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18.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66925"/>
  <mc:AlternateContent xmlns:mc="http://schemas.openxmlformats.org/markup-compatibility/2006">
    <mc:Choice Requires="x15">
      <x15ac:absPath xmlns:x15ac="http://schemas.microsoft.com/office/spreadsheetml/2010/11/ac" url="C:\Users\GGupta-Casale\Desktop\Member Org One-Pagers\Data\Member Org_Grant Data\"/>
    </mc:Choice>
  </mc:AlternateContent>
  <xr:revisionPtr revIDLastSave="0" documentId="8_{4A3E9EA1-35E3-4C7A-A4D7-CC3333F03C75}" xr6:coauthVersionLast="41" xr6:coauthVersionMax="41" xr10:uidLastSave="{00000000-0000-0000-0000-000000000000}"/>
  <bookViews>
    <workbookView xWindow="9960" yWindow="-10965" windowWidth="15375" windowHeight="7890" tabRatio="845" firstSheet="8" activeTab="8" xr2:uid="{C8386BB2-57DB-4B33-8C73-4DB216E9C9CD}"/>
  </bookViews>
  <sheets>
    <sheet name="MemberOrgsData" sheetId="1" state="hidden" r:id="rId1"/>
    <sheet name="FedGrantData" sheetId="9" state="hidden" r:id="rId2"/>
    <sheet name="BudgetAppropData" sheetId="4" state="hidden" r:id="rId3"/>
    <sheet name="beta.sam.gov" sheetId="11" state="hidden" r:id="rId4"/>
    <sheet name="MemberOrgControl" sheetId="2" state="hidden" r:id="rId5"/>
    <sheet name="FedGrantControl" sheetId="10" state="hidden" r:id="rId6"/>
    <sheet name="MemberOrgs_SortedTbl" sheetId="5" state="hidden" r:id="rId7"/>
    <sheet name="MemberOrgs_FilteredSortedTbl" sheetId="6" state="hidden" r:id="rId8"/>
    <sheet name="FPWA Member Grants" sheetId="3" r:id="rId9"/>
    <sheet name="FPWA Member Grants Dashboard" sheetId="8" r:id="rId10"/>
    <sheet name="Individual Grants" sheetId="7" r:id="rId11"/>
  </sheets>
  <definedNames>
    <definedName name="_xlnm._FilterDatabase" localSheetId="0" hidden="1">MemberOrgsData!$D$2:$D$369</definedName>
    <definedName name="barchrt_hseamt">INDEX(MemberOrgFinalSort[House $ Change], MATCH(MemberOrgControl!$S$4, MemberOrgFinalSort[Grant Name], 0)):INDEX(MemberOrgFinalSort[House $ Change], MATCH(MemberOrgControl!$S$5, MemberOrgFinalSort[Grant Name], 0))</definedName>
    <definedName name="barchrt_nme">INDEX(MemberOrgFinalSort[Grant Name], MATCH(MemberOrgControl!$S$4, MemberOrgFinalSort[Grant Name], 0)):INDEX(MemberOrgFinalSort[Grant Name], MATCH(MemberOrgControl!$S$5, MemberOrgFinalSort[Grant Name], 0))</definedName>
    <definedName name="barchrt_presamt">INDEX(MemberOrgFinalSort[President $ Change], MATCH(MemberOrgControl!$S$4, MemberOrgFinalSort[Grant Name], 0)):INDEX(MemberOrgFinalSort[President $ Change], MATCH(MemberOrgControl!$S$5, MemberOrgFinalSort[Grant Name], 0))</definedName>
    <definedName name="_xlnm.Extract" localSheetId="0">MemberOrgsData!$N$2</definedName>
    <definedName name="FedGrant">FedGrantControl!$A$10:$A$70</definedName>
    <definedName name="FedGrant_NumRow">FedGrantControl!$B$4</definedName>
    <definedName name="FedGrant_Top_Row">FedGrantControl!$B$3</definedName>
    <definedName name="fst_chrt">INDEX(#REF!,0,MATCH('FPWA Member Grants'!#REF!,#REF!,0))</definedName>
    <definedName name="hrzbarchrt_hseamt">INDEX(MemberOrgFinalSort[House % Change], MATCH(MemberOrgControl!$S$4, MemberOrgFinalSort[Grant Name], 0)):INDEX(MemberOrgFinalSort[House % Change], MATCH(MemberOrgControl!$S$5, MemberOrgFinalSort[Grant Name], 0))</definedName>
    <definedName name="hrzbarchrt_presamt">INDEX(MemberOrgFinalSort[President % Change], MATCH(MemberOrgControl!$S$4, MemberOrgFinalSort[Grant Name], 0)):INDEX(MemberOrgFinalSort[President % Change], MATCH(MemberOrgControl!$S$5, MemberOrgFinalSort[Grant Name], 0))</definedName>
    <definedName name="MemberOrgs_NumRow">MemberOrgControl!$B$4</definedName>
    <definedName name="MemberOrgs_TopRow">MemberOrgControl!$B$3</definedName>
    <definedName name="sec_chrt">INDEX(#REF!,0,MATCH('FPWA Member Grants'!#REF!,#REF!,0))</definedName>
    <definedName name="SelectBudgetYear">'FPWA Member Grants'!$C$4</definedName>
    <definedName name="SelectBY">OFFSET(MemberOrgControl!$I$3,,,COUNTIF(BudgetYear[BudgetYear], "*"),)</definedName>
    <definedName name="SelectFedGrant">FedGrantControl!$E$2</definedName>
    <definedName name="SelectFiscalYear">'FPWA Member Grants'!$C$3</definedName>
    <definedName name="SelectFY">IF(SelectBudgetYear = 2020, 2018, 2019)</definedName>
    <definedName name="SelectMemberOrgs">'FPWA Member Grants'!$C$5</definedName>
    <definedName name="SelectMemOrgs">OFFSET(MemberOrgControl!$L$3,,,COUNTIF(MemberOrgs[MemberOrgs], "?*"),)</definedName>
    <definedName name="thrd_chrt">INDEX(#REF!,0,MATCH('FPWA Member Grants'!#REF!,#REF!,0))</definedName>
    <definedName name="treemap_amt">INDEX(ImpactTable[FY 2018 Total], MATCH(MemberOrgControl!$S$10, ImpactTable[Grant Name], 0)):INDEX(ImpactTable[FY 2018 Total], MATCH(MemberOrgControl!$S$11, ImpactTable[Grant Name], 0))</definedName>
    <definedName name="treemap_nme">INDEX(ImpactTable[Grant Name], MATCH(MemberOrgControl!$S$10, ImpactTable[Grant Name], 0)):INDEX(ImpactTable[Grant Name], MATCH(MemberOrgControl!$S$11, ImpactTable[Grant Name], 0))</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 i="10" l="1"/>
  <c r="F10" i="10"/>
  <c r="B5" i="7"/>
  <c r="D5" i="7"/>
  <c r="E5" i="7"/>
  <c r="F5" i="7"/>
  <c r="F4" i="10"/>
  <c r="G4" i="10"/>
  <c r="E4" i="10"/>
  <c r="G5" i="7"/>
  <c r="H5" i="7"/>
  <c r="F6" i="10"/>
  <c r="G6" i="10"/>
  <c r="E6" i="10"/>
  <c r="E3" i="10"/>
  <c r="E5" i="10"/>
  <c r="E7" i="10"/>
  <c r="E64" i="9"/>
  <c r="E65" i="9"/>
  <c r="E66" i="9"/>
  <c r="E3" i="9"/>
  <c r="E67" i="9"/>
  <c r="E68" i="9"/>
  <c r="E69" i="9"/>
  <c r="E70" i="9"/>
  <c r="E71" i="9"/>
  <c r="E72" i="9"/>
  <c r="E4" i="9"/>
  <c r="E5" i="9"/>
  <c r="E73" i="9"/>
  <c r="E74" i="9"/>
  <c r="E6" i="9"/>
  <c r="E75" i="9"/>
  <c r="E76" i="9"/>
  <c r="E77" i="9"/>
  <c r="E7" i="9"/>
  <c r="E8" i="9"/>
  <c r="E78" i="9"/>
  <c r="E9" i="9"/>
  <c r="E79" i="9"/>
  <c r="E10" i="9"/>
  <c r="E11" i="9"/>
  <c r="E12" i="9"/>
  <c r="E13" i="9"/>
  <c r="E80" i="9"/>
  <c r="E81" i="9"/>
  <c r="E82" i="9"/>
  <c r="E83" i="9"/>
  <c r="E84" i="9"/>
  <c r="E85" i="9"/>
  <c r="E86" i="9"/>
  <c r="E87" i="9"/>
  <c r="E88" i="9"/>
  <c r="E89" i="9"/>
  <c r="E90" i="9"/>
  <c r="E91" i="9"/>
  <c r="E92" i="9"/>
  <c r="E93" i="9"/>
  <c r="E94" i="9"/>
  <c r="E95" i="9"/>
  <c r="E96" i="9"/>
  <c r="E97" i="9"/>
  <c r="E98" i="9"/>
  <c r="E14" i="9"/>
  <c r="E15" i="9"/>
  <c r="E16" i="9"/>
  <c r="E17" i="9"/>
  <c r="E99" i="9"/>
  <c r="E18" i="9"/>
  <c r="E19" i="9"/>
  <c r="E100" i="9"/>
  <c r="E101" i="9"/>
  <c r="E102" i="9"/>
  <c r="E103" i="9"/>
  <c r="E104" i="9"/>
  <c r="E105" i="9"/>
  <c r="E106" i="9"/>
  <c r="E107" i="9"/>
  <c r="E108" i="9"/>
  <c r="E109" i="9"/>
  <c r="E110" i="9"/>
  <c r="E111" i="9"/>
  <c r="E20" i="9"/>
  <c r="E112" i="9"/>
  <c r="E113" i="9"/>
  <c r="E114" i="9"/>
  <c r="E115" i="9"/>
  <c r="E21" i="9"/>
  <c r="E116" i="9"/>
  <c r="E22" i="9"/>
  <c r="E23" i="9"/>
  <c r="E24" i="9"/>
  <c r="E117" i="9"/>
  <c r="E25" i="9"/>
  <c r="E118" i="9"/>
  <c r="E26" i="9"/>
  <c r="E119" i="9"/>
  <c r="E27" i="9"/>
  <c r="E120" i="9"/>
  <c r="E28" i="9"/>
  <c r="E121" i="9"/>
  <c r="E122" i="9"/>
  <c r="E123" i="9"/>
  <c r="E29" i="9"/>
  <c r="E30" i="9"/>
  <c r="E31" i="9"/>
  <c r="E124" i="9"/>
  <c r="E125" i="9"/>
  <c r="E126" i="9"/>
  <c r="E127" i="9"/>
  <c r="E128" i="9"/>
  <c r="E129" i="9"/>
  <c r="E130" i="9"/>
  <c r="E131" i="9"/>
  <c r="E132" i="9"/>
  <c r="E32" i="9"/>
  <c r="E33" i="9"/>
  <c r="E133" i="9"/>
  <c r="E34" i="9"/>
  <c r="E35" i="9"/>
  <c r="E36" i="9"/>
  <c r="E134" i="9"/>
  <c r="E135" i="9"/>
  <c r="E136" i="9"/>
  <c r="E137" i="9"/>
  <c r="E138" i="9"/>
  <c r="E139" i="9"/>
  <c r="E37" i="9"/>
  <c r="E140" i="9"/>
  <c r="E141" i="9"/>
  <c r="E38" i="9"/>
  <c r="E142" i="9"/>
  <c r="E143" i="9"/>
  <c r="E144" i="9"/>
  <c r="E145" i="9"/>
  <c r="E146" i="9"/>
  <c r="E39" i="9"/>
  <c r="E147" i="9"/>
  <c r="E148" i="9"/>
  <c r="E149" i="9"/>
  <c r="E150" i="9"/>
  <c r="E151" i="9"/>
  <c r="E152" i="9"/>
  <c r="E153" i="9"/>
  <c r="E154" i="9"/>
  <c r="E155" i="9"/>
  <c r="E156" i="9"/>
  <c r="E157" i="9"/>
  <c r="E40" i="9"/>
  <c r="E41" i="9"/>
  <c r="E158" i="9"/>
  <c r="E159" i="9"/>
  <c r="E160" i="9"/>
  <c r="E161" i="9"/>
  <c r="E162" i="9"/>
  <c r="E163" i="9"/>
  <c r="E164" i="9"/>
  <c r="E165" i="9"/>
  <c r="E166" i="9"/>
  <c r="E167" i="9"/>
  <c r="E42" i="9"/>
  <c r="E168" i="9"/>
  <c r="E169" i="9"/>
  <c r="E43" i="9"/>
  <c r="E170" i="9"/>
  <c r="E44" i="9"/>
  <c r="E171" i="9"/>
  <c r="E45" i="9"/>
  <c r="E172" i="9"/>
  <c r="E46" i="9"/>
  <c r="E173" i="9"/>
  <c r="E47" i="9"/>
  <c r="E48" i="9"/>
  <c r="E49" i="9"/>
  <c r="E174" i="9"/>
  <c r="E50" i="9"/>
  <c r="E51" i="9"/>
  <c r="E175" i="9"/>
  <c r="E52" i="9"/>
  <c r="E53" i="9"/>
  <c r="E176" i="9"/>
  <c r="E177" i="9"/>
  <c r="E178" i="9"/>
  <c r="E54" i="9"/>
  <c r="E179" i="9"/>
  <c r="E55" i="9"/>
  <c r="E180" i="9"/>
  <c r="E56" i="9"/>
  <c r="E57" i="9"/>
  <c r="E58" i="9"/>
  <c r="E181" i="9"/>
  <c r="E182" i="9"/>
  <c r="E59" i="9"/>
  <c r="E183" i="9"/>
  <c r="E60" i="9"/>
  <c r="E184" i="9"/>
  <c r="E61" i="9"/>
  <c r="E62" i="9"/>
  <c r="E185" i="9"/>
  <c r="E63" i="9"/>
  <c r="E186" i="9"/>
  <c r="E187" i="9"/>
  <c r="E188" i="9"/>
  <c r="E189" i="9"/>
  <c r="E190" i="9"/>
  <c r="E191" i="9"/>
  <c r="E192" i="9"/>
  <c r="E193" i="9"/>
  <c r="E194" i="9"/>
  <c r="E195" i="9"/>
  <c r="E196" i="9"/>
  <c r="E197" i="9"/>
  <c r="E198" i="9"/>
  <c r="E199" i="9"/>
  <c r="E200" i="9"/>
  <c r="E201" i="9"/>
  <c r="E202" i="9"/>
  <c r="E203" i="9"/>
  <c r="E204" i="9"/>
  <c r="E205" i="9"/>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C134" i="9"/>
  <c r="C53" i="9"/>
  <c r="C29" i="9"/>
  <c r="C95" i="9"/>
  <c r="C75" i="9"/>
  <c r="C180" i="9"/>
  <c r="C88" i="9"/>
  <c r="C104" i="9"/>
  <c r="C148" i="9"/>
  <c r="C67" i="9"/>
  <c r="C57" i="9"/>
  <c r="C150" i="9"/>
  <c r="C41" i="9"/>
  <c r="C21" i="9"/>
  <c r="C116" i="9"/>
  <c r="C204" i="9"/>
  <c r="C64" i="9"/>
  <c r="C65" i="9"/>
  <c r="C20" i="9"/>
  <c r="C126" i="9"/>
  <c r="C74" i="9"/>
  <c r="C78" i="9"/>
  <c r="C175" i="9"/>
  <c r="C35" i="9"/>
  <c r="C94" i="9"/>
  <c r="C120" i="9"/>
  <c r="C91" i="9"/>
  <c r="C68" i="9"/>
  <c r="C24" i="9"/>
  <c r="C117" i="9"/>
  <c r="C121" i="9"/>
  <c r="C83" i="9"/>
  <c r="C4" i="9"/>
  <c r="C5" i="9"/>
  <c r="C34" i="9"/>
  <c r="C112" i="9"/>
  <c r="C15" i="9"/>
  <c r="C142" i="9"/>
  <c r="C92" i="9"/>
  <c r="C115" i="9"/>
  <c r="C16" i="9"/>
  <c r="C70" i="9"/>
  <c r="C152" i="9"/>
  <c r="C149" i="9"/>
  <c r="C199" i="9"/>
  <c r="C26" i="9"/>
  <c r="C160" i="9"/>
  <c r="C118" i="9"/>
  <c r="C169" i="9"/>
  <c r="C119" i="9"/>
  <c r="C163" i="9"/>
  <c r="C154" i="9"/>
  <c r="C186" i="9"/>
  <c r="C198" i="9"/>
  <c r="C194" i="9"/>
  <c r="C192" i="9"/>
  <c r="C191" i="9"/>
  <c r="C111" i="9"/>
  <c r="C166" i="9"/>
  <c r="C38" i="9"/>
  <c r="C7" i="9"/>
  <c r="C176" i="9"/>
  <c r="C177" i="9"/>
  <c r="C84" i="9"/>
  <c r="C79" i="9"/>
  <c r="C145" i="9"/>
  <c r="C156" i="9"/>
  <c r="C165" i="9"/>
  <c r="C179" i="9"/>
  <c r="C168" i="9"/>
  <c r="C81" i="9"/>
  <c r="C122" i="9"/>
  <c r="C139" i="9"/>
  <c r="C108" i="9"/>
  <c r="C131" i="9"/>
  <c r="C123" i="9"/>
  <c r="C146" i="9"/>
  <c r="C143" i="9"/>
  <c r="C89" i="9"/>
  <c r="C129" i="9"/>
  <c r="C128" i="9"/>
  <c r="C80" i="9"/>
  <c r="C189" i="9"/>
  <c r="C130" i="9"/>
  <c r="C170" i="9"/>
  <c r="C200" i="9"/>
  <c r="C102" i="9"/>
  <c r="C97" i="9"/>
  <c r="C137" i="9"/>
  <c r="C85" i="9"/>
  <c r="C86" i="9"/>
  <c r="C113" i="9"/>
  <c r="C52" i="9"/>
  <c r="C151" i="9"/>
  <c r="C93" i="9"/>
  <c r="C87" i="9"/>
  <c r="C98" i="9"/>
  <c r="C114" i="9"/>
  <c r="C167" i="9"/>
  <c r="C124" i="9"/>
  <c r="C99" i="9"/>
  <c r="C171" i="9"/>
  <c r="C127" i="9"/>
  <c r="C106" i="9"/>
  <c r="C190" i="9"/>
  <c r="C43" i="9"/>
  <c r="C181" i="9"/>
  <c r="C185" i="9"/>
  <c r="C157" i="9"/>
  <c r="C90" i="9"/>
  <c r="C193" i="9"/>
  <c r="C161" i="9"/>
  <c r="C135" i="9"/>
  <c r="C109" i="9"/>
  <c r="C101" i="9"/>
  <c r="C125" i="9"/>
  <c r="C144" i="9"/>
  <c r="C69" i="9"/>
  <c r="C159" i="9"/>
  <c r="C51" i="9"/>
  <c r="C141" i="9"/>
  <c r="C105" i="9"/>
  <c r="C196" i="9"/>
  <c r="C201" i="9"/>
  <c r="C158" i="9"/>
  <c r="C187" i="9"/>
  <c r="C195" i="9"/>
  <c r="C183" i="9"/>
  <c r="C138" i="9"/>
  <c r="C132" i="9"/>
  <c r="C164" i="9"/>
  <c r="C71" i="9"/>
  <c r="C73" i="9"/>
  <c r="C58" i="9"/>
  <c r="C136" i="9"/>
  <c r="C182" i="9"/>
  <c r="C133" i="9"/>
  <c r="C173" i="9"/>
  <c r="C96" i="9"/>
  <c r="C202" i="9"/>
  <c r="C188" i="9"/>
  <c r="C203" i="9"/>
  <c r="C153" i="9"/>
  <c r="C197" i="9"/>
  <c r="C140" i="9"/>
  <c r="C103" i="9"/>
  <c r="C36" i="9"/>
  <c r="C72" i="9"/>
  <c r="C172" i="9"/>
  <c r="C100" i="9"/>
  <c r="C205" i="9"/>
  <c r="C110" i="9"/>
  <c r="C66" i="9"/>
  <c r="C10" i="9"/>
  <c r="C11" i="9"/>
  <c r="C18" i="9"/>
  <c r="C25" i="9"/>
  <c r="C28" i="9"/>
  <c r="C32" i="9"/>
  <c r="C42" i="9"/>
  <c r="C60" i="9"/>
  <c r="C14" i="9"/>
  <c r="C61" i="9"/>
  <c r="C63" i="9"/>
  <c r="C62" i="9"/>
  <c r="C23" i="9"/>
  <c r="C46" i="9"/>
  <c r="C30" i="9"/>
  <c r="C6" i="9"/>
  <c r="C59" i="9"/>
  <c r="C19" i="9"/>
  <c r="C54" i="9"/>
  <c r="C55" i="9"/>
  <c r="C49" i="9"/>
  <c r="C47" i="9"/>
  <c r="C48" i="9"/>
  <c r="C37" i="9"/>
  <c r="C39" i="9"/>
  <c r="C27" i="9"/>
  <c r="C40" i="9"/>
  <c r="C17" i="9"/>
  <c r="C31" i="9"/>
  <c r="C147" i="9"/>
  <c r="C184" i="9"/>
  <c r="C56" i="9"/>
  <c r="C9" i="9"/>
  <c r="C33" i="9"/>
  <c r="C12" i="9"/>
  <c r="C13" i="9"/>
  <c r="C8" i="9"/>
  <c r="C162" i="9"/>
  <c r="C107" i="9"/>
  <c r="C3" i="9"/>
  <c r="C45" i="9"/>
  <c r="C77" i="9"/>
  <c r="C76" i="9"/>
  <c r="C22" i="9"/>
  <c r="C174" i="9"/>
  <c r="C44" i="9"/>
  <c r="C155" i="9"/>
  <c r="C178" i="9"/>
  <c r="C82" i="9"/>
  <c r="C50" i="9"/>
  <c r="N2078" i="11"/>
  <c r="Z443" i="11"/>
  <c r="J154" i="11"/>
  <c r="I154" i="11"/>
  <c r="J3" i="4"/>
  <c r="J4" i="4"/>
  <c r="J5" i="4"/>
  <c r="J6" i="4"/>
  <c r="J7" i="4"/>
  <c r="J8" i="4"/>
  <c r="J9" i="4"/>
  <c r="J10" i="4"/>
  <c r="J11" i="4"/>
  <c r="J12" i="4"/>
  <c r="J13" i="4"/>
  <c r="J14" i="4"/>
  <c r="J15" i="4"/>
  <c r="J16" i="4"/>
  <c r="J17" i="4"/>
  <c r="J18" i="4"/>
  <c r="J19" i="4"/>
  <c r="J20" i="4"/>
  <c r="J21" i="4"/>
  <c r="J22" i="4"/>
  <c r="J23" i="4"/>
  <c r="J24" i="4"/>
  <c r="J25"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4" i="4"/>
  <c r="J65" i="4"/>
  <c r="J66" i="4"/>
  <c r="J67" i="4"/>
  <c r="J68" i="4"/>
  <c r="J69" i="4"/>
  <c r="J70" i="4"/>
  <c r="J71" i="4"/>
  <c r="J72" i="4"/>
  <c r="J73" i="4"/>
  <c r="J74" i="4"/>
  <c r="J75" i="4"/>
  <c r="J76" i="4"/>
  <c r="J77" i="4"/>
  <c r="J78" i="4"/>
  <c r="J79" i="4"/>
  <c r="J80" i="4"/>
  <c r="J81" i="4"/>
  <c r="J82" i="4"/>
  <c r="J83" i="4"/>
  <c r="J84" i="4"/>
  <c r="J85" i="4"/>
  <c r="J86" i="4"/>
  <c r="J87" i="4"/>
  <c r="J88" i="4"/>
  <c r="J90" i="4"/>
  <c r="J91" i="4"/>
  <c r="J92" i="4"/>
  <c r="J93" i="4"/>
  <c r="J94" i="4"/>
  <c r="J95" i="4"/>
  <c r="J96" i="4"/>
  <c r="J97"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2" i="4"/>
  <c r="H3" i="4"/>
  <c r="H4" i="4"/>
  <c r="H5" i="4"/>
  <c r="H6" i="4"/>
  <c r="H7" i="4"/>
  <c r="H8" i="4"/>
  <c r="H9" i="4"/>
  <c r="H10" i="4"/>
  <c r="H11" i="4"/>
  <c r="H12" i="4"/>
  <c r="H13" i="4"/>
  <c r="H14" i="4"/>
  <c r="H15" i="4"/>
  <c r="H16" i="4"/>
  <c r="H17" i="4"/>
  <c r="H18" i="4"/>
  <c r="H19" i="4"/>
  <c r="H20" i="4"/>
  <c r="H21" i="4"/>
  <c r="H22" i="4"/>
  <c r="H23" i="4"/>
  <c r="H24" i="4"/>
  <c r="H25"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4" i="4"/>
  <c r="H65" i="4"/>
  <c r="H66" i="4"/>
  <c r="H67" i="4"/>
  <c r="H68" i="4"/>
  <c r="H69" i="4"/>
  <c r="H70" i="4"/>
  <c r="H71" i="4"/>
  <c r="H72" i="4"/>
  <c r="H73" i="4"/>
  <c r="H74" i="4"/>
  <c r="H75" i="4"/>
  <c r="H76" i="4"/>
  <c r="H77" i="4"/>
  <c r="H78" i="4"/>
  <c r="H79" i="4"/>
  <c r="H80" i="4"/>
  <c r="H81" i="4"/>
  <c r="H82" i="4"/>
  <c r="H83" i="4"/>
  <c r="H84" i="4"/>
  <c r="H85" i="4"/>
  <c r="H86" i="4"/>
  <c r="H87" i="4"/>
  <c r="H88"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2" i="4"/>
  <c r="I103" i="4"/>
  <c r="G103" i="4"/>
  <c r="F103" i="4"/>
  <c r="B3" i="10"/>
  <c r="J3" i="10"/>
  <c r="K3" i="10"/>
  <c r="I3" i="10"/>
  <c r="C5" i="7"/>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O2" i="2"/>
  <c r="J369" i="1"/>
  <c r="C2" i="8"/>
  <c r="C4" i="3"/>
  <c r="G3" i="2"/>
  <c r="B4" i="2"/>
  <c r="B3"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O4" i="2"/>
  <c r="I3" i="2"/>
  <c r="L3" i="2" a="1"/>
  <c r="L3" i="2"/>
  <c r="L4" i="2" a="1"/>
  <c r="L4" i="2"/>
  <c r="L5" i="2" a="1"/>
  <c r="O3" i="2"/>
  <c r="F3" i="2"/>
  <c r="I149" i="1"/>
  <c r="I99" i="1"/>
  <c r="I46" i="1"/>
  <c r="I6" i="1"/>
  <c r="C7" i="2"/>
  <c r="I150" i="1"/>
  <c r="I100" i="1"/>
  <c r="I47" i="1"/>
  <c r="I7" i="1"/>
  <c r="C8" i="2"/>
  <c r="I151" i="1"/>
  <c r="I101" i="1"/>
  <c r="I48" i="1"/>
  <c r="I8" i="1"/>
  <c r="C9" i="2"/>
  <c r="I152" i="1"/>
  <c r="I102" i="1"/>
  <c r="I49" i="1"/>
  <c r="I9" i="1"/>
  <c r="C10" i="2"/>
  <c r="I153" i="1"/>
  <c r="I103" i="1"/>
  <c r="I50" i="1"/>
  <c r="I10" i="1"/>
  <c r="C11" i="2"/>
  <c r="I154" i="1"/>
  <c r="I104" i="1"/>
  <c r="I51" i="1"/>
  <c r="I11" i="1"/>
  <c r="C12" i="2"/>
  <c r="I155" i="1"/>
  <c r="I105" i="1"/>
  <c r="I52" i="1"/>
  <c r="I12" i="1"/>
  <c r="C13" i="2"/>
  <c r="I106" i="1"/>
  <c r="I53" i="1"/>
  <c r="I13" i="1"/>
  <c r="C14" i="2"/>
  <c r="I107" i="1"/>
  <c r="I54" i="1"/>
  <c r="I14" i="1"/>
  <c r="C15" i="2"/>
  <c r="I108" i="1"/>
  <c r="I55" i="1"/>
  <c r="I15" i="1"/>
  <c r="C16" i="2"/>
  <c r="I109" i="1"/>
  <c r="I56" i="1"/>
  <c r="I16" i="1"/>
  <c r="C17" i="2"/>
  <c r="I110" i="1"/>
  <c r="I57" i="1"/>
  <c r="I17" i="1"/>
  <c r="C18" i="2"/>
  <c r="I111" i="1"/>
  <c r="I58" i="1"/>
  <c r="I18" i="1"/>
  <c r="C19" i="2"/>
  <c r="I59" i="1"/>
  <c r="I19" i="1"/>
  <c r="C20" i="2"/>
  <c r="I60" i="1"/>
  <c r="I20" i="1"/>
  <c r="C21" i="2"/>
  <c r="I61" i="1"/>
  <c r="I21" i="1"/>
  <c r="C22" i="2"/>
  <c r="I62" i="1"/>
  <c r="I22" i="1"/>
  <c r="C23" i="2"/>
  <c r="I63" i="1"/>
  <c r="C24" i="2"/>
  <c r="I64" i="1"/>
  <c r="C25" i="2"/>
  <c r="I65" i="1"/>
  <c r="C26" i="2"/>
  <c r="I66" i="1"/>
  <c r="C27" i="2"/>
  <c r="I67" i="1"/>
  <c r="C28" i="2"/>
  <c r="I68" i="1"/>
  <c r="C29" i="2"/>
  <c r="I69" i="1"/>
  <c r="C30" i="2"/>
  <c r="I70" i="1"/>
  <c r="C31" i="2"/>
  <c r="I71" i="1"/>
  <c r="C32" i="2"/>
  <c r="I72" i="1"/>
  <c r="C33" i="2"/>
  <c r="I73" i="1"/>
  <c r="C34" i="2"/>
  <c r="I74" i="1"/>
  <c r="C35" i="2"/>
  <c r="I75" i="1"/>
  <c r="C36" i="2"/>
  <c r="I76" i="1"/>
  <c r="C37" i="2"/>
  <c r="I77" i="1"/>
  <c r="C38" i="2"/>
  <c r="I78" i="1"/>
  <c r="C39" i="2"/>
  <c r="I79" i="1"/>
  <c r="C40" i="2"/>
  <c r="I80" i="1"/>
  <c r="C41" i="2"/>
  <c r="I81" i="1"/>
  <c r="C42" i="2"/>
  <c r="I82" i="1"/>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4" i="6"/>
  <c r="I87" i="1"/>
  <c r="I88" i="1"/>
  <c r="I89" i="1"/>
  <c r="I96" i="1"/>
  <c r="I112" i="1"/>
  <c r="I113" i="1"/>
  <c r="I116" i="1"/>
  <c r="I117" i="1"/>
  <c r="I118" i="1"/>
  <c r="I23" i="1"/>
  <c r="I119" i="1"/>
  <c r="I24" i="1"/>
  <c r="I120" i="1"/>
  <c r="I25" i="1"/>
  <c r="I131" i="1"/>
  <c r="I26" i="1"/>
  <c r="I132" i="1"/>
  <c r="I27" i="1"/>
  <c r="I133" i="1"/>
  <c r="I28" i="1"/>
  <c r="I156" i="1"/>
  <c r="I29" i="1"/>
  <c r="I157" i="1"/>
  <c r="I30" i="1"/>
  <c r="I158" i="1"/>
  <c r="I31" i="1"/>
  <c r="I179" i="1"/>
  <c r="I32" i="1"/>
  <c r="I180" i="1"/>
  <c r="I33" i="1"/>
  <c r="I181" i="1"/>
  <c r="I34" i="1"/>
  <c r="I182" i="1"/>
  <c r="I35" i="1"/>
  <c r="I183" i="1"/>
  <c r="I36" i="1"/>
  <c r="I184" i="1"/>
  <c r="I37" i="1"/>
  <c r="I208" i="1"/>
  <c r="I38" i="1"/>
  <c r="I209" i="1"/>
  <c r="I39" i="1"/>
  <c r="I210" i="1"/>
  <c r="I40" i="1"/>
  <c r="I221" i="1"/>
  <c r="I41" i="1"/>
  <c r="I228" i="1"/>
  <c r="I42" i="1"/>
  <c r="I229" i="1"/>
  <c r="I43" i="1"/>
  <c r="I230" i="1"/>
  <c r="I44" i="1"/>
  <c r="I235" i="1"/>
  <c r="I45" i="1"/>
  <c r="I236" i="1"/>
  <c r="I237" i="1"/>
  <c r="I241" i="1"/>
  <c r="I242" i="1"/>
  <c r="I243" i="1"/>
  <c r="I273" i="1"/>
  <c r="I274" i="1"/>
  <c r="I275" i="1"/>
  <c r="I276" i="1"/>
  <c r="I277" i="1"/>
  <c r="I278" i="1"/>
  <c r="I279" i="1"/>
  <c r="I280" i="1"/>
  <c r="I323" i="1"/>
  <c r="I324" i="1"/>
  <c r="I325" i="1"/>
  <c r="I326" i="1"/>
  <c r="I327" i="1"/>
  <c r="I352" i="1"/>
  <c r="I353" i="1"/>
  <c r="I354" i="1"/>
  <c r="I355" i="1"/>
  <c r="I367" i="1"/>
  <c r="I2" i="1"/>
  <c r="I3" i="1"/>
  <c r="I4" i="1"/>
  <c r="I5" i="1"/>
  <c r="I83" i="1"/>
  <c r="I84" i="1"/>
  <c r="I85" i="1"/>
  <c r="I86" i="1"/>
  <c r="I90" i="1"/>
  <c r="I91" i="1"/>
  <c r="I92" i="1"/>
  <c r="I93" i="1"/>
  <c r="I94" i="1"/>
  <c r="I95" i="1"/>
  <c r="I97" i="1"/>
  <c r="I98" i="1"/>
  <c r="I114" i="1"/>
  <c r="I115" i="1"/>
  <c r="I121" i="1"/>
  <c r="I122" i="1"/>
  <c r="I123" i="1"/>
  <c r="I124" i="1"/>
  <c r="I125" i="1"/>
  <c r="I126" i="1"/>
  <c r="I127" i="1"/>
  <c r="I128" i="1"/>
  <c r="I129" i="1"/>
  <c r="I130" i="1"/>
  <c r="I134" i="1"/>
  <c r="I135" i="1"/>
  <c r="I136" i="1"/>
  <c r="I137" i="1"/>
  <c r="I138" i="1"/>
  <c r="I139" i="1"/>
  <c r="I140" i="1"/>
  <c r="I141" i="1"/>
  <c r="I142" i="1"/>
  <c r="I143" i="1"/>
  <c r="I144" i="1"/>
  <c r="I145" i="1"/>
  <c r="I146" i="1"/>
  <c r="I147" i="1"/>
  <c r="I148" i="1"/>
  <c r="I159" i="1"/>
  <c r="I160" i="1"/>
  <c r="I161" i="1"/>
  <c r="I162" i="1"/>
  <c r="I163" i="1"/>
  <c r="I164" i="1"/>
  <c r="I165" i="1"/>
  <c r="I166" i="1"/>
  <c r="I167" i="1"/>
  <c r="I168" i="1"/>
  <c r="I169" i="1"/>
  <c r="I170" i="1"/>
  <c r="I171" i="1"/>
  <c r="I172" i="1"/>
  <c r="I173" i="1"/>
  <c r="I174" i="1"/>
  <c r="I175" i="1"/>
  <c r="I176" i="1"/>
  <c r="I177" i="1"/>
  <c r="I178" i="1"/>
  <c r="I185" i="1"/>
  <c r="I186" i="1"/>
  <c r="I187" i="1"/>
  <c r="I188" i="1"/>
  <c r="I189" i="1"/>
  <c r="I190" i="1"/>
  <c r="I191" i="1"/>
  <c r="I192" i="1"/>
  <c r="I193" i="1"/>
  <c r="I194" i="1"/>
  <c r="I195" i="1"/>
  <c r="I196" i="1"/>
  <c r="I197" i="1"/>
  <c r="I198" i="1"/>
  <c r="I199" i="1"/>
  <c r="I200" i="1"/>
  <c r="I201" i="1"/>
  <c r="I202" i="1"/>
  <c r="I203" i="1"/>
  <c r="I204" i="1"/>
  <c r="I205" i="1"/>
  <c r="I206" i="1"/>
  <c r="I207" i="1"/>
  <c r="I211" i="1"/>
  <c r="I212" i="1"/>
  <c r="I213" i="1"/>
  <c r="I214" i="1"/>
  <c r="I215" i="1"/>
  <c r="I216" i="1"/>
  <c r="I217" i="1"/>
  <c r="I218" i="1"/>
  <c r="I219" i="1"/>
  <c r="I220" i="1"/>
  <c r="I222" i="1"/>
  <c r="I223" i="1"/>
  <c r="I224" i="1"/>
  <c r="I225" i="1"/>
  <c r="I226" i="1"/>
  <c r="I227" i="1"/>
  <c r="I231" i="1"/>
  <c r="I232" i="1"/>
  <c r="I233" i="1"/>
  <c r="I234" i="1"/>
  <c r="I238" i="1"/>
  <c r="I239" i="1"/>
  <c r="I240"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8" i="1"/>
  <c r="I329" i="1"/>
  <c r="I330" i="1"/>
  <c r="I331" i="1"/>
  <c r="I332" i="1"/>
  <c r="I333" i="1"/>
  <c r="I334" i="1"/>
  <c r="I335" i="1"/>
  <c r="I336" i="1"/>
  <c r="I337" i="1"/>
  <c r="I338" i="1"/>
  <c r="I339" i="1"/>
  <c r="I340" i="1"/>
  <c r="I341" i="1"/>
  <c r="I342" i="1"/>
  <c r="I343" i="1"/>
  <c r="I344" i="1"/>
  <c r="I345" i="1"/>
  <c r="I346" i="1"/>
  <c r="I347" i="1"/>
  <c r="I348" i="1"/>
  <c r="I349" i="1"/>
  <c r="I350" i="1"/>
  <c r="I351" i="1"/>
  <c r="I356" i="1"/>
  <c r="I357" i="1"/>
  <c r="I358" i="1"/>
  <c r="I359" i="1"/>
  <c r="I360" i="1"/>
  <c r="I361" i="1"/>
  <c r="I362" i="1"/>
  <c r="I363" i="1"/>
  <c r="I364" i="1"/>
  <c r="I365" i="1"/>
  <c r="I366" i="1"/>
  <c r="I368" i="1"/>
  <c r="I369" i="1"/>
  <c r="J2" i="1"/>
  <c r="J3" i="1"/>
  <c r="J4" i="1"/>
  <c r="J5" i="1"/>
  <c r="J6" i="1"/>
  <c r="J9" i="1"/>
  <c r="J10" i="1"/>
  <c r="J11" i="1"/>
  <c r="J12" i="1"/>
  <c r="J13" i="1"/>
  <c r="J14" i="1"/>
  <c r="J15" i="1"/>
  <c r="J16" i="1"/>
  <c r="J17" i="1"/>
  <c r="J18" i="1"/>
  <c r="J19" i="1"/>
  <c r="J20" i="1"/>
  <c r="J21" i="1"/>
  <c r="J7" i="1"/>
  <c r="J8" i="1"/>
  <c r="J22" i="1"/>
  <c r="J23" i="1"/>
  <c r="J24" i="1"/>
  <c r="J25" i="1"/>
  <c r="J26" i="1"/>
  <c r="J27" i="1"/>
  <c r="J28" i="1"/>
  <c r="J29" i="1"/>
  <c r="J30" i="1"/>
  <c r="J32" i="1"/>
  <c r="J33" i="1"/>
  <c r="J31" i="1"/>
  <c r="J34" i="1"/>
  <c r="J35" i="1"/>
  <c r="J36" i="1"/>
  <c r="J37" i="1"/>
  <c r="J38" i="1"/>
  <c r="J39" i="1"/>
  <c r="J40" i="1"/>
  <c r="J41" i="1"/>
  <c r="J42" i="1"/>
  <c r="J43" i="1"/>
  <c r="J44" i="1"/>
  <c r="J45" i="1"/>
  <c r="J52" i="1"/>
  <c r="J46" i="1"/>
  <c r="J47" i="1"/>
  <c r="J48" i="1"/>
  <c r="J53" i="1"/>
  <c r="J54" i="1"/>
  <c r="J55" i="1"/>
  <c r="J56" i="1"/>
  <c r="J57" i="1"/>
  <c r="J58" i="1"/>
  <c r="J59" i="1"/>
  <c r="J60" i="1"/>
  <c r="J61" i="1"/>
  <c r="J62" i="1"/>
  <c r="J63" i="1"/>
  <c r="J64" i="1"/>
  <c r="J65" i="1"/>
  <c r="J66" i="1"/>
  <c r="J67" i="1"/>
  <c r="J68" i="1"/>
  <c r="J69" i="1"/>
  <c r="J70" i="1"/>
  <c r="J49" i="1"/>
  <c r="J50" i="1"/>
  <c r="J71" i="1"/>
  <c r="J72" i="1"/>
  <c r="J73" i="1"/>
  <c r="J74" i="1"/>
  <c r="J75" i="1"/>
  <c r="J76" i="1"/>
  <c r="J77" i="1"/>
  <c r="J78" i="1"/>
  <c r="J79" i="1"/>
  <c r="J80" i="1"/>
  <c r="J81" i="1"/>
  <c r="J82" i="1"/>
  <c r="J51" i="1"/>
  <c r="J83" i="1"/>
  <c r="J84" i="1"/>
  <c r="J85" i="1"/>
  <c r="J86" i="1"/>
  <c r="J90" i="1"/>
  <c r="J87" i="1"/>
  <c r="J91" i="1"/>
  <c r="J92" i="1"/>
  <c r="J88" i="1"/>
  <c r="J93" i="1"/>
  <c r="J94" i="1"/>
  <c r="J95" i="1"/>
  <c r="J89" i="1"/>
  <c r="J97" i="1"/>
  <c r="J96" i="1"/>
  <c r="J98" i="1"/>
  <c r="J101" i="1"/>
  <c r="J99" i="1"/>
  <c r="J100" i="1"/>
  <c r="J102" i="1"/>
  <c r="J103" i="1"/>
  <c r="J104" i="1"/>
  <c r="J105" i="1"/>
  <c r="J106" i="1"/>
  <c r="J107" i="1"/>
  <c r="J108" i="1"/>
  <c r="J109" i="1"/>
  <c r="J110" i="1"/>
  <c r="J111" i="1"/>
  <c r="J112" i="1"/>
  <c r="J113" i="1"/>
  <c r="J114" i="1"/>
  <c r="J115" i="1"/>
  <c r="J116" i="1"/>
  <c r="J117" i="1"/>
  <c r="J121" i="1"/>
  <c r="J122" i="1"/>
  <c r="J123" i="1"/>
  <c r="J118" i="1"/>
  <c r="J124" i="1"/>
  <c r="J119" i="1"/>
  <c r="J125" i="1"/>
  <c r="J126" i="1"/>
  <c r="J127" i="1"/>
  <c r="J128" i="1"/>
  <c r="J129" i="1"/>
  <c r="J130" i="1"/>
  <c r="J120" i="1"/>
  <c r="J134" i="1"/>
  <c r="J131" i="1"/>
  <c r="J132" i="1"/>
  <c r="J135" i="1"/>
  <c r="J136" i="1"/>
  <c r="J137" i="1"/>
  <c r="J138" i="1"/>
  <c r="J139" i="1"/>
  <c r="J133" i="1"/>
  <c r="J140" i="1"/>
  <c r="J141" i="1"/>
  <c r="J142" i="1"/>
  <c r="J143" i="1"/>
  <c r="J144" i="1"/>
  <c r="J145" i="1"/>
  <c r="J146" i="1"/>
  <c r="J147" i="1"/>
  <c r="J148" i="1"/>
  <c r="J149" i="1"/>
  <c r="J150" i="1"/>
  <c r="J151" i="1"/>
  <c r="J152" i="1"/>
  <c r="J153" i="1"/>
  <c r="J154" i="1"/>
  <c r="J155" i="1"/>
  <c r="J159" i="1"/>
  <c r="J160" i="1"/>
  <c r="J161" i="1"/>
  <c r="J162" i="1"/>
  <c r="J163" i="1"/>
  <c r="J164" i="1"/>
  <c r="J165" i="1"/>
  <c r="J166" i="1"/>
  <c r="J167" i="1"/>
  <c r="J156" i="1"/>
  <c r="J168" i="1"/>
  <c r="J169" i="1"/>
  <c r="J157" i="1"/>
  <c r="J170" i="1"/>
  <c r="J171" i="1"/>
  <c r="J172" i="1"/>
  <c r="J173" i="1"/>
  <c r="J174" i="1"/>
  <c r="J175" i="1"/>
  <c r="J176" i="1"/>
  <c r="J177" i="1"/>
  <c r="J178" i="1"/>
  <c r="J158" i="1"/>
  <c r="J185" i="1"/>
  <c r="J179" i="1"/>
  <c r="J186" i="1"/>
  <c r="J187" i="1"/>
  <c r="J180" i="1"/>
  <c r="J181" i="1"/>
  <c r="J182" i="1"/>
  <c r="J183" i="1"/>
  <c r="J188" i="1"/>
  <c r="J189" i="1"/>
  <c r="J190" i="1"/>
  <c r="J191" i="1"/>
  <c r="J192" i="1"/>
  <c r="J193" i="1"/>
  <c r="J194" i="1"/>
  <c r="J195" i="1"/>
  <c r="J196" i="1"/>
  <c r="J197" i="1"/>
  <c r="J198" i="1"/>
  <c r="J199" i="1"/>
  <c r="J200" i="1"/>
  <c r="J201" i="1"/>
  <c r="J202" i="1"/>
  <c r="J203" i="1"/>
  <c r="J184" i="1"/>
  <c r="J204" i="1"/>
  <c r="J205" i="1"/>
  <c r="J206" i="1"/>
  <c r="J207" i="1"/>
  <c r="J208" i="1"/>
  <c r="J209" i="1"/>
  <c r="J211" i="1"/>
  <c r="J212" i="1"/>
  <c r="J213" i="1"/>
  <c r="J214" i="1"/>
  <c r="J215" i="1"/>
  <c r="J216" i="1"/>
  <c r="J217" i="1"/>
  <c r="J218" i="1"/>
  <c r="J219" i="1"/>
  <c r="J220" i="1"/>
  <c r="J210" i="1"/>
  <c r="J221" i="1"/>
  <c r="J222" i="1"/>
  <c r="J223" i="1"/>
  <c r="J224" i="1"/>
  <c r="J225" i="1"/>
  <c r="J226" i="1"/>
  <c r="J227" i="1"/>
  <c r="J228" i="1"/>
  <c r="J229" i="1"/>
  <c r="J231" i="1"/>
  <c r="J232" i="1"/>
  <c r="J230" i="1"/>
  <c r="J233" i="1"/>
  <c r="J234" i="1"/>
  <c r="J235" i="1"/>
  <c r="J236" i="1"/>
  <c r="J238" i="1"/>
  <c r="J239" i="1"/>
  <c r="J240" i="1"/>
  <c r="J237" i="1"/>
  <c r="J241" i="1"/>
  <c r="J242" i="1"/>
  <c r="J244" i="1"/>
  <c r="J245" i="1"/>
  <c r="J243"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81" i="1"/>
  <c r="J282" i="1"/>
  <c r="J275" i="1"/>
  <c r="J276" i="1"/>
  <c r="J283" i="1"/>
  <c r="J284" i="1"/>
  <c r="J285" i="1"/>
  <c r="J286" i="1"/>
  <c r="J287" i="1"/>
  <c r="J277" i="1"/>
  <c r="J288" i="1"/>
  <c r="J289" i="1"/>
  <c r="J290" i="1"/>
  <c r="J291" i="1"/>
  <c r="J292" i="1"/>
  <c r="J293" i="1"/>
  <c r="J294" i="1"/>
  <c r="J295" i="1"/>
  <c r="J296" i="1"/>
  <c r="J297" i="1"/>
  <c r="J278" i="1"/>
  <c r="J298" i="1"/>
  <c r="J299" i="1"/>
  <c r="J300" i="1"/>
  <c r="J279" i="1"/>
  <c r="J28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8" i="1"/>
  <c r="J329" i="1"/>
  <c r="J327" i="1"/>
  <c r="J330" i="1"/>
  <c r="J331" i="1"/>
  <c r="J332" i="1"/>
  <c r="J333" i="1"/>
  <c r="J334" i="1"/>
  <c r="J335" i="1"/>
  <c r="J336" i="1"/>
  <c r="J337" i="1"/>
  <c r="J338" i="1"/>
  <c r="J339" i="1"/>
  <c r="J340" i="1"/>
  <c r="J341" i="1"/>
  <c r="J342" i="1"/>
  <c r="J343" i="1"/>
  <c r="J344" i="1"/>
  <c r="J345" i="1"/>
  <c r="J346" i="1"/>
  <c r="J347" i="1"/>
  <c r="J348" i="1"/>
  <c r="J349" i="1"/>
  <c r="J350" i="1"/>
  <c r="J351" i="1"/>
  <c r="J356" i="1"/>
  <c r="J357" i="1"/>
  <c r="J352" i="1"/>
  <c r="J353" i="1"/>
  <c r="J358" i="1"/>
  <c r="J354" i="1"/>
  <c r="J359" i="1"/>
  <c r="J360" i="1"/>
  <c r="J361" i="1"/>
  <c r="J362" i="1"/>
  <c r="J363" i="1"/>
  <c r="J364" i="1"/>
  <c r="J365" i="1"/>
  <c r="J355" i="1"/>
  <c r="J366" i="1"/>
  <c r="J368" i="1"/>
  <c r="J367" i="1"/>
  <c r="L5" i="2"/>
  <c r="L6" i="2" a="1"/>
  <c r="L6" i="2"/>
  <c r="L7" i="2" a="1"/>
  <c r="L7" i="2"/>
  <c r="L8" i="2" a="1"/>
  <c r="L8" i="2"/>
  <c r="L9" i="2" a="1"/>
  <c r="L9" i="2"/>
  <c r="L10" i="2" a="1"/>
  <c r="L10" i="2"/>
  <c r="L11" i="2" a="1"/>
  <c r="L11" i="2"/>
  <c r="L12" i="2" a="1"/>
  <c r="L12" i="2"/>
  <c r="L13" i="2" a="1"/>
  <c r="L13" i="2"/>
  <c r="L14" i="2" a="1"/>
  <c r="L14" i="2"/>
  <c r="L15" i="2" a="1"/>
  <c r="L15" i="2"/>
  <c r="L16" i="2" a="1"/>
  <c r="L16" i="2"/>
  <c r="L17" i="2" a="1"/>
  <c r="L17" i="2"/>
  <c r="L18" i="2" a="1"/>
  <c r="L18" i="2"/>
  <c r="L19" i="2" a="1"/>
  <c r="L19" i="2"/>
  <c r="L20" i="2" a="1"/>
  <c r="L20" i="2"/>
  <c r="L21" i="2" a="1"/>
  <c r="L21" i="2"/>
  <c r="L22" i="2" a="1"/>
  <c r="L22" i="2"/>
  <c r="L23" i="2" a="1"/>
  <c r="L23" i="2"/>
  <c r="L24" i="2" a="1"/>
  <c r="L24" i="2"/>
  <c r="L25" i="2" a="1"/>
  <c r="L25" i="2"/>
  <c r="L26" i="2" a="1"/>
  <c r="L26" i="2"/>
  <c r="L27" i="2" a="1"/>
  <c r="L27" i="2"/>
  <c r="L28" i="2" a="1"/>
  <c r="L28" i="2"/>
  <c r="L29" i="2" a="1"/>
  <c r="L29" i="2"/>
  <c r="L30" i="2" a="1"/>
  <c r="L30" i="2"/>
  <c r="L31" i="2" a="1"/>
  <c r="L31" i="2"/>
  <c r="L32" i="2" a="1"/>
  <c r="L32" i="2"/>
  <c r="L33" i="2" a="1"/>
  <c r="L33" i="2"/>
  <c r="L34" i="2" a="1"/>
  <c r="L34" i="2"/>
  <c r="L35" i="2" a="1"/>
  <c r="L35" i="2"/>
  <c r="L36" i="2" a="1"/>
  <c r="L36" i="2"/>
  <c r="L37" i="2" a="1"/>
  <c r="L37" i="2"/>
  <c r="L38" i="2" a="1"/>
  <c r="L38" i="2"/>
  <c r="L39" i="2" a="1"/>
  <c r="L39" i="2"/>
  <c r="L40" i="2" a="1"/>
  <c r="L40" i="2"/>
  <c r="L41" i="2" a="1"/>
  <c r="L41" i="2"/>
  <c r="L42" i="2" a="1"/>
  <c r="L42" i="2"/>
  <c r="L43" i="2" a="1"/>
  <c r="L43" i="2"/>
  <c r="L44" i="2" a="1"/>
  <c r="L44" i="2"/>
  <c r="L45" i="2" a="1"/>
  <c r="L45" i="2"/>
  <c r="L46" i="2" a="1"/>
  <c r="L46" i="2"/>
  <c r="L47" i="2" a="1"/>
  <c r="L47" i="2"/>
  <c r="L48" i="2" a="1"/>
  <c r="L48" i="2"/>
  <c r="L49" i="2" a="1"/>
  <c r="L49" i="2"/>
  <c r="L50" i="2" a="1"/>
  <c r="L50" i="2"/>
  <c r="L51" i="2" a="1"/>
  <c r="L51" i="2"/>
  <c r="L52" i="2" a="1"/>
  <c r="L52" i="2"/>
  <c r="L53" i="2" a="1"/>
  <c r="L53" i="2"/>
  <c r="L54" i="2" a="1"/>
  <c r="L54" i="2"/>
  <c r="L55" i="2" a="1"/>
  <c r="L55" i="2"/>
  <c r="L56" i="2" a="1"/>
  <c r="L56" i="2"/>
  <c r="L57" i="2" a="1"/>
  <c r="L57" i="2"/>
  <c r="L58" i="2" a="1"/>
  <c r="L58" i="2"/>
  <c r="L59" i="2" a="1"/>
  <c r="L59" i="2"/>
  <c r="L60" i="2" a="1"/>
  <c r="L60" i="2"/>
  <c r="L61" i="2" a="1"/>
  <c r="L61" i="2"/>
  <c r="L62" i="2" a="1"/>
  <c r="L62" i="2"/>
  <c r="L63" i="2" a="1"/>
  <c r="L63" i="2"/>
  <c r="L64" i="2" a="1"/>
  <c r="L64" i="2"/>
  <c r="L65" i="2" a="1"/>
  <c r="L65" i="2"/>
  <c r="L66" i="2" a="1"/>
  <c r="L66" i="2"/>
  <c r="L67" i="2" a="1"/>
  <c r="L67" i="2"/>
  <c r="L68" i="2" a="1"/>
  <c r="L68" i="2"/>
  <c r="L69" i="2" a="1"/>
  <c r="L69" i="2"/>
  <c r="L70" i="2" a="1"/>
  <c r="L70" i="2"/>
  <c r="L71" i="2" a="1"/>
  <c r="L71" i="2"/>
  <c r="L72" i="2" a="1"/>
  <c r="L72" i="2"/>
  <c r="L73" i="2" a="1"/>
  <c r="L73" i="2"/>
  <c r="L74" i="2" a="1"/>
  <c r="L74" i="2"/>
  <c r="L75" i="2" a="1"/>
  <c r="L75" i="2"/>
  <c r="L76" i="2" a="1"/>
  <c r="L76" i="2"/>
  <c r="L77" i="2" a="1"/>
  <c r="L77" i="2"/>
  <c r="L78" i="2" a="1"/>
  <c r="L78" i="2"/>
  <c r="L79" i="2" a="1"/>
  <c r="L79" i="2"/>
  <c r="L80" i="2" a="1"/>
  <c r="L80" i="2"/>
  <c r="L81" i="2" a="1"/>
  <c r="L81" i="2"/>
  <c r="L82" i="2" a="1"/>
  <c r="L82" i="2"/>
  <c r="L83" i="2" a="1"/>
  <c r="L83" i="2"/>
  <c r="L84" i="2" a="1"/>
  <c r="L84" i="2"/>
  <c r="L85" i="2" a="1"/>
  <c r="L85" i="2"/>
  <c r="L86" i="2" a="1"/>
  <c r="L86" i="2"/>
  <c r="L87" i="2" a="1"/>
  <c r="L87" i="2"/>
  <c r="L88" i="2" a="1"/>
  <c r="L88" i="2"/>
  <c r="L89" i="2" a="1"/>
  <c r="L89" i="2"/>
  <c r="L90" i="2" a="1"/>
  <c r="L90" i="2"/>
  <c r="L91" i="2" a="1"/>
  <c r="L91" i="2"/>
  <c r="L92" i="2" a="1"/>
  <c r="L92" i="2"/>
  <c r="L93" i="2" a="1"/>
  <c r="L93" i="2"/>
  <c r="L94" i="2" a="1"/>
  <c r="L94" i="2"/>
  <c r="L95" i="2" a="1"/>
  <c r="L95" i="2"/>
  <c r="L96" i="2" a="1"/>
  <c r="L96" i="2"/>
  <c r="L97" i="2" a="1"/>
  <c r="L97" i="2"/>
  <c r="L98" i="2" a="1"/>
  <c r="L98" i="2"/>
  <c r="L99" i="2" a="1"/>
  <c r="L99" i="2"/>
  <c r="L100" i="2" a="1"/>
  <c r="L100" i="2"/>
  <c r="L101" i="2" a="1"/>
  <c r="L101" i="2"/>
  <c r="L102" i="2" a="1"/>
  <c r="L102" i="2"/>
  <c r="L103" i="2" a="1"/>
  <c r="L103" i="2"/>
  <c r="L104" i="2" a="1"/>
  <c r="L104" i="2"/>
  <c r="L105" i="2" a="1"/>
  <c r="L105" i="2"/>
  <c r="L106" i="2" a="1"/>
  <c r="L106" i="2"/>
  <c r="L107" i="2" a="1"/>
  <c r="L107" i="2"/>
  <c r="L108" i="2" a="1"/>
  <c r="L108" i="2"/>
  <c r="L109" i="2" a="1"/>
  <c r="L109" i="2"/>
  <c r="L110" i="2" a="1"/>
  <c r="L110" i="2"/>
  <c r="L111" i="2" a="1"/>
  <c r="L111" i="2"/>
  <c r="L112" i="2" a="1"/>
  <c r="L112" i="2"/>
  <c r="L113" i="2" a="1"/>
  <c r="L113" i="2"/>
  <c r="L114" i="2" a="1"/>
  <c r="L114" i="2"/>
  <c r="L115" i="2" a="1"/>
  <c r="L115" i="2"/>
  <c r="L116" i="2" a="1"/>
  <c r="L116" i="2"/>
  <c r="L117" i="2" a="1"/>
  <c r="L117" i="2"/>
  <c r="L118" i="2" a="1"/>
  <c r="L118" i="2"/>
  <c r="L119" i="2" a="1"/>
  <c r="L119" i="2"/>
  <c r="L120" i="2" a="1"/>
  <c r="L120" i="2"/>
  <c r="L121" i="2" a="1"/>
  <c r="L121" i="2"/>
  <c r="L122" i="2" a="1"/>
  <c r="L122" i="2"/>
  <c r="L123" i="2" a="1"/>
  <c r="L123" i="2"/>
  <c r="L124" i="2" a="1"/>
  <c r="L124" i="2"/>
  <c r="L125" i="2" a="1"/>
  <c r="L125" i="2"/>
  <c r="L126" i="2" a="1"/>
  <c r="L126" i="2"/>
  <c r="L127" i="2" a="1"/>
  <c r="L127" i="2"/>
  <c r="L128" i="2" a="1"/>
  <c r="L128" i="2"/>
  <c r="L129" i="2" a="1"/>
  <c r="L129" i="2"/>
  <c r="L130" i="2" a="1"/>
  <c r="L130" i="2"/>
  <c r="L131" i="2" a="1"/>
  <c r="L131" i="2"/>
  <c r="L132" i="2" a="1"/>
  <c r="L132" i="2"/>
  <c r="L133" i="2" a="1"/>
  <c r="L133" i="2"/>
  <c r="L134" i="2" a="1"/>
  <c r="L134" i="2"/>
  <c r="L135" i="2" a="1"/>
  <c r="L135" i="2"/>
  <c r="L136" i="2" a="1"/>
  <c r="L136" i="2"/>
  <c r="L137" i="2" a="1"/>
  <c r="L137" i="2"/>
  <c r="L138" i="2" a="1"/>
  <c r="L138" i="2"/>
  <c r="L139" i="2" a="1"/>
  <c r="L139" i="2"/>
  <c r="L140" i="2" a="1"/>
  <c r="L140" i="2"/>
  <c r="L141" i="2" a="1"/>
  <c r="L141" i="2"/>
  <c r="L142" i="2" a="1"/>
  <c r="L142" i="2"/>
  <c r="L143" i="2" a="1"/>
  <c r="L143" i="2"/>
  <c r="L144" i="2" a="1"/>
  <c r="L144" i="2"/>
  <c r="L145" i="2" a="1"/>
  <c r="L145" i="2"/>
  <c r="L146" i="2" a="1"/>
  <c r="L146" i="2"/>
  <c r="L147" i="2" a="1"/>
  <c r="L147" i="2"/>
  <c r="L148" i="2" a="1"/>
  <c r="L148" i="2"/>
  <c r="L149" i="2" a="1"/>
  <c r="L149" i="2"/>
  <c r="L150" i="2" a="1"/>
  <c r="L150" i="2"/>
  <c r="L151" i="2" a="1"/>
  <c r="L151" i="2"/>
  <c r="L152" i="2" a="1"/>
  <c r="L152" i="2"/>
  <c r="L153" i="2" a="1"/>
  <c r="L153" i="2"/>
  <c r="L154" i="2" a="1"/>
  <c r="L154" i="2"/>
  <c r="L155" i="2" a="1"/>
  <c r="L155" i="2"/>
  <c r="L156" i="2" a="1"/>
  <c r="L156" i="2"/>
  <c r="L157" i="2" a="1"/>
  <c r="L157" i="2"/>
  <c r="L158" i="2" a="1"/>
  <c r="L158" i="2"/>
  <c r="L159" i="2" a="1"/>
  <c r="L159" i="2"/>
  <c r="L160" i="2" a="1"/>
  <c r="L160" i="2"/>
  <c r="L161" i="2" a="1"/>
  <c r="L161" i="2"/>
  <c r="L162" i="2" a="1"/>
  <c r="L162" i="2"/>
  <c r="L163" i="2" a="1"/>
  <c r="L163" i="2"/>
  <c r="L164" i="2" a="1"/>
  <c r="L164" i="2"/>
  <c r="L165" i="2" a="1"/>
  <c r="L165" i="2"/>
  <c r="L166" i="2" a="1"/>
  <c r="L166" i="2"/>
  <c r="L167" i="2" a="1"/>
  <c r="L167" i="2"/>
  <c r="L168" i="2" a="1"/>
  <c r="L168" i="2"/>
  <c r="L169" i="2" a="1"/>
  <c r="L169" i="2"/>
  <c r="L170" i="2" a="1"/>
  <c r="L170" i="2"/>
  <c r="L171" i="2" a="1"/>
  <c r="L171" i="2"/>
  <c r="L172" i="2" a="1"/>
  <c r="L172" i="2"/>
  <c r="L173" i="2" a="1"/>
  <c r="L173" i="2"/>
  <c r="L174" i="2" a="1"/>
  <c r="L174" i="2"/>
  <c r="L175" i="2" a="1"/>
  <c r="L175" i="2"/>
  <c r="L176" i="2" a="1"/>
  <c r="L176" i="2"/>
  <c r="L177" i="2" a="1"/>
  <c r="L177" i="2"/>
  <c r="L178" i="2" a="1"/>
  <c r="L178" i="2"/>
  <c r="L179" i="2" a="1"/>
  <c r="L179" i="2"/>
  <c r="L180" i="2" a="1"/>
  <c r="L180" i="2"/>
  <c r="L181" i="2" a="1"/>
  <c r="L181" i="2"/>
  <c r="L182" i="2" a="1"/>
  <c r="L182" i="2"/>
  <c r="L183" i="2" a="1"/>
  <c r="L183" i="2"/>
  <c r="L184" i="2" a="1"/>
  <c r="L184" i="2"/>
  <c r="L185" i="2" a="1"/>
  <c r="L185" i="2"/>
  <c r="L186" i="2" a="1"/>
  <c r="L186" i="2"/>
  <c r="L187" i="2" a="1"/>
  <c r="L187" i="2"/>
  <c r="L188" i="2" a="1"/>
  <c r="L188" i="2"/>
  <c r="L189" i="2" a="1"/>
  <c r="L189" i="2"/>
  <c r="L190" i="2" a="1"/>
  <c r="L190" i="2"/>
  <c r="L191" i="2" a="1"/>
  <c r="L191" i="2"/>
  <c r="L192" i="2" a="1"/>
  <c r="L192" i="2"/>
  <c r="L193" i="2" a="1"/>
  <c r="L193" i="2"/>
  <c r="L194" i="2" a="1"/>
  <c r="L194" i="2"/>
  <c r="L195" i="2" a="1"/>
  <c r="L195" i="2"/>
  <c r="L196" i="2" a="1"/>
  <c r="L196" i="2"/>
  <c r="L197" i="2" a="1"/>
  <c r="L197" i="2"/>
  <c r="L198" i="2" a="1"/>
  <c r="L198" i="2"/>
  <c r="L199" i="2" a="1"/>
  <c r="L199" i="2"/>
  <c r="L200" i="2" a="1"/>
  <c r="L200" i="2"/>
  <c r="L201" i="2" a="1"/>
  <c r="L201" i="2"/>
  <c r="L202" i="2" a="1"/>
  <c r="L202" i="2"/>
  <c r="L203" i="2" a="1"/>
  <c r="L203" i="2"/>
  <c r="L204" i="2" a="1"/>
  <c r="L204" i="2"/>
  <c r="L205" i="2" a="1"/>
  <c r="L205" i="2"/>
  <c r="L206" i="2" a="1"/>
  <c r="L206" i="2"/>
  <c r="L207" i="2" a="1"/>
  <c r="L207" i="2"/>
  <c r="L208" i="2" a="1"/>
  <c r="L208" i="2"/>
  <c r="L209" i="2" a="1"/>
  <c r="L209" i="2"/>
  <c r="L210" i="2" a="1"/>
  <c r="L210" i="2"/>
  <c r="L211" i="2" a="1"/>
  <c r="L211" i="2"/>
  <c r="L212" i="2" a="1"/>
  <c r="L212" i="2"/>
  <c r="L213" i="2" a="1"/>
  <c r="L213" i="2"/>
  <c r="L214" i="2" a="1"/>
  <c r="L214" i="2"/>
  <c r="L215" i="2" a="1"/>
  <c r="L215" i="2"/>
  <c r="L216" i="2" a="1"/>
  <c r="L216" i="2"/>
  <c r="L217" i="2" a="1"/>
  <c r="L217" i="2"/>
  <c r="L218" i="2" a="1"/>
  <c r="L218" i="2"/>
  <c r="L219" i="2" a="1"/>
  <c r="L219" i="2"/>
  <c r="L220" i="2" a="1"/>
  <c r="L220" i="2"/>
  <c r="L221" i="2" a="1"/>
  <c r="L221" i="2"/>
  <c r="L222" i="2" a="1"/>
  <c r="L222" i="2"/>
  <c r="L223" i="2" a="1"/>
  <c r="L223" i="2"/>
  <c r="L224" i="2" a="1"/>
  <c r="L224" i="2"/>
  <c r="L225" i="2" a="1"/>
  <c r="L225" i="2"/>
  <c r="L226" i="2" a="1"/>
  <c r="L226" i="2"/>
  <c r="L227" i="2" a="1"/>
  <c r="L227" i="2"/>
  <c r="L228" i="2" a="1"/>
  <c r="L228" i="2"/>
  <c r="L229" i="2" a="1"/>
  <c r="L229" i="2"/>
  <c r="L230" i="2" a="1"/>
  <c r="L230" i="2"/>
  <c r="L231" i="2" a="1"/>
  <c r="L231" i="2"/>
  <c r="L232" i="2" a="1"/>
  <c r="L232" i="2"/>
  <c r="L233" i="2" a="1"/>
  <c r="L233" i="2"/>
  <c r="L234" i="2" a="1"/>
  <c r="L234" i="2"/>
  <c r="L235" i="2" a="1"/>
  <c r="L235" i="2"/>
  <c r="L236" i="2" a="1"/>
  <c r="L236" i="2"/>
  <c r="L237" i="2" a="1"/>
  <c r="L237" i="2"/>
  <c r="L238" i="2" a="1"/>
  <c r="L238" i="2"/>
  <c r="L239" i="2" a="1"/>
  <c r="L239" i="2"/>
  <c r="L240" i="2" a="1"/>
  <c r="L240" i="2"/>
  <c r="L241" i="2" a="1"/>
  <c r="L241" i="2"/>
  <c r="L242" i="2" a="1"/>
  <c r="L242" i="2"/>
  <c r="L243" i="2" a="1"/>
  <c r="L243" i="2"/>
  <c r="L244" i="2" a="1"/>
  <c r="L244" i="2"/>
  <c r="L245" i="2" a="1"/>
  <c r="L245" i="2"/>
  <c r="L246" i="2" a="1"/>
  <c r="L246" i="2"/>
  <c r="L247" i="2" a="1"/>
  <c r="L247" i="2"/>
  <c r="L248" i="2" a="1"/>
  <c r="L248" i="2"/>
  <c r="L249" i="2" a="1"/>
  <c r="L249" i="2"/>
  <c r="L250" i="2" a="1"/>
  <c r="L250" i="2"/>
  <c r="L251" i="2" a="1"/>
  <c r="L251" i="2"/>
  <c r="L252" i="2" a="1"/>
  <c r="L252" i="2"/>
  <c r="L253" i="2" a="1"/>
  <c r="L253" i="2"/>
  <c r="L254" i="2" a="1"/>
  <c r="L254" i="2"/>
  <c r="L255" i="2" a="1"/>
  <c r="L255" i="2"/>
  <c r="L256" i="2" a="1"/>
  <c r="L256" i="2"/>
  <c r="L257" i="2" a="1"/>
  <c r="L257" i="2"/>
  <c r="L258" i="2" a="1"/>
  <c r="L258" i="2"/>
  <c r="L259" i="2" a="1"/>
  <c r="L259" i="2"/>
  <c r="L260" i="2" a="1"/>
  <c r="L260" i="2"/>
  <c r="L261" i="2" a="1"/>
  <c r="L261" i="2"/>
  <c r="L262" i="2" a="1"/>
  <c r="L262" i="2"/>
  <c r="L263" i="2" a="1"/>
  <c r="L263" i="2"/>
  <c r="L264" i="2" a="1"/>
  <c r="L264" i="2"/>
  <c r="L265" i="2" a="1"/>
  <c r="L265" i="2"/>
  <c r="L266" i="2" a="1"/>
  <c r="L266" i="2"/>
  <c r="L267" i="2" a="1"/>
  <c r="L267" i="2"/>
  <c r="L268" i="2" a="1"/>
  <c r="L268" i="2"/>
  <c r="L269" i="2" a="1"/>
  <c r="L269" i="2"/>
  <c r="L270" i="2" a="1"/>
  <c r="L270" i="2"/>
  <c r="L271" i="2" a="1"/>
  <c r="L271" i="2"/>
  <c r="L272" i="2" a="1"/>
  <c r="L272" i="2"/>
  <c r="L273" i="2" a="1"/>
  <c r="L273" i="2"/>
  <c r="K3" i="2"/>
  <c r="C4" i="6"/>
  <c r="E4" i="6" a="1"/>
  <c r="E4" i="6"/>
  <c r="F4" i="6" a="1"/>
  <c r="F4" i="6"/>
  <c r="G4" i="6"/>
  <c r="C5" i="6"/>
  <c r="E5" i="6" a="1"/>
  <c r="E5" i="6"/>
  <c r="F5" i="6" a="1"/>
  <c r="F5" i="6"/>
  <c r="G5" i="6"/>
  <c r="C6" i="6"/>
  <c r="E6" i="6" a="1"/>
  <c r="E6" i="6"/>
  <c r="F6" i="6" a="1"/>
  <c r="F6" i="6"/>
  <c r="G6" i="6"/>
  <c r="C7" i="6"/>
  <c r="E7" i="6" a="1"/>
  <c r="E7" i="6"/>
  <c r="F7" i="6" a="1"/>
  <c r="F7" i="6"/>
  <c r="G7" i="6"/>
  <c r="C8" i="6"/>
  <c r="E8" i="6" a="1"/>
  <c r="E8" i="6"/>
  <c r="F8" i="6" a="1"/>
  <c r="F8" i="6"/>
  <c r="G8" i="6"/>
  <c r="C9" i="6"/>
  <c r="E9" i="6" a="1"/>
  <c r="E9" i="6"/>
  <c r="F9" i="6" a="1"/>
  <c r="F9" i="6"/>
  <c r="G9" i="6"/>
  <c r="C10" i="6"/>
  <c r="E10" i="6" a="1"/>
  <c r="E10" i="6"/>
  <c r="F10" i="6" a="1"/>
  <c r="F10" i="6"/>
  <c r="G10" i="6"/>
  <c r="C11" i="6"/>
  <c r="E11" i="6" a="1"/>
  <c r="E11" i="6"/>
  <c r="F11" i="6" a="1"/>
  <c r="F11" i="6"/>
  <c r="G11" i="6"/>
  <c r="C12" i="6"/>
  <c r="E12" i="6" a="1"/>
  <c r="E12" i="6"/>
  <c r="F12" i="6" a="1"/>
  <c r="F12" i="6"/>
  <c r="G12" i="6"/>
  <c r="C13" i="6"/>
  <c r="E13" i="6" a="1"/>
  <c r="E13" i="6"/>
  <c r="F13" i="6" a="1"/>
  <c r="F13" i="6"/>
  <c r="G13" i="6"/>
  <c r="C14" i="6"/>
  <c r="E14" i="6" a="1"/>
  <c r="E14" i="6"/>
  <c r="F14" i="6" a="1"/>
  <c r="F14" i="6"/>
  <c r="G14" i="6"/>
  <c r="C15" i="6"/>
  <c r="E15" i="6" a="1"/>
  <c r="E15" i="6"/>
  <c r="F15" i="6" a="1"/>
  <c r="F15" i="6"/>
  <c r="G15" i="6"/>
  <c r="C16" i="6"/>
  <c r="E16" i="6" a="1"/>
  <c r="E16" i="6"/>
  <c r="F16" i="6" a="1"/>
  <c r="F16" i="6"/>
  <c r="G16" i="6"/>
  <c r="C17" i="6"/>
  <c r="G17" i="6"/>
  <c r="C18" i="6"/>
  <c r="G18" i="6"/>
  <c r="C19" i="6"/>
  <c r="G19" i="6"/>
  <c r="C20" i="6"/>
  <c r="G20" i="6"/>
  <c r="C21" i="6"/>
  <c r="G21" i="6"/>
  <c r="C22" i="6"/>
  <c r="G22" i="6"/>
  <c r="C23" i="6"/>
  <c r="G23" i="6"/>
  <c r="C24" i="6"/>
  <c r="G24" i="6"/>
  <c r="C25" i="6"/>
  <c r="G25" i="6"/>
  <c r="C26" i="6"/>
  <c r="G26" i="6"/>
  <c r="C27" i="6"/>
  <c r="G27" i="6"/>
  <c r="C28" i="6"/>
  <c r="G28" i="6"/>
  <c r="C29" i="6"/>
  <c r="G29" i="6"/>
  <c r="C30" i="6"/>
  <c r="G30" i="6"/>
  <c r="C31" i="6"/>
  <c r="G31" i="6"/>
  <c r="C32" i="6"/>
  <c r="G32" i="6"/>
  <c r="C33" i="6"/>
  <c r="G33" i="6"/>
  <c r="C34" i="6"/>
  <c r="G34" i="6"/>
  <c r="C35" i="6"/>
  <c r="G35" i="6"/>
  <c r="C36" i="6"/>
  <c r="G36" i="6"/>
  <c r="C37" i="6"/>
  <c r="G37" i="6"/>
  <c r="C38" i="6"/>
  <c r="G38" i="6"/>
  <c r="C39" i="6"/>
  <c r="G39" i="6"/>
  <c r="C40" i="6"/>
  <c r="G40" i="6"/>
  <c r="C41" i="6"/>
  <c r="G41" i="6"/>
  <c r="C42" i="6"/>
  <c r="G42" i="6"/>
  <c r="C43" i="6"/>
  <c r="G43" i="6"/>
  <c r="C44" i="6"/>
  <c r="G44" i="6"/>
  <c r="C45" i="6"/>
  <c r="G45" i="6"/>
  <c r="C46" i="6"/>
  <c r="G46" i="6"/>
  <c r="C47" i="6"/>
  <c r="G47" i="6"/>
  <c r="C48" i="6"/>
  <c r="G48" i="6"/>
  <c r="C49" i="6"/>
  <c r="G49" i="6"/>
  <c r="C50" i="6"/>
  <c r="G50" i="6"/>
  <c r="C51" i="6"/>
  <c r="G51" i="6"/>
  <c r="C52" i="6"/>
  <c r="G52" i="6"/>
  <c r="C53" i="6"/>
  <c r="G53" i="6"/>
  <c r="C54" i="6"/>
  <c r="G54" i="6"/>
  <c r="C55" i="6"/>
  <c r="G55" i="6"/>
  <c r="C56" i="6"/>
  <c r="G56" i="6"/>
  <c r="C57" i="6"/>
  <c r="G57" i="6"/>
  <c r="C58" i="6"/>
  <c r="G58" i="6"/>
  <c r="C59" i="6"/>
  <c r="G59" i="6"/>
  <c r="C60" i="6"/>
  <c r="G60" i="6"/>
  <c r="C61" i="6"/>
  <c r="G61" i="6"/>
  <c r="C62" i="6"/>
  <c r="G62" i="6"/>
  <c r="C63" i="6"/>
  <c r="G63" i="6"/>
  <c r="C64" i="6"/>
  <c r="G64" i="6"/>
  <c r="C65" i="6"/>
  <c r="G65" i="6"/>
  <c r="C66" i="6"/>
  <c r="G66" i="6"/>
  <c r="C67" i="6"/>
  <c r="G67" i="6"/>
  <c r="C68" i="6"/>
  <c r="G68" i="6"/>
  <c r="C69" i="6"/>
  <c r="G69" i="6"/>
  <c r="C70" i="6"/>
  <c r="G70" i="6"/>
  <c r="C71" i="6"/>
  <c r="G71" i="6"/>
  <c r="C72" i="6"/>
  <c r="G72" i="6"/>
  <c r="C73" i="6"/>
  <c r="G73" i="6"/>
  <c r="C74" i="6"/>
  <c r="G74" i="6"/>
  <c r="C75" i="6"/>
  <c r="G75" i="6"/>
  <c r="C76" i="6"/>
  <c r="G76" i="6"/>
  <c r="C77" i="6"/>
  <c r="G77" i="6"/>
  <c r="C78" i="6"/>
  <c r="G78" i="6"/>
  <c r="C79" i="6"/>
  <c r="G79" i="6"/>
  <c r="C80" i="6"/>
  <c r="G80" i="6"/>
  <c r="C81" i="6"/>
  <c r="G81" i="6"/>
  <c r="C82" i="6"/>
  <c r="G82" i="6"/>
  <c r="C83" i="6"/>
  <c r="G83" i="6"/>
  <c r="C84" i="6"/>
  <c r="G84" i="6"/>
  <c r="C85" i="6"/>
  <c r="G85" i="6"/>
  <c r="C86" i="6"/>
  <c r="G86" i="6"/>
  <c r="C87" i="6"/>
  <c r="G87" i="6"/>
  <c r="C88" i="6"/>
  <c r="G88" i="6"/>
  <c r="C89" i="6"/>
  <c r="G89" i="6"/>
  <c r="C90" i="6"/>
  <c r="G90" i="6"/>
  <c r="C91" i="6"/>
  <c r="G91" i="6"/>
  <c r="C92" i="6"/>
  <c r="G92" i="6"/>
  <c r="C93" i="6"/>
  <c r="G93" i="6"/>
  <c r="C94" i="6"/>
  <c r="G94" i="6"/>
  <c r="C95" i="6"/>
  <c r="G95" i="6"/>
  <c r="C96" i="6"/>
  <c r="G96" i="6"/>
  <c r="C97" i="6"/>
  <c r="G97" i="6"/>
  <c r="C98" i="6"/>
  <c r="G98" i="6"/>
  <c r="C99" i="6"/>
  <c r="G99" i="6"/>
  <c r="C100" i="6"/>
  <c r="G100" i="6"/>
  <c r="C101" i="6"/>
  <c r="G101" i="6"/>
  <c r="C102" i="6"/>
  <c r="G102" i="6"/>
  <c r="C103" i="6"/>
  <c r="G103" i="6"/>
  <c r="C104" i="6"/>
  <c r="G104" i="6"/>
  <c r="C105" i="6"/>
  <c r="G105" i="6"/>
  <c r="C106" i="6"/>
  <c r="G106" i="6"/>
  <c r="C107" i="6"/>
  <c r="G107" i="6"/>
  <c r="C108" i="6"/>
  <c r="G108" i="6"/>
  <c r="C109" i="6"/>
  <c r="G109" i="6"/>
  <c r="C110" i="6"/>
  <c r="G110" i="6"/>
  <c r="C111" i="6"/>
  <c r="G111" i="6"/>
  <c r="C112" i="6"/>
  <c r="G112" i="6"/>
  <c r="C113" i="6"/>
  <c r="G113" i="6"/>
  <c r="C114" i="6"/>
  <c r="G114" i="6"/>
  <c r="C115" i="6"/>
  <c r="G115" i="6"/>
  <c r="C116" i="6"/>
  <c r="G116" i="6"/>
  <c r="C117" i="6"/>
  <c r="G117" i="6"/>
  <c r="C118" i="6"/>
  <c r="G118" i="6"/>
  <c r="C119" i="6"/>
  <c r="G119" i="6"/>
  <c r="C120" i="6"/>
  <c r="G120" i="6"/>
  <c r="C121" i="6"/>
  <c r="G121" i="6"/>
  <c r="C122" i="6"/>
  <c r="G122" i="6"/>
  <c r="C123" i="6"/>
  <c r="G123" i="6"/>
  <c r="C124" i="6"/>
  <c r="G124" i="6"/>
  <c r="C125" i="6"/>
  <c r="G125" i="6"/>
  <c r="C126" i="6"/>
  <c r="G126" i="6"/>
  <c r="C127" i="6"/>
  <c r="G127" i="6"/>
  <c r="C128" i="6"/>
  <c r="G128" i="6"/>
  <c r="C129" i="6"/>
  <c r="G129" i="6"/>
  <c r="C130" i="6"/>
  <c r="G130" i="6"/>
  <c r="C131" i="6"/>
  <c r="G131" i="6"/>
  <c r="C132" i="6"/>
  <c r="G132" i="6"/>
  <c r="C133" i="6"/>
  <c r="G133" i="6"/>
  <c r="C134" i="6"/>
  <c r="G134" i="6"/>
  <c r="C135" i="6"/>
  <c r="G135" i="6"/>
  <c r="C136" i="6"/>
  <c r="G136" i="6"/>
  <c r="C137" i="6"/>
  <c r="G137" i="6"/>
  <c r="C138" i="6"/>
  <c r="G138" i="6"/>
  <c r="C139" i="6"/>
  <c r="G139" i="6"/>
  <c r="C140" i="6"/>
  <c r="G140" i="6"/>
  <c r="C141" i="6"/>
  <c r="G141" i="6"/>
  <c r="C142" i="6"/>
  <c r="G142" i="6"/>
  <c r="C143" i="6"/>
  <c r="G143" i="6"/>
  <c r="C144" i="6"/>
  <c r="G144" i="6"/>
  <c r="C145" i="6"/>
  <c r="G145" i="6"/>
  <c r="C146" i="6"/>
  <c r="G146" i="6"/>
  <c r="C147" i="6"/>
  <c r="G147" i="6"/>
  <c r="C148" i="6"/>
  <c r="G148" i="6"/>
  <c r="C149" i="6"/>
  <c r="G149" i="6"/>
  <c r="C150" i="6"/>
  <c r="G150" i="6"/>
  <c r="C151" i="6"/>
  <c r="G151" i="6"/>
  <c r="C152" i="6"/>
  <c r="G152" i="6"/>
  <c r="C153" i="6"/>
  <c r="G153" i="6"/>
  <c r="C154" i="6"/>
  <c r="G154" i="6"/>
  <c r="C155" i="6"/>
  <c r="G155" i="6"/>
  <c r="C156" i="6"/>
  <c r="G156" i="6"/>
  <c r="C157" i="6"/>
  <c r="G157" i="6"/>
  <c r="C158" i="6"/>
  <c r="G158" i="6"/>
  <c r="C159" i="6"/>
  <c r="G159" i="6"/>
  <c r="C160" i="6"/>
  <c r="G160" i="6"/>
  <c r="C161" i="6"/>
  <c r="G161" i="6"/>
  <c r="C162" i="6"/>
  <c r="G162" i="6"/>
  <c r="C163" i="6"/>
  <c r="G163" i="6"/>
  <c r="C164" i="6"/>
  <c r="G164" i="6"/>
  <c r="C165" i="6"/>
  <c r="G165" i="6"/>
  <c r="C166" i="6"/>
  <c r="G166" i="6"/>
  <c r="C167" i="6"/>
  <c r="G167" i="6"/>
  <c r="C168" i="6"/>
  <c r="G168" i="6"/>
  <c r="C169" i="6"/>
  <c r="G169" i="6"/>
  <c r="C170" i="6"/>
  <c r="G170" i="6"/>
  <c r="C171" i="6"/>
  <c r="G171" i="6"/>
  <c r="C172" i="6"/>
  <c r="G172" i="6"/>
  <c r="C173" i="6"/>
  <c r="G173" i="6"/>
  <c r="C174" i="6"/>
  <c r="G174" i="6"/>
  <c r="C175" i="6"/>
  <c r="G175" i="6"/>
  <c r="C176" i="6"/>
  <c r="G176" i="6"/>
  <c r="C177" i="6"/>
  <c r="G177" i="6"/>
  <c r="C178" i="6"/>
  <c r="G178" i="6"/>
  <c r="C179" i="6"/>
  <c r="G179" i="6"/>
  <c r="C180" i="6"/>
  <c r="G180" i="6"/>
  <c r="C181" i="6"/>
  <c r="G181" i="6"/>
  <c r="C182" i="6"/>
  <c r="G182" i="6"/>
  <c r="C183" i="6"/>
  <c r="G183" i="6"/>
  <c r="C184" i="6"/>
  <c r="G184" i="6"/>
  <c r="C185" i="6"/>
  <c r="G185" i="6"/>
  <c r="C186" i="6"/>
  <c r="G186" i="6"/>
  <c r="C187" i="6"/>
  <c r="G187" i="6"/>
  <c r="C188" i="6"/>
  <c r="G188" i="6"/>
  <c r="C189" i="6"/>
  <c r="G189" i="6"/>
  <c r="C190" i="6"/>
  <c r="G190" i="6"/>
  <c r="C191" i="6"/>
  <c r="G191" i="6"/>
  <c r="C192" i="6"/>
  <c r="G192" i="6"/>
  <c r="C193" i="6"/>
  <c r="G193" i="6"/>
  <c r="C194" i="6"/>
  <c r="G194" i="6"/>
  <c r="C195" i="6"/>
  <c r="G195" i="6"/>
  <c r="C196" i="6"/>
  <c r="G196" i="6"/>
  <c r="C197" i="6"/>
  <c r="G197" i="6"/>
  <c r="C198" i="6"/>
  <c r="G198" i="6"/>
  <c r="C199" i="6"/>
  <c r="G199" i="6"/>
  <c r="C200" i="6"/>
  <c r="G200" i="6"/>
  <c r="C201" i="6"/>
  <c r="G201" i="6"/>
  <c r="C202" i="6"/>
  <c r="G202" i="6"/>
  <c r="C203" i="6"/>
  <c r="G203" i="6"/>
  <c r="C204" i="6"/>
  <c r="G204" i="6"/>
  <c r="C205" i="6"/>
  <c r="G205" i="6"/>
  <c r="C206" i="6"/>
  <c r="G206" i="6"/>
  <c r="C207" i="6"/>
  <c r="G207" i="6"/>
  <c r="C208" i="6"/>
  <c r="G208" i="6"/>
  <c r="C209" i="6"/>
  <c r="G209" i="6"/>
  <c r="C210" i="6"/>
  <c r="G210" i="6"/>
  <c r="C211" i="6"/>
  <c r="G211" i="6"/>
  <c r="C212" i="6"/>
  <c r="G212" i="6"/>
  <c r="C213" i="6"/>
  <c r="G213" i="6"/>
  <c r="C214" i="6"/>
  <c r="G214" i="6"/>
  <c r="C215" i="6"/>
  <c r="G215" i="6"/>
  <c r="C216" i="6"/>
  <c r="G216" i="6"/>
  <c r="C217" i="6"/>
  <c r="G217" i="6"/>
  <c r="C218" i="6"/>
  <c r="G218" i="6"/>
  <c r="C219" i="6"/>
  <c r="G219" i="6"/>
  <c r="C220" i="6"/>
  <c r="G220" i="6"/>
  <c r="C221" i="6"/>
  <c r="G221" i="6"/>
  <c r="C222" i="6"/>
  <c r="G222" i="6"/>
  <c r="C223" i="6"/>
  <c r="G223" i="6"/>
  <c r="C224" i="6"/>
  <c r="G224" i="6"/>
  <c r="C225" i="6"/>
  <c r="G225" i="6"/>
  <c r="C226" i="6"/>
  <c r="G226" i="6"/>
  <c r="C227" i="6"/>
  <c r="G227" i="6"/>
  <c r="C228" i="6"/>
  <c r="G228" i="6"/>
  <c r="C229" i="6"/>
  <c r="G229" i="6"/>
  <c r="C230" i="6"/>
  <c r="G230" i="6"/>
  <c r="C231" i="6"/>
  <c r="G231" i="6"/>
  <c r="C232" i="6"/>
  <c r="G232" i="6"/>
  <c r="C233" i="6"/>
  <c r="G233" i="6"/>
  <c r="C234" i="6"/>
  <c r="G234" i="6"/>
  <c r="C235" i="6"/>
  <c r="G235" i="6"/>
  <c r="C236" i="6"/>
  <c r="G236" i="6"/>
  <c r="C237" i="6"/>
  <c r="G237" i="6"/>
  <c r="C238" i="6"/>
  <c r="G238" i="6"/>
  <c r="C239" i="6"/>
  <c r="G239" i="6"/>
  <c r="C240" i="6"/>
  <c r="G240" i="6"/>
  <c r="C241" i="6"/>
  <c r="G241" i="6"/>
  <c r="C242" i="6"/>
  <c r="G242" i="6"/>
  <c r="C243" i="6"/>
  <c r="G243" i="6"/>
  <c r="C244" i="6"/>
  <c r="G244" i="6"/>
  <c r="C245" i="6"/>
  <c r="G245" i="6"/>
  <c r="C246" i="6"/>
  <c r="G246" i="6"/>
  <c r="C247" i="6"/>
  <c r="G247" i="6"/>
  <c r="C248" i="6"/>
  <c r="G248" i="6"/>
  <c r="C249" i="6"/>
  <c r="G249" i="6"/>
  <c r="C250" i="6"/>
  <c r="G250" i="6"/>
  <c r="C251" i="6"/>
  <c r="G251" i="6"/>
  <c r="C252" i="6"/>
  <c r="G252" i="6"/>
  <c r="C253" i="6"/>
  <c r="G253" i="6"/>
  <c r="C254" i="6"/>
  <c r="G254" i="6"/>
  <c r="C255" i="6"/>
  <c r="G255" i="6"/>
  <c r="C256" i="6"/>
  <c r="G256" i="6"/>
  <c r="C257" i="6"/>
  <c r="G257" i="6"/>
  <c r="C258" i="6"/>
  <c r="G258" i="6"/>
  <c r="C259" i="6"/>
  <c r="G259" i="6"/>
  <c r="C260" i="6"/>
  <c r="G260" i="6"/>
  <c r="C261" i="6"/>
  <c r="G261" i="6"/>
  <c r="C262" i="6"/>
  <c r="G262" i="6"/>
  <c r="C263" i="6"/>
  <c r="G263" i="6"/>
  <c r="C264" i="6"/>
  <c r="G264" i="6"/>
  <c r="C265" i="6"/>
  <c r="G265" i="6"/>
  <c r="C266" i="6"/>
  <c r="G266" i="6"/>
  <c r="C267" i="6"/>
  <c r="G267" i="6"/>
  <c r="C268" i="6"/>
  <c r="G268" i="6"/>
  <c r="C269" i="6"/>
  <c r="G269" i="6"/>
  <c r="C270" i="6"/>
  <c r="G270" i="6"/>
  <c r="C271" i="6"/>
  <c r="G271" i="6"/>
  <c r="C272" i="6"/>
  <c r="G272" i="6"/>
  <c r="L4" i="6"/>
  <c r="H5" i="6" a="1"/>
  <c r="H5" i="6"/>
  <c r="H11" i="6" a="1"/>
  <c r="H11" i="6"/>
  <c r="H12" i="6" a="1"/>
  <c r="H12" i="6"/>
  <c r="H13" i="6" a="1"/>
  <c r="H13" i="6"/>
  <c r="I13" i="6"/>
  <c r="I12" i="6"/>
  <c r="I11" i="6"/>
  <c r="H10" i="6" a="1"/>
  <c r="H10" i="6"/>
  <c r="I10" i="6"/>
  <c r="H9" i="6" a="1"/>
  <c r="H9" i="6"/>
  <c r="I9" i="6"/>
  <c r="H8" i="6" a="1"/>
  <c r="H8" i="6"/>
  <c r="I8" i="6"/>
  <c r="H7" i="6" a="1"/>
  <c r="H7" i="6"/>
  <c r="I7" i="6"/>
  <c r="H6" i="6" a="1"/>
  <c r="H6" i="6"/>
  <c r="I6" i="6"/>
  <c r="I5" i="6"/>
  <c r="K13" i="6"/>
  <c r="K12" i="6"/>
  <c r="K11" i="6"/>
  <c r="K10" i="6"/>
  <c r="K9" i="6"/>
  <c r="K8" i="6"/>
  <c r="K7" i="6"/>
  <c r="K6" i="6"/>
  <c r="K5" i="6"/>
  <c r="H4" i="6" a="1"/>
  <c r="H4" i="6"/>
  <c r="I4" i="6"/>
  <c r="K4" i="6"/>
  <c r="D12" i="6" a="1"/>
  <c r="D12" i="6"/>
  <c r="D13" i="6" a="1"/>
  <c r="D13" i="6"/>
  <c r="D11" i="6" a="1"/>
  <c r="D11" i="6"/>
  <c r="D10" i="6" a="1"/>
  <c r="D10" i="6"/>
  <c r="D9" i="6" a="1"/>
  <c r="D9" i="6"/>
  <c r="D7" i="6" a="1"/>
  <c r="D7" i="6"/>
  <c r="D8" i="6" a="1"/>
  <c r="D8" i="6"/>
  <c r="D6" i="6" a="1"/>
  <c r="D6" i="6"/>
  <c r="D4" i="6" a="1"/>
  <c r="D4" i="6"/>
  <c r="D5" i="6" a="1"/>
  <c r="D5"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O4" i="6"/>
  <c r="P4" i="6"/>
  <c r="S4" i="2"/>
  <c r="Q4" i="6"/>
  <c r="O5" i="6"/>
  <c r="Q5" i="6"/>
  <c r="O6" i="6"/>
  <c r="Q6" i="6"/>
  <c r="O7" i="6"/>
  <c r="Q7" i="6"/>
  <c r="O8" i="6"/>
  <c r="Q8" i="6"/>
  <c r="O9" i="6"/>
  <c r="Q9" i="6"/>
  <c r="O10" i="6"/>
  <c r="Q10" i="6"/>
  <c r="O11" i="6"/>
  <c r="Q11" i="6"/>
  <c r="O12" i="6"/>
  <c r="Q12" i="6"/>
  <c r="O13" i="6"/>
  <c r="Q13" i="6"/>
  <c r="O14" i="6"/>
  <c r="Q14" i="6"/>
  <c r="O15" i="6"/>
  <c r="Q15" i="6"/>
  <c r="O16" i="6"/>
  <c r="Q16" i="6"/>
  <c r="O17" i="6"/>
  <c r="Q17" i="6"/>
  <c r="O18" i="6"/>
  <c r="Q18" i="6"/>
  <c r="O19" i="6"/>
  <c r="Q19" i="6"/>
  <c r="O20" i="6"/>
  <c r="Q20" i="6"/>
  <c r="O21" i="6"/>
  <c r="Q21" i="6"/>
  <c r="O22" i="6"/>
  <c r="Q22" i="6"/>
  <c r="O23" i="6"/>
  <c r="Q23" i="6"/>
  <c r="O24" i="6"/>
  <c r="Q24" i="6"/>
  <c r="O25" i="6"/>
  <c r="Q25" i="6"/>
  <c r="O26" i="6"/>
  <c r="Q26" i="6"/>
  <c r="O27" i="6"/>
  <c r="Q27" i="6"/>
  <c r="O28" i="6"/>
  <c r="Q28" i="6"/>
  <c r="O29" i="6"/>
  <c r="Q29" i="6"/>
  <c r="O30" i="6"/>
  <c r="Q30" i="6"/>
  <c r="O31" i="6"/>
  <c r="Q31" i="6"/>
  <c r="O32" i="6"/>
  <c r="Q32" i="6"/>
  <c r="O33" i="6"/>
  <c r="Q33" i="6"/>
  <c r="O34" i="6"/>
  <c r="Q34" i="6"/>
  <c r="O35" i="6"/>
  <c r="Q35" i="6"/>
  <c r="O36" i="6"/>
  <c r="Q36" i="6"/>
  <c r="O37" i="6"/>
  <c r="Q37" i="6"/>
  <c r="O38" i="6"/>
  <c r="Q38" i="6"/>
  <c r="O39" i="6"/>
  <c r="Q39" i="6"/>
  <c r="O40" i="6"/>
  <c r="Q40" i="6"/>
  <c r="O41" i="6"/>
  <c r="Q41" i="6"/>
  <c r="O42" i="6"/>
  <c r="Q42" i="6"/>
  <c r="O43" i="6"/>
  <c r="Q43" i="6"/>
  <c r="O44" i="6"/>
  <c r="Q44" i="6"/>
  <c r="O45" i="6"/>
  <c r="Q45" i="6"/>
  <c r="O46" i="6"/>
  <c r="Q46" i="6"/>
  <c r="O47" i="6"/>
  <c r="Q47" i="6"/>
  <c r="O48" i="6"/>
  <c r="Q48" i="6"/>
  <c r="O49" i="6"/>
  <c r="Q49" i="6"/>
  <c r="O50" i="6"/>
  <c r="Q50" i="6"/>
  <c r="O51" i="6"/>
  <c r="Q51" i="6"/>
  <c r="O52" i="6"/>
  <c r="Q52" i="6"/>
  <c r="O53" i="6"/>
  <c r="Q53" i="6"/>
  <c r="O54" i="6"/>
  <c r="Q54" i="6"/>
  <c r="O55" i="6"/>
  <c r="Q55" i="6"/>
  <c r="O56" i="6"/>
  <c r="Q56" i="6"/>
  <c r="O57" i="6"/>
  <c r="Q57" i="6"/>
  <c r="O58" i="6"/>
  <c r="Q58" i="6"/>
  <c r="O59" i="6"/>
  <c r="Q59" i="6"/>
  <c r="O60" i="6"/>
  <c r="Q60" i="6"/>
  <c r="O61" i="6"/>
  <c r="Q61" i="6"/>
  <c r="O62" i="6"/>
  <c r="Q62" i="6"/>
  <c r="O63" i="6"/>
  <c r="Q63" i="6"/>
  <c r="O64" i="6"/>
  <c r="Q64" i="6"/>
  <c r="O65" i="6"/>
  <c r="Q65" i="6"/>
  <c r="O66" i="6"/>
  <c r="Q66" i="6"/>
  <c r="O67" i="6"/>
  <c r="Q67" i="6"/>
  <c r="O68" i="6"/>
  <c r="Q68" i="6"/>
  <c r="O69" i="6"/>
  <c r="Q69" i="6"/>
  <c r="O70" i="6"/>
  <c r="Q70" i="6"/>
  <c r="O71" i="6"/>
  <c r="Q71" i="6"/>
  <c r="O72" i="6"/>
  <c r="Q72" i="6"/>
  <c r="O73" i="6"/>
  <c r="Q73" i="6"/>
  <c r="O74" i="6"/>
  <c r="Q74" i="6"/>
  <c r="O75" i="6"/>
  <c r="Q75" i="6"/>
  <c r="O76" i="6"/>
  <c r="Q76" i="6"/>
  <c r="O77" i="6"/>
  <c r="Q77" i="6"/>
  <c r="O78" i="6"/>
  <c r="Q78" i="6"/>
  <c r="O79" i="6"/>
  <c r="Q79" i="6"/>
  <c r="O80" i="6"/>
  <c r="Q80" i="6"/>
  <c r="O81" i="6"/>
  <c r="Q81" i="6"/>
  <c r="O82" i="6"/>
  <c r="Q82" i="6"/>
  <c r="O83" i="6"/>
  <c r="Q83" i="6"/>
  <c r="O84" i="6"/>
  <c r="Q84" i="6"/>
  <c r="O85" i="6"/>
  <c r="Q85" i="6"/>
  <c r="O86" i="6"/>
  <c r="Q86" i="6"/>
  <c r="O87" i="6"/>
  <c r="Q87" i="6"/>
  <c r="O88" i="6"/>
  <c r="Q88" i="6"/>
  <c r="O89" i="6"/>
  <c r="Q89" i="6"/>
  <c r="O90" i="6"/>
  <c r="Q90" i="6"/>
  <c r="O91" i="6"/>
  <c r="Q91" i="6"/>
  <c r="O92" i="6"/>
  <c r="Q92" i="6"/>
  <c r="O93" i="6"/>
  <c r="Q93" i="6"/>
  <c r="O94" i="6"/>
  <c r="Q94" i="6"/>
  <c r="O95" i="6"/>
  <c r="Q95" i="6"/>
  <c r="O96" i="6"/>
  <c r="Q96" i="6"/>
  <c r="O97" i="6"/>
  <c r="Q97" i="6"/>
  <c r="O98" i="6"/>
  <c r="Q98" i="6"/>
  <c r="O99" i="6"/>
  <c r="Q99" i="6"/>
  <c r="O100" i="6"/>
  <c r="Q100" i="6"/>
  <c r="O101" i="6"/>
  <c r="Q101" i="6"/>
  <c r="O102" i="6"/>
  <c r="Q102" i="6"/>
  <c r="O103" i="6"/>
  <c r="Q103" i="6"/>
  <c r="O104" i="6"/>
  <c r="Q104" i="6"/>
  <c r="O105" i="6"/>
  <c r="Q105" i="6"/>
  <c r="O106" i="6"/>
  <c r="Q106" i="6"/>
  <c r="O107" i="6"/>
  <c r="Q107" i="6"/>
  <c r="O108" i="6"/>
  <c r="Q108" i="6"/>
  <c r="O109" i="6"/>
  <c r="Q109" i="6"/>
  <c r="O110" i="6"/>
  <c r="Q110" i="6"/>
  <c r="O111" i="6"/>
  <c r="Q111" i="6"/>
  <c r="O112" i="6"/>
  <c r="Q112" i="6"/>
  <c r="O113" i="6"/>
  <c r="Q113" i="6"/>
  <c r="O114" i="6"/>
  <c r="Q114" i="6"/>
  <c r="O115" i="6"/>
  <c r="Q115" i="6"/>
  <c r="O116" i="6"/>
  <c r="Q116" i="6"/>
  <c r="O117" i="6"/>
  <c r="Q117" i="6"/>
  <c r="O118" i="6"/>
  <c r="Q118" i="6"/>
  <c r="O119" i="6"/>
  <c r="Q119" i="6"/>
  <c r="O120" i="6"/>
  <c r="Q120" i="6"/>
  <c r="O121" i="6"/>
  <c r="Q121" i="6"/>
  <c r="O122" i="6"/>
  <c r="Q122" i="6"/>
  <c r="O123" i="6"/>
  <c r="Q123" i="6"/>
  <c r="O124" i="6"/>
  <c r="Q124" i="6"/>
  <c r="O125" i="6"/>
  <c r="Q125" i="6"/>
  <c r="O126" i="6"/>
  <c r="Q126" i="6"/>
  <c r="O127" i="6"/>
  <c r="Q127" i="6"/>
  <c r="O128" i="6"/>
  <c r="Q128" i="6"/>
  <c r="O129" i="6"/>
  <c r="Q129" i="6"/>
  <c r="O130" i="6"/>
  <c r="Q130" i="6"/>
  <c r="O131" i="6"/>
  <c r="Q131" i="6"/>
  <c r="O132" i="6"/>
  <c r="Q132" i="6"/>
  <c r="O133" i="6"/>
  <c r="Q133" i="6"/>
  <c r="O134" i="6"/>
  <c r="Q134" i="6"/>
  <c r="O135" i="6"/>
  <c r="Q135" i="6"/>
  <c r="O136" i="6"/>
  <c r="Q136" i="6"/>
  <c r="O137" i="6"/>
  <c r="Q137" i="6"/>
  <c r="O138" i="6"/>
  <c r="Q138" i="6"/>
  <c r="O139" i="6"/>
  <c r="Q139" i="6"/>
  <c r="O140" i="6"/>
  <c r="Q140" i="6"/>
  <c r="O141" i="6"/>
  <c r="Q141" i="6"/>
  <c r="O142" i="6"/>
  <c r="Q142" i="6"/>
  <c r="O143" i="6"/>
  <c r="Q143" i="6"/>
  <c r="O144" i="6"/>
  <c r="Q144" i="6"/>
  <c r="O145" i="6"/>
  <c r="Q145" i="6"/>
  <c r="O146" i="6"/>
  <c r="Q146" i="6"/>
  <c r="O147" i="6"/>
  <c r="Q147" i="6"/>
  <c r="O148" i="6"/>
  <c r="Q148" i="6"/>
  <c r="O149" i="6"/>
  <c r="Q149" i="6"/>
  <c r="O150" i="6"/>
  <c r="Q150" i="6"/>
  <c r="O151" i="6"/>
  <c r="Q151" i="6"/>
  <c r="O152" i="6"/>
  <c r="Q152" i="6"/>
  <c r="O153" i="6"/>
  <c r="Q153" i="6"/>
  <c r="O154" i="6"/>
  <c r="Q154" i="6"/>
  <c r="O155" i="6"/>
  <c r="Q155" i="6"/>
  <c r="O156" i="6"/>
  <c r="Q156" i="6"/>
  <c r="O157" i="6"/>
  <c r="Q157" i="6"/>
  <c r="O158" i="6"/>
  <c r="Q158" i="6"/>
  <c r="O159" i="6"/>
  <c r="Q159" i="6"/>
  <c r="O160" i="6"/>
  <c r="Q160" i="6"/>
  <c r="O161" i="6"/>
  <c r="Q161" i="6"/>
  <c r="O162" i="6"/>
  <c r="Q162" i="6"/>
  <c r="O163" i="6"/>
  <c r="Q163" i="6"/>
  <c r="O164" i="6"/>
  <c r="Q164" i="6"/>
  <c r="O165" i="6"/>
  <c r="Q165" i="6"/>
  <c r="O166" i="6"/>
  <c r="Q166" i="6"/>
  <c r="O167" i="6"/>
  <c r="Q167" i="6"/>
  <c r="O168" i="6"/>
  <c r="Q168" i="6"/>
  <c r="O169" i="6"/>
  <c r="Q169" i="6"/>
  <c r="O170" i="6"/>
  <c r="Q170" i="6"/>
  <c r="O171" i="6"/>
  <c r="Q171" i="6"/>
  <c r="O172" i="6"/>
  <c r="Q172" i="6"/>
  <c r="O173" i="6"/>
  <c r="Q173" i="6"/>
  <c r="O174" i="6"/>
  <c r="Q174" i="6"/>
  <c r="O175" i="6"/>
  <c r="Q175" i="6"/>
  <c r="O176" i="6"/>
  <c r="Q176" i="6"/>
  <c r="O177" i="6"/>
  <c r="Q177" i="6"/>
  <c r="O178" i="6"/>
  <c r="Q178" i="6"/>
  <c r="O179" i="6"/>
  <c r="Q179" i="6"/>
  <c r="O180" i="6"/>
  <c r="Q180" i="6"/>
  <c r="O181" i="6"/>
  <c r="Q181" i="6"/>
  <c r="O182" i="6"/>
  <c r="Q182" i="6"/>
  <c r="O183" i="6"/>
  <c r="Q183" i="6"/>
  <c r="O184" i="6"/>
  <c r="Q184" i="6"/>
  <c r="O185" i="6"/>
  <c r="Q185" i="6"/>
  <c r="O186" i="6"/>
  <c r="Q186" i="6"/>
  <c r="O187" i="6"/>
  <c r="Q187" i="6"/>
  <c r="O188" i="6"/>
  <c r="Q188" i="6"/>
  <c r="O189" i="6"/>
  <c r="Q189" i="6"/>
  <c r="O190" i="6"/>
  <c r="Q190" i="6"/>
  <c r="O191" i="6"/>
  <c r="Q191" i="6"/>
  <c r="O192" i="6"/>
  <c r="Q192" i="6"/>
  <c r="O193" i="6"/>
  <c r="Q193" i="6"/>
  <c r="O194" i="6"/>
  <c r="Q194" i="6"/>
  <c r="O195" i="6"/>
  <c r="Q195" i="6"/>
  <c r="O196" i="6"/>
  <c r="Q196" i="6"/>
  <c r="O197" i="6"/>
  <c r="Q197" i="6"/>
  <c r="O198" i="6"/>
  <c r="Q198" i="6"/>
  <c r="O199" i="6"/>
  <c r="Q199" i="6"/>
  <c r="O200" i="6"/>
  <c r="Q200" i="6"/>
  <c r="O201" i="6"/>
  <c r="Q201" i="6"/>
  <c r="O202" i="6"/>
  <c r="Q202" i="6"/>
  <c r="O203" i="6"/>
  <c r="Q203" i="6"/>
  <c r="O204" i="6"/>
  <c r="Q204" i="6"/>
  <c r="O205" i="6"/>
  <c r="Q205" i="6"/>
  <c r="O206" i="6"/>
  <c r="Q206" i="6"/>
  <c r="O207" i="6"/>
  <c r="Q207" i="6"/>
  <c r="O208" i="6"/>
  <c r="Q208" i="6"/>
  <c r="O209" i="6"/>
  <c r="Q209" i="6"/>
  <c r="O210" i="6"/>
  <c r="Q210" i="6"/>
  <c r="O211" i="6"/>
  <c r="Q211" i="6"/>
  <c r="O212" i="6"/>
  <c r="Q212" i="6"/>
  <c r="O213" i="6"/>
  <c r="Q213" i="6"/>
  <c r="O214" i="6"/>
  <c r="Q214" i="6"/>
  <c r="O215" i="6"/>
  <c r="Q215" i="6"/>
  <c r="O216" i="6"/>
  <c r="Q216" i="6"/>
  <c r="O217" i="6"/>
  <c r="Q217" i="6"/>
  <c r="O218" i="6"/>
  <c r="Q218" i="6"/>
  <c r="O219" i="6"/>
  <c r="Q219" i="6"/>
  <c r="O220" i="6"/>
  <c r="Q220" i="6"/>
  <c r="O221" i="6"/>
  <c r="Q221" i="6"/>
  <c r="O222" i="6"/>
  <c r="Q222" i="6"/>
  <c r="O223" i="6"/>
  <c r="Q223" i="6"/>
  <c r="O224" i="6"/>
  <c r="Q224" i="6"/>
  <c r="O225" i="6"/>
  <c r="Q225" i="6"/>
  <c r="O226" i="6"/>
  <c r="Q226" i="6"/>
  <c r="O227" i="6"/>
  <c r="Q227" i="6"/>
  <c r="O228" i="6"/>
  <c r="Q228" i="6"/>
  <c r="O229" i="6"/>
  <c r="Q229" i="6"/>
  <c r="O230" i="6"/>
  <c r="Q230" i="6"/>
  <c r="O231" i="6"/>
  <c r="Q231" i="6"/>
  <c r="O232" i="6"/>
  <c r="Q232" i="6"/>
  <c r="O233" i="6"/>
  <c r="Q233" i="6"/>
  <c r="O234" i="6"/>
  <c r="Q234" i="6"/>
  <c r="O235" i="6"/>
  <c r="Q235" i="6"/>
  <c r="O236" i="6"/>
  <c r="Q236" i="6"/>
  <c r="O237" i="6"/>
  <c r="Q237" i="6"/>
  <c r="O238" i="6"/>
  <c r="Q238" i="6"/>
  <c r="O239" i="6"/>
  <c r="Q239" i="6"/>
  <c r="O240" i="6"/>
  <c r="Q240" i="6"/>
  <c r="O241" i="6"/>
  <c r="Q241" i="6"/>
  <c r="O242" i="6"/>
  <c r="Q242" i="6"/>
  <c r="O243" i="6"/>
  <c r="Q243" i="6"/>
  <c r="O244" i="6"/>
  <c r="Q244" i="6"/>
  <c r="O245" i="6"/>
  <c r="Q245" i="6"/>
  <c r="O246" i="6"/>
  <c r="Q246" i="6"/>
  <c r="O247" i="6"/>
  <c r="Q247" i="6"/>
  <c r="O248" i="6"/>
  <c r="Q248" i="6"/>
  <c r="O249" i="6"/>
  <c r="Q249" i="6"/>
  <c r="O250" i="6"/>
  <c r="Q250" i="6"/>
  <c r="O251" i="6"/>
  <c r="Q251" i="6"/>
  <c r="O252" i="6"/>
  <c r="Q252" i="6"/>
  <c r="O253" i="6"/>
  <c r="Q253" i="6"/>
  <c r="O254" i="6"/>
  <c r="Q254" i="6"/>
  <c r="O255" i="6"/>
  <c r="Q255" i="6"/>
  <c r="O256" i="6"/>
  <c r="Q256" i="6"/>
  <c r="O257" i="6"/>
  <c r="Q257" i="6"/>
  <c r="O258" i="6"/>
  <c r="Q258" i="6"/>
  <c r="O259" i="6"/>
  <c r="Q259" i="6"/>
  <c r="O260" i="6"/>
  <c r="Q260" i="6"/>
  <c r="O261" i="6"/>
  <c r="Q261" i="6"/>
  <c r="O262" i="6"/>
  <c r="Q262" i="6"/>
  <c r="O263" i="6"/>
  <c r="Q263" i="6"/>
  <c r="O264" i="6"/>
  <c r="Q264" i="6"/>
  <c r="O265" i="6"/>
  <c r="Q265" i="6"/>
  <c r="O266" i="6"/>
  <c r="Q266" i="6"/>
  <c r="O267" i="6"/>
  <c r="Q267" i="6"/>
  <c r="O268" i="6"/>
  <c r="Q268" i="6"/>
  <c r="O269" i="6"/>
  <c r="Q269" i="6"/>
  <c r="O270" i="6"/>
  <c r="Q270" i="6"/>
  <c r="O271" i="6"/>
  <c r="Q271" i="6"/>
  <c r="O272" i="6"/>
  <c r="Q272" i="6"/>
  <c r="S3" i="2"/>
  <c r="D14" i="6" a="1"/>
  <c r="D14" i="6"/>
  <c r="P12" i="6"/>
  <c r="P8" i="6"/>
  <c r="P5" i="6"/>
  <c r="P10" i="6"/>
  <c r="D16" i="6" a="1"/>
  <c r="D16" i="6"/>
  <c r="P9" i="6"/>
  <c r="P7" i="6"/>
  <c r="P6" i="6"/>
  <c r="P13" i="6"/>
  <c r="P15" i="6"/>
  <c r="S5" i="2"/>
  <c r="P11" i="6"/>
  <c r="D15" i="6" a="1"/>
  <c r="D15" i="6"/>
  <c r="P14"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T6" i="6"/>
  <c r="T4" i="6"/>
  <c r="W6" i="2"/>
  <c r="R5" i="6"/>
  <c r="R4" i="6"/>
  <c r="W5" i="2"/>
  <c r="U6" i="6"/>
  <c r="U4" i="6"/>
  <c r="V6" i="2"/>
  <c r="S5" i="6"/>
  <c r="S4" i="6"/>
  <c r="V5" i="2"/>
  <c r="U5" i="6"/>
  <c r="T5" i="6"/>
  <c r="T7" i="6"/>
  <c r="T8" i="6"/>
  <c r="H16" i="6" a="1"/>
  <c r="H16" i="6"/>
  <c r="T9" i="6"/>
  <c r="T10" i="6"/>
  <c r="H14" i="6" a="1"/>
  <c r="H14" i="6"/>
  <c r="T11" i="6"/>
  <c r="T12" i="6"/>
  <c r="T13" i="6"/>
  <c r="H15" i="6" a="1"/>
  <c r="H15"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T127" i="6"/>
  <c r="T128" i="6"/>
  <c r="T129" i="6"/>
  <c r="T130" i="6"/>
  <c r="T131" i="6"/>
  <c r="T132" i="6"/>
  <c r="T133" i="6"/>
  <c r="T134" i="6"/>
  <c r="T135" i="6"/>
  <c r="T136" i="6"/>
  <c r="T137" i="6"/>
  <c r="T138" i="6"/>
  <c r="T139" i="6"/>
  <c r="T140" i="6"/>
  <c r="T141" i="6"/>
  <c r="T142" i="6"/>
  <c r="T143" i="6"/>
  <c r="T144" i="6"/>
  <c r="T145" i="6"/>
  <c r="T146" i="6"/>
  <c r="T147" i="6"/>
  <c r="T148" i="6"/>
  <c r="T149" i="6"/>
  <c r="T150" i="6"/>
  <c r="T151" i="6"/>
  <c r="T152" i="6"/>
  <c r="T153" i="6"/>
  <c r="T154" i="6"/>
  <c r="T155" i="6"/>
  <c r="T156" i="6"/>
  <c r="T157" i="6"/>
  <c r="T158" i="6"/>
  <c r="T159" i="6"/>
  <c r="T160" i="6"/>
  <c r="T161" i="6"/>
  <c r="T162" i="6"/>
  <c r="T163" i="6"/>
  <c r="T164" i="6"/>
  <c r="T165" i="6"/>
  <c r="T166" i="6"/>
  <c r="T167" i="6"/>
  <c r="T168" i="6"/>
  <c r="T169" i="6"/>
  <c r="T170" i="6"/>
  <c r="T171" i="6"/>
  <c r="T172" i="6"/>
  <c r="T173" i="6"/>
  <c r="T174" i="6"/>
  <c r="T175" i="6"/>
  <c r="T176" i="6"/>
  <c r="T177" i="6"/>
  <c r="T178" i="6"/>
  <c r="T179" i="6"/>
  <c r="T180" i="6"/>
  <c r="T181" i="6"/>
  <c r="T182" i="6"/>
  <c r="T183" i="6"/>
  <c r="T184" i="6"/>
  <c r="T185" i="6"/>
  <c r="T186" i="6"/>
  <c r="T187" i="6"/>
  <c r="T188" i="6"/>
  <c r="T189" i="6"/>
  <c r="T190" i="6"/>
  <c r="T191" i="6"/>
  <c r="T192" i="6"/>
  <c r="T193" i="6"/>
  <c r="T194" i="6"/>
  <c r="T195" i="6"/>
  <c r="T196" i="6"/>
  <c r="T197" i="6"/>
  <c r="T198" i="6"/>
  <c r="T199" i="6"/>
  <c r="T200" i="6"/>
  <c r="T201" i="6"/>
  <c r="T202" i="6"/>
  <c r="T203" i="6"/>
  <c r="T204" i="6"/>
  <c r="T205" i="6"/>
  <c r="T206" i="6"/>
  <c r="T207" i="6"/>
  <c r="T208" i="6"/>
  <c r="T209" i="6"/>
  <c r="T210" i="6"/>
  <c r="T211" i="6"/>
  <c r="T212" i="6"/>
  <c r="T213" i="6"/>
  <c r="T214" i="6"/>
  <c r="T215" i="6"/>
  <c r="T216" i="6"/>
  <c r="T217" i="6"/>
  <c r="T218" i="6"/>
  <c r="T219" i="6"/>
  <c r="T220" i="6"/>
  <c r="T221" i="6"/>
  <c r="T222" i="6"/>
  <c r="T223" i="6"/>
  <c r="T224" i="6"/>
  <c r="T225" i="6"/>
  <c r="T226" i="6"/>
  <c r="T227" i="6"/>
  <c r="T228" i="6"/>
  <c r="T229" i="6"/>
  <c r="T230" i="6"/>
  <c r="T231" i="6"/>
  <c r="T232" i="6"/>
  <c r="T233" i="6"/>
  <c r="T234" i="6"/>
  <c r="T235" i="6"/>
  <c r="T236" i="6"/>
  <c r="T237" i="6"/>
  <c r="T238" i="6"/>
  <c r="T239" i="6"/>
  <c r="T240" i="6"/>
  <c r="T241" i="6"/>
  <c r="T242" i="6"/>
  <c r="T243" i="6"/>
  <c r="T244" i="6"/>
  <c r="T245" i="6"/>
  <c r="T246" i="6"/>
  <c r="T247" i="6"/>
  <c r="T248" i="6"/>
  <c r="T249" i="6"/>
  <c r="T250" i="6"/>
  <c r="T251" i="6"/>
  <c r="T252" i="6"/>
  <c r="T253" i="6"/>
  <c r="T254" i="6"/>
  <c r="T255" i="6"/>
  <c r="T256" i="6"/>
  <c r="T257" i="6"/>
  <c r="T258" i="6"/>
  <c r="T259" i="6"/>
  <c r="T260" i="6"/>
  <c r="T261" i="6"/>
  <c r="T262" i="6"/>
  <c r="T263" i="6"/>
  <c r="T264" i="6"/>
  <c r="T265" i="6"/>
  <c r="T266" i="6"/>
  <c r="T267" i="6"/>
  <c r="T268" i="6"/>
  <c r="T269" i="6"/>
  <c r="T270" i="6"/>
  <c r="T271" i="6"/>
  <c r="T272" i="6"/>
  <c r="U7" i="6"/>
  <c r="U8" i="6"/>
  <c r="I16" i="6"/>
  <c r="U9" i="6"/>
  <c r="U10" i="6"/>
  <c r="I14" i="6"/>
  <c r="U11" i="6"/>
  <c r="U12" i="6"/>
  <c r="U13" i="6"/>
  <c r="I15" i="6"/>
  <c r="U14" i="6"/>
  <c r="U15" i="6"/>
  <c r="U16" i="6"/>
  <c r="U17" i="6"/>
  <c r="U18" i="6"/>
  <c r="U19" i="6"/>
  <c r="U20" i="6"/>
  <c r="U21" i="6"/>
  <c r="U22" i="6"/>
  <c r="U23" i="6"/>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U55" i="6"/>
  <c r="U56" i="6"/>
  <c r="U57" i="6"/>
  <c r="U58" i="6"/>
  <c r="U59" i="6"/>
  <c r="U60" i="6"/>
  <c r="U61" i="6"/>
  <c r="U62" i="6"/>
  <c r="U63" i="6"/>
  <c r="U64" i="6"/>
  <c r="U65" i="6"/>
  <c r="U66" i="6"/>
  <c r="U67" i="6"/>
  <c r="U68" i="6"/>
  <c r="U69" i="6"/>
  <c r="U70" i="6"/>
  <c r="U71" i="6"/>
  <c r="U72" i="6"/>
  <c r="U73"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U202" i="6"/>
  <c r="U203" i="6"/>
  <c r="U204" i="6"/>
  <c r="U205" i="6"/>
  <c r="U206" i="6"/>
  <c r="U207" i="6"/>
  <c r="U208" i="6"/>
  <c r="U209" i="6"/>
  <c r="U210" i="6"/>
  <c r="U211" i="6"/>
  <c r="U212" i="6"/>
  <c r="U213" i="6"/>
  <c r="U214" i="6"/>
  <c r="U215" i="6"/>
  <c r="U216" i="6"/>
  <c r="U217" i="6"/>
  <c r="U218" i="6"/>
  <c r="U219" i="6"/>
  <c r="U220" i="6"/>
  <c r="U221" i="6"/>
  <c r="U222" i="6"/>
  <c r="U223" i="6"/>
  <c r="U224" i="6"/>
  <c r="U225" i="6"/>
  <c r="U226" i="6"/>
  <c r="U227" i="6"/>
  <c r="U228" i="6"/>
  <c r="U229" i="6"/>
  <c r="U230" i="6"/>
  <c r="U231" i="6"/>
  <c r="U232" i="6"/>
  <c r="U233" i="6"/>
  <c r="U234" i="6"/>
  <c r="U235" i="6"/>
  <c r="U236" i="6"/>
  <c r="U237" i="6"/>
  <c r="U238" i="6"/>
  <c r="U239" i="6"/>
  <c r="U240" i="6"/>
  <c r="U241" i="6"/>
  <c r="U242" i="6"/>
  <c r="U243" i="6"/>
  <c r="U244" i="6"/>
  <c r="U245" i="6"/>
  <c r="U246" i="6"/>
  <c r="U247" i="6"/>
  <c r="U248" i="6"/>
  <c r="U249" i="6"/>
  <c r="U250" i="6"/>
  <c r="U251" i="6"/>
  <c r="U252" i="6"/>
  <c r="U253" i="6"/>
  <c r="U254" i="6"/>
  <c r="U255" i="6"/>
  <c r="U256" i="6"/>
  <c r="U257" i="6"/>
  <c r="U258" i="6"/>
  <c r="U259" i="6"/>
  <c r="U260" i="6"/>
  <c r="U261" i="6"/>
  <c r="U262" i="6"/>
  <c r="U263" i="6"/>
  <c r="U264" i="6"/>
  <c r="U265" i="6"/>
  <c r="U266" i="6"/>
  <c r="U267" i="6"/>
  <c r="U268" i="6"/>
  <c r="U269" i="6"/>
  <c r="U270" i="6"/>
  <c r="U271" i="6"/>
  <c r="U272" i="6"/>
  <c r="H17" i="6" a="1"/>
  <c r="H17" i="6"/>
  <c r="H18" i="6" a="1"/>
  <c r="H18" i="6"/>
  <c r="H19" i="6" a="1"/>
  <c r="H19" i="6"/>
  <c r="H20" i="6" a="1"/>
  <c r="H20" i="6"/>
  <c r="H21" i="6" a="1"/>
  <c r="H21" i="6"/>
  <c r="H22" i="6" a="1"/>
  <c r="H22" i="6"/>
  <c r="H23" i="6" a="1"/>
  <c r="H23" i="6"/>
  <c r="H24" i="6" a="1"/>
  <c r="H24" i="6"/>
  <c r="H25" i="6" a="1"/>
  <c r="H25" i="6"/>
  <c r="H26" i="6" a="1"/>
  <c r="H26" i="6"/>
  <c r="H27" i="6" a="1"/>
  <c r="H27" i="6"/>
  <c r="H28" i="6" a="1"/>
  <c r="H28" i="6"/>
  <c r="H29" i="6" a="1"/>
  <c r="H29" i="6"/>
  <c r="H30" i="6" a="1"/>
  <c r="H30" i="6"/>
  <c r="H31" i="6" a="1"/>
  <c r="H31" i="6"/>
  <c r="H32" i="6" a="1"/>
  <c r="H32" i="6"/>
  <c r="H33" i="6" a="1"/>
  <c r="H33" i="6"/>
  <c r="H34" i="6" a="1"/>
  <c r="H34" i="6"/>
  <c r="H35" i="6" a="1"/>
  <c r="H35" i="6"/>
  <c r="H36" i="6" a="1"/>
  <c r="H36" i="6"/>
  <c r="H37" i="6" a="1"/>
  <c r="H37" i="6"/>
  <c r="H38" i="6" a="1"/>
  <c r="H38" i="6"/>
  <c r="H39" i="6" a="1"/>
  <c r="H39" i="6"/>
  <c r="H40" i="6" a="1"/>
  <c r="H40" i="6"/>
  <c r="H41" i="6" a="1"/>
  <c r="H41" i="6"/>
  <c r="H42" i="6" a="1"/>
  <c r="H42" i="6"/>
  <c r="H43" i="6" a="1"/>
  <c r="H43" i="6"/>
  <c r="H44" i="6" a="1"/>
  <c r="H44" i="6"/>
  <c r="H45" i="6" a="1"/>
  <c r="H45" i="6"/>
  <c r="H46" i="6" a="1"/>
  <c r="H46" i="6"/>
  <c r="H47" i="6" a="1"/>
  <c r="H47" i="6"/>
  <c r="H48" i="6" a="1"/>
  <c r="H48" i="6"/>
  <c r="H49" i="6" a="1"/>
  <c r="H49" i="6"/>
  <c r="H50" i="6" a="1"/>
  <c r="H50" i="6"/>
  <c r="H51" i="6" a="1"/>
  <c r="H51" i="6"/>
  <c r="H52" i="6" a="1"/>
  <c r="H52" i="6"/>
  <c r="H53" i="6" a="1"/>
  <c r="H53" i="6"/>
  <c r="H54" i="6" a="1"/>
  <c r="H54" i="6"/>
  <c r="H55" i="6" a="1"/>
  <c r="H55" i="6"/>
  <c r="H56" i="6" a="1"/>
  <c r="H56" i="6"/>
  <c r="H57" i="6" a="1"/>
  <c r="H57" i="6"/>
  <c r="H58" i="6" a="1"/>
  <c r="H58" i="6"/>
  <c r="H59" i="6" a="1"/>
  <c r="H59" i="6"/>
  <c r="H60" i="6" a="1"/>
  <c r="H60" i="6"/>
  <c r="H61" i="6" a="1"/>
  <c r="H61" i="6"/>
  <c r="H62" i="6" a="1"/>
  <c r="H62" i="6"/>
  <c r="H63" i="6" a="1"/>
  <c r="H63" i="6"/>
  <c r="H64" i="6" a="1"/>
  <c r="H64" i="6"/>
  <c r="H65" i="6" a="1"/>
  <c r="H65" i="6"/>
  <c r="H66" i="6" a="1"/>
  <c r="H66" i="6"/>
  <c r="H67" i="6" a="1"/>
  <c r="H67" i="6"/>
  <c r="H68" i="6" a="1"/>
  <c r="H68" i="6"/>
  <c r="H69" i="6" a="1"/>
  <c r="H69" i="6"/>
  <c r="H70" i="6" a="1"/>
  <c r="H70" i="6"/>
  <c r="H71" i="6" a="1"/>
  <c r="H71" i="6"/>
  <c r="H72" i="6" a="1"/>
  <c r="H72" i="6"/>
  <c r="H73" i="6" a="1"/>
  <c r="H73" i="6"/>
  <c r="H74" i="6" a="1"/>
  <c r="H74" i="6"/>
  <c r="H75" i="6" a="1"/>
  <c r="H75" i="6"/>
  <c r="H76" i="6" a="1"/>
  <c r="H76" i="6"/>
  <c r="H77" i="6" a="1"/>
  <c r="H77" i="6"/>
  <c r="H78" i="6" a="1"/>
  <c r="H78" i="6"/>
  <c r="H79" i="6" a="1"/>
  <c r="H79" i="6"/>
  <c r="H80" i="6" a="1"/>
  <c r="H80" i="6"/>
  <c r="H81" i="6" a="1"/>
  <c r="H81" i="6"/>
  <c r="H82" i="6" a="1"/>
  <c r="H82" i="6"/>
  <c r="H83" i="6" a="1"/>
  <c r="H83" i="6"/>
  <c r="H84" i="6" a="1"/>
  <c r="H84" i="6"/>
  <c r="H85" i="6" a="1"/>
  <c r="H85" i="6"/>
  <c r="H86" i="6" a="1"/>
  <c r="H86" i="6"/>
  <c r="H87" i="6" a="1"/>
  <c r="H87" i="6"/>
  <c r="H88" i="6" a="1"/>
  <c r="H88" i="6"/>
  <c r="H89" i="6" a="1"/>
  <c r="H89" i="6"/>
  <c r="H90" i="6" a="1"/>
  <c r="H90" i="6"/>
  <c r="H91" i="6" a="1"/>
  <c r="H91" i="6"/>
  <c r="H92" i="6" a="1"/>
  <c r="H92" i="6"/>
  <c r="H93" i="6" a="1"/>
  <c r="H93" i="6"/>
  <c r="H94" i="6" a="1"/>
  <c r="H94" i="6"/>
  <c r="H95" i="6" a="1"/>
  <c r="H95" i="6"/>
  <c r="H96" i="6" a="1"/>
  <c r="H96" i="6"/>
  <c r="H97" i="6" a="1"/>
  <c r="H97" i="6"/>
  <c r="H98" i="6" a="1"/>
  <c r="H98" i="6"/>
  <c r="H99" i="6" a="1"/>
  <c r="H99" i="6"/>
  <c r="H100" i="6" a="1"/>
  <c r="H100" i="6"/>
  <c r="H101" i="6" a="1"/>
  <c r="H101" i="6"/>
  <c r="H102" i="6" a="1"/>
  <c r="H102" i="6"/>
  <c r="H103" i="6" a="1"/>
  <c r="H103" i="6"/>
  <c r="H104" i="6" a="1"/>
  <c r="H104" i="6"/>
  <c r="H105" i="6" a="1"/>
  <c r="H105" i="6"/>
  <c r="H106" i="6" a="1"/>
  <c r="H106" i="6"/>
  <c r="H107" i="6" a="1"/>
  <c r="H107" i="6"/>
  <c r="H108" i="6" a="1"/>
  <c r="H108" i="6"/>
  <c r="H109" i="6" a="1"/>
  <c r="H109" i="6"/>
  <c r="H110" i="6" a="1"/>
  <c r="H110" i="6"/>
  <c r="H111" i="6" a="1"/>
  <c r="H111" i="6"/>
  <c r="H112" i="6" a="1"/>
  <c r="H112" i="6"/>
  <c r="H113" i="6" a="1"/>
  <c r="H113" i="6"/>
  <c r="H114" i="6" a="1"/>
  <c r="H114" i="6"/>
  <c r="H115" i="6" a="1"/>
  <c r="H115" i="6"/>
  <c r="H116" i="6" a="1"/>
  <c r="H116" i="6"/>
  <c r="H117" i="6" a="1"/>
  <c r="H117" i="6"/>
  <c r="H118" i="6" a="1"/>
  <c r="H118" i="6"/>
  <c r="H119" i="6" a="1"/>
  <c r="H119" i="6"/>
  <c r="H120" i="6" a="1"/>
  <c r="H120" i="6"/>
  <c r="H121" i="6" a="1"/>
  <c r="H121" i="6"/>
  <c r="H122" i="6" a="1"/>
  <c r="H122" i="6"/>
  <c r="H123" i="6" a="1"/>
  <c r="H123" i="6"/>
  <c r="H124" i="6" a="1"/>
  <c r="H124" i="6"/>
  <c r="H125" i="6" a="1"/>
  <c r="H125" i="6"/>
  <c r="H126" i="6" a="1"/>
  <c r="H126" i="6"/>
  <c r="H127" i="6" a="1"/>
  <c r="H127" i="6"/>
  <c r="H128" i="6" a="1"/>
  <c r="H128" i="6"/>
  <c r="H129" i="6" a="1"/>
  <c r="H129" i="6"/>
  <c r="H130" i="6" a="1"/>
  <c r="H130" i="6"/>
  <c r="H131" i="6" a="1"/>
  <c r="H131" i="6"/>
  <c r="H132" i="6" a="1"/>
  <c r="H132" i="6"/>
  <c r="H133" i="6" a="1"/>
  <c r="H133" i="6"/>
  <c r="H134" i="6" a="1"/>
  <c r="H134" i="6"/>
  <c r="H135" i="6" a="1"/>
  <c r="H135" i="6"/>
  <c r="H136" i="6" a="1"/>
  <c r="H136" i="6"/>
  <c r="H137" i="6" a="1"/>
  <c r="H137" i="6"/>
  <c r="H138" i="6" a="1"/>
  <c r="H138" i="6"/>
  <c r="H139" i="6" a="1"/>
  <c r="H139" i="6"/>
  <c r="H140" i="6" a="1"/>
  <c r="H140" i="6"/>
  <c r="H141" i="6" a="1"/>
  <c r="H141" i="6"/>
  <c r="H142" i="6" a="1"/>
  <c r="H142" i="6"/>
  <c r="H143" i="6" a="1"/>
  <c r="H143" i="6"/>
  <c r="H144" i="6" a="1"/>
  <c r="H144" i="6"/>
  <c r="H145" i="6" a="1"/>
  <c r="H145" i="6"/>
  <c r="H146" i="6" a="1"/>
  <c r="H146" i="6"/>
  <c r="H147" i="6" a="1"/>
  <c r="H147" i="6"/>
  <c r="H148" i="6" a="1"/>
  <c r="H148" i="6"/>
  <c r="H149" i="6" a="1"/>
  <c r="H149" i="6"/>
  <c r="H150" i="6" a="1"/>
  <c r="H150" i="6"/>
  <c r="H151" i="6" a="1"/>
  <c r="H151" i="6"/>
  <c r="H152" i="6" a="1"/>
  <c r="H152" i="6"/>
  <c r="H153" i="6" a="1"/>
  <c r="H153" i="6"/>
  <c r="H154" i="6" a="1"/>
  <c r="H154" i="6"/>
  <c r="H155" i="6" a="1"/>
  <c r="H155" i="6"/>
  <c r="H156" i="6" a="1"/>
  <c r="H156" i="6"/>
  <c r="H157" i="6" a="1"/>
  <c r="H157" i="6"/>
  <c r="H158" i="6" a="1"/>
  <c r="H158" i="6"/>
  <c r="H159" i="6" a="1"/>
  <c r="H159" i="6"/>
  <c r="H160" i="6" a="1"/>
  <c r="H160" i="6"/>
  <c r="H161" i="6" a="1"/>
  <c r="H161" i="6"/>
  <c r="H162" i="6" a="1"/>
  <c r="H162" i="6"/>
  <c r="H163" i="6" a="1"/>
  <c r="H163" i="6"/>
  <c r="H164" i="6" a="1"/>
  <c r="H164" i="6"/>
  <c r="H165" i="6" a="1"/>
  <c r="H165" i="6"/>
  <c r="H166" i="6" a="1"/>
  <c r="H166" i="6"/>
  <c r="H167" i="6" a="1"/>
  <c r="H167" i="6"/>
  <c r="H168" i="6" a="1"/>
  <c r="H168" i="6"/>
  <c r="H169" i="6" a="1"/>
  <c r="H169" i="6"/>
  <c r="H170" i="6" a="1"/>
  <c r="H170" i="6"/>
  <c r="H171" i="6" a="1"/>
  <c r="H171" i="6"/>
  <c r="H172" i="6" a="1"/>
  <c r="H172" i="6"/>
  <c r="H173" i="6" a="1"/>
  <c r="H173" i="6"/>
  <c r="H174" i="6" a="1"/>
  <c r="H174" i="6"/>
  <c r="H175" i="6" a="1"/>
  <c r="H175" i="6"/>
  <c r="H176" i="6" a="1"/>
  <c r="H176" i="6"/>
  <c r="H177" i="6" a="1"/>
  <c r="H177" i="6"/>
  <c r="H178" i="6" a="1"/>
  <c r="H178" i="6"/>
  <c r="H179" i="6" a="1"/>
  <c r="H179" i="6"/>
  <c r="H180" i="6" a="1"/>
  <c r="H180" i="6"/>
  <c r="H181" i="6" a="1"/>
  <c r="H181" i="6"/>
  <c r="H182" i="6" a="1"/>
  <c r="H182" i="6"/>
  <c r="H183" i="6" a="1"/>
  <c r="H183" i="6"/>
  <c r="H184" i="6" a="1"/>
  <c r="H184" i="6"/>
  <c r="H185" i="6" a="1"/>
  <c r="H185" i="6"/>
  <c r="H186" i="6" a="1"/>
  <c r="H186" i="6"/>
  <c r="H187" i="6" a="1"/>
  <c r="H187" i="6"/>
  <c r="H188" i="6" a="1"/>
  <c r="H188" i="6"/>
  <c r="H189" i="6" a="1"/>
  <c r="H189" i="6"/>
  <c r="H190" i="6" a="1"/>
  <c r="H190" i="6"/>
  <c r="H191" i="6" a="1"/>
  <c r="H191" i="6"/>
  <c r="H192" i="6" a="1"/>
  <c r="H192" i="6"/>
  <c r="H193" i="6" a="1"/>
  <c r="H193" i="6"/>
  <c r="H194" i="6" a="1"/>
  <c r="H194" i="6"/>
  <c r="H195" i="6" a="1"/>
  <c r="H195" i="6"/>
  <c r="H196" i="6" a="1"/>
  <c r="H196" i="6"/>
  <c r="H197" i="6" a="1"/>
  <c r="H197" i="6"/>
  <c r="H198" i="6" a="1"/>
  <c r="H198" i="6"/>
  <c r="H199" i="6" a="1"/>
  <c r="H199" i="6"/>
  <c r="H200" i="6" a="1"/>
  <c r="H200" i="6"/>
  <c r="H201" i="6" a="1"/>
  <c r="H201" i="6"/>
  <c r="H202" i="6" a="1"/>
  <c r="H202" i="6"/>
  <c r="H203" i="6" a="1"/>
  <c r="H203" i="6"/>
  <c r="H204" i="6" a="1"/>
  <c r="H204" i="6"/>
  <c r="H205" i="6" a="1"/>
  <c r="H205" i="6"/>
  <c r="H206" i="6" a="1"/>
  <c r="H206" i="6"/>
  <c r="H207" i="6" a="1"/>
  <c r="H207" i="6"/>
  <c r="H208" i="6" a="1"/>
  <c r="H208" i="6"/>
  <c r="H209" i="6" a="1"/>
  <c r="H209" i="6"/>
  <c r="H210" i="6" a="1"/>
  <c r="H210" i="6"/>
  <c r="H211" i="6" a="1"/>
  <c r="H211" i="6"/>
  <c r="H212" i="6" a="1"/>
  <c r="H212" i="6"/>
  <c r="H213" i="6" a="1"/>
  <c r="H213" i="6"/>
  <c r="H214" i="6" a="1"/>
  <c r="H214" i="6"/>
  <c r="H215" i="6" a="1"/>
  <c r="H215" i="6"/>
  <c r="H216" i="6" a="1"/>
  <c r="H216" i="6"/>
  <c r="H217" i="6" a="1"/>
  <c r="H217" i="6"/>
  <c r="H218" i="6" a="1"/>
  <c r="H218" i="6"/>
  <c r="H219" i="6" a="1"/>
  <c r="H219" i="6"/>
  <c r="H220" i="6" a="1"/>
  <c r="H220" i="6"/>
  <c r="H221" i="6" a="1"/>
  <c r="H221" i="6"/>
  <c r="H222" i="6" a="1"/>
  <c r="H222" i="6"/>
  <c r="H223" i="6" a="1"/>
  <c r="H223" i="6"/>
  <c r="H224" i="6" a="1"/>
  <c r="H224" i="6"/>
  <c r="H225" i="6" a="1"/>
  <c r="H225" i="6"/>
  <c r="H226" i="6" a="1"/>
  <c r="H226" i="6"/>
  <c r="H227" i="6" a="1"/>
  <c r="H227" i="6"/>
  <c r="H228" i="6" a="1"/>
  <c r="H228" i="6"/>
  <c r="H229" i="6" a="1"/>
  <c r="H229" i="6"/>
  <c r="H230" i="6" a="1"/>
  <c r="H230" i="6"/>
  <c r="H231" i="6" a="1"/>
  <c r="H231" i="6"/>
  <c r="H232" i="6" a="1"/>
  <c r="H232" i="6"/>
  <c r="H233" i="6" a="1"/>
  <c r="H233" i="6"/>
  <c r="H234" i="6" a="1"/>
  <c r="H234" i="6"/>
  <c r="H235" i="6" a="1"/>
  <c r="H235" i="6"/>
  <c r="H236" i="6" a="1"/>
  <c r="H236" i="6"/>
  <c r="H237" i="6" a="1"/>
  <c r="H237" i="6"/>
  <c r="H238" i="6" a="1"/>
  <c r="H238" i="6"/>
  <c r="H239" i="6" a="1"/>
  <c r="H239" i="6"/>
  <c r="H240" i="6" a="1"/>
  <c r="H240" i="6"/>
  <c r="H241" i="6" a="1"/>
  <c r="H241" i="6"/>
  <c r="H242" i="6" a="1"/>
  <c r="H242" i="6"/>
  <c r="H243" i="6" a="1"/>
  <c r="H243" i="6"/>
  <c r="H244" i="6" a="1"/>
  <c r="H244" i="6"/>
  <c r="H245" i="6" a="1"/>
  <c r="H245" i="6"/>
  <c r="H246" i="6" a="1"/>
  <c r="H246" i="6"/>
  <c r="H247" i="6" a="1"/>
  <c r="H247" i="6"/>
  <c r="H248" i="6" a="1"/>
  <c r="H248" i="6"/>
  <c r="H249" i="6" a="1"/>
  <c r="H249" i="6"/>
  <c r="H250" i="6" a="1"/>
  <c r="H250" i="6"/>
  <c r="H251" i="6" a="1"/>
  <c r="H251" i="6"/>
  <c r="H252" i="6" a="1"/>
  <c r="H252" i="6"/>
  <c r="H253" i="6" a="1"/>
  <c r="H253" i="6"/>
  <c r="H254" i="6" a="1"/>
  <c r="H254" i="6"/>
  <c r="H255" i="6" a="1"/>
  <c r="H255" i="6"/>
  <c r="H256" i="6" a="1"/>
  <c r="H256" i="6"/>
  <c r="H257" i="6" a="1"/>
  <c r="H257" i="6"/>
  <c r="H258" i="6" a="1"/>
  <c r="H258" i="6"/>
  <c r="H259" i="6" a="1"/>
  <c r="H259" i="6"/>
  <c r="H260" i="6" a="1"/>
  <c r="H260" i="6"/>
  <c r="H261" i="6" a="1"/>
  <c r="H261" i="6"/>
  <c r="H262" i="6" a="1"/>
  <c r="H262" i="6"/>
  <c r="H263" i="6" a="1"/>
  <c r="H263" i="6"/>
  <c r="H264" i="6" a="1"/>
  <c r="H264" i="6"/>
  <c r="H265" i="6" a="1"/>
  <c r="H265" i="6"/>
  <c r="H266" i="6" a="1"/>
  <c r="H266" i="6"/>
  <c r="H267" i="6" a="1"/>
  <c r="H267" i="6"/>
  <c r="H268" i="6" a="1"/>
  <c r="H268" i="6"/>
  <c r="H269" i="6" a="1"/>
  <c r="H269" i="6"/>
  <c r="H270" i="6" a="1"/>
  <c r="H270" i="6"/>
  <c r="H271" i="6" a="1"/>
  <c r="H271" i="6"/>
  <c r="H272" i="6" a="1"/>
  <c r="H272" i="6"/>
  <c r="E17" i="6" a="1"/>
  <c r="E17" i="6"/>
  <c r="E18" i="6" a="1"/>
  <c r="E18" i="6"/>
  <c r="E19" i="6" a="1"/>
  <c r="E19" i="6"/>
  <c r="E20" i="6" a="1"/>
  <c r="E20" i="6"/>
  <c r="E21" i="6" a="1"/>
  <c r="E21" i="6"/>
  <c r="E22" i="6" a="1"/>
  <c r="E22" i="6"/>
  <c r="E23" i="6" a="1"/>
  <c r="E23" i="6"/>
  <c r="E24" i="6" a="1"/>
  <c r="E24" i="6"/>
  <c r="E25" i="6" a="1"/>
  <c r="E25" i="6"/>
  <c r="E26" i="6" a="1"/>
  <c r="E26" i="6"/>
  <c r="E27" i="6" a="1"/>
  <c r="E27" i="6"/>
  <c r="E28" i="6" a="1"/>
  <c r="E28" i="6"/>
  <c r="E29" i="6" a="1"/>
  <c r="E29" i="6"/>
  <c r="E30" i="6" a="1"/>
  <c r="E30" i="6"/>
  <c r="E31" i="6" a="1"/>
  <c r="E31" i="6"/>
  <c r="E32" i="6" a="1"/>
  <c r="E32" i="6"/>
  <c r="E33" i="6" a="1"/>
  <c r="E33" i="6"/>
  <c r="E34" i="6" a="1"/>
  <c r="E34" i="6"/>
  <c r="E35" i="6" a="1"/>
  <c r="E35" i="6"/>
  <c r="E36" i="6" a="1"/>
  <c r="E36" i="6"/>
  <c r="E37" i="6" a="1"/>
  <c r="E37" i="6"/>
  <c r="E38" i="6" a="1"/>
  <c r="E38" i="6"/>
  <c r="E39" i="6" a="1"/>
  <c r="E39" i="6"/>
  <c r="E40" i="6" a="1"/>
  <c r="E40" i="6"/>
  <c r="E41" i="6" a="1"/>
  <c r="E41" i="6"/>
  <c r="E42" i="6" a="1"/>
  <c r="E42" i="6"/>
  <c r="E43" i="6" a="1"/>
  <c r="E43" i="6"/>
  <c r="E44" i="6" a="1"/>
  <c r="E44" i="6"/>
  <c r="E45" i="6" a="1"/>
  <c r="E45" i="6"/>
  <c r="E46" i="6" a="1"/>
  <c r="E46" i="6"/>
  <c r="E47" i="6" a="1"/>
  <c r="E47" i="6"/>
  <c r="E48" i="6" a="1"/>
  <c r="E48" i="6"/>
  <c r="E49" i="6" a="1"/>
  <c r="E49" i="6"/>
  <c r="E50" i="6" a="1"/>
  <c r="E50" i="6"/>
  <c r="E51" i="6" a="1"/>
  <c r="E51" i="6"/>
  <c r="E52" i="6" a="1"/>
  <c r="E52" i="6"/>
  <c r="E53" i="6" a="1"/>
  <c r="E53" i="6"/>
  <c r="E54" i="6" a="1"/>
  <c r="E54" i="6"/>
  <c r="E55" i="6" a="1"/>
  <c r="E55" i="6"/>
  <c r="E56" i="6" a="1"/>
  <c r="E56" i="6"/>
  <c r="E57" i="6" a="1"/>
  <c r="E57" i="6"/>
  <c r="E58" i="6" a="1"/>
  <c r="E58" i="6"/>
  <c r="E59" i="6" a="1"/>
  <c r="E59" i="6"/>
  <c r="E60" i="6" a="1"/>
  <c r="E60" i="6"/>
  <c r="E61" i="6" a="1"/>
  <c r="E61" i="6"/>
  <c r="E62" i="6" a="1"/>
  <c r="E62" i="6"/>
  <c r="E63" i="6" a="1"/>
  <c r="E63" i="6"/>
  <c r="E64" i="6" a="1"/>
  <c r="E64" i="6"/>
  <c r="E65" i="6" a="1"/>
  <c r="E65" i="6"/>
  <c r="E66" i="6" a="1"/>
  <c r="E66" i="6"/>
  <c r="E67" i="6" a="1"/>
  <c r="E67" i="6"/>
  <c r="E68" i="6" a="1"/>
  <c r="E68" i="6"/>
  <c r="E69" i="6" a="1"/>
  <c r="E69" i="6"/>
  <c r="E70" i="6" a="1"/>
  <c r="E70" i="6"/>
  <c r="E71" i="6" a="1"/>
  <c r="E71" i="6"/>
  <c r="E72" i="6" a="1"/>
  <c r="E72" i="6"/>
  <c r="E73" i="6" a="1"/>
  <c r="E73" i="6"/>
  <c r="E74" i="6" a="1"/>
  <c r="E74" i="6"/>
  <c r="E75" i="6" a="1"/>
  <c r="E75" i="6"/>
  <c r="E76" i="6" a="1"/>
  <c r="E76" i="6"/>
  <c r="E77" i="6" a="1"/>
  <c r="E77" i="6"/>
  <c r="E78" i="6" a="1"/>
  <c r="E78" i="6"/>
  <c r="E79" i="6" a="1"/>
  <c r="E79" i="6"/>
  <c r="E80" i="6" a="1"/>
  <c r="E80" i="6"/>
  <c r="E81" i="6" a="1"/>
  <c r="E81" i="6"/>
  <c r="E82" i="6" a="1"/>
  <c r="E82" i="6"/>
  <c r="E83" i="6" a="1"/>
  <c r="E83" i="6"/>
  <c r="E84" i="6" a="1"/>
  <c r="E84" i="6"/>
  <c r="E85" i="6" a="1"/>
  <c r="E85" i="6"/>
  <c r="E86" i="6" a="1"/>
  <c r="E86" i="6"/>
  <c r="E87" i="6" a="1"/>
  <c r="E87" i="6"/>
  <c r="E88" i="6" a="1"/>
  <c r="E88" i="6"/>
  <c r="E89" i="6" a="1"/>
  <c r="E89" i="6"/>
  <c r="E90" i="6" a="1"/>
  <c r="E90" i="6"/>
  <c r="E91" i="6" a="1"/>
  <c r="E91" i="6"/>
  <c r="E92" i="6" a="1"/>
  <c r="E92" i="6"/>
  <c r="E93" i="6" a="1"/>
  <c r="E93" i="6"/>
  <c r="E94" i="6" a="1"/>
  <c r="E94" i="6"/>
  <c r="E95" i="6" a="1"/>
  <c r="E95" i="6"/>
  <c r="E96" i="6" a="1"/>
  <c r="E96" i="6"/>
  <c r="E97" i="6" a="1"/>
  <c r="E97" i="6"/>
  <c r="E98" i="6" a="1"/>
  <c r="E98" i="6"/>
  <c r="E99" i="6" a="1"/>
  <c r="E99" i="6"/>
  <c r="E100" i="6" a="1"/>
  <c r="E100" i="6"/>
  <c r="E101" i="6" a="1"/>
  <c r="E101" i="6"/>
  <c r="E102" i="6" a="1"/>
  <c r="E102" i="6"/>
  <c r="E103" i="6" a="1"/>
  <c r="E103" i="6"/>
  <c r="E104" i="6" a="1"/>
  <c r="E104" i="6"/>
  <c r="E105" i="6" a="1"/>
  <c r="E105" i="6"/>
  <c r="E106" i="6" a="1"/>
  <c r="E106" i="6"/>
  <c r="E107" i="6" a="1"/>
  <c r="E107" i="6"/>
  <c r="E108" i="6" a="1"/>
  <c r="E108" i="6"/>
  <c r="E109" i="6" a="1"/>
  <c r="E109" i="6"/>
  <c r="E110" i="6" a="1"/>
  <c r="E110" i="6"/>
  <c r="E111" i="6" a="1"/>
  <c r="E111" i="6"/>
  <c r="E112" i="6" a="1"/>
  <c r="E112" i="6"/>
  <c r="E113" i="6" a="1"/>
  <c r="E113" i="6"/>
  <c r="E114" i="6" a="1"/>
  <c r="E114" i="6"/>
  <c r="E115" i="6" a="1"/>
  <c r="E115" i="6"/>
  <c r="E116" i="6" a="1"/>
  <c r="E116" i="6"/>
  <c r="E117" i="6" a="1"/>
  <c r="E117" i="6"/>
  <c r="E118" i="6" a="1"/>
  <c r="E118" i="6"/>
  <c r="E119" i="6" a="1"/>
  <c r="E119" i="6"/>
  <c r="E120" i="6" a="1"/>
  <c r="E120" i="6"/>
  <c r="E121" i="6" a="1"/>
  <c r="E121" i="6"/>
  <c r="E122" i="6" a="1"/>
  <c r="E122" i="6"/>
  <c r="E123" i="6" a="1"/>
  <c r="E123" i="6"/>
  <c r="E124" i="6" a="1"/>
  <c r="E124" i="6"/>
  <c r="E125" i="6" a="1"/>
  <c r="E125" i="6"/>
  <c r="E126" i="6" a="1"/>
  <c r="E126" i="6"/>
  <c r="E127" i="6" a="1"/>
  <c r="E127" i="6"/>
  <c r="E128" i="6" a="1"/>
  <c r="E128" i="6"/>
  <c r="E129" i="6" a="1"/>
  <c r="E129" i="6"/>
  <c r="E130" i="6" a="1"/>
  <c r="E130" i="6"/>
  <c r="E131" i="6" a="1"/>
  <c r="E131" i="6"/>
  <c r="E132" i="6" a="1"/>
  <c r="E132" i="6"/>
  <c r="E133" i="6" a="1"/>
  <c r="E133" i="6"/>
  <c r="E134" i="6" a="1"/>
  <c r="E134" i="6"/>
  <c r="E135" i="6" a="1"/>
  <c r="E135" i="6"/>
  <c r="E136" i="6" a="1"/>
  <c r="E136" i="6"/>
  <c r="E137" i="6" a="1"/>
  <c r="E137" i="6"/>
  <c r="E138" i="6" a="1"/>
  <c r="E138" i="6"/>
  <c r="E139" i="6" a="1"/>
  <c r="E139" i="6"/>
  <c r="E140" i="6" a="1"/>
  <c r="E140" i="6"/>
  <c r="E141" i="6" a="1"/>
  <c r="E141" i="6"/>
  <c r="E142" i="6" a="1"/>
  <c r="E142" i="6"/>
  <c r="E143" i="6" a="1"/>
  <c r="E143" i="6"/>
  <c r="E144" i="6" a="1"/>
  <c r="E144" i="6"/>
  <c r="E145" i="6" a="1"/>
  <c r="E145" i="6"/>
  <c r="E146" i="6" a="1"/>
  <c r="E146" i="6"/>
  <c r="E147" i="6" a="1"/>
  <c r="E147" i="6"/>
  <c r="E148" i="6" a="1"/>
  <c r="E148" i="6"/>
  <c r="E149" i="6" a="1"/>
  <c r="E149" i="6"/>
  <c r="E150" i="6" a="1"/>
  <c r="E150" i="6"/>
  <c r="E151" i="6" a="1"/>
  <c r="E151" i="6"/>
  <c r="E152" i="6" a="1"/>
  <c r="E152" i="6"/>
  <c r="E153" i="6" a="1"/>
  <c r="E153" i="6"/>
  <c r="E154" i="6" a="1"/>
  <c r="E154" i="6"/>
  <c r="E155" i="6" a="1"/>
  <c r="E155" i="6"/>
  <c r="E156" i="6" a="1"/>
  <c r="E156" i="6"/>
  <c r="E157" i="6" a="1"/>
  <c r="E157" i="6"/>
  <c r="E158" i="6" a="1"/>
  <c r="E158" i="6"/>
  <c r="E159" i="6" a="1"/>
  <c r="E159" i="6"/>
  <c r="E160" i="6" a="1"/>
  <c r="E160" i="6"/>
  <c r="E161" i="6" a="1"/>
  <c r="E161" i="6"/>
  <c r="E162" i="6" a="1"/>
  <c r="E162" i="6"/>
  <c r="E163" i="6" a="1"/>
  <c r="E163" i="6"/>
  <c r="E164" i="6" a="1"/>
  <c r="E164" i="6"/>
  <c r="E165" i="6" a="1"/>
  <c r="E165" i="6"/>
  <c r="E166" i="6" a="1"/>
  <c r="E166" i="6"/>
  <c r="E167" i="6" a="1"/>
  <c r="E167" i="6"/>
  <c r="E168" i="6" a="1"/>
  <c r="E168" i="6"/>
  <c r="E169" i="6" a="1"/>
  <c r="E169" i="6"/>
  <c r="E170" i="6" a="1"/>
  <c r="E170" i="6"/>
  <c r="E171" i="6" a="1"/>
  <c r="E171" i="6"/>
  <c r="E172" i="6" a="1"/>
  <c r="E172" i="6"/>
  <c r="E173" i="6" a="1"/>
  <c r="E173" i="6"/>
  <c r="E174" i="6" a="1"/>
  <c r="E174" i="6"/>
  <c r="E175" i="6" a="1"/>
  <c r="E175" i="6"/>
  <c r="E176" i="6" a="1"/>
  <c r="E176" i="6"/>
  <c r="E177" i="6" a="1"/>
  <c r="E177" i="6"/>
  <c r="E178" i="6" a="1"/>
  <c r="E178" i="6"/>
  <c r="E179" i="6" a="1"/>
  <c r="E179" i="6"/>
  <c r="E180" i="6" a="1"/>
  <c r="E180" i="6"/>
  <c r="E181" i="6" a="1"/>
  <c r="E181" i="6"/>
  <c r="E182" i="6" a="1"/>
  <c r="E182" i="6"/>
  <c r="E183" i="6" a="1"/>
  <c r="E183" i="6"/>
  <c r="E184" i="6" a="1"/>
  <c r="E184" i="6"/>
  <c r="E185" i="6" a="1"/>
  <c r="E185" i="6"/>
  <c r="E186" i="6" a="1"/>
  <c r="E186" i="6"/>
  <c r="E187" i="6" a="1"/>
  <c r="E187" i="6"/>
  <c r="E188" i="6" a="1"/>
  <c r="E188" i="6"/>
  <c r="E189" i="6" a="1"/>
  <c r="E189" i="6"/>
  <c r="E190" i="6" a="1"/>
  <c r="E190" i="6"/>
  <c r="E191" i="6" a="1"/>
  <c r="E191" i="6"/>
  <c r="E192" i="6" a="1"/>
  <c r="E192" i="6"/>
  <c r="E193" i="6" a="1"/>
  <c r="E193" i="6"/>
  <c r="E194" i="6" a="1"/>
  <c r="E194" i="6"/>
  <c r="E195" i="6" a="1"/>
  <c r="E195" i="6"/>
  <c r="E196" i="6" a="1"/>
  <c r="E196" i="6"/>
  <c r="E197" i="6" a="1"/>
  <c r="E197" i="6"/>
  <c r="E198" i="6" a="1"/>
  <c r="E198" i="6"/>
  <c r="E199" i="6" a="1"/>
  <c r="E199" i="6"/>
  <c r="E200" i="6" a="1"/>
  <c r="E200" i="6"/>
  <c r="E201" i="6" a="1"/>
  <c r="E201" i="6"/>
  <c r="E202" i="6" a="1"/>
  <c r="E202" i="6"/>
  <c r="E203" i="6" a="1"/>
  <c r="E203" i="6"/>
  <c r="E204" i="6" a="1"/>
  <c r="E204" i="6"/>
  <c r="E205" i="6" a="1"/>
  <c r="E205" i="6"/>
  <c r="E206" i="6" a="1"/>
  <c r="E206" i="6"/>
  <c r="E207" i="6" a="1"/>
  <c r="E207" i="6"/>
  <c r="E208" i="6" a="1"/>
  <c r="E208" i="6"/>
  <c r="E209" i="6" a="1"/>
  <c r="E209" i="6"/>
  <c r="E210" i="6" a="1"/>
  <c r="E210" i="6"/>
  <c r="E211" i="6" a="1"/>
  <c r="E211" i="6"/>
  <c r="E212" i="6" a="1"/>
  <c r="E212" i="6"/>
  <c r="E213" i="6" a="1"/>
  <c r="E213" i="6"/>
  <c r="E214" i="6" a="1"/>
  <c r="E214" i="6"/>
  <c r="E215" i="6" a="1"/>
  <c r="E215" i="6"/>
  <c r="E216" i="6" a="1"/>
  <c r="E216" i="6"/>
  <c r="E217" i="6" a="1"/>
  <c r="E217" i="6"/>
  <c r="E218" i="6" a="1"/>
  <c r="E218" i="6"/>
  <c r="E219" i="6" a="1"/>
  <c r="E219" i="6"/>
  <c r="E220" i="6" a="1"/>
  <c r="E220" i="6"/>
  <c r="E221" i="6" a="1"/>
  <c r="E221" i="6"/>
  <c r="E222" i="6" a="1"/>
  <c r="E222" i="6"/>
  <c r="E223" i="6" a="1"/>
  <c r="E223" i="6"/>
  <c r="E224" i="6" a="1"/>
  <c r="E224" i="6"/>
  <c r="E225" i="6" a="1"/>
  <c r="E225" i="6"/>
  <c r="E226" i="6" a="1"/>
  <c r="E226" i="6"/>
  <c r="E227" i="6" a="1"/>
  <c r="E227" i="6"/>
  <c r="E228" i="6" a="1"/>
  <c r="E228" i="6"/>
  <c r="E229" i="6" a="1"/>
  <c r="E229" i="6"/>
  <c r="E230" i="6" a="1"/>
  <c r="E230" i="6"/>
  <c r="E231" i="6" a="1"/>
  <c r="E231" i="6"/>
  <c r="E232" i="6" a="1"/>
  <c r="E232" i="6"/>
  <c r="E233" i="6" a="1"/>
  <c r="E233" i="6"/>
  <c r="E234" i="6" a="1"/>
  <c r="E234" i="6"/>
  <c r="E235" i="6" a="1"/>
  <c r="E235" i="6"/>
  <c r="E236" i="6" a="1"/>
  <c r="E236" i="6"/>
  <c r="E237" i="6" a="1"/>
  <c r="E237" i="6"/>
  <c r="E238" i="6" a="1"/>
  <c r="E238" i="6"/>
  <c r="E239" i="6" a="1"/>
  <c r="E239" i="6"/>
  <c r="E240" i="6" a="1"/>
  <c r="E240" i="6"/>
  <c r="E241" i="6" a="1"/>
  <c r="E241" i="6"/>
  <c r="E242" i="6" a="1"/>
  <c r="E242" i="6"/>
  <c r="E243" i="6" a="1"/>
  <c r="E243" i="6"/>
  <c r="E244" i="6" a="1"/>
  <c r="E244" i="6"/>
  <c r="E245" i="6" a="1"/>
  <c r="E245" i="6"/>
  <c r="E246" i="6" a="1"/>
  <c r="E246" i="6"/>
  <c r="E247" i="6" a="1"/>
  <c r="E247" i="6"/>
  <c r="E248" i="6" a="1"/>
  <c r="E248" i="6"/>
  <c r="E249" i="6" a="1"/>
  <c r="E249" i="6"/>
  <c r="E250" i="6" a="1"/>
  <c r="E250" i="6"/>
  <c r="E251" i="6" a="1"/>
  <c r="E251" i="6"/>
  <c r="E252" i="6" a="1"/>
  <c r="E252" i="6"/>
  <c r="E253" i="6" a="1"/>
  <c r="E253" i="6"/>
  <c r="E254" i="6" a="1"/>
  <c r="E254" i="6"/>
  <c r="E255" i="6" a="1"/>
  <c r="E255" i="6"/>
  <c r="E256" i="6" a="1"/>
  <c r="E256" i="6"/>
  <c r="E257" i="6" a="1"/>
  <c r="E257" i="6"/>
  <c r="E258" i="6" a="1"/>
  <c r="E258" i="6"/>
  <c r="E259" i="6" a="1"/>
  <c r="E259" i="6"/>
  <c r="E260" i="6" a="1"/>
  <c r="E260" i="6"/>
  <c r="E261" i="6" a="1"/>
  <c r="E261" i="6"/>
  <c r="E262" i="6" a="1"/>
  <c r="E262" i="6"/>
  <c r="E263" i="6" a="1"/>
  <c r="E263" i="6"/>
  <c r="E264" i="6" a="1"/>
  <c r="E264" i="6"/>
  <c r="E265" i="6" a="1"/>
  <c r="E265" i="6"/>
  <c r="E266" i="6" a="1"/>
  <c r="E266" i="6"/>
  <c r="E267" i="6" a="1"/>
  <c r="E267" i="6"/>
  <c r="E268" i="6" a="1"/>
  <c r="E268" i="6"/>
  <c r="E269" i="6" a="1"/>
  <c r="E269" i="6"/>
  <c r="E270" i="6" a="1"/>
  <c r="E270" i="6"/>
  <c r="E271" i="6" a="1"/>
  <c r="E271" i="6"/>
  <c r="E272" i="6" a="1"/>
  <c r="E272" i="6"/>
  <c r="V4" i="2"/>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D17" i="6" a="1"/>
  <c r="D17" i="6"/>
  <c r="D18" i="6" a="1"/>
  <c r="D18" i="6"/>
  <c r="D19" i="6" a="1"/>
  <c r="D19" i="6"/>
  <c r="D20" i="6" a="1"/>
  <c r="D20" i="6"/>
  <c r="D21" i="6" a="1"/>
  <c r="D21" i="6"/>
  <c r="D22" i="6" a="1"/>
  <c r="D22" i="6"/>
  <c r="D23" i="6" a="1"/>
  <c r="D23" i="6"/>
  <c r="D24" i="6" a="1"/>
  <c r="D24" i="6"/>
  <c r="D25" i="6" a="1"/>
  <c r="D25" i="6"/>
  <c r="D26" i="6" a="1"/>
  <c r="D26" i="6"/>
  <c r="D27" i="6" a="1"/>
  <c r="D27" i="6"/>
  <c r="D28" i="6" a="1"/>
  <c r="D28" i="6"/>
  <c r="D29" i="6" a="1"/>
  <c r="D29" i="6"/>
  <c r="D30" i="6" a="1"/>
  <c r="D30" i="6"/>
  <c r="D31" i="6" a="1"/>
  <c r="D31" i="6"/>
  <c r="D32" i="6" a="1"/>
  <c r="D32" i="6"/>
  <c r="D33" i="6" a="1"/>
  <c r="D33" i="6"/>
  <c r="D34" i="6" a="1"/>
  <c r="D34" i="6"/>
  <c r="D35" i="6" a="1"/>
  <c r="D35" i="6"/>
  <c r="D36" i="6" a="1"/>
  <c r="D36" i="6"/>
  <c r="D37" i="6" a="1"/>
  <c r="D37" i="6"/>
  <c r="D38" i="6" a="1"/>
  <c r="D38" i="6"/>
  <c r="D39" i="6" a="1"/>
  <c r="D39" i="6"/>
  <c r="D40" i="6" a="1"/>
  <c r="D40" i="6"/>
  <c r="D41" i="6" a="1"/>
  <c r="D41" i="6"/>
  <c r="D42" i="6" a="1"/>
  <c r="D42" i="6"/>
  <c r="D43" i="6" a="1"/>
  <c r="D43" i="6"/>
  <c r="D44" i="6" a="1"/>
  <c r="D44" i="6"/>
  <c r="D45" i="6" a="1"/>
  <c r="D45" i="6"/>
  <c r="D46" i="6" a="1"/>
  <c r="D46" i="6"/>
  <c r="D47" i="6" a="1"/>
  <c r="D47" i="6"/>
  <c r="D48" i="6" a="1"/>
  <c r="D48" i="6"/>
  <c r="D49" i="6" a="1"/>
  <c r="D49" i="6"/>
  <c r="D50" i="6" a="1"/>
  <c r="D50" i="6"/>
  <c r="D51" i="6" a="1"/>
  <c r="D51" i="6"/>
  <c r="D52" i="6" a="1"/>
  <c r="D52" i="6"/>
  <c r="D53" i="6" a="1"/>
  <c r="D53" i="6"/>
  <c r="D54" i="6" a="1"/>
  <c r="D54" i="6"/>
  <c r="D55" i="6" a="1"/>
  <c r="D55" i="6"/>
  <c r="D56" i="6" a="1"/>
  <c r="D56" i="6"/>
  <c r="D57" i="6" a="1"/>
  <c r="D57" i="6"/>
  <c r="D58" i="6" a="1"/>
  <c r="D58" i="6"/>
  <c r="D59" i="6" a="1"/>
  <c r="D59" i="6"/>
  <c r="D60" i="6" a="1"/>
  <c r="D60" i="6"/>
  <c r="D61" i="6" a="1"/>
  <c r="D61" i="6"/>
  <c r="D62" i="6" a="1"/>
  <c r="D62" i="6"/>
  <c r="D63" i="6" a="1"/>
  <c r="D63" i="6"/>
  <c r="D64" i="6" a="1"/>
  <c r="D64" i="6"/>
  <c r="D65" i="6" a="1"/>
  <c r="D65" i="6"/>
  <c r="D66" i="6" a="1"/>
  <c r="D66" i="6"/>
  <c r="D67" i="6" a="1"/>
  <c r="D67" i="6"/>
  <c r="D68" i="6" a="1"/>
  <c r="D68" i="6"/>
  <c r="D69" i="6" a="1"/>
  <c r="D69" i="6"/>
  <c r="D70" i="6" a="1"/>
  <c r="D70" i="6"/>
  <c r="D71" i="6" a="1"/>
  <c r="D71" i="6"/>
  <c r="D72" i="6" a="1"/>
  <c r="D72" i="6"/>
  <c r="D73" i="6" a="1"/>
  <c r="D73" i="6"/>
  <c r="D74" i="6" a="1"/>
  <c r="D74" i="6"/>
  <c r="D75" i="6" a="1"/>
  <c r="D75" i="6"/>
  <c r="D76" i="6" a="1"/>
  <c r="D76" i="6"/>
  <c r="D77" i="6" a="1"/>
  <c r="D77" i="6"/>
  <c r="D78" i="6" a="1"/>
  <c r="D78" i="6"/>
  <c r="D79" i="6" a="1"/>
  <c r="D79" i="6"/>
  <c r="D80" i="6" a="1"/>
  <c r="D80" i="6"/>
  <c r="D81" i="6" a="1"/>
  <c r="D81" i="6"/>
  <c r="D82" i="6" a="1"/>
  <c r="D82" i="6"/>
  <c r="D83" i="6" a="1"/>
  <c r="D83" i="6"/>
  <c r="D84" i="6" a="1"/>
  <c r="D84" i="6"/>
  <c r="D85" i="6" a="1"/>
  <c r="D85" i="6"/>
  <c r="D86" i="6" a="1"/>
  <c r="D86" i="6"/>
  <c r="D87" i="6" a="1"/>
  <c r="D87" i="6"/>
  <c r="D88" i="6" a="1"/>
  <c r="D88" i="6"/>
  <c r="D89" i="6" a="1"/>
  <c r="D89" i="6"/>
  <c r="D90" i="6" a="1"/>
  <c r="D90" i="6"/>
  <c r="D91" i="6" a="1"/>
  <c r="D91" i="6"/>
  <c r="D92" i="6" a="1"/>
  <c r="D92" i="6"/>
  <c r="D93" i="6" a="1"/>
  <c r="D93" i="6"/>
  <c r="D94" i="6" a="1"/>
  <c r="D94" i="6"/>
  <c r="D95" i="6" a="1"/>
  <c r="D95" i="6"/>
  <c r="D96" i="6" a="1"/>
  <c r="D96" i="6"/>
  <c r="D97" i="6" a="1"/>
  <c r="D97" i="6"/>
  <c r="D98" i="6" a="1"/>
  <c r="D98" i="6"/>
  <c r="D99" i="6" a="1"/>
  <c r="D99" i="6"/>
  <c r="D100" i="6" a="1"/>
  <c r="D100" i="6"/>
  <c r="D101" i="6" a="1"/>
  <c r="D101" i="6"/>
  <c r="D102" i="6" a="1"/>
  <c r="D102" i="6"/>
  <c r="D103" i="6" a="1"/>
  <c r="D103" i="6"/>
  <c r="D104" i="6" a="1"/>
  <c r="D104" i="6"/>
  <c r="D105" i="6" a="1"/>
  <c r="D105" i="6"/>
  <c r="D106" i="6" a="1"/>
  <c r="D106" i="6"/>
  <c r="D107" i="6" a="1"/>
  <c r="D107" i="6"/>
  <c r="D108" i="6" a="1"/>
  <c r="D108" i="6"/>
  <c r="D109" i="6" a="1"/>
  <c r="D109" i="6"/>
  <c r="D110" i="6" a="1"/>
  <c r="D110" i="6"/>
  <c r="D111" i="6" a="1"/>
  <c r="D111" i="6"/>
  <c r="D112" i="6" a="1"/>
  <c r="D112" i="6"/>
  <c r="D113" i="6" a="1"/>
  <c r="D113" i="6"/>
  <c r="D114" i="6" a="1"/>
  <c r="D114" i="6"/>
  <c r="D115" i="6" a="1"/>
  <c r="D115" i="6"/>
  <c r="D116" i="6" a="1"/>
  <c r="D116" i="6"/>
  <c r="D117" i="6" a="1"/>
  <c r="D117" i="6"/>
  <c r="D118" i="6" a="1"/>
  <c r="D118" i="6"/>
  <c r="D119" i="6" a="1"/>
  <c r="D119" i="6"/>
  <c r="D120" i="6" a="1"/>
  <c r="D120" i="6"/>
  <c r="D121" i="6" a="1"/>
  <c r="D121" i="6"/>
  <c r="D122" i="6" a="1"/>
  <c r="D122" i="6"/>
  <c r="D123" i="6" a="1"/>
  <c r="D123" i="6"/>
  <c r="D124" i="6" a="1"/>
  <c r="D124" i="6"/>
  <c r="D125" i="6" a="1"/>
  <c r="D125" i="6"/>
  <c r="D126" i="6" a="1"/>
  <c r="D126" i="6"/>
  <c r="D127" i="6" a="1"/>
  <c r="D127" i="6"/>
  <c r="D128" i="6" a="1"/>
  <c r="D128" i="6"/>
  <c r="D129" i="6" a="1"/>
  <c r="D129" i="6"/>
  <c r="D130" i="6" a="1"/>
  <c r="D130" i="6"/>
  <c r="D131" i="6" a="1"/>
  <c r="D131" i="6"/>
  <c r="D132" i="6" a="1"/>
  <c r="D132" i="6"/>
  <c r="D133" i="6" a="1"/>
  <c r="D133" i="6"/>
  <c r="D134" i="6" a="1"/>
  <c r="D134" i="6"/>
  <c r="D135" i="6" a="1"/>
  <c r="D135" i="6"/>
  <c r="D136" i="6" a="1"/>
  <c r="D136" i="6"/>
  <c r="D137" i="6" a="1"/>
  <c r="D137" i="6"/>
  <c r="D138" i="6" a="1"/>
  <c r="D138" i="6"/>
  <c r="D139" i="6" a="1"/>
  <c r="D139" i="6"/>
  <c r="D140" i="6" a="1"/>
  <c r="D140" i="6"/>
  <c r="D141" i="6" a="1"/>
  <c r="D141" i="6"/>
  <c r="D142" i="6" a="1"/>
  <c r="D142" i="6"/>
  <c r="D143" i="6" a="1"/>
  <c r="D143" i="6"/>
  <c r="D144" i="6" a="1"/>
  <c r="D144" i="6"/>
  <c r="D145" i="6" a="1"/>
  <c r="D145" i="6"/>
  <c r="D146" i="6" a="1"/>
  <c r="D146" i="6"/>
  <c r="D147" i="6" a="1"/>
  <c r="D147" i="6"/>
  <c r="D148" i="6" a="1"/>
  <c r="D148" i="6"/>
  <c r="D149" i="6" a="1"/>
  <c r="D149" i="6"/>
  <c r="D150" i="6" a="1"/>
  <c r="D150" i="6"/>
  <c r="D151" i="6" a="1"/>
  <c r="D151" i="6"/>
  <c r="D152" i="6" a="1"/>
  <c r="D152" i="6"/>
  <c r="D153" i="6" a="1"/>
  <c r="D153" i="6"/>
  <c r="D154" i="6" a="1"/>
  <c r="D154" i="6"/>
  <c r="D155" i="6" a="1"/>
  <c r="D155" i="6"/>
  <c r="D156" i="6" a="1"/>
  <c r="D156" i="6"/>
  <c r="D157" i="6" a="1"/>
  <c r="D157" i="6"/>
  <c r="D158" i="6" a="1"/>
  <c r="D158" i="6"/>
  <c r="D159" i="6" a="1"/>
  <c r="D159" i="6"/>
  <c r="D160" i="6" a="1"/>
  <c r="D160" i="6"/>
  <c r="D161" i="6" a="1"/>
  <c r="D161" i="6"/>
  <c r="D162" i="6" a="1"/>
  <c r="D162" i="6"/>
  <c r="D163" i="6" a="1"/>
  <c r="D163" i="6"/>
  <c r="D164" i="6" a="1"/>
  <c r="D164" i="6"/>
  <c r="D165" i="6" a="1"/>
  <c r="D165" i="6"/>
  <c r="D166" i="6" a="1"/>
  <c r="D166" i="6"/>
  <c r="D167" i="6" a="1"/>
  <c r="D167" i="6"/>
  <c r="D168" i="6" a="1"/>
  <c r="D168" i="6"/>
  <c r="D169" i="6" a="1"/>
  <c r="D169" i="6"/>
  <c r="D170" i="6" a="1"/>
  <c r="D170" i="6"/>
  <c r="D171" i="6" a="1"/>
  <c r="D171" i="6"/>
  <c r="D172" i="6" a="1"/>
  <c r="D172" i="6"/>
  <c r="D173" i="6" a="1"/>
  <c r="D173" i="6"/>
  <c r="D174" i="6" a="1"/>
  <c r="D174" i="6"/>
  <c r="D175" i="6" a="1"/>
  <c r="D175" i="6"/>
  <c r="D176" i="6" a="1"/>
  <c r="D176" i="6"/>
  <c r="D177" i="6" a="1"/>
  <c r="D177" i="6"/>
  <c r="D178" i="6" a="1"/>
  <c r="D178" i="6"/>
  <c r="D179" i="6" a="1"/>
  <c r="D179" i="6"/>
  <c r="D180" i="6" a="1"/>
  <c r="D180" i="6"/>
  <c r="D181" i="6" a="1"/>
  <c r="D181" i="6"/>
  <c r="D182" i="6" a="1"/>
  <c r="D182" i="6"/>
  <c r="D183" i="6" a="1"/>
  <c r="D183" i="6"/>
  <c r="D184" i="6" a="1"/>
  <c r="D184" i="6"/>
  <c r="D185" i="6" a="1"/>
  <c r="D185" i="6"/>
  <c r="D186" i="6" a="1"/>
  <c r="D186" i="6"/>
  <c r="D187" i="6" a="1"/>
  <c r="D187" i="6"/>
  <c r="D188" i="6" a="1"/>
  <c r="D188" i="6"/>
  <c r="D189" i="6" a="1"/>
  <c r="D189" i="6"/>
  <c r="D190" i="6" a="1"/>
  <c r="D190" i="6"/>
  <c r="D191" i="6" a="1"/>
  <c r="D191" i="6"/>
  <c r="D192" i="6" a="1"/>
  <c r="D192" i="6"/>
  <c r="D193" i="6" a="1"/>
  <c r="D193" i="6"/>
  <c r="D194" i="6" a="1"/>
  <c r="D194" i="6"/>
  <c r="D195" i="6" a="1"/>
  <c r="D195" i="6"/>
  <c r="D196" i="6" a="1"/>
  <c r="D196" i="6"/>
  <c r="D197" i="6" a="1"/>
  <c r="D197" i="6"/>
  <c r="D198" i="6" a="1"/>
  <c r="D198" i="6"/>
  <c r="D199" i="6" a="1"/>
  <c r="D199" i="6"/>
  <c r="D200" i="6" a="1"/>
  <c r="D200" i="6"/>
  <c r="D201" i="6" a="1"/>
  <c r="D201" i="6"/>
  <c r="D202" i="6" a="1"/>
  <c r="D202" i="6"/>
  <c r="D203" i="6" a="1"/>
  <c r="D203" i="6"/>
  <c r="D204" i="6" a="1"/>
  <c r="D204" i="6"/>
  <c r="D205" i="6" a="1"/>
  <c r="D205" i="6"/>
  <c r="D206" i="6" a="1"/>
  <c r="D206" i="6"/>
  <c r="D207" i="6" a="1"/>
  <c r="D207" i="6"/>
  <c r="D208" i="6" a="1"/>
  <c r="D208" i="6"/>
  <c r="D209" i="6" a="1"/>
  <c r="D209" i="6"/>
  <c r="D210" i="6" a="1"/>
  <c r="D210" i="6"/>
  <c r="D211" i="6" a="1"/>
  <c r="D211" i="6"/>
  <c r="D212" i="6" a="1"/>
  <c r="D212" i="6"/>
  <c r="D213" i="6" a="1"/>
  <c r="D213" i="6"/>
  <c r="D214" i="6" a="1"/>
  <c r="D214" i="6"/>
  <c r="D215" i="6" a="1"/>
  <c r="D215" i="6"/>
  <c r="D216" i="6" a="1"/>
  <c r="D216" i="6"/>
  <c r="D217" i="6" a="1"/>
  <c r="D217" i="6"/>
  <c r="D218" i="6" a="1"/>
  <c r="D218" i="6"/>
  <c r="D219" i="6" a="1"/>
  <c r="D219" i="6"/>
  <c r="D220" i="6" a="1"/>
  <c r="D220" i="6"/>
  <c r="D221" i="6" a="1"/>
  <c r="D221" i="6"/>
  <c r="D222" i="6" a="1"/>
  <c r="D222" i="6"/>
  <c r="D223" i="6" a="1"/>
  <c r="D223" i="6"/>
  <c r="D224" i="6" a="1"/>
  <c r="D224" i="6"/>
  <c r="D225" i="6" a="1"/>
  <c r="D225" i="6"/>
  <c r="D226" i="6" a="1"/>
  <c r="D226" i="6"/>
  <c r="D227" i="6" a="1"/>
  <c r="D227" i="6"/>
  <c r="D228" i="6" a="1"/>
  <c r="D228" i="6"/>
  <c r="D229" i="6" a="1"/>
  <c r="D229" i="6"/>
  <c r="D230" i="6" a="1"/>
  <c r="D230" i="6"/>
  <c r="D231" i="6" a="1"/>
  <c r="D231" i="6"/>
  <c r="D232" i="6" a="1"/>
  <c r="D232" i="6"/>
  <c r="D233" i="6" a="1"/>
  <c r="D233" i="6"/>
  <c r="D234" i="6" a="1"/>
  <c r="D234" i="6"/>
  <c r="D235" i="6" a="1"/>
  <c r="D235" i="6"/>
  <c r="D236" i="6" a="1"/>
  <c r="D236" i="6"/>
  <c r="D237" i="6" a="1"/>
  <c r="D237" i="6"/>
  <c r="D238" i="6" a="1"/>
  <c r="D238" i="6"/>
  <c r="D239" i="6" a="1"/>
  <c r="D239" i="6"/>
  <c r="D240" i="6" a="1"/>
  <c r="D240" i="6"/>
  <c r="D241" i="6" a="1"/>
  <c r="D241" i="6"/>
  <c r="D242" i="6" a="1"/>
  <c r="D242" i="6"/>
  <c r="D243" i="6" a="1"/>
  <c r="D243" i="6"/>
  <c r="D244" i="6" a="1"/>
  <c r="D244" i="6"/>
  <c r="D245" i="6" a="1"/>
  <c r="D245" i="6"/>
  <c r="D246" i="6" a="1"/>
  <c r="D246" i="6"/>
  <c r="D247" i="6" a="1"/>
  <c r="D247" i="6"/>
  <c r="D248" i="6" a="1"/>
  <c r="D248" i="6"/>
  <c r="D249" i="6" a="1"/>
  <c r="D249" i="6"/>
  <c r="D250" i="6" a="1"/>
  <c r="D250" i="6"/>
  <c r="D251" i="6" a="1"/>
  <c r="D251" i="6"/>
  <c r="D252" i="6" a="1"/>
  <c r="D252" i="6"/>
  <c r="D253" i="6" a="1"/>
  <c r="D253" i="6"/>
  <c r="D254" i="6" a="1"/>
  <c r="D254" i="6"/>
  <c r="D255" i="6" a="1"/>
  <c r="D255" i="6"/>
  <c r="D256" i="6" a="1"/>
  <c r="D256" i="6"/>
  <c r="D257" i="6" a="1"/>
  <c r="D257" i="6"/>
  <c r="D258" i="6" a="1"/>
  <c r="D258" i="6"/>
  <c r="D259" i="6" a="1"/>
  <c r="D259" i="6"/>
  <c r="D260" i="6" a="1"/>
  <c r="D260" i="6"/>
  <c r="D261" i="6" a="1"/>
  <c r="D261" i="6"/>
  <c r="D262" i="6" a="1"/>
  <c r="D262" i="6"/>
  <c r="D263" i="6" a="1"/>
  <c r="D263" i="6"/>
  <c r="D264" i="6" a="1"/>
  <c r="D264" i="6"/>
  <c r="D265" i="6" a="1"/>
  <c r="D265" i="6"/>
  <c r="D266" i="6" a="1"/>
  <c r="D266" i="6"/>
  <c r="D267" i="6" a="1"/>
  <c r="D267" i="6"/>
  <c r="D268" i="6" a="1"/>
  <c r="D268" i="6"/>
  <c r="D269" i="6" a="1"/>
  <c r="D269" i="6"/>
  <c r="D270" i="6" a="1"/>
  <c r="D270" i="6"/>
  <c r="D271" i="6" a="1"/>
  <c r="D271" i="6"/>
  <c r="D272" i="6" a="1"/>
  <c r="D272" i="6"/>
  <c r="R272" i="6"/>
  <c r="R271" i="6"/>
  <c r="R270" i="6"/>
  <c r="R269" i="6"/>
  <c r="R268" i="6"/>
  <c r="R267" i="6"/>
  <c r="R266" i="6"/>
  <c r="R265" i="6"/>
  <c r="R264" i="6"/>
  <c r="R263" i="6"/>
  <c r="R262" i="6"/>
  <c r="R261" i="6"/>
  <c r="R260" i="6"/>
  <c r="R259" i="6"/>
  <c r="R258" i="6"/>
  <c r="R257" i="6"/>
  <c r="R256" i="6"/>
  <c r="R255" i="6"/>
  <c r="R254" i="6"/>
  <c r="R253" i="6"/>
  <c r="R252" i="6"/>
  <c r="R251" i="6"/>
  <c r="R250" i="6"/>
  <c r="R249" i="6"/>
  <c r="R248" i="6"/>
  <c r="R247" i="6"/>
  <c r="R246" i="6"/>
  <c r="R245" i="6"/>
  <c r="R244" i="6"/>
  <c r="R243" i="6"/>
  <c r="R242" i="6"/>
  <c r="R241" i="6"/>
  <c r="R240" i="6"/>
  <c r="R239" i="6"/>
  <c r="R238" i="6"/>
  <c r="R237" i="6"/>
  <c r="R236" i="6"/>
  <c r="R235" i="6"/>
  <c r="R234" i="6"/>
  <c r="R233" i="6"/>
  <c r="R232" i="6"/>
  <c r="R231" i="6"/>
  <c r="R230" i="6"/>
  <c r="R229" i="6"/>
  <c r="R228" i="6"/>
  <c r="R227" i="6"/>
  <c r="R226" i="6"/>
  <c r="R225" i="6"/>
  <c r="R224" i="6"/>
  <c r="R223" i="6"/>
  <c r="R222" i="6"/>
  <c r="R221" i="6"/>
  <c r="R220" i="6"/>
  <c r="R219" i="6"/>
  <c r="R218" i="6"/>
  <c r="R217" i="6"/>
  <c r="R216" i="6"/>
  <c r="R215" i="6"/>
  <c r="R214" i="6"/>
  <c r="R213" i="6"/>
  <c r="R212" i="6"/>
  <c r="R211" i="6"/>
  <c r="R210" i="6"/>
  <c r="R209" i="6"/>
  <c r="R208" i="6"/>
  <c r="R207" i="6"/>
  <c r="R206" i="6"/>
  <c r="R205" i="6"/>
  <c r="R204" i="6"/>
  <c r="R203" i="6"/>
  <c r="R202" i="6"/>
  <c r="R201" i="6"/>
  <c r="R200" i="6"/>
  <c r="R199" i="6"/>
  <c r="R198" i="6"/>
  <c r="R197" i="6"/>
  <c r="R196" i="6"/>
  <c r="R195" i="6"/>
  <c r="R194" i="6"/>
  <c r="R193" i="6"/>
  <c r="R192" i="6"/>
  <c r="R191" i="6"/>
  <c r="R190" i="6"/>
  <c r="R189" i="6"/>
  <c r="R188" i="6"/>
  <c r="R187" i="6"/>
  <c r="R186" i="6"/>
  <c r="R185" i="6"/>
  <c r="R184" i="6"/>
  <c r="R183" i="6"/>
  <c r="R182" i="6"/>
  <c r="R181" i="6"/>
  <c r="R180" i="6"/>
  <c r="R179" i="6"/>
  <c r="R178" i="6"/>
  <c r="R177" i="6"/>
  <c r="R176" i="6"/>
  <c r="R175" i="6"/>
  <c r="R174" i="6"/>
  <c r="R173" i="6"/>
  <c r="R172" i="6"/>
  <c r="R171" i="6"/>
  <c r="R170" i="6"/>
  <c r="R169" i="6"/>
  <c r="R168" i="6"/>
  <c r="R167" i="6"/>
  <c r="R166" i="6"/>
  <c r="R165" i="6"/>
  <c r="R164" i="6"/>
  <c r="R163" i="6"/>
  <c r="R162" i="6"/>
  <c r="R161" i="6"/>
  <c r="R160" i="6"/>
  <c r="R159" i="6"/>
  <c r="R158" i="6"/>
  <c r="R157" i="6"/>
  <c r="R156" i="6"/>
  <c r="R155" i="6"/>
  <c r="R154" i="6"/>
  <c r="R153" i="6"/>
  <c r="R152" i="6"/>
  <c r="R151" i="6"/>
  <c r="R150" i="6"/>
  <c r="R149" i="6"/>
  <c r="R148" i="6"/>
  <c r="R147" i="6"/>
  <c r="R146" i="6"/>
  <c r="R145" i="6"/>
  <c r="R144" i="6"/>
  <c r="R143" i="6"/>
  <c r="R142" i="6"/>
  <c r="R141" i="6"/>
  <c r="R140" i="6"/>
  <c r="R139" i="6"/>
  <c r="R138" i="6"/>
  <c r="R137" i="6"/>
  <c r="R136" i="6"/>
  <c r="R135" i="6"/>
  <c r="R134" i="6"/>
  <c r="R133" i="6"/>
  <c r="R132" i="6"/>
  <c r="R131" i="6"/>
  <c r="R130" i="6"/>
  <c r="R129" i="6"/>
  <c r="R128" i="6"/>
  <c r="R127" i="6"/>
  <c r="R126" i="6"/>
  <c r="R125" i="6"/>
  <c r="R124" i="6"/>
  <c r="R123" i="6"/>
  <c r="R122" i="6"/>
  <c r="R121" i="6"/>
  <c r="R120" i="6"/>
  <c r="R119" i="6"/>
  <c r="R118" i="6"/>
  <c r="R117" i="6"/>
  <c r="R116" i="6"/>
  <c r="R115" i="6"/>
  <c r="R114" i="6"/>
  <c r="R113" i="6"/>
  <c r="R112" i="6"/>
  <c r="R111" i="6"/>
  <c r="R110" i="6"/>
  <c r="R109" i="6"/>
  <c r="R108" i="6"/>
  <c r="R107" i="6"/>
  <c r="R106" i="6"/>
  <c r="R105" i="6"/>
  <c r="R104" i="6"/>
  <c r="R103" i="6"/>
  <c r="R102" i="6"/>
  <c r="R101" i="6"/>
  <c r="R100" i="6"/>
  <c r="R99" i="6"/>
  <c r="R98" i="6"/>
  <c r="R97" i="6"/>
  <c r="R96" i="6"/>
  <c r="R95" i="6"/>
  <c r="R94" i="6"/>
  <c r="R93" i="6"/>
  <c r="R92" i="6"/>
  <c r="R91" i="6"/>
  <c r="R90" i="6"/>
  <c r="R89" i="6"/>
  <c r="R88" i="6"/>
  <c r="R87" i="6"/>
  <c r="R86" i="6"/>
  <c r="R85" i="6"/>
  <c r="R84" i="6"/>
  <c r="R83" i="6"/>
  <c r="R82" i="6"/>
  <c r="R81" i="6"/>
  <c r="R80" i="6"/>
  <c r="R79" i="6"/>
  <c r="R78" i="6"/>
  <c r="R77" i="6"/>
  <c r="R76" i="6"/>
  <c r="R75" i="6"/>
  <c r="R74" i="6"/>
  <c r="R73" i="6"/>
  <c r="R72" i="6"/>
  <c r="R71" i="6"/>
  <c r="R70" i="6"/>
  <c r="R69" i="6"/>
  <c r="R68" i="6"/>
  <c r="R67"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R8" i="6"/>
  <c r="R7" i="6"/>
  <c r="R6" i="6"/>
  <c r="S272" i="6"/>
  <c r="S271" i="6"/>
  <c r="S270" i="6"/>
  <c r="S269" i="6"/>
  <c r="S268" i="6"/>
  <c r="S267" i="6"/>
  <c r="S266" i="6"/>
  <c r="S265" i="6"/>
  <c r="S264" i="6"/>
  <c r="S263" i="6"/>
  <c r="S262" i="6"/>
  <c r="S261" i="6"/>
  <c r="S260" i="6"/>
  <c r="S259" i="6"/>
  <c r="S258" i="6"/>
  <c r="S257" i="6"/>
  <c r="S256" i="6"/>
  <c r="S255" i="6"/>
  <c r="S254" i="6"/>
  <c r="S253" i="6"/>
  <c r="S252" i="6"/>
  <c r="S251" i="6"/>
  <c r="S250" i="6"/>
  <c r="S249" i="6"/>
  <c r="S248" i="6"/>
  <c r="S247" i="6"/>
  <c r="S246" i="6"/>
  <c r="S245" i="6"/>
  <c r="S244" i="6"/>
  <c r="S243" i="6"/>
  <c r="S242" i="6"/>
  <c r="S241" i="6"/>
  <c r="S240" i="6"/>
  <c r="S239" i="6"/>
  <c r="S238" i="6"/>
  <c r="S237" i="6"/>
  <c r="S236" i="6"/>
  <c r="S235" i="6"/>
  <c r="S234" i="6"/>
  <c r="S233" i="6"/>
  <c r="S232" i="6"/>
  <c r="S231" i="6"/>
  <c r="S230" i="6"/>
  <c r="S229" i="6"/>
  <c r="S228" i="6"/>
  <c r="S227" i="6"/>
  <c r="S226" i="6"/>
  <c r="S225" i="6"/>
  <c r="S224" i="6"/>
  <c r="S223" i="6"/>
  <c r="S222" i="6"/>
  <c r="S221" i="6"/>
  <c r="S220" i="6"/>
  <c r="S219" i="6"/>
  <c r="S218" i="6"/>
  <c r="S217" i="6"/>
  <c r="S216" i="6"/>
  <c r="S215" i="6"/>
  <c r="S214" i="6"/>
  <c r="S213" i="6"/>
  <c r="S212" i="6"/>
  <c r="S211" i="6"/>
  <c r="S210" i="6"/>
  <c r="S209" i="6"/>
  <c r="S208" i="6"/>
  <c r="S207" i="6"/>
  <c r="S206" i="6"/>
  <c r="S205" i="6"/>
  <c r="S204" i="6"/>
  <c r="S203" i="6"/>
  <c r="S202" i="6"/>
  <c r="S201" i="6"/>
  <c r="S200" i="6"/>
  <c r="S199" i="6"/>
  <c r="S198" i="6"/>
  <c r="S197" i="6"/>
  <c r="S196" i="6"/>
  <c r="S195" i="6"/>
  <c r="S194" i="6"/>
  <c r="S193" i="6"/>
  <c r="S192" i="6"/>
  <c r="S191" i="6"/>
  <c r="S190" i="6"/>
  <c r="S189" i="6"/>
  <c r="S188" i="6"/>
  <c r="S187" i="6"/>
  <c r="S186" i="6"/>
  <c r="S185" i="6"/>
  <c r="S184" i="6"/>
  <c r="S183" i="6"/>
  <c r="S182" i="6"/>
  <c r="S181" i="6"/>
  <c r="S180" i="6"/>
  <c r="S179" i="6"/>
  <c r="S178" i="6"/>
  <c r="S177" i="6"/>
  <c r="S176" i="6"/>
  <c r="S175" i="6"/>
  <c r="S174" i="6"/>
  <c r="S173" i="6"/>
  <c r="S172" i="6"/>
  <c r="S171" i="6"/>
  <c r="S170" i="6"/>
  <c r="S169" i="6"/>
  <c r="S168" i="6"/>
  <c r="S167" i="6"/>
  <c r="S166" i="6"/>
  <c r="S165" i="6"/>
  <c r="S164" i="6"/>
  <c r="S163" i="6"/>
  <c r="S162" i="6"/>
  <c r="S161" i="6"/>
  <c r="S160" i="6"/>
  <c r="S159" i="6"/>
  <c r="S158" i="6"/>
  <c r="S157" i="6"/>
  <c r="S156" i="6"/>
  <c r="S155" i="6"/>
  <c r="S154" i="6"/>
  <c r="S153" i="6"/>
  <c r="S152" i="6"/>
  <c r="S151" i="6"/>
  <c r="S150" i="6"/>
  <c r="S149" i="6"/>
  <c r="S148" i="6"/>
  <c r="S147" i="6"/>
  <c r="S146" i="6"/>
  <c r="S145" i="6"/>
  <c r="S144" i="6"/>
  <c r="S143" i="6"/>
  <c r="S142" i="6"/>
  <c r="S141" i="6"/>
  <c r="S140" i="6"/>
  <c r="S139" i="6"/>
  <c r="S138" i="6"/>
  <c r="S137" i="6"/>
  <c r="S136" i="6"/>
  <c r="S135" i="6"/>
  <c r="S134" i="6"/>
  <c r="S133" i="6"/>
  <c r="S132" i="6"/>
  <c r="S131" i="6"/>
  <c r="S130" i="6"/>
  <c r="S129" i="6"/>
  <c r="S128" i="6"/>
  <c r="S127" i="6"/>
  <c r="S126" i="6"/>
  <c r="S125" i="6"/>
  <c r="S124" i="6"/>
  <c r="S123" i="6"/>
  <c r="S122" i="6"/>
  <c r="S121" i="6"/>
  <c r="S120" i="6"/>
  <c r="S119" i="6"/>
  <c r="S118" i="6"/>
  <c r="S117" i="6"/>
  <c r="S116" i="6"/>
  <c r="S115" i="6"/>
  <c r="S114" i="6"/>
  <c r="S113" i="6"/>
  <c r="S112" i="6"/>
  <c r="S111" i="6"/>
  <c r="S110" i="6"/>
  <c r="S109" i="6"/>
  <c r="S108" i="6"/>
  <c r="S107" i="6"/>
  <c r="S106" i="6"/>
  <c r="S105" i="6"/>
  <c r="S104" i="6"/>
  <c r="S103" i="6"/>
  <c r="S102" i="6"/>
  <c r="S101" i="6"/>
  <c r="S100" i="6"/>
  <c r="S99" i="6"/>
  <c r="S98" i="6"/>
  <c r="S97" i="6"/>
  <c r="S96" i="6"/>
  <c r="S95" i="6"/>
  <c r="S94" i="6"/>
  <c r="S93" i="6"/>
  <c r="S92" i="6"/>
  <c r="S91" i="6"/>
  <c r="S90" i="6"/>
  <c r="S89" i="6"/>
  <c r="S88" i="6"/>
  <c r="S87" i="6"/>
  <c r="S86" i="6"/>
  <c r="S85" i="6"/>
  <c r="S84" i="6"/>
  <c r="S83" i="6"/>
  <c r="S82" i="6"/>
  <c r="S81" i="6"/>
  <c r="S80" i="6"/>
  <c r="S79" i="6"/>
  <c r="S78" i="6"/>
  <c r="S77" i="6"/>
  <c r="S76" i="6"/>
  <c r="S75" i="6"/>
  <c r="S74" i="6"/>
  <c r="S73" i="6"/>
  <c r="S72" i="6"/>
  <c r="S71" i="6"/>
  <c r="S70" i="6"/>
  <c r="S69" i="6"/>
  <c r="S68" i="6"/>
  <c r="S67" i="6"/>
  <c r="S66" i="6"/>
  <c r="S65" i="6"/>
  <c r="S64" i="6"/>
  <c r="S63" i="6"/>
  <c r="S62" i="6"/>
  <c r="S61" i="6"/>
  <c r="S60" i="6"/>
  <c r="S59" i="6"/>
  <c r="S58" i="6"/>
  <c r="S57" i="6"/>
  <c r="S56" i="6"/>
  <c r="S55" i="6"/>
  <c r="S54" i="6"/>
  <c r="S53" i="6"/>
  <c r="S52" i="6"/>
  <c r="S51" i="6"/>
  <c r="S50" i="6"/>
  <c r="S49" i="6"/>
  <c r="S48" i="6"/>
  <c r="S47" i="6"/>
  <c r="S46" i="6"/>
  <c r="S45" i="6"/>
  <c r="S44" i="6"/>
  <c r="S43" i="6"/>
  <c r="S42" i="6"/>
  <c r="S41" i="6"/>
  <c r="S40" i="6"/>
  <c r="S39" i="6"/>
  <c r="S38" i="6"/>
  <c r="S37" i="6"/>
  <c r="S36" i="6"/>
  <c r="S35" i="6"/>
  <c r="S34" i="6"/>
  <c r="S33" i="6"/>
  <c r="S32" i="6"/>
  <c r="S31" i="6"/>
  <c r="S30" i="6"/>
  <c r="S29" i="6"/>
  <c r="S28" i="6"/>
  <c r="S27" i="6"/>
  <c r="S26" i="6"/>
  <c r="S25" i="6"/>
  <c r="S24" i="6"/>
  <c r="S23" i="6"/>
  <c r="S22" i="6"/>
  <c r="S21" i="6"/>
  <c r="S20" i="6"/>
  <c r="S19" i="6"/>
  <c r="S18" i="6"/>
  <c r="S17" i="6"/>
  <c r="S16" i="6"/>
  <c r="S15" i="6"/>
  <c r="S14" i="6"/>
  <c r="S13" i="6"/>
  <c r="S12" i="6"/>
  <c r="S11" i="6"/>
  <c r="S10" i="6"/>
  <c r="S9" i="6"/>
  <c r="S8" i="6"/>
  <c r="S7" i="6"/>
  <c r="S6" i="6"/>
  <c r="F272" i="6" a="1"/>
  <c r="F272" i="6"/>
  <c r="F271" i="6" a="1"/>
  <c r="F271" i="6"/>
  <c r="F270" i="6" a="1"/>
  <c r="F270" i="6"/>
  <c r="F269" i="6" a="1"/>
  <c r="F269" i="6"/>
  <c r="F268" i="6" a="1"/>
  <c r="F268" i="6"/>
  <c r="F267" i="6" a="1"/>
  <c r="F267" i="6"/>
  <c r="F266" i="6" a="1"/>
  <c r="F266" i="6"/>
  <c r="F265" i="6" a="1"/>
  <c r="F265" i="6"/>
  <c r="F264" i="6" a="1"/>
  <c r="F264" i="6"/>
  <c r="F263" i="6" a="1"/>
  <c r="F263" i="6"/>
  <c r="F262" i="6" a="1"/>
  <c r="F262" i="6"/>
  <c r="F261" i="6" a="1"/>
  <c r="F261" i="6"/>
  <c r="F260" i="6" a="1"/>
  <c r="F260" i="6"/>
  <c r="F259" i="6" a="1"/>
  <c r="F259" i="6"/>
  <c r="F258" i="6" a="1"/>
  <c r="F258" i="6"/>
  <c r="F257" i="6" a="1"/>
  <c r="F257" i="6"/>
  <c r="F256" i="6" a="1"/>
  <c r="F256" i="6"/>
  <c r="F255" i="6" a="1"/>
  <c r="F255" i="6"/>
  <c r="F254" i="6" a="1"/>
  <c r="F254" i="6"/>
  <c r="F253" i="6" a="1"/>
  <c r="F253" i="6"/>
  <c r="F252" i="6" a="1"/>
  <c r="F252" i="6"/>
  <c r="F251" i="6" a="1"/>
  <c r="F251" i="6"/>
  <c r="F250" i="6" a="1"/>
  <c r="F250" i="6"/>
  <c r="F249" i="6" a="1"/>
  <c r="F249" i="6"/>
  <c r="F248" i="6" a="1"/>
  <c r="F248" i="6"/>
  <c r="F247" i="6" a="1"/>
  <c r="F247" i="6"/>
  <c r="F246" i="6" a="1"/>
  <c r="F246" i="6"/>
  <c r="F245" i="6" a="1"/>
  <c r="F245" i="6"/>
  <c r="F244" i="6" a="1"/>
  <c r="F244" i="6"/>
  <c r="F243" i="6" a="1"/>
  <c r="F243" i="6"/>
  <c r="F242" i="6" a="1"/>
  <c r="F242" i="6"/>
  <c r="F241" i="6" a="1"/>
  <c r="F241" i="6"/>
  <c r="F240" i="6" a="1"/>
  <c r="F240" i="6"/>
  <c r="F239" i="6" a="1"/>
  <c r="F239" i="6"/>
  <c r="F238" i="6" a="1"/>
  <c r="F238" i="6"/>
  <c r="F237" i="6" a="1"/>
  <c r="F237" i="6"/>
  <c r="F236" i="6" a="1"/>
  <c r="F236" i="6"/>
  <c r="F235" i="6" a="1"/>
  <c r="F235" i="6"/>
  <c r="F234" i="6" a="1"/>
  <c r="F234" i="6"/>
  <c r="F233" i="6" a="1"/>
  <c r="F233" i="6"/>
  <c r="F232" i="6" a="1"/>
  <c r="F232" i="6"/>
  <c r="F231" i="6" a="1"/>
  <c r="F231" i="6"/>
  <c r="F230" i="6" a="1"/>
  <c r="F230" i="6"/>
  <c r="F229" i="6" a="1"/>
  <c r="F229" i="6"/>
  <c r="F228" i="6" a="1"/>
  <c r="F228" i="6"/>
  <c r="F227" i="6" a="1"/>
  <c r="F227" i="6"/>
  <c r="F226" i="6" a="1"/>
  <c r="F226" i="6"/>
  <c r="F225" i="6" a="1"/>
  <c r="F225" i="6"/>
  <c r="F224" i="6" a="1"/>
  <c r="F224" i="6"/>
  <c r="F223" i="6" a="1"/>
  <c r="F223" i="6"/>
  <c r="F222" i="6" a="1"/>
  <c r="F222" i="6"/>
  <c r="F221" i="6" a="1"/>
  <c r="F221" i="6"/>
  <c r="F220" i="6" a="1"/>
  <c r="F220" i="6"/>
  <c r="F219" i="6" a="1"/>
  <c r="F219" i="6"/>
  <c r="F218" i="6" a="1"/>
  <c r="F218" i="6"/>
  <c r="F217" i="6" a="1"/>
  <c r="F217" i="6"/>
  <c r="F216" i="6" a="1"/>
  <c r="F216" i="6"/>
  <c r="F215" i="6" a="1"/>
  <c r="F215" i="6"/>
  <c r="F214" i="6" a="1"/>
  <c r="F214" i="6"/>
  <c r="F213" i="6" a="1"/>
  <c r="F213" i="6"/>
  <c r="F212" i="6" a="1"/>
  <c r="F212" i="6"/>
  <c r="F211" i="6" a="1"/>
  <c r="F211" i="6"/>
  <c r="F210" i="6" a="1"/>
  <c r="F210" i="6"/>
  <c r="F209" i="6" a="1"/>
  <c r="F209" i="6"/>
  <c r="F208" i="6" a="1"/>
  <c r="F208" i="6"/>
  <c r="F207" i="6" a="1"/>
  <c r="F207" i="6"/>
  <c r="F206" i="6" a="1"/>
  <c r="F206" i="6"/>
  <c r="F205" i="6" a="1"/>
  <c r="F205" i="6"/>
  <c r="F204" i="6" a="1"/>
  <c r="F204" i="6"/>
  <c r="F203" i="6" a="1"/>
  <c r="F203" i="6"/>
  <c r="F202" i="6" a="1"/>
  <c r="F202" i="6"/>
  <c r="F201" i="6" a="1"/>
  <c r="F201" i="6"/>
  <c r="F200" i="6" a="1"/>
  <c r="F200" i="6"/>
  <c r="F199" i="6" a="1"/>
  <c r="F199" i="6"/>
  <c r="F198" i="6" a="1"/>
  <c r="F198" i="6"/>
  <c r="F197" i="6" a="1"/>
  <c r="F197" i="6"/>
  <c r="F196" i="6" a="1"/>
  <c r="F196" i="6"/>
  <c r="F195" i="6" a="1"/>
  <c r="F195" i="6"/>
  <c r="F194" i="6" a="1"/>
  <c r="F194" i="6"/>
  <c r="F193" i="6" a="1"/>
  <c r="F193" i="6"/>
  <c r="F192" i="6" a="1"/>
  <c r="F192" i="6"/>
  <c r="F191" i="6" a="1"/>
  <c r="F191" i="6"/>
  <c r="F190" i="6" a="1"/>
  <c r="F190" i="6"/>
  <c r="F189" i="6" a="1"/>
  <c r="F189" i="6"/>
  <c r="F188" i="6" a="1"/>
  <c r="F188" i="6"/>
  <c r="F187" i="6" a="1"/>
  <c r="F187" i="6"/>
  <c r="F186" i="6" a="1"/>
  <c r="F186" i="6"/>
  <c r="F185" i="6" a="1"/>
  <c r="F185" i="6"/>
  <c r="F184" i="6" a="1"/>
  <c r="F184" i="6"/>
  <c r="F183" i="6" a="1"/>
  <c r="F183" i="6"/>
  <c r="F182" i="6" a="1"/>
  <c r="F182" i="6"/>
  <c r="F181" i="6" a="1"/>
  <c r="F181" i="6"/>
  <c r="F180" i="6" a="1"/>
  <c r="F180" i="6"/>
  <c r="F179" i="6" a="1"/>
  <c r="F179" i="6"/>
  <c r="F178" i="6" a="1"/>
  <c r="F178" i="6"/>
  <c r="F177" i="6" a="1"/>
  <c r="F177" i="6"/>
  <c r="F176" i="6" a="1"/>
  <c r="F176" i="6"/>
  <c r="F175" i="6" a="1"/>
  <c r="F175" i="6"/>
  <c r="F174" i="6" a="1"/>
  <c r="F174" i="6"/>
  <c r="F173" i="6" a="1"/>
  <c r="F173" i="6"/>
  <c r="F172" i="6" a="1"/>
  <c r="F172" i="6"/>
  <c r="F171" i="6" a="1"/>
  <c r="F171" i="6"/>
  <c r="F170" i="6" a="1"/>
  <c r="F170" i="6"/>
  <c r="F169" i="6" a="1"/>
  <c r="F169" i="6"/>
  <c r="F168" i="6" a="1"/>
  <c r="F168" i="6"/>
  <c r="F167" i="6" a="1"/>
  <c r="F167" i="6"/>
  <c r="F166" i="6" a="1"/>
  <c r="F166" i="6"/>
  <c r="F165" i="6" a="1"/>
  <c r="F165" i="6"/>
  <c r="F164" i="6" a="1"/>
  <c r="F164" i="6"/>
  <c r="F163" i="6" a="1"/>
  <c r="F163" i="6"/>
  <c r="F162" i="6" a="1"/>
  <c r="F162" i="6"/>
  <c r="F161" i="6" a="1"/>
  <c r="F161" i="6"/>
  <c r="F160" i="6" a="1"/>
  <c r="F160" i="6"/>
  <c r="F159" i="6" a="1"/>
  <c r="F159" i="6"/>
  <c r="F158" i="6" a="1"/>
  <c r="F158" i="6"/>
  <c r="F157" i="6" a="1"/>
  <c r="F157" i="6"/>
  <c r="F156" i="6" a="1"/>
  <c r="F156" i="6"/>
  <c r="F155" i="6" a="1"/>
  <c r="F155" i="6"/>
  <c r="F154" i="6" a="1"/>
  <c r="F154" i="6"/>
  <c r="F153" i="6" a="1"/>
  <c r="F153" i="6"/>
  <c r="F152" i="6" a="1"/>
  <c r="F152" i="6"/>
  <c r="F151" i="6" a="1"/>
  <c r="F151" i="6"/>
  <c r="F150" i="6" a="1"/>
  <c r="F150" i="6"/>
  <c r="F149" i="6" a="1"/>
  <c r="F149" i="6"/>
  <c r="F148" i="6" a="1"/>
  <c r="F148" i="6"/>
  <c r="F147" i="6" a="1"/>
  <c r="F147" i="6"/>
  <c r="F146" i="6" a="1"/>
  <c r="F146" i="6"/>
  <c r="F145" i="6" a="1"/>
  <c r="F145" i="6"/>
  <c r="F144" i="6" a="1"/>
  <c r="F144" i="6"/>
  <c r="F143" i="6" a="1"/>
  <c r="F143" i="6"/>
  <c r="F142" i="6" a="1"/>
  <c r="F142" i="6"/>
  <c r="F141" i="6" a="1"/>
  <c r="F141" i="6"/>
  <c r="F140" i="6" a="1"/>
  <c r="F140" i="6"/>
  <c r="F139" i="6" a="1"/>
  <c r="F139" i="6"/>
  <c r="F138" i="6" a="1"/>
  <c r="F138" i="6"/>
  <c r="F137" i="6" a="1"/>
  <c r="F137" i="6"/>
  <c r="F136" i="6" a="1"/>
  <c r="F136" i="6"/>
  <c r="F135" i="6" a="1"/>
  <c r="F135" i="6"/>
  <c r="F134" i="6" a="1"/>
  <c r="F134" i="6"/>
  <c r="F133" i="6" a="1"/>
  <c r="F133" i="6"/>
  <c r="F132" i="6" a="1"/>
  <c r="F132" i="6"/>
  <c r="F131" i="6" a="1"/>
  <c r="F131" i="6"/>
  <c r="F130" i="6" a="1"/>
  <c r="F130" i="6"/>
  <c r="F129" i="6" a="1"/>
  <c r="F129" i="6"/>
  <c r="F128" i="6" a="1"/>
  <c r="F128" i="6"/>
  <c r="F127" i="6" a="1"/>
  <c r="F127" i="6"/>
  <c r="F126" i="6" a="1"/>
  <c r="F126" i="6"/>
  <c r="F125" i="6" a="1"/>
  <c r="F125" i="6"/>
  <c r="F124" i="6" a="1"/>
  <c r="F124" i="6"/>
  <c r="F123" i="6" a="1"/>
  <c r="F123" i="6"/>
  <c r="F122" i="6" a="1"/>
  <c r="F122" i="6"/>
  <c r="F121" i="6" a="1"/>
  <c r="F121" i="6"/>
  <c r="F120" i="6" a="1"/>
  <c r="F120" i="6"/>
  <c r="F119" i="6" a="1"/>
  <c r="F119" i="6"/>
  <c r="F118" i="6" a="1"/>
  <c r="F118" i="6"/>
  <c r="F117" i="6" a="1"/>
  <c r="F117" i="6"/>
  <c r="F116" i="6" a="1"/>
  <c r="F116" i="6"/>
  <c r="F115" i="6" a="1"/>
  <c r="F115" i="6"/>
  <c r="F114" i="6" a="1"/>
  <c r="F114" i="6"/>
  <c r="F113" i="6" a="1"/>
  <c r="F113" i="6"/>
  <c r="F112" i="6" a="1"/>
  <c r="F112" i="6"/>
  <c r="F111" i="6" a="1"/>
  <c r="F111" i="6"/>
  <c r="F110" i="6" a="1"/>
  <c r="F110" i="6"/>
  <c r="F109" i="6" a="1"/>
  <c r="F109" i="6"/>
  <c r="F108" i="6" a="1"/>
  <c r="F108" i="6"/>
  <c r="F107" i="6" a="1"/>
  <c r="F107" i="6"/>
  <c r="F106" i="6" a="1"/>
  <c r="F106" i="6"/>
  <c r="F105" i="6" a="1"/>
  <c r="F105" i="6"/>
  <c r="F104" i="6" a="1"/>
  <c r="F104" i="6"/>
  <c r="F103" i="6" a="1"/>
  <c r="F103" i="6"/>
  <c r="F102" i="6" a="1"/>
  <c r="F102" i="6"/>
  <c r="F101" i="6" a="1"/>
  <c r="F101" i="6"/>
  <c r="F100" i="6" a="1"/>
  <c r="F100" i="6"/>
  <c r="F99" i="6" a="1"/>
  <c r="F99" i="6"/>
  <c r="F98" i="6" a="1"/>
  <c r="F98" i="6"/>
  <c r="F97" i="6" a="1"/>
  <c r="F97" i="6"/>
  <c r="F96" i="6" a="1"/>
  <c r="F96" i="6"/>
  <c r="F95" i="6" a="1"/>
  <c r="F95" i="6"/>
  <c r="F94" i="6" a="1"/>
  <c r="F94" i="6"/>
  <c r="F93" i="6" a="1"/>
  <c r="F93" i="6"/>
  <c r="F92" i="6" a="1"/>
  <c r="F92" i="6"/>
  <c r="F91" i="6" a="1"/>
  <c r="F91" i="6"/>
  <c r="F90" i="6" a="1"/>
  <c r="F90" i="6"/>
  <c r="F89" i="6" a="1"/>
  <c r="F89" i="6"/>
  <c r="F88" i="6" a="1"/>
  <c r="F88" i="6"/>
  <c r="F87" i="6" a="1"/>
  <c r="F87" i="6"/>
  <c r="F86" i="6" a="1"/>
  <c r="F86" i="6"/>
  <c r="F85" i="6" a="1"/>
  <c r="F85" i="6"/>
  <c r="F84" i="6" a="1"/>
  <c r="F84" i="6"/>
  <c r="F83" i="6" a="1"/>
  <c r="F83" i="6"/>
  <c r="F82" i="6" a="1"/>
  <c r="F82" i="6"/>
  <c r="F81" i="6" a="1"/>
  <c r="F81" i="6"/>
  <c r="F80" i="6" a="1"/>
  <c r="F80" i="6"/>
  <c r="F79" i="6" a="1"/>
  <c r="F79" i="6"/>
  <c r="F78" i="6" a="1"/>
  <c r="F78" i="6"/>
  <c r="F77" i="6" a="1"/>
  <c r="F77" i="6"/>
  <c r="F76" i="6" a="1"/>
  <c r="F76" i="6"/>
  <c r="F75" i="6" a="1"/>
  <c r="F75" i="6"/>
  <c r="F74" i="6" a="1"/>
  <c r="F74" i="6"/>
  <c r="F73" i="6" a="1"/>
  <c r="F73" i="6"/>
  <c r="F72" i="6" a="1"/>
  <c r="F72" i="6"/>
  <c r="F71" i="6" a="1"/>
  <c r="F71" i="6"/>
  <c r="F70" i="6" a="1"/>
  <c r="F70" i="6"/>
  <c r="F69" i="6" a="1"/>
  <c r="F69" i="6"/>
  <c r="F68" i="6" a="1"/>
  <c r="F68" i="6"/>
  <c r="F67" i="6" a="1"/>
  <c r="F67" i="6"/>
  <c r="F66" i="6" a="1"/>
  <c r="F66" i="6"/>
  <c r="F65" i="6" a="1"/>
  <c r="F65" i="6"/>
  <c r="F64" i="6" a="1"/>
  <c r="F64" i="6"/>
  <c r="F63" i="6" a="1"/>
  <c r="F63" i="6"/>
  <c r="F62" i="6" a="1"/>
  <c r="F62" i="6"/>
  <c r="F61" i="6" a="1"/>
  <c r="F61" i="6"/>
  <c r="F60" i="6" a="1"/>
  <c r="F60" i="6"/>
  <c r="F59" i="6" a="1"/>
  <c r="F59" i="6"/>
  <c r="F58" i="6" a="1"/>
  <c r="F58" i="6"/>
  <c r="F57" i="6" a="1"/>
  <c r="F57" i="6"/>
  <c r="F56" i="6" a="1"/>
  <c r="F56" i="6"/>
  <c r="F55" i="6" a="1"/>
  <c r="F55" i="6"/>
  <c r="F54" i="6" a="1"/>
  <c r="F54" i="6"/>
  <c r="F53" i="6" a="1"/>
  <c r="F53" i="6"/>
  <c r="F52" i="6" a="1"/>
  <c r="F52" i="6"/>
  <c r="F51" i="6" a="1"/>
  <c r="F51" i="6"/>
  <c r="F50" i="6" a="1"/>
  <c r="F50" i="6"/>
  <c r="F49" i="6" a="1"/>
  <c r="F49" i="6"/>
  <c r="F48" i="6" a="1"/>
  <c r="F48" i="6"/>
  <c r="F47" i="6" a="1"/>
  <c r="F47" i="6"/>
  <c r="F46" i="6" a="1"/>
  <c r="F46" i="6"/>
  <c r="F45" i="6" a="1"/>
  <c r="F45" i="6"/>
  <c r="F44" i="6" a="1"/>
  <c r="F44" i="6"/>
  <c r="F43" i="6" a="1"/>
  <c r="F43" i="6"/>
  <c r="F42" i="6" a="1"/>
  <c r="F42" i="6"/>
  <c r="F41" i="6" a="1"/>
  <c r="F41" i="6"/>
  <c r="F40" i="6" a="1"/>
  <c r="F40" i="6"/>
  <c r="F39" i="6" a="1"/>
  <c r="F39" i="6"/>
  <c r="F38" i="6" a="1"/>
  <c r="F38" i="6"/>
  <c r="F37" i="6" a="1"/>
  <c r="F37" i="6"/>
  <c r="F36" i="6" a="1"/>
  <c r="F36" i="6"/>
  <c r="F35" i="6" a="1"/>
  <c r="F35" i="6"/>
  <c r="F34" i="6" a="1"/>
  <c r="F34" i="6"/>
  <c r="F33" i="6" a="1"/>
  <c r="F33" i="6"/>
  <c r="F32" i="6" a="1"/>
  <c r="F32" i="6"/>
  <c r="F31" i="6" a="1"/>
  <c r="F31" i="6"/>
  <c r="F30" i="6" a="1"/>
  <c r="F30" i="6"/>
  <c r="F29" i="6" a="1"/>
  <c r="F29" i="6"/>
  <c r="F28" i="6" a="1"/>
  <c r="F28" i="6"/>
  <c r="F27" i="6" a="1"/>
  <c r="F27" i="6"/>
  <c r="F26" i="6" a="1"/>
  <c r="F26" i="6"/>
  <c r="F25" i="6" a="1"/>
  <c r="F25" i="6"/>
  <c r="F24" i="6" a="1"/>
  <c r="F24" i="6"/>
  <c r="F23" i="6" a="1"/>
  <c r="F23" i="6"/>
  <c r="F22" i="6" a="1"/>
  <c r="F22" i="6"/>
  <c r="F21" i="6" a="1"/>
  <c r="F21" i="6"/>
  <c r="F20" i="6" a="1"/>
  <c r="F20" i="6"/>
  <c r="F19" i="6" a="1"/>
  <c r="F19" i="6"/>
  <c r="F18" i="6" a="1"/>
  <c r="F18" i="6"/>
  <c r="F17" i="6" a="1"/>
  <c r="F17" i="6"/>
  <c r="C4" i="5"/>
  <c r="E4" i="5" a="1"/>
  <c r="E4" i="5"/>
  <c r="F4" i="5" a="1"/>
  <c r="F4" i="5"/>
  <c r="G4" i="5"/>
  <c r="C5" i="5"/>
  <c r="E5" i="5" a="1"/>
  <c r="E5" i="5"/>
  <c r="F5" i="5" a="1"/>
  <c r="F5" i="5"/>
  <c r="G5" i="5"/>
  <c r="C6" i="5"/>
  <c r="E6" i="5" a="1"/>
  <c r="E6" i="5"/>
  <c r="F6" i="5" a="1"/>
  <c r="F6" i="5"/>
  <c r="G6" i="5"/>
  <c r="C7" i="5"/>
  <c r="E7" i="5" a="1"/>
  <c r="E7" i="5"/>
  <c r="F7" i="5" a="1"/>
  <c r="F7" i="5"/>
  <c r="G7" i="5"/>
  <c r="C8" i="5"/>
  <c r="E8" i="5" a="1"/>
  <c r="E8" i="5"/>
  <c r="F8" i="5" a="1"/>
  <c r="F8" i="5"/>
  <c r="G8" i="5"/>
  <c r="C9" i="5"/>
  <c r="E9" i="5" a="1"/>
  <c r="E9" i="5"/>
  <c r="F9" i="5" a="1"/>
  <c r="F9" i="5"/>
  <c r="G9" i="5"/>
  <c r="C10" i="5"/>
  <c r="E10" i="5" a="1"/>
  <c r="E10" i="5"/>
  <c r="F10" i="5" a="1"/>
  <c r="F10" i="5"/>
  <c r="G10" i="5"/>
  <c r="C11" i="5"/>
  <c r="E11" i="5" a="1"/>
  <c r="E11" i="5"/>
  <c r="F11" i="5" a="1"/>
  <c r="F11" i="5"/>
  <c r="G11" i="5"/>
  <c r="C12" i="5"/>
  <c r="E12" i="5" a="1"/>
  <c r="E12" i="5"/>
  <c r="F12" i="5" a="1"/>
  <c r="F12" i="5"/>
  <c r="G12" i="5"/>
  <c r="C13" i="5"/>
  <c r="E13" i="5" a="1"/>
  <c r="E13" i="5"/>
  <c r="F13" i="5" a="1"/>
  <c r="F13" i="5"/>
  <c r="G13" i="5"/>
  <c r="C14" i="5"/>
  <c r="E14" i="5" a="1"/>
  <c r="E14" i="5"/>
  <c r="F14" i="5" a="1"/>
  <c r="F14" i="5"/>
  <c r="G14" i="5"/>
  <c r="C15" i="5"/>
  <c r="E15" i="5" a="1"/>
  <c r="E15" i="5"/>
  <c r="F15" i="5" a="1"/>
  <c r="F15" i="5"/>
  <c r="G15" i="5"/>
  <c r="C16" i="5"/>
  <c r="E16" i="5" a="1"/>
  <c r="E16" i="5"/>
  <c r="F16" i="5" a="1"/>
  <c r="F16" i="5"/>
  <c r="G16" i="5"/>
  <c r="C17" i="5"/>
  <c r="E17" i="5" a="1"/>
  <c r="E17" i="5"/>
  <c r="F17" i="5" a="1"/>
  <c r="F17" i="5"/>
  <c r="G17" i="5"/>
  <c r="C18" i="5"/>
  <c r="E18" i="5" a="1"/>
  <c r="E18" i="5"/>
  <c r="F18" i="5" a="1"/>
  <c r="F18" i="5"/>
  <c r="G18" i="5"/>
  <c r="C19" i="5"/>
  <c r="E19" i="5" a="1"/>
  <c r="E19" i="5"/>
  <c r="F19" i="5" a="1"/>
  <c r="F19" i="5"/>
  <c r="G19" i="5"/>
  <c r="C20" i="5"/>
  <c r="E20" i="5" a="1"/>
  <c r="E20" i="5"/>
  <c r="F20" i="5" a="1"/>
  <c r="F20" i="5"/>
  <c r="G20" i="5"/>
  <c r="C21" i="5"/>
  <c r="E21" i="5" a="1"/>
  <c r="E21" i="5"/>
  <c r="F21" i="5" a="1"/>
  <c r="F21" i="5"/>
  <c r="G21" i="5"/>
  <c r="C22" i="5"/>
  <c r="G22" i="5"/>
  <c r="C23" i="5"/>
  <c r="G23" i="5"/>
  <c r="C24" i="5"/>
  <c r="G24" i="5"/>
  <c r="C25" i="5"/>
  <c r="G25" i="5"/>
  <c r="C26" i="5"/>
  <c r="G26" i="5"/>
  <c r="C27" i="5"/>
  <c r="G27" i="5"/>
  <c r="C28" i="5"/>
  <c r="G28" i="5"/>
  <c r="C29" i="5"/>
  <c r="G29" i="5"/>
  <c r="C30" i="5"/>
  <c r="G30" i="5"/>
  <c r="C31" i="5"/>
  <c r="G31" i="5"/>
  <c r="C32" i="5"/>
  <c r="G32" i="5"/>
  <c r="C33" i="5"/>
  <c r="G33" i="5"/>
  <c r="C34" i="5"/>
  <c r="G34" i="5"/>
  <c r="C35" i="5"/>
  <c r="G35" i="5"/>
  <c r="C36" i="5"/>
  <c r="G36" i="5"/>
  <c r="C37" i="5"/>
  <c r="G37" i="5"/>
  <c r="C38" i="5"/>
  <c r="G38" i="5"/>
  <c r="C39" i="5"/>
  <c r="G39" i="5"/>
  <c r="C40" i="5"/>
  <c r="G40" i="5"/>
  <c r="C41" i="5"/>
  <c r="G41" i="5"/>
  <c r="C42" i="5"/>
  <c r="G42" i="5"/>
  <c r="C43" i="5"/>
  <c r="G43" i="5"/>
  <c r="C44" i="5"/>
  <c r="G44" i="5"/>
  <c r="C45" i="5"/>
  <c r="G45" i="5"/>
  <c r="C46" i="5"/>
  <c r="G46" i="5"/>
  <c r="C47" i="5"/>
  <c r="G47" i="5"/>
  <c r="C48" i="5"/>
  <c r="G48" i="5"/>
  <c r="C49" i="5"/>
  <c r="G49" i="5"/>
  <c r="C50" i="5"/>
  <c r="G50" i="5"/>
  <c r="C51" i="5"/>
  <c r="G51" i="5"/>
  <c r="C52" i="5"/>
  <c r="G52" i="5"/>
  <c r="C53" i="5"/>
  <c r="G53" i="5"/>
  <c r="C54" i="5"/>
  <c r="G54" i="5"/>
  <c r="C55" i="5"/>
  <c r="G55" i="5"/>
  <c r="C56" i="5"/>
  <c r="G56" i="5"/>
  <c r="C57" i="5"/>
  <c r="G57" i="5"/>
  <c r="C58" i="5"/>
  <c r="G58" i="5"/>
  <c r="C59" i="5"/>
  <c r="G59" i="5"/>
  <c r="C60" i="5"/>
  <c r="G60" i="5"/>
  <c r="C61" i="5"/>
  <c r="G61" i="5"/>
  <c r="C62" i="5"/>
  <c r="G62" i="5"/>
  <c r="C63" i="5"/>
  <c r="G63" i="5"/>
  <c r="C64" i="5"/>
  <c r="G64" i="5"/>
  <c r="C65" i="5"/>
  <c r="G65" i="5"/>
  <c r="C66" i="5"/>
  <c r="G66" i="5"/>
  <c r="C67" i="5"/>
  <c r="G67" i="5"/>
  <c r="C68" i="5"/>
  <c r="G68" i="5"/>
  <c r="C69" i="5"/>
  <c r="G69" i="5"/>
  <c r="C70" i="5"/>
  <c r="G70" i="5"/>
  <c r="C71" i="5"/>
  <c r="G71" i="5"/>
  <c r="C72" i="5"/>
  <c r="G72" i="5"/>
  <c r="C73" i="5"/>
  <c r="G73" i="5"/>
  <c r="C74" i="5"/>
  <c r="G74" i="5"/>
  <c r="C75" i="5"/>
  <c r="G75" i="5"/>
  <c r="C76" i="5"/>
  <c r="G76" i="5"/>
  <c r="C77" i="5"/>
  <c r="G77" i="5"/>
  <c r="C78" i="5"/>
  <c r="G78" i="5"/>
  <c r="C79" i="5"/>
  <c r="G79" i="5"/>
  <c r="C80" i="5"/>
  <c r="G80" i="5"/>
  <c r="C81" i="5"/>
  <c r="G81" i="5"/>
  <c r="C82" i="5"/>
  <c r="G82" i="5"/>
  <c r="C83" i="5"/>
  <c r="G83" i="5"/>
  <c r="C84" i="5"/>
  <c r="G84" i="5"/>
  <c r="C85" i="5"/>
  <c r="G85" i="5"/>
  <c r="C86" i="5"/>
  <c r="G86" i="5"/>
  <c r="C87" i="5"/>
  <c r="G87" i="5"/>
  <c r="C88" i="5"/>
  <c r="G88" i="5"/>
  <c r="C89" i="5"/>
  <c r="G89" i="5"/>
  <c r="C90" i="5"/>
  <c r="G90" i="5"/>
  <c r="C91" i="5"/>
  <c r="G91" i="5"/>
  <c r="C92" i="5"/>
  <c r="G92" i="5"/>
  <c r="C93" i="5"/>
  <c r="G93" i="5"/>
  <c r="C94" i="5"/>
  <c r="G94" i="5"/>
  <c r="C95" i="5"/>
  <c r="G95" i="5"/>
  <c r="C96" i="5"/>
  <c r="G96" i="5"/>
  <c r="C97" i="5"/>
  <c r="G97" i="5"/>
  <c r="C98" i="5"/>
  <c r="G98" i="5"/>
  <c r="C99" i="5"/>
  <c r="G99" i="5"/>
  <c r="C100" i="5"/>
  <c r="G100" i="5"/>
  <c r="C101" i="5"/>
  <c r="G101" i="5"/>
  <c r="C102" i="5"/>
  <c r="G102" i="5"/>
  <c r="C103" i="5"/>
  <c r="G103" i="5"/>
  <c r="C104" i="5"/>
  <c r="G104" i="5"/>
  <c r="C105" i="5"/>
  <c r="G105" i="5"/>
  <c r="C106" i="5"/>
  <c r="G106" i="5"/>
  <c r="C107" i="5"/>
  <c r="G107" i="5"/>
  <c r="C108" i="5"/>
  <c r="G108" i="5"/>
  <c r="C109" i="5"/>
  <c r="G109" i="5"/>
  <c r="C110" i="5"/>
  <c r="G110" i="5"/>
  <c r="C111" i="5"/>
  <c r="G111" i="5"/>
  <c r="C112" i="5"/>
  <c r="G112" i="5"/>
  <c r="C113" i="5"/>
  <c r="G113" i="5"/>
  <c r="C114" i="5"/>
  <c r="G114" i="5"/>
  <c r="C115" i="5"/>
  <c r="G115" i="5"/>
  <c r="C116" i="5"/>
  <c r="G116" i="5"/>
  <c r="C117" i="5"/>
  <c r="G117" i="5"/>
  <c r="C118" i="5"/>
  <c r="G118" i="5"/>
  <c r="C119" i="5"/>
  <c r="G119" i="5"/>
  <c r="C120" i="5"/>
  <c r="G120" i="5"/>
  <c r="C121" i="5"/>
  <c r="G121" i="5"/>
  <c r="C122" i="5"/>
  <c r="G122" i="5"/>
  <c r="C123" i="5"/>
  <c r="G123" i="5"/>
  <c r="C124" i="5"/>
  <c r="G124" i="5"/>
  <c r="C125" i="5"/>
  <c r="G125" i="5"/>
  <c r="C126" i="5"/>
  <c r="G126" i="5"/>
  <c r="C127" i="5"/>
  <c r="G127" i="5"/>
  <c r="C128" i="5"/>
  <c r="G128" i="5"/>
  <c r="C129" i="5"/>
  <c r="G129" i="5"/>
  <c r="C130" i="5"/>
  <c r="G130" i="5"/>
  <c r="C131" i="5"/>
  <c r="G131" i="5"/>
  <c r="C132" i="5"/>
  <c r="G132" i="5"/>
  <c r="C133" i="5"/>
  <c r="G133" i="5"/>
  <c r="C134" i="5"/>
  <c r="G134" i="5"/>
  <c r="C135" i="5"/>
  <c r="G135" i="5"/>
  <c r="C136" i="5"/>
  <c r="G136" i="5"/>
  <c r="C137" i="5"/>
  <c r="G137" i="5"/>
  <c r="C138" i="5"/>
  <c r="G138" i="5"/>
  <c r="C139" i="5"/>
  <c r="G139" i="5"/>
  <c r="C140" i="5"/>
  <c r="G140" i="5"/>
  <c r="C141" i="5"/>
  <c r="G141" i="5"/>
  <c r="C142" i="5"/>
  <c r="G142" i="5"/>
  <c r="C143" i="5"/>
  <c r="G143" i="5"/>
  <c r="C144" i="5"/>
  <c r="G144" i="5"/>
  <c r="C145" i="5"/>
  <c r="G145" i="5"/>
  <c r="C146" i="5"/>
  <c r="G146" i="5"/>
  <c r="C147" i="5"/>
  <c r="G147" i="5"/>
  <c r="C148" i="5"/>
  <c r="G148" i="5"/>
  <c r="C149" i="5"/>
  <c r="G149" i="5"/>
  <c r="C150" i="5"/>
  <c r="G150" i="5"/>
  <c r="C151" i="5"/>
  <c r="G151" i="5"/>
  <c r="C152" i="5"/>
  <c r="G152" i="5"/>
  <c r="C153" i="5"/>
  <c r="G153" i="5"/>
  <c r="C154" i="5"/>
  <c r="G154" i="5"/>
  <c r="C155" i="5"/>
  <c r="G155" i="5"/>
  <c r="C156" i="5"/>
  <c r="G156" i="5"/>
  <c r="C157" i="5"/>
  <c r="G157" i="5"/>
  <c r="C158" i="5"/>
  <c r="G158" i="5"/>
  <c r="C159" i="5"/>
  <c r="G159" i="5"/>
  <c r="C160" i="5"/>
  <c r="G160" i="5"/>
  <c r="C161" i="5"/>
  <c r="G161" i="5"/>
  <c r="C162" i="5"/>
  <c r="G162" i="5"/>
  <c r="C163" i="5"/>
  <c r="G163" i="5"/>
  <c r="C164" i="5"/>
  <c r="G164" i="5"/>
  <c r="C165" i="5"/>
  <c r="G165" i="5"/>
  <c r="C166" i="5"/>
  <c r="G166" i="5"/>
  <c r="C167" i="5"/>
  <c r="G167" i="5"/>
  <c r="C168" i="5"/>
  <c r="G168" i="5"/>
  <c r="C169" i="5"/>
  <c r="G169" i="5"/>
  <c r="C170" i="5"/>
  <c r="G170" i="5"/>
  <c r="C171" i="5"/>
  <c r="G171" i="5"/>
  <c r="C172" i="5"/>
  <c r="G172" i="5"/>
  <c r="C173" i="5"/>
  <c r="G173" i="5"/>
  <c r="C174" i="5"/>
  <c r="G174" i="5"/>
  <c r="C175" i="5"/>
  <c r="G175" i="5"/>
  <c r="C176" i="5"/>
  <c r="G176" i="5"/>
  <c r="C177" i="5"/>
  <c r="G177" i="5"/>
  <c r="C178" i="5"/>
  <c r="G178" i="5"/>
  <c r="C179" i="5"/>
  <c r="G179" i="5"/>
  <c r="C180" i="5"/>
  <c r="G180" i="5"/>
  <c r="C181" i="5"/>
  <c r="G181" i="5"/>
  <c r="C182" i="5"/>
  <c r="G182" i="5"/>
  <c r="C183" i="5"/>
  <c r="G183" i="5"/>
  <c r="C184" i="5"/>
  <c r="G184" i="5"/>
  <c r="C185" i="5"/>
  <c r="G185" i="5"/>
  <c r="C186" i="5"/>
  <c r="G186" i="5"/>
  <c r="C187" i="5"/>
  <c r="G187" i="5"/>
  <c r="C188" i="5"/>
  <c r="G188" i="5"/>
  <c r="C189" i="5"/>
  <c r="G189" i="5"/>
  <c r="C190" i="5"/>
  <c r="G190" i="5"/>
  <c r="C191" i="5"/>
  <c r="G191" i="5"/>
  <c r="C192" i="5"/>
  <c r="G192" i="5"/>
  <c r="C193" i="5"/>
  <c r="G193" i="5"/>
  <c r="C194" i="5"/>
  <c r="G194" i="5"/>
  <c r="C195" i="5"/>
  <c r="G195" i="5"/>
  <c r="C196" i="5"/>
  <c r="G196" i="5"/>
  <c r="C197" i="5"/>
  <c r="G197" i="5"/>
  <c r="C198" i="5"/>
  <c r="G198" i="5"/>
  <c r="C199" i="5"/>
  <c r="G199" i="5"/>
  <c r="C200" i="5"/>
  <c r="G200" i="5"/>
  <c r="C201" i="5"/>
  <c r="G201" i="5"/>
  <c r="C202" i="5"/>
  <c r="G202" i="5"/>
  <c r="C203" i="5"/>
  <c r="G203" i="5"/>
  <c r="C204" i="5"/>
  <c r="G204" i="5"/>
  <c r="C205" i="5"/>
  <c r="G205" i="5"/>
  <c r="C206" i="5"/>
  <c r="G206" i="5"/>
  <c r="C207" i="5"/>
  <c r="G207" i="5"/>
  <c r="C208" i="5"/>
  <c r="G208" i="5"/>
  <c r="C209" i="5"/>
  <c r="G209" i="5"/>
  <c r="C210" i="5"/>
  <c r="G210" i="5"/>
  <c r="C211" i="5"/>
  <c r="G211" i="5"/>
  <c r="C212" i="5"/>
  <c r="G212" i="5"/>
  <c r="C213" i="5"/>
  <c r="G213" i="5"/>
  <c r="C214" i="5"/>
  <c r="G214" i="5"/>
  <c r="C215" i="5"/>
  <c r="G215" i="5"/>
  <c r="C216" i="5"/>
  <c r="G216" i="5"/>
  <c r="C217" i="5"/>
  <c r="G217" i="5"/>
  <c r="C218" i="5"/>
  <c r="G218" i="5"/>
  <c r="C219" i="5"/>
  <c r="G219" i="5"/>
  <c r="C220" i="5"/>
  <c r="G220" i="5"/>
  <c r="C221" i="5"/>
  <c r="G221" i="5"/>
  <c r="C222" i="5"/>
  <c r="G222" i="5"/>
  <c r="C223" i="5"/>
  <c r="G223" i="5"/>
  <c r="C224" i="5"/>
  <c r="G224" i="5"/>
  <c r="C225" i="5"/>
  <c r="G225" i="5"/>
  <c r="C226" i="5"/>
  <c r="G226" i="5"/>
  <c r="C227" i="5"/>
  <c r="G227" i="5"/>
  <c r="L4" i="5"/>
  <c r="D4" i="5" a="1"/>
  <c r="D4" i="5"/>
  <c r="H4" i="5" a="1"/>
  <c r="H4" i="5"/>
  <c r="I4" i="5"/>
  <c r="K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M4" i="5"/>
  <c r="N4" i="5"/>
  <c r="M5" i="5"/>
  <c r="N5" i="5"/>
  <c r="M6" i="5"/>
  <c r="N6" i="5"/>
  <c r="M7" i="5"/>
  <c r="N7" i="5"/>
  <c r="M8"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B9" i="3"/>
  <c r="F9" i="3"/>
  <c r="M9" i="5"/>
  <c r="M10" i="5"/>
  <c r="B10" i="3"/>
  <c r="F10" i="3"/>
  <c r="B11" i="3"/>
  <c r="F11" i="3"/>
  <c r="B12" i="3"/>
  <c r="F12" i="3"/>
  <c r="M11" i="5"/>
  <c r="B13" i="3"/>
  <c r="F13" i="3"/>
  <c r="B14" i="3"/>
  <c r="F14" i="3"/>
  <c r="B15" i="3"/>
  <c r="F15" i="3"/>
  <c r="B16" i="3"/>
  <c r="F16" i="3"/>
  <c r="B17" i="3"/>
  <c r="F17" i="3"/>
  <c r="B18" i="3"/>
  <c r="F18" i="3"/>
  <c r="B19" i="3"/>
  <c r="F19" i="3"/>
  <c r="B20" i="3"/>
  <c r="F20" i="3"/>
  <c r="B21" i="3"/>
  <c r="F21" i="3"/>
  <c r="B22" i="3"/>
  <c r="F22" i="3"/>
  <c r="B23" i="3"/>
  <c r="F23" i="3"/>
  <c r="B24" i="3"/>
  <c r="F24" i="3"/>
  <c r="B25" i="3"/>
  <c r="F25" i="3"/>
  <c r="B26" i="3"/>
  <c r="F26" i="3"/>
  <c r="B27" i="3"/>
  <c r="F27" i="3"/>
  <c r="B28" i="3"/>
  <c r="F28" i="3"/>
  <c r="B29" i="3"/>
  <c r="F29" i="3"/>
  <c r="B30" i="3"/>
  <c r="F30" i="3"/>
  <c r="B31" i="3"/>
  <c r="F31" i="3"/>
  <c r="B32" i="3"/>
  <c r="F32" i="3"/>
  <c r="B33" i="3"/>
  <c r="F33" i="3"/>
  <c r="B34" i="3"/>
  <c r="F34" i="3"/>
  <c r="B35" i="3"/>
  <c r="F35" i="3"/>
  <c r="B36" i="3"/>
  <c r="F36" i="3"/>
  <c r="B37" i="3"/>
  <c r="F37" i="3"/>
  <c r="B38" i="3"/>
  <c r="F38" i="3"/>
  <c r="B39" i="3"/>
  <c r="F39" i="3"/>
  <c r="B40" i="3"/>
  <c r="F40" i="3"/>
  <c r="B41" i="3"/>
  <c r="F41" i="3"/>
  <c r="B42" i="3"/>
  <c r="F42" i="3"/>
  <c r="B43" i="3"/>
  <c r="F43" i="3"/>
  <c r="B44" i="3"/>
  <c r="F44" i="3"/>
  <c r="B45" i="3"/>
  <c r="F45" i="3"/>
  <c r="B46" i="3"/>
  <c r="F46" i="3"/>
  <c r="B47" i="3"/>
  <c r="F47" i="3"/>
  <c r="B48" i="3"/>
  <c r="F48" i="3"/>
  <c r="B49" i="3"/>
  <c r="F49" i="3"/>
  <c r="B50" i="3"/>
  <c r="F50" i="3"/>
  <c r="B51" i="3"/>
  <c r="F51" i="3"/>
  <c r="B52" i="3"/>
  <c r="F52" i="3"/>
  <c r="B53" i="3"/>
  <c r="F53" i="3"/>
  <c r="B54" i="3"/>
  <c r="F54" i="3"/>
  <c r="B55" i="3"/>
  <c r="F55" i="3"/>
  <c r="B56" i="3"/>
  <c r="F56" i="3"/>
  <c r="B57" i="3"/>
  <c r="F57" i="3"/>
  <c r="B58" i="3"/>
  <c r="F58" i="3"/>
  <c r="B59" i="3"/>
  <c r="F59" i="3"/>
  <c r="B60" i="3"/>
  <c r="F60" i="3"/>
  <c r="B61" i="3"/>
  <c r="F61" i="3"/>
  <c r="B62" i="3"/>
  <c r="F62" i="3"/>
  <c r="B63" i="3"/>
  <c r="F63" i="3"/>
  <c r="B64" i="3"/>
  <c r="F64" i="3"/>
  <c r="B65" i="3"/>
  <c r="F65" i="3"/>
  <c r="B66" i="3"/>
  <c r="F66" i="3"/>
  <c r="B67" i="3"/>
  <c r="F67" i="3"/>
  <c r="B68" i="3"/>
  <c r="F68" i="3"/>
  <c r="B69" i="3"/>
  <c r="F69" i="3"/>
  <c r="B70" i="3"/>
  <c r="F70" i="3"/>
  <c r="B71" i="3"/>
  <c r="F71" i="3"/>
  <c r="B72" i="3"/>
  <c r="F72" i="3"/>
  <c r="B73" i="3"/>
  <c r="F73" i="3"/>
  <c r="B74" i="3"/>
  <c r="F74" i="3"/>
  <c r="B75" i="3"/>
  <c r="F75" i="3"/>
  <c r="B76" i="3"/>
  <c r="F76" i="3"/>
  <c r="B77" i="3"/>
  <c r="F77" i="3"/>
  <c r="B78" i="3"/>
  <c r="F78" i="3"/>
  <c r="B79" i="3"/>
  <c r="F79" i="3"/>
  <c r="B80" i="3"/>
  <c r="F80" i="3"/>
  <c r="B81" i="3"/>
  <c r="F81" i="3"/>
  <c r="B82" i="3"/>
  <c r="F82" i="3"/>
  <c r="B83" i="3"/>
  <c r="F83" i="3"/>
  <c r="B84" i="3"/>
  <c r="F84" i="3"/>
  <c r="B85" i="3"/>
  <c r="F85" i="3"/>
  <c r="B86" i="3"/>
  <c r="F86" i="3"/>
  <c r="B87" i="3"/>
  <c r="F87" i="3"/>
  <c r="B88" i="3"/>
  <c r="F88" i="3"/>
  <c r="B89" i="3"/>
  <c r="F89" i="3"/>
  <c r="B90" i="3"/>
  <c r="F90" i="3"/>
  <c r="B91" i="3"/>
  <c r="F91" i="3"/>
  <c r="B92" i="3"/>
  <c r="F92" i="3"/>
  <c r="B93" i="3"/>
  <c r="F93" i="3"/>
  <c r="B94" i="3"/>
  <c r="F94" i="3"/>
  <c r="B95" i="3"/>
  <c r="F95" i="3"/>
  <c r="B96" i="3"/>
  <c r="F96" i="3"/>
  <c r="B97" i="3"/>
  <c r="F97" i="3"/>
  <c r="B98" i="3"/>
  <c r="F98" i="3"/>
  <c r="B99" i="3"/>
  <c r="F99" i="3"/>
  <c r="B100" i="3"/>
  <c r="F100" i="3"/>
  <c r="B101" i="3"/>
  <c r="F101" i="3"/>
  <c r="B102" i="3"/>
  <c r="F102" i="3"/>
  <c r="B103" i="3"/>
  <c r="F103" i="3"/>
  <c r="B104" i="3"/>
  <c r="F104" i="3"/>
  <c r="B105" i="3"/>
  <c r="F105" i="3"/>
  <c r="B106" i="3"/>
  <c r="F106" i="3"/>
  <c r="B107" i="3"/>
  <c r="F107" i="3"/>
  <c r="B108" i="3"/>
  <c r="F108" i="3"/>
  <c r="B109" i="3"/>
  <c r="F109" i="3"/>
  <c r="B110" i="3"/>
  <c r="F110" i="3"/>
  <c r="B111" i="3"/>
  <c r="F111" i="3"/>
  <c r="B112" i="3"/>
  <c r="F112" i="3"/>
  <c r="B113" i="3"/>
  <c r="F113" i="3"/>
  <c r="B114" i="3"/>
  <c r="F114" i="3"/>
  <c r="B115" i="3"/>
  <c r="F115" i="3"/>
  <c r="B116" i="3"/>
  <c r="F116" i="3"/>
  <c r="B117" i="3"/>
  <c r="F117" i="3"/>
  <c r="B118" i="3"/>
  <c r="F118" i="3"/>
  <c r="B119" i="3"/>
  <c r="F119" i="3"/>
  <c r="B120" i="3"/>
  <c r="F120" i="3"/>
  <c r="B121" i="3"/>
  <c r="F121" i="3"/>
  <c r="B122" i="3"/>
  <c r="F122" i="3"/>
  <c r="B123" i="3"/>
  <c r="F123" i="3"/>
  <c r="B124" i="3"/>
  <c r="F124" i="3"/>
  <c r="B125" i="3"/>
  <c r="F125" i="3"/>
  <c r="B126" i="3"/>
  <c r="F126" i="3"/>
  <c r="B127" i="3"/>
  <c r="F127" i="3"/>
  <c r="B128" i="3"/>
  <c r="F128" i="3"/>
  <c r="B129" i="3"/>
  <c r="F129" i="3"/>
  <c r="B130" i="3"/>
  <c r="F130" i="3"/>
  <c r="B131" i="3"/>
  <c r="F131" i="3"/>
  <c r="B132" i="3"/>
  <c r="F132" i="3"/>
  <c r="B133" i="3"/>
  <c r="F133" i="3"/>
  <c r="B134" i="3"/>
  <c r="F134" i="3"/>
  <c r="B135" i="3"/>
  <c r="F135" i="3"/>
  <c r="B136" i="3"/>
  <c r="F136" i="3"/>
  <c r="B137" i="3"/>
  <c r="F137" i="3"/>
  <c r="B138" i="3"/>
  <c r="F138" i="3"/>
  <c r="B139" i="3"/>
  <c r="F139" i="3"/>
  <c r="B140" i="3"/>
  <c r="F140" i="3"/>
  <c r="B141" i="3"/>
  <c r="F141" i="3"/>
  <c r="B142" i="3"/>
  <c r="F142" i="3"/>
  <c r="B143" i="3"/>
  <c r="F143" i="3"/>
  <c r="B144" i="3"/>
  <c r="F144" i="3"/>
  <c r="B145" i="3"/>
  <c r="F145" i="3"/>
  <c r="B146" i="3"/>
  <c r="F146" i="3"/>
  <c r="B147" i="3"/>
  <c r="F147" i="3"/>
  <c r="B148" i="3"/>
  <c r="F148" i="3"/>
  <c r="B149" i="3"/>
  <c r="F149" i="3"/>
  <c r="B150" i="3"/>
  <c r="F150" i="3"/>
  <c r="B151" i="3"/>
  <c r="F151" i="3"/>
  <c r="B152" i="3"/>
  <c r="F152" i="3"/>
  <c r="B153" i="3"/>
  <c r="F153" i="3"/>
  <c r="B154" i="3"/>
  <c r="F154" i="3"/>
  <c r="B155" i="3"/>
  <c r="F155" i="3"/>
  <c r="B156" i="3"/>
  <c r="F156" i="3"/>
  <c r="B157" i="3"/>
  <c r="F157" i="3"/>
  <c r="B158" i="3"/>
  <c r="F158" i="3"/>
  <c r="B159" i="3"/>
  <c r="F159" i="3"/>
  <c r="B160" i="3"/>
  <c r="F160" i="3"/>
  <c r="B161" i="3"/>
  <c r="F161" i="3"/>
  <c r="B162" i="3"/>
  <c r="F162" i="3"/>
  <c r="B163" i="3"/>
  <c r="F163" i="3"/>
  <c r="B164" i="3"/>
  <c r="F164" i="3"/>
  <c r="B165" i="3"/>
  <c r="F165" i="3"/>
  <c r="B166" i="3"/>
  <c r="F166" i="3"/>
  <c r="B167" i="3"/>
  <c r="F167" i="3"/>
  <c r="B168" i="3"/>
  <c r="F168" i="3"/>
  <c r="B169" i="3"/>
  <c r="F169" i="3"/>
  <c r="B170" i="3"/>
  <c r="F170" i="3"/>
  <c r="B171" i="3"/>
  <c r="F171" i="3"/>
  <c r="B172" i="3"/>
  <c r="F172" i="3"/>
  <c r="B173" i="3"/>
  <c r="F173" i="3"/>
  <c r="B174" i="3"/>
  <c r="F174" i="3"/>
  <c r="B175" i="3"/>
  <c r="F175" i="3"/>
  <c r="B176" i="3"/>
  <c r="F176" i="3"/>
  <c r="B177" i="3"/>
  <c r="F177" i="3"/>
  <c r="B178" i="3"/>
  <c r="F178" i="3"/>
  <c r="B179" i="3"/>
  <c r="F179" i="3"/>
  <c r="B180" i="3"/>
  <c r="F180" i="3"/>
  <c r="B181" i="3"/>
  <c r="F181" i="3"/>
  <c r="B182" i="3"/>
  <c r="F182" i="3"/>
  <c r="B183" i="3"/>
  <c r="F183" i="3"/>
  <c r="B184" i="3"/>
  <c r="F184" i="3"/>
  <c r="B185" i="3"/>
  <c r="F185" i="3"/>
  <c r="B186" i="3"/>
  <c r="F186" i="3"/>
  <c r="B187" i="3"/>
  <c r="F187" i="3"/>
  <c r="B188" i="3"/>
  <c r="F188" i="3"/>
  <c r="B189" i="3"/>
  <c r="F189" i="3"/>
  <c r="B190" i="3"/>
  <c r="F190" i="3"/>
  <c r="B191" i="3"/>
  <c r="F191" i="3"/>
  <c r="B192" i="3"/>
  <c r="F192" i="3"/>
  <c r="B193" i="3"/>
  <c r="F193" i="3"/>
  <c r="B194" i="3"/>
  <c r="F194" i="3"/>
  <c r="B195" i="3"/>
  <c r="F195" i="3"/>
  <c r="B196" i="3"/>
  <c r="F196" i="3"/>
  <c r="B197" i="3"/>
  <c r="F197" i="3"/>
  <c r="B198" i="3"/>
  <c r="F198" i="3"/>
  <c r="B199" i="3"/>
  <c r="F199" i="3"/>
  <c r="B200" i="3"/>
  <c r="F200" i="3"/>
  <c r="B201" i="3"/>
  <c r="F201" i="3"/>
  <c r="B202" i="3"/>
  <c r="F202" i="3"/>
  <c r="B203" i="3"/>
  <c r="F203" i="3"/>
  <c r="B204" i="3"/>
  <c r="F204" i="3"/>
  <c r="B205" i="3"/>
  <c r="F205" i="3"/>
  <c r="B206" i="3"/>
  <c r="F206" i="3"/>
  <c r="B207" i="3"/>
  <c r="F207" i="3"/>
  <c r="B208" i="3"/>
  <c r="F208" i="3"/>
  <c r="B209" i="3"/>
  <c r="F209" i="3"/>
  <c r="B210" i="3"/>
  <c r="F210" i="3"/>
  <c r="B211" i="3"/>
  <c r="F211" i="3"/>
  <c r="K10" i="3"/>
  <c r="O6" i="2"/>
  <c r="D9" i="3"/>
  <c r="D10" i="3"/>
  <c r="D11" i="3"/>
  <c r="D12" i="3"/>
  <c r="D13" i="3"/>
  <c r="D14" i="3"/>
  <c r="D15" i="3"/>
  <c r="D16" i="3"/>
  <c r="D17" i="3"/>
  <c r="D18" i="3"/>
  <c r="D19" i="3"/>
  <c r="D20" i="3"/>
  <c r="D21" i="3"/>
  <c r="D22" i="3"/>
  <c r="D23" i="3"/>
  <c r="D24" i="3"/>
  <c r="D25" i="3"/>
  <c r="D26" i="3"/>
  <c r="E22" i="5" a="1"/>
  <c r="E22" i="5"/>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K9" i="3"/>
  <c r="K11" i="3"/>
  <c r="O8" i="2"/>
  <c r="P8" i="2"/>
  <c r="P7" i="2"/>
  <c r="Q7" i="2"/>
  <c r="O7" i="2"/>
  <c r="H6" i="5" a="1"/>
  <c r="H6" i="5"/>
  <c r="I6" i="5"/>
  <c r="H5" i="5" a="1"/>
  <c r="H5" i="5"/>
  <c r="I5" i="5"/>
  <c r="H13" i="5" a="1"/>
  <c r="H13" i="5"/>
  <c r="I13" i="5"/>
  <c r="H8" i="5" a="1"/>
  <c r="H8" i="5"/>
  <c r="I8" i="5"/>
  <c r="H9" i="5" a="1"/>
  <c r="H9" i="5"/>
  <c r="I9" i="5"/>
  <c r="H9" i="3"/>
  <c r="H10" i="5" a="1"/>
  <c r="H10" i="5"/>
  <c r="I10" i="5"/>
  <c r="H7" i="5" a="1"/>
  <c r="H7" i="5"/>
  <c r="I7" i="5"/>
  <c r="H15" i="5" a="1"/>
  <c r="H15" i="5"/>
  <c r="I15" i="5"/>
  <c r="H10" i="3"/>
  <c r="H14" i="5" a="1"/>
  <c r="H14" i="5"/>
  <c r="I14" i="5"/>
  <c r="H12" i="5" a="1"/>
  <c r="H12" i="5"/>
  <c r="I12" i="5"/>
  <c r="H11" i="5" a="1"/>
  <c r="H11" i="5"/>
  <c r="I11" i="5"/>
  <c r="H18" i="5" a="1"/>
  <c r="H18" i="5"/>
  <c r="I18" i="5"/>
  <c r="H11" i="3"/>
  <c r="H20" i="5" a="1"/>
  <c r="H20" i="5"/>
  <c r="I20" i="5"/>
  <c r="H12" i="3"/>
  <c r="H17" i="5" a="1"/>
  <c r="H17" i="5"/>
  <c r="I17" i="5"/>
  <c r="H13" i="3"/>
  <c r="H14" i="3"/>
  <c r="H16" i="5" a="1"/>
  <c r="H16" i="5"/>
  <c r="I16" i="5"/>
  <c r="H15" i="3"/>
  <c r="H21" i="5" a="1"/>
  <c r="H21" i="5"/>
  <c r="I21" i="5"/>
  <c r="H16" i="3"/>
  <c r="H17" i="3"/>
  <c r="H18" i="3"/>
  <c r="H19" i="3"/>
  <c r="H20" i="3"/>
  <c r="H19" i="5" a="1"/>
  <c r="H19" i="5"/>
  <c r="I19" i="5"/>
  <c r="H21" i="3"/>
  <c r="H22" i="3"/>
  <c r="H23" i="3"/>
  <c r="H24" i="3"/>
  <c r="H25" i="3"/>
  <c r="H26" i="3"/>
  <c r="I22" i="5"/>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K12" i="3"/>
  <c r="O9" i="2"/>
  <c r="K13" i="3"/>
  <c r="O11" i="2"/>
  <c r="P11" i="2"/>
  <c r="P10" i="2"/>
  <c r="Q10" i="2"/>
  <c r="O10" i="2"/>
  <c r="S6" i="2"/>
  <c r="D3" i="8"/>
  <c r="P5" i="2"/>
  <c r="Q5" i="2"/>
  <c r="O5" i="2"/>
  <c r="S9" i="2"/>
  <c r="S12" i="2"/>
  <c r="Q4" i="5"/>
  <c r="R4" i="5"/>
  <c r="Q5" i="5"/>
  <c r="R5" i="5"/>
  <c r="Q6" i="5"/>
  <c r="R6" i="5"/>
  <c r="Q7" i="5"/>
  <c r="R7" i="5"/>
  <c r="Q8" i="5"/>
  <c r="R8" i="5"/>
  <c r="Q9" i="5"/>
  <c r="R9" i="5"/>
  <c r="Q10" i="5"/>
  <c r="R10" i="5"/>
  <c r="Q11" i="5"/>
  <c r="R11" i="5"/>
  <c r="Q12" i="5"/>
  <c r="R12" i="5"/>
  <c r="Q13" i="5"/>
  <c r="R13" i="5"/>
  <c r="Q14" i="5"/>
  <c r="R14" i="5"/>
  <c r="Q15" i="5"/>
  <c r="R15" i="5"/>
  <c r="Q16" i="5"/>
  <c r="R16" i="5"/>
  <c r="Q17" i="5"/>
  <c r="R17" i="5"/>
  <c r="Q18" i="5"/>
  <c r="R18" i="5"/>
  <c r="Q19" i="5"/>
  <c r="R19" i="5"/>
  <c r="Q20" i="5"/>
  <c r="R20" i="5"/>
  <c r="Q21" i="5"/>
  <c r="R21" i="5"/>
  <c r="Q22" i="5"/>
  <c r="R22" i="5"/>
  <c r="Q23" i="5"/>
  <c r="R23" i="5"/>
  <c r="Q24" i="5"/>
  <c r="R24" i="5"/>
  <c r="Q25" i="5"/>
  <c r="R25" i="5"/>
  <c r="Q26" i="5"/>
  <c r="R26" i="5"/>
  <c r="Q27" i="5"/>
  <c r="R27" i="5"/>
  <c r="Q28" i="5"/>
  <c r="R28" i="5"/>
  <c r="Q29" i="5"/>
  <c r="R29" i="5"/>
  <c r="Q30" i="5"/>
  <c r="R30" i="5"/>
  <c r="Q31" i="5"/>
  <c r="R31" i="5"/>
  <c r="Q32" i="5"/>
  <c r="R32" i="5"/>
  <c r="Q33" i="5"/>
  <c r="R33" i="5"/>
  <c r="Q34" i="5"/>
  <c r="R34" i="5"/>
  <c r="Q35" i="5"/>
  <c r="R35" i="5"/>
  <c r="Q36" i="5"/>
  <c r="R36" i="5"/>
  <c r="Q37" i="5"/>
  <c r="R37" i="5"/>
  <c r="Q38" i="5"/>
  <c r="R38" i="5"/>
  <c r="Q39" i="5"/>
  <c r="R39" i="5"/>
  <c r="Q40" i="5"/>
  <c r="R40" i="5"/>
  <c r="Q41" i="5"/>
  <c r="R41" i="5"/>
  <c r="Q42" i="5"/>
  <c r="R42" i="5"/>
  <c r="Q43" i="5"/>
  <c r="R43" i="5"/>
  <c r="Q44" i="5"/>
  <c r="R44" i="5"/>
  <c r="Q45" i="5"/>
  <c r="R45" i="5"/>
  <c r="Q46" i="5"/>
  <c r="R46" i="5"/>
  <c r="Q47" i="5"/>
  <c r="R47" i="5"/>
  <c r="Q48" i="5"/>
  <c r="R48" i="5"/>
  <c r="Q49" i="5"/>
  <c r="R49" i="5"/>
  <c r="Q50" i="5"/>
  <c r="R50" i="5"/>
  <c r="Q51" i="5"/>
  <c r="R51" i="5"/>
  <c r="Q52" i="5"/>
  <c r="R52" i="5"/>
  <c r="Q53" i="5"/>
  <c r="R53" i="5"/>
  <c r="Q54" i="5"/>
  <c r="R54" i="5"/>
  <c r="Q55" i="5"/>
  <c r="R55" i="5"/>
  <c r="Q56" i="5"/>
  <c r="R56" i="5"/>
  <c r="Q57" i="5"/>
  <c r="R57" i="5"/>
  <c r="Q58" i="5"/>
  <c r="R58" i="5"/>
  <c r="Q59" i="5"/>
  <c r="R59" i="5"/>
  <c r="Q60" i="5"/>
  <c r="R60" i="5"/>
  <c r="Q61" i="5"/>
  <c r="R61" i="5"/>
  <c r="Q62" i="5"/>
  <c r="R62" i="5"/>
  <c r="Q63" i="5"/>
  <c r="R63" i="5"/>
  <c r="Q64" i="5"/>
  <c r="R64" i="5"/>
  <c r="Q65" i="5"/>
  <c r="R65" i="5"/>
  <c r="Q66" i="5"/>
  <c r="R66" i="5"/>
  <c r="Q67" i="5"/>
  <c r="R67" i="5"/>
  <c r="Q68" i="5"/>
  <c r="R68" i="5"/>
  <c r="Q69" i="5"/>
  <c r="R69" i="5"/>
  <c r="Q70" i="5"/>
  <c r="R70" i="5"/>
  <c r="Q71" i="5"/>
  <c r="R71" i="5"/>
  <c r="Q72" i="5"/>
  <c r="R72" i="5"/>
  <c r="Q73" i="5"/>
  <c r="R73" i="5"/>
  <c r="Q74" i="5"/>
  <c r="R74" i="5"/>
  <c r="Q75" i="5"/>
  <c r="R75" i="5"/>
  <c r="Q76" i="5"/>
  <c r="R76" i="5"/>
  <c r="Q77" i="5"/>
  <c r="R77" i="5"/>
  <c r="Q78" i="5"/>
  <c r="R78" i="5"/>
  <c r="Q79" i="5"/>
  <c r="R79" i="5"/>
  <c r="Q80" i="5"/>
  <c r="R80" i="5"/>
  <c r="Q81" i="5"/>
  <c r="R81" i="5"/>
  <c r="Q82" i="5"/>
  <c r="R82" i="5"/>
  <c r="Q83" i="5"/>
  <c r="R83" i="5"/>
  <c r="Q84" i="5"/>
  <c r="R84" i="5"/>
  <c r="Q85" i="5"/>
  <c r="R85" i="5"/>
  <c r="Q86" i="5"/>
  <c r="R86" i="5"/>
  <c r="Q87" i="5"/>
  <c r="R87" i="5"/>
  <c r="Q88" i="5"/>
  <c r="R88" i="5"/>
  <c r="Q89" i="5"/>
  <c r="R89" i="5"/>
  <c r="D21" i="5" a="1"/>
  <c r="D21" i="5"/>
  <c r="D20" i="5" a="1"/>
  <c r="D20" i="5"/>
  <c r="K21" i="5"/>
  <c r="K20" i="5"/>
  <c r="K19" i="5"/>
  <c r="K18" i="5"/>
  <c r="K17" i="5"/>
  <c r="K16" i="5"/>
  <c r="K15" i="5"/>
  <c r="K14" i="5"/>
  <c r="K13" i="5"/>
  <c r="K12" i="5"/>
  <c r="H22" i="5" a="1"/>
  <c r="H22" i="5"/>
  <c r="H23" i="5" a="1"/>
  <c r="H23" i="5"/>
  <c r="H24" i="5" a="1"/>
  <c r="H24" i="5"/>
  <c r="H25" i="5" a="1"/>
  <c r="H25" i="5"/>
  <c r="H26" i="5" a="1"/>
  <c r="H26" i="5"/>
  <c r="H27" i="5" a="1"/>
  <c r="H27" i="5"/>
  <c r="H28" i="5" a="1"/>
  <c r="H28" i="5"/>
  <c r="H29" i="5" a="1"/>
  <c r="H29" i="5"/>
  <c r="H30" i="5" a="1"/>
  <c r="H30" i="5"/>
  <c r="H31" i="5" a="1"/>
  <c r="H31" i="5"/>
  <c r="H32" i="5" a="1"/>
  <c r="H32" i="5"/>
  <c r="H33" i="5" a="1"/>
  <c r="H33" i="5"/>
  <c r="H34" i="5" a="1"/>
  <c r="H34" i="5"/>
  <c r="H35" i="5" a="1"/>
  <c r="H35" i="5"/>
  <c r="H36" i="5" a="1"/>
  <c r="H36" i="5"/>
  <c r="H37" i="5" a="1"/>
  <c r="H37" i="5"/>
  <c r="H38" i="5" a="1"/>
  <c r="H38" i="5"/>
  <c r="H39" i="5" a="1"/>
  <c r="H39" i="5"/>
  <c r="H40" i="5" a="1"/>
  <c r="H40" i="5"/>
  <c r="H41" i="5" a="1"/>
  <c r="H41" i="5"/>
  <c r="H42" i="5" a="1"/>
  <c r="H42" i="5"/>
  <c r="H43" i="5" a="1"/>
  <c r="H43" i="5"/>
  <c r="H44" i="5" a="1"/>
  <c r="H44" i="5"/>
  <c r="H45" i="5" a="1"/>
  <c r="H45" i="5"/>
  <c r="H46" i="5" a="1"/>
  <c r="H46" i="5"/>
  <c r="H47" i="5" a="1"/>
  <c r="H47" i="5"/>
  <c r="H48" i="5" a="1"/>
  <c r="H48" i="5"/>
  <c r="H49" i="5" a="1"/>
  <c r="H49" i="5"/>
  <c r="H50" i="5" a="1"/>
  <c r="H50" i="5"/>
  <c r="H51" i="5" a="1"/>
  <c r="H51" i="5"/>
  <c r="H52" i="5" a="1"/>
  <c r="H52" i="5"/>
  <c r="H53" i="5" a="1"/>
  <c r="H53" i="5"/>
  <c r="H54" i="5" a="1"/>
  <c r="H54" i="5"/>
  <c r="H55" i="5" a="1"/>
  <c r="H55" i="5"/>
  <c r="H56" i="5" a="1"/>
  <c r="H56" i="5"/>
  <c r="H57" i="5" a="1"/>
  <c r="H57" i="5"/>
  <c r="H58" i="5" a="1"/>
  <c r="H58" i="5"/>
  <c r="H59" i="5" a="1"/>
  <c r="H59" i="5"/>
  <c r="H60" i="5" a="1"/>
  <c r="H60" i="5"/>
  <c r="H61" i="5" a="1"/>
  <c r="H61" i="5"/>
  <c r="H62" i="5" a="1"/>
  <c r="H62" i="5"/>
  <c r="H63" i="5" a="1"/>
  <c r="H63" i="5"/>
  <c r="H64" i="5" a="1"/>
  <c r="H64" i="5"/>
  <c r="H65" i="5" a="1"/>
  <c r="H65" i="5"/>
  <c r="H66" i="5" a="1"/>
  <c r="H66" i="5"/>
  <c r="H67" i="5" a="1"/>
  <c r="H67" i="5"/>
  <c r="H68" i="5" a="1"/>
  <c r="H68" i="5"/>
  <c r="H69" i="5" a="1"/>
  <c r="H69" i="5"/>
  <c r="H70" i="5" a="1"/>
  <c r="H70" i="5"/>
  <c r="H71" i="5" a="1"/>
  <c r="H71" i="5"/>
  <c r="H72" i="5" a="1"/>
  <c r="H72" i="5"/>
  <c r="H73" i="5" a="1"/>
  <c r="H73" i="5"/>
  <c r="H74" i="5" a="1"/>
  <c r="H74" i="5"/>
  <c r="H75" i="5" a="1"/>
  <c r="H75" i="5"/>
  <c r="H76" i="5" a="1"/>
  <c r="H76" i="5"/>
  <c r="H77" i="5" a="1"/>
  <c r="H77" i="5"/>
  <c r="H78" i="5" a="1"/>
  <c r="H78" i="5"/>
  <c r="H79" i="5" a="1"/>
  <c r="H79" i="5"/>
  <c r="H80" i="5" a="1"/>
  <c r="H80" i="5"/>
  <c r="H81" i="5" a="1"/>
  <c r="H81" i="5"/>
  <c r="H82" i="5" a="1"/>
  <c r="H82" i="5"/>
  <c r="H83" i="5" a="1"/>
  <c r="H83" i="5"/>
  <c r="H84" i="5" a="1"/>
  <c r="H84" i="5"/>
  <c r="H85" i="5" a="1"/>
  <c r="H85" i="5"/>
  <c r="H86" i="5" a="1"/>
  <c r="H86" i="5"/>
  <c r="H87" i="5" a="1"/>
  <c r="H87" i="5"/>
  <c r="H88" i="5" a="1"/>
  <c r="H88" i="5"/>
  <c r="H89" i="5" a="1"/>
  <c r="H89" i="5"/>
  <c r="H90" i="5" a="1"/>
  <c r="H90" i="5"/>
  <c r="H91" i="5" a="1"/>
  <c r="H91" i="5"/>
  <c r="H92" i="5" a="1"/>
  <c r="H92" i="5"/>
  <c r="H93" i="5" a="1"/>
  <c r="H93" i="5"/>
  <c r="H94" i="5" a="1"/>
  <c r="H94" i="5"/>
  <c r="H95" i="5" a="1"/>
  <c r="H95" i="5"/>
  <c r="H96" i="5" a="1"/>
  <c r="H96" i="5"/>
  <c r="H97" i="5" a="1"/>
  <c r="H97" i="5"/>
  <c r="H98" i="5" a="1"/>
  <c r="H98" i="5"/>
  <c r="H99" i="5" a="1"/>
  <c r="H99" i="5"/>
  <c r="H100" i="5" a="1"/>
  <c r="H100" i="5"/>
  <c r="H101" i="5" a="1"/>
  <c r="H101" i="5"/>
  <c r="H102" i="5" a="1"/>
  <c r="H102" i="5"/>
  <c r="H103" i="5" a="1"/>
  <c r="H103" i="5"/>
  <c r="H104" i="5" a="1"/>
  <c r="H104" i="5"/>
  <c r="H105" i="5" a="1"/>
  <c r="H105" i="5"/>
  <c r="H106" i="5" a="1"/>
  <c r="H106" i="5"/>
  <c r="H107" i="5" a="1"/>
  <c r="H107" i="5"/>
  <c r="H108" i="5" a="1"/>
  <c r="H108" i="5"/>
  <c r="H109" i="5" a="1"/>
  <c r="H109" i="5"/>
  <c r="H110" i="5" a="1"/>
  <c r="H110" i="5"/>
  <c r="H111" i="5" a="1"/>
  <c r="H111" i="5"/>
  <c r="H112" i="5" a="1"/>
  <c r="H112" i="5"/>
  <c r="H113" i="5" a="1"/>
  <c r="H113" i="5"/>
  <c r="H114" i="5" a="1"/>
  <c r="H114" i="5"/>
  <c r="H115" i="5" a="1"/>
  <c r="H115" i="5"/>
  <c r="H116" i="5" a="1"/>
  <c r="H116" i="5"/>
  <c r="H117" i="5" a="1"/>
  <c r="H117" i="5"/>
  <c r="H118" i="5" a="1"/>
  <c r="H118" i="5"/>
  <c r="H119" i="5" a="1"/>
  <c r="H119" i="5"/>
  <c r="H120" i="5" a="1"/>
  <c r="H120" i="5"/>
  <c r="H121" i="5" a="1"/>
  <c r="H121" i="5"/>
  <c r="H122" i="5" a="1"/>
  <c r="H122" i="5"/>
  <c r="H123" i="5" a="1"/>
  <c r="H123" i="5"/>
  <c r="H124" i="5" a="1"/>
  <c r="H124" i="5"/>
  <c r="H125" i="5" a="1"/>
  <c r="H125" i="5"/>
  <c r="H126" i="5" a="1"/>
  <c r="H126" i="5"/>
  <c r="H127" i="5" a="1"/>
  <c r="H127" i="5"/>
  <c r="H128" i="5" a="1"/>
  <c r="H128" i="5"/>
  <c r="H129" i="5" a="1"/>
  <c r="H129" i="5"/>
  <c r="H130" i="5" a="1"/>
  <c r="H130" i="5"/>
  <c r="H131" i="5" a="1"/>
  <c r="H131" i="5"/>
  <c r="H132" i="5" a="1"/>
  <c r="H132" i="5"/>
  <c r="H133" i="5" a="1"/>
  <c r="H133" i="5"/>
  <c r="H134" i="5" a="1"/>
  <c r="H134" i="5"/>
  <c r="H135" i="5" a="1"/>
  <c r="H135" i="5"/>
  <c r="H136" i="5" a="1"/>
  <c r="H136" i="5"/>
  <c r="H137" i="5" a="1"/>
  <c r="H137" i="5"/>
  <c r="H138" i="5" a="1"/>
  <c r="H138" i="5"/>
  <c r="H139" i="5" a="1"/>
  <c r="H139" i="5"/>
  <c r="H140" i="5" a="1"/>
  <c r="H140" i="5"/>
  <c r="H141" i="5" a="1"/>
  <c r="H141" i="5"/>
  <c r="H142" i="5" a="1"/>
  <c r="H142" i="5"/>
  <c r="H143" i="5" a="1"/>
  <c r="H143" i="5"/>
  <c r="H144" i="5" a="1"/>
  <c r="H144" i="5"/>
  <c r="H145" i="5" a="1"/>
  <c r="H145" i="5"/>
  <c r="H146" i="5" a="1"/>
  <c r="H146" i="5"/>
  <c r="H147" i="5" a="1"/>
  <c r="H147" i="5"/>
  <c r="H148" i="5" a="1"/>
  <c r="H148" i="5"/>
  <c r="H149" i="5" a="1"/>
  <c r="H149" i="5"/>
  <c r="H150" i="5" a="1"/>
  <c r="H150" i="5"/>
  <c r="H151" i="5" a="1"/>
  <c r="H151" i="5"/>
  <c r="H152" i="5" a="1"/>
  <c r="H152" i="5"/>
  <c r="H153" i="5" a="1"/>
  <c r="H153" i="5"/>
  <c r="H154" i="5" a="1"/>
  <c r="H154" i="5"/>
  <c r="H155" i="5" a="1"/>
  <c r="H155" i="5"/>
  <c r="H156" i="5" a="1"/>
  <c r="H156" i="5"/>
  <c r="H157" i="5" a="1"/>
  <c r="H157" i="5"/>
  <c r="H158" i="5" a="1"/>
  <c r="H158" i="5"/>
  <c r="H159" i="5" a="1"/>
  <c r="H159" i="5"/>
  <c r="H160" i="5" a="1"/>
  <c r="H160" i="5"/>
  <c r="H161" i="5" a="1"/>
  <c r="H161" i="5"/>
  <c r="H162" i="5" a="1"/>
  <c r="H162" i="5"/>
  <c r="H163" i="5" a="1"/>
  <c r="H163" i="5"/>
  <c r="H164" i="5" a="1"/>
  <c r="H164" i="5"/>
  <c r="H165" i="5" a="1"/>
  <c r="H165" i="5"/>
  <c r="H166" i="5" a="1"/>
  <c r="H166" i="5"/>
  <c r="H167" i="5" a="1"/>
  <c r="H167" i="5"/>
  <c r="H168" i="5" a="1"/>
  <c r="H168" i="5"/>
  <c r="H169" i="5" a="1"/>
  <c r="H169" i="5"/>
  <c r="H170" i="5" a="1"/>
  <c r="H170" i="5"/>
  <c r="H171" i="5" a="1"/>
  <c r="H171" i="5"/>
  <c r="H172" i="5" a="1"/>
  <c r="H172" i="5"/>
  <c r="H173" i="5" a="1"/>
  <c r="H173" i="5"/>
  <c r="H174" i="5" a="1"/>
  <c r="H174" i="5"/>
  <c r="H175" i="5" a="1"/>
  <c r="H175" i="5"/>
  <c r="H176" i="5" a="1"/>
  <c r="H176" i="5"/>
  <c r="H177" i="5" a="1"/>
  <c r="H177" i="5"/>
  <c r="H178" i="5" a="1"/>
  <c r="H178" i="5"/>
  <c r="H179" i="5" a="1"/>
  <c r="H179" i="5"/>
  <c r="H180" i="5" a="1"/>
  <c r="H180" i="5"/>
  <c r="H181" i="5" a="1"/>
  <c r="H181" i="5"/>
  <c r="H182" i="5" a="1"/>
  <c r="H182" i="5"/>
  <c r="H183" i="5" a="1"/>
  <c r="H183" i="5"/>
  <c r="H184" i="5" a="1"/>
  <c r="H184" i="5"/>
  <c r="H185" i="5" a="1"/>
  <c r="H185" i="5"/>
  <c r="H186" i="5" a="1"/>
  <c r="H186" i="5"/>
  <c r="H187" i="5" a="1"/>
  <c r="H187" i="5"/>
  <c r="H188" i="5" a="1"/>
  <c r="H188" i="5"/>
  <c r="H189" i="5" a="1"/>
  <c r="H189" i="5"/>
  <c r="H190" i="5" a="1"/>
  <c r="H190" i="5"/>
  <c r="H191" i="5" a="1"/>
  <c r="H191" i="5"/>
  <c r="H192" i="5" a="1"/>
  <c r="H192" i="5"/>
  <c r="H193" i="5" a="1"/>
  <c r="H193" i="5"/>
  <c r="H194" i="5" a="1"/>
  <c r="H194" i="5"/>
  <c r="H195" i="5" a="1"/>
  <c r="H195" i="5"/>
  <c r="H196" i="5" a="1"/>
  <c r="H196" i="5"/>
  <c r="H197" i="5" a="1"/>
  <c r="H197" i="5"/>
  <c r="H198" i="5" a="1"/>
  <c r="H198" i="5"/>
  <c r="H199" i="5" a="1"/>
  <c r="H199" i="5"/>
  <c r="H200" i="5" a="1"/>
  <c r="H200" i="5"/>
  <c r="H201" i="5" a="1"/>
  <c r="H201" i="5"/>
  <c r="H202" i="5" a="1"/>
  <c r="H202" i="5"/>
  <c r="H203" i="5" a="1"/>
  <c r="H203" i="5"/>
  <c r="H204" i="5" a="1"/>
  <c r="H204" i="5"/>
  <c r="H205" i="5" a="1"/>
  <c r="H205" i="5"/>
  <c r="H206" i="5" a="1"/>
  <c r="H206" i="5"/>
  <c r="H207" i="5" a="1"/>
  <c r="H207" i="5"/>
  <c r="H208" i="5" a="1"/>
  <c r="H208" i="5"/>
  <c r="H209" i="5" a="1"/>
  <c r="H209" i="5"/>
  <c r="H210" i="5" a="1"/>
  <c r="H210" i="5"/>
  <c r="H211" i="5" a="1"/>
  <c r="H211" i="5"/>
  <c r="H212" i="5" a="1"/>
  <c r="H212" i="5"/>
  <c r="H213" i="5" a="1"/>
  <c r="H213" i="5"/>
  <c r="H214" i="5" a="1"/>
  <c r="H214" i="5"/>
  <c r="H215" i="5" a="1"/>
  <c r="H215" i="5"/>
  <c r="H216" i="5" a="1"/>
  <c r="H216" i="5"/>
  <c r="H217" i="5" a="1"/>
  <c r="H217" i="5"/>
  <c r="H218" i="5" a="1"/>
  <c r="H218" i="5"/>
  <c r="H219" i="5" a="1"/>
  <c r="H219" i="5"/>
  <c r="H220" i="5" a="1"/>
  <c r="H220" i="5"/>
  <c r="H221" i="5" a="1"/>
  <c r="H221" i="5"/>
  <c r="H222" i="5" a="1"/>
  <c r="H222" i="5"/>
  <c r="H223" i="5" a="1"/>
  <c r="H223" i="5"/>
  <c r="H224" i="5" a="1"/>
  <c r="H224" i="5"/>
  <c r="H225" i="5" a="1"/>
  <c r="H225" i="5"/>
  <c r="H226" i="5" a="1"/>
  <c r="H226" i="5"/>
  <c r="H227" i="5" a="1"/>
  <c r="H227" i="5"/>
  <c r="F22" i="5" a="1"/>
  <c r="F22" i="5"/>
  <c r="F23" i="5" a="1"/>
  <c r="F23" i="5"/>
  <c r="F24" i="5" a="1"/>
  <c r="F24" i="5"/>
  <c r="F25" i="5" a="1"/>
  <c r="F25" i="5"/>
  <c r="F26" i="5" a="1"/>
  <c r="F26" i="5"/>
  <c r="F27" i="5" a="1"/>
  <c r="F27" i="5"/>
  <c r="F28" i="5" a="1"/>
  <c r="F28" i="5"/>
  <c r="F29" i="5" a="1"/>
  <c r="F29" i="5"/>
  <c r="F30" i="5" a="1"/>
  <c r="F30" i="5"/>
  <c r="F31" i="5" a="1"/>
  <c r="F31" i="5"/>
  <c r="F32" i="5" a="1"/>
  <c r="F32" i="5"/>
  <c r="F33" i="5" a="1"/>
  <c r="F33" i="5"/>
  <c r="F34" i="5" a="1"/>
  <c r="F34" i="5"/>
  <c r="F35" i="5" a="1"/>
  <c r="F35" i="5"/>
  <c r="F36" i="5" a="1"/>
  <c r="F36" i="5"/>
  <c r="F37" i="5" a="1"/>
  <c r="F37" i="5"/>
  <c r="F38" i="5" a="1"/>
  <c r="F38" i="5"/>
  <c r="F39" i="5" a="1"/>
  <c r="F39" i="5"/>
  <c r="F40" i="5" a="1"/>
  <c r="F40" i="5"/>
  <c r="F41" i="5" a="1"/>
  <c r="F41" i="5"/>
  <c r="F42" i="5" a="1"/>
  <c r="F42" i="5"/>
  <c r="F43" i="5" a="1"/>
  <c r="F43" i="5"/>
  <c r="F44" i="5" a="1"/>
  <c r="F44" i="5"/>
  <c r="F45" i="5" a="1"/>
  <c r="F45" i="5"/>
  <c r="F46" i="5" a="1"/>
  <c r="F46" i="5"/>
  <c r="F47" i="5" a="1"/>
  <c r="F47" i="5"/>
  <c r="F48" i="5" a="1"/>
  <c r="F48" i="5"/>
  <c r="F49" i="5" a="1"/>
  <c r="F49" i="5"/>
  <c r="F50" i="5" a="1"/>
  <c r="F50" i="5"/>
  <c r="F51" i="5" a="1"/>
  <c r="F51" i="5"/>
  <c r="F52" i="5" a="1"/>
  <c r="F52" i="5"/>
  <c r="F53" i="5" a="1"/>
  <c r="F53" i="5"/>
  <c r="F54" i="5" a="1"/>
  <c r="F54" i="5"/>
  <c r="F55" i="5" a="1"/>
  <c r="F55" i="5"/>
  <c r="F56" i="5" a="1"/>
  <c r="F56" i="5"/>
  <c r="F57" i="5" a="1"/>
  <c r="F57" i="5"/>
  <c r="F58" i="5" a="1"/>
  <c r="F58" i="5"/>
  <c r="F59" i="5" a="1"/>
  <c r="F59" i="5"/>
  <c r="F60" i="5" a="1"/>
  <c r="F60" i="5"/>
  <c r="F61" i="5" a="1"/>
  <c r="F61" i="5"/>
  <c r="F62" i="5" a="1"/>
  <c r="F62" i="5"/>
  <c r="F63" i="5" a="1"/>
  <c r="F63" i="5"/>
  <c r="F64" i="5" a="1"/>
  <c r="F64" i="5"/>
  <c r="F65" i="5" a="1"/>
  <c r="F65" i="5"/>
  <c r="F66" i="5" a="1"/>
  <c r="F66" i="5"/>
  <c r="F67" i="5" a="1"/>
  <c r="F67" i="5"/>
  <c r="F68" i="5" a="1"/>
  <c r="F68" i="5"/>
  <c r="F69" i="5" a="1"/>
  <c r="F69" i="5"/>
  <c r="F70" i="5" a="1"/>
  <c r="F70" i="5"/>
  <c r="F71" i="5" a="1"/>
  <c r="F71" i="5"/>
  <c r="F72" i="5" a="1"/>
  <c r="F72" i="5"/>
  <c r="F73" i="5" a="1"/>
  <c r="F73" i="5"/>
  <c r="F74" i="5" a="1"/>
  <c r="F74" i="5"/>
  <c r="F75" i="5" a="1"/>
  <c r="F75" i="5"/>
  <c r="F76" i="5" a="1"/>
  <c r="F76" i="5"/>
  <c r="F77" i="5" a="1"/>
  <c r="F77" i="5"/>
  <c r="F78" i="5" a="1"/>
  <c r="F78" i="5"/>
  <c r="F79" i="5" a="1"/>
  <c r="F79" i="5"/>
  <c r="F80" i="5" a="1"/>
  <c r="F80" i="5"/>
  <c r="F81" i="5" a="1"/>
  <c r="F81" i="5"/>
  <c r="F82" i="5" a="1"/>
  <c r="F82" i="5"/>
  <c r="F83" i="5" a="1"/>
  <c r="F83" i="5"/>
  <c r="F84" i="5" a="1"/>
  <c r="F84" i="5"/>
  <c r="F85" i="5" a="1"/>
  <c r="F85" i="5"/>
  <c r="F86" i="5" a="1"/>
  <c r="F86" i="5"/>
  <c r="F87" i="5" a="1"/>
  <c r="F87" i="5"/>
  <c r="F88" i="5" a="1"/>
  <c r="F88" i="5"/>
  <c r="F89" i="5" a="1"/>
  <c r="F89" i="5"/>
  <c r="F90" i="5" a="1"/>
  <c r="F90" i="5"/>
  <c r="F91" i="5" a="1"/>
  <c r="F91" i="5"/>
  <c r="F92" i="5" a="1"/>
  <c r="F92" i="5"/>
  <c r="F93" i="5" a="1"/>
  <c r="F93" i="5"/>
  <c r="F94" i="5" a="1"/>
  <c r="F94" i="5"/>
  <c r="F95" i="5" a="1"/>
  <c r="F95" i="5"/>
  <c r="F96" i="5" a="1"/>
  <c r="F96" i="5"/>
  <c r="F97" i="5" a="1"/>
  <c r="F97" i="5"/>
  <c r="F98" i="5" a="1"/>
  <c r="F98" i="5"/>
  <c r="F99" i="5" a="1"/>
  <c r="F99" i="5"/>
  <c r="F100" i="5" a="1"/>
  <c r="F100" i="5"/>
  <c r="F101" i="5" a="1"/>
  <c r="F101" i="5"/>
  <c r="F102" i="5" a="1"/>
  <c r="F102" i="5"/>
  <c r="F103" i="5" a="1"/>
  <c r="F103" i="5"/>
  <c r="F104" i="5" a="1"/>
  <c r="F104" i="5"/>
  <c r="F105" i="5" a="1"/>
  <c r="F105" i="5"/>
  <c r="F106" i="5" a="1"/>
  <c r="F106" i="5"/>
  <c r="F107" i="5" a="1"/>
  <c r="F107" i="5"/>
  <c r="F108" i="5" a="1"/>
  <c r="F108" i="5"/>
  <c r="F109" i="5" a="1"/>
  <c r="F109" i="5"/>
  <c r="F110" i="5" a="1"/>
  <c r="F110" i="5"/>
  <c r="F111" i="5" a="1"/>
  <c r="F111" i="5"/>
  <c r="F112" i="5" a="1"/>
  <c r="F112" i="5"/>
  <c r="F113" i="5" a="1"/>
  <c r="F113" i="5"/>
  <c r="F114" i="5" a="1"/>
  <c r="F114" i="5"/>
  <c r="F115" i="5" a="1"/>
  <c r="F115" i="5"/>
  <c r="F116" i="5" a="1"/>
  <c r="F116" i="5"/>
  <c r="F117" i="5" a="1"/>
  <c r="F117" i="5"/>
  <c r="F118" i="5" a="1"/>
  <c r="F118" i="5"/>
  <c r="F119" i="5" a="1"/>
  <c r="F119" i="5"/>
  <c r="F120" i="5" a="1"/>
  <c r="F120" i="5"/>
  <c r="F121" i="5" a="1"/>
  <c r="F121" i="5"/>
  <c r="F122" i="5" a="1"/>
  <c r="F122" i="5"/>
  <c r="F123" i="5" a="1"/>
  <c r="F123" i="5"/>
  <c r="F124" i="5" a="1"/>
  <c r="F124" i="5"/>
  <c r="F125" i="5" a="1"/>
  <c r="F125" i="5"/>
  <c r="F126" i="5" a="1"/>
  <c r="F126" i="5"/>
  <c r="F127" i="5" a="1"/>
  <c r="F127" i="5"/>
  <c r="F128" i="5" a="1"/>
  <c r="F128" i="5"/>
  <c r="F129" i="5" a="1"/>
  <c r="F129" i="5"/>
  <c r="F130" i="5" a="1"/>
  <c r="F130" i="5"/>
  <c r="F131" i="5" a="1"/>
  <c r="F131" i="5"/>
  <c r="F132" i="5" a="1"/>
  <c r="F132" i="5"/>
  <c r="F133" i="5" a="1"/>
  <c r="F133" i="5"/>
  <c r="F134" i="5" a="1"/>
  <c r="F134" i="5"/>
  <c r="F135" i="5" a="1"/>
  <c r="F135" i="5"/>
  <c r="F136" i="5" a="1"/>
  <c r="F136" i="5"/>
  <c r="F137" i="5" a="1"/>
  <c r="F137" i="5"/>
  <c r="F138" i="5" a="1"/>
  <c r="F138" i="5"/>
  <c r="F139" i="5" a="1"/>
  <c r="F139" i="5"/>
  <c r="F140" i="5" a="1"/>
  <c r="F140" i="5"/>
  <c r="F141" i="5" a="1"/>
  <c r="F141" i="5"/>
  <c r="F142" i="5" a="1"/>
  <c r="F142" i="5"/>
  <c r="F143" i="5" a="1"/>
  <c r="F143" i="5"/>
  <c r="F144" i="5" a="1"/>
  <c r="F144" i="5"/>
  <c r="F145" i="5" a="1"/>
  <c r="F145" i="5"/>
  <c r="F146" i="5" a="1"/>
  <c r="F146" i="5"/>
  <c r="F147" i="5" a="1"/>
  <c r="F147" i="5"/>
  <c r="F148" i="5" a="1"/>
  <c r="F148" i="5"/>
  <c r="F149" i="5" a="1"/>
  <c r="F149" i="5"/>
  <c r="F150" i="5" a="1"/>
  <c r="F150" i="5"/>
  <c r="F151" i="5" a="1"/>
  <c r="F151" i="5"/>
  <c r="F152" i="5" a="1"/>
  <c r="F152" i="5"/>
  <c r="F153" i="5" a="1"/>
  <c r="F153" i="5"/>
  <c r="F154" i="5" a="1"/>
  <c r="F154" i="5"/>
  <c r="F155" i="5" a="1"/>
  <c r="F155" i="5"/>
  <c r="F156" i="5" a="1"/>
  <c r="F156" i="5"/>
  <c r="F157" i="5" a="1"/>
  <c r="F157" i="5"/>
  <c r="F158" i="5" a="1"/>
  <c r="F158" i="5"/>
  <c r="F159" i="5" a="1"/>
  <c r="F159" i="5"/>
  <c r="F160" i="5" a="1"/>
  <c r="F160" i="5"/>
  <c r="F161" i="5" a="1"/>
  <c r="F161" i="5"/>
  <c r="F162" i="5" a="1"/>
  <c r="F162" i="5"/>
  <c r="F163" i="5" a="1"/>
  <c r="F163" i="5"/>
  <c r="F164" i="5" a="1"/>
  <c r="F164" i="5"/>
  <c r="F165" i="5" a="1"/>
  <c r="F165" i="5"/>
  <c r="F166" i="5" a="1"/>
  <c r="F166" i="5"/>
  <c r="F167" i="5" a="1"/>
  <c r="F167" i="5"/>
  <c r="F168" i="5" a="1"/>
  <c r="F168" i="5"/>
  <c r="F169" i="5" a="1"/>
  <c r="F169" i="5"/>
  <c r="F170" i="5" a="1"/>
  <c r="F170" i="5"/>
  <c r="F171" i="5" a="1"/>
  <c r="F171" i="5"/>
  <c r="F172" i="5" a="1"/>
  <c r="F172" i="5"/>
  <c r="F173" i="5" a="1"/>
  <c r="F173" i="5"/>
  <c r="F174" i="5" a="1"/>
  <c r="F174" i="5"/>
  <c r="F175" i="5" a="1"/>
  <c r="F175" i="5"/>
  <c r="F176" i="5" a="1"/>
  <c r="F176" i="5"/>
  <c r="F177" i="5" a="1"/>
  <c r="F177" i="5"/>
  <c r="F178" i="5" a="1"/>
  <c r="F178" i="5"/>
  <c r="F179" i="5" a="1"/>
  <c r="F179" i="5"/>
  <c r="F180" i="5" a="1"/>
  <c r="F180" i="5"/>
  <c r="F181" i="5" a="1"/>
  <c r="F181" i="5"/>
  <c r="F182" i="5" a="1"/>
  <c r="F182" i="5"/>
  <c r="F183" i="5" a="1"/>
  <c r="F183" i="5"/>
  <c r="F184" i="5" a="1"/>
  <c r="F184" i="5"/>
  <c r="F185" i="5" a="1"/>
  <c r="F185" i="5"/>
  <c r="F186" i="5" a="1"/>
  <c r="F186" i="5"/>
  <c r="F187" i="5" a="1"/>
  <c r="F187" i="5"/>
  <c r="F188" i="5" a="1"/>
  <c r="F188" i="5"/>
  <c r="F189" i="5" a="1"/>
  <c r="F189" i="5"/>
  <c r="F190" i="5" a="1"/>
  <c r="F190" i="5"/>
  <c r="F191" i="5" a="1"/>
  <c r="F191" i="5"/>
  <c r="F192" i="5" a="1"/>
  <c r="F192" i="5"/>
  <c r="F193" i="5" a="1"/>
  <c r="F193" i="5"/>
  <c r="F194" i="5" a="1"/>
  <c r="F194" i="5"/>
  <c r="F195" i="5" a="1"/>
  <c r="F195" i="5"/>
  <c r="F196" i="5" a="1"/>
  <c r="F196" i="5"/>
  <c r="F197" i="5" a="1"/>
  <c r="F197" i="5"/>
  <c r="F198" i="5" a="1"/>
  <c r="F198" i="5"/>
  <c r="F199" i="5" a="1"/>
  <c r="F199" i="5"/>
  <c r="F200" i="5" a="1"/>
  <c r="F200" i="5"/>
  <c r="F201" i="5" a="1"/>
  <c r="F201" i="5"/>
  <c r="F202" i="5" a="1"/>
  <c r="F202" i="5"/>
  <c r="F203" i="5" a="1"/>
  <c r="F203" i="5"/>
  <c r="F204" i="5" a="1"/>
  <c r="F204" i="5"/>
  <c r="F205" i="5" a="1"/>
  <c r="F205" i="5"/>
  <c r="F206" i="5" a="1"/>
  <c r="F206" i="5"/>
  <c r="F207" i="5" a="1"/>
  <c r="F207" i="5"/>
  <c r="F208" i="5" a="1"/>
  <c r="F208" i="5"/>
  <c r="F209" i="5" a="1"/>
  <c r="F209" i="5"/>
  <c r="F210" i="5" a="1"/>
  <c r="F210" i="5"/>
  <c r="F211" i="5" a="1"/>
  <c r="F211" i="5"/>
  <c r="F212" i="5" a="1"/>
  <c r="F212" i="5"/>
  <c r="F213" i="5" a="1"/>
  <c r="F213" i="5"/>
  <c r="F214" i="5" a="1"/>
  <c r="F214" i="5"/>
  <c r="F215" i="5" a="1"/>
  <c r="F215" i="5"/>
  <c r="F216" i="5" a="1"/>
  <c r="F216" i="5"/>
  <c r="F217" i="5" a="1"/>
  <c r="F217" i="5"/>
  <c r="F218" i="5" a="1"/>
  <c r="F218" i="5"/>
  <c r="F219" i="5" a="1"/>
  <c r="F219" i="5"/>
  <c r="F220" i="5" a="1"/>
  <c r="F220" i="5"/>
  <c r="F221" i="5" a="1"/>
  <c r="F221" i="5"/>
  <c r="F222" i="5" a="1"/>
  <c r="F222" i="5"/>
  <c r="F223" i="5" a="1"/>
  <c r="F223" i="5"/>
  <c r="F224" i="5" a="1"/>
  <c r="F224" i="5"/>
  <c r="F225" i="5" a="1"/>
  <c r="F225" i="5"/>
  <c r="F226" i="5" a="1"/>
  <c r="F226" i="5"/>
  <c r="F227" i="5" a="1"/>
  <c r="F227" i="5"/>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9" i="3"/>
  <c r="E23" i="5" a="1"/>
  <c r="E23" i="5"/>
  <c r="E24" i="5" a="1"/>
  <c r="E24" i="5"/>
  <c r="E25" i="5" a="1"/>
  <c r="E25" i="5"/>
  <c r="E26" i="5" a="1"/>
  <c r="E26" i="5"/>
  <c r="E27" i="5" a="1"/>
  <c r="E27" i="5"/>
  <c r="E28" i="5" a="1"/>
  <c r="E28" i="5"/>
  <c r="E29" i="5" a="1"/>
  <c r="E29" i="5"/>
  <c r="E30" i="5" a="1"/>
  <c r="E30" i="5"/>
  <c r="E31" i="5" a="1"/>
  <c r="E31" i="5"/>
  <c r="E32" i="5" a="1"/>
  <c r="E32" i="5"/>
  <c r="E33" i="5" a="1"/>
  <c r="E33" i="5"/>
  <c r="E34" i="5" a="1"/>
  <c r="E34" i="5"/>
  <c r="E35" i="5" a="1"/>
  <c r="E35" i="5"/>
  <c r="E36" i="5" a="1"/>
  <c r="E36" i="5"/>
  <c r="E37" i="5" a="1"/>
  <c r="E37" i="5"/>
  <c r="E38" i="5" a="1"/>
  <c r="E38" i="5"/>
  <c r="E39" i="5" a="1"/>
  <c r="E39" i="5"/>
  <c r="E40" i="5" a="1"/>
  <c r="E40" i="5"/>
  <c r="E41" i="5" a="1"/>
  <c r="E41" i="5"/>
  <c r="E42" i="5" a="1"/>
  <c r="E42" i="5"/>
  <c r="E43" i="5" a="1"/>
  <c r="E43" i="5"/>
  <c r="E44" i="5" a="1"/>
  <c r="E44" i="5"/>
  <c r="E45" i="5" a="1"/>
  <c r="E45" i="5"/>
  <c r="E46" i="5" a="1"/>
  <c r="E46" i="5"/>
  <c r="E47" i="5" a="1"/>
  <c r="E47" i="5"/>
  <c r="E48" i="5" a="1"/>
  <c r="E48" i="5"/>
  <c r="E49" i="5" a="1"/>
  <c r="E49" i="5"/>
  <c r="E50" i="5" a="1"/>
  <c r="E50" i="5"/>
  <c r="E51" i="5" a="1"/>
  <c r="E51" i="5"/>
  <c r="E52" i="5" a="1"/>
  <c r="E52" i="5"/>
  <c r="E53" i="5" a="1"/>
  <c r="E53" i="5"/>
  <c r="E54" i="5" a="1"/>
  <c r="E54" i="5"/>
  <c r="E55" i="5" a="1"/>
  <c r="E55" i="5"/>
  <c r="E56" i="5" a="1"/>
  <c r="E56" i="5"/>
  <c r="E57" i="5" a="1"/>
  <c r="E57" i="5"/>
  <c r="E58" i="5" a="1"/>
  <c r="E58" i="5"/>
  <c r="E59" i="5" a="1"/>
  <c r="E59" i="5"/>
  <c r="E60" i="5" a="1"/>
  <c r="E60" i="5"/>
  <c r="E61" i="5" a="1"/>
  <c r="E61" i="5"/>
  <c r="E62" i="5" a="1"/>
  <c r="E62" i="5"/>
  <c r="E63" i="5" a="1"/>
  <c r="E63" i="5"/>
  <c r="E64" i="5" a="1"/>
  <c r="E64" i="5"/>
  <c r="E65" i="5" a="1"/>
  <c r="E65" i="5"/>
  <c r="E66" i="5" a="1"/>
  <c r="E66" i="5"/>
  <c r="E67" i="5" a="1"/>
  <c r="E67" i="5"/>
  <c r="E68" i="5" a="1"/>
  <c r="E68" i="5"/>
  <c r="E69" i="5" a="1"/>
  <c r="E69" i="5"/>
  <c r="E70" i="5" a="1"/>
  <c r="E70" i="5"/>
  <c r="E71" i="5" a="1"/>
  <c r="E71" i="5"/>
  <c r="E72" i="5" a="1"/>
  <c r="E72" i="5"/>
  <c r="E73" i="5" a="1"/>
  <c r="E73" i="5"/>
  <c r="E74" i="5" a="1"/>
  <c r="E74" i="5"/>
  <c r="E75" i="5" a="1"/>
  <c r="E75" i="5"/>
  <c r="E76" i="5" a="1"/>
  <c r="E76" i="5"/>
  <c r="E77" i="5" a="1"/>
  <c r="E77" i="5"/>
  <c r="E78" i="5" a="1"/>
  <c r="E78" i="5"/>
  <c r="E79" i="5" a="1"/>
  <c r="E79" i="5"/>
  <c r="E80" i="5" a="1"/>
  <c r="E80" i="5"/>
  <c r="E81" i="5" a="1"/>
  <c r="E81" i="5"/>
  <c r="E82" i="5" a="1"/>
  <c r="E82" i="5"/>
  <c r="E83" i="5" a="1"/>
  <c r="E83" i="5"/>
  <c r="E84" i="5" a="1"/>
  <c r="E84" i="5"/>
  <c r="E85" i="5" a="1"/>
  <c r="E85" i="5"/>
  <c r="E86" i="5" a="1"/>
  <c r="E86" i="5"/>
  <c r="E87" i="5" a="1"/>
  <c r="E87" i="5"/>
  <c r="E88" i="5" a="1"/>
  <c r="E88" i="5"/>
  <c r="E89" i="5" a="1"/>
  <c r="E89" i="5"/>
  <c r="E90" i="5" a="1"/>
  <c r="E90" i="5"/>
  <c r="E91" i="5" a="1"/>
  <c r="E91" i="5"/>
  <c r="E92" i="5" a="1"/>
  <c r="E92" i="5"/>
  <c r="E93" i="5" a="1"/>
  <c r="E93" i="5"/>
  <c r="E94" i="5" a="1"/>
  <c r="E94" i="5"/>
  <c r="E95" i="5" a="1"/>
  <c r="E95" i="5"/>
  <c r="E96" i="5" a="1"/>
  <c r="E96" i="5"/>
  <c r="E97" i="5" a="1"/>
  <c r="E97" i="5"/>
  <c r="E98" i="5" a="1"/>
  <c r="E98" i="5"/>
  <c r="E99" i="5" a="1"/>
  <c r="E99" i="5"/>
  <c r="E100" i="5" a="1"/>
  <c r="E100" i="5"/>
  <c r="E101" i="5" a="1"/>
  <c r="E101" i="5"/>
  <c r="E102" i="5" a="1"/>
  <c r="E102" i="5"/>
  <c r="E103" i="5" a="1"/>
  <c r="E103" i="5"/>
  <c r="E104" i="5" a="1"/>
  <c r="E104" i="5"/>
  <c r="E105" i="5" a="1"/>
  <c r="E105" i="5"/>
  <c r="E106" i="5" a="1"/>
  <c r="E106" i="5"/>
  <c r="E107" i="5" a="1"/>
  <c r="E107" i="5"/>
  <c r="E108" i="5" a="1"/>
  <c r="E108" i="5"/>
  <c r="E109" i="5" a="1"/>
  <c r="E109" i="5"/>
  <c r="E110" i="5" a="1"/>
  <c r="E110" i="5"/>
  <c r="E111" i="5" a="1"/>
  <c r="E111" i="5"/>
  <c r="E112" i="5" a="1"/>
  <c r="E112" i="5"/>
  <c r="E113" i="5" a="1"/>
  <c r="E113" i="5"/>
  <c r="E114" i="5" a="1"/>
  <c r="E114" i="5"/>
  <c r="E115" i="5" a="1"/>
  <c r="E115" i="5"/>
  <c r="E116" i="5" a="1"/>
  <c r="E116" i="5"/>
  <c r="E117" i="5" a="1"/>
  <c r="E117" i="5"/>
  <c r="E118" i="5" a="1"/>
  <c r="E118" i="5"/>
  <c r="E119" i="5" a="1"/>
  <c r="E119" i="5"/>
  <c r="E120" i="5" a="1"/>
  <c r="E120" i="5"/>
  <c r="E121" i="5" a="1"/>
  <c r="E121" i="5"/>
  <c r="E122" i="5" a="1"/>
  <c r="E122" i="5"/>
  <c r="E123" i="5" a="1"/>
  <c r="E123" i="5"/>
  <c r="E124" i="5" a="1"/>
  <c r="E124" i="5"/>
  <c r="E125" i="5" a="1"/>
  <c r="E125" i="5"/>
  <c r="E126" i="5" a="1"/>
  <c r="E126" i="5"/>
  <c r="E127" i="5" a="1"/>
  <c r="E127" i="5"/>
  <c r="E128" i="5" a="1"/>
  <c r="E128" i="5"/>
  <c r="E129" i="5" a="1"/>
  <c r="E129" i="5"/>
  <c r="E130" i="5" a="1"/>
  <c r="E130" i="5"/>
  <c r="E131" i="5" a="1"/>
  <c r="E131" i="5"/>
  <c r="E132" i="5" a="1"/>
  <c r="E132" i="5"/>
  <c r="E133" i="5" a="1"/>
  <c r="E133" i="5"/>
  <c r="E134" i="5" a="1"/>
  <c r="E134" i="5"/>
  <c r="E135" i="5" a="1"/>
  <c r="E135" i="5"/>
  <c r="E136" i="5" a="1"/>
  <c r="E136" i="5"/>
  <c r="E137" i="5" a="1"/>
  <c r="E137" i="5"/>
  <c r="E138" i="5" a="1"/>
  <c r="E138" i="5"/>
  <c r="E139" i="5" a="1"/>
  <c r="E139" i="5"/>
  <c r="E140" i="5" a="1"/>
  <c r="E140" i="5"/>
  <c r="E141" i="5" a="1"/>
  <c r="E141" i="5"/>
  <c r="E142" i="5" a="1"/>
  <c r="E142" i="5"/>
  <c r="E143" i="5" a="1"/>
  <c r="E143" i="5"/>
  <c r="E144" i="5" a="1"/>
  <c r="E144" i="5"/>
  <c r="E145" i="5" a="1"/>
  <c r="E145" i="5"/>
  <c r="E146" i="5" a="1"/>
  <c r="E146" i="5"/>
  <c r="E147" i="5" a="1"/>
  <c r="E147" i="5"/>
  <c r="E148" i="5" a="1"/>
  <c r="E148" i="5"/>
  <c r="E149" i="5" a="1"/>
  <c r="E149" i="5"/>
  <c r="E150" i="5" a="1"/>
  <c r="E150" i="5"/>
  <c r="E151" i="5" a="1"/>
  <c r="E151" i="5"/>
  <c r="E152" i="5" a="1"/>
  <c r="E152" i="5"/>
  <c r="E153" i="5" a="1"/>
  <c r="E153" i="5"/>
  <c r="E154" i="5" a="1"/>
  <c r="E154" i="5"/>
  <c r="E155" i="5" a="1"/>
  <c r="E155" i="5"/>
  <c r="E156" i="5" a="1"/>
  <c r="E156" i="5"/>
  <c r="E157" i="5" a="1"/>
  <c r="E157" i="5"/>
  <c r="E158" i="5" a="1"/>
  <c r="E158" i="5"/>
  <c r="E159" i="5" a="1"/>
  <c r="E159" i="5"/>
  <c r="E160" i="5" a="1"/>
  <c r="E160" i="5"/>
  <c r="E161" i="5" a="1"/>
  <c r="E161" i="5"/>
  <c r="E162" i="5" a="1"/>
  <c r="E162" i="5"/>
  <c r="E163" i="5" a="1"/>
  <c r="E163" i="5"/>
  <c r="E164" i="5" a="1"/>
  <c r="E164" i="5"/>
  <c r="E165" i="5" a="1"/>
  <c r="E165" i="5"/>
  <c r="E166" i="5" a="1"/>
  <c r="E166" i="5"/>
  <c r="E167" i="5" a="1"/>
  <c r="E167" i="5"/>
  <c r="E168" i="5" a="1"/>
  <c r="E168" i="5"/>
  <c r="E169" i="5" a="1"/>
  <c r="E169" i="5"/>
  <c r="E170" i="5" a="1"/>
  <c r="E170" i="5"/>
  <c r="E171" i="5" a="1"/>
  <c r="E171" i="5"/>
  <c r="E172" i="5" a="1"/>
  <c r="E172" i="5"/>
  <c r="E173" i="5" a="1"/>
  <c r="E173" i="5"/>
  <c r="E174" i="5" a="1"/>
  <c r="E174" i="5"/>
  <c r="E175" i="5" a="1"/>
  <c r="E175" i="5"/>
  <c r="E176" i="5" a="1"/>
  <c r="E176" i="5"/>
  <c r="E177" i="5" a="1"/>
  <c r="E177" i="5"/>
  <c r="E178" i="5" a="1"/>
  <c r="E178" i="5"/>
  <c r="E179" i="5" a="1"/>
  <c r="E179" i="5"/>
  <c r="E180" i="5" a="1"/>
  <c r="E180" i="5"/>
  <c r="E181" i="5" a="1"/>
  <c r="E181" i="5"/>
  <c r="E182" i="5" a="1"/>
  <c r="E182" i="5"/>
  <c r="E183" i="5" a="1"/>
  <c r="E183" i="5"/>
  <c r="E184" i="5" a="1"/>
  <c r="E184" i="5"/>
  <c r="E185" i="5" a="1"/>
  <c r="E185" i="5"/>
  <c r="E186" i="5" a="1"/>
  <c r="E186" i="5"/>
  <c r="E187" i="5" a="1"/>
  <c r="E187" i="5"/>
  <c r="E188" i="5" a="1"/>
  <c r="E188" i="5"/>
  <c r="E189" i="5" a="1"/>
  <c r="E189" i="5"/>
  <c r="E190" i="5" a="1"/>
  <c r="E190" i="5"/>
  <c r="E191" i="5" a="1"/>
  <c r="E191" i="5"/>
  <c r="E192" i="5" a="1"/>
  <c r="E192" i="5"/>
  <c r="E193" i="5" a="1"/>
  <c r="E193" i="5"/>
  <c r="E194" i="5" a="1"/>
  <c r="E194" i="5"/>
  <c r="E195" i="5" a="1"/>
  <c r="E195" i="5"/>
  <c r="E196" i="5" a="1"/>
  <c r="E196" i="5"/>
  <c r="E197" i="5" a="1"/>
  <c r="E197" i="5"/>
  <c r="E198" i="5" a="1"/>
  <c r="E198" i="5"/>
  <c r="E199" i="5" a="1"/>
  <c r="E199" i="5"/>
  <c r="E200" i="5" a="1"/>
  <c r="E200" i="5"/>
  <c r="E201" i="5" a="1"/>
  <c r="E201" i="5"/>
  <c r="E202" i="5" a="1"/>
  <c r="E202" i="5"/>
  <c r="E203" i="5" a="1"/>
  <c r="E203" i="5"/>
  <c r="E204" i="5" a="1"/>
  <c r="E204" i="5"/>
  <c r="E205" i="5" a="1"/>
  <c r="E205" i="5"/>
  <c r="E206" i="5" a="1"/>
  <c r="E206" i="5"/>
  <c r="E207" i="5" a="1"/>
  <c r="E207" i="5"/>
  <c r="E208" i="5" a="1"/>
  <c r="E208" i="5"/>
  <c r="E209" i="5" a="1"/>
  <c r="E209" i="5"/>
  <c r="E210" i="5" a="1"/>
  <c r="E210" i="5"/>
  <c r="E211" i="5" a="1"/>
  <c r="E211" i="5"/>
  <c r="E212" i="5" a="1"/>
  <c r="E212" i="5"/>
  <c r="E213" i="5" a="1"/>
  <c r="E213" i="5"/>
  <c r="E214" i="5" a="1"/>
  <c r="E214" i="5"/>
  <c r="E215" i="5" a="1"/>
  <c r="E215" i="5"/>
  <c r="E216" i="5" a="1"/>
  <c r="E216" i="5"/>
  <c r="E217" i="5" a="1"/>
  <c r="E217" i="5"/>
  <c r="E218" i="5" a="1"/>
  <c r="E218" i="5"/>
  <c r="E219" i="5" a="1"/>
  <c r="E219" i="5"/>
  <c r="E220" i="5" a="1"/>
  <c r="E220" i="5"/>
  <c r="E221" i="5" a="1"/>
  <c r="E221" i="5"/>
  <c r="E222" i="5" a="1"/>
  <c r="E222" i="5"/>
  <c r="E223" i="5" a="1"/>
  <c r="E223" i="5"/>
  <c r="E224" i="5" a="1"/>
  <c r="E224" i="5"/>
  <c r="E225" i="5" a="1"/>
  <c r="E225" i="5"/>
  <c r="E226" i="5" a="1"/>
  <c r="E226" i="5"/>
  <c r="E227" i="5" a="1"/>
  <c r="E227"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M12" i="5"/>
  <c r="M13" i="5"/>
  <c r="M14" i="5"/>
  <c r="M15" i="5"/>
  <c r="M17" i="5"/>
  <c r="M18" i="5"/>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9" i="3"/>
  <c r="M20" i="5"/>
  <c r="M16" i="5"/>
  <c r="M19"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D22" i="5" a="1"/>
  <c r="D22" i="5"/>
  <c r="D23" i="5" a="1"/>
  <c r="D23" i="5"/>
  <c r="D24" i="5" a="1"/>
  <c r="D24" i="5"/>
  <c r="D25" i="5" a="1"/>
  <c r="D25" i="5"/>
  <c r="D26" i="5" a="1"/>
  <c r="D26" i="5"/>
  <c r="D27" i="5" a="1"/>
  <c r="D27" i="5"/>
  <c r="D28" i="5" a="1"/>
  <c r="D28" i="5"/>
  <c r="D29" i="5" a="1"/>
  <c r="D29" i="5"/>
  <c r="D30" i="5" a="1"/>
  <c r="D30" i="5"/>
  <c r="D31" i="5" a="1"/>
  <c r="D31" i="5"/>
  <c r="D32" i="5" a="1"/>
  <c r="D32" i="5"/>
  <c r="D33" i="5" a="1"/>
  <c r="D33" i="5"/>
  <c r="D34" i="5" a="1"/>
  <c r="D34" i="5"/>
  <c r="D35" i="5" a="1"/>
  <c r="D35" i="5"/>
  <c r="D36" i="5" a="1"/>
  <c r="D36" i="5"/>
  <c r="D37" i="5" a="1"/>
  <c r="D37" i="5"/>
  <c r="D38" i="5" a="1"/>
  <c r="D38" i="5"/>
  <c r="D39" i="5" a="1"/>
  <c r="D39" i="5"/>
  <c r="D40" i="5" a="1"/>
  <c r="D40" i="5"/>
  <c r="D41" i="5" a="1"/>
  <c r="D41" i="5"/>
  <c r="D42" i="5" a="1"/>
  <c r="D42" i="5"/>
  <c r="D43" i="5" a="1"/>
  <c r="D43" i="5"/>
  <c r="D44" i="5" a="1"/>
  <c r="D44" i="5"/>
  <c r="D45" i="5" a="1"/>
  <c r="D45" i="5"/>
  <c r="D46" i="5" a="1"/>
  <c r="D46" i="5"/>
  <c r="D47" i="5" a="1"/>
  <c r="D47" i="5"/>
  <c r="D48" i="5" a="1"/>
  <c r="D48" i="5"/>
  <c r="D49" i="5" a="1"/>
  <c r="D49" i="5"/>
  <c r="D50" i="5" a="1"/>
  <c r="D50" i="5"/>
  <c r="D51" i="5" a="1"/>
  <c r="D51" i="5"/>
  <c r="D52" i="5" a="1"/>
  <c r="D52" i="5"/>
  <c r="D53" i="5" a="1"/>
  <c r="D53" i="5"/>
  <c r="D54" i="5" a="1"/>
  <c r="D54" i="5"/>
  <c r="D55" i="5" a="1"/>
  <c r="D55" i="5"/>
  <c r="D56" i="5" a="1"/>
  <c r="D56" i="5"/>
  <c r="D57" i="5" a="1"/>
  <c r="D57" i="5"/>
  <c r="D58" i="5" a="1"/>
  <c r="D58" i="5"/>
  <c r="D59" i="5" a="1"/>
  <c r="D59" i="5"/>
  <c r="D60" i="5" a="1"/>
  <c r="D60" i="5"/>
  <c r="D61" i="5" a="1"/>
  <c r="D61" i="5"/>
  <c r="D62" i="5" a="1"/>
  <c r="D62" i="5"/>
  <c r="D63" i="5" a="1"/>
  <c r="D63" i="5"/>
  <c r="D64" i="5" a="1"/>
  <c r="D64" i="5"/>
  <c r="D65" i="5" a="1"/>
  <c r="D65" i="5"/>
  <c r="D66" i="5" a="1"/>
  <c r="D66" i="5"/>
  <c r="D67" i="5" a="1"/>
  <c r="D67" i="5"/>
  <c r="D68" i="5" a="1"/>
  <c r="D68" i="5"/>
  <c r="D69" i="5" a="1"/>
  <c r="D69" i="5"/>
  <c r="D70" i="5" a="1"/>
  <c r="D70" i="5"/>
  <c r="D71" i="5" a="1"/>
  <c r="D71" i="5"/>
  <c r="D72" i="5" a="1"/>
  <c r="D72" i="5"/>
  <c r="D73" i="5" a="1"/>
  <c r="D73" i="5"/>
  <c r="D74" i="5" a="1"/>
  <c r="D74" i="5"/>
  <c r="D75" i="5" a="1"/>
  <c r="D75" i="5"/>
  <c r="D76" i="5" a="1"/>
  <c r="D76" i="5"/>
  <c r="D77" i="5" a="1"/>
  <c r="D77" i="5"/>
  <c r="D78" i="5" a="1"/>
  <c r="D78" i="5"/>
  <c r="D79" i="5" a="1"/>
  <c r="D79" i="5"/>
  <c r="D80" i="5" a="1"/>
  <c r="D80" i="5"/>
  <c r="D81" i="5" a="1"/>
  <c r="D81" i="5"/>
  <c r="D82" i="5" a="1"/>
  <c r="D82" i="5"/>
  <c r="D83" i="5" a="1"/>
  <c r="D83" i="5"/>
  <c r="D84" i="5" a="1"/>
  <c r="D84" i="5"/>
  <c r="D85" i="5" a="1"/>
  <c r="D85" i="5"/>
  <c r="D86" i="5" a="1"/>
  <c r="D86" i="5"/>
  <c r="D87" i="5" a="1"/>
  <c r="D87" i="5"/>
  <c r="D88" i="5" a="1"/>
  <c r="D88" i="5"/>
  <c r="D89" i="5" a="1"/>
  <c r="D89" i="5"/>
  <c r="D90" i="5" a="1"/>
  <c r="D90" i="5"/>
  <c r="D91" i="5" a="1"/>
  <c r="D91" i="5"/>
  <c r="D92" i="5" a="1"/>
  <c r="D92" i="5"/>
  <c r="D93" i="5" a="1"/>
  <c r="D93" i="5"/>
  <c r="D94" i="5" a="1"/>
  <c r="D94" i="5"/>
  <c r="D95" i="5" a="1"/>
  <c r="D95" i="5"/>
  <c r="D96" i="5" a="1"/>
  <c r="D96" i="5"/>
  <c r="D97" i="5" a="1"/>
  <c r="D97" i="5"/>
  <c r="D98" i="5" a="1"/>
  <c r="D98" i="5"/>
  <c r="D99" i="5" a="1"/>
  <c r="D99" i="5"/>
  <c r="D100" i="5" a="1"/>
  <c r="D100" i="5"/>
  <c r="D101" i="5" a="1"/>
  <c r="D101" i="5"/>
  <c r="D102" i="5" a="1"/>
  <c r="D102" i="5"/>
  <c r="D103" i="5" a="1"/>
  <c r="D103" i="5"/>
  <c r="D104" i="5" a="1"/>
  <c r="D104" i="5"/>
  <c r="D105" i="5" a="1"/>
  <c r="D105" i="5"/>
  <c r="D106" i="5" a="1"/>
  <c r="D106" i="5"/>
  <c r="D107" i="5" a="1"/>
  <c r="D107" i="5"/>
  <c r="D108" i="5" a="1"/>
  <c r="D108" i="5"/>
  <c r="D109" i="5" a="1"/>
  <c r="D109" i="5"/>
  <c r="D110" i="5" a="1"/>
  <c r="D110" i="5"/>
  <c r="D111" i="5" a="1"/>
  <c r="D111" i="5"/>
  <c r="D112" i="5" a="1"/>
  <c r="D112" i="5"/>
  <c r="D113" i="5" a="1"/>
  <c r="D113" i="5"/>
  <c r="D114" i="5" a="1"/>
  <c r="D114" i="5"/>
  <c r="D115" i="5" a="1"/>
  <c r="D115" i="5"/>
  <c r="D116" i="5" a="1"/>
  <c r="D116" i="5"/>
  <c r="D117" i="5" a="1"/>
  <c r="D117" i="5"/>
  <c r="D118" i="5" a="1"/>
  <c r="D118" i="5"/>
  <c r="D119" i="5" a="1"/>
  <c r="D119" i="5"/>
  <c r="D120" i="5" a="1"/>
  <c r="D120" i="5"/>
  <c r="D121" i="5" a="1"/>
  <c r="D121" i="5"/>
  <c r="D122" i="5" a="1"/>
  <c r="D122" i="5"/>
  <c r="D123" i="5" a="1"/>
  <c r="D123" i="5"/>
  <c r="D124" i="5" a="1"/>
  <c r="D124" i="5"/>
  <c r="D125" i="5" a="1"/>
  <c r="D125" i="5"/>
  <c r="D126" i="5" a="1"/>
  <c r="D126" i="5"/>
  <c r="D127" i="5" a="1"/>
  <c r="D127" i="5"/>
  <c r="D128" i="5" a="1"/>
  <c r="D128" i="5"/>
  <c r="D129" i="5" a="1"/>
  <c r="D129" i="5"/>
  <c r="D130" i="5" a="1"/>
  <c r="D130" i="5"/>
  <c r="D131" i="5" a="1"/>
  <c r="D131" i="5"/>
  <c r="D132" i="5" a="1"/>
  <c r="D132" i="5"/>
  <c r="D133" i="5" a="1"/>
  <c r="D133" i="5"/>
  <c r="D134" i="5" a="1"/>
  <c r="D134" i="5"/>
  <c r="D135" i="5" a="1"/>
  <c r="D135" i="5"/>
  <c r="D136" i="5" a="1"/>
  <c r="D136" i="5"/>
  <c r="D137" i="5" a="1"/>
  <c r="D137" i="5"/>
  <c r="D138" i="5" a="1"/>
  <c r="D138" i="5"/>
  <c r="D139" i="5" a="1"/>
  <c r="D139" i="5"/>
  <c r="D140" i="5" a="1"/>
  <c r="D140" i="5"/>
  <c r="D141" i="5" a="1"/>
  <c r="D141" i="5"/>
  <c r="D142" i="5" a="1"/>
  <c r="D142" i="5"/>
  <c r="D143" i="5" a="1"/>
  <c r="D143" i="5"/>
  <c r="D144" i="5" a="1"/>
  <c r="D144" i="5"/>
  <c r="D145" i="5" a="1"/>
  <c r="D145" i="5"/>
  <c r="D146" i="5" a="1"/>
  <c r="D146" i="5"/>
  <c r="D147" i="5" a="1"/>
  <c r="D147" i="5"/>
  <c r="D148" i="5" a="1"/>
  <c r="D148" i="5"/>
  <c r="D149" i="5" a="1"/>
  <c r="D149" i="5"/>
  <c r="D150" i="5" a="1"/>
  <c r="D150" i="5"/>
  <c r="D151" i="5" a="1"/>
  <c r="D151" i="5"/>
  <c r="D152" i="5" a="1"/>
  <c r="D152" i="5"/>
  <c r="D153" i="5" a="1"/>
  <c r="D153" i="5"/>
  <c r="D154" i="5" a="1"/>
  <c r="D154" i="5"/>
  <c r="D155" i="5" a="1"/>
  <c r="D155" i="5"/>
  <c r="D156" i="5" a="1"/>
  <c r="D156" i="5"/>
  <c r="D157" i="5" a="1"/>
  <c r="D157" i="5"/>
  <c r="D158" i="5" a="1"/>
  <c r="D158" i="5"/>
  <c r="D159" i="5" a="1"/>
  <c r="D159" i="5"/>
  <c r="D160" i="5" a="1"/>
  <c r="D160" i="5"/>
  <c r="D161" i="5" a="1"/>
  <c r="D161" i="5"/>
  <c r="D162" i="5" a="1"/>
  <c r="D162" i="5"/>
  <c r="D163" i="5" a="1"/>
  <c r="D163" i="5"/>
  <c r="D164" i="5" a="1"/>
  <c r="D164" i="5"/>
  <c r="D165" i="5" a="1"/>
  <c r="D165" i="5"/>
  <c r="D166" i="5" a="1"/>
  <c r="D166" i="5"/>
  <c r="D167" i="5" a="1"/>
  <c r="D167" i="5"/>
  <c r="D168" i="5" a="1"/>
  <c r="D168" i="5"/>
  <c r="D169" i="5" a="1"/>
  <c r="D169" i="5"/>
  <c r="D170" i="5" a="1"/>
  <c r="D170" i="5"/>
  <c r="D171" i="5" a="1"/>
  <c r="D171" i="5"/>
  <c r="D172" i="5" a="1"/>
  <c r="D172" i="5"/>
  <c r="D173" i="5" a="1"/>
  <c r="D173" i="5"/>
  <c r="D174" i="5" a="1"/>
  <c r="D174" i="5"/>
  <c r="D175" i="5" a="1"/>
  <c r="D175" i="5"/>
  <c r="D176" i="5" a="1"/>
  <c r="D176" i="5"/>
  <c r="D177" i="5" a="1"/>
  <c r="D177" i="5"/>
  <c r="D178" i="5" a="1"/>
  <c r="D178" i="5"/>
  <c r="D179" i="5" a="1"/>
  <c r="D179" i="5"/>
  <c r="D180" i="5" a="1"/>
  <c r="D180" i="5"/>
  <c r="D181" i="5" a="1"/>
  <c r="D181" i="5"/>
  <c r="D182" i="5" a="1"/>
  <c r="D182" i="5"/>
  <c r="D183" i="5" a="1"/>
  <c r="D183" i="5"/>
  <c r="D184" i="5" a="1"/>
  <c r="D184" i="5"/>
  <c r="D185" i="5" a="1"/>
  <c r="D185" i="5"/>
  <c r="D186" i="5" a="1"/>
  <c r="D186" i="5"/>
  <c r="D187" i="5" a="1"/>
  <c r="D187" i="5"/>
  <c r="D188" i="5" a="1"/>
  <c r="D188" i="5"/>
  <c r="D189" i="5" a="1"/>
  <c r="D189" i="5"/>
  <c r="D190" i="5" a="1"/>
  <c r="D190" i="5"/>
  <c r="D191" i="5" a="1"/>
  <c r="D191" i="5"/>
  <c r="D192" i="5" a="1"/>
  <c r="D192" i="5"/>
  <c r="D193" i="5" a="1"/>
  <c r="D193" i="5"/>
  <c r="D194" i="5" a="1"/>
  <c r="D194" i="5"/>
  <c r="D195" i="5" a="1"/>
  <c r="D195" i="5"/>
  <c r="D196" i="5" a="1"/>
  <c r="D196" i="5"/>
  <c r="D197" i="5" a="1"/>
  <c r="D197" i="5"/>
  <c r="D198" i="5" a="1"/>
  <c r="D198" i="5"/>
  <c r="D199" i="5" a="1"/>
  <c r="D199" i="5"/>
  <c r="D200" i="5" a="1"/>
  <c r="D200" i="5"/>
  <c r="D201" i="5" a="1"/>
  <c r="D201" i="5"/>
  <c r="D202" i="5" a="1"/>
  <c r="D202" i="5"/>
  <c r="D203" i="5" a="1"/>
  <c r="D203" i="5"/>
  <c r="D204" i="5" a="1"/>
  <c r="D204" i="5"/>
  <c r="D205" i="5" a="1"/>
  <c r="D205" i="5"/>
  <c r="D206" i="5" a="1"/>
  <c r="D206" i="5"/>
  <c r="D207" i="5" a="1"/>
  <c r="D207" i="5"/>
  <c r="D208" i="5" a="1"/>
  <c r="D208" i="5"/>
  <c r="D209" i="5" a="1"/>
  <c r="D209" i="5"/>
  <c r="D210" i="5" a="1"/>
  <c r="D210" i="5"/>
  <c r="D211" i="5" a="1"/>
  <c r="D211" i="5"/>
  <c r="D212" i="5" a="1"/>
  <c r="D212" i="5"/>
  <c r="D213" i="5" a="1"/>
  <c r="D213" i="5"/>
  <c r="D214" i="5" a="1"/>
  <c r="D214" i="5"/>
  <c r="D215" i="5" a="1"/>
  <c r="D215" i="5"/>
  <c r="D216" i="5" a="1"/>
  <c r="D216" i="5"/>
  <c r="D217" i="5" a="1"/>
  <c r="D217" i="5"/>
  <c r="D218" i="5" a="1"/>
  <c r="D218" i="5"/>
  <c r="D219" i="5" a="1"/>
  <c r="D219" i="5"/>
  <c r="D220" i="5" a="1"/>
  <c r="D220" i="5"/>
  <c r="D221" i="5" a="1"/>
  <c r="D221" i="5"/>
  <c r="D222" i="5" a="1"/>
  <c r="D222" i="5"/>
  <c r="D223" i="5" a="1"/>
  <c r="D223" i="5"/>
  <c r="D224" i="5" a="1"/>
  <c r="D224" i="5"/>
  <c r="D225" i="5" a="1"/>
  <c r="D225" i="5"/>
  <c r="D226" i="5" a="1"/>
  <c r="D226" i="5"/>
  <c r="D227" i="5" a="1"/>
  <c r="D227" i="5"/>
  <c r="D6" i="5" a="1"/>
  <c r="D6" i="5"/>
  <c r="D5" i="5" a="1"/>
  <c r="D5" i="5"/>
  <c r="D11" i="5" a="1"/>
  <c r="D11" i="5"/>
  <c r="D16" i="5" a="1"/>
  <c r="D16" i="5"/>
  <c r="D9" i="5" a="1"/>
  <c r="D9" i="5"/>
  <c r="D10" i="5" a="1"/>
  <c r="D10" i="5"/>
  <c r="D7" i="5" a="1"/>
  <c r="D7" i="5"/>
  <c r="D15" i="5" a="1"/>
  <c r="D15" i="5"/>
  <c r="D14" i="5" a="1"/>
  <c r="D14" i="5"/>
  <c r="C15" i="3"/>
  <c r="D18" i="5" a="1"/>
  <c r="D18" i="5"/>
  <c r="D12" i="5" a="1"/>
  <c r="D12" i="5"/>
  <c r="C23" i="3"/>
  <c r="C22" i="3"/>
  <c r="D8" i="5" a="1"/>
  <c r="D8" i="5"/>
  <c r="D13" i="5" a="1"/>
  <c r="D13" i="5"/>
  <c r="D17" i="5" a="1"/>
  <c r="D17" i="5"/>
  <c r="C13" i="3"/>
  <c r="C14" i="3"/>
  <c r="C10" i="3"/>
  <c r="C16" i="3"/>
  <c r="C11" i="3"/>
  <c r="D19" i="5" a="1"/>
  <c r="D19" i="5"/>
  <c r="C26" i="3"/>
  <c r="S11" i="2"/>
  <c r="C12" i="3"/>
  <c r="C17" i="3"/>
  <c r="C18" i="3"/>
  <c r="C19" i="3"/>
  <c r="C20" i="3"/>
  <c r="C21" i="3"/>
  <c r="C24" i="3"/>
  <c r="C25"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9" i="3"/>
  <c r="S10" i="2"/>
  <c r="T10" i="2"/>
  <c r="T11" i="2"/>
  <c r="K11" i="5"/>
  <c r="K10" i="5"/>
  <c r="K9" i="5"/>
  <c r="K8" i="5"/>
  <c r="K7" i="5"/>
  <c r="K6" i="5"/>
  <c r="K5" i="5"/>
</calcChain>
</file>

<file path=xl/sharedStrings.xml><?xml version="1.0" encoding="utf-8"?>
<sst xmlns="http://schemas.openxmlformats.org/spreadsheetml/2006/main" count="85278" uniqueCount="46357">
  <si>
    <t>Category</t>
  </si>
  <si>
    <t>AUDITYEAR</t>
  </si>
  <si>
    <t>DBKEY</t>
  </si>
  <si>
    <t>Auditee Name</t>
  </si>
  <si>
    <t>CFDA</t>
  </si>
  <si>
    <t>FEDERALPROGRAMNAME</t>
  </si>
  <si>
    <t>AMOUNT</t>
  </si>
  <si>
    <t>PROGRAMTOTAL</t>
  </si>
  <si>
    <t>AllYear1</t>
  </si>
  <si>
    <t>ARGUS COMMUNITY, INC</t>
  </si>
  <si>
    <t>SUPPORTIVE HOUSING PROGRAM</t>
  </si>
  <si>
    <t>N/A</t>
  </si>
  <si>
    <t>Yes</t>
  </si>
  <si>
    <t>BAILEY HOUSE, INC. &amp; BAILEY-HOLT HOUSE HDFC</t>
  </si>
  <si>
    <t>HOUSING OPPORTUNITIES FOR PERSONS WITH AIDS</t>
  </si>
  <si>
    <t>HIV EMERGENCY RELIEF PROJECT GRANTS</t>
  </si>
  <si>
    <t>BRONXDALE TENANTS LEAGUE DCC, INC.</t>
  </si>
  <si>
    <t>BROOKLYN KINDERGARTEN SOCIETY</t>
  </si>
  <si>
    <t>Head Start</t>
  </si>
  <si>
    <t>HEAD START</t>
  </si>
  <si>
    <t>CENTER FOR THE ELIMINATION OF VIOLENCE IN THE FAMILY, INC</t>
  </si>
  <si>
    <t>SOCIAL SERVICES BLOCK GRANT</t>
  </si>
  <si>
    <t>CHINESE-AMERICAN PLANNING COUNCIL</t>
  </si>
  <si>
    <t>CHILD AND ADULT CARE FOOD PROGRAM</t>
  </si>
  <si>
    <t>COMMUNITY DEVELOPMENT BLOCK GRANTS/ENTITLEMENT GRANTS</t>
  </si>
  <si>
    <t>WIOA Youth Activities</t>
  </si>
  <si>
    <t>WIA YOUTH ACTIVITIES</t>
  </si>
  <si>
    <t>NUTRITION SERVICES INCENTIVE PROGRAM</t>
  </si>
  <si>
    <t>MEDICARE ENROLLMENT ASSISTANCE PROGRAM</t>
  </si>
  <si>
    <t>TEMPORARY ASSISTANCE FOR NEEDY FAMILIES</t>
  </si>
  <si>
    <t>COMMUNITY SERVICES BLOCK GRANT</t>
  </si>
  <si>
    <t>CHILD CARE AND DEVELOPMENT BLOCK GRANT</t>
  </si>
  <si>
    <t>COMMUNITY-BASED CHILD ABUSE PREVENTION GRANTS</t>
  </si>
  <si>
    <t>MEDICAL ASSISTANCE PROGRAM</t>
  </si>
  <si>
    <t>HIV CARE FORMULA GRANTS</t>
  </si>
  <si>
    <t>MATERNAL AND CHILD HEALTH SERVICES BLOCK GRANT TO THE STATES</t>
  </si>
  <si>
    <t>COMMUNITY LIFE CENTER INC</t>
  </si>
  <si>
    <t>CYPRESS HILLS LOCAL DEVELOPMENT CORPORATION</t>
  </si>
  <si>
    <t>HOME INVESTMENT PARTNERSHIPS PROGRAM</t>
  </si>
  <si>
    <t>ADULT EDUCATION - BASIC GRANTS TO STATES</t>
  </si>
  <si>
    <t>TWENTY-FIRST CENTURY COMMUNITY LEARNING CENTERS</t>
  </si>
  <si>
    <t>DAY CARE COUNCIL OF NEW YORK, INC.</t>
  </si>
  <si>
    <t>EDWIN GOULD SERVICES FOR CHILDREN AND FAMILIES</t>
  </si>
  <si>
    <t>SCHOOL BREAKFAST PROGRAM</t>
  </si>
  <si>
    <t>NATIONAL SCHOOL LUNCH PROGRAM</t>
  </si>
  <si>
    <t>SPECIAL EDUCATION_GRANTS TO STATES</t>
  </si>
  <si>
    <t>SPECIAL EDUCATION_PRESCHOOL GRANTS</t>
  </si>
  <si>
    <t>HENRY STREET SETTLEMENT AND AFFILIATES</t>
  </si>
  <si>
    <t>SHELTER PLUS CARE</t>
  </si>
  <si>
    <t>SENIOR COMPANION PROGRAM</t>
  </si>
  <si>
    <t>SOCIAL INNOVATION FUND</t>
  </si>
  <si>
    <t>EMERGENCY FOOD AND SHELTER NATIONAL BOARD PROGRAM</t>
  </si>
  <si>
    <t>HIGHBRIDGE ADVISORY COUNCIL FAMILY SERVICES, INC</t>
  </si>
  <si>
    <t>HUDSON GUILD, INC</t>
  </si>
  <si>
    <t>JAMAICA SERVICE PROGRAM FOR OLDER ADULTS, INC</t>
  </si>
  <si>
    <t>CRIME VICTIM ASSISTANCE</t>
  </si>
  <si>
    <t>JEWISH CHILD CARE ASSOCIATION</t>
  </si>
  <si>
    <t>PHIPPS COMMUNITY DEVELOPMENT CORPORATION</t>
  </si>
  <si>
    <t>SCO FAMILY OF SERVICES</t>
  </si>
  <si>
    <t>HEALTHY START INITIATIVE</t>
  </si>
  <si>
    <t>BLOCK GRANTS FOR PREVENTION AND TREATMENT OF SUBSTANCE ABUSE</t>
  </si>
  <si>
    <t>SOUTHEAST BRONX NEIGHBORHOOD CENTERS, INC</t>
  </si>
  <si>
    <t>STANLEY M. ISAACS NEIGHBORHOOD CENTER, INC.</t>
  </si>
  <si>
    <t>SPECIAL PROGRAMS FOR THE AGING_TITLE III, PART C_NUTRITION SERVICES</t>
  </si>
  <si>
    <t>THE CHILDREN'S VILLAGE, INC. AND AFFILIATES</t>
  </si>
  <si>
    <t>BASIC CENTER GRANT</t>
  </si>
  <si>
    <t>UNACCOMPANIED ALIEN CHILDREN PROGRAM</t>
  </si>
  <si>
    <t>TREMONT MONTEREY DAY CARE CENTER INC.</t>
  </si>
  <si>
    <t>UNIVERSITY SETTLEMENT SOCIETY OF NEW YORK, INC</t>
  </si>
  <si>
    <t>AMERICORPS</t>
  </si>
  <si>
    <t>AllYear2</t>
  </si>
  <si>
    <t>EAST SIDE HOUSE, INC.</t>
  </si>
  <si>
    <t>TITLE I GRANTS TO LOCAL EDUCATIONAL AGENCIES</t>
  </si>
  <si>
    <t>EPISCOPAL SOCIAL SERVICES OF NEW YORK, INC.</t>
  </si>
  <si>
    <t>GODDARD RIVERSIDE COMMUNITY CENTER</t>
  </si>
  <si>
    <t>BLOCK GRANTS FOR COMMUNITY MENTAL HEALTH SERVICES</t>
  </si>
  <si>
    <t>GREENHOPE SERVICES FOR WOMEN, INC.</t>
  </si>
  <si>
    <t>HAMILTON-MADISON HOUSE, INC.</t>
  </si>
  <si>
    <t>HARLEM COMMUNITY AIDS CENTER AND AFFILIATES, INC</t>
  </si>
  <si>
    <t>HOUSING + SOLUTIONS, INC.</t>
  </si>
  <si>
    <t>LEAKE AND WATTS SERVICES, INC. AND AFFILIATE</t>
  </si>
  <si>
    <t>NATIONAL FEDERATION OF COMMUNITY DEVELOPMENT CREDIT UINIONS</t>
  </si>
  <si>
    <t>NORTHSIDE CENTER FOR CHILD DEVELOPMENT, INC.</t>
  </si>
  <si>
    <t>PRESBYTERIAN SENIOR SERVICES</t>
  </si>
  <si>
    <t>NATIONAL FAMILY CAREGIVER SUPPORT, TITLE III, PART E</t>
  </si>
  <si>
    <t>THE FAMILY CENTER, INC.</t>
  </si>
  <si>
    <t>WOMEN'S PRISON ASSOCIATION AND HOME</t>
  </si>
  <si>
    <t>AllYear3</t>
  </si>
  <si>
    <t>AIDS SERVICE CENTER OF LOWER MANHATTAN INC DBA AIDS SERVICE CENTER NYC</t>
  </si>
  <si>
    <t>SENIOR COMMUNITY SERVICE EMPLOYMENT PROGRAM</t>
  </si>
  <si>
    <t>IMMUNIZATION COOPERATIVE AGREEMENTS</t>
  </si>
  <si>
    <t>TEENAGE PREGNANCY PREVENTION PROGRAM</t>
  </si>
  <si>
    <t>ABBOTT HOUSE</t>
  </si>
  <si>
    <t>CLIFFORD GLOVER DAY CARE CENTER, INC.</t>
  </si>
  <si>
    <t>PROMOTION OF THE ARTS_GRANTS TO ORGANIZATIONS AND INDIVIDUALS</t>
  </si>
  <si>
    <t>CHILDREN'S HEALTH INSURANCE PROGRAM</t>
  </si>
  <si>
    <t>EMERGENCY SOLUTIONS GRANT PROGRAM</t>
  </si>
  <si>
    <t>CHILD SUPPORT ENFORCEMENT</t>
  </si>
  <si>
    <t>PARTNERSHIP WITH CHILDREN, INC</t>
  </si>
  <si>
    <t>EMERGENCY FOOD ASSISTANCE PROGRAM (FOOD COMMODITIES)</t>
  </si>
  <si>
    <t>CONSOLIDATED HEALTH CENTERS (COMMUNITY HEALTH CENTERS, MIGRANT HEALTH CENTERS, HEALTH CARE FOR THE HOMELESS, AND PUBLIC HOUSING PRIMARY CARE)</t>
  </si>
  <si>
    <t>AFFORDABLE CARE ACT (ACA) GRANTS FOR NEW AND EXPANDED SERVICES UNDER THE HEALTH CENTER PROGRAM</t>
  </si>
  <si>
    <t>THE CARTER BURDEN CENTER FOR THE AGING, INC.</t>
  </si>
  <si>
    <t>SPECIAL EDUCATION GRANTS TO STATES</t>
  </si>
  <si>
    <t>SPECIAL PROGRAMS FOR THE AGING_TITLE III, PART D_DISEASE PREVENTION AND HEALTH PROMOTION SERVICES</t>
  </si>
  <si>
    <t>SPECIAL PROGRAMS FOR THE AGING_TITLE III, PART B_GRANTS FOR SUPPORTIVE SERVICES AND SENIOR CENTERS</t>
  </si>
  <si>
    <t>COMMUNITY DEVELOPMENT FINANCIAL INSTITUTIONS PROGRAM</t>
  </si>
  <si>
    <t>FAMILY VIOLENCE PREVENTION AND SERVICES/DOMESTIC VIOLENCE SHELTER AN...</t>
  </si>
  <si>
    <t>TRIO_TALENT SEARCH</t>
  </si>
  <si>
    <t>SUBSTANCE ABUSE AND MENTAL HEALTH SERVICES_PROJECTS OF REGIONAL AND NATIONAL SIGNIFICANCE</t>
  </si>
  <si>
    <t>STATE ADMINISTRATIVE MATCHING GRANTS FOR THE SUPPLEMENTAL NUTRITION ASSISTANCE PROGRAM</t>
  </si>
  <si>
    <t>SECTION 4 CAPACITY BUILDING FOR COMMUNITY DEVELOPMENT AND AFFORDABLE HOUSING</t>
  </si>
  <si>
    <t>SPECIAL PROGRAMS FOR THE AGING_TITLE III, PART B_GRANTS FOR SUPPORTI...</t>
  </si>
  <si>
    <t>REHABILITATION SERVICES_VOCATIONAL REHABILITATION GRANTS TO STATES</t>
  </si>
  <si>
    <t>RENA DAY CARE CENTER</t>
  </si>
  <si>
    <t>HURRICANE SANDY COMMUNITY DEVELOPMENT BLOCK GRANT DISASTER RECOVERY GRANTS (CDBG-DR)</t>
  </si>
  <si>
    <t>AFRO-AMERICAN PARENTS EDUCATIONAL CENTER, INC</t>
  </si>
  <si>
    <t>SCHOOL IMPROVEMENT GRANTS</t>
  </si>
  <si>
    <t>SUPPORTED EMPLOYMENT SERVICES FOR INDIVIDUALS WITH THE MOST SIGNIFICANT DISABILITIES</t>
  </si>
  <si>
    <t>CONTINUUM OF CARE PROGRAM</t>
  </si>
  <si>
    <t>COORDINATED SERVICES AND ACCESS TO RESEARCH FOR WOMEN, INFANTS, CHILDREN, AND YOUTH</t>
  </si>
  <si>
    <t>RYAN WHITE HIV/AIDS DENTAL REIMBURSEMENT AND COMMUNITY BASED DENTAL PARTNERSHIP GRANTS</t>
  </si>
  <si>
    <t>HIV PREVENTION ACTIVITIES_NON-GOVERNMENTAL ORGANIZATION BASED</t>
  </si>
  <si>
    <t>COMMUNITY DEVELOPMENT BLOCK GRANTS/STATE'S PROGRAM AND NON-ENTITLEMENT GRANTS IN HAWAII</t>
  </si>
  <si>
    <t>PARTNERSHIPS TO IMPROVE COMMUNITY HEALTH</t>
  </si>
  <si>
    <t>STATE ADMINISTRATIVE MATCHING GRANTS FOR THE SUPPLEMENTAL NUTRITION ...</t>
  </si>
  <si>
    <t>WIOA YOUTH ACTIVITIES</t>
  </si>
  <si>
    <t>HURRICANE SANDY COMMUNITY DEVELOPMENT BLOCK GRANT DISASTER RECOVERY ...</t>
  </si>
  <si>
    <t>93.u01</t>
  </si>
  <si>
    <t>2018-327</t>
  </si>
  <si>
    <t>STATE ADM MATCHING GRANTS-NUTRITION ASST. PROGRAM</t>
  </si>
  <si>
    <t>SPECIAL PROGRAMS FOR THE AGING-TITLE III PART B</t>
  </si>
  <si>
    <t>SPECIAL PROGRAMS FOR THE AGING-TITLE III PART C</t>
  </si>
  <si>
    <t>AFFORDABLE CARE ACT</t>
  </si>
  <si>
    <t>AGING RESEARCH</t>
  </si>
  <si>
    <t>2018-401</t>
  </si>
  <si>
    <t>PROMOTION OF THE HUMANITIES_PUBLIC PROGRAMS</t>
  </si>
  <si>
    <t>FAMILY RESOURCE CENTER</t>
  </si>
  <si>
    <t>2018-408</t>
  </si>
  <si>
    <t>21ST CENTURY CURES ACT - BEAU BIDEN CANCER MOONSHOT</t>
  </si>
  <si>
    <t>AFFORDABLE CARE ACT MATERNAL, INFANT, AND EARLY CHILDHOOD HOME VISITING PROGRAM</t>
  </si>
  <si>
    <t>MATERNAL, INFANT AND EARLY CHILDHOOD HOME VISITING GRANT PROGRAM</t>
  </si>
  <si>
    <t>UNION SETTLEMENT ASSOCIATION, INC.</t>
  </si>
  <si>
    <t>2018-612</t>
  </si>
  <si>
    <t>MemerOrgsData_Side Calculations</t>
  </si>
  <si>
    <t>MemberOrgs_TopRow</t>
  </si>
  <si>
    <t>MemberOrgs_NumRow</t>
  </si>
  <si>
    <t>First?</t>
  </si>
  <si>
    <t>#Unique Records</t>
  </si>
  <si>
    <t>MemberOrgs</t>
  </si>
  <si>
    <t>Select FPWA Member Organization</t>
  </si>
  <si>
    <t>Selected Member Org</t>
  </si>
  <si>
    <t>Analyzed?</t>
  </si>
  <si>
    <t>FFIS Document</t>
  </si>
  <si>
    <t>beta.sam.gov name</t>
  </si>
  <si>
    <t>FY 2019</t>
  </si>
  <si>
    <t>Latest Senate</t>
  </si>
  <si>
    <t>6.11.19 Jim Martin Table</t>
  </si>
  <si>
    <t>Community Development Block Grants/State's program and Non-Entitlement Grants in Hawaii</t>
  </si>
  <si>
    <t>Home Investment Partnerships Program</t>
  </si>
  <si>
    <t>State Criminal Alien Assistance Program</t>
  </si>
  <si>
    <t>Twenty-First Century Community Learning Centers</t>
  </si>
  <si>
    <t>Supporting Effective Instruction State Grants (formerly Improving Teacher Quality State Grants)</t>
  </si>
  <si>
    <t>Low-Income Home Energy Assistance</t>
  </si>
  <si>
    <t>Community Services Block Grant</t>
  </si>
  <si>
    <t>Social Services Block Grant</t>
  </si>
  <si>
    <t>Emergency Food and Shelter National Board Program</t>
  </si>
  <si>
    <t>6.6.19 Appropriations Update</t>
  </si>
  <si>
    <t>Emergency Medical Services for Children</t>
  </si>
  <si>
    <t>Community Services Block Grant Discretionary Awards</t>
  </si>
  <si>
    <t>Senior Community Service Employment Program</t>
  </si>
  <si>
    <t/>
  </si>
  <si>
    <t>Adult Education - Basic Grants to States</t>
  </si>
  <si>
    <t>Homeland Security Grant Program</t>
  </si>
  <si>
    <t>Emergency Management Performance Grants</t>
  </si>
  <si>
    <t>National Family Caregiver Support, Title III, Part E</t>
  </si>
  <si>
    <t>Housing Opportunities for Persons with AIDS</t>
  </si>
  <si>
    <t>Temporary Assistance for Needy Families</t>
  </si>
  <si>
    <t>Edward Byrne Memorial Justice Assistance Grant Program</t>
  </si>
  <si>
    <t>Impact Aid</t>
  </si>
  <si>
    <t>Project Grants and Cooperative Agreements for Tuberculosis Control Programs</t>
  </si>
  <si>
    <t>Hospital Preparedness Program (HPP) and Public Health Emergency Preparedness (PHEP) Aligned Cooperative Agreements</t>
  </si>
  <si>
    <t>Maternal and Child Health Services Block Grant to the States</t>
  </si>
  <si>
    <t>Special Programs for the Aging, Title III, Part B, Grants for Supportive Services and Senior Centers</t>
  </si>
  <si>
    <t>Special Programs for the Aging, Title III, Part C, Nutrition Services</t>
  </si>
  <si>
    <t>Section 8 Housing Choice Vouchers</t>
  </si>
  <si>
    <t>Emergency Solutions Grant Program</t>
  </si>
  <si>
    <t>Child Support Enforcement</t>
  </si>
  <si>
    <t xml:space="preserve">Nutrition Services Incentive Program </t>
  </si>
  <si>
    <t>Violence Against Women Formula Grants</t>
  </si>
  <si>
    <t>WIOA Adult Program</t>
  </si>
  <si>
    <t>WIOA Dislocated Worker Formula Grants</t>
  </si>
  <si>
    <t>Special Education Grants to States</t>
  </si>
  <si>
    <t>Career and Technical Education -- Basic Grants to States</t>
  </si>
  <si>
    <t>English Language Acquisition State Grants</t>
  </si>
  <si>
    <t>Teacher and School Leader Incentive Grants (formerly the Teacher Incentive Fund)</t>
  </si>
  <si>
    <t>Health Center Program (Community Health Centers, Migrant Health Centers, Health Care for the Homeless, and Public Housing Primary Care)</t>
  </si>
  <si>
    <t>Child Care and Development Block Grant</t>
  </si>
  <si>
    <t>Block Grants for Community Mental Health Services</t>
  </si>
  <si>
    <t>Block Grants for Prevention and Treatment of Substance Abuse</t>
  </si>
  <si>
    <t>Special Programs for the Aging, Title III, Part D, Disease Prevention and Health Promotion Services</t>
  </si>
  <si>
    <t>Injury Prevention and Control Research and State and Community Based Programs</t>
  </si>
  <si>
    <t>Projects for Assistance in Transition from Homelessness (PATH)</t>
  </si>
  <si>
    <t>Community-Based Child Abuse Prevention Grants</t>
  </si>
  <si>
    <t xml:space="preserve">Family Violence Prevention and Services/Domestic Violence Shelter and Supportive Services </t>
  </si>
  <si>
    <t>Unaccompanied Alien Children Program</t>
  </si>
  <si>
    <t>HIV Emergency Relief Project Grants</t>
  </si>
  <si>
    <t>HIV Care Formula Grants</t>
  </si>
  <si>
    <t>Healthy Start Initiative</t>
  </si>
  <si>
    <t>Sexually Transmitted Diseases (STD) Prevention and Control Grants</t>
  </si>
  <si>
    <t>Child and Adult Care Food Program</t>
  </si>
  <si>
    <t>Lower Income Housing Assistance Program Section 8 Moderate Rehabilitation</t>
  </si>
  <si>
    <t>Highway Planning and Construction</t>
  </si>
  <si>
    <t>Medical Assistance Program</t>
  </si>
  <si>
    <t>Children's Health Insurance Program</t>
  </si>
  <si>
    <t>Rehabilitation Services Vocational Rehabilitation Grants to States</t>
  </si>
  <si>
    <t>Foster Care Title IV-E</t>
  </si>
  <si>
    <t>Adoption Assistance</t>
  </si>
  <si>
    <t>Medicare Enrollment Assistance Program</t>
  </si>
  <si>
    <t>Promoting Safe and Stable Families</t>
  </si>
  <si>
    <t>Basic Center Grant</t>
  </si>
  <si>
    <t>Immunization Cooperative Agreements</t>
  </si>
  <si>
    <t>Substance Abuse and Mental Health Services Projects of Regional and National Significance</t>
  </si>
  <si>
    <t>#</t>
  </si>
  <si>
    <t>Row</t>
  </si>
  <si>
    <t>Grant Name</t>
  </si>
  <si>
    <t>FY 2018 Total</t>
  </si>
  <si>
    <t>President $ Change</t>
  </si>
  <si>
    <t>House $ Change</t>
  </si>
  <si>
    <t>Sort 1</t>
  </si>
  <si>
    <t>Sort 2</t>
  </si>
  <si>
    <t>Senate Budget</t>
  </si>
  <si>
    <t>Senate $ Change</t>
  </si>
  <si>
    <t>Unique CFDA</t>
  </si>
  <si>
    <t>Desired Order</t>
  </si>
  <si>
    <t>All CFDAs</t>
  </si>
  <si>
    <t>BudgetApprop?</t>
  </si>
  <si>
    <t>RowFiltered</t>
  </si>
  <si>
    <t>President % Change</t>
  </si>
  <si>
    <t>Final Pres. Sort</t>
  </si>
  <si>
    <t>Pres. Sort</t>
  </si>
  <si>
    <t>President Budget % Change</t>
  </si>
  <si>
    <t>President Budget $ Change</t>
  </si>
  <si>
    <t>Row Number</t>
  </si>
  <si>
    <t>From</t>
  </si>
  <si>
    <t>To</t>
  </si>
  <si>
    <t>Title:</t>
  </si>
  <si>
    <t>IMPACT TABLE</t>
  </si>
  <si>
    <t>AuditYear</t>
  </si>
  <si>
    <t>Selected Fiscal Year</t>
  </si>
  <si>
    <t>Fiscal Year</t>
  </si>
  <si>
    <t>BudgetYear</t>
  </si>
  <si>
    <t>Selected Budget Year</t>
  </si>
  <si>
    <t>IFERROR(INDEX(BudgetAppropData[President % Change], MATCH(1, ([@[Unique CFDA]] = BudgetAppropData[CFDA])*(SelectBudgetYear = BudgetAppropData[Fiscal Year]), 0)), "")</t>
  </si>
  <si>
    <t>House Budget % Change</t>
  </si>
  <si>
    <t>House Budget $ Change</t>
  </si>
  <si>
    <t>Column1</t>
  </si>
  <si>
    <t>Budget Year</t>
  </si>
  <si>
    <t>House % Change</t>
  </si>
  <si>
    <t>IFERROR(INDEX(BudgetAppropData[House % Change], MATCH(1,([@[Unique CFDA]] = BudgetAppropData[CFDA])*(SelectBudgetYear = BudgetAppropData[Fiscal Year]), 0)), "")</t>
  </si>
  <si>
    <t>Pres.</t>
  </si>
  <si>
    <t>Hse.</t>
  </si>
  <si>
    <t>Nme</t>
  </si>
  <si>
    <t>SUMMARY TABLE</t>
  </si>
  <si>
    <t>Metric</t>
  </si>
  <si>
    <t>Total</t>
  </si>
  <si>
    <t>FPWA Member Org. Federal Grants</t>
  </si>
  <si>
    <t>Dynamic Tree Map</t>
  </si>
  <si>
    <t>COMMUNITY DEVELOPMENT BLOCK GRANT</t>
  </si>
  <si>
    <t>S/STATE'S PROGRAM AND NON-ENTITLEMENT GRANTS IN HAWAII</t>
  </si>
  <si>
    <t>To learn more about federal grants visit beta.sam.gov</t>
  </si>
  <si>
    <t>To learn more about this data visit our methodology page</t>
  </si>
  <si>
    <t>FY 18 Amount</t>
  </si>
  <si>
    <t>President Cut/Increase</t>
  </si>
  <si>
    <t>House Cut/Increase</t>
  </si>
  <si>
    <t>Dynamic Bar Charts</t>
  </si>
  <si>
    <t>Select Federal Grant</t>
  </si>
  <si>
    <t>President Budget</t>
  </si>
  <si>
    <t>FY 2018 Actuals</t>
  </si>
  <si>
    <t>Community Development Block Grants/Entitlement Grants</t>
  </si>
  <si>
    <t>HIV Prevention Activities Health Department Based</t>
  </si>
  <si>
    <t>State Administrative Matching Grants for the Supplemental Nutrition Assistance Program</t>
  </si>
  <si>
    <t>The Affordable Care Act: Building Epidemiology, Laboratory, and Health Information Systems Capacity in the Epidemiology and Laboratory Capacity for Infectious Disease (ELC) and Emerging Infections Program (EIP) Cooperative Agreements; PPHF</t>
  </si>
  <si>
    <t>FedGrant_Calculations</t>
  </si>
  <si>
    <t>FedGrant</t>
  </si>
  <si>
    <t>FedGrant_Top Row</t>
  </si>
  <si>
    <t>FedGrant_NumRow</t>
  </si>
  <si>
    <t>Select Fed Grant</t>
  </si>
  <si>
    <t>President $ Difference</t>
  </si>
  <si>
    <t>House $ Difference</t>
  </si>
  <si>
    <t>Title</t>
  </si>
  <si>
    <t>House Budget</t>
  </si>
  <si>
    <t>IF('FPWA Member Grants'!E6 &lt; 0, TEXT(('FPWA Member Grants'!E6*-1), "0"), TEXT('FPWA Member Grants'!E6, "0"))</t>
  </si>
  <si>
    <t>IMPACT CHARTS</t>
  </si>
  <si>
    <t>SUMMARY CHARTS</t>
  </si>
  <si>
    <t>Citation</t>
  </si>
  <si>
    <t>FPWA Analysis of FFIS data and NYC Comptroller Data</t>
  </si>
  <si>
    <t>Example Title for Impact and Summary Charts:</t>
  </si>
  <si>
    <t>Citation:</t>
  </si>
  <si>
    <t>FPWA Analysis of FFIS and FPWA FY18 audit data. Because audits run a year behind, our analysis examines FY20 proposals on an agency's FY18 federal grants.</t>
  </si>
  <si>
    <t>Newly Updated</t>
  </si>
  <si>
    <t>Public Housing Capital Fund</t>
  </si>
  <si>
    <t>Protection and Advocacy for Individuals with Mental Illness</t>
  </si>
  <si>
    <t>Universal Newborn Hearing Screening</t>
  </si>
  <si>
    <t>Preschool Development Grants</t>
  </si>
  <si>
    <t>Health Careers Opportunity Program</t>
  </si>
  <si>
    <t>Healthy Start</t>
  </si>
  <si>
    <t>-</t>
  </si>
  <si>
    <t>Assisted Outpatient Treatment</t>
  </si>
  <si>
    <t>93.051, 93.763</t>
  </si>
  <si>
    <t>93.464, 93.843</t>
  </si>
  <si>
    <t>93.599, 93.674</t>
  </si>
  <si>
    <t>93.813, 93.426</t>
  </si>
  <si>
    <t>NA</t>
  </si>
  <si>
    <t>93.C01</t>
  </si>
  <si>
    <t>93.CNR</t>
  </si>
  <si>
    <t>Program Title</t>
  </si>
  <si>
    <t>Program Number</t>
  </si>
  <si>
    <t>Popular Name (020)</t>
  </si>
  <si>
    <t>Federal Agency (030)</t>
  </si>
  <si>
    <t>Authorization (040)</t>
  </si>
  <si>
    <t>Objectives (050)</t>
  </si>
  <si>
    <t>Types of Assistance (060)</t>
  </si>
  <si>
    <t>Uses and Use Restrictions (070)</t>
  </si>
  <si>
    <t>Applicant Eligibility (081)</t>
  </si>
  <si>
    <t>Beneficiary Eligibility (082)</t>
  </si>
  <si>
    <t>Credentials/Documentation (083)</t>
  </si>
  <si>
    <t>Preapplication Coordination (091)</t>
  </si>
  <si>
    <t>Application Procedures (092)</t>
  </si>
  <si>
    <t>Award Procedure (093)</t>
  </si>
  <si>
    <t>Deadlines (094)</t>
  </si>
  <si>
    <t>Range of Approval/Disapproval Time (095)</t>
  </si>
  <si>
    <t>Appeals (096)</t>
  </si>
  <si>
    <t>Renewals (097)</t>
  </si>
  <si>
    <t>Formula and Matching Requirements (101)</t>
  </si>
  <si>
    <t>Length and Time Phasing of Assistance (102)</t>
  </si>
  <si>
    <t>Reports (111)</t>
  </si>
  <si>
    <t>Audits (112)</t>
  </si>
  <si>
    <t>Records (113)</t>
  </si>
  <si>
    <t>Account Identification (121)</t>
  </si>
  <si>
    <t>Obligations (122)</t>
  </si>
  <si>
    <t>Range and Average of Financial Assistance (123)</t>
  </si>
  <si>
    <t>Program Accomplishments (130)</t>
  </si>
  <si>
    <t>Regulations, Guidelines, and Literature (140)</t>
  </si>
  <si>
    <t>Regional or Local Office (151)</t>
  </si>
  <si>
    <t>Headquarters Office (152)</t>
  </si>
  <si>
    <t>Website Address (153)</t>
  </si>
  <si>
    <t>Related Programs (160)</t>
  </si>
  <si>
    <t>Examples of Funded Projects (170)</t>
  </si>
  <si>
    <t>Criteria for Selecting Proposals (180)</t>
  </si>
  <si>
    <t>Published Date</t>
  </si>
  <si>
    <t>Parent Shortname</t>
  </si>
  <si>
    <t>URL</t>
  </si>
  <si>
    <t>Recovery</t>
  </si>
  <si>
    <t>Agricultural Research Basic and Applied Research</t>
  </si>
  <si>
    <t>(Extramural Research)</t>
  </si>
  <si>
    <t>AGRICULTURAL RESEARCH SERVICE, AGRICULTURE, DEPARTMENT OF</t>
  </si>
  <si>
    <t>{"list":[{"act":{"description":"Food Security Act of 1985"},"publicLaw":{"congressCode":"99","number":"198"},"USC":{"title":"7","section":"427-427i, 1624"},"authorizationTypes":{"USC":true,"act":true,"statute":false,"publicLaw":true,"executiveOrder":false},"usc":{"title":"7","section":"427-427i, 1624"}}]}</t>
  </si>
  <si>
    <t>To make agricultural research discoveries, evaluate alternative ways of attaining research goals, and provide scientific technical information.</t>
  </si>
  <si>
    <t>PROJECT GRANTS</t>
  </si>
  <si>
    <t>Not Applicable</t>
  </si>
  <si>
    <t>Usually nonprofit institutions of higher education or other nonprofit research organizations, whose primary purpose is conducting scientific research.</t>
  </si>
  <si>
    <t>{"isApplicable":false}</t>
  </si>
  <si>
    <t>{"environmentalImpact":{"reports":[{"isSelected":true,"reportCode":"otherRequired"}]},"description":"Pre-application coordination is required."}</t>
  </si>
  <si>
    <t>{"description":"Letters should be submitted to the Agricultural Research Service, Department of Agriculture. Give name of applicants, location of facilities, and State of incorporation, if any."}</t>
  </si>
  <si>
    <t>A peer review panel considers each proposal, evaluates the qualifications of applicants in line with research to be undertaken and determines priority for final negotiations of the grant.</t>
  </si>
  <si>
    <t>{"flag":"no","list":[]}</t>
  </si>
  <si>
    <t>None</t>
  </si>
  <si>
    <t>{"types":{"moe":false,"formula":false,"matching":false}}</t>
  </si>
  <si>
    <t>{"awarded":"other","description":"None","awardedDescription":"None"}</t>
  </si>
  <si>
    <t>[{"code":"program","isSelected":true,"description":"Progress reports, final technical reports, financial statements, and inventions and subaward reports."},{"code":"cash","isSelected":false},{"code":"progress","isSelected":false},{"code":"expenditure","isSelected":false},{"code":"performanceMonitoring","isSelected":false}]</t>
  </si>
  <si>
    <t>{"isApplicable":true,"description":"As performed by cognizant audit agency."}</t>
  </si>
  <si>
    <t>Financial records, supporting documents, statistical records, and all other records pertinent to an award shall be retained for a period of three years from the date of submission of the final expenditure report or, for awards that are renewed quarterly or annually, from the date of the submission of the quarterly or annual financial report, as authorized by the Federal awarding agency.</t>
  </si>
  <si>
    <t>12-1400-0-1-352;</t>
  </si>
  <si>
    <t xml:space="preserve">(Project Grants) FY 17$45,381,885.00; FY 18 est $35,000,000.00; FY 19 est $35,000,000.00; FY 16$45,381,885.00; - </t>
  </si>
  <si>
    <t>$1,000 to $25,000.  Average $15,000</t>
  </si>
  <si>
    <t>{"list":[],"isApplicable":false}</t>
  </si>
  <si>
    <t>2 CFR 200</t>
  </si>
  <si>
    <t>{"flag":"appendix","description":"See the Agricultural Research Service Regional Offices listed in Appendix IV of the Catalog."}</t>
  </si>
  <si>
    <t>Kathleen S. Townson,5601 Sunnyside Ave, MS-5110, Beltsville, MD 20705 Email:&lt; a href='mailto:kathleen.townson@ars.usda.gov'&gt;kathleen.townson@ars.usda.gov&lt;/a&gt;Phone: (301) 504-1702.;</t>
  </si>
  <si>
    <t>http://www.ars.usda.gov</t>
  </si>
  <si>
    <t xml:space="preserve">10.700 National Agricultural Library; 10.500 Cooperative Extension Service; 10.207 Animal Health and Disease Research; 10.202 Cooperative Forestry Research; 10.200 Grants for Agricultural Research, Special Research Grants; 10.205 Payments to 1890 Land-Grant Colleges and Tuskegee University; 10.203 Payments to Agricultural Experiment Stations Under the Hatch Act; 10.652 Forestry Research; 10.250 Agricultural and Rural Economic Research, Cooperative Agreements and Collaborations; </t>
  </si>
  <si>
    <t>Not Applicable.</t>
  </si>
  <si>
    <t>Peer review.</t>
  </si>
  <si>
    <t>Jan 01,1965</t>
  </si>
  <si>
    <t>USDA</t>
  </si>
  <si>
    <t>https://beta.sam.gov/fal/e86521479e1f4278ac0fbb54f22208bf/view</t>
  </si>
  <si>
    <t>[{"code":"subpartB","isSelected":false},{"code":"subpartC","isSelected":false},{"code":"subpartD","isSelected":false},{"code":"subpartE","isSelected":false},{"code":"subpartF","isSelected":true}]</t>
  </si>
  <si>
    <t>Plant and Animal Disease, Pest Control, and Animal Care</t>
  </si>
  <si>
    <t>ANIMAL AND PLANT HEALTH INSPECTION SERVICE, AGRICULTURE, DEPARTMENT OF</t>
  </si>
  <si>
    <t>{"list":[{"act":{"description":"Plant Protection Act"},"publicLaw":{"congressCode":"106","number":"224"},"USC":{"title":"7","section":"7701-7772"},"authorizationTypes":{"USC":true,"act":true,"publicLaw":true},"usc":{"title":"7","section":"7701-7772"}},{"act":{"description":"Animal Welfare Act, as amended"},"USC":{"title":"7","section":"2131-2155"},"authorizationTypes":{"USC":true,"act":true},"usc":{"title":"7","section":"2131-2155"}},{"act":{"description":"Farm Security and Rural Investment Act of 2002"},"publicLaw":{"congressCode":"107","number":"171"},"USC":{"title":"E","section":"10401-10418"},"authorizationTypes":{"USC":true,"act":true,"publicLaw":true},"usc":{"title":"E","section":"10401-10418"}}]}</t>
  </si>
  <si>
    <t>To protect U.S. agriculture from economically injurious plant and animal diseases and pests, ensure the safety and potency of veterinary biologic, and ensure the humane treatment of animals.</t>
  </si>
  <si>
    <t>Foreign, State, local, and U.S. Territorial government agencies, nonprofit institutions of higher education, and nonprofit associations or organizations requiring Federal support to eradicate, control, or assess the status of injurious plant and animal diseases and pests that are a threat to regional or national agriculture and conduct related demonstration projects.</t>
  </si>
  <si>
    <t>Farmers, ranchers, agriculture producers, State, local, U.S. Territorial government agencies, public and private institutions and organizations benefit from Federal assistance to eradicate or control injurious plant and animal diseases and pests that are a threat to regional or national agriculture.</t>
  </si>
  <si>
    <t>{"description":"Curriculum vitae for principal investigator, except for State, local, and Territorial government cooperators.","isApplicable":true}</t>
  </si>
  <si>
    <t>{"environmentalImpact":{"reports":[{"isSelected":true,"reportCode":"ExecutiveOrder12372"},{"isSelected":true,"reportCode":"otherRequired"}]},"description":"N/A"}</t>
  </si>
  <si>
    <t>{"description":"Comply with E.O. 12372, \"Intergovernmental Review of Federal Programs,\" and submit a completed Standard Form 424 \"Application for Federal Assistance (Non-construction)\" and project proposal (work plan), financial plan, curriculum vitae, and other required certifications to the appropriate APHIS area, regional, or Headquarters Office.  See Regional and Local Office Address Listing."}</t>
  </si>
  <si>
    <t>Applications are approved by the Administrator or Authorized Departmental Officers (ADOs) upon determination that the project will contribute toward accomplishment of the Agency's overall mission and meet any established project evaluation/selection criteria.</t>
  </si>
  <si>
    <t>From 60 to 120 days.</t>
  </si>
  <si>
    <t>Based on program needs and availability of annual funding.</t>
  </si>
  <si>
    <t>{"types":{"moe":false,"formula":false,"matching":false},"formula":{"title":"","chapter":"","part":"","subPart":"","publicLaw":"","description":""},"matching":{"description":""},"moe":{"description":""}}</t>
  </si>
  <si>
    <t>{"awarded":"other","description":"Up to 1 year from the date of award.  Funds are made available as required to cover expenditures.","awardedDescription":"Funds are provided to recipients when requests for advance or reimbursement are received and approved by the Agency."}</t>
  </si>
  <si>
    <t>[{"code":"program","isSelected":false,"description":""},{"code":"cash","isSelected":false,"description":""},{"code":"progress","isSelected":true,"description":"Requirements are specifically indicated in the award documents and may vary for given programs; however, quarterly financial reports, annual progress reports, final financial and final summary progress reports are generally required."},{"code":"expenditure","isSelected":true,"description":"SF-425, Federal Financial Report"},{"code":"performanceMonitoring","isSelected":true,"description":"Narrative performance progress reports"}]</t>
  </si>
  <si>
    <t>{"isApplicable":true,"description":"N/A"}</t>
  </si>
  <si>
    <t>Instruction provided in the Notice of Award.  Grantees are expected to maintain separate records for each grant to ensure that funds are used for the purpose for which the grant was made.  Records are subject to inspection during the life of the grant and for three years thereafter.</t>
  </si>
  <si>
    <t>12-9971-0-7-352;12-1600-0-1-352;</t>
  </si>
  <si>
    <t xml:space="preserve">(Salaries and Expenses) FY 17$243,631,584.00; FY 18 est $256,467,514.00; FY 19 est $193,289,258.00; FY 16$239,406,515.00; - APHIS has a difference between budget authority and obligations because there is carryover funding available from no year funding._x000D_
</t>
  </si>
  <si>
    <t>{"list":[{"fiscalYear":2016,"description":"Selected examples of progress: Brucellosis class free status States - 50 States and 3 Territories; \r\nTuberculosis - number of States/Territories recognized as TB free - 48 States, 2 Territories Selected examples of progress: Brucellosis class free status States - 50 States and 3 Territories; \r\nTuberculosis - number of States/Territories recognized as TB free - 49 States, 2 Territories "},{"fiscalYear":2018,"description":"Selected examples of progress: Brucellosis class free status States - 50 States and 3 Territories; \r\nTuberculosis - number of States/Territories recognized as TB free - 49 States, 2 Territories"},{"fiscalYear":2017,"description":"Selected examples of progress: Brucellosis class free status States - 50 States and 3 Territories; \r\nTuberculosis - number of States/Territories recognized as TB free - 49 States, 2 Territories"}],"isApplicable":true}</t>
  </si>
  <si>
    <t>Uniform Administrative Requirements, Cost Principles, and Audit Requirements for Federal Awards”, 2 CFR Part 200; Nonprocurement  Debarment and Suspension” 2 CFR 417; “Requirements for Drug-Free Workplace", 2 CFR Part 421; "New Restrictions on Lobbying", 2 CFR Part 418; and Office of Management and Budget regulations governing "Controlling Paperwork Burdens on the Public", 5 CFR 1320</t>
  </si>
  <si>
    <t>{"flag":"appendix","description":"Consult Appendix IV of the Catalog for addresses of regional offices of the Animal and Plant Health Inspection Service."}</t>
  </si>
  <si>
    <t>Eileen M. Berke,4700 River Road, Unit 55, Riverdale, MD 20737 Email:&lt; a href='mailto:eileen.m.berke@aphis.usda.gov'&gt;eileen.m.berke@aphis.usda.gov&lt;/a&gt;Phone: (301) 851-2856;</t>
  </si>
  <si>
    <t>http://www.aphis.usda.gov/</t>
  </si>
  <si>
    <t xml:space="preserve">10.902 Soil and Water Conservation; 10.028 Wildlife Services; 10.215 Sustainable Agriculture Research and Education; 10.500 Cooperative Extension Service; 10.001 Agricultural Research Basic and Applied Research; 10.207 Animal Health and Disease Research; 10.202 Cooperative Forestry Research; 10.219 Biotechnology Risk Assessment Research; 10.652 Forestry Research; 10.250 Agricultural and Rural Economic Research, Cooperative Agreements and Collaborations; 15.611 Wildlife Restoration and Basic Hunter Education; </t>
  </si>
  <si>
    <t>Jan 01,1972</t>
  </si>
  <si>
    <t>https://beta.sam.gov/fal/301b768d4ea246db9ef7f126ecf7e81b/view</t>
  </si>
  <si>
    <t>[{"code":"subpartB","isSelected":true},{"code":"subpartC","isSelected":true},{"code":"subpartD","isSelected":true},{"code":"subpartE","isSelected":true},{"code":"subpartF","isSelected":true}]</t>
  </si>
  <si>
    <t>Wildlife Services</t>
  </si>
  <si>
    <t>{"list":[{"act":{"description":"Animal Damage Control Act of 1931"},"USC":{"title":"7","section":"426,426b, 426c"},"authorizationTypes":{"USC":true,"act":true,"statute":false,"publicLaw":false,"executiveOrder":false},"usc":{"title":"7","section":"426,426b, 426c"}}]}</t>
  </si>
  <si>
    <t>To reduce damage caused by mammals and birds and those mammal and bird species that are reservoirs for zoonotic diseases, (except for urban rodent control through control and research activities).  Wherever feasible, humane methods will be emphasized.</t>
  </si>
  <si>
    <t>State and local governments, federally recognized Indian tribal governments, public/private nonprofit organizations, nonprofit institutions of higher education, and individuals.</t>
  </si>
  <si>
    <t>States, local jurisdictions, U.S. Territorial government agencies, federally recognized Indian tribal governments, public and private institutions and organizations, farmers, ranchers, agricultural producers, and land/property owners benefit from Federal assistance in the control of nuisance mammals and birds and those mammal and bird species that are reservoirs for zoonotic diseases.</t>
  </si>
  <si>
    <t>{}</t>
  </si>
  <si>
    <t>Applications are approved by the Administrator or authorized departmental officers (ADO's) upon determination that the project will contribute toward accomplishment of the Agency's overall mission and meet any established project evaluation/selection criteria.</t>
  </si>
  <si>
    <t>{"awarded":"other","description":"Up to one year from the date of award.  Funds are made available as required to cover expenditures.","awardedDescription":"Funds are provided to recipients when requests for advance or reimbursement are received and approved by the Agency."}</t>
  </si>
  <si>
    <t>[{"code":"program","isSelected":false,"description":""},{"code":"cash","isSelected":false,"description":""},{"code":"progress","isSelected":false,"description":""},{"code":"expenditure","isSelected":true,"description":"SF-425, Federal Financial Report"},{"code":"performanceMonitoring","isSelected":true,"description":"Requirements are specifically indicated in the award documents and may vary for given programs.  Narrative performance progress reports."}]</t>
  </si>
  <si>
    <t>12-1600-0-1-352;</t>
  </si>
  <si>
    <t>(Salaries and Expenses) FY 17$8,583,390.00; FY 18 est $8,755,058.00; FY 19 est $5,003,582.00; FY 16$6,649,664.00; - APHIS has a difference between budget authority and obligations because there is carryover funding available from no year funding.</t>
  </si>
  <si>
    <t xml:space="preserve">No Data Available. </t>
  </si>
  <si>
    <t>{"flag":"appendix","description":"See Appendix IV of the Catalog."}</t>
  </si>
  <si>
    <t>Eileen M. Berke,4700 River Road, Unit 55, Suite 3B06.3, Riverdale, MD 20737 Email:&lt; a href='mailto:eileen.m.berke@aphis.usda.gov'&gt;eileen.m.berke@aphis.usda.gov&lt;/a&gt;Phone: (301) 851-2856;</t>
  </si>
  <si>
    <t>http://www.aphis.usda.gov</t>
  </si>
  <si>
    <t xml:space="preserve">10.025 Plant and Animal Disease, Pest Control, and Animal Care; 10.652 Forestry Research; 15.611 Wildlife Restoration and Basic Hunter Education; </t>
  </si>
  <si>
    <t>Relevance to agency program mission and qualification of principle investigator and institution.</t>
  </si>
  <si>
    <t>Jan 01,1986</t>
  </si>
  <si>
    <t>https://beta.sam.gov/fal/809e4a0ae7544a7cb65b9db7f7b63554/view</t>
  </si>
  <si>
    <t>Indemnity Program</t>
  </si>
  <si>
    <t>{"list":[{"act":{"description":"Plant Protection Act"},"publicLaw":{"number":"106-224"},"authorizationTypes":{"USC":false,"act":true,"statute":false,"publicLaw":true,"executiveOrder":false}},{"act":{"description":"9 CFR parts 50-54"},"authorizationTypes":{"USC":false,"act":true,"statute":false,"publicLaw":false,"executiveOrder":false}}]}</t>
  </si>
  <si>
    <t xml:space="preserve">Animal and Plant Health Inspection Service administers regulations at 9 CFR parts 50 to 54 that authorizes payment for indemnities.  This authority covers a wide variety of indemnity situations ranging from large livestock depopulations to small fowl depopulations, and there are various indemnity calculations and processes for determining the indemnity value for each specific species.  The Secretary of Agriculture offers an opinion that constitutes an emergency and threatens the U.S. animal population.  Payment for the destroyed animals is based on fair market value.  Also, under Section 415 (e) of the Plant Protection Act (Title IV of Public Law 106-224), under a declaration of extraordinary emergency because of the presence of a plant pest or noxious weed that is new to or not known to be widely prevalent in the United States, the Secretary may pay compensation for economic losses incurred by as a result of actions taken under the authorities in this section (415)._x000D_
</t>
  </si>
  <si>
    <t>DIRECT PAYMENTS WITH UNRESTRICTED USE</t>
  </si>
  <si>
    <t>{"description":"Required documentation will be specified in the Declaration of Emergency issued by the Secretary of Agriculture","isApplicable":true}</t>
  </si>
  <si>
    <t>{"description":"N/A"}</t>
  </si>
  <si>
    <t>Required documentation will be specified in the Declaration of Emergency issued by the Secretary of Agriculture</t>
  </si>
  <si>
    <t>{"awarded":"other","description":"Time period of availability will be specified in the Declaration of Emergency issued by the Secretary of Agriculture","awardedDescription":"Electronic Funds Transfer or paper check"}</t>
  </si>
  <si>
    <t>[{"code":"program","isSelected":false},{"code":"cash","isSelected":false},{"code":"progress","isSelected":false},{"code":"expenditure","isSelected":false},{"code":"performanceMonitoring","isSelected":false}]</t>
  </si>
  <si>
    <t>Record requirements will be specified in the Declaration of Emergency issued by the Secretary of Agriculture</t>
  </si>
  <si>
    <t>(Direct Payments with Unrestricted Use) FY 17$6,794,055.00; FY 18 est $5,988,018.00; FY 19 est $6,560,683.00; FY 16$30,472,730.00; - FY2018 estimate was made using FY2017 activities.  Data was reviewed from FY2015-FY2017 and there was no identifiable trend/pattern.  Also FY2015 and FY2016 had unforeseen outbreaks that cannot be anticipated for future years.</t>
  </si>
  <si>
    <t>{"flag":"appendix"}</t>
  </si>
  <si>
    <t>Donna Cichy100 North 6th Street, Suite 510C_x000D_
, Minneapolis, MN 55403 Email:&lt; a href='mailto:Donna.R.Cichy@aphis.usda.gov'&gt;Donna.R.Cichy@aphis.usda.gov&lt;/a&gt;Phone: 6123363261;</t>
  </si>
  <si>
    <t>Mar 16,2012</t>
  </si>
  <si>
    <t>https://beta.sam.gov/fal/a984be7ef3964d3db6180cf6a9213275/view</t>
  </si>
  <si>
    <t>[{"code":"subpartB","isSelected":false},{"code":"subpartC","isSelected":false},{"code":"subpartD","isSelected":false},{"code":"subpartE","isSelected":false},{"code":"subpartF","isSelected":false}]</t>
  </si>
  <si>
    <t>Commodity Loans and Loan Deficiency Payments</t>
  </si>
  <si>
    <t>Marketing Assistance Loans (MAL's) and Loan Deficiency Payments (LDP's)</t>
  </si>
  <si>
    <t>FARM SERVICE AGENCY, AGRICULTURE, DEPARTMENT OF</t>
  </si>
  <si>
    <t>{"list":[{"act":{"description":"Agricultural Act of 2014"},"publicLaw":{"congressCode":"113","number":"79"},"authorizationTypes":{"USC":false,"act":true,"statute":false,"publicLaw":true,"executiveOrder":false}}]}</t>
  </si>
  <si>
    <t>To improve and stabilize farm income, to assist in bringing about a better balance between supply and demand of the commodities, and to assist farmers in the orderly marketing of their crops.</t>
  </si>
  <si>
    <t>DIRECT PAYMENTS WITH UNRESTRICTED USE;DIRECT LOANS</t>
  </si>
  <si>
    <t>Owner, landlord, tenant, or sharecropper on an eligible farm that has produced the eligible commodities or, in the case of sugar, a processor or refiner who meets program requirements as announced by the Secretary.</t>
  </si>
  <si>
    <t>Owner, landlord, tenant, or sharecropper on a farm that has produced the eligible commodities, meets program requirements as announced by the Secretary, and maintains beneficial interest in the commodity.  State and County governments may be eligible for MAL's and LDP's when they have a share in produced and harvested eligible commodities on land they own, if the benefits or payments are used to support public schools.</t>
  </si>
  <si>
    <t>{"description":"The commodity must be produced and harvested by the producer, and the producer must meet program requirements as announced by the Secretary.  Requirements include a record of the farming operation on file in the FSA county office and a complete acreage report to account for all cropland on the farm must be submitted for the applicable crop year.  ","isApplicable":true}</t>
  </si>
  <si>
    <t>{"environmentalImpact":{"reports":[{"isSelected":true,"reportCode":"otherRequired"}]},"description":"No additional information provided."}</t>
  </si>
  <si>
    <t>{"description":"In the case of warehouse-stored commodities, producer or Cooperative Marketing Association presents warehouse receipts to the FSA county office (warehouse-stored peanut loans may be made through Designated Marketing Associations).  In the case of farm-stored commodities (including sugar), producer/processor or Cooperative Marketing Association requests a loan at the FSA county office.  "}</t>
  </si>
  <si>
    <t>Applications are approved by the FSA upon determination that applicant and commodity are eligible.</t>
  </si>
  <si>
    <t>{"flag":"yes","description":"Deadline for the year following year in which crop is normally harvested if as follows:  Mar 31 - MAL's and LDP's are available for wheat, barley, oats, canola, flaxseed, crambe, rapeseed, sesame seed, and honey; May 31 - MAL's and LDP's are available for rice, corn, grain sorghum, cotton, soybeans, safflower, sunflower seed, mustard seed, small and large chickpeas, lentils, dry peas , and cotton; and Sept. 30 - Loans are available for sugar.","list":[{"start":"2018-01-31","description":"Deadline for crop year 2017 peanuts and wool."}]}</t>
  </si>
  <si>
    <t>Approximately 3 days but could take from 15 to 30 days.</t>
  </si>
  <si>
    <t>Applications may be reviewed by county, State, or national offices.</t>
  </si>
  <si>
    <t>{"awarded":"lump","description":"Assistance is generally available for 9 months or less, and is normally disbursed on a lump-sum basis."}</t>
  </si>
  <si>
    <t>{"isApplicable":true,"description":"Periodic and required spot checks of farm-stored grain will be made by the county FSA office.  Recipients are subject to other audits by FSA and by the Office of Inspector General, USDA."}</t>
  </si>
  <si>
    <t>Not applicable.</t>
  </si>
  <si>
    <t>12-4336-0-3-351;</t>
  </si>
  <si>
    <t>(Direct Loans) FY 17$6,914,144,153.00; FY 18 est $8,242,908,500.00; FY 19 Estimate Not Available  FY 16$6,560,230,313.00; - (Direct Payments with Unrestricted Use) FY 17$46,564,581.00; FY 18 est $74,570,000.00; FY 19 Estimate Not Available  FY 16$212,967,255.00; - Loan Deficiency Payments</t>
  </si>
  <si>
    <t>Program regulations published in the Federal Register 7 CFR, Chapter XIV, Parts 1421, 1425, 1427, 1434, and 1435; announcements issued to news media and letters to producers; " FSA Commodity Fact Sheets, " no cost: The Price Support Program," ; Farm Service Agency, Department of Agriculture, STOP 0506, 1400 Independence Avenue S.W., Washington, DC 20250-0506.</t>
  </si>
  <si>
    <t>{"flag":"none","description":"Consult the local telephone directory for location of the FSA county office.  If no listing, get in touch with appropriate FSA State office listed under the Farm Service Agency section of Appendix IV of the Catalog."}</t>
  </si>
  <si>
    <t>DeAnn Allen1400 Independence Avenue, SW, Stop 0510, Washington, DC 20250-0510 Email:&lt; a href='mailto:deann.allen@wdc.usda.gov'&gt;deann.allen@wdc.usda.gov&lt;/a&gt;Phone: (202) 720-9889;</t>
  </si>
  <si>
    <t>http://www.fsa.usda.gov/programs-and-services/price-support/Index</t>
  </si>
  <si>
    <t xml:space="preserve">10.155 Marketing Agreements and Orders; </t>
  </si>
  <si>
    <t>https://beta.sam.gov/fal/5732f247f1dc44d48c37c4526f2a7290/view</t>
  </si>
  <si>
    <t>Dairy Indemnity Program</t>
  </si>
  <si>
    <t>DIPP</t>
  </si>
  <si>
    <t>{"list":[{"act":{"description":"Act of August 13, 1968"},"publicLaw":{"number":"90-484"},"statute":{"page":"750","volume":"82"},"USC":{"title":"7","section":"450j-450l"},"authorizationTypes":{"USC":true,"act":true,"statute":true,"publicLaw":true,"executiveOrder":false},"usc":{"title":"7","section":"450j-450l"}}]}</t>
  </si>
  <si>
    <t>To protect dairy farmers and manufacturers of dairy products who through no fault of their own, are directed to remove their milk or dairy products from commercial markets because of contamination from pesticides which have been approved for use by the Federal government.  Dairy farmers can also be indemnified because of contamination with chemicals or toxic substances, nuclear radiation or fallout.</t>
  </si>
  <si>
    <t>Dairy farmers whose milk has been removed from the market by a public agency because of residue of any violating substance in such milk.  Manufacturers of dairy products whose product has been removed from the market by a public agency because of pesticide residue in such product.  This program is also available in Puerto Rico.</t>
  </si>
  <si>
    <t>Dairy farmers whose milk has been removed from the market by a public agency because of residue of any violating substance in such milk. Manufacturers of dairy products whose product has been removed from the market by a public agency because of pesticide residue in such product. This program is available in Puerto Rico.</t>
  </si>
  <si>
    <t>{"description":"In the case of a dairy farmer, the notice removing the milk from the market along with a record of past marketing records for milk to determine the quantity and value of the milk not marketed, the violating substance involved and the uses of such violating substances during the previous 24 months.  In the case of the manufacturer of dairy products, the notice removing the product from the market and sufficient data to determine the value of the product.  This program is excluded from coverage under OMB Circular No. A-87.","isApplicable":true}</t>
  </si>
  <si>
    <t>{"description":"Producers must file an application for payment on Form FSA-373 with the local county FSA office. Manufacturers must file information on the cause and amount of their loss with the local county FSA office.  "}</t>
  </si>
  <si>
    <t>Initial approval is made by the county FSA committee.  Final approval is made by the Price Support Division in Washington, DC.</t>
  </si>
  <si>
    <t>{"flag":"yes","description":"Claims must be filed by December 31 following the fiscal year in which the loss is incurred.","list":[{"start":"2014-02-07","end":"2018-12-31"}]}</t>
  </si>
  <si>
    <t>From 60 to 90 days.</t>
  </si>
  <si>
    <t>Applicants may appeal to the county Farm Service Agency Committee and to the FSA, Department of Agriculture,  Appeals and Litigation Group, 1400 Independence Avenue, SW., Washington, DC 20250-0570.</t>
  </si>
  <si>
    <t>{"awarded":"lump","description":"Payment is made by Commodity Credit Corporation (CCC) check after claim approval."}</t>
  </si>
  <si>
    <t>The dairy farmer and the manufacturer of dairy products must keep any records in applying for a payment for 3 years following the year in which an application for payment was filed.</t>
  </si>
  <si>
    <t>12-3314-0-1-351;</t>
  </si>
  <si>
    <t xml:space="preserve">(Direct Payments with Unrestricted Use) FY 17$224,334.00; FY 18 est $467,000.00; FY 19 est $500,000.00; FY 16$161,410.00; - </t>
  </si>
  <si>
    <t>Program regulations were published in the Federal Register, 7 CFR, 760, and announced through the news media, Handbook 3-LD, Circulars and regulations issued by FSA.</t>
  </si>
  <si>
    <t>{"flag":"appendix","description":"Consult the local telephone directory for location of the county FSA office.  If no listing, contact the appropriate State FSA office listed under the Farm Service Agency section of Appendix IV of the Catalog."}</t>
  </si>
  <si>
    <t>Danielle Cooke1400 Independence Avenue, SW, Washington, DC 20250-0512 Email:&lt; a href='mailto:danielle.cooke@wdc.usda.gov'&gt;danielle.cooke@wdc.usda.gov&lt;/a&gt;Phone: (202) 720-1919;</t>
  </si>
  <si>
    <t xml:space="preserve">10.500 Cooperative Extension Service; </t>
  </si>
  <si>
    <t>Jan 01,1969</t>
  </si>
  <si>
    <t>https://beta.sam.gov/fal/791edbbfa19d4f51bf996fae0d0281e7/view</t>
  </si>
  <si>
    <t>[{"code":"subpartB","isSelected":true},{"code":"subpartC","isSelected":true},{"code":"subpartD","isSelected":true},{"code":"subpartE","isSelected":false},{"code":"subpartF","isSelected":false}]</t>
  </si>
  <si>
    <t>Emergency Conservation Program</t>
  </si>
  <si>
    <t>(ECP)</t>
  </si>
  <si>
    <t>{"list":[{"act":{"description":"Agricultural Credit Act of 1978"},"publicLaw":{"congressCode":"95","number":"334"},"statute":{"page":"420","volume":"92"},"USC":{"title":"16","section":"2201-2205"},"authorizationTypes":{"USC":true,"act":true,"statute":true,"publicLaw":true,"executiveOrder":false},"usc":{"title":"16","section":"2201-2205"}}]}</t>
  </si>
  <si>
    <t>To enable farmers to perform emergency conservation measures to control wind erosion on farmlands, to rehabilitate farmlands damaged by wind erosion, floods, hurricanes, or other natural disasters and to carry out emergency water conservation or water enhancing measures during periods of severe drought.</t>
  </si>
  <si>
    <t>DIRECT PAYMENTS FOR SPECIFIED USE</t>
  </si>
  <si>
    <t>Any agricultural producer who as owner, landlord, tenant, or sharecropper on a farm or ranch, including associated groups, and bears a part of the cost of an approved conservation practice in a disaster area, is eligible to apply for cost-share conservation assistance.  This program is also available in American Samoa, Guam, Commonwealth of the Northern Mariana Islands, Puerto Rico, and the Virgin Islands.</t>
  </si>
  <si>
    <t>{"description":"Identification as an eligible person and proof of contribution to the cost of performing the conservation practice.  ","isApplicable":true}</t>
  </si>
  <si>
    <t>{"description":"Eligible persons may submit an application on Form AD-245, for cost-sharing, at the county FSA office for the county in which the affected land is located.  ."}</t>
  </si>
  <si>
    <t>The county FSA committee reviews, prioritizes, and may approve applications in whole or in part.  Approvals cannot exceed the county allocation of Federal funds for that purpose.</t>
  </si>
  <si>
    <t>From 2 to 3 weeks.</t>
  </si>
  <si>
    <t>Participants may appeal to county FSA committee, State FSA committee, or National Appeals Division (NAD) on any determination. Matters that are generally applicable to all producers are not appealable.</t>
  </si>
  <si>
    <t>Certain approvals may be extended by the FSA county committee, when necessary, with proper justification.</t>
  </si>
  <si>
    <t>{"awarded":"lump","description":"Practice cost-share approvals are given on a fiscal year basis.  The approvals specify the time that the practice must be carried out.  Payment is by check or electronic funds transfer following completion of the measure."}</t>
  </si>
  <si>
    <t>Maintained in the county FSA office and Federal record centers for a specified number of years.</t>
  </si>
  <si>
    <t>12-3316-0-1-453;</t>
  </si>
  <si>
    <t xml:space="preserve">(Direct Payments with Unrestricted Use) FY 17$104,312,000.00; FY 18 est $200,000,000.00; FY 19 est $70,000,000.00; FY 16$71,000,000.00; - </t>
  </si>
  <si>
    <t>Program regulations published in the Federal Register at 7 CFR, Part 701.  Program is announced through the news media in the county area designated as a disaster area.</t>
  </si>
  <si>
    <t>{"flag":"appendix","description":"Farmers are advised to contact their local county FSA office after a natural disaster has occurred to determine whether the program is available in the county and to determine eligibility for emergency cost-share assistance.  Consult the local telephone directory for location of the county FSA office.  If no listing, get in touch with the appropriate State FSA office listed in the Farm Service Agency section of Appendix IV of the Catalog."}</t>
  </si>
  <si>
    <t>Martin Bomar1400 Independence Ave. SW, Washington, DC 20250 Email:&lt; a href='mailto:Martin.Bomar@wdc.usda.gov'&gt;Martin.Bomar@wdc.usda.gov&lt;/a&gt;Phone: 202-205-4537;</t>
  </si>
  <si>
    <t>http://www.fsa.usda.gov/programs-and-services/conservation-programs/emergency-conservation/index</t>
  </si>
  <si>
    <t xml:space="preserve">10.404 Emergency Loans; 10.102 Emergency Forest Restoration Program ; </t>
  </si>
  <si>
    <t>Jan 01,1970</t>
  </si>
  <si>
    <t>https://beta.sam.gov/fal/7887fed4bf574a8aa5cb3d958587ad7e/view</t>
  </si>
  <si>
    <t>Direct and Counter-cyclical Payments Program</t>
  </si>
  <si>
    <t>(DCP)</t>
  </si>
  <si>
    <t>{"list":[{"act":{"description":"The American Taxpayer Relief Act Of 2012"},"publicLaw":{"congressCode":"112","number":"240"},"authorizationTypes":{"USC":false,"act":true,"statute":false,"publicLaw":true,"executiveOrder":false}},{"act":{"description":"Food, Conservation, and Energy Act of 2008"},"publicLaw":{"congressCode":"110","number":"627"},"USC":{"title":"7","section":"1412"},"authorizationTypes":{"USC":true,"act":true,"statute":false,"publicLaw":true,"executiveOrder":false},"usc":{"title":"7","section":"1412"}}]}</t>
  </si>
  <si>
    <t>To provide income support to eligible producers of covered commodities.</t>
  </si>
  <si>
    <t>To be eligible for payments under DCP, owners, operators, landlords, tenants, or sharecroppers must (1) share in the risk of producing a crop on base acres on a farm enrolled in DCP, and be entitled to share in the crop available for marketing from the base acres, or would have shared had a crop been produced; (2) annually report the use of the farm's cropland acreage; (3) comply with conservation and wetland protection requirements on all of their land; (4) comply with planting flexibility requirements; (5) use the base acres for agricultural or related activities; and (5) protect all base acres from erosion, including providing sufficient cover as determined necessary by the county FSA committee, and control weeds.</t>
  </si>
  <si>
    <t>DCP provides payments to eligible producers on farms enrolled for the 2008 through 2013 crop years.</t>
  </si>
  <si>
    <t>{"description":"As a condition of eligibility for direct and counter-cyclical payments, the operator or owner must submit a report of all cropland acreage on the farm.  Reports of production evidence for all covered commodities shall be provided to the county committee of the county where the farm is administratively located, by farm and crop in such manner as required by CCC on a CCC-approved standard, uniform form designated by CCC.  When disposition of production has been through commercial channels, CCC may require the producer to furnish documentary evidence in order to verify the information provided on the report of production.","isApplicable":true}</t>
  </si>
  <si>
    <t>{"description":"The CCC-509 must be submitted.  The following documents are required and applicable determinations must be made before the county committee can approve a producer's share on the CCC-509 for payment:  (1) a farm operating plan (CCC-902 and related forms); (2) an average adjusted gross income certification (CCC-933); (3) a certification of compliance with highly erodible land and wetland conservation provisions (AD-1026).  A certification of the acreage of all cropland on the farm (FSA-578) is needed before final payments can be issued."}</t>
  </si>
  <si>
    <t xml:space="preserve">Producers receive their direct payments after October 1, 2013.  Producers receive their final counter-cyclical payments are made after the end of the marketing year for the crop.  </t>
  </si>
  <si>
    <t>{"flag":"yes","description":"Please contact the program contact listed in the Information Contacts section below.","list":[{"start":"2013-02-19","end":"2013-08-02"}]}</t>
  </si>
  <si>
    <t>Approval of payments depends on farmer compliance with conservation and wetland protection requirements on all of the producers' farms, planting flexibility requirements and other eligibility requirements mentioned above, and is fairly routine and prompt.</t>
  </si>
  <si>
    <t>A producer may obtain reconsideration and review of any adverse determination made under this part in accordance with the appeal regulations found at parts 11 and 780 of Title 7 Agriculture.</t>
  </si>
  <si>
    <t>Farm producers must apply for DCP on an annual basis and can opt out of participating in DCP for any year if they so choose.</t>
  </si>
  <si>
    <t>{"types":{"moe":false,"formula":true,"matching":false},"formula":{"title":"7 Agriculture","part":"1412","subPart":"E","publicLaw":"110-627","description":"7 Agriculture"}}</t>
  </si>
  <si>
    <t>{"awarded":"lump","description":"Direct payments are made after October 1, 2013.  Counter-cyclical payments are made after the end of the marketing year for the applicable crop.  Both dates are statutory."}</t>
  </si>
  <si>
    <t>{"isApplicable":true,"description":"Recipients under this program are subject to audit by the Office of the Regional Inspector General, USDA."}</t>
  </si>
  <si>
    <t>An owner or any other individual or entity receiving assistance for DCP shall maintain and retain financial books and records which will permit verification of all transactions for at least 3 years, following the end of the calendar year in which assistance was provided.</t>
  </si>
  <si>
    <t>(Direct Payments with Unrestricted Use) FY 17$0.00; FY 18 est $0.00; FY 19 est $0.00; FY 15$23,588,000.00; FY 16 est $0.00; - Direct Payments repealed by 2014 Farm Bill(Direct Payments with Unrestricted Use) FY 17$0.00; FY 18 est $0.00; FY 19 est $0.00; FY 15$0.00; FY 16 est $0.00; - Counter-Cyclical Payments repealed by 2014 Farm Bill</t>
  </si>
  <si>
    <t>Program is announced through news media and in letters to agricultural producers in the counties.  Regulations published in the Federal Register, 7 CFR Part 1412.</t>
  </si>
  <si>
    <t>{"flag":"appendix","description":"Consult the local phone directory for location of the nearest county FSA office.  If no listing, contact the appropriate State FSA office listed in the Farm Service Agency section of Appendix IV of the Catalog or on the WEB at http://www.fsa.usda.gov/edso/."}</t>
  </si>
  <si>
    <t>Daniel P. McGlynn1400 Independence Ave, SW Stop 0517, Washington, DC 20250 Email:&lt; a href='mailto:dan.mcglynn@wdc.usda.gov'&gt;dan.mcglynn@wdc.usda.gov&lt;/a&gt;Phone: 202-720-7641;</t>
  </si>
  <si>
    <t>http://www.fsa.usda.gov/programs-and-services/dccp-acre/index</t>
  </si>
  <si>
    <t xml:space="preserve">10.113 Agriculture Risk Coverage Program; </t>
  </si>
  <si>
    <t>https://beta.sam.gov/fal/a1f2963b3ad14918b467affa298b66c9/view</t>
  </si>
  <si>
    <t>Farm Storage Facility Loans</t>
  </si>
  <si>
    <t>FSFL and SSFL</t>
  </si>
  <si>
    <t>{"list":[{"act":{"description":"Food, Conservation, and Energy Act of 2008"},"publicLaw":{"number":"110-246"},"USC":{"title":"7","section":"7971, 8789"},"authorizationTypes":{"USC":true,"act":true,"statute":false,"publicLaw":true,"executiveOrder":false},"usc":{"title":"7","section":"7971, 8789"}},{"act":{"description":"CCC Charter Act"},"USC":{"title":"15","section":"714"},"authorizationTypes":{"USC":true,"act":true,"statute":false,"publicLaw":false,"executiveOrder":false},"usc":{"title":"15","section":"714"}},{"act":{"description":"Food. Conservation, and Energy Act of 2008"},"parentAuthorizationId":"a2dcb7690cf341eb6affddc4927f63c2","authorizationTypes":{"USC":false,"act":true,"statute":false,"publicLaw":false,"executiveOrder":false}}]}</t>
  </si>
  <si>
    <t>The Farm Storage Facility Loan (FSFL) Program provides low-interest financing for producers to build, upgrade, or acquire farm storage and handling facilities, storage and handling equipment and trucks. The following commodities are eligible for on-farm storage, drying and handling equipment: corn, grain sorghum, rice, soybeans, oats, peanuts, wheat, barley, or minor oilseeds harvested as whole grain; corn, grain sorghum, wheat, oats or barley harvested as other-than-whole grain; pulse crops (lentils, chickpeas and dry peas); hay; honey; renewable biomass; fruits (includes nuts) and vegetables - cold storage facilities; aquaculture (excluding systems that maintain live animals through uptake and discharge of water); floriculture; hops; milk; rye; meat and poultry (unprocessed); eggs; cheese, butter and yogurt. The loan must be approved by the local FSA state or county committee before any site preparation, construction, and/or acquisition can be started. All loan requests are subject to an environmental evaluation. Accepting delivery of equipment, starting any site preparation, or construction before loan approval, may impede the successful completion of an environmental evaluation and may adversely affect loan eligibility._x000D_
_x000D_
The SSFL program provides loans to processors of domestically produced sugarcane and sugar beets for the construction or upgrading of storage and handling facilities for raw sugars and refined sugars.</t>
  </si>
  <si>
    <t>DIRECT LOANS</t>
  </si>
  <si>
    <t>A FSFL eligible borrower is any person who, as landowner, landlord, operator, producer, tenant, leaseholder, or sharecropper: (1) Has a satisfactory credit history and demonstrates an ability to repay the debt arising under this program using a financial statement acceptable to CCC prepared within 90 days of the date of application; (2) has no delinquent Federal debt defined by the Debt Collection Improvement Act of 1996 at the time of loan disbursement; (3) is a producer of a facility loan commodity as defined by CCC; (4) demonstrates a need for  storage capacity as defined by CCC; (5) provides proof of crop insurance offered under the Federal Crop Insurance Program for crops of economic significance on all farms operated by the borrower in the county where the storage facility is located; (6) is in compliance with USDA provisions for highly erodible land and wetlands provisions according to 7 CFR Part 12; (7) demonstrates compliance with any applicable local zoning, land use, and building codes for the applicable farm storage facility structures; (8) provides proof of flood insurance if CCC determines such insurance is necessary to protect the interests of CCC, and proof of all peril structural insurance, to CCC annually; (9) demonstrates compliance with the National Environmental Policy Act regulations at 40 CFR, Parts 1500- 1508; and (10) has not been convicted under Federal or State law of a controlled substance violation under 7 CFR Part 718._x000D_
_x000D_
An eligible producer is the owner of a part or all of the domestically-grown sugar beets or sugarcane, including share rent landowners, at both the timer of harvest and the time of delivery to the processor._x000D_
_x000D_
A sugar beet or sugarcane processor is eligible for loans only if the processor has agreed to all the terms and conditions in the loan application, and has executed a note and security agreement, and storage agreement with the Commodity Credit Corporation (CCC).  Processors must: 1) Have a satisfactory credit history; 2) Demonstrate a need for increased storage capacity; 3) Demonstrate compliance with an applicable local zoning, land use and building codes; 4) Annually provide CCC proof of all-peril insurance on the structure; 5) Demonstrate compliance with the National Environmental Policy Act; 6) Not have been convicted under federal or State law of disqualifying controlled substance violation; and 7) Be approved by CCC to store sugar either owned or pledged as security to CCC._x000D_
_x000D_
SSFL must be approved by the local FSA state or county committee before any site preparation, construction, and/or acquisition can be started. All loan requests are subject to an environmental evaluation. Accepting delivery of equipment, starting any site preparation, or construction before loan approval, may impede the successful completion of an environmental evaluation and may adversely affect loan eligibility.</t>
  </si>
  <si>
    <t>Applicants/borrowers are the direct beneficiaries when they meet all eligibility criteria.  Landowners, landlords, operators, producers, tenants, leaseholders, or sharecroppers are the beneficiaries.  The authorized SSFL will be used by the processor for the construction or upgrading of storage and handling facilities for raw sugars and refined sugars.</t>
  </si>
  <si>
    <t>{"description":"Applicants must establish that they have a need for the storage capacity for for structures.  There is no need to establish the storage need for handling equipment and trucks. The applicant must establish that he/she has the ability to repay the loan. ","isApplicable":true}</t>
  </si>
  <si>
    <t>{"environmentalImpact":{"reports":[{"isSelected":true,"reportCode":"assessment"},{"isSelected":true,"reportCode":"otherRequired"}]},"description":"No additional information."}</t>
  </si>
  <si>
    <t>{"description":"FSFL Application Form CCC-185 provided by the Farm Service Agency must be presented, with supporting information, to the FSA county office serving the applicant's county.  FSA personnel assist applicants in completing their application forms. \r\n\r\nThe SSFL processor must file a loan obligation with the State committee of the State where the processor is headquartered or with a county committee designated by the State committee.  The processor must execute a note and security agreement, and storage agreement with CCC and provide quantity and quality information of the commodity to be used as collateral."}</t>
  </si>
  <si>
    <t>FSA State and County Committees are authorized to approve a FSFL after applicants are determined eligible.  SSFL processor must pay a loan service fee (determined by CCC) before loans are disbursed until the sugar and in-process sugar have actually been produced and guaranteed as being eligible to be pledged as loan collateral.</t>
  </si>
  <si>
    <t>{"flag":"contact","list":[]}</t>
  </si>
  <si>
    <t>The approval process may take from 2 to 6 weeks.</t>
  </si>
  <si>
    <t>Applicants for loans may appeal adverse actions taken against them.   The applicant is given an opportunity to appeal the decision to the National Appeals Division.  Appeal regulations are set forth in parts 11 and 789 of 7CFR.</t>
  </si>
  <si>
    <t>The loan term is 3, 5, 7, 10, or 12 years. The term of the loan may be extended only as an authorized exception. The loan is repaid in equal annual installments of principal and interest amortized over the loan term.</t>
  </si>
  <si>
    <t>{"types":{"moe":false,"formula":true,"matching":false},"formula":{"title":"Title 7 Agriculture","chapter":"XIV","part":"1436","publicLaw":"110-236"}}</t>
  </si>
  <si>
    <t>{"awarded":"lump","description":"There are no restrictions placed on the time permitted to spend the money awarded."}</t>
  </si>
  <si>
    <t>[{"code":"program","isSelected":true,"description":"Applicants shall report, by the 20th of each month, on CCC-required forms, its imports and receipts, processing inputs, production, distribution, stocks, and other information necessary to administer the sugar programs. If the 20th of the month falls on a weekend or a Federal holiday, the report shall be due the next business day.\r\n\r\nBy November 20 of each year, applicants will submit to CCC a report, as specified by CCC, from an independent Certified Public Accountant that reviews its information submitted to CCC during the previous October 1 through September 30 period.\r\n\r\n"},{"code":"cash","isSelected":false},{"code":"progress","isSelected":false},{"code":"expenditure","isSelected":false},{"code":"performanceMonitoring","isSelected":false}]</t>
  </si>
  <si>
    <t>Borrowers are required to annually submit proof, as applicable, of crop insurance, auto insurance, flood insurance, property insurance, hazard insurance, and property taxes.  Applicants having custody of records required by CCC to operate FSFL and SSFL programs must retain financial books and records and other written or electronic data for not less than 3 years from the date a loan is disbursed, market data's are reported; or marketing's are conducted under marketing allotments.</t>
  </si>
  <si>
    <t>12-3301-0-1-351;12-4158-0-3-351;</t>
  </si>
  <si>
    <t xml:space="preserve">(Direct Loans) FY 17$308,500,000.00; FY 18 est $308,500,000.00; FY 19 est $308,500,000.00; FY 16 est $180,000,000.00; - </t>
  </si>
  <si>
    <t>(1) A factsheet, press release, forms, and directives are available. Regulations at 7 CFR Part 1436 were published in the Federal Register under a final rule on August 18, 2009, amended on March 10, 2014 and on April 29, 2016.</t>
  </si>
  <si>
    <t>{"flag":"appendix","description":"Consult the appropriate FSA State office listed in Appendix IV of the Catalog."}</t>
  </si>
  <si>
    <t>Toni D. WilliamsUSDA-FSA-PSD, Stop 0512, 1400 Independence Ave., SW, , Washington, DC 20250-0512 Email:&lt; a href='mailto:toni.williams@wdc.usda.gov'&gt;toni.williams@wdc.usda.gov&lt;/a&gt;Phone: 202-720-2270;</t>
  </si>
  <si>
    <t>http://www.fsa.usda.gov/FSA/webapp?area=home&amp;subject=prsu&amp;topic=flp</t>
  </si>
  <si>
    <t>https://beta.sam.gov/fal/31f609c104c548e59c4e37202bc4ce76/view</t>
  </si>
  <si>
    <t>Conservation Reserve Program</t>
  </si>
  <si>
    <t>(CRP)</t>
  </si>
  <si>
    <t>{"list":[{"act":{"description":"Food Security Act of 1985, as amended"},"publicLaw":{"number":"110-246"},"USC":{"title":"16","section":"3831-3835a"},"authorizationTypes":{"USC":true,"act":true,"statute":false,"publicLaw":true,"executiveOrder":false},"usc":{"title":"16","section":"3831-3835a"}}]}</t>
  </si>
  <si>
    <t>To protect the Nation's long-term capability to produce food and fiber; to reduce soil erosion and sedimentation, improve water quality, and create or enhance habitat for wildlife.</t>
  </si>
  <si>
    <t>An individual, partnership, association, Indian Tribal ventures corporation, estate, trust, other business enterprises or other legal entities and, whenever applicable, a State, a political subdivision of a State, or any agency thereof may submit an offer to enroll acreage.</t>
  </si>
  <si>
    <t>If their offer is accepted for enrollment, an individual, partnership, association, Indian Tribal ventures, corporation, estate, trust, other business enterprises or other legal entities and, whenever applicable, a State, political subdivision of State, or any agency thereof may earn benefits.</t>
  </si>
  <si>
    <t>{"description":"The land must be owned or operated for not less than 12 months prior to the close of the signup period, unless the land was acquired by will or succession or FSA determines that ownership was not acquired for the purpose of placing the land in the CRP.  ","isApplicable":true}</t>
  </si>
  <si>
    <t>{"environmentalImpact":{"reports":[]}}</t>
  </si>
  <si>
    <t>{"description":"FSA has three methods for enrolling acreage in the CRP.  One method is a continuous signup process where acreage suitable for certain environmental priority practices, including but not limited to grass waterways, riparian buffers or filterstrips, and acreage within wellhead protection areas may be offered and accepted without going through a competitive offer process.  The second method is similar to continuous signup and is available only in distinct geographic areas. These areas are targeted by FSA and State governments under partnership agreements.  The third method is to offer acreage during a general signup period where eligible offers to enroll highly erodible and other environmentally sensitive acreage are submitted and ranked competitively based on an environmental benefits index. Regardless of the method of enrollment, the local FSA office that serves the area in which the farm or ranch is located will provide the maximum payment rate CCC will accept to enroll certain acreage in the program. Producers may submit a rental rate per acre offered that may be equal to or less than CCC's maximum payment rate. "}</t>
  </si>
  <si>
    <t>FSA will notify persons whose offers are determined acceptable as soon as practicable after the close of the signup.</t>
  </si>
  <si>
    <t>From 7 to 120 days.</t>
  </si>
  <si>
    <t>Producers may appeal any determination to county FSA committee, State committee, or National Appeals Division.  Matters that are generally applicable to all producers are not appealable.</t>
  </si>
  <si>
    <t>{"awarded":"other","description":"Annual rental payments will be made for 10-15 years. If cost-share assistance to establish the appropriate cover was requested, a payment will be made after the practice is successfully established according to applicable guidelines.  FSA may provide certain incentives for restoring wetlands or other lands.","awardedDescription":"Annually and based on performance."}</t>
  </si>
  <si>
    <t>Maintained in county FSA office and Federal Record centers for a specified number of years.</t>
  </si>
  <si>
    <t>12-4336-0-3-999;12-3319-0-1-302;</t>
  </si>
  <si>
    <t xml:space="preserve">(Direct Payments with Unrestricted Use) FY 17$1,881,845,000.00; FY 18 est $2,127,813,000.00; FY 19 est $2,219,797,000.00; FY 16$2,120,000,000.00; - </t>
  </si>
  <si>
    <t>Program is announced through news media and in letters to agricultural producers in the county.  Regulations published in the Federal Register, 7 CFR Part 1410.</t>
  </si>
  <si>
    <t>{"flag":"appendix","description":"Consult the local telephone directory for location of the county FSA office, under U.S. Government, Department of Agriculture.  If no listing, contact the appropriate State FSA office listed in the FSA section of Appendix IV of the Catalog."}</t>
  </si>
  <si>
    <t>Beverly Preston1400 Independence Ave. SW, Washington, DC 20250 Email:&lt; a href='mailto:Beverly.Preston@wdc.usda.gov'&gt;Beverly.Preston@wdc.usda.gov&lt;/a&gt;Phone: 202-720-9563;</t>
  </si>
  <si>
    <t>http://www.fsa.usda.gov/programs-and-services/conservation-programs/conservation-reserve-program/index</t>
  </si>
  <si>
    <t xml:space="preserve">10.902 Soil and Water Conservation; 10.072 Wetlands Reserve Program; 10.904 Watershed Protection and Flood Prevention; 10.054 Emergency Conservation Program; </t>
  </si>
  <si>
    <t>https://beta.sam.gov/fal/b31af23e8c174efebe9251b76dc57d3b/view</t>
  </si>
  <si>
    <t>Wetlands Reserve Program</t>
  </si>
  <si>
    <t>(WRP)</t>
  </si>
  <si>
    <t>NATURAL RESOURCES CONSERVATION SERVICE, AGRICULTURE, DEPARTMENT OF</t>
  </si>
  <si>
    <t>{"list":[{"act":{"description":"Food Security Act of 1985 (This program was repealed by the Agricultural Act of 2014, effective February 7, 2014.  Therefore, no new enrollments are authorized for this program after that date.)"},"publicLaw":{"congressCode":"99","number":"198"},"statute":{"page":"1504","volume":"99"},"USC":{"title":"16","section":"3831"},"authorizationTypes":{"USC":true,"act":true,"statute":true,"publicLaw":true,"executiveOrder":false},"usc":{"title":"16","section":"3831"}}]}</t>
  </si>
  <si>
    <t>To assist landowners in restoring and protecting wetlands on eligible lands on which they agree to enter into a permanent or 30-year long-term easement (30-year contract for Indian Tribes), or a restoration cost-share agreement with the Secretary. The goal of WRP is to maximize wetland functions and values and wildlife benefits on every acre enrolled in the program.</t>
  </si>
  <si>
    <t>COOPERATIVE AGREEMENTS</t>
  </si>
  <si>
    <t>An individual landowner, partnership, association, corporation, estate, trust, other business or other legal entities and Indian Tribe.  This program was repealed by the Agricultural Act of 2014 (2014 Farm Bill), effective February 7, 2014. Therefore, no new enrollments are authorized for this program after that date.  Implementation of contracts entered into prior to that date will continue.</t>
  </si>
  <si>
    <t>An individual landowner, partnership, association, corporation, estate, trust, other business enterprises or other legal entities and Indian Tribe.  This program was repealed by the Agricultural Act of 2014 (2014 Farm Bill), effective February 7, 2014. Therefore, no new enrollments are authorized for this program after that date.  Implementation of contracts entered into prior to that date will continue.</t>
  </si>
  <si>
    <t>{"description":"The landowner must have owned the land offered for at least the preceding 7 years prior to the end of the period in which the intent to participate in an easement is declared unless the land was acquired by will or succession as a result of the death of the previous owner; or the Department determines that the new owner did not acquire such land for the purpose of placing it in the WRP. The 7 year requirement is not applicable to restoration agreement. This program was repealed by the Agricultural Act of 2014 (2014 Farm Bill), effective February 7, 2014.","isApplicable":true}</t>
  </si>
  <si>
    <t>{"description":"This program was repealed by the Agricultural Act of 2014 (2014 Farm Bill), effective February 7, 2014. Therefore, no new enrollments are authorized for this program after that date.  Implementation of contracts entered into prior to that date will continue."}</t>
  </si>
  <si>
    <t>This program was repealed by the Agricultural Act of 2014 (2014 Farm Bill), effective February 7, 2014. Therefore, no new enrollments are authorized for this program after that date.  Implementation of contracts entered into prior to that date will continue.</t>
  </si>
  <si>
    <t>Landowner may appeal certain determinations to the National Appeals Division.</t>
  </si>
  <si>
    <t>Not applicable.  This program was repealed by the Agricultural Act of 2014 (2014 Farm Bill), effective February 7, 2014. Therefore, no new enrollments are authorized for this program after that date.  Implementation of contracts entered into prior to that date will continue.</t>
  </si>
  <si>
    <t>{"types":{"moe":false,"formula":false,"matching":true},"matching":{"requirementFlag":"voluntary","percent":"0","description":"This program was repealed by the Agricultural Act of 2014 (2014 Farm Bill), effective February 7, 2014. Therefore, no new enrollments are authorized for this program after that date.  Implementation of contracts entered into prior to that date will continue.  \r\n\r\nLump sum payments or no less than 5 nor more than 30 annual payments of equal or unequal value are made for easements. Cost-share payments of 100 percent of the cost of implementing the Wetland Restoration Plan will be paid for a permanent easement with 75 percent of permanent easement amounts being paid for 30-year easements, 30-year contracts and restoration cost-share agreements.  "}}</t>
  </si>
  <si>
    <t>{"awarded":"other","description":"Cash easement payments will be made in a lump sum amount or in annual installments beginning at closing. Cost share payments for implementation of easement practices will be made when a specific practice has been implemented by either the landowner or contractor.","awardedDescription":"see above."}</t>
  </si>
  <si>
    <t>{"isApplicable":true,"description":"Recipients are subject to audit by the Office of Inspector General, USDA. \r\n"}</t>
  </si>
  <si>
    <t xml:space="preserve">Records will be maintained in the county NRCS office, State NRCS office and Federal Record Centers for the length of the agreement. The easement (deed restriction) and applicable documents will be filed in the local land records office for the duration of the easement. Agreements are filed with the Agency. </t>
  </si>
  <si>
    <t>12-4336-0-1-302;12-1080-0-1-302;12-1004-0-1-302;</t>
  </si>
  <si>
    <t xml:space="preserve">(Cooperative Agreements) FY 17$88,663,000.00; FY 18 est $136,568,000.00; FY 19 est $0.00; FY 16$39,735,000.00; - (Salaries and Expenses) FY 17$38,616,000.00; FY 18 est $39,876,000.00; FY 19 est $0.00; FY 16$14,591,000.00; - </t>
  </si>
  <si>
    <t>Regulations published in the Federal Register and 7 CFR XIV.</t>
  </si>
  <si>
    <t>{"flag":"appendix","description":"Consult the local telephone directory for location of the NRCS office. If no listing, contact the appropriate State NRCS office listed in the NRCS Section of Appendix IV of the Catalog. "}</t>
  </si>
  <si>
    <t>Jerome Faulkner1400 and Independence Ave, SW_x000D_
, Washington, DC 20250 Email:&lt; a href='mailto:Jerome.Faulkner@wdcusda.gov'&gt;Jerome.Faulkner@wdcusda.gov&lt;/a&gt;Phone: 2026901905;</t>
  </si>
  <si>
    <t>http://www.nrcs.usda.gov/wps/portal/nrcs/main/national/programs/easements/wetlands/</t>
  </si>
  <si>
    <t xml:space="preserve">10.931  Agricultural Conservation Easement Program ; 10.913 Farm and Ranch Lands Protection Program; 10.904 Watershed Protection and Flood Prevention; 10.920 Grassland Reserve Program; 10.069 Conservation Reserve Program; </t>
  </si>
  <si>
    <t>Not applicable.  This program was repealed by the Agricultural Act of 2014 (2014 Farm Bill), effective February 7, 2014.  Therefore, no new enrollments are authorized for this program after that date.  Implementation of contracts entered into prior to that date will continue.</t>
  </si>
  <si>
    <t>Jan 01,1992</t>
  </si>
  <si>
    <t>https://beta.sam.gov/fal/7a2f56d3065a4e82832a799c9395ba8d/view</t>
  </si>
  <si>
    <t>Commodity Credit Corporation Audit of Financial Statements</t>
  </si>
  <si>
    <t>CCC Audit of Financial Statements</t>
  </si>
  <si>
    <t>{"list":[{"act":{"description":"Chief Financial Officers (CFO) Act of 1990"},"publicLaw":{"congressCode":"101","number":"576"},"authorizationTypes":{"publicLaw":true}}]}</t>
  </si>
  <si>
    <t>CCC in cooperation with the Office Of the Inspector General (OIG) seeks a contract with a private Audit Firm to conduct an audit of CCC's financial statement.</t>
  </si>
  <si>
    <t>CCC is a government owned cooperation that will use funds to solicit the most qualified and cost effective contract within a reasonable range.</t>
  </si>
  <si>
    <t>The audit firm will perform the required audit services using a firm fixed price contract.  This has resulted in a reduction of total costs in the requested funding.</t>
  </si>
  <si>
    <t>{"description":"","isApplicable":false}</t>
  </si>
  <si>
    <t>The Audit Firm will send invoices to OIG for payment.</t>
  </si>
  <si>
    <t>{"awarded":"lump","description":"Not Applicable"}</t>
  </si>
  <si>
    <t>[{"code":"program","isSelected":false,"description":""},{"code":"cash","isSelected":false,"description":""},{"code":"progress","isSelected":false,"description":""},{"code":"expenditure","isSelected":false,"description":""},{"code":"performanceMonitoring","isSelected":false,"description":""}]</t>
  </si>
  <si>
    <t>{"isApplicable":false,"description":""}</t>
  </si>
  <si>
    <t>Records will be maintained for three years.</t>
  </si>
  <si>
    <t>12-4336-0-1-351;</t>
  </si>
  <si>
    <t xml:space="preserve">(Salaries and Expenses) FY 17$1,483,931,000.00; FY 18 est $1,525,248,000.00; FY 19 est $1,187,403,000.00; FY 13 est $2,000,000.00; FY 11$1,248,978.00; FY 12 est $2,000,000.00; - </t>
  </si>
  <si>
    <t>{"flag":"appendix","description":""}</t>
  </si>
  <si>
    <t>Veronica N. Richardson355 E Street SW_x000D_
Patriot Plaza III_x000D_
11th Floor_x000D_
, Washington, DC 20024 Email:&lt; a href='mailto:veronica.richardson@wdc.usda.gov'&gt;veronica.richardson@wdc.usda.gov&lt;/a&gt;Phone: 202-772-6029;</t>
  </si>
  <si>
    <t>http://www.fsa.gov</t>
  </si>
  <si>
    <t>Sep 26,2018</t>
  </si>
  <si>
    <t>https://beta.sam.gov/fal/a36663f762fac6d493ba0f13212bd041/view</t>
  </si>
  <si>
    <t>Biomass Crop Assistance Program</t>
  </si>
  <si>
    <t>(BCAP)</t>
  </si>
  <si>
    <t>{"list":[{"act":{"description":"Supplemental Appropriations Act, 2010"},"publicLaw":{"congressCode":"111","number":"212"},"authorizationTypes":{"USC":false,"act":true,"statute":false,"publicLaw":true,"executiveOrder":false}},{"act":{"description":"The Farm Security and Rural Investment Act of 2002"},"USC":{"title":"7","section":"8101"},"authorizationTypes":{"USC":true,"act":true,"statute":false,"publicLaw":false,"executiveOrder":false},"usc":{"title":"7","section":"8101"}},{"act":{"description":"The Food, Conservation, and Energy Act of 2008"},"publicLaw":{"congressCode":"110","number":"246"},"authorizationTypes":{"USC":false,"act":true,"statute":false,"publicLaw":true,"executiveOrder":false}}]}</t>
  </si>
  <si>
    <t>The purpose of BCAP is to encourage the production of biofuels.  BCAP accomplishes this by providing funding for agricultural and forest land owners and operators to receive matching payments for certain eligible material sold to qualified biomass conversion facilities for conversion to heat, power, bio based products, or advanced biofuels.  It also provides funding for producers of eligible crops of renewable biomass within specified project areas to receive establishment payments and annual payments.</t>
  </si>
  <si>
    <t xml:space="preserve">To be eligible to enter into a BCAP contract for the purposes of receiving an annual payment or establishment payments, a person or legal entity must be an owner, operator, or tenant of eligible land within a project area.  Eligible land must be agricultural land or nonindustrial private forest land. Eligible agricultural land includes cropland; grassland; pastureland, rangeland, hayland, and other land on which food fiber, or other agricultural products are produced or capable of being legally produced for which a valid conservation plan exists and is implemented. Ineligible land is as follows: (1) Federal lands; (2) State-owned, municipal, or other local government-owned lands; (3) Native sod; and (4) Land that is already enrolled in CCC’s CRP, Wetlands Reserve Program, or Grassland Reserve Program.  Eligible crops for annual and establishment payments are renewable plant materials such as feed grains, other agricultural commodities, or other plants and trees, and algae; waste materials including vegetative waste, materials, such as woods wastes and wood residues, animal waste and byproducts, such as fats, oils, greases, and manure, food waste, and yard waste.  Ineligible crops are any crop eligible to receive payments under Title I of the Food, Conservation, and Energy Act of 2008 (See 8-LP, paragraph 126 and 7-CN for Title I commodities); and  any plant that is invasive or noxious or has the potential to become invasive or noxious.  Eligible materials for matching payments include various types of renewable biomass collected or harvested directly from the land in accordance with an approved conservation plan, forest stewardship plan, or an equivalent plan before transport and delivery to the biomass conversion facility.  Materials will only be eligible if USDA determines that there is no higher value use for that material within a reasonable distance of the biomass conversion facility.   _x000D_
_x000D_
Matching payments are not available for the following products:_x000D_
(1) Material that is whole grain from any crop that is eligible to receive; payments under Title I of the Food, Conservation, and Energy Act of 2008 or an amendment made by that title, including, but not limited to, barley, corn, grain sorghum, oats, rice, or wheat; honey; or material that is mohair; certain oilseeds such as canola, crambe, flaxseed, mustard seed, rapeseed, safflower seed, soybeans, sesame seed, and sunflower seeds; peanuts; pulse crops such as small chickpeas, lentils, and dry peas; dairy products; sugar; wool; and cotton boll fiber; (2) Animal waste and by-products of animal waste including fats, oils, greases, and manure; (3) Food waste and yard waste; and (4) Algae._x000D_
_x000D_
All eligible material must be harvested or collected directly from the land by the eligible material owner according to a conservation, forest stewardship, or equivalent plan and be separated from the higher value product before the point of delivery.  Woody biomass harvested or collected outside of project area contracts is limited to eligible material resulting from preventative treatments to address fire fuel load reduction, insect or disease outbreaks, or restore ecosystem health.  Woody biomass harvested or collected outside of project area contracts is limited to eligible materials that do not have an existing market for non-biomass use and cannot be co-mingled with higher product value materials.  Eligible material owner, for purposes of the matching payment, means a person or entity having the right to collect or harvest eligible material, who has the risk of loss in the material that is delivered to an eligible facility and who has directly or by agent delivered or intends to deliver the eligible material to a qualified biomass conversion facility, including: (1) For eligible material harvested or collected from private lands, including cropland, the owner of the land, the operator or producer conducting farming operations on the land, or any other person designated by the owner of the land; and (2) For eligible material harvested or collected from public lands, a person having the right to harvest or collect eligible material pursuant to a contract or permit with the US Forest Service or other appropriate Federal agency, such as a timber sale contract, stewardship contract or agreement, service contract or permit, or related applicable Federal land permit or contract, and who has submitted a copy of the permit or contract authorizing such collection to CCC.  Eligible facilities are biomass conversion facilities that convert or propose to convert renewable biomass into heat, power, bio based products, or advanced biofuels and have been approved for the BCAP program by the CCC._x000D_
</t>
  </si>
  <si>
    <t xml:space="preserve">Owners and operators of agricultural and non-industrial private forest land will receive the ultimate benefits because it will provide financial assistance to establish, produce, and deliver biomass feedstocks.  Eligible material owners who are the person or entity having the right to collect or harvest eligible material, who has the risk of loss in the material that is delivered to an eligible facility and who has directly or by agent delivered or intends to deliver the eligible material to a qualified biomass conversion facility._x000D_
</t>
  </si>
  <si>
    <t>{"description":"In order to enroll  land in BCAP, the participant must enter into a contract with the Commodity Credit Corporation (CCC).  Acceptance or rejection will be at the sole discretion of CCC, and offers may be rejected for any reason as determined appropriate to accomplish the purposes of BCAP.  Contracts will be for a term of up to five years for annual and non-woody perennial crops and 15 years for woody perennial crops; or time period may vary due to type of crop, agronomic conditions, and other factors.  Eligible material owner who enter into a contract with CCC may receive matching payments up to a period of two-years following the first payment for the delivery of eligible material to a qualified biomass conversion facility.","isApplicable":true}</t>
  </si>
  <si>
    <t>{"environmentalImpact":{"reports":[{"isSelected":true,"reportCode":"statement"},{"isSelected":false,"reportCode":"assessment"},{"isSelected":false,"reportCode":"ExecutiveOrder12372"},{"isSelected":true,"reportCode":"otherRequired"}]},"description":"FSA prepared a Final Programmatic Environmental Impact Statement (PEIS) for BCAP and NOFA and was published in the Federal Register on June 25, 2010 (75 FR 36386).  On September 15, 2011, FSA published the BCAP interim rule (76 FR 56949).  The BCAP interim rule provided FSA with the authority to prioritize establishment and annual payments (BCAP project areas) and if sufficient funding remains, to consider applications for matching payments.   The interim rule also enables prioritization among project area proposals if eligible requests exceed available funding. Future funding for BCAP could make such prioritizing unnecessary. "}</t>
  </si>
  <si>
    <t>{"description":"In order for a delivery of eligible materials to a biomass conversion facility to qualify for a BCAP payment, the receiving biomass conversion facility must be qualified for BCAP. To become qualified, the biomass conversion facility must enter into an agreement with CCC, through the FSA State office in the State where the facility is physically located.  For any facility, whether or not yet in operation, the entity requesting that a facility become qualified must provide proof of all applicable Federal, State, local, and Tribal permits and licenses required for operation or proof of application completions or letters of renewal submissions from the applicable governmental entity. Applicable permits and licenses may include, but are not limited to, business licenses, air quality permits, water discharge permits, storm water permits, or Bureau of Alcohol, Tobacco, Firearms and Explosives registrations.  Each biomass conversion facility must enter into a separate agreement with CCC regardless of whether a single owner has multiple facilities. CCC will issue a unique facility identification number to each qualifying biomass conversion facility.  Eligible material owners must apply at an FSA county office and receive approval for that application before delivering the eligible material to the qualified biomass conversion facility.  Applications must include the following based on information obtained from contracts, agreements, or binding letters of intent: (1) An estimate of the total dry tons of eligible material expected to be sold to the qualified biomass conversion facility; (2) The type(s) of eligible material that is expected to be sold; (3) The name of the qualified biomass conversion facility that will purchase the eligible material; (4) The expected, fair market, per dry ton payment rate the owner plans to receive for the delivery of the eligible material; (5) The date or dates the eligible material is expected to be delivered to the qualified biomass conversion facility; (6) A new or amended conservation plan, forest stewardship plan, or equivalent plan.  Eligible material owners who deliver eligible material to more than one qualified biomass conversion facility must submit separate applications for each facility to which eligible material will be delivered.  In order to enroll land for Establishment and Annual payments, the participant must enter into a contract with CCC. Only the owners, operators, or tenants of eligible land within a project area that will actually perform the work specified in the contract are eligible to apply for the program.  The contract is comprised of: (1) The terms and conditions for participation in BCAP; (2) The conservation plan, forest stewardship plan, or equivalent plan; and (3) Any other materials or agreements determined necessary by CCC."}</t>
  </si>
  <si>
    <t>Contract approval for matching payments is subject to availability of funds and to eligible material owners completion of required conservation plan, forest stewardship plan or equivalent plan; presentation of proof of material ownership; and compliance with all eligible material provisions.  Eligible material owners accepted into the program will receive their matching payments after they provide CCC documentation of deliveries to qualified biomass conversion facilities.    Establishment payments will be made based on a determination by CCC that an eligible practice or an identifiable portion exists.  Eligible practices are practices specified in the conservation plan, forest stewardship plan, or equivalent plan that meet all standards need to cost-effectively establish annual crops, non-wood perennial crops, and wood perennial crops.  Payments will not be more than 75 percent of the cost for establishing a perennial crop for seed and stock costs; planting costs, cost of site preparation for non-industrial forest land; could include but not limited to site preparation for non-tree planting and supplemental or temporary irrigation.  Annual payments will be calculated on a per acre basis using market-based rental rates.  Rental payment rates will be based on average soil rental rate for cropland and all other agricultural land; marginal pastureland; and for forest land.  The first years' payments will be made as an advance in an amount equal to 50 percent with 30 days of contract approval, with the remaining 50 percent being paid within 30 days of the first-year contract anniversary date.  Annual payments for subsequent years will be made within 30 days of the contract anniversary beginning with the second-year contract anniversary.  If BCAP participants collect both annual and matching payments for their crops, they are subject to a reduction in their annual payment.  The size of the reduction depends on the end use of the biomass being delivered to a biomass conversion facility.  The annual payment will be reduced by:  1 percent if the eligible crop is delivered to a biomass conversion facility for conversion to cellulosic biofuels as defined by 40 CFR 80.1401; by 10 percent if the eligible crop is delivered to a biomass conversion facility for conversion to advanced biofuels; and by 25 percent if the eligible crop is delivered to a biomass conversion facility for conversion to heat, power, or biobased products.</t>
  </si>
  <si>
    <t>Determinations may be appealed in accordance with the administrative appeal regulations at parts 11 and 780 of 7 CFR.  Determinations by the Natural Resources Conservation Service may be appealed in accordance with procedures established under part 614 of 7 CFR.</t>
  </si>
  <si>
    <t>{"types":{"moe":false,"formula":true,"matching":true},"formula":{"title":"7","part":"1450"},"matching":{"requirementFlag":"voluntary","percent":"0","description":"Matching payments may be available for the delivery of eligible material to qualified biomass conversion facilities by eligible material owners.  Qualified biomass conversion facilities produce heat, power, biobased products, or advanced bio fuels from biomass feed stocks.  Matching payments will be made at a rate of $1 for each $1 per dry ton paid by qualified biomass conversion facilities up to $45 per dry ton.  Payments are paid within 30 days after the request for payment by the eligible material owner is submitted at the FSA county office, including submission of sales invoice(s) issued by the qualified biomass conversion family.\r\n"}}</t>
  </si>
  <si>
    <t>{"awarded":"lump","description":"There are no restrictions place on the time permitted to spend the money awarded."}</t>
  </si>
  <si>
    <t>[{"code":"program","isSelected":false},{"code":"cash","isSelected":false},{"code":"progress","isSelected":false},{"code":"expenditure","isSelected":true,"description":"Biomass Conversion Facilities agree to develop and maintain a BCAP Purchase List of all renewable biomass purchases and include purchases from both eligible material owner and sellers not participating in BCAP."},{"code":"performanceMonitoring","isSelected":false}]</t>
  </si>
  <si>
    <t>{"isApplicable":true,"description":"BCAP is a program operated by the Commodity Credit Corporation (CCC), and therefore is included in the CCC annual audit.  All CCC audit procedures apply to BCAP."}</t>
  </si>
  <si>
    <t>Producers enrolling in all types of BCAP contracts may be reviewed or audited by FSA as appropriate.  Recipients shall retain records which include spreadsheet, books, papers, records, contracts, scale tickets, settlement sheets, invoices, written price quotations, or other documents related to BCAP.  Records shall be maintained and retained for no less than three years from the date of payment for cultivation or renewable biomass purchases.</t>
  </si>
  <si>
    <t>12-4336-0-3-999;</t>
  </si>
  <si>
    <t xml:space="preserve">(Direct Payments for Specified Use) FY 17$3,000,000.00; FY 18 est $0.00; FY 19 est $0.00; FY 16$3,000,000.00; - </t>
  </si>
  <si>
    <t>7 CFR Part 1450</t>
  </si>
  <si>
    <t>{"flag":"none","description":"Persons with disabilities who require alternative means for communication (Braille, large print, audiotape, etc.) should contact the:\r\nUSDA Target Center\r\n202-720-2600"}</t>
  </si>
  <si>
    <t>Kelly NovakUSDA, FSA, Conservation &amp; Environmental Programs (CEPD)_x000D_
14th &amp; Independence Ave SW , Room 4975, Washington, DC 20250 Email:&lt; a href='mailto:kelly.novak@wdc.usda.gov'&gt;kelly.novak@wdc.usda.gov&lt;/a&gt;Phone: 202-720-4053.;</t>
  </si>
  <si>
    <t>http://www.fsa.usda.gov/bcap</t>
  </si>
  <si>
    <t>Apr 07,2011</t>
  </si>
  <si>
    <t>https://beta.sam.gov/fal/38122c3c57924bc4ae3248229527dae6/view</t>
  </si>
  <si>
    <t>Supplemental Revenue Assistance Program</t>
  </si>
  <si>
    <t xml:space="preserve">(SURE)_x000D_
_x000D_
</t>
  </si>
  <si>
    <t>{"list":[{"act":{"description":"The Trade Act of 1974"},"publicLaw":{"congressCode":"93","number":"618"},"authorizationTypes":{"USC":false,"act":true,"statute":false,"publicLaw":true,"executiveOrder":false}},{"act":{"description":"The Food, Conservation, and Energy Act of 2008"},"publicLaw":{"congressCode":"110","number":"246"},"authorizationTypes":{"USC":false,"act":true,"statute":false,"publicLaw":true,"executiveOrder":false}},{"act":{"description":"The American Recovery and Reinvestment Act of 2009 (ARRA)"},"publicLaw":{"congressCode":"111","number":"5"},"authorizationTypes":{"USC":false,"act":true,"statute":false,"publicLaw":true,"executiveOrder":false}},{"act":{"description":"The Food, Conservation, and Energy Act of 2008 (The Farm Bill)"},"publicLaw":{"congressCode":"110","number":"246"},"USC":{"title":"7","section":"1501"},"authorizationTypes":{"USC":true,"act":true,"statute":false,"publicLaw":true,"executiveOrder":false},"usc":{"title":"7","section":"1501"}}]}</t>
  </si>
  <si>
    <t xml:space="preserve">The objective of the SURE program is to provide financial assistance for farm revenue losses due to natural disaster.  Assistance is provided from the Agricultural Disaster Relief Trust Fund (Trust Fund) established under Public Law 110-246. The Secretary of Agriculture (henceforth the Secretary) has the authority to use the Trust Fund  to make crop disaster assistance payments to eligible producers on farms in disaster counties whose actual production is less than 50 percent of their normal production.  A disaster county  means a county included in the geographic area covered by a qualifying natural disaster declaration by the Secretary.  SURE is the 2008 Farm Bill's successor to the prior Crop Disaster Programs.  SURE is legislated through fiscal year 2011._x000D_
</t>
  </si>
  <si>
    <t xml:space="preserve">An eligible applicant or eligible "producer on a farm",  is an individual or entity who assumes the production and market risks associated with the agricultural production of crops or livestock.    An individual or entity is a citizen of the United States (U.S.), a resident alien, or a partnership of citizens of the U.S.  </t>
  </si>
  <si>
    <t xml:space="preserve">The SURE program will provide financial assistance to an eligible producer on a farm who has insurable or noninsurable commodity or agricultural commodity (except livestock) for which the producer on a farm is eligible to obtain a policy or plan of insurance.  Benefits are  also extended to the Socially Disadvantaged Farmer or Rancher who has been subject to racial or ethnic prejudice because of his or her identity as members of a group without regard to their individual qualities; a beginning farmer or rancher who has not operated a farm or ranch for more than 10 years and materially and substantially participates in the operation; and limited resource producer with direct or indirect gross farm sales not more than $100,000 in both of the previous two years, adjusted upwards for any general inflation since fiscal year 2004,  and if the total household income is at or below the national poverty level for a family of four or less than 50 percent of county median household income in bother of the previous two years._x000D_
_x000D_
</t>
  </si>
  <si>
    <t>{"description":"An eligible producer must provide a total crop acreage report (FSA-578) including crops on cropland and non-cropland in all counties that the producer has interest.  The total farm acreage report includes native and improved grass that will be hayed or grazed, all grazing land and uninsurable land by either crop insurance or NAP coverage and file an AD-1026."}</t>
  </si>
  <si>
    <t>The applicant will submit the required forms to applicants local FSA office.  Applications will be reviewed and the award will be distributed based on 60 percent of the difference of the SURE guarantee and total farm revenue calculation.  Total farm revenue include estimated crop value, crop insurance indemnities, NAP payments, Market Assistance Loan proceeds, other disaster payments, DCP payments (15% of direct payments, plus all Counter-Cyclical  and ACRE payments.  To assist farmers and ranches in evaluating their options with SURE, USDA has created a SURE calculator.  To utilize the calculator, visit the website www.fsa.usda.gov.  The calculator and instructions linked on the FSA website are for informational purposes only.  This calculator in no way  binds FSA to potential payments under SURE and should not be relied on as the sole source of information to make final management decisions.</t>
  </si>
  <si>
    <t>{"awarded":"lump","description":"Not applicable"}</t>
  </si>
  <si>
    <t>12-5531-0-2-351;</t>
  </si>
  <si>
    <t>(Direct Payments for Specified Use) FY 17$0.00; FY 18 est $0.00; FY 19 est $0.00; FY 16 est $0.00; FY 15$63,036,000.00; - Regular SURE Payments. The Agriculture Act of 2014 shifted the funding authority for disaster programs from the Disaster Trust to Commodity Credit Corporation.  Obligations in 2015 will be still be required to make residual payments for disaster programs under the Disaster Trust authority.</t>
  </si>
  <si>
    <t>Steve Peterson,USDA, Deputy Administrator for Farm Programs, Production, Emergencies, and Compliance Division, Disaster Assistance Branch, 14th and Independence Ave SW, Stop 0517, Washington, DC 20250 Email:&lt; a href='mailto:Steve.Peterson@wdc.usda.gov'&gt;Steve.Peterson@wdc.usda.gov&lt;/a&gt;Phone: (202) 720-5172;</t>
  </si>
  <si>
    <t>May 17,2010</t>
  </si>
  <si>
    <t>https://beta.sam.gov/fal/d8c2289ffd504e98807fd4cd08c56696/view</t>
  </si>
  <si>
    <t>Voluntary Public Access and Habitat Incentive Program</t>
  </si>
  <si>
    <t>(VPA-HIP)</t>
  </si>
  <si>
    <t>{"list":[{"act":{"description":"The Food Security Act of 1985; reauthorized by the Agricultural Act of 2014, P.L. 113–79. "},"publicLaw":{"congressCode":"99","number":"198"},"USC":{"title":"15","section":"714b and 714c"},"authorizationTypes":{"USC":true,"act":true,"statute":false,"publicLaw":true,"executiveOrder":false},"usc":{"title":"15","section":"714b and 714c"}}]}</t>
  </si>
  <si>
    <t>The primary objective of the VPA-HIP is to encourage owners and operators of privately-held farm, ranch, and forest land to voluntarily make that land available for access by the public for wildlife-dependent recreation, including hunting or fishing, under programs implemented by state or tribal governments.</t>
  </si>
  <si>
    <t>FORMULA GRANTS</t>
  </si>
  <si>
    <t xml:space="preserve">Only States and Tribal governments are eligible for VPA-HIP.  An eligible State government means any State or local government, including State, city, town, or county government.  An eligible Tribal Government means any Federally-recognized Indian tribe, band, nation, or other organized group, or community, including pueblos, rancherias, colonies and any Alaska Native Village, or regional or village corporation as defined in or established pursuant to the Alaska Native Claims Settlement Act (43 U.S.C 1601-1629H), which is recognized as eligible for the special programs and services provided by the United States to Indians because of their status as Indians._x000D_
</t>
  </si>
  <si>
    <t xml:space="preserve">The beneficiary eligibility is extended to the public for the purposes of expanding existing public access programs or create new public access programs or provide incentives to improve habitat on enrolled program lands. Proposals for grant money should be submitted to the local State or Tribal governments by owners and operators of privately-held farm, ranch, and forest land. An eligible owner is one who has legal ownership of farmland, ranchland, or forestland. . An eligible operator (individual, entity, or joint operation) is one who is determined by the FSA county committee to be in control of the farming, ranching, or silvicultural operations on the farm. For the purposes of receiving grant money, an appropriate wildlife habitat should be suitable or proper, as determined by the applicable State or tribal government, to support fish and wildlife populations in the area. An eligible farmland or ranch land means the sum of the Direct and Counter-Cyclical (DCP) cropland, forest, acreage planted to an eligible crop acreage and other land on the farm. Eligible forest land is at least 120 feet wide and one acre in size with at least 10 percent cover (or equivalent stocking) by live trees of any size, including land that formerly had such tree cover and that will be naturally or artificially regenerated. Forest land includes transition zones, such as areas between forest and non-forest lands that have at least 10 percent cover (or equivalent stocking) with live trees and forest areas adjacent to urban and built-up lands. Roadside, streamside, and shelterbelt strips of trees must have a crown width of at least 120 feet and continuous length of at least 363 feet to qualify as forest land. Unimproved roads and trails, streams, and clearings in forest areas are classified as forest if they are less than 120 feet wide or an acre in size. Tree-covered areas in agricultural production settings, such as fruit orchards, or tree-covered areas in urban settings, such as s city parks, are not considered forest land. Eligible privately-held land means farm, ranch, or forest land that is owned or operated by an individual or entity that is not an entity of any government unit or Tribe. </t>
  </si>
  <si>
    <t>{"description":"Funding priority will be given to proposals that will use the grant money in a public access program to address these objectives: Maximize participation by landowners; Ensure that land enrolled in the program has appropriate wildlife habitat; Provide incentives to strengthen wildlife habitat improvement efforts on Conservation Reserve Enhancement Program (CREP) or other conservation program land; Supplement funding and services from other federal, state, tribal government or private resources that is provided in the form of cash or in-kind services; and Provide information to the public about the location of public access land.","isApplicable":true}</t>
  </si>
  <si>
    <t>{"description":"The applicant is the individual State or tribal government. Any application from any unit of the State or tribal government must be coordinated for a single submission of one application from the State or Tribal government. Incomplete applications will not be considered for funding.. Since the VPA-HIP is a competitive grants program, information furnished by grant applicants in their proposals will be used to determine eligibility for the VPA-HIP benefits and for ranking their proposals against others. Furnishing the data is voluntary; however, the failure to provide information could result in program benefits being withheld or denied. The following forms must be completed, signed, and submitted as part of the application; other forms may be required, as specified in the applicable RFA/APF: 1. Application for Federal Assistance; 2. Budget Information-Non-Construction Programs; and 3. Assurances-Non-Construction Programs. \r\nEach application must contain the following elements; additional required elements may be specified in the applicable RFA/APF: Title page; Table of contents; Executive summary, which includes activities which provide a summary of the application that briefly describes activities proposed to be funded under this grant; objectives, funding, performance which includes the tasks to be accomplished, the amount of funding requested, how the work will be performed, whether organizational staff, consultants or contractors will be used, and whether other resources will be used.\r\n"}</t>
  </si>
  <si>
    <t xml:space="preserve">Grants will awarded through a competitive RFA/APF process. Before receiving grant funding, the grantee will be required to sign an agreement similar in form and substance to the form of agreement published within or as an appendix to the RFA/APF. The agreement will require the grantee to commit to do all the following:_x000D_
1. Take all practicable steps to develop continuing sources of financial support from other Federal, State, tribal government, or private resources; 2. Make arrangements for the monitoring and evaluation of the activities related to implementation of the public access program of the owners or operators that enroll farm, ranch, and forest land; and 3. Provide an accounting for the money received by the grantee. The grantee will be required to monitor funds or services as specified and must agree to that monitoring before grant funds are awarded. The grantee must also certify that the grant funds and services will not be used for ineligible purposes. _x000D_
Other requirements may be specified in the formal agreement between the Natural Resources Conservation Service and the awardee. _x000D_
</t>
  </si>
  <si>
    <t>Appeals will be handled according to 7 CFR parts 11 and 780.</t>
  </si>
  <si>
    <t>{"awarded":"lump","description":"Section 726 of the Consolidated and Further Continuing Appropriations Act, 2012, effectively ended any new VPA-HIP obligations, or modifications to existing obligations that were made under the Food Security Act of 1975. The VPA-HIP was reauthorized by the Agricultural Act of 2014, H.R. 2642; Pub.L. 113–79.  Method of awarding/releasing assistance is as documented in the specific agreements between NRCS and awardees. : "}</t>
  </si>
  <si>
    <t>[{"code":"program","isSelected":false,"description":""},{"code":"cash","isSelected":false,"description":""},{"code":"progress","isSelected":true,"description":"Progress reports are required from state and tribal grantees. Grantees must provide to NRCS a Financial Status Report listing expenditures according to agree upon budget categories on a periodic basis as specified in the grant document. Annual performance reports that compare accomplishments to the objectives stated in the application that also identify all tasks completed to date and provide documentation supporting the reported results, if the original schedule provided in the work plan is not being met, the report must discuss the problems or delays that may affect completion of the project, and list objectives for the next reporting period, and discuss compliance with any special conditions on the use of award funds. CCC will incorporate performance criteria in grant award documentation and will regularly evaluate the progress and performance of grant awardees. Final project performance reports are due within 90 days of the completion of the project."},{"code":"expenditure","isSelected":true,"description":"Grantees must provide to FSA a Financial Status Report listing expenditures according to agreed upon budget categories on a periodic basis as specified in the grant document."},{"code":"performanceMonitoring","isSelected":true,"description":"Annual performance reports that compare accomplishments to the objectives stated in the application that also identify all tasks completed to date and provide documentation supporting the reported results, if the original schedule provided in the work plan is not being met, the report must discuss the problems or delays that may affect completion of the project, and list objectives for the next reporting period, and discuss compliance with any special conditions on the use of award funds.  CCC will incorporate performance criteria in grant award documentation and will regularly evaluate the progress and performance of grant awardees.  Final project performance reports are due within 90 days of the completion of the project."}]</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</si>
  <si>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</si>
  <si>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12-1004-0-1-302;</t>
  </si>
  <si>
    <t xml:space="preserve">(Project Grants) FY 17$0.00; FY 18 est $18,000.00; FY 19 est $0.00; FY 16$0.00; - (Formula Grants) FY 17$0.00; FY 18 est $3,000.00; FY 19 est $0.00; FY 16$19,683,000.00; - </t>
  </si>
  <si>
    <t>7 CFR Part 3015, Uniform Federal Assistance Regulations; 7 CFR Part 3016, Uniform Administrative Requirements for Grants and Cooperative Agreements to State and Local Governments; 7 CFR Part 3017, Government wide Debarment and Suspension (non procurement) and Government wide Requirements for Drug-Free Workplace (Grants); 7 CFR Part 3018, New Restrictions on Lobbying; 7 CFR Part 3019, Uniform Administrative Requirements for Grants and Agreements with Institutions of Higher Education, Hospitals, and Other Non-profit Organizations; 7 CFR Part 3052, Audits of States, Local Governments and Non-profit Organizations</t>
  </si>
  <si>
    <t>Maggie RhodesNatural Resources Conservation Service_x000D_
1400 Independence Ave, SW; Room 5237-S, Washington, DC 20250 Email:&lt; a href='mailto:maggie.rhodes@wdc.usda.gov'&gt;maggie.rhodes@wdc.usda.gov&lt;/a&gt;Phone: 2027201844;</t>
  </si>
  <si>
    <t>http://www.nrcs.usda.gov/wps/portal/nrcs/detail/national/programs/farmbill/?cid=stelprdb1242739</t>
  </si>
  <si>
    <t xml:space="preserve">Incomplete applications will not be evaluated. All applications will be evaluated using the evaluation criteria and scored in accordance with the RFA/APF. All eligible applicants will be ranked in order and a list will l be provided to the NRCS Chief along with funding level recommendations. </t>
  </si>
  <si>
    <t>Aug 12,2010</t>
  </si>
  <si>
    <t>https://beta.sam.gov/fal/833bc64d225540868be46e97fb819075/view</t>
  </si>
  <si>
    <t>Reimbursement Transportation Cost Payment Program for Geographically Disadvantaged Farmers and Ranchers</t>
  </si>
  <si>
    <t>(RTCP)</t>
  </si>
  <si>
    <t>{"list":[{"act":{"description":"The Food, Conservation, and Energy Act of 2008"},"publicLaw":{"congressCode":"110","number":"246"},"authorizationTypes":{"USC":false,"act":true,"statute":false,"publicLaw":true,"executiveOrder":false}}]}</t>
  </si>
  <si>
    <t>The intended goal of the program is to provide direct reimbursement payments to a geographically disadvantaged farmer or rancher who transports an agricultural commodity, or inputs used to produce an agricultural commodity during a fiscal year.  Input transportation cost are transportation costs of inputs used to produce an agricultural commodity including, but not limited to, air, ocean, and land freight of chemicals, feed, fertilizer, fuel, seeds, plants, supplies, equipment parts, and other inputs._x000D_
_x000D_
The Farm Service Agency (FSA), Deputy Administrator for Farm Programs (DAFP) administers RTCP.  The program will be carried out in the field by FSA State and county committee and FSA employees.  State and local governments and their political subdivisions and related agencies are not eligible for RTCP payments.</t>
  </si>
  <si>
    <t xml:space="preserve">To be eligible to receive program benefits, a geographically disadvantaged farmer or rancher must:_x000D_
(1) Be a producer of an eligible agricultural commodity in substantial commercial quantities_x000D_
(2) Incur transportation costs for the transportation of the agricultural commodity or input used to produce the agriculture commodity_x000D_
(3) Submit an application for payment during the specified period applicable for each fiscal year._x000D_
(4) Be in compliance with conservation and wetland protection requirements on all their land_x000D_
(5) Be a citizen of or legal resident alien of the U.S._x000D_
_x000D_
Eligible commodities include any agricultural commodity (including horticulture, aquaculture, and floriculture) food, feed, fiber, livestock (including elk, reindeer, bison, horses, and deer), insects or products thereof._x000D_
_x000D_
_x000D_
</t>
  </si>
  <si>
    <t xml:space="preserve">The U.S. farmers and ranchers outside the continental U.S.(the 48 contiguous U.S.) receive the ultimate benefit from the program because they operate at a competitive disadvantage relative to farmers and ranchers in the continental U.S.  This disadvantage is due to the high cost of transporting agricultural commodities from those areas to markets in the continental U.S. and in other countries, and the high cost of transporting agricultural inputs to those areas._x000D_
_x000D_
Geographically disadvantage farmers and ranchers located in Hawaii, Alaska, or an insular area such as  the Commonwealth of Puerto Rico, Guam, American Samoa, the Commonwealth of the Northern Mariana Islands, the Federated States of Micronesia, the Republic of the Marshall Islands, the Republic of Palau, and the Virgin Islands of the U.S. are the primary beneficiaries._x000D_
_x000D_
_x000D_
_x000D_
</t>
  </si>
  <si>
    <t>{"description":"Each producer requesting payment must certify to the accuracy and truthfulness of the information in their application and any supporting documentation.  Producers who submit actual costs for reimbursement at the actual cost rate, must provide verifiable records. Failure or refusal to allow FSA to verify the information provided will result in a denial of eligibility.  Furnishing the information is voluntary; however, without it program benefits will not be approved.","isApplicable":true}</t>
  </si>
  <si>
    <t>{"description":"An application for payment must be submitted on a completed application form.  Applications and any other supporting documentation must be submitted to the FSA county office that services the county where the agricultural operation is located, but, in any case, must be received by the FSA county office by the close of business on the last day of the application period established by the Deputy Administrator.\r\n\r\nAn application received after the close of business after the application period will not be eligible for benefits."}</t>
  </si>
  <si>
    <t>Eligibility reimbursement amount will be calculated by multiplying the number of units of the reported transportation amount times the applicable transportation fixed, set, or actual rate times the applicable non-foreign area cost of living allowance or post differential (COLA).</t>
  </si>
  <si>
    <t xml:space="preserve">The appellant must submit a written request asking the next level reviewing authority within FSA to review a decision.   The appeal regulations are specified in 7CFR parts 11 and 780 apply to determinations for RTCP._x000D_
_x000D_
_x000D_
_x000D_
</t>
  </si>
  <si>
    <t>{"types":{"moe":false,"formula":true,"matching":false},"formula":{"title":"7","chapter":"VII","part":"755"}}</t>
  </si>
  <si>
    <t>Persons applying for RTCP payments must maintain records and accounts to document all eligibility requirements for three years after the date of payment to the producer.</t>
  </si>
  <si>
    <t>12-2701-0-1-351;</t>
  </si>
  <si>
    <t xml:space="preserve">(Direct Payments with Unrestricted Use) FY 17$1,996,000.00; FY 18 est $1,996,000.00; FY 19 est $1,996,000.00; FY 16$1,904,955.00; - </t>
  </si>
  <si>
    <t>http://www.fsa.usda.gov/programs-and-services/price-support/RTCP-Program/index</t>
  </si>
  <si>
    <t>Apr 20,2013</t>
  </si>
  <si>
    <t>https://beta.sam.gov/fal/90bf2a8e4d52409b9f4a68f8e0b37626/view</t>
  </si>
  <si>
    <t xml:space="preserve">Conservation Loans </t>
  </si>
  <si>
    <t>{"list":[{"act":{"description":"The Consolidated Farm and Rural Development Act"},"USC":{"title":"7","section":"1924"},"authorizationTypes":{"USC":true,"act":true,"statute":false,"publicLaw":false,"executiveOrder":false},"usc":{"title":"7","section":"1924"}}]}</t>
  </si>
  <si>
    <t>Conservation Loan (CL) program is to provide access to credit for farmers who need and want to implement conservation measures on their land but do not have the “up front” funds available to implement these practices. Unlike FSA’s traditional farm ownership and operating loan programs that are targeted toward smaller and less financially established farmers, eligibility requirements for the CL program are expanded to permit FSA to provide assistance to some applicants who may be large and financially strong.</t>
  </si>
  <si>
    <t>GUARANTEED/INSURED LOANS</t>
  </si>
  <si>
    <t xml:space="preserve">An applicant must (1) Not have caused a loss to the Agency after April 4, 1996, or received debt forgiveness on more than three occasions prior to April 4, 1996 to receive a guaranteed loan, and for a direct loan, must not have received debt forgiveness from the Agency on any direct or guaranteed loan; (2) be a U.S. citizen, non-citizen national or qualified alien; (3) posses the legal capacity to incur the obligations of the loan; (4) for a direct loan, have the necessary education and/or experience, training, and managerial ability to operate a farm; and (5) for a direct loan, fulfill the Agency's borrower training requirements.  If the applicant is an entity, it must be controlled by farmers engaged primarily and directly in farming in the U.S., after the loan is made.  Unlike other Agency loan programs, Conservation Loans are not limited to applicants who are unable to obtain sufficient credit from other sources at reasonable rates and terms or to those who are the owner or operator of a not larger than family size farm.  However, the applicant's operation must realistically project the ability to repay the loan.  </t>
  </si>
  <si>
    <t>Applicants are the direct beneficiaries and must meet the applicant eligibility requirements.  Families, individual, and entities who are farmers are the beneficiaries.</t>
  </si>
  <si>
    <t>{"description":"The following forms must be submitted by applicants:\r\n\r\nFor Loan Guarantees\r\nFSA-2211 Application for Guarantee  or FSA-2212 Preferred Lender Application for Guarantee\r\nMust be submitted with supporting information with the prospective lender\r\n\r\nApplicants must provide an approved NRCS conservation plan that includes the conservation measure for which loan funds are requested."}</t>
  </si>
  <si>
    <t>Certification as to eligibility is made by the authorized agency official and an approval determination is made by the authorized agency official based on loan feasibility, soundness, and adequate security.</t>
  </si>
  <si>
    <t xml:space="preserve">The loan approval official approves or disapproves a completed application. The average approval time for direct loans is 30 days and 10 days for guaranteed loans_x000D_
_x000D_
</t>
  </si>
  <si>
    <t>Applicants for direct and guaranteed loans may appeal an adverse decision.  The applicant is given an opportunity to appeal the decision to the National Appeals Division.  The applicant may in the final step of the appeal process ask for a review of the decision by the Director of the National Appeals Division in Washington, DC.</t>
  </si>
  <si>
    <t>Applicants may reapply at any time.  Applicants denied assistance through the appeal process must establish that substantial change has occurred since the denial decision.</t>
  </si>
  <si>
    <t>{"awarded":"lump","description":"Loans are scheduled for repayment over periods up to 20 years for direct loans and up to 30 years for guaranteed loans depending on the type of security available.  The interest rate for guaranteed loans is negotiated between the lender and borrower.  The interest rate for direct loans is determined by the Secretary of Agriculture."}</t>
  </si>
  <si>
    <t>12-4213-0-3-351;12-4212-0-3-351;12-1140-0-1-351;</t>
  </si>
  <si>
    <t>(Direct Loans) FY 17$150,000,000.00; FY 18 FY 19 FY 15$1,355,000.00; FY 16 est $150,000,000.00; - (Guaranteed/Insured Loans) FY 17$0.00; FY 18 est $150,000,000.00; FY 19 est $150,000,000.00; FY 15$1,355,000.00; FY 16 est $150,000,000.00; - There were no Loans obligated in FY 2014</t>
  </si>
  <si>
    <t xml:space="preserve">Maximum indebtedness for direct loans, combined; farm ownership, conservation, soil and water, and recreation $300,000.  Maximum indebtedness for guaranteed loans combined: farm ownership, conservation, and soil and water loan indebtedness of $1,399,000 (for FY 2017, amount adjusted annually for inflation).  </t>
  </si>
  <si>
    <t>{"list":[{"fiscalYear":2017,"description":"$10,000,000\r\nThe agency estimates 10 Guaranteed Conservation loans being made in FY 2017."},{"fiscalYear":2016,"description":"$1,399,000\r\n\r\nThe Agency 2 Guaranteed Conservation loans being made in 2016. Through August 9, 2016 there were 2 loans made with a value of $1,399,000."},{"fiscalYear":2015,"description":"Through July 29, 2015 there was 1 guaranteed conservation loan made with a value of $1,355,000. $1,355,000"}],"isApplicable":true}</t>
  </si>
  <si>
    <t>7 CFR Parts 762 and 764._x000D_
FSA Handbooks 2-FLP and 3-FLP._x000D_
FSA Fact Sheets._x000D_
Program Aid "FSA Producer's Guide to Loan Programs"._x000D_
FSA Brochure FSA-BR-01 Your Guide to FSA Farm Loans._x000D_
above information is available on FSA website at:www.fsa.usda.gov.</t>
  </si>
  <si>
    <t>{"flag":"none"}</t>
  </si>
  <si>
    <t>Connie Holman1400 Independence Avenue, SW, Washington , DC 20250 Email:&lt; a href='mailto:connie.holman@wdc.usda.gov'&gt;connie.holman@wdc.usda.gov&lt;/a&gt;Phone: 202-690-0756;</t>
  </si>
  <si>
    <t>http://www.fsa.usda.gov/programs-and-services/farm-loan-programs/index</t>
  </si>
  <si>
    <t>Sep 08,2010</t>
  </si>
  <si>
    <t>https://beta.sam.gov/fal/a39cebe5bbcd4ef48149459cb8e60d34/view</t>
  </si>
  <si>
    <t xml:space="preserve">Emergency Forest Restoration Program </t>
  </si>
  <si>
    <t>(EFRP)</t>
  </si>
  <si>
    <t>{"list":[{"act":{"description":"Consolidated and Further Continuing Appropriations Act, 2012 Division A, Title VII, Section 735, Public Law 112-55, 125 Stat.588.\r\n\r\n\r\n\r\n\r\n"},"authorizationTypes":{"USC":false,"act":true,"statute":false,"publicLaw":false,"executiveOrder":false}},{"act":{"description":"Food, Conservation, and Energy Act of 2008"},"publicLaw":{"congressCode":"110","number":"246"},"statute":{"page":"2051","volume":"122"},"USC":{"title":"16","section":"2201-2206"},"authorizationTypes":{"USC":true,"act":true,"statute":true,"publicLaw":true,"executiveOrder":false},"usc":{"title":"16","section":"2201-2206"}}]}</t>
  </si>
  <si>
    <t xml:space="preserve">The object of EFRP is to make financial assistance available to eligible participants on eligible land for certain practices to restore nonindustrial private forest land that has been damaged by a natural disaster.  The financial assistance  will be cost share payments to assist an EFRP participant to establish practices required to address qualifying damage suffered in connection with a qualifying disaster._x000D_
_x000D_
</t>
  </si>
  <si>
    <t xml:space="preserve">To be eligible to participate in EFRP, a person or legal entity must be an owner of nonindustrial private forest land affected by a natural disaster, and must be liable for or have the expense that is the subject of the financial assistance.  The owner must be a person or legal entity (including Indian tribes) with full decision-making authority over the land, as determined by FSA, or with such waivers as may be needed from lenders or others as may be required, to undertake program commitments.  Federal agencies and States, including all agencies and political subdivisions of a State, are ineligible for EFRP.  For land to be eligible, it must be nonindustrial private forest land and must, as determined by FSA.  The land must have existing tree cover or have had tree cover immediately before the natural disaster and be suitable for growing trees, have damage to natural resources caused by a natural disaster, which occurred on or after January 1, 2010, that, if not treated, would impair or endanger the natural resources on the land and would materially affect future use of the land.  The land must be physically located in a county in which EFRP has been implemented and is ineligible for EFRP if FSA determines that the land is owned or controlled by the United States, or owned or controlled by States, including State agencies or political subdivisions of a State.   A qualifying natural disaster means wildfires, hurricanes or excessive winds, drought, ice storms or blizzards, floods, or other naturally-occurring resource impacting events as determined by FSA.  For EFRP, a natural disaster also includes insect or disease infestations as determined by FSA in consultation with other Federal and State agencies as appropriate._x000D_
_x000D_
_x000D_
</t>
  </si>
  <si>
    <t>The owners of nonindustrial private forest land will receive the ultimate benefit.</t>
  </si>
  <si>
    <t>{"description":"After completion of the approved practice, the participant must certify completion and request payment by the payment request deadline.  FSA will provide the participant with a form or another manner to be used to request payment.\r\n\r\n","isApplicable":true}</t>
  </si>
  <si>
    <t>{"description":"Participants who perform practices shall be responsible for obtaining the authorities, permits, rights, easements, or other approvals necessary to the performance and maintenance of the practices according to applicable laws and regulations. The EFRP participant shall be wholly responsible for any actions taken with respect to the project and shall, in addition, be responsible for returning and refunding any EFRP cost shares made, where the purpose of the project cannot be accomplished because of the applicants' lack of clearances or other problems.\r\n\r\nCost share assistance is dependent upon the availability of funds and the performance of the practice.  An eligible applicant must certify and provide proof of completion of the practice.  The eligible participant shall submit all information to their local FSA county office.\r\n\r\nThe enrollment period for submitting EFRP cost-share requests will be accepted after the announced enrollment period.\r\n\r\n"}</t>
  </si>
  <si>
    <t>FSA will establish the minimum qualifying cost of restoration, which may vary by State or region.  Participants are not eligible to receive funding under EFRP for land on which FSA determines that the participant has or will receive funding for the same or similar expenses under:_x000D_
The Emergency Conservation Program_x000D_
The Wetland Reserve Program_x000D_
The Emergency Wetland Reserve Program_x000D_
The Emergency Watershed Protection Program</t>
  </si>
  <si>
    <t xml:space="preserve">An onsite inspection must be made before approval of any request for EFRP assistance. The on site inspection may be waived by FSA, in its discretion only, where damage is so severe that an onsite inspection is unnecessary as determined by FSA. The time limits for submission of information shall be determined by the Deputy Administrator. The payment request deadline for each EFRP practice will be provided in the agreement after the application is approved. Time limits may be extended where failure to submit required information within the applicable time limits is due to reasons beyond the control of the participant._x000D_
</t>
  </si>
  <si>
    <t xml:space="preserve">Determinations may be appealed in accordance with the administrative appeal regulations at parts 11 and 780 of 7 CFR ._x000D_
_x000D_
</t>
  </si>
  <si>
    <t>{"awarded":"lump","description":"Not applicable."}</t>
  </si>
  <si>
    <t xml:space="preserve">For the purposes of EFRP, no receipt, invoice, or other record is required to be retained by any agricultural producer as evidence tending to show performance of a practice needs to be retained by such producer more than two years following the close of the program year of the program._x000D_
_x000D_
</t>
  </si>
  <si>
    <t>12-0171-0-1-453;</t>
  </si>
  <si>
    <t xml:space="preserve">(Direct Payments with Unrestricted Use) FY 17$5,382,000.00; FY 18 est $15,000,000.00; FY 19 est $15,000,000.00; FY 16$3,000,000.00; - </t>
  </si>
  <si>
    <t>7 CFR 701 Provides the terms, conditions and requirements of EFRP.</t>
  </si>
  <si>
    <t>James Michaels1400 Independence Ave. SW, Washington, DC 20250 Email:&lt; a href='mailto:james.michaels@wdc.usda.gov'&gt;james.michaels@wdc.usda.gov&lt;/a&gt;Phone: 202-690-0794;</t>
  </si>
  <si>
    <t>http://www.fsa.usda.gov/programs-and-services/disaster-assistance-program/emergency-forest-restoration/index</t>
  </si>
  <si>
    <t xml:space="preserve">10.054 Emergency Conservation Program; </t>
  </si>
  <si>
    <t>May 03,2012</t>
  </si>
  <si>
    <t>https://beta.sam.gov/fal/8c50b16c3f4e4ec29c8187c0bc90da9e/view</t>
  </si>
  <si>
    <t>Disaster Relief Appropriations Act, Emergency Conservation Program</t>
  </si>
  <si>
    <t>Disaster Relief Appropriations Act, ECP</t>
  </si>
  <si>
    <t>{"list":[{"act":{"description":"Making supplemental appropriations for the fiscal year ending September 30, 2013,\r\nto improve and streamline disaster assistance for Hurricane Sandy, and for other\r\npurposes."},"publicLaw":{"congressCode":"113","number":"2"},"statute":{"page":"18","volume":"127"},"USC":{"title":"16","section":"2201,2202"},"authorizationTypes":{"USC":true,"act":true,"statute":true,"publicLaw":true,"executiveOrder":false},"usc":{"title":"16","section":"2201,2202"}},{"act":{"description":"Agricultural Credit Act of 1978"},"publicLaw":{"congressCode":"95","number":"334"},"statute":{"page":"420","volume":"92"},"USC":{"title":"16","section":"2201-2205"},"authorizationTypes":{"USC":true,"act":true,"statute":true,"publicLaw":true,"executiveOrder":false},"usc":{"title":"16","section":"2201-2205"}}]}</t>
  </si>
  <si>
    <t xml:space="preserve">To enable farmers to perform emergency conservation measures to control wind erosion on farmlands, to rehabilitate farmlands damaged by wind erosion, floods, hurricanes, or other natural disasters.  </t>
  </si>
  <si>
    <t xml:space="preserve">Any agricultural producer who as owner, landlord, tenant, or sharecropper on a farm or ranch, including associated groups, and bears as part of the cost of an approved conservation practice affected by Hurricane Sandy is eligible to apply for cost-share conservation assistance.  </t>
  </si>
  <si>
    <t>{"description":"Identification as an eligible person who has been affected by Hurricane Sandy and proof of contribution to the cost of performing the conservation practice.  FSA encourages farmers and ranchers to record losses from Hurricane Sandy.  ","isApplicable":true}</t>
  </si>
  <si>
    <t>{"description":"Eligible persons may submit an application on Form FSA-848, for cost sharing, at the county FSA office for the county in which the affected land is located."}</t>
  </si>
  <si>
    <t>Sign-up deadlines are established by the local FSA county committee.  Once applicants are approved for rehabilitation cost-share assistance, producers have up to six months to perform approved farmland rehabilitation practice and report completion.</t>
  </si>
  <si>
    <t xml:space="preserve">Participants may appeal to county FSA committee, State FSA committee, or National Appeals Division (NAD) on any determination.  </t>
  </si>
  <si>
    <t>Certain approvals may  be extended by the FSA county committee, when necessary, with proper justification.</t>
  </si>
  <si>
    <t xml:space="preserve">(Direct Payments for Specified Use) FY 17$10,000,000.00; FY 18 est $13,381,000.00; FY 19 Estimate Not Available  FY 16 est $0.00; FY 15$209,000.00; - </t>
  </si>
  <si>
    <t>{"flag":"appendix","description":"Farmers are advised to contact their local county FSA office after a natural disaster has occurred to determine whether the program is available in the county and to determine eligibility for emergency cost-share assistance. Consult the local telephone directory for location of the county FSA office. If no listing, get in touch with the appropriate State FSA office listed in the Farm Service Agency section of Appendix IV of the Catalog."}</t>
  </si>
  <si>
    <t>May 04,2013</t>
  </si>
  <si>
    <t>https://beta.sam.gov/fal/5271bcdef1c64cdeaad252f6ce71811b/view</t>
  </si>
  <si>
    <t>Disaster Relief Appropriations Act, Emergency Forest Restoration Program</t>
  </si>
  <si>
    <t>Disaster Relief Appropriations Act, EFRP</t>
  </si>
  <si>
    <t>{"list":[{"act":{"description":"Making supplemental appropriations for the fiscal year ending September 30, 2013,\r\nto improve and streamline disaster assistance for Hurricane Sandy, and for other\r\npurposes."},"publicLaw":{"congressCode":"113","number":"2"},"statute":{"page":"18","volume":"127"},"USC":{"title":"16","section":"2206"},"authorizationTypes":{"USC":true,"act":true,"statute":true,"publicLaw":true,"executiveOrder":false},"usc":{"title":"16","section":"2206"}},{"act":{"description":"Food, Conservation, and Energy Act of 2008"},"publicLaw":{"congressCode":"110","number":"246"},"authorizationTypes":{"USC":false,"act":true,"statute":false,"publicLaw":true,"executiveOrder":false}}]}</t>
  </si>
  <si>
    <t>To provide financial assistance to eligible participants on eligible land for certain practices to restore nonindustrial private forest land that has been damaged by a natural disaster.  The financial assistance will be cost share payments to assist in EFRP participant to establish practices required to address qualifying damage suffered in connection with a qualifying disaster.</t>
  </si>
  <si>
    <t>DIRECT PAYMENTS FOR SPECIFIED USE;DIRECT PAYMENTS WITH UNRESTRICTED USE</t>
  </si>
  <si>
    <t xml:space="preserve">To be eligible to participate in EFRP, a person or legal entity must be an owner of nonindustrial private forest land affected by a natural disaster, and must be liable for or have the expense that is the subject of the financial assistance. The owner must be a person or legal entity (including Indian tribes) with full decision-making authority over the land, as determined by FSA, or with such waivers as may be needed from lenders or others as may be required, to undertake program commitments. Federal agencies and States, including all agencies and political subdivisions of a State, are ineligible for EFRP. For land to be eligible, it must be nonindustrial private forest land and must, as determined by FSA. The land must have existing tree cover or have had tree cover immediately before the natural disaster and be suitable for growing trees, have damage to natural resources caused by a natural disaster, which occurred on or after January 1, 2010, that, if not treated, would impair or endanger the natural resources on the land and would materially affect future use of the land. The land must be physically located in a county in which EFRP has been implemented and is ineligible for EFRP if FSA determines that the land is owned or controlled by the United States, or owned or controlled by States, including State agencies or political subdivisions of a State. A qualifying natural disaster means wildfires, hurricanes or excessive winds, drought, ice storms or blizzards, floods, or other naturally-occurring resource impacting events as determined by FSA. For EFRP, a natural disaster also includes insect or disease infestations as determined by FSA in consultation with other Federal and State agencies as appropriate._x000D_
_x000D_
</t>
  </si>
  <si>
    <t>The owners of industrial private forest land will receive the ultimate benefit.</t>
  </si>
  <si>
    <t>{"description":"After completion of the approved practice, the participant must certify completion and request payment by the payment request deadline.  FSA will provide the participant with a form or another manner to be used to request payment.  ","isApplicable":true}</t>
  </si>
  <si>
    <t>{"description":"Participants who perform practices shall be responsible for obtaining the authorities, permits, rights, easements, or other approvals necessary to the performance and maintenance of the practices according to applicable laws and regulations. The EFRP participant shall be wholly responsible for any actions taken with respect to the project and shall, in addition, be responsible for returning and refunding any EFRP cost shares made, where the purpose of the project cannot be accomplished because of the applicants' lack of clearances or other problems. Cost share assistance is dependent upon the availability of funds and the performance of the practice. An eligible applicant must certify and provide proof of completion of the practice. The eligible participant shall submit all information to their local FSA county office. The enrollment period for submitting EFRP cost-share requests will be accepted after the announced enrollment period.\r\n\r\n\r\n"}</t>
  </si>
  <si>
    <t>FSA will establish the minimum qualifying cost of restoration, which may vary by State or region.  Participants are not eligible to receive funding under EFRP for land on which FSA determines that the participant has or will receive funding for the same or similar expenses under:_x000D_
The Emergency Conservation Program_x000D_
The Wetland Reserve Program_x000D_
The Emergency Wetland Reserve Program_x000D_
The Emergency Watershed Protection Program.</t>
  </si>
  <si>
    <t xml:space="preserve">An on site inspection must be made before approval of any request for EFRP assistance. The onsite inspection may be waived by FSA, in its discretion only, where damage is so severe that an onsite inspection is unnecessary as determined by FSA. The time limits for submission of information shall be determined by the Deputy Administrator. The payment request deadline for each EFRP practice will be provided in the agreement after the application is approved. Time limits may be extended where failure to submit required information within the applicable time limits is due to reasons beyond the control of the participant._x000D_
_x000D_
</t>
  </si>
  <si>
    <t>Determinations may be appealed in accordance with the administrative appeal regulations at parts 11 and 780 of 7CFR.</t>
  </si>
  <si>
    <t>For the purposes of EFRP, no receipt, invoice, or other record is required to be retained by any agricultural producer as evidence tending to show performance of a practice needs to be retained by such producer more than two years following the close of the program year of the program.</t>
  </si>
  <si>
    <t xml:space="preserve">(Direct Payments with Unrestricted Use) FY 17$15,000,000.00; FY 18 est $5,751,000.00; FY 19 est $0.00; FY 16 est $0.00; FY 15$2,254,000.00; - </t>
  </si>
  <si>
    <t xml:space="preserve">10.102 Emergency Forest Restoration Program ; </t>
  </si>
  <si>
    <t>Jul 19,2013</t>
  </si>
  <si>
    <t>https://beta.sam.gov/fal/2bc0b24264be47a99ed1dea0aea52423/view</t>
  </si>
  <si>
    <t>Livestock Indemnity Program-2014 Farm Bill</t>
  </si>
  <si>
    <t>(LIP)</t>
  </si>
  <si>
    <t>{"list":[{"act":{"description":"The Agricultural Act of 2014 (2014 Farm Bill)"},"publicLaw":{"congressCode":"113","number":"79"},"authorizationTypes":{"USC":false,"act":true,"statute":false,"publicLaw":true,"executiveOrder":false}}]}</t>
  </si>
  <si>
    <t>LIP provides benefits to eligible livestock owners or livestock contract growers for livestock deaths in excess of normal mortality caused by adverse weather.  It also covers attacks by animals reintroduced into the wild by the federal government or protected by federal law, including wolves and avian predators.</t>
  </si>
  <si>
    <t xml:space="preserve">To be eligible for benefits, an individual or legal entity must be a citizen of the United States (U.S.); Resident alien; Partnership of citizens of the U.S; or Corporation, limited liability corporation, or other farm organizational structure organized under State law.  An eligible livestock owner must have had legal ownership of the eligible livestock on the day the livestock died and under conditions in which no contract grower could have been eligible for benefits with respect to the animal.  To be eligible an eligible owner's livestock must have died as a direct result of an eligible adverse weather event occurring on or after October 1, 2011, no later than 60 calendar days from the ending date of the applicable adverse weather event, and in the calendar year for which benefits are requested.  An eligible contract grower must have had possession and control of the eligible livestock and a written agreement with the eligible livestock owner setting the specific terms, conditions and obligations of the parties involved regarding the production of livestock on the day the livestock died. An eligible livestock for a livestock owner must be alpacas, adult or non-adult dairy cattle, buffalo, beefalo, elk, emus, equine, llamas, sheep, goats, swine, poultry, deer, or reindeer.  An eligible livestock for a contract grower must be poultry or swine.  The eligible livestock must have been maintained for commercial use as part of a farming operation before dying and on the day the eligible livestock died. An eligible adverse weather event is defined as an extreme or abnormal damaging weather event that is not expected to occur during the loss period or which it occurred, which results in eligible livestock death losses in excess of normal mortality.  This includes but not limited to earthquake, lightning, tornado, tropical storm, typhoon, vog if directly related to a volcanic eruption, winter storm that last for three consecutive days and is accompanied by high winds, freezing rain or sleet, heavy snowfall and extremely cold temperatures, hurricanes, floods, blizzards, wildfires, extreme heat, extreme cold, anthrax, and a disease if exacerbated by other eligible adverse weather event.  Drought is not an eligible adverse weather event except when anthrax, which is exacerbated by drought, causes the death of eligible livestock._x000D_
</t>
  </si>
  <si>
    <t xml:space="preserve">The eligible livestock or contract owner will receive the ultimate benefit from LIP. </t>
  </si>
  <si>
    <t>{"description":"Verifiable proof of death of livestock must show that the death of the eligible livestock occurred as a direct result of an eligible adverse weather event or attacks by animals reintroduced into the wild by the Federal Government or protected by Federal law.  Verifiable proof that documents or verifies that the livestock died as a direct result of an eligible event are, purchase records; veterinarian records, bank or other loan documents; rendering truck receipts or certificates, Federal Emergency Management Agency records; National Guar records, written contracts, production records; records assembled for tax purposes, property tax records; private insurance documents; or similiar documents. If verifiable proof of death documentation is not available, the producer may provide reliable records such as beginning and ending inventory records as proof of death.  Reliable records may include contemporaneous producer records existing at the time of the adverse weather event, dairy herd improvement records, brand inspection records, vaccination records, dated pictures, certification of livestock deaths by a third party, and livestock inventory reports. Please contact a local FSA county office for additional information for documentation requirements for livestock deaths that occurred after October 1, 2011 through December 31, 2014.","isApplicable":true}</t>
  </si>
  <si>
    <t>{"description":"Eligible livestock and contract growers must submit a notice of loss and an application for payment tot he local FSA office who maintains their farm records.  A notice of loss must be submitted within the earlier of 30 calendar days of when the loss of livestock is apparent to the producer or 30 calendar days after the end of the calendar year in which the loss of livestock occurred.  \r\nIf the date of livestock death is on or after October 1, 2011 and before January 1, 2015, the Notice of Loss and application must be submitted by January 30, 2015.  If the date of livestock death is calendar years 2015 and subsequent years, the Notice of Loss must be submited 30 days after death is apparent and the application must be submitted by January 30th of each year. \r\nAn eligible contract grower must provide a copy of the grower contract and the following supporting documentation"}</t>
  </si>
  <si>
    <t>Eligible livestock owners LIP payments are calculated by multiplying the national payment rate for each livestock category by the number of eligible livestock in each category.  LIP national payment rate for eligible livestock owners are based on 75 percent of the average fair market value of the livestock.  The eligible livestock contract grower national payment rate is based on 75 percent of the average income loss sustained by the contract grower with respect to the dead livestock. The LIP payment will be reduced by the amount of monetary compensation received from their contractor for the loss of income suffered from the death of livestock under contract.</t>
  </si>
  <si>
    <t>Appeal regulations set forth in parts 11 and 780 of 7CFR apply to determinations made under LIP.</t>
  </si>
  <si>
    <t>Applicants receiving assistance for LIP shall maintain and retain financial books and records which will permit verification of all transactions for at least three years following the end of the calendar year in which assistance was provided and allow authorized representatives of USDA and the Government Accountability Office to inspect and verify all applicable livestock and acreage and to inspect, examine, and make copies of all financial books and records.</t>
  </si>
  <si>
    <t xml:space="preserve">(Direct Payments with Unrestricted Use) FY 17$25,066,000.00; FY 18 est $30,671,000.00; FY 19 est $31,350,000.00; FY 16$43,000,000.00; - </t>
  </si>
  <si>
    <t>LIP regulations are found in part 1416 of 7CFR.  Program is also announced through press releases, news media, and newsletters.</t>
  </si>
  <si>
    <t>Amy Mitchell,USDA, FSA, Production, Emergencies, &amp; Compliance Division, 1400 Independence Ave SW Stop 0517, Washington, DC 20250 Email:&lt; a href='mailto:Amy.Mitchell1@wdc.usda.gov'&gt;Amy.Mitchell1@wdc.usda.gov&lt;/a&gt;Phone: (202) 720-8954;</t>
  </si>
  <si>
    <t>http://www.fsa.usda.gov/programs-and-services/disaster-assistance-program/livestock-indemnity/index</t>
  </si>
  <si>
    <t xml:space="preserve">10.109 Livestock Forage Program-2014 Farm Bill; 10.110 Emergency Assistance for Livestock, Honeybees and Farm-Raised Fish Program-2014 Farm Bill; 10.111 Tree Assistance Program-2014 Farm Bill; </t>
  </si>
  <si>
    <t>Jun 08,2014</t>
  </si>
  <si>
    <t>https://beta.sam.gov/fal/e26cd4470eff469c8aaef93563209bc9/view</t>
  </si>
  <si>
    <t>Livestock Forage Program-2014 Farm Bill</t>
  </si>
  <si>
    <t>(LFP)</t>
  </si>
  <si>
    <t>{"list":[{"act":{"description":"The Agricultural Act of 2014 (The 2014 Farm Bill)"},"publicLaw":{"congressCode":"113","number":"79"},"authorizationTypes":{"USC":false,"act":true,"statute":false,"publicLaw":true,"executiveOrder":false}}]}</t>
  </si>
  <si>
    <t>LFP provides compensation to eligible livestock producers that have suffered grazing losses for covered livestock on land that is native or improved pastureland with permanent vegetative cover or is planted specifically for grazing. It also provides compensation to eligible livestock producers that have suffered grazing losses on rangeland managed by a federal agency if the eligible livestock producer is prohibited by the federal agency from grazing the normal permitted livestock on the managed rangeland due to a qualifying fire.</t>
  </si>
  <si>
    <t>To be eligible for benefits, an individual or legal entity must be a citizen of the United States (U.S.); Resident alien; Partnership of citizens of the U.S.; or Corporation, limited liability corporation, or other farm organization structure organized under State law.  An eligible livestock producer must own, cash or share lease, or be a contract grower of covered livestock during the 60 calendar days before the beginning date of a qualifying drought or fire; provide pastureland or grazing land for covered livestock, including cash-rented pastureland or grazing land that is either physically located in a country affected by a qualifying drought during the normal grazing period for the county, or rangeland managed by a federal agency and the eligible livestock producer is prohibited from grazing the normally permitted livestock because of a qualifying fire.</t>
  </si>
  <si>
    <t>The eligible livestock or contract owner will receive the ultimate benefit from LFP.</t>
  </si>
  <si>
    <t>{"description":"The eligible livestock producer must certify that they have suffered a grazing loss because of a qualifying drought or fire and timely file an acreage report for all grazing land for which a loss of grazing is being claimed.","isApplicable":true}</t>
  </si>
  <si>
    <t>{"description":"To apply for LFP, the eligible livestock producer must submit a completed application for payment and required supporting documentation for grazing losses no later than 30 calendar days after the end of the calendar year in which the grazing loss occurred.\r\n\r\nA contract grower must provide a copy of the grower contract along with the completed application and supporting documentation for payment."}</t>
  </si>
  <si>
    <t>Payment calculations for grazing losses because of a qualifying drought are equal to 1, 3, 4,or 5 times the LFP monthly payment rate.  The monthly payment rate for drought is equal to 60 percent of the lesser of the monthly feed cost for all covered livestock owned or leased by the producer; or calculated by using the normal carrying capacity of the eligible grazing land of the producer.  Total payments to a producer in a calendar year for grazing losses will not exceed five monthly payments for the same covered livestock.  For losses suffered because of a qualifying fire on federally managed rangeland for which the producer is prohibited from grazing the normal permitted livestock, the payments begin on the first day the Federal agency excludes the eligible livestock producer from using the managed grazing land for grazing and end on the last day of the Federal lease not to exceed 180 days.</t>
  </si>
  <si>
    <t>{"flag":"yes","list":[{"start":"2015-01-31","description":"Livestock producers have 30 calendar days after the end of the calendar year in which the loss occurs to submit a completed application for payment and required supporting documentation."}]}</t>
  </si>
  <si>
    <t>Appeal regulations set forth in parts 11 and 780 of 7CFR apply to determinations made under LFP.</t>
  </si>
  <si>
    <t>{"awarded":"lump","description":"There are no restrictions placed on the time permittted to spend the money awarded.  "}</t>
  </si>
  <si>
    <t>None.</t>
  </si>
  <si>
    <t xml:space="preserve">(Direct Payments with Unrestricted Use) FY 17$350,709,000.00; FY 18 est $393,550,000.00; FY 19 est $416,125,000.00; FY 16$430,000,000.00; - </t>
  </si>
  <si>
    <t>Scotty AbbottUSDA, Deputy Administrator for Farm Programs, Production, Emergencies, and Compliance Division, Disaster Assistance Branch, 14th and Independence Ave SW, Stop 0517, Washington, DC 20250 Email:&lt; a href='mailto:Scotty.Abbott@wdc.usda.gov'&gt;Scotty.Abbott@wdc.usda.gov&lt;/a&gt;Phone: (202) 720-7997;</t>
  </si>
  <si>
    <t>http://www.fsa.usda.gov/programs-and-services/disaster-assistance-program/livestock-forage/index</t>
  </si>
  <si>
    <t xml:space="preserve">10.110 Emergency Assistance for Livestock, Honeybees and Farm-Raised Fish Program-2014 Farm Bill; 10.108 Livestock Indemnity Program-2014 Farm Bill; </t>
  </si>
  <si>
    <t>Jun 21,2014</t>
  </si>
  <si>
    <t>https://beta.sam.gov/fal/d0456d7a9bcb453aadd96d22953d8b8c/view</t>
  </si>
  <si>
    <t>Emergency Assistance for Livestock, Honeybees and Farm-Raised Fish Program-2014 Farm Bill</t>
  </si>
  <si>
    <t>(ELAP)</t>
  </si>
  <si>
    <t>{"list":[{"act":{"description":"The Agricultural Act of 2014 (The 2014 Farm Bill)"},"authorizationTypes":{"USC":false,"act":true,"statute":false,"publicLaw":false,"executiveOrder":false}}]}</t>
  </si>
  <si>
    <t>ELAP provides emergency assistance to eligible producers of livestock, honeybees and farm-raised fish who have losses due to an eligible adverse weather or eligible loss condition, including blizzards, disease (including cattle tick fever), water shortages and wildfires, as determined by the Secretary, that occurs on or after October 1, 2011.  ELAP covers losses that are not covered under the Livestock Forage Program (LFP), and Livestock Indemnity Program (LIP).</t>
  </si>
  <si>
    <t>To be eligible for benefits, an individual or legal entity must be a citizen of the United States (U.S.); Resident alien; Partnership of citizens of the U.S.; or Corporation, limited liability corporation, or other farm organizational structure organized under State law.  The eligible applicant must have legal ownership of the livestock on the day the livestock died and must be a producer or contract grower of livestock, honeybee, or farm-raised fish that assumes the production and market risks associated with the agricultural production of crops or livestock on a farm and that meet the requirements to receive ELAP payments. Starting with the 2012 program year (October 1, 2011), an eligible livestock producer who certifies they are socially disadvantaged, limited resource, or a beginning farmer or rancher, will have their payments for livestock losses under ELAP based on a national payment factor of 90 percent.</t>
  </si>
  <si>
    <t>Eligible producers of livestock, honeybees, and farm-raised fish will receive the ultimate benefits from ELAP. An eligible livestock producer, honeybee producer. and eligible farm-raised fish producer may receive payments for eligible losses based on a national payment rate.</t>
  </si>
  <si>
    <t>{"description":"To apply for ELAP, the participant must have suffered an eligible livestock, honeybee, or farm-raised fish loss.  The eligible producer must submit a Notice of Loss and a completed application to the FSA administrative county office that maintains the participant's farm records for the agricultural operation. For livestock feed, grazing, and death losses and losses resulting from the transporting water and gathering livestock to treat for cattle tick fever the applicant must submit a completed Emergency Loss Assistance for Livestock application, for honeybee fee, colony, hive, or farm-raised fish feed or death losses, the applicant must complete  a Emergency Loss Assistance for Honeybees or Farm-Raised Fish Application; a report of acreage (if applicable); a copy of the participant's grower's contract (if a contract grower); other supporting documents required by the Farm Service Agency (FSA); and a farm operating plan."}</t>
  </si>
  <si>
    <t xml:space="preserve">FSA will use the data furnished by the applicant to determine eligibility for program benefits. Furnishing the data is voluntary; however, without all required data program benefits will not be approved or provided.  </t>
  </si>
  <si>
    <t>Appeal regulations are set for in Parts 11 and 780 of 7 CFR apply to determinations made under ELAP</t>
  </si>
  <si>
    <t>{"types":{"moe":false,"formula":true,"matching":false},"formula":{"title":"7 CFR","part":"1416","subPart":"B","publicLaw":"113-79"}}</t>
  </si>
  <si>
    <t>The producer or any other legal entity or person who provides information enabling a producer to receive payments must maintain any books, records, and accounts supporting the information for three years following the end of the year during which the request for payment was submitted and allow authorized representatives of USDA and the U.S. Government Accountability Office during regular business hours, to inspect, examine, and make copies of such books or records, and to enter the farm and to inspect and verify all applicable acreage in which the producer has an interest for the purpose of confirming the accuracy of information provided by or for the producer.</t>
  </si>
  <si>
    <t xml:space="preserve">(Direct Payments for Specified Use) FY 17$18,223,000.00; FY 18 est $19,500,000.00; FY 19 est $19,500,000.00; FY 16$17,000,000.00; - </t>
  </si>
  <si>
    <t>Program is announced through news media and in letters to agricultural producers in the counties.  Regulations published in the Federal Register, 7 CFR Part 1416.</t>
  </si>
  <si>
    <t>http://www.fsa.usda.gov/programs-and-services/disaster-assistance-program/emergency-assist-for-livestock-honey-bees-fish/index</t>
  </si>
  <si>
    <t xml:space="preserve">10.109 Livestock Forage Program-2014 Farm Bill; 10.111 Tree Assistance Program-2014 Farm Bill; 10.108 Livestock Indemnity Program-2014 Farm Bill; </t>
  </si>
  <si>
    <t>Apr 15,2015</t>
  </si>
  <si>
    <t>https://beta.sam.gov/fal/767b8e253bc04f6cafaf367bba5560bb/view</t>
  </si>
  <si>
    <t>Tree Assistance Program-2014 Farm Bill</t>
  </si>
  <si>
    <t>(TAP)</t>
  </si>
  <si>
    <t>{"list":[{"act":{"description":"The Agricultural Act of 2014 (The Farm Bill)"},"publicLaw":{"congressCode":"113","number":"79"},"authorizationTypes":{"USC":false,"act":true,"statute":false,"publicLaw":true,"executiveOrder":false}}]}</t>
  </si>
  <si>
    <t>TAP provides financial assistance to eligible orchardists and nursery tree growers to replant or rehabilitate eligible trees, bushes, and vines damaged by natural disasters.</t>
  </si>
  <si>
    <t>To be eligible for benefits, an individual or legal entity must be a citizen of the United States (U.S.); Resident alien; Partnership of citizens of the U.S; or Corporation, limited liability corporation, or other farm organizational structure organized under State law.  An eligible orchardists is a person or legal entity that produces annual crops from trees, bushes, or vines for commercial purposes.  An eligible nursery tree grower is a person or legal entity that produces nursery, ornamental, fruit, nut, or Christmas trees for commercial sale.  To qualify for TAP, the eligible orchardist or nursery tree grower must have planted, continuously owned, and suffered eligible losses of  trees, bushes, or vines that were planted for commercial purposes; and replaced eligible trees, bushes, and vines within 12 months from the date the application is approved._x000D_
_x000D_
Eligible losses must be the result of a natural disaster.  The  stand must have sustained a mortality loss in excess of 15 percent after adjustment for normal mortality, or where applicable, damage in excess of 15 percent, adjusted for normal mortality and normal damage, that occurred in the calendar year (or loss period in the case of plant disease) for which benefits are being requested.  The loss could not have been prevented through reasonable and available measures; the damage or loss must be visible and obvious to the FSA representative; and FSA may require information from a qualified expert to determine the extent of loss in the case of plant disease or insect infestation._x000D_
_x000D_
An eligible natural disaster means plant disease, insect infestation, drought, fire, freeze, flood, earthquake, lightning, or other natural occurrence of such magnitude or severity so as to be considered disastrous.</t>
  </si>
  <si>
    <t>The eligible orchardists and nursery tree grower receives the TAP benefit.</t>
  </si>
  <si>
    <t>{"description":"The eligible applicant must present a written estimate of the number of trees, bushes, or vines lost or damaged that is certified by the producer or qualified expert, including the number of acres on which the loss occurred.","isApplicable":true}</t>
  </si>
  <si>
    <t>{"description":"To apply for TAP a orchardist or nursery tree grower must submit a completed application provided by FSA; an acreage report for the farming operation; a written estimate of the number of trees, bushes, or vines lost or damaged; and sufficient evidence of the loss, a farm operating plan."}</t>
  </si>
  <si>
    <t>Payments to eligible orchardist or nursery tree growers who suffered losses in excess of 15 percent damage or mortality will be calculated using the lesser of 65 percent of the actual cost of the practice or the amount calculated using rates established by the Deputy Administrator for the practice.  For the cost of pruning, removal, and other costs incurred for salvaging damaged trees, bushes, or vines, or in the case of mortality, to prepare the land to replant trees, buses, or vines, the lesser of 50 percent of the actual cost of the practice, or the amount calculated using rates established by the Deputy Administrator for the practice.</t>
  </si>
  <si>
    <t>{"flag":"yes","description":"Applicants who suffered losses on or after October 1, 2011 may sign up for TAP benefits through the end of calendar year 2014. Applicants who suffered a loss on or after October 1, 2011, through the end of the 2014 calendar should submit an application and supporting documentation by the later of January 21, 2015, or 90 calendar days after the disaster event or date when the loss is apparent to the producer. During the 2015 calendar and subsequent years applicants must submit an application and supporting documentation to FSA within 90 calendar days of the disaster event or the date when the loss is apparent.","list":[{"start":"2014-04-15","end":"2014-12-31","description":"Applicants who suffered losses on or after October 1, 2011 may sign up for TAP benefits through the end of calendar year 2014."}]}</t>
  </si>
  <si>
    <t>Appeal regulations are set forth in parts 11 and 780 of 7CFR apply to determinations made under TAP.</t>
  </si>
  <si>
    <t>Applicants receiving assistance for TAP shall maintain and retain financial books and records which will permit verification of all transactions for at least three years, following the end of the calendar year in which assistance was provided and allow authorized representatives of the USDA and the Government Accountability Office to inspect all financial books, records, and all applicable livestock and acreage.</t>
  </si>
  <si>
    <t xml:space="preserve">(Direct Payments with Unrestricted Use) FY 17$6,912,000.00; FY 18 est $20,000,000.00; FY 19 est $20,000,000.00; FY 16$30,000,000.00; - </t>
  </si>
  <si>
    <t>Program is announced through press releases, news media, and newsletters.</t>
  </si>
  <si>
    <t>http://www.fsa.usda.gov/programs-and-services/disaster-assistance-program/tree-assistance-program/index</t>
  </si>
  <si>
    <t xml:space="preserve">10.109 Livestock Forage Program-2014 Farm Bill; 10.110 Emergency Assistance for Livestock, Honeybees and Farm-Raised Fish Program-2014 Farm Bill; 10.108 Livestock Indemnity Program-2014 Farm Bill; </t>
  </si>
  <si>
    <t>Aug 09,2014</t>
  </si>
  <si>
    <t>https://beta.sam.gov/fal/073d9c0c4539440c95e0e217b1bd8294/view</t>
  </si>
  <si>
    <t>Price Loss Coverage</t>
  </si>
  <si>
    <t>(PLC)</t>
  </si>
  <si>
    <t>{"list":[{"act":{"description":"The Agricultural Act of 2014"},"publicLaw":{"congressCode":"113","number":"79"},"authorizationTypes":{"USC":false,"act":true,"statute":false,"publicLaw":true,"executiveOrder":false}}]}</t>
  </si>
  <si>
    <t xml:space="preserve">The Price Loss Coverage program (PLC) is similar to the previous Direct and Counter-cyclical Payments Program (DCP) and the Average Crop Revenue Election (ACRE) which were repealed by P.L. 113-79. PLC provide revenue and price loss payments to eligible producers._x000D_
</t>
  </si>
  <si>
    <t>An eligible producer is eligible to enter into a contract if 1) the owner of the farm has an ownership of a crop and assumes all or a part of the risk producing a crop that is commensurate with that claimed ownership of the crop; 2) a producer, other than the owner, on a farm with a share-rent lease for such farm, regardless of the length of the lease, if the owner of the farm enters into the same contract; 3) a producer, other than an owner, on a farm who rents such farm under a lease expiring on or after September 30 of the year of the contract in which case the owner is not required to enter into the contract; 4) a producer, other than an owner , on a farm who cash rents such farm under a leasing expiring before September 30 of the year of the contract; 5)An owner of an eligible farm who cash rents such farm and the lease expires before September 30 of the year of the contract, if the tenant declines to enter into a contract for the applicable year.</t>
  </si>
  <si>
    <t>PLC provides payments to eligible producers on farms enrolled for the 2014 through 2018 crop years.</t>
  </si>
  <si>
    <t>{"description":"It is understood and agreed that producers on a farm may participate in the program only by enrolling in a contract that is consistent with the election previously made for the farm and covered commodities of that farm. Election is not enrollment and the election that applies to a farm and the covered commodities of a farm applies without regard to whether or not producers choose to enroll the farm or not. Enrollment is required each and every contract year.","isApplicable":true}</t>
  </si>
  <si>
    <t>PLC program payments are issued when the effective price of a covered commodity is less than the respective reference price for that commodity. The effective price equals the higher of the market year average price (MYA) or the national average loan rate for the covered commodity.  Producers receive their PLC payments after October 1 following the end of the 12 month marketing year for the covered commodity as applicable.</t>
  </si>
  <si>
    <t>{"flag":"yes","description":"The 2017 enrollment will begin on December 1, 2016 and end on August 1, 2017; the 2018 enrollment will begin on December 1, 2017 and end on August 1, 2018.\r\n","list":[{"start":"2016-12-01","end":"2017-08-01","description":"This applies to crop year 2017"}]}</t>
  </si>
  <si>
    <t>Approval of payments depends on farmer compliance with conservation and wetland provisions.</t>
  </si>
  <si>
    <t xml:space="preserve">A producer may obtain reconsideration and review of any adverse determination made under this part in accordance with the appeal regulations found at parts 11 and 780 of Title 7 Agriculture. </t>
  </si>
  <si>
    <t>{"types":{"moe":false,"formula":true,"matching":false},"formula":{"title":"7","chapter":"1412","subPart":"A","publicLaw":"113-79"}}</t>
  </si>
  <si>
    <t>{"awarded":"lump","description":"PLC payments shall be made beginning October 1, or as soon as practicable thereafter, after\r\nthe end of the applicable marketing year for the covered commodity, this is statutory.  There is no limit place on the time permitted to spend the money award."}</t>
  </si>
  <si>
    <t>{"isApplicable":true,"description":"Recipients under this program are subject to audit by the Office of the Regional Inspector General, USDA. "}</t>
  </si>
  <si>
    <t xml:space="preserve">An owner or any other individual or entity receiving assistance for DCP shall maintain and retain financial books and records which will permit verification of all transactions for at least 3 years, following the end of the calendar year in which assistance was provided. </t>
  </si>
  <si>
    <t xml:space="preserve">(Direct Payments for Specified Use) FY 17$1,952,650,000.00; FY 18 est $3,621,780,000.00; FY 19 est $2,395,980,000.00; FY 16$5,841,000,000.00; - </t>
  </si>
  <si>
    <t xml:space="preserve">Program is announced through news media and in letters to agricultural producers in the counties. Regulations published in the Federal Register, 7 CFR Part 1412. </t>
  </si>
  <si>
    <t>{"flag":"appendix","description":"Consult the local phone directory for location of the nearest county FSA office. If no listing, contact the appropriate State FSA office listed in the Farm Service Agency section of Appendix IV of the Catalog or on the WEB at http://www.fsa.usda.gov/edso/. "}</t>
  </si>
  <si>
    <t>Brent N Orr1400 Independence Ave SW Room 4759-S, Washington, DC 20024 Email:&lt; a href='mailto:Brent.Orr@wdc.usda.gov'&gt;Brent.Orr@wdc.usda.gov&lt;/a&gt;Phone: (202) 720-7641;</t>
  </si>
  <si>
    <t>http://www.fsa.usda.gov</t>
  </si>
  <si>
    <t>Nov 18,2015</t>
  </si>
  <si>
    <t>https://beta.sam.gov/fal/821802f59737497084dd5ca012912ae2/view</t>
  </si>
  <si>
    <t>Agriculture Risk Coverage Program</t>
  </si>
  <si>
    <t>ARC</t>
  </si>
  <si>
    <t>{"list":[{"act":{"description":"The 2014 Farm Bill"},"publicLaw":{"congressCode":"113","number":"79"},"authorizationTypes":{"USC":false,"act":true,"statute":false,"publicLaw":true,"executiveOrder":false}}]}</t>
  </si>
  <si>
    <t>The ARC program is similar to the previous Direct and Counter-cyclical Payments Program (DCP) and the Average Crop Revenue Election (ACRE) which were repealed by P.L. 113-79.  ARC provides income support to eligible producers of covered commodities.</t>
  </si>
  <si>
    <t>ARC provides payments to eligible producers on farms enrolled for the 2014 through 2018 crop years.</t>
  </si>
  <si>
    <t>{"description":"When required, the Farm Service Agency (FSA), may require documentary evidence supporting any certification of yield or production be provided to the county committee of the county where the farm is administratively located.","isApplicable":true}</t>
  </si>
  <si>
    <t>{"description":"Not Applicable"}</t>
  </si>
  <si>
    <t xml:space="preserve">ARC is a revenue-based program that is designed to cover a portion of a farmer's out-of-pocket loss when crop revenues fall below the guarantee, with the benchmark revenue based on either county level for ARC-CO or the individual farms historic revenue for ARC-IC.  ARC-CO payment calculation is based on base acres including any base acres attributed to a covered commodity from generic base acres based on P&amp;CP or eligible subsequently planted crop acreage.  Payments are triggered when actual county crop revenue of a covered commodity is less than the ARC-CO guarantee for the covered commodity. ARC-IC payments are triggered when the actual crop revenue, averaged across all covered commodities planted or eligible subsequently planted crop acreage on the ARC-IC farm, is less than ARC-IC guarantee, averaged across those covered commodities planted or eligible subsequently planted crop acreage on the farm._x000D_
_x000D_
Producers receive their ARC payments after October 1._x000D_
_x000D_
</t>
  </si>
  <si>
    <t>A producer may obtain reconsideration and review of any adverse determination made under this part in accordance with the appeal regulations specified in 7 CFR parts 11 and 780.</t>
  </si>
  <si>
    <t>{"types":{"moe":false,"formula":true,"matching":false},"formula":{"title":"Agriculture Risk Coverage","chapter":"7","part":"1412","publicLaw":"113-79"}}</t>
  </si>
  <si>
    <t>{"awarded":"lump","description":"There is no limit placed on the time permitted to spend the money awarded."}</t>
  </si>
  <si>
    <t>An owner or any other individual or entity receiving assistance for ARC shall maintain and retain financial books and records which will permit verification of all transactions for at least three years, following the end of the calendar year in which assistance was provided.</t>
  </si>
  <si>
    <t xml:space="preserve">(Direct Payments with Unrestricted Use) FY 17$5,992,305,000.00; FY 18 est $3,933,890,000.00; FY 19 est $2,568,681,000.00; FY 16$17,907,000,000.00; - </t>
  </si>
  <si>
    <t>No data available.</t>
  </si>
  <si>
    <t xml:space="preserve">Program is announced through news media and in letters to agricultural producers in the counties.  Regulations published in the Federal Register and 7 CFR, Part 1412. </t>
  </si>
  <si>
    <t>{"flag":"appendix","description":"Consult the local phone directory for location of nearest county Farm Service Agency (FSA) office.  If no listing, contact the appropriate State FSA office listed in the FSA section of Appendix IV of the catalog or on the web."}</t>
  </si>
  <si>
    <t>http://www.fsa.usda.gov/programs-and-services/arcplc_program/index</t>
  </si>
  <si>
    <t xml:space="preserve">10.055 Direct and Counter-cyclical Payments Program; </t>
  </si>
  <si>
    <t>Jul 24,2015</t>
  </si>
  <si>
    <t>https://beta.sam.gov/fal/cffbc2d0a39b4b8dbe19ecfcb13fe271/view</t>
  </si>
  <si>
    <t>Cotton Transition Assistance Program</t>
  </si>
  <si>
    <t>(CTAP)</t>
  </si>
  <si>
    <t xml:space="preserve">CTAP is a temporary program that provides payments to producers on farms for which cotton base acres were in existence as of September 30, 2013.  </t>
  </si>
  <si>
    <t>An eligible producer for CTAP is required to be a person or legal entity who is actively engaged in farming and otherwise eligible to receive payment.  CTAP payments in each of the 2014 and 2015 program years are limited to $40,000 per person or legal entity, similar to the $40,000 per person or legal entity limitation to applied to DCP under The Food, Conservation, and Energy Act of 2008, P.L. 110-246.   A person or legal entity is ineligible for payments if the person's or legal entity's average gross income (AGI) for the applicable compliance program year is in excess of $900,000. If a person with an indirect interest in a legal entity has AGI in excess of $900,000, the CTAP payments subject to AGI compliance provisions to the legal entity will be reduced as calculated based on the percent interest of the person in the legal entity receiving the payment.</t>
  </si>
  <si>
    <t>The Farm Service Agency (FSA) will provide adequate notice to producer about the new CTAP regulations so they will be ready to begin sign-up for CTAP.  Payments will process as soon as possible after October 1, 2014, as soon as the application period closes.  Therefore, to begin providing benefits to producers in a timely fashion, the final rule is effective when published in the Federal Register.</t>
  </si>
  <si>
    <t>{"description":"An eligible producer on a farm is required to provide a copy of their written lease to the county committee and, in the absence of a written lease, is required to provide the county committee a complete written description of the terms and conditions of any oral agreement or lease.","isApplicable":true}</t>
  </si>
  <si>
    <t>{"description":"Eligible producers may apply for CTAP by completing CCC-957 application and providing supportive and necessary contractual documents to the FSA county office.  For 2014 CTAP applications must be submitted by September 30, 2014 and for 2015 CTAP, by July 31, 2015."}</t>
  </si>
  <si>
    <t xml:space="preserve">Eligible producers receive their 2014 CTAP payments after October 1, 2014 after the end of the application period.  Eligible producers receive their 2015 CTAP payments after October 1, 2015 after the end of the application period._x000D_
_x000D_
</t>
  </si>
  <si>
    <t>Each eligible producer on a farm may apply for and receive CTAP payments determined to be fair and equitable as agreed to by all producers on the farm and as approved by the county committee.  CTAP payments will be determined based on shares recorded on the application for CTAP payments for the particular program year.</t>
  </si>
  <si>
    <t>Generally, participants receiving an adverse program determination have 30 days from date of receipt to file an appeal of that decision.  A participant may seek reconsideration and appeal review of any individual program eligibility adverse determination made in accordance with the appeal regulations found in 7 CFR, parts 11 and 780.</t>
  </si>
  <si>
    <t>{"types":{"moe":false,"formula":true,"matching":false},"formula":{"title":"7 CFR","chapter":"1412","part":"E","publicLaw":"113-79"}}</t>
  </si>
  <si>
    <t>An eligible producer or an other eligible persons or legal entity receiving CTAP assistance, shall maintain and retain financial books and records which will permit verification of all transactions for at least 3 years, following the end of the calendar year in which assistance was provided.</t>
  </si>
  <si>
    <t xml:space="preserve">(Direct Payments for Specified Use) FY 17$956,933.00; FY 18 est $112,080.00; FY 19 est $0.00; FY 16$1,000,000.00; - </t>
  </si>
  <si>
    <t>http://www.fsa.usda.gov/FSA/newsReleases?area=newsroom&amp;subject=landing&amp;topic=pfs&amp;newstype=prfactsheet&amp;type=detail&amp;item=pf_20150706_insup_en_ctap.html</t>
  </si>
  <si>
    <t>Sep 28,2014</t>
  </si>
  <si>
    <t>https://beta.sam.gov/fal/77d9012f01304c7390c01b3861a3f357/view</t>
  </si>
  <si>
    <t>The Margin Protection Program</t>
  </si>
  <si>
    <t>MPP-Dairy</t>
  </si>
  <si>
    <t>{"list":[{"act":{"description":"The Agricultural Act of 2014"},"publicLaw":{"congressCode":"113","number":"79"},"USC":{"title":"7","section":"9051"},"authorizationTypes":{"USC":true,"act":true,"publicLaw":true},"usc":{"title":"7","section":"9051"}}]}</t>
  </si>
  <si>
    <t>MPP-Dairy offers a protection plan which provides payments to dairy operations when the difference between the all-milk price and the average feed cost falls below a certain, producer selected, dollar amount.  Producers will be eligible for a basic level of margin protection for a small administrative fee, and be able to purchase greater coverage for a premium.  The Secretary of Agriculture (Secretary) will use administrative fees collected to cover administrative costs incurred to carry out the margin protection program.</t>
  </si>
  <si>
    <t>All dairy operations in the U.S. shall be eligible to participate in the MPP-Dairy program to receive margin protection payments.  A dairy operation must produce milk from cows in the U.S. and must be commercially marketing milk produced at the time of enrollment and continue to market milk for the duration of the program.  A dairy operation may participate in the MPP-Dairy program or the Livestock Gross Margin for Dairy (LGM-Dairy) but not both.  LGM-Dairy is operated by the Risk Management Agency of the U.S. Department of Agriculture (USDA).  However since the MPP-Dairy program is made available after potential applicants under MPP-Dairy have applied for coverage under LGM-Dairy, for the open enrollment period established for the 2014 and 2015 calendar year coverage only, a producer with coverage under LGM-Diary that would like to participate in the MPP-Dairy program must register to participate in the MPP-Dairy program during the open enrollment period established for calendar 2014 and 2015 and agree not to extend or obtain new LGM-Dairy coverage.</t>
  </si>
  <si>
    <t>The ultimate benefit of the MPP-Dairy program will help protect farm equity and reduce financial losses that occur during times of low margins.</t>
  </si>
  <si>
    <t>{"description":"To participate in the MPP-Dairy program, an eligible dairy operation must have a production history determined for the dairy operation; register to participate during a signup announced by the Farm Service Agency (FSA); pay a $100.00 administrative fee annually for the duration of the MPP-Dairy program. For 2018 coverage year only, a limited resources, beginning, veteran, or socially disadvantaged farmer or rancher, shall be exempt from the administrative fee; select a coverage level ranging from $4.00 to $8.00 per cwt, in $.50 increments; and select a coverage percentage of dairy operation's production history ranging from 25 percent to 90 percent, in 5 percent increments.  For an existing diary operation FSA will determine the production history from the highest of the 2011, 2012, and 2013 calendar years.  For a new dairy operation (in operation for less than one year), FSA will determine the production history by either the volume of the actual milk marketings for the months the participating diary operation has been in operation extrapolated to a yearly amount or an estimate of the actual milk marketing of the participating dairy operation based on the herd size of the participating dairy operation relative to the national rolling here average data published by USDA.","isApplicable":true}</t>
  </si>
  <si>
    <t>{"description":"A dairy operation must submit an accurate and complete contract to participate during the application period.The contract is prescribed by the Commodity Credit Corporation (CCC).  Producers may obtain such contract in person, by mail, or by facsimile from any county FSA office.  The form may be downloaded at http://www.sc.egov.usda.gov.\r\n\r\nContract offers must be received at FSA by the close of business on the last day of the open enrollment period."}</t>
  </si>
  <si>
    <t xml:space="preserve">An eligible dairy operation must complete and submit a contract; agree with all terms and conditions in the contract; comply with instructions issued by or for CCC; provide proof of milk production commercially marketed by all persons in the dairy operation; and provide any other supporting documentation to any county FSA office. Producers must certify to accuracy and truthfulness of the information in their contracts and supporting documentation. </t>
  </si>
  <si>
    <t>Any producer who is dissatisfied with a determination made may request reconsideration or appeal of such determination under 7 CFR part 11 or part 780.</t>
  </si>
  <si>
    <t>{"types":{"moe":false,"formula":true,"matching":false},"formula":{"title":"7 CFR","chapter":"1430","subPart":"C","publicLaw":"113-79"}}</t>
  </si>
  <si>
    <t>{"awarded":"lump","description":"There are no restrictions placed on the time permitted to spend the program benefits."}</t>
  </si>
  <si>
    <t>Producers approved for MPP-Dairy benefits must maintain and retain accurate records and accounts that will document that they meet all eligibility requirements for three years after the date of payment to the dairy operation.  Destruction of the records three years after the date of payment shall be the risk of the party undertaking the destruction.</t>
  </si>
  <si>
    <t>(Direct Payments for Specified Use) FY 17$357,000.00; FY 18 est $30,998,000.00; FY 19 est $57,344,000.00; FY 16$10,678,513.00; - Program payments began in Fiscal Year 2015.</t>
  </si>
  <si>
    <t>Program is announced through news media.  Regulations published in the Federal Register, 7 CFR Part 1430.  CCC is committed to complying with the E-Government Act, to promote the use of the Internet and other information technologies to provide increased opportunities for citizen access to Government information and services, and for other purposes.</t>
  </si>
  <si>
    <t>http://www.fsa.usda.gov/programs-and-services/Dairy-MPP/index</t>
  </si>
  <si>
    <t>Jun 10,2015</t>
  </si>
  <si>
    <t>https://beta.sam.gov/fal/5310559310e14939b18d1baf6f42552b/view</t>
  </si>
  <si>
    <t>Biofuel Infrastructure Partnership</t>
  </si>
  <si>
    <t>Biofuel Infrastructure Partnership (BIP)</t>
  </si>
  <si>
    <t>{"list":[{"act":{"description":"CCC Charter Act"},"USC":{"title":"15","section":"714c"},"authorizationTypes":{"USC":true,"act":true,"statute":false,"publicLaw":false,"executiveOrder":false},"usc":{"title":"15","section":"714c"}}]}</t>
  </si>
  <si>
    <t xml:space="preserve">The objective of BIP is to expand infrastructure for renewable fuels, in order to increase the demand for ethanol, by offering competitive grants to States, the Commonwealth of Puerto Rico, and Washington, D.C.  Federal funds, matched with state and private contributions, will create innovative ways to distribute higher blends of renewable fuel. _x000D_
</t>
  </si>
  <si>
    <t xml:space="preserve">Additional information is provided in the Notice of Funds Availability (NOFA) published on June 16, 2015._x000D_
</t>
  </si>
  <si>
    <t>{"description":"Additional information is provided in the Notice of Funds Availability (NOFA) published on June 16, 2015.\r\n","isApplicable":true}</t>
  </si>
  <si>
    <t>{"description":"On June 12, 2015 the Commodity Credit Corporation (CCC) announced that all 50 states, the Commonwealth of Puerto Rico and Washington, D.C. may now apply for up to $100 million in grants under the Biofuels Infrastructure Partnership (BIP). The funding is to support the infrastructure needed to make more renewable fuel options available to\r\nAmerican consumers. The Farm Service Agency will administer BIP.\r\nApplications must be submitted by July 15, 2015, using www.grants.gov. To locate, search by funding opportunity number “USDA-FSA-2015-22.”"}</t>
  </si>
  <si>
    <t xml:space="preserve">Procedures were announced in the Notice of Funds Availability (NOFA) published on June 16, 2015._x000D_
</t>
  </si>
  <si>
    <t>{"flag":"yes","description":"Applications must be submitted by July 15, 2015, using www.grants.gov. To locate, search by funding opportunity number “USDA-FSA-2015-22.”","list":[{"start":"2015-06-12","end":"2015-07-15"}]}</t>
  </si>
  <si>
    <t xml:space="preserve">Application and approval information were announced in the Notice of Funds Availability (NOFA) published on June 16, 2015._x000D_
</t>
  </si>
  <si>
    <t>{"types":{"moe":false,"formula":false,"matching":true},"matching":{"requirementFlag":"voluntary","percent":"0","description":"Matching requirements were described in the Notice of Funds Availability (NOFA)published on June 16, 2015.\r\n"}}</t>
  </si>
  <si>
    <t>{"awarded":"lump","description":"Length and timing of assistance were described in the Notice of Funds Availability (NOFA) published on June 16, 2015.\r\nStates must fully expend Federal funds by December 31, 2016, with an\r\nopportunity for extension upon approval by CCC.\r\n"}</t>
  </si>
  <si>
    <t>[{"code":"program","isSelected":true,"description":"Reporting requirements were described in the Notice of Funds Availability (NOFA) published on June 16, 2015.\r\n"},{"code":"cash","isSelected":true,"description":"Reporting requirements were described in the Notice of Funds Availability (NOFA) published on June 16, 2015.\r\n"},{"code":"progress","isSelected":true,"description":"Reporting requirements were described in the Notice of Funds Availability (NOFA) published on June 16, 2015.\r\n"},{"code":"expenditure","isSelected":true,"description":"Reporting requirements were described in the Notice of Funds Availability (NOFA) published on June 16, 2015.\r\n"},{"code":"performanceMonitoring","isSelected":true,"description":"Reporting requirements were described in the Notice of Funds Availability (NOFA) published on June 16, 2015.\r\n"}]</t>
  </si>
  <si>
    <t xml:space="preserve">Records requirements were described in the Notice of Funds Availability (NOFA) published on June 16, 2015._x000D_
</t>
  </si>
  <si>
    <t xml:space="preserve">(Project Grants) FY 17$23,787,510.00; FY 18 est $24,432,239.00; FY 19 est $0.00; FY 15$100,000,000.00; FY 16 est $0.00; - </t>
  </si>
  <si>
    <t>Notice of Funds Availability (NOFA) published on June 16, 2015 in the Federal Register._x000D_
_x000D_
Press Release announcing the program issued on June 12, 2015</t>
  </si>
  <si>
    <t>Katina Dove Hanson1400 Independence Ave. SW_x000D_
, Washington, DC 20250 Email:&lt; a href='mailto:katina.hanson@wdc.usda.gov'&gt;katina.hanson@wdc.usda.gov&lt;/a&gt;Phone: 202-720-3175;</t>
  </si>
  <si>
    <t>http://origin2.www.fsa.usda.gov/programs-and-services/energy-programs/index</t>
  </si>
  <si>
    <t xml:space="preserve">Criteria for selecting proposals were described in the Notice of Funds Availability (NOFA) published on June 16, 2015._x000D_
</t>
  </si>
  <si>
    <t>Jun 19,2015</t>
  </si>
  <si>
    <t>https://beta.sam.gov/fal/0e6aea8412564f9eb4edd013edd0f4c7/view</t>
  </si>
  <si>
    <t>[{"code":"subpartB","isSelected":true},{"code":"subpartC","isSelected":true},{"code":"subpartD","isSelected":true},{"code":"subpartE","isSelected":true},{"code":"subpartF","isSelected":false}]</t>
  </si>
  <si>
    <t>Cotton Ginning Cost Share Program</t>
  </si>
  <si>
    <t>CGCS</t>
  </si>
  <si>
    <t>{"list":[{"USC":{"title":"15","section":"714c"},"executiveOrder":{"description":"This program is authorized by the Commodity Credit Corporation"},"authorizationTypes":{"USC":true,"act":false,"statute":false,"publicLaw":false,"executiveOrder":true},"usc":{"title":"15","section":"714c"}}]}</t>
  </si>
  <si>
    <t xml:space="preserve">With respect to cotton ginning expenses for the 2015 cotton crop, the Cotton Ginning Cost-Share (CGCS) Program provides a one-time cost-share payment, not to exceed 40 percent of calculated ginning costs by region, to cotton producers certifying to the number of cotton acres reported as being planted, including failed acreage, for the 2015 crop year and the percentage of share they had in the cotton. </t>
  </si>
  <si>
    <t xml:space="preserve">1.  Eligible applicants are individuals and legal entities with a share in the 2015 cotton crop _x000D_
     reported as planted, including failed acres._x000D_
2.  Use of the assistance is not restricted._x000D_
3.  Cotton producers must comply with all USDA provisions on fraud (including the Federal    _x000D_
     Crop Insurance Corporation), conservation compliance, controlled substance, _x000D_
     determined to be actively engaged in n farming, and the adjusted gross non-farm income_x000D_
      cannot exceed $900,000. _x000D_
</t>
  </si>
  <si>
    <t>The beneficiary or estate of a deceased producer may submit a CGCS payment application provided the deceased producer or the estate meets all of the eligibility requirements required for a CGCS payment.</t>
  </si>
  <si>
    <t>{"description":"Applicants are required to have an acreage report on file for the 2015 cotton crop either to Farm Service Agency on a FSA-578 form, or a crop insurance agent for Federal Crop Insurance purposes.  The applicant must have a FSA-211 on file with FSA if an agent or representative of the applicant signs the CGCS application for payment on behalf of the applicant.","isApplicable":true}</t>
  </si>
  <si>
    <t>{"description":"Applicants must sign and submit CCC-882 form CGCS Payment Application to FSA between June 20, 2016 to August 5, 2016 to be considered for a CGCS payment.  Applications submitted after August 5, 2016, will not be eligible for a CGCS payment.  The signed and completed CCC-882 may be submitted in person, by mail, FAX, or by email to the local FSA office."}</t>
  </si>
  <si>
    <t xml:space="preserve">The payment is based upon the number of 2015 cotton crop acres reported as planted, including failed acres, times the applicants share in the 2015 cotton crop, times the applicable production region cost-share rate based upon the location of the cotton production acres as identified on the CCC-882. </t>
  </si>
  <si>
    <t>{"flag":"yes","list":[{"start":"2016-06-20","end":"2016-08-05"}]}</t>
  </si>
  <si>
    <t>Applications must be approved and paid no later than September 30, 2016.</t>
  </si>
  <si>
    <t xml:space="preserve">Applicants can appeal if all of the following occur: (1)the application was submitted by the signup deadline of August 5, 2016, _x000D_
(2) the number of acres, shares, and/or the production regional cost-share rate if the data is incorrect, and (3) a payment has not been disbursed._x000D_
</t>
  </si>
  <si>
    <t>Renewal of information is not required since the program will be offered as a one-time signup for a one-time payment.</t>
  </si>
  <si>
    <t>{"types":{"moe":false,"formula":true,"matching":false},"formula":{"title":"CFR","chapter":"7","part":"1400","subPart":"E"}}</t>
  </si>
  <si>
    <t>{"awarded":"lump","description":"This payment is a one-time payment that must be completed by September 30, 2016."}</t>
  </si>
  <si>
    <t>[{"code":"program","isSelected":true,"description":"Each state and county will be required to report the total number of applications received, the number approved, the number disapproved, and the total dollar amount paid."},{"code":"cash","isSelected":true,"description":"Total expenditures compared to available funds will be monitored at the National level.  A supplemental request will be submitted if additional funds are required to process eligible payments."},{"code":"progress","isSelected":true,"description":"The Farm Service Agency (FSA) will monitor the progress of the program based upon the number of applications submitted and the disbursed amounts on a county and state basis to determine the percentage of program participation and the availability of funds."},{"code":"expenditure","isSelected":true,"description":"FSA will be required to report the total expenditure amount paid.  Any excess funding will be returned to the OMB."},{"code":"performanceMonitoring","isSelected":true,"description":"All applications received by FSA either on or before August 5, 2016 must be reviewed and approved/disapproved, and paid by September 30, 2016.  The National office will be able to monitor the number of applications based upon the dollar amount of payments processed."}]</t>
  </si>
  <si>
    <t>Applicant is not required to maintain any records.</t>
  </si>
  <si>
    <t xml:space="preserve">(Direct Payments with Unrestricted Use) FY 17$722,000.00; FY 18 est $215,832,098.00; FY 19 est $0.00; FY 16$330,000,000.00; - </t>
  </si>
  <si>
    <t>CGCS regulations can be found in Notice of Funds Availability  81 FR 36861 (https://www.federalregister.gov/d/2016-13672), including part 718 and part 1400 of 7 CFR. Program is also announced through press release, news media, and newsletters.</t>
  </si>
  <si>
    <t>Kelly Hereth1400 Independence Avenue, SW, Stop 0512, Washington, DC 20250-0512 Email:&lt; a href='mailto:kelly.hereth@wdc.usda.gov'&gt;kelly.hereth@wdc.usda.gov&lt;/a&gt;Phone: 202-720-0448;</t>
  </si>
  <si>
    <t>http://www.fsa.usda.gov/cgcs</t>
  </si>
  <si>
    <t>Jul 06,2016</t>
  </si>
  <si>
    <t>https://beta.sam.gov/fal/cd5923c3ff614110a0fa853334fd1482/view</t>
  </si>
  <si>
    <t>Dairy Assistance Program for Puerto Rico</t>
  </si>
  <si>
    <t>DAP-PR</t>
  </si>
  <si>
    <t>{"list":[{"act":{"description":"Commodity Credit Corporation Charter (CCC) Act"},"authorizationTypes":{"USC":false,"act":true,"statute":false,"publicLaw":false,"executiveOrder":false}}]}</t>
  </si>
  <si>
    <t>DAP-PR will provide assistance to dairy operations for buying feed from feed dealers in Puerto Rico.  Additional assistance may be provided for additional days of feed or for purchasing fuel if funds remain available.  The assistance will provide help to the dairy industry with the production and marketing of dairy.</t>
  </si>
  <si>
    <t>The eligible applicants are the licensed dairy operations in Puerto Rico for acquiring feed from feed dealers in Puerto Rico.</t>
  </si>
  <si>
    <t>The eligible applicants must be licensed by the Department of Agriculture of Puerto Rico.  This is a one time assistance to dairy operation purchase feed.</t>
  </si>
  <si>
    <t>{"description":"The Farm Service Agency (FSA) received certain information from the Puerto Rican Department of Agriculture about each dairy, including, the name, address, contact information, and number of head of cattle.  An application on a form determined by FSA will include the number of dairy head and should only reflect only the number of live, eligible dairy cows at the time of the application.  If the number of cattle on the application is correct, the dairy operation will certify as such on the application.  If the number changes due to animal deaths or sales, the dairy operation must correct the number and certify to the change on the application.  The diary operation may apply for the Livestock Indemnity Program (LIP) if any cattle have died due to a LIP eligible cause of loss and all other LIP eligibility conditions and LIP payment limitations are met.","isApplicable":true}</t>
  </si>
  <si>
    <t xml:space="preserve">The result of an approved feed application will be a one-time maximum eligible amount for feed to be acquired by the eligible dairy operation. As the dairy operation acquires feed from the vendor, FSA employees will deduct the value of the feed acquired, not to exceed the calculated eligible maximum._x000D_
_x000D_
FSA will prepare one voucher for the value of the required feed needs for each eligible dairy operation.  </t>
  </si>
  <si>
    <t>{"awarded":"lump","description":"The value of the voucher expires 45 days from the date approved by FSA.  If any value remains on the voucher after it expires, that value may not be used by the dairy operation."}</t>
  </si>
  <si>
    <t xml:space="preserve">(Direct Payments with Unrestricted Use) FY 17$0.00; FY 18 est $7,580,135.00; FY 19 est $0.00; FY 16$0.00; - </t>
  </si>
  <si>
    <t>Feb 03,2018</t>
  </si>
  <si>
    <t>https://beta.sam.gov/fal/26afbcad807945f2b3b29dd7d3ff32ef/view</t>
  </si>
  <si>
    <t>2017 Wildfires and Hurricanes Indemnity Program</t>
  </si>
  <si>
    <t>2017 WHIP</t>
  </si>
  <si>
    <t>{"list":[{"act":{},"publicLaw":{"congressCode":"115","number":"123"},"authorizationTypes":{"publicLaw":true}}]}</t>
  </si>
  <si>
    <t>The 2017 WHIP is directly reimbursing producers for crop production losses in 2018. In addition to WHIP, USDA is providing a grant to Florida, which is reimbursing citrus producers for the cost of buying and planting replacement trees, including resetting and grove rehabilitation, and for repair of damages to irrigation systems. This grant is also providing assistance for losses of citrus production expected during the 2019 and 2020 crop years.</t>
  </si>
  <si>
    <t>Agriculture producers are eligible to apply.</t>
  </si>
  <si>
    <t>{"description":"We recommend producers who have not participated in a USDA program to contact their local USDA service center to establish farm records. To establish a farm tract number, be sure to bring:\n•Proof of identity: driver’s license, Social Security number/card;\n•Copy of recorder deed, survey plat, rental, or lease agreement of the land. You do not have to own property to participate in FSA programs;\n•Entities: corporation, estate, or trust documents.\nOnce signup begins, producers will be asked to provide verifiable and reliable production records by crop, type, practice, intended use, and acres. Producers with this information on file do not need to provide again.","isApplicable":true}</t>
  </si>
  <si>
    <t>The assistance will be approved and awarded by FSA to eligible producers.  
The block grants will be granted to Florida State of Agriculture from FSA. They will determine who is eligible for assistance.</t>
  </si>
  <si>
    <t>a) Requesters seeking administrative appeal of a denial of a request for records or denial of a fee waiver must ensure that the appeal is received by the agency within 45 days of the date of the denial letter.
(b) Each agency shall provide for review of appeals by an official different from the official or officials designated to make initial denials.
(c) 5 U.S.C. 552(a)(6)(A)(ii) provides that each agency in the Department to which an appeal of a denial is submitted shall inform the requester of its determination concerning that appeal within 20 working days (excepting Saturdays, Sundays, and legal public holidays), plus any extension authorized by §1.16, of its date of receipt. If the agency determines to grant the appeal, it shall inform the requester of any conditions surrounding the granting of the request (e.g., payment of fees) and the approximate date upon which compliance will be effected. If the agency grants only a portion of the appeal, it shall treat the portion not granted as a denial. If it determines to deny the appeal either in part or in whole, it shall inform the requester of that decision and of the following:
(1) The reasons for denial;
(2) The name and title or position of each person responsible for denial of the appeal; and
(3) The right to judicial review of the denial in accordance with 5 U.S.C. 552(a)(4).
(d) Each agency, upon a determination that it wishes to deny an appeal, shall send a copy of the records requested and of all correspondence relating to the request to the Assistant General Counsel, General Law Division, Office of the General Counsel (“Assistant General Counsel”). When the volume of records is so large as to make sending a copy impracticable, the agency shall enclose an informative summary of those records. The agency shall not deny an appeal until it receives concurrence from the Assistant General Counsel
(e) The Assistant General Counsel shall promptly review the matter (including necessary coordination with the agency) and render all necessary assistance to enable the agency to respond to the appeal within the administrative deadline or any extension of the administrative deadline.</t>
  </si>
  <si>
    <t>{"awarded":"lump","description":"There are no restrictions placed on the time permitted to spend the money awarded.  The grants to Florida will be block grant advances Florida State Department of Agriculture."}</t>
  </si>
  <si>
    <t>[{"code":"program","isSelected":false,"description":""},{"code":"cash","isSelected":false,"description":""},{"code":"progress","isSelected":false,"description":""},{"code":"expenditure","isSelected":false,"description":""},{"code":"performanceMonitoring","isSelected":true,"description":"Once signup begins, producers will be asked to provide verifiable and reliable production records by crop, type, practice, intended use, and acres. Producers with this information on file do not need to provide again. Producers should bring production records for the last five years. If a producer is unable to provide production records, USDA is calculating the yield based on 65 percent of county expected yield."}]</t>
  </si>
  <si>
    <t>The producer must maintain Maintain any books, records, and accounts supporting the information for 3 years following the end of the year during which the request for payment was submitted, an</t>
  </si>
  <si>
    <t>(Direct Payments with Unrestricted Use) FY 17 Estimate Not Available  FY 18 Estimate Not Available  FY 19 Estimate Not Available  - This is a new program.  There are no obligations at this moment.</t>
  </si>
  <si>
    <t>Producers are subject to a $125,000 payment limitation, meaning a producer can’t receive more than $125,000 for losses. But a producer can receive a higher payment if three-fourths or more of their income is derived from farming or another agricultural-based business. Producers who derived 75 percent of their income in tax years 2013, 2014 and 2015 will be subject to a $900,000 payment limitation.</t>
  </si>
  <si>
    <t>7 CFR Part 760</t>
  </si>
  <si>
    <t>{"flag":"none","description":""}</t>
  </si>
  <si>
    <t>Jennifer Fiser1400 Independence Ave SW, Washington, DC 200024 Email:&lt; a href='mailto:Jennifer.Fiser@wdc.usda.gov'&gt;Jennifer.Fiser@wdc.usda.gov&lt;/a&gt;Phone: (202) 720-9882;</t>
  </si>
  <si>
    <t>https://www.fsa.usda.gov/</t>
  </si>
  <si>
    <t>Aug 08,2018</t>
  </si>
  <si>
    <t>https://beta.sam.gov/fal/d5f1704288d54a558bb816bb34c61286/view</t>
  </si>
  <si>
    <t>Conservation Reserve Program Forest Inventory Analysis Pilot Program</t>
  </si>
  <si>
    <t>CRPFIA</t>
  </si>
  <si>
    <t>{"list":[{"publicLaw":{"congressCode":"115","number":"141"},"authorizationTypes":{"publicLaw":true}}]}</t>
  </si>
  <si>
    <t>The Farm Service Agency (FSA), on behalf of Commodity Credit Corporation (CCC), is announcing the availability of competitive grants to conduct a forest inventory analysis, forest management, and economic outcomes modelling, for certain currently enrolled Conservation Reserve Program (CRP) land. The analysis is focused on lands enrolled in CRP for at least 8 years and located in areas with a substantial concentration of acres enrolled under the following conservation practices devoted to multiple bottomland hardwood tree species: General tree planting, hardwood tree planting, vegetative cover on previously established tree stands, riparian buffers, bottomland timber establishments, and farmable and aquaculture wetlands.</t>
  </si>
  <si>
    <t>Non-profit organizations dedicated to conservation, forestry, and wildlife habitats, that have experience in conducting forest inventory analysis through the use of remote sensing data and technology are eligible to apply.
The term "non-profit organization" means any corporation, trust, association, cooperative, or other organization that is operated primarily for scientific educational, service, charitable, or similar purposes in the public interest.  This excludes colleges and universities, unless a 501(c)(3) has been established; hospitals; state, local, and federally-recognized Indian tribal governments.</t>
  </si>
  <si>
    <t>{"description":"Applicants must submit an application by August 15, 2018 through www.grants.gov.  To find the program, search on finding opportunity number USDA-FSA-CRFIA-2018","isApplicable":true}</t>
  </si>
  <si>
    <t>{"description":"FSA will evaluated applications using the evaluation criteria as follows:\nNon-profit organizations may submit a combined cross-organization proposal to include work that will be coordinated across more than one organization, especially if a joint proposal creates synergies or increased efficiencies.  The application may include one or more forest regions.\n\nThe successful application will be a one-time grant agreement. Applicants will be required to sign the grant agreement with FSA,.\n\nProposal must include funding requested; amount of funding from other parties that provide additional leverage if any;  sampling approach to be used; remotely sensed data to be used; number and relevance of metrics to be estimated and the modeling approach to be used to estimate the metrics; the accuracy assessment; and work plan and timeline for completion by September 30, 2020.","isApplicable":true}</t>
  </si>
  <si>
    <t>FSA will appoint an inter-agency review panel to evaluate applications.</t>
  </si>
  <si>
    <t>{"flag":"yes","list":[{"start":"2018-07-19","end":"2018-08-15"}]}</t>
  </si>
  <si>
    <t>Appeal decisions are located in Title 7 Part 780.</t>
  </si>
  <si>
    <t>{"awarded":"lump","description":"Any non-profit organization that receives a grant must commit to fully expend the awarded federal funds by September 30, 2020, with an opportunity for extension upon approval by FSA."}</t>
  </si>
  <si>
    <t>[{"code":"program","isSelected":false,"description":""},{"code":"cash","isSelected":false,"description":""},{"code":"progress","isSelected":false,"description":""},{"code":"expenditure","isSelected":true,"description":"Provide an accounting for the money received by the grantee."},{"code":"performanceMonitoring","isSelected":true,"description":"The agreement will require periodic achievement reports."}]</t>
  </si>
  <si>
    <t>As recorded in 7CFR Part 708, For the purposes of this program no receipt, invoice, or other record required to be retained by any agricultural producer as evidence tending to show performance of a practice under any such program needs to be retained by such producer more than two years following the close of the program year of the program.</t>
  </si>
  <si>
    <t xml:space="preserve">(Project Grants (Cooperative Agreements)) FY 17 Estimate Not Available  FY 18 est $1,000,000.00; FY 19 Estimate Not Available  - </t>
  </si>
  <si>
    <t>New program. Data not available</t>
  </si>
  <si>
    <t>7CFR Part 799</t>
  </si>
  <si>
    <t>{"flag":"appendix","description":"Richard Iovanna, telephone (202) 720-5291."}</t>
  </si>
  <si>
    <t>Richard Iovanna1400 Independence Ave SW, Washington, DC 20024 Email:&lt; a href='mailto:Richard.Iovanna@wdc.usda.gov'&gt;Richard.Iovanna@wdc.usda.gov&lt;/a&gt;Phone: (202) 720-5291;</t>
  </si>
  <si>
    <t>After applicants submit applications, FSA, on behalf of 
CCC, will screen each application to determine whether the appalicant is eligible and whether the application is complete and sufficiently responsive to the requirements specified in the NOFA.</t>
  </si>
  <si>
    <t>Aug 02,2018</t>
  </si>
  <si>
    <t>https://beta.sam.gov/fal/d9f562fee35349dfad3fc7aef4c9357c/view</t>
  </si>
  <si>
    <t>Market Facilitation Program</t>
  </si>
  <si>
    <t>MFP</t>
  </si>
  <si>
    <t>{"list":[{"act":{"description":"This section authorizes CCC to assist in the disposition of surplus commodities and to increase the domestic consumption of agricultural commodities by expanding or aiding in the expansion of domestic markets or by developing or aiding in the development of new and additional markets, marketing facilities, and uses for such commodities."},"authorizationTypes":{"act":true}}]}</t>
  </si>
  <si>
    <t>The Commodity Credit Corporation (CCC) is issuing new regulations to implement MFP.  MFP provides assistance for producers with commodities that have been significantly impacted by actions of foreign governments resulting in the loss of traditional exports. The imposition of tariffs by other countries on U.S. agricultural products, among other actions, are disrupting marketing of agricultural commodities and are outside of the control of the agricultural producers who are being negatively impacted.</t>
  </si>
  <si>
    <t>A producer must be in compliance with highly erodible
land conservation and wetland conservation provisions,
commonly referred to as the conservation compliance
provisions. Other eligibility requirements also apply
A producer’s average adjusted gross income may not
exceed $900,000.</t>
  </si>
  <si>
    <t>A payment will be issued on the first 50 percent of the producer's total production of the commodity.
MFP payments are capped per person or legal entity as follows:
• A combined $125,000 for eligible crop
commodities
• A combined $125,000 for dairy production and
hogs.
• A combined $125,000 for fresh sweet cherries
and shelled almonds.
MFP payments do not count against other 2014 Farm Bill payment limitations.</t>
  </si>
  <si>
    <t>{"awarded":"lump","description":"Assistance is available from September 4, 2018 through January 15, 2019"}</t>
  </si>
  <si>
    <t>Records are to be maintained for three years.</t>
  </si>
  <si>
    <t xml:space="preserve">(Direct Payments with Unrestricted Use) FY 17$0.00; FY 18 est $500,000.00; FY 19 Estimate Not Available  - </t>
  </si>
  <si>
    <t>Kelly Hereth1400 Independence Avenue, SW, Stop 0512, Washington, DC 20250-0512 Email:&lt; a href='mailto:kelly.hereth@wdc.usda.gov'&gt;kelly.hereth@wdc.usda.gov&lt;/a&gt;Phone: 2027200448;</t>
  </si>
  <si>
    <t>Nov 12,2018</t>
  </si>
  <si>
    <t>https://beta.sam.gov/fal/3eabc6a4eddb49ca922119134afe8c2c/view</t>
  </si>
  <si>
    <t>Bio-Based Fuel Program</t>
  </si>
  <si>
    <t>BFP</t>
  </si>
  <si>
    <t>{"list":[{"act":{"description":"Section 5(e) says that CCC may \"Increase the domestic consumption of agricultural commodities (other than tobacco) by expanding or aiding in the expansion of domestic markets or by developing or aiding in the development of new and additional markets, marketing facilities, and uses for such commodities\"."},"authorizationTypes":{"act":true}}]}</t>
  </si>
  <si>
    <t>The objectives of BFP is to have the capability to produce ready drop-in replacement advance biofuels meeting military specifications at a price competitive with petroleum; provide geographically diverse locations for ready market access; and will not have a significant impact on the supply of agricultural commodities for the production of food.  This will allow the Federal government to cooperate with the industry to create a strong demand signal and to make targeted investments to achieve the necessary production capacity required for a robust domestic advance drop-in biofuels industry.</t>
  </si>
  <si>
    <t>The loans are awarded by the government to the Fuel Industry.</t>
  </si>
  <si>
    <t>{"description":"On March 30, 2011, President Barack Obama directed the United States Department of Agriculture (USDA), the Department of Navy (DON), and the Department of Energy to work with private industry to create advanced drop-in biofuels that will power both the Department of Defense (DOD) and private sector transportation throughout America. On June 25, 2011, the Secretary of Agriculture approved the Memorandum of Understanding. The Commodity Credit Corporation (CCC) will subsidize the production of the bio-based jet fuel for this program.","isApplicable":true}</t>
  </si>
  <si>
    <t>Loans will be awarded based on approved contracts.</t>
  </si>
  <si>
    <t>{"awarded":"lump","description":"The assistance is awarded yearly."}</t>
  </si>
  <si>
    <t>(Direct Loans) FY 17$47,927,461.00; FY 18 est $17,786,639.00; FY 19 Estimate Not Available  - This is an Accrue and Pay program.  Obligations are based on when payments have been processed.</t>
  </si>
  <si>
    <t>The loans awarded are based on invoices received.</t>
  </si>
  <si>
    <t>Kelly NovakUSDA, FSA, Conservation &amp; Environmental Programs (CEPD)_x000D_
14th &amp; Independence Ave SW , Room 4975, Washington, DC 20250 Email:&lt; a href='mailto:kelly.novak@wdc.usda.gov'&gt;kelly.novak@wdc.usda.gov&lt;/a&gt;Phone: 2027204053;</t>
  </si>
  <si>
    <t>https://www.fsa.gov</t>
  </si>
  <si>
    <t>Dec 03,2018</t>
  </si>
  <si>
    <t>https://beta.sam.gov/fal/40a84da3c24d4020906d4cea9bd2e80e/view</t>
  </si>
  <si>
    <t>Hazardous Waste Management</t>
  </si>
  <si>
    <t>{"list":[{"publicLaw":{"congressCode":"111","number":"80"},"authorizationTypes":{"publicLaw":true}}]}</t>
  </si>
  <si>
    <t>The Hazardous Waste Management uses Section 4 funding to contract directly with private sector vendors to provide technical support for site investigation and remedial actions at the Commodity Credit Corporation (CCC) waste sites.
The Department of Agriculture (USDA) CCC managed a large-scale surplus grain storage program from the late 1930’s until the mid-1970s as part of USDA’s price support program for American farmers. The CCC operated the grain storage program at various leased properties in Nebraska, Kansas, Missouri, and other states. Because much of the grain was stored for extended periods of time, it was periodically necessary to fumigate the grain to control destructive insects. The fumigant mixture most commonly used by CCC contained the chlorinated solvent carbon tetrachloride. Carbon tetrachloride was used as a pesticide for the stored grain until banned by the Environmental Protection Agency in 1985.</t>
  </si>
  <si>
    <t>The private sector may enter into a Hazardous Waste Remediation Contract to provide technical support for site investigation and remedial actions at CCC hazardous waste sites. The objective of the program has been and continues to be removing the financial liability associated with these sites.</t>
  </si>
  <si>
    <t>The public will receive the ultimate benefit to protect the public heath.</t>
  </si>
  <si>
    <t>{"awarded":"lump","description":"There are no restrictions."}</t>
  </si>
  <si>
    <t>12-4336-0-1-304;</t>
  </si>
  <si>
    <t xml:space="preserve">(Project Grants (Cooperative Agreements or Contracts)) FY 17$8,858,152.00; FY 18 est $8,355,501.00; FY 19 est $10,842,709.00; - </t>
  </si>
  <si>
    <t>Each fiscal year in the annual appropriation legislation, Congress authorizes CCC to not expend more than $5,000,000 for site investigation and cleanup expenses.</t>
  </si>
  <si>
    <t>Steve Gilmore1400 Independence Ave SW, Washington, DC 20024 Email:&lt; a href='mailto:Steve.Gilmore@wdc.usda.gov'&gt;Steve.Gilmore@wdc.usda.gov&lt;/a&gt;Phone: (202) 720-5104;</t>
  </si>
  <si>
    <t>Dec 24,2018</t>
  </si>
  <si>
    <t>https://beta.sam.gov/fal/ef982b967c444a4ba0562abf2b2f672a/view</t>
  </si>
  <si>
    <t>Market News</t>
  </si>
  <si>
    <t>AGRICULTURAL MARKETING SERVICE, AGRICULTURE, DEPARTMENT OF</t>
  </si>
  <si>
    <t>{"list":[{"act":{"description":"Cotton Statistics and Estimates Act, 7 U.S.C. 471- 473, 473b, 475-476; Tobacco Inspection Act, 7 U.S.C. 511h; Agricultural Marketing Act of 1946, 7 U.S.C. 1622k; Tobacco Statistics Act, 7 U.S.C. 501-508; Naval Stores Act, 7 U.S.C. 91-99; Cotton Futures Act, 7 U.S.C. 15b; Peanut Statistics Act, 7 U.S.C. 951-957; Food Security Act of 1985, as amended.\r\n"},"authorizationTypes":{"act":true}}]}</t>
  </si>
  <si>
    <t xml:space="preserve">To provide timely and accurate information on prices, demand, movement, volume, and quality on all major U.S. agricultural commodities to state departments of agriculture. </t>
  </si>
  <si>
    <t>INFORMATION</t>
  </si>
  <si>
    <t>State Departments of Agriculture may subscribe to existing market news reports or bulletins pertaining to specific agricultural commodities and markets.</t>
  </si>
  <si>
    <t>State Departments of Agriculture</t>
  </si>
  <si>
    <t>{"description":"Costs will be determined in accordance with OMB Circular No. A-87 for State and local governments.","isApplicable":true}</t>
  </si>
  <si>
    <t>{"description":"Requests for Market News reports and information should be made to the appropriate commodity division of the AMS field office (see Appendix IV of the Catalog for listing of office locations).  "}</t>
  </si>
  <si>
    <t>{"awarded":"quarterly","description":"As provided for in Cooperative agreements with states, normally on an annual basis. "}</t>
  </si>
  <si>
    <t>12-2500-0-1-352;</t>
  </si>
  <si>
    <t xml:space="preserve">(Information) FY 17$33,659,000.00; FY 18 est $33,659,000.00; FY 19 est $28,281,000.00; FY 16$33,219,000.00; - </t>
  </si>
  <si>
    <t>MB-40, "The Federal- State Market News Services;" MB-41, "Market News Service on Cotton;" MB-61, "The Market News Service on Fruits, Vegetables, Ornamental and Specialty Crops;" MB-44, "The Market News Service on Grain;" MB-63 "Market News Service on Dairy, MB-60 Market News Service and Poultry Products;" MB-43, "Market News Service for Tobacco and Naval Stores;" Annual Market Statistical Summaries are available for sale only through the AMS commodity divisions.</t>
  </si>
  <si>
    <t>{"flag":"appendix","description":"AMS field offices are listed in Appendix IV of the Catalog."}</t>
  </si>
  <si>
    <t>Erin Morris1400 Independence Ave SW , Washington, DC 20250 Email:&lt; a href='mailto:erin.morris@ams.usda.gov'&gt;erin.morris@ams.usda.gov&lt;/a&gt;Phone: (202) 690-4024;</t>
  </si>
  <si>
    <t>http://www.ams.usda.gov</t>
  </si>
  <si>
    <t xml:space="preserve">10.950 Agricultural Statistics Reports; 10.700 National Agricultural Library; 10.500 Cooperative Extension Service; 10.250 Agricultural and Rural Economic Research, Cooperative Agreements and Collaborations; </t>
  </si>
  <si>
    <t>https://beta.sam.gov/fal/f3a09a63f19e4d4f934055b7a40545b5/view</t>
  </si>
  <si>
    <t>Marketing Agreements and Orders</t>
  </si>
  <si>
    <t>{"list":[{"act":{"description":"Agricultural Marketing Agreement Act of 1937, as amended, 7 U.S.C. 601, 602, 608a-e, 612, 614, 624, 671-674; Omnibus Budget Reconciliation Act of 1987, Public Law 100-203, 7 U.S.C. 4501- 4513; Agriculture and Food Act of 1981, 7 U.S.C. 2242a.\r\n"},"authorizationTypes":{"USC":false,"act":true,"statute":false,"publicLaw":false,"executiveOrder":false}}]}</t>
  </si>
  <si>
    <t>Marketing Agreements and Orders are designed to stabilize market conditions and improve returns to producers through the establishment of minimum prices, regulating the quality and quantity of commodities sold through commercial channels, and providing market promotion.</t>
  </si>
  <si>
    <t>PROVISION OF SPECIALIZED SERVICES;ADVISORY SERVICES AND COUNSELING</t>
  </si>
  <si>
    <t>Marketing orders are issued by the Secretary of Agriculture only after a public hearing where milk, fruit and vegetable producers, marketers, and consumers testify, and after farmers vote approval through a referendum.  Growers of certain fruits, vegetables, and specialty crops (like nuts, raisins, olives, and hops). Dairy farmers are the primary applicants.</t>
  </si>
  <si>
    <t>The beneficiaries are producers of milk, fruit and vegetable products.</t>
  </si>
  <si>
    <t>{"description":"Evidence (usually hearings) required indicating that agreement or order will assist in the orderly marketing of a commodity.","isApplicable":true}</t>
  </si>
  <si>
    <t>{"description":"Made in the form of a letter to the Secretary of Agriculture fully documenting the need for an agreement or order."}</t>
  </si>
  <si>
    <t>Decision to establish or not to establish an agreement and order is made by the Secretary of Agriculture after public hearings and referendums are conducted.</t>
  </si>
  <si>
    <t>Subject to time required to hold public hearings, investigations and to conduct a referendum. Approximately 1 year after start of public hearings.</t>
  </si>
  <si>
    <t>{"awarded":"quarterly","description":"Duration of agreement and order."}</t>
  </si>
  <si>
    <t>[{"code":"program","isSelected":true,"description":"Quarterly and yearly financial and statistical reports are to be made to the applicable AMS commodity division by producers or handlers as provided for by each agreement and order.\r\n"},{"code":"cash","isSelected":true,"description":"Quarterly and yearly financial and statistical reports are to be made to the applicable AMS commodity division by producers or handlers as provided for by each agreement and order.\r\n"},{"code":"progress","isSelected":false},{"code":"expenditure","isSelected":false},{"code":"performanceMonitoring","isSelected":false}]</t>
  </si>
  <si>
    <t>{"isApplicable":true,"description":"Financial and program audits pertaining to marketing agreements and order transactions are made periodically."}</t>
  </si>
  <si>
    <t>Financial and statistical records relating to the operation of the agreement and order are to be maintained for 3 years.</t>
  </si>
  <si>
    <t>12-5209-0-2-605;</t>
  </si>
  <si>
    <t xml:space="preserve">(Salaries and Expenses) FY 17$20,705,000.00; FY 18 est $20,489,000.00; FY 19 est $20,489,000.00; FY 15$18,843,000.00; FY 16$20,489,000.00; - </t>
  </si>
  <si>
    <t>AH-421, Compilation of Agricultural Marketing Agreement Act; PA947, Can a Marketing Order Help?; PA-1095, Marketing Agreements and Orders for Fruits and Vegetables; AMS-565, Sources of Milk for Federal Order Markets by State and County; AMS-559, Questions and Answers on Federal Milk Marketing Orders; MB-27, The Federal Milk Marketing Order Program; SB-625, Federal Milk Order Market Statistics, Annual Summary; SB-624, Dairy Market Statistics, Annual Summary; MB-63, Market News Service on Dairy Products; How to Buy Dairy Products, HG-201; How to Buy Cheese, HG-193; How to Buy Butter, HG-148; Diary Products Grading Services, MB-69; Judging and Scoring Milk and Cheese, FB-2259.</t>
  </si>
  <si>
    <t>Erin Morris1400 Independence Ave, SW, Washington, DC 20250 Email:&lt; a href='mailto:erin.morris@ams.usda.gov'&gt;erin.morris@ams.usda.gov&lt;/a&gt;Phone: 202-690-4024;</t>
  </si>
  <si>
    <t xml:space="preserve">10.051 Commodity Loans and Loan Deficiency Payments; 10.500 Cooperative Extension Service; </t>
  </si>
  <si>
    <t>https://beta.sam.gov/fal/5152165ff13b4e6ba9d6b5e6b74124af/view</t>
  </si>
  <si>
    <t>Federal-State Marketing Improvement Program</t>
  </si>
  <si>
    <t>FSMIP</t>
  </si>
  <si>
    <t>{"list":[{"act":{"description":"Agricultural Marketing Act of 1946, Section 204b, 7 U.S.C. 1623(b).\r\n"},"authorizationTypes":{"act":true}}]}</t>
  </si>
  <si>
    <t xml:space="preserve">To assist in exploring new market opportunities for U.S. food and agricultural products and to encourage research and innovation aimed at improving the efficiency and performance of the U.S. marketing system. </t>
  </si>
  <si>
    <t xml:space="preserve">State Departments of Agriculture, State Agricultural Experiment Stations and other appropriate State agencies including State universities, State colleges, and State government entities such as State departments of forestry, natural resources, or energy.  </t>
  </si>
  <si>
    <t>Farmer/Rancher/Agriculture Producer, Consumer, State 
Producers, processors, marketing agencies, and general public.</t>
  </si>
  <si>
    <t>{"description":"A grant agreement is entered into between the AMS and the eligible entity that submits the application. OMB Guidance for Grants Uniform Administrative Requirements, Cost Principles, and Audit Requirements for Federal Awards at 2 CFR § 200 and 2 CFR § 400 applies to this program. 2 CFR § 200, Subpart E - Cost Principles applies to this program.","isApplicable":true}</t>
  </si>
  <si>
    <t>{"description":"AMS only accepts electronic applications which are submitted via Grants.gov in response to specific RFA. Please refer to the RFA for further details for submitting applications. The most current RFAs are available at www.ams.usda.gov/grants. Any specific instructions in the RFAs supersede the general information provided in the CFDA database."}</t>
  </si>
  <si>
    <t>AMS outlines the application requirements and merit review process in each grant program’s RFA. Applicants are required to use the RFA to apply for grant funds. After the application deadline has passed, AMS begins a three-step process to evaluate each application submitted to the grant program and select applications for funding. Grant agreements are established with applicants based on the results of this three-step process to ensure compliance with requirement that Federal awarding agencies maintain a fair, unbiased merit review process in selecting competitively awarded grants. The Initial Qualification Screening is Step 1. In this step, the application is reviewed to ensure that they met the RFA’s basic requirements. Applications that met these basic requirements moved forward to Step 2. Step 2 is the Competitive Review. Applications are evaluated by panels of external peer reviewers. Selected reviewers have diverse expertise representing various entities with programmatic knowledge. To eliminate bias, AMS assigns applications to reviewers outside of their own geographic areas and avoid project assignments associated with reviewer businesses. Each reviewer also signs a conflict of interest and confidentiality agreement. Reviewers that indicate a real or perceived conflict do not review the affected application(s) and are removed from those application discussions. The panels analyze each application using the RFA’s evaluation criteria and instructions prepared by AMS. Individual reviewers evaluate and score their assigned applications and then confer with their team to derive a consensus review. The consensus review serves as the basis for awarding grant funds and focuses on the applications’ strengths and weaknesses. The third step is the Administrative Review (Step 3). AMS conducts a final administrative evaluation of each application in the review panels’ top rankings and recommendations. In addition to the applications’ scores, each award is reviewed to ensure that the recommended applications align with the grant program’s statutory purpose and that the budget items were allowable and necessary. AMS also assesses the applicants’ ability to account for the use of Federal funds and monitor the performance associated with these monies. Non-competitive grant programs implemented by AMS are limited to Step 3 in the application review process.</t>
  </si>
  <si>
    <t>Eligible applicants should contact the headquarters office for application deadlines. Annual application deadlines are posted in Grants.gov. More information can be found at www.ams.usda.gov/grants.</t>
  </si>
  <si>
    <t>No formal appeal procedure.</t>
  </si>
  <si>
    <t>Awards are for 3 years in length. Additional time to complete the project may be requested.</t>
  </si>
  <si>
    <t>{"types":{"moe":false,"formula":false,"matching":true},"formula":{"title":"","chapter":"","part":"","subPart":"","publicLaw":"","description":""},"matching":{"requirementFlag":"voluntary","percent":"100","description":"This program has no statutory formula.\r\nMatching Requirements: Percent: 100%.\r\nMOE requirements are not applicable to this program\r\n"},"moe":{"description":""}}</t>
  </si>
  <si>
    <t>{"awarded":"other","description":"Funds are advanced or reimbursed. Applicants have up to 3 calendar years to use the funds. Method of awarding/releasing assistance: See www.ams.usda.gov/grants for grant agreement award terms and conditions to obtain information on how assistance is awarded/released.","awardedDescription":"Funds are advanced or reimbursed. Applicants have up to 3 calendar years to use the funds. Method of awarding/releasing assistance: See www.ams.usda.gov/grants for grant agreement award terms and conditions to obtain information on how assistance is awarded/released."}</t>
  </si>
  <si>
    <t>[{"code":"program","isSelected":false,"description":""},{"code":"cash","isSelected":false,"description":""},{"code":"progress","isSelected":false,"description":""},{"code":"expenditure","isSelected":true,"description":"Annual performance and financial reports are required. A final performance and financial report are required within 90 days after the expiration date of the grant period. See www.ams.usda.gov/grants for more information."},{"code":"performanceMonitoring","isSelected":true,"description":"Six month performance reports and financial reports are required. A final performance report and a final financial report are required within 90 days after the expiration date of the grant period. "}]</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</si>
  <si>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 200.503 For each year that a State receives a grant under this section, the State shall conduct an audit of the expenditures of grant funds by the State in accordance with 2 CFR § 200, Subpart F- Audit Requirements. This program is also subject to audit by the cognizant Federal audit agency and the USDA Office of Inspector General."}</t>
  </si>
  <si>
    <t>Recipients must retain financial and other records relating to grant for a period of three years after the final Federal Financial Report (SF-425) is received by AMS or until final resolution of any audit findings or litigation claims relating to this program.</t>
  </si>
  <si>
    <t>12-2501-0-1-352;</t>
  </si>
  <si>
    <t xml:space="preserve">(Project Grants (for specified projects)) FY 17$981,682.00; FY 18 est $1,109,000.00; FY 19 est $0.00; FY 16$1,235,000.00; - </t>
  </si>
  <si>
    <t>$25,000 to $1,000,000. Average: $148,000.</t>
  </si>
  <si>
    <t>{"list":[{"fiscalYear":2018,"description":"Accomplishments can be found at www.ams.usda.gov/grants."}],"isApplicable":true}</t>
  </si>
  <si>
    <t>An RFA is announced each fiscal year via www.grants.gov. Additional information about this program is available at www.ams.usda.gov/grants.</t>
  </si>
  <si>
    <t>Martin Rosier1400 Independence Ave SW, Rm. 4543 Mail Stop 0234, Washington, DC 20250 Email:&lt; a href='mailto:martin.rosier@ams.usda.gov'&gt;martin.rosier@ams.usda.gov&lt;/a&gt;Phone: 202-260-8449;</t>
  </si>
  <si>
    <t>https://www.ams.usda.gov/fsmip</t>
  </si>
  <si>
    <t>Fiscal Year2018: FSMIP projects funded in Fiscal Year (FY) 2018 can be found at www.ams.usda.gov/fsmip.Fiscal Year2019: It is anticipated that $1 million will be available to fund applications in FY 2019. Enactment of additional Federal continuing resolutions or appropriations may affect the availability or level of funding for this program.</t>
  </si>
  <si>
    <t>Criteria for selecting proposals are within guidelines established for the program as described in the RFA. The most current RFA is available via Grants.gov or www.ams.usda.gov/grants.</t>
  </si>
  <si>
    <t>https://beta.sam.gov/fal/d046c6886a8f4b14b8927ad19fa19964/view</t>
  </si>
  <si>
    <t>Inspection Grading and Standardization</t>
  </si>
  <si>
    <t>(Agricultural Fair Practices Act)</t>
  </si>
  <si>
    <t>{"list":[{"act":{"description":"Agricultural Marketing Act of 1946, 7 U.S.C. 1622a-J, 1-n; Cotton Statistics and Estimates Act, 7 U.S.C. 473d; Cotton Futures Act, 7 U.S.C. 15b; Cotton Standards Act, 7 U.S.C. 51-65; Naval Stores Act, 7 U.S.C. 91-99; Tobacco Inspection Act, 7 U.S.C. 511 i-q; Wool Standards Act, 7 U.S.C. 415b-d; Egg Products Inspection Act, Public Law 91-597, 21 U.S.C. 1031-1056; Dairy and Tobacco Adjustment Act of 1983, 7 U.S.C. 4501-4513; Tobacco Statistics Act, 7 U.S.C. 501-508; Food Security Act of 1985, as amended.\r\n"},"authorizationTypes":{"USC":false,"act":true,"statute":false,"publicLaw":false,"executiveOrder":false}}]}</t>
  </si>
  <si>
    <t>To develop and apply standards of quality and condition for agricultural commodities; to participate and assist in the development of international agricultural standards; and to conduct quarterly inspections of egg handlers and hatcheries.</t>
  </si>
  <si>
    <t>PROVISION OF SPECIALIZED SERVICES</t>
  </si>
  <si>
    <t>Any owner of or dealer in agricultural commodities who (a) has a financial interest in the commodity to be graded and (b) is located within the United States and its Territories. All hatcheries and shell egg handlers having an annual production from 3,000 or more hens who pack for the retail consumer and are located within the U.S. or its Territories.</t>
  </si>
  <si>
    <t>Buyers and sellers of agricultural commodities. Shell egg handlers having an annual production from 3,000 or more hens who pack for the retail consumer and are located in the U.S. or its Territories.</t>
  </si>
  <si>
    <t>{"description":"Request for grading of a commodity must be submitted to local AMS grading office in writing.  Eligible hatcheries apply for registration by contacting:  Chief, Poultry Grading Branch, Agricultural Marketing Service, Department of Agriculture, Washington, DC 20250."}</t>
  </si>
  <si>
    <t>Eligible hatcheries and shell egg handlers must complete registration forms.</t>
  </si>
  <si>
    <t>In cases in which applicants do not agree with the grade given, they may appeal for a review of the grade to the local AMS office.</t>
  </si>
  <si>
    <t>{"awarded":"other","description":"Duration of agreements.","awardedDescription":"N/A"}</t>
  </si>
  <si>
    <t>12-2500-0-1-352;12-8015-0-7-352;</t>
  </si>
  <si>
    <t xml:space="preserve">(Salaries and Expenses) FY 17$157,759,000.00; FY 18 est $160,473,000.00; FY 19 est $160,473,000.00; FY 16$155,357,000.00; - </t>
  </si>
  <si>
    <t>7 CFR 26-32, 41-70, 160- 171, 205; AH-533, "USDA Standards for Food and Farm Products;" Marketing Bulletin No. 37, "The Story of Cotton;"  "Annual Report on Tobacco Statistics, AH-566,  The Classification of Cotton;" Misc. Pub. No. 867, "Tobacco in the U.S.;"  quarterly report-- "Tobacco Stocks Reports as of Jan. 1, April 1, July 1, and October 1;"  MS-82, "Cotton Testing Service;" AMS-180 MB-41, "Market News Service on Cotton; " MB-43, 7 CFR 2851, 2852, 2853, 2855, 2856, 2858, 2870, 28171; AH-341, "USDA Standards for Food and Farm Products." AH-31, "Poultry Grading Manual."  AH-75, "Egg Grading Manual."  Egg and Egg Products Inspection Regulations (7 CFR Part 2859); POB-FL-33, Tobacco Market Review for Flue-cured; POB-LA-34, Tobacco Market Review for Burley; POB-LA-33, Tobacco Market Review for Fire and Dark Air.</t>
  </si>
  <si>
    <t>{"flag":"appendix","description":"Local Agricultural Marketing Service inspection, grading, and classing offices are listed in Appendix IV of the Catalog."}</t>
  </si>
  <si>
    <t>Erin Morris1400 Independence Ave, SW, Washington, DC 20250 Email:&lt; a href='mailto:Erin.morris@ams.usda.gov'&gt;Erin.morris@ams.usda.gov&lt;/a&gt;Phone: 202-690-4024;</t>
  </si>
  <si>
    <t>Jan 01,1982</t>
  </si>
  <si>
    <t>https://beta.sam.gov/fal/da965decbd334a73a26bf48b3becb793/view</t>
  </si>
  <si>
    <t>Market Protection and Promotion</t>
  </si>
  <si>
    <t>{"list":[{"act":{"description":"Agricultural Marketing Act of 1946, 7 U.S.C. 1621-1627, 7 U.S.C. 2101-2119; Federal Seed Act, 7 U.S.C. 1551-1611; National Wool Act of 1954, as amended, 7 U.S.C. 1787;  Agricultural Fair Practices Act, 7 U.S.C. 2301-2306; Capper Volstead Act, 7 U.S.C 291-292; Organic Foods Production Act of 1990, 7 U.S.C. 6501-6522;"},"authorizationTypes":{"act":true}}]}</t>
  </si>
  <si>
    <t>The Federal Seed Program prevents mislabeled seed from moving in interstate commerce by providing for random sampling of seeds to insure accurate labeling of seed characteristics. The Pesticide Data Program works with participating States to collect and analyze data on pesticide use and residue levels for selected commodities in the nation's food supply. This program provides statistically based data to Federal agencies for use in making policy decisions for regulatory and educational purposes.</t>
  </si>
  <si>
    <t>PROVISION OF SPECIALIZED SERVICES;ADVISORY SERVICES AND COUNSELING;TRAINING</t>
  </si>
  <si>
    <t>Any State government, public and private organization and institution, business and industry, or individual may apply for technical assistance or service.  State, trade associations, and universities may be eligible for cooperative agreements.</t>
  </si>
  <si>
    <t>Any State government, public and private organization and institution, business and industry, or individual may apply for technical assistance or service.</t>
  </si>
  <si>
    <t>{"description":"As provided for in applicable Acts as referred to in the Authorization Section above.","isApplicable":true}</t>
  </si>
  <si>
    <t>{"description":"Procedures vary as provided for in applicable Acts.  Contact appropriate area offices as listed in Appendix IV of the Catalog."}</t>
  </si>
  <si>
    <t>As provided for in applicable Acts.</t>
  </si>
  <si>
    <t>{"awarded":"other","description":"As provided in agreements.","awardedDescription":"As provided for in agreements."}</t>
  </si>
  <si>
    <t xml:space="preserve">(Salaries and Expenses) FY 17$63,000,000.00; FY 18 est $65,000,000.00; FY 19 est $35,000,000.00; FY 16$17,338,000.00; - </t>
  </si>
  <si>
    <t>PA-655 "Export Fruit Acts-Questions and Answers," AMS-592, Facts About Naming and Labeling Varieties of Seed,"  " requirements under the Federal Seed Act for Labeling treated Seed," 7 CFR 33-35, 101- 151,201-202; PA-1005, "Farmers Rights Under the Agricultural Fair Practices Act."</t>
  </si>
  <si>
    <t>{"flag":"appendix","description":"Regional and local offices are listed in Appendix IV of the Catalog."}</t>
  </si>
  <si>
    <t>Erin Morris1400 Independence Ave SW, Washington, DC 20250 Email:&lt; a href='mailto:erin.morris@ams.usda.gov'&gt;erin.morris@ams.usda.gov&lt;/a&gt;Phone: 202-690-4024;</t>
  </si>
  <si>
    <t>https://beta.sam.gov/fal/791abd052df7c4aca32787e0bc8bd9b5/view</t>
  </si>
  <si>
    <t>Wholesale Farmers and Alternative Market Development</t>
  </si>
  <si>
    <t>{"list":[{"act":{"description":"Agricultural Marketing Act of 1946.\r\n"},"authorizationTypes":{"act":true}}]}</t>
  </si>
  <si>
    <t>To provide technical assistance to States and municipalities interested in creating or upgrading markets and marketing facilities.</t>
  </si>
  <si>
    <t>ADVISORY SERVICES AND COUNSELING;TRAINING</t>
  </si>
  <si>
    <t>Other government agencies and private industry.  State, trade associations, universities, and other nonprofit organizations are eligible to apply for cooperative agreements.</t>
  </si>
  <si>
    <t>Producers, processors, marketing agencies, and general public.</t>
  </si>
  <si>
    <t>{"description":"Cost will be determined in accordance with OMB Circular No. A-87 for State and local governments, or OMB Circular No. A-21 for Educational Institutions.","isApplicable":true}</t>
  </si>
  <si>
    <t>{"environmentalImpact":{"reports":[{"isSelected":true,"reportCode":"ExecutiveOrder12372"}]}}</t>
  </si>
  <si>
    <t>{"description":"Contact Deputy Administrator, Transportation and Marketing Programs, Agricultural Marketing Service, USDA.  The standard application forms as furnished by the Federal agency must be used for this program. "}</t>
  </si>
  <si>
    <t>As provided for in the Act.</t>
  </si>
  <si>
    <t>{"awarded":"quarterly","description":"As provided for in agreements."}</t>
  </si>
  <si>
    <t>As provided for in the Agreement.</t>
  </si>
  <si>
    <t xml:space="preserve">(Advisory Services and Counseling) FY 17$5,246,000.00; FY 18 est $4,254,000.00; FY 19 est $4,250,000.00; FY 16$5,216,000.00; - </t>
  </si>
  <si>
    <t>Arthur Neal1400 Independence Ave SW, Washington, DC 20250 Email:&lt; a href='mailto:Arthur.Neal@ams.usda.gov'&gt;Arthur.Neal@ams.usda.gov&lt;/a&gt;Phone: 2026901300;</t>
  </si>
  <si>
    <t>https://beta.sam.gov/fal/0d27e88be9fa4c2b9f3381047fc12f0d/view</t>
  </si>
  <si>
    <t>Perishable Agricultural Commodities Act</t>
  </si>
  <si>
    <t>{"list":[{"act":{"description":"Perishable Agricultural Commodities Act of 1930, as amended, 7 U.S.C. 499a-4995; Produce Agency Act, 7 U.S.C. 491-497.\r\n"},"authorizationTypes":{"USC":false,"act":true,"statute":false,"publicLaw":false,"executiveOrder":false}}]}</t>
  </si>
  <si>
    <t>To reduce unfair and fraudulent practices in the marketing of perishable agricultural commodities in interstate and foreign commerce.  To prevent the destruction or dumping, without good and sufficient cause of farm produce received in interstate commerce by commission merchants and others and to require them truly and correctly to account for all farm produce received by them.</t>
  </si>
  <si>
    <t>INVESTIGATION OF COMPLAINTS</t>
  </si>
  <si>
    <t>Business and industry or individuals may apply for a PACA license.</t>
  </si>
  <si>
    <t>{"description":"As provided for in the Perishable Agricultural Commodities Act, 1930 as amended, 7 U.S.C. 499a-4995; Produce Agency Act, 7 U.S.C. 491-497.","isApplicable":true}</t>
  </si>
  <si>
    <t>{"description":"Contact appropriate area offices listed in Appendix IV of the Catalog."}</t>
  </si>
  <si>
    <t>{"awarded":"other","description":"N/A","awardedDescription":"As provided for in applicable Acts."}</t>
  </si>
  <si>
    <t>{"isApplicable":true,"description":"As provided for in applicable Acts."}</t>
  </si>
  <si>
    <t>12-5070-0-2-352;</t>
  </si>
  <si>
    <t xml:space="preserve">(Investigation of Complaints) FY 17$10,423,000.00; FY 18 est $10,590,000.00; FY 19 est $10,733,000.00; FY 16$11,452,000.00; - </t>
  </si>
  <si>
    <t>Perishable Agricultural Commodities Act of 1930, and Regulations (other than rules of practice).</t>
  </si>
  <si>
    <t>{"flag":"appendix","description":"Regional and local offices listed in Appendix IV of the Catalog."}</t>
  </si>
  <si>
    <t>https://beta.sam.gov/fal/0d2bd45195af4c788ba5446c2e7acb61/view</t>
  </si>
  <si>
    <t>Transportation Services</t>
  </si>
  <si>
    <t>{"list":[{"act":{"description":"Agricultural Marketing Act of 1946"},"USC":{"title":"7","section":"1621"},"authorizationTypes":{"USC":true,"act":true,"statute":false,"publicLaw":false,"executiveOrder":false},"usc":{"title":"7","section":"1621"}},{"act":{"description":"Rural Development Act of 1972"},"USC":{"title":"7","section":"2662-2663"},"authorizationTypes":{"USC":true,"act":true,"statute":false,"publicLaw":false,"executiveOrder":false},"usc":{"title":"7","section":"2662-2663"}},{"act":{"description":"Agricultural Adjustment Act of 1938"},"USC":{"title":"7","section":"1281 et seq."},"authorizationTypes":{"USC":true,"act":true,"statute":false,"publicLaw":false,"executiveOrder":false},"usc":{"title":"7","section":"1281 et seq."}},{"act":{"description":"Agricultural Trade and Assistance Act of 1954"},"USC":{"title":"7","section":"1427,1431,1691"},"authorizationTypes":{"USC":true,"act":true,"statute":false,"publicLaw":false,"executiveOrder":false},"usc":{"title":"7","section":"1427,1431,1691"}},{"act":{"description":"International Carriage of Perishable Foodstuff Act of 1982"},"authorizationTypes":{"USC":false,"act":true,"statute":false,"publicLaw":false,"executiveOrder":false}},{"act":{"description":"Cooperative Marketing Act of 1926"},"USC":{"title":"7","section":"291-292"},"authorizationTypes":{"USC":true,"act":true,"statute":false,"publicLaw":false,"executiveOrder":false},"usc":{"title":"7","section":"291-292"}}]}</t>
  </si>
  <si>
    <t>The Transportation Services program develops and promotes efficient agriculture transportation systems to help improve farm income, expand exports and meet the needs of rural America. The program provides technical and administrative direction, coordination, and leadership in the development and execution of agricultural transportation policies. Transportation Services provides a basis for Federal-State decision-makers in regulatory, policy and legislative matters in order to assure the transportation needs of rural communities and agriculture.</t>
  </si>
  <si>
    <t>Any State government, public and private organization and institution, business and industry, or individual may apply for technical assistance or service.  State, trade associations, universities, and nonprofit organizations may be eligible for cooperative agreements.</t>
  </si>
  <si>
    <t>Producers, processors, and general public.</t>
  </si>
  <si>
    <t>{"description":"No formal application procedure specified; informal correspondence or personal contact is permissible. Contact Deputy Administrator, Transportation and Marketing Programs, Agricultural Marketing Service, USDA."}</t>
  </si>
  <si>
    <t>{"awarded":"other","description":"As provided for in agreements.","awardedDescription":"As provided for in agreements."}</t>
  </si>
  <si>
    <t xml:space="preserve">(Advisory Services and Counseling) FY 17$3,928,999.00; FY 18 est $2,929,000.00; FY 19 est $2,933,000.00; FY 16$2,901,000.00; - </t>
  </si>
  <si>
    <t>Arthur Neal1400 Independence Ave SW, Washington, DC 20250 Email:&lt; a href='mailto:Arthur.Neal@ams.usda.gov'&gt;Arthur.Neal@ams.usda.gov&lt;/a&gt;Phone: (202) 690-1300;</t>
  </si>
  <si>
    <t>Jan 01,1991</t>
  </si>
  <si>
    <t>https://beta.sam.gov/fal/d18dcbafdd1c4f5aa1693cbfa7ad7b49/view</t>
  </si>
  <si>
    <t>Farmers Market Promotion Program</t>
  </si>
  <si>
    <t>FMPP</t>
  </si>
  <si>
    <t>{"list":[{"act":{"description":"Section 5 of the Farmer-to-Consumer Direct Marketing Act of 1976, Public Law 94-463, as amended by Section 10003 of the Agricultural Act of 2014, Public Law 113-79."},"publicLaw":{"congressCode":"113","number":"79"},"authorizationTypes":{"act":true,"publicLaw":true}}]}</t>
  </si>
  <si>
    <t>To increase domestic consumption of and access to locally and regionally produced agricultural products, and to develop new market opportunities for farm and ranch operations serving local markets, by developing, improving, expanding, and providing outreach, training, and technical assistance to, or assisting in the development, improvement, and expansion of domestic farmers markets, roadside stands, community-supported agriculture programs, agri-tourism activities and other direct producer-to-consumer market opportunities.</t>
  </si>
  <si>
    <t xml:space="preserve">Agricultural cooperatives, local governments, nonprofit corporations, producer networks, producer associations, community supported agriculture networks, community supported agriculture associations, public benefit corporations, economic development corporations, regional farmers market authorities, and Tribal governments. Projects and applicants must be owned, operated, and located within the 50 States, the District of Columbia, and the U.S. territories (American Samoa, Commonwealth of the Northern Mariana Islands, Guam, Puerto Rico, and U.S. Virgin Islands. </t>
  </si>
  <si>
    <t>Projects that benefit producers, direct marketing enterprises, and consumers.</t>
  </si>
  <si>
    <t>{"description":"A grant agreement is entered into between the administering Federal agency and the State agency that submits the application. OMB Guidance for Grants Uniform Administrative Requirements, Cost Principles, and Audit Requirements for Federal Awards at 2 CFR part 200 and 2 CFR 400 applies to this program.","isApplicable":true}</t>
  </si>
  <si>
    <t>{"description":"OMB Guidance for Grants Uniform Administrative Requirements, Cost Principles, and Audit Requirements for Federal Awards at 2 CFR part 200 and 2 CFR 400 applies to this program. Applicants must submit forms SF-424, and SF-424B, an eligibility statement, written proof of eligibility, critical resources and infrastructure documentation, a narrative description of the proposal; a supplemental budget summary, and any supporting documents. Letters of commitment may be required as applicable. "}</t>
  </si>
  <si>
    <t>The requests are reviewed and approved or disapproved by the Agricultural Marketing Service in competition with other applications received. Recipients are notified of the amount awarded by email. Grant payments are made by electronic fund transfer.</t>
  </si>
  <si>
    <t xml:space="preserve">Annual application deadlines are posted in Grants.gov and on the program’s website at https://www.ams.usda.gov/services/grants/fmpp  . Funds are awarded by September 30 of each federal fiscal year. </t>
  </si>
  <si>
    <t xml:space="preserve">Awards are generally for three years. Additional time to complete the project may be requested. </t>
  </si>
  <si>
    <t>{"awarded":"other","description":"Grant payments are made on an as-needed reimbursable basis over the grant period. Advance payments may be requested. ","awardedDescription":"Assistance is awarded through a grant agreement. Grant payments are made by electronic fund transfer."}</t>
  </si>
  <si>
    <t>[{"code":"program","isSelected":false,"description":""},{"code":"cash","isSelected":false,"description":""},{"code":"progress","isSelected":true,"description":"Annual performance reports and financial reports are required. A final performance report and a final financial report are required within 90 days after the expiration date of the grant period. The details of the reporting requirements are included in the award terms and conditions."},{"code":"expenditure","isSelected":true,"description":"Annual financial reports (SF-425) are required.  A final SF-425 is required within 90 days after the expiration date of the grant period.  The details of the reporting requirements are included in the award terms and conditions."},{"code":"performanceMonitoring","isSelected":true,"description":"AMS uses a variety of monitoring tools to ensure compliance with the legislated authority of the program and 2 CFR 200.\r\n\r\n"}]</t>
  </si>
  <si>
    <t>{"isApplicable":true,"description":"2 CFR part 200, Subpart F - Audit requirements apply."}</t>
  </si>
  <si>
    <t>Recipients must retain financial and other records relating to grant for a period of three years after the final Federal Financial Report (SF-425) is received by the Agricultural Marketing Service or until final resolution of any audit findings or litigation claims relating to this program.</t>
  </si>
  <si>
    <t xml:space="preserve">(Project Grants) FY 17$13,965,000.00; FY 18 est $14,010,000.00; FY 19 est $0.00; FY 16$15,000,000.00; - </t>
  </si>
  <si>
    <t xml:space="preserve">Capacity Building (CB) - $50,000-$250,000_x000D_
Community Development, Training, and Technical Assistance (CDTTA) - $250,000-500,000_x000D_
</t>
  </si>
  <si>
    <t>{"list":[{"fiscalYear":2016,"description":"No Current Data Available  List of funded projects by FY can be found at https://www.ams.usda.gov/services/grants/fmpp/awards "}],"isApplicable":false}</t>
  </si>
  <si>
    <t xml:space="preserve">A request for proposals is announced each year via Federal Register notice, www.grants.gov, and the program web site. Additional information about the Local Food Promotion Program is available at the program web site at www.ams.usda.gov/fmpp. </t>
  </si>
  <si>
    <t>USDA FMPP1400 Independence Ave SW, Washington, DC 20250 Email:&lt; a href='mailto:USDAFMPPQuestions@ams.usda.gov'&gt;USDAFMPPQuestions@ams.usda.gov&lt;/a&gt;Phone: 202-720-8317;</t>
  </si>
  <si>
    <t>http://www.ams.usda.gov/FMPP</t>
  </si>
  <si>
    <t>Project selection is based on several factors, including how well the proposed project will accomplish the Program objectives, quality of proposal, and impact on project beneficiaries. Projects are peer review, scored and ranked by subject matter experts against the evaluation criteria in the grant program Request for Applications(RFA).  Eligible Promise Zone applicants will receive five priority points as a component of the criteria used to evaluate applications.</t>
  </si>
  <si>
    <t>Jan 01,2006</t>
  </si>
  <si>
    <t>https://beta.sam.gov/fal/ec95f73a27df22ab3a1d514f7795a239/view</t>
  </si>
  <si>
    <t>Specialty Crop Block Grant Program - Farm Bill</t>
  </si>
  <si>
    <t>Specialty Crop Block Grant Program (SCBGP) or  Specialty Crop Multi-State Program (SCMP)</t>
  </si>
  <si>
    <t>{"list":[{"act":{"description":"Section 101 of the Specialty Crops Competitiveness Act of 2004 (7 U.S.C. 1621 note) and amended under section 10107 of the Agriculture Improvement Act of 2018, Public Law 115-334 (the Farm Bill)."},"publicLaw":{"congressCode":"115","number":"334"},"authorizationTypes":{"act":true,"publicLaw":true}}]}</t>
  </si>
  <si>
    <t>The U.S. Department of Agriculture’s (USDA) Agricultural Marketing Service (AMS) implements the Specialty Crop Block Grants through the Specialty Crop Block Grant Program (SCBGP) and the Specialty Crop Multi-State Program (SCMP) to enhance the competitiveness of specialty crops. Specialty crops are defined as fruits, vegetables, tree nuts, dried fruits, horticulture, and nursery crops (including floriculture). The SCBGP issues non-competitive, formula grants to state departments of agriculture for the purposes of leveraging efforts to market and promote specialty crops; assisting producers with research and development relevant to specialty crops; expanding availability and access to specialty crops; and addressing local, regional, and national challenges confronting specialty crop producers. SCMP competitively awards funds for collaborative, multi-state projects that address the following regional or national level specialty crop issues: food safety, plant pests and disease, research, crop-specific projects addressing common issues, and marketing.</t>
  </si>
  <si>
    <t>Eligible entities for the SCBGP include the State department of agriculture, agency, commission, or department of a State government responsible for agriculture within any of the 50 States, the District of Columbia, the Commonwealth of Puerto Rico, Guam, American Samoa, the U.S. Virgin Islands, and the Commonwealth of the Northern Mariana Islands. Eligible entities for SCMP are the same; however, non-Federal entities residing in nonparticipating States may apply for, compete, and if merited receive a grant directly from AMS.</t>
  </si>
  <si>
    <t xml:space="preserve">Producers, processors, growers, state agencies, beginning and socially disadvantaged farmers, and general public. </t>
  </si>
  <si>
    <t>{"description":"A grant agreement is entered into between the AMS and the eligible entity that submits the application. OMB Guidance for Grants Uniform Administrative Requirements, Cost Principles, and Audit Requirements for Federal Awards at 2 CFR § 200 and 2 CFR § 400 applies to this program. \n2 CFR § 200, Subpart E - Cost Principles applies to this program.","isApplicable":true}</t>
  </si>
  <si>
    <t>{"environmentalImpact":{"reports":[{"isSelected":true,"reportCode":"ExecutiveOrder12372"},{"isSelected":true,"reportCode":"otherRequired"}]},"description":"An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 "}</t>
  </si>
  <si>
    <t>{"description":"2 CFR § 200, Uniform Administrative Requirements, Cost Principles, and Audit Requirements for Federal Awards applies to this program. \nAMS only accepts electronic applications which are submitted via Grants.gov in response to specific RFA. Please refer to the RFA for further details for submitting applications. The most current RFAs are available at www.ams.usda.gov/grants. Any specific instructions in the RFAs supersede the general information provided in the CFDA database."}</t>
  </si>
  <si>
    <t>AMS outlines the application requirements and merit review process in each grant program’s RFA. Applicants are required to use the RFA to apply for grant funds. After the application deadline has passed, AMS begins a three-step process to evaluate each application submitted to the grant program and select applications for funding. Grant agreements are established with applicants based on the results of this three-step process to ensure compliance with requirement that Federal awarding agencies maintain a fair, unbiased merit review process in selecting competitively awarded grants. The Initial Qualification Screening is Step 1. In this step, the application is reviewed to ensure that they met the RFA’s basic requirements. Applications that met these basic requirements moved forward to Step 2. Step 2 is the Competitive Review. Applications are evaluated by panels of external peer reviewers. Selected reviewers have diverse expertise representing various entities with programmatic knowledge. To eliminate bias, AMS assigns applications to reviewers outside of their own geographic areas and avoid project assignments associated with reviewer businesses. Each reviewer also signs a conflict of interest and confidentiality agreement. Reviewers that indicate a real or perceived conflict do not review the affected application(s) and are removed from those application discussions. The panels analyze each application using the RFA’s evaluation criteria and instructions prepared by AMS. Individual reviewers evaluate and score their assigned applications and then confer with their team to derive a consensus review. The consensus review serves as the basis for awarding grant funds and focuses on the applications’ strengths and weaknesses. The third step is the Administrative Review (Step 3). AMS conducts a final administrative evaluation of each application in the review panels’ top rankings and recommendations. In addition to the applications’ scores, each award is reviewed to ensure that the recommended applications align with the grant program’s statutory purpose and that the budget items were allowable and necessary. AMS also assesses the applicants’ ability to account for the use of Federal funds and monitor the performance associated with these monies. Since the SCBGP is a non-competitive grant program, its application review process is limited to Step 3.</t>
  </si>
  <si>
    <t>Awards are for 3 calendar years.</t>
  </si>
  <si>
    <t>{"types":{"moe":false,"formula":true,"matching":false},"formula":{"title":"","chapter":"","part":"","subPart":"","publicLaw":"","description":"Percent: Other Each eligible State department of agriculture that submits an application that the SCBGP reviews and accepts is eligible to receive an amount that is at least equal to the higher of $100,000 or 1/3 of 1% of the total amount of funding made available each fiscal year. The remainder of funding is allocated based on the average of the most recent available value of State specialty crop production and each State’s specialty crop acreage as demonstrated in the most recent Census of Agriculture data. Eligible State department of agriculture applicants who do not apply for or do not request all available funding during the specified grant application period will forfeit all or that portion of available funding not requested. SCBGP will allocate funds not applied for, by a date as determined by SCBGP, pro rata to the remaining State department of agriculture applicants who applied during the specified grant application period. The SCMP does not authorize formula grants."},"matching":{"requirementFlag":"voluntary","percent":"0","description":"Each eligible State department of agriculture that submits an application that the SCBGP reviews and accepts is eligible to receive an amount that is at least equal to the higher of $100,000 or 1/3 of 1% of the total amount of funding made available each fiscal year.  The remainder of funding is allocated based on the average of the most recent available value of State specialty crop production and each State’s specialty crop acreage as demonstrated in the most recent Census of Agriculture data.  Eligible State department of agriculture applicants who do not apply for or do not request all available funding during the specified grant application period will forfeit all or that portion of available funding not requested.  SCBGP will allocate funds not applied for, by a date as determined by SCBGP, pro rata to the remaining State department of agriculture applicants who applied during the specified grant application period.\r\nThe SCMP does not authorize formula grants.\r\nThe SCBGP and SCMP do not have matching requirements.\r\nThe SCBGP and SCMP do not have MOE requirements. \r\n"},"moe":{"description":""}}</t>
  </si>
  <si>
    <t>{"awarded":"other","description":"Funds are advanced or reimbursed. Applicants have up to 3 calendar years to use the funds.","awardedDescription":"See www.ams.usda.gov/grants for grant agreement award terms and conditions to obtain information on how assistance is awarded/released."}</t>
  </si>
  <si>
    <t>[{"code":"program","isSelected":true,"description":"Annual performance and financial reports are required. A final performance and financial report are required within 90 days after the expiration date of the grant period. See www.ams.usda.gov/grants for more information."},{"code":"cash","isSelected":false,"description":""},{"code":"progress","isSelected":true,"description":"Annual performance and financial reports are required. A final performance and financial report are required within 90 days after the expiration date of the grant period. See www.ams.usda.gov/grants for more information."},{"code":"expenditure","isSelected":true,"description":"Annual performance and financial reports are required. A final performance and financial report are required within 90 days after the expiration date of the grant period. See www.ams.usda.gov/grants for more information."},{"code":"performanceMonitoring","isSelected":true,"description":"Annual performance and financial reports are required. A final performance and financial report are required within 90 days after the expiration date of the grant period. See www.ams.usda.gov/grants for more information."}]</t>
  </si>
  <si>
    <t xml:space="preserve">(Project Grants) FY 18$5,000,000.00; FY 19 est $5,000,000.00; FY 20 est $5,000,000.00; FY 17$4,000,000.00; FY 16$3,000,000.00; - SCMP Only(Formula Grants) FY 18$78,829,891.00; FY 19 est $85,000,000.00; FY 20 est $85,000,000.00; FY 17$60,932,292.00; - </t>
  </si>
  <si>
    <t>As provided for in the applicable request for applications.</t>
  </si>
  <si>
    <t>{"list":[{"fiscalYear":2018,"description":"Accomplishments for the SCBGP and SCMP can be found at www.ams.usda.gov/grants."}],"isApplicable":true}</t>
  </si>
  <si>
    <t>An RFA is announced each fiscal year via www.grants.gov. Additional information about the SCBGP and SCMP is available at www.ams.usda.gov/grants.</t>
  </si>
  <si>
    <t>Borgmeier1400 Independence Ave. SW Rm. 4534, Stop 0269_x000D_
, Washington, DC 20250 Email:&lt; a href='mailto:carlym.borgmeier@ams.usda.gov'&gt;carlym.borgmeier@ams.usda.gov&lt;/a&gt;Phone: 202-260-8702;Martin Rosier- SCMP1400 Independence Ave SW, Rm. 4543 Mail Stop 0234, Washington, DC 20250 Email:&lt; a href='mailto:martin.rosier@ams.usda.gov'&gt;martin.rosier@ams.usda.gov&lt;/a&gt;Phone: 2022608449;</t>
  </si>
  <si>
    <t>http://www.ams.usda.gov/scbgp</t>
  </si>
  <si>
    <t xml:space="preserve">10.169 Specialty Crop Block Grant Program; </t>
  </si>
  <si>
    <t>Fiscal Year2016: Competitive Grants: FY 16 - $3,000,000_x000D_
Formula Grants: FY 16 - $72,500,000_x000D_
Fiscal Year2017: Competitive Grants: FY 17 - $4,000,000; FY 18 - $5,000,000._x000D_
Formula Grants FY-17est $72,500,000; FY18 est $85,000,000_x000D_
Fiscal Year2018: SCBGP projects funded in Fiscal Year (FY) 2018 can be found at www.ams.usda.gov/scbgp. SCMP projects funded in FY 2018 can be found at www.ams.usda.gov/scmp.Fiscal Year2019: It is anticipated that $85 million will be available to fund applications in FY 2019. Enactment of additional Federal continuing resolutions or appropriations may affect the availability or level of funding for this program.</t>
  </si>
  <si>
    <t>Jan 01,2008</t>
  </si>
  <si>
    <t>https://beta.sam.gov/fal/3ce3fee0c20d415a9849657b1c176a2d/view</t>
  </si>
  <si>
    <t>Organic Certification Cost Share Programs</t>
  </si>
  <si>
    <t>OCCSP</t>
  </si>
  <si>
    <t>{"list":[{"act":{"description":"The Agricultural Management Cost Share Program is authorized under the Federal Crop Insurance Act (FICA) as amended."},"USC":{"title":"7","section":"1501-1524"},"authorizationTypes":{"USC":true,"act":true,"statute":false,"publicLaw":false,"executiveOrder":false},"usc":{"title":"7","section":"1501-1524"}},{"act":{"description":"The National Cost Share Program is authorized under 7 U.S.C. 7901 note, as amended by section 10004(c) of the Agriculture Act of 2014 (2014 Farm Bill)."},"publicLaw":{"congressCode":"113","number":"79"},"USC":{"title":"7","section":"7901"},"authorizationTypes":{"USC":true,"act":true,"statute":false,"publicLaw":true,"executiveOrder":false},"usc":{"title":"7","section":"7901"}}]}</t>
  </si>
  <si>
    <t xml:space="preserve">The objective of this program is to provide financial assistance to certified organic producers and handlers. </t>
  </si>
  <si>
    <t xml:space="preserve">To be eligible for cost share payments, a producer or handler must possess USDA organic certification and/or transitional certification at the time of application and have paid fees/expenses related to its initial certification or renewal of its certification from a certifying agent.   State Agencies are eligible to establish an agreement to administer the program within their State._x000D_
</t>
  </si>
  <si>
    <t>The eligible certified producer/handler receives the OCCSP benefit.</t>
  </si>
  <si>
    <t>{"environmentalImpact":{"reports":[{"isSelected":false,"reportCode":"statement"},{"isSelected":false,"reportCode":"assessment"},{"isSelected":false,"reportCode":"ExecutiveOrder12372"},{"isSelected":true,"reportCode":"otherRequired"}]},"description":"The USDA will coordinate with State governments to determine budgetary allocations."}</t>
  </si>
  <si>
    <t>{"description":"The submission of a Standard Form 424 (Application for Federal Assistance) through Grants.Gov and the signing of a grant agreement with the USDA Farm Service Agency is required. "}</t>
  </si>
  <si>
    <t xml:space="preserve">Allocations are awarded to State Departments of Agriculture or their equivalents based on the number of certified organic operations in the State, as well as the history of participation in the cost share program by certified organic operations in that State._x000D_
_x000D_
Payments to eligible operations will be calculated as 75 percent of the allowable costs incurred by an eligible operation, not to exceed a maximum of $750 per certification scope. _x000D_
</t>
  </si>
  <si>
    <t>{"flag":"yes","description":"States must submit applications to establish agreements to administer the program by January 16, 2017.  Eligible operations that apply for cost share assistance through the Farm Service Agency must submit applications between January 2, 2017, and October 31, 2017. \r\n","list":[{"start":"2017-01-02","end":"2017-10-31"}]}</t>
  </si>
  <si>
    <t xml:space="preserve">Appeal regulations are set forth in parts 11 and 780 of 7CFR apply to determinations on applications submitted to the Farm Service Agency by certified organic and transitional operations.  </t>
  </si>
  <si>
    <t xml:space="preserve">Grant agreements last only one fiscal year in duration. Pending the availability of funds, States may sign a new grant agreement for the ensuing fiscal year. </t>
  </si>
  <si>
    <t>{"types":{"moe":false,"formula":true,"matching":false},"formula":{"title":"7","chapter":"94","part":"7901","publicLaw":"113-79","description":"7"}}</t>
  </si>
  <si>
    <t>{"awarded":"other","description":"Assistance is available for one federal fiscal year. Participating States must disburse funds and finalize reports within 90 days after the end of the federal fiscal year. ","awardedDescription":"Funds are disbursed upon request, utilizing Standard Form 270, \"Request for Advance or Reimbursement.\""}</t>
  </si>
  <si>
    <t>[{"code":"program","isSelected":true,"description":"A final narrative report is required, which is to be no more than 2 pages. The report should cover:\r\n1. Description of the outreach activities carried out by the State and/or subrecipients, including the methods used to identify potential applicants, means of contact with potential applicants, and outreach materials for distribution, i.e. publications, announcements, press releases, etc.\r\n2. Description of problems or obstacles related to reimbursement, program administration, outreach, etc., during the reporting period.\r\n3. Explanation for any denial of requests for reimbursement."},{"code":"cash","isSelected":false},{"code":"progress","isSelected":false},{"code":"expenditure","isSelected":true,"description":"Afinal report is required, utilizing Standard Form 425, Federal Financial Report. "},{"code":"performanceMonitoring","isSelected":false}]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</si>
  <si>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
  </si>
  <si>
    <t>The program requires record of applicant by name, applicants' certification expenses, and the reimbursement paid to the applicants. In accordance with 7 CFR 3016.42, grant recipients should retain all records relating to the grant for a period of three years after the final Federal Financial Report been submitted to the Federal Agency, or until final resolution of any audit finding or litigation, whichever is later. Electronic records retention is acceptable.</t>
  </si>
  <si>
    <t>12-8015-0-7-352;</t>
  </si>
  <si>
    <t>(Direct Payments for Specified Use) FY 17$9,624,274.00; FY 18 est $8,004,210.00; FY 19 est $12,500,000.00; FY 15$11,588,000.00; FY 16 est $11,650,000.00; - FY 2016: _x000D_
$932,000 available under the AMA _x000D_
$10,718,000 available under the NOCCSP</t>
  </si>
  <si>
    <t>Awards range from $2,500 - $3,000,000 annually.</t>
  </si>
  <si>
    <t xml:space="preserve">Program is announced through press releases, news media, and newsletters. Guidelines and Regulations can be found at http://www.fsa.usda.gov/programs-and-services/occsp.    </t>
  </si>
  <si>
    <t>Rita Meade1400 Independence Ave SW, Washington, DC 20250 Email:&lt; a href='mailto:Rita.Meade@ams.usda.gov'&gt;Rita.Meade@ams.usda.gov&lt;/a&gt;Phone: 202-260-8636;</t>
  </si>
  <si>
    <t>http://www.fsa.usda.gov/programs-and-services/occsp</t>
  </si>
  <si>
    <t>May 08,2011</t>
  </si>
  <si>
    <t>https://beta.sam.gov/fal/76608c686a87474c8d6abf96d7ef15c0/view</t>
  </si>
  <si>
    <t>[{"code":"subpartB","isSelected":true},{"code":"subpartC","isSelected":true},{"code":"subpartD","isSelected":true},{"code":"subpartE","isSelected":false},{"code":"subpartF","isSelected":true}]</t>
  </si>
  <si>
    <t>Local Food Promotion Program</t>
  </si>
  <si>
    <t>LFPP</t>
  </si>
  <si>
    <t>{"list":[{"act":{"description":"Section 5 of the Farmer-to-Consumer Direct Marketing Act of 1976, Public Law 94-463, as amended by Section 10003 of the Agricultural Act of 2014, Public Law 113-79"},"publicLaw":{"congressCode":"113","number":"79"},"authorizationTypes":{"USC":false,"act":true,"statute":false,"publicLaw":true,"executiveOrder":false}}]}</t>
  </si>
  <si>
    <t xml:space="preserve">To increase domestic consumption of and access to locally and regionally produced agricultural products, and to develop new market opportunities for farm and ranch operations serving local markets, by developing, improving, expanding, and providing outreach, training, and technical assistance to, or assisting in the development, improvement, and expansion of local and regional food business enterprises (including those that are not direct producer-to-consumer markets). These businesses must process, distribute, aggregate, or store locally or regionally produced food products. </t>
  </si>
  <si>
    <t>Agricultural businesses and cooperatives, local governments, nonprofit corporations, producer networks, producer associations, community supported agriculture networks, community supported agriculture associations, public benefit corporations, economic development corporations, regional farmers market authorities, and Tribal governments. Projects and applicants must be owned, operated, and located within the 50 States, the District of Columbia, and the U.S. territories (American Samoa, Commonwealth of the Northern Mariana Islands, Guam, Puerto Rico, and U.S. Virgin Islands.</t>
  </si>
  <si>
    <t>Projects that benefit producers, local and regional food business enterprises, and consumers.</t>
  </si>
  <si>
    <t>{"description":"OMB Guidance for Grants Uniform Administrative Requirements, Cost Principles, and Audit Requirements for Federal Awards at 2 CFR part 200 and 2 CFR 400 applies to this program. Applicants must submit forms SF-424, and SF-424B, critical resources and infrastructure documentation, a narrative description of the proposal with budget summary, and any supporting documents. Letters of commitment may be required as applicable. Matching funds are required in the form of cash or an in-kind contribution in an amount equal to 25 percent of the total cost of the project."}</t>
  </si>
  <si>
    <t xml:space="preserve">Annual application deadlines are posted in Grants.gov and on the program’s website at www.ams.usda.gov/services/grants/lfpp. Funds are awarded by September 30 of each federal fiscal year. </t>
  </si>
  <si>
    <t xml:space="preserve">Planning projects are not to exceed 18 months. Implementation projects are not to exceed 36 months. Additional time to complete the project may be requested. </t>
  </si>
  <si>
    <t>{"types":{"moe":false,"formula":false,"matching":true},"matching":{"requirementFlag":"voluntary","percent":"25","description":"This program does not have a statutory formula or MOE requirements. Matching Requirements: Percent: 25%. Matching funds are required in the form of cash or an in-kind contribution in an amount equal to 25 percent of the total cost of the project.\r\n\r\n"}}</t>
  </si>
  <si>
    <t>[{"code":"program","isSelected":true,"description":"Annual performance reports and financial reports are required. A final performance report and a final financial report are required within 90 days after the expiration date of the grant period."},{"code":"cash","isSelected":false},{"code":"progress","isSelected":true,"description":"Annual performance reports are required. A final performance report is required within 90 days after the expiration date of the grant period. The details of the reporting requirements are included in the award terms and conditions."},{"code":"expenditure","isSelected":true,"description":"Annual financial reports (SF-425) are required.  A final SF-425 is required within 90 days after the expiration date of the grant period.  The details of the reporting requirements are included in the award terms and conditions."},{"code":"performanceMonitoring","isSelected":true,"description":"AMS uses a variety of monitoring tools to ensure compliance with the legislated authority of the program and 2 CFR 200."}]</t>
  </si>
  <si>
    <t xml:space="preserve">Recipients must retain financial and other records relating to grant for a period of three years after the final Federal Financial Report (SF-425) is received by the Agricultural Marketing Service or until final resolution of any audit findings or litigation claims relating to this program. </t>
  </si>
  <si>
    <t>As provided for in the applicable request for applications. For planning grants, the minimum grant request is $25,000; maximum grant request is $100,000. For implementation grants, the minimum grant request is $100,000; maximum grant request is $500,000.</t>
  </si>
  <si>
    <t xml:space="preserve">A request for proposals is announced each year via Federal Register notice, www.grants.gov, and program web site. Additional information about the Local Food Promotion Program is available at the program web site at www.ams.usda.gov/services/grants/lfpp . </t>
  </si>
  <si>
    <t>USDA LFPP1400 Independence Ave SW, RM 4543, Stop 0234, Washington, DC 20250 Email:&lt; a href='mailto:USDALFPPQuestions@ams.usda.gov'&gt;USDALFPPQuestions@ams.usda.gov&lt;/a&gt;Phone: 202-720-8713;</t>
  </si>
  <si>
    <t>http://www.ams.usda.gov/lfpp</t>
  </si>
  <si>
    <t xml:space="preserve">10.168 Farmers Market Promotion Program; </t>
  </si>
  <si>
    <t>Project selection is based on several factors, including how well the proposed project will accomplish the Program objectives, quality of proposal, and impact on project beneficiaries. Projects are peer review, scored and ranked by subject matter experts against the evaluation criteria in the grant program Request for Applications (RFA).  Eligible Promise Zone applicants will receive five priority points as a component of the criteria used to evaluate applications.</t>
  </si>
  <si>
    <t>Apr 30,2014</t>
  </si>
  <si>
    <t>https://beta.sam.gov/fal/5798e0149e59499c98885f0b6155c905/view</t>
  </si>
  <si>
    <t>Sheep Production and Marketing Grant Program</t>
  </si>
  <si>
    <t>Sheep Production and Marketing Grant Program (SPMGP)</t>
  </si>
  <si>
    <t>{"list":[{"act":{"description":"Section 12102 of the Agricultural Act of 2014, Public Law 113-79, as amended by section 12102 of the Agriculture Improvement Act of 2018, Public Law 115-343, 7 US Code 1627(a)."},"publicLaw":{"congressCode":"115","number":"343"},"USC":{"title":"7","section":"1627 (a)"},"authorizationTypes":{"USC":true,"act":true,"publicLaw":true},"usc":{"title":"7","section":"1627 (a)"}}]}</t>
  </si>
  <si>
    <t>To develop projects that strengthen and enhance the production and marketing of sheep and sheep products in the United States, including through the improvement of infrastructure, business, resource development, and through the development of innovative approaches to solve long-term needs.</t>
  </si>
  <si>
    <t>National entities whose mission is consistent with strengthening and enhancing the production and marketing of sheep and sheep products in the United States.</t>
  </si>
  <si>
    <t>U.S. sheep producers.</t>
  </si>
  <si>
    <t>{"description":"2 CFR 200, Uniform Administrative Requirements, Cost Principles, and Audit Requirements for Federal Awards applies to this program. \nAMS only accepts electronic applications which are submitted via Grants.gov in response to specific Request for Applications (RFA). Please refer to the RFA for further details for submitting applications. The most current RFAs are available at www.ams.usda.gov/grants. Any specific instructions in the RFAs supersede the general information provided in the CFDA database."}</t>
  </si>
  <si>
    <t>Specific details are provided in the RFA.</t>
  </si>
  <si>
    <t>{"awarded":"lump","description":"Funds are advanced or reimbursed. Method of awarding/releasing assistance: See www.ams.usda.gov/grants for grant agreement award terms and conditions to obtain information on how assistance is awarded/released."}</t>
  </si>
  <si>
    <t>[{"code":"program","isSelected":false,"description":""},{"code":"cash","isSelected":false,"description":""},{"code":"progress","isSelected":true,"description":"Annual performance and financial reports are required. A final performance and financial report are required within 90 days after the expiration date of the grant period. See www.ams.usda.gov/grants for more information."},{"code":"expenditure","isSelected":true,"description":"Annual performance and financial reports are required. A final performance and financial report are required within 90 days after the expiration date of the grant period. See www.ams.usda.gov/grants for more information."},{"code":"performanceMonitoring","isSelected":true,"description":"Annual performance and financial reports are required. A final performance and financial report are required within 90 days after the expiration date of the grant period. See www.ams.usda.gov/grants for more information."}]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</si>
  <si>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This program is also subject to audit by the cognizant Federal audit agency and the USDA Office of Inspector General."}</t>
  </si>
  <si>
    <t>12-8015-0-1-352;</t>
  </si>
  <si>
    <t xml:space="preserve">(Project Grants) FY 16 est $0.00; FY 18 Estimate Not Available  FY 17 Estimate Not Available </t>
  </si>
  <si>
    <t>Not to exceed $2,000,000.</t>
  </si>
  <si>
    <t>{"list":[{"fiscalYear":2019,"description":"Accomplishments can be found at www.ams.usda.gov/grants."}],"isApplicable":true}</t>
  </si>
  <si>
    <t>Additional information is posted at www.ams.usda.gov/grants.</t>
  </si>
  <si>
    <t>John Miklozek1400 Independence Ave, SW Rm 4534, Mail Stop 0234, Washington, DC 20250 Email:&lt; a href='mailto:john.miklozek@ams.usda.gov'&gt;john.miklozek@ams.usda.gov&lt;/a&gt;Phone: 2027201403;</t>
  </si>
  <si>
    <t>https://www.ams.usda.gov/spmgp</t>
  </si>
  <si>
    <t>Fiscal Year2018: The SPMGP funded project can be found at www.ams.usda.gov/spmgp.</t>
  </si>
  <si>
    <t>Jun 12,2014</t>
  </si>
  <si>
    <t>https://beta.sam.gov/fal/cf1704b9f4b24771a6958403592955d5/view</t>
  </si>
  <si>
    <t>Acer Access Development Program</t>
  </si>
  <si>
    <t>{"list":[{"act":{},"publicLaw":{"congressCode":"115","number":"334"},"USC":{"title":"7","section":"1632c"},"authorizationTypes":{"USC":true,"act":true,"publicLaw":true},"usc":{"title":"7","section":"1632c"}}]}</t>
  </si>
  <si>
    <t>To support the efforts of such States, tribal governments, and research institutions to promote the domestic maple syrup industry through the following activities:_x000D_
(1)	Promotion of research and education related to maple syrup production._x000D_
(2)	Promotion of natural resource sustainability in the maple syrup industry._x000D_
(3)	Market promotion for maple syrup and maple-sap products._x000D_
(4)	Encouragement of owners and operators of privately held land containing species of trees in the genus Acer-_x000D_
(A)	to initiate or expand maple-sugaring activities on the land; or_x000D_
(B)	to voluntarily make the land available, including by lease or other means, for access by the public for maple-sugaring activities.</t>
  </si>
  <si>
    <t>State agencies, tribal governments, and research institutions.</t>
  </si>
  <si>
    <t>{"description":"A grant agreement is entered into between AMS and the eligible entity that submits the application. OMB Guidance for Grants Uniform Administrative Requirements, Cost Principles, and Audit Requirements for Federal Awards at 2 CFR § 200 and 2 CFR § 400 applies to this program. 2 CFR § 200, Subpart E - Cost Principles applies to this program.","isApplicable":true}</t>
  </si>
  <si>
    <t>{"awarded":"other","description":"Funds are advanced or reimbursed. Applicants have up to 3 calendar years to use the funds. Method of awarding/releasing assistance: See www.ams.usda.gov/grants for grant agreement award terms and conditions to obtain information on how assistance is awarded/released.","awardedDescription":"Assistance is awarded through a grant agreement. Grant payments are made by electronic fund transfer."}</t>
  </si>
  <si>
    <t xml:space="preserve">(Project Grants) FY 18$3,000,000.00; FY 19 est $3,000,000.00; FY 20 est $0.00; FY 17$1,000,000.00; FY 16 Estimate Not Available  - </t>
  </si>
  <si>
    <t>$100,000 to $500,000. Average $350,000.</t>
  </si>
  <si>
    <t>Martin Rosier1400 Independence Ave SW, Rm. 4543 Mail Stop 0234, Washington, DC 20250 Email:&lt; a href='mailto:martin.rosier@ams.usda.gov'&gt;martin.rosier@ams.usda.gov&lt;/a&gt;Phone: 2022608449;</t>
  </si>
  <si>
    <t>http://www.ams.usda.gov/grants</t>
  </si>
  <si>
    <t xml:space="preserve">10.170 Specialty Crop Block Grant Program - Farm Bill; 10.156 Federal-State Marketing Improvement Program; </t>
  </si>
  <si>
    <t>Fiscal Year2018: Acer projects funded in Fiscal Year (FY) 2018 can be found at https://www.ams.usda.gov/services/grants/acer.Fiscal Year2019: It is anticipated that $3 million will be available to fund applications in FY 2019. Enactment of additional Federal continuing resolutions or appropriations may affect the availability or level of funding for this program.</t>
  </si>
  <si>
    <t>Jul 28,2017</t>
  </si>
  <si>
    <t>https://beta.sam.gov/fal/83eaff815d84415db88d3d83b3134870/view</t>
  </si>
  <si>
    <t>Farmers Market and Local Food Promotion Program</t>
  </si>
  <si>
    <t>Farmers Market Promotion Program or Local Food Promotion Program</t>
  </si>
  <si>
    <t>{"list":[{"act":{"description":"Subtitle A of the Agricultural Marketing Act of 1946 as amended under section 10102 of the Agriculture Improvement Act of 2018"},"publicLaw":{"congressCode":"115","number":"334"},"USC":{"title":"7","section":"1621"},"authorizationTypes":{"USC":true,"act":true,"publicLaw":true},"usc":{"title":"7","section":"1621"}}]}</t>
  </si>
  <si>
    <t>The Farmers Market and Local Food Promotion Program (FMLFPP) supports the development, coordination and expansion of local and regional food systems through two competitive grant programs: (1) Farmers Market Promotion Program (FMPP) and (2) Local Food Promotion Program (LFPP). 
FMPP grants fund direct producer-to-consumer marketing projects such as farmers markets, community-supported agriculture programs, roadside stands, and agritourism. FMPP accepts Capacity Building and Community Development, Training, and Technical Assistance grant project types to support domestic direct producer-to-consumer marketing channels.
LFPP grants fund local and regional food business enterprises that serve as intermediaries to process, distribute, aggregate, and store locally or regionally produced food products. LFPP accepts Planning and Implementation grant project types to support local and regional food businesses.</t>
  </si>
  <si>
    <t>Agricultural businesses and cooperatives, local governments, nonprofit corporations, producer networks and associations, community supported agriculture networks and associations, public benefit corporations, economic development corporations, food councils, regional farmers market authorities, and Tribal governments. Projects and applicants must be owned, operated, and located within the 50 States, the District of Columbia, and the U.S. territories (American Samoa, Commonwealth of the Northern Mariana Islands, Guam, Puerto Rico, and U.S. Virgin Islands.</t>
  </si>
  <si>
    <t>{"types":{"moe":false,"formula":false,"matching":true},"formula":{"title":"","chapter":"","part":"","subPart":"","publicLaw":"","description":""},"matching":{"requirementFlag":"mandatory","percent":"25","description":"25% of the Federal portion of the grant."},"moe":{"description":""}}</t>
  </si>
  <si>
    <t>{"awarded":"other","description":"Applicants have between 1.5 to 3 calendar years to use the funds. Method of awarding/releasing assistance: See www.ams.usda.gov/grants for grant agreement award terms and conditions to obtain information on how assistance is awarded/released."}</t>
  </si>
  <si>
    <t xml:space="preserve">(Project Grants) FY 18 FY 19 est $23,000,000.00; FY 20 - </t>
  </si>
  <si>
    <t>FMPP – Capacity Building (CB) $50,000-$250,000 and Community Development, Training, and Technical Assistance (CTA) $250,000-500,000
LFPP – Planning projects $25,000-$100,000 and Implementation projects $100,000-$500,000.</t>
  </si>
  <si>
    <t>USDA FMPP1400 Independence Ave SW, Washington, DC 20250 Email:&lt; a href='mailto:USDAFMPPQuestions@ams.usda.gov'&gt;USDAFMPPQuestions@ams.usda.gov&lt;/a&gt;Phone: 2027200933;USDA LFPP1400 Independence Ave SW, RM 4543, Stop 0234, Washington, DC 20250 Email:&lt; a href='mailto:USDALFPPQuestions@ams.usda.gov'&gt;USDALFPPQuestions@ams.usda.gov&lt;/a&gt;Phone: 2027200933;</t>
  </si>
  <si>
    <t>Fiscal Year2018: Projects funded in Fiscal Year (FY) 2018 can be found at www.ams.usda.gov/grants.Fiscal Year2019: It is anticipated that $23 million will be available to fund applications in FY 2019. Enactment of additional Federal continuing resolutions or appropriations may affect the availability or level of funding for this program.</t>
  </si>
  <si>
    <t>Apr 05,2019</t>
  </si>
  <si>
    <t>https://beta.sam.gov/fal/731ccfda1d9f4c4e8b58fc8fc8d915d6/view</t>
  </si>
  <si>
    <t>Dairy Business Innovation Initiatives</t>
  </si>
  <si>
    <t>DBI Initiatives</t>
  </si>
  <si>
    <t>{"list":[{"act":{},"publicLaw":{"congressCode":"115","number":"343"},"USC":{"title":"7","section":"1623(b)"},"authorizationTypes":{"USC":true,"act":true,"publicLaw":true},"usc":{"title":"7","section":"1623(b)"}}]}</t>
  </si>
  <si>
    <t>The Dairy Business Innovation (DBI) Initiatives connects the Agricultural Marketing Service (AMS) with eligible entities to host DBI Initiatives to manage the program by supporting dairy businesses in the development, production, marketing, and distribution of dairy products.  These initiatives specifically focus on: (1) Diversifying dairy product markets to reduce risk and develop higher-value uses for dairy products; (2) Promoting business development that diversifies farmer income through processing and marketing innovation; and (3) Encouraging the use of regional milk production.</t>
  </si>
  <si>
    <t>Eligible entities include: State departments of agriculture or other state entities, cooperative extension services, institutions of higher education, and nonprofit organizations.
Entities must have the capacity to provide consultation and expertise necessary to advance the purpose and activities of the DBI Initiatives, and expertise in grant distribution and tracking to be considered eligible for this program.
Dairy Promotion Programs are ineligible to host an initiative.</t>
  </si>
  <si>
    <t>Producers, processors, growers, state agencies, beginning and socially disadvantaged farmers, and general public.</t>
  </si>
  <si>
    <t>Award duration may be found within the RFA.</t>
  </si>
  <si>
    <t>{"awarded":"other","description":"Funds are advanced or reimbursed. Applicants have up to 3 calendar years to use the funds. Method of awarding/releasing assistance: See www.ams.usda.gov/grants for grant agreement award terms and conditions to obtain information on how assistance is awarded/released."}</t>
  </si>
  <si>
    <t>[{"code":"program","isSelected":false,"description":""},{"code":"cash","isSelected":false,"description":""},{"code":"progress","isSelected":true,"description":"Interim performance and financial reports are required. A final performance and financial report are required within 90 days after the expiration date of the grant period. See www.ams.usda.gov/grants for more information."},{"code":"expenditure","isSelected":true,"description":"Interim performance and financial reports are required. A final performance and financial report are required within 90 days after the expiration date of the grant period. See www.ams.usda.gov/grants for more information."},{"code":"performanceMonitoring","isSelected":true,"description":"Interim performance and financial reports are required. A final performance and financial report are required within 90 days after the expiration date of the grant period. See www.ams.usda.gov/grants for more information."}]</t>
  </si>
  <si>
    <t xml:space="preserve">(Project Grants) FY 18 Estimate Not Available  FY 19 est $1,500,000.00; FY 20 Estimate Not Available  - </t>
  </si>
  <si>
    <t>As provided for in the applicable Request for Applications (RFA).</t>
  </si>
  <si>
    <t>USDA Dairy Business Innovation Initiatives1400 Independence Ave SW, Washington, DC 20250 Email:&lt; a href='mailto:amsgrants@usda.gov'&gt;amsgrants@usda.gov&lt;/a&gt;Phone: 2027201403;</t>
  </si>
  <si>
    <t>https://www.ams.usda.gov/services/grants</t>
  </si>
  <si>
    <t>Mar 07,2019</t>
  </si>
  <si>
    <t>https://beta.sam.gov/fal/82dfebe377b447a2ad383def7233e3dd/view</t>
  </si>
  <si>
    <t>Regional Food System Partnerships</t>
  </si>
  <si>
    <t>RFSP, Partnerships</t>
  </si>
  <si>
    <t>{"list":[{"act":{},"publicLaw":{"congressCode":"115","number":"334"},"USC":{"title":"7","section":"1621"},"authorizationTypes":{"USC":true,"act":true,"publicLaw":true},"usc":{"title":"7","section":"1621"}}]}</t>
  </si>
  <si>
    <t>RFSP is a component of the Local Agricultural Marketing Program (LAMP). RFSP supports partnerships that brings together public and private resources to plan and develop local or regional food systems and encourages food economy viability and resilience. Through RFSP, AMS works together with partners to accelerate local or regional food system growth through increased access to local knowledge and networks. Partners will lead the scope determination of the regional food system to be developed, including goals, outreach objectives, and eligible activities to be carried out, while coordinating with AMS to receive technical and financial assistance.</t>
  </si>
  <si>
    <t>Applications can be submitted by an eligible entity or eligible partner. An application must have at least one eligible entity and eligible partner to be considered for funding. Eligible entities include producers; producer networks or associations; farmer or rancher cooperatives; majority-controlled producer-based business ventures; food councils; local or Tribal governments; nonprofit corporations; economic development corporations; public benefit corporations; community-supported agriculture networks or associations; and regional farmers’ market authorities. Eligible partners include State agencies or regional authorities; philanthropic organizations; private corporations; institution of higher educations; and commercial, Federal, or Farm Credit System lending institutions. Projects and applicants must be owned, operated, and located within the 50 States, the District of Columbia, and the U.S. territories (American Samoa, Commonwealth of the Northern Mariana Islands, Guam, Puerto Rico, and U.S. Virgin Islands.</t>
  </si>
  <si>
    <t>{"environmentalImpact":{"reports":[{"isSelected":true,"reportCode":"otherRequired"}]},"description":"2 CFR § 200, Uniform Administrative Requirements, Cost Principles, and Audit Requirements for Federal Awards applies to this program. \nAMS only accepts electronic applications which are submitted via Grants.gov in response to specific RFA. Please refer to the RFA for further details for submitting applications. The most current RFAs are available at www.ams.usda.gov/grants. Any specific instructions in the RFAs supersede the general information provided in the CFDA database."}</t>
  </si>
  <si>
    <t>{"isApplicable":true}</t>
  </si>
  <si>
    <t>{"types":{"moe":false,"formula":false,"matching":true},"formula":{"title":"","chapter":"","part":"","subPart":"","publicLaw":"","description":""},"matching":{"requirementFlag":"mandatory","percent":"25","description":"25% cash match of the Federal portion of the grant. Additional cash match is encouraged."},"moe":{"description":""}}</t>
  </si>
  <si>
    <t>{"awarded":"other","description":"Applicants have 3 calendar years to use the funds. Method of awarding/releasing assistance: See www.ams.usda.gov/grants for grant agreement award terms and conditions to obtain information on how assistance is awarded/released."}</t>
  </si>
  <si>
    <t xml:space="preserve">(Project Grants) FY 18 FY 19 est $5,000,000.00; FY 20 est $5,000,000.00; - </t>
  </si>
  <si>
    <t>See Request for Applications for more information.</t>
  </si>
  <si>
    <t>USDA Regional Food Systems Parterships1400 Independence Ave SW, Washington, DC 20250 Email:&lt; a href='mailto:amsgrants@usda.gov'&gt;amsgrants@usda.gov&lt;/a&gt;Phone: 2026901300;</t>
  </si>
  <si>
    <t>Mar 27,2019</t>
  </si>
  <si>
    <t>https://beta.sam.gov/fal/e30238afd2c8464cb21dd95255e66c9d/view</t>
  </si>
  <si>
    <t>Trade Mitigation Program Eligible Recipient Agency Operational Funds</t>
  </si>
  <si>
    <t>{"list":[{"USC":{"title":"15","section":"714b"},"authorizationTypes":{"USC":true},"usc":{"title":"15","section":"714b"}}]}</t>
  </si>
  <si>
    <t>To support the Trade Mitigation Food Purchase and Distribution Program and to help supplement the diets of low-income persons by making funds available to The Emergency Food Assistance Program (TEFAP) eligible recipient agencies for storage and distribution costs of Trade Mitigation Food Purchase and Distribution Program foods. Eligible recipient agencies are local organizations, such as soup kitchens, food banks, and food pantries, including faith-based organizations, that provide food assistance to needy persons.</t>
  </si>
  <si>
    <t>Public or private non-profit organizations, such as food banks, food pantries, and soup kitchens, which provide food assistance to low-income persons.</t>
  </si>
  <si>
    <t>{"description":"Local organizations are required to document their use of the operational funds, and only those administrative costs permitted under 2 CFR Part 200 for local governments will be allowed. Local agencies may be required to document their non-profit status.   \n2 CFR 200, Subpart E - Cost Principles applies to this program.","isApplicable":true}</t>
  </si>
  <si>
    <t>Operational funds are allocated among the States on the basis of a formula determined by the Secretary of Agriculture that takes into account the amount of Trade Mitigation Program food ordered by each State.  One hundred percent of these funds must be passed down to eligible recipient agencies.</t>
  </si>
  <si>
    <t>{"awarded":"quarterly","description":"The funds will be provided to State agencies in three installments prior to September 30, 2019.  All of these funds must be liquidated no later than December 31, 2019. Any funds which are made available through the initial allocation or a subsequent reallocation that are not used are turned back to the Federal government."}</t>
  </si>
  <si>
    <t>[{"code":"program","isSelected":true,"description":"Annual performance and financial reports are required."},{"code":"cash","isSelected":false,"description":""},{"code":"progress","isSelected":false,"description":""},{"code":"expenditure","isSelected":false,"description":""},{"code":"performanceMonitoring","isSelected":false,"description":""}]</t>
  </si>
  <si>
    <t>Normal records accounting for receipts and dispersal; retention required for 3 years following the close of the fiscal year or until any outstanding audit, claim, or litigation is settled.</t>
  </si>
  <si>
    <t xml:space="preserve">(Formula Grants) FY 18 FY 19 est $50,000,000.00; FY 20 - </t>
  </si>
  <si>
    <t>Polly Fairfield3101 Park Center Drive, Alexandria, VA 22302 Email:&lt; a href='mailto:polly.fairfield@usda.gov'&gt;polly.fairfield@usda.gov&lt;/a&gt;Phone: 703-305-4386;</t>
  </si>
  <si>
    <t>http://fns.usda.gov/</t>
  </si>
  <si>
    <t>Apr 12,2019</t>
  </si>
  <si>
    <t>https://beta.sam.gov/fal/a24c1b528feb41a682ad17579a5da948/view</t>
  </si>
  <si>
    <t>Grants for Agricultural Research, Special Research Grants</t>
  </si>
  <si>
    <t>Special Research Grants (SRGP)</t>
  </si>
  <si>
    <t>NATIONAL INSTITUTE OF FOOD AND AGRICULTURE, AGRICULTURE, DEPARTMENT OF</t>
  </si>
  <si>
    <t>{"list":[{"act":{"description":"Section 2 (c), Public Law 89-106, 7 U.S.C. 450i(c), as amended"},"authorizationTypes":{"USC":false,"act":true,"statute":false,"publicLaw":false,"executiveOrder":false}}]}</t>
  </si>
  <si>
    <t>To carry out research, to facilitate or expand promising breakthroughs in areas of the food and agricultural sciences of importance to the nation and to facilitate or expand on-going State-Federal food and agricultural research programs.</t>
  </si>
  <si>
    <t>Special Research Grants: State agricultural experiment stations, all colleges and universities, other research institutions and organizations, Federal agencies, private organizations or corporations and individuals having a demonstrable capacity to conduct research activities to facilitate or expand promising breakthroughs in areas of the food and agricultural sciences of importance to the United States.</t>
  </si>
  <si>
    <t>For Special Research Grants: State agricultural experiment stations, all colleges and universities, other research institutions and organizations, Federal agencies, private organizations or corporations and individuals having a demonstrable capacity to conduct research activities to facilitate or expand promising breakthroughs in areas of the food and agricultural sciences of importance to the United States.</t>
  </si>
  <si>
    <t>{"description":"\r\nThe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\r\n\r\nPlease refer to the Competitive Request for Applications (RFAs) for further specific and pertinent details. The most current RFAs are available as follows: \r\n\r\nGlobal Change Ultraviolet Radiation Monitoring and Research Program (GC/UV-B):\r\nhttps://nifa.usda.gov/funding-opportunity/global-change-ultraviolet-radiation-monitoring-and-research-program\r\n\r\nMinor Crop Pest Management Program Interregional Research Project (IR-4):\r\nhttps://nifa.usda.gov/funding-opportunity/minor-crop-pest-management-program-interregional-research-project-4-ir-4\r\n\r\nSpecial Research Grants Program Potato Breeding Research:\r\nhttps://nifa.usda.gov/funding-opportunity/potato-breeding-research\r\n\r\nSpecial Research Grants Program Aquaculture Research (aka Aquaculture Centers):\r\nhttps://nifa.usda.gov/funding-opportunity/special-research-grants-program-aquaculture-research\r\n\r\nSupplemental and Alternative Crops Competitive Grants Program (SACC):\r\nhttps://nifa.usda.gov/funding-opportunity/supplemental-and-alternative-crops-sacc\r\n\r\nRFAs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</si>
  <si>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RFAs are published on the Agency’s website and Grants.gov.  Applicants must complete the Grants.gov registration process.  Please see the following Grants.gov link for more information: http://www.grants.gov/applicants/get_registered.jsp.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</si>
  <si>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\r\n\r\nPlease refer to the Competitive Request for Applications (RFAs) for further specific and pertinent details. The most current RFAs are available as follows: \r\n\r\nGlobal Change Ultraviolet Radiation Monitoring and Research Program (GC/UV-B):\r\nhttps://nifa.usda.gov/funding-opportunity/global-change-ultraviolet-radiation-monitoring-and-research-program\r\n\r\nMinor Crop Pest Management Program Interregional Research Project (IR-4):\r\nhttps://nifa.usda.gov/funding-opportunity/minor-crop-pest-management-program-interregional-research-project-4-ir-4\r\n\r\nSpecial Research Grants Program Potato Breeding Research:\r\nhttps://nifa.usda.gov/funding-opportunity/potato-breeding-research\r\n\r\nSpecial Research Grants Program Aquaculture Research (aka Aquaculture Centers):\r\nhttps://nifa.usda.gov/funding-opportunity/special-research-grants-program-aquaculture-research\r\n\r\nSupplemental and Alternative Crops Competitive Grants Program (SACC):\r\nhttps://nifa.usda.gov/funding-opportunity/supplemental-and-alternative-crops-sacc\r\n\r\nRFAs are generally released annually. Hence, the RFAs provide the most current and accurate information available. Any specific instructions in the Competitive RFAs supersede the general information provided in the CFDA database.\r\n\r\n"}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</si>
  <si>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_x000D_
Please refer to the Competitive Request for Applications (RFAs) for further specific and pertinent details. The most current RFAs are available as follows: _x000D_
_x000D_
Global Change Ultraviolet Radiation Monitoring and Research Program (GC/UV-B):_x000D_
https://nifa.usda.gov/funding-opportunity/global-change-ultraviolet-radiation-monitoring-and-research-program_x000D_
_x000D_
Minor Crop Pest Management Program Interregional Research Project (IR-4):_x000D_
https://nifa.usda.gov/funding-opportunity/minor-crop-pest-management-program-interregional-research-project-4-ir-4_x000D_
_x000D_
Special Research Grants Program Potato Breeding Research:_x000D_
https://nifa.usda.gov/funding-opportunity/potato-breeding-research_x000D_
_x000D_
Special Research Grants Program Aquaculture Research (aka Aquaculture Centers):_x000D_
https://nifa.usda.gov/funding-opportunity/special-research-grants-program-aquaculture-research_x000D_
_x000D_
Supplemental and Alternative Crops Competitive Grants Program (SACC):_x000D_
https://nifa.usda.gov/funding-opportunity/supplemental-and-alternative-crops-sacc_x000D_
_x000D_
RFAs are generally released annually. Hence, the RFAs provide the most current and accurate information available. Any specific instructions in the Competitive RFAs supersede the general information provided in the CFDA database._x000D_
_x000D_
</t>
  </si>
  <si>
    <t xml:space="preserve">Section :094 -  Deadlines: _x000D_
Specific deadline dates are announced on the Agency’s website: http://www.nifa.usda.gov_x000D_
Contact the headquarters, as appropriate, for application deadlines. See Section : 152 for specific details.  _x000D_
_x000D_
Further, dates for specific deadlines are announced in the RFA each fiscal year._x000D_
_x000D_
Section :095 -  Range of Approval/Disapproval Time: _x000D_
From 30 to 180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_x000D_
Please refer to the Competitive Request for Applications (RFAs) for further specific and pertinent details. The most current RFAs are available as follows: _x000D_
_x000D_
Global Change Ultraviolet Radiation Monitoring and Research Program (GC/UV-B):_x000D_
https://nifa.usda.gov/funding-opportunity/global-change-ultraviolet-radiation-monitoring-and-research-program_x000D_
_x000D_
Minor Crop Pest Management Program Interregional Research Project (IR-4):_x000D_
https://nifa.usda.gov/funding-opportunity/minor-crop-pest-management-program-interregional-research-project-4-ir-4_x000D_
_x000D_
Special Research Grants Program Potato Breeding Research:_x000D_
https://nifa.usda.gov/funding-opportunity/potato-breeding-research_x000D_
_x000D_
Special Research Grants Program Aquaculture Research (aka Aquaculture Centers):_x000D_
https://nifa.usda.gov/funding-opportunity/special-research-grants-program-aquaculture-research_x000D_
_x000D_
Supplemental and Alternative Crops Competitive Grants Program (SACC):_x000D_
https://nifa.usda.gov/funding-opportunity/supplemental-and-alternative-crops-sacc_x000D_
_x000D_
RFAs are generally released annually. Hence, the RFAs provide the most current and accurate information available. Any specific instructions in the Competitive RFAs supersede the general information provided in the CFDA database. _x000D_
_x000D_
_x000D_
</t>
  </si>
  <si>
    <t>Not Applicable._x000D_
_x000D_
2 CFR Part 200 – Subparts D &amp; E apply to this program.</t>
  </si>
  <si>
    <t xml:space="preserve">Specific details are provided in the Request for Applications (RFA), which are generally published annually. _x000D_
_x000D_
The most current RFAs are available as follows: _x000D_
_x000D_
Global Change Ultraviolet Radiation Monitoring and Research Program (GC/UV-B):_x000D_
https://nifa.usda.gov/funding-opportunity/global-change-ultraviolet-radiation-monitoring-and-research-program_x000D_
_x000D_
Minor Crop Pest Management Program Interregional Research Project (IR-4):_x000D_
https://nifa.usda.gov/funding-opportunity/minor-crop-pest-management-program-interregional-research-project-4-ir-4_x000D_
_x000D_
Special Research Grants Program Potato Breeding Research:_x000D_
https://nifa.usda.gov/funding-opportunity/potato-breeding-research_x000D_
_x000D_
Special Research Grants Program Aquaculture Research (aka Aquaculture Centers):_x000D_
https://nifa.usda.gov/funding-opportunity/special-research-grants-program-aquaculture-research_x000D_
_x000D_
Supplemental and Alternative Crops Competitive Grants Program (SACC):_x000D_
https://nifa.usda.gov/funding-opportunity/supplemental-and-alternative-crops-sacc_x000D_
</t>
  </si>
  <si>
    <t>{"awarded":"other","description":"In accordance with statutory time limits, project periods, including no-cost extensions of time, are not to exceed three (3) years. \r\n\r\nFurther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\r\n\r\nPlease refer to the Competitive Request for Applications (RFAs) for specific and pertinent details. The most current RFAs are available as follows: \r\n\r\nGlobal Change Ultraviolet Radiation Monitoring and Research Program (GC/UV-B):\r\nhttps://nifa.usda.gov/funding-opportunity/global-change-ultraviolet-radiation-monitoring-and-research-program\r\n\r\nMinor Crop Pest Management Program Interregional Research Project (IR-4):\r\nhttps://nifa.usda.gov/funding-opportunity/minor-crop-pest-management-program-interregional-research-project-4-ir-4\r\n\r\nSpecial Research Grants Program Potato Breeding Research:\r\nhttps://nifa.usda.gov/funding-opportunity/potato-breeding-research\r\n\r\nSpecial Research Grants Program Aquaculture Research (aka Aquaculture Centers):\r\nhttps://nifa.usda.gov/funding-opportunity/special-research-grants-program-aquaculture-research\r\n\r\nSupplemental and Alternative Crops Competitive Grants Program (SACC):\r\nhttps://nifa.usda.gov/funding-opportunity/supplemental-and-alternative-crops-sacc\r\n\r\nRFAs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</si>
  <si>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details.\r\n\r\n"},{"code":"performanceMonitoring","isSelected":true,"description":"PERFORMANCE MONITORING:\r\nSee above for pertinent and specific details.\r\n\r\n"}]</t>
  </si>
  <si>
    <t>{"isApplicable":true,"description":"Relation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</si>
  <si>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 _x000D_
_x000D_
2 CFR Part 200, Subpart D applies to this program.</t>
  </si>
  <si>
    <t>12-1500-0-1-352;</t>
  </si>
  <si>
    <t>(Project Grants) FY 17$20,162,542.00; FY 18 est $21,349,723.00; FY 19 est $0.00; FY 16$20,712,503.00; - The difference between the appropriation and obligation numbers reflects legislative authorized set-asides deducted as appropriate, and in some cases the availability of obligational authority from prior years.
NOTES:
In FY 2014, various Pest Management Programs are consolidated under Integrated Activities, Crop Protection/Pest Management Program. See CFDA # 10.329.
Obligations for the Forest Products and Potato Breeding Research Programs are reported under Other Special Research Grants.</t>
  </si>
  <si>
    <t xml:space="preserve">If minimum or maximum amounts of funding per competitive and/or capacity project grant, or cooperative agreement are established, these amounts will be announced in the annual Competitive Request for Application (RFA)._x000D_
_x000D_
The most current RFAs are available as follows: _x000D_
_x000D_
Global Change Ultraviolet Radiation Monitoring and Research Program (GC/UV-B):_x000D_
https://nifa.usda.gov/funding-opportunity/global-change-ultraviolet-radiation-monitoring-and-research-program_x000D_
_x000D_
Minor Crop Pest Management Program Interregional Research Project (IR-4):_x000D_
https://nifa.usda.gov/funding-opportunity/minor-crop-pest-management-program-interregional-research-project-4-ir-4_x000D_
_x000D_
Special Research Grants Program Potato Breeding Research:_x000D_
https://nifa.usda.gov/funding-opportunity/potato-breeding-research_x000D_
_x000D_
Special Research Grants Program Aquaculture Research (aka Aquaculture Centers):_x000D_
https://nifa.usda.gov/funding-opportunity/special-research-grants-program-aquaculture-research_x000D_
_x000D_
Supplemental and Alternative Crops Competitive Grants Program (SACC):_x000D_
https://nifa.usda.gov/funding-opportunity/supplemental-and-alternative-crops-sacc_x000D_
_x000D_
_x000D_
</t>
  </si>
  <si>
    <t>{"list":[{"fiscalYear":2016,"description":"For Fiscal Year 2016:\r\n\r\n(A) Expert IPM Decision Support Systems:\r\n\r\nNo Action Needed (N/A/N):\r\nProgram has not been funded for several years\r\n\r\n(B) Global Change Ultraviolet Radiation Monitoring and Research Program (GC/UV-B):\r\n\r\nThe program made one (1) non-competitive award to Colorado State University to operate and manage USDA’s ultraviolet radiation climatology network, and to conduct, in collaboration with another institution, research on ultraviolet radiation effects on agriculturally relevant crops and integration of crop models.  Coupling with economic models, effects research and simulations enable us to project regional and national climate change impacts on agriculture.  The program maintained high data collection rates, model runs were made for corn, and work with crop simulations continues.  Economic analysis modules have been coupled with the integrated assessment framework.\r\n\r\n(C ) Integrated Pest Management &amp; Biological Control:\r\n\r\nNo Action Needed (N/A/N): Program has not been funded for several years.\r\n\r\n(D) Minor Crop Pest Management Program Interregional Research Project #4:\r\n\r\nFor the FY 2016 award cycle, $11,093,385 was awarded.  Applications were received from four (4) regional centers and the National Headquarters Office.  A diverse panel reviewed the applications and recommended funding each of the proposals received.  A total of five (5) awards were made.  Funds support research on pesticides for use in specialty crops and minor crops.\r\n\r\n(E) Pest Management Alternatives (PMAP):\r\n\r\nNo Action Needed (N/A/N): Program has not been funded for several years.\r\n\r\n(F) Special Research Grants Program Potato Breeding Research:\r\n\r\nFor the FY 2016 funding cycle, approximately $1,849,191 was available to fund proposals submitted to this program.\r\n\r\nA total of five (5) applications, requesting a total of $2,229,378 have been received by the program.\r\n\r\nOn June 6, 2016, a seven-member peer review panel has evaluated these applications. The peer panel included faculty from 1862 and 1890 land grant universities, and Federal and industry scientists.\r\n\r\nFunded projects will support potato research that has a high potential to develop potato varieties with a high value to the potato industry.\r\n\r\n(G) Critical Agricultural Materials:\r\n\r\nNo Action Needed (N/A/N): Program has not been funded for several years.\r\n\r\n(H) Special Research Grants Program Aquaculture Research (aka Aquaculture Centers):\r\n\r\nThe FY 2016 Aquaculture Research Special Research Grants program proposals have been received. A total of 56 proposals were received. It is anticipated that 4 awards will be made from approximately $1.2 million available to the awardees. The panel selecting the awards met July 12-14.\r\n\r\nPertinent data to be provided by Program at a future date.\r\n\r\n(I) Supplemental and Alternative Crops Competitive Grants Program\r\n(aka Canola Research and SACC):\r\n\r\nFor the FY 2016 award cycle, approximately $768,924 is available to fund proposals received by this program.  Maximum award size is $210,000.\r\n\r\nA total of ten (10) applications requesting a total of $ 2,010,087 was received in this year’s competition.  On June 6, 2016, a seven-member peer review panel evaluated these applications.\r\n\r\nThe peer panel included faculty from 1862 and 1890 land grant universities, and Federal and industry scientists.\r\n\r\nFunded projects will support integrated research and extension projects that focus on developing and testing superior canola germplasm; improving methods of planting, cultivation and harvesting; and transferring the new knowledge to producers.\r\n\r\n(J) Policy Research Centers (aka Agriculture and Rural Policy Research):\r\n\r\nNo Action Needed (N/A/N): Program has not been funded for several years.\r\n\r\n(K) McIntire-Stennis Cooperative Forestry Research aka Rangeland Research Program (aka Joe Skeen Institute for Rangeland Restoration):\r\n\r\nNo Action Needed (N/A/N):\r\nListing represents an error. See CFDA # 10.202 for this Program.\r\n\r\n(L) Forest Products Research Grants Program:\r\n\r\nNo Action Needed (N/A/N):\r\nProgram has not been funded for several years.\r\n\r\n(M) Minor Use Animal Drugs:\r\n\r\nNo Action Needed (N/A/N):\r\nProgram has not been funded for several years.\r\n\r\n(N) National Biological Impact Assessment Program:\r\n\r\nNo Action Needed (N/A/N):\r\nProgram has not been funded for several years.\r\n\r\nNOTE:\r\nNo Action Needed (N/A/N) for CFDA # 10.200 (O), (P), and (Q). They were assigned for informational purposes only and do not represent federal assistance programs.\r\n\r\n(R) Supplemental Nutrition Assistance Program and Expanded Food and Nutrition Education Program (SNAP &amp; EFNEP): Regional Nutrition Education and Obesity Prevention Centers of Excellence (RNECE):\r\n\r\nNo new awards are planned for the RNECE Initiative.\r\n\r\n The following represents accomplishments for active Programs:\r\n\r\n(B) Global Change Ultraviolet Radiation Monitoring and Research Program (GC/UV-B):\r\n\r\nThe program made one (1) competitive award to operate and manage USDA’s ultraviolet radiation climatology network, and to conduct, in collaboration with another institution, research on ultraviolet radiation effects on agriculturally relevant crops and integration of crop models. Coupling with economic models, effects research and simulations enable us to project regional and national climate change impacts on agriculture.  The program maintained high data collection rates, model runs were made for corn, and work with crop simulations continues.  Economic analysis modules have been coupled with the integrated assessment framework.\r\n\r\nThe amount available to fund proposals was $1,305,147.\r\n\r\n(D) Minor Crop Pest Management Program Interregional Research Project #4:\r\n\r\nApplications were received from four (4) regional centers and the National Headquarters Office.  A diverse panel reviewed the applications and recommended funding each of the proposals received.  A total of five (5) awards were made.  Funds support research on pesticides for use in specialty crops and minor crops.\r\n\r\n(F) Special Research Grants Program Potato Breeding Research:\r\n\r\nFor the Fiscal Year (FY) 2016 grant cycle, $1,848,966 was available to fund proposals submitted to this program.\r\n\r\nIn 2016, four (4) proposals were submitted and they were reviewed in the same panel with canola proposals.  There were ten (10) panelists. \r\n\r\nFunds were available to support all four (4) awards. \r\n\r\nThe funding ratio for this program is 100%.\r\n\r\nFunded projects will support potato (Solanum tuberosum L.) research that focuses on the development and testing of superior potato varieties for commercial production.\r\n\r\n(H) Special Research Grants Program Aquaculture Research (aka Aquaculture Centers):\r\n\r\nThe Fiscal Year (FY) 2016 Aquaculture Research Special Research Grants program panel met from July 12-14. A total of 56 proposals were received. Four (4) awards were made. The total amount of $1,236,969 available to fund these four (4) proposals. \r\n\r\n(I) Supplemental and Alternative Crops Competitive Grants Program (aka Canola Research and SACC):\r\n\r\nFor the Fiscal Year (FY) 2016 award cycle, $767,790 was available to fund the proposals received by this program.  The maximum award was $195,000.\r\n\r\nTen (10) applications were received, a total of $ 2,010,087 was requested for the FY 2016 competition.  On June 6, 2016, a seven (7) member peer review panel evaluated the applications. \r\n\r\nThe peer panel included faculty from 1862 and 1890 land-grant institutions (LGIs), and Federal and industry scientists.\r\n\r\nFunds were available to support a total of four (4) awards.  The funding rate was 40%.\r\n\r\nFunded projects will develop canola as a viable supplemental and alternative crop in the United States. They are supporting integrated research and extension projects that focus on developing and testing superior canola germplasm; improving methods of planting, cultivation and harvesting; and transferring the new knowledge to producers. \r\n\r\nThese projects involved stakeholders in priority setting, project development and implementation; and included multi-state cooperation.  The funded projects will complement research being conducted by the U. S. Department of Agriculture‘s Agricultural Research Service (ARS).\r\n\r\nThe following Programs are no longer funded: hence, no action is required:\r\n\r\n(A) Expert IPM Decision Support Systems\r\n\r\n(C ) Integrated Pest Management &amp; Biological Control (Special Research Grants):\r\n\r\n(E) Pest Management Alternatives (PMAP):\r\n\r\n(G) Critical Agricultural Materials:\r\n\r\n(J) Policy Research Centers (aka Agriculture and Rural Policy Research):\r\n\r\n(K) McIntire-Stennis Cooperative Forestry Research aka Rangeland Research Program \r\n\r\n(L) Forest Products Research Grants Program:\r\n\r\n(M) Minor Use Animal Drugs:\r\n\r\n(N) National Biological Impact Assessment Program:\r\n\r\n(R) Supplemental Nutrition Assistance Program and Expanded Food and Nutrition Education Program (SNAP &amp; EFNEP): Regional Nutrition Education and Obesity Prevention Centers of Excellence (RNECE):\r\n"},{"fiscalYear":2017,"description":"Fiscal Year (FY) 2017 – ACTIVE Programs:\nTotal Appropriations for the Special Research Grants Program was approximately $21.7 million for Fiscal Year (FY) 2017. \n\nPer the Budget Office, after legislatively authorized set-asides, approximately $20.1 million was available for awards.\n\n(B) Global Change Ultraviolet Radiation Monitoring and Research Program (GC/UV-B):\n\nThe program made one (1) continuation award.\n\nThe Principal Investigators (PIs) operated and managed USDA’s ultraviolet radiation climatology network, and conducted, in collaboration with other institutions, research on ultraviolet radiation effects on agriculturally relevant crops.  Projection of regional and national climate change impacts on cotton/maize/soybeans using economic models, effects research, and simulations continued. \n\nThe amount available to fund proposals was $1,305,638.\n\n(D) Minor Crop Pest Management Program Interregional Research Project #4 (aka IR-4):\n\nFor the Fiscal Year (FY) 2017 award cycle, $11,070,513 was awarded. \n \nIn FY 2017 NIFA posted a competitive RFA for four (4) regional centers and a National Headquarters Office to administer the Minor Crop and Minor Use Pesticide program known as IR-4 for the next two years.  A peer review panel reviewed all applications that were received and recommended funding each of the 5 (five) proposals received.   Funds support research on pesticides for use in specialty crops and minor crops\n\n(F) Potato Breeding Research:\n\nFor the Fiscal Year (FY) 2017 award cycle, $2,078,195 was available for grant awards.\n\nA total of four (4) applications were received that requested a total of $4,301,857. \n\nFive (5) proposals were submitted to the program.  One (1) was rejected for lack of program fit, so four (4) were reviewed by a panel of five (5) reviewers.\n\nA six member peer-review panel evaluated these applications on June 12, 2017.  The peer panels included faculty from land grant universities and Federal and industry scientists.\n\nFunds were available to support four new integrated research and extension projects awards totaling $2,078,195.\n\nThe funding success rate for this program in FY 2017 was 80% for new awards.\n\nFunded projects will support potato research that has a high potential to develop potato varieties with a high value to the potato industry.\n\n(H) Aquaculture Research and Aquaculture Centers:\n\nThe Fiscal Year (FY) 2017 Aquaculture Research Special Research Grants program panel met from July 17-19. A total of 54 proposals were received. Four (4) proposals will be funded. There was approximately $1,216,344 million available for these awards.\n\nFor Fiscal Year (FY) 2017, approximately $3.7 million was available for the Regional Aquaculture Centers Program. \nEach of the Regional Centers was awarded $734,424.\n\n\n(I) Supplemental and Alternative Crops Competitive Grants Program (aka Canola Research and SACC):\n\nFor the FY 2017 award cycle, $766,656 was available to fund the proposals received by this program.  The maximum award was $325,000. \n\nSeven (7) applications were received, a total of $ 1,397,133 was requested for the FY 2017 competition.  On June 22, 2017, an eight (8) member peer review panel evaluated the applications. \n\nThe peer panel included faculty from 1862 land-grant institutions (LGIs), and Federal and industry scientists.\n\nThree (3) awards were supported with the funding.  The funding rate was 43%.\n\nFunded projects will develop canola as a viable supplemental and alternative crop in the United States. They are supporting integrated research and extension projects that focus on developing and testing superior canola germplasm; improving methods of planting, cultivation and harvesting; and transferring the new knowledge to producers. \n\nThese projects involved stakeholders in priority setting, project development and implementation; and included multi-state cooperation.  The funded projects will complement research being conducted by the U. S. Department of Agriculture‘s Agricultural Research Service (ARS).\n\n(S) Food and Agriculture Education Information System (FAEIS)\n\nIn FY 2017 FAEIS funded a single continuation grant in the amount of $220,000.\nSPECIAL NOTE: \nThe listing below represents Programs which have not been recently funded. Hence, no further action is required (N/A/N) for the following Programs:  \n\n(A) Expert IPM Decision Support Systems;\n\n(C ) Integrated Pest Management &amp; Biological Control;\n\n(E) Pest Management Alternatives (PMAP);\n\n(G) Critical Agricultural Materials;\n\n(J) Policy Research Centers \n(aka Agriculture and Rural Policy Research);\n\n(K) McIntire-Stennis Cooperative Forestry Research.\nNOTE: Previously, was erroneously listed under CFDA # 10.200 (K). The appropriate CFDA Number is # 10.202.\n\n(L) Forest Products Research Grants Program;\n\n(M) Minor Use Animal Drugs;\n\n(N) National Biological Impact Assessment Program; and \n\n(R) Regional Nutrition Education and Obesity Prevention Centers of Excellence (RNECE)."},{"fiscalYear":2018,"description":"Fiscal Year (FY) 2018 – ACTIVE Programs:\nTotal Appropriations for the Special Research Grants Program was approximately $22.9 million for Fiscal Year (FY) 2018. \n\nPer the Budget Office, after legislatively authorized set-asides, approximately $21.3 million was available for awards.\n\n(B) Global Change Ultraviolet Radiation Monitoring and Research Program (GC/UV-B):\n\nThe program anticipates making one (1) continuation award.\n\nThe Principal Investigators (PIs) operated and managed USDA’s ultraviolet radiation climatology network, and conducted, in collaboration with other institutions, research on ultraviolet radiation effects on agriculturally relevant crops.  Projection of regional and national climate change impacts on cotton/maize/soybeans using economic models, effects research, and simulations continued. \nThe amount available to fund proposals was $1,305,638.\n\n(D) Minor Crop Pest Management Program Interregional Research Project #4 (aka IR-4):\n\nFor the Fiscal Year (FY) 2018 award cycle, $11,070,513 will be awarded as continuation awards to the current four (4) regional centers and the National Headquarters Office.\n\n(F) Potato Breeding Research:\n\nFor the Fiscal Year (FY) 2018 award cycle, $2,323,200 was available for grant awards.\n\nA total of four (4) continuation applications were received that requested a total of $2,323,200.  These awards were continuations from awards granted the year before from a peer reviewed panel.  Project success was reviewed internally by NIFA staff to ensure projects were progressing.\n\nThe funding success rate for this program in FY 2018 was 100% for continuation awards.\n\n(H) Aquaculture Research and Aquaculture Centers:\n\nThe Aquaculture Research Special Research Grants Program was not be included in the President’s Fiscal Year (FY) 2018 budget request. \n\nHowever, funding was appropriated for this in FY 2018. The appropriated amount was $1.35 million. After legislatively authorized set-asides, approximately $1.2 million was available for awards.\n\nThese funds were made, available for this program with a 56 proposals submitted for funding. Four (4) awards of approximately $300,000 each were made. \n\nFor Fiscal Year (FY) 2018, approximately $4.6 million was available for the Regional Aquaculture Centers Program. Each of the Regional Centers was awarded $929,280. \n\n(I) Supplemental and Alternative Crops Competitive Grants Program (aka Canola Research and SACC):\n\nFor the FY 2018 award cycle, approximately $762,600 is available to fund proposals received by this program.  Maximum award size is $200,000.\n\nEight (8) applications were received, a total of $ 1,589,476 was requested for the FY 2017 competition.  On June 18, 2018, an eight (8) member peer review panel evaluated the applications. \n\nThe peer panel included faculty from 1862 and 1890 land-grant institutions (LGIs), Federal scientists, and an industry farmer.\n\nFunded projects will support integrated research and extension projects that focus on developing and testing superior canola germplasm; improving methods of planting, cultivation and harvesting; and transferring the new knowledge to producers.\n\n(S) Food and Agriculture Education Information System (FAEIS)\n\nIn FY 2018, FAEIS was competed for a single award of $220,000.\n\nIt is anticipated that continuation grants will be awarded, contingent upon performance, for project periods up to five (5) years. \n\nThe anticipated total for the entire project period is approximately $1,100,000.\n\nSPECIAL NOTE: \nThe listing below represents Programs which have not been recently funded. Hence, no further action is required (N/A/N) for the following Programs:  \n\n(A) Expert IPM Decision Support Systems;\n\n(C ) Integrated Pest Management &amp; Biological Control;\n\n(E) Pest Management Alternatives (PMAP);\n\n(G) Critical Agricultural Materials;\n\n(J) Policy Research Centers \n(aka Agriculture and Rural Policy Research);\n\n(K) McIntire-Stennis Cooperative Forestry Research.\nNOTE: Previously, was erroneously listed under CFDA # 10.200 (K). The appropriate CFDA Number is # 10.202.\n\n(L) Forest Products Research Grants Program;\n\n(M) Minor Use Animal Drugs;\n\n(N) National Biological Impact Assessment Program; and \n\n(R) Regional Nutrition Education and Obesity Prevention Centers of Excellence (RNECE)."},{"fiscalYear":2019,"description":"Fiscal Year (FY) 2019 – ACTIVE Programs:\n\nThe FY 2019 funding levels have not yet been established by Congressional Appropriations. \n\nIf the Programs are funded in FY 2019, it is projected that the funding level will be comparable and the types of projects will be similar.\n\n(B) Global Change Ultraviolet Radiation Monitoring and Research Program (GC/UV-B):\n\nThe FY 2019 funding levels have not yet been established by Congressional Appropriations. \n\nIf this Program is funded in FY 2019, it is projected that the funding level will be comparable and the types of projects will be similar.\n\nThis program will be paneled for 2019.  \n\nPertinent details will be provided by Program at a future date.\n\n(D) Minor Crop Pest Management Program Interregional Research Project #4 (aka IR-4):\n\nThe FY 2019 funding levels have not yet been established by Congressional Appropriations. \n\nIf this Program is funded in FY 2019, it is projected that the funding level will be comparable and the types of projects will be similar.\n\nNIFA projects that Competitive applications will be solicited for four (4) regional centers and a National Headquarters Office.  A diverse panel will review the applications and recommend funding accordingly.  A total of five (5) awards may be made.  Funds support research on pesticides for use in specialty crops and minor crops. It is anticipated that the awards made in FY 2019 will be continuations into FY 2020.\n\nPertinent details will be provided by Program at a future date.\n\n(F) Potato Breeding Research:\n\nThe FY 2019 funding levels have not yet been established by Congressional Appropriations. \n\nIf this Program is funded in FY 2019, it is anticipated that the funding level and types of projects will be similar.\nPertinent details will be provided by Program at a future date.\n\n(H) Aquaculture Research and Aquaculture Centers:\n\nThe FY 2019 funding levels have not yet been established by Congressional Appropriations.  \n\nHowever, if the Program is funded in FY 2019, it is projected anticipated that an amount similar to the FY 2018 levels ($1.35 million, appropriated) will be made available for this program with approximately 55 proposals submitted for funding. If funded, it is anticipated that approximately $1.2 million will be available for four (4) awards of approximately $300,000 each. \n\nHowever, if the Regional Aquaculture Centers Program is funded in FY 2019, it is projected anticipated that an amount similar to the FY 2018 level and similar projects will be funded. \n\nIt is projected that similar projects will be supported in FY 2019.\n\nPertinent details will be provided by Program at a future date.\n\n(I) Supplemental and Alternative Crops Competitive Grants Program (aka Canola Research and SACC):\n\nThe FY 2019 funding levels have not yet been established by Congressional Appropriations. \n\nIf this Program is funded in FY 2019, it is anticipated that the funding level and types of projects will be similar.\n\nPertinent details will be provided by Program at a future date.\n\n(S) Food and Agriculture Education Information System (FAEIS)\n\nThe FY 2019 funding levels will be dependent on Congressional Appropriations to Higher Education programs.  \n\nFAEIS will be funded through a non-competitive award.\n\nPertinent details will be provided by Program at a future date.\n\nSPECIAL NOTE: \nThe listing below represents Programs which have not been recently funded. Hence, no further action is required (N/A/N) for the following Programs:  \n\n(A) Expert IPM Decision Support Systems;\n\n(C ) Integrated Pest Management &amp; Biological Control;\n\n(E) Pest Management Alternatives (PMAP);\n\n(G) Critical Agricultural Materials;\n\n(J) Policy Research Centers \n(aka Agriculture and Rural Policy Research);\n\n(K) McIntire-Stennis Cooperative Forestry Research.\nNOTE: Previously, was erroneously listed under CFDA # 10.200 (K). The appropriate CFDA Number is # 10.202.\n\n(L) Forest Products Research Grants Program;\n\n(M) Minor Use Animal Drugs;\n\n(N) National Biological Impact Assessment Program; and \n\n(R) Regional Nutrition Education and Obesity Prevention Centers of Excellence (RNECE)."}],"isApplicable":true}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</si>
  <si>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_x000D_
</t>
  </si>
  <si>
    <t>{"flag":"none","description":"Section  # 153 - Additional Websites:\r\nhttp://nifa.usda.gov/funding-opportunity/minor-crop-pest-management-program-interregional-research-project-4-ir-4\r\n\r\nhttp://nifa.usda.gov/funding-opportunity/potato-breeding-research\r\n\r\nhttp://nifa.usda.gov/funding-opportunity/special-research-grants-program-aquaculture-research\r\n\r\nhttp://nifa.usda.gov/funding-opportunity/supplemental-and-alternative-crops-sacc\r\n\r\n"}</t>
  </si>
  <si>
    <t>USDA, NIFA, National Program Leader,Institute of Food Production and Sustainability, Division of Plant Systems-Protection, 1400 Independence Avenue, SW., STOP 2240, Telephone: (202) 401-4939, Fax: (202) 1782._x000D_
_x000D_
ADDITIONAL CONTACT:_x000D_
_x000D_
USDA, NIFA, National Program Leader, Institute of Bioenergy, Climate, and Environment, Division of Bioenergy, 1400 Independence Avenue, SW., STOP 2210, Washington, District of Columbia, 20250-2210 , Telephone: (202) 401-5244,  Fax: (202) 401-2653.  _x000D_
_x000D_
E-mail: policy@nifa.usda.gov., Washington , DC 20250-2240 Email:&lt; a href='mailto:Policy@nifa.usda.gov'&gt;Policy@nifa.usda.gov&lt;/a&gt;Phone: (202) 401-4939;</t>
  </si>
  <si>
    <t>http://nifa.usda.gov/grants</t>
  </si>
  <si>
    <t xml:space="preserve">10.215 Sustainable Agriculture Research and Education; 10.001 Agricultural Research Basic and Applied Research; 10.207 Animal Health and Disease Research; 10.202 Cooperative Forestry Research; 10.205 Payments to 1890 Land-Grant Colleges and Tuskegee University; 10.203 Payments to Agricultural Experiment Stations Under the Hatch Act; 10.219 Biotechnology Risk Assessment Research; 10.652 Forestry Research; 10.310 Agriculture and Food Research Initiative (AFRI) ; 10.312 Biomass Research and Development Initiative Competitive Grants Program (BRDI); 10.309 Specialty Crop Research Initiative; 10.303 Integrated Programs; 10.320 Sun Grant Program; 10.250 Agricultural and Rural Economic Research, Cooperative Agreements and Collaborations; </t>
  </si>
  <si>
    <t>Fiscal Year2016: For Fiscal Year 2016:_x000D_
(A) Expert IPM Decision Support Systems:_x000D_
_x000D_
No Action Needed (N/A/N):_x000D_
Program has not been funded for several years._x000D_
_x000D_
(B) Global Change Ultraviolet Radiation Monitoring and Research Program (GC/UV-B):_x000D_
_x000D_
For FY 2016:_x000D_
The USDA has long been concerned about high levels of ultraviolet radiation from the Sun, which are known to have harmful effects on agricultural crops, rangelands, forest ecosystems, humans, and livestock.  The purpose of this program is to support research which:_x000D_
•	generates an uninterrupted stream of climatology data;_x000D_
•	determines mechanisms and symptoms of plant and animal response; and_x000D_
•	applies tightly integrated crop and climate models to assess regional and national impacts (both biological and economic) of multiple plant stressors._x000D_
_x000D_
(C ) Integrated Pest Management &amp; Biological Control:_x000D_
Pertinent data to be provided by Program at a future date._x000D_
_x000D_
No Action Needed (N/A/N): Program has not been funded for several years._x000D_
_x000D_
(D) Minor Crop Pest Management Program Interregional Research Project #4:_x000D_
_x000D_
For FY 2016:_x000D_
Interregional Research Project No. 4 Minor Crop Pest Management This project has continued support for four regional Centers plus a National Headquarters Office.  Since the plant protection industry has little economic incentive to develop registrations for specialty crop chemicals, IR-4 develops the data that provide legal, effective, safe and IPM-compatible pest control agents for minor and specialty crops.  Without this program, many specialty crops could no longer be produced in the US or would be greatly compromised in cost and quality.  This project’s objectives for minor and specialty crops are to obtain pesticide clearances for food uses, further the development and adoption of biopesticides, and conduct research to protect ornamental crops.  There are five (5) regions that can apply for IR-4 funding._x000D_
_x000D_
(E) Pest Management Alternatives (PMAP):_x000D_
_x000D_
No Action Needed (N/A/N): Program has not been funded for several years. _x000D_
_x000D_
(F) Special Research Grants Program Potato Breeding Research:_x000D_
_x000D_
Anticipated: The projects will identify and introgress traits for resistance to pests and diseases; reduce losses to pests and pathogens while reducing pesticide inputs; develop desirable yield and quality traits for new potato varieties; and /or develop models or forecasting systems to enhance early detection of disease development and /or pest emergence, allowing producers to implement management strategies to reduce crop losses on time._x000D_
_x000D_
(G) Critical Agricultural Materials:_x000D_
_x000D_
No Action Needed (N/A/N): Program has not been funded for several years. _x000D_
_x000D_
(H) Special Research Grants Program Aquaculture Research (aka Aquaculture Centers):_x000D_
_x000D_
It is anticipated that four (4) awards of approximately $300,000 each will be made in FY 2016 focusing on the four aquaculture-related subject areas required by the appropriation language: genetics, economics, disease, and aquaculture systems_x000D_
_x000D_
(I) Supplemental and Alternative Crops Competitive Grants Program_x000D_
(aka Canola Research and SACC):_x000D_
_x000D_
It is anticipated that projects funded in FY 2016 will significantly increase canola production by developing and testing superior germplasm, methods of planting, cultivation, and harvesting, and then transferring new knowledge to producers by communicating the research outcomes._x000D_
_x000D_
(J) Policy Research Centers (aka Agriculture and Rural Policy Research):_x000D_
_x000D_
No Action Needed (N/A/N): Program has not been funded for several years._x000D_
_x000D_
(K) McIntire-Stennis Cooperative Forestry Research aka Rangeland Research Program (aka Joe Skeen Institute for Rangeland Restoration):_x000D_
_x000D_
No Action Needed (N/A/N):_x000D_
Listing represents my error. See CFDA # 10.202 for this Program._x000D_
_x000D_
(L) Forest Products Research Grants Program:_x000D_
_x000D_
No Action Needed (N/A/N):_x000D_
Program has not been funded for several years._x000D_
_x000D_
(M) Minor Use Animal Drugs:_x000D_
_x000D_
No Action Needed (N/A/N):_x000D_
Program has not been funded for several years._x000D_
_x000D_
(N) National Biological Impact Assessment Program:_x000D_
_x000D_
No Action Needed (N/A/N):_x000D_
Program has not been funded for several years._x000D_
_x000D_
NOTE: _x000D_
No Action Needed (N/A/N) for CFDA # 10.200 (O), (P), and (Q). They were assigned for informational purposes only and do not represent federal assistance programs._x000D_
_x000D_
(R) Supplemental Nutrition Assistance Program and Expanded Food and Nutrition Education Program (SNAP &amp; EFNEP): Regional Nutrition Education and Obesity Prevention Centers of Excellence (RNECE):_x000D_
_x000D_
No new awards are planned for the RNECE initiative._x000D_
 The following represents examples of funded projects for active Programs:_x000D_
 _x000D_
(B) Global Change Ultraviolet Radiation Monitoring and Research Program (GC/UV-B):_x000D_
_x000D_
The USDA has long been concerned about high levels of ultraviolet radiation from the Sun, which are known to have harmful effects on agricultural crops, rangelands, forest ecosystems, humans, and livestock.  The purpose of this program is to support research which:_x000D_
• generates an uninterrupted stream of climatology data;_x000D_
• determines mechanisms and symptoms of plant and animal response; and applies tightly integrated crop and climate models to assess regional and national impacts (both biological and economic) of multiple plant stressors._x000D_
_x000D_
(D) Minor Crop Pest Management Program Interregional Research Project #4:_x000D_
_x000D_
This project continued support for four (4) regional Centers plus a National Headquarters Office.  Since the plant protection industry has little economic incentive to develop registrations for specialty crop chemicals, IR-4 develops the data that provide legal, effective, safe and IPM-compatible pest control agents for minor and specialty crops.  Without this program, many specialty crops could no longer be produced in the US or would be greatly compromised in cost and quality.  This project’s objectives for minor and specialty crops are to obtain pesticide clearances for food uses, further the development and adoption of biopesticides, and conduct research to protect ornamental crops.  _x000D_
_x000D_
(F) Special Research Grants Program Potato Breeding Research:_x000D_
_x000D_
Potato Variety Development and Improvement in the Northwest_x000D_
_x000D_
The objective of this research is to release and commercialize new potato varieties that will directly benefit all segments of the Northwest potato industry and indirectly benefit all US producing regions.  The strategy is to identify traits, make crosses, and apply selection pressures that will increase the probability of developing varieties that can be produced and utilized more efficiently than existing varieties.  Appropriate breeding goals include high yield, improved processing quality, genetic resistance to major pests and diseases, higher levels of resistance to stresses, increased nutrient use efficiency, improved human nutritional value, and high tuber quality.  An additional environmental benefit comes with reduced use of pesticides, water, and fertilizers, which are normal by-products of improved varieties.  This major objective is accompanied by myriad minor objectives involving germplasm enhancement, germplasm production, selection procedures, disease and stress screening, variety trial design and conduct, seed increases, management studies, and commercial evaluations.  Each objective is to be carried out by the Northwest institution(s) best equipped to complete the associated tasks.  A heavy element of interdependence among all institutions is essential in achieving the outlined objectives._x000D_
_x000D_
Potato Breeding and Cultivar Development in the Southwest_x000D_
_x000D_
The Southwestern Regional Potato Cultivar Development Project was initiated by several universities to meet the unique needs of the Southwest potato industry.  Crosses and original selections are made in Colorado and Texas followed by formal regional evaluation trials in all three (3) states.  Breeding stocks and advanced selections are openly shared with more than a dozen other states.  Promising selections from the Project are further evaluated in the Western Regional Trials which include seven (7) Western states.  Specific goals and objectives are developed and constantly reevaluated based on extensive stakeholder input. Since the inception of the Southwestern Regional Potato Cultivar Development Project in 1997, 48 new cultivars and clonal selections have been released or co-released with other institutions which make up substantial and increasing portions of the regional potato acreage and have become important contributors to the economies of the states.  Of newly released cultivars since 1997, and ranking in the top 50 cultivars that were accepted for seed certification in the US in 2015, cultivars developed by the Southwestern Regional Potato Cultivar Development Project ranked second among the regional projects._x000D_
_x000D_
Development Of Multipurpose Potato Cultivars With Enhanced Quality, Disease And Pest Resistance–North Central Region_x000D_
_x000D_
Potato production is in the North Central US is vital to the regional economy and plays an important role in the national potato supply.  In 2015 the four (4) states of Michigan, Minnesota, North Dakota, and Wisconsin accounted for 22% of the US acreage, with a farm-gate value of $856 million.  All sectors of the potato market are present in this region, dominated by fry and chip processing markets, with a successful fresh market and expanding specialty market niches. Changes in climate, consumer preference, production economics, and environmental regulations require continual innovation in the potato industry, and plant breeding leading to variety commercialization is critical to meeting these evolving demands.  This proposal, which is a joint effort of the potato breeding and genetics programs at four (4) North Central land-grant universities. There are four (4) specific objectives are detailed as follows: _x000D_
(1) to identify new varieties with superior agronomics and end-used quality via hybridization and selection; _x000D_
(2) to screen elite germplasm for resistance to key pests; _x000D_
(3) to use genetic markers to improve breeding efficiency; and_x000D_
(4) to transfer new varieties from the breeding programs to the commercial sector.   _x000D_
_x000D_
The four (4) project directors and their collaborators have the requisite experience, facilities, and stakeholder relationships to successfully complete these objectives.  _x000D_
_x000D_
The expected outcomes from the one-year grant include the release of new varieties, the selection of new breeding lines, new markers for marker-assisted selection, and preliminary data on the feasibility of using genome-wide marker analyses for improving variety development._x000D_
_x000D_
Potato Breeding and Variety Development for Improved Quality and Pest Resistance in the Eastern United States_x000D_
_x000D_
This is an integrated, seven-state (Florida, Maine, North Carolina, New York, Ohio, Pennsylvania, and Virginia) potato breeding and variety development project for the eastern U.S.  Four (4) states maintain breeding programs. Collaborative multi-site selection, evaluation, and variety development work is conducted in all states. Breeding objectives and priorities are determined from stakeholder input. The overall goal is to develop attractive, productive, disease- and insect-resistant potato varieties that can be employed by small and large potato producers to enhance marketing opportunities, farm sustainability and profits. The specific objectives are: _x000D_
(1) Improve productivity and quality for important eastern U.S. markets by developing and releasing superior potato varieties using conventional and marker-assisted potato breeding methods; _x000D_
(2) Reduce the impact of economically important biotic and abiotic potato production constraints by breeding and developing improved potato germplasm; _x000D_
(3) Select widely-adapted potato varieties by screening yield, quality, and pest resistance traits at multiple eastern locations; _x000D_
(4) Facilitate commercial adoption of improved new varieties by coordinating initial commercial trials and by developing production management recommendations; and _x000D_
(5) Enhance the availability and use of project-related, research-based information through the use of digital media. Development of varieties with resistance to important diseases such as late blight, scab, potato virus y, early blight, and golden nematode is a long-term priority. _x000D_
_x000D_
The project focuses on classical breeding techniques, but also includes development and use of marker-assisted selection for key traits. Our selection procedures utilize diverse eastern growing conditions to select potato germplasm with resistance to pests, heat stress, and stress-related defects._x000D_
_x000D_
(H) Special Research Grants Program Aquaculture Research (aka Aquaculture Centers):_x000D_
_x000D_
Development and Management of Canola in the Great Plains Region _x000D_
_x000D_
The long-term goal of this project is to facilitate the adoption of winter canola into cropping systems of the Southern Great Plains (SGP). The project will focus on the high priority areas of developing and testing of superior cultivars, improving methods of production, and transferring of new knowledge to producers. New cultivars developed under SGP conditions will possess enhanced winter survival, higher yield potential, greater oil content, and herbicide tolerance. To date, the project has released a new variety of winter canola called “Torrington”, a variety that yields 9.7% greater than the most widely grown cultivars in the SGP.  _x000D_
_x000D_
Two (2) additional cultivars will be considered for full release in 2017. The project tested 48 varieties in FYs 2015/16, including 23 that are commercially available, and 36 in the FYs 2016/17 season. Project results can be found at http://www.agronomy.k-state.edu/services/crop-performance-tests/index.html.  In addition the team has conducted seeding studies and harvest management studies that have been published as an extension bulletin to help farmers with their management.  The team has communicated these results through 19 individual events in both Oklahoma and Kansas that reached 925 people.  _x000D_
_x000D_
Improving Canola Production and Production Systems with Genetic and Agronomic Advances to Increase Canola Acreage in the Pacific Northwest._x000D_
_x000D_
Pacific Northwest (PNW) dryland agriculture is dominated by small-grain cereals due to high dryland wheat yields.  This project will aim to increase canola production in this area since it can lend sustainability to a current system of monoculture cereal production, with some of the highest canola yields in the US.  This project will develop genetically superior cultivars, identify and quantify economic and rotational benefits of integrating a canola rotation, identify management strategies, conduct surveys for the impact of blackleg disease, and produce a manual for PNW canola production. To date the team has identified and field evaluated just over 3000 genetic lines and regionally tested seven (7) advanced lines.  _x000D_
_x000D_
The spring canola cultivar “empire” was released and foundation seed was produced for cultivar that is a fry oil and three (3) new winter cultivars with high herbicide tolerance.  The team has tested 74 regional cultivars throughout four (4) states._x000D_
_x000D_
The four (4) projects funded in the 2016 competition include:_x000D_
_x000D_
(1) Why has U.S. Aquaculture Struggled Economically?  Identifying Key Current and Future Determinants of Economic Sustainability;_x000D_
(2) Improving Aquaculture's Value through Enhanced Nutrient Management;_x000D_
(3) Identification of the risks of emerging Flavobacteria to early life stages of farmed salmonids and development of improved control strategies; and_x000D_
(4) Validation of markers and marker-assisted selection of hard clam for resistance to QPX disease._x000D_
_x000D_
(I) Supplemental and Alternative Crops Competitive Grants Program (aka Canola Research and SACC):_x000D_
_x000D_
Development and Management of Canola in the Great Plains Region _x000D_
_x000D_
The long-term goal of this project is to facilitate the adoption of winter canola into cropping systems of the Southern Great Plains (SGP). The project will focus on the high priority areas of developing and testing of superior cultivars, improving methods of production, and transferring of new knowledge to producers. New cultivars developed under SGP conditions will possess enhanced winter survival, higher yield potential, greater oil content, and herbicide tolerance. To date, the project has released a new variety of winter canola called “Torrington”, a variety that yields 9.7% greater than the most widely grown cultivars in the SGP.  Two additional cultivars will be considered for full release in 2017. The project tested 48 varieties in 2015/16, including 23 that are commercially available, and 36 in the 2016/17 season. Project results can be found at http://www.agronomy.k-state.edu/services/crop-performance-tests/index.html.  In addition the team has conducted seeding studies and harvest management studies that have been published as an extension bulletin to help farmers with their management.  The team has communicated these results through 19 individual events in both Oklahoma and Kansas that reached 925 people.  _x000D_
_x000D_
Improving Canola Production and Production Systems with Genetic and Agronomic Advances to Increase Canola Acreage in the Pacific Northwest._x000D_
_x000D_
Pacific Northwest (PNW) dryland agriculture is dominated by small-grain cereals due to high dryland wheat yields.  This project will aim to increase canola production in this area since it can lend sustainability to a current system of monoculture cereal production, with some of the highest canola yields in the US.  This project will develop genetically superior cultivars, identify and quantify economic and rotational benefits of integrating a canola rotation, identify management strategies, conduct surveys for the impact of blackleg disease, and produce a manual for PNW canola production. To date the team has identified and field evaluated just over 3000 genetic lines and regionally tested seven (7) advanced lines.  The spring canola cultivar “empire” was released and foundation seed was produced for cultivar that is a fry oil and three new winter cultivars with high herbicide tolerance.  The team has tested 74 regional cultivars throughout four (4) states._x000D_
_x000D_
The following Programs are no longer funded: hence, no action is required:_x000D_
_x000D_
(A) Expert IPM Decision Support Systems_x000D_
_x000D_
(C ) Integrated Pest Management &amp; Biological Control (Special Research Grants):_x000D_
_x000D_
(E) Pest Management Alternatives (PMAP):_x000D_
_x000D_
(G) Critical Agricultural Materials:_x000D_
_x000D_
(J) Policy Research Centers (aka Agriculture and Rural Policy Research):_x000D_
_x000D_
(K) McIntire-Stennis Cooperative Forestry Research aka Rangeland Research Program _x000D_
_x000D_
(L) Forest Products Research Grants Program:_x000D_
_x000D_
(M) Minor Use Animal Drugs:_x000D_
_x000D_
(N) National Biological Impact Assessment Program:_x000D_
_x000D_
(R) Supplemental Nutrition Assistance Program and Expanded Food and Nutrition Education Program (SNAP &amp; EFNEP): Regional Nutrition Education and Obesity Prevention Centers of Excellence (RNECE):_x000D_
Fiscal Year2017: Fiscal Year (FY) 2017 – ACTIVE Programs:
(B) Global Change Ultraviolet Radiation Monitoring and Research Program (GC/UV-B):
1.	Continued operation and management of USDA’s ultraviolet radiation climatology network
2.	Conducted, in collaboration with the other institutions, research on ultraviolet radiation effects on agriculturally relevant crops. 
3.	Projection of regional and national climate variability impacts on cotton/maize/soybeans using economic models, effects research, and simulations continued. 
4.	Increased emphasis of crop and economic modeling was                      
            suggested.
(D) Minor Crop Pest Management Program Interregional Research Project #4 (aka IR-4):
This project continued support for four (4) regional Centers plus a National Headquarters Office.  Since the plant protection industry has little economic incentive to develop registrations for specialty crop chemicals, IR-4 develops the data that provide legal, effective, safe and IPM-compatible pest control agents for minor and specialty crops.  Without this program, many specialty crops could no longer be produced in the US or would be greatly compromised in cost and quality.  This project’s objectives for minor and specialty crops are to obtain pesticide clearances for food uses, further the development and adoption of biopesticides, and conduct research to protect ornamental crops.  
(F) Potato Breeding Research:
1.	Potato Breeding and Cultivar Development in the Southwest
2.	Potato Breeding and Variety Development for Improved Quality and Pest Resistance in the Eastern United States
3.	Potato Variety Development in the Northwest
(H) Aquaculture Research and Aquaculture Centers:
The four (4) projects funded in the FY 2017 competition include:
(1) Biomanipulation as a tool to enhance aquaculture through the management of toxic cyanobacteria;
(2) Bioeconomics of columnaris vaccines in channel catfish aquaculture;
(3) Oral Vaccine for Infectious Hematopoietic Necrosis Virus; and
(4) Production of reproductively sterile rainbow trout for environmentally-responsible and economically-sustainable US aquaculture industry.
For Fiscal Year (FY) 2017, awards were made to the following Regional Aquaculture Centers:
1)	Southern;
2)	Western;
3)	North Central;
4)	Tropical and Subtropical; and
5)	Northeastern.
(I) Supplemental and Alternative Crops Competitive Grants Program (aka Canola Research and SACC):
Actual projects:
1.	DEVELOPMENT AND MANAGEMENT OF CANOLA IN THE GREAT PLAINS REGION 
2.	IMPROVING CANOLA PRODUCTION AND PRODUCTION SYSTEMS WITH GENETIC AND AGRONOMIC ADVANCES TO INCREASE CANOLA ACREAGE IN THE PACIFIC NORTHWEST.
3.	A SYSTEMS BASED APPROACH TO BUILDING ACRES AND IMPROVING PRODUCTION OF WINTER CANOLA IN THE SOUTHERN GREAT PLAINS
4.	NORTH CENTRAL REGION CANOLA RESEARCH PROGRAM
5.	CANOLA CROP IMPROVEMENT FOR THE SOUTHERN GREAT PLAINS: BUILDING ACRES, BUILDING VALUE
 (S) Food and Agriculture Education Information System (FAEIS)
The FAEIS program supports a national food and agricultural education information system that contains information on enrollment, degrees awarded, faculty, employment placement, and other similar information in the food and agricultural sciences.
This award is held by Virginia Polytechnic Institute and State University
Public access to the database is available at: https://www.faeis.cals.vt.edu/
SPECIAL NOTE: 
The listing below represents Programs which have not been recently funded. Hence, no further action is required (N/A/N) for the following Programs:  
(A) Expert IPM Decision Support Systems;
(C ) Integrated Pest Management &amp; Biological Control;
(E) Pest Management Alternatives (PMAP);
(G) Critical Agricultural Materials;
(J) Policy Research Centers 
(aka Agriculture and Rural Policy Research);
(K) McIntire-Stennis Cooperative Forestry Research.
NOTE: Previously, was erroneously listed under CFDA # 10.200 (K). The appropriate CFDA Number is # 10.202.
(L) Forest Products Research Grants Program;
(M) Minor Use Animal Drugs;
(N) National Biological Impact Assessment Program; and 
(R) Regional Nutrition Education and Obesity Prevention Centers of Excellence (RNECE).Fiscal Year2018: Fiscal Year (FY) 2018 – ACTIVE Programs:
(B) Global Change Ultraviolet Radiation Monitoring and Research Program (GC/UV-B):
1.	Plans are to continue operation and management of USDA’s ultraviolet radiation climatology network
2.	Conduct, in collaboration with the other institutions, research on ultraviolet radiation effects on agriculturally relevant crops.
3.	Project regional and national climate variability impacts on cotton/maize/soybeans using economic models, effects research, and simulations.
4.	Increased emphasis of crop and economic modeling was suggested so site visits (originally planned for FY 2017) to both collaborative Universities [one (1) involved with the crop modeling effort and one (1) involved with economic modeling] are anticipated to evaluate this effort.   
(D) Minor Crop Pest Management Program Interregional Research Project #4 (aka IR-4):
This project continued support for four (4) regional Centers plus a National Headquarters Office.  Since the plant protection industry has little economic incentive to develop registrations for specialty crop chemicals, IR-4 develops the data that provide legal, effective, safe and IPM-compatible pest control agents for minor and specialty crops.  Without this program, many specialty crops could no longer be produced in the US or would be greatly compromised in cost and quality.  This project’s objectives for minor and specialty crops are to obtain pesticide clearances for food uses, further the development and adoption of biopesticides, and conduct research to protect ornamental crops.  
(F) Potato Breeding Research:
The Potato Breeding Research program is now offered in alternate years.     New awards were made in FY 2017.   Consequently, FY 2018 awards have not yet been finalized. 
Pertinent details will be provided by Program at a future date.
(H) Aquaculture Research and Aquaculture Centers:
Four (4) awards were selected from the 56 proposal submissions by a Competitive peer-review panel. 
These include: 
1)Prevention of motile Aeromonas septicemia in catfish by novel live attenuated vaccines; 
2) Genetic Enhancement of Texture and Carcass Traits of Catfish; 
3) Pathways For Revitalizing U.S. Aquaculture: Reducing Regulatory Inefficiencies While Ensuring Sustainability And Social Responsibility; and 
4) Underlying Mechanisms For Selected Disease Resistance And Enhanced Non-Specific Resistance In Rainbow Trout.
For Fiscal Year (FY) 2018, awards were made to the following Regional Aquaculture Centers:
1)	Southern;
2)	Western;
3)	North Central;
4)	Tropical and Subtropical; and
5)	Northeastern 
(I) Supplemental and Alternative Crops Competitive Grants Program (aka Canola Research and SACC):
Anticipated projects:
Evaluate outcomes for canola performance, oil quality, and environmental and economic impacts, from use of new IPM strategies and improved input management for winter canola. 
Improve canola management practices and strategies to enhance canola production and profitability, including optimal seeding configuration, and practices for tolerance to broad-leaf weed herbicides and soil salinity, and management of blackleg, and assessment of clubroot prevalence.   
Support the long-term sustainability of monoculture cereal production in dryland agriculture, through increased canola productivity and grower profitability through new cultivars and production research; and, quantified presentation of economic and environmental rotational benefits of canola in cereal rotations.  A canola production manual will encourage more growers to include canola in cereal rotations, offering more crop diversity, greater long-term farm stability, and environmental stewardship.   
Breed canola varieties for enhanced winter survival, greater yield potential, higher oil content, and herbicide tolerance, toward long-term increased diversity in wheat-based cropping systems, efficiency of irrigation water use, and supply for U.S. domestic demand for canola oil.  Adoption as winter crops in rotations.     Producers will get hands-on experience through on-farm research evaluating new canola cultivars and best production practices, including new establishment methods, facilitating adoption of winter canola into cropping systems.  
(S) Food and Agriculture Education Information System (FAEIS)
The FY 2018 FAEIS award has not been finalized.  
Pertinent data to be provided by Program at a future date.
SPECIAL NOTE: 
The listing below represents Programs which have not been recently funded. Hence, no further action is required (N/A/N) for the following Programs:  
(A) Expert IPM Decision Support Systems;
(C ) Integrated Pest Management &amp; Biological Control;
(E) Pest Management Alternatives (PMAP);
(G) Critical Agricultural Materials;
(J) Policy Research Centers 
(aka Agriculture and Rural Policy Research);
(K) McIntire-Stennis Cooperative Forestry Research.
NOTE: Previously, was erroneously listed under CFDA # 10.200 (K). The appropriate CFDA Number is # 10.202.
(L) Forest Products Research Grants Program;
(M) Minor Use Animal Drugs;
(N) National Biological Impact Assessment Program; and 
(R) Regional Nutrition Education and Obesity Prevention Centers of Excellence (RNECE).Fiscal Year2019: Fiscal Year (FY) 2019 – ACTIVE Programs:
(B) Global Change Ultraviolet Radiation Monitoring and Research Program (GC/UV-B):
The FY 2019 funding levels have not yet been established by Congressional Appropriations.  
Pertinent details will be provided by Program at a future date.
(D) Minor Crop Pest Management Program Interregional Research Project #4 (aka IR-4):
The FY 2019 funding levels have not yet been established by Congressional Appropriations. 
If this Program is funded in FY 2019, it is anticipated that the funding level and types of projects will be similar.
It is projected that this project will continue continued support for four (4) regional Centers plus a National Headquarters Office.  Since the plant protection industry has little economic incentive to develop registrations for specialty crop chemicals, IR-4 develops the data that provide legal, effective, safe and IPM-compatible pest control agents for minor and specialty crops.  Without this program, many specialty crops could no longer be produced in the US or would be greatly compromised in cost and quality.  This project’s objectives for minor and specialty crops are to obtain pesticide clearances for food uses, further the development and adoption of biopesticides, and conduct research to protect ornamental crops.  There are five (5) regions that can apply for IR-4 funding and five (5) awards are made.
(F) Potato Breeding Research:
The FY 2019 funding levels have not yet been established by Congressional Appropriations. 
If this Program is funded in FY 2019, it is anticipated that the funding level and types of projects will be similar.
Pertinent details will be provided by Program at a future date.
(H) Aquaculture Research and Aquaculture Centers:
The FY 2019 funding levels have not yet been established by Congressional Appropriations for the Aquaculture Research or Regional Aquaculture Centers.  
Pertinent details will be provided by Program at a future date.
(I) Supplemental and Alternative Crops Competitive Grants Program (aka Canola Research and SACC):
Data is not yet available. Pertinent data will be provided by program at a future date.
(S) Food and Agriculture Education Information System (FAEIS)
The FY 2019 funding levels have not yet been established by Congressional Appropriations. 
It is projected that FAEIS will be funded through a non-competitive award. 
Pertinent details will be provided by Program at a future date.
SPECIAL NOTE: 
The listing below represents Programs which have not been recently funded. Hence, no further action is required (N/A/N) for the following Programs:  
(A) Expert IPM Decision Support Systems;
(C ) Integrated Pest Management &amp; Biological Control;
(E) Pest Management Alternatives (PMAP);
(G) Critical Agricultural Materials;
(J) Policy Research Centers 
(aka Agriculture and Rural Policy Research);
(K) McIntire-Stennis Cooperative Forestry Research.
NOTE: Previously, was erroneously listed under CFDA # 10.200 (K). The appropriate CFDA Number is # 10.202.
(L) Forest Products Research Grants Program;
(M) Minor Use Animal Drugs;
(N) National Biological Impact Assessment Program; and 
(R) Regional Nutrition Education and Obesity Prevention Centers of Excellence (RNECE).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</si>
  <si>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as follows: _x000D_
_x000D_
Global Change Ultraviolet Radiation Monitoring and Research Program (GC/UV-B):_x000D_
https://nifa.usda.gov/funding-opportunity/global-change-ultraviolet-radiation-monitoring-and-research-program_x000D_
_x000D_
Minor Crop Pest Management Program Interregional Research Project (IR-4):_x000D_
https://nifa.usda.gov/funding-opportunity/minor-crop-pest-management-program-interregional-research-project-4-ir-4_x000D_
_x000D_
Special Research Grants Program Potato Breeding Research:_x000D_
https://nifa.usda.gov/funding-opportunity/potato-breeding-research_x000D_
_x000D_
Special Research Grants Program Aquaculture Research (aka Aquaculture Centers):_x000D_
https://nifa.usda.gov/funding-opportunity/special-research-grants-program-aquaculture-research_x000D_
_x000D_
Supplemental and Alternative Crops Competitive Grants Program (SACC):_x000D_
https://nifa.usda.gov/funding-opportunity/supplemental-and-alternative-crops-sacc_x000D_
</t>
  </si>
  <si>
    <t>https://beta.sam.gov/fal/8f459708b277433ab7eafb1c33d8214c/view</t>
  </si>
  <si>
    <t>Cooperative Forestry Research</t>
  </si>
  <si>
    <t>McIntire-Stennis Cooperative Forestry Research Act (M/S) Program</t>
  </si>
  <si>
    <t>{"list":[{"USC":{"title":"16","section":"582a thru a-7"},"executiveOrder":{"description":"Public Law 87-778 (76 Stat. 806, 16 U.S.C. 582a, et seq.) signed into law on October 10, 1962 is also known as the McIntire-Stennis Cooperative Forestry Research Act.  "},"authorizationTypes":{"USC":true,"act":false,"statute":false,"publicLaw":false,"executiveOrder":true},"usc":{"title":"16","section":"582a thru a-7"}}]}</t>
  </si>
  <si>
    <t>The purpose of this funding is to increase forestry research in the production, utilization, and protection of forestland; to train future forestry scientists; and to involve other disciplines in forestry research.  Funding should also address the high priority issues described in the current M/S Strategic Plan: “Sustaining Healthy and Productive Forests: An Investment in America’s Competitive Position in the Global Marketplace”: (1) science of integration; (2)  forest ecosystem services; (3)  human attitudes and behaviors; (4)  conflict, uncertainty, and decision-making; (5)  technological advancements, productivity, and forest applications; and (6)  urban ecosystems.</t>
  </si>
  <si>
    <t>Funds are appropriated by Congress for distribution to State institutions certified as eligible by a State representative designated by the Governor of each State.  Funds are apportioned among States by the Secretary of Agriculture after consultation with a National Advisory Council representing the State- certified forestry schools and other groups concerned with forestry research.  This program is also available to Guam, Puerto Rico, the Virgin Islands, American Samoa, Northern Mariana Islands, and Micronesia.</t>
  </si>
  <si>
    <t>Funds are appropriated by Congress for distribution to State institutions certified as eligible by a State representative designated by the Governor of each State.  Funds are apportioned among States by the Secretary of Agriculture after consultation with a National Advisory Council representing the State- certified forestry schools and other groups concerned with forestry research.  This program is also available in Guam, Puerto Rico, the Virgin Islands, American Samoa, Northern Mariana, and Micronesia.</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</si>
  <si>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Request for Applications (RFAs). Successful applicants recommended for funding must furnish the information and assurances requested during the award documentation process. These include, but are not limited to the following:\r\n\r\nOrganizational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Capacity, Competitive, and/or Non-Competitive Request for Applications (RFAs) for further specific and pertinent details. The most current RFA is available via: \r\n\r\nhttps://nifa.usda.gov/program/mcintire-stennis-capacity-grant\r\n\r\nRFAs are generally released annually. Hence, the RFAs provide the most current and accurate information available. Any specific instructions in the Capacity, Competitive, and/or Non-Competitive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</si>
  <si>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Request for Applications (RFAs) are published on the Agency’s website and Grants.gov. Applicants must complete the Grants.gov registration process. Please see the following Grants.gov link for more information: http://www.grants.gov/. \r\n\r\nNIFA Applications (R&amp;R Other Project Information - Section 4.4) requires a response to the question regarding \"Actual or Potential Impact on the Environment.\" For this program the response is \"No.\". Environmental impact information is not required for this program. This program is excluded from coverage under E.O. 12372.\r\n"}</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</si>
  <si>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Capacity, Competitive, and/or Non-Competitive Request for Applications (RFAs) for further specific and pertinent details. The most current RFAs are available via: \r\n\r\nhttps://nifa.usda.gov/program/mcintire-stennis-capacity-grant\r\n\r\nRFAs are generally released annually. Hence, the RFAs provide the most current and accurate information available. Any specific instructions in the Capacity, Competitive, and/or Non-Competitive RFAs supersede the general information provided in the CFDA database.\r\n"}</t>
  </si>
  <si>
    <t xml:space="preserve">Funding is provided to the States through a formula-based allocation process which depends on several factors. First, a base amount (approximately $25,000) is allocated to each State; however, this base amount is excluded from the formula. The balance of funding to each State is determined through a ranking process and dependent upon the following three factors:_x000D_
 _x000D_
(1) forty percent of the remaining balance is allocated based on the area of non-Federal commercial forest land; _x000D_
_x000D_
(2) forty percent is allocated based upon the volume of timber cut annually from stock; and _x000D_
_x000D_
(3) twenty percent is allocated based on the total expenditures for forestry research from non-Federal sources. Funds are then distributed to the eligible State-certified Institutions within the State as determined by the Governor’s designee. 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Request for Applications (RFA)._x000D_
_x000D_
2 CFR 200 – Subpart C and Appendix I and 2 CFR part 400 apply to this Program._x000D_
_x000D_
SPECIAL NOTE: _x000D_
Please refer to the Capacity, Competitive, and/or Non-Competitive Request for Applications (RFAs) for further specific and pertinent details. The most current RFAs are available via: _x000D_
_x000D_
https://nifa.usda.gov/program/mcintire-stennis-capacity-grant_x000D_
_x000D_
RFAs are generally released annually. Hence, the RFAs provide the most current and accurate information available. Any specific instructions in the Capacity, Competitive, and/or Non-Competitive RFAs supersede the general information provided in the CFDA database._x000D_
_x000D_
_x000D_
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</si>
  <si>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Request for Applications (RFAs) for further specific and pertinent details. The most current RFA is available via: _x000D_
https://nifa.usda.gov/program/mcintire-stennis-capacity-grant_x000D_
_x000D_
_x000D_
RFAs are generally released annually. Hence, the RFAs provide the most current and accurate information available. Any specific instructions in the Capacity, Competitive, and/or Non-Competitive RFAs supersede the general information provided in the CFDA database. _x000D_
</t>
  </si>
  <si>
    <t>Not Applicable. 2 CFR Part 200 – Subparts D &amp; E apply to this program.</t>
  </si>
  <si>
    <t xml:space="preserve">Specific details are provided in the Request for Applications (RFA), which are generally published annually. _x000D_
_x000D_
The most current RFA is available via: _x000D_
https://nifa.usda.gov/program/mcintire-stennis-capacity-grant_x000D_
</t>
  </si>
  <si>
    <t>{"types":{"moe":false,"formula":true,"matching":true},"formula":{"publicLaw":"87-778"},"matching":{"requirementFlag":"voluntary","percent":"100","description":"Funding is provided to the States through a formula-based allocation process which depends on several factors.  First, a base amount (approximately $25,000) is allocated to each State; however, this base amount is excluded from the formula.  The balance of funding to each State is determined through a ranking process and dependent upon the following three factors: (1)  forty percent of the remaining balance is allocated based on the area of non-Federal commercial forest land; \r\n\r\n(2)  forty percent is allocated based upon the volume of timber cut annually from stock; and \r\n\r\n(3)  twenty percent is allocated based on the total expenditures for forestry research from non-Federal sources.  Funds are then distributed to the eligible State-certified Institutions within the State as determined by the Governor’s designee. Formula grant recipients are to provide matching [as detailed in Part VIII.A.6 of the Formula Grant Opportunity (FGO)], either cash or in-kind, on a dollar-for-dollar basis (100 percent) on all Federal funds allotted.  Eligible institutions located in insular areas (i.e., American Samoa, Guam, Micronesia, Northern Marianas, Puerto Rico, and the Virgin Islands) are not required to match amounts at or below $100,000, if the allocation is below $200,000."}}</t>
  </si>
  <si>
    <t>{"awarded":"other","description":"M/S funds are expected to be fully expended in the fiscal year (FY) of appropriation; however funds may be carried forward one (1) additional fiscal year (FY). These carryover funds must be fully expended by September 30 of the following year. No prior approval to carryover these funds is required from NIFA. Method of awarding/releasing assistance: quarterly.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Capacity, Competitive, and/or Non-Competitive Request for Applications (RFAs) for specific and pertinent details. The most current RFAs are available via: \r\nhttps://nifa.usda.gov/program/mcintire-stennis-capacity-grant\r\n\r\nRFAs are generally released annually. Hence, the RFAs provide the most current and accurate information available. Any specific instructions in the Capacity, Competitive, and/or Non-Competitive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</si>
  <si>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[{"code":"program","isSelected":true,"description":"Grantees are to submit initial project information, annual summary and final reports through NIFA’s electronic, Web-based inventory system that facilitates both grantee submissions of project outcomes and public access to information on Federally-funded projects. The details of the reporting requirements are included in the award terms and conditions.\r\n\r\nThe following is a description of project data reporting requirements through the REEport system (located at http://portal.nifa.usda.gov) as well as the SF-425 reporting requirements:\r\n\r\n1.  Financial Reporting\r\n\r\nA Financial Report shall be submitted to NIFA through REEport annually for all eligible projects from the preceding fiscal year. A Financial Report is also required for expenditures on all State projects that are to be included in the non-Federal funds and matching funds computation. Reports shall be made on the federal fiscal year basis.\r\n\r\nFinancial reporting via the SF-425, Federal Financial Report is due to the Capacity Grants Branch of OGFM on December 31 for the period October 1  through September 30, on an annual basis, until the award is closed out.\r\n\r\nNIFA uses the SF-425, Federal Financial Report to monitor cash. \r\n\r\nMcIntire-Stennis funds are expected to be fully expended in the fiscal year of appropriation; however, funds may be carried over for up to one year after the end of the year for which they were appropriated. No prior approval is required to carry over funds for one additional year; however, no additional carryover requests may be considered or approved, as no legislative authority to do so is provided.\r\n\r\n2.  REEport Reporting\r\n\r\nInstitutions should submit a project proposal through the REEport systems. The “Essentials of a McIntire-Stennis Proposal” guideline document can assist you in developing the format of your proposal. The guideline can be found at http://nifa.usda.gov/resource/mcintire-stennis-project-proposal-essentials under the Resources section or on Appendix B in the RFA.\r\n\r\nThe following is a description of project data reporting requirements through the REEport system (located at http://portal.nifa.usda.gov) as well as the SF-425 reporting requirements:\r\n\r\nInstitutions must submit a REEport Project Initiation which includes the Project Description; Project Classification; Assurance Form; and Project Proposal through the REEport System prior to the initiation of each capacity-funded project. The project must undergo a review process and be approved before it is incorporated into the Program of Research.\r\n\r\nEach institution shall submit a REEport Progress Report annually for each eligible project. All Progress Reports from institutions are based on the federal fiscal year and shall be submitted by March 1 for the preceding fiscal year (FY).\r\n\r\nA Final Report shall be submitted to NIFA through REEport for each completed or terminated project. Such reports shall be submitted at the same time as are progress reports on active projects and should include a summary of accomplishments for the entire life of the project.\r\n\r\n\r\nSee http://nifa.usda.gov/program/mcintire-stennis-capacity-grant for additional details of annual, final technical and financial reporting requirements. Instructions for using the REEport system are included on the NIFA web site at:  http://nifa.usda.gov/reeport-resources-land-grant-partners.\r\n\r\nThe office listed below provides agency oversight of these reports:\r\n\r\nCapacity Grants Branch\r\nAwards Management Division\r\nOffice of Grants and Financial Management (OGFM)\r\nNational Institute of Food and Agriculture (NIFA)\r\nU.S. Department of Agriculture (USDA)\r\nSTOP 2298\r\n1400 Independence Avenue, SW\r\nWashington, DC 20250-2298\r\nTelephone: (202) 401-6520\r\nFax: (202) 690-3002\r\nE-mail: formulagrantquestions@nifa.usda.gov.\r\n\r\nSPECIAL NOTES:\r\n(1) Refer to the Capacity, Competitive, and/or Non-Competitive Requests for Applications (RFAs) for further specific and pertinent details. RFAs are generally released annually and provide the most current and accurate information available. Any specific instructions in the Capacity, Competitive, and/or Non-Competitive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Awards.\r\n\r\n\r\n"},{"code":"cash","isSelected":true,"description":"NIFA uses the SF-425, Federal Financial Report to monitor cash."},{"code":"progress","isSelected":true,"description":" 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</si>
  <si>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(GAO).\r\n\r\nRelation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</si>
  <si>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Part 200, Subpart D applies to this program</t>
  </si>
  <si>
    <t>(Formula Grants (Apportionments)) FY 17$31,849,841.00; FY 18 est $31,888,021.00; FY 19 est $27,066,778.00; FY 16$31,920,685.00; - The difference between the appropriation and obligation numbers reflects legislative authorized set-asides deducted as appropriate, and in some cases the availability of obligational authority from prior years.</t>
  </si>
  <si>
    <t xml:space="preserve">If minimum or maximum amounts of funding per the Capacity, Competitive, and/or Non-Competitive project grant, or cooperative agreement are established, these amounts will be announced in the annual Capacity, Competitive, and/or Non-Competitive Request for Application (RFA)._x000D_
_x000D_
The most current RFA is available via: _x000D_
https://nifa.usda.gov/program/mcintire-stennis-capacity-grant_x000D_
</t>
  </si>
  <si>
    <t>{"list":[{"fiscalYear":2016,"description":"For FY 2016:\r\n\r\nCongress appropriated $33,961,000 for the Program. Pertinent details will be provided by Program at a future date.\r\n Fiscal Year (FY) 2016:\r\n\r\nCongress appropriated $33,961,000 for this Program for FY 2016. After legislatively authorized set-asides, the amount available to support approved projects was $31,920,685.\r\n"},{"fiscalYear":2017,"description":"For Fiscal Year 2017, Congress appropriated approximately $34 million for the McIntire-Stennis Program. \n\nApproximately $32 million was available for distribution to states, after legislatively authorized set asides."},{"fiscalYear":2018,"description":"For Fiscal Year 2018, Congress appropriated approximately $34 million for the McIntire-Stennis Program. \n\nApproximately $32 million is available for distribution to states, after legislatively authorized set asides."},{"fiscalYear":2019,"description":"For Fiscal Year 2019, per the Budget Office, it is projected that approximately $27 million will be available for this Program.\n\nPertinent data to be provided by Program at a future date."}],"isApplicable":true}</t>
  </si>
  <si>
    <t>USDA, NIFA, National Program Leader, Institute of Bioenergy, Climate and Environment – Division of Environmental Systems, 1400 Independence Avenue, SW., STOP 2210,, Washington , DC 20250-2210 Email:&lt; a href='mailto:formulagrantquestions@nifa.usda.gov'&gt;formulagrantquestions@nifa.usda.gov&lt;/a&gt;Phone: (202) 720-5229;</t>
  </si>
  <si>
    <t>http://nifa.usda.gov/program/mcintire-stennis-capacity-grant</t>
  </si>
  <si>
    <t xml:space="preserve">10.001 Agricultural Research Basic and Applied Research; 10.207 Animal Health and Disease Research; 10.200 Grants for Agricultural Research, Special Research Grants; 10.205 Payments to 1890 Land-Grant Colleges and Tuskegee University; 10.203 Payments to Agricultural Experiment Stations Under the Hatch Act; 10.219 Biotechnology Risk Assessment Research; 10.652 Forestry Research; 10.250 Agricultural and Rural Economic Research, Cooperative Agreements and Collaborations; </t>
  </si>
  <si>
    <t>Fiscal Year2016: For FY 2016:_x000D_
_x000D_
Actual amount appropriated by Congress for FY 2016 was $33,961,000. A total amount of $31,920,185 was distributed to states to address projects such as:_x000D_
(1)	Nanotechnology in the forest products industry_x000D_
(2)	Bioenergy and biomass feedstock_x000D_
(3)	Forest fire_x000D_
(4)	Forest pest and diseases_x000D_
(5)	Watershed management_x000D_
(6)	Carbon sequestration_x000D_
(7)	Ecotourism and recreation_x000D_
 Fiscal Year (FY) 2016:_x000D_
_x000D_
Examples of funded projects were: _x000D_
_x000D_
(1) Green building and climate variability;_x000D_
(2) Non-traditional forestry (agroforestry and urban forestry);_x000D_
(3) Nutrient and Carbon Cycling;_x000D_
(4) Liquid biofuels from woody biomass conversion;_x000D_
(5) Quantification of ecosystem goods and services; _x000D_
(6) Life cycle analysis and value chain; and_x000D_
(7) Ecosystem and watershed restoration.Fiscal Year2017: For Fiscal Year 2017:
Funding was distributed to states to address projects such as:
(1)	Nanotechnology in the forest products industry;
(2)	Bioenergy and biomass feedstock;
(3)	Forest fire;
(4)	Forest pest and diseases;
(5)	Watershed management;
(6)	Carbon sequestration;
(7)	Ecotourism and recreation; and
(8)	Climate change, mitigation and adaptation.Fiscal Year2018: For Fiscal Year 2018:
Examples of funded projects are: 
(1)	Green building and climate variability;
(2)	Non-traditional forestry (agroforestry and urban forestry);
(3)	Nutrient and Carbon Cycling;
(4)	Liquid biofuels from woody biomass conversion;
(5)	Quantification of ecosystem goods and services; 
(6)	Life cycle analysis and value chain; and
(7)	Ecosystem and watershed restoration.Fiscal Year2019: Projects anticipated to be funded in Fiscal Year (FY) 2019 are predominantly extensions of projects funded in FYs 2017 and 2018 and some new ones representing emerging issues in the forest products industry such as:
(1) Engineered wood products;
(2) Development and production of nanomaterials;
(3) Drought impacts on forests;
(4) Quantification and modeling of ecosystem services;
(5) Improvement in energy feedstock conversion; and
(6) Climate Smart Forestry.</t>
  </si>
  <si>
    <t xml:space="preserve">Within guidelines established for the program as described in the Capacity Request for Applications (RFA) [formerly known as Formula Grant Opportunity (FGO)]._x000D_
_x000D_
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Capacity, Competitive, and/or Non-Competitive Request for Application (RFA). The most current RFAs are available via:_x000D_
https://nifa.usda.gov/program/mcintire-stennis-capacity-grant_x000D_
</t>
  </si>
  <si>
    <t>https://beta.sam.gov/fal/9c6879a3398b40368dd01ff0eeb17c80/view</t>
  </si>
  <si>
    <t>Payments to Agricultural Experiment Stations Under the Hatch Act</t>
  </si>
  <si>
    <t xml:space="preserve">Hatch Act and The Hatch Act of 1887 aka_x000D_
PAYMENTS TO AGRICULTURAL EXPERIMENT STATIONS UNDER THE HATCH ACT:_x000D_
(A) –The Hatch Act of 1887 (Regular Research) _x000D_
(B) – The Hatch Act of 1887 (Multistate Research Fund) </t>
  </si>
  <si>
    <t>{"list":[{"act":{"description":"Hatch Act of 1887, as amended; Public Law 84-352, 7 U.S.C. 361a-361i; Education Amendments of 1972, Section 506, Public Law 92-318; Public Law 93-471; Public Law 95-113; Education Amendments of 1980, Section 1361, Public Law 96-374, 7 U.S.C. 301; Public Law 97-98; Public Law 99-198; Public Law 101-624; Public Law 104-127; Public Law 105-185.\r\n"},"publicLaw":{"congressCode":"084"},"USC":{"title":"7","section":"361a-i"},"authorizationTypes":{"USC":true,"act":true,"statute":false,"publicLaw":true,"executiveOrder":false},"usc":{"title":"7","section":"361a-i"}}]}</t>
  </si>
  <si>
    <t xml:space="preserve">To support agricultural research at State Agricultural Experiment Stations. Its purpose is to promote efficient production, marketing, distribution, and utilization of products of the farm as essential to the health and welfare of people and to promote a sound prosperous agriculture and rural life. Up to 25 percent (25%) of funds to be used for integrated cooperative research and extension activities. _x000D_
_x000D_
Two (2) Programs are funded under CFDA 10.203. Specific Objectives are as follows:_x000D_
 _x000D_
(A) The Hatch Act of 1887 (Regular Research) _x000D_
The Hatch Act of 1887 provides the basis for Federal funding for agricultural research activities at the State Agricultural Experiment Stations in the 50 States, the District of Columbia, and the Insular Areas._x000D_
State Agricultural Experiment Stations are eligible for funds appropriated under this Act according to the following formula: The previous year’s base plus the current year increase as follows: _x000D_
Three percent (3%) for Federal Administration, _x000D_
Twenty percent (20%) equally, _x000D_
Twenty-six percent (26%) in an amount which bears the same ratio to the total amount to be allotted as the rural population of the State bears to the total rural population of all the States as determined by the last preceding decennial census; _x000D_
Twenty-six percent (26%) t in an amount which bears the same ratio to the total amount to be allotted as the farm population of the State bears to the total farm population of all the States as determined by the last preceding decennial census. Twenty-five percent (25%)  for the Hatch Multistate Research Fund._x000D_
_x000D_
(B) The Hatch Act of 1887 (Multistate Research) _x000D_
Not less than twenty-five percent (25%) of the total Hatch Act of 1887 funding is allotted to the States for cooperative research employing multidisciplinary approaches in which a State agricultural experiment station, working with another State agricultural experiment station, the Agricultural Research Service, or a college or university, cooperates to solve problems that concern more than one (1) State. These funds are designated as the ‘‘Multistate Research Fund, State Agricultural Experiment Stations.” Funds are allocated on a prorata basis and allocations are adjusted to support national and regional projects. These projects and their associated budgets are reviewed and approved annually._x000D_
_x000D_
The 25 percent applies to any amounts appropriated above the level of funding in 1955 (the base year). </t>
  </si>
  <si>
    <t xml:space="preserve">(A) The Hatch Act of 1887 (Regular Research) _x000D_
_x000D_
Hatch Act funds are provided for agricultural research on an annual basis to the State Agricultural Experiment Stations (SAES’s) which were established under the direction of the college or university or agricultural departments of the college or university in each State in accordance with the act approved July 2, 1862 (7 U.S.C. 301 et seq.); or such other substantially equivalent arrangements as any State shall determine._x000D_
Award recipients may subcontract to organizations not eligible to apply for funding provided that such arrangements are necessary to complete the project.  _x000D_
_x000D_
(B) The Hatch Act of 1887 (Multistate Research) _x000D_
_x000D_
Hatch Act funds are provided for agricultural research on an annual basis to the State Agricultural Experiment Stations (SAES’s) which were established under the direction of the college or university or agricultural departments of the college or university in each State in accordance with the act approved July 2, 1862 (7 U.S.C. 301 et seq.); or such other substantially equivalent arrangements as any State shall determine._x000D_
_x000D_
Award recipients may subcontract to organizations not eligible to apply for funding provided that such arrangements are necessary to complete the project. _x000D_
</t>
  </si>
  <si>
    <t>Funds under the Hatch Act are allocated in accordance with the statutory formula stated in the Act to the State agricultural experiment stations of the 50 States, the District of Columbia, Guam, Puerto Rico, the Virgin Islands, American Samoa, Micronesia, and Northern Mariana Islands. These institutions have been identified and declared eligible by their respective State legislatures.</t>
  </si>
  <si>
    <t>{"description":"Credentials/Documentation (083):\r\n\r\nThe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to:\r\n(i) Be registered in SAM before submitting its application;\r\n\r\n(ii) Provide a valid DUNS number in its application; and\r\n\r\n(iii) Continue to maintain an active SAM registration with current information at all times during which it has an active Federal award or an application or plan under consideration by a Federal awarding agency.\r\n\r\nIt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Request for Applications (RFAs). Successful applicants recommended for funding must furnish the information and assurances requested during the award documentation process. These include, but are not limited to the following:\r\n\r\nOrganizational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Information.”\r\n\r\nSPECIAL NOTE:\r\nPlease refer to the Capacity, Competitive, and/or Non-Competitive Request for Applications (RFAs) for further specific and pertinent details. The most current RFA is available via:\r\nhttps://nifa.usda.gov/program/hatch-act-1887\r\n\r\nRFAs are generally released annually. Hence, the RFAs provide the most current and accurate information available. Any specific instructions in the Capacity, Competitive, and/or Non-Competitive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</si>
  <si>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Request for Applications (RFAs) are published on the Agency’s website and Grants.gov.\r\n\r\nApplicants must complete the Grants.gov registration process.\r\n\r\nApplications should be submitted as outlined in the RFA. \r\n\r\nApplicants must follow the instructions provided per Grants.gov. \r\n\r\nPlease see the following NIFA Agency  links for more information:\r\nHatch Act Regular: http://nifa.usda.gov/program/hatch-act-1887\r\n\r\nHatch Act Multistate: http://nifa.usda.gov/program/hatch-act-1887-multistate-research-fund\r\n\r\nApplication packages complement, rather than duplicate, the information collected via the Plan of Work (POW) system and the Research, Extension, and Education Project Online Reporting Tool (REEport), and together satisfy all legislative and regulatory pre-award requirements. \r\n\r\n\r\n"}</t>
  </si>
  <si>
    <t>{"description":"Applications should be submitted as outlined in the RFA. Applicants must follow the instructions provided per Grants.Gov. \r\n\r\nApplication packages complement, rather than duplicate, the information collected via the Plan of Work (POW) system and the Research, Extension, and Education Project Online Reporting Tool (REEport), and together satisfy all legislative and regulatory pre-award requirements. \r\n\r\nThe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Capacity, Competitive, and/or Non-Competitive Request for Applications (RFAs) for further specific and pertinent details. The most current RFAs are available via: \r\nhttps://nifa.usda.gov/program/hatch-act-1887\r\n\r\nRFAs are generally released annually. Hence, the RFAs provide the most current and accurate information available. Any specific instructions in the Capacity, Competitive, and/or Non-Competitive RFAs supersede the general information provided in the CFDA database.\r\n\r\n\r\n\r\n"}</t>
  </si>
  <si>
    <t xml:space="preserve">Funds will be released on a quarterly basis to the institutions._x000D_
_x000D_
See Appendix A of the Request for Application (RFA) for the specific allocations._x000D_
_x000D_
Application packages complement, rather than duplicate, the information collected via the Plan of Work (POW) system and the Research, Extension, and Education Project Online Reporting Tool (REEport), and together satisfy all legislative and regulatory pre-award requirements._x000D_
_x000D_
Hatch Act Funds must be fully expended in the fiscal year of appropriation; no waiver requests may be considered and approved as no carryover authority is provided in the authorizing legislation._x000D_
_x000D_
2 CFR Part 200 – Subpart C and Appendix I apply to this program._x000D_
_x000D_
2 CFR Part 400 applies to this program._x000D_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RFA._x000D_
_x000D_
Reviewers will be selected based upon training and experience in relevant scientific, extension, or education fields, taking into account the following factors:_x000D_
_x000D_
(a) The level of relevant formal scientific, technical education, or extension experience of the individual, as well as the extent to which an individual is engaged in relevant research, education, or extension activities;_x000D_
_x000D_
(b) the need to include as reviewers experts from various areas of specialization within relevant scientific, education, or extension fields;_x000D_
_x000D_
(c) the need to include as reviewers other experts (e.g., producers, range or forest managers/operators, and consumers) who can assess relevance of the applications to targeted audiences and to program needs;_x000D_
_x000D_
(d) the need to include as reviewers experts from a variety of organizational types (e.g., colleges, universities, industry, state and Federal agencies, private profit and non-profit organizations) and geographic locations;_x000D_
_x000D_
(e) the need to maintain a balanced composition of reviewers with regard to minority and female representation and an equitable age distribution; and_x000D_
_x000D_
(f) the need to include reviewers who can judge the effective usefulness to producers and the general public of each application._x000D_
_x000D_
Evaluation Criteria will be delineated in the Capacity, Competitive, and/or Non-Competitive Request for Applications (RFA)._x000D_
_x000D_
2 CFR 200 – Subpart C and Appendix I and 2 CFR part 400 apply to this Program._x000D_
_x000D_
_x000D_
SPECIAL NOTE:_x000D_
Please refer to the Capacity, Competitive, and/or Non-Competitive Request for Applications (RFAs) for further specific and pertinent details. The most current RFAs are available via:_x000D_
https://nifa.usda.gov/program/hatch-act-1887_x000D_
_x000D_
RFAs are generally released annually. Hence, the RFAs provide the most current and accurate information available. Any specific instructions in the Capacity, Competitive, and/or Non-Competitive RFAs supersede the general information provided in the CFDA database._x000D_
_x000D_
_x000D_
</t>
  </si>
  <si>
    <t>Section :094 -  Deadlines:_x000D_
Dates for specific deadlines are announced in the Capacity Request for Applications (RFA) each fiscal year (FY)._x000D_
_x000D_
Section 095 - Range_x000D_
From 30 to 60 days._x000D_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below:_x000D_
http://nifa.usda.gov/_x000D_
http://www.grants.gov._x000D_
_x000D_
SPECIAL NOTE:_x000D_
Please refer to the Capacity, Competitive, and/or Non-Competitive Request for Applications (RFAs) for further specific and pertinent details. The most current RFA is available via:_x000D_
https://nifa.usda.gov/program/hatch-act-1887_x000D_
_x000D_
RFAs are generally released annually. Hence, the RFAs provide the most current and accurate information available. Any specific instructions in the Capacity, Competitive, and/or Non-Competitive RFAs supersede the general information provided in the CFDA database.</t>
  </si>
  <si>
    <t xml:space="preserve">Not applicable, each year of funding is awarded as a new grant. _x000D_
_x000D_
Specific details are provided in the Request for Applications (RFA), which are generally published annually. _x000D_
_x000D_
The most current RFA is available via: _x000D_
https://nifa.usda.gov/program/hatch-act-1887_x000D_
</t>
  </si>
  <si>
    <t>{"types":{"moe":false,"formula":true,"matching":true},"formula":{"title":"The Hatch Act of 1887","publicLaw":"084-352","description":"The Hatch Act of 1887"},"matching":{"requirementFlag":"voluntary","percent":"100","description":"(Other Matching Requirements:\r\n\r\nA) The Hatch Act of 1887 (Regular Research)  \r\n100 percent. \r\n\r\nHowever, the state agricultural experiment stations in the District of Columbia and the  insular areas shall provide non-Federal matching funds equal to not less than 50% of the formula funds distributed by the Secretary of Agriculture. This requirement  may be waived by the Secretary.\r\n\r\n(B) The Hatch Act of 1887 (Multistate Research) \r\nRequired Multistate Match amounts are disclosed in RFA..  \r\n"}}</t>
  </si>
  <si>
    <t>{"awarded":"other","description":"Hatch funds are expected to be fully expended in the fiscal year (FY) of appropriation; however, funds may be carried over for up to one (1) year after the end of the year for which they were appropriated. No prior approval is required to carry over funds for one (1) additional year; however, no additional carryover requests may be considered or approved, as no legislative authority to do so is provided.\r\n\r\nFurther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Capacity, Competitive, and/or Non-Competitive Request for Applications (RFAs) for specific and pertinent details. The most current RFAs are available via: \r\nhttps://nifa.usda.gov/program/hatch-act-1887\r\n\r\nRFAs are generally released annually. Hence, the RFAs provide the most current and accurate information available. Any specific instructions in the Capacity, Competitive, and/or Non-Competitive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</si>
  <si>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[{"code":"program","isSelected":true,"description":"Grantees are to submit initial project information and annual summary reports to NIFA’s electronic, Web-based inventory system that facilitates both grantee submissions of project outcomes and public access to information on Federally-funded projects. The details of the reporting requirements are included in the award terms and conditions.\r\n\r\nApplication packages complement, rather than duplicate, the information collected via the Plan of Work (POW) system and the Research, Extension, and Education Project Online Reporting Tool (REEport), and together satisfy all legislative and regulatory pre-award requirements. \r\n\r\nInstitutions are expected to submit an annual Program of Research, which is a listing of all approved Hatch projects for said institution. Institutions must submit a Project Initiation form through the REEport System prior to the initiation of each AHDR project. The project must undergo a review process and be approved before it is incorporated into the Program of Research. Each institution shall submit a REEport Progress Report, annually for each eligible project. These reports shall be submitted by February 1 for the preceding fiscal year.\r\n\r\nA Final Report shall be submitted through REEport to NIFA for each completed or terminated project. Such reports shall be submitted at the same time as are Progress Reports on active projects and should include a brief summary of accomplishments for the entire life of the project. \r\n\r\nA REEport Project Financial Report, shall be submitted to NIFA annually for all projects. Reports shall be made on a fiscal year basis and are to be submitted by February 1.\r\n\r\nFinancial reporting via the SF-425, Federal Financial Report are due annually to the Capacity Grants Branch, Awards Management Division, Office of Grants and Financial Management, on December 31st, for the period of October 1st through September 30th, on an annual basis  until the award is closed out.\r\n\r\nFor additional details regarding the annual, final technical and financial reporting requirements, please refer to the Agency’s websites at:  \r\nhttp://nifa.usda.gov/program/hatch-act-1887\r\n\r\nhttp://nifa.usda.gov/program/hatch-act-1887-multistate-research-fund\r\n\r\nInstructions for using the REEport system are included on the NIFA web site at:  http://nifa.usda.gov/reeport-resources-land-grant-partners.\r\n\r\nCapacity Grants Branch\r\nAwards Management Division (AMD)\r\nOffice of Grants and Financial Management (OGFM)\r\nNational Institute of Food and Agriculture (NIFA)\r\nU.S. Department of Agriculture (USDA)\r\nSTOP 2271\r\n1400 Independence Avenue, SW\r\nWashington, DC 20250-2298\r\nTelephone: (202) 401-6520\r\nFax: (202) 690-3002\r\nE-mail: formulagrantquestions@nifa.usda.gov.\r\n\r\nNew Website:\r\nNIMSS (National Information Management and Support System) for the Hatch Multistate Research Fund projects that the domain name for access has changed.  It is now http://www.nimss.org/.  \r\n\r\n"},{"code":"cash","isSelected":true,"description":"NIFA utilizes the Federal Financial Report, Form SF-425 to monitor cash outlays.\r\n"},{"code":"progress","isSelected":true,"description":"PROGRESS REPORTS:\r\nSee above for pertinent and specific details.\r\n\t"},{"code":"expenditure","isSelected":true,"description":"EXPENDITURE REPORTS:\r\nSee above for pertinent and specific details.\r\n"},{"code":"performanceMonitoring","isSelected":true,"description":"PERFORMANCE MONITORING:\r\nSee above for pertinent and specific details.\r\n"}]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</si>
  <si>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  \r\n\r\nRelation to other audit requirements, but records must be available for review or audit by appropriate officials of the Federal agency, pass-through entity, and Government Accountability Office (GAO). \r\nThis program is also subject to audit by the cognizant Federal audit agency and the USDA Office of Inspector General.\r\n"}</t>
  </si>
  <si>
    <t xml:space="preserve">(Formula Grants (Apportionments)) FY 17$228,105,022.00; FY 18 est $229,053,592.00; FY 19 est $227,669,828.00; FY 16$228,687,214.00; - The difference between the appropriation and obligation numbers reflects legislative authorized set-asides deducted as appropriate, and in some cases the availability of obligational authority from prior years._x000D_
_x000D_
Multi-state allocations represent 25% of all increases above the FY 1955 base year._x000D_
_x000D_
</t>
  </si>
  <si>
    <t xml:space="preserve">See Appendix A of the Request for Applications (RFA) for the specific allocation.    _x000D_
_x000D_
If minimum or maximum amounts of funding per capacity, competitive and/or non-competitive project grant, or cooperative agreement are established, these amounts will be announced in the annual Capacity, Competitive, and/or Non-Competitive Request for Application (RFA)._x000D_
_x000D_
The most current RFA is available via: _x000D_
https://nifa.usda.gov/program/hatch-act-1887_x000D_
</t>
  </si>
  <si>
    <t>{"list":[{"fiscalYear":2016,"description":"For Fiscal Year 2016:\r\n(A) The Hatch Act of 1887 (Regular Research):\t\r\n\r\nFor the FY 2016 award cycle, the “Payment to States” amount was $172,423,744 for awards to the 51 1862 state land-grant universities and six land-grants in insular areas.\r\n\r\nThere are 5,667 active Hatch Regular research projects currently reporting in the REEport systems.  All Hatch projects are described as plans of work for a five-year period and roughly 20% of the total number of Hatch projects, about 1,000, are new each year.  Projects are reviewed internally at the host institution for scientific merit and again by national program staff at NIFA for program compliance. Projects report progress through the REEport interface and are publically displayed through the CRIS system.  \r\n\r\n(B) The Hatch Act of 1887 (Multistate Research Fund):\r\n\r\nThe Hatch Act of 1887 provides Federal funding for agricultural research activities at the State Agricultural Experiment Stations in the 50 States, the District of Columbia, and the Insular Areas.  \r\n\r\nNot less than 25 percent of the total Hatch Act of 1887 funding is allotted to the States for cooperative research employing multidisciplinary approaches in which a State agricultural experiment station, working with another State agricultural experiment station, the Agricultural Research Service, or a college or university, cooperates to solve problems that concern more than one State. \r\n\r\nThe 25 percent applies to any amounts appropriated above the level of funding in 1955 (the base year). \r\n\r\nThese funds are designated as the ‘‘Multistate Research Fund, State Agricultural Experiment Stations.”  Funds are allocated on a prorata basis and allocations are adjusted to support national and regional projects. These projects and their associated budgets are reviewed and approved annually. A matching fund requirement exists for this Capacity Grant Program (formerly known as Formula Grant Opportunity).\r\n\r\n\r\nFor FY 2016, $ 56,263,470 was available for  grant awards. \r\n\r\nNIFA received a total of 57 applications requesting a total of $56,263,470 in FY 2016.  \r\n\r\nThe funding ratio for this program in FY 2016 was 100%.\r\n\r\nFunded projects addressed multistate agricultural research projects.  See Hatch Act research scope description in section # 170 – Examples of Funded Projects below.\r\n (A) FISCAL YEAR (FY) 2016 – HATCH REGULAR RESEARCH:\r\n\r\nFor the Fiscal Year (FY) 2016 award cycle, $172,423,744 was appropriated for awards to the fifty-one (51) 1862 state land-grant universities and six (6) land-grants in insular areas.\r\n\r\nThere were 5,667 active Hatch Regular research projects associated with the Hatch Act appropriation reporting in the REEport systems. All Hatch projects are described as plans of work for a five-year period and roughly 20% of the total number of Hatch projects, about 1,000, are new each year.\r\n\r\nProjects are reviewed internally at the host institution for scientific merit and again by national program staff at NIFA for program compliance. Projects report progress through the REEport interface and are publically displayed through the CRIS system.\r\n\r\nProjects may span the spectrum of research affecting all aspects of agriculture, including:\r\n(1)  soil and water conservation and use;\r\n(2) plant and animal production, protection, and health;\r\n(3) processing, distribution, safety, marketing, and utilization of food and agricultural products;\r\n(4) forestry, including range management and range products;\r\n(5) multiple use of forest rangelands, and urban forestry;\r\n(6) aquaculture;\r\n(7)  home economics and family life;\r\n(8) human nutrition;\r\n(9)  rural and community development;\r\n(10) sustainable agriculture;\r\n(11) molecular biology; and\r\n(12) biotechnology.\r\n\r\nResearch may be conducted on problems of local, State, regional, or national concern.\r\n\r\n\r\n(B) FISCAL YEAR (FY) 2016 – HATCH MULTI-STATE RESEARCH:\r\n\r\nThe Hatch Act of 1887 provides Federal funding for agricultural research activities at the State Agricultural Experiment Stations in the 50 States, the District of Columbia, and the Insular Areas.\r\n\r\nNot less than 25 percent of the total Hatch Act of 1887 funding is allotted to the States for cooperative research employing multidisciplinary approaches in which a State agricultural experiment station, working with another State agricultural experiment station, the Agricultural Research Service, or a college or university, cooperates to solve problems that concern more than one (1) State. These funds are designated as the ‘‘Multistate Research Fund, State Agricultural Experiment Stations.” Funds are allocated on a prorata basis and allocations are adjusted to support national and regional projects. These projects and their associated budgets are reviewed and approved annually. A matching fund requirement exists for this Capacity Grant Program (formerly known as Formula Grant Opportunity).\r\n\r\nFor the FY 2016 Capacity Grant (formerly known as Formula Grant Opportunity), $59,909,414 was available for project grant awards.\r\n\r\nNIFA received a total of 57 applications requesting a total of $59,909,414 in FY 2016.\r\n\r\n"},{"fiscalYear":2017,"description":"Fiscal Year (FY) 2017: \n\nIn Fiscal Year (FY) 2017, the amount appropriated for this Program was $243,701,000. \n\nThe amount available for awards was $228,105,022, after legislatively mandated set-asides.\n\n(A)  HATCH REGULAR RESEARCH:\n\nFor the Fiscal Year (FY) 2017 award cycle, $172,423,744 was appropriated for awards to the 51 1862 state land-grant universities and six (6) land-grants in insular areas.\n\nThere were 4,712 active Hatch Regular research projects associated with the Hatch Act appropriation reporting in the REEport systems. All Hatch projects are described as plans of work for a five-year period and roughly 20% of the total number of Hatch projects, about 1,000, are new each year.  \n\nProjects are reviewed internally at the host institution for scientific merit and again by national program staff at NIFA for program compliance. Projects report progress through the REEport interface and are publically displayed through the CRIS system.  \n\nProjects may span the spectrum of research affecting all aspects of agriculture, including:\n(1)  soil and water conservation and use; \n(2) plant and animal production, protection, and health; \n(3) processing, distribution, safety, marketing, and utilization of food and agricultural products; \n(4) forestry, including range management and range products; \n(5) multiple use of forest rangelands, and urban forestry; \n(6) aquaculture;\n(7)  home economics and family life; \n(8) human nutrition;\n(9)  rural and community development; \n(10) sustainable agriculture; \n(11) molecular biology; and\n(12) biotechnology.\n\nResearch may be conducted on problems of local, State, regional, or national concern. \n\n\n(B) HATCH MULTI-STATE RESEARCH:\n\nThe Hatch Act of 1887 provides Federal funding for agricultural research activities at the State Agricultural Experiment Stations in the 50 States, the District of Columbia, and the Insular Areas.  \n\nNot less than 25 percent (25%) of the total Hatch Act of 1887 funding is allotted to the States for cooperative research employing multidisciplinary approaches in which a State agricultural experiment station, working with another State agricultural experiment station, the Agricultural Research Service, or a college or university, cooperates to solve problems that concern more than one State. These funds are designated as the ‘‘Multistate Research Fund, State Agricultural Experiment Stations.” Funds are allocated on a prorata basis and allocations are adjusted to support national and regional projects. These projects and their associated budgets are reviewed and approved annually. A matching fund requirement exists for this Capacity Grant Program.\n\nFor the FY 2017 Capacity Request for Applications (RFA), $56,120,901 was available for project grant awards. \n\nNIFA received a total of 57 applications requesting a total of $56,120,901 in FY 2017. \n\nThe funding ratio for this program in FY 2017 was 100%."},{"fiscalYear":2018,"description":"Fiscal Year (FY) 2018: \n\nIn Fiscal Year (FY) 2018, the amount appropriated for this Program was $243,701,000.\n\nThe amount available for awards was $ 229,053,592 after legislatively mandated set-asides.\n\n(A)  HATCH REGULAR RESEARCH:\n\nFor the Fiscal Year (FY) 2018 award cycle, $171,984,121 was appropriated for awards to the 51 1862 state land-grant universities and six land-grants in insular areas.\n\nThere are 5,874 active Hatch Regular research projects currently reporting in the REEport systems.  All Hatch projects are described as plans of work for a five-year period and roughly 20% of the total number of Hatch projects, about 1,100, are new each year.  \n\nProjects are reviewed internally at the host institution for scientific merit and again by national program staff at NIFA for program compliance. Projects report progress through the REEport interface and are publically displayed through the CRIS system.  \n\n\n(B) HATCH MULTI-STATE RESEARCH:\n\nThe Hatch Act of 1887 provides Federal funding for agricultural research activities at the State Agricultural Experiment Stations in the 50 States, the District of Columbia, and the Insular Areas.  \n\nNot less than 25 percent (25%) of the total Hatch Act of 1887 funding is allotted to the States for cooperative research employing multidisciplinary approaches in which a State agricultural experiment station, working with another State agricultural experiment station, the Agricultural Research Service, or a college or university, cooperates to solve problems that concern more than one State. These funds are designated as the ‘‘Multistate Research Fund, State Agricultural Experiment Stations.” Funds are allocated on a prorata basis and allocations are adjusted to support national and regional projects. These projects and their associated budgets are reviewed and approved annually. A matching fund requirement exists for this Capacity Grant Program.\n\nFor the FY 2018 Capacity Request for Applications (RFAs), NIFA projects that a similar level of funding and similar number of proposals as in FY 2017. Funded projects should address multistate agricultural research projects\n\nFor the FY 2017 Capacity Request for Applications (RFA), $59,909,414 was available for project grant awards. \n\nNIFA received a total of 57 applications requesting a total of $56,348,551 in FY 2018.  \n\nThe funding ratio for this program in FY 2018 was 100%."},{"fiscalYear":2019,"description":"Fiscal Year (FY) 2019: \n\nIn Fiscal Year (FY) 2019, the amount appropriated for this Program was $243,238,000. \n\nThe amount available for awards was $227,669,828 after legislatively mandated set-asides.\n\n(A)  HATCH REGULAR RESEARCH:\n\nFor the FY 2019 award cycle, $171,984,121 appropriation is expected for the 51 1862 state land-grant universities and six land-grants in insular areas.\n\nWe project that there will be approximately 5,200 active projects of which about 1,000 will be new in FY 2019\n\n(B) HATCH MULTI-STATE RESEARCH:\n\nThe Hatch Act of 1887 provides Federal funding for agricultural research activities at the State Agricultural Experiment Stations in the 50 States, the District of Columbia, and the Insular Areas.  \n\nNot less than 25 percent (25%) of the total Hatch Act of 1887 funding is allotted to the States for cooperative research employing multidisciplinary approaches in which a State agricultural experiment station, working with another State agricultural\nexperiment station, the Agricultural Research Service, or a college or university, cooperates to solve problems that concern more than one State. These funds are designated as the ‘‘Multistate Research Fund, State Agricultural Experiment Stations.” Funds are allocated on a prorata basis and allocations are adjusted to support national and regional projects. These projects and their associated budgets are reviewed and approved annually. A matching fund requirement exists for this Capacity Grant Program.\n\nFor the FY 2019 Capacity Request for Applications (RFAs), NIFA projects that a similar level of funding and similar number of proposals as in FY 2018.\n\nFunded projects should address multistate agricultural research projects."}],"isApplicable":true}</t>
  </si>
  <si>
    <t>{"flag":"none","description":"Section # 153 - Additional Websites:\r\n\r\nhttp://nifa.usda.gov/program/hatch-act-1887\r\n\r\nhttp://nifa.usda.gov/program/hatch-act-1887-multistate-research-fund\r\n\r\n"}</t>
  </si>
  <si>
    <t>USDA, NIFA, National Program Leader, Institute of Food Production and Sustainability, Division of Plant Systems-Protection, 1400 Independence Avenue, SW., STOP 2240 , Washington , DC 20250-2240 Email:&lt; a href='mailto:formulagrantquestions@nifa.usda.gov'&gt;formulagrantquestions@nifa.usda.gov&lt;/a&gt;Phone: (202) 401-4939;</t>
  </si>
  <si>
    <t xml:space="preserve">10.500 Cooperative Extension Service; 10.207 Animal Health and Disease Research; 10.202 Cooperative Forestry Research; 10.200 Grants for Agricultural Research, Special Research Grants; 10.205 Payments to 1890 Land-Grant Colleges and Tuskegee University; 10.219 Biotechnology Risk Assessment Research; 10.652 Forestry Research; 10.250 Agricultural and Rural Economic Research, Cooperative Agreements and Collaborations; </t>
  </si>
  <si>
    <t>Fiscal Year2016: For Fiscal Year 2016:_x000D_
(A) The Hatch Act of 1887 (Regular Research):_x000D_
_x000D_
A Western Region project evaluated the impacts and contributions of local and regional food systems, and the diversity of agricultural enterprises.  They defined an evolving classification of local food business models that has provoked a national dialog, sharing community development ideas regarding local foods and procedures dealing with various participants of the marketing chain._x000D_
_x000D_
(B) The Hatch Act of 1887 (Multistate Research Fund):_x000D_
_x000D_
New project was initiated in FY 2016:_x000D_
One project will: _x000D_
a) develop chemical ecology tools and information to support sustainable agriculture by reducing damage by pests in crops such as potatoes, brassicas, cucurbits, apples, blueberries, and sweet corn, while maintaining pollinator health in agricultural systems; _x000D_
b) define variability of chemically mediated interactions between pests, crops, and beneficial organisms in terms of plant chemistry, species interactions and landscape factors in the Northeast;  _x000D_
c) characterize the non-target effects of pesticides on pollinators and natural enemies of pests; _x000D_
d) assess the impact of domestication on plant and animal chemical ecology in agricultural fields and identify unifying patterns of human and natural selection on chemical interactions of crop plants; _x000D_
e) establish a chemical ecology analytical facility for the Northeast to allow researchers ready access to equipment and technical expertise; and _x000D_
f) use extension to facilitate adoption and awareness of science-based chemical ecology tools to support sustainable production._x000D_
_x000D_
Examples of research on continuing projects in FY 2016 include:_x000D_
One project will include:_x000D_
a) evaluation of microbial species with potential for biological control of soil-borne plant pathogens; _x000D_
b) validation of new collection, detection and diagnostic protocols; _x000D_
c) assessment of responses to sub-inhibitory fungicides in fungal plant pathogen populations;  _x000D_
d) population genetic analysis of P. capsici using SNP database; _x000D_
e) data analyses, publication of scientific reports and outreach materials; _x000D_
f) progress reports at APS national and regional meetings as well as in the annual project meeting;  and _x000D_
g) development and delivery of extension education and outreach materials._x000D_
_x000D_
Another project will continue:_x000D_
 a) residue removal data collection including animal performance and subsequent yield; _x000D_
b) establishment of experiments that compare modified intensive-early stocking of rangeland with breeding cattle vs. continuous stocking of breeding cattle; _x000D_
c) experiments evaluating modified intensive-early stocking vs. continuous stocking of breeding cattle and influence of grazing strategies on grazing land productivity, harvest efficiency, and health; _x000D_
d) experiments evaluating inter-seeding annuals into cool-season and warm-season grass pastures to evaluate how weather variability influences results; _x000D_
e) evaluation of forage yield, forage quality, animal performance, and subsequent crop yield from forage crop use; _x000D_
f) evaluation of calf health, reproductive performance, cow body condition score, and calf performance from confined cow sites; and _x000D_
g) dissemination of information via Extension efforts._x000D_
 (A) FISCAL YEAR (FY) 2016 – HATCH REGULAR RESEARCH:_x000D_
_x000D_
A Southern Region study was conducted to improve disease resistance and fruit quality in peaches using traditional breeding and molecular approaches because the perfect peach - consistently exceeding consumer expectations with satisfying appearance, aroma, flavor, shelf life, and texture and meeting industry needs for durable disease resistances - remains elusive. This work lead to the development and application of DNA tests, which, when combined with phenotypic data, have facilitated breeding programs combining horticultural quality with leaf resistance to bacterial spot and fruit resistance to brown rot._x000D_
A Western Region project studied Staphylococcus aureus (S. aureus) colonization and infection in horses and cattle.  Investigators examined how different strains of S. aureus isolated from mastitic cows impact the outcome of mammary gland infection.  This led to a better understanding of what virulence factors are used by S. aureus to cause disease, which will guide future vaccine designs. _x000D_
A project from the North Central region investigated novel methods for soybean genetic improvement and genomic analysis.  Researchers discovered new Quantitative Trait Loci (QTLs) for soybean seed protein and oil content, and one (1) of the QTLs greatly influences seed protein content._x000D_
(B) FISCAL YEAR (FY) 2016 – HATCH MULTI-STATE RESEARCH:_x000D_
_x000D_
A new project was initiated in FY 2016. The project will:_x000D_
_x000D_
a) develop chemical ecology tools and information to support sustainable agriculture by reducing damage by pests in crops such as potatoes, brassicas, cucurbits, apples, blueberries, and sweet corn, while maintaining pollinator health in agricultural systems; _x000D_
b) define variability of chemically mediated interactions between pests, crops, and beneficial organisms in terms of plant chemistry, species interactions and landscape factors in the Northeast; _x000D_
c) characterize the non-target effects of pesticides on pollinators and natural enemies of pests; _x000D_
d) assess the impact of domestication on plant and animal chemical ecology in agricultural fields and identify unifying patterns of human and natural selection on chemical interactions of crop plants;_x000D_
e) establish a chemical ecology analytical facility for the Northeast to allow researchers ready access to equipment and technical expertise; and _x000D_
f) use extension to facilitate adoption and awareness of science-based chemical ecology tools to support sustainable production._x000D_
_x000D_
Examples of research on continuing projects in FY 2016 include:_x000D_
(1) A project will include:_x000D_
 a) evaluation of microbial species with potential for biological control of soil-borne plant pathogens; _x000D_
b) validation of new  collection, detection and diagnostic protocols;_x000D_
c) assessment of responses to sub-inhibitory fungicides in fungal plant pathogen populations;_x000D_
d) population genetic analysis of P. capsici using SNP database; _x000D_
e) data analyses, publication of scientific reports and outreach materials; _x000D_
f) progress reports at APS national and regional meetings as well as in the annual project meeting; and_x000D_
g) development and delivery of extension education and outreach materials._x000D_
(2) A project will continue:_x000D_
a) residue removal data collection including animal performance and subsequent yield; _x000D_
b) establishment of experiments that compare modified intensive-early stocking of rangeland with breeding cattle vs. continuous stocking of breeding cattle; _x000D_
c) experiments evaluating modified intensive-early stocking vs. continuous stocking of breeding cattle and influence of grazing strategies on grazing land productivity, harvest efficiency, and health; _x000D_
d) experiments evaluating inter-seeding annuals into cool-season and warm-season grass pastures to evaluate how weather variability influences results; _x000D_
e) evaluation of forage yield, forage quality, animal performance, and subsequent crop yield from forage crop use; _x000D_
f) evaluation of calf health, reproductive performance, cow body condition score, and calf performance from confined cow sites; and g) dissemination of information via Extension efforts._x000D_
_x000D_
_x000D_
_x000D_
_x000D_
Fiscal Year2017: Fiscal Year (FY) 2017: 
(A)  HATCH REGULAR RESEARCH:
Investigators in the Western Region worked to connect water quantity and water quality considerations in water-scarce regions of the arid southwest.  Researchers completed a detailed analyses of water policies, including such topics as groundwater governance in the United States, the use of grey water by the building/engineering industries, and the detection of antibiotic resistance in environmental matrices, such as recycled water and grey water. 
A North Central project targeted three international areas: trade, environment and agriculture in a global context. Investigators focused specifically on international dimensions of comparative advantage in food, feed and biofuel production.
(B) HATCH MULTI-STATE RESEARCH:
Projects initiated and/or renewed in FY 2017 include:
(1) A Hatch Multistate project will:
a) conduct multidisciplinary conventional and molecular marker-assisted breeding, germplasm enhancement, and early-generation selection research to improve potato productivity and quality for important Eastern U.S. markets. This will help develop new potato varieties with improved disease and insect resistance, resistance to internal heat necrosis, improved processing or fresh market characteristics, and enhanced nutritional quality will be released, providing growers with better marketing opportunities and/or improved resistance to pests; 
b) Use novel and improved potato germplasm to reduce the impact of economically important potato pests in the Eastern US.  This will increase adoption of new, high quality, pest resistant varieties, leading to increased profitability, greater worker safety, and reduced pesticide load in the environment and human diet;
c) evaluate yield, quality, and pest resistance of preliminary and advanced potato breeding lines in experimental- and commercial-scale trials at multiple Eastern locations to aid industry adoption of new varieties. Multi-site evaluation and selection process will result in the release of new, broadly adapted potato varieties that will be stress tolerant and suitable for use in a changing climate; and
d) provide timely and relevant information to stakeholders through various means including the maintenance of a project website and a web-based potato variety performance database for use by researchers, extension, potato growers, and allied industry members. 
Web-based and traditional conduits will be used for the distribution of timely and readily available potato variety production information to growers, allied industry members and consumers will be further developed and strengthened.
(2) A Hatch Multistate project will:
a) develop new technologies for characterizing fundamental nanoscale processes;
b) Construct and characterize self-assembled nanostructures that will lead to development of tools and products and benefit different aspects of agriculture and biological engineering research; 
c) Develop devices and systems incorporating microfabrication and nanotechnology; 
d) Develop a framework for economic, environmental and health risk assessment for nanotechnologies applied to food, agriculture and biological systems; 
e) Develop/improve education and outreach materials on nanofabrication, sensing, systems integration and application risk assessment; and 
f) Improve academic-industry partnership to help move the developed technologies to commercialization phase.
Examples of research on continuing projects include:
(1) A Hatch Multistate project will:
 a) develop new technologies for management of flies (biting and nuisance) in organic and conventional animal agriculture systems. This include in depth evaluation of the natural repellents used on livestock and further understand of how flies respond to repellents. Develop and evaluate recognition software to estimate fly population densities on livestock. Provide recommendations for alternative bedding materials to minimize fly development and optimal trapping strategies for target species; 
b) Detect Insecticide resistance and develop management strategies. Produce research and extension publications describing the mechanism(s) of resistance to insecticides in house flies, stable flies and horn flies. A database of resistance mechanisms by fly species and geographic distribution will be made available to support management efforts directed at house flies and stable flies. Develop a publicly-accessible database of the house fly and stable fly genomes that can be queried by fly researchers from various scientific disciplines; 
c) Investigate microbial ecology, epithelial immunity, and vector competence of biting and nuisance flies. Identification of attractive and repellent compounds from stable fly larval development substrates and from bacteria associated with flies and their development sites. Attractive lures will be developed and tested based upon fly response to these compounds. A database of bacterial, viral, and fungal taxa associated with blow flies will be developed. Produce research and extension publications describing infection of house flies by bacteria and other pathogens of concern to humans. Evaluate, develop and recommend selected essential oils with documented antimicrobial or microstatic activity against mastitis in dairy cattle; 
d) Characterize population biology of biting and nuisance flies. Datasets will be produced and made available describing the dispersal distance of stable flies with additional recorded data on environmental factors that affect dispersal. A population growth model for stable fly using time-series datasets will be provided to collaborators for use in further research or extension to growers and other extension clientele. A database of larval development site characteristics will be produced and made available; and
e) Community and stakeholder engagement by developing a searchable, national database of all pesticides registered in the US for use in animal agriculture will be compiled and updated annually. 
A national website with links to all currently available livestock entomology research and extension information from across the US will be made available to our stakeholders. Collaborate on developing regular state, regional and national updates for user groups (Extension agents, producer groups, veterinarians, etc.) through conference calls and/or on-line conferencing utilities. We will conduct pest specific webinars for farmers/stakeholders (conventional and organic), private practitioners.Fiscal Year2018: Fiscal Year (FY) 2018: 
(A)  HATCH REGULAR RESEARCH:
A North Central study is investigating biocontrol of foodborne pathogens on fresh produce using bacteriophages. Bacteriophages are potentially useful in controlling foodborne pathogens on minimally processed products since phage application is a non-destructive treatment.  
A project in the Southern region is being conducted to identify genes and gene products that can be manipulated to improve reproduction, health, animal well-being, and production in livestock. Researchers are studying gene and protein expression profiles in unique populations to identify and understand biological pathways associated with these important traits.
(B) HATCH MULTI-STATE RESEARCH:
New projects which began in Fiscal Year (FY) 2018 include:
(1) Regulation of Photosynthetic Processes
Collaborators participating in this regional project will place considerable focus on understanding and improving the response of photosynthesis to genetic, developmental and environmental factors that limit productivity. The research spans all levels of organization from the molecular and cellular through the leaf, whole plant and canopy.  Particular emphasis will be placed on abiotic stresses (i.e., heat, cold, drought and salinity), nitrogen- and water-use efficiency, carbon flux pathways, and the signal transduction mechanisms that initiate the plant response.
(2) Enteric Diseases of Food Animals: Enhanced Prevention, Control and Food Safety
The long-term goal of this collaborative project is to develop strategies to prevent and control enteric diseases of cattle, swine, and poultry, ultimately to decrease the incidence of enteric diseases in food animals, and decrease zoonotic food and water-borne illnesses in the USA.
(3) Improving Forage and Bioenergy Crops for Better Adaptation, Resilience, and Flexibility
This project is directed to these focus areas: Breeding crops with higher forage yield, improved forage quality for livestock production, longevity, and resistance or tolerance to biotic and abiotic stress conditions will provide more economical food production; forage crops need to be developed that will be productive under abiotic stresses, including drought, flooding, cold and warm temperatures, and soil salinity; Research needs to be done on stand establishment (improved seed germination and seedling vigor), biomass production, disease and insect resistance, etc., across multiple environments, especially on marginal soils where these species are likely to be used without competing with food crops; and Improving the yield, nutritional quality, and storability of forage crops will ensure an ample supply of good quality feed to animals and an essential step in securing the food chain to the consumer. 
(4) Elder Financial Exploitation: Family Risk and Protective Factors
This project will address the following objectives:
a)	Understand family members' experiences (thoughts and feelings) related to elder financial exploitation by a relative;
b)	Identify risk and protective factors in family systems that increase or decrease the likelihood of family elder financial exploitation;
c)	Identify the range and scope of family experiences foundational to family elder financial exploitation, including the consequences of EFE on family systems;
d)	Disseminate findings and implications to gerontology, family studies, and family economics researchers and educators, law enforcement and attorneys, community-based practitioners, and family member; 
e)	Continue to design further studies that build on earlier findings and create a conceptual model or expand Rabiner et al. (2004) Conceptual Model of Elder Financial Exploitation; and 
f)	Social, Economic and Environmental Causes and Consequences of Demographic Change in Rural America.
This project proposes to undertake a comprehensive analysis of current population processes affecting U.S. rural areas and provide to stakeholders policy-relevant research findings on the demographic causes and consequences of socioeconomic and environmental change.Fiscal Year2019: Fiscal Year (FY) 2019: 
(A)  HATCH REGULAR RESEARCH:
A North Central study is evaluating soil microbiome composition as an indicator of soil health.  Researchers aim to develop a resource that will provide the basis for incorporating soil microbiome analysis into the standard package of soil health testing.
(B) HATCH MULTI-STATE RESEARCH:
New projects which began in Fiscal Year (FY) 2019 include:
(i) Biochemistry and Genetics of Plant-Fungal Interactions
Fungi are the dominant causal agents of plant disease in both agriculture and natural ecosystems. A better understanding of plant-fungal interactions and the response of plants to pathogens is critical to the development of effective and long term control measures. This new multistate committee will:
a)	Bring together scientists that study the genetics and biochemistry of fungal-plant interactions in several different economically important fungal genera having different trophic interactions with plants. These genera include Alternaria, Aspergillus, Cochliobolus, Colletotrichum, Fusarium, Magnaporthe, Monilinia, Pyrenophora, Sclerotinia and Ustilago. 
b)	Identify common and unique genetic and/or biochemical mechanisms required for infection and plant colonization by the economically important fungal genera named in Objective 1.
c)	As a logical extension of Objective 2, identify common and unique genetic and/or biochemical components of plant hosts that facilitate or deter diverse fungal-plant associations of the economically important fungal genera named in Objective 1.
d)	Integrate research findings concerning the biology and genomics of plant-fungal interactions with new information about resistance mechanisms in host plants (integrate Objectives 2 and 3), thereby providing field pathologists and agronomists with improved management strategies against plant pathogens.
e)	Explore new and collaborative funding possibilities to enhance activities.
(ii) Genetic Bases for Resistance and Immunity to Avian Diseases
Disease remains a major issue for the poultry industry. Economic losses due to morbidity, poor performance, and mortality are significant with the added threat that some bacterial and viral zoonotic pathogens can cause human illness or death. With a major focus on antibiotic free (ABF) production, understanding and optimizing immune function has become of paramount importance to maintaining sustainable levels of production. The objectives of the new multistate project are to:
a)	To Determine how Allelic Variation Influences the Efficacy of Innate and Acquired Immune Functions
b)	To Identify Factors and Agents Affecting Poultry Immune Development, Function, Dysfunction and Pathology
c)	To Develop and Employ Genetic Stocks, Methods, Reagents and other Tools to Assess Basic Immune Function, Characterize Immune Evolutionary Processes, Guide Genetic Selection, and Increase Resistance to or Protection Against Avian Diseases
This multistate project will facilitate a better understanding of polymorphic loci and the consequence of selection on poultry health and production; new breeding strategies to produce more robust, disease resistant lines of poultry; improved efficacy of vaccines and other pharmaceutical agents; new vaccine programs for controlling existing as well as emerging diseases; a better comprehension of immune responses to specific antigens and a better fundamental understanding of how the avian immune system functions.
(iii) U.S. Agricultural Trade and Policy in a Dynamic Global Market Environment U.S. agriculture is dependent on the international market.  The U.S. has long been a proponent of developing opportunities for trade through multilateral, bilateral, and regional trade agreements.  Recent events, however, including the U.S. withdrawal from the Trans-Pacific Partnership (TPP) and the announced renegotiation of the North American Free Trade Agreement (NAFTA) create uncertainties with respect to their implications for U.S. agriculture.
This multistate project will 
a.	Determine the impacts of U.S. and foreign policies, regulations, market structures, and productivity on U.S. food and agricultural trade, the economy, and the environment. Specifically, to examine the impact of the following a1. foreign investment and multinational firms, b1. international and national events and policies (e.g., Farm Bill, immigration and labor issues, food fraud, food labeling laws), and c1. economic growth and changing policies of developing and emerging economies, including safeguards or other mechanisms that target food security. 
b.	Determine the impacts of international trade agreements and institutions on U.S. food and agricultural trade, the economy, and the environment. Specifically, to examine the potential implications of the following: a2. renegotiating preferential trade agreements (e.g., NAFTA), b2. not engaging in
preferential trade agreements (e.g. Trans Pacific Partnership), and c2. future preferential trade agreements.
This project will help a. increase ability to understand and predict changes resulting from changes in trade agreements. b. increase ability to understand and predict changes resulting from changes in domestic policy. c. provide more clientele exposure to trade research and information.
(iv) Integrated Systems Research and Development in Automation and Sensors for Sustainability of Specialty Crops
There is continuing need for sufficient and effective sensors, optimized assistive mechanization, and automation systems for specialty crops (fruits, vegetables, tree nuts, dried fruits and nursery). This is because many of the underlying biological processes related to quality and condition of fruits and vegetables are not readily transferred into engineering concepts. Biological variability, coupled with variable environmental factors, creates challenges and opportunities for developing sensors and automation systems for effective implementation at various stages of the production, harvest, and postharvest handling chain. This multistate research group will
a.	Adapt biological concepts associated with specialty crop production, harvest, and postharvest handling into quantifiable parameters which can be sensed
b.	Develop specialty crop architectures and systems that are more amenable to mechanized production
c.	Study interactions between machinery and crop to provide basis for creating optimal mechanical and/or automated solutions for specialty crop production
d.	Develop sensors and sensing systems which can phenotype and measure and interpret quality parameters
e.	Design and evaluate automation systems which incorporate varying degrees of mechanization and sensors to assist specialty crop industries with labor, management decisions, and reduction of production costs
f.	Develop collaboration and work in partnership with equipment and technology manufacturers to commercialize and implement the outcomes of this project.
This multistate project will help in a. Specialty crop technology development b. Modernized, mechanization compatible crop production designs, c. Research publications in the design of specialty crop technologies, d. Training of graduate and undergraduate students in the design and concepts of specialty crop automated equipment, e. Workshops and other continuing education opportunities for practicing scientists and engineers, f. Competitive advantage for domestic specialty crop producers by increasing labor efficiency with automated equipment and systems, g. Healthier and safer working environment for the remaining human workforce used in specialty crop production and handling, i. Manufacturing workforce (design engineers, mechanics, operators) better prepared to manufacture and use automated equipment for specialty crop production, postharvest storage, processing, handling, and sorting, j. Reduction of the impact of specialty crop production on the environment through more precise field, postharvest facilities, and packinghouse operations.</t>
  </si>
  <si>
    <t xml:space="preserve">Within guidelines established for the program as described in the Formula Grant Opportunity (FGO)._x000D_
_x000D_
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Capacity, Competitive, and/or Non-Competitive Request for Application (RFA). The most current RFAs are available via: _x000D_
https://nifa.usda.gov/program/hatch-act-1887_x000D_
</t>
  </si>
  <si>
    <t>https://beta.sam.gov/fal/819cce4c8eab4ec6a382d48bd2b539cd/view</t>
  </si>
  <si>
    <t>Payments to 1890 Land-Grant Colleges and Tuskegee University</t>
  </si>
  <si>
    <t>Evans-Allen Research and/or Agricultural Research at 1890 Land-Grant Institutions, Including Tuskegee University, West Virginia State University and Central State University.</t>
  </si>
  <si>
    <t>{"list":[{"act":{"description":"Section 1445 of the National Agricultural Research, Extension, and Teaching Policy Act of 1977 (NARETPA), enacted as Title XIV of Public Law 95–113 (The Food and Agriculture Act of 1977) on Sept. 29, 1977 is also known as the Evans-Allen Research Program. This law provides the basis for Federal funding for agricultural research activities at 1890 Land-Grant Institutions under the Act of August 30, 1890 (26 Stat. 417–419, as amended; 7 U.S.C. 321–326 and 328), including Tuskegee University, West Virginia State University and Central State University. Amended by Public Law 95-547, Public Law 97-98, Public Law 99-198, Public Law 101-624, Public Law 104-127 and Public Law 105-185., 7 U.S.C 3222; Public Law 113-79 "},"USC":{"title":"7","section":"3222"},"authorizationTypes":{"USC":true,"act":true,"statute":false,"publicLaw":false,"executiveOrder":false},"usc":{"title":"7","section":"3222"}}]}</t>
  </si>
  <si>
    <t xml:space="preserve">To support continuing agricultural research at colleges eligible to receive funds under the Act of August 30, 1890 (26 Stat. 417-419), as amended; 7 U.S.C. 321-326 and 328), including Tuskegee University, West Virginia State University and Central State University. Its purpose is to promote efficient production, marketing, distribution and utilization of products of the farm as essential to the health and welfare of people and to promote a sounds prosperous agriculture and rural life. </t>
  </si>
  <si>
    <t xml:space="preserve">Applications may be submitted by 1890 Land-Grant Universities, including Tuskegee University, West Virginia State University and Central State University. </t>
  </si>
  <si>
    <t>{"description":"Credentials/Documentation (083): \r\n\r\nThe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Capacity, Competitive, and/or Non-Competitive Request for Applications (RFAs) for further specific and pertinent details. The most current RFAs are available as follows: \r\nhttps://nifa.usda.gov/sites/default/files/resources/FY18AgriculturalResearchat1890InstitutionsModification882017.pdf\r\n\r\nRFAs are generally released annually. Hence, the RFAs provide the most current and accurate information available. Any specific instructions in the Capacity, Competitive, and/or Non-Competitive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</si>
  <si>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Request for Applications (RFAs) are published on the Agency’s website and Grants.gov. Applicants must complete the Grants.gov registration process. Please see the following Grants.gov link for more information: http://www.grants.gov. This program is excluded from coverage under E.O. 12372. \r\n\r\nPre-award form submissions must be submitted to the Evans-Allen program as a “new” application on the www.grants.gov website. \r\n\r\nAs noted previously, these application packages complement, rather than duplicate, the information collected via the Plan of Work (POW) system and the Research, Extension, and Education Project Online Reporting Tool (REEport), and together satisfy all legislative and regulatory pre-award requirements. \r\n\r\nSection 202 of the Agricultural Research, Extension, and Education Reform Act of 1998 (AREERA) amended the Smith-Lever Act and the Hatch Act to require approved plans of work for agricultural extension and research activities at 1862 and 1890 Land-Grant Institutions in order to receive Federal funding. Therefore, each 1862 and 1890 Land-Grant Institution must submit both a Five (5) Year Plan of Work Update (i.e., submitted each year as an update) and an Annual Report of Accomplishments and Results. Both reports were due by April 1. \r\n\r\nSpecific project details and pertinent information should be entered in the REEport  The REEport system collects technical and financial data about projects NIFA has funded and allows grantees to report significant accomplishments and impacts of their research, extension, and education work. An environmental impact statement is required for this program. \r\n"}</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</si>
  <si>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Capacity, Competitive, and/or Non-Competitive Request for Applications (RFAs) for further specific and pertinent details. The most current RFAs are available via: \r\nhttps://nifa.usda.gov/sites/default/files/resources/FY18AgriculturalResearchat1890InstitutionsModification882017.pdf\r\n\r\nRFAs are generally released annually. Hence, the RFAs provide the most current and accurate information available. Any specific instructions in the Capacity, Competitive, and/or Non-Competitive RFAs supersede the general information provided in the CFDA database.\r\n\r\n\r\n\r\n"}</t>
  </si>
  <si>
    <t xml:space="preserve">The Planning, Accountability and Reporting Staff (PARS) and the Office of Grants and Financial Management (OGFM) Capacity Branch will be reviewing submitted documents to determine if all program, financial, and administrative requirements have been met and are current. To receive an annual allotment of funds, each eligible institution or State must first submit a plan of work to NIFA for approval. During the grant period, PARS will notify the OGFM Capacity Branch and the institution regarding each institution’s compliance with the Plan of Work reporting requirements (i.e., Five (5) Year Plan of Work Update and an Annual Report of Accomplishments and Results). If all current program and administrative requirements have been met by the eligible institution, funding will continue to be released on a quarterly basis. The OGFM Capacity Branch will notify the institutions when all requirements have been met or approved. PARS will notify the OGFM Capacity Branch and the institution regarding each institution’s compliance with the Plan of Work reporting requirements (i.e., Five (5) Year Plan of Work Update and an Annual Report of Accomplishments and Results). If all current program and administrative requirements have been met by the eligible institution, funding will continue to be released on a quarterly basis. The OGFM Capacity Branch will notify the institutions when all requirements have been met or approved._x000D_
_x000D_
2 CFR Part 200 – Subpart C and Appendix I apply to this program._x000D_
_x000D_
2 CFR Part 400 applies to this program. 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_x000D_
SPECIAL NOTE: _x000D_
Please refer to the Capacity, Competitive, and/or Non-Competitive Request for Applications (RFAs) for further specific and pertinent details. The most current RFAs are available via: _x000D_
https://nifa.usda.gov/sites/default/files/resources/FY18AgriculturalResearchat1890InstitutionsModification882017.pdf_x000D_
	_x000D_
RFAs are generally released annually. Hence, the RFAs provide the most current and accurate information available. Any specific instructions in the Capacity, Competitive, and/or Non-Competitive RFAs supersede the general information provided in the CFDA database._x000D_
_x000D_
_x000D_
</t>
  </si>
  <si>
    <t xml:space="preserve">Deadlines (094): _x000D_
Contact the headquarters or regional office, as appropriate, for application deadlines. _x000D_
_x000D_
Range of Approval/Disapproval Time (095): _x000D_
_x000D_
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Capacity, Competitive, and/or Non-Competitive Request for Applications (RFAs) for further specific and pertinent details. The most current RFA is available via: _x000D_
https://nifa.usda.gov/sites/default/files/resources/FY18AgriculturalResearchat1890InstitutionsModification882017.pdf_x000D_
_x000D_
RFAs are generally released annually. Hence, the RFAs provide the most current and accurate information available. Any specific instructions in the Capacity, Competitive, and/or Non-Competitive RFAs supersede the general information provided in the CFDA database. _x000D_
</t>
  </si>
  <si>
    <t>Not Applicable._x000D_
2 CFR Part 200 – Subparts D &amp; E apply to this program.</t>
  </si>
  <si>
    <t xml:space="preserve">Not applicable, each year of funding is awarded as a new grant._x000D_
_x000D_
Specific details are provided in the Request for Applications (RFA), which are generally published annually. _x000D_
_x000D_
The most current RFA is available via: _x000D_
https://nifa.usda.gov/sites/default/files/resources/FY18AgriculturalResearchat1890InstitutionsModification882017.pdf_x000D_
</t>
  </si>
  <si>
    <t>{"types":{"moe":false,"formula":true,"matching":true},"formula":{"title":"Evans-Allen Research","publicLaw":"95-113","description":"Evans-Allen Research"},"matching":{"requirementFlag":"voluntary","percent":"100","description":"NARETPA section1449 (7 U.S.C. 3222d) states that “the State shall provide matching funds from non-Federal sources.  Such matching funds shall be for an amount equal to not less than ... 100 percent of the formula [grant] funds to be distributed to the eligible institution for fiscal year 2007 and each fiscal year thereafter.  ... Notwithstanding [redistributing the funds], the Secretary may waive the matching funds requirement ... above the 50 percent level for any fiscal year for an eligible institution of a State if the Secretary determines that the State will be unlikely to satisfy the matching requirement.”"}}</t>
  </si>
  <si>
    <t>{"awarded":"other","description":"Evans-Allen Research Program funds are fiscal year appropriated and expected to be fully expended in the fiscal year of appropriation; however, funds may be carried over for up to one additional year.  Please note there is no limitation on the amount of Federal funds that may be carried over for this one additional fiscal year.  No prior approval from NIFA is required.  Since this limitation is legislatively mandated, NIFA is not authorized to grant any carryover requests beyond this one additional year.   \r\n\r\n2 CFR Part 200, Subpart D applies to this program.\r\n\r\nEvans-Allen Research Program funds are fiscal year appropriated and expected to be fully expended in the fiscal year of appropriation; however, funds may be carried over for up to one (1) additional year. Please note there is no limitation on the amount of Federal funds that may be carried over for this one (1) additional fiscal year. No prior approval from NIFA is required. Since this limitation is legislatively mandated, NIFA is not authorized to grant any carryover requests beyond this one (1) additional year.\r\n\r\nFurther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Capacity, Competitive, and/or Non-Competitive Request for Applications (RFAs) for specific and pertinent details. The most current RFAs are available via: \r\n\r\nhttps://nifa.usda.gov/sites/default/files/resources/FY18AgriculturalResearchat1890InstitutionsModification882017.pdf\r\n\r\n\r\nRFAs are generally released annually. Hence, the RFAs provide the most current and accurate information available. Any specific instructions in the Capacity, Competitive, and/or Non-Competitive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</si>
  <si>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[{"code":"program","isSelected":true,"description":"Grantees are to submit initial project information and annual summary reports to NIFA’s electronic, Web-based inventory system that facilitates both grantee submissions of project outcomes and public access to information on Federally-funded projects. The details of the reporting requirements are included in the award terms and conditions.\r\n\r\nPre-award form submissions must be submitted to the Evans-Allen Research Program as a “new” application on the www.grants.gov website. As noted previously, these application packages complement, rather than duplicate, the information collected via the Plan of Work (POW) and REEport and together satisfy all legislative and regulatory pre-award requirements. The Plan of Work Update and Annual Report of Accomplishments and Results should have been submitted by April 1 online at the web address: http://pow.NIFA.usda.gov. Section 225 of the Agricultural Research, Extension, and Education Reform Act of 1998 (AREERA) amended NARETPA to require an approved Plan of Work for agricultural extension and research activities at 1890 Land-Grant Institutions in order to receive Federal funding. Therefore, each 1890 Land-Grant Institution, including Tuskegee University, West Virginia State University and Central State University, must submit both a Five (5) Year Plan of Work Update and an Annual Report of Accomplishments and Results. \r\n\r\nBoth reports are due April 1. Specific project details and pertinent information should be entered in REEport. The REEport system collects technical and financial data about projects NIFA has funded and allows grantees to report significant accomplishments and impacts of their research, extension, and education work. \r\n\r\nThe Plan of Work (POW) and Annual Report of Accomplishments and Results should be submitted online through the NIFA Reporting Portal at the web address: \r\n\r\nhttp://portal.nifa.usda.gov/portal. Additional information about the POW is available at: http://nifa.usda.gov/tool/pow \r\n\r\nThe following is a description of project data reporting requirements through the REEport system (located at http://portal.nifa.usda.gov) as well as the SF-425 reporting requirements: \r\n\r\nInstitutions must submit a REEport Project Initiation which includes the Project Description; Project Classification; Assurance Form; and Project Proposal through the REEport System prior to the initiation of each capacity-funded project. The project must undergo a review process and be approved before it is incorporated into the Program of Research. \r\n\r\nEach institution shall submit a REEport Progress Report annually for each eligible project. All Progress Reports from institutions are based on the federal fiscal year and shall be submitted by March 1 for the preceding fiscal year. \r\n\r\nA Financial Report shall be submitted to NIFA through REEport annually for all eligible projects from the preceding fiscal year. A Financial Report is also required for expenditures on all State projects that are to be included in the non-Federal funds and matching funds computation. Reports shall be made on the federal fiscal year basis. \r\n\r\nFinancial reporting via the SF-425, Federal Financial Report is due to the Capacity Grants Branch, Awards Management Division, OGFM, on December 31 for the period October 1 through September 30 annually, until the award is closed out. \r\n\r\nA Final Report shall be submitted to NIFA through REEport for each completed or terminated project. Such reports shall be submitted at the same time as are progress reports on active projects and should include a summary of accomplishments for the entire life of the project. \r\n\r\nSee http://www.nifa.usda.gov/business/awards/formula/evansallen.html for additional details of annual, final technical and financial reporting requirements. Instructions for using the REEport system are included on the NIFA web site at: http://nifa.usda.gov/reeport-resources-land-grant-partners.\r\n\r\nCapacity Branch \r\nAwards Management Division \r\nOffice of Grants and Financial Management (OGFM)\r\nNational Institute of Food and Agriculture (NIFA)\r\nU.S. Department of Agriculture (USDA), STOP 2298\r\n1400 Independence Avenue, SW, Washington, DC 20250-2298\r\nTelephone: (202) 401-6520, Fax: (202) 690-3002, E-mail: formulagrantquestions@nifa.usda.gov. \r\n\r\n2 CFR Part 200 - Subpart D applies to this program."},{"code":"cash","isSelected":true,"description":"NIFA uses the SF-425, Federal Financial Report to monitor cash.\r\n\r\n"},{"code":"progress","isSelected":true,"description":"(Details regarding Progress Reports are provided above.)"},{"code":"expenditure","isSelected":true,"description":"(Details regarding Expenditure Reports are provided above.)"},{"code":"performanceMonitoring","isSelected":true,"description":"(Details regarding Performance Monitoring are provided above.)"}]</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</si>
  <si>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(GAO).\r\n\r\nRelation to other audit requirements, but records must be available for review or audit by appropriate officials of the Federal agency, pass-through entity, and Government Accountability Office (GAO).\r\nThis program is also subject to audit by the cognizant Federal audit agency and the USDA Office of Inspector General.\r\n"}</t>
  </si>
  <si>
    <t>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 _x000D_
_x000D_
2 CFR Part 200 - Subpart D applies to this program.</t>
  </si>
  <si>
    <t>(Formula Grants (Apportionments)) FY 17$50,780,008.00; FY 18 est $50,877,548.00; FY 19 est $50,683,295.00; FY 16$50,910,586.00; - The difference between the appropriation and obligation numbers reflects legislative authorized set-asides deducted as appropriate, and in some cases the availability of obligational authority from prior years._x000D_
_x000D_
SPECIAL NOTE:_x000D_
The FY 2016 budget reflected an increase funds to accommodate one (1) new 1890 Land Grant, Institution (Central State University) and to provide $2.5 million for a new National competitive award program for these institutions.</t>
  </si>
  <si>
    <t xml:space="preserve">If minimum or maximum amounts of funding per competitive and/or capacity project grant, or cooperative agreement are established, these amounts will be announced in the annual Capacity, Competitive, and/or Non-Competitive Request for Application (RFA)._x000D_
_x000D_
The most current RFA is available via: _x000D_
https://nifa.usda.gov/sites/default/files/resources/FY18AgriculturalResearchat1890InstitutionsModification882017.pdf_x000D_
</t>
  </si>
  <si>
    <t>{"list":[{"fiscalYear":2016,"description":"In FY 2016, a newly designated 1890 Land-Grant University (authorized under the 2014 Farm Bill) became eligible for funding under this program, bringing the total to 19 institutions, located in 18 States.   \r\n\r\nThe appropriated amount in FY 2016 was $54,185,000.  \r\n\r\nFunding to the 19 institutions after legislatively authorized set-asides were $50,910,586.  Funds will be distributed on a formula basis, with a 100 percent matching requirement by the State from non-federal sources. However, a matching waiver may be granted by the funding agency with appropriate justification from requesting institution.\r\n\r\n\r\n\r\n The appropriated amount for the 1890 Evans-Allen Program was $54,185,000. \r\n\r\nThe funds available to the states after legislatively authorized set-asides were $50,910.586 \r\n\r\nThe 19 Institutions, located in 18 states, were awarded funds based on a formula and the awards ranged from $1,242,633 to $5,110,655. \r\n\r\nInstitutions were required to provide a 1:1 dollar match. However, matching waivers were an option for institutions that were unable to acquire the required match from the State due to financial constraints and reductions to State budgets.\r\n"},{"fiscalYear":2017,"description":"In Fiscal Year (FY) 2017, the appropriated amount was $54,185,000.  \n\nFunding to the 19 institutions after legislatively authorized set-asides were $50,780,008.  Funds were distributed on a formula basis, with a 100 percent (100%) matching requirement by the State from non-federal sources. \n\nHowever, NIFA may consider and approve matching waiver requests above the 50 percent level."},{"fiscalYear":2018,"description":"In Fiscal Year (FY) 2018, $54,082,000 was appropriated to support agricultural research at the 1890 Land-Grant Institutions (LGIs). \n\nThe available amount after legislatively authorized set-asides was $50,877,548. \n\nFunds will be distributed quarterly, after receipt of performance and financial reports.  The program has a required matching component.  If the institutions is unable to secure the 100% state match, \n\nNIFA may consider and approve matching waiver requests above the 50 percent level."},{"fiscalYear":2019,"description":"For Fiscal Year 2019, it is projected the funding level will be at the FY 2018 appropriated amount of $54,082,000 to support the 19 LGIs located in 18 states.\n\nThe projected amount after legislatively authorized set-asides will be $50,877,548.\n\n\nPertinent details will be provided by Program at a future"}],"isApplicable":true}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</si>
  <si>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_x000D_
</t>
  </si>
  <si>
    <t>USDA, NIFA, National Program Leader, Institute of Youth, Family, and Community, 1400 Independence Avenue, SW., STOP 2250 , Washington , DC 20250-2250 Email:&lt; a href='mailto:formulagrantquestions@nifa.usda.gov'&gt;formulagrantquestions@nifa.usda.gov&lt;/a&gt;Phone: (202) 720-9278;</t>
  </si>
  <si>
    <t>http://nifa.usda.gov/program/agricultural-research-1890-land-grant-institutions</t>
  </si>
  <si>
    <t xml:space="preserve">10.500 Cooperative Extension Service; 10.001 Agricultural Research Basic and Applied Research; 10.207 Animal Health and Disease Research; 10.202 Cooperative Forestry Research; 10.200 Grants for Agricultural Research, Special Research Grants; 10.203 Payments to Agricultural Experiment Stations Under the Hatch Act; 10.219 Biotechnology Risk Assessment Research; 10.652 Forestry Research; 10.250 Agricultural and Rural Economic Research, Cooperative Agreements and Collaborations; </t>
  </si>
  <si>
    <t>Fiscal Year2016: For FY 2016:_x000D_
_x000D_
Integrated Control Of Spotted Wing Drosophila, Drosophila Suzukii, In Sustainably Grown Blackberries - The goals/objectives of this project are to: Determine if habitat management/native perennial plantings in a farmscaping approach to enhance beneficial insect diversity and abundance, application of Entrust, and GRANDEVO reduces Spotted Wing Drosophila (SWD) abundance and damage in blackberries. These studies will: _x000D_
(1) quantify populations of beneficial insects (i.e., lady beetles, lacewings, anthocorids, lygaeids and carabids) and SWD in sustainably grown blackberries with and without native perennial border plantings; _x000D_
(2) assess control of SWD and quantify berry damage; and_x000D_
(3) determine if biologically based products (i.e., Entrust and GRANDEVO) reduce SWD abundance and damage in blackberries in grower cooperator plots. The project will also educate berry growers about results of this research and assist incorporating positive results into their control programs. _x000D_
_x000D_
Financially Literate Entrepreneurship For Rural Youth And Families: A Pilot Study At Two County High Schools - A pilot study that examines, identifies, and supports solutions to the economic challenges specific for youth and their families in rural communities will be conducted under this project.  While entrepreneurship programs are in place in some communities, most American youth have little access to comprehensive financial literacy training to support successful entrepreneurship. The primary goal of the pilot study is to improve rural youth and their families' economic and employment situations by providing quality education in entrepreneurship and financial literacy. Five core objectives will be addressed:_x000D_
(1) building an infrastructure for ongoing community development; _x000D_
(2) growing learning opportunities for youth and adults in rural communities;_x000D_
(3) encouraging community investment in rural-based entrepreneurs; _x000D_
(4) reducing challenges faced by youth entrepreneurs; and _x000D_
(5) sharing the methodologies. _x000D_
_x000D_
These objectives will be measured over the three-year term of the grant._x000D_
_x000D_
Techniques To Improve Calcein Marking Of Fish - The ability to discriminate between wild and hatchery produced fish following stock enhancement is critical to a benefit cost analysis. Calcein represents a non-lethal means of distinguishing among groups of fish following an enhancement stocking.  The overall goal of this project is to determine efficacy of using calcein to mark Black Crappie and White Crappie. The studies outlined below in the objectives are needed to achieve the overall goal. The objectives of the project are to: _x000D_
(1)conduct range-finding tests to determine the no observable effect concentrations and 3.5-min LC50s for salt in Black Crappie and White Crappie; _x000D_
(2) conduct focused salinity tolerance tests to reduce the standard errors of estimates of the no observable effect concentrations and 3.5-min LC50s for salt in Black Crappie and White Crappie;_x000D_
(3) determine the maximum dunking density tolerable to Black Crappie and White Crappie; and _x000D_
(4) determine the retention rates and relative intensities of calcein marks on Black Crappie and White Crappie over a period of months to years following marking._x000D_
_x000D_
_x000D_
_x000D_
_x000D_
 OPTIMAL AGRONOMIC PRACTICES TO REDUCE NUTRIENT LOADING IN WATER BODIES_x000D_
_x000D_
The research objectives for this three-year project include the following:_x000D_
(1) Develop a GIS based methodology to assess statewide agronomic practices in a dynamic manner in collaboration with different agencies and institutions. This effort will produce a GIS data base of the agronomic practices of farmers in the watershed that will include variables such as time lines for tillage, fertilizing, planting, applications of chemicals for crop health and harvesting. The yield output cost input data would be included. Historic data on farmers; management practices with regard to tillage, fertilization, crop health, residue management will be captured through this effort with the ability to summarize the practices of individual famers in the area. Small and disadvantaged farmers will be identified and the characteristics will be documented in the study;_x000D_
(2) Develop an integrated methodology to study the impacts of hydrology on nutrient loading under the current agronomic practices. This effort will result in generating a GIS based, monthly rainfall predictive model using stochastic hydrology adjusted for climate change scenarios under prescribed levels of reliability around timelines of agronomic events such as tillage, fertilizing and other chemical applications; and_x000D_
(3) Develop a methodology for comparatively studying the contributions to nutrients from different sources – farms, municipal wastewater plants, discharges from industries._x000D_
_x000D_
ANALYZING THE ROLE OF HIGH PRO-INFLAMMATORY DIETS AND CHILDHOOD OBESITY IN THE RISK OF ADULT CARCINOGENESIS IN CHILDREN_x000D_
_x000D_
This project was designed to better understand the relationship between pro-inflammatory diets, pro-inflammatory marker expression levels, and adult cancer risk in obese children. The central hypothesis of this study is that high pro-inflammatory diets and lack of exercise, which are obesity precursors, will result in increased levels of bio-inflammatory markers that have been linked to cancer diagnosis. The study proposes to address our goal in two specific aims: Specific Aim 1: To investigate the link between childhood obesity caused by pro-inflammatory (high-fat) diets and low physical activity as risk factors for carcinogenesis; we will measure the expression and functionality of pro-inflammation biomarkers (IL-1, IL-6, IL-8, IL12b, IL-10, TNF &amp;alpha; leptin, VEGF, adiponectin, CRP, and SAA); and Specific Aim 2: To determine cancer risks by investigating differences in the pro-inflammatory gene signature according to demographics and socioeconomic status in racially-diverse populations (varying degrees of rurality, age, gender, income, and educational level) by data stratification.  Accomplishments to-date for this three (3) year project are: Specific Aim 1: Preliminary data has been collected that compares the expression of the inflammation markers in non-cancer vs. prostate cancer DNA. There is evidence of marked increased expression in the inflammation markers, Serum amyloid A and C-Reactive Protein (SAA1 and CRP)._x000D_
_x000D_
INVESTIGATIONS ON FOOD DERIVED AGES (ADVANCED GLYCATION END-PRODUCTS) IN RELATION TO OBESITY AND BREAST CANCER_x000D_
_x000D_
Finding a cure for breast cancer is a national priority.  The goals of this research over a two-year period are to:_x000D_
_x000D_
(1) Investigate the implications of carbohydrate and fat mediated modifications termed as Advanced Glycation End Products (AGEs) in relation to obesity (BMI&amp;gt;30), and ductal carcinoma breast cancer (known age and BMI values). This will help in early detection of breast cancer, obesity involvement and some predictions about the possible types of medications for prevention of ductal carcinoma type breast cancer. The results of our studies will help us understand the implications of glycoxidation reactions in obesity and ductal carcinoma type breast cancer; and_x000D_
_x000D_
(2) Involves undergraduate students in biomedical research. This will help student interns pursue career goals in the fields of food, nutrition and health. Two (2) to three (3) students are working in this project. Student participants work with sensitive analytical instruments, interpret the data, write research papers, and present these works in local and national scientific conferences. The research work in majority cases involve handling of important biological specimens of obese, cancerous and non-cancerous tissue samples of known BMI values from similar age groups of people._x000D_
Fiscal Year2017: TRANSCRIPTOME PROFILING OF HONEY BEE RESPONSE TO CHEMICAL STRESS UNDER DIFFERENTIAL NUTRITIONAL STATUS
European honey bee is agriculturally the most beneficial insect as it pollinates a third of food crops in the world. Additionally, managed colonies satisfy the demand for products such as honey, wax and royal jelly.  Since 2006, calamitous colony losses, referred to as colony collapse disorder (CCD), are registered in the US and in other world regions. The origin of CCD remains unknown, but many stressors are suspected to be contributing elements. Current research efforts to understand and curb CCD are specially focused on pesticides. This research direction is justified by the overuse of an array of chemicals in modern agriculture and apiculture that led to a contaminated honey bee habitat. Additionally, compared to other insects, honey bee possesses far less immunity genes and lack detoxification genes which could render it more sensitive to stressors. Although, in the last three years several studies investigated pesticide toxicity to honey bees, there are very few that used mixtures of pesticides and sub-lethal doses.  These two points are important because they are the most relevant to the habitat, especially that synergy between pesticides is possible leading to higher toxicity than when used separately. The present proposal addresses this gap of knowledge; we suggest conducting a whole transcriptome profiling analysis of honey bee under chemical stress due to two pesticides in sub-lethal doses. Because fitness is closely related to balanced nutrition, especially in a stressful environment, diet is a prominent topic in honey bee research.
MICROBIOME FUNCTIONAL DIVERSITY DRIVING PLANT BIOMASS DECOMPOSITION IN ENGINEERED ENVIRONMENTS
Microbial diversity is the single most important resource needed for the conversion of plant biomass and waste biomass into useful products such as energy and industrially-useful chemical synthesis intermediates. Microbial diversity also drives biogeochemical cycles in soil and animal guts. This study focuses on microbial functional diversity in anaerobic digestion and mine site soil reclamation. Anaerobic digesters are components of waste treatment systems that are used to treat high-strength organic wastes. This research will study how microbial diversity affects the stability and efficiency of the anaerobic digestion process using long-term experiments with laboratory-scale reactors (digesters) that are treating agricultural waste biomass.
TRANSITION AND DEMONSTRATION CAPACITY: NON-CHEMICAL TECHNOLOGY WEED DISRUPTION IN AGRICULTURE
University faculty, undergraduate students, and industry partners will enhance crop production efficiency with reduced environmental impact by replacing post emergence herbicide use with directed energy to control weeds that compete with the crop for nutrients, water and light.  The research team’s solution spot-illuminates unwanted plants (weeds) with predetermined light frequencies at certain intensities and duration; controlled by integrated sensors and robotics. There is no equivalent non-chemical commercial farm product in the U.S. available today. Recently funded research has demonstrated in non-agriculture situations the ability to manage, prevent and abate unwanted plants in areas that require control. This team’s approach has been shown effective to both remove unwanted plants and to keep seeds from germinating.
OUTDOOR SWINE PRODUCTION MANAGEMENT: RELATIONSHIPS AMONG STOCK SELECTION AND CARCASS/MEAT QUALITY 
In order to address global food security to increase production of safe, local foods, grown in a manner that supports human and animal health and well-being, alternative production systems have grown in popularity. Such production systems in the swine industry, including group housing in deep-bedded hoop barns and pasture based production, have the potential to address animal welfare, environmental and food safety concerns and could be a way in which producers can take advantage of the niche/specialty markets these systems target if a quality product is developed.  The project objectives will allow for development of improved Berkshire genetics, comparison of performance of Berkshire/heritage breed crosses and survey and testing of both on producer farms. Specific objectives are to: Develop an improved Berkshire genetic line, selecting not only for carcass/meat traits, but also reproductive performance.  Investigate growth, carcass traits and meat quality of Berkshire crossbreds sired by heritage breeds.
The graduate students were trained in performing necessary tasks at the swine unit, getting hands-on experience with handling the large animals and their offspring. The graduate students are expected to pass down the training to the undergraduate students in the following semesters. Through the training system, both the graduate and undergraduate students receive proper training that will prepare them for future careers in animal science.Fiscal Year2018: The 1890 Land-Grant Institutions (LGIs) are required to submit an annual plan of research (Administrative Project) as follows:  
ADMINISTRATION OF RESEARCH SUPPORTED BY SECTION 1445
To provide planning, direction, support, and effective administration of the research program supported by section 1445. The Land Grant Program is committed to excellence in research to meet the needs of a diverse population. The objectives of this project are: 
1) to promote faculty, staff, and student research productivity through innovative research approaches that address stakeholder needs in both rural and urban settings, and 
2) to enhance our research support and administrative efficiency in planning and implementing of Evans Allen funds to ensure compliance with NIFA regulations.
The 1890 LGIs have submitted an approved research project under this program.  Funding will be approved and released on a quarterly basis.  Individual projects will be submitted in accordance to the Administrative Project (Plan of Work).Fiscal Year2019: The 19 institutions will respond to the Request for Applications and submit an Administrative Plan of Work.  
The programs of research must have at least one active research project before funds are released.
Pertinent details will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</si>
  <si>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Capacity, Competitive, and/or Non-Competitive Request for Application (RFA). The most current RFAs are available via: _x000D_
https://nifa.usda.gov/sites/default/files/resources/FY18AgriculturalResearchat1890InstitutionsModification882017.pdf_x000D_
</t>
  </si>
  <si>
    <t>Jan 01,1981</t>
  </si>
  <si>
    <t>https://beta.sam.gov/fal/0464f029a22c4547ba7db62741952c5b/view</t>
  </si>
  <si>
    <t>Grants for Agricultural Research_Competitive Research Grants</t>
  </si>
  <si>
    <t>National Research Initiative Competitive Grants Program (NRI)</t>
  </si>
  <si>
    <t>{"list":[{"act":{"description":"Competitive, Special and Facilities Research Grant Act, Section 2(2)(b), [7 U.S.C. 450i] ."},"USC":{"title":"7","section":"450i"},"authorizationTypes":{"USC":true,"act":true,"statute":false,"publicLaw":false,"executiveOrder":false},"usc":{"title":"7","section":"450i"}}]}</t>
  </si>
  <si>
    <t xml:space="preserve">To support research, education and extension grants that address key problems of national, regional and multistate importance in sustaining all components of agriculture (farming, ranching, forestry, aquaculture, rural communities, human nutrition and obesity, food and fiber processing, etc.) Providing this support to US agriculture requires that the NRI advance fundamental. Building on these discoveries will necessitate new efforts in education and extension that deliver science-based knowledge to people, allowing them to make informed practical decisions. All grants were awarded on a competitive basis. </t>
  </si>
  <si>
    <t xml:space="preserve">For research projects, the eligibility requirements for the NRI were as follows: except where otherwise prohibited by law, State agricultural experiment stations, all colleges and universities, other research institutions and organizations, Federal agencies, national laboratories, private organizations or corporations, and individuals were eligible to apply for and to receive a competitive grant. The Agricultural Research Enhancement Awards (AREA) have some notable differences from these requirements. See Part II C, 2. of Fiscal Year (FY) ’08 Requests for Applications (RFAs)._x000D_
_x000D_
For integrated projects, the eligibility requirements for the NRI were as follows: except where otherwise prohibited by law, State agricultural experiment stations, all colleges and universities, research foundations maintained by colleges or universities, private research organizations with established and demonstrated capacities to perform research or technology transfer, Federal research agencies, and national laboratories were eligible to apply for and receive a competitive grant. The bridge grants have some notable differences from these requirements. See Part II, C, 3(b) of Fiscal Year (FY) ’08 RFAs for details._x000D_
_x000D_
Unsolicited applications were not considered and applications from scientists at non-United States organizations were not accepted. Award recipients may subcontract to organizations not eligible to apply provided such organizations were necessary for the conduct of the project. _x000D_
</t>
  </si>
  <si>
    <t>For research grants eligibility includes State Agricultural Experiment Stations, U.S. colleges/universities, other U.S. research institutions and organizations, Federal agencies, national laboratories, private organizations or corporations, and individuals. For integrated research, education and extension grants eligibility includes State Agricultural Experiment Stations, U.S. colleges/universities, research foundations maintained by colleges or universities, private research organizations with established and demonstrated capacities to perform research or technology transfer, Federal research agencies and national laboratories. Proposals from scientists at non-U.S. organizations will not be considered for support.</t>
  </si>
  <si>
    <t>{"description":"A Data Universal Number System (DUNS) number must be obtained - A DUNS number is a unique number that identifies an organization. It has been adopted by the Federal government to help track how Federal grant money is distributed. If your organization does not have a DUNS number, call the special Dun &amp; Bradstreet hotline at 1-866-705-5711 to receive one free of charge. You will receive a DUNS number within several days of your request. Please note, individual proprietorships (i.e. farmers, ranchers) can request and receive a DUNS number, but must register with Grants.gov as an organization, not as an individual. \r\n\r\nRegistration with Central Contractor Registry (CCR) is required - The CCR is the central government repository for organizations working with the Federal government. If your organization is not already registered, identify the primary contact who should register your organization. When your organization registers with CCR, it will be required to designate an e-Business Point of Contact (e-Business POC). The e-Business POC authorizes individuals to submit grant applications on behalf of the organization and creates a special password called a Marketing Partner ID Number (M-PIN) to verify individuals authorized to submit grant applications for the organization. Visit the CCR Web site at http://www.ccr.gov to begin this process. It may take several days to collect the information needed for your organization’s registration.  The CCR Assistance Center can be reached at 888-227-2423.  This information collection is approved under OMB Control No. 0524-0039, “NIFA Application Kit for Research and Extension Programs.”\r\n\r\nApplicants must furnish the information required in the RFAs.  Successful applicants recommended for funding must furnish the information and assurances requested during the award documentation process.  These include, but were not limited to the following:\r\n\r\nOrganizational Management Information - Specific management information relating to an applicant shall be submitted on a one (1)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were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Information.”\r\n","isApplicable":true}</t>
  </si>
  <si>
    <t>{"environmentalImpact":{"reports":[{"isSelected":true,"reportCode":"statement"},{"isSelected":false,"reportCode":"assessment"},{"isSelected":false,"reportCode":"ExecutiveOrder12372"},{"isSelected":true,"reportCode":"otherRequired"}]},"description":"All RFAs were published on the Agency’s website and Grants.gov.  Applicants must complete the Grants.gov registration process.  Please see the following Grants.gov link for more information: http://www.grants.gov/applicants/get_registered.jsp.  "}</t>
  </si>
  <si>
    <t>{"description":"Applications should be submitted as outlined in the RFA. Applications must follow the instructions provided per Grants.Gov and in the Agency guide to submitting applications via Grants.gov.  This information collection is approved under OMB Control No. 0524-0039, “NIFA Application Kit for Research and Extension Programs.”"}</t>
  </si>
  <si>
    <t xml:space="preserve">Applications were subjected to a system of peer and merit review in accordance with Section 103 of the Agricultural Research, Extension, and Education Reform Act of 1998 (7 U.S.C. 7613) by a panel of qualified scientists and other appropriate persons who were specialists in the field covered by the proposal.  Within the limit of funds available for such purpose, the NIFA Authorized Departmental Officer (ADO) shall make grants to those responsible, eligible applicants whose applications were judged most meritorious under the procedures set forth in the RFA. This information collection is approved under OMB Control No. 0524-0039, “NIFA Application Kit for Research and Extension Programs. Reviewers were selected based upon training and experience in relevant scientific, extension, or education fields, taking into account the following factors: (a) The level of relevant formal scientific, technical education, or extension experience of the individual, as well as the extent to which an individual is engaged in relevant research, education, or extension activities; (b) the need to include as reviewers experts from various areas of specialization within relevant scientific, education, or extension fields; (c) the need to include as reviewers other experts (e.g., producers, range or forest managers/operators, and consumers) who can assess relevance of the applications to targeted audiences and to program needs; (d) the need to include as reviewers experts from a variety of organizational types (e.g., colleges, universities, industry, state and Federal agencies, private profit and non-profit organizations) and geographic locations; (e) the need to maintain a balanced composition of reviewers with regard to minority and female representation and an equitable age distribution; and (f) the need to include reviewers who can judge the effective usefulness to producers and the general public of each application._x000D_
</t>
  </si>
  <si>
    <t xml:space="preserve">094  Deadlines:  _x000D_
Dates for specific deadlines were announced in the RFA each fiscal year (FY)._x000D_
_x000D_
:095  Range of Approval/Disapproval Time:  _x000D_
From 30 to 180 days. _x000D_
</t>
  </si>
  <si>
    <t xml:space="preserve">Proposals for renewal, were submitted at the announced deadline.  Renewals were treated in competition with all other pending proposals.  Authority has  been repealed per  Section 7406 of the Food, Conservation, and Energy Act of 2008 The Agriculture and Food Research Initiative (AFRI) was established to replace NRI. (See CFDA 10.310.)_x000D_
</t>
  </si>
  <si>
    <t>{"types":{"moe":false,"formula":false,"matching":true},"matching":{"requirementFlag":"voluntary","percent":"0","description":"Funds were awarded competitively. No formula grants were awarded under this authority.\r\n\r\nFor equipment grants – Unless criteria was met to qualify for waiver by the Secretary, matching shall not exceed 50 percent of the cost of the special research equipment or other equipment acquired using funds from the grant.\r\n\r\nFor applied research – if the grant was commodity-specific; and not of national scope, the grant recipient was required to match USDA funds awarded on a dollar-for-dollar basis from non-Federal sources with cash and/or in-kind contributions.\r\n"}}</t>
  </si>
  <si>
    <t>{"awarded":"letter","description":"Normally, competitive research projects were supported for periods of up to four (4) years."}</t>
  </si>
  <si>
    <t>[{"code":"program","isSelected":true,"description":"Grantees were required to submit annual and summary progress reports via NIFA’ Current Research Information System (CRIS).  This reporting requirement was approved under OMB Control No. 0524-0042, “NIFA Current Research Information System (CRIS).”  CRIS is an electronic, web-based inventory system that facilitates both grantee submission of project outcomes and public access to information on Federally-funded projects.\r\n\r\nQuarterly “Reports of Federal Cash Transactions” (SF-272) were required by the Department of Health and Human Services (DHHS) (www.dpm.psc.gov) and were submitted online through the DHHS Payment Management System (PMS) website.  If you become delinquent in these reports, you will not be able to access your funds.\r\n"},{"code":"cash","isSelected":true,"description":"NIFA uses the SF-425, Federal Financial Report to monitor cash."},{"code":"progress","isSelected":true,"description":"Grantees were required to submit annual and summary progress reports via NIFA’ Current Research Information System (CRIS).  This reporting requirement was approved under OMB Control No. 0524-0042, “NIFA Current Research Information System (CRIS).”  CRIS is an electronic, web-based inventory system that facilitates both grantee submission of project outcomes and public access to information on Federally-funded projects.\r\n\r\nQuarterly “Reports of Federal Cash Transactions” (SF-272) were required by the Department of Health and Human Services (DHHS) (www.dpm.psc.gov) and were submitted online through the DHHS Payment Management System (PMS) website.  If you become delinquent in these reports, you will not be able to access your funds.\r\n"},{"code":"expenditure","isSelected":true,"description":"A final “Financial Status Report” (SF-269) or “”Federal Financial Report” (SF-425)  is due within 90 days of the expiration date of the grant and should be submitted to the Awards Management Branch, Office of Extramural Programs at the address listed below, in accordance with instructions contained in 2 CFR 3430.55 (also refer to Section 3015.82 of the Uniform Federal Assistance Regulations). \r\n\r\nAwards Management Branch\r\nOffice of Extramural Programs\r\nNational Institute of Food and Agriculture\r\nU.S. Department of Agriculture\r\nSTOP 2271\r\n1400 Independence Avenue, SW\r\nWashington, DC 20250-2271\r\nTelephone: (202) 401-4986\r\n"},{"code":"performanceMonitoring","isSelected":true,"description":"Grantees were required to submit annual and summary progress reports via NIFA’ Current Research Information System (CRIS).  This reporting requirement was approved under OMB Control No. 0524-0042, “NIFA Current Research Information System (CRIS).”  CRIS is an electronic, web-based inventory system that facilitates both grantee submission of project outcomes and public access to information on Federally-funded projects.\r\n\r\nQuarterly “Reports of Federal Cash Transactions” (SF-272) were required by the Department of Health and Human Services (DHHS) (www.dpm.psc.gov) and were submitted online through the DHHS Payment Management System (PMS) website.  If you become delinquent in these reports, you will not be able to access your funds.\r\n"}]</t>
  </si>
  <si>
    <t>{"isApplicable":true,"description":"This program is also subject to audit by the cognizant Federal audit agency and the USDA Office of Inspector General.  \r\n\r\n"}</t>
  </si>
  <si>
    <t xml:space="preserve">In accordance with the Uniform Administrative Requirements for Grants and Agreements with Institutions of Higher Education, Hospitals, and other Non-profit Organizations [2 CFR 215, Subpart C, Section 215.53, (OMB Circular A-110)] grantees shall maintain separate records for each grant to ensure that funds were used for authorized purposes.  Grant-related records were subject to inspection during the life of the grant and must be retained at least three (3) years.  Records must be retained beyond the three-year period if litigation is pending or audit findings have not been resolved. </t>
  </si>
  <si>
    <t>(Project Grants) FY 17$0.00; FY 18 est $0.00; FY 19 FY 16$0.00; - NOTES: 
Program has not been funded since FY 2008.  However, this CFDA is NOT being archived. NIFA is still in the process of closing out expired awards.
See CFDA 10.310 for current Agricultural &amp; Food Research Initiative (AFRI) Grants.</t>
  </si>
  <si>
    <t>Minimum and maximum amounts of funding per grant were established by the annual program announcement or RFA.</t>
  </si>
  <si>
    <t>7 CFR Part 3430, Competitive and Noncompetitive Non-Formula Federal Assistance Programs – General Award Administrative Provisions; 2 CFR Part 215, Uniform Administrative Requirements for Grants and Agreements with Institutions of Higher Education, Hospitals, and other Non-profit Organizations (OMB Circular A-110); 2 CFR Part 220, Cost Principles for Educational Institutions (OMB Circular A-21); 2 CFR Part 225, Cost Principles for State, Local, and Indian Tribal Governments (OMB Circular A-87); 2 CFR Part 230, Cost Principles for Non-profit Organizations (OMB Circular A-122);  7 CFR Part 3015, USDA Uniform Federal Assistance Regulations; 7 CFR Part 3017, Government wide Debarment and Suspension (Nonprocurement) and Government wide Requirements for Drug-Free Workplace (Grants); 7 CFR Part 3018, New Restrictions on Lobbying; and 7 CFR Part 3019, Uniform Administrative Requirements for Grants and Agreements with Institutions of Higher Education, Hospitals, and Other Non-profit Organizations.</t>
  </si>
  <si>
    <t>USDA, NIFA, Competitive Programs, 1400 Independence Avenue, SW., Washington, DC 20024 Email:&lt; a href='mailto:MMIRANDO@nifa.usda.gov'&gt;MMIRANDO@nifa.usda.gov&lt;/a&gt;Phone: (202) 401-1782;</t>
  </si>
  <si>
    <t>http://nifa.usda.gov</t>
  </si>
  <si>
    <t xml:space="preserve">10.001 Agricultural Research Basic and Applied Research; 10.207 Animal Health and Disease Research; 10.202 Cooperative Forestry Research; 10.200 Grants for Agricultural Research, Special Research Grants; 10.205 Payments to 1890 Land-Grant Colleges and Tuskegee University; 10.203 Payments to Agricultural Experiment Stations Under the Hatch Act; 10.219 Biotechnology Risk Assessment Research; 10.652 Forestry Research; 10.250 Agricultural and Rural Economic Research, Cooperative Agreements and Collaborations; </t>
  </si>
  <si>
    <t>Within guidelines established for the program as described in the RFAs.</t>
  </si>
  <si>
    <t>https://beta.sam.gov/fal/df21b606fcb3498db87743b60cc55c75/view</t>
  </si>
  <si>
    <t>Animal Health and Disease Research</t>
  </si>
  <si>
    <t>(AHDR)</t>
  </si>
  <si>
    <t>{"list":[{"USC":{"title":"7","section":"3195"},"executiveOrder":{"description":"National Agricultural Research, Extension, and Teaching Policy Act of 1977, Section 1433, Public Law 95-113, as amended; Section 1429, Public Law 97-98; Public Law 99-198; Public Law 101-624; Public Law 104-127; Public Law 105-185.\r\n"},"authorizationTypes":{"USC":true,"act":false,"statute":false,"publicLaw":false,"executiveOrder":true},"usc":{"title":"7","section":"3195"}}]}</t>
  </si>
  <si>
    <t>The purpose of this funding is to increase animal health and disease research activities at accredited State veterinary schools or colleges or agricultural experiment stations that conduct animal health and disease research.  To support animal health and disease research at eligible Schools and Colleges of Veterinary Medicine, and State Agricultural Experiment Stations whose purpose is to improve the health and productivity of food animals and horses through effective prevention, control or treatment of disease, reduction of losses from transportation and other hazards, and protect human health through control of animal diseases transmissible to people.</t>
  </si>
  <si>
    <t xml:space="preserve">Eligibility is restricted to the following public nonprofit institutions having demonstrable capacity in animal disease research:  _x000D_
(1) Schools and Colleges of Veterinary Medicine; and _x000D_
(2) State Agricultural Experiment Stations. _x000D_
_x000D_
Funds are appropriated by Congress for distribution to States and eligible State institutions according to the statutory formula stated in the Act._x000D_
_x000D_
Applications may be submitted by accredited State veterinary schools or colleges or agricultural experiment stations that conduct animal health and disease research in accordance with NARETPA section 1433(c): Auburn University, Agricultural Experiment Station; Auburn University, School of Veterinary Medicine; Tuskegee University, School of Veterinary Medicine; University of Alaska, Agricultural Experiment Station; University of Arizona, Agricultural Experiment Station; University of Arkansas, Agricultural Experiment Station; University of California-Oakland, Agricultural Experiment Station; University of California-Davis, School of Veterinary Medicine; Colorado State University, Agricultural Experiment Station and College of Veterinary Medicine; University of Connecticut-Storrs, Agricultural Experiment Station; University of Delaware, Agricultural Experiment Station; University of Florida, Agricultural Experiment Station; University of Florida, College of Veterinary Medicine; University of Georgia, Agricultural Experiment Station; University of Georgia, College of Veterinary Medicine; University of Hawaii, Agricultural Experiment Station; University of Idaho, Agricultural Experiment Station; University of Illinois, Agricultural Experiment Station and College of Veterinary Medicine; Purdue University, Agricultural Experiment Station and College of Veterinary Medicine; Iowa State University, Agricultural and Home Economics Experiment Station; Iowa State University, College of Veterinary Medicine; Kansas State University, Agricultural Experiment Station and College of Veterinary Medicine; University of Kentucky, Agricultural Experiment Station; Louisiana State University, Agricultural Experiment Station; Louisiana State University, College of Veterinary Medicine; University of Maine, Agricultural Experiment Station; University of Maryland, Agricultural Experiment Station; University of Massachusetts, Agricultural Experiment Station; Tufts University, School of Veterinary Medicine; Michigan State University, Agricultural Experiment Station and College of Veterinary Medicine; University of Minnesota, Agricultural Experiment Station; University of Minnesota, College of Veterinary Medicine; Mississippi State University, Agricultural and Forestry Experiment Station and College of Veterinary Medicine; University of Missouri, Agricultural Experiment Station; University of Missouri, College of Veterinary Medicine; Montana State University, Agricultural Experiment Station; University of Nebraska, Agricultural Experiment Station; University of Nevada, Agricultural Experiment Station; University of New Hampshire, Agricultural Experiment Station; Rutgers University, Agricultural Experiment Station; New Mexico State University, Agricultural Experiment Station; Cornell University, Agricultural Experiment Station; Cornell University, College of Veterinary Medicine; North Carolina State University, Agricultural Experiment Station; North Carolina State University, College of Veterinary Medicine; North Dakota State University, Agricultural Experiment Station; Ohio State University, Ohio Agricultural Research &amp; Development Center; Ohio State University, College of Veterinary Medicine; Oklahoma State University, Agricultural Experiment Station and College of Veterinary Medicine; Oregon State University, Agricultural Experiment Station; Pennsylvania State University, Agricultural Experiment Station; University of Pennsylvania, College of Veterinary Medicine; University of Puerto Rico, Agricultural Experiment Station; University of Rhode Island, Agricultural Experiment Station; Clemson University, Agricultural Experiment Station; South Dakota State University, Agricultural Experiment Station; University of Tennessee, Agricultural Experiment Station; University of Tennessee, College of Veterinary Medicine; Texas A&amp;M University, Agricultural Experiment Station and College of Veterinary Medicine; Utah State University, Agricultural Experiment Station; University of Vermont, Agricultural Experiment Station; Virginia Polytechnic Institute and State University, Agricultural Experiment Station and College of Veterinary Medicine; Washington State University, Agricultural Experiment Station and College of Veterinary Medicine; West Virginia University, Agricultural and Forestry Experiment Station; University of Wisconsin, Agricultural Experiment Station and College of Veterinary Medicine; and University of Wyoming, Agricultural Experiment Station. _x000D_
_x000D_
Award recipients may subcontract to organizations not eligible to apply for funding provided that such arrangements are necessary to complete the project or activity.  _x000D_
_x000D_
_x000D_
</t>
  </si>
  <si>
    <t>Eligibility is restricted to the following public nonprofit institutions having demonstrable capacity in animal disease research:  _x000D_
(1) Schools and Colleges of Veterinary Medicine; and _x000D_
(2) State Agricultural Experiment Stations. _x000D_
_x000D_
Funds are appropriated by Congress for distribution to States and eligible State institutions according to the statutory formula stated in the Act.</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</si>
  <si>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Capacity, Competitive, and/or Non-Competitive Request for Applications (RFAs) for further specific and pertinent details. The most current RFAs are available as follows: \r\nhttps://nifa.usda.gov/program/animal-health-and-disease-research-program\r\n\r\nRFAs are generally released annually. Hence, the RFAs provide the most current and accurate information available. Any specific instructions in the Capacity, Competitive, and/or Non-Competitive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</si>
  <si>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Request for Applications (RFAs) are published on the Agency’s website and Grants.gov. Applicants must complete the Grants.gov registration process. \r\n\r\nApplication packages complement, rather than duplicate, the information collected via the Plan of Work (POW) system and the Research, Extension, and Education Project Online Reporting Tool (REEport), and together satisfy all legislative and regulatory pre-award requirements. \r\n\r\nPlease see the following NIFA Agency  link for more information: http://nifa.usda.gov/program/animal-health-research-and-disease-program\r\n"}</t>
  </si>
  <si>
    <t>{"description":"Applications should be submitted as outlined in the RFA.\r\n\r\nApplicants must follow the instructions provided per Grants.gov.\r\n\r\nApplication packages complement, rather than duplicate, the information collected via the Plan of Work (POW) system and the Research, Extension, and Education Project Online Reporting Tool (REEport), and together satisfy all legislative and regulatory pre-award requirements.\r\n\r\nThe National Institute of Food and Agriculture (NIFA) only accepts electronic applications which are submitted via Grants.gov in response to specific Requests for Applications (RFA).\r\n\r\nApplicants must complete the Grants.gov registration process. For information about the pre-award phase of the grant lifecycle application processes see: http://www.grants.gov/web/grants/learn-grants/grants-101/pre-award-phase.html.\r\n\r\nFurther,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NOTE:\r\nPlease refer to the Capacity, Competitive, and/or Non-Competitive Request for Applications (RFAs) for further specific and pertinent details. The most current RFAs are available via:\r\nhttps://nifa.usda.gov/program/animal-health-and-disease-research-program\r\n\r\nRFAs are generally released annually. Hence, the RFAs provide the most current and accurate information available. Any specific instructions in the Capacity, Competitive, and/or Non-Competitive RFAs supersede the general information provided in the CFDA database.\r\n"}</t>
  </si>
  <si>
    <t xml:space="preserve">Funds will be released on a quarterly basis to the institutions._x000D_
_x000D_
See Appendix A of the Request for Application (RFA) for the specific allocation._x000D_
_x000D_
AHDR funds must be fully expended in the fiscal year of appropriation; no waiver requests may be considered and approved as no carryover authority is provided in the authorizing legislation._x000D_
_x000D_
2 CFR Part 200 – Subpart C and Appendix I apply to this program._x000D_
_x000D_
2 CFR Part 400 applies to this program._x000D_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RFA._x000D_
_x000D_
Reviewers will be selected based upon training and experience in relevant scientific, extension, or education fields, taking into account the following factors:_x000D_
_x000D_
(a) The level of relevant formal scientific, technical education, or extension experience of the individual, as well as the extent to which an individual is engaged in relevant research, education, or extension activities;_x000D_
_x000D_
(b) the need to include as reviewers experts from various areas of specialization within relevant scientific, education, or extension fields;_x000D_
_x000D_
(c) the need to include as reviewers other experts (e.g., producers, range or forest managers/operators, and consumers) who can assess relevance of the applications to targeted audiences and to program needs;_x000D_
_x000D_
(d) the need to include as reviewers experts from a variety of organizational types (e.g., colleges, universities, industry, state and Federal agencies, private profit and non-profit organizations) and geographic locations;_x000D_
_x000D_
(e) the need to maintain a balanced composition of reviewers with regard to minority and female representation and an equitable age distribution; and_x000D_
_x000D_
(f) the need to include reviewers who can judge the effective usefulness to producers and the general public of each application._x000D_
_x000D_
Evaluation Criteria will be delineated in the Capacity, Competitive, and/or Non-Competitive Request for Applications (RFA)._x000D_
_x000D_
2 CFR 200 – Subpart C and Appendix I and 2 CFR part 400 apply to this Program._x000D_
_x000D_
SPECIAL NOTE:_x000D_
Please refer to the Capacity, Competitive, and/or Non-Competitive Request for Applications (RFAs) for further specific and pertinent details. The most current RFAs are available via:_x000D_
https://nifa.usda.gov/program/animal-health-and-disease-research-program_x000D_
_x000D_
RFAs are generally released annually. Hence, the RFAs provide the most current and accurate information available. Any specific instructions in the Capacity, Competitive, and/or Non-Competitive RFAs supersede the general information provided in the CFDA database._x000D_
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</si>
  <si>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Capacity, Competitive, and/or Non-Competitive Request for Applications (RFAs) for further specific and pertinent details. The most current RFA is available via: _x000D_
https://nifa.usda.gov/program/animal-health-and-disease-research-program_x000D_
_x000D_
RFAs are generally released annually. Hence, the RFAs provide the most current and accurate information available. Any specific instructions in the Capacity, Competitive, and/or Non-Competitive RFAs supersede the general information provided in the CFDA database. _x000D_
</t>
  </si>
  <si>
    <t xml:space="preserve">Not Applicable._x000D_
_x000D_
2 CFR Part 200 – Subparts D &amp; E apply to this program._x000D_
_x000D_
</t>
  </si>
  <si>
    <t xml:space="preserve">Specific details are provided in the Request for Applications (RFA), which are generally published annually. _x000D_
_x000D_
The most current RFA is available via: _x000D_
https://nifa.usda.gov/program/animal-health-and-disease-research-program_x000D_
</t>
  </si>
  <si>
    <t>{"types":{"moe":false,"formula":true,"matching":true},"formula":{"title":"Food and Agriculture Act of 1977","publicLaw":"95-113","description":"Food and Agriculture Act of 1977"},"matching":{"requirementFlag":"voluntary","percent":"0","description":"7 U.S.C. 3200 provides that “No funds in excess of $100,000 … shall be paid by the Federal Government to any State under this subchapter during any fiscal year in excess of the amount from non-Federal sources made available to and budgeted for expenditure by eligible institutions in the State during the same fiscal year for animal health and disease research. The Secretary is authorized to make such payments in excess of $100,000 on the certificate of the appropriate official of the eligible institution having charge of the animal health and disease research for which such payments are to be made. If any eligible institution certified for receipt of matching funds fails to make available and budget for expenditure for animal health and disease research in any fiscal year sums at least equal to the amount for which it is certified, the difference between the Federal matching funds available and the funds made available to and budgeted for expenditure by the eligible institution shall be reapportioned by the Secretary among other eligible institutions of the same State, if there are any which qualify therefore, and, if there are none, the Secretary shall reapportion such difference among the other States.”"}}</t>
  </si>
  <si>
    <t>{"awarded":"other","description":"AHDR funds must be fully expended in the fiscal year of appropriation; no waiver requests may be considered and approved as no carryover authority is provided in the authorizing legislation.\r\n\r\n2 CFR Part 200, Subpart D applies to this program.\r\n\r\nAHDR funds are expected to be fully expended in the fiscal year of appropriation; however, funds may be carried over for up to one (1) additional year. Please note that there is no limitation on the amount of federal funds that may be carried over for this one (1) additional fiscal year. No prior approval from NIFA is required. Since this limitation is legislatively mandated, NIFA is not authorized to grant any carry-over requests beyond this one (1) additional year.\r\n\r\nFurther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Capacity, Competitive, and/or Non-Competitive Request for Applications (RFAs) for specific and pertinent details. The most current RFAs are available via: \r\nhttps://nifa.usda.gov/program/animal-health-and-disease-research-program\r\n\r\nRFAs are generally released annually. Hence, the RFAs provide the most current and accurate information available. Any specific instructions in the Capacity, Competitive, and/or Non-Competitive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</si>
  <si>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 \r\nGrantees are to submit initial project information and annual summary reports to NIFA’s electronic, Web-based inventory system that facilitates both grantee submissions of project outcomes and public access to information on Federally-funded projects. The details of the reporting requirements are included in the award terms and conditions.\r\n\r\nApplication packages complement, rather than duplicate, the information collected via the Plan of Work (POW) system and the Research, Extension, and Education Project Online Reporting Tool (REEport), and together satisfy all legislative and regulatory pre-award requirements. \r\n\r\nInstitutions are expected to submit an annual Program of Research, which is a listing of all approved AHDR projects for said institution. Institutions must submit a Project Initiation form through the REEport System prior to the initiation of each AHDR project. The project must undergo a review process and be approved before it is incorporated into the Program of Research. Each institution shall submit a REEport Progress Report, annually for each eligible project. These reports shall be submitted by February 1 for the preceding fiscal year.\r\n\r\nA Final Report shall be submitted through REEport to NIFA for each completed or terminated project. Such reports shall be submitted at the same time as are Progress Reports on active projects and should include a brief summary of accomplishments for the entire life of the project. \r\n\r\nA REEport Project Financial Report, shall be submitted to NIFA annually for all projects. Reports shall be made on a fiscal year basis and are to be submitted by February 1.\r\n\r\nFinancial reporting via the SF-425, Federal Financial Report are due annually to the Capacity Grants Branch, Awards Management Division, OGFM, on December 31st, for the period of October 1st through September 30th, on an annual basis  until the award is closed out.\r\n\r\nFor additional details regarding the annual, final technical and financial reporting requirements, please refer to the Agency’s website titled “Animal Health Research and Disease Program” at:  \r\n\r\nhttp://nifa.usda.gov/program/animal-health-research-and-disease-program\r\n\r\nInstructions for using the REEport system are included on the NIFA web site at:  http://nifa.usda.gov/reeport-resources-land-grant-partners.\r\n\r\nCapacity Grants Branch\r\nAwards Management Division (AMD)\r\nOffice of Grants and Financial Management (OGFM)\r\nNational Institute of Food and Agriculture (NIFA)\r\nU.S. Department of Agriculture (USDA)\r\nSTOP 2271\r\n1400 Independence Avenue, SW\r\nWashington, DC 20250-2298\r\nTelephone: (202) 401-6520\r\nFax: (202) 690-3002\r\nE-mail: formulagrantquestions@nifa.usda.gov.\r\n\r\n"},{"code":"cash","isSelected":true,"description":"NIFA uses the SF-425, Federal Financial Report to monitor cash."},{"code":"progress","isSelected":true,"description":"(Pertinent details regarding Progress Reports are provided above.)\t"},{"code":"expenditure","isSelected":true,"description":"(Pertinent details regarding Expenditure Reports are provided above.)"},{"code":"performanceMonitoring","isSelected":true,"description":"(Pertinent details regarding Performance Monitoring Reports are provided above.)"}]</t>
  </si>
  <si>
    <t>{"isApplicable":true,"description":"In accordance with 2 CFR Part 400 - Uniform Administrative Requirements, Cost Principles, and Audit Requirements for Federal Awards, Subpart F - 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Â§ 200.503. Relation to other audit requirements, but records must be available for review or audit by appropriate officials of the Federal agency, pass-through entity, and Government Accountability Office (GAO).\r\n\r\nThis program is also subject to audit by the cognizant Federal audit agency and the USDA Office of Inspector General.\r\n\r\nRelation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</si>
  <si>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Part 200, Subpart D applies to this program.</t>
  </si>
  <si>
    <t>(Formula Grants (Apportionments)) FY 17$3,696,260.00; FY 18 est $2,717,120.00; FY 19 est $0.00; FY 16$3,706,320.00; - The difference between the appropriation and obligation numbers reflects legislative authorized set-asides deducted as appropriate, and in some cases the availability of obligational authority from prior years.
NOTE: 
For FY 2019, a Budget was not requested to fund this program.</t>
  </si>
  <si>
    <t xml:space="preserve">If minimum or maximum amounts of funding per Capacity, Competitive, and/or Non-Competitive project grant, or cooperative agreement are established, these amounts will be announced in the annual Capacity, Competitive, and/or Non-Competitive Request for Application (RFA)._x000D_
_x000D_
The most current RFA is available via: _x000D_
https://nifa.usda.gov/program/animal-health-and-disease-research-program_x000D_
</t>
  </si>
  <si>
    <t>{"list":[{"fiscalYear":2016,"description":"For FY 2016, more than 100 Capacity block grants will be awarded, totaling $3,706,320. \r\n\r\nDetermination which is based upon a formula compiled by the Office of Grants and Financial Management (OGFM). The formula is authorized by Congress. Awards were made to 67 eligible State entities (all Agricultural Experiment Stations and US Veterinary Colleges).  \r\n\r\nThe funds were used at the discretion of authorized Deans and Directors to address local, regional or national agricultural animal health and disease research priorities of their respective states.\r\n Sixty-seven Capacity block grants, for a total of $3,706,320, as determined by the legislatively mandated formula and computed by the Office of Grants and Financial Management (OGFM), were awarded to 67 eligible State entities (all Agricultural Experiment Stations and U.S. Veterinary Colleges).  \r\n\r\nThese funds were used at the discretion of authorized Deans and Directors to address local, regional or national agricultural animal health and disease research priorities of their respective states.\r\n"},{"fiscalYear":2017,"description":"Sixty-seven Capacity block grants, for a total of $3,696,260, as determined by an OGFM formula, were awarded to 67 eligible State entities (all Agricultural Experiment Stations and US Veterinary Colleges).  These funds were used at the discretion of authorized Deans and Directors to address local, regional or national agricultural animal health and disease research priorities of their respective states.  The University of Alaska’s Agriculture Experiment Station opted out this year and this was the first year of participation for the new Veterinary School at Lincoln Memorial University (Tennessee)."},{"fiscalYear":2018,"description":"In accordance with financial data provided by the Budget Office, it is anticipated that approximately $2.7 million will be available for this Program.\nSixty-seven Capacity block grants, will be awarded to 67 eligible State entities (all Agricultural Experiment Stations and US Veterinary Colleges).  These funds were used at the discretion of authorized Deans and Directors to address local, regional or national agricultural animal health and disease research priorities of their respective states. Midwestern University in Glendale, Arizona, is a new Veterinary School joining the group this year.  The SAES at University of Alaska (Fairbanks) and Cornell University (Ithaca) opted-out of the program this year."},{"fiscalYear":2019,"description":"In accordance with financial data provided by the Budget Office, the FY 2019 funding levels have not yet been established by Congressional Appropriations. \n\nIf this Program is funded in FY 2019, it is anticipated that the funding level will be comparable and the types of projects will be similar.\n\nSixty-seven Capacity block grants, will be awarded to 67 eligible State entities (all Agricultural Experiment Stations and US Veterinary Colleges).  These funds will be used at the discretion of authorized Deans and Directors to address local, regional or national agricultural animal health and disease research priorities of their respective states."}],"isApplicable":true}</t>
  </si>
  <si>
    <t>USDA, NIFA, National Program Leader, Institute of Food Production and Sustainability, Division of Animal Systems, 1400 Independence Avenue, SW., STOP 2240 , Washington , DC 20250-2240 Email:&lt; a href='mailto:formulagrantquestions@nifa.usda.gov'&gt;formulagrantquestions@nifa.usda.gov&lt;/a&gt;Phone: (202) 401-4952             ;</t>
  </si>
  <si>
    <t>http://nifa.usda.gov/program/animal-health-research-and-disease-program</t>
  </si>
  <si>
    <t xml:space="preserve">10.025 Plant and Animal Disease, Pest Control, and Animal Care; 10.500 Cooperative Extension Service; 10.001 Agricultural Research Basic and Applied Research; 10.202 Cooperative Forestry Research; 10.200 Grants for Agricultural Research, Special Research Grants; 10.205 Payments to 1890 Land-Grant Colleges and Tuskegee University; 10.203 Payments to Agricultural Experiment Stations Under the Hatch Act; 10.219 Biotechnology Risk Assessment Research; 10.652 Forestry Research; 10.250 Agricultural and Rural Economic Research, Cooperative Agreements and Collaborations; </t>
  </si>
  <si>
    <t>Fiscal Year2016: For FY 2016, actual data is not yet available. However, it is anticipated that numerous smaller projects (less than $30,000 each) will again be during this year.  _x000D_
_x000D_
Because so many smaller studies will be supported annually, some aspect of each of the topic areas listed below are generally represented in one or more projects each program year.  In accordance with the legal authority for this program, all of the following project topic areas relate directly toward the enhancement of animal health through the support of research activities related to:  _x000D_
(1) reducing the incidence of food-borne illness and to provide a safer food supply; and _x000D_
(2) to protect animal health by minimizing disease transmission through improved basic and applied mechanisms to prevent and control disease in livestock (i.e., vaccinology, improved diagnostic testing and capabilities, and improved herd and flock management)_x000D_
_x000D_
Pertinent data to be provided by Program at a future date._x000D_
._x000D_
 Forty percent (48%) of the awards were less than $30,000 each.  Because so many smaller studies are supported annually, some aspect of each of the topic areas listed below are generally represented in one (1) or more projects each program year.  In accordance with the legal authority for this program, all of the following project topic areas relate directly toward the enhancement of animal health through the support of research activities related to:  (1) reducing the incidence of food-borne illness and to provide a safer food supply; and_x000D_
(2) to protect animal health by minimizing disease transmission through improved basic and applied mechanisms to prevent and control disease in livestock (i.e., vaccinology, improved diagnostic testing and capabilities, and improved herd and flock management)._x000D_
Fiscal Year2017: Forty-two percent (42%) of the institutional awards were less than $30,000 each.  Because so many smaller studies will be supported annually, some aspect of each of the topic areas listed below are generally represented in one (1) or more projects each program year.  In accordance with the legal authority for this program, all of the following project topic areas relate directly toward the enhancement of animal health through the support of research activities related to:  (1) reducing the incidence of food-borne illness and to provide a safer food supply; and _x000D_
Fiscal Year (FY) 2017:_x000D_
_x000D_
Forty-two percent (42%) of the institutional awards were less than $30,000 each.  Because so many smaller studies will be supported annually, some aspect of each of the topic areas listed below are generally represented in one (1) or more projects each program year.  In accordance with the legal authority for this program, all of the following project topic areas relate directly toward the enhancement of animal health through the support of research activities related to:  (1) reducing the incidence of food-borne illness and to provide a safer food supply; and _x000D_
(2) to protect animal health by minimizing disease transmission through improved basic and applied mechanisms to prevent and control disease in livestock (i.e., vaccinology, improved diagnostic testing and capabilities, and improved herd and flock management)._x000D_
_x000D_
Example of funded Research in Swine –_x000D_
_x000D_
NOVEL PORCINE EPIDEMIC DIARRHEA VIRUS VACCINE PIPELINE_x000D_
 _x000D_
Recent emergence of extremely contagious Porcine Epidemic Diarrhea virus (PEDV) with 80-100% mortality in neonate pigs calls for the development of an effective prophylactic vaccine. PED has been such an important disease that it brought attention to the NIFA Animal Health and Disease priority area (A1221). In this seed grant proposal, we propose to develop an effective novel vaccine candidate against PEDV infection. We will produce a ferritin nanoparticle immunogen coated with PEDV's spike (S) glycoprotein to induce neutralizing antibodies. We will formulate this novel nanoparticle into a Newcastle virus (NDV) vector with mucosal tropism derived from an attenuated vaccine strain LaSota. The NDV vector is effective in inducing protective immunity at both the mucosal and systemic levels and it has been extensively used to express various antigens of important viral diseases including the full-length spike glycoprotein of SARS coronavirus. Resultant vector vaccines have shown safe and protective efficacies in different animal models, and NDV vector replication in eggs is amenable to large scale and rapid production. We hypothesize that the nanoparticle vaccine delivered by NDV vector mimic native viruses, which in turn elicit high titer neutralizing antibody responses and provide protection against PEDV infection in pigs. We propose to employ a pregnant sow model to test this hypothesis. Sow model is of clinical relevance because successful vaccination of sows is likely to play an important role in the control and eradication of PED epidemics in piglets._x000D_
_x000D_
Example of funded research in Feeder Cattle –_x000D_
_x000D_
ALTERING THE TIME OF VACCINATION AGAINST RESPIRATORY PATHOGENS TO ENHANCE VACCINE EFFICACY, HEALTH, AND PERFORMANCE OF FEEDER CATTLE _x000D_
_x000D_
The focus of this research project is to compare the effects of anticipated (15 days prior), delayed (15 days after), or vaccination at the time of weaning and feedlot entry on vaccine efficacy, health, and performance variables of feeder cattle._x000D_
_x000D_
_x000D_
Example of funded research in Dairy Cattle –_x000D_
_x000D_
ENHANCING DISEASE RESISTANCE IN DAIRY CATTLE _x000D_
_x000D_
The long term goal of this project is to reduce the use of antimicrobials in dairy cattle by providing new methods to optimize innate immunity through nutritional and/or targeted pharmacological approaches during time of increased susceptibility to disease. Many dairy cattle diseases during the early lactation period can result from dysfunctional inflammatory responses that are characterized by an imbalance of the robust initial response needed for pathogen clearance and the prompt return to immune homeostasis. The initiation and resolution of the inflammatory response is regulated by the production of potent lipid mediators. The potential benefits of reducing inflammatory-based diseases of early lactation dairy cattle through modification of lipid metabolism has not been explored in depth. Therefore, the immediate goals of this project are to not only identify how lipid mediator biosynthesis changes during the transition period and during disease, but also the potential impact that lipid metabolism has on macrophage inflammatory functions. Therefore, the objectives of this project are to:_x000D_
(1) describe changes in lipid mediator biosynthesis during the transition period;_x000D_
(2) describe changes in lipid mediator biosynthesis during mastitis; and _x000D_
(3) determine the underlying mechanisms of how lipid mediators can impact macrophage inflammatory functions._x000D_
_x000D_
Example of funded research in Poultry –_x000D_
_x000D_
SAFE AND COST-EFFECTIVE NEXT GENERATION VACCINES AGAINST INFECTIOUS VIRUSES USING ESTABLISHED IMMORTAL AVIAN CELL LINES _x000D_
_x000D_
The goal of this proposal is to improve animal health by developing an optimal system for the production of infectious vaccine viruses of genetically engineered-, non-reversible and live attenuated vaccines using established immortal avian cell lines. The specific objectives are to: _x000D_
(1) attenuate virulent and vaccine virus strains using immortal avian cell lines;  _x000D_
(2) develop a new reverse genetics system retaining the complete full length sequence of viral RNA genome of vaccine strain using a novel artificial bacterial chromosome (BAC) vector and immortal avian cell line substrates to produce vaccine candidates; _x000D_
(3) compare commercial vaccines with the newly generated vaccines in this project in terms of immunogenic activity and protective efficacy; and _x000D_
(4) produce a large quantity of optimally infectious vaccine strains for the use of vaccination in commercial setting._x000D_
_x000D_
Example of funded research in sheep –_x000D_
_x000D_
ENDOCRINE DISRUPTING CHEMICALS AND PREGNANCY HEALTH IN SHEEP _x000D_
_x000D_
The overall objective of this proposal is to define the molecular mechanisms whereby bisphenolic compounds (BPA, and BPA replacement chemicals) with estrogenic potential can induce placental dysfunction during pregnancy. Studies described in this proposal will test a novel hypothesis to assess the disease risk of exposure to endocrine disrupting chemicals during pregnancy in a relevant agricultural species, such as the sheep. _x000D_
_x000D_
Objectives:_x000D_
(1) to test if gestational exposure to BPA or BPA replacement compounds leads to a disruption in the maternal endocrine milieu and fetal growth in sheep; _x000D_
_x000D_
(2) to test if gestational exposure to BPA or BPA replacement compounds leads to a disruption in placental function; and _x000D_
_x000D_
(3) to test if exposure to BPA or BPA replacement compounds impairs placental steroidogenic potential._x000D_
_x000D_
Fiscal Year2018: This program is subject to congressional budget approval for FY 2018. At this time, the projected funding level is Zero ($0). However, if funding is provided, it is anticipated that  numerous smaller (less than $30,000 each) institutes receiving less than $30,000 will make-up about 40% of the future funded projects.  Because so many smaller studies will be supported annually, some aspect of each of the topic areas listed below will generally be represented in one (1) or more projects each program year.  In accordance with the legal authority for this program, all of the following project topic areas relate directly toward the enhancement of animal health through the support of research activities related to:  _x000D_
(1) reducing the incidence of food-borne illness and to provide a safer food supply; and _x000D_
(2) to protect animal health by minimizing disease transmission through improved basic and applied mechanisms to prevent and control disease in livestock (i.e., vaccinology, improved diagnostic testing and capabilities, and improved herd and flock management)._x000D_
Fiscal Year2019: Although it is too premature to state an actual number, it is anticipated that the institutions with smaller Animal Health Research Programs, that those receiving &lt; $30,000 each will make-up about 40% of the future funded projects.  Because so many smaller studies will be supported annually, some aspect of each of the topic areas listed below will generally be represented in one or more projects each program year.  In accordance with the legal authority for this program, all of the following project topic areas relate directly toward the enhancement of animal health through the support of research activities related to: 
 1) reducing the incidence of food-borne illness and to provide a safer food supply; and 
2) to protect animal health by minimizing disease transmission through improved basic and applied mechanisms to prevent and control disease in livestock (i.e., vaccinology, improved diagnostic testing and capabilities, and improved herd and flock management).</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</si>
  <si>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Capacity, Competitive, and/or Non-Competitive Request for Application (RFA). The most current RFAs are available via: _x000D_
https://nifa.usda.gov/program/animal-health-and-disease-research-program_x000D_
</t>
  </si>
  <si>
    <t>https://beta.sam.gov/fal/4494753af9f5485584e2dbccd2eb03e5/view</t>
  </si>
  <si>
    <t>Higher Education – Graduate Fellowships Grant Program</t>
  </si>
  <si>
    <t>Institution Challenge, Multicultural Scholars &amp; Graduate Fellowships Grant Program (Graduate Fellowships)_x000D_
_x000D_
[Formerly: National Needs Fellowship (NFF)]</t>
  </si>
  <si>
    <t>{"list":[{"act":{"description":"Section 7106 of the Food, Conservation, and Energy Act (FCEA) of 2008 (Public Law 110-246) amends the legislative authority for this program contained in Section 1417 of the National Agricultural Research, Extension and Teaching Policy Act of 1977 (NARETPA) (99 Stat. 1548; 7 U.S.C. 3152) to include the University of the District of Columbia as an eligible applicant. "},"USC":{"title":"7","section":"3152"},"authorizationTypes":{"USC":true,"act":true},"usc":{"title":"7","section":"3152"}}]}</t>
  </si>
  <si>
    <t xml:space="preserve">The purpose of the NNF Grants Program is to train students for Master’s and/or doctoral degrees and provide additional postdoctoral training for Fellows who have completed their doctoral degrees at colleges and universities that have demonstrable teaching and research competencies in the food and agricultural sciences. Fellowships and IRTA awards are specifically intended to support traineeship programs that encourage outstanding students to pursue and complete their degrees or obtain postdoctoral training in areas where there is a national need for the development of scientific and professional expertise in the food and agricultural sciences.  Fellowships and IRTA awards invest in graduate training and relevant international experiential learning for a cadre of diverse individuals who demonstrate their potential to successfully complete graduate degree programs in disciplines relevant to the mission of the USDA. </t>
  </si>
  <si>
    <t>Proposals may be submitted by all U.S. colleges and universities that confer a master's or doctoral degree in at least one area of the food and agricultural sciences targeted for national needs fellowships. As defined in Section 1404 of the National Agricultural Research, Extension, and Teaching Policy Act of 1977, as amended (7 U.S.C. 3103), the terms "college" and "university" mean "an educational institution in any State which:  (a) Admits as regular students only persons having a certificate of graduation from a school providing secondary education, or the recognized equivalent of such a certificate; (b) is legally authorized within such State to provide a program of education beyond secondary education; (c) provides an educational program for which a bachelor's degree or any other higher degree is awarded; (d) is a public or other nonprofit institution; and (e) is accredited by a nationally recognized accrediting agency or association."  Eligibility also applies to research foundations maintained by eligible colleges or universities.</t>
  </si>
  <si>
    <t>Funds awarded in this program are used to support the training of graduate students to obtain either a master's or doctoral degree in one of the targeted specializations of the food and agricultural sciences.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</si>
  <si>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\r\nhttps://nifa.usda.gov/funding-opportunity/food-and-agricultural-sciences-national-needs-graduate-and-postgraduate\r\n\r\nRFAs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</si>
  <si>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RFAs are published on the Agency’s website and Grants.gov.  Applicants must complete the Grants.gov registration process.  Please see the following Grants.gov link for more information: http://www.grants.gov/applicants/get_registered.jsp.  \r\n\r\nAn Environmental Impact statement (EIS) (actual or potential) is not required for this program.  However the NIFA Application (R&amp;R Other Project Information Part 4.4) requires a statement to that effect."}</t>
  </si>
  <si>
    <t>{"description":"Applications should be submitted as outlined in the RFA. Applications must follow the instructions provided per Grants.Gov and in the Agency guide to submitting applications via Grants.gov.  \r\n\r\nThe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\r\nhttps://nifa.usda.gov/funding-opportunity/food-and-agricultural-sciences-national-needs-graduate-and-postgraduate\r\n\r\nRFAs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</si>
  <si>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(a) The level of relevant formal scientific, technical education, or extension experience of the individual, as well as the extent to which an individual is engaged in relevant research, education, or extension activities; (b) the need to include as reviewers experts from various areas of specialization within relevant scientific, education, or extension fields; (c) the need to include as reviewers other experts (e.g., producers, range or forest managers/operators, and consumers) who can assess relevance of the applications to targeted audiences and to program needs; (d) the need to include as reviewers experts from a variety of organizational types (e.g., colleges, universities, industry, state and Federal agencies, private profit and non-profit organizations) and geographic locations; (e) the need to maintain a balanced composition of reviewers with regard to minority and female representation and an equitable age distribution; and (f) the need to include reviewers who can judge the effective usefulness to producers and the general public of each application._x000D_
_x000D_
Evaluation Criteria will be delineated in the RFA.  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https://nifa.usda.gov/funding-opportunity/food-and-agricultural-sciences-national-needs-graduate-and-postgraduate_x000D_
_x000D_
RFAs are generally released annually. Hence, the RFAs provide the most current and accurate information available. Any specific instructions in the Competitive RFAs supersede the general information provided in the CFDA database._x000D_
_x000D_
_x000D_
_x000D_
</t>
  </si>
  <si>
    <t xml:space="preserve">Section :094 -  Deadlines: _x000D_
Dates for specific deadlines are announced in the RFA each fiscal year._x000D_
_x000D_
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https://nifa.usda.gov/funding-opportunity/food-and-agricultural-sciences-national-needs-graduate-and-postgraduate_x000D_
_x000D_
RFAs are generally released annually. Hence, the RFAs provide the most current and accurate information available. Any specific instructions in the Competitive RFAs supersede the general information provided in the CFDA database. _x000D_
_x000D_
</t>
  </si>
  <si>
    <t xml:space="preserve">Specific details are provided in the Request for Applications (RFA), which are generally published annually. _x000D_
_x000D_
The most current RFA is available via: _x000D_
https://nifa.usda.gov/funding-opportunity/food-and-agricultural-sciences-national-needs-graduate-and-postgraduate_x000D_
</t>
  </si>
  <si>
    <t>{"awarded":"other","description":"Grants cover a five (5) year period, however, fellows are supported for three (3) years for a doctoral degree or two (2) years for a masters during that five (5) year period.\r\n\r\n2 CFR Part 200, Subpart D applies to this program.\r\n\r\nIn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\r\nhttps://nifa.usda.gov/funding-opportunity/food-and-agricultural-sciences-national-needs-graduate-and-postgraduate\r\n\r\nRFAs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</si>
  <si>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Awards.\r\n\r\n"},{"code":"expenditure","isSelected":true,"description":"EXPENDITURE REPORTS:\r\nSee above for pertinent and specific details.\r\n\r\n"},{"code":"performanceMonitoring","isSelected":true,"description":"PERFORMANCE MONITORING:\r\nSee above for pertinent and specific details.\r\n\r\n"}]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</si>
  <si>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</si>
  <si>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(Project Grants) FY 17$3,099,600.00; FY 18 est $3,099,600.00; FY 19 est $0.00; FY 16$3,103,400.00; - The difference between the appropriation and obligation numbers reflects legislative authorized set-asides deducted as appropriate, and in some cases the availability of obligational authority from prior years.
NOTES:
(1) In terms of availability of appropriations (time), there are no time limits as to when "no-year" funds may be obligated and expended and the funds remain available for their original purposes until expended. 
(2)  Effective in FY 2012, funding for three (3) Higher Education Programs: (Graduate Fellowships – CFDA 10.210; Challenge – CFDA 10.217; and Multicultural Scholars – CFDA 10.220), were consolidated under Research &amp; Education Activities. However, different legislative authorities are applicable and separate Requests for Applications (RFAs) were issued under the respective CFDA numbers.
(3)  The President's FY 2016 Budget proposal consolidated STEM-related programs in budgets for the Department of Education or the National Science Foundation.</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</si>
  <si>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https://nifa.usda.gov/funding-opportunity/food-and-agricultural-sciences-national-needs-graduate-and-postgraduate_x000D_
_x000D_
_x000D_
</t>
  </si>
  <si>
    <t>{"list":[{"fiscalYear":2016,"description":"For FY 2016:\r\nApproximately 40 applications, and 13 awards are anticipated.\r\nActual data is not yet available. Pertinent details to be provided by Program at a future date.\r\n\r\n\r\n\r\n\r\n In FY 2016, 89 applications were received for consideration.  \r\n\r\nThe success rate was ~15.7%.  \r\n\r\nFourteen proposals were funded, yielding a total of 22 masters-level fellowships, and 28 doctoral-level fellowships. \r\n\r\nApplications addressed the following Targeted Expertise Shortage Areas: \r\n(1) Animal Production\r\n(2) Plant Production\r\n(3) Forest Resources \r\n(4) Agricultural Education and Communication \r\n(5) Agricultural Management and Economics \r\n(6) Food Science, Human Nutrition and Human Sciences \r\n(7) Agricultural Biosecurity \r\n(8) Integrative Biosciences for Sustainable Food and Agricultural Systems.\r\n"},{"fiscalYear":2017,"description":"In FY 2017, 101 applications were received for consideration.  \n\nThe success rate was ~13.9%.  \n\nFourteen proposals were funded, yielding a total of 9 masters-level fellowships, and 33 doctoral-level fellowships. \n\nApplications addressed the following Targeted Expertise Shortage Areas: \n(1)\tAnimal Production\n(2)\tPlant Production\n(3)\tForest Resources \n(4)\tAgricultural Education and Communication \n(5)\tAgricultural Management and Economics \n(6)\tFood Science, Human Nutrition and Human Sciences \n(7)\tAgricultural Biosecurity \n(8)\tIntegrative Biosciences for Sustainable Food and Agricultural Systems."},{"fiscalYear":2018,"description":"For Fiscal Year (FY) 2018:\n\nApproximately 100 applications, and 13 awards are anticipated.\nActual data is not yet available. Pertinent details to be provided by Program at a future date"},{"fiscalYear":2019,"description":"For Fiscal Year (FY) 2019:\n\nData is not yet available. Pertinent details to be provided by program at a future date."}],"isApplicable":true}</t>
  </si>
  <si>
    <t>USDA, NIFA, National Program Leader, Institute of Youth, Family, and Community, Division of Community and Education, 1400 Independence Avenue, SW., STOP 2250, , Washington , DC 20250-2250 Email:&lt; a href='mailto:Policy@nifa.usda.gov'&gt;Policy@nifa.usda.gov&lt;/a&gt;Phone: (202) 720-2324;</t>
  </si>
  <si>
    <t>http://nifa.usda.gov/program/national-needs-graduate-and-postgraduate-fellowship-grants-program-funding-opportunity-nnf</t>
  </si>
  <si>
    <t xml:space="preserve">10.216 1890 Institution Capacity Building Grants; 10.217 Higher Education - Institution Challenge Grants Program; 10.220 Higher Education - Multicultural Scholars Grant Program; 10.310 Agriculture and Food Research Initiative (AFRI) ; </t>
  </si>
  <si>
    <t>Fiscal Year2016: Supported projects contribute to the development of a strong STEM workforce, which is needed to keep this Nation’s competitiveness, through the research and academic training of graduate students.  In addition, the awarded projects support the training of students at the Master’s and doctoral levels, in order to fill the nationally identified expertise shortage areas in the food and agricultural sciences; encourage and recruit outstanding students, including those from traditionally underrepresented groups, to enter and complete graduate training in the food and agricultural sciences; and increase the quality and diversity of students completing graduate degrees in the food and agricultural sciences.  Further information is available at https://nifa.usda.gov/program/national-needs-graduate-and-postgraduate-fellowship-grants-program-funding-opportunity-nnf_x000D_
_x000D_
_x000D_
_x000D_
_x000D_
_x000D_
_x000D_
 _x000D_
Supported projects contribute to the development of a strong STEM workforce, which is needed to keep this Nation’s competitiveness, through the research and academic training of graduate students.  In addition, the awarded projects support the training of students at the Master’s and doctoral levels, in order to fill the nationally identified expertise shortage areas in the food and agricultural sciences; encourage and recruit outstanding students, including those from traditionally underrepresented groups, to enter and complete graduate training in the food and agricultural sciences; and increase the quality and diversity of students completing graduate degrees in the food and agricultural sciences.  _x000D_
_x000D_
Further information is available at https://nifa.usda.gov/program/national-needs-graduate-and-postgraduate-fellowship-grants-program-funding-opportunity-nnf_x000D_
_x000D_
_x000D_
Fiscal Year2017: For Fiscal Year (FY) 2017:
Projects support graduate student training and completion of master’s and/or doctoral degree programs in identified national need areas within the Food, Agricultural, Natural Resources, and Human Sciences. Awards made under NNF are specifically intended to support traineeship programs that engage outstanding students to pursue and complete their degrees in areas where there is a national need for the development of scientific and professional expertise in the food and agricultural sciences. NNF awards invest in graduate training and relevant international experiential learning for a cadre of diverse individuals who demonstrate their potential to successfully complete graduate degree programs in disciplines relevant to the mission of the USDA.  
Further information is available at https://nifa.usda.gov/program/national-needs-graduate-and-postgraduate-fellowship-grants-program-funding-opportunity-nnfFiscal Year2018: For Fiscal Year (FY) 2018:
Projects support graduate student training and completion of master’s and/or doctoral degree programs in identified national need areas within the Food, Agricultural, Natural Resources, and Human Sciences. Awards made under NNF are specifically intended to support traineeship programs that engage outstanding students to pursue and complete their degrees in areas where there is a national need for the development of scientific and professional expertise in the food and agricultural sciences. NNF awards invest in graduate training and relevant international experiential learning for a cadre of diverse individuals who demonstrate their potential to successfully complete graduate degree programs in disciplines relevant to the mission of the USDA.  
Further information is available at https://nifa.usda.gov/program/national-needs-graduate-and-postgraduate-fellowship-grants-program-funding-opportunity-nnfFiscal Year2019: For Fiscal Year (FY) 2019:
Data is not yet available. Pertinent details to be provided by program at a future date.</t>
  </si>
  <si>
    <t xml:space="preserve">(1) The degree to which the proposal clearly establishes that the proposed program of graduate training will result in the development of outstanding scientific/professional expertise related to the national need area and in a reasonable period of time; _x000D_
_x000D_
(2) the degree to which the proposed program of study reflects special features such as a combination-disciplinary, approach (inter-disciplinary, multi-disciplinary or cross-disciplinary), a unique collateral specialization in a related discipline, experimental learning opportunities, a unique mentoring program, seminars, or a multi-university collaborative approach; _x000D_
_x000D_
(3) the degree to which the proposal establishes that the institution's faculty, facilities and equipment,  instructional support resources, and other attributes are excellent for providing outstanding graduate study and research at the forefront of science and technology related to the chosen area of national need; _x000D_
_x000D_
(4) the degree to which the institution's plans and procedures for recruitment and selection of academically outstanding fellows and for monitoring and facilitating fellow's progress through a program of study reflect excellence as documented in the proposal; _x000D_
_x000D_
(5) the degree to which supporting summary data substantiate program quality in the targeted national need area;  _x000D_
_x000D_
(6) the quality of the proposal as reflected by its substantive content, organization, clarity, and accuracy; and_x000D_
_x000D_
(7) any additional evaluation criteria as cited in the annual program  announcement published in the Federal Register._x000D_
_x000D_
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https://nifa.usda.gov/funding-opportunity/food-and-agricultural-sciences-national-needs-graduate-and-postgraduate_x000D_
</t>
  </si>
  <si>
    <t>Jan 01,1985</t>
  </si>
  <si>
    <t>https://beta.sam.gov/fal/31858204dc6a4a508581b4d5cdd527c9/view</t>
  </si>
  <si>
    <t>Small Business Innovation Research</t>
  </si>
  <si>
    <t>(SBIR Program - Phase I and II)</t>
  </si>
  <si>
    <t>{"list":[{"act":{"description":"This program solicitation is issued pursuant to the Small Business Innovation Development Act of 1982, Public Law  97-219, as amended (15 U.S.C. 638) and Section 630 of the Act making appropriations for Agriculture, Rural Development and Related Agencies’ programs for fiscal year ending September 30, 1987, and for other purposes, as made applicable by Section 101(a) of Public Law  99-591, 100 Stat. 3341."},"USC":{"title":"15","section":"638"},"authorizationTypes":{"USC":true,"act":true,"statute":false,"publicLaw":false,"executiveOrder":false},"usc":{"title":"15","section":"638"}}]}</t>
  </si>
  <si>
    <t>To stimulate technological innovation in the private sector, strengthen the role of small businesses in meeting Federal research and development needs, increase private sector commercialization of innovations derived from USDA-supported research and development efforts, and foster and encourage participation, by women-owned and socially disadvantaged small business firms in technological innovation.</t>
  </si>
  <si>
    <t>Applicant Eligibility _x000D_
(1) is organized for profit, with a place of business located in the United States, which operates primarily within the United States, or which makes a significant contribution to the United States economy through the payment of taxes or use of American products, materials or labor; _x000D_
_x000D_
(2) is in the legal form of an individual proprietorship, partnership, limited liability company, corporation, joint venture, association, trust or cooperative, except that where the form is a joint venture, there can be no more than 49 percent participation by foreign business entities in the joint venture; _x000D_
_x000D_
(3) is at least 51 percent owned and controlled by one or more individuals who are citizens of, or permanent resident aliens in, the United States, except in the case of a joint venture, where each entity in the venture must be 51 percent owned and controlled by one or more individuals who are citizens of, or permanent resident aliens in the United States; and _x000D_
_x000D_
(4) has, including its affiliates, not more than 500 employees.  _x000D_
_x000D_
The term "affiliates" is defined in greater detail in 13 CFR 121.103.  The term "number of employees" is defined in 13 CFR 121.106.</t>
  </si>
  <si>
    <t>Small businesses.</t>
  </si>
  <si>
    <t>{"description":"\r\nThe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\r\n\r\nSBIR Phase I\r\nhttps://nifa.usda.gov/funding-opportunity/small-business-innovation-research-program-phase-i\r\n\r\nSBIR Phase II\r\nhttps://nifa.usda.gov/funding-opportunity/small-business-innovation-research-program-phase-ii\r\n\r\nRFAs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</si>
  <si>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\r\nSBIR Phase I\r\nhttps://nifa.usda.gov/funding-opportunity/small-business-innovation-research-program-phase-i\r\n\r\nSBIR Phase II\r\nhttps://nifa.usda.gov/funding-opportunity/small-business-innovation-research-program-phase-ii\r\n\r\nRFAs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</si>
  <si>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 Evaluation Criteria will be delineated in the RFA.  _x000D_
_x000D_
2 CFR Part 200 – Subpart C and Appendix I apply to this program._x000D_
_x000D_
2 CFR Part 400 applies to this program. _x000D_
_x000D_
SPECIAL NOTE: _x000D_
Please refer to the Competitive Request for Applications (RFAs) for further specific and pertinent details. The most current RFAs are available via: _x000D_
SBIR Phase I_x000D_
https://nifa.usda.gov/funding-opportunity/small-business-innovation-research-program-phase-i_x000D_
_x000D_
SBIR Phase II_x000D_
https://nifa.usda.gov/funding-opportunity/small-business-innovation-research-program-phase-ii_x000D_
_x000D_
RFAs are generally released annually. Hence, the RFAs provide the most current and accurate information available. Any specific instructions in the Competitive RFAs supersede the general information provided in the CFDA database._x000D_
</t>
  </si>
  <si>
    <t xml:space="preserve">Section :094 -  Deadlines: _x000D_
Dates for specific deadlines are announced in the RFA each fiscal year._x000D_
Information is also available via our website and may be obtained via the Grants.gov website.  _x000D_
_x000D_
Respective links are provided below: http://www.nifa.usda.gov/ http://www.grants.gov _x000D_
_x000D_
Section :095 -  Range of Approval/Disapproval Time: _x000D_
_x000D_
From 30 to 60 days.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SBIR Phase I_x000D_
https://nifa.usda.gov/funding-opportunity/small-business-innovation-research-program-phase-i_x000D_
_x000D_
SBIR Phase II: https://nifa.usda.gov/funding-opportunity/small-business-innovation-research-program-phase-ii_x000D_
</t>
  </si>
  <si>
    <t>Phase I applications may be revised and resubmitted during a later funding cycle, provided the subject matter of the proposal is not changed, and the topic area under which the proposal was originally submitted is still listed in the solicitation.  Phase I grantees may apply for a Phase II grant only once for each Phase I project funded._x000D_
_x000D_
2 CFR Part 200 – Subparts D &amp; E apply to this program.</t>
  </si>
  <si>
    <t xml:space="preserve">Specific details are provided in the Request for Applications (RFA), which are generally published annually. _x000D_
_x000D_
The most current RFA is available via: _x000D_
SBIR Phase I_x000D_
https://nifa.usda.gov/funding-opportunity/small-business-innovation-research-program-phase-i_x000D_
_x000D_
SBIR Phase II_x000D_
https://nifa.usda.gov/funding-opportunity/small-business-innovation-research-program-phase-ii_x000D_
</t>
  </si>
  <si>
    <t>{"awarded":"other","description":"Phase I grants are normally limited to 8 months.  Phase II grants are normally limited to 2 years\r\n\r\n2 CFR Part 200, Subpart D applies to this program..\r\n\r\nIn accordance with statutory time limits, project periods, including no-cost extensions of time, are not to exceed five (5) years for SBIR Phase II projects.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\r\n\r\nSBIR Phase I\r\nhttps://nifa.usda.gov/funding-opportunity/small-business-innovation-research-program-phase-i\r\n\r\nSBIR Phase II\r\nhttps://nifa.usda.gov/funding-opportunity/small-business-innovation-research-program-phase-ii\r\n\r\nRFAs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</si>
  <si>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</si>
  <si>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12-1502-0-1-352;12-1500-0-1-352;12-1003-0-1-271;</t>
  </si>
  <si>
    <t>(Project Grants) FY 17$22,893,330.00; FY 18 est $24,209,624.00; FY 19 est $17,151,241.00; FY 16$21,813,069.00; - The difference between the appropriation and obligation numbers reflects legislative authorized set-asides deducted as appropriate, and in some cases the availability of obligational authority from prior years.
NOTES:
(1) Some of these funds are "No Year."
(2)  In terms of availability of appropriations (time), there are no time limits as to when "no-year" funds may be obligated and expended and the funds remain available for their original purposes until expended. 
(3) SBIR is deducted from five (5) treasury symbols.
(4) The FY 2017  Budget proposed increased funds for research. Because SBIR is a required percentage of these funds, the funding available for this program must increase to commensurate with the appropriation request. Changes in funding represent changes per the President's Budget.</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</si>
  <si>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SBIR Phase I_x000D_
https://nifa.usda.gov/funding-opportunity/small-business-innovation-research-program-phase-i_x000D_
_x000D_
SBIR Phase II_x000D_
https://nifa.usda.gov/funding-opportunity/small-business-innovation-research-program-phase-ii_x000D_
 </t>
  </si>
  <si>
    <t>{"list":[{"fiscalYear":2016,"description":"For Fiscal Year 2016:\r\n(A) Small Business Innovation Research (SBIR) - Phase I:\r\n\r\nSBIR Phase I proposals were solicited in ten (10) different topic areas: \r\n(1)\t Forests and Related Resources; \r\n(2)\tPlant Production and Protection – Biology; \r\n(3)\tPlant Production and Protection – Engineering; \r\n(4)\tAnimal Production and Protection; \r\n(5)\tAir, Water and Soils; \r\n(6)\tFood Science and Nutrition; \r\n(7)\tRural and Community Development; \r\n(8)\tAquaculture, \r\n(9)\tBiofuels and Biobased Products; and \r\n(10)\tSmall and Mid-Size Farms.   \r\n\r\nA total of 483 Phase I applications were reviewed and 78 projects were funded for a success rate of 15%.  \r\n\r\nA total of $ $7,680,168.00 will be obligated on the Phase I projects.\r\n\r\n\r\n(B) Small Business Innovation Research (SBIR) - Phase II:  \r\n\r\nSBIR Phase II proposals were solicited in ten (10) different topic areas: \r\n(1) Forests and Related Resources; \r\n(2) Plant Production and Protection – Biology; \r\n(3) Plant Production and Protection – Engineering; \r\n(4) Animal Production and Protection; \r\n(5) Air, Water and Soils; \r\n(6) Food Science and Nutrition; \r\n(7) Rural and Community Development; \r\n(8) Aquaculture, \r\n(9) Biofuels and Biobased Products; and \r\n(10) Small and Mid-Size Farms. \r\n\r\nPhase II projects are funded based if a Phase I company successfully demonstrated feasibility of the SBIR funded innovation. Phase I companies are only allowed to apply for Phase II funding one (1) time. \r\n\r\nA total of 65 Phase II applications were reviewed and 34 projects were funded for a success rate of 53%.  \r\n\r\nA total of $19,679,276.00 was awarded for the Phase II projects.\r\n\r\n \r\n\r\n(A) Small Business Innovation Research (SBIR) - Phase I:\r\n\r\nSBIR Phase I proposals were solicited in ten (10) different topic areas: \r\n(1)\t Forests and Related Resources; \r\n(2)\tPlant Production and Protection – Biology; \r\n(3)\tPlant Production and Protection – Engineering; \r\n(4)\tAnimal Production and Protection; \r\n(5)\tAir, Water and Soils; \r\n(6)\tFood Science and Nutrition; \r\n(7)\tRural and Community Development; \r\n(8)\tAquaculture, \r\n(9)\tBiofuels and Biobased Products; and \r\n(10) Small and Mid-Size Farms.   \r\n\r\nA total of 483 Phase I applications were reviewed and 78 projects were funded for a success rate of 15%.  A total of $21,813,069 was awarded for this program. \r\n\r\nA total of $ $7,680,168 will be obligated on the Phase I projects.\r\n\r\n\r\n(B) Small Business Innovation Research (SBIR) - Phase II:  \r\n\r\nSBIR Phase II proposals were solicited in ten (10) different topic areas: \r\n(1) Forests and Related Resources; \r\n(2) Plant Production and Protection – Biology; \r\n(3) Plant Production and Protection – Engineering; \r\n(4) Animal Production and Protection; \r\n(5) Air, Water and Soils; \r\n(6) Food Science and Nutrition; \r\n(7) Rural and Community Development; \r\n(8) Aquaculture, \r\n(9) Biofuels and Biobased Products; and \r\n(10) Small and Mid-Size Farms. \r\n\r\nPhase II projects are funded based if a Phase I company successfully demonstrated feasibility of the SBIR funded innovation. Phase I companies are only allowed to apply for Phase II funding one (1) time. \r\n\r\nA total of 65 Phase II applications were reviewed and 34 projects were funded for a success rate of 53%.  \r\n\r\nA total of $19,679,276 was awarded for the Phase II projects.\r\n"},{"fiscalYear":2017,"description":"For Fiscal Year (FY) 2017:\n\nPer the Budget Office, approximately $22.8 million was available for the SBIR Program.\n\n(A) Small Business Innovation Research (SBIR) - Phase I:\n\nSBIR Phase I proposals were solicited in ten (10) different topic areas: \n(1)\t Forests and Related Resources; \n(2)\tPlant Production and Protection – Biology; \n(3)\tPlant Production and Protection – Engineering; \n(4)\tAnimal Production and Protection; \n(5)\tAir, Water and Soils; \n(6)\tFood Science and Nutrition; \n(7)\tRural and Community Development; \n(8)\tAquaculture, \n(9)\tBiofuels and Biobased Products; and \n(10) Small and Mid-Size Farms.   \n\nA total of 526 Phase I applications were reviewed and 88 projects were funded for a success rate of 17%.  A total of $22,206,532 was awarded for this program. \n\nA total of $ $8,703,225 will be obligated on the Phase I projects.\n\n\n(B) Small Business Innovation Research (SBIR) - Phase II:  \n\nSBIR Phase II proposals were solicited in ten (10) different topic areas: \n(1) Forests and Related Resources; \n(2) Plant Production and Protection – Biology; \n(3) Plant Production and Protection – Engineering; \n(4) Animal Production and Protection; \n(5) Air, Water and Soils; \n(6) Food Science and Nutrition; \n(7) Rural and Community Development; \n(8) Aquaculture, \n(9) Biofuels and Biobased Products; and \n(10) Small and Mid-Size Farms. \n\nPhase II projects are funded based if a Phase I company successfully demonstrated feasibility of the SBIR funded innovation. Phase I companies are only allowed to apply for Phase II funding one (1) time. \n\nA total of 55 Phase II applications were reviewed and 26 projects were funded for a success rate of 47%.  \n\nA total of $15,482,865 was awarded for the Phase II projects."},{"fiscalYear":2018,"description":"For Fiscal Year (FY) 2018:\n\nPer the Budget Office, approximately $24.2 million is available for the SBIR Program.\n\n(A) Small Business Innovation Research (SBIR) - Phase I:\n\nSBIR Phase I proposals were solicited in ten (10) different topic areas: \n(1)\t Forests and Related Resources; \n(2)\tPlant Production and Protection – Biology; \n(3)\tPlant Production and Protection – Engineering; \n(4)\tAnimal Production and Protection; \n(5)\tAir, Water and Soils; \n(6)\tFood Science and Nutrition; \n(7)\tRural and Community Development; \n(8)\tAquaculture, \n(9)\tBiofuels and Biobased Products; and \n(10)  Small and Mid-Size Farms.   \n\nA total of 533 Phase I applications were reviewed and 79 projects were funded for a success rate of 15%.  A total of $27,502,689 was awarded for this program. \n\nA total of $ $9,002,482 will be obligated on the Phase I projects.\n\n\n(B) Small Business Innovation Research (SBIR) - Phase II:  \n\nSBIR Phase II proposals were solicited in ten (10) different topic areas: \n\n(1) Forests and Related Resources; \n(2) Plant Production and Protection – Biology; \n(3) Plant Production and Protection – Engineering; \n(4) Animal Production and Protection; \n(5) Air, Water and Soils; \n(6) Food Science and Nutrition; \n(7) Rural and Community Development; \n(8) Aquaculture, \n(9) Biofuels and Biobased Products; and \n(10) Small and Mid-Size Farms. \n\nPhase II projects are funded based if a Phase I company successfully demonstrated feasibility of the SBIR funded innovation. Phase I companies are only allowed to apply for Phase II funding one (1) time. \n\nA total of 66 Phase II applications were reviewed and 26 projects were funded for a success rate of 49%.  \n\nA total of $20,721,402 was awarded for the Phase II projects."},{"fiscalYear":2019,"description":"For Fiscal Year (FY) 2019:\n\nPer the Budget Office, it is projected that approximately $17 million will be available for the SBIR Program.\n\n(A) Small Business Innovation Research (SBIR) - Phase I:\n\nSBIR Phase I projections are to solicit proposals in ten (10) different topic areas: \n(1) Forests and Related Resources; \n(2) Plant Production and Protection – Biology; \n(3) Plant Production and Protection – Engineering; \n(4) Animal Production and Protection; \n(5) Natural Resource Conservation (formerly Air, Water, &amp; Soils); \n(6) Food Science and Nutrition; \n(7) Rural and Community Development; \n(8) Aquaculture, \n(9) Biofuels and Biobased Products; and \n(10) Small and Mid-Size Farms. \n\n\nIt is projected that approximately $7,000,000 to $8,000,000 will be available to be fund FY 2019 Phase I projects.\n\n(B) Small Business Innovation Research (SBIR) - Phase II:  \n\nSBIR Phase II projections are to solicit proposals in ten (10) different topic areas: \n(1) Forests and Related Resources; \n(2) Plant Production and Protection – Biology; \n(3) Plant Production and Protection – Engineering; \n(4) Animal Production and Protection; \n(5) Natural Resource Conservation (formerly Air, Water, &amp; Soils); \n(6) Food Science and Nutrition; \n(7) Rural and Community Development; \n(8) Aquaculture, \n(9) Biofuels and Biobased Products; and \n(10) Small and Mid-Size Farms."}],"isApplicable":true}</t>
  </si>
  <si>
    <t>{"flag":"none","description":"Section # 153 - Additional Websites:\r\n\r\nhttp://nifa.usda.gov/funding-opportunity/small-business-innovation-research-program-phase-i\r\n\r\nhttp://nifa.usda.gov/funding-opportunity/small-business-innovation-research-program-phase-ii\r\n\r\n"}</t>
  </si>
  <si>
    <t>USDA, NIFA, National Program Leader, Institute of Bioenergy, Climate and Environment – Division of Environmental Systems, 1400 Independence Avenue, SW., STOP 2210, Washington, District of Columbia, 20250-2210, Telephone: (202) 720-5229, Fax: (202) 720-3945._x000D_
_x000D_
ADDITIONAL CONTACT:_x000D_
_x000D_
USDA, NIFA, National Program Leader,  Institute of Food Safety and Nutrition, Division of Food Safety, 1400 Independence Avenue, SW., STOP 2225,  Washington, District of Columbia 20250-2225   Phone: (202) 401-1954, Fax (202) 401-4888._x000D_
, Washington , DC 20250-2210 Email:&lt; a href='mailto:Policy@nifa.usda.gov'&gt;Policy@nifa.usda.gov&lt;/a&gt;Phone: (202) 720-5229;</t>
  </si>
  <si>
    <t>Fiscal Year2016: For Fiscal Year 2016:_x000D_
(A) Small Business Innovation Research (SBIR) - Phase I:_x000D_
_x000D_
1)	Developing the Use of the  Dietary Inflammatory Index among Children (C-DII)_x000D_
2)	Sweet Baits to Manage Mosquitoes in Rural Environments_x000D_
3)	Cracking Kyphosids: Developing Culture of High-Value Herbivores for Sustainable Seafood_x000D_
4)	Autonomous, low-energy separation of n-butanol produced from lignocellulosic resources_x000D_
5)	New Technology with Miniaturized Handheld Grain Combine for Eliminating Increasing Costs of Outdated Practices for Pre-Harvest Sampling_x000D_
_x000D_
(B) Small Business Innovation Research (SBIR) - Phase II:  _x000D_
_x000D_
1)	New Ammonium-free Water Formulation for Fire Retardants for the Management of Wildland Fires_x000D_
2)	Advanced DPP technology for rapid animal-side detection of bovine tuberculosis_x000D_
3)	Advanced, High Efficiency Ventilation Fans For Animal Housing_x000D_
4)	ALARM: Next-generation food-borne pathogen detection_x000D_
5)	Aztech Phase II: Educational software for rural schools serving English learners_x000D_
 _x000D_
_x000D_
(A) Small Business Innovation Research (SBIR) - Phase I:_x000D_
_x000D_
(1) Developing the Use of the  Dietary Inflammatory Index among Children (C-DII)_x000D_
(2) Sweet Baits to Manage Mosquitoes in Rural Environments_x000D_
(3) Cracking Kyphosids: Developing Culture of High-Value Herbivores for Sustainable Seafood_x000D_
(4) Autonomous, low-energy separation of n-butanol produced from lignocellulosic resources_x000D_
(5) New Technology with Miniaturized Handheld Grain Combine for Eliminating Increasing Costs of Outdated Practices for Pre-Harvest Sampling_x000D_
_x000D_
(B) Small Business Innovation Research (SBIR) - Phase II:  _x000D_
_x000D_
(1) New Ammonium-free Water Formulation for Fire Retardants for the Management of Wildland Fires_x000D_
(2) Advanced DPP technology for rapid animal-side detection of bovine tuberculosis_x000D_
(3) Advanced, High Efficiency Ventilation Fans For Animal Housing_x000D_
(4) ALARM: Next-generation food-borne pathogen detection_x000D_
            Aztech Phase II: Educational software for rural schools _x000D_
            serving English learners_x000D_
Fiscal Year2017: For Fiscal Year (FY) 2017:
(A) Small Business Innovation Research (SBIR) - Phase I:
(1)	Transparent Wood Composites for Energy Efficiency Applications
(2)	Development of rapid, point-of-use dry chemistry dip-stick assays for food quality.
(3)	BYOP - Brew your own pheromone: A bio-based production method for insect pheromones using yeast cell factories
(4)	Low Cost, Dust Resistant Poultry House Heat Exchanger
(5)	Broadcast Seeder Implement for Seeding Cover Crops in Standing Cash Crops
(B) Small Business Innovation Research (SBIR) - Phase II:  
(1)	Upgrading Animal Manure Biogas to High-Value Chemicals Using Biological Fermentation
(2)	Deriving a new biobased product from wastewater: Production of a slow release algal-based fertilizer.
(3)	Dynamic Metabolic Control for the Production of Limonene
(4)	Development of statistical models required to implement a longleaf pine decision support systemFiscal Year2018: For Fiscal Year (FY) 2018:
(A) Small Business Innovation Research (SBIR) - Phase I:
(1)	A coupled oil extraction/distillation-biochar system to utilize Eastern red cedar in value-added products and provide environmental benefits
(2)	A Novel Thermo-Time Domain Reflectometer for Unprecedented Soil Property Determination
(3)	Rapid and Portable Optical Detection System for Multiple Food-borne Pathogens, E. coli O157:H7 and Salmonella Enterica in meat
(4)	Development of a Small-Scale HTST Milk Processing Line for Small and Mid-Size Dairy Farms
(5)	A novel robotic solution for improving tomato harvesting process in greenhouses. Includes design of a new machine learning vision algorithm for harvesting.
(B) Small Business Innovation Research (SBIR) - Phase II:  
(1)	Low Trellis Production, Harvesting System and Marketing Tools for Locally-Grown Hops and Value-Added Products
(2)	VCPR.ORG, an Internet platform for design and management of veterinary treatment protocols for livestock, and prudent use of prescription drug
(3)	Modified Partitioned Aquaculture System (P.A.S.) To Produce High Value Fish For Human Consumption
(4)	Honeybee Health Monitoring and Management System to Improve Survival Rates and Colony StrengthFiscal Year2019: For Fiscal Year (FY) 2019:
(A) Small Business Innovation Research (SBIR) - Phase I:
SBIR Phase I projections are to solicit proposals in ten (10) different topic areas: 
(1) Forests and Related Resources; 
(2) Plant Production and Protection – Biology; 
(3) Plant Production and Protection – Engineering; 
(4) Animal Production and Protection; 
(5) Natural Resource Conservation (formerly Air, Water, &amp; Soils);
(6) Food Science and Nutrition; 
(7) Rural and Community Development; 
(8) Aquaculture, 
(9) Biofuels and Biobased Products; and 
(10) Small and Mid-Size Farms. 
SBIR anticipates funding projects in these areas, however cannot project what the titles or projects will specifically focus on at this time.
Pertinent details to be provided by Program at a future date.
(B) Small Business Innovation Research (SBIR) - Phase II:  
SBIR Phase II projections are to solicit proposals in ten (10) different topic areas: 
(1) Forests and Related Resources; 
(2) Plant Production and Protection – Biology; 
(3) Plant Production and Protection – Engineering; 
(4) Animal Production and Protection; 
(5) Natural Resource Conservation (formerly Air, Water, &amp; Soils);
(6) Food Science and Nutrition; 
(7) Rural and Community Development; 
(8) Aquaculture, 
(9) Biofuels and Biobased Products; and 
(10) Small and Mid-Size Farms. 
SBIR anticipates funding projects in these areas, however cannot project what the titles or projects will specifically focus on at this time.
Pertinent details to be provided by Program at a future date.</t>
  </si>
  <si>
    <t xml:space="preserve">(a) The proposing firm must qualify as a small business concern as specified in the SBIR solicitation; _x000D_
_x000D_
(b) The proposal must meet the Proposal Content and Format requirements as described in subsection 3.3 of the SBIR solicitation; _x000D_
_x000D_
(c) Proposals must be limited to one research problem (see subsection 3.1 of the SBIR solicitation); _x000D_
_x000D_
(d) The proposed budget must be within the dollar limit identified in subsection 1.2 of the SBIR solicitation; _x000D_
_x000D_
(e) The proposed duration of Phase I projects should normally not exceed 8 months, except in special, justified circumstances, and the duration of Phase II projects should normally not exceed 24 months. _x000D_
_x000D_
Where a proposed research project requires more than 8 months to complete in Phase I, a longer grant period, not to exceed 20 months, may be considered. An applicant of a Phase I project with an anticipated duration beyond 8 months should specify and justify the length of duration in the proposal at the time of its submission to USDA in order for it to be considered; _x000D_
_x000D_
(f) Proposals must cover scientific research activities only (see subsection 3.1 of the SBIR solicitation); _x000D_
_x000D_
(g) The proposed Phase I research must fall within a solicited topic area; _x000D_
_x000D_
(h) A proposal must contain adequate scientific/technical information to state clearly the research plan and objectives. USDA reserves the right not to submit for review any proposal which it finds to have insufficient scientific/technical information; _x000D_
_x000D_
(i) A resubmitted proposal must address concerns of the previous review panel. USDA reserves the right not to submit for review any proposal found not to be responsive to the previous review; and _x000D_
_x000D_
(j) Is it clear that the project director will work a minimum of 51 percent of his/her time for the small business firm during the period of the grant and that the small business firm will conduct a minimum of two-thirds of the research effort?_x000D_
_x000D_
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SBIR Phase I_x000D_
https://nifa.usda.gov/funding-opportunity/small-business-innovation-research-program-phase-i_x000D_
_x000D_
SBIR Phase II_x000D_
https://nifa.usda.gov/funding-opportunity/small-business-innovation-research-program-phase-ii_x000D_
</t>
  </si>
  <si>
    <t>https://beta.sam.gov/fal/a9ca0cb5f27b41dbb46f5ebdcf9d69ee/view</t>
  </si>
  <si>
    <t>Sustainable Agriculture Research and Education</t>
  </si>
  <si>
    <t>(SARE)</t>
  </si>
  <si>
    <t>{"list":[{"act":{"description":"Section 1628 of the Food, Agriculture, Conservation, and Trade Act of 1990 (FACTA Act)."},"publicLaw":{"congressCode":"101","number":"624"},"USC":{"title":"7","section":"5831"},"authorizationTypes":{"USC":true,"act":true,"publicLaw":true},"usc":{"title":"7","section":"5831"}},{"act":{"description":"Section 1619-1624 of the Food, Agriculture, Conservation and Trade Act of 1990 (FACTA), Public Law 101-624 (7 U.S.C. 5801).  "},"USC":{"title":"7","section":"5801"},"authorizationTypes":{"USC":true,"act":true},"usc":{"title":"7","section":"5801"}},{"act":{"description":"Section 1629 of the Food, Agriculture, Conservation, and Trade Act of 1990 (FACTA Act), Smith-Lever 3(d)."},"publicLaw":{"congressCode":"101","number":"624"},"USC":{"title":"7","section":"5832"},"authorizationTypes":{"USC":true,"act":true,"publicLaw":true},"usc":{"title":"7","section":"5832"}},{"act":{"description":"Section 1621 of the Food, Agriculture, Conservation, and Trade Act of 1990 (FACTA Act)."},"publicLaw":{"congressCode":"101","number":"624"},"USC":{"title":"7","section":"5811"},"authorizationTypes":{"USC":true,"act":true,"publicLaw":true},"usc":{"title":"7","section":"5811"}},{"act":{"description":"Section 1622 of the Food, Agriculture, Conservation, and Trade Act of 1990 (FACTA Act), and for selected national projects"},"publicLaw":{"congressCode":"101","number":"624"},"USC":{"title":"7","section":"5812"},"authorizationTypes":{"USC":true,"act":true,"publicLaw":true},"usc":{"title":"7","section":"5812"}}]}</t>
  </si>
  <si>
    <t>The purpose of the Sustainable Agriculture Research and Education Program (SARE) program is to encourage research designed to increase our knowledge concerning agricultural production systems that: (1) maintain and enhance the quality and productivity of the soil; (2) conserve soil, water, energy, natural resources, and fish and wildlife habitat; (3) maintain and enhance the quality of surface and ground water; (4) protect the health and safety of persons involved in the food and farm system; (5) promote the well being of animals; and (6) increase employment opportunities in agriculture (section 1619-1624 of the Food, griculture, Conservation and Trade Act of 1990 (FACTA), Public Law 101-624 (7 U.S.C. 5801).  The request for applications (RFA) is for the regional SARE host institutions to apply for funds to carry out the regional SARE programs under the direction of the SARE Regional Administrative Councils (section 1622 of FACTA (7 U.S.C. 5812)), and for selected national projects.  Most SARE competitive grants are made by the SARE regions as subawards. Typically, approximately 85% of the award to a SARE regional host institution is used for subawards.  Individuals and organizations interested in applying for SARE competitive grants should NOT respond to this funding opportunity; rather they should apply to the appropriate SARE regional program. (See http://www.nifa.usda.gov/fo/sustainableagricultureresearchandeducation.cfm )</t>
  </si>
  <si>
    <t>Land-grant colleges or universities, other universities, State agricultural experiment stations, State cooperative extension services, nonprofit organizations, and individuals with demonstrable expertise, or Federal or State governmental entities.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</si>
  <si>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\r\nhttps://nifa.usda.gov/funding-opportunity/sare-regional-host-institution\r\n \r\nRFAs are generally released annually. Hence, the RFAs provide the most current and accurate information available. Any specific instructions in the Competitive RFAs supersede the general information provided in the CFDA database.\r\n","isApplicable":true}</t>
  </si>
  <si>
    <t>{"description":"  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\r\nhttps://nifa.usda.gov/funding-opportunity/sare-regional-host-institution\r\n\r\nRFAs are generally released annually. Hence, the RFAs provide the most current and accurate information available. Any specific instructions in the Competitive RFAs supersede the general information provided in the CFDA database.\r\n\r\n"}</t>
  </si>
  <si>
    <t xml:space="preserve">2 CFR Part 200 - Subpart C and Appendix I apply to this program._x000D_
_x000D_
_x000D_
Regional technical committees will review, rank and prioritize proposals received from public and private organizations and make recommendations for funding to the regional administrative councils.  Regional administrative councils will approve proposals for funding and associated plans of work and submit them to USDA. Research and education subcommittee on sustainable agriculture will review plans of work and the Department will give final approval. Applications are subjected to a system of peer and merit review in accordance with section 103 of the Agricultural Research, Extension and Education Reform Act of 1998 (7 U.S.C. 1613)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Reviewers will be selected based upon training and experience in relevant scientific, extension, or education fields, taking into account the following factors: (a) The level of relevant formal scientific, technical education, or extension experience of the individual, as well as the extent to which an individual is engaged in relevant research, education, or extension activities; (b) the need to include as reviewers experts from various areas of specialization within relevant scientific, education, or extension fields; _x000D_
(c) the need to include as reviewers other experts (e.g., producers, range or forest managers/operators, and consumers) who can assess relevance of the applications to targeted audiences and to program needs; (d) the need to include as reviewers experts from a variety of organizational types (e.g., colleges, universities, industry, state and Federal agencies, private profit and non-profit organizations) and geographic locations; (e) the need to maintain a balanced composition of reviewers with regard to minority and female representation and an equitable age distribution; and (f) the need to include reviewers who can judge the effective usefulness to producers and the general public of each application._x000D_
Evaluation Criteria will be delineated in the RFA.  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https://nifa.usda.gov/funding-opportunity/sare-regional-host-institution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</si>
  <si>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https://nifa.usda.gov/funding-opportunity/sare-regional-host-institution_x000D_
_x000D_
RFAs are generally released annually. Hence, the RFAs provide the most current and accurate information available. Any specific instructions in the Competitive RFAs supersede the general information provided in the CFDA database. </t>
  </si>
  <si>
    <t>2 CFR Part 200 - Subparts D &amp; E apply to this program.</t>
  </si>
  <si>
    <t xml:space="preserve">Specific details are provided in the Request for Applications (RFA), which are generally published annually. _x000D_
_x000D_
The most current RFA is available via: _x000D_
https://nifa.usda.gov/funding-opportunity/sare-regional-host-institution_x000D_
</t>
  </si>
  <si>
    <t>{"awarded":"other","description":"2 CFR Part 200, Subpart D applies to this program.\r\n\r\nThe term of a competitive grant under this authority may not exceed five (5) years. \r\n\r\nIn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\r\n\r\nhttps://nifa.usda.gov/funding-opportunity/sare-regional-host-institution\r\n\r\nRFAs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</si>
  <si>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Awards.\r\n"},{"code":"cash","isSelected":false},{"code":"progress","isSelected":true,"description":"PROGRESS REPORTS:\r\nSee above for pertinent and specific details.\r\n"},{"code":"expenditure","isSelected":true,"description":"EXPENDITURE REPORTS:\r\nSee above for pertinent and specific details.\r\n\r\n"},{"code":"performanceMonitoring","isSelected":true,"description":"PERFORMANCE MONITORING:\r\nSee above for pertinent and specific details.\r\n\r\n"}]</t>
  </si>
  <si>
    <t xml:space="preserve">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 _x000D_
</t>
  </si>
  <si>
    <t xml:space="preserve">(Project Grants) FY 17$25,297,920.00; FY 18 est $32,770,088.00; FY 19 est $0.00; FY 16$23,147,513.00; - The difference between the appropriation and obligation numbers reflects legislative authorized set-asides deducted as appropriate, and in some cases the availability of obligational authority from prior years._x000D_
_x000D_
NOTE: Effective Fiscal Year 2014, Programs under Sustainable Agriculture (research, education and extension) were merged into a single program under the research account.  _x000D_
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</si>
  <si>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https://nifa.usda.gov/funding-opportunity/sare-regional-host-institution_x000D_
</t>
  </si>
  <si>
    <t>{"list":[{"fiscalYear":2016,"description":"In FY 2016 the SARE Research and Education funding line (CFDA 10.215) will be consolidated with the SARE Professional Development Program funding line (CDFA 10.500) to be administered as a single program which would maintain the functions of both programs. \r\n\r\nFor the FY 2016 award cycle, $23,147,513 will be available after legislatively authorized set-asides are deducted. \r\n\r\nOf this amount $1,072,792 will be used for communications, outreach and coordination activities at the national level and $22,074,721 will be distributed equally among the four SARE Regions.\r\n For Fiscal Year 2016, the SARE Research and Education funding line (CFDA 10.215) was consolidated with the SARE Professional Development Program funding line (CDFA 10.500) to be administered as a single program which would maintain the functions of both programs, (Chapters 1 and 3).\r\n\r\nFor the FY 2016 award cycle, $ 23,147,513 was available after legislatively authorized set-asides were deducted.\r\n\r\nOf this amount $1,143, 813 was used for communications, outreach and coordination activities at the national level and $22,003,700 was distributed equally among the four (4) SARE Regions.\r\n\r\nEach region uses these funds to support several different types of competitive sub-awards.  These include Research and Education grants, Farmer-Rancher grants, Producer plus Professional grants, Graduate Student grants and Youth Educator grants (North Central region only).  The inclusion of the CDFA 10.500 has added Professional Development Program competitive grants and state grants for each of the fifty states, Washington DC and the island protectorates.\r\n\r\nFor FY 2016, all of the sub-awards have not been finalized. Hence, a comprehensive tabulation of the sub-awards by grant type is not yet available.\r\n"},{"fiscalYear":2017,"description":"In FY 2017 the SARE Research and Education funding line (CDFA # 10.215) and the SARE Professional Development Program (CDFA # 10.500 (K)) were combined into a single appropriation; with the guidance to maintain the functions of both programs.  \n\nFor FY 2017, $25,297,920 was available after deductions for legislatively authorized set asides.  \n\nOf this amount, $1,662,989 was used for national communications, outreach and coordination activities; and $23,634,931 was distributed equally to the four SARE regional programs.  \n\nThe four regional programs subsequently made a total of 341 sub-awards for individual projects."},{"fiscalYear":2018,"description":"In FY 2018 the SARE Research and Education funding line (CDFA # 10.215) and the SARE Professional Development Program (CDFA 10.500(K)) were combined into a single appropriation, with the guidance to maintain the functions of both programs.  \n\nFor FY 2018, $32,770,088 will be available after deductions for legislatively authorized set asides.  \n\nOf this amount, $1,502,460 will be used for national communications, outreach and coordination activities; and $31,267,628 will be distributed equally to the four SARE regional programs.  \n\nThe four regional programs will subsequently make approximately 450 sub- awards for individual projects."},{"fiscalYear":2019,"description":"The FY 2019 funding levels have not yet been established by Congressional Appropriations.  \n\nPertinent details will be provided by Program at a future date."}],"isApplicable":true}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</si>
  <si>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_x000D_
</t>
  </si>
  <si>
    <t>USDA, NIFA, National Program Leader, Institute of Food Production and Sustainability, Division of Agricultural Systems, 1400 Independence Avenue, SW., STOP 2240, Washington , DC 20250-2240 Email:&lt; a href='mailto:Policy@nifa.usda.gov'&gt;Policy@nifa.usda.gov&lt;/a&gt;Phone: (202) 401-0151;</t>
  </si>
  <si>
    <t>http://nifa.usda.gov/program/sustainable-agriculture-program</t>
  </si>
  <si>
    <t xml:space="preserve">10.500 Cooperative Extension Service; 10.001 Agricultural Research Basic and Applied Research; 10.207 Animal Health and Disease Research; 10.202 Cooperative Forestry Research; 10.200 Grants for Agricultural Research, Special Research Grants; 10.205 Payments to 1890 Land-Grant Colleges and Tuskegee University; 10.203 Payments to Agricultural Experiment Stations Under the Hatch Act; 10.652 Forestry Research; 10.250 Agricultural and Rural Economic Research, Cooperative Agreements and Collaborations; </t>
  </si>
  <si>
    <t>Fiscal Year2016: Projects have not yet been funded with FY 2016 funds. Information is not yet available. Pertinent details to be provided by Program at a future date. An example of a Research and Education project from the Western region is SW16-031 - Optimizing Water and Nitrogen Use for Sustainable Wheat Production _x000D_
_x000D_
An example of a framer/rancher grant from the Northeastern region is FNE16-838 - Effect of perennial living mulch on mycorrhizal infection, disease severity, and marketable yield of organic tomatoes_x000D_
_x000D_
An example of a farmer/rancher grant from the Northcentral region is FNC16-1029 - Exploring the Economic and Environmental Sustainability of No-Till Organic Sweet Potato Production_x000D_
_x000D_
An example of a graduate student grant from the Western region is GW16-038 - Increasing sustainable agriculture through enhanced diagnostics with Brucella infection_x000D_
_x000D_
An example of a Producer/Professional grant _x000D_
from the Southern region is OS16-096 - Cover Crop Influence on Stored Soil Water Availability to Subsequent Crops_x000D_
_x000D_
An example of a Professional Development Program Grant funded in the Northeastern region ENE16-143 - Whole farm nutrient mass balances for outcome-based adaptive management of nutrients on dairy farms_x000D_
_x000D_
Fiscal Year2017: The SARE program offers a national outreach and communications program. SARE also provides funding for a variety of sub-awards in each of the four regions. 
Details regarding SARE funded projects are available at https://projects.sare.org/search-projects/.
The following are selected examples:  
•	Our Farms, Our Future Conference, St Louis, MO;
•	LNC17-394 - Land-Based Learning Centers: A multi-generational educational approach to promoting on-farm sustainable agriculture;
•	GW17-021 - Introducing Organic Quinoa and Grain Cropping Systems in the Palouse;
•	FS17-300 - Scaling Indigo Production in South Carolina; and
•	ENE17-148 - Improving Whole Farm Planning Education in the Northeast.Fiscal Year2018: The FY 2018 regional awards have not yet been finalized.  
For the FY 2018 award cycle, it is anticipated that $1,504,828 will be used for national communications, outreach and coordination activities; and $31,288,772 will be distributed equally to the four SARE regional programs.  
The four regional programs will subsequently make approximately 450 sub-awards for individual projects.Fiscal Year2019: The FY 2019 funding levels have not yet been established by Congressional Appropriations.  Pertinent details will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</si>
  <si>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https://nifa.usda.gov/funding-opportunity/sare-regional-host-institution_x000D_
</t>
  </si>
  <si>
    <t>Jan 01,1988</t>
  </si>
  <si>
    <t>https://beta.sam.gov/fal/8b46fe107fac4b39ba8999e911c16165/view</t>
  </si>
  <si>
    <t>1890 Institution Capacity Building Grants</t>
  </si>
  <si>
    <t>1890 Capacity (CBG)</t>
  </si>
  <si>
    <t>{"list":[{"act":{"description":"Authority for this program is contained in section 1417 (b)(4) of the National Agricultural\r\nResearch, Extension, and Teaching Policy Act of 1977, as amended (NARETPA) [7 U.S.C. 3152(b)(4)]\r\n(b)(4))"},"USC":{"title":"7","section":"3152(b)(4)"},"authorizationTypes":{"USC":true,"act":true},"usc":{"title":"7","section":"3152(b)(4)"}}]}</t>
  </si>
  <si>
    <t>To build the research and teaching capacities of the 1890 land-grant institutions and Tuskegee University through cooperative programs with Federal and nonfederal entities.</t>
  </si>
  <si>
    <t>The 1890 land-grant institutions and Tuskegee University.  The 1890 land-Grant Institutions are:  Alabama A&amp;M University; Alcorn State University; University of Arkansas-Pine Bluff; Delaware State University; Florida A&amp;M University; Fort Valley State University; Kentucky State University; Lincoln University (MO); Langston University; University of Maryland-Eastern Shore; North Carolina A&amp;T State University; Prairie View A&amp;M University; South Carolina State University; Southern University and A&amp;M College; Tennessee State University; Virginia State University; and West Virginia State College.</t>
  </si>
  <si>
    <t>The seventeen 1890 land-grant institutions and Tuskegee University, non-1890 academic institutions, private industry, and the Department of Agriculture.</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</si>
  <si>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\r\nhttps://nifa.usda.gov/funding-opportunity/1890-institution-teaching-research-and-extension-capacity-building-grants-cbg\r\n\r\nRFAs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</si>
  <si>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\r\nhttps://nifa.usda.gov/funding-opportunity/1890-institution-teaching-research-and-extension-capacity-building-grants-cbg\r\n\r\nRFAs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</si>
  <si>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1613)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Reviewers will be selected based upon training and experience in relevant scientific, extension, or education fields, taking into account the following factors:  (a) The level of relevant formal scientific, technical education, or extension experience of the individual, as well as the extent to which an individual is engaged in relevant research, education, or extension activities;  (b)  the need to include as reviewers experts from various areas of specialization within relevant scientific, education, or extension fields;  (c)  the need to include as reviewers other experts (e.g., producers, range or forest managers/operators, and consumers) who can assess relevance of the applications to targeted audiences and to program needs; (d)  the need to include as reviewers experts from a variety of organizational types (e.g., colleges, universities, industry, state and Federal agencies, private profit and non-profit organizations) and geographic locations; (e)  the need to maintain a balanced composition of reviewers with regard to minority and female representation and an equitable age distribution; and (f)  the need to include reviewers who can judge the effective usefulness to producers and the general public of each application. Evaluation Criteria will be delineated in the RFA.  _x000D_
_x000D_
2 CFR Part 200 - Subpart C and Appendix I apply to this program. _x000D_
_x000D_
2 CFR Part 400 applies to this program._x000D_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https://nifa.usda.gov/funding-opportunity/1890-institution-teaching-research-and-extension-capacity-building-grants-cbg _x000D_
_x000D_
RFAs are generally released annually. Hence, the RFAs provide the most current and accurate information available. Any specific instructions in the Competitive RFAs supersede the general information provided in the CFDA database._x000D_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</si>
  <si>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https://nifa.usda.gov/funding-opportunity/1890-institution-teaching-research-and-extension-capacity-building-grants-cbg_x000D_
_x000D_
RFAs are generally released annually. Hence, the RFAs provide the most current and accurate information available. Any specific instructions in the Competitive RFAs supersede the general information provided in the CFDA database. </t>
  </si>
  <si>
    <t xml:space="preserve">Not Applicable._x000D_
_x000D_
2 CFR Part 200 – Subparts D &amp; E apply to this program._x000D_
_x000D_
2 CFR Part 400 applies to this program._x000D_
</t>
  </si>
  <si>
    <t xml:space="preserve">Specific details are provided in the Request for Applications (RFA), which are generally published annually. _x000D_
_x000D_
The most current RFA is available via: _x000D_
https://nifa.usda.gov/funding-opportunity/1890-institution-teaching-research-and-extension-capacity-building-grants-cbg_x000D_
</t>
  </si>
  <si>
    <t>{"awarded":"other","description":"Grants are awarded for a one (1) to three (3) year period and may receive no-cost extensions of time as appropriate up to maximum of five (5) years.\r\n\r\n2 CFR Part 200, Subpart D applies to this program.\r\n\r\n2 CFR Part 400 applies to this program.\r\n\r\nIn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\r\nhttps://nifa.usda.gov/funding-opportunity/1890-institution-teaching-research-and-extension-capacity-building-grants-cbg\r\n\r\nRFAs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</si>
  <si>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details.\r\n\r\n"},{"code":"expenditure","isSelected":true,"description":"EXPENDITURE REPORTS:\r\nSee above for pertinent and specific details.\r\n\r\n"},{"code":"performanceMonitoring","isSelected":true,"description":"PERFORMANCE MONITORING:\r\nSee above for pertinent and specific details.\r\n"}]</t>
  </si>
  <si>
    <t>{"isApplicable":true,"description":"Relation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General.\r\n\r\n\r\n"}</t>
  </si>
  <si>
    <t>(Project Grants) FY 17$18,260,989.00; FY 18 est $18,229,184.00; FY 19 est $18,225,848.00; FY 16$18,293,606.00; - The difference between the appropriation and obligation numbers reflects legislative authorized set-asides deducted as appropriate, and in some cases the availability of obligational authority from prior years._x000D_
_x000D_
_x000D_
This program represents no-year funds._x000D_
_x000D_
SPECIAL NOTE:_x000D_
FY 2017 includes a $10 million increase to fund the 1890 Capacity Coordination initiative at three (3) Centers.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</si>
  <si>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https://nifa.usda.gov/funding-opportunity/1890-institution-teaching-research-and-extension-capacity-building-grants-cbg_x000D_
</t>
  </si>
  <si>
    <t>{"list":[{"fiscalYear":2016,"description":"In FY 2016 it is anticipated that $18,000,000 will be available to support awards after administrative deductions.  \r\n\r\nA total of 199 applications were received in response to the FY 2016 RFA.  It is anticipated that approximately 50 awards will be granted in FY 2016.  As of July 2016, the FY 2016 peer panel has not been convened to evaluate the merit of the submitted applications.  \r\n\r\nTherefore, further information is not available.  Pertinent data to be provided by Program at a future date.\r\n\r\n\r\n\r\n\r\n\r\n In Fiscal Year (FY) 2016, $18,293,606 million was available to support awards after administrative deductions.  \r\n\r\nA total of 193 applications were received in response to the FY 2017 RFA.  Two (2) peer review panels were convened to review all of the applications.  A 16-member peer review panel evaluated the Teaching and Extension applications, and a 17-member peer review panel evaluated the Research applications.  The peer panel included faculty and administrators from land grant and non-land grant colleges and universities, industry reps, and practitioners from the food and agricultural sciences community. \r\n\r\nFunds were available to support 46 awards, including 42 new awards and four (4) renewals.  In terms of new projects, NIFA funded six (6) Extension projects, 13 Teaching projects, and 23 Research projects.  Through this program, awards are only made to 1890 Land-Grant Universities.    \r\n\r\nThe funding ratio for this program in FY 2017 was 24%.\r\n\r\nFunded projects will:\r\n(1) build and strengthen institutional capacity through stimulating the development of high quality Teaching, Research and Extension programs at the 1890 Land-Grant Universities; \r\n(2) produce Baccalaureate and higher level degree graduates capable of strengthening the Nation’s food, agricultural, natural resources, and human sciences professionals and scientists; \r\n(3) develop strong research that addresses current challenges in today’s agriculture; and \r\n(4) deliver needed help to communities, small farms and other clients. \r\n"},{"fiscalYear":2017,"description":"In Fiscal Year (FY) 2017, $18,116,106 was available to support awards after deductions for legislatively authorized set asides.  \n\nA total of 169 applications were received in response to the FY 2017 RFA.  \n\nTwo (2) peer review panels were convened to review all of the applications.  An 18-member peer review panel evaluated the Teaching and Extension applications, and a 25-member peer review panel evaluated the Research applications.  The peer panel included faculty and administrators from land grant and non-land grant colleges and universities, industry reps, and practitioners from the food and agricultural sciences community. \n\nFunds were available to support 59 awards.  \n\nBy grant type, the number of projects recommended for funding (with total funding) is shown below.\n•\t7 Professional Development ($584,846)\n•\t26 Regular ($6,565,417)\n•\t16 Collaborative ($6,256,687)\n•\t10 Integrated ($5,545,337)\nBy project type, the number of project recommended for funding (with total funding) is shown below.\n•\t29 Research ($9,981,709)\n•\t14 Teaching/Education ($3,519,809)\n•\t16 Extension ($5,450,769)\n\nThe funding ratio for this program in FY 2017 was 35%.\n\nFunded projects will:\n(1) build and strengthen institutional capacity through stimulating the development of high quality Teaching, Research and Extension programs at the 1890 Land-Grant Universities; \n(2) produce Baccalaureate and higher level degree graduates capable of strengthening the Nation’s food, agricultural, natural resources, and human sciences professionals and scientists; \n(3) develop strong research that addresses current challenges in today’s agriculture; and \n(4) deliver needed help to communities, small farms and other clients."},{"fiscalYear":2018,"description":"In FY 2018 it is anticipated that $18 million will be available to support awards after legislatively authorized set asides.    \n\nA total of 178 applications were accepted for review in response to the FY 2018 Request for Applications (RFA).  It is anticipated that approximately 60 awards will be granted in FY 2018.  \n\nAs of August 2018, the FY 2018 peer panels have not been convened to evaluate the merit of the submitted applications.  \n\nTherefore, further information is not available.  \n\nPertinent details will be provided by Program at a future date."},{"fiscalYear":2019,"description":"For Fiscal Year (FY) 2019:\n\nIt is projected that $ 18 million will be available for similar projects in FY 2019. \n\nPertinent details to be provided by Program at a future date."}],"isApplicable":true}</t>
  </si>
  <si>
    <t>USDA, NIFA, National Program Leader, Institute of Youth, Family, and Community, Division of Community and Education, 1400 Independence Avenue, SW., STOP 2250, Washington, DC 20250-2250 Email:&lt; a href='mailto:Policy@nifa.usda.gov'&gt;Policy@nifa.usda.gov&lt;/a&gt;Phone: (202) 720-2324;</t>
  </si>
  <si>
    <t>http://nifa.usda.gov/program/1890-land-grant-institutions-programs</t>
  </si>
  <si>
    <t xml:space="preserve">10.207 Animal Health and Disease Research; 10.200 Grants for Agricultural Research, Special Research Grants; 10.205 Payments to 1890 Land-Grant Colleges and Tuskegee University; 10.203 Payments to Agricultural Experiment Stations Under the Hatch Act; 10.217 Higher Education - Institution Challenge Grants Program; </t>
  </si>
  <si>
    <t>Fiscal Year2016: For FY 2016:_x000D_
It is anticipated that the 19 eligible 1890 Institutions will be awarded funds with which they will implement individual teaching, research and extension projects that address the USDA/NIFA priority areas and critical need areas in the respective states.  The program is designed to achieve three (3) major goals: _x000D_
1. To advance the cultural diversity of the food, agricultural, human science and natural resources scientific and professional work force by attracting and educating more students from underrepresented groups; _x000D_
2. To strengthen linkages among the 1890 institutions, other colleges and universities, USDA, other federal agencies, and private industry; and _x000D_
3. To enhance and strengthen the quality of Teaching, Research and Extension programs at the 1890 institutions to more readily establish them as full partners in the U.S. food, agricultural, natural resources and human sciences higher education system. _x000D_
_x000D_
 _x000D_
_x000D_
A university is leading a project to bridge the gaps between production, value-added processing, packaging and marketing of vegetable crops by small farm operators for enhanced profitability and sustainability.  Through this work, the university will develop a state-wide consortium that leverages the strengths of partners to build capacity and work together in the marketplace.  _x000D_
_x000D_
A university is leading a project to accomplish the following: _x000D_
(1) attract, retain and sustain freshmen and community college transfers in Ag-biotechnology and molecular biology; _x000D_
(2) train graduate students in molecular biology techniques and principles to equip them for either research or industry careers, and; (3) promote faculty development for young faculty members_x000D_
active in biotechnology._x000D_
_x000D_
A university is leading a project to strengthen and build animal and pre-veterinary science teaching capacity of the institution through recruitment outreach, curriculum enhancement and experiential learning. The immediate outcome of the project will be increased enrollment within the animal science program, and highly qualified minority students who can succeed in veterinary programs, graduate schools, and become leaders in the livestock industry._x000D_
_x000D_
A university is leading a project to accomplish the following: _x000D_
(1) conduct variety trials on three (3) high value fruits, five (5) vegetables, one (1) root crop, and one (1) herb to determine suitable varieties for the state and develop best cultivation practices including pest and disease management strategies; _x000D_
(2) collaborate with extension and USDA agencies to develop suitable hands-on training programs for limited_x000D_
resource farmers, and; _x000D_
(3) promote production of suitable crops in counties near the big_x000D_
urban areas across the state using the research information generated._x000D_
_x000D_
A university is leading a project to accomplish the following:_x000D_
(1) determine appropriate manure application placement and rates for organic farms growing selected leafy and fruiting crops, _x000D_
(2) compare temporal changes in pathogen levels and associated bacterial communities in different manure sources used as soil amendments during organic fresh produce production, _x000D_
(3) provide a summer camp on soil health and healthy food for high school scholars, and_x000D_
(4) provide outreach workshops and demonstrations to stakeholders on practices to manage soils and reduce the risk of foodborne pathogen contamination. It will be accomplished through field research and analyses for microbial, and chemical components._x000D_
Fiscal Year2017: 1.	A university is leading a project to provide undergraduate animal and veterinary science students with hands-on experience in preconditioning of beef calves and educate small beef cattle producers in making cost-effective management changes to improve feeder calf value, returns, and profit.
2.	A university is leading a project to educate local community people and students on the importance of growing their own produce in order to eradicate food deserts.  
3.	A university is leading a project to expose middle school students, from underrepresented groups to agricultural related careers, in addition to establishing and enhancing the existing pipeline of high school students that will make Ag-related career choices.
4.	A university is leading a multi-institutional integrated project to develop and implement organic pest management and food safety practices for cucurbits (cucumbers, squash, pumpkins etc.).
5.	A university is leading a project to build up capacity for a long-term, interdisciplinary research program focusing on heavy metal contamination in Urban Agriculture and positioning its program towards a leading role in support of urban farmers and gardeners in its state.Fiscal Year2018: For Fiscal Year (FY) 2018:
Project data is not yet available.  
The peer review panels have not met to evaluate proposals that were submitted in response to the FY 2018 RFA.  
It is anticipated that funded projects will address one (1) or more of the following areas: 
(1) build and strengthen institutional capacity through stimulating the development of high quality Teaching, Research and Extension programs at the 1890 Land-Grant Universities; 
(2) produce Baccalaureate and higher level degree graduates capable of strengthening the Nation’s food, agricultural, natural resources, and human sciences professionals and scientists; 
(3) develop strong research that addresses current challenges in today’s agriculture; and 
(4) deliver needed help to communities, small farms and other clients. 
Pertinent details will be provided by Program at a future date.Fiscal Year2019: For Fiscal Year (FY) 2019:
Data is not yet available.  
Pertinent details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</si>
  <si>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https://nifa.usda.gov/funding-opportunity/1890-institution-teaching-research-and-extension-capacity-building-grants-cbg_x000D_
</t>
  </si>
  <si>
    <t>Jan 01,1990</t>
  </si>
  <si>
    <t>https://beta.sam.gov/fal/74a551514a344de9b28c22d8247dd742/view</t>
  </si>
  <si>
    <t>Higher Education - Institution Challenge Grants Program</t>
  </si>
  <si>
    <t>Institution Challenge, Multicultural Scholars &amp; Graduate Fellowships Grant Program (Institution Higher Education Challenge)_x000D_
[Formerly: Challenge or HEC Grants]</t>
  </si>
  <si>
    <t>{"list":[{"act":{"description":"National Agricultural Research, Extension, and Teaching Policy Act of 1977"},"USC":{"title":"7","section":"3152(b)(1)"},"authorizationTypes":{"USC":true,"act":true},"usc":{"title":"7","section":"3152(b)(1)"}},{"act":{"description":"National Agricultural Research, Extension, and Teaching Policy Act of 1977"},"USC":{"title":"7","section":"3121,1417(b)(1)"},"authorizationTypes":{"USC":true,"act":true},"usc":{"title":"7","section":"3121,1417(b)(1)"}}]}</t>
  </si>
  <si>
    <t>To increase institutional capacities to respond to State, regional, national, or international educational needs by strengthening college and university teaching programs in the food and agricultural sciences.</t>
  </si>
  <si>
    <t>All U.S. public and private nonprofit colleges and universities offering a baccalaureate or first professional degree in at least one discipline or area of the food and agricultural sciences.</t>
  </si>
  <si>
    <t>All U.S. colleges and universities having a demonstrable capacity to teach the food and agricultural sciences.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</si>
  <si>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\r\n\r\nhttps://nifa.usda.gov/funding-opportunity/higher-education-challenge-hec-grants-program\r\n\r\nRFAs are generally released annually. Hence, the RFAs provide the most current and accurate information available. Any specific instructions in the Competitive RFAs supersede the general information provided in the CFDA database.\r\n","isApplicable":true}</t>
  </si>
  <si>
    <t>{"description":"Formal proposals should be submitted to the Proposal Services Unit, NIFA, as outlined in the solicitation of applications.  Application procedures are contained in the program regulations and required forms are contained in the Grant Application Kit.  This program is subject to the regulatory provisions of USDA, 7 CFR Part 3015, et seq., and all successor regulations.\r\n\r\nThe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\r\n\r\nhttps://nifa.usda.gov/funding-opportunity/higher-education-challenge-hec-grants-program\r\n \r\n\r\nRFAs are generally released annually. Hence, the RFAs provide the most current and accurate information available. Any specific instructions in the Competitive RFAs supersede the general information provided in the CFDA database.\r\n"}</t>
  </si>
  <si>
    <t xml:space="preserve">Applications should be submitted as outlined in the RFA. Applications must follow the instructions provided per Grants.Gov and in the Agency guide to submitting applications via Grants.gov.  _x000D_
_x000D_
2 CFR Part 200 – Subpart C and Appendix I apply to this program._x000D_
_x000D_
2 CFR Part 400 applies to this program. _x000D_
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_x000D_
https://nifa.usda.gov/funding-opportunity/higher-education-challenge-hec-grants-program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</si>
  <si>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_x000D_
https://nifa.usda.gov/funding-opportunity/higher-education-challenge-hec-grants-program_x000D_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</si>
  <si>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https://nifa.usda.gov/funding-opportunity/higher-education-challenge-hec-grants-program_x000D_
</t>
  </si>
  <si>
    <t>{"types":{"moe":false,"formula":false,"matching":true},"matching":{"requirementFlag":"voluntary","percent":"25","description":"A grant recipient is required to match 25% of the USDA funds awarded. Matching funds must come from non-Federal sources, and are not required to come in any particular amount from any one source. \r\n\r\nHowever, all matching funds pledged in the application must be accompanied by documentation. "}}</t>
  </si>
  <si>
    <t>{"awarded":"other","description":"Grants are awarded for a one (1) to three (3) year period and may receive no-cost extensions as appropriate up to a maximum of five (5) years.\r\n\r\n2 CFR Part 200, Subpart D applies to this program.\r\n\r\nIn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\r\n\r\nhttps://nifa.usda.gov/funding-opportunity/higher-education-challenge-hec-grants-program\r\n\r\nRFAs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</si>
  <si>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details.\r\n\r\n"},{"code":"expenditure","isSelected":true,"description":"EXPENDITURE REPORTS:\r\nSee above for pertinent and specific details.\r\n"},{"code":"performanceMonitoring","isSelected":true,"description":"PERFORMANCE MONITORING:\r\nSee above for pertinent and specific details.\r\n\r\n"}]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</si>
  <si>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  \r\n\r\nRelation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</si>
  <si>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(Project Grants) FY 17$4,565,475.00; FY 18 est $4,549,875.00; FY 19 est $0.00; FY 16$4,570,425.00; - The difference between the appropriation and obligation numbers reflects legislative authorized set-asides deducted as appropriate, and in some cases the availability of obligational authority from prior years.
NOTES:
(1)  In terms of availability of appropriations (time), there are no time limits as to when "no-year" funds may be obligated and expended and the funds remain available for their original purposes until expended. 
(2) Effective in FY 2012, funding for three (3) Higher Education Programs: (Graduate Fellowships – CFDA 10.210; Challenge – CFDA 10.217; and Multicultural Scholars – CFDA 10.220), were consolidated under a single funding line within the Research &amp; Education Activities Account. However, different legislative authorities are applicable and separate Requests for Applications (RFAs) were issued under the respective CFDA numbers.
(3) The President's FY 2016 Budget proposal consolidated STEM-related programs in budgets for the Department of Education or the National Science Foundation.</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</si>
  <si>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_x000D_
https://nifa.usda.gov/funding-opportunity/higher-education-challenge-hec-grants-program _x000D_
</t>
  </si>
  <si>
    <t>{"list":[{"fiscalYear":2016,"description":"In FY 2016 it is anticipated that $4,500,000 will be available to support awards after legislatively authorized set-asides are deducted.  \r\n\r\nA total of 62 projects were received in response to the FY 2016 RFA.  It is anticipated that approximately 15 awards will be granted in FY 2016.  \r\n\r\nAs of July 2016, the FY 2016 peer panel has not been convened to evaluate the merit of the submitted applications.  Therefore, further information is not available.  Pertinent data to be provided by Program at a future date. In Fiscal Year (FY) 2016, $4,570,425 million was available to support awards after legislatively authorized set-asides were deducted.  \r\n\r\nA total of 61 applications were reviewed in response to the FY 2016 RFA.  A 13-member peer review panel evaluated the applications.  The peer panel included faculty and administrators from land grant and non-land grant colleges and universities, and practitioners from the food and agricultural sciences community. \r\n\r\nFunds were available to support 20 awards in the following Grant Types: \r\n• Conference/Planning Projects [Three (3) awards]\r\n• Regular Projects (13 awards)\r\n• Joint-Institution Projects [One (1) award]\r\n• Large-Scale Comprehensive Initiatives [Three (3) awards]\r\n\r\nThe funding ratio for this program in FY 2016 was 26%.\r\n\r\nFunded projects will address one (1)  or more of the following educational strategies: \r\n(1) Curriculum Development, Instructional Delivery Systems and Expanding Student Career Opportunities; \r\n(2) Faculty Preparation and Enhancement for Teaching; and/or \r\n(3) Facilitating Interaction with Other Academic Institutions.\r\n\r\nThe Higher Education Challenge (HEC) program seeks to improve formal, baccalaureate or master’s degree level food, agricultural, natural resources, and human sciences (FANH) education and first professional degree-level education in veterinary medicine (DVM). HEC projects may improve the economic health and viability of communities through the development of degree programs that emphasize new and emerging employment opportunities. Projects may also address the national challenge to increase the number and diversity of students entering the FANH sciences.\r\n"},{"fiscalYear":2017,"description":"In Fiscal Year (FY) 2017, $4,519,357 was available to support awards after legislatively authorized set-asides were deducted.  \n\nA total of 105 applications were reviewed in response to the FY 2017 RFA.  A 21-member peer review panel evaluated the applications.  The peer panel included faculty and administrators from land grant and non-land grant colleges and universities, and practitioners from the food and agricultural sciences community. \n\nFunds were available to support 19 awards in the following Grant Types: \n•\tPlanning Activities [Five (5) awards]\n•\tRegular Projects [Six (6) awards]\n•\tCollaborative Grant Type 1 Projects [Four (4) awards]\n•\tCollaborative Grant Type 2 Projects [Four (4) awards]\n\nThe funding ratio for this program in FY 2017 was 18%.\n\nFunded projects will address one (1)  or more of the following educational strategies: \n(1) Curriculum Development, Instructional Delivery Systems and Expanding Student Career Opportunities; \n(2) Faculty Preparation and Enhancement for Teaching; and/or \n(3) Facilitating Interaction with Other Academic Institutions.\n\nThe Higher Education Challenge (HEC) program seeks to improve formal, baccalaureate or master’s degree level food, agricultural, natural resources, and human sciences (FANH) education and first professional degree-level education in veterinary medicine (DVM). HEC projects may improve the economic health and viability of communities through the development of degree programs that emphasize new and emerging employment opportunities. Projects may also address the national challenge to increase the number and diversity of students entering the FANH sciences."},{"fiscalYear":2018,"description":"In Fiscal Year (FY) 2018, it is anticipated that $4.5 million will be available to support awards after legislatively authorized set-asides are deducted.  \n\nA total of 116 applications were received in response to the FY 2018 RFA.  It is anticipated that approximately 20 awards will be granted in FY 2018.  \n\nAs of August 2018, the FY 2018 peer panel has not been convened to evaluate the merit of the submitted applications.  \n\nTherefore, further information is not yet available.  \n\nPertinent data to be provided by Program at a future date."},{"fiscalYear":2019,"description":"The FY 2019 funding levels have not yet been established by Congressional Appropriations. \n\nIf this Program is funded in FY 2019, it is anticipated that the funding level will be comparable and the types of projects will be similar.\n\nPertinent details will be provided by Program at a future date."}],"isApplicable":true}</t>
  </si>
  <si>
    <t>USDA, NIFA, National Program Leader,Institute of Youth, Family, and Community, Division of Community and Education 1400 Independence Avenue, SW., STOP 2250, Washington , DC 20250-2250 Email:&lt; a href='mailto:Policy@nifa.usda.gov'&gt;Policy@nifa.usda.gov&lt;/a&gt;Phone: (202) 720-2324;</t>
  </si>
  <si>
    <t>http://nifa.usda.gov/program/higher-education-challenge-grants-program</t>
  </si>
  <si>
    <t xml:space="preserve">10.210 Higher Education – Graduate Fellowships Grant Program; 10.216 1890 Institution Capacity Building Grants; 10.226 Secondary and Two-Year Postsecondary Agriculture Education Challenge Grants; </t>
  </si>
  <si>
    <t>Fiscal Year2016: No project data available.  The peer review panel has not met to evaluate proposals that were submitted in response to the FY 2016 RFA.  _x000D_
_x000D_
It is expected that funded projects will address one or more of the following educational strategies: _x000D_
(a) Curriculum Development, Instructional Delivery Systems and Expanding Student Career Opportunities; _x000D_
(b) Faculty Preparation and Enhancement for Teaching; and _x000D_
(c) Facilitating Interaction with Other Academic Institutions.  _x000D_
_x000D_
Pertinent data to be provided by Program at a future date._x000D_
 _x000D_
_x000D_
A university is leading a project to develop the “Excellence in Education for Food, Energy, and Water (E2FEW)” project, which will support the development, implementation, and evaluation of a 24-month sustained professional development program for postsecondary food, agricultural, natural resources, and human (FANH) sciences faculty.  The faculty development program is_x000D_
designed around core tenets of effective undergraduate STEM instruction, including active learning, scientific teaching strategies, and the use of Undergraduate Learning Assistants._x000D_
_x000D_
A university was funded to: _x000D_
(1) improve the quality and relevance of fiber, textile, and apparel (FTA) curriculum and promote enhanced curriculum and instructional materials and methods; _x000D_
(2) attract, recruit, and retain more qualified and diverse_x000D_
students for the FTA sector; and _x000D_
(3) prepare graduates with the knowledge and skills to meet current and future workplace needs._x000D_
_x000D_
A university was funded to expand the opportunities within its Urban Food Systems Master’s degree-level program in_x000D_
agriculture to include competencies (soft skills) in communication, problem solving, professionalism, teamwork, and leadership._x000D_
_x000D_
A university is leading a project to strengthen animal welfare education in the veterinary curriculum, with emphasis on food_x000D_
animal production. Project objectives include development of: _x000D_
(1) an online 1-credit animal welfare course suitable for freshman level veterinary students; _x000D_
(2) animal welfare case studies suitable for integration in advanced veterinary courses; _x000D_
(3) 1-week rotations for swine and dairy cattle animal welfare assessment; _x000D_
(4) effective multiple-choice examination questions to evaluate student competency; and _x000D_
(5) a "roadmap" of existing educational opportunities to facilitate veterinary student specialization in animal welfare._x000D_
_x000D_
A university was funded to lead a project that addresses the need to be ready and capable of solving global food security and hunger problems that span geo-political borders. The instructional opportunity addressed by this project is to reach graduate students in food and agricultural sciences by globalizing the curricula with contextually-rich reusable learning elements (RLEs) and authentic case studies.  Instruction will be created in three (3) broad areas (Global Horticulture, Sustainable International Development, Human Health and Nutrition) with content experts creating the materials._x000D_
Fiscal Year2017: 1.	A university is leading a project to develop a curriculum, evaluation plan, and implementation plan for a master’s degree in public health tracked in food safety and foodborne disease epidemiology.
2.	A university is leading a project to produce food science cybersecurity professionals with Master’s level degrees capable of ensuring the safety of food systems by extending a Cybersecurity Graduate Certificate program.
3.	A university is leading a project to develop and widely disseminate a comprehensive collection of competency-based educational resources on antimicrobial resistance to aid veterinary programs throughout the U.S.
4.	A university is leading a multi-institutional and multi-disciplinary project is to prepare future agriculture, engineering, and natural resource managers to address the complexities of managing for multiple uses and working with stakeholders through the development of graduate student and faculty experiences in Systems Thinking (ST) and Systems Dynamics (SD).
5.	A university is leading a project to facilitate collaborative interaction with education institutions, state departments of education, Extension, K-12 educators and students, professional associations, student organizations, and industry partners on a nationwide basis to recruit, prepare, and support FCS educators.Fiscal Year2018: For Fiscal Year (FY) 2018:
Project data is not yet available.  
The peer review panel has not met to evaluate proposals that were submitted in response to the FY 2018 RFA.  
It is anticipated that funded projects will address one (1) or more of the following educational strategies: 
(1) Curriculum Development, Instructional Delivery Systems and Expanding Student Career Opportunities; 
(2) Faculty Preparation and Enhancement for Teaching; and 
(3) Facilitating Interaction with Other Academic Institutions.  
Pertinent data to be provided by Program at a future date.Fiscal Year2019: For Fiscal Year (FY) 2019:
Project data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</si>
  <si>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_x000D_
https://nifa.usda.gov/funding-opportunity/higher-education-challenge-hec-grants-program_x000D_
_x000D_
_x000D_
</t>
  </si>
  <si>
    <t>https://beta.sam.gov/fal/08ec9e7361854dd8ba60858d670b1ae5/view</t>
  </si>
  <si>
    <t>Biotechnology Risk Assessment Research</t>
  </si>
  <si>
    <t>(BRAG)</t>
  </si>
  <si>
    <t>{"list":[{"act":{"description":"Farm Security and Rural Investment Act of 2002, Section 7210 "},"publicLaw":{"congressCode":"101","number":"171 "},"USC":{"title":"7","section":"5921"},"authorizationTypes":{"USC":true,"act":true,"statute":false,"publicLaw":true,"executiveOrder":false},"usc":{"title":"7","section":"5921"}},{"act":{"description":"Food, Agriculture, Conservation, and Trade Act of 1990, Section 1668 "},"USC":{"title":"7","section":"7901"},"authorizationTypes":{"USC":true,"act":true,"statute":false,"publicLaw":false,"executiveOrder":false},"usc":{"title":"7","section":"7901"}}]}</t>
  </si>
  <si>
    <t>The purpose of the BRAG program is to assist Federal regulatory agencies in making science-based decisions about the effects of introducing into the environment genetically engineered organisms, including plants, microorganisms (including fungi, bacteria, and viruses), arthropods, fish, birds, mammals and other animals excluding humans. Investigations of effects on both managed and natural environments are relevant. The BRAG program accomplishes its purpose by providing Federal regulatory agencies with scientific information relevant to regulatory considerations derived from the risk assessment research that the program funds.</t>
  </si>
  <si>
    <t>Any public or private research or educational institution or organization.</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</si>
  <si>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\r\n\r\nhttps://nifa.usda.gov/funding-opportunity/biotechnology-risk-assessment-research-grants-program-brag\r\n\r\nRFAs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</si>
  <si>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\r\nhttps://nifa.usda.gov/funding-opportunity/biotechnology-risk-assessment-research-grants-program-brag\r\n\r\nRFAs are generally released annually. Hence, the RFAs provide the most current and accurate information available. Any specific instructions in the Competitive RFAs supersede the general information provided in the CFDA database.\r\n "}</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</si>
  <si>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https://nifa.usda.gov/funding-opportunity/biotechnology-risk-assessment-research-grants-program-brag_x000D_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</si>
  <si>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https://nifa.usda.gov/funding-opportunity/biotechnology-risk-assessment-research-grants-program-brag_x000D_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</si>
  <si>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https://nifa.usda.gov/funding-opportunity/biotechnology-risk-assessment-research-grants-program-brag_x000D_
</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</si>
  <si>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\r\nhttps://nifa.usda.gov/funding-opportunity/biotechnology-risk-assessment-research-grants-program-brag\r\n\r\nRFAs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</si>
  <si>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  \r\n\r\nRelation to other audit requirements, but records must be available for review or audit by appropriate officials of the Federal agency, pass-through entity, and Government Accountability Office (GAO). \r\nThis program is also subject to audit by the cognizant Federal audit agency and the USDA Office of Inspector General.\r\n"}</t>
  </si>
  <si>
    <t>12-1500-0-1-352;12-1003-0-1-271;12-1502-0-1-352;</t>
  </si>
  <si>
    <t>(Project Grants) FY 17$3,926,101.00; FY 18 est $4,213,797.00; FY 19 est $3,833,002.00; FY 16$2,433,375.00; - NOTES:_x000D_
(1) Some of these funds are no year.In terms of availability of appropriations (time), there are no time limits as to when "no-year" funds may be obligated and expended and the funds remain available for their original purposes until expended. _x000D_
_x000D_
(2) BRAG funds are deducted from five (5) treasury symbols._x000D_
_x000D_
(3) Increased funding (for FY 2017) represents proposed increased funds for research and commensurate percentage of appropriation request. . _x000D_
_x000D_
The increase in biotechnology related work is the result of increased funding for the Agriculture &amp; Food Research Initiative (AFRI) program and related set-asides.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</si>
  <si>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https://nifa.usda.gov/funding-opportunity/biotechnology-risk-assessment-research-grants-program-brag_x000D_
</t>
  </si>
  <si>
    <t>{"list":[{"fiscalYear":2016,"description":"For the FY 2016 award cycle, the (Payment to States) amount available for awards was $ 2,433,375.\r\n\r\nA total of 44 applications requesting a total of $ 23,790,339 were received in this year’s competition.  In June 2016, a 14-member peer review panel will evaluate these applications. The peer panel included faculty and administrators from land grant and non-land grant colleges and universities and practitioners from the food and agricultural sciences community. \r\n\r\nFunds were available to support 9 awards in the following Project Types (conferences, standard, and priority grants)\r\n\r\nThe funding success rate for this program in FY 2016 was 22% for research grants.\r\n\r\n For the Fiscal Year (FY) 2016 award cycle, the (Payment to States) amount available for awards was $ 2,433,375.\r\n\r\nA total of 44 applications requesting a total of $ 23,790,339 were received in this year’s competition.  In June 2016, a 14-member peer review panel will evaluate these applications. The peer panel included faculty and administrators from land grant and non-land grant colleges and universities and practitioners from the food and agricultural sciences community. \r\n\r\nFunds were available to support nine (9) awards in the following Project Types (conferences, standard, and priority grants)\r\n\r\nThe funding success rate for this program in FY 2016 was 22% for research grants.\r\n"},{"fiscalYear":2017,"description":"For the FY 2017 award cycle, the (Payment to States) amount available for awards was $ 3,926,101.\n\nA total of 42 applications requesting a total of $ 19,129,634 were received in this year’s competition.  In June 2017, a 13-member peer review panel will evaluate these applications. The peer panel\nincluded faculty and administrators from land grant and non-land grant colleges and universities and practitioners from the food and agricultural sciences community. \n\nFunds were available to support 13 awards in the following Project Types (2 conferences for a total of $50,000 and 11 standard grants for a total of $5,345,838)\n\nThe funding success rate for this program in FY 2016 was 28% for research grants."},{"fiscalYear":2018,"description":"For the FY 2018 award cycle, the (Payment to States) amount available for awards was $ 5,626,545.\n\nA total of 37 applications requesting a total of $ 16,979,744 were received in this year’s competition.  In June 2018, a 13-member peer review panel will evaluate these applications. The peer panel\nincluded faculty and administrators from land grant and non-land grant colleges and universities and practitioners from the food and agricultural sciences community. \n\nFunds were available to support 14 awards in the following Project Types (1 conferences for a total of $25,000 and 13 standard grants for a total of $6,104,457)\n\nThe funding success rate for this program in FY 2018 was 35% for research grants."},{"fiscalYear":2019,"description":"For FY 2019, it is projected that similar projects will be supported as those funded in FY 2018."}],"isApplicable":true}</t>
  </si>
  <si>
    <t>USDA, NIFA, National Program Leader, Institute of Food Production and Sustainability, Division of Plant Systems-Production, 1400 Independence Avenue, SW., STOP 2240, Washington , DC 20250-2240 Email:&lt; a href='mailto:Policy@nifa.usda.gov'&gt;Policy@nifa.usda.gov&lt;/a&gt;Phone: (202) 401-4202;</t>
  </si>
  <si>
    <t>http://nifa.usda.gov/program/biotechnology-risk-assessment-research-grants-program</t>
  </si>
  <si>
    <t xml:space="preserve">10.001 Agricultural Research Basic and Applied Research; 10.207 Animal Health and Disease Research; 10.202 Cooperative Forestry Research; 10.200 Grants for Agricultural Research, Special Research Grants; 10.203 Payments to Agricultural Experiment Stations Under the Hatch Act; 10.652 Forestry Research; 10.250 Agricultural and Rural Economic Research, Cooperative Agreements and Collaborations; </t>
  </si>
  <si>
    <t>Fiscal Year2016: For FY 2016:_x000D_
_x000D_
Awards have not yet been finalized. FY 2016 awards will be finalized on or before September 30, 2016._x000D_
_x000D_
Pertinent data to be provided by Program at a future date._x000D_
_x000D_
 _x000D_
(1) Development and evaluation of safeguards for conditional suppressive gene drives for spotted wing Drosophila and the New World screwworm (standard grant)_x000D_
(2) Improving Bt Risk Assessment and Management by Genomic Monitoring (standard grant)_x000D_
(3) A Data-Driven Approach to CRISPR Design for Reduced Off-Target Activity in Plant Genome Editing (standard grant)_x000D_
(4) Designer Algae Biotechnology Risk Assessment (standard grant)_x000D_
(5) Regulatory Protocols for Current and Emerging Genome Editing Technologies in Crop Improvement (conference grant)_x000D_
Fiscal Year2017: _x000D_
(1) Neonicotinoid seed treatments in Bt maize: balancing contributions to insect resistance management with impacts on soil health (standard grant)_x000D_
(2) Environmental Fate of RNA Molecules from RNA Interference (RNAi) Agricultural Biotechnology (standard grant)_x000D_
(3) CRISPR/CAS9 mutagenesis for genetic containment of forest trees (standard grant)_x000D_
(4) Development of a Transgene Biocontainment System for Switchgrass (standard grant)_x000D_
(5) Monitoring and inhibiting interspecies gene flow in a OneHealth context (standard grant)_x000D_
Fiscal Year2018: 1.	 Extending a model of gene flow by insect pollinators to discontinuous landscapes
2.	 Genome wide evaluation of off-targets from gene editing reagents in seed vs. vegetatively propagated crop species
3.	 Risk of Resistance to Cry34/35Ab1 by Western Corn Rootworm
4.	 Effect of Gene Editing of Reproductive Genes on Fertility, Growth, Disease Resistance and Body Composition of Transgenic Catfish
5.	 Genome-wide analysis of off-target effects of base editing systems in cropsFiscal Year2019: Pertinent details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</si>
  <si>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https://nifa.usda.gov/funding-opportunity/biotechnology-risk-assessment-research-grants-program-brag_x000D_
</t>
  </si>
  <si>
    <t>Jan 01,1993</t>
  </si>
  <si>
    <t>https://beta.sam.gov/fal/e945572e64844c99b1e5b62da31e9e0f/view</t>
  </si>
  <si>
    <t>Higher Education - Multicultural Scholars Grant Program</t>
  </si>
  <si>
    <t>Institution Challenge, Multicultural Scholars &amp; Graduate Fellowships Grant Program (Multicultural Scholars)_x000D_
_x000D_
[Formerly: Minority Scholars Program]</t>
  </si>
  <si>
    <t>{"list":[{"act":{"description":"Legislative authority for this program is contained in section 1417 of the National Agricultural Research, Extension and Teaching Policy Act of 1977 (NARETPA) (99 Stat. 1548; 7 U.S.C. 3152). USDA/NIFA administers this federal assistance grant program to support food and agricultural sciences baccalaureate and Doctor of Veterinary Medicine (D.V.M.) degree training of the next generation of scientists, policy makers, and educators in the Food and Agricultural Sciences. USDA initiated the Higher Education Multicultural Scholars Program in FY 1994. This program, functioning collaboratively with eligible higher education institutions, is developing intellectual capital to secure the preeminence of U.S. food and agricultural systems."},"USC":{"title":"7","section":"3152"},"authorizationTypes":{"USC":true,"act":true},"usc":{"title":"7","section":"3152"}}]}</t>
  </si>
  <si>
    <t>To increase the ethnic and cultural diversity of the food and agricultural scientific and professional work force, and to advance the educational achievement of minority Americans, by providing grants to colleges and universities that have a demonstrable capacity to attract, educate, and graduate minority students for careers as agriscience and agribusiness professionals, and have unique capabilities for achieving the objective of full representation of minority groups in the fields of agriculture, natural resources, forestry, veterinary medicine, home economics, and disciplines closely allied to the food and agricultural system.</t>
  </si>
  <si>
    <t>Proposals may be submitted by all U.S. colleges and universities with baccalaureate or higher degree programs in agriculture, natural resources, forestry, veterinary medicine, home economics, and disciplines closely allied to the food and agricultural system, including land-grant colleges and universities, colleges and universities having significant minority enrollments and a demonstrable capacity to carry out the teaching of food and agricultural sciences, and other colleges and universities having a demonstrable capacity to carry out the teaching of food and agricultural sciences.</t>
  </si>
  <si>
    <t>Funds awarded under this program are used to support full-time undergraduate students pursing a baccalaureate degree in an area of the food and agricultural sciences or a closely allied field.  Persons eligible to receive scholarships under this program are students who either are enrolled or have been accepted as full-time baccalaureate or DVM degree candidates, and who are members of groups traditionally under-represented in food and agricultural scientific and professional fields.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</si>
  <si>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\r\n\r\nhttps://nifa.usda.gov/funding-opportunity/higher-education-multicultural-scholars-program-msp\r\n\r\nRFAs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</si>
  <si>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\r\nhttps://nifa.usda.gov/funding-opportunity/higher-education-multicultural-scholars-program-msp\r\n\r\n\r\nRFAs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</si>
  <si>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https://nifa.usda.gov/funding-opportunity/higher-education-multicultural-scholars-program-msp_x000D_
_x000D_
RFAs are generally released annually. Hence, the RFAs provide the most current and accurate information available. Any specific instructions in the Competitive RFAs supersede the general information provided in the CFDA database._x000D_
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</si>
  <si>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https://nifa.usda.gov/funding-opportunity/higher-education-multicultural-scholars-program-msp_x000D_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</si>
  <si>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https://nifa.usda.gov/funding-opportunity/higher-education-multicultural-scholars-program-msp_x000D_
</t>
  </si>
  <si>
    <t>{"awarded":"other","description":"Grants are awarded for a five (5) year period, however, scholars are supported for four (4) years during that five (5) year period.  One (1) year of the grant period is available for student recruitment and for short interruptions of a scholar's educational advancement due to personal circumstances or emergencies.\r\n\r\nIn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\r\nhttps://nifa.usda.gov/funding-opportunity/higher-education-multicultural-scholars-program-msp\r\n\r\nRFAs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</si>
  <si>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details.\r\n\r\n"},{"code":"performanceMonitoring","isSelected":true,"description":"PERFORMANCE MONITORING:\r\nSee above for pertinent and specific details.\r\n\r\n"}]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</si>
  <si>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  \r\n\r\nIn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resolved.\r\n\r\n2 CFR 200 Subpart D applies to this program. \r\n"}</t>
  </si>
  <si>
    <t>(Project Grants) FY 17$944,775.00; FY 18 est $944,775.00; FY 19 est $0.00; FY 16$945,400.00; - The difference between the appropriation and obligation numbers reflects legislative authorized set-asides deducted as appropriate, and in some cases the availability of obligational authority from prior years.
NOTES: 
(1)  In terms of availability of appropriations (time), there are no time limits as to when "no-year" funds may be obligated and expended and the funds remain available for their original purposes until expended. 
(2) Effective in FY 2012, funding for three (3) Higher Education Programs: (Graduate Fellowships – CFDA 10.210; Challenge – CFDA 10.216; and Multicultural Scholars – CFDA 10.220), were consolidated under a single funding line within the Research &amp; Education Activities Account. However, different legislative authorities are applicable and separate Requests for Applications (RFAs) were issued under the respective CFDA numbers.
(3) The President's FY 2016 Budget proposal consolidated STEM-related programs in the budgets for the Department of Education or the National Science Foundation.</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</si>
  <si>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https://nifa.usda.gov/funding-opportunity/higher-education-multicultural-scholars-program-msp_x000D_
</t>
  </si>
  <si>
    <t>{"list":[{"fiscalYear":2016,"description":"RFA still pending.  Approximately 30 applications, and 4 awards are anticipated. Pertinent data to be provided by Program at a future date.\r\n\r\n In Fiscal Year (FY) 2016, 34 applications were received for consideration. $945,400 was appropriated for these programs. \r\n\r\nThe success rate was 14.7%.  \r\n\r\nFive (5) proposals were funded, yielding a total of 29 scholarships, inclusive of special experiential learning opportunities for students.  \r\n\r\nApplications addressed the following Program Areas of Emphasis: \r\n\r\nVeterinary Medicine; \r\nAgricultural Sciences and Engineering; \r\nNatural Resource Sciences Training; \r\nHuman Sciences Training; \r\nFood Science and Human Nutrition Training; \r\nAgrosecurity Science Training; and \r\nAgricultural Education.\r\n"},{"fiscalYear":2017,"description":"In Fiscal Year (FY) 2017, 39 applications were received for consideration. The amount appropriated for these programs was $990,000. \n\nThe amount available for making awards was $944,775, after the legislatively mandated set-aside. \n\nThe success rate was 15%.  \n\nSix (6) proposals were funded, yielding a total of 30 scholarships, inclusive of special experiential learning opportunities for students.  \n\nApplications addressed the following Program Areas of Emphasis: \n\nVeterinary Medicine; \nAnimal Science;\nNatural Resource Sciences Training; \nFood Science and Human Nutrition Training; \nAgrosecurity Science Training; and \nAgricultural Education."},{"fiscalYear":2018,"description":"The Fiscal Year (FY) 2018 Request for Applications (RFA) is still pending.  Approximately 28 applications, and five (5) awards are anticipated. \n\nThe amount appropriated for these programs was $990,000. \n\nThe amount available for making awards was $944,775, after the legislatively mandated set-aside."},{"fiscalYear":2019,"description":"This program is subject to congressional budget approval for FY 2019. \n\nIf funding is provided, it is anticipated that similar projects will be awarded. Approximately 30 applications, and four (4) awards are projected."}],"isApplicable":true}</t>
  </si>
  <si>
    <t>USDA, NIFA, National Program Leader, Institute of Youth, Family, and Community, Division of Community and Education, 1400 Independence Avenue, SW., STOP 2250 , Washington, DC 20250-2250 Email:&lt; a href='mailto:Policy@nifa.usda.gov'&gt;Policy@nifa.usda.gov&lt;/a&gt;Phone: (202) 720-2324;</t>
  </si>
  <si>
    <t>http://nifa.usda.gov/program/higher-education-multicultural-scholars-program-msp</t>
  </si>
  <si>
    <t xml:space="preserve">10.210 Higher Education – Graduate Fellowships Grant Program; 10.216 1890 Institution Capacity Building Grants; 10.217 Higher Education - Institution Challenge Grants Program; 10.310 Agriculture and Food Research Initiative (AFRI) ; </t>
  </si>
  <si>
    <t>Fiscal Year2016: Pertinent data to be provided by Program at a future date._x000D_
_x000D_
 _x000D_
_x000D_
Supported projects advance national STEM education achievement by supporting students representing a multicultural pool of graduates entering the future food and agricultural scientific and professional workforce; support America’s academic competitiveness in STEM by supporting scholarships in D.V.M. and/or undergraduate degree level training grounded in curricula to advance food and agricultural sciences; increase the number of qualified students from traditionally underrepresented and underserved groups pursuing undergraduate/D.V.M. degrees in training programs that have the highest chance for success; and enhance workforce diversity in STEM fields by supporting experiential learning opportunities of Multicultural Scholars (MSP) in the public and private sectors.  Further information is available at https://nifa.usda.gov/program/higher-education-multicultural-scholars-program-msp._x000D_
Fiscal Year2017: Supported projects advance national STEM education achievement by supporting students representing a multicultural pool of graduates entering the future food and agricultural scientific and professional workforce; support America’s academic competitiveness in STEM by supporting scholarships in D.V.M. and/or undergraduate degree level training grounded in curricula to advance food and agricultural sciences; increase the number of qualified students from traditionally underrepresented and underserved groups pursuing undergraduate/D.V.M. degrees in training programs that have the highest chance for success; and enhance workforce diversity in STEM fields by supporting experiential learning opportunities of Multicultural Scholars (MSP) in the public and private sectors.  Further information is available at 
 https://nifa.usda.gov/program/higher-education-multicultural-scholars-program-msp.Fiscal Year2018: Supported projects advance national STEM education achievement by supporting students representing a multicultural pool of graduates entering the future food and agricultural scientific and professional workforce; support America’s academic competitiveness in STEM by supporting scholarships in D.V.M. and/or undergraduate degree level training grounded in curricula to advance food and agricultural sciences; increase the number of qualified students from traditionally underrepresented and underserved groups pursuing undergraduate/D.V.M. degrees in training programs that have the highest chance for success; and enhance workforce diversity in STEM fields by supporting experiential learning opportunities of MSP Scholars in the public and private sectors.  Further information is available at https://nifa.usda.gov/program/higher-education-multicultural-scholars-program-msp.Fiscal Year2019: Project data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</si>
  <si>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https://nifa.usda.gov/funding-opportunity/higher-education-multicultural-scholars-program-msp_x000D_
</t>
  </si>
  <si>
    <t>Jan 01,1994</t>
  </si>
  <si>
    <t>https://beta.sam.gov/fal/edd7d3d09dbe4de1bd786475b6d75783/view</t>
  </si>
  <si>
    <t>Tribal Colleges Education Equity Grants</t>
  </si>
  <si>
    <t>Higher Education Native American Formula and/or Higher Education Native American Institutions</t>
  </si>
  <si>
    <t>{"list":[{"act":{"description":"Authority for the Tribal Colleges Education Equity Grants (TCEG) program is contained in the Equity in Educational Land-Grant Status Act of 1994 (7 U.S.C. 301 note) as amended by the Agricultural Research, Extension, and Education Reform Act of 1998 (7 U.S.C. 7601 note).  Appropriated funds are to be awarded to the 1994 Land-Grant Institutions (hereinafter referred to as 1994 Institutions) for Education capacity building and funds are to be distributed equally among institutions that meet eligibility requirements."},"USC":{"title":"7","section":"301 note"},"authorizationTypes":{"USC":true,"act":true,"statute":false,"publicLaw":false,"executiveOrder":false},"usc":{"title":"7","section":"301 note"}}]}</t>
  </si>
  <si>
    <t xml:space="preserve">This grants program is designed to promote and strengthen higher education instruction in the food and agricultural sciences at the 34 Tribal Colleges designated as 1994 Land-Grant Institutions in the Equity in Educational Land-Grant Status Act of 1994, as amended. Plans of Work should focus on undergraduate and/or graduate studies in the food and agricultural sciences in one or more of the following areas: Curricula Design and Materials Development, Faculty Development and Preparation for Teaching, Instruction Delivery Systems, Student Experiential Learning, Equipment and Instrumentation for Teaching, or Student Recruitment and Retention. _x000D_
_x000D_
The purpose of the TCEG Program is to provide funding to enhance educational opportunities for Native Americans in the food and agricultural sciences.  The TCEG program is intended to strengthen institutional capacity to deliver relevant formal education opportunities.  The TCEG is intended to be a component of the applicant 1994 institution’s land grant roadmap or strategic planning process.  To the extent practicable, priorities should reflect the following national critical needs areas: _x000D_
1.  Sustainable energy_x000D_
2.  Global food security and hunger_x000D_
3.  Climate change_x000D_
4.  Nutrition and preventing childhood obesity_x000D_
5.  Food safety_x000D_
6.  Sustainable rural economies_x000D_
_x000D_
Awards are made upon approval of each institution’s application for a grant that relate to an institution’s long-range goals.  As indicated in Part 1, C. of the RFA, an application may address one (1) or more of the following program areas:_x000D_
	Curricula Design and Materials Development_x000D_
	Faculty Development and Preparation for Teaching_x000D_
	Instruction Delivery Systems_x000D_
	Student Experiential Learning_x000D_
	Equipment and Instrumentation for Teaching_x000D_
	Student Recruitment and Retention_x000D_
_x000D_
Recognizing that strengthening instructional programs is a long-term ongoing process, the TCEG program is interested in funding subsequent phases of previously funded projects in order to strengthen institutional capacity, and institutions are encouraged to build on a theme over several grant awards to reach institutional long-range goals._x000D_
</t>
  </si>
  <si>
    <t xml:space="preserve">Applications may be submitted by any of the Tribal colleges and universities designated as 1994 Land-Grant Institutions under the Educational Land-Grant Status Act of 1994, as amended.  This Act, as amended in Section 533(a), requires that each 1994 Land-Grant Institution be accredited or making progress towards accreditation and be recognized as a legal entity.  If accreditation is being sought, a college must demonstrate its progress towards accreditation by a letter from a nationally recognized accreditation agency affirming receipt of application for an accreditation site visit or other such documentation._x000D_
_x000D_
An applicant’s failure to meet an eligibility criterion by the time of an application deadline will result in NIFA returning the application without review or, even though an application may be reviewed, will preclude NIFA from making an award._x000D_
_x000D_
Award recipients may subcontract to organizations not eligible to apply provided such organizations are necessary for the conduct of project goals and objectives_x000D_
</t>
  </si>
  <si>
    <t>Current Listing of 1994 Land-Grant Institutions (aka Tribal Colleges)::_x000D_
Aaniiih Nakoda College;	Bay Mills Community College; Blackfeet Community College; Cankdeska Cikana Community College; Chief Dull Knife College; College of Menominee Nation; College of the Muscogee Nation; Dine’ College; Fond du Lac Tribal and Community College; Fort Peck Community College; Haskell Indian Nations University; Ilisagvik College; Institute of American Indian Arts; Keweenaw Bay Ojibwa Community College; Lac Courte Oreilles Ojibwa Community College; Leech Lake Tribal College; Little Big Horn College; Little Priest Tribal College; Navajo Technical University; Nebraska Indian Community College; Nueta, Hidatsa and Sahnish College; Northwest Indian College; Oglala Lakota College; Saginaw Chippewa Tribal College; Salish Kootenai College; Sinte Gleska University; Sisseton Wahpeton College; Sitting Bull College; Southwestern Indian Polytechnic Institute; Stone Child College; Tohono O’odham Community College; Turtle Mountain Community College; United Tribes Technical College; and White Earth Tribal and Community College.</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</si>
  <si>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\r\n\r\nhttps://nifa.usda.gov/funding-opportunity/tribal-colleges-education-equity-program-tceg\r\n\r\nRFAs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</si>
  <si>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Requests for Applications (RFAs) are published on the Agency’s website and Grants.gov.  Applicants must complete the Grants.gov registration process.  Please see the following Grants.gov link for more information: http://www.grants.gov/applicants/get_registered.jsp.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</si>
  <si>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\r\nhttps://nifa.usda.gov/funding-opportunity/tribal-colleges-education-equity-program-tceg\r\n\r\nRFAs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</si>
  <si>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https://nifa.usda.gov/funding-opportunity/tribal-colleges-education-equity-program-tceg_x000D_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</si>
  <si>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https://nifa.usda.gov/funding-opportunity/tribal-colleges-education-equity-program-tceg_x000D_
_x000D_
RFAs are generally released annually. Hence, the RFAs provide the most current and accurate information available. Any specific instructions in the Competitive RFAs supersede the general information provided in the CFDA database. </t>
  </si>
  <si>
    <t>2 CFR Part 200 – Subparts D &amp; E apply to this program.</t>
  </si>
  <si>
    <t xml:space="preserve">Specific details are provided in the Request for Applications (RFA), which are generally published annually. _x000D_
_x000D_
The most current RFA is available via: _x000D_
https://nifa.usda.gov/funding-opportunity/tribal-colleges-education-equity-program-tceg_x000D_
</t>
  </si>
  <si>
    <t>{"awarded":"other","description":"Under this RFA, only new applications for four-year continuation awards may be submitted to the TCEG Program.  These are project applications not previously submitted to TCEG.  All new applications will be reviewed by a review panel using the process and criteria described in Part V of the RFA – Application Review Requirements.    \r\n\r\n2 CFR Part 200, Subpart D applies to this program.\r\n\r\nIn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\r\n\r\nhttps://nifa.usda.gov/funding-opportunity/tribal-colleges-education-equity-program-tceg\r\n\r\nRFAs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</si>
  <si>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[{"code":"program","isSelected":true,"description":"Award Terms and Conditions:\r\n\r\nAwards are accompanied by provisions including Terms and Conditions for the funded project.  Grantees must stay informed and guided by the Terms and Conditions of the award regarding required reports, program/project data collection, program income, release of information, sharing of findings, data, and other project products, patents, inventions, copyrights, etc.\r\n\r\nGrantees are to submit initial project information and annual summary reports to NIFA’s electronic, Web-based inventory system that facilitates both grantee submissions of project outcomes and public access to information on Federally-funded projects.  The details of the reporting requirements are included in the award terms and conditions.\r\n\r\nAnnual Performance Report:\r\nAnnual performance reports are due 30 days after the anniversary date of the award and should be submitted to Grantees are to submit initial project information and annual summary reports to NIFA’s electronic, Web-based inventory system that facilitates both grantee submissions of project outcomes and public access to information on Federally-funded projects.  \r\n\r\nThe details of the reporting requirements are included in the award terms and conditions.1)  a comparison of actual accomplishments with the goals established for the reporting period;\r\n2)  if established goals were not met, the reasons\r\n3)  documentation of outputs; i.e., significant activities, including dissemination activities, events, services or products that contribute toward achieving the goals and objectives of the project\r\n4)  outcomes/impacts; i.e., a change in knowledge, actions or conditions;\r\n5)  any other indication of increased capacity for carrying out the land grant mission\r\n\r\nFinal Technical Report:\r\nA final technical report must be submitted within 90 days to NIFA’s electronic, Web-based inventory system that facilitates both grantee submissions of project outcomes and public access to information on Federally-funded projects.  \r\n\r\nThe details of the reporting requirements are included in the award terms and conditions.. Generally, the final technical report should be a summary of the completed project, including: \r\n1.  A review of project objectives and accomplishments; \r\n2.  A description of outcomes resulting from the project and activities undertaken to disseminate these outcomes; \r\n3.  An explanation of partnerships and collaborative ventures that resulted from the project, including future initiatives that are planned as a result of the project; \r\n4.  A description of the project’s impact on the PD(s), the institution(s) involved, and the community;  \r\n5.  Any pertinent data on project personnel and beneficiaries. The final technical report also must contain any other information specified in the terms and conditions of the award; and, \r\n\r\nQuarterly “Reports of Federal Cash Transactions” (SF-272) were required by the Department of Health and Human Services (DHHS) (www.dpm.psc.gov) and were submitted online through the DHHS Payment Management System (PMS) website.  If you become delinquent in these reports, you will not be able to access your funds.\r\n\r\nA final “Financial Status Report” (SF-269) or “”Federal Financial Report” (SF-425)  is due within 90 days of the expiration date of the grant and should be submitted  at the address listed below, in accordance with instructions contained in 2 CFR 3430.55 (also refer to Section 3015.82 of the Uniform Federal Assistance Regulations). \r\n\r\nAwards Management Division (AMD)\r\nOffice of Grants and Financial Management (OGFM)\r\nNational Institute of Food and Agriculture (NIFA)\r\nU.S. Department of Agriculture (USDA)\r\nSTOP 2271\r\n1400 Independence Avenue, SW\r\nWashington, DC 20250-2271\r\nTelephone: (202) 401-4986\r\n\r\n"},{"code":"cash","isSelected":true,"description":"NIFA uses SF-425, Federal Financial Report to monitor cash. "},{"code":"progress","isSelected":true,"description":"(Pertinent details regarding Progress Reports are provided above.)\t"},{"code":"expenditure","isSelected":true,"description":"A final “Financial Status Report” (SF-269) or “”Federal Financial Report” (SF-425)  is due within 90 days of the expiration date of the grant and should be submitted to the Awards Management Branch, Office of Extramural Programs at the address listed below, in accordance with instructions contained in 2 CFR 3430.55 (also refer to Section 3015.82 of the Uniform Federal Assistance Regulations). \r\n\r\nAwards Management Branch\r\nOffice of Extramural Programs\r\nNational Institute of Food and Agriculture\r\nU.S. Department of Agriculture\r\nSTOP 2271\r\n1400 Independence Avenue, SW\r\nWashington, DC 20250-2271\r\nTelephone: (202) 401-4986\r\n"},{"code":"performanceMonitoring","isSelected":true,"description":"(Pertinent details regarding Performance Monitoring Reports are provided above.)\r\n\r\n"}]</t>
  </si>
  <si>
    <t xml:space="preserve">(Project Grants) FY 17$3,439,000.00; FY 18 est $3,439,000.00; FY 19 est $3,432,000.00; FY 16$3,439,000.00; - Based on current legislation there are no set-asides for the Higher-Ed Native American Institutions program. _x000D_
_x000D_
Further, federal administration is not deducted from the program.  _x000D_
_x000D_
</t>
  </si>
  <si>
    <t xml:space="preserve">Appropriated funds are to be awarded to the 1994 Land-Grant Institutions (hereinafter referred to as 1994 Institutions) for Education capacity building and funds are to be distributed equally among institutions that meet eligibility requirements. Equity Funds for ineligible 1994 institutions or of those who fail to apply by the application submission date will be redistributed equally among the remaining eligible 1994 institutions. _x000D_
_x000D_
Under this RFA, only new applications for four-year continuation awards may be submitted to the TCEG Program.  These are project applications not previously submitted to TCEG.  All new applications will be reviewed by a review panel using the process and criteria described in Part V of the RFA – Application Review Requirements.    _x000D_
_x000D_
 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https://nifa.usda.gov/funding-opportunity/tribal-colleges-education-equity-program-tceg_x000D_
</t>
  </si>
  <si>
    <t>{"list":[{"fiscalYear":2016,"description":"The grant program continued its third year of a four-year continuation cycle in 2016.  Funds in the amount of $3,439,000 were distributed among the 34 schools at approximately $101,147 each.   \r\n\r\nContinuations allow schools to compete for funding that provides an annual installment of money over a multi-year period. Equity continuations run for four years. In 2016, the awards represented the third year of a four-year continuation. \r\n The amount of $3,439,000 were distributed among the 34 schools at approximately $101,147 each.   \r\n\r\nContinuations allow schools to compete for funding that provides an annual installment of money over a multi-year period. Equity continuations run for four (4) years. In 2016, the awards represented the third year of a four-year continuation. \r\n"},{"fiscalYear":2017,"description":"The grant program continued its fourth and final year of a four-year continuation cycle in 2017.  Funds in the amount of $3,439,000 were distributed among the 34 schools at approximately $101,147 each.   \n\nContinuations allow the 34 qualifying schools to compete for funding that provides an annual installment of money over a multi-year period. Equity continuations run for four years. In 2017, the awards represented the fourth year of a four-year continuation."},{"fiscalYear":2018,"description":"For Fiscal Year 2018:\nInitial Appropriation $3,439,000\nFY '18 Total Awarded $3,439,000\nResidual Funds Remaining  $0\n\nA total of 34 proposals we submitted and 28 are recommended for funding and 6 are recommended for funding with additional information."},{"fiscalYear":2019,"description":"FY 2019 is projected to be the same because this is the first year of a continuation award."}],"isApplicable":true}</t>
  </si>
  <si>
    <t>USDA, NIFA, National Program Leader, Institute of Youth, Family, and Community, Division of Community and Education, 1400 Independence Avenue, SW., STOP 2250, Washington , DC 20250-2250 Email:&lt; a href='mailto:Policy@nifa.usda.gov'&gt;Policy@nifa.usda.gov&lt;/a&gt;Phone: (202) 720-2324;</t>
  </si>
  <si>
    <t>http://nifa.usda.gov/program/tribal-equity-grants-program</t>
  </si>
  <si>
    <t xml:space="preserve">10.500 Cooperative Extension Service; 10.222 Tribal Colleges Endowment Program; </t>
  </si>
  <si>
    <t>Fiscal Year2016: 1) Promoting Student Success through Experiential Learning in Environmental Science_x000D_
_x000D_
The project promotes student participation, learning and success by providing engaging and relevant experiential learning activities across Aaniiih Nakoda College's Integrated Environmental Science (IES) curriculum._x000D_
_x000D_
2) Experiential Learning at Blackfeet Community College_x000D_
_x000D_
The Goal of this four-year project is to incorporate student experiential/nature-based learning across all curriculum's at Blackfeet Community College to increase student retention by 30 percent by the end of this program._x000D_
_x000D_
3) Native Food Pathways:  An Ojibwa Approach to Food Science_x000D_
_x000D_
The College seeks to expand offerings within the environmental science program to include food science. Topics will include organic gardening, fruit production, maple syrup and honey production._x000D_
_x000D_
4) Education in Sustainability_x000D_
_x000D_
The main goal of the project is to give students, faculty and staff the tools needed to increase environmental sustainability on campus. Capacity in sustainability will be built through experiential learning experiences for students and professional development for faculty and staff. The impact of this project will be campus wide, as even students who aren't participating in sustainability initiatives benefit from this work. Haskell will save money on energy, water, and waste disposal and those resources can be directed elsewhere._x000D_
_x000D_
5) Revised Curricula in Agriculture and Initiation of Foods and Nutrition Programs for Health and Wellness_x000D_
_x000D_
Project provides a rodeo program which involves about 150 students each year. The project also provides an equine assisted learning program._x000D_
_x000D_
 _x000D_
_x000D_
(1) Promoting Student Success through Experiential Learning in Environmental Science_x000D_
_x000D_
The project promotes student participation, learning and success by providing engaging and relevant experiential learning activities across Aaniiih Nakoda College's Integrated Environmental Science (IES) curriculum._x000D_
_x000D_
(2) Experiential Learning at Blackfeet Community College_x000D_
_x000D_
The Goal of this four-year project is to incorporate student experiential/nature-based learning across all curriculums at Blackfeet Community College to increase student retention by 30 percent (30%) by the end of this program._x000D_
_x000D_
(3) Native Food Pathways:  An Ojibwa Approach to Food Science_x000D_
_x000D_
The College seeks to expand offerings within the environmental science program to include food science. Topics will include organic gardening, fruit production, maple syrup and honey production._x000D_
_x000D_
(4) Education in Sustainability_x000D_
_x000D_
The main goal of the project is to give students, faculty and staff the tools needed to increase environmental sustainability on campus. Capacity in sustainability will be built through experiential learning experiences for students and professional development for faculty and staff. The impact of this project will be campus wide, as even students who aren't participating in sustainability initiatives benefit from this work. Haskell will save money on energy, water, and waste disposal and those resources can be directed elsewhere._x000D_
_x000D_
(5) Revised Curricula in Agriculture and Initiation of Foods and Nutrition Programs for Health and Wellness_x000D_
_x000D_
Project provides a rodeo program which involves about 150 students each year. The project also provides an equine assisted learning program. _x000D_
Fiscal Year2017: 1.	Bay Mills Academics and Agricultural Initiative
The Equity grant funded 13 student retention workshops attended by 270 students. These workshops, held at the Bay Mills Student Success Center, provided tutors in math, science and computer programming for free and 135 students rely on these services. In addition the college’s demonstration farm partnered with the USDA’s Soil Conservation Service for an annual Education on the Farm event for 77 participants. In addition, Waishkey Bay Farm hosed six sustainable agriculture workshops attended by 213 participants. 
2.	Diné STEM-EQUITY Project
This project is designed to improve reservation math education from Kindergarten to high school. A total of 520 teachers and students benefitted from this project, including 54 math teachers who attended professional development workshops and 67 students who participated in a summer math camp and the Great Salt Lake Math Immersion Camp. In addition, the colleges’ STEM festival had 17 secondary schools participating with 360 teachers and students joining the event. 
3.	SCC Native in Future America (NIFA) Project
The Equity grant at Stone Child College provides funding for tuition and stipends for students attending college. All students receive extensive mentoring to ensure they succeed. Of the students 14 students who participated in the scholarship program five were majoring in natural resources, three in math, two in pre-engineering, two in applied science and two in computer science. Of the eight students receiving stipends five were majoring in natural resources, two were in pre-engineering and one in mathematics.  
4.	NWIC’s Program to Create and Implement a Training Program for Our STEM Faculty and Tutors
This program provides professional training to math teachers for the college’s faculty and staff to increase the number of students on campus with enhanced knowledge and competence in mathematics. Faculty observe that some of the 160 students who participated are saying that mathematics actually makes more sense to them because of the new teaching methods. 
5.	Creation of a Wildlife Biology Degree Program at the Salish Kootenai College
The Equity funding supports improvement for courses in GIS technology, hydrology and forest management. In addition, nine new courses were added including laboratory classes in ornithology, entomology and ichthyology. A total of 95 students benefited from this grants because new and improved courses became available to them at the college.Fiscal Year2018: 1.	Advancing and Supporting Indigenous Perspectives of Sustainability at Home and Beyond
The Sustainable Development Institute (SDI) has been a part of the College of Menominee Nation since inception in the early 90’s. Early SDI work included support for faculty development and guiding the development of a research agenda based on the Menominee Theoretical Model of Sustainability (MTMS). This proposal builds on that history and recent work through the following three goals: 
1) Provide a deeper understanding of the MTMS and its application in different spheres of influence (education, research, and outreach) as a means to engage faculty and students on topics of sustainable development, sustainable forestry, and human-environmental relationships; 
2) develop regional, national and international relationships for engagement opportunities between CMN faculty and students with other Indigenous peoples and institutions; and 
3) develop a Program Evaluation for proposed faculty and student development activities that align with CMN Program Review processes and SDI  stakeholder Engagement Plan. 
We believe these activities will assist our CMN Faculty in their engagement with students, developing deeper connections to Indigenous knowledge through professional
development and course delivery and help CMN SDI advance understanding of the MTMS. We seek to share what we learn locally, regionally, nationally and internationally through existing and developing partnerships, as an opportunity for faculty and students to learn about other Indigenous models of sustainability as part of their curricular work and future endeavors.
2.	Little Priest Tribal College Extension: Strengthening Communities through Agriculture, Health, and Natural Resources Education
Food, agriculture, natural resources, and health are topics that have been a focus for the Winnebago Tribe of Nebraska in recent years. As a result of food security, health, and wellness initiatives on the Winnebago Indian Reservation, there is an opportunity and a need to create a formal, culturally relevant, undergraduate curriculum in agriculture, health, and natural resources at Little Priest Tribal College (LPTC) that will complement the community education curriculum to be implemented through the Tribal Colleges Extension Program. LPTC, a fully accredited, tribally controlled institution of higher education affiliated with the Winnebago Tribe of Nebraska, proposes the Growing Resources in Agriculture, Health, and Natural Resources, 2018-2022 project. We are requesting Tribal Colleges Education Equity Grants (TCEG) program funding to develop and deliver the educational programming described above to LPTC students, residents of the Winnebago Indian reservation, and surrounding communities in northeastern Nebraska. Emphasis will be placed on attaining four specific objectives designed to meet the project goal described above:
1. Expanding current Indigenous Science course offerings to meet student and community needs, increasing student enrollment in Indigenous Science;
2. Developing sustainable, culturally relevant, science-based curriculum in agriculture, health, and natural resources, increasing student retention in the Indigenous Science program;
3. Incorporating experiential learning opportunities for students enrolled in the Indigenous Science program;
4. Offering professional development opportunities for LPTC faculty and staff that focuses on cultural sensitivity and effectively incorporating culture into the curriculum.
3.	Creating Resiliency in Campus Sustainability Efforts
In the last funding cycle, Haskell focused on increasing sustainability on campus by establishing a Sustainability Office. The main focus of the office was to manage initiatives that provided experiential learning opportunities for students in sustainability. Specifically, students participated in expanding the recycling program; low maintenance landscape design and implementation for the main part of campus; planting, maintaining, and collecting data in the campus vegetable research garden; development of a campus Tree Inventory; cataloging of the Haskell Herbarium; energy use monitoring; and gathering data for assessment of activities campus-wide. The grant also provided a mechanism for faculty development and curriculum development in sustainability. The particular sustainability programs undertaken under the last funding cycle were chosen after consultation with stakeholders (Haskell administration, faculty, staff, and students) but prioritization of those programs was chosen by Equity grant staff. Paid student workers and volunteers worked on those programs under the direction of the Equity grant PD and the Sustainability Director. In the new grant cycle, Haskell will flip that paradigm and focus our efforts on developing student leaders who will drive our sustainability programs forward. Students will develop planning and leadership skills as they work on sustainability initiatives of their own design, within broad food, agricultural, natural resources, and human science topics at Haskell Indian Nations University. Just as important, we will help our student leaders train students coming up behind them to take over their programs after they graduate. We believe this will ultimately improve the resiliency of our sustainability programs.
4.	Promoting Agriculture Capacity and Equity in Crow Country
The Crow Reservation encompasses 2.3 million acres in southeast Montana, and it is the largest reservation in Montana, 6th largest in the United States. The abundance of natural resources on the Reservation creates an atmosphere for opportunity. Like all towns in Montana, agriculture dominates the industry, and majority of Crow Tribal Lands are used for just that—Agriculture. Although Crow tribal lands are owned by the Crow Tribe and Crow Tribal members, they are not the ones reaping the benefits of their lands. Majority of Crow Tribal lands are leased by non-Indians. It is ironic that the number one industry in Big Horn County is Agriculture, yet the Crow Reservation has an unemployment rate of 18.1 percent and a poverty rate of 31.5 percent. Considering the Crow Reservation makes up 72% percent of the land base in Big Horn County, is it very concerning why poverty and employment rates are high on
the reservation, when the agricultural market on tribal lands is successful. Little Big Horn College sits at the hub of Crow Agency, the capital for the Crow Reservation. The primary goal of the program titled, “Promoting Agriculture Capacity and Equity in Crow Country,” is to offer students and community members a curriculum—a custom made education program inclusive of Crow Culture and Indian Land Policies—that will increase their local agricultural knowledge base, ultimately in effort to help alleviate the disproportionate number of Crow Indian agricultural operators in the community. 
5.	TMCC Equity Program Project
The Natural Resources Management program will be interdisciplinary in construct and as such, will integrate existing TMCC courses with online courses from other academic institutions, and as necessary support courses to supplement the NRM program and sciences. The concept of “interdisciplinary” in natural resources management will focus on three aspects:
1. People respecting people in communion with an understanding of environmental dynamics; 2. Discernment of the respectful utilizing of natural resources for their highest and best use for society without denigrating the integrity of the natural resources in question; 3. Sustainable management and respect of natural resources for the complexity of ecosystem services rendered. This project will support the expansion of existing efforts through new program development, while increasing opportunities through the development of ag disciplines. Objective 1: Offer a Natural Resource 2-year program and to improve and support the biological sciences. Objective 3: To develop and support Anishinabe Learning Center goals and activities. Objective 3: To encourage research activities involving faculties and students in the land
grant language. The project outcome will result in 10 students enrolling in the Natural Resource Management Program. A minimum of three workshops supporting or relating to the ag-related disciplines with at least 30 total participants.Fiscal Year2019: FY 2019 is projected to be the same because this is the first year of a continuation award.</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</si>
  <si>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https://nifa.usda.gov/funding-opportunity/tribal-colleges-education-equity-program-tceg_x000D_
</t>
  </si>
  <si>
    <t>Jan 01,1997</t>
  </si>
  <si>
    <t>https://beta.sam.gov/fal/352289b7a3f942a1b2600415959b98ea/view</t>
  </si>
  <si>
    <t>Tribal Colleges Endowment Program</t>
  </si>
  <si>
    <t>Tribal Colleges Endowment Interest Program_x000D_
aka 1994 Institutions Endowment Interest Program</t>
  </si>
  <si>
    <t>{"list":[{"act":{"description":"Title V, Part C of the Improving America’s Schools Act of 1994, Public law 103-382 (October 20, 1994), 7 U.S.C. 301 note, as amended; Public Law 105-185, cited as “Equity in Educational Land-Grant Status Act of 1994,” (hereafter referred to as the Act) provides that certain tribal colleges, designated as “1994 Land-Grant Institutions,” (hereafter referred to as LGIs)  receive various benefits."},"USC":{"title":"7","section":"301 note"},"authorizationTypes":{"USC":true,"act":true,"statute":false,"publicLaw":false,"executiveOrder":false},"usc":{"title":"7","section":"301 note"}}]}</t>
  </si>
  <si>
    <t xml:space="preserve">To enhance educational opportunities at the thirty-four (34) Land Grant Institutions by strengthening their teaching programs in the food and agricultural sciences in targeted need areas. _x000D_
_x000D_
The legislation designates that the interest from the endowment funds benefit the 1994 land-Grant institutions by supporting teaching programs in the food and agricultural sciences in the target areas of: _x000D_
1)  Curricula design and instructional materials_x000D_
2)  Faculty development and preparation for teaching_x000D_
3)  Instruction delivery systems_x000D_
4)  Student experiential learning_x000D_
5)  Equipment &amp; instrumentation for teaching_x000D_
6)  Student recruitment and retention_x000D_
_x000D_
Additionally, endowment funds released on or after October 1, 2001, also may be used for facility renovation, repair, construction and maintenance to support teaching programs in the food and agriculture sciences in addition to the above six (6) areas, to support the land-grant mission. _x000D_
</t>
  </si>
  <si>
    <t xml:space="preserve">Eligibility is defined by legislation.  An institution must be an accredited 1994 Land Grant Institution with current accreditation from a recognized accreditation organization.  Section 7402 of the Food, Conservation, and Energy Act of 2008 (FCEA) (Pub. L. 110-246), amends Section 532 of the Equity in Educational Land-Grant Status Act of 1994 (7 U.S.C. 301 note: Public Law 103-382) by adding at the end the following:  ‘‘(34) Ilisagvik College.’’ The complete listing of 1994 Land-Grant Institutions (LGIs) is as follows: Bay Mills Community College, Blackfeet Community College, Cankdeska Cikana Community College,  Chief Dull Knife College,  College of the Menominee Nation,  D-Q University,  Dine’ College,  Fond du Lac Tribal and Community College,  Fort Belknap College,  Fort Berthold Community College,  Fort Peck Community College,  Haskell Indian Nations University,  Ilisagvik College ,  Institute of American Indian Arts, Leech Lake Tribal College,  Little Big Horn College,  Little Priest Tribal College,  Navajo Technical College,  Nebraska Indian Community College,  Northwest Indian College,  Oglala Lakota College,  Saginaw Chippewa Tribal College,  Salish Kootenai College,  Si Tanka University,  Sinte Gleska University,  Sisseton Wahpeton College,  Sitting Bull College,  Southwestern Indian Polytechnic Institute,  Stone Child College,  Tohono O’odham Community College,  Turtle Mountain Community College,  United Tribes Technical College,  Lac Courte Oreilles Ojibwa Community College,  and White Earth Tribal and Community College._x000D_
_x000D_
</t>
  </si>
  <si>
    <t xml:space="preserve">Eligibility is defined by legislation.  An institution must be an accredited 1994 Land Grant Institution with current accreditation from a recognized accreditation organization.  Section 7402 of the Food, Conservation, and Energy Act of 2008 (FCEA) (Pub. L. 110-246), amends Section 532 of the Equity in Educational Land-Grant Status Act of 1994 (7 U.S.C. 301 note: Public Law 103-382) by adding at the end the following:  ‘‘(34) Ilisagvik College.’’ The complete listing of 1994 Land-Grant Institutions (LGIs) is as follows: Bay Mills Community College, Blackfeet Community College, Cankdeska Cikana Community College,  Chief Dull Knife College,  College of the Menominee Nation,  D-Q University, Dine’ College,  Fond du Lac Tribal and Community College,  Fort Belknap College,  Fort Berthold Community College,  Fort Peck Community College,  Haskell Indian Nations University,  Ilisagvik College ,  Institute of American Indian Arts, Leech Lake Tribal College,  Little Big Horn College,  Little Priest Tribal College,  Navajo Technical College,  Nebraska Indian Community College,  Northwest Indian College,  Oglala Lakota College,  Saginaw Chippewa Tribal College,  Salish Kootenai College,  Si Tanka University,  Sinte Gleska University,  Sisseton Wahpeton College,  Sitting Bull College,  Southwestern Indian Polytechnic Institute,  Stone Child College,  Tohono O’odham Community College,  Turtle Mountain Community College,  	United Tribes Technical College,  Lac Courte Oreilles Ojibwa Community College,  and White Earth Tribal and Community College._x000D_
_x000D_
</t>
  </si>
  <si>
    <t>{"description":"Dun and Bradstreet Universal Numbering System (DUNS) Number and System for Award Management (SAM) - each applicant (unless excepted under 2 CFR § 25.110(b) or (c), or has an exception approved by the Federal awarding agency under 2 CFR § 25.110(d)) is required to: (i) Be registered in SAM before submitting its application; (ii) provide a valid DUNS number in its application; and (iii) continue to maintain an active SAM registration with current information at all times during which it has an active Federal award or an application or plan under consideration by a Federal awarding agency. 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request for applications (RFAs).  Successful applicants recommended for funding must furnish the information and assurances requested during the award documentation process.  These include, but are not limited to the following:\r\n\r\nOrganizational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Information.”\r\n\r\n","isApplicable":true}</t>
  </si>
  <si>
    <t>{"description":"There is no application process. Please refer to Section :093 for specific details regarding the Award Procedure. "}</t>
  </si>
  <si>
    <t xml:space="preserve">On the termination of each fiscal year, the Secretary of Agriculture withdraws the earned interest from the Endowment fund and distributes it to the 1994s on a pro rata basis. The pro rata basis formula is as follows: 60 percent is based on the Indian student count for each institution; 40 percent is distributed in equal shares. Interest distributions are made on an annual basis. The interest earned from the endowment corpus is distributed to each 1994 Institution based on a 60-40 percentage formula: •  60 percent (60%) is based on the number of American Indian students enrolled (based on the annual Student Indian Count as defined in Section 390(3) of the Carl D. Perkins Vocational and Applied Technology Education Act) will be furnished to the agency by the American Indian Higher Education Consortium - AIHEC) and _x000D_
_x000D_
•  40 percent (40%) on an equal base formula.  The computation is made by NIFA and a letter of notification is sent to each 1994 institution President._x000D_
_x000D_
The Endowment Interest distribution is available to the 1994 Institutions to be drawn down at their discretion through the electronic payment systems of either the Department of Health and Human Services (PMS) or through the Treasury ASAP system.   Upon notification of their annual distribution, 1994s are required to submit a Planning Document (subject to approval) on how their Endowment funds will be spent. </t>
  </si>
  <si>
    <t xml:space="preserve">Not applicable, each year of funding is awarded as a new grant. </t>
  </si>
  <si>
    <t>{"types":{"moe":false,"formula":true,"matching":false},"formula":{"title":"Equity in Educational Land-Grant Status Act of 1994","publicLaw":"103-382","description":"Equity in Educational Land-Grant Status Act of 1994"}}</t>
  </si>
  <si>
    <t>{"awarded":"letter","description":"Interest distributions are made on an annual basis. \r\n\r\nThe Endowment Interest distribution is “no-year” funds and can be used or held indefinitely."}</t>
  </si>
  <si>
    <t>[{"code":"program","isSelected":true,"description":"Grantees are to submit initial project information and annual summary reports to NIFA’s electronic, Web-based inventory system that facilitates both grantee submissions of project outcomes and public access to information on Federally-funded projects.  \r\n\r\nThe details of the reporting requirements are included in the award terms and conditions. As part of its oversight and accountability responsibilities, \r\n\r\nNIFA requires that the following documents be submitted by September 30 of each year or within 90 days after having received the interest distribution notification: \r\n•  Planning Document – College intent to utilize the Endowment Funds (Institutions are encouraged to engage in long-range planning and the sharing of ideas within the Tribal College Community.). \r\n•  Annual Technical/Progress Report – How funds were spent over the past year and any impact of those funds.\r\n•  Annual SF- 425, Federal Financial Report, per Agency instructions. \r\n\r\nSPECIAL NOTE:  Specific and detailed guidance regarding the format and content of the Planning Document and Annual Technical/Progress Report accompany the annual Interest Distribution letters which are sent to the Presidents of each 1994 Land-Grant Institution.  Further, the reports are required to keep Congress informed of progress and accomplishments regarding the utilization of the Endowment funds.\r\n"},{"code":"cash","isSelected":true,"description":"NIFA uses the SF-425, Federal Financial Report to monitor cash."},{"code":"progress","isSelected":true,"description":"(Pertinent details regarding Progress Reports are provided above.)\t"},{"code":"expenditure","isSelected":true,"description":"Institutions are required to submit the SF-425, Federal Financial Report, per Agency instructions. The office listed below provides agency oversight of these reports: \r\n\r\nCapacity Grant Branch\r\nAwards Management Division (AMD)\r\nOffice of Grants and Financial Management (OGFM)\r\nNational Institute of Food and Agriculture (NIFA)\r\nU.S. Department of Agriculture (USDA)\r\nSTOP 2298\r\n1400 Independence Avenue, SW\r\nWashington, DC  20250-2298\r\n\r\nTelephone:  (202) 401-6520\r\nFax:  (202) 690-3002\r\n\r\nE-mail:  formulagrantquestions@nifa.usda.gov\r\n"},{"code":"performanceMonitoring","isSelected":true,"description":"(Pertinent details regarding Performance Monitoring Reports are provided above.)"}]</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</si>
  <si>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  "}</t>
  </si>
  <si>
    <t>(Formula Grants (Apportionments)) FY 17$4,629,955.00; FY 18 est $4,376,381.00; FY 19 est $4,473,600.00; FY 16$4,517,676.00; - The difference between the appropriation and obligation numbers reflects legislative authorized set-asides deducted as appropriate, and in some cases the availability of obligational authority from prior years._x000D_
_x000D_
NOTES:_x000D_
_x000D_
(1)  We agreed to report payments to states for all three years.  Amounts reflect deduction for federal administration.. _x000D_
_x000D_
(2) Due to declining interest rates, the income from interest earned on investments of the Endowment corpus have gone down, thus resulting in lower funding amounts for the grant program. _x000D_
_x000D_
(3)  This program represents no year funds.  In terms of availability of appropriations (time), there are no time limits as to when "no-year" funds may be obligated and expended and the funds remain available for their original purposes until expended.</t>
  </si>
  <si>
    <t xml:space="preserve">The Endowment Interest distribution increases each year in proportion to the Endowment Corpus and the interest earnings for each year; as well as the number of American Indians enrolled at each institution.  The highest amount awarded was in 2009 was $299,509 and the lowest amount was $57,866.  Three Institutions received amounts over $200,000; 11 Institutions received amounts over $100,000 and 18 Institutions received amounts under $99,000.  _x000D_
_x000D_
NOTE: For Fiscal Year (FY) 2009, two (2) LGIs did not meet eligibility criteria for interest distribution.  </t>
  </si>
  <si>
    <t>{"list":[{"fiscalYear":2016,"description":"Total distribution to the 34 eligible 1994 Institutions is $4,517,676 \r\n\r\n\r\n\r\n\r\n Total distribution to the 34 eligible 1994 Institutions was $4,517,676.\r\n"},{"fiscalYear":2017,"description":"For Fiscal Year (FY) 2017:\n\nTotal distribution to the 34 eligible 1994 Institutions was $4,629,955."},{"fiscalYear":2018,"description":"For Fiscal Year (FY) 2018:\n\nTotal distribution to the 34 eligible 1994 Institutions is $4,376,381.\n\nFor the first time in 2018, NIFA plans to provide this funding through a check to each of the eligible 1994 Land Grant Institutions."},{"fiscalYear":2019,"description":"For FY 2019, per the Budget Office, the projected amount available for this Program is approximately $4.4 million. \n\nPertinent data to be provided by program staff at a future date."}],"isApplicable":true}</t>
  </si>
  <si>
    <t>http://nifa.usda.gov/program/tribal-college-endowment-program</t>
  </si>
  <si>
    <t xml:space="preserve">10.221 Tribal Colleges Education Equity Grants; </t>
  </si>
  <si>
    <t>Fiscal Year2016: For FY 2016:_x000D_
Funding is at the discretion of the 1994 Land Grant Presidents. Data is not yet available. Pertinent data will be provided by Program at a future date. _x000D_
Leech Lake Tribal College Endowment Program_x000D_
The college used the program for faculty development and kept some funding in reserve for campus emergencies. _x000D_
_x000D_
Bay Mills Endowment Program _x000D_
The college used the program funding for faculty development and to print and broadcast recruiting materials. _x000D_
_x000D_
Nebraska Indian Community College Endowment Program_x000D_
The college purchased vehicles and repair service so students and faculty could have reliable on-campus transportation_x000D_
_x000D_
Cankdeska Cikana Community College_x000D_
The college used their funding for the daily operations and maintenance of the campus greenhouse, professional development for faculty and administrative support at the Land Grant office.  _x000D_
_x000D_
Blackfeet Community College Endowment_x000D_
The college used their funding to support planning meetings to develop campus improvements, including a 10-year plan to support Land Grant centers and student housing. _x000D_
Fiscal Year2017: For Fiscal Year (FY) 2017:
Endowment grants are spent at the discretion of the college. The funding can be used for purposes not covered by other 1994 grant programs, kept in reserve to cover repairs or facility upgrades or for any purpose the institution sees as worthwhile to building a quality institution of higher learning.Fiscal Year2018: For Fiscal Year (FY) 2018:
Endowment projects are spent at the discretion of the college. The funding can be used for purposes not covered by other 1994 grant programs, kept in reserve to cover repairs or facility upgrades or for any purpose the institution sees as worthwhile to building a quality institution of higher learning.Fiscal Year2019: For Fiscal Year (FY) 2019:
Endowment projects are spent at the discretion of the college. The funding can be used for purposes not covered by other 1994 grant programs, kept in reserve to cover repairs or facility upgrades or for any purpose the institution sees as worthwhile to building a quality institution of higher learning.</t>
  </si>
  <si>
    <t>https://beta.sam.gov/fal/8cd1b1d440ab4dc88ee6cc050b880d5b/view</t>
  </si>
  <si>
    <t>Hispanic Serving Institutions Education Grants</t>
  </si>
  <si>
    <t>HSI Grants</t>
  </si>
  <si>
    <t>{"list":[{"act":{"description":"This program is administered under the provisions of section 1455 of the National Agricultural Research, Extension, and Teaching Policy Act of 1977, as amended (NARETPA) (7 U.S.C. 3241) pursuant to section 815 of Public Law 104-127 and Public Law 110-246. Section 1455 of NARETPA, as reauthorized by section 7128 of Public Law 110-246, provides the Secretary of Agriculture with the authority to make competitive grants (or grants without regard to any requirement for competition) to Hispanic-Serving Institutions for the purpose of promoting and strengthening the ability of Hispanic-Serving Institutions to carry out education, applied research, and related community development programs."},"USC":{"title":"7","section":"3241"},"authorizationTypes":{"USC":true,"act":true,"statute":false,"publicLaw":false,"executiveOrder":false},"usc":{"title":"7","section":"3241"}}]}</t>
  </si>
  <si>
    <t>The objective of this program is to promote and strengthen the ability of Hispanic-Serving Institutions to carry out higher education programs in the food and agricultural sciences.  These programs aim to attract outstanding students and produce graduates capable of enhancing the Nation's food and agricultural scientific and professional work force.  Grants under this program will be awarded to:  _x000D_
_x000D_
(1)  support the activities of consortia of Hispanic-Serving Institutions to enhance educational equity for underrepresented students;  _x000D_
_x000D_
(2)  strengthen institutional educational capacities including libraries, curriculum, faculty, scientific instrumentation, instruction delivery systems, and student recruitment and retention, in order to respond to identified State, regional, national, or international educational needs in the food and agricultural sciences; _x000D_
_x000D_
(3)  attract and support undergraduate and graduate students from underrepresented groups in order to prepare them for careers related to the food, agricultural, and natural resource systems of the United States, beginning with the mentoring of students at the high school level and continuing with the provision of financial support for students through their attainment of a doctoral degree; and _x000D_
_x000D_
(4) facilitate cooperative initiatives between two or more Hispanic-Serving Institutions, or between Hispanic-Serving Institutions and units of State government or the private sector, to maximize the development and use of resources, such as faculty, facilities, and equipment, to improve food and agricultural sciences teaching programs.</t>
  </si>
  <si>
    <t>Hispanic serving institutions are eligible to receive funds under this program.  "Hispanic serving institutions" means an institution of higher education which, at the time of application, has an enrollment of undergraduate full-time equivalent students that is at least 25 percent Hispanic students, and which _x000D_
_x000D_
(1) admits as regular students only persons having a certificate of graduation from a school providing secondary education, or the recognized equivalent of such certificate; _x000D_
_x000D_
(2) is a public or other nonprofit institutions accreditted by a nationally recognized accrediting body; and (3) is legally authorized to provide a program of education beyond the secondary level for which a 2-year associate, baccalaureate, or higher degree is awarded.  Applications may be submitted by, and awards may only be made to, public or other non-profit Hispanic-Serving Institutions as defined in the definitions section of this solicitation.  _x000D_
_x000D_
For the purposes of this program, the individual branches of a State university system or public system of higher education that are separately accredited as degree granting institutions are treated as separate institutions eligible for awards. Accreditation much be by an agency or association recognized by the Secretary, U.S. Department of Education.  Institutions also must be legally authorized to offer at least a two-year program of study creditable toward an associate's or bachelor's degree.  Separate branches or campuses of a college or university that are not individually accreditted as degree granting institutions are not treated as separate institutions.  _x000D_
_x000D_
To be eligible for competitive consideration for an award under this program, a Hispanic-Serving Institution must at the time of application: _x000D_
_x000D_
(1) certify that it has an enrollment of undergraduate full-time equivalent students that is at least 25 percent Hispanic students; and _x000D_
_x000D_
(2) provide assurances that not less than 50 percent of the institution's Hispanic students are low-income individuals as defined in the definitions section of this solicitation.</t>
  </si>
  <si>
    <t>Hispanic serving institutions, as identified above, are eligible to receive funds under this program.</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</si>
  <si>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\r\n\r\nhttps://nifa.usda.gov/funding-opportunity/hispanic-serving-institutions-education-grants-program-hsi\r\n\r\nRFAs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</si>
  <si>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\r\nhttps://nifa.usda.gov/funding-opportunity/hispanic-serving-institutions-education-grants-program-hsi\r\n\r\nRFAs are generally released annually. Hence, the RFAs provide the most current and accurate information available. Any specific instructions in the Competitive RFAs supersede the general information provided in the CFDA database.\r\n "}</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</si>
  <si>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https://nifa.usda.gov/funding-opportunity/hispanic-serving-institutions-education-grants-program-hsi_x000D_
_x000D_
RFAs are generally released annually. Hence, the RFAs provide the most current and accurate information available. Any specific instructions in the Competitive RFAs supersede the general information provided in the CFDA database._x000D_
_x000D_
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</si>
  <si>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https://nifa.usda.gov/funding-opportunity/hispanic-serving-institutions-education-grants-program-hsi_x000D_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</si>
  <si>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https://nifa.usda.gov/funding-opportunity/hispanic-serving-institutions-education-grants-program-hsi_x000D_
</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</si>
  <si>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\r\nhttps://nifa.usda.gov/funding-opportunity/hispanic-serving-institutions-education-grants-program-hsi\r\n\r\nRFAs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</si>
  <si>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details.\r\n\r\n"},{"code":"expenditure","isSelected":true,"description":"EXPENDITURE REPORTS:\r\nSee above for pertinent and specific details.\r\n\r\n"},{"code":"performanceMonitoring","isSelected":true,"description":"PERFORMANCE MONITORING:\r\nSee above for pertinent and specific details.\r\n"}]</t>
  </si>
  <si>
    <t>(Project Grants) FY 17$8,806,013.00; FY 18 est $8,808,579.00; FY 19 est $8,801,920.00; FY 16$8,840,842.00; -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</si>
  <si>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https://nifa.usda.gov/funding-opportunity/hispanic-serving-institutions-education-grants-program-hsi_x000D_
</t>
  </si>
  <si>
    <t>{"list":[{"fiscalYear":2016,"description":"For FY 2016, $9.2 million was appropriated to support the program. After legislatively authorized set-asides and panel costs, $8,815,888.64 was available for awards. \r\n\r\nProgram received 56 proposals for the FY 2016 competition. \r\n\r\nThe HSI Panel was held on April 5-6, 2016 to review 43 proposals. Thirteen (13) of the 56 proposals represented continuations, which do not required to be peer-reviewed. \r\n\r\nSixteen (16) panelists with expertise in education, natural resources, biotechnology, general agriculture, food and nutrition sciences, horticulture and animal sciences reviewed the proposals.  \r\n\r\nA total of 28 proposals were recommended for funding, including thirteen continuation grants. The remaining 28 proposals were declined. \r\nA total of 56 applications were submitted in this year’s competition. \r\nA total of 28 projects are being recommended for funding.\r\nEight Continuation Standard projects are recommended for funding.\r\nFive Continuation Collaboration projects are recommended for funding.\r\nNine of the 28 awards (32 percent) are Strengthening Project Proposals.\r\nThree New Standard projects were recommended for funding. \r\nThree New Collaboration projects were recommended for funding.\r\n\r\nThe radio was 50 percent.\r\n In Fiscal Year (FY) 2016, a total of $ 8,840,842 was available to support projects.  A total of 90 proposals were submitted for consideration for funding for this year, the nineteenth year of the program.  Institutions submitting proposals were from the following states:  Arizona, California, Florida, Illinois, New Mexico, New York, Texas, Washington, and Puerto Rico.  In a two day panel, May 25-26, 2016 the grant applications were evaluated by a peer review panel comprised of faculty members from land-grant and non-land-grant universities, members from private industry, and representatives of the Federal government.  Panelists represented various academic areas including business, agriculture, natural resources, forestry, veterinary medicine, family and consumer sciences, and closely allied disciplines.  Based on the peer review deliberations, funds were available to support 28 grants.  Each project has planned some form of collaboration and coordination efforts with a local USDA office.  "},{"fiscalYear":2017,"description":"For Fiscal Year (FY) 2017:\nThe amount appropriated for the Hispanic-Serving Institutions (HSI) program was approximately $9.2 million. \nPer the Budget Office, approximately $8.8 million was available to support grants. After legislatively authorized set asides and peer panel costs.\nThe Program received 63 proposals on this year’s competition. The HSI Panel was held on May 25-26, 2017 to review 63 proposal.  Twenty panelists with expertise in education, natural resources, biotechnology, general agriculture, food and nutrition sciences, horticulture and animal sciences reviewed the proposals.  \nA total of 29 proposals, including seventeen continuation grants, were recommended for funding. The remaining 51 proposals were declined. \nInstitutions submitting proposals were from the following states:  California, Florida, New Mexico, Texas, and Puerto Rico.  Panelists represented various academic areas including business, agriculture, natural resources, forestry, veterinary medicine, family and consumer sciences, and closely allied disciplines.  Based on the peer review deliberations, funds were available to support 29 grants.  Each project has planned some form of collaboration and coordination efforts with a local USDA office."},{"fiscalYear":2018,"description":"For Fiscal Year (FY) 2018, $9,129,000 was appropriated to support the HSI Program. \n\nPer the Budget Office, after legislatively authorized set asides and peer panel costs, $8,808,579 were available to States. \n\nThe FY18 HSI’s RFA was published in March 2018. Funds for seventeen (17) continuation awards were provided as well as 10 new projects.\n\nThe Program received 58 proposals on this year’s competition. The HSI Panel was held on June 19-21st, 2018 to review 58 proposal.  Twenty panelists with expertise in education, natural resources, biotechnology, general agriculture, food and nutrition sciences, horticulture and animal sciences reviewed the proposals.  \nA total of 27 proposals, including seventeen continuation grants, were recommended for funding. The remaining 43 proposals were declined. \nInstitutions submitting proposals were from the following states:  Arizona, California, Florida, New Jersey, New Mexico, Texas, and Puerto Rico.  Panelists represented various academic areas including business, agriculture, natural resources, forestry, veterinary medicine, family and consumer sciences, and closely allied disciplines.  Based on the peer review deliberations, funds were available to support 27 grants.  Each project has planned some form of collaboration and coordination efforts with a local USDA office."},{"fiscalYear":2019,"description":"For Fiscal Year (FY) 2019:\nThe funding levels have not yet been established by Congressional Appropriations. \nHowever, for Fiscal Year (FY) 2019, it is projected that approximately $ 9 million will be appropriated to support projects.  \nPer the Budget Office, it is projected that approximately $8.8 million will be available for grants.\nA total of 65 proposals are expected for consideration for funding in 2019, the twenty send year of the program.  We are expecting proposals from the following states:  Arizona, California, Florida, Illinois, New Mexico, New York, Texas, Washington, and Puerto Rico.  A three day panel is expected.  The grant applications will be evaluated by a peer review panel comprised of faculty members from land-grant and non-land-grant universities, members from private industry, and representatives of the Federal government.  Panelists will represent various academic areas including business, agriculture, natural resources, forestry, veterinary medicine, family and consumer sciences, and closely allied disciplines.  Based on the peer review deliberations, funds should be available to support about 25 grants.  Each project will include some form of collaboration and coordination efforts with a local USDA office."}],"isApplicable":true}</t>
  </si>
  <si>
    <t>http://nifa.usda.gov/program/hispanic-serving-institutions-education-grants-program</t>
  </si>
  <si>
    <t xml:space="preserve">10.210 Higher Education – Graduate Fellowships Grant Program; 10.217 Higher Education - Institution Challenge Grants Program; 10.220 Higher Education - Multicultural Scholars Grant Program; 10.226 Secondary and Two-Year Postsecondary Agriculture Education Challenge Grants; </t>
  </si>
  <si>
    <t>Fiscal Year2016: RISE: Pathways to Diversity in Food Science Careers will invest in the dissemination of opportunities in the Food Safety field providing information and student experiential learning to undergraduate and graduate students interested in entering graduate programs leading to the MS and the Ph.D. in Food Safety. The student experiential learning is a tool to cultivate and develop the next generation of scientist, leaders and increase the opportunities to support the future highly-skilled workforce needs of the food and agriculture sector, including the area of Food Safety._x000D_
LEADERS: A collaborative project between an institution in Texas and another one in New Mexico focuses on improving underrepresented student success at animal science programs to become well-rounded leaders who address food security. The purpose of this project is to increase numbers of Hispanic leaders in animal science by developing experiential learning activities that increase retention and graduation rates and enhance scientific skills and professional development of an audience of underrepresented B.S. (n=15) and M.S. (n=10) students. The LEADERS program will produce experienced underrepresented graduates who are well qualified to enter the work force and provide human capital necessary to enhance the nation’s food supply._x000D_
BE AWARE: This project proposes five thrust activities: (1) attracting, recruiting and retaining students; (2) implementing a novel multidisciplinary career development and mentoring model; (3) provide students with inter-institutional laboratory exchanges and experiential learning; (4) developing workshops and seminars; and (5) developing instructional material. The beneficiaries are minority students enrolled at institutions in Texas and Puerto Rico, students from Community Colleges, faculty members from HSIs and USDA-ARS/FS agencies. The students supported in Year 2 (2016-2017) are 15 at the Associate of Science level, 6 at the Bachelor of Science level, 4 at the Master of Science/Doctoral level._x000D_
IFSEEN: Based on the progress and foundation established in Year 1, the IFSEEN consortium is going to enhance the created educational linkage for collaboratively generating future Hispanic food safety/science professionals and leaders. The IFSEEN team will continue:_x000D_
 (1) to attract, retain and graduate underrepresented students in food and agricultural sciences;_x000D_
 (2) to strengthen institutional educational capacities to serve the needs of students in the four HSIs;_x000D_
 (3) to strengthen research capabilities;_x000D_
 (4) to facilitate collaboration and partnership among the four HSIs, USDA agencies, agricultural institutions and external scientists;_x000D_
 (5) to build the network of Hispanic students and professionals of food science. To accomplish these objectives in Year 2, the IFSEEN team will continue to outreach to local high schools, develop new course materials, target incoming students and train them as cohorts as they matriculate through their undergraduate education. The IFSEEN program further promote activities including “career in scientific research” academic advising, cross-disciplinary laboratory technique courses, food science laboratory research with mentors at the four HSIs, external summer internship at USDA agencies and Tier 1 agricultural institutions, presenting at national conferences, and attending workshops._x000D_
_x000D_
Southwest Natural Resource Career Track Program: This Collaboration proposal is a partnership among 12 Hispanic Serving Institutions in the southwest focused on the USDA Priority Area of Natural Resources and Climate Change. We address the primary USDA educational need area of student experiential learning by mentoring students in our Southwest Natural Resource Career Track (NRCT) Program to prepare them for careers in natural resource management. This program will serve a minimum of 44 undergraduate_x000D_
&amp; 6 graduate students annually across partner institutions. _x000D_
_x000D_
Experiential Training in Use of Unmanned Aerial Systems (UAS) Technology For Agriculture Applications Texas A&amp;M University-Corpus Christi_x000D_
_x000D_
The primary purpose of this four-year interdisciplinary multi-HSI project is to increase the number of south Texas students graduating from 2-yr Associate-granting institutions (DMC, TSTC) transitioning to 4-yr Bachelor of Science and Master’s degrees (TAMUCC, TAMUK, UTRGV) in fields related to the agricultural, plant and biological sciences.  Faculty and staff at partner institutions will provide undergraduate and graduate training and education in the use of Unmanned Aerial Systems (UAS) technology for precision farming in agriculture. Targeted coursework will be created to include two (2) permanent on-line introductory courses in UAV technology and ethics and one (1) blended (on-line/hands-on) course in UAS applications. Training will include internships and assistance in research projects aligned with UAS as a tool for crop/soil management, plant and natural resource sciences. Products will produce 28 Bachelor of Science and 11 Masters of Science graduates working in food, agriculture, and natural resources related fields. This project will also affect 48 students from two-year academic institutions. Educational needs areas addressed by this project include: (1) curricula design in terms of development of new courses of study and (5) student experiential learning._x000D_
_x000D_
Texas State University will complete the EverGreen’s goal is to increase the number of Hispanic students with advanced technical degrees at the food-water-energy intersection. To meet this goal, we will train a diverse future workforce with the leadership and cross-disciplinary skills in science, technology and innovation to solve today’s complex agricultural problems – specifically those due to a changing climate, widespread food insecurity, and the lack of available water. Hispanic students will be recruited from Palo Alto College and San Antonio College to seamlessly transition into and complete degrees at Texas State University. Forty-four Hispanic students will receive personalized support through mentorships, tutoring, and professional development, as well as financial assistance through scholarships and paid internships. Through the collective attainment of 16 associate, 16 bachelor, and 12 Master of Science degrees, students will be prepared to enter positions in well-paid, technical jobs in agricultural-related fields._x000D_
Fiscal Year2017: For Fiscal Year (FY) 2017:
A project will contribute to sustainable capacity building for a new graduate program, establishing the Nutrition Intervention Laboratory for creative research, the Nutrition Technology Laboratory for instructional diversity, and using innovative, dual-purpose initiatives: 
1. faculty travel awards as incentives for graduate course creation; 
2. humanitarian aid project and student mentoring research scholarships to foster collaboration and integration of nutritional sciences into existing Natural Sciences departments to stimulate critical thinking; and 
3. community practicum experiences in service to the underserved population.
The Central Valley of California (CVC) is a food basket of the US. The large number of agriculture-related commerce and agencies in the CVC provides extensive opportunities for well-trained students from the region. An institution with an established history of generating large numbers of these highly qualified scholars especially those from traditionally underrepresented groups. This institution will lead the efforts in training these scholars from across the CVC and across a number of ag-related disciplines include soil science and nutrition. We expect these scholars to contribute to the ag-related growth of the CVC and the nation.
A project will impact the horticulture program for 200 inmate students that are part of a certificate and associate degree program in Texas. Its goals are:  
1.Practice in applying communication, problem-solving, and self-management and teamwork soft skill; 
2.  Practice in applying financial management principles to personal and business finances;  
3. Increased degree completion rate for horticulture students; 
4. Increased number of students articulate into related bachelor’s degree program; and 
5. Majority of released completers in related employment after release.
Underrepresented Students Pursuing Agriculture-Related Careers (U-SPARC) is a program designed to increase the recruitment and retention of undergraduate students at the University in food, agricultural, natural, and health (FANH) science careers. U-SPARC builds upon existing infrastructure to provide experiential research-training opportunities for sophomore- and junior level undergraduate students, thereby creating a bridge toward joining the American agricultural workforce in the priority need areas and primary disciplines:
1) biotechnology related to agriculture; and 
2) plant health and production. 
U-SPARC will train 24 sophomore and junior undergraduate (i.e. Bachelor of Science degree) URM students through intensive research experiences in the USDA Salinity Lab and UCR plant biology labs, and through a new course that promotes soft skill development and a better understanding of the career opportunities available within USDA and local agricultural industries.
A project will impact the horticulture program for 200 inmate students that are part of a certificate and associate degree program in Texas. Its goals are:  
1. Practice in applying communication, problem-solving, self-management and teamwork soft skills; 
2.  Practice in applying financial management principles to personal and business finances; 
3. Increased degree completion rate for horticulture students; 
4. Increased number of students articulate into related bachelor’s degree program; and 
5. Majority of released completers in related employment after release.Fiscal Year2018: For Fiscal Year (FY) 2018:
In the Rio Grande Valley, agriculture is constrained by soil quality issues such as high salinity and low availability of nutrients. Decades of reductions in soil-specific course hours in modern environmental science majors have left few qualified soil scientists nationally compounded by a lack of Hispanic representation in soil science and natural resources conservation. Hence, we propose to enhance education and training and provide research experience, addressing four USDA educational need areas, preparing over 280 students for soil science careers. University faculty will develop five courses and respective lab manuals for introduction to soil science’, ‘soil physics and hydrology’, ‘soil chemistry’, ‘soil biology’, and ‘soil conservation’. Experiment-based labs will utilize state-of-the art techniques and instruments from the PDs’ research. Experiential learning also includes field excursions to promote in-depth understanding of soil genesis, soil morphology, and land use.Fiscal Year2019: For Fiscal Year (FY) 2019:
The FY 2019 funding levels have not yet been established by Congressional Appropriations.
If this Program is funded in FY 2019, it is anticipated that the funding level will be comparable and the types of projects will be similar.
Per the Budget Office, it is projected that approximately $8.8 million will be available to support the HSI grants. 
The FY 2018 HSI’s RFA was published in March 2018. Funds for seventeen (17) continuation awards were projected, as well as 10 new projects.</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</si>
  <si>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https://nifa.usda.gov/funding-opportunity/hispanic-serving-institutions-education-grants-program-hsi_x000D_
</t>
  </si>
  <si>
    <t>https://beta.sam.gov/fal/dc8ba7c4d1f24b38b80befdb9452b11f/view</t>
  </si>
  <si>
    <t>Community Food Projects</t>
  </si>
  <si>
    <t>Community Foods</t>
  </si>
  <si>
    <t>{"list":[{"act":{"description":"The Community Food Projects Competitive Grants Program (CFPCGP) legislative authority is located in Section 25 of the Food Stamp Act of 1977 (7 U.S.C. 2034), as amended by the Food and Nutrition Act of 2008 and Section 4402 of the Food, Conservation, and Energy Act (FCEA) of 2008 (Pub. L. 110-246), which authorizes a program of federal grants to establish and carry out Community Food Projects."},"USC":{"title":"7","section":"2034"},"authorizationTypes":{"USC":true,"act":true,"statute":false,"publicLaw":false,"executiveOrder":false},"usc":{"title":"7","section":"2034"}}]}</t>
  </si>
  <si>
    <t>To support the development of community food projects designed to meet the food needs of low-income people; increase the self-reliance of communities in providing for their own needs; and promote comprehensive responses to local food, farm, and nutrition issues.</t>
  </si>
  <si>
    <t>Proposals may be submitted by private nonprofit entities.  Because projects must promote comprehensive responses to local food, farm, and nutrition issues, applicants are encouraged to seek and create partnership among public, private nonprofit and private for-profit organizations or firms.  _x000D_
_x000D_
To be further eligible for a grant, a private nonprofit applicant must meet three mandatory requirements:  _x000D_
_x000D_
1.  Have experience in the area of:  _x000D_
_x000D_
(a) community food work, particularly concerning small and medium-sized farms, including the provision of food to people in low-income communities and the development of new markets in low-income communities for agricultural producers; or _x000D_
(b) job training and business development activities in low-income communities; _x000D_
_x000D_
2. demonstrate competency to implement a project, provide fiscal accountability and oversight, collect data, and prepare reports and other appropriate documentation; and _x000D_
_x000D_
3.  demonstrate a willingness to share information with researchers, practitioners, and other interested parties.</t>
  </si>
  <si>
    <t>Low income people.</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</si>
  <si>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\r\nhttps://nifa.usda.gov/funding-opportunity/community-food-projects-cfp-competitive-grants-program\r\n\r\nRFAs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</si>
  <si>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RFAs are published on the Agency’s website and Grants.gov.  Applicants must complete the Grants.gov registration process.  Please see the following Grants.gov link for more information: http://www.grants.gov/applicants/get_registered.jsp.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</si>
  <si>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\r\nhttps://nifa.usda.gov/funding-opportunity/community-food-projects-cfp-competitive-grants-program\r\n\r\nRFAs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</si>
  <si>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https://nifa.usda.gov/funding-opportunity/community-food-projects-cfp-competitive-grants-program_x000D_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</si>
  <si>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https://nifa.usda.gov/funding-opportunity/secondary-education-two-year-postsecondary-education-and-agriculture-k-12_x000D_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</si>
  <si>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https://nifa.usda.gov/funding-opportunity/community-food-projects-cfp-competitive-grants-program_x000D_
</t>
  </si>
  <si>
    <t>{"types":{"moe":false,"formula":false,"matching":true},"matching":{"requirementFlag":"voluntary","percent":"100","description":"Successful CFP applicants and PP award applicants MUST provide matching on a dollar-for-dollar basis (100%) for all federal funds awarded.  \r\n\r\nMatching funds are not required for T &amp; TA grants.  \r\n\r\nThe legislation establishing the FSLC requires that as a condition to receiving a grant from NIFA, the NGO must contribute in-kind resources toward implementing the grant. To comply with this provision, NIFA has determined that applicants must provide at least 25 percent of total project resources on an in-kind basis during the term of the grant award. The Federal share of FSLC costs can be no more than 75 percent of total project costs.  CFP, PP and FSCL grantees may provide matching funds through cash and/or in-kind contributions, including third-party in-kind contributions fairly evaluated, including facilities.  The non-federal share of the funding may come from state government, local government, other non-profit entities, or private sources.  Examples of qualifying matching contributions may include direct costs such as:  rent for office space used exclusively for the funded project; duplication or postage costs; and staff time from an entity other than the applicant for job training or nutrition education.\r\n\r\nSPECIAL NOTES: \r\n\r\n(1) Use of Indirect Costs as In-Kind Matching Contributions. Indirect costs may be claimed under the Federal portion of the award budget or, alternatively, indirect costs may be claimed as a matching contribution (if no indirect costs are requested under the Federal portion of the award budget). However, unless explicitly authorized in the RFA, indirect costs may not be claimed on both the Federal portion of the award budget and as a matching contribution, unless the total claimed on both the Federal portion of the award budget and as a matching contribution does not exceed the maximum allowed indirect costs or the institution’s negotiated indirect cost rate, whichever is less. An awardee may split the allocation between the Federal and non-Federal portions of the budget only if the total amount of indirect costs charged to the project does not exceed the maximum allowed indirect costs or the institution’s negotiated indirect cost rate, whichever is less. For example, if an awardees' indirect costs are capped at 22 percent pursuant to section 1462(a) of NARETPA (7 U.S.C. 3310(a)), the awardee may request 11 percent of the indirect costs on both the Federal portion of the award and as a matching contribution. Or, the awardee may request any similar percentage that, when combined, does not exceed the maximum indirect cost rate of 22 percent. (2)  Matching funds are not required for training and technical assistance (T &amp; TA) grants.\r\n\r\n\r\n\r\n\r\n\r\n"}}</t>
  </si>
  <si>
    <t>{"awarded":"other","description":"The term of competitive project grants and/or cooperative agreements under this program may not exceed three (3) years. \r\n\r\n2 CFR Part 200, Subpart D applies to this program.\r\n\r\nIn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\r\nhttps://nifa.usda.gov/funding-opportunity/community-food-projects-cfp-competitive-grants-program\r\n\r\nRFAs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</si>
  <si>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details.\r\n\r\n"},{"code":"expenditure","isSelected":true,"description":"EXPENDITURE REPORTS:\r\nSee above for pertinent and specific details.\r\n\r\n"},{"code":"performanceMonitoring","isSelected":true,"description":"PERFORMANCE MONITORING:\r\nSee above for pertinent and specific details.\r\n"}]</t>
  </si>
  <si>
    <t>{"isApplicable":true,"description":"In accordance with 2 CFR Part 400 - Uniform Administrative Requirements, Cost Principles, and Audit Requirements for Federal Awards, Subpart F - 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  \r\n\r\nRelation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</si>
  <si>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12-3505-0-1-605;</t>
  </si>
  <si>
    <t xml:space="preserve">(Project Grants) FY 17$8,640,000.00; FY 18 est $8,640,000.00; FY 19 est $8,640,000.00; FY 16$8,640,000.00; - The difference between the appropriation and obligation numbers reflects legislative authorized set-asides deducted as appropriate, and in some cases the availability of obligational authority from prior years._x000D_
_x000D_
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</si>
  <si>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https://nifa.usda.gov/funding-opportunity/community-food-projects-cfp-competitive-grants-program_x000D_
</t>
  </si>
  <si>
    <t>{"list":[{"fiscalYear":2016,"description":"173 applications were received, and 33 awards were granted in fiscal year (FY) 2016, totaling 8.64 million. \r\n\r\nThe funding ratio is 19%.  \r\n\r\n\r\n\r\n\r\n \r\nDuring Fiscal Year (FY) 2016, 173 applications were received, and 33 awards were funded, totaling $8.64 million. \r\n\r\nThe funding ratio is 19%.  \r\n"},{"fiscalYear":2017,"description":"\r\nDuring Fiscal Year (FY) 2017, 239 applications were received, and awards were funded, totaling $8.64 million. \r\n\r\nThe funding ratio is 17%.  \r\n\r\n\r\n"},{"fiscalYear":2018,"description":"Fiscal year (FY) 2018:\n\nDuring Fiscal Year (FY) 2018, 228 applications were received and awards were funded, totaling 8.64 million. \n\nThe funding ratio is 14.47%."},{"fiscalYear":2019,"description":"Fiscal Year (FY) 2019:\n\nFor FY 2019, $8.64 million is expected for this program.\nPertinent data to be provided by Program at a future date."}],"isApplicable":true}</t>
  </si>
  <si>
    <t>USDA, NIFA, National Program Leader, Institute of Food Safety and Nutrition, Division of Nutrition, 1400 Independence Avenue, SW., STOP 2225, Washington, DC 20250-2225 Email:&lt; a href='mailto:Policy@nifa.usda.gov'&gt;Policy@nifa.usda.gov&lt;/a&gt;Phone: (202) 401-2138;</t>
  </si>
  <si>
    <t>http://nifa.usda.gov/program/community-food-projects-competitive-grant-program-cfpcgp</t>
  </si>
  <si>
    <t xml:space="preserve">10.572 WIC Farmers' Market Nutrition Program (FMNP); </t>
  </si>
  <si>
    <t>Fiscal Year2016: Families, Food &amp; Farms: Connecting Food Resources: _x000D_
As partners of the Rogue Valley Food system Network, Access and the Family Nurturing Center will collaborate to increase food self-sufficiency and improve nutritional health in the context of local food system efforts through innovative solutions. The partners will work to increase access to healthy, locally produced food for underserved community members and specifically families recovering from substance abuse. _x000D_
_x000D_
Linking Mobile Markets and Urban Farms Initiative: Funding for this proposal will increase Fooklink’s ability to meet the food needs of low-income individuals and improve food access in underserved communities by strengthening the connections between programs, reducing waste and distributing more fresh produce through the Curbside market. The Curbside Market is an innovative program that links local farmers with consumers in low-income and low-food access communities. The program is the areas largest urban farm, serving over 200 Nepali and Burmese gardeners. _x000D_
_x000D_
_x000D_
_x000D_
_x000D_
_x000D_
_x000D_
 The MPS Farm Project and The Farm at Nellie Stone_x000D_
The MPS Farm Project is a model for engaging students, teachers and the community in growing food and building healthy food skills. Youth Farm, along with our key partners Minneapolis Public Schools Culinary &amp;_x000D_
Nutrition Services (MPS) and Nellie Stone Johnson Community School (NSJ) are partnering to focus on four (4) goals: _x000D_
(1) Increase understanding of food production and nutrition among youth and teachers through agricultural education, classroom lessons and school meals; _x000D_
(2) Increase community understanding of food production, purchasing and preparation through nutrition education and engagement in the farm project to support community health and self-reliance; _x000D_
(3) Increase access to diverse, healthy food options in order to support healthy Minneapolis communities; and_x000D_
(4) Create a scalable and replicable partnership model for supporting school communities in food, nutrition, youth development and agricultural education. _x000D_
_x000D_
The MPS Farm Project and The Farm at Nellie Stone will be developed over the course of five (5) years, engaging students and teachers at NSJ, teachers and school garden coordinators throughout the MPS district, Youth Farm, youth, and community members from Hawthorne and surrounding neighborhoods. These partners will collaboratively build a 23-acre farm and outdoor education space, including a greenhouse and hoop house, creating food access and developing a model for partner schools that connects the farm, the cafeteria, and the classroom through experiential education that aligns with MPS standards and Youth Farm’s youth development model._x000D_
_x000D_
_x000D_
Integrating Workforce Training For Foster Youth With A Community Food Web: Culinary Arts, Agriculture, and Nutrition (I-Can)_x000D_
_x000D_
The proposed project is designed to develop and maintain a network of services to assist young adults recently emancipated from the foster care system, and brings together the resources of a large comprehensive university, an arboretum, a non-profit social enterprise, and a NIFA-funded community-based education and research project. The goals of the program are to: _x000D_
(1) to increase knowledge and skills of sustainable urban agriculture,;_x000D_
(2) increase knowledge and practice of Dietary Guidelines for Americans in coordination with increasing culinary skills;  _x000D_
(3) to develop business and entrepreneurial skills through the creation, testing, and sale of value-added products based on fruits and vegetables from the arboretum; and _x000D_
(4) to embed community-based research into the evaluation of the program._x000D_
_x000D_
_x000D_
Healthy Here: Bernalillo County Community Food Projects And Mobile Food Market_x000D_
Presbyterian Healthcare Services will serve as the backbone agency for a collective impact partnership to address food insecurity and health disparities in Bernalillo County, New Mexico. Organization partners include Agri-Cultura Network, Adelante, Kids Cook!, Street Food Institute, and First Choice Community Healthcare. Partners along with a community-based Governance Committee will plan and carry out a four-year project incorporating a Mobile Food Market that sells locally grown produce and integrates outreach and education about cooking, nutrition, and gardening. Target beneficiaries are low-income residents of the South Valley and the International District. Residents here face challenges affording healthy produce and may not have ready transportation to reach the limited number of supermarkets and other retailers selling produce. The Mobile Food Market will stop at points of community intersection like schools, clinics, and senior centers. Programming also includes public workshops about gardening and food and a train-the trainer model to produce Community Food Leaders. The project will also employ area residents as trained Community Food Educators. Project goals include increasing access to nutritious food among low-income residents; developing local leadership and food security; supporting local farming of high-value crops and agricultural economic development; improving healthy eating and reducing area health disparities; and strengthening linkages between agricultural, entrepreneurial, health, and human service sectors to create a vibrant local food economy._x000D_
_x000D_
Rebuilding Local Food Systems in Farmworker Communities Project_x000D_
The Farmworker Association of Florida, a community-based organization, proposes to expand its Rebuilding Local Food Systems (RLFS) in Farmworker Communities project, whose goal is trifold: to increase small-scale food production in farmworker communities; to increase low-income community members’ access to and consumption of affordable, organic foods; and to raise low income community members’ awareness about the importance of producing and consuming fresh fruits and vegetables that are locally grown using methods that conserve natural resources. Toward this goal, the RLFS project has three (3) distinct objectives: _x000D_
(1) to establish/improve community gardens in four (4) farmworker communities to serve as small-scale agriculture demonstration sites to exemplify potential farm economic development opportunities; _x000D_
(2) to develop/implement a food and farm entrepreneur program to provide education and technical assistance to community members on becoming small farmers by establishing backyard farm operations or forming agricultural cooperatives; and _x000D_
(3) to provide sustainable agriculture, nutrition, and healthy living education to farm worker families and other low-income persons in the target communities. _x000D_
_x000D_
The primary beneficiaries and engaged populations of the RLFS project are minority, low-income residents of the agricultural areas of South Apopka, Fellsmere, Pierson, and Homestead/Florida City. The Rebuilding Local Food Systems project aligns well with the following Community Food Projects Competitive Grants Program (CFPCGP) objectives and/or priorities: meet the food needs of low-income individuals; increase the self-reliance of communities in providing for the food needs of the communities; and promote comprehensive responses to local food access, farm, and nutrition issues._x000D_
Fiscal Year2017: Farms to Food Banks Capacity-Building Project
Farm to Food Banks Capacity Building Project reduces food insecurity in Kentucky and strengthens the linkages between key sectors of Kentucky’s food system, including farmers, nonprofit food distributors and low-income consumers. Outcomes include increasing the amount of fresh produce to low income Kentuckians by 9 million, increasing by 20% the number of food bank patrons that are aware of the benefits of healthy eating and possessing the skill necessary to prepare fruits and vegetables; and increasing by 200 the number of Kentucky farmers benefiting from a new market for a Number 2-grade and surplus produce and an average increase in cash flow of $2,500.Fiscal Year2018: Farming for Life
Farming for Life is a comprehensive program that will alter the current food production and access trajectory by bringing together healthcare, agriculture, and social service organizations to systematically address issues of food insecurity, health, and local food production. This program builds a bridge between healthcare, social services, and agriculture to mitigate the heavy burdens of chronic disease and food insecurity, while simultaneously enhancing the capacity of local farmers to supply the community with fresh produce. Participants will be referred to Farming for Life by their primary care physicians, where they will collect weekly supplies of vegetables free of charge. The vegetables will be sourced directly from local farms and will be distributed through existing distribution infrastructure at local social service organizations.Fiscal Year2019: For Fiscal Year (FY) 2019:
Pertinent details provided by Program at a future date.</t>
  </si>
  <si>
    <t xml:space="preserve">Within guidelines established for the program as described in the Request for Application (RFA). 1. The applicability and merit of the proposed project in regard to its ability to:  Meet the food needs of low-income people in the proposed community for providing for its own food needs; and promote comprehensive responses to local food, farm, and nutrition needs; _x000D_
2. the capacity to become self-sustaining once Federal funding ends; and _x000D_
3. organizational and staff qualifications and experience; and 4. additional criteria will be considered relative to the extent the proposed project contributes to: (a) developing linkages between two or more sectors of the food system; (b) supporting the development of entrepreneurial projects; _x000D_
(c) developing innovative linkages between the for-profit and nonprofit food sectors; (d) encouraging long-term planning activities and multi-system, interagency approaches; and (e) incorporating linkages to one or more ongoing USDA themes or initiatives referred to in the program guidelines and/or annual proposal solicitation.  _x000D_
_x000D_
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https://nifa.usda.gov/funding-opportunity/community-food-projects-cfp-competitive-grants-program_x000D_
</t>
  </si>
  <si>
    <t>https://beta.sam.gov/fal/38e0cf6c0cd14ce884fe7a5c66e43956/view</t>
  </si>
  <si>
    <t>Secondary and Two-Year Postsecondary Agriculture Education Challenge Grants</t>
  </si>
  <si>
    <t>SPECA Grants Program</t>
  </si>
  <si>
    <t>{"list":[{"act":{"description":"Section 1405 of the National Agricultural Research, Extension, and Teaching Policy Act of 1977, as amended, (7 U.S.C. 3121) designates the U.S. Department of Agriculture (USDA) as the lead Federal agency for agriculture research, extension and teaching in the food and agricultural sciences. Section 7109 of the Food, Conservation, and Energy Act of 2008 (P.L. 110-246) amends the authority for this program contained in section 1417(j) of the National Agricultural Research, Extension, and Teaching Policy Act of 1977, as amended (7 U.S.C. 3152(j)). In accordance with the statutory authority, subject to the availability of funds, the Secretary of Agriculture (USDA), who has delegated the authority to the Director of the National Institute of Food and Agriculture (NIFA), will award grants to: (a) promote and strengthen secondary and 2-year postsecondary agriscience and agribusiness education, and Agriculture in the K-12 Classroom, in order to help ensure the existence in the United States of a qualified workforce to serve the food and agricultural sciences system; and (b) promote complementary and synergistic linkages among secondary, 2-year postsecondary, and higher education programs in the food and agricultural sciences in order to attain excellence in education and to encourage more young Americans to pursue and complete a baccalaureate or higher degree in the food and agricultural sciences."},"USC":{"title":"7","section":"3121"},"authorizationTypes":{"USC":true,"act":true},"usc":{"title":"7","section":"3121"}},{"act":{"description":"Section 1405 of the National Agricultural Research, Extension, and Teaching Policy Act of 1977, as amended, (7 U.S.C. 3121) designates the U.S. Department of Agriculture (USDA) as the lead Federal agency for agriculture research, extension and teaching in the food and agricultural sciences. Section 7109 of the Food, Conservation, and Energy Act of 2008 (P.L. 110-246) amends the authority for this program contained in section 1417(j) of the National Agricultural Research, Extension, and Teaching Policy Act of 1977, as amended (7 U.S.C. 3152(j))."},"USC":{"title":"7","section":"3152 (j)"},"authorizationTypes":{"USC":true,"act":true},"usc":{"title":"7","section":"3152 (j)"}}]}</t>
  </si>
  <si>
    <t>The purpose of the Secondary Education, Two-Year Postsecondary Education, and Agriculture in the K-12 Classroom Challenge (SPECA) Grants Program is to: enhance curricula in agricultural education; increase faculty teaching competencies; interest young people in pursuing higher education in order to prepare for scientific and professional careers in the food and agricultural sciences; promote the incorporation of agriscience and agribusiness subject matter into other instructional programs, particularly classes in science, business, and consumer education; facilitate joint initiatives by the grant recipient with other secondary schools, institutions of higher education that award an associate's degree, institutions of higher education that award a bachelor's degree, and nonprofit organizations supporting agriscience and agribusiness education, to maximize the development and use of resources, such as faculty, facilities, and equipment, to improve agriscience and agribusiness education; support other initiatives designed to meet local, State, regional, or national needs related to promoting excellence in agriscience and agribusiness education; and support current Agriculture in the Classroom programs for grades K-12.</t>
  </si>
  <si>
    <t>Public secondary schools or public or private nonprofit junior and community colleges.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</si>
  <si>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\r\nhttps://nifa.usda.gov/funding-opportunity/secondary-education-two-year-postsecondary-education-and-agriculture-k-12\r\n \r\nRFAs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</si>
  <si>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RFAs are published on the Agency’s website and Grants.gov.  Applicants must complete the Grants.gov registration process.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</si>
  <si>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\r\nhttps://nifa.usda.gov/funding-opportunity/secondary-education-two-year-postsecondary-education-and-agriculture-k-12\r\n\r\nRFAs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</si>
  <si>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https://nifa.usda.gov/funding-opportunity/secondary-education-two-year-postsecondary-education-and-agriculture-k-12 _x000D_
_x000D_
RFAs are generally released annually. Hence, the RFAs provide the most current and accurate information available. Any specific instructions in the Competitive RFAs supersede the general information provided in the CFDA database._x000D_
</t>
  </si>
  <si>
    <t xml:space="preserve">Specific details are provided in the Request for Applications (RFA), which are generally published annually. _x000D_
_x000D_
The most current RFA is available via: _x000D_
https://nifa.usda.gov/funding-opportunity/secondary-education-two-year-postsecondary-education-and-agriculture-k-12_x000D_
</t>
  </si>
  <si>
    <t>{"types":{"moe":false,"formula":false,"matching":true},"matching":{"requirementFlag":"voluntary","percent":"100","description":"A grant recipient is required to match the USDA funds awarded on a dollar-for-dollar (100%) basis from non-Federal sources. \r\n\r\nMatching funds are not required to come in any particular amount from any one source. \r\n\r\nHowever, all matching funds pledged in this application must be accompanied by documentation. See Part IV, B.5. SF 424 (R&amp;R) Budget Fed and Non-Fed, Field K-Budget Justification, for additional details. \r\n\r\n**Note #2 -  Use of Indirect Costs as In-Kind Matching Contributions. Indirect costs may be claimed under the Federal portion of the award budget or, alternatively, indirect costs may be claimed as a matching contribution (if no indirect costs are requested under the Federal portion of the award budget). \r\n\r\nHowever, unless explicitly authorized in the RFA, indirect costs may not be claimed on both the Federal portion of the award budget and as a matching contribution, unless the total claimed on both the Federal portion of the award budget and as a matching contribution does not exceed the maximum allowed indirect costs or the institution’s negotiated indirect cost rate, whichever is less. \r\n\r\nAn awardee may split the allocation between the Federal and non-Federal portions of the budget only if the total amount of indirect costs charged to the project does not exceed the maximum allowed indirect costs or the institution’s negotiated indirect cost rate, whichever is less. For example, if an awardees' indirect costs are capped at 22 percent pursuant to section 1462(a) of NARETPA (7 U.S.C. 3310(a)), the awardee may request 11 percent of the indirect costs on both the Federal portion of the award and as a matching contribution. \r\n\r\nOr, the awardee may request any similar percentage that, when combined, does not exceed the maximum indirect cost rate of 22 percent.\r\n\r\n"}}</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</si>
  <si>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\r\nhttps://nifa.usda.gov/funding-opportunity/secondary-education-two-year-postsecondary-education-and-agriculture-k-12\r\n\r\nRFAs are generally released annually. Hence, the RFAs provide the most current and accurate information available. Any specific instructions in the Competitive RFAs supersede the general information provided in the CFDA database.\r\n ","awardedDescription":"NIFA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</si>
  <si>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</si>
  <si>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(Project Grants) FY 17$855,255.00; FY 18 est $839,625.00; FY 19 est $0.00; FY 16$852,300.00; - The difference between the appropriation and obligation numbers reflects legislative authorized set-asides deducted as appropriate, and in some cases the availability of obligational authority from prior years.
NOTE:
Funding associated with this program has been transferred to the Department of Education or the National Science Foundation in the President's FY 2016 Budget proposal. 
Therefore, FY 2019 funds are not reported for the NIFA program.</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</si>
  <si>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https://nifa.usda.gov/funding-opportunity/secondary-education-two-year-postsecondary-education-and-agriculture-k-12_x000D_
</t>
  </si>
  <si>
    <t>{"list":[{"fiscalYear":2016,"description":"For the FY 2016 award cycle, a total of $858,500 was available for project grant awards, after legislatively authorized set-asides were deducted.  \r\nA total of 74 applications were accepted for review.  In July 2016, a 27 member peer review panel will evaluate these applications. The peer panel includes faculty members from secondary schools, two-year postsecondary, land grant and non-land grant colleges and universities, and practitioners from the food and agricultural sciences community. \r\nFunds were available to support a total of approximately 10 awards in the following Project Types:  \r\nConference/Planning projects; \r\nRegular projects;  Joint projects; and \r\n2 Large-scale Comprehensive Initiatives.  \r\n\r\nThe anticipated funding ratio for this program in FY 2016 is 13.5 percent.\r\n\r\n\r\n\r\n\r\n\r\n \r\n\r\nThe initial Appropriation was $852,300. After legislatively mandated set-asides, the amount available to fund projects was \r\n$841,730.\r\n\r\nIn FY 2016, 73 proposals were accepted for review. A total of 12 awards are recommended for funding. \r\n\r\nThe composition of awards follows: five (5) regular, three (3) planning, and four (4) joint projects.\r\n\r\nThe funding rate is 16.4%.\r\n"},{"fiscalYear":2017,"description":"\r\n\r\nThe initial Appropriation is $847,125. After legislatively mandated set-asides, the amount available to fund projects is $845,250.\r\n\r\nIn FY 2017, 66 proposals were accepted for review. A total of ten (10) awards are recommended for funding. \r\nThe composition of awards follows: four (4) regular, three (3) planning, two (2) collaborative type 1, and one (1) collaborative type 2.\r\n\r\nThe funding rate is 15%.\r\n"},{"fiscalYear":2018,"description":"For Fiscal Year (FY) 2018:\n\nThe initial appropriation was $900,000. The amount available to fund projects was $856,137.\nIn FY 2018, 50 proposals were accepted for review. A total of six awards have been recommend for funding. The FY '18 SPECA funding rate is 12%."},{"fiscalYear":2019,"description":"For Fiscal Year (FY) 2019:\n\nInformation is not yet available. Pertinent data to be provided by Program at a future date."}],"isApplicable":true}</t>
  </si>
  <si>
    <t>http://nifa.usda.gov/program/secondary-education-two-year-postsecondary-education-and-agriculture-k-12-classroom</t>
  </si>
  <si>
    <t xml:space="preserve">10.210 Higher Education – Graduate Fellowships Grant Program; 10.216 1890 Institution Capacity Building Grants; 10.217 Higher Education - Institution Challenge Grants Program; </t>
  </si>
  <si>
    <t>Fiscal Year2016: For FY 2016:_x000D_
_x000D_
Information is not yet available. Pertinent details to be provided by Program at a future date. _x000D_
_x000D_
Cultivating an Edible Education_x000D_
_x000D_
Project incorporates both technical knowledge in the FANH sciences throughout core courses in biology, chemistry, physics, environmental science and history, and soft skills by employing project-based learning, dedicated instructional units, community engagement, field trips and summer programs to reach disadvantaged students from Rochester public schools._x000D_
_x000D_
Engaging secondary students in agricultural science career paths through integration of controlled environment food production education_x000D_
_x000D_
The purpose of this project is to develop and deliver an innovative agriculture science curriculum and equip educators in its use to promote student proficiency in high school and increase enrollment in agriculture and food production tracks in post-secondary schools as well as later careers. This project will center on the use of controlled environment for soilless vegetable growing systems as a tool to enhance 9th through 12th grade chemistry, biology, and agriculture science education. _x000D_
_x000D_
Building Capacity for School Based Agricultural Education in the Food Insecure Region of Michigan’s Upper Peninsula_x000D_
_x000D_
Michigan State University Upper Peninsula Research and Extension Center (UPREC) in partnership with the U.P. Food Exchange (UPFE) and the Growing U.P. Agricultural Association (GUPAA) seeks to support the establishment of formal, school-based agricultural, food, and natural resource (AFNR) education programs in the Upper Peninsula (U.P.) of Michigan._x000D_
Fiscal Year2017: ENHANCING THE FUTURE POULTRY WORKFORCE THROUGH STEM BASED INDUSTRY EXPOSURE AND ENGAGEMENT
This three-year project will support a total of 405 students and faculty through a curriculum that combines STEM knowledge with career development using the poultry industry as its focal point. 
COLLABORATIVE LEARNING BETWEEN HIGHER EDUCATION AND HIGH SCHOOL STUDENTS DUALLY-ENROLLED IN ONLINE NUTRITION
This two-year project will support partnerships and networking among academic institutions. It will advance agricultural education by fostering partnerships between high schools and colleges in the area of nutrition. The grant will strengthen content and delivery of a high school nutrition course and allow junior and senior high school students to take a dual enrollment in a college level nutrition course for credit. 
CONNECTING LAND-GRANT UNIVERSITY RESEARCH CENTERS TO SECONDARY AGRICULTURAL EDUCATION STUDENTS IN IDAHO, KANSAS, AND OKLAHOMA
This three-year project will support 7,290 faculty and students through a curriculum development initiative involving a partnership of three Land Grant Institutions: University of Idaho, Kansas State University and Oklahoma State University. The project will create opportunities for high school students to have hands-on research experiences in agri-science at university research centers. To ensure the students get the most out of the their research experience the project will provide mentoring to high school agricultural teachers and participating university researchers so they can optimize their ability to teach and develop students’ talents. 
IDAHO AGRICULTURAL EDUCATION ALTERNATIVELY CERTIFIED TEACHER SUPPORT PROGRAM (ACTS)
This two-year project will support targeted training to certify agricultural teachers who entered their profession in different ways from the traditional four-year teaching degree program.  Since more than 40 percent of the new agricultural teachers in Idaho are not certified in the traditional manner this program will help insure that agricultural instructors in the state receive the training and mentoring they required to provide quality instruction to their students. The project director expect to serve 22 faculty and, ultimately, over 13,000 students. 
ONLINE MODULES FOR HIGH SCHOOL TEACHERS THAT HYBRIDIZE HORTICULTURE AND SCIENCE CURRICULA WHILE PROMOTING HORTICULTURE AS A CAREER
This two-year project will support curriculum development to support 805 students and faculty. It will provide secondary instructors with modules in plant production, including general plant biology, hydroponics and careers in horticulture. These online modules will allow educators to introduce horticulture as a technology rich career path that relies on robotics, drones and computerized environmental monitoring and control. It will promote career awareness as a means to increase the number of trained horticulturalists in response to anticipated industry workforce demands.Fiscal Year2018: SNEAD STATE COMMUNITY COLLEGE SECONDARY TO POSTSECONDARY 2+2+2
This three-year project will improve the graduation and matriculation of students interested in agriculture careers. This project will re-establish four agriculture courses, the first at Snead State since 2008. The project director expects to enroll 30 high school agriculture program participants in postsecondary education, enroll a minimum of 25 students in Agriculture Science and Horticulture degrees, graduate 80% of these students with a two-year degree, and increase the number of students who transfer to a four-year institution with agriculture degrees. The project will be funded at $47,156.
SUSTAINABLE AGRICULTURE PRACTICES RESEARCH STUDY (CRELLIN ELEMENTARY (MD))
This two-year project will support approximately 90 students and staff members. Crellin Elementary plans to prepare their students for post-secondary education and career opportunities in the sustainable agriculture and environmental fields. To accomplish this goal, the project director will combine mentorships with local expert partnerships and teacher training in a student-driven research program titled Young Researchers Institute. The project will be funded at $12,900.
ENGAGING LOCAL UNDERREPRESENTED YOUTH THROUGH A HIGH SCHOOL AGRICULTURE BIOSCIENCE CERTIFICATE (HS-ABC) PROGRAM (TENNESSEE STATE UNIVERSITY)
This two-year project proposes to deliver an Agriculture and Bioscience Certificate (ABC) Program in Metropolitan Nashville Public Schools (MNPS) with the infusion of critical technologies, faculty, and graduate student resources from Tennessee State University (TSU). The Certificate program will be delivered in three phases: 1) preparing high school agriculture teachers to co-teach the courses; 2) providing inquiry-based classroom and lab-based teaching activities; 3) offering a summer research camp for the high school students to conduct research projects at TSU. The project director aims to certify 100 high school students and give teaching and mentoring experience to 40 TSU graduate students. The project will be funded at $148,923.
PINNING DOWN AG LITERACY: EXPANDING ACCESS TO INSECT SCIENCE  (NEW MEXICO STATE)
This three-year project will serve approximately 5,000 students and 50 teachers by supporting the teaching of 7th grade insect science. In an effort to increase the representation of minority groups in entomology, the project will create a suite of online learning modules in the field that highlight the importance of insects to the world around us. Through its partnership with New Mexico Ag in the Classroom and the Asombro Institute, NMSU will offer professional development for teachers alongside highly visual, interactive insect science tools and disseminate them statewide and nationally. The project will be funded at $196,919. 
PATHWAYS TO HIGHER EDUCATION: ENGAGING SECONDARY EDUCATION STUDENTS IN THE FOOD, AGRICULTURAL, NATURAL RESOURCES, AND HUMAN SCIENCES. (UNIVERSITY OF WYOMING)	
This three-year project will support 180 students through a comprehensive recruitment and training program. UW will develop introductory courses in the College of Agriculture of Natural Resources for secondary education students to engage them in higher education and career opportunities in Food, Agriculture, Natural Resources and Human Science fields. The project director hopes that increasing visibility and recruitment across state by directly engaging with secondary school students and providing them an opportunity to earn college credit will encourage them to continue on in Agriculture disciplines. The project will be funded at $153,270.Fiscal Year2019: For Fiscal Year (FY) 2019:
Information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</si>
  <si>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https://nifa.usda.gov/funding-opportunity/secondary-education-two-year-postsecondary-education-and-agriculture-k-12_x000D_
</t>
  </si>
  <si>
    <t>Jan 01,1999</t>
  </si>
  <si>
    <t>https://beta.sam.gov/fal/fa17548bc004487180efdcf86ee792ac/view</t>
  </si>
  <si>
    <t>1994 Institutions Research Program</t>
  </si>
  <si>
    <t xml:space="preserve">Tribal Colleges Research Grants Program (TCRGP) </t>
  </si>
  <si>
    <t>{"list":[{"act":{"description":"Section 1405 of the National Agricultural Research, Extension, and Teaching Policy Act of 1977 (NARETPA), as amended (7 U.S.C. 3121), designates the U. S. Department of Agriculture (USDA) as the lead Federal Agency for agricultural research, extension, and teaching in the food and agricultural sciences. Authority for this program is contained in the Equity in Educational Land-Grant Status Act of 1994 (7 U.S.C. 301 note), as amended by the Agricultural Research, Extension, and Education Reform Act of 1998 (7 U.S.C. 7601 note). In accordance with the statutory authority, subject to the availability of funds, the Secretary of Agriculture may award competitive grants, as defined in section 536 of the Equity in Educational Land Grant Status Act of 1994 (7 U.S.C. 301 note), to assist the 1994 Land-Grant Institutions in conducting agricultural research that addresses high priority concerns of tribal, national or multi-state significance."},"USC":{"title":"7","section":"301 note"},"authorizationTypes":{"USC":true,"act":true,"statute":false,"publicLaw":false,"executiveOrder":false},"usc":{"title":"7","section":"301 note"}}]}</t>
  </si>
  <si>
    <t>The Tribal Colleges Research Grants Program (TCRGP) (aka 1994 Institutions Research Program)  is a competitive grants program supporting fundamental and/ or applied agricultural research projects that address high priority concerns of tribal, national or multi-state significance. The program funds investigative and analytical studies and experimentation in the food and agricultural sciences (as defined in section 1404 of the NARETPA (7 U.S.C. 3103) and Part VIII, E. of this RFA). TCRGP seeks to advance the body of knowledge in the basic and applied natural and social sciences within the food and agricultural sciences.</t>
  </si>
  <si>
    <t>PROJECT GRANTS (COOPERATIVE AGREEMENTS)</t>
  </si>
  <si>
    <t>Bay Mills Community College, Blackfeet Community College, Cankdeska Cikana Community College, Cheyenne River Community College, Dine Community College, D-Q University, Dullknife Memorial College, Fond Du Lac Community College, Fort Belknap Community College, Fort Berthold Community College, Fort Peck Community College, LacCourte Orielles Ojibwa Community College, Little Big Horn Community College, Nebraska Indian Community College, Northwest Indian College, Oglala Lakota College, Salish Kootenai College, Sinte Gleska University, Sisseton Wahpeton Community College, Sitting Bull College, Stonechild Community College, Turtle Mountain Community College, United Tribes Technical College, Southwest Indian Polytechnic Institute, Institute of American Indian Arts, Crownpoint Institute of Technology, Haskell Indian National University, Leech Lake Tribal College, College of the Menominee Nation, and Little Priest Tribal College.</t>
  </si>
  <si>
    <t xml:space="preserve">Current Listing of 1994 Land-Grant Institutions (aka Tribal Colleges):_x000D_
_x000D_
Aaniiih Nakoda College;	Bay Mills Community College; Blackfeet Community College; Cankdeska Cikana Community College; Chief Dull Knife College; College of Menominee Nation; College of the Muscogee Nation; Dine’ College; Fond du Lac Tribal and Community College; Fort Peck Community College; Haskell Indian Nations University; Ilisagvik College; Institute of American Indian Arts; Keweenaw Bay Ojibwa Community College; Lac Courte Oreilles Ojibwa Community College; Leech Lake Tribal College; Little Big Horn College; Little Priest Tribal College; Navajo Technical University; Nebraska Indian Community College; Nueta, Hidatsa and Sahnish College; Northwest Indian College; Oglala Lakota College; Saginaw Chippewa Tribal College; Salish Kootenai College; Sinte Gleska University; Sisseton Wahpeton College; Sitting Bull College; Southwestern Indian Polytechnic Institute; Stone Child College; Tohono O’odham Community College; Turtle Mountain Community College; United Tribes Technical College; and White Earth Tribal and Community College._x000D_
</t>
  </si>
  <si>
    <t>{"description":"\r\nThe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\r\nhttps://nifa.usda.gov/funding-opportunity/tribal-colleges-research-grants-program-tcrgp\r\n\r\nRFAs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</si>
  <si>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\r\nhttps://nifa.usda.gov/funding-opportunity/tribal-colleges-research-grants-program-tcrgp\r\n\r\nRFAs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</si>
  <si>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_x000D_
SPECIAL NOTE: _x000D_
Please refer to the Competitive Request for Applications (RFAs) for further specific and pertinent details. The most current RFAs are available via: _x000D_
https://nifa.usda.gov/funding-opportunity/tribal-colleges-research-grants-program-tcrgp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</si>
  <si>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https://nifa.usda.gov/funding-opportunity/tribal-colleges-research-grants-program-tcrgp_x000D_
_x000D_
RFAs are generally released annually. Hence, the RFAs provide the most current and accurate information available. Any specific instructions in the Competitive RFAs supersede the general information provided in the CFDA database. </t>
  </si>
  <si>
    <t xml:space="preserve">Not Applicable._x000D_
2 CFR Part 200 – Subparts D &amp; E apply to this program._x000D_
_x000D_
</t>
  </si>
  <si>
    <t xml:space="preserve">Specific details are provided in the Request for Applications (RFA), which are generally published annually. _x000D_
_x000D_
The most current RFA is available via: _x000D_
https://nifa.usda.gov/funding-opportunity/tribal-colleges-research-grants-program-tcrgp_x000D_
</t>
  </si>
  <si>
    <t>{"awarded":"other","description":"The term of competitive project grants and/or cooperative agreements under this program may not exceed three (3) years. \r\n\r\n2 CFR Part 200, Subpart D applies to this program.\r\n\r\nIn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\r\nhttps://nifa.usda.gov/funding-opportunity/tribal-colleges-research-grants-program-tcrgp\r\n\r\nRFAs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</si>
  <si>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details.\r\n\t"},{"code":"expenditure","isSelected":true,"description":"EXPENDITURE REPORTS:\r\nSee above for pertinent and specific details.\r\n\r\n"},{"code":"performanceMonitoring","isSelected":true,"description":"PERFORMANCE MONITORING:\r\nSee above for pertinent and specific details.\r\n\r\n"}]</t>
  </si>
  <si>
    <t>(Project Grants (Cooperative Agreements)) FY 17$1,670,933.00; FY 18 est $3,513,893.00; FY 19 est $1,665,845.00; FY 16$1,674,391.00; - The difference between the appropriation and obligation numbers reflects legislative authorized set-asides deducted as appropriate, and in some cases the availability of obligational authority from prior years._x000D_
_x000D_
This program represents no year funds.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</si>
  <si>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https://nifa.usda.gov/funding-opportunity/tribal-colleges-research-grants-program-tcrgp_x000D_
</t>
  </si>
  <si>
    <t>{"list":[{"fiscalYear":2016,"description":"For FY 2016:\r\nNIFA made ten (10) awards to seven (7) institutions totaling $1,674,391. \r\n\r\nThe 1994 Research Program is a competitive grant where recipients are selected via peer review. \r\n\r\nApplicants may apply at four (4) different levels.  A Student Research Experience can be funded up to $65,000; a Research Capacity Building Option up to $85,000 and a New Discovery Research option up to $200,000 and New Discovery with significant student research (five or more students) set at $220,000.  \r\n\r\nThere is no limit on the number of applications that can be submitted by an institution and multiple awards can be made.   \r\n\r\nIn FY 2016, there were two (2) student projects, one (1) capacity and seven (7) new discovery; four (4) of those included significant student research. \r\n\r\nFurther, two (2) proposals that were not funded in FY 2015, re-submitted enhanced applications and received awards in FY 2016. \r\n\r\n\r\n \r\n\r\nThe National Institute of Food and Agriculture (NIFA) made ten (10) awards to seven (7) institutions totaling $1,674,391. \r\n\r\nThe 1994 Research Program is a competitive grant where recipients are selected via peer review. \r\n\r\nApplicants may apply at four (4) different levels.  A Student Research Experience can be funded up to $65,000; a Research Capacity Building Option up to $85,000 and a New Discovery Research option up to $200,000 and New Discovery with significant student research [five (5) or more students] set at $220,000.  \r\n\r\nThere is no limit on the number of applications that can be submitted by an institution and multiple awards can be made.   \r\n\r\nIn FY 2016, there were two (2) student projects, one (1) capacity and seven (7) new discovery; four (4) of those included significant student research. \r\n\r\nFurther, two (2) proposals that were not funded in FY 2015, re-submitted enhanced applications and received awards in FY 2016.\r\n"},{"fiscalYear":2017,"description":"NIFA made ten (14) awards to seven (13) institutions totaling $2,240,078. One school received two awards. \n\nThe 1994 Research Program is a competitive grant where recipients are selected via peer review. There were 18 proposals accepted for review. Each proposal was evaluated and scored by three reviewers.\n\nApplicants could apply at five (5) different levels.  A Student Research Experience can be funded up to $60,000; a Research Capacity Building Option up to $95,000 and a New Discovery Research option up to $200,000 and New Discovery with significant student research (five or more students) set at $220,000.  In 2017 it was also possible to receive a “Pathways to Research” grant. This grant helps a 1994 Land Grant build scientific capacity in order to become a more competitive funding candidate. Pathways awards were funded up to $59,954.\n\nFor the FY 2017 program, there were no restrictions in the number of applications that an eligible institution may submit through grants.gov. NIFA would only award up to two research awards to any one institution in the New Discovery Research option and up to two awards in the Capacity Building option with a limit of three awards total to any one eligible institution in response to the FY 2017 RFA. An institution applying for a “Pathways to Research” award could not receive more than one award overall.\n\nIn FY 2017, there were two (2) pathways  projects, two (2) student projects, one (1) capacity and nine (9) new discovery; seven (7) of those included significant student research. \n\nFurther, one (1) proposals that was not funded in FY 2016, re-submitted enhanced applications and received an award in FY 2017."},{"fiscalYear":2018,"description":"A total of 17 proposals were submitted and 13 are recommended for funding with 1 being recommended for funding with additional information regarding their 1862 collaborator and 2 being recommended for funding with additional information to the project. \n\nThere will be an additional RFA titled Tribal College Areas of Expertise that will be released soon. \n\nAppropriations for the program will be $3,801,000 and $2,144,240 is remaining. The remainder of these funds will be used for the Tribal College Area of Expertise."},{"fiscalYear":2019,"description":"The projected level of funding for FY 2019 will be the same as for FY 2018. \n\nPertinent details will be provided by Program at a future date."}],"isApplicable":true}</t>
  </si>
  <si>
    <t>http://nifa.usda.gov/program/tribal-college-research-grant-program</t>
  </si>
  <si>
    <t>Fiscal Year2016: For FY 2016:_x000D_
Turtle Mountain Community College, Anishinabe Campus Student Research Experience. Using Biological Indicators as Measures for Water Quality_x000D_
_x000D_
Turtle Mountain Community College students will use biological indicators to measure water quality in Belcourt Lake. This project builds off of previous student research projects, which also used macroinvertebrates to evaluate water quality in Ox Creek, a waterway fed by the spill way of Belcourt Lake. The previous project found high levels of lead in sloughs north and west of Belcourt Lake. The project director expects six students to have an intensive training in research and leadership skills. _x000D_
_x000D_
An Undergraduate Research Experience to Develop Improved Forest Carbon and Biomass Models for the Salish-Kootenai &amp; Nez Perce Inventory Programs_x000D_
_x000D_
The project supports sustainable silviculture of indigenous forests and bioenergy production. It will also train students through hands-on experiences in forestry research.  The collaborators are the University of Montana’s College of Forestry and Conservation, a McIntire-Stennis institution. Tribal partners are the forestry departments of the Nez Perce, Confederated Salish and Kootenai Tribes._x000D_
_x000D_
Conservation Bison Herd Health and Well-Being_x000D_
_x000D_
This research will evaluate the effect of diet, parasites and disease on the reproductive fitness of Fort Peck Tribe’s bison herds. The Fort Peck Tribe’s Yellowstone conservation herd had a calving rate of essentially 100 percent in 2015. However, in the same year, the tribe’s commercial herd’s calving rate was only 75 percent. This study whether herd health is the deciding factor in the calving rates.  The project director reports that the Fort Peck Tribes conservation herd offers a rare opportunity to conduct this evidence-based research, as its genetics are devoid of cattle DNA introgression. The work will be conducted with direct involvement of three Fort Peck Community College students supervised by faculty from that institution._x000D_
_x000D_
Plant Phenology as an Indicator of Forest Community Resilience and Adaptive Capacity_x000D_
_x000D_
This research will evaluate how climate changes affects how plants emerge, flower, produce seed and go dormant. Observing changes in plant life cycles and their reproductive fitness could provide strong indicators of changing climate conditions and assist natural resource managers in responding to change. In particular, this project will identify which plant species can provide “early warning” indicators of climate change in Northeastern Wisconsin._x000D_
_x000D_
New Discovery: Atmospheric Mercury Loading In The St. Louis River Watershed And Potential Correlation With Dragonfly Bioaccumulation_x000D_
_x000D_
The project director will guide students as they measure the mercury deposition in the St. Louis River watershed. Students will test for correlation between dry deposition and bioaccumulation of mercury in dragonfly larvae. The data will help tribal natural resource managers and health officials to protect those who rely on the watershed’s fish and plant life food. This student, which builds on previous student research, is also timely in that recent studies find that one in ten infants on the North Shore of Lake Superior have unsafe levels of mercury in their blood._x000D_
_x000D_
 _x000D_
_x000D_
Turtle Mountain Community College, Anishinabe Campus Student Research Experience. Using Biological Indicators as Measures for Water Quality_x000D_
_x000D_
Turtle Mountain Community College students will use biological indicators to measure water quality in Belcourt Lake. This project builds off of previous student research projects, which also used macroinvertebrates to evaluate water quality in Ox Creek, a waterway fed by the spill way of Belcourt Lake. The previous project found high levels of lead in sloughs north and west of Belcourt Lake. The project director expects six (6) students to have an intensive training in research and leadership skills. _x000D_
_x000D_
An Undergraduate Research Experience to Develop Improved Forest Carbon and Biomass Models for the Salish-Kootenai &amp; Nez Perce Inventory Programs_x000D_
_x000D_
The project supports sustainable silviculture of indigenous forests and bioenergy production. It will also train students through hands-on experiences in forestry research.  The collaborators are the University of Montana’s College of Forestry and Conservation, a McIntire-Stennis institution. Tribal partners are the forestry departments of the Nez Perce, Confederated Salish and Kootenai Tribes._x000D_
_x000D_
Conservation Bison Herd Health and Well-Being_x000D_
_x000D_
This research will evaluate the effect of diet, parasites and disease on the reproductive fitness of Fort Peck Tribe’s bison herds. The Fort Peck Tribe’s Yellowstone conservation herd had a calving rate of essentially 100 percent in 2015. However, in the same year, the tribe’s commercial herd’s calving rate was only 75 percent. This study whether herd health is the deciding factor in the calving rates.  The project director reports that the Fort Peck Tribes conservation herd offers a rare opportunity to conduct this evidence-based research, as its genetics are devoid of cattle DNA introgression. The work will be conducted with direct involvement of three (3) Fort Peck Community College students supervised by faculty from that institution._x000D_
_x000D_
Plant Phenology as an Indicator of Forest Community Resilience and Adaptive Capacity_x000D_
_x000D_
This research will evaluate how climate changes affects how plants emerge, flower, produce seed and go dormant. Observing changes in plant life cycles and their reproductive fitness could provide strong indicators of changing climate conditions and assist natural resource managers in responding to change. In particular, this project will identify which plant species can provide “early warning” indicators of climate change in Northeastern Wisconsin._x000D_
_x000D_
New Discovery: Atmospheric Mercury Loading In The St. Louis River Watershed And Potential Correlation With Dragonfly Bioaccumulation_x000D_
_x000D_
The project director will guide students as they measure the mercury deposition in the St. Louis River watershed. Students will test for correlation between dry deposition and bioaccumulation of mercury in dragonfly larvae. The data will help tribal natural resource managers and health officials to protect those who rely on the watershed’s fish and plant life food. This study, which builds on previous student research, is also timely in that recent studies find that one (1) in ten (10) infants on the North Shore of Lake Superior have unsafe levels of mercury in their blood._x000D_
Fiscal Year2017: 1.	Building A Community-Based Research Plan At Tohono O’odham Community College
This two-year, Pathways to Research proposal will support a partnership with University of Arizona and meetings to develop an Indigenous Research program at the college. Project directors will reach out to students and the greater community to learn about what they would support in a new research program that is adapted to the needs of the Tohono O`odham Reservation. 
2.	 IAIA Student Agricultural Research Project Phase II
This two-year Student Research project builds on a previous program to provide arts students with an opportunity to study science. Working with New Mexico State University, IAIA will train students in agriculture research methods applicable to farms along the Rio Grande and Pecos River corridors. This will enhance science literacy among all participants and may engage a few students in a new academic career. 
3.	 Implementing Interdisciplinary Experiential Learning at a Tribal College 
This two-year Capacity project will focus on building new collaborations with North Dakota State University. The project will investigate the potential of equine assisted learning as a means to address the community concerns about loss of culture and low academic achievement among reservation youth. 
4.	Effectiveness of sub-irrigation in the Milk River floodplain, Montana 
This two-year, New Discovery project will investigate whether a sub-irrigation system can address the agricultural needs of in semi-arid regions of northcentral Montana. The Aaniiih Nakoda College community garden will serve as a demonstration plot for this new tool to manage soil moisture and nutrient management. The project director also hopes to attract more students to the environmental science program with the project. Montana State University-Bozeman will partner with the college on this research.
5.	Strengthening Little Big Horn College Research Capacity through Improving Rural Families` Access to Safe Drinking Water 
This two year, New Discovery project, a partnership with the University of Wisconsin-Madison, seeks to apply archeology to develop a more sustainable agriculture on the Menominee reservation. The project builds on three tribal research capacity grants and will explore Menominee agricultural practices from 750 to 1650 AD to gain insights on systems that could benefit modern agriculture during times of climate change. Thirty students will benefit from this project, including ten student interns, qualifying it for the enhanced student funding option.Fiscal Year2018: 1.	Rapid, early warning approaches to track shellfish toxins at Se'lhaem Buoy
The goal of this New Discovery Research grant is to determine if including water quality, toxin, and harmful algae data at the Se'lhaem Buoy in Bellingham Bay will increase the resolution and  quality of data being collected at nearby Gooseberry Point, Lummi Nation. The Lummi people have been fishing in these waters since time immemorial, and depend heavily on the shellfisheries for subsistence, ceremonial, and commercial purposes. Harmful Algal Blooms are a serious threat to shell fisheries along the West Coast, and virtually all coastal habitats in the US are at threat from toxic harmful algal events. To accomplish these goals we have identified University of California Santa Cruz as a 1862 Land Grant partner for this project, bringing extensive experience in toxin identification and monitoring. This builds on a previous project, where weekly sampling at Gooseberry Point, Lummi Nation, in Lummi Bay monitors for water quality, toxins, and harmful algae. Northwest Indian College will lead all fieldwork for water quality, phytoplankton, and toxin monitoring at the Se'lhaem Buoy in Bellingham Bay. This additional monitoring may widen the net for identifying toxin and harmful algae input from the north, a concern expressed by Lummi Natural Resources, as it could have swift consequences for shellfish harvests. This project will support at least six American Indian students at Northwest Indian College through summer and school-year paid internships. The research will support TCRGP Priority areas:
(1) Natural Resource conservation or adaption to changing climate 
(2) Tribal youth and leadership development, and
(3) Food sovereignty or food safety for tribal communities. 
Also the REE goals:
(1) Local and Global Food Supply and Security 
(2) Responding to climate and energy needs 
(3) Sustainable use of Natural Resources and 
(4) Education and science literacy.
2.	Ecological Restoration of native plant communities in forests and woodlands on the Navajo Nation.
The proposal titled, “Ecological restoration of native plant communities in forests and woodlands on the Navajo Nation” is a new application submitted as a New Discovery-Enhanced, applied research project. The overall proposal to the Agriculture and Food Research Initiative (AFRI) National Institute of Food and agriculture (NIFA) Tribal Colleges Research Grants Program is a partnership between Diné College (lead) and Northern Arizona University. The overall goal is to carry out experiments in ecological restoration in and near Tsaile, Arizona. The proposed research is to determine evidence of ecological restoration of native vegetation after implementing ecological restoration thinning prescriptions in dense pinyon, juniper and ponderosa pine forest. The NAU investigator P. Fulé, will support the overall project as described in the full proposal. Specific responsibilities of Dr. Fulé are to:
(1) support development of restoration treatments in collaboration with Diné College staff and forest managers, (2) serve as mentor to NAU students participating in the project, and 
(3) evaluate research outputs and contribute to their professional presentation and publication. Diné College Land Grant Staff and Interns will implement the project and ensure the collaboration with Northern Arizona University as a partnering institution. The grant opportunity will allow Diné College student’s interns to receive experience in applied research.
3.	Traditional Mvskoke Foods: Connecting with our Ancestors
Relevance of the Project to the Goals of TCRGP: This student led research will answer allow students to form a research question relating to traditional foods. By allowing students to select from a broad subject matter, they are able to see how these foods have made an impact in their own lives. In addition, the project also encourages students to bolster research knowledge, and to take those skills forward in their quest for higher education, which effectively encourages lifelong learning.
4.	Expanding a Surface Water Monitoring Program in the L'Anse Indian Reservation and Ceded Territory
This project will continue and expand a surface water monitoring program that has been successfully administered since 2015. This work reflects a collaborative effort to collect water temperature data in targeted streams, wetlands, and near-shore Lake Superior locations throughout the L’Anse Indian Reservation and ceded territory in northern Michigan. Target locations provide critical habitat for fish and plant species that are deeply-valued by the tribal community. Findings will enhance two years of baseline data to detect long-term trends and will inform KBIC-NRD’s management decisions with fish stocking/harvest and water quality programs.
The project will strengthen existing relationships by leveraging resources and expertise across collaborators. Research capacity will be enhanced through the inclusion of SFRES’s valuable insight on links between forest management and water quality, representing the key expansion of previous work. KBIC-NRD practitioners will provide expertise and student mentoring related to the day-to-day administration of natural resource programs. Ties between SFRES, KBIC-NRD, and KBOCC will be strengthened. Student research assistants will be very active in this research and will receive stipends and internship credits for their work. They will also gain valuable workplace and field research skills, have opportunities to deliver professional presentations, and be exposed to pathways to SFRES programs. Students will conclude their internships well-positioned for employment and transfer to 4-year STEM programs.
5.	Landscape Impacts on Mercury Cycling in the St. Louis River Watershed
Landscape Impacts on Mercury Cycling in the St. Louis River Watershed is a new application under the Tribal College Research Grants Program (USDA-NIFA-TCRGP_006534). This New Discovery research project fulfills the Fond du Lac Tribal and Community College's Environmental Institute mission and provides research that helps tribal authorities address the impact of mercury on both Fond du Lac community and natural resources in the St. Louis River watershed. Our 1862 Land Grant Partner is the University of Minnesota. This project is a continuation of previous research supported by the USDA’s NIFA program and will expand on that work to study the influence of landscape type on ioaccumulation of Hg in Odonate (dragonfly) larvae. In prior work, our team of researchers and students investigated spatial patterns in mercury deposition in the St Louis River watershed, a large diverse ecosystem with mining impacts near the headwaters and connection to reservoirs and Lake Superior near its mouth. We measured Hg in leaf litter as an indication of atmospheric sources and in odonate (dragonfly) tissue as an indicator of bioaccumulation potential. While some spatial differences in Hg were identified, they appeared to be related more to the character of the local watershed upstream from the sampling site rather than the proximity to regional Hg point sources. In the work proposed herein, we will use sample collection and measurement methods established successfully in the first Ph case of the project to sharpen the focus of our investigation on differences in mercury cycling in watersheds with contrasting  landscape features.Fiscal Year2019: It is projected that similar projects will be funded in FY 2019 as for FY 2018. 
Pertinent details will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</si>
  <si>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https://nifa.usda.gov/funding-opportunity/tribal-colleges-research-grants-program-tcrgp_x000D_
</t>
  </si>
  <si>
    <t>Jan 01,2000</t>
  </si>
  <si>
    <t>https://beta.sam.gov/fal/34ddfb311a2d40f6a88faf7e2b9a674b/view</t>
  </si>
  <si>
    <t>Alaska Native Serving and Native Hawaiian Serving Institutions Education Grants</t>
  </si>
  <si>
    <t>ANNH Grants Program</t>
  </si>
  <si>
    <t>{"list":[{"act":{"description":"This program is administered under the provisions of section 759 of Public Law 106-78 (7 U.S.C. 3242) which was amended and redesignated as section 1419B of the National Agricultural Research, Extension, and Teaching Policy Act (NARETPA) of 1977 (7 U.S.C. 3155). As legislatively reauthorized in the Public Law 110-246, the purpose of this program continues to promote and strengthen the ability of eligible Alaska Native-Serving Institutions and Native Hawaiian-Serving Institutions to carry out education, applied research, and related community development programs within a broadly defined area of food and agricultural sciences and related disciplines. In FY 2009, the Secretary will make competitive grant awards to individual eligible institutions or consortia of eligible institutions in Alaska and in Hawaii, with funds awarded equally to each of the states of Alaska and Hawaii."},"USC":{"title":"7","section":"3242"},"authorizationTypes":{"USC":true,"act":true,"statute":false,"publicLaw":false,"executiveOrder":false},"usc":{"title":"7","section":"3242"}}]}</t>
  </si>
  <si>
    <t>The purpose of this program is to promote and strengthen the ability of Alaska Native-Serving Institutions and Native Hawaiian-Serving (ANNH) Institutions to carry out education, applied research, and related community development programs. NIFA intends this program to address educational needs, as determined by each institution, within a broadly defined area of food and agricultural sciences and related disciplines.</t>
  </si>
  <si>
    <t>Individual public or private, non-profit Alaska Native-Serving and Native Hawaiian-Serving Institutions of higher education that meet the definitions of Alaska Native-Serving Institution or Native Hawaiian Serving Institution established in Title III, Part A of the Higher Education Act of 1965, as amended (20 U.S.C. 1059d.) are eligible institutions under this program.</t>
  </si>
  <si>
    <t>Alaska Native Serving Institutions and Native Hawaiian Serving Institutions.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</si>
  <si>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\r\nhttps://nifa.usda.gov/funding-opportunity/alaska-native-serving-and-native-hawaiian-serving-institutions-education\r\n\r\nRFAs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</si>
  <si>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\r\nhttps://nifa.usda.gov/funding-opportunity/alaska-native-serving-and-native-hawaiian-serving-institutions-education\r\n\r\nRFAs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</si>
  <si>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https://nifa.usda.gov/funding-opportunity/alaska-native-serving-and-native-hawaiian-serving-institutions-education_x000D_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</si>
  <si>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https://nifa.usda.gov/funding-opportunity/alaska-native-serving-and-native-hawaiian-serving-institutions-education_x000D_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</si>
  <si>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https://nifa.usda.gov/funding-opportunity/alaska-native-serving-and-native-hawaiian-serving-institutions-education_x000D_
</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</si>
  <si>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\r\n\r\nhttps://nifa.usda.gov/funding-opportunity/alaska-native-serving-and-native-hawaiian-serving-institutions-education\r\n\r\nRFAs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</si>
  <si>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(Project Grants) FY 17$3,065,340.00; FY 18 est $3,065,340.00; FY 19 est $3,058,455.00; FY 16$3,065,565.00; -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</si>
  <si>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https://nifa.usda.gov/funding-opportunity/alaska-native-serving-and-native-hawaiian-serving-institutions-education_x000D_
</t>
  </si>
  <si>
    <t>{"list":[{"fiscalYear":2016,"description":"For FY 2016 ANNH award cycle, a total of $3,056,928 was available for awards after deducting legislatively authorized set-asides. \r\n\r\nProject types are Regular ($150,000 - $450,000) and Consortium Grant ($300,000 - $1,500,000) applications.  \r\n\r\nEach eligible individual institution, independent branch campus, and branch institution of State system may receive, or be a party to, a maximum of two grant awards – one Regular Grant and one Consortium Grant.  A total of 3 ANNH applications were received: \r\n(1) consortium project of nine (9) institutions in Alaska; \r\n(2) consortium project of nine (9) institutions in Hawaii; and, \r\n(3) regular application from one institution in Hawaii.   \r\n\r\nAs evaluated by a peer review panel, the 3 applications requested a total amount of $3,478,786.68 which exceeded the award balance of $3,056,928 by at least 12%.  Hence, the regular application was not funded and referred to the Hawaii consortium project for future potential partnership.  \r\n\r\nThe funding ratio for the ANNH Program in FY 2016 is 67%.\r\n For the Fiscal Year (FY) 2016 ANNH award cycle, a total of $3,065,565 was available for awards after deducting legislatively authorized set-asides. \r\n\r\nProject types were: Regular ($150,000 - $450,000) and Consortium Grant ($300,000 - $1,500,000) applications.  \r\n\r\nEach eligible individual institution, independent branch campus, and branch institution of State system may receive, or be a party to, a maximum of two (2) grant awards – one (1) Regular Grant and one (1) Consortium Grant.  A total of 3 ANNH applications were received: \r\n(1) consortium project of nine (9) institutions in Alaska; \r\n(2) consortium project of nine (9) institutions in Hawaii; and, \r\n(3) regular application from one (1) institution in Hawaii.   \r\n\r\nAs evaluated by a peer review panel, the 3 applications requested a total amount of $3,478,786.68 which exceeded the award balance of $3,056,928 by at least 12%.  Hence, the regular application was not funded and referred to the Hawaii consortium project for future potential partnership.  \r\n\r\nThe funding ratio for the ANNH Program in FY 2016 was 67%.\r\n"},{"fiscalYear":2017,"description":"For the FY 2017 ANNH award cycle, a total of $3,064,215 was available for awards after deducting legislatively authorized set-asides. \n\nGrant types are as follows:\n•\tRegular grants ($150,000 - $450,000)\n•\tCollaborative grants ($300,000 - $1,500,000)\n\nEach eligible individual institution, independent branch campus, and branch institution of State system may receive, or be a party to, a maximum of two (2) grant awards – one (1) Regular Grant and one (1) Collaborative Grant.  A total of four (4) ANNH applications were received: \n1.\tcollaborative grant for a consortium project of nine (9) institutions in Alaska; \n2.\tcollaborative grant of consortium project of nine (9) institutions in Hawaii; \n3.\tregular application from one (1) institution in Hawaii; and,\n4.\tregular application from one (1) institution in Alaska.\n\nThe peer review panel recommended three (3) of the proposals for funding two (2) collaborative grant applications, one (1) regular grant application).  Since the three (3) recommended projects totaled $3,478,215, budget modifications will be made.  The available funds of $3,065,340 was awarded in FY 2017.\n\nThe funding ratio for the ANNH Program in FY 2017 was 75%."},{"fiscalYear":2018,"description":"For the FY 2018 ANNH award cycle, the consolidated appropriation for ANNH (CFDA 10.228) was $3,194,000. After deductions for legislatively authorized set-asides, a distributed Payment to States amount for ANNH was $3,065,340. \n\nGrant types are as follows:\n•\tRegular grants ($150,000 - $450,000)\n•\tCollaborative grants ($300,000 - $1,000,000)\n\nEach eligible individual institution, independent branch campus, and branch institution of State system may receive, or be a party to, a maximum of two (2) grant awards – one (1) Regular Grant and one (1) Collaborative Grant.  A total of seven (7) ANNH applications were received: \n1.\tcollaborative grant for a consortium project of nine (8) institutions in Alaska; \n2.\tcollaborative grant of consortium project of nine (8) institutions in Hawaii; \n3.\tregular application from two (2) institution in Hawaii; and,\n4.\tregular application from three (3) institution in Alaska.\n\nThe peer review panel recommended four (4) of the proposals for funding two (2) collaborative grant applications, two (2) regular grant application).  Since the four (4) recommended projects totaled $2,841,996, budget modifications will be made.  It is expected that all available funds of $3,065,340 will be awarded in FY 2018.\n\nThe anticipated funding ratio for the ANNH Program in FY 2017 is 57%."},{"fiscalYear":2019,"description":"Fiscal Year (FY) 2019:\n\nIt is projected that $3,065,340 will be available for similar projects in FY 2019. \n\nPertinent details to be provided by Program at a future date."}],"isApplicable":true}</t>
  </si>
  <si>
    <t>http://nifa.usda.gov/program/alaska-native-serving-and-native-hawaiian-serving-institutions-education-competitive-grants</t>
  </si>
  <si>
    <t xml:space="preserve">10.217 Higher Education - Institution Challenge Grants Program; 10.220 Higher Education - Multicultural Scholars Grant Program; 10.223 Hispanic Serving Institutions Education Grants; </t>
  </si>
  <si>
    <t>Fiscal Year2016: University of Hawaii (UH) Agribusiness Education, Training and Incubation (AETI) Project—_x000D_
_x000D_
The purpose of this project is to:  _x000D_
(1) develop and strengthen the local agricultural and food production workforce through education and training and _x000D_
(2) expand local agricultural and food production through more productive agribusinesses. _x000D_
_x000D_
This partnership of 8 UH campuses. the UH’s Agribusiness Incubator Program provides educational programs that target a variety of degree levels, including Associate of Science, and Bachelors of Science. Also, the program emphasizes Student Experiential Learning, and Student Recruitment, Retention, and Educational Equality, with focus on developing student leadership skills, and building capacity among Hawaii’s rural agriculture communities, including a large number of NH and other traditionally underserved minority populations. Project outcomes include a higher number of graduates in agricultural sciences; and increased productivity and profitability of Hawaii agribusinesses._x000D_
Drumbeats Alaska: Tradition and Science, Year 3_x000D_
_x000D_
Tradition and Science, Year 3, has two main thrusts—plan for sustainability of indigenous knowledge and usage paired with Western science programs to strengthen career pathways for Alaska Native and rural students. “Subsistence knowledge and usage” is a term based on the Alaska National Interest Land Conservation Act (ANILCA) and used to refer to those target USDA sciences that assist individuals and communities to better understand and improve food, shelter, transportation and other material aspects of rural/village life. The proposed plan of work continues to build on the accomplishments of earlier funding to deliver coursework and support students in Ethnobotany, Environmental Studies (including sustainable energy), High Latitude Range Management and continued development of new opportunities in tribal natural resource management. Funding will also support the continued development of a coastal resource science program at UAS Ketchikan and a continued marine science career pathway at UAS Sitka._x000D_
_x000D_
 _x000D_
_x000D_
A consortium grant was funded to lead an Agribusiness Incubator Program that provides educational programs.  These programs target a variety of degree levels, including Associate of Science, and Bachelors of Science. Also, the program emphasizes Student Experiential Learning, and Student Recruitment, Retention, and Educational Equality, with focus on developing student leadership skills, and building capacity among the state’s rural agriculture communities, including a large number of traditionally underserved minority populations. Project outcomes include a higher number of graduates in agricultural sciences; and increased productivity and profitability of the state’s agribusinesses._x000D_
_x000D_
A consortium grant was funded to plan for the sustainability of indigenous knowledge and usage paired with Western science programs to strengthen career pathways for the state’s native and rural students. “Subsistence knowledge and usage” is a term used to refer to those targeted USDA sciences that assist individuals and communities to better understand and improve food, shelter, transportation and other material aspects of rural/village life. The proposed plan of work continues to build on the accomplishments of earlier funding to deliver coursework and support students in Ethnobotany, Environmental Studies (including sustainable energy), High Latitude Range Management and continued development of new opportunities in tribal natural resource management. Funding will also support the continued development of a coastal resource science program and a continued marine science career pathway program._x000D_
Fiscal Year2017: A consortium of institutions will be funded to lead a collaborative grant that supports an Agribusiness Incubator Program, which provides educational programs for the state.  These programs target a variety of degree levels, including Associate of Science, and Bachelors of Science. Also, the program emphasizes Student Experiential Learning, and Student Recruitment, Retention, and Educational Equality, with focus on developing student leadership skills, and building capacity among the state’s rural agriculture communities, including a large number of traditionally underserved minority populations. Project outcomes include a higher number of graduates in agricultural sciences; and increased productivity and profitability of the state’s agribusinesses._x000D_
_x000D_
A consortium of institutions will be funded to lead a collaborative grant to plan for the sustainability of indigenous knowledge and usage paired with Western science programs.  This grant aims to build on previous work to strengthen career pathways for the state’s native and rural students. “Subsistence knowledge and usage” is a term used to refer to those targeted USDA sciences that assist individuals and communities to better understand and improve food, shelter, transportation, and other material aspects of rural/village life. The proposed plan of work continues to build on the accomplishments of earlier funding to deliver coursework and support students in Ethnobotany, Environmental Studies (including sustainable energy), High Latitude Range Management and continued development of new opportunities in tribal natural resource management. Funding will also support the continued development of a coastal resource science program and a continued marine science career pathway program._x000D_
_x000D_
A university will lead a regular grant to support the institution’s approach to improve recruitment and retention efforts of underserved populations in the state.  Through expanding educational opportunities and teaching resources, the institution seeks to create a well-supported, science-based and culturally-relevant learning pathway for underserved students from regional high schools into the institution’s Sustainable Community Food Systems (SCFS) degree, while providing research, professional experience and leadership skills for their careers in food and agriculture. Goals of the project include: enhancing educational equity and leadership skills for underrepresented students in food system careers; strengthen educational capacities at the institution in the agri-food sciences to respond to state, regional and national needs; increased student enrollment and retention; support undergraduate students from underrepresented groups by partnering with K-12 institutions and providing financial support for students throughout college, and facilitate coalition building between other academic institutions in the state and private and non-profit organizations to improve the teaching of agri-food sciences.Fiscal Year2018: A university is creating a unique culturally appropriate tiered approach to engage rural students in science based
discovery, highlighting the health benefits of their traditional subsistence lifestyle and promoting their transition to higher education and lifelong community engagement. The program will:
1) Engage with rural communities that are inaccessible by road via a pre-college mobile riverboat laboratory to investigate issues pertaining to local food security, community health disparities, and traditional activities that can be integrated into local science curricula and showcased at the Statewide High School Science Symposium; 
2) Support continued community engagement and more intensive bioexploration on subsistence health and Arctic
resilience by providing university scholarships to promising rural high school researchers who will then act as research mentor for the next round of rural students; and 
3) Smooth the transition and integration of students in university life by working with existing initiatives to strengthen academic/research advisories, food storage/sharing resources, and organized traditional activities that celebrate subsistence foods and their positive health impacts.
A university will address water-quality concerns through supporting a water analysis laboratory along with the following goals: 
1) build a student leadership program; 
2) recruit students through summer bridge program and adult learners through online noncredit modules; 
3) develop a laboratory technician certificate; and 
4) create non-credit water quality testing modules. Furthermore, the student leadership program will empower students through participating in undergraduate research experience and provide community extension education on central water issues.
A consortium of institutions will be funded to lead a collaborative grant that provide placed-based programs and distance learning courses that integrate Indigenous knowledge and Western science that promote engagement in the subsistence sciences. The program main goal is to enhance educational equity while strengthening the sustainability and development of rural communities. 
Objectives include: 
1) Advance Indigenous and Western knowledge and its application to food and energy security; 
2) Increase leadership in resource stewardship and civics; and 
3) Facilitate collaborations to strengthen place-based subsistence knowledge and practice.
A consortium of institutions will be funded to lead a collaborative grant that provides workforce training in science, technology, and business to ensure the developing agriculture market is comprised of small, entrepreneurial agricultural entities that produce for the local market. Goals of this program include:
 1) developing and strengthening the local agricultural and food production workforce through education and training and 
2) expanding local agricultural and food production through more productive agribusinesses. 
This program prepares students for careers in the food, agricultural, natural resource and human sciences, and develops their leadership abilities.Fiscal Year2019: Fiscal Year (FY) 2019:
Project data is not yet available. 
Pertinent details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</si>
  <si>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https://nifa.usda.gov/funding-opportunity/alaska-native-serving-and-native-hawaiian-serving-institutions-education_x000D_
</t>
  </si>
  <si>
    <t>Jan 01,2001</t>
  </si>
  <si>
    <t>https://beta.sam.gov/fal/3eb0abf7edf34179bfccc12bb5867247/view</t>
  </si>
  <si>
    <t>Agricultural and Rural Economic Research, Cooperative Agreements and Collaborations</t>
  </si>
  <si>
    <t>ECONOMIC RESEARCH SERVICE, AGRICULTURE, DEPARTMENT OF</t>
  </si>
  <si>
    <t>{"list":[{"act":{"description":"FY 2012 Agriculture, Rural Development, Food and Drug Administration, and Related Agencies Appropriations Act, Public Law 109-97, 7 U.S.C. 292, 411, 427, 1441a, 1621-1627, 1704, 1761-68, 2201, 2202, 3103, 3291, 3311, 3504; 22 U.S.C. 3101; 42 U.S.C. 1891-93; 44 U.S.C. 3501-11; 50 U.S.C. 2061 et seq, 2251 et seq., 2 CFR Part 400, 2 CFR Part 415, 2 CFR Part 416, 7USC 3318b."},"authorizationTypes":{"act":true}}]}</t>
  </si>
  <si>
    <t>To provide economic and other social science information and analysis for public and private decisions on agriculture, food, natural resources, and rural America.  ERS produces such information for use by the general public and to help the executive and legislative branches develop, administer, and evaluate agricultural and rural policies and programs.</t>
  </si>
  <si>
    <t>COOPERATIVE AGREEMENTS;PROJECT GRANTS;DISSEMINATION OF TECHNICAL INFORMATION</t>
  </si>
  <si>
    <t>Any individual or organization in the U.S. and U.S. Territories is eligible to receive the popular or technical research publications that convey the research results, although there may be a fee.</t>
  </si>
  <si>
    <t>{"description":"Requests for technical information may be made to the Chief, Publishing and Communications Branch, Economic Research Service (ERS), 1400 Independence Avenue SW, Mailstop 1800, Washington, DC 20520-1800."}</t>
  </si>
  <si>
    <t>[{"code":"program","isSelected":true,"description":"Progress reports, financial reports, financial statements, and inventions and subawards reports. The frequency of reports is outlined in the terms of the agreement."},{"code":"cash","isSelected":false,"description":""},{"code":"progress","isSelected":false,"description":""},{"code":"expenditure","isSelected":false,"description":""},{"code":"performanceMonitoring","isSelected":false,"description":""}]</t>
  </si>
  <si>
    <t>Financial records, supporting documents, statistical records, and all other records pertinent to an award shall be retained for a period of 3 years from the date of submission of the final expenditure report or, for awards that are renewed quarterly or annually, from the date of the submission of the quarterly or annual financial report, as authorized by the Federal awarding agency.</t>
  </si>
  <si>
    <t>12-1701-0-1-352;</t>
  </si>
  <si>
    <t xml:space="preserve">(Project Grants) FY 17$200,000.00; FY 18 est $400,000.00; FY 19 est $0.00; FY 16$874,710.00; - (Cooperative Agreements) FY 17$1,500,000.00; FY 18 est $1,500,000.00; FY 19 est $0.00; FY 16$1,415,313.00; - </t>
  </si>
  <si>
    <t>{"list":[{"fiscalYear":2016,"description":"ERS research explores how investments in rural people, business, and communities affect the capacity of rural economies to prosper in the new and changing global marketplace.  The agency analyzes how demographic trends, employment opportunities, Federal policies, and public investment in infrastructure and technology enhance economic opportunity and quality of life for rural Americans.  Equally important is ERS’s commitment to help enhance the quality of life for the Nation’s small farmers who increasingly depend on these rural economies for employment and economic support, as well as to analyze new developments in the linkages between these farmers, consumers, and local economies.\r\n\r\nERS continues to monitor changing economic and demographic trends in rural America, particularly the implications of these changes for the employment, education, income, and housing patterns of low-income rural populations.  The rural development process is complex and sensitive to a wide range of factors that, to a large extent, are unique to each rural community.  Nonetheless, ERS assesses general approaches to development to determine when, where, and under what circumstances rural development strategies will be most successful.\r\n\r\nERS research and analysis provide insight into market conditions facing U.S. agriculture, avenues for innovation, and market expansion to help farmers and ranchers manage risk.  ERS produces USDA’s estimates of farm income.  In addition, the ERS program identifies and analyzes market structure and technological developments that affect efficiency and profitability, and examines developments in the linkages.  \r\n\r\nThe ERS climate change research program develops models and other analytical techniques to predict responses of farmers to greenhouse gas mitigation options, analyze the impact of mitigation options on domestic and global agricultural markets and land and water use, and evaluate adaptation by farmers to a new climate regime through use of alternative technologies.  The ERS climate change research program builds on extensive expertise on the economics of land use and land management, technology adoption, conservation program design, economics of biofuels, and value and dissemination of public investment in research and development.\r\n\r\nIn addition, ERS is continuing to contribute to USDA’s efforts to improve the science behind Federal environmental, water and air quality regulations and programs.  As part of its analysis of environmental regulations and conservation incentive policies, ERS research continues to provide insight into developing policies for controlling nonpoint source pollution.  More generally, ERS research analyzes the economic efficiency, environmental effectiveness, and distributional implications of alternative designs of resource, conservation, environmental, and commodity programs and their linkages.\r\n\r\nERS conducts research on technological innovation in agriculture, the economic performance, structure and viability of the farm sector and of different types of farms, and the state of global food security.  ERS effectively communicates research findings to policy makers, program managers, and those shaping the public debate.  The research program identifies key economic issues and uses sound analytical techniques to understand the immediate and broader economic and social consequences of alternative policies and programs related to the sustainability and use of biotechnology in U.S. agriculture, including policies to promote trade of U.S. products. \r\n \r\nERS has a broad program of work examining the production and marketing characteristics of the U.S. organic sector.  Ongoing activities include research on the adoption of certified organic farming systems across the U.S., analysis of consumer demand and prices in specific markets, and several nationwide surveys of organic producers and markets. \r\n \r\nThe ERS research program includes an ongoing assessment of global food security.  ERS provides research, analysis, and information on food security, including factors affecting food production and ability to import food, in Africa, Asia, Latin America and the Caribbean, and the Commonwealth of Independent States to decision makers in the United States and throughout the world.  An annual report provides an up-to-date assessment of global food security.\r\n ERS research on the farm and rural economy found the following:\r\n--ERS farm income indicators and forecasts measure the financial performance of the U.S. farm sector.\r\n--Farming is still an industry of family businesses.\r\n--The ERS commodity outlook program serves USDA stakeholders in the public and private sectors by delivering timely, independent and objective information about agricultural markets.\r\n--Rural child poverty rose from 19 percent in 1999 to 26 percent by 2013.\r\n--A variety of factors lead migrants to return to their rural home communities.\r\n--A disproportionately small share of grants by large foundations were disbursed to rural recipients during 2005 to 2010.\r\n\r\nERS research and analysis of U.S. agricultural markets found the following:\r\n--Producer participation in local food systems and the value of local food sales are growing.\r\n--Most land in farms is operated by the land owner.\r\n--Mandatory price reporting for livestock transactions over the past 15 years led to some improvements in price discovery and market efficiency.\r\n--Renewable energy policies have emerged as key drivers in global markets for biofuels.\r\n--ERS estimates that the effects of recent decreases in energy prices on acreage and production are relatively small.\r\n\r\nERS research on climate change found the following:\r\n--Climate change is likely to increase the use of genetic  resources for adaptation to heat and drought stress.\r\n\r\nERS research on conservation, water, and environmental issues found the following:\r\n--Implementation of the Evidence and Innovation Agenda continues as experiments are used to test existing and new approaches to program delivery.\r\n--ERS research examined the issues related to the declining effectiveness of glyphosate and choices for managing increased resistance to it.\r\n--The cost, biophysical impacts, and benefit valuation of wetland restoration and protection efforts vary widely from place to place, depending on a host of factors.\r\n--The 2012-2015 droughts in California are having a major impact on agriculture.  A variety of mechanisms influence how those impacts are felt by farmers, crop and livestock consumers, and the food sector.\r\n\r\nERS research on the organic sector found the following: \r\n--Organic field crops have been profitable compared with conventional field crops primarily due to the significant price premiums paid for certified organic production that more than offset the additional economic costs.\r\n\r\nERS research on global food security found the following: \r\n--Food security is projected to improve for many developing countries.\r\n--ERS research suggests that households do not distribute calories equitably across all household members in developing countries, and that the depth of undernourishment for certain household members may be greater than traditional household consumption surveys suggest.\r\n\r\nERS research on global agricultural markets found the following:\r\n--USDA Agricultural Projections to 2024 suggest long run increases in global consumption, world trade, and agricultural commodity prices.\r\n--The joint effects of sanitary and phytosanitary measures and tariff rate quotas maintained by the European Union (EU) significantly impede U.S. meat exports.\r\n--Easing trade and travel restrictions could stimulate increased levels and a wider variety of U.S. agricultural exports to Cuba.\r\n--China’s accumulation of large cotton stockpiles to support prices for its domestic producers from 2011-2013 has introduced a new degree of uncertainty into world cotton markets.\r\n"},{"fiscalYear":2017,"description":"ERS research explores how investments in rural people, business, and communities affect the capacity of rural economies to prosper in the new and changing global marketplace.  The agency analyzes how demographic trends, employment opportunities, Federal policies, and public investment in infrastructure and technology enhance economic opportunity and quality of life for rural Americans.  Equally important is ERS’s commitment to help enhance the quality of life for the Nation’s farmers who increasingly depend on these rural economies for employment and economic support, as well as to analyze new developments in the linkages between these farmers, consumers, and local economies.\r\n\r\nERS continues to monitor changing economic and demographic trends in rural America, particularly the implications of these changes for the employment, education, income, and housing patterns of low-income rural populations.  The rural development process is complex and sensitive to a wide range of factors that, to a large extent, are unique to each rural community.  Nonetheless, ERS assesses general approaches to development to determine when, where, and under what circumstances rural development strategies will be most successful.\r\n\t\r\nERS research and analysis provide insight into market conditions facing U.S. agriculture, potential avenues for innovation and market expansion, and strategies for managing risk. ERS produces USDA’s estimates of farm income.  In addition, the ERS program identifies and analyzes market structure and technological developments that affect efficiency and profitability.\r\n\r\nThe ERS climate change research program develops models and other analytical techniques to predict responses of farmers to greenhouse gas mitigation options, analyze the impact of mitigation options on domestic and global agricultural markets and land and water use, and evaluate adaptation by farmers to a new climate regime through use of alternative technologies.  The ERS climate change research program builds on extensive expertise on the economics of land use and land management, technology adoption, conservation program design, economics of biofuels, and value and dissemination of public investment in research and development.\r\n\r\nIn addition, ERS is continuing to contribute to USDA’s efforts to improve the science behind Federal environmental, water and air quality regulations and programs.  As part of its analysis of environmental regulations and conservation incentive policies, ERS research continues to provide insight into developing policies for controlling nonpoint source pollution.  More generally, ERS research analyzes the economic efficiency, environmental effectiveness, and distributional implications of alternative designs of resource, conservation, environmental, and commodity programs and their linkages.\r\nERS conducts research on technological innovation in agriculture, the economic performance, structure and viability of the farm sector and of different types of farms, and the state of global food security.  ERS effectively communicates research findings to policy makers, program managers, and those shaping the public debate.  The research program identifies key economic issues and uses sound analytical techniques to understand the immediate and broader economic and social consequences of alternative policies and programs related to the sustainability and use of biotechnology in U.S. agriculture, including policies to promote trade of U.S. products.  \r\n\r\nERS has a broad program of work examining the production and marketing characteristics of the U.S. organic sector.  Ongoing activities include research on the adoption of certified organic farming systems across the U.S., analysis of consumer demand and prices in specific markets, and surveys of organic producers and markets.  \r\n\r\nThe ERS research program includes an ongoing assessment of global food security.  ERS provides research, analysis, and information on food security, including factors affecting food production and ability to import food, in Africa, Asia, Latin America and the Caribbean, and the Commonwealth of Independent States to decision makers in the United States and throughout the world.  ERS is also investigating conceptual and measurement challenges inherent in assessments of undernourishment at the country, household, and individual level with experts in academia and international organizations.  An annual report provides ERS’ up-to-date assessment of global food security.\r\n\r\n"},{"fiscalYear":2018,"description":"ERS conducts research that strengthens our understanding of American farms, the agricultural sector, and rural communities. This includes analysis of commodity markets, the competitiveness of U.S. farms at home and abroad, and the general health of the rural economy. \r\nERS research and analysis provides insights into market conditions facing U.S. agriculture, potential avenues for innovation and market expansion, and the effects of farm policies. The agency conducts research on the effects of new agricultural technologies and practices on farm business and farm sector performance as well as their implications for the changing size and organization of U.S. farms. ERS produces USDA’s estimates of farm business and farm household income and identifies and analyzes market structure and technological developments that affect farm efficiency and profitability.\r\nERS research and analysis provides insights into how the agricultural sector is evolving in both the short and long term. Analysis of the major factors driving the near and long-term outlook for agricultural commodity markets plays a central role in supporting USDA’s monthly flagship report, World Agriculture Supply and Demand Estimates (WASDE). This report serves as the benchmark for information on major global commodities, and also supports the annual USDA baseline, ten-year agricultural projections that go into the President’s budget baseline. \r\nERS research explores how investments in rural businesses, communities, and people affect the capacity of rural economies to prosper in a changing global marketplace. The agency analyzes how employment opportunities, Federal policies, demographic trends, and public investment in infrastructure and technology enhance economic opportunity and quality of life for rural Americans.  \r\nThe ERS natural resources and environmental economics research program improves understanding of the economic relationships behind Federal environmental, water and air quality regulations and programs.  As part of its analysis of environmental regulations and conservation incentive policies, ERS provides insight into developing policies for controlling nonpoint source pollution.  More generally, ERS research analyzes the economic efficiency, environmental effectiveness, and distributional implications of alternative designs of resource, conservation, environmental, and commodity programs and their linkages.\r\nERS develops models and other analytical techniques to estimate the impacts of alternative approaches used by farmers to adapt to changing weather conditions and resource constraints as the demand for agricultural production grows. The models predict responses of farmers to USDA programs including voluntary incentives for drought mitigation, and improved soil health and nutrient management. A related area of research addresses the implications of regional drought for U.S. agriculture, including producers’ production and investment decisions, and their participation in conservation and other risk-mitigating programs.  ERS research on farmer responses the implications for markets and natural resources builds on expertise in the economics of land use and land management, technology adoption, conservation program design, economics of biofuels, and value and dissemination of public investment in research and development.  \r\nERS conducts research on the economic performance and competiveness of the U.S. agriculture in international markets. U.S. producers rely on export markets to sell agricultural and food products, to sustain and grow revenues, and to contribute to employment, particularly in rural communities.  This research program examines emerging patterns of agricultural trade and the associated economic drivers including income and population growth, and domestic and trade policies, and provides information on the principal underlying factors affecting U.S. and global agricultural trade.\r\nERS conducts research on the state of global food security, including factors affecting food production and the ability to import food, in Africa, Asia, Latin America and the Caribbean, and the Commonwealth of Independent States.  By investigating conceptual and measurement challenges inherent in assessments of undernourishment at the country, household, and individual level, ERS informs decision makers in the United States and throughout the world with its annual assessment of global food security.\r\n\r\n"}],"isApplicable":true}</t>
  </si>
  <si>
    <t>Nancy A. Thomas355 E Street SW, Room 5-254, Washington, DC 20024-3231 Email:&lt; a href='mailto:NThomas@ers.usda.gov'&gt;NThomas@ers.usda.gov&lt;/a&gt;Phone: 2026945008;</t>
  </si>
  <si>
    <t>http://www.ers.usda.gov</t>
  </si>
  <si>
    <t xml:space="preserve">10.153 Market News; 10.700 National Agricultural Library; 10.500 Cooperative Extension Service; 10.001 Agricultural Research Basic and Applied Research; 10.202 Cooperative Forestry Research; 10.200 Grants for Agricultural Research, Special Research Grants; 10.203 Payments to Agricultural Experiment Stations Under the Hatch Act; </t>
  </si>
  <si>
    <t>Fiscal Year2016: ERS will identify key economic issues related to rural economic development, farm viability, rural household prosperity and well-being, and competitiveness.  ERS will use sound analytical techniques to understand the immediate and broader economic and social consequences of how alternative policies and programs and changing market conditions affect rural and farm economies and households.  ERS will effectively communicate research results to policy makers, program managers, and those shaping the public debate on rural economic conditions and performance of all sizes and types of farms._x000D_
_x000D_
ERS will identify key economic issues related to interactions among natural resources, environmental quality, and the agriculture production system.  ERS also will use sound analytical techniques to understand the immediate and broader economic and social consequences of alternative policies and programs to protect and enhance environmental quality associated with agriculture.  ERS research analyzes the economic effects and cost effectiveness of resource, conservation, environmental, and commodity programs and their linkages.  Topics include USDA's conservation programs and environmental policies addressing water and air quality and climate change associated with agricultural production.  ERS will effectively communicate research results to policy makers, program managers, and those shaping public debate on agricultural resource use and environmental quality.  _x000D_
ERS will identify key economic issues related to the competitiveness and sustainability of rural and farm economies, including economic factors guiding the development and adoption of new technologies and production systems to support food security and trade.  These activities include the following:_x000D_
_x000D_
• ERS supports the USDA Biotechnology Coordinating Council and interdepartmental efforts with the Food and Drug Administration and the Environmental Protection Agency through research that addresses impacts for farmer and industry behavior.  Research and related data collection efforts are designed to capture the broad effects of this technology.  _x000D_
• ERS provides important information on changes in production technology of food production and adoption of new agricultural inputs and practices that have significant implications for the way in which the Nation’s food supply is produced.  _x000D_
• ERS develops and disseminates research and analysis on the U.S. food and agriculture sector’s performance in the context of increasingly globalized markets.  Key emphasis areas include regional free trade agreements, domestic policy reforms, and the principal drivers of structural changes in global supply and demand.  _x000D_
• ERS produces an annual assessment of the prevalence and depth of food security in 76 developing and transition countries.  ERS will expand public access to the data and model used to conduct this analysis by making the full database and several country models available on its website.  In addition, ERS is developing new model capabilities, including the ability to assess the impact of changes in food prices, which will make the model capable of addressing all four dimensions of food security—availability, access, utilization and stability._x000D_
 --Enhancement of procedures and documentation of farm sector forecasts &amp; estimates&amp; implementation of new imputation methods for missing data_x000D_
--Food Security Model Development: Improving income response and food production projections_x000D_
--Towards an Understanding of Supply Chains in Agriculture_x000D_
--Towards a Computable General Equilibrium Model for the Analysis of Agricultural and Agriculture---Related Employment Issues_x000D_
--The Food Insecurity Experience Scale and Household/Individual Correlates of Food Insecurity_x000D_
--CPR Land Management and Pollinator Health_x000D_
--The Ag Econ Scholars Mentoring Program_x000D_
--Has the Industrialization of Livestock Marketing Shielded U.S. Livestock Prices from Global Shocks?_x000D_
--Fruit and Vegetable Data Automation_x000D_
--Commodity Data System and Lifecycle Development_x000D_
--Case Studies Assessing the Readiness of an Challenges for the Mexican Produce Industry in Relation to the Food Safety Modernization Act_x000D_
--Foodborne Illness Outbreaks, Collective Reputation, &amp; Voluntary Adoption of Industry-wide Food Safety Protocols by Fruit Vegetable Growers_x000D_
--Income and Experimental Food Security_x000D_
--An Assessment of Differential Item and Person Functioning Between Males and Females Using the Food Insecurity Experience Scale_x000D_
--Exploring Migration &amp; Food Insecurity Relationship: New Evidence from the Food &amp; Agriculture Organization's Food Insecurity Experience Scale_x000D_
--Exploring Grocery Retailer Food Safety Standards for Fresh Fruit and Vegetable Suppliers_x000D_
--Price Determination and Margin Volatility in Thinly Traded Commodity Markets_x000D_
--Improving and Expanding Food Price Forecasts at ERS_x000D_
--New Imputation Procedures for the Agricultural Resource Management Survey_x000D_
--Farm Risk Management. The Economics of Risk Management in Agriculture: Improving Our Understanding of How Farmers Manage Their Risk Exposure_x000D_
--Advanced Computational Methods using GAMS_x000D_
--Resilience to the Intergenerational Transmission of Poverty_x000D_
--Hydrology and Agriculture_x000D_
--Improving Imputation Methodology in the ARMS Household Section_x000D_
--Enhancement of procedures and documentation of U.S. State-level Agricultural Productivity Accounts_x000D_
--Competition for Water from Farmers and Energy Companies: The Importance of Water Rights_x000D_
--Understanding the Geography of Stress-Related Mortality in the U.S., with a focus on Opiate Addiction and Drug Overdose Mortality_x000D_
--Land Tenure and Oil and Gas Development_x000D_
--Private Agricultural R &amp; D in India_x000D_
--Scenarios of Global Diets and the Impact on Land and Water Resources_x000D_
--Economic Impacts of Food and Drug Administration Veterinary Feed Directive Rules on Beef Cattle Sector_x000D_
--Conference on Environmental Economics and Policies_x000D_
--Workshop on Water Resources &amp; Policy_x000D_
--Economic Effects of Changing Antibiotic Use Preferences in U.S. Livestock Production_x000D_
--Rural Employment Sustainability and Establishment Dynamics_x000D_
--AgEcon Search_x000D_
--C-FARE 2016 Education &amp; Outreach Programs_x000D_
--AAEA Professional Development Activities_x000D_
--International Agricultural Trade Research Consortium (IATRC)_x000D_
--Economic Evaluation of the Food Safety Modernization Act (FSMA)_x000D_
--Effect of Non-monetary Incentives on Phosphorus Use and Conservation Program Participation:  A randomized Controlled Trial_x000D_
--Enhancing enrollment of leased land in agri-environmental programs: an investigation of the Conservation Stewardship Program in Kansas_x000D_
--Agricultural Productivity_x000D_
Fiscal Year2018: ERS will conduct the following research on the rural and farm economy: _x000D_
_x000D_
Large-Scale Farms in the United States.  Farm production continues to shift to larger operations.  ERS will analyze this shift for different regions and commodities, and will assess reasons for its continuation.  The study will also focus on the attributes of very large U.S. farms using a new top sales class of $10 million or more.  ERS will examine size and growth, management, ownership, commodity focus, and financial performance of the largest farms.  _x000D_
_x000D_
Implications of Changing Land Values for Financial Stress and Land Ownership.  ERS research will examine the potential vulnerability of the farm sector to changes in agricultural land values, interest rates, and commodity prices.  Farm real estate values reached record highs in 2013, but forecasts indicate a slowing rate of appreciation, or possibly even a decline in land values caused in part by lower commodity prices and rising interest rates._x000D_
 _x000D_
Financial Stress, Bankruptcies, and Loan Delinquencies.  After several years of strong growth in farm income, the sector’s overall returns have declined, with net farm income now forecast for 2016 to be 45 percent below the $123.8 billion peak in 2013.  The decline may lead to increased financial stress within the sector; two possible indicators of financial stress would be increases in farm bankruptcies and in loan delinquencies.  ERS is analyzing trends in bankruptcies and loan delinquencies over time in order to understand and identify drivers of financial stress in the sector.  Preliminary results using the most recent available data indicate minimal signs of financial stress in the agricultural sector.  Both farm bankruptcy rates, considered a lagging indicator of financial stress, and commercial bank delinquency rates for agricultural loans, are low compared to historical levels and to more recent history in the 2000s. _x000D_
_x000D_
Trends in Mortality Rates among Rural Residents.  Preliminary ERS research has identified rising mortality rates among some subgroups in the rural U.S. population during the twenty-first century.  This analysis focuses on the largest such group, middle-aged white men, tracing the upward trend in death rates since 2000 and examining possible correlates of this trend, including access to health care and increasing economic distress in some rural regions._x000D_
_x000D_
Analysis of the Rural Rental Housing Program.  ERS research will examine the current allocation of USDA’s housing and the communities served, areas presently underserved or at risk of becoming underserved, the factors contributing to the risk of loss of affordable rental housing, and the communities and populations likely to be affected.  Since 1963, USDA has made subsidized direct loans to developers to finance affordable, multi-family rental housing in rural areas for low and moderate income families, elderly people, and persons with disabilities.  This research will inform policy makers concerned about the need for affordable rental housing in rural areas._x000D_
_x000D_
ERS will conduct the following research on farm and commodity policy: _x000D_
_x000D_
Analysis of USDA Risk Management Programs.  American farmers face risks from weather and markets for the inputs they purchase (e.g., energy, labor) and products they sell. ERS will continue to provide research that analyzes the environment in which farmers operate and USDA’s risk management programs.  Building on a set of ERS studies completed or to be completed in FY17 on risk management policies and programs under the 2014 Farm Bill programs, ERS will conduct analysis that could have implements for program design.  One study will provide a broad overview of the different risk management tools available in different countries, which in turn will inform an empirical analysis for domestic producers of how changes to their agricultural risk management portfolio impacts their downside revenue risk.  Motivated by the notion that weather data is rapidly collected for all counties, another study will empirically examine for U.S. crop producers the differences in impacts on risk management of crop insurance policies and other commodity support policies using a weather-based yield index rather than farm yield-based.   _x000D_
_x000D_
Improved Season-Average Price Forecasts.  ERS will conduct research on using forward-looking data and methods to improve the accuracy and expand market information provided from USDA’s situation and outlook program. The analysis will use public USDA reports and daily futures and options prices to better inform market participants about price uncertainty in major agricultural commodity markets. Ultimately, derivatives markets are a technology that improves the discovery of market price levels given supply and demand fundaments.  To the degree that the latter are well understood, markets function more efficiently._x000D_
  _x000D_
Feed Grains Database Developments.  The ERS Feed Grains Database is an important component in USDA monitoring of the grain, oilseed, and livestock complex, providing data on four feed grains (corn, grain sorghum, barley, and oats), seven foreign coarse grains (feed grains plus rye, millet, and mixed grains), hay, animal unit indexes of grain and roughage, rail rate indexes, and grain shipments.  The database serves as an important, timely, accurate, reliable, and official source of information for stakeholders.  Planned program enhancements include applications to enhance the delivery of information and expansion to other commodities._x000D_
_x000D_
Updated Commodity Cost and Returns Estimates.  ERS produces annual cost and returns estimates for nine crop commodities, as well as hogs and milk. The annual estimates update baseline estimates with information on changes in input and commodity prices, while the baselines are set using data on technologies, production processes, and expense shares from commodity-specific questionnaires of the ARMS. ERS will set new baselines for corn and milk with surveys from the 2016 ARMS, and will design a wheat questionnaire for the 2017 ARMS to help set a new wheat baseline estimate (the surveys are completed by spring of the year following the reference year)._x000D_
_x000D_
Analysis of the Dairy Margin Protection Program.  ERS will conduct an ex-post examination of the Dairy Margin Protection Program, which offers dairy producers catastrophic coverage at no cost. The analysis will use the USDA baseline to examine margin expectations and milk output and how margins are likely to increase in nominal terms by the next Farm Bill. This research will further explain how feed efficiency and milk output could impact the national averages calculated for the program._x000D_
_x000D_
U.S. Hog Production: Continuing Trends in Productivity Growth.  Total factor productivity in the U.S. hog industry will be estimated using Agricultural Resource Management Survey (ARMS) data to determine productivity trends. Information pertaining to changes in industry structure and production practices including changes in the size of operations, the use of production contracts, growth-promoting antibiotics, and innovative technologies are reported and evaluated relative to productivity growth._x000D_
_x000D_
ERS will conduct the following activities related to homeland security:_x000D_
_x000D_
Analysis of Animal Disease Outbreaks.  ERS researchers will collaborate with Federal and academic researchers to examine how economic variables and factors affect animal and crop disease outbreak assessments.  This work will examine how economic analysis can help to develop clearer views of actual and hypothetical outbreaks, and to more fully identify what factors are significant in measuring the success of a mitigation or prevention effort.  This research focuses on efforts to introduce economic components into epidemiological analysis that will allow analysts and decision makers to include social (e.g., impacts on rural communities) considerations and expand the number of criteria that may be used to determine effective outbreak responses.  ERS will continue to invest in the data and analytical capacity needed to provide the current market context and data needed to support USDA Homeland Security event assessments and planning efforts, and support the USDA Highly Pathogenic Avian Influenza multiagency coordination. In addition, ERS is contributing expertise as subject matter experts to the Department of Homeland Security, Science and Technology Directorate, for the Agro-terrorism Risk Assessment, and the NSTC Foreign Animal Disease Threats Interagency Working Group.  _x000D_
_x000D_
ERS will conduct the following research on conservation, water, and environmental issues:_x000D_
_x000D_
Conservation Compliance.  To maintain eligibility for most agriculture-related federal programs, Conservation Compliance requires farmers to implement approved conservation systems on highly erodible cropland and refrain from draining wetlands.  The Agricultural Act of 2014 eliminated Direct Payments and Countercyclical _x000D_
Payments —which previously accounted for a large proportion of compliance incentives—but also created “shallow loss” programs and linked crop insurance premium subsidies to Conservation Compliance requirements.  ERS research will investigate the effectiveness of conservation compliance, changes in incentives due to the Agricultural Act of 2014, and the effectiveness of these incentives in protecting highly erodible cropland and wetlands.  _x000D_
_x000D_
Economics of Reducing Nutrient Losses from Agriculture in the Mississippi Atchafalaya River Basin.  ERS research will examine the economic consequences of reducing nutrient losses from agriculture to the Gulf of Mexico and its implications for improving environmental quality.  Every summer a large hypoxic zone forms in the Gulf of Mexico.  Low dissolved oxygen in the Gulf is a serious environmental concern that can impact valuable fisheries and disrupt sensitive ecosystems.  Reducing agricultural nutrient losses has been a major conservation goal for USDA and many Mississippi Basin states.  However, despite years of investment in conservation measures, most cropland does not meet criteria for good nutrient management.  ERS expects to publish a report that examines policy options for reducing nutrient losses in the Mississippi/Atchafalaya River Basin._x000D_
_x000D_
Changes in Climate and Crop Insurance.  The changing climate has the potential to introduce greater uncertainty into agricultural production, with implications for farm profitability.  This can influence the demand for crop insurance products and the costs to government of providing crop insurance premium subsidies.  ERS researchers are examining how a changing climate will affect crop insurance premium subsidies in 2080.  The ERS analysis combines models of crop risk, land allocation, prices, and crop insurance premiums to simulate total premium subsidy costs under alternative scenarios.  _x000D_
_x000D_
Determinants of Unfinished Conservation Practices.  Since 1996, USDA working lands programs have entered into hundreds of thousands of conservation contracts.  Many of the practices specified in these contracts are never installed as planned, leading to lost opportunities for additional conservation activity.  ERS researchers are examining reasons why practices get dropped, using EQIP program administrative data to ascertain whether changes to conservation plans are due solely to adaptive management (adjusting to unforeseen weather or financial conditions) or to other reasons related to contract design.  _x000D_
_x000D_
Conservation “Legacy” Effects.  An aspect of conservation policy that has received little attention is how financial assistance may provide conservation benefits beyond the specific location and duration of program participation. ERS researchers are using EQIP administrative data along with satellite data to study the extent to which participation leads farmers to retain conservation tillage practices after the contract has expired or to adopt conservation tillage on non-contract fields, or the extent to which participation leads neighboring farmers to adopt conservation tillage on their land.  This research improves our understanding of the long-term benefits from conservation, and would help in the development of better metrics for measuring program success.  _x000D_
_x000D_
Herbicide Resistant Weed Management in Corn. Weed resistance to the herbicide glyphosate (popularly known as Round-up) is a growing problem in field crops, and there are also emerging concerns with insect resistance to seeds genetically engineered with the Bt toxin.  ERS has elicited information on pesticide use, seed choices, and resistance management practices from farmers in the 2016 Corn Production Practices questionnaire of the ARMS.  ERS research will evaluate farm strategies to manage weed and insect resistance, and track how those strategies have changed since the earlier 2010 ARMS corn survey; the research will also draw on related ARMS soybean surveys for 2006 and 2012._x000D_
_x000D_
ERS will conduct the following research on global agricultural markets and food security:_x000D_
_x000D_
Investments in Agricultural Research in High-Income Countries.  There is a growing concern that agricultural productivity growth, especially in high-income countries, may be slowing, and that current agricultural R&amp;D levels may not be sufficient to address this concern. Some Organization for Economic Cooperation and Development countries have introduced policy reforms to improve the financing and performance of their public agricultural R&amp;D systems. However, there is a lack of comprehensive and comparable information on these trends and developments, particularly for countries outside of the U.S.  ERS is analyzing trends in U.S. agricultural research funding and agricultural research policy reforms in the context of global changes.  This analysis will demonstrate the impact of R&amp;D investments on agricultural productivity growth and examine the complementary roles of public and private research, and relate public investments to the size of the agricultural sector and to public science investments across the economy. _x000D_
_x000D_
The Next Horizon: The Agricultural Trade Policy Landscape in 2016 and Beyond.  ERS will quantify the potential for gains from trade reform under existing forms of polices targeted at agriculture.  The core of the product would be an estimate of economic impacts of selected current domestic and border intervention policies, focusing on tariffs and tariff-rate quotas and other trade-related policies, domestic support, and non-tariff measures.  To examine the impacts of different policy scenarios, the trade modeling framework will remove these policies separately and in combination in the context of multilateral trade liberalization._x000D_
_x000D_
Global Price Determination. While price in a given region reflects local (current and expected) supply and demand fundamentals, important agricultural commodities are often traded internationally, meaning that regional prices are also affected by the prices—and therefore the fundamentals—of their trading partners.  ERS research will examine whether shifting production and trading patterns for several major commodities have affected the degree to which U.S. prices inform global prices, and also the influence international production and demand shocks have over prices paid to farmers domestically._x000D_
_x000D_
China’s Commodity Markets and Efficiency.  China has become more integrated with global agricultural markets since its accession to the World Trade Organization (WTO) in 2001.  China is the world’s largest producer and consumer of most agricultural commodities, so its integration with global markets is an important determinant of the efficiency of those markets.  ERS research will evaluate the efficiency of agricultural commodity markets before and after China’s WTO accession to characterize the country’s degree of global integration._x000D_
_x000D_
International Food Security Assessment.  ERS produces an annual assessment of the prevalence and depth of food security in low-and middle-income countries.  ERS makes available the full historical database used for the model projections on its website.  ERS developed new model capabilities, included in the 2017 report, including the ability to assess the impact of changes in food prices and income on demand.  This allows ERS analysis to address all four dimensions of food security—availability, access, utilization and stability.  _x000D_
_x000D_
Progress and Challenges in Global Food Security. ERS will analyze progress made in reducing global food security, as well as new areas of challenge, drawing on 25 years of data from the International Food Security database.  The analysis will examine progress in food security measurement, agricultural trade and food security, agricultural productivity and food safety nets.  It will also highlight emerging issues that create new food security challenges, such as nutrition, risk management, climate change and urbanization.  It integrates the analysis with priorities developed in the Global Food Security Act of 2016.  _x000D_
_x000D_
ERS will conduct the following research on production technologies:_x000D_
	_x000D_
Developments in Markets for U.S. Organic Exports.  ERS research will examine developments in the U.S. organic export market.  In addition to developing absolute and relative measures of organic trade performance over time, by commodity, and by trading partner, ERS will analyze the impact of equivalency agreements on observed trade flows.  Results will inform the extent to which observed increases in U.S. organic exports can be attributed to these agreements as compared to changes in market fundamentals._x000D_
_x000D_
Evolution of Markets for Genetically Engineered Seeds.  Since their commercial introduction in 1996, most acreage planted to genetically engineered (GE) seeds have been planted to three crops—corn, cotton, and soybeans—and has featured two traits, one for insect resistance and one for herbicide tolerance.  In recent years, GE acreage has expanded to other field crops, such as alfalfa, canola, and sugarbeets, and seed developers have added more complex combinations of the two key traits as well as new traits for drought tolerance.  ERS research will draw on questions introduced into the 2016 ARMS to track the spread of new types of GE technologies._x000D_
_x000D_
_x000D_
Fiscal Year2019: ERS will discontinue research relative to farm, conservation and trade policy, and on investments in agricultural research and development. ERS will also discontinue its annual estimates of international food security for low- and middle-income countries and research on international development that supports this activity.  At the proposed funding level, research and extramural agreements associated with special initiatives such as on research innovations for policy effectiveness, drought resilience, new energy sources (including bioenergy, renewable energy and shale oil and gas), local and regional food markets, beginning farmers and ranchers, invasive species, and markets for environmental services will be eliminated.
With these reductions, ERS will continue to provide analysis and monthly newsletters to support participation in USDA’s Inter-Agency Commodity Estimate Committees and provide modeling and data   
 related to USDA’s Agricultural Baseline Projections. ERS will refocus its international activities to ensure 
 continued expertise and market analysis on major agricultural trading countries such as China, Brazil, and 
 India, which are necessary to support the Inter-Agency Commodity Estimates Committees (ICEC) and 
 USDA baseline development.  ERS will produce high-quality, objective measures of farm business and 
 household income and wealth, cost of production, and report on farm practice adoption. Research and data 
 development – including the Agricultural Resource Management Survey (ARMS) – will prioritize activities 
 necessary to ensure objective and reliable statistics as well as the capacity to interpret and predict emerging 
 data trends and to respond to short turn-around requests for such information.</t>
  </si>
  <si>
    <t>https://beta.sam.gov/fal/63cf97ecd02249c490fc4ddd667f4cf1/view</t>
  </si>
  <si>
    <t>Consumer Data and Nutrition Research</t>
  </si>
  <si>
    <t>{"list":[{"act":{"description":"ACT:  FY 2012 Agriculture, Rural Development, Food and Drug Administration, and Related Agencies Appropriations Act, Public Law 109-97, 7 U.S.C. 292, 411, 427, 1441a, 1621-1627, 1704, 1761-68, 2201, 2202, 3103, 3291, 3311, 3504; 22 U.S.C. 3101; 42 U.S.C. 1891-93; 44 U.S.C. 3501-11; 50 U.S.C. 2061 et seq, 2251 et seq.\r\n2 CFR Part 400, 2 CFR Part 415, 2 CFR Part 416, 7USC 3318c\r\n"},"authorizationTypes":{"act":true}}]}</t>
  </si>
  <si>
    <t>To provide economic and other social science information and analysis for public and private decisions on agriculture, food, natural resources, and rural America. ERS produces such information for use by the general public and to help the executive and legislative branches develop, administer, and evaluate agricultural and rural policies and programs.</t>
  </si>
  <si>
    <t>{"description":"Requests for technical information may be made to the Chief, Publishing and Communications Branch, Economic Research Service (ERS), 1400 Independence Avenue SW, Washington, DC 20520-1800."}</t>
  </si>
  <si>
    <t>Other</t>
  </si>
  <si>
    <t>{"awarded":"other","description":"Other","awardedDescription":"Other"}</t>
  </si>
  <si>
    <t>[{"code":"program","isSelected":true,"description":"Progress reports, financial reports, financial statements, and inventions and subawards reports. The frequency of reports is outlined in the terms of the agreement.\r\n\r\n"},{"code":"cash","isSelected":false,"description":""},{"code":"progress","isSelected":true,"description":"Progress reports, financial reports, financial statements, and inventions and subawards reports. The frequency of reports is outlined in the terms of the agreement.\r\n\r\n"},{"code":"expenditure","isSelected":true,"description":"Progress reports, financial reports, financial statements, and inventions and subawards reports. The frequency of reports is outlined in the terms of the agreement.\r\n\r\n"},{"code":"performanceMonitoring","isSelected":true,"description":"Progress reports, financial reports, financial statements, and inventions and subawards reports. The frequency of reports is outlined in the terms of the agreement.\r\n\r\n"}]</t>
  </si>
  <si>
    <t xml:space="preserve">(Cooperative Agreements) FY 17$1,100,000.00; FY 18 est $1,100,000.00; FY 19 est $0.00; FY 16$1,074,282.00; - (Project Grants) FY 17$2,700,000.00; FY 18 est $2,700,000.00; FY 19 est $0.00; FY 16$2,691,366.00; - </t>
  </si>
  <si>
    <t>{"list":[{"fiscalYear":2018,"description":"ERS studies the relationship among the many factors that influence food choices and health outcomes.  At the household level, research focuses on food price trends, income, and individual characteristics such as age, race and ethnicity, household structure, knowledge of diet and health, and nutrition education.  At the industry level, research focuses on the interaction among firms, consumers, and government programs and policies.  Children’s food access, food security, and child and adult obesity continue to be important foci of the ERS research program.  ERS research related to adult and child obesity includes approaches taken from behavioral economics to investigate how psychological mechanisms related to food choices might contribute to poor dietary quality and obesity.  \r\n\r\nThrough its food assistance and nutrition research and by working closely with USDA’s Food and Nutrition Service, ERS studies and analyzes the Nation’s nutrition assistance programs.  These programs receive substantial Federal funding and affect the daily lives of millions of America’s children.  Long-term research themes include dietary and nutritional outcomes, food program targeting and delivery, and measurement of program participation.  ERS research is designed to meet the critical information needs of USDA, Congress, program managers, policy officials, the research community, and the public at large.  \r\n\r\nERS food safety research focuses on enhancing methodologies for valuing societal benefits associated with reducing food safety risks, understanding consumer response to food safety incidents, assessing industry incentives to enhance food safety through new technologies and supply chain linkages, and evaluating regulatory options and change.  ERS research also investigates the safety of food imports and the efficacy of international food safety policies and practices. \r\n\r\n"},{"fiscalYear":2016,"description":"ERS studies the relationship among the many factors that influence food choices and health outcomes.  At the household level, research focuses on food price trends, income, and individual characteristics such as age, race and ethnicity, household structure, knowledge of diet and health, and nutrition education.  At the industry level, research focuses on the interaction among firms, consumers, and government programs and policies.  Children’s food access, food security, and child and adult obesity continue to be important foci of the ERS research program.  ERS research related to adult and child obesity includes approaches taken from behavioral economics to investigate how psychological mechanisms related to food choices might contribute to poor dietary quality and obesity.  \r\n\r\nThrough its food assistance and nutrition research and by working closely with USDA’s Food and Nutrition Service, ERS studies and analyzes the Nation’s nutrition assistance programs.  These programs receive substantial Federal funding and affect the daily lives of millions of America’s children.  Long-term research themes include dietary and nutritional outcomes, food program targeting and delivery, and program dynamics and administration.  ERS research is designed to meet the critical information needs of USDA, Congress, program managers, policy officials, the research community, and the public at large.  \r\n\r\nERS food safety research focuses on enhancing methodologies for valuing societal benefits associated with reducing food safety risks, understanding consumer response to food safety incidents, assessing industry incentives to enhance food safety through new technologies and supply chain linkages, and evaluating regulatory options and change.  ERS research also investigates the safety of food imports and the efficacy of international food safety policies and practices.\r\n\r\n ERS research on food choices and health outcomes showed the following:\r\n\r\n•\tSupplemental Nutrition Assistance Program (SNAP) participants are less likely to drive their own car to do their primary food shopping and more likely to get rides from someone else or take public transit.  However, these differences in transportation mode do not translate into differences in the types of stores used for grocery shopping among SNAP households.  The National Household Food Acquisition and Purchase Survey (FoodAPS) is the first survey to collect unique and comprehensive data about food purchases and acquisitions for a nationally representative sample of U.S. households.  In March 2015, ERS published a report that compared shopping patterns of SNAP households to low- and higher income nonparticipant households and found that many households bypass the store that is closest to them to shop at another store.  For example, among SNAP households, the nearest store was, on average, 2.0 miles from the household, but the store primarily used for grocery shopping was, on average, 3.4 miles from the household.  Multiple intramural and extramural research projects are underway using FoodAPS with reports focusing on general food expenditures and WIC participant shopping behavior planned for release in 2016.\r\n\r\n•\tAn estimated 86 percent of American households were food secure throughout the entire year in 2014, meaning that they had access at all times to enough food for an active, healthy life for all household members.  The remaining households (14 percent) were food insecure at least some time during the year, including 5.6 percent with very low food security because the household lacked money and other resources for food, resulting in reduced food intake and disruptions in eating patterns for one or more household members.  Additional research focused specifically on children shows that an estimated 90.6 percent of households with children were food secure throughout the year in 2011, which denotes that all  household members had consistent access to adequate food for active, healthy lives.  The ERS food security statistics are widely recognized as the benchmark for measuring food security in the U.S., and support decision making on USDA food assistance and nutrition programs.\r\n\r\n•\tFollowing Dietary Guidance need not cost more, but many Americans would need to re-allocate their food budgets to do so.  Behavioral changes can improve diet quality, but major improvements would require Americans to change how they allocate their food budgets across food groups.  Most Americans across all income levels consume poor diets. Behavior changes, such as preparing food at home instead of eating out, are associated with improvements in diet quality.  To realize the much larger improvements in diet quality required to meet the Dietary Guidelines for Americans, ERS research found that many Americans would need to reallocate their food budgets, spending a larger share on fruits and vegetables and a lower share on protein foods and foods high in solid fats, added sugars, and sodium.  Briefings on this topic to senior USDA and other policy officials informed discussions of the upcoming release of the 2015 Dietary Guidelines.\r\n\r\n•\tAn estimated 1,249 calories per capita per day are lost from the food supply.  ERS published the latest estimates on the amount and value of food loss in the United States.  These estimates are for more than 200 individual foods using ERS’s Loss-Adjusted Food Availability data.  In 2010, an estimated 31 percent, or 133 billion pounds, of the 430 billion pounds of food produced was not available for human consumption at the retail and consumer levels.  This amount of loss totaled an estimated $161.6 billion, as purchased at retail prices.  For the first time, ERS estimates of the calories associated with food loss are presented in this report.  The top three food groups in terms of the share of the total value of food loss at the retail and consumer levels are meat, poultry, and fish (30 percent), vegetables (19 percent), and dairy products (17 percent).  Food loss data from ERS is used to support USDA’s Food Waste Challenge initiative and also provides a model for other countries’ efforts to estimate food loss.\r\n\r\n•\tHouseholds living in low-income, low food-access areas have only slightly lower diet quality than other households and this difference is partially alleviated when these consumers travel farther from their homes to purchase food.  About 10 percent of the U.S. population lives in low-income areas more than 1 mile from the nearest supermarket.  The diet quality of these consumers may be compromised by their food environment. Some may be unable to reach supermarkets regularly or without effort, instead buying food from closer stores that offer less healthy food products.  ERS investigated the correlation between households that live in low-income, low-access areas and their purchases of 14 major food groups that vary in dietary quality using supermarket scanner data.  Briefings on this topic to senior USDA and other policy officials informed discussions of continuing efforts to improve food access for low-income households across the U.S.\r\n\r\nERS research on USDA’s food and nutrition assistance programs found the following:\r\n•\tERS linked 2008-12 SNAP administrative records to data from the U.S. Census Bureau’s American Community Survey (ACS) on the use of SNAP and other public assistance programs to provide better information on SNAP receipt than that which would be estimated by the ACS alone.  SNAP provides food and nutrition benefits to low-income households based on a formula that adjusts the benefit amount a household receives based on monthly need.  ERS assessed the extent to which SNAP reaches the poorest households, also known as benefit targeting, by estimating benefit receipt by annual household income relative to poverty.  Estimates of SNAP targeting toward low-income households improve when using either of two measures of intensity of SNAP participation relative to measures of ever-in-the-year participation.  Replacing survey-based data on SNAP benefit receipt with administrative records of SNAP benefit receipt and adjusting the survey households to more closely reflect administrative SNAP units also improves estimates of targeting to low-income participants.  Briefings to senior official at FNCS and FNS informed decision makers about the effect of more expansive data on participation measures.\r\n\r\n•\tSchool meal programs are adjusting to stronger nutritional standards, but face challenges in maintaining paid lunch participation to meet revenue goals.  School foodservice programs face ongoing tradeoffs between meal cost, student participation, and nutrition quality.  Changes mandated by the Healthy, Hunger-Free Kids Act of 2010 strengthened nutritional standards for meals and competitive foods and set minimum levels for paid meal revenues, while new options allow more schools to offer free meals to all students at reduced administrative burden.  An ERS review of recent research results and new data on school lunch participation rates suggests that while many school districts have adjusted to new standards, maintaining paid meal participation remains most challenging for smaller and more rural districts.  Briefings to senior USDA officials on this topic have informed USDA efforts to help States meet the challenges related to improving nutrition within allotted budgets.\r\n\r\nERS research on the safety of the nation’s food supply found the following:\r\n•\tCost estimates of foodborne illnesses data provide Federal agencies with consistent, peer-reviewed estimates of the costs of foodborne illness that can be used in analyzing the impact of Federal regulations.  ERS’s Cost of Foodborne Illness data product, produced in collaboration with the Food Safety and Inspection Service, provides detailed data about the costs of major foodborne illnesses in the United States, including identification of specific disease outcomes for foodborne infections caused by 15 major pathogens in the United States, associated outpatient and inpatient expenditures on medical care, associated lost wages, and estimates of individuals’ willingness to pay to reduce mortality resulting from these foodborne illnesses.  It also provides stakeholders and the general public with a means of understanding the relative impact of different foodborne infections in the United States.  Cost estimates of foodborne illnesses have been used to help inform food-safety policy discussions, and these updated cost estimates provide a foundation for economic analysis of food safety policy.\r\n\r\n•\tNew surveys on food safety practices.  ERS launched an initiative to collect primary data on current food safety practices for produce growers and post-harvest firms to provide a baseline of compliance costs prior to the full implementation of the Food Safety Modernization Act (FSMA).  The surveys will be completed by NASS in January 2016, and ERS will use the data in estimating the potential economic impacts of FSMA provisions on the fresh produce and animal feed sectors. \r\n\r\n•\tConsumers respond differently to foodborne disease outbreaks of different severities.  A case study of pathogen-related recalls of cantaloupe in 2011 and 2012 suggests consumers’ food purchase responses take into account the relative risk severity of specific pathogens. Information from news media apparently plays a role.  Federal health and safety officials warned consumers away from cantaloupes in 2011 and again in 2012.  The warnings occurred under similar market conditions but were for contamination by two different foodborne microorganisms that posed entirely different health risks.  After consumers were informed about the risk with the higher fatality rate, the demand for cantaloupes fell and consumers substituted other melons.  No such shifts in demand were evident under the lower fatality risk, despite more illnesses attributed to it.\r\n\r\n•\tEstablishments that bid on contracts to supply the USDA’s National School Lunch Program had relatively higher levels of food safety, as measured by fewer samples of meat testing positive for Salmonella, than other establishments supplying ground beef to the commercial market.  In December of 2014, ERS published a report that examined the food safety performance of suppliers of ground beef to the National School Lunch Program (NSLP) and found evidence of strategic behavior in which managers use information about their establishment’s past food safety performance to decide whether to bid on contracts to supply the NSLP.  Research results from this report were presented at multiple briefings to senior USDA officials.\r\n"},{"fiscalYear":2017,"description":"ERS studies the relationship among the many factors that influence food choices and health outcomes.  At the household level, research focuses on food price trends, income, and individual characteristics such as age, race and ethnicity, household structure, knowledge of diet and health, and nutrition education.  At the industry level, research focuses on the interaction among firms, consumers, and government programs and policies.  Children’s food access, food security, and child and adult obesity continue to be important foci of the ERS research program.  ERS research related to adult and child obesity includes approaches taken from behavioral economics to investigate how psychological mechanisms related to food choices might contribute to poor dietary quality and obesity.  \r\n\r\nThrough its food assistance and nutrition research and by working closely with USDA’s Food and Nutrition Service, ERS studies and analyzes the Nation’s nutrition assistance programs.  These programs receive substantial Federal funding and affect the daily lives of millions of America’s children.  Long-term research themes include dietary and nutritional outcomes, food program targeting and delivery, and measurement of program participation.  ERS research is designed to meet the critical information needs of USDA, Congress, program managers, policy officials, the research community, and the public at large.  \r\n\r\nERS food safety research focuses on enhancing methodologies for valuing societal benefits associated with reducing food safety risks, understanding consumer response to food safety incidents, assessing industry incentives to enhance food safety through new technologies and supply chain linkages, and evaluating regulatory options and change.  ERS research also investigates the safety of food imports and the efficacy of international food safety policies and practices. \r\n"}],"isApplicable":true}</t>
  </si>
  <si>
    <t>Fiscal Year2016: ERS will identify key economic issues affecting food prices, food access and availability, food consumption patterns, and food safety.  ERS will use sound analytical techniques to understand the immediate and long-term efficiency, efficacy, and equity consequences of alternative policies and programs aimed at ensuring access by children and adults to safe, nutritious, affordable, and adequate meals.  ERS ongoing research will also explore factors that can improve the effectiveness and efficiency of USDA Food and Nutrition Assistance programs.  ERS will effectively communicate research results to policy makers, program managers, and those shaping efforts to promote abundant, safe, and healthful food at home and abroad.  Examples of these activities include the following:_x000D_
_x000D_
• Providing economic analysis of the food marketing system to understand factors affecting the availability and affordability of food for American consumers.  _x000D_
• Providing annual estimates of the quantity of food available for human consumption, and measures of disappearance and loss in the food system._x000D_
• Providing economic analysis of how people make food choices, including demands for more healthful, nutritious, and safer food, and of the determinants of those choices, including prices, income, education, and socio-economic characteristics._x000D_
• Conducting analyses of the benefits and costs of policies to change behavior to improve diet and health, including nutrition education, labeling, advertising, and regulation._x000D_
• Conducting economic analyses of the impacts of the Nation’s domestic nutrition assistance programs, including the Supplemental Nutrition Assistance Program (SNAP); the Special Supplemental Nutrition Program for Women, Infants, and Children; and the Child Nutrition Programs._x000D_
• Conducting research on food program targeting and delivery to gauge the success of programs aimed at needy and at-risk population groups, and to identify program gaps and overlaps._x000D_
• Conducting research on program dynamics and administration, focusing on how program needs change with local labor market conditions, economic growth and recession, and how changing State welfare programs interact with food and nutrition programs._x000D_
• Conducting food safety economics research, with the goal of providing a science-based approach to valuing food safety risk reduction, assessing industry costs of food safety practices, and understanding the interrelated roles of government policy and market incentives in enhancing food safety._x000D_
• Providing decision makers and the public with food safety information through publications, web materials, and briefings that address the economics of food safety, including consumer knowledge and behavior, industry practices, the relationship between international trade and food safety, and government policies and regulations._x000D_
• Working with Federal food safety agency partners to evaluate available food borne illness data related to meat, poultry and egg products, and to develop more accurate measures of the effectiveness of regulatory strategies in reducing preventable food borne illness._x000D_
• Building food-price and food-consumption databases to provide a basis for analyzing the impacts of food policy._x000D_
 --Assessing Alternative Methods for Measuring Food Security Among Households with Children_x000D_
-- Understanding Produce Purchasing Behavior, Obesity, and BMI: Empirical Results from IRI Household Panel and Med Profiler Data_x000D_
-- Local Market Structure, Store Characteristics, and Performance among Independent Grocers_x000D_
-- Effect of Retail Market Structure and other Food Environment Characteristics on the Healthfulness of Consumer Food Purchases_x000D_
--Consumer Preferences for Costly Brands and Products: Implications for Cost Containment in the Women, Infants, and Children (WIC) Program_x000D_
-- Does the amount of SNAP benefits influence food choices and expenditures?_x000D_
-- The effects of pricing strategies on the nutritional quality of food purchases by SNAP and non-SNAP households_x000D_
-- Community Eligibility Provision Take-Up by Rural vs. Urban School Districts and Effects on School Meal Participation and Student attendance_x000D_
-- Summer Meal Program participation by Rural vs. Urban School Districts_x000D_
-- SNAP and Child Health: Evidence from Missouri Administrative Data_x000D_
-- The Fill-In Trip Purchase Decision by SNAP and WIC Participants: An Analysis of Pricing, Nutrition, and Store Choices_x000D_
-- Does inclusion on the WIC food list expand placement of food brands?_x000D_
-- Performance Indicators of WIC Vendor Quality and Participant Satisfaction_x000D_
-- Funding Research on Food Security Using the Panel Study of Income Dynamics_x000D_
-- Exploring ways to increase healthy purchases within shoppersÆ and retailersÆ budget constraints_x000D_
-- Health Outcomes and Redemption Behaviors among Virginia WIC Participants_x000D_
-- Changes in Low-Income HouseholdsÆ Spending Patterns in Response to the 2013 SNAP Benefit Cut_x000D_
-- Understanding the Statistical Properties of IRI Store-based and House-based Scanner Data_x000D_
-- Expert Technical Panel on Technical Questions and Data Gaps in the ERS Loss-Adjusted Food Availability (LAFA) Data Series_x000D_
-- Expanding the Impact of the Cornell Center for Behavioral Economics in Child Nutrition Programs_x000D_
-- Consumer Level Food Loss:  An Update of Estimates for Cooking Loss and Uneaten Food at the Consumer Level_x000D_
-- FoodAPS-2 Geography Study_x000D_
_x000D_
Fiscal Year2018: ERS will conduct the following research on USDA’s food and nutrition assistance programs:_x000D_
_x000D_
Food Insecurity in Veteran Households.  Food insecurity as a measure of well-being for veterans and their households is relatively unstudied.  Previous studies have been restricted to non-nationally representative samples or focused on veterans with disabilities.  This study uses a nationally representative sample of veterans to describe the prevalence of food insecurity among veterans, subpopulations of veterans, and veteran households by selected characteristics.  _x000D_
_x000D_
Using Administrative Data to Improve Research on the Causal Effects of the SNAP Program on Labor Supply. This project continues the work on the effects of food assistance program participation on individuals’ incentives to work. Previous work examined the issue using Current Population Survey (CPS) data from Census that contain labor supply information as well as information on whether the individual participated in the SNAP program.  Misreporting of SNAP participation in CPS data is a major issue with uncertain effects on estimates of the effect of participation on outcomes.  The goal of the project will be to link administrative data sources to CPS data, examine how estimates of causal effects of SNAP participation on labor supply are affected by SNAP misreporting, and examine possible solutions to bias created by misreporting.  _x000D_
_x000D_
The Food Assistance National Input-Output Multiplier (FANIOM) Model and Stimulus Effects of SNAP.  This project will examine the role of SNAP as a stimulus measure during an economic downturn.  Using the Food Assistance National Input-Output Multiplier (FANIOM) model, we estimate the multiplier effect of a hypothetical SNAP expansion on economic output and employment.  Since the end of the Great Recession, new research and new data sources are available to inform on this topic.  Borrowing on these new sources, this project extends the work of ERS researchers in 2012 to provide an updated estimate of the multiplier effect of the SNAP program on the economy.  Additionally, we review new literature examining the impact of the SNAP program on the economy during the Great Recession. _x000D_
_x000D_
The Role of SNAP in the Rural Economy.  ERS research will compare the rural impacts of the Supplemental Food Assistance Program (SNAP) to those in urban areas and to impacts of other Federal programs targeted to rural areas, such as agricultural commodity and rural development programs.  Although SNAP is the largest USDA program, little research has investigated the economic effects of SNAP in rural areas.  The project will examine how SNAP affects household savings and consumption decisions, impacts of SNAP on employment in rural vs. urban communities, and impacts of SNAP compared to impacts of agricultural commodity programs nationally and in selected regions.  _x000D_
_x000D_
Characteristics of School Districts Offering Free School Meals to All Students Throught the Community Eligiblity Provision.  This project will study the determinants of school and district participation in the Community Eligibility Provision (CEP).  In 2010, Congress mandated the CEP as a reimbursement option that allows schools serving high percentages of low-income students to offer USDA school meals at no charge to all students with reduced administrative burden.  USDA’s Food and Nutrition Service expects the CEP to result in expanded participation with most impact on poor or near-poor students who may benefit the most from USDA’s child nutrition programs.  _x000D_
_x000D_
Food Costs of Large School Food Authorities in the National School Lunch Program.  The Food and Nutrition Service (FNS) reimburses school food authorities (SFAs) for the estimated costs of providing school lunches and breakfasts.  Reimbursement rates are based on cost accounting techniques that measure SFA labor, food purchase, and operating material costs.  All SFAs in the 48 contiguous states receive the same reimbursement rates regardless of size or geographic location.  Thus FNS implicitly assumes that labor and food purchase costs are the same across SFAs.  Recent research shows that economies of scale exist in meal service and food costs vary across SFAs.  Yet SFAs vary in size from large, urban SFAs serving millions of meals per year to small, rural and suburban SFAs serving less than 10,000 meals.  This research will determine if cost differences exist in food purchases and if so, how these differences in costs shape food choices._x000D_
_x000D_
WIC and the Retail Markup of Infant Formula.  This project will examine the retail markup of the formula purchased through WIC.  The number of participants in WIC who can be served within the fixed budget depends heavily on the program’s food-package costs, which in turn are significantly affected by the cost of infant formula. Do retailers charge higher markups for the WIC contract brand than for the non-WIC brands of formula?  This is an important question because retail markups, along with the net prices, are what WIC—and ultimately U.S. taxpayers—pay for infant formula.  The answer to this question may also have implications for the prices that non-WIC participants pay for infant formula.    _x000D_
_x000D_
ERS will conduct the following research on food safety, foodborne illness, and industry practices:_x000D_
_x000D_
Estimating Food Attributable Fractions of Foodborne Illness from Time Series Data.  Reliable measures of the relative role of different foods in foodborne illness caused by specific pathogens are critical to government’s and industry’s ability to target food safety interventions effectively.  USDA, FDA and CDC have all identified a need for new, more reliable methods to estimate this relationship.  This collaborative study between ERS, CDC and the University of California, Berkeley pioneers use of Nielsen HomeScan time series data on food consumption and FoodNet foodborne illness surveillance to estimate the relative contributions of specific foods to illnesses caused by major foodborne pathogens.  _x000D_
_x000D_
Trends in Food Product Recalls: 2004-2013.  Food product recalls, the removal of risky food products from the marketplace, can impose significant burdens for consumers, producers, and regulators.  This report analyzes trends and patterns of food product recall events from 2004 to 2013.  The analysis considers multiple factors, including the types of foods being recalled, the reasons for initiating the recalls, the severity of the risks posed by the recalled products, and the geographic distribution. _x000D_
_x000D_
The 2011 Food Safety Modernization Act (FSMA) and the Fresh Produce Industry.  Using new survey data collected through a joint ERS/NASS initiative, ERS researchers will assess pre-implementation food safety practices relative to several FSMA rules specifically focused on fresh produce. Results will compare food safety practices and costs of adoption for different size farms or post-harvest operations, for different regions of the country, and to the extent possible for different produce commodities.  The research will provide a baseline for eventual assessment of effectiveness of FSMA adoption.Fiscal Year2019: ERS will continue to produce the Loss-Adjusted Food Availability Data, annual statistics to measure U.S. food security, and monthly retail food price forecasts. ERS will eliminate research and other data products on USDA food and nutrition assistance programs and on food consumption and nutrition, including all data resources related to food access and consumer food choices, including the Food Environment Atlas, Food Access Research Atlas, SNAP Data System, Fruit and Vegetable Prices, and Price Spreads from Farm to Consumer.
The Consumer Data Information Program (CDIP) funds data purchases and research to develop new data sources that support research by ERS and the academic community on the food system beyond the farm gate. In FY 2019, with the goal to rescale core responsibilities, ERS will continue to support core data for U.S. food security statistics, but will eliminate other data purchases including retail scanner data, grocery store and restaurant location data, modules on national surveys (e.g., Eating &amp; Health Module in the Bureau of Labor Statistics' American Time Use Survey and the Flexible Consumer Behavior Survey in the National Center for Health Statistics’ National Health and Nutrition Examination Survey), investments in USDA’s National Household Food Acquisition and Purchase Survey (FoodAPS), and will discontinue support for the academic community’s access to restricted data for research.</t>
  </si>
  <si>
    <t>https://beta.sam.gov/fal/c22a9ce1d55344e6b937340c0f14443d/view</t>
  </si>
  <si>
    <t>Research Innovation and Development Grants in Economic (RIDGE)</t>
  </si>
  <si>
    <t>{"list":[{"act":{"description":"FY 2012 Agriculture, Rural Development, Food and Drug Administration, and Related Agencies Appropriations Act, Public Law 109-97, 7 U.S.C. 292, 411, 427, 1441a, 1621-1627, 1704, 1761-68, 2201, 2202, 3103, 3291, 3311, 3504; 22 U.S.C. 3101; 42 U.S.C. 1891-93; 44 U.S.C. 3501-11; 50 U.S.C. 2061 et seq, 2251 et seq.\r\n2CFR Part 400, 2CFR Part 415, 2CFR Part 416, 7USC 3318c"},"authorizationTypes":{"act":true}}]}</t>
  </si>
  <si>
    <t>DISSEMINATION OF TECHNICAL INFORMATION</t>
  </si>
  <si>
    <t>{"description":"Requests for technical information may be made to the Chief, Publishing and Communications Branch, Economic Research Service (ERS), 1400 Independence Avenue SW, Mail Stop 1800, Washington, DC 20520-1800."}</t>
  </si>
  <si>
    <t>none</t>
  </si>
  <si>
    <t>[{"code":"program","isSelected":true,"description":"Progress reports, final technical reports, financial statements, and inventions and subaward reports.  The frequency of reports is outlined in the terms of the agreement."},{"code":"cash","isSelected":false,"description":""},{"code":"progress","isSelected":false,"description":""},{"code":"expenditure","isSelected":false,"description":""},{"code":"performanceMonitoring","isSelected":false,"description":""}]</t>
  </si>
  <si>
    <t>Financial records, supporting documents, statistical records, and all other records pertinent to an award shall be retained for a period of three years from the final expenditure report or, for awards that are renewed quarterly or annually, from the date of the submission of the quarterly or annual financial report, as authorized by the Federal awarding agency.</t>
  </si>
  <si>
    <t xml:space="preserve">(Formula Grants (Cooperative Agreements)) FY 17$600,000.00; FY 18 est $600,000.00; FY 19 est $0.00; FY 16$600,000.00; - </t>
  </si>
  <si>
    <t>{"list":[{"fiscalYear":2016,"description":"The impact of food assistance programs on consumption patterns, food choices, and nutritional outcomes is a central theme of research funded through the RIDGE Program in FY 2016.  These projects will be presented at the RIDGE Conference scheduled in October 2016:\r\n\r\nThe Effects of SNAP on Non-Food Consumption: An Instrumental Variables Approach\r\nLorenzo Almada, School of Social Work, Columbia University\r\n\r\nDesign Flaws: The Effect of the Coverage Gap in Food Assistance Programs on Children’s Well-Being\r\nIrma Arteaga and Colleen Heflin, School of Public Affairs, University of Missouri\r\n\r\nThe Impact of Expanding the National School Meals Program on School Performance\r\nJoseph Price, Department of Economics, Brigham Young University, and Daniel Rees, Department of Economics, University of Colorado, Denver\r\n\r\nThe Impacts of School Lunch Reforms on Student Outcomes\r\nDiane Schanzenbach, School of Education and Social Policy, Northwestern University\r\n\r\nIdentifying Multiple Patterns of Characteristics that Result in U.S. Urban and Rural Households having Very Low Food Security Using Classification Trees\r\nEdward Frongillo Jr., Maryah S. Fram, and Seul Ki Choi, University of South Carolina\r\n\r\nCommunity Eligibility and Child Well-Being\r\nColleen Heflin, University of Missouri and Daniel P. Miller, Boston University School of Social Work\r\n\r\nSpatially Heterogeneous Effects of SNAP Participation and Food Insecurity on Hispanic Children’s Physical and Mental Health\r\nShannon Monnat and Jennifer Van Hook, Pennsylvania State University\r\n\r\nRural and Urban Comparisons of SNAP Participation, Neighborhood Effects, and Food Outlet Availability on Childhood and Adult Time with Normal and Obese Weight: Using the NLSY\r\nThomas Vartanian, Bryn Mawr College \r\n\r\nAdditionally, two RIDGE Doctoral Dissertation Grants were awarded in FY 2016:\r\n\r\nObesity, Cultural Identity, and Food Distribution Programs in the Choctaw Nation of Oklahoma\r\nKasey Jernigan, University of Massachusetts; Supervising Professor, Tom Leatherman, University of Massachusetts, Amherst\r\n\r\nExploring Race, Class, and Food Access across Different Geographic Scales\r\nLillian MacNell, North Carolina State University; Supervising Professor, Sarah Bowen, North Carolina State University\r\n\r\nAlso in FY 2016, an Interagency Agreement between the Food and Nutrition Service (FNS) and the Economic Research Service (ERS) was initiated to provide funding for the recompetition of a grant to establish a Research Center to administer the Research Innovation and Development Grants in Economics (RIDGE) Program.  The recompetition will (1) provide renewed focus on economic aspects of food and nutrition assistance research, (2) stimulate new and innovative research on domestic food and nutrition assistance issues by providing small grants for new analyses of the USDA major food and nutrition assistance programs, food security, and smaller, less studied programs such as the Summer Food Service Program, (3) broaden the support of both established and emerging scholars to increase the number and diversity of researchers who collaborate in tackling the unique food and nutrition challenges that exist across communities, regions, and States, and (4) achieve cost savings through administration of program activities at a single center. \r\n The impact of food assistance programs on consumption patterns, food choices, and nutritional outcomes was a central theme of research funded through the RIDGE Program in FY 2016. Findings from these RIDGE research projects were presented at the annual conference held in Washington, DC, October 2016. Summaries of the studies were added to the ERS website at https://data.ers.usda.gov/FANRP-ridge-project-summaries.aspx.  The research studies were:\r\n\r\nThe Effects of SNAP on Non-Food Consumption: An Instrumental Variables Approach\r\nLorenzo Almada, School of Social Work, Columbia University\r\n \r\nDesign Flaws: The Effect of the Coverage Gap in Food Assistance Programs on Children’s Well-Being\r\nIrma Arteaga and Colleen Heflin, School of Public Affairs, University of Missouri\r\n \r\nThe Impact of Expanding the National School Meals Program on School Performance\r\nJoseph Price, Department of Economics, Brigham Young University, and Daniel Rees, Department of Economics, University of Colorado, Denver\r\n \r\nThe Impacts of School Lunch Reforms on Student Outcomes\r\nDiane Schanzenbach, School of Education and Social Policy, Northwestern University\r\n \r\nIdentifying Multiple Patterns of Characteristics that Result in U.S. Urban and Rural Households having Very Low Food Security Using Classification Trees\r\nEdward Frongillo Jr., Maryah S. Fram, and Seul Ki Choi, University of South Carolina\r\n \r\nCommunity Eligibility and Child Well-Being\r\nColleen Heflin, University of Missouri and Daniel P. Miller, Boston University School of Social Work\r\n \r\nSpatially Heterogeneous Effects of SNAP Participation and Food Insecurity on Hispanic Children’s Physical and Mental Health\r\nShannon Monnat and Jennifer Van Hook, Pennsylvania State University\r\n \r\nRural and Urban Comparisons of SNAP Participation, Neighborhood Effects, and Food Outlet Availability on Childhood and Adult Time with Normal and Obese Weight: Using the NLSY\r\nThomas Vartanian, Bryn Mawr College \r\n\r\nUsing Geo-ethnography to Understand How Place and Space Matter in Issues of Food Access\r\nLillian MacNell, North Carolina State University\r\n \r\nAlso in FY 2016, an Interagency Agreement between the Food and Nutrition Service (FNS) and the Economic Research Service (ERS) was initiated to provide funding for the recompetition of a grant to establish a Research Center to administer the Research Innovation and Development Grants in Economics (RIDGE) Program.  The recompetition was implemented to (1) provide renewed focus on economic aspects of food and nutrition assistance research, (2) stimulate new and innovative research on domestic food and nutrition assistance issues by providing small grants for new analyses of the USDA major food and nutrition assistance programs, food security, and smaller, less studied programs such as the Summer Food Service Program, (3) broaden the support of both established and emerging scholars to increase the number and diversity of researchers who collaborate in tackling the unique food and nutrition challenges that exist across communities, regions, and States, and (4) achieve cost savings through administration of program activities at a single center.  \r\n\r\nA grant was awarded to Tufts University and the University of Connecticut (Tufts/UConn) to jointly administer a program of sub-awards to investigators at universities and other institutions for research projects conducted during FY 2017-18.  Tufts/UConn provides oversight of the application, peer review, sub-grant award, and quality-assurance processes of the RIDGE Program to (1) support food and nutrition assistance research at the national level as well as for specific populations, such as immigrants, Native Americans, people living in rural areas, or residents in areas who experience limited access to healthy foods; and (2) disseminate these research findings to a diverse stakeholder audience, including other researchers, policy and program officials, and the general public.  \r\n\r\n"},{"fiscalYear":2018,"description":"The Research Innovation and Development Grants in Economics (RIDGE) Program encourages new and innovative research on food and nutrition assistance issues and broadens the participation of social science scholars in such research. RIDGE is funded by USDA’s Economic Research Service and Food and Nutrition Service and administered in partnership with several universities during FY 2016-18:\r\n \r\n•\tThe RIDGE Center for National Food and Nutrition Assistance Research at the Institute for Research on Poverty, University of Wisconsin-Madison (ended FY 2016), and\r\n•\tThe RIDGE Center for Targeted Food and Nutrition Assistance Research at the Center for Regional Development, Purdue University (ended FY 2016);\r\n•\tTufts University, Friedman School of Nutrition Science and Policy, and the University of Connecticut (beginning FY 2017).\r\n \r\nThe RIDGE partnership institutions oversee the application, peer review, award, and performance processes of the research grants provided through the RIDGE Program.  The institutions serve as a hub for mentoring and training researchers interested in food and nutrition assistance issues and provide a source of timely and accessible information on new research findings.\r\n\r\nProjected RIDGE Program Activities, FY 2018\r\n\r\nResearch projects funded by Tufts/UConn in FY 2017 will be completed during FY 2018 and findings presented at the annual RIDGE Conference scheduled in October 2018.  Additional activities of the Tufts/UConn RIDGE Program and awarding of further research projects are dependent upon availability of funding.  \r\n\r\n"},{"fiscalYear":2017,"description":"The Research Innovation and Development Grants in Economics (RIDGE) Program encourages new and innovative research on food and nutrition assistance issues and broadens the participation of social science scholars in such research. RIDGE is funded by USDA’s Economic Research Service and Food and Nutrition Service and administered in partnership with several universities during FY 2016-18:\r\n \r\n•\tThe RIDGE Center for National Food and Nutrition Assistance Research at the Institute for Research on Poverty, University of Wisconsin-Madison (ended FY 2016), and\r\n•\tThe RIDGE Center for Targeted Food and Nutrition Assistance Research at the Center for Regional Development, Purdue University (ended FY 2016);\r\n•\tTufts University, Friedman School of Nutrition Science and Policy, and the University of Connecticut (beginning FY 2017).\r\n \r\nThe RIDGE partnership institutions oversee the application, peer review, award, and performance processes of the research grants provided through the RIDGE Program.  The institutions serve as a hub for mentoring and training researchers interested in food and nutrition assistance issues and provide a source of timely and accessible information on new research findings.\r\n\r\nRIDGE Program Activities, FY 2017\r\n \r\nThe newly established Tufts/UConn RIDGE Program announced a call for research projects in FY 2017.  To evaluate the proposals, Tufts/UConn developed an online proposal and submission site through the FluidReview platform, formed an external advisory committee, and established a community of proposal reviewers and project mentors.  A diverse set of projects was selected through this competitive review process, with input from ERS and FNS, for research to be conducted during FY 2017-18.  Grants were awarded for:\r\n\r\nIs Food Assistance Like Cash for Retailers?\r\nMarianne Bitler, University of California, Davis\r\n\r\nThe Effects of Disability, SNAP Participation and Changes in Benefits on Food Insecurity\r\nSeungyeon Cho, Texas A&amp;M University, Texas AgriLife Research\r\n\r\nDoes SNAP Encourage Claiming Disability Insurance Benefits?\r\nEmmanuel Drabo, Stanford University\r\n\r\nUnderstanding the Impact of Changes to the Child and Adult Care Food Program on Food Expenditures, Food Quality, and Young Children’s Dietary Intake in Urban Family Child Care Homes\r\nErica Kenney, Harvard T.H. Chan School of Public Health\r\n\r\nFood Choices of SNAP/WIC Participants at Convenience Stores and Supermarkets\r\nGrace Melo, University of Georgia\r\n\r\nMulti-generational Effects of Prenatal and Early Life Access to SNAP\r\nMarianne Page, University of California, Davis\r\n\r\nThe Impact of the Monthly SNAP Issuance Cycle on Sugar-Sweetened Beverage Purchasing and Implications for Policy Change\r\nEric Rimm, Harvard T.H. Chan School of Public Health\r\n\r\nDoes Universal Free School Meals Reduce Childhood Obesity?\r\nMichah Rothbart, Maxwell School, Syracuse University\r\n\r\nOrganizational Readiness for Knowledge Translation and WIC Participation\r\nNaisi Zhao, Tufts University School of Medicine\r\n\r\n"}],"isApplicable":true}</t>
  </si>
  <si>
    <t>Nancy A. Thomas355 E Street SW, Room 5-254, Washington, DC 20024-3231 Email:&lt; a href='mailto:NThomas@ers.usda.gov'&gt;NThomas@ers.usda.gov&lt;/a&gt;Phone: 202-694-5008;</t>
  </si>
  <si>
    <t>Fiscal Year2016: The impact of food assistance programs on consumption patterns, food choices, and nutritional outcomes is a central theme of research funded through the RIDGE Program in FY 2016.  These projects will be presented at the RIDGE Conference scheduled in October 2016:_x000D_
_x000D_
The Effects of SNAP on Non-Food Consumption: An Instrumental Variables Approach_x000D_
Lorenzo Almada, School of Social Work, Columbia University_x000D_
_x000D_
Design Flaws: The Effect of the Coverage Gap in Food Assistance Programs on Children’s Well-Being_x000D_
Irma Arteaga and Colleen Heflin, School of Public Affairs, University of Missouri_x000D_
_x000D_
The Impact of Expanding the National School Meals Program on School Performance_x000D_
Joseph Price, Department of Economics, Brigham Young University, and Daniel Rees, Department of Economics, University of Colorado, Denver_x000D_
_x000D_
The Impacts of School Lunch Reforms on Student Outcomes_x000D_
Diane Schanzenbach, School of Education and Social Policy, Northwestern University_x000D_
_x000D_
Identifying Multiple Patterns of Characteristics that Result in U.S. Urban and Rural Households having Very Low Food Security Using Classification Trees_x000D_
Edward Frongillo Jr., Maryah S. Fram, and Seul Ki Choi, University of South Carolina_x000D_
_x000D_
Community Eligibility and Child Well-Being_x000D_
Colleen Heflin, University of Missouri and Daniel P. Miller, Boston University School of Social Work_x000D_
_x000D_
Spatially Heterogeneous Effects of SNAP Participation and Food Insecurity on Hispanic Children’s Physical and Mental Health_x000D_
Shannon Monnat and Jennifer Van Hook, Pennsylvania State University_x000D_
_x000D_
Rural and Urban Comparisons of SNAP Participation, Neighborhood Effects, and Food Outlet Availability on Childhood and Adult Time with Normal and Obese Weight: Using the NLSY_x000D_
Thomas Vartanian, Bryn Mawr College _x000D_
_x000D_
Additionally, two RIDGE Doctoral Dissertation Grants were awarded in FY 2016:_x000D_
_x000D_
Obesity, Cultural Identity, and Food Distribution Programs in the Choctaw Nation of Oklahoma_x000D_
Kasey Jernigan, University of Massachusetts; Supervising Professor, Tom Leatherman, University of Massachusetts, Amherst_x000D_
_x000D_
Exploring Race, Class, and Food Access across Different Geographic Scales_x000D_
Lillian MacNell, North Carolina State University; Supervising Professor, Sarah Bowen, North Carolina State University_x000D_
_x000D_
Also in FY 2016, an Interagency Agreement between the Food and Nutrition Service (FNS) and the Economic Research Service (ERS) was initiated to provide funding for the recompetition of a grant to establish a Research Center to administer the Research Innovation and Development Grants in Economics (RIDGE) Program.  The recompetition will (1) provide renewed focus on economic aspects of food and nutrition assistance research, (2) stimulate new and innovative research on domestic food and nutrition assistance issues by providing small grants for new analyses of the USDA major food and nutrition assistance programs, food security, and smaller, less studied programs such as the Summer Food Service Program, (3) broaden the support of both established and emerging scholars to increase the number and diversity of researchers who collaborate in tackling the unique food and nutrition challenges that exist across communities, regions, and States, and (4) achieve cost savings through administration of program activities at a single center. _x000D_
_x000D_
 The Effects of SNAP on Non-Food Consumption: An Instrumental Variables Approach_x000D_
Lorenzo Almada, School of Social Work, Columbia University_x000D_
 _x000D_
Design Flaws: The Effect of the Coverage Gap in Food Assistance Programs on Children’s Well-Being_x000D_
Irma Arteaga and Colleen Heflin, School of Public Affairs, University of Missouri_x000D_
 _x000D_
The Impact of Expanding the National School Meals Program on School Performance_x000D_
Joseph Price, Department of Economics, Brigham Young University, and Daniel Rees, Department of Economics, University of Colorado, Denver_x000D_
 _x000D_
The Impacts of School Lunch Reforms on Student Outcomes_x000D_
Diane Schanzenbach, School of Education and Social Policy, Northwestern University_x000D_
 _x000D_
Identifying Multiple Patterns of Characteristics that Result in U.S. Urban and Rural Households having Very Low Food Security Using Classification Trees_x000D_
Edward Frongillo Jr., Maryah S. Fram, and Seul Ki Choi, University of South Carolina_x000D_
 _x000D_
Community Eligibility and Child Well-Being_x000D_
Colleen Heflin, University of Missouri and Daniel P. Miller, Boston University School of Social Work_x000D_
 _x000D_
Spatially Heterogeneous Effects of SNAP Participation and Food Insecurity on Hispanic Children’s Physical and Mental Health_x000D_
Shannon Monnat and Jennifer Van Hook, Pennsylvania State University_x000D_
 _x000D_
Rural and Urban Comparisons of SNAP Participation, Neighborhood Effects, and Food Outlet Availability on Childhood and Adult Time with Normal and Obese Weight: Using the NLSY_x000D_
Thomas Vartanian, Bryn Mawr College _x000D_
_x000D_
Using Geo-ethnography to Understand How Place and Space Matter in Issues of Food Access_x000D_
Lillian MacNell, North Carolina State University_x000D_
 _x000D_
Also in FY 2016, an Interagency Agreement between the Food and Nutrition Service (FNS) and the Economic Research Service (ERS) was initiated to provide funding for the recompetition of a grant to establish a Research Center to administer the Research Innovation and Development Grants in Economics (RIDGE) Program.  The recompetition was implemented to (1) provide renewed focus on economic aspects of food and nutrition assistance research, (2) stimulate new and innovative research on domestic food and nutrition assistance issues by providing small grants for new analyses of the USDA major food and nutrition assistance programs, food security, and smaller, less studied programs such as the Summer Food Service Program, (3) broaden the support of both established and emerging scholars to increase the number and diversity of researchers who collaborate in tackling the unique food and nutrition challenges that exist across communities, regions, and States, and (4) achieve cost savings through administration of program activities at a single center.  _x000D_
_x000D_
A grant was awarded to Tufts University and the University of Connecticut (Tufts/UConn) to jointly administer a program of sub-awards to investigators at universities and other institutions for research projects conducted during FY 2017-18.  Tufts/UConn provides oversight of the application, peer review, sub-grant award, and quality-assurance processes of the RIDGE Program to (1) support food and nutrition assistance research at the national level as well as for specific populations, such as immigrants, Native Americans, people living in rural areas, or residents in areas who experience limited access to healthy foods; and (2) disseminate these research findings to a diverse stakeholder audience, including other researchers, policy and program officials, and the general public.  _x000D_
Fiscal Year2017: Prior to FY 2017, the RIDGE program was administered in partnership with the  RIDGE Center for National Food and Nutrition Assistance Research at the Institute for Research on Poverty, University of Wisconsin-Madison, and the RIDGE Center for Targeted Food and Nutrition Assistance Research at the Center for Regional Development, Purdue University. 
In October 2016, findings from research projects funded through these two RIDGE Centers in FY 2015 were presented at the annual RIDGE Conference. Also in FY 2017, summaries of these research studies were added to the ERS website at https://data.ers.usda.gov/FANRP-ridge-project-summaries.aspx. The studies were:
•	The Effects of SNAP on Non-Food Consumption: An Instrumental Variables Approach
Lorenzo Almada, School of Social Work, Columbia University
•	Design Flaws: The Effect of the Coverage Gap in Food Assistance Programs on Children’s Well-Being
Irma Arteaga and Colleen Heflin, School of Public Affairs, University of Missouri
•	The Impact of Expanding the National School Meals Program on School Performance
Joseph Price, Department of Economics, Brigham Young University, and Daniel Rees, Department of Economics, University of Colorado, Denver
•	The Impacts of School Lunch Reforms on Student Outcomes
Diane Schanzenbach, School of Education and Social Policy, Northwestern University
•	Identifying Multiple Patterns of Characteristics that Result in U.S. Urban and Rural Households having Very Low Food Security Using Classification Trees
Edward Frongillo Jr., Maryah S. Fram, and Seul Ki Choi, University of South Carolina
•	Community Eligibility and Child Well-Being
Colleen Heflin, University of Missouri and Daniel P. Miller, Boston University School of Social Work
•	Spatially Heterogeneous Effects of SNAP Participation and Food Insecurity on Hispanic Children’s Physical and Mental Health
Shannon Monnat and Jennifer Van Hook, Pennsylvania State University
•	Rural and Urban Comparisons of SNAP Participation, Neighborhood Effects, and Food Outlet Availability on Childhood and Adult Time with Normal and Obese Weight: Using the NLSY
Thomas Vartanian, Bryn Mawr College 
•	Using Geo-ethnography to Understand How Place and Space Matter in Issues of Food Access
Lillian MacNell, North Carolina State University
In FY 2016, the grant establishing a research center to administer the RIDGE program was recompeted. The new grant was awarded to Tufts/UConn to jointly administer a program of sub-awards to investigators at universities and other institutions for research projects conducted during FY 2017-18. In FY 2017, the newly established Tufts/UConn RIDGE Center announced a call for research projects. To evaluate the proposals, Tufts/UConn developed an online proposal and submission site through the FluidReview platform, formed an external advisory committee, and established a community of proposal reviewers and project mentors.  A diverse set of projects was selected through this competitive review process, with input from ERS and FNS, for research to be conducted during FY 2017-18. Grants were awarded for:
•	Is Food Assistance Like Cash for Retailers?
Marianne Bitler, University of California, Davis
•	The Effects of Disability, SNAP Participation and Changes in Benefits on Food Insecurity
Seungyeon Cho, Texas A&amp;M University, Texas AgriLife Research
•	Does SNAP Encourage Claiming Disability Insurance Benefits?
Emmanuel Drabo, Stanford University
•	Understanding the Impact of Changes to the Child and Adult Care Food Program on Food Expenditures, Food Quality, and Young Children’s Dietary Intake in Urban Family Child Care Homes
Erica Kenney, Harvard T.H. Chan School of Public Health
•	Food Choices of SNAP/WIC Participants at Convenience Stores and Supermarkets
Grace Melo, University of Georgia
•	Multi-generational Effects of Prenatal and Early Life Access to SNAP
Marianne Page, University of California, Davis
•	The Impact of the Monthly SNAP Issuance Cycle on Sugar-Sweetened Beverage Purchasing and Implications for Policy Change
Eric Rimm, Harvard T.H. Chan School of Public Health
•	Does Universal Free School Meals Reduce Childhood Obesity?
Michah Rothbart, Maxwell School, Syracuse University
•	Organizational Readiness for Knowledge Translation and WIC Participation
Naisi Zhao, Tufts University School of MedicineFiscal Year2018: The research projects funded by Tufts/UConn in FY 2017 were completed.  
Also in FY 2018, additional funding was provided to Tufts/UConn to jointly administer a program of sub-awards to investigators at universities and other institutions for research projects conducted during FY 2019-20.</t>
  </si>
  <si>
    <t>https://beta.sam.gov/fal/e926c6fe2f494b86bbb481d4a70e3e66/view</t>
  </si>
  <si>
    <t>Agricultural Market and Economic Research</t>
  </si>
  <si>
    <t>USDA, OFFICE OF THE CHIEF ECONOMIST, AGRICULTURE, DEPARTMENT OF</t>
  </si>
  <si>
    <t>{"list":[{"act":{"description":"7 U.S.C. Section 3318 "},"authorizationTypes":{"act":true}}]}</t>
  </si>
  <si>
    <t>To conduct cooperative economic research and analyses in support of the Office of the Chief Economist's responsibility to advise the Secretary of Agriculture on the economic implications of Department policies, programs, and proposed legislation. These research projects and analyses cover the nation's agricultural commodity markets; risk analyses and cost-benefit analyses related to international food and agriculture; sustainable development; energy issues related to the agricultural economy; agricultural labor; global climate change; and any other topics that support the Department's consideration or review of policies and programs.</t>
  </si>
  <si>
    <t>Applicants must have substantial experience in the field of research for which they are applying.</t>
  </si>
  <si>
    <t xml:space="preserve">Funds are awarded directly to the ultimate beneficiary.  This is not a pass-through program._x000D_
</t>
  </si>
  <si>
    <t>{"description":"Documentation is required, but will vary on the nature of the project and the beneficiary.","isApplicable":true}</t>
  </si>
  <si>
    <t>{"description":"Interested applicants must contact the Office of the Chief Economist prior to submitting a proposal."}</t>
  </si>
  <si>
    <t>The Office of the Chief Economist considers proposals received, evaluates the qualifications of the proposal with respect to the research issue, and, in consultation with the selected cooperator institution, establishes a funding level and the specific deliverables due at the conclusion of the agreement.</t>
  </si>
  <si>
    <t>7 CFR Part 11 does not apply to this program.</t>
  </si>
  <si>
    <t>{"awarded":"other","description":"Funds may be awarded at any time during the fiscal year.  The period of performance is typically restricted to one year, but may be longer at the discretion of the Agency.","awardedDescription":"Funds may be dispersed as often as monthly upon request of the cooperator."}</t>
  </si>
  <si>
    <t>[{"code":"program","isSelected":false,"description":""},{"code":"cash","isSelected":false,"description":""},{"code":"progress","isSelected":true,"description":"Progress reports are required semi-annually, or as otherwise directed by the Agency.  A final report is required within 90 days of project completion."},{"code":"expenditure","isSelected":true,"description":"Financial reports are required semi-annually, or as otherwise directed by the Agency.  A final report is required within 90 days of project completion."},{"code":"performanceMonitoring","isSelected":false,"description":""}]</t>
  </si>
  <si>
    <t>Financial records, supporting documents, statistical records, and all other records pertinent to an award shall be retained for a period of three years from the date of submission of the final expenditure report.</t>
  </si>
  <si>
    <t>12-0123-0-1-352;</t>
  </si>
  <si>
    <t xml:space="preserve">(Cooperative Agreements) FY 17$1,572,000.00; FY 18 est $2,776,000.00; FY 19 est $400,000.00; FY 16$1,476,093.00; - </t>
  </si>
  <si>
    <t>For FY17, the range of Financial Assistance was $15,000 to $365,000, with an average award of $124,713.</t>
  </si>
  <si>
    <t>William H. Colby1400 Independence Ave., SW Rm 4434-S_x000D_
, Washington, DC 20250-3812 Email:&lt; a href='mailto:hcolby@oce.usda.gov'&gt;hcolby@oce.usda.gov&lt;/a&gt;Phone: 2026902477;</t>
  </si>
  <si>
    <t>http://www.usda.gov/oce</t>
  </si>
  <si>
    <t>Fiscal Year2016: No current data available. FY 2016:  One project was funded to better understand the accuracy of USDA's World Agricultural Supply and Demand Estimate report estimates.  It analyzed forecast errors for both foreign and domestic production, consumption, trade and stocks estimates, and decomposed the forecast error of key economic indicators such as domestic carryout levels, exports, and price projections._x000D_
_x000D_
One project was funded to support an in-depth study to determine the accuracy of biofuel models, by comparing model predictions of indirect land use change and food prices, with actual time series data for the U.S. and the world._x000D_
_x000D_
One project was funded to provide greater national collaboration and standardization of Water Quality Trading programs through the adoption of standardized program templates and frameworks based on the National Network's "Building a Water Quality Trading Program:  Options and Considerations."_x000D_
Fiscal Year2017: No current data available.Fiscal Year2018: No current data available.</t>
  </si>
  <si>
    <t>Review by professional economic and senior management staff at the Office of the Chief Economist for relevance of the proposed research topic to the Office of the Chief Economist's priorities, experience of the institution with respect to the research topic, cost effectiveness, and qualifications of key personnel.</t>
  </si>
  <si>
    <t>https://beta.sam.gov/fal/a5ab15161f894919a40abac49886d7f6/view</t>
  </si>
  <si>
    <t>Agricultural and Food Policy Research Centers</t>
  </si>
  <si>
    <t>{"list":[{"act":{"description":"Agricultural Act of 2014"},"publicLaw":{"congressCode":"113","number":"79"},"USC":{"title":"7","section":"3155"},"authorizationTypes":{"USC":true,"act":true,"publicLaw":true},"usc":{"title":"7","section":"3155"}}]}</t>
  </si>
  <si>
    <t xml:space="preserve">To conduct research and education programs that are objective, operationally independent, and external to the Federal Government and that concern the effect of public policies and trade agreements on: _x000D_
(1) the farm and agricultural sectors (including commodities, livestock, dairy, and specialty crops);_x000D_
(2) the environment;_x000D_
(3) rural families, households, and economies; and_x000D_
(4) consumers, food, and nutrition._x000D_
</t>
  </si>
  <si>
    <t>Applicants must have substantial experience in the field of research for which they are applying, including a history of providing (1) unbiased, nonpartisan economic analysis to Congress on the farm and agricultural sectors (including commodities, livestock, dairy, and specialty crops), the environment, rural families, households, and economies, and consumers, food, and nutrition; or (2) objective, scientific information to Federal agencies and the public to support and enhance efficient, accurate implementation of Federal drought preparedness and drought response programs, including inter agency thresholds used to determine eligibility for mitigation or emergency assistance.</t>
  </si>
  <si>
    <t>Funds are awarded directly to the ultimate beneficiary.  This is not a pass-through program.</t>
  </si>
  <si>
    <t>{"description":"Applicants must provide evidence of legal capacity,   Additional documentation may be required at the discretion of the agency.","isApplicable":true}</t>
  </si>
  <si>
    <t>{"description":"Interested applicants must contact the Office of the Chief Economist prior to submitting a proposal.  Applicants for cooperative agreements must provide an SF-424, evidence of legal capacity, a proposed work plan and budget, and a description of how the proposed project meets eligibility requirements."}</t>
  </si>
  <si>
    <t>From 30 to 90 days, but no later than any Congressionally-mandated deadline for obligation.</t>
  </si>
  <si>
    <t>{"awarded":"other","description":"Funds may be awarded at any time during the fiscal year.  The period of performance is typically restricted to one year, but may be longer at the discretion of the Agency.","awardedDescription":"Funds may be dispersed as often as monthly, upon request of the cooperator."}</t>
  </si>
  <si>
    <t>[{"code":"program","isSelected":false,"description":""},{"code":"cash","isSelected":false,"description":""},{"code":"progress","isSelected":true,"description":"Progress reports are required semi-annually, or as directed by the Agency.  A final report is required within 90 days of project completion."},{"code":"expenditure","isSelected":true,"description":"Financial reports are required semi-annually, or as otherwise directed by the Agency.  A final report is required within 90 days of project completion."},{"code":"performanceMonitoring","isSelected":false,"description":""}]</t>
  </si>
  <si>
    <t>Recipients must comply with the record-keeping requirements in 2 C.F.R. § 200.333-.337.</t>
  </si>
  <si>
    <t xml:space="preserve">(Cooperative Agreements) FY 17$3,800,000.00; FY 18 est $3,800,000.00; FY 19 est $0.00; FY 16$3,800,000.00; - </t>
  </si>
  <si>
    <t>2016 range:  $3,800,000 - $3,800,000
2016 average:  $3,800,000
2017 range: $3,800,000 - $3,800,000
2017 average:  $3,800,000
2018 range:  $3,800,000 - $3,800,000
2018 average:  $3,800,000</t>
  </si>
  <si>
    <t xml:space="preserve">10.290 Agricultural Market and Economic Research; </t>
  </si>
  <si>
    <t>Fiscal Year2017: No current data available.Fiscal Year2016: No current data available. Farm Level Analysis of Farm Policy and Crop Insurance, 2016-17._x000D_
Analysis of Agricultural Markets and Policies, 2016-2017._x000D_
Drought Information Services for Agriculture across the United States.Fiscal Year2018: No current data available.</t>
  </si>
  <si>
    <t>Criteria may include, but are not limited to, the applicant’s experience performing the work for which funds are requested, the reasonableness of the budget, and past performance using funding awarded through this program.</t>
  </si>
  <si>
    <t>Sep 20,2014</t>
  </si>
  <si>
    <t>https://beta.sam.gov/fal/053e92cd9a254340a7bc613b22326514/view</t>
  </si>
  <si>
    <t>Integrated Programs</t>
  </si>
  <si>
    <t>{"list":[{"act":{"description":"Competitive, Special, and Facilities Research Grant Act"},"publicLaw":{"congressCode":"89","number":"106"},"USC":{"title":"7","section":"450i"},"authorizationTypes":{"USC":true,"act":true,"statute":false,"publicLaw":true,"executiveOrder":false},"usc":{"title":"7","section":"450i"}},{"act":{"description":"Section 406 of the Agricultural Research, Extension, and Education Reform Act of 1998 (AREERA) (7 U.S.C. 7626), as reauthorized by Section 7306 of the Food, Conservation, and Energy Act of 2008 (FCEA) (Public Law 110-246), authorized the Secretary of Agriculture to establish a competitive grants program that provides funding for integrated, multifunctional agricultural research, extension, and education activities. Subject to the availability of appropriations to carry out this program, the Secretary may award grants to colleges and universities [as defined by section 1404 of the National Agricultural Research, Extension, and Teaching Policy Act of 1977 (NARETPA) (7 U.S.C. 3103)], as amended, on a competitive basis for projects that address priorities in United States agriculture and involve integrated research, education, and extension activities, as determined by the Secretary in consultation with the National Agricultural Research, Extension, Education, and Economics Advisory Board (NAREEEAB).  Section 7129 of the FCEA amended section 406(b) of AREERA (7 U.S.C. 7626(b)), adding Hispanic-serving agricultural colleges and universities (HSACUs) as eligible entities for competitive funds awarded under this authority (see Part III.B. of RFA for more information).\r\n"},"USC":{"title":"7","section":"7626"},"authorizationTypes":{"USC":true,"act":true,"statute":false,"publicLaw":false,"executiveOrder":false},"usc":{"title":"7","section":"7626"}},{"act":{"description":"Section 2(c)(1)(B) of Public Law 89–106, as amended.\r\n\r\n"},"publicLaw":{"congressCode":"89","number":"106"},"USC":{"title":"7","section":"7626"},"authorizationTypes":{"USC":true,"act":true,"statute":false,"publicLaw":true,"executiveOrder":false},"usc":{"title":"7","section":"7626"}},{"act":{"description":"Title V of the Rural Development Act of 1972"},"publicLaw":{"congressCode":"92","number":"419"},"USC":{"title":"7","section":"2204a"},"authorizationTypes":{"USC":true,"act":true,"statute":false,"publicLaw":true,"executiveOrder":false},"usc":{"title":"7","section":"2204a"}}]}</t>
  </si>
  <si>
    <t xml:space="preserve">GENERAL:_x000D_
_x000D_
NIFA Integrated Programs provide support for integrated research, education, and extension activities. Integrated, multi-functional projects are particularly effective in addressing important agricultural issues through the conduct of problem-focused research that is combined with education and extension of knowledge to those in need of solutions. These activities address critical national, regional, and multi-state agricultural issues, priorities, or problems. Integrated Programs hold the greatest potential to produce and disseminate knowledge and technology directly to end users while providing for educational opportunities to assure agricultural expertise in future generations. See individual program Requests for Applications for additional information about the topics._x000D_
_x000D_
SEVERAL PROGRAMS ARE FUNDED UNDER CFDA 10.303. SPECIFIC OBJECTIVES ARE AS FOLLOWS:_x000D_
_x000D_
(1)  Integrated Research, Education, and Extension Competitive Grants Program: National Integrated Water Quality Program_x000D_
The goal of the National Integrated Water Quality Program is to improve the quality of our Nation's surface water and groundwater resources through research, education, and extension activities. Projects funded through this program will facilitate achieving this goal by advancing and disseminating the knowledge base available to agricultural and rural communities. Funded projects should lead to science-based decision-making and management practices that improve the quality of the Nation's surface water and groundwater resources in agricultural and rural watersheds. See RFA for priority areas._x000D_
_x000D_
(2)  Integrated Research, Education, and Extension Competitive Grants Program: National Integrated Food Safety Initiative_x000D_
The purpose of the National Integrated Food Safety Initiative is to support food safety projects that demonstrate an integrated approach to solving problems in applied food safety research, education, or extension. Various models for integration of applied research, education, and extension will be considered for funding. Applications describing multi-state, multi-institutional, multidisciplinary, and multifunctional activities (and combinations thereof) are encouraged. Applicants are strongly encouraged to address at least two of the three functional areas of research, education, and extension (i.e., research and extension, research and education, or extension and education)._x000D_
_x000D_
(3)  Integrated Research, Education, And Extension Competitive Grants Program: Regional Integrated Pest Management Centers_x000D_
The goal of the Regional Integrated Pest Management Centers (IPM Centers) is to promote the development and implementation of IPM by facilitating collaboration across states, disciplines, and purposes. IPM Centers will establish and maintain information networks, build partnerships to address pest management challenges and opportunities, evaluate the impact of IPM implementation, communicate positive outcomes to key stakeholders, and manage funding resources effectively. Successful applicants to this program will demonstrate the capacity and commitment necessary to advance the goals of the National Roadmap for Integrated Pest Management (www.ipmcenters.org/IPMRoadMap.pdf), and evaluate the progress of this advancement. The IPM Roadmap addresses pest management needs for production agriculture, natural resources and recreational environments, and residential and public areas._x000D_
_x000D_
(4)  Integrated Pest Management: Crops at Risk Program_x000D_
The goal of the CAR program is to enhance the development and implementation of innovative, ecologically based sustainable IPM system(s). Preferably, this should involve a diversity of tactics and approaches for a single or specific food or fiber commodity in commercial production for pre- and/or post-harvest system(s). The program addresses either a major acreage or high value crop commodity such as key fruits and vegetables. The primary emphasis is on crop productivity and profitability, while addressing critical environmental quality and human health issues. The CAR program will fund integrated multifunctional/multidisciplinary research, education, and extension projects for crops with high priority IPM needs as identified by stakeholders._x000D_
_x000D_
(5)  Integrated Pest Management: Risk Avoidance and Mitigation Program_x000D_
The goal of the Risk Avoidance and Mitigation (RAMP) program is to enhance the development and implementation of innovative, ecologically based sustainable IPM strategies and system(s) for (a) multi-crop food and fiber production systems; (b) an area-wide or a landscape scale agroecosystem; or (c) a documented pesticide impact on water, human or environmental health. RAMP applications may address major acreage agricultural production systems, high value crops such as key fruit and vegetable systems, or other agroecosystems. The primary emphasis of the application should be on productivity and profitability while addressing critical environmental quality and human health issues. The intent of RAMP is to fund medium-term projects that emphasize systems approaches._x000D_
_x000D_
(6)  Integrated Research, Education, and Extension Competitive Grants Program: Integrated Pest Management: Methyl Bromide Transitions Program_x000D_
The goal of the Methyl Bromide Transitions (MBT) program is to support the discovery and implementation of practical pest management alternatives to methyl bromide uses or minimize methyl bromide emissions for which the United States is requesting critical use exemptions. The program is focused on integrated commercial or field scale research that targets short- to medium-term solutions._x000D_
_x000D_
(7)  Integrated Organic Program_x000D_
The purpose of the Integrated Organic Program is to solve critical organic agriculture issues, priorities, or problems through the integration of research, education, and extension activities. The Organic Transitions Program (ORG) funds the development and implementation of research, extension, and higher education programs to improve the competitiveness of organic producers and producers who are adopting organic practices. Funding opportunities for the ORG Program is included in the same Request for Applications (RFA) as the Organic Research and Extension Initiative (OREI)._x000D_
_x000D_
PLEASE NOTE: THIS PROGRAM DOES NOT FUND START UP BUSINESSES._x000D_
_x000D_
_x000D_
(8)  Regional Rural Development Centers (RRDCs):_x000D_
The RRDCs play a unique role in USDA's service to rural America.  They link the research and educational outreach capacity of the nation's public universities with communities, local decision makers, entrepreneurs, families, and farmers and ranchers to help address a wide range of development issues.  They collaborate on national issues that span regions-like e-commerce, the changing interface between rural, suburban, and urban places, and workforce quality and jobs creation. Each tailors programs to address particular needs in its region._x000D_
_x000D_
</t>
  </si>
  <si>
    <t>State agricultural experiment stations, State cooperative extension services, all colleges and universities, other research and extension institutions and organizations, Federal agencies, private organizations or corporations, and individuals to facilitate or expand promising breakthroughs in areas of the food and agricultural sciences of importance to the United States.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</si>
  <si>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\r\n\r\nMethyl Bromide Transition Program (MBT):\r\nhttps://nifa.usda.gov/funding-opportunity/methyl-bromide-transition\r\n\r\nOrganic Transition-Risk Assessment (ORG):\r\nhttps://nifa.usda.gov/funding-opportunity/organic-transitions-org\r\n\r\nRegional Rural Development Centers:\r\nhttps://nifa.usda.gov/regional-rural-development-centers\r\n\r\nRFAs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</si>
  <si>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\r\n\r\nMethyl Bromide Transition Program (MBT):\r\nhttps://nifa.usda.gov/funding-opportunity/methyl-bromide-transition\r\n\r\nOrganic Transition-Risk Assessment (ORG):\r\nhttps://nifa.usda.gov/funding-opportunity/organic-transitions-org\r\n\r\nRegional Rural Development Centers:\r\nhttps://nifa.usda.gov/regional-rural-development-centers\r\n\r\nRFAs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</si>
  <si>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_x000D_
Methyl Bromide Transition Program (MBT):_x000D_
https://nifa.usda.gov/funding-opportunity/methyl-bromide-transition_x000D_
_x000D_
Organic Transition-Risk Assessment (ORG):_x000D_
https://nifa.usda.gov/funding-opportunity/organic-transitions-org_x000D_
_x000D_
Regional Rural Development Centers:_x000D_
https://nifa.usda.gov/regional-rural-development-centers_x000D_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</si>
  <si>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_x000D_
Methyl Bromide Transition Program (MBT):_x000D_
https://nifa.usda.gov/funding-opportunity/methyl-bromide-transition_x000D_
_x000D_
Organic Transition-Risk Assessment (ORG):_x000D_
https://nifa.usda.gov/funding-opportunity/organic-transitions-org_x000D_
_x000D_
Regional Rural Development Centers:_x000D_
https://nifa.usda.gov/regional-rural-development-centers_x000D_
_x000D_
RFAs are generally released annually. Hence, the RFAs provide the most current and accurate information available. Any specific instructions in the Competitive RFAs supersede the general information provided in the CFDA database. _x000D_
</t>
  </si>
  <si>
    <t xml:space="preserve">Specific details are provided in the Request for Applications (RFA), which are generally published annually. _x000D_
_x000D_
The most current RFA is available via: _x000D_
 _x000D_
Methyl Bromide Transition Program (MBT):_x000D_
https://nifa.usda.gov/funding-opportunity/methyl-bromide-transition_x000D_
_x000D_
Organic Transition-Risk Assessment (ORG):_x000D_
https://nifa.usda.gov/funding-opportunity/organic-transitions-org_x000D_
_x000D_
Regional Rural Development Centers:_x000D_
https://nifa.usda.gov/regional-rural-development-centers_x000D_
</t>
  </si>
  <si>
    <t>{"awarded":"other","description":"Regarding the Critical Issues and Regional Rural Development Centers (Section 2(c)(1)(B) of Public Law 89–106, as amended) , normally, competitive research projects will be supported for periods of up to three (3) years.\r\n\r\nIn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Competitive Request for Applications (RFAs) for specific and pertinent details. The most current RFAs are available via: \r\n\r\nMethyl Bromide Transition Program (MBT):\r\nhttps://nifa.usda.gov/funding-opportunity/methyl-bromide-transition\r\n\r\nOrganic Transition-Risk Assessment (ORG):\r\nhttps://nifa.usda.gov/funding-opportunity/organic-transitions-org\r\n\r\nRegional Rural Development Centers:\r\nhttps://nifa.usda.gov/regional-rural-development-centers\r\n\r\nRFAs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</si>
  <si>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 (3)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details.\r\n\r\n"},{"code":"expenditure","isSelected":true,"description":"EXPENDITURE REPORTS:\r\nSee above for pertinent and specific details.\r\n\r\n"},{"code":"performanceMonitoring","isSelected":true,"description":"PERFORMANCE MONITORING:\r\nSee above for pertinent and specific details.\r\n\r\n"}]</t>
  </si>
  <si>
    <t>12-1502-0-1-352;</t>
  </si>
  <si>
    <t xml:space="preserve">(Project Grants) FY 17$7,571,059.00; FY 18 est $8,482,607.00; FY 19 est $0.00; FY 16$6,616,405.00; - The difference between the appropriation and obligation numbers reflects legislative authorized set-asides deducted as appropriate, and in some cases the availability of obligational authority from prior years._x000D_
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</si>
  <si>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_x000D_
Methyl Bromide Transition Program (MBT):_x000D_
https://nifa.usda.gov/funding-opportunity/methyl-bromide-transition_x000D_
_x000D_
Organic Transition-Risk Assessment (ORG):_x000D_
https://nifa.usda.gov/funding-opportunity/organic-transitions-org_x000D_
_x000D_
Regional Rural Development Centers:_x000D_
https://nifa.usda.gov/regional-rural-development-centers_x000D_
</t>
  </si>
  <si>
    <t>{"list":[{"fiscalYear":2016,"description":"For Fiscal Year 2016:\r\n(A) Integrated Research, Education, and Extension Competitive Grants Program - National Integrated Water Quality Program:\r\n\r\nNo Action Needed (N/A/N):\r\nProgram has not been funded for several years.\r\n\r\n(B) National Integrated Food Safety Initiative (aka NIFSI):\r\n\r\nNo Action Needed (N/A/N):\r\nProgram has not been funded for several years.\r\n\r\n(C ) (Regional) IPM (Integrated Pest Management) Centers aka Integrated pest Mgmt./Biological Control:\r\n\r\nNo Action Needed (N/A/N):\r\nProgram has not been funded for several years.\r\n\r\n(D) Crops at Risk from FQPA Implementation:\r\n\r\nNo Action Needed (N/A/N):\r\nProgram has not been funded for several years.\r\n\r\n(E) FQPA Risk Mitigation Program for Major Food Crop System (aka Risk Avoidance and Mitigation Program):\r\n\r\nNo Action Needed (N/A/N):\r\nProgram has not been funded for several years.\r\n\r\n(F) Integrated Research, Education, and Extension Competitive Grants Program-Methyl Bromide Transition\r\n(aka MBT):\r\n\r\nFor FY 2016, approximately $1.8 million was available for awards. Thirteen (13) submitted proposals will be peer reviewed and awards will be made by September 30, 2016.\r\n\r\nThe funding rate is anticipated to be approximately 30%.\r\n\r\n(G) Integrated Research, Education, and Extension Competitive Grants Program-Organic Transitions(aka ORG):\r\n\r\nFor the FY 2016 award cycle, about $3.7 million was available for grant awards after deducting legislatively authorized set-asides.\r\n\r\nA total of 47 applications, requesting a total of $22,790,906, were received in this year’s competition.  In July 2016, an 8-member peer review virtual panel will evaluate these applications. The peer panel includes faculty from land grant universities, researchers from USDA Agricultural Research Service and a non-profit stakeholder group.\r\n\r\nFunding decisions are not yet made but it is anticipated that about 8 new awards will be made in FY 2016 representing 17% success rate.\r\n\r\n(H) Regional Rural Development Centers:\r\nNIFA announced the availability of grant funds and requests applications for the Regional Rural Development Centers (RRDC) Competitive Grants Program for fiscal year (FY) 2016 to link the research and educational outreach capacity of the nation's public universities with communities, local decision makers, entrepreneurs, families, and farmers and ranchers to help address a wide range of development issues for prosperity for sustainable and secure communities will always be a matter of public interest. RRDC’s leverage land-grant resources in pursuit of USDA’s rural development mission by bringing together the most innovative minds, from inside and outside universities, to address cutting-edge issues without regard to state boundaries. They respond to emerging issues, generate credible science-based information to clarify these issues, and create public-private partnerships to address them.\r\n\r\nThe amount available for support of this program in FY 2016 was $950,400 ($237,600 per center). The grant deadline was June 2, 2016.  Four (4) proposals were reviewed and recommended for funding.\r\n\r\n(I) Rapid Responses to Pests &amp; Pathogens (formerly Critical Issues):\r\n\r\nNo Action Needed (N/A/N):\r\nProgram has not been funded for several years.\r\n For Fiscal Year (FY) 2016:\r\n\r\n(A) Water Quality\r\n (also Conservation Effects Assessment Projects (CEAP)\r\naka Integrated - Water Quality\r\n\r\nNo Action Needed (N/A/N):\r\nProgram has not been funded for several years.\r\n\r\n\r\n(B) National Integrated Food Safety Initiative (aka NIFSI):\r\n\r\nNo Action Needed (N/A/N):\r\nProgram has not been funded for several years.\r\n\r\n\r\n(C ) (Regional) IPM (Integrated Pest Management) Centers (aka RIPM)\r\naka Integrated pest Mgmt./Biological Control\r\n(aka IPM Centers - - NOT RIPM)\r\n\r\nNOTE: Formerly RIPM - CFDA 10.500 and Research - CFDA 10.200 (funded via Smith-Lever 3 (d) and P.L. 89-106)\r\n\r\n\r\n(D) Crops at Risk from FQPA Implementation\r\n\r\nSPECIAL NOTE: See CPPM - CFDA # 10.329\r\n\r\n\r\n(E) FQPA Risk Mitigation Program for Major Food Crop System (aka Risk Avoidance and Mitigation Program?)\r\n\r\nSPECIAL NOTE: See CPPM - CFDA # 10.329\r\n\r\n\r\n(F) Methyl Bromide Transition Program (MBT)\r\nIntegrated Research, Education, and Extension Competitive Grants Program-Methyl Bromide Transition\r\n\r\nFor Fiscal Year (FY) 2016:\r\n\r\nFor the FY 2016, the National Institute of Food and Agriculture awarded four awards that ranged from $418,313 to $499.999 for a total of approximately $1.89 million.\r\n\r\nThe funding rate was 31%.\r\n\r\n\r\n(G) Organic Transition-Risk Assessment\r\naka Organic Transition Program (ORG) FDC \"51106\"\r\n\r\nNOTE: Also see CFDA 10.307 OREI - FDC \"51300\"\r\n\r\nFor Fiscal Year (FY) 2016:\r\n\r\n\r\nFor the FY 2016 award cycle, $3,777,222 was available for project grant awards after subtracting administrative costs. A total of 47 applications, requesting a total of $22,790,906, were received.  In July 2016, a 12-member peer review virtual panel evaluated these applications. The peer panel included faculty from land grant universities, researchers from USDA Agricultural Research Service and a non-profit stakeholder group. Funds were available to support a total of 8 new awards. The funding ratio for this program in FY16 was 17%. Funded projects seek to support the development and implementation of research, extension and higher education programs to improve the competitiveness of organic livestock and crop producers, as well as those who are adopting organic practices by studying and documenting environmental services provided by organic farming systems in the area of soil conservation and climate change mitigation, including greenhouse gases. Projects were also funded to develop strategies to limit barriers to organic transition. \r\nAll projects integrate research, education and extension activities.\r\n\r\n\r\n\r\n(H) Regional Rural Development Centers\r\n\r\n\r\nFor Fiscal Year (FY) 2016:\r\n\r\nThe amount available for support of this program in FY 2016 $950,720 million ($237,680 per center)\r\n\r\nFour proposals were submitted and accepted in GAC. \r\n\r\nFour proposals underwent a Noncompetitive Merit Review by three reviewers with NIFA. All four were recommended to receive funding for “Regional Rural Development Centers” grant. Amounts awarded to the four institutions throughout the United States are:\r\nLocation #1    Amount:  $ 237,680\r\nLocation #2    Amount:  $ 237,680\r\nLocation #3    Amount:  $ 237,680\r\nLocation #4    Amount:  $ 237,680\r\n"},{"fiscalYear":2017,"description":"Fiscal Year (FY) 2017 – ACTIVE Programs: \n\nIn Fiscal Year (FY) 2017, the amount appropriated for this Program was $8,000,000. \n\nThe amount available for awards was $7,571,059, after legislatively mandated set-asides.\n\n(F) Methyl Bromide Transition Program (MBT)\nIntegrated Research, Education, and Extension Competitive Grants Program-Methyl Bromide Transition;\n\nFor FY 2017, The National Institute of Food and Agriculture (NIFA) made four (4) awards that ranged from $393,049 to $499,998. The total amount awarded was approximately $ 1.8 million.\n\nThe funding rate was 31%.\n\n(G) Organic Transition-Risk Assessment\naka Organic Transition Program (ORG); and\n\nNOTE: Also see CFDA 10.307 OREI \n\nFor the FY 2017 award cycle, approximately $3.7 million was available for project grant awards, after legislatively mandated set-asides. \n\nA total of 44 applications, requesting a total of $20,832,046 were received.  \n\nIn June 2017, a 12-member (plus two ad hoc) peer review virtual panel evaluated these applications. \n\nThe peer panel included faculty from land grant universities, researchers from USDA Agricultural Research Service and a non-profit stakeholder group. Funds were available to support a total of 8 new awards. \n\nThe funding ratio for this program in FY17 was 18%. \n\nFunded projects seek to support the development and implementation of research, extension and higher education programs to improve the competitiveness of organic livestock and crop producers, as well as those who are adopting organic practices by studying and documenting environmental services provided by organic farming systems in the area of soil conservation and climate change mitigation, including greenhouse gases. \n\nProjects were also funded to develop cultural practices and other allowable alternatives to substances recommended for removal from the National Organic Program’s National List of Allowed and Prohibited Substances. \n\nAll projects integrate research, education and/or extension activities.\n\n(H) Regional Rural Development Centers;\n\nThe amount available for support of this program in FY 2017 was $1,899,520 ($474,880 per Center). \n\nFour (4) proposals were submitted, reviewed and accepted. \n\nFour (4) proposals underwent a Noncompetitive Merit Review by three (3) reviewers with NIFA. All four (4) were recommended to receive funding for “Regional Rural Development Centers” grant. Amounts awarded to the four (4) institutions throughout the United States are:\n\nLocation #1    Amount:  $ 474,880\nLocation #2    Amount:  $ 474,880\nLocation #3    Amount:  $ 474,880\nLocation #4    Amount:  $ 474,880\n\nThe listing below represents Programs which have not been recently funded. Hence, no further action is required (N/A/N) for the following Programs:  \n\n(A) Water Quality\n(also Conservation Effects Assessment Projects (CEAP)\naka Integrated - Water Quality;\n\n(B) National Integrated Food Safety Initiative (aka NIFSI);\n\n(C ) (Regional) IPM (Integrated Pest Management) Centers; \n\n(D) Crops at Risk from FQPA Implementation; and\n\nSPECIAL NOTE: See CPPM - CFDA # 10.329\n\n(E) FQPA Risk Mitigation Program for Major Food Crop System (aka Risk Avoidance and Mitigation Program);\n\nSPECIAL NOTE: See CPPM - CFDA # 10.329."},{"fiscalYear":2018,"description":"Fiscal Year (FY) 2018 – ACTIVE Programs: \n\nIn Fiscal Year (FY) 2018, the amount appropriated for this Program was $ $9,000,000.\n\nThe amount available for awards was $ $8,482,607 after legislatively mandated set-asides.\n\n(F) Methyl Bromide Transition Program (MBT)\nIntegrated Research, Education, and Extension Competitive Grants Program-Methyl Bromide Transition;\n\nFor FY 2018, the National Institute of Food and Agriculture (NIFA) will support four (4) grants, totaling approximately $1.8 million for research to help the discovery and implementation of practical pest management alternatives for commodities and uses affected by methyl bromide phase out. NIFA selected the projects based upon 12 proposals submitted. \n\nThe funding rate was 33%.\n\n(G) Organic Transition-Risk Assessment\naka Organic Transition Program (ORG); and\n\nNOTE: Also see CFDA 10.307 OREI \n\nFor the FY 2018 award cycle, approximately $4.7 million was available for project grant awards, after legislatively mandated set-asides.\n\nA total of 53 applications, requesting a total of $25,580,776.00 were received.  In July 2017, a 14-member peer review virtual panel evaluated these applications. The peer panel included faculty from land grant universities, researchers from USDA Agricultural Research Service and a non-profit stakeholder group. Funds were available to support a total of 10 new awards. \n\nThe funding ratio for this program in FY18 was 19%. Funded projects seek to support the development and implementation of research, extension and higher education programs to improve the competitiveness of organic livestock and crop producers, as well as those who are adopting organic practices by studying and documenting environmental services provided by organic farming systems in the area of soil conservation and climate change mitigation, including greenhouse gases. \n\nProjects were also funded to develop cultural practices and other allowable alternatives to substances recommended for removal from the National Organic Program’s National List of Allowed and Prohibited Substances. \n\nAll projects integrate research, education and/or extension activities\n\n(H) Regional Rural Development Centers;\n\nThe amount available for support of this program in FY 2018 is $1,899,520 ($474, 880 per center). The grant deadline was May 11, 2018.  Four (4) proposals were reviewed and recommended for funding\n\nNIFA announced the availability of grant funds and requests applications for the Regional Rural Development Centers (RRDC) Competitive Grants Program for fiscal year (FY) 2018 to link the research and educational outreach capacity of the nation's public universities with communities, local decision makers, entrepreneurs, families, and farmers and ranchers to help address a wide range of development issuesfor prosperity for sustainable and secure communities will always be a matter of public interest. RRDC’s leverage land-grant resources in pursuit of USDA’s rural development mission by bringing together the most innovative minds—from inside and outside universities—to address cutting-edge issues without regard to state boundaries. They respond to emerging issues, generate credible science-based information to clarify these issues, and create public-private partnerships to address them.\n\nThe listing below represents Programs which have not been recently funded. Hence, no further action is required (N/A/N) for the following Programs:  \n\n(A) Water Quality\n(also Conservation Effects Assessment Projects (CEAP)\naka Integrated - Water Quality;\n\n(B) National Integrated Food Safety Initiative (aka NIFSI);\n\n(C ) (Regional) IPM (Integrated Pest Management) Centers; \n\n(D) Crops at Risk from FQPA Implementation; and\n\nSPECIAL NOTE: See CPPM - CFDA # 10.329\n\n(E) FQPA Risk Mitigation Program for Major Food Crop System (aka Risk Avoidance and Mitigation Program);\n\nSPECIAL NOTE: See CPPM - CFDA # 10.329."},{"fiscalYear":2019,"description":"Fiscal Year (FY) 2019 – ACTIVE Programs: \n\nThe FY 2019 funding levels have not yet been established by Congressional Appropriations. \n\nIf this Program is funded in FY 2019, it is anticipated that the funding level will be comparable and the types of projects will be similar.\n\nPertinent details will be provided by Program at a future date.\n\n(F) Methyl Bromide Transition Program (MBT)\nIntegrated Research, Education, and Extension Competitive Grants Program-Methyl Bromide Transition;\n\nThe FY 2019 funding levels have not yet been established by Congressional Appropriations. \n\nHowever, if funding is available for this program in FY 2019, NIFA anticipates supporting similar projects at a similar level of funding. \n\nPertinent information to be provided by Program at a future date.\n\n(G) Organic Transition-Risk Assessment\naka Organic Transition Program (ORG); and\n\nNOTE: Also see CFDA 10.307 OREI \n\nThis program is subject to congressional budget approval for FY 2019.\n\nContingent upon continued funding, the FY 2019 RFA will focus on the development and implementation of research, extension and higher education programs to improve the competitiveness of organic livestock and crop producers, as well as those who are adopting organic practices. \n\nThe program will focus on the development and implementation of biologically-based pest management practices that mitigate the ecological, agronomic and economic risks associated with a transition from conventional to organic agricultural production systems.\n\nPertinent information to be provided by Program at a future date.\n\n(H) Regional Rural Development Centers;\n\nThis program is subject to congressional budget approval for FY 2019.\n\nContingent upon continued funding, NIFA anticipates the same level of funding for FY 2019 and similar projects will be awarded. \n\nPertinent information to be provided by Program at a future date.\n\nThe listing below represents Programs which have not been recently funded. Hence, no further action is required (N/A/N) for the following Programs:  \n\n(A) Water Quality\n(also Conservation Effects Assessment Projects (CEAP)\naka Integrated - Water Quality;\n\n(B) National Integrated Food Safety Initiative (aka NIFSI);\n\n(C ) (Regional) IPM (Integrated Pest Management) Centers; \n\n(D) Crops at Risk from FQPA Implementation; and\n\nSPECIAL NOTE: See CPPM - CFDA # 10.329\n\n(E) FQPA Risk Mitigation Program for Major Food Crop System (aka Risk Avoidance and Mitigation Program);\n\nSPECIAL NOTE: See CPPM - CFDA # 10.329."}],"isApplicable":true}</t>
  </si>
  <si>
    <t>{"flag":"none","description":"Section # 153 - Additional Websites:\r\n\r\nhttp://nifa.usda.gov/program/national-water-quality-program\r\n\r\nhttp://nifa.usda.gov/program/national-integrated-food-safety-initiative\r\n\r\nhttp://nifa.usda.gov/program/integrated-pest-management-program\r\n\r\nhttp://www.epa.gov/pesticides/regulating/laws/fqpa/fqpa_implementation.htm\r\n\r\nhttp://nifa.usda.gov/resource/integrated-programs-application-information\r\n\r\nhttp://nifa.usda.gov/funding-opportunity/methyl-bromide-transitions\r\n\r\nhttp://nifa.usda.gov/program/organic-agriculture-program\r\n\r\nhttp://nifa.usda.gov/regional-rural-development-centers\r\n\r\n"}</t>
  </si>
  <si>
    <t>USDA, NIFA, National Program Leader,Institute of Bioenergy, Climate and Environment – Division of Environmental Systems, 1400 Independence Avenue, SW., STOP 2210, Washington, District of Columbia, 20250-2210, Telephone: (202) 720-5229, Fax: (202) 720-3945._x000D_
_x000D_
_x000D_
ADDITIONAL CONTACTS:_x000D_
_x000D_
USDA, NIFA, National Program Leader;  Institute of Food Safety and Nutrition, Division of Food Safety 1400 Independence Avenue, SW., STOP 2225, Washington, DC 20250-2220; Telephone: (202) 401-1954; Fax: (202) 401-14888;_x000D_
_x000D_
USDA, NIFA, National Program Leader,  Institute of Food Production and Sustainability, Division of Animal Systems, 1400 Independence Avenue, SW., STOP 2240,  Washington, DC 20250-2220; Telephone: (202) 401-6134; fax: 202-401-1602;_x000D_
_x000D_
AND_x000D_
_x000D_
USDA, NIFA, National Program Leader,  Institute of Youth, Family, and Community, Division of Family and Consumer Sciences 1400 Independence Avenue, SW., STOP 2250,  Washington, DC 20250-2250; Telephone: (202) 720-4795; fax: 202-720-93662;_x000D_
, Washington , DC 20250-2210 Email:&lt; a href='mailto:Policy@nifa.usda.gov'&gt;Policy@nifa.usda.gov&lt;/a&gt;Phone: (202) 720-5229;</t>
  </si>
  <si>
    <t xml:space="preserve">10.500 Cooperative Extension Service; 10.001 Agricultural Research Basic and Applied Research; 10.207 Animal Health and Disease Research; 10.202 Cooperative Forestry Research; 10.200 Grants for Agricultural Research, Special Research Grants; 10.205 Payments to 1890 Land-Grant Colleges and Tuskegee University; 10.203 Payments to Agricultural Experiment Stations Under the Hatch Act; 10.212 Small Business Innovation Research; 10.219 Biotechnology Risk Assessment Research; 10.652 Forestry Research; 10.310 Agriculture and Food Research Initiative (AFRI) ; 10.309 Specialty Crop Research Initiative; 10.250 Agricultural and Rural Economic Research, Cooperative Agreements and Collaborations; 10.311 Beginning Farmer and Rancher Development Program; </t>
  </si>
  <si>
    <t>Fiscal Year2016: For Fiscal Year 2016:_x000D_
(A) Integrated Research, Education, and Extension Competitive Grants Program - National Integrated Water Quality Program:_x000D_
_x000D_
No Action Needed (N/A/N):_x000D_
Program has not been funded for several years. _x000D_
_x000D_
(B) National Integrated Food Safety Initiative (aka NIFSI):  _x000D_
_x000D_
No Action Needed (N/A/N):_x000D_
Program has not been funded for several years. _x000D_
_x000D_
(C ) (Regional) IPM (Integrated Pest Management) Centers aka Integrated pest Mgmt./Biological Control:_x000D_
_x000D_
No Action Needed (N/A/N):_x000D_
Program has not been funded for several years. _x000D_
_x000D_
(D) Crops at Risk from FQPA Implementation:_x000D_
_x000D_
No Action Needed (N/A/N):_x000D_
Program has not been funded for several years. _x000D_
_x000D_
(E) FQPA Risk Mitigation Program for Major Food Crop System (aka Risk Avoidance and Mitigation Program):_x000D_
_x000D_
No Action Needed (N/A/N):_x000D_
Program has not been funded for several years. _x000D_
_x000D_
(F) Integrated Research, Education, and Extension Competitive Grants Program-Methyl Bromide Transition_x000D_
(aka MBT):_x000D_
_x000D_
Awards for FY 2016 will be made by September 30, 2016. These awards will support the discovery and implementation of practical pest management alternatives for commodities and uses affected by the methyl bromide phase out._x000D_
_x000D_
(G) Integrated Research, Education, and Extension Competitive Grants Program-Organic Transitions(aka ORG):_x000D_
_x000D_
We anticipate making about eight (8) awards in FY 2016_x000D_
_x000D_
(H) Regional Rural Development Centers:_x000D_
_x000D_
RRDC Review Panel recommended four awards; these will not be announced until the Awards Management Division makes awards._x000D_
Pertinent data to be provided by Program at a future date._x000D_
_x000D_
(I) Rapid Responses to Pests &amp; Pathogens (formerly Critical Issues):_x000D_
_x000D_
No Action Needed (N/A/N):_x000D_
Program has not been funded for several years. _x000D_
 For Fiscal Year (FY) 2016:_x000D_
_x000D_
(A) Water Quality_x000D_
 (also Conservation Effects Assessment Projects (CEAP)_x000D_
aka Integrated - Water Quality_x000D_
_x000D_
No Action Needed (N/A/N):_x000D_
Program has not been funded for several years._x000D_
_x000D_
_x000D_
(B) National Integrated Food Safety Initiative (aka NIFSI):_x000D_
_x000D_
No Action Needed (N/A/N):_x000D_
Program has not been funded for several years._x000D_
_x000D_
_x000D_
(C ) (Regional) IPM (Integrated Pest Management) Centers (aka RIPM)_x000D_
aka Integrated pest Mgmt./Biological Control_x000D_
(aka IPM Centers - - NOT RIPM)_x000D_
_x000D_
NOTE: Formerly RIPM - CFDA 10.500 and Research - CFDA 10.200 (funded via Smith-Lever 3 (d) and P.L. 89-106)_x000D_
_x000D_
_x000D_
(D) Crops at Risk from FQPA Implementation_x000D_
_x000D_
SPECIAL NOTE: See CPPM - CFDA # 10.329_x000D_
_x000D_
_x000D_
(E) FQPA Risk Mitigation Program for Major Food Crop System (aka Risk Avoidance and Mitigation Program?)_x000D_
_x000D_
SPECIAL NOTE: See CPPM - CFDA # 10.329_x000D_
_x000D_
_x000D_
(F) Methyl Bromide Transition Program (MBT)_x000D_
Integrated Research, Education, and Extension Competitive Grants Program-Methyl Bromide Transition_x000D_
_x000D_
For Fiscal Year (FY) 2016:_x000D_
_x000D_
1) Biological management of nematode-virus and nematode-fungal complexes in fruit crops. This award for $418,313 will evaluate non-chemical approaches and develop environmentally and_x000D_
economically sustainable approaches to managing root lesion nematodes and BRR in strawberries and dagger nematodes that_x000D_
vector nepoviruses in grapes, blueberries, raspberries and peaches._x000D_
_x000D_
2) Refining anaerobic soil disinfestation for disease management in strawberry and apple production. This $497,965 project aims to improve the reliability of Anaerobic Soil Disinfestation (ASD) as a non-fumigant alternative to methyl bromide for strawberry production and control of apple replant disease._x000D_
_x000D_
3) Improving Efficacy of Aerosol Applications for Control of Stored Product Insects in Wheat and Rice Mills. This research award for $499,999 focuses on improving the distribution and efficacy of aerosol insecticides for control of stored-product insects in food storage and processing facilities._x000D_
_x000D_
4) Investigating the Potential of Ethanedinitrile as a Replacement for Soil Fumigation with Methyl Bromide. This award for $ 472,506 will investigate the potential of ethanedinitrile (EDN) as a pre-plant soil fumigant for vegetable_x000D_
production._x000D_
_x000D_
_x000D_
(G) Organic Transition-Risk Assessment_x000D_
aka Organic Transition Program (ORG) FDC "51106"_x000D_
_x000D_
NOTE: Also see CFDA 10.307 OREI - FDC "51300"_x000D_
_x000D_
For Fiscal Year (FY) 2016:_x000D_
_x000D_
2016-06198: Going underground:  Digging up the dirt on Metarhizium-plant-pest interactions in an organic cropping system. This study investigates the effects of cover crops and soil characteristics on the novel interactions among the fungus, Metarhizium, an endemic insect pathogen and plant-protective endophyte with crops and cover crops in an organic agronomic cropping system. Objectives include: 1) characterize Metarhizium isolates from on-going organic research-station and on-farm experiments; 2) determine the ability of endemic isolates to form endophytic relationships with cash crops and selected cover crops; 3) determine effects of endophytic Metarhizium in a model system of corn, black cutworm; and Cochliobolus heterostrophus, the causal agent of southern corn leaf blight; and 4) determine the effect of endophytic Metarhizium on the expression of key defense genes that protect plants from crop pests and diseases._x000D_
_x000D_
2016-06180: Decision Support to Quantify GHG Mitigation and Ecosystem Services from Organic Production Systems. This project will address ORG Program Priority by improving technologies and tools to document and optimize the environmental services and climate change mitigation ability of organic farming systems. The team will improve two state-of-the-art decision support systems (COMET-Farm and the Cool Farm Tool) for quantifying the impacts of land use and management practices on soil C and greenhouse gas –GHG- emissions from agricultural systems at the farm-scale. These improved decision support systems will enable the industry to deliver improved storytelling about organic beyond the label and help to identify opportunity areas for working with farmers to improve both productivity and profitability as well as deliver on corporate commitments to meet GHG reduction goals. _x000D_
_x000D_
2016-06197: Ensuring the best practical use of microbe-containing crop biostimulants/biofertilizers among (transitional)-organic vegetable growers. The long-term goal of this project is to create resources, tangible and human, ensuring the best practical use of Microbe-containing biostimulants and biofertilizers (MC BSs/BFs) among (transitional)-organic vegetable growers. The team  will: a) complete stakeholder-focused experiments on farms and research stations, b) expand and strengthen a growing network of farmers and other professionals while evaluating and reporting on product performance, and c) establish, share, and help stakeholders implement core components of practical guidelines for using MC BSs/BFs during (transitional-)organic vegetable production._x000D_
_x000D_
2016-06199: The Development of an Organic Crop Budgeting Tool to Help Advise Producers. Budgets are one of the most important tools producers use when deciding on which crops to grow. Objective in this project is to determine the production practices of organic producers, collect price information about the needed inputs, develop a crop budgeting tool, and produce organic crop budgets so that the profitability of organic crops can be estimated for a producer. This contribution is significant because the team is developing a regionalized database of inputs and prices for organic crop production that doesn’t currently exist and integrating this database into an organic crop budgeting tool that will make it significantly easier for producers and Extension personnel to estimate organic profitability._x000D_
_x000D_
2016-06181: Developing advanced perennial legume-grass mixtures harvested as stored feeds to improve herd productivity and mitigate greenhouse gas emissions in organic dairies in the Northeast. This project will fill knowledge gaps by advancing the scientific understanding about how potential changes in species persistence and forage botanical composition in various legume-grass mixtures across multiple years affect forage quality and stored feed fermentation characteristics and, consequently, milk production and greenhouse gases emissions when fed to organic dairy cows. The team will partner with three organic dairy farmers in the Northeast who will set up demonstration plots and coordinate field days, thus becoming peer leaders in their rural communities._x000D_
_x000D_
_x000D_
(H) Regional Rural Development Centers_x000D_
_x000D_
_x000D_
For Fiscal Year (FY) 2016:_x000D_
_x000D_
Examples of funded projects are:  _x000D_
1. Location 1: Focused on four priority areas: building a 21st century economy; sustainable communities; leadership development and civic engagement; and community health and wellness. _x000D_
2. Location 2: Goal is to work as a regional catalyst to strengthen rural communities by sharing scientific discovery and application of sustainable practices with researchers, extension educators, and community development practitioners via conferences, trainings, workshops, and publications. _x000D_
3. Location 3: Focused on three priority areas: Develop Pathways to Resilient Communities; Build Strategic Partnerships and Mobilize resources around emerging issues and opportunities. _x000D_
Location 4: Focused on four priority areas: Extension,-Community Capacity Building; Entrepreneurship and Job Creation; Local and Regional Foods; Land Use and Balanced Use of Natural Resources; and Mental Health Issues.   _x000D_
Fiscal Year2017: Fiscal Year (FY) 2017 – ACTIVE Programs: 
(F) Methyl Bromide Transition Program (MBT)
Integrated Research, Education, and Extension Competitive Grants Program-Methyl Bromide Transition;
Projects supported for FY 2017 were:
1.	Integration of allyl-isothiocyanate, steam and exothermic compounds for soil disinfestation in strawberry nurseries. This award for $499,749 will develop methyl bromide alternatives through development of fumigant and non-fumigant treatments for strawberry plant nurseries. 
2.	Integration of food grade coatings into ham nets as a means to control ham mite infestations. The overall goal of this $498,387 project is to determine the technical feasibility, effectiveness, and cost-effectiveness of infusing propylene glycol based coatings into textile fibers that are used to manufacture ham nets as an alternative to methyl bromide fumigation for controlling mite infestation in dry-cured products.
3.	Pyramiding biofumigants and trap crops for eradication of Globodera pallida. This research award for $499,998 is proposed to identify and improve effective biological alternatives for the management of the potato cyst nematode, Globodera pallida.
4.	Evaluation of vacuum and steam heat as a methyl bromide alternative for phytosanitary treatment of hardwood and softwood logs. This research award for $393,049 is proposed to evaluate the efficacy of vacuum and steam heat treatment on thousand canker disease complex and oak wilt in infested logs using a portable log treating unit. In addition, the team proposed the drafting of design concepts for a commercial scale unit.
(G) Organic Transition-Risk Assessment
aka Organic Transition Program (ORG); and
NOTE: Also see CFDA 10.307 OREI 
2017-03405: Going underground:  Perennial and Annual Organic Transition Systems to Optimize Soil Health, Carbon Sequestration, and Profitability Production. 
Farmers interested in transitioning from conventional to organic systems are faced with unique challenges regarding weed control, fertility, improving soil health, and generating income during the transition period. Many transition systems rely on tillage to control weeds and annual crop rotations, which have been associated with soil carbon (C) loss. Intermediate wheatgrass (IWG) is a cool-season grass that is being bred for increased seed yields to become the first perennial grain crop. IWG could help producers overcome the challenges of organic transition, while also simplifying management, reducing tillage-associated C emissions, and improving soil health relative to annual crop-based organic transitions. This study will compare six organic transition systems that include IWG, summer and winter annuals, perennial legumes, and systems with various combinations of grain, forage, and cover crops.
2017-03371: Facilitating improved environmental and soil quality through increased biodiversity and crop/livestock integration on organic farms. 
Agricultural systems that restore biodiversity improve sustainability and lower dependence on external inputs, which is vital in organic production. The focus of this project is to investigate the effects of integration of cover crops and livestock grazing on soil quality and crop yield. Results will be utilized in the development of educational programs on organic crops, livestock and soil health through university curriculum development, courses on organic principles and practice, open-source learning modules, and producer outreach. The educational programming will improve understanding of organic principles by students who are both today’s consumers and tomorrow’s farmers and future drivers of agricultural policies and practices. Intermediate and long-term outcomes include producer adoption of practices increasing on-farm biodiversity, leading to greater economic and environmental stability in organic production.
2017-03378: Development of effective biological control of fire blight for the Eastern United States. 
Fire blight is a devastating disease of apples and pears. The termination of antibiotics in organic production requires alternative management options. Biological control represents an important group of organic management tools. Yet, none of the available biocontrols has provided consistent, high level of control against fire blight under humid climates in the Eastern U.S. This study will perform the first comprehensive search and testing for bacterial and fungal biocontrol strains isolated from apple stigmas under humid climate in Eastern U.S. Using a combined approach of antibiosis screen, crab apple bioassay, and metagenomics, the research team will identify microorganisms with antimicrobial producing abilities and preemptive exclusion properties. 
2017-03409: An ecological approach to disease risk management on organic poultry farms. 
Outdoor poultry are exposed to parasites and pathogens in the soil, or vectored by wild birds. These infections endanger animal and human health. There have been very few holistic studies of factors that make organic poultry farms susceptible or resistant to parasite/pathogen invasion. Growers’ inability to predict and manage these risks forms a major barrier to organic transition. 
This study will:
(1) Measure frequencies of poultry contact with wild birds and soil; (2) Survey pathogen and parasite communities within on-farm wild bird populations, while characterizing transmission routes between wild and domesticated birds; and 
(3) Characterize properties of soil that affect persistence of fecal-borne poultry parasites and pathogens.
2017-03389: Introducing organic to producers of grain-only and pasture-grain wheat cropping systems of northern Texas. 
Organic agriculture is nearly absent in the northern Southern Great Plains region of Texas, despite large demand for organic products that could be produced there and low producer incomes. The team proposes to utilize a systems approach to directly compare conventional grain-only and pasture-grain wheat systems to transitional organic systems with management customized to the region. The experiment will occur at a large field scale, which is the only way to provide results directly transferrable to regional stakeholders. We will quantify system management impacts on crop and animal performance; soil microbial properties, nutrient, greenhouse gas emission, and moisture dynamics; and economic outcomes. 
(H) Regional Rural Development Centers;
Examples of funded projects: 
1.	Focused on the following priority areas within the area: Extension-Community Capacity Building; Workforce Development, Entrepreneurship and Job Creation and Economic Resilience; Local and Regional Foods; Land Use and Balanced Use of Natural Resources; and Issues Related to Behavioral Health in Communities.
2.	Focused on the following priorities:
(1) Develop Pathways to Resilient Communities; 
(2) Build Strategic Partnerships; and 
(3) Mobilize Resources around Emerging Issues and Opportunities. 
3.	Focused on the following priorities: 
(1) Building a 21st Century Economy; 
(2) Sustainable Communities; 
(3) Leadership Development and Civic Engagement; and 
(4) Community Health and Wellness. 
4.	Project goal to strengthen rural communities by sharing and coordinating scientific discovery and application of sustainable practices with researchers, Extension educators and community development practitioners via research, conferences, trainings, workshops, and publications. The overarching goal is to help rural communities prosper, thrive economically, and become self-sustaining. 
The listing below represents Programs which have not been recently funded. Hence, no further action is required (N/A/N) for the following Programs:  
(A) Water Quality
(also Conservation Effects Assessment Projects (CEAP)
aka Integrated - Water Quality;
(B) National Integrated Food Safety Initiative (aka NIFSI);
(C ) (Regional) IPM (Integrated Pest Management) Centers; 
(D) Crops at Risk from FQPA Implementation; and
SPECIAL NOTE: See CPPM - CFDA # 10.329
(E) FQPA Risk Mitigation Program for Major Food Crop System (aka Risk Avoidance and Mitigation Program);
SPECIAL NOTE: See CPPM - CFDA # 10.329.Fiscal Year2018: Fiscal Year (FY) 2018 – ACTIVE Programs: 
(F) Methyl Bromide Transition Program (MBT)
Integrated Research, Education, and Extension Competitive Grants Program-Methyl Bromide Transition;
The National Institute of Food and Agriculture (NIFA) anticipates finalizing the competitive awards by September 30, 2018. For the FY 2018 award cycle, NIFA anticipates making awards totaling $1,862,229. 
The following projects were recommended for funding:
1.	Rapid cycle radio frequency technology for wood packaging materials used in international trade to replace methyl bromide for QPS purposes. The goal of this research award for $499,979 is to expedite broad-scale adoption of radio frequency (RF) technology as a sustainable, economically competitive solution to replace methyl bromide for treatment of wood packaging materials (WPM) used in international trade
2.	IPM for the Ham Mite using Alternatives to Methyl Bromide. The overall goal of this award for $499,713 is to have a collection of tools that can be used in IPM programs for prevention, monitoring and mitigation of ham mite pest populations in the dry cured ham industry and in other commodities where the mite can be a problem such as aged cheeses and pet foods.
3.	Addressing gaps of current fumigants and advancing non-fumigant IPM solutions to manage soilborne pests in tomato production systems. The overall goal of this $486,842 project is to develop an arsenal of integrated approaches to manage soilborne diseases and weeds for a diverse range of farmers who farm a few to hundreds of acres.
4.	Integrated management of fusarium wilt, nematode and weed complex using methyl bromide alternatives in the watermelon production system. The goal of this $375,695 project is to develop, optimize, and integrate current methyl bromide alternatives with non-fumigant nematicides and pre-plant herbicides to improve Fusarium wilt, root-knot nematode, and nutsedge management in watermelon plasticulture system in Georgia and Florida. 
(G) Organic Transition-Risk Assessment
aka Organic Transition Program (ORG); and
NOTE: Also see CFDA 10.307 OREI 
2018-03547: Overcoming barriers to transitioning small ruminants to organic production: Effects of feeding birdsfoot trefoil on parasite control, nutritional status and profitability. 
In organic production systems, production of small ruminant livestock can be limited by gastrointestinal nematode infections. Forages containing certain tannins have anthelmintic properties, but the majority of research into this area has focused on forages grown in warm climates. The Kotcon research group has shown that birdsfoot trefoil has promise for use as an anthelmintic forage, but additional research will be required to identify birdsfoot trefoil varieties and management practices that will optimize the anthelmintic effect. This project focuses on both animal pathology and agronomic field trials and will include research conducted on various scales, both on- and off-farm. Extensive outreach efforts are planned as part of the project to disseminate relevant findings to producers.
2018-03535: Breaking Down the Barriers to Organic No-Till Soybean and Dry Bean Production Through Improved White Mold Management. 
White mold is a devastating disease affecting dry edible bean and soybean, as well as other important crops. The Pethybridge team has collected preliminary evidence showing that cultivation of no-till roller-crimped cereal rye can be suppressive of both weeds (another serious problem in organic crop production) and white mold disease. However, the planned future project will further explore the integrated effects of cereal rye cover crops on both weeds and white mold. One concern is that the large amounts of cereal rye residue required for optimal weed suppression may create an environment conducive to white mold infection. Farmer-to-farmer extension activities, as well as on-farm demonstrations are planned as outreach efforts to disseminate results.
2018-03548: Optimization of bacteriophage for management of fireblight disease. 
Fire blight is a very serious and widespread bacterial disease that infects fruit trees, especially apple trees. Organic options for controlling this disease are limited. This project will explore a novel approach toward controlling this devastating disease. This research will investigate using a bacteriophage for fire blight control, with exploration into formulation and application developments to increase efficacy. Large-scale field testing will ensure applicability of results. Project results will be shared with producers using a variety of outreach and education approaches, including demonstration plots.
2018-03574: Decision support tool to optimize establishment and management of alfalfa as trap crop in organic strawberry productions. 
In California, annual strawberry production value exceeds $1.8 billion and is equivalent to over 80% of the national production. A complex of Lygus species is a major pest on strawberry, especially in organic productions. Compared to strawberry, alfalfa is a highly preferred host for Lygus. The innovative component of this project is that establishment of an alfalfa-based trap crop at the perimeter of organic strawberry fields is combined with an optimized combination of vacuuming, strip cutting, and releases of natural enemies to suppress Lygus populations in the alfalfa trap. The project focus is to simultaneously optimize: 
1) alfalfa-based trap crop establishment (not establish more alfalfa trap crop than is needed, and 
2) required management efforts (identify when management is needed and also identify the most feasible and cost-effective combination of vacuuming, strip cutting, and releases of natural enemies).
2018-03523: Manure and Pasture Management to Reduce Swine Parasites in Organic Pastured Pork Production. 
Managing swine intestinal parasites continues to be an obstacle for organic pig farmers because there is a lack of organically-approved options for controlling parasites. The purpose of this project is to explore manure and pasture management strategies that would control swine parasites by reducing parasite contamination and transmission in organic pig production. Specific objections are to: 
1) evaluate parasite pressures on organic pig farms, 
2) determine effectiveness of manure composting on eliminating swine parasites and its underlying mechanisms, 
3) assess a novel approach to swine parasite control in pastures via biofumigation, and 
4) determine effects of grazing rapeseed by organic pigs on reducing swine parasite contamination in pastures.
(H) Regional Rural Development Centers;
The Regional Rural Development Centers (RRDC) Review Panel recommended four (4) awards. The awards will not be announced until the Awards Management Division finalizes the awards.
The listing below represents Programs which have not been recently funded. Hence, no further action is required (N/A/N) for the following Programs:  
(A) Water Quality
(also Conservation Effects Assessment Projects (CEAP)
aka Integrated - Water Quality;
(B) National Integrated Food Safety Initiative (aka NIFSI);
(C ) (Regional) IPM (Integrated Pest Management) Centers; 
(D) Crops at Risk from FQPA Implementation; and
SPECIAL NOTE: See CPPM - CFDA # 10.329
(E) FQPA Risk Mitigation Program for Major Food Crop System (aka Risk Avoidance and Mitigation Program);
SPECIAL NOTE: See CPPM - CFDA # 10.329.Fiscal Year2019: Fiscal Year (FY) 2019 – ACTIVE Programs: 
(F) Methyl Bromide Transition Program (MBT)
Integrated Research, Education, and Extension Competitive Grants Program-Methyl Bromide Transition;
The FY 2019 funding levels have not yet been established by Congressional Appropriations. 
However, if funding is available for this program in FY 2019, NIFA anticipates supporting similar projects at a similar level of funding. 
Pertinent information to be provided by Program at a future date.
(G) Organic Transition-Risk Assessment
aka Organic Transition Program (ORG); and
NOTE: Also see CFDA 10.307 OREI 
Contingent upon continued funding, NIFA anticipates making approximately 10 awards in FY 2019.
Pertinent information to be provided by Program at a future date.
(H) Regional Rural Development Centers;
This program is subject to congressional budget approval for FY 2019.
Contingent upon continued funding, the FY 2019 NIFA will award similar projects at similar levels. 
Pertinent information to be provided by Program at a future date
The listing below represents Programs which have not been recently funded. Hence, no further action is required (N/A/N) for the following Programs:  
(A) Water Quality
(also Conservation Effects Assessment Projects (CEAP)
aka Integrated - Water Quality;
(B) National Integrated Food Safety Initiative (aka NIFSI);
(C ) (Regional) IPM (Integrated Pest Management) Centers; 
(D) Crops at Risk from FQPA Implementation; and
SPECIAL NOTE: See CPPM - CFDA # 10.329
(E) FQPA Risk Mitigation Program for Major Food Crop System (aka Risk Avoidance and Mitigation Program);
SPECIAL NOTE: See CPPM - CFDA # 10.329.</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</si>
  <si>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_x000D_
Methyl Bromide Transition Program (MBT):_x000D_
https://nifa.usda.gov/funding-opportunity/methyl-bromide-transition_x000D_
_x000D_
Organic Transition-Risk Assessment (ORG):_x000D_
https://nifa.usda.gov/funding-opportunity/organic-transitions-org_x000D_
_x000D_
Regional Rural Development Centers:_x000D_
https://nifa.usda.gov/regional-rural-development-centers_x000D_
</t>
  </si>
  <si>
    <t>https://beta.sam.gov/fal/494acc5752b24bba89b77893658f9ec6/view</t>
  </si>
  <si>
    <t>Homeland Security Agricultural</t>
  </si>
  <si>
    <t>FOOD AND AGRICULTURE DEFENSE INITIATIVE (FADI)_x000D_
(aka Homeland Security Program)</t>
  </si>
  <si>
    <t>{"list":[{"act":{"description":"National Agricultural Research, Extension, and Teaching Policy Act of 1977 (NARETPA), Section 1472, 7 U.S.C. 3318. "},"USC":{"title":"7","section":"3318"},"authorizationTypes":{"USC":true,"act":true,"statute":false,"publicLaw":false,"executiveOrder":false},"usc":{"title":"7","section":"3318"}},{"act":{"description":"Homeland Security (Cooperative Agreements): Section 1484 of the National Agricultural Research, Extension, and Teaching Policy Act of 1977."},"USC":{"title":"7","section":"3351"},"authorizationTypes":{"USC":true,"act":true,"statute":false,"publicLaw":false,"executiveOrder":false},"usc":{"title":"7","section":"3351"}}]}</t>
  </si>
  <si>
    <t xml:space="preserve">To provide funding to protect the food supply and agricultural production.  This is accomplished by providing federal assistance, through existing cooperative agreements, to four (4) national agricultural homeland security networks: the National Animal Health Laboratory Network (NAHLN), the National Plant Diagnostic Network (NPDN), the Extension Disaster Education Network (EDEN), and the Pest Information Platform for Education and Extension (ipmPIPE). </t>
  </si>
  <si>
    <t>In accordance with section 1472(c) of the National Agricultural Research, Extension, and Teaching Policy Act of 1977,  (NARETPA) applicant may be: State agricultural experiment stations, State cooperative extension services, all colleges and universities, other research or education institutions and organizations, Federal and private agencies and organizations, individuals, and any other contractor or recipient, either foreign or domestic, to further research, extension, or teaching programs in the food and agricultural sciences of the Department of Agriculture.</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</si>
  <si>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following websites for further specific and pertinent details:  \r\n\r\nNational Plant Diagnostic Network for the Food and Agricultural Defense Initiative (NPDN):\r\nhttps://nifa.usda.gov/national-plant-diagnostic-network\r\n\r\nNational Animal Health Laboratory Network (NAHLN) for the Food and Agricultural Defense Initiative\r\nhttps://nifa.usda.gov/national-animal-health-laboratory-network\r\n\r\nExtension Disaster Education Network (EDEN):\r\nhttps://nifa.usda.gov/extension-disaster-education-network\r\n","isApplicable":true}</t>
  </si>
  <si>
    <t>{"environmentalImpact":{"reports":[{"isSelected":true,"reportCode":"statement"},{"isSelected":false,"reportCode":"assessment"},{"isSelected":false,"reportCode":"ExecutiveOrder12372"},{"isSelected":true,"reportCode":"otherRequired"}]},"description":"The National Institute of Food and Agriculture (NIFA) solicits proposals to fund existing and new cooperative agreements through a request for application process. \r\n\r\nAll RFAs are published on the Agency’s website and Grants.gov.  Applicants must complete the Grants.gov registration process.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</si>
  <si>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following websites for further specific and pertinent details:  \r\n\r\nNational Plant Diagnostic Network for the Food and Agricultural Defense Initiative (NPDN):\r\nhttps://nifa.usda.gov/national-plant-diagnostic-network\r\n\r\nNational Animal Health Laboratory Network (NAHLN) for the Food and Agricultural Defense Initiative\r\nhttps://nifa.usda.gov/national-animal-health-laboratory-network\r\n\r\nExtension Disaster Education Network (EDEN):\r\nhttps://nifa.usda.gov/extension-disaster-education-network\r\n"}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</si>
  <si>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_x000D_
SPECIAL NOTE: _x000D_
Please refer to the following websites for further specific and pertinent details:  _x000D_
_x000D_
National Plant Diagnostic Network for the Food and Agricultural Defense Initiative (NPDN):_x000D_
https://nifa.usda.gov/national-plant-diagnostic-network_x000D_
_x000D_
National Animal Health Laboratory Network (NAHLN) for the Food and Agricultural Defense Initiative_x000D_
https://nifa.usda.gov/national-animal-health-laboratory-network_x000D_
_x000D_
Extension Disaster Education Network (EDEN):_x000D_
https://nifa.usda.gov/extension-disaster-education-network_x000D_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</si>
  <si>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_x000D_
SPECIAL NOTE: _x000D_
Please refer to the following websites for further specific and pertinent details:  _x000D_
_x000D_
National Plant Diagnostic Network for the Food and Agricultural Defense Initiative (NPDN):_x000D_
https://nifa.usda.gov/national-plant-diagnostic-network_x000D_
_x000D_
National Animal Health Laboratory Network (NAHLN) for the Food and Agricultural Defense Initiative_x000D_
https://nifa.usda.gov/national-animal-health-laboratory-network_x000D_
_x000D_
Extension Disaster Education Network (EDEN):_x000D_
https://nifa.usda.gov/extension-disaster-education-network_x000D_
</t>
  </si>
  <si>
    <t xml:space="preserve">Not applicable._x000D_
_x000D_
2 CFR Part 200 – Subparts D &amp; E apply to this program._x000D_
_x000D_
</t>
  </si>
  <si>
    <t xml:space="preserve">Specific details are provided in the Request for Applications (RFA) each fiscal year._x000D_
_x000D_
SPECIAL NOTE: _x000D_
Please refer to the following websites for further specific and pertinent details:  _x000D_
_x000D_
National Plant Diagnostic Network for the Food and Agricultural Defense Initiative (NPDN):_x000D_
https://nifa.usda.gov/national-plant-diagnostic-network_x000D_
_x000D_
National Animal Health Laboratory Network (NAHLN) for the Food and Agricultural Defense Initiative_x000D_
https://nifa.usda.gov/national-animal-health-laboratory-network_x000D_
_x000D_
Extension Disaster Education Network (EDEN):_x000D_
https://nifa.usda.gov/extension-disaster-education-network_x000D_
</t>
  </si>
  <si>
    <t>{"awarded":"other","description":"In accordance with statutory time limits, project periods, including no-cost extensions of time, the term of a Cooperative Agreement under this authority may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following websites for further specific and pertinent details:  \r\n\r\nNational Plant Diagnostic Network for the Food and Agricultural Defense Initiative (NPDN):\r\nhttps://nifa.usda.gov/national-plant-diagnostic-network\r\n\r\nNational Animal Health Laboratory Network (NAHLN) for the Food and Agricultural Defense Initiative\r\nhttps://nifa.usda.gov/national-animal-health-laboratory-network\r\n\r\nExtension Disaster Education Network (EDEN):\r\nhttps://nifa.usda.gov/extension-disaster-education-network\r\n","awardedDescription":"NIFA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</si>
  <si>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details.\r\n\r\n"},{"code":"performanceMonitoring","isSelected":true,"description":"PERFORMANCE MONITORING:\r\nSee above for pertinent and specific details.\r\n"}]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</si>
  <si>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  \r\n\r\nRelation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</si>
  <si>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(Cooperative Agreements) FY 17$7,680,000.00; FY 18 est $7,680,000.00; FY 19 est $0.00; FY 16$6,432,000.00; - The difference between the appropriation and obligation numbers reflects legislative authorized set-asides deducted as appropriate, and in some cases the availability of obligational authority from prior years._x000D_
_x000D_
SPECIAL NOTE:_x000D_
FY 2017 increase represents proposed increases in the President's Budget. Funding for FADI will support NPDN, EDEN, and NAHLN.</t>
  </si>
  <si>
    <t xml:space="preserve">If minimum or maximum amounts of funding per Capacity, Competitive, and/or Non-Competitive project grant, or cooperative agreement are established, these amounts will be announced in the annual Capacity, Competitive, and/or Non-Competitive Request for Application (RFA)._x000D_
_x000D_
SPECIAL NOTE: _x000D_
Please refer to the following websites for further specific and pertinent details:  _x000D_
_x000D_
National Plant Diagnostic Network for the Food and Agricultural Defense Initiative (NPDN):_x000D_
https://nifa.usda.gov/national-plant-diagnostic-network_x000D_
_x000D_
National Animal Health Laboratory Network (NAHLN) for the Food and Agricultural Defense Initiative_x000D_
https://nifa.usda.gov/national-animal-health-laboratory-network_x000D_
_x000D_
Extension Disaster Education Network (EDEN):_x000D_
https://nifa.usda.gov/extension-disaster-education-network_x000D_
</t>
  </si>
  <si>
    <t>{"list":[{"fiscalYear":2016,"description":"For Fiscal Year 2016:\r\n(A) National Plant Diagnostic Network for the Food and Agricultural Defense Initiative (NPDN):\r\n\r\nSix (6) applications were received and awarded.  The NPDN awards totaled $3,032,200.\r\n\t\r\n(B) National Animal Health Laboratory Network (NAHLN) for the Food and Agricultural Defense Initiative (aka FADI):\r\n\r\nFor FY 2016, the Food and Agriculture Defense Initiative (FADI) will continue to support three multi-institutional homeland security networks via non-competitively awarded cooperative agreements: The National Plant Diagnostic Network, the National Animal Health Laboratory Network, and the Extension Disaster Education Network.  \r\n\r\nAll three (3) networks will continue to help prepare, prevent, detect, respond and recover from high-consequence disease threats and other disasters.  During 2016, the NAHLN implemented a restructure plan that employs enhanced metrics and other semi-quantitative criteria to determine level-specific NAHLN membership eligibility. The agency is in the process of making 16 new awards to support NAHLN labs.  \r\n\r\nWhile it appears that NIFA drastically reduced the number NAHLN Labs supported in FY 2016, investments were the same as the previous fiscal year (FY).  The difference is that, due to the NAHLN restructure, there was a re-assortment of which NAHLN labs are funded by NIFA and which are funded by APHIS which collaboratively funds NAHLN.  For FY 2016, NIFA is supporting a larger number of Level-1 labs (largest awards size under the NAHLN tier structure), hence the smaller number of total labs in FY 2016.\r\n\r\n(C ) Extension Disaster Education Network (EDEN):\r\n\r\nThis program continues to support three (3) multi-institutional homeland security networks via non-competitively awarded cooperative agreements: The National Plant Diagnostic Network, the National Animal Health Laboratory Network, and the Extension Disaster Education Network. The agency is in the process of making awards.  EDEN’s allocation is anticipated to be $370,800. \r\n\r\n\r\n\r\n\r\n For Fiscal Year 2016:\r\n(A) National Plant Diagnostic Network for the Food and Agricultural Defense Initiative (NPDN):\r\n\r\nSix applications were received and awarded.  The awards totaled $3,030,660\r\n\r\n(B) National Animal Health Laboratory Network (NAHLN) for the Food and Agricultural Defense Initiative (aka FADI):\r\n\r\nFADI: For FY 2016, the Food and Agriculture Defense Initiative (FADI) will continued to support three multi-institutional homeland security networks via non-competitively awarded cooperative agreements: The National Plant Diagnostic Network, the National Animal Health Laboratory Network (NAHLN), and the Extension Disaster Education Network.  All three networks continued to help prepare, prevent, detect, respond and recover from high-consequence disease threats and other disasters.  \r\n\r\nNAHLN: During 2016, NIFA disbursed $ 3,018,000 payment to states to the NAHLN. NAHLN implemented a restructure plan that employs enhanced metrics and other semi-quantitative criteria to determine level-specific NAHLN membership eligibility. The agency made 16 new awards to support NAHLN labs.  While NIFA reduced the number NAHLN Labs it is supporting in 2016 (compared to 2015), investments are the same as the previous year.  The difference is that, due to the NAHLN restructure, there was a reassortment of which NAHLN labs are funded by NIFA and which are funded by APHIS which collaboratively funds NAHLN.  APHIS has a larger percentage of the total labs in 2016. For 2016, NIFA supported a larger number of Level-1 labs (largest award size under the NAHLN tier structure), hence the smaller number of total labs in 2016. \r\n\r\nCritical surveillance and suspect-sample testing was supported to address the mission of safeguarding public health, enhancing the health of all animals, and improving the economic well-being of livestock producers nationwide.  Thousands of samples were processed testing for high-consequence livestock pathogens and tens of thousands of samples for some of more common disease organisms.  Member laboratories have completed or maintained proficiency certification for several important endemic and foreign animal diseases, including: avian influenza, Newcastle disease, Johne's disease, classical swine fever, foot and mouth disease, bovine spongiform encephalopathy, leptospirosis, bovine leukemia virus, bluetongue, chronic wasting disease, and equine infectious anemia.\r\n\r\n(C ) Extension Disaster Education Network (EDEN):\r\nThe Extension Disaster Education Network project further integrated and expanded the Cooperative Extension System's educational role before, during and after a disaster, using the all-hazards approach adopted by the U.S. Department of Homeland Security. \r\n\r\n\r\n\r\n\r\n\r\n\r\n"},{"fiscalYear":2017,"description":"Fiscal Year 2017:\n\nIn Fiscal Year (FY) 2017, the amount appropriated for this Program was $8,000,000. \n\nThe amount available for awards was $7,680,000, after legislatively mandated set-asides.\n\n(A) National Plant Diagnostic Network for the Food and Agricultural Defense Initiative (NPDN):\n\nSix applications were received and awarded.  The awards totaled $3,030,660.\n\n(B) National Animal Health Laboratory Network (NAHLN) for the Food and Agricultural Defense Initiative (aka FADI):\n\nFADI: For FY 2017, the Food and Agriculture Defense Initiative (FADI) continued to support three multi-institutional homeland security networks via non-competitively awarded cooperative agreements: The National Plant Diagnostic Network, the National Animal Health Laboratory Network (NAHLN), and the Extension Disaster Education Network.  All three networks continued to help prepare, prevent, detect, respond and recover from high-consequence disease threats and other disasters.  \n\nNAHLN: During FY 2017, NIFA supported 16 laboratories (10 level 1 labs; 2 level 2 labs; and, 4 level 3 labs) with $4,278,540 payment to states. This amount represents an increase of $1,260,540 (from 2016) provided in the FADI appropriation and designated by Congress specifically for NAHLN.  NIFA funded two new labs (MI; PA-Harrisburg) and 14 renewal labs in FY 2017. The Wyoming lab moved up from a level 3 lab (2016) to a level 2 lab (2017). Other labs being supported by NIFA in 2017 maintained the same level as in FY 2016.\n\nCritical surveillance and suspect-sample testing was supported to address the mission of safeguarding public health, enhancing the health of all animals, and improving the economic well-being of livestock producers nationwide.  Thousands of samples were processed testing for high-consequence livestock pathogens and tens of thousands of samples for some of more common disease organisms.  Member laboratories have completed or maintained proficiency certification for several important endemic and foreign animal diseases, including: avian influenza, Newcastle disease, Johne's disease, classical swine fever, foot and mouth disease, bovine spongiform encephalopathy, leptospirosis, bovine leukemia virus, bluetongue, chronic wasting disease, and equine infectious anemia.\n\n(C ) Extension Disaster Education Network (EDEN):\n\nOne award was made in the Extension Disaster and Education Network to Purdue University in the amount $370,800."},{"fiscalYear":2018,"description":"Fiscal Year 2018:\n\nIn Fiscal Year (FY) 2018, the amount appropriated for this Program was $ 8,000,000.\n\nThe amount available for awards was $7,680,000, after legislatively mandated set-asides.\n\n(A) National Plant Diagnostic Network for the Food and Agricultural Defense Initiative (NPDN):\n\nSix applications have been received and are being awarded.  The awards totaled $3,030,660\n\n\n(B) National Animal Health Laboratory Network (NAHLN) for the Food and Agricultural Defense Initiative (aka FADI):\n\nFADI: The Food and Ag Defense Initiative (FADI) will continue to support three multi-institutional homeland security networks via non-competitively awarded cooperative agreements: The National Plant Diagnostic Network, the National Animal Health Laboratory Network (NAHLN), and the Extension Disaster Education Network. New cooperative agreements were established in 2016 for the National Plant Diagnostic and National Animal Health Laboratory Networks; therefore, FY 2018 represents the second award renewal cycle under the new cooperative agreement. \n\nNAHLN: Overall, NIFA is supporting 19 laboratories (11 level 1 labs; 3 level 2 labs; and, 5 level 3 labs) with $4,266,000 payment to states. This amount represents a stable amount from FY2017, maintaining the increase of $1,260,540 (from 2016) provided in the FADI appropriation and designated by Congress specifically for NAHLN.\n\nNIFA is funding three new labs (NY; HI; TX-Texas Animal Health Commission) and 16 renewal labs in FY 2017. Award recommendations are being processed with start dates anticipated to be September 1, 2018.\n\n(C ) Extension Disaster Education Network (EDEN):\n\nThis program continues to support three multi-institutional homeland security networks: National Plant Diagnostic Network, National Animal Health Laboratory Network, and the Extension Disaster Education Network through cooperative agreement.   EDEN’s allocation is anticipated to be $383,000."},{"fiscalYear":2019,"description":"Fiscal Year 2019:\n\nThe FY 2019 funding levels have not yet been established by Congressional Appropriations. \n\nIf this Program is funded in FY 2019, it is anticipated that the funding level will be comparable and the types of projects will be similar.\n\nPertinent details will be provided by Program at a future date.\n\n(A) National Plant Diagnostic Network for the Food and Agricultural Defense Initiative (NPDN):\n\nThe FY 2019 funding levels have not yet been established by Congressional Appropriations. \n\nIf this Program is funded in FY 2019, it is anticipated that the funding level will be comparable and the types of projects will be similar.\n\nIt is projected that six applications were received and awarded a total amount of $3,030,660\n\n(B) National Animal Health Laboratory Network (NAHLN) for the Food and Agricultural Defense Initiative (aka FADI):\n\nThe FY 2019 funding levels have not yet been established by Congressional Appropriations. \n\nIf this Program is funded in FY 2019, it is anticipated that that changes in lab membership from FY 2018 into FY 2019 will be minor since continuity is an important consideration in sustaining agrosecurity preparedness. \n\nPertinent details will be provided by Program at a future date.\n\n(C ) Extension Disaster Education Network (EDEN):\n\nThe FY 2019 funding levels have not yet been established by Congressional Appropriations. \n\nIf this Program is funded in FY 2019, it is anticipated that the funding level will be comparable and the types of projects will be similar.\n\nPertinent details will be provided by Program at a future date."}],"isApplicable":true}</t>
  </si>
  <si>
    <t>{"flag":"none","description":"Section # 153: - Additional Websites:\r\n\r\nhttp://nifa.usda.gov/national-animal-health-laboratory-network\r\n\r\nhttp://nifa.usda.gov/extension-disaster-education-network\r\n\r\nhttp://nifa.usda.gov/national-plant-diagnostic-network"}</t>
  </si>
  <si>
    <t>USDA, NIFA, National Program Leader, Office of the Director, 1400 Independence Avenue, SW, STOP 2201_x000D_
, Washington , DC 20250-2201 Email:&lt; a href='mailto:Policy@nifa.usda.gov'&gt;Policy@nifa.usda.gov&lt;/a&gt;Phone: (202) 401-1112;</t>
  </si>
  <si>
    <t xml:space="preserve">10.500 Cooperative Extension Service; 10.310 Agriculture and Food Research Initiative (AFRI) ; </t>
  </si>
  <si>
    <t>Fiscal Year2016: For Fiscal Year 2016:_x000D_
(A) National Plant Diagnostic Network for the Food and Agricultural Defense Initiative (NPDN):_x000D_
_x000D_
The IT &amp; Data Management Center and 5 regional centers were funded. These centers enhance agricultural security by protecting the health and productivity of agricultural plants and natural ecosystems through the U.S. They provide a cohesive, distributed system to quickly detect and identify pests and pathogens of concern. Results are reported to appropriate responders and decision-makers. The centers have the appropriate laboratory infrastructure and training, they have developed an extensive network of first detectors and have enhance communication among public agencies and stakeholders in order to respond to and mitigate new outbreaks of pest and diseases of importance_x000D_
_x000D_
_x000D_
(B) National Animal Health Laboratory Network (NAHLN) for the Food and Agricultural Defense Initiative (aka FADI):_x000D_
_x000D_
NIFA expects to fund 16 cooperative agreement applications supporting National Animal Health Laboratory Network (NAHLN) laboratories. The NAHLN will continue its national surveillance for, and rapid response to, suspected or actual cases of highly pathogenic avian influenza, classical swine fever, bovine spongiform encephalopathy, and other important animal diseases. These surveillance programs have been used to ensure early detection of high-consequence livestock disease, and to demonstrate freedom from foreign animal disease in support of international trade, resulting in increased trade income. _x000D_
_x000D_
Pertinent details to be provided by Program at a future date._x000D_
_x000D_
(C ) Extension Disaster Education Network (EDEN):_x000D_
_x000D_
The scope of the Extension Disaster Education Network will continue to focus on using the all hazards approach to disasters adopted by U.S. Department of Homeland Security.  The project emphasis is primarily to expand on the work already established with strategically positioning the network to expand its reach responding to increased disasters in the U.S.  _x000D_
_x000D_
Pertinent details to be provided by Program at a future date._x000D_
_x000D_
_x000D_
Fiscal Year2017: Fiscal Year 2017:
(A) National Plant Diagnostic Network for the Food and Agricultural Defense Initiative (NPDN):
The National Plant Diagnostic Network (NPDN) which comprises of five regional hubs/centers and an IT data center provides a cohesive, distributed system to quickly detect and identify pests and pathogens of concern. These centers work closely with laboratories in their region and play a critical role in agricultural biosecurity by protecting the health and productivity of agricultural plants and natural ecosystems through the U.S. NPDN laboratories immediately report their findings to appropriate responders and decision makers. The centers have the appropriate laboratory infrastructure and training, they have developed an extensive network of first detectors and enhance communication among public agencies and stakeholders in order to respond to and mitigate new outbreaks of pest and diseases of importance. The laboratories associated with the network are involved in detection, diagnosis and reporting for diseases, insect pests and weeds including regulated pests and certain invasive species. In 2017, the NPDN laboratories successfully worked towards their goals. Over 680,000 samples were tested including samples from hosts infected with regulated pests that were identified and reported. The regulated pests were identified with very high accuracy (&gt;99%). Additionally, the NPDN teams in the regions were involved in 2,147 publications and presentations that reached more than 850,000 stakeholders. Several of these publications were first reports of various pests in the concerned state.
(B) National Animal Health Laboratory Network (NAHLN) for the Food and Agricultural Defense Initiative (aka FADI):
NAHLN: NIFA made 16 awards supporting National Animal Health Laboratory Network (NAHLN) laboratories. The NAHLN has implemented national surveillance systems for highly pathogenic avian influenza, classical swine fever, bovine spongiform encephalopathy, and other important animal diseases. These surveillance programs have been used, among other things, to demonstrate freedom from disease in support of international trade, resulting in increased trade income.  
These awards have allowed labs to continue to: 
(1) improve their systems for enhancing the quality, traceability, utility, and connectivity of diagnostic information (incoming, intra-laboratory, and outgoing), including enhancement of their Laboratory Information Management System (LIMS) capabilities and the fitness of the resulting veterinary diagnostic records for use in any number of web-based (inter-laboratory) animal health management or reporting applications; 
(2) enhance Foreign Animal Disease preparedness and NAHLN testing capacities; and, 
(3) continue to improve and maintain vital staff training on foreign and emerging animal diseases.
(C ) Extension Disaster Education Network (EDEN):
As a result of Food and Agriculture Defense funding and in-kind support through FTEs from the Cooperative Extension System, EDEN accomplished the following:
•	Executed a national-level food and agricultural exercise for Federal Emergency Management Agency’s (FEMA) Emergency Management Institute with focus on agrosecurity.
•	Developed the Community Capacity-Building Program for Drought Response. 
•	Enhanced a youth preparedness project that FEMA gave national recognition to in 2015.
•	Funded support for Extension Community Development educators and specialists to develop a community-based disaster resilience program.
•	Hosted a national-level workshop for 1890 Institution specialists to establish priorities to enhance the 1890s delivery of disaster education.
•	Hosted a national level agrosecurity workshop to set priorities for projects and further involvement in the tactical sciences to protect U.S. food and agriculture enterprises.Fiscal Year2018: Fiscal Year 2018:
(A) National Plant Diagnostic Network for the Food and Agricultural Defense Initiative (NPDN):
The National Plant Diagnostic Network (NPDN) which comprises of five regional hubs/centers and an IT data center provides a cohesive, distributed system to quickly detect and identify pests and pathogens of concern. These centers work closely with laboratories in their region and play a critical role in agricultural biosecurity by protecting the health and productivity of agricultural plants and natural ecosystems through the U.S. The centers have the appropriate laboratory infrastructure and training, they have developed an extensive network of first detectors and enhance communication among public agencies and stakeholders in order to respond to and mitigate new outbreaks of pest and diseases of importance. NPDN laboratories located at the land grant universities or other partner organizations are involved in detection and diagnosis of diseases, insect pests and weeds including regulated pests and invasive species. Their findings are reported immediately to appropriate responders and decision makers. In 2018 we anticipate the NPDN laboratories will continue fulfill their function and provide diagnoses of pests and diseases with high levels of accuracy.
(B) National Animal Health Laboratory Network (NAHLN) for the Food and Agricultural Defense Initiative (aka FADI):
NAHLN: In FY 2018, NIFA expects to fund 19 cooperative agreement applications supporting National Animal Health Laboratory Network (NAHLN) laboratories. The NAHLN will continue its national surveillance for, and rapid response to, suspected or actual cases of highly pathogenic avian influenza, classical swine fever, bovine spongiform encephalopathy, and other important animal diseases.  This includes support for the current Exotic Newcastle Disease outbreak in California. These surveillance programs have been used to ensure early detection of high-consequence livestock disease, and to demonstrate freedom from foreign animal disease in support of international trade, resulting in increased trade income. Additional focus to improve Laboratory Information Management System (LIMS) and messaging capabilities across the NAHLN is anticipated.
(C ) Extension Disaster Education Network (EDEN):
The Coordinating Institute will: 
•	Guide public affairs effort for EDEN
•	Manage project analysis and evaluation
•	Supervise sub-contracts for project management
•	Monitor disaster trends to guide EDEN in disaster communications and response
•	Work with EDEN leaders to establish further partnerships for delivering food and agriculture and all hazards education.
One institution will coordinate network and database support; which includes whole issue management as well as technical support, ensuring the disaster educational information and communications are state of the art. Another university will lead the effort to enhance the 1890s delivery of disaster education. Last, a multi-disciplinary team will enhance the current national website www.EDEN.lsu.edu  The funds will be used to keep updated information on the website.Fiscal Year2019: Fiscal Year 2019:
(A) National Plant Diagnostic Network for the Food and Agricultural Defense Initiative (NPDN):
The National Plant Diagnostic Network (NPDN) which comprises of five regional hubs/centers and an IT data center provides a cohesive, distributed system to quickly detect and identify pests and pathogens of concern. These centers work closely with laboratories in their region and play a critical role in agricultural biosecurity by protecting the health and productivity of agricultural plants and natural ecosystems through the U.S. The centers have the appropriate laboratory infrastructure and training, they have developed an extensive network of first detectors and enhance communication among public agencies and stakeholders in order to respond to and mitigate new outbreaks of pest and diseases of importance. NPDN laboratories located at the land grant universities or other partner organizations are involved in detection and diagnosis of diseases, insect pests and weeds including regulated pests and invasive species. Their findings are reported immediately to appropriate responders and decision makers. In 2019 we anticipate the NPDN laboratories will continue fulfill their function and provide diagnoses of pests and diseases with high levels of accuracy.
(B) National Animal Health Laboratory Network (NAHLN) for the Food and Agricultural Defense Initiative (aka FADI):
FADI: The Food and Agriculture Defense Initiative (FADI) is not funded in the President’s FY2019 Budget.  While we expect to continue to support three multi-institutional homeland security networks via existing non-competitively awarded cooperative agreements: The National Plant Diagnostic Network, the National Animal Health Laboratory Network (NAHLN), and the Extension Disaster Education Network. The agency does not expect to renew any of the current NAHLN awards in the current budget scenario. More specific details to be provided by Program in next year’s report.
(C ) Extension Disaster Education Network (EDEN):
EDEN is strategically planning for continuing to address disasters through education. Funding level will determine how and whether the network is able to expand to further combat reducing the impact of disasters through education.</t>
  </si>
  <si>
    <t xml:space="preserve">In Fiscal Year (FY) 2002, a panel of USDA scientists knowledgeable in the Nation's plant and animal disease diagnostic capability, recommended to the Secretary a plan of initiating a comprehensive national network of laboratories for the rapid detection and diagnosis of plant and animal diseases. The institutions selected by the panel for initial inclusion in the network were recommended using the following criteria: _x000D_
_x000D_
(1) Existing scientific capacity; _x000D_
_x000D_
(2) Existing laboratory capacity which could be modified to meet Biosafety Level 3 requirements; _x000D_
_x000D_
(3) Both animal and plant diagnostic capabilities; _x000D_
_x000D_
(4) Geographical location meeting one or more of the following requirements: located in an area with a high risk of disease/pest incursions; located in an area with high concentration of vulnerable agricultural activity; complements or supplements regional Federal laboratory activity or is in an area not effectively served by an existing Federal facility; _x000D_
_x000D_
(5) State-of-the-art communication and information technology systems. Must be capable of managing secure communications with other laboratories and central reporting unit; and _x000D_
_x000D_
(6) An effective outreach/extension system.                                                                                                                         _x000D_
_x000D_
These recommendations were utilized to select the original cooperative agreement recipients and are annually evaluated by USDA/NIFA in network planning. _x000D_
_x000D_
_x000D_
2 CFR part 200, Uniform Administrative Requirements, Cost Principles, and Audit Requirements for Federal Awards and 2 CFR part 400 USDA’s Uniform Administrative Requirements, Cost Principles, and Audit Requirements for Federal Awards apply to this program._x000D_
_x000D_
SPECIAL NOTE: _x000D_
Please refer to the following websites for further specific and pertinent details:  _x000D_
_x000D_
National Plant Diagnostic Network for the Food and Agricultural Defense Initiative (NPDN):_x000D_
https://nifa.usda.gov/national-plant-diagnostic-network_x000D_
_x000D_
National Animal Health Laboratory Network (NAHLN) for the Food and Agricultural Defense Initiative_x000D_
https://nifa.usda.gov/national-animal-health-laboratory-network_x000D_
_x000D_
Extension Disaster Education Network (EDEN):_x000D_
https://nifa.usda.gov/extension-disaster-education-network_x000D_
</t>
  </si>
  <si>
    <t>Jan 01,2004</t>
  </si>
  <si>
    <t>https://beta.sam.gov/fal/b19d89a07abd4d068dd19619a43953de/view</t>
  </si>
  <si>
    <t>Biodiesel</t>
  </si>
  <si>
    <t>(Biodiesel Fuel Education Program)</t>
  </si>
  <si>
    <t>{"list":[{"act":{"description":"Section 9006 of the Food, Conservation, and Energy Act of 2008 (Public Law 110-246), amended the Farm Security and Rural Investment Act of 2002 (7 U.S.C. 8101 et seq.) to re-establish the Biodiesel Fuel Education Program which requires that the Secretary make competitive grants to eligible entities to educate governmental and private entities that operate vehicle fleets, other interested entities (as determined by the Secretary), and the public about the benefits of biodiesel fuel use. The Secretary delegated this authority to the Chief Economist, who in turn delegated this authority to the Director of the Office of Energy Policy and New Uses (OEPNU). OEPNU has joined with NIFA for assistance in administering Biodiesel Education under the authorities found in the Economy Act (31 U.S.C. 1535) and Section 1472 of the National Agricultural Research, Extension, and Teaching Policy Act of 1977 (7 U.S.C. 3318). Specific Biodiesel Education administrative provisions are found in 7 CFR 2903."},"USC":{"title":"7","section":"3318"},"authorizationTypes":{"USC":true,"act":true,"statute":false,"publicLaw":false,"executiveOrder":false},"usc":{"title":"7","section":"3318"}}]}</t>
  </si>
  <si>
    <t>The goals of the Biodiesel Fuel Education Program as originally established in Section 9004 of the Farm Security Investment Act of 2002 (7 U.S.C. 8104) were to stimulate biodiesel consumption and to stimulate the development of a biodiesel infrastructure. The information and outreach activities to raise awareness of the benefits of biodiesel fuel use complemented the incentives provided by the Energy Policy Act of 2005 (EPAct) (Public Law 109-58), and the Energy Independence and Security Act of 2007 (Public Law 110-140). As a result of increased awareness and consumption of biodiesel over the past 5 years, the FY 2008 Biodiesel Education program will focus on educational programs which will support advances in infrastructure, technology transfer, fuel quality, fuel safety and increasing feedstock production.</t>
  </si>
  <si>
    <t>Eligibility is restricted to nonprofit organizations or institution of higher education (as defined in section 101 of the Higher Education Act of 1965 (20 U.S.C. 1001)).</t>
  </si>
  <si>
    <t>Nonprofit organizations or institutions of higher education (as defined in section 101 of the Higher Education Act of 1965 (20 U.S.C. 1001)).</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</si>
  <si>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\r\nhttps://nifa.usda.gov/funding-opportunity/biodiesel-fuel-education \r\n\r\nRFAs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</si>
  <si>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\r\nhttps://nifa.usda.gov/funding-opportunity/biodiesel-fuel-education\r\n\r\nRFAs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</si>
  <si>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https://nifa.usda.gov/funding-opportunity/biodiesel-fuel-education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</si>
  <si>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https://nifa.usda.gov/funding-opportunity/biodiesel-fuel-education_x000D_
_x000D_
RFAs are generally released annually. Hence, the RFAs provide the most current and accurate information available. Any specific instructions in the Competitive RFAs supersede the general information provided in the CFDA database. </t>
  </si>
  <si>
    <t xml:space="preserve">Awards are made as continuation grants, and subsequent annual funding is provided based on demonstrated progress._x000D_
_x000D_
Specific details are provided in the Request for Applications (RFA), which are generally published annually. _x000D_
_x000D_
The most current RFA is available via: _x000D_
https://nifa.usda.gov/funding-opportunity/biodiesel-fuel-education_x000D_
</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</si>
  <si>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\r\n\r\nhttps://nifa.usda.gov/funding-opportunity/biodiesel-fuel-education\r\n\r\nRFAs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</si>
  <si>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details.\r\n\r\n\t"},{"code":"expenditure","isSelected":true,"description":"EXPENDITURE REPORTS:\r\nSee above for pertinent and specific details.\r\n\r\n"},{"code":"performanceMonitoring","isSelected":true,"description":"PERFORMANCE MONITORING:\r\nSee above for pertinent and specific details.\r\n"}]</t>
  </si>
  <si>
    <t>{"isApplicable":true,"description":"In accordance with 2 CFR Part 400 - Uniform Administrative Requirements, Cost Principles, and Audit Requirements for Federal Awards, Subpart F—Audit Requirements nonfederal entities that expend financial assistance of $750,000  or more during the non-Federal entity’s fiscal year in Federal awards must have a single or program-specific audit conducted for that year in accordance with the provisions of this part. A non-Federal entity that expends less than $750,000 during the non-Federal entity’s fiscal year in Federal awards is exempt from Federal audit requirements for that year, except as noted in § 200.503. Relation to other audit requirements, but records must be available for review or audit by appropriate officials of the Federal agency, pass-through entity, and Government Accountability Office (GAO).  \r\n\r\nRelation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</si>
  <si>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 xml:space="preserve">(Project Grants) FY 17$893,760.00; FY 18 est $896,640.00; FY 19 est $960,000.00; FY 16$894,720.00; - The difference between the appropriation and obligation numbers reflects legislative authorized set-asides deducted as appropriate, and in some cases the availability of obligational authority from prior years._x000D_
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</si>
  <si>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https://nifa.usda.gov/funding-opportunity/biodiesel-fuel-education_x000D_
 </t>
  </si>
  <si>
    <t>{"list":[{"fiscalYear":2016,"description":"For FY 2016:\r\n\r\nThis is a continuation grant. Funding was at $894,720. \r\nIn continued partnership with the Office of the Chief Economist, the program continued to support the work of professional education within the field of biodiesel production and use. \r\nTwo (2) proposals received continuation funding in the amount of $894,720. \r\n"},{"fiscalYear":2017,"description":"FISCAL YEAR (FY) 2017:\n\nIn continued partnership with the Office of the Chief Economist, the program continued to support the work of professional education within the field of biodiesel production and use. \n\nTwo (2) proposals received continuation funding in the amount of $893,760."},{"fiscalYear":2018,"description":"FISCAL YEAR (FY) 2018:\n\nIt is anticipated that a continuation grant will be funding for approximately $896,640."},{"fiscalYear":2019,"description":"FISCAL YEAR (FY) 2019:\n\nThe FY 2019 funding levels have not yet been established by Congressional Appropriations. \n\nIf this Program is funded in FY 2019, it is anticipated that the funding level will be comparable and the types of projects will be similar. It is projected to be approximately $896,640 will be available for new awards.\n\nPertinent details will be provided by Program at a future date."}],"isApplicable":true}</t>
  </si>
  <si>
    <t>USDA, NIFA, National Program Leader, Institute of Bioenergy, Climate, and Environment, Division of Bioenergy, 1400 Independence Avenue, SW., STOP 2210, Washington , DC 20250-2210 Email:&lt; a href='mailto:Policy@nifa.usda.gov'&gt;Policy@nifa.usda.gov&lt;/a&gt;Phone: (202) 401-5244;</t>
  </si>
  <si>
    <t>http://nifa.usda.gov/funding-opportunity/biodiesel-fuel-education</t>
  </si>
  <si>
    <t xml:space="preserve">10.310 Agriculture and Food Research Initiative (AFRI) ; </t>
  </si>
  <si>
    <t>Fiscal Year2016: For FY 2016:_x000D_
In partnership with the Office of the Chief Economist, the program will continue to support the work of the program awarded in FY 2016._x000D_
_x000D_
Pertinent data to be provided by Program at a future date._x000D_
_x000D_
_x000D_
 _x000D_
Ninety K-12 students participated in tours of biodiesel research and utilization; increasing STEM educational opportunities._x000D_
_x000D_
A 300 gallon biodiesel production system was established for demonstration allowing interested stakeholders to investigate the production process; increasing awareness and reducing risk to investors and potential producers._x000D_
Fiscal Year2017: FISCAL YEAR (FY) 2017:
Ninety K-12 students participated in tours of biodiesel research and utilization; increasing STEM educational opportunities.
A 300 gallon biodiesel production system was established for demonstration allowing interested stakeholders to investigate the production process; increasing awareness and reducing risk to investors and potential producers.Fiscal Year2018: FISCAL YEAR (FY) 2018:
In partnership with the Office of the Chief Economist, the program will continue to support the work of the program awarded in FY 2018.Fiscal Year2019: FISCAL YEAR (FY) 2019:
In partnership with the Office of the Chief Economist, the program will continue to support the work of the program awarded in FY 2019.
Pertinent details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</si>
  <si>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https://nifa.usda.gov/funding-opportunity/biodiesel-fuel-education_x000D_
</t>
  </si>
  <si>
    <t>Jan 01,2005</t>
  </si>
  <si>
    <t>https://beta.sam.gov/fal/91b086ea6c0d4d73946091b5c0d49ff5/view</t>
  </si>
  <si>
    <t>Organic Agriculture Research and Extension Initiative</t>
  </si>
  <si>
    <t>(OREI)</t>
  </si>
  <si>
    <t>{"list":[{"act":{"description":"Section 7206 of the Food, Conservation, and Energy Act of 2008 (FCEA) amended section 1672B of the Food, Agriculture, Conservation, and Trade (FACT) Act of 1990 (7 U.S.C. 5925b) amending and re-authorizing the Organic Agriculture Research and Extension Initiative (OREI). The FACT Act, as amended, authorizes the Secretary of Agriculture, in consultation with the National Agricultural Research, Extension, Education, and Economics Advisory Board (NAREEEAB), to make competitive grants to support research and extension activities regarding organically grown and processed agricultural commodities for eight legislatively-defined goals.  See RFA Part I.B. for further general information and specific details. "},"USC":{"title":"7","section":"5925b"},"authorizationTypes":{"USC":true,"act":true,"statute":false,"publicLaw":false,"executiveOrder":false},"usc":{"title":"7","section":"5925b"}}]}</t>
  </si>
  <si>
    <t>Facilitate the development of organic agriculture production, breeding, and processing methods.  _x000D_
Functionally identify soil microbial communities and ways to manage microbial dynamics to enhance nutrient cycling and disease suppression; _x000D_
Develop systemic approaches to weed, insect and disease management; _x000D_
Prevent, control, and treat internal and external parasites in various livestock species; and Breed crops for disease and insect resistance, good yield in a biologically diverse system, compatibility with intercrops, good response to organic fertility sources, horizontal resistance (traits determined by multiple genes).  _x000D_
Evaluate the potential economic benefits to producers and processors who use organic methods.  _x000D_
Analyze potential economic costs, returns and risks of organic production systems;  _x000D_
Use environmental valuation tools to quantify externalities of producing food, and compare externalities of producing organic and conventional food; - _x000D_
Analyze price and market structures, including ability of small, medium-, and large-scale growers to access different markets, in order to frame policies that minimize concentration within the industry; and _x000D_
Analyze marketing channels to document how organic food is distributed, what share of the organic food dollar is returned to the farmer, and the implications of large-scale manufacturers entering the organic market. _x000D_
Explore international trade opportunities for organically grown and processed agricultural commodities.  _x000D_
Compare compatibility of certification standards used in different parts of the world, with the ultimate goal of harmonization and reciprocity; _x000D_
Undertake marketing studies of international consumer demand for U.S. produced organic goods; and _x000D_
Perform Welfare analyses (quantified gains and losses for producers and consumers) of trade policies affecting international competitiveness, including implementation of the National Organic Program, domestic support programs such as the Conservation Security Act, country of origin labeling, GMO labeling, etc.  _x000D_
Determine desirable traits for organic commodities.  _x000D_
Examine relationships between nutrients in the soil and nutrients in the food grown on that soil, including long-term soil nutrient and crop nutrient profiles under conventional and organic management; _x000D_
Perform comparisons of nutrient levels between organic and conventional crops and relationship, if any, between taste and nutrient profile; Investigate the role of post-harvest handling and treatment in the maintenance of quality in fresh market organic products; and Determine the reasons for consumer preferences for organic goods. Identify marketing and policy constraints on the expansion of organic agriculture. _x000D_
Analyze opportunities and constraints to organic agriculture resulting from provisions of the Farm Security and Rural Investment Act of 2002; _x000D_
Investigate specific barriers to markets, such as scale-based regulations that restrict family farm access to processors and/or markets;  _x000D_
Study negative lender perception of organic farming and ways to change this; and _x000D_
Analyze regulatory barriers, such as lack of access to Federal farm programs, and developing solutions to these challenges.  _x000D_
Conduct advanced on-farm research and development that emphasizes observation of, experimentation with, and innovation for working organic farms, including research relating to production and marketing and to socioeconomic conditions. _x000D_
_x000D_
(Note: Many topics from other goal areas can be conducted on working farms.)  _x000D_
_x000D_
Develop rigorous on-farm systems research designs; and Conduct long-term, interdisciplinary systems research.</t>
  </si>
  <si>
    <t>Applications may be submitted by State agricultural experiment stations, all colleges and universities, other research institutions and organizations, Federal agencies, national laboratories, private organizations or corporations, and individuals. For both ORG and OREI, all award recipients may subcontract to organizations not eligible to apply provided such organizations are necessary for the conduct of the project.</t>
  </si>
  <si>
    <t>State agricultural experiment stations, all colleges and universities, other research institutions and organizations, Federal agencies, national laboratories, private organizations or corporations, and individuals.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</si>
  <si>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\r\nhttps://nifa.usda.gov/funding-opportunity/organic-agriculture-research-and-extension-initiative \r\n\r\nRFAs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</si>
  <si>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\r\nhttps://nifa.usda.gov/funding-opportunity/organic-agriculture-research-and-extension-initiative\r\n\r\n\r\nRFAs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</si>
  <si>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https://nifa.usda.gov/funding-opportunity/organic-agriculture-research-and-extension-initiative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</si>
  <si>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https://nifa.usda.gov/funding-opportunity/organic-agriculture-research-and-extension-initiative_x000D_
_x000D_
RFAs are generally released annually. Hence, the RFAs provide the most current and accurate information available. Any specific instructions in the Competitive RFAs supersede the general information provided in the CFDA database. _x000D_
</t>
  </si>
  <si>
    <t xml:space="preserve">Specific details are provided in the Request for Applications (RFA), which are generally published annually. _x000D_
_x000D_
The most current RFA is available via: _x000D_
https://nifa.usda.gov/funding-opportunity/organic-agriculture-research-and-extension-initiative_x000D_
</t>
  </si>
  <si>
    <t>{"types":{"moe":false,"formula":false,"matching":true},"matching":{"requirementFlag":"voluntary","percent":"100","description":"Funds are awarded competitively. \r\n\r\nNo formula grants are awarded under Subtitle K of the National Agricultural Research, Extension, and Teaching Policy Act of 1977 [7 U.S.C. 3319e].  \r\n\r\nCost Sharing or Matching:\r\n\r\n(1) General Requirement\r\nThe Secretary shall require the recipient of a grant under this section to provide funds or in-kind support from non-Federal sources in an amount at least equal to the amount provided by the Federal Government. \r\nSee R&amp;R Budget section regarding matching funds Part IV, B., 6.of this RFA for more details.\r\n\r\n(2) Waiver\r\nNIFA may waive the matching funds requirement specified in the above paragraph for a grant if NIFA determines that: \r\n(a) the results of the project, while of particular benefit to a specific agricultural commodity, are likely to be applicable to agricultural commodities generally; or \r\n\r\n(b) the project involves a minor commodity, the project deals with scientifically important research, and the grant recipient is unable to satisfy the matching funds requirement.\r\n"}}</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</si>
  <si>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\r\nhttps://nifa.usda.gov/funding-opportunity/organic-agriculture-research-and-extension-initiative\r\n\r\nRFAs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</si>
  <si>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 PROGRESS REPORTS:\r\nSee above for pertinent and specific details.\r\n"},{"code":"expenditure","isSelected":true,"description":"EXPENDITURE REPORTS:\r\nSee above for pertinent and specific details.\r\n\r\n"},{"code":"performanceMonitoring","isSelected":true,"description":"PERFORMANCE MONITORING:\r\nSee above for pertinent and specific details.\r\n\r\n"}]</t>
  </si>
  <si>
    <t>{"isApplicable":true,"description":"\r\nRelation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t>
  </si>
  <si>
    <t xml:space="preserve">_x000D_
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 _x000D_
</t>
  </si>
  <si>
    <t>(Project Grants) FY 17$17,580,428.00; FY 18 est $17,601,735.00; FY 19 est $18,900,519.00; FY 16$17,640,143.00; - The difference between the appropriation and obligation numbers reflects legislative authorized set-asides deducted as appropriate, and in some cases the availability of obligational authority from prior years._x000D_
_x000D_
NOTE:_x000D_
Funding for this Farm Bill mandatory program is authorized for FY 2014 - FY 2018.</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</si>
  <si>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https://nifa.usda.gov/funding-opportunity/organic-agriculture-research-and-extension-initiative_x000D_
</t>
  </si>
  <si>
    <t>{"list":[{"fiscalYear":2016,"description":"For the FY 2016 award cycle, approximately $17 million was available for awards after deducting legislatively authorized set-asides. \r\n\r\nA total of 101 applications, requesting a total of $84,624,106.00, were received in this year’s competition.  \r\n\r\nIn June 2016, a 21-member peer review panel evaluated these applications. The peer panel included faculty from land grant universities and representative from non-profit stakeholder groups. \r\n\r\nFunding decisions are not yet made; but, it is anticipated that 18 new awards totaling approximately $17.5 million will be made in FY 2016 representing a 18% success rate\r\n\r\n For the Fiscal Year (FY) 2016 award cycle, $17,640,143 was available for grant awards after legislatively authorized set-asides were deducted. \r\n\r\nA total of 101 applications, requesting a total of $84,624,106 were received in the FY 2016 competition.\r\n\r\nFunds were available to support a total of 18 new awards.\r\n\r\nThe funding ratio for this program in FY 2016 was 18%.\r\n\r\nFunded projects seek to solve critical organic agricultural issues, priorities, or problems through the integration of research, education and extension activities. They include high priority research, education and extension projects that will enhance the ability of producers and processors who have already adopted organic standards to grow and market high quality organic agricultural products.  Priority concerns include biological, physical, and social sciences, including economics.\r\n"},{"fiscalYear":2017,"description":"For the Fiscal Year (FY) 2017 award cycle, about $17,589,850 was available for grant awards after legislatively authorized set-asides were deducted. \n\nA total of 79 applications, requesting a total of $78,732,241 were received in the FY 2017 competition.\n\nFunds were available to support a total of 16 new awards.\n\nThe funding ratio for this program in FY 2017 was 20%.\n\nFunded projects seek to solve critical organic agricultural issues, priorities, or problems through the integration of research, education and extension activities. They include high priority research, education and extension projects that will enhance the ability of producers and processors who have already adopted organic standards to grow and market high quality organic agricultural products.  Priority concerns include biological, physical, and social sciences, including economics."},{"fiscalYear":2018,"description":"For the Fiscal Year (FY) 2018 award cycle, about $17,596,826 was available for grant awards after legislatively authorized set-asides were deducted. \n\nA total of 92 applications, requesting a total of $89,743,018 were received in the FY 2018 competition.\n\nFunds were available to support a total of 15 new awards.\n\nThe funding ratio for this program in FY 2017 was 16%.\n\nFunded projects seek to solve critical organic agricultural issues, priorities, or problems through the integration of research, education and extension activities. They include high priority research, education and extension projects that will enhance the ability of producers and processors who have already adopted organic standards to grow and market high quality organic agricultural products.  Priority concerns include biological, physical, and social sciences, including economics."},{"fiscalYear":2019,"description":"The Fiscal Year (FY) 2019 RFA will focus on the following eight (8) legislatively-defined goals: \n(1) Facilitating the development of organic agriculture production, breeding, and processing methods; \n(2) Evaluating the potential economic benefits of organic agricultural production and methods to producers, processors and rural communities; \n(3) Exploring international trade opportunities for organically grown and processed agricultural commodities; \n(4) Determining desirable traits for organic commodities; \n(5) Identifying marketing and policy constraints on the expansion of organic agriculture; \n(6) Conducting advanced on-farm research and development that emphasizes observation of, experimentation with, and innovation for working organic farms, including research relating to production and marketing, food safety, socioeconomic conditions, and farm business management; \n(7) Examining optimal conservation and environmental outcomes relating to organically produced agricultural products; and \n(8) Developing new and improved seed varieties that are particularly suited for organic agriculture.\n\nThe total amount available is pending on a new Farm Bill.\n\nPer the Budget Office, it is projected that approximately $18.9 million will be available for this Program."}],"isApplicable":true}</t>
  </si>
  <si>
    <t>USDA, NIFA, National Program Leader, Institute of Food Production and Sustainability, Division of Animal Systems, 1400 Independence Avenue, SW., STOP 2240 , Washington , DC 20250-2240 Email:&lt; a href='mailto:Policy@nifa.usda.gov'&gt;Policy@nifa.usda.gov&lt;/a&gt;Phone: (202) 401-6134;</t>
  </si>
  <si>
    <t>http://nifa.usda.gov/program/organic-agriculture-program</t>
  </si>
  <si>
    <t xml:space="preserve">10.303 Integrated Programs; </t>
  </si>
  <si>
    <t>Fiscal Year2016: For FY 2016:_x000D_
We anticipate making about 18 awards in 2016_x000D_
_x000D_
_x000D_
_x000D_
_x000D_
_x000D_
_x000D_
 _x000D_
_x000D_
Building Resilience in the Northeast through Double Cropping and Diverse Forage Crop Mixtures.  _x000D_
_x000D_
The goal of this project is to meet the dry matter and forage nutrient needs of dairy farmers.  Increasing cropping system diversity can increase yield stability and reduce the negative impact of variable weather. Guided by a stakeholder advisory board, the team will conduct farmer-focused socioeconomic research and field experiments on-farm and at research stations in NY, VT, and NH. They will quantify the productivity and economic viability of intercropping with intra- and interspecific mixtures of winter and summer annual forage crops as part of a double cropping system, and compare this double cropping system to perennial-based forage production. The research team will develop farmer resources on organic forage crop production and disseminate the information this new information through innovative extension strategies._x000D_
_x000D_
CIOA 2- Carrot Improvement for Organic Agriculture With Added Grower and Consumer Value.  _x000D_
_x000D_
Organic growers need vegetable varieties that are adapted to organic growing conditions and have market qualities demanded by organic consumers. In carrots, weed competition, nutrient acquisition, nematodes, and disease pressure are particularly critical challenges to both fresh market carrots and carrot seed production, while flavor, appearance, and nutrition are key market qualities. This project will deliver improved carrot varieties for organic producers and consumers; improved understanding of cultivar performance in organic systems; improved understanding of how carrot genotypes interact with the root microbiome to access key nutrients under limiting environments and avoid heavy metal uptake; and a breeding model that may be adapted to other crops for organic cultivar development. Organic farmers, students, and industry stakeholders in six (6) states participate in the breeding, variety trials, and planning aspects of the project. Project results are disseminated nationally. _x000D_
_x000D_
Multi-regional risk analysis of farm manure use: Balancing soil health and food safety for organic fresh produce production.  _x000D_
_x000D_
Certified organic producers rely on manure-based soil amendments for crop nutrients and to maintain soil health. However, use of untreated animal manure in fresh produce cropping systems may introduce foodborne pathogens and increase the risk of foodborne illness for consumers. The project uses an integrated research-extension risk-based approach to address an urgent and critical need to assess current manure use by organic growers and evaluate pathogen survival time relative to soil health status. The long-term goal is to improve the microbial food safety of fresh organic produce (e.g., leafy greens, tomatoes, root vegetables) grown in soils amended with raw manure. The overall objective is to develop a customized risk-assessment based on good agriculture practices, rigorous microbial testing, self-assessment of soil health, and environmental factors. _x000D_
_x000D_
Strengthening Organic Farming Infrastructure through Consumer Education, Market Development, and Integrated Extension and Research Programs in the Southeastern Region._x000D_
_x000D_
The project brings together a strong team of economists, extension educators, agronomists and horticulturists in the southeast region of the US to expand organic agriculture in the region. The southeast lags behind the rest of the US in production and sales of organically produced products. Tuskegee University, Auburn University, Mississippi State University and North Carolina State University will work together to double the number of certified organic operations in Alabama. This will be accomplished by creating market demand through consumer education and increased marketing efforts. Growth of organic agriculture in the region will be supported and expanded through effective participatory extension activities, which will deliver regionally specific research based production practices._x000D_
_x000D_
Understanding Parasite Resistance in Organic Livestock and Using a Systems Approach for Control.  _x000D_
_x000D_
One (1) of the greatest barriers to organic production of ruminant livestock is the control of gastrointestinal nematodes (GIN) or parasites. The goals of this project are to:_x000D_
(1) understand host mechanisms involved in GIN resistance/resilience by examining differences in immune response among susceptible, resilient, and resistant individuals and breed types;_x000D_
(2) identify genetic loci associated with resistance/resilience; _x000D_
(3) further examine successful systems approaches of GIN control, including fall lambing to minimize summer exposure of GIN to lambs, diverse forage and grazing systems to minimize GIN exposure and use secondary plant compounds for control; and _x000D_
(4) work with farmers enrolled in the National Sheep Improvement Program to understand tools for selection for GIN resistance. _x000D_
_x000D_
Participating farmers are providing 5,000 DNA samples and phenotypes. _x000D_
Fiscal Year2017: FISCAL YEAR (FY) 2017:
Developing Multi-use Naked Barley for Organic Farming Systems.  The long-term goal of this study is to provide organic gardeners, growers, processors, and consumers with an alternative crop, food, and raw material that will be economically rewarding and sustainable. The team will breed for naked barley and a modest level of ?-glucan to create varieties suitable for brewing, feed use, and that will meet FDA guidelines for soluble fiber in human diets. The work will be conducted in five (5) representative regions/states - Pacific Northwest (OR, WA), Upper Midwest (MN, WI) and North East (NY) The outreach efforts will familiarize students, gardeners, growers, processors, and consumers with the benefits of naked barley varieties and provide guidance for capitalizing on the advantages these varieties can offer.
Economic and environmental sustainability of heifer development strategies in pasture-based organic dairy systems. Dairy products constitute the second largest sector of the organic agriculture industry in the US. And dairy cow replacement costs are second only to feed costs in magnitude for the average dairy farm: between one-third (1/3) and one-fourth (1/4) of the entire herd is replaced every year. Given the National Organic Program requirement that ruminant animals be managed on pasture and graze daily throughout the grazing season, heifer development within organic systems is more challenging, and more costly than in confinement systems. The primary objective of the project is to innovate new strategies for organic forage-based dairy heifer development, and then to inspire widespread adoption of these practices for enhanced farm sustainability. 
One-two punch for Organic Poultry Processing: Knocking out foodborne pathogens with plant derived antimicrobials and farmer training. Both conventional and organic poultry products have been identified as major sources of Salmonella and Campylobacter, the two (2) most common food-borne pathogens in the US. This study aims to reduce Salmonella and Campylobacter on poultry meat/ eggs using plant-derived antimicrobials applied as wash, spray, fumigation or coating treatment at critical post-harvest control points. 
Managing the Most Significant Biotic Challenges for Organic Onion Production Across the Great Lakes Region.  Organic onions are a highly valuable commodity in the Great Lakes region and their economic viability has been critically threatened by pests and pathogens that are difficult to manage. Stakeholders have identified onion thrips, Thrips tabaci, as the most serious insect pest and Stemphylium leaf blight (SLB), which is caused by Stemphylium vesicarium, as the most important foliar pathogen in this region. The long-term goal of this project is to develop and implement an effective IPM program for onion thrips and SLB that will ensure the sustainability and profitability of organic onion production in the Great Lakes.
Participatory Breeding and Testing Networks: A Maize Based Case Study for Organic Systems.  This integrated Multi-Regional Project will conduct advanced on-farm research to identify biophysical and social/legal factors influencing the performance of organic maize cultivars and dependent businesses. Objectives are to:
(1) build capacity that supports a participatory testing and breeding program; (2) conduct a maize-based case study to explore on-farm factors influencing crop fitness and grain quality; and (3) identify and communicate how organizational structures, sharing and intellectual property agreements can promote client-oriented breeding programs to improve our organic seed supply. Important inputs include promising cultivars, experienced advisers, and significant farmer input.Fiscal Year2018: 2018-02820 –Selection to Distribution: Delivering Regionally Adapted Cover Crop Varieties to Organic Farmers. Legume cover crops are essential to long-term sustainability of organic cropping systems because they fix nitrogen, improve soil health, suppress weeds, and provide resources for beneficial organisms such as pollinators. Unlike cash crops, cover crops have not been bred to optimize the traits that organic farmers need. This team of organic and cover crop experts from multiple universities, non-profit organizations, and governmental agencies will work in partnership with leading seed companies and farmers, to breed new varieties of hairy vetch, winter pea, and crimson clover. These regionally adapted varieties will be tailored to organic cropping systems and create a foundation from which future public legume cover crop breeding programs can develop improved varieties.
2018-02805 – Development and Implementation of Biological Control Tactics for Key Vegetable Insect Pests in the Southeastern US. Acreage of organic cucurbits and tomatoes in the Southeast US is growing, but production is limited by damaged caused by spider mites, whiteflies, and thrips, and in the case of the latter two pests, the viruses they transmit. Neither OMRI approved pesticides nor resistant cultivars can serve as stand-alone methods for control. The goal of this project is to improve augmentation and conservation of predatory natural enemies for the management of these pests through three objectives: (1) improve augmentative releases of commercially available predatory (2) improve conservation biocontrol (3) disseminate research results and general information regarding biological control online and in-person, using eOrganic for web-based outreach. 
2018-02881 – Northern Vegetable Improvement Collaborative (NOVIC) 3. Organic food production is rapidly growing, but growers lack access to certified-organic seed and improved vegetable varieties adapted to organic production. NOVIC builds on two previous rounds of funding from OREI. This project seeks to increase the number of organically adapted vegetable varieties through farmer-participatory trialing and breeding. Long-term goals are to enhance organically managed agriculture and increase compliance with NOP requirement for certified-organic seed. Research objectives are to breed and to trial varieties for organic systems, and to develop easy to maintain and productive OPs. Breeding will be conducted for disease resistant, flavorful tomatoes for outdoor (OR) and high tunnel (WI) production, high-quality, early-maturity sweet and savory corns (WI &amp; WA), long storing winter squash (NY), early blocky bell peppers (NY), red and green storage cabbage (WA) and fertile gynoecious cucumbers (NY). Local variety trials at research hubs and on farm will focus on regional priority crops. 
2018-02799–Breeding Biofortified Pulse and Cereal Crops ford US Organic Cropping Systems. Current organic grain production depends on cultivars that have been bred for non-organic production, but these are often not suited to organic production. Pulse crops, field pea show great potential for biofortification, and are suited to meeting consumer demand for organic plant-based protein, prebiotic carbohydrates, and micronutrients especially within allergen- and gluten-free markets. Field pea, a new southern cash crop, can be planted in late December to mid-January, with the crop then harvested — just in time for planting sorghum. Sorghum is an excellent crop for South because of its high productivity and stress tolerance. Very little science has been done with respect to reducing the yield gap or developing genomic tools for selecting both field pea and sorghum cultivars with increased nutritional quality for organic farming systems. The objectives of this project are to (1) develop biofortified organic field pea and sorghum varieties using on-farm field selection with aims to increase crop yield and nutritional quality; (2) develop genomic and bioinformatics capabilities to address the genetic diversity of desired agronomic and nutritional traits; and (3) develop on-farm educational and extension activities. 
2018-02850 – CREEP STOP: Integrating Biological, Cultural, and Mechanical/Physical Tools for Long-Term Suppression of Creeping Perennial Weeds in northern Great Plains and Pacific Northwest Cropping Systems.  Most organic wheat, lentil, and other cool-season grains are produced in the northwestern U.S. Increasingly, fields are being removed from organic certification because of invasion and infestation by Canada thistle and field bindweed. Recent meta-analyses indicate that research targeting suppression/control of these weed species in organic environments is limited. A multi-state effort is proposed to develop weed management tactics for suppression/control of these creeping perennial weeds in the northern Great Plains and Pacific Northwest. Biological, cultural, and mechanical tactics will be compared for their efficacy on 10 organic farms and 3 research centers in each of 4 years. Correlations between weed population genotypes and the microbiome at the weed/soil interface with different suppression/control tactics and their efficacy across weed populations will be established.Fiscal Year2019: FISCAL YEAR (FY) 2019:
We anticipate making about 20 awards in FY 2019.
Pertinent details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</si>
  <si>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https://nifa.usda.gov/funding-opportunity/organic-agriculture-research-and-extension-initiative_x000D_
</t>
  </si>
  <si>
    <t>https://beta.sam.gov/fal/acefd0338d0545418fa2a7a6b9db8ba9/view</t>
  </si>
  <si>
    <t>Resident Instruction Grants for Insular Area Activities</t>
  </si>
  <si>
    <t>Grants for Insular Areas - Resident Instruction Grants for Insular Areas (RIIA)</t>
  </si>
  <si>
    <t>{"list":[{"act":{"description":"This program is administered under the provisions of the Farm Security and Rural Investment Act of 2002 (Section 7501 of Public Law 107-171) as reauthorized in Section 7143 of Public Law 110-246, which amended the National Agricultural Research, Extension, and Teaching Policy Act of 1977 (7 U.S.C. 3101 et seq.) by providing for a program of resident instruction grants for insular areas (7 U.S.C. 3363).Funds are available for a program of competitive grants, with funds to be awarded to one or more individual, eligible institutions of higher education in Insular Areas (Insular Area Institutions) or consortia of such eligible institutions, to carry out teaching and education programs in the food and agricultural sciences."},"USC":{"title":"7","section":"3363"},"authorizationTypes":{"USC":true,"act":true,"statute":false,"publicLaw":false,"executiveOrder":false},"usc":{"title":"7","section":"3363"}}]}</t>
  </si>
  <si>
    <t>In General. -The Secretary of Agriculture shall make competitive grants to eligible institutions to- _x000D_
(1) strengthen institutional educational capacities, including libraries, curriculum, faculty, scientific instrumentation, instruction delivery systems, and student recruitment and retention, in order to respond to identified State, regional, national, or international education needs in the food and agricultural sciences; _x000D_
(2) attract and support undergraduate and graduate students in order to educate them in identified areas of national need in the food and agriculture sciences; _x000D_
(3) facilitate cooperative initiatives between two or more insular area eligible institutions, or between those institutions and units of State Government or organizations in the private sector, to maximize the development and use of resources such as faculty, facilities, and equipment to improve food and agricultural sciences teaching programs; and _x000D_
(4) conduct undergraduate scholarship programs to assist in meeting national needs for training food and agricultural scientists.</t>
  </si>
  <si>
    <t>The Secretary of Agriculture shall ensure that each eligible institution, prior to receiving grant funds under subsection (a), shall have a significant demonstrable commitment to higher education programs in the food and agricultural sciences and to each specific subject area for which grant funds under this section are to be used.  _x000D_
_x000D_
The Secretary of Agriculture may require that any grant awarded under this section contain provisions that require funds to be targeted to meet the needs identified in section 1402.</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</si>
  <si>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\r\nhttps://nifa.usda.gov/funding-opportunity/resident-instruction-grants-program-institutions-higher-education-insular-areas \r\n\r\nRFAs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</si>
  <si>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\r\nhttps://nifa.usda.gov/funding-opportunity/resident-instruction-grants-program-institutions-higher-education-insular-areas\r\n\r\nRFAs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</si>
  <si>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https://nifa.usda.gov/funding-opportunity/resident-instruction-grants-program-institutions-higher-education-insular-areas_x000D_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</si>
  <si>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https://nifa.usda.gov/funding-opportunity/resident-instruction-grants-program-institutions-higher-education-insular-areas_x000D_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</si>
  <si>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https://nifa.usda.gov/funding-opportunity/resident-instruction-grants-program-institutions-higher-education-insular-areas_x000D_
</t>
  </si>
  <si>
    <t>{"awarded":"other","description":"The project period for most of the competitive grants and/or cooperative agreements under this program is for three (3) years. \r\n\r\nHowever, the statutory time limit for all projects may not exceed five (5) years.\r\n\r\n2 CFR Part 200, Subpart D applies to this program.\r\n\r\nFurther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\r\n\r\nhttps://nifa.usda.gov/funding-opportunity/resident-instruction-grants-program-institutions-higher-education-insular-areas\r\n\r\nRFAs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</si>
  <si>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details.\r\n\r\n\t"},{"code":"expenditure","isSelected":true,"description":"EXPENDITURE REPORTS:\r\nSee above for pertinent and specific details.\r\n"},{"code":"performanceMonitoring","isSelected":true,"description":"PERFORMANCE MONITORING:\r\nSee above for pertinent and specific details.\r\n"}]</t>
  </si>
  <si>
    <t>(Project Grants) FY 17$1,150,200.00; FY 18 est $1,200,000.00; FY 19 est $0.00; FY 16$1,150,425.00; - The difference between the appropriation and obligation numbers reflects legislative authorized set-asides deducted as appropriate, and in some cases the availability of obligational authority from prior years._x000D_
_x000D_
SPECIAL NOTES:_x000D_
_x000D_
(1) Effective FY '13, Appropriations for the Resident Instruction Grants (RIIA – CFDA 10.308) and Distance Education Grants (DEG – CFDA 10.322)  were consolidated under Research &amp; Education Activities, Grants for Insular Areas Program. _x000D_
_x000D_
However, different legislative authorities are applicable and separate Requests for Applications (RFAs) were issued under the respective CFDA numbers. _x000D_
_x000D_
(2) Please see CFDA 10.322 for other financial information and further pertinent details re: Insular Area Grants.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</si>
  <si>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https://nifa.usda.gov/funding-opportunity/resident-instruction-grants-program-institutions-higher-education-insular-areas_x000D_
</t>
  </si>
  <si>
    <t>{"list":[{"fiscalYear":2016,"description":"For FY 2016, the consolidated appropriation for Insular Area Grants was $2 million. \r\n \r\nAfter deductions for legislatively authorized set-asides, the distributed Payment to States amount for the RIIA Grant Program was $1,113,579 was available for awards. \r\n\r\n\r\n\r\nProject type in FY 2016 is Regular Grant only at a ceiling amount of $175,000.  \r\n\r\nAn eligible university system may receive up to a maximum of three (3) Regular grant awards.  \r\n\r\nA total of 14 RIIA applications were received.  \r\n\r\nAs evaluated by a peer review panel and due to limited funding, only eight (8) RIIA out of 12 were funded.  Two (2) projects were rated “Do Not Fund” (DNF).  \r\n\r\nThe funding ratio for this program in FY 2016 is 54%.  \r\n\r\nSPECIAL NOTE: See CFDA # 10.322 for other pertinent financial information,. For Fiscal Year (FY) 2016, the consolidated appropriation for Insular Area Grants was $2 million. After deductions for legislatively authorized set-asides, the distributed Payment to States amount for the Resident Instruction Grants Program for Institutions of Higher Education in Insular Areas (RIIA) Grant Program was $1,150,425 was available for awards. \r\n\r\nProject type in FY 2016 is Regular Grant only at a ceiling amount of $175,000.  An eligible university system may receive up to a maximum of three (3) Regular grant awards.  \r\n\r\nA total of 14 RIIA applications were received.  \r\n\r\nAs evaluated by a peer review panel and due to limited funding, only eight (8) RIIA out of 12 were funded.  Two (2) projects were rated “Do Not Fund” (DNF).  \r\n\r\nThe funding ratio for this program in FY 2016 is 54 percent (54%).  \r\n\r\nSPECIAL NOTE: See CFDA # 10.322 for other pertinent financial information.\r\n"},{"fiscalYear":2017,"description":"For Fiscal Year (FY 2017), the consolidated appropriation for Insular Area Grants (CFDA 10.308 and 10.322) was $2 million. \n\nAfter deductions for legislatively authorized set-asides, a distributed Payment to States amount for the RIIA and Agriculture and Food Science Facilities and Equipment (AGFEI) Grant Programs was $1,149,900.\n\nAGFEI and RIIA Project type in FY 2017 is Regular Grant only at a ceiling amount of $150,000.  An eligible university system may receive up to a maximum of three (3) Regular grant awards. \n\nA second program, the Agriculture and Food Sciences Facilities and Equipment (AGFEI) for land-grant colleges and universities in the Insular Areas was attached to this CDFA for the first time. The AGFEI’s legislative authority is 7 U.S.C. 3222b-2. \n\nA total of 15 applications, six for AGFEI and nine form RIIA were received. One application was declined for review due to submission guidelines \n\nAs evaluated by a peer review panel and due to limited funding, only four (4) RIIA and four (4) AGFEI out of the 14 proposals were funded. \n\nThe funding ratio for this program in FY 2017 is 57 percent (57%).\n\nSPECIAL NOTE: See CFDA # 10.322 for other pertinent financial information."},{"fiscalYear":2018,"description":"For Fiscal Year (FY 2018), the consolidated appropriation for Insular Area Grants (CFDA 10.308 and 10.322) was $2 million. \n\nAfter deductions for legislatively authorized set-asides, a distributed Payment to States amount for the RIIA and Agriculture and Food Science Facilities and Equipment (AGFEI) Grant Programs was $1,902,600.\n\nAGFEI and RIIA Project type in FY 2018 is Regular Grant only at a ceiling amount of $150,000.  An eligible university system may receive up to a maximum of three (3) Regular grant awards. \n\nA second program, the Agriculture and Food Sciences Facilities and Equipment (AGFEI) for land-grant colleges and universities in the Insular Areas was attached to this CDFA for the second consecutive year. The AGFEI’s legislative authority is 7 U.S.C. 3222b-2. \n\nA total of 11 applications, three for AGFEI and eight from RIIA were received. As evaluated by a peer review panel and due to limited funding, only five (5) RIIA and two (2) AGFEI out of the 11 proposals were funded. \n\nThe funding ratio for this program in FY 2018 is 64 percent (57%).\n\nSPECIAL NOTE: See CFDA # 10.308 for other pertinent financial information."},{"fiscalYear":2019,"description":"For FY 2019 it is projected that the budget for the Insular Areas Program will be comparable to Fiscal Year FY 2018 and will be distributed in the same way. \n\nPertinent data to be provided by Program at a future date.  \n\nSPECIAL NOTE: See CFDA # 10.308 for other pertinent financial information."}],"isApplicable":true}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</si>
  <si>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_x000D_
  _x000D_
</t>
  </si>
  <si>
    <t>USDA, NIFA, National Program Leader, Institute of Youth, Family, and Community, Division of Community and Education, 1400 Independence Avenue, SW., STOP 2250 , Washington , DC 20250-2250 Email:&lt; a href='mailto:Policy@nifa.usda.gov'&gt;Policy@nifa.usda.gov&lt;/a&gt;Phone: (202) 720-2324;</t>
  </si>
  <si>
    <t>http://nifa.usda.gov/program/resident-instruction-grants-riia-and-distance-education-grants-deg-institutions-higher</t>
  </si>
  <si>
    <t>Fiscal Year2016: The final eight (8) RIIA Awards will range from the lowest of $120,979 to the highest of $175,000._x000D_
_x000D_
Developing Resident Instruction in Food &amp; Agricultural Related Sciences_x000D_
_x000D_
The purpose of this project is to: _x000D_
(1) increase the number and diversity of students who will pursue and complete a 2- or 4-year postsecondary degree in the food and agricultural related sciences; _x000D_
(2) enhance the quality of postsecondary instruction in order to help meet current and future national food and agricultural sciences workplace needs; _x000D_
(3) to provide off-island scholarships for students pursuing Bachelor’s degrees in food and agricultural related sciences; and _x000D_
(4) to provide financial assistance for faculty and staff professional development. _x000D_
_x000D_
Our goal is to increase the enrollment or the number of students who declare ACNR as major.  The number of students who continue to use the student lab is at a steadily increasing rate._x000D_
_x000D_
Increase in the number of ACNR graduates, continue the funding source for faculty and staff, and increase in the number of students continuing their education at the Bachelors level. We are actually providing these activities: Summer Internships and Summer Institute financial assistance._x000D_
_x000D_
Working in Agricultural Training: Education by Research (WATER)_x000D_
_x000D_
The main objective of the present proposal is to enhance the agriculture, natural sciences and engineering curriculum through the involvement of students and faculty in research projects related to reuse of water resources for agriculture, including experiential learning and K-12 outreach and extension activities._x000D_
_x000D_
Audience: Five (5) undergraduates and one graduate student will participate including seven faculty and one-extension personnel. An estimated of 100 K-12 students and 30 K-12 students and teachers will be impacted by the outreach and extension activities._x000D_
_x000D_
Activities/Products WATER products involves outreach materials, workshops for training students in research projects, research projects related to wastewater reuse, summer research experiences for undergraduate and graduate students for participating institutions, students internships at USDA, K-12 teachers workshops, K12 students motivational career workshops. Envisioned activities will be aimed at student’s development as well as the consolidation of a robust pipeline to attract, retain and graduate talented minority students from PR and USVI while preparing them for placement in Agriculture-related positions._x000D_
_x000D_
Promoting local research and internship experiences in the US for undergraduate students_x000D_
_x000D_
This project will address the need to provide new learning paradigms and research skills through an undergraduate research program (URP), and a summer internship what will continue increasing the number of applications, enrollments and the retention rates on two campuses of the University of Puerto Rico (UPR). UPR-Mayaguez has the capacity (faculty, laboratory space and equipment) to admit additional students and increase enrollments in the graduate programs, especially in food, agriculture, renewable natural resources and environment fields. Students from UPR-Ag majoring in STEM disciplines will be exposed to the opportunities of applying their basic knowledge to research problems related to FARNRE. Two mid-career young faculty members will be given the opportunity to renew their theoretical and applied knowledge and skills in the areas of assisted reproductive techniques, one, and food science microbiology, the other. They will be able to incorporate the obtained knowledge in their courses and research as well as in their activities as mentors of the URP funded by the project as well as enhance professional relations with the hosting institution. This project is aligned with UPR-M long range goals as they are contained in its mission statement. The present tight fiscal situation at UPR, which is expected to continue, poses a challenge for the funding needed to accomplish the institutional goals established. This project will facilitate the development of inter-institutional partnerships and collaborations between at least three institutions._x000D_
_x000D_
Integrated Sustainable Small Farm Training in the Pacific Islands_x000D_
_x000D_
The proposed project will train students by establishing a field-based experiential learning program with utilization of the existing UOG Triton demonstration farm. Five (5) objectives of the proposed project are: _x000D_
(1) Increase in student’s knowledge and skills of farm management and sustainable agriculture; _x000D_
(2) Increase in opportunities for students and public to gain knowledge of sustainable agriculture by attending workshops; _x000D_
(3) Develop student’s leadership skills, service learning, and oral communication skills of farm management and sustainable agriculture; _x000D_
(4) Develop student’s written communication skills of farm management and sustainable agriculture; and_x000D_
(5) Increase the number of deliverables for agriculture education and extension program. _x000D_
_x000D_
Proposed project addresses Educational Need Areas (ENA:_x000D_
Curricular Design, Materials Development, Library Resources; _x000D_
Student Experiential Learning; and _x000D_
Student recruitment, retention, and education equity. _x000D_
_x000D_
For ENA, the manual and handouts created in the proposed project will be used as instructional materials to learn about sustainable agriculture as a farm tour guide or in classroom. For ENA, the proposed project offers the farm-based work study practicum and experiential learning by interaction of trainees with faculty to produce extension materials. The proposed project will also addresses ENA, student recruitment and retention by providing students job opportunities as financial supports._x000D_
_x000D_
Enhancing career opportunities in agricultural sciences for Pacific Islanders_x000D_
_x000D_
The proposed project will enhance agriculture education at secondary schools by offering workshops to secondary school teachers in Guam and delivering agricultural related STEM instruction materials. The proposed project will increase undergraduate students’ opportunities to conduct agricultural research projects and participate in experiential leaning programs. The proposed project will also provide support for Pacific Island students to pursue advanced degrees in agriculture by offering scholarships to qualified recipients. The proposed project supports University of Guam’s long-term goals in two Educational Need Areas: (# e) Student Experiential Learning: to develop student scientific and professional competencies through experiential learning programs that provide students with opportunities to solve complex problems in the context of real world situations; and (# f) Student Recruitment, Retention, and Educational Equity: to strengthen student recruitment and retention programs to ensure the future strength of the Nation’s scientific, professional, and technical work force in the food and agricultural sciences. _x000D_
_x000D_
NOTE: Also see CFDA 10.322 for pertinent information regarding Insular Area Grants. _x000D_
_x000D_
The final eight (8) RIIA Awards ranged from the lowest of $120,979 to the highest of $175,000._x000D_
_x000D_
Developing Resident Instruction in Food &amp; Agricultural Related Sciences_x000D_
_x000D_
The purpose of this project is to: _x000D_
(1) increase the number and diversity of students who will pursue and complete a 2- or 4-year postsecondary degree in the food and agricultural related sciences; _x000D_
(2) enhance the quality of postsecondary instruction in order to help meet current and future national food and agricultural sciences workplace needs; _x000D_
(3) to provide off-island scholarships for students pursuing Bachelor’s degrees in food and agricultural related sciences; and _x000D_
(4) to provide financial assistance for faculty and staff professional development. _x000D_
_x000D_
The goal is to increase the enrollment or the number of students who declare a major.  The number of students who continue to use the student lab is at a steadily increasing rate._x000D_
_x000D_
The project will increase in the number of graduates, continue the funding source for faculty and staff, and increase in the number of students continuing their education at the Bachelors level. They will be funding: summer internships and summer institute financial assistance._x000D_
_x000D_
Working in Agricultural Training: Education by Research (WATER)_x000D_
_x000D_
The main objective of the this project is to enhance the agriculture, natural sciences and engineering curriculum through the involvement of students and faculty in research projects related to reuse of water resources for agriculture, including experiential learning and K-12 outreach and extension activities._x000D_
_x000D_
Audience: Five (5) undergraduates and one graduate student will participate including seven faculty and one-extension personnel. An estimated of 100 K-12 students and 30 K-12 students and teachers will be impacted by the outreach and extension activities._x000D_
_x000D_
Activities/Products WATER products involves outreach materials, workshops for training students in research projects, research projects related to wastewater reuse, summer research experiences for undergraduate and graduate students for participating institutions, students internships at USDA, K-12 teachers workshops, K12 students motivational career workshops. Envisioned activities will be aimed at student’s development as well as the consolidation of a robust pipeline to attract, retain and graduate talented minority students from PR and USVI while preparing them for placement in Agriculture-related positions._x000D_
_x000D_
Promoting local research and internship experiences in the US for undergraduate students_x000D_
_x000D_
This project will address the need to provide new learning paradigms and research skills through an undergraduate research program (URP), and a summer internship what will continue increasing the number of applications, enrollments and the retention rates on two campuses of the University. This institution has the capacity (faculty, laboratory space and equipment) to admit additional students and increase enrollments in the graduate programs, especially in food, agriculture, renewable natural resources and environment fields. Students from UPR-Ag majoring in science, technology, engineering, and mathematics (STEM) disciplines will be exposed to the opportunities of applying their basic knowledge to research problems related to FARNRE. Two mid-career young faculty members will be given the opportunity to renew their theoretical and applied knowledge and skills in the areas of assisted reproductive techniques, one, and food science microbiology, the other. They will be able to incorporate the obtained knowledge in their courses and research as well as in their activities as mentors of the institution funded by the project as well as enhance professional relations with the hosting institution. This project is aligned with the institution’s long range goals as they are contained in its mission statement. The present tight fiscal situation at the campus, which is expected to continue, poses a challenge for the funding needed to accomplish the institutional goals established. This project will facilitate the development of inter-institutional partnerships and collaborations between at least three institutions._x000D_
_x000D_
Integrated Sustainable Small Farm Training in the Pacific Islands_x000D_
_x000D_
The project will train students by establishing a field-based experiential learning program with utilization of the existing demonstration farm. Five (5) objectives of the project are: _x000D_
(1) Increase in student’s knowledge and skills of farm management and sustainable agriculture; _x000D_
(2) Increase in opportunities for students and public to gain knowledge of sustainable agriculture by attending workshops; _x000D_
(3) Develop student’s leadership skills, service learning, and oral communication skills of farm management and sustainable agriculture; _x000D_
(4) Develop student’s written communication skills of farm management and sustainable agriculture; and_x000D_
(5) Increase the number of deliverables for agriculture education and extension program. _x000D_
_x000D_
The project addresses the following Educational Need Areas (ENA:_x000D_
Curricular Design, Materials Development, Library Resources; _x000D_
Student Experiential Learning; and Student recruitment, retention, and education equity. _x000D_
_x000D_
For ENA, the manual and handouts created in the proposed project will be used as instructional materials to learn about sustainable agriculture as a farm tour guide or in classroom. For ENA, the proposed project offers the farm-based work study practicum and experiential learning by interaction of trainees with faculty to produce extension materials. The proposed project will also addresses ENA, student recruitment and retention by providing students job opportunities as financial supports._x000D_
_x000D_
Enhancing career opportunities in agricultural sciences for Pacific Islanders_x000D_
_x000D_
The project will enhance agriculture education at secondary schools by offering workshops to secondary school teachers in Guam and delivering agricultural related STEM instruction materials. The proposed project will increase undergraduate students’ opportunities to conduct agricultural research projects and participate in experiential leaning programs. The proposed project will also provide support for Pacific Island students to pursue advanced degrees in agriculture by offering scholarships to qualified recipients. The proposed project supports University of Guam’s long-term goals in two Educational Need Areas: (# e) Student Experiential Learning: to develop student scientific and professional competencies through experiential learning programs that provide students with opportunities to solve complex problems in the context of real world situations; and (# f) Student Recruitment, Retention, and Educational Equity: to strengthen student recruitment and retention programs to ensure the future strength of the Nation’s scientific, professional, and technical work force in the food and agricultural sciences. _x000D_
Fiscal Year2017: FISCAL YEAR (FY) 2017:
The final eight (8) Awards will range from the lowest of $138,686 to the highest of $145,750.
RIIA project: Engineering Teams Optimizing Agricultural Technology
Work proposed herein takes advantage of the strong engineering programs available at the institution to foster the optimization of agricultural technology. Such goal will be achieved by preparing and focusing teams of two (2) to four (4) engineering students to work on specific agricultural science problems impacting the island. Attainment of such objective requires the establishment of a curricular sequence in Agricultural Science that allows Engineering students to grasp fundamental knowledge of agriculture. The curricular sequence includes a capstone/design course that requires application of the Engineering tools to a current problem of the island’s agriculture. Student capstone design project will be identified after interaction with stakeholders (e.g., Extension agents, farmer or professional associations, government officials, industry representatives).
The project starts by testing the strategy at Industrial and Mechanical Engineering with the long-term goal of institutionalizing the improved approach to the various engineering departments at the institution. By intersecting engineering know-how with agricultural opportunity areas, the initiative should impact the island’s economic activity.
RIIA Project: Developing Resident Instruction in Food &amp; Agriculture Related Sciences at Community College.
RIIA funding will continue to support three (3) full-time instructors, which has resulted in increase in enrollment, number of graduates, students receiving scholarships and stipends, and students participating in experiential learning programs. Continued support from RIIA will help to ensure further successes in the institution’s long-term measures. The project goals focuses on three (3) Educational Need Areas (ENA) – ENA (2)
Faculty Preparation &amp; Enhancement for Teaching, ENA (5) Student Experiential Learning, and ENA (6) Student Recruitment, Retention, and Educational Equity. With the ENAs as a guiding tool, the objectives of the project are: to maintain a funding source for faculty; to participate in a Summer Internship project with insular area colleges/universities; to provide local and regional summer internships; to provide Summer Institute scholarships; to provide off-island scholarships for students pursuing Bachelor’s degrees in food and agricultural related sciences; and to provide financial support for faculty and staff professional development. These objectives will help the institution meet its outcomes and overall NIFA objectives of increasing the number and diversity of students pursing degrees in food and agricultural sciences, and enhancing the quality of postsecondary instruction to help meet current and future workplace needs
RIIA project:  Engaging Prebaccalaureate Students in Educational Agricultural Research
The project will engage undergraduate students in educational agricultural research opportunities. Research faculty at the Agricultural Experiment Station will engage students through mentoring them in educational agricultural research within their programs. One (1) of the challenges faced by institutions operating in insular areas is having sufficient resources for many aspects of everyday life and education. In addition to much needed financial support, this RIIA grant will provide undergraduate students with opportunities to develop their problem solving and decision making capabilities and their level of technical expertise to enhance their overall college experience in leadership and to broaden the scope of their education. Students can use their experience in an Agriculture Extension Station (AES) research program to excel in subsequent academic ventures. A student will also be given an opportunity to participate in a summer internship in 2018 at another Insular Area Institution. The select student will be able to learn and experience tropical agriculture from a different region and share their experience upon return with other undergraduate students. Four students will also be selected to visit a continental US university’s main campus and off campus research stations focusing on tropical agriculture to expose them to other students and research institutions.
AGEFEI Project: Rainwater Harvesting, Storage, and Micro-Irrigation for Water Self-Sufficiency
This project will merge existing irrigation infrastructure with rainwater catchment, distribution, and irrigation technologies that provide state-of the-art solutions to water conservation and agricultural sustainability in the hot, humid tropics. They will the construct a farm equipment building for storage and maintenance that will enhance the rainwater catchment capacity of the green water system. The green water system will utilize rainwater catchment, storage, and distribution at the AES field research site that incorporates micro-irrigation technologies. The goal of this proposal is that water use at the AES field research programs (irrigation and livestock consumption) will become self-sufficient from harvested rainwater.
AGFEI Project: A Science Hub Facility for Agriculture and Plant Protection
The project aims to substantially upgrade and modernize the facilities located in a Center for Excellence in Quarantine and Invasive Species, with a view to strongly enhancing the technological aspects of agricultural education and training in the island. The Center for Excellence possesses lab space, greenhouses and a quarantine facility for the study of invasive pests and pathogens, constituting a front line initiative for their control, before they affect the mainland US. The Center is currently host to 12 undergraduate and graduate students, being trained in modern techniques of pest and pathogen detection, monitoring (GIS) and biological and biomolecular characterization, including Next Generation Sequencing (NGS) techniques. The project goals are to: Firstly, to develop networking capability, involving the creation of an improved multimedia classroom in the Library, which will act as hub for live teaching and seminars, teleconferencing, and the creation of online content in both Spanish and English. This will enable groups in diverse parts of the island to easily access and contribute expertise and knowledge. An important function will be to establish connectivity with groups outside the island, in the mainland US, Caribbean region, and rest of the world. Secondly, to implement computational infrastructure that will facilitate high throughput analyses, in particular genomics that may be used as a training tool in undergraduate and graduate research and education. Thirdly, to upgrade existing experimental equipment to the state of the art. This will include digitization and improvement of microscopic equipment, acquisition of high throughput sample processing equipment such as DNA automated extraction for sampling screening and biological process documentation.Fiscal Year2018: FISCAL YEAR (FY) 2018:
The final eight (8) Awards will range from the lowest of $112,300 to the highest of $149,980.
AGFEI Project: Supporting Tropical Agriculture Research by the Acquisition of Cutting-Edge Technology for Phytopathology Laboratories
The goal of this project is to develop two labs into specialized scientific research centers, specifically, a Molecular Plant-Pathology Center and a Cell Biology Imaging Center. These centers will work together to serve as a teaching, research, and training facilities  for faculty and students allowing them the experience with hands-on state-of-the-art research instruments to develop research skills and experiences through their research projects.
AGFEI Project: Strengthen Agricultural Sciences Programs by Integrating Precision Agriculture Technologies
This project will support the acquisition and integration of precision agricultural technologies (PAT) into the laboratories of various agricultural sciences courses and by providing student experiential learning activities to develop leadership skills. The acquisition of a new tractor with auto-guidance, variable rate technology, unmanned aerial vehicles, and crop and soil sensing technologies will provide the knowledge and experience necessary to address stakeholder identified needs. Strengthening the scientific instrumentation and equipment available will support existing courses and also provide opportunities to create new courses and new academic programs at the College of Agricultural Sciences. Students will be trained in critical thinking, problem solving and professional communication. The outcomes of the project will ensure a competent and better-qualified workforce to serve the needs of current and future national food and agricultural science.
RIIA Project: Integrating Soil Education with Organic Agriculture
This project will bring experiential learning activities to teach undergraduate students, agriculture teachers and extension agents about soils as an integral and active part of an agroecosystem, indispensable for organic agricultural systems and sustained agricultural productivity. The proposed project will design experiential learning activities focused on the soil teaching principles: uniqueness of soil, fieldwork, limited use of jargon, active learning using real problems, connections across concepts, systems thinking, communications, group problem solving, feedback, assessment and understanding of resulting outcomes. The
educational modules and activities will be specifically designed for undergraduate students and incorporated as a summer internship. Educational workshops, based on the most important soil related problems in organic agriculture as identified by stakeholders, will be specifically designed for agriculture teachers and extension agents.
RIIA Project: Increasing Agricultural Experiential Learning Opportunities
The proposed project will focus on increasing agricultural experiential learning opportunities for Pacific Islanders including experiential learning programs with the following aims: (a) improvement of students’ research skills and (b) increase in students’ knowledge of agricultural and social environments of other cultures. The proposed project will also provide scholarships for qualified new graduate students to pursue advanced degrees in the newly established MS degree program of Sustainable Agriculture, Food and Natural Resources.
RIIA Project: Developing Resident Instruction
This project will support goals focused on three educational need areas (1) faculty preparation and enhancement for teaching; (2) student experiential learning; and (3) student recruitment, retention, and educational equity.  Students will participate in summer internships with insular area colleges/universities. This project will also support scholarships to provide local and regional summer internships and off-island scholarships for students pursuing Bachelor’s degrees in food and agricultural related sciences. Furthermore, this project will provide financial support for faculty and staff professional development. These objectives will help increase the number and diversity of students pursing degrees in food and agricultural sciences, and enhancing the quality of
post-secondary instruction to help meet current and future workplace needs.Fiscal Year2019: For FY 2019, it is projected that approximately 10-20 applications will be received, and approximately seven (7) to eight (8) awards will be made.  
Specific data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</si>
  <si>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https://nifa.usda.gov/funding-opportunity/resident-instruction-grants-program-institutions-higher-education-insular-areas_x000D_
</t>
  </si>
  <si>
    <t>https://beta.sam.gov/fal/aadccbd51ba2466093eb1ef8db04c23d/view</t>
  </si>
  <si>
    <t>Specialty Crop Research Initiative</t>
  </si>
  <si>
    <t xml:space="preserve">(SCRI) </t>
  </si>
  <si>
    <t>{"list":[{"act":{"description":"The Specialty Crop Research Initiative (SCRI) is authorized by Section 7311 of the Food, Conservation, and Energy Act of 2008, which added section 412 to the Agricultural Research, Extension, and Education Reform Act of 1998 (AREERA). Section 412 of AREERA establishes a specialty crop research and extension initiative to address the critical needs of the specialty crop industry by developing and disseminating science-based tools to address needs of specific crops and their regions. "},"publicLaw":{"congressCode":"105","number":"185"},"USC":{"title":"7","section":"7632"},"authorizationTypes":{"USC":true,"act":true,"statute":false,"publicLaw":true,"executiveOrder":false},"usc":{"title":"7","section":"7632"}}]}</t>
  </si>
  <si>
    <t xml:space="preserve">The Specialty Crop Research Initiative (SCRI) was established to solve critical industry issues through research and extension activities. SCRI will give priority to projects that are multistate, multi-institutional, or trans-disciplinary; and include explicit mechanisms to communicate results to producers and the public. Projects must address at least one of five focus areas: research in plant breeding, genetics, and genomics to improve crop characteristics; efforts to identify and address threats from pests and diseases, including threats to specialty crop pollinators; efforts to improve production efficiency, productivity, and profitability over the long term; new innovations and technology, including improved mechanization and technologies that delay or inhibit ripening; and methods to prevent, detect, monitor, control, and respond to potential food safety hazards in the production and processing of specialty crops including fresh produce. _x000D_
</t>
  </si>
  <si>
    <t>Applications may be submitted by Federal agencies, national laboratories, colleges and universities, research institutions and organizations, private organizations or corporations, State agricultural experiment stations, individuals, or groups consisting of two or more of these entities.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</si>
  <si>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\r\nhttps://nifa.usda.gov/funding-opportunity/specialty-crop-research-initiative-scri \r\n\r\nRFAs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</si>
  <si>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{"environmentalImpact":{"reports":[{"isSelected":true,"reportCode":"statement"},{"isSelected":false,"reportCode":"assessment"},{"isSelected":false,"reportCode":"ExecutiveOrder12372"},{"isSelected":true,"reportCode":"otherRequired"}]},"description":"Notice of Intent to Submit an Application: Prospective applicants are asked to email a notification of intent to submit an application. The notification of intent to submit is not required and does not enter into the review of a subsequent application. The information it contains will be used to help program staff plan the review and estimate the potential review workload. This email should include the following information: \r\n• Descriptive (draft) title of proposed research; \r\n• Name of the Project Director and applicant name if applicable; \r\n• Names of other potential co-Project Directors and their affiliations, if applicable; \r\n• Focus area(s) addressed, (see Part I(B) for specific details);\r\n• Likely type of proposal (Coordinated Agricultural Projects, Standard Research and Extension Projects, Regional Partnerships for Innovation Projects, eXtension Projects, and Research and Extension Planning Projects); and \r\n• Subject line of email should read: SCRI – Intent to Submit. Emails should be sent to scri@csrees.usda.gov. \r\n\r\nAll RFAs are published on the Agency’s website and Grants.gov.  \r\n\r\nApplicants must complete the Grants.gov registration process must follow the instructions provided per Grants.Gov..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</si>
  <si>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\r\nhttps://nifa.usda.gov/funding-opportunity/specialty-crop-research-initiative-scri\r\n\r\nRFAs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</si>
  <si>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https://nifa.usda.gov/funding-opportunity/specialty-crop-research-initiative-scri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</si>
  <si>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https://nifa.usda.gov/funding-opportunity/specialty-crop-research-initiative-scri_x000D_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</si>
  <si>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https://nifa.usda.gov/funding-opportunity/specialty-crop-research-initiative-scri_x000D_
</t>
  </si>
  <si>
    <t>{"types":{"moe":false,"formula":false,"matching":true},"matching":{"requirementFlag":"voluntary","percent":"100","description":"Applicants may use both the unrecovered indirect costs associated with the Federal Budget and the unrecovered indirect costs associated with the Non-Federal Budget to meet their matching requirements.  Indirect costs may not be recovered on third-party matching contributions. \r\n\r\n"}}</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</si>
  <si>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\r\n\r\nhttps://nifa.usda.gov/funding-opportunity/specialty-crop-research-initiative-scri\r\n\r\nRFAs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</si>
  <si>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Awards.\r\n\r\n"},{"code":"cash","isSelected":true,"description":"(6/21/17 FYI ONLY:\r\nNIFA utilizes the Federal Financial Report, Form SF-425 to monitor cash outlays.)\r\n\r\n"},{"code":"progress","isSelected":true,"description":"PROGRESS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</si>
  <si>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 xml:space="preserve">(Project Grants (Cooperative Agreements)) FY 17$69,578,033.00; FY 18 est $69,796,077.00; FY 19 est $74,795,599.00; FY 16$70,197,495.00; - SPECIAL NOTES:_x000D_
(1) The difference between the appropriation and obligation numbers reflects legislative authorized set-asides deducted as appropriate, and in some cases the availability of obligational authority from prior years._x000D_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</si>
  <si>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https://nifa.usda.gov/funding-opportunity/specialty-crop-research-initiative-scri_x000D_
</t>
  </si>
  <si>
    <t>{"list":[{"fiscalYear":2016,"description":"For the FY 2016 award cycle, approximately $48 million was available for the SCRI program and approximately $22 million for CDRE.  \r\n\r\nPre-applications were solicited separately for each program and subject to separate stakeholder relevancy reviews.  \r\n\r\nA total of 120 pre-applications were received for SCRI and 38 pre-applications were received for CDRE.  \r\n\r\nFollowing the relevancy review processes, 61 full applications were solicited for SCRI and 22 for CDRE.  \r\n\r\nSeparate scientific merit panels were then convened to evaluate the scientific quality of the applications and to combine that evaluation with the results of the relevancy review.  Panelists included faculty from land grant and non-land grant colleges and universities, industry scientists, and practitioners from the food and agricultural sciences community. \r\n\r\nNIFA made 19 new SCRI awards (approximately $36 million), which translates into a 31% success rate for full applications.  When the pre-application success rate is included, the combined success rate for applicants is 15.8%.  In addition, 7 SCRI continuation awards were made for approximately $12 million.\r\n\r\nFor CDRE, the FY 2016 merit review panel has not convened, so information is not yet available for new awards.  Pertinent details to be provided by Program at a future date.  NIFA anticipates funding one continuation award (approximately $6 million).\r\n\r\n For the Fiscal Year (FY) 2016 award cycle, approximately $48,250,396 million was available for the Specialty Crop Research Initiative (SCRI) program and $21,947,099 million was available for the Emergency Citrus Research and Extension Program (CDRE).  \r\n\r\nPre-applications were solicited separately for each program and subject to separate stakeholder relevancy reviews. \r\n\r\n A total of 120 pre-applications were received for SCRI and 38 pre-applications were received for CDRE.  \r\n\r\nFollowing the relevancy review processes, 61 full applications were solicited for SCRI and 21 for CDRE.  \r\n\r\nSeparate scientific merit panels were then convened to evaluate the scientific quality of the applications and to combine that evaluation with the results of the relevancy review.  Panelists included faculty from land grant and non-land grant colleges and universities, industry scientists, and practitioners from the food and agricultural sciences community. \r\n\r\n\r\nNIFA made 18 new SCRI awards (approximately $37 million), which translates into a 30% success rate for full applications.  When the pre-application success rate is included, the combined success rate for applicants is 15%. \r\n\r\n In addition, seven (7) SCRI continuation awards were made for approximately $12 million.\r\n\r\nNIFA made five (5) new CDRE awards (approximately $18.4 million), which translates into a 24% success rate for full applications.  \r\n\r\nWhen the pre-application success rate is included, the combined success rate for CDRE applicants is 13.2%. \r\n"},{"fiscalYear":2017,"description":"For the Fiscal Year (FY) 2017 award cycle, $47,924,066 was available for the Specialty Crop Research Initiative (SCRI) program and $21,653,967 was available for the Emergency Citrus Research and Extension Program (CDRE).  \n\nPre-applications were solicited separately for each program and subject to separate stakeholder relevancy reviews. \n\nA total of 155 pre-applications were received for SCRI and 42 pre-applications were received for CDRE.  \n\nFollowing the relevancy review processes, 83 full applications were solicited for SCRI and 25 for CDRE.  \n\nSeparate scientific merit panels were then convened to evaluate the scientific quality of the applications and to combine that evaluation with the results of the relevancy review.  Panelists included faculty from land grant and non-land grant colleges and universities, industry scientists, and practitioners from the food and agricultural industry. \n\nNIFA made 12 new SCRI awards (approximately $35 million), which translates into a 14% success rate for full applications.  When the pre-application success rate is included, the combined success rate for applicants is 7%. \n\nIn addition, five (5) SCRI continuation awards were made for approximately $12 million.\n\nNIFA made five (5) new CDRE awards (approximately $17 million), which translates into a 20% success rate for full applications.  When the pre-application success rate is included, the combined success rate for CDRE applicants was 12%."},{"fiscalYear":2018,"description":"For the Fiscal Year (FY) 2018 award cycle, approximately $48,072,478 was available for the SCRI program and approximately $21,689,759 for CDRE.  \n\nPre-applications were solicited separately for each program and subject to separate stakeholder relevancy reviews.  \n\nA total of 187 pre-applications were received for SCRI and 43 pre-applications were received for CDRE.  \n\nFollowing the relevancy review processes, 101 full applications were solicited for SCRI and 25 for CDRE.  \n\nSeparate scientific merit panels were then convened to evaluate the scientific quality of the applications and to combine that evaluation with the results of the relevancy review.  Panelists included faculty from land grant and non-land grant colleges and universities, industry scientists, and practitioners from the food and agricultural sciences community. \n\nNIFA made 18 new SCRI awards (approximately $31 million), which translates into a 18% success rate for full applications.  When the pre-application success rate is included, the combined success rate for applicants is 10%.  \n\nIn addition, five (5) SCRI continuation awards were made for approximately $17 million.\n\nFor CDRE, the FY 2018 merit review panel has not convened, so information is not yet available for new awards.  Pertinent details to be provided by Program at a future date."},{"fiscalYear":2019,"description":"For the Fiscal Year (FY) 2019 award cycle, approximately $51,512,127 is projected to be available for the SCRI program and $23,283,472 for CDRE.  \n\nRelevancy review of pre-applications will be followed by a scientific merit review of solicited full applications.  These sequential review steps are conducted separately for SCRI and CDRE.\n\nNIFA anticipates funding one (1) continuation award for SCRI (approximately $2 million)."}],"isApplicable":true}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</si>
  <si>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t>
  </si>
  <si>
    <t>USDA, NIFA, National Program Leader; Institute of Food Production and Sustainability, Division of Plant Systems-Production, 1400 Independence Avenue, SW., STOP 2240, Washington, DC 20250-2240 Email:&lt; a href='mailto:Policy@nifa.usda.gov'&gt;Policy@nifa.usda.gov&lt;/a&gt;Phone: (202) 401-4202;</t>
  </si>
  <si>
    <t>http://nifa.usda.gov/program/specialty-crop-research-initiative</t>
  </si>
  <si>
    <t xml:space="preserve">10.200 Grants for Agricultural Research, Special Research Grants; 10.329 Crop Protection and Pest Management Competitive Grants Program; 10.303 Integrated Programs; 10.307 Organic Agriculture Research and Extension Initiative; </t>
  </si>
  <si>
    <t>Fiscal Year2016: MANAGEMENT OF BROWN MARMORATED STINK BUG IN US SPECIALTY CROPS _x000D_
The brown marmorated stink bug (BMSB) is an invasive insect that first appeared as a severe economic pest of specialty crops in the Mid-Atlantic in 2010. It has since spread to 43 states and is now a threat to specialty crops across much of the US. This project will improve our knowledge of BMSB risk to crops through enhanced understanding of agroecology and landscape ecology, implement widespread biological control of BMSB with an exotic Asian parasitoid and native natural enemies, and develop management tools and strategies compatible with biological control and informed by risk from landscape factors. We will continue to determine the economic consequences of BMSB damage and how it is reduced by specific management strategies, and deliver science-based information with a robust and diversified outreach program. _x000D_
PROTECTING POLLINATORS WITH ECONOMICALLY FEASIBLE AND ENVIRONMENTALLY SOUND ORNAMENTAL HORTICULTURE_x000D_
Recent scientific and public awareness about the status of domesticated and native pollinators in North America has led to consumers intentionally planting “pollinator-friendly” plants. Identifying ornamental horticulture plants that support pollinator populations will open new markets for growers. This address threats to specialty crop pollinators by: _x000D_
(1) identifying pollinator attractiveness of top selling crops; _x000D_
(2) filling specific regulatory data gaps for pollinator risk assessment of systemic insecticide residues within ornamental horticulture crops; _x000D_
(3) comparing current pest management practices with alternative strategies; _x000D_
(4) providing guidance to growers and landscape managers with updated Best Management Practices; and _x000D_
(5) developing outreach tools for multiple stakeholder audiences. _x000D_
_x000D_
Ultimately, this project will aid in reaching the President’s goal of 7 million acres of restored or enhanced pollinator habitat by providing growers and landscape managers the knowledge to address pests while producing high quality plants for pollinator forage._x000D_
SOLID SET CANOPY DELIVERY SYSTEMS: AND EFFICIENT, SUSTAINABLE AND SAFER SPRAY TECHNOLOGY FOR TREE FRUIT_x000D_
This multi-region project has a national scope completing the development and delivery of Solid Set Canopy Delivery Systems (SSCDS) for high-density tree fruit production and evaluate SSCDS spray coverage for additional perennial fruit crops. SSCDS consist of a network of microsprayers positioned in the tree canopy/trellis and connected to a pumping/mixing station. SSCDS application virtually eliminates applicator exposure common to tractor-based sprayers, while increasing farmers’ ability to apply sprays during critical weather periods. SSCDS would make frequent applications at low rates possible for modern agricultural chemicals, including nutrients and reduced-risk pesticides, to improve efficacy of “soft impact” IPM programs and reduce soil fertilizer levels. The specific objectives for this proposal are:_x000D_
( 1) Optimize SSCDS technologies for modern orchard architectures for improved spray material application efficacy; _x000D_
(2) Determine and test SSCDS applications for standard and novel fruit production operations; _x000D_
(3) Determine the economic benefits and costs associated with SSCDS and identify non-economic barriers to grower adoption of SSCDS; and_x000D_
(4) Develop and deliver extension and outreach activities and materials —including field scale and on-farm demonstrations— to increase producer knowledge and adoption of SSCDS technologies._x000D_
FOOD SAFETY INNOVATIONS AND PREVENTIVE CONTROLS DURING FRESH AND FRESH-CUT PRODUCE WASHING, PACKING, AND RETAIL DISPLAY_x000D_
Foodborne illness outbreaks associated with contaminated produce negatively impact public health, consumer confidence, the produce industry's economic well-being, and progress toward national nutritional goals. To reduce food safety risk, this project holistically addresses key steps in the supply chain where risk factors profoundly impact food safety, and controls are also feasible. Specifically, we will: _x000D_
(1) develop and validate preventive controls for cross-contamination during packinghouse and fresh-cut processing operations; _x000D_
(2) evaluate food safety improvement in nonimmersive fresh-cut washing; _x000D_
(3) advance scientific understanding of fresh-cut washing and sanitizing processes, and develop novel technologies to improve efficacy; _x000D_
(4) field-test, in cooperating retail stores, an energy-efficient approach to improve temperature control and prevent pathogen proliferation in fresh-cut leafy greens; and_x000D_
( 5) perform cost-benefit analysis and outreach to stakeholders to facilitate technology adoption. _x000D_
Project outcomes will enable development, validation, and adoption of science- and risk-based food safety standards and control limits, support implementation of the Food Safety Modernization Act, and benefit consumers, processors, packers, and retailers._x000D_
ACCELERATING THE DEVELOPMENT, EVALUATION, AND ADOPTION OF NEW APPLE ROOTSTOCK TECHNOLOGIES TO IMPROVE APPLE GROWERS PROFITABILITY AND SUSTAINABILITY_x000D_
The deficiencies of current apple rootstocks create an urgency to develop and adopt new improved rootstocks. Through this project, we seek to accelerate the development, evaluation and adoption of improved apple rootstocks by targeting research areas, not currently being addressed, which will result in more efficient rootstock development and improved implementation by growers and nurseries. We will focus on both evaluating new candidate rootstocks and identifying genetic makers for difficult to phenotype complex root traits like replant disease tolerance, nutrient uptake and partitioning (especially calcium), low/high soil pH and salinity to improve tolerance of rootstocks to these biotic and abiotic stresses, and improve fruit quality of high value cultivars such as ‘Honeycrisp’. _x000D_
 _x000D_
MANAGEMENT OF BROWN MARMORATED STINK BUG IN US SPECIALTY CROPS _x000D_
The brown marmorated stink bug (BMSB) is an invasive insect that first appeared as a severe economic pest of specialty crops in the Mid-Atlantic in 2010. It has since spread to 43 states and is now a threat to specialty crops across much of the US. This project will improve our knowledge of BMSB risk to crops through enhanced understanding of agroecology and landscape ecology, implement widespread biological control of BMSB with an exotic Asian parasitoid and native natural enemies, and develop management tools and strategies compatible with biological control and informed by risk from landscape factors. We will continue to determine the economic consequences of BMSB damage and how it is reduced by specific management strategies, and deliver science-based information with a robust and diversified outreach program. _x000D_
PROTECTING POLLINATORS WITH ECONOMICALLY FEASIBLE AND ENVIRONMENTALLY SOUND ORNAMENTAL HORTICULTURE_x000D_
Recent scientific and public awareness about the status of domesticated and native pollinators in North America has led to consumers intentionally planting “pollinator-friendly” plants. Identifying ornamental horticulture plants that support pollinator populations will open new markets for growers. This address threats to specialty crop pollinators by: _x000D_
_x000D_
(1) identifying pollinator attractiveness of top selling crops; _x000D_
_x000D_
(2) filling specific regulatory data gaps for pollinator risk assessment of systemic insecticide residues within ornamental horticulture crops; _x000D_
_x000D_
(3) comparing current pest management practices with alternative strategies; _x000D_
_x000D_
(4) providing guidance to growers and landscape managers with updated Best Management Practices; and _x000D_
_x000D_
(5) developing outreach tools for multiple stakeholder audiences. Ultimately, this project will aid in reaching the President’s goal of seven (7) million acres of restored or enhanced pollinator habitat by providing growers and landscape managers the knowledge to address pests while producing high quality plants for pollinator forage._x000D_
SOLID SET CANOPY DELIVERY SYSTEMS: AND EFFICIENT, SUSTAINABLE AND SAFER SPRAY TECHNOLOGY FOR TREE FRUIT_x000D_
This multi-region project has a national scope completing the development and delivery of Solid Set Canopy Delivery Systems (SSCDS) for high-density tree fruit production and evaluate SSCDS spray coverage for additional perennial fruit crops. SSCDS consist of a network of microsprayers positioned in the tree canopy/trellis and connected to a pumping/mixing station. SSCDS application virtually eliminates applicator exposure common to tractor-based sprayers, while increasing farmers’ ability to apply sprays during critical weather periods. SSCDS would make frequent applications at low rates possible for modern agricultural chemicals, including nutrients and reduced-risk pesticides, to improve efficacy of “soft impact” IPM programs and reduce soil fertilizer levels. The specific objectives for this proposal are:_x000D_
(1) Optimize SSCDS technologies for modern orchard architectures for improved spray material application efficacy; _x000D_
(2) Determine and test SSCDS applications for standard and novel fruit production operations; _x000D_
(3) Determine the economic benefits and costs associated with SSCDS and identify non-economic barriers to grower adoption of SSCDS; and_x000D_
(4) Develop and deliver extension and outreach activities and materials —including field scale and on-farm demonstrations— to increase producer knowledge and adoption of SSCDS technologies._x000D_
FOOD SAFETY INNOVATIONS AND PREVENTIVE CONTROLS DURING FRESH AND FRESH-CUT PRODUCE WASHING, PACKING, AND RETAIL DISPLAY_x000D_
Foodborne illness outbreaks associated with contaminated produce negatively impact public health, consumer confidence, the produce industry's economic well-being, and progress toward national nutritional goals. To reduce food safety risk, this project holistically addresses key steps in the supply chain where risk factors profoundly impact food safety, and controls are also feasible. Specifically, we will: _x000D_
(1) develop and validate preventive controls for cross-contamination during packinghouse and fresh-cut processing operations; _x000D_
(2) evaluate food safety improvement in nonimmersive fresh-cut washing; _x000D_
(3) advance scientific understanding of fresh-cut washing and sanitizing processes, and develop novel technologies to improve efficacy; _x000D_
(4) field-test, in cooperating retail stores, an energy-efficient approach to improve temperature control and prevent pathogen proliferation in fresh-cut leafy greens; and_x000D_
(5) perform cost-benefit analysis and outreach to stakeholders to facilitate technology adoption. _x000D_
Project outcomes will enable development, validation, and adoption of science- and risk-based food safety standards and control limits, support implementation of the Food Safety Modernization Act, and benefit consumers, processors, packers, and retailers._x000D_
ACCELERATING THE DEVELOPMENT, EVALUATION, AND ADOPTION OF NEW APPLE ROOTSTOCK TECHNOLOGIES TO IMPROVE APPLE GROWERS PROFITABILITY AND SUSTAINABILITY_x000D_
The deficiencies of current apple rootstocks create an urgency to develop and adopt new improved rootstocks. Through this project, we seek to accelerate the development, evaluation and adoption of improved apple rootstocks by targeting research areas, not currently being addressed, which will result in more efficient rootstock development and improved implementation by growers and nurseries. We will focus on both evaluating new candidate rootstocks and identifying genetic makers for difficult to phenotype complex root traits like replant disease tolerance, nutrient uptake and partitioning (especially calcium), low/high soil pH and salinity to improve tolerance of rootstocks to these biotic and abiotic stresses, and improve fruit quality of high value cultivars such as ‘Honeycrisp’. _x000D_
Fiscal Year2017: FOR FISCAL YEAR (FY) 2017:
1.	Developing sustainable pollination strategies for U.S. specialty crops
2.	CucCAP: Leveraging applied genomics to increase disease resistance in cucurbit crops
3.	New detection, research, and extension tools for managing wood-canker diseases of fruit and nut crops
4.	Building Market Foundations for Sustainable Vegetable Production and Processing: A Consumer and Metrics-Based Approach
5.	Identification, assessment and delivery of antimicrobial compounds for the management of citrus HLBFiscal Year2018: FOR FISCAL YEAR (FY) 2018:
1.	Accelerating implementation of HLB tolerant hybrids as new commercial cultivars for fresh and processed citrus
Several projects are not yet awarded, but the following are anticipated:
1.	A coordinated agricultural project that will improve the genetics of sweet corn.  Sweet corn is the fifth most popular vegetable in the United States and this will help breeders address emerging challenges for the crop.
2.	A project which will optimize the cost-effectiveness of lighting in greenhouse.  Greenhouses have potential to provide optimal conditions, but light typically is less controllable than other conditions and can result in variability in crop yield and quality. This project will address that.
3.	Whitefly transmitted viruses are a serious threat to vegetable production in the southeast.  This project will create a pre-planting risk prediction model of the risk of white fly virus transmission and make it available via smartphone to allow the rapid dissemination of risk prediction.  The project will allow an area wide pest management approach to controlling whitefly transmitted viruses in vegetables. 
4.	Lentils are a uniquely suited crop to the northern Great Plains and Pacific Northwest, but root rot is a major threat to the industry.  This project aims to build a better lentil through plant breeding and improving management.Fiscal Year2019: FOR FISCAL YEAR (FY) 2019:
The FY 2019 funding levels have not yet been established by Congressional Appropriations. 
If this Program is funded in FY 2019, it is anticipated that the funding level will be comparable and the types of projects will be similar.
Pertinent details will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</si>
  <si>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https://nifa.usda.gov/funding-opportunity/specialty-crop-research-initiative-scri_x000D_
</t>
  </si>
  <si>
    <t>https://beta.sam.gov/fal/b30b80aeab3f43879988911b01b82183/view</t>
  </si>
  <si>
    <t xml:space="preserve">Agriculture and Food Research Initiative (AFRI) </t>
  </si>
  <si>
    <t>(AFRI)</t>
  </si>
  <si>
    <t>{"list":[{"act":{"description":"Competitive, Special and Facilities Research Grant Act, Section 2(2)(b), 7 U.S.C. 450i."},"USC":{"title":"7","section":"450i"},"authorizationTypes":{"USC":true,"act":true,"statute":false,"publicLaw":false,"executiveOrder":false},"usc":{"title":"7","section":"450i"}}]}</t>
  </si>
  <si>
    <t>To establish a competitive grants program to provide funding for fundamental and applied research, extension, and education to address food and agricultural sciences.</t>
  </si>
  <si>
    <t xml:space="preserve">This initiative supports integrated and non-integrated programs. Please refer to Part III, A of the current Agriculture and Food Research Initiative (AFRI) Request for Applications for the complete eligibility requirements. _x000D_
_x000D_
</t>
  </si>
  <si>
    <t xml:space="preserve">This initiative supports integrated and non-integrated programs. Please refer to Part III, A of the current Agriculture and Food Research Initiative (AFRI) Request for Applications (RFA) for the complete eligibility requirements. _x000D_
_x000D_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</si>
  <si>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\r\n\r\nAFRI: Agricultural and Natural Resources Science for Climate Variability and Change:\r\nhttps://nifa.usda.gov/funding-opportunity/agriculture-and-food-research-initiative-agriculture-and-natural-resources\r\n\r\nAFRI: Food Safety:\r\nhttps://nifa.usda.gov/funding-opportunity/agriculture-and-food-research-initiative-food-safety-challenge-area\r\n\r\nAFRI: Sustainable Bioenergy:\r\nhttps://nifa.usda.gov/funding-opportunity/afri-foundational-bioenergy-natural-resources-and-environment\r\n\r\nAFRI: Food, Agriculture, Natural Resources and Human Sciences Education and Literacy Initiative (ELI):\r\n https://nifa.usda.gov/funding-opportunity/agriculture-and-food-research-initiative-food-agriculture-natural-resources\r\n\r\nAFRI: Childhood Obesity Prevention:\r\nhttps://nifa.usda.gov/funding-opportunity/agriculture-and-food-research-initiative-childhood-obesity-prevention-challenge\r\n\r\nAFRI: Foundational Program: \r\nhttps://nifa.usda.gov/funding-opportunity/agriculture-and-food-research-initiative-foundational-program\r\nhttps://nifa.usda.gov/funding-opportunity/afri-foundational-exploratory-research\r\n\r\nJoint Plant Feedstock:\r\nhttps://nifa.usda.gov/funding-opportunity/plant-feedstock-genomics-bioenergy-joint-research-solicitation-usda-doe\r\n\r\nAFRI: Water (for Agriculture):\r\nhttps://nifa.usda.gov/funding-opportunity/agriculture-and-food-research-initiative-water-agriculture-challenge-area\r\n\r\nInnovation at the Nexus of Food, Energy, and Water Systems (INFEWS):\r\nhttps://nifa.usda.gov/funding-opportunity/innovations-nexus-food-energy-and-water\r\n\r\nRFAs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</si>
  <si>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RFAs are published on the Agency’s website and Grants.gov.  \r\n\r\nApplicants must complete the Grants.gov registration process.  Applications should be submitted as outlined in the Request for Applications (RFA). Applications must follow the instructions provided per Grants.Gov."}</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</si>
  <si>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as follows: \r\n\r\nAFRI: Agricultural and Natural Resources Science for Climate Variability and Change:\r\nhttps://nifa.usda.gov/funding-opportunity/agriculture-and-food-research-initiative-agriculture-and-natural-resources\r\n\r\nAFRI: Food Safety:\r\nhttps://nifa.usda.gov/funding-opportunity/agriculture-and-food-research-initiative-food-safety-challenge-area\r\n\r\nAFRI: Sustainable Bioenergy:\r\nhttps://nifa.usda.gov/funding-opportunity/afri-foundational-bioenergy-natural-resources-and-environment\r\n\r\nAFRI: Food, Agriculture, Natural Resources and Human Sciences Education and Literacy Initiative (ELI):\r\n https://nifa.usda.gov/funding-opportunity/agriculture-and-food-research-initiative-food-agriculture-natural-resources\r\n\r\nAFRI: Childhood Obesity Prevention:\r\nhttps://nifa.usda.gov/funding-opportunity/agriculture-and-food-research-initiative-childhood-obesity-prevention-challenge\r\n\r\nAFRI: Foundational Program: \r\nhttps://nifa.usda.gov/funding-opportunity/agriculture-and-food-research-initiative-foundational-program\r\nhttps://nifa.usda.gov/funding-opportunity/afri-foundational-exploratory-research\r\n\r\n\r\nJoint Plant Feedstock:\r\nhttps://nifa.usda.gov/funding-opportunity/plant-feedstock-genomics-bioenergy-joint-research-solicitation-usda-doe\r\n\r\nAFRI: Water (for Agriculture):\r\nhttps://nifa.usda.gov/funding-opportunity/agriculture-and-food-research-initiative-water-agriculture-challenge-area\r\n\r\nInnovation at the Nexus of Food, Energy, and Water Systems (INFEWS):\r\nhttps://nifa.usda.gov/funding-opportunity/innovations-nexus-food-energy-and-water\r\n\r\nRFAs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</si>
  <si>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as follows: _x000D_
_x000D_
AFRI: Agricultural and Natural Resources Science for Climate Variability and Change:_x000D_
https://nifa.usda.gov/funding-opportunity/agriculture-and-food-research-initiative-agriculture-and-natural-resources_x000D_
_x000D_
AFRI: Food Safety:_x000D_
https://nifa.usda.gov/funding-opportunity/agriculture-and-food-research-initiative-food-safety-challenge-area_x000D_
_x000D_
AFRI: Sustainable Bioenergy:_x000D_
https://nifa.usda.gov/funding-opportunity/afri-foundational-bioenergy-natural-resources-and-environment_x000D_
_x000D_
AFRI: Food, Agriculture, Natural Resources and Human Sciences Education and Literacy Initiative (ELI):_x000D_
 https://nifa.usda.gov/funding-opportunity/agriculture-and-food-research-initiative-food-agriculture-natural-resources_x000D_
_x000D_
AFRI: Childhood Obesity Prevention:_x000D_
https://nifa.usda.gov/funding-opportunity/agriculture-and-food-research-initiative-childhood-obesity-prevention-challenge_x000D_
_x000D_
AFRI: Foundational Program:_x000D_
https://nifa.usda.gov/funding-opportunity/agriculture-and-food-research-initiative-foundational-program_x000D_
https://nifa.usda.gov/funding-opportunity/afri-foundational-exploratory-research_x000D_
_x000D_
Joint Plant Feedstock:_x000D_
https://nifa.usda.gov/funding-opportunity/plant-feedstock-genomics-bioenergy-joint-research-solicitation-usda-doe_x000D_
_x000D_
AFRI: Water (for Agriculture):_x000D_
https://nifa.usda.gov/funding-opportunity/agriculture-and-food-research-initiative-water-agriculture-challenge-area_x000D_
_x000D_
Innovation at the Nexus of Food, Energy, and Water Systems (INFEWS):_x000D_
https://nifa.usda.gov/funding-opportunity/innovations-nexus-food-energy-and-water_x000D_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</si>
  <si>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RFAs are available as follows: _x000D_
_x000D_
AFRI: Agricultural and Natural Resources Science for Climate Variability and Change:_x000D_
https://nifa.usda.gov/funding-opportunity/agriculture-and-food-research-initiative-agriculture-and-natural-resources_x000D_
_x000D_
AFRI: Food Safety:_x000D_
https://nifa.usda.gov/funding-opportunity/agriculture-and-food-research-initiative-food-safety-challenge-area_x000D_
_x000D_
AFRI: Sustainable Bioenergy:_x000D_
https://nifa.usda.gov/funding-opportunity/afri-foundational-bioenergy-natural-resources-and-environment_x000D_
_x000D_
AFRI: Food, Agriculture, Natural Resources and Human Sciences Education and Literacy Initiative (ELI):_x000D_
 https://nifa.usda.gov/funding-opportunity/agriculture-and-food-research-initiative-food-agriculture-natural-resources_x000D_
_x000D_
AFRI: Childhood Obesity Prevention:_x000D_
https://nifa.usda.gov/funding-opportunity/agriculture-and-food-research-initiative-childhood-obesity-prevention-challenge_x000D_
_x000D_
AFRI: Foundational Program:_x000D_
https://nifa.usda.gov/funding-opportunity/agriculture-and-food-research-initiative-foundational-program_x000D_
https://nifa.usda.gov/funding-opportunity/afri-foundational-exploratory-research_x000D_
_x000D_
Joint Plant Feedstock:_x000D_
https://nifa.usda.gov/funding-opportunity/plant-feedstock-genomics-bioenergy-joint-research-solicitation-usda-doe_x000D_
_x000D_
AFRI: Water (for Agriculture):_x000D_
https://nifa.usda.gov/funding-opportunity/agriculture-and-food-research-initiative-water-agriculture-challenge-area_x000D_
_x000D_
Innovation at the Nexus of Food, Energy, and Water Systems (INFEWS):_x000D_
https://nifa.usda.gov/funding-opportunity/innovations-nexus-food-energy-and-water_x000D_
_x000D_
RFAs are generally released annually. Hence, the RFAs provide the most current and accurate information available. Any specific instructions in the Competitive RFAs supersede the general information provided in the CFDA database. _x000D_
</t>
  </si>
  <si>
    <t xml:space="preserve">Specific details are provided in the Request for Applications (RFA), which are generally published annually. _x000D_
_x000D_
The most current RFAs are available as follows: _x000D_
AFRI: Agricultural and Natural Resources Science for Climate Variability and Change:_x000D_
https://nifa.usda.gov/funding-opportunity/agriculture-and-food-research-initiative-agriculture-and-natural-resources_x000D_
_x000D_
AFRI: Food Safety:_x000D_
https://nifa.usda.gov/funding-opportunity/agriculture-and-food-research-initiative-food-safety-challenge-area_x000D_
_x000D_
AFRI: Sustainable Bioenergy:_x000D_
https://nifa.usda.gov/funding-opportunity/afri-foundational-bioenergy-natural-resources-and-environment_x000D_
_x000D_
AFRI: Food, Agriculture, Natural Resources and Human Sciences Education and Literacy Initiative (ELI):_x000D_
 https://nifa.usda.gov/funding-opportunity/agriculture-and-food-research-initiative-food-agriculture-natural-resources_x000D_
_x000D_
AFRI: Childhood Obesity Prevention:_x000D_
https://nifa.usda.gov/funding-opportunity/agriculture-and-food-research-initiative-childhood-obesity-prevention-challenge_x000D_
_x000D_
AFRI: Foundational Program:_x000D_
https://nifa.usda.gov/funding-opportunity/agriculture-and-food-research-initiative-foundational-program_x000D_
https://nifa.usda.gov/funding-opportunity/afri-foundational-exploratory-research_x000D_
_x000D_
Joint Plant Feedstock:_x000D_
https://nifa.usda.gov/funding-opportunity/plant-feedstock-genomics-bioenergy-joint-research-solicitation-usda-doe_x000D_
_x000D_
AFRI: Water (for Agriculture):_x000D_
https://nifa.usda.gov/funding-opportunity/agriculture-and-food-research-initiative-water-agriculture-challenge-area_x000D_
_x000D_
Innovation at the Nexus of Food, Energy, and Water Systems (INFEWS):_x000D_
https://nifa.usda.gov/funding-opportunity/innovations-nexus-food-energy-and-water_x000D_
_x000D_
RFAs are generally released annually. Hence, the RFAs provide the most current and accurate information available. Any specific instructions in the Competitive RFAs supersede the general information provided in the CFDA database._x000D_
</t>
  </si>
  <si>
    <t>{"types":{"moe":false,"formula":false,"matching":true},"matching":{"requirementFlag":"voluntary","percent":"50","description":"Funds are awarded competitively. No formula grants are awarded under this authority. For equipment grants – Unless criteria is met to qualify for waiver by the Secretary, matching shall not exceed 50 percent of the cost of the special research equipment or other equipment acquired using funds from the grant. For applied research – if the grant is commodity-specific; and not of national scope, the grant recipient is required to match USDA funds awarded on a dollar-for-dollar basis from non-Federal sources with cash and/or in-kind contributions.\r\n"}}</t>
  </si>
  <si>
    <t>{"awarded":"other","description":"The term of a competitive grant under this program may not exceed  ten (10) years.\r\n\r\n2 CFR Part 200, Subpart D applies to this program.\r\n\r\nFurther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Competitive Request for Applications (RFAs) for specific and pertinent details. The most current RFAs are available as follows: \r\n\r\nAFRI: Agricultural and Natural Resources Science for Climate Variability and Change:\r\nhttps://nifa.usda.gov/funding-opportunity/agriculture-and-food-research-initiative-agriculture-and-natural-resources\r\n\r\nAFRI: Food Safety:\r\nhttps://nifa.usda.gov/funding-opportunity/agriculture-and-food-research-initiative-food-safety-challenge-area\r\n\r\nAFRI: Sustainable Bioenergy:\r\nhttps://nifa.usda.gov/funding-opportunity/afri-foundational-bioenergy-natural-resources-and-environment\r\n\r\nAFRI: Food, Agriculture, Natural Resources and Human Sciences Education and Literacy Initiative (ELI):\r\n https://nifa.usda.gov/funding-opportunity/agriculture-and-food-research-initiative-food-agriculture-natural-resources\r\n\r\nAFRI: Childhood Obesity Prevention:\r\nhttps://nifa.usda.gov/funding-opportunity/agriculture-and-food-research-initiative-childhood-obesity-prevention-challenge\r\n\r\nAFRI: Foundational Program:\r\nhttps://nifa.usda.gov/funding-opportunity/agriculture-and-food-research-initiative-foundational-program\r\nhttps://nifa.usda.gov/funding-opportunity/afri-foundational-exploratory-research\r\n\r\nJoint Plant Feedstock:\r\nhttps://nifa.usda.gov/funding-opportunity/plant-feedstock-genomics-bioenergy-joint-research-solicitation-usda-doe\r\n\r\nAFRI: Water (for Agriculture):\r\nhttps://nifa.usda.gov/funding-opportunity/agriculture-and-food-research-initiative-water-agriculture-challenge-area\r\n\r\nInnovation at the Nexus of Food, Energy, and Water Systems (INFEWS):\r\nhttps://nifa.usda.gov/funding-opportunity/innovations-nexus-food-energy-and-water\r\n\r\nRFAs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</si>
  <si>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details.\r\n\t"},{"code":"expenditure","isSelected":true,"description":"EXPENDITURE REPORTS:\r\nSee above for pertinent and specific details.\r\n"},{"code":"performanceMonitoring","isSelected":true,"description":"PERFORMANCE MONITORING:\r\nSee above for pertinent and specific details.\r\n"}]</t>
  </si>
  <si>
    <t>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Part 200, Subpart D applies to this program.</t>
  </si>
  <si>
    <t>(Project Grants) FY 17$342,971,061.00; FY 18 est $363,145,135.00; FY 19 est $319,205,682.00; FY 16$320,740,856.00; - The difference between the appropriation and obligation numbers reflects legislative authorized set-asides deducted as appropriate, and in some cases the availability of obligational authority from prior years.
NOTES:
(1)  This program represents no year funds.  
 (2) These funds do not include carryover..
(4) FY 2018 funding proposes significant increases in AFRI Science Priorities.</t>
  </si>
  <si>
    <t xml:space="preserve">If minimum or maximum amounts of funding per competitive and/or capacity project grant, or cooperative agreement are established, these amounts will be announced in the annual Competitive Request for Application (RFA)._x000D_
_x000D_
The most current RFAs are available as follows: _x000D_
_x000D_
AFRI: Agricultural and Natural Resources Science for Climate Variability and Change:_x000D_
https://nifa.usda.gov/funding-opportunity/agriculture-and-food-research-initiative-agriculture-and-natural-resources_x000D_
_x000D_
AFRI: Food Safety:_x000D_
https://nifa.usda.gov/funding-opportunity/agriculture-and-food-research-initiative-food-safety-challenge-area_x000D_
_x000D_
AFRI: Sustainable Bioenergy:_x000D_
https://nifa.usda.gov/funding-opportunity/afri-foundational-bioenergy-natural-resources-and-environment_x000D_
_x000D_
AFRI: Food, Agriculture, Natural Resources and Human Sciences Education and Literacy Initiative (ELI):_x000D_
 https://nifa.usda.gov/funding-opportunity/agriculture-and-food-research-initiative-food-agriculture-natural-resources_x000D_
_x000D_
AFRI: Childhood Obesity Prevention:_x000D_
https://nifa.usda.gov/funding-opportunity/agriculture-and-food-research-initiative-childhood-obesity-prevention-challenge_x000D_
_x000D_
AFRI: Foundational Program:_x000D_
https://nifa.usda.gov/funding-opportunity/agriculture-and-food-research-initiative-foundational-program_x000D_
https://nifa.usda.gov/funding-opportunity/afri-foundational-exploratory-research_x000D_
_x000D_
Joint Plant Feedstock:_x000D_
https://nifa.usda.gov/funding-opportunity/plant-feedstock-genomics-bioenergy-joint-research-solicitation-usda-doe_x000D_
_x000D_
AFRI: Water (for Agriculture):_x000D_
https://nifa.usda.gov/funding-opportunity/agriculture-and-food-research-initiative-water-agriculture-challenge-area_x000D_
_x000D_
Innovation at the Nexus of Food, Energy, and Water Systems (INFEWS):_x000D_
https://nifa.usda.gov/funding-opportunity/innovations-nexus-food-energy-and-water_x000D_
_x000D_
RFAs are generally released annually. Hence, the RFAs provide the most current and accurate information available. Any specific instructions in the Competitive RFAs supersede the general information provided in the CFDA database._x000D_
</t>
  </si>
  <si>
    <t>{"list":[{"fiscalYear":2016,"description":"For FY 2016:\r\n\r\n(A) AFRI: Agricultural and Natural Resources Science for Climate Variability and Change Challenge Area:\r\n\r\nFor FY 2016 the Program anticipates making $8 million in new awards in the following areas:\r\n(1) Climate and Land Use and\r\n(2) Climate Master Outreach and Extension.\r\n\r\nIt is anticipated that $4 million will be provided to fund continuation awards made between 2012 and 2013.  It is estimated that two awards will be made under priority area one and four under priority area two.\r\n\r\n(B) AFRI: Food Security:\r\n\r\nFor FY 2016:\r\nThe Food Security Challenge Area is funded at $16.8 million to support agricultural production research, education, and extension to develop more sustainable, productive, and economically viable plant and animal production systems. In FY 2016 the AFRI Food Security Challenge Area will invest in two priority areas:\r\n(1) New Frontiers in Pollinator Health: From Research to Applications; and\r\n(2) Breeding and Phenomics of Food Crops and Animals.  The request for applications was published with a closing date of July 7, 2016.\r\nA total of 57 applications (35 for pollinator and 22 for breeding) were received and are currently going through the peer panel review process.  It is anticipated there will be 9 awards made representing 16% success rate.  Continuation awards will also be made for projects awarded as continuation awards in earlier years.\r\n\r\n(C ) AFRI: Food Safety Challenge Area:\r\n\r\nIn FY 2016, the Challenge area anticipates making $6 million available for new awards, and $2,249,876 for continuation awards.  Applications for the FY 2016 are due by August 3, 2016, and the Request for Applications is available on the agency’s website.\r\n\r\n(D) AFRI: Sustainable Bioenergy:\r\n\r\nFor FY 2016 it is anticipated that approximately 40 proposals will be reviewed and up to 4 new awards will be made totaling up to $12 million; 2 CAP continuation awards were also made for totaling $4 million under the Coordinated Agricultural Projects (CAP). It is also anticipated that 18 proposals will be reviewed and up to 3 awards will be made totaling $9 million under the Investing in America’s Scientific Corps: Preparing a New Generation of Students, Faculty, and Workforce for Emerging Challenges in Bioenergy, Bioproducts, and the Bioeconomy priority all under Sustainable Bioenergy Challenge Area. Under AFRI Foundational Program, there will be two Research-only priorities under Bioenergy, Natural Resource, and Environment (BNRE) Priority Area:\r\n(1) Cover Crops, and\r\n(2) Socioeconomic Implications and Public Policy Challenges.\r\n\r\nEstimated 30 proposals will be reviewed and up to 6 new awards will be made for each priority; with two priorities totaling approximately $6 million.\r\n\r\n(E) AFRI: Food, Agriculture, Natural Resources and Human Sciences Education and Literacy Initiative (ELI):\r\n\r\nELI REEU Program: NIFA accepted 74 proposals for review.  Approximately 16 award recommendations are anticipated. Anticipated success rate for the program is ~22%.\r\n\r\nProfessional Development Opportunities for Secondary School Teachers and Education Professionals (PD-STEP): In FY 2016, as part of the ELI funding solicitation, a new opportunity titled, Professional Development Opportunities for Secondary School Teachers and Education Professionals (PD-STEP) is being offered. In FY 2016, for the ELI PD-STEP program, NIFA accepted 32 proposals for review.\r\n\r\nApproximately 6 award recommendations are anticipated. Anticipated success rate for the program is ~19%.\r\n\r\nPredoctoral and Postdoctoral Fellowships: NIFA received 260 proposals.\r\n\r\nApproximately 75 award recommendations are anticipated.\r\n\r\nApplications addressed the development of technical and functional competence for predoctoral students, and the research independence and teaching credentials of postdoctoral scientists in the agriculture, forestry, and food sciences that are within NIFA’s challenge and foundational program areas through well-developed and highly interactive mentoring and training activities.\r\n\r\n(F) AFRI: Childhood Obesity Prevention Challenge Area:\r\n\r\nIn FY 2016, NIFA anticipates $6.6 million will be available to support new awards.\r\n\r\n(G) AFRI: Foundational Program:\r\n\r\nFor FY 2016 AFRI Foundational award cycle, approximately, $130,000,000 is available to fund new proposals submitted to the AFRI Foundational Program solicitation. Maximum award size is $500,000. Proposals were solicited for 28 individual programs under the AFRI Foundational Program Request for Applications.   Currently, all the programs are receiving proposals. Therefore, complete data for the programs are not available at this time.\r\n\r\n(H) Ecology and Evolution of Infectious Diseases\r\n(w/NSF, NIH, USDA and UK BBSRC):\r\n\r\nNo Action Needed for FY 2016.\r\n\r\n(I) Plant Feedstock Genomics for Bioenergy: A Joint Research (USDA &amp; DOE):\r\n\r\nNo Action Needed for FY 2016.\r\n\r\n(J) AFRI: Water for Agriculture Challenge Area:\r\n\r\nIt is anticipated that 80 applications will be received and up to 11 new awards will be granted in fiscal year (FY) 2016, totaling $10.7 million.\r\n\r\nEight projects may be continued for a total continuation funding of $10 M.  The priorities initiated in FY 2015 are continued in FY 2016:   Pmilliionogram code (8101) focuses on watershed and regional scale projects that focus on the “right crop in the right place with the right water.”  The goal of this program priority is to conserve water through the development of cost- effective, adoptable and sustainable practices and technologies for agricultural producers and processors.  The second priority (8102) deals with understanding decisions and behaviors connected with agriculture and post-harvest processing industry water use.\r\n\r\nFinally, program priority three (8103) is a partnership with EPA regarding the understanding of human health impacts to exposure from nontraditional water used in agriculture.  The Peer-review Panel will be held tentatively from November 14-18, 2016.  No other data is available.\r\n\r\n(K) National Institute of Food and Agriculture International Wheat Yield Partnership Program:\r\n\r\nThis program is new in FY 2016. The program has received 22 applications requesting $37,570,199.\r\n\r\nCurrently, these applications are undergoing review. Pertinent data to be provided by Program at a future date.\r\n\r\nThe funded projects will support new technologies that improve cereal breeding, and discoveries that lead to significantly increase cereal production.\r\n\r\n(L) Carbon Cycle Science (InterAgency NASA/DOE):\r\n\r\nNo solicitation in FY 2016.\r\n\r\n(M) Innovation at the Nexus of Food, Energy and Water Systems\r\n(aka INFEWS):\r\n\r\nFor FY 2016 the program anticipated making $5M in new awards in three areas:\r\n(1) FEW System Modeling;\r\n(2) Visualization and Decision Support for Cyber-Human-Physical Systems at the FEW Nexus; and\r\n(3) Research to Enable Innovative Solutions.\r\n\r\nThis program is joint program with NSF.  NSF will anticipates contributing $25M in new awards in the above three areas as well as 4) FEW Education and Workforce Development.\r\n\r\nAll proposals were received by NSF and evaluated by joint panel.  For priority 1, 100 applications were received and 5 will be funded by both agencies; for priority 2, 35 applications were received and 2 will be funded by both agencies; 150 applications were received and 6 will be funded by both agencies; and 19 applications were received and 2 will be funded by both agencies, one from each the separate tracks.\r\n\r\n(N) Agricultural Greenhouse Gases:\r\n\r\nNo further action is required. NIFA decided not to participate in the European Research Area Net (ERA-NET) Solicitation as instructed by the Office of the Secretary of Agriculture.\r\n\r\n(O) National Robotics Initiative:\r\n\r\nThe National Science Foundation received 458 proposals (342 individual projects) that requested approximately $322 million.  NIFA awarded five projects totaling $4.75 million over 3 years.\r\n\r\n(P) NSF Cyber-Physical Systems:\r\n\r\nMore than 650 NSF-compliant applications were received by this inter-agency program in FY 2016.  From those applications that are relevant to the NIFA priorities for the program.\r\nNIFA anticipates making 4-8 awards.\r\n\r\n(Q) Plant Biotic Interactions (PBI) Program:\r\n\r\n$ 6 million will be available for awards from NIFA. Since this program is offered in partnership with NSF, NSF will provide an additional $8.5 million but not all of that amount will be available for new awards.\r\n251 applications will be reviewed.\r\nNo awards have been made yet but it is anticipated that NIFA will make approximately 10 awards.\r\n\r\n\r\n \r\nThe following represents accomplishments for active Programs:\r\n\r\n(A) AFRI: Agricultural and Natural Resources Science for Climate Variability and Change\r\n\r\nIn Fiscal Year (FY) 2016 the AFRI Climate Change Challenge Area invested in the following priority areas: \r\n(1) Climate and Land Use and \r\n(2) Climate Masters\r\n\r\nThe Climate Change Challenge Area was funded at $13.9 million to support agricultural production research, education, and extension to how the mosaic of land use types affect and are affected by climate variability and change through integrated projects that focus on sustainable intensive agricultural systems, including crop, livestock, and forestry production.. \r\n\r\nThe due date for the Climate Master’s program was September 14, 2016.  A total of 10 application were received and subjected to the peer panel review process.  Four (4) awards made, representing a 40% success rate.  \r\n\r\nThe request for applications was published with a closing date of Nov 16, 2016 for the Climate and Land Use area.  A total of 30 applications were received and were subjected to the peer panel review process. Five (5) awards made, representing a 17% success rate.  \r\n\r\nFunding was also provided for prior years’ Continuation awards.\r\n\r\n(C ) AFRI: Food Safety \r\n\r\nIn Fiscal Year (FY) 2016 the Antimicrobial Resistance program in the Food Safety Challenge Area mad awards totaling about $4.8 million.  The program received 44 proposals and funded a total of five (5) grant projects.  Funded projects included four (4) Standard Research grants at $4,799,994.00 and one (1) Conference grant at $50,000.\r\n\r\n(D) AFRI: Sustainable Bioenergy\r\n\r\nFor Fiscal Year (FY) 2016, two (2) New continuation awards were made under the Coordinated Agricultural Projects (CAP) program. Three (3) new awards were made totaling $9 million under the Investing in America’s Scientific Corps: Preparing a New Generation of Students, Faculty, and Workforce for Emerging Challenges in Bioenergy, Bioproducts, and the Bioeconomy priority all under Sustainable Bioenergy Challenge Area. \r\n\r\n(E) AFRI: Food, Agriculture, Natural Resources and Human Sciences Education and Literacy Initiative (ELI)\r\n\r\nNOTE: Formerly AFRI Fellowships\r\n\r\n• ELI Research and Extension Experiential Learning for Undergraduates (REEU) Program: NIFA accepted 75 proposals for review.  18 award recommendations were executed.  The success rate for the program was ~24%.  Applications addressed the goal of promoting research and extension experiential learning for undergraduates such that upon graduation they may enter the agriculture workforce with exceptional skills. \r\n• Professional Development Opportunities for Secondary School Teachers and Education Professionals (PD-STEP): NIFA accepted 31 proposals for review.  14 award recommendations were executed. The success rate for the program is ~44%.\r\n• Predoctoral and Postdoctoral Fellowships: NIFA received 260 proposals.  115 award recommendations were executed.  The success rate for the program was ~40%.  Applications addressed the development of technical and functional competence for predoctoral students, and the research independence and teaching credentials of postdoctoral scientists in the agriculture, forestry, and food sciences that are within NIFA’s challenge and foundational program areas through well-developed and highly interactive mentoring and training activities.\r\n\r\n(F) AFRI: Childhood Obesity Prevention:\r\n\r\nFor the Fiscal Year (FY) 2016 award cycle, approximately $6.6 million was available for project grant awards.  \r\n\r\nFifty-one applications requesting a total of $157,552,541 were received in this year’s competition.  In November 2016, a 15-member peer review panel evaluated these applications. The peer panel includes faculty from 1862 land grant universities, Minority Serving Institutions, private universities, USDA-EPSCoR states, and small and mid-sized universities.\r\n\r\nFunds were available to support research, education and extension efforts for four (4) standard awards, two (2) conference award and two (2) strengthening awards that addressed the childhood obesity prevention program.  \r\n\r\nThe funding ratio for this program for FY 2016 was 13%.\r\n\r\n(G) AFRI: Foundational Program:\r\n\r\nIn Fiscal Year (FY) 2016, AFRI Foundational Program invested $130 million to support biological research, education and extension programs. \r\n\r\nThe request for applications were published under 28 program area priorities:  \r\n1) Foundational Knowledge of Agricultural Production - The closing date for applications was August 17, 2016. A total of 48 applications were received and were subjected to the peer panel review process. Ten (10) awards were made, representing a 21% success rate.\r\n2) Pests and Beneficial Species in Agricultural Production Systems - The closing date for applications was July 21, 2016. A total of 152 applications were received and were subjected to the peer panel review process. 21 awards were made, representing a 14% success rate.\r\n3) Physiology of Agricultural Plants – The closing date for applications was August 11, 2016. A total of 150 applications were received and were subjected to the peer panel review process. 25 awards were made, representing a 17% success rate.\r\n4) Plant Breeding for Agricultural Production - The closing date for applications was July 28, 2016. A total of 72 applications were received and were subjected to the peer panel review process. 19 awards were made, representing a 26% success rate.\r\n5) Animal Reproduction - The closing date for applications was July 14, 2016. A total of 62 applications were received and were subjected to the peer panel review process. 16 awards were made, representing a 26% success rate.\r\n6) Animal Nutrition, Growth and Lactation - The closing date for applications was July 14, 2016. A total of 92 applications were received and were subjected to the peer panel review process. 17 awards were made, representing an 18% success rate.\r\n7) Animal Well-Being - The closing date for applications was July 14, 2016. A total of 19 applications were received and were subjected to the peer panel review process. 2awards were made, representing an 11% success rate.\r\n8) Animal Health and Disease - The closing date for applications was July 14, 2016. A total of 155 applications were received and were subjected to the peer panel review process. 33 awards were made, representing a 21% success rate.\r\n9) Tools and Resources – Animal Breeding, Genetics and Genomics - The closing date for applications was August 3, 2016. A total of 28 applications were received and were subjected to the peer panel review process. 7 awards were made, representing a 25% success rate.\r\n10) Tools and Resources – Immune Reagents for Agricultural Animals- The closing date for applications was July 14, 2016. A total of 2 applications were received and were subjected to the peer panel review process. One (1) award was made, representing a 50% success rate.\r\n11) Improving Food Safety - The closing date for applications was August 10, 2016. A total of 119 applications were received and were subjected to the peer panel review process. 22 awards were made, representing an 18% success rate.\r\n12) Improving Food Quality - The closing date for applications was July 14, 2016. A total of 94 applications were received and were subjected to the peer panel review process. 17 awards were made, representing an 18% success rate.\r\n13) Understanding Antimicrobial Resistance - The closing date for applications was August 17, 2016. A total of 30 applications were received and were subjected to the peer panel review process. Two (2) awards were made, representing a 7% success rate.\r\n14) Function and Efficacy of Nutrients - The closing date for applications was July 14, 2016. A total of 87 applications were received and were subjected to the peer panel review process. 14 awards were made, representing a 16% success rate.\r\n15) Nitrogen and Phosphorus Cycling - The closing date for applications was July 21, 2016. A total of 51 applications were received and were subjected to the peer panel review process. 13 awards were made, representing a 25% success rate.\r\n16) Agroecosystem Management - The closing date for applications was July 21, 2016. A total of 57 applications were received and were subjected to the peer panel review process. 12 awards were made, representing a 21% success rate.\r\n17) Cover Crops for Bioenergy and Biobased Products - The closing date for applications was July 21, 2016. A total of 10 applications were received and were subjected to the peer panel review process. Five (5) awards were made, representing a 50% success rate.\r\n18) Socioeconomic Implications and Public Policy Challenges of Bioenergy and Bioproducts Market Development and Expansion - The closing date for applications was July 21, 2016. A total of 22 applications were received and were subjected to the peer panel review process. Five (5) awards were made, representing a 23% success rate.\r\n19) Agricultural Engineering - The closing date for applications was July 13, 2016. A total of 53 applications were received and were subjected to the peer panel review process. Nine (9) awards were made, representing a 17% success rate.\r\n20) Bioprocessing and Bioengineering - The closing date for applications was July 13, 2016. A total of 71 applications were received and were subjected to the peer panel review process. Eight (8) awards were made, representing 11% success rate.\r\n21) Nanotechnology for Agricultural and Food Systems - The closing date for applications was July 13, 2016. A total of 88 applications were received and were subjected to the peer panel review process. 14 awards were made, representing a 16% success rate.\r\n22) Economics, Markets and Trade - The closing date for applications was August 11, 2016. A total of 48 applications were received and were subjected to the peer panel review process. 13 awards were made, representing a 27% success rate.\r\n23) Environmental and Natural Resources Economics - The closing date for applications was August 18, 2016. A total of 38 applications were received and were subjected to the peer panel review process. Ten (10) awards were made, representing a 26% success rate.\r\n24) Behavioral and Experimental Economic Applications for Agri-Environmental Policy Design - The closing date for applications was July 14, 2016. A total of 3 applications were received and were subjected to the peer panel review process. 2 awards were made, representing a 67% success rate.\r\n25) Small and Medium-sized Farms - The closing date for applications was August 25, 2016. A total of 32 applications were received and were subjected to the peer panel review process. Ten (10) awards were made, representing a 31% success rate.\r\n26) Innovation for Rural Entrepreneurs and Communities - The closing date for applications was August 31, 2016. A total of 52 applications were received and were subjected to the peer panel review process. 16 awards were made, representing a 31% success rate.\r\n27) Critical Agricultural Research and Extension - The closing date for applications was July 14, 2016. A total of 35 applications were received and were subjected to the peer panel review process. 17 awards were made, representing a 49% success rate.\r\n28) Exploratory Research – There is no closing date for Letter of Intent and the closing date for applications are 60 days after the encouragement to submit the full application based on the assessment of Letter of Intent. A total of 68 applications were received and were subjected to the peer panel review process. 12 awards were made, representing an 18% success rate.\r\n\r\n(I) Joint Plant Feedstock:\r\n\r\nWithin this interagency program NIFA recommended and funded to awards totaling $2 million in FY 2016.\r\n\r\n(J) AFRI: Water (for Agriculture):\r\n\r\nThe AFRI: Water for Food Production Systems (WFPS) represents a newly funded program, which did not exist in FY 2016.  \r\n\r\n(M) Innovation at the Nexus of Food, Energy, and Water Systems (INFEWS):\r\n\r\nDuring Fiscal Year (FY) 2016 the program made $5 million in new awards two (2) areas: \r\n\r\n(1) Food, Energy, and Water System (FEW) Modeling; and\r\n\r\n(2) Visualization and Decision Support for Cyber-Human-Physical Systems at the FEW Nexus. \r\n\r\nNIFA fully funded two (2) awards. This program is joint program with the National Science Foundation (NSF).  NSF fully funded 17 awards, contributing $35 million in new awards in the above three \r\n(3) areas as well as four (4) FEW Education and Workforce Development. \r\n\r\nAll proposals were received by NSF and evaluated by joint panel.  \r\n\r\nFor priority 1, 100 applications were received, two (2) were jointly funded by both agencies and four (4) were funded by NSF. \r\nFor priority 2, 35 applications were received; one (1) was funded by NIFA and two (2) by NSF.\r\n\r\nThe following Programs are no longer funded: hence, no action is required:\r\n\r\n(B) AFRI: Food Security\r\n\r\n(L) International Wheat Yield Partnership\r\n"},{"fiscalYear":2017,"description":"For Fiscal Year 2017 the Appropriations amount for the Agriculture &amp; Food Research Initiative Grants Program (AFRI) was $375, 000,000.\n\nThe amount available for awards was $342,971,061 after legislatively mandated set-asides.\n\nFiscal Year (FY) 2017 – ACTIVE Programs: \n\n(C ) AFRI: Food Safety: \n\nIn FY 2017, the Antimicrobial Resistance program in the Food Safety Challenge area made awards totaling over $10 million. \n\nThe program received 47 proposals and funded a total of ten (10) grant projects.  Funded projects included nine (9) Standard Integrated and one (1) Standard Strengthening Integrated grants.\n\n(D) AFRI: Sustainable Bioenergy:\n\nTwo (2) continuation awards were made under the Coordinated Agricultural Projects (CAP) program.\n \nEleven (11) awards were made under the Bioenergy Lignin or Nano-cellulosic Co Products from Biomass Feedstocks and six (6) Biomass Feedstock Genetic Development and Evaluation program areas. \n\n(F) AFRI: Childhood Obesity Prevention:\n\nFor the Fiscal Year (FY) 2017 award cycle, approximately $8.6 million was available for project grant awards.  \n\nSixty-four applications requesting a total of $134,525,404 were received in this year’s competition.  In September 2017, a 15-member peer review panel evaluated these applications. The peer panel includes faculty from 1862 land grant universities, Minority Serving Institutions, private universities, USDA-EPSCoR states, and small and mid-sized universities.\n\nFunds were available to support research, education and extension efforts for four (4) standard awards, one (1) conference award and one (1) strengthening awards that addressed the childhood obesity prevention program.  \n\nThe funding ratio for this program for FY 2017 was 7%.\n\n(G) AFRI: Foundational Program:\n\nFor FY 2017 AFRI Foundational Program award cycle, a total budget of $169,000,500 was used to fund the new awards from the applications submitted to 28 individual programs under the AFRI Foundational Program solicitation. \n\nA total of 1949 applications were received and 616 awards were made in this year’s AFRI Foundational Program competition.  \n\n(I) Joint Plant Feedstock:\n\nWithin this interagency program NIFA recommended and funded to two (2) awards totaling $2 million ($1 million each). \n\n(J) AFRI: Water (for Agriculture):\n\nThe AFRI Food Security and Water for Agriculture Challenge Areas were consolidated into a new Challenge Area, Water for Food Production Systems (WFPS), which sought approximately $34 million in FY 2017 to support projects that addressed current agricultural challenges to ensure sustainable production of safe and nutritious food. A total of 87 applications were received for a single priority:   \n\nThe WFPS RFA invited applications that employed systems approaches that lead to solutions for water challenges in U.S. agricultural production. These solutions must be feasible and simultaneously take into consideration a broad spectrum of kinds of agricultural producers, other competing industries, consumers and the communities where they live, and other relevant stakeholders. The impacts will be measured as appropriate changes needed by water users, consumers, and policy makers to improve resolution in conflicts over water supplies by reducing water use or increasing water use efficiency for the next several decades or more. NIFA’s customers considered the WFPS the fourth year of the Water for Agriculture Program as a broader challenge area to address critical water resources issues such as drought, excess soil moisture, flooding, quality and productivity for food production in an agricultural context. The program focused on developing solutions for water management that linked food, water, climate, energy, and environmental issues. Funding was used to develop management practices, technologies, and tools for farmers, ranchers, forest owners and managers, public decision-makers, public and private managers and citizens to improve food production while remaining true to conserving water resource quantity and quality. \n\nNIFA’s approach linked social, economic, and behavioral sciences with traditional biophysical sciences and engineering to address local to regional scale issues with shared hydrological and agricultural processes, and meteorological and basin characteristics. \n\nWFPS was restricted to Coordinated Agricultural Projects (CAP) awards only (up to $5.2 M per project over 5 years)—six CAPs, integrated across research and education or extension and one capacity (FASE) CAP grant integrated across research and extension were awarded to a set of U.S. four-year degree granting universities or colleges with a wide geographic distribution for a total of $34,922,500.  Eleven CAP projects were continued from awards in 2014, 2015 and 2016 for a total of $13,333,128.  \n\nA grand total for FY 2017 funding for Water for Agriculture and Water for Food Production Systems was $47,255,628.\n\n(M) Innovation at the Nexus of Food, Energy, and Water Systems (INFEWS):\n\nDuring Fiscal Year (FY) 2017 the program made $5 million in new awards under two (2) areas: \n(1) Food, Energy, and Water System (FEW) Modeling; and\n(2) Research to Enable Innovative System Solutions. \nThis program is joint program with the National Science Foundation (NSF).  NSF fully funded 16 awards, contributing $36 million in new awards in the above two (2) areas as well as Visualization and Decision Support for Cyber-Human-Physical Systems at the FEW Nexus. All proposals were received by NSF and evaluated by joint panels.  \n\nThe NSF received roughly 375 proposals for the 20 awards funded between NSF and USDA NIFA.\n(N) AFRI - Education and Workforce Development:\n\n•\tResearch and Extension Experiential Learning for Undergraduates (REEU) Program: NIFA accepted 75 proposals for review.  18 award recommendations were executed.  The success rate for the program was ~24%.  Applications addressed the goal of promoting research and extension experiential learning for undergraduates such that upon graduation they may enter the agriculture workforce with exceptional skills. \n\n•\tProfessional Development Opportunities for Secondary School Teachers and Education Professionals (PD-STEP): NIFA accepted 38 proposals for review.  8 award recommendations were executed. The success rate for the program is ~21%.\n\n•\tPredoctoral and Postdoctoral Fellowships: NIFA received 222 proposals.  110 proposals were recommended for funding.  Applications addressed the development of new scientists and professionals to enter research, education, and extension fields within the Food, Agriculture, Natural Resources, and Human Sciences, and focused upon at least one of the six Farm Bill priority areas.\n\n(O) AFRI - Sustainable Agricultural Systems:\n\nNot Applicable. This Program was not yet funded in FY 2017.\n\n(P) Comparative and Evolutionary Genomics Research for Accelerated Animal Breeding (Joint NIH Project):\n\nNot Applicable. This Program was not yet funded in FY 2017.\n\n(Q) Cyber-Physical System Program (Interagency Solicitation):\n\nThis is a joint program with several agencies where National Science Foundation was the lead agency that received the applications. NIFA encourages projects that advance science and technology applied to Smart &amp; Connected Communities (both rural and urban) and real-time agricultural data analytics and control. All applications for FY 2017 involved real-time agricultural data analytics and control. A total budget of $5,000,000 from NIFA was used to fund seven awards. Awards for FY 2017 were distributed between cropping systems and animal agriculture.      \n\n(R) National Robotics Initiative:\n\nThis is a joint program with several agencies where National Science Foundation was the lead agency that received the applications. NIFA encourages robotics research, applications, and education to enhance agricultural production, processing, and distribution systems that benefit consumers and rural communities. A total budget of $2,769,222 was used from NIFA to fund three applications submitted to this program. Awards for FY 2017 were equally distributed between cropping systems, animal agriculture, and aquaculture.    \n\n(S) Joint NIFA/NSF Plant and Animal Microbiome – DCL:\n\nThe Dear Colleague Letter: NSF-USDA-BBSRC Joint Funding Opportunity was developed.\n\n(T) NSF-NIFA Plant Biotic Interactions Program:\n\nFor FY 2017, the available funding for awards in the NSF-NIFA Plant Biotic Interactions Program was $8,962,504.\n\nThe listing below represents Programs which have not been recently funded. Hence, no further action is required (N/A/N) for the following Programs:  \n\n(A) AFRI: Agricultural and Natural Resources Science for Climate Variability and Change;\n\n(B) AFRI: Food Security;\n\n(E) AFRI: Food, Agriculture, Natural Resources and Human Sciences Education and Literacy Initiative (ELI);\n\nNOTE: Formerly known as AFRI Fellowships; and \n\n(L) International Wheat Yield Partnership."},{"fiscalYear":2018,"description":"For Fiscal Year 2018 the Appropriations amount for the Agriculture &amp; Food Research Initiative Grants Program (AFRI) was $375,000,000.\n\nThe amount available for awards was $363,145,135 after legislatively mandated set-asides.\n\nFiscal Year (FY) 2018 – ACTIVE Programs: \n\n(C ) AFRI: Food Safety: \n\nIn FY 2018, all Challenge Area programs, including Food Safety were subsumed under the new Sustainable Agricultural Systems (SAS) Integrated program. \n\n(D) AFRI: Sustainable Bioenergy:\n\nTwo (2) continuation awards were made under the Coordinated Agricultural Projects (CAP) program.\n\nHowever no new awards will be funded under the Sustainable Bioenergy and Bioproducts (SBEBP) Challenge Area. \nPotential applicants should view the Agriculture and Food Research Initiative (AFRI) - Sustainable Agricultural Systems Request for Applications (RFA)\n\n(F) AFRI: Childhood Obesity Prevention:\n\nIn Fiscal Year (FY) 2018, NIFA will no longer support new awards.\n\n\n(G) AFRI: Foundational Program:\n\nFor FY 2018 AFRI Foundational and Applied Science (formerly known as AFRI Foundational Program) award cycle, approximately, $182,000,000 is available to fund new applications submitted to the FY 18 AFRI Foundational and Applied Science Program solicitation. Applications were solicited for 35 individual programs.  The Currently, all the programs are either receiving applications or the program staff is screening applications submitted to the programs. Therefore, complete data for the Foundational and Applied Science program is not available at this time.\n\n(I) Joint Plant Feedstock:\n\nWithin thi</t>
  </si>
  <si>
    <t>Beginning Farmer and Rancher Development Program</t>
  </si>
  <si>
    <t>(BFRDP)</t>
  </si>
  <si>
    <t>{"list":[{"act":{"description":"Section 7405 of the Farm Security and Rural Investment Act of 2002, [7 U.S.C. 3319f].\r\n\r\n"},"publicLaw":{"congressCode":"107","number":"171"},"USC":{"title":"7","section":"3319f"},"authorizationTypes":{"USC":true,"act":true,"statute":false,"publicLaw":true,"executiveOrder":false},"usc":{"title":"7","section":"3319f"}}]}</t>
  </si>
  <si>
    <t>To support the nation’s beginning farmers and ranchers by making competitive grants to new and established local and regional training, education, outreach, and technical assistance initiatives that address the needs of beginning farmers and ranchers.</t>
  </si>
  <si>
    <t xml:space="preserve">The recipient must be a collaborative, State, tribal, local, or regionally-based network or partnership of public or private entities, which may include: state cooperative extension service; community-based and nongovernmental organization; college or university (including institutions awarding associate degrees); or any other appropriate partner. Others may be eligible to apply. Please refer to Part III of the current BFRDP Request for Applications for complete eligibility requirements. _x000D_
_x000D_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</si>
  <si>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\r\nhttps://nifa.usda.gov/funding-opportunity/beginning-farmer-and-rancher-development-program-bfrdp\r\n\r\nRFAs are generally released annually. Hence, the RFAs provide the most current and accurate information available. Any specific instructions in the Competitive RFAs supersede the general information provided in the CFDA database.\r\n\r\n","isApplicable":true}</t>
  </si>
  <si>
    <t>{"environmentalImpact":{"reports":[{"isSelected":true,"reportCode":"statement"},{"isSelected":false,"reportCode":"assessment"},{"isSelected":false,"reportCode":"ExecutiveOrder12372"},{"isSelected":true,"reportCode":"otherRequired"}]},"description":"All RFAs are published on the Agency’s website and Grants.gov.  Applicants must complete the Grants.gov registration process. "}</t>
  </si>
  <si>
    <t>{"description":"Applications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\r\n\r\nReviewers will be selected based upon training and experience in relevant scientific, extension, or education fields, taking into account the following factors: \r\n\r\n(a) The level of relevant formal scientific, technical education, or extension experience of the individual, as well as the extent to which an individual is engaged in relevant research, education, or extension activities; \r\n\r\n(b) the need to include as reviewers experts from various areas of specialization within relevant scientific, education, or extension fields; \r\n\r\n(c) the need to include as reviewers other experts (e.g., producers, range or forest managers/operators, and consumers) who can assess relevance of the applications to targeted audiences and to program needs; \r\n\r\n(d) the need to include as reviewers experts from a variety of organizational types (e.g., colleges, universities, industry, state and Federal agencies, private profit and non-profit organizations) and geographic locations; \r\n\r\n(e) the need to maintain a balanced composition of reviewers with regard to minority and female representation and an equitable age distribution; and \r\n\r\n(f) the need to include reviewers who can judge the effective usefulness to producers and the general public of each application.\r\n\r\nEvaluation Criteria will be delineated in the Competitive Request for Applications (RFA).\r\n\r\n2 CFR 200 – Subpart C and Appendix I and 2 CFR part 400 apply to this Program.\r\n\r\n\r\n"}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</si>
  <si>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(a) The level of relevant formal scientific, technical education, or extension experience of the individual, as well as the extent to which an individual is engaged in relevant research, education, or extension activities; _x000D_
(b) the need to include as reviewers experts from various areas of specialization within relevant scientific, education, or extension fields; _x000D_
(c) the need to include as reviewers other experts (e.g., producers, range or forest managers/operators, and consumers) who can assess relevance of the applications to targeted audiences and to program needs; _x000D_
(d) the need to include as reviewers experts from a variety of organizational types (e.g., colleges, universities, industry, state and Federal agencies, private profit and non-profit organizations) and geographic locations; _x000D_
(e) the need to maintain a balanced composition of reviewers with regard to minority and female representation and an equitable age distribution; and _x000D_
(f) the need to include reviewers who can judge the effective usefulness to producers and the general public of each application. _x000D_
_x000D_
Evaluation Criteria will be delineated in the RFA.  _x000D_
_x000D_
2 CFR Part 200 – Subpart C and Appendix I apply to this program._x000D_
_x000D_
2 CFR Part 400 applies to this program._x000D_
_x000D_
_x000D_
SPECIAL NOTE: _x000D_
Please refer to the Competitive Request for Applications (RFAs) for further specific and pertinent details. The most current RFAs are available via: _x000D_
https://nifa.usda.gov/funding-opportunity/beginning-farmer-and-rancher-development-program-bfrdp _x000D_
_x000D_
RFAs are generally released annually. Hence, the RFAs provide the most current and accurate information available. Any specific instructions in the Competitive RFAs supersede the general information provided in the CFDA database._x000D_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</si>
  <si>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https://nifa.usda.gov/funding-opportunity/beginning-farmer-and-rancher-development-program-bfrdp_x000D_
_x000D_
RFAs are generally released annually. Hence, the RFAs provide the most current and accurate information available. Any specific instructions in the Competitive RFAs supersede the general information provided in the CFDA database. _x000D_
_x000D_
</t>
  </si>
  <si>
    <t xml:space="preserve">Specific details are provided in the Request for Applications (RFA), which are generally published annually. _x000D_
_x000D_
The most current RFA is available via: _x000D_
https://nifa.usda.gov/funding-opportunity/beginning-farmer-and-rancher-development-program-bfrdp_x000D_
</t>
  </si>
  <si>
    <t>{"types":{"moe":false,"formula":false,"matching":true},"matching":{"requirementFlag":"voluntary","percent":"25","description":"Funds are awarded competitively. No formula grants are awarded under Section 7405 of the Farm Security and Rural Investment Act of 2002, [7 U.S.C. 3319f].  \r\n\r\nTo be eligible to receive a grant under this program, a recipient must provide a match in the form of cash or in-kind contributions in an amount equal to 25 percent of the funds provided by the grant.\r\n"}}</t>
  </si>
  <si>
    <t>{"awarded":"letter","description":"Standard BFRDP Projects:\r\nThe Statutory time limitation is three (3) years from the project start date on the Award Face Sheet (Form NIFA-2009). \r\n\r\nEducational Enhancement Team (EET) Projects:\r\nIn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\r\nhttps://nifa.usda.gov/funding-opportunity/beginning-farmer-and-rancher-development-program-bfrdp\r\n\r\n"}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</si>
  <si>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details.\r\n\t"},{"code":"expenditure","isSelected":true,"description":"EXPENDITURE REPORTS:\r\nSee above for pertinent and specific details.\r\n"},{"code":"performanceMonitoring","isSelected":true,"description":"PERFORMANCE MONITORING:\r\nSee above for pertinent and specific details.\r\n\r\n"}]</t>
  </si>
  <si>
    <t xml:space="preserve">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 _x000D_
. </t>
  </si>
  <si>
    <t>12-0502-0-1-352;</t>
  </si>
  <si>
    <t xml:space="preserve">(Cooperative Agreements) FY 17$17,758,724.00; FY 18 est $17,792,373.00; FY 19 est $19,083,524.00; FY 16$17,777,572.00; - SPECIAL NOTES:_x000D_
(1) The difference between the appropriation and obligation numbers reflects legislative authorized set-asides deducted as appropriate, and in some cases the availability of obligational authority from prior years._x000D_
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</si>
  <si>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https://nifa.usda.gov/funding-opportunity/beginning-farmer-and-rancher-development-program-bfrdp_x000D_
</t>
  </si>
  <si>
    <t>{"list":[{"fiscalYear":2016,"description":"In FY 2016 NIFA accepted 148 applications for peer review.  We anticipate funding 30-40 new projects by the end of the FY 2016 totaling approximately $17-18 million.  In addition, 60 multi-year projects funded in FY 2014 and FY 2015 are still active.\r\n\r\n\r\n\r\n\r\n Approximately 35 projects were funded in Fiscal Year (FY) 2016 with a 24% success rate for a total of $17,777,572 after legislatively mandated set-asides. \r\n\r\nFunds were utilized to address unique training, education, outreach and technical assistance needs of beginning farmers and ranchers, such as land acquisition, business and financial management, farming and ranching practices, natural resource conservation, risk management, legal strategies, marketing strategies, and more. Funds were also utilized for educational team efforts to train the trainers and help enhance other beginning farmer and rancher education programs in the nation.\r\n"},{"fiscalYear":2017,"description":"Approximately 35 projects were funded in Fiscal Year (FY) 2017 with a 24% success rate for a total of $17,777,572 after legislatively mandated set-asides. \n\nFunds were utilized to address unique training, education, outreach and technical assistance needs of beginning farmers and ranchers, such as land acquisition, business and financial management, farming and ranching practices, natural resource conservation, risk management, legal strategies, marketing strategies, and more. Funds were also utilized for educational team efforts to train the trainers and help enhance other beginning farmer and rancher education programs in the nation."},{"fiscalYear":2018,"description":"Approximately 35 projects will be awarded in Fiscal Year (FY) 2018 with a 21% success rate for an estimated total of $17,758,724. \n\nFunds for this Program were authorized in the 2014 Farm Bill. \n\nThe projects funded will work towards increasing the number, success and sustainability of beginning farmers and ranchers in the United States by providing them with the knowledge, skills, and tools needed to make informed decisions. Anticipated accomplishments would include growing new farmers, The topics addressed by Beginning Farmer and Rancher Development Program (BFRDP) projects are diverse, driven by the needs of the audiences they serve.  Most projects provide education, mentoring, and technical assistance on a variety of topics spanning production, marketing, business management, and legal and human resource issues."},{"fiscalYear":2019,"description":"Unless we have an authorized 2019 Farm Bill, there will be a lapse in BFRDP grant funding in FY-2019 due to the fact that BFRDP operates on mandatory funding. \n\nIn accordance with projections from the Budget Office, NIFA anticipates that approximately $19 million will be available for BFRDP grants.\n\nPertinent details will be provided by Program at a future date."}],"isApplicable":true}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</si>
  <si>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_x000D_
</t>
  </si>
  <si>
    <t>USDA, NIFA, National Program Leader, Institute of Food Production and Sustainablity, Division of Agricultural Systems, 1400 Independence Avenue, SW., STOP 2240 , Washington, DC 20250-2240 Email:&lt; a href='mailto:Policy@nifa.usda.gov'&gt;Policy@nifa.usda.gov&lt;/a&gt;Phone: (202) 401-0151;</t>
  </si>
  <si>
    <t>http://nifa.usda.gov/program/beginning-farmer-and-rancher-development-program</t>
  </si>
  <si>
    <t>Fiscal Year2016: For FY 2016:_x000D_
The Farm Answers national clearinghouse of information (FarmAnswers.org) launched a digital library with over 4,200 documents, web site, apps, and other tools (as of July, 2016)._x000D_
_x000D_
Other projects include a dairy grazing apprenticeship program, developed with BFRDP support in Wisconsin, that is expanding to Missouri and then nationally; a program that is teaching new organic farmers, particularly military veterans, in Delaware; and a program that is continuing and expanding the successful “Armed to Farm” program for military veterans to learn poultry, livestock, and agroforestry practices._x000D_
 _x000D_
The BFRDP program encourages projects that address a range of topics rather than a narrow focus, by stating “Most successful standard grant applicants provide training and assistance with business and financial management, as well as production and marketing topics aligned with the BFRDP priorities. _x000D_
_x000D_
Five (5) exemplary projects funded are as follows: _x000D_
(1) A project funded in the North Central region worked with 56 beginning Hispanic, socially disadvantaged and limited resource farmers; 53% of these farmers developed enterprise plans suitable for FSA loan applications; 61% gained skills on sustainable production and food safety techniques._x000D_
(2) The Women in Agriculture project in Michigan worked on conducting and evaluating training programs with 194 participants in the program. 14% of these participants learned how to project cash flow, 14% improved on loan readiness, and about 1% tried out direct seeding. _x000D_
(3) A project in the South working with 100% African American participants focused on specialty crop production. Of the 45 participants in the program, 100% completed business plans. 95% launched farm enterprises; and 56% increased their annual income by 15-85% from their enterprises. _x000D_
(4) Two (2) projects farming for cash had 175 participants.  They were trained to start farming production and business planning. 46% of these participants learned about marketing; 100% of these farmers learned about vegetable production for local markets; 44% of the participants started farming. _x000D_
(5) One (1) comprehensive training program taught 92 participants how to start farming; 15% learned about fruit and vegetable production; 11% learned farm business planning; 24% learned small ruminant livestock production._x000D_
Fiscal Year2017: FISCAL YEAR (FY) 2017:
The BFRDP program encourages projects that address a range of topics rather than a narrow focus, by stating “Most successful standard grant applicants provide training and assistance with business and financial management, as well as production and marketing topics aligned with the BFRDP priorities. 
Five (5) exemplary projects funded are as follows: 
(1)	A project located in the Western region is working with 20% of participants without farm experiences and they are being converted to real farmers; 50% of the farmers will be developed into beginning farmers who understand commercial farming; 25% of farmers would start product and enterprise diversification.
(2)	A project in the Southern region provided 6 beginning farmers with stipends and is ensuring that these farmers gain knowledge and skills to enhance their farm operations and networking opportunity; 50% of the 369 farmers being trained will be assisted to start farming; 35% of the beginning farmers will implement a business plan; 46% of the military personnel on the project would complete business and strategic planning; in farm safety, 57% of the 369 participants to date have made positive changes in work behavior.
(3)	A project working with Heir property and assisting forest landowners to start farming will assist 100 minority farmers to start farming; 20% will improve farm successes; 30% will be assisted with project plans to increase the ability of socially disadvantaged and limited resource farmers to operate their farms and forestry enterprises; project will increase farmers’ capacity to access farming and forestry related program needs. 
(4)	This project works with socially disadvantaged and military farm veterans; 50% of the 150 farmers being trained would increase farm yields by at least 30%; 10% of the beginning farmers being trained are projected to start farming upon project completion; 75% of the farmers being trained would have increased their knowledge to acquire and retain ownership of farmland; 20% of the beginning farmers would acquire farmland; 33% of the farmers will keep business records; 65% of the farmers will gain farm business knowledge; 60% of the farmers will gain production techniques.
(5)	One (1) veteran program plans to train 50% of the 51 military veterans to operate businesses throughout the project period; Project plans to support new farm businesses through wholesale market contracts; 100% of participants would receive farm businesses and finance training ; graduating farmers will be guaranteed a source of income.Fiscal Year2018: FISCAL YEAR (FY) 2018:
Projects scheduled to be funded in FY 2018 will address the concerns of socially disadvantaged, veteran farmers, new and beginning farmers, refugees, immigrants, urban farmers, women farmers and small farmers.
Pertinent details will be provided by Program at a future date.Fiscal Year2019: FISCAL YEAR (FY) 2019:
It is projected that projects funded in FY 2019 will be similar to prior years’ projects if there is a 2019 Farm Bill. With Beginning Farmer and Rancher Development Program being a mandatory program, without a 2019 Farm Bill, there will be no projects funded in 2019.
Pertinent details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</si>
  <si>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https://nifa.usda.gov/funding-opportunity/beginning-farmer-and-rancher-development-program-bfrdp_x000D_
</t>
  </si>
  <si>
    <t>Jul 15,2009</t>
  </si>
  <si>
    <t>https://beta.sam.gov/fal/ace648958f1a49149ced00d92a3b1f21/view</t>
  </si>
  <si>
    <t>Biomass Research and Development Initiative Competitive Grants Program (BRDI)</t>
  </si>
  <si>
    <t>(BRDI)</t>
  </si>
  <si>
    <t>{"list":[{"act":{"description":"Collaboration between Department of Energy (DOE) and Department of Agriculture (USDA) on a Biomass Research and Development Initiative is directed under various statutory authorities, primarily the Food, Conservation, and Energy Act of 2008 (FCEA) (Public Law 110-246) and the Energy Policy Act of 2005 (EPAct 2005)(Public Law 109-58; Section 941). USDA’s authorization appears in Section 9008 of the Food, Conservation, and Energy Act of 2008 (FCEA) (Public Law 110-246) which replaced section 9008 of the Farm Security, and Rural Investment Act of 2002 (FSRIA) (Public Law 107-171) [7 U.S.C. 8108]; thereby amending section 307 of the Biomass Research and Development Act of 2000 (BRDA) (7 U.S.C. 7624 note, and 7 U.S.C. 8101 note; Public Law 106–224). Pursuant to Executive Order 13134, BRDA can be found at (7 U.S.C .8601 et seq). BRDA authorizes the Biomass Research and Development. "},"publicLaw":{"congressCode":"109","number":"58"},"USC":{"title":"7","section":"8606"},"authorizationTypes":{"USC":true,"act":true,"statute":false,"publicLaw":true,"executiveOrder":false},"usc":{"title":"7","section":"8606"}}]}</t>
  </si>
  <si>
    <t xml:space="preserve">To carry out research on and development and demonstration of:  _x000D_
(A) biofuels and biobased products; and _x000D_
(B) the methods, practices, and technologies, for the production of biofuels and biobased products. </t>
  </si>
  <si>
    <t xml:space="preserve">Eligible entities include: _x000D_
(A) an institution of higher education; _x000D_
(B) a National Laboratory; _x000D_
(C) a Federal research agency; _x000D_
(D) a State research agency; _x000D_
(E) a private sector entity; _x000D_
(F) a nonprofit organization; or _x000D_
(G) a consortium of 2 or more entities described in subparagraphs (A) through (F) _x000D_
_x000D_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</si>
  <si>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\r\nhttps://nifa.usda.gov/funding-opportunity/biomass-research-and-development-initiative-brdi \r\n\r\nRFAs are generally released annually. Hence, the RFAs provide the most current and accurate information available. Any specific instructions in the Competitive RFAs supersede the general information provided in the CFDA database.\r\n","isApplicable":true}</t>
  </si>
  <si>
    <t>{"environmentalImpact":{"reports":[{"isSelected":true,"reportCode":"statement"},{"isSelected":false,"reportCode":"assessment"},{"isSelected":false,"reportCode":"ExecutiveOrder12372"},{"isSelected":true,"reportCode":"otherRequired"}]},"description":"All RFAs are published on Grants.gov.  Applicants must complete the Grants.gov registration process and follow the instructions provided per Grants.Gov..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</si>
  <si>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\r\nhttps://nifa.usda.gov/funding-opportunity/biomass-research-and-development-initiative-brdi\r\n\r\nRFAs are generally released annually. Hence, the RFAs provide the most current and accurate information available. Any specific instructions in the Competitive RFAs supersede the general information provided in the CFDA database.\r\n"}</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</si>
  <si>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https://nifa.usda.gov/funding-opportunity/biomass-research-and-development-initiative-brdi_x000D_
_x000D_
_x000D_
RFAs are generally released annually. Hence, the RFAs provide the most current and accurate information available. Any specific instructions in the Competitive RFAs supersede the general information provided in the CFDA database.</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</si>
  <si>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https://nifa.usda.gov/funding-opportunity/biomass-research-and-development-initiative-brdi_x000D_
_x000D_
RFAs are generally released annually. Hence, the RFAs provide the most current and accurate information available. Any specific instructions in the Competitive RFAs supersede the general information provided in the CFDA database. </t>
  </si>
  <si>
    <t>Not Applicable_x000D_
_x000D_
2 CFR Part 200 – Subparts D &amp; E apply to this program.</t>
  </si>
  <si>
    <t>Specific details are provided in the Request for Applications (RFA), which are generally published annually. _x000D_
_x000D_
The most current RFA is available via: _x000D_
https://nifa.usda.gov/funding-opportunity/biomass-research-and-development-initiative-brdi</t>
  </si>
  <si>
    <t>{"types":{"moe":false,"formula":false,"matching":true},"matching":{"requirementFlag":"voluntary","percent":"0","description":"Funds are awarded competitively. No formula grants are awarded under this authority.  \r\n\r\nThe minimum required recipient cost share must be at least 20% of the total allowable costs for Research and Development (R&amp;D) projects and 50% of the total allowable costs for Demonstration projects.   \r\n\r\nApplicant cost share must come from non-Federal sources unless otherwise allowed by law.  \r\n\r\nNo blending of R&amp;D and Demonstration or associated cost share will be permitted.\r\n"}}</t>
  </si>
  <si>
    <t>{"awarded":"letter","description":"In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\r\nhttps://nifa.usda.gov/funding-opportunity/biomass-research-and-development-initiative-brdi\r\n\r\nRFAs are generally released annually. Hence, the RFAs provide the most current and accurate information available. Any specific instructions in the Competitive RFAs supersede the general information provided in the CFDA database.\r\n"}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</si>
  <si>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details.\r\n\t"},{"code":"expenditure","isSelected":true,"description":"EXPENDITURE REPORTS:\r\nSee above for pertinent and specific details.\r\n"},{"code":"performanceMonitoring","isSelected":true,"description":"PERFORMANCE MONITORING:\r\nSee above for pertinent and specific details.\r\n\r\n"}]</t>
  </si>
  <si>
    <t>12-1003-0-1-271;</t>
  </si>
  <si>
    <t>(Project Grants) FY 17$2,506,479.00; FY 18 est $0.00; FY 19 est $0.00; FY 16$2,572,807.00; - The difference between the appropriation and obligation numbers reflects legislative authorized set-asides deducted as appropriate, and in some cases the availability of obligational authority from prior years._x000D_
_x000D_
Section 9008 "Biomass Research and Development" amounts for FYs 2014 and 2015 reflect the 2014 Farm Bill under Title IX - energy, which provides $3,000,000 for each of the Fiscal Years 2014 through 2017. The Obligations (aka Payments to States) for both years reflect legislatively mandates set asides. _x000D_
_x000D_
NOTES:_x000D_
(1) This program  represents no year funds._x000D_
_x000D_
(2) Funding for this Farm Bill mandatory program is authorized for FYs 2014 through FY 2017.</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</si>
  <si>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https://nifa.usda.gov/funding-opportunity/biomass-research-and-development-initiative-brdi_x000D_
_x000D_
</t>
  </si>
  <si>
    <t>{"list":[{"fiscalYear":2016,"description":"For FY 2016:\r\nNo new awards are anticipated through the Biomass Research and Development Initiative (BRDI) in FY 2016. The program will be competed in FY 2017.\r\n\r\n\r\nNOTES FROM PROGRAM:\r\n\r\n(1) The Farm Bill does not provide funding past FY 2017.\r\n(2) There are no new projects planned for FY 2016 as those funds will be rolled into the FY 2017 funds to provide a more robust funding opportunity. This action been approved by NIFA Senior Leadership.\r\n \r\n\r\nNo new awards were made through the Biomass Research and Development Initiative (BRDI) in FY 2016. Non-competitive renewals and/or continuation awards totaled $2,572,807.  The program will be competed in FY 2017.\r\n"},{"fiscalYear":2017,"description":"In Fiscal Year (FY) 2017, the Biomass Research and Education Development Initiative (BRDI) awarded $2,506,479 to four (4) projects that focus on the development of biomass feedstocks, biofuels and biobased products, and the life-cycle analysis of these systems."},{"fiscalYear":2018,"description":"For Fiscal Year (FY) 2018:\nAt this time, the anticipated funding level is Zero ($0)."},{"fiscalYear":2019,"description":"This program is subject to congressional budget approval for Fiscal Year (FY) 2019. \n\nIf this Program is funded in FY 2019, it is projected that the funding level will be comparable and the types of projects will be similar to the prior years.\n\nPertinent details will be provided by Program at a future date."}],"isApplicable":true}</t>
  </si>
  <si>
    <t>USDA, NIFA, National Program Leader,Institute of Bioenergy, Climate, and Environment, Division of Bioenergy, 1400 Independence Avenue, SW., STOP 2210, Washington, DC 20250-2210 Email:&lt; a href='mailto:Policy@nifa.usda.gov'&gt;Policy@nifa.usda.gov&lt;/a&gt;Phone: (202) 401-5244;</t>
  </si>
  <si>
    <t>http://nifa.usda.gov/program/biobased-products-processing-programs</t>
  </si>
  <si>
    <t xml:space="preserve">10.215 Sustainable Agriculture Research and Education; 10.200 Grants for Agricultural Research, Special Research Grants; 10.212 Small Business Innovation Research; 10.310 Agriculture and Food Research Initiative (AFRI) ; 10.320 Sun Grant Program; </t>
  </si>
  <si>
    <t>Fiscal Year2016: For FY 2016:_x000D_
No new awards were made through the Biomass Research and Development Initiative (BRDI) in FY 2016._x000D_
_x000D_
The program will be competed in FY 2017._x000D_
_x000D_
_x000D_
NOTES FROM PROGRAM:_x000D_
:_x000D_
(1) The Farm Bill does not provide funding past FY 2017._x000D_
(2) There are no new projects planned for FY 2016 as those funds will be rolled into the FY 2017 funds to provide a more robust funding opportunity. This action been approved by NIFA Senior Leadership._x000D_
 _x000D_
No new awards were be made through the Biomass Research and Development Initiative (BRDI) in FY 2016._x000D_
Fiscal Year2017: In Fiscal Year (FY) 2017 four (4) projects were awarded in the following mandated three (3) technical areas, as described in the Farm Bill:
(1)	Feedstock Development;
(2)	Biofuels and Bioproduct Development; and
(3)	Biofuels Development Analysis.
Examples are below:
•	Life-Cycle Assessment of Biochar in Agricultural and Forest Ecosystems:  Effects on Production, Soil Fertility, and Economic Impact
This project will test the effectiveness of biochar in enhancing soil fertility, productivity, and soil carbon sequestration in diverse managed ecosystems, including pasture,vegetable gardens, and forests across a national network of sites
•	Valorization of Biochar:  Applications in Anaerobic Digestion, Livestock Odor Control and Plant Growth
This project will produce high alkalinity and porous (HAP) biochar through auto-thermal pyrolysis of herbaceous biomass, e.g. perennial grasses, and. integrated the TEA and LCA analysis to improve economic, environmental and societal benefits of thermochemical biorefinery platforms.Fiscal Year2018: In Fiscal Year (FY) 2018, funding was not provided to the Biomass Research and Education Development Initiative (BRDI) Program.Fiscal Year2019: Project data is not yet available. 
Pertinent details to be provided by Program at a future date.</t>
  </si>
  <si>
    <t>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https://nifa.usda.gov/funding-opportunity/biomass-research-and-development-initiative-brdi</t>
  </si>
  <si>
    <t>https://beta.sam.gov/fal/6b24607a88d94bd09527c8c1cceca5d3/view</t>
  </si>
  <si>
    <t xml:space="preserve">Veterinary Medicine Loan Repayment Program </t>
  </si>
  <si>
    <t>(VLMRP)</t>
  </si>
  <si>
    <t>{"list":[{"act":{"description":"National Agricultural Research, Extension, and Teaching Policy Act of 1977 (NAREPTA), Section 1415A [7 U.S.C. 3151a]."},"publicLaw":{"congressCode":"95","number":"113"},"USC":{"title":"7","section":"3151a"},"authorizationTypes":{"USC":true,"act":true,"statute":false,"publicLaw":true,"executiveOrder":false},"usc":{"title":"7","section":"3151a"}}]}</t>
  </si>
  <si>
    <t>The program responds to the current shortage of large animal veterinarians in rural areas by encouraging veterinarians, through loan repayment, to provide veterinary service in designated shortage areas. To carry out a program of entering into agreements with veterinarians under which the Secretary shall pay specified amounts of the principal and interest of qualifying educational loans of the veterinarians.</t>
  </si>
  <si>
    <t xml:space="preserve">The Secretary may enter into agreements with veterinarians under which the veterinarians agree to provide, for a period of time as determined by the Secretary and specified in the agreement, veterinary services in veterinarian shortage situations._x000D_
</t>
  </si>
  <si>
    <t xml:space="preserve">The Secretary may enter into agreements with veterinarians under which the veterinarians agree to provide, for a period of time as determined by the Secretary and specified in the agreement, veterinary services in veterinarian shortage situations._x000D_
_x000D_
</t>
  </si>
  <si>
    <t>{"description":"Applicants must furnish the information required in the request for applications (RFAs), which include: \r\n\r\n(1) a Loan Information Form for each loan to be considered for repayment; \r\n\r\n(2) an Intent of Employment form providing assurance that the applicant will be engaged in employment at a NIFA-designated veterinary shortage area for not less than three years from the anticipated effective date of the VMLRP contract between the individual and NIFA; and \r\n\r\n(3) a signed VMLRP Contract by which the applicant agrees to serve the obligated minimum period of three years providing veterinary service in a designated veterinary shortage area.","isApplicable":true}</t>
  </si>
  <si>
    <t>{"description":"Applications should be submitted as outlined in the RFA. \r\n\r\nApplications must follow the instructions provided per the VMLRP website at www.nifa.usda.gov/vmlrp.  \r\n\r\nQualified individuals interested in participating in the VMLRP should visit the VMLRP website for all application forms and requirements.  \r\n\r\nThe application will be evaluated by a peer review panel, convened for this purpose by the NIFA.  In selecting applicants for participation in the VMLRP, the panel will consider eligibility status, quality of the applicant, and the applicant’s career plan focus.  All selections are subject to final approval by the VMLRP manager.  \r\n\r\nThe NIFA will notify the State Animal Health Official and the applicant of the outcome of the review.\r\n\r\nSeveral Federal statutes and regulations apply to VMLRP applications considered for review and to service agreements awarded under this program. Please refer to Section # 140 for specific details. "}</t>
  </si>
  <si>
    <t>Once the applicant is selected to participate in the VMLRP, the applicant and the NIFA Director (or Secretary of Agriculture) will sign a written binding contract stating the terms and conditions for participating in the VMLRP.  _x000D_
_x000D_
The effective date of the contract will be the date it is signed by the NIFA Director, or the date employment/service begins at an NIFA-designated veterinary shortage area, whichever is later.</t>
  </si>
  <si>
    <t xml:space="preserve">Dates for specific deadlines are announced in the RFAs or guidelines for each fiscal year._x000D_
_x000D_
</t>
  </si>
  <si>
    <t>A VMLRP participant completing the initial 3-year period of qualified veterinary service has an option to extend the obligatory period of service on an annual basis.</t>
  </si>
  <si>
    <t>{"awarded":"quarterly","description":"The VMLRP will pay equal quarterly payments to the lenders.  Each payment will be made shortly after the end of each full quarter of satisfactory service."}</t>
  </si>
  <si>
    <t>[{"code":"program","isSelected":true,"description":"1) Quarterly Report: VMLRP recipients will be required to verify that the terms of the VMLRP contract are being met on a quarterly basis. \r\n\r\nSubsequent quarterly loan repayments will not be disbursed until this verification is provided. This report will be due ten business days after the end of each 3 month interval during the VMLRP contract for the previous 3 month period and must include the following information: (a) A listing of states, counties, and/or insular areas served \r\n(b) A listing of veterinary services and activities provided in the shortage situation \r\n(c) Percentage time (on a 40-hour week basis) providing service to veterinary shortage situation identified in the agreement. \r\n\r\nProgram participants are responsible for notifying NIFA of any changes in the service being provided in the specified shortage situation during the 3-year period. It is strongly recommended that program participants advise NIFA of these changes at least 2 months in advance to allow sufficient processing time. \r\n\r\nFailure to provide the updated information may result in the termination of the VMLRP contract and the program participant may be subject to penalties as outlined in Section C, Paragraph 3 of the contract.\r\n\r\nSPECIAL NOTES: \r\nSee below for information regarding submission of the Termination Report. Please refer to 7 CFR Part 3431 and annual RFA for further details.\r\n\r\n"},{"code":"cash","isSelected":false},{"code":"progress","isSelected":true,"description":"See above for information regarding submission of Quarterly Reports. See below for information regarding submission of the Termination Report.\r\n\r\nSPECIAL NOTE: Please refer to 7 CFR Part 3431 and annual RFA for further details.\r\n\r\n"},{"code":"expenditure","isSelected":false},{"code":"performanceMonitoring","isSelected":true,"description":"2) Termination Report: At the end of the term of the agreement, the recipient and his/her supervisor will each prepare and submit to NIFA a Termination Report that addresses the following, as well as any other information the participants wish to share with NIFA’s VMLRP leadership:\r\na. A summary of the services provided toward mitigation of the original veterinary shortage situation, as well as other veterinary services provided to the local community, institution, or other employing entity,\r\n\r\nb. An assessment of the current state of veterinary services in the recipient’s service area and adjacent service areas, or specialty area, with emphasis on identification of ongoing shortage situations.\r\n\r\nc. An assessment of future veterinary service needs and trends in the recipient’s service (or specialty area) and, to the extent such information may be known, adjacent service areas, with emphasis on identification of ongoing shortage situations, either geographic or disciplinary.\r\n\r\nd. An appraisal of the overall effectiveness of the VMLRP in addressing the specific veterinary shortage situation served by the awardee, including the role of the\r\nmentor (where applicable). The Termination Report must be submitted by email attachment to vmlrp@nifa.usda.gov,  preferably as an MS Word or WordPerfect document. The subject line and the first line of the body of the email should include, in the following order: “Termination Report: &lt;Last name of recipient&gt;, &lt;award number&gt;, &lt;shortage situation code&gt;”.\r\n\r\nSPECIAL NOTES: \r\nSee above for specific details regarding submission of the Quarterly Reports.  \r\n\r\nPlease refer to 7 CFR Part 3431 and annual RFA for further details.\r\n\r\n"}]</t>
  </si>
  <si>
    <t>{"isApplicable":true,"description":"Please refer to 7 CFR Part 3431 for guidance."}</t>
  </si>
  <si>
    <t>Please refer to 7 CFR Part 3431 for guidance.</t>
  </si>
  <si>
    <t>(Direct Payments for Specified Use) FY 17$5,850,000.00; FY 18 est $7,200,000.00; FY 19 est $0.00; FY 16$4,421,823.00; - The difference between the appropriation and obligation numbers reflects legislatively authorized set-asides deducted as appropriate, and in some cases the availability of obligational authority from prior years._x000D_
_x000D_
NOTE:_x000D_
This program represents no year funds.  In terms of availability of appropriations (time), there are no time limits as to when "no-year" funds may be obligated and expended and the funds remain available for their original purposes until expended.</t>
  </si>
  <si>
    <t>Minimum and maximum amounts of funding per grant are established by the annual program announcement.</t>
  </si>
  <si>
    <t>{"list":[{"fiscalYear":2016,"description":"For FY 2016:\r\nThe Veterinary Medicine Loan Repayment Program (VMLRP) received approximately 193 applications. Of these, 187 have been forwarded for review. It is anticipated that in 2016, 40 to 50 veterinarians will receive loan repayment awards totaling approximately $4.5 million in exchange for their commitment to provide professional food supply or public health-related veterinary services in designated US food supply veterinary shortage situations for three (3) years. The Veterinary Medicine Loan Repayment Program (VMLRP) received 193 applications. Of these, 187 were forwarded for review. Although 51 offers of awards were made, only 47 were accepted and executed. These veterinarians will receive loan repayment awards totaling approximately $4,421,823 in exchange for their commitment to provide professional food supply or public health-related veterinary services in designated US food supply veterinary shortage situations for three (3) years."},{"fiscalYear":2017,"description":"FISCAL YEAR (FY) 2017:\n\nThe Veterinary Medicine Loan Repayment Program (VMLRP) received and reviewed 167 completed applications. Although 59 offers of awards were made, only 56 were accepted and executed. \n\nPer the Budget Office, veterinarians will receive loan repayment awards totaling approximately $5,850,000 in exchange for their commitment to provide professional food supply or public health-related veterinary services in designated US food supply veterinary shortage situations for three (3) years."},{"fiscalYear":2018,"description":"FISCAL YEAR (FY) 2018:\nThe Veterinary Medicine Loan Repayment Program (VMLRP) received 154 applications for review. It is anticipated that in 2018, 65-70 veterinarians will receive loan repayment awards totaling approximately $7,200,000 in exchange for their commitment to provide professional food supply or public health-related veterinary services in designated US food supply veterinary shortage situations for three (3) years."},{"fiscalYear":2019,"description":"FISCAL YEAR (FY) 2019:\nThe FY 2019 funding levels have not yet been established by Congressional Appropriations. \n\nIf this Program is funded in FY 2019, it is projected that the funding level will be comparable and the types of projects will be similar.\n\nNIFA projects receiving and reviewing approximately 180 applications and that of these, 55 to 60 veterinarians will receive loan repayment awards in exchange for their commitment to provide professional food supply or public health-related veterinary services in designated US food supply veterinary shortage situations for three (3) years."}],"isApplicable":true}</t>
  </si>
  <si>
    <t>USDA, NIFA, National Program Leader, Institute of Food Production and Sustainability, Division of Animal Systems, 1400 Independence Avenue, SW., STOP 2240 , Washington, DC 20250-2240 Email:&lt; a href='mailto:Policy@nifa.usda.gov'&gt;Policy@nifa.usda.gov&lt;/a&gt;Phone: (202) 401-6134;</t>
  </si>
  <si>
    <t>http://nifa.usda.gov/program/veterinary-medicine-loan-repayment-program</t>
  </si>
  <si>
    <t>Fiscal Year2016: For FY 2016:_x000D_
Not Applicable:_x000D_
Awards under the VMLRP are loan repayments not projects. _x000D_
_x000D_
See veterinary shortage maps for 2016 at www.nifa.usda.gov/vmlrp-map  to review the locations and types of veterinary service shortages eligible to be filled._x000D_
 Not Applicable:_x000D_
Awards under the VMLRP program are loan repayments not projects. _x000D_
_x000D_
See veterinary shortage maps for 2016 posted at www.nifa.usda.gov/vmlrp-map  _x000D_
_x000D_
_x000D_
Fiscal Year2017: FISCAL YEAR (FY) 2017:
Not Applicable:
Awards under the VMLRP are loan repayments not projects. 
See veterinary shortage maps for 2017 posted at www.nifa.usda.gov/vmlrp-mapFiscal Year2018: FISCAL YEAR (FY) 2018:
Not Applicable:
Awards under the VMLRP are loan repayments not projects. 
See veterinary shortage maps for 2018 at www.nifa.usda.gov/vmlrp-map  to review the locations and types of veterinary service shortages eligible to be filled.Fiscal Year2019: FISCAL YEAR (FY) 2019:
Not Applicable:
Awards under the VMLRP are loan repayments not projects.
See veterinary shortage maps for 2019 when they are posted (projected for late winter 2018) at www.nifa.usda.gov/vmlrp-map  to review the locations and types of veterinary service shortages eligible to be filled.</t>
  </si>
  <si>
    <t>In carrying out its review, the peer review panel will take into account the quality of match between an applicant’s professional training and experience and the circumstances and needs of the designated shortage situation the applicant proposes to fill.  _x000D_
_x000D_
The following evaluation criteria will be considered in the context of the factors and circumstances necessary for _x000D_
1) most effective mitigation of the specific veterinary shortage situation, _x000D_
2) prioritizing the relatively more severe shortages and, _x000D_
3) achieving the highest likelihood that awardees will realize employment satisfaction and professional success during and beyond the term of the VMLRP agreement. _x000D_
_x000D_
Additional guidelines are described in the RFAs.</t>
  </si>
  <si>
    <t>Aug 02,2010</t>
  </si>
  <si>
    <t>https://beta.sam.gov/fal/6544382784084ab6a8ee40c4c6790283/view</t>
  </si>
  <si>
    <t>Women and Minorities in Science, Technology, Engineering, and Mathematics Fields</t>
  </si>
  <si>
    <t xml:space="preserve">WAMS; Women and Minorities in Science, Technology, Engineering, and_x000D_
Mathematics Fields (STEM) program_x000D_
</t>
  </si>
  <si>
    <t>{"list":[{"act":{"description":"Section 7204 of the Food Conservation, and Energy Act of 2008 (FCEA) (Public Law 110-246) amends section 1672 of the Food, Agriculture, Conservation and Trade Act of 1990 (FACT) (7 U.S.C. 5925) to authorize the Secretary of Agriculture to make competitive grants to support research and extension activities. The Secretary shall make these grants in consultation with the National Agricultural Research, Extension, and Education, and Economics Advisory Board. "},"authorizationTypes":{"USC":false,"act":true,"statute":false,"publicLaw":false,"executiveOrder":false}}]}</t>
  </si>
  <si>
    <t xml:space="preserve">The Women and Minorities (WAMS) in Science, Technology, Engineering and Mathematics (STEM) Fields program was authorized to increase participation by women and underrepresented minorities from rural areas in the fields of science, technology, engineering and mathematics, with priority given to eligible institutions that carry out continuing programs funded by the Secretary. _x000D_
_x000D_
The goal of the WAMS program is to develop and implement robust partnerships to increase the representation, participation, and entrepreneurism of women in STEM careers, thereby contributing to national economic prosperity. _x000D_
_x000D_
The purpose of the grant program is to support projects that: Provide STEM knowledge, skills and competency to Women and Minorities from Rural Areas with successful placement (a) in the workforce in STEM fields, or (b) as innovators and entrepreneurs adding value to the STEM fields in areas that have relevancy to the USDA Secretary’s priorities._x000D_
</t>
  </si>
  <si>
    <t xml:space="preserve">State agricultural experiment stations; colleges and universities; university research foundations; other research institutions and organizations; Federal agencies; national laboratories; private organizations or corporations; individuals; or any group consisting of 2 or more of these entities.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</si>
  <si>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\r\nhttps://nifa.usda.gov/funding-opportunity/women-and-minorities-science-technology-engineering-and-mathematics-fields \r\n\r\nRFAs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</si>
  <si>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\r\nhttps://nifa.usda.gov/funding-opportunity/women-and-minorities-science-technology-engineering-and-mathematics-fields\r\n\r\nRFAs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</si>
  <si>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https://nifa.usda.gov/funding-opportunity/women-and-minorities-science-technology-engineering-and-mathematics-fields _x000D_
_x000D_
RFAs are generally released annually. Hence, the RFAs provide the most current and accurate information available. Any specific instructions in the Competitive RFAs supersede the general information provided in the CFDA database._x000D_
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</si>
  <si>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https://nifa.usda.gov/funding-opportunity/women-and-minorities-science-technology-engineering-and-mathematics-fields_x000D_
_x000D_
RFAs are generally released annually. Hence, the RFAs provide the most current and accurate information available. Any specific instructions in the Competitive RFAs supersede the general information provided in the CFDA database. </t>
  </si>
  <si>
    <t>Not applicable._x000D_
2 CFR Part 200 – Subparts D &amp; E apply to this program.</t>
  </si>
  <si>
    <t>Specific details are provided in the Request for Applications (RFA), which are generally published annually. _x000D_
_x000D_
The most current RFA is available via: _x000D_
https://nifa.usda.gov/funding-opportunity/women-and-minorities-science-technology-engineering-and-mathematics-fields</t>
  </si>
  <si>
    <t>{"types":{"moe":false,"formula":false,"matching":true},"matching":{"requirementFlag":"voluntary","percent":"100","description":"Grant recipients are required to match the USDA funds awarded on dollar-for-dollar basis from non-Federal sources with cash and in-kind contributions.\r\n\r\nNIFA may waive the matching funds requirement for a grant if NIFA determines that: \r\n\r\n(a) the results of the project, while of particular benefit to a specific agricultural commodity, are likely to be applicable to agricultural commodities generally; or \r\n\r\n(b) the project involves a minor commodity, the project deals with scientifically important research, and the grant recipient is unable to satisfy the matching funds requirement.\r\n"}}</t>
  </si>
  <si>
    <t>{"awarded":"letter","description":"In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\r\n\r\nhttps://nifa.usda.gov/funding-opportunity/women-and-minorities-science-technology-engineering-and-mathematics-fields\r\n\r\nRFAs are generally released annually. Hence, the RFAs provide the most current and accurate information available. Any specific instructions in the Competitive RFAs supersede the general information provided in the CFDA database.\r\n"}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</si>
  <si>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Awards.\r\n"},{"code":"cash","isSelected":true,"description":"(6/21/17 FYI ONLY:\r\nNIFA utilizes the Federal Financial Report, Form SF-425 to monitor cash outlays.)\r\n"},{"code":"progress","isSelected":true,"description":"PROGRESS REPORTS:\r\nSee above for pertinent and specific details.\r\n\t"},{"code":"expenditure","isSelected":true,"description":"EXPENDITURE REPORTS:\r\nSee above for pertinent and specific details.\r\n"},{"code":"performanceMonitoring","isSelected":true,"description":"PERFORMANCE MONITORING:\r\nSee above for pertinent and specific details.\r\n"}]</t>
  </si>
  <si>
    <t>(Cooperative Agreements (Discretionary Grants)) FY 17$378,600.00; FY 18 est $363,000.00; FY 19 est $0.00; FY 16$382,650.00; - The difference between the appropriation and obligation numbers reflects legislative authorized set-asides deducted as appropriate, and in some cases the availability of obligational authority from prior years.
NOTES:
(1)  Funding associated with this program has been transferred to the Department of Education or the National Science Foundation in the President's FY 2017 Budget proposal. 
Therefore, FY 2019 funds are not reported for the NIFA program</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</si>
  <si>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https://nifa.usda.gov/funding-opportunity/women-and-minorities-science-technology-engineering-and-mathematics-fields_x000D_
</t>
  </si>
  <si>
    <t>{"list":[{"fiscalYear":2016,"description":"In FY 2016 award cycle, $383,000 was available for project awards. Four (4) projects are in the process to be awarded.   Awards will be finalized on or before September 30, 2016.\r\n\r\n\r\n In FY 2016 award cycle, $382,650 was available for project awards. Four (4) projects were awarded by September 30, 2016."},{"fiscalYear":2017,"description":"In the Fiscal Year (FY) 2017 award cycle, approximately $379,000 was funded through four (4) projects. 35 projects were accepted for review. The funding rate was 11%."},{"fiscalYear":2018,"description":"In the Fiscal Year (FY) 2018 award cycle, approximately $363,000 was recommended for funding four (4) projects. 56 projects were accepted for review. The funding rate is 7%."},{"fiscalYear":2019,"description":"The FY 2019 funding levels have not yet been established by Congressional Appropriations. \n\nIf this Program is funded in FY 2019, it is projected that the funding level will be comparable and the types of projects will be similar.\n\nPertinent details will be provided by Program at a future date."}],"isApplicable":true}</t>
  </si>
  <si>
    <t>USDA, NIFA, National Program Leader, Institute of Youth, Family, and Community, Division of Community and Education, 1400 Independence Avenue, SW., STOP 2250, Washington , DC 20024-2250 Email:&lt; a href='mailto:Policy@nifa.usda.gov'&gt;Policy@nifa.usda.gov&lt;/a&gt;Phone: (202) 720-2324;</t>
  </si>
  <si>
    <t>http://nifa.usda.gov/program/women-and-minorities-science-technology-engineering-and-mathematics-fields-grant-program</t>
  </si>
  <si>
    <t>Fiscal Year2016: For FY 2016;_x000D_
The WAMS Grant Program provides funding that may be used for research and extension activities in the training, outreach and mentoring of women and underrepresented minorities from rural areas in STEM fields relevant to USDA mission. It is an expectation that investment of public funds through the WAMS Grant Program will lead to:_x000D_
•	Gains in STEM knowledge, skills and capabilities, as well as new participants in USDA science mission through outreach activities, new careers or entrepreneurial enterprise; _x000D_
•	Increased documentation of outputs, significant activities, including dissemination activities, events, services or products that contribute toward achieving the goals and objectives of WAMS; _x000D_
•	Increased change in knowledge, actions or conditions; and,_x000D_
•	Increased capacity for carrying out the USDA mission by rural women and underrepresented minorities. _x000D_
_x000D_
 Fiscal year 2016 grants through WAMS have been awarded for:_x000D_
_x000D_
• SUMMER MATH AND SCIENCE HONORS ACADEMY: This project will develop a free, five-week residential college preparatory program for high-potential, underrepresented high school students from rural areas._x000D_
_x000D_
• ENHANCING STEM UNDERGRADUATE EDUCATION AND EXPERIENTIAL LEARNING FOR WOMEN AND UNDERREPRESENTED MINORITIES This project aims to attract women and underrepresented minorities sophomore students from rural areas that are interested in the STEM disciplines and promote their development towards completion of their studies. Therefore, promising sophomore students will be identified and provided with advise, mentoring, training and educational opportunities in preparation for STEM-related careers_x000D_
_x000D_
• RECRUITING UNDERREPRESENTED MINORITY GRADUATE STUDENTS IN THE AGRICULTURAL SCIENCES THROUGH PARTNERSHIPS WITH 1890 LAND-GRANT INSTITUTIONS; This project will develop a Pre-Graduate School Pathway Program that will enhance the academic success and graduate school readiness of upper-level undergraduate students from two (2)  1890 Historically Black Land-Grant Institutions._x000D_
_x000D_
_x000D_
• INCREASING STUDENT DIVERSITY IN FOOD AND AGRICULTURE-RELATED STEM DISCIPLINES THROUGH UNDERGRADUATE CLASSROOM-BASED RESEARCH EXPERIENCES: This project will develop and instruct a Classroom-based Undergraduate Research Experience (CURE) course that engages students with authentic scientific research and communication. They will specifically target women and minorities from rural communities and recruit them for this course. Using actual research relevant to rural communities and agriculture, students will engage with hands-on research in the classroom._x000D_
Fiscal Year2017: For Fiscal Year )FY) 2017:
CULTIVATING ACCESS: AGRICULTURE CAREER COMMUNITIES TO EMPOWER STUDENTS IN STEM
The goal of this project is to increase participation by women and minorities from rural areas in
STEM-related agricultural careers by fostering mentoring relationships between high-school students, college students, and industry professionals throughout the agricultural production-to processing pipeline.  This program includes research guided mentor training of industry professionals and college student ambassadors, an online ACCESS Portal containing educational and career development resources for youth and parents, and the implementation of scaffolded mentoring curriculum designed to foster understanding of STEM careers in agriculture and enhance employability skills such as leadership, teamwork and communication. This project intends to impact 90 students (60 high school and 30 undergraduates) and 15 faculty during the grant period.
PROMOTING STEM EDUCATIONAL EQUITY (STEM-EE) FOR RURAL MINORITY YOUTH THROUGH EXPERIENTIAL LEARNING AND MENTORING OPPORTUNITIES
This 4-H extension and research project has objectives of promoting life skills, higher learning,
STEM career exploration and commitment. This will be accomplished through volunteer-mentor delivered STEM-based experiential educational activities with recruited rural minority youth in non-formal community settings. The next level of intervention involves youth attending a state level
Summit to work with faculty mentors on a capstone project to be presented in their communities and statewide. The research portion of the project compares STEM-EE recipients with matched rural, minority recipients of STEM educational activities restricted to local level (control comparison group).
EMPOWERING WOMEN IN AGRICULTURE
This project from Montana State propose the following activities: 1) Survey study on women in Montana’s agriculture;
2) Two-credit online summer course for students of 2-year tribal and community colleges focused on the contributions of women in agriculture in five different workforce pathways –research, Extension, marketing, farming, and administration— and conditions for career success; 
3) Student internship program; 
4) Annual summit on women in agriculture; and 
5) Video-clip repository on the life-journey of women in Montana’s agriculture. 
The expected project outcomes include: 
1) Findings about the needs, aspirations, and achievements of women in Montana’s agriculture; 
2) Increase student understanding of the role of women in  agriculture and paths for career success; 
3) Student real-life work experiences; and 
4) Increase public understanding of the roles, contributions, and life-journey of woman to the Northern Rockies agriculture. 
The project intends to directly impact 45 students and 13 faculty during the grant period.
INCREASING AWARENESS AND OPPORTUNITIES FOR WOMEN AND MINORITY STUDENTS IN SUSTAINABLE BIOMATERIALS EDUCATION
The purpose of this project is to increase awareness and preparation of women and minority students for careers in the field of renewable energy and biobased products. Objectives are to (1) create informative recruiting materials that attract women and minority students to biomaterials undergraduate programs and 2) develop and test SBIOCAMP, a model for a week long summer camp for women and minority high school students that highlights the new discipline of biomaterials science. Plans to accomplish these goals include creation of videos, brochures, and webpages that raise interest and describe the career prospects in the new bioeconomy sector and development of a new summer camp model that provides opportunities to practice critical thinking and leadership skills in a nonjudgmental setting, solve real world case studies using research and analysis, tour local biomaterials businesses and recycling center, and be immersed in Virginia Tech’s campus culture. Women and minority students will be recruited for the camp from rural areas of Virginia with particular emphasis on first generation students and students from the coal mining and underserved population regions. This project intends to directly impact 2 faulty, 20 undergraduate students and 20 high school students during the grant period. They aim to impact an additional 68 faculty and 400 high school students per year indirectly as the summer camp is replicated at universities throughout the country with natural resources programs.Fiscal Year2018: For Fiscal Year (FY) 2018:
SOUTHERN UTAH UNIVERSITY PRE-FRESHMAN ENGINEERING PROGRAM (PREP), A PROGRAM DESIGNED TO HELP BUILD STEM PROFICIENCY, AMONG UNDERREPRESENTED POPULATIONS AND WILL ADDRESS APPLIED MATH PROFICIENCY.
In Utah several barriers prevent students from obtaining post-secondary STEM degrees.
We seek to remedy this through implementation of our program, SUU PREP. We will identify southern Utah students, entering seventh grade, who have already expressed an interest in and aptitude for STEM fields, but who come from underrepresented groups, including: girls, children of color, students of low socioeconomic status, students from an agricultural heritage, and first generation college students. SUU PREP will involve these students in a three-year intensive academic summer program integrating STEM disciplines with a focus on mathematics. SUU PREP will incorporate best practices that have been demonstrated to support success for underrepresented students in STEM pathways, as well as a tested curriculum developed over several decades. Our goal is to increase the number of students, from underrepresented groups, pursuing post-secondary STEM education. Short-term objectives include: improved attitude toward STEM, increased mathematics aptitude, increased critical thinking aptitude, and increased aptitude in all SUU PREP courses. 
Impact: 90 students, 1 faculty, ~30 curricular products developed. 
ENGAGING WOMEN AND MINORITIES IN AGRICULTURE-RELATED STEM DISCIPLINES THROUGH MENTORING, LEADERSHIP DEVELOPMENT, AND EXPERIENTIAL LEARNING
We propose to engage and equip female and minority high school students in agriculture-related research and leadership training under the guidance and mentoring of successful women and minority faculty working in FANH STEM disciplines. Technical knowledge gained through problem-based, learning experiences will be coupled with development of professional “soft” skills (e.g., problem solving, team work, and communication). Career awareness, professional development, and leadership skills will be enhanced through participation in professional development training, networking opportunities, hands-on research experiences, and research symposia. Agriculture is the top industry in this rural state. Developing the professional capacity of women and minorities in agricultural-related STEM disciplines will promote sustainable agriculture systems and resilient rural communities as well as support a workforce representative of the region’s constituency. This proposal addresses USDA Strategic Goals to assist rural communities (Goal #1), conserve natural resources (Goal #2), and promote agricultural production (Goal 3). 
Direct impact: 170 students, 20 faculty, 32 curricular products developed.
PATHWAYS TO SUSTAINABLE MATERIALS SCIENCE AND ENGINEERING: SUPPORTING RURAL WOMEN FROM COLLEGE TO CAREER
NCSU's Department of Forest Biomaterials has successfully instituted a
STEM-based Sustainable Materials and Technology undergraduate program. Program faculty proposes to extend this success to K-14 students to prepare future workforce in the holistic discipline of sustainability. The grant will focus on minority women attending community colleges since historically they have been under-represented in the forest biomaterials field. The goal is to expand their opportunities for professional careers and educational equity in sustainable materials science and engineering. This will be accomplished by providing a multi-tiered support system at every phase of the student’s postsecondary academic career --- specifically through community support, academic mentorship, experiential learning, community research projects, professional development, and university scholarship/admission guidance. The project will enhance participants’ scientific and professional competencies, leadership and communication skills, professionalism, critical and problem-solving skills, and team-building ability. The project is based on accountability; project-component outcomes will be assessed using proven methodologies. Impact: 46 students, 1 faculty, 20 curricular products developed.
ALASKA NATIVE YOUTH INVESTIGATE FOOD SYSTEMS AND EXPLORE CAREER PATHS IN FOOD AND AGRICULTURE
This project seeks to bridge gaps in STEM educational opportunities for Alaska Native students in remote villages, while edging them towards health, food security, and food policy engagement. We would develop an intensive, two week module for Alaska Native students who would delve into agriculture, food and nutrition science through active learning and student-driven research. The long-term goal of this project is that Interior Alaska Native high school students are inspired and empowered to pursue a STEM career, whether in agriculture, nutrition, or another science; they have a deep understanding and curiosity about food in Alaska—how our food is produced, why we eat what we eat, and the health implications for what we eat; and they gain the power and knowledge to affect food policy that influences their lives and that of their families and communities. Impact: ~10 students, 100 community members, 1 circular product developed.Fiscal Year2019: For Fiscal Year (FY) 2019:
Project data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</si>
  <si>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https://nifa.usda.gov/funding-opportunity/women-and-minorities-science-technology-engineering-and-mathematics-fields_x000D_
</t>
  </si>
  <si>
    <t>Mar 24,2010</t>
  </si>
  <si>
    <t>https://beta.sam.gov/fal/3d8dad62f4704e3ca2b8842ce9bac1f9/view</t>
  </si>
  <si>
    <t>Farm Business Management and Benchmarking Competitive Grants Program</t>
  </si>
  <si>
    <t>(FBMB)</t>
  </si>
  <si>
    <t>{"list":[{"act":{"description":"Section 1672D of the Food, Agriculture, Conservation and Trade Act of 1990 (7 U.S.C. 5925f)"},"USC":{"title":"7","section":"5925f"},"authorizationTypes":{"USC":true,"act":true,"statute":false,"publicLaw":false,"executiveOrder":false},"usc":{"title":"7","section":"5925f"}}]}</t>
  </si>
  <si>
    <t xml:space="preserve">To establish a competitive research and extension grants program for the purpose of: (1) improving the farm management knowledge and skills of agricultural producers; and (2) establishing and maintaining a national, publicly available farm financial management database to support improved farm management.  </t>
  </si>
  <si>
    <t xml:space="preserve">Applications may be submitted by qualified public and private entities. Pursuant to 7 U.S.C. 450i(7), this includes:  _x000D_
(A) State agricultural experiment stations; _x000D_
(B) colleges and universities; _x000D_
(C) university research foundations; _x000D_
(D) other research institutions and organizations; _x000D_
(E) Federal agencies; _x000D_
(F) national laboratories; _x000D_
(G) private organizations or corporations; _x000D_
(H) individuals; or _x000D_
(I) any group consisting of 2 or more of the entities described in subparagraphs (A) through (H)._x000D_
_x000D_
Award recipients may subcontract to organizations not eligible to apply provided such organizations are necessary for the conduct of the project.  An applicant’s failure to meet an eligibility criterion by the time of an application deadline may result in the application being excluded from consideration or, even though an application may be reviewed, will preclude NIFA from making an award._x000D_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</si>
  <si>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\r\nhttps://nifa.usda.gov/funding-opportunity/farm-business-management-and-benchmarking-fbmb-competitive-grants-program\r\n\r\nRFAs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</si>
  <si>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\r\nhttps://nifa.usda.gov/funding-opportunity/farm-business-management-and-benchmarking-fbmb-competitive-grants-program\r\n\r\nRFAs are generally released annually. Hence, the RFAs provide the most current and accurate information available. Any specific instructions in the Competitive RFAs supersede the general information provided in the CFDA database."}</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</si>
  <si>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https://nifa.usda.gov/funding-opportunity/farm-business-management-and-benchmarking-fbmb-competitive-grants-program_x000D_
_x000D_
RFAs are generally released annually. Hence, the RFAs provide the most current and accurate information available. Any specific instructions in the Competitive RFAs supersede the general information provided in the CFDA database._x000D_
</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</si>
  <si>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RFAs are generally released annually. Hence, the RFAs provide the most current and accurate information available. Any specific instructions in the Competitive RFAs supersede the general information provided in the CFDA database. _x000D_
_x000D_
SPECIAL NOTE: _x000D_
Please refer to the Competitive Request for Applications (RFAs) for further specific and pertinent details. The most current RFA is available via: _x000D_
https://nifa.usda.gov/funding-opportunity/farm-business-management-and-benchmarking-fbmb-competitive-grants-program_x000D_
_x000D_
</t>
  </si>
  <si>
    <t>Not applicable._x000D_
_x000D_
2 CFR Part 200 – Subparts D &amp; E apply to this program.</t>
  </si>
  <si>
    <t xml:space="preserve">Specific details are provided in the Request for Applications (RFA), which are generally published annually. _x000D_
_x000D_
The most current RFA is available via: _x000D_
https://nifa.usda.gov/funding-opportunity/farm-business-management-and-benchmarking-fbmb-competitive-grants-program_x000D_
_x000D_
</t>
  </si>
  <si>
    <t>{"awarded":"letter","description":"In accordance with statutory time limits, project periods, including no-cost extensions of time, for competitive project grants and/or cooperative agreements may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Competitive Request for Applications (RFAs) for specific and pertinent details. The most current RFAs are available via: \r\n\r\nhttps://nifa.usda.gov/funding-opportunity/farm-business-management-and-benchmarking-fbmb-competitive-grants-program\r\n\r\nRFAs are generally released annually. Hence, the RFAs provide the most current and accurate information available. Any specific instructions in the Competitive RFAs supersede the general information provided in the CFDA database.\r\n"}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</si>
  <si>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</si>
  <si>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 xml:space="preserve">(Project Grants (Cooperative Agreements)) FY 17$1,346,556.00; FY 18 est $1,918,875.00; FY 19 est $0.00; FY 16$1,349,565.00; - SPECIAL NOTES:_x000D_
_x000D_
(1) The difference between the appropriation and obligation numbers reflects legislative authorized set-asides deducted as appropriate, and in some cases the availability of obligational authority from prior years._x000D_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</si>
  <si>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https://nifa.usda.gov/funding-opportunity/farm-business-management-and-benchmarking-fbmb-competitive-grants-program_x000D_
_x000D_
</t>
  </si>
  <si>
    <t>{"list":[{"fiscalYear":2016,"description":"For FY 2016:\r\nNIFA announced the availability of grant funds and requested applications for the Farm Business Management and Benchmarking (FBMB) Competitive Grants Program for fiscal year (FY) 2016 to improve the farm management knowledge and skills of agricultural producers; and maintain a national, publicly available farm financial management database to support improved farm management. The amount available for support of this program in FY 2016 was approximately $1.35 million. Grant deadline was April 11, 2016.  Seven (7) proposals were submitted; however, two (2) were declined.\r\n\r\nFive (5) proposals were reviewed by a panel of reviewers on May 4, 2016. Four (4) proposals were recommended for funding and one (1) recommended as “do not fund”.\r\n\r\n\r\n\r\n The amount available for support of this program in Fiscal Year (FY) 2016 was $1,349,565 after legislatively mandated set-asides. \r\n\r\nFour (4) proposals were submitted and accepted. \r\n\r\nFour (4) proposals were reviewed and ranked by four (4) panel reviewers. The Panel accepted and recommended four (4) proposals to receive funding to deliver the Farm Business Management and Benchmarking (FBMB) grant. Amount of funds awarded to the four (4) institutions throughout the United States are:\r\nLocation #1    Amount:  $ 482,168;\r\nLocation #2    Amount:  $ 443,561;\r\nLocation #3    Amount:  $ 209,915; and\r\nLocation #4    Amount:  $ 213,921. \r\n"},{"fiscalYear":2017,"description":"The amount available for support of this program in Fiscal Year 2017 was $1,346,556, after legislatively mandated set-asides. \n\nFifteen (15) proposals were submitted; however four (4) were declined; therefore, eleven (11) proposals were accepted and reviewed. \n\nEleven (11) proposals were reviewed and ranked by a panel of four (4). The panel recommended three (3) proposals to receive funding to deliver the Farm Business Management and Benchmarking grant. Amount funds awarded to the three institutions throughout the United States are: \n\nLocation #1: $451,749\nLocation #2: $450,227\nLocation #3: $444,580"},{"fiscalYear":2018,"description":"NIFA announced the availability of grant funds and requested applications for the Farm Business Management and Benchmarking (FBMB) Competitive Grants Program for fiscal year (FY) 2018 to improve the farm management knowledge and skills of agricultural producers; and maintain a national, publicly available farm financial management database to support improved farm management. \n\nThe amount available for support of this program in FY 2018 was $1,918,875. Grant deadline was April 20, 2018.\n\nNine (9) proposals were submitted; however, two (2) of the submitted proposals were declined for duplication and/or non-compliance with the requirements within the Request for Applications. \n\nSeven (7) proposals were reviewed by a panel of five (5) reviewers on May 30, 2018.\n\nFive (5) proposals were recommended for funding."},{"fiscalYear":2019,"description":"This program is subject to congressional budget approval for FY 2019. \n\nAt this time, the projected funding level is Zero ($0). \n\nHowever, if funding is provided, it is anticipated that similar projects will be awarded."}],"isApplicable":true}</t>
  </si>
  <si>
    <t>USDA, NIFA, National Program Leader, Institute of Youth, Family, and Community, Division of Family and Consumer Sciences, 1400 Independence Avenue, SW., STOP 2250, Washington, DC 20250-2250 Email:&lt; a href='mailto:Policy@nifa.usda.gov'&gt;Policy@nifa.usda.gov&lt;/a&gt;Phone: (202) 720-4795;</t>
  </si>
  <si>
    <t>http://nifa.usda.gov/funding-opportunity/farm-business-management-and-benchmarking-fbmb-competitive-grants-program</t>
  </si>
  <si>
    <t>Fiscal Year2016: FBMB Review Panel recommended four awards; these will not be announced until the Awards Management Division makes awards._x000D_
_x000D_
Pertinent details to be provided by Program at a future date _x000D_
_x000D_
Examples of funded projects are:  _x000D_
(1) Initiate innovative pilot projects to create new approaches to expanding farm financial benchmarking, help educational programs seeking to start benchmarking efforts, develop a file repository that will allow real-time uploading of the files to the database and improve data security; revise financial analysis tools to meet the unique needs of direct marketing farmers; provide additional research access to the database; provided training on enhancing data integrity and developing greater efficiencies delivering farm financial analysis to producers; and create training resources to help producers manage during this era of heightened financial stress._x000D_
_x000D_
(2) Partnerships between farm business management associations and land grant universities focusing on improving the knowledge of U.S. farmers and ranchers, improving long-term profitability and producer risk management decision through the use and development of the national database. The overarching project goals are: improved the quality, quantity, and diversity of the National Farm Financial Benchmarking Database through enhanced producer association partnerships in each of the five (5) states; and use resulting project data to link farm financial indicators to other farm decision-making tools in order to improve the probability of farm success and survival, particularly for small-and medium-sized and beginning farms. _x000D_
_x000D_
(3) Expand the well-established, national recognized, and publicly available farm financial management database FINBIN to support improved profitability and competitiveness of producers of a wide variety of crops and livestock in Tennessee by leveraging the established relationships of the farm management specialist have with producers across the state along with their years of experiences using FINPACK software to expand the FINBIN starting with 2016 records. _x000D_
_x000D_
_x000D_
(4) Establish a farm financial management benchmarking system by combining efforts of three (3) long-standing programs at the University of Wisconsin, Cornell University, and Michigan State University with particular emphasis on dairy farms. It will populate the benchmarking system with national farm financial records from USDA - FAS. This project will help improve the profitability and competitiveness of U.S. dairy producers; particularly small and mid-size producers by providing benchmarking opportunities for informed decision-making. It will empower producers in the financial stewardship of their farm businesses’ resources._x000D_
Fiscal Year2017: Examples of funded projects are: 
1.	Maintain and expand the existing national farm financial database with specific focus on collecting information from more diverse producer groups; establishing new partnerships and approaches for data collection; and creating resources and opportunities to facilitate data use and interpretation to a broader farming and research audience. Specific goals of this project include: increasing the diversity of the existing database; expanding collaborations with farm financial management programs; developing additional tools to improve overall database efficiency and collaborative efforts; enable more research opportunities using the database; provide training to emerging benchmarking programs in order to ensure consistency and integrity of collection processes; directly assist small and mid-sized producers with benchmarking efforts; and create training resources to help producers, educators, and lenders to interpret and apply benchmarking principals in ways that are most beneficial to operational management.
2.	Continuation of a partnership between farm business management associations and two land-grant universities focused on improving the knowledge of U.S. farmers and ranchers. The intention of our project is to improve long-term profitability and producer risk management decisions through the use and development of the National Farm Financial Benchmarking Database. These collaborating partners are committed to expanding their organizations by increasing the number of participants (especially beginning and small- and medium-sized farms), increasing the quality of financial records, and creating a comprehensive annual report to be used in the national database. The collaborating associations will support research efforts related to farm profitability, improved risk management decision-making under financial stress, efficiency indicators, and cost of production. This project will also develop a high quality research program through the two universities that will focus on improving producer profitability and risk management decision-making.
3.	Increase the number of New York and Ohio crop and livestock farms completing regular farm business analysis using FINPACK. With these analyses in hand we will hold introductory and advanced producer workshops. The goal of these workshops is to reduce risk in today's volatile market through the provision of regional benchmarks and ratios by which farms can compare their data to identify areas of improvement.Fiscal Year2018: FBMB Review Panel recommended five (5) awards. The awards will be announced after the Awards Management Division has finalized the official award.
Information is not yet available. 
Pertinent data to be provided by Program at a future date.Fiscal Year2019: Information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</si>
  <si>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https://nifa.usda.gov/funding-opportunity/farm-business-management-and-benchmarking-fbmb-competitive-grants-program_x000D_
</t>
  </si>
  <si>
    <t>Mar 17,2010</t>
  </si>
  <si>
    <t>https://beta.sam.gov/fal/18e6c033307f4eb498ead85aa4c06c0a/view</t>
  </si>
  <si>
    <t>Sun Grant Program</t>
  </si>
  <si>
    <t>{"list":[{"act":{"description":"The Sun Grant Program, was originally established in section 778 of the Agriculture, Rural Development, Food and Drug Administration, and Related Agencies Appropriations Act of 2004 (Public  Law 108-199), which amended the Farm Security and Rural Investment Act of 2002 (7 U.S.C. 8101 et seq.) adding section 9011, entitled the “Sun Grant Research Initiative Act of 2003”. Section 7526 of the Food, Conservation, and Energy Act of 2008 (7 U.S.C. 8114) establishes the Sun Grant Program, replacing the “Sun Grant Research Initiative Act of 2003”. Authority for the Sun Grant Program is delegated to the National Institute of Food and Agriculture in title 7 Part 2.66 subpart (a) section (153) of the Code of Federal Regulations."},"USC":{"title":"7","section":"8114"},"authorizationTypes":{"USC":true,"act":true,"statute":false,"publicLaw":false,"executiveOrder":false},"usc":{"title":"7","section":"8114"}}]}</t>
  </si>
  <si>
    <t>This program responds to the need to enhance national energy security with biobased energy technology; promote diversification and environmental sustainability through biobased technology; promote economic diversification in the rural U.S. through biobased technology; and enhance the efficiency of biobased technology research and development (R&amp;D) through collaborations among USDA; Department of Energy (DOE); and Land Grant Institutions._x000D_
_x000D_
Grants will be awarded to the sun grant centers and subcenter for the purposes of carrying out a competitive grants program and to conduct multi-institutional and multistate research, extension, and education programs on technology development; and integrated research, extension, and education programs on technology implementation.</t>
  </si>
  <si>
    <t>Only the Sun Grant Centers and Subcenter as specifically designated in 7 U.S.C. 8114 are eligible to apply for funding under this program.</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</si>
  <si>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\r\nhttps://nifa.usda.gov/funding-opportunity/sun-grant-program\r\n\r\nRFAs are generally released annually. Hence, the RFAs provide the most current and accurate information available. Any specific instructions in the Competitive RFAs supersede the general information provided in the CFDA database.\r\n\r\n","isApplicable":true}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</si>
  <si>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Applications.\r\n\r\nSPECIAL NOTE: \r\nPlease refer to the Competitive Request for Applications (RFAs) for further specific and pertinent details. The most current RFAs are available via: \r\nhttps://nifa.usda.gov/funding-opportunity/sun-grant-program\r\n\r\nRFAs are generally released annually. Hence, the RFAs provide the most current and accurate information available. Any specific instructions in the Competitive RFAs supersede the general information provided in the CFDA database.\r\n"}</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</si>
  <si>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https://nifa.usda.gov/funding-opportunity/sun-grant-program_x000D_
_x000D_
RFAs are generally released annually. Hence, the RFAs provide the most current and accurate information available. Any specific instructions in the Competitive RFAs supersede the general information provided in the CFDA database.</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</si>
  <si>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https://nifa.usda.gov/funding-opportunity/sun-grant-program_x000D_
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</si>
  <si>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https://nifa.usda.gov/funding-opportunity/sun-grant-program_x000D_
_x000D_
</t>
  </si>
  <si>
    <t>{"types":{"moe":false,"formula":false,"matching":true},"matching":{"requirementFlag":"voluntary","percent":"20","description":"Funds allocated for competitive grants must be matched in an amount of 20 percent from non-Federal sources by all subawardees. Matching requirements do not apply to fundamental research. Additionally, the Sun Grant Center or Subcenter may reduce or eliminate the requirement for non-Federal funds for applied research if the Sun Grant Center or Subcenter determines that the reduction is necessary and appropriate pursuant to specific guidance issued by NIFA. \r\n\r\nSpecific matching provisions are announced in the request for applications or guidelines for each fiscal year."}}</t>
  </si>
  <si>
    <t>{"awarded":"letter","description":"In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\r\n\r\nhttps://nifa.usda.gov/funding-opportunity/sun-grant-program\r\n\r\nRFAs are generally released annually. Hence, the RFAs provide the most current and accurate information available. Any specific instructions in the Competitive RFAs supersede the general information provided in the CFDA database."}</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</si>
  <si>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Awards."},{"code":"cash","isSelected":false},{"code":"progress","isSelected":true,"description":"PROGRESS REPORTS:\r\nSee above for pertinent and specific details.\r\n\r\n"},{"code":"expenditure","isSelected":true,"description":"EXPENDITURE REPORTS:\r\nSee above for pertinent and specific details.\r\n"},{"code":"performanceMonitoring","isSelected":true,"description":"PERFORMANCE MONITORING:\r\nSee above for pertinent and specific details."}]</t>
  </si>
  <si>
    <t>{"isApplicable":true,"description":"Relation to other audit requirements, but records must be available for review or audit by appropriate officials of the Federal agency, pass-through entity, and Government Accountability Office (GAO). \r\n\r\nThis program is also subject to audit by the cognizant Federal audit agency and the USDA Office of Inspector General.\r\n\r\n"}</t>
  </si>
  <si>
    <t xml:space="preserve">(Project Grants (Cooperative Agreements)) FY 17$2,787,840.00; FY 18 est $2,815,488.00; FY 19 est $0.00; FY 16$2,328,000.00; - SPECIAL NOTES:_x000D_
(1) The difference between the appropriation and obligation numbers reflects legislative authorized set-asides deducted as appropriate, and in some cases the availability of obligational authority from prior years._x000D_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</si>
  <si>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https://nifa.usda.gov/funding-opportunity/sun-grant-program_x000D_
_x000D_
</t>
  </si>
  <si>
    <t>{"list":[{"fiscalYear":2016,"description":"The Sun Grant program supports a national network of land-grant universities and national laboratories that are partnering to help build the bioeconomy. As described in the 2014 Farm Bill, this effort is conducted across five regions and one sub-region headed by a land-grant university to conduct annual solicitations that focus on improving rural economic development through the production of sustainable biomass feedstocks for biofuels and biobased products.\r\n\r\nThis is a continuation grant and funding was provided at $2,238,000.\r\n\r\n The Sun Grant program supports a national network of land-grant universities and national laboratories that are partnering to help build the bioeconomy. As described in the 2014 Farm Bill, this effort is conducted across five (5) regions and one (1) sub-region headed by a land-grant university to conduct annual solicitations that focus on improving rural economic development through the production of sustainable biomass feedstocks for biofuels and biobased products.\r\n\r\nThis represents a continuation grant and funding was provided at $2,238,000.\r\n\r\n"},{"fiscalYear":2017,"description":"Fiscal Year (FY) 2017:\n\nThe Sun Grant program supports a national network of land-grant universities and national laboratories that are partnering to help build the bioeconomy. As described in the 2014 Farm Bill, this effort is conducted across five (5) regions and one (1) sub-region headed by a land-grant university to conduct annual solicitations that focus on improving rural economic development through the production of sustainable biomass feedstocks for biofuels and biobased products.\n\nThis represents a continuation grant and funding was provided at $2,787,840"},{"fiscalYear":2018,"description":"Fiscal Year (FY) 2018:\n\nThe program will continue to support the work of the regional centers identified through the merit review. The program will be funded through a continuation process. Anticipated funding level is $2,815,488."},{"fiscalYear":2019,"description":"Fiscal Year  (FY) 2019:\n\nThe FY 2019 funding levels have not yet been established by Congressional Appropriations. \n\nIf this Program is funded in FY 2019, it is projected that the funding level will be comparable and the types of projects will be similar.\n\nPertinent details will be provided by Program at a future date."}],"isApplicable":true}</t>
  </si>
  <si>
    <t>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t>
  </si>
  <si>
    <t>USDA. NIFA, National Program Leader; Institute of Bioenergy, Climate, and Environment, Division of Bioenergy, 1400 Independence Avenue, SW., STOP 2210, Washington, DC 20250-2210 Email:&lt; a href='mailto:Policy@nifa.usda.gov'&gt;Policy@nifa.usda.gov&lt;/a&gt;Phone: (202) 401-5244;</t>
  </si>
  <si>
    <t>http://nifa.usda.gov/funding-opportunity/sun-grant-program</t>
  </si>
  <si>
    <t xml:space="preserve">10.306 Biodiesel; 10.310 Agriculture and Food Research Initiative (AFRI) ; 10.312 Biomass Research and Development Initiative Competitive Grants Program (BRDI); </t>
  </si>
  <si>
    <t>Fiscal Year2016: For FY 2016:_x000D_
The program will continue to support research, education, and extension activities that focus on improving rural economic development through the production of sustainable biomass feedstocks for biofuels and biobased products._x000D_
_x000D_
 The project address national energy needs and established a national bioeconomy through coordinated regional research, education and extension activities specifically focused on agriculture and forest based fuels implementing and coordinating a competitive grants programs specific to five  (5) individual regions utilizing innovative and traditional outreach methods to disseminate information and knowledge. _x000D_
Fiscal Year2017: Fiscal Year (FY) 2017:
The project addressed national energy needs and established a national bioeconomy through coordinated regional research, education and extension activities specifically focused on agriculture and forest based fuels implementing and coordinating a competitive grants programs specific to five  (5) individual regions utilizing innovative and traditional outreach methods to disseminate information and knowledge.Fiscal Year2018: Fiscal Year (FY) 2018:
The program will continue to support research, education, and extension activities that focus on improving rural economic development through the production of sustainable biomass feedstocks for biofuels and biobased products.Fiscal Year2019: Fiscal Year (FY) 2019:
Information is not yet available. Pertinent details to be provided by Program at a future date.</t>
  </si>
  <si>
    <t>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https://nifa.usda.gov/funding-opportunity/sun-grant-program</t>
  </si>
  <si>
    <t>https://beta.sam.gov/fal/9b831aab5adb47c9b7037e6f53d6119f/view</t>
  </si>
  <si>
    <t>Distance Education Grants for Institutions of Higher Education in Insular Areas</t>
  </si>
  <si>
    <t>Grants for Insular Areas - Distance Education Grants for Insular Areas (DEG)_x000D_
_x000D_
[Formerly: Distance Education Grant (DEG)]</t>
  </si>
  <si>
    <t>{"list":[{"act":{"description":"Distance Education for Insular Areas (Resident Instruction Grants for Insular Area Activities)."},"USC":{"title":"7","section":"3363"},"authorizationTypes":{"USC":true,"act":true,"statute":false,"publicLaw":false,"executiveOrder":false},"usc":{"title":"7","section":"3363"}},{"act":{"description":"Distance Education Grants for Insular Areas ( Distance Education Grants for Institutions of Higher Education in Insular Areas)."},"USC":{"title":"7","section":"3362"},"authorizationTypes":{"USC":true,"act":true,"statute":false,"publicLaw":false,"executiveOrder":false},"usc":{"title":"7","section":"3362"}}]}</t>
  </si>
  <si>
    <t xml:space="preserve">To strengthen the capacity of Institutions of Higher Education in Insular Areas to carry out resident instruction, curriculum, and teaching programs in the food and agricultural sciences through distance education technology.  </t>
  </si>
  <si>
    <t>Individual land-grant colleges and universities, and other institutions that have secured land-grant status through Federal legislation, and which are located in Insular Areas are automatically eligible for awards under the DEG grants program, either as direct applicants or as parties to a consortium agreement.</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</si>
  <si>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\r\n\r\nhttps://nifa.usda.gov/funding-opportunity/distance-education-grants-institutions-higher-education-insular-areas-deg \r\n\r\nRFAs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</si>
  <si>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\r\nhttps://nifa.usda.gov/funding-opportunity/distance-education-grants-institutions-higher-education-insular-areas-deg\r\n\r\nRFAs are generally released annually. Hence, the RFAs provide the most current and accurate information available. Any specific instructions in the Competitive RFAs supersede the general information provided in the CFDA database.\r\n"}</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</si>
  <si>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https://nifa.usda.gov/funding-opportunity/distance-education-grants-institutions-higher-education-insular-areas-deg _x000D_
_x000D_
RFAs are generally released annually. Hence, the RFAs provide the most current and accurate information available. Any specific instructions in the Competitive RFAs supersede the general information provided in the CFDA database.</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</si>
  <si>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https://nifa.usda.gov/funding-opportunity/distance-education-grants-institutions-higher-education-insular-areas-deg_x000D_
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</si>
  <si>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https://nifa.usda.gov/funding-opportunity/distance-education-grants-institutions-higher-education-insular-areas-deg_x000D_
</t>
  </si>
  <si>
    <t>{"awarded":"letter","description":"In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\r\n\r\nhttps://nifa.usda.gov/funding-opportunity/distance-education-grants-institutions-higher-education-insular-areas-deg\r\n\r\nRFAs are generally released annually. Hence, the RFAs provide the most current and accurate information available. Any specific instructions in the Competitive RFAs supersede the general information provided in the CFDA database.\r\n"}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</si>
  <si>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Awards."},{"code":"cash","isSelected":true,"description":"(6/21/17 FYI ONLY:\r\nNIFA utilizes the Federal Financial Report, Form SF-425 to monitor cash outlays.)\r\n\r\n\r\n\r\n\r\n"},{"code":"progress","isSelected":true,"description":"PROGRESS REPORTS:\r\nSee above for pertinent and specific details.\r\n"},{"code":"expenditure","isSelected":true,"description":"EXPENDITURE REPORTS:\r\nSee above for pertinent and specific details.\r\n\r\n"},{"code":"performanceMonitoring","isSelected":true,"description":"PERFORMANCE MONITORING:\r\nSee above for pertinent and specific details.\r\n"}]</t>
  </si>
  <si>
    <t>(Project Grants) FY 17$768,000.00; FY 18 est $800,000.00; FY 19 est $1,916,160.00; FY 16$768,000.00; - SPECIAL NOTES:
(1) The difference between the appropriation and obligation numbers reflects legislative authorized set-asides deducted as appropriate, and in some cases the availability of obligational authority from prior years.
Also see CFDA # 10.308 - Resident Instruction Grants for Insular Areas (RIIA).</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</si>
  <si>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https://nifa.usda.gov/funding-opportunity/distance-education-grants-institutions-higher-education-insular-areas-deg_x000D_
</t>
  </si>
  <si>
    <t>{"list":[{"fiscalYear":2016,"description":"For FY 2016 $800,000 was available for DEG awards.  \r\n\r\nTwelve applications were reviewed by a panel and eight (8) proposals were recommended for awards.  \r\n\r\nThe final eight (8) proposals range from the lowest of $115,000 to the highest of $150,000.  \r\n\r\nThe ratio is 67%.  \r\n\r\n For Fiscal Year (FY) 2016 $768,000 was available for Distance Education Grants Program (DEG) awards.  \r\n\r\nTwelve applications were reviewed by a panel and eight (8) proposals were recommended for awards.  \r\n\r\nThe final eight (8) proposals range from the lowest of $115,000 to the highest of $150,000.  \r\n\r\nThe award ratio is 67 percent (67%). \r\n\r\nSPECIAL NOTE: See CFDA # 10.308 for other pertinent financial information.\r\n"},{"fiscalYear":2017,"description":"For fiscal Year (FY) 2017, the consolidated appropriation for Insular Area Grants (CFDA # 10.308 and # 10.322) was approximately $2 million. After deductions for legislatively authorized set-asides, the distributed Payment to States amount for the Distance Education Grants for Insular Areas Grant Program (DEG) approximately $766,500 was available for awards. \n\nProject type in FY 2017 is Regular Grants only at a ceiling amount of $175,000.  An eligible university system may receive up to a maximum of three (3) Regular grant awards. \n\nTen (10) applications were received, three (3) of them were declined due to not following RFA guidelines. The remaining seven (7) proposals ranging from $129,000 to $175,000 were reviewed.\n\nAs evaluated by a peer review panel and due to limited funding, only five (5) of the seven (7) proposals were funded. \n\nThe funding ratio for this program in FY 2017 is 71 percent (71%).  \n\nSPECIAL NOTE: See CFDA # 10.308 for other pertinent financial information."},{"fiscalYear":2018,"description":"For fiscal Year (FY) 2018, the consolidated appropriation for Insular Area Grants (CFDA # 10.308 and # 10.322) was approximately $2 million. After deductions for legislatively authorized set-asides, for the Insular Grants Program approximately $1,902,600 was available for awards. Approximately $800,000 was distributed under the DEG Program.\n\nProject type in FY 2018 is Standard Grants only at a ceiling amount of $150,000.  An eligible university system may receive up to a maximum of three (3) Standard grant awards. \n\nFourteen (14) applications were accepted for review ranging from $144,605 to $150,000.\n\nAs evaluated by a peer review panel and due to limited funding, only seven (7) of the fourteen (14) proposals were funded. \n\nThe funding ratio for this program in FY 2018 is 50 percent (50%).  \n\nSPECIAL NOTE: See CFDA # 10.322 for other pertinent financial information."},{"fiscalYear":2019,"description":"Per the Budget Office, it is projected that approximately $1.9 million will be available for the Insular Area Grants Program (CFDA # 10.308 and # 10.322). Funds will be allocated between DEG and RIIA.\n\nFor FY 2019 it is projected that the budget for the Insular Areas Program will be comparable to Fiscal Year FY 2018 and will be distributed in a similar manner. \n\nPertinent data to be provided by Program at a future date.  \n\nSPECIAL NOTE: See CFDA # 10.322 for other pertinent financial information."}],"isApplicable":true}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</si>
  <si>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 </t>
  </si>
  <si>
    <t xml:space="preserve">10.308 Resident Instruction Grants for Insular Area Activities; </t>
  </si>
  <si>
    <t>Fiscal Year2016: The following represent recommended awards, which should be finalized prior to September 30, 2016:_x000D_
_x000D_
Developing Distance Education in Food &amp; Agriculture Related Sciences_x000D_
_x000D_
This project’s purpose is to:_x000D_
1) Encourage use of Distance Education (DE) and computer-lab equipment;_x000D_
2) Enhance capacity of ACNR student lab and quality of instruction program;_x000D_
3) Provide distance education scholarships; and_x000D_
4) Provide funding for faculty &amp; staff professional development_x000D_
_x000D_
Audience: American Samoan students, ACNR faculty &amp; staff_x000D_
Products:_x000D_
a)	Increase in the number and diversity of students who will pursue and complete a 2- or 4-year postsecondary degree in the food and agricultural sciences, or other STEM fields closely related to the food and agricultural sciences. Also to encourage study in areas that contribute to any of the five NIFA Priority Areas listed above; and_x000D_
b)	Enhance the quality of postsecondary instruction in order to help meet current and future national food and agricultural sciences workplace needs_x000D_
_x000D_
Promoting Distance Education by Offering Out-of-Classroom Experiences for Students_x000D_
_x000D_
The purpose of this project are to improve wireless networking capability in the University of Puerto Rico – Mayaguez (UPR-M) AES and the University of Puerto Rico - Agricultural College (UPR-Ag), and acquire distance education technology for UPR-Ag and the AES (mobile and portable videoconference systems, respectively). On- and off-campus faculty will be trained in the use of portable videoconference systems, and instructional material will be developed for synchronous delivery of agricultural practices to supplement our courses from the AES. In addition, the portable systems will be used to increase off-faculty mentoring in our undergraduate research program, and to promote AES learning experiences at open houses in UPR-M and UPR-Ag. This project perfectly aligns with DEG goals because it will contribute to better undergraduate students’ education and research experiences by providing support for the proposed DE technology. Use of DE technology during open houses for online synchronous promotion of agricultural experiences (e.g. AES) will motivate more high school students to apply to our academic programs; therefore, increasing student recruitment to agricultural sciences. Collectively, this proposal will also improve efficient use of resources (faculty, facilities and transportation) at UPR-M and UPR-Ag; therefore, enhancing cost-effectiveness at both institutions._x000D_
_x000D_
Developing a High Quality Human Capital in Agribusiness through a Long Distance Program_x000D_
_x000D_
This proposal requests funds under the DE Program to design a Long Distance Program in agricultural economics and agribusiness. This project is based on Goal 2 of the DEG RFA: “Develop and enhance educational services (including faculty development) to prepare students or faculty seeking a degree or certificate that is approved by the State or a regional accrediting body recognized by the Secretary of Education.” This project works on the Needs Areas such as “Curricula Design, Materials Development, and Library Resources” and “Instruction Delivery Systems”. This project will developing inter-institutional and inter-disciplinary cooperative linkages with the Department of Economics and the College of Business Administration (hereafter, CBA) of the UPR-M and the Chamber of Marketing, Industry and Distribution of Food of Puerto Rico (MIDA) in order to develop sound online master degrees in agricultural economics and agribusiness. Hispanics are underrepresented in graduate student population in the U.S. (American Community Survey, 2015)._x000D_
_x000D_
Developing Distance Education Capacity in Food and Agricultural Related Sciences_x000D_
_x000D_
The College of Micronesia-FSM (COM-FSM) project will provide a resource base of at least 30 agriculture and food science related training materials for students, agents and the lifelong learners of the region through training lessons made available on-line._x000D_
Training programs based on tropical small island examples is not readily available. In addition, the training programs would add to the eXtension resource base. COM-FSM requires a strong internet service to facilitate instructional sharing across the six campuses. The project will provide web management assistance and improved connectivity at the two most limited campuses. Through the improved internet services, COM-FSM will be able to provide distance learning capacity to faculty and teachers of the local schooling system. For this, the project also designates scholarships for qualified professionals._x000D_
_x000D_
Innovative Educational Approaches to Addressing Climate Change in the Caribbean_x000D_
_x000D_
This project will develop an innovative hybrid online/in-class course addressing climate change in the Caribbean. The project will develop will facilitate communication and collaboration among a multidisciplinary mix of faculty and outside experts working in consultation with the regional and local agencies working on climate change adaptation. The course will develop a cadre of students well versed in the issues of climate change and how agricultural, marine, and environmental sciences can help inform the development of adaptation strategies. These students will be prepared to help their communities respond and adapt to the impacts of climate change in the Caribbean. The course will be offered as an undergraduate and graduate level course, developed as a multidisciplinary and multidepartment collaboration with faculty at the University of the Virgin Islands (UVI) in agriculture, marine, and environmental sciences. The course will be developed in consultation with leading subject matter experts across the U.S., including leading scientific originations such as the American Society for the Advancement of Sciences. The course will be developed in interactive consultation with local and regional stakeholders._x000D_
_x000D_
 _x000D_
_x000D_
Developing Distance Education in Food &amp; Agriculture Related Sciences_x000D_
_x000D_
This project’s will:_x000D_
(1)	Encourage use of Distance Education (DE) and computer-lab equipment; _x000D_
(2)	Enhance capacity of ACNR student lab and quality of instruction program; _x000D_
(3)	Provide distance education scholarships; and _x000D_
(4)	Provide funding for faculty &amp; staff professional development. _x000D_
_x000D_
Audience: Insular Area students, faculty &amp; staff Products:_x000D_
a)	Increase in the number and diversity of students who will pursue and complete a two (2) or four (4) year postsecondary degree in the food and agricultural sciences, or other science, technology, engineering, and mathematics (STEM) fields closely related to the food and agricultural sciences. Also to encourage study in areas that contribute to any of the five (5) NIFA Priority Areas listed above; and _x000D_
b)	Enhance the quality of postsecondary instruction in order to help meet current and future national food and agricultural sciences workplace needs_x000D_
_x000D_
Promoting Distance Education by Offering Out-of-Classroom Experiences for Students_x000D_
_x000D_
This project will improve wireless networking capability at the institution and acquire distance education technology (mobile and portable videoconference systems, respectively). On- and off-campus faculty will be trained in the use of portable videoconference systems, and instructional material will be developed for synchronous delivery of agricultural practices to supplement our courses from the Agriculture Experiment Station (AES). In addition, the portable systems will be used to increase off-faculty mentoring in our undergraduate research program, and to promote AES learning experiences at open houses. This project perfectly aligns with DEG goals because it will contribute to better undergraduate students’ education and research experiences by providing support for the proposed DE technology. Use of DE technology during open houses for online synchronous promotion of agricultural experiences (e.g. AES) will motivate more high school students to apply to our academic programs; therefore, increasing student recruitment to agricultural sciences. Collectively, this proposal will also improve efficient use of resources (faculty, facilities and transportation); therefore, enhancing cost-effectiveness at both institutions._x000D_
_x000D_
Developing a High Quality Human Capital in Agribusiness through a Long Distance Program_x000D_
_x000D_
This project supports the design of a Long Distance Program in agricultural economics and agribusiness. This project is based on Goal 2 of the DEG RFA: “Develop and enhance educational services (including faculty development) to prepare students or faculty seeking a degree or certificate that is approved by the State or a regional accrediting body recognized by the Secretary of Education.” _x000D_
_x000D_
This project works on the Needs Areas such as “Curricula Design, Materials Development, and Library Resources” and “Instruction Delivery Systems”. This project will developing inter-institutional and inter-disciplinary cooperative linkages with the Department of Economics and the College of Business Administration (hereafter, CBA) of the institution and the Chamber of Marketing, Industry and Distribution of Food in order to develop sound online master degrees in agricultural economics and agribusiness. Hispanics are underrepresented in graduate student population in the U.S. (American Community Survey, 2015)._x000D_
_x000D_
Developing Distance Education Capacity in Food and Agricultural Related Sciences_x000D_
_x000D_
The Insular Institution will provide a resource base of at least 30 agriculture and food science related training materials for students, agents and the lifelong learners of the region through training lessons made available on-line._x000D_
_x000D_
Training programs based on tropical small island examples is not readily available. In addition, the training programs would add to the eXtension resource base. The institution requires a strong internet service to facilitate instructional sharing across the six (6) campuses. The project will provide web management assistance and improved connectivity at the two (2) most limited campuses. Through the improved internet services, the institution will be able to provide distance learning capacity to faculty and teachers of the local schooling system. For this, the project also designates scholarships for qualified professionals._x000D_
_x000D_
Innovative Educational Approaches to Addressing Climate Change in the Caribbean_x000D_
_x000D_
This project will develop an innovative hybrid online/in-class course addressing climate change in the Caribbean. It will facilitate communication and collaboration among a multidisciplinary mix of faculty and outside experts working in consultation with the regional and local agencies working on climate change adaptation. The course will develop a cadre of students well versed in the issues of climate change and how agricultural, marine, and environmental sciences can help inform the development of adaptation strategies. These students will be prepared to help their communities respond and adapt to the impacts of climate change in the Caribbean. The course will be offered as an undergraduate and graduate level course, developed as a multidisciplinary and multidepartment collaboration with faculty at the institution in agriculture, marine, and environmental sciences. The course will be developed in consultation with leading subject matter experts across the U.S., including leading scientific originations such as the American Society for the Advancement of Sciences. The course will be developed in interactive consultation with local and regional stakeholders._x000D_
Fiscal Year2017: Fiscal Year  (FY) 2017:
Water Ambassador Program
This project seeks funding for two (2) years to create a Water Quality Ambassadors Pilot Program through Distance Education that promotes a synergy between researchers, youth in a public high school on and Institution’s staff. STEM centered DE seminars and presentations will focus on active research so youth may understand issues related to water quality, technology, agriculture and nutrition and weather and climate. This proposal will bridge other projects into one (1) pilot project to advance STEM education for youth and create DE pilot program. It’s connected to the Institution’s Observatory which uses climate data to build models when the observatory telescope should be opened and closed, and to the Department of Agriculture which is building a set of similar stations for data collection and water management prediction. Youth will be trained in Citizen Science research.
Improving Distance Education
The supporting objectives of the proposed project are to: 
(1) train five (5)  (representing 30 percent, 30%) faculty members in online education methods and technologies; 
(2) develop six (6) agricultural sciences online courses; 
(3) evaluate the effectiveness of online courses in advancing agricultural education at the institution; 
(4) educate teachers and other faculty members about online education methods and technologies; and
 (5) improve wireless access to all laboratory areas assigned to the Department of Agricultural Technology.
Developing Interactive Distance Education Curricula for Delivery with or without the Internet
This project will address the following four (4) objectives, as follows:
(1) develop curricula for online delivery; 
(2) develop a portable LMS/Moodle server; 
(3) assisting Online Science and Math Course Development; and
(4) support teaching students and teachers about technology in the classroom. 
An online tropical arboriculture course will be developed that be delivered on a portable LMS server that does not require high-speed bandwidth. Lack of high-speed bandwidth is a bottleneck for delivering courses in the Western Pacific. Faculty in the Math and Science Programs at the Institution will be given technical support for developing online course materials.
Increase capacity in the field of food and agriculture science by providing resident instruction, curriculum, and teaching programs through distance learning education
The Institutions will use the United States Department of Agriculture (USDA) National Institute of Food and Agriculture (NIFA) grant funding to accomplish its goal in placing food and agriculture science courses online. This will be the first time in the institution’s history that food and agriculture science courses will be offered in an online environment. The courses are scheduled to be offered in the Fall 2018 semester through Spring 2020 semester. 
USDA-NIFA grant funding will be used in the development of courses, recruitment and hiring of instructors, staff training, and procuring necessary supplies to successfully launch the online courses. The main objective of this project is to give students the option to enroll in online food and agriculture science courses while achieving college credit. Additionally, the development of online food and agriculture science courses may provide a gateway for students interested in pursuing a career in food and agriculture science.
Developing Distance Education (DE) in Food and Agricultural Related Sciences in the Insular Area
The project goals are to encourage use of DE and computer-lab equipment; enhance capacity of the institution’s student lab and quality of instruction program, provide scholarships for students pursuing degrees in food and agricultural and related sciences, and to provide financial support for faculty and staff professional development. These objectives will help the institution meet its outcomes and overall NIFA objectives of increasing the number and diversity of students pursing degrees in food and agricultural sciences, and enhancing the quality of postsecondary instruction to help meet current and future workplace needs.Fiscal Year2018: Fiscal Year  (FY) 2018:
Expanding Boundaries: A Distance Learning Adventure
This program supports an assessment-based update of its Master program before developing online versions of its courses. Current and former students of the Program, as well as, industry representatives and government officials will be among the stakeholders included in the assessment process. The new distance education option will address factors hindering participation in the current program such as time conflicts between course schedules and work. This program will enhance curricula design, materials development, faculty preparation for teaching, and instruction delivery system.
Training and Technical Support for Faculty Developing STEM Courses for Online Delivery
This program will support activities that prepare individuals with skill sets in research and applied sciences to help:
1. address local food, agriculture, and environmental needs;
 2. Prioritize the needs to be addressed for preparing students to successfully complete their
degrees in a timely manner; 
3. Identify a workflow using a portable LMS servers and the internet to enhance course delivery; and
4. Increase the number of science and math courses available for online delivery in the US Insular Institutions. 
The emphasis of this project will be to train and support faculty on the best practices of developing science courses for online delivery. This will lead to an increase on the number of science courses delivered online enabling a greater number of students to gain knowledge in STEM subjects.
Building Faculty Capacity and Enhancing Instruction Delivery Through Distance Education for Agriculture and Related Science Programs
This project will strengthen curricula for Agriculture Science’s associate of science and associate of applied science degree programs, enhance quality of instructional delivery methods through various forms of distance education to broaden the students’ learning experiences and ultimately increase retention and graduation rates. This project will prepare students for the workforce and/or transition to four-year colleges and universities, enhance trained instructors with technical skills ready to embrace technology and integrate it into their instructional delivery methods making e-learning, digitized resource platform, and course pages online more engaging and appealing to students.
Using Distance Education Technologies to Advance K-16 Agriculture Education
This program will support a school garden initiative to increase the participation communication, horizontality and leadership among school and university participants, to make it more sustainable in the long term. The proposed project seeks to fulfill this necessity through the achievement of the project’s supporting objectives: 
1) increase distance education technology knowledge among undergraduate students and faculty; 
2) create educational modules on the use of distance education technologies for agricultural education in schools; 
3) engage undergraduate students in the teaching of distance education technologies to teachers and students; 
4) develop a web-supported school garden network; and 
5) promote the interaction of students and teachers within the network and with other regional school garden networks. 
Overall, this program will improve agriculture education through the use of distance education technologies.
Strengthening Distance Education in the STEaM Studies
This program focuses on Faculty Preparation and
Enhancement of Teaching through projects such as lecture capture for asynchronous access, the support of faculty professional development, the acquisition and sharing of Indigenous knowledge for Science for Sustainable Island Living, and a leadership camp to enhance the knowledge and skills of more than 60 students, teachers, instructors, and leaders.Fiscal Year2019: For FY 2019, it is projected that approximately 10-20 applications will be received, and approximately seven (7) to eight (8) awards will be made.  
Specific data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</si>
  <si>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https://nifa.usda.gov/funding-opportunity/distance-education-grants-institutions-higher-education-insular-areas-deg_x000D_
</t>
  </si>
  <si>
    <t>Nov 17,2010</t>
  </si>
  <si>
    <t>https://beta.sam.gov/fal/02261ee73bd74d2897adaf8bf03868be/view</t>
  </si>
  <si>
    <t>Capacity Building for Non-Land Grant Colleges of Agriculture (NLGCA)</t>
  </si>
  <si>
    <t>{"list":[{"act":{"description":"Consolidated and Further Continuing Appropriations Act  2012"},"publicLaw":{"congressCode":"112","number":"55"},"authorizationTypes":{"USC":false,"act":true,"statute":false,"publicLaw":true,"executiveOrder":false}},{"act":{"description":"National Agricultural Research, Extension, and Teaching Policy Act (7 U.S.C. 3319i) as amended by section 7138 of the Food, Conservation, and Energy Act of 2008 "},"publicLaw":{"congressCode":"110","number":"246"},"USC":{"title":"7","section":"3319i"},"authorizationTypes":{"USC":true,"act":true,"statute":false,"publicLaw":true,"executiveOrder":false},"usc":{"title":"7","section":"3319i"}}]}</t>
  </si>
  <si>
    <t xml:space="preserve">To assist the NLGCA Institutions in maintaining and expanding their capacity to conduct education, research, and outreach activities relating to agriculture, renewable resources, and other similar disciplines._x000D_
_x000D_
</t>
  </si>
  <si>
    <t xml:space="preserve">Only a non-land-grant public college or university (NLGCA) offering a baccalaureate or higher degree in the study of agriculture or forestry. The terms "NLGCA Institution" and "non-land-grant college of agriculture" do not include - _x000D_
(i) Hispanic-serving agricultural colleges and universities; or (ii) any institution designated under - (I) the Act of July 2, 1862 (commonly known as the "First Morrill Act"; 7 U.S.C. 301 et seq.); _x000D_
(II) the Act of August 30, 1890 (commonly known as the  "Second Morrill Act") (7 U.S.C. 321 et seq.); _x000D_
(III) the Equity in Educational Land-Grant Status Act of 1994 (Public Law 103-382; 7 U.S.C. 301 note); or (IV) Public Law 87-788 (commonly known as the "McIntire-Stennis Cooperative Forestry Act") (16 U.S.C. 582a et seq.)_x000D_
_x000D_
</t>
  </si>
  <si>
    <t xml:space="preserve">A non-land-grant public college or university offering a baccalaureate or higher degree in the study of agriculture or forestry, faculty of NLGCA, students engaged in the study of agriculture or forestry, the public, interested members of the agriculture, renewable resources, and other relevant and interested communities.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</si>
  <si>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\r\nhttps://nifa.usda.gov/funding-opportunity/capacity-building-grants-non-land-grant-colleges-agriculture-program-nlgca \r\n\r\nRFAs are generally released annually. Hence, the RFAs provide the most current and accurate information available. Any specific instructions in the Competitive RFAs supersede the general information provided in the CFDA database.\r\n\r\n","isApplicable":true}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</si>
  <si>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\r\nhttps://nifa.usda.gov/funding-opportunity/capacity-building-grants-non-land-grant-colleges-agriculture-program-nlgca\r\n\r\nRFAs are generally released annually. Hence, the RFAs provide the most current and accurate information available. Any specific instructions in the Competitive RFAs supersede the general information provided in the CFDA database.\r\n"}</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</si>
  <si>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_x000D_
SPECIAL NOTE: _x000D_
Please refer to the Competitive Request for Applications (RFAs) for further specific and pertinent details. The most current RFAs are available via: _x000D_
https://nifa.usda.gov/funding-opportunity/capacity-building-grants-non-land-grant-colleges-agriculture-program-nlgca _x000D_
_x000D_
RFAs are generally released annually. Hence, the RFAs provide the most current and accurate information available. Any specific instructions in the Competitive RFAs supersede the general information provided in the CFDA database.</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</si>
  <si>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http://www.grants.gov._x000D_
_x000D_
SPECIAL NOTE: _x000D_
Please refer to the Competitive Request for Applications (RFAs) for further specific and pertinent details. The most current RFA is available via: _x000D_
https://nifa.usda.gov/funding-opportunity/capacity-building-grants-non-land-grant-colleges-agriculture-program-nlgca_x000D_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</si>
  <si>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https://nifa.usda.gov/funding-opportunity/capacity-building-grants-non-land-grant-colleges-agriculture-program-nlgca_x000D_
</t>
  </si>
  <si>
    <t>{"awarded":"letter","description":"In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\r\nhttps://nifa.usda.gov/funding-opportunity/capacity-building-grants-non-land-grant-colleges-agriculture-program-nlgca\r\n\r\nRFAs are generally released annually. Hence, the RFAs provide the most current and accurate information available. Any specific instructions in the Competitive RFAs supersede the general information provided in the CFDA database.\r\n"}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</si>
  <si>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Awards."},{"code":"cash","isSelected":false},{"code":"progress","isSelected":true,"description":"PROGRESS REPORTS:\r\nSee above for pertinent and specific details.\r\n\r\n\r\n\t"},{"code":"expenditure","isSelected":true,"description":"EXPENDITURE REPORTS:\r\nSee above for pertinent and specific details.\r\n"},{"code":"performanceMonitoring","isSelected":true,"description":"PERFORMANCE MONITORING:\r\nSee above for pertinent and specific details.\r\n\r\n"}]</t>
  </si>
  <si>
    <t>{"isApplicable":true,"description":"Relation to other audit requirements, but records must be available for review or audit by appropriate officials of the Federal agency, pass-through entity, and Government Accountability Office (GAO). \r\nThis program is also subject to audit by the cognizant Federal audit agency and the USDA Office of Inspector General.\r\n"}</t>
  </si>
  <si>
    <t xml:space="preserve">(Project Grants (Cooperative Agreements)) FY 17$4,790,100.00; FY 18 est $4,736,100.00; FY 19 est $0.00; FY 16$4,789,875.00; - SPECIAL NOTES:_x000D_
(1) The difference between the appropriation and obligation numbers reflects legislative authorized set-asides deducted as appropriate, and in some cases the availability of obligational authority from prior years._x000D_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</si>
  <si>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https://nifa.usda.gov/funding-opportunity/capacity-building-grants-non-land-grant-colleges-agriculture-program-nlgca_x000D_
_x000D_
</t>
  </si>
  <si>
    <t>{"list":[{"fiscalYear":2017,"description":"In Fiscal Year (FY) 2017 Congressional Appropriations of $5 million for this program were late and as such, the Request for Applications was posted in May with a September 15, 2017, closing date.  It is anticipated that we will receive at least 50 applications in this Fiscal Year.  A peer review panel will convene late fall 2017.  We anticipate $4,795,500 being available for awards.\r\n\r\n\r\n\r\n\r\n\r\n"},{"fiscalYear":2018,"description":"FISCAL YEAR (FY) 2018:\r\nThis program is subject to congressional budget approval for FY 2018. At this time, the projected funding level is Zero ($0). However, if funding is provided, it is anticipated that the number of proposals received and projects awarded will be similar to prior years. \r\n"},{"fiscalYear":2016,"description":"For FY 2016:\r\nActual applications received were 50 compared to 37 in FY 2015.\r\n\r\nNineteen (19) of the 50 applications were funded due to availability of funds, as follows: \r\n1 Conference Planning; \r\n10 Regular; \r\n6 Joint; and \r\n2 LCI projects.   \r\n\r\n\r\n\r\n\r\n\r\n\r\n Actual applications received were 50 compared to 37 in Fiscal Year (FY) 2016.\r\n\r\nNineteen (19) of the 50 applications were funded due to availability of funds ($4,789,875) and based on Peer Panel review and recommendations as follows: \r\nOne (1)  Conference Planning; \r\nTen (10) Regular; \r\nSix (6) Joint; and \r\nTwo (2) Large Scale Initiative projects.   \r\n"}],"isApplicable":true}</t>
  </si>
  <si>
    <t>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t>
  </si>
  <si>
    <t>USDA, NIFA, National Program Leader, Institute of Youth, Family, and Community, 1400 Independence Avenue, SW, STOP 2250 , Washington , DC 20250-2250 Email:&lt; a href='mailto:Policy@nifa.usda.gov'&gt;Policy@nifa.usda.gov&lt;/a&gt;Phone: (202) 720-1973;</t>
  </si>
  <si>
    <t>http://nifa.usda.gov/program/capacity-building-grants-non-land-grant-colleges-agriculture-program</t>
  </si>
  <si>
    <t>Fiscal Year2016: For FY 2016:_x000D_
_x000D_
Bridging the Gap Between Farmers and Consumers Through Research, Education and Outreach_x000D_
_x000D_
This  project would achieve 2 goals:_x000D_
(1) to bridge the gap between the state’s agricultural producers/farmers and consumers by analyzing how farmers markets in urban communities could play a role in improving both farmer livelihoods and the nutrition of low-income consumers with limited access to fresh fruits and vegetables; and,_x000D_
(2) to strengthen food and agricultural research, education, and outreach through community engagement and Service-Learning at the university._x000D_
_x000D_
The project anticipates achieving the following objectives:_x000D_
(1) identify the factors to influence farmer behavior in Direct-to-Consumer (DTC) marketing channels, including their financial incentives, revenue targets for farmers markets, and they choose certain DTC channels over others;_x000D_
(2) Assess the consumer preferences of low-income community residents and their willingness to pay for local fruits and vegetables at farmers markets; and,_x000D_
(3) Expand educational opportunities in food and agricultural sciences by creating curricular materials and by promoting higher education and careers in these fields to under-represented students and underserved communities.  This project aligns with the strategic goals of the USDA and NLGCA Program._x000D_
_x000D_
Managing Nutrient Inputs to Enhance the Sustainability of Forage-Based Beef Systems_x000D_
Project focuses on nutrient management in pasture-based beef production systems and enhance the research and outreach capacities of the university faculty through a collaborative partnership with faculty of the two partner institutions within the state. PDs will study the impact of using supplemental feed or annual legumes as a nitrogen source on forage and cattle productivity, nitrogen use, and economics in stocker and feeder cattle systems.  Research will be conducted during 2017 and 2018 at the institution’s Shealy Farm and Forage Systems Research Center.  Results will be shared with stakeholders via field days at the two participating institutions, other products include printed materials and a website featuring the project.  Student interns will be hired from both partner institutions to participate in both research and outreach functions of this multidisciplinary project, enhancing their undergraduate experience through experiential earning and faculty mentoring.  The project anticipates further partnership with other agricultural institutions in the region._x000D_
_x000D_
Establishment of a Hydrologic Observatory to Support Long-Term Agro-ecosystems Research, Education, and Outreach in the Upper River Basin_x000D_
Project’s primary goal is the establishment of a Long-Term Hydrologic Observatory in the upper reaches of the Fever River Watershed, supporting the Long-Term Agro-systems Research (LTAR) program within the USDA Agricultural Research Service.  The project will not only provide discharge data, but will evaluate two real-time, in situ water quality monitoring methods currently employed in the LTAR network.  The two in situ systems (NITRATAX and S::CAN) will be compared with laboratory analyzed discrete samples to determine if concentration estimates are significantly different.  Synergy will be created in the collaboration and each partner will benefit from each other including recipients of the Cooperative Extension Service in the community.  Further, the students in this project will benefit from the much needed experiential, hands-on agricultural research opportunity preparatory for their respective professional careers.  Moreover, the hardware and monitoring methods will be incorporated into classroom and laboratory learning activities._x000D_
_x000D_
Education and Research Cap. Building Through Investigation of Long-Term Anthropogenic and Climatic Effects on Water Quality in Agricultural Watersheds_x000D_
This project’s critical concern is cropland soil loss and associated transport of nutrients from croplands.  The severity of cropland soil loss is associated with land management and climatic changes.  The research component of this project will investigate the long-term effect (&gt;30yrs) of agricultural practices and climate on water driven non-point source pollution loads using USDA-supported AnnAGNPS pollution model.  Historic land management information will be generated using integrated machine learning and remote sensing methods to disaggregate county-level surveys into field-level datasets.  Future climatic estimates will be sued to evaluate the potential changes in sediments and nutrient loads due to long-term projected precipitation variations.  The two institutions in the project will coordinate efforts to develop agricultural modules involving geospatial topics and concepts in undergraduate and graduate courses.  A new joint hybrid field-classroom course will be offered in the second year of the project.  Students will learn and use geospatial skillsets in positions supporting modern agriculture practices.  A training workshop will reach the stakeholders, watershed managers, and conservationists on the latest technology in assessing the impact of farming practices at the watershed scale._x000D_
_x000D_
_x000D_
 _x000D_
_x000D_
LCI PROPOSAL TO BUILD AGRICULTURE CAPACITY THROUGH REGIONAL EDUCATION AND OUTREACH INITIATIVES._x000D_
_x000D_
The project will administer a Large Scale Comprehensive Initiative that will invest in human capital and integrate education and outreach to assist rural a rural county in creating posterity to become self-sustaining, re-populating and economically thriving. The project will focus on: _x000D_
(1) creating educational equity for under-represented students through high school educational outreach and recruitment; _x000D_
(2) building leaders by integrating training within experiential learning; _x000D_
(3) building agriculture career pathways for high school students; _x000D_
(4) support agriculture business development through legal services, micro-credentialing and by building a regional farm and food asset map; and _x000D_
(5) leading and facilitating economic development efforts. Project goals will be accomplished by working closely with regional K-12 educators to expand agriculture educational opportunities through College in the High School, distance learning and targeted recruitment activities and focus on improving academic support services to increase retention among freshman agriculture students. _x000D_
_x000D_
The project will train students engaging in community-based experiential learning projects to be effective leaders and will assist agriculture entrepreneurs to develop new products and/or businesses by providing training and legal and business development technical assistance. _x000D_
_x000D_
INTEGRATING AGRICULTURAL EDUCATION AND OUTREACH TO INCREASE PROFITABILITY THROUGH LOCAL FOOD MARKETING CHANNELS_x000D_
_x000D_
The overall purpose of this capacity building project is to develop a new Education Program that is built around a new instructional unit on local food marketing to train future agricultural business managers (students) and to develop a new Outreach Program that will train current agricultural business managers about local food marketing opportunities. This project leverages an interdisciplinary and collaborative relationship between the university sector, the business community and the private sector in an effort to advance the quality of education and outreach designed to remove the barriers in local food marketing channels and increase agricultural profitability. This is accomplished by _x000D_
(1) developing new curriculum to increase the College of Agriculture faculty and student knowledge of the profit opportunities in local food marketing channels, _x000D_
(2) using targeted outreach and training workshops to increase producer knowledge of local food marketing opportunities, and _x000D_
(3) developing and distributing a local food buyer’s guide to increase consumer knowledge of local food purchasing opportunities. _x000D_
_x000D_
Providing local food marketing training to students/producers and creating a new local food buyer’s guide will expand the institution’s capacity to assist future and current agricultural business managers to become more profitable and resilient._x000D_
_x000D_
BUILDING CAPACITY FOR CLIMATE CHANGE EDUCATION (CCE) AND EXPANDING RESEARCH OPPORTUNITIES IN RURAL COMMUNITIES _x000D_
_x000D_
The primary objective is to incorporate climate change education in the curriculum for undergraduate and graduate agriculture classes in two (2) partnering. This will be achieved by means of developing new in-class and web-based course offerings. Specific course offerings will focus on the following priority areas: _x000D_
(1)	Basic and advanced understanding of the science of climate; _x000D_
(2)	Basic and advanced understanding of climate change; _x000D_
(3)	Evaluating and measuring economic impacts of climate change on agriculture; _x000D_
(4)	Policy issues in climate change and agriculture - U.S/ Global Market related impacts of climate change on agriculture and risk management. _x000D_
_x000D_
A second objective is to build capacity in the partnering institutions for developing both face-to-face and online teaching interfaces to deliver specific course offerings related to climate change, and include professional development of faculty for both campuses especially in design, development, and delivery of online courses. _x000D_
_x000D_
The third objective is to encourage undergraduate and graduate level student involvement in teaching and research related to understanding of the science of climate, and its impact on agriculture. This will also be extended to student research in the partnering institutions by conducting a willingness to pay survey study among students with a focus on financial implications for dealing with climate change. _x000D_
_x000D_
Finally, the fourth objective is to introduce climate change education in high school curriculum in the respective areas of the collaborating institutes by means of courses/ web-based materials with a focus on climate and impacts of climate change on agriculture, and by conducting a two (2) to three (3) day workshop for stakeholders. This will broaden the dissemination of the outreach materials to a much broader audience. The ability to develop online materials that can be accessed by anyone will also help to further disseminate the information to a wider audience beyond the service area for each university._x000D_
_x000D_
BRIDGING THE GAP BETWEEN FARMERS AND CONSUMERS THROUGH RESEARCH, EDUCATION AND OUTREACH_x000D_
_x000D_
This research, outreach, and education project is designed to achieve two (2) goals: _x000D_
(1) to bridge the gap between agricultural producers/farmers and consumers by analyzing how farmers markets in urban communities could play a role in improving both farmer livelihoods and the nutrition of low-income consumers with limited access to fresh fruits and vegetables; and _x000D_
(2) to strengthen food and agricultural research, education, and outreach through community engagement and Service-Learning. _x000D_
_x000D_
Specifically, the project will achieve the following objectives: _x000D_
(1) Identify the factors that influence farmer behavior in Direct-to-Consumer (DTC) marketing channels, including their financial incentives, revenue targets for farmers markets, and why they choose certain DTC channels over others; _x000D_
(2) Assess the consumer preferences of low-income community residents and their willingness to pay for local fruits and vegetables at farmers markets; and_x000D_
(3) Expand educational opportunities in food and agricultural sciences by creating curricular materials and by promoting higher education and careers in food and agricultural sciences to underrepresented students and underserved communities._x000D_
_x000D_
BUILDING CAPACITY OF FOOD SCIENCE CLUSTER TO CONTROL PATHOGENS ON FRESH PRODUCE AT FARMERS` MARKETS_x000D_
_x000D_
The number of foodborne illnesses linked to fresh produce has increased in the last few years, causing significant economic losses, which are especially damaging to small farmers. The specific objectives of this project are to: _x000D_
(1) Conduct a survey to determine consumer perceptions of food safety of locally grown fresh produce sold at farmers markets in two (2) States; _x000D_
(2) build a research capacity of a novel mobile automated electro-chemical activation system to control food borne pathogens on fresh produce from those States farmers markets; and_x000D_
(3) train small farmers and farmers market vendors through workshops and webinars on proper handling of fresh produce from field to market.  _x000D_
_x000D_
Training workshops for producers, handlers, and sellers of fresh produce will be held both in person and also as online and paper modules to be completed anytime. The main purpose of these workshops is to educate small produce farmers and other stakeholders on the use of good agricultural and management practices to minimize microbial food safety hazards._x000D_
Fiscal Year2017: Global AgLeader: Development of Leadership and Global Competency to Enhance Recruitment and Retention of Minority Students in Agriculture
This project will improve agricultural education for students from underrepresented and minority groups to support their recruitment and retention in academic institutions as well as hire-ability in the workforce. The project objectives are to 1) increase awareness of career opportunities in the FANH science among minority students; 2) develop a professional leadership program for undergraduate and graduate students; 3) provide international and domestic career and experimental learning opportunities; and 4) develop and implement an innovative international exchange program.
Building Research and Education Capacities to Strengthen the Black Walnut Breeding Program
This project is building a collaborative black walnut breeding program.  In addition to mapping populations for genetic analysis of agriculturally important traits of the Black Walnut, this project also builds black walnut breeding education capacity for undergraduates and graduates through course enhancement and by training two graduate students.
Finding Specialty Niche Markets For Farmers Using Social Aspects of Food
This project will assist small and medium sized farmers in developing new marketing strategies to increase efficiency and profitability. The project’s goals are to:
1) identify the prestige- seeking and social status -achieving behaviors of consumers for food products; 
2) characterize different consumer segments more likely to engage in direct-to-consumer niche markets and assess their price sensitivity; 
3) thoroughly disseminate project results to stakeholders; and 
4) evaluate the direct socioeconomic impacts to farmers of using customer segmentation targets.
Building Partnerships between Stakeholders Involved in the Local Production, Marketing and Education of Vegetable Production in Western Missouri
This large-scale collaborative project takes a holistic approach to micro-scale agricultural economies. The goal of the project is to increase the capacity and diversity of local vegetable production in western Missouri through partnerships, education, research and marketing.  Additional educational opportunities for students include internships and new courses on fruit and vegetable production and agricultural marketing.
Partners Against Invasive Species
This collaborative project will provide education and extension to regional landowners, foresters, farmers, ranchers and others related to a variety of invasive species in west Alabama and east Mississippi. The objectives of the project are:
 1) ensure stakeholder awareness by developing programs to enhance knowledge of the damage invasive species inflict on the region;
 2) provide outreach assistance to regional landowners in the control and management of the invasive species;
 3) enhance career opportunities for students in conservation biology programs through education, and hands on experience and training; and 4) develop a regional center of expertise and dedication toward research and management of invasive species.
Enhancing Undergraduate Agribusiness Students Marketing Knowledge through Experiential Learning Opportunities
This project will build capacity for delivering agricultural marketing courses by establishing a marketing lab.  The lab will include computer hardware, trading software and data analysis tools for hands on training for students. The project will also provide opportunities for short-term undergraduate research projects on commodity markets.Fiscal Year2018: Projects for FY 18 will not be awarded until the final quarter of the fiscal year due to the late receipt of appropriations.  We anticipate projects will address current and emerging issues in agricultural research, Extension/outreach, and education. 
Project data is not yet available.
Pertinent details to be provided by Program at a future date.Fiscal Year2019: Project data is not yet available.
Pertinent data to be provided by Program at a future date.</t>
  </si>
  <si>
    <t>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https://nifa.usda.gov/funding-opportunity/capacity-building-grants-non-land-grant-colleges-agriculture-program-nlgca</t>
  </si>
  <si>
    <t>Jan 15,2012</t>
  </si>
  <si>
    <t>https://beta.sam.gov/fal/3807f6ceaa4644909f9fa92f2f059593/view</t>
  </si>
  <si>
    <t xml:space="preserve">National Food Safety Training, Education, Extension, Outreach, and Technical Assistance Competitive Grants Program </t>
  </si>
  <si>
    <t>National Food Safety Training, Education, Extension, Outreach, and Technical Assistance _x000D_
(aka FSMA)</t>
  </si>
  <si>
    <t>{"list":[{"act":{"description":"Drug Cosmetic Act, 21 U.S.C. §§ 391 et seq.  Section 209 of FSMA added section 1011, Subsection (d) entitled “National Food Safety Training, Education, Extension, Outreach and Technical Assistance Program”.  Paragraph (d)(1) requires the Secretary of Health and Human Services to enter into a Memorandum of Understanding or cooperative agreement with the Secretary of Agriculture “to establish a competitive grant program within the National Institute of Food and Agriculture”.  This program will award competitive grants to organizations to provide food safety training, education, extension, outreach, and technical assistance to owners and operators of small and medium-sized farms, beginning farmers, socially-disadvantaged farmers, small processors, or small fresh fruit and vegetable merchant wholesalers.  The authority for the National Food Safety Training, Education, Extension, Outreach, and Technical Assistance Competitive Grants Program is under Section 405 of the Agricultural Research, Extension, and Education Reform Act of 1998 (7 U.S.C. 7625).   "},"authorizationTypes":{"USC":false,"act":true,"statute":false,"publicLaw":false,"executiveOrder":false}}]}</t>
  </si>
  <si>
    <t xml:space="preserve">The National Food Safety Training, Education, Extension, Outreach, and Technical Assistance Program will award grants that increase the understanding and adoption of established food safety standards, guidance, and protocols.  Grants awarded through this program will be carried out in a manner that facilitates the integration of food safety standards and guidance with a variety of agricultural production and processing systems, including conventional, sustainable, organic, and conservation and environmental practices carried out by the eligible entities. The assistance provided by these programs shall be coordinated with and delivered in cooperation with similar services or assistance by other federal agencies or programs serving those eligible entities.  _x000D_
_x000D_
_x000D_
</t>
  </si>
  <si>
    <t>PROJECT GRANTS (DISCRETIONARY)</t>
  </si>
  <si>
    <t>The Cooperative Extension Service for a U.S. state or territory; _x000D_
_x000D_
A non-profit community-based or non-governmental organization representing owners and operators of farms, small food processors, or small fruit and vegetable merchant wholesalers that has a commitment to public health and expertise in administering programs that contribute to food safety; _x000D_
_x000D_
An institution of higher education (as defined in Section 101(a) of the Higher Education Act of 1965 (20 U.S.C. 1001(a)) or a foundation maintained by an institution of higher education;_x000D_
_x000D_
Federal, State, Local, or Tribal Agencies,_x000D_
_x000D_
A collaboration of two or more eligible entities; or _x000D_
_x000D_
Such other appropriate entity, as determined by the Secretary of Agriculture.</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</si>
  <si>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\r\nhttps://nifa.usda.gov/funding-opportunity/food-safety-outreach-program\r\n \r\nRFAs are generally released annually. Hence, the RFAs provide the most current and accurate information available. Any specific instructions in the Competitive RFAs supersede the general information provided in the CFDA database.","isApplicable":true}</t>
  </si>
  <si>
    <t>{"environmentalImpact":{"reports":[{"isSelected":false,"reportCode":"statement"},{"isSelected":false,"reportCode":"assessment"},{"isSelected":false,"reportCode":"ExecutiveOrder12372"},{"isSelected":true,"reportCode":"otherRequired"}]},"description":"All Requests for Applications (RFAs) are published on the Agency’s website and Grants.gov.  Applicants must complete the Grants.gov registration process.  Please see the following Grants.gov link for more information: http://www.grants.gov/applicants/get_registered.jsp"}</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</si>
  <si>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\r\nhttps://nifa.usda.gov/funding-opportunity/food-safety-outreach-program\r\n\r\nRFAs are generally released annually. Hence, the RFAs provide the most current and accurate information available. Any specific instructions in the Competitive RFAs supersede the general information provided in the CFDA database."}</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</si>
  <si>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https://nifa.usda.gov/funding-opportunity/food-safety-outreach-program _x000D_
_x000D_
RFAs are generally released annually. Hence, the RFAs provide the most current and accurate information available. Any specific instructions in the Competitive RFAs supersede the general information provided in the CFDA database.</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</si>
  <si>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https://nifa.usda.gov/funding-opportunity/food-safety-outreach-program_x000D_
_x000D_
RFAs are generally released annually. Hence, the RFAs provide the most current and accurate information available. Any specific instructions in the Competitive RFAs supersede the general information provided in the CFDA database. </t>
  </si>
  <si>
    <t>Specific details are provided in the Request for Applications (RFA), which are generally published annually. _x000D_
_x000D_
The most current RFA is available via: _x000D_
https://nifa.usda.gov/funding-opportunity/food-safety-outreach-program</t>
  </si>
  <si>
    <t>{"awarded":"other","description":"In accordance with statutory time limits, project periods, including no-cost extensions of time, vary from (1) to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\r\nhttps://nifa.usda.gov/funding-opportunity/food-safety-outreach-program\r\n\r\nRFAs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</si>
  <si>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details.\r\n\r\n"}]</t>
  </si>
  <si>
    <t xml:space="preserve">(Project Grants (Discretionary)) FY 17$4,760,653.00; FY 18 est $6,646,621.00; FY 19 est $0.00; FY 16$4,758,326.00; - SPECIAL NOTES:_x000D_
(1) The difference between the appropriation and obligation numbers reflects legislative authorized set-asides deducted as appropriate, and in some cases the availability of obligational authority from prior years._x000D_
</t>
  </si>
  <si>
    <t>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https://nifa.usda.gov/funding-opportunity/food-safety-outreach-program</t>
  </si>
  <si>
    <t>{"list":[{"fiscalYear":2016,"description":"For FY 2016:\r\n\r\nThe anticipated amount available for FY 2016 to support the Program is $4.7 million.  We received 64 proposals (25 pilot, 25 community outreach and 14 multistate projects) and anticipate funding approximately 44 total awards. \r\n\r\nThe estimated success rate for the program is approximately 35% -40%. \r\n\r\n\r\n\r\n\r\n \r\nPrior year funding was provided to establish the national infrastructure in FY 2015 as the National Food Safety Training, Extension, Outreach, and Technical Assistance Program and in FY 2016 for the inaugural Food Safety Outreach Program including continuation awards.  \r\n\r\n There were 64 applications received of which 10 pilot, 10 community outreach, and 4 multistate education projects have been funded at the level of $4,758,326.\r\n"},{"fiscalYear":2017,"description":"Fiscal Year  (FY) 2017:\nPrior year funding was provided to establish the national infrastructure in FY 2015 as the National Food Safety Training, Extension, Outreach, and Technical Assistance Program and in FY’s 2016-2017 an expansion of this work was created to build the Food Safety Outreach Competitive Grant Program.  \n\nFor FY 2017, there were 43 applications received of which 10 pilot, 17 community outreach, and 16 multistate education projects have been funded at the level of $4.7 million."},{"fiscalYear":2018,"description":"Fiscal Year (FY) 2018:\nThe anticipated amount available for Fiscal Year (FY) 2018 to support the Program is $6.6 million.  We received 48 proposals: [twenty-two (22) pilot, 22 community outreach and 4 regional center projects]. NIFA anticipates funding approximately 28 total awards. \n\nThe Food Safety Outreach Program was funded at $6.6 million in which it has an investment of  projects focused on the delivery of customized training for owners and operators of small farms, food processors, small fruit and vegetable wholesalers, food hubs, farmers’ markets, terminal markets, and farms that lack access to food safety training and other educational opportunities.\n\nThe request for applications was published with a closing date of June 7, 2018.  A total of 48 applications were received and were subjected to the peer panel review process.  Thirty-one (31) awards in the amount of up to $80K for each pilot award, up to $150K for each community award, and up to $400K for each regional center award including 1 lead RCC at $217K.  We anticipate funding: (12) Pilots, (15) Community &amp; Outreach, and (4) Regional Center projects which included one Lead Regional Center. \n\nThe estimated success rate for the program is approximately 50% -65%."},{"fiscalYear":2019,"description":"Fiscal Year (FY) 2019:\nThe FY 2019 funding levels have not yet been established by Congressional Appropriations. \n\nIf this Program is funded in FY 2019, it is projected that the funding level will be comparable and the types of projects will be similar.\n\nWe project receiving approximately 60 proposals and project funding success rate of approximately 30%."}],"isApplicable":true}</t>
  </si>
  <si>
    <t>USDA, NIFA, National Program Leader, Institute of Food Safety and Nutrition (IFSN) 1400 Independence Avenue, SW, STOP 2225, , Washington , DC 20024 Email:&lt; a href='mailto:Policy@nifa.usda.gov'&gt;Policy@nifa.usda.gov&lt;/a&gt;Phone: (202) 205-0250;</t>
  </si>
  <si>
    <t>http://nifa.usda.gov/program/food-safety</t>
  </si>
  <si>
    <t>Fiscal Year2016: For FY 2016:_x000D_
NIFA will build upon the national infrastructure with a focus on delivery of customized training to very specific target audiences.    _x000D_
_x000D_
We solicited 30 Pilot, 10 Community Outreach, and 4 Multistate Education and Training Projects in FY 2016.  _x000D_
_x000D_
To date, we have received 25 Pilot Projects, 25 community outreach projects, and 14 Multistate Education Projects. _x000D_
 _x000D_
NIFA has built upon the national infrastructure with a focus on the delivery of customized training to a very specific target audience.  In FY 2016, we solicited for 30 pilot, 10 community outreach, and 4 multistate education and training projects.  _x000D_
_x000D_
Example projects include the following: _x000D_
_x000D_
SEEDS FOR INCREASING TRIBAL KNOWLEDGE IN FOOD SAFETY (PILOT) _x000D_
_x000D_
This pilot project will work over the course of one (1) year to:_x000D_
 (1) identify the specific training and education needs within Arizona-based Tribal communities focusing on the Gila River Indian Community (GRIC); _x000D_
(2) develop culturally sensitive food safety training materials; and _x000D_
(3) implement a food safety education and outreach program that meets the very specific needs of GRIC Tribal members and is also transferable to other Tribal entities across the State of Arizona._x000D_
_x000D_
HAWAII ROOTS FOOD SAFETY OUTREACH PROJECT (PILOT)_x000D_
_x000D_
Kokua Kalihi Valley (KKV) Hawaii Roots Food Safety Outreach Project will work towards the goal of enabling Hawaii's small and beginning producers, processors, and wholesalers to enhance the safety of their food products (including complying with FSMA regulations), while maintaining profitability, sustainability, and equity. Additionally, project activities will help to build the long-term capacity of our local food system to disseminate best practices through robust culturally-tailored outreach strategies. Objectives assess the specific food safety education/training needs, learning preferences, and knowledge sharing networks of Hawaii`s ethnically diverse, small and beginning farmers, processors, and wholesalers.  Develop a community-based, FSMA-consistent food safety curriculum and pilot its delivery to 80 individuals through on-farm training sessions facilitating peer networking and knowledge sharing. Disseminate five (5) new food safety education/training materials and delivery methodology to ten (10) local stakeholder organizations and 300 individuals for broader implementation throughout Hawaii._x000D_
_x000D_
BRIDGING THE GAP: EFFECTIVE RISK MITIGATION THROUGH ADOPTION OF AGRICULTURAL WATER TREATMENT SYSTEMS (MULTI-STATE)_x000D_
_x000D_
This project’s goal is to equip growers with the knowledge to successfully implement water treatment systems on their farms. Fruit and vegetable growers are continually evaluating new practices to mitigate food safety risks in their operations. The finalization of the Produce Safety rule has set in motion many activities to help growers become compliant with this regulation. The project team has long-standing relationships with the produce growing community in our roles as extension specialists. They have received numerous questions and have had many discussions with growers who currently use surface water for irrigation or application of foliar sprays (e.g. herbicides and pesticides). _x000D_
_x000D_
They understand that surface water can become contaminated with foodborne pathogens and do not want to rely upon monitoring via water testing or die-off rates to assure the safety of the produce they are growing. While there are in-line water treatments (chlorine, peroxyacetic acid, UV-light) to inactivate pathogens, there isn't a curriculum to educate growers about each technology; determine what would work best in their operation; validate effectiveness; and conduct ongoing verification activities (e.g. record-keeping). This project seeks to: Develop stakeholder-driven curriculum to educate growers of all sizes and background about agricultural water treatment systems; Share the curriculum with growers and train-the-trainers; and lastly evaluate the short-term and medium-term outcomes through knowledge gained and adoption of this technology. This curriculum would help growers of all sizes make educated decisions on how to mitigate risk for their farms within the context of the Produce Safety regulation. Additionally, the team will coordinate hosting a Project Directors meeting for Pilot, Community Outreach and Multi-state projects in year one (1) with the Southern Regional Center._x000D_
_x000D_
EXPANSION AND INTEGRATION OF FSMA EDUCATION AND OUTREACH FOR BEGINNING AND SOCIALLY DISADVANTAGED SUSTAINABLE ORGANIC PRODUCERS (COMM)_x000D_
_x000D_
This project goal is to expand bilingual food safety education and outreach while integrating new guidelines established under the Food Safety Modernization Act (FSMA) for beginning and socially disadvantaged sustainable organic producers.  The target audience requires access to customized Bilingual Land Based Experiential Food Safety Education, Training and TA that integrates FSMA guidelines to improve the success of their beginning farm businesses. Access includes services being offered in both English and Spanish by trusted educational partners in multiple formats. For beginning and socially disadvantaged farmers, an audience adapted and comprehensive approach to Food Safety Training is appropriate. This training (a proposed 3-week short course) would cover general topics such as Traceability and Worker Health and Hygiene, followed by Farm Reviews, Field Harvest and Packing, Packing Shed Facility, Storage and Transportation. This resource would also be incorporated into the ongoing onsite cohort practicum training and incubator TA, and also two (2) bilingual outreach and educational videos using course material and clips for all topics. This goal will be achieved through four (4) objectives: _x000D_
(1)	enhance partnerships of local non-profit Viva Farms, a land-grant university, a State University County Extension and Washington State Department of Agriculture (WSDA); _x000D_
(2)	develop, adapt and implement food safety education and outreach integrating FSMA guidelines that can be utilized nationally; _x000D_
(3)	increase coordination and access to food safety education and outreach that removes barriers to participation of the target audience; and _x000D_
(4)	increase food safety knowledge, skills and practices consistent with FSMA guidelines of target audience. Outreach and Promotion Plan. _x000D_
_x000D_
Partners will coordinate bilingual outreach using social media, network partners, list serves, print and radio marketing to reach the greatest possible percentage of our target audience. Use existing curriculum and resources: We will utilize existing education and training material such as "Bridging the GAP's", "Handbook for Small and Direct Marketing Farms", and "Wholesale Success" to develop and deliver curriculum and make course materials and delivery bilingually accessible. Outcomes: The project is expected produce the following outputs: _x000D_
(1)	increased and effective partnerships between non Viva Farms, WSU, WSDA, Regional Centers, NCC, USDA and FDA; _x000D_
(2)	expansion, Development and delivery of new two (2) three-week short courses, and curriculum inclusion in ongoing practicum courses and Incubator TA;_x000D_
(3)	increase in number of trainers with the knowledge and experience to effectively train our target audience during and after the grant period; _x000D_
(4)	increased bilingual materials and resources available in several delivery methods including Spanish Versions of "Bridging the GAP's"; _x000D_
(5)	increase the number of target audience producers receiving education and improving knowledge, are committed to, or have implemented Food Safety Practices; and  _x000D_
(6)	two (2) Outreach and Educational Food Safety Videos. Adaptation and Availability of communities. _x000D_
_x000D_
Other similar farming communities will be able to access, learn from and adapt their approaches as a result of this project. If we are able to achieve our goals and objectives with the close collaboration of our key partners, communities can look to our activities, outputs and outcomes for strategic planning._x000D_
Fiscal Year2017: Fiscal Year  (FY) 2017:
NIFA has built upon the national infrastructure with a focus on the delivery of customized training to a very specific target audience.  In FY 2017, we solicited for 10 pilot, 17 community outreach, and 16 multistate education and training projects.  
Example projects include the following: 
ENVIRONMENTAL ASSESSMENTS TO CUSTOMIZE FOOD SAFETY TRAINING FOR VERY SMALL TO SMALL STRAWBERRY PRODUCERS IN THE SOUTHEASTERN UNITED STATES (MULTI-STATE)
The long-term goal of this multi-state project is to reduce the burden of foodborne disease (FBD) attributed to on-farm contamination of fresh berries. An intermediate step to achieving this goal is the development of a novel food safety outreach 'add-on' curriculum. The add-on curriculum aims to facilitate integration of the Food Safety Modernization Act (FSMA) Produce Safety Rule among very small and small-sized strawberry growers in the southeastern United States. The three objectives to achieve the program aim are: 1. Conduct surveys and interviews with very small to small-sized strawberry growers in the southeastern United States. 2. Conduct environmental assessments on very small to small-sized strawberry farms in Arkansas. 3. Develop and evaluate the add-on curriculum delivered to very small to small-sized strawberry growers in Arkansas.
LOCAL PRODUCE SAFETY INITIATIVE (COMMUNITY OUTREACH)
The Carolina Farm Stewardship Association aims to expand to level the playing field for small-scale, limited-resource, and new and beginning farmers seeking access to the high-value market for local foods in Carolina communities; as the local food market shifts increasingly to wholesale distribution channels, these types of producers will have to demonstrate effective farm food safety programs, and our work provides scale-appropriate training and support to do so. Objective 1:Conduct eight 1-day workshops covering Principles of Fresh Produce Safety and Navigating the GAP Audit to 120 workshop participants. Objective 2: Conduct eight 1-day workshops covering Food Safety Program and Plan Development to 120 workshop participants. Objective 3: Provide direct Food Safety Program and Plan Development assistance to 60 small-scale farms seeking GAP certification.
FOOD SAFETY BITES: A WEEKLY FOOD SAFETY PODCAST (PILOT)
With the implementation of the Food Safety Modernization Act (FSMA), the need to educate farmers as to how to best adopt and adapt good food safety practices on their farms is increasingly imperative. Most food safety education for farmers takes place all at once, with a large amount of information delivered during focused sessions, usually presented during the non-production season. Many, if not most farmers leave feeling overwhelmed; and many do not revisit the information in the timely manner that best facilitates learning. Even with take-home resources, they also leave with the challenge of how to best transmit the information to other individuals managing and working on their farms. To address this need, we will produce and publish a 36-week series of short, 20-minute podcasts covering practical food safety practices and FSMA requirements. Each of the 36 episodes in the podcast series will cover a single, targeted food-safety topic, such as How and when to wash your hands; Why working while sick isn't a good idea; How to mix, store, and test sanitizer solutions; and What are biofilms and how to combat them. By "dripping" the content over the course of the growing season in small, digestible bites, this podcast will facilitate increased engagement with topics that are timely to the work being done on the farm. In addition, by providing information in small doses, farmers will have the opportunity to take action to improve a single area of their farm each week. We anticipate that with this mode of delivery and the content provided, farmers will better have the tools to comply with the FSMA regulation, and begin to view food safety as a routine activity on their farms.
FAMILYFARMED: ON-FARM FOOD SAFETY WEBSITE TRANSLATION AND FOOD SAFETY TRAINING EXPANSION (COMMUNITY OUTREACH)
FamilyFarmed will expand its existing On-farm Food Safety education and outreach programs to Spanish-speaking farmers and train new presenters (including bilingual instructors) to reach more farmers. This project will enable FamilyFarmed to broaden the scope of our food safety/farmer training to be able to reach a larger number of both English- and Spanish-speaking fruit and vegetable farmers. In addition, this project will enable FamilyFarmed to update, modify and maintain training program materials, including the Food Safety Binder, onfarmfoodsafety.org website, and Wholesale Success Food Safety sections to ensure that they are consistent with Food Safety Modernization Act (FSMA) guidelines and regulations. Using the free, online tool -- developed in partnership with the USDA, and a wide range of national partners -- farmers are guided through the steps necessary to create a personalized food safety plan. To date, over 1,000 food safety plans have been completed using the tool.Fiscal Year2018: Fiscal Year (FY) 2018:
In fiscal year 2018, NIFA will expand the goals of the food safety outreach program to reach additional pilot, community outreach, regional center projects. 
To date, 48 applications were received in which twelve (12) pilots, 15 community outreach, and four (4) regional center projects are projected for funding. 
Example projects include the following: 
GEORGIA SMALL FARMS FOOD SAFETY COALITION (Community Outreach)
The Global Growers Network will support the growth and expansion of the Georgia Small Farms Food Safety Coalition  to provide food safety education to small-scale, limited-resource, refugee/immigrant and beginning growers who distribute produce through local food system supply chains. The project will extend the reach of existing training materials by reaching new farmers through strategic partnerships and will pilot new activities based on input received from project stakeholders. The long-term goals of the project is: a) to prepare farmers to be competitive in their local marketplace and meet the rising demand for local, nutritious food by accessing new markets that will be regulated through FSMA; and
b) to increase coordination and collaboration among individuals and organizations in the agricultural services sector so that activities are executed through existing farmer networks. The proposed project will broaden the scope of our successful program and offer practical tools for food safety for more than 300 food producers through strategic partnerships. The project has three primary objectives: 1) Increase statewide capacity to deliver effective food safety training to target audience by leveraging partnerships among farmer service organizations, community-based organizations, food hubs, and wholesale buyers; 2) Increase knowledge and understanding of FSMA regulations, GAP certifications, and local wholesale buyer requirements that are relevant to produce farmers in Georgia who distribute primarily within the local marketplace; and 3) Share resources with growers that will increase their capacity to develop, implement, and manage food safety plans.
EXPANDING ACCESS TO ON-LINE PRODUCE SAFETY PLANNING AND RECORDKEEPING FOR SMALL FARMS (Community Outreach)
Over the past four years, University of Vermont Extension and the Vermont Vegetable and Berry Growers Association have collaborated to develop the Community Accreditation for Produce Safety (CAPS) program. CAPS helps small-scale fruit and vegetable write produce safety plans and document their implementation, using a proprietary on-line platform. To date, 98 farms have written plans, had their records peer-reviewed, and earned CAPS accreditation. The project will make CAPS available to farmers and organizations everywhere by transferring its content to farmOS, an open-source web-based application for farm management, planning, and record keeping. CAPS content can then be modified by users to meet their unique needs. Current CAPS users will be assisted with moving their farm folders to farmOS, and new users will be widely recruited.  At least 150 Vermont farms plus 100 farms from other states will utilize CAPS in farmOS to write produce safety plans, and most farms will complete associated implementation records. At least 150 of these 250 farms, with aggregate annual sales of fresh produce estimated at $30 million, will achieve CAPS accreditation through the VVBGA in 2020. At least three other states or organizations serving a total of 800 farms will begin the process of utilizing CAPS in farmOS for their produce safety education and technical support programs.Fiscal Year2019: Fiscal Year (FY) 2019:
Project data is not yet available. 
Pertinent data to be provided by Program at a future date.</t>
  </si>
  <si>
    <t>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https://nifa.usda.gov/funding-opportunity/food-safety-outreach-program</t>
  </si>
  <si>
    <t>Mar 17,2015</t>
  </si>
  <si>
    <t>https://beta.sam.gov/fal/13fa119897cb44779213455c5447bf16/view</t>
  </si>
  <si>
    <t>Crop Protection and Pest Management Competitive Grants Program</t>
  </si>
  <si>
    <t xml:space="preserve">Crop Protection and Pest Management (CPPM)_x000D_
_x000D_
</t>
  </si>
  <si>
    <t>{"list":[{"act":{"description":"The Consolidated Appropriations Act of 2014 (H.R. 3547) provided NIFA with funding for competitive grants programs authorized under section 406 of the Agricultural Research, Extension, and Education Reform Act of 1998 (7 U.S.C. 7626), including the Crop Protection and Pest Management Program. These funds are available to support integrated, multifunctional agricultural research, extension, and education activities. Subject to the availability of appropriations to carry out this program, the Secretary may award grants to colleges and universities (as defined by section 1404 of the National Agricultural Research, Extension, and Teaching Policy Act of 1977 (NARETPA) (7 U.S.C. 3103)), as amended, on a competitive basis for projects that address priorities in United States agriculture and involve integrated research, education, and extension activities, as determined by the Secretary in consultation with the National Agricultural Research, Extension, Education, and Economics Advisory Board. "},"USC":{"title":"7","section":"7626"},"authorizationTypes":{"USC":true,"act":true,"statute":false,"publicLaw":false,"executiveOrder":false},"usc":{"title":"7","section":"7626"}}]}</t>
  </si>
  <si>
    <t>CPPM was created to consolidate five previous NIFA programs with related purposes.  CPPM will provide funding to address critical state, regional and national integrated pest management (IPM) needs to ensure food security and effectively respond to other major societal challenges. _x000D_
_x000D_
The CPPM program supports projects that address high priority IPM challenges with coordinated state, regional, and national research and extension efforts.  The impact of these research and extension efforts will be increased by the establishment of communication networks and stakeholder participation in setting priorities.  _x000D_
_x000D_
Effective FY 2014, the CPPM program provided support for projects to conduct applied research and development, extension implementation, and regional coordination.</t>
  </si>
  <si>
    <t xml:space="preserve">Colleges and universities (as defined in section 1404 of NARETPA) (7 U.S.C. 3103) are eligible to submit applications for the CPPM program.  Section 1404 of NARETPA was amended by section 7101 of the Food, Conservation, and Energy Act of 2008 (FCEA) to define Hispanic-serving Agricultural Colleges and Universities (HSACUs), and to include research foundations maintained by eligible colleges or universities._x000D_
 _x000D_
For the purposes of this program, the terms “college” and “university” mean an educational institution in any state which (1) admits as regular students only persons having a certificate of graduation from a school providing secondary education, or the recognized equivalent of such a certificate; (2) is legally authorized within such state to provide a program of education beyond secondary education; (3) provides an educational program for which a bachelor’s degree or any other higher degree is awarded; (4) is a public or other nonprofit institution; and (5) is accredited by a nationally recognized accrediting agency or association.  Applications also may be submitted by 1994 Land-Grant Institutions (see Part VIII, E), HSACUs, and research foundations maintained by eligible colleges or universities._x000D_
_x000D_
Section 7206 of the Farm Security and Rural Investment Act of 2002 amended section 406(b) of AREERA to add the 1994 Land-Grant Institutions as eligible to apply for grants under this authority._x000D_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</si>
  <si>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\r\nhttps://nifa.usda.gov/funding-opportunity/crop-protection-and-pest-management \r\n\r\nRFAs are generally released annually. Hence, the RFAs provide the most current and accurate information available. Any specific instructions in the Competitive RFAs supersede the general information provided in the CFDA database.","isApplicable":true}</t>
  </si>
  <si>
    <t>{"environmentalImpact":{"reports":[{"isSelected":false,"reportCode":"statement"},{"isSelected":false,"reportCode":"assessment"},{"isSelected":false,"reportCode":"ExecutiveOrder12372"},{"isSelected":true,"reportCode":"otherRequired"}]},"description":"All RFAs are published on the Agency’s website and Grants.gov.  \r\n\r\nApplicants must complete the Grants.gov registration process.  "}</t>
  </si>
  <si>
    <t>{"description":"Formal applications are solicited and should be submitted to USDA, NIFA, as outlined in the guidelines and/or request for applications.  Application procedures are contained in the guidelines or request for applications.  \r\n\r\nApplications should be submitted as outlined in the RFA. Applications must follow the instructions provided per Grants.Gov and in the Agency guide to submitting applications via Grants.gov.  \r\n\r\n"}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</si>
  <si>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 _x000D_
_x000D_
Evaluation Criteria will be delineated in the RFA.  _x000D_
_x000D_
2 CFR Part 200 – Subpart C and Appendix I apply to this program._x000D_
_x000D_
2 CFR Part 400 applies to this program._x000D_
</t>
  </si>
  <si>
    <t xml:space="preserve">From 30 to 180 days.  Specific details are provided in the Request for Applications (RFA) each fiscal year. _x000D_
_x000D_
Information is also available via our website and may be obtained via the Grants.gov website.  Respective links are provided below: _x000D_
_x000D_
http://nifa.usda.gov/grants_x000D_
http://www.grants.gov_x000D_
</t>
  </si>
  <si>
    <t xml:space="preserve">Specific details are provided in the Request for Applications (RFA)._x000D_
_x000D_
</t>
  </si>
  <si>
    <t>{"types":{"moe":false,"formula":false,"matching":true},"matching":{"requirementFlag":"voluntary","percent":"0","description":"When a grant provides a particular benefit to a specific agricultural commodity, the grant recipient must match awarded USDA funds with cash and in-kind contributions on dollar-for-dollar basis from non-Federal sources (see RFA for specific details).\r\n\r\nNIFA may waive the matching funds requirement for a grant if we determine that: \r\n(a) the results of the project, while of particular benefit to a specific agricultural commodity, are likely to be applicable to agricultural commodities generally; or \r\n(b) the project involves a minor commodity, the project deals with scientifically important research, and the grant recipient is unable to satisfy the matching funds requirement.\r\n\r\n"}}</t>
  </si>
  <si>
    <t>{"awarded":"letter","description":"The length of projects under this program varies. In accordance with statutory time limits, project periods, including no-cost extensions of time, are from one (1) to five (5) years.\r\n\r\n2 CFR Part 200, Subpart D applies to this program.\r\n\r\n"}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</si>
  <si>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details.\r\n\r\n"},{"code":"performanceMonitoring","isSelected":true,"description":"PERFORMANCE MONITORING:\r\nSee above for pertinent and specific details.\r\n\r\n"}]</t>
  </si>
  <si>
    <t>{"isApplicable":true,"description":"Relation to other audit requirements, but records must be available for review or audit by appropriate officials of the Federal agency, pass-through entity, and Government Accountability Office (GAO). \r\nThis program is also subject to audit by the cognizant Federal audit agency and the USDA Office of Inspector General.\r\n\r\n"}</t>
  </si>
  <si>
    <t>(Project Grants (Discretionary)) FY 17$18,862,054.00; FY 18 est $19,021,619.00; FY 19 est $0.00; FY 16$16,290,485.00; - SPECIAL NOTES:_x000D_
(1)  The difference between the appropriation and obligation numbers reflects legislative authorized set-asides deducted as appropriate, and in some cases the availability of obligational authority from prior years.</t>
  </si>
  <si>
    <t>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https://nifa.usda.gov/funding-opportunity/crop-protection-and-pest-management</t>
  </si>
  <si>
    <t>{"list":[{"fiscalYear":2016,"description":"In FY 2016, NIFA anticipates funding four (4) continuation Regional Coordination Program Area projects; i.e. one (1) Regional Integrated Pest Management Center in each USDA region; three (3) awards will be $1,000,000 each and one (1) award will be $1,150,000.     \r\n\r\nNIFA anticipates funding 49 continuation Extension Implementation Program Area projects ranging from $62,500 to $289,000 to fund an extension integrated pest management coordination project at eligible institutions. \r\n\r\nNIFA anticipates competitively funding 12-20 new awards for the Applied Research and Development Program Area in FY 2016.  These awards from $200,000 to $325,000 will fund integrated pest management research (single-function), research-led, or extension-led projects for 2 – 4 years. \r\n\r\nThe anticipated funding ratio is approximately 17% to 28%. \r\n\r\nAwards will be made on or before September 30, 2016. \r\n\r\n In Fiscal Year (FY) 2016, the National Institute of Food and Agriculture (NIFA) funded four (4) continuation Regional Coordination Program Area projects; i.e. one (1) Regional Integrated Pest Management Center in each USDA region. Three (3) awards were for $1,000,000 each and one (1) award was  $1,150,000.     \r\n\r\nNIFA funded 49 continuation Extension Implementation Program Area projects ranging from $62,500 to $289,000 to fund an extension integrated pest management coordination projects at eligible institutions. \r\n\r\nNIFA competitively funded 14 new awards for the Applied Research and Development Program Area in FY 2016.  These awards from $200,000 to $325,000 funded integrated pest management research (single-function), research-led, or extension-led projects for two (2) to four (4) years. \r\n\r\nThe funding success rate was 20%."},{"fiscalYear":2017,"description":"In Fiscal Year (FY) 2017, the amount appropriated for this Program was $20,000,000. \n\nThe amount available for awards was $18,862,054, after legislatively mandated set-asides.\n\nIn FY 2017, the National Institute of Food and Agriculture (NIFA) funded four (4) continuation Regional Coordination Program Area projects; i.e. one (1) Regional Integrated Pest Management Center in each USDA region. \n\nThree (3) awards were for $1,000,000 each and one (1) award was for $1,150,000.\n\nNIFA competitively funded 47 new continuations and 6 new Extension Implementation Program Area projects ranging from $67,800 to $358,000 to fund an extension integrated pest management coordination projects at eligible institutions.\nThe funding success rate was 98%.\n\nNIFA competitively funded 15 new awards for the Applied Research and Development Program Area in FY 2017.  \n\nThe awards from $195,456 to $325,000 funded integrated pest management research (single-function), research-led, or extension-led projects for two (2) to four (4) years. \n\nThe funding success rate was 16%."},{"fiscalYear":2018,"description":"In Fiscal Year (FY) 2018, the amount appropriated for this Program was $20,000,000. \n\nThe amount available for awards was $19,021,619, after legislatively mandated set-asides.\n\nIn Fiscal Year (FY) 2018, NIFA anticipates competitively funding four (4) new continuation Regional Coordination Program Area projects, i.e. one (1) Regional Integrated Pest Management Center in each USDA region. Three (3) awards are projected to be $1,000,000 each and one (1) award is projected to be $1,150,000. \n\nThe anticipated funding success rate is approximately 100%.\n\nNIFA anticipates funding 47 continuation Extension Implementation Program Area ranging from $95,092 to $390,000 to fund integrated pest management extension coordination projects at eligible institutions.\n\nNIFA anticipates competitively funding 14 new awards for the Applied Research and Development Program Area in FY 2018 for a total of approximately $4.1 million.  These awards, from $200,000 to $325,000 in size, will fund integrated pest management research (single-function), research-led, or extension-led projects for two (2) to four (4) years. \n\nThe anticipated funding success rate is approximately 17%."},{"fiscalYear":2019,"description":"This program is subject to congressional budget approval for FY 2019.\n\nContingent upon Fiscal Year (FY) 2019 funding, NIFA projects funding four (4) continuation Regional Coordination Program Area projects, i.e. one (1) Regional Integrated Pest Management Center in each USDA region.  \n\nThree (3) awards are projected to be $1,000,000 each and one (1) award is projected to be $1,150,000.\n\nNIFA projects funding 45 continuation Extension Implementation Program Area awards up to $300,000 each to fund integrated pest management extension coordination projects at eligible institutions across the U.S.\n\nNIFA projects competitively funding 13-16 new awards for the Applied Research and Development Program Area in FY 2019 for a total of approximately $4.1 million.  These awards from $200,000 to $325,000 will fund integrated pest management research (single-function), research-led, or extension-led projects for 2-4 years. \n\nNIFA projects s that the funding success rate will be approximately 15-18%.\n\nNIFA will provide pertinent data at a future date."}],"isApplicable":true}</t>
  </si>
  <si>
    <t>USDA, NIFA, National Program Leader, Institute of Food Production and Sustainability (IFPS) 1400 Independence Avenue, SW, STOP 2240, , Washington, DC 20024 Email:&lt; a href='mailto:Policy@nifa.usda.gov'&gt;Policy@nifa.usda.gov&lt;/a&gt;Phone: (202) 401-1761;</t>
  </si>
  <si>
    <t>http://nifa.usda.gov/program/crop-protection-and-pest-management-competitive-grants-program</t>
  </si>
  <si>
    <t xml:space="preserve">10.200 Grants for Agricultural Research, Special Research Grants; </t>
  </si>
  <si>
    <t>Fiscal Year2016: For FY 2016:_x000D_
Awards for funded projects in FY 2016 are anticipated to include projects on integrated pest management topics for three program areas: Regional Coordination Program Area, Extension Implementation Program Area, and the Applied Research and Development Program Area._x000D_
_x000D_
In FY 2016 NIFA anticipates awarding the four continuation awards for the Regional Coordination Program Area as described above for Regional Integrated Pest Management Centers. _x000D_
_x000D_
In FY 2016 NIFA anticipates awarding the 49 continuation awards for the Extension Implementation Program Area as described above. _x000D_
_x000D_
In fiscal year 2016 NIFA anticipates soliciting new proposals for projects for the Applied Research and Development Program Area in FY 2015.  These awards will fund integrated pest management research (single-function), research-led, or extension-led projects. Applied Research (single-function) projects will develop innovative, ecologically-based, sustainable IPM strategies and systems that address regional and/or national IPM priorities. Research-led projects enhance the adoption of innovative, ecologically-based, sustainable IPM strategies and systems. Extension-led projects extend implementation of innovative, ecologically-based, sustainable IPM strategies and systems by IPM practitioners and growers. _x000D_
 Awards in Fiscal Year (FY) 2016 included projects for three (3) program areas in the Crop Protection and Pest Management Program: the Regional Coordination Program Area, the Extension Implementation Program Area, and the Applied Research and Development Program Area._x000D_
_x000D_
The following are examples of funded projects:_x000D_
(1): Regional Coordination Program Area Award. A $1 million award, A Western IPM Center Led by California, Oregon, and Arizona, will brings together the expertise needed to successfully address high-priority pest-management issues confronting farmers, pest managers, communities, and others in the West. The Center obtains ongoing stakeholder input on IPM needs and provides extensive regional coordination for addressing IPM priorities and integrating IPM research, extension, and education in the West. The Center will continue to facilitate partnerships among researchers, pest managers, communities, and others in the West._x000D_
_x000D_
(2):  Extension Implementation Program Area Award. A $186,000 continuation award, Crop Protection and Pest Management Extension Implementation for South Carolina to Advance Stakeholder Adoption in Key Commodities, will focus on economically important commodity and IPM priority areas for South Carolina including IPM in Agronomic Crops (corn, cotton, soybean and sorghum) and IPM in Specialty Crops (peaches, strawberries and vegetables including those produced on limited resource and minority-owned farms, and nursery crops). The main program focus will be on Extension activities to transfer scientific research and new knowledge to state stakeholders through a combination of formal and informal training methods, including field demonstrations and experiential learning.  _x000D_
_x000D_
(3): Applied Research and Development Program Area Award. A $323,491 award, Developing and Delivering IPM Strategies to the Rapidly Expanding U.S. Hop Industry, will develop and implement IPM strategies against pests and diseases for hop growers across the United States._x000D_
 _x000D_
(4): An Applied Research and Development Program Area Award. A $324,880 award, Remote Scouting for Soybean Pests Using Spectral Reflectance and Unmanned Aerial Systems, will develop "remote scouting" for soybean pests by utilizing spectral sensors deployed on UAS to assess and distinguish pest infestations in soybean fields._x000D_
_x000D_
(5): An Applied Research and Development Program Area Award. A $324,940 award, Development of Integrated Pest Management Strategies for Commercial Dairies: Formulating Dairy Total Mixed Rations that are Resistant to Bird Depredation, develop a new integrated pest management tool to mitigate invasive_x000D_
European starling damage in commercial dairies.Fiscal Year2017: Awards in Fiscal Year (FY) 2017 included projects for three (3) program areas in the Crop Protection and Pest Management Program: the Regional Coordination Program Area, the Extension Implementation Program Area, and the Applied Research and Development Program Area.
The following are examples of funded projects:
(1) Regional Coordination Program Area Award: 
A $1 million award, A Western IPM Center Led by California, Oregon, and Arizona, will brings together the expertise needed to successfully address high-priority pest-management issues confronting farmers, pest managers, communities, and others in the West. The Center obtains ongoing stakeholder input on IPM needs and provides extensive regional coordination for addressing IPM priorities and integrating IPM research, extension, and education in the West. The Center will continue to facilitate partnerships among researchers, pest managers, communities, and others in the West.
(2)  Extension Implementation Program Area Award: 
A $186,000 continuation award, Crop Protection and Pest Management Extension Implementation for South Carolina to Advance Stakeholder Adoption in Key Commodities, will focus on economically important commodity and IPM priority areas for South Carolina including IPM in Agronomic Crops (corn, cotton, soybean and sorghum) and IPM in Specialty Crops (peaches, strawberries and vegetables including those produced on limited resource and minority-owned farms, and nursery crops). The main program focus will be on Extension activities to transfer scientific research and new knowledge to state stakeholders through a combination of formal and informal training methods, including field demonstrations and experiential learning.
(3) Applied Research and Development Program Area Award: 
A $324,992 award, Integrated Management Techniques to Combat Potential Shifts in Horseweed Emergence will development chemical and cultural weed management practices for suppressing horseweed prior to establishment of a soybean crop under no-till conditions.
(4) An Applied Research and Development Program Area Award: 
A $325,000 award, Developing Host Plant Resistance to Thrips in Cotton to Address Emerging Insecticide Resistance, will evaluate cotton landraces for resistance to thrips and investigate mechanisms of resistance. 
(5) An Applied Research and Development Program Area Award: 
A $323,493 award, Use of Precision Steam to Control Soilborne Pathogens and Weeds in Lettuce, will develop a stream and co-product applicator for soil disinfestation to minimize lettuce drop disease incidence and in-row weed emergence in lettuce.Fiscal Year2018: Awards for projects for Fiscal Year (FY) 2018 are anticipated to include projects on integrated pest management topics for the three (3) program areas in the Crop Protection and Pest Management Program: Regional Coordination Program Area, Extension Implementation Program Area, and the Applied Research and Development Program Area. 
NIFA anticipates competitively awarding the four (4) continuation awards for the Regional Coordination Program Area to fund Regional Integrated Pest Management Centers. 
Three (3) awards are projected to be $1,000,000 each and one (1) award is projected to be $1,150,000. 
NIFA anticipates funding approximately 47 continuation Extension Implementation Program Area ranging from $95,092 to $390,000 to fund integrated pest management extension coordination projects at eligible institutions.
NIFA anticipates competitively awarding 13-15 new proposals for the Applied Research and Development Program Area for an approximate total of $4.1 million. These awards will fund integrated pest management research (single-function), research-led, or extension-led projects. Applied Research (single-function) projects will develop innovative, ecologically-based, sustainable IPM strategies and systems that address regional and/or national IPM priorities. Research-led projects enhance the adoption of innovative, ecologically-based, sustainable IPM strategies and systems. Extension-led projects extend implementation of innovative, ecologically-based, sustainable IPM strategies and systems by IPM practitioners and growers.
NIFA will provide pertinent data regarding the awards at a future date.Fiscal Year2019: Awards for projects for Fiscal Year (FY) 2019 are anticipated to include projects on integrated pest management topics for three (3) program areas included in the Crop Protection and Pest Management Program: Regional Coordination Program Area, Extension Implementation Program Area, and the Applied Research and Development Program Area.
NIFA projects awarding the four (4) continuation awards for the Regional Coordination Program Area as described above to fund four (4) Regional Integrated Pest Management Centers. 
Three (3) awards are projected to be $1,000,000 each and one (1) award is projected to be $1,150,000.
NIFA anticipates awarding approximately 45 continuation Extension Implementation Program Area awards up to $300,000 each to fund integrated pest management extension coordination projects at eligible institutions across the U.S.
NIFA projects soliciting new competitive proposals for the Applied Research and Development Program Area for an approximate total of $4.1 million. These awards, projected at approximately 13-16, will fund integrated pest management research (single-function), research-led, or extension-led projects. Applied Research (single-function) projects will develop innovative, ecologically-based, sustainable IPM strategies and systems that address regional and/or national IPM priorities. Research-led projects enhance the adoption of innovative, ecologically-based, sustainable IPM strategies and systems. Extension-led projects extend implementation of innovative, ecologically-based, sustainable IPM strategies and systems by IPM practitioners and growers.
NIFA will provide pertinent data on the awards at a future date.</t>
  </si>
  <si>
    <t>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https://nifa.usda.gov/funding-opportunity/crop-protection-and-pest-management</t>
  </si>
  <si>
    <t>Jun 10,2014</t>
  </si>
  <si>
    <t>https://beta.sam.gov/fal/607d43214c874d0c941f36abe8e00d43/view</t>
  </si>
  <si>
    <t>Alfalfa and Forage Research Program</t>
  </si>
  <si>
    <t>(AFRP)</t>
  </si>
  <si>
    <t>{"list":[{"act":{"description":"High-Priority Research and Extension Initiatives"},"USC":{"title":"7","section":"5925(d)(8)"},"authorizationTypes":{"USC":true,"act":true,"statute":false,"publicLaw":false,"executiveOrder":false},"usc":{"title":"7","section":"5925(d)(8)"}}]}</t>
  </si>
  <si>
    <t>To improve alfalfa and forage yield and seed yield of crops grown for propagation, improve persistence of plantings, reduce pest pressure for both forage and seed production, improve genetic quality of commercial cultivars and reduce losses during harvest and storage.</t>
  </si>
  <si>
    <t xml:space="preserve">(1) State agricultural experiment stations; _x000D_
(2) colleges and universities;_x000D_
(3) university research foundations; _x000D_
(4) other research institutions and organizations; _x000D_
(5) Federal agencies, _x000D_
(6) national laboratories; _x000D_
(7) private organizations or corporations; _x000D_
(8) individuals who are U.S. citizens or permanent residents; and _x000D_
(9) any group consisting of 2 or more entities identified in (1) through (8).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</si>
  <si>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\r\nhttps://nifa.usda.gov/funding-opportunity/alfalfa-and-forage-research-program\r\n\r\nRFAs are generally released annually. Hence, the RFAs provide the most current and accurate information available. Any specific instructions in the Competitive RFAs supersede the general information provided in the CFDA database.","isApplicable":true}</t>
  </si>
  <si>
    <t>{"environmentalImpact":{"reports":[{"isSelected":true,"reportCode":"statement"},{"isSelected":false,"reportCode":"assessment"},{"isSelected":false,"reportCode":"ExecutiveOrder12372"},{"isSelected":true,"reportCode":"otherRequired"}]},"description":"Preapplication coordination is not applicable. \r\n\r\nAll RFAs are published on the Agency’s website and Grants.gov. \r\n\r\nApplicants must complete the Grants.gov registration process. \r\n\r\nAn environmental impact statement is required for this program. "}</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</si>
  <si>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\r\nhttps://nifa.usda.gov/funding-opportunity/alfalfa-and-forage-research-program\r\n\r\nRFAs are generally released annually. Hence, the RFAs provide the most current and accurate information available. Any specific instructions in the Competitive RFAs supersede the general information provided in the CFDA database."}</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</si>
  <si>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https://nifa.usda.gov/funding-opportunity/alfalfa-and-forage-research-program _x000D_
_x000D_
RFAs are generally released annually. Hence, the RFAs provide the most current and accurate information available. Any specific instructions in the Competitive RFAs supersede the general information provided in the CFDA database.</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</si>
  <si>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https://nifa.usda.gov/funding-opportunity/alfalfa-and-forage-research-program_x000D_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</si>
  <si>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https://nifa.usda.gov/funding-opportunity/alfalfa-and-forage-research-program_x000D_
</t>
  </si>
  <si>
    <t>{"awarded":"letter","description":"In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\r\n\r\nhttps://nifa.usda.gov/funding-opportunity/alfalfa-and-forage-research-program\r\n\r\nRFAs are generally released annually. Hence, the RFAs provide the most current and accurate information available. Any specific instructions in the Competitive RFAs supersede the general information provided in the CFDA database.\r\n"}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</si>
  <si>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Awards."},{"code":"cash","isSelected":true,"description":"(6/21/17 FYI ONLY:\r\nNIFA utilizes the Federal Financial Report, Form SF-425 to monitor cash outlays.)\r\n\r\n"},{"code":"progress","isSelected":true,"description":"PROGRESS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</si>
  <si>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 xml:space="preserve">(Project Grants) FY 17$2,083,825.00; FY 18 est $2,084,967.00; FY 19 est $0.00; FY 16$1,853,634.00; - SPECIAL NOTES:_x000D_
(1) The difference between the appropriation and obligation numbers reflects legislative authorized set-asides deducted as appropriate, and in some cases the availability of obligational authority from prior years._x000D_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</si>
  <si>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https://nifa.usda.gov/funding-opportunity/alfalfa-and-forage-research-program_x000D_
_x000D_
</t>
  </si>
  <si>
    <t>{"list":[{"fiscalYear":2016,"description":"For the FY 2016 award cycle, $1,853,634 was available for grant awards.\r\nA total of 20 applications were received that requested a total of $4,870,015.\r\nIn June, 2016, a peer-review panel evaluated the applications.  The peer panel included faculty from land grant universities and scientists from industry and a Federal lab.\r\nFunds were available to support a total of 8 new awards as Integrated Research &amp; Extension Projects totaling  $1,854,554.\r\nThere was a 40% funding success rate for the FY 2016 program.\r\nThis program seeks to improve the yield and value of alfalfa forage and seed crops, improve persistence of production fields, reduce pest and pathogen pressure, increase tolerance to abiotic stresses including drought and saline soil conditions, improve germplasm by breeding, and reduce hay and silage losses in harvesting and storage.\r\n\r\n For the Fiscal Year (FY) 2016 award cycle, $1,853,634 was available for grant awards.\r\n\r\nA total of twenty (20) applications were received that requested a total of $4,870,015. \r\n\r\nA peer-review panel evaluated these applications in June, 2016.  The peer panels included faculty from land grant universities and scientists from industry and a Federal laboratory.\r\n\r\nFunds were available to support a total of eight (8) new Integrated Research and Extension Projects awards totaling $1,854,554.\r\n\r\nThe funding success rate for this program in FY 2016 was 40% for new awards.\r\n\r\nThis program seeks to improve the yield of alfalfa forage and seed crops, improve persistence of production fields, reduce pest and pathogen pressure, improve germplasm by breeding, and reduce losses in harvesting and storage of the crop.\r\n\r\n."},{"fiscalYear":2017,"description":"For the Fiscal Year (FY) 2017 award cycle, $2,083,825 was available for grant awards.\n\nA total of fourteen (14) applications were received that requested a total of $3,459,886. \n\nAn eight (8) member peer-review panel evaluated these applications on June 22, 2017.  The peer panels included faculty from land grant universities and Federal and industry scientists.\n\nFunds were available to support a total of eight (8) new integrated research and extension projects awards totaling $2,083,825.\n\nThe funding success rate for this program in FY 2017 was 57% for new awards.\n\nThis program seeks to improve the yield of alfalfa forage and seed crops, improve persistence of production fields, reduce pest and pathogen pressure, improve germplasm by breeding, and reduce losses in harvesting and storage of the crop."},{"fiscalYear":2018,"description":"For the Fiscal Year (FY) 2018 award cycle, $2,086,631 was available for grant awards.\n\nA total of 13 applications were received that requested a total of $3,890,106.  \n\nIn June 2017, an eight member peer-review panel evaluated the applications.  The peer panel included faculty from 1862 and 1890 land-grant institutions (LGIs), Federal scientists, and an industry farmer.\n\nFunds were available to support a total of seven (7) new awards as Integrated Research &amp; Extension Projects totaling $2,086,631.\n\nThere was a 54% funding success rate for the FY 2017 program.\n\nThis program seeks to establish interdisciplinary and multi-location research and extension networks to address national priorities or regional science needs of the U.S. alfalfa forage industry.  It supports the development of improved alfalfa forage and seed production systems, practices, and supporting technologies."},{"fiscalYear":2019,"description":"FISCAL YEAR (FY) 2019:\n\nThis program is subject to congressional budget approval for FY 2019. At this time, the projected funding level is Zero ($0). However, if funding is provided, it is anticipated that similar projects will be awarded. \n\nPertinent data to be provided by Program at a future date."}],"isApplicable":true}</t>
  </si>
  <si>
    <t>USDA, NIFA, Deputy DirectorInstitute of Food Production and Sustainability (IFPS), Division of Plant Systems - Production, 1400 Independence Avenue, SW., STOP 2250, Washington, DC 20250-2250 Email:&lt; a href='mailto:Policy@nifa.usda.gov'&gt;Policy@nifa.usda.gov&lt;/a&gt;Phone: 202-401-5024;</t>
  </si>
  <si>
    <t>http://nifa.usda.gov/program/agronomic-forage-crops-program</t>
  </si>
  <si>
    <t>Fiscal Year2016: Anticipated projects in FY 2016 will address one (1) or more of the following focus areas: _x000D_
(a) Improving alfalfa forage yield and seed yield through better nutrient, water or pest management; _x000D_
(b) Improving persistence of alfalfa stands by lessening biotic or abiotic stresses; _x000D_
(c) Improving alfalfa forage and seed harvesting and storage systems to optimize economic returns; _x000D_
(d) Improving estimates of alfalfa forage quality as an animal feed to increase forage usage in animal feeds; and _x000D_
(e) Breeding to address biotic and abiotic stresses that impact alfalfa forage yield and persistence and the production of seed for propagation._x000D_
_x000D_
 _x000D_
1. Impact of Microbial Inoculants on the Quality and Fermentation Stability of Alfalfa Round-bale Baleage_x000D_
_x000D_
Alfalfa is a high protein and highly digestible forage for beef cattle producers and dairies.  This project looks at microbial inoculant technologies the improve fermentation of alfalfa grass baleage to improve the appeal of alfalfa to beef and dairy producers.  To date the program has successfully trained local producers on improving the establishment of alfalfa acreage as evidenced by increased skill by producers in producing high quality alfalfa and alfalfa-mixed baleage.  In addition the team has trained county agents in successful management practices.  Three (3) field days have been held._x000D_
_x000D_
2. Forage Quality Improvement in Reduced-Lignin Alfalfa Monoculture and Alfalfa-Grass Binary Mixtures_x000D_
_x000D_
Alfalfa provides multiple ecosystems services in addition to being an important rotation crop.  Reduced lignin alfalfa is a more digestibly feed and therefore will increase the value of alfalfa as a feed.  This project will look at using new varieties of reduced lignin alfalfa grown in both monoculture and mixed stands.  To date this study has established their plots of alfalfa in addition to mixed stand plots with orchargrass and meadow fescue.  In addition, one (1) sample cutting was harvested and photos have been taken to analyze grass stands.  The team has also begun doing educational extension presentations at forage specific meetings in throughout New York State. _x000D_
_x000D_
3. Potato Leafhopper Threshold Revised for Alfalfa Host Resistance and Alfalfa Grass Mixtures_x000D_
_x000D_
Potato Leafhopper is a pest that has a high negative impact on alfalfa crops and therefore alfalfa economics.  This study will look at resistant varieties and potential mixtures that can decrease damage by leafhopper.  In addition, this study will also create guidelines that establish threshold values so producers will know when it is economically advantageous to apply insecticide. This study will look at leafhopper in three (3) states: Maryland Ohio and Wisconsin.  To date, the project has established field plots in all locations.  Samples from the first year have been collected but no results have been attained yet._x000D_
_x000D_
_x000D_
4. Reestablishing IPM Recommendations for Aphids in Alfalfa Hay in the Low Desert._x000D_
_x000D_
Currently aphids are a serious pest for alfalfa, but most of the time broad spectrum insecticides are used to control them. An economic threshold of aphid has never been established or alternatives looked at in the low desert. This project will establish an economic threshold and investigate the efficacy of selective insecticide management for aphids in alfalfa.  Guidelines have been shared with growers and the team sees them using these management practices. Survey data showed 25% of producers are using targeted insecticides relative to broad spectrum.  In addition, the team identified a natural biological control agent, and entomopathogenic fungi that infects aphids, and are starting to develop communication about this. _x000D_
_x000D_
5. Developing Molecular Markers for Enhancing Resistance to Drought and High Salinity in Alfalfa_x000D_
_x000D_
Alfalfa, the fourth most widely produced crop in the US, yield is limited by water.  Much of the crop is irrigated and with climate change effects, adaptation to drought and salt tolerance will be beneficial traits.  This project will identify germplasm with drought and salt resistance and develop populations with a high percentage of resistance. The project has identified 20 traits of interest and evaluated.  Greenhouse plants were tested for four (4) traits related to salt stress:  Dry weight, plant height, chlorophyll content and stomatal conductance and plant performance was assessed. 24 potential molecular markers have been identified that will be used for marker-assisted breeding in the future. _x000D_
_x000D_
Fiscal Year2017: FISCAL YEAR (FY) 2017:
1.	Developing regionally-adapted, resilient alfalfa germplasm pools; 
2.	Proximal and remote sensing of alfalfa canopies for early detection of insect stress and rapid integrated pest management decision making;
3.	Development of grazing recommendations and on-farm decision tools for managing alfalfa-grass mixtures in the Southeastern US;
4.	Bacterial stem blight of alfalfa: Connection with frost damage, development of resistant germplasm, and mapping resistance genes; and
5.	Identifying factors to optimize establishment of alfalfa inter-reduced seeded in corn.Fiscal Year2018: FISCAL YEAR (FY) 2018:
1.	More efficient methods for characterizing winter survival;
2.	Developing alfalfa tolerant of saline soils; 	
3.	Quantifying resilience, a quantitative trait;	 		 
4.	Remote sensing in study and reduction of traffic impact on production; and 	 
5.	Genomics to enable selection for reduced inbreeding depression.Fiscal Year2019: FISCAL YEAR (FY) 2019:
Data is not yet available. 
Pertinent information will be provided by program at a future date once received.</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</si>
  <si>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https://nifa.usda.gov/funding-opportunity/alfalfa-and-forage-research-program_x000D_
</t>
  </si>
  <si>
    <t>https://beta.sam.gov/fal/f9726b99b0ed4a83be6a0dafe7b38e32/view</t>
  </si>
  <si>
    <t xml:space="preserve">Food Insecurity Nutrition Incentive Grants Program </t>
  </si>
  <si>
    <t>Food Insecurity Nutrition Incentive Program (FINI)</t>
  </si>
  <si>
    <t>{"list":[{"act":{"description":"The Agricultural Act of 2014 (Pub. L. 113-79) amended Section 4405 of the Food, Conservation, and Energy Act of 2008 (7 U.S.C. 7517) and established the competitive grant program, the Food Insecurity Nutrition Incentive program (FINI). \r\n \r\n"},"authorizationTypes":{"USC":false,"act":true,"statute":false,"publicLaw":false,"executiveOrder":false}}]}</t>
  </si>
  <si>
    <t>The Food Insecurity Nutrition Incentive (FINI) grant program is a competitive program. Projects funded under this program provide incentives to low-income consumers participating in the supplemental nutrition assistance program (SNAP) to purchase fruits and vegetables at the point of sale. The projects supported by this program have the support of State agencies and include use of effective and efficient benefit redemption technologies that can serve as a replicable model for benefit redemption.</t>
  </si>
  <si>
    <t xml:space="preserve">Eligible entities include governmental agencies and nonprofit organizations. _x000D_
_x000D_
</t>
  </si>
  <si>
    <t xml:space="preserve">Eligible entities include governmental agencies and nonprofit organizations.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</si>
  <si>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as follows: \r\n\r\nhttps://nifa.usda.gov/funding-opportunity/food-insecurity-nutrition-incentive-fini-grant-program\r\n\r\n\r\nRFAs are generally released annually. Hence, the RFAs provide the most current and accurate information available. Any specific instructions in the Competitive RFAs supersede the general information provided in the CFDA database.","isApplicable":true}</t>
  </si>
  <si>
    <t>{"environmentalImpact":{"reports":[{"isSelected":false,"reportCode":"statement"},{"isSelected":false,"reportCode":"assessment"},{"isSelected":false,"reportCode":"ExecutiveOrder12372"},{"isSelected":true,"reportCode":"otherRequired"}]},"description":"All Requests for Applications (RFAs) are published on the Agency’s website and Grants.gov.  \r\n\r\nApplicants must complete the Grants.gov registration process. \r\n\r\nAll applicants must have the support of the State agency prior to submitting a proposal. \r\n\r\n"}</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</si>
  <si>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\r\nhttps://nifa.usda.gov/funding-opportunity/food-insecurity-nutrition-incentive-fini-grant-program\r\n\r\nRFAs are generally released annually. Hence, the RFAs provide the most current and accurate information available. Any specific instructions in the Competitive RFAs supersede the general information provided in the CFDA database."}</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</si>
  <si>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https://nifa.usda.gov/funding-opportunity/food-insecurity-nutrition-incentive-fini-grant-program _x000D_
_x000D_
RFAs are generally released annually. Hence, the RFAs provide the most current and accurate information available. Any specific instructions in the Competitive RFAs supersede the general information provided in the CFDA database.</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</si>
  <si>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https://nifa.usda.gov/funding-opportunity/food-insecurity-nutrition-incentive-fini-grant-program_x000D_
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</si>
  <si>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https://nifa.usda.gov/funding-opportunity/food-insecurity-nutrition-incentive-fini-grant-program_x000D_
</t>
  </si>
  <si>
    <t>{"types":{"moe":false,"formula":false,"matching":true},"matching":{"requirementFlag":"voluntary","percent":"100","description":"This program has a 100% match requirement with non-Federal funds. "}}</t>
  </si>
  <si>
    <t>{"awarded":"letter","description":"In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\r\n\r\nhttps://nifa.usda.gov/funding-opportunity/food-insecurity-nutrition-incentive-fini-grant-program\r\n\r\nRFAs are generally released annually. Hence, the RFAs provide the most current and accurate information available. Any specific instructions in the Competitive RFAs supersede the general information provided in the CFDA database."}</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</si>
  <si>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</si>
  <si>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(Project Grants) FY 17$16,758,000.00; FY 18 est $21,015,000.00; FY 19 est $0.00; FY 16$16,776,000.00; - SPECIAL NOTES:_x000D_
(1)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</si>
  <si>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https://nifa.usda.gov/funding-opportunity/food-insecurity-nutrition-incentive-fini-grant-program_x000D_
</t>
  </si>
  <si>
    <t>{"list":[{"fiscalYear":2016,"description":"For FY 2016:\r\nNIFA reviewed 77 proposals; and 27 projects were awarded for performance periods of up to four (4) years.  Total awards were $16.8 million. \r\n\r\nThe success rate was 35%. \r\n\r\n\r\n\r\n\r\n\r\n \r\nNIFA panel reviewed 77 proposals; and 27 projects were awarded for performance periods of up to four (4) years. \r\n\r\nTotal awards were $16,776,000. \r\n\r\nThe success rate was 35%. \r\n"},{"fiscalYear":2017,"description":"Fiscal Year (FY) 2017:\n\nNIFA panel reviewed 85 applications and 32 projects were awarded for performance periods of up to four (4) years.\n\nTotal awards were $16,758,000.\n\nThe success rate was 38%."},{"fiscalYear":2018,"description":"Fiscal Year (FY) 2018:\nNIFA panel reviewed 61 applications and 24 projects were awarded for performance periods of up to four (4) years.\n\nTotal awards were $21,015,000."},{"fiscalYear":2019,"description":"Fiscal Year (FY) 2019:\nIt is projected that 100 applications will be received and 35 awards will be granted in FY 2019. \n\nPertinent data to be provided by Program at a future date.\n\nIn accordance with the Budget Office projections, it is anticipated that approximately $22,500,000 will be available for awards."}],"isApplicable":true}</t>
  </si>
  <si>
    <t>USDA, NIFA, National Program Leader, Institute of Food Safety and Nutrition (IFSN),1400 Independence Ave., SW STOP 2255, Washington, DC 20024 Email:&lt; a href='mailto:Policy@nifa.usda.gov'&gt;Policy@nifa.usda.gov&lt;/a&gt;Phone: (202) 720-0740;</t>
  </si>
  <si>
    <t>http://nifa.usda.gov/program/food-insecurity-nutrition-incentive-fini-grant-program</t>
  </si>
  <si>
    <t>Fiscal Year2016: For FY 2016:_x000D_
The Healthy Incentive Program, is working in conjunction with other community partners to develop a farmer’s market incentive program, known locally as Fresh Fund. The program enhanced low-income families’ ability to access fruits and vegetables (FV) at local farmers’ markets in San Diego, places where they had previously never been able to shop. By arming SNAP participants with an EBT card, hundreds of thousands of incentive dollars were made available to increase SNAP participants; fruit and vegetable purchases at farmers’ markets. UCSD, is working in conjunction with Northgate Gonzalez Markets and other partners will develop innovative technologies that will enable the expansion of the incentive program to 40 Northgate retail markets in Los Angeles, Orange, and San Diego counties. SNAP participants who purchase FV at these markets will receive financial incentive credits that they can use toward the purchase of additional FV. When SNAP participants purchase fruits and vegetables, they receive a $1 for $1 incentive match with a maximum of up to $10.00/month._x000D_
_x000D_
The Double Up Oklahoma (DUO) is the expansion of a successful incentive program piloted in 2012. DUO engages nine statewide partner farmers’ markets and the Cherokee Nation Tribal locations, and SNAP beneficiaries to increase the purchase of fruits and vegetables by providing incentives at the point of purchase (tokens); increasing the consumption of fruits and vegetables; and improving the livelihoods of local farmers and sell that produce at local markets. The intent is to increase the SNAP transactions at farmers’ markets in fruits and vegetables from a baseline of $43,000 to $90,000. The Double Up Oklahoma project relies primarily on a token-based reimbursement system (mobile app at the pilot sites). The tokens will have “Double Up Oklahoma” on one side, and a market insignia on the other. SNAP purchases of federally eligible items will be incentivized by $1 DUO token up to $20.00 per market visit for the purchase of locally grown fruits and vegetables._x000D_
_x000D_
_x000D_
_x000D_
_x000D_
_x000D_
_x000D_
_x000D_
 _x000D_
Double UP Food Bucks Flint: The Double Up Food Bucks in Flint, continues to enable any fruit, vegetable or milk purchase with Supplemental Nutrition Assistance Program (SNAP) benefits to earn customers matching Double Up Food bucks that can be spent on additional fresh produce. The new transaction technology pioneered in Flint is allowing shoppers to carry their benefits on a Double Up card between the farmers’ market and participating stores in Flint. This technology is being expanded to additional sites that will launch in Flint in 2017, as well as two (2) new regions statewide.  From June 1, 2016 through June 30th, 2017, in Flint, SNAP customers have brought home $277,689 worth of additional fresh fruits and vegetables. A 141% increase compared to the same time-period a year earlier. _x000D_
_x000D_
Fiscal Year2017: Fresh Checks for Fresh Produce
The “Fresh Checks for Fresh Produce in the Takoma/Langley Crossroads” Food Insecurity Nutrition Incentive (FINI) project aims to bring affordable, fresh fruits and vegetables to the Takoma/Langley Crossroads community, a primarily immigrant, low—income area that straddles Maryland’s Montgomery and prince George’s Counties just outside Washington, D.C.   The goal of the project is to increase purchases of locally grown, culturally appropriate, fresh fruits and vegetables among 1,000 SNAP shoppers at the established Crossroads Farmers Market and in the market’s growing Community Supported Agriculture (CSA) program through expansion of the Fresh Checks incentive program, by providing incentives to double the amount of produce low-income shoppers can buy, they will increase consumption of fruits and vegetables, leading to improved nutrition, and thereby health benefits.Fiscal Year2018: Ohio Produce Perks: Harvesting Health in the Heartland Through Statewide Nutrition Incentive Program Expansion
Produce Perks Midwest proposes a FINI Large-Scale project to pioneer innovative approaches to scale and sustain the Ohio Produce Perks (OPP) nutrition incentive program statewide. This project will generate over $3,000,000 in fruit and vegetable purchases at 142 locations through grocery-retail and direct -to-consumer (DTC) markets, reach 70,000+ SNAP consumers, benefit 2,300+famers, and contribute new findings regarding the impact of nutrition incentive redemption at diverse outlets on produce purchasing and consumption.
Committing 76% of USDA funds to direct incentives, the project will directly contribute to FINI goals of increasing fruit and vegetable purchasing by SNAP consumers by providing monetary incentives at the point of purchase. This project aligns with all 9 FINI priorities, builds upon recent federal, state, and local investment, and 7+ years’ experience operating nutrition incentive programs.Fiscal Year2019: For FY 2019:
Information is not yet available. 
Pertinent details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</si>
  <si>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https://nifa.usda.gov/funding-opportunity/food-insecurity-nutrition-incentive-fini-grant-program_x000D_
</t>
  </si>
  <si>
    <t>Aug 07,2014</t>
  </si>
  <si>
    <t>https://beta.sam.gov/fal/6b985fab37ad449eadd3785ca7491bb8/view</t>
  </si>
  <si>
    <t>Enhancing Agricultural Opportunities for Military Veterans Competitive Grants Program</t>
  </si>
  <si>
    <t>{"list":[{"act":{"description":"Consolidated Appropriations Act, 2017 (H.R. 244) "},"authorizationTypes":{"USC":false,"act":true,"statute":false,"publicLaw":false,"executiveOrder":false}}]}</t>
  </si>
  <si>
    <t>The purpose of the Enhancing Agricultural Opportunities for Military Veterans Competitive Grants Program is to provide grants to nonprofit organizations for programs and services to establish and enhance farming and ranching opportunities for military veterans.</t>
  </si>
  <si>
    <t>Funds may be used to provide grants to nonprofit organizations for programs and services to establish and enhance farming and ranching opportunities for military veterans.</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</si>
  <si>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 is available via: \r\nhttps://nifa.usda.gov/funding-opportunity/enhancing-agricultural-opportunities-military-veterans-competitive-grants \r\n\r\nRFAs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</si>
  <si>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\r\nhttps://nifa.usda.gov/funding-opportunity/enhancing-agricultural-opportunities-military-veterans-competitive-grants \r\n\r\n\r\nRFAs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</si>
  <si>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https://nifa.usda.gov/funding-opportunity/enhancing-agricultural-opportunities-military-veterans-competitive-grants _x000D_
_x000D_
RFAs are generally released annually. Hence, the RFAs provide the most current and accurate information available. Any specific instructions in the Competitive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</si>
  <si>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https://nifa.usda.gov/funding-opportunity/enhancing-agricultural-opportunities-military-veterans-competitive-grants _x000D_
_x000D_
RFAs are generally released annually. Hence, the RFAs provide the most current and accurate information available. Any specific instructions in the Competitive RFAs supersede the general information provided in the CFDA database. _x000D_
_x000D_
</t>
  </si>
  <si>
    <t xml:space="preserve">Specific details are provided in the Request for Applications (RFA), which are generally published annually. _x000D_
_x000D_
The most current RFA is available via: _x000D_
https://nifa.usda.gov/funding-opportunity/enhancing-agricultural-opportunities-military-veterans-competitive-grants _x000D_
</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</si>
  <si>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\r\n\r\nhttps://nifa.usda.gov/funding-opportunity/enhancing-agricultural-opportunities-military-veterans-competitive-grants \r\n\r\nRFAs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</si>
  <si>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Awards.\r\n"},{"code":"cash","isSelected":true,"description":"See above for pertinent and specific details."},{"code":"progress","isSelected":true,"description":" See above for pertinent and specific details.\r\n"},{"code":"expenditure","isSelected":true,"description":"See above for pertinent and specific details."},{"code":"performanceMonitoring","isSelected":true,"description":"See above for pertinent and specific details."}]</t>
  </si>
  <si>
    <t xml:space="preserve">(Project Grants (Discretionary)) FY 17$4,979,500.00; FY 18 est $4,757,600.00; FY 19 est $0.00; FY 16$0.00; - Section 760 of the Consolidated Appropriations Act, 2017 (H.R. 244) hereby appropriated $5,000,000, to remain available until September 30, 2018._x000D_
_x000D_
The difference between the appropriation and obligation numbers reflects legislative authorized set-asides deducted as appropriate, and in some cases the availability of obligational authority from prior years._x000D_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</si>
  <si>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https://nifa.usda.gov/funding-opportunity/enhancing-agricultural-opportunities-military-veterans-competitive-grants _x000D_
</t>
  </si>
  <si>
    <t>{"list":[{"fiscalYear":2018,"description":"Pertinent details will be provided by Program at a future date."},{"fiscalYear":2017,"description":"Represents a newly authorized and funded program.\r\nSection 760 of the Consolidated Appropriations Act, 2017 (H.R. 244) hereby appropriated $5,000,000, to remain available until September 30, 2018. \r\nApproximately $4.8 million will be available to fund this program. NIFA is working with USDA’s Farm Service Agency and plans to release the Request for Applications no later than October 1, 2017. The anticipated deadline is November 22, 2017. \r\n"},{"fiscalYear":2016,"description":"Not applicable."}],"isApplicable":true}</t>
  </si>
  <si>
    <t xml:space="preserve">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t>
  </si>
  <si>
    <t>Brent Elrod1400 Independence Avenue, SW., Rm. 4434, Washington, DC 20250 Email:&lt; a href='mailto:belrod@nifa.usda.gov'&gt;belrod@nifa.usda.gov&lt;/a&gt;Phone: 2026903468;</t>
  </si>
  <si>
    <t>https://nifa.usda.gov/funding-opportunity/enhancing-agricultural-opportunities-military-veterans-competitive-grants</t>
  </si>
  <si>
    <t>Fiscal Year2016: Not applicable.Fiscal Year2017: •	Hope Farmer Training for Veterans	;			
•	Servicemember Agricultural Vocation Education (SAVE) - Farming for the Future;				
•	Onslow and Craven County Veterans Outreach Project to Develop Beginning…;				
•	Veterans Rising: Agricultural Pathways Apprenticeship Project;				
•	Creating a Dairy Farming Career Track for Military Veterans; and				
•	Development of a Veterans Incubator Small Farm for Specialty Food Enterprises.Fiscal Year2018: The Fiscal Year 2018 Awards have not yet been finalized.
Project data is not yet available. 
Pertinent details will be provided by Program at a future date.Fiscal Year2019: The FY 2019 funding levels have not yet been established by Congressional Appropriations. 
If this Program is funded in FY 2019, it is anticipated that the funding level will be similar and the types of projects will be similar.
Pertinent details will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</si>
  <si>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https://nifa.usda.gov/funding-opportunity/enhancing-agricultural-opportunities-military-veterans-competitive-grants_x000D_
</t>
  </si>
  <si>
    <t>Aug 31,2017</t>
  </si>
  <si>
    <t>https://beta.sam.gov/fal/784ec0e5a2c34dfebb5a19657b00f11e/view</t>
  </si>
  <si>
    <t>Veterinary Services Grant Program</t>
  </si>
  <si>
    <t>VSGP</t>
  </si>
  <si>
    <t>{"list":[{"act":{"description":"Section 7104 of the Agricultural Act of 2014 (the Farm Bill) (H.R. 2642) "},"USC":{"title":"7","section":"3151b"},"authorizationTypes":{"USC":true,"act":true,"statute":false,"publicLaw":false,"executiveOrder":false},"usc":{"title":"7","section":"3151b"}}]}</t>
  </si>
  <si>
    <t>The purpose of the Veterinary Services Grant Program (VSGP) is to relieve veterinarian shortage situations and support veterinary services. The Secretary shall carry out a program to make competitive grants to qualified entities that carry out programs or activities for the purpose of developing, implementing, and sustaining veterinary services  through education, training, recruitment, placement, and retention of veterinarians and veterinary students. Grants will also be made to establish or expand veterinary practices.</t>
  </si>
  <si>
    <t>COOPERATIVE AGREEMENTS (DISCRETIONARY GRANTS);PROJECT GRANTS (DISCRETIONARY)</t>
  </si>
  <si>
    <t xml:space="preserve">A qualified entity shall be eligible to receive a grant described in paragraph (1) if the entity carries out programs or activities that the Secretary determines will: _x000D_
 _x000D_
(A) Substantially relieve veterinarian shortage situations; _x000D_
_x000D_
(B) Support or facilitate private veterinary practices engaged in public health activities; or (C) support or facilitate the practices of veterinarians who are providing or have completed providing services under an agreement entered into with the Secretary under section 1415A(a)(2)._x000D_
_x000D_
The term ‘qualified entity’ means: _x000D_
 _x000D_
(A) A for-profit or nonprofit entity located in the United States that, or an individual who, operates a veterinary clinic providing veterinary services:_x000D_
 _x000D_
(i) In a rural area, as defined in section 343(a) of the Consolidated Farm and Rural Development Act (7 U.S.C. 1991(a)); and _x000D_
_x000D_
(ii) In a veterinarian shortage situation; _x000D_
_x000D_
(B) A State, national, allied, or regional veterinary organization or specialty board recognized by the American Veterinary Medical Association; _x000D_
_x000D_
(C) A college or school of veterinary medicine accredited by the American Veterinary Medical Association; _x000D_
_x000D_
(D) A university research foundation or veterinary medical foundation; _x000D_
_x000D_
(E) A department of veterinary science or department of comparative medicine accredited by the Department of Education; _x000D_
_x000D_
(F) A State agricultural experiment station; or _x000D_
_x000D_
(G) A State, local, or tribal government agency.  _x000D_
_x000D_
The term ‘veterinarian shortage situation’ means a veterinarian shortage situation as determined by the Secretary under section 1415A_x000D_
</t>
  </si>
  <si>
    <t>{"description":"\r\nThe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 is available via: \r\nhttps://nifa.usda.gov/program/veterinary-services-grant-program\r\n\r\nRFAs are generally released annually. Hence, the RFAs provide the most current and accurate information available. Any specific instructions in the Competitive RFAs supersede the general information provided in the CFDA database.\r\n","isApplicable":true}</t>
  </si>
  <si>
    <t>{"description":"Preapplication coordination is not applicable. \r\n\r\nEnvironmental impact information is not required for this program. \r\n\r\nFor the reasons set forth in the final Rule related Notice to 2 CFR part 415, subpart C, this program is excluded from the scope of the Executive Order 12372 which requires intergovernmental consultation with State and local officials.\r\n\r\nCOORDINATION PREFERENCE\r\n\r\nIn selecting recipients of grants to be used for any of the purposes described in subsection (d)(1), the Secretary shall give a preference to qualified entities that provide documentation of coordination with other qualified entities, with respect to any such purpose. \r\n\r\n2 CFR 200, Uniform Administrative Requirements, Cost Principles, and Audit Requirements for Federal Awards applies to this program. Applications should be submitted as outlined in the RFA. \r\n\r\nApplicants must follow the instructions provided per Grants.gov and in the Agency guide to submitting applications via Grants.gov."}</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</si>
  <si>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https://nifa.usda.gov/program/veterinary-services-grant-program_x000D_
_x000D_
RFAs are generally released annually. Hence, the RFAs provide the most current and accurate information available. Any specific instructions in the Competitive RFAs supersede the general information provided in the CFDA database.</t>
  </si>
  <si>
    <t xml:space="preserve">From 30 to 180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_x000D_
SPECIAL NOTE:_x000D_
Please refer to the Competitive Request for Applications (RFAs) for further specific and pertinent details. The most current RFA is available via: http://nifa.usda.gov/program/veterinary-services-grant-program _x000D_
</t>
  </si>
  <si>
    <t>Not applicable. _x000D_
2 CFR Part 200 – Subparts D &amp; E apply to this program.</t>
  </si>
  <si>
    <t xml:space="preserve">Specific details are provided in the Request for Applications (RFA), which are generally published annually. _x000D_
_x000D_
The most current RFA is available via: _x000D_
_x000D_
https://nifa.usda.gov/program/veterinary-services-grant-program_x000D_
</t>
  </si>
  <si>
    <t>{"awarded":"other","description":"\r\n 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\r\n\r\nhttps://nifa.usda.gov/program/veterinary-services-grant-program\r\n \r\nRFAs are generally released annually. Hence, the RFAs provide the most current and accurate information available. Any specific instructions in the Competitive RFAs supersede the general information provided in the CFDA database.\r\n\r\n","awardedDescription":"NIFA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</si>
  <si>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details.\r\n\r\n"},{"code":"expenditure","isSelected":true,"description":"EXPENDITURE REPORTS:\r\nSee above for pertinent and specific details.\r\n\r\n"},{"code":"performanceMonitoring","isSelected":true,"description":"PERFORMANCE MONITORING:\r\nSee above for pertinent and specific details.\r\n\r\n"}]</t>
  </si>
  <si>
    <t>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 _x000D_
_x000D_
2 CFR 200 Subpart D applies to this program.</t>
  </si>
  <si>
    <t>(Cooperative Agreements (Discretionary Grants)) FY 17$2,350,736.00; FY 18 est $2,354,305.00; FY 19 est $0.00; FY 16$2,358,265.00; - The Veterinary Services Grant Program (VSGP) was recently authorized in the Agricultural Act of 2014. 
NOTES: 
(1) The difference between the appropriation and obligation numbers reflects legislatively authorized set-asides deducted as appropriate. 
(2) The Veterinary Services Grant Program is not listed in the President’s FY 2019 Budget Proposal.</t>
  </si>
  <si>
    <t xml:space="preserve">_x000D_
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https://nifa.usda.gov/program/veterinary-services-grant-program_x000D_
_x000D_
_x000D_
</t>
  </si>
  <si>
    <t>{"list":[{"fiscalYear":2016,"description":"NIFA anticipates that approximately 40 applications will be received and  12-18 awards will be granted, totaling $2.5 million\r\n\r\n\r\n During Fiscal Year (FY) 2016, 38 applications were received (11 for Rural Practice Enhancement program and 27 for the Education, Extension and Training program).   \r\nFour (4) awards were granted for RPE and eight (8) for EET.  \r\nTotal funding was $2,358,265. \r\n"},{"fiscalYear":2017,"description":"During Fiscal Year (FY) 2017, 49 applications were received (23 for Rural Practice Enhancement program and 26 for the Education, Extension and Training program).   A live panel was conducted. \nSix (6) awards were granted for RPE and seven (7) for EET.  Total funding was $2,350,736."},{"fiscalYear":2018,"description":"For Fiscal Year (FY) 2018, 40 applications were accepted for review (20 for Rural Practice Enhancement and 20 for the Education, Extension and Training program).  A virtual panel was conducted.  \nSeven (7) awards will be granted for the RPE program and seven (7) for EET.   \nTotal funding is approximately $2,385,263."},{"fiscalYear":2019,"description":"For Fiscal Year (FY) 2019:\nThis program is subject to congressional budget approval for FY 2019. If funding is provided, it is projected that between 40 and 50 applications will be received and 12 to 14 awards will be granted, totaling $2.4 million, minus expenses for the panel and panel manager."}],"isApplicable":true}</t>
  </si>
  <si>
    <t>USDA, NIFA, National Program Leader, Institute of Food Production and Sustainability (IFPS)1400 Independence Avenue, SW, STOP 2240,_x000D_
, Washington, DC 20024 Email:&lt; a href='mailto:Policy@nifa.usda.gov'&gt;Policy@nifa.usda.gov&lt;/a&gt;Phone: (202) 401-6802;</t>
  </si>
  <si>
    <t>https://nifa.usda.gov/program/veterinary-services-grant-program</t>
  </si>
  <si>
    <t xml:space="preserve">10.313 Veterinary Medicine Loan Repayment Program ; </t>
  </si>
  <si>
    <t>Fiscal Year2016: For FY 2016:_x000D_
_x000D_
First award announcements under this new competitive program are anticipated during September, 2016_x000D_
_x000D_
Under the Rural (veterinary) Practice Enhancement (RPE) program area, 6 to 8 awards are anticipated.  These competitively awarded grants to veterinarians or veterinary business entities will support projects designed to enhance capacity and capability of awardees’ for-profit or nonprofit veterinary practices to serve designated veterinary service shortage areas.  _x000D_
_x000D_
Under the Education, Extension &amp; Training (EET) program area, 6-8 awards are anticipated. These competitively awarded grants, which can be applied for by several different types of eligible applicant entities including (but not limited to) educational institutions, professional organizations, foundations, and state/tribal governments, will support projects designed to provide specialized formal and informal educational opportunities for veterinarians and veterinary technicians to gain specialized skills and knowledge promoting the successful practice of food supply veterinary medicine in underserved areas._x000D_
_x000D_
_x000D_
 This was the first award year for this Newly Authorized &amp; Funded Program.  First awards were made during September 2016 and annual progress reports have not yet been received from awardees._x000D_
_x000D_
Pertinent details to be provided by Program at a future date._x000D_
Fiscal Year2017: This was the second year of this program.  Under the Rural (veterinary) Practice Enhancement (RPE) program area, six (6) awards were made in September, 2017.  
These competitively awarded grants to veterinarians or veterinary business entities will support projects designed to enhance capacity and capability of awardees’ for-profit or nonprofit veterinary practices to serve designated veterinary service shortage areas.  
Under the Education, Extension &amp; Training (EET) program area, seven (7) awards were made in September, 2017. 
These competitively awarded grants, which can be applied for by several different types of eligible applicant entities including (but not limited to) educational institutions, professional organizations, foundations, and state/tribal governments, will support projects designed to provide specialized formal and informal educational opportunities for veterinarians and veterinary technicians to gain specialized skills and knowledge promoting the successful practice of food supply veterinary medicine in underserved areas.
Awards are made for a 2 to 4 year duration and final reports have not yet been received. 
Title of awards made to the EET program were:
1.	Supporting Early Career Veterinarians in Rural Practice in Tennessee.  Univ. of Tennessee
2.	Comprehensive Aquaculture Veterinary Medicine Training for Veterinarians in Rural America.  Univ. of Florida
3.	Parasitology residency to support rural areas that are underserved in Veterinary Medicine.  Iowa State Univ. of Science and Technology
4.	Case-Based Distance Learning for Food Animal Veterinarians.  Univ. of Kentucky
5.	Recruitment and support of Veterinarians in underserved rural areas of Kentucky.  Auburn University
6.	Transforming all veterinarians into food-animal vets through focused CE.  University of Hawaii
7.	Training rural mixed-animal veterinarians in residue avoidance with support of a new collaborative food animal medicine internship.  North Carolina State University
Statistics: 
26 Applications received, 
7 awards = 27% selection rate.  
Average award: $231,797 (range $169,304 - $250,000).  
For the RPE program, the following states had an applicant receive funding to provide services in Veterinary shortage areas:
WV, KS, WI (2 awards for different areas),VA, NDFiscal Year2018: This is the third year of this program.  Under the Rural (veterinary) Practice Enhancement (RPE) program area, seven (7) awards will be made in September, 2018.  
These competitively awarded grants to veterinarians or veterinary business entities will support projects designed to enhance capacity and capability of awardees’ for-profit or nonprofit veterinary practices to serve designated veterinary service shortage areas.  
Under the Education, Extension &amp; Training (EET) program area, seven (7) awards will be made in September, 2018. These competitively awarded grants, which can be applied for by several different types of eligible applicant entities including (but not limited to) educational institutions, professional organizations, foundations, and state/tribal governments, will support projects designed to provide specialized formal and informal educational opportunities for veterinarians and veterinary technicians to gain specialized skills and knowledge promoting the successful practice of food supply veterinary medicine in underserved areas.Fiscal Year2019: The FY 2019 funding levels have not yet been established by Congressional Appropriations. 
If this Program is funded in FY 2019, it is projected that the funding level will be comparable and the types of projects will be similar.
If funded, it is projected that under the Rural (veterinary) Practice Enhancement (RPE) program area, there will be six (6) to eight (8) awards.  
These competitively awarded grants to veterinarians or veterinary business entities will support projects designed to enhance capacity and capability of awardees’ for-profit or nonprofit veterinary practices to serve designated veterinary service shortage areas.  
Under the Education, Extension &amp; Training (EET) program area, six (6) to eight (8) awards are projected. 
These competitively awarded grants, which can be applied for by several different types of eligible applicant entities including (but not limited to) educational institutions, professional organizations, foundations, and state/tribal governments, will support projects designed to provide specialized formal and/or informal educational opportunities for veterinarians and veterinary technicians to gain specialized skills and knowledge promoting the successful practice of food supply veterinary medicine in underserved areas.
Pertinent details to be provided by Program at a future date.</t>
  </si>
  <si>
    <t xml:space="preserve">The Request for Applications (RFA) will identify the criteria to be evaluated for selection._x000D_
_x000D_
COORDINATION PREFERENCE:_x000D_
_x000D_
In selecting recipients of grants to be used for any of the purposes described in subsection (d)(1), the Secretary shall give a preference to qualified entities that provide documentation of coordination with other qualified entities, _x000D_
</t>
  </si>
  <si>
    <t>Apr 14,2016</t>
  </si>
  <si>
    <t>https://beta.sam.gov/fal/2b3ba2afb32f411a82e9dda2de71e4ff/view</t>
  </si>
  <si>
    <t>Technical Assistance to Cooperatives</t>
  </si>
  <si>
    <t>TAC</t>
  </si>
  <si>
    <t>RURAL BUSINESS COOPERATIVE SERVICE, AGRICULTURE, DEPARTMENT OF</t>
  </si>
  <si>
    <t>{"list":[{"act":{"description":"Cooperative Marketing Act of 1926"},"authorizationTypes":{"act":true}}]}</t>
  </si>
  <si>
    <t>To develop and administer research, technical assistance, statistical, and educational programs on finances, organization, management, legal, social, and economic aspects of rural cooperatives, focusing on farmer cooperatives.</t>
  </si>
  <si>
    <t>PROVISION OF SPECIALIZED SERVICES;ADVISORY SERVICES AND COUNSELING;DISSEMINATION OF TECHNICAL INFORMATION;TRAINING</t>
  </si>
  <si>
    <t>Farmer and rural cooperatives and rural residents in all U.S. States and Territories.</t>
  </si>
  <si>
    <t>Ultimate beneficiaries must be located in rural areas.</t>
  </si>
  <si>
    <t>{"description":"Requests for technical assistance by an established cooperative should come from the cooperative board of directors.  Requests for assistance in forming a cooperative should be made in writing from a steering committee on behalf of the interested rural group.","isApplicable":false}</t>
  </si>
  <si>
    <t>{"description":"Requests for technical assistance for an established cooperative should come from the cooperative’s board of directors.  Requests for assistance with forming a cooperative should be from a steering committee on behalf of the interested group.  All requests must be in writing and submitted to the National Office."}</t>
  </si>
  <si>
    <t>Requests are considered on a first-come, first-served basis and limited to available staff resources.</t>
  </si>
  <si>
    <t>Requests are typically approved/disapproved within 30-60 days.</t>
  </si>
  <si>
    <t>{"awarded":"other","description":"Assistance is available year-round.  Assistance is typically provided for specific activities that will take less than a year.","awardedDescription":"No funds are disbursed to recipients.  Assistance is provided directly by Agency staff."}</t>
  </si>
  <si>
    <t>{"isApplicable":true,"description":"No additional audit procedures are required for this program."}</t>
  </si>
  <si>
    <t>No record retention is required.</t>
  </si>
  <si>
    <t>12-1900-0-1-452;</t>
  </si>
  <si>
    <t>(Advisory Services on Compliance) FY 17$0.00; FY 18 est $0.00; FY 19 est $0.00; FY 16$0.00; - No funds are available for obligation.  Agency staff time is the only available resource for this program.</t>
  </si>
  <si>
    <t>Non-monetary</t>
  </si>
  <si>
    <t>USDA, Rural Business-Cooperative Services,1400 Independence Avenue, SW_x000D_
Mail Stop 3201, Room 5803-South_x000D_
, Washington, DC 20250 Email:&lt; a href='mailto:cpgrants@wdc.usda.gov'&gt;cpgrants@wdc.usda.gov&lt;/a&gt;Phone: 202-690-1374;</t>
  </si>
  <si>
    <t>http://www.rd.usda.gov/about-rd/agencies/rural-business-cooperative-service</t>
  </si>
  <si>
    <t xml:space="preserve">10.771 Rural Cooperative Development Grants; </t>
  </si>
  <si>
    <t>https://beta.sam.gov/fal/3ee7c5b94847405482e860952efbbc23/view</t>
  </si>
  <si>
    <t>Rural Business Development Grant</t>
  </si>
  <si>
    <t>(RBDG)</t>
  </si>
  <si>
    <t>{"list":[{"act":{"description":"Consolidated Farm and Rural Development Act, Section 310B, 7 U.S.C 1932.  "},"authorizationTypes":{"act":true}}]}</t>
  </si>
  <si>
    <t xml:space="preserve">To promote sustainable economic development and facilitate the development of small and emerging private business, industry, and related employment for improving the economy in rural communities.  </t>
  </si>
  <si>
    <t>Applicants eligible for RBDG grants are government entities, Indian tribes or nonprofit corporations serving rural areas such as States, counties, cities, townships, and incorporated towns and villages, boroughs, authorities, districts and Indian tribes on Federal and State reservations which will serve rural areas. Applicants eligible for TD grants are statewide, private, nonprofit, public television systems whose coverage is predominantly rural. Rural area for this program is defined as a city, town, or unincorporated area that has a population of 50,000 inhabitants or less, other than an urbanized area immediately adjacent to a city, town, or unincorporated area that has a population in excess of 50,000 inhabitants.</t>
  </si>
  <si>
    <t>Rural communities and small and emerging private business enterprises which will employ 50 or less new employees and have less than $1.0 million in projected gross revenue. Government entities, private nonprofit corporations, and Federally recognized Indian tribes that receive the grant to assist a business type operation.  Grants are not made directly to a business.</t>
  </si>
  <si>
    <t>{"description":"Evidence of legal capacity, economic feasibility, and financial responsibility relative to the activity for which assistance is requested. 2 CFR 200 applies to this program. ","isApplicable":true}</t>
  </si>
  <si>
    <t>{"environmentalImpact":{"reports":[{"isSelected":true,"reportCode":"statement"},{"isSelected":true,"reportCode":"ExecutiveOrder12372"},{"isSelected":true,"reportCode":"otherRequired"}]},"description":"Application coordination is required. An environmental impact statement is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t>
  </si>
  <si>
    <t>{"description":"2 CFR and 2 CFR 400-418 applies to this program.  Application Form SF-424 is filed at the Rural Development local office. The standard application forms as furnished by the Federal agency and required by 2 CFR and 2 CFR 400-418 must be used for this program.  "}</t>
  </si>
  <si>
    <t>After the application has been reviewed by the RD local office, it is forwarded to the RD State Office for review and processing instructions. Following approval by the State Office, funds are made available to the local office for final delivery. Notification of awards must be made to the designated State Central Information Reception Agency.</t>
  </si>
  <si>
    <t>30 to 90 days</t>
  </si>
  <si>
    <t>Adverse actions by RBS in connection with this program may be appealed by contacting the Area Supervisor of the USDA National Appeals Division. Appeals will be handled in accordance with 7 CFR 1900-B and 7 CFR part 11</t>
  </si>
  <si>
    <t>{"types":{"moe":false,"formula":false,"matching":true},"formula":{"title":"","chapter":"","part":"","subPart":"","publicLaw":"","description":""},"matching":{"requirementFlag":"voluntary","percent":"0","description":"This program has no statutory formula or specific matching requirements. Funds are allocated to States on rural population and percent of nonmetropolitan per capita income. On occasion, the allocation to States may not be practical due to funding or administrative constraints. In these cases, funds will be controlled by the National Office."},"moe":{"description":""}}</t>
  </si>
  <si>
    <t>{"awarded":"lump","description":"Generally, 90 to 120 days, subject to the availability of funding. See the following for information on how assistance is awarded/released: Grant funds are disbursed in multiple draws, generally on a reimbursement basis upon the written request of the grantee.  "}</t>
  </si>
  <si>
    <t>[{"code":"program","isSelected":true,"description":"Periodic reports are made to RD.  Intermediaries must submit quarterly reports on lending activity, income and expenses, financial condition and progress, and an annual budget. Intermediaries must submit quarterly reports on lending activity, income and expenses, financial condition and progress, and an annual budget."},{"code":"cash","isSelected":true,"description":"Periodic reports are made to RD.  Intermediaries must submit quarterly reports on lending activity, income and expenses, financial condition and progress, and an annual budget. Intermediaries must submit quarterly reports on lending activity, income and expenses, financial condition and progress, and an annual budget."},{"code":"progress","isSelected":false,"description":""},{"code":"expenditure","isSelected":true,"description":"Periodic reports are made to RD.  Intermediaries must submit quarterly reports on lending activity, income and expenses, financial condition and progress, and an annual budget. Intermediaries must submit quarterly reports on lending activity, income and expenses, financial condition and progress, and an annual budget."},{"code":"performanceMonitoring","isSelected":true,"description":"Periodic reports are made to RD.  Intermediaries must submit quarterly reports on lending activity, income and expenses, financial condition and progress, and an annual budget. Intermediaries must submit quarterly reports on lending activity, income and expenses, financial condition and progress, and an annual budget."}]</t>
  </si>
  <si>
    <t>The grantee shall maintain adequate records and accounts to assure that grant funds are used for authorized purposes.</t>
  </si>
  <si>
    <t>12-1902-0-1-452;</t>
  </si>
  <si>
    <t xml:space="preserve">(Formula Grants) FY 17$33,000,000.00; FY 18 est $34,000,000.00; FY 19 Estimate Not Available  FY 16 est $28,000,000.00; - </t>
  </si>
  <si>
    <t xml:space="preserve">$25,000 to $500,000. Average is less than $100,000. </t>
  </si>
  <si>
    <t xml:space="preserve">7 CFR 4284, Subpart B. </t>
  </si>
  <si>
    <t>{"flag":"appendix","description":"See Regional Agency Offices. Consult your telephone directory for RD local office number. If not listed, get in touch with appropriate Rural Development State Office listed in Appendix IV of the Catalog.   "}</t>
  </si>
  <si>
    <t>Rural Business-Cooperative Services,Specialty Programs Division, 1400 Independence Avenue, SW, Room 4204, Stop 3226, , Washington, DC 20250 Email:&lt; a href='mailto:Sami.Zarour@WDC.USDA.gov'&gt;Sami.Zarour@WDC.USDA.gov&lt;/a&gt;Phone: 202-720-1400;</t>
  </si>
  <si>
    <t>http://www.rd.usda.gov/programs-services/rural-business-development-grants</t>
  </si>
  <si>
    <t xml:space="preserve">10.766 Community Facilities Loans and Grants; 10.768 Business and Industry Loans; </t>
  </si>
  <si>
    <t>Projects selected for funding should, as much as practical, adhere to the following priorities: (1) Projects which will be located in communities having a large portion of their population with low incomes; (2) projects which will save existing jobs; (3) projects which will create jobs; and (4) projects located in areas with high unemployment rate.</t>
  </si>
  <si>
    <t>https://beta.sam.gov/fal/059448ff2630487bba57238b03c48b3c/view</t>
  </si>
  <si>
    <t>Value-Added Producer Grants</t>
  </si>
  <si>
    <t>VAPG</t>
  </si>
  <si>
    <t>{"list":[{"act":{"description":"7 USC 1632a"},"authorizationTypes":{"act":true}}]}</t>
  </si>
  <si>
    <t>To help agricultural producers enter into value-added activities related to the processing and/or marketing of bio-based, value-added products. Generating new products, creating and expanding marketing opportunities, and increasing producer income are the goals of this program.</t>
  </si>
  <si>
    <t>Applicants are not eligible if they have been debarred or suspended or otherwise excluded from participation in Federal assistance programs under Executive Order 12549, “Debarment and Suspension.”  Applicants are not eligible if they have an outstanding judgement obtained by the U.S. in a Federal Court (other than U.S. Tax Court), are delinquent on the payment of Federal income taxes, or are delinquent on a Federal debt.  Any corporation that has been convicted of a felony criminal violation under any Federal law within the past 24 months or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is not eligible for funding.</t>
  </si>
  <si>
    <t>Agricultural producers</t>
  </si>
  <si>
    <t>{"description":"Applicants must demonstrate legal capacity and provide evidence of good standing in their State of operations.  Applicants for Working Capital funds must provide an independent feasibility study and business plan completed specifically for the proposed value-added project, except as otherwise noted in 7 CFR 4284.922(b)(6)(i and ii).  Applicants have the option to demonstrate eligibility for Reserved Funds and/or Priority Points, as applicable.  Applicants must provide a detailed budget supporting the work plan that identifies all sources and uses of funds during the project period.  Applicants must provide authentic documentation from the source of matching funds at time of application to confirm the eligibility and availability of both cash and in-kind contributions. Applicants must certify that matching funds will be spent in advance of grant funds.","isApplicable":true}</t>
  </si>
  <si>
    <t>{"description":"Applicants must follow the procedures described in an annual Federal Register notice."}</t>
  </si>
  <si>
    <t>Applications are evaluated for eligibility for the program.  Eligible applications are reviewed by independent reviewers and ranked according to published evaluation criteria.  Applications are funded in rank order until available funds have been expended.</t>
  </si>
  <si>
    <t xml:space="preserve">From 100 to 150 days after the application submission deadline.   </t>
  </si>
  <si>
    <t>Applicants may appeal adverse decisions in accordance with 7 CFR Part 11.  The Agency provides instructions on how to appeal with each adverse decision.</t>
  </si>
  <si>
    <t>{"types":{"moe":false,"formula":false,"matching":true},"matching":{"requirementFlag":"voluntary","percent":"50","description":"Matching funds are subject to the same restrictions as grant funds."}}</t>
  </si>
  <si>
    <t>{"awarded":"other","description":"Awards are typically made during September each year.  The Period of Performance is 1-3 years.","awardedDescription":"Funds are disbursed as often as monthly, as requested by the recipient using Form SF-270."}</t>
  </si>
  <si>
    <t>[{"code":"program","isSelected":false},{"code":"cash","isSelected":false},{"code":"progress","isSelected":true,"description":"Progress reports must be submitted semi-annually."},{"code":"expenditure","isSelected":true,"description":"Expenditure reports must be submitted semi-annually using Form SF-425."},{"code":"performanceMonitoring","isSelected":false}]</t>
  </si>
  <si>
    <t>Recipients must comply with 2 CFR §§ 200.333-.337.</t>
  </si>
  <si>
    <t xml:space="preserve">(Project Grants) FY 17$11,000,000.00; FY 18 est $11,250,000.00; FY 19 Estimate Not Available  FY 16 est $11,000,000.00; - </t>
  </si>
  <si>
    <t xml:space="preserve">Average = $120,000_x000D_
Range = $5,000 (minimum) to $250,000 (maximum)_x000D_
</t>
  </si>
  <si>
    <t xml:space="preserve">7 CFR 4284, Subpart J  </t>
  </si>
  <si>
    <t>{"flag":"appendix","description":"Contact information for USDA Rural Development State Offices is available at:  http://www.rd.usda.gov/contact-us/state-offices. "}</t>
  </si>
  <si>
    <t>USDA, Rural Business-Cooperative Service1400 Independence Avenue, SW_x000D_
Mail Stop 3253, Room 4208-South_x000D_
, Washington, DC 20250 Email:&lt; a href='mailto:cpgrants@wdc.usda.gov'&gt;cpgrants@wdc.usda.gov&lt;/a&gt;Phone: 202-690-1374;</t>
  </si>
  <si>
    <t>http://www.rd.usda.gov/programs-services/value-added-producer-grants</t>
  </si>
  <si>
    <t>Applications are evaluated based on 6 criteria:  (1) Nature of the Proposed Venture, (2) Qualifications of Key Personnel, (3) Commitments and Support, (4) Work Plan/Budget, (5) Priority Points, (6) Administrator’s Discretionary Points.  Applicants should review 7 CFR § 4284.942 and the annual Federal Register notice for details on how these criteria will be scored.</t>
  </si>
  <si>
    <t>https://beta.sam.gov/fal/4fa9a85b34a440588fa4149df59bd7da/view</t>
  </si>
  <si>
    <t>Emergency Loans</t>
  </si>
  <si>
    <t>{"list":[{"act":{"description":"Agricultural Act of 2014"},"publicLaw":{"congressCode":"113","number":"79"},"statute":{"page":"838","volume":"128"},"USC":{"title":"7","section":"1961"},"authorizationTypes":{"USC":true,"act":true,"statute":true,"publicLaw":true,"executiveOrder":false},"usc":{"title":"7","section":"1961"}},{"act":{"description":"Consolidated Farm and Rural Development Act, as amended, Subtitle C, Sections 321-330, Public Law 92-419, 7 U.S.C. 1961- 1984; Public Law 96-438; Public Law 97-35; Public Law 98-258; Public Law 99-198; Public Law 100-233; Public Law 100-387; Public Law 101-624.\r\n"},"authorizationTypes":{"USC":false,"act":true,"statute":false,"publicLaw":false,"executiveOrder":false}}]}</t>
  </si>
  <si>
    <t>To assist established (owner or tenant) family farmers, ranchers and aquaculture operators with loans to cover losses resulting from major and/or natural disasters, which can be used for annual farm operating expenses, and for other essential needs necessary to return disaster victims' farming operations to a financially sound basis in order that they will be able to return to private sources of credit as soon as possible.</t>
  </si>
  <si>
    <t>Requires that an applicant: (a) Not have caused a loss to the Agency after April 4, 1996, or received debt forgiveness on no more than 1 occasion  prior to April 4, 1996. (b) be an established family farmer, rancher, or aquaculture operator (either tenant-operator or owner-operator), who was conducting a farming operation at the time of occurrence of the disaster either as an individual proprietorship, a partnership, a cooperative, a corporation, or a joint operation; (c) have suffered qualifying crop loss and/or physical property damage caused by a designated natural disaster; (d) be a citizen of the United States or legal resident alien, or be operated by citizens and/or resident aliens owning over a 50 percent interest of the farming entity; (e) be unable to obtain suitable credit from any other source(s) to qualify for subsidized loss loans; (f) have sufficient training or farming experience in managing and operating a farm or ranch (1 year's complete production and marketing cycle within the last 3 years immediately preceding the application); (g) be able to project a feasible and sound plan of operation; (h) be a capable manager of the farming, ranching, or aquaculture operations (in the case of a cooperative, corporation, partnership or joint operation, if members, stockholders, partners or joint operators own a majority interest and are related by blood or marriage, at least one member, stockholder, partner or joint operator must operate the family farm; if not related, the majority interest holder(s) must operate the family farm); (I) have legal capacity to contract for the loan; (j) obtain eligibility certification; (k) provide adequate collateral to secure the loan request; (l) have not been convicted of crop insurance fraud (in certain situations); (m) have crop insurance if available for affected crops comply with the highly erodible land and wetland conservation provisions of Public Law 99-198 (16 U.S.C. 3801 et seq.), (Title 12 and 13) the Food Security Act of 1985 and the Food, Agriculture, Conservation, and Trade Act of 1990.  Applicants who cannot meet all of these requirements are not eligible. Assistance is available in the 50 States, the Commonwealth of Puerto Rico, the Virgin Islands of the United States, Guam, American Samoa, the Commonwealth of the Northern Mariana Islands, and, to the extent the Secretary determines it to be feasible and appropriate, the Trust Territories of the Pacific Islands, when those areas (by county) are designated.</t>
  </si>
  <si>
    <t>Applicants/borrowers are the direct beneficiaries when they meet all eligibility criteria.  Families, individuals and entities who are farmers, ranchers or aquaculture operators are the beneficiaries.</t>
  </si>
  <si>
    <t>{"description":"Applicants must establish that substantial physical property damage and/or severe production losses, caused by the designated natural disaster, has occurred. To qualify for loss loans, the applicant must be unable to get credit elsewhere and demonstrate repayment ability on the loan.  This program is excluded from coverage under OMB Circular No. A-87.","isApplicable":true}</t>
  </si>
  <si>
    <t>{"description":"Application Form FSA 2001 provided by the Farm Service Agency must be presented, with supporting information, to the FSA county office serving the applicant's county.  FSA personnel assist applicants in completing their application forms.  Applications must be submitted no later than 8 months from when the disaster is declared or designated."}</t>
  </si>
  <si>
    <t>FSA Farm Loan Manager, State Executive Directors, and  the Administrator or his designee are authorized to approve these loans, subject to certain administrative requirements, after applicants are determined eligible.</t>
  </si>
  <si>
    <t>Applications must be approved or disapproved within 60 calendar days after the receipt of a completed application by the County Office.</t>
  </si>
  <si>
    <t>Applicants for loans may appeal adverse actions taken. The applicant is given an opportunity to appeal the decision to the National Appeals Division.</t>
  </si>
  <si>
    <t>Rescheduling, reamortization, consolidation and deferment: Up to 15 years rescheduling for short and intermediate term loans made for production-type losses.  Long term loans may be reamortized. However, the maximum statutory repayment period of 40 years for real-estate purposes cannot be exceeded.  Loans made for similar purposes can be consolidated and rescheduled or reamortized. Generally, real estate will be needed as security when a term of more than 7 years is authorized.</t>
  </si>
  <si>
    <t>{"awarded":"other","description":"This varies in accordance with individual case needs, type of disaster losses, type of security available, and borrower's repayment ability. Applicants should consult the FSA county office serving their area for specific information.","awardedDescription":"Loan funds may be dispersed in lump sum or in increments."}</t>
  </si>
  <si>
    <t>Applicants must furnish 3 year history of farm production, if available, when production losses are claimed. Otherwise, FSA records of acres grown and proven yields, county or State production averages, or combinations of the above records when approved, are used. Borrowers must keep adequate records as a condition for receiving FSA financing. Specific financial information is required to be maintained for 3 years for some borrowers as a condition of receiving loan assistance.</t>
  </si>
  <si>
    <t>12-4212-0-3-351;</t>
  </si>
  <si>
    <t xml:space="preserve">(Direct Loans) FY 17$15,131,000.00; FY 18 est $54,616,000.00; FY 19 est $72,132,000.00; FY 16 est $74,554,000.00; FY 15$13,383,000.00; - </t>
  </si>
  <si>
    <t xml:space="preserve">The maximum emergency loan amount may not exceed $500,000._x000D_
</t>
  </si>
  <si>
    <t>{"list":[{"fiscalYear":2017,"description":"$50,000,000\r\n\r\nThe Agency estimates 450 Emergency loans being made in FY 2017 for a total obligations estimated at $50,000,000."},{"fiscalYear":2016,"description":"$50,000,000\r\n\r\nThe Agency estimates 450 Emergency loans being made in FY 2016 for a total obligations estimated at $50,000,000."},{"fiscalYear":2015,"description":"The Agency estimates 357 Emergency loans being made in FY 2015.  Through July 29, 2015 there were 115 loans made with a value of $12,278,000 $13,383,000\r\nAverage Loan Size: $108,000.\r\nActual Direct EM loans made in FY 2015 were 124. "}],"isApplicable":true}</t>
  </si>
  <si>
    <t xml:space="preserve">7 CFR Parts 764._x000D_
FSA Handbook 3 FLP._x000D_
Farm Service Agency Fact Sheets._x000D_
Program Aids 1610 "Farm Service Agency Producers Gudied to Loan Programs._x000D_
FSA Brochure FSA-BR-01 Your Guide to FSA Farm Loans._x000D_
above information is avialable on FSA website at:www.fsa.usda.gov.  </t>
  </si>
  <si>
    <t>{"flag":"none","description":"Consult the appropriate FSA State office listed in Appendix IV of the Catalog.  Vist FSA website at www.fsa.usda.gov to locate nearest office."}</t>
  </si>
  <si>
    <t>Connie Holman1400 Independence Avenue, SW, Washington, DC 20250 Email:&lt; a href='mailto:Connie.Holman@wdc.usda.gov'&gt;Connie.Holman@wdc.usda.gov&lt;/a&gt;Phone: 202-690-0756;</t>
  </si>
  <si>
    <t xml:space="preserve">10.450 Crop Insurance; 10.407 Farm Ownership Loans; 10.406 Farm Operating Loans; 59.008 Disaster Assistance Loans; </t>
  </si>
  <si>
    <t>https://beta.sam.gov/fal/0b8b4ead20a24194aa6a85326e0d1e64/view</t>
  </si>
  <si>
    <t>Farm Labor Housing Loans and Grants</t>
  </si>
  <si>
    <t>(Labor Housing)</t>
  </si>
  <si>
    <t>RURAL HOUSING SERVICE, AGRICULTURE, DEPARTMENT OF</t>
  </si>
  <si>
    <t>{"list":[{"act":{"description":"Housing Act of 1949, as amended, Sections 514 and 516, Public Laws 89-117 and 89-754, 42 U.S.C 1484 and 1486. "},"authorizationTypes":{"USC":false,"act":true,"statute":false,"publicLaw":false,"executiveOrder":false}}]}</t>
  </si>
  <si>
    <t>To provide decent, safe, and sanitary low-rent housing and related facilities for domestic farm laborers.</t>
  </si>
  <si>
    <t>PROJECT GRANTS;GUARANTEED/INSURED LOANS</t>
  </si>
  <si>
    <t>Loans are available to farmers, family farm partnership, family farm corporations, or an association of farmers. Loans and grants are available to States, Puerto Rico, the U.S. Virgin Islands, political subdivisions of States, broad-based public or private nonprofit organizations, federally recognized Indian Tribes and non- profit corporations of farm workers.  Grants are available to eligible applicants only when there is a pressing need and when it is doubtful that such facilities could be provided unless grant assistance is available.</t>
  </si>
  <si>
    <t>A domestic farm laborer is any person who receives a substantial portion of his/her income as a laborer on a farm in the United States and is either (1) a citizen of the United States, or (2) has been legally admitted for permanent residency.</t>
  </si>
  <si>
    <t>{"description":"The applicant must furnish factual evidence of the following: (a) The number of domestic farm laborers currently being used in the area; (b) the kind of labor performed; (c) the future need for domestic farm labor in the area; (d) the kind, condition, and adequacy of housing presently used for such labor; (e) ownership of presently occupied housing; (f) ability of workers to pay necessary rent; and (g) with the exception of State and local public agencies, be unable to provide housing from its own resources or credit on terms and conditions that would enable the applicant to provide labor housing. Costs will be determined in accordance with 7 CFR part 3015 or 3016 for State and local governments.","isApplicable":true}</t>
  </si>
  <si>
    <t>{"environmentalImpact":{"reports":[{"isSelected":true,"reportCode":"statement"},{"isSelected":true,"reportCode":"assessment"}]}}</t>
  </si>
  <si>
    <t>{"description":"The Section 514/516 Program is awarded through Notice of Solicitation of Applications (NOSA) announced in the Federal Register. "}</t>
  </si>
  <si>
    <t>Applications will be scored on the following factors: (1) The presence and extent of leveraged assistance for the units that will serve RHS income-eligible tenants at basic rents comparable to those if RHS provided full financing, computed as a percentage of the RHS total development cost.  A minimum of ten percent leveraged assistance is required to earn points; however, less than ten percent and the proposal includes donated land, two points will be awarded for the donated land, (0 to 20 points); (2) Seasonal, temporary, migrant housing (5 points for up to and including 50 percent of the units; 10 points for 51 percent or more); National Office initiative will be based on the presence of and extent to which a tenant services plan exists that clearly outlines services that will be provided to the residents of the proposed project.  Two points will be awarded for each resident service included in the tenant services plan up to a maximum of 10 points,(0 to 10 points). Application selection process: (1) States will review and score the applications and submit a list of applications in rank and point score order to the National Office; (2) the National Office will rank applications on a nation-wide basis and will advise States of the results.</t>
  </si>
  <si>
    <t>RHS uses a two-stage application process for the Farm Labor Housing Program.  First, applicants submit preapplications, which are used to determine preliminary eligibility and feasibility.  RHS then invites some applicants to submit formal applications. Section 514/516 funds are divided between off-farm housing and on-farm housing.  The off-farm program provides loans and grants to organizations that assist farm workers at off-farm locations with no restrictions that workers be employed on a particular farm.  Under new regulations effective June 1999, preapplications for the off-farm program funds must be submitted in response to a Notice of Solicitation of Applications (NOSA) published in the Federal Register every year. RHS scores the preapplications, using a ranking process to determine which applicants will be invited to submit formal applications.  The on-farm program makes loans to eligible farmers (or a group of farmers) to provide Housing, usually for their own laborers.  Preapplications for on-farm units, or for repair And rehabilitation of existing off-farm units, may be submitted at any time are processed on a first-come, first-served basis.</t>
  </si>
  <si>
    <t>A person or organization who is directly and adversely affected by an administrative decision by Rural Development should follow the procedures found in 7 CFR part 1900, Subpart B of "Rural Development Administrative Appeal Procedures."</t>
  </si>
  <si>
    <t>{"types":{"moe":false,"formula":false,"matching":true},"formula":{"title":"","chapter":"","part":"","subPart":"","publicLaw":"","description":""},"matching":{"requirementFlag":"voluntary","percent":"10","description":"Section 516 grants for off-farm FLH may not exceed the lesser of 90 percent of the total development cost (TDC) as provided in 7 CFR 3560.562(c)(1)."},"moe":{"description":""}}</t>
  </si>
  <si>
    <t>{"awarded":"lump","description":"Loans are usually made for 33 years at 1 percent interest.  Grants may cover up to 90 percent of development cost. The balance may be (and usually is) a Section 514 loan.  RHS rental assistance (RA) subsidy can be used to limit tenant payments to 30 percent of their income.  RA can be used as an operating subsidy for projects or units with Section 516 funding that serve migrants.  It is RHS policy to attempt to use less than a 90 percent grant when RA is utilized."}</t>
  </si>
  <si>
    <t>{"isApplicable":true,"description":"For grants only, 2 CFR parts 200\nand 400, which establishes the uniform\nadministrative and audit requirements\nfor grants and cooperative agreements to\nState and local Governments and to\nnon-profit organizations."}</t>
  </si>
  <si>
    <t>Adequate operating tenant, and accounting records must be maintained by borrower.</t>
  </si>
  <si>
    <t>12-4141-0-3-371;12-2081-0-4-371;12-2004-0-1-604;</t>
  </si>
  <si>
    <t xml:space="preserve">(Direct Loans) FY 17$34,900,000.00; FY 18 est $8,000,000.00; FY 19 est $8,000,000.00; FY 16$27,000,000.00; - </t>
  </si>
  <si>
    <t>7 CFR part 3560; Subpart L</t>
  </si>
  <si>
    <t>{"flag":"appendix","description":"Consult your local telephone directory for Rural Development Area Office number.  If no listing, contact appropriate Rural Development State Office listed in Appendix IV of the Catalog or on the internet at http://www.rd.usda.gov/contact-us/state-offices."}</t>
  </si>
  <si>
    <t>USDA Rural Development, Preservation and Direct Loan Division, 1400 Independence Ave. SW., Mail Stop 0782, Washington, DC 20250 Email:&lt; a href='mailto:Mirna.Reyesbible@wdc.usda.gov'&gt;Mirna.Reyesbible@wdc.usda.gov&lt;/a&gt;Phone: (202) 720-1604.;Director, Multifamily DirectLoan Division1400 Independence Avenue SW, Washington, DC 20250 Email:&lt; a href='mailto:CB.Alonso@wdc.usda.gov'&gt;CB.Alonso@wdc.usda.gov&lt;/a&gt;Phone: 2027201604;</t>
  </si>
  <si>
    <t>https://www.rd.usda.gov/programs-services/farm-labor-housing-direct-loans-grants</t>
  </si>
  <si>
    <t xml:space="preserve">10.427 Rural Rental Assistance Payments; </t>
  </si>
  <si>
    <t>A clearly defined need must exist to provide housing for domestic farm workers.</t>
  </si>
  <si>
    <t>https://beta.sam.gov/fal/3b76c07b8ffa4dc495d618c777422e6f/view</t>
  </si>
  <si>
    <t>Farm Operating Loans</t>
  </si>
  <si>
    <t>Farm Operating Loans (Direct &amp; Guaranteed)</t>
  </si>
  <si>
    <t>{"list":[{"act":{"description":"Farm and Rural Development Act, as amended, Subtitle B, Sections 311-317, Public Law 92-419, 7 U.S.C. 1942; Agriculture Act of 1961, Title III, Public Law 87-128"},"authorizationTypes":{"USC":false,"act":true,"statute":false,"publicLaw":false,"executiveOrder":false}}]}</t>
  </si>
  <si>
    <t>To enable operators of not larger than family farms through the extension of credit and supervisory assistance, to make efficient use of their land, labor, and other resources, and to establish and maintain financially viable farming and ranching operations.</t>
  </si>
  <si>
    <t>DIRECT LOANS;GUARANTEED/INSURED LOANS</t>
  </si>
  <si>
    <t xml:space="preserve">Except for youth loans, individual applicants must: (1) Be a citizen of the Untied States, United States non-citizen national, or a qualified alien under applicable Federal immigration laws; (2) have the legal capacity to incur the obligations of the loan; (3) be unable to obtain credit elsewhere or unable to obtain the loan without a guarantee; (4) not have had a previous loan which resulted in a loss to the Agency (with certain conditions); (5) not be delinquent on any federal debt; (6) after the loan is closed, be an owner/tenant operator of a family farm. For an operating loan (OL), the producer must be the operator of a family farm; (7) not have been convicted of crop insurance fraud (in certain circumstances); and (8) not have any controlled substance convictions. In addition, a direct loan applicant must have sufficient education, training, or experience in managing and operating a farm or ranch that demonstrates the managerial ability to succeed in farming. Corporations, cooperatives, joint operations, and partnerships and their members/stakeholders must meet most of these same eligibility requirements, and the entity must also be authorized to operate a farm or ranch in the State where the land is located. To be eligible to obtain a direct loan, a borrower must agree to abide by any "borrower training" requirements. Applicants/borrowers requesting guaranteed loan assistance must meet all lender requirements. _x000D_
_x000D_
</t>
  </si>
  <si>
    <t>Applicants/borrowers are the direct beneficiaries and must meet the applicant eligibility requirements  Families, individuals, and entities who are or plan to become farmers, ranchers or aquaculture operators are the beneficiaries.</t>
  </si>
  <si>
    <t>{"description":"Applicants for direct loans must be unable to obtain credit elsewhere and applicants for guaranteed loans must be unable to obtain credit without the guarantee. ","isApplicable":true}</t>
  </si>
  <si>
    <t>{"description":"Applicants may apply for direct loans at local FSA offices.  If the total outstanding direct operating loan debt combined with direct farm ownership debt will be less than $50,000, it would be considered a direct microloan.  Microloans have a seperate application process.  Guaranteed loans may be available from local commercial lenders who apply for loan guarantees from FSA. "}</t>
  </si>
  <si>
    <t xml:space="preserve">FSA determines if the applicant is eligible and reviews the application for repayment ability, security, and compliance with other regulations, approves and obligates the loan. _x000D_
_x000D_
</t>
  </si>
  <si>
    <t xml:space="preserve">The loan approval official approves or disapproves a completed application. The average approval time for direct loans is 30 days and 10 days for guaranteed loans. _x000D_
_x000D_
</t>
  </si>
  <si>
    <t xml:space="preserve">Applicants for direct and guaranteed loans, may appeal adverse action taken.  The applicant is given an opportunity to appeal the decision to the National Appeals Division. The applicant may, in the final step of the appeals process, request a review by the Director, National Appeals Division, Washington, DC. </t>
  </si>
  <si>
    <t>Applicants may reapply at any time.  Applicants denied assistance through the appeal process must establish that substantial change has occurred, since the denial decision.</t>
  </si>
  <si>
    <t>{"awarded":"lump","description":"Loans are scheduled for repayment over periods up to 7 years, but when justified, loans may be consolidated or rescheduled for up to 15 additional years. The interest rate for guaranteed loans is negotiated between the lender and borrower. The interest rate for direct loans is determined by the Secretary of Agriculture. See the following for information on how assistance is awarded/released:  ","awardedDescription":"Loans funds may be released in one lump sum or increments during the operating period."}</t>
  </si>
  <si>
    <t>Records on production, income, expenses during the period of the loan.</t>
  </si>
  <si>
    <t>12-4212-0-3-351;12-4213-0-3-351;12-1140-0-1-351;</t>
  </si>
  <si>
    <t xml:space="preserve">(Guaranteed/Insured Loans) FY 17$1,366,897,000.00; FY 18 est $1,876,541,000.00; FY 19 est $1,600,000,000.00; FY 15$1,365,450,000.00; FY 16 est $1,393,443,000.00; - (Direct Loans) FY 17$1,284,035,000.00; FY 18 est $1,602,482,000.00; FY 19 est $1,500,000,000.00; FY 16 est $1,252,004,000.00; FY 15$1,251,216,000.00; - </t>
  </si>
  <si>
    <t xml:space="preserve">Direct Farm Operating Loans up to $300,000. ($50,000 total or less is considered a microloan);_x000D_
Guaranteed Farm Operating Loans up to $1,399,000. (Amount adjusted annually.) _x000D_
</t>
  </si>
  <si>
    <t>{"list":[{"fiscalYear":2016,"description":"Direct OL: $1,252,117,000\r\nGuaranteed OL: $1,395,968,000\r\nThe Agency estimates 22,000 Direct Operating Loans being made in FY 2016 for total obligations estimated at $1,252,117,000.  Through August 9, 2016, there were 21,736 loans made with a value of $1,242,491,000.\r\n\r\nThe Agency estimates 4,600 Guaranteed Operating Loans being made in FY 2016 for total obligations estimated at $1,395,968,000. Through August 9, 2016, there were 4,585 loans made with a value of $1,395,674,000.\r\n"},{"fiscalYear":2017,"description":"Direct OL: $1,460,047,000\r\nGuaranteed OL: $1,432,430,000\r\nThe Agency estimates 27,000 Direct Operating Loans being made in FY 2017 for total obligations estimated at $1,460,047,000. \r\n\r\nThe Agency estimates 5,000 Guaranteed Operating Loans being made in FY 2017 for total obligations estimated at $1,432,430,000. "},{"fiscalYear":2015,"description":"The Agency estimates 22,764 Direct Operating Loans being made in FY 2015 for total obligations estimated at $1,252,100,000.  Through 7-29-2015 there 20,624 loans made with a value of $1,163,611,000.\r\nThe Agency estimates 4,848 Guaranteed Operating Loans being made in FY 2015 for total obligations estimated at $1,395,897,000.  Through 7-29-2015 there were 4,365 loans made with a value of $1,253,046,000.\r\n Direct OL: $1,251,216,000\r\nGuaranteed OL $1,365,450,000\r\n\r\nActual Direct Operating Loans made in FY 2016 were 22,681 with actual obligations of\r\n$1,251,216,000. Actual Guaranteed Operating Loans made in FY 2016 were 4,835 with actual obligations of $1,365,450,000."}],"isApplicable":true}</t>
  </si>
  <si>
    <t xml:space="preserve">7 CFR, Part 761, 762, 764. _x000D_
Farm Service Agency Fact Sheets;_x000D_
FSA Handbook 1 FLP, 2 FLP, 3-FLP;_x000D_
Program Aids 1610 "Farm Service Agency Producer's Guide to Loan Programs"; 1620 "Lender's Guide to FSA Loan Programs:_x000D_
FSA Brochure FSA-BR-01 "Your Guide to FSA Farm Loans", _x000D_
above information is available on FSA website at:www.fsa.usda.gov._x000D_
</t>
  </si>
  <si>
    <t>{"flag":"appendix","description":"Contact the appropriate FSA State Office listed in Appendix IV of the Catalog. Visit the FSA website at www.fsa.usda.gov."}</t>
  </si>
  <si>
    <t>Connie Holman1400 Independence Avenue, SW_x000D_
, washington, DC 20250 Email:&lt; a href='mailto:connie.holman@wdc.usda.gov'&gt;connie.holman@wdc.usda.gov&lt;/a&gt;Phone: 202-690-0756;</t>
  </si>
  <si>
    <t xml:space="preserve">10.407 Farm Ownership Loans; 10.404 Emergency Loans; </t>
  </si>
  <si>
    <t>https://beta.sam.gov/fal/4514d33e066941e7acbf9f457378f47e/view</t>
  </si>
  <si>
    <t>Farm Ownership Loans</t>
  </si>
  <si>
    <t>Farm Onwership Loans (Direct and Guaranteed)</t>
  </si>
  <si>
    <t>{"list":[{"act":{"description":"Consolidated Farm and Rural Development Act, as amended, Subtitle A, Sections 302, 310D, Public Laws 100-233, 87-128, 91-620, 95-334, 97-98, 7 U.S.C. 1922; Section 303, Public Laws 87-708, 90-488, 95-113, 96-438, 7 U.S.C. 1923; Section 305, Public Law 92-419, 7 U.S.C. 1925; Section 307, Public Law 97-35, 7 U.S.C. 1927; Section 308, Public Laws, 87-798, 89-240, 92-133, 7 U.S.C. 1928; 7 U.S.C. 1934.\r\n"},"authorizationTypes":{"USC":false,"act":true,"statute":false,"publicLaw":false,"executiveOrder":false}}]}</t>
  </si>
  <si>
    <t xml:space="preserve">Farm Service Agency’s loan programs are designed to help family farmers obtain loans and loan guarantees through the extension of credit and supervisory assistance to become owner-operators of not larger than family farms; make efficient use of the land, labor, and other resources; carry on sound and successful farming operations; and enable farm families to have a reasonable standard of living. _x000D_
_x000D_
</t>
  </si>
  <si>
    <t>An applicant must: (1) Be a citizen of the Untied States, United States non-citizen national, or a qualified alien under applicable Federal immigration laws; (2) have the legal capacity to incur the obligations of the loan; (3) be unable to obtain credit elsewhere or unable to obtain the loan without a guarantee; (4) not have had a previous loan which resulted in a loss to the Agency (with certain conditions); (5) not be delinquent on any federal debt; (6) after the loan is closed, be an owner/tenant operator of a family farm. For an operating loan (OL), the producer must be the operator of a family farm; (7) have participated in the business operations of a farm for at least 3 out of the 10 years prior to the appilcation (for direct loans only); (8) not have been convicted of crop insurance fraud (in certain circumstances); and (9) not have any controlled substance convictions. In addition, a direct loan applicant must have sufficient education, training, or experience in managing and operating a farm or ranch that demonstrates the managerial ability to succeed in farming. Corporations, cooperatives, joint operations, and partnerships and their members/stakeholders must meet most of these same eligibility requirements, and the entity must also be authorized to operate a farm or ranch in the State where the land is located. To be eligible to obtain a direct loan, a borrower must agree to abide by any "borrower training" requirements. Applicants/borrowers requesting guaranteed loan assistance must meet all lender requirements.</t>
  </si>
  <si>
    <t>Applicants/borrowers are the direct beneficiaries and must meet the applicant eligibility requirements. Families, individuals, and entities who are or plan to become farmers, ranchers or aquaculture operators are the beneficiaries.</t>
  </si>
  <si>
    <t>{"description":"Applicants may apply for direct loans at local FSA offices.  Guaranteed loans may be available from local commercial lenders who apply for loan guarantees from FSA. "}</t>
  </si>
  <si>
    <t xml:space="preserve">Applicants may apply for direct loans at local FSA offices. If the total outstanding direct ownership loan debt (combined with direct farm operating debt) will be less than $50,000, it would be considered a direct microloan. Microloans have a separate application process.  Guaranteed loans may be available from local commercial lenders who apply for loan guarantees from FSA._x000D_
_x000D_
</t>
  </si>
  <si>
    <t xml:space="preserve">The loan approval official approves or disapproves a completed application. The average approval time for direct loans is 30 days and 10 days for guaranteed loans. </t>
  </si>
  <si>
    <t>Applicants for direct and guaranteed loans may appeal adverse action taken. The applicant is given an opportunity to appeal the decision to the National Appeals Division. The applicant may, in the final step of the appeals process, request a review by the Director, National Appeals Division, Washington, DC.</t>
  </si>
  <si>
    <t>{"awarded":"other","description":"Loans justified may be scheduled over a period up to 40 years. The interest rate for guaranteed loans is negotiated between the lender and borrower. See the following for information on how assistance is awarded/released: loan funds may be dispersed in lump sum or increments. ","awardedDescription":"loan funds may be dispersed in lump sum or increments."}</t>
  </si>
  <si>
    <t xml:space="preserve">(Guaranteed/Insured Loans) FY 17$2,278,602,000.00; FY 18 est $2,750,000,000.00; FY 19 est $2,750,000,000.00; FY 15$2,041,130,000.00; FY 16 est $2,000,000,000.00; - (Direct Loans) FY 17$1,044,115,000.00; FY 18 est $1,500,000,000.00; FY 19 est $1,500,000,000.00; FY 15$1,007,898,000.00; FY 16 est $1,500,000,000.00; - </t>
  </si>
  <si>
    <t xml:space="preserve">Direct Farm Ownership Loans up to $300,000; _x000D_
Guaranteed Farm Ownership Loans up to $1,399,000. (amount adjusted annually) _x000D_
FY 2015: Direct Farm Ownership Loan average loan size $180,000. _x000D_
FY 2015: Guaranteed Farm Ownership Loan average loan size $465,000._x000D_
_x000D_
</t>
  </si>
  <si>
    <t>{"list":[{"fiscalYear":2017,"description":"Direct OL: $1,500,000,000\r\nGuaranteed FO: $2,000,000,000\r\n\r\nThe Agency estimates 8,300 Direct Farm Ownership loans being made in FY 2017 for total obligations estimated at $1,500,000,000.\r\n \r\nThe Agency estimates 4,300 Guaranteed Farm Ownership loans being made in FY 2017 for total obligations estimated at $2,000,000,000. "},{"fiscalYear":2016,"description":"Direct OL: $1,050,000,000\r\nGuaranteed FO: $2,500,000,000\r\n\r\nThe Agency estimates 5,800 Direct Farm Ownership loans being made in FY 2016 for total obligations estimated at $1,050,000,000. Through August 9, 2016 there were 4,829 loans made with a value of $869,905,000.\r\n\r\nThe Agency estimates 5,400 Guaranteed Farm Ownership loans being made in FY 2016 for total obligations estimated at $2,500,000,000. Through August 9, 2016 there were 4,465 loans made with a value of $2,192,316,000."},{"fiscalYear":2015,"description":"The Agency estimates 8,876 Direct Farm Ownership loans being made in FY 2015 for total obligations estimated at $1,500,000,000.  Through July 29, 2015 there were 4,438 loans made with a value of $803,008,000.\r\nThe Agency estimates 4,785 Guaranteed Farm Ownership loans being made in FY 2015 for total obligations estimated at $2,000,000,000. Through July 29, 2015 there were 3.634 loans made with a value of $1,683,936,000. Direct Loans$1,007,898,000\r\nGuaranteed Loans $2,041,130,000\r\n\r\nActual Direct Farm Ownership loans made in FY 2015 were 5,580 with actual obligations of $1,007,898,000.\r\n\r\nActual Guaranteed Farm Ownership loans made in FY 2015 were 4,389 with actual obligations of $2,041,130,000.\r\n\r\n"}],"isApplicable":true}</t>
  </si>
  <si>
    <t>7 CFR, Part 761, 762, &amp; 764._x000D_
Farm Service Agency Fact Sheets; _x000D_
FSA Handbook 1 FLP, 2 FLP &amp; 3 FLP;_x000D_
FSA Program Aids 1610 "Farm Service Agency Producers Guide to Loan Programs", 1620 "Lender's Guide to FSA Loan Programs";_x000D_
FSA Brochure FSA-BR-01 "Your Guide to FSA Farm Loans"_x000D_
above information is avialable on FSA website at:www.fsa.usda.gov.</t>
  </si>
  <si>
    <t>{"flag":"none","description":"Contact the appropriate FSA State Office listed in Appendix IV of the Catalog.  Vist the FSA website at www.fsa.usda.gov"}</t>
  </si>
  <si>
    <t>Connie Holman1400 Independence Avenue, SW, Washington, DC 20250 Email:&lt; a href='mailto:connie.holman@wdc.usda.gov'&gt;connie.holman@wdc.usda.gov&lt;/a&gt;Phone: 202-690-0756;</t>
  </si>
  <si>
    <t xml:space="preserve">10.406 Farm Operating Loans; 10.404 Emergency Loans; </t>
  </si>
  <si>
    <t>https://beta.sam.gov/fal/6cc2508078b1490c8a9e3fd6519019c9/view</t>
  </si>
  <si>
    <t>Very Low to Moderate Income Housing Loans</t>
  </si>
  <si>
    <t>(Section 502 Rural Housing Loans)</t>
  </si>
  <si>
    <t>{"list":[{"act":{"description":"Housing Act of 1949"},"authorizationTypes":{"act":true}}]}</t>
  </si>
  <si>
    <t>To assist very low, low-income, and moderate-income households to obtain modest, decent, safe, and sanitary housing for use as a permanent residence in rural areas.</t>
  </si>
  <si>
    <t>Applicants must have very low-, low- or moderate incomes.  Very low-income is defined as below 50 percent of the area median income (AMI); low-income is between 50 and 80 percent of AMI; moderate income is below 115 percent of AMI.  Families must be without adequate housing, but able to afford the housing payments, including principal, interest, taxes, and insurance (PITI).  Qualifying repayment ratios are 29 percent for PITI to 41 percent for total debt. In addition, applicants must be unable to obtain credit elsewhere, yet have an acceptable credit history.</t>
  </si>
  <si>
    <t>Applicants must meet eligibility requirements.  Guaranteed Loan Low and Moderale income eligible.</t>
  </si>
  <si>
    <t>{"description":"Applicants may need to submit evidence of inability to obtain credit elsewhere, verification of income, debts, and other information on the application; plans, specifications, and cost estimates.  ","isApplicable":true}</t>
  </si>
  <si>
    <t>{"description":"For direct loans, application is made at the Rural Development field office serving the county where the dwelling is or will be located.  For guaranteed loans, application is made to a participating private lender. "}</t>
  </si>
  <si>
    <t>Rural Development field offices have authority to approve most Direct loan requests.  Processing of guaranteed loans varies in each State.  Consult your local telephone directory under U.S. Department of Agriculture for a Rural Development field office listing or visit the website http://offices.sc.egov.usda.gov/lcoator/app for a State Office listing.   If no backlog exists, decisions on direct loan applications are made within 30 to 60 days.  Requests for guarantee loans are  acted upon in 3 days of receipt of the lender's request for guarantee.</t>
  </si>
  <si>
    <t>For direct loans, from 30 to 60 days subject to availability of funds, from the time the application is filed if no backlog of applications exists. A 'pre-qualification' may be provided to potential direct loan applicants upon call or visit to a Rural Development office, though results are not binding. For guarantees, a decision is required within 3 days of loan package submission by the approved lender.</t>
  </si>
  <si>
    <t>Agency regulations providing customers with the rights for an informal review, mediation or alternative dispute resolution (ADR), or appeal to the National Appeals Division (NAD) are contained in 7 CFR Part 3550.  NAD regulations are found at 7 CFR Part 11.  Requests for an informal review, mediation and ADR must be received within 30 days from the date of the adverse decision.  Requests for an appeal to NAD must be received within 30 days of receipt of the adverse decision.</t>
  </si>
  <si>
    <t>Applicants may reapply at any time.</t>
  </si>
  <si>
    <t>{"types":{"moe":false,"formula":false,"matching":true},"formula":{"title":"","chapter":"","part":"","subPart":"","publicLaw":"","description":""},"matching":{"requirementFlag":"voluntary","percent":"0","description":"This program has no matching requirements.  A basic formula is used to allocate program funds to various States. The criteria used in the basic formula include the States percentage of the National: Number of rural occupied substandard units, rural population, rural population in places of less than 2,500 population, number of rural households between 50 and 80 percent of the area median income, and number of rural households below 50 percent of the area median income. The data source for each of these criteria is based on the latest census data available.\r\n"},"moe":{"description":""}}</t>
  </si>
  <si>
    <t>{"awarded":"quarterly","description":"This assistance is available throughout the year by means of quarterly allocations. Funds may be disbursed at loan closing or deposited in a supervised bank account for purchase of a building site, and purchase or repair of a dwelling, or in multiple advances for construction.  For guaranteed loans, funds are disbursed after all work is complete.  Applications for direct loans far exceed available funding. There is generally a waiting list for direct loan funding."}</t>
  </si>
  <si>
    <t>[{"code":"program","isSelected":true,"description":"Borrowers receiving a payment subsidy must submit verification of household income annually for recalculation of benefits."},{"code":"cash","isSelected":false,"description":""},{"code":"progress","isSelected":true,"description":"Borrowers are not required to, but should retain copies of loan-related documents."},{"code":"expenditure","isSelected":false,"description":""},{"code":"performanceMonitoring","isSelected":false,"description":""}]</t>
  </si>
  <si>
    <t>12-4141-0-3-371;12-2081-0-1-371;</t>
  </si>
  <si>
    <t>(Guaranteed/Insured Loans) FY 17$19,279,916,900.00; FY 18 est $17,416,823,972.00; FY 19 est $24,000,000,000.00; FY 16$16,357,336,854.00; FY 15$18,623,238,191.00; - Fiscal Year 2019 figures are based on the President's proposed budget.(Direct Loans) FY 17$999,991,163.00; FY 18 est $1,000,000,000.00; FY 19 est $0.00; FY 16$958,259,532.00; FY 15$899,339,107.00; - Fiscal Year 2019 figures are based on the President's proposed budget.</t>
  </si>
  <si>
    <t>FY 17 Average:  502 Direct Loans ($139,158) Guaranteed Loans ($143,804)
FY 18 Average:  502 Direct Loans ($151,469) Guaranteed Loans ($147,318)
FY 18 are estimates. Loans in high cost areas may be higher.</t>
  </si>
  <si>
    <t>7 CFR Part 3550 "Direct Single Family Housing Loans and Grants."  For guaranteed loans, 7-CFR Part 3555 "Guaranteed Rural Housing Program"</t>
  </si>
  <si>
    <t>{"flag":"appendix","description":"Consult your local telephone directory under U.S. Department of Agriculture for a Rural Development field office listing or visit the website http://offices.sc.egov.usda.gov/locator/app for a State Office listing.  "}</t>
  </si>
  <si>
    <t>Myron L. Wooden,1400 Independence Avenue, SW, Washington, DC 20250 Email:&lt; a href='mailto:Myron.Wooden@wdc.usda.gov'&gt;Myron.Wooden@wdc.usda.gov&lt;/a&gt;Phone: (202) 720-1532;</t>
  </si>
  <si>
    <t>http://www.rurdev.usda.gov</t>
  </si>
  <si>
    <t xml:space="preserve">10.420 Rural Self-Help Housing Technical Assistance; 10.405 Farm Labor Housing Loans and Grants; 10.417 Very Low-Income Housing Repair Loans and Grants; </t>
  </si>
  <si>
    <t>https://beta.sam.gov/fal/827eb1860b9242d4b088b746ebe13614/view</t>
  </si>
  <si>
    <t>Rural Housing Site Loans and Self Help Housing Land Development Loans</t>
  </si>
  <si>
    <t>(Section 523 and 524 Site Loans)</t>
  </si>
  <si>
    <t>{"list":[{"act":{"description":"Housing Act of 1949, as amended, Sections 523 and 524, Public Law 89-117; Public Law 89-754, 42 U.S.C. 1490 (c) and (d)."},"authorizationTypes":{"USC":false,"act":true,"statute":false,"publicLaw":false,"executiveOrder":false}}]}</t>
  </si>
  <si>
    <t>To assist public or private nonprofit organizations interested in providing sites for housing; to acquire and develop land in rural areas to be subdivided as adequate building sites and sold on a cost development basis to families eligible for low and very low income loans, cooperatives, and broadly based nonprofit rural rental housing applicants.</t>
  </si>
  <si>
    <t>A private or public nonprofit organization that will provide the developed sites to qualified borrowers on a cost of development basis in open country and towns of 10,000 population or less and places up to 25,000 population under certain conditions. Applicants from towns of 10,000 to 25,000 population should check with local RD office to determine if agency can serve them.  Assistance is available to eligible applicants in States, Puerto Rico, the Virgin Islands, Guam, and the Northern Marianas.</t>
  </si>
  <si>
    <t>Sites developed with Section 524 loans must be for housing low and very low income families and may be sold to families, nonprofit organizations, public agencies and cooperatives eligible for assistance under any Section of Title V of the Housing Act of 1949, or under any other law which provides financial assistance. Sites developed with Section 523 loans must be for housing to be built by the self-help method.</t>
  </si>
  <si>
    <t>{"description":"Applicants must furnish evidence of the following:  (1) Market analysis showing need for such services; (2) legal capacity to borrow funds and develop land for sale; (3) a sound budget; and (4) general project description.  This program is excluded from coverage under OMB Circular No. A-87.","isApplicable":true}</t>
  </si>
  <si>
    <t>{"environmentalImpact":{"reports":[{"isSelected":false,"reportCode":"statement"},{"isSelected":true,"reportCode":"assessment"},{"isSelected":true,"reportCode":"ExecutiveOrder12372"},{"isSelected":true,"reportCode":"otherRequired"}]},"description":"This program is subject to environmental review pursuant to the National Environmental Policy Act (NEPA) of 1969."}</t>
  </si>
  <si>
    <t>{"description":"The application will be in the form of a letter to the Rural Development Manager of the Rural Development (RD). Supporting information and costs should be included as needed.  This program is excluded from coverage under Departmental Regulations 3015 and 3016."}</t>
  </si>
  <si>
    <t>After application has been reviewed.</t>
  </si>
  <si>
    <t>A uniform procedure whereby an organization which is directly or adversely affected by an administrative decision by Rural Development Rural Housing Programs is found in 7 CFR 3550.4.  Applicants may request reconsideration on the basis of pertinent facts concerning his application.</t>
  </si>
  <si>
    <t>Applicants may reapply at any time provided there is evidence of need for the proposed building sites in the locality.</t>
  </si>
  <si>
    <t>{"awarded":"other","description":"Not Applicable.","awardedDescription":"Contact Local Rural Development Office."}</t>
  </si>
  <si>
    <t>Adequate operating records must be maintained by borrower.</t>
  </si>
  <si>
    <t>12-2081-0-1-371;12-4141-0-3-371;</t>
  </si>
  <si>
    <t>(Direct Loans) FY 17$1,000,000.00; FY 18 est $0.00; FY 19 est $5,000,000.00; FY 16 Estimate Not Available  - (523 Site Loans)
FY 19 Estimates based on the President's Budget(Direct Loans) FY 17$0.00; FY 18 est $0.00; FY 19 est $5,000,000.00; FY 16 Estimate Not Available  - (524 Site Loans)
FY 19 Estimates based on the President's budget</t>
  </si>
  <si>
    <t>Loan amounts vary based on proposed project size.</t>
  </si>
  <si>
    <t>RD Instruction 444.8, "Rural Housing Site Loan Policies, Procedures, and Authorizations"; 7 CFR 1822.261-1822.278; PA-1131.</t>
  </si>
  <si>
    <t>{"flag":"appendix","description":"Consult your local telephone directory under  Department of Agriculture for Rural Development county or district office numbers or visit the website http://offices.sc.egov.usda.gov/locator/app for a State Office listing."}</t>
  </si>
  <si>
    <t>Myron L. Wooden1400 Independence Avenue, SW, Washington, DC 20250 Email:&lt; a href='mailto:myron.wooden@usda.gov'&gt;myron.wooden@usda.gov&lt;/a&gt;Phone: 8042871559;</t>
  </si>
  <si>
    <t>https://www.rd.usda.gov</t>
  </si>
  <si>
    <t xml:space="preserve">10.420 Rural Self-Help Housing Technical Assistance; 10.410 Very Low to Moderate Income Housing Loans; 10.415 Rural Rental Housing Loans; </t>
  </si>
  <si>
    <t>Fiscal Year2017: Projects provided the funding for necessary infastructure to develop land for very low and low incoming housing.</t>
  </si>
  <si>
    <t>https://beta.sam.gov/fal/4edf9038d695a7a86e7f9c865f3d41b7/view</t>
  </si>
  <si>
    <t>Rural Rental Housing Loans</t>
  </si>
  <si>
    <t>{"list":[{"act":{"description":"Housing Act of 1949, as amended, Section 515 and 521, Public Law 102-550, 42 U.S.C. 1485, 1490a."},"authorizationTypes":{"USC":false,"act":true,"statute":false,"publicLaw":false,"executiveOrder":false}}]}</t>
  </si>
  <si>
    <t>To provide economically designed and constructed rental and cooperative housing and related facilities suited for rural residents.</t>
  </si>
  <si>
    <t>PROJECT GRANTS;DIRECT LOANS</t>
  </si>
  <si>
    <t>Applicants may be individuals, cooperatives, nonprofit organizations, State or local public agencies, profit corporations, trusts, partnerships, limited partnerships, and be unable to finance the housing either with their own resources or with credit obtained from private sources.  However, applicants must be able to assume the obligations of the loan, furnish adequate security, and have sufficient income for repayment.  They must also have the ability and intention of maintaining and operating the housing for purposes for which the loan is made.  Loans may be made in communities up to 10,000 people in MSA areas and some communities up to 20,000 population in non- MSA areas. Applicants in towns of 10,000 to 20,000 should check with their local Rural Development; office to determine if the agency can serve them.  Assistance is available to eligible applicants in States, Puerto Rico, the Virgin Islands, Guam, American Samoa, the Northern Mariana's, and the Trust Territory of the Pacific Islands.</t>
  </si>
  <si>
    <t>Occupants must be very low-, low- or moderate-income families households, elderly, handicapped, or disabled persons.</t>
  </si>
  <si>
    <t>{"description":"Applicants must furnish evidence of the following: (a) A comprehensive market analysis showing the need for such service; (b) a legal capacity to incur the obligation and operate the housing; (c) a sound budget; (d) good credit history; (e) inability to obtain necessary funds from other sources on terms and conditions that would enable the applicants to rent the units for amounts that are within payment ability of eligible very low, low-, or moderate-income family, households, elderly, handicapped, or disabled occupants.  ","isApplicable":true}</t>
  </si>
  <si>
    <t>{"environmentalImpact":{"reports":[{"isSelected":true,"reportCode":"statement"},{"isSelected":true,"reportCode":"ExecutiveOrder12372"},{"isSelected":true,"reportCode":"otherRequired"}]},"description":"https://www.rd.usda.gov/programs-services/multi-family-housing-direct-loans"}</t>
  </si>
  <si>
    <t>{"description":"The Section 515 Program is awarded through a Notice of Solicitation of Applications (NOSA) announced in the Federal Register. "}</t>
  </si>
  <si>
    <t>Applications will be scored on the following factors: (1) the presence and extent of leveraged assistance for the units that will serve RHS income-eligible tenants at basic rents comparable to those if RHS provided full financing, computed as a percentage of the RHS total development cost. (0 to 30 points); (2) the units to be developed are in a Colonia, tribal land, EZ, EC, or REAP community, or in a place identified in the State Consolidated Plan or State Needs Assessment as a high need community for multifamily housing.  ("State" refers to the State Government.) (20 points); (3) the loan request includes donated land meeting the provisions of 7 CFR section 3560.56(c)(1)(iv). (5 points); (4) in States where RHS has an on-going formal working relationship, agreement or Memorandum of Understanding (MOU) with the State to provide State resources (State funds, State RA, HOME funds, CDBG funds, or Low-Income Housing Tax Credits) for RHS proposals; or where the State provides preference or points to RHS proposals in awarding such State resources, 20 points will be provided to loan requests that include such State resources in an amount equal to at least 5 percent of the total development cost. (National office initiative) (20 points); (5) Presidentially Declared Disaster Area Pursuant to 7 CFR 3560.56(c)(1)(iii), points will be awarded if the property will be constructed or rehabilitated in a Presidentially declared disaster area in 2011. (10 points); and (6) Energy Initiatives, Properties may receive points for energy initiatives. (0 to 42 points).</t>
  </si>
  <si>
    <t>Within 30 days, States will review and score the applications and submit a list of applications in rank and point score order to the National Office. Following the State's submission of applications to the National Office, within 30 days the National Office will rank applications on a nation-wide basis and advise States of the results.</t>
  </si>
  <si>
    <t>Applicant may request reconsideration on the basis of pertinent facts concerning the application.</t>
  </si>
  <si>
    <t>Applicants may reapply at the next Notice of Solicitation of Applications (NOSA).</t>
  </si>
  <si>
    <t>{"awarded":"lump","description":"Loans are for up to 30 years at an effective 1 percent interest rate, and are amortized over 50 years.  A current rate is used for the promissory note but thereafter is used only to determine maximum rent payments.  Tenants pay basic rent or 30 percent of adjusted income, whichever is greater.  RHS rental assistance subsidy can be used to limit tenant payment to 30 percent of their income.  Loans made through contracts entered into on or after December 15, 1989 cannot be prepaid."}</t>
  </si>
  <si>
    <t>[{"code":"program","isSelected":false,"description":""},{"code":"cash","isSelected":false,"description":""},{"code":"progress","isSelected":true,"description":"Monthly progress reports are to be made to the Rural Development Manager, during the first six months of successful operation and each month thereafter until discontinued by the Rural Development Manager. Annual reports required thereafter."},{"code":"expenditure","isSelected":false,"description":""},{"code":"performanceMonitoring","isSelected":true,"description":"Annual reports required."}]</t>
  </si>
  <si>
    <t>{"isApplicable":true,"description":"2 CFR 400"}</t>
  </si>
  <si>
    <t>Good business records required.</t>
  </si>
  <si>
    <t xml:space="preserve">(Direct Loans) FY 17$33,204,553.00; FY 18 est $39,000,000.00; FY 19 est $0.00; FY 16$33,000,000.00; - </t>
  </si>
  <si>
    <t>{"flag":"appendix","description":"Refer to the NOSA which lists Offices to contact or consult your local telephone directory for Rural Development county or district office number.  If no listing, get in touch with appropriate Rural Development State office listed in Appendix IV of the Catalog or on the internet at http://www.rd.usda.gov/contact-us/state-offices."}</t>
  </si>
  <si>
    <t>Multi-Family Housing Direct Loan Division, Rural DevelopmentDepartment of Agriculture, Washington, DC 20250 Email:&lt; a href='mailto:PDLD@rd.usda.gov'&gt;PDLD@rd.usda.gov&lt;/a&gt;Phone: (202) 720-1604.;</t>
  </si>
  <si>
    <t>https://www.rd.usda.gov/programs-services/multi-family-housing-direct-loans</t>
  </si>
  <si>
    <t xml:space="preserve">10.405 Farm Labor Housing Loans and Grants; 10.427 Rural Rental Assistance Payments; </t>
  </si>
  <si>
    <t>Jan 01,1967</t>
  </si>
  <si>
    <t>https://beta.sam.gov/fal/4fea7568bf0d411f96b5bd98be6c3515/view</t>
  </si>
  <si>
    <t>Very Low-Income Housing Repair Loans and Grants</t>
  </si>
  <si>
    <t>(Section 504 Rural Housing Loans and Grants)</t>
  </si>
  <si>
    <t>{"list":[{"act":{"description":"Housing Act of 1949, Title V, Section 504, as amended, Public Laws 89-117, 89-754, and 92.310, 42 U.S.C. 1474."},"authorizationTypes":{"USC":false,"act":true,"statute":false,"publicLaw":false,"executiveOrder":false}}]}</t>
  </si>
  <si>
    <t>Section 504 loans and grants are intended to help very low-income owner-occupants in rural areas repair their properties.</t>
  </si>
  <si>
    <t>Applicants must own and occupy a home in a rural area; and be a citizen of the United States or reside in the United States after having been legally admitted for permanent residence or on indefinite parole.  Loan recipients must have sufficient income to repay the loan.  Grant recipients must be 62 years of age or older and be unable to repay a loan for that part of the assistance received as a grant.  Applicant's income may not exceed the very low-income limit set forth in RD Instructions.</t>
  </si>
  <si>
    <t>Applicants must own and occupy a home in a rural area; and be a citizen of the United States or reside in the United States after having been legally admitted for permanent residence or on indefinite parole.  Loan recipients must have sufficient income to repay the loan. Grant recipients must be 62 years of age or older and be unable to repay a loan for the part of the assistance received as a grant.  Applicant's income may not exceed the very low-income limit set forth in RD Instructions.</t>
  </si>
  <si>
    <t>{"description":"Evidence of ownership and verification of income and debts. Grant recipients must provide evidence of age. ","isApplicable":true}</t>
  </si>
  <si>
    <t>{"description":"Applicants must file an application form at the Rural Development field office serving the county where the dwelling is located.  "}</t>
  </si>
  <si>
    <t>Delegated to Local or Area Loan Approval Official.</t>
  </si>
  <si>
    <t>From 30 to 60 days from time applications are filed if no backlog of applications exists. Applications for assistance far exceed available funding.  There is generally a waiting list for funding.</t>
  </si>
  <si>
    <t>Agency regulations providing customers with the rights for an informal review, mediation or alternative dispute resolution (ADR), or appeal to the National Appeals Division (NAD) are contained in 7 CFR Part 3550.  NAD regulations are found at 7 CFR Part 11. Requests for an informal review, mediation and ADR must be received within 30 days from the date of the adverse decision.  Requests for an appeal to NAD must be received within 30 days of receipt of the adverse decision.</t>
  </si>
  <si>
    <t>{"awarded":"other","description":"This assistance is available throughout the year by means of an established allocation system.  Funds are usually released to borrowers/grantees as a lump sum payment for completed repairs or, as needed, for repairs in progress.","awardedDescription":"Contact regional office or headquarters as appropriate for additional information."}</t>
  </si>
  <si>
    <t>Borrowers and/or grantees are not required to, but should retain copies of loan or grant-related documents.</t>
  </si>
  <si>
    <t>12-4141-0-3-371;12-2064-0-1-604;12-2081-0-1-371;</t>
  </si>
  <si>
    <t>(Project Grants) FY 17$28,873,909.00; FY 18 est $26,000,000.00; FY 19 est $0.00; FY 16$30,659,518.00; - Fiscal Year 2019 estimates are based on the President's Proposed Budget.(Direct Loans) FY 17$19,637,606.00; FY 18 est $19,000,000.00; FY 19 est $0.00; FY 16$17,406,896.00; - Fiscal Year 2019 estimates are based on the President's Proposed Budget.</t>
  </si>
  <si>
    <t>FY 2017 average loan amount is $5,724. FY 2017 average grant amount is $6,060
FY 2018 average loan amount is $6,154. FY 2018 average grant amount is $6,172
FY 2018 averages are estimates.</t>
  </si>
  <si>
    <t>7 CFR Part 3550, Direct Single Family Housing Loans and Grants. (no charge); Home Improvement and Repair Loans, PA-1184, no charge.</t>
  </si>
  <si>
    <t>{"flag":"appendix","description":"Consult your local telephone directory under Department of Agriculture for Rural Development county or district office numbers or visit the website http://offices.sc.egov.usda.gov/locator/app for a State Office listing."}</t>
  </si>
  <si>
    <t>Myron L. Wooden,1400 Independence Avenue, SW, Washington, DC 20250 Email:&lt; a href='mailto:Myron.Wooden@wdc.usda.gov'&gt;Myron.Wooden@wdc.usda.gov&lt;/a&gt;Phone: (804) 287-1559.;</t>
  </si>
  <si>
    <t xml:space="preserve">10.410 Very Low to Moderate Income Housing Loans; </t>
  </si>
  <si>
    <t>https://beta.sam.gov/fal/293f16d228d74f1695f7ea6b0be83498/view</t>
  </si>
  <si>
    <t>Rural Self-Help Housing Technical Assistance</t>
  </si>
  <si>
    <t>(Section 523 Technical Assistance)</t>
  </si>
  <si>
    <t>{"list":[{"act":{"description":"Housing Act of 1949, as amended, Section 523, Public Laws 89-117 and 89-754, 42 U.S.C. 1490c."},"authorizationTypes":{"USC":false,"act":true,"statute":false,"publicLaw":false,"executiveOrder":false}}]}</t>
  </si>
  <si>
    <t>To provide Self-Help Technical Assistance Grants to provide financial assistance to qualified nonprofit organizations and public bodies that will aid needy very low and low-income individuals and their families to build homes in rural areas by the self help method. Any State, political subdivision, private or public nonprofit corporation is eligible to apply. Section 523 Grants are used to pay salaries, rent, and office expenses of the nonprofit organization. Pre-development grants up to $10,000 may be available to qualified organizations.</t>
  </si>
  <si>
    <t>Must be a State or political subdivision, public nonprofit corporation or a private nonprofit corporation. Assistance is authorized for eligible applicants in the United States, Puerto Rico, Virgin Islands, Guam, and the Northern Marianas.</t>
  </si>
  <si>
    <t>Very low and low-income rural families, usually in groups of 6 to 10 families.</t>
  </si>
  <si>
    <t>{"description":"Applicants must furnish evidence of the need for such services, have legal capacity to incur the obligation and operate the proposed project, and be unable to obtain the necessary funds from other sources.  ","isApplicable":true}</t>
  </si>
  <si>
    <t>{"description":"Form SF-424 is submitted to the Field office of the Rural Development (RD) , including information attached to Part IV, fully documenting the applicant's experience, need for the grant and the proposed amount needed. Attachments relating to the size of the proposed project, estimated cost, budget and need are also required.  This program is subject to provisions of 2 CFR 200, Uniform Administrative Requirements, Cost Principles, and Audit Requirements for Federal Awards."}</t>
  </si>
  <si>
    <t>Award is made by the National office.</t>
  </si>
  <si>
    <t>From 60 to 190 days from the time discussion begins.</t>
  </si>
  <si>
    <t>Applicants may reapply at any time, if needed to help low- income families build homes in rural areas by the mutual self-help method is clearly evidenced.</t>
  </si>
  <si>
    <t>{"awarded":"other","description":"Grants are typically for a 2-year period, however, other time periods may be authorized if appropriate.  Applications for assistance far exceed available funding. There is generally a waiting list for funding.","awardedDescription":"Award is made by the National Office."}</t>
  </si>
  <si>
    <t>[{"code":"program","isSelected":false},{"code":"cash","isSelected":false},{"code":"progress","isSelected":true,"description":"Quarterly progress reports are to be made to the RD-Housing Programs District Office.\r\n"},{"code":"expenditure","isSelected":false},{"code":"performanceMonitoring","isSelected":false}]</t>
  </si>
  <si>
    <t>{"isApplicable":true,"description":"Annual audits should be made as part of the recipient's systems of financial management and internal control to meet terms and conditions of grants and other agreements."}</t>
  </si>
  <si>
    <t>Adequate operating records must be maintained by Grantee.</t>
  </si>
  <si>
    <t>12-2006-0-1-604;</t>
  </si>
  <si>
    <t>(Project Grants) FY 17$27,626,751.00; FY 18 est $29,000,000.00; FY 19 est $0.00; FY 16$22,148,496.00; - Fiscal Year 2019 estimates are based on the President's proposed budget.</t>
  </si>
  <si>
    <t>FY 2017 average grant assistance $800,000.
FY 2018 average grant assistance $824,766
FY 2018 average amount is estimated.</t>
  </si>
  <si>
    <t>7 CFR Subpart I of Part 1944; Chapter XVIII; RD Instruction 1944-I, "Self-Help Technical Assistance Grants"; (PA 1254) (no charge).</t>
  </si>
  <si>
    <t>Myron L. Wooden1400 Independence Avenue, SW, Washington, DC 20250 Email:&lt; a href='mailto:Myron.Wooden@wdc.usda.gov'&gt;Myron.Wooden@wdc.usda.gov&lt;/a&gt;Phone: (804) 287-1559;</t>
  </si>
  <si>
    <t>The criteria for selecting proposals are the evidence of a clearly defined need in an area for mutual self-help housing and the families in the area cannot afford or obtain a modest house by customary methods, and the applicant possesses the expertise to provide the technical assistance (TA) required.</t>
  </si>
  <si>
    <t>https://beta.sam.gov/fal/b7487ab6b4164e9382533a810de7f3b2/view</t>
  </si>
  <si>
    <t>Indian Tribes and Tribal Corporation Loans</t>
  </si>
  <si>
    <t>{"list":[{"act":{"description":"Farm and Rural Development Act.  Agriculture Act of 1961, Title III, Public Law 87-128"},"authorizationTypes":{"USC":false,"act":true,"statute":false,"publicLaw":false,"executiveOrder":false}}]}</t>
  </si>
  <si>
    <t>To enable federally recognized Indian tribes and tribal corporations to acquire land within tribal reservations and Alaskan communities.</t>
  </si>
  <si>
    <t>Limited to any Indian tribe recognized by the Secretary of the Interior or tribal corporation established pursuant to the Indian Reorganization Act or community in Alaska incorporated by the Secretary of Interior pursuant to the Indian Reorganization Act which does not have adequate uncommitted funds to acquire lands within the tribe's reservation or in a community in Alaska.  The tribe must be unable to obtain sufficient credit elsewhere at reasonable rates and terms and must be able to show reasonable prospects of repaying the loan as determined by an acceptable repayment plan and a satisfactory management plan for the land being acquired.</t>
  </si>
  <si>
    <t>American Indian Tribe or tribal corporation recognized by the Secretary of the Interior, or a community in Alaska incorporated by the Secretary of the Interior.</t>
  </si>
  <si>
    <t>{"description":"Credentials provided by the Secretary of the Interior.  Feasibility documentation must be supplied by the applicant.  This program is excluded from coverage under OMB Circular No. A-87.","isApplicable":true}</t>
  </si>
  <si>
    <t>{"environmentalImpact":{"reports":[{"isSelected":true,"reportCode":"otherRequired"}]},"description":"No additional information has been provided"}</t>
  </si>
  <si>
    <t>{"description":"Application Form FSA 770-2620 will be submitted to the State FSA offices.  This program is subject to the provisions of OMB Circular No. A-110."}</t>
  </si>
  <si>
    <t>After an application has been recommended by Agency loan specialist, the State Executive Director has final approval authority on loans up to $500,000. Loans in excess of that amount require the National office approval. Following approval, payment authorization is forwarded to the National Finance Office which issues the check.</t>
  </si>
  <si>
    <t>From 30 to 90 days.</t>
  </si>
  <si>
    <t>If an application is rejected, the reasons for rejection are fully stated and appropriate appeal rights given.  The applicant may reapply at any time that the reasons for rejection are corrected. If not satisfied with the State Executive Director's action, the applicant is given an opportunity to appeal the decision to the National Appeals Division decision making process. The applicant may in the final step of the appeals process, ask for a review of the decision by the Director of the National Appeals Division, Washington, DC.</t>
  </si>
  <si>
    <t>Not applicable</t>
  </si>
  <si>
    <t>{"awarded":"lump","description":"Loans may be scheduled over a period not to exceed 40 years."}</t>
  </si>
  <si>
    <t>Records and accounts are required to reflect the operations of the project.</t>
  </si>
  <si>
    <t>12-4212-0-3-351;12-1140-0-1-351;</t>
  </si>
  <si>
    <t>(Direct Loans) FY 17$0.00; FY 18 est $20,000,000.00; FY 19 est $20,000,000.00; FY 15$0.00; FY 16 est $2,000,000.00; - No loans were made in FY 2015
No loans were made in FY 2016
No loans were made in FY 2017
The agency estimates 20 loans being made in FY 2018 for total obligations of $20,000,000.</t>
  </si>
  <si>
    <t xml:space="preserve">No Current Data Available. </t>
  </si>
  <si>
    <t>connie holman1400 Independence Ave, SW, Washington, DC 20250 Email:&lt; a href='mailto:connie.holman@wdc.usda.gov'&gt;connie.holman@wdc.usda.gov&lt;/a&gt;Phone: 202-690-0756;</t>
  </si>
  <si>
    <t>http://fsa.usda.gov/FSA/webapp?area=home&amp;subject=fmlp&amp;topic=landing</t>
  </si>
  <si>
    <t xml:space="preserve">15.124 Indian Loans Economic Development; </t>
  </si>
  <si>
    <t>Jan 01,1971</t>
  </si>
  <si>
    <t>https://beta.sam.gov/fal/cc3289a6ae414cd0b75d7b0fcef243c1/view</t>
  </si>
  <si>
    <t>Rural Rental Assistance Payments</t>
  </si>
  <si>
    <t>(Rental Assistance)</t>
  </si>
  <si>
    <t>{"list":[{"act":{"description":"Housing Act of 1949, as amended, Section 521, Public Laws 90-448 and 93-128, 42 U.S.C. 1490a."},"authorizationTypes":{"act":true}}]}</t>
  </si>
  <si>
    <t>To reduce the tenant contribution paid by low-income families occupying eligible Rural Rental Housing (RRH), Rural Cooperative Housing (RCH), and Farm Labor Housing (LH) projects financed by the Rural Housing Service (RHS) through its Sections 515, 514 and 516 loans and grants.</t>
  </si>
  <si>
    <t>To be eligible to participate in the rental assistance program, borrowers must have an eligible project. All projects must convert to Interest Credit Plan II before they are eligible, except direct RRH and insured RRH loans approved prior to August 1, 1968, and LH loans and grants. For a borrower to have an eligible project, the loan must be an RRH insured or direct loan made to a broad-based nonprofit organization, or State or local agency or; an RRH insured loan made to an individual or organization who has or will agree to operate the housing on a limited profit basis as defined in 7 CFR 3560.254 (a) or; an RCH insured or direct loan or; an LH loan, or an LH loan and grant combination made to a broad-based nonprofit organization or nonprofit organization of farm workers or a State or local public agency. New construction and/or rehabilitation projects, utilizing the Section 8 program from HUD will not be considered eligible projects, although it may be used for eligible families in existing projects utilizing Section 8 for part of the units.</t>
  </si>
  <si>
    <t>Any very low and low-income family, handicapped or senior citizen that is unable to pay the approved rental rate for an eligible RHS rental assistance unit within 30 percent of their adjusted monthly income.  Households eligible for rental assistance are those 1) whose net tenant contribution to rent, determined in accordance with 3560.203 (a)(2), is less than the basic rent for the unit; 2) who meet the occupancy rules established by the borrower in accordance with 3560.155 (e); and 3) who have a signed, unexpired tenant certification form on file with the borrower.  Additional eligibility requirements must be met for Section 514 Farm Labor Housing Program occupancy.</t>
  </si>
  <si>
    <t>{"description":"The applicant must be the owner or plan to become an owner of an eligible RHS RRH,RCH, or LH project operating on a limited profit or nonprofit basis. This program is excluded from coverage under 7 CFR 3015 or 3016.","isApplicable":true}</t>
  </si>
  <si>
    <t>{"description":"Eligible borrowers will initiate the processing by submitting Form RD 3560-25, \"Request for Rental Assistance\".  Applications shall then be reviewed under the procedure set forth in 7 CFR 3560.255.  This program is excluded from coverage under 7 CFR 3015 or 3016."}</t>
  </si>
  <si>
    <t>After the application has been reviewed by the Rural Development Manager, it is given final approval by the State Director. The State Director will determine the number of rental assistance units to be given from the total of units that were allocated to the State. Projects may be eligible for rental assistance for up to 100 percent of the number of units in the project.</t>
  </si>
  <si>
    <t>From 30 to 90 days from the time Form RD 3560-25, "Request for Rental Assistance" is filed.</t>
  </si>
  <si>
    <t>Applicant may request reconsideration on the basis of pertinent facts concerning the application under the provisions of RD Instruction 1900-B.</t>
  </si>
  <si>
    <t>Rental assistance contracts for new as well as existing projects may be renewed at the end of the original contract subject to the availability of funds.</t>
  </si>
  <si>
    <t>{"awarded":"other","description":"Rental assistance contracts shall be funded subject to the availability of funds and appropriation language.","awardedDescription":"See above."}</t>
  </si>
  <si>
    <t>[{"code":"program","isSelected":true,"description":"The borrower must initially submit Form RD 3560-8, \"Tenant Certification,\" for each tenant. Subsequent tenant certifications must be obtained annually and submitted to the Rural Development Manager. Quarterly progress reports are to be made to the Rural Development Manager during the first year of successful operation and each quarter thereafter until discontinued by the Rural Development Manager. An annual report will also be necessary.\r\n"},{"code":"cash","isSelected":false},{"code":"progress","isSelected":false},{"code":"expenditure","isSelected":false},{"code":"performanceMonitoring","isSelected":false}]</t>
  </si>
  <si>
    <t>{"isApplicable":true,"description":"Borrowers not covered by OMB Circular No. A-133, are required to provide annual financial reports in accordance with 7 CFR 3560.308. "}</t>
  </si>
  <si>
    <t>12-2002-0-1-604;12-0137-0-1-604;</t>
  </si>
  <si>
    <t xml:space="preserve">(Direct Payments for Specified Use) FY 17$1,365,018,600.00; FY 18 est $1,395,000,000.00; FY 19 est $1,351,000,000.00; FY 16$1,389,695,000.00; - </t>
  </si>
  <si>
    <t>From 30 to 90 days from the time Form RD 3560-25, "Request for Rental Assistance is filed.</t>
  </si>
  <si>
    <t>7 CFR Part 3560, Direct Multi-Family Housing Loans and Grants.</t>
  </si>
  <si>
    <t>{"flag":"appendix","description":"Consult your local telephone directory under U.S. Department of Agriculture for Rural Development county or district office numbers or visit the website http://offices.sc.egov.usda.gov/locator/app for a State Office listing."}</t>
  </si>
  <si>
    <t>Deputy Director, Multi-Family Housing Portfolio Management Division, Rural Housing ServiceU.S. Department of Agriculture_x000D_
1400 Independence Ave SW, Washington, DC 20250 Email:&lt; a href='mailto:janet.stouder@wdc.usda.gov'&gt;janet.stouder@wdc.usda.gov&lt;/a&gt;Phone: 202-720-9728;</t>
  </si>
  <si>
    <t>http://www.rd.usda.gov/</t>
  </si>
  <si>
    <t xml:space="preserve">10.405 Farm Labor Housing Loans and Grants; 10.415 Rural Rental Housing Loans; </t>
  </si>
  <si>
    <t>Jan 01,1978</t>
  </si>
  <si>
    <t>https://beta.sam.gov/fal/af3b299c087846f28fba0a707ef3684c/view</t>
  </si>
  <si>
    <t>Rural Housing Preservation Grants</t>
  </si>
  <si>
    <t>{"list":[{"act":{"description":"Housing Act of 1949, as amended, Section 533, Public Law 98-181, 42 U.S.C. 1480."},"authorizationTypes":{"act":true}}]}</t>
  </si>
  <si>
    <t>To assist very low- and low-income rural residents individual homeowners, rental property owners (single/multi-unit) or by providing the consumer cooperative housing projects (co-ops) the necessary assistance to repair or rehabilitate their dwellings.  These objectives will be accomplished through the establishment of repair/rehabilitation, projects run by eligible applicants. This program is intended to make use of and leverage any other available housing programs which provide resources to very low and low-income rural residents to bring their dwellings up to development standards.</t>
  </si>
  <si>
    <t>Must be a State or political subdivision, public nonprofit corporation, Indian tribal corporations, authorized to receive and administer housing preservation grants, private nonprofit corporation, or a consortium of such eligible entities.  Applicants must provide assistance under this program to persons residing in open country and communities with a population of 10,000 that are rural in character and places with a population of up to 20,000 under certain conditions.  Applicants in towns with population of 10,000 to 20,000 should check with local Rural Development office to determine if the Agency can serve them.  Assistance is authorized for eligible applicants in the United States, Puerto Rico, Virgin Islands, and the territories and possessions of the United States.</t>
  </si>
  <si>
    <t>Very low and low-income rural individuals and families who are homeowners and need resources to bring their housing up to code standards, rental property owners, or co-ops.</t>
  </si>
  <si>
    <t>{"description":"Applicants must have the financial, legal, administrative, and operational capacity to carry out the objectives of the program by having experience in rural housing rehabilitation. ","isApplicable":true}</t>
  </si>
  <si>
    <t>{"environmentalImpact":{"reports":[{"isSelected":false,"reportCode":"statement"},{"isSelected":true,"reportCode":"assessment"},{"isSelected":true,"reportCode":"ExecutiveOrder12372"},{"isSelected":true,"reportCode":"otherRequired"}]},"description":"https://www.rd.usda.gov/programs-services/housing-preservation-grants"}</t>
  </si>
  <si>
    <t>{"description":"The Section 533 program is awarded through a Notice of Solicitation of Applications (NOSA) announced in the Federal Register."}</t>
  </si>
  <si>
    <t>Award is made by the Rural Development State Director.</t>
  </si>
  <si>
    <t>Notice of action taken on preapplications will be generally within 60 days of final date of acceptance of preapplication.</t>
  </si>
  <si>
    <t>Applicants may request reconsideration on the basis of pertinent facts concerning their application within 30 days of notification of action taken on the preapplication or application.</t>
  </si>
  <si>
    <t>Applicants may apply for an additional HPG grant when they have achieved or nearly achieved the goals established for the previous or existing grant. The grantee must file a preapplication for the current fiscal year which will be processed and compared under the project selection criteria to others submitted at that time.</t>
  </si>
  <si>
    <t>{"types":{"moe":false,"formula":true,"matching":false},"formula":{"title":"7 CFR 1940-L Methhodology and Formulas for Allocation of Loan and Grant Funds","chapter":"","part":"","subPart":"","publicLaw":"","description":""},"matching":{"description":""},"moe":{"description":""}}</t>
  </si>
  <si>
    <t>{"awarded":"other","description":"Grants are made for a 12-month period.  Agency consent is required for grants that exceed 1 year.","awardedDescription":"The highest-ranking applicant(s) will be selected based on allocation of funds available to the state. Points are awarded based on; (1) percentage of very low-income persons that the applicant proposes to assist (2) percentage of HPG funds (excluding administrative costs) to total fund (3) demonstration of administrative capacity in assisting very low- and low-income persons to obtain adequate housing based on the organization or a member of its staff having at least one or more years experience successfully managing and operating; (a) a rehabilitation or weatherization type program, (b)a program assisting very low and low-income persons obtain housing assistance, (c) grant programs, there are no outstanding or unresolved audit or investigative findings which might impair carrying out the proposal. (4) The proposed program will be undertaken entirely in rural areas outside Metropolitan Statistical Areas (MSAs), as defined in 7 CFR 1944.656. (5) The program will use less than 20 percent of HPG funds for administration purposes. (6) The proposed program contains a component for alleviating overcrowding as defined in 7 CFR 1944.656, (7) In the event more than one preapplication receives the same amount of points, those pre-applications will then be ranked based on the actual percentage figure used for determining the points as described in the NOSA published in the Federal Register. "}</t>
  </si>
  <si>
    <t>{"isApplicable":true,"description":"Periodic audits should be made as part of the recipient's system of financial management and internal control to meet terms and conditions of grants and other agreements. "}</t>
  </si>
  <si>
    <t>Grantees shall maintain adequate records and accounts to assure that grant funds are used for authorized purposes.</t>
  </si>
  <si>
    <t>12-1953-0-1-604;</t>
  </si>
  <si>
    <t xml:space="preserve">(Project Grants) FY 17$4,890,755.00; FY 18 est $5,000,000.00; FY 19 est $0.00; FY 16$3,800,000.00; - </t>
  </si>
  <si>
    <t>7 CFR 1944-N, Section 1944.651 through 1944.700, RD Instruction 1944-N. Regulations are available from Rural Development State offices.</t>
  </si>
  <si>
    <t>{"flag":"appendix","description":"Consult your local telephone directory under U.S. Department of Agriculture for Rural Development county or district office numbers or visit the website http://www.rd.usda.gov/contact-us/state-offices for a State Office listing."}</t>
  </si>
  <si>
    <t>Multi-Family Housing, Preservation and Direct Loan Division, Rural DevelopmentU.S. Department of Agriculture_x000D_
1400 Independence Avenue, S.W., Washington, DC 20250-0788 Email:&lt; a href='mailto:Bonnie.Edwards@wdc.usda.gov'&gt;Bonnie.Edwards@wdc.usda.gov&lt;/a&gt;Phone: 202-720-1604;</t>
  </si>
  <si>
    <t>https://www.rd.usda.gov/programs-services/housing-preservation-grants</t>
  </si>
  <si>
    <t xml:space="preserve">14.108 Rehabilitation Mortgage Insurance; 10.420 Rural Self-Help Housing Technical Assistance; 10.410 Very Low to Moderate Income Housing Loans; 10.417 Very Low-Income Housing Repair Loans and Grants; </t>
  </si>
  <si>
    <t>Projects must provide a feasible repair rehabilitation program and serve areas with a concentration of substandard housing and very low and low-income persons. In addition, the following criteria will be considered in the selection of grant recipients.  Each preapplication and its accompanying statement of activities will be evaluated on:  (1) The percentage of very low-income persons assisted; (2) the percentage of use of HPG funds to total cost of housing preservation; (3) the applicant's administrative capacity and experience in (i) housing rehabilitation or weatherization, (ii) assisting very low and low-income persons attain housing assistance and (iii) prior programs no outstanding audits findings; (4) the proposed program will be undertaken in non-Metropolitan Statistical Areas identified by Rural Development as having populations below 10,000 or in remote parts of other rural areas, (i.e., rural areas contained in Metropolitan Statistical Areas with less than 5,000 population); (5) the program will minimize the use of grant funds for administrative purposes, i.e., less than 20 percent of grant funds; (6) the program will alleviate overcrowding in rural residences inhabited by very low and low-income families; and (7) if an existing grantee has met the objectives of its current grant.</t>
  </si>
  <si>
    <t>https://beta.sam.gov/fal/186a8931177548b49fb3127aa517b14f/view</t>
  </si>
  <si>
    <t>State Mediation Grants</t>
  </si>
  <si>
    <t>{"list":[{"act":{"description":"Agricultural Credit Act of 1987"},"publicLaw":{"number":"100-233"},"authorizationTypes":{"USC":false,"act":true,"statute":false,"publicLaw":true,"executiveOrder":false}}]}</t>
  </si>
  <si>
    <t>To assist States in establishing and administering mediation programs and services for agricultural producers, creditors of producers (as applicable), and persons directly affected by actions of the Department of Agriculture.</t>
  </si>
  <si>
    <t>State governments.</t>
  </si>
  <si>
    <t>Agricultural producers, creditors of producers (as applicable) and persons directly affected by actions of the Department of Agriculture.</t>
  </si>
  <si>
    <t>{"description":"Have a mediation program which has been certified by the Administrator of FSA, and for which certification has not been withdrawn; provide evidence to justify the estimated costs of operating and administering the State's mediation program.  The Governor of a State or head of an entity designated by the Governor of a State must make a written request to FSA on or before August 1 of each year to receive a matching grant during the fiscal year commencing on October 1, of that same year.  Request for certification are accepted after August 1 of each year; however, the State will be considered in order of date received for reserved grant funds.  Costs will be determined in accordance with OMB Circular No. A-87 for State and local governments. To be certified as a qualifying State, the mediation program of the State must mediate issues involving agricultural loans (regardless of whether the loans are made or guaranteed by the Secretary of Agriculture or made by third party); and may provide mediation services for disputes involving wetlands determinations, compliance with farm programs including conservation programs, rural water loan programs, grazing on National forest system lands, pesticides, and such other issues, under the jurisdiction of the Secretary meeting the requirements of Section 501 of Title V of the Agricultural Credit Act of 1987 (7 U.S.C. 510), as amended.","isApplicable":true}</t>
  </si>
  <si>
    <t>{"description":"The standard application forms as furnished by the Federal agency and required by 7 CFR part 3016, must be used for this program.  This program is excluded from coverage under OMB Circular No. A-110."}</t>
  </si>
  <si>
    <t>Grant funds will be distributed on a first come, first served basis to qualifying States.  If, however, when funds for a fiscal year become available, there are not sufficient funds to give all qualifying States 70 percent of their justified estimated expenses for the fiscal year, the percentage allocation will be reduced so as to give all States the same percentage of their expenses.  FSA views the use of grant funds to provide financial advisory or other services in an advocacy context to be inconsistent with the premise of a mediation program, which is to provide a neutral forum for resolution of disputes.</t>
  </si>
  <si>
    <t>Thirty days from receipt of a complete application package.</t>
  </si>
  <si>
    <t>If a certified State mediation program is available as part of the informal appeal hearing process, the participant will be offered the right to choose such mediation.</t>
  </si>
  <si>
    <t>Section 506 of Title V of the Agricultural Credit Act of 1987, Public Law 100-233 and Section 1853 of the Food, Agricultural, Conservation and Trade Act of 1990, Public Law 101-624, Section 22 of the Agricultural Credit Improvement Act of 1992, Public Law 102-554, Section 282 of the Federal Crop Insurance Reform and Department of Agriculture Reorganization Act of 1994, Public Law 103-354, and the United States Grain Standards Act of 2000, Public Law 106-472.</t>
  </si>
  <si>
    <t>{"awarded":"lump","description":"From beginning to end of the Federal government's fiscal year.  Grant will be an annual grant and will run concurrently with the Federal government's fiscal year; reimbursement by Treasury check."}</t>
  </si>
  <si>
    <t>Record keeping will conform to requirements of 7 CFR Part 3016.</t>
  </si>
  <si>
    <t>12-0170-0-1-351;</t>
  </si>
  <si>
    <t xml:space="preserve">(Project Grants) FY 17$3,904,000.00; FY 18 est $3,904,000.00; FY 19 est $3,228,000.00; FY 16$3,000,000.00; - </t>
  </si>
  <si>
    <t>7 CFR Part 1946 published on August 26, 1988, 53 FR 32597.</t>
  </si>
  <si>
    <t>Courtney Dixon1400 Independence Avenue. SW _x000D_
Stop 0523, Washington,, DC 20250-0523 Email:&lt; a href='mailto:courtney.dixon@wdc.usda.gov'&gt;courtney.dixon@wdc.usda.gov&lt;/a&gt;Phone: 202-720-1360;</t>
  </si>
  <si>
    <t>http://www.fsa.usda.gov/FSA/newsReleases?area=newsroom&amp;subject=landing&amp;topic=pfs&amp;newstype=prfactsheet&amp;type=detail&amp;item=pf_20130820_admin_en_agmed.html</t>
  </si>
  <si>
    <t>Certification by the Administrator, FSA, that mediation program meets the requirements of Section 501 (c) of Title V of the Agricultural Credit Act (Public Law 100-233) as amended; application meets requirements of FSA regulations to be implemented.</t>
  </si>
  <si>
    <t>https://beta.sam.gov/fal/e5b23d86755f41d1aac7b89ec9b79322/view</t>
  </si>
  <si>
    <t>Section 538 Rural Rental Housing Guaranteed Loans</t>
  </si>
  <si>
    <t>Rural Rental Housing Guaranteed Loans</t>
  </si>
  <si>
    <t>{"list":[{"act":{"description":"Housing Act of 1949, as amended, Section 538, Public Law 106-569, 42 U.S.C. 1490p-2."},"authorizationTypes":{"act":true}}]}</t>
  </si>
  <si>
    <t>This program has been designed to increase the supply of affordable multifamily housing in rural areas through partnerships between Rural Development and major lending sources, as well as State and local housing finance agencies and bond insurers.  The program provides Federal credit enhancement to encourage private and public lenders to make new loans for affordable rental properties that meet program standards.</t>
  </si>
  <si>
    <t>The applicant in this program is the lender.  The lender must be approved and currently active with Fannie Mae, Freddie Mac, HUD/FHA insurance programs, Ginnie Mae or be a State or local Housing Finance Agency.  A member of the Federal Home Loan Bank System or other lender may be able to participate if they can demonstrate satisfactory experience with multifamily lending.</t>
  </si>
  <si>
    <t>Occupants must be families or persons with income not in excess of 115 percent of the Median Income at the time of initial occupancy.</t>
  </si>
  <si>
    <t>{"description":"Eligible borrowers include:  individual partnerships; profit and not-for-profit corporations; limited liability companies; trusts; State and local agencies; and Indian Tribes.","isApplicable":true}</t>
  </si>
  <si>
    <t>{"environmentalImpact":{"reports":[{"isSelected":true,"reportCode":"assessment"},{"isSelected":true,"reportCode":"ExecutiveOrder12372"},{"isSelected":true,"reportCode":"otherRequired"}]},"description":"This program is subject to environmental review pursuant to the National Environmental Policy Act (NEPA) of 1969.  "}</t>
  </si>
  <si>
    <t>{"description":"The lender originates the loan and performs the necessary underwriting and provides the documentation required by the RHS and request for guarantee to the RHS for consideration."}</t>
  </si>
  <si>
    <t>Rural Development will review all the applications for compliance with the program requirements and issue the Conditional Commitment of Guarantee to the lender with conditions.  Once the conditions are met the final Contract Guarantee will be issued.</t>
  </si>
  <si>
    <t>Decisions on applications will normally be rendered within 60-120 calendar days of receipt of a complete application.</t>
  </si>
  <si>
    <t>Applicants may appeal adverse decisions in accordance with 7 CFR Part 11, National Appeals Division.</t>
  </si>
  <si>
    <t>{"awarded":"other","description":"Not applicable.","awardedDescription":"The funding takes place as outlined in the Notice of Solicitation of Applications (NOSA)"}</t>
  </si>
  <si>
    <t>[{"code":"program","isSelected":false,"description":""},{"code":"cash","isSelected":false,"description":""},{"code":"progress","isSelected":false,"description":""},{"code":"expenditure","isSelected":false,"description":""},{"code":"performanceMonitoring","isSelected":true,"description":"Annual borrower financial statements are required to be provided to the Agency by the lender."}]</t>
  </si>
  <si>
    <t>{"isApplicable":true,"description":"As required by the lender and program regulations."}</t>
  </si>
  <si>
    <t>Good business records and any records required by the lender.  These records must be kept for a minimum of seven years after the loan's maturity date.</t>
  </si>
  <si>
    <t>12-0137-0-1-604;</t>
  </si>
  <si>
    <t xml:space="preserve">(Guaranteed/Insured Loans) FY 17$176,969,693.00; FY 18 est $230,000,000.00; FY 19 est $230,000,000.00; FY 16$186,935,103.00; - </t>
  </si>
  <si>
    <t>The Final Rule, 7 CFR 3565, became effective January 19, 2005.  Also available in the Guaranteed Rural Rental Housing Program Origination and Servicing Handbook.</t>
  </si>
  <si>
    <t>Director, Multifamily Guaranteed Loan Division1400 Independence Avenue SW, Washington, DC 20250 Email:&lt; a href='mailto:michael.steininger@wdc.usda.gov'&gt;michael.steininger@wdc.usda.gov&lt;/a&gt;Phone: (202) 720-1604;</t>
  </si>
  <si>
    <t>Provided in the Notice of Funding Availability (NOFA) or Notice of Solicitation of Applications (NOSA)</t>
  </si>
  <si>
    <t>Jan 01,1989</t>
  </si>
  <si>
    <t>https://beta.sam.gov/fal/490ed3533c174140aaf623973a976785/view</t>
  </si>
  <si>
    <t>Outreach and Assistance for Socially Disadvantaged and Veteran Farmers and Ranchers</t>
  </si>
  <si>
    <t xml:space="preserve">USDA 2501 Grant Program </t>
  </si>
  <si>
    <t>USDA, ASSISTANT SECRETARY FOR DEPARTMENTAL MANAGEMENT, AGRICULTURE, DEPARTMENT OF</t>
  </si>
  <si>
    <t>{"list":[{"act":{"description":"Food, Agriculture, Conservation, and Trade Act of 1990"},"publicLaw":{"congressCode":"101","number":"624"},"USC":{"title":"7","section":"2279"},"authorizationTypes":{"USC":true,"act":true,"publicLaw":true},"usc":{"title":"7","section":"2279"}}]}</t>
  </si>
  <si>
    <t>The overall goal of the 2501 Program is to assist socially disadvantaged and veteran farmers and ranchers in owning and operating farms and ranches while increasing their participation in agricultural programs and services provided by the U.S. Department of Agriculture (USDA).  This program will assist eligible community-based and non-profit organizations, higher education institutions, and tribal entities in providing outreach, training, education, and technical assistance to socially disadvantaged and veteran farmers and ranchers.</t>
  </si>
  <si>
    <t>Organizations that may apply:  Any community-based organization, network, or coalition of community-based organizations with documented evidence of working with and on behalf of socially disadvantaged and veteran farmers and ranchers during the 3-year period preceding this application cycle and does not or has not engaged in activities prohibited under Section 501(c)(3) of the Internal Revenue Code of 1986; an 1890 or 1994 institution of higher education (as defined in 7 U.S.C. § 7601); a Hispanic-Serving Institution of higher education (as defined in 7 U.S.C. § 3103); American Indian tribal community colleges or Alaska Native cooperatives colleges; other institutions of higher education with documented experience in providing agricultural education or services to socially disadvantaged or veteran farmers; Indian tribes or national tribal organizations with documented experience in providing agricultural education or services to socially disadvantaged or veteran farmers; organizations or institutions that received funding under 7 U.S.C. § 2279(a) with respect to projects that the Secretary considers similar to projects previously carried out by the organization or institution under this subsection.</t>
  </si>
  <si>
    <t>A farmer or rancher who is a member of one or more of the following groups whose members have been subjected to racial or ethnic prejudice because of their identity as members of a group without regard to their individual qualities: African-Americans, American Indians, Alaskan Natives, Hispanics, Asians, and Pacific Islanders.  The Secretary of Agriculture will determine on a case-by-case basis whether additional groups qualify under this definition.</t>
  </si>
  <si>
    <t>{"description":"Applicants must have the financial, legal, administrative, and operational capacity to carry out the objectives of the program by having experience in agriculture.  Costs will be determined in accordance with 2 CFR 200 and as incorporated by USDA regulations (7 CFR parts 3015, 3016, 3019).  Community-based organizations should provide a current certification of non-profit status in accordance with section 501(c)(3) of the Internal Revenue Code of 1986 and have dated Articles of Incorporation for at least 3 years prior to application.","isApplicable":true}</t>
  </si>
  <si>
    <t>{"description":"Formal proposals should be submitted as outlined in the Funding Opportunity Announcement posted on www.grants.gov."}</t>
  </si>
  <si>
    <t>A review panel that is independent of the OAO Grants Staff will use a point system to rate each proposal, awarding a maximum of 100 points. Each proposal will be reviewed and numerically scored by at least two members of the Independent Review Panel. The Panel will rank all applications submitted and forward their recommendations to the designated approving official.  Funding decisions are based on the Panel’s recommendations to the designated approving official who will make final determinations.</t>
  </si>
  <si>
    <t>Proposals must be received by the deadline indicated on the Funding Opportunity Announcement posted on www.grants.gov.  Proposals received after the posted deadline will not be considered for funding. Notice of action taken on proposals will generally be within 90 days of the date of the proposal submission deadline or prior to September 30 of each fiscal year.</t>
  </si>
  <si>
    <t>Grant-making decisions are not appealable.</t>
  </si>
  <si>
    <t xml:space="preserve">Neither renewal nor supplemental grants will be issued.  </t>
  </si>
  <si>
    <t>{"awarded":"other","description":"Per the Funding Opportunity Announcement posted on www.grants.gov, grants are awarded for up to one year.","awardedDescription":"Grant payments and drawdown procedures will be administered electronically via EFT."}</t>
  </si>
  <si>
    <t>[{"code":"program","isSelected":true,"description":"In accordance with 2 CFR 200.301, OAO must require the use of OMB-approved standard information collections in relating financial data to performance accomplishments of the Federal award when providing financial and performance information.  Progress and Financial Reports must be submitted within 30 days after the end of each quarter, including the fourth quarter, and any subsequent quarters should a no-cost-extension be approved.  Final Progress and Financial Reports which cover the entire period of performance must also be submitted within 90 days after the period of performance end date."},{"code":"cash","isSelected":true,"description":"N/A"},{"code":"progress","isSelected":true,"description":"Quarterly financial and program performance/progress reports are due within 30 days after the reporting period.  A final financial and performance/progress report is required within 90 days of the expiration of each Grant Agreement, which shall include an evaluation of the activities under the Grant Agreement.  Requirements for performance/progress reports will be identified in Grant Agreement terms and conditions."},{"code":"expenditure","isSelected":true,"description":"N/A"},{"code":"performanceMonitoring","isSelected":true,"description":"Monitoring of performance will be conducted through use of quarterly Progress and Financial Reports and may also include audits and on-site visits."}]</t>
  </si>
  <si>
    <t>Per 2 CFR 200.333, financial records, supporting documents, statistical records, and all other records must be retained for at least three years following the submission of the final expenditure report or, if any litigation, claim, or audit is pending, records must be retained until resolution or final action occurs.</t>
  </si>
  <si>
    <t>12-9913-0-1-999;</t>
  </si>
  <si>
    <t xml:space="preserve">(Project Grants) FY 17$9,000,000.00; FY 18 est $10,000,000.00; FY 19 est $10,000,000.00; FY 16$9,000,000.00; - </t>
  </si>
  <si>
    <t>$50,000 to $200,000
Average is $200,000 per award</t>
  </si>
  <si>
    <t>7 U.S.C. § 7601; 7 U.S.C. § 3103; 7 U.S.C. § 2279, 7CFR 2500 and 2 CFR part 200 “Uniform Administrative Requirements, Cost Principles and Audit Requirements for Federal Awards”</t>
  </si>
  <si>
    <t>Kenya NicholasOffice of Partnerships and Public Engagement
1400 Independence Avenue SW, Stop 0601, Washington, DC 20250-9600 Email:&lt; a href='mailto:2501Grants@osec.usda.gov'&gt;2501Grants@osec.usda.gov&lt;/a&gt;Phone: 202-720-6350;</t>
  </si>
  <si>
    <t>http://www.outreach.usda.gov/grants/index.htm</t>
  </si>
  <si>
    <t xml:space="preserve">10.500 Cooperative Extension Service; 10.350 Technical Assistance to Cooperatives; 10.960 Technical Agricultural Assistance; </t>
  </si>
  <si>
    <t>Proposals must address a minimum of two or more of the U.S. Department of Agriculture Secretary’s priority areas and initiatives such as projects that assist areas identified as having persistent poverty and  rural communities, etc., will receive priority points.  Please review the Funding Opportunity Announcement on www.grants.gov for more explicit information on selection criteria.</t>
  </si>
  <si>
    <t>https://beta.sam.gov/fal/2e4a7e55864a47a6bf9ea5630a49efbd/view</t>
  </si>
  <si>
    <t>Rural Community Development Initiative</t>
  </si>
  <si>
    <t>RCDI</t>
  </si>
  <si>
    <t>{"list":[{"act":{"description":"CONSOLIDATED AND FURTHER CONTINUING APPROPRIATIONS ACT, 2013"},"publicLaw":{"congressCode":"113","number":"6"},"authorizationTypes":{"USC":false,"act":true,"statute":false,"publicLaw":true,"executiveOrder":false}}]}</t>
  </si>
  <si>
    <t xml:space="preserve">To develop the capacity and ability of private, nonprofit community-based housing and community development organizations and low income rural communities to improve housing, community and economic development projects, and community facilities in rural areas.   </t>
  </si>
  <si>
    <t>Rural Community Development Initiative grants may be made to a legally qualified private or public (including tribal) organization that provides technical assistance to nonprofit community-based housing and community development organizations, and low income rural communities.  The grantee must provide a program of technical assistance to the recipient entity. The grantee must have been legally organized for a minimum of three years prior experience working with nonprofit organizations or low-income rural communities in the areas of housing, community facilities, or community and economic development.  Assistance is authorized for eligible applicants in rural areas of the States, Puerto Rico, the Virgin Islands, Guam, American Samoa, the commonwealth of the Northern Mariana Islands, the Marshall Islands, the Republic of Palaw, and the Federated States of Micronesia.</t>
  </si>
  <si>
    <t>Recipient entities must be legally organized private, nonprofit community-based housing and community development organizations, low income rural communities, and Federally recognized Indian Tribes.</t>
  </si>
  <si>
    <t>{"description":"Applicants must possess the legal, financial, administrative, and operational capacity relative to the activity for which assistance is requested.  Applicants must also possess the necessary background and experience with proven ability to perform responsibly in the areas of housing, community facilities, or community and economic development, and display the ability to work within established guidelines.","isApplicable":true}</t>
  </si>
  <si>
    <t>{"description":"Application procedures will be announced in the Federal Register and on the Grants.gov web site."}</t>
  </si>
  <si>
    <t>Award is made by the Administrator, Housing and Community Facilities Programs.</t>
  </si>
  <si>
    <t>As required, 90 days to 120 days.</t>
  </si>
  <si>
    <t>If an application is rejected, the reasons for rejection are fully stated.  The applicant may request a review of the decision from the National Appeals Division, USDA.</t>
  </si>
  <si>
    <t>{"types":{"moe":false,"formula":false,"matching":true},"formula":{"title":"","chapter":"","part":"","subPart":"","publicLaw":"","description":""},"matching":{"requirementFlag":"voluntary","percent":"0","description":"The grantee must provide matching funds at least equal to the amount of the grant in the form of cash or committed funding.  (No in-kind contributions)."},"moe":{"description":""}}</t>
  </si>
  <si>
    <t>{"awarded":"other","description":"Proposals must be structured to utilize the Rural Community Development Initiative grant funds within 3 years from the execution of the Rural Community Development Initiative grant agreement.","awardedDescription":"Applications received in accordance with the Federal Register Notice of Funding Availability are evaluated and the highest scoring applicants are awarded grants subject to the availability of appropriated funds.  Contact regional office or headquarters as appropriate for additional information."}</t>
  </si>
  <si>
    <t>[{"code":"program","isSelected":false,"description":""},{"code":"cash","isSelected":false,"description":""},{"code":"progress","isSelected":false,"description":""},{"code":"expenditure","isSelected":true,"description":"Grantee submits report detailing expenditures and progress as required by the grant agreement."},{"code":"performanceMonitoring","isSelected":true,"description":"The grantee will perform self-evaluations by preparing quarterly financial and project performance reports in accordance with the grant agreement for RCDI.\r\n"}]</t>
  </si>
  <si>
    <t>The borrower must maintain adequate records and accounts related to the technical assistance performed.</t>
  </si>
  <si>
    <t>12-4215-0-3-371;12-2081-0-1-371;</t>
  </si>
  <si>
    <t xml:space="preserve">(Project Grants) FY 17$4,000,000.00; FY 18 est $4,000,000.00; FY 19 est $4,000,000.00; FY 16$4,000,000.00; - </t>
  </si>
  <si>
    <t>FY 2017 grant range: $50,000 to $250,000.  Average:  $194,691</t>
  </si>
  <si>
    <t>Administrative Regulations 7 CFR 3015, 7 CFR 3016, 7 CFR 3019, 7 CFR 3052; H.R. 5426 Guidelines announced in NOFA, published in the Federal Register.</t>
  </si>
  <si>
    <t>{"flag":"appendix","description":"Consult your local telephone directory for Rural Development State Office numbers.  If a listing is not available, contact the appropriate Rural Development State Office found on the internet at http://www.rurdev.usda.gov."}</t>
  </si>
  <si>
    <t>Shirley Stevenson1400 Independence Ave, SW, Washington, DC 20250 Email:&lt; a href='mailto:shirley.stevenson@wdc.usda.gov'&gt;shirley.stevenson@wdc.usda.gov&lt;/a&gt;Phone: 202-205-9685;</t>
  </si>
  <si>
    <t>http://www.rd.usda.gov/HAD-RCDI_Grants.html</t>
  </si>
  <si>
    <t>Applications that are received are competitively scored and the highest scoring are awarded grants until appropriated funds are exhausted.  Factors considered for project selection include but are not limited to median household income, rural population, and points for evaluation criteria published in the notice of funding availability (NOFA).</t>
  </si>
  <si>
    <t>https://beta.sam.gov/fal/f13179093cc942bb9c0a1120aa256a13/view</t>
  </si>
  <si>
    <t>The Rural Development (RD) Multi-Family Housing  Revitalization Demonstration Program  (MPR)</t>
  </si>
  <si>
    <t>(Restructuring Program)</t>
  </si>
  <si>
    <t>{"list":[{"act":{"description":"Housing Act of 1949, as amended, Sections 514/516 and 515, and The Agriculture, Rural Development, Food and Drug Administration, and Related Agencies Appropriations Act, 2008 (Public Law 110-161)"},"authorizationTypes":{"USC":false,"act":true,"statute":false,"publicLaw":false,"executiveOrder":false}}]}</t>
  </si>
  <si>
    <t>To preserve and revitalize existing rural rental housing and farm labor housing projects financed by RHS under Section 515 and Sections 514/516 of the Housing Act of 1949 and to ensure that sufficient resources are available in order to continue to provide safe and affordable housing for very low- and low-income residents.</t>
  </si>
  <si>
    <t>Owners or buyers of financially viable Section 515 financed rental or Section 514/516 labor housing properties.</t>
  </si>
  <si>
    <t xml:space="preserve">Low-income rural residents needing safe, decent, and sanitary rental housing are eligible. </t>
  </si>
  <si>
    <t>{"description":"Applicants must provide a Capital Needs Assessment (CNA) to identify the physical needs of the property as well as the estimated cost to make the needed repairs over a 20-year period.","isApplicable":true}</t>
  </si>
  <si>
    <t>{"environmentalImpact":{"reports":[{"isSelected":false,"reportCode":"statement"},{"isSelected":false,"reportCode":"assessment"},{"isSelected":false,"reportCode":"ExecutiveOrder12372"},{"isSelected":true,"reportCode":"otherRequired"}]},"description":"Multi-Family Housing Revitalization Demonstration Program (MPR) Pre-application is available electronically at http://www.rd.usda.gov/programs-services/housing-preservation-revitalization-demonstration-loans-grants or through contacting the RD State Office in the state where the project is located. Environmental impact information is not required for this program. This program is excluded from coverage under E.O. 12372."}</t>
  </si>
  <si>
    <t>{"description":"The MPR program is awarded through a Notice of Solicitation of Applications (NOSA) announced in the Federal Register."}</t>
  </si>
  <si>
    <t>Pre-applications will be scored on the following factors:  (1) Contribution of funds from other sources; (2) Owner contribution sufficient to pay transaction costs; (3) Age of Project; (4) Transfer and revitalization of troubled projects; (5) Prior Agency approved CNAs; (6) Energy Conservation, Energy Generation, and Green Property Management; (7) New tenant services to be provided by a non-profit organization at no cost to the project and that are available to all tenants; (8) Consolidation of project Operations; (9) Proposed Sale to Non-profit/Public Housing Authority for properties sold to non-profit organizations under the prepayment process, as explained in 7 CFR Part 3560, subpart N.</t>
  </si>
  <si>
    <t>Within 45 days from Pre-application submission, pre-applications will be scored and ranked, eligibility will be confirmed, and applicants will be notified of selection for participation and requested to submit full applications.</t>
  </si>
  <si>
    <t xml:space="preserve">Non selected applicants may reapply under the future Notice of Solicitation of Applications (NOSA). </t>
  </si>
  <si>
    <t>{"awarded":"other","description":"Debt deferral is the lesser of the remaining term of the existing loan or 20 years. A balloon payment of accrued principal and interest will be due at the end of the deferral period. A revitalization grant for non-profit applicants/borrowers only is limited to the cost of correcting health and safety violations as identified by a CNA. A revitalization zero percent loan will be amortized over 30 years. A soft-second loan with a one percent interest rate will have its interest and principal deferred, to a balloon payment, due at the time the latest maturing Section 514 or 515 loan becomes due. An additional 30-year Section 515 loan at an effective one percent interest rate amortized over a period not to exceed 50 years. An additional 33-year Section 514 loan at an effective one percent interest rate amortized over a period not to exceed 33 years. An additional Section 516 grant not to exceed the lesser of 90 percent of the total development cost, or that portion of the total development cost which exceeds the sum of any amount provided by the applicant from their own resources plus the amount of any Section 514 loans approved for the applicant. ","awardedDescription":"Typically, participants compete for funding via the NOSA; a selection process ensues based upon set criteria; applications are ranked and scored nationally.  Selections are made based on the project type, ranking and scoring.  States are given limits on how many applications are selected with a contingency for fall out."}</t>
  </si>
  <si>
    <t>[{"code":"program","isSelected":true,"description":"Tracking and monitoring reports are required for Rural Rental and Farm Labor Housing.  Since this is a Demonstration Program, procedures for tracking and monitoring expenditures are under development"},{"code":"cash","isSelected":false,"description":""},{"code":"progress","isSelected":false,"description":""},{"code":"expenditure","isSelected":false,"description":""},{"code":"performanceMonitoring","isSelected":false,"description":""}]</t>
  </si>
  <si>
    <t>{"isApplicable":true,"description":"Quarterly or annual financial statements completed using agreed-upon procedures and performance standards described in the RHS Multi-Family Housing Audit Program."}</t>
  </si>
  <si>
    <t>Business records must be retained.</t>
  </si>
  <si>
    <t>12-2081-0-1-371;</t>
  </si>
  <si>
    <t xml:space="preserve">(Direct Loans) FY 17$37,000,000.00; FY 18 est $40,000,000.00; FY 19 est $0.00; FY 16$67,000,000.00; - </t>
  </si>
  <si>
    <t>The underwriting guidelines include, but are not limited to, the following:  The maximum soft-second loan will be limited to no more than $5,000 per unit; revitalization grants limited to $5,000 per unit; total assistance provided from a revitalization grant, revitalization zero percent loan, and/or a soft-second loan is limited to $10,000 per unit; and the maximum Section 515 loan or Section 514/516 loan and grant is limited to no more than $20,000 per unit.</t>
  </si>
  <si>
    <t>{"flag":"appendix","description":"Refer to the NOSA which lists contacts at Headquarters and consult your local telephone directory for Rural Development District or State Office numbers or visit the website http://www.rd.usda.gov/contact-us/state-offices.  "}</t>
  </si>
  <si>
    <t>USDA, Rural Development, Preservation and Direct Loan Division,1400 Independence Avenue, S.W., Mail Stop 0782, Washington, DC 20250-0781 Email:&lt; a href='mailto:PDLD@rd.usda.gov'&gt;PDLD@rd.usda.gov&lt;/a&gt;Phone: (202) 720-1604.;</t>
  </si>
  <si>
    <t>http://www.rd.usda.gov</t>
  </si>
  <si>
    <t xml:space="preserve">10.415 Rural Rental Housing Loans; </t>
  </si>
  <si>
    <t>Proposals will be selected based on eligibility and ranking and scoring criteria listed in the NOSA.</t>
  </si>
  <si>
    <t>Jan 01,2007</t>
  </si>
  <si>
    <t>https://beta.sam.gov/fal/c1d257f6c8c04d63b4d2bc6840b2e7e7/view</t>
  </si>
  <si>
    <t>Rural Development Multi-Family Housing Rural Housing Voucher Demonstration Program</t>
  </si>
  <si>
    <t>Rural Development Voucher Demonstration Program</t>
  </si>
  <si>
    <t>{"list":[{"act":{"description":"Consolidated and Further Continuing Appropriations Act, 2012 (Public Law 112-55) for the Rural Development Voucher Program as authorized under Section 542 of the Housing Act of 1949, as amended, 42 U.S.C. 1471 et. seq. (without regard to Section 542(b))."},"authorizationTypes":{"act":true}}]}</t>
  </si>
  <si>
    <t>The Rural Housing Voucher Demonstration program is designed to provide rental housing assistance vouchers to tenants in properties that prepay their Rural Development mortgage.  The amount of this subsidy is the difference between the comparable market rent and the amount of rent being paid by the tenant when prepayment occurs.  Prepaying properties may be located anywhere in the 50 states, Puerto Rico, the U.S. Virgin Islands and Guam.</t>
  </si>
  <si>
    <t>Applicants must (a) be residing in the Section 515 project on the date of the prepayment of the Section 515 loan or upon foreclosure by Rural Development; (b) the date of the prepayment or foreclosure must be after September 30, 2005; (c) as required by 42 U.S.C. 1436a the tenant must be a citizen, U.S. non-citizen national or qualified alien and will so provide proof of citizenship.</t>
  </si>
  <si>
    <t>Applicants must be citizens, U.S. non-citizen nationals or qualified aliens and have an adjusted household income at or below 80 percent of area median income as determined annually by the U.S. Department of Housing and Urban Development (HUD) to be eligible for a rural housing voucher.</t>
  </si>
  <si>
    <t>{"description":"The applicant must furnish factual evidence that their adjusted household's income is at or below 80 percent of area median income as determined annually by HUD and furnish proof of citizenship to be eligible, or to continue to be eligible, for a rural housing voucher.","isApplicable":true}</t>
  </si>
  <si>
    <t>During the prepayment or foreclosure process, Rural Development will evaluate every tenant family to determine if it is low-income.  If Rural Development determines a family is low-income, after the foreclosure or prepayment, Rural Development will send the primary tenant a letter offering the family a voucher.</t>
  </si>
  <si>
    <t>The voucher is renewable, annually, subject to the availability of appropriations to the USDA.</t>
  </si>
  <si>
    <t>{"awarded":"other","description":"On an annual basis.","awardedDescription":"Assistance is awarded/released on a monthly basis."}</t>
  </si>
  <si>
    <t>12-2002-0-1-604;</t>
  </si>
  <si>
    <t xml:space="preserve">(Direct Payments for Specified Use) FY 17$22,000,000.00; FY 18 est $25,000,000.00; FY 19 est $19,000,000.00; FY 16$17,530,138.00; - </t>
  </si>
  <si>
    <t>Janet StouderUSDA, Rural Development, 1400 Independence Avenue, S.W., Stop 0782, Washington, DC 20250-0782 Email:&lt; a href='mailto:janet.stouder@wdc.usda.gov'&gt;janet.stouder@wdc.usda.gov&lt;/a&gt;Phone: 202-720-9728;</t>
  </si>
  <si>
    <t>Oct 14,2009</t>
  </si>
  <si>
    <t>https://beta.sam.gov/fal/5091c9b0899244749aeb5c2877bc3b78/view</t>
  </si>
  <si>
    <t>Boll Weevil Eradication Loan Program</t>
  </si>
  <si>
    <t>{"list":[{"act":{"description":"Agriculture, Rural Development, Food and Drug Administration, and Related Agencies Appropriations Act, Public Law 104-180, 7 U.S.C. 1989.\r\n"},"authorizationTypes":{"USC":false,"act":true,"statute":false,"publicLaw":false,"executiveOrder":false}}]}</t>
  </si>
  <si>
    <t>To assist producers and State governmental agencies to eradicate boll weevils from the United States.</t>
  </si>
  <si>
    <t>Applicants may be determined eligible if the organization:  (a) Meets the Animal and Plant Health Inspection Service (APHIS) cost-sharing requirements; (b) possesses a legal nonprofit corporate authority; (c) possesses the legal authority to enter into a contract; (d) operates in an area approved by a majority of cotton producers via referendum; (e) is unable to obtain funds elsewhere; and (f) may pledge producer assets as loan collateral.</t>
  </si>
  <si>
    <t>The beneficiaries of this program include the local boll weevil organization and agricultural community as well as local, State, and national governments.</t>
  </si>
  <si>
    <t>{"description":"All applicants must be nonprofit entities, authorized to operate under the appropriate State law and for the specific purpose of eradicating boll weevils from the nation's agricultural community.","isApplicable":true}</t>
  </si>
  <si>
    <t>{"environmentalImpact":{"reports":[{"isSelected":true,"reportCode":"otherRequired"}]},"description":"No additional information provided"}</t>
  </si>
  <si>
    <t>{"description":"Complete applications will be accepted by the National Office accompanied by documentation showing the entity's authority to borrow and the operation's ability to make the scheduled loan payment(s)."}</t>
  </si>
  <si>
    <t>Loans will be written within specific credit guidelines as well as within the borrowing entity's documented ability to repay the loan.</t>
  </si>
  <si>
    <t>Agency credit decisions will generally be issued within 60 days of the receipt of a complete loan package.</t>
  </si>
  <si>
    <t>Boll weevil loans are term loans based upon certain procedural and program criteria.  Although loans are not renewed, additional loan requests may be submitted by each entity for consideration.</t>
  </si>
  <si>
    <t>{"awarded":"lump","description":"Loans can be applied for at anytime during the year.  The loan term varies anywhere from 1 to 7 years."}</t>
  </si>
  <si>
    <t>{"isApplicable":true,"description":"Audited financial statements and profit and loss statements will be annually submitted for review and analysis."}</t>
  </si>
  <si>
    <t>Detailed records will be maintained by each entity in the respective offices.  These same records will be made available to the Agency for review upon demand.</t>
  </si>
  <si>
    <t>12-1140-0-1-351;12-4212-0-3-351;</t>
  </si>
  <si>
    <t xml:space="preserve">(Direct Loans) FY 17$0.00; FY 18 est $60,000,000.00; FY 19 est $60,000,000.00; FY 16$0.00; - </t>
  </si>
  <si>
    <t>No Data Available</t>
  </si>
  <si>
    <t>Connie HolmanUSDA FSA DAFLP LMD_x000D_
1400 Independence Avenue, SW_x000D_
, Washington, DC 20250-0522 Email:&lt; a href='mailto:connie.holman@wdc.usda.gov'&gt;connie.holman@wdc.usda.gov&lt;/a&gt;Phone: (202) 690-0756;</t>
  </si>
  <si>
    <t xml:space="preserve">10.025 Plant and Animal Disease, Pest Control, and Animal Care; </t>
  </si>
  <si>
    <t>https://beta.sam.gov/fal/77ce3be607254d07b3d2adba45d9e462/view</t>
  </si>
  <si>
    <t>Crop Insurance</t>
  </si>
  <si>
    <t>RISK MANAGEMENT AGENCY, AGRICULTURE, DEPARTMENT OF</t>
  </si>
  <si>
    <t>{"list":[{"act":{"description":"Federal Crop Insurance Act, as amended, 7 U.S.C. 1501-1520, Agricultural Adjustment Act of 1938, 7 (U.S.C. 1501; Federal Crop Insurance Act of 1980, as amended, Public Law 101-624; Federal Crop Insurance Reform Act of 1994, Public Law 103-354; Federal Agriculture Improvement and Reform Act of 1996, Public Law 104-127; Agricultural Research, Extension, and Education Reform Act of 1998, Public Law 105-185; Agriculture, Rural Development, Food and Drug Administration, and Related Agencies Appropriations Act of 1999, Public Law 109-97; Agriculture Risk Protection Act of 2000, Public Law 106-224; Food, Conservation and Energy Act of 2008, Public Law 110-234; and Agricultural Act of 2014, Public Law No. 113-79. "},"authorizationTypes":{"act":true}}]}</t>
  </si>
  <si>
    <t>Risk Management Agency’s (RMA) mission is serving America’s agricultural producers through effective, market-based risk management tools and solutions to strengthen the economic stability of agricultural producers and rural communities.  To carry out this mission, RMA operates and manages the Federal Crop Insurance Corporation (FCIC)._x000D_
FCIC provides crop insurance and risk management strategies to American producers.  Private sector insurance providers, approved by FCIC, sell and service the policies.  RMA develops and/or approves premium rates, administers the premium and expense subsidies, approves and support products, and reinsures the Approved Insurance Providers (AIPs).  In addition, RMA sponsor educational programs and seminars on risk management.</t>
  </si>
  <si>
    <t>INSURANCE</t>
  </si>
  <si>
    <t xml:space="preserve">Unless otherwise restricted by the insurance policy, owners or operators of farmland, who have an insurable interest in a crop in a county where insurance is offered on that crop, are eligible for insurance. </t>
  </si>
  <si>
    <t>This program is excluded from coverage under OMB Circular No. A-87.</t>
  </si>
  <si>
    <t>{"description":"Different types of crop productions information is required depending on the crop insurance purchased","isApplicable":true}</t>
  </si>
  <si>
    <t>{"description":"Application for crop insurance offered by a company reinsured by FCIC must be filed with a crop insurance sales agent.  Both catastrophic and additional coverage are available only from private companies. In general, crops and acreage must be reported to establish insurance coverage for crop insurance and, if not eligible for crop insurance. This program is excluded from coverage under OMB Circular No. A-110."}</t>
  </si>
  <si>
    <t>The insurance contract becomes effective upon issuance of a Notice of Acceptance by the insurance company.  Notices of Acceptance for insurance coverage are issued upon a determination that the applicant is eligible.</t>
  </si>
  <si>
    <t>From 15 to 20 days.</t>
  </si>
  <si>
    <t>Appeals should be addressed within 30 days to the National Appeals Division, U.S. Department of Agriculture, Washington, DC  20250.</t>
  </si>
  <si>
    <t>Continuous insurance contract.</t>
  </si>
  <si>
    <t>{"awarded":"other","description":"Not applicable.","awardedDescription":"Not applicable."}</t>
  </si>
  <si>
    <t>[{"code":"program","isSelected":true,"description":"Private Industry Crop Insurance Acreage Report; Actual Production History Yield Report; and in the event of a loss, Notice of Damage, Production Worksheet, and proof of loss. "},{"code":"cash","isSelected":false},{"code":"progress","isSelected":false},{"code":"expenditure","isSelected":false},{"code":"performanceMonitoring","isSelected":false}]</t>
  </si>
  <si>
    <t>{"isApplicable":true,"description":"Recipients are subject to audit by the RMA internal compliance function, private insurance company auditors, Office of the Inspector General, USDA, and the General Accounting Office."}</t>
  </si>
  <si>
    <t>Insured must keep for 3 years, after the end of the crop year, records of harvesting, shipments, sale or other disposition of all insured crops produced on each unit covered by the contract and separate records for any uninsured acreage of the insured crops.</t>
  </si>
  <si>
    <t>12-4085-0-3-351;</t>
  </si>
  <si>
    <t xml:space="preserve">(Insurance) FY 17$4,081,989,205.00; FY 18 est $4,080,000,000.00; FY 19 est $2,476,000,000.00; FY 16$3,291,101,228.00; - These amounts represent Delivery Expenses and Underwriting Gains.(Insurance) FY 17$4,617,361,200.00; FY 18 est $6,570,000,000.00; FY 19 est $9,783,000,000.00; FY 16$5,282,039,801.00; - These amounts represent total indemnities. </t>
  </si>
  <si>
    <t>Level of assistance varies according to policy, crop and indemnities paid.</t>
  </si>
  <si>
    <t>{"list":[{"fiscalYear":2016,"description":"Fiscal Year 2016: NA  No Current Data Available \r\n  RMA worked on implementation and maintenance of various initiatives outlined in the Agricultural Act of 2014. These initiatives included numerous updates and expansion of existing crops and addition of new crops to the Federal crop insurance program. RMA continued to focus efforts to raise awareness of the Whole-Farm Revenue Protection insurance program, which is available in every county in the United States. In addition, RMA has expanded program availability and assistance to organic producers and rangeland operations. RMA worked closely with the Farm Service Agency to implement the Acreage Crop Reporting Streamlining Initiative (ACRSI)."},{"fiscalYear":2017,"description":"Fiscal Year 2017: Fiscal Year 2017: Over the past seven decades, Federal crop insurance has been the primary product provided by the FCIC (administered by the Risk Management Agency (RMA)) and consists of various alternatives designed to improve the economic stability of agriculture. Recent legislative mandates have prompted significant program growth and the development of many large and complex new programs. RMA continuously strives to provide adequate risk protection for our Nation’s agricultural producers and to identify and address concerns about Federal crop insurance.\nRMA continues to evaluate risk management products, review and approve private sector products to be reinsured by FCIC, and ensure delivery of these products to agricultural producers. Risk management products can help producers protect themselves from yield risks, market risks, or both. Examples of more recent, new and innovative insurance tools are Stacked Income Protection (STAX), Supplemental Coverage Options (SCO), whole farm, and Pasture Rangeland and Forage (PRF). \n\nFor 2017, with over 1.13 million policies on over 312 million net acres, the program provided nearly $74.6 billion in risk protection. \n\nBeginning in 2016 (July 2015), Whole Farm Revenue Protection is available in every county in the United States – a first for the crop insurance program. In addition, eligibility for Whole Farm Revenue Protection was expanded to include beginning farmers and farms that are exclusively livestock or greenhouse. Whole Farm program was enhanced to require more accurate record keeping, development of record keeping tools, and to allow for expanding farm operations. \n\nPasture, Rangeland, and Forage, an area-based insurance plan that covers perennial pasture, rangeland, or forage used to feed livestock, has been expanded to an additional 19 states, which makes it available in all 48 contiguous states.  In addition, updates to pricing better reflect the replacement cost of feed and the producers’ loss experience\n\nPrice changes allow organic producers to receive a price guarantee that better reflects the value of their crop.  These additions will bring the total number of crops with organic prices from 73 in crop year 2016 to 79 in crop year 2017."}],"isApplicable":true}</t>
  </si>
  <si>
    <t xml:space="preserve">7 CFR Part 400 and a brochure "Introduction to Risk Management"- available at no charge._x000D_
http://www.rma.usda.gov/ _x000D_
</t>
  </si>
  <si>
    <t>{"flag":"appendix","description":"Interested producers should contact their Regional Office listed in Appendix IV of the Catalog, or a private industry crop insurance agent.\r\nhttp://www.rma.usda.gov/aboutrma/fields/ \r\n"}</t>
  </si>
  <si>
    <t>Carl Frazier2641 SW Wanamaker Rd, Suite 201_x000D_
, Topeka, KS 66614 Email:&lt; a href='mailto:carl.frazier@rma.usda.gov'&gt;carl.frazier@rma.usda.gov&lt;/a&gt;Phone: 7852285531;</t>
  </si>
  <si>
    <t>http://www.rma.usda.gov</t>
  </si>
  <si>
    <t xml:space="preserve">97.022 Flood Insurance; 10.404 Emergency Loans; 10.090 Supplemental Revenue Assistance Program; 10.451 Noninsured Assistance; </t>
  </si>
  <si>
    <t>https://beta.sam.gov/fal/caf8b6eec7724f6280f7c933d2477fee/view</t>
  </si>
  <si>
    <t>Noninsured Assistance</t>
  </si>
  <si>
    <t>(NAP)</t>
  </si>
  <si>
    <t>{"list":[{"act":{"description":"Federal Agriculture Improvement and Reform Act of 1996"},"publicLaw":{"number":"104-127"},"authorizationTypes":{"USC":false,"act":true,"statute":false,"publicLaw":true,"executiveOrder":false}}]}</t>
  </si>
  <si>
    <t>To provide crop loss assistance comparable to the catastrophic risk protection level of crop insurance to producers of commercial crops or other agricultural commodities for which the catastrophic risk protection level of crop insurance is not available.</t>
  </si>
  <si>
    <t>Eligible crops include each commercial crop or other agricultural commodities (except livestock and their by-products; tobacco; and trees grown for wood, paper, or pulp products) that is produced for food or fiber and specifically includes: Floricultural, ornamental nursery, and Christmas tree crops, turfgrass sod, seed crops, aquaculture (including ornamental fish), and industrial crops.  An eligible producer is an owner, landlord, tenant, or sharecropper: (1) Who shares in the risk of producing the crop; (2) who is entitled to share in the crop available for marketing or would have shared had the crop been produced; and (3) whose average adjusted gross income (AGI)  is in accord with 7 CFR Part 1400._x000D_
_x000D_
NAP provides catastrophic level coverage based on the amount of loss that exceeds 50 percent of expected production at 55 percent of the average market price for the crop. Additional coverage levels are available ranging from 50 to 65 percent of production, in 5 percent increments, at 100 percent of the average market price. Additional coverage must be elected by a producer by the application closing date. Producers who elect additional coverage must pay a premium in addition to the service fee. Crops intended for grazing are not eligible for additional coverage.</t>
  </si>
  <si>
    <t>Applicant Eligibility: Eligible crops include each commercial crop or other agricultural commodities (except livestock and their by-products; tobacco; and trees grown for lumber or paper products) that is produced for food, fiber, or bioenergy conversion and specifically includes: floricultural, ornamental nursery, and Christmas tree crops, turfgrass sod, seed crops, aquaculture (including ornamental fish), and industrial crops. An eligible producer is an owner, landlord, tenant, or sharecropper: (1) who shares in the risk of producing the crop; (2) who is entitled to share in the crop available for marketing or would have shared had the crop been produced; and (3) whose average AGI is in accord with 7 CFR Part 1400._x000D_
NAP provides catastrophic level coverage based on the amount of loss that exceeds 50 percent of expected production at 55 percent of the average market price for the crop. Additional coverage levels are available ranging from 50 to 65 percent of production, in 5 percent increments, at 100 percent of the average market price. Additional coverage must be elected by a producer by the application closing date. Producers who elect additional coverage must pay a premium in addition to the service fee. Crops intended for grazing are not eligible for additional coverage.</t>
  </si>
  <si>
    <t>{"description":"Applicants must provide to the local administrative FSA office, annual certifications of acreage and production. Randomly selected producers and producers requesting program payments must also provide acceptable records of production. Applicants must provide evidence as necessary for a proper determination of their eligibility.","isApplicable":true}</t>
  </si>
  <si>
    <t>{"description":"Applicants must file an application for coverage in the local  administrative FSA office.  An applicable service fee must accompany the application. Coverage is effective the later of: (1) 30 days after the application for coverage is filed; (2) date the crop is planted for yield-based crops or the beginning of the crop year for all other eligible crops.  Other documentation required to fulfill the application requirements include: (1) A report of acreage, facility, etc.; (2) a notice of loss when the eligible crop is prevented from being planted as a result of eligible natural disaster or the eligible planted crop or commodity suffers loss of yield due to eligible natural disaster; (3)  if the crop is harvested, a certification of production, and in the crop year for which an application for payment is filed, acceptable evidence of production, (4)  if the crop will not be harvested, a request to the local county FSA office for appraisal; and (5) a certification of compliance with the average AGI limitation."}</t>
  </si>
  <si>
    <t>The county committee will normally make a decision regarding the application for payment within 60 calendar days after all required information and documentation is received.</t>
  </si>
  <si>
    <t>Applicants may request reconsideration of a decision by the decision authority or appeal such decisions to a higher authority including the county and State FSA committees and the National Appeals Division.</t>
  </si>
  <si>
    <t>{"awarded":"lump","description":"Assistance is normally provided in a single payment following approval of the application for payment."}</t>
  </si>
  <si>
    <t>Applicants must retain financial books and records that permit verification of all transactions for at least 3 years following the end of the calendar year in which an application for coverage is filed.</t>
  </si>
  <si>
    <t xml:space="preserve">(Direct Payments with Unrestricted Use) FY 17$157,157,000.00; FY 18 est $150,060,000.00; FY 19 est $150,060,000.00; FY 16$137,000,000.00; - </t>
  </si>
  <si>
    <t>Procedural handbooks and published regulations are available in county FSA offices.</t>
  </si>
  <si>
    <t>{"flag":"appendix","description":"Consult the local telephone directory for location of the nearest county FSA office.  If no listing, contact the appropriate State FSA office."}</t>
  </si>
  <si>
    <t>http://www.fsa.usda.gov/programs-and-services/disaster-assistance-program/noninsured-crop-disaster-assistance/index</t>
  </si>
  <si>
    <t xml:space="preserve">10.450 Crop Insurance; 10.404 Emergency Loans; 10.054 Emergency Conservation Program; </t>
  </si>
  <si>
    <t>https://beta.sam.gov/fal/c5ab19b91dff4086a85edbfbcaa8b738/view</t>
  </si>
  <si>
    <t>Crop Insurance Education in Targeted States</t>
  </si>
  <si>
    <t>(Targeted States)</t>
  </si>
  <si>
    <t>{"list":[{"act":{"description":"Federal Crop Insurance Act, as amended, 7 U.S.C. 1524(a)(2)"},"authorizationTypes":{"USC":false,"act":true,"statute":false,"publicLaw":false,"executiveOrder":false}}]}</t>
  </si>
  <si>
    <t>The purpose of this cooperative agreement program is to deliver crop insurance education and information to U.S. agricultural producers in certain, designated States that have been historically underserved with respect to crop insurance.  The States, collectively referred to as Targeted States, are Alaska, Connecticut, Delaware, Hawaii, Maine, Maryland, Massachusetts, Nevada, New Hampshire, New Jersey, New York, Pennsylvania, Rhode Island, Utah, Vermont, West Virginia, and Wyoming.</t>
  </si>
  <si>
    <t>Eligible applicants include State departments of agriculture, universities, non-profit agricultural organizations, and other public or private organizations with the capacity to lead a local program of crop insurance education for farmers and ranchers in a Targeted State.  Individuals are eligible applicants. Although an applicant may be eligible to compete for an award based on its status as an eligible entity, other factors may exclude an applicant from receiving federal assistance under this program (e.g. debarment and suspension; a determination of non-performance on a prior contract, cooperative agreement, grant or partnership; a determination of a violation of applicable ethical standards).</t>
  </si>
  <si>
    <t>The ultimate beneficiaries of this education program are agricultural producers in the Targeted States. Applicants receiving awards will ensure that such producers receive effective crop insurance education and information either directly or through agribusiness professionals that can impart crop insurance information to producers.</t>
  </si>
  <si>
    <t>{"description":"Applicants must demonstrate the capacity to deliver crop insurance education and information programs to producers in the written narratives and statements of work that accompany applications.","isApplicable":true}</t>
  </si>
  <si>
    <t>{"environmentalImpact":{"reports":[{"isSelected":true,"reportCode":"otherRequired"}]},"description":"Application Procedures that are required during the application process are outlined in the Request for Application."}</t>
  </si>
  <si>
    <t>{"description":"Eligible applicants must complete and submit a valid application to RMA Headquarters by the application deadline. All applicants must submit applications in compliance with the criteria outlined in the Request for Applications (RFA) by the deadline specified in the Notice. Applications must be submitted electronically. Hard copy applications are not acceptable. Program application materials may be downloaded from the RMA website at www.rma.usda.gov."}</t>
  </si>
  <si>
    <t>Each application will be evaluated using a two-part process.  First, each application will be screened by RMA personnel to ensure that it meets the requirements listed in the Request for Applications announcement.  Second, a review panel will consider the merits of all applications that meet the requirements in the announcement.  The panel will examine and score applications based on the evaluation criteria contained in the Request for Applications. Other review panel information is provided in the Request for Applications announcement.  Following its review, the panel will report to the Manager of the Federal Crop Insurance Corporation (FCIC) with a listing of the recommended applicants to receive cooperative agreements. The Manager of FCIC will make the final determination on applications that will be awarded funding.</t>
  </si>
  <si>
    <t xml:space="preserve">Deadlines and other key dates are listed in the Request for Applications.  Applicants may contact headquarters or a regional office if they have additional questions. </t>
  </si>
  <si>
    <t>No provision is provided in this program for an appeal.</t>
  </si>
  <si>
    <t>No provision is provided in this program for a renewal.</t>
  </si>
  <si>
    <t>{"awarded":"other","description":"Funding will normally be available for projects that will begin in September and will continue for up to one year. Method of releasing federal funds is through the submission and certifying of the SF-270 on an as needed basis. ","awardedDescription":"The Recipient submits an SF-270 with backup documentation to request funds on an as needed basis.  Before a request is approved it is reviewed and certified by the Grants and Agreement Specialist."}</t>
  </si>
  <si>
    <t>[{"code":"program","isSelected":true,"description":"Program and Federal Financial Reports are required to be submitted quarterly"},{"code":"cash","isSelected":false},{"code":"progress","isSelected":true,"description":"Program and Federal Financial Reports are required to be submitted quarterly. "},{"code":"expenditure","isSelected":true,"description":"When requests for reimbursements are submitted the Recipients also provides backup documentation for the expenses.  A quarterly federal financial report (SF-425) is also submitted documenting expenses to date. "},{"code":"performanceMonitoring","isSelected":true,"description":"Regional Office substantial involvement."}]</t>
  </si>
  <si>
    <t>The recipient will maintain at its place of business all records required by the cooperative agreement and the respective OMB Circulars.</t>
  </si>
  <si>
    <t xml:space="preserve">(Cooperative Agreements) FY 17$4,985,191.00; FY 18 est $5,000,000.00; FY 19 est $5,000,000.00; FY 16$4,332,346.00; - </t>
  </si>
  <si>
    <t>$0 to $613,000 per agreement as announced in the Request for Applications. Average $207,716</t>
  </si>
  <si>
    <t>This program is announced as a Request for Applications at www.Grants.gov and the RMA web site, along with specific information on obtaining an application package.</t>
  </si>
  <si>
    <t>{"flag":"appendix","description":"RMA has four Regional Offices serving potential applicants in targeted states. A listing may be obtained from the RMA web site or RMA Headquarters. "}</t>
  </si>
  <si>
    <t>Young Kim1400 Independence Ave. SW_x000D_
USDA South Building, Room 6717-S_x000D_
 , Washington, DC 20250-0808 Email:&lt; a href='mailto:young.kim@rma.usda.gov'&gt;young.kim@rma.usda.gov&lt;/a&gt;Phone: 2027201416;</t>
  </si>
  <si>
    <t>http://www.rma.usda.gov/</t>
  </si>
  <si>
    <t xml:space="preserve">10.456 Partnership Agreements to Develop Non-Insurance Risk Management Tools for Producers (Farmers); </t>
  </si>
  <si>
    <t>https://beta.sam.gov/fal/af0d9506d6984b0f9df3e2ed384b6c00/view</t>
  </si>
  <si>
    <t>Risk Management Education Partnerships</t>
  </si>
  <si>
    <t>{"list":[{"act":{"description":"Federal Crop Insurance Act (FCIA), 7 U.S.C. 1522(d)(3)(F)"},"authorizationTypes":{"USC":false,"act":true,"statute":false,"publicLaw":false,"executiveOrder":false}}]}</t>
  </si>
  <si>
    <t>To deliver training and information as well as outreach activities in the management of production, marketing, financial, legal and human risk to the U.S. agricultural producers with a priority to producers of crops not insurable with Federal crop insurance, specialty crops, and underserved commodities.</t>
  </si>
  <si>
    <t>Eligible applicants include State departments of agriculture, universities, non-profit agricultural organization and other public or private organizations with the capacity to lead a local program of risk management education for farmers and ranchers in an RMA Region.  Individuals are not eligible applicants.  Although an applicant may be eligible to compete for an award based on its status as an eligible entity, other factors may exclude an applicant from receiving Federal assistance under this program (e.g. debarment and suspension; a determination of non-performance on a prior contract, cooperative agreement, grant, or partnership; a determination of a violation of applicable ethical standards.</t>
  </si>
  <si>
    <t>The ultimate beneficiaries of this education program are agricultural producers with a priority of producers of crops not insurable by Federal crop insurance, specialty crops, and undeserved commodities.  Applicants receiving awards will ensure that such producers receive effective risk management education, information and outreach activities that can impact the risk management decision making.</t>
  </si>
  <si>
    <t>{"description":"Applicants must demonstrate the capacity to deliver crop insurance education and information programs to producers in the written narratives and statements of work that accompany applications. ","isApplicable":true}</t>
  </si>
  <si>
    <t>{"description":"All applicants must submit applications in compliance with the criteria outlined in the Request for Applications (RFA) by the deadline specified in the Notice. Applications must be submitted electronically. Hard copy applications are not acceptable. Program application materials may be downloaded from the RMA website at www.rma.usda.gov."}</t>
  </si>
  <si>
    <t xml:space="preserve">Each application will be evaluated using a two-part process. First, each application will be screened by RMA personnel to ensure that it meets the requirements listed in the Request for Applications announcement. Second, a review panel will consider the merits of all applications that meet the requirements in the announcement. The panel will examine and score applications based on the evaluation criteria contained in the Request for Applications. Other review panel information is provided in the Request for Applications announcement. Following its review, the panel will report to the Manager of the Federal Crop Insurance Corporation (FCIC) with a listing of the recommended applicants to receive cooperative agreements. The Manager of FCIC will make the final determination on applications that will be awarded funding. </t>
  </si>
  <si>
    <t>Deadlines and other key dates are listed in the Request for Applications. Applicants may_x000D_
contact headquarters or a regional office if they have additional questions.</t>
  </si>
  <si>
    <t>The project period is one year; there are no renewals under this program.</t>
  </si>
  <si>
    <t>{"awarded":"other","description":"Funding will normally be available for projects that will begin in September and will continue for up to one year. Method of releasing federal funds is through the submission and certifying of the SF-270 on an as needed basis. See the following for information on how assistance is awarded/released: The Recipient submits an SF-270 with backup documentation to request funds on an as needed basis. Before a request is approved it is reviewed and certified by the Grants and Agreement Specialist.","awardedDescription":"The assistance is provided through the request of funds (SF-270) and requires the approval of RMA."}</t>
  </si>
  <si>
    <t>[{"code":"program","isSelected":true,"description":"Program reports and updates are submitted quarterly."},{"code":"cash","isSelected":false},{"code":"progress","isSelected":true,"description":"Program and Federal Financial Reports are required to be submitted quarterly"},{"code":"expenditure","isSelected":true,"description":"When requests for reimbursements are submitted the Recipients also provides backup documentation for the expenses. A quarterly federal financial report (SF-425) is also submitted documenting expenses to date. "},{"code":"performanceMonitoring","isSelected":true,"description":"10 Regional Offices and RMED DC Office provide substantial involvement on these projects."}]</t>
  </si>
  <si>
    <t xml:space="preserve">Recipients will maintain (at its place of business) all records required by the agreement and the respective OMB circulars. </t>
  </si>
  <si>
    <t xml:space="preserve">(Cooperative Agreements) FY 17$4,753,757.00; FY 18 est $4,160,000.00; FY 19 est $4,300,000.00; FY 16$4,579,825.00; - </t>
  </si>
  <si>
    <t>It is difficult to accurately estimate the number and amount of awards that RMA will provide this year. However, last year, RMA awarded approximately 52 cooperative agreements with an average of $91,418 (the lowest amount being $12,041 and the highest award at $199,811).</t>
  </si>
  <si>
    <t>{"flag":"appendix","description":"RMA has ten Regional Offices serving potential applicants.  A listing may be obtained from the RMA website or RMA Headquarters."}</t>
  </si>
  <si>
    <t>Young Kim1400 Independence Ave. SW_x000D_
USDA South Building, Room 6717-S_x000D_
, Washington, DC 20250-0808 Email:&lt; a href='mailto:young.kim@rma.usda.gov'&gt;young.kim@rma.usda.gov&lt;/a&gt;Phone: 2027201416;</t>
  </si>
  <si>
    <t>Jun 20,2012</t>
  </si>
  <si>
    <t>https://beta.sam.gov/fal/90f7515715f04d1d9eb42452c053f176/view</t>
  </si>
  <si>
    <t>Socially Disadvantaged Farmers and Ranchers Policy Research Center</t>
  </si>
  <si>
    <t>Policy Research Center</t>
  </si>
  <si>
    <t>{"list":[{"act":{"description":"The Agriculture Act of 2014 "},"publicLaw":{"congressCode":"113","number":"333"},"USC":{"title":"7","section":"2279"},"authorizationTypes":{"USC":true,"act":true,"publicLaw":true},"usc":{"title":"7","section":"2279"}}]}</t>
  </si>
  <si>
    <t>The Policy Research Center was established to collect, analyze, and evaluate data to develop policy recommendations for the protection and promotion of the interest of socially disadvantaged farmers and ranchers.  The Center will serve as a public awareness center that will provide education to the public about the history and condition of socially disadvantaged farmers and ranchers.</t>
  </si>
  <si>
    <t>Only 1890 Institutions as defined in 7 U.S.C. 7601, including Tuskegee University, may apply and are eligible to receive funds under the Act of August 30, 1890 (&amp; U.S.C. 321 et seq.).</t>
  </si>
  <si>
    <t>Minority Farmers and Ranchers</t>
  </si>
  <si>
    <t>{"description":"Only 1890 Institutions as defined in 7 U.S.C. 7601, including Tuskegee, University may apply and are eligible to receive funds under the Act of August 30, 1890 (&amp; U.S.C. 321 et seq.).","isApplicable":true}</t>
  </si>
  <si>
    <t>{"description":"USDA exercised their authority in FY2016, FY2017, and FY2018 to fund this grant without competition as provided in FY2015 FOA."}</t>
  </si>
  <si>
    <t>USDA exercised their authority in FY2016, FY2017, and FY2018 to fund this grant without competition as provided in FY2015 FOA.</t>
  </si>
  <si>
    <t>Funds will be awarded no later than the last day of each fiscal year.</t>
  </si>
  <si>
    <t>Award decisions are not appealable.</t>
  </si>
  <si>
    <t>USDA exercised their authority in FY2016, FY2017, and FY2018 to fund this grant/renew without competition as provided in FY2015 FOA.</t>
  </si>
  <si>
    <t>{"awarded":"other","description":"The first Policy Research Center grant was awarded in 2015.  FY2016, FY2017, FY2018 funds were awarded to the successful FY2015 awardee without further competition."}</t>
  </si>
  <si>
    <t>[{"code":"program","isSelected":true,"description":"Reports must be submitted within 30 days after the end of each quarter, including the fourth quarter, and any subsequent quarters should a no-cost-extension be approved.  Final Progress and Financial Reports which covers the entire period of performance must also be submitted within 90 days after the period of performance end date."},{"code":"cash","isSelected":true,"description":"Federal Financial Reports are required."},{"code":"progress","isSelected":true,"description":"Yes, Progress Reports are required."},{"code":"expenditure","isSelected":false,"description":""},{"code":"performanceMonitoring","isSelected":true,"description":"Monitoring of performance will be conducted through use of quarterly Progress and Financial Reports and may also include audits and on-site visits."}]</t>
  </si>
  <si>
    <t>{"isApplicable":true,"description":"In accordance with the provisions of 2 CFR 200, Subpart F - Audit Requirements, non-federal entities that expend financial assistance of $750,000 or more in Federal awards will have a single or a program-specific audit conducted for this year.  Non-Federal entities that expend lass than $750,000 a year, except as noted in CFR 200, 503."}</t>
  </si>
  <si>
    <t xml:space="preserve">(Salaries and Expenses) FY 17$400,000.00; FY 18 est $400,000.00; FY 19 est $400,000.00; FY 16 est $400,000.00; FY 15$400,000.00; - </t>
  </si>
  <si>
    <t>7 U.S.C. 7601 &amp; U.S.C. 321 et seq. and 2 CFR part 200 “Uniform Administrative Requirements, Cost Principles and Audit Requirements for Federal Awards”</t>
  </si>
  <si>
    <t>Kenya Nicholas1400 Independence Avenue, SW - Room 520-A_x000D_
Mail Stop 0601, Washington, DC 20250 Email:&lt; a href='mailto:2501Grants@osec.usda.gov'&gt;2501Grants@osec.usda.gov&lt;/a&gt;Phone: 2027206350;</t>
  </si>
  <si>
    <t>http://www.outreach.usda.gov/education/index.htm</t>
  </si>
  <si>
    <t xml:space="preserve">10.443 Outreach and Assistance for Socially Disadvantaged and Veteran Farmers and Ranchers; </t>
  </si>
  <si>
    <t>?Analyze current agriculture policy and its implications on socially disadvantaged farmers and ranchers.
?Collect data on where USDA meetings are being held, and how socially disadvantaged farmers and ranchers participate.
?Make recommendations on improving participation rates of socially disadvantaged farmers and ranchers.
?Provide recommendations on how to improve diversity of county office staff and committees.
?Provide recommendations on actions to improve USDA program agencies' outreach and technical assistance to socially disadvantaged farmers and ranchers.
?Collect data on the history of the education of socially disadvantaged farmers and ranchers and evaluate the results of past educational efforts in the South and the ability of higher education institutions to meet the educational needs of socially disadvantaged farmers and ranchers today.
?Collect data on how socially disadvantaged farmers and ranchers receive agricultural information.
?Determine how many socially disadvantaged farmers and ranchers have access to information technology equipment and broadband.
?Determine how many socially disadvantaged farmers and ranchers have received training on the use of information technology (IT) equipment and provide recommendations on ways to increase the utilization of IT for their farming organizations.
?Provide recommendations on improving the application approval process for socially disadvantaged farmers and ranchers applying for USDA assistance. Determine how past discrimination impacts access to present programs and provide recommendations to improve participation among socially disadvantaged farmers and ranchers.
?
? 
Collect data on the reasons for the decline of farm, ranch, and land ownership by socially disadvantaged farmers and ranchers. Provide recommendations on how to track and maintain current data on the number and location of socially disadvantaged farmers and ranchers.
?Analyze data collected from all sources, and develop policy recommendations that will enable socially disadvantaged farmers and ranchers to stay in farming and to preserve their lands.</t>
  </si>
  <si>
    <t>Aug 06,2014</t>
  </si>
  <si>
    <t>https://beta.sam.gov/fal/c97c06b1fbd0455c96cddf3516686cb7/view</t>
  </si>
  <si>
    <t>Cooperative Agreements with States for Intrastate Meat and Poultry Inspection</t>
  </si>
  <si>
    <t>(Meat and Poultry Inspection State Programs)</t>
  </si>
  <si>
    <t>FOOD SAFETY AND INSPECTION SERVICE, AGRICULTURE, DEPARTMENT OF</t>
  </si>
  <si>
    <t>{"list":[{"act":{"description":"Federal Meat Inspection Act"},"publicLaw":{"congressCode":"90","number":"201"},"USC":{"title":"21","section":"601-624"},"authorizationTypes":{"USC":true,"act":true,"statute":false,"publicLaw":true,"executiveOrder":false},"usc":{"title":"21","section":"601-624"}},{"act":{"description":"Federal-State Cooperative Act (Talmadge-Aiken)"},"publicLaw":{"congressCode":"87","number":"718"},"USC":{"title":"7","section":"450"},"authorizationTypes":{"USC":true,"act":true,"statute":false,"publicLaw":true,"executiveOrder":false},"usc":{"title":"7","section":"450"}},{"act":{"description":"Agriculture Marketing Act of 1946"},"USC":{"title":"7","section":"1621-1627"},"authorizationTypes":{"USC":true,"act":true,"statute":false,"publicLaw":false,"executiveOrder":false},"usc":{"title":"7","section":"1621-1627"}},{"act":{"description":"Poultry Products Inspection Act"},"publicLaw":{"congressCode":"90","number":"492"},"USC":{"title":"21","section":"451-471"},"authorizationTypes":{"USC":true,"act":true,"statute":false,"publicLaw":true,"executiveOrder":false},"usc":{"title":"21","section":"451-471"}}]}</t>
  </si>
  <si>
    <t>To supply Federal assistance to States desiring to operate a meat and poultry inspection program in order to assure the consumer an adequate supply of safe, wholesome, and properly labeled meat and poultry products.</t>
  </si>
  <si>
    <t>An appropriate State or U.S. Territory agency administering State or Territorial meat or poultry inspection programs under laws equal to the Federal Meat and Poultry Products Inspection Acts.</t>
  </si>
  <si>
    <t>General Public.</t>
  </si>
  <si>
    <t>{"description":"Receipt of State inspection mandatory laws, copies of regulations related to the laws, and State performance plans. Costs will be determined in accordance with OMB Circular No. A-87 for State and local governments.","isApplicable":true}</t>
  </si>
  <si>
    <t>{"description":"Notify the Outreach and Partnership Division, Office of Outreach, Employee Education and Training, Food Safety and Inspection Service, U.S. Department of Agriculture, Patriot Plaza III Building., SW, Mailstop 3778/Room 9-258, 355 E Street, Washington, District of Columbia 20024. Contact:  Keith Payne.  Telephone: (202) 690-6522.   The applicant should express their interest and request copies of the cooperative agreements currently in use by participating States."}</t>
  </si>
  <si>
    <t>{"types":{"moe":false,"formula":false,"matching":true},"matching":{"requirementFlag":"voluntary","percent":"50"}}</t>
  </si>
  <si>
    <t>{"awarded":"letter","description":"Grants are awarded on an annual basis to States."}</t>
  </si>
  <si>
    <t>[{"code":"program","isSelected":false},{"code":"cash","isSelected":false},{"code":"progress","isSelected":false},{"code":"expenditure","isSelected":true,"description":"Applicants will keep a complete accounting of the cost of developing and operating the State inspection program and will submit quarterly statements to the Food Safety and Inspection Service."},{"code":"performanceMonitoring","isSelected":false}]</t>
  </si>
  <si>
    <t>{"isApplicable":true,"description":"State will arrange for an audit of the records pertaining to these agreements by the State Auditor of Public Accounts, annually or otherwise, as provided by applicable State law or regulations. "}</t>
  </si>
  <si>
    <t>Complete accounting records shall be available to the Comptroller General of the United States and to the authorized representatives of the Secretary of Agriculture.</t>
  </si>
  <si>
    <t>12-3700-0-1-554;</t>
  </si>
  <si>
    <t xml:space="preserve">(Salaries and Expenses) FY 17$51,000,000.00; FY 18 est $51,000,000.00; FY 19 est $51,000,000.00; FY 16$51,000,000.00; - </t>
  </si>
  <si>
    <t>FSIS Directive 5720.2, Revision 3, State Cooperative Inspection Programs.</t>
  </si>
  <si>
    <t>{"flag":"appendix","description":"See Appendix IV of the Catalog for a list of addresses of the District Offices."}</t>
  </si>
  <si>
    <t>Dean Norman355 E. St.
Patriot Plaza III Building
Room 9-256, Washington, DC 20024 Email:&lt; a href='mailto:Dean.Norman@fsis.usda.gov'&gt;Dean.Norman@fsis.usda.gov&lt;/a&gt;Phone: (202) 418-8897;</t>
  </si>
  <si>
    <t>http://www.fsis.usda.gov</t>
  </si>
  <si>
    <t xml:space="preserve">10.477 Meat, Poultry, and Egg Products Inspection; </t>
  </si>
  <si>
    <t>Jan 01,1977</t>
  </si>
  <si>
    <t>https://beta.sam.gov/fal/af78f751504a4298b8d8ee65b362d49b/view</t>
  </si>
  <si>
    <t>Meat, Poultry, and Egg Products Inspection</t>
  </si>
  <si>
    <t>{"list":[{"act":{"description":"Humane Slaughter Act"},"publicLaw":{"congressCode":"85","number":"765"},"USC":{"title":"7","section":"1901-1906"},"authorizationTypes":{"USC":true,"act":true,"statute":false,"publicLaw":true,"executiveOrder":false},"usc":{"title":"7","section":"1901-1906"}},{"act":{"description":"Agriculture Marketing Act of 1946"},"USC":{"title":"7","section":"1621-1627"},"authorizationTypes":{"USC":true,"act":true,"statute":false,"publicLaw":false,"executiveOrder":false},"usc":{"title":"7","section":"1621-1627"}},{"act":{"description":"Federal Meat Inspection Act"},"publicLaw":{"congressCode":"90","number":"201"},"USC":{"title":"21","section":"601-624"},"authorizationTypes":{"USC":true,"act":true,"statute":false,"publicLaw":true,"executiveOrder":false},"usc":{"title":"21","section":"601-624"}},{"act":{"description":"Poultry Products Inspection Act"},"publicLaw":{"congressCode":"90","number":"492"},"USC":{"title":"21","section":"451-471"},"authorizationTypes":{"USC":true,"act":true,"statute":false,"publicLaw":true,"executiveOrder":false},"usc":{"title":"21","section":"451-471"}},{"act":{"description":"Egg Products Inspection Act"},"publicLaw":{"congressCode":"91","number":"597"},"USC":{"title":"21","section":"1031-1056"},"authorizationTypes":{"USC":true,"act":true,"statute":false,"publicLaw":true,"executiveOrder":false},"usc":{"title":"21","section":"1031-1056"}}]}</t>
  </si>
  <si>
    <t>To assure that all meat, poultry and egg products produced in plants and shipped in commerce are federally inspected for safety, wholesomeness, and proper labeling.</t>
  </si>
  <si>
    <t>Any meat or poultry plant planning to engage in slaughtering or processing meat and poultry products, and all egg products processing plants for shipment in commerce.  This program is available in the U.S. and its Territories.</t>
  </si>
  <si>
    <t>General public (meat, poultry, and egg products.)</t>
  </si>
  <si>
    <t>{"description":"A request for inspection should be submitted to the Meat, Poultry and Egg Products Inspection District Office, or to the Administrator."}</t>
  </si>
  <si>
    <t>Certification is made that the applicant meets the regulations on sanitation, and operating standards for the inspection of meat, poultry and egg products plant facilities and equipment.</t>
  </si>
  <si>
    <t>{"awarded":"other","description":"Not applicable","awardedDescription":"All meat, poultry and egg products produced in plants and shipped in commerce is federally inspected for safety, wholesomeness, and proper labeling."}</t>
  </si>
  <si>
    <t xml:space="preserve">(Salaries and Expenses) FY 17$1,040,000,000.00; FY 18 est $1,033,000,000.00; FY 19 est $1,032,000,000.00; FY 16$1,023,000,000.00; - </t>
  </si>
  <si>
    <t>MPI-7, Meat and Poultry Inspection Manual; Sanitation Handbook; 9 CFR 301-592, Inspection Regulations.</t>
  </si>
  <si>
    <t>William C. Smith344-E Jamie Whitten Building, Washington, DC 20250-3700 Email:&lt; a href='mailto:William.Smith@fsis.usda.gov'&gt;William.Smith@fsis.usda.gov&lt;/a&gt;Phone: (202) 720-8803;</t>
  </si>
  <si>
    <t xml:space="preserve">10.475 Cooperative Agreements with States for Intrastate Meat and Poultry Inspection; </t>
  </si>
  <si>
    <t>https://beta.sam.gov/fal/5a5bc2fb8cde49998fe62e52bf73baa5/view</t>
  </si>
  <si>
    <t>Food Safety Cooperative Agreements</t>
  </si>
  <si>
    <t>{"list":[{"act":{"description":"Public Law 108-7, Sec. 713, 117 Stat. 39"},"authorizationTypes":{"USC":false,"act":true,"statute":false,"publicLaw":false,"executiveOrder":false}}]}</t>
  </si>
  <si>
    <t>To reduce the incidence of foodborne illnesses associated with meat, poultry, and egg products and to protect the food supply. FSIS is authorized to use cooperative agreements to reflect a relationship between FSIS and cooperators to carry out educational programs or special studies to improve the safety of the nation's food supply.  Also, FSIS has been directed to further develop the Food Emergency Response Network, a network of Federal, state and local laboratories that provides the nation the analytic capabilities and capacity it needs to cope with agents threatening the food supply.</t>
  </si>
  <si>
    <t>State, local and tribal government agencies; academic institutions and non-profit organizations.</t>
  </si>
  <si>
    <t>General public.</t>
  </si>
  <si>
    <t>{"description":"Academic institutions; State, local and tribal government agencies; and non-profit organizations are invited to submit brief proposals (two to four pages) for cooperative agreements in any of the areas described in the request for proposals along with an SF-424. These proposals will be reviewed by FSIS. The criteria used by FSIS to assess proposals are listed for each cooperative agreement program area in the request for proposals. Cooperators whose proposals are selected for further project development will need to discuss and reach agreement with FSIS on project details to permit establishment of a cooperative agreement. Unlike typical Federal grants, cooperative agreements involve a Federal agency's active participation with the cooperator during both project development and project execution. Work products, where appropriate, are to be made available for use by other government agencies and accessible by the general public. All proposals should address the following points:  * Project description, including specific goals, timeline, and deliverables; * Description of national public benefit expected, including expected utility of work products, for example, training manuals, CDs, and videos; * Projected costs, including cooperator contributions; * Projected performance measures; * Primary contact, principal investigator, and other likely participants, and; * All work products may be freely reproduced and distributed by FSIS."}</t>
  </si>
  <si>
    <t>Cooperative agreement awards are made upon selection through a competitive process directed by the relevant FSIS program area.  The program area identifies the awardees to the FSIS Administrative Services Division, which prepares and executes required documentation.</t>
  </si>
  <si>
    <t>Generally from 30 to 90 days from the deadline listed in the request for proposals.</t>
  </si>
  <si>
    <t>Renewals or extensions may be available under extraordinary circumstances if approved prior to the closing date of the initial agreements.</t>
  </si>
  <si>
    <t>{"awarded":"lump","description":"Generally, funding will be available for projects up to one year.  Multi-year projects will be considered, but they are subject to annual renewal and may be affected by changes in FSIS' annual budget."}</t>
  </si>
  <si>
    <t>[{"code":"program","isSelected":false},{"code":"cash","isSelected":false},{"code":"progress","isSelected":true,"description":"The cooperative agreement will specify the submission of performance progress reports, A comprehensive final report is required which documents all activities conducted within the partnership."},{"code":"expenditure","isSelected":false},{"code":"performanceMonitoring","isSelected":true,"description":"The cooperative agreement will specify the frequency of submission of performance progress reports, which will not be more frequently than quarterly or less frequently than annually.  A comprehensive final report is required which documents all activities conducted within the partnership."}]</t>
  </si>
  <si>
    <t>{"isApplicable":true,"description":"Recipients are subject to audit by the Office of the Inspector General, USDA, as set forth in OMB Circular No. A-133, or in Federal Acquisition Regulations."}</t>
  </si>
  <si>
    <t>The recipient will maintain at its place of business all records required by the partnership agreement and the applicable OMB Circulars.</t>
  </si>
  <si>
    <t xml:space="preserve">(Cooperative Agreements) FY 17$3,000,000.00; FY 18 est $3,000,000.00; FY 19 est $3,000,000.00; FY 16$3,000,000.00; - </t>
  </si>
  <si>
    <t>9 CFR 301-592, Inspection Regulations.  Guidelines and literature can be found on FSIS website at www.fsis.usda.gov.</t>
  </si>
  <si>
    <t>Dr. Robert Phillips, Senior Microbiologist,U.S. Department of Agriculture, Food Safety and Inspection Service, FERN Staff,_x000D_
950 College Station Road, Athens, GA 30605 Email:&lt; a href='mailto:Robert.Phillips@fsis.usda.gov'&gt;Robert.Phillips@fsis.usda.gov&lt;/a&gt;Phone: (706) 546-2349.;</t>
  </si>
  <si>
    <t>Criteria used by the application review panel for recommending awards are listed in the request for proposals.</t>
  </si>
  <si>
    <t>https://beta.sam.gov/fal/60dc658374e54bb78f6f7071205f0fc5/view</t>
  </si>
  <si>
    <t>Cooperative Extension Service</t>
  </si>
  <si>
    <t>(CES)</t>
  </si>
  <si>
    <t>{"list":[{"act":{"description":"SPECIAL NOTES:\r\n(1) Numerous Programs are funded under CFDA 10.500.\r\nMost of the Cooperative Extension Service (CES) grants were issued under the general authority of the Secretary of Agriculture, pursuant to 7 U.S.C. 343 (d)  \r\n(2)  Listed below are several programs, which are indicative of the types of projects currently funded under CFDA 10.500. However, please be advised that the listing is NOT exhaustive.\r\n\r\n1. SMITH-LEVER  3(b) &amp; (c):\r\n(a)  Cooperative Extension Programs at 1862 Land-Grant Institutions (aka 3b &amp; c Capacity Grants - formerly known as Formula Funds) \r\nSections 3(b) and 3(c) of the Smith-Lever Act provide funding for agricultural extension programs at 1862 Land-grant universities. \r\n\r\n (b)  Cooperative Extension Programs at 1862 Land-Grant Institutions (Special Needs)   \r\nSections 3(b)(1) and 8 of the Smith-Lever Act provide the basis of funding special needs agricultural extension programs at 1862 Land-grant institutions.\r\n\r\n(c) Smith-Lever Special Needs Program  \r\nSection 7129 of the Food, Conservation, and Energy Act of 2008 (FCEA), re-authorizes Section 3(b) &amp; (c) of the Smith–Lever Act, allowing the Secretary of Agriculture, acting through the Director of the National Institute of Food and Agriculture (NIFA), to conduct competitive grant programs to State Extension Services at 1862 Land-Grant Institutions to support innovative, education-based approaches to addressing emergency preparedness and specific responses related to natural and man-made disasters.\r\n\r\n(d)  CSRS Retirement Contributions Program (aka ERET CSRS Retirement) \r\nFunds available for distribution under the Smith-Lever Act, Section 3(b) and (c), statutory formula.\r\n\r\n(e)  FERS Retirement Contributions Program (aka ERET FERS Retirement) \r\nFederal funds are available for distribution under the Smith-Lever Act, Section 3(b) and (c), statutory formula.  \r\n\r\n (f) District of Columbia Public Postsecondary Education Reorganization Act Program (Cooperative Extension Programs) aka EUDC \r\nSections 208 of the District of Columbia Public Postsecondary Education Reorganization Act provides, in pertinent part, that “In the administration of … the Act of August 30,1890 (7 U.S.C. 321-326, 328) (known as the Second Morrill Act), … the University [of the District of Columbia] shall be considered to be a university established for the benefit of agriculture and the mechanic arts in accordance with the provisions of the Act of July 2, 1862 (7 U.S.C. 301-305, 307, 308) (known as the First Morrill Act); and the term \"State\", is used in the laws and provisions of law listed in the preceding, paragraphs of this section shall include the District of Columbia. … In the administration of the Act of May 8, 1914 (7 U.S.C. 341-346, 347a-349) (known as the Smith-Lever Act) … the University [of the District of Columbia] shall be considered to be a university established for the benefit of agriculture and the mechanic arts in accordance with the provisions of the Act of July 2, 1862 (7 U.S.C. 301- 305, 307,308); and … the term \"State\" as used in such Act of May 8, 1949, shall include the District of Columbia, except that the District of Columbia shall not be eligible to receive any sums appropriated under section 3 of such Act. … In lieu of an authorization of appropriations for the District of Columbia under section 3 of such Act of May 8, 1914, there is authorized to be appropriated such sums as may be necessary to provide cooperative agricultural extension work in the District of Columbia under such Act. Any reference in such Act (other than section 3 thereof) to funds appropriated under such Act shall in the case of the District of Columbia be considered a reference to funds appropriated under this subsection.” \r\n\r\nTherefore, this grant funds the development of practical applications of research knowledge and giving of instruction and practical demonstrations of existing or improved practices or technologies in agriculture, uses of solar energy with respect to agriculture, home economics, and rural energy, and subjects relating thereto to persons not attending the University of the District of Columbia, and imparting information on those subjects through demonstrations, publications, and otherwise and for the necessary printing and distribution of information in connection with the subjects. \r\n\r\nSection 7417 of the Food, Conservation, and Energy Act of 2008 (Public Law 110-234) amended section 208 of the District of Columbia Public Postsecondary Education Reorganization Act to eliminate any matching requirement for the extension formula funds provided to the University of the District of Columbia, effective October 1, 2008.\r\n\r\n 2. Agricultural Extension at 1890 Land-Grant Institutions, Including Tuskegee University, West Virginia State University and (newly designated) Central State University (Section 1444) (7 U.S.C. 3221)\r\n\r\nSection 1444 of the National Agricultural Research,, Extension, and Teaching Policy Act Of 1977 (NARETPA), enacted as Title XIV of Public Law 95–113 (The Food and Agriculture Act of 1977) on Sept. 29, 1977, is also known as the Section 1444 Program. This law provides the basis for Federal funding for agricultural extension activities at 1890 Land-Grant Institutions, including Tuskegee University, West Virginia State University and Central State University.\r\n\r\n 3. SMITH-LEVER  3(d): \r\n(a)  Expanded Food and Nutrition (EFNEP) (ENUT Nutrition Education)  \r\nSection 3(d) of the Smith-Lever Act provides that the Secretary of Agriculture may fund extension work in the several States, Territories, and possessions. Section 1425 of the National Agricultural Research, Extension, and Teaching Policy Act of 1977 (as amended) (7 U.S.C. 3175) provides the statutory formula for the Expanded Food and Nutrition Education Program (EFNEP). This program supports Federal funding for extension activities associated with disseminating the results of food and nutrition research performed or funded by the U.S. Department of Agriculture to enable low-income individuals and families to engage in nutritionally sound food purchase and preparation practices. Funding extends to EFNEP at State land-grant colleges established under the Morrill Act of July 2, 1862, as amended, and the Morrill Act of August 30, 1890, as amended, including Tuskegee University and West Virginia State University. Section 7116 of the Food, Conservation, and Energy Act of 2008 (FCEA) amended Section 1425 of the National Agricultural Research, Extension, and Teaching Policy Act of 1977 (7 U.S.C. 3175) to accomplish various goals as indicated in Part I.A. of the Capacity Grant Request for Application (Capacity RFA). \r\n\r\n(b)  Youth at Risk  \r\nPertinent details will be provided at a future date.\r\n\r\n(c )  Improve Rural Quality of Life Represents a new program:\r\nPertinent details will be provided at a future date.\r\n\r\n(d)  Farm Safety  \r\nSee 7 U.S.C. 343 (d). Pertinent details will be provided at a future date.\r\n\r\n(e)  New Technologies at Ag Extension \r\nSee 7 U.S.c. 343 (d). Pertinent details will be provided at a future date.\r\n\r\n(f) Pest Management \r\nPertinent details will be provided at a future date.\r\n\r\n(g)  Sustainable Agriculture (SARE-PD) \r\nEffective FY 2014 this Program was consolidated under Research. See CFDA 10.215 for pertinent details.\r\n\r\n(h)  Federally Recognized Tribes \r\nSee 7 U.S.C. 343 (d). Pertinent details will be provided at a future date.\r\n\r\n(i)  Youth Farm Safety Education &amp; Certification \r\nSee 7 U.S.C. 343 (d). Pertinent details will be provided at a future date.\r\n\r\n(j) EIPM Support \r\nPertinent details will be provided at a future date.\r\n\r\n(k)  EIPM Coordination \r\nPertinent details will be provided at a future date.\r\n\r\n4.  OTHER EXTENSION ACTIVITIES:\r\n \r\n(a)  Renewable Resources Extension Act \r\n\r\nThe Renewable Resources Extension Act of 1978 (P.L. 95-306, 92 Stat. 349, 16 U.S.C. 1671 et seq.) provides for an expanded and comprehensive extension program for forest and rangeland renewable resources.  The majority of the appropriated funds are distributed to eligible institutions based on a formula that considers the geographic extent, ecosystem productivity, economic contribution, and population for each state.\r\n\r\nSince FY 2002, a small amount of these funds have been used to fund National Focus Fund Projects which have served to expand comprehensive extension programs for forest and rangeland renewable resources on a national, regional, or multi-institutional scale through better program coordination, innovative technologies, and extension models that can be easily duplicated. \r\n\r\n(b)  Rural Health and Safety \r\nThe authority for this program is under Section 502 (i) of Title V of the Rural Development Act of 1972, as amended (7 U.S.C. 2662). The Omnibus Appropriations Act, 2009 (Pub. L. 111-8) appropriates funds under Division A, Title I.  The Rural Health and Safety Education Competitive Program addresses the Individual and Family Health Education component of the authorization.\r\n\r\n(c)  Extension Services at the 1994 Institutions \r\nThis program is authorized under Section 534(b) of the Equity in Educational Land-Grant Status Act of 1994 (7 U.S.C. 201 note), as amended by the Agricultural Research, Extension, and Education Reform Act of 1998 (AREERA) (7 U.S.C. 7601).  This section amends Section 3 of the Act of May 8, 1914 (Smith-Lever Act) (7 U.S.C. 341 et seq.), as amended.  Under this authority, appropriated funds are to be awarded to the 1994 Land-Grant Institutions (hereinafter referred to as 1994 institutions) for Extension work and funds are to be distributed on the basis of a competitive application process.\r\n\r\n(d)  Grants to Youth Serving Institutions  \r\nTitle IV of the Agricultural Research, Extension, and Education Reform Act of 1998 (7 U.S.C. 7630) authorized the Secretary of Agriculture to make grants to the Girl Scouts of the United States of America (GSUSA), the Boy Scouts of America (BSA), the National 4-H Council (4-H Council), and the National FFA Organization (FFA).  Section 7309 of the Food, Conservation, and Energy Act (FCEA) of 2008 reauthorized 7 U.S.C. 7630, which was also amended to provide additional flexibility in content delivery to each organization receiving funds and to allow recipients to redistribute all or part of the funds to individual councils or local chapters without further need of approval from the Secretary.  In FY 2009, Terms and Conditions of these awards should facilitate the redistribution without further need of approval.  The Omnibus Appropriations Act, 2009 (Pub. L. 111-8) appropriates funds under Division A, Title I “for grants to youth organizations pursuant to 7 U.S.C. 7630.”\r\n\r\n(e)  Food Animal Residue Avoidance Database Program (FARAD)  \r\nTitle VI Section 604 of the Agricultural Research, Extension, and Education Reform Act of 1998 (7 U.S.C. 7642) states that -The Secretary of Agriculture shall continue operation of the Food Animal Residue Avoidance Database program (referred to in this section as the “FARAD program”) through contracts, grants, or cooperative agreements with appropriate colleges or universities. \r\n\r\n(f)  Federal Administration  \r\nDIRECT APPROPRIATION\r\n\r\nPertinent details will be provided at a future date.\r\n\r\n(g)  1890 Facilities (Section 1447) \r\n\r\nPursuant to the authority contained in Section 1447 of the National Agricultural Research, Extension, and Teaching Policy Act of 1977 (NARETPA) [7 U.S.C. 3222b], and reauthorized by Section 7123 of the Food, Conservation, and Energy Act of 2008 (FCEA) (Pub. L. 110-246) grants will be awarded under the Facilities Grants Program to the 1890 land-grant institutions, including Tuskegee University and West Virginia State University. The Omnibus Appropriations Act, 2009 appropriates funds under Division A, Title I.\r\n\r\n(h)  Agriculture Risk Management Education Partnership Grants Program (aka ARPA and RME):\r\n\r\nSection 133 of the Agricultural Risk Protection Act of 2000 (ARPA), (Pub. L. 106-224), amended the Federal Crop Insurance Act to add section 524(a)(3); [7 U.S.C. Section 1501 as amended by section 132(a) and section 524]; which requires the Secretary, acting through the National Institute of Food and Agriculture (NIFA), to establish a competitive grants program for the purpose of educating agricultural producers about the full range of risk management activities.\r\n\r\nSection 524(a) of the Federal Crop Insurance Act, 7 U.S.C. 1524(a) was further amended by Section 12026 of the Food, Conservation, and Energy Act of 2008, (FCEA)( Pub. L. 110-246), which requires that the Secretary place special emphasis on risk management strategies, education, and specifically targeted outreach.\r\n\r\n\r\n"},"USC":{"title":"7","section":"341-349"},"authorizationTypes":{"USC":true,"act":true,"statute":false,"publicLaw":false,"executiveOrder":false},"usc":{"title":"7","section":"341-349"}}]}</t>
  </si>
  <si>
    <t>GENERAL: [As reflected in Part I,B. of the Request for Applications (RFA) or Capacity Requests for Applications (Capacity RFA)]_x000D_
1. Smith-Lever (3b) &amp; (c) Capacity Grants (formerly known as Formula Funds)_x000D_
_x000D_
a)  Cooperative Extension Programs at 1862 Land-Grant Institutions (formerly known as 3b &amp; c Formula Funds)  _x000D_
These funds are used by institutions eligible to receive funds under the Act of Congress approved July second, eighteen hundred and sixty-two, entitled ‘‘An Act donating public lands to the several States and Territories which may provide colleges for the benefit of agriculture and the mechanic arts’’ (Twelfth Statutes at Large, page five hundred and three) (“1862 Land-grant Institutions”), for the development of practical applications of research knowledge and giving of instruction and practical demonstrations of existing or improved practices or technologies in agriculture, uses of solar energy with respect to agriculture, home economics, and rural energy, and subjects relating thereto to persons not attending or resident in 1862 Land-grant Institutions in the several communities, and imparting information on those subjects through demonstrations, publications, and otherwise and for the necessary printing and distribution of information in connection with the subjects._x000D_
The purpose of this funding is to conduct agricultural extension work._x000D_
_x000D_
(b)  Cooperative Extension Programs at 1862 Land-Grant Institutions (Special Needs) –  _x000D_
The purpose of this funding is to increase the level of agricultural extension work. These funds are used to support extension activities identified in the eligible institution’s approved 5-Year Plan of Work. Special Needs funds are allocated to a State Cooperative Extension Service to fulfill a purpose or overcome a condition peculiar to the State, as compared to the country as a whole, or for a purpose not normally a part of the continuing extension program._x000D_
_x000D_
(c) Smith-Lever Special Needs Program  _x000D_
Funds support innovative extension education approaches to addressing risks, hazards and disasters. The Cooperative Extension Service (CES) has an important role in reducing the impact of disasters through extension education. The Extension Special Needs program sponsors targeted projects that enable CES to assist in preparing for, providing an educational response to, and recovering from disasters. Education programming funded by this program will help communities, families and individuals become more self-sustaining by strengthening and increasing their resiliency to disaster. Some types of hazards and disaster related events funded in previous years include uncertainties caused by losses of economic infrastructure, severe weather or other natural disasters, security breaches, human disease, or high consequence animal diseases and plant pests._x000D_
_x000D_
There has been an increase in public awareness regarding the number and severity of disaster type critical incidents involving earthquakes, tsunamis, tornadoes, wildfire, drought, contagious disease, and terrorist events. The National Academy of Sciences Committee on Environment and Natural Resources and the Subcommittee on Disaster Reduction of the National Science and Technology Council have acknowledged the many effective roles that the Cooperative Extension System (CES) has played in disaster preparedness, response and remediation. _x000D_
_x000D_
Within the states and territories, the CES has repeatedly served as the trusted community organization that has helped to enable families, communities, and businesses to successfully prepare for, respond to and cope with disaster losses and critical incidents. Once a disaster has occurred, the local extension outreach includes: 1) Communicating practical science-based risk information, 2) Developing relevant educational experiences and programs, 3) Working with individuals and communities to open new communication channels, and 4) Mitigating losses and facilitating recovery. Never was this more evident than after hurricanes Katrina, Rita and Wilma in 2005 and during the 2008 Midwestern Summer flooding. During and after these incidents, local Extension agents served as a critical communication node throughout affected urban and rural areas, particularly when traditional communication systems were temporarily overwhelmed or destroyed. _x000D_
_x000D_
The Extension Special Needs RFA encourages proposals that specifically address one or more of the following six key target areas: _x000D_
_x000D_
1. Education and Technical assistance through inter-disciplinary and multi-state disaster training programs and demonstration projects for problem solving, especially those which build upon already existing strengths, contribute to or expand the EDEN and/or eXtension educational materials related to disaster preparation, mitigation, response and recovery; _x000D_
_x000D_
2. Collaboration with Federal, state and local agencies and other disaster relief organizations to support education and service activities that enhance recovery of impacted rural communities, schools, businesses and agricultural-based activities; _x000D_
_x000D_
3. Long range family, community and regional planning projects that will enhance implementation of programs that serve public needs in preparation for, during and after emergency situations within impacted States and across impacted regions; _x000D_
_x000D_
4. Communication delivery of key information that meets end-users’ needs in a timely fashion with consideration of potentially limited communication channels due to disaster situations; _x000D_
_x000D_
5. Dissemination of credible, science-based information that is reliable and easily accessible even if electronic access is compromised; and _x000D_
_x000D_
6. Integrated Research and Extension Planning Projects (up to $15,000) are intended to provide assistance to applicants in bringing together teams for the development of highly competitive grant proposals where extension personnel would apply for large grants (in excess of $250,000) from other grant programs (e.g., the Agriculture and Food Research Initiative and etc…) and lead nationally important disaster prevention, protection and mitigation projects. _x000D_
_x000D_
Fundable projects should support education and extension activities which: _x000D_
_x000D_
1. Reduce risk through planning, disaster preparedness and emergency response by improving communication between the public, community leaders, state and Federal agencies; _x000D_
_x000D_
2. Develop strategies and educational materials and/or programming in the area of emergency planning, infrastructure design and disaster recovery operation; _x000D_
_x000D_
3. Develop community networks that provide real-time disaster education information; and/or _x000D_
_x000D_
4. Develop or expand educational materials regarding disaster issues suitable for use and distribution by the Extension Disaster Education Network (EDEN) or the eXtension Community of Practice working with disaster planning._x000D_
_x000D_
(d)  CSRS Retirement Contributions Program (aka ERET CSRS Retirement) _x000D_
Capacity grants (formerly known as "Formula") authorized under the CSRS Retirement Contributions Program.  These grants are used to defray the CSRS Retirement costs to the 1862 land-grant institutions for the former Schedule A Appointments who conduct agricultural extension work.  _x000D_
_x000D_
Fiscal Year 2014 represented the last year that NIFA published a RFA for this program._x000D_
_x000D_
(e)  FERS Retirement Contributions Program (aka ERET FERS Retirement) _x000D_
These grants are used to defray the FERS Retirement costs to the 1862 land-grant institutions for the former Schedule A Appointments who conduct agricultural extension work._x000D_
_x000D_
(f) District of Columbia Public Postsecondary Education Reorganization Act Program (Cooperative Extension Programs) aka EUDC _x000D_
_x000D_
These funds are used by the University of the District of Columbia for the development of practical applications of research knowledge and giving of instruction and practical demonstrations of existing or improved practices or technologies in agriculture, uses of solar energy with respect to agriculture, home economics, and rural energy, and subjects relating thereto to persons not attending the University of the District of Columbia, and imparting information on those subjects through demonstrations, publications, and otherwise and for the necessary printing and distribution of information in connection with the subjects._x000D_
_x000D_
2.  Agricultural Extension at 1890 Land-Grant Institutions, Including Tuskegee University,  West Virginia State University and (newly designated) Central State University (Section 1444)  _x000D_
The purpose of this funding is to support agricultural and forestry extension activities at 1890 Land-Grant Institutions, including Tuskegee University, West Virginia State University and Central State University._x000D_
_x000D_
3. SMITH-LEVER  3(d): _x000D_
(a)  Expanded Food and Nutrition (EFNEP) (ENUT Nutrition Education)  _x000D_
These grants are used to assist all States in carrying out a program of extension activities designed to employ and train professional and paraprofessional aides to engage in direct nutrition education of low-income families and in other appropriate nutrition education programs._x000D_
_x000D_
(b)  Children, Youth, and Families at Risk (CYFAR)  _x000D_
Pertinent details will be provided at a future date._x000D_
_x000D_
(c )  Improve Rural Quality of Life _x000D_
Pertinent details will be provided at a future date._x000D_
_x000D_
(d)  Farm Safety  _x000D_
Pertinent details will be provided at a future date._x000D_
_x000D_
(e)  New Technologies at Ag Extension _x000D_
Pertinent details will be provided at a future date._x000D_
_x000D_
(f) Pest Management _x000D_
Pertinent details will be provided at a future date._x000D_
_x000D_
(g)  Sustainable Agriculture (SARE-PD) _x000D_
Effective FY 2014, this Program was consolidated under Research. See CFDA 10.215 for pertinent details._x000D_
_x000D_
(h)  Federally Recognized Tribes _x000D_
Pertinent details will be provided at a future date._x000D_
_x000D_
(i)  Youth Farm Safety Education &amp; Certification _x000D_
Pertinent details will be provided at a future date._x000D_
_x000D_
(j) EIPM Support _x000D_
Pertinent details will be provided at a future date._x000D_
_x000D_
(k)  EIPM Coordination _x000D_
Pertinent details will be provided at a future date._x000D_
_x000D_
4.  OTHER EXTENSION ACTIVITIES:_x000D_
 _x000D_
(a)  Renewable Resources Extension Act _x000D_
The purpose of the grant program is to provide funds for projects that: _x000D_
(1) Have national or regional relevancy; _x000D_
(2) Develop new and innovative projects that can be replicated at other institutions; or _x000D_
(3) Develop a strategic framework for the nationwide forest and rangeland resources  extension program.  _x000D_
NFF priorities are those that have been identified in the FY 2005-2009 RREA Strategic Plan:_x000D_
http://www.nifa.usda.gov/nea/nre/in_focus/forests_if_rrea.html._x000D_
_x000D_
(b)  Rural Health and Safety _x000D_
As specified in 7 U.S.C. 2662, grants will be made to establish the Rural Health and Safety Education Competitive Programs carried out by the eligible organizations in rural areas. The assistance provided by these programs, to the extent practicable, shall be coordinated with and delivered in cooperation with similar services or assistance by other Federal Agencies or programs for rural residents. _x000D_
_x000D_
(c)  Extension Services at the 1994 Institutions _x000D_
This program provides funding to (1) increase Extension program capacity at 1994 institutions; and (2) address special needs, take advantage of important opportunities, and/or demonstrate long-term sustained benefits of Extension projects at 1994 institutions.  In FY 2009, funded projects will support one or more of the six NIFA Strategic Goals (see Part VIII, E., Definitions) outlined in the NIFA Strategic Plan for FY 2007-2012:_x000D_
1)  Enhance international competitiveness of American agriculture;_x000D_
2)  Enhance the competitiveness and sustainability of rural and farm economies;_x000D_
3)  Support increased economic opportunities and improved quality of life in rural America;_x000D_
4)  Enhance protection and safety of the Nation's agriculture and food supply;_x000D_
5)  Improve the Nation's nutrition and health; and_x000D_
6)  Protect and enhance the Nation's natural resource base and environment._x000D_
_x000D_
(d)  Grants to Youth Serving Institutions  _x000D_
As specified in 7 U.S.C. 7630, grants will be made to establish pilot projects to expand the youth development programs carried out by the eligible organizations in rural areas or small towns.  _x000D_
Broad Purposes: _x000D_
•  Support and enhance the goals, objectives, and priorities of the eligible youth organizations;_x000D_
•  Support programs which address issues and needs of rural youth;_x000D_
•  Involve youth in design and implementation of their educational activities;_x000D_
•  Increase knowledge, skills, attitudes and behaviors necessary for rural youth to live productive, contributing, and fulfilling lives; and_x000D_
•  Increase economic opportunities and sustainability and improve quality of life in rural communities through enhanced human, social, civic, natural, financial, cultural, and built capital._x000D_
_x000D_
(e)  Food Animal Residue Avoidance Database Program (FARAD)  _x000D_
The purpose of the FARAD is to provide livestock producers, extension specialists, scientists, and veterinarians with up to date information to prevent drug, pesticide and environmental contaminant residues in food animal products._x000D_
_x000D_
(f)  Federal Administration  _x000D_
Pertinent details will be provided at a future date._x000D_
_x000D_
(g)  1890 Facilities (Section 1447)  _x000D_
_x000D_
The 1890 Facilities Grants Program provides funds for the acquisition and improvement of agricultural and food sciences facilities and equipment, including libraries, so that the 1890 land-grant institutions, Tuskegee University, West Virginia State University and (newly designated) Central State University, may participate fully in the production of human capital in the food and agricultural sciences. _x000D_
_x000D_
(h) Agriculture Risk Management Education Partnership Grants Program (aka ARPA &amp; RME &amp; ERME)_x000D_
Pertinent details will be provided at a future date.</t>
  </si>
  <si>
    <t>FORMULA GRANTS;PROJECT GRANTS</t>
  </si>
  <si>
    <t xml:space="preserve">SPECIAL NOTE:_x000D_
Please refer to the Competitive, Non-Competitive and/or Capacity Requests for Applications (RFAs) for further specific and pertinent details. RFAs are generally released annually. Hence, the RFAs provide the most current and accurate information available. Any specific instructions in the Competitive and/or Capacity RFAs supersede the general information provided in the CFDA database._x000D_
_x000D_
1. SMITH-LEVER  3(b) &amp; (c):_x000D_
_x000D_
(a)  Cooperative Extension Programs at 1862 Land-Grant Institutions 3b &amp; c Capacity (formerly known as “formula”) Grants:_x000D_
 _x000D_
Applications may be submitted by the following 1862 Land-grant Institutions: Auburn University, University of Alaska-Fairbanks, American Samoa Community College, University of Arizona, University of Arkansas, University of California, Colorado State University, University of Connecticut, University of Delaware, University of Florida, University of Georgia, University of Guam, University of Hawaii, University of Idaho, University of Illinois, Purdue University, Iowa State University, Kansas State University, University of Kentucky, Louisiana State University, University of Maine, University of Maryland-College Park, University of Massachusetts, Michigan State University, College of Micronesia, University of Minnesota, Mississippi State University, University of Missouri, Montana State University, University of Nebraska, University of Nevada-Reno, University of New Hampshire, Rutgers University, New Mexico State University, Cornell University, North Carolina State University, North Dakota State University, Northern Marianas College, Ohio State University, Oklahoma State University, Oregon State University, Pennsylvania State University, University of Puerto Rico, University of Rhode Island, Clemson University, South Dakota State University, University of Tennessee, Texas A &amp; M University, Utah State University, University of Vermont, Virginia Polytechnic Institute &amp; State University, University of the Virgin Islands, Washington State University, West Virginia University, University of Wisconsin, and University of Wyoming. _x000D_
_x000D_
Award recipients may subcontract to organizations not eligible to apply for funding provided that such arrangements are necessary to complete the project._x000D_
_x000D_
(b)  Cooperative Extension Programs at 1862 Land-Grant Institutions (Special Needs) :   _x000D_
_x000D_
Applications may be submitted by the following 1862 Land-grant Institutions: University of Alaska-Fairbanks, University of Arizona, Colorado State University, University of Idaho, Kansas State University, Montana State University, University of Nebraska, University of Nevada-Reno, New Mexico State University, North Dakota State University, Oregon State University, South Dakota State University, Texas A &amp; M University, Utah State University, University of Vermont, and University of Wyoming. _x000D_
_x000D_
Award recipients may subcontract to organizations not eligible to apply for funding provided that such arrangements are necessary to complete the project._x000D_
_x000D_
(c) Smith-Lever Special Needs Program  _x000D_
_x000D_
Applications may be submitted with the approval of Extension Directors of 1862 Land-grant Institutions in the 50 states, American Samoa, Guam, Micronesia, Northern Marianas, Puerto Rico, and the U.S. Virgin Islands. _x000D_
_x000D_
Award recipients may subcontract to organizations not eligible to apply provided such organizations are necessary for the conduct of the project. An applicant’s failure to meet an eligibility criterion by the time of an application deadline will result in NIFA not accepting the application or, even though an application may be reviewed, will preclude NIFA from making an award._x000D_
_x000D_
(d)  CSRS Retirement Contributions Program (aka ERET CSRS Retirement):_x000D_
_x000D_
This program is no longer funded by NIFA. The deadline for the FY 2015 Request for Applications (RFA) was October 15, 2014.  _x000D_
_x000D_
(e)  FERS Retirement Contributions Program (aka ERET FERS Retirement): _x000D_
_x000D_
This program is no longer funded by NIFA. The deadline for the FY 2016 RFA was July 20, 2015._x000D_
_x000D_
(f) District of Columbia Public Postsecondary Education Reorganization Act Program (Cooperative Extension Programs) aka EUDC _x000D_
_x000D_
The University of the District of Columbia, as the 1862 Land-Grant Institution, is the only applicant eligible for funding under the DCPPERA. _x000D_
_x000D_
The award recipient may subcontract to organizations not eligible to apply for funding provided that such arrangements are necessary to complete the project._x000D_
_x000D_
 2. Agricultural Extension at 1890 Land-Grant Institutions, Including Tuskegee University and West Virginia State University (Section 1444):  _x000D_
_x000D_
A. Eligible Applicants: _x000D_
_x000D_
Applications may be submitted by 1890 Land-Grant Universities, including Tuskegee University and West Virginia State University, that conduct agricultural extension activities in accordance with NARETPA section 1444(a)(1): Alabama A&amp;M University; Tuskegee University; University of Arkansas - Pine Bluff; Delaware State University; Florida A&amp;M University; Fort Valley State University; Kentucky State University; Southern University; University of Maryland – Eastern Shore; Alcorn State University; Lincoln University; North Carolina A &amp; T State University; Langston University; South Carolina State University; Tennessee State University; Prairie View A&amp;M University; Virginia State University; and West Virginia State University. _x000D_
_x000D_
Further, in accordance with Section 7129 of the Agricultural Act of 2014 (House Conference Report 113-333, to accompany H.R. 2642), Central State University has the Designation as 1890 Institution. _x000D_
_x000D_
Institutions may subcontract to organizations not eligible to apply for funding provided that such arrangements are necessary to complete the project or activity._x000D_
_x000D_
 3. SMITH-LEVER  3(d): _x000D_
_x000D_
(a)  Expanded Food and Nutrition (EFNEP) (ENUT Nutrition Education):_x000D_
 _x000D_
Applications may be submitted by State colleges and universities in accordance with Section 3(d) of the Smith-Lever Act: Auburn University; Alabama A &amp; M University; Tuskegee University; University of Alaska; American Samoa Community College; University of Arizona; University of Arkansas; University of Arkansas – Pine Bluff; University of California; Colorado State University; University of Connecticut; University of Delaware; Delaware State University; University of the District of Columbia; University of Florida; Florida A &amp; M University; University of Georgia; Fort Valley State University; University of Guam; University of Hawaii; University of Idaho; University of Illinois; Purdue University; Iowa State University; Kansas State University; University of Kentucky; Kentucky State University; Louisiana State University; Southern University; University of Maine; University of Maryland (College Park); University of Maryland (Eastern Shore); University of Massachusetts; Michigan State University; College of Micronesia; University of Minnesota; Mississippi State University; Alcorn State University; University of Missouri; Lincoln University; Montana State University; University of Nebraska; University of Nevada; University of New Hampshire; Rutgers University; New Mexico State University; Cornell University; North Carolina State University; North Carolina A &amp; T University; North Dakota State University; Northern  Marianas College; Ohio State University; Oklahoma State University; Langston University; Oregon State University; Pennsylvania State University; University of Puerto Rico; University of Rhode Island; Clemson University; South Carolina State University; South Dakota State University; University of Tennessee; Tennessee State University; Texas A&amp;M University; Prairie View A &amp; M University; Utah State University; University of Vermont; University of the Virgin Islands; Virginia Polytechnic Institute and State University; Virginia State University; Washington State University; West Virginia University; West Virginia State University; University of Wisconsin; and University of Wyoming. _x000D_
_x000D_
Award recipients may subcontract to organizations not eligible to apply for funding provided that such arrangements are necessary to complete the project._x000D_
_x000D_
(b)  Children, Youth, and Families at Risk (CYFAR)  _x000D_
Pertinent details will be provided at a future date._x000D_
_x000D_
(c )  Improve Rural Quality of Life _x000D_
Pertinent details will be provided at a future date._x000D_
_x000D_
(d)  Farm Safety  _x000D_
NOTE: Effective FY 2012, the following programs were consolidated:_x000D_
• Youth Farm Safety;_x000D_
• Farm Safety and Youth Safety Education and Certification; and_x000D_
• Assistive Technology Program for Farmers with Disabilities: National AgrAbility Project._x000D_
_x000D_
Pertinent details will be provided at a future date._x000D_
_x000D_
(e)  New Technologies at Ag Extension _x000D_
Pertinent details will be provided at a future date._x000D_
_x000D_
(f) Pest Management _x000D_
Pertinent details will be provided at a future date._x000D_
_x000D_
(g)  Sustainable Agriculture (SARE-PD) _x000D_
_x000D_
NOTES: _x000D_
(1) Effective Fiscal Year 2014, Programs under Sustainable Agriculture (research, education and extension) were merged into a single program under the research account.  _x000D_
(2) See CFDA Number 10.215 for all pertinent details._x000D_
_x000D_
(h)  Federally Recognized Tribes _x000D_
Pertinent details will be provided at a future date._x000D_
_x000D_
(i)  Youth Farm Safety Education &amp; Certification _x000D_
_x000D_
NOTE: Effective FY 2012, the following programs were consolidated:_x000D_
• Youth Farm Safety;_x000D_
• Farm Safety and Youth Safety Education and Certification; and_x000D_
• Assistive Technology Program for Farmers with Disabilities: National AgrAbility Project._x000D_
_x000D_
Pertinent details will be provided at a future date._x000D_
_x000D_
(j) EIPM Support _x000D_
Pertinent details will be provided at a future date._x000D_
_x000D_
(k)  EIPM Coordination _x000D_
Pertinent details will be provided at a future date._x000D_
_x000D_
4.  OTHER EXTENSION ACTIVITIES:_x000D_
 _x000D_
(a)  Renewable Resources Extension Act (RREA)_x000D_
_x000D_
Applications may be submitted by 1862 and 1890 land-grant institutions. _x000D_
Award recipients may subcontract to organizations not eligible to apply provided such organizations are necessary for the conduct of the project.  An applicant’s failure to meet an eligibility criterion by the time of an application deadline will preclude NIFA from making an award._x000D_
_x000D_
(b)  Rural Health and Safety (RHSE)_x000D_
_x000D_
Land-grant colleges and universities that are eligible to receive funds under the Act of July 2, 1862 (7 U.S.C. 301 et seq.), and the Act of August 30, 1890 (7 U.S.C. 321 et seq.), including Tuskegee University, West Virginia State University and the University of the District of Columbia._x000D_
_x000D_
Applications may be submitted by any of the Tribal colleges and universities designated as 1994 Land-Grant Institutions under the Educational Land-Grant Status Act of 1994, as amended._x000D_
 _x000D_
Award recipients may subward to other organizations provided such organizations are necessary for the conduct of the project. Failure to meet an eligibility criterion by the application deadline will disqualify an applicant from consideration and will result in NIFA returning the application without review or, even though an application may be reviewed, will preclude NIFA from reviewing the application and making an award._x000D_
_x000D_
(c)  Extension Services at the 1994 Institutions _x000D_
_x000D_
Applications may be submitted by any of the Tribal colleges and universities designated as 1994 Land-Grant Institutions under the Educational Land-Grant Status Act of 1994, as amended._x000D_
_x000D_
Award recipients may subcontract to organizations not eligible to apply provided such organizations are necessary for the conduct of project goals and objectives.  An applicant’s failure to meet an eligibility criterion by the time of an application deadline will result in NIFA returning the application without review or, even though an application may be reviewed, will preclude NIFA from making an award._x000D_
_x000D_
(d)  Grants to Youth Serving Institutions (RYD)  _x000D_
_x000D_
Pursuant to 7 U.S.C. Section 7630, only the Girl Scouts of the United States of America, the National 4-H Council, the Boy Scouts of America, and the National FFA Organization are eligible to apply.  NIFA will accept only one application from each organization. The application must be developed and submitted by the national office of each respective organization.  Rural Youth Development awards will be distributed to each of the four (4) eligible organizations that submits an application in accordance with RFA requirements, if the application is found to be worthy of support through the peer review process. The amount awarded to each organization will be determined based on review and recommendations of a peer review panel. _x000D_
_x000D_
Award recipients may subcontract to organizations not eligible to apply provided such organizations are necessary for the conduct of the project.  _x000D_
_x000D_
If an applicant fails to meet an eligibility criterion by the time of the application deadline, the application will be at risk of being excluded from NIFA review and will preclude NIFA from making an award._x000D_
_x000D_
(e)  Food Animal Residue Avoidance Database Program (FARAD)  _x000D_
_x000D_
The Secretary shall offer to enter into a contract, grant, or cooperative agreement with 1 or more appropriate colleges and universities to operate the FARAD program. _x000D_
_x000D_
(f)  Federal Administration  (DIRECT APPROPRIATION)  _x000D_
Pertinent details will be provided at a future date._x000D_
_x000D_
(g)  1890 Facilities (Section 1447)  _x000D_
_x000D_
Eligible applicants under this RFA are the 1890 land-grant institutions, including Tuskegee University and West Virginia State University.  They are:  Alabama A&amp;M University, Tuskegee University,  University of Arkansas-Pine Bluff, Delaware State University, Florida A&amp;M University, Fort Valley State University, Kentucky State University, Southern University, University of Maryland-Eastern Shore, Lincoln University, Alcorn State University, North Carolina A&amp;T State University, Langston University, South Carolina State University, Tennessee State University, Prairie View A&amp;M University, Virginia State University, and West Virginia State University._x000D_
_x000D_
Further, in accordance with Section 7129 of the Agricultural Act of 2014 (House Conference Report 113-333, to accompany H.R. 2642), Central State University has the Designation as 1890 Institution._x000D_
</t>
  </si>
  <si>
    <t>Extension Programs at the State and county level are available to the general public.</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</si>
  <si>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to:\r\n(i) Be registered in SAM before submitting its application;\r\n\r\n(ii) Provide a valid DUNS number in its application; and\r\n\r\n(iii) Continue to maintain an active SAM registration with current information at all times during which it has an active Federal award or an application or plan under consideration by a Federal awarding agency.\r\n\r\nIt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Request for Applications (RFAs). Successful applicants recommended for funding must furnish the information and assurances requested during the award documentation process. These include, but are not limited to the following:\r\n\r\nOrganizational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Information.”\r\n\r\nSPECIAL NOTE:\r\nPlease refer to the Capacity, Competitive, and/or Non-Competitive Request for Applications (RFAs) for further specific and pertinent details. The most current RFAs are available as follows:\r\n\r\nJOINT PROGRAM: Cooperative Extension Programs at 1862 Land-grant Institutions and District of Columbia Public Postsecondary Education Reorganization Act Program (DCPPERA) (Capacity):\r\nhttps://nifa.usda.gov/program/smith-lever-act-capacity-grant\r\n\r\nCooperative Extension Programs at 1862 Land-grant Institutions - (Special Needs) (Capacity):\r\nhttps://nifa.usda.gov/sites/default/files/resources/FY18-CES-SLSN-Modification-882017.pdf\r\n\r\nSmith-Lever Special Needs Competitive Grants Program:\r\nhttps://nifa.usda.gov/program/smith-lever-act-sections-3b-and-3c-special-needs-capacity-grant\r\n\r\n1890 LGI's and Tuskegee,  West Virginia &amp; Central State:\r\nhttps://nifa.usda.gov/program/agricultural-extension-programs-1890-institutions\r\n\r\nExpanded Food and Nutrition Education Program (EFNEP):\r\nhttps://nifa.usda.gov/resource/fy2017-efnep-rfa\r\n\r\nhttps://nifa.usda.gov/funding-opportunity/expanded-food-and-nutrition-education-program-webneers\r\n\r\nFarm Safety and Youth Safety Education and Certification\r\nhttps://nifa.usda.gov/funding-opportunity/youth-farm-safety-education-and-certification-program\r\n\r\nNew Technologies at Ag Extension (NTAE)\r\nhttps://nifa.usda.gov/funding-opportunity/new-technologies-ag-extension-ntae\r\n\r\nChildren, Youth, and Families At- Risk (CYFAR); Sustainable Community Projects (CYFAR-SCP) and Professional Development Technology Assistance (CYFAR-PDTA):\r\nSustainable Community Projects (SCP):\r\nhttps://nifa.usda.gov/funding-opportunity/children-youth-and-families-risk-cyfar-sustainable-community-projects\r\n\r\nMilitary:\r\nhttps://nifa.usda.gov/funding-opportunity/archive-children-youth-and-families-risk-military\r\n\r\nhttps://nifa.usda.gov/funding-opportunity/cyfar-4-h-military-partnership-professional-development-and-technical-assistance\r\n\r\nProfessional and Technical Assistance (PDTA):\r\nhttps://nifa.usda.gov/funding-opportunity/archive-children-youth-and-families-risk-professional-development-and-technical\r\n\r\nFederally-Recognized Tribes Extension Program  (aka FRTEP):\r\nhttps://nifa.usda.gov/funding-opportunity/federally-recognized-tribes-extension-program-frtep-formerly-extension-indian\r\n\r\nExtension Services at the 1994 Institutions (aka Tribal Colleges Extension Program) (TCEP) and Special Emphasis (TCEP-SE):\r\nhttps://nifa.usda.gov/funding-opportunity/tribal-colleges-extension-services-program-capacity-tcep\r\n\r\nhttps://nifa.usda.gov/funding-opportunity/tribal-colleges-extension-program-special-emphasis-tcep-se\r\n\r\nRenewable Resources Extension Act Program - (RREA) and National Focus Fund Projects (RREA-NFF):\r\nhttps://nifa.usda.gov/program/renewable-resources-extension-act-capacity-grant\r\n\r\nhttps://nifa.usda.gov/funding-opportunity/renewable-resources-extension-act-national-focus-fund-projects-rrea-nff\r\n\r\nRural Health and Safety (aka Rural Health &amp; Safety Education):\r\nhttps://nifa.usda.gov/funding-opportunity/rural-health-and-safety-education-competitive-grants-program-rhse\r\n\r\n1890 Facilities Grant Program (and Renewals):\r\nhttps://nifa.usda.gov/funding-opportunity/1890-facilities-grants-program-renewals\r\n\r\nFood Animal Residue Avoidance Database Program (FARAD)\r\nhttp://www.farad.org/\r\n\r\nAgriculture Risk Management Education Program (aka RME Program):\r\nhttps://nifa.usda.gov/funding-opportunity/agriculture-risk-management-education-partnerships-arme-competitive-grants\r\n\r\nAssistive Technology Program for Farmers with Disabilities: National AgrAbility Project:\r\nhttps://nifa.usda.gov/funding-opportunity/agrability-assistive-technology-program-farmers-disabilities\r\n\r\nHealthy Homes Partnership:\r\nhttps://nifa.usda.gov/funding-opportunity/healthy-homes-partnership\r\n\r\nRFAs are generally released annually. Hence, the RFAs provide the most current and accurate information available. Any specific instructions in the Capacity, Competitive, and/or Non-Competitive RFAs supersede the general information provided in the CFDA database.","isApplicable":true}</t>
  </si>
  <si>
    <t>{"environmentalImpact":{"reports":[{"isSelected":true,"reportCode":"statement"},{"isSelected":false,"reportCode":"assessment"},{"isSelected":false,"reportCode":"ExecutiveOrder12372"},{"isSelected":true,"reportCode":"otherRequired"}]},"description":"SPECIAL NOTE:\r\nPlease refer to the Competitive, Non-Competitive and/or Capacity Requests for Applications (RFAs) for further specific and pertinent details. RFAs are generally released annually. Hence, the RFAs provide the most current and accurate information available. Any specific instructions in the Competitive and/or Capacity RFAs supersede the general information provided in the CFDA database.\r\n\r\nAll RFAs are published on the Agency’s website and Grants.gov.  Applicants must complete the Grants.gov registration process.  \r\n\r\nhis program is excluded from coverage under E.O. 12372.\r\n\r\n\r\nGENERAL PERTINENT DETAILS:\r\n\r\n1. SMITH-LEVER  3(b) &amp; (c):\r\n(a)  Cooperative Extension Programs at 1862 Land-Grant Institutions [(aka 3b &amp; c Capacity Funds), formerly known as \"Formula\" funds)] \r\n\r\nPre-award form submissions must be submitted to the Cooperative Extension Programs at 1862 Land-grant Institutions program as a “new” application on the www.grants.gov website. As noted in the Capacity Request for Applications (Capacity RFA), these application packages complement, rather than duplicate, the information collected via the Plan of Work (POW) system, and together satisfy all legislative and regulatory pre-award requirements.\r\n\r\nSection 202 of the Agricultural Research, Extension, and Education Reform Act of 1998 (AREERA) amended the Smith-Lever Act and the Hatch Act to require approved plans of work for agricultural extension and research activities at 1862 Land-grant Institutions in order to receive Federal funding.  Therefore, each 1862 Land-grant Institution must submit both a 5-Year Plan of Work Update (i.e., submitted each year as an update) and an Annual Report of Accomplishments and Results.  Both reports were due by April 1.  \r\n\r\n(b)  Cooperative Extension Programs at 1862 Land-Grant Institutions (Special Needs) :\r\n   \r\nPre-award form submissions must be submitted to Special Needs Program as a “new” application on the www.grants.gov website. As noted in the Capacity Request for Applications (Capacity RFA), these application packages complement, rather than duplicate, the information collected via the Plan of Work (POW) system, and together satisfy all legislative and regulatory pre-award requirements.\r\n\r\nSection 202 of the Agricultural Research, Extension, and Education Reform Act of 1998 (AREERA) amended the Smith-Lever Act and the Hatch Act to require approved plans of work for agricultural extension and research activities at 1862 Land-grant Institutions in order to receive Federal funding.  Therefore, each 1862 Land-grant Institution must submit both a 5-Year Plan of Work Update (i.e., submitted each year as an update) and an Annual Report of Accomplishments and Results.  Both reports were due by April 1.  \r\n\r\n (c) Smith-Lever Special Needs Program :\r\n \r\nPertinent info to be determined at a later date.\r\n \r\n(d)  CSRS Retirement Contributions Program (aka ERET CSRS Retirement):  \r\n\r\nThis program is no longer funded by NIFA. The deadline for the FY 2015 Request for Applications (RFA) was October 15, 2014.\r\n\r\n(e)  FERS Retirement Contributions Program (aka ERET FERS Retirement): \r\n\r\nThis program is no longer funded by NIFA. The deadline for the FY 2016 RFA was July 20, 2015.\r\n\r\n(f) District of Columbia Public Postsecondary Education Reorganization Act Program (Cooperative Extension Programs) aka EUDC:\r\n \r\nPre-award form submissions must be submitted to the DCPPERA program as a “new” application on the www.grants.gov website. As noted in the Capacity Request for Applications (Capacity RFA), these application packages complement, rather than duplicate, the information collected via the Plan of Work (POW) system, and together satisfy all legislative and regulatory pre-award requirements. \r\n\r\nSection 105 of the Agricultural Research, Extension, and Education Reform Act of 1998 (AREERA) amended the Smith-Lever Act and the Hatch Act to require an approved Plan of Work for extension and research activities at 1862 Land-grant Institutions in order to receive Federal funding. As stated in the Preface to the Federal Register Notice at 71 FR 4107, “Although the District of Columbia receives extension funds under the District of Columbia Postsecondary Education Reorganization Act, Public Law 93–471, as opposed to the Smith-Lever Act, NIFA has determined that it should be subject to the POW requirements imposed under these guidelines except where expressly excluded.” Therefore, the University of the District of Columbia must submit both a 5-Year Plan of Work Update (i.e., submitted as an annual update) and an Annual Report of Accomplishments and Results. Both reports were due April 1.\r\n\r\n 2. Agricultural Extension at 1890 Land-Grant Institutions, Including Tuskegee University and West Virginia State University (Section 1444):\r\n  \r\nPre-award form submissions must be submitted to the Section 1444 Program as a “new” application on the www.grants.gov website. These application packages complement, rather than duplicate, the information collected via the Plan of Work (POW) system, and together satisfy all legislative and regulatory pre-award requirements. \r\n\r\nSection 225 of the Agricultural Research, Extension, and Education Reform Act of 1998 (AREERA) amended NARETPA to require an approved Plan of Work for agricultural extension and research activities at 1890 Land-Grant Institutions in order to receive Federal funding. Therefore, each 1890 land-grant institution, including Tuskegee University and West Virginia State University, must submit both a 5-Year Plan of Work Update and an Annual Report of Accomplishments and Results. Both reports are due April 1.\r\n\r\nFurther, in accordance with Section 7129 of the Agricultural Act of 2014 (House Conference Report 113-333, to accompany H.R. 2642), Central State University has the Designation as 1890 Institution.\r\n\r\n3. SMITH-LEVER  3(d): \r\n(a)  Expanded Food and Nutrition (EFNEP) (ENUT Nutrition Education): \r\n\r\nNo Standard Form (SF) 424-A, Budget Information for Non-Construction Programs, and no Budget Narrative Attachment Form are required for either the initial or the final submissions. However, the EFNEP-specific forms will be required. \r\n\r\nPre-award form submissions must be submitted to EFNEP as a “new” application on the www.grants.gov website. The SF-424M Application Package should include: \r\n\tApplication for Federal Assistance (Standard Form (SF) 424M   \r\n            (Mandatory) \r\n\tNIFA Supplemental Information Form \r\n\tKey Contacts Form \r\n\r\n(b)  Youth at Risk  (CYFAR):\r\nRefer to the most current Request for Applications (RFA) for specific instructions. Pertinent details to be reflected in the CFDA database at a future date. .\r\n\r\n(c )  Improve Rural Quality of Life \r\nRefer to the most current Request for Applications (RFA) for specific instructions. Pertinent details to be reflected in the CFDA database at a future date. .\r\n\r\n(d)  Farm Safety: \r\nNOTE: The following Farm Safety Programs were combined:\r\n• Farm Safety;\r\n• Farm Safety and Youth Safety Education and Certification Program; and\r\n• Assistive Technology Program for Farmers with Disabilities -National AgrAbility Project.\r\n \r\nRefer to the most current Request for Applications (RFA) for specific instructions. Pertinent details to be reflected in the CFDA database at a future date. .\r\n\r\n(e)  New Technologies at Ag Extension  (NTAE):\r\nRefer to the most current Request for Applications (RFA) for specific instructions. Pertinent details to be reflected in the CFDA database at a future date.\r\n\r\n(f) Pest Management: \r\nRefer to the most current Request for Applications (RFA) for specific instructions. Pertinent details to be reflected in the CFDA database at a future date. .\r\n\r\n(g)  Sustainable Agriculture (SARE-PD) \r\n\r\nNOTE: Effective Fiscal Year 2014, Programs under Sustainable Agriculture (research, education and extension) were merged into a single program under the research account.  \r\n\r\nSee CFDA Number 10.215 for pertinent details.\r\n\r\n\r\n(h)  Federally Recognized Tribes: \r\nRefer to the most current Request for Applications (RFA) for specific instructions. Pertinent details to be reflected in the CFDA database at a future date. .\r\n\r\n(i)  Youth Farm Safety Education &amp; Certification: \r\nNOTE: The following Farm Safety Programs were combined:\r\n•\tFarm Safety;\r\n•\tFarm Safety and Youth Safety Education and Certification Program; and\r\n•\tAssistive Technology Program for Farmers with Disabilities -National AgrAbility Project.\r\nPertinent details will be provided at a future date.\r\n\r\n(j) EIPM Support: \r\nRefer to the most current Request for Applications (RFA) for specific instructions. Pertinent details to be reflected in the CFDA database at a future date. .\r\n\r\n(k)  EIPM Coordination: \r\nRefer to the most current Request for Applications (RFA) for specific instructions. Pertinent details to be reflected in the CFDA database at a future date. .\r\n\r\n4.  OTHER EXTENSION ACTIVITIES:\r\n \r\n(a)  Renewable Resources Extension Act (RREA): \r\nApplication packages complement, rather than duplicate, the information collected via the Plan of Work (POW) system and the Research, Extension, and Education Project Online Reporting Tool (REEport), and together satisfy all legislative and regulatory pre-award requirements. \r\n\r\nRefer to the most current Request for Applications (RFA) for specific instructions. Pertinent details to be reflected in the CFDA database at a future date. .\r\n\r\n(b)  Rural Health and Safety (RHSE): \r\nRefer to the most current Request for Applications (RFA) for specific instructions. Pertinent details to be reflected in the CFDA database at a future date. .\r\n\r\n(c)  Extension Services at the 1994 Institutions: \r\nRefer to the most current Request for Applications (RFA) for specific instructions. Pertinent details to be reflected in the CFDA database at a future date. .\r\n\r\n(d)  Grants to Youth Serving Institutions  (RYD):\r\nRefer to the most current Request for Applications (RFA) for specific instructions. Pertinent details to be reflected in the CFDA database at a future date. .\r\n\r\n(e)  Food Animal Residue Avoidance Database Program (FARAD):  \r\nRefer to the most current Request for Applications (RFA) for specific instructions. Pertinent details to be reflected in the CFDA database at a future date. .\r\n\r\n(f)  Federal Administration  (DIRECT APPROPRIATION):  \r\nRefer to the most current Request for Applications (RFA) for specific instructions. Pertinent details to be reflected in the CFDA database at a future date. .\r\n\r\n(g)  1890 Facilities (Section 1447):  \r\n\r\nIn accordance with Section 7129 of the Agricultural Act of 2014 (House Conference Report 113-333, to accompany H.R. 2642), Central State University has the Designation as 1890 Institution. \r\n\r\nRefer to the most current Request for Applications (RFA) for specific instructions. Pertinent details to be reflected in the CFDA database at a future date. .\r\n\r\n"}</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</si>
  <si>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Capacity, Competitive, and/or Non-Competitive Request for Applications (RFAs) for further specific and pertinent details. The most current RFAs are available as follows: \r\n\r\nJOINT PROGRAM: Cooperative Extension Programs at 1862 Land-grant Institutions and District of Columbia Public Postsecondary Education Reorganization Act Program (DCPPERA) (Capacity):\r\nhttps://nifa.usda.gov/program/smith-lever-act-capacity-grant\r\n\r\nCooperative Extension Programs at 1862 Land-grant Institutions - (Special Needs) (Capacity):\r\nhttps://nifa.usda.gov/sites/default/files/resources/FY18-CES-SLSN-Modification-882017.pdf\r\n\r\nSmith-Lever Special Needs Competitive Grants Program:\r\nhttps://nifa.usda.gov/program/smith-lever-act-sections-3b-and-3c-special-needs-capacity-grant\r\n\r\n1890 LGI's and Tuskegee,  West Virginia &amp; Central State:\r\nhttps://nifa.usda.gov/program/agricultural-extension-programs-1890-institutions\r\n\r\nExpanded Food and Nutrition Education Program (EFNEP):\r\nhttps://nifa.usda.gov/resource/fy2017-efnep-rfa\r\n\r\nhttps://nifa.usda.gov/funding-opportunity/expanded-food-and-nutrition-education-program-webneers\r\n\r\nFarm Safety and Youth Safety Education and Certification\r\nhttps://nifa.usda.gov/funding-opportunity/youth-farm-safety-education-and-certification-program\r\n\t\r\nNew Technologies at Ag Extension (NTAE)\r\nhttps://nifa.usda.gov/funding-opportunity/new-technologies-ag-extension-ntae\r\n\r\nChildren, Youth, and Families At- Risk (CYFAR); Sustainable Community Projects (CYFAR-SCP) and Professional Development Technology Assistance (CYFAR-PDTA): \r\nSustainable Community Projects (SCP):\r\nhttps://nifa.usda.gov/funding-opportunity/children-youth-and-families-risk-cyfar-sustainable-community-projects\r\n\r\nMilitary:\r\nhttps://nifa.usda.gov/funding-opportunity/archive-children-youth-and-families-risk-military\r\n\r\nhttps://nifa.usda.gov/funding-opportunity/cyfar-4-h-military-partnership-professional-development-and-technical-assistance\r\n\r\nProfessional and Technical Assistance (PDTA):\r\nhttps://nifa.usda.gov/funding-opportunity/archive-children-youth-and-families-risk-professional-development-and-technical\r\n\r\nFederally-Recognized Tribes Extension Program  (aka FRTEP):\r\nhttps://nifa.usda.gov/funding-opportunity/federally-recognized-tribes-extension-program-frtep-formerly-extension-indian\r\n\r\nExtension Services at the 1994 Institutions (aka Tribal Colleges Extension Program) (TCEP) and Special Emphasis (TCEP-SE):\r\nhttps://nifa.usda.gov/funding-opportunity/tribal-colleges-extension-services-program-capacity-tcep\r\n\r\nhttps://nifa.usda.gov/funding-opportunity/tribal-colleges-extension-program-special-emphasis-tcep-se\r\n\r\nRenewable Resources Extension Act Program - (RREA) and National Focus Fund Projects (RREA-NFF):\r\nhttps://nifa.usda.gov/program/renewable-resources-extension-act-capacity-grant\r\nhttps://nifa.usda.gov/funding-opportunity/renewable-resources-extension-act-national-focus-fund-projects-rrea-nff\r\n\r\nRural Health and Safety (aka Rural Health &amp; Safety Education):\r\nhttps://nifa.usda.gov/funding-opportunity/rural-health-and-safety-education-competitive-grants-program-rhse\r\n\r\n1890 Facilities Grant Program (and Renewals):\r\nhttps://nifa.usda.gov/funding-opportunity/1890-facilities-grants-program-renewals\r\n\r\nFood Animal Residue Avoidance Database Program (FARAD)\r\nhttp://www.farad.org/\r\n\r\nAgriculture Risk Management Education Program (aka RME Program):\r\nhttps://nifa.usda.gov/funding-opportunity/agriculture-risk-management-education-partnerships-arme-competitive-grants\r\n\r\nAssistive Technology Program for Farmers with Disabilities: National AgrAbility Project:\r\nhttps://nifa.usda.gov/funding-opportunity/agrability-assistive-technology-program-farmers-disabilities\r\n\r\nHealthy Homes Partnership:\r\nhttps://nifa.usda.gov/funding-opportunity/healthy-homes-partnership\r\n\r\nRFAs are generally released annually. Hence, the RFAs provide the most current and accurate information available. Any specific instructions in the Capacity, Competitive, and/or Non-Competitive RFAs supersede the general information provided in the CFDA database."}</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</si>
  <si>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Capacity, Competitive, and/or Non-Competitive Request for Applications (RFAs) for further specific and pertinent details. The most current RFAs are available as follows: _x000D_
_x000D_
JOINT PROGRAM: Cooperative Extension Programs at 1862 Land-grant Institutions and District of Columbia Public Postsecondary Education Reorganization Act Program (DCPPERA) (Capacity):_x000D_
https://nifa.usda.gov/program/smith-lever-act-capacity-grant_x000D_
_x000D_
Cooperative Extension Programs at 1862 Land-grant Institutions - (Special Needs) (Capacity):_x000D_
https://nifa.usda.gov/sites/default/files/resources/FY18-CES-SLSN-Modification-882017.pdf_x000D_
_x000D_
Smith-Lever Special Needs Competitive Grants Program:_x000D_
https://nifa.usda.gov/program/smith-lever-act-sections-3b-and-3c-special-needs-capacity-grant_x000D_
_x000D_
1890 LGI's and Tuskegee,  West Virginia &amp; Central State:_x000D_
https://nifa.usda.gov/program/agricultural-extension-programs-1890-institutions_x000D_
_x000D_
Expanded Food and Nutrition Education Program (EFNEP):_x000D_
https://nifa.usda.gov/resource/fy2017-efnep-rfa_x000D_
_x000D_
https://nifa.usda.gov/funding-opportunity/expanded-food-and-nutrition-education-program-webneers_x000D_
_x000D_
Farm Safety and Youth Safety Education and Certification_x000D_
https://nifa.usda.gov/funding-opportunity/youth-farm-safety-education-and-certification-program_x000D_
	_x000D_
New Technologies at Ag Extension (NTAE)_x000D_
https://nifa.usda.gov/funding-opportunity/new-technologies-ag-extension-ntae_x000D_
_x000D_
Children, Youth, and Families At- Risk (CYFAR); Sustainable Community Projects (CYFAR-SCP) and Professional Development Technology Assistance (CYFAR-PDTA): _x000D_
Sustainable Community Projects (SCP):_x000D_
https://nifa.usda.gov/funding-opportunity/children-youth-and-families-risk-cyfar-sustainable-community-projects_x000D_
_x000D_
Military:_x000D_
https://nifa.usda.gov/funding-opportunity/archive-children-youth-and-families-risk-military_x000D_
_x000D_
https://nifa.usda.gov/funding-opportunity/cyfar-4-h-military-partnership-professional-development-and-technical-assistance_x000D_
_x000D_
Professional and Technical Assistance (PDTA):_x000D_
https://nifa.usda.gov/funding-opportunity/archive-children-youth-and-families-risk-professional-development-and-technical_x000D_
_x000D_
Federally-Recognized Tribes Extension Program  (aka FRTEP):_x000D_
https://nifa.usda.gov/funding-opportunity/federally-recognized-tribes-extension-program-frtep-formerly-extension-indian_x000D_
_x000D_
Extension Services at the 1994 Institutions (aka Tribal Colleges Extension Program) (TCEP) and Special Emphasis (TCEP-SE):_x000D_
https://nifa.usda.gov/funding-opportunity/tribal-colleges-extension-services-program-capacity-tcep_x000D_
https://nifa.usda.gov/funding-opportunity/tribal-colleges-extension-program-special-emphasis-tcep-se_x000D_
_x000D_
Renewable Resources Extension Act Program - (RREA) and National Focus Fund Projects (RREA-NFF):_x000D_
https://nifa.usda.gov/program/renewable-resources-extension-act-capacity-grant_x000D_
_x000D_
https://nifa.usda.gov/funding-opportunity/renewable-resources-extension-act-national-focus-fund-projects-rrea-nff_x000D_
_x000D_
Rural Health and Safety (aka Rural Health &amp; Safety Education):_x000D_
https://nifa.usda.gov/funding-opportunity/rural-health-and-safety-education-competitive-grants-program-rhse_x000D_
_x000D_
1890 Facilities Grant Program (and Renewals):_x000D_
https://nifa.usda.gov/funding-opportunity/1890-facilities-grants-program-renewals_x000D_
_x000D_
Food Animal Residue Avoidance Database Program (FARAD)_x000D_
http://www.farad.org/_x000D_
_x000D_
Agriculture Risk Management Education Program (aka RME Program):_x000D_
https://nifa.usda.gov/funding-opportunity/agriculture-risk-management-education-partnerships-arme-competitive-grants_x000D_
_x000D_
Assistive Technology Program for Farmers with Disabilities: National AgrAbility Project:_x000D_
https://nifa.usda.gov/funding-opportunity/agrability-assistive-technology-program-farmers-disabilities_x000D_
_x000D_
Healthy Homes Partnership:_x000D_
https://nifa.usda.gov/funding-opportunity/healthy-homes-partnership_x000D_
_x000D_
RFAs are generally released annually. Hence, the RFAs provide the most current and accurate information available. Any specific instructions in the Capacity, Competitive, and/or Non-Competitive RFAs supersede the general information provided in the CFDA database.</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</si>
  <si>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Capacity, Competitive, and/or Non-Competitive Request for Applications (RFAs) for further specific and pertinent details. The most current RFA is available as follows: _x000D_
_x000D_
JOINT PROGRAM: Cooperative Extension Programs at 1862 Land-grant Institutions and District of Columbia Public Postsecondary Education Reorganization Act Program (DCPPERA) (Capacity):_x000D_
https://nifa.usda.gov/program/smith-lever-act-capacity-grant_x000D_
_x000D_
Cooperative Extension Programs at 1862 Land-grant Institutions - (Special Needs) (Capacity):_x000D_
https://nifa.usda.gov/sites/default/files/resources/FY18-CES-SLSN-Modification-882017.pdf_x000D_
_x000D_
Smith-Lever Special Needs Competitive Grants Program:_x000D_
https://nifa.usda.gov/program/smith-lever-act-sections-3b-and-3c-special-needs-capacity-grant_x000D_
 _x000D_
1890 LGI's and Tuskegee,  West Virginia &amp; Central State:_x000D_
https://nifa.usda.gov/program/agricultural-extension-programs-1890-institutions_x000D_
_x000D_
Expanded Food and Nutrition Education Program (EFNEP):_x000D_
https://nifa.usda.gov/resource/fy2017-efnep-rfa_x000D_
_x000D_
https://nifa.usda.gov/funding-opportunity/expanded-food-and-nutrition-education-program-webneers_x000D_
_x000D_
Farm Safety and Youth Safety Education and Certification_x000D_
https://nifa.usda.gov/funding-opportunity/youth-farm-safety-education-and-certification-program_x000D_
	_x000D_
New Technologies at Ag Extension (NTAE)_x000D_
https://nifa.usda.gov/funding-opportunity/new-technologies-ag-extension-ntae_x000D_
_x000D_
Children, Youth, and Families At- Risk (CYFAR); Sustainable Community Projects (CYFAR-SCP) and Professional Development Technology Assistance (CYFAR-PDTA): _x000D_
Sustainable Community Projects (SCP):_x000D_
https://nifa.usda.gov/funding-opportunity/children-youth-and-families-risk-cyfar-sustainable-community-projects_x000D_
_x000D_
Military:_x000D_
https://nifa.usda.gov/funding-opportunity/archive-children-youth-and-families-risk-military_x000D_
_x000D_
https://nifa.usda.gov/funding-opportunity/cyfar-4-h-military-partnership-professional-development-and-technical-assistance_x000D_
_x000D_
Professional and Technical Assistance (PDTA):_x000D_
https://nifa.usda.gov/funding-opportunity/archive-children-youth-and-families-risk-professional-development-and-technical_x000D_
_x000D_
Federally-Recognized Tribes Extension Program  (aka FRTEP):_x000D_
https://nifa.usda.gov/funding-opportunity/federally-recognized-tribes-extension-program-frtep-formerly-extension-indian_x000D_
_x000D_
Extension Services at the 1994 Institutions (aka Tribal Colleges Extension Program) (TCEP) and Special Emphasis (TCEP-SE):_x000D_
https://nifa.usda.gov/funding-opportunity/tribal-colleges-extension-services-program-capacity-tcep_x000D_
_x000D_
https://nifa.usda.gov/funding-opportunity/tribal-colleges-extension-program-special-emphasis-tcep-se_x000D_
_x000D_
Renewable Resources Extension Act Program - (RREA) and National Focus Fund Projects (RREA-NFF):_x000D_
https://nifa.usda.gov/program/renewable-resources-extension-act-capacity-grant_x000D_
_x000D_
https://nifa.usda.gov/funding-opportunity/renewable-resources-extension-act-national-focus-fund-projects-rrea-nff_x000D_
_x000D_
Rural Health and Safety (aka Rural Health &amp; Safety Education):_x000D_
https://nifa.usda.gov/funding-opportunity/rural-health-and-safety-education-competitive-grants-program-rhse_x000D_
_x000D_
1890 Facilities Grant Program (and Renewals):_x000D_
https://nifa.usda.gov/funding-opportunity/1890-facilities-grants-program-renewals_x000D_
_x000D_
Food Animal Residue Avoidance Database Program (FARAD)_x000D_
http://www.farad.org/_x000D_
_x000D_
Agriculture Risk Management Education Program (aka RME Program):_x000D_
https://nifa.usda.gov/funding-opportunity/agriculture-risk-management-education-partnerships-arme-competitive-grants_x000D_
_x000D_
Assistive Technology Program for Farmers with Disabilities: National AgrAbility Project:_x000D_
https://nifa.usda.gov/funding-opportunity/agrability-assistive-technology-program-farmers-disabilities_x000D_
_x000D_
Healthy Homes Partnership:_x000D_
https://nifa.usda.gov/funding-opportunity/healthy-homes-partnership_x000D_
_x000D_
RFAs are generally released annually. Hence, the RFAs provide the most current and accurate information available. Any specific instructions in the Capacity, Competitive, and/or Non-Competitive RFAs supersede the general information provided in the CFDA database. </t>
  </si>
  <si>
    <t>Specific details are provided in the Request for Applications (RFA), which are generally published annually. _x000D_
_x000D_
The most current RFA is available as follows: _x000D_
_x000D_
JOINT PROGRAM: Cooperative Extension Programs at 1862 Land-grant Institutions and District of Columbia Public Postsecondary Education Reorganization Act Program (DCPPERA) (Capacity):_x000D_
https://nifa.usda.gov/program/smith-lever-act-capacity-grant_x000D_
_x000D_
Cooperative Extension Programs at 1862 Land-grant Institutions - (Special Needs) (Capacity):_x000D_
https://nifa.usda.gov/sites/default/files/resources/FY18-CES-SLSN-Modification-882017.pdf_x000D_
_x000D_
Smith-Lever Special Needs Competitive Grants Program:_x000D_
https://nifa.usda.gov/program/smith-lever-act-sections-3b-and-3c-special-needs-capacity-grant_x000D_
_x000D_
1890 LGI's and Tuskegee,  West Virginia &amp; Central State:_x000D_
https://nifa.usda.gov/program/agricultural-extension-programs-1890-institutions_x000D_
_x000D_
Expanded Food and Nutrition Education Program (EFNEP):_x000D_
https://nifa.usda.gov/resource/fy2017-efnep-rfa_x000D_
_x000D_
https://nifa.usda.gov/funding-opportunity/expanded-food-and-nutrition-education-program-webneers_x000D_
_x000D_
Farm Safety and Youth Safety Education and Certification_x000D_
https://nifa.usda.gov/funding-opportunity/youth-farm-safety-education-and-certification-program_x000D_
_x000D_
New Technologies at Ag Extension (NTAE)_x000D_
https://nifa.usda.gov/funding-opportunity/new-technologies-ag-extension-ntae_x000D_
	_x000D_
Children, Youth, and Families At- Risk (CYFAR); Sustainable Community Projects (CYFAR-SCP) and Professional Development Technology Assistance (CYFAR-PDTA): _x000D_
Sustainable Community Projects (SCP):_x000D_
https://nifa.usda.gov/funding-opportunity/children-youth-and-families-risk-cyfar-sustainable-community-projects_x000D_
_x000D_
Military:_x000D_
https://nifa.usda.gov/funding-opportunity/archive-children-youth-and-families-risk-military_x000D_
_x000D_
https://nifa.usda.gov/funding-opportunity/cyfar-4-h-military-partnership-professional-development-and-technical-assistance_x000D_
_x000D_
Professional and Technical Assistance (PDTA):_x000D_
https://nifa.usda.gov/funding-opportunity/archive-children-youth-and-families-risk-professional-development-and-technical_x000D_
_x000D_
Federally-Recognized Tribes Extension Program  (aka FRTEP):_x000D_
https://nifa.usda.gov/funding-opportunity/federally-recognized-tribes-extension-program-frtep-formerly-extension-indian_x000D_
_x000D_
Extension Services at the 1994 Institutions (aka Tribal Colleges Extension Program) (TCEP) and Special Emphasis (TCEP-SE):_x000D_
https://nifa.usda.gov/funding-opportunity/tribal-colleges-extension-services-program-capacity-tcep_x000D_
_x000D_
https://nifa.usda.gov/funding-opportunity/tribal-colleges-extension-program-special-emphasis-tcep-se_x000D_
_x000D_
Renewable Resources Extension Act Program - (RREA) and National Focus Fund Projects (RREA-NFF):_x000D_
https://nifa.usda.gov/program/renewable-resources-extension-act-capacity-grant_x000D_
_x000D_
https://nifa.usda.gov/funding-opportunity/renewable-resources-extension-act-national-focus-fund-projects-rrea-nff_x000D_
_x000D_
Rural Health and Safety (aka Rural Health &amp; Safety Education):_x000D_
https://nifa.usda.gov/funding-opportunity/rural-health-and-safety-education-competitive-grants-program-rhse_x000D_
	_x000D_
1890 Facilities Grant Program (and Renewals):_x000D_
https://nifa.usda.gov/funding-opportunity/1890-facilities-grants-program-renewals_x000D_
_x000D_
Food Animal Residue Avoidance Database Program (FARAD)_x000D_
http://www.farad.org/_x000D_
_x000D_
Agriculture Risk Management Education Program (aka RME Program):_x000D_
https://nifa.usda.gov/funding-opportunity/agriculture-risk-management-education-partnerships-arme-competitive-grants_x000D_
_x000D_
Assistive Technology Program for Farmers with Disabilities: National AgrAbility Project:_x000D_
https://nifa.usda.gov/funding-opportunity/agrability-assistive-technology-program-farmers-disabilities_x000D_
_x000D_
Healthy Homes Partnership:_x000D_
https://nifa.usda.gov/funding-opportunity/healthy-homes-partnership_x000D_
_x000D_
RFAs are generally released annually. Hence, the RFAs provide the most current and accurate information available. Any specific instructions in the Capacity, Competitive, and/or Non-Competitive RFAs supersede the general information provided in the CFDA database.</t>
  </si>
  <si>
    <t>{"types":{"moe":false,"formula":true,"matching":true},"formula":{"title":"Various","description":"Various"},"matching":{"requirementFlag":"voluntary","percent":"0","description":"SPECIAL NOTE:\r\nPlease refer to the Competitive and/or Capacity Requests for Applications (RFAs) for further specific and pertinent details. RFAs are generally released annually. Hence, the RFAs provide the most current and accurate information available. Any specific instructions in the Competitive and/or Capacity RFAs supersede the general information provided in the CFDA database.\r\n\r\n1. SMITH-LEVER  3(b) &amp; (c):\r\n\r\n(a)  Cooperative Extension Programs at 1862 Land-Grant Institutions [(aka 3b &amp; c Capacity Grants (formerly known as \"Formula\" Funds)]:\r\n\r\nStates are eligible for funds appropriated under this Act according to the following formula: Out of each annual allocation, each State will be entitled to receive a sum of money equal to the sums available from Federal cooperative extension funds for the fiscal year 1962, and subject to the same requirements as to furnishing of equivalent sums by the State, except that amounts heretofore made available to the Secretary for allotment on the basis of special needs shall continue available for use on the same basis. Further, the University of Guam and the University of the Virgin Islands will receive $100,000 each in addition to the sums appropriated for the several States of the United States and Puerto Rico under the provisions of sections 3(b) and 3(c) of the Smith-Lever Act. Of the remainder so appropriated for each fiscal year 20 per cent will be paid to the several States in equal proportions, 40 per cent will be paid to the several States in the proportion that the rural population of each bears to the total rural population of the several States as determined by the census, and the balance will be paid to the several States in the proportion that the farm population of each bears to the total farm population of the several States as determined by the census. Any appropriation made under sections 3(b) and 3(c) of the Smith-Lever Act will be allotted in the first and succeeding years on the basis of the decennial census current at the time the appropriation is first made, and as to any increase, on the basis of decennial census current at the time such increase is first appropriated.\r\n\r\nCost Sharing or Matching\r\n\r\nSection 3(e)(1) of the Smith-Lever Act (7 U.S.C. §343(e)(1)) states, with regard to institutions in the 50 states, “no allotment shall be made to a State under subsection (b) or (c), and no payments from the allotment shall be made to a State, in excess of the amount that the State makes available out of non-Federal funds for cooperative extension work.” However, section 3(e)(4) of the Smith-Lever Act (U.S.C. §343(e)(4)) provides that “Effective beginning for fiscal year 2003, in lieu of the matching funds requirement of paragraph (1), the insular areas of [American Samoa,] the Commonwealth of Puerto Rico, Guam, [Micronesia, the Northern Marians Islands,] and the Virgin Islands of the United States shall provide matching funds from non-Federal sources in an amount equal to not less than 50 percent of the formula funds distributed by the Secretary to each of the insular areas, respectively, under this section..... The Secretary may waive the matching fund requirement [of 50 percent] for any fiscal year if the Secretary determines that the government of the insular area will be unlikely to meet the matching requirement for the fiscal year.”\r\n\r\n(b)  Cooperative Extension Programs at 1862 Land-Grant Institutions (Special Needs) :\r\n\r\nFunds will be distributed to the institutions on a quarterly basis. See Appendix A of the Capacity Request for Applications (RFA) for the specific allocation.\r\n\r\nCost Sharing or Matching\r\n\r\n1862 Land-grant Institutions in the 50 States must match 100 percent of the Special Needs funds they receive with funds from non-Federal sources such as State or county appropriations. The matching must be in the form of cash. Matching funds must be used for extension activities approved in the eligible institution’s 5-Year Plan of Work.\r\n\r\n(c) Smith-Lever Special Needs Program :\r\n\r\nCost Sharing or Matching\r\n\r\nPursuant to rules and policies governing Section 3(b) &amp; (c) of the Smith–Lever Act, as amended through Public Law 107-293, no allotment shall be made to a State under subsection (b) or (c), and no payments from the allotment shall be made to a State, in excess of the amount that the State makes available out of non-Federal funds for cooperative extension work.\r\n\r\n1. To comply with the matching requirements of the Special Needs Program, applicants are required to provide 100 percent matching funds from non-federal sources for all proposed federal funds sought in the application. In-kind and third party contributions are not allowed for the Smith-Lever Special Needs program. Grant awards cannot be issued until ALL required matching has been documented and verified.\r\n\r\n2. Matching Alternative.— Extension Directors may certify an offset of guaranteed non-Federal funds to your application. The signed certification of offset must be scanned and included as a PDF attachment (see Part IV.,B.,2.,c.,(1) for specific instructions).\r\n\r\n3. Matching Exception.— Insular Areas: In lieu of the matching funds requirement, the insular areas of the Commonwealth of Puerto Rico, Guam, and the Virgin Islands of the United States shall provide matching funds from non-Federal sources in an amount equal to not less than 50 percent of the grants awarded. The Secretary may waive this matching fund requirement for any fiscal year if the Secretary determines that the government of the insular area will be unlikely to meet the matching requirement for the fiscal year. Insular applicants may submit a waiver request as a PDF attachment to the application (see Part IV.,B.,2.,c.,(2) for specific instructions).\r\n\r\nFor all projects:\r\n\r\nMatching: Applications shall include written verification of commitments of matching support from non-federal sources. Written verification means:\r\n\r\nThe sources and the amount of all matching support from outside the applicant organization should be summarized on a separate page and placed in the application as a part of the Budget\r\n\r\nJustification attachment (see Field K on the Form SF 424 (R&amp;R) Budget). Include the matching amount, the budget category for the match, and detail how the matching support, from each source, will be used (e.g., salary and position supported). Additionally, all pledge agreements must be included as a PDF attachment in Field K as well.\r\n\r\nThe value of applicant contributions to the project shall be established in accordance with the applicable cost principles. Applicants should refer to OMB Circulars A-21, Cost Principles for Educational Institutions; A-87, Cost Principles for State, Local, and Tribal Governments; 2 CFR Part 215, Uniform Administrative Requirements for Grants and Agreements With Institutions of Higher Education, Hospitals, and Other Non-Profit Organizations (OMB Circular A–110); for further guidance and other requirements relating to allowable costs.\r\n\r\n(d)  CSRS Retirement Contributions Program (aka ERET CSRS Retirement):\r\n\r\nThis program is no longer funded by NIFA. The deadline for the FY 2015 Request for Applications (RFA) was October 15, 2014.\r\n\r\n(e)  FERS Retirement Contributions Program (aka ERET FERS Retirement):\r\n\r\nThis program is no longer funded by NIFA. The deadline for the FY 2016 RFA was July 20, 2015.\r\n\r\n(f) District of Columbia Public Postsecondary Education Reorganization Act Program (Cooperative Extension Programs) aka EUDC:\r\n\r\nThere is no matching requirement for these funds.\r\n\r\n 2. Agricultural Extension at 1890 Land-Grant Institutions, Including Tuskegee University and West Virginia State University (Section 1444):\r\n\r\nThe 1890 Land-Grant Institutions, including Tuskegee University and West Virginia State University, are eligible for funds appropriated under this Act according to the following formula: Any funds annually appropriated under NARETPA section 1444 up to the amount appropriated for the fiscal year ending September 30, 1978, pursuant to section 3(d) of the Act of May 8, 1914, as amended, for eligible institutions, will be allocated among the eligible institutions in the same proportion as funds appropriated under section 3(d) of the Act of May 8, 1914, as amended, for the fiscal year ending September 30, 1978, are allocated among the eligible institutions. Of the funds in excess of that amount, 20 per cent will be allotted among the eligible institutions in equal proportions; 40 per cent will be allotted among the eligible institutions in the proportion that the rural population of the State in which each eligible institution is located bears to the total rural population of all the States in which eligible institutions are located, as determined by the last preceding decennial census current at the time each such additional sum is first appropriated; and the balance will be allotted amount the eligible institutions in the proportion that the farm population of the State in which each eligible institution is located bears to the total farm population of all the States in which the eligible institutions are located, as determined by the last preceding decennial census current at the time each such additional sum is first appropriated. For purposes of computing the distribution, the allotments to Tuskegee University and Alabama A&amp;M University will be determined as if each institution were in a separate State.\r\n\r\nCost Sharing or Matching\r\n\r\nNARETPA section 1449 (7 U.S.C. 3222d) states that “the State shall provide matching funds from non-Federal sources. Such matching funds shall be for an amount equal to not less than ... 100 percent of the formula [capacity grant] funds to be distributed to the eligible institution for fiscal year 2007 and each fiscal year thereafter. ... Notwithstanding [redistributing the funds], the Secretary may waive the matching funds requirement ... above the 50 percent level for any fiscal year for an eligible institution of a State if the Secretary determines that the State will be unlikely to satisfy the matching requirement.”\r\n\r\n7 CFR 3419.1 defines “matching funds” as “funds from non-Federal sources made available by the State to the eligible institutions ... [for] programs or activities that fall within the purposes of agricultural research and cooperative extension under sections 1444 and 1445 of NARETPA ...or [for] qualifying educational activities. Matching funds means cash contributions and excludes in-kind matching contributions.” It defines “non-Federal sources” as “funds made available by the State to the eligible institution either through direct appropriation or under any authority (other than authority to charge tuition and fees paid by students) provided by a State to an eligible institution to raise revenue, such as gift acceptance authority or user fees.” Finally, it defines “qualifying educational activities” as “programs that address food and agricultural sciences components of an eligible institution.”\r\n\r\n7 CFR 3419.6 states that “The required matching funds for the formula programs shall be used by an eligible institution for agricultural research and extension activities that have been approved in the plan of work required under sections 1444(d) and 1445(c) of the National Agricultural Research, Extension, and Teaching Policy Act of 1977... or for .. qualifying education activities.”\r\n\r\nFurther, in accordance with Section 7129 of the Agricultural Act of 2014 (House Conference Report 113-333, to accompany H.R. 2642), Central State University has the Designation as 1890 Institution.\r\n\r\n 3. SMITH-LEVER  3(d):\r\n\r\n(a)  Expanded Food and Nutrition (EFNEP) (ENUT Nutrition Education):\r\n\r\nSection 7116 of the Food, Conservation, and Energy Act of 2008 (FCEA) amended Section 1425 of the National Agricultural Research, Extension, and Teaching Policy Act of 1977 (7 U.S.C. 3175) to accomplish the following:\r\n\r\nNotwithstanding section 3(d) of the Smith-Lever Act of May 8, 1914 [7 U.S.C. 343(d)] for administration, technical, and other services for coordinating the extension work of the Department and the several States, Territories, and possessions the remainder shall be allocated among the States as follows:\r\n\r\n1. 1862 Institutions shall receive a base in an amount equaling their FY 1981 allocation.\r\n\r\n2. Four percent (4%) shall be available for administrative expenses.\r\n\r\n3. $100,000 will be distributed to each 1862 and 1890 Land-Grant Institution including the University of the District of Columbia.\r\n\r\n4. Effective fiscal year (FY) 2009 – 10 percent of funds appropriated for EFNEP in excess of funds appropriated will be allocated to the 1890 Institutions in an amount that bearing the same ratio to the population living at or below 125 percent of the poverty level (as prescribed by the Office of Management and Budget and as adjusted pursuant to section 673(2) of the Community Services Block Grant Act (42 U.S.C.9902(2))) in the State where the 1890 Institution is located; bears to the total population living at or below 125 percent of the poverty level in all States where 1890 Institutions are located; as determined by the most recent decennial census at the time when the appropriated amount first exceeds levels appropriated for EFNEP. The FY 2009 rate of 10 percent is to increase by 1 percentage point annually until FY 2014 – maxing out at 15 percent and remaining at that level for every year thereafter.\r\n\r\n5. The remainder will be allocated to each 1862 Land-Grant Institutions in an amount that bears the same ratio to the total amount allocated as the population living at or below 125 percent of the poverty level in the State; bears to the total population living at or below 125 percent of the poverty level in all States; as determined by the most recent decennial census at the time at which each such additional amount is first appropriated.\r\n\r\nCost Sharing or Matching\r\n\r\nThere is no cost-sharing or matching requirement for these funds.\r\n\r\n(b)  Children, Youth, and Families at Risk (CYFAR):\r\n\r\nRefer to the most current Request for Applications (RFA) for specific instructions. Pertinent details to be reflected in the CFDA database at a future date. .\r\n\r\n(c )  Improve Rural Quality of Life:\r\n\r\nRefer to the most current Request for Applications (RFA) for specific instructions. Pertinent details to be reflected in the CFDA database at a future date. .\r\n\r\n(d)  Farm Safety:\r\n\r\nNOTE: The following Farm Safety Programs were combined:\r\n• Farm Safety;\r\n• Farm Safety and Youth Safety Education and Certification Program; and\r\n• Assistive Technology Program for Farmers with Disabilities -National AgrAbility Project.\r\n\r\nRefer to the most current Request for Applications (RFA) for specific instructions. Pertinent details to be reflected in the CFDA database at a future date. .\r\n\r\n(e)  New Technologies at Ag Extension (NTAE):\r\n\r\nRefer to the most current Request for Applications (RFA) for specific instructions. Pertinent details to be reflected in the CFDA database at a future date. .\r\n\r\n(f) Pest Management:\r\n\r\nProgram was consolidated under CFDA # 10.329, Crop Protection and Pest Management (CPPM).\r\n\r\n(g)  Sustainable Agriculture (SARE-PD):\r\n\r\nNOTE: Effective Fiscal Year 2014, Programs under Sustainable Agriculture (research, education and extension) were merged into a single program under the research account.\r\n\r\nSee CFDA Number 10.215 for pertinent details.\r\n\r\n (h)  Federally Recognized Tribes:\r\n\r\nRefer to the most current Request for Applications (RFA) for specific instructions. Pertinent details to be reflected in the CFDA database at a future date. .\r\n\r\n(i)  Youth Farm Safety Education &amp; Certification:\r\n\r\nNOTE: The following Farm Safety Programs were combined:\r\n• Farm Safety;\r\n• Farm Safety and Youth Safety Education and Certification Program; and\r\n• Assistive Technology Program for Farmers with Disabilities -National AgrAbility Project.\r\n\r\nRefer to the most current Request for Applications (RFA) for specific instructions. Pertinent details to be reflected in the CFDA database at a future date. .\r\n\r\n(j) EIPM Support:\r\n\r\nProgram was consolidated under CFDA # 10.329, Crop Protection and Pest Management (CPPM).\r\n\r\n(k)  EIPM Coordination:\r\n\r\nProgram was consolidated under CFDA # 10.329, Crop Protection and Pest Management (CPPM).\r\n\r\n4.  OTHER EXTENSION ACTIVITIES:\r\n\r\n(a)  Renewable Resources Extension Act (RREA):\r\n\r\nThe majority of the appropriated funds are distributed to eligible institutions based on a formula that considers the geographic extent, ecosystem productivity, economic contribution, and population for each state.\r\n\r\nSince FY 2002, a small amount of these funds have been used to fund National Focus Fund Projects. (RREA-NFF).\r\n\r\nNIFA does not require matching support for this program and matching resources will not be factored into the review process as evaluation criteria.\r\n\r\n(b)  Rural Health and Safety  (RHSE):\r\n\r\nThe Rural Health and Safety Education Competitive Grants Program provides funds to meet national goals for addressing the health and access needs of rural Americans.\r\n\r\nNIFA does not require matching or cost sharing support for this program and matching resources will not be factored into the review process as evaluation criteria.\r\n\r\nNIFA has determined that grant funds awarded under this authority may not be used for the renovation or refurbishment of research, education, or extension space; the purchase or installation of fixed equipment in such space; or the planning, repair, rehabilitation, acquisition, or construction of buildings or facilities.\r\n\r\n(c)  Extension Services at the 1994 Institutions (TCEP):\r\n\r\nAppropriated funds are to be awarded to the 1994 Land-Grant Institutions for Extension work and funds are to be distributed on the basis of a competitive application process.\r\n\r\nNIFA does not require matching support for this program, and matching resources will not be factored into the review process as evaluation criteria.\r\n\r\nUnder the TCEP, the use of grant funds to plan, acquire, or construct a building or facility, or to acquire land, is not allowed. With prior approval, in accordance with the cost principles set forth in OMB Circular No. A-21, grant funds may be used to purchase equipment, or for improvements, alterations, renovations, or repairs to land, buildings, or equipment, deemed necessary to retrofit existing spaces and resources in order to carry out a funded project under this grant. However, requests to use grant funds for such purposes must demonstrate that such expenditures are incidental to the major purpose for which the grant request is made and no more than twenty-five percent of the project budget may be used to purchase equipment. Any equipment purchased with Federal funds is the property of the grantee or the subgrantee, as appropriate.\r\n\r\n(d)  Grants to Youth Serving Institutions  (RYD):\r\nThis Program has not been funded for several years.\r\n\r\n(e)  Food Animal Residue Avoidance Database Program (FARAD):\r\n\r\nRefer to the most current Request for Applications (RFA) for specific instructions. Pertinent details to be reflected in the CFDA database at a future date. .\r\n\r\n(f)  Federal Administration  (DIRECT APPROPRIATION):\r\n\r\nRefer to the most current Request for Applications (RFA) for specific instructions. Pertinent details to be reflected in the CFDA database at a future date. .\r\n\r\n(g)  1890 Facilities (Section 1447):\r\n\r\nNIFA assessed four percent (4%) of the appropriated amount for Federal Administration, distributed sixty percent (60%) of the balance equally, and distributed the remaining forty percent (40%) based on the formula found in Section 1444 of NAREPTA of 1977, as amended (Pub. L. No. 95-113).\r\n\r\nWithin each institution, the research, teaching and extension programs must each receive at least 20 percent of the annual allocation. The remaining 40 percent may be allocated based on institutional needs for research, teaching, or extension.  No more than 60 percent of the total allocation should be directed to research, teaching, or extension.  However, if there are unique situations in your institution which warrant a deviation from these guidelines, we will consider requests for reallocation. Such reallocations must be justified by the submission of a situation statement which describes the research, teaching, and extension facilities needs in your institution and how previously available Federal funds were utilized.\r\n\r\nNIFA does not require matching support for this program and matching resources will not be factored into the review process as evaluation criteria.\r\n\r\nThe obligation and expenditure of funds awarded under these grants are limited to equipment, land, buildings and other related costs which are or will be used in the administration and conduct of approved research, teaching and extension activities.  In accordance with NARETPA Section 1447 (e), funds provided for this program may not be used for the payment of any overhead costs of the eligible institutions.\r\n\r\nFurther, in accordance with Section 7129 of the Agricultural Act of 2014 (House Conference Report 113-333, to accompany H.R. 2642), Central State University has the Designation as 1890 Institution.\r\n\r\n"}}</t>
  </si>
  <si>
    <t>{"awarded":"other","description":"The statutory time limits, project periods, including no-cost extensions of time, varies:\r\n• For some of the projects, funds must be fully expended in the fiscal year of appropriation.\r\n• For some projects, funds may be carried over for up to one (10 year after the end of the year for which they were appropriated. \r\n• For other projects, the statutory time limit may range from one (1) to five (5) years. \r\n\r\nNOTE: The applicable statutory time limit is reflected in the Award document and the Award Terms and Conditions.  \r\n\r\nFurther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Capacity, Competitive, and/or Non-Competitive Request for Applications (RFAs) for specific and pertinent details. The most current RFAs are available as follows: \r\n\r\nJOINT PROGRAM: Cooperative Extension Programs at 1862 Land-grant Institutions and District of Columbia Public Postsecondary Education Reorganization Act Program (DCPPERA) (Capacity):\r\nhttps://nifa.usda.gov/program/smith-lever-act-capacity-grant\r\n\r\nCooperative Extension Programs at 1862 Land-grant Institutions - (Special Needs) (Capacity):\r\nhttps://nifa.usda.gov/sites/default/files/resources/FY18-CES-SLSN-Modification-882017.pdf\r\n\r\nSmith-Lever Special Needs Competitive Grants Program:\r\nhttps://nifa.usda.gov/program/smith-lever-act-sections-3b-and-3c-special-needs-capacity-grant\r\n\r\n1890 LGI's and Tuskegee,  West Virginia &amp; Central State:\r\nhttps://nifa.usda.gov/program/agricultural-extension-programs-1890-institutions\r\n\r\nExpanded Food and Nutrition Education Program (EFNEP):\r\nhttps://nifa.usda.gov/resource/fy2017-efnep-rfa\r\n\r\nhttps://nifa.usda.gov/funding-opportunity/expanded-food-and-nutrition-education-program-webneers\r\n\r\nFarm Safety and Youth Safety Education and Certification\r\nhttps://nifa.usda.gov/funding-opportunity/youth-farm-safety-education-and-certification-program\r\n\t\r\nNew Technologies at Ag Extension (NTAE)\r\nhttps://nifa.usda.gov/funding-opportunity/new-technologies-ag-extension-ntae\r\n\t\r\nChildren, Youth, and Families At- Risk (CYFAR); Sustainable Community Projects (CYFAR-SCP) and Professional Development Technology Assistance (CYFAR-PDTA): \r\nSustainable Community Projects (SCP):\r\nhttps://nifa.usda.gov/funding-opportunity/children-youth-and-families-risk-cyfar-sustainable-community-projects\r\n\r\nMilitary:\r\nhttps://nifa.usda.gov/funding-opportunity/archive-children-youth-and-families-risk-military\r\n\r\nhttps://nifa.usda.gov/funding-opportunity/cyfar-4-h-military-partnership-professional-development-and-technical-assistance\r\n\r\nProfessional and Technical Assistance (PDTA):\r\nhttps://nifa.usda.gov/funding-opportunity/archive-children-youth-and-families-risk-professional-development-and-technical\r\n\r\nFederally-Recognized Tribes Extension Program  (aka FRTEP):\r\nhttps://nifa.usda.gov/funding-opportunity/federally-recognized-tribes-extension-program-frtep-formerly-extension-indian\r\n\r\nExtension Services at the 1994 Institutions (aka Tribal Colleges Extension Program) (TCEP) and Special Emphasis (TCEP-SE):\r\nhttps://nifa.usda.gov/funding-opportunity/tribal-colleges-extension-services-program-capacity-tcep\r\n\r\nhttps://nifa.usda.gov/funding-opportunity/tribal-colleges-extension-program-special-emphasis-tcep-se\r\n\r\nRenewable Resources Extension Act Program - (RREA) and National Focus Fund Projects (RREA-NFF):\r\nhttps://nifa.usda.gov/program/renewable-resources-extension-act-capacity-grant\r\n\r\nhttps://nifa.usda.gov/funding-opportunity/renewable-resources-extension-act-national-focus-fund-projects-rrea-nff\r\n\r\nRural Health and Safety (aka Rural Health &amp; Safety Education):\r\nhttps://nifa.usda.gov/funding-opportunity/rural-health-and-safety-education-competitive-grants-program-rhse\r\n\t\r\n1890 Facilities Grant Program (and Renewals):\r\nhttps://nifa.usda.gov/funding-opportunity/1890-facilities-grants-program-renewals\r\n\r\nFood Animal Residue Avoidance Database Program (FARAD)\r\nhttp://www.farad.org/\r\n\r\nAgriculture Risk Management Education Program (aka RME Program):\r\nhttps://nifa.usda.gov/funding-opportunity/agriculture-risk-management-education-partnerships-arme-competitive-grants\r\n\r\nAssistive Technology Program for Farmers with Disabilities: National AgrAbility Project:\r\nhttps://nifa.usda.gov/funding-opportunity/agrability-assistive-technology-program-farmers-disabilities\r\n\r\nHealthy Homes Partnership:\r\nhttps://nifa.usda.gov/funding-opportunity/healthy-homes-partnership\r\n\r\nRFAs are generally released annually. Hence, the RFAs provide the most current and accurate information available. Any specific instructions in the Capacity, Competitive, and/or Non-Competitive RFAs supersede the general information provided in the CFDA database.","awardedDescription":"NIFA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</si>
  <si>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Capacity, Competitive, and/or Non-Competitive Requests for Applications (RFAs) for further specific and pertinent details. RFAs are generally released annually and provide the most current and accurate information available. Any specific instructions in the Capacity, Competitive, and/or Non-Competitive RFAs supersede the general information provided in the CFDA database.\r\n\r\n(2) The details of the reporting requirements are included in the NIFA General Terms and Conditions Grants and Cooperative Agreements (dated October 2016).\r\n\r\n1890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Awards."},{"code":"cash","isSelected":false},{"code":"progress","isSelected":true,"description":"PROGRESS REPORTS:\r\nSee above for pertinent and specific details."},{"code":"expenditure","isSelected":true,"description":"EXPENDITURE REPORTS:\r\nSee above for pertinent and specific details.\r\n"},{"code":"performanceMonitoring","isSelected":true,"description":"PERFORMANCE MONITORING:\r\nSee above for pertinent and specific details.\r\n\r\n"}]</t>
  </si>
  <si>
    <t>(Project Grants) FY 17$455,489,177.00; FY 18 est $458,054,144.00; FY 19 est $0.00; - SPECIAL NOTES:
(1) The difference between the appropriation and obligation numbers reflects legislative authorized set-asides deducted as appropriate, and in some cases the availability of obligational authority from prior years.
(2) Previously numerous programs were included in CFDA # 10.500, for the Cooperative Extension Service (CES). During Fiscal Year 2017, ten (10) new CFDA numbers were created, which was part of an initiative to break out the separate programs contained in CFDA # 10.500 (CES).
NIFA’s implementation will become effective for fiscal year (FY) 2019 Request for Applications (RFAs) and new awards for the following programs:
CFDA # 10.511:
(1) Cooperative Extension Programs at 1862 Land-grant Institutions (including Special Needs) (aka 1862 CES);
(2) District of Columbia Public Postsecondary Education Reorganization Act Program (aka DCPPERA); Joint RFAs have been published in recent years.
and
(3) Smith-Lever Special Needs Competitive Grants Program (aka SLSNCGP).
CFDA # 10.512:
Agriculture Extension at 1890 Land-grant Institutions (aka 1890 LGIs – Section 1444)
CFDA # 10.513:
1890 Facilities Grant Program (including Renewals)
CFDA # 10.514:
Expanded Food and Nutrition Education Program (aka EFNEP)
CFDA # 10.515:
Renewable Resources Extension Act (including National Focus Fund Projects) 
(aka RREA and RREA-NFF)
CFDA # 10.516:
Rural Health and Safety Education (aka RHSE)
CFDA # 10.517:
Tribal Colleges Extension Program (including Special Emphasis) (aka Extension Services as 1994 Institutions, TCEP and TCEP-SE) and 
Federally Recognized Tribes Extension Program (FRTEP)
CFDA # 10.518:
Food Animal Residue Avoidance Database Program (aka FARAD)
CFDA # 10.520:
Agriculture Risk Management Education Partnership Competitive Grants Program
(aka ARME and/or RME)
CFDA # 10.521:
Children, Youth, and Families At-Risk (including Sustainable Community Projects and Professional Development and Technical Assistance)
(aka CYFAR; CYFAR-SCP and CYFAR-PDTA) and CYFAR – Military Partnerships</t>
  </si>
  <si>
    <t>If minimum or maximum amounts of funding per the Capacity, Competitive, and/or Non-Competitive project grant, or cooperative agreement are established, these amounts will be announced in the annual Capacity, Competitive, and/or Non-Competitive Request for Application (RFA)._x000D_
_x000D_
The most current RFAs are available as follows: _x000D_
_x000D_
JOINT PROGRAM: Cooperative Extension Programs at 1862 Land-grant Institutions and District of Columbia Public Postsecondary Education Reorganization Act Program (DCPPERA) (Capacity):_x000D_
https://nifa.usda.gov/program/smith-lever-act-capacity-grant_x000D_
_x000D_
Cooperative Extension Programs at 1862 Land-grant Institutions - (Special Needs) (Capacity):_x000D_
https://nifa.usda.gov/sites/default/files/resources/FY18-CES-SLSN-Modification-882017.pdf_x000D_
_x000D_
Smith-Lever Special Needs Competitive Grants Program:_x000D_
https://nifa.usda.gov/program/smith-lever-act-sections-3b-and-3c-special-needs-capacity-grant_x000D_
_x000D_
1890 LGI's and Tuskegee,  West Virginia &amp; Central State:_x000D_
https://nifa.usda.gov/program/agricultural-extension-programs-1890-institutions_x000D_
_x000D_
Expanded Food and Nutrition Education Program (EFNEP):_x000D_
https://nifa.usda.gov/resource/fy2017-efnep-rfa_x000D_
_x000D_
https://nifa.usda.gov/funding-opportunity/expanded-food-and-nutrition-education-program-webneers_x000D_
_x000D_
Farm Safety and Youth Safety Education and Certification_x000D_
https://nifa.usda.gov/funding-opportunity/youth-farm-safety-education-and-certification-program_x000D_
	_x000D_
New Technologies at Ag Extension (NTAE)_x000D_
https://nifa.usda.gov/funding-opportunity/new-technologies-ag-extension-ntae_x000D_
	_x000D_
Children, Youth, and Families At- Risk (CYFAR); Sustainable Community Projects (CYFAR-SCP) and Professional Development Technology Assistance (CYFAR-PDTA): _x000D_
Sustainable Community Projects (SCP):_x000D_
https://nifa.usda.gov/funding-opportunity/children-youth-and-families-risk-cyfar-sustainable-community-projects_x000D_
_x000D_
Military:_x000D_
https://nifa.usda.gov/funding-opportunity/archive-children-youth-and-families-risk-military_x000D_
_x000D_
https://nifa.usda.gov/funding-opportunity/cyfar-4-h-military-partnership-professional-development-and-technical-assistance_x000D_
_x000D_
Professional and Technical Assistance (PDTA):_x000D_
https://nifa.usda.gov/funding-opportunity/archive-children-youth-and-families-risk-professional-development-and-technical_x000D_
_x000D_
Federally-Recognized Tribes Extension Program  (aka FRTEP):_x000D_
https://nifa.usda.gov/funding-opportunity/federally-recognized-tribes-extension-program-frtep-formerly-extension-indian_x000D_
_x000D_
Extension Services at the 1994 Institutions (aka Tribal Colleges Extension Program) (TCEP) and Special Emphasis (TCEP-SE):_x000D_
https://nifa.usda.gov/funding-opportunity/tribal-colleges-extension-services-program-capacity-tcep_x000D_
_x000D_
https://nifa.usda.gov/funding-opportunity/tribal-colleges-extension-program-special-emphasis-tcep-se_x000D_
_x000D_
Renewable Resources Extension Act Program - (RREA) and National Focus Fund Projects (RREA-NFF):_x000D_
https://nifa.usda.gov/program/renewable-resources-extension-act-capacity-grant_x000D_
_x000D_
https://nifa.usda.gov/funding-opportunity/renewable-resources-extension-act-national-focus-fund-projects-rrea-nff_x000D_
_x000D_
Rural Health and Safety (aka Rural Health &amp; Safety Education):_x000D_
https://nifa.usda.gov/funding-opportunity/rural-health-and-safety-education-competitive-grants-program-rhse_x000D_
	_x000D_
1890 Facilities Grant Program (and Renewals):	_x000D_
https://nifa.usda.gov/funding-opportunity/1890-facilities-grants-program-renewals_x000D_
_x000D_
Food Animal Residue Avoidance Database Program (FARAD)_x000D_
http://www.farad.org/_x000D_
_x000D_
Agriculture Risk Management Education Program (aka RME Program):_x000D_
https://nifa.usda.gov/funding-opportunity/agriculture-risk-management-education-partnerships-arme-competitive-grants_x000D_
_x000D_
Assistive Technology Program for Farmers with Disabilities: National AgrAbility Project:_x000D_
https://nifa.usda.gov/funding-opportunity/agrability-assistive-technology-program-farmers-disabilities_x000D_
_x000D_
Healthy Homes Partnership:_x000D_
https://nifa.usda.gov/funding-opportunity/healthy-homes-partnership_x000D_
_x000D_
RFAs are generally released annually. Hence, the RFAs provide the most current and accurate information available. Any specific instructions in the Capacity, Competitive, and/or Non-Competitive RFAs supersede the general information provided in the CFDA database.</t>
  </si>
  <si>
    <t>{"list":[{"fiscalYear":2017,"description":"Fiscal Year (FY) 2017 – ACTIVE Programs: \n\nIn Fiscal Year (FY) 2017, the amount available for awards was $455,489,177, after legislatively mandated set-asides.\n\n(A), (B) and (CC) -  Cooperative Extension Programs at 1862 Land-grant Institutions (LGIs) and  District of Columbia Public Postsecondary Education Reorganization Act Program (aka DCPPERA) \n\n(A) Cooperative Extension Programs at 1862 Land-grant Institutions \n\nFor Fiscal Year (FY) 2017, approximately $300 million was appropriated for the Smith-Lever 3(b) &amp; (c) Programs.\n\nPer the Budget Office, $289,045,417 was available for awards for this Program.\n\nCooperative Extension Programs at 1862 Land-Grant Institutions were allocated funds to support Extension activities. \n\nAwards ranged from $1,133,542 to $13,255,226.\n\n(B) Cooperative Extension Programs at 1862 Land-grant Institutions (Smith-Lever Special Needs) \n\nFISCAL YEAR (FY) 2017:\n\nSpecial Needs program was allocated $1,029,979 to support individual projects that may be initiated under this program.  \n\nAwards ranged from $11,347 to 111,504.\n\n(CC) University of the District of Columbia Public Postsecondary Education Reorganization Act Program (DCPPERA)\n\nIn Fiscal Year (FY) 2017, $1,204,360 (representing the Appropriation, less the legislatively mandated set-asides), was available to fund this program allocated solely to the University of the District of Columbia (UDC).  \n\nThere is no matching requirement for this program.  \n\nAdministrative costs are taken from Smith-Lever funds. \n\n(C ) Smith-Lever Special Needs Competitive Grants Program [Section 3 (b) &amp; (c )]\n\nFiscal Year (FY) 2017:\n\nThe National Institute of Food and Agriculture (NIFA) funded Smith Lever Special Needs projects to implement applied scientific programs that serve public needs in preparation for, during and after local or regional emergency situations or disasters.  \n\nThe program received eight (8) applications and awarded six (6) projects, totaling $461,619.\n\n(D) Agricultural Extension at 1890 Land-Grant Institutions, Including Tuskegee University, West Virginia State University,  and Central State University –   (aka 1890 LGIs)\n\nFiscal Year (FY) 2017:\n\nApproximately $45.5 million was appropriated for this program to support the Extension programs at the 19 1890 Land-Grant Universities, in 18 states.  After legislatively authorized set-asides, approximately $43.7 million was available for awards.\n\nFunds are distributed on a formula basis.  This program requires a dollar for dollar match.  However, NIFA may consider and approve matching waiver requests above the 50 percent level.   \n\n(E) &amp; (EE) - Expanded Food and Nutrition Education Program (aka EFNEP)  [Smith-Lever - Section 3 (d)] and EFNEP WebNEERS (Competitive)\n\nFISCAL YEAR (FY) 2017:\n\nThe Expanded Food and Nutrition Education Program (EFNEP) brings together federal, state, and local resources to target two (2) primary audiences: low-income families with young children and low-income youth.  The program is delivered by the 1862 and the 1890 Land-Grant Institutions.  Since 1969, EFNEP has reached more than 33 million low-incomes families and youth, improving their diets and food-related behaviors.  Each year EFNEP enrolls nearly half a million new program participants.  \n\nIn FY 2017, EFNEP received $67,417,320 in federal funding.  EFNEP reached 108,216 adults and 366,327 youth directly; and more than 300,000 family members indirectly (source: EFNEP’s evaluation and reporting system, WebNEERS; see https://nifa.usda.gov/sites/default/files/resource/EFNEP-2017-Annual-Report.pdf).  82% of EFNEP participants who reported income were at or below 100% of poverty, earning $24,600 a year or less for a family of four (4).  At least 71% of all EFNEP adults identify as minorities.  This is significant because poor health disproportionately affects minority and low-income populations.  \n\nEFNEP consistently demonstrates strong results.  FY 2017 data confirms adult graduates:  \n•\tImprove their diets:  94% report more closely following dietary recommendations, including consuming an extra 1/2  cup of fruits and vegetables \n•\tImprove their nutrition practices:  89% improve nutrition practices, such as making healthier food choices and reading nutrition labels \n•\tStretch their food dollars farther:  84% improve food resource management practices, such as planning meals and shopping with a grocery list \n•\tHandle food more safely:  65% improve food safety practices, such as storing and thawing food properly \n•\tIncrease their physical activity rates:  40% increase their physical activity level by 30 minutes or more\n\n(G), (H) &amp; (W) – Farm Safety, Youth Farm Safety Education and Certification, and Assistive Technology Program for Farmers with Disabilities (AgrAbility Project) \n\nNOTE: Programs were combined in FY 2012.\n\nIn Fiscal Year (FY) 2012 Congress consolidated Extension 3(d) line items Farm Safety (AgrAbility) and Youth Farm Safety Education and Certification into a single line item.\n\nIn FY 2017, after legislatively mandated set asides, approximately $4,423,770 was available to support Farm Safety (i.e., AgrAbility) and Youth Farm Safety Education and Certification (YFSEC) programs. \n\nOf the above amount, $4,123,770 was made available to support AgrAbility projects: 17 continuation awards, all State/Regional AgrAbility Projects (SRAPs); one (1) continuation National AgrAbility Project (NAP); and three (3) new SRAPs. \n\nAll AgrAbility projects are partnerships between Cooperative Extension at 1862 and 1890 Land-Grant Colleges and Universities and private non-profit organizations that provide direct service to individuals with disabilities. SRAPs and NAP focus on increasing the likelihood that individuals with disabilities and their families engaged in production agriculture (AgrAbility’s customers) will become more successful. \n\nNIFA received ten (10) new SRAP proposals in FY 2017 and competitively funded three (3). Funding ratio was 30%.  \n\nIn FY 2017, NIFA had $300,000 available for YFSEC projects. Applications were solicited for three (3) different types of projects:   \n(1)\tSafety in Agriculture for Youth (SAY) National Clearinghouse Project – to continue efforts made to date with SAY Clearinghouse, curricula submission and review, marketing of the Clearinghouse, and SAY National Steering Committee. \n(2)\tYFSEC Instructor Training Project – to support recruitment and training of youth farm safety instructors in currently available youth farm safety curricula.      \n(3)\tYFSEC Youth Training Project – to continue with development of new/enhancement of current youth farm safety curricula, implementation/piloting of those curricula with youth, and evaluation of youth training. \n\nNIFA received six (6) YFSEC proposals and competitively awarded funding to three (3). Funding ratio was 50%. Each of the projects was approved funding for four (4) years, at $100,000 per year. \n\n(I) New Technologies at Ag Extension (aka NTAE)\n\nIn Fiscal Year (FY) 2017, NIFA awarded a continuation grant in the amount of $1,488,000 to the New Technologies for Ag Extension (NTAE) program, and eXtension continued to work from its FY 2015-2018 strategic plan which charged eXtension to apply its technology expertise and broad national network to become a major catalyst for increasing innovation and the impact of Cooperative Extension Service (CES) professionals’ work throughout the entire CES.\n\n(J), (U) &amp; (V) - Children, Youth, and Families At- Risk \n(aka CYFAR), Sustainable Community Projects (aka CYFAR-SCP) and Professional Development and Technical Assistance (aka CYFAR-PDTA)\n\nFISCAL YEAR (FY) 2017:\n\nTotal CYFAR funding was $8,054,025. Sustainable Community Project funding represented 45 successful applicants (new and continued awards) and successful applicants will receive $7,040,000 for Fiscal Year 2017.  \n\nThe funding ratio for new projects was 10%.\n\nThe CYFAR Professional and Development and Technical Assistance (PDTA) funding was $563,340.\n\nThe CYFAR Military PDTA funding was $450,000.\n\n(L) Federally-Recognized Tribes Extension Program  \n(aka FRTEP)\n\nIn Fiscal Year 2017, the FRTEP program began a new four-year continuation. NIFA awarded $2,912,490 to 36 extension offices through its 1862 Land Grant Universities. Awards will range from $68,580 to $123,000. $35,000 from the $123,000 award was used to support all 36 Extension offices along with attendance at the 2017 Extension Professional Development conference in Polson, Montana.\n\n(M) &amp; (BB) - Extension Services at the 1994 Institutions Program (aka Tribal Colleges Extension Program and TCEP)  and Tribal Colleges Extension - Special Emphasis (aka TCEP-SE)\n\nFiscal Year (FY) 2017:\n\nThe program awarded $ 4,262,160 to states to support informal community education at the 1994 Land Grant institutions. As in 2016, roughly $3.2 million was funded in capacity to support Extension offices at 32 institutions. In addition, $1.1 million went to 14 special emphasis awards, given to 13 institutions. One school received two special emphasis projects. As in 2016, two schools decided not to participate in the program in 2017. \n\nTribal Colleges Extension (TCEP) funds community based, informal learning on rural reservations. Programs mainly involve youth development and may also include the promotion of rural entrepreneurship, healthy lifestyles and production agriculture. Every other year eligible institutions can complete for Tribal Colleges Extension - Special Emphasis (TCEP-SE) which funds pilot projects for informal, community focused learning. \n\nIn  FY 2017, both TECP capacity and special emphasis were in a continuation cycle. Capacity grants were in their fourth year of a four year cycle. \n\n(N) &amp; (O) -  Renewable Resources Extension Act Program – \n(aka RREA) and - National Focus Fund (Competitive) Projects (aka RREA-NFF)\n\nFiscal Year (FY) 2017:\n\nCapacity program impacts resulted in:\n•\tNumber of educational events – 5,888\n•\tNumber of landowners adopting at least one new management practice – 321,028\n•\tNumber of forest and rangeland acres impacted – 36,350,661\n•\tNumber of management plans developed – 2,088\n•\tNumber of forest, range, fish and wildlife income-generating businesses created or expanded –2,431\n•\tNumber of new jobs created – 379\n\n(P) Rural Health and Safety (aka Rural Health &amp; Safety Education)\n\nFiscal Year (FY) 2017:\n\nThe total amount available for awards was $2,877,637.\n18 proposals received\n9 proposals funded \nRepresents 50 percent acceptance rate\n\n(Q) 1890 Facilities Grant Program (aka Section 1447 Grants)\n\nFiscal Year (FY) 2017:\n\nThe appropriated amount was $19,730,000.  The amount available to support 19 facilities projects (one per 1890 land-grant university) was $18,940,800.  \n\nFunding levels ranged from $701,302 to $1,510,956.\n\n(R) Food Animal Residue Avoidance Database Program \n(aka FARAD) \n\nFor the Fiscal Year (FY) 2017 award cycle, Congress appropriated $1,200,000 to support FARAD, which was funded under its own line item authority.\n\nFour (4) applications were received and evaluated under competition waiver administrative processes.  FARAD applications were merit reviewed internally by National Program Staff and all four (4) entities were funded.   \n\nThis 31-year-old high performing integrated consortium of collaborating institutions currently includes at each Land Grant campus a lead Project Director (PD), and his/her respective scientific staff.  \n\t\nThe funding ratio for this program in FY 2017 was 100% due to the competition waiver process.\n\nFARAD is a university-based national program that serves as the nation’s primary source for scientifically-based recommendations regarding safe withdrawal intervals of drugs (used off label) and chemicals in food-producing animals. As such, FARAD is a key resource for protection of our nation's food supply, including meat, milk and eggs, against accidental contamination of animal-derived foods with residues of drugs, pesticides or other agents that could compromise food safety.\n\n(T) Agriculture Risk Management Education Program \n(aka RME Program);\n\nNOTE: Mandatory program delegated to another USDA agency (Risk Management Agency) but administered by NIFA. \n\nThe amount available for support of this last year continuation grant in Fiscal Year (FY) 2017 was: $4,468,800. \n\nFive (5) proposals were submitted, accepted and underwent a Noncompetitive Review NIFA National Program Leader. All five (5) were recommended to receive funding for “Agriculture Risk Management Education” grant. \n\nThe following amounts were awarded to the five (5) institutions throughout the United States are:\n•\tNorth Central RME Center:  $ 1,087,536\n•\tDigital Center for RME:  $ 360,768\n•\tWestern RME Center:  $ 1,087,536\n•\tNortheastern Center for RME:  $ 850,224\n•\tSouthern RME Center:  $ 1,082,736\n\n(DD) Healthy Homes Partnership\n\nFiscal Year (FY) 2017:\n\nOne (1) award for $225,000 was provided to a Coordinating Institution that administered sub awards to 10 state level participating land-grant universities.  The purpose of the Healthy Homes Partnership is to link the resources of the USDA National Institute of Food &amp; Agriculture Land Grant Universities with the U.S. Department of Housing and Urban Development, Office of Lead Hazard Control and Healthy Homes for a public outreach program that reduces housing deficiencies and risks associated with childhood diseases and injuries. The project reduced hazards in the home related to air quality (carbon monoxide, radon, and mold), drinking water, pests, and pesticides to improve families’ health resulting in decrease in asthma &amp; allergies and improved home safety.  \n\n(GG) Agriculture in the Classroom\n\nFiscal Year (FY) 2017:\n\nNIFA provided $529,920 to support Agriculture in the Classroom (AITC). AITC programs were implemented by state-operated programs to improve agricultural literacy, awareness, knowledge, and appreciation among pre-K through 12th-grade teachers and their students. \n\nIn FY 2017, AITC’s curriculum website had over 111,000 visitors who accessed 397 standards-based lesson plans and 722 companion resources. \n\nOver 1 million teachers and 7 million students were reached through direct contact through AITC staff and volunteers in FY 2017. \n\n(HH) Air Force Personal Financial Readiness Program Evaluation Development\n\nFiscal Year (FY) 2017:\n\nProgram not established until Fiscal Year (FY) 2018. \n\n(II)  Substance Abuse Program at Joint Base San Antonio, Texas\n\nThe actual funding for Fiscal Year (FY) 2017 was $383,254. \n\n(JJ) Food and Agriculture Service Learning Program\n\nIn Fiscal Year (FY) 2017 the Teaching Awards (TA) program had $100,000 available to support grants. \n\nThere was no competition in FY 2017.  The grantee was awarded a no-cost extension.\n\nThe listing below represents Programs which have not been recently funded. Hence, no further action is required (N/A/N) for the following Programs:  \n\n(F) Pest Management;\n\nNOTE: \nProgram was subsequently, consolidated under CFDA # 10.329, Crop Protection and Pest Management (CPPM).\n\n(K) Sustainable Agriculture Research and Education - Professional Development (aka SARE-PD) \n\nNOTE: SARE Chapters 1 &amp; 3 were combined in FY 2014. \nSee CFDA # 10.215. \n\n(S) Grants to Youth Serving Institutions \n(aka Rural Youth Development Grants Program and RYD);\n\n(X) Extension IPM Coordination and Support Program (IPM-CS);\n\nProgram was subsequently, consolidated under CFDA # 10.329, Crop Protection and Pest Management (CPPM).\n\n(Y) Extension Outreach on the Marketplace Exchanges of the Affordable Care Act;\n\n(AA) Second Language &amp; Culture Exposure for Children Project (aka SLCECY); and\n\n(FF) 4-H Military Partnership Professional Development and Technical Assistance Program (4HMP-PDTA)."},{"fiscalYear":2018,"description":"Fiscal Year (FY) 2018 – ACTIVE Programs: \n\nIn Fiscal Year (FY) 2018, the amount available for awards was $458,054,144, after legislatively mandated set-asides.\n\n(A), (B) and (CC) -  Cooperative Extension Programs at 1862 Land-grant Institutions (LGIs) and  District of Columbia Public Postsecondary Education Reorganization Act Program (aka DCPPERA)  \n\n(A) Cooperative Extension Programs at 1862 Land-grant Institutions\n\nFor Fiscal Year (FY) 2018, approximately $300 million was appropriated for the Smith-Lever 3(b) &amp; (c) Programs.\n\nPer the Budget Office, $288,538,091 was available for awards for this Program.\n\nCooperative Extension Programs at 1862 Land-Grant Institutions were allocated funds to support Extension activities. \n\nAwards ranged from $1,135,279 to $13,278,477.  \n\n(B) Cooperative Extension Programs at 1862 Land-grant Institutions (Smith-Lever Special Needs) \n\nFISCAL YEAR (FY) 2018:\n\nSpecial Needs program was allocated $1,029,979 to support individual projects that may be initiated under this program.  \n\nAwards ranged from $11,347 to 111,504.\n\n(CC) University of the District of Columbia Public Postsecondary Education Reorganization Act Program (DCPPERA)\n\nIn Fiscal Year (FY) 2018, $1,212,160 (representing the Appropriation, less the legislatively mandated set-asides), was available to fund this program allocated solely to the University of the District of Columbia (UDC).  \n\nThere is no matching requirement for this program.  \n\nAdministrative costs are taken from Smith-Lever funds. \n\n(C ) Smith-Lever Special Needs Competitive Grants Program [Section 3 (b) &amp; (c )]\n\nFiscal Year (FY) 2018:\n\nThe Smith Lever Special Needs projects will fund the development of educational programs and demonstration activities focusing on disaster preparedness, mitigation, response, and recovery. The projects must support innovative, education-based approaches to addressing emergency preparedness and specific responses related to natural and human-made disasters.  \n\nThe estimated amount available for support in FY 2018 is $462,000. \n\nEleven (11) proposals were submitted and six (6) proposals were recommended for funding. \n\nThe awards have not yet been finalized. \n\nPertinent data will be provided by program at a future date.\n\n(D) Agricultural Extension at 1890 Land-Grant Institutions, Including Tuskegee University, West Virginia State University,  and Central State University –   (aka 1890 LGIs) \n\nFiscal Year (FY) 2018:\n\nCongress appropriated approximately $45.5 million to this program.  After legislatively authorized set-asides, approximately $43.7 million was available for awards.\nFunds will support Extension activities at the 19 1890 Land-Grant Universities, upon approval of an Extension Plan of Work.  Funds will be released on a quarterly basis and after the appropriate progress reports have been submitted and approved.  \n\n(E) &amp; (EE) - Expanded Food and Nutrition Education Program (aka EFNEP) and EFNEP WebNEERS (Competitive)\nFISCAL YEAR (FY) 2018:\n\nHistorically, EFNEP outcomes and impacts are consistent.  In FY 2018, similar results are anticipated as those reported for FY 2017. Estimated funding is $67,417,320.\n\n(G), (H) &amp; (W) – Farm Safety, Youth Farm Safety Education and Certification, and Assistive Technology Program for Farmers with Disabilities (AgrAbility Project) \n\nNOTE: Programs were combined in FY 2012.\n\nIn FY 2018, the AgrAbility and YFSEC Programs received $4,417,289 combined to make awards. Of this amount, $300,000 was used to support three (3) YFSEC continuation awards. Reminder of the funding, was used to support AgrAbility projects. \n\nFunding available for the AgrAbility program in FY 2017 was, $4,117,289). Of that amount, $1,605,487 was used to meet funding obligations toward six (6) continuation SRAPs and one (1) continuation NAP. The reminder of the funding, $2,511,802, was available for new awards. \n\nFY 2018 RFA for new SRAPs was released. NIFA received 19 proposals and funded 14. The funding ratio was 74%. The new awards are expected to be announced in September, 2018. \n\n(I) New Technologies at Ag Extension (aka NTAE)\n\nIn Fiscal Year (FY) 2018, NIFA anticipates awarding $1,488,000 in a continuation award to NTAE.  \n\n(J), (U) &amp; (V) - Children, Youth, and Families At- Risk \n(aka CYFAR), Sustainable Community Projects (aka CYFAR-SCP) and Professional Development and Technical Assistance (aka CYFAR-PDTA)\n\nFISCAL YEAR (FY) 2018:\n\nThe anticipated funding level will be comparable and the types of projects will be similar as for Fiscal Year 2017.\n\nThe amount available for awards is $8,037,750.\n\n(L) Federally-Recognized Tribes Extension Program  \n(aka FRTEP)\n\nIn Fiscal Year (FY) 2018, the FRTEP program is in the second year of a four-year continuation. NIFA will be making continuation awards totaling $2,917,440 to 36 extension offices through its 1862 Land Grant Universities. Awards will range from $68,580 to $112,691. $42,691 from the $112,691 award will be used to support all 36 Extension offices along with attendance at the 2018 Extension Professional Development Conference in Tulsa, Oklahoma.\n\n(M) &amp; (BB) - Extension Services at the 1994 Institutions Program (aka Tribal Colleges Extension Program and TCEP)  and Tribal Colleges Extension - Special Emphasis (aka TCEP-SE)\n\nFiscal Year (FY) 2018:\n\nInitial Appropriation: $6,446,000\nFY 2018 Total Awarded: $6,167,410\nExtension Capacity Total Award: $4,125,000\nSpecial Emphasis Total Award: $2,042,410\nExtension Grants awarded: 33 institutions received funding\nExtension Special Emphasis Grants Awarded-11 institutions received funding. One school did not participate in the funding.\n\n(N) &amp; (O) -  Renewable Resources Extension Act Program – \n(aka RREA) and - National Focus Fund (Competitive) Projects (aka RREA-NFF)\n\nFiscal Year (FY) 2018:\n\n73 RREA Capacity-Funded programs are underway at the 1862, 1890 and 3 insular land-grant institutions with funding ranging from $13,500 to $98,593.  Quantifiable impacts are anticipated to approximate the FY 2017 impacts as the funding remains level in FY 2018. The four (4) National Focus Funds projects will be awarded in mid-September 2018.\n\n(P) Rural Health and Safety (aka Rural Health &amp; Safety Education)\n\nFiscal Year (FY) 2018:\n\nThe total amount available for awards was $2,871,015.\n 25 Proposals received \n9 proposals recommended\nRepresents 36 percent acceptance rate \n\nThe awards have not yet been finalized. \n\n(Q) 1890 Facilities Grant Program (aka Section 1447 Grants)\n\nFiscal Year (FY) 2018:\nOf the appropriated $19,730,000, approximately $18,933,675 is available to support the 1st year of the five year plans of work (2018-2022).  \n\n(R) Food Animal Residue Avoidance Database Program \n(aka FARAD) \n\nFor the Fiscal Year (FY) 2018 award cycle, Congress appropriated $2,400,000 to support FARAD, which was funded under its own line item authority.\n\nFive (5) applications are being reviewed and evaluated under competition waiver administrative processes.  FARAD applications are merit-reviewed internally by National Program Staff and all five (5) entities will be funded.   This is the first year that this program will have five participating institutions. \n\nThe funding ratio for this program in FY 2018 will be 100% due to the competition waiver process.\n\nFARAD is a university-based national program that serves as the nation’s primary source for scientifically-based recommendations regarding safe withdrawal intervals of drugs (used off label) and chemicals in food-producing animals. As such, FARAD is a key resource for protection of our nation's food supply, including meat, milk and eggs, against accidental contamination of animal-derived foods with residues of drugs, pesticides or other agents that could compromise food safety.\n\n(T) Agriculture Risk Management Education Program \n(aka RME Program);\n\nNOTE: Mandatory program delegated to another USDA agency (Risk Management Agency) but administered by NIFA. \n\nIn Fiscal Year ( FY) 2018, NIFA announced the Agriculture Risk Management Education Partnerships (RME) Program Centers as a Competitive Grant in the amount of $4,483,200 to be divided among the host centers as follows: \n•\tDigital Center  for RME: $355,968\n•\tNortheastern Center for RME: $879,024\n•\tSouthern Center for RME: $1,082,736\n•\tNorth Central Center for RME: $ 1,082,736\n•\tWestern Center for RME: $1,082,736\n\nThe grant deadline was April 27, 2018. \n\nSix (6) proposals were submitted and reviewed by a panel of four (4) reviewers. \n\nFive (5) proposals were recommended for funding.\n\n(DD) Healthy Homes Partnership\n\nFiscal Year (FY) 2018:\n\nOne (1) award for $315,000 is anticipated to be provided to a Coordinating Institution that will administer sub awards to at least 10 state level participating land-grant universities. This project is a continuation of the work established in the prior fiscal year.        \n\n(GG) Agriculture in the Classroom\n\nFiscal Year (FY) 2018:\n\nAnticipate providing $529,920 in support of AITC in FY 2018. \n\nAnticipate increases to the number of free curriculum resources nationally available in FY 2018. Anticipate maintenance of number of students and teacher directly contacted through AITC with program to enhance capacity to teach agricultural literacy. \n\n(HH) Air Force Personal Financial Readiness Program Evaluation Development\n\nFiscal Year (FY) 2018:\n\nThe amount available for awards was $454,545. \n\n(II)  Substance Abuse Program at Joint Base San Antonio, Texas\n\nThe actual funding that will be awarded in FY 2018 is $296,933. \n\n(JJ) Food and Agriculture Service Learning Program\n\nFor Fiscal Year (FY) 2018:\n\nAccording to the NIFA FY 2018 budget, $100,000 was available to support the Teaching Award grants. The FY 2018 TA program received a no-competition waiver.\n\nThe listing below represents Programs which have not been recently funded. Hence, no further action is required (N/A/N) for the following Programs:  \n\n(F) Pest Management;\n\nNOTE: \nProgram was subsequently, consolidated under CFDA # 10.329, Crop Protection and Pest Management (CPPM).\n\n(K) Sustainable Agriculture Research and Education - Professional Development (aka SARE-PD): \n\nNOTE: SARE Chapters 1 &amp; 3 were combined in FY 2014. \nSee CFDA # 10.215. \n\n(S) Grants to Youth Serving Institutions \n(aka Rural Youth Development Grants Program and RYD);\n\n(X) Extension IPM Coordination and Support Program (IPM-CS);\n\nProgram was subsequently, consolidated under CFDA # 10.329, Crop Protection and Pest Management (CPPM).\n\n(Y) Extension Outreach on the Marketplace Exchanges of the Affordable Care Act;\n\n(AA) Second Language &amp; Culture Exposure for Children Project (aka SLCECY); and\n\n(FF) 4-H Military Partnership Professional Development and Technical Assistance Program (4HMP-PDTA)."},{"fiscalYear":2019,"description":"Fiscal Year (FY) 2019 – ACTIVE Programs: \n\nIn Fiscal Year (FY) 2018, the amount available for awards was $152,971,335 after legislatively mandated set-asides.\n\n(A), (B) and (CC) -  Cooperative Extension Programs at 1862 Land-grant Institutions (LGIs) and  District of Columbia Public Postsecondary Education Reorganization Act Program (aka DCPPERA)  \n\n(A) Cooperative Extension Programs at 1862 Land-grant Institutions\n\nEffective Fiscal Year (FY) 2019, see CFDA #10.511. \n\nThis represents a newly created CFDA number, which was part of an initiative to break out the separate programs formerly contained in CFDA # 10.500. \n\n(B) Cooperative Extension Programs at 1862 Land-grant Institutions (Smith-Lever Special Needs) \n\nEffective Fiscal Year (FY) 2019, see CFDA #10.511.\n \nThis represents a newly created CFDA number, which was part of an initiative to break out the separate programs formerly contained in CFDA # 10.500. \n\n(CC) University of the District of Columbia Public Postsecondary Education Reorganization Act Program (DCPPERA)\n\nEffective Fiscal Year (FY) 2019, see CFDA #10.511\n\nThis represents a newly created CFDA number, which was part of an initiative to break out the separate programs formerly contained in CFDA # 10.500. \n\n(C ) Smith-Lever Special Needs Competitive Grants Program [Section 3 (b) &amp; (c )]\n\nEffective Fiscal Year (FY) 2019, see CFDA #10.511. \n\nThis represents a newly created CFDA number, which was part of an initiative to break out the separate programs formerly contained in CFDA # 10.500. \n\n(D) Agricultural Extension at 1890 Land-Grant Institutions, Including Tuskegee University, West Virginia State University,  and Central State University –   (aka 1890 LGIs) \n\nEffective Fiscal Year (FY) 2019, see CFDA #10.512. \n\nThis represents a newly created CFDA number, which was part of an initiative to break out the separate programs formerly contained in CFDA # 10.500. \n\n(E) &amp; (EE) - Expanded Food and Nutrition Education Program (aka EFNEP)   and EFNEP WebNEERS (Competitive)\n\nEffective Fiscal Year (FY) 2019, see CFDA #10.514. \n\nThis represents a newly created CFDA number, which was part of an initiative to break out the separate programs formerly contained in CFDA # 10.500. \n\n(G), (H) &amp; (W) – Farm Safety, Youth Farm Safety Education and Certification, and Assistive Technology Program for Farmers with Disabilities (AgrAbility Project) \n\nNOTE: Programs were combined in FY 2012.\n\nThe FY 2019 funding levels have not yet been established by Congressional Appropriations. \n\nPertinent details will be provided by Farm Safety Program at a future date.\n\n(I) New Technologies at Ag Extension (aka NTAE)\n\nThis program is subject to congressional budget approval for Fiscal Year (FY) 2019. However, if funding is provided, it is anticipated that similar projects will be awarded.\n\n(J), (U) &amp; (V) - Children, Youth, and Families At- Risk \n(aka CYFAR), Sustainable Community Projects (aka CYFAR-SCP) and Professional Development and Technical Assistance (aka CYFAR-PDTA)\n\nEffective Fiscal Year (FY) 2019, see CFDA #10.521. \n\nThis represents a newly created CFDA number, which was part of an initiative to break out the separate programs formerly contained in CFDA # 10.500. \n\n(L) Federally-Recognized Tribes Extension Program  \n(aka FRTEP)\n\nEffective Fiscal Year (FY) 2019, see CFDA #10.517. \n\nThis represents a newly created CFDA number, which was part of an initiative to break out the separate programs formerly contained in CFDA # 10.500. \n\n(M) &amp; (BB) - Extension Services at the 1994 Institutions Program (aka Tribal Colleges Extension Program and TCEP)  and  Tribal Colleges Extension - Special Emphasis (aka TCEP-SE)\n\nEffective Fiscal Year (FY) 2019, see CFDA #10.517.\n \nThis represents a newly created CFDA number, which was part of an initiative to break out the separate programs formerly contained in CFDA # 10.500. \n\n(N) &amp; (O) -  Renewable Resources Extension Act Program – \n(aka RREA) and - National Focus Fund (Competitive) Projects (aka RREA-NFF)\n\nEffective Fiscal Year (FY) 2019, see CFDA #10.515. \n\nThis represents a newly created CFDA number, which was part of an initiative to break out the separate programs formerly contained in CFDA # 10.500. \n\n(P) Rural Health and Safety (aka Rural Health &amp; Safety Education)\n\nEffective Fiscal Year (FY) 2019, see CFDA #10.516. \n\nThis represents a newly created CFDA number, which was part of an initiative to break out the separate programs formerly contained in CFDA # 10.500. \n\n(Q) 1890 Facilities Grant Program (aka Section 1447 Grants)\n\nEffective Fiscal Year (FY) 2019, see CFDA #10.513. \n\nThis represents a newly created CFDA number, which was part of an initiative to break out the separate programs formerly contained in CFDA # 10.500. \n\n(R) Food Animal Residue Avoidance Database Program \n(aka FARAD) \n\nEffective Fiscal Year (FY) 2019, see CFDA #10.518. \n\nThis represents a newly created CFDA number, which was part of an initiative to break out the separate programs formerly contained in CFDA # 10.500.\n\n(T) Agriculture Risk Management Education Program \n(aka RME Program):\n\nNOTE: Mandatory program delegated to another USDA agency (Risk Management Agency) but administered by NIFA. \n\nEffective Fiscal Year (FY) 2019, see CFDA #10.520. \n\nThis represents a newly created CFDA number, which was part of an initiative to break out the separate programs formerly contained in CFDA # 10.500. \n\n(DD) Healthy Homes Partnership\n\nFiscal Year (FY) 2019:\n\nContinuation of this project will be contingent upon availability of funding through the Interagency Agreement of USDA National Institute of Food and Agriculture (NIFA) with Housing and Urban Development (HUD) Offi</t>
  </si>
  <si>
    <t xml:space="preserve">Smith-Lever Funding (Various Programs) </t>
  </si>
  <si>
    <t>1862 LGI’s: 1862 CES (Smith-Lever) and DCPPERA, 1862 Smith-Lever Special Needs, and Smith-Lever Special Needs-Competitive</t>
  </si>
  <si>
    <t>{"list":[{"act":{"description":"University of the District of Columbia Public Postsecondary Education Reorganization Act Program (DCPPERA): \r\nSections 208 of the District of Columbia Public Postsecondary Education Reorganization Act provides, in pertinent part, that “[i]n the administration of the Act of May 8, 1914 (7 U.S.C. 341-346, 347a-349) (known as the Smith-Lever Act)… the University [of the District of Columbia] shall be considered to be a university established for the benefit of agriculture and the mechanic arts in accordance with the provisions of the Act of July 2, 1862 (7 U.S.C. 301- 305, 307,308); and… the term “State” as used in such Act of May 8, 1914, shall include the District of Columbia, except that the District of Columbia shall not be eligible to receive any sums appropriated under section 3 of such Act. \r\n"},"authorizationTypes":{"act":true}},{"act":{"description":"Smith-Lever Special Needs-Competitive (SLSNCGP):\r\nSection 3(b) &amp; (c) of the Smith-Lever Act, Pub. L. No. 63-95 (7 U.S.C. 343) allows the Secretary of Agriculture, acting through the Director of the National Institute of Food and Agriculture (NIFA), to conduct competitive grant programs to State Extension Services at 1862 Land-Grant Institutions to support innovative, education-based approaches to addressing emergency preparedness and specific responses related to natural and human-made disasters.\r\n"},"authorizationTypes":{"act":true}},{"act":{"description":"Cooperative Extension Programs at 1862 Land-Grant Institutions(1862 CES Capacity):\r\n7 U.S.C. 341-346, 347a-349 Sections 3(b) and 3(c) of the Smith-Lever Act (program referred to as SLBC) provide funding for agricultural extension programs at 1862 Land-grant universities.  "},"authorizationTypes":{"act":true}},{"act":{"description":"1862 Smith-Lever Special Needs Capacity Grants Program (SLSN):\r\nSections 3(b)(1) and 8 of the Smith-Lever Act provide the basis of funding special needs agricultural extension programs at 1862 Land-grant institutions.\r\n"},"authorizationTypes":{"act":true}}]}</t>
  </si>
  <si>
    <t xml:space="preserve">1862 Cooperative Extension Programs at 1862 Land-Grant Institutions(Smith-Lever) (1862 CES Capacity) University of the District of Columbia Public Postsecondary Education Reorganizational Act Program (DCPPERA):_x000D_
_x000D_
The purpose of this funding is to conduct cooperative agricultural extension work. Funding for the  Cooperative Extension Programs at 1862 Land-Grant Institutions authorized under the Smith-Lever Act section 3(b) and (c) (SLBC) and the University of the District of Columbia under the District of Columbia Public Postsecondary Education Reorganization Act Program (DCPPERA) is  for the development of practical applications of research knowledge and giving of instruction and practical demonstrations of existing or improved practices or technologies in agriculture, uses of solar energy with respect to agriculture, home economics, and rural energy, and subjects relating thereto to persons not attending or resident in 1862 Land-Grant Institutions, and imparting information on those subjects through demonstrations, publications, and otherwise and for the necessary printing and distribution of information in connection with the subjects. _x000D_
_x000D_
1862 Smith-Lever Special Needs Capacity Grants Program (SLSN):_x000D_
_x000D_
The purpose of this capacity grant program is to increase the level of agricultural extension activities and reach out to new audiences and to support innovative, education-based approaches to addressing emergency preparedness and specific responses related to natural and human-made disasters._x000D_
_x000D_
Smith-Lever Special Needs Competitive Grants Program: (SLSNCGP):_x000D_
_x000D_
The purpose of this competitive program is to conduct competitive grant programs to State Extension Services at 1862 Land-Grant Institutions to support innovative, education-based approaches to addressing emergency preparedness and specific responses related to natural and human-made disasters._x000D_
</t>
  </si>
  <si>
    <t>FORMULA GRANTS;PROJECT GRANTS (DISCRETIONARY)</t>
  </si>
  <si>
    <t xml:space="preserve">1862 CES Capacity &amp; DCPPERA:_x000D_
_x000D_
Joint Cooperative Extension Programs at 1862 Land-Grant Institutions applications may only be submitted by the following 1862 Land-grant Institutions: Auburn University, University of Alaska-Fairbanks, American Samoa Community College, University of Arizona, University of Arkansas, University of California, Colorado State University, University of Connecticut, University of Delaware, University of Florida, University of Georgia, University of Guam, University of Hawaii, University of Idaho, University of Illinois, Purdue University, Iowa State University, Kansas State University, University of Kentucky, Louisiana State University, University of Maine, University of Maryland-College Park, University of Massachusetts, Michigan State University, College of Micronesia, University of Minnesota, Mississippi State University, University of Missouri, Montana State University, University of Nebraska, University of Nevada-Reno, University of New Hampshire, Rutgers _x000D_
University, New Mexico State University, Cornell University, North Carolina State University, _x000D_
North Dakota State University, Northern Marianas College, Ohio State University, Oklahoma _x000D_
State University, Oregon State University, Pennsylvania State University, University of Puerto _x000D_
Rico, University of Rhode Island, Clemson University, South Dakota State University, _x000D_
University of Tennessee, Texas A &amp; M University, Utah State University, University of _x000D_
Vermont, Virginia Polytechnic Institute &amp; State University, University of the Virgin Islands, Washington State University, West Virginia University, University of Wisconsin, and University of Wyoming. _x000D_
_x000D_
 University of the District of Columbia Public Postsecondary Education Reorganization Act Program (DCPPERA):_x000D_
_x000D_
Applications may only be submitted by the University of the District of Columbia. _x000D_
_x000D_
1862 Special Needs Capacity (SLSN):_x000D_
_x000D_
Applications may only be submitted by the following 1862 Land-grant Institutions: University of Alaska-Fairbanks, University of Arizona, Colorado State University, University of Idaho, Kansas State University, Montana State University, University of Nebraska, University of Nevada-Reno, New Mexico State University, North Dakota State University, Oregon State University, South Dakota State University, Texas A&amp;M University, Utah State University, University of Vermont, and University of Wyoming._x000D_
_x000D_
Smith-Lever Special Needs Competitive (SLSNCGP):_x000D_
_x000D_
Applications may only be submitted by 1862 Land-grant Institutions in the 50 states and the U.S. territories, American Samoa, Guam, Micronesia, Northern Marianas, Puerto Rico, and the U.S. Virgin Islands._x000D_
_x000D_
_x000D_
</t>
  </si>
  <si>
    <t xml:space="preserve">1862 CES Capacity &amp; DCPPERA:_x000D_
Joint Cooperative Extension Programs at 1862 Land-Grant Institutions applications may only be submitted by the following 1862 Land-grant Institutions: Auburn University, University of Alaska-Fairbanks, American Samoa Community College, University of Arizona, University of Arkansas, University of California, Colorado State University, University of Connecticut, University of Delaware, University of Florida, University of Georgia, University of Guam, University of Hawaii, University of Idaho, University of Illinois, Purdue University, Iowa State University, Kansas State University, University of Kentucky, Louisiana State University, University of Maine, University of Maryland-College Park, University of Massachusetts, Michigan State University, College of Micronesia, University of Minnesota, Mississippi State University, University of Missouri, Montana State University, University of Nebraska, University of Nevada-Reno, University of New Hampshire, Rutgers University, New Mexico State University, Cornell University, North Carolina State University, North Dakota State University, Northern Marianas College, Ohio State University, Oklahoma State University, Oregon State University, Pennsylvania State University, University of Puerto Rico, University of Rhode Island, Clemson University, South Dakota State University, University of Tennessee, Texas A &amp; M University, Utah State University, University of Vermont, Virginia Polytechnic Institute &amp; State University, University of the Virgin Islands, Washington State University, West Virginia University, University of Wisconsin, and University of Wyoming._x000D_
_x000D_
University of the District of Columbia Public Postsecondary Education Reorganization Act Program (DCPPERA):_x000D_
_x000D_
Applications may only be submitted by the University of the District of Columbia._x000D_
_x000D_
1862 Special Needs Capacity (SLSN):_x000D_
_x000D_
Applications may only be submitted by the following 1862 Land-grant Institutions: University of Alaska-Fairbanks, University of Arizona, Colorado State University, University of Idaho, Kansas State University, Montana State University, University of Nebraska, University of Nevada-Reno, New Mexico State University, North Dakota State University, Oregon State University, South Dakota State University, Texas A&amp;M University, Utah State University, University of Vermont, and University of Wyoming._x000D_
_x000D_
Smith-Lever Special Needs Competitive (SLSNCGP):_x000D_
_x000D_
Applications may only be submitted by 1862 Land-grant Institutions in the 50 states and the U.S. territories, American Samoa, Guam, Micronesia, Northern Marianas, Puerto Rico, and the U.S. Virgin Islands._x000D_
_x000D_
</t>
  </si>
  <si>
    <t>{"description":"Credentials/Documentation (083): \r\n\r\nThe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Request for Applications (RFAs) for further specific and pertinent details. The most current RFAs are available as follows:\r\n\r\n1862 CES &amp; DCPPERA: \r\nhttps://nifa.usda.gov/sites/default/files/resources/FY%202017%20SLBC%20and%20DCPPERA%20modifications.pdf\r\n\r\n1862 Smith-Lever Capacity (SLSN):\r\nhttps://nifa.usda.gov/sites/default/files/resources/FY%202017%20CES%201862%20Special%20Needs%20Capacity%20RFA%20-%20MODIFIED%20%2008-30-16.pdf\r\n\r\nSmith-Lever Special Needs Competitive (SLSNCGP):\r\nhttps://nifa.usda.gov/sites/default/files/rfa/FY%20%2717%20SLSNCGP%20RFA%20-FINAL.pdf\r\n\r\n\r\nRFAs are generally released annually. Hence, the RFAs provide the most current and accurate information available. Any specific instructions in the RFAs supersede the general information provided in the CFDA database.\r\n\r\n\r\n\r\n","isApplicable":true}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</si>
  <si>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Request for Applications (RFAs) for further specific and pertinent details. The most current RFAs are available as follows: \r\n\r\n1862 Cooperative Extension Capacity &amp; District of Columbia Postsecondary Re organization Act\r\nhttps://nifa.usda.gov/sites/default/files/resources/FY%202017%20SLBC%20and%20DCPPERA%20modifications.pdfreorganization-act-program-cooperative\r\n\r\n1862 Smith Lever Special Needs Capacity\r\nhttps://nifa.usda.gov/sites/default/files/resources/FY%202017%20CES%201862%20Special%20Needs%20Capacity%20RFA%20-%20MODIFIED%20%2008-30-16.pdf\r\n\r\nCompetitive Smith Lever Special Needs\r\nhttps://nifa.usda.gov/sites/default/files/rfa/FY%20%2717%20SLSNCGP%20RFA%20-FINAL.pdf\r\n\r\nRFAs are generally released annually. Hence, the RFAs provide the most current and accurate information available. Any specific instructions in the RFAs supersede the general information provided in the CFDA database.\r\n\r\n"}</t>
  </si>
  <si>
    <t xml:space="preserve">1862 CES Capacity (Smith-Lever), DCPPERA, and 1862 Smith-Lever Special Needs Capacity (SLSN):_x000D_
_x000D_
NIFA will review submitted documents to determine if all program, financial, and administrative requirements have been met and are current. _x000D_
_x000D_
1862 CES Capacity &amp; DCPPERA:_x000D_
https://nifa.usda.gov/sites/default/files/resources/FY%202017%20SLBC%20and%20DCPPERA%20modifications.pdf_x000D_
_x000D_
1862 Smith-Lever Capacity (SLSN):_x000D_
_x000D_
https://nifa.usda.gov/sites/default/files/resources/FY%202017%20CES%201862%20Special%20Needs%20Capacity%20RFA%20-%20MODIFIED%20%2008-30-16.pdf_x000D_
_x000D_
RFAs are generally released annually. Hence, the RFAs provide the most current and accurate information available. Any specific instructions in the RFAs supersede the general information provided in the CFDA database._x000D_
_x000D_
Competitive Smith Lever Special Needs Competitive (SLSNCGP):_x000D_
_x000D_
We evaluate each application in a two-part process. First, we screen each application to ensure Competitive Smith-Lever Special Needs:that it meets the administrative requirements as set forth in this RFA. Second, a technical review panel will evaluate applications that meet the administrative requirements. _x000D_
_x000D_
We select reviewers based upon their training and experience in relevant scientific, extension, or education fields, taking into account the following factors: _x000D_
• the level of relevant formal scientific, technical education, or extension experience of the individual, as well as the extent to which an individual is engaged in relevant research, education, or extension activities; _x000D_
• the need to include experts from various areas of specialization within relevant scientific, education, or extension fields; _x000D_
• the need to include other experts (e.g., producers, range or forest managers/operators, and consumers) who can assess relevance of the applications to targeted audiences and to program needs; _x000D_
• the need to include experts from a variety of organizational types (e.g., colleges, universities, industry, state and federal agencies, and private profit and non-profit organizations) and geographic locations; _x000D_
• the need to maintain a balanced composition with regard to minority and female representation and an equitable age distribution; and _x000D_
• the need to include reviewers who can judge the effective usefulness of each application to producers and the general public. _x000D_
_x000D_
After each peer review panel has completed its deliberations, the responsible program staff of SLSNCGP will recommend that your project (a) be approved for support from currently available funds or (b) be declined due to insufficient funds or unfavorable review. _x000D_
SLSNCGP reserves the right to negotiate with the PD/PI and/or with the submitting organization or institution regarding project revisions (e.g., reductions in the scope of work, funding level, period, or method of support) prior to recommending any project for funding._x000D_
_x000D_
RFAs are generally released annually. Hence, the RFAs provide the most current and accurate information available. Any specific instructions in the RFAs supersede the general information provided in the CFDA database._x000D_
</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</si>
  <si>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_x000D_
http://nifa.usda.gov/_x000D_
_x000D_
http://www.grants.gov. _x000D_
_x000D_
_x000D_
RFAs are generally released annually. Hence, the RFAs provide the most current and accurate information available. Any specific instructions in the RFAs supersede the general information provided in the CFDA database. _x000D_
_x000D_
</t>
  </si>
  <si>
    <t xml:space="preserve">The most current RFAs are available as follows:_x000D_
 _x000D_
1862 Cooperative Extension &amp; District of Columbia Postsecondary Re organization Act (1862 CES Capacity &amp; DCPPERA):_x000D_
https://nifa.usda.gov/sites/default/files/resources/FY%202017%20SLBC%20and%20DCPPERA%20modifications.pdfreorganization-act-program-cooperative_x000D_
_x000D_
1862 Smith Lever Special Needs Capacity (SLSN):_x000D_
https://nifa.usda.gov/sites/default/files/resources/FY%202017%20CES%201862%20Special%20Needs%20Capacity%20RFA%20-%20MODIFIED%20%2008-30-16.pdf_x000D_
_x000D_
Competitive Smith Lever Special Needs Competitive (SLSNCGP)_x000D_
https://nifa.usda.gov/sites/default/files/rfa/FY%20%2717%20SLSNCGP%20RFA%20-FINAL.pdf_x000D_
</t>
  </si>
  <si>
    <t>{"types":{"moe":false,"formula":true,"matching":true},"formula":{},"matching":{"requirementFlag":"voluntary","percent":"0","description":"Joint Cooperative Extension Programs at 1862 Land-Grant Institutions (1862 CES Capacity &amp; DCPPERA):\r\n\r\nSection 3(e)(1) of the Smith-Lever Act (7 U.S.C. §343(e) (1)) states, with regard to institutions in the 50 states, “no allotment shall be made to a State under subsection (b) or (c), and no payments from the allotment shall be made to a State, in excess of the amount that the State makes available out of non-Federal funds for cooperative extension work.”  However, section 3(e)(4) of the Smith-Lever Act (U.S.C. §343(e)(4)) provides that “Effective beginning for fiscal year 2003, in lieu of the matching funds requirement of paragraph (1), the insular areas of [American Samoa,] the Commonwealth of Puerto Rico, Guam, [Micronesia, the Northern Marians Islands,] and the Virgin Islands of the United States shall provide matching funds from non-Federal sources in an amount equal to not less than 50 percent of the formula funds distributed by the Secretary to each of the insular areas, respectively, under this section..... The Secretary may waive the matching fund requirement [of 50 percent] for any fiscal year if the Secretary determines that the government of the insular area will be unlikely to meet the matching requirement for the fiscal year.” \r\n\r\nUniversity of the District of Columbia Public Postsecondary Education Reorganization Act Program (DCPPERA):\r\n\r\nThere is no match requirement for the DCPPERA Program.\r\n\r\n1862 Smith-Lever Special Needs Capacity (SLSN):\r\n\r\n1862 Land-Grant Institutions in the 50 States must match 100 percent (100%) of the SLSN funds they receive with funds from non-Federal sources such as State or county appropriations. The matching must be in the form of cash. Matching funds may only be used for extension activities approved in the eligible institution’s five (5) year Plan of Work.\r\n\r\nSmith-Lever Special Needs-Competitive (SLSNCGP):\r\n\r\nApplicants are required to provide 100 percent matching funds from non-federal sources for all proposed federal funds sought in the application. In-kind and third party contributions are not allowed for this program; thus, all of the matching funds must come from the applicant institution (please note that sub-awards/partner match would be considered third party).\r\n"}}</t>
  </si>
  <si>
    <t>{"awarded":"other","description":"In accordance with statutory time limits, project periods, including no-cost extensions of time, are as follows:\r\n\r\nSmith Lever Special Needs Competitive (SLSNCGP):\r\nNot to exceed three (3) years.\r\n\r\n1862 CES Capacity &amp; DCPPERA:\r\nNot to exceed five (5) years.\r\n\r\nSmith Lever Special Needs Capacity (SLSN):\r\nNot to exceed five (5) years,\r\n\r\nFurther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Request for Applications (RFAs) for specific and pertinent details. The most current RFAs are available as follows:\r\n \r\n1862 Cooperative Extension &amp; District of Columbia Postsecondary Re organization Act (1862 CES Capacity &amp; DCPPERA):\r\n\r\nhttps://nifa.usda.gov/sites/default/files/resources/FY%202017%20SLBC%20and%20DCPPERA%20modifications.pdfreorganization-act-program-cooperative\r\n\r\n1862 Smith Lever Special Needs Capacity (SLSN):\r\n\r\nhttps://nifa.usda.gov/sites/default/files/resources/FY%202017%20CES%201862%20Special%20Needs%20Capacity%20RFA%20-%20MODIFIED%20%2008-30-16.pdf\r\n\r\nCompetitive Smith Lever Special Needs Competitive (SLSNCGP):\r\n\r\nhttps://nifa.usda.gov/sites/default/files/rfa/FY%20%2717%20SLSNCGP%20RFA%20-FINAL.pdf\r\n\r\nRFAs are generally released annually. Hence, the RFAs provide the most current and accurate information available. Any specific instructions in the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</si>
  <si>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http://portal.nifa.usda.gov.\r\n\r\na. Initial Documentation in the REEport Database--\r\n\r\nResearch, Education, and Extension project online reporting tool (REEport)\r\nAll projects must be documented in REEport.  The NIFA contact for all REEport documentation is:\r\n\r\nREEport\r\nNational Institute of Food and Agriculture\r\nU.S. Department of Agriculture\r\nSTOP 2213\r\n1400 Independence Avenue, S.W.\r\nWashington, D.C.  20250-2213\r\nTelephone:  (202) 690-0009\r\nE-mail: electronic@nifa.usda.gov\r\n\r\nb..Annual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useful);\r\n\r\n(2) The reasons for slippage if established goals were not met; and\r\n\r\n(3) Additional pertinent information including, when appropriate, analysis and explanation of cost overruns or unexpectedly high unit costs.\r\n\r\nPlan of Work (POW):\r\n\r\nSection 105 of the Agricultural Research, Extension, and Education Reform Act of 1998 (AREERA) amended the Smith-Lever Act and the Hatch Act to require an approved POW for extension and research activities at 1862 Land-grant Institutions in order to receive Federal funding. As stated in the Preface to the Federal Register Notice at 71 FR 4107 (January 25, 2006), “Although the District of Columbia receives extension funds under the District of Columbia Postsecondary Education Reorganization Act, Public Law 93–471, as opposed to the Smith-Lever Act, NIFA has determined that it should be subject to the POW requirements imposed under these guidelines except where expressly excluded.” Therefore, the University of the District of Columbia must submit both a 5-Year Plan of Work Update for FY 2017-2021 (i.e., submitted as an annual update) and an Annual Report of Accomplishments and Results.\r\n\r\n These reports should be submitted online through the NIFA Reporting Portal at the web address http://portal.nifa.usda.gov/portal. Additional information about the POW is available at  http://nifa.usda.gov/tool/pow.\r\n\r\n\r\nc.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SF-425:\r\nFor the SLBC and the DCPPERA programs, SF-425 financial reports for the awards whether annual or final, will be due Dec. 31 each year.\r\nSee  http://nifa.usda.gov/program/smith-lever-act-capacity-grant for additional details of annual, final and financial reporting requirements.\r\n\r\nA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20250-2271\r\nTelephone: (202) 401-4986\r\n\r\nSPECIAL NOTES:\r\n\r\n(1) The details of the reporting requirements are included in the NIFA General Terms and Conditions Grants and Cooperative Agreements (dated October 2016).\r\n\r\n(2) Further guidance is provided under 2 CFR Part 200, Uniform Administrative Requirements, Cost Principles and Audit Requirements for Federal Awards and 2 CFR Part 400, USDA’s Uniform Administrative Requirements, Cost Principles and Audit Requirements for Federal Awards.\r\n"},{"code":"cash","isSelected":false},{"code":"progress","isSelected":true,"description":"PROGRESS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</si>
  <si>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{"isApplicable":true,"description":"In accordance with the provisions of 2 CFR 200, Subpart F – Audit Requirements,\" nonfederal entities that expend financial assistance of $750,000 or more in Federal awards will have a single or a program- specific audit conducted for that year. Non-Federal entities that expend less than $750,000 a year in Federal awards are exempt from Federal audit requirements for that year, except as noted in 2 CFR 200.503.\""}</t>
  </si>
  <si>
    <t xml:space="preserve">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program._x000D_
</t>
  </si>
  <si>
    <t>(Project Grants (Discretionary)) FY 17$0.00; FY 18 est $0.00; FY 19 est $0.00;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
(3) The above amount represents the consolidated Smith-Lever 3b&amp;c funding.</t>
  </si>
  <si>
    <t xml:space="preserve">If minimum or maximum amounts of funding per capacity project grant, or cooperative agreement are established, these amounts will be announced in the annual Request for Application (RFA)._x000D_
_x000D_
The most current RFAs are available as follows:_x000D_
 _x000D_
1862 Cooperative Extension Capacity &amp; District of Columbia Postsecondary Reorganization Act (1862 CES Capacity &amp; DCPPERA):_x000D_
_x000D_
https://nifa.usda.gov/sites/default/files/resources/FY%202017%20SLBC%20and%20DCPPERA%20modifications.pdfreorganization-act-program-cooperative_x000D_
_x000D_
1862 Smith Lever Special Needs Capacity (SLSN):_x000D_
_x000D_
https://nifa.usda.gov/sites/default/files/resources/FY%202017%20CES%201862%20Special%20Needs%20Capacity%20RFA%20-%20MODIFIED%20%2008-30-16.pdf_x000D_
_x000D_
Smith Lever Special Needs Competitive (SLSNCGP):_x000D_
_x000D_
https://nifa.usda.gov/sites/default/files/rfa/FY%20%2717%20SLSNCGP%20RFA%20-FINAL.pdf_x000D_
</t>
  </si>
  <si>
    <t>{"list":[{"fiscalYear":2016,"description":"Not applicable."},{"fiscalYear":2017,"description":"Not applicable."},{"fiscalYear":2018,"description":"Not applicable."},{"fiscalYear":2019,"description":"Pertinent details will be provided by Program at a future date.\n \n SPECIAL NOTE:\n Previously included in CFDA # 10.500, for the Cooperative Extension Service (CES). This represents a newly created CFDA number, which was part of an initiative to break out the separate programs contained in CFDA # 10.500 (CES).\n \n NIFA’s implementation will become effective for fiscal year (FY) 2019 Request for Applications (RFAs) and new awards."}],"isApplicable":true}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</si>
  <si>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_x000D_
https://nifa.usda.gov/resource/nifa-general-terms-and-conditions-grants-and-cooperative-agreements-october-2016._x000D_
_x000D_
SMITH-LEVER ACT:_x000D_
https://nifa.usda.gov/program/smith-lever-act-capacity-grant_x000D_
</t>
  </si>
  <si>
    <t>{"flag":"none","description":"Section # 153 - Additional Websites:\r\n\r\n1862 CES Capacity:\r\nhttps://nifa.usda.gov/program/smith-lever-act-capacity-grant\r\n\r\n1862 Capacity (SLSN):\r\nhttps://nifa.usda.gov/program/smith-lever-act-sections-3b-and-3c-special-needs-capacity-grant\r\n\r\n1862 Smith-Lever Competitive (SLSNCGP):\r\nhttps://nifa.usda.gov/funding-opportunity/smith-lever-special-needs-competitive-grants-program"}</t>
  </si>
  <si>
    <t>USDA, NIFA, National Program Leader, Institute of Food and Production and Sustainability, Division of Agricultural Systems, 1400 Independence Avenue, SW., STOP 2240 
ADDITIONAL CONTACT:
Smith Lever Special Needs Competitive Grant Program-
USDA, NIFA, National Program Leader, Institute of Division of Family and Consumer Sciences, Institute of Stop 2240, 1400 Independence Avenue, SW, Stop 2240, Telephone: (202) 720-6059 Fax: (202) 720-9366., Washington, DC 20250-2220 Email:&lt; a href='mailto:wesley.dean@nifa.usda.gov'&gt;wesley.dean@nifa.usda.gov&lt;/a&gt;Phone: 202-401-4385;</t>
  </si>
  <si>
    <t>https://nifa.usda.gov/program/district-columbia-public-postsecondary-education-reorganization-act-program-cooperative</t>
  </si>
  <si>
    <t>Fiscal Year2016: Not applicable.Fiscal Year2017: Not applicable.Fiscal Year2018: Not applicable.Fiscal Year2019: Pertinent details will be provided by Program at a future date.
 SPECIAL NOTE: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</si>
  <si>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NIFA will review submitted documents to determine if all program, financial, and administrative requirements have been met and are current within guidelines established for the program as described in the Competitive Request for Application (RFA). _x000D_
_x000D_
The most current RFAs are available as follows: _x000D_
_x000D_
1862 Cooperative Extension Capacity &amp; District of Columbia Postsecondary Reorganization Act (1862 CES Capacity &amp; DCPPERA):_x000D_
_x000D_
https://nifa.usda.gov/sites/default/files/resources/FY%202017%20SLBC%20and%20DCPPERA%20modifications.pdfreorganization-act-program-cooperative_x000D_
_x000D_
1862 Smith Lever Special Needs Capacity (SLSN):_x000D_
_x000D_
https://nifa.usda.gov/sites/default/files/resources/FY%202017%20CES%201862%20Special%20Needs%20Capacity%20RFA%20-%20MODIFIED%20%2008-30-16.pdf_x000D_
_x000D_
Smith Lever Special Needs Competitive (SLSNCGP):_x000D_
_x000D_
https://nifa.usda.gov/sites/default/files/rfa/FY%20%2717%20SLSNCGP%20RFA%20-FINAL.pdf_x000D_
</t>
  </si>
  <si>
    <t>Jul 23,2017</t>
  </si>
  <si>
    <t>https://beta.sam.gov/fal/97ce2ae9430f44a281ec6961c1aff01f/view</t>
  </si>
  <si>
    <t xml:space="preserve">Agriculture Extension at 1890 Land-grant Institutions </t>
  </si>
  <si>
    <t>1890 LGIs – Section 1444 Extension</t>
  </si>
  <si>
    <t>{"list":[{"act":{"description":"Section 1444 of the National Agricultural Research,, Extension, and Teaching Policy Act Of 1977 (NARETPA), enacted as Title XIV of Public Law 95–113 (The Food and Agriculture Act of 1977) on Sept. 29, 1977, is also known as the Section 1444 Program. This law provides the basis for Federal funding for agricultural extension activities at 1890 Land-Grant Institutions, including Tuskegee University, West Virginia State University, and Central State University.  Further, in accordance with Section 7129 of the Agricultural Act of 2014 (House Conference Report 113-333, to accompany H.R. 2642), Central State University has the designation as an 1890 Institution and is eligible to receive funds under this program beginning in Fiscal Year 2016.  It is codified in 7 U.S.C. 3221.  "},"authorizationTypes":{"act":true}}]}</t>
  </si>
  <si>
    <t>The purpose of this funding is to support agricultural and forestry extension activities at 1890 Land-Grant Institutions, including Tuskegee University, West Virginia State University, and Central State University.</t>
  </si>
  <si>
    <t>Applications may only be submitted by 1890 Land-Grant Universities that conduct agricultural extension activities in accordance with NARETPA section 1444(a)(1): Alabama A&amp;M University; Tuskegee University; University of Arkansas - Pine Bluff; Delaware State University; Florida A&amp;M University; Fort Valley State University; Kentucky State University; Southern University; University of Maryland – Eastern Shore; Alcorn State University; Lincoln University; North Carolina A &amp; T State University; Central State University, Langston University; South Carolina State University; Tennessee State University; Prairie View A&amp;M University; Virginia State University; and West Virginia State University.</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</si>
  <si>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Capacity Request for Applications (RFAs) for further specific and pertinent details. The most current RFA is available via: https://nifa.usda.gov/sites/default/files/resources/FY%202017%20Agricultural%20Extension%20at%201890_revised.pdf \r\n\r\nRFAs are generally released annually. Hence, the RFAs provide the most current and accurate information available. Any specific instructions in the Competitive RFAs supersede the general information provided in the CFDA database.","isApplicable":true}</t>
  </si>
  <si>
    <t xml:space="preserve">NIFA will review submitted documents to determine if all program, financial, and administrative requirements have been met and are current. Although an applicant may be eligible, there are factors that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information)._x000D_
_x000D_
https://nifa.usda.gov/sites/default/files/resources/FY%202017%20Agricultural%20Extension%20at%201890_revised.pdf _x000D_
RFAs are generally released annually. Hence, the RFAs provide the most current and accurate information available. Any specific instructions in the Capacity RFAs supersede the general information provided in the CFDA database._x000D_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</si>
  <si>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Capacity Request for Applications (RFAs) for further specific and pertinent details. The most current RFA is available via: _x000D_
_x000D_
https://nifa.usda.gov/sites/default/files/resources/FY%202017%20Agricultural%20Extension%20at%201890_revised.pdf 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</si>
  <si>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https://nifa.usda.gov/sites/default/files/resources/FY%202017%20Agricultural%20Extension%20at%201890_revised.pdf </t>
  </si>
  <si>
    <t>{"types":{"moe":false,"formula":false,"matching":true},"formula":{"title":"","chapter":"","part":"","subPart":"","publicLaw":"","description":""},"matching":{"requirementFlag":"voluntary","percent":"0","description":"Section 1449 of NARETPA (7 U.S.C. 3222d) states that “the State shall provide matching funds from non-Federal sources. Such matching funds shall be for an amount equal to not less than ... 100 percent of the formula [grant] funds to be distributed to the eligible institution for fiscal year 2007 and each fiscal year thereafter. ... Notwithstanding [redistributing the funds], the Secretary may waive the matching funds requirement ... above the 50 percent level for any fiscal year for an eligible institution of a State if the Secretary determines that the State will be unlikely to satisfy the matching requirement.” Most regulations applicable to NIFA awards are housed in Title 7 of the Code of Federal Regulations. 7 CFR 3419.1 defines “matching funds” as “funds from non-Federal sources made available by the State to the eligible institutions ... [for] programs or activities that fall within the purposes of agricultural research and cooperative extension under sections 1444 and 1445 of NARETPA ... or [for] qualifying educational activities. Matching funds means cash contributions and excludes in-kind matching contributions.” It defines “non-Federal sources” as “funds made available by the State to the eligible institution either through direct appropriation or under any authority (other than authority to charge tuition and fees paid by students) provided by a State to an eligible institution to raise revenue, such as gift acceptance authority or user fees.” Finally, it defines “qualifying educational activities” as “programs that address food and agricultural sciences components of an eligible institution”. \r\n7 CFR 3419.6 states that “The required matching funds for the formula programs shall be used by an eligible institution for agricultural research and extension activities that have been approved in the plan of work required under sections 1444(d) and 1445(c) of the National Agricultural Research, Extension, and Teaching Policy Act of 1977…or for…qualifying education activities.” NIFA may consider and approve matching waiver requests above the 50 percent level. See Part IV, B. 4. for instructions about how to request a waiver.\r\n"},"moe":{"description":""}}</t>
  </si>
  <si>
    <t>{"awarded":"quarterly","description":"States are encouraged to spend Section 1444 Program funds in the year they are appropriated; however, if carryover is necessary, no more than 20 percent of the funds received by an institution in any fiscal year may be carried forward to the succeeding fiscal year. No prior approval from NIFA is required. Carryover limitations are legislatively mandated and NIFA is not authorized to approve any carryover requests beyond the 20 percent and one-year limitations.(7 USC 3221). \r\nFurther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Capacity Request for Applications (RFAs) for specific and pertinent details. The most current RFAs are available via: \r\n\r\n https://nifa.usda.gov/sites/default/files/resources/FY%202017%20Agricultural%20Extension%20at%201890_revised.pdf \r\nRFAs are generally released annually. Hence, the RFAs provide the most current and accurate information available. Any specific instructions in the Capacity RFAs supersede the general information provided in the CFDA database.\r\n"}</t>
  </si>
  <si>
    <t>[{"code":"program","isSelected":true,"description":"All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Capacity Requests for Applications (RFAs) for further specific and pertinent details. RFAs are generally released annually and provide the most current and accurate information available. Any specific instructions in the Capacity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Awards.\r\n"},{"code":"cash","isSelected":false,"description":""},{"code":"progress","isSelected":true,"description":"See above for pertinent and specific details."},{"code":"expenditure","isSelected":true,"description":"See above for pertinent and specific details."},{"code":"performanceMonitoring","isSelected":true,"description":"See above for pertinent and specific details."}]</t>
  </si>
  <si>
    <t>{"isApplicable":true,"description":"Relation to other audit requirements, but records must be available for review or audit by appropriate officials of the Federal agency, pass-through entity, and Government Accountability Office (GAO). \nThis program is also subject to audit by the cognizant Federal audit agency and the USDA Office of Inspector General."}</t>
  </si>
  <si>
    <t>In accordance with the provisions of 2 CFR 200, Subpart F – Audit Requirements," nonfederal entities that expend financial assistance of $750,000 or more in Federal awards will have a single or a program- specific audit conducted for that year. Non-Federal entities that expend less than $750,000 a year in Federal awards are exempt from Federal audit requirements for that year, except as noted in 2 CFR 200.503.</t>
  </si>
  <si>
    <t>(Formula Grants) FY 17$0.00; FY 18 est $0.00; FY 19 est $45,533,000.00;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</si>
  <si>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Capacity Request for Application (RFA)._x000D_
_x000D_
The most current RFA is available via: https://nifa.usda.gov/sites/default/files/resources/FY%202017%20Agricultural%20Extension%20at%201890_revised.pdf _x000D_
</t>
  </si>
  <si>
    <t>{"list":[{"fiscalYear":2016,"description":"Not applicable"},{"fiscalYear":2017,"description":"Pertinent details will be provided by Program at a future date."},{"fiscalYear":2018,"description":"Pertinent details will be provided by Program at a future date."},{"fiscalYear":2019,"description":"Pertinent details will be provided by Program at a future date.\n\nSPECIAL NOTE:\nPreviously included in CFDA # 10.500, for the Cooperative Extension Service (CES). This represents a newly created CFDA number, which was part of an initiative to break out the separate programs contained in CFDA # 10.500 (CES).\n\nNIFA’s implementation will become effective for fiscal year (FY) 2019 Request for Applications (RFAs) and new awards."}],"isApplicable":true}</t>
  </si>
  <si>
    <t>USDA, NIFA, National Program Leader, Institute of Youth, Family, and Community, Division of Community and Education, 1400 Independence Avenue, SW., STOP 2250, Washington, DC 20250-2250 Email:&lt; a href='mailto:Wesley.Dean@nifa.usda.gov'&gt;Wesley.Dean@nifa.usda.gov&lt;/a&gt;Phone: 202-720-5305;</t>
  </si>
  <si>
    <t>Jul 09,2017</t>
  </si>
  <si>
    <t>https://beta.sam.gov/fal/cca1211359f345a0a6d2b46d1ec39b86/view</t>
  </si>
  <si>
    <t xml:space="preserve">1890 Facilities Grants Program   </t>
  </si>
  <si>
    <t xml:space="preserve">1890 FGP_x000D_
_x000D_
</t>
  </si>
  <si>
    <t>{"list":[{"act":{"description":"Pursuant to the authority contained in Section 1447 of the National Agricultural Research, Extension, and Teaching Policy Act of 1977 (NARETPA), (7 U.S.C. 3222b), and reauthorized by Section 7112 of the Agricultural Act of 2014 (Pub. L. 113-79), including Tuskegee University and West Virginia State University.\r\n\r\nFurther, in accordance with Section 7129 of the Agricultural Act of 2014 (House Conference Report 113-333, to accompany H.R. 2642), Central State University has the Designation as an 1890 Institution.\r\n"},"publicLaw":{"congressCode":"113","number":"79"},"USC":{"title":"7","section":"3222b"},"authorizationTypes":{"USC":true,"act":true,"publicLaw":true},"usc":{"title":"7","section":"3222b"}}]}</t>
  </si>
  <si>
    <t>The 1890 Facilities Grants Program provides funds for the acquisition and improvement of agricultural and food sciences facilities and equipment, including libraries, so that the 1890 land-grant institutions, including Central State University, Tuskegee University, and West Virginia State.</t>
  </si>
  <si>
    <t>PROJECT GRANTS (WITH FORMULA DISTRIBUTION)</t>
  </si>
  <si>
    <t xml:space="preserve">Eligible applicants under this Program are the 1890 land-grant institutions, including Central State University, Tuskegee University, and West Virginia State University._x000D_
_x000D_
The detailed listing of eligible applicants follows:_x000D_
Alabama A&amp;M University, Tuskegee University, University of Arkansas-Pine Bluff, Delaware State University, Florida A&amp;M University, Fort Valley State University, Kentucky State University, Southern University, University of Maryland-Eastern Shore, Lincoln University, Alcorn State University, North Carolina A&amp;T State University, Langston University, South Carolina State University, Tennessee State University, Prairie View A&amp;M University, Virginia State University, West Virginia State University, and Central State University._x000D_
_x000D_
_x000D_
SPECIAL NOTE:_x000D_
Please refer to the Competitive Request for Applications (RFAs) for further specific and pertinent details. The most current RFA is available via: https://nifa.usda.gov/funding-opportunity/1890-facilities-grants-program-renewals._x000D_
_x000D_
RFAs for new and/or renewal applications are generally released annually. The RFAs provide the most current and accurate information available. Any specific instructions in the Competitive RFAs supersede the general information provided in the CFDA database._x000D_
</t>
  </si>
  <si>
    <t xml:space="preserve">Extension Programs at the State and county level are available to the general public._x000D_
_x000D_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</si>
  <si>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to:\r\n(i) Be registered in SAM before submitting its application;\r\n\r\n(ii) Provide a valid DUNS number in its application; and\r\n\r\n(iii)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Information.”\r\n\r\nSPECIAL NOTE:\r\nPlease refer to the Competitive Request for Applications (RFAs) for further specific and pertinent details. The most current RFA is available via:\r\nhttps://nifa.usda.gov/funding-opportunity/1890-facilities-grants-program-renewals.\r\n\r\nRFAs for new and/or renewal applications are generally released annually. Hence, the RFAs provide the most current and accurate information available. Any specific instructions in the Competitive RFAs supersede the general information provided in the CFDA database.\r\n\r\n","isApplicable":true}</t>
  </si>
  <si>
    <t>{"environmentalImpact":{"reports":[{"isSelected":true,"reportCode":"assessment"},{"isSelected":true,"reportCode":"otherRequired"}]},"description":"Not Applicable."}</t>
  </si>
  <si>
    <t>{"description":"The National Institute of Food and Agriculture (NIFA) only accepts electronic applications which are submitted via Grants.gov in response to specific Requests for Applications (RFA).\r\n\r\nApplicants must complete the Grants.gov registration process. For information about the pre-award phase of the grant lifecycle application processes see: http://www.grants.gov/web/grants/learn-grants/grants-101/pre-award-phase.html.\r\n\r\nFurther, applicants must follow the instructions provided in the NIFA Grants.gov Application Guide, which can be assessed as follows: Adobe NIFA Applications.\r\n\r\n2 CFR part 200, Uniform Administrative Requirements, Cost Principles, and Audit Requirements for Federal Awards applies to this program.\r\n\r\n2 CFR parts 400, 415, 416, and 418 apply to this program.\r\n\r\nSPECIAL NOTE:\r\nPlease refer to the Competitive Request for Applications (RFAs) for further specific and pertinent details. The most current RFA is available via:\r\nhttps://nifa.usda.gov/funding-opportunity/1890-facilities-grants-program-renewals.\r\n\r\nRFAs are generally released annually. Hence, the RFAs provide the most current and accurate information available. Any specific instructions in the Competitive RFAs supersede the general information provided in the CFDA database.\r\n\r\n\r\n"}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</si>
  <si>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RFA._x000D_
_x000D_
Reviewers will be selected based upon training and experience in relevant scientific, extension, or education fields, taking into account the following factors:_x000D_
_x000D_
(a) The level of relevant formal scientific, technical education, or extension experience of the individual, as well as the extent to which an individual is engaged in relevant research, education, or extension activities;_x000D_
_x000D_
(b) the need to include as reviewers experts from various areas of specialization within relevant scientific, education, or extension fields;_x000D_
_x000D_
(c) the need to include as reviewers other experts (e.g., producers, range or forest managers/operators, and consumers) who can assess relevance of the applications to targeted audiences and to program needs;_x000D_
_x000D_
(d) the need to include as reviewers experts from a variety of organizational types (e.g., colleges, universities, industry, state and Federal agencies, private profit and non-profit organizations) and geographic locations;_x000D_
_x000D_
(e) the need to maintain a balanced composition of reviewers with regard to minority and female representation and an equitable age distribution; and_x000D_
_x000D_
(f) the need to include reviewers who can judge the effective usefulness to producers and the general public of each application._x000D_
_x000D_
RENEWAL APPLICATIONS:_x000D_
NIFA will evaluate each application in a two-part process.  First, we screen each application to ensure that it meets the administrative requirements as set forth in this RFA.  Second, a technical review panel will evaluate applications that meet the administrative requirements._x000D_
_x000D_
1890 Facilities Grants Program (FGP) reserves the right to negotiate with the Project Director/Principal Investigator (PD/PI) and/or with the submitting organization or institution regarding project revisions (e.g., reductions in the scope of work, funding level, period, or method of support) prior to recommending any project for funding._x000D_
_x000D_
Evaluation Criteria will be delineated in the Competitive Request for Applications (RFA)._x000D_
_x000D_
2 CFR 200 – Subpart C and Appendix I apply to this program._x000D_
_x000D_
2 CFR 200, Appendix II – Contracts Provisions for Non-federal Entity Contracts Under Federal Awards applies to this program._x000D_
_x000D_
SPECIAL NOTE: _x000D_
Please refer to the Competitive Request for Applications (RFAs) for further specific and pertinent details. The most current RFA is available via: _x000D_
https://nifa.usda.gov/funding-opportunity/1890-facilities-grants-program-renewals._x000D_
_x000D_
RFAs for new and/or renewal applications are generally released annually. Hence, the RFAs provide the most current and accurate information available. Any specific instructions in the Competitive RFAs supersede the general information provided in the CFDA database._x000D_
</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</si>
  <si>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https://nifa.usda.gov/funding-opportunity/1890-facilities-grants-program-renewals._x000D_
_x000D_
RFAs for new and/or renewal applications are generally released annually. Hence, the RFAs provide the most current and accurate information available. Any specific instructions in the Competitive RFAs supersede the general information provided in the CFDA database. _x000D_
</t>
  </si>
  <si>
    <t xml:space="preserve">Generally, 1890 Facilities RFAs are released every five (5) years for new awards, with annual renewals. _x000D_
_x000D_
Specific details are provided in the Competitive Request for Applications (RFA), which are generally published annually._x000D_
_x000D_
The most current RFA is available via: _x000D_
https://nifa.usda.gov/funding-opportunity/1890-facilities-grants-program-renewals._x000D_
_x000D_
_x000D_
</t>
  </si>
  <si>
    <t>{"types":{"moe":false,"formula":true,"matching":false},"formula":{"title":"NAREPTA","chapter":"","part":"","subPart":"","publicLaw":"95-113","description":"NAREPTA"},"matching":{"description":""},"moe":{"description":""}}</t>
  </si>
  <si>
    <t>{"awarded":"other","description":"Effective Fiscal Year (FY) 2018, Project periods, (including no-cost extensions of time), are not normally to exceed ten (10) years.\r\n\r\nFurther details are provided in the Award document Form NIFA-2009 and the 1890 Facilities Program, Section 1447, Special Terms and Conditions (dated May 2017) at: \r\n\r\nhttps://nifa.usda.gov/resource/1890-facilities-program-terms-and-conditions-may-2017.\r\n\r\nSPECIAL NOTE: \r\nPlease refer to the Competitive Request for Applications (RFAs) for further specific and pertinent details. The most current RFA is available via: https://nifa.usda.gov/funding-opportunity/1890-facilities-grants-program-renewals.\r\n\r\nRFAs for new and/or renewal applications are generally released annually. Hence, the RFAs provide the most current and accurate information available. Any specific instructions in the Competitive RFAs supersede the general information provided in the CFDA database. \r\n","awardedDescription":"NIFA utilizes the Automated Standard Application for Payments (ASAP), a secure, web-based electronic payment and information system that allows federal agencies to administer funds. \r\n\r\nCurrently, ASAP is the only payment source for new NIFA grantees.\r\n\r\n"}</t>
  </si>
  <si>
    <t>[{"code":"program","isSelected":true,"description":"PERFORMANCE AND MONITORING REPORTS:\r\n\r\nNIFA expects the awarded funds to be used for the acquisition and improvement of agricultural and food sciences facilities and equipment, including libraries, so that the 1890 land-grant institutions, including Tuskegee University, West Virginia State University and Central State University, may participate fully in human capital development in the food and agricultural sciences.\r\n\r\nA. Performance Reports \r\n\r\nAwardees of Federal funds are responsible for monitoring day-to-day project performance to ensure that project goals and performance schedules are met, contain costs, and accurately report progress to NIFA. An annual performance report is due in NIFA 90 days after completion of the first 12 months of the initial grant award and annually thereafter during the project period. Each report shall cover work performed during the previous 12-month period, including any funded or unfunded time extensions. If this project is supported in annual funding increments, the performance report required as part of the grantee's annual follow-on grant proposal shall satisfy this reporting requirement through the grantee's final application for funds. Thereafter these annual performance reports shall be submitted to the ADO. Performance reports should not exceed two pages in length, should contain appropriate identifying data and shall provide the following information:\r\n\r\n1. A comparison of actual accomplishments with the goals or objectives established for the program during the reporting period, including percentage-of-completion data and a computation of square footage costs for all projects undertaken;\r\n\r\n2. The reasons for slippage if approved goals were not met;\r\n\r\n3. Additional pertinent information including, when appropriate, analysis and explanation of cost overruns or unexpectedly high unit costs. Identify any issues, favorable or adverse conditions, changes, or situations which are expected to impact the scope, size, cost, or completion schedule for the project, along with a discussion of proposed or actual actions taken by your institution to resolve any problems encountered;\r\n\r\n4. If the proposed represents any change to your approved five-year plan, please provide a description of, and justification for, the change;\r\n\r\n5. A summary of activities to be undertaken during the ensuing 12-month period;\r\n\r\n6. A listing of A/E, and construction contracts entered into during this reporting period only for each program component; and\r\n\r\n7. A detailed breakdown of all project costs incurred to date (cumulative).\r\n\r\nIn addition to the Annual Performance report described above, the grantee is required to submit an annual progress report in REEport.\r\n\r\nB. REEport Grant Reporting:\r\n\r\nAll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\r\n\r\n\r\na. Initial Documentation in the REEport Database--  \r\n\r\nResearch, Education, and Extension project online reporting tool (REEport):\r\n\r\nAll projects must be documented in REEport.  The NIFA contact for all REEport documentation is:  \t\r\n\t\t\t\r\n     REEport\r\n     National Institute of Food and Agriculture\r\n     U.S. Department of Agriculture\r\n     STOP 2213\r\n     1400 Independence Avenue, S.W.\r\n     Washington, D.C.  20250-2213\r\n     Telephone:  (202) 690-0009\r\n     E-mail: electronic@nifa.usda.gov\r\n\r\n\r\nb.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Please refer to the Competitive Request for Applications (RFAs) for further specific and pertinent details. The most current RFA is available via: https://nifa.usda.gov/funding-opportunity/1890-facilities-grants-program-renewals.\r\n\r\nRFAs for new and/or renewal applications are generally released annually. Hence, the RFAs provide the most current and accurate information available. Any specific instructions in the Competitive RFAs supersede the general information provided in the CFDA database. \r\n\r\n(2) Details regarding the reporting requirements are included in the 1890 Facilities Program, Section 1447, Special Terms and Conditions (dated May 2017) at: \r\nhttps://nifa.usda.gov/resource/1890-facilities-program-terms-and-conditions-may-2017.\r\n\r\n(3)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Awards.\r\n\r\n"},{"code":"cash","isSelected":false,"description":""},{"code":"progress","isSelected":true,"description":"PROGRESS REPORTS: \r\n\r\nSee above for pertinent and specific details."},{"code":"expenditure","isSelected":true,"description":"EXPENDITURE REPORTS:\r\n\r\nSee above for pertinent and specific details."},{"code":"performanceMonitoring","isSelected":true,"description":"PERFORMANCE MONITORING:\r\n\r\nSee above for pertinent and specific details."}]</t>
  </si>
  <si>
    <t xml:space="preserve">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program._x000D_
</t>
  </si>
  <si>
    <t>(Project Grants (with Formula Distribution)) FY 17$0.00; FY 18 est $0.00; FY 19 est $18,904,653.00;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
(3) There are authorized to be appropriated to the Secretary of Agriculture for the purposes of carrying out the provisions of this section, $25,000,000 for each of fiscal years 2002 through 2018, and such sums shall remain available until expended.</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</si>
  <si>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https://nifa.usda.gov/funding-opportunity/1890-facilities-grants-program-renewals._x000D_
_x000D_
_x000D_
</t>
  </si>
  <si>
    <t>{"list":[{"fiscalYear":2016,"description":"Not applicable.\r\n\r\n"},{"fiscalYear":2017,"description":"Not applicable.\r\n"},{"fiscalYear":2018,"description":"Not Applicable."},{"fiscalYear":2019,"description":"Pertinent details will be provided by Program at a future date. \n \n SPECIAL NOTE:\n Previously included in CFDA # 10.500, for the Cooperative Extension Service (CES). This represents a newly created CFDA number, which was part of an initiative to break out the separate programs contained in CFDA # 10.500 (CES). \n \n NIFA’s implementation will become effective for fiscal year (FY) 2019 Request for Applications (RFAs) and new awards."}],"isApplicable":true}</t>
  </si>
  <si>
    <t>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https://nifa.usda.gov/research-misconduct_x000D_
_x000D_
1890 FACILITIES PROGRAM, SECTION 1447, SPECIAL TERMS AND CONDITIONS _x000D_
Provides specific terms and conditions which apply to this program. Refer to the award document, Form NIFA-2009, to determine the applicable terms and conditions document._x000D_
https://nifa.usda.gov/resource/1890-facilities-program-terms-and-conditions-may-2017.</t>
  </si>
  <si>
    <t>USDA, NIFA, National Program Leader,Institute of Youth, Family, and Community (IYFC), Division of Community and Education (DOCE), 1400 Independence Avenue, SW., STOP 2250 , Washington, DC 20250-2250 Email:&lt; a href='mailto:elewis@nifa.usda.gov'&gt;elewis@nifa.usda.gov&lt;/a&gt;Phone: (202) 720-5305;</t>
  </si>
  <si>
    <t>https://nifa.usda.gov/program/1890-land-grant-institutions-programs</t>
  </si>
  <si>
    <t>Fiscal Year2016: Not applicable. _x000D_
_x000D_
_x000D_
Fiscal Year2017: Not applicable._x000D_
_x000D_
Fiscal Year2018: Not ApplicableFiscal Year2019: Pertinent details will be provided by Program at a future date.
SPECIAL NOTE: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t>
  </si>
  <si>
    <t xml:space="preserve">Within guidelines established for the program as described in the Competitive Request for Application (RFA)._x000D_
_x000D_
The most current RFA is available via: _x000D_
https://nifa.usda.gov/funding-opportunity/1890-facilities-grants-program-renewals._x000D_
_x000D_
_x000D_
</t>
  </si>
  <si>
    <t>Jun 11,2017</t>
  </si>
  <si>
    <t>https://beta.sam.gov/fal/b64bfa7cb2ed436db75c66004dd1f47f/view</t>
  </si>
  <si>
    <t>Expanded Food and Nutrition Education Program</t>
  </si>
  <si>
    <t>EFNEP</t>
  </si>
  <si>
    <t>{"list":[{"act":{"description":"Section 3(d) of the Smith-Lever Act provides that the Secretary of Agriculture may fund extension work in several states, territories, and possessions. Section 1425 of the National Agricultural Research, Extension, and Teaching Policy Act of 1977 (as amended) (7 U.S.C. 3175) is also known as the Expanded Food and Nutrition Education Program (EFNEP)."},"USC":{"title":"7","section":"3175"},"authorizationTypes":{"USC":true,"act":true},"usc":{"title":"7","section":"3175"}}]}</t>
  </si>
  <si>
    <t>The purpose of this funding is to increase the impact of nutrition education disseminated to low-income families and youth in the 50 states, the U.S. territories, and the District of Columbia._x000D_
EFNEP serves two primary low-income audiences: 1) families with young children (parents and other caregivers with primary responsibility for feeding young children); and 2) youth/children (grade range - kindergarten through 12th grade)._x000D_
The priorities of EFNEP are to assist low-income families and youth in acquiring knowledge, skills, attitudes, and changed behaviors necessary for nutritionally sound diets and to contribute to their personal development and improvement of the total family diet and nutritional well-being. Participation in EFNEP should result in improved diets and nutritional well-being of the total family._x000D_
Individuals and families should experience improvements in four core areas:_x000D_
•	Diet Quality and Physical Activity—Improved diets and nutritional and physical well-being through the adoption of federal food and physical activity recommendations._x000D_
•	Food Resource Management—Increased ability to buy, grow, or otherwise appropriately obtain, prepare, and store food that meets nutritional needs._x000D_
•	Food Safety—Improved household food safety and sanitation practices._x000D_
•	Food Security—Increased ability to get food directly—and from food assistance programs where necessary—to ensure having enough healthy food to eat.</t>
  </si>
  <si>
    <t>Only Auburn University; Alabama A &amp; M University; Tuskegee University; University of Alaska; American Samoa Community College; University of Arizona; University of Arkansas; University of Arkansas – Pine Bluff; University of California; Central State University, Colorado State University; University of Connecticut; University of Delaware; Delaware State University; University of the District of Columbia; University of Florida; Florida A &amp; M University; University of Georgia; Fort Valley State University; University of Guam; University of Hawaii; University of Idaho; University of Illinois; Purdue University; Iowa State University; Kansas State University; University of Kentucky; Kentucky State University; Louisiana State University; Southern University; University of Maine; University of Maryland (College Park); University of Maryland (Eastern Shore); University of Massachusetts; Michigan State University; College of Micronesia; University of Minnesota; Mississippi State University; Alcorn State University; University of Missouri; Lincoln University; Montana State University; University of Nebraska; University of Nevada; University of New Hampshire; Rutgers University; New Mexico State University; Cornell University; North Carolina State University; North Carolina A &amp; T University; North Dakota State University; Northern Marianas College; Ohio State University; Central State University; Oklahoma State University; Langston University; Oregon State University; Pennsylvania State University; University of Puerto Rico; University of Rhode Island; Clemson University; South Carolina State University; South Dakota State University; University of Tennessee; Tennessee State University; Texas A&amp;M University; Prairie View A &amp; M University; Utah State University; University of Vermont; University of the Virgin Islands; Virginia Polytechnic Institute and State University; Virginia State University; Washington State 7 University; West Virginia University; West Virginia State University; University of Wisconsin; and University of Wyoming may submit applications.</t>
  </si>
  <si>
    <t>{"description":"The System for Award Management (SAM) combines eight federal procurement systems, including CCR, and the Catalog of Federal Domestic Assistance into one new system. CCR activities are conducted through SAM (the CCR website will redirect users to SAM).\r\nDun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\r\n(ii) Provide a valid DUNS number in its application; and \r\n(iii) Continue to maintain an active SAM registration with current information at all times during which it has an active Federal award or an application or plan under consideration by a Federal awarding agency. \r\nIt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applicant.\r\nApplicants must furnish the information required in the Request for Applications (RFAs). Successful applicants recommended for funding must furnish the information and assurances requested during the award documentation process. These include, but are not limited to the following:\r\nOrganizational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\r\nSPECIAL NOTE: \r\nPlease refer to the Request for Applications (RFAs) for further specific and pertinent details. The most current RFA is available via: \r\nhttps://nifa.usda.gov/program/expanded-food-and-nutrition-education-program-efnep.\r\nRFAs are generally released annually. Hence, the RFAs provide the most current and accurate information available. Any specific instructions in the RFAs supersede the general information provided in the CFDA database.","isApplicable":true}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</si>
  <si>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Request for Applications (RFAs) for further specific and pertinent details. The most current RFAs are available via: \r\nhttps://nifa.usda.gov/program/expanded-food-and-nutrition-education-program-efnep.\r\n\r\nRFAs are generally released annually. Hence, the RFAs provide the most current and accurate information available. Any specific instructions in the RFAs supersede the general information provided in the CFDA database."}</t>
  </si>
  <si>
    <t>NIFA will review submitted documents to determine if all program, financial, and administrative requirements have been met and are current._x000D_
_x000D_
2 CFR 200 – Subpart C and Appendix I and 2 CFR part 400 apply to this Program._x000D_
_x000D_
The most current RFAs are available via: _x000D_
https://nifa.usda.gov/program/expanded-food-and-nutrition-education-program-efnep._x000D_
_x000D_
RFAs are generally released annually. Hence, the RFAs provide the most current and accurate information available. Any specific instructions in the RFAs supersede the general information provided in the CFDA database.</t>
  </si>
  <si>
    <t>From 30 to 60 days.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The most current RFA is available via: _x000D_
https://nifa.usda.gov/program/expanded-food-and-nutrition-education-program-efnep. RFAs are generally released annually. Hence, the RFAs provide the most current and accurate information available. Any specific instructions in the RFAs supersede the general information provided in the CFDA database.</t>
  </si>
  <si>
    <t>Specific details are provided in the Request for Applications (RFA), which are generally published annually. _x000D_
_x000D_
The most current RFA is available via: _x000D_
https://nifa.usda.gov/program/expanded-food-and-nutrition-education-program-efnep.</t>
  </si>
  <si>
    <t>{"types":{"moe":false,"formula":true,"matching":false},"formula":{"title":"","chapter":"","part":"","subPart":"","publicLaw":"","description":""},"matching":{"description":""},"moe":{"description":""}}</t>
  </si>
  <si>
    <t>{"awarded":"quarterly","description":"In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Request for Applications (RFAs) for specific and pertinent details. The most current RFAs are available via: \r\n\r\nhttps://nifa.usda.gov/program/expanded-food-and-nutrition-education-program-efnep.\r\n\r\nRFAs are generally released annually. Hence, the RFAs provide the most current and accurate information available. Any specific instructions in the RFAs supersede the general information provided in the CFDA database."}</t>
  </si>
  <si>
    <t>[{"code":"program","isSelected":true,"description":"Universities must provide an EFNEP Annual Update, an EFNEP Budget Sheet and an EFNEP Budget Justification, using the Web-based Nutrition Education Evaluation and Reporting System (WebNEERS). \r\n\r\nUniversities must provide a WebNEERS Report (university’s end of year evaluation data), using WebNEERS. \r\n\r\nA “final” EFNEP Budget Sheet and EFNEP Budget Justification based on the final allocation amounts for each fiscal year is due through WebNEERS 45 days after the final allocations are published. The actual due date will be announced over the EFNEP listservs.\r\n\r\nInstructions for submitting reporting requirements through WebNEERS are available on the EFNEP Reporting Requirements Webpage – http://nifa.usda.gov/efnep-reporting-requirements.  If you need information about or access to WebNEERS, contact your university’s EFNEP Coordinator.\r\n\r\nAll program-specific reporting requirements must be received and approved by NIFA program staff before quarterly funds can be released. \r\n\r\n•EFNEP Annual Updates must be approved for first quarter and subsequent payments to be released, \r\n•WebNEERS Reports must be approved for second quarter and subsequent payments to be released, and\r\n• EFNEP Budget Sheets and EFNEP Budget Justifications must be approved for quarterly payments to be released, specific quarter that may be held will be contingent on the publication date of the final allocation amounts.\r\n•Financial reporting via the SF-425, Federal Financial Report for each fiscal year (FY) is due to the ezFedGrants portal, on Dec. 31, of same FY, for the period Oct.1 of FY, through September 30 of FY, and annually thereafter until the award is closed out.  Information on how to access the ezFedGrants portal will be provided directly to the grant recipient prior to the due date.\r\n\r\nSee https://nifa.usda.gov/efnep-reporting-requirements for additional details of annual, final technical, and financial reporting requirements. Instructions for using the REEport system are included on the NIFA web site at http://nifa.usda.gov/reeport-resources-land-grant-partners."},{"code":"cash","isSelected":true,"description":"NIFA utilizes the Federal Financial Report, Form SF-425 to monitor cash outlays."},{"code":"progress","isSelected":true,"description":"See above for pertinent and specific details."},{"code":"expenditure","isSelected":true,"description":"See above for pertinent and specific details."},{"code":"performanceMonitoring","isSelected":true,"description":"See above for pertinent and specific details."}]</t>
  </si>
  <si>
    <t>{"isApplicable":true,"description":"Relation to other audit requirements, but records must be available for review or audit by appropriate officials of the Federal agency, pass-through entity, and Government Accountability Office (GAO). \r\nThis program is also subject to audit by the cognizant Federal audit agency and the USDA Office of Inspector General."}</t>
  </si>
  <si>
    <t>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t>
  </si>
  <si>
    <t>(Formula Grants) FY 17$0.00; FY 18 est $0.00; FY 19 est $67,293,480.00;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t>
  </si>
  <si>
    <t>If minimum or maximum amounts of funding per competitive and/or capacity project grant, or cooperative agreement are established, these amounts will be announced in the annual Request for Application (RFA)._x000D_
_x000D_
The most current RFA is available via: _x000D_
https://nifa.usda.gov/program/expanded-food-and-nutrition-education-program-efnep._x000D_
_x000D_
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t>
  </si>
  <si>
    <t>{"list":[{"fiscalYear":2016,"description":"Not applicable."},{"fiscalYear":2017,"description":"Not applicable."},{"fiscalYear":2018,"description":"Not Applicable."},{"fiscalYear":2019,"description":"Pertinent details will be provided by Program at a future date.\n \n SPECIAL NOTE:\n Previously included in CFDA # 10.500, for the Cooperative Extension Service (CES). This represents a newly created CFDA number, which was part of an initiative to break out the separate programs contained in CFDA # 10.500 (CES).\n \n NIFA’s implementation will become effective for fiscal year (FY) 2019 Request for Applications (RFAs) and new awards."}],"isApplicable":true}</t>
  </si>
  <si>
    <t>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t>
  </si>
  <si>
    <t>{"flag":"none","description":"USDA, NIFA, National Program Leader, Institute of Food Safety and Nutrition (IFSN), Division of Nutrition, 1400 Independence Avenue, SW, STOP 2225, Washington, DC 20250-2225; Telephone: (202) 720-8067; Fax: (202) 720-9366"}</t>
  </si>
  <si>
    <t>USDA, NIFA, National Program Leader, 1400 Independence Avenue, SW, STOP 2225, Washington, DC 20250-2225, Washington, DC 20250-2225 Email:&lt; a href='mailto:hchipman@nifa.usda.gov'&gt;hchipman@nifa.usda.gov&lt;/a&gt;Phone: 202-720-5004;</t>
  </si>
  <si>
    <t>https://nifa.usda.gov/program/expanded-food-and-nutrition-education-program-efnep</t>
  </si>
  <si>
    <t>Fiscal Year2016: The Expanded Food and Nutrition Education Program (EFNEP) is funded as a national program, not as individual projects.  All seventy-six 1862 and 1890 Land-Grant Institutions receive EFNEP funding each year and these are the only entities eligible for EFNEP funding.  EFNEP is designed to assist limited resource audiences in acquiring the knowledge, skills, attitudes, and changed- behavior necessary for nutritionally sound diets, and to contribute to their personal development and the improvement of the total family diet and nutritional well-being.  Although EFNEP lessons may be tailored to meet the needs of participants, all programming follows the same model:  Lessons are taught by peer educators using an evidence-based, interactive, culturally appropriate approach.  Upon participant entry and exit data are collected on diet quality, physical activity, food safety, and food resource management practices, all of which influence health.Fiscal Year2017: Not applicable.Fiscal Year2018: Not Applicable.Fiscal Year2019: Pertinent details will be provided by Program at a future date.
 SPECIAL NOTE: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t>
  </si>
  <si>
    <t>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Request for Application (RFA). The most current RFAs are available via: _x000D_
https://nifa.usda.gov/program/expanded-food-and-nutrition-education-program-efnep.</t>
  </si>
  <si>
    <t>https://beta.sam.gov/fal/542496e9833440b7bc31d2d183482509/view</t>
  </si>
  <si>
    <t>Renewable Resources Extension Act and National Focus Fund Projects</t>
  </si>
  <si>
    <t>RREA and RREA-NFF</t>
  </si>
  <si>
    <t>{"list":[{"act":{"description":"Renewable Resources Extension Act (RREA) of 1978 (Pub. L. 95-306, 92 Stat. 349, 16 U.S.C. 1671 et seq.)"},"publicLaw":{"congressCode":"95","number":"306"},"USC":{"title":"16","section":"1671 et seq"},"authorizationTypes":{"USC":true,"act":true,"statute":false,"publicLaw":true,"executiveOrder":false},"usc":{"title":"16","section":"1671 et seq"}}]}</t>
  </si>
  <si>
    <t xml:space="preserve">Renewable Resources Extension Act Program (RREA):_x000D_
_x000D_
The purpose of this funding is to assist states in carrying out an extension program designed to assist forest and range landowners and managers in making resource management decisions based on research findings. Forest and rangeland resources include vegetation, water, fisheries and wildlife, soil, and recreation._x000D_
_x000D_
Renewable Resource Extension Act – National Focus Fund Projects (RREA-NFF):_x000D_
_x000D_
The purpose of the grant program is to provide funds for pilot projects that:_x000D_
(1) Address emerging forest and rangeland resource issues,_x000D_
(2) Have national or regional relevancy, or_x000D_
(3) Develop new and innovative projects that can be replicated at other institutions._x000D_
_x000D_
The goal of the NFF program is to enhance the sustainability of the nation’s forest and rangeland resources and to enable landowners and managers to achieve their desired goals and objectives by making resource management decisions based on sound research findings.  Forest and rangeland resources include vegetation, water, fisheries and wildlife, soil, and recreation.  These projects must maximize the capacity, reach, and impact of the Cooperative Extension System – Extension Forestry and Rangeland Programs and must directly work across state boundaries to share expertise to address common problems._x000D_
</t>
  </si>
  <si>
    <t xml:space="preserve">RREA:  _x000D_
_x000D_
In accordance with the Renewable Resources Extension Act of 1978, applications may only be submitted by the following State colleges and universities.  Auburn University; Alabama A&amp;M University; Tuskegee University; University of Alaska - Fairbanks; University of Arizona; University of Arkansas; University of Arkansas at Pine Bluff; University of California; Central State University; Colorado State University; University of Connecticut; University of Delaware; Delaware State University; University of the District of Columbia; University of Florida; Florida A&amp;M University; University of Georgia; Fort Valley State University; University of Guam; University of Hawaii; University of Idaho; University of Illinois; Purdue University; Iowa State University; Kansas State University; University of Kentucky; Kentucky State University; Louisiana State University; Southern University; University of Maine; University of Maryland (College Park); University of Maryland (Eastern Shore); University of Massachusetts; Michigan State University; University of Minnesota; Mississippi State University; Alcorn State University; University of Missouri; Lincoln University; Montana State University; University of Nebraska; University of Nevada; University of New Hampshire; Rutgers University; New Mexico State University; Cornell University; North Carolina State University; North Carolina A&amp;T State University; North Dakota State University; The Ohio State University; Oklahoma State University; Langston University; Oregon State University; Pennsylvania State University; University of Puerto Rico; University of Rhode Island; Clemson University; South Carolina State University; South Dakota State University; University of Tennessee; Tennessee State University; Texas A&amp;M University; Prairie View A&amp;M University; Utah State University; University of Vermont; University of the Virgin Islands; Virginia Polytechnic Institute and State University Virginia State University; Washington State University; West Virginia University; West Virginia State University; University of Wisconsin; and University of Wyoming._x000D_
_x000D_
RREA-NFF:_x000D_
_x000D_
Applications may only be submitted by 1862 and 1890 land-grant institutions. Project Directors must have an extension appointment. An extension appointment is a formal appointment by an Extension Director/Administrator in the institution’s cooperative extension service. Failure to meet an eligibility criterion by the application deadline may result in the application being excluded from consideration or, even though an application may be reviewed, will preclude NIFA from making an award._x000D_
</t>
  </si>
  <si>
    <t xml:space="preserve">RREA:  _x000D_
_x000D_
In accordance with the Renewable Resources Extension Act of 1978, applications may only be submitted by the following State colleges and universities.  Auburn University; Alabama A&amp;M University; Tuskegee University; University of Alaska - Fairbanks; University of Arizona; University of Arkansas; University of Arkansas at Pine Bluff; University of California; Central State University; Colorado State University; University of Connecticut; University of Delaware; Delaware State University; University of the District of Columbia; University of Florida; Florida A&amp;M University; University of Georgia; Fort Valley State University; University of Guam; University of Hawaii; University of Idaho; University of Illinois; Purdue University; Iowa State University; Kansas State University; University of Kentucky; Kentucky State University; Louisiana State University; Southern University; University of Maine; University of Maryland (College Park); University of Maryland (Eastern Shore); University of Massachusetts; Michigan State University; University of Minnesota; Mississippi State University; Alcorn State University; University of Missouri; Lincoln University; Montana State University; University of Nebraska; University of Nevada; University of New Hampshire; Rutgers University; New Mexico State University; Cornell University; North Carolina State University; North Carolina A&amp;T State University; North Dakota State University; The Ohio State University; Oklahoma State University; Langston University; Oregon State University; Pennsylvania State University; University of Puerto Rico; University of Rhode Island; Clemson University; South Carolina State University; South Dakota State University; University of Tennessee; Tennessee State University; Texas A&amp;M University; Prairie View A&amp;M University; Utah State University; University of Vermont; University of the Virgin Islands; Virginia Polytechnic Institute and State University Virginia State University; Washington State University; West Virginia University; West Virginia State University; University of Wisconsin; and University of Wyoming._x000D_
_x000D_
RREA-NFF: _x000D_
_x000D_
Applications may only be submitted by 1862 and 1890 land-grant institutions. Project Directors must have an extension appointment. An extension appointment is a formal appointment by an Extension Director/Administrator in the institution’s cooperative extension service. Failure to meet an eligibility criterion by the application deadline may result in the application being excluded from consideration or, even though an application may be reviewed, will preclude NIFA from making an award._x000D_
</t>
  </si>
  <si>
    <t>{"description":"Credentials/Documentation (083): \r\n\r\nThe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Request for Applications (RFAs) for further specific and pertinent details. The most current RFAs are available as follows: \r\n\r\nRREA:\r\nhttps://nifa.usda.gov/sites/default/files/resources/FY%202017%20Renewable%20Resources%20Extension%20Act%20Program%20Modifications.pdf\r\n\r\nRREA-NFF:\r\nhttps://nifa.usda.gov/sites/default/files/rfa/FY%202017%20RREA%20NATIONAL%20FEDERAL%20FOCUS.pdf\r\n\r\nRFAs are generally released annually. Hence, the RFAs provide the most current and accurate information available. Any specific instructions in the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</si>
  <si>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Request for Applications (RFAs) for further specific and pertinent details. The most current RFAs are available as follows: \r\n\r\nRREA:\r\n\r\nhttps://nifa.usda.gov/sites/default/files/resources/FY%202017%20Renewable%20Resources%20Extension%20Act%20Program%20Modifications.pdf\r\n\r\nRREA-NFF:\r\n\r\nhttps://nifa.usda.gov/sites/default/files/rfa/FY%202017%20RREA%20NATIONAL%20FEDERAL%20FOCUS.pdf\r\n\r\nRFAs are generally released annually. Hence, the RFAs provide the most current and accurate information available. Any specific instructions in the RFAs supersede the general information provided in the CFDA database.\r\n\r\nFurther, the National Program Leader(s) reflected per Section # 152 - Headquarters, can be contacted for the most recent RFA(s). "}</t>
  </si>
  <si>
    <t xml:space="preserve">RREA:_x000D_
NIFA will review submitted documents to determine if all program, financial, and administrative requirements have been met and are current. _x000D_
_x000D_
RREA-NFF:_x000D_
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_x000D_
SPECIAL NOTE: _x000D_
Please refer to the Request for Applications (RFAs) for further specific and pertinent details. The most current RFAs are available as follows: _x000D_
_x000D_
RREA:_x000D_
_x000D_
https://nifa.usda.gov/sites/default/files/resources/FY%202017%20Renewable%20Resources%20Extension%20Act%20Program%20Modifications.pdf_x000D_
_x000D_
RREA-NFF:_x000D_
_x000D_
https://nifa.usda.gov/sites/default/files/rfa/FY%202017%20RREA%20NATIONAL%20FEDERAL%20FOCUS.pdf_x000D_
_x000D_
RFAs are generally released annually. Hence, the RFAs provide the most current and accurate information available. Any specific instructions in the RFAs supersede the general information provided in the CFDA database._x000D_
_x000D_
Further, the National Program Leader(s) reflected per Section # 152 - Headquarters, can be contacted for the most recent RFA(s). </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</si>
  <si>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Request for Applications (RFAs) for further specific and pertinent details. The most current RFAs are available as follows: _x000D_
_x000D_
RREA:_x000D_
_x000D_
https://nifa.usda.gov/sites/default/files/resources/FY%202017%20Renewable%20Resources%20Extension%20Act%20Program%20Modifications.pdf_x000D_
_x000D_
RREA-NFF:_x000D_
_x000D_
https://nifa.usda.gov/sites/default/files/rfa/FY%202017%20RREA%20NATIONAL%20FEDERAL%20FOCUS.pdf_x000D_
_x000D_
RFAs are generally released annually. Hence, the RFAs provide the most current and accurate information available. Any specific instructions in the RFAs supersede the general information provided in the CFDA database. _x000D_
_x000D_
_x000D_
</t>
  </si>
  <si>
    <t xml:space="preserve">Specific details are provided in the Request for Applications (RFA), which are generally published annually. _x000D_
_x000D_
The most current RFAs are available as follows: _x000D_
_x000D_
RREA:_x000D_
_x000D_
https://nifa.usda.gov/sites/default/files/resources/FY%202017%20Renewable%20Resources%20Extension%20Act%20Program%20Modifications.pdf_x000D_
_x000D_
RREA-NFF:_x000D_
_x000D_
https://nifa.usda.gov/sites/default/files/rfa/FY%202017%20RREA%20NATIONAL%20FEDERAL%20FOCUS.pdf_x000D_
_x000D_
_x000D_
RFAs are generally released annually. Hence, the RFAs provide the most current and accurate information available. Any specific instructions in the RFAs supersede the general information provided in the CFDA database. _x000D_
_x000D_
Further, the National Program Leader(s) reflected per Section # 152 - Headquarters, can be contacted for the most recent RFA(s). </t>
  </si>
  <si>
    <t>{"awarded":"other","description":"In accordance with statutory time limits, project periods, including no-cost extensions of time, are not to exceed two (2) years for RREA and RREA-NFF. \r\n\r\nSPECIAL NOTE: \r\nPlease refer to the Request for Applications (RFAs) for specific and pertinent details. The most current RFAs are available as follows:\r\n\r\nRREA: \r\n \r\nhttps://nifa.usda.gov/sites/default/files/resources/FY%202017%20Renewable%20Resources%20Extension%20Act%20Program%20Modifications.pdf\r\n\r\nRREA-NFF:\r\n\r\nhttps://nifa.usda.gov/sites/default/files/rfa/FY%202017%20RREA%20NATIONAL%20FEDERAL%20FOCUS.pdf\r\n\r\nRFAs are generally released annually. Hence, the RFAs provide the most current and accurate information available. Any specific instructions in the RFAs supersede the general information provided in the CFDA database.\r\n\r\nFurther, the National Program Leader(s) reflected per Section # 152 - Headquarters, can be contacted for the most recent RFA(s). ","awardedDescription":"NIFA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</si>
  <si>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[{"code":"program","isSelected":true,"description":"RREA:\r\n\r\nRecipients have an approved Five (5) year project in REEport and are to provide an Annual Progress Report (by fiscal year), in REEport. The progress report should include program outputs and outcomes that correspond to the RREA strategic issues included in the recipient’s REEport project. Significant outputs and outcomes from emergent program offerings should also be included in the Annual Progress Report.\r\n\r\nThe following is a description of project data reporting requirements through the REEport system (http://portal.nifa.usda.gov), as well as the SF-425 reporting requirements.\r\n\r\n• Institutions must submit a REEport Project Initiation, which includes the Project Description, Project Classification, Assurance Form, and Project Proposal through the REEport System prior to the initiation of each capacity-funded project. The project must undergo a review process and be approved before it is incorporated into the Program of Research.\r\n\r\n• Each institution must submit a REEport Progress Report annually for each eligible project. All Progress Reports are based on the federal fiscal year and must be submitted by March 1st for the preceding fiscal year.\r\n\r\n• A Final Report must be submitted to NIFA through REEport for each completed or terminated project. Such reports must be submitted at the same time as are progress reports on active projects and should include a summary of accomplishments for the entire life of the project.\r\n\r\n• A Project Financial Report must be submitted to NIFA through REEport annually for all eligible projects from the preceding fiscal year. A Project Financial Report is also required for expenditures on all state projects that are to be included in the non-federal funds and matching funds computation. Reports shall be made on the federal fiscal year basis.\r\n\r\n• Financial reporting via the SF-425, Federal Financial Report is due to the ezFedGrants portal, on December 31st, for the period October 1st through September 30th, and annually thereafter until the award is closed out.  Information on how to access the ezFedGrants portal can be found under the training on the ezFedGrants page:  https://www.nfc.usda.gov/ezFedGrants.\r\n\r\n• The final SF-425 is due no later than 90 days after the termination date of the grant. The form should be emailed as a PDF attachment to formulagrantforms@nifa.usda.gov (link sends e-mail). All questions relating to the SF-425 reports should be directed to the Administrative Contact listed in block 14 of the Award Face Sheet.\r\n\r\nSee http://nifa.usda.gov/program/renewable-resources-extension-act-capacity-grant for additional details of annual, final technical, and financial reporting requirements. Instructions for using the REEport system are included on the NIFA web site at  http://nifa.usda.gov/reeport-resources-land-grant-partners.\r\n\r\nRREA-NFF:\r\n\r\nREEport GRANT REPORTING:\r\n\r\nAll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http://portal.nifa.usda.gov.\r\n\r\na. Initial Documentation in the REEport Database--\r\n\r\nResearch, Education, and Extension project online reporting tool (REEport)\r\nAll projects must be documented in REEport.  The NIFA contact for all REEport documentation is:\r\n\r\nREEport\r\nNational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useful);\r\n\r\n(2) The reasons for slippage if established goals were not met; and\r\n\r\n(3)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Awards.\r\n"},{"code":"cash","isSelected":false,"description":""},{"code":"progress","isSelected":true,"description":" 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</si>
  <si>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(Project Grants (Discretionary)) FY 17$0.00; FY 18 est $0.00; FY 19 est $0.00;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</si>
  <si>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Competitive Request for Application (RFA)._x000D_
_x000D_
_x000D_
SPECIAL NOTE: _x000D_
_x000D_
Please refer to the Request for Applications (RFAs) for further specific and pertinent details. The most current RFAs are available as follows: _x000D_
_x000D_
RREA:_x000D_
_x000D_
https://nifa.usda.gov/sites/default/files/resources/FY%202017%20Renewable%20Resources%20Extension%20Act%20Program%20Modifications.pdf_x000D_
_x000D_
RREA-NFF:_x000D_
_x000D_
https://nifa.usda.gov/sites/default/files/rfa/FY%202017%20RREA%20NATIONAL%20FEDERAL%20FOCUS.pdf_x000D_
_x000D_
RFAs are generally released annually. Hence, the RFAs provide the most current and accurate information available. Any specific instructions in the RFAs supersede the general information provided in the CFDA database. _x000D_
_x000D_
Further, the National Program Leader(s) reflected per Section # 152 - Headquarters, can be contacted for the most recent RFA(s). _x000D_
_x000D_
</t>
  </si>
  <si>
    <t xml:space="preserve">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_x000D_
RENEWABLE RESOURCES EXTENSION ACT OF 1978 _x000D_
https://nifa.usda.gov/sites/default/files/Renewable%20Resources%20Extension%20Act%20Of%201978.pdf_x000D_
</t>
  </si>
  <si>
    <t>{"flag":"none","description":"NONE. Represents Section # 153 – Additional Website:\r\n\r\nRREA-NFF:\r\n\r\nhttps://nifa.usda.gov/funding-opportunity/renewable-resources-extension-act-national-focus-fund-projects-rrea-nff\r\n\r\n\r\n"}</t>
  </si>
  <si>
    <t>Institute of Bioenergy, Climate,  and Environment (IBCE), Division of Environmental Systems, Forest Resource Management, 1400 Independence Avenue, SW, Stop 2210 , ADDITIONAL CONTACT:_x000D_
USDA, NIFA, National Program Leader, Institute of Bioenergy, Climate, and Environment (IBCE), Division of Environmental Systems, Range and Grasslands Ecosystems, 1400 Independence Avenue, SW. Stop 2210, Telephone: (202) 720-0740; Fax: (202) 720-3945._x000D_
,  Washington, DC 20250-2210 Email:&lt; a href='mailto:enorland@nifa.usda.gov'&gt;enorland@nifa.usda.gov&lt;/a&gt;Phone: (202) 720-0740;</t>
  </si>
  <si>
    <t>https://nifa.usda.gov/program/renewable-resources-extension-act-capacity-grant</t>
  </si>
  <si>
    <t>Fiscal Year2016: Not applicable.Fiscal Year2017: Not applicable.Fiscal Year2018: Not Applicable.Fiscal Year2019: Pertinent details will be provided by Program at a future date.
 SPECIAL NOTE: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</si>
  <si>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Request for Application (RFA). The most current RFAs are available as follows: _x000D_
_x000D_
RREA:_x000D_
_x000D_
https://nifa.usda.gov/sites/default/files/resources/FY%202017%20Renewable%20Resources%20Extension%20Act%20Program%20Modifications.pdf_x000D_
_x000D_
RREA-NFF:_x000D_
_x000D_
https://nifa.usda.gov/sites/default/files/rfa/FY%202017%20RREA%20NATIONAL%20FEDERAL%20FOCUS.pdf_x000D_
_x000D_
RFAs are generally released annually. Hence, the RFAs provide the most current and accurate information available. Any specific instructions in the RFAs supersede the general information provided in the CFDA database. _x000D_
_x000D_
Further, the National Program Leader(s) reflected per Section # 152 - Headquarters, can be contacted for the most recent RFA(s). _x000D_
</t>
  </si>
  <si>
    <t>https://beta.sam.gov/fal/9d12a7133cd546e1ac8c6ec465d5dcff/view</t>
  </si>
  <si>
    <t>Rural Health and Safety Education Competitive Grants Program</t>
  </si>
  <si>
    <t>Rural Health and Safety Education Competitive Grants Program-RHSE</t>
  </si>
  <si>
    <t>{"list":[{"act":{"description":"The authority for the Rural Health and Safety Education Competitive Grants Program is under Section 502 (i) of Title V of the Rural Development Act of 1972, as amended (7 U.S.C. 2662)."},"USC":{"title":"7","section":"2662"},"authorizationTypes":{"USC":true,"act":true},"usc":{"title":"7","section":"2662"}}]}</t>
  </si>
  <si>
    <t xml:space="preserve">The Rural Health and Safety Education (RHSE) _x000D_
The RHSE program addresses the health and well-being of rural America through supporting the development and/or implementation of projects focused on: (1) individual and family health education programs with specified contents; (2) rural health leadership development education programs to assist rural communities in developing health care services and facilities and assist community leaders and public officials in understanding their roles and responsibilities; and (3) farm safety education programs to provide information and training to farm workers, timber harvesters, and farm families._x000D_
</t>
  </si>
  <si>
    <t xml:space="preserve">Applications may be submitted by 1862 and 1890 Land Grant colleges and universities that are eligible to receive funds under the Act of July 2, 1862 (7 U.S.C. 301 et seq.), and the Act of August 30, 1890 (7 U.S.C. 321 et seq.), including Central State University, Tuskegee University, West Virginia State University and the University of the District of Columbia. Applications also may be submitted by any of the Tribal colleges and universities designated as 1994 Land Grant Institutions under the Educational Land-Grant Status Act of 1994, as amended.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</si>
  <si>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 is available via: \r\nhttps://nifa.usda.gov/funding-opportunity/rural-health-and-safety-education-competitive-grants-program-rhse\r\n \r\n\r\nRFAs are generally released annually. Hence, the RFAs provide the most current and accurate information available. Any specific instructions in the Competitive RFAs supersede the general information provided in the CFDA database.\r\n\r\n\r\n\r\n","isApplicable":true}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</si>
  <si>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\r\nhttps://nifa.usda.gov/funding-opportunity/rural-health-and-safety-education-competitive-grants-program-rhse\r\n\r\nRFAs are generally released annually. Hence, the RFAs provide the most current and accurate information available. Any specific instructions in the Competitive RFAs supersede the general information provided in the CFDA database.\r\n\r\n"}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</si>
  <si>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https://nifa.usda.gov/funding-opportunity/rural-health-and-safety-education-competitive-grants-program-rhse_x000D_
RFAs are generally released annually. Hence, the RFAs provide the most current and accurate information available. Any specific instructions in the Competitive RFAs supersede the general information provided in the CFDA database._x000D_
_x000D_
</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</si>
  <si>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https://nifa.usda.gov/funding-opportunity/rural-health-and-safety-education-competitive-grants-program-rhse_x000D_
_x000D_
RFAs are generally released annually. Hence, the RFAs provide the most current and accurate information available. Any specific instructions in the RFAs supersede the general information provided in the CFDA database. </t>
  </si>
  <si>
    <t xml:space="preserve">Specific details are provided in the Request for Applications (RFA), which are generally published annually. _x000D_
_x000D_
The most current RFA is available via: _x000D_
https://nifa.usda.gov/funding-opportunity/rural-health-and-safety-education-competitive-grants-program-rhse_x000D_
</t>
  </si>
  <si>
    <t>{"awarded":"other","description":"In accordance with statutory time limits, project periods, including no-cost extensions of time, are not to exceed three (3)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\r\n\r\nhttps://nifa.usda.gov/funding-opportunity/rural-health-and-safety-education-competitive-grants-program-rhse\r\n\r\nRFAs are generally released annually. Hence, the RFAs provide the most current and accurate information available. Any specific instructions in the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</si>
  <si>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 Initial Documentation in the REEport Database-- \r\n \r\nResearch,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 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Awards.\r\n\r\n\r\n"},{"code":"cash","isSelected":false},{"code":"progress","isSelected":true,"description":"PROGRESS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</si>
  <si>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https://nifa.usda.gov/funding-opportunity/rural-health-and-safety-education-_x000D_
competitive-grants-program-rhse_x000D_
</t>
  </si>
  <si>
    <t>{"list":[{"fiscalYear":2016,"description":"Not applicable."},{"fiscalYear":2017,"description":"Not Applicable."},{"fiscalYear":2018,"description":"Not Applicable."},{"fiscalYear":2019,"description":"Pertinent details will be provided by Program at a future date.\n\nSPECIAL NOTE:\n Previously included in CFDA # 10.500, for the Cooperative Extension Service (CES). This represents a newly created CFDA number, which was part of an initiative to break out the separate programs contained in CFDA # 10.500 (CES).\n \n NIFA’s implementation will become effective for fiscal year (FY) 2019 Request for Applications (RFAs) and new awards."}],"isApplicable":true}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</si>
  <si>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t>
  </si>
  <si>
    <t>USDA, NIFA, National Program Leader, USDA, NIFA, National Program Leader, Institute of Youth, Family, and Community (IYFC), Division of Family and Consumer Sciences, 1400 Independence Avenue, SW., STOP 2250, Telephone: (202) 720-5305; Fax: (202) 720-9366., Washington, DC 20250-2250 Email:&lt; a href='mailto:ashipley@nifa.usda.gov'&gt;ashipley@nifa.usda.gov&lt;/a&gt;Phone: 202-720-2324;</t>
  </si>
  <si>
    <t>https://nifa.usda.gov/program/rural-health-and-safety</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</si>
  <si>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https://nifa.usda.gov/funding-opportunity/rural-health-and-safety-education-competitive-_x000D_
grants-program-rhse_x000D_
</t>
  </si>
  <si>
    <t>Jul 20,2017</t>
  </si>
  <si>
    <t>https://beta.sam.gov/fal/fbe51289e7df4d3d91c5c884f3035396/view</t>
  </si>
  <si>
    <t>Tribal Colleges Extension Programs</t>
  </si>
  <si>
    <t>Tribal Colleges Extension Program Special Emphasis (TCEP-SE); Tribal Colleges Extension Program (TCEP); Federally Recognized Tribes Extension Program (FRTEP) (formerly Extension Indian Reservation Program)</t>
  </si>
  <si>
    <t>{"list":[{"act":{"description":"TCEP-SE\r\nThis program is authorized under Section 534(b) of the Equity in Educational Land-Grant Status Act of 1994 (7 U.S.C. 301 note), as amended by the Agricultural Research, Extension, and Education Reform Act of 1998 (AREERA) (7 U.S.C. 7601). This section amends Section 3 of the Act of May 8, 1914 (Smith-Lever Act) (7 U.S.C. 341 et seq.), as amended.\r\n\r\nTCEP\r\nThis program is authorized under Section 534(b) of the Equity in Educational Land-Grant Status \r\nAct of 1994 (7 U.S.C. 301 note), as amended by the Agricultural Research, Extension, and \r\nEducation Reform Act of 1998 (AREERA) (7 U.S.C. 7601).\r\n\r\nFRTEP\r\nThis program is authorized under Section 3(d) of the Act of May 8, 1914, Smith-Lever Act, ch. 79, 38 Stat. 372, 7 U.S.C. 341 et seq. Section 7403 of the Food, Conservation, and Energy Act of 2008 (FCEA)\r\n"},"authorizationTypes":{"act":true}}]}</t>
  </si>
  <si>
    <t xml:space="preserve">TCEP-SE: The TCEP-SE is intended to be a component of the applicant 1994 institution's land-grant roadmap or strategic planning process. To the extent practicable, priorities should reflect NIFA's national critical needs areas: 1) Development of sustainable energy; 2) Increased global food security; 3) Adaptation of agriculture and natural resources to global climate change; 4) Reduction of childhood and adolescent obesity; and 5) Improved food safety._x000D_
_x000D_
TCEP: The purpose of the TCEP is to enable 1994 institutions to deliver science-based, culturally relevant extension education programs designed to address public needs and improve quality of life. The TCEP is intended to be a component of the applicant 1994 institution’s land-grant roadmap or strategic planning process.  The following are priority areas: _x000D_
1. Promotion of energy conservation and development of sustainable energy sources; _x000D_
2. Increased reservation, pueblo, tribal or other American Indian Community food security; _x000D_
3. Adaptation of tribal agriculture and natural resources to global climate change; _x000D_
4. Reduction of childhood and adolescent obesity; and/or _x000D_
5. Improved food safety._x000D_
The purpose and intent of this program is to establish an Extension presence and support Extension outreach on Federally Recognized Indian Reservations and Tribal jurisdictions of Federally Recognized Tribes. The intent and mission of this competitive grant program is to establish: 1) An Extension presence to promote equity in access to Extension outreach; _x000D_
2) To provide resources to address long-standing need among Federally Recognized Tribes._x000D_
_x000D_
FRTEP: The purpose and intent of this program is to establish an Extension presence and support Extension outreach on Federally Recognized Indian Reservations and Tribal jurisdictions of Federally Recognized Tribes. This program seeks to continue the Land Grants mission of inclusion--providing education and research-based knowledge to those who might not otherwise receive it._x000D_
</t>
  </si>
  <si>
    <t xml:space="preserve">TCEP-SE and TCEP: The Educational Land-Grant Status Act of 1994, as amended in Section 533(a), requires that each 1994 Land-Grant Institution be accredited or making progress towards accreditation and be recognized as a legal entity. If accreditation is being sought, a college must demonstrate its progress towards accreditation by a letter from a nationally recognized accreditation agency affirming receipt of application for an accreditation site visit or other such documentation._x000D_
_x000D_
FRTEP: Applications may be submitted by1862 or 1890 Land-Grant Institutions that have a Federally Recognized Tribe within their state jurisdiction. For a state-by-state listing of Indian tribes or groups that are federally recognized, see http://www.ncsl.org/research/state-tribal-institute/list-of-federal-and-state-recognized-tribes.aspx._x000D_
</t>
  </si>
  <si>
    <t>{"description":"Credentials/Documentation (083): \r\n\r\nThe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 is available via: \r\n\r\nTribal Colleges Extension Program Special Emphasis: https://nifa.usda.gov/sites/default/files/11_Tribal%20Colleges%20Extension%20-%20Special%20Emphasis_0.pdf \r\n\r\nTribal Colleges Extension Program: https://www.nifa.usda.gov/funding-opportunity/tribal-colleges-extension-services-program-capacity-tcep\r\n\r\nFRTEP: https://nifa.usda.gov/sites/default/files/rfa/FY%202017%20FRTEP_final.pdf\r\n\r\nRFAs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</si>
  <si>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\r\n\r\nTCEP-SE: https://nifa.usda.gov/sites/default/files/11_Tribal%20Colleges%20Extension%20-%20Special%20Emphasis_0.pdf \r\n\r\nTCEP  https://www.nifa.usda.gov/funding-opportunity/tribal-colleges-extension-services-program-capacity-tcep\r\n\r\nFRTEP https://nifa.usda.gov/sites/default/files/rfa/FY%202017%20FRTEP_final.pdf\r\n\r\nRFAs are generally released annually. Hence, the RFAs provide the most current and accurate information available. Any specific instructions in the Competitive RFAs supersede the general information provided in the CFDA database.\r\n"}</t>
  </si>
  <si>
    <t>Applications are evaluated in a 2-part process. First, each application is screened to ensure that it meets the administrative requirements as set forth in this RFA. Second, a review panel will technically evaluate applications that meet these requirements.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via:_x000D_
_x000D_
TCEP_SE: https://nifa.usda.gov/sites/default/files/11_Tribal%20Colleges%20Extension%20-%20Special%20Emphasis_0.pdf _x000D_
_x000D_
TCEP  https://www.nifa.usda.gov/funding-opportunity/tribal-colleges-extension-services-program-capacity-tcep_x000D_
_x000D_
FRTEP https://nifa.usda.gov/sites/default/files/rfa/FY%202017%20FRTEP_final.pdf _x000D_
_x000D_
RFAs are generally released annually. Hence, the RFAs provide the most current and accurate information available. Any specific instructions in the Competitive RFAs supersede the general information provided in the CFDA database.</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</si>
  <si>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https://nifa.usda.gov/sites/default/files/11_Tribal%20Colleges%20Extension%20-%20Special%20Emphasis_0.pdf _x000D_
TCEP  https://www.nifa.usda.gov/funding-opportunity/tribal-colleges-extension-services-program-capacity-tcep_x000D_
_x000D_
FRTEP https://nifa.usda.gov/sites/default/files/rfa/FY%202017%20FRTEP_final.pdf _x000D_
_x000D_
RFAs are generally released annually. Hence, the RFAs provide the most current and accurate information available. Any specific instructions in the Competitive RFAs supersede the general information provided in the CFDA database. </t>
  </si>
  <si>
    <t xml:space="preserve">Specific details are provided in the Request for Applications (RFA), which are generally published annually. _x000D_
_x000D_
The most current RFA is available via: _x000D_
_x000D_
TCEP_SE: https://nifa.usda.gov/sites/default/files/11_Tribal%20Colleges%20Extension%20-%20Special%20Emphasis_0.pdf _x000D_
_x000D_
TCEP  https://www.nifa.usda.gov/funding-opportunity/tribal-colleges-extension-services-program-capacity-tcep_x000D_
_x000D_
FRTEP https://nifa.usda.gov/sites/default/files/rfa/FY%202017%20FRTEP_final.pdf_x000D_
</t>
  </si>
  <si>
    <t>{"awarded":"other","description":"In accordance with statutory time limits, project periods, including no-cost extensions of time, are not to exceed 5 years.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\r\n\r\nTCEP_SE: https://nifa.usda.gov/sites/default/files/11_Tribal%20Colleges%20Extension%20-%20Special%20Emphasis_0.pdf \r\n\r\nTCEP  https://www.nifa.usda.gov/funding-opportunity/tribal-colleges-extension-services-program-capacity-tcep\r\n\r\nFRTEP https://nifa.usda.gov/sites/default/files/rfa/FY%202017%20FRTEP_final.pdf \r\n","awardedDescription":"NIFA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</si>
  <si>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</si>
  <si>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{"isApplicable":true,"description":"In accordance with the provisions of 2 CFR 200, Subpart F – Audit Requirements,\" nonfederal entities that expend financial assistance of $750,000 or more in Federal awards will have a single or a program- specific audit conducted for that year. Non-Federal entities that expend less than $750,000 a year in Federal awards are exempt from Federal audit requirements for that year, except as noted in 2 CFR 200.503.  Relation to other audit requirements, but records must be available for review or audit by appropriate officials of the Federal agency, pass-through entity, and Government Accountability Office (GAO). \r\nThis program is also subject to audit by the cognizant Federal audit agency and the USDA Office of Inspector General.\r\n"}</t>
  </si>
  <si>
    <t>(Project Grants (Discretionary)) FY 17$0.00; FY 18 est $0.00; FY 19 est $7,160,210.00;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</si>
  <si>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_x000D_
TCEP-SE: https://nifa.usda.gov/sites/default/files/11_Tribal%20Colleges%20Extension%20-%20Special%20Emphasis_0.pdf _x000D_
_x000D_
TCEP  https://www.nifa.usda.gov/funding-opportunity/tribal-colleges-extension-services-program-capacity-tcep_x000D_
_x000D_
FRTEP https://nifa.usda.gov/sites/default/files/rfa/FY%202017%20FRTEP_final.pdf_x000D_
</t>
  </si>
  <si>
    <t>{"list":[{"fiscalYear":2016,"description":"Not applicable"},{"fiscalYear":2017,"description":"Not Applicable."},{"fiscalYear":2018,"description":"Not Applicable."},{"fiscalYear":2019,"description":"Pertinent details will be provided by Program at a future date.\n\nSPECIAL NOTE:\n Previously included in CFDA # 10.500, for the Cooperative Extension Service (CES). This represents a newly created CFDA number, which was part of an initiative to break out the separate programs contained in CFDA # 10.500 (CES).\n \n NIFA’s implementation will become effective for fiscal year (FY) 2019 Request for Applications (RFAs) and new awards."}],"isApplicable":true}</t>
  </si>
  <si>
    <t>Erin RileyInstitute of Youth, Family, and Community, Division of Community and Education, 1400 Independence Avenue, SW., STOP 2250, Washington, DC 20250-2250 Email:&lt; a href='mailto:Erin.Riley@nifa.usda.gov'&gt;Erin.Riley@nifa.usda.gov&lt;/a&gt;Phone: 202-690-0402 ;</t>
  </si>
  <si>
    <t>Fiscal Year2016: Not applicable.Fiscal Year2017: Not Applicable.Fiscal Year2018: Not Applicable.Fiscal Year2019: Pertinent details will be provided by Program at a future date.
Pertinent details will be provided by Program at a future date.
 SPECIAL NOTE: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</si>
  <si>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TCEP SE https://nifa.usda.gov/sites/default/files/11_Tribal%20Colleges%20Extension%20-%20Special%20Emphasis_0.pdf _x000D_
_x000D_
TCEP  https://www.nifa.usda.gov/funding-opportunity/tribal-colleges-extension-services-program-capacity-tcep_x000D_
_x000D_
FRTEP https://nifa.usda.gov/sites/default/files/rfa/FY%202017%20FRTEP_final.pdf _x000D_
</t>
  </si>
  <si>
    <t>https://beta.sam.gov/fal/a40f5170f49840b5a32a60e938aafa28/view</t>
  </si>
  <si>
    <t>Food Animal Residue Avoidance Databank</t>
  </si>
  <si>
    <t>FARAD</t>
  </si>
  <si>
    <t>{"list":[{"act":{"description":"Title VI Section 604 of the Agricultural Research, Extension, and Education Reform Act of 1998 (7 U.S.C. 7642) states that -The Secretary of Agriculture shall continue operation of the Food Animal Residue Avoidance Database program (referred to in this section as the “FARAD program”) through contracts, grants, or cooperative agreements with appropriate colleges or universities."},"USC":{"title":"7","section":"7642"},"authorizationTypes":{"USC":true,"act":true,"statute":false,"publicLaw":false,"executiveOrder":false},"usc":{"title":"7","section":"7642"}}]}</t>
  </si>
  <si>
    <t>The purpose of the FARAD is to provide livestock producers, extension specialists, scientists, and veterinarians with up to date information to prevent drug, pesticide and environmental contaminant residues in food animal products._x000D_
_x000D_
Collaboration between all institutions occurs on research projects that are necessary to validate the FARAD withdrawal interval estimates.</t>
  </si>
  <si>
    <t>Title VI Section 604 of the Agricultural Research, Extension, and Education Reform Act of 1998 (7 U.S.C. 7642) states that -The Secretary of Agriculture shall continue operation of the Food Animal Residue Avoidance Database program (referred to in this section as the “FARAD program”) through contracts, grants, or cooperative agreements with appropriate colleges or universities.  _x000D_
_x000D_
This 30-year-old high performing integrated consortium of collaborating institutions currently includes at each Land Grant campus a lead PD, and his/her respective scientific staff. The institutions involved are University of California, Davis (UCD), North Carolina State University (NCSU), University of Florida (UFL), and Kansas State University (KSU).</t>
  </si>
  <si>
    <t>{"description":"The System for Award Management (SAM) combines eight federal procurement systems, including CCR, and the Catalog of Federal Domestic Assistance into one new system. CCR activities are conducted through SAM (the CCR website will redirect users to SAM).\r\nDun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\r\n(ii) Provide a valid DUNS number in its application; and \r\n(iii) Continue to maintain an active SAM registration with current information at all times during which it has an active Federal award or an application or plan under consideration by a Federal awarding agency. \r\nIt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applicant.\r\nApplicants must furnish the information required in the Request for Applications (RFAs). Successful applicants recommended for funding must furnish the information and assurances requested during the award documentation process. These include, but are not limited to the following:\r\nOrganizational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Request for Applications (RFAs) for further specific and pertinent details. Contact the headquarters or regional office, for most current RFA.\r\n\r\nRFAs are generally released annually. Hence, the RFAs provide the most current and accurate information available. Any specific instructions in the RFAs supersede the general information provided in the CFDA database. 2 CFR 200, Subpart E - Cost Principles applies to this program.","isApplicable":true}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</si>
  <si>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Request for Applications (RFAs) for further specific and pertinent details. Contact the headquarters or regional office, for most current RFA.\r\n\r\nRFAs are generally released annually. Hence, the RFAs provide the most current and accurate information available. Any specific instructions in the RFAs supersede the general information provided in the CFDA database."}</t>
  </si>
  <si>
    <t>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Reviewers will be selected based upon training and experience in relevant scientific, extension, or education fields, taking into account the following factors: _x000D_
(a) The level of relevant formal scientific, technical education, or extension experience of the individual, as well as the extent to which an individual is engaged in relevant research, education, or extension activities; _x000D_
(b) the need to include as reviewers experts from various areas of specialization within relevant scientific, education, or extension fields; _x000D_
(c) the need to include as reviewers other experts (e.g., producers, range or forest managers/operators, and consumers) who can assess relevance of the applications to targeted audiences and to program needs; _x000D_
(d) the need to include as reviewers experts from a variety of organizational types (e.g., colleges, universities, industry, state and Federal agencies, private profit and non-profit organizations) and geographic locations; _x000D_
(e) the need to maintain a balanced composition of reviewers with regard to minority and female representation and an equitable age distribution; and _x000D_
(f) the need to include reviewers who can judge the effective usefulness to producers and the general public of each application._x000D_
Evaluation Criteria will be delineated in the Request for Applications (RFA)._x000D_
2 CFR 200 – Subpart C and Appendix I and 2 CFR part 400 apply to this Program._x000D_
SPECIAL NOTE: _x000D_
Please refer to the Request for Applications (RFAs) for further specific and pertinent details. Contact the headquarters or regional office, for most current RFA.._x000D_
_x000D_
RFAs are generally released annually. Hence, the RFAs provide the most current and accurate information available. Any specific instructions in the RFAs supersede the general information provided in the CFDA database.</t>
  </si>
  <si>
    <t>From 30 to 60 days. _x000D_
Contact the National Program Leader (NPL), as indicated per CFDA Section # 152 – Headquarters Office regarding dates for specific deadlines, start and end dates, and range of approval/disapproval time._x000D_
Information is also available via our website and may be obtained via the Grants.gov website. NIFA’s respective links regarding general information are provided below: _x000D_
http://nifa.usda.gov/_x000D_
http://www.grants.gov. _x000D_
SPECIAL NOTE: _x000D_
Please refer to the Request for Applications (RFAs) for further specific and pertinent details. Contact the headquarters or regional office, for most current RFA._x000D_
_x000D_
RFAs are generally released annually. Hence, the RFAs provide the most current and accurate information available. Any specific instructions in the RFAs supersede the general information provided in the CFDA database</t>
  </si>
  <si>
    <t>Specific details are provided in the Request for Applications (RFA), which are generally published annually. _x000D_
_x000D_
Contact the headquarters or regional office, for most current RFA.</t>
  </si>
  <si>
    <t>{"awarded":"other","description":"The term of the contract, grant or cooperative agreement shall be three (3) years, with options to extend the term triennially.\r\nSPECIAL NOTE: \r\nPlease refer to the Request for Applications (RFAs) for specific and pertinent details.\r\n\r\nContact the headquarters or regional office, for most current RFA..\r\n\r\nRFAs are generally released annually. Hence, the RFAs provide the most current and accurate information available. Any specific instructions in the RFAs supersede the general information provided in the CFDA database.","awardedDescription":"NIFA utilizes the Automated Standard Application for Payments (ASAP), a secure, web-based electronic payment and information system that allows federal agencies to administer funds.\r\n\r\nCurrently, ASAP is the only payment source for new NIFA grantees."}</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</si>
  <si>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electronic@nifa.usda.gov"},{"code":"cash","isSelected":true,"description":"NIFA utilizes the Federal Financial Report, Form SF-425 to monitor cash outlays."},{"code":"progress","isSelected":true,"description":"See above for pertinent and specific details."},{"code":"expenditure","isSelected":true,"description":"See above for pertinent and specific details."},{"code":"performanceMonitoring","isSelected":true,"description":"See above for pertinent and specific details."}]</t>
  </si>
  <si>
    <t xml:space="preserve">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 </t>
  </si>
  <si>
    <t>(Project Grants) FY 17$0.00; FY 18 est $0.00; FY 19 est $1,242,000.00;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t>
  </si>
  <si>
    <t>If minimum or maximum amounts of funding per competitive and/or capacity project grant, or cooperative agreement are established, these amounts will be announced in the annual Request for Application (RFA)._x000D_
_x000D_
Please refer to the Request for Applications (RFAs) for further specific and pertinent details. Contact the headquarters or regional office, for most current RFA.</t>
  </si>
  <si>
    <t>{"flag":"appendix","description":"USDA, NIFA, National Program Leader for Veterinary Science, Animal Section, Plant and Animal Systems Unit, 1400 Independence Avenue, SW., STOP 2240 Washington, DC 20250-2220; Telephone: (202) 401-4892; Fax: (202) 401-6488"}</t>
  </si>
  <si>
    <t>USDA, NIFA, National Program Leader, 1400 Independence Avenue, SW., STOP 2240 Washington, DC 20250-2220, Washington, DC 20250-2220 Email:&lt; a href='mailto:rsmith@nifa.usda.gov'&gt;rsmith@nifa.usda.gov&lt;/a&gt;Phone: 202-401-4892;</t>
  </si>
  <si>
    <t>https://nifa.usda.gov/food-animal-residue-avoidance-databank</t>
  </si>
  <si>
    <t>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Request for Application (RFA). Please refer to the Request for Applications (RFAs) for further specific and pertinent details. Contact the headquarters or regional office, for most current RFA.</t>
  </si>
  <si>
    <t>https://beta.sam.gov/fal/756d2b16b1bd46778d1d6513ce6b6833/view</t>
  </si>
  <si>
    <t xml:space="preserve">Agriculture Risk Management Education Partnerships Competitive Grants Program  </t>
  </si>
  <si>
    <t>ARME</t>
  </si>
  <si>
    <t>{"list":[{"act":{"description":"Federal Crop Insurance Act"},"USC":{"title":"7","section":"1501"},"authorizationTypes":{"USC":true,"act":true},"usc":{"title":"7","section":"1501"}},{"act":{"description":"Agricultural Risk Protection Act of 2000"},"parentAuthorizationId":"38b250bcf034ed86c74e12cf3f00add0","publicLaw":{"congressCode":"106","number":"224"},"authorizationTypes":{"act":true,"publicLaw":true}},{"act":{"description":"Federal Crop Insurance Act"},"parentAuthorizationId":"38b250bcf034ed86c74e12cf3f00add0","USC":{"title":"7","section":"1524(a)"},"authorizationTypes":{"USC":true,"act":true},"usc":{"title":"7","section":"1524(a)"}},{"act":{"description":"Food, Conservation, and Energy Act of 2008"},"parentAuthorizationId":"38b250bcf034ed86c74e12cf3f00add0","publicLaw":{"congressCode":"110","number":"246"},"authorizationTypes":{"act":true,"publicLaw":true}}]}</t>
  </si>
  <si>
    <t>To establish a competitive grants program for the purpose of educating agricultural producers about the full range of risk management activities to enhance profitability of their operations. These activities include futures, options, agricultural trade options, crop insurance, cash forward contracting, debt reduction, production diversification, marketing plans and tactics, farm resources risk reduction, and other appropriate risk management strategies. Further the National Institute of Food and Agriculture (NIFA) is required to place special emphasis on risk management strategies, education, and outreach specifically targeted at: (A) beginning farmers or ranchers; (B) legal immigrant farmers or ranchers that are attempting to become established producers in the United States; (C) socially disadvantaged farmers or ranchers; (D) farmers or ranchers that (i) are preparing to retire; and (ii) are using transition strategies to help new farmers or ranchers get started; and (E) new or established farmers or ranchers that are converting production and marketing systems to pursue new markets.</t>
  </si>
  <si>
    <t>Qualified public and private entities (including land grant colleges, cooperative extension services, and colleges or universities) may use funds for the purpose of educating agricultural producers about the full range of risk management activities, including futures, options, agricultural trade options, crop insurance, cash forward contracting, debt reduction, production diversification, farm resources risk reduction, and other risk management strategies.</t>
  </si>
  <si>
    <t xml:space="preserve">Applications may be submitted by qualified public and private entities. This includes all colleges and universities, Federal, State, and local agencies, nonprofit and for-profit private organizations or corporations, and other entities.  Award recipients may subcontract to organizations not eligible to apply provided such organizations are necessary for the conduct of the project.  </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</si>
  <si>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 is available via: \r\nhttps://nifa.usda.gov/funding-opportunity/agriculture-risk-management-education-partnerships-arme-competitive-grants.\r\n \r\nRFAs are generally released annually. Hence, the RFAs provide the most current and accurate information available. Any specific instructions in the Competitive RFAs supersede the general information provided in the CFDA database.\r\n\r\n","isApplicable":true}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</si>
  <si>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\r\nhttps://nifa.usda.gov/funding-opportunity/agriculture-risk-management-education-partnerships-arme-competitive-grants.\r\n \r\nRFAs are generally released annually. Hence, the RFAs provide the most current and accurate information available. Any specific instructions in the Competitive RFAs supersede the general information provided in the CFDA database.\r\n"}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</si>
  <si>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https://nifa.usda.gov/funding-opportunity/agriculture-risk-management-education-partnerships-arme-competitive-grants._x000D_
_x000D_
RFAs are generally released annually. Hence, the RFAs provide the most current and accurate information available. Any specific instructions in the Competitive RFAs supersede the general information provided in the CFDA database._x000D_
</t>
  </si>
  <si>
    <t xml:space="preserve">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https://nifa.usda.gov/funding-opportunity/agriculture-risk-management-education-partnerships-arme-competitive-grants._x000D_
_x000D_
RFAs are generally released annually. Hence, the RFAs provide the most current and accurate information available. Any specific instructions in the Competitive RFAs supersede the general information provided in the CFDA database. _x000D_
</t>
  </si>
  <si>
    <t xml:space="preserve">Specific details are provided in the Request for Applications (RFA), which are generally published annually. _x000D_
_x000D_
The most current RFA is available via: _x000D_
https://nifa.usda.gov/funding-opportunity/agriculture-risk-management-education-partnerships-arme-competitive-grants._x000D_
</t>
  </si>
  <si>
    <t>{"awarded":"other","description":"Project periods cannot exceed the statutory time limit of five (5) years.  The funding period will commence on the effective date cited in the award instrument.  Any such limitation also applies to subcontracts made under awards subject to a funding period limitation. \r\n\r\nFurther details are provided in the Award document Form NIFA-2009 and the NIFA General Terms and Conditions Grants and Cooperative Agreements (dated October 2016) at:  https://nifa.usda.gov/resource/nifa-general-terms-and-conditions-grants-and-cooperative-agreements-october-2016.\r\n\r\n\r\nSPECIAL NOTE: \r\nPlease refer to the Competitive Request for Applications (RFAs) for specific and pertinent details. The most current RFAs are available via: \r\n\r\nhttps://nifa.usda.gov/funding-opportunity/agriculture-risk-management-education-partnerships-arme-competitive-grants.\r\n\r\nRFAs are generally released annually. Hence, the RFAs provide the most current and accurate information available. Any specific instructions in the Competitive RFAs supersede the general information provided in the CFDA database.\r\n","awardedDescription":"NIFA utilizes the Automated Standard Application for Payments (ASAP), a secure, web-based electronic payment and information system that allows federal agencies to administer funds.\r\n\r\nCurrently, ASAP is the only payment source for new NIFA grantees.\r\n"}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</si>
  <si>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Awards.\r\n\r\n\r\n\r\n"},{"code":"cash","isSelected":false,"description":""},{"code":"progress","isSelected":true,"description":"PROGRESS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t>
  </si>
  <si>
    <t>(Project Grants (Discretionary)) FY 17$0.00; FY 18 est $0.00; FY 19 est $4,800,000.00; FY 16$0.00; - SPECIAL NOTES:
(1)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</si>
  <si>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https://nifa.usda.gov/funding-opportunity/agriculture-risk-management-education-partnerships-arme-competitive-grants._x000D_
</t>
  </si>
  <si>
    <t>{"list":[{"fiscalYear":2016,"description":"Not applicable"},{"fiscalYear":2017,"description":"Not applicable"},{"fiscalYear":2018,"description":"Not Applicable."},{"fiscalYear":2019,"description":"Pertinent details will be provided by Program at a future date.\n \n SPECIAL NOTE:\n Previously included in CFDA # 10.500, for the Cooperative Extension Service (CES). This represents a newly created CFDA number, which was part of an initiative to break out the separate programs contained in CFDA # 10.500 (CES).\n \n NIFA’s implementation will become effective for fiscal year (FY) 2019 Request for Applications (RFAs) and new awards."}],"isApplicable":true}</t>
  </si>
  <si>
    <t>Toija Riggins1400 Independence Avenue, SW., Rm. 4434, Washington, DC 20250 Email:&lt; a href='mailto:Toija.Riggins@nifa.usda.gov'&gt;Toija.Riggins@nifa.usda.gov&lt;/a&gt;Phone: (202) 690-3468;</t>
  </si>
  <si>
    <t>https://nifa.usda.gov/funding-opportunity/agriculture-risk-management-education-partnerships-arme-competitive-grants</t>
  </si>
  <si>
    <t>Fiscal Year2016: Not applicableFiscal Year2017: Not applicableFiscal Year2018: Not Applicable.Fiscal Year2019: Pertinent details will be provided by Program at a future date.
 SPECIAL NOTE:
 Previously included in CFDA # 10.500, for the Cooperative Extension Service (CES). This represents a newly created CFDA number, which was part of an initiative to break out the separate programs contained in CFDA # 10.500 (CES).
 NIFA’s implementation will become effective for fiscal year (FY) 2019 Request for Applications (RFAs) and new awards.</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</si>
  <si>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https://nifa.usda.gov/funding-opportunity/agriculture-risk-management-education-partnerships-arme-competitive-grants. _x000D_
</t>
  </si>
  <si>
    <t>https://beta.sam.gov/fal/e325563aeab341a88229e7ae5f3a63e1/view</t>
  </si>
  <si>
    <t>Children, Youth and Families At-Risk</t>
  </si>
  <si>
    <t>CYFAR, CYFAR-SCP and CYFAR-PDTA</t>
  </si>
  <si>
    <t>{"list":[{"act":{"description":"Smith-Lever Act of 1914 "},"USC":{"title":"7","section":"343(d)"},"authorizationTypes":{"USC":true,"act":true},"usc":{"title":"7","section":"343(d)"}},{"act":{"description":"Funding for the Children, Youth, and Families At-Risk Sustainable Community Projects (CYFAR SCP) is authorized under section 3(d) of the Smith-Lever Act of May 8, 1914, as amended (7 U.S.C. 341, et seq.). Section 7403 of the Food, Conservation, and Energy Act (FCEA) of 2008 amends section 3(d) of the Smith-Lever Act of 1914 (7 U.S.C. 343(d)) in regards to eligibility.\r\n\r\nLegislation indicates that funding for youth-at-risk programs falls under section 3(d) of the Smith–Lever Act. \r\n"},"USC":{"title":"7","section":"341, et seq"},"authorizationTypes":{"USC":true,"act":true},"usc":{"title":"7","section":"341, et seq"}}]}</t>
  </si>
  <si>
    <t xml:space="preserve">To marshal resources of the Land-grant Institutions (LGIs) and Cooperative Extension Systems (CES) so that, in collaboration with other organizations, they can develop and deliver educational programs that equip youth who are at -risk for not meeting basic human needs with the skills they need to lead positive, productive, and contributing lives.  The CYFAR Program is based on research on effective programs for at-risk youth and families and on the human ecological principle of working across the lifespan in the context of the family and community._x000D_
_x000D_
To assure that the critical needs of children and families are met, CYFAR supports comprehensive, intensive, community-based programs developed with active citizen participation in all phases. CYFAR promotes building resiliency and protective factors in youth, families, and communities.  _x000D_
_x000D_
CYFAR supports collaboration by forming lasting partnerships to achieve greater outcomes and provides a support base for sustaining programs for those at risk. CYFAR also promotes the use of technology to improve programs, provides efficient access to educational resources, and provides essential technological skills for youth and adults in at-risk environments._x000D_
_x000D_
Further, LGIs and CES, in collaboration with other organizations, develop and deliver educational programs that equip military-connected youth with resiliency skills necessary to lead positive, productive, and contributing lives. The CMPC-PDTA provides for professional development and technical assistance to CYFAR 4-H Military partnership programs to ensure continued development and implementation of CMPC-PDTA. _x000D_
</t>
  </si>
  <si>
    <t>Applications may only be submitted by Cooperative Extension at 1890 Land-grant Institutions, including Tuskegee University, Central State University, and West Virginia State University; 1862 Land-grant Colleges and Universities; and the University of the District of Columbia.</t>
  </si>
  <si>
    <t>{"description":"The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 each applicant (unless excepted under 2 CFR § 25.110(b) or (c), or has an exception approved by the Federal awarding agency under 2 CFR § 25.110(d)) is required to: \r\n\r\n(i) Be registered in SAM before submitting its application; \r\n(ii) Provide a valid DUNS number in its application; and \r\n(iii)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RFAs are available via: \r\nhttps://nifa.usda.gov/funding-opportunity/children-youth-and-families-risk-cyfar-sustainable-community-projects and\r\nhttps://nifa.usda.gov/funding-opportunity/cyfar-4-h-military-partnership-professional-development-and-technical-assistance\r\n\r\nRFAs are generally released annually. Hence, the RFAs provide the most current and accurate information available. Any specific instructions in the Competitive RFAs supersede the general information provided in the CFDA database.\r\n","isApplicable":true}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</si>
  <si>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\r\nhttps://nifa.usda.gov/funding-opportunity/children-youth-and-families-risk-cyfar-sustainable-community-projects and https://nifa.usda.gov/funding-opportunity/cyfar-4-h-military-partnership-professional-development-and-technical-assistance\r\n\r\nRFAs are generally released annually. Hence, the RFAs provide the most current and accurate information available. Any specific instructions in the Competitive RFAs supersede the general information provided in the CFDA database.\r\n\r\n"}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</si>
  <si>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_x000D_
_x000D_
The most current RFAs are available via: _x000D_
https://nifa.usda.gov/funding-opportunity/children-youth-and-families-risk-cyfar-sustainable-community-projects and_x000D_
https://nifa.usda.gov/funding-opportunity/cyfar-4-h-military-partnership-professional-development-and-technical-assistance_x000D_
</t>
  </si>
  <si>
    <t xml:space="preserve">Dates for specific deadlines are announced in the Competitive Request for Applications (RFA), generally published for each fiscal year (FY)._x000D_
_x000D_
Information is also available via our website and may be obtained via the Grants.gov website. NIFA’s respective links regarding general information are provided below: _x000D_
http://nifa.usda.gov/_x000D_
http://www.grants.gov._x000D_
_x000D_
SPECIAL NOTE: _x000D_
Please refer to the Competitive Request for Applications (RFAs) for further specific and pertinent details. _x000D_
_x000D_
The most current RFAs are available via: _x000D_
https://nifa.usda.gov/funding-opportunity/children-youth-and-families-risk-cyfar-sustainable-community-projects and_x000D_
https://nifa.usda.gov/funding-opportunity/cyfar-4-h-military-partnership-professional-development-and-technical-assistance_x000D_
_x000D_
RFAs are generally released annually. Hence, the RFAs provide the most current and accurate information available. Any specific instructions in the Competitive RFAs supersede the general information provided in the CFDA database.							_x000D_
_x000D_
</t>
  </si>
  <si>
    <t xml:space="preserve">Please refer to the Competitive Request for Applications (RFAs) for further specific and pertinent details. RFAs are generally published annually. The most current RFAs are available via: _x000D_
_x000D_
https://nifa.usda.gov/funding-opportunity/children-youth-and-families-risk-cyfar-sustainable-community-projects and_x000D_
https://nifa.usda.gov/funding-opportunity/cyfar-4-h-military-partnership-professional-development-and-technical-assistance_x000D_
_x000D_
</t>
  </si>
  <si>
    <t>{"awarded":"other","description":"In accordance with statutory time limits, project periods, including no-cost extensions of time, are not to exceed five (5) years. \r\n\r\nFurther details are provided in the Award document Form NIFA-2009 and the NIFA General Terms and Conditions Grants and Cooperative Agreements (dated October 2016) at:  https://nifa.usda.gov/resource/nifa-general-terms-and-conditions-grants-and-cooperative-agreements-october-2016\r\n\r\nSPECIAL NOTE: \r\nPlease refer to the Competitive Request for Applications (RFAs) for specific and pertinent details. The most current RFAs are available via: \r\nhttps://nifa.usda.gov/funding-opportunity/children-youth-and-families-risk-cyfar-sustainable-community-projects and\r\nhttps://nifa.usda.gov/funding-opportunity/cyfar-4-h-military-partnership-professional-development-and-technical-assistance\r\n\r\nRFAs are generally released annually. Hence, the RFAs provide the most current and accurate information available. Any specific instructions in the Competitive RFAs supersede the general information provided in the CFDA database.","awardedDescription":"NIFA utilizes the Automated Standard Application for Payments (ASAP), a secure, web-based electronic payment and information system that allows federal agencies to administer funds. Currently, ASAP is the only payment source for new NIFA grantees.\r\n\r\n"}</t>
  </si>
  <si>
    <t>[{"code":"program","isSelected":true,"description":"REEport GRANT REPORTING:\r\n\r\nAll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http://portal.nifa.usda.gov.\r\n\r\na. Initial Documentation in the REEport Database--\r\n\r\nResearch, Education, and Extension project online reporting tool (REEport):\r\nAll projects must be documented in REEport.  The NIFA contact for all REEport documentation is:\r\n\r\nREEport\r\nNational Institute of Food and Agriculture\r\nU.S. Department of Agriculture\r\nSTOP 2213\r\n1400 Independence Avenue, S.W.\r\nWashington, D.C.  20250-2213\r\nTelephone:  (202) 690-0009\r\nE-mail: electronic@nifa.usda.gov\r\n\r\n\r\nb.Annual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useful);\r\n\r\n(2) The reasons for slippage if established goals were not met; and\r\n\r\n(3) Additional pertinent information including, when appropriate, analysis and explanation of cost overruns or unexpectedly high unit costs.\r\n\r\nc. Final Technical Report\r\n\r\nThe Final Technical Report is required within 90 calendar days after the expiration or termination of the award. The Final Technical Report covers the entire period of performance of the award and must describe progress made during the entire time 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equipment.\r\n\r\nEVALUATION ASSESSMENT:\r\n\r\nSuccessful applicants are expected to comply with the required site evaluations submission and should utilize the Interactive CYFAR Common Measures Survey Builder (cyfernetsearch.org) to develop their evaluation assessment.\r\n\r\nFINANCIAL REPORTING:\r\n\r\nAs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NOTES:\r\n\r\n(1)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2016).\r\n1890 Facilities Terms and Conditions (dated May, 2017).\r\n\r\n(3)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details.\r\n"},{"code":"expenditure","isSelected":true,"description":"EXPENDITURE REPORTS:\r\nSee above for pertinent and specific details.\r\n"},{"code":"performanceMonitoring","isSelected":true,"description":"PERFORMANCE MONITORING:\r\nSee above for pertinent and specific details.\r\n\r\n"}]</t>
  </si>
  <si>
    <t>(Project Grants) FY 17$0.00; FY 18 est $0.00; FY 19 est $8,037,990.00; FY 16$0.00; - SPECIAL NOTES:
(1) Previously included in CFDA # 10.500.  This represents a newly created CFDA number, which was part of an initiative to break out the separate programs contained in CFDA # 10.500.  
NIFA’s implementation will become effective for fiscal year (FY) 2019 Request for Applications (RFAs) and new awards. 
(2) The difference between the appropriation and obligation numbers reflects legislative authorized set-asides deducted as appropriate, and in some cases the availability of obligational authority from prior years.</t>
  </si>
  <si>
    <t xml:space="preserve">If minimum or maximum amounts of funding per competitive and/or capacity project grant, or cooperative agreement are established, these amounts will be announced in the annual Competitive Request for Application (RFA)._x000D_
_x000D_
</t>
  </si>
  <si>
    <t>{"list":[{"fiscalYear":2016,"description":"Not applicable."},{"fiscalYear":2017,"description":"Not applicable."},{"fiscalYear":2018,"description":"Pertinent details will be provided by Program at a future date. \r\n\r\nSPECIAL NOTE:\r\n\r\nPreviously included in CFDA # 10.500.  This represents a newly created CFDA number, which was part of an initiative to break out the separate programs contained in CFDA # 10.500.  \r\n"}],"isApplicable":true}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</si>
  <si>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December 26, 2014 and thereafter._x000D_
https://nifa.usda.gov/resource/nifa-general-terms-and-conditions-grants-and-cooperative-agreements-october-2016._x000D_
_x000D_
</t>
  </si>
  <si>
    <t>USDA, NIFA. National Program Leader, Institute of Youth, Family, and Community (IYFC), Division of Youth and 4-H,1400 Independence Avenue, SW., STOP 2250, , Washington, DC 20250-2250 Email:&lt; a href='mailto:cyfar@nifa.usda.gov'&gt;cyfar@nifa.usda.gov&lt;/a&gt;Phone: (202) 720-5305;</t>
  </si>
  <si>
    <t>https://nifa.usda.gov/program/children-youth-and-families-risk-cyfar</t>
  </si>
  <si>
    <t>Fiscal Year2016: Not applicable.Fiscal Year2017: Not applicable.Fiscal Year2018: Not applicable.Fiscal Year2019: Pertinent details will be provided by Program at a future date. 
SPECIAL NOTE:
Previously included in CFDA # 10.500. This represents a newly created CFDA number, which was part of an initiative to break out the separate programs contained in CFDA # 10.500 (CES).
This represents a newly created CFDA number, which is part of an initiative to break out the separate programs contained in CFDA # 10.500 (CES). 
NIFA's implementation will become effective for Fiscal Year (FY) 2019 Requests for Applications (RFAs) and new awards.</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</si>
  <si>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_x000D_
_x000D_
The most current RFAs are available via: _x000D_
https://nifa.usda.gov/funding-opportunity/children-youth-and-families-risk-cyfar-sustainable-community-projects and_x000D_
https://nifa.usda.gov/funding-opportunity/cyfar-4-h-military-partnership-professional-development-and-technical-assistance_x000D_
</t>
  </si>
  <si>
    <t>Jun 25,2017</t>
  </si>
  <si>
    <t>https://beta.sam.gov/fal/81fe1d05995a44eda39f8ae4b1ede2c1/view</t>
  </si>
  <si>
    <t xml:space="preserve">Food and Agriculture Service Learning Program </t>
  </si>
  <si>
    <t>FASLP</t>
  </si>
  <si>
    <t>{"list":[{"act":{"description":"Section 4209 of Title IV of the Agricultural Research, Extension, and Education Reform Act of 1998 (7 U.S.C. 7630 et seq) as amended. (Pub. L. 113-79)."},"publicLaw":{"congressCode":"113","number":"79"},"USC":{"title":"7","section":"7630"},"authorizationTypes":{"USC":true,"act":true,"publicLaw":true},"usc":{"title":"7","section":"7630"}},{"act":{"description":"Food and agriculture service learning program (7 U.S.C. 7633)\r\n\r\n"},"parentAuthorizationId":"8c286e00e1d10a8794349875fcd91ca6","USC":{"title":"7","section":"7633"},"authorizationTypes":{"USC":true,"act":true},"usc":{"title":"7","section":"7633"}}]}</t>
  </si>
  <si>
    <t xml:space="preserve">The purposes of the Program are-_x000D_
(1) to increase capacity for food, garden, and nutrition education within host organizations or entities and school cafeterias and in the classroom;_x000D_
_x000D_
(2) to complement and build on the efforts of the farm to school programs implemented under section 18(g) of the Richard B. Russell National School Lunch Act (42 U.S.C. 1769(g));_x000D_
_x000D_
(3) to complement efforts by the Department and school food authorities to implement the school lunch program established under the Richard B. Russell National School Lunch Act (42 U.S.C. 1751 et seq.) and the school breakfast program established by section 1773 of title 42;_x000D_
_x000D_
(4) to carry out activities that advance the nutritional health of children and nutrition education in elementary schools and secondary schools (as those terms are defined in section 7801 of title 20); and_x000D_
_x000D_
(5) to foster higher levels of community engagement and support the expansion of national service and volunteer opportunities._x000D_
_x000D_
</t>
  </si>
  <si>
    <t xml:space="preserve">The Secretary may make grants to carry out research, extension, and education under this subsection to-_x000D_
(A) State agricultural experiment stations;_x000D_
(B) colleges and universities;_x000D_
(C) university research foundations;_x000D_
(D) other research institutions and organizations;_x000D_
(E) Federal agencies;_x000D_
(F) national laboratories;_x000D_
(G) private organizations, foundations, or corporations;_x000D_
(H) individuals; or_x000D_
(I) any group consisting of 2 or more of the entities described in subparagraphs (A) through (H)._x000D_
_x000D_
</t>
  </si>
  <si>
    <t xml:space="preserve">The Secretary may make grants to carry out research, extension, and education under this subsection to-_x000D_
(A) State agricultural experiment stations;_x000D_
(B) colleges and universities;_x000D_
(C) university research foundations;_x000D_
(D) other research institutions and organizations;_x000D_
(E) Federal agencies;_x000D_
(F) national laboratories;_x000D_
(G) private organizations, foundations, or corporations;_x000D_
(H) individuals; or_x000D_
(I) any group consisting of 2 or more of the entities described in subparagraphs (A) through (H)._x000D_
</t>
  </si>
  <si>
    <t>{"description":"Credentials/Documentation (083): \r\n\r\nThe System for Award Management (SAM) combines eight federal procurement systems, including CCR, and the Catalog of Federal Domestic Assistance into one new system. CCR activities are conducted through SAM (the CCR website will redirect users to SAM).\r\n\r\nDun and Bradstreet Universal Numbering System (DUNS) Number and System for Award Management (SAM): Each applicant (unless excepted under 2 CFR § 25.110(b) or (c), or has an exception approved by the Federal awarding agency under 2 CFR § 25.110(d)) is required to: \r\n(i) Be registered in SAM before submitting its application; \r\n\r\n(ii) Provide a valid DUNS number in its application; and \r\n\r\n(iii) Continue to maintain an active SAM registration with current information at all times during which it has an active Federal award or an application or plan under consideration by a Federal awarding agency. \r\n\r\nIt also must state that the Federal awarding agency may not make a Federal award to an applicant until the applicant has complied with all applicable DUNS and SAM requirements and, if an applicant has not fully complied with the requirements by the time the Federal awarding agency is ready to make a Federal award, the Federal awarding agency may determine that the applicant is not qualified to receive a Federal award and use that determination as a basis for making a Federal award to another applicant.\r\n\r\nApplicants must furnish the information required in the Competitive Request for Applications (RFAs). Successful applicants recommended for funding must furnish the information and assurances requested during the award documentation process. These include, but are not limited to the following: \r\n\r\n\r\nOrganizational Management Information - Specific management information relating to an applicant shall be submitted on a one time basis, with updates on an as needed basis, as part of the responsibility determination prior to the award of a grant identified under this RFA, if such information has not been provided previously under this or another NIFA program. NIFA will provide copies of forms recommended for use in fulfilling these requirements as part of the preaward process. Although an applicant may be eligible based on its status as one of these entities, there are factors which may exclude an applicant from receiving Federal financial and nonfinancial assistance and benefits under this program (e.g., debarment or suspension of an individual involved or a determination that an applicant is not responsible based on submitted organizational management information). This information collection is approved under OMB Circular Control No. 0524-0026, “Assurance of Compliance with the Department of Agriculture Regulations Assuring Civil Rights, Compliance and Organization Information.” \r\n\r\nSPECIAL NOTE: \r\nPlease refer to the Competitive Request for Applications (RFAs) for further specific and pertinent details. The most current RFA is available via: \r\n\r\nhttps://nifa.usda.gov/funding-opportunity/food-and-agriculture-service-learning-program\r\n\r\nRFAs are generally released annually. Hence, the RFAs provide the most current and accurate information available. Any specific instructions in the Competitive RFAs supersede the general information provided in the CFDA database.\r\n\r\n","isApplicable":true}</t>
  </si>
  <si>
    <t>{"description":"The National Institute of Food and Agriculture (NIFA) only accepts electronic applications which are submitted via Grants.gov in response to specific Requests for Applications (RFA). \r\n\r\nApplicants must complete the Grants.gov registration process. For information about the pre-award phase of the grant lifecycle application processes see: http://www.grants.gov/web/grants/learn-grants/grants-101/pre-award-phase.html. \r\n\r\nFurther, applicants must follow the instructions provided in the NIFA Grants.gov Application Guide, which can be assessed as follows: Adobe NIFA Applications.\r\n\r\n2 CFR part 200, Uniform Administrative Requirements, Cost Principles, and Audit Requirements for Federal Awards and 2 CFR part 400 USDA’s Uniform Administrative Requirements, Cost Principles, and Audit Requirements for Federal Awards apply to this program.\r\n\r\nSPECIAL NOTE: \r\nPlease refer to the Competitive Request for Applications (RFAs) for further specific and pertinent details. The most current RFAs are available via: \r\n\r\nhttps://nifa.usda.gov/funding-opportunity/food-and-agriculture-service-learning-program\r\n\r\nRFAs are generally released annually. Hence, the RFAs provide the most current and accurate information available. Any specific instructions in the Competitive RFAs supersede the general information provided in the CFDA database.\r\n\r\n"}</t>
  </si>
  <si>
    <t xml:space="preserve">Applications are subjected to a system of peer and merit review in accordance with section 103 of the Agricultural Research, Extension and Education Reform Act of 1998 (7 U.S.C. 7613) by a panel of qualified scientists and other appropriate persons who are specialists in the field covered by the proposal. Within the limit of funds available for such purpose, the NIFA Authorized Departmental Officer (ADO) shall make grants to those responsible, eligible applicants whose applications are judged most meritorious under the procedures set forth in the RFA. _x000D_
_x000D_
Reviewers will be selected based upon training and experience in relevant scientific, extension, or education fields, taking into account the following factors: _x000D_
_x000D_
(a) The level of relevant formal scientific, technical education, or extension experience of the individual, as well as the extent to which an individual is engaged in relevant research, education, or extension activities; _x000D_
_x000D_
(b) the need to include as reviewers experts from various areas of specialization within relevant scientific, education, or extension fields; _x000D_
_x000D_
(c) the need to include as reviewers other experts (e.g., producers, range or forest managers/operators, and consumers) who can assess relevance of the applications to targeted audiences and to program needs; _x000D_
_x000D_
(d) the need to include as reviewers experts from a variety of organizational types (e.g., colleges, universities, industry, state and Federal agencies, private profit and non-profit organizations) and geographic locations; _x000D_
_x000D_
(e) the need to maintain a balanced composition of reviewers with regard to minority and female representation and an equitable age distribution; and _x000D_
_x000D_
(f) the need to include reviewers who can judge the effective usefulness to producers and the general public of each application._x000D_
_x000D_
Evaluation Criteria will be delineated in the Competitive Request for Applications (RFA)._x000D_
_x000D_
2 CFR 200 – Subpart C and Appendix I and 2 CFR part 400 apply to this Program._x000D_
_x000D_
SPECIAL NOTE: _x000D_
Please refer to the Competitive Request for Applications (RFAs) for further specific and pertinent details. The most current RFAs are available via: _x000D_
https://nifa.usda.gov/funding-opportunity/food-and-agriculture-service-learning-program_x000D_
_x000D_
RFAs are generally released annually. Hence, the RFAs provide the most current and accurate information available. Any specific instructions in the Competitive RFAs supersede the general information provided in the CFDA database._x000D_
_x000D_
</t>
  </si>
  <si>
    <t xml:space="preserve">From 30 to 60 days. _x000D_
_x000D_
Contact the National Program Leader (NPL), as indicated per CFDA Section # 152 – Headquarters Office regarding dates for specific deadlines, start and end dates, and range of approval/disapproval time._x000D_
_x000D_
Information is also available via our website and may be obtained via the Grants.gov website. NIFA’s respective links regarding general information are provided below: _x000D_
http://nifa.usda.gov/_x000D_
http://www.grants.gov. _x000D_
_x000D_
SPECIAL NOTE: _x000D_
Please refer to the Competitive Request for Applications (RFAs) for further specific and pertinent details. The most current RFA is available via: _x000D_
https://nifa.usda.gov/funding-opportunity/food-and-agriculture-service-learning-program_x000D_
_x000D_
RFAs are generally released annually. Hence, the RFAs provide the most current and accurate information available. Any specific instructions in the Competitive RFAs supersede the general information provided in the CFDA database. _x000D_
_x000D_
_x000D_
_x000D_
_x000D_
_x000D_
</t>
  </si>
  <si>
    <t xml:space="preserve">Specific details are provided in the Request for Applications (RFA), which are generally published annually. _x000D_
_x000D_
The most current RFA is available via: _x000D_
_x000D_
https://nifa.usda.gov/funding-opportunity/food-and-agriculture-service-learning-program_x000D_
_x000D_
</t>
  </si>
  <si>
    <t>{"types":{"moe":false,"formula":false,"matching":true},"matching":{"requirementFlag":"voluntary","percent":"100","description":"In accordance with Section 1492 of the National Agricultural Research, Extension, and Teaching Policy Act of 1977 (7 U.S.C. 3371), as added by section 7128 of the Agricultural Act of 2014 (Pub. L. 113-79), for grants awarded after Oct. 1, 2014, the recipient of an award from the FASLP program must provide funds, in-kind contributions, or a combination of both, from sources other than funds provided through such grant in an amount that is at least equal to the amount awarded by NIFA unless one of the exemptions described herein is applicable. Note that NIFA included information at http://www.nifa.usda.gov/business/awards/matching_require.html to further assist you in determining if you must meet the new matching requirement. \r\n\r\n"}}</t>
  </si>
  <si>
    <t>{"awarded":"other","description":"In accordance with statutory time limits, project periods, including no-cost extensions of time, are not to exceed two (2) years. \r\n\r\nFurther details are provided in the Award document Form NIFA-2009 and the NIFA General Terms and Conditions Grants and Cooperative Agreements (dated June 2017) at: \r\n\r\nhttps://www.nsf.gov/pubs/policydocs/rtc/agencyspecifics/nifa_617.pdf\r\n\r\nVisit the NSF website (link is external) (link is external) to access this critical information (see https://www.nsf.gov/awards/managing/rtc.jsp (link is external)). \r\n\r\n\r\nSPECIAL NOTE: \r\nPlease refer to the Competitive Request for Applications (RFAs) for specific and pertinent details. The most current RFAs are available via: \r\n\r\nhttps://nifa.usda.gov/funding-opportunity/food-and-agriculture-service-learning-program\r\n\r\nRFAs are generally released annually. Hence, the RFAs provide the most current and accurate information available. Any specific instructions in the Competitive RFAs supersede the general information provided in the CFDA database.","awardedDescription":"NIFA utilizes the Automated Standard Application for Payments (ASAP), a secure, web-based electronic payment and information system that allows federal agencies to administer funds.\r\n\r\nCurrently, ASAP is the only payment source for new NIFA grantees.\r\n\r\n"}</t>
  </si>
  <si>
    <t>[{"code":"program","isSelected":true,"description":"REEport GRANT REPORTING: \r\n\r\nAll grant reporting must be completed using the Research, Education, and Extension project online reporting tool (REEport).  Initial reporting (item a. below) is to be submitted through the REEport system.  Annual progress and final reporting (items b. and c. below) also is to be done through the REEport system. Information on REEport can be found on NIFA’s web site at https://nifa.usda.gov/tool/reeport and the REEport software can be found at http://portal.nifa.usda.gov. \r\n\r\na.\tInitial Documentation in the REEport Database--  \r\n\r\nResearch, Education, and Extension project online reporting tool (REEport)\r\nAll projects must be documented in REEport.  The NIFA contact for all REEport documentation is:  \r\n\r\nREEport\r\nNational Institute of Food and Agriculture\r\nU.S. Department of Agriculture\r\nSTOP 2213\r\n1400 Independence Avenue, S.W.\r\nWashington, D.C.  20250-2213\r\nTelephone:  (202) 690-0009\r\nE-mail: electronic@nifa.usda.gov\r\n\r\nb.\tAnnual Progress Reports.\r\n\r\nAll projects must report annually into REEport.  An annual Progress Report is due 90 calendar days after the award’s anniversary date (i.e., one year following the month and day of which the project period begins and each year thereafter up until a final report is required).  An annual Progress Report covers the most recent one-year period.  The following information, when applicable, must be included in the Project Modifications section of the annual Progress Report.\r\n\r\n1) A comparison of actual accomplishments with the goals established for the reporting period (where the output of the project can be expressed readily in numbers, a computation of the cost per unit of output should be submitted if the information is considered useful); \r\n\r\n(2) The reasons for slippage if established goals were not met; and \r\n\r\n(3) Additional pertinent information including, when appropriate, analysis and explanation of cost overruns or unexpectedly high unit costs.\r\n\r\nc.\tFinal Technical Report\r\n\r\nThe Final Technical Report is required within 90 calendar days after the expiration or termination of the award. The Final Technical Report covers the entire period of performance of the award and must describe progress made during the entire timeframe of the project instead of covering accomplishments made only during the final reporting segment of the project.  In addition to supplying the information required under item b. of this article, the final report must include the following when applicable:\r\n\r\nIdentify equipment purchased with any Federal funds under the award and indicate subsequent use of such equipment.\r\n\r\nFINANCIAL REPORTING:\r\nAs outlined in 2 CFR 200.327, the recipient must submit financial status reports by the frequency required in the terms and conditions of the award.  The following are the financial reporting requirements for NIFA.\r\n\r\nFederal Financial Report, Form SF-425:\r\n\r\nNIFA uses the SF-425, Federal Financial Report to monitor cash. \r\n\r\nA “Federal Financial Report,” Form SF-425, is due on an annual basis no later than 90 days following the end of the award anniversary date (i.e., one year following the month and day when the project period begins and each year thereafter up until a final report is required).  An annual Progress Report covers the most recent one-year period.  \r\n\r\nA final “Federal Financial Report,” Form SF-425, is due 90 days after the expiration date of this award.  The report must be submitted to the Awards Management Division (AMD) as a pdf attachment to an email sent to awards@nifa.usda.gov.\r\n\r\nIf questions are encountered regarding financial reporting requirements, please contact:\r\n\r\nAwards Management Division (AMD)\r\nOffice of Grants and Financial Management (OGFM)\r\nNational Institute of Food and Agriculture (NIFA)\r\nU.S. Department of Agriculture (USDA)\r\nSTOP 2271\r\n1400 Independence Avenue, SW\r\nWashington, DC 20250-2271\r\n\r\nTelephone: (202) 401-4986\r\n\r\nSPECIAL NOTES: \r\n(1) Refer to the Competitive Requests for Applications (RFAs) for further specific and pertinent details. RFAs are generally released annually and provide the most current and accurate information available. Any specific instructions in the Competitive RFAs supersede the general information provided in the CFDA database.\r\n\r\n(2) The details of the reporting requirements are included in the NIFA General Terms and Conditions Grants and Cooperative Agreements (dated October 2016).\r\n\r\n(3) Further guidance is provided under 2 CFR Part 200, Uniform Administrative Requirements, Cost Principles and Audit Requirements for Federal Awards and 2 CFR Part 400, USDA’s Uniform Administrative Requirements, Cost Principles and Audit Requirements for Federal Awards.\r\n\r\n"},{"code":"cash","isSelected":false},{"code":"progress","isSelected":true,"description":"PROGRESS REPORTS:\r\nSee above for pertinent and specific details.\r\n\r\n"},{"code":"expenditure","isSelected":true,"description":"EXPENDITURE REPORTS:\r\nSee above for pertinent and specific details.\r\n\r\n"},{"code":"performanceMonitoring","isSelected":true,"description":"PERFORMANCE MONITORING:\r\nSee above for pertinent and specific details.\r\n\r\n"}]</t>
  </si>
  <si>
    <t xml:space="preserve">In accordance with 2 CFR Part 400 - Uniform Administrative Requirements, Cost Principles, and Audit Requirements for Federal Awards, § 200.333 Retention requirements for records. Grantees shall maintain separate records for each grant to ensure that funds are used for authorized purposes. Grant-related records are subject to inspection during the life of the grant and must be retained at least three (3) years. Records must be retained beyond the three (3) year period if litigation is pending or audit findings have not been resolved._x000D_
_x000D_
2 CFR 200 Subpart D applies to this program._x000D_
_x000D_
_x000D_
</t>
  </si>
  <si>
    <t xml:space="preserve">(Project Grants (Discretionary)) FY 17$0.00; FY 18 est $881,900.00; FY 19 est $0.00; - SPECIAL NOTE:_x000D_
The difference between the appropriation and obligation numbers reflects legislative authorized set-asides deducted as appropriate, and in some cases the availability of obligational authority from prior years._x000D_
_x000D_
</t>
  </si>
  <si>
    <t xml:space="preserve">If minimum or maximum amounts of funding per competitive and/or capacity project grant, or cooperative agreement are established, these amounts will be announced in the annual Competitive Request for Application (RFA)._x000D_
_x000D_
The most current RFA is available via: _x000D_
https://nifa.usda.gov/funding-opportunity/food-and-agriculture-service-learning-program_x000D_
_x000D_
</t>
  </si>
  <si>
    <t>{"list":[{"fiscalYear":2017,"description":"Fiscal Year (FY) 2017:\n\nThis represents a new program, which was not funded until late Spring, 2018."},{"fiscalYear":2018,"description":"For Fiscal Year (FY) 2018, approximately $1 million was appropriated for this Program. The amount available for awards is approximately $881,900, after legislatively authorized set asides.\n\nDuring Fiscal Year (FY) 2018, 35 applications will be reviewed. Approximately 3-4 proposals will be funded."},{"fiscalYear":2019,"description":"The FY 2019 funding levels have not yet been established by Congressional Appropriations. \nIf this Program is funded in FY 2019, it is anticipated that the funding level will be comparable and the types of projects will be similar.\n\nPertinent details will be provided by Program at a future date."}],"isApplicable":true}</t>
  </si>
  <si>
    <t xml:space="preserve">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_x000D_
As an administrator of U.S. government support, NIFA works in partnership with grantees to ensure responsible stewardship of federal funds. Our grantees and partners are required to comply with all relevant rules and regulations. The following resources are provided to NIFA’s partners and award recipients to support their adherence to federal regulations governing program performance:_x000D_
_x000D_
NIFA’s primary (main) website:_x000D_
https://nifa.usda.gov/regulations-and-guidelines_x000D_
_x000D_
The following represent specific documents and direct links:_x000D_
_x000D_
POLICY GUIDE_x000D_
NIFA’s Federal Assistance Policy Guide describes agency policies and procedures._x000D_
https://nifa.usda.gov/policy-guide_x000D_
_x000D_
CERTIFICATIONS AND REPRESENTATIONS_x000D_
Certifications and representations provided through the NIFA application process._x000D_
https://nifa.usda.gov/certifications-and-representations_x000D_
_x000D_
ACKNOWLEDGEMENT OF USDA SUPPORT BY NIFA_x000D_
When acknowledging USDA support in accordance with 2 CFR Part 415, grantees must use the following acknowledgement for all projects or initiatives supported by NIFA._x000D_
https://nifa.usda.gov/acknowledgment-usda-support-nifa_x000D_
_x000D_
FEDERAL REGULATIONS_x000D_
The Code of Federal Regulations (CFR) lists all regulations published in the Federal Register._x000D_
https://nifa.usda.gov/federal-regulations_x000D_
_x000D_
FOIA_x000D_
The Freedom of Information Act (FOIA) provides that any person has the right to request access to federal documents and information such as research data._x000D_
https://nifa.usda.gov/foia_x000D_
_x000D_
NEPA POLICY AND GUIDANCE_x000D_
The National Environmental Policy Act (NEPA) Policy and Guidance set the standard for identifying potential environmental impacts._x000D_
https://nifa.usda.gov/nepa-policy-and-guidance_x000D_
_x000D_
OGFM ISSUED CORRESPONDENCE_x000D_
The Office of Grants and Financial Management occasionally issues correspondence to applicants, grantees, and/or the general public for informational or clarification purposes._x000D_
https://nifa.usda.gov/ogfm-issued-correspondence_x000D_
_x000D_
RESEARCH MISCONDUCT_x000D_
NIFA requires that all its awardees adhere to the USDA Scientific Integrity Policy and the Federal Policy on Research Misconduct._x000D_
https://nifa.usda.gov/research-misconduct_x000D_
_x000D_
_x000D_
NIFA’S GENERAL AWARD TERMS AND CONDITIONS_x000D_
_x000D_
Award terms and conditions are determined by statutory, regulatory, and agency requirements, as well as each grant’s circumstances. Terms and conditions dictate important items related to your grant, including method of payment, reporting frequency and content, and prior approval requirements._x000D_
_x000D_
References to the terms and conditions of awards are located on the NIFA 2009 Award Fact Sheet. NIFA's general award terms and conditions (see link below) is applicable to this program, for awards with an award date on June 1, 2017 and thereafter._x000D_
_x000D_
Further details are provided in the Award document Form NIFA-2009 and the NIFA General Terms and Conditions Grants and Cooperative Agreements (dated June 2017) at: _x000D_
_x000D_
https://www.nsf.gov/pubs/policydocs/rtc/agencyspecifics/nifa_617.pdf_x000D_
_x000D_
Visit the NSF website (link is external) (link is external) to access this critical information (see https://www.nsf.gov/awards/managing/rtc.jsp (link is external)). _x000D_
_x000D_
_x000D_
</t>
  </si>
  <si>
    <t>Institute of Food Safety and Nutrition (IFSN), Division of Nutrition,1400 Independence Avenue, SW., STOP 2225, , Washington, DC 20250-2225 Email:&lt; a href='mailto:jclary@nifa.usda.gov'&gt;jclary@nifa.usda.gov&lt;/a&gt;Phone: (202) 720-5004;</t>
  </si>
  <si>
    <t>https://nifa.usda.gov/funding-opportunity/food-and-agriculture-service-learning-program</t>
  </si>
  <si>
    <t>Fiscal Year2017: Fiscal Year (FY) 2017:
Not applicable. This represents a new program, which was not funded until late Spring, 2018.Fiscal Year2018: The Fiscal Year 2018 Awards have not yet been finalized.
Pertinent details will be provided by Program at a future date.Fiscal Year2019: For Fiscal Year (FY) 2019:
Project data is not yet available. 
Pertinent data to be provided by Program at a future date.</t>
  </si>
  <si>
    <t xml:space="preserve">2 CFR part 200, Uniform Administrative Requirements, Cost Principles, and Audit Requirements for Federal Awards and 2 CFR part 400 USDA’s Uniform Administrative Requirements, Cost Principles, and Audit Requirements for Federal Awards apply to this program._x000D_
_x000D_
Within guidelines established for the program as described in the Competitive Request for Application (RFA). The most current RFAs are available via: _x000D_
_x000D_
https://nifa.usda.gov/funding-opportunity/food-and-agriculture-service-learning-program_x000D_
</t>
  </si>
  <si>
    <t>May 05,2018</t>
  </si>
  <si>
    <t>https://beta.sam.gov/fal/a6fec74c90854b34ba69e3b83eaea592/view</t>
  </si>
  <si>
    <t>School Nutrition Training Grant for Allied Professional Organizations</t>
  </si>
  <si>
    <t>FOOD AND NUTRITION SERVICE, AGRICULTURE, DEPARTMENT OF</t>
  </si>
  <si>
    <t>School Nutrition Training Grant for Allied Professional Organizations funds will assist allied professional organizations in planning, developing, promoting, delivering, and evaluating a workforce development and training initiative to provide skills-based training and technical assistance for school nutrition professionals to strengthen school meals program operators’ competencies, knowledge, and skills within eight (8) key functional areas related to school nutrition operations. Topics include: personnel management; sanitation, safety, and security; facility and property management; marking, communication, and customer service; procurement and inventory management; nutrition and meal management; financial management and accountability; and meal service and preparation.
School nutrition professionals are school nutrition program employees at the district or school level who are administering or operating the school meals programs such as the National School Lunch Program (NSLP) and the School Breakfast Program (SBP), or who contract with a food service management company to provide school meals and manage aspects of school food service operations. In general, there are three job categories related to school food service operations: directors, managers/supervisors, and staff.</t>
  </si>
  <si>
    <t>Competition for this grant is open to all national allied professional organizations operating in the United States to which school nutrition professionals are eligible to join as a member, which provides membership representation for school nutrition professionals, and whose mission seeks to further the school nutrition field and the interests of school nutrition professionals. Applicants must clearly describe how their organization(s) meets the definition of allied professional organization, as stated above, and submit organization bylaws which clearly define the scope of members. All non-profit organizations must include their 501(c)(3) or 501(c)(4) determination letter issued by the Internal Revenue Service (IRS).</t>
  </si>
  <si>
    <t>Grant funds will ultimately benefit school food service program staff, school nutrition personnel, school nutrition professionals, school nutrition employees, school nutrition directors, school nutrition managers/supervisors, front-line staff through a job-skills and workforce development training.</t>
  </si>
  <si>
    <t>{"description":"Competition for this grant is open to all national allied professional organizations operating in the United States to which school nutrition professionals are eligible to join as a member, which provides membership representation for school nutrition professionals, and whose mission seeks to further the school nutrition field and the interests of school nutrition professionals. Applicants must clearly describe how their organization(s) meets the definition of allied professional organization, as stated above, and submit organization bylaws which clearly define the scope of members. All non-profit organizations must include their 501(c)(3) or 501(c)(4) determination letter issued by the Internal Revenue Service (IRS).","isApplicable":true}</t>
  </si>
  <si>
    <t>{"description":"Under the grant announcement, allied professional organizations (as defined in the RFA) may apply for the competitive School Nutrition Training Grant for Allied Professional Organizations. Eligible applicants should access the RFA on grants.gov, and comprehensively and thoroughly review the RFA components and comply with all stated requirements.","isApplicable":true}</t>
  </si>
  <si>
    <t>Competitive grants are reviewed by a technical review panel comprised of USDA Food and Nutrition Service (FNS) staff which convenes to determine the technical merit of each grant application, provide a numerical score for each application, and make recommendations to selecting officials. Method of awarding/releasing assistance: by letter of credit. The RFA includes application content requirements, screening requirements, and format requirements. The grant will be awarded through a competitive process and through a fully executed agreement with FNS once approval is made by program and grants and fiscal management divisions.</t>
  </si>
  <si>
    <t>{"flag":"yes","list":[{"start":"2018-11-26","description":"Letter of Intent Due: November 26, 2018"},{"start":"2019-01-28","description":"Application Due Date: 11:59 PM, Eastern Standard Time (EST), January 28, 2019"}]}</t>
  </si>
  <si>
    <t>It is anticipated that the grant will be awarded in Spring 2019.</t>
  </si>
  <si>
    <t>Debriefing requests available from 30-60 days.</t>
  </si>
  <si>
    <t>{"awarded":"letter","description":"The School Nutrition Training Grant for Allied Professional Organizations will have a period of performance of four (4) years."}</t>
  </si>
  <si>
    <t>[{"code":"program","isSelected":false,"description":""},{"code":"cash","isSelected":false,"description":""},{"code":"progress","isSelected":true,"description":"The recipient will be responsible for managing and monitoring the progress of the grant project activities and performance.  The grant terms and conditions will indicate the reporting schedule for submitting project performance/progress reports to FNS.  Any additional reporting requirements will be identified in the award terms and conditions, including results of the grant project. Grantees must also be willing to participate in quarterly conference calls to discuss progress with FNS.\n\nQuarterly Reports\nQuarterly progress reports and quarterly financial reports must be submitted to FNS. The Grantee is responsible for obtaining the necessary information from the other partners to complete this report. The Grantee is required to utilize FNS-developed reporting templates.\nQuarterly progress reports must provide a description of the activities conducted during the reporting period, major accomplishments with completion dates and budget, deviations from the proposed plan, difficulties encountered, solutions developed to overcome difficulties, and major planned activities for the next quarter."},{"code":"expenditure","isSelected":true,"description":"Quarterly SF-425 financial reports are required, submitted electronically, within 30 days after the end of each quarter for which funding is received. Grantees should also use Form SF-425, Federal Financial Report, to report final expenditures. The final Federal Financial Report is due 90 days after the end of the project period of performance."},{"code":"performanceMonitoring","isSelected":true,"description":"The recipient will be responsible for managing and monitoring the progress of the grant project activities and performance.  The grant terms and conditions will indicate the reporting schedule for submitting project performance/progress reports to FNS.  Any additional reporting requirements will be identified in the award terms and conditions, including results of the grant project. Grantees must also be willing to participate in quarterly conference calls to discuss progress with FNS.\n\nQuarterly Reports\nQuarterly progress reports and quarterly financial reports must be submitted to FNS. The Grantee is responsible for obtaining the necessary information from the other partners to complete this report. The Grantee is required to utilize FNS-developed reporting templates.\nQuarterly progress reports must provide a description of the activities conducted during the reporting period, major accomplishments with completion dates and budget, deviations from the proposed plan, difficulties encountered, solutions developed to overcome difficulties, and major planned activities for the next quarter.\n\nWithin 90 days after the end of the grant period, the Grantee will be required to submit (1) a set of final materials (508-compliant) developed with grant funds (e.g. training curricula, data collection tools, and (2) a Final Report to FNS (no more than 20 pages in length) that includes the information specified in the RFA."}]</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</si>
  <si>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</si>
  <si>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Allied Professional Organizations must maintain records as necessary to support the use of School Nutrition Training Grant funds in accordance with the Grant Agreement. Such records must be retained for a period of 3 years after the date of submission of the final report for the fiscal year to which the records pertain, except that if audit findings have not been resolved, the records shall be retained beyond the 3-year period as long as required for the resolution of the issues raised by the audit.</t>
  </si>
  <si>
    <t>12-3539-0-1-605;</t>
  </si>
  <si>
    <t xml:space="preserve">(Project Grants (Special)) FY 17$0.00; FY 18 est $0.00; FY 19 est $2,000,000.00; - </t>
  </si>
  <si>
    <t>Under this grant opportunity, one award of up to $2 million is competitively available to eligible entities.</t>
  </si>
  <si>
    <t>Refer to 2 CFR Part 200</t>
  </si>
  <si>
    <t>{"flag":"appendix","description":"See Regional Agency Offices. See the FNS Regional Offices listed in Appendix IV of the Catalog"}</t>
  </si>
  <si>
    <t>Cynthia LongFood and Nutrition Service, 3101 Park Center Drive Room 628, Alexandria, VA 22302 Email:&lt; a href='mailto:Cindy.Long@fns.usda.gov'&gt;Cindy.Long@fns.usda.gov&lt;/a&gt;Phone: 7033052590;</t>
  </si>
  <si>
    <t>All applications that meet the published deadline for submission will be screened for completeness and conformity to the requirements as announced in the RFA package. The following selection criteria will be used to evaluate applications for the RFA. Training Initiative Approach and Evaluation Potential (30 points); Curricula, Strategies, and Activities (15 points); Target Populations, Reach, and Partnerships (10 points); Staffing Plan (15 points); Management Plan (15 points); and Budget and Budget Narrative (15 points).</t>
  </si>
  <si>
    <t>Nov 08,2018</t>
  </si>
  <si>
    <t>https://beta.sam.gov/fal/b27c155c057e4b6d90afa7b0ad41f211/view</t>
  </si>
  <si>
    <t>SNAP-Ed Toolkit</t>
  </si>
  <si>
    <t>{"list":[{"act":{"description":"(c)(3)(A)IN GENERAL.—A State agency may use funds provided under this section for any evidence-based allowable use of funds identified by the Administrator of the Food and Nutrition Service of the Department of Agriculture in consultation with the Director of the Centers for Disease Control and Prevention of the Department of Health and\nHuman Services, including—\n‘‘(i) individual and group-based nutrition education,\nhealth promotion, and intervention strategies;\n‘‘(ii) comprehensive, multilevel interventions at\nmultiple complementary organizational and institutional\nlevels; and\n‘‘(iii) community and public health approaches to\nimprove nutrition."},"authorizationTypes":{"act":true}}]}</t>
  </si>
  <si>
    <t>The Supplemental Nutrition Education (SNAP-Ed) Toolkit, a searchable on-line database, is an important resource that allows SNAP-Ed providers and educators to easily locate evidence-based programming and associated evaluation tools.  It includes three main components: Interventions, Evaluation Framework, Training; that guide and support the implementation, evaluation, and reporting on evidence-based nutrition education programs.  The Interventions component allows users access to a searchable database of over 80 evidence-based interventions which are appropriate for low-income audiences.  These interventions also link to associated behavioral outcome indicators from the Evaluation Framework component.</t>
  </si>
  <si>
    <t>{"environmentalImpact":{"reports":[{"isSelected":true,"reportCode":"otherRequired"}]},"description":"This listing does not require an environmental impact statement or assessment. This listing is exempt from E.O. 12372"}</t>
  </si>
  <si>
    <t>{"description":"This assistance is available as a noncompetitive grant to the University of North Carolina at Chapel Hill for the maintenance and update of the SNAP-Ed Toolkit website for FY2019."}</t>
  </si>
  <si>
    <t>This is a single noncompetitive award to the University of North Carolina at Chapel Hill for the maintenance and update of the SNAP-Ed Toolkit website for FY2019.</t>
  </si>
  <si>
    <t>This noncompetitive award will be provided to the University of North Carolina at Chapel Hill for FY2019.</t>
  </si>
  <si>
    <t>{"awarded":"other","description":"This assistance is available for a single award to the University of North Carolina at Chapel Hill for FY2019.","awardedDescription":"This assistance is awarded through a cooperative agreement with the University of North Carolina at Chapel Hill."}</t>
  </si>
  <si>
    <t>[{"code":"program","isSelected":false,"description":""},{"code":"cash","isSelected":false,"description":""},{"code":"progress","isSelected":true,"description":"Quarterly progress reports are required for this assistance."},{"code":"expenditure","isSelected":false,"description":""},{"code":"performanceMonitoring","isSelected":false,"description":""}]</t>
  </si>
  <si>
    <t>00-0000-0-0-000;</t>
  </si>
  <si>
    <t xml:space="preserve">(Cooperative Agreements) FY 17 FY 18 FY 19 est $140,836.00; - </t>
  </si>
  <si>
    <t>One award was made to the University of North Carolina at Chapel Hill in the amount of $140,836.</t>
  </si>
  <si>
    <t>Lisa MaysFNS National Office
3301 Park Center Drive, Alexandria, VA 22304 Email:&lt; a href='mailto:lisa.mays@fns.usda.gov'&gt;lisa.mays@fns.usda.gov&lt;/a&gt;Phone: 703-457-7762;</t>
  </si>
  <si>
    <t>Sep 28,2018</t>
  </si>
  <si>
    <t>https://beta.sam.gov/fal/1734c1d4b67c46e89407404d2d06f41c/view</t>
  </si>
  <si>
    <t>CACFP Meal Service Training Grants</t>
  </si>
  <si>
    <t xml:space="preserve">Child and Adult Care Food Program (CACFP) Meal Service Training Grants_x000D_
</t>
  </si>
  <si>
    <t>{"list":[{"act":{"description":"Consolidated Appropriations Act, 2017"},"publicLaw":{"congressCode":"115","number":"31"},"authorizationTypes":{"act":true,"publicLaw":true}}]}</t>
  </si>
  <si>
    <t>To provide training and technical assistance for CACFP sponsoring organizations, sponsored or independent child care centers, family day care or group homes, at-risk afterschool programs, adult day care centers, and emergency shelters to strengthen operator competencies related to the provision of nutritious meals in accordance with the CACFP meal patterns.</t>
  </si>
  <si>
    <t>FORMULA GRANTS (APPORTIONMENTS)</t>
  </si>
  <si>
    <t xml:space="preserve">State Agencies that administer the CACFP </t>
  </si>
  <si>
    <t xml:space="preserve">These are noncompetitive grants for State agencies to provide Child and Adult Care Food Program (CACFP) meal service training to CACFP operators.  </t>
  </si>
  <si>
    <t>{"description":"Through a noncompetitive grants process, the FNS National Office (NO) will issue        FY 2018 CACFP Meal Service Training Grants in the amount of $100,000 to State agencies that administer the CACFP.  In order to receive funds, State agencies shall submit a brief grant application to FNS via Grants.gov no later than May 30, 2018.  By accepting these funds, the State agencies are agreeing to use these funds in accordance with the stated requirements.","isApplicable":true}</t>
  </si>
  <si>
    <t>The FNS NO will issue the Grant Cooperative Agreement (FNS-529), award letter, and Terms and Conditions for each award.  Funds will be issued through a Letter of Credit process no later than September 30, 2018.</t>
  </si>
  <si>
    <t>{"awarded":"letter","description":"The period of performance ends on September 30, 2020."}</t>
  </si>
  <si>
    <t>[{"code":"program","isSelected":false,"description":""},{"code":"cash","isSelected":false,"description":""},{"code":"progress","isSelected":true,"description":"Annual progress reports"},{"code":"expenditure","isSelected":true,"description":"Annual financial reports"},{"code":"performanceMonitoring","isSelected":false,"description":""}]</t>
  </si>
  <si>
    <t xml:space="preserve">(Formula Grants (Apportionments)) FY 17$0.00; FY 18 est $3,715,609.00; FY 19 est $0.00; - </t>
  </si>
  <si>
    <t xml:space="preserve">Guidance Memo published on Grants.gov </t>
  </si>
  <si>
    <t>Franciel Ikeji3101 Park Center Drive, Alexandria, VA 22302 Email:&lt; a href='mailto:franciel.ikeji@fns.usda.gov'&gt;franciel.ikeji@fns.usda.gov&lt;/a&gt;Phone: 703-457-7768;</t>
  </si>
  <si>
    <t>Aug 27,2018</t>
  </si>
  <si>
    <t>https://beta.sam.gov/fal/48b9070504cedb7a45acfd5e1905ddbf/view</t>
  </si>
  <si>
    <t>SNAP Fraud Framework Implementation Grant</t>
  </si>
  <si>
    <t>{"list":[{"act":{"description":"H.R.244 - Consolidated Appropriations Act, 2017"},"publicLaw":{"congressCode":"115","number":"31"},"authorizationTypes":{"act":true,"publicLaw":true}}]}</t>
  </si>
  <si>
    <t>The purpose of the SNAP Fraud Framework Implementation Grant Program is to support State agency efforts to improve and expand recipient fraud prevention, detection and investigation efforts using the procedures, ideas and practices outlined in the SNAP Fraud Framework.</t>
  </si>
  <si>
    <t xml:space="preserve">This grant opportunity is open to the 53 State agencies that administer SNAP. FNS will consider only one application per State agency.  There is no State matching requirement for this grant program.  </t>
  </si>
  <si>
    <t>Agreements are established between State agencies and FNS. Grants funds can be used for projects educating recipients on eligibility fraud as well as trafficking and misuse of benefits.</t>
  </si>
  <si>
    <t>{"description":"Specific instructions provided in Application Format and Requirements Letter.","isApplicable":true}</t>
  </si>
  <si>
    <t>{"description":"Application package should be prepared in accordance with instructions in the Application Format and Requirements Letter and submitted to the Food and Nutrition Service by the deadline specified."}</t>
  </si>
  <si>
    <t xml:space="preserve">All applications related to the objectives of this grant program and meet the published deadline for submission with all the required documentations will be awarded. </t>
  </si>
  <si>
    <t>The deadline for submission will be stipulated in the Application Format and Requirements Letter.</t>
  </si>
  <si>
    <t xml:space="preserve">Non-selected applicants may request a debriefing to discuss the strengths and weaknesses of submitted proposals. </t>
  </si>
  <si>
    <t>{"awarded":"letter","description":"Funds should be expended within 24 months of identified start date.  "}</t>
  </si>
  <si>
    <t>[{"code":"program","isSelected":false},{"code":"cash","isSelected":false},{"code":"progress","isSelected":true,"description":"The State agency will submit quarterly financial status reports and progress reports. A final report will be submitted by the State agency no later than 90 days after end of grant period.  FNS will conduct an ongoing review of quarterly progress and financial reports to monitor the grantee’s project activities to ensure that the objectives, terms and conditions of the agreement are met."},{"code":"expenditure","isSelected":true,"description":"FNS will conduct an ongoing review of quarterly financial reports to monitor the grantee’s project activities to ensure that the objectives, terms and conditions of the agreement are met."},{"code":"performanceMonitoring","isSelected":false}]</t>
  </si>
  <si>
    <t>State agencies must maintain records as necessary to support the use of SNAP Grant funds in accordance with the Grant Agreement. Such records must be retained for a period of 3 years after the date of submission of the final report for the fiscal year to which the records pertain, except that if audit findings have not been resolved, the records shall be retained beyond the 3-year period as long as required for the resolution of the issues raised by the audit.</t>
  </si>
  <si>
    <t xml:space="preserve">(Project Grants) FY 18$0.00; FY 19 est $0.00; FY 20 FY 17$2,772,731.00; FY 16$0.00; - (Project Grants) FY 18 Estimate Not Available  FY 19 est $5,135,801.00; FY 20 Estimate Not Available  - </t>
  </si>
  <si>
    <t xml:space="preserve">7 CFR 272.1(g)(9)(iii); 7 CFR 272.1(g)(58); 7 CFR 272.4(e)(1-4); 7 CFR 272.4(g); 7 CFR 273.2(f)(11)(B)(1-2); 7 CFR 273.13; 7 CFR 273.15; 7 CFR 273.16; 7 CFR 273.18 </t>
  </si>
  <si>
    <t>Jane C. Duffield3101 Park Center Drive Room 818, Alexandria, VA 22302 Email:&lt; a href='mailto:Jane.Duffield@fns.usda.gov'&gt;Jane.Duffield@fns.usda.gov&lt;/a&gt;Phone: 7036054385;</t>
  </si>
  <si>
    <t>Nov 11,2017</t>
  </si>
  <si>
    <t>https://beta.sam.gov/fal/552d3b53318e444c8424f3c228fe7b48/view</t>
  </si>
  <si>
    <t>CACFP Training Grants</t>
  </si>
  <si>
    <t xml:space="preserve">Child and Adult Care Food Program competitive grants and cooperative agreements </t>
  </si>
  <si>
    <t>{"list":[{"act":{"description":"Section 17 of the Richard B. Russell National School Lunch Act (42 U.S.C. 1766) provides authority to assure the effective and proper administration of the Child and Adult Care Food Program (CACFP).  Under this program, subject to the availability of funds, the Secretary of Agriculture may award competitive grants and cooperative agreements for training programs supporting CACFP"},"publicLaw":{"congressCode":"113","number":"79"},"USC":{"title":"42","section":"1766"},"authorizationTypes":{"USC":true,"publicLaw":true},"usc":{"title":"42","section":"1766"}}]}</t>
  </si>
  <si>
    <t>The overall goal of this project is for the selected applicant to plan, develop, design, promote, and ultimately execute and evaluate a training program that uses a tiered approach to equip State agencies with the knowledge and skills necessary to train their CACFP program operators (including CACFP institutions such as sponsoring organizations and/or independent centers as well as CACFP facilities including child care centers and day care homes) to effectively operate the CACFP at the local-level.</t>
  </si>
  <si>
    <t>COOPERATIVE AGREEMENTS (DISCRETIONARY GRANTS);PROJECT GRANTS (COOPERATIVE AGREEMENTS)</t>
  </si>
  <si>
    <t>This is an announcement of the availability of funds for one new cooperative agreement for a 2-year time-frame (September 2017 – August 2019) with an accredited public or private Academic Institute of Higher Learning, a Research, or Training Institution (i.e. entity that provides training such as a corporation or non-profit). Special consideration will be given to applicants who have expertise in CACFP and/or have successfully implemented training initiatives with a child nutrition focus.</t>
  </si>
  <si>
    <t>Selected applicant is to plan, develop, design, promote, and ultimately execute and evaluate a training program that uses a tiered approach to equip State agencies with the knowledge and skills necessary to train their CACFP program operators (including CACFP institutions such as sponsoring organizations and/or independent centers as well as CACFP facilities including child care centers and day care homes) to effectively operate the CACFP at the local-level.</t>
  </si>
  <si>
    <t>There are application content requirements (pg 13), screening requirements (pg 11) and format requirements.</t>
  </si>
  <si>
    <t>{"awarded":"letter","description":"September 2017 – August 2019"}</t>
  </si>
  <si>
    <t>[{"code":"program","isSelected":false,"description":""},{"code":"cash","isSelected":false,"description":""},{"code":"progress","isSelected":true,"description":"Quarterly progress reports must be submitted to FNS. These progress reports must provide a description of the activities conducted during the reporting period, major accomplishments with completion dates and budget information, deviations from the proposed plan, difficulties encountered, solutions developed to overcome difficulties, and major planned activities for the next quarter."},{"code":"expenditure","isSelected":true,"description":"The award recipient will be required to enter the SF-425, Financial Status Report data into the FNS Food Program Reporting System (FPRS) on a quarterly basis. In order to access FPRS, the grant recipient must obtain USDA e-authentication certification and access to FPRS.  For additional information on FPRS, visit: www.fprs.fns.usda.gov."},{"code":"performanceMonitoring","isSelected":false,"description":""}]</t>
  </si>
  <si>
    <t xml:space="preserve">(Project Grants (Cooperative Agreements)) FY 17$3,000,000.00; FY 18 est $0.00; FY 19 est $0.00; - </t>
  </si>
  <si>
    <t>{"list":[{"fiscalYear":2018,"description":"Focus groups were completed with representatives from CACFP National Professional Association membership &amp; board members, National CACFP Sponsors Association membership &amp; board members, State Agencies, and CACFP independent centers.  The purpose of the focus groups were to verify the training needs of sponsoring organizations. A curriculum development meeting was held in March 2018 and training materials are being developed.  Informational meetings were held with sponsoring organizations and participating State Agencies at the 2018 National CACFP Sponsors Association National Child Nutrition conference program.  Module training topics and resource guides have been submitted to FNS for review. Training materials are currently being developed and will be reviewed by FNS. The dry-run for the training will take place in January 2019."}],"isApplicable":true}</t>
  </si>
  <si>
    <t>Current regulations can be found under 7 CFR Part 226,  https://www.fns.usda.gov/cacfp/regulations. 
For additional resources and guidance, see: https://www.fns.usda.gov/cacfp/nutrition-and-nutrition-education</t>
  </si>
  <si>
    <t>Barbara Smith3101 Park Center Drive, Alexandria, VA 22302 Email:&lt; a href='mailto:barbara.smith@fns.usda.gov'&gt;barbara.smith@fns.usda.gov&lt;/a&gt;Phone: 7036050784;</t>
  </si>
  <si>
    <t>https://www.fns.usda.gov/cacfp/child-and-adult-care-food-program</t>
  </si>
  <si>
    <t>Fiscal Year2017: One award to develop a training program that uses a tiered approach to equip State agencies with the knowledge and skills necessary to train their Child and Adult Care Food Program (CACFP) operators.</t>
  </si>
  <si>
    <t>The following selection criteria will be used to evaluate applications for the RFA.
Project Design and Implementation (35 points)
Budget Appropriateness (15 points)
Organizational Experience and Management/Staff Capability (30 points)
Experience and Past Performance (20 points)</t>
  </si>
  <si>
    <t>Aug 09,2017</t>
  </si>
  <si>
    <t>https://beta.sam.gov/fal/d016bc9c65899e06659ade48dc241f8a/view</t>
  </si>
  <si>
    <t>Supplemental Nutrition Assistance Program (SNAP) Employment and Training (E&amp;T) Data and Technical Assistance Grants</t>
  </si>
  <si>
    <t>SNAP E&amp;T DATA Grants</t>
  </si>
  <si>
    <t>{"list":[{"act":{"description":"The Consolidated Appropriations Act, 2017 (P.L. 115-31) provides approximately $5 million in discretionary grant funds to support State agencies in collecting and reporting outcome data for SNAP E&amp;T programs."},"publicLaw":{"congressCode":"115","number":"31"},"authorizationTypes":{"USC":false,"act":true,"statute":false,"publicLaw":true,"executiveOrder":false}}]}</t>
  </si>
  <si>
    <t>These grants will provide support to State agencies in developing the capacity to collect and analyze outcome reporting data required by Section 16(h)(5)(B) of the Food and Nutrition Act. Grant funds may be used to support State and local agencies in collecting and reporting outcome data for SNAP E&amp;T programs, as well as additional funds for technical assistance, so that States can become more effective, data driven E&amp;T providers.</t>
  </si>
  <si>
    <t xml:space="preserve">This grant opportunity is open to the 53 State agencies that administer SNAP.  There is no State matching requirement for this grant program. </t>
  </si>
  <si>
    <t>Agreements are established between State agencies and FNS. State agencies will use funds to develop and analyze outcome reporting systems</t>
  </si>
  <si>
    <t>{"description":"Specific instructions provided in Request for Application. 2 CFR 200, Subpart E - Cost Principles applies to this program.","isApplicable":true}</t>
  </si>
  <si>
    <t>{"description":"2 CFR 200, Uniform Administrative Requirements, Cost Principles, and Audit Requirements for Federal Awards applies to this program. Application package should be prepared in accordance with instructions in the Request for Application (RFA) and submitted to the Food and Nutrition Service by the deadline specified. "}</t>
  </si>
  <si>
    <t>All applications that meet the published deadline for submission will be screened for completeness and conformity to the requirements as announced in the RFA package. Grants are awarded by a competitive process via a technical review panel composed of Food and Nutrition Service staff which convenes to determine the technical merit of each grant application, provide a numerical score and make recommendations to selecting officials.</t>
  </si>
  <si>
    <t>{"awarded":"letter","description":"Funds should be expended within 36 months of identified start date. Method of awarding/releasing assistance: by letter of credit."}</t>
  </si>
  <si>
    <t>[{"code":"program","isSelected":false,"description":""},{"code":"cash","isSelected":false,"description":""},{"code":"progress","isSelected":true,"description":"Quarterly"},{"code":"expenditure","isSelected":true,"description":"Quarterly"},{"code":"performanceMonitoring","isSelected":false,"description":""}]</t>
  </si>
  <si>
    <t>State agencies must maintain records as necessary to support the use of SNAP E&amp;T DATA Grant funds in accordance with the Grant Agreement. Such records must be retained for a period of 3 years after the date of submission of the final report for the fiscal year to which the records pertain, except that if audit findings have not been resolved, the records shall be retained beyond the 3-year period as long as required for the resolution of the issues raised by the audit.</t>
  </si>
  <si>
    <t xml:space="preserve">(Salaries and Expenses) FY 17$5,718,393.00; FY 18 est $0.00; FY 19 est $0.00; FY 16 - </t>
  </si>
  <si>
    <t>The range is from $371,736 to $1,000,000.  The average grant award is $714,799.</t>
  </si>
  <si>
    <t>Still under consideration</t>
  </si>
  <si>
    <t>Moira Johnston3101 Park Center Dr, 8th floor, Alexandria, VA 22302 Email:&lt; a href='mailto:moira.johnston@fns.usda.gov'&gt;moira.johnston@fns.usda.gov&lt;/a&gt;Phone: 703-305-2515;</t>
  </si>
  <si>
    <t>http://www.fns.usda.gov/snap</t>
  </si>
  <si>
    <t>The review panel will score and rank applications using Technical Review Criteria which includes: (1) Soundness or Merit of Project Design; (2) Budget Appropriateness and Economic Efficiency; (3) Organizational Experience, Staff Capability and Management; (4) Implementation and Evaluation; and (5) Presentation.</t>
  </si>
  <si>
    <t>Jul 01,2017</t>
  </si>
  <si>
    <t>https://beta.sam.gov/fal/0fc7630321224ea88717275c0d7f8b49/view</t>
  </si>
  <si>
    <t>CNMI Nutrition Assistance</t>
  </si>
  <si>
    <t>Commonwealth of the Northern Mariana Islands Nutrition Assistance Program</t>
  </si>
  <si>
    <t>{"list":[{"act":{"description":"Public Law 95-348"},"publicLaw":{"congressCode":"95","number":"348"},"authorizationTypes":{"act":true,"publicLaw":true}},{"act":{"description":"Public Law 96-597"},"publicLaw":{"congressCode":"96","number":"597"},"authorizationTypes":{"act":true,"publicLaw":true}}]}</t>
  </si>
  <si>
    <t>The Nutrition Assistance Program (NAP) in the Commonwealth of the Northern Mariana Islands (CNMI) provides family nutrition assistance, based on the Recommended Daily Allowance of certain foods, to eligible residents of the CNMI.</t>
  </si>
  <si>
    <t>Eligibility criteria are determined by the Commonwealth of the Northern Mariana Islands</t>
  </si>
  <si>
    <t xml:space="preserve">Low-income individuals and households are eligible for benefits as determined by the Commonwealth of the Northern Mariana Islands.  </t>
  </si>
  <si>
    <t>{"description":"TBD","isApplicable":true}</t>
  </si>
  <si>
    <t xml:space="preserve">The Secretary of Agriculture designates the Commonwealth of the Northern Mariana Islands agency or agencies to operate the program upon submission of the request. </t>
  </si>
  <si>
    <t>{"awarded":"letter","description":"Assistance is available for one fiscal year at a time and each fiscal year grant has a 24 month performance period. "}</t>
  </si>
  <si>
    <t>[{"code":"program","isSelected":true,"description":"TBD"},{"code":"cash","isSelected":false,"description":""},{"code":"progress","isSelected":true,"description":"TBD"},{"code":"expenditure","isSelected":true,"description":"TBD"},{"code":"performanceMonitoring","isSelected":true,"description":"TBD"}]</t>
  </si>
  <si>
    <t xml:space="preserve">(Salaries and Expenses) FY 17$20,648,000.00; FY 18 est $12,148,000.00; FY 19 est $12,148,000.00; FY 16 - </t>
  </si>
  <si>
    <t>{"list":[{"fiscalYear":2016,"description":"On average, 2685 households were served monthly during Fiscal Year 2016. "}],"isApplicable":false}</t>
  </si>
  <si>
    <t>Sarah Goldberg3101 Park Center Drive, Alexandria, VA 22302 Email:&lt; a href='mailto:Sarah.goldberg@fns.usda.gov'&gt;Sarah.goldberg@fns.usda.gov&lt;/a&gt;Phone: 7033054397;</t>
  </si>
  <si>
    <t xml:space="preserve">10.551 Supplemental Nutrition Assistance Program; </t>
  </si>
  <si>
    <t>Dec 21,2017</t>
  </si>
  <si>
    <t>https://beta.sam.gov/fal/86b3c748ab8e437998915f281b5d69c0/view</t>
  </si>
  <si>
    <t>Participant Research Innovation Laboratory for Enhancing WIC Services</t>
  </si>
  <si>
    <t>{"list":[{"act":{"description":"The Child Nutrition Act of 1966"},"authorizationTypes":{"act":true}}]}</t>
  </si>
  <si>
    <t>The objective of this opportunity is to announce the availability of funds to establish the Participant Research Innovation Laboratory for Enhancing WIC Services. The role of the PRIL will be to support and evaluate local efforts to develop interactive tools, technical resources, or innovative solutions that improve customer service in WIC clinics and/or WIC retailers (referred to hereafter as WIC vendors) and ultimately encourage and improve retention of eligible children in WIC. Research projects will build on and improve our understanding of the diverse personal experiences, perceptions, and attitudes of those eligible for WIC services. Implemented strategies/solutions will be evaluated for their impact on participant satisfaction and retention, and other relevant measures, within the local agency setting. In addition, the Grantee will provide evaluation-related technical assistance to State and local WIC agencies carrying out similar interventions through WIC Special Project Grants or other awards.</t>
  </si>
  <si>
    <t>COOPERATIVE AGREEMENTS;PROJECT GRANTS (COOPERATIVE AGREEMENTS)</t>
  </si>
  <si>
    <t>The grant is to be used to establish a cooperative agreement to identify, develop and undertake projects to meet Food and Nutrition Service (FNS) program needs and the food, nutrition, and health needs of WIC eligible participants.</t>
  </si>
  <si>
    <t xml:space="preserve">All Accredited Colleges/Universities, and Private or Public Research Institutions are eligible to apply to this opportunity. _x000D_
_x000D_
This is a requirement for the selected recipient of the grants and cooperative agreements, not the sub-grantees. The recipient of the cooperative agreement is to award sub-grants to local WIC agencies aimed at identifying, developing, and evaluating interventions and innovative approaches to strengthen child retention in WIC._x000D_
</t>
  </si>
  <si>
    <t xml:space="preserve">FNS will pre-screen all applications to ensure that they contain the required documents and information, including but not limited to: all supporting documentation, the narrative proposal, Letters of Commitment from established partners specified in the application, and Agreement to Cooperate with FNS. Complete applications will need to be submitted by eligible applicants, meet all other eligibility requirements stated in this RFA, submitted on or before the required deadlines, and be in the required format.   If an application does not include all appropriate information, FNS will consider the application to be non-responsive and will eliminate it from further evaluation. _x000D_
_x000D_
Following the initial screening process, FNS will assemble an evaluation panel to review and determine the technical merits of each application.  The evaluation criteria discussed below will be reviewed by a panel of evaluators and used to score proposals. The proposals will be ranked by score starting with the highest score. The panel will present their recommendation to the selecting official based on this ranking. Awards will be considered based on rank order; however, the selection official reserves the right to make an award out of rank order to meet agency priorities, program balance, geographical representation, or project diversity.  FNS reserves the right to use this solicitation and competition to award additional grants in the next fiscal year should additional funds be made available through future appropriations._x000D_
_x000D_
FNS also reserves the right to fund successful applications at an amount less than requested if it is judged that an application can be implemented at a lower funding level.  At the completion of the review and awards process, FNS will provide funding for the approved applicant upon receipt of a properly executed agreement._x000D_
</t>
  </si>
  <si>
    <t xml:space="preserve">See the RFA for range of approval time. </t>
  </si>
  <si>
    <t>{"awarded":"quarterly","description":"The total time period for which a grant or cooperative agreement is awarded may not exceed 60 months. Funding will be made to successful recipients as specified in the terms of the grant or cooperative agreement with Food and Nutrition Service or as applicable under federal regulation requirements. The total funds will be released incrementally over the award years. "}</t>
  </si>
  <si>
    <t>[{"code":"program","isSelected":true,"description":"Program reports are required according to the terms of the cooperative agreement with Food and Nutrition Service or as applicable under federal regulation requirements. Report SF-PPR is to be filed by the recipient according to the terms of the cooperative agreement. Annual Reports are required as specified in the RFA and a draft version of a journal article ready to be submitted to a peer-reviewed journal is required by project completion."},{"code":"cash","isSelected":false},{"code":"progress","isSelected":true,"description":"Quarterly Progress Reports are required as specified in the RFA."},{"code":"expenditure","isSelected":true,"description":"Financial progress reports are submitted as specified in the RFA."},{"code":"performanceMonitoring","isSelected":false}]</t>
  </si>
  <si>
    <t>Records (financial/administrative/grant) are to be maintained according to the time requirements specified in the terms of cooperative agreement with Food and Nutrition Service or as applicable under federal regulation requirements.</t>
  </si>
  <si>
    <t>12-3510-0-1-605;</t>
  </si>
  <si>
    <t xml:space="preserve">(Salaries and Expenses) FY 17 FY 18 FY 19 est $2,000,000.00; FY 16 Estimate Not Available  - </t>
  </si>
  <si>
    <t>{"list":[{"fiscalYear":2017,"description":"Posted the Grants.gov solicitation on September 2nd; no award made."},{"fiscalYear":2018,"description":"Revised and reposted the Grants.gov solicitation on May 15, 2018; award anticipated by September 30, 2018."}],"isApplicable":true}</t>
  </si>
  <si>
    <t>Anthony D. Panzera3101 Park Center Drive, Room 1014, Alexandria, VA 22302 Email:&lt; a href='mailto:Anthony.Panzera@fns.usda.gov'&gt;Anthony.Panzera@fns.usda.gov&lt;/a&gt;Phone: 7033052309;</t>
  </si>
  <si>
    <t xml:space="preserve">The following selection criteria and weights will be used to evaluate applications for this RFA. _x000D_
All applicants will be notified whether their proposal has been accepted for an award by FNS._x000D_
_x000D_
The  recipient  of  this cooperative  agreement  will  be  required  to  demonstrate  a thorough understanding of:  barriers to retention and participation in WIC that have been previously identified in peer-reviewed literature or local, state, or Federal reports, personal factors, attitudes, beliefs, and perceptions WIC participants and eligible populations have regarding WIC, and the diverse communities WIC serves. The recipient should have an understanding of the services provided at local WIC agencies as well as the relationship among the Program and its approved vendors. _x000D_
_x000D_
Tentative Scoring for Grant Applications (Details to be determined)_x000D_
_x000D_
1. Overall Approach (45)_x000D_
2. Management Plan (20)_x000D_
3. Staffing (20)_x000D_
4. Budget_x000D_
_x000D_
Total Possible Points = 100_x000D_
_x000D_
</t>
  </si>
  <si>
    <t>May 25,2016</t>
  </si>
  <si>
    <t>https://beta.sam.gov/fal/13067534dad08096b882de3a1d6b18cc/view</t>
  </si>
  <si>
    <t>Child Nutrition-Technology Innovation Grant</t>
  </si>
  <si>
    <t>TIG</t>
  </si>
  <si>
    <t>{"list":[{"act":{"description":"December 18, 2015"},"publicLaw":{"congressCode":"114","number":"113"},"authorizationTypes":{"act":true,"publicLaw":true}},{"act":{"description":"March 23, 2018"},"publicLaw":{"congressCode":"115","number":"141"},"authorizationTypes":{"act":true,"publicLaw":true}}]}</t>
  </si>
  <si>
    <t>To allow State agencies that administer the Child Nutrition Programs (CNPs) to apply for grant funding to implement innovative technology solutions that will improve program accountability, data accuracy, program performance measurement, and the capacity to identify and target error-prone areas (locations or program functions) within and across the CNPs at the State and Local Educational Agency (LEA) or Sponsor Organization (SO) levels.</t>
  </si>
  <si>
    <t>Grants are only available to State agencies administering the Child Nutrition Programs. The grants must relate to technology solutions for planning and implementation.</t>
  </si>
  <si>
    <t>State agencies (and the local organizations that have agreements with the State agencies) administering the Child Nutrition Programs benefit from funded technology solutions.</t>
  </si>
  <si>
    <t>{"description":"Register in Grants.gov, complete pre-application assessment questions and submit a RFA package","isApplicable":true}</t>
  </si>
  <si>
    <t>{"description":"In order to submit an application via grants.gov, applicants must have obtained a DUNS number and registered in both the new SAM and grants.gov.","isApplicable":true}</t>
  </si>
  <si>
    <t>Following an initial screening process to ensure all submissions are complete, FNS assembles a peer panel group to review and determine the technical merits of each application.  Panel evaluates proposals based on how well they address the required application components and scores each application for either a Planning or Implementation Grant.  Panel recommends applications for consideration to selecting officials.</t>
  </si>
  <si>
    <t>{"flag":"contact","description":"Request for Application Release Date: October 27, 2016\r\nApplication Submission Due Date: January 25, 2017\r\nGrant Award Date Approximately: April 25, 2017  [note: grants were actually awarded 8/31/17]\r\n","list":[{"start":"2016-10-27","end":"2017-01-25","description":"for the FY 2017 CNTI grants.  The application dates for upcoming grants have not yet been announced."}]}</t>
  </si>
  <si>
    <t>{"awarded":"quarterly","description":"The award period for the FY 2017 Planning Grants and Implementation Grants will be as follows, beginning from the date of the award:\r\n• Planning Grants will be awarded for up to one year; and \r\n• Implementation Grants will be awarded for up to three years.\r\n\r\nAll grant funds must be obligated and all program activities under the grant (other than activities relating to the close out of the grant) must be completed by the end of the award period.  The close-out of the grant must occur no later than 90 days following the termination date of the agreement, and all obligations incurred under the grant must be liquidated by this date.  Any funds that are not liquidated within 90 days following the end of the award period must be returned to FNS.  In addition, the final progress reports are due to FNS no later than 90 days following the end of the award period.","awardedDescription":"above information to be updated as information becomes available"}</t>
  </si>
  <si>
    <t>[{"code":"program","isSelected":true,"description":"• 2 CFR Part 415: USDA “General Program Administrative Regulations”\n• 2 CFR Part 416: USDA “General Program Administrative Regulations for Grants and Cooperative Agreements to State and Local Governments”"},{"code":"cash","isSelected":true,"description":"The award recipient will be required to enter the SF-425, Financial Status Report data into the FNS Food Program Reporting System (FPRS) on a quarterly basis.  In order to access FPRS, the grant recipient must obtain USDA e-authentication certification and access to FPRS.  More detailed instructions for reporting will be included in the FNS Federal financial assistance award package."},{"code":"progress","isSelected":true,"description":"The recipient will be responsible for managing and monitoring the progress of the grant project activities and performance.  The award document will indicate the reporting schedule for submitting project performance/progress reports to FNS.  Any additional reporting requirements will be identified in the award terms and conditions, including results of the grant project."},{"code":"expenditure","isSelected":false,"description":""},{"code":"performanceMonitoring","isSelected":true,"description":"The recipient will be responsible for managing and monitoring the progress of the grant project activities and performance."}]</t>
  </si>
  <si>
    <t>{"isApplicable":true,"description":"Also 2 CFR Part 400: USDA’s implementing regulation of 2 CFR Part 200 “Uniform Administrative Requirements, Cost Principles, and Audit Requirements for Federal Awards”"}</t>
  </si>
  <si>
    <t>• 2 CFR Part 415: USDA “General Program Administrative Regulations”
• 2 CFR Part 416: USDA “General Program Administrative Regulations for Grants and Cooperative Agreements to State and Local Governments”</t>
  </si>
  <si>
    <t>(Project Grants) FY 17$6,711,245.00; FY 18 est $0.00; FY 19 est $7,000,000.00; FY 16$0.00; - CN Technology Innovation Planning Grant for awards up to $100,000 with grant periods of up to one year_x000D_
_x000D_
CN Technology Innovation Implementation Grants for awards up to $2,000,000 with grant periods of 1-3 years_x000D_
_x000D_
SA may apply for either type of grant, but not both in a given RFA solicitation. Only one grant application will be accepted from a SA in response to this solicitation.</t>
  </si>
  <si>
    <t>CN TIG Planning Grant:  0-$100,000
CN TIG Implementation Grant: 0-$2,000,000
For FY 2017: 
Nine (9) grants were awarded with a range of $93,222 - $1,942,547
The average grant amount was $745,694</t>
  </si>
  <si>
    <t>{"list":[{"fiscalYear":2016,"description":"FY2016 funds were combined into the FY2017 funds and awarded in FY2017."},{"fiscalYear":2017,"description":"USDA awarded nine (9) grants to the following states:\n\n*Florida Department of Elder Affairs\n\n*Iowa Department of Education\n\n*Kansas State Department of Education\n\n*Michigan Department of Education\n\n*Minnesota Department of Education\n\n*Montana Office of Public Instruction\n\n*New Jersey Department of Agriculture\n\n*Pennsylvania Department of Education\n\n*Tennessee Department of Human Services"},{"fiscalYear":2018,"description":"No additional grants were available for FY 2018."}],"isApplicable":true}</t>
  </si>
  <si>
    <t>Cynthia Long,Food and Nutrition Service, 3101 Park Center Drive Room 628, Alexandria, VA 22302 Email:&lt; a href='mailto:Cindy.Long@fns.usda.gov'&gt;Cindy.Long@fns.usda.gov&lt;/a&gt;Phone: (703) 305-2590;</t>
  </si>
  <si>
    <t>https://www.grants.gov/search-grants.html?cfda=10.541</t>
  </si>
  <si>
    <t>Fiscal Year2017: Brief summaries of FY 2017 grant awardees are located at https://www.fns.usda.gov/school-meals/fy-2017-technology-innovation-grant-summaries</t>
  </si>
  <si>
    <t>Grantees will be recommended on a competitive basis, based on an objective review of their proposals according to the technical evaluation criteria outlined in the RFA.</t>
  </si>
  <si>
    <t>Oct 23,2016</t>
  </si>
  <si>
    <t>https://beta.sam.gov/fal/05ce76c7ca2640899f954aedfde98920/view</t>
  </si>
  <si>
    <t>Healthier US School Challenge: Smarter Lunchrooms</t>
  </si>
  <si>
    <t>HUSSC</t>
  </si>
  <si>
    <t>{"list":[{"act":{"description":"Healthy, Hunger-Free Kids Act of 2010 (HHFKA, P.L. 111-296) "},"authorizationTypes":{"act":true}}]}</t>
  </si>
  <si>
    <t>HUSSC: SL is a voluntary certification initiative established to recognize those schools participating in the National School Lunch Program (NSLP) and School Breakfast Program (SBP) that have created healthier school environments through promotion of smarter lunchrooms, nutrition education, and physical activity. Monetary incentive awards became available for each HUSSC award level: Bronze, Silver, Gold, and Gold Award of Distinction in 2009. The USDA Food and Nutrition Service will no longer be accepting applications for the HealthierUS School Challenge (formally known as the HealthierUS School Challenge: Smarter Lunchrooms or HUSSC: SL) Award Program, effective July 1, 2018.</t>
  </si>
  <si>
    <t>n/a</t>
  </si>
  <si>
    <t>School decision makers, school food service staff, teachers, children, parents, other educators.</t>
  </si>
  <si>
    <t>{"description":"Yes, schools or SFAs are required to complete a HealthierUS School Challenge application and must submit supporting documentation as well.  ","isApplicable":true}</t>
  </si>
  <si>
    <t>{"description":"The USDA Food and Nutrition Service will no longer be accepting applications for the HealthierUS School Challenge (formally known as the HealthierUS School Challenge: Smarter Lunchrooms or HUSSC: SL) Award Program, effective July 1, 2018."}</t>
  </si>
  <si>
    <t>Applications are reviewed by the District, State agency, FNS Regional Office, and finally approved by FNS National Office.</t>
  </si>
  <si>
    <t>The USDA Food and Nutrition Service will no longer be accepting applications for the HealthierUS School Challenge (formally known as the HealthierUS School Challenge: Smarter Lunchrooms or HUSSC: SL) Award Program, effective July 1, 2018.</t>
  </si>
  <si>
    <t>{"awarded":"lump","description":"Schools are awarded and the certification period is for 4-years.  Schools receive a one-time monetary incentive (for the 4-year period).  However, schools may apply for a higher award level one year from the date of their current award.  If the school is awarded for a higher award or if the school is about to expire from their 4-year award period and is awarded, they will receive another monetary incentive."}</t>
  </si>
  <si>
    <t xml:space="preserve">(Direct Payments for Specified Use) FY 17$1,500,000.00; FY 18 est $1,500,000.00; FY 19 est $0.00; FY 16 est $1,500,000.00; - </t>
  </si>
  <si>
    <t>Schools are awarded monetary incentive based on the applied award level:_x000D_
Bronze - $500_x000D_
Silver - $1000_x000D_
Gold - $1500_x000D_
Gold Award of Distinction - $2000</t>
  </si>
  <si>
    <t>{"list":[{"fiscalYear":2016,"description":"Many schools will be certified as promotions are geared to States/territories not represented, as well as, increasing activities that encourage schools awarded under Alliance for a Healthier Generations Healthy Schools Program to apply for HUSSC: SL. Organized and led the National Office review and approval of 442 applications of various award levels. Also, processed 646 awardees submissions (for FY2016 and past awardees during this period) resulting in the payment of $2.2M in award incentives. "},{"fiscalYear":2017,"description":"Organized and led review and approval of  979 applications of various award levels ( 602 Bronze, 308 Silver, 66 Gold, and 3 Gold Award of Distinction).  \r\n\r\nAlso, processed 346 forms resulting in the payment of $1.4M in award incentives.  In addition, contacted all backlog awardees during backlog award closeout process; which brought each record to a current verified active and processing or in-active and closed status.  "},{"fiscalYear":2018,"description":"Many schools were certified and we were able to promote the program from the State and Local level along with our partners, Action for Healthy Kids and Alliance for a Healthier Generations' Healthy Schools Program.\n\n264 total number of HUSSC payments processed this fiscal year in the amount of $1,161,500."},{"fiscalYear":2019,"description":"Schools that submitted applications on or before the June 20, 2018, deadline will be reviewed and eligible for certification. All schools certified will receive award materials and a monetary incentive."}],"isApplicable":true}</t>
  </si>
  <si>
    <t>Memo describing use of monetary incentives  _x000D_
April 1, 2010  MEMO CODE:	TA 04-2010_x000D_
_x000D_
_x000D_
Guidelines exist in the form of criteria. http://www.fns.usda.gov/hussc/application-criteria-and-guidance</t>
  </si>
  <si>
    <t>Cheryl LewisFood and Nutrition Service, 3101 Park Center Drive, 6th floor, Alexandria, VA 22302 Email:&lt; a href='mailto:Cheryl.Jackson-Lewis@fns.usda.gov'&gt;Cheryl.Jackson-Lewis@fns.usda.gov&lt;/a&gt;Phone: (703) 305-1465;Sheldon Gordon3101 Park Center Drive, Alexandria, VA 22302 Email:&lt; a href='mailto:Sheldon.Gordon@fns.usda.gov'&gt;Sheldon.Gordon@fns.usda.gov&lt;/a&gt;Phone: 703-305-2893;</t>
  </si>
  <si>
    <t>http://www.fns.usda.gov/hussc/healthierus-school-challenge-smarter-lunchrooms</t>
  </si>
  <si>
    <t>Sep 09,2015</t>
  </si>
  <si>
    <t>https://beta.sam.gov/fal/7f290a1a684a45b2ade14708cd8e6946/view</t>
  </si>
  <si>
    <t>Healthy Body Healthy Spirit</t>
  </si>
  <si>
    <t>{"list":[{"act":{"description":"-In the Food and Nutrition Act pf 2008, in Section 17(a)(1) gives the Secretary authority to make grants related to delivering nutrition-related benefits.  "},"authorizationTypes":{"act":true}}]}</t>
  </si>
  <si>
    <t xml:space="preserve">-The Food and Nutrition Service’s Supplemental Nutrition assistance Program (SNAP) provides funding for the SNAP  Nutrition Education Program (SNAP-Ed). SNAP-Ed is central to SNAP’s efforts to improve nutrition and prevent and reduce obesity among SNAP recipients. The Food Stamp Act of 1977 mandated creation and distribution of nutrition education materials to program participants. Subsequent legislation has expanded upon this requirement. The Healthy, Hunger-Free Kids Act (HHFKA) of 2010 established SNAP-Ed as a Nutrition Education and Obesity Prevention Program and changed its financial structure to that of 100 percent Federal grant funding to States with no State contribution or match. _x000D_
 _x000D_
The goal of SNAP-Ed is to improve the likelihood that persons eligible for SNAP will make healthy food choices within a limited budget and choose physically active lifestyles consistent with the current Dietary Guidelines for Americans and MyPlate._x000D_
_x000D_
FNS encourages States to center their efforts on the following behavioral outcomes for SNAP-Ed participants:_x000D_
_x000D_
•	Make half your plate fruits and vegetables, at least half your grains whole grains, and switch to fat-free or low-fat milk products._x000D_
•	Increase physical activity and reduce time spent in sedentary behaviors as part of a healthy lifestyle._x000D_
•	Maintain appropriate calorie balance during each stage of life._x000D_
</t>
  </si>
  <si>
    <t>COOPERATIVE AGREEMENTS (DISCRETIONARY GRANTS)</t>
  </si>
  <si>
    <t>{"description":"Since this is an unsolicited grant proposal, the usual procedure for grant award was not followed.  Federal staff met to determine the technical merit of this application."}</t>
  </si>
  <si>
    <t>Since this was an unsolicited grant proposal, the usual procedure for grant award was not followed.  Federal staff met to determine the technical merit of this application after which a decision was made to award this grant.</t>
  </si>
  <si>
    <t>Award was made in FY 2015.</t>
  </si>
  <si>
    <t>{"awarded":"letter","description":"One Year period."}</t>
  </si>
  <si>
    <t>[{"code":"program","isSelected":false},{"code":"cash","isSelected":false},{"code":"progress","isSelected":true,"description":"Quarterly and Annual Reports. Per the first quarter report, implementation of this project has taken place at five sites. Health Coordinators have received training on the use of a training tool that has been developed as part of this project. An evaluation tool to assess the effectiveness of the training format, content and efficacy of the program has also been developed."},{"code":"expenditure","isSelected":false},{"code":"performanceMonitoring","isSelected":false}]</t>
  </si>
  <si>
    <t xml:space="preserve"> The grantee must maintain records in accordance with the Grant Agreement. Such records must be retained for a period of 3 years after the date of submission of the final report for the fiscal year to which the records pertain, except that if audit findings have not been resolved, the records shall be retained beyond the 3-year period as long as required for the resolution of the issues raised by the audit. _x000D_
_x000D_
</t>
  </si>
  <si>
    <t xml:space="preserve">(Cooperative Agreements (Discretionary Grants)) FY 17$0.00; FY 18 est $0.00; FY 19 est $0.00; FY 16$0.00; - (Cooperative Agreements (Discretionary Grants)) FY 17$0.00; FY 18 est $0.00; FY 19 est $0.00; - </t>
  </si>
  <si>
    <t>Usha C. Kalro3101 Park Center Drive_x000D_
, Alexandria, VA 22302 Email:&lt; a href='mailto:usha.kalro@fns.usda.gov'&gt;usha.kalro@fns.usda.gov&lt;/a&gt;Phone: 7033052397;</t>
  </si>
  <si>
    <t>http://www.fns.usda.gov/snap/supplemental-nutrition-assistance-program-snap</t>
  </si>
  <si>
    <t>Fiscal Year2016: ABCD partnered with The Leadership Council for Healthy Communities LCHC) to implement the USDA, FNS, SNAP-Ed supported Healthy Body, Healthy Spirit Pilot Project at five faith institutions in Washington, DC that are part of the LCHC network. Priority communities were selected to help address the significant health, economic, and education disparity that exists among specific areas in the District. Wards 5, 7, and 8 have predominantly African American populations and the highest rates of diabetes, heart disease, overweight, obesity, unemployment, and participation in USDA nutrition assistance programs._x000D_
The estimated total impact of the HBHS Pilot Project included five trained Health Coordinators, 106 participants who received intensive education, and a total of 2,500 general members of faith community (approximately 500 members per congregation) who benefitted from nutrition and physical activity promotion throughout the organizations.</t>
  </si>
  <si>
    <t>Apr 04,2015</t>
  </si>
  <si>
    <t>https://beta.sam.gov/fal/77a9856c22264480900420463bd43feb/view</t>
  </si>
  <si>
    <t>Professional Standards for School Nutrition Employees</t>
  </si>
  <si>
    <t>{"list":[{"act":{"description":"Healthy Hunger-Free Kids Act"},"publicLaw":{"congressCode":"222","number":"111"},"USC":{"title":"42","section":"1776"},"executiveOrder":{"title":"7 CFR","description":"Section 306 of the Healthy, Hunger-\r\nFree Kids Act of 2010, Public Law 111–\r\n296 (HHFKA) amended section 7 of the\r\nChild Nutrition Act of 1966 (CNA) (42\r\nU.S.C. 1776) by adding paragraph (g),\r\n‘‘Professional Standards for School Food\r\nService.’’ This rule proposes to amend\r\n7 CFR part 210, the regulations\r\ngoverning the National School Lunch\r\nProgram, and 7 CFR part 235, the\r\nregulations governing State\r\nAdministrative Expense Funds,\r\nconsistent with amendments made to\r\nthe CNA by the HHFKA.","part":"210","section":"235"},"authorizationTypes":{"USC":true,"act":true,"statute":false,"publicLaw":true,"executiveOrder":true},"usc":{"title":"42","section":"1776"}}]}</t>
  </si>
  <si>
    <t>The Healthy Hunger-Free Kids Act (HHFKA) of 2010, Section 306, directed the United States Department of Agriculture to establish minimum national professional standards for all school nutrition employees who manage and operate the National School Lunch and School Breakfast Programs. These new standards will ensure that school nutrition personnel have the training and tools they need to plan, purchase and prepare safe, nutritious and enjoyable school meals. The rule institutes minimum hiring standards for the selection of State and local school nutrition program directors; and requires all personnel in these programs to complete annual continuing education/training.  The standards are effective July 1, 2015.  The principal benefit of this rule is to ensure that key school nutrition personnel are meeting minimum professional standards in order to adequately perform the duties and responsibilities of their positions. _x000D_
_x000D_
The purpose of this Request for Applications (RFA) is to:_x000D_
•Provide awards, on a competitive basis, to State agencies administering National School Lunch Program (NSLP) and School Breakfast Program (SBP), to develop and implement trainings to support the Professional Standards rule, _x000D_
•Describe which entities are eligible to apply for grant funds,_x000D_
•Describe the requirements for submitting a successful application, and_x000D_
•Describe how applications will be reviewed and selected.</t>
  </si>
  <si>
    <t xml:space="preserve">The State agency applies for and signs an agreement to receive Federal fund for disbursement.  The State agency enters into an agreement with each sponsor that has been approved for participation.  </t>
  </si>
  <si>
    <t>Agreements are between USDA-FNS and State agencies.</t>
  </si>
  <si>
    <t>{"description":"Selection criteria are clearly defined in application.  Proposals must describe the qualifications of Project Director and other key staff.  Resumes must be provided which demonstrate that staff have the appropriate educational, technical and experiential backgrounds for their proposed roles.  A position description must be included for Project Directors and key staff to be hired after the grant is awarded.   ","isApplicable":true}</t>
  </si>
  <si>
    <t>{"environmentalImpact":{"reports":[{"isSelected":false,"reportCode":"statement"},{"isSelected":true,"reportCode":"assessment"},{"isSelected":false,"reportCode":"ExecutiveOrder12372"},{"isSelected":true,"reportCode":"otherRequired"}]},"description":"Letter of intent is optional for this RFA but is highly recommended.  It is due February 20, 2015. "}</t>
  </si>
  <si>
    <t>{"description":"OMB Circular No. A-102 applies to this program.  OMB circular No A-110 applies to this program.  "}</t>
  </si>
  <si>
    <t xml:space="preserve">When an application is approved, the sponsor signs an agreement with the administering agency.  States were selected for Professional Standards Grant based on a formal grants selection process. </t>
  </si>
  <si>
    <t>{"flag":"yes","description":"Letters of intent are due February 20, 2015.  Applications must be received by Food and Nutrition Service (FNS) by the four deadline dates of April 20, 2015; July 20, 2015, October 20, 2015, and January 20, 2016.","list":[{"start":"2015-04-20","end":"2016-01-20","description":"Rolling submissions "}]}</t>
  </si>
  <si>
    <t xml:space="preserve">From 30 to 60 days </t>
  </si>
  <si>
    <t xml:space="preserve">Not applicable for renewal </t>
  </si>
  <si>
    <t>{"awarded":"lump","description":"August 1, 2015- July 31, 2017"}</t>
  </si>
  <si>
    <t>[{"code":"program","isSelected":true,"description":"The quarterly and final programmatic and financial reports are required to be submitted by the grantee in accordance with the grant terms and conditions.  No cash reports are required.  Quarterly progress reports are required.  Quarterly budget reports are required.   The grantee will work closely with the Agency on performance progress.  "},{"code":"cash","isSelected":false},{"code":"progress","isSelected":true,"description":"The quarterly and final programmatic and financial reports are required to be submitted by the grantee in accordance with the grant terms and conditions.  No cash reports are required.  Quarterly progress reports are required.  Quarterly budget reports are required.   The grantee will work closely with the Agency on performance progress.  "},{"code":"expenditure","isSelected":true,"description":"The quarterly and final programmatic and financial reports are required to be submitted by the grantee in accordance with the grant terms and conditions.  No cash reports are required.  Quarterly progress reports are required.  Quarterly budget reports are required.   The grantee will work closely with the Agency on performance progress.  "},{"code":"performanceMonitoring","isSelected":true,"description":"The quarterly and final programmatic and financial reports are required to be submitted by the grantee in accordance with the grant terms and conditions.  No cash reports are required.  Quarterly progress reports are required.  Quarterly budget reports are required.   The grantee will work closely with the Agency on performance progress.  "}]</t>
  </si>
  <si>
    <t xml:space="preserve">Financial records, spporting documents, and all records pertinent to the grant program shall be retained for a period of 3 years.  </t>
  </si>
  <si>
    <t>(Training) FY 17 Estimate Not Available  FY 18 Estimate Not Available  FY 19 FY 16 Estimate Not Available  - This is two year money starting in FY 2015(Training) FY 17$0.00; FY 18 est $0.00; FY 19 est $0.00; - The Professional Standards grants were 2 year funding issued in FY 2015.  Funding was not issued after FY 15 and that grant money will not be offered again.</t>
  </si>
  <si>
    <t>Each State can apply for up to 150,000 for this grant</t>
  </si>
  <si>
    <t>{"list":[{"fiscalYear":2017,"description":"There are currently 19 Professional Standards Training Grants, 8 of which are slated to expired end of September 2017.   The remaining 11 grants have been approved for an extension."},{"fiscalYear":2016,"description":"All PS recipients have developed extensive sustainability plans and have demonstrated how grant activities will continue beyond the end of the grant period.  PS recipients have submitted quarterly reports on time.  All PS recipients are actively implementing their grant activities.  Quarterly conference calls and quarterly newsletters are two vehicles currently being used to assist with communications and keeping everyone up to date.\r\n All grantees have conducted an extensive number of trainings of school nutrition professionals with use of grant money, since 2015, in addition, many States have created new training tools, many of which are available online."}],"isApplicable":true}</t>
  </si>
  <si>
    <t xml:space="preserve">Program regulations are codified at 7 CFR parts 210 and 235 </t>
  </si>
  <si>
    <t>{"flag":"appendix","description":"See the Food and Nutrition Service Regional Offices listed in Appendix IV of the Catalog."}</t>
  </si>
  <si>
    <t>Julie Maxwell3101 Park Center Drive, Alexandria, VA 22302 Email:&lt; a href='mailto:Julie.Maxwell@fns.usda.gov'&gt;Julie.Maxwell@fns.usda.gov&lt;/a&gt;Phone: 703-605-4437;</t>
  </si>
  <si>
    <t>http://www.fns.usda.gov/school-meals/child-nutrition-programs</t>
  </si>
  <si>
    <t>Fiscal Year2018: Some of the projects funded include:  
online courses about the benefits of USDA Foods,  dietary specifications for school meals, human resources management, and special diets; 
in-person training for School Nutrition Directors to promote utilization of existing U.S. Department of Agriculture (USDA) and Institute of Child Nutrition (ICN) resources;
peer-to-peer trainings to promote best practices in use;  
hands-on culinary and recipe-development boot camps led by chefs and Registered Dietician Nutritionist;
bilingual trainings for staff whose first language is not English; 
and face-to-face and blended module trainings focused on idea sharing, lessons learned, and technical assistance on implementing meal pattern requirements, food safety, civil rights, and menu planning.</t>
  </si>
  <si>
    <t>1.  Soundness or Merit of Project Design _x000D_
a. Proposal provides justification of the project(s) and activities being proposed._x000D_
b. Proposal has objectives and goals that are appropriate to target audiences, are measurable, realistic, attainable, and address one or more focus areas (objectives – see page 6) requested in the 2015 Professional Standards Grants Request for Application (RFA).  _x000D_
c. Proposal describes State agency’s use of USDA or NFSMI-developed materials, and adequate justifications are made if a portion of the grant funds will be used to develop or purchase needed materials. _x000D_
d. Proposal adequately describes the tasks and activities with realistic timelines._x000D_
e. Proposal includes a chronological timeline, not to exceed two pages._x000D_
f. Proposal is written concisely, succinctly, and demonstrates a comprehensive planning process._x000D_
g. Proposal includes a plan for sustainability after the grant period has ended._x000D_
_x000D_
2.  Grant Impact Assessment _x000D_
a.Proposal adequately describes how the State agency will assess the effectiveness and usefulness of training approaches, programs, and proposed activities to meet Professional Standards requirements in Section 306 of Healthy, Hunger-Free Kids Act of 2010._x000D_
b. Proposal describes how the State agency will document the number of individuals the State plans to train at three levels: Manager, Director, and other staff, as well as best practices and lessons learned as result of the grant activities. _x000D_
_x000D_
3.  Qualification of Project Personnel, Project Management, and Organizational Experiences _x000D_
a.Project Director (PD) is clearly identified.  Time commitment for the grant is clearly stated as a percentage of a full time equivalent (FTE).  _x000D_
b.Proposal describes the qualifications of PD and other key personnel. Resumes must be provided which demonstrate that they have the appropriate educational, technical, and experiential backgrounds for their proposed roles.   A position description must be included for PD and/or key staff to be hired after the grant is awarded. The Project Director, or one of the Project Co-Directors, should have a four-year degree in nutrition/dietetics, public health, health education, or other related field._x000D_
c. The contractor must be a subject matter expert with prior experience conducting training sessions for school food service personnel.  Documentation should be provided to substantiate the training._x000D_
d. Proposal describes the organization’s credibility and capabilities to administer the grant._x000D_
e. The organization of the project allows sufficient time for proposed tasks, and clearly discusses and demonstrates that effective communication will exist among staff. _x000D_
f. Proposal describes State agency’s commitment to provide financial and administrative oversight for the grant. _x000D_
g. Letters of commitment are provided by project director, project director’s supervisor, and/or key staff._x000D_
_x000D_
4.  Budget Appropriateness and Efficiency _x000D_
a. Budget narrative describes how funds will be spent, by whom and for which categories._x000D_
b. Budget detail sufficiently itemizes costs within each budget category. _x000D_
c. Budget demonstrates consistency with project objectives and specific activities/tasks planned. Budget line items are linked to specific grant objectives._x000D_
d. The level of funding requested is economical and reasonable in relation to the proposed scope and effort of the project.</t>
  </si>
  <si>
    <t>Dec 24,2014</t>
  </si>
  <si>
    <t>https://beta.sam.gov/fal/4148a10773f544959490209ed28c00dc/view</t>
  </si>
  <si>
    <t>Rural Child Poverty Nutrition Center</t>
  </si>
  <si>
    <t>Child Nutrition Program Coordination in Rural Counties</t>
  </si>
  <si>
    <t>{"list":[{"act":{"description":"The legislative authority for this grant announcement is Section 6(a)(3) of the National School Lunch Act. "},"authorizationTypes":{"USC":false,"act":true,"statute":false,"publicLaw":false,"executiveOrder":false}}]}</t>
  </si>
  <si>
    <t>University of Kentucky lead by Dr. Ann Vail was selected through a competitive process as the grantee that would establish the USDA Rural Child Poverty Nutrition Center. The roles of this Center include:_x000D_
• developing and administering a series of sub-grants pertinent to the purposes of this grant_x000D_
• coordinating relevant grant-related activities among sub-grantees and researchers _x000D_
• conducting an evaluation of subgrantees’ programs, and _x000D_
• widely disseminating information on communities’ implementation strategies and evaluation findings. _x000D_
_x000D_
The goal of the Center is to reduce child food insecurity by improving Child Nutrition Assistance program coordination with other nutrition assistance programs or services in persistently poor rural counties.</t>
  </si>
  <si>
    <t xml:space="preserve">The grant is to be used to establish grants and cooperative agreements to identify, develop and undertake projects to meet Food and Nutrition Service (FNS) program needs and the food, nutrition, and health needs of program eligible participants. </t>
  </si>
  <si>
    <t xml:space="preserve">Cooperative agreements are awarded to State and local governments, hospitals, non-profit organizations and accredited colleges/universities. This is a requirement for the selected recipient of the grants and cooperative agreements, not the sub-grantees. Cooperative agreement recipients are to award sub-grants aimed at identifying, developing, and evaluating interventions and innovative approaches to strengthen the impact of Food and Nutrition Service programs on the food, nutrition, and health of program eligible participants. </t>
  </si>
  <si>
    <t>{"description":"All applications had to be submitted electronically through www.grants.gov. Applicants were only allowed to submit paper-copy applications under extenuating circumstances, such as outages of the Grants.gov website that can be substantiated by a valid case number with the Grants.gov support center. "}</t>
  </si>
  <si>
    <t xml:space="preserve">FNS pre-screened all applications to ensure that they contain the required documents and information, including but not limited to: all supporting documentation, the narrative proposal, Letters of Commitment, and Agreement to Cooperate with FNS. Complete applications needed to be submitted by eligible applicants, meet all other eligibility requirements stated in this RFA, submitted on or before the required deadlines, and be in the required format.   If an application did not include all appropriate information, FNS will consider the application to be non-responsive and will eliminate it from further evaluation. _x000D_
_x000D_
FNS assembled an evaluation panel to review and determine the technical merits of each application.  The evaluation criteria discussed below was reviewed by a panel of evaluators and used to score proposals. The proposals were ranked by score starting with the highest score. The panel presented their recommendation to the selecting official based on this ranking. Awards were considered based on rank order, however, the selection official reserved the right to make an award out of rank order to meet agency priorities, program balance, geographical representation, or project diversity. FNS reserves the right to use this solicitation and competition to award additional grants in the next fiscal year should additional funds be made available through future appropriations._x000D_
</t>
  </si>
  <si>
    <t>{"awarded":"quarterly","description":"The total time period for which a grant or cooperative agreement is awarded may not exceed 60 months. See the following for information on how assistance is awarded/released: Funding will be made to successful recipients as specified in the terms of the grant or cooperative agreement with Food and Nutrition Service or as applicable under federal regulation requirements. The total funds will be released incrementally over the award years."}</t>
  </si>
  <si>
    <t>[{"code":"program","isSelected":true,"description":"Program reports are required according to the terms of the grant or cooperative agreement with Food and Nutrition Service or as applicable under federal regulation requirements. Report SF-PPR is to be filed by the recipient according to the terms of the grant or cooperative agreement. Annual Reports are required as specified in the RFA and a draft version of a journal article ready to be submitted to a peer-reviewed journal is required by project completion."},{"code":"cash","isSelected":false},{"code":"progress","isSelected":true,"description":"Quarterly Progress Reports are required as specified in the RFA."},{"code":"expenditure","isSelected":true,"description":"Financial progress reports are submitted as specified in the RFA."},{"code":"performanceMonitoring","isSelected":false}]</t>
  </si>
  <si>
    <t xml:space="preserve">Records (financial/administrative/grant) are to be maintained according to the time requirements specified in the terms of the grant, or cooperative agreement with Food and Nutrition Service or as applicable under federal regulation requirements. </t>
  </si>
  <si>
    <t xml:space="preserve">(Salaries and Expenses) FY 17$529,306.00; FY 18 est $580,000.00; FY 19 est $550,000.00; FY 16 est $456,507.00; FY 15$56,457.00; - </t>
  </si>
  <si>
    <t>Grant and sub-grant funds will be made available on a competitive basis, subject to availability of federal funds._x000D_
 _x000D_
This grant was funded at approximately $2.5 million; $1,275,500 of which will be distributed as sub-grants with a maximum award amount of $100,000 per sub-grantee.</t>
  </si>
  <si>
    <t>{"list":[{"fiscalYear":2016,"description":"RFA grant application reviewers trained\r\nRFA applications submitted and reviewed\r\nSub-grantees selected\r\nSub-grantee workshop in Alexandria, VA\r\nVideo recordings of workshop delivered to FNS\r\nSub-grantee webinars and support\r\nFormation of Anti-Hunger Panel\r\nConference calls with project officer at FNS\r\nQuarterly reports submitted\r\nAnnual report submitted"},{"fiscalYear":2015,"description":"The Rural Child Poverty Nutrition Center (RCPNC) at the University of Kentucky expects to announce the availability of funding on July 24, 2015, for projects that use creative strategies to increase coordination among United States Department of Agriculture (USDA) Food and Nutrition Services (FNS) Child Nutrition programs and other nutrition assistance programs.\r\n\r\nUSDA Nutrition Assistance Programs targeted for improved coordination include:\r\n•Special Supplemental Nutrition Program for Women, Infants and Children (WIC)\r\n•Supplemental Nutrition Assistance Program (SNAP)\r\n•School Breakfast Program (SBP)*\r\n•National School Lunch Program (NSLP)*\r\n•Summer Food Service Program (SFSP)*\r\n•Child and Adult Care Food Program (CACFP)*\r\n•Food Distribution Program on Indian Reservations (FDPIR)\r\n\r\n*USDA - FNS Child Nutrition Program \r\n\r\nThe project is aimed at families with children who live in 324 persistently poor counties in 15 states. Its goal is to increase those families' participation in USDA-FNS Child Nutrition Programs and other nutrition assistance programs. Through the grant funding, communities will improve program coordination among various delivering agencies, which will result in improved rates of program participation.\r\n RFA, scorecard, and electronic link to application developed (May - July, 2015)\r\nRFA announcement distributed (7/24/15)\r\nRCPNC RFA Press Release (7/31/15)"},{"fiscalYear":2017,"description":"Sub-grantees finalize workplans and community needs assessments\r\nWebinars\r\nQualitative interviews with sub-grantees\r\nGeneral program monitoring of activities and expenses"}],"isApplicable":true}</t>
  </si>
  <si>
    <t>Danielle Berman3101 Park Center Drive, Alexandria, VA 22302 Email:&lt; a href='mailto:danielle.berman@fns.usda.gov'&gt;danielle.berman@fns.usda.gov&lt;/a&gt;Phone: 703-305-2698;</t>
  </si>
  <si>
    <t xml:space="preserve">Fiscal Year2017: NA: Projects will only be funded in FY16Fiscal Year2015: Please see http://www.rcpnc.org/ for more information on the University of Kentucky's Rural Child Poverty Nutrition Center. Sub-grants have yet to be awarded. NA: Projects will only be funded in FY16Fiscal Year2016: Funded Counties are listed below. Project descriptions can be found at http://www.rcpnc.org_x000D_
_x000D_
Mississippi Roadmap to Health Equity, Inc. (MS)_x000D_
PreK-12 and Beyond (LA)_x000D_
Center for Community and Economic Development, Inc. (SC)_x000D_
The Chickasaw Nation (OK)_x000D_
Action Pathways (Second Harvest Food Bank of Southeast North Carolina)_x000D_
Crisp County Community Council (GA)_x000D_
Summit School District #54-6 (SD)_x000D_
Auburn University-Alabama Cooperative Extension System (AL)_x000D_
East Arkansas Enterprise Community (AR)_x000D_
The University of Tennessee (Jackson County)_x000D_
The University of Tennessee (Lake County)_x000D_
Texas Hunger Initiative; Baylor University (TX)_x000D_
The Family Center Food Bank of the Delta (AR)_x000D_
West Alabama AHEC (AL)_x000D_
Clinton County Community Foundation (KY)_x000D_
Whiteville City Schools (NC)_x000D_
Fulton County Schools (KY)_x000D_
</t>
  </si>
  <si>
    <t>See RFA</t>
  </si>
  <si>
    <t>Jul 27,2014</t>
  </si>
  <si>
    <t>https://beta.sam.gov/fal/e0cfd80dcb3c4f2f94b7cb34a5784ef0/view</t>
  </si>
  <si>
    <t>Supplemental Nutrition Assistance Program</t>
  </si>
  <si>
    <t>(SNAP)</t>
  </si>
  <si>
    <t>{"list":[{"act":{"description":"Food, Conservation and Energy Act of 2008; Food and Nutrition Act of 1977, as amended, Public Law 95- 113, 91 Stat. 958, 7 U.S.C. 2011 et seq.; Public Law 95-348, Public Law 96-58, Public Law 96-249, Public Law 97-35; Public Law 97-98; Public Law 97-253, Public Law 98-204, Public Law 98-369; Public Law 99-198, Public Law 99-425; Public Law 99-498, Public Law 99-603, Public Law 100-77, Public Law 100-175, Public Law 100-232, Public Law 100-387, Public Law 100-435, Public Law 100-503, Public Law 100-707, Public Law 101-202; Public Law 101-392; Public Law 101-508; Public Law 101-624; Public Law 102-237; Public Law 102-265; Public Law 102-325; Public Law 103-31; Public Law 103-66; Public Law 103-225; Public Law 103-286; Public Law 103-296; Public Law 104-66; Public Law 104-127; Public Law 104-193; Public Law 104-208; Public Law 105-18; Public Law 105-33; Public Law 105-185; Public Law 105-379; Public Law 106-171; Public Law 106-387; Public Law 107-171; Public Law 110-161; Public Law 110-246; American Recovery Act and Reinvestment Act of 2009, Public Law 111-5; Healthy Hunger Free Kids Act, Public Law 111-296; American Taxpayer Relief Act, Public Law 112-240; Agricultural Act of 2014\r\n"},"authorizationTypes":{"act":true}}]}</t>
  </si>
  <si>
    <t xml:space="preserve">SNAP Benefits: Improve nutrition of low-income households by ensuring access to nutritious, healthful diets through the provision of nutrition education and nutrition assistance through the issuance of monthly benefits for the purchase of food at authorized retailers._x000D_
_x000D_
Contingency Fund:  Placed in reserve for use only in such amounts and at such times as may be necessary to carry out program operations.  Enables the program to react to shifts in program need that we not anticipated at the time of a budget request._x000D_
_x000D_
ARRA:  This project ended in FY14._x000D_
_x000D_
Healthy Incentive Pilot: This project ended in FY14.  The purpose was to determine if incentives provided to SNAP recipients at the point-of-sale increase the purchase of fruits, vegetables or other healthful foods._x000D_
_x000D_
_x000D_
</t>
  </si>
  <si>
    <t>SNAP Benefits: SNAP is a Federal program administered by the States.  The State or U.S. Territory agency responsible for Federally aided public assistance programs submits requests for funding to USDA's Food and Nutrition Service._x000D_
_x000D_
Contingency Fund:  Placed in reserve for use only in such amounts and at such times as may be necessary to carry out program operations.  Enables the program to react to shifts in program need that we not anticipated at the time of a budget request._x000D_
_x000D_
ARRA:  This project ended in FY14._x000D_
_x000D_
Healthy Incentive Pilot: This project ended in FY14.  The purpose was to determine if incentives provided to SNAP recipients at the point-of-sale increase the purchase of fruits, vegetables or other healthful foods.</t>
  </si>
  <si>
    <t>Applications for SNAP are made through a local social services agency which determines eligibility and benefit amount. Eligibility is based on household size, income, and expenses. Eligibility is also based on assets, citizenship or legal immigration status, and other factors.  A gross income test is based on 130 percent of the poverty line, and the net income (after expenses) test is based on 100 percent of the poverty line. Households with elderly and disabled members need only meet the net income test. The resource limit is $2,250 ($3,250 for a household with an elderly or disabled member). A total of 42 States use broad-based categorical eligibility to align the resource limits and gross income limits with other mean tested programs. Able-bodied adults with certain limited exceptions must meet a work requirement or face time limits on participation.</t>
  </si>
  <si>
    <t>{"description":"Eligibility is determined by local social service offices based on National eligibility standards. Households must provide verification of identity, income, and resources. ","isApplicable":true}</t>
  </si>
  <si>
    <t>{"description":"The Food and Nutrition Act of 2008, as amended, requires each State agency to submit to the Food and Nutrition Service for approval, a plan of operation specifying the manner in which SNAP will be conducted in every political subdivision within the State."}</t>
  </si>
  <si>
    <t>The Secretary of Agriculture approves State plans of operation submitted by the State agency that operates public assistance programs.</t>
  </si>
  <si>
    <t>Full implementation of the Nationwide mandate was completed in fiscal year 1975, except for certain Indian reservations which continued in the Food Distribution Program.</t>
  </si>
  <si>
    <t>Program continues once approved, unless there is a substantial failure to comply with regulations or withdrawal on the part of the State.</t>
  </si>
  <si>
    <t>{"awarded":"other","description":"Length of assistance period varies and time phasing is not applicable.","awardedDescription":"Monthly allotments are made available to eligible individuals and households through EBT cards which operate like debit cards. "}</t>
  </si>
  <si>
    <t>[{"code":"program","isSelected":true,"description":"Annual budget summary statements; monthly and annual quality control reports; quarterly financial status report; quarterly report on claims against households; monthly issuance reconciliation report; monthly issuance and participation estimates; report of disqualified recipients; and cumulative totals for the fiscal year."},{"code":"cash","isSelected":true,"description":"Quarterly financial status report; quarterly report on claims against households; monthly issuance reconciliation report are all required"},{"code":"progress","isSelected":true,"description":"Monthly and annual quality control reports; quarterly financial status report; quarterly report on claims against households; monthly issuance reconciliation report; monthly issuance and participation estimates; report of disqualified recipients."},{"code":"expenditure","isSelected":true,"description":"Quarterly financial status report; quarterly report on claims against households; monthly issuance reconciliation report; monthly issuance and participation estimates; and cumulative totals for the fiscal year."},{"code":"performanceMonitoring","isSelected":true,"description":"Monthly and annual quality control reports; quarterly financial status report; quarterly report on claims against households; monthly issuance reconciliation report; monthly issuance and participation estimates; report of disqualified recipients; and cumulative totals for the fiscal year."}]</t>
  </si>
  <si>
    <t>{"isApplicable":true,"description":"Programs operated by the State or on behalf of the State are subject to audit by Office of Inspector General, USDA."}</t>
  </si>
  <si>
    <t>Records of households certified, benefits issued, and records relating to any financial transaction are required and must be maintained for 3 years.</t>
  </si>
  <si>
    <t xml:space="preserve">(Salaries and Expenses) FY 17$5,000,000,000.00; FY 18 est $3,000,000,000.00; FY 19 est $0.00; FY 16 est $3,000,000,000.00; - Contingency Fund:  Placed in reserve for use only in such amounts and at such times as may be necessary to carry out program operations.  Enables the program to react to shifts in program need that we not anticipated at the time of a budget request._x000D_
_x000D_
(Project Grants) FY 17$0.00; FY 18 est $0.00; FY 19 est $0.00; FY 16$0.00; - Healthy Incentive Pilot: This project ended in FY13.  The purpose was to determine if incentives provided to SNAP recipients at the point-of-sale increase the purchase of fruits, vegetables or other healthful foods._x000D_
_x000D_
_x000D_
(Formula Grants) FY 17$0.00; FY 18 est $0.00; FY 19 est $0.00; FY 16$0.00; - ARRA:  Provided benefits.  This project ended in FY14._x000D_
_x000D_
_x000D_
_x000D_
_x000D_
(Formula Grants) FY 17$67,754,435,000.00; FY 18 est $62,638,952,000.00; FY 19 est $62,065,748,000.00; FY 16 est $70,124,319,000.00; - SNAP Benefits: Improve nutrition of low-income households by ensuring access to nutritious, healthful diets through the provision of nutrition education and nutrition assistance through the issuance of monthly benefits for the purchase of food at authorized retailers._x000D_
_x000D_
_x000D_
_x000D_
_x000D_
</t>
  </si>
  <si>
    <t>Varies by income and household size.  The average benefit for a household of 4 in FY15 was $257.73</t>
  </si>
  <si>
    <t xml:space="preserve">7 CFR 271-282. _x000D_
_x000D_
Additional publications may be available at www.fns.usda.gov/snap. </t>
  </si>
  <si>
    <t>Jessica ShahinSupplemental Nutrition Assistance Program, Food and Nutrition Service, Department of Agriculture, 3101 Park Center Dr., Alexandria, VA 22302 Email:&lt; a href='mailto:Jessica.Shahin@fns.usda.gov'&gt;Jessica.Shahin@fns.usda.gov&lt;/a&gt;Phone: (703) 305-2022.;</t>
  </si>
  <si>
    <t>http://www.fns.usda.gov/snap/</t>
  </si>
  <si>
    <t xml:space="preserve">10.567 Food Distribution Program on Indian Reservations; 10.566 Nutrition Assistance For Puerto Rico; </t>
  </si>
  <si>
    <t>https://beta.sam.gov/fal/96cb9c2879af4720916a91e55c4e55c4/view</t>
  </si>
  <si>
    <t>School Breakfast Program</t>
  </si>
  <si>
    <t>SBP</t>
  </si>
  <si>
    <t>{"list":[{"act":{"description":"Child Nutrition Act of 1966, as amended."},"USC":{"title":"42","section":"1773, 1779, 1793"},"authorizationTypes":{"USC":true,"act":true},"usc":{"title":"42","section":"1773, 1779, 1793"}}]}</t>
  </si>
  <si>
    <t xml:space="preserve">To assist States in implementing a nutritious nonprofit breakfast service for school children, through meal reimbursements and food donations.  </t>
  </si>
  <si>
    <t>States, including the District of Columbia and U.S. Territories, as applicable, may apply to administer the SBP and work in collaboration with public and nonprofit private schools and other institutions for children, such as public and nonprofit private residential child care institutions. All participating schools and institutions must agree to serve free and reduced price meals to eligible children, and operate a nonprofit meal service that is available to all children regardless of race, sex, color, national origin, age, or disability.</t>
  </si>
  <si>
    <t>All children attending schools where this program is operating may receive nutrition benefits, which are determined based on the household income and size. Breakfast is served free to children who are determined by the local education agency to have household income levels at or below 130 percent, and at a reduced price to children from households with incomes higher than 130 but at or below 185 percent of the Federal poverty line. Paid breakfast is served to children who are not eligible for free and reduced-price meals. The Secretary prescribes the income eligibility guidelines for free and reduced-price meals by July 1. These guidelines are revised annually according to the Federal Income Poverty Guidelines. Children from households certified to receive benefits through the Supplemental Nutrition Assistance Program (SNAP), Food Distribution Program on Indian Reservations, or Temporary Assistance for Needy Families, and children in Head Start programs are automatically eligible for free meals. Homeless children, children in certain runaway and homeless youth grant programs, migrant children, and foster children are automatically eligible for free meals. All reimbursable meals served under the SBP at the free, reduced-price, and paid categories get cash assistance.</t>
  </si>
  <si>
    <t>{"description":"Applicant organizations must furnish evidence of nonprofit status. Costs will be determined in accordance with USDA Uniform Federal Assistance Regulations.","isApplicable":true}</t>
  </si>
  <si>
    <t>{"environmentalImpact":{"reports":[{"isSelected":true,"reportCode":"ExecutiveOrder12372"},{"isSelected":true,"reportCode":"otherRequired"}]},"description":"An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</si>
  <si>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{"description":"Schools in all States apply to the State education agency, unless the State is approved for a waiver to designate an alternate agency. Appropriate forms may be obtained from the administering agency."}</t>
  </si>
  <si>
    <t>The State agency reviews the written application submitted by a school food authority/school or a residential child care institution and, upon determination of eligibility, makes a written agreement with the school or institution for participation in the program.</t>
  </si>
  <si>
    <t>Effective upon approval by the State Agency.</t>
  </si>
  <si>
    <t>The State agency is responsible for determining a school's eligibility for participation in the SBP.</t>
  </si>
  <si>
    <t>Permanent, amended as necessary.</t>
  </si>
  <si>
    <t>{"awarded":"letter","description":"For the period covered by the agreement on a fiscal year basis."}</t>
  </si>
  <si>
    <t>[{"code":"program","isSelected":true,"description":"State Agencies, schools, and institutions file monthly reports on the number of meals served, by eligibility type, to claim program funds. Schools and institutions must submit final meal claims to the State no later than 60 days after claiming month. States must submit final program reports to FNS no later than 90 days after the claiming month."},{"code":"cash","isSelected":false,"description":""},{"code":"progress","isSelected":false,"description":""},{"code":"expenditure","isSelected":true,"description":"States must submit a final fiscal year grant closeout report to FNS no later than 120 days after the end of the fiscal year to which they pertain."},{"code":"performanceMonitoring","isSelected":false,"description":""}]</t>
  </si>
  <si>
    <t>Schools must maintain full and accurate records of their breakfast programs. Such records must be retained for a period of 3 years after the end of the fiscal year to which they pertain, except that if audit findings have not been resolved, records must be retained beyond the 3-year period until audit findings have been resolved.</t>
  </si>
  <si>
    <t xml:space="preserve">(Formula Grants) FY 17$4,385,502,000.00; FY 18 est $4,789,418,000.00; FY 19 est $5,081,770,000.00; FY 16$4,241,537,000.00; - </t>
  </si>
  <si>
    <t>State grants vary according to participation in this program.</t>
  </si>
  <si>
    <t>{"list":[{"fiscalYear":2016,"description":"Approximately 2.45 billion breakfasts were served in FY 2016, slightly more than the 2.33 billion breakfasts served in FY 2015."},{"fiscalYear":2017,"description":"2.41 billion breakfasts served."},{"fiscalYear":2018,"description":"The total number of breakfasts served in FY 2018 is projected to be 2.52 billion."},{"fiscalYear":2019,"description":"The total number of breakfasts served in FY 2019 is projected to be 2.61 billion."}],"isApplicable":true}</t>
  </si>
  <si>
    <t>PProgram regulations are codified at 7 CFR Part 220, and 7 CFR 245 for free and reduced price meal eligibility. Other information is on the FNS Web site at https://www.fns.usda.gov/sbp/school-breakfast-program-sbp</t>
  </si>
  <si>
    <t>{"flag":"appendix","description":"See the Food and Nutrition Service Regional Offices at https://www.fns.usda.gov/fns-regional-offices"}</t>
  </si>
  <si>
    <t>Cynthia Long3101 Park Center Drive, Alexandria, VA 22302 Email:&lt; a href='mailto:CNDInternet@fns.usda.gov'&gt;CNDInternet@fns.usda.gov&lt;/a&gt;Phone: (703) 305-2590;</t>
  </si>
  <si>
    <t>http://www.fns.usda.gov</t>
  </si>
  <si>
    <t xml:space="preserve">10.582 Fresh Fruit and Vegetable Program ; 10.559 Summer Food Service Program for Children; 10.556 Special Milk Program for Children; 10.558 Child and Adult Care Food Program; 10.555 National School Lunch Program; 10.574 Team Nutrition Grants; </t>
  </si>
  <si>
    <t>https://beta.sam.gov/fal/b49fb1ffddd24462baad036f28cad497/view</t>
  </si>
  <si>
    <t>National School Lunch Program</t>
  </si>
  <si>
    <t>School Lunch</t>
  </si>
  <si>
    <t>{"list":[{"act":{},"USC":{"title":"42","section":"1751, 1760, 1779"},"authorizationTypes":{"USC":true,"act":true},"usc":{"title":"42","section":"1751, 1760, 1779"}}]}</t>
  </si>
  <si>
    <t xml:space="preserve">To assist States, through cash grants and food donations, in providing a nutritious nonprofit lunch service for school children and to encourage the domestic consumption of nutritious agricultural commodities. _x000D_
_x000D_
</t>
  </si>
  <si>
    <t>States, including the District of Columbia and U.S. Territories, as applicable, may apply to administer the National School Lunch Program and work in collaboration with public and nonprofit private schools and other institutions, such as residential child care institutions, to provide nutritious lunches for children. All participating schools and institutions must agree to operate a nonprofit food service that is available to all children regardless of race, sex, color, national origin, age, or disability.</t>
  </si>
  <si>
    <t>All children enrolled in schools where this program is operating may receive a lunch daily. Eligibility for free, reduced-price, or paid lunches is determined based on the household income and size. Lunch is available free to children who are determined by the local education agency to have household income levels at or below 130 percent, and at a reduced price rate to children from households with incomes higher than 130 but at or below 185 percent of the Federal poverty line. Lunch is available at the paid rate to children who are not eligible for free and reduced-price meals. The Secretary prescribes the income eligibility guidelines for free and reduced-price meals by July 1. These guidelines are revised annually according to the Federal Income Poverty Guidelines. Children from households certified to receive benefits through the Supplemental Nutrition Assistance Program (SNAP), Food Distribution Program on Indian Reservations, or Temporary Assistance for Needy Families, and children in Head Start programs are automatically eligible for free meals. Homeless children, children in certain runaway and homeless youth grant programs, migrant children, and foster children are automatically eligible for free meals. All reimbursable meals served at the free, reduced-price, and paid categories get cash assistance.</t>
  </si>
  <si>
    <t>{"environmentalImpact":{"reports":[{"isSelected":true,"reportCode":"ExecutiveOrder12372"},{"isSelected":true,"reportCode":"otherRequired"}]},"description":"School food authorities must submit a written application to the State agency for any school in which it desires to operate the lunch program. At the local level, households may apply for free or reduced price meals under the lunch program by submitting an application furnished by the Food and Nutrition Service (FNS), the State agency, or the School Food Authority, as applicable."}</t>
  </si>
  <si>
    <t>The State agency reviews the written application submitted by a school food authority/school or a residential child care institution and, upon determination of eligibility, makes a written agreement with the school or institution for participation in the lunch program.</t>
  </si>
  <si>
    <t>Effective upon approval by the State agency or FNS regional office as applicable.</t>
  </si>
  <si>
    <t>The State agency is responsible for determining a school's eligibility.</t>
  </si>
  <si>
    <t>{"types":{"moe":true,"formula":true,"matching":true},"formula":{"title":"","chapter":"","part":"","subPart":"","publicLaw":"","description":""},"matching":{"requirementFlag":"voluntary","percent":"30","description":"As specified in Section 7 of the National School Lunch Act, State revenue matching must be not be less than 30 percent of the funds received by the State agency under section 4 of the National School Lunch Act  beginning in the 1980-81 school  year."},"moe":{"description":"See funding agency for further details."}}</t>
  </si>
  <si>
    <t>[{"code":"program","isSelected":true,"description":"State agencies and schools file monthly reports on the number of meals served, by type, to claim program funds. School food authorities must submit final meal claims to the State no later than 60 days after the claiming month, and States must submit final program reports to FNS no later than 90 days after the claiming month. States must submit final fiscal year grant close out reports to FNS within 120 days after the end of the fiscal year to which they pertain. Annually, school food authorities must report, to their State agency, the most common charge for lunches served to children who do not qualify for free or reduced price lunches. School food authorities report the price charged at the elementary, middle and high school levels, as applicable. In turn the State agency submits this information to FNS for publication."},{"code":"cash","isSelected":false,"description":""},{"code":"progress","isSelected":false,"description":""},{"code":"expenditure","isSelected":true,"description":"Reports are required as specified in 7 CFR 210.5(d)."},{"code":"performanceMonitoring","isSelected":false,"description":""}]</t>
  </si>
  <si>
    <t>{"isApplicable":true,"description":"Audits may be conducted less frequently under conditions specified in OMB Circular No. A-133."}</t>
  </si>
  <si>
    <t>Schools/school food authorities must maintain full and accurate records of their nonprofit food service operation, including --but not limited to-- records pertaining to finances, the price of paid lunches in relation to food costs, menu planning and production, and meal counting and claiming. School food authorities must make these records available to the State agency for review.</t>
  </si>
  <si>
    <t xml:space="preserve">(Formula Grants) FY 17$12,302,521,000.00; FY 18 est $12,916,680,000.00; FY 19 est $13,303,240,000.00; FY 16$12,259,688,000.00; - </t>
  </si>
  <si>
    <t xml:space="preserve">State grants vary according to participation in this program.  </t>
  </si>
  <si>
    <t>{"list":[{"fiscalYear":2016,"description":"Current estimate for FY 2016 is 5.43 billion lunches and snacks served. In FY 2016, 5.26 billion lunches and snacks were served in the NSLP, slightly more than the 5.23 billion served in FY 2015."},{"fiscalYear":2017,"description":"5.26 billion lunches and snacks served."},{"fiscalYear":2018,"description":"The total number of school lunches and snacks served in FY 2018 is projected to be 5.19 billion."},{"fiscalYear":2019,"description":"The total number of school lunches and snacks served in FY 2019 is projected to be 5.25 billion."}],"isApplicable":true}</t>
  </si>
  <si>
    <t>Program regulations on operational requirements are codified at 7 CFR Parts 210, and 7 CFR 245 for free and reduced price meal eligibility. Other information is on the FNS Web site at https://www.fns.usda.gov/nslp/national-school-lunch-program-nslp</t>
  </si>
  <si>
    <t>Cynthia Long3101 Park Center Drive, Alexandria, VA 22302 Email:&lt; a href='mailto:CNDInternet@fns.usda.gov'&gt;CNDInternet@fns.usda.gov&lt;/a&gt;Phone: 703-305-2590;</t>
  </si>
  <si>
    <t xml:space="preserve">10.582 Fresh Fruit and Vegetable Program ; 10.559 Summer Food Service Program for Children; 10.556 Special Milk Program for Children; 10.553 School Breakfast Program; 10.574 Team Nutrition Grants; </t>
  </si>
  <si>
    <t>https://beta.sam.gov/fal/0ed5dac6838d4ba1b81559dca6e08923/view</t>
  </si>
  <si>
    <t>Special Milk Program for Children</t>
  </si>
  <si>
    <t>SMP</t>
  </si>
  <si>
    <t>{"list":[{"act":{},"USC":{"title":"42","section":"1772 and 1779"},"authorizationTypes":{"USC":true,"act":true},"usc":{"title":"42","section":"1772 and 1779"}}]}</t>
  </si>
  <si>
    <t>To provide subsidies to schools and institutions to encourage the consumption of fluid milk by children.</t>
  </si>
  <si>
    <t>The State, including the District of Columbia, or U.S. Territory as applicable, administers this program. Public and nonprofit private school of high school grade or under, and public and private nonprofit residential and nonresidential child care institutions, except Job Corps centers, may participate in this program upon request if they do not participate in a meal service program authorized under the Richard B. Russell National School Lunch Act or the Child Nutrition Act of 1966. This generally includes nonprofit nursery schools, child care centers, settlement houses and summer camps. Schools with split session kindergarten and pre-kindergarten programs can receive subsidies for milk served to children in the split session kindergartens and pre-kindergartens that do not have access to another meal service program operating in the school. All schools and child care institutions that participate must agree to operate this program on a nonprofit basis for all children without regard to race, sex, color, national origin, age or disability.</t>
  </si>
  <si>
    <t>All children enrolled in participating schools and institutions who do not have access to other Child Nutrition Programs, may participate in this program.</t>
  </si>
  <si>
    <t>{"description":"Schools and institutions in all States apply to the State education agency, unless the State is approved for a waiver to designate an alternate agency. Appropriate forms may be obtained from the administering agency."}</t>
  </si>
  <si>
    <t>The State agency reviews the written application of the school or child care institution and, upon determination of eligibility, makes a written agreement for participation in this program.</t>
  </si>
  <si>
    <t>Agreements are effective upon approval of the State Agency.</t>
  </si>
  <si>
    <t>State Agencies are responsible for determining eligibility of a school or institution.</t>
  </si>
  <si>
    <t>Agreements are permanent; amended as necessary.</t>
  </si>
  <si>
    <t>[{"code":"program","isSelected":true,"description":"State agencies, schools, and institutions file monthly reports on program operations to claim reimbursement. Schools must submit final claims to the State agency no later than 60 days after the claiming month, and States must submit final program reports to the Food and Nutrition Service no later than 90 days after the claiming month."},{"code":"cash","isSelected":false,"description":""},{"code":"progress","isSelected":false,"description":""},{"code":"expenditure","isSelected":true,"description":"State agencies are required to complete SF-425 reports. For each fiscal year, States must submit final grant close out reports to the Food and Nutrition Service not later than 120 days after the close of the fiscal year to which they pertain."},{"code":"performanceMonitoring","isSelected":false,"description":""}]</t>
  </si>
  <si>
    <t>Schools and institutions must maintain full and accurate records of Special Milk Program operations. Such records must be retained for a period of 3 years after the end of the fiscal year to which they pertain except that, if audit findings have not been resolved, the records must be retained as long as required for their resolution. This program is subject to periodic audits.</t>
  </si>
  <si>
    <t xml:space="preserve">(Formula Grants) FY 17$8,491,000.00; FY 18 est $8,431,000.00; FY 19 est $8,777,000.00; FY 16$9,187,000.00; - </t>
  </si>
  <si>
    <t>{"list":[{"fiscalYear":2016,"description":"46.1 million half pints of milk served 45.2 million half pints of milk served."},{"fiscalYear":2017,"description":"41.5 million half pints of milk served."},{"fiscalYear":2018,"description":"40.1 million half pints of milk estimated to be served."},{"fiscalYear":2019,"description":"39.2 million half pints of milk estimated to be served."}],"isApplicable":true}</t>
  </si>
  <si>
    <t>Program regulations are codified at 7 CFR Parts 215 and 245. Other information is on the FNS website at https://www.fns.usda.gov/smp/special-milk-program</t>
  </si>
  <si>
    <t>{"flag":"appendix","description":"See the Food and Nutrition Service Regional Offices listed at https://www.fns.usda.gov/fns-regional-offices"}</t>
  </si>
  <si>
    <t xml:space="preserve">10.582 Fresh Fruit and Vegetable Program ; 10.559 Summer Food Service Program for Children; 10.558 Child and Adult Care Food Program; 10.553 School Breakfast Program; 10.555 National School Lunch Program; 10.574 Team Nutrition Grants; </t>
  </si>
  <si>
    <t>https://beta.sam.gov/fal/48bf1d6f908143a88d85aa4a0950f3ad/view</t>
  </si>
  <si>
    <t xml:space="preserve">WIC Special Supplemental Nutrition Program for Women, Infants, and Children </t>
  </si>
  <si>
    <t>WIC Program</t>
  </si>
  <si>
    <t>{"list":[{"act":{"description":"Child Nutrition Act of 1966, as amended, Section 17, 42 U.S.C. 1786. Healthy, Hunger-Free Kids Act of 2010, Public Law 111-296, 7 U.S.C 1746."},"authorizationTypes":{"act":true}}]}</t>
  </si>
  <si>
    <t>To provide low-income pregnant, breastfeeding and postpartum women, infants, and children to age five who have been determined to be at nutritional risk, supplemental nutritious foods, nutrition education, and referrals to health and social services at no cost. WIC also promotes and supports breastfeeding as the feeding method of choice for infants, provides substance abuse education and promotes immunization and other aspects of healthy living. For Formula Grants, the Food and Nutrition Service (FNS) makes funds available to participating State health agencies and Indian Tribal Organizations (ITOs) that, in turn, distribute the funds to participating local agencies. State and local agencies use WIC funds to pay the costs of specified supplemental foods provided to WIC participants, and to pay for specified nutrition services and administration (NSA) costs, including the cost of nutrition assessments, blood tests for anemia, nutrition education, breastfeeding promotion, and health care referrals. For Project Grants, funding for the competitive WIC Breastfeeding Support grant (formerly Loving Support grant) is available for formative research and educational material development in the campaign for breastfeeding promotion and support. This project will effectively build on the successes of the existing WIC Breastfeeding Support campaign to inform, motivate and persuade the audience in an effective manner that continues to increase breastfeeding rates among WIC participants and increase support for breastfeeding among those who most influence breastfeeding mothers (their family and friends, health care providers, WIC staff, and relevant community partners).</t>
  </si>
  <si>
    <t>A local agency is eligible to apply to deliver locally the services of the WIC Program, provided that: (1) it serves a population of low-income women, infants, and children at nutritional risk; and (2) it is a public or private nonprofit health or human service agency. All local agencies must apply through the responsible State, Indian Tribal Organization or U.S. Territory agency. 
The WIC Breastfeeding Support grant is available to small businesses, nonprofits having a 501(c)(3) status with the IRS, institutions of higher education and for profit organizations other than small businesses, public and State controlled institutions of higher education and private institutions of higher education. All applications must be submitted via the Grants.gov portal.</t>
  </si>
  <si>
    <t>Pregnant, breastfeeding and postpartum women, infants, and children up to 5 years of age are eligible if: (1) they are individually determined by a competent professional to be in need of the special supplemental foods supplied by the program because of nutritional risk; and (2) meet an income standard, or receive or have certain family members that receive benefits under the Supplemental Nutrition Assistance, Medicaid or Temporary Assistance for Needy Families Programs. They must also reside in the State in which benefits are received.</t>
  </si>
  <si>
    <t>{"description":"Individuals are certified as meeting an income standard, or as participating in certain other means-tested Federal programs. Certification regarding nutritional need for supplemental foods is determined by local level professionals. As of April 1999, all State agencies were using uniform criteria to determine nutrition risk. The State designated official responsible for ensuring that the program is operated in accordance with program requirements must sign the State Plan and Federal-State Agreement pursuant to program regulations.","isApplicable":true}</t>
  </si>
  <si>
    <t>{"environmentalImpact":{"reports":[{"isSelected":true,"reportCode":"ExecutiveOrder12372"},{"isSelected":true,"reportCode":"otherRequired"}]},"description":"Project Grants are posted to grants.gov and applicants must follow the procedures noted in the Request For Application. "}</t>
  </si>
  <si>
    <t>{"description":"Local agencies and retailers must apply to the State agency in writing. Individual participants apply for WIC benefits at an approved local agency. State agencies must submit required documentation to FNS.\n\nProject Grants are posted to grants.gov and applicants must follow the procedures noted in the Request For Application."}</t>
  </si>
  <si>
    <t>WIC Program Formula Grants are awarded by the Department on the basis of funding formulas to State agencies for distribution to approved local agencies subject to available funds. 
WIC Program Project Grants are competitively awarded and subject to available funds.</t>
  </si>
  <si>
    <t>{"flag":"yes","description":"A State plan for the next fiscal year is required by August 15 of the current fiscal year. Only substantive changes to the currently approved State plan must be submitted. \n\nThe application period for WIC Project Grants closure date is specified in the Request for Proposals posted to grants.gov.","list":[{"start":"2018-08-15"}]}</t>
  </si>
  <si>
    <t>Approval determination for the WIC Program Formula Grants is made within 30 days of submission of a completed plan or amendment. 
Approval determination for the WIC Program Project Grants is made within 30 days of the application closure date.</t>
  </si>
  <si>
    <t>For the WIC Program, local agency or food vendor appeals: The State agency provides a hearing appeal procedure for a food vendor or local agency adversely affected by certain State or local agency actions. The adverse action may be postponed until a hearing decision is reached. Participant appeals: The State agency provides a hearing appeal procedure for any individual that receives a State or local agency action that results in a claim for repayment of the cash value of improperly issued benefits, denial of participation, or disqualification from the WIC Program. The RFA will provide information regarding appeals of Project Grants.</t>
  </si>
  <si>
    <t>The WIC Program is authorized through September 30, 2018; it presently operates under the authority of the Child Nutrition Act of 1966, as amended.</t>
  </si>
  <si>
    <t>{"types":{"moe":false,"formula":true,"matching":false},"formula":{"title":"7","chapter":"","part":"246","subPart":"","publicLaw":"Child Nutrition Act of 1966, as amended","description":"7"},"matching":{"description":""},"moe":{"description":""}}</t>
  </si>
  <si>
    <t>{"awarded":"quarterly","description":"Formula and Project Grants are released using an electronic transfer system. State agencies may withdraw funds only as needed."}</t>
  </si>
  <si>
    <t>[{"code":"program","isSelected":true,"description":"Formula grants require State agencies to submit reports on participation and value of food or food instruments issued."},{"code":"cash","isSelected":true,"description":"Formula grants require cash reports on operating expenses and funds withdrawn from the Federal Letter of Credit."},{"code":"progress","isSelected":true,"description":"Formula grants required monthly participation reports via the WIC Financial Management and Participation Report with Addendum (FNS-798/798A).  \n\nProject Grants require quarterly progress reports."},{"code":"expenditure","isSelected":true,"description":"Formula grants require expenditure reports on operating expenses and funds withdrawn from the Federal Letter of Credit.\n\nProject grants require a  Financial Status Report (SF-425)."},{"code":"performanceMonitoring","isSelected":true,"description":"Formula grants require Financial Management Reviews and Management Evaluations."}]</t>
  </si>
  <si>
    <t>Full and complete records concerning program operations including financial operations, food delivery systems, food instrument issuance and redemption, equipment purchases and inventory, certification, nutrition education, civil rights and fair hearing procedures. Such records must be retained for a period of 3 years after the date of submission of the final report for the fiscal year to which the records pertain, except that if audit findings have not been resolved, the records shall be retained beyond the three year period as long as required for the resolution of the issues raised by the audit.</t>
  </si>
  <si>
    <t>(Formula Grants) FY 17$6,512,698,000.00; FY 18 est $6,501,000,000.00; FY 19 est $5,660,000,000.00; - FY 17 Administrative costs -$2,084,063,000; Food costs - $4,428,635,000  
FY 18 Administrative costs - $2,080,320,000; Food costs - $4,420,680,000 (estimated) 
FY 19 Administrative costs - $1,811,200,000; Food costs - $3,848,800,000</t>
  </si>
  <si>
    <t>For fiscal year 2017, FNS approved the operation of the WIC Program in 90 State agencies. This figure includes 50 States, 34 Indian agencies, Puerto Rico, the Virgin Islands, Guam, American Samoa, the Commonwealth of the Northern Marianas and the District of Columbia. During fiscal year 2017, an average of approximately 7,286,161 women, infants and children received WIC benefits every month. Although food package costs varied widely among the States, the monthly average food package cost for fiscal year 2017 was approximately $41.23 per person.</t>
  </si>
  <si>
    <t>{"list":[{"fiscalYear":2017,"description":"No Project Grants were issued in FY 2017."},{"fiscalYear":2018,"description":"No data available."},{"fiscalYear":2019,"description":"No data available"}],"isApplicable":true}</t>
  </si>
  <si>
    <t>7 CFR Part 246; "WIC State Plan Guidance" is available at no charge from FNS.</t>
  </si>
  <si>
    <t>{"flag":"appendix","description":"https://www.fns.usda.gov/fns-regional-offices"}</t>
  </si>
  <si>
    <t>Sarah Widor, Director, Supplemental Food Programs Division3101 Park Center Drive, Alexandria, VA 22302 Email:&lt; a href='mailto:Sarah.Widor@fns.usda.gov'&gt;Sarah.Widor@fns.usda.gov&lt;/a&gt;Phone: (703) 305-2746;</t>
  </si>
  <si>
    <t>http://www.fns.usda.gov/wic.</t>
  </si>
  <si>
    <t xml:space="preserve">93.283 Centers for Disease Control and Prevention Investigations and Technical Assistance ; 93.600 Head Start; 10.572 WIC Farmers' Market Nutrition Program (FMNP); 10.565 Commodity Supplemental Food Program; 10.556 Special Milk Program for Children; 10.551 Supplemental Nutrition Assistance Program; </t>
  </si>
  <si>
    <t xml:space="preserve">Fiscal Year2017: No grants awarded.Fiscal Year2018: No grants awarded.Fiscal Year2019: Expected to award a grant for implementation of the new USDA breastfeeding campaign. </t>
  </si>
  <si>
    <t>The criteria for evaluation of a Project Grant are included in the Request for Application posted to grants.gov.</t>
  </si>
  <si>
    <t>Jan 01,1974</t>
  </si>
  <si>
    <t>https://beta.sam.gov/fal/3f4f9b90b22c7a295c07b5399821d1d0/view</t>
  </si>
  <si>
    <t>(CACFP)</t>
  </si>
  <si>
    <t>{"list":[{"act":{"description":"Richard B. Russell National School Lunch Act, Sections 9, 11, 14, 16 and 17, as amended, 89 Stat. 522-525, 42 U.S.C. 1758, 1759a, 1762a, 1765 and 1766."},"authorizationTypes":{"act":true}}]}</t>
  </si>
  <si>
    <t>To assist States, through grants-in-aid and other means, to initiate and maintain nonprofit food service programs for children and elderly or impaired adults enrolled in nonresidential day care facilities, children attending afterschool care programs in low-income areas, and children residing in emergency shelters. The United States Department of Agriculture (USDA) operates CACFP in partnership with State administering agencies to provide aid to child and adult care sponsoring organizations, centers, and day care homes for the provision of nutritious foods that contribute to the wellness, healthy growth, and development of young children, and the health and wellness of older adults and chronically impaired disabled persons. Funds are also made available to the States for expenses associated with CACFP administration.</t>
  </si>
  <si>
    <t>The State or U.S. Territory agency applies for and signs an agreement to receive Federal funds for disbursement. The State agency enters into an agreement with each institution that has been approved for participation. The agreement is permanent and may be amended as necessary to ensure compliance with all Federal requirements. Institutions must agree to operate a nonprofit food service that is available to all eligible children and adult participants regardless of race, sex, color, national origin, age, or disability.</t>
  </si>
  <si>
    <t xml:space="preserve">Approved institutions providing nonresidential day care services may participate in CACFP.  Eligible public and nonprofit private organizations may include day care centers, outside-school-hours care centers, family day care homes, and Head Start programs. Private for-profit centers may also participate if at least 25 percent of the children in care (enrolled or licensed capacity, whichever is less) are eligible for free or reduced price school meals or receive benefits under Title XX of the Social Security Act. Also eligible for participation are nonprofit centers which provide nonresidential adult day care, and private for-profit centers if the center receives compensation under Title XIX of the Social Security Act or Title XX, and at least 25 percent of the adults enrolled in the center receive benefits under Title XIX, Title XX, or a combination of both.  Emergency shelters which provide shelter and meals to children experiencing homelessness and at-risk after school care programs in low-income areas are also eligible. Any eligible institution may participate in CACFP upon request with State agency approval._x000D_
</t>
  </si>
  <si>
    <t>{"description":"Applicants that are not public or proprietary institutions must furnish evidence of tax-exempt status under the Internal Revenue Code of 1986. ","isApplicable":true}</t>
  </si>
  <si>
    <t>{"description":"A child or adult care institution submits a written application to the State agency for participation in CACFP. "}</t>
  </si>
  <si>
    <t xml:space="preserve">Each State agency enters into a written agreement with FNS for the administration of the Program. An approved child or adult care institution signs a permanent written agreement with the State agency. </t>
  </si>
  <si>
    <t>The State agency must make a decision within 30 calendar days of receiving a complete application from the institution.</t>
  </si>
  <si>
    <t>The administering agency must provide a hearing procedure for local institution grievances.</t>
  </si>
  <si>
    <t>The agreement is permanent and may be amended as necessary to ensure compliance with all Federal requirements.</t>
  </si>
  <si>
    <t>{"awarded":"letter","description":"Assistance is available for the period covered by the agreement."}</t>
  </si>
  <si>
    <t>[{"code":"program","isSelected":true,"description":"Institutions file monthly reports on Program operations to claim reimbursement for meals served. They must submit final meal claims no later than 60 days after the claiming month. States must then submit final Program reports to FNS no later than 90 days after the claiming month.\r\n"},{"code":"cash","isSelected":false,"description":""},{"code":"progress","isSelected":false,"description":""},{"code":"expenditure","isSelected":false,"description":""},{"code":"performanceMonitoring","isSelected":false,"description":""}]</t>
  </si>
  <si>
    <t>{"isApplicable":true,"description":"Audits may be conducted less frequently under conditions specified in OMB Circular No. A-133. For-profit institutions are subject to audit by their administering State agencies."}</t>
  </si>
  <si>
    <t>Institutions must maintain full and accurate records of Program operations for a period of 3 years after the end of the fiscal year to which they pertain. However, where there are unresolved audit findings, records must be retained until there is satisfactory resolution of all audit issues.</t>
  </si>
  <si>
    <t>(Formula Grants) FY 17$3,647,052,000.00; FY 18 est $3,637,916,000.00; FY 19 est $3,933,393,000.00; FY 16$3,451,559,000.00; - Audit funds, not included in the above totals, have been made available to each State for the expense of conducting audits and reviews under 7 CFR 226.8.</t>
  </si>
  <si>
    <t>{"list":[{"fiscalYear":2016,"description":"FNS estimates an increase of 2.2 percent increase in meals provided in centers, with most of the growth in free meals (23.5 million increase, or 2.3 percent) plus paid meals (7.9 million increase over FY 2015, or a 2.2 percent increase). Tier I day care homes continue a modest increase, with a 0.3 percent growth in meals (1.2 million more than in FY 2015), while meals reimbursed in tier II day care homes continue to decline (down 2.3 million meals, a reduction of 4.0 percent from FY 2015). A total of 2.08 billion meals were served to approximately 4.3 million children and 500,000 adult participants. A child care center cared for and fed approximately 54 children on an average day and received $37,086 a year in meal reimbursement through CACFP. A family day care home cared for and fed approximately 7 children on an average day and received slightly more than $7,046 a year in meal reimbursement. The number of at-risk afterschool care centers in CACFP rose 15 percent from FY 2015, with an average of 70 children daily.  "},{"fiscalYear":2017,"description":"FNS served approximately 2.05 billion meals to children and adult participants in child care centers, family day care homes, at-risk afterschool care programs, and adult care centers. On average, CACFP child care centers had 56 children in attendance each day, and received about $37,744 a year in meal reimbursement. On average, a family day care home cared for and fed seven children daily, and received slightly more than $7,059 a year in meal reimbursement."},{"fiscalYear":2018,"description":"FNS anticipates approximately 2.16 billion meals to be served to children and adult participants in child care centers, family day care homes, at-risk afterschool care programs, and adult care centers, which would represent a 5.3 percent increase above the  FY 2017 estimate. The change is mainly the result of an anticipated 6.4 percent increase in meals provided in centers, while meals served in day care homes is projected to increase by only 1.9 percent. New standards have been fully implemented, which will further improve the nutritional quality of the meals served."},{"fiscalYear":2019,"description":"The current estimate projects 2.21 billion meals to be served to children and adult participants in child care centers, family day care homes, at-risk after school care programs, and adult care centers in FY 2019. This represents a 2.4 percent increase above the FY 2018 estimate. The change is the net result of an anticipated 3.2 percent increase in meals provided in centers and a 0.6 percent decrease in meals provided in family day care homes."}],"isApplicable":true}</t>
  </si>
  <si>
    <t xml:space="preserve">Program regulations are codified at 7 CFR Part 226. </t>
  </si>
  <si>
    <t>{"flag":"appendix","description":"See the FNS Regional Offices listed in Appendix IV of the Catalog."}</t>
  </si>
  <si>
    <t>http://fns.usda.gov</t>
  </si>
  <si>
    <t xml:space="preserve">10.559 Summer Food Service Program for Children; 93.600 Head Start; 10.556 Special Milk Program for Children; 10.553 School Breakfast Program; 10.555 National School Lunch Program; </t>
  </si>
  <si>
    <t>Jan 01,1976</t>
  </si>
  <si>
    <t>https://beta.sam.gov/fal/fba2e0c4c5004b6eb6fe561749954a6d/view</t>
  </si>
  <si>
    <t>Summer Food Service Program for Children</t>
  </si>
  <si>
    <t>(SFSP)</t>
  </si>
  <si>
    <t>{"list":[{"act":{"description":"Richard B. Russell National School Lunch Act, Sections 9, 13, 14, and 26, as amended, 42 U.S.C. 1758, 1761, 1762a, and 1769g"},"authorizationTypes":{"act":true}}]}</t>
  </si>
  <si>
    <t>To assist States, through grants-in-aid and other means, to conduct nonprofit food service programs for children. The United States Department of Agriculture (USDA) operates SFSP in partnership with State agencies and local organizations to provide free meals to eligible children during the summer months and at other approved times, when school is not in session.</t>
  </si>
  <si>
    <t>The State or U.S. Territory agency applies for and signs an agreement to receive Federal funds for disbursement. The State agency enters into an agreement with each sponsor that has been approved for participation. The agreement is permanent and may be amended as necessary to ensure compliance with all Federal requirements. Sponsors must agree to operate a nonprofit food service that is available to all eligible children regardless of race, sex, color, national origin, age, or disability.</t>
  </si>
  <si>
    <t>A service institution that conducts a regularly scheduled program for children from areas in which poor economic conditions exist is eligible to participate as a sponsor in this program. Sponsors include public or private nonprofit school food authorities; public or private nonprofit colleges or universities operating the National Youth Sports Program during the months of May to September; units of local, municipal, county, or State governments; and other faith or community-based private nonprofit organizations. Public or private nonprofit residential or nonresidential summer camps may also participate. However, at camps, reimbursement will only be paid for meals served to enrolled children who are individually determined to be eligible for free and reduced price school meals under USDA Income Eligibility Guidelines.</t>
  </si>
  <si>
    <t>{"description":"Applicants that are not public institutions must furnish evidence of tax-exempt status under section 501(a) of the Internal Revenue Code of 1986. ","isApplicable":true}</t>
  </si>
  <si>
    <t>{"description":"An applicant submits a written application to the State agency for participation in SFSP as a sponsor."}</t>
  </si>
  <si>
    <t>Each State agency enters into a written agreement with FNS for the administration of the Program. An approved sponsor enters into a permanent written operating agreement with the State agency.</t>
  </si>
  <si>
    <t xml:space="preserve">The State agency must make a decision within 30 calendar days of receiving a complete and correct sponsor application.  If an incorrect application is received, the State agency must notify the applicant within 15 days and provide technical assistance to complete the application. </t>
  </si>
  <si>
    <t>The State agency must have a hearing procedure for local institution grievances.</t>
  </si>
  <si>
    <t>[{"code":"program","isSelected":true,"description":"Sponsors file monthly reports on program operations to claim reimbursement for meals served. States must then submit final program reports to FNS no later than 90 days after the claiming month. \r\n"},{"code":"cash","isSelected":false,"description":""},{"code":"progress","isSelected":false,"description":""},{"code":"expenditure","isSelected":false,"description":""},{"code":"performanceMonitoring","isSelected":false,"description":""}]</t>
  </si>
  <si>
    <t>Sponsors must maintain full and accurate records of Program operations for a period of 3 years after the end of the fiscal year to which they pertain. However, where there are unresolved audit findings, records must be retained until there is satisfactory resolution of all audit issues.</t>
  </si>
  <si>
    <t xml:space="preserve">(Formula Grants) FY 17$505,695,000.00; FY 18 est $501,823,000.00; FY 19 est $519,461,000.00; FY 16$539,938,000.00; - </t>
  </si>
  <si>
    <t>{"list":[{"fiscalYear":2016,"description":"The current FY 2016 estimate projects 177.4 million meals, which would be a 5 percent increase above the FY 2015 estimate. FNS will focus on sustaining SFSP expansion through targeted efforts at the State and local level, efforts to improve access in rural and tribal communities. An increase in SEBTC funding in FY 2016 will help participating States reach the large number of low-income children who do not have access to SFSP and will enable FNS to evaluate whether SEBTC is a viable option to address childhood hunger during the summer over an expanded area.  FNS focused on decreasing childhood hunger in the summer months through targeted assistance at the State and local level and efforts to improve access in rural and tribal communities. During FY 2016, 48,618 meal service sites provided 154.5 million meals to children. The number of meals served declined 5.5 percent from FY 2015. Compared to FY 1990, meals have increased 70.2 percent from 91.2 million. Approximately 57.2 percent of the meals served were lunches, 28.2 percent were breakfasts, and the remaining 14.7 percent were suppers or snacks. FNS awarded Summer EBT funding to 2015 grantees to continue and expand their efforts to reach more children in rural, tribal, and other areas of significant need. Grantees were approved to target benefits to over 250,000 children, nearly 90 percent more than were served in 2015."},{"fiscalYear":2017,"description":"During 2017, 151.9 million meals were served to children at 40,386 sites. In an effort to institutionalize successful strategies, FNS shifted from targeting assistance in focus States to promoting sustainable growth nationwide."},{"fiscalYear":2018,"description":"The current estimate projects 152.8 million meals to be served to children in FY 2018, which is a modest 0.6 percent increase from FY 2017."},{"fiscalYear":2019,"description":"The current estimate projects 156.2 million meals, which is an increase of approximately 2.2 percent above the estimate for FY 2018."}],"isApplicable":true}</t>
  </si>
  <si>
    <t>Program regulations are codified at 7 CFR Part 225.</t>
  </si>
  <si>
    <t xml:space="preserve">10.556 Special Milk Program for Children; 10.558 Child and Adult Care Food Program; 10.553 School Breakfast Program; 10.555 National School Lunch Program; </t>
  </si>
  <si>
    <t>https://beta.sam.gov/fal/a3ebdc9ddd4c45f6aad3f601cdbe95a9/view</t>
  </si>
  <si>
    <t>State Administrative Expenses for Child Nutrition</t>
  </si>
  <si>
    <t>State Administrative Expense (SAE) Funds</t>
  </si>
  <si>
    <t>{"list":[{"publicLaw":{"congressCode":"095","number":"627"},"USC":{"title":"42","section":"1776"},"authorizationTypes":{"USC":true,"publicLaw":true},"usc":{"title":"42","section":"1776"}}]}</t>
  </si>
  <si>
    <t>To provide each State agency with funds for its administrative expenses in supervising and giving technical assistance to local schools, school districts and institutions in their conduct of Child Nutrition Programs. State agencies that administer the distribution of USDA Foods to schools and child or adult care institutions are also provided with State Administrative Expense (SAE) funds.</t>
  </si>
  <si>
    <t>State agencies responsible for the administration of the Child Nutrition Programs and agencies responsible for the distribution of USDA Foods to schools and child or adult care institutions, including agencies in the U.S. Territories, may apply.</t>
  </si>
  <si>
    <t>{"description":"Costs are to be determined and documented in accordance with agency regulations (7 CFR 235).","isApplicable":true}</t>
  </si>
  <si>
    <t>{"description":"Each State agency submits to their Food and Nutrition Service (FNS) Regional Office an initial state administrative expense (SAE) plan for disbursement of funds. A State agency may amend its plan at any time to reflect changes in funding or activities. Substantive changes require FNS approval. "}</t>
  </si>
  <si>
    <t>Release of funds to a State agency is contingent upon approval of the State agency's initial SAE plan.  Upon approval of the plan, the State agency and FNS enter into a written agreement. FNS will determine the amount of SAE funds available for payment to the State agency, specify the terms and conditions of the State agency's annual grant, and make funds available for payment via a letter of credit.</t>
  </si>
  <si>
    <t>Annually.</t>
  </si>
  <si>
    <t>{"types":{"moe":true,"formula":true,"matching":false},"formula":{"title":"7","chapter":"II","part":"235","subPart":"11(a)","publicLaw":"","description":""},"matching":{"description":""},"moe":{"description":"Expenditures of funds from State sources in any fiscal year for the administration of the National School Lunch Program, School Breakfast Program, Special Milk Program, Child and Adult Care Food Program shall not be less than that expended or obligated in fiscal year 1977. \n\nFailure of a State to maintain this level of funding will result in the total withdrawal of SAE funds."}}</t>
  </si>
  <si>
    <t>{"awarded":"letter","description":"Funding is provided each fiscal year during the period covered by the agreement. A State agency may carryover up to twenty percent of SAE funds allocated to it for obligation and expenditure during the succeeding fiscal year."}</t>
  </si>
  <si>
    <t>[{"code":"program","isSelected":false,"description":""},{"code":"cash","isSelected":false,"description":""},{"code":"progress","isSelected":false,"description":""},{"code":"expenditure","isSelected":true,"description":"Each State agency submits quarterly financial status information on SAE funds on forms provided by FNS and will continue to report information on the use of SAE funds, after the end of the fiscal year to which they pertain, until all unpaid obligations have been liquidated."},{"code":"performanceMonitoring","isSelected":false,"description":""}]</t>
  </si>
  <si>
    <t>{"isApplicable":true,"description":"7 CFR Part 235.8 -  \nEach State agency shall provide FNS with full opportunity to conduct management evaluations of all operations of the State agency and shall provide OIG with full opportunity to conduct audits of all such operations. Each State agency shall make available its records, including records of the receipt and expenditure of funds, upon a reasonable request by FNS, OIG, or the U.S. Comptroller General."}</t>
  </si>
  <si>
    <t>Each State agency keeps records on administrative expenses conforming with the applicable SAE plan and maintains current accounting records of SAE funds that identify fund authorizations, obligations, unobligated balances, assets, liabilities, outlays, and income.</t>
  </si>
  <si>
    <t xml:space="preserve">(Formula Grants) FY 17$282,486,399.00; FY 18 est $298,847,210.00; FY 19 est $300,000,000.00; FY 16$280,052,957.00; - </t>
  </si>
  <si>
    <t>FY2018:
Range is $375,533 - $35,742,589
Average is $5,533,912 (50 States, DC, PR, GU, VI)
FY2017:
Range is $371,295 - $33,655,506
Average is $5,230,874 (50 States, DC, PR, GU, VI)</t>
  </si>
  <si>
    <t>Program regulations are codified at 7 CFR Part 235.</t>
  </si>
  <si>
    <t>{"flag":"none","description":"See Appendix IV of the Catalog."}</t>
  </si>
  <si>
    <t>Cynthia LongFood and Nutrition Service, 3101 Park Center Drive Room 628, Alexandria, VA 22302 Email:&lt; a href='mailto:Cindy.Long@fns.usda.gov'&gt;Cindy.Long@fns.usda.gov&lt;/a&gt;Phone: 703-305-2590;</t>
  </si>
  <si>
    <t xml:space="preserve">10.559 Summer Food Service Program for Children; 10.556 Special Milk Program for Children; 10.558 Child and Adult Care Food Program; 10.553 School Breakfast Program; 10.555 National School Lunch Program; </t>
  </si>
  <si>
    <t>https://beta.sam.gov/fal/16a71f008a7d2d7a154414c6ffdc557e/view</t>
  </si>
  <si>
    <t>Supplemental Nutrition Assistance Program (State Administrative Match)</t>
  </si>
  <si>
    <t>{"list":[{"act":{"description":"Food and Nutrition Act of 2008, as amended, Section 16, Public Law 95-113, 91 Stat. 958, 7 U.S.C. 2025; Public Law 99-198, Public Law 105-33, Public Law 105-185,Public Law 110-246,  American Recovery and Reinvestment Act of 2009, Public Law 111-5, Healthy Hunger Free Kids Act, Public Law 111-296, American Taxpayer Relief Act, Public Law 112-240; Agricultural Act of 2014"},"authorizationTypes":{"USC":false,"act":true,"statute":false,"publicLaw":false,"executiveOrder":false}}]}</t>
  </si>
  <si>
    <t>SNAP State Administrative Expenses: To provide Federal financial participation to State agencies for costs incurred to operate the Supplemental Nutrition Assistance Program (SNAP).  _x000D_
_x000D_
SNAP Employment and Training (E&amp;T) 100 Percent Federal Funds and Reimbursement for 50 percent of allowable expenses:  Funds provide grants to States to provide E&amp;T education to assist SNAP participants in finding work. An E&amp;T program may consist of many different types of components, including but not limited to: independent job search; job search training and support; workfare; educational programs to improve employability; work experience or training to improve employability; other employment oriented activities (e.g., job placement, supported work experience, Workforce Invetment Act (WIA) services); and self–employment training. USDA provide States with 100 percent Federal funding for E&amp;T based on a specific formula. _x000D_
_x000D_
USDA also reimburses States for 50 percent of certain allowable, reasonable and necessary E&amp;T expenses that exceed their 100 percent grant.  USDA also provides 50 percent reimbursement for transportation and childcare costs to ensure successful participation in E&amp;T programs.  States are not allowed to use 100 grants for participant expenses._x000D_
_x000D_
The Nutrition Education and Obesity Prevention Grants (SNAP-Ed) are 100 percent Federal funding for States based on a specified formula for nutrition education for low income people.</t>
  </si>
  <si>
    <t>SNAP SAE, E&amp;T, and SNAP Ed: Agreements are between USDA-FNS and State cooperators. (U.S. Territories qualify as States for grant purposes.)</t>
  </si>
  <si>
    <t>{"description":"No preapplication forms are required. A plan of operation must be submitted by the State agency prior to approval for funding. The standard application forms as furnished by the Federal agency and required by OMB Circular No. A-102, as implemented by 7 CFR part 3016, must be used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","isApplicable":true}</t>
  </si>
  <si>
    <t>{"environmentalImpact":{"reports":[{"isSelected":false,"reportCode":"statement"},{"isSelected":false,"reportCode":"assessment"},{"isSelected":true,"reportCode":"ExecutiveOrder12372"},{"isSelected":true,"reportCode":"otherRequired"}]},"description":"No preapplication forms are required. A plan of operation must be submitted by the State agency prior to approval for funding. The standard application forms as furnished by the Federal agency and required by OMB Circular No. A-102, as implemented by 7 CFR Part 3016, must be used for this program. An applicant should consult the office or official designated as the single point of contact in his or her State for more information on the process the State requires to be followed in applying for assistance, if the State has selected the program for review.\r\n"}</t>
  </si>
  <si>
    <t>{"description":"SNAP SAE; E&amp;T, and SNAP Ed: State governments may apply for funding in accordance with requirements outlined in 7 CFR Parts, 271 and 277. "}</t>
  </si>
  <si>
    <t xml:space="preserve">Food and Nutrition Service funds State Agency cooperators.  No preapplication forms are required. A plan of operation must be submitted by the State agency prior to approval for funding. The standard application forms as furnished by the Federal agency and required by OMB Circular No. A-102, as implemented by 7 CFR Part 3016, must be used for this program. An applicant should consult the office or official designated as the single point of contact in his or her State for more information on the process the State requires to be followed in applying for assistance, if the State has selected the program for review._x000D_
 </t>
  </si>
  <si>
    <t>{"flag":"yes","description":"Budgets are due to FNS August 15 each year.","list":[{"start":"2012-08-15"}]}</t>
  </si>
  <si>
    <t>30 days.</t>
  </si>
  <si>
    <t>Annually, as of October 1.</t>
  </si>
  <si>
    <t>{"types":{"moe":false,"formula":true,"matching":false},"formula":{"title":"Food and Nutrition Act (FNA) of 2008, 2002 and 2008 Farm Bills for SNAP Employment and Training (E&amp;T), Healthy, Hunger-Free Kids Act of 2010","chapter":"","part":"","subPart":"","publicLaw":"","description":"Food and Nutrition Act (FNA) of 2008, 2002 and 2008 Farm Bills for SNAP Employment and Training (E&amp;T), Healthy, Hunger-Free Kids Act of 2010"},"matching":{"description":""},"moe":{"description":""}}</t>
  </si>
  <si>
    <t>{"awarded":"letter","description":"Annually by fiscal year."}</t>
  </si>
  <si>
    <t>[{"code":"program","isSelected":true,"description":"Reports are submitted as required by 7 CFR Parts 272 and 277."},{"code":"cash","isSelected":true,"description":"Reports are submitted as required by 7 CFR Parts 272 and 277."},{"code":"progress","isSelected":true,"description":"Reports are submitted as required by 7 CFR Parts 272 and 277."},{"code":"expenditure","isSelected":true,"description":"Reports are submitted as required by 7 CFR Parts 272 and 277."},{"code":"performanceMonitoring","isSelected":true,"description":"Financial Management Reviews, Management Evaluations, and Quality Control Reviews"}]</t>
  </si>
  <si>
    <t>Financial records, supporting documents, statistical records, and all records pertinent to a grant program shall be retained for a period of 3 years.  Additionally, those record retention requirements outlined in 7 CFR Part 3016, apply to this program.</t>
  </si>
  <si>
    <t>(Salaries and Expenses) FY 17$3,796,002,000.00; FY 18 est $4,483,411,000.00; FY 19 est $4,604,463,000.00; FY 16 est $5,106,107,000.00; - SNAP State Administrative Expenses: To provide Federal financial participation to State agencies for costs incurred to operate the Supplemental Nutrition Assistance Program (SNAP).  _x000D_
(Salaries and Expenses) FY 17$318,932,000.00; FY 18 est $366,706,000.00; FY 19 est $376,607,000.00; FY 16 est $346,669,000.00; - Employment &amp; Training (E&amp;T) 50% Federal funding for State administrative costs and participant reimbursement for program costs, such as transportation and dependent care(Salaries and Expenses) FY 17$411,096,000.00; FY 18 est $421,000,000.00; FY 19 est $428,000,000.00; FY 16 est $411,000,000.00; - Nutrition Education &amp; Obesity Prevention Grant Program 100% Federal funding for administrative costs  (SNAP-Ed)(Salaries and Expenses) FY 17$118,813,000.00; FY 18 est $110,000,000.00; FY 19 est $110,000,000.00; FY 16 est $110,000,000.00; - Employment &amp; Training (E&amp;T) 100% Federal funding for State administrative costs of operating E&amp;T programs.</t>
  </si>
  <si>
    <t>Unavailable</t>
  </si>
  <si>
    <t>7 CFR Parts 275, 276, 277 and 3016.</t>
  </si>
  <si>
    <t>Jessica ShahinSupplemental Nutrition Assistance Program, 3101 Park Center Dr., Alexandria, VA 22302 Email:&lt; a href='mailto:Jessica.Shahin@fns.usda.gov'&gt;Jessica.Shahin@fns.usda.gov&lt;/a&gt;Phone: (703) 305-2026.;</t>
  </si>
  <si>
    <t>http://www.fns.usda.gov/fsp/.</t>
  </si>
  <si>
    <t>https://beta.sam.gov/fal/fa5083e258ce4b30893b4b25a6284e63/view</t>
  </si>
  <si>
    <t>Commodity Supplemental Food Program</t>
  </si>
  <si>
    <t>{"list":[{"act":{"description":"Sec. 5, Pub. L. 93-86, 87 Stat. 249, as added by Sec. 1304(b)(2), Pub. L. 95-113, 91 Stat. 980 (7 U.S.C. 612c note); Sec. 1335, Pub. L. 97-98, 95 Stat. 1293 (7 U.S.C. 612c note); Sec. 209, Pub. L. 98-8, 97 Stat. 35 (7 U.S.C. 612c note); Sec. 2(8), Pub. L. 98-92, 97 Stat. 611 (7 U.S.C. 612c note); Sec. 1562, Pub. L. 99-198, 99 Stat. 1590 (7 U.S.C. 612c note); Sec. 101(k), Pub. L. 100-202; Sec. 1771(a), Pub. L. 101-624, 101 Stat. 3806 (7 U.S.C. 612c note); Sec 402(a), Pub. L. 104-127, 110 Stat. 1028 (7 U.S.C. 612c note); Sec. 4201, Pub. L. 107-171, 116 Stat. 134 (7 U.S.C. 7901 note); Sec. 4221, Pub. L. 110-246, 122 Stat. 1886 (7 U.S.C. 612c note); Sec. 4221, Pub. L. 113-79, 7 U.S.C. 612c note)."},"authorizationTypes":{"USC":false,"act":true,"statute":false,"publicLaw":false,"executiveOrder":false}}]}</t>
  </si>
  <si>
    <t>To improve the health of low-income elderly persons at least 60 years of age by supplementing their diets with nutritious USDA Foods, which are distributed through public and non-profit private local agencies such as food banks and community action organizations.  Children who were certified and receiving CSFP benefits as of February 6, 2014, can continue to receive assistance until they are no longer eligible under the program rules in effect on February 6, 2014.</t>
  </si>
  <si>
    <t>FORMULA GRANTS;SALE, EXCHANGE, OR DONATION OF PROPERTY AND GOODS</t>
  </si>
  <si>
    <t>Agreements are made between USDA and the State agency or an ITO recognized by the Department of the Interior or the appropriate area office of the Indian Health Service of the Department of Health and Human Services.</t>
  </si>
  <si>
    <t>To be certified as eligible to receive USDA Foods through the program, individuals must be at least 60 years of age.  As required by the Agricultural Act of 2014 (P.L. 113-79), women, infants, and children who apply to participate in CSFP on February 7, 2014, or later cannot be certified to participate in the program. Such individuals may be eligible for the Special Supplemental Nutrition Program for Women, Infants, and Children (WIC), the Supplemental Nutrition Assistance Program (SNAP), and other nutrition assistance programs.  _x000D_
_x000D_
States also establish income guidelines to determine program eligibility for all participants. For elderly persons, income guidelines must be set at or below 130 percent of Federal poverty income guidelines. For women, infants, and children who were certified and receiving benefits as of February 6, 2014, and whose enrollment has continued without interruption, separate income and adjunctive income eligibility standards continue to apply, based on program regulations.   _x000D_
_x000D_
States may require that participants be at nutritional risk, as determined by a physician or local agency staff. States may also require that an individual reside within the service area of the local agency at the time of application for program benefits. However, States may not require that the individual reside within the area for any fixed period of time.</t>
  </si>
  <si>
    <t>{"description":"Participants are provided USDA Foods by local agency personnel or their designees. Costs are determined in accordance with 2 CFR 200, Subpart E – Cost Principles.","isApplicable":true}</t>
  </si>
  <si>
    <t>{"description":"The State agency or ITO must require each agency that desires approval as a local agency to submit an application that contains sufficient information to enable the State agency to make a determination of eligibility for that agency, and which meets the requirements of CSFP regulations, at 7 CFR 247.7. This section requires local agencies to have tax-exempt status, or to have applied for such status. Individual participants may apply for program benefits at an approved local agency."}</t>
  </si>
  <si>
    <t>USDA Foods and administrative funds are awarded by the Department to State agencies in accordance with the priorities and funding formulas set forth in program regulations and legislation. State agencies, in turn, distribute USDA Foods and administrative funds to the local level.</t>
  </si>
  <si>
    <t>A determination will be made within 30 days of submission of a completed plan.</t>
  </si>
  <si>
    <t>Local agency appeals: The State agency provides a hearing appeal procedure for a local agency adversely affected by a State agency action, if the action would adversely affect participation._x000D_
_x000D_
Individual participant appeals: The State agency provides a hearing appeal procedure for any individual who receives an adverse action which may include the denial or discontinuance of program benefits, disqualification from the program, or a claim to repay the value of USDA Foods received as the result of fraud.</t>
  </si>
  <si>
    <t>{"types":{"moe":false,"formula":true,"matching":false},"formula":{}}</t>
  </si>
  <si>
    <t>{"awarded":"lump","description":"USDA Foods are made available on an ongoing basis. Administrative funds are provided to States annually, each fiscal year."}</t>
  </si>
  <si>
    <t>[{"code":"program","isSelected":true,"description":"FNS-191 – Racial/Ethnic Group Participation. Local agencies must submit a report of racial/ethnic participation each year."},{"code":"cash","isSelected":false},{"code":"progress","isSelected":true,"description":"FNS-153, Monthly Report of the Commodity Supplemental Food Program and Quarterly Administrative Financial Status Report. The State agency must submit the FNS–153 on a monthly basis. In the report, State agencies must report the number of program participants by population category, the receipt and distribution of USDA Foods, including inventory and other data. State agencies must also report, on a quarterly basis, information on administrative funds expenditures, as well as other data."},{"code":"expenditure","isSelected":true,"description":"SF-425 - Federal Financial Report. State agencies must submit the SF-425 to report the financial status of the program at the close of the fiscal year. This report must be submitted within 90 days after the end of the fiscal year."},{"code":"performanceMonitoring","isSelected":true,"description":"State agencies must monitor local agency performance to ensure local agencies are meeting all regulatory requirements."}]</t>
  </si>
  <si>
    <t>{"isApplicable":true,"description":"Audits may be conducted less frequently under conditions specified in 2 CFR 200, Subpart F – Audit Requirements."}</t>
  </si>
  <si>
    <t>Each State agency must maintain accurate and complete records of all receipts and dispositions as detailed in 7 CFR 247.29(a). Records must be retained for 3 FYs from the end of the FY to which they pertain, or if they are related to unsolved claims, actions, audits or investigations until those activities have been resolved.</t>
  </si>
  <si>
    <t>12-3507-0-1-605;</t>
  </si>
  <si>
    <t>(Salaries and Expenses) FY 17$50,739,000.00; FY 18 est $54,873,125.00; FY 19 est $54,873,125.00; FY 16$45,854,000.00; - These funds are provided to State agencies for administrative expenses. States receive an administrative grant per assigned caseload slot.(Formula Grants) FY 17$155,279,000.00; FY 18 est $183,246,875.00; FY 19 est $168,017,875.00; FY 16$173,152,000.00; - These funds are used for the purchase of USDA Foods to be used in CSFP.</t>
  </si>
  <si>
    <t>On average, $1,016,169 in appropriated administrative funding was allocated to each State for FY18. Funding ranged from $6,395 to $7,442,023 per State. For FY18, States received $76.12 in administrative funding per assigned caseload slot.</t>
  </si>
  <si>
    <t>{"list":[{"fiscalYear":2016,"description":"States have an assigned caseload of 619,000 in calendar year 2016, which includes 5,000 caseload slots for one new State, and received administrative funds totaling $45,854,000 in FY 2016 For FY 2016, program participation averaged 585,293 individuals monthly, including 584,929 elderly, and 365 children. States received administrative funds totaling $45,854,000. "},{"fiscalYear":2017,"description":"States have an assigned caseload of 697,865 in calendar year 2017, which includes 5,000 caseload slots for one new State, and received administrative funds totaling $50,739,000 in FY 2017"},{"fiscalYear":2018,"description":"Fiscal Year 2018: States have an assigned caseload of 728,552 in calendar year 2018, which includes 2,300 caseload slots for new State agencies, and received administrative funds totaling $54,873,125 in FY 2018."}],"isApplicable":true}</t>
  </si>
  <si>
    <t>7 CFR Part 247 is available without charge from the Department.</t>
  </si>
  <si>
    <t>{"flag":"appendix","description":"See Food and Nutrition Service Regional Offices listed in Appendix IV of the Catalog."}</t>
  </si>
  <si>
    <t>Erica Antonson3101 Park Center Drive, Alexandria, VA 22302 Email:&lt; a href='mailto:Erica.Antonson@fns.usda.gov'&gt;Erica.Antonson@fns.usda.gov&lt;/a&gt;Phone: 7033052680;</t>
  </si>
  <si>
    <t>http://www.fns.usda.gov/csfp/commodity-supplemental-food-program-csfp</t>
  </si>
  <si>
    <t xml:space="preserve">93.600 Head Start; 10.556 Special Milk Program for Children; 10.558 Child and Adult Care Food Program; 10.557 WIC Special Supplemental Nutrition Program for Women, Infants, and Children ; 10.551 Supplemental Nutrition Assistance Program; </t>
  </si>
  <si>
    <t>Fiscal Year2018: No Current Data Available. Fiscal Year2016: : One new State with an approved State Plan was added to the program. In FY 16, 47 States, two Indian Tribal Organizations, and the District of Columbia participated in the program.  The national average cost of a CSFP food package per person per month was $21.09 for children, and $18.28 for the elderly. There were 47 States, two Indian Tribal Organizations, and the District of Columbia participating in the programFiscal Year2017: One new State with an approved State Plan was added to the program. In FY 17, 48 States, two Indian Tribal Organizations, and the District of Columbia participated in the program.</t>
  </si>
  <si>
    <t>Not Available.</t>
  </si>
  <si>
    <t>Jan 01,1979</t>
  </si>
  <si>
    <t>https://beta.sam.gov/fal/df617ed98650432b8855504fe52cd5d6/view</t>
  </si>
  <si>
    <t>Nutrition Assistance For Puerto Rico</t>
  </si>
  <si>
    <t>{"list":[{"act":{"description":"Omnibus Budget Reconciliation Act of 1981, as amended, Title 1, Section 116; Public Law 97-35; Public Law 97-253; Public Law 98-204; Public Law 99-114; Public Law 99-157; Public Law 99-182; Public Law 99-198; Public Law 101-624; Public Law 103-66; Public Law 104-127; Public Law 106-387; Public Law 107-171.  American Recovery and Reinvestment Act of 2009, Public Law 111-5, American Taxpayer Relief Act, Public Law 112-240"},"authorizationTypes":{"USC":false,"act":true,"statute":false,"publicLaw":false,"executiveOrder":false}}]}</t>
  </si>
  <si>
    <t>An alternative to the Special Nutrition Assistance Program (SNAP) to provide access to healthy food by needy persons residing in the Commonwealth of Puerto Rico.</t>
  </si>
  <si>
    <t>The Commonwealth of Puerto Rico alone is eligible.</t>
  </si>
  <si>
    <t>Low-income individuals and households are eligible for benefits as determined by the Commonwealth.</t>
  </si>
  <si>
    <t>{"description":"The Commonwealth is required to document the classes of households that receive benefits and the level of those benefits. Costs will be determined in accordance with OMB Circular No. A-87 for State and local governments.","isApplicable":true}</t>
  </si>
  <si>
    <t>{"description":"The Commonwealth is required to submit an annual  plan of operation to the Food and Nutrition Service for approval. "}</t>
  </si>
  <si>
    <t>The Secretary of Agriculture designates the Commonwealth agency or agencies to operate the program upon submission of the request.</t>
  </si>
  <si>
    <t>{"flag":"yes","description":"July 1 for plan submission.","list":[{"start":"2009-07-01"}]}</t>
  </si>
  <si>
    <t>Program continues once approved unless there is a substantial failure to comply with regulations or withdrawal on the part of the Commonwealth.</t>
  </si>
  <si>
    <t>{"awarded":"letter","description":"Assistance is available for one fiscal year at a time. Assistance is provided through the electronic transfer system, consistent with Treasury Fiscal Requirement Manual, Volume I, Part 6, Section 2030."}</t>
  </si>
  <si>
    <t>[{"code":"program","isSelected":true,"description":"The content and frequency of reports is specified by the Commonwealth's plan of operation."},{"code":"cash","isSelected":true,"description":"The content and frequency of reports is specified by the Commonwealth's plan of operation.\r\n"},{"code":"progress","isSelected":true,"description":"The content and frequency of reports is specified by the Commonwealth's plan of operation."},{"code":"expenditure","isSelected":true,"description":"The content and frequency of reports is specified by the Commonwealth's plan of operation."},{"code":"performanceMonitoring","isSelected":true,"description":"Financial Management Reviews and Management Evaluations"}]</t>
  </si>
  <si>
    <t>{"isApplicable":true,"description":"The Commonwealth is required to conduct an audit of expenditures at least once every two years, and is subject to audit by the Office of Inspector General, USDA."}</t>
  </si>
  <si>
    <t>The content and maintenance of records is specified by the Commonwealth's plan of operation.</t>
  </si>
  <si>
    <t xml:space="preserve">(Salaries and Expenses) FY 17$1,949,001,000.00; FY 18 est $1,929,646,000.00; FY 19 est $1,961,927,000.00; FY 16 est $1,959,136,000.00; FY 15$1,951,397,000.00; - </t>
  </si>
  <si>
    <t>{"flag":"appendix","description":"Regional Administrator, Mid-Atlantic Regional Office, Food and Nutrition Service, Department of Agriculture, Robbinsville, NJ 08691-1598. Contact: Patricia Dombroski. Telephone: (609) 259-5025, FTS: (609) 259-5025."}</t>
  </si>
  <si>
    <t>Patricia Dombroski300 Corporate Blvd, Robbinsville, NJ 08691 Email:&lt; a href='mailto:patricia.dombroski@fns.usda.gov'&gt;patricia.dombroski@fns.usda.gov&lt;/a&gt;Phone: 609-259-5025;</t>
  </si>
  <si>
    <t>Only Puerto Rico may apply</t>
  </si>
  <si>
    <t>Jan 01,1983</t>
  </si>
  <si>
    <t>https://beta.sam.gov/fal/0bc4ed971c764dc5a20a3b1cad2e0de4/view</t>
  </si>
  <si>
    <t>[{"code":"subpartB","isSelected":false},{"code":"subpartC","isSelected":false},{"code":"subpartD","isSelected":false},{"code":"subpartE","isSelected":true},{"code":"subpartF","isSelected":true}]</t>
  </si>
  <si>
    <t>Food Distribution Program on Indian Reservations</t>
  </si>
  <si>
    <t>(FDPIR)</t>
  </si>
  <si>
    <t>{"list":[{"act":{"description":"Food and Nutrition Act of 2008 (codified in the Agricultural Act of 2014)"},"publicLaw":{"congressCode":"110","number":"246"},"USC":{"title":"7","section":"2011-2036"},"authorizationTypes":{"USC":true,"act":true,"publicLaw":true},"usc":{"title":"7","section":"2011-2036"}},{"act":{"description":"Agriculture and Consumer Protection Act of 1973"},"publicLaw":{"congressCode":"93","number":"86"},"authorizationTypes":{"act":true,"publicLaw":true}}]}</t>
  </si>
  <si>
    <t>The Food Distribution Program on Indian Reservations (FDPIR) is a nutrition assistance program that may be operated at the request of a Tribe or Indian Tribal Organization (ITO) on an Indian reservation, approved areas near a reservation, or approved service areas in Oklahoma. Income-eligible households receive a supplemental monthly food package and nutrition education. Households may not participate in FDPIR and the Supplemental Nutrition Assistance Program (SNAP) simultaneously in the same month. In FY 2017, 102 ITOs and 3 State agencies (SAs) administered the program on approximately 276 Indian reservations, pueblos, rancherias, and Alaska Native Villages. Nutrition assistance was provided to an average of 90.1 thousand persons per month. All participating ITOs and SAs receive administrative funding for costs incurred in the operation of the program; a portion of these administrative funds can be used for nutrition education activities. Additionally, Food Distribution Program Nutrition Education (FDPNE) grants are awarded competitively to participating FDPIR ITOs/SAs for culturally relevant nutrition education activities that promote healthy choices through the use of USDA Foods and physical activity among FDPIR participants. CFDA 10.594 FDPIR Nutrition Education Grants.</t>
  </si>
  <si>
    <t>PROJECT GRANTS;SALE, EXCHANGE, OR DONATION OF PROPERTY AND GOODS</t>
  </si>
  <si>
    <t xml:space="preserve">The administration of FDPIR is limited to ITOs or to SAs that assume administration on behalf of/at the request of a Tribe(s). </t>
  </si>
  <si>
    <t>FDPIR eligibility is limited to income-eligible households residing on participating reservations or income-eligible Indian Tribal Households (see definition at 7 CFR 253.2) residing in approved areas near a reservation or in approved service areas in Oklahoma. The ITOs/SAs are responsible for certifying households based on national eligibility criteria. The income standards vary by household size and are based on 100% of the Federal Poverty Guidelines adjusted by the applicable SNAP standard deduction.</t>
  </si>
  <si>
    <t>{"description":"Applicant ITO/SA administrators must submit Form SF-424 (Application for Federal Assistance) and a Plan of Operation. ITOs and SAs must comply with federal financial management policies and regulations. Applicant households must submit a completed application form and provide documentation in accordance with federal regulations at 7 CFR 253.6.  2 CFR 200, Subpart E - Cost Principles applies to this program.  ","isApplicable":true}</t>
  </si>
  <si>
    <t>{"description":"ITOs and SAs that want to administer FDPIR must submit Form SF-424 (Application for Federal Assistance) to the appropriate FNS Regional Office, as well as a Plan of Operation. The standard application forms as furnished by the Federal agency as implemented by 2 CFR Part 200 must be used for this program. "}</t>
  </si>
  <si>
    <t xml:space="preserve">Administrative funding is provided annually by FNS to ITOs and SAs for use in administering the program. Program benefits for eligible households are provided in the form of a monthly food package, selected by the household in accordance with Federal guide rates that are based on household size. ITOs and SAs order from a list of over 100 available foods. The foods are delivered to the ITOs/SAs on a predetermined schedule set by the ITO/SDA and stored locally. </t>
  </si>
  <si>
    <t xml:space="preserve">ITOs/SAs who wish to begin administering the program can submit an application at any time. FNS must determine within 30 days of the receipt of a completed application if an ITO/SA is capable of administering the program. ITOs and SAs must make foods available to eligible households within 7 days of receipt of the completed application form (1 day for households in need of expedited services). </t>
  </si>
  <si>
    <t xml:space="preserve">Approval to administer the program continues unless a withdrawal is requested or required because of program irregularities. Administrative funding is provided on an annual basis; a new Form SF-424 must be submitted each year. Households are assigned certification periods of varying lengths based on household circumstances. Household certification periods may not exceed one year, except elderly or disabled households may be certified for up to 24 months if household circumstances are stable. </t>
  </si>
  <si>
    <t>{"types":{"moe":false,"formula":true,"matching":false},"formula":{"title":"7","chapter":"","part":"253.11","subPart":"","publicLaw":"","description":""},"matching":{"requirementFlag":"voluntary","percent":"25","description":"The 25% match requirement may be waived or lowered, if compelling justification is provided by the ITO/SA."},"moe":{"description":""}}</t>
  </si>
  <si>
    <t>{"awarded":"letter","description":"Administrative funding for ITOs/SAs expires at the end of each fiscal year unless the appropriations bill for the fiscal year allows otherwise. Food donations for household distribution are continuous. "}</t>
  </si>
  <si>
    <t>[{"code":"program","isSelected":true,"description":"Form FNS-152, Monthly Distribution of Donated Foods to Family Units, captures, on a monthly basis, the number of households certified and number of households/individuals participating. It also captures food inventory (i.e., receipts, distributions, and remaining inventory at end of month). Form FNS-101, Participation in Food Program-by Race, captures racial ethnic data for the month of July each year. "},{"code":"cash","isSelected":false,"description":""},{"code":"progress","isSelected":false,"description":""},{"code":"expenditure","isSelected":true,"description":". Form SF-425, Federal Financial Report, captures, on a quarterly basis, Federal funding authorized, obligated, and obligated but not liquidated. Form SF-425 also captures non-federal funds used for the program."},{"code":"performanceMonitoring","isSelected":true,"description":"ITOs and SAs are required to conduct annual reviews of program operations."}]</t>
  </si>
  <si>
    <t>Each ITO and SA must maintain accurate and complete program records and reports, including household case files, for 3 years following the close of the fiscal year or until any outstanding audit, claim or litigation is settled.</t>
  </si>
  <si>
    <t xml:space="preserve">(Project Grants) FY 17$103,310,000.00; FY 18 est $104,976,000.00; FY 19 est $103,238,000.00; FY 16$103,664,000.00; - USDA Foods in-lieu of SNAP(Direct Payments for Specified Use) FY 17$47,690,000.00; FY 18 est $48,024,000.00; FY 19 est $49,762,000.00; FY 16$41,527,000.00; - Administrative Expenses_x000D_
_x000D_
_x000D_
</t>
  </si>
  <si>
    <t>In FY 2017, the monthly per person food package was approximately $71.96. Federal administrative funding to the ITOs and SAs varies based on number of persons served in each program and the unique operational needs of each program.</t>
  </si>
  <si>
    <t>{"list":[{"fiscalYear":2017,"description":"In FY 2017, an estimated 102 ITOs and 3 SAs administer the program on 276 Indian reservations, pueblos, rancherias, and Alaska Native Villages. No Current Data Available for FDPNE grant funded nutrition education projects.  "},{"fiscalYear":2016,"description":"In FY 2016, an estimated three States and 102 ITOs administer the program on 276 Indian reservations, pueblos, rancherias, and Alaska Native Villages, and 14 ITOs will undertake FDPNE grant funded nutrition education projects. In FY 2016, a three-year national study of FDPIR and its participants was completed. Results are pending.  In FY 2016, 102 ITOs and 3 SAs administered the program on 276 Indian reservations, pueblos, rancherias, and Alaska Native Villages. Approximately 78.88 million pounds of food was purchased for FDPIR, 93.0 thousand people were served on an average monthly basis, and 14 ITOs received FDPNE grants. "},{"fiscalYear":2018,"description":"No Current Data Available. "}],"isApplicable":true}</t>
  </si>
  <si>
    <t>7 CFR Part 253; 7 CFR Part 254; 7 CFR Part 250; FNS Handbook 501</t>
  </si>
  <si>
    <t>{"flag":"appendix","description":"See Food and Nutrition Service Regional Offices listed in Appendix IV of the Catalog.  The following Food and Nutrition Service Regional Offices have FDPIR programs within their regional area:  Mountain Plains, Midwest, Southwest, Southeast, Northeast, and Western."}</t>
  </si>
  <si>
    <t>Erica AntonsonFood and Nutrition Service_x000D_
Food Distribution Division_x000D_
3101 Park Center Dr., 5th Floor_x000D_
, Alexandria, VA 22302 Email:&lt; a href='mailto:Erica.Antonson@fns.usda.gov'&gt;Erica.Antonson@fns.usda.gov&lt;/a&gt;Phone: 703-305-2680;</t>
  </si>
  <si>
    <t>http://www.fns.usda.gov/fdpir/food-distribution-program-indian-reservations-fdpir</t>
  </si>
  <si>
    <t xml:space="preserve">10.594 Food Distribution Program on Indian Reservations Nutrition Education Grants ; 10.551 Supplemental Nutrition Assistance Program; </t>
  </si>
  <si>
    <t xml:space="preserve">Fiscal Year2016: Contact the Food and Nutrition Service Regional Offices listed in Appendix IV of the Catalog for participating Indian Tribal Organizations (ITOs) Contact the Food and Nutrition Service Regional Offices listed in Appendix IV of the Catalog for participating ITOs/SAs. Fiscal Year2018: Contact the Food and Nutrition Service Regional Offices listed in Appendix IV of the Catalog for participating ITOs/SAs.Fiscal Year2017: Contact the Food and Nutrition Service Regional Offices listed in Appendix IV of the Catalog for participating ITOs/SAs. </t>
  </si>
  <si>
    <t xml:space="preserve">FDPIR eligibility is limited to income-eligible households residing on participating reservations or income-eligible Indian Tribal Households (see definition at 7 CFR 253.2) residing in approved areas near a reservation or in approved service areas in Oklahoma. The ITOs/SAs are responsible for certifying households based on national eligibility criteria. The income standards vary by household size and are based on 100% of the Federal Poverty Guidelines adjusted by the applicable SNAP standard deduction. Households may not participate in FDPIR and the Supplemental Nutrition Assistance Program (SNAP) simultaneously in the same month. </t>
  </si>
  <si>
    <t>https://beta.sam.gov/fal/7ab28f6cb7b14ab69784f3c39cb403ac/view</t>
  </si>
  <si>
    <t>Emergency Food Assistance Program (Administrative Costs)</t>
  </si>
  <si>
    <t>TEFAP</t>
  </si>
  <si>
    <t>{"list":[{"act":{"description":"Federal Supplemental Compensation Act of 1982 Amendments, Section 2, as amended, Public Law 98-92, 97 Stat. 608; Food Security Act of 1985, as amended, Section 1569, Public Law 99-198, 99 Stat. 1354; Public Law 100-77, 101 Stat. 536; Public Law 100-435, 102 Stat. 1647; Public Law 101-624, 104 Stat. 3359; Public Law 104-193, 110 Stat. 2105; Public Law 104-127, 110 Stat. 1029; Public Law 107-171, 116 Stat. 330; Public Law 110-246, 122 Stat. 1882"},"authorizationTypes":{"USC":false,"act":true,"statute":false,"publicLaw":false,"executiveOrder":false}},{"act":{"description":"Emergency Food Assistance Act of 1983, Sections 204 and 209"},"publicLaw":{"congressCode":"98","number":"8"},"statute":{"page":"35","volume":"97"},"USC":{"title":"7","section":"7508"},"authorizationTypes":{"USC":true,"act":true,"statute":true,"publicLaw":true,"executiveOrder":false},"usc":{"title":"7","section":"7508"}}]}</t>
  </si>
  <si>
    <t xml:space="preserve">To help supplement the diets of low-income persons by making funds available to States for storage and distribution costs incurred by State agencies and local organizations, such as soup kitchens, food banks, and food pantries, including faith-based organizations, in providing food assistance to needy persons. </t>
  </si>
  <si>
    <t xml:space="preserve">State agencies that are designated as distributing agencies by the Governor or other appropriate State executive authority may receive these administrative funds to support the distribution of USDA Foods to low-income persons.  </t>
  </si>
  <si>
    <t>{"description":"State agencies and local organizations are required to document their use of the administrative funds, and only those administrative costs permitted under 2 CFR Part 200 for State and local governments will be allowed. Local agencies may be required to document their non-profit status. ","isApplicable":true}</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</si>
  <si>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 "}</t>
  </si>
  <si>
    <t xml:space="preserve">Administrative funds are allocated among the States on the basis of a legislatively-mandated formula that takes into account each State's relative share of the National number of persons with income below the poverty level (60 percent) and of unemployed persons (40 percent). At a minimum, States must make at least 40 percent of the administrative grant available to emergency feeding organizations, or expend such funds on their behalf.  </t>
  </si>
  <si>
    <t>Federal/State agreements are ongoing and amended as necessary.   Local organizations receiving administrative funds must have an agreement with the State agency or with another local organization participating in the program.  Such agreements are ongoing and amended as necessary.</t>
  </si>
  <si>
    <t>{"types":{"moe":false,"formula":true,"matching":false},"formula":{"title":"Agriculture","chapter":"7","part":"251.3 ","subPart":"","publicLaw":"","description":""},"matching":{"requirementFlag":"voluntary","percent":"0","description":"States are required to pass through to emergency feeding organizations at least 40 percent of the administrative funds allocated to the State. States are required to match, either as cash or in-kind contribution, 100 percent of the administrative funds not passed through to emergency feeding organizations."},"moe":{"description":""}}</t>
  </si>
  <si>
    <t>{"awarded":"letter","description":"Funds are provided through the electronic transfer system as they are needed for actual expenditures on a fiscal year basis. Any funds which are made available through the initial allocation or a subsequent reallocation that are not used are turned back to the Federal government, and reallocated according to the legislatively mandated formula."}</t>
  </si>
  <si>
    <t>[{"code":"program","isSelected":false,"description":""},{"code":"cash","isSelected":true,"description":"Quarterly and annual financial reports are made on FNS-667. "},{"code":"progress","isSelected":false,"description":""},{"code":"expenditure","isSelected":false,"description":""},{"code":"performanceMonitoring","isSelected":false,"description":""}]</t>
  </si>
  <si>
    <t>Normal records accounting for receipts and dispersals; retention required for 3 years following the close of the fiscal year or until any outstanding audit, claim, or litigation is settled.</t>
  </si>
  <si>
    <t xml:space="preserve">(Formula Grants) FY 17$77,930,804.00; FY 18 est $59,401,000.00; FY 19 est $54,401,000.00; FY 16$77,930,804.00; - </t>
  </si>
  <si>
    <t>In Fiscal Year 2017, the range for assistance to State agencies was from $30,585 to $11,442,518, after conversions and recoveries; the average amount of assistance was $1,509,276.</t>
  </si>
  <si>
    <t>{"list":[{"fiscalYear":2016,"description":"No Current Data Available .  Provided 460,073,845 pounds of USDA Foods purchased with appropriated funds for TEFAP to State and local agencies for distribution to needy persons for use at home or for use at sites which serve prepared meals."},{"fiscalYear":2018,"description":"No Current Data Available. "},{"fiscalYear":2017,"description":"No Current Data Available. "}],"isApplicable":true}</t>
  </si>
  <si>
    <t>7 CFR Part 251; refer to 7 CFR Part 250 for applicable provisions on USDA Foods handling.</t>
  </si>
  <si>
    <t>http://www.fns.usda.gov/tefap/emergency-food-assistance-program-tefap</t>
  </si>
  <si>
    <t xml:space="preserve">10.569 Emergency Food Assistance Program (Food Commodities); 10.561 State Administrative Matching Grants for the Supplemental Nutrition Assistance Program; 10.551 Supplemental Nutrition Assistance Program; </t>
  </si>
  <si>
    <t>Not available.</t>
  </si>
  <si>
    <t>Jan 01,1984</t>
  </si>
  <si>
    <t>https://beta.sam.gov/fal/d6cf3d2158ca44789eb48a589dea7b73/view</t>
  </si>
  <si>
    <t>Emergency Food Assistance Program (Food Commodities)</t>
  </si>
  <si>
    <t>TEFAP, USDA Foods, Commodities</t>
  </si>
  <si>
    <t>{"list":[{"act":{"description":"Emergency Food Assistance Act of 1983"},"publicLaw":{"congressCode":"98","number":"8"},"statute":{"page":"35","volume":"97"},"USC":{"title":"7","section":"7501"},"authorizationTypes":{"USC":true,"act":true,"statute":true,"publicLaw":true,"executiveOrder":false},"usc":{"title":"7","section":"7501"}},{"act":{"description":"Hunger Prevention Act of 1988, Public Law 100-435, 102 Stat. 1647; Public Law 101-624, 104 Stat. 3359; Public Law 104-193, 110 Stat. 2105; Public Law 104-127, 110 Stat. 1029; Public Law 107-171, 116 Stat. 330; Public Law 110-246, 122 Stat. 1882; American Recovery Act and Reinvestment Act of 2009, Public Law 111-5."},"authorizationTypes":{"USC":false,"act":true,"statute":false,"publicLaw":false,"executiveOrder":false}}]}</t>
  </si>
  <si>
    <t xml:space="preserve">To help supplement the diets of low-income persons by making USDA Foods available to the State agencies that are responsible for the distribution of USDA Foods within the States. </t>
  </si>
  <si>
    <t>State agencies that are designated as distributing agencies by the Governor or other appropriate State executive authority may receive and distribute USDA Foods.  States can distribute these foods to eligible recipient agencies, such as food banks, food pantries, soup kitchens, and other eligible agencies, including faith-based organizations.</t>
  </si>
  <si>
    <t>Low-income and needy individuals, including persons that are homeless, unemployed, underemployed, or receiving public assistance. The State agency must establish income-based eligibility criteria to ensure USDA Foods are provided to the needy. Persons interested in receiving TEFAP should contact their State agency (http://www.fns.usda.gov/fdd/contacts/SdaContacts.htm) for more information on how to access the program.</t>
  </si>
  <si>
    <t>{"description":"Low-income individuals receiving USDA Foods for home consumption must establish eligibility  to participate in the program on the basis of State eligibility standards. All individuals seeking food assistance at sites which serve prepared meals are presumed to be eligible to receive meals.","isApplicable":true}</t>
  </si>
  <si>
    <t>{"description":"All States are eligible to participate; the State does not need to complete an application. "}</t>
  </si>
  <si>
    <t>USDA Foods are allocated among the States on the basis of a legislatively-mandated formula that takes into account each State's relative share of the national number of persons with income below the poverty level (60 percent) and of unemployed persons (40 percent).</t>
  </si>
  <si>
    <t>Federal/State agreements are ongoing and amended as necessary. Individuals receiving food for home consumption are recertified periodically.  Persons receiving USDA Foods in the form of meals from sites which serve prepared meals are presumed to be eligible.</t>
  </si>
  <si>
    <t>{"types":{"moe":false,"formula":true,"matching":false},"formula":{"title":"Agriculture","chapter":"7","part":"251","subPart":"","publicLaw":"","description":"Agriculture"},"matching":{"description":""},"moe":{"description":""}}</t>
  </si>
  <si>
    <t>{"awarded":"letter","description":"USDA Foods are made available on an ongoing basis.\r\n\r\n"}</t>
  </si>
  <si>
    <t>(Formula Grants) FY 17$291,339,820.00; FY 18 est $287,500,000.00; FY 19 est $294,000,000.00; FY 16$292,068,571.00; - In FY 2016 and 2017, appropriations legislation provided State agencies with the opportunity to convert up to 10% of their TEFAP food funds to administrative funds. In FY 2016, States elected to convert $23,374,343 to administrative funds. In FY 2017, States elected to convert $22,871,278 to administrative funds.</t>
  </si>
  <si>
    <t>In Fiscal Year 2017, the range of awards was from $156,693 to $35,848,511, after conversions; the average award was $5,297,088.</t>
  </si>
  <si>
    <t>{"list":[{"fiscalYear":2016,"description":"No current data available.  Provided 460,073,845 pounds of USDA Foods purchased with appropriated funds for TEFAP to State and local agencies for distribution to needy persons for use at home or for use at sites which serve prepared meals."},{"fiscalYear":2017,"description":"No current data available."},{"fiscalYear":2018,"description":"No current data available."}],"isApplicable":true}</t>
  </si>
  <si>
    <t xml:space="preserve">10.568 Emergency Food Assistance Program (Administrative Costs); 10.551 Supplemental Nutrition Assistance Program; </t>
  </si>
  <si>
    <t>https://beta.sam.gov/fal/2e5407927dab4f79908b1991dc94a0de/view</t>
  </si>
  <si>
    <t>WIC Farmers' Market Nutrition Program (FMNP)</t>
  </si>
  <si>
    <t xml:space="preserve">WIC Farmers' Market Nutrition Program (FMNP) </t>
  </si>
  <si>
    <t>{"list":[{"act":{"description":"Child Nutrition Act of 1966 (CNA), as amended, Section 17(m)(1), 42 U.S.C. 1786"},"authorizationTypes":{"act":true}}]}</t>
  </si>
  <si>
    <t>The purposes of the WIC Farmers’ Market Nutrition Program (FMNP) are: (1) To provide fresh, nutritious, unprepared, locally grown fruits, vegetables, and herbs from farmers, farmers’ markets, and roadside stands to women, infants, and children who participate in the Special Supplemental Nutrition Program for Women, Infants, and Children (WIC); and (2) to expand the awareness, use of, and sales at farmers' markets.</t>
  </si>
  <si>
    <t>Each State agency desiring to administer the FMNP shall annually submit a State Plan of Operations and enter into a written agreement with FNS for administration of the Program in the jurisdiction of the State agency. New State agencies are selected based on the availability of funds, after base grants for currently participating State agencies. Local FMNP agencies are selected by participating State agencies based on concentration of eligible WIC participants and access to farmers' markets.</t>
  </si>
  <si>
    <t>Women, infants (over 4 months old) and children (ages 1 year up to age 5) who have been certified to receive WIC program benefits, or who are on a waiting list for WIC certification, are eligible to participate in the FMNP. State agencies may serve some or all of these categories.</t>
  </si>
  <si>
    <t>{"description":"A signed Federal/State Agreement (FNS-339) is necessary before funds can be allocated to a participating FMNP State agency.","isApplicable":true}</t>
  </si>
  <si>
    <t>{"environmentalImpact":{"reports":[{"isSelected":true,"reportCode":"otherRequired"}]},"description":"Application is made through submission of a State Plan of Operations as required by law."}</t>
  </si>
  <si>
    <t>{"description":"2 CFR 200, Uniform Administrative Requirements, Cost Principles, and Audit Requirements for Federal Awards applies to this program. \nThe State agency is responsible for the fiscal management of, and accountability for, FMNP-related activities for farmers, farmers’ markets and roadside stands. Each State agency may decide whether to authorize farmers individually, farmers’ markets, roadside stands, or all of the above. All contracts or agreements entered into by the State agency for the management or operation of farmers, farmers’ markets and roadside stands shall conform with the requirements of 2 CFR part 200, subpart D and Appendix II, Contract Provisions for Non-Federal Entity Contracts Under Federal Awards and USDA implementing regulations 2 CFR part 400 and 415. Only farmers, farmers’ markets and roadside stands authorized by the State agency may redeem FMNP coupons. Only farmers authorized by the State agency or that have a valid agreement with an authorized farmers’ market may redeem coupons. The State agency contacts the farmer/farmers' market to inform them of qualification. Individual participants apply for FMNP benefits at approved local WIC agencies."}</t>
  </si>
  <si>
    <t>Funds are awarded by the Department on the basis of funding formulas to State agencies. If the available funds are insufficient to meet the base grant levels for current FMNP grantees, a pro-rata reduction will be applied to the grant levels awarded to all participating FMNP State agencies. If additional funds become available for the FMNP, such funds would first be distributed evenly among the current grantees to make whole their base grants for that fiscal year. Grant payments are made by a letter of credit.</t>
  </si>
  <si>
    <t>{"flag":"yes","description":"By November 15 of each year, each applying or participating State agency shall submit to FNS for approval a State Plan of Operations for the following year as a prerequisite to receiving federal funds.","list":[]}</t>
  </si>
  <si>
    <t>FNS will provide written approval or denial of a completed State Plan of Operations or amendment within 30 days. As required by law (Section 17(m)(6)(A) of the CNA, as amended), the Secretary must inform each FMNP State agency of the award of funds by February 15 of each year.</t>
  </si>
  <si>
    <t>All decisions by FNS are final.</t>
  </si>
  <si>
    <t>This Program is authorized beginning October 1 of any calendar year and ending September 30 of the following calendar year.</t>
  </si>
  <si>
    <t>{"types":{"moe":false,"formula":true,"matching":true},"formula":{"title":"","chapter":"","part":"","subPart":"","publicLaw":"","description":""},"matching":{"requirementFlag":"mandatory","percent":"30","description":"As a prerequisite to the receipt of Federal funds, a State agency must agree to contribute program income or State, local or private funds equal to at least 30 percent of its administrative program cost. Indian Tribal Organizations may provide a negotiated match contribution that is less than 30 percent but not less than 10 percent. State contributions for similar programs may satisfy the State matching requirement. ITOs may provide a lower match based on negotiation with the Department but not less than 10 percent of the administrative cost of the program.  The matching funds can come from a variety of sources, such as State or local funds, private funds, similar programs, or program income."},"moe":{"description":""}}</t>
  </si>
  <si>
    <t>{"awarded":"letter","description":"FMNP funds are provided using Federal Reserve Bank letters of credit and end on November 30 of each year. State agencies may withdraw funds only as needed."}</t>
  </si>
  <si>
    <t>[{"code":"program","isSelected":true,"description":"State agencies shall submit financial and FMNP performance data on a yearly basis as specified by FNS and consistent with Section 17(m)(8) of the CNA. Such information shall include, but shall not be limited to: (1) Number and type of recipients (Federal and non-Federal); (2) value of coupons issued; (3) value of coupons redeemed; and (4) number of authorized outlets by type, e.g., farmers, farmers’ markets, and roadside stands."},{"code":"cash","isSelected":false,"description":""},{"code":"progress","isSelected":false,"description":""},{"code":"expenditure","isSelected":false,"description":""},{"code":"performanceMonitoring","isSelected":false,"description":""}]</t>
  </si>
  <si>
    <t>Each State agency shall maintain full and complete records concerning FMNP operations. Such records shall comply with 2 CFR part 200, subpart D and USDA implementing regulations 2 CFR part 400 and part 415 and the following requirements: (1) Records shall include, but not be limited to, information pertaining to financial operations, FMNP coupon issuance and redemption, equipment purchases and inventory, nutrition education, and civil rights procedures; and (2) All records shall be retained for a minimum of 3 years following the date of submission of the final expenditure report for the period to which the report pertains.</t>
  </si>
  <si>
    <t xml:space="preserve">(Formula Grants) FY 17$18,548,000.00; FY 18 est $18,548,000.00; FY 19 Estimate Not Available  FY 16$18,548,000.00; - </t>
  </si>
  <si>
    <t>FY 2017 grants ranged from $6,337 to $3,803,537. (actual); FY 2018 grants range from $6,337 to $3,985,456. (estimated)</t>
  </si>
  <si>
    <t>{"list":[{"fiscalYear":2016,"description":"No current data available. 1.65 Million Participants, 18,225 Farmers, 3,239 Farmers’ Markets, 2,433 Roadside Stands. "},{"fiscalYear":2017,"description":"1.74 Million Participants, 16,815 Farmers, 3,312 Farmers’ Markets, 2,367 Roadside Stands."},{"fiscalYear":2018,"description":"No current data available."},{"fiscalYear":2019,"description":"No current data available."}],"isApplicable":true}</t>
  </si>
  <si>
    <t>7 CFR part 248, 2 CFR part 200</t>
  </si>
  <si>
    <t>{"flag":"appendix","description":"https://www.fns.usda.gov/fns-regional-offices."}</t>
  </si>
  <si>
    <t>http://www.fns.usda.gov/fmnp/wic-farmers-market-nutrition-program-fmnp</t>
  </si>
  <si>
    <t xml:space="preserve">10.565 Commodity Supplemental Food Program; 10.576 Senior Farmers Market Nutrition Program; 10.557 WIC Special Supplemental Nutrition Program for Women, Infants, and Children ; 10.551 Supplemental Nutrition Assistance Program; </t>
  </si>
  <si>
    <t>Fiscal Year2016: No Current Data Available. 49 State agencies, U.S. Territories and federally recognized Indian Tribal Organizations. Fiscal Year2018: 49 State agencies, U.S. Territories and federally recognized Indian Tribal OrganizationsFiscal Year2019: No current data available</t>
  </si>
  <si>
    <t>https://beta.sam.gov/fal/2d1e783b101045b292d90a3f598659fe/view</t>
  </si>
  <si>
    <t>[{"code":"subpartB","isSelected":true},{"code":"subpartC","isSelected":false},{"code":"subpartD","isSelected":true},{"code":"subpartE","isSelected":true},{"code":"subpartF","isSelected":true}]</t>
  </si>
  <si>
    <t>Team Nutrition Grants</t>
  </si>
  <si>
    <t>Team Nutrition Training Grants</t>
  </si>
  <si>
    <t>{"list":[{"act":{"description":"Team Nutrition Training Grants are authorized under Public Law 111-296, which amended Section 19 of the Child Nutrition Act of 1966."},"authorizationTypes":{"act":true}}]}</t>
  </si>
  <si>
    <t xml:space="preserve">Team Nutrition is an initiative of the U.S. Department of Agriculture (USDA) Food and Nutrition Service (FNS) to support their Child Nutrition Programs through training and technical assistance for foodservice, nutrition education for children and their caregivers, and school and community support for healthy eating and physical activity. _x000D_
_x000D_
Team Nutrition Training Grants for Healthy School Meals have been identified in USDA's national Strategic Plan for Training and Technical Assistance as one of the anchor delivery systems for supporting the implementation of USDA's nutrition requirements and the Dietary Guidelines for Americans in Child Nutrition programs. Team Nutrition's goal is to improve children's lifelong eating and physical activity habits by using the principles of the Dietary Guidelines for Americans and the USDA Food Guidance System.  _x000D_
_x000D_
FY 2015 (Competitive) Team Nutrition Training Grant Objectives_x000D_
_x000D_
In FY 2015, State agencies were able to apply for a competitive Team Nutrition Training Grant. The objectives of the FY 2015 competitive grant included:_x000D_
1.	Use behavioral economics in the NSLP and/or CACFP to develop environmental cues to increase children’s choice of whole grains, fat-free or low-fat dairy products, fruits, vegetables, and legumes. _x000D_
2.	Provide training for child nutrition foodservice staff on implementing the most recent Dietary Guidelines for Americans, applying for the HealthierUS School Challenge, maximizing the use of USDA Foods, and meeting meal pattern requirements. _x000D_
3.	Provide schools or child care providers participating in the USDA Child Nutrition programs with technical assistance to create and maintain a healthier school or child care environment, including strategies supporting implementation and evaluation of wellness policies as specified in the Healthy Hunger Free Kids Act of 2010._x000D_
_x000D_
In FY 2015, State agencies could apply for up to $350,000 in funding through the competitive grants program, and these grants had a two year period of performance. _x000D_
_x000D_
FY 2016 (Competitive) Team Nutrition Training Grant Objectives_x000D_
_x000D_
In FY 2016, State agencies will be able to apply for a competitive Team Nutrition Training Grant. The objectives of the FY 2016 competitive grant include:_x000D_
1.	Assist students participating in the National School Lunch and School Breakfast Programs with meeting the recommendations set forth in the 2015-2020 Dietary Guidelines for Americans by providing appealing and nutritious meals, nutrition education, and school environments that are conducive to healthy eating._x000D_
2.	Improve the nutritional content of meals and snacks offered in child care centers and family day care homes participating in the Child and Adult Care Food Program (CACFP) to be consistent with healthy eating patterns and to assist young children with meeting the 2015-2020 Dietary Guidelines for Americans._x000D_
_x000D_
In FY 2016, State agencies can apply for up to $500,000 in funding through the competitive grants program, and these grants will have a three year period of performance. _x000D_
_x000D_
Healthier US School Challenge has its own separate CFDA number – 10.543_x000D_
_x000D_
FY 2017 Team Nutrition Training Grant Objectives_x000D_
In FY 2017, State agencies will be able to apply for a competitive Team Nutrition Training Grant. The objectives of the FY 2017 competitive grant include:_x000D_
1.	Assist schools/districts administering NSLP and SBP programs in providing: 1) appealing and nutritious school meals, 2) nutrition education, and 3) school environments that promote healthy eating; ultimately encouraging students to follow healthy eating patterns which align with the recommendations set forth in the 2015-2020 Dietary Guidelines for Americans. _x000D_
_x000D_
2.	Improve the nutritional content of meals and snacks offered in child care centers and family day care homes participating in the CACFP to be consistent with the updated CACFP meal patterns and to assist participating children with following healthy eating patterns that align with the recommendations set forth in the 2015-2020 Dietary Guidelines for Americans. _x000D_
_x000D_
In FY 2017, State agencies can apply for up to $500,000 in funding through the competitive grants program, and these grants will have a three year period of performance._x000D_
</t>
  </si>
  <si>
    <t xml:space="preserve">State agencies that administer the Child Nutrition Programs (e.g., NSLP, SBP, CACFP) may apply for a Team Nutrition Training Grant. States agencies must apply individually, and only one agency per State may apply each year. </t>
  </si>
  <si>
    <t>School decision makers, school food service staff, students, parents, teachers, childcare professionals, and educators.</t>
  </si>
  <si>
    <t>{"description":"Competitive FY 2015, 2016, and 2017 Team Nutrition Training Grants\r\n\r\nState agencies must administer the Child Nutrition Programs (e.g., NSLP, SBP, CACFP). Applicants must prove ability to provide a competent experienced staff and other resources to assure adequate development, supervision and execution of Team Nutrition Training Grant activities. In addition, applicants are required to submit a written proposal which includes a description of the training issue or issues to be addressed, the proposed project approach, the rationale for it, specific program objectives, activities, and budget. A properly executed agreement between USDA Food and Nutrition Service and the State agency is necessary before funds can be allocated. 2 CFR 200, Subpart E - Cost Principles applies to this program.\r\n\r\nFY 2016 and FY 2017 Team Nutrition Training Grants\r\n\r\nIn addition to the aforementioned credentials/documentation, in FY 2016 and FY 2017  State agencies applying for a competitive Team Nutrition Training Grant had to include a social scientist as key project staff in their proposal. A letter of support and curriculum vitae (CV)/resume has to be included in the application package submitted to grants.gov. This social scientist should have experience in evaluating public health programs and will serve as the evaluation lead for the State’s project. \r\n","isApplicable":true}</t>
  </si>
  <si>
    <t>{"description":"2 CFR 200, Uniform Administrative Requirements, Cost Principles, and Audit Requirements for Federal Awards applies to this program. Applicants must submit a complete application to USDA Food and Nutrition Service via grants.gov by the deadline specified.\r\n\r\n\r\nFY 2015 (Competitive) Team Nutrition Training Grants\r\n\r\nIn FY 2015, State agencies were able to apply for up to $350,000 in competitive grants. The grant period of performance was two years (2015-2017).\r\n\r\nFY 2016 (Competitive) Team Nutrition Training Grants\r\n\r\nIn FY 2016, State agencies were able to apply for up to $500,000 in competitive grants. The grant period of performance was three years (2016-2019).\r\n\r\nFY 2017 Team Nutrition Training Grants\r\n\r\nIn FY 2017, State agencies are able to apply for up to $500,000 in competitive grants. The grant period of performance is three years (2017-2020).\r\n"}</t>
  </si>
  <si>
    <t xml:space="preserve">All applications that meet the published deadline for submission will be screened for completeness and conformity to the requirements as announced in the RFA package. _x000D_
_x000D_
FY 2015, 2016 , and 2017 (Competitive) Team Nutrition Training Grants_x000D_
_x000D_
Competitive grants are reviewed by a technical review panel composed of USDA Food and Nutrition Service staff which convenes to determine the technical merit of each grant application, provide a numerical score for each application, and make recommendations to selecting officials. _x000D_
_x000D_
</t>
  </si>
  <si>
    <t xml:space="preserve">Once the application is received from the State agency, it is approximately 3 to 4 months before announcement of the Team Nutrition Training Grant awards._x000D_
</t>
  </si>
  <si>
    <t xml:space="preserve">Not applicable for the TN Training Grants._x000D_
</t>
  </si>
  <si>
    <t>{"awarded":"letter","description":"2015 (Competitive) Team Nutrition Training Grants\r\n\r\nThe grant period of performance is two years within Federal fiscal years. \r\nMethod of awarding/releasing assistance: by letter of credit.\r\n\r\nFY 2016 and FY 2017(Competitive) Team Nutrition Training Grants\r\n\r\nThe grant period of performance is three years within Federal fiscal years. \r\nMethod of awarding/releasing assistance: by letter of credit.\r\n"}</t>
  </si>
  <si>
    <t>[{"code":"program","isSelected":false},{"code":"cash","isSelected":true,"description":"Quarterly financial reports are required."},{"code":"progress","isSelected":true,"description":"Quarterly progress reports are required."},{"code":"expenditure","isSelected":true,"description":"Quarterly SF-425 financial reports are required, submitted electronically."},{"code":"performanceMonitoring","isSelected":false}]</t>
  </si>
  <si>
    <t>State agencies must maintain records as necessary to support the use of Team Nutrition Training Grant funds in accordance with the Grant Agreement. Such records must be retained for a period of 3 years after the date of submission of the final report for the fiscal year to which the records pertain, except that if audit findings have not been resolved, the records shall be retained beyond the 3-year period as long as required for the resolution of the issues raised by the audit.</t>
  </si>
  <si>
    <t>(Salaries and Expenses) FY 17$5,311,436.00; FY 18 est $0.00; FY 19 Estimate Not Available  FY 16$6,709,581.00; FY 15$5,643,324.00; - FY 2015 (Competitive) Team Nutrition Training Grants: $5,643,324
FY 2016 (Competitive) Team Nutrition Training Grants: $6,709,581</t>
  </si>
  <si>
    <t>FY 2015 (Competitive) Team Nutrition Training Grants
In FY 2015, State agencies could apply for up to $350,000 in competitive grants, and competitive awards ranged from $141,054 to $349,984. Average award per State agency was $297,017.05.
FY 2016 (Competitive) Team Nutrition Training Grants
In FY 2016, State agencies could apply for up to $500,000 in competitive grants. Awards have been accepted by States. 
FY 2017 (Competitive) Team Nutrition Training Grants
In FY 2017, State agencies could apply for up to $500,000 in competitive grants. Awards have been accepted by States.</t>
  </si>
  <si>
    <t>{"list":[{"fiscalYear":2015,"description":"FY 2015 grants have not been awarded as of August 2015.  Grant objectives are similar to those for the FY 2014 grants.  Summaries of individual state activities will be available on the Team Nutrition web site upon award. FY 2015 (Competitive) Team Nutrition Training Grants\r\n\r\nFor FY 2015, 19 State agencies received competitive Team Nutrition Training Grants on September 2, 2015. Full summaries of grant-funded projects can be found on the Team Nutrition Training Grants Web site at: http://www.fns.usda.gov/tn/2015-training-grants.  \r\n\r\n"},{"fiscalYear":2016,"description":"FY 2016 (Competitive) Team Nutrition Training Grants\r\n\r\nFY 2016 Team Nutrition Training Grants have not yet been awarded. USDA awarded 14 grants to State agencies on September 6, 2016. \r\n FY 2016(Competitive) Team Nutrition Training Grants\r\nFor FY 2016 14 state agencies received competitive Team Nutrition Training Grants on September 6, 2016. Full summaries of grant-funded projects can be found on the Team Nutrition Training Grants Web site at: http://www.fns.usda.gov/tn/2016-training-grants.  "},{"fiscalYear":2017,"description":"FY 2017 Team Nutrition Training Grants have been awarded."},{"fiscalYear":2018,"description":"FNS anticipates releasing its next Team Nutrition Training Grant Request for Applications in FY 2019."}],"isApplicable":true}</t>
  </si>
  <si>
    <t>Cynthia Long,Food and Nutrition Service, 3101 Park Center Drive Room 6th Floor, Alexandria, VA 22302 Email:&lt; a href='mailto:Cindy.Long@fns.usda.gov'&gt;Cindy.Long@fns.usda.gov&lt;/a&gt;Phone: (703) 305-2590.;</t>
  </si>
  <si>
    <t>http://www.fns.usda.gov/tn/team-nutrition-training-grants</t>
  </si>
  <si>
    <t xml:space="preserve">Fiscal Year2015: These have not been awarded as of August 2015.  When the grants are awarded, examples of funded projects will be available on the Team Nutrition web site. FY 2014 (Competitive and Non-competitive) Team Nutrition Training Grants_x000D_
_x000D_
On August 21, 2014, the FY14 Team Nutrition Training Grants were awarded to 20 State agencies. Some of the FY2014 grantees will be using their funds to increase HealthierUS School Challenge applications, provide trainings on local school wellness policies, partner with other organizations to provide nutrition education to students, create online and in-person trainings for school food service staff, increase Smarter Lunchroom strategies in the school cafeteria, and assist with menu planning in child care settings that participate in the Child and Adult Care Food Program (CACFP). A summary of each, individual State activities can be found on the Team Nutrition web site at http://www.fns.usda.gov/tn/2014-tn-grants._x000D_
_x000D_
FY 2015 (Competitive) Team Nutrition Training Grants_x000D_
_x000D_
On September 2, 2015, the FY15 Team Nutrition Training Grants were awarded to 19 State agencies. A summary of individual state activities can be found on the Team Nutrition web site at http://www.fns.usda.gov/tn/2015-training-grants. The two largest competitive awards for FY 2015 were to Michigan ($349,984) and Kansas ($349,964)._x000D_
_x000D_
Michigan Team Nutrition will leverage support from the Michigan Healthier School Systems Change partner committee to develop, evaluate, and sustain an innovative statewide technical assistance and coaching system targeting K-12 schools. Through this system, 25 educators will be deployed to assist schools in creating student nutrition advocacy teams, adopting Smarter Lunchroom strategies, and sustaining healthy school environments._x000D_
_x000D_
Kansas State Department of Education (KSDE) will assist schools in offering a broader selection of foods to their students and will provide schools with a variety of Smart Snacks-compliant, made-from-scratch recipes, all in conjunction with implementing Smarter Lunchrooms strategies. KSDE will also deliver Team Nutrition’s Serving Up MyPlate: A Yummy Curriculum and Discover MyPlate to approximately15,000 elementary students, while conducting the Smarter Mealtimes and Power Panther Preschool programs with Child and Adult Care Food Program  sponsors, providers, and children. To promote wellness, KSDE will sponsor 150 Family Fun, Food &amp; Fitness events and will host two Power Up School Wellness summits._x000D_
_x000D_
FY 2016 (Competitive) Team Nutrition Training Grants_x000D_
_x000D_
After awards are accepted on September 15, 2016, examples of projects funded with FY 2016 (Competitive) Team Nutrition Training Grants will be made available at:  http://www.fns.usda.gov/tn/2016-training-grantsFiscal Year2016: FY 2016 Team Nutrition Training Grants were awarded on September 6, 2016 and are awaiting State acceptance by September 15, 2016. FY 2016 (Competitive) Team Nutrition Training Grants_x000D_
_x000D_
On September 6, 2016, the FY16 Team Nutrition Training Grants were awarded to 14 State agencies. A summary of individual state activities can be found on the Team Nutrition Web site at http://www.fns.usda.gov/tn/2016-training-grants. The two largest competitive awards for FY 2016 were to Colorado ($499,707) and Maryland ($499,821)._x000D_
_x000D_
The Colorado Department of Public Health and Environment, Child and Adult Care Food Program (Colorado CACFP) will develop and implement Colorado CHOP: Cooking up Healthy Options with Plants, a geographically targeted farm to child care program designed to increase children’s consumption of fresh, seasonal, and local fruits and vegetables.  Colorado CACFP will collaborate with local stakeholders to offer a three tiered intervention that incorporates culinary trainings, nutrition education using Team Nutrition’s Grow It, Try It, Like It! kit, and gardening activities.  Colorado CACFP will assess the effectiveness of grant activity components by comparing the following interventions: 1) one-day group culinary training of 100 CACFP providers and 25 partners alone; 2) one-day group culinary training and garden-based nutrition education sub-grants in 25 day care center and homes; and 3) one-day group culinary training, garden-based nutrition education sub-grants, and culinary coaching in 16 child care centers and homes.  Colorado CACFP will collect evaluation data using the Minnesota Department of Education’s Mealtime Assessment for Child Care Centers Scorecard, the Nutrition and Physical Activity Self- Assessment for Child Care (Go NAP SACC), the Oregon’s Harvest for Healthy Kids Food Preference Assessment, the Fruit and Vegetable Inventory Tool, and the Washington State University Master Gardener Program Evaluation Tool._x000D_
_x000D_
Maryland State Department of Education (MSDE) will develop and implement local training and technical assistance for school nutrition professionals from 16 schools on school food service operations, culinary skills, and Smarter Lunchrooms strategies. MSDE will develop a nutrition education toolkit for secondary schools and train Health/PE teachers from 16 schools to use them.  Students and parents will participant in school meal surveys and food taste testing activities to identify ways to improve school meal offerings.  A Parent and Family Wellness Toolkit will be developed and disseminated to support local wellness policy implementation at the school level.  MSDE will evaluate grant activities by measuring changes in school meal participation rates, students’ selection of dark green and red/orange vegetables and beans/peas at school lunch, and implementation of local school wellness policies through the Maryland Wellness Policies and Practices Project survey and the Centers for Disease Control and Prevention’s School Health Index. Fiscal Year2017: The Request for Applications for the FY 2017 Team Nutrition Training Grants was posted on grants.gov and the Team Nutrition web site on March 6, 2017.  </t>
  </si>
  <si>
    <t xml:space="preserve">Technical Review Criteria, which are furnished to all applicants in the RFA package are used by the review panel to score and rank Team Nutrition Training Grant applications. Categories for the Team Nutrition Training Grants (both competitive and non-competitive) criteria are Project Design, Evaluation, Qualifications of Grant Personnel, and Budget. </t>
  </si>
  <si>
    <t>https://beta.sam.gov/fal/da6e5fc59226408e8e47e2610159ecda/view</t>
  </si>
  <si>
    <t>Farm to School Grant Program</t>
  </si>
  <si>
    <t>USDA Farm to School Grant Program</t>
  </si>
  <si>
    <t>{"list":[{"act":{"description":"Section 18 of the Richard B. Russell National School Lunch Act (NSLA) to establishes a Farm to School program in order to assist eligible entities, through grants and technical assistance, in implementing farm to school programs that improve access to local foods in eligible schools."},"publicLaw":{"congressCode":"111","number":"113"},"authorizationTypes":{"act":true,"publicLaw":true}}]}</t>
  </si>
  <si>
    <t>The Farm to School program exists in order to assist eligible entities, through grants and technical assistance, in implementing farm to school programs that improve access to local foods in eligible schools.</t>
  </si>
  <si>
    <t>COOPERATIVE AGREEMENTS;PROJECT GRANTS;DISSEMINATION OF TECHNICAL INFORMATION;TRAINING</t>
  </si>
  <si>
    <t>State Agencies, local agencies, Indian Tribal Organizations, small- and medium-sized agricultural/groups of agricultural producers, schools/school districts, and non-profit entities.</t>
  </si>
  <si>
    <t>Eligible entities, and therefore beneficiaries, include schools/school districts, Indian Tribal Organizations, non profit organizations, schools, producer and producer groups and State and local agencies.</t>
  </si>
  <si>
    <t>{"description":"Non profit organizations will be required to submit proof of 501(c) 3 non profit status and an AD 3030. SF-424, SF-424A, SF 424B, SF-LL, and the Grant Program Accounting System &amp; Financial Capability Questionnaire   and the farm to school grant application coversheet.","isApplicable":true}</t>
  </si>
  <si>
    <t>{"description":"Please see the FY 2019 RFA for more information."}</t>
  </si>
  <si>
    <t>All applications that are submitted by the published deadline will be screened for completeness and conformity to the requirements as announced in the RFA package. Grants are awarded by a competitive process via a review panel composed of trained external, FNS and other Federal staff that will determine the technical merit of each grant application, provide a numerical score, and make recommendations to the selecting official.</t>
  </si>
  <si>
    <t>{"flag":"yes","list":[{"start":"2018-10-02","end":"2018-12-04"}]}</t>
  </si>
  <si>
    <t xml:space="preserve">There is presently no other approval information. </t>
  </si>
  <si>
    <t xml:space="preserve">Applicants can submit appeals directly to the Grant Officer using the contact information provided in the request for application. </t>
  </si>
  <si>
    <t>A grantee (awarded applicant) may apply for a one time six month no cost extension should they have a bonafide need.</t>
  </si>
  <si>
    <t>{"types":{"moe":false,"formula":false,"matching":true},"formula":{"title":"","chapter":"","part":"","subPart":"","publicLaw":"","description":""},"matching":{"requirementFlag":"mandatory","percent":"25","description":"The applicant must provide at least 25 percent of the costs of the grant project as the federal share of costs for this grant cannot exceed 75 percent of the total cost of the project."},"moe":{"description":""}}</t>
  </si>
  <si>
    <t>{"awarded":"letter","description":"Training grants will be awarded for a one year time period, with an expected start date at/or near June 30, 2019.  Planning grants will be awarded for a 12 or 24 month period with an expected start date at/or near June 30, 2019. Implementation grants will be awarded for a 12 or 24 month period, with an expected start date at/or near June 30, 2019. Method of awarding/releasing assistance: by letter of credit."}</t>
  </si>
  <si>
    <t>[{"code":"program","isSelected":false,"description":""},{"code":"cash","isSelected":false,"description":""},{"code":"progress","isSelected":true,"description":"Grant recipients are responsible for managing and monitoring the progress of the grant project activities and performance. All grant types will submit progress reports on a semi-annual basis throughout the grant term and a baseline report at the beginning of the project and a final report 90 days after the close of the project period. The award document will indicate the reporting format and schedule for submitting project performance/progress reports to FNS."},{"code":"expenditure","isSelected":true,"description":"Grant recipients are responsible for managing and monitoring the financial status of the grant project. All grant types will submit financial reports on a quarterly basis throughout the grant term and a final report 90 days after the close of the project period. The award document will indicate the reporting format and schedule for submitting project performance/progress reports to FNS."},{"code":"performanceMonitoring","isSelected":true,"description":"As a condition of receiving a grant, grant recipients shall agree to cooperate in an evaluation of the program carried out using grant funds. Upon selection of grant awardees, USDA will provide further guidance and direction regarding evaluation protocols and common indicators. Applicants should expect that evaluation protocols will include both process evaluations (qualitative and quantitative indicators of progress toward the objectives, accomplishment of activities) and outcome evaluations (to determine whether the objectives were met and what impact they had)."}]</t>
  </si>
  <si>
    <t>{"isApplicable":true,"description":"The single Audit process and compliance supplement."}</t>
  </si>
  <si>
    <t xml:space="preserve">The grantee must maintain records in accordance with the grant agreement. Such records must be retained for a period of three years after the date of submission of the final report for the fiscal year to which the records pertain. </t>
  </si>
  <si>
    <t>(Cooperative Agreements) FY 17$4,900,000.00; FY 18 est $5,000,000.00; FY 19 est $7,500,000.00; FY 16$4,887,067.00; - This obligation represents the planning, implementation and support service grants. 
FY 2017: Planning - $.5 million; Implementation - $1.7 million; Support service - $2.6 million; Training - $.1 million
FY 2018: Planning - $1.5 million; Implementation - $3.0 million; Training - $.5 million      
FY 2019: Planning - $2 million; Implementation - $4.5 million; Training - $1 million</t>
  </si>
  <si>
    <t>Planning grants will range from $20,000 - $50,000 while Implementation grants will range from $50,000 - $100,000. Training grants range $20,000 - $50,000.</t>
  </si>
  <si>
    <t>{"list":[{"fiscalYear":2016,"description":"FY 2016: Planning - $1 million; Implementation - $1.4 million; Support service - $2.4 million; Training - $.7 million.  FY 2016: Planning - $.8 million; Implementation - $1.5 million; Support service - $2.0 million; Training - $.5 million. "},{"fiscalYear":2017,"description":"Planning - $1 million; Implementation - $1.2 million; Support service - $2.2 million; Training - $.5 million."},{"fiscalYear":2018,"description":"Planning - $1.5 million; Implementation - $3.0 million; Training - $.5 million"},{"fiscalYear":2019,"description":"Planning - $2 million; Implementation - $4.5 million; Training - $1 million"}],"isApplicable":true}</t>
  </si>
  <si>
    <t>Mieka Sanderson3101 Park Center Drive, Alexandria, VA 22302 Email:&lt; a href='mailto:mieka.sanderson@fns.usda.gov'&gt;mieka.sanderson@fns.usda.gov&lt;/a&gt;Phone: 7033052163;</t>
  </si>
  <si>
    <t>http://www.fns.usda.gov/farmtoschool/farm-school</t>
  </si>
  <si>
    <t>Fiscal Year2016: 1. Support Service grants are intended for eligible entities working with schools or school districts to further develop and provide broad reaching support services to farm to school initiatives._x000D_
2. Implementation grants are intended to help schools or school districts scale or further develop existing farm to school initiatives._x000D_
3. Planning grants are for schools or school districts just getting started on farm to school activities and are intended to help these entities organize and structure their efforts for maximum impact by embedding known best practices into early design considerations._x000D_
4. Training grants are intended for eligible entities to support trainings that strengthen farm to school supply chains, or trainings that provide technical assistance in the area of local procurement, food safety, culinary education, and/or integration of agriculture&amp;#8208;based curriculum. 1. Support Service grants are intended for eligible entities working with schools or school districts to further develop and provide broad reaching support services to farm to school initiatives._x000D_
2. Implementation grants are intended to help schools or school districts scale or further develop existing farm to school initiatives._x000D_
3. Planning grants are for schools or school districts just getting started on farm to school activities and are intended to help these entities organize and structure their efforts for maximum impact by embedding known best practices into early design considerations._x000D_
4. Training grants are intended for eligible entities to support trainings that strengthen farm to school supply chains, or trainings that provide technical assistance in the area of local procurement, food safety, culinary education, and/or integration of agriculture&amp;#8208;based curriculum. Fiscal Year2017: 1. Support Service grants are intended for eligible entities working with schools or school districts to further develop and provide broad reaching support services to farm to school initiatives._x000D_
2. Implementation grants are intended to help schools or school districts scale or further develop existing farm to school initiatives._x000D_
3. Planning grants are for schools or school districts just getting started on farm to school activities and are intended to help these entities organize and structure their efforts for maximum impact by embedding known best practices into early design considerations._x000D_
4. Training grants are intended for eligible entities to support trainings that strengthen farm to school supply chains, or trainings that provide technical assistance in the area of local procurement, food safety, culinary education, and/or integration of agriculture&amp;#8208;based curriculum.Fiscal Year2018: FY 2018: Planning - $1.5 million; Implementation - $3.0 million; Training - $.5 millionFiscal Year2019: Examples of projects include: aggregating local food supply to more effectively meet the needs of school districts; testing products or conducting school food market feasibility analyses; training agricultural producers on how to access the school food market; organizing field trips to agricultural operations; developing new local food products or formulations to meet the needs of schools; improving infrastructure to accommodate new ingredients or menu items; forming statewide or regional networks or coalitions of varying kinds; and more.</t>
  </si>
  <si>
    <t>Criteria for selecting proposals is detailed in the RFA and includes degree to which the project serves a school or school district with a high percentage of free and reduced price meal enrollment; need, readiness and likelihood of sucess; alignment with farm to school program goals; project design and management; sustainability and transferability; and appropriateness of budget plan.</t>
  </si>
  <si>
    <t>Apr 01,2012</t>
  </si>
  <si>
    <t>https://beta.sam.gov/fal/5431e94c1b414257bd0cb674951e4945/view</t>
  </si>
  <si>
    <t>Senior Farmers Market Nutrition Program</t>
  </si>
  <si>
    <t>Senior Farmers’ Market Nutrition Program (SFMNP)</t>
  </si>
  <si>
    <t>{"list":[{"act":{"description":"Farm Security and Rural Investment Act of 2002, Pub. L. No. 107-171, \nSection 4402, 116 Stat. 334, 7 U.S.C. 3007, as amended."},"publicLaw":{"congressCode":"107","number":"171"},"statute":{"volume":"116"},"USC":{"title":"7","section":"3007"},"executiveOrder":{"title":""},"authorizationTypes":{"act":true},"usc":{"title":"7","section":"3007"}}]}</t>
  </si>
  <si>
    <t>The purposes of the Senior Farmers’ Market Nutrition Program (SFMNP) are to: (1) provide resources in the form of fresh, nutritious, unprepared, locally grown fruits, vegetables, honey, and herbs from farmers’ markets, roadside stands, and community supported agriculture (CSA) programs to low-income seniors; 2) increase the domestic consumption of agricultural commodities by expanding or aiding in the expansion of domestic farmers’ markets, roadside stands, and CSAs; and (3) Develop or aid in the development of new and additional farmers’ markets, roadside stands, and CSAs.</t>
  </si>
  <si>
    <t>State means any of the 50 States, the District of Columbia, and U.S. Territories.  State agencies include State Agriculture Department, Agency on Aging, or Health Department, and Indian Tribal Organizations (ITOs). Local agencies are nonprofit entities or local government agencies which certify eligible participants, issue SFMNP coupons, arrange for distribution of eligible foods through CSA programs, and/or provide nutrition education.  
Each State agency desiring to administer the SFMNP shall annually submit a State Plan of Operations and enter into a written agreement with FNS for administration of the Program in the jurisdiction of the State agency. New State agencies are selected based on the availability of funds, after base grants, for currently participating State agencies. Local SFMNP agencies are selected by participating State agencies based on concentration of eligible senior participants and access to farmers' markets.</t>
  </si>
  <si>
    <t>Persons eligible for the program are low-income seniors, generally defined as individuals who are at least 60 years old and who have household incomes of not more than 185 percent of the federal poverty income guidelines published each year by the Department of Health and Human Services. Some State agencies accept proof of participation or enrollment in another means-tested program, such as the Commodity Supplemental Food Program (CSFP) or Supplemental Nutrition Assistance Program (SNAP), for SFMNP eligibility. Individual participants apply for SFMNP benefits at authorized SFMNP local agencies.</t>
  </si>
  <si>
    <t>{"description":"A signed Federal/State Agreement (FNS-339) is necessary before funds can be allocated to a participating SFMNP State agency. Costs will be determined in accordance with FNS guidelines and instructions.","isApplicable":true}</t>
  </si>
  <si>
    <t>{"environmentalImpact":{"reports":[{"isSelected":true,"reportCode":"otherRequired"}]},"description":"Application is made through submission of a State Plan of Operations as required by law. "}</t>
  </si>
  <si>
    <t>{"description":"The State agency is responsible for the fiscal management of and accountability for SFMNP-related activities for farmers, farmers’ markets, roadside stands, and CSA programs. Each State agency may decide whether to authorize individual farmers and farmers’ markets separately, or to authorize only farmers’ markets. In addition, each State agency may decide whether to authorize roadside stands and/or CSA programs. The State agency may authorize a farmer for participation in a farmers’ market, a roadside stand, and/or CSA program simultaneously. All contracts or agreements entered into by the State agency for the management or operation of farmers, farmers’ markets, roadside stands, and/or CSA programs shall conform to the requirements of 2 CFR Part 200 and USDA implementing regulations 2 CFR Parts 400 and 415. Only farmers, farmers’ markets, and/or roadside stands authorized by the State agency may redeem SFMNP coupons."}</t>
  </si>
  <si>
    <t>Funds are awarded by the Department on the basis of funding formulas to State agencies. If the available funds are insufficient to meet the base grant levels for current SFMNP grantees, a pro-rata reduction will be applied to the grant levels awarded to all participating SFMNP State agencies. If additional funds become available for the SFMNP, such funds would first be distributed evenly among the current grantees to make whole their base grants for that fiscal year. Grant payments are made by a letter of credit.</t>
  </si>
  <si>
    <t>FNS will provide written approval or denial of a completed State Plan of Operations or amendment within 30 days of receipt.</t>
  </si>
  <si>
    <t>{"awarded":"other","description":"SFMNP funds are provided using Federal Reserve Bank letters of credit. State agencies may withdraw funds only as needed.  ","awardedDescription":"All SFMNP coupons must be issued prior to September 30 and must be redeemed by November 30 of each fiscal year."}</t>
  </si>
  <si>
    <t>[{"code":"program","isSelected":true,"description":"State agencies must submit financial and SFMNP performance data on a yearly basis as specified by FNS. Such information must include, but shall not be limited to: (1) Number of participants served with Federal SFMNP funds; (2) Value of coupons issued and/or eligible foods ordered under CSA programs; (3) Value of coupons redeemed and/or eligible foods provided to participants under CSA programs; and (4) Number of authorized outlets by type; i.e., farmers, farmers’ markets, roadside stands, and CSA programs."},{"code":"cash","isSelected":false,"description":""},{"code":"progress","isSelected":false,"description":""},{"code":"expenditure","isSelected":false,"description":""},{"code":"performanceMonitoring","isSelected":false,"description":""}]</t>
  </si>
  <si>
    <t>Each State agency must maintain full and complete records concerning SFMNP operations. Such records must comply with 2 CFR Part 200, Subpart D and USDA implementing regulations 2 CFR Parts 400 and 415 and the following requirements: (1) Records must include, but not be limited to, information pertaining to certification, financial operations, SFMNP coupon issuance and redemption, authorized outlet (farmers, farmers’ markets, and CSA program) agreements, authorized outlet monitoring, CSA program agreements, invoices, delivery receipts, equipment purchases and inventory, nutrition education, fair hearings, and civil rights procedures; and (2) all records must be retained for a minimum of 3 years following the date of submission of the final expenditure report for the period to which the report pertains.</t>
  </si>
  <si>
    <t xml:space="preserve">(Formula Grants) FY 17$20,600,000.00; FY 18 est $20,600,000.00; FY 19 est $20,600,000.00; FY 16$20,273,000.00; - </t>
  </si>
  <si>
    <t>FY 2017 grants ranged from $9,925 to $1,770,555 (actual).
FY 2018 grants range from $9,925 to $1,788,983 (estimate).</t>
  </si>
  <si>
    <t>{"list":[{"fiscalYear":2016,"description":"No Current Data Available. 816,207 Participants, 20,129 Farmers,  3,582 Farmers’ Markets, 2,693 Roadside Stands, 114 Community Supported Agriculture Programs. . "},{"fiscalYear":2017,"description":"808,507 Participants, 19,449 Farmers, 3,641 Farmers’ Markets, 2,541 Roadside Stands, 94 Community Supported Agriculture Programs."},{"fiscalYear":2018,"description":"Delaware became a new SFMNP State agency increasing the number of participating State agencies from 52 to 53."},{"fiscalYear":2019,"description":"No current data available."}],"isApplicable":true}</t>
  </si>
  <si>
    <t>7 CFR Part 249, 2 CFR Part 200</t>
  </si>
  <si>
    <t>Sarah Widor, Director, Supplemental Food Programs Division 3101 Park Center Drive, Alexandria, VA 22302 Email:&lt; a href='mailto:Sarah.Widor@fns.usda.gov'&gt;Sarah.Widor@fns.usda.gov&lt;/a&gt;Phone: (703) 305-2746;</t>
  </si>
  <si>
    <t>http://www.fns.usda.gov/sfmnp/senior-farmers-market-nutrition-program-sfmnp</t>
  </si>
  <si>
    <t xml:space="preserve">10.572 WIC Farmers' Market Nutrition Program (FMNP); 10.565 Commodity Supplemental Food Program; 10.551 Supplemental Nutrition Assistance Program; </t>
  </si>
  <si>
    <t>Fiscal Year2016: No Current Data Available. 52 State agencies, U.S. Territories and federally recognized Indian Tribal Organizations. Fiscal Year2017: 52 State agencies, U.S. Territories and federally recognized Indian Tribal Organizations. Fiscal Year2018: 53 State agencies, U.S. Territories and federally recognized Indian Tribal Organizations.</t>
  </si>
  <si>
    <t>https://beta.sam.gov/fal/5a3e07e46c954bc29d88422f5f7ef457/view</t>
  </si>
  <si>
    <t xml:space="preserve">WIC Grants To States (WGS) </t>
  </si>
  <si>
    <t>{"list":[{"act":{"description":"The Child nutrition Act (CNA)"},"publicLaw":{"congressCode":"111","number":"296"},"USC":{"title":"42","section":"1786"},"authorizationTypes":{"USC":true,"act":true,"publicLaw":true},"usc":{"title":"42","section":"1786"}}]}</t>
  </si>
  <si>
    <t>To provide grants to WIC State agencies to plan, design and implement WIC electronic benefit transfer (EBT) systems so that Program benefits can be provided electronically. To provide grants to WIC State agencies to plan, design, implement, enhance or transfer management information systems (MIS). Please note the following grant activities: 
1. WIC EBT Amendments (non-competitive). Grant funds for WIC EBT amendments are provided to WIC State agencies to support on-going EBT planning or implementation projects. These projects were originally funded through a competitive process using WIC technology or American Recovery and Reinvestment Act funds. WIC State agencies received only partial funding in their original grant awards and amendments provide the additional funds needed to ensure all activities are completed and projects are successful. 
2. WIC EBT Implementation (non-competitive). Implementation grant funds are provided to WIC State agencies to enhance and modify MIS systems to support EBT, conduct cost evaluations, and develop retailer management plans. 
3. WIC State Agency Model (SAM) Amendments (non-competitive). Grant funds for WIC SAM amendments are provided to support WIC State agencies that are either part of the original SAM consortia, or those that need additional funding to complete implementation of a SAM transfer system. These funds are used by WIC State agencies for implementation completion as well as system enhancements through the SAM user group process. 
4. WIC EBT Planning Grants (non-competitive). EBT Planning grants funds are provided to WIC State agencies to assess the feasibility of EBT for their State, as well as to perform a cost analysis to verify EBT affordability. The planning process is a WIC requirement prior to EBT implementation and examines WIC MIS capabilities, retailer capabilities, and baseline paper cost compared to EBT operational cost within the State to better prepare for the challenges of EBT implementation.  WIC State agencies must analyze both on-line and off-line EBT technologies to assess the most cost-effective solution. 
5. WIC Technical Innovation Grants (competitive). WIC Technical Innovation grant funds are provided to WIC State agencies for the development of standardized reporting, retailer certification test scripts, and development of a web-based Internet system that will allow WIC participants to access grocer's websites, select their authorized supplemental foods and purchase them with their EBT cards from the convenience of their homes. 
6. WIC SAM Transfers Grants (non-competitive). SAM Transfer grant funds are provided to WIC State agencies that have completed their planning activities and have an approved Alternatives Analysis document that justifies a SAM as their choice of system transfer. Funds are used for implementation activities.
7. WIC MIS Amendments (non-competitive). Grant funds for WIC MIS amendments are provided to support WIC State agencies that have already received grant funding for their MIS projects. This includes planning for and transferring of an existing system or developing a new system. 
8. WIC MIS Implementation (non-competitive). WIC MIS Implementation grant funds are provided to WIC State agencies that are implementing a new MIS or that are upgrading or enhancing their current MIS. Activities included are design and development, testing, training, and data conversion. 
9. WIC MIS Planning (non-competitive). WIC MIS Planning grant funds are provided to WIC State agencies to assess their current systems, complete a feasibility study and cost analysis, as well as prepare a Request for Proposal for an implementation contractor. 
10. WIC SAM Product Management Office (PMO) (non-competitive). WIC SAM PMO grant funds are provided to WIC State agencies responsible for the support and management of the SAM change control process, including prioritization of enhancements, User Group Governance, and maintenance and operation of the State agency MIS Core Code. 
To provide grants to WIC State agencies that improve and/or enhance services of the WIC program. WIC awards State agencies the following grants: 
1. WIC Breastfeeding Peer Counseling Funds (discretionary). WIC Breastfeeding Peer Counseling Funds are intended to enable State agencies to implement or maintain effective breastfeeding peer counselor programs. Combining peer counseling with the on-going breastfeeding promotion and support efforts in WIC agencies has the potential to significantly impact breastfeeding rates among WIC participants. The Food and Nutrition Service’s long-range vision is to institutionalize peer counseling as a core service in WIC. A portion of these funds may be used to award breastfeeding performance bonuses. These incentives build upon WIC’s longstanding efforts to promote and support breastfeeding, and are intended to recognize and award State agencies that have demonstrated successful breastfeeding promotion and support efforts. 
2. WIC Infrastructure Grants (discretionary). WIC Infrastructure Grants are awarded to State agencies for special State projects of regional or national significance to improve and strengthen the effectiveness of WIC Program services.   To receive funding, projects must comply with the National guidelines provided to WIC State agencies. 
Full and Mini Special Project Grants are awarded to State agencies under the WIC Infrastructure Grants. These grants are focused on innovation in the WIC Program, allowing WIC State agencies to test and evaluate new ideas within WIC regulations. Successful projects should be replicable by other WIC State agencies.
To provide a continuing education/technical assistance program focusing on the improvement of maternal and infant health through the delivery of risk-appropriate high-quality nutrition services through the Maternal Nutrition Intensive Course. This course is currently administered by the University of Minnesota and is designed for WIC staff, dietitians, nutritionists, certified nurse midwives, registered nurses and nurse practitioners, physicians and public health professionals who serve preconceptual, pregnant, post-partum and breastfeeding women. 
WIC disaster infrastructure grant funds to assist Puerto Rico and the U.S. Virgin Islands in the repair and restoration of buildings, equipment, technology, and other infrastructure damaged as a consequence of Hurricanes Irma and Maria.</t>
  </si>
  <si>
    <t>COOPERATIVE AGREEMENTS;PROJECT GRANTS (DISCRETIONARY)</t>
  </si>
  <si>
    <t>State agencies that administer the WIC Program are eligible to apply for WIC Grant to States funds. States may apply individually or as a coalition of States for WIC technology funds. States may apply individually for WIC Breastfeeding Peer Counseling and Infrastructure grants.
Disaster infrastructure grants are available to the Puerto Rico WIC and the U.S. Virgin Islands WIC to assist in the repair and restoration of buildings, equipment, technology, and other infrastructure damaged as a consequence of Hurricanes Irma and Maria.</t>
  </si>
  <si>
    <t>WIC participants will be the ultimate beneficiary in that improved technology will allow for more efficient and effective clinic operations. Additionally, the WIC Program is moving towards the issuance of benefits through electronic benefit transfer. This will enhance their shopping experience and allow for greater flexibility in benefit delivery. 
Pregnant and breastfeeding women participating in the WIC Program are encouraged to initiate and sustain breastfeeding by peer counselors funded by Breastfeeding Peer Counseling grants. 
Program improvements resulting from Infrastructure Grants benefit all WIC participants. 
Disaster Infrastructure Grants will allow Puerto Rico WIC and Virgin Islands WIC to repair and restore buildings, equipment, technology, and other infrastructure damaged as a consequence of Hurricanes Irma and Maria.</t>
  </si>
  <si>
    <t>{"description":"Only WIC State agencies that administer the WIC Program are eligible. Applicants must submit proper documentation through the FNS funding process to ensure adequate resources are available for project success. Applicants are required to submit a description of the technology/ special Sate project, staffing and budget documents, feasibility studies, cost allocation plans, and any other required documents. A properly executed Federal/State agreement between FNS and the State agency is necessary before funds can be allocated. \nFor WIC Disaster Infrastructure Grants, State agencies must specify proposed plans for the use of grant funds, and ensure each proposed grant activity is within statutory scope, reasonable, necessary, and allocable, and has clear timelines for completion within the period available for grantee expenditure.","isApplicable":true}</t>
  </si>
  <si>
    <t>{"environmentalImpact":{"reports":[{"isSelected":true,"reportCode":"otherRequired"}]},"description":"Applicants must submit technology grants requests using the FNS WIC MIS and/or EBT funding process, which relies on an approved APD as a pre-requisite step. Prior to receiving WIC Disaster Infrastructure Grants, applicable State agencies must submit a needs assessment to determine State Agency restoration and repair needs. To receive funding, the identified needs must be within statutory scope, reasonable, necessary, and allocable."}</t>
  </si>
  <si>
    <t>{"description":"Special Project grants are competitive grants. Applications are submitted via Grants.gov.  Applicants must submit proper documentation to FNS for approval before the project begins. \nThere is no application process for Breastfeeding Peer Counseling Grants. To receive funding, State agencies must submit documentation requesting or declining funds.\nFor the WIC Disaster Infrastructure Grants, State agencies must submit a needs assessment for approval based on statutory scope, and whether the iterated item is reasonable, necessary, and allocable."}</t>
  </si>
  <si>
    <t>FNS will review all documentation within 90 days of receipt to determine if the project meets all requirements. Continued funding will be provided if the WIC State agency meets all requirements and if funding is available. 
WIC Breastfeeding Peer Counseling grants are provided to State agencies administering the WIC Program based on an FNS approved plan and the number of pregnant and breastfeeding women participating in the program. Breastfeeding performance bonuses are funded with Breastfeeding Peer Counseling grants. Bonus awards are based upon State agencies that have the highest percentage of fully breastfed infants and/or those that have the greatest improvement of the percentage of fully breastfed infants over the last fiscal year. 
WIC Disaster Infrastructure Grants will be awarded once proposed projects have been approved based on statutory scope, and deemed necessary, reasonable, and allocable.</t>
  </si>
  <si>
    <t>About 3 to 6 months for technology grants. Approval determination for Breastfeeding Peer Counseling grant is made within 30 days of submission of a completed plan or amendment. Approval determination for the Infrastructure grants is made approximately 90 days from date of submission.  None for WIC Disaster Infrastructure Grants.</t>
  </si>
  <si>
    <t>{"awarded":"letter","description":"Technology grant funds are available from 2-5 years, depending on project timeline. Obligations must occur within the specified award period. \nThe WIC Breastfeeding Peer Counseling funds are 2 year funds. \nWIC Infrastructure Grant funds are 2 year funds\nDisaster Infrastructure Grants are available until September 30, 2019 and must be expended within 24 months following the agency's obligation of those funds."}</t>
  </si>
  <si>
    <t>[{"code":"program","isSelected":true,"description":"Progress reports and financial status reports must be submitted as outlined in the cooperative agreement.  "},{"code":"cash","isSelected":false,"description":""},{"code":"progress","isSelected":true,"description":"Quarterly progress reports are required."},{"code":"expenditure","isSelected":true,"description":"WIC State agencies must submit quarterly and annual financial reports in the FNS Food Programs and Reporting System (FPRS)."},{"code":"performanceMonitoring","isSelected":false,"description":""}]</t>
  </si>
  <si>
    <t>State agencies must maintain records as necessary to support the use of all grants to States funds in accordance with the Cooperative Agreement. Such records must be retained for a period of 3 years after the date of submission of the final report for the fiscal year to which the records pertain, except that if audit findings have not been resolved, the records shall be retained beyond the three year period as long as required for the resolution of the issues raised by the audit.</t>
  </si>
  <si>
    <t>(Project Grants (Cooperative Agreements)) FY 17$0.00; FY 18 est $20,000,000.00; FY 19 Estimate Not Available  FY 16$220,000,000.00; - The following Technology grants were awarded for FY 2017: 
1. WIC EBT Amendments (non-competitive), no grants awarded. 
2. WIC EBT Implementation (non-competitive) 9 awards totaling $ 19,956,987 
3. WIC SAM Amendments (non-competitive) no grants awarded. 
4. WIC EBT Planning Grants (non-competitive) 4 awards totaling $910,549 
5. WIC Technical Innovation Grants (competitive) no grants awarded 
6. WIC SAM Transfer Grants (non-competitive), 1 award totaling $1,888,569 
7. WIC MIS Amendments (non-competitive), no grants awarded. 
8. WIC MIS Implementation (non-competitive); 5 awards totaling $31,468,209
 9. WIC MIS Planning (non-competitive), 1 award totaling $244,000. 
10. WIC SAM Product Management Office Grants (non-competitive) 3 awards totaling $3,900,788. 
There was no funding estimated for FY 2017. Grants were funded using FY 2016 funding.(Project Grants (Discretionary)) FY 17$60,000,000.00; FY 18 est $60,000,000.00; FY 19 est $60,000,000.00; FY 16$60,000,000.00; - Breastfeeding Peer Counseling funds are awarded to States under this grant. In FY 2017, an States/ITOs allocated $59,900,000 in Breastfeeding Peer Counseling grants and $100,000 in Breastfeeding Bonus Awards.(Cooperative Agreements) FY 17$35,700.00; FY 18 est $35,700.00; FY 19 Estimate Not Available  FY 16$35,700.00; - Maternal Nutrition Intensive Course is awarded under this grant. (Project Grants (Discretionary)) FY 17$13,600,000.00; FY 18 est $13,600,000.00; FY 19 est $13,600,000.00; FY 16$13,600,000.00; - General Infrastructure and Special Project Grants are awarded under this grant.(Project Grants (Discretionary)) FY 17$0.00; FY 18 Estimate Not Available  FY 19 Estimate Not Available  - WIC Disaster Infrastructure Grants are granted under these funds.</t>
  </si>
  <si>
    <t>In FY 2017, 79 Breastfeeding Peer Counseling grants totaling $59,900,000 were awarded. Grants ranged from $21,000 to $8,731,149 The remaining $100,000 in Breastfeeding Peer Counseling funds were awarded as Breastfeeding Performance Bonus awards to 3 large (&gt;1000 participants) and 3 small (&lt;1000 participants) State agencies shown to have greatest percentage increase of the number of fully breastfed infants than in the previous fiscal year. 
Awards ranged from $1,217 to $60,195. 
18 General Infrastructure grants ranging from $18,000 to $750,000 and four Special Project Grants focusing on improving the delivery of WIC services; the grant amounts totaled $1,128,749</t>
  </si>
  <si>
    <t>{"list":[{"fiscalYear":2016,"description":"No Current Data Available. 84 Breastfeeding Peer Counseling grants, 8 Breastfeeding Performance Bonus awards were awarded; Special Project Infrastructure Grants: 4 full grants and 2 mini-grants focusing on Child Retention were awarded;  University of Minnesota was awarded a cooperative agreement to administer the Maternal Nutrition Intensive Course. University of Minnesota Maternal Intensive Course was held July 27-29, 2016"},{"fiscalYear":2017,"description":"79 Breastfeeding Peer Counseling grants, 6 Breastfeeding Performance Bonus awards were awarded; Special Project Infrastructure Grants: 2 full grants and 2 mini-grants focusing on improving the delivery of WIC services were awarded.  University of Minnesota was awarded a cooperative agreement to administer the Maternal Nutrition Intensive Course. University of Minnesota Maternal Intensive Course was held July 16-18, 2017."},{"fiscalYear":2018,"description":"No current data available. "},{"fiscalYear":2019,"description":"No current data available."}],"isApplicable":true}</t>
  </si>
  <si>
    <t>7 CFR Part 3016, 7 CFR Part 3017, 7 CFR Part 3018.</t>
  </si>
  <si>
    <t>{"flag":"none","description":"FNS Regional Offices  https://www.fns.usda.gov/fns-regional-offices"}</t>
  </si>
  <si>
    <t>http://www.fns.usda.gov/wic/women-infants-and-children-wic</t>
  </si>
  <si>
    <t>State agencies will use the APD process for project approval and request funding using MIS and EBT funding request protocol.
State agencies will submit a needs assessment form outlining the type of needs, the year of obligation, estimated cost, need reason and timeframe of completion.</t>
  </si>
  <si>
    <t>https://beta.sam.gov/fal/eb15214cec154b1f99f4c85a1430a32b/view</t>
  </si>
  <si>
    <t>[{"code":"subpartB","isSelected":true},{"code":"subpartC","isSelected":true},{"code":"subpartD","isSelected":false},{"code":"subpartE","isSelected":true},{"code":"subpartF","isSelected":true}]</t>
  </si>
  <si>
    <t>Child Nutrition Discretionary Grants Limited Availability</t>
  </si>
  <si>
    <t>{"list":[{"publicLaw":{"congressCode":"","number":""},"USC":{"title":"42","section":"1751, 1758, 1759a,1761, 1765, 1766, 1769, 1772, 1773, 1779"},"authorizationTypes":{"USC":true},"usc":{"title":"42","section":"1751, 1758, 1759a,1761, 1765, 1766, 1769, 1772, 1773, 1779"}}]}</t>
  </si>
  <si>
    <t>National School Lunch Program (NSLP) Equipment Assistance Grants are awarded via a competitive grant process to school food authorities giving priority to high need schools (i.e. schools in underserved areas, schools with limited access to other resources, and age of food service equipment) where 50 percent or more of the enrolled students are eligible for free or reduced meals.
Direct Certification Improvement Grants are awarded to assist States agencies in improving their direct certification processes and rates.
Administrative Review and Training (ART) grants are awarded to State agencies to conduct additional administrative reviews of selected local educational agencies and to provide funding for state agencies to be used for oversight and training of administrative personnel on application, certification, verification, meal counting, and meal claiming procedures. 
Summer Electronic Benefits Transfer for Children demonstrations develop and test innovative methods of providing access to food for children during the summer months when schools are not in regular session to reduce or eliminate the food insecurity and hunger of children, and improve the nutritional status of children. Participating States and Tribal Nations provide Summer EBT food benefits on debit cards to eligible low-income families with school-age children during the summer months, giving them more resources to use at retail food stores.
Grants to Improve Health and Nutrition were previously available to State agencies for projects that were aimed at improving the health and wellness of children in child care settings. 
School Breakfast Expansion grants were previously available to eligible State agencies to provide sub-grants to local educational agencies for qualifying schools to establish, maintain, or expand the School Breakfast Program.</t>
  </si>
  <si>
    <t xml:space="preserve">Determined by the legislation authorizing the grants.  </t>
  </si>
  <si>
    <t>Determined by the legislation authorizing the grants.</t>
  </si>
  <si>
    <t>{"description":"Determined by the legislation providing the grants.  For example, the SBP Grants under Public Law 108-7 earmarked funds for a specific State, with the remaining funds to be awarded competitively.  Eleven States were identified that had less than 60 percent of their NSLP Schools participating in the SBP over the past 3 years. These States received an Application for SBP Start-up Grant Funds.","isApplicable":false}</t>
  </si>
  <si>
    <t>{"description":"For ART and DC grants, application package must be submitted electronically via http://www.grants.gov.  \n\n\nNote:  NSLP Equipment grants are not submitted via grants.gov."}</t>
  </si>
  <si>
    <t>Upon receipt of an application from an interested party a review is performed by the agency for eligibility and sufficiency of the Request For Applications (RFA) requirements.  Subsequently, all acceptable applications are objectively reviewed by a technical panel according to established criteria set forth in the RFA. The panel makes award recommendations based on the scoring results. The Food and Nutrition Service (FNS) selecting official then makes the final award decisions.</t>
  </si>
  <si>
    <t>Selection of applicants for a grant award can take from 3 to 5 months depending on the number of applications that are received.</t>
  </si>
  <si>
    <t>Refer to the RFA for information.</t>
  </si>
  <si>
    <t>Refer to the RFA for information regarding renewals.</t>
  </si>
  <si>
    <t>{"awarded":"letter","description":"The period of performance of the grants vary based on project plan. Grant period of performance is generally from 1 year to 4 years.  Extensions to the period of performance must be approved by FNS."}</t>
  </si>
  <si>
    <t>[{"code":"program","isSelected":true,"description":"Grantees are required to submit both quarterly and a final financial and program progress reports."},{"code":"cash","isSelected":true,"description":"Grantees are required to submit quarterly and a final financial progress reports. SF-425"},{"code":"progress","isSelected":true,"description":"Grantees are required to submit quarterly and a final program progress reports.  SF-425"},{"code":"expenditure","isSelected":true,"description":"Grantees are required to submit both quarterly and a final financial and program progress reports.  SF-425"},{"code":"performanceMonitoring","isSelected":false,"description":""}]</t>
  </si>
  <si>
    <t>{"isApplicable":true,"description":"2 CFR Part 400: USDA’s implementing regulation of 2 CFR Part 200 “Uniform Administrative Requirements, Cost Principles, and Audit Requirements for Federal Awards”"}</t>
  </si>
  <si>
    <t>State agencies must maintain records as necessary to support the use of grant funds in accordance with the grant agreement. Such records must be retained for a period of 3 years after the date of submission of the final report for the fiscal year to which the records pertain, except that if audit findings have not been resolved, the records must be retained beyond the 3-year period as long as required for the resolution of the issues raised by the audit.</t>
  </si>
  <si>
    <t>(Project Grants (Discretionary)) FY 17$30,000,000.00; FY 18 est $30,000,000.00; FY 19 Estimate Not Available  FY 16$30,000,000.00; - School Lunch (NSLP) Equipment Grants(Project Grants (Discretionary)) FY 17$0.00; FY 18 est $2,011,426.00; FY 19 est $0.00; FY 16$1,550,000.00; - Direct Certification Grants (Project Grants (Discretionary)) FY 17$4,000,000.00; FY 18 est $4,000,000.00; FY 19 est $4,000,000.00; FY 16$4,000,000.00; - Administrative Review and Training Grants(Project Grants (Discretionary)) FY 17$0.00; FY 18 est $0.00; FY 19 est $0.00; FY 16$0.00; - Improve Health and Nutrition - no grants were awarded for 2015, 2016, 2017 or expected for 2018.(Project Grants (Discretionary)) FY 17$0.00; FY 18 est $0.00; FY 19 est $0.00; FY 16$0.00; - School Breakfast Expansion, no grants were awarded for 2017.  The last time grants were awarded was 2013.(Project Grants (Discretionary)) FY 17$25,181,000.00; FY 18 est $22,844,000.00; FY 19 est $22,957,000.00; - Summer EBT for Children (SEBTC)</t>
  </si>
  <si>
    <t>For FY 2018, the National School Lunch Program (NSLP) Equipment Assistance Grants ranged from $37,410 to $3,662,051. Grant average was $555,556.
For FY 2018, there were three Direct Certification Grants awarded ranging from $86,160 to $970,580. Grant average was $670,475.
For Summer 2018, $1.2 million was awarded in late FY2017 to two additional Summer EBT for Children Grants in addition to $30.3 million awarded to seven grants in March 2017.  Grants ranged from $800,000 to $12.3 million.
There is no information to report for FY 2018 Administrative Review and Training Grants since the FY 2018 grant funding will be combined with previous FY 2017 grant funding in a FY 2019 RFA to be released on a future date.</t>
  </si>
  <si>
    <t>{"list":[{"fiscalYear":2016,"description":"ART Grants:  No current data available.\r\n\r\nDC Grants:  2 States, New Jersey and Pennsylvania.\r\n\r\nUSDA awarded Equipment grants to 54 State agencies.  USDA awarded five (5) ART grants to the following states: Colorado, Florida, Idaho, New Jersey and Nevada\r\n\r\nUSDA awarded six (6) DC grants to the following states: New Jersey, Pennsylvania, Nebraska, California, District of Columbia and Maryland.\r\n\r\nUSDA awarded School Equipment grants to State agencies"},{"fiscalYear":2018,"description":"(Refer to the USDA FNS Child Nutrition Programs website)\n\nDirect Certification Grants: https://www.fns.usda.gov/school-meals/2018-direct-certification-improvement-grant-summaries\n\nAdministrative Review and Training (ART) Grants: https://www.fns.usda.gov/school-meals/fy2016-method-ii-art-grant-summaries \n\nNSLP Equipment Grants: https://www.fns.usda.gov/pressrelease/2016/003416 \n\nSummer EBT: https://www.fns.usda.gov/ops/summer-food-children-demonstrations\nand\nhttps://fns-prod.azureedge.net/sites/default/files/ops/sebtcfinalreport.pdf"}],"isApplicable":true}</t>
  </si>
  <si>
    <t>7 CFR, as applicable.  Also, determined by the legislation authorizing the grants.</t>
  </si>
  <si>
    <t>Fiscal Year2017: Administrative Review and Training (ART) Grants:
https://www.fns.usda.gov/school-meals/fy2016-method-ii-art-grant-summaries
NSLP Equipment Grants:
https://www.fns.usda.gov/pressrelease/2016/003416
Summer EBT:
https://www.fns.usda.gov/ops/summer-food-children-demonstrations 
and 
https://fns-prod.azureedge.net/sites/default/files/ops/sebtcfinalreport.pdfFiscal Year2018: Direct Certification Grants: https://www.fns.usda.gov/school-meals/2018-direct-certification-improvement-grant-summaries</t>
  </si>
  <si>
    <t>Applications are initially reviewed for eligibility and sufficiency, as defined in the RFA. Those applications that meet the criteria are reviewed by a technical panel based on specific criteria outlined in the RFA. The panel makes recommendations to the selecting official based on scoring results. The selecting official makes the final award decisions.</t>
  </si>
  <si>
    <t>https://beta.sam.gov/fal/10e63ec89ca94264808ed3aae5d290ee/view</t>
  </si>
  <si>
    <t>Supplemental Nutrition Assistance Program, Process and Technology Improvement Grants</t>
  </si>
  <si>
    <t xml:space="preserve">Process and Technology Improvement Grants (PTIG) </t>
  </si>
  <si>
    <t>{"list":[{"act":{"description":"Section, 11(t), Food and Nutrition Act of 2008, as amended, 7 U.S.C. 2026(a)(a); Section 17(b)(1), 7 U.S.C. 2026(b)(1); Farm Security and Rural Investment Act of 2002, Public Law 107-171; Public Law 110-246, American Taxpayer Relief Act, Public Law 112-240"},"authorizationTypes":{"act":true}}]}</t>
  </si>
  <si>
    <t>Process and Technology Improvement Grants:   The purpose of these grants is to support efforts by State agencies and their community-based and faith-based partners to develop and implement: 1) Simplified SNAP application and eligibility systems; or 2) Measures to improve access to SNAP benefits by eligible applicants._x000D_
_x000D_
Grant proposals should focus on improving the quality and efficiency of operations and processes within the SNAP office. Specifically, FNS is interested in initiatives that use new technologies or examine office processes in order to improve application processing timeliness for initial applications or recertification.</t>
  </si>
  <si>
    <t>State agencies that administer the SNAP, State or local governments; agencies that provide health or welfare services; public health or educational entities and private nonprofit entities such as community-based or faith-based organizations, food banks, or other emergency feeding organizations.</t>
  </si>
  <si>
    <t>The entities eligible to receive grants under this competition are:_x000D_
- The 53 State agencies that administer the SNAP;_x000D_
- State or local governments;_x000D_
- Agencies providing health or welfare services;_x000D_
- Public health or educational entities; and_x000D_
- Private non-profit entities such as community-based or faith-based organizations, food banks, or other emergency feeding organizations._x000D_
_x000D_
(1) State agencies and State and local governments should have the necessary approvals of state officials (such as councils or legislatures) of funding prior to submitting the application. Applicants should also acknowledge in their application that all necessary_x000D_
approvals for funding have been obtained._x000D_
_x000D_
(2) Non-profit organizations are required to submit a copy of the IRS Determination Letter,_x000D_
form 501(c)(3) or proof of application for exempt status under section 501(c)(3) of the_x000D_
Internal Revenue Code, a list of their Board of Directors if applicable, and their most_x000D_
recent audited financial statements signed by the Treasurer or the Treasurer of the board._x000D_
Educational entities are also required to submit their most recent financial statements_x000D_
signed by the Treasurer or Treasurer of the board. Applications submitted without these_x000D_
will be considered non-responsive and eliminated from consideration. All corporations,_x000D_
including non-profit corporations are required to complete the attached representation_x000D_
regarding felony convictions and tax delinquency._x000D_
_x000D_
Agreements are established between State Agencies and FNS.  States use funds to improve service to SNAP applicants and recipients.</t>
  </si>
  <si>
    <t>{"description":"Proof of non-profit status is required of nonprofit organizations and institutions.  Nonprofits must also submit an IRS Determination Letter, Form 501C (3).  Specific instructions provided in Request for Application.","isApplicable":true}</t>
  </si>
  <si>
    <t>{"environmentalImpact":{"reports":[{"isSelected":true,"reportCode":"otherRequired"}]},"description":"Special Instructions\r\n\r\nLetters of Commitment or Endorsement\r\nFNS recognizes that the grant proposals responding to this RFA will directly affect State agency operations. Therefore, if the grant proposal is from an entity other than a State agency, it must show that a State agency strongly endorses or is involved in the proposed project in order to be considered.\r\n\r\nPlease refer to the two types of letters described below to determine which is appropriate to submit with your proposal. Please note that State agencies are able to submit an application on their own in which case a letter of endorsement is needed.  If the State agency is partnering with another entity on the project a letter of commitment from that entity is required. \r\n\r\nState agencies may choose to submit an application on their own as well as additional application(s) with other organizations. Please refer to the section above on “Limitations on the Number of Applications.”  Applications that require a letter of commitment or a letter of endorsement which fail to provide one will be considered non-responsive and eliminated from consideration. FNS will NOT consider additions or revisions to applications once they are received. Therefore, unless the applicant is a State agency submitting an application on its own, a letter of commitment or letter of endorsement must be include the application package to be considered for funding. Such letters may be addressed to the FNS Grant Officer.\r\n\r\nA Letter of Commitment is required if the grant proposal is from a State agency working in partnership with another organization(s). The letter(s) of commitment must describe:\r\n- the organization’s role in the project,\r\n- the amount of time it intends to commit to the project and an attestation that it will\r\ncooperate with the grant applicant in implementing the project, and\r\n- must be provided on the respective organization’s letterhead and be signed by an\r\nauthorizing individual.\r\n\r\nA Letter of Endorsement is required if an applicant is not partnering with a State agency. The State agency’s letter of endorsement must:\r\n- explain that the State agency is aware of the projected impact on its system and is\r\nsupportive of the proposed project, and\r\n- be on the respective State agency’s letterhead and be signed by an authorizing official."}</t>
  </si>
  <si>
    <t>{"description":"Application packages should be prepared in accordance with instructions in a specific Request for Application (RFA) and submitted to grants.gov by the specific deadline.","isApplicable":true}</t>
  </si>
  <si>
    <t>Following the initial screening process, FNS will assemble a peer panel group to review and determine the technical merits of each application.  The peer panel will evaluate the proposals based on how well they address the required application components.  The peer panel members will recommend applications for consideration for a grant award based on the evaluation scoring.  The selecting official reserves the right to award a grant to meet agency priorities, program balance, geographical representation, or project diversity. _x000D_
_x000D_
The selecting official will consider the panel recommendations.  In general, awards will be based on rank funding order.  However, FNS reserves the right to fund out of rank order to achieve agency priorities (such as to grant an award to an entity that includes a joint effort between a State agency and a community-based or faith-based organization, demographic, or socioeconomic diversity, etc.). If the panel review indicates that FNS has received few or no technically acceptable proposals, the selecting official may determine that FNS will make no awards, or commit less than the $5 million set aside for this purpose.</t>
  </si>
  <si>
    <t>Provided in Request for Application.</t>
  </si>
  <si>
    <t>Instructions provided in Request for Application.</t>
  </si>
  <si>
    <t>{"awarded":"letter","description":"Grantees will be allowed to use the grant funds for the duration of the 3 year project period. Grants awarded in FY18 will be funded for the period of September 30, 2018, through September 30, 2021."}</t>
  </si>
  <si>
    <t>[{"code":"program","isSelected":true,"description":"Final report and major change reporting, if applicable."},{"code":"cash","isSelected":false,"description":""},{"code":"progress","isSelected":true,"description":"Quarterly progress reports"},{"code":"expenditure","isSelected":true,"description":"Financial status reports"},{"code":"performanceMonitoring","isSelected":true,"description":"Final report and major change reporting, if applicable."}]</t>
  </si>
  <si>
    <t>(Salaries and Expenses) FY 17$5,000,000.00; FY 18 est $5,000,000.00; FY 19 est $5,000,000.00; FY 16 est $5,000,000.00; - FNS is authorized to award up to $5 million annually in Process and Technology Improvement Grants (PTIG).  The grant awards are multiyear money intended to fund projects for a 3 year period.</t>
  </si>
  <si>
    <t>See: https://www.fns.usda.gov/snap/fy2018-snap-process-and-technology-improvement-grants
FNS anticipates awarding between 6 and 11 awards annually.</t>
  </si>
  <si>
    <t>{"list":[{"fiscalYear":2016,"description":"•  Delaware Department of Health and Social Services (DE) – $667,618\r\n•  Florida Department of Children and Families (FL) – $447,282\r\n•  Info Line of San Diego 2-1-1 (CA) – $100,000\r\n•  Maryland Department of Human Resources (MD) – $723,065\r\n•  Missouri Department of Social Services (MO) – $955,035\r\n•  Nebraska Department of Health and Human Services (NE) – $607,000\r\n•  Washington Department of Social and Health Services (WA) – $1,500,000 • Delaware Department of Health and Social Services (DE) – $667,618\r\n• Florida Department of Children and Families (FL) – $447,282\r\n• Info Line of San Diego 2-1-1 (CA) – $100,000\r\n• Maryland Department of Human Resources (MD) – $723,065\r\n• Missouri Department of Social Services (MO) – $955,035\r\n• Nebraska Department of Health and Human Services (NE) – $607,000\r\n• Washington Department of Social and Health Services (WA) – $1,500,000 "},{"fiscalYear":2017,"description":"Currently unavailable."}],"isApplicable":true}</t>
  </si>
  <si>
    <t>Process and Technology Improvement Grants:  7 CFR Part 3015, 7 CFR Part 3016, 7CFR Part 3017, 7 CFR Part 3021, 7 CFR Part 3019.</t>
  </si>
  <si>
    <t>{"flag":"none","description":"Not applicable."}</t>
  </si>
  <si>
    <t>Mary Rose Conroy3101 Park Center Drive, 8th floor, Alexandria, VA 22302 Email:&lt; a href='mailto:maryrose.conroy@fns.usda.gov'&gt;maryrose.conroy@fns.usda.gov&lt;/a&gt;Phone: 703-305-2803;</t>
  </si>
  <si>
    <t>https://www.fns.usda.gov/grant-opportunities</t>
  </si>
  <si>
    <t xml:space="preserve">Fiscal Year2017: Currently unavailable.Fiscal Year2016: Delaware Department of Health and Social Services (DE) – will design, develop, and implement a triage solution in each of its 18 local SNAP offices. A Triage Specialist will be stationed in the lobby area of each location to welcome clients as they enter and perform “triage” on the purpose for their visit. Triage Specialists will be equipped with a tablet that has a camera and wireless access which will enable them to connect to DE Worker Web application and view case status information. The Triage Specialist will be able to take photos of the client’s supporting documentation and email the photos to the Document Imaging System (DIS) Inbox, renewals Inbox, or other designated email inboxes. One of the applications available on the tablet will be a cloud-hosted rules-based expert system that will contain rules and decision logic to assist the Triage Specialist in addressing clients’ needs. The application will prescreen for potential eligibility but will not determine benefit amounts. This will help Triage Specialists accurately address a wide variety of client questions.  Awarded: $667,618_x000D_
_x000D_
Florida Department of Children and Families (FL) – will use grant funds to improve the EBT card replacement and address change reporting process for SNAP recipients. System programmers will make changes to existing software to allow clients to report if their EBT card was Lost, Stolen, or Damaged and submit a request for a replacement EBT card in the web-based self-service portal. The EBT vendor will make changes to existing software to interface with the State’s eligibility system to allow the EBT system to accept the transmission of a replacement card request, change the status accordingly, and also create the necessary logs for tracking and reporting purposes. This will streamline the replacement EBT card process and improve the accuracy of the mailing addresses on file for clients. In turn, this will reduce the amount of returned mail and provide replacement cards to customers in a timely manner.  Awarded: $447,282_x000D_
_x000D_
Maryland Department of Human Resources (MD) – will use grant funds to better coordinate case management service across American Job Centers, community-based SNAP E&amp;T providers, and local Departments of Social Services. DHR will pilot the implementation of ICF Incorporated’s proprietary tool, wQ®, in Baltimore City and the eight Maryland counties that have implemented FNS Able-bodied Adults Without Dependents (ABAWD) time-limit waivers. DHR will integrate wQ® with the existing Maryland Workforce Exchange (MWE) and a suite of SNAP E&amp;T tools. By sharing key client information collected in wQ® with the MWE system, DHR hopes to increase the rate of referral to MWE by SNAP caseworkers and partners, simplify the registration of clients into MWE, improve the usage of MWE by SNAP clients, and ultimately help SNAP clients meet their work requirements on their pathways to self-sufficiency. Awarded: $723,065_x000D_
_x000D_
Missouri Department of Social Services (MO) – will use grant funds to rewrite the MO Benefit Center platform using Microsoft .NET to enable mobile capability. The project will also expand the customer portal to offer self-service functionality which will include the ability to submit a SNAP application, report changes in household circumstances, and provide the option to receive automated reminder calls or text messages. New geographic information will also be available on the MO Benefit Center website to help clients locate the nearest food bank, resource centers, Veteran’s Affairs facilities and Workforce Development Job Centers. Awarded:  $955,035_x000D_
_x000D_
Nebraska Department of Health and Human Services (NE) – this project consists of three initiatives to achieve customer service outcomes to improve access to SNAP benefits by eligible applicants. 1) Workforce optimization software will be purchased to provide information to managers and supervisors needed for scheduling or forecast staffing. 2) Communication boards will be purchased and a network will be developed to connect the dashboard programming to the operating systems (phone, document management, and eligibility). Changes to the N-FOCUS eligibility system will be made to create automated lists of clients who consent to receive text message alerts along with their phone number and a daily file of text messages to be sent. Text reminders will be sent to clients to alert them if verification is needed, if recertification is due, changes in case status, and other changes affecting eligibility. This will serve as a complement to mailed or emailed notices for those who have opted to receive electronic notices through Nebraska’s FNS approved Electronic Notice waiver.  Awarded:  $607,000_x000D_
_x000D_
Info Line of San Diego 2-1-1 (CA) – will use funding to connect three systems as part of the region-wide data exchange. Through this project, the telephone system (inContact), the appointment setting system (TimeTrade), and a new text messaging system will auto-populate information into 2-1-1’s Client Management System (Salesforce). This information will interface and ultimately 2-1-1’s client records will be accessible to the County of San Diego as part of a community-wide initiative to streamline client access to services and to share client data across stakeholders. The County will be able to see relevant pieces of work completed prior to an application being submitted by 2-1-1 along with relevant data that the client shared.  Awarded: $100,000 _x000D_
 _x000D_
Washington Department of Social and Health Services (WA) – will use grant funds to develop a mobile app that will provide SNAP clients and applicants with the ability to upload documents, review, and update their case information using an app designed for smartphones and tablets. This project will also enable DSHS to use web platforms to send text message alerts and reminders to clients informing them of upcoming appointments or needed documentation.  Awarded: $1,500,000 </t>
  </si>
  <si>
    <t>The review panel to score and rank applications uses Technical Review Criteria which includes: (1) Project Design; (2) Budget Appropriateness and Economic Efficiency; (3) Organizational Experience and Management/Staff Capability; (4) Evaluation; and (5) Presentation.</t>
  </si>
  <si>
    <t>https://beta.sam.gov/fal/d4844dea2b3940e4b35d73200647df90/view</t>
  </si>
  <si>
    <t xml:space="preserve">Fresh Fruit and Vegetable Program </t>
  </si>
  <si>
    <t>FFVP</t>
  </si>
  <si>
    <t>{"list":[{"act":{},"USC":{"title":"42","section":"1769"},"authorizationTypes":{"USC":true,"act":true},"usc":{"title":"42","section":"1769"}}]}</t>
  </si>
  <si>
    <t xml:space="preserve">To assist States, through cash grants, in providing free fresh fruits and vegetables to elementary schools with high percentages of children who receive free or reduced price meals through the National School Lunch Program. </t>
  </si>
  <si>
    <t>In order to be eligible to participate in the FFVP, the school must be a low-income public or nonprofit private elementary school, and must participate in the National School Lunch Program.</t>
  </si>
  <si>
    <t>All elementary school children enrolled in schools participating in the Fresh Fruit and Vegetable Program receive free fresh fruits and vegetables outside of the National School Lunch and School Breakfast Programs.</t>
  </si>
  <si>
    <t>{"description":"The applicant organization must be currently participating in the National School Lunch Program. The applicant must be an elementary school as defined by section 9101 of the Elementary and Secondary Education Act of 1965 (20 USC 7801). Costs will be determined in accordance with USDA Uniform Federal Assistance Regulations.","isApplicable":true}</t>
  </si>
  <si>
    <t>{"environmentalImpact":{"reports":[{"isSelected":true,"reportCode":"otherRequired"}]},"description":"The school-level application prototype form furnished by FNS may be modified by the State agency. An applicant should consult the State office or official designated as the single point of contact in the State for the National School Lunch Program for more information on the process FNS requires to be followed for participation in FFVP."}</t>
  </si>
  <si>
    <t>{"description":"Low income, public or private nonprofit elementary schools apply to the State agency, or may be selected for participation by the State agency."}</t>
  </si>
  <si>
    <t>The elementary schools with the highest percentages of children eligible for free and reduced price meals will be selected. The State agency then enters into an agreement with the school food authority for its participation in the program. The agreement stipulates that schools will operate the Fresh Fruit and Vegetable Program according to federal requirements for the program.</t>
  </si>
  <si>
    <t>Agreements become effective upon approval by the State agency.</t>
  </si>
  <si>
    <t>The State agency is responsible for selecting schools based on high free and reduced price percentages. There is no appeal process if not selected.</t>
  </si>
  <si>
    <t>Schools may be renewed annually through a re-application process (or modified application process) depending on their free and reduced price meal eligibility percent ranking each year.</t>
  </si>
  <si>
    <t>{"awarded":"letter","description":"The program is permanent and amended as necessary described by law. Schools/SFAs have one fiscal year in which to spend the funds awarded."}</t>
  </si>
  <si>
    <t>[{"code":"program","isSelected":true,"description":"State agencies must ensure that each school food authority with participating schools maintains and submits reimbursement claim forms to the State agency in order to receive reimbursement. State agencies must submit expenditure data quarterly via the SF-425 report. States must submit final fiscal year grant close out reports within 120 days after the end of the grant period."},{"code":"cash","isSelected":true,"description":"State agencies are required to complete SF-425 reports."},{"code":"progress","isSelected":false,"description":""},{"code":"expenditure","isSelected":true,"description":"State agencies must ensure that each school food authority with participating schools maintains and submits reimbursement claim forms to the State agency in order to receive reimbursement. State agencies must submit expenditure data quarterly via the SF-425. States must submit final fiscal year grant close out reports within 120 days after the end of the grant period."},{"code":"performanceMonitoring","isSelected":false,"description":""}]</t>
  </si>
  <si>
    <t>{"isApplicable":true,"description":"Audits may be conducted less frequently under conditions specified in A-133. The FFVP is subject to audits."}</t>
  </si>
  <si>
    <t>Schools must maintain full and accurate records of the FFVP's expenditures, similar to the National School Lunch and School Breakfast Programs. Such records must be retained for a period of 3 years after the end of the fiscal year to which they pertain, except that if audit findings have not been resolved, the records shall be retained beyond the 3-year period as long as required for the resolution of audit findings.</t>
  </si>
  <si>
    <t>(Project Grants) FY 17$184,213,000.00; FY 18 est $171,000,000.00; FY 19 est $174,000,000.00; FY 16$166,565,000.00; - A steady source of funding is provided through an annual transfer from the Agricultural Marketing Service.</t>
  </si>
  <si>
    <t>FFVP funds are allocated at a level of $50 to $75 per student per school year. Funding is allocated among States based on a funding formula, which is adjusted every July 1 to reflect changes in the Consumer Price Index. The minimum grant to each of the 50 States and the District of Columbia will equal one percent of the funds made available to carry out this program for the school year. Additional funding will be allocated to all States, the District of Columbia, Guam, Puerto Rico and the Virgin Islands, on the basis of population.</t>
  </si>
  <si>
    <t>{"list":[{"fiscalYear":2016,"description":"The Pilot evaluation outcomes will be available in Fall 2016. No current data available."},{"fiscalYear":2017,"description":"On June 16, 2017, FNS released a revised allocation for the remainder of FY17, which is available on the FNS Web site at https://www.fns.usda.gov/ffvp-revised-fy-2017-funding-allocation-and-fy-2018-funding-allocation."},{"fiscalYear":2018,"description":"On June 16, 2017, FNS released the funding allocation distribution for FY18, which is available on the FNS Web site at https://www.fns.usda.gov/ffvp-revised-fy-2017-funding-allocation-and-fy-2018-funding-allocation."},{"fiscalYear":2019,"description":"In May 2018, FNS released the funding allocation distribution for FY19."}],"isApplicable":true}</t>
  </si>
  <si>
    <t>An online toolkit is available at http://www.fns.usda.gov/FFVP.  A handbook is also available at http://www.fns.usda.gov/ffvp/fns-resources. Policies are available at https://www.fns.usda.gov/ffvp/ffvp-policy.</t>
  </si>
  <si>
    <t>{"flag":"appendix","description":"See the Food and Nutrition Service Regional Offices listed at https://www.fns.usda.gov/fns-regional-offices."}</t>
  </si>
  <si>
    <t xml:space="preserve">10.553 School Breakfast Program; 10.555 National School Lunch Program; </t>
  </si>
  <si>
    <t>Applicant schools must be currently participating in the National School Lunch Program. They must agree to serve fresh fruits and vegetables free to all enrolled children, and to publicize fresh fruit and vegetable availability within the school. They must have support for participation in the program signed by the school food manager, the school principal, and the district superintendent, or equivalent positions. States must target the elementary schools with the highest percentages of children eligible for free and reduced price meals.</t>
  </si>
  <si>
    <t>https://beta.sam.gov/fal/30d8e9fe0113418db13f12f9a9c75dc6/view</t>
  </si>
  <si>
    <t>FNS Food Safety Grants</t>
  </si>
  <si>
    <t>{"list":[{"act":{"description":"Agriculture, Rural Development, Food and Drug Administration, and Related Agencies Appropriations Act, 2010, 2010, Public Law 110-80; Richard B. Russell National School Lunch Act, Section 6(a)(3), 42 U.S.C 1755(a)(3); National Agriculture Research, Extension, and Teaching Policy Act of 1977, Section 1472(b), 7 U.S.C 3318(b). "},"authorizationTypes":{"act":true}}]}</t>
  </si>
  <si>
    <t>The Food and Nutrition Service’s Office of Food Safety provides funding to support its mission of increasing awareness, visibility, and impact of food safety on USDA nutrition assistance programs. There are three active grants funded.
1. The U.S. Department of Agriculture, Food and Nutrition Service (FNS) established a Center for Food Safety in Child Nutrition Programs to conduct research to improve the safety of foods provided through the FNS nutrition assistance programs, particularly those served in schools and child care settings. The Center provides an interdisciplinary and timely approach to applied food safety research needs related to FNS nutrition assistance programs, particularly the child nutrition programs, and develop written communications to convey research results to a variety of audiences, including scientists, policy makers, educators, and practitioners. (competitive)
2. The Institute of Child Nutrition, an institute established by Congress to support Child Nutrition Programs, provides support to the FNS Office of Food Safety for developing food safety education programs and materials and conducting applied research related to food safety education. (non-competitive)
3. The National Academies of Sciences Food Forum provides opportunities for science and technology leaders in the food industry, government, consumer groups, and academicians to identify and discuss contemporary issues related to nutrition, food science, food safety, and food technology. Outcomes of the Food Forum include meetings and workshops, summaries or proceedings of meetings and workshops, and independent cooperative projects. (non-competitive)</t>
  </si>
  <si>
    <t>COOPERATIVE AGREEMENTS (DISCRETIONARY GRANTS);PROJECT GRANTS</t>
  </si>
  <si>
    <t xml:space="preserve">Assistance may be used to conduct research or perform other tasks to benefit FNS nutrition assistance programs in the area of food safety.  </t>
  </si>
  <si>
    <t>FNS nutrition assistance program decision makers, FNS nutrition assistance program providers, and FNS nutrition assistance program recipients</t>
  </si>
  <si>
    <t>{"description":"Not currently applicable. Further direction will be available from Program Office.","isApplicable":true}</t>
  </si>
  <si>
    <t>{"description":"Not currently applicable.","isApplicable":true}</t>
  </si>
  <si>
    <t>All applications that meet the published deadline for submission will be screened for completeness and conformity to the requirements as announced in the RFA package.  Grants are awarded by a competitive process via a technical review panel composed of FNS and other Federal staff that will meet to determine the technical merit of each grant application, provide a numerical score, and make recommendations to selecting officials.  Non-solicited proposals may also be considered as funding allows.  _x000D_
_x000D_
Office of Food Safety is granted two-year funding appropriations.</t>
  </si>
  <si>
    <t>There are presently no open requests for applications.</t>
  </si>
  <si>
    <t>Not currently applicable.</t>
  </si>
  <si>
    <t>{"awarded":"other","description":"Not currently applicable.","awardedDescription":"Not currently applicable."}</t>
  </si>
  <si>
    <t>[{"code":"program","isSelected":true,"description":"The quarterly and final programmatic progress and financial reports are required to be submitted by the grantee in accordance with the grant terms and conditions."},{"code":"cash","isSelected":false,"description":""},{"code":"progress","isSelected":true,"description":"Quarterly progress reports are required."},{"code":"expenditure","isSelected":true,"description":"Quarterly budget reports are required."},{"code":"performanceMonitoring","isSelected":true,"description":"The grantee will work closely with the Agency on performance progress."}]</t>
  </si>
  <si>
    <t>The grantee must maintain records in accordance with the Grant Agreement.  Such records must be retained for a period of 3 years after the date of submission of the final report for the fiscal year to which the records pertain, except that if audit findings have not been resolved, the records shall be retained beyond the 3-year period as long as required for the resolution of the issues raised by the audit.</t>
  </si>
  <si>
    <t xml:space="preserve">(Cooperative Agreements (Discretionary Grants)) FY 17$800,000.00; FY 18 est $600,000.00; FY 19 est $600,000.00; FY 16$800,000.00; - An RFA was posted for 90 days and received 4 responses.  One response was ineligible based on the award criteria.  Three applications were sent to a technical review panel who reached a consensus based on standard scoring criteria.   An initial award of $600,000 was disbursed.  An additional $600,000 will be disbursed each year for a period of 3 years with the potential to extend the period of performance up to a total of six years.  _x000D_
_x000D_
The Center has been renamed for 2018 and beyond: Center for Food Safety in Child Nutrition Programs(Project Grants (Discretionary)) FY 17$15,000.00; FY 18 est $15,000.00; FY 19 est $0.00; FY 16$15,000.00; - National Academy of Sciences Food Forum(Cooperative Agreements) FY 17$168,000.00; FY 18 est $300,000.00; FY 19 est $300,000.00; FY 16$300,000.00; - Institute of Child Nutrition (ICN)._x000D_
_x000D_
</t>
  </si>
  <si>
    <t>$15,000 - $1.8 million</t>
  </si>
  <si>
    <t>{"list":[{"fiscalYear":2016,"description":"ICN\r\n•\tFood Safety Training for Child Nutrition Professionals, including Food Safety in Schools, Norovirus Training, Food Allergies in Schools and Food Safety Basics.  \r\n•\tPrinting and distribution of food safety resources.\r\n•\tResearch from the Center of Excellence for Research in Child Nutrition Programs (COE) translated into training resources.\r\n•\tTranslated Food Safety in Schools into Spanish, and presented an in-person pilot class completely in Spanish at the School Nutrition Association Annual National Conference.  \r\n•\tDeveloped and piloted an interactive Mock Health Inspection training for school nutrition professionals.  \r\n•\tDeveloped and finalized a Food Safety in Child Care Homes print resource.  \r\n•\tConducted Produce Safety University for Small Districts\r\n•\tConducted Food Defense Tabletop Exercises\r\n\r\nCenter of Excellence  \r\n•\tInitiate new research in the following areas: Reducing food waste through safe food practices; developing best practices for safe cooling of foods; Identifying operational characteristics for childcare providers to improve food safety resources; and developing a dynamic research-based information system about food safety topics applicable to child nutrition operations.\r\n•\tConclude research for projects initiated during previous grant years. Activities include data collection and analyses; preparation of written reports and publications; and collaboration with the Institute of Child Nutrition to develop educational resources based on research. \r\n•\tDeliver Serving Up Science: The Path to Safe Food in Schools.\r\n•\tProvide research resources to support FNS projects and provide other technical assistance as needed.\r\n•\tAnalyze and summarize evaluations for Produce Safety University courses and conduct 6-month evaluations.\r\n•\tPresent research at various National and State agency conferences and meetings.\r\n\r\nNEHA\r\n•Support presentations on the Food Safe Schools Action Guide content at the 2016 NEHA Annual Education Conference. \r\n•Promote and distribute the Food Safe Schools Action Guide at NEHA training sessions and workshops.\r\n•Maintained the subscription Website service for the Office of Food Safety food safe schools (.org and .com domains).\r\n• Hosted a focus group at the 2016 NEHA AEC to identify best practices of regulatory food safety professionals and school working together.\r\n\r\nNAS Food Allergy Study\r\n•Prepared draft comprehensive report of findings from committee meetings\r\n•Publish and deliver final report to Office of Food Safety, anticipated June 2016\r\n\r\nNAS Food Forum\r\n•\tHeld meeting to provide a foundation for understanding antibiotic resistance globally; explore the link between antibiotic use in food production and antibiotic resistance, including pathways for antibiotics to enter the food supply, mechanisms and evidence of antibiotic resistance transfer between animals and humans, and public health impacts; and discuss the prevention of antibiotic resistance through stewardship and alternative approaches.\r\n ICN\r\n• Food Safety Training for Child Nutrition Professionals, including Food Safety in Schools, Norovirus Training, Food Allergies in Schools and Food Safety Basics. \r\n• Printing and distribution of food safety resources.\r\n• Research from the Center of Excellence for Research in Child Nutrition Programs (COE) translated into training resources.\r\n• Translated Food Safety in Schools into Spanish, and presented an in-person pilot class completely in Spanish at the School Nutrition Association Annual National Conference. \r\n• Developed and piloted an interactive Mock Health Inspection training for school nutrition professionals. \r\n• Developed and finalized a Food Safety in Child Care Homes print resource. \r\n• Conducted Produce Safety University for Small Districts\r\n• Conducted Food Defense Tabletop Exercises\r\n\r\nCenter of Excellence \r\n• Initiated new research in the following areas: Reducing food waste through safe food practices; developing best practices for safe cooling of foods; Identifying operational characteristics for childcare providers to improve food safety resources; and developing a dynamic research-based information system about food safety topics applicable to child nutrition operations.\r\n• Concluded research for projects initiated during previous grant years. Activities include data collection and analyses; preparation of written reports and publications; and collaboration with the Institute of Child Nutrition to develop educational resources based on research. \r\n• Delivered Serving Up Science: The Path to Safe Food in Schools.\r\n• Provided research resources to support FNS projects and provide other technical assistance as needed.\r\n• Analyzed and summarize evaluations for Produce Safety University courses and conduct 6-month evaluations.\r\n• Presented research at various National and State agency conferences and meetings.\r\n\r\nNEHA\r\n•Supported presentations on the Food Safe Schools Action Guide content at the 2016 NEHA Annual Education Conference. \r\n•Promoted and distributed the Food Safe Schools Action Guide at NEHA training sessions and workshops.\r\n•Maintained the subscription Website service for the Office of Food Safety food safe schools (.org and .com domains).\r\n• Hosted a focus group at the 2016 NEHA AEC to identify best practices of regulatory food safety professionals and school working together.\r\n\r\nNAS Food Allergy Study\r\n•Prepared draft comprehensive report of findings from committee meetings\r\n•Published and deliver final report to Office of Food Safety\r\n\r\nNAS Food Forum\r\n• Held meeting to provide a foundation for understanding antibiotic resistance globally; explore the link between antibiotic use in food production and antibiotic resistance, including pathways for antibiotics to enter the food supply, mechanisms and evidence of antibiotic resistance transfer between animals and humans, and public health impacts; and discuss the prevention of antibiotic resistance through stewardship and alternative approaches."},{"fiscalYear":2017,"description":"ICN\r\n-Provide food safety training to child nutrition professionals based on their needs, including Food Safety in Schools, Norovirus Training, Food Allergies in Schools and Food Safety Basics.\r\n-Continue to provide printing and distribution of food safety resources.\r\n-Deliver food safety training using a train-the-trainer model to leverage resources and help school districts train local staff.\r\n-Implement a marketing and promotion plan to increase awareness of ICN food safety training resources.\r\n-Produce and distribute a new resource for the Summer Food Service Program ¡V the Summer Meals Food Safety Resource Kit.\r\n\r\nThe Center\r\n-Conclude research for projects initiated during previous grant years. Activities include data collection and analysis; preparation of written reports and publications; and collaboration with the Institute of Child Nutrition to develop educational resources based on research.\r\n-Deliver Serving Up Science: The Path to Safe Food in Schools.\r\n-Provide research resources to support FNS projects and provide other technical assistance as needed.\r\n-Analyze and summarize evaluations for Produce Safety University courses and conduct 6-month evaluations.\r\n-Present research at various National and State agency conferences and meetings.\r\n\r\nNAS Food Forum\r\n\r\n„X- Held meeting on Nutrition across the lifespan for Healthy Aging.  The meeting explored consumer choices about food and ingredients through factors that drive consumer preference and shape food environments."},{"fiscalYear":2018,"description":"ICN\n- Provide food safety training to child nutrition professionals based on their needs, including Food Safety in Schools, Norovirus Training, Food Allergies in Schools and Food Safety Basics. \n- Continue to provide printing and distribution of food safety resources.\n- Continue distribution of the Summer Meals Food Safety Resource Kit.   Modify the Summer Meals Food Safety Kits based on the evaluation information collected in 2017.  ICN will duplicate undated Summer Meals Food Safety Kits for summer 2018\n- Implement a marketing and promotion plan to increase awareness of ICN food safety training resources.\n\nThe Center\n- Development of new projects in Food Safety in Child Nutrition Programs.  \n- Planning and design stage of Food Defense in Schools Research Project.  \n\nThe National Academies of Sciences\n- Publication of Food Allergy Report"}],"isApplicable":true}</t>
  </si>
  <si>
    <t xml:space="preserve">7 CFR Part 3015, 7 CFR Part 3016, 7 CFR Part 3017, 7 CFR Part 3018, 7 CFR Part 3019, _x000D_
7 CFR Part 3021, and 7 CFR Part 3052._x000D_
</t>
  </si>
  <si>
    <t>Katie Del Rosario3101 Park Center Drive, Alexandria, VA 22305 Email:&lt; a href='mailto:katie.delrosario@fns.usda.gov'&gt;katie.delrosario@fns.usda.gov&lt;/a&gt;Phone: 7034576798;</t>
  </si>
  <si>
    <t>http://www.fns.usda.gov/fns/food_safety.htm</t>
  </si>
  <si>
    <t xml:space="preserve">10.579 Child Nutrition Discretionary Grants Limited Availability; </t>
  </si>
  <si>
    <t>Fiscal Year2016: See Section 130 See Section 130Fiscal Year2018: See Section 130Fiscal Year2017: See Section 130</t>
  </si>
  <si>
    <t>https://beta.sam.gov/fal/4e4f516c300406020458305b6a6c5b06/view</t>
  </si>
  <si>
    <t>National Food Service Management Institute Administration and Staffing Grant</t>
  </si>
  <si>
    <t>(ICN)</t>
  </si>
  <si>
    <t>{"list":[{"act":{"description":"Richard B. Russell National School Lunch Act, as amended, 42 U.S.C. 1751, 1758, 1759a,1761, 1765, 1766, 1769, 1772, 1773, 1779; School Breakfast Program (SBP); Child Nutrition Act of 1966, as amended, Public Laws 108-265, 104-193, 100-435, 99-661, 97-35; Special Milk Program (SMP); Child Nutrition Act of 1966, as amended; Child and Adult Care Food Program (CACFP); 89 Stat. 522-525, Summer Food Service Program (SFSP); American Recovery Act and Reinvestment Act of 2009, Public Law 111-5. The 2010 Agriculture Appropriations Act (Public Law 111-80). "},"authorizationTypes":{"act":true}}]}</t>
  </si>
  <si>
    <t>The Institute of Child Nutrition (ICN), formerly known as the National Food Service Management Institute (NFMSI) is part of the School of Applied Science at The University of Mississippi, and is the only federally funded national center dedicated to applied research, education and training, and technical assistance for Child Nutrition Programs. The Institute was established and authorized by Congress, in 1989, and funded at The University of Mississippi in 1991 by a grant administered through the United States Department of Agriculture (USDA), Food and Nutrition Service (FNS). In 1994, the Institute was permanently authorized. The specific duties (described below) of the Institute can be found in section 21 of the Richard B. Russell National School Lunch Act, 42 U.S.C. 1769b-1.
Administration and Staffing Grant:
The Institute receives $5,000,000 through a non-competitive grant each year as stipulated in section 21 of the Richard B. Russell National School Lunch Act, as amended and reauthorized, for activities that include training, applied research, preparation of informational materials and maintenance of an information clearinghouse. The grant funds staff positions in the Institute’s four divisions: Education and Training, Information Services, Applied Research and Administration.
General Education Cooperative Agreement:
The Institute receives $800,000 for general education through a non-competitive cooperative agreement. The general education agreement supports activities under Team Nutrition. Team Nutrition is a USDA initiative to support the Child Nutrition Programs through training and technical assistance for foodservice, nutrition education for children and their caregivers, and school and community support for healthy eating and physical activity. In addition the FNS Office of Food Safety provides funding to support its mission of increasing awareness, visibility, and impact of food safety on USDA nutrition assistance programs. The Institute provides support to the FNS Office of Food Safety for developing food safety education programs and materials and conducting applied research related to food safety education (non-competitive). A complete description is at CFDA 10.585 “FNS Food Safety Grants.”
Mission and Vision:
The Institute's mission is to provide information and services that promote the continuous improvement of Child Nutrition Programs. The vision is to be the leader in providing education, research, and resources to promote excellence in Child Nutrition Programs. The Institute serves anyone connected with the Child Nutrition Programs: National School Lunch, School Breakfast, Summer Food Service, and Child and Adult Care Food Programs. As a national center, and to fulfill its mission, the Institute develops educational resources, and offers training and technical assistance using appropriate technology for child nutrition professionals across the nation and conducts applied research. It is the training and technical assistance arm of the Child Nutrition Programs.</t>
  </si>
  <si>
    <t>COOPERATIVE AGREEMENTS;PROJECT GRANTS</t>
  </si>
  <si>
    <t>Non-competitive.  Appropriated by Congress to provide financial and other assistance to the University of Mississippi, in cooperation with the University of Southern Mississippi, to establish and maintain a food service management institute.</t>
  </si>
  <si>
    <t xml:space="preserve">FNS nutrition assistance program decision makers, FNS nutrition assistance program providers, and children and teachers. </t>
  </si>
  <si>
    <t>{"description":"Application package must be submitted electronically via http://www.grants.gov. "}</t>
  </si>
  <si>
    <t>Applicant must meet the non-competitive grant and cooperative agreement submission requirements for completeness and conformity in a grant application, statement of work and budget.  FNS will determine the technical merit of each grant and cooperative agreement application, approve, and then award funds.</t>
  </si>
  <si>
    <t>{"awarded":"letter","description":"Grant period of performance is generally for 3 years. Extensions to the period of performance must be approved by FNS and limited to a maximum of 5 years. \r\n"}</t>
  </si>
  <si>
    <t>[{"code":"program","isSelected":true,"description":"The quarterly and final programmatic reports are required to be submitted by the grantee in accordance with the grant terms and conditions. "},{"code":"cash","isSelected":true,"description":"The quarterly and final financial reports are required to be submitted by the grantee in accordance with the grant terms and conditions. "},{"code":"progress","isSelected":false,"description":""},{"code":"expenditure","isSelected":false,"description":""},{"code":"performanceMonitoring","isSelected":false,"description":""}]</t>
  </si>
  <si>
    <t xml:space="preserve">The grantee must maintain records in accordance with the Grant agreement. Such records must be retained for a period of 3 years after the date of submission of the final report for the fiscal year to which the records pertain, except that if audit findings have not been resolved, the records shall be retained beyond the 3-year period as long as required for the resolution of the issues raised by the audit. </t>
  </si>
  <si>
    <t>(Cooperative Agreements) FY 17$1,170,045.00; FY 18 est $2,183,000.00; FY 19 est $800,000.00; FY 14$800,000.00; Estimate Not Available  FY 15 est $800,000.00; FY 16 est $800,000.00; - General Education Cooperative Agreement(Salaries and Expenses) FY 17$5,000,000.00; FY 18 est $5,000,000.00; FY 19 est $5,000,000.00; FY 14$5,000,000.00; Estimate Not Available  FY 15 est $5,000,000.00; FY 16 est $5,000,000.00; - Administration and Staffing Grant(Cooperative Agreements) FY 17 FY 18 est $2,000,000.00; FY 19 FY 14 est $500,000.00; FY 15 est $500,000.00; FY 16 Estimate Not Available  - School Nutrition Culinary Institute (SNCI)</t>
  </si>
  <si>
    <t>Available Administration and Staffing Grant (non-competitive) - $5,000,000.
Available General Education Cooperative Agreement (non-competitive) - $800,000 - .$2,000,000</t>
  </si>
  <si>
    <t>{"list":[{"fiscalYear":2014,"description":"ICN continues to work under its six Strategic Beacons to successfully execute their strategic plan and achieve their goals: 1. Branding for a National Presence; 2. Leader in Child Nutrition Resources and Training; 3. Authority in Child Nutrition Research; 4. Integrative Research-Based Resources and Training; 5. Collaborative Partnerships; and 6. Stewardship. ICN engages in the following activities:  1. Develop regional training and research teams and regional training sites in each of the USDA’s seven regions; 2. Enhance the relationships between ICN, USDA regional offices, state agency directors, and USDA contacts; 3. Continue marketing ICN resources and services; and 4. Partner with a variety of non-profit allied organizations active in child nutrition programming.\r\n\r\nICN has provided education and training on topics including the First Lady's Chefs Move to Schools, food safety, school gardens, USDA's Healthier US Schools Challenge, nutrition, new meal patterns, school wellness, marketing, financial management, facility design, procurement practices, and human resource management to professionals from across the nation, Guam, and the Virgin Islands. \r\n\r\nIn addition, ICN research division has completed various phases of projects involving factors that impact participation in middle schools, research needs in farm to school programs, impact of serving healthier school meals on school nutrition programs, and knowledge and skill statements for State agency staff.\r\n\r\nAlso, ICN created and continues to deliver a training program to introduce chefs to the unique requirements and challenges of the National School Lunch Program. Trained chefs from this program are co-teaching with school nutrition professionals in the ICN Healthy Cuisine for Kids training and the Face to Face Culinary Techniques training, as well as creating chef videos that are available on the ICN web site. \r\n"}],"isApplicable":false}</t>
  </si>
  <si>
    <t xml:space="preserve">7 CFR Part 3016, 7 CFR Part 3018. Determined by the legislation authorizing the grants. </t>
  </si>
  <si>
    <t>Aug 01,2012</t>
  </si>
  <si>
    <t>https://beta.sam.gov/fal/615064b2d8cb4ca59e1dfd9e447334ab/view</t>
  </si>
  <si>
    <t>Healthy, Hunger-Free Kids Act of 2010 Childhood Hunger Research and Demonstration Projects</t>
  </si>
  <si>
    <t>Demonstration Projects to End Childhood Hunger Healthy, Hunger-Free Kids Act (HHFKA) of 2010</t>
  </si>
  <si>
    <t>{"list":[{"act":{"description":"Richard B. Russell National School Lunch Act, Section 141 of the Healthy, Hunger-Free Kids Act of 2010, Section 23. Childhood Hunger Research; (b) Demonstration Projects to End Childhood Hunger"},"publicLaw":{"congressCode":"111","number":"296"},"statute":{"page":"3206-3210","volume":"124"},"USC":{"title":"42","section":"1769d"},"authorizationTypes":{"USC":true,"act":true,"statute":true,"publicLaw":true},"usc":{"title":"42","section":"1769d"}}]}</t>
  </si>
  <si>
    <t>Demonstration Projects to End Childhood Hunger: To test innovative strategies to end childhood hunger, including alternative models for service delivery and benefit levels that promote the reduction or elimination of childhood hunger and food insecurity._x000D_
_x000D_
The Healthy Hunger Free Kids Act (HHFKA) provided $ 40 million to conduct and evaluate the demonstration projects. As stated in the request for applications (RFA) approximately $ 30 million will be awarded for up to five demonstration projects. The demonstration projects awarded under this grants  program will be evaluated by a competitively selected evaluation contractor.</t>
  </si>
  <si>
    <t>{"description":"Grant applications must be signed by the Governor of the State or U.S. Territory, the Mayor of the District, or the leader of the Indian Tribal Organization (ITO) that has the responsibility and authority to designate which entity of group of entities will oversee the demonstration project and administer the funds on behalf of the State Agency.  Note: the term \"State Agency\" refers to the agencies of the 50 states, the District of Columbia, and U.S. Territories  or ITOs that administer federal nutrition assistance programs.","isApplicable":true}</t>
  </si>
  <si>
    <t>{"environmentalImpact":{"reports":[{"isSelected":true,"reportCode":"otherRequired"}]},"description":"Environmental impact information is not required for this program. This program is excluded from coverage under E.O. 12372."}</t>
  </si>
  <si>
    <t>FNS will assemble a peer panel group to review and determine the technical merits of each application. Selection criteria to be used for evaluating applications are provided in the Request for Applications (RFA).</t>
  </si>
  <si>
    <t>{"flag":"yes","list":[{"start":"2014-07-07"}]}</t>
  </si>
  <si>
    <t>{"awarded":"letter","description":"There is a time restriction; money will no longer be available after 09/30/2017."}</t>
  </si>
  <si>
    <t>[{"code":"program","isSelected":false,"description":""},{"code":"cash","isSelected":false,"description":""},{"code":"progress","isSelected":true,"description":"The recipient will be responsible for managing and monitoring the progress of the grant project  activities and performance. The award document will indicate the reporting schedule for submitting project performance/progress reports to FNS. "},{"code":"expenditure","isSelected":true,"description":"The award recipient will be required to enter the SF-425, Financial Status Report data into the FNS Food Program Reporting Systeme on a quarterly basis."},{"code":"performanceMonitoring","isSelected":false,"description":""}]</t>
  </si>
  <si>
    <t>(Cooperative Agreements) FY 17$0.00; FY 18 est $0.00; FY 19 est $0.00; FY 16 est $30,000,000.00; - $30 million for the grants will be obligated in FY 2015.  This money is FY13-17 funds.</t>
  </si>
  <si>
    <t>Chickasaw: 9.7 million
Kentucky: 3.6 million
Navajo Nation: 2.4 million
Nevada: 3.1 million
Virginia: 8.8 million
Total: 27.6 million
Average:  5.52 million</t>
  </si>
  <si>
    <t>{"list":[{"fiscalYear":2016,"description":"Demonstration site accomplishments:\r\nChickasaw Nation - Baseline data collection completed. Intervention ongoing.\r\nKentucky Cabinet for Health and Family Services - Baseline data collection ongoing.\r\nNavajo Nation, AZ - Intervention ongoing.\r\nNevada Department of Health and Human Services - Baseline data completed. Intervention ongoing.\r\nVirginia Department of Education - Baseline data collection completed. Intervention ongoing. Demonstration site accomplishments:\r\n\r\nChickasaw Nation - Baseline data collection completed. Intervention ongoing.\r\n\r\nKentucky Cabinet for Health and Family Services - Baseline data collection ongoing.\r\n\r\nNavajo Nation, AZ - Intervention ongoing.\r\n\r\nNevada Department of Health and Human Services - Baseline data completed. Intervention ongoing.\r\n\r\nVirginia Department of Education - Baseline data collection completed. Intervention ongoing."},{"fiscalYear":2017,"description":"Demonstration site accomplishments:\r\n\r\nChickasaw Nation - Follow-up data collection 1 and 2. End of intervention. Begin no cost extension.\r\n\r\nKentucky Cabinet for Health and Family Services - Baseline and follow-up data collection. End of intervention.\r\n\r\nNavajo Nation, AZ - Intervention ongoing.\r\n\r\nNevada Department of Health and Human Services - Follow-up data collection. End of intervention. \r\n\r\nVirginia Department of Education - Follow-up data collection. Intervention ongoing."},{"fiscalYear":2018,"description":"Demonstration site accomplishments:\n\nChickasaw Nation - Completed evaluation and the demonstration continues via a no-cost extension.\n\nKentucky Cabinet for Health and Family Services - Completed the evaluation and the demonstration continues via a no-cost extension.\n\nNavajo Nation, AZ - Demonstration ongoing via a no-cost extension.\n\nNevada Department of Health and Human Services -  Evaluation completed and primary demonstration ended (i.e., SNAP Enhancement benefits). Nutrition education continues via a no-cost extension.\n\nVirginia Department of Education -  Evaluation completed and the demonstration continues via a no-cost extension."}],"isApplicable":true}</t>
  </si>
  <si>
    <t>Background literature on Childhood Hunger and Food Insecurity is provided in the Request for Applications (RFA). The citation and link to the legislation for the Healthy Hunger Free Kids Act (HHFKA) of 2010, Section 23 (b) of the Richard B. Russell National School Lunch Act is provided in the RFA. The RFA also includes the eligibility requirements and restrictions for the demonstration projects.</t>
  </si>
  <si>
    <t>Michael P. Burke3101 Park Center Drive, Room 1014, Alexandria, VA 22302 Email:&lt; a href='mailto:michael.burke@fns.usda.gov'&gt;michael.burke@fns.usda.gov&lt;/a&gt;Phone: (703) 305-4369;</t>
  </si>
  <si>
    <t xml:space="preserve">10.558 Child and Adult Care Food Program; 10.553 School Breakfast Program; 10.555 National School Lunch Program; 10.551 Supplemental Nutrition Assistance Program; </t>
  </si>
  <si>
    <t>Fiscal Year2016: Chickasaw Nation: The Chickasaw Nation will implement the Chickasaw Nation Nutrition Services Demonstration Project to End Childhood Hunger, which will provide food through home delivery to households with children who qualify for free school meals._x000D_
_x000D_
Kentucky: The Commonwealth of Kentucky will implement the Ticket to Healthy Food Supplemental Nutrition Assistance Program Demonstration, which will test the impact of providing households with children an additional transportation deduction that may increase their SNAP benefits. The project will serve the Kentucky Highlands area in the southeastern part of the state – a designated Promise Zone._x000D_
_x000D_
Navajo Nation: The Navajo Nation Division of Health will implement the Food Access Navigation Project, which will employ Food Access Navigators to evaluate assets and gaps in food access in selected regions of the reservation and provide technical assistance for connecting eligible households to nutrition assistance programs._x000D_
_x000D_
Nevada: The Nevada Division of Public and Behavioral Health will implement the Nevada SNAP Enhancement Demonstration Project to test the relative impacts on SNAP households with children of (1) an increase in SNAP benefits, and (2) a SNAP increase plus additional outreach, education, and case management._x000D_
_x000D_
Virginia: The Virginia Department of Education will implement the Virginia Hunger-Free Kids Act Demonstration Project, which will test the impact of providing (1) three school meals a day to all children in select schools during the school year, (2) food for weekends and school breaks, and (3) more resources for low-income households to purchase food during the summer months.  Projection:_x000D_
Chickasaw Nation: The Chickasaw Nation will implement the Chickasaw Nation Nutrition Services Demonstration Project to End Childhood Hunger, which will provide food through home delivery to households with children who qualify for free school meals._x000D_
_x000D_
Kentucky: The Commonwealth of Kentucky will implement the Ticket to Healthy Food Supplemental Nutrition Assistance Program Demonstration, which will test the impact of providing households with children an additional transportation deduction that may increase their SNAP benefits. The project will serve the Kentucky Highlands area in the southeastern part of the state – a designated Promise Zone._x000D_
_x000D_
Navajo Nation: The Navajo Nation Division of Health will implement the Food Access Navigation Project, which will employ Food Access Navigators to evaluate assets and gaps in food access in selected regions of the reservation and provide technical assistance for connecting eligible households to nutrition assistance programs._x000D_
_x000D_
Nevada: The Nevada Division of Public and Behavioral Health will implement the Nevada SNAP Enhancement Demonstration Project to test the relative impacts on SNAP households with children of (1) an increase in SNAP benefits, and (2) a SNAP increase plus additional outreach, education, and case management._x000D_
_x000D_
Virginia: The Virginia Department of Education will implement the Virginia Hunger-Free Kids Act Demonstration Project, which will test the impact of providing (1) three school meals a day to all children in select schools during the school year, (2) food for weekends and school breaks, and (3) more resources for low-income households to purchase food during the summer monthsFiscal Year2017: Chickasaw Nation: The Chickasaw Nation will implement the Chickasaw Nation Nutrition Services Demonstration Project to End Childhood Hunger, which will provide food through home delivery to households with children who qualify for free school meals._x000D_
_x000D_
Kentucky: The Commonwealth of Kentucky will implement the Ticket to Healthy Food Supplemental Nutrition Assistance Program Demonstration, which will test the impact of providing households with children an additional transportation deduction that may increase their SNAP benefits. The project will serve the Kentucky Highlands area in the southeastern part of the state – a designated Promise Zone._x000D_
_x000D_
Navajo Nation: The Navajo Nation Division of Health will implement the Food Access Navigation Project, which will employ Food Access Navigators to evaluate assets and gaps in food access in selected regions of the reservation and provide technical assistance for connecting eligible households to nutrition assistance programs._x000D_
_x000D_
Nevada: The Nevada Division of Public and Behavioral Health will implement the Nevada SNAP Enhancement Demonstration Project to test the relative impacts on SNAP households with children of (1) an increase in SNAP benefits, and (2) a SNAP increase plus additional outreach, education, and case management._x000D_
_x000D_
Virginia: The Virginia Department of Education will implement the Virginia Hunger-Free Kids Act Demonstration Project, which will test the impact of providing (1) three school meals a day to all children in select schools during the school year, (2) food for weekends and school breaks, and (3) more resources for low-income households to purchase food during the summer monthsFiscal Year2018: Chickasaw Nation: The Chickasaw Nation is implementing the Chickasaw Nation Nutrition Services Demonstration Project to End Childhood Hunger, which provides food through home delivery to households with children who qualify for free school meals. Chickasaw provides food through home delivery to more Chickasaw residents via a no-cost extension and is scheduled to end in FY 2019.
Kentucky: The Commonwealth of Kentucky is implementing the Ticket to Healthy Food Supplemental Nutrition Assistance Program Demonstration, which tests the impact of providing households with children an additional transportation deduction that may increase their SNAP benefits. The project serves the Kentucky Highlands area in the southeastern part of the state – a designated Promise Zone. KY's demonstration received a no-cost extension and is expected to end in FY 2019.
Navajo Nation: The Navajo Nation Division of Health is implementing the Food Access Navigation Project, which employs Food Access Navigators to evaluate assets and gaps in food access in selected regions of the reservation and provide technical assistance for connecting eligible households to nutrition assistance programs. Navajo Nation received a no-cost extension and is expected to end in FY 2019.
Nevada: The Nevada Division of Public and Behavioral Health will implemented the Nevada SNAP Enhancement Demonstration Project to test the relative impacts on SNAP households with children of (1) an increase in SNAP benefits, and (2) a SNAP increase plus additional outreach, education, and case management. Nevada is expected to request a no-cost extension in FY 2018 to further provide nutrition education to some demonstration participants and streamline the connects between WIC and SNAP at the participant and State level. The primary demonstration (i.e., distribution of SNAP Enhancement benefits) ended in FY 2018.
Virginia: The Virginia Department of Education is implementing the Virginia Hunger-Free Kids Act Demonstration Project, which tests the impact of providing (1) three school meals a day to all children in select schools during the school year, (2) food for weekends and school breaks, and (3) more resources for low-income households to purchase food during the summer months. Virginia received a no-cost extension and will end in FY 2019.
The evaluation reports for each demonstration are due in the Fall of 2018.</t>
  </si>
  <si>
    <t>The criteria include demonstration project design and implementation,staffing plan, management plan and budget and are described in the request for applications (RFA).</t>
  </si>
  <si>
    <t>Sep 04,2013</t>
  </si>
  <si>
    <t>https://beta.sam.gov/fal/4f987da4d5ba426b0b316971b8466612/view</t>
  </si>
  <si>
    <t>Bill Emerson National Hunger Fellows and Mickey Leland International Hunger Fellows Programs</t>
  </si>
  <si>
    <t>Bill Emerson and Mickey Leland Fellows Programs</t>
  </si>
  <si>
    <t>{"list":[{"act":{"description":"Food, Conservation, and Energy Act of 2008, Public Law 11-246, Section 4401, updated Section 4404 of the Farm Security and Rural Investment Act of 2002, Public Law 107-171.  Annual Appropriations fund the Programs."},"authorizationTypes":{"act":true}},{"act":{"description":"Farm Security and Rural Investment Act of 2002, Public Law 107-171, Section 4404, Hunger Fellowship Program; Congressional Hunger Fellow Act of 2002"},"publicLaw":{"congressCode":"107","number":"107-171"},"USC":{"title":"2","section":"1161"},"authorizationTypes":{"USC":true,"act":true,"publicLaw":true},"usc":{"title":"2","section":"1161"}},{"act":{"description":"Consolidated and Further Continuing Appropriations Act 2013, Public Law 113-06, Section 4404 of Public Law 107-171, as amended by Section 4401 of Public Law 110-246(2. U.S.C. 1161);  FY2012 Agriculture Appropriations Act,  Public Law 112-55"},"publicLaw":{"congressCode":"113","number":"113-06"},"USC":{"title":"2","section":"1161"},"authorizationTypes":{"USC":true,"act":true,"publicLaw":true},"usc":{"title":"2","section":"1161"}}]}</t>
  </si>
  <si>
    <t xml:space="preserve">The Bill Emerson Hunger Fellowship Program is to address hunger and poverty in the United States. The Mickey Leland Hunger Fellowship Program is to address international hunger and other humanitarian needs. The purposes of the Fellowships Programs are to: encourage future leaders of the U.S. to pursue careers in humanitarian and public service; recognize the needs of low-income people and hungry people; provide assistance to people in need; seek public policy solutions to the challenges of hunger and poverty; provide training and development opportunities for to such leaders through placement in programs operated by appropriate organizations or entities; and increase awareness of the importance of public service. </t>
  </si>
  <si>
    <t>PROJECT GRANTS (FELLOWSHIPS)</t>
  </si>
  <si>
    <t>{"description":" Forms: SF 424, SF 424 (a), SF-LLL","isApplicable":false}</t>
  </si>
  <si>
    <t>{"description":"n/a"}</t>
  </si>
  <si>
    <t xml:space="preserve">Applicant must meet the non-competitive grant submissions requirements for completeness and conformity in a grant application, project description and budget. FNS will determine the technical merit of the grant application, approve the proposal and then make a grant award. </t>
  </si>
  <si>
    <t>{"awarded":"letter","description":"The grant period of performance is generally for 15 months.  Extensions to the period of performance must be approved by the FNS.  "}</t>
  </si>
  <si>
    <t>[{"code":"program","isSelected":false},{"code":"cash","isSelected":false},{"code":"progress","isSelected":true,"description":"The quarterly and final programmatic reports are required to be submitted by the grantee in accordance with the grant terms and conditions."},{"code":"expenditure","isSelected":true,"description":"The quarterly and final financial reports, SF-425, are required to be submitted by the grantee in accordance with the grant terms and conditions."},{"code":"performanceMonitoring","isSelected":false}]</t>
  </si>
  <si>
    <t>{"isApplicable":true,"description":"The grantee is required to comply with the audit provisions in 2 CFR 200, Subpart F.  There are no special audit procedures mandated for this grant program."}</t>
  </si>
  <si>
    <t xml:space="preserve">The grantee must maintain records in accordance with the grant agreement. Such records must be retained for a period of 3 years after the date of submission of the final report for the fiscal year to which the records pertain, except if audit findings have not been resolved, the records shall be retained beyond the 3 year period as long as required for the resolution of the issues raised by the audit. </t>
  </si>
  <si>
    <t>12-3508-0-1-605;</t>
  </si>
  <si>
    <t xml:space="preserve">(Project Grants (Fellowships)) FY 17$2,000,000.00; FY 18 est $2,000,000.00; FY 19 est $2,000,000.00; FY 16$2,000,000.00; - </t>
  </si>
  <si>
    <t>Congressional Hunger Center (CHC) $2,000,000 (non-competitive)</t>
  </si>
  <si>
    <t>{"list":[{"fiscalYear":2016,"description":"No current data available. The Bill Emerson National Hunger Fellows Program fellows are placed in community-based organizations all over the United States and receive extensive policy training.  Fellows then work in nonprofit organizations and government agencies on hunger and poverty policies at the national level.\r\nThe Mickey Leland International Hunger Fellows Program trains emerging leaders in the fight to end hunger worldwide. It is a unique two-year program that combines field and policy work.  Leland Fellows develop new skills while actively working to alleviate hunger and poverty in Asia, Africa, and Latin America."},{"fiscalYear":2017,"description":"The Bill Emerson National Hunger Fellows Program fellows are placed in community-based organizations all over the United States and receive extensive policy training.  Fellows then work in nonprofit organizations and government agencies on hunger and poverty policies at the national level. On July 26, 2017, the CHC announced the 24th Class of Emerson National Hunger Fellows. The fellows will be placed with organizations in seven States plus the District of Columbia. There are 16 fellows in the current class.\r\nThe Mickey Leland International Hunger Fellows Program trains emerging leaders in the fight to end hunger worldwide. It is a unique two-year program that combines field and policy work.  Leland Fellows develop new skills while actively working to alleviate hunger and poverty in Asia, Africa, and Latin America. There are 12-15 individuals selected as fellows in each class.  The 8th class will finish their fellowship August 30, 2017."}],"isApplicable":true}</t>
  </si>
  <si>
    <t xml:space="preserve">2 CFR Part 200, Uniform Guidance for Grants and Agreements.  USDA appropriation language funding this grant program. _x000D_
</t>
  </si>
  <si>
    <t>Lael Lubing3101 Park Center Drive Room 732, Alexandria, VA 22302 Email:&lt; a href='mailto:lael.lubing@fns.usda.gov'&gt;lael.lubing@fns.usda.gov&lt;/a&gt;Phone: 703-305-2048;</t>
  </si>
  <si>
    <t>Fiscal Year2017: The 24th class of Emerson fellows will be working on a wide variety of projects, from conducting needs assessments to coalition-building, from supporting healthy corner stores to supporting new immigrant families learn how to grow their own food in an unfamiliar climate._x000D_
The Leland fellows work on a variety of issues related to food security, including: agriculture, maternal and child nutrition, advocacy, climate change adaption, agribusiness development and women’s empowerment.</t>
  </si>
  <si>
    <t>Aug 02,2013</t>
  </si>
  <si>
    <t>https://beta.sam.gov/fal/d109848f20244d3c8512a2409739c541/view</t>
  </si>
  <si>
    <t xml:space="preserve">Food Distribution Program on Indian Reservations Nutrition Education Grants </t>
  </si>
  <si>
    <t>Food Distribution Program Nutrition Education Grants</t>
  </si>
  <si>
    <t>{"list":[{"act":{"description":"Food and Nutrition Act of 2008 (Public Law 110-246); Agriculture and Consumer Protection Act of 1973 (Public Law 93-86), 7 U.S.C 2011-2036."},"authorizationTypes":{"USC":false,"act":true,"statute":false,"publicLaw":false,"executiveOrder":false}}]}</t>
  </si>
  <si>
    <t xml:space="preserve">The Food Distribution Program Nutrition Education (FDPNE) grant offers funding totaling approximately $1 million annually to Indian Tribal Organizations (ITOs) or State Distributing Agencies (SDAs) that administer the Food Distribution Program on Indian Reservations (FDPIR), a nutrition assistance program. Awards are determined on a competitive basis. The most current guidance for the Supplemental Nutrition Assistance Program Education (SNAP-Ed) serves as the model for FDPNE. The goal of FDPNE is to enhance the nutrition knowledge of FDPIR participants. ITO and SDA administering agencies may apply for a grant as an individual agency or as a consortium of ITOs or SDAs. </t>
  </si>
  <si>
    <t>A current FDPIR allowance holder must submit the application. Applicants must propose projects that result in the delivery of nutrition education activities to FDPIR participants.</t>
  </si>
  <si>
    <t xml:space="preserve">Applicant ITO/SDA administrators must provide services to FDPIR participants or FDPIR-eligible participants only. </t>
  </si>
  <si>
    <t>{"description":"ITOs and SDAs must comply with the codified requirements at 2 CFR 200 - Uniform Administrative Requirements, Cost Principles, and Audit Requirements for Federal Awards. Those who apply for this grant must submit grant forms and documents required by the Request for Applications and signed by the Authorized Representative of the organization.","isApplicable":true}</t>
  </si>
  <si>
    <t>{"description":"Applicants must follow the application procedures, including the submission of all forms and content, required by the Request for Applications. Applicants must use the required format for application content that is documented in the Request for Applications."}</t>
  </si>
  <si>
    <t>FDPIR administering agencies submit applications in response to a Request for Applications that is released annually. USDA manages the review, evaluation, and approval of applications. Applications document nutrition education activities such as nutrition education classes, nutrition education materials, garden-based nutrition education, or physical education services for provision to eligible FDPIR households. Applications are submitted to the Grants.gov website by the designated application submission date.</t>
  </si>
  <si>
    <t>Applicants for awards must submit applications by the designated dates documented in the Request for Applications.</t>
  </si>
  <si>
    <t xml:space="preserve">ITOs and SDAs must apply for funding each year to receive a competitive award. The funding performance period is one year.  </t>
  </si>
  <si>
    <t>{"types":{"moe":false,"formula":true,"matching":false},"formula":{"title":"Uniform Administrative Requirements, Cost Principles, and Audit Requirements for Federal Awards","chapter":"Title 2","part":"200 ","subPart":"","publicLaw":"","description":""},"matching":{"requirementFlag":"mandatory","percent":"25","description":"The 25% match requirement may be waived if compelling justification is provided by the ITO/SDA.\r\n"},"moe":{"description":""}}</t>
  </si>
  <si>
    <t>{"awarded":"letter","description":"FDPNE grant funding expires at the end of a one-year performance period.  "}</t>
  </si>
  <si>
    <t>[{"code":"program","isSelected":true,"description":"A final report, documenting successes and completion of goals and approved activities, is submitted by 90 days after the end of the performance period. The Award Terms and Conditions provide information on the requirements for submitting the final report. "},{"code":"cash","isSelected":false,"description":""},{"code":"progress","isSelected":true,"description":"A required semi-annual progress report, describing progress towards completing goals and approved activities, is submitted after the second quarter of the performance period. The Award Terms and Conditions provide information on the submission date and content required for the report."},{"code":"expenditure","isSelected":true,"description":"Form SF-425, Federal Financial Report, captures, on a quarterly basis, Federal funding authorized, obligated, and obligated but not liquidated. This form also captures non-Federal funds used for the program. Awardees submit quarterly Federal Financial Reports during the performance period and a final Federal Financial Report by 90 days after the performance period ends.  "},{"code":"performanceMonitoring","isSelected":false,"description":""}]</t>
  </si>
  <si>
    <t xml:space="preserve">Each funded ITO and SDA must maintain accurate and complete program records and reports for 3 years following the close of the performance period fiscal year or until any outstanding audit, claim, or litigation is settled. </t>
  </si>
  <si>
    <t xml:space="preserve">(Project Grants) FY 17$972,504.00; FY 18 est $991,950.00; FY 19 est $0.00; FY 16$981,935.00; - </t>
  </si>
  <si>
    <t>Awards range from $2,000 to $214,000.</t>
  </si>
  <si>
    <t>{"list":[{"fiscalYear":2016,"description":"As of 5/31/16 fourteen Indian Tribal Organizations are approved to receive awards.  Award amounts range from $6,504 to $162,765.  The performance period for this award ends 6/30/17. Fourteen Indian Tribal Organizations or consortia of Indian Tribal Organizations received awards. Award amounts ranged from $6,504 to $162,765. The performance period for this award ended 6/30/17. Final reports are due 9/30/17."},{"fiscalYear":2017,"description":"Seventeen Indian Tribal Organizations or consortia of Indian Tribal Organizations received awards. Award amounts ranged from $3,404 to $144,808. The performance period for this award ends 9/30/18. Final reports are due 12/31/18."},{"fiscalYear":2018,"description":"Fifteen Indian Tribal Organizations or consortia of Indian Tribal Organizations received awards. Award amounts ranged from $16,255 to $157,820. The performance period for this award ends 9/30/19. Final reports are due 12/31/18."}],"isApplicable":true}</t>
  </si>
  <si>
    <t xml:space="preserve">2 CFR 200 - Uniform Administrative Requirements, Cost Principles, and Audit Requirements for Federal Awards, 7 CFR Part 253; 7 CFR Part 254; 7 CFR Part 250; FNS Handbook 501, and specifics found in the Request for Applications. </t>
  </si>
  <si>
    <t>{"flag":"appendix","description":"See Food and Nutrition Service Regional Offices by clicking on \"Regional Agency Offices\" at the top of this page. "}</t>
  </si>
  <si>
    <t>Lindsay Williams3101 Park Center Drive , Alexandria, VA 22302 Email:&lt; a href='mailto:Lindsay.Williams@fns.usda.gov'&gt;Lindsay.Williams@fns.usda.gov&lt;/a&gt;Phone: 703-305-2833;</t>
  </si>
  <si>
    <t>http://www.fns.usda.gov/fdpir/fdpir-nutrition-education-grant-awards</t>
  </si>
  <si>
    <t xml:space="preserve">10.567 Food Distribution Program on Indian Reservations; 10.551 Supplemental Nutrition Assistance Program; </t>
  </si>
  <si>
    <t>Fiscal Year2016: 1. Lummi Tribe of the Lummi Indian Reservation_x000D_
The Tribe selected “Make half your plate fruits and vegetables. Focus on whole fruits and vary your veggies.” as the goal for the FY 2016 project.  The Lummi Tribe will continue to maintain 70 kitchen gardens provided to the elderly and persons with disabilities and provide an additional 20 kitchen gardens to participants. The Tribe will conduct 30 nutrition sessions and food demonstrations and a  “Grand Finale” nutrition fair that will feature nutrition education resources and materials for those who attend._x000D_
_x000D_
_x000D_
2. . Alaska Native Tribal Health Consortium_x000D_
The Alaska Native Tribal Health Consortium will plan and host cooking contests at nine FDPIR programs throughout the state.  The goal selected for the project is “Make half your plate fruits and vegetables.  Focus on whole fruits and vary your veggies.”  The focus for the contests will be healthy recipes that combine USDA Foods fruits and vegetables with traditional foods.  This unique approach will focus on respecting culturally significant ways of life and food preferences, while balancing it with new, modern ways to eat healthier.  The project will involve creating, producing and distributing a cookbook containing the winning recipes to members of more than 300 households that are FDPIR participants or eligible to become FDPIR participants._x000D_
 1. Alaska Native Tribal Health Consortium_x000D_
The Alaska Native Tribal Health Consortium will plan and host cooking contests at nine FDPIR programs throughout the state. The goal selected for the project is “Make half your plate fruits and vegetables. Focus on whole fruits and vary your veggies.” The focus for the contests will be healthy recipes that combine USDA Foods fruits and vegetables with traditional foods. This unique approach will focus on respecting culturally significant ways of life and food preferences, while balancing it with new, modern ways to eat healthier. The project will involve creating, producing and distributing a cookbook containing the winning recipes to members of more than 300 households that are FDPIR participants or eligible to become FDPIR participants. _x000D_
_x000D_
2. Zuni Tribe of the Zuni Indian Reservation_x000D_
The Zuni Tribe’s Nutrition Technician will conduct nutrition education sessions and food demonstrations that feature fruits and vegetables. Sessions will take place two times a month during the day and once per month during the evening. Basic nutrition education sessions emphasize the benefits of eating fruits and vegetables. Food demonstrations teach participants how to prepare USDA Foods by using healthy recipes. Participants taste the foods demonstrated and are encouraged to use the recipes at home. The program anticipates reaching 20 FDPIR participants for each activity.Fiscal Year2018: 1. Bay Mills Indian Community for the Midwest Region Nutrition Advisory Committee: This consortium of 23 Tribes in the Midwest Region and two Tribes in the Northeast Region will focus on activities that encourage FDPIR participants in their regions to establish healthier habits, both in terms of their diet as well as physical activity.  As part of this project, all FDPIR recipients in the regions will receive a culturally relevant calendar and nutrition guide for 2019, a cookbook that promotes healthy eating using USDA Foods provided through FDPIR, and garden seeds to encourage home gardening projects.  The committee will also work together through face-to-face meetings to strengthen their nutrition education efforts. 
2. Sisseton Wahpeton Oyate: The Sisseton Wahpeton Oyate Natural Resources Department plans to develop and implement a community-wide nutrition education effort.  The Tribe will reach people of all ages, including students at local schools, adults, and Elders.  The Tribe’s goal will be to encourage Tribal members to make half their plate fruits and vegetables.  To this end, the Natural Resources Department will partner with other community agencies and organizations to reach the biggest possible audience.Fiscal Year2019: No Data Available</t>
  </si>
  <si>
    <t xml:space="preserve">Applicants submit applications that are responsive to the requirements documented in the Request for Applications. Applications document nutrition project goals that reflect the principles found in the most recent versions of the Dietary Guidelines for Americans and MyPlate. Project designs, implementation plans, and budget requests must reflect the goal(s) selected. Panels of reviewers evaluate and score application components such as project designs, implementation plans, budget appropriateness, and cultural relevance. USDA awards funding based on the panel’s scores and recommendations. </t>
  </si>
  <si>
    <t>Jan 23,2014</t>
  </si>
  <si>
    <t>https://beta.sam.gov/fal/917052386fe24de1a9375fd0feddca26/view</t>
  </si>
  <si>
    <t>Pilot Projects to Reduce Dependency and Increase Work Requirements and Work Effort under SNAP</t>
  </si>
  <si>
    <t>SNAP Employment and Training Pilots</t>
  </si>
  <si>
    <t>{"list":[{"act":{"description":"The Agricultural Act of 2014"},"publicLaw":{"congressCode":"113","number":"79"},"USC":{"title":"7","section":"2025(h)(1)(F)"},"authorizationTypes":{"USC":true,"act":true,"statute":false,"publicLaw":true,"executiveOrder":false},"usc":{"title":"7","section":"2025(h)(1)(F)"}}]}</t>
  </si>
  <si>
    <t xml:space="preserve">Pilot projects to reduce dependency and increase work requirements and work effort under SNAP:  The purpose of these pilots is to develop and test methods that raise the number of work registrants under section 6(d) of the Food and Nutrition Act of 2008, as amended, who obtain unsubsidized employment, increase the earned income of the registrants, and reduce the reliance of the registrants on public assistance, so as to reduce the need for SNAP benefits.  </t>
  </si>
  <si>
    <t>Only State agencies that currently administer the Supplemental Nutrition Assistance Program (SNAP) Employment and Training (E&amp;T) program are eligible for these grants.</t>
  </si>
  <si>
    <t>{"description":"The Act requires that State agencies interested in applying must commit to maintain at least the amount of State funding for SNAP E&amp;T programs that they expended in FY 2013 for each year of the pilot.  The Act also requires that funds made available through this funding opportunity shall be used only to supplement, not to supplant, non-Federal funds used for existing E&amp;T activities or services.  ","isApplicable":true}</t>
  </si>
  <si>
    <t xml:space="preserve">FNS pre-screened all applications to ensure that they contained the required documents and information.  After the initial screening, FNS convened an evaluation panel to consider the merit of each grant application.  Each application that passed initial screening was given to the panel to be evaluated and scored according to how well it addresses each application component.  The panel members recommended applications for consideration for a grant award based on the evaluation scoring.  </t>
  </si>
  <si>
    <t>{"awarded":"other","description":"There is a time restriction; money will no longer be available after 09/30/2018. ","awardedDescription":"Still under consideration"}</t>
  </si>
  <si>
    <t>[{"code":"program","isSelected":false},{"code":"cash","isSelected":false},{"code":"progress","isSelected":true,"description":"At a minimum, progress reports should include the following information:  \r\n\r\n• A narrative description of project progress, tasks completed, and roadblocks or problems;\r\n•  Reasons why goals and objectives were not met, if appropriate, particularly at predefined go/no-go decision points, and justification of decision to proceed;\r\n• Discuss the budget impact and/or costs associated within this reporting period;\r\n• List key activities planned for the next report period; \r\n• Findings or activities which may require changes in schedule, accomplishments, or costs, particularly those changes which may impact the Recipient’s ability to utilize grant funds within the specified time period;\r\n• Other pertinent information including, when appropriate, analysis and explanation of cost overruns; and\r\n• Any unique aspects that you would like to share.  \r\n\r\n"},{"code":"expenditure","isSelected":true,"description":"The Recipient is required to electronically enter the quarterly and final financial status report (SF-425) into the FNS, Food Programs Reporting System (FPRS).  This report must be certified by the Recipient’s chief fiscal officer or an officer of comparable rank.  Included with the terms and conditions are instructions on how to obtain access and enter data into FPRS.  This report must be entered within 30 days after the close of each quarter.  The Final Financial Report must be entered into FPRS within 90 days of the expiration of this agreement.  This report must also be certified by the Recipient’s chief fiscal officer or an officer of comparable rank."},{"code":"performanceMonitoring","isSelected":false}]</t>
  </si>
  <si>
    <t xml:space="preserve">(Cooperative Agreements) FY 17$0.00; FY 18 est $0.00; FY 19 est $0.00; FY 16 - </t>
  </si>
  <si>
    <t xml:space="preserve">The range is $8,959,379 to $22,329,952.  The grant average is approximately $17,509,239.	</t>
  </si>
  <si>
    <t xml:space="preserve">7 CFR 273.7_x000D_
_x000D_
Additional publications may be available at:  http://www.fns.usda.gov/2014-snap-e-t-pilots_x000D_
</t>
  </si>
  <si>
    <t>Moira Johnston3101 Park Center Dr, 8th floor, Alexandria, VA 22303 Email:&lt; a href='mailto:moira.johnston@fns.usda.gov'&gt;moira.johnston@fns.usda.gov&lt;/a&gt;Phone: 703-305-2022;</t>
  </si>
  <si>
    <t>(1) Statement of Need; (2) Project Design; (3) Implementation Plan and Organizational Capacity; (4) Capacity to Support Independent Evaluation; and (5) Application Budget Narrative.</t>
  </si>
  <si>
    <t>Jul 25,2014</t>
  </si>
  <si>
    <t>https://beta.sam.gov/fal/8bc98642e0914e94b582e5084e2db021/view</t>
  </si>
  <si>
    <t>[{"code":"subpartB","isSelected":false},{"code":"subpartC","isSelected":false},{"code":"subpartD","isSelected":false},{"code":"subpartE","isSelected":true},{"code":"subpartF","isSelected":false}]</t>
  </si>
  <si>
    <t>School Wellness Policy Cooperative Agreement</t>
  </si>
  <si>
    <t>Local Wellness Policy Grant</t>
  </si>
  <si>
    <t>{"list":[{"act":{"description":"Section 204 of the Healthy, Hunger-Free Kids Act of 2010 added Section 9A to the Richard B. Russell National School Lunch Act (NSLA) (42 U.S.C. 1758b), Local School Wellness Policy Implementation, in order to strengthen wellness policies of LEAs by placing greater emphasis on implementation and evaluation efforts. "},"authorizationTypes":{"act":true}}]}</t>
  </si>
  <si>
    <t>The Local Wellness Policy Surveillance System allows us  to monitor, collect, and analyze state law and local district policy data and their effects on the implementation of NSLA legislation and rules and student health outcomes. Through this competitive cooperative agreement, the University of Illinois has developed a national-level surveillance system that addresses the previous gaps in surveillance by federally and non-federally funded systems and surveys.  
Three major federal-level surveillance systems and surveys were in place at the time this agreement was awarded; each was expected to continue for at least another 2-3 years, if not indefinitely. Each of these surveillance systems and surveys is funded by a government agency, and each collects detailed data on the breadth and depth of existing state laws, district policies, and related school practices; the implementation of said laws, policies, and practices; and their effects on student health outcomes. The next section describes the strengths, primary areas of focus, periodicity, and other key characteristics for each of three major national surveillance systems and surveys. In so doing, it also highlights important gaps in what they cover, individually and collectively, and areas where linkage with other relevant surveys or research efforts is able to provide a more detailed picture of school wellness policies and their effects.
1. School Nutrition and Meal Cost Study/School Nutrition Dietary Assessment
The School Nutrition Dietary Assessment (SNDA) is administrated by the USDA’s Food and Nutrition Service (FNS) every 5 years and collects and analyzes nationally representative data on school meals and the school meal environment (including competitive foods) at the district- and school-levels, with individual-level dietary information collected every 10 years.SNDA-V was administered as the School Nutrition and Meal Cost Study (SNMCS) in SY 2014-2015 and includes SNDA-type meal assessment data as well as data on meal cost, dietary recall, plate waste, and meals’ compliance with standards.
SNDA/SNMCS is the only assessment that examines specifically the nutritional quality of school meals, how and if those meals are meeting the new standards, and meal cost. Examining SNDA/SNMCS data together with state law and district policy data, which SNDA does not currently collect, has the potential to demonstrate how the laws and policies at the state- and district-level are being implemented in, or affecting, lunchrooms (with regard to meal planning and meal environment) and students (with regard to meal cost and diet).
2. Classification of Laws Associated with School Students
The National Cancer Institute’s Classification of Laws Associated with School Students (C.L.A.S.S.) is a policy classification system that can be used to evaluate state-level codified laws for nutrition and physical education in schools across all 50 states and the District of Columbia by grade level. C.L.A.S.S. uses state law as the data source and scores the concordance between state laws and national school wellness policy mandates. C.L.A.S.S. data are publicly available for use by researchers, policy makers, and school administrators to obtain information on state laws associated with childhood obesity, track policy changes over time, test relationships between law and behavior, associate C.L.A.S.S. scores with state- and school district-policies, and link to information about obesity and other cancer-related behaviors. C.L.A.S.S. also offers two data visualization tools: (1) a map function that depicts the strength of specific policy areas by grade level across states, and (2) a profile function that depicts policy scores across grade levels within each state by year.
While C.L.A.S.S. is the only classification system that objectively scores state laws on nutritional and physical activity, it does not identify specific elements of the state laws. Therefore, additional, complementary research is required to parse out and examine relationships between individual policy components (e.g., addressing sugar or fat content in school foods) and related school practices and student outcomes (e.g., diet, physical activity, BMI).
3.  School Health Policies and Practices Study
The Centers for Disease Control and Prevention’s School Health Policies and Practices Study (SHPPS) is a national, comprehensive survey conducted to assess school wellness at the state-, district-, school-, and classroom-levels. SHPPS surveys cover health education, physical education, health services, mental health and social services, nutrition services, healthy and safe school environments, and faculty and staff health promotion. Due to the comprehensive design of SHPPS, wellness policy data may be linked with other school health data. SHPPS data are collected every two years, alternating school- and classroom-level data collection with district-level data collection. In 2014, SHPPS collected school- and classroom-level data, and in the following cycle (2016) it collected district-level data. 
SHPPS is unique in monitoring both school health policies and school wellness policies, which is essential for linking LWPs to student health outcomes such as services received, safety, and environments. The multi-level aspect of SHPPS assessments presents the opportunity for linking this data with state law data in order to show the effects of state laws on LWPs, and the effects of LWPs on overall health. However, SHPPS data are not collected annually. 
Great progress has been made in adopting school wellness policies and in developing surveillance systems to monitor their implementation and impact. Yet continued progress in school wellness, school wellness policy development, and positive impacts requires surveillance that provides a fuller understanding of the strengths and limitations of current policies, and that chart the course for evidence-based improvements. This competitive cooperative agreement provides a national-level surveillance system that addresses the most important gaps in the coverage of the existing school wellness policy surveillance systems and surveys by: 
 - linking enacted school district wellness policy and related state law data with data being collected through other existing surveillance systems (e.g., SNDA, CLASS, SHPPS) in 2014-2015;
- conducting a nationwide evaluation of the scope of “on-the-books” (enacted) school district wellness policies and related state laws;
- collecting and analyzing qualitative data that can explore the implementation of and compliance with NSLA policies across various stakeholders (e.g., administrators, school food authorities, parents, children, etc.); and
- developing and disseminating timely policy briefs, fact sheets, and other translation products (e.g., infographics) to inform the USDA, Congress, and the research field of key school wellness policy surveillance results and gaps as well as to produce papers for peer-reviewed publication.</t>
  </si>
  <si>
    <t>Blank</t>
  </si>
  <si>
    <t xml:space="preserve">FNS will pre-screen all applications to ensure that they contain the required documents and information.  Application will need to be submitted by eligible applicants, meet all other eligibility requirements stated in this RFA, submitted on or before the required deadlines, are completed and are in the required format.   If an application does not include all appropriate information, FNS will consider the application to be non-responsive and will eliminate it from further evaluation. _x000D_
_x000D_
Following the initial screening process, FNS will assemble a peer panel group to review and determine the technical merits of each application.  The peer panel will evaluate the proposals based on how well they address the required application components.  The peer panel members will recommend applications for consideration for a grant award based on the evaluation scoring.  The selecting official reserves the right to award a grant to meet agency priorities, program balance, geographical representation, or project diversity. FNS reserves the right to use this solicitation and competition to award additional grants in future fiscal years should additional funds be made available through future appropriations._x000D_
</t>
  </si>
  <si>
    <t>{"awarded":"quarterly","description":"The total time period for which a grant or cooperative agreement is awarded may not exceed 60 months. See the following for information on how assistance is awarded/released: Funding will be made to successful recipients as specified in the terms of the grant or cooperative agreement with Food and Nutrition Service or as applicable under federal regulation requirements. "}</t>
  </si>
  <si>
    <t>[{"code":"program","isSelected":true,"description":"Throughout the grant period and upon its completion, deliverables will be submitted to USDA and/or published with the aims of disseminating research findings (i.e., wellness policy surveillance results and gaps), informing policy development and evidence-based improvements, and serving as tools for practitioners, advocates, and school administrators. A broad range of dissemination methods will be employed to communicate research findings to both targeted school wellness stakeholder groups and the public at large including, but not necessarily limited to: articles in BTG, AFHK, and Rudd newsletters; descriptive reports; research briefs; info graphics; webinars; email blasts; social media (e.g., Twitter); postings to the BTG, AFHK, and Rudd websites; conference presentations; and scientific journal publications.\r\n\r\nFor internal use informational purposes, FNS shall be provided an electronic copy of all manuscripts resulting from this grant at the time of submission for publication and in final form when published.\r\n"},{"code":"cash","isSelected":false,"description":""},{"code":"progress","isSelected":true,"description":"The recipient will be responsible for managing and monitoring the progress of the grant project activities and performance.  The award document will indicate the reporting schedule for submitting project performance/progress reports to FNS.  Any additional reporting requirements will be identified in the award terms and conditions.\r\n\r\nProgress reports must be sent to the Agency 30 days following the end of each quarterly period. Progress reports should information such as: a narrative description of project progress, tasks completed, and roadblocks or problems; reasons why goals and objectives were not met; budget impact and/or costs associated within this reporting period; key activities planned for the next report period; and findings or activities which may require changes in schedule, accomplishments, or costs. A final report identifying the accomplishments of the project is due 90 days after the end date of the grant agreement. "},{"code":"expenditure","isSelected":true,"description":"The award recipient will be required to enter the SF-425, Financial Status Report data into the FNS Food Program Reporting System (FPRS) on a quarterly basis and submit a Final Financial Report within 90 days after the end of the grant agreement. In order to access FPRS, the grant recipient must obtain USDA e-authentication certification and access to FPRS.  More detailed instructions for reporting will be included in the FNS Federal financial assistance award package.  "},{"code":"performanceMonitoring","isSelected":true,"description":"See RFA"}]</t>
  </si>
  <si>
    <t>Records (financial/administrative/grant) are to be maintained according to the time requirements specified in the terms of the grant, or cooperative agreement with Food and Nutrition Service or as applicable under federal regulation requirements. _x000D_
_x000D_
Grantee shall provide quarterly and final reports as outlined in section 111._x000D_
_x000D_
Grantee must account for project funds separately from federal food nutrition assistance administrative funds and establish financial and management reporting and controls to assure that project funds are not commingled or used inappropriately. A separate and distinct audit trail must be established and maintained for the expenditure of project funds that clearly demonstrates that they are used solely for project purposes._x000D_
_x000D_
Grantee must provide FNS with any data files created and used to generate reports, presentations, and publications resulting from this grant. Such data shall be accompanied with analytic code, output files, and codebooks and other applicable documentation sufficient for FNS to replicate the analyses._x000D_
For internal use and informational purposes, ensure Grantee and sub-contractors provide FNS with an electronic copy of all manuscripts resulting from their sub-grants at the time of submission for publication and in final form when published._x000D_
_x000D_
Equipment records must be maintained that include the description of the equipment, the serial number or other identification number, the source of equipment, the title holder, the acquisition date, the cost of the equipment, the location, use, and condition of the equipment, and any ultimate disposition data including the date of disposal and the sale price of the equipment. A physical inventory of the equipment must be taken and the results reconciled with the equipment records at least once every two years. The Recipient will share the results of this inventory. A Tangible Personal Property Report, SF-428, must be submitted at award close-out to report the status of the equipment, if requested_x000D_
_x000D_
Evaluation and Access to Records (2 CFR 200.336): The Recipient will cooperate with any evaluation of the program by providing the Agency requested data and access to records. The Recipient will cooperate with any, as needed, on site financial and/or technical reviews and audits at any time during the term of the agreement. In addition, the Grantee shall make all records pertaining to activities under the grant available for audit purposes. The Recipient will require any sub-recipient or contractors to comply with the requirements of this agreement and ensure that the Agency has access to any sub-recipient or contractors for purposes of evaluating, monitoring or reviewing other operations or records as they relate to this grant. When entering into a sub-award, the Recipient shall ensure that the sub-recipient agreement contains any clause required by Federal Statute or Executive Order and their implementing regulations.</t>
  </si>
  <si>
    <t>(Cooperative Agreements) FY 17$549,318.00; FY 18 est $305,878.00; FY 19 est $300,750.00; - These amounts represent the amount drawn down each year, not new obligations. All funds were obligated in FY15.</t>
  </si>
  <si>
    <t>Award amount = $1,699,985</t>
  </si>
  <si>
    <t>{"list":[{"fiscalYear":2015,"description":"The cooperative agreement was awarded on February 1, 2015 to the University of Illinois-Chicago (UIC) in the amount of $1,699,985.  This update covers the first five months of grant activity.  The project objectives, activities, and timelines were refined.  The grantee began collecting and coding school wellness policies at the state and district levels.  Qualitative research began with interviews with school food service directors.  UIC is summarizing results in a report, briefs, and a manuscript.   The awardee has collected and coded school wellness policies at the state and district level. The policies are currently being coded for strength and comprehensiveness. The grantee will  begin examining the multi-level association between state laws, district policies, school level implementation and student outcomes by linking the policy date with data from FNS's School Nutrition and Meal Cost Study (SNMCS). The awardee has conducted qualitative interviews with school food service directors and students and has scheduled focus groups with superintendents for the Spring of 2017. "},{"fiscalYear":2016,"description":"The awardee will continue its activities."},{"fiscalYear":2018,"description":"Five manuscripts produced under this cooperative agreement were published and 11 presentations were delivered."}],"isApplicable":true}</t>
  </si>
  <si>
    <t>Holly Figueroa3101 Park Center Dr., Alexandria, VA 22302 Email:&lt; a href='mailto:Holly.Figueroa@fns.usda.gov'&gt;Holly.Figueroa@fns.usda.gov&lt;/a&gt;Phone: 7033052105;</t>
  </si>
  <si>
    <t>Fiscal Year2015: The University of Illinois at Chicago (UIC) was awarded this cooperative agreement.  The overall goal of this Cooperative Agreement will be for the University of Illinois at Chicago’s (UIC) to work with USDA to conduct a National Wellness Policy Study (NWPS). The proposed NWPS builds directly off of the UIC's nearly 8 years of experience conducting similar work through support from USDA’s partners in the National Collaborative on Childhood Obesity Research (NCCOR) including the Robert Wood Johnson Foundation (RWJF), the National Cancer Institute (NCI), and the Centers for Disease Control and Prevention (CDC). The team will be led by UIC and includes researchers from the Rudd Center for Food Policy and Obesity now at the University of Connecticut (Rudd Center) and Action for Healthy Kids (AFHK). _x000D_
The overarching goal of the NWPS is to conduct the necessary state law and district wellness policy surveillance in order to examine the implementation of these laws and policies on schools and students nationwide, both from a quantitative and qualitative perspective. Key activities to be conducted include: (1) conducting “on-the-books” wellness and related policy collection for a nationally representative sample of districts that will be sampled for USDA’s planned School Nutrition and Meal Cost Study (SNMCS); (2) conducting primary legal research to obtain school wellness-related codified statutory and administrative (regulatory) laws for all 50 states; (3) conducting an in-depth analysis of the district policies and state laws using the UIC enhanced adaptation of the WellSAT coding tool; (4) conducting a quantitative evaluation of the implementation of the state laws and district policies on school-level implementation using the school level data from SNMCS; (5) examining the multi-level association between state laws, district policies, school level implementation and student outcomes (also obtained from SNMCS); (6) quantitatively examining the impact of state laws on school and classroom practices using CDC’s School Health Policies and Practices Study (SHPPS); (7) conducting focus groups with key stakeholders (including district officials, school administrators, food service managers, parents/PTA, students, community members, and athletics/booster groups) to understand barriers and facilitators to wellness and related policy implementation; and (8) developing a wide range of tailored end products for dissemination across stakeholder groups, policy researchers, and the scientific community. The awardee will continue the project activities outlined above.</t>
  </si>
  <si>
    <t xml:space="preserve">Scoring for Grant Applications_x000D_
_x000D_
Need, Readiness and Likelihood of Success       25 points_x000D_
•	The applicant is appropriate for the grant, i.e. the applicant can demonstrate support and readiness for starting (or adapting and continuing) a school wellness policy surveillance system.	_x000D_
_x000D_
Alignment with School Wellness Policy Surveillance System Program Goals    25 points_x000D_
•	The project goals and objectives are in line with the School Wellness Policy Surveillance System Cooperative Agreement focus areas and purpose of the funding described in this RFA. 	_x000D_
Project Design and Management    30 points_x000D_
•	The qualifications of the staff involved with the proposed project and/or organizational leadership reflect the expertise necessary to carry out the proposed project and reporting requirements. (Resumes of key staff are required). _x000D_
•	The management approach indicates that the applicant has the capacity to manage and execute the planning project successfully to meet the goals of the project. _x000D_
	_x000D_
Sustainability and Transferability	10 points_x000D_
_x000D_
Budget Plan      10 points_x000D_
•	The total funding amount requested is appropriate for the scope of the project._x000D_
•	Project costs are reasonable, necessary and allocable to carry out the project’s goals and objectives. 	_x000D_
</t>
  </si>
  <si>
    <t>Jul 26,2014</t>
  </si>
  <si>
    <t>https://beta.sam.gov/fal/8403e0785a7348e6aab59e9c05e1c66e/view</t>
  </si>
  <si>
    <t>Foreign Market Development Cooperator Program</t>
  </si>
  <si>
    <t>FMD</t>
  </si>
  <si>
    <t>FOREIGN AGRICULTURAL SERVICE, AGRICULTURE, DEPARTMENT OF</t>
  </si>
  <si>
    <t>{"list":[{"act":{"description":"Agricultural Trade Act of 1978, Title VII, 7 U.S.C. 5721, et seq."},"authorizationTypes":{"USC":false,"act":true,"statute":false,"publicLaw":false,"executiveOrder":false}}]}</t>
  </si>
  <si>
    <t>To create, maintain, and expand long-term export markets for U.S. agricultural products through cost-share assistance and the opportunity to work closely with FAS and its overseas offices.</t>
  </si>
  <si>
    <t>The Commodity Credit Corporation (CCC) enters into agreements with those nonprofit U.S. trade organizations that have the broadest possible producer representation of the commodity being promoted.  To be approved, an applicant's proposal must indicate how it can effectively contribute to the creation, expansion, or maintenance of markets abroad. FAS considers a number of factors when reviewing proposed projects. These factors include: (1) The applicant's willingness to contribute resources including cash and goods and services of the U.S. industry and foreign third party; (2) the ability of the organization to provide an experienced U.S.-based staff and with technical and international trade expertise to ensure adequate development, supervision, and execution of the proposed project; (3) the degree to which the proposed project is likely to contribute to the development, expansion, or maintenance of foreign markets; and (4) the degree to which the strategic plan is coordinated with other private or U.S. government-funded market development projects.</t>
  </si>
  <si>
    <t>Preference is given to nonprofit U.S. trade organizations which are nationwide in membership and scope.</t>
  </si>
  <si>
    <t>{"description":"U.S. applicants must prove the ability to provide a competent experienced staff and other resources to assure adequate development, supervision, and execution of promotional activities. Applicants must submit a written export strategy that provides a brief discussion of the commodity for which an agreement is being requested and a description of proposed activities including the foreign countries in which they will be conducted. Applicants must also submit their Internal Revenue Service tax exempt identification number, a Dun and Bradstreet Data Universal Numbering System (DUNS) number, a description of the membership of the applicant organization, a description of the organization's management and administrative capability, the degree to which membership represents national production, an estimate of the level of Government funds required, and the extent to which industry resources are available to match Government expenditures.","isApplicable":true}</t>
  </si>
  <si>
    <t>{"description":"Each year the availability of funds is announced in a Federal Register notice that will detail the application requirements and deadlines."}</t>
  </si>
  <si>
    <t>Applications are reviewed against the allocation criteria and factors set forth in 7 CFR Part 1484 and the Federal Register program announcement. CCC notifies each applicant of the final disposition of its application and also issues a public announcement concerning the allocation of resources among the applicant organizations. Each approved applicant receives a program agreement and an approval letter that specifies any special terms and conditions applicable to a Cooperator's program. Final agreement occurs when both the participating organization and FAS sign the program agreement.</t>
  </si>
  <si>
    <t>Approximately 90 days.</t>
  </si>
  <si>
    <t>Program commitments are made on a program year basis.</t>
  </si>
  <si>
    <t>{"awarded":"other","description":"Agreements generally include a twelve-month activity period and a provision for program evaluation by an independent third party.  Funds awarded in any given fiscal year are typically available for two additional years.","awardedDescription":"Each approved applicant receives a program agreement and an approval letter that specifies any special terms and conditions applicable to a Cooperator's program. Final agreement occurs when both the participating organization and FAS sign the program agreement."}</t>
  </si>
  <si>
    <t>[{"code":"program","isSelected":true,"description":"End of year contribution reports, trip reports, research reports, independent audit reports, and annual program evaluations."},{"code":"cash","isSelected":false},{"code":"progress","isSelected":false},{"code":"expenditure","isSelected":true,"description":"Records of expenditures and contributions and supporting documentation."},{"code":"performanceMonitoring","isSelected":true,"description":"Cooperators must provide an annual program evaluation that measures and reports progress against the defined performance measures."}]</t>
  </si>
  <si>
    <t>{"isApplicable":true,"description":"Cooperator accounts are reviewed periodically, but normally at least every two years, by representatives of the Compliance Review Staff, FAS.  Audits and reviews are also conducted sporadically by representatives of the Office of Inspector General and Government Accounting Office.  Accounts and records must be available for inspection or audit at any reasonable time."}</t>
  </si>
  <si>
    <t xml:space="preserve">(Formula Grants (Apportionments)) FY 17$35,000,000.00; FY 18 est $35,000,000.00; FY 19 est $35,000,000.00; FY 15$32,016,000.00; FY 16 est $35,000,000.00; - </t>
  </si>
  <si>
    <t>$11,000 to $7,000,000; $1,243,000.</t>
  </si>
  <si>
    <t>7 CFR Part 1484.</t>
  </si>
  <si>
    <t>Curt Alt1400 Independence Ave SW, Washington, DC 20250 Email:&lt; a href='mailto:curt.alt@fas.usda.gov'&gt;curt.alt@fas.usda.gov&lt;/a&gt;Phone: 202-720-4327;</t>
  </si>
  <si>
    <t>http://www.fas.usda.gov/programs/foreign-market-development-program-fmd</t>
  </si>
  <si>
    <t xml:space="preserve">10.601 Market Access Program; </t>
  </si>
  <si>
    <t>Allocations are made in a manner that effectively support the strategic decision-making initiatives of the Government Performance and Results Act (GPRA) of 1993.  In assessing whether the applicant will effectively create, expand, or maintain foreign markets, the following factors are considered: (1) effectiveness of program management; (2) past and present contribution levels; (3) soundness of the strategic plan; (4) past export performance; and (5) past demand expansion performance (6) future demand expansion goals; and (7) accuracy of past demand expansion projections.</t>
  </si>
  <si>
    <t>https://beta.sam.gov/fal/1ce29ec4b3fb4cfb881c88a8863029e9/view</t>
  </si>
  <si>
    <t>Market Access Program</t>
  </si>
  <si>
    <t>MAP</t>
  </si>
  <si>
    <t>{"list":[{"act":{"description":"Agricultural Trade Act of 1978, as amended, Section 203.  7 USC 5623."},"authorizationTypes":{"USC":false,"act":true,"statute":false,"publicLaw":false,"executiveOrder":false}}]}</t>
  </si>
  <si>
    <t>To encourage the creation, maintenance, and expansion of commercial export markets for U.S. agricultural commodities through cost-share assistance to eligible trade organizations that implement a foreign market development program.</t>
  </si>
  <si>
    <t>FORMULA GRANTS (COOPERATIVE AGREEMENTS);DIRECT PAYMENTS FOR SPECIFIED USE</t>
  </si>
  <si>
    <t>To be approved, applicants must be: (1) A nonprofit U.S. agricultural trade organization; (2) a nonprofit State regional trade group; (3) a U.S. agricultural cooperative; or (4) a State agency.</t>
  </si>
  <si>
    <t>CCC will enter into MAP agreements only where the eligible agricultural commodity is comprised of at least 50 percent U.S. origin content by weight, exclusive of added water.</t>
  </si>
  <si>
    <t>{"description":"Applicants are required to provide a competent, experienced staff and other resources to assure adequate development, supervision, and execution of promotion activities.  All applicants must submit a written proposal that provides a brief discussion of the commodity for which assistance is requested; the proposed program with a justification; and a strategic plan.  In addition, all applicants must submit a statement certifying that any CCC resources received will supplement, but not supplant, any private or third party funds or other contributions to program activities.","isApplicable":true}</t>
  </si>
  <si>
    <t>{"description":"Each year the availability of funds is announced in a Federal Register notice.  The annual notice details the application requirements and deadlines."}</t>
  </si>
  <si>
    <t>Applications are reviewed against the allocation criteria and factors set forth in 7 CFR Part 1485. CCC notifies each applicant of the final disposition of its application and also issues a public announcement concerning the allocation of resources among the applicant organizations.  Each approved applicant receives a program agreement and approval letter that specifies any special terms and conditions applicable to a participant's program.  Final agreement occurs when both the participating organization and FAS sign the program agreement.</t>
  </si>
  <si>
    <t>{"types":{"moe":false,"formula":false,"matching":true},"matching":{"requirementFlag":"voluntary","percent":"10"}}</t>
  </si>
  <si>
    <t>{"awarded":"other","description":"Agreements generally include a twelve-month activity period and a provision for program evaluation by an independent third party.  Funds awarded in any given fiscal year are typically available for two additional years.","awardedDescription":"Each approved applicant receives a program agreement and allocation approval letter that specifies any special terms and conditions applicable to a participant's program.  Final agreement occurs when both the participating organization and FAS sign the program agreement."}</t>
  </si>
  <si>
    <t>[{"code":"program","isSelected":true,"description":"All program Participants must report annual results against their target market and/or regional constraint/opportunity performance measures."},{"code":"cash","isSelected":false},{"code":"progress","isSelected":false},{"code":"expenditure","isSelected":true,"description":"End of year contribution reports are required.  A MAP Participant shall maintain its records of expenditures and contributions. "},{"code":"performanceMonitoring","isSelected":true,"description":"All MAP Participants must report annual results against their target market and/or regional constraints/opportunity performance measures. "}]</t>
  </si>
  <si>
    <t>{"isApplicable":true,"description":"Participant accounts are reviewed as needed, but normally at least every two years, by representatives of the Compliance Review Staff (CRS) of FAS.  Audits and reviews are also conducted sporadically by representatives of the Office of Inspector General and the Government Accounting Office.  Accounts and records must be available for inspection or audit at any reasonable time."}</t>
  </si>
  <si>
    <t xml:space="preserve">(Formula Grants (Cooperative Agreements)) FY 17$200,000,000.00; FY 18 est $200,000,000.00; FY 19 est $200,000,000.00; FY 16 est $200,000,000.00; FY 15$185,600,000.00; - </t>
  </si>
  <si>
    <t>From $22,000 to $9,611,000; $1,375,000.</t>
  </si>
  <si>
    <t>7 CFR 1485.</t>
  </si>
  <si>
    <t>http://www.fas.usda.gov/programs/market-access-program-map</t>
  </si>
  <si>
    <t xml:space="preserve">10.600 Foreign Market Development Cooperator Program; </t>
  </si>
  <si>
    <t>Allocations will only be made to applicants that present the best opportunity for developing or expanding export markets for U.S. agricultural commodities.  In assessing the applicant, the following factors are considered: (1) effectiveness of program management; (2) soundness of accounting procedures; (3) the nature of the organization; (4) prior export promotion or direct export experience; (5) previous MAP funding and performance; (6) adequacy of the applicant's strategic plan; (7) past and present contribution levels; (8) export goals; and the (9) accuracy of past projected export goals. In providing assistance for brand promotions, priority will be given to small-sized entities.  Qualifying products whose composition is less than 50 percent U.S. origin are not eligible.</t>
  </si>
  <si>
    <t>Jan 01,1987</t>
  </si>
  <si>
    <t>https://beta.sam.gov/fal/d3d21203e68343df8a306189b47cc711/view</t>
  </si>
  <si>
    <t>Emerging Markets Program</t>
  </si>
  <si>
    <t>EMP</t>
  </si>
  <si>
    <t>{"list":[{"act":{"description":"The Emerging Markets Program is authorized by the Food, Agriculture, Conservation, and Trade Act of 1990 (FACT Act), as amended by the Federal Agriculture Improvement and Reform Act of 1996 (FAIR Act) Section 1542 (d).\r\n"},"authorizationTypes":{"USC":false,"act":true,"statute":false,"publicLaw":false,"executiveOrder":false}}]}</t>
  </si>
  <si>
    <t>The primary objective of the Emerging Markets Program is to promote, enhance, or expand the exports of U.S. agricultural commodities to overseas emerging markets through cost-share assistance to eligible organizations that implement an Emerging Markets Program. The program supports the activities of U.S. agricultural organizations aimed at enhancing the food and rural business systems of eligible emerging markets.</t>
  </si>
  <si>
    <t>Applicants must be a:  (1) U. S. agricultural or agribusiness organization -- nonprofit, trade association, university, consultant group (under certain conditions), (2) State Department of Agriculture, or (3) USDA agency (or other Federal agency involved in agricultural issues) or commercial entities.</t>
  </si>
  <si>
    <t xml:space="preserve">There are 4 types of eligible activities:_x000D_
(1) Assistance to U.S. individual experts in assessing the food and rural business systems of other countries. This type of EMP project must include all three of the following:_x000D_
•	Conduct an assessment of the food and rural business system needs of an emerging market; _x000D_
•	Make recommendations on measures necessary to enhance the effectiveness of these systems; and _x000D_
•	Identify opportunities and projects to enhance the effectiveness of the emerging market's food and rural business systems._x000D_
_x000D_
(2) Travel assistance to enable individuals from emerging markets to travel to the United States so that these individuals can, for the purpose of enhancing the food and rural business systems in their countries, become familiar with U.S. technology and agribusiness and rural enterprise operations by consulting with food and rural business system experts in the United States._x000D_
_x000D_
(3) Travel assistance to enable U.S. agricultural producers and other individuals knowledgeable in agricultural and agribusiness matters to travel to emerging markets to assist in transferring their knowledge and expertise to entities in emerging markets. Such travel must be to emerging markets. Travel to developed markets is not eligible under the program even if the traveler's targeted market is an emerging market._x000D_
_x000D_
(4) Technical assistance to implement the recommendations, projects, and/or opportunities identified by assistance under (1) above. Technical assistance that does not implement the _x000D_
recommendations, projects, and/or opportunities identified by assistance under (1) above is not eligible under the EMP.  _x000D_
_x000D_
(Proposals that do not fall into one or more of the four categories above, regardless of previous guidance provided regarding the EMP, are not eligible for consideration under the program.)_x000D_
_x000D_
_x000D_
</t>
  </si>
  <si>
    <t>{"description":"All eligible applicants must submit a written proposal in accordance with the guidelines set forth each year in the Federal Register.","isApplicable":true}</t>
  </si>
  <si>
    <t xml:space="preserve">Announce_x000D_
Accept proposals_x000D_
Multi-stage review process (sufficiency review, merit review)_x000D_
Award (Agreement put in place)_x000D_
</t>
  </si>
  <si>
    <t>{"types":{"moe":false,"formula":false,"matching":true},"matching":{"requirementFlag":"voluntary","percent":"0","description":"non specific cost share is required for non-public entities"}}</t>
  </si>
  <si>
    <t>{"awarded":"other","description":"Awards are generally let for a period not to exceed five years.","awardedDescription":"EMP is generally operated as a reimbursable program"}</t>
  </si>
  <si>
    <t>[{"code":"program","isSelected":true,"description":"interim (annual) and final reports are required"},{"code":"cash","isSelected":false},{"code":"progress","isSelected":true,"description":"Interim (annual) and final"},{"code":"expenditure","isSelected":true,"description":"Full cost accounting is required in the final report"},{"code":"performanceMonitoring","isSelected":true,"description":"Awardees must report performance against their specified performance measures."}]</t>
  </si>
  <si>
    <t xml:space="preserve">(Project Grants) FY 17$7,700,000.00; FY 18 est $7,000,000.00; FY 19 est $7,000,000.00; FY 16 est $7,007,580.00; - </t>
  </si>
  <si>
    <t>Generally grants are for small, focused projects ranging from $7,000 up to $500,000.</t>
  </si>
  <si>
    <t>Regulations are at 7 CFR PART 1486</t>
  </si>
  <si>
    <t>Lona Carlson-Powell1400 Independence Ave, SW, Washington, DC 20050 Email:&lt; a href='mailto:lona.powell@fas.usda.gov'&gt;lona.powell@fas.usda.gov&lt;/a&gt;Phone: 2027208557;</t>
  </si>
  <si>
    <t>http://www.fas.usda.gov/programs/emerging-markets-program-emp</t>
  </si>
  <si>
    <t xml:space="preserve">•	Appropriateness of the Activity, including the ability of the applicant to provide an experienced U.S.-based staff with knowledge and expertise to ensure adequate development, supervision, and execution of the proposed project; the entity's willingness to contribute resources, including cash and goods and services of the U.S. industry, with greater weight given to cash contributions (for private sector proposals only); and the conditions or constraints affecting the level of U.S. exports and market share for the agricultural commodity/product (30%);_x000D_
•	Market Impact, including the degree to which the proposed project is likely to contribute to the development, maintenance, or expansion of U.S. agricultural exports to emerging markets; demonstration of how a proposed project will benefit a particular industry as a whole; and the quality of the project's proposed performance measures (50%); and_x000D_
•	Completeness and Viability of the proposal along with past program results and evaluations, if applicable (20%)._x000D_
</t>
  </si>
  <si>
    <t>Jan 01,2002</t>
  </si>
  <si>
    <t>https://beta.sam.gov/fal/19c18f4668eb447f8c08ef5cf462053d/view</t>
  </si>
  <si>
    <t>Technical Assistance for Specialty Crops Program</t>
  </si>
  <si>
    <t>TASC</t>
  </si>
  <si>
    <t>{"list":[{"act":{"description":"The Technical Assistance for Specialty Crops Program is reauthorized by Section 3203 of the Food, Conservation, and Energy Act of 2008. The program was reauthorized by the Agricultural Act of 2014 (section 3205) which became effective on February 7, 2014."},"authorizationTypes":{"USC":false,"act":true,"statute":false,"publicLaw":false,"executiveOrder":false}}]}</t>
  </si>
  <si>
    <t>The Technical Assistance for Specialty Crops Program is designed to assist U.S. organizations by providing funding for projects that address sanitary, phytosanitary, and technical barriers that prohibit or threaten the export of U.S. specialty crops.</t>
  </si>
  <si>
    <t>To be approved, an applicant must be a: (1) U.S. government agency; (2) U.S. State government agency; (3) U.S. non-profit trade association; (4) U.S. university; (5) U.S. agricultural cooperative; (6) U.S. private company or (7) any other U.S. organization.</t>
  </si>
  <si>
    <t>The Technical Assistance for Specialty Crops Program is intended to benefit the represented U.S. industry rather than a specific company or brand.</t>
  </si>
  <si>
    <t>{"description":"Applicants must submit a written proposal which includes, but is not limited to, the following: a brief discussion of the commodity for which funding is requested; a market assessment, including a description of the specific export barrier to be addressed; a description of the activities planned to address the export barrier; and export information that includes performance measures, benchmark performance, and the viability of long-term sales to the market.","isApplicable":true}</t>
  </si>
  <si>
    <t>{"description":"Each year the availability of funds is publicly announced in a Federal Register notice that details the application requirements and deadlines."}</t>
  </si>
  <si>
    <t>Proposals are reviewed against the allocation criteria and factors specified in 7 CFR 1487.  The CCC notifies each applicant of the final disposition of its application and also issues a public announcement concerning the allocation of resources among the applicant organizations.  Each approved applicant receives a program agreement and allocation approval letter that specifies any special terms and conditions applicable to a participant's program. Final agreement occurs when both the participating organization and FAS sign the program agreement.</t>
  </si>
  <si>
    <t>Approximately 30-90 days.</t>
  </si>
  <si>
    <t>{"awarded":"other","description":"Agreements generally include the project period and a provision for project evaluation.  Funds awarded in any given fiscal year are typically available for additional years.","awardedDescription":"Each approved applicant receives a program agreement and allocation approval letter that specifies any special terms and conditions applicable to a praticipant's program.  Final agreement occurs when both the participating organization and FAS sign the agreement."}</t>
  </si>
  <si>
    <t xml:space="preserve">(Formula Grants (Apportionments)) FY 17$3,005,104.00; FY 18 est $6,000,000.00; FY 19 FY 16 est $5,272,902.00; - </t>
  </si>
  <si>
    <t>Projects funded on a project by project basis for up to $500,000 per year.</t>
  </si>
  <si>
    <t>7 CFR 1487.</t>
  </si>
  <si>
    <t>http://www.fas.usda.gov/programs/technical-assistance-specialty-crops-tasc</t>
  </si>
  <si>
    <t xml:space="preserve">10.601 Market Access Program; 10.600 Foreign Market Development Cooperator Program; </t>
  </si>
  <si>
    <t>The FAS will consider the following criteria in evaluating proposals: (1) The identification and nature of the specific export barrier and the extent to which the proposal is likely to successfully remove, resolve, or mitigate that barrier; (2) The potential trade impact of the proposed project on market retention, market access, and market expansion, including the potential for expanding commercial sales in the targeted market; (3) The completeness and viability of the proposal; (4) The applicant organization's ability to provide an experienced staff with the technical and trade experience necessary to economically and effectively execute the proposal; (5) The extent to which the proposal is targeted to an eligible export market in which the United States is generally competitive; (6) The cost of the project and the amount of other (non-TASC) resources specifically dedicated to the project, including cash and goods and services of the U.S. industry and foreign third parties; (7) The degree to which time is essential in addressing the specific export barriers; and, (8) In cases where the CCC receives multiple proposals from different applicants which address essentially the same barrier, the nature of the applicant organization will be taken into consideration, with a greater weight given to those organizations with the broadest base of producer representation.</t>
  </si>
  <si>
    <t>https://beta.sam.gov/fal/8889e199916c44a2b7fcea666eb565a4/view</t>
  </si>
  <si>
    <t xml:space="preserve">Quality Samples Program </t>
  </si>
  <si>
    <t>QSP</t>
  </si>
  <si>
    <t>{"list":[{"act":{"description":"The Quality Samples Program is authorized by Section 5(f) of the Commodity Credit Corporation (CCC) Charter Act, 15 U.S.C. 714c(f).\r\n"},"authorizationTypes":{"USC":false,"act":true,"statute":false,"publicLaw":false,"executiveOrder":false}}]}</t>
  </si>
  <si>
    <t>The Quality Samples Program is designed to encourage the development and expansion of export markets for U.S. agricultural commodities by assisting U.S. entities in providing commodity samples to potential foreign importers to promote a better understanding and appreciation for the high quality of U.S. agricultural commodities.</t>
  </si>
  <si>
    <t>To be approved, an applicant must be a U.S. private or government entity.</t>
  </si>
  <si>
    <t>The Quality Samples Program is intended to benefit a represented U.S. industry rather than a specific company or brand.</t>
  </si>
  <si>
    <t>{"description":"Applicants must submit a written proposal which includes, but is not limited to, the following: a description of the organization and its membership; a description of the organization's prior export promotion experience; a  description of the organization's experience in implementing an appropriate trade/technical assistance component; an assessment of the market; a long-term strategy in the market; amount of funding requested; a brief description of the specific market development trade constraint or opportunity to be addressed by the project; a sample description; and the importer's role in the project regarding handling and processing the commodity samples.","isApplicable":true}</t>
  </si>
  <si>
    <t>{"description":"Each year the availability of funds is announced in a Federal Register notice that details the program application requirements and deadlines."}</t>
  </si>
  <si>
    <t>Proposals are reviewed against the allocation criteria and factors specified in the Federal Register notice.  CCC notifies each applicant of the final disposition of its application and also issues a public announcement concerning the allocation of resources among the applicant organizations.  Each approved applicant receives a program agreement and allocation approval letter that specifies any special terms and conditions applicable to a participant's program. Final agreement occurs when both the participating organization and FAS sign the program agreement.</t>
  </si>
  <si>
    <t>{"types":{"moe":false,"formula":false,"matching":true},"matching":{"requirementFlag":"voluntary","percent":"0","description":"Although highly encouraged, financial and in-kind support from the participant is not required.  Such contributions may be in the form of cash or goods or services.\r\n\r\n"}}</t>
  </si>
  <si>
    <t>{"awarded":"other","description":"Agreements generally include a twelve-month promotional effort and a requirement for program evaluation.  Funds awarded in any given fiscal year may be made available for a longer period.","awardedDescription":"Reimbursement claims are submitted to claim reimbursement of costs associated with completing approved projects.  Evaluation reports are submitted within 90 days of expiration of the agreement.  The Quality Samples Program is a reimbursable program whereby the applicant incurs the expense and is reimbursed later."}</t>
  </si>
  <si>
    <t xml:space="preserve">(Project Grants) FY 17$1,223,975.00; FY 18 est $2,000,000.00; FY 19 FY 16 est $1,381,344.00; - </t>
  </si>
  <si>
    <t>range $15,000 to $75,000</t>
  </si>
  <si>
    <t>http://www.fas.usda.gov/programs/quality-samples-program-qsp</t>
  </si>
  <si>
    <t>FAS uses the following criteria when evaluating QSP proposals:  (1) the ability of the organization to provide an experienced staff with the requisite technical and trade experience to execute the proposal; (2) the extent to which the proposal is targeted to a market in which the United States is generally competitive; (3) the potential for expanding commercial sales in the proposed market; (4) the nature of the specific market constraint or opportunity involved and how well it is addressed by the proposal; (5) the extent to which the importer's contribution in terms of handling and processing enhances the potential outcome of the project; (6) the amount of reimbursement requested and the organization's willingness to contribute resources, including cash and goods and services of the U.S. industry and foreign third parties; and (7) and how well the proposed technical assistance component assures that performance trials will effectively demonstrate the intended end-use benefit.</t>
  </si>
  <si>
    <t>https://beta.sam.gov/fal/beb7810579b247ddb60353009b87d89d/view</t>
  </si>
  <si>
    <t>Food for Progress</t>
  </si>
  <si>
    <t>FFPr</t>
  </si>
  <si>
    <t>{"list":[{"act":{"description":"Food for Progress Act of 1985"},"publicLaw":{"congressCode":"99","number":"198"},"statute":{"page":"1472","volume":"99"},"USC":{"title":"7","section":"1736o"},"authorizationTypes":{"USC":true,"act":true,"statute":true,"publicLaw":true},"usc":{"title":"7","section":"1736o"}}]}</t>
  </si>
  <si>
    <t xml:space="preserve">The Food for Progress program provides for the donation of U.S. agricultural commodities to developing countries and emerging democracies that are committed to introducing or expanding free enterprise in their agricultural economies. Donated commodities are sold in the recipient countries and the proceeds of the “monetization” are used to fund agricultural development activities. Food for Progress has two high-level strategic objectives: (1) increase agricultural productivity and (2) expand trade of agricultural products (domestically, regionally, and internationally). </t>
  </si>
  <si>
    <t>DIRECT PAYMENTS FOR SPECIFIED USE (COOPERATIVE AGREEMENTS);SALE, EXCHANGE, OR DONATION OF PROPERTY AND GOODS</t>
  </si>
  <si>
    <t>A private voluntary organization, a nonprofit agricultural organization or cooperative, a nongovernmental organization, or any other private entity is eligible to submit an application under this part to become a recipient under the Food for Progress Program. CCC will set forth specific eligibility information, including any factors or priorities that will affect the eligibility of an applicant or application for selection, in the full text of the applicable notice of funding opportunity posted on the U.S. Government web site for grant opportunities.</t>
  </si>
  <si>
    <t xml:space="preserve">The Food for Progress programs focuses on developing countries and emerging democracies that are committed to introducing or expanding free enterprise in their agricultural economies. </t>
  </si>
  <si>
    <t>{"description":"In determining whether an entity will be eligible to be a participant, FAS may consider the entity's previous compliance or noncompliance with the provisions of 7 CFR 1499. FAS may consider matters such as whether the entity corrected deficiencies in the implementation of an agreement in a timely manner and whether the entity has filed timely and accurate reports and other submissions that are required to be filed with FAS and other agencies of the United States.","isApplicable":true}</t>
  </si>
  <si>
    <t>{"description":"The application process is described in 7 CFR 1499.4. Applications are submitted to FAS via an online application found on this Web site [https://apps.fas.usda.gov/fais/public]. Organizations are required to pre-register for user credentials in order to apply.","isApplicable":true}</t>
  </si>
  <si>
    <t xml:space="preserve">All applications are reviewed for completeness and then given to a technical review committee for a competitive review. After FAS approves an applicant's proposal, FAS will develop an agreement in consultation with the applicant. The agreement will set forth the obligations and responsibilities of CCC and the participant. A participant must agree to and comply with the terms of the agreement to receive assistance. </t>
  </si>
  <si>
    <t>{"awarded":"quarterly","description":"Agreements normally include program implementation periods of 3-5 years."}</t>
  </si>
  <si>
    <t>[{"code":"program","isSelected":true,"description":"Semi-annual program reports are required."},{"code":"cash","isSelected":false,"description":""},{"code":"progress","isSelected":true,"description":"Semi-annual progress performance reports are required."},{"code":"expenditure","isSelected":true,"description":"Semi-annual financial reports are required."},{"code":"performanceMonitoring","isSelected":true,"description":"A baseline study, interim project evaluation and a final project evaluation are required and must be performed by a third party."}]</t>
  </si>
  <si>
    <t>Program participants shall retain records and permit access to records for 3 years after the project end date in accordance with the requirements of 2 CFR 200.333.</t>
  </si>
  <si>
    <t xml:space="preserve">(Sale, Exchange, or Donation of Property and Goods) FY 18$162,226,150.00; FY 19 est $155,000,000.00; FY 20 Estimate Not Available  FY 17$141,247,000.00; FY 16$161,362,494.00; - </t>
  </si>
  <si>
    <t>Food for Progress cooperative agreements generally have 3-5-year implementation periods and awards ranging from $10-25 million.</t>
  </si>
  <si>
    <t xml:space="preserve">Food for Progress regulations are 7 CFR 1499 and contain references to other applicable regulations for this program </t>
  </si>
  <si>
    <t>Benjamin Mustovitz1400 Independence Ave S.W; Stop 1030, Washington, DC 20250 Email:&lt; a href='mailto:PPDED@fas.usda.gov'&gt;PPDED@fas.usda.gov&lt;/a&gt;Phone: 202-720-4221;</t>
  </si>
  <si>
    <t>http://www.fas.usda.gov/programs/food-progress/</t>
  </si>
  <si>
    <t xml:space="preserve">Proposals are selected based upon assessed need, technical and programmatic merit, organizational background, competence and experience, past performance and financial plan. _x000D_
</t>
  </si>
  <si>
    <t>Jan 01,2003</t>
  </si>
  <si>
    <t>https://beta.sam.gov/fal/652a6f470bb24e45a0f94010e07b8d4a/view</t>
  </si>
  <si>
    <t>Food for Education</t>
  </si>
  <si>
    <t>McGovern-Dole International Food for Education and Children Nutrition Program</t>
  </si>
  <si>
    <t>{"list":[{"act":{"description":"Farm Security and Rural Investment Act of 2002"},"publicLaw":{"congressCode":"107","number":"171"},"statute":{"page":"295","volume":"116"},"USC":{"title":"7","section":"1736o-1"},"authorizationTypes":{"USC":true,"act":true,"statute":true,"publicLaw":true},"usc":{"title":"7","section":"1736o-1"}}]}</t>
  </si>
  <si>
    <t>The key objectives of the McGovern-Dole Program are improved health and dietary practices and improved literacy of school-age children. By providing school meals, teacher training, and related support, the McGovern-Dole Program increases school enrollment and improves academic performance.</t>
  </si>
  <si>
    <t>FAS will set forth specific eligibility information, including any factors or priorities that will affect the eligibility of an applicant or application for selection, in the full text of the applicable notice of funding opportunity posted on the U.S. Government web site for grant opportunities.</t>
  </si>
  <si>
    <t xml:space="preserve">The McGovern-Dole Program focuses on developing countries in which the national government of the recipient country is fully committed to achieving the goals of the World Declaration on Education for All and is taking steps to improve the quality and availability of education. </t>
  </si>
  <si>
    <t>{"description":"In determining whether an entity will be eligible to be a participant, FAS may consider the entity's previous compliance or noncompliance with the provisions of 7 CFR 1599. FAS may consider matters such as whether the entity corrected deficiencies in the implementation of an agreement in a timely manner and whether the entity has filed timely and accurate reports and other submissions that are required to be filed with FAS and other agencies of the United States.","isApplicable":true}</t>
  </si>
  <si>
    <t>{"description":"Applications are submitted via an online application found at [https://apps.fas.usda.gov/fais/public . Organizations are required to pre-register for user credentials before applying at this site. The application process is described in 7 CFR 1599.4"}</t>
  </si>
  <si>
    <t>All applications are reviewed for completeness and then given to a technical review committee for a competitive review. After FAS approves an applicant's proposal, FAS will develop an agreement in consultation with the applicant. The agreement will set forth the obligations of FAS and the participant. A participant must comply with the terms of the agreement to receive assistance.</t>
  </si>
  <si>
    <t>{"awarded":"quarterly","description":"Awards are normally 3-4 years in length."}</t>
  </si>
  <si>
    <t>[{"code":"program","isSelected":true,"description":"Semi-annual program reports are required."},{"code":"cash","isSelected":false,"description":""},{"code":"progress","isSelected":true,"description":"Semi-annual performance reports are required."},{"code":"expenditure","isSelected":true,"description":"Semi-annual financial reports are required."},{"code":"performanceMonitoring","isSelected":true,"description":"A baseline, interim evaluation and a final evaluation are required, and must be performed by a third party."}]</t>
  </si>
  <si>
    <t>As required by 2 CFR 200.</t>
  </si>
  <si>
    <t>12-2903-0-1-151;</t>
  </si>
  <si>
    <t>(Sale, Exchange, or Donation of Property and Goods) FY 19 Estimate Not Available  FY 18 est $193,000,000.00; FY 17$193,000,000.00; - Reflects the Consolidated Appropriations Act, 2018</t>
  </si>
  <si>
    <t>FAS encourages proposals for 5-¬year implementation periods, which are expected to range from $20-35 million.</t>
  </si>
  <si>
    <t>McGovern-Dole Program regulations are 7 CFR 1599 and contain references to other applicable regulations for this program.</t>
  </si>
  <si>
    <t>https://www.fas.usda.gov/programs/mcgovern-dole-food-education-program/</t>
  </si>
  <si>
    <t xml:space="preserve">Proposals are selected based upon assessed need, technical and programmatic merit, organizational background, competence and experience, past performance and financial plan. </t>
  </si>
  <si>
    <t>https://beta.sam.gov/fal/d5a23b6a80e1a279d741c841a43d7ae6/view</t>
  </si>
  <si>
    <t xml:space="preserve">Export Guarantee Program </t>
  </si>
  <si>
    <t>The GSM-102 Program</t>
  </si>
  <si>
    <t>{"list":[{"act":{"description":"OMB 7 CFR 1493"},"authorizationTypes":{"USC":false,"act":true,"statute":false,"publicLaw":false,"executiveOrder":false}},{"act":{"description":"Agricultural Trade Act of 1978"},"USC":{"title":"15","section":"714"},"executiveOrder":{"title":"7","description":"7 U.S.C. 5602, 5622, 5661, 5662, 5663, 5664, 5676; 15 U.S.C. 714b(d), 714c(f). Executive Order 13175","part":"1493","section":"A"},"authorizationTypes":{"USC":true,"act":true,"statute":false,"publicLaw":false,"executiveOrder":true},"usc":{"title":"15","section":"714"}}]}</t>
  </si>
  <si>
    <t>The U.S. Department of Agriculture's (USDA) Export Credit guarantee Program (GSM-102) provides credit guarantees to encourage financing of commercial exports of U.S. agricultural products, while providing competitive credit terms to buyers.  By reducing financial risk to lenders, credit guarantees encourage exports to buyers in countries, mainly developing countries that have sufficient financial strength to have foreign exchange available for scheduled payments.  The program guarantees credit extended by the private banking sector in the U.S. (or, less commonly,  by the U.S. exporter) to approved foreign banks using dollar-denominated, irrevocable letters of credit for purchases of U.S. food and agricultural products by foreign buyers.  USDA's Foreign Agricultural Service (FAS) administers the program on behalf of the Commodity Credit Corporation (CCC), which issues the credit guarantees.  GSM 102 covers credit terms of up to three years; maximum terms may vary by country.</t>
  </si>
  <si>
    <t>Export Credit guarantee Program (GSM-102) provides credit guarantees to encourage financing of commercial exports of U.S. agricultural products, while providing competitive credit terms to buyers.  By reducing financial risk to lenders, credit guarantees encourage exports to buyers in countries, mainly developing countries, that have sufficient financial strength to have foreign exchange available for scheduled payments.  This Program provides guarantees to lenders.</t>
  </si>
  <si>
    <t>Exporters or the exporters assignee are the direct beneficiaries and must meet the applicant eligibility requirements.  Interested parties, including U.S. exporters, foreign buyers, banks, may request that the CCC establish a GSM-102 program for a country or region.  Prior to announcing the availability of guarantees, the CCC evaluates the ability of each country and foreign bank to service CCC guaranteed debt.</t>
  </si>
  <si>
    <t>{"description":"CCC must qualify exporters for participation before accepting guarantee applications.  An exporter must have a business office in the U.S. and must not be debarred or suspended from any U.S. government program.  Financial institutions must meet established criteria and be approved by CCC.  CCC sets limits and advises each approved foreign bank on the maximum amount CCC will guarantee for that bank.  The"}</t>
  </si>
  <si>
    <t>The CCC-approved foreign bank issues a dollar-denominated, irrevocable letter of credit in favor of the U.S. exporter, ordinarily advised or confirmed by the financial institution in the U.S. agreeing to extend credit to the foreign bank.  The U.S. exporter may negotiate an arrangement to be paid as exports occur by assigning to the U.S. financial institution to the right to process that may become payable under the CCC's guarantee.  Under this arrangement, the exporter would also provide transaction-related documents required by the financial institution, including a copy of the export report, which must also be submitted to CCC.</t>
  </si>
  <si>
    <t>Please contact the headquarters or regional office for addition approval information.</t>
  </si>
  <si>
    <t>{"types":{"moe":false,"formula":true,"matching":false},"formula":{"title":"7","chapter":"14","part":"1493","description":"7"}}</t>
  </si>
  <si>
    <t>{"awarded":"letter","description":"The payment guarantee applies to a credit period established in the application, and coverage begins either on the date(s) of export or the date when interest begins to accrue, whichever is earlier.  Coverage will continue during the credit term specified in the payment guarantee.  However, the payment guarantee does not become effective until the date of export."}</t>
  </si>
  <si>
    <t>{"isApplicable":true,"description":"Recipients under this program are subject to audit by the Office of the Regional Inspector General, U.S. Department of Agriculture."}</t>
  </si>
  <si>
    <t>For CCC audit purposes, the U.S. exporter must obtain documentation to show that the commodity arrived in the eligible country, and the exporter or the exporter's assignee must maintain all transaction documents for five years from the date of completion of all payments.</t>
  </si>
  <si>
    <t>12-1336-0-1-351;</t>
  </si>
  <si>
    <t xml:space="preserve">(Guaranteed/Insured Loans) FY 17$1,578,800,312.00; FY 18 est $1,900,000,000.00; FY 19 est $5,500,000,000.00; FY 16$6,748,000,000.00; - </t>
  </si>
  <si>
    <t>Program Announcements issued by the Foreign Agricultural Service provide information on specific country and commodity allocations, length of credit period, and other program information and requirements.</t>
  </si>
  <si>
    <t>{"flag":"appendix","description":"For more information, contact: \r\nDirector, Credit Programs Division, Office of Trade programs\r\nFAS/USDA, Stop 1025, 1400 Independence Ave SW  Washington DC 20250-1025\r\n "}</t>
  </si>
  <si>
    <t>Bradley Hoppe1400 independence Ave SW Washington DC 20250 Stop 1025, Washington, DC 20250 Email:&lt; a href='mailto:Brad.Hoppe@fas.usda.gov'&gt;Brad.Hoppe@fas.usda.gov&lt;/a&gt;Phone: 2027209389;</t>
  </si>
  <si>
    <t>http://www.fas.usda.gov/programs/export-credit-guarantee-program-gsm-102</t>
  </si>
  <si>
    <t>Nov 26,2010</t>
  </si>
  <si>
    <t>https://beta.sam.gov/fal/3a8e317a3868452ab2c5c71f2d5df8d1/view</t>
  </si>
  <si>
    <t>USDA Local and Regional Food Aid Procurement Program</t>
  </si>
  <si>
    <t>Local and Regional Food Aid Procurement Program</t>
  </si>
  <si>
    <t>{"list":[{"act":{"description":"Food, Conservation, and Energy Act of 2008"},"publicLaw":{"congressCode":"110","number":"246"},"statute":{"page":"1840","volume":"122"},"USC":{"title":"7","section":"1726c"},"authorizationTypes":{"USC":true,"act":true,"statute":true,"publicLaw":true},"usc":{"title":"7","section":"1726c"}}]}</t>
  </si>
  <si>
    <t>Under the U.S. Department of Agriculture (USDA) Local and Regional Food Aid Procurement Program program (USDA LRP program), recipients use FAS-provided funds to purchase eligible commodities in developing countries and pay for associated administrative and operational costs related to the implementation of field-based projects in a foreign country pursuant to an agreement with FAS.  Funds provided by FAS under the USDA LRP program may be used to provide food assistance in the form of development assistance, an emergency response, or both through a field-based project.  Field-based projects intended to provide development assistance will be implemented for a period of not less than one year.  Food assistance may be provided under the USDA LRP program through local and regional procurement, food vouchers, and cash transfers.</t>
  </si>
  <si>
    <t xml:space="preserve">Only food-insecure populations in developing countries are eligible beneficiaries under the USDA LRP Program. </t>
  </si>
  <si>
    <t>{"description":"A full list of application documentation is provided in 7 CFR Subtitle B (Regulations of the Department of Agriculture) Chapter XV (Foreign Agricultural Service) Part 1590, under Application process.  In determining whether an entity will be eligible to be a participant, FAS may consider the entity's previous compliance or noncompliance with the provisions of the applicable regulations for agreements implemented under other USDA food assistance programs as well as the terms and conditions of those agreements.  FAS may consider matters such as whether the entity corrected deficiencies in the implementation of an agreement in a timely manner and whether the entity has filed timely and accurate reports and other submissions that are required to be filed with FAS and other agencies of the United States. ","isApplicable":true}</t>
  </si>
  <si>
    <t>{"description":"Applications are submitted via an online application found at [https://apps.fas.usda.gov/fais/public]. Organizations are required to pre-register for user credentials before applying at this site. The application process is described in 7 CFR 1590.4"}</t>
  </si>
  <si>
    <t>{"awarded":"lump","description":"Agreements normally include assistance or program implementation periods of 2-3 years."}</t>
  </si>
  <si>
    <t>[{"code":"program","isSelected":true,"description":"Semi-annual program reports are required."},{"code":"cash","isSelected":false,"description":""},{"code":"progress","isSelected":true,"description":"Semi-annual performance reports are required. "},{"code":"expenditure","isSelected":true,"description":"Semi-annual financial reports are required. "},{"code":"performanceMonitoring","isSelected":true,"description":"A baseline assessment, an interim evaluation and a  final evaluation are required for development assistance programs. Requirements for baseline assessments and interim and final evaluations for emergency programs will be specified in the agreement. "}]</t>
  </si>
  <si>
    <t>Program participants shall retain all project documentation and records and permit access to these for a period of 3 years after final financial report has been submitted in accordance with the requirements of 2 CFR 200.333.</t>
  </si>
  <si>
    <t xml:space="preserve">(Project Grants (Cooperative Agreements)) FY 18$10,000,000.00; FY 19 est $15,000,000.00; FY 20 Estimate Not Available  FY 17$5,000,000.00; - </t>
  </si>
  <si>
    <t>Individual applications may be valued between $2 and $4 million.</t>
  </si>
  <si>
    <t>Local and Regional Food Aid Procurement program regulations can be found at 7 CFR 1590.</t>
  </si>
  <si>
    <t>http://www.fas.usda.gov/programs/local-and-regional-food-aid-procurement</t>
  </si>
  <si>
    <t>Criteria are dependent upon identification of specific project requirements and program priorities determined by the Foreign Agricultural Service's Office of Capacity Building and Development (FAS/OCBD) program area and its collaborators, especially the U.S. Agency for International Development (USAID), Department of State (DOS) and Department of Defense (DOD).  Contact FAS/OCBD for additional information. This program does not fund unsolicited proposals.</t>
  </si>
  <si>
    <t>Aug 02,2012</t>
  </si>
  <si>
    <t>https://beta.sam.gov/fal/2379f5cb835147049dc5964a7a5c8c6e/view</t>
  </si>
  <si>
    <t>Faculty Exchange Program</t>
  </si>
  <si>
    <t>{"list":[{"act":{"description":"National Agricultural Research, Extension, and Teaching Act of 1977, as amended"},"publicLaw":{"congressCode":"95","number":"113"},"statute":{"page":"1015","volume":"91"},"USC":{"title":"7","section":"3291"},"authorizationTypes":{"USC":true,"act":true,"statute":true,"publicLaw":true},"usc":{"title":"7","section":"3291"}}]}</t>
  </si>
  <si>
    <t>The Faculty Exchange Program assists developing countries to improve their university agricultural education, research and extension programs by providing a one semester training program at U.S. Land Grant Agricultural Universities.</t>
  </si>
  <si>
    <t>PROJECT GRANTS;DIRECT PAYMENTS FOR SPECIFIED USE</t>
  </si>
  <si>
    <t>The Faculty Exchange Program solicits proposals from public universities and state cooperative institutions in the United States.</t>
  </si>
  <si>
    <t>Technical assistance and training provided through these agreements benefit foreign universities and related agricultural institutions in their countries.</t>
  </si>
  <si>
    <t>{"description":"This program is subject to the provisions of 2 CFR Part 200, as adopted by USDA through 2 CFR part 400..","isApplicable":false}</t>
  </si>
  <si>
    <t>{"description":"Notices of Funding Opportunity will be distributed through the USDA/NIFA Center for International Programs and on the USDA ezFedGrants portal at https://grants.fms.usda.gov . They will not be posted on grants.gov."}</t>
  </si>
  <si>
    <t>All proposals are evaluated by technical specialists on an ongoing basis, which rate the qualifications of applicants and merits of the proposals.  Selection criteria will be published with each individual request for application to participate in the program.</t>
  </si>
  <si>
    <t>Extensions may be authorized</t>
  </si>
  <si>
    <t>{"awarded":"quarterly","description":"Assistance is phased according to the requirements of individual projects.","awardedDescription":"Assistance is awarded through cost reimbursable agreements.\r\n"}</t>
  </si>
  <si>
    <t>[{"code":"program","isSelected":true,"description":"Mentor reports and participant reports are required."},{"code":"cash","isSelected":false,"description":""},{"code":"progress","isSelected":true,"description":"Periodic program progress reports are required."},{"code":"expenditure","isSelected":true,"description":"Federal Financial Reports (SF-425), are required quarterly, and a final financial report is required."},{"code":"performanceMonitoring","isSelected":true,"description":"Mentor and Participants must submit final reports."}]</t>
  </si>
  <si>
    <t>Recipients must maintain all program and financial records for a period of 3 years after their final reports are accepted.</t>
  </si>
  <si>
    <t>12-2900-0-1-352;</t>
  </si>
  <si>
    <t xml:space="preserve">(Direct Payments for Specified Use) FY 18$686,129.00; FY 19 est $500,000.00; FY 20 est $500,000.00; FY 17$714,881.00; FY 16$714,881.00; - </t>
  </si>
  <si>
    <t>Approximately $30000 - $45000 per participant.</t>
  </si>
  <si>
    <t>Timothy Sheehan1400 Independence Ave. SW #3226, Stop 1030, Washington, DC 20250 Email:&lt; a href='mailto:tim.sheehan@fas.usda.gov'&gt;tim.sheehan@fas.usda.gov&lt;/a&gt;Phone: 202-690-1940;</t>
  </si>
  <si>
    <t>https://www.fas.usda.gov/programs/faculty-exchange-program</t>
  </si>
  <si>
    <t xml:space="preserve">10.777 Norman E. Borlaug International Agricultural Science and Technology Fellowship; </t>
  </si>
  <si>
    <t>Criteria are dependent upon identification of specific project requirements and program priorities developed by the Foreign Agricultural Service's Office of Capacity Building and Development program area (FAS/OCBD), in consultation with collaborating agencies and organizations.  Contact FAS/OCBD for additional information.  While this program does not fund unsolicited proposal, interested parties are welcome to submit statements of capability and expressions of interest.</t>
  </si>
  <si>
    <t>Aug 26,2011</t>
  </si>
  <si>
    <t>https://beta.sam.gov/fal/5d6ca9a0533a46868e4f41db79b3965f/view</t>
  </si>
  <si>
    <t>Scientific Cooperation Exchange Program with China</t>
  </si>
  <si>
    <t>SCEP</t>
  </si>
  <si>
    <t>{"list":[{"act":{"description":"National Agricultural Research, Extension, and Teaching Policy Act of 1977, as amended"},"publicLaw":{"congressCode":"95","number":"113"},"statute":{"page":"1015","volume":"91"},"USC":{"title":"7","section":"3291"},"authorizationTypes":{"USC":true,"act":true,"statute":true,"publicLaw":true},"usc":{"title":"7","section":"3291"}}]}</t>
  </si>
  <si>
    <t>To facilitate mutual cooperation in agricultural research, education, and extension between the United States and China</t>
  </si>
  <si>
    <t>PROJECT GRANTS (COOPERATIVE AGREEMENTS OR CONTRACTS);DIRECT PAYMENTS FOR SPECIFIED USE</t>
  </si>
  <si>
    <t xml:space="preserve">U.S. Institutions of higher-learning, and public and private nonprofit organizations whose primary purpose is agriculture, natural resources management and/or rural development (including those located in U.S. territories). </t>
  </si>
  <si>
    <t>U.S. institutions from the public, private, and academia sectors.</t>
  </si>
  <si>
    <t>{"description":"This program is subject to the provisions of OMB Circulars A-21, Cost Principles for Educational Institutions; A-122, Cost Principles for Nonprofit Organizations; and OMB Circular A-110, Uniform Administrative Requirements for Grants and Agreements with Institutions of Higher Education, Hospitals, and Other Non-Profit Organizations.","isApplicable":false}</t>
  </si>
  <si>
    <t>All proposals are evaluated by technical specialists who rate the qualifications of applicants and the merits of the proposals.  Selection criteria will be published with each individual Notice of Funding Opportunity.</t>
  </si>
  <si>
    <t>{"awarded":"lump","description":"Short term exchange visits for approximately two weeks","awardedDescription":"Assistance is phased according to the requirements of individual projects."}</t>
  </si>
  <si>
    <t>[{"code":"program","isSelected":true,"description":"Participants must submit a final report.  "},{"code":"cash","isSelected":false,"description":""},{"code":"progress","isSelected":true,"description":"Participants must submit a final progress performance report.  "},{"code":"expenditure","isSelected":true,"description":"Federal Financial Reports (SF-425) are required quarterly. Participants must submit a final financial report.  "},{"code":"performanceMonitoring","isSelected":true,"description":"Participants must include a monitoring and evaluation component in the proposal.  Monitoring and evaluation varies per project. Participants must submit a final report."}]</t>
  </si>
  <si>
    <t>Recipients must maintain all program and financial records for a period of 3 years after the final report.</t>
  </si>
  <si>
    <t xml:space="preserve">(Project Grants (Cooperative Agreements or Contracts)) FY 18$216,896.00; FY 19 est $400,000.00; FY 20 est $350,000.00; FY 17$345,000.00; FY 16$371,979.00; - </t>
  </si>
  <si>
    <t>Exchange visits last approximately two weeks.  Average cost per participant is $8,000.</t>
  </si>
  <si>
    <t>http://www.fas.usda.gov</t>
  </si>
  <si>
    <t xml:space="preserve">10.962 Cochran Fellowship Program-International Training-Foreign Participant; </t>
  </si>
  <si>
    <t xml:space="preserve">Criteria are dependent upon identification of specific project requirements and program priorities developed by the Foreign Agricultural Service's Office of Capacity Building and Development program area (FAS/OCBD), in consultation with collaborating agencies and organizations. Contact FAS/OCBD for additional information. While this program does not fund unsolicited proposals, interested parties are welcome to submit statements of capability and expressions of interest. </t>
  </si>
  <si>
    <t>Sep 17,2011</t>
  </si>
  <si>
    <t>https://beta.sam.gov/fal/1119d29a7c1c470d87c5595f0beea0b3/view</t>
  </si>
  <si>
    <t>Pima Agriculture Cotton Trust Fund</t>
  </si>
  <si>
    <t>{"list":[{"act":{"description":"Agricultural Act of 2014"},"publicLaw":{"congressCode":"113","number":"79"},"statute":{"page":"993","volume":"128"},"authorizationTypes":{"act":true,"statute":true,"publicLaw":true}}]}</t>
  </si>
  <si>
    <t>The Agricultural Act of 2014 establishes the Pima Agriculture Cotton Trust Fund to reduce the injury to domestic textile manufacturers resulting from U.S. import tariffs on cotton fabric that are higher than tariffs on certain apparel articles made of cotton fabric.</t>
  </si>
  <si>
    <t>Payments to reduce the injury to domestic textile manufacturers resulting from U.S. import tariffs on cotton fabric that are higher than tariffs on certain apparel articles made of cotton fabric.</t>
  </si>
  <si>
    <t>Beneficiaries limited to: one or more nationally recognized associations established for the promotion of pima cotton in apparel; yarn spinners of pima cotton that produce ring spun cotton yarns in the United States, and manufacturers who cut and sew cotton shirts in the United States who certify that they used imported cotton fabric in 2013.</t>
  </si>
  <si>
    <t>{"description":"Per Section 12314 of the Agricultural Act of 2014 eligible claimants must file notarized affidavits as specified under subsection (c) for yarn spinners and subsection (d) for manufacturers who cut and sew cotton shirts. Additionally, these affidavits must be filed by the deadlines specified under subsection (e) in order to be eligible for payment.","isApplicable":true}</t>
  </si>
  <si>
    <t>{"description":"Submit applications to USDA by March 15th each year.  Include in application package form SF3881 that identifies applicants banking information so that an electronic funds transfer of benefits can be made.  Details of application process can be found at www.fas.usda.gov."}</t>
  </si>
  <si>
    <t>Per Section 12314 of the Agricultural Act of 2014 eligible claimants must file notarized affidavits as specified under subsection (c) for yarn spinners and subsection (d) for manufacturers who cut and sew cotton shirts. Additionally, these affidavits must be filed by the deadlines specified under subsection (e) in order to be eligible for payment. Once eligibility has been established USDA will disburse payment to the claimant.</t>
  </si>
  <si>
    <t>{"flag":"yes","description":"USDA must issue payments no later than April 15th.","list":[{"start":"2018-01-01","end":"2018-03-15","description":"Applications must be received no later than March 15th of the year in which payments are made"}]}</t>
  </si>
  <si>
    <t>Per Section 12314 of the Agricultural Act of 2014 any eligible person who provides an affidavit under this program for calendar years 2015 through 2018 must file not later than March 15 of that calendar year.</t>
  </si>
  <si>
    <t>USDA determination is final.</t>
  </si>
  <si>
    <t>Applications received after the March 15th deadline will not be considered.</t>
  </si>
  <si>
    <t>{"awarded":"lump","description":"The program runs from 2014 through 2018."}</t>
  </si>
  <si>
    <t>Yarn Spinners must maintain supporting documentation showing the quantity of such yarns produced, and evidencing the yarns as ring spun cotton yarns, measuring less than 83.33 decitex (exceeding 120 metric number), in single and plied form during calendar year 2013._x000D_
_x000D_
Shirting manufacturers must maintain invoices along with other supporting documentation (such as price lists and other technical descriptions of the imported fabric qualities) showing the dollar value of such fabric purchased, the date of purchase, and evidencing the fabric as woven cotton fabric of 80s or higher count and 2-ply in warp.</t>
  </si>
  <si>
    <t>12-5635-0-2-351;</t>
  </si>
  <si>
    <t xml:space="preserve">(Direct Payments with Unrestricted Use) FY 17$16,000,000.00; FY 18 est $16,000,000.00; FY 19 FY 16$16,000,000.00; - </t>
  </si>
  <si>
    <t>Range: $273,000 to $4,285,000._x000D_
Average: $1,800,000.</t>
  </si>
  <si>
    <t>Federal Register Notice by the Foreign Agricultural Service_x000D_
Title: Pima Agricultural Cotton Trust Fund_x000D_
Document Citation:79 FR 25096_x000D_
Page: 25096 -25098 (3 pages) _x000D_
Document Number:2014-09996_x000D_
Publication Date: Friday, May 02, 2014_x000D_
URL: https://federalregister.gov/a/2014-09996</t>
  </si>
  <si>
    <t>Amy Harding1400 Independence Ave., SW_x000D_
, Washington, DC 20250 Email:&lt; a href='mailto:amy.harding@fas.usda.gov'&gt;amy.harding@fas.usda.gov&lt;/a&gt;Phone: 2027203538;</t>
  </si>
  <si>
    <t>A thorough review of the information provided in applications to include banking information is conducted to determine applicant eligibility.</t>
  </si>
  <si>
    <t>Jul 30,2014</t>
  </si>
  <si>
    <t>https://beta.sam.gov/fal/3c85ef1addcd43b5a137279bb60c16c9/view</t>
  </si>
  <si>
    <t xml:space="preserve">Agriculture Wool Apparel Manufacturers Trust Fund </t>
  </si>
  <si>
    <t>Agriculture Wool Apparel Manufacturers Trust Fund</t>
  </si>
  <si>
    <t>{"list":[{"act":{"description":"Agricultural Act of 2014"},"publicLaw":{"congressCode":"113","number":"79"},"statute":{"page":"995-997","volume":"128"},"authorizationTypes":{"USC":false,"act":true,"statute":true,"publicLaw":true,"executiveOrder":false}}]}</t>
  </si>
  <si>
    <t>The Agricultural Act of 2014 establishes the Agriculture Wool Apparel Manufacturers Trust Fund to reduce the injury to domestic manufacturers resulting from tariffs on wool fabric that are higher than tariffs on certain apparel articles made of wool fabric.</t>
  </si>
  <si>
    <t>Payments to reduce the injury to domestic manufacturers resulting from tariffs on wool fabric that are higher than tariffs on certain apparel articles made of wool fabric.</t>
  </si>
  <si>
    <t>Beneficiaries limited to: each eligible manufacturer under paragraph (3) of section 4002(c) of the Wool Suit and Textile Trade Extension Act of 2004 (Public Law 108–429; 118 Stat. 2600), as amended by section 1633(c) of the Miscellaneous Trade and Technical Corrections Act of 2006 (Public Law 109–280; 120 Stat. 1166) and section 325(b) of the Tax Extenders and Alternative Minimum Tax Relief Act of 2008 (division C of Public Law 110–343; 122 Stat. 3875), and any successor-in-interest to such a manufacturer as provided for under paragraph (4) of such section 4002(c).</t>
  </si>
  <si>
    <t>{"description":"Per Section 12315 of the Agricultural Act of 2014 eligible claimants must file notarized affidavits as specified under subsection (b) \"Distribution of Funds.\"","isApplicable":true}</t>
  </si>
  <si>
    <t>{"description":"Submit applications to USDA by March 1st each year.  Include in application package from SF3881 that identifies applicants banking information so that an electronic funds transfer of benefits can be made.  Details of application process can be found at www.fas.usda.gov."}</t>
  </si>
  <si>
    <t>Per Section 12315 of the Agricultural Act of 2014 eligible claimants must file notarized affidavits as specified under subsection (b)(2).</t>
  </si>
  <si>
    <t>{"flag":"yes","description":"See Agricultural Act of 2014 Section 12314, subsection (b)(2) for additional details.","list":[{"start":"2015-01-03","end":"2019-01-03","description":"Monetized TRQ Payments  (calendar years 2015 to 2019)"},{"start":"2015-01-03","end":"2019-01-03","description":"Wool Duty Refund Program (Under Dept of Homeland Security's Customs &amp; Border Protection for calendar year 2015)"},{"start":"2016-03-01","end":"2019-03-01","description":"Wool Duty Refund Program (calendar years 2016 to 2019)"},{"start":"2015-03-01","end":"2019-03-01","description":"Wool Grant Program (calendar years 2015 to 2019"}]}</t>
  </si>
  <si>
    <t>Applications received after the March 1st deadline will not be considered.</t>
  </si>
  <si>
    <t>{"awarded":"lump","description":"The program runs from 2015 through 2019."}</t>
  </si>
  <si>
    <t>See specific record keeping requirements for each eligible manufacturer (and any successor-in-interest to such a manufacturer) under paragraph (3) of section 4002(c) of the Wool Suit and Textile Trade Extension Act of 2004 (Public Law 108–429; 118 Stat. 2600), as amended by section 1633(c) of the Miscellaneous Trade and Technical Corrections Act of 2006 (Public Law 109–280; 120 Stat. 1166) and section 325(b) of the Tax Extenders and Alternative Minimum Tax Relief Act of 2008 (division C of Public Law 110–343; 122 Stat. 3875).</t>
  </si>
  <si>
    <t>12-5636-0-2-351;</t>
  </si>
  <si>
    <t xml:space="preserve">(Direct Payments with Unrestricted Use) FY 17$30,000,000.00; FY 18 est $30,000,000.00; FY 19 est $30,000,000.00; FY 16$30,000,000.00; - </t>
  </si>
  <si>
    <t>Benefits Range from approximately $14,000 to $5 million.</t>
  </si>
  <si>
    <t>Federal Register Documents: Publication Title: Federal Register Volume 66, Issue 78 (April 23, 2001) 66 FR 20392; Amendment to Wool Duty Refund Program (Customs and Border; Protection Wool Duty Refund Program); Publication Date: Monday, April 23, 2001. Publication Title: Federal Register Volume 76, No. 153 (Tuesday, August 9, 2011); Grants to Manufacturers of Certain Worsted Wool Fabrics; Publication Date: Tuesday, August 09, 2011. Paperwork Reduction Act Documents: Refund of Duties Paid on Imports of Certain Wool Products (Customs and Border Protection Wool Duty Refund Program); OMB Control No: 1515-0227; ICR Reference No: 200010-1515-001; Previous ICR Reference No: 200303-1651-08; Publication Date: Monday, March 9, 2015. Publication Title: Federal Register Volume 80, No. 45. Final Rule; Pima Agriculture Cotton Trust Fund and Agriculture Wool Apparel Manufacturers Trust Fund, Federal Register Volume 81, No. 223 (Friday, November 18, 2016) 81657.</t>
  </si>
  <si>
    <t>Amy Harding1400 Independence Ave., SW, Washington, DC 20250 Email:&lt; a href='mailto:pete.burr@fas.usda.gov'&gt;pete.burr@fas.usda.gov&lt;/a&gt;Phone: 202-720-3538;</t>
  </si>
  <si>
    <t>https://beta.sam.gov/fal/c4719a1bce0548848699fdbb06f02323/view</t>
  </si>
  <si>
    <t>PL-480 Market Development and Technical Assistance</t>
  </si>
  <si>
    <t>Section 108</t>
  </si>
  <si>
    <t>{"list":[{"act":{"description":"Title 1 of the Agricultural Trade Development and Assistance Act of 1954, as amended"},"publicLaw":{"congressCode":"83","number":"480"},"authorizationTypes":{"act":true,"publicLaw":true}}]}</t>
  </si>
  <si>
    <t>The Foreign Agricultural Service will implement a grant program using available foreign currencies repaid to the United States into the Section 108 program to provide assistance in the implementation of market development and agricultural technical assistance activities.</t>
  </si>
  <si>
    <t>The program aims to expand or maintain U.S. agricultural exports.</t>
  </si>
  <si>
    <t>U.S. agricultural entities are expected to benefit from the growth of U.S. export markets.</t>
  </si>
  <si>
    <t>{"description":"The application instructions and requirements are provided in the program Notice of Funding Availability.","isApplicable":true}</t>
  </si>
  <si>
    <t>{"description":"The agreement will specify that the grantee will need to comply with 2 CFR 200 audit requirements.","isApplicable":true}</t>
  </si>
  <si>
    <t>The program will be announced in Grants.gov, inviting proposals from interested parties. The Foreign Agricultural Service will conduct proposal reviews and make funding decisions. Formal agreements will be made with grantees, outlining reporting and other program requirements, upon the awarding of funds. Proposals will continue to be accepted on a rolling basis as long as funding remains.</t>
  </si>
  <si>
    <t>Additional approval information is provided in the funding announcement.</t>
  </si>
  <si>
    <t>{"awarded":"lump","description":"The agreement will contain an expiration date. Unless, extended, the project activities are expected to conclude by the expiration date."}</t>
  </si>
  <si>
    <t>[{"code":"program","isSelected":false,"description":""},{"code":"cash","isSelected":false,"description":""},{"code":"progress","isSelected":true,"description":"The grant recipient shall submit required progress reports to the Foreign Agricultural Service.  Final reports are due within 90 days of the project's expiration or completion."},{"code":"expenditure","isSelected":true,"description":"The grant recipient shall submit required financial reports to the Foreign Agricultural Service.  Final reports are due within 90 days of the project's expiration or completion."},{"code":"performanceMonitoring","isSelected":false,"description":""}]</t>
  </si>
  <si>
    <t>D.	The Recipient shall:_x000D_
_x000D_
i.	Ensure that all expenditures for goods and services which are satisfied through the use of program resources in excess of $25.00 are documented by a purchase order, invoice, or contract, and that such documentation demonstrates market competition in acquiring the goods or services;_x000D_
_x000D_
ii.	  Ensure that no employee or official of the Recipient has a role in the selection or award of a contract in which the employee or official of the Recipient, or the employee’s or official’s family or partner, has a financial interest;_x000D_
_x000D_
iii.	  Conduct all contracting in an openly competitive manner in which individuals who develop or draft specifications, requirements, statements of work, invitations for bids, and requests for proposals for the procurement of any goods or services shall be ineligible to compete for such procurement;_x000D_
_x000D_
iv.	  Base solicitations for professional or technical services on a clear and accurate description of the requirements for the services to be procured;_x000D_
_x000D_
v.	  Perform some form of price or cost analysis, such as a comparison of  offered prices to market prices or some other price indicia, to determine the reasonableness of the offered price; and_x000D_
_x000D_
vi.	Provide documentation which demonstrates that the Recipient utilized a public advertisement or announcement to obtain competitive bids for any single expenditure of program resources in the amount of $25,000 or more.</t>
  </si>
  <si>
    <t>12-7787-0-1-999;</t>
  </si>
  <si>
    <t xml:space="preserve">(Project Grants (Discretionary)) FY 17$300,000.00; FY 18 est $3,000,000.00; FY 19 est $3,000,000.00; FY 16 Estimate Not Available  - </t>
  </si>
  <si>
    <t>Awards generally fall between $0 and $1 million.</t>
  </si>
  <si>
    <t>The review criteria are described in the funding announcement.</t>
  </si>
  <si>
    <t>Jun 08,2018</t>
  </si>
  <si>
    <t>https://beta.sam.gov/fal/67eb50d09993401eb8c879844edad243/view</t>
  </si>
  <si>
    <t>Agricultural Trade Promotion Program</t>
  </si>
  <si>
    <t>ATP</t>
  </si>
  <si>
    <t>{"list":[{"USC":{"title":"Specific powers of Corporation","section":"15 U.S.C. 714c"},"authorizationTypes":{"USC":true},"usc":{"title":"Specific powers of Corporation","section":"15 U.S.C. 714c"}}]}</t>
  </si>
  <si>
    <t>The Agricultural Trade Promotion Program (ATP) provides assistance to U.S. agricultural industries to conduct activities that promote U.S. agricultural commodities in foreign markets for commodities impacted by tariffs, including activities that address existing or potential non-tariff barriers to trade.</t>
  </si>
  <si>
    <t>To be approved, applicants must be: (1) A nonprofit U.S. agricultural trade organization; (2) a nonprofit state regional trade group; (3) a U.S. agricultural cooperative; or (4) a state agency.</t>
  </si>
  <si>
    <t>CCC will enter into ATP agreements only where the eligible agricultural commodity is comprised of at least 50 percent U.S. origin content by weight, exclusive of added water.</t>
  </si>
  <si>
    <t>{"description":"Applicants are required to provide a competent, experienced staff and other resources to assure adequate development, supervision, and execution of promotion activities. All applicants must submit a written proposal that provides a brief discussion of the commodity for which assistance is requested; the proposed program with a justification; and a strategic plan. In addition, all applicants must submit a statement certifying that any CCC resources received will supplement, but not supplant, any private or third party funds or other contributions to program activities.   \n  2 CFR 200, Subpart E - Cost Principles applies to this program.","isApplicable":true}</t>
  </si>
  <si>
    <t>{"environmentalImpact":{"reports":[{"isSelected":true,"reportCode":"statement"},{"isSelected":true,"reportCode":"assessment"},{"isSelected":true,"reportCode":"ExecutiveOrder12372"}]},"description":"Preapplication coordination is not applicable. Environmental impact information is not required for this program. This program is excluded from coverage under E.O. 12372."}</t>
  </si>
  <si>
    <t>{"description":"CFR 200, Uniform Administrative Requirements, Cost Principles, and Audit Requirements for Federal Awards applies to this program.   \n  \nEach year the availability of funds is announced in a Federal Register notice. The annual notice details the application requirements and deadlines.","isApplicable":true}</t>
  </si>
  <si>
    <t>Applications are reviewed against the allocation criteria and factors set forth in 7 CFR Part 1489. CCC notifies each applicant of the final disposition of its application and also issues a public announcement concerning the allocation of resources among the applicant organizations. Each approved applicant receives a program agreement and approval letter that specifies any special terms and conditions applicable to a participant's program. Final agreement occurs when both the participating organization and FAS sign the program agreement.</t>
  </si>
  <si>
    <t>{"types":{"moe":false,"formula":false,"matching":true},"formula":{"title":"","chapter":"","part":"","subPart":"","publicLaw":"","description":""},"matching":{"requirementFlag":"voluntary_rating","percent":"10","description":"NOTE:\nIn ATP generic promotion programs, an ATP Participant shall contribute a total amount in goods, services, and/or cash equal to at least 10 percent of the value of resources to be provided by the CCC for all generic promotion activities proposed to be undertaken by the ATP Participant.\n\nIn ATP brand promotion programs, an ATP Participant conducting its own brand promotion that is a U.S. agricultural cooperative or a small-sized brand participant shall contribute at least 50 percent of the total eligible expenditures made on each approved brand promotion."},"moe":{"description":""}}</t>
  </si>
  <si>
    <t>{"awarded":"other","description":"Agreements generally include a twelve-month activity period and a provision for program evaluation by an independent third party. Funds awarded in any given fiscal year are typically available for two additional years.","awardedDescription":"Each approved applicant receives a program agreement and allocation approval letter that specifies any special terms and conditions applicable to a participant's program. Final agreement occurs when both the participating organization and FAS sign the program agreement."}</t>
  </si>
  <si>
    <t>[{"code":"program","isSelected":true,"description":"All program participants must report annual results against their target market and/or regional constraint/opportunity performance measures.              End of year contribution reports are required. An ATP participant shall maintain its records of expenditures and contributions. All ATP participants must report annual results against their target market and/or regional constraints/opportunity performance measures."},{"code":"cash","isSelected":false,"description":""},{"code":"progress","isSelected":false,"description":""},{"code":"expenditure","isSelected":false,"description":""},{"code":"performanceMonitoring","isSelected":true,"description":"Required Reports: (a) End-of-Year Contribution Report.  Not later than 6 months after the end of its program period, an ATP Participant shall submit two copies of a report that identifies, by cost category and in U.S. dollar equivalent, contributions made by the Participant, the U.S. industry, and the States during that program period.  A suggested format of a contribution report is available from FAS.  Foreign third party contributions are not included in the end-of-year contribution report.\n(b) Trip reports.  Not later than 45 days after completion of travel (other than local travel), an ATP Participant shall electronically submit a trip report.  The report must include the name(s) of the traveler(s), purpose of travel, itinerary, names and affiliations of contacts, and a brief summary of findings, conclusions, recommendations, and specific accomplishments.  \n(c) Research reports.  Not later than 6 months after the end of its program period, an ATP Participant shall submit a report on any research conducted pursuant to the approved ATP program.\n(d) Evaluation reports.  Not later than 6 months after the end of its program period, an ATP Participant shall submit a report on any evaluations conducted in accordance with the approved ATP program, including the outcome of action taken with ATP funding and the increased market access or exports that can be directly attributed to the ATP program.\n(e) Where the CCC is designated the cognizant agency for audit, the CCC may require the ATP Participant to submit to the CCC an annual audit in accordance with 2 CFR Part 200.  If the CCC requires an additional audit with respect to a particular agreement, the ATP Participant shall arrange for such audit and shall submit to the CCC, in the manner to be specified by the CCC, such audit of the agreement.\n(f) The CCC may require the submission of additional reports.\n(g) An ATP Participant’s program agreement and/or approval letter shall specify to whom the Participant shall submit the reports required in this section.\n(h) FAS through its authorized representatives, may review project accomplishments, management control systems, and administration of funding provided through the program to ensure adherence to requirements.  During such reviews, FAS will review recipients’ files related to the grant-funded program and technical assistance may be required."}]</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</si>
  <si>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\n    \nParticipant accounts are reviewed as needed, but normally at least every two years, by representatives of the Compliance Review Staff (CRS) of FAS. Audits and reviews are also conducted sporadically by representatives of the Office of Inspector General and the Government Accounting Office. Accounts and records must be available for inspection or audit at any reasonable time."}</t>
  </si>
  <si>
    <t>No Data Available.</t>
  </si>
  <si>
    <t xml:space="preserve">(Formula Grants (Cooperative Agreements)) FY 17 FY 18 FY 19 est $200,000,000.00; - </t>
  </si>
  <si>
    <t>7 CFR 1489.</t>
  </si>
  <si>
    <t>Curt Alt1400 Independence Ave SW, Washington, DC 20250 Email:&lt; a href='mailto:curt.alt@fas.usda.gov'&gt;curt.alt@fas.usda.gov&lt;/a&gt;Phone: 2027204327;</t>
  </si>
  <si>
    <t>In assessing the likelihood of success of the applications it receives and deciding which it will approve, CCC will follow results-oriented management principles and consider the following criteria:
(1) 	The effectiveness of program management;
(2)	 Soundness of accounting procedures;
(3) 	The nature of the applicant organization.  With respect to nonprofit U.S. trade organizations, preference will be given to those organizations with the broadest base of producer representation of and affiliated industry participation for the commodity being promoted;
(4) 	Prior export promotion experience;
(5) 	Appropriateness of staffing;
(6) 	Adequacy of the applicant's strategic plan in the following categories;
(i) 	Description of target market conditions;
(ii) 	Description of and plan for addressing market constraints and opportunities;
(iii) 	Breadth of industry participation in strategic planning process;
(iv) 	Strategic prioritization identified in proposed plan;
(v) 	Export volume and value and market share goals in each target country;
(vi) 	Description of evaluation plan and suitability of the plan for performance measurement; and
(vii) 	Past CCC market development program results and/or evaluations, including program success stories.</t>
  </si>
  <si>
    <t>Aug 31,2018</t>
  </si>
  <si>
    <t>https://beta.sam.gov/fal/f9f554db0ab74ab887a83a3f28150cca/view</t>
  </si>
  <si>
    <t>Forestry Research</t>
  </si>
  <si>
    <t>Research Grants &amp; Cooperative Agreements</t>
  </si>
  <si>
    <t>FOREST SERVICE, AGRICULTURE, DEPARTMENT OF</t>
  </si>
  <si>
    <t>{"list":[{"act":{"description":"Forest and Rangeland Renewable Resources Research Act of 1978, Public Law 95-307, 92 Stat. 353, 16 U.S.C. 1643"},"authorizationTypes":{"USC":false,"act":true,"statute":false,"publicLaw":false,"executiveOrder":false}}]}</t>
  </si>
  <si>
    <t>To extend fundamental research activities of the Forest Service by awarding grants to nonprofit organizations, institutions of higher education, and organizations engaged in renewable resources research.</t>
  </si>
  <si>
    <t>Grants and cooperative agreements for basic or applied research may be made to State Agricultural Experiment Stations, universities and colleges, State and local governments, U.S. Territories, nonprofit research institutions or organizations, international organizations, individuals, and for-profit organizations.</t>
  </si>
  <si>
    <t>Organizations and scientists involved in basic and applied research activities related to forest and rangeland renewable resources.</t>
  </si>
  <si>
    <t>{"description":"The principal investigator must document competence in the field of the research proposed.  Costs will be determined in accordance with OMB Circular No. A-87, A-21, or A-122, Cost Principles for State and Local Governments, Cost Principles for Educational Institutions, or Cost Principles for Nonprofit Organizations.","isApplicable":true}</t>
  </si>
  <si>
    <t>{"description":"A complete research proposal must be submitted following guidelines available in each of the offices referred to below. The proposal must explain in detail the work to be undertaken, the qualifications of key personnel involved in the work, other resources such as equipment, facilities, and services available or needed, and a proposed budget for each fiscal year during the life of the proposed grant or cooperative agreement.  A short biographical sketch of the principal investigator and a list of his or her principal publications should be included.  "}</t>
  </si>
  <si>
    <t>All research grant and cooperative agreement proposals must compete for priority, showing technical competence and demonstrating the ability to meet national or regional needs. Research grants and cooperative agreements are made only in support of forestry research. Unsolicited proposals can be awarded for innovative or unique approaches to the proposed project.</t>
  </si>
  <si>
    <t>Contact the Research Station for guidance.</t>
  </si>
  <si>
    <t xml:space="preserve">Requests for continued support will be considered as equal in importance and in competition with pending proposals. Applications submitted for continued support should be identical to a new proposal, except that a resume of progress to date must be added. </t>
  </si>
  <si>
    <t>{"types":{"moe":false,"formula":false,"matching":true},"matching":{"requirementFlag":"voluntary","percent":"0","description":"The applicant's contribution is negotiated for grants. The proposed budget by fiscal year shows the estimated cost of the complete project from Grant funds and value of resources to be contributed by the applicant. Salaries of academic personnel for periods when they receive salary for teaching should not be included for payment from grant funds. The minimum matching contribution for Cooperative Agreements must constitute at least 20-percent of the estimated total cost of the project.  MOE requirements are not applicable to this program."}}</t>
  </si>
  <si>
    <t>{"awarded":"other","description":"One to 5 years.  Billings for expenses incurred may be submitted monthly, quarterly, or semi-annually. See the following for information on how assistance is awarded/released:  Payments made based on authorization and negotiation of provisions with cooperator.","awardedDescription":"Payments made based on authorization and negotiation of provisions with cooperator. "}</t>
  </si>
  <si>
    <t>[{"code":"program","isSelected":false},{"code":"cash","isSelected":false},{"code":"progress","isSelected":true,"description":"Program reports are not applicable. Cash reports are not applicable. Technical reports are required semiannually; a technical report is also required upon completion of project. Expenditure reports are not applicable. Performance monitoring is not applicable. "},{"code":"expenditure","isSelected":false},{"code":"performanceMonitoring","isSelected":false}]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</si>
  <si>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The Comptroller General of the United States, his representative, or auditors of the cognizant audit agency for the educational institution involved shall have access at any reasonable time to the laboratories, offices, or other facilities of the recipient for purposes of review and observation of the status and progress of the sponsored project. Periodic audits should be made as part of the recipient's system of financial management and internal control to meet terms and conditions of grants and other agreements."}</t>
  </si>
  <si>
    <t xml:space="preserve">All related data, information, records, and accounts shall be retained for 3 years beyond the expiration date of the award unless other disposition is specified in writing by the awarding agency.  </t>
  </si>
  <si>
    <t>12-1104-0-1-302;</t>
  </si>
  <si>
    <t>(Project Grants) FY 17$2,384,910.00; FY 18 est $1,357,076.00; FY 19 FY 16$6,502,028.00; - Both Grants and Cooperative Agreements are included in the past fiscal year number and in estimates.</t>
  </si>
  <si>
    <t>$2,000 to $300,000. Average: $35,000.</t>
  </si>
  <si>
    <t xml:space="preserve">OMB Circular Nos. A-102 and A-87, as implemented by 2 CFR 225, are applicable to State and local government grantees. OMB Circular Nos. A-110 and A-21, as implemented by 2 CFR 215 and 2 CFR 220, are applicable to educational institutions. OMB Circular Numbers A-110 and A-122, as implemented by 2 CFR 215 and 2 CFR 230, are applicable to nonprofit organizations. </t>
  </si>
  <si>
    <t>{"flag":"appendix","description":"ee Regional Agency Offices. FPL - Director Tony Ferguson - 610-557-4162. IITF - Director, Dr. Ariel Lugo – 787-764-7722. RMRS - Director, John Phipps - 970-498-1353. NRS - Director Tony Ferguson 610-557-4162. PNW Acting Paul Anderson - 503-808-2101. PSW - Director, Alexander Friend- 510-882-8832. SRS - Director, Robert Doudrick - 828-257-4300. Washington Office Budget Coordinator- Felipe Sanchez, 202-205-0833. Washington Office Grants &amp; Agreements Contact- Duane Williams, 202-497-3917. "}</t>
  </si>
  <si>
    <t>Carlos Rodriguez-Franco201 14th St. SW, 2NW, Washington, DC 20024 Email:&lt; a href='mailto:crodriguezfranco@fs.fed.us'&gt;crodriguezfranco@fs.fed.us&lt;/a&gt;Phone: 202-205-1665;</t>
  </si>
  <si>
    <t>http://www.fs.fed.us/links/research.html</t>
  </si>
  <si>
    <t xml:space="preserve">10.500 Cooperative Extension Service; 10.001 Agricultural Research Basic and Applied Research; 10.202 Cooperative Forestry Research; 10.200 Grants for Agricultural Research, Special Research Grants; 10.203 Payments to Agricultural Experiment Stations Under the Hatch Act; </t>
  </si>
  <si>
    <t>Criteria are established on a program-by-program basis by Research Station Directors to meet Regional or National Research needs.</t>
  </si>
  <si>
    <t>https://beta.sam.gov/fal/3807875d72064fa1aa084fda0aacf470/view</t>
  </si>
  <si>
    <t>Cooperative Forestry Assistance</t>
  </si>
  <si>
    <t>{"list":[{"act":{"description":"Cooperative Forestry Assistance Act of 1978, Public Law 95-313, as amended. 16 U.S.C 2101 et seq."},"authorizationTypes":{"act":true}}]}</t>
  </si>
  <si>
    <t>With respect to nonfederal forest and other rural lands to assist in the advancement of forest resources management and conservation; developing genetically improved tree seeds and seedlings; producing and distributing tree seeds and seedlings; promoting afforestation and reforestation;  the encouragement of active forest management; the control of insects and diseases affecting trees and forests; the control of rural fires; the efficient utilization of wood and wood residues/biomass, including the recycling of wood fiber and biomass utilization; the improvement and maintenance of fish and wildlife habitat; and the planning and implementation of urban and community forestry programs; broaden existing programs on non-federal forest lands to meet the multiple use objectives of landowners; provide opportunities to private landowners to protect ecologically valuable and threatened non-Federal forest land; and strengthen educational, technical, and financial assistance programs that provide assistance to owners of non-Federal forest lands.</t>
  </si>
  <si>
    <t>State Forestry or equivalent State agencies, Tribes, non-profits, and municipalities are eligible. All States, the District of Columbia, the Commonwealth of Puerto Rico, the Virgin Islands of the United States, the Commonwealth of the Northern Mariana Islands, the Federated States of Micronesia, the Republic of the Marshall Islands, the Republic of Palau, and the territories and possessions of the United States are eligible.</t>
  </si>
  <si>
    <t>Landowners of nonfederal lands; rural community fire fighting forces; urban and municipal governments, non-profit organizations, Tribes and other State, local, and private agencies acting through State Foresters, equivalent State officials, or other official representatives.</t>
  </si>
  <si>
    <t>{"description":"Contact Regional Office  or International Institute of Tropical Forestry Office listed at www.fs.fed.us/contactus/regions.shtml"}</t>
  </si>
  <si>
    <t>Established by the Regional Office or International Institute of Tropical Forestry.</t>
  </si>
  <si>
    <t>From 10 to 60 days. State single point of contact will have 30 days from notification of tentative allotments to comment.</t>
  </si>
  <si>
    <t>Amend SF-424(A) with SF 424 application is required to amend the allotment amount or length of commitment, other requirements may be established by the Regional Office or International Institute of Tropical Forestry.</t>
  </si>
  <si>
    <t>{"types":{"moe":false,"formula":false,"matching":true},"formula":{"title":"","chapter":"","part":"","subPart":"","publicLaw":"","description":""},"matching":{"requirementFlag":"mandatory","percent":"0","description":"Government shall not exceed the amount expended by a State grantee or grantee for all programs except those covered by Section 11 of Public Law 95-313.  Section 10(b)(2), State Fire Assistance program funds require a 50 percent match by the grantee, unless reduced with a waiver.  Section 10(b)(3) Volunteer Fire Assistance program funds require a 50 percent match by the grantee.    Cost-sharing ratios for Section 11(a) Management Assistance and Section 11(c), Technology Implementation programs shall be negotiated. Section 11(b), Forest Resource Planning program funds require 20 percent matching by the State. Amount of grant based on negotiated targets to be achieved."},"moe":{"description":""}}</t>
  </si>
  <si>
    <t>{"awarded":"other","description":"Grants may be awarded for up to 5 years.","awardedDescription":"Payments made based on authorization and negotiation of provisions with cooperator. "}</t>
  </si>
  <si>
    <t>[{"code":"program","isSelected":true,"description":"Performance reports are required at least annually, but not more than quarterly as detailed in the applicable OMB Circulars and the grant award."},{"code":"cash","isSelected":false,"description":""},{"code":"progress","isSelected":false,"description":"Performance reports are required at least annually, but not more than quarterly as detailed in the applicable OMB Circulars and the grant award."},{"code":"expenditure","isSelected":true,"description":"SF-425 must be submitted at least annually and no more than quarterly as detailed in the applicable OMB Circulars and the grant award. "},{"code":"performanceMonitoring","isSelected":false,"description":""}]</t>
  </si>
  <si>
    <t>State and other generally accepted accounting systems are permissible, if acceptable to audit and reconciliation. All grantees need to maintain adequate systems for collecting and recording statistical data.</t>
  </si>
  <si>
    <t>12-1115-0-1-302;12-1105-0-1-302;</t>
  </si>
  <si>
    <t xml:space="preserve">(Project Grants) FY 17$21,515,695.00; FY 18 FY 19 - </t>
  </si>
  <si>
    <t>$25,000 to $6,000,000. Average $1,000,000</t>
  </si>
  <si>
    <t>Forest Service Manual- Titles 3000, 3100, 3200, 3300, 3400, 3500, 3600, 3700, 3800, and 3900 available in all Forest Service offices, and State Forestry agency offices.  Grant regulations found at 2 CFR 200 as implemented and supplemented by USDA at 2 CFR 400.</t>
  </si>
  <si>
    <t>{"flag":"appendix","description":"Refer http://www.fs.fed.us/contactus/regions.shtml for local State and Private Forestry offices of the Forest Service and for addresses and telephone numbers of Region and Institute Directors of State &amp; Private Forestry."}</t>
  </si>
  <si>
    <t>Patricia Hirami1400 Independence Ave, SW, MS 1109, Washington, DC 20250 Email:&lt; a href='mailto:phirami@fs.fed.us'&gt;phirami@fs.fed.us&lt;/a&gt;Phone: (202) 205-1657.;</t>
  </si>
  <si>
    <t>http://www.fs.fed.us/spf</t>
  </si>
  <si>
    <t>Most grants to State Forestry Agencies are approved on the basis of negotiated targets or objectives to be achieved.  UCF community grants are based on local needs and resources.  A specific project focus may be developed by State Urban Forestry Councils.</t>
  </si>
  <si>
    <t>https://beta.sam.gov/fal/539f8c5e6ec056fc77746132730a4ef7/view</t>
  </si>
  <si>
    <t>Schools and Roads - Grants to States</t>
  </si>
  <si>
    <t>Payments to States</t>
  </si>
  <si>
    <t>{"list":[{"act":{"description":"Secure Rural Schools and Community Self Determination Act of 2000, Division C, Section 601(a), 16. U.S.C. 7101-7153; 16 U.S.C. 500. "},"authorizationTypes":{"USC":false,"act":true,"statute":false,"publicLaw":false,"executiveOrder":false}}]}</t>
  </si>
  <si>
    <t>To share receipts from the National Forests and supplemental mandatory appropriations with States in which the National Forests are situated.</t>
  </si>
  <si>
    <t xml:space="preserve">Title I payments are made to States or territories of the United States to be allocated to counties in which national forests are situated. Title II project funds are reserved in special account in the U.S. Treasury and may be used by the Secretary of Agriculture for the purpose of entering into and implementing cooperative agreements with willing Federal agencies, State and local governments, private and nonprofit entities, and landowners. (16 U.S.C 7122)._x000D_
Title III funds are paid to respective states to be passed-through to participating counties._x000D_
</t>
  </si>
  <si>
    <t>A beneficiary of title II special project funds is a person or entity that receives a grant or enters into a cooperative agreement with the Secretary of Agriculture to carry out a project for protection, restoration, and enhancement of fish and wildlife habitat, and other resource objectives consistent with the purposes of the Secure Rural Schools Act on national forests and on non-national forest land where projects would benefit the resources on national forests. (16 U.S.C. 7122)_x000D_
A beneficiary of title III funds is a participating county in which a national forest is situated that has elected to allocate a portion of its State payments for title III county projects.</t>
  </si>
  <si>
    <t>{"description":"OMB circulars apply to title II special projects implemented using Financial Assistance instrument for public benefit projects. OMB circulars are not applicable to projects when implemented using partnership transaction on or adjacent to National Forest System (NFS) Lands. No Credentials or documentation are required for title I or title III payments. \r\n","isApplicable":true}</t>
  </si>
  <si>
    <t>{"description":"For Title II projects implemented using partnership instrument on or adjacent to NFS lands, 2CFR200 is not applicable for mutual interest-mutual benefit programs. "}</t>
  </si>
  <si>
    <t xml:space="preserve">Contact a near-by national forest resource advisory committee coordinator for information about awards or other implementation of title II projects recommended by a resource advisory committee prior to the deadline.  </t>
  </si>
  <si>
    <t xml:space="preserve">For title II, within 30 days of a rejection decision the Forest Supervisor shall notify the resource advisory committee in writing of the rejection and the reasons for the rejection. </t>
  </si>
  <si>
    <t>A decision to reject a title II project is not subject to administrative appeal or judicial review. (16 U.S.C 7124)</t>
  </si>
  <si>
    <t>{"types":{"moe":false,"formula":true,"matching":true},"formula":{},"matching":{"requirementFlag":"voluntary","percent":"0","description":"There are no matching requirements for the 25-percent payment to states or for the State payment. Acquisition management regulations and procedures applicable to the Forest Service for purchases, contracts, grants and agreements may impose matching requirements on title II projects."}}</t>
  </si>
  <si>
    <t>{"awarded":"other","description":"The 25-percent payments and State payments for amounts allocated to title I and title III are generally made by December 31st or as soon thereafter as practicable each year after the close of the applicable fiscal year. Title II funds are not paid to the State but are reserved in a special account in the General Treasury available for projects recommended by a resource advisory committee and approved by the Forest Supervisor acting on behalf of the Secretary of Agriculture. The authority for each resource advisory committee to recommend title II projects has been extended  September 30, 2017. Funds unobligated in one fiscal year remain available in the following fiscal year until September 30, 2018 by which time title II funds must be obligated or be returned to the U.S. Treasury. The authority for each county to initiate title III projects was extended by P.L. 114-10 until September 30, 2017. Funds unobligated in one fiscal year remain available in the following fiscal year until September 30, 2018 by which time title III funds must be obligated for authorized uses or be \r\nreturned to the U.S. Treasury. ","awardedDescription":"Method of awarding/releasing assistance for title I and title III is lump sum. Title II funds are approved by the Forest Supervisor acting on behalf of the Secretary of Agriculture.\r\n\r\nCertification of title III expenditures and funds not obligated within the calendar year are due by February 1st of the subsequent year for counties having received title III funding.\r\n"}</t>
  </si>
  <si>
    <t>{"isApplicable":true,"description":"For Title II projects implemented using partnership instrument on or adjacent to NFS lands, 2 CFR 200 is not applicable for mutual interest-mutual benefit programs. "}</t>
  </si>
  <si>
    <t>Financial and program records must be retained for three years from the date of submission and approval of final financial reports.</t>
  </si>
  <si>
    <t>12-9921-0-2-999;</t>
  </si>
  <si>
    <t xml:space="preserve">(Cooperative Agreements) FY 17$10,279,660.00; FY 18 est $5,199,200.00; FY 19 FY 16$2,059,485.00; - The Secure Rural Schools program is set to expire on September 30, 2017 but may be reauthorized by Congress (16 U.S.C. 7128). </t>
  </si>
  <si>
    <t xml:space="preserve">25% 7 yr. average: $2 to $1,397,323 – average: $151,756 (19 states)_x000D_
Title I: $1 to $9,587,418 - average $366,907: (42 states)_x000D_
Title II: $1,922 to $1,294,931 – average: $98,145 (31 states)_x000D_
Title III:  $1,682 to $789,552 – average: $54,134 (31 states)_x000D_
</t>
  </si>
  <si>
    <t>Leanne Veldhuis 201 14th Street, SW, Suite 4 NW, _x000D_
, Washington, DC 20024 Email:&lt; a href='mailto:lveldhuis@fs.fed.us'&gt;lveldhuis@fs.fed.us&lt;/a&gt;Phone: 202-649-1177;</t>
  </si>
  <si>
    <t>http://www.fs.usda.gov/main/pts/home</t>
  </si>
  <si>
    <t>Jan 01,1980</t>
  </si>
  <si>
    <t>https://beta.sam.gov/fal/977bae59ece54490b27384fb6ebf6379/view</t>
  </si>
  <si>
    <t>Schools and Roads - Grants to Counties</t>
  </si>
  <si>
    <t>Direct payments to States</t>
  </si>
  <si>
    <t>{"list":[{"act":{"description":"Public Law 75-210, 7 U.S.C. 1010-1012, Bankhead-Jones Farm Tenant Act"},"authorizationTypes":{"act":true}}]}</t>
  </si>
  <si>
    <t>To share receipts from the National Grasslands and Land Utilization Projects (LUP) with the Counties in which the National Grasslands and LUP's are situated.</t>
  </si>
  <si>
    <t>Eligible applicants are counties of the United States containing National Grassland or a LUP.</t>
  </si>
  <si>
    <t>Counties within the United States</t>
  </si>
  <si>
    <t>{"description":"No Credentials or documentation are required ","isApplicable":true}</t>
  </si>
  <si>
    <t>{"types":{"moe":false,"formula":true,"matching":false},"formula":{"title":"7 U.S.C. 1010-1012","chapter":"","part":"","subPart":"","publicLaw":"75-210","description":"7 U.S.C. 1010-1012"},"matching":{"description":""},"moe":{"description":""}}</t>
  </si>
  <si>
    <t>{"awarded":"lump","description":"The payments will be made in March of each year. "}</t>
  </si>
  <si>
    <t>Generally accepted accounting systems are permissible, if acceptable to audit and reconciliation.</t>
  </si>
  <si>
    <t xml:space="preserve">(Direct Payments for Specified Use) FY 17 FY 18 FY 19 FY 16 - Funding amounts reported on a calendar year. </t>
  </si>
  <si>
    <t>Bankhead Jones Farm Tenant Act of 1937 (7 USC 1010-1012)</t>
  </si>
  <si>
    <t>Leanne Veldhuis 201 14th Street, SW, Suite 4 NW, Washington, DC 20024 Email:&lt; a href='mailto:lveldhuis@fs.fed.us'&gt;lveldhuis@fs.fed.us&lt;/a&gt;Phone: 202-649-1177;</t>
  </si>
  <si>
    <t>http://www.fs.fed.us/srs</t>
  </si>
  <si>
    <t>Oct 07,2009</t>
  </si>
  <si>
    <t>https://beta.sam.gov/fal/7702601b1c514a46a9b0392c44b454a7/view</t>
  </si>
  <si>
    <t>Rural Development, Forestry, and Communities</t>
  </si>
  <si>
    <t>(Rural Development Through Forestry)</t>
  </si>
  <si>
    <t>{"list":[{"executiveOrder":{"description":"Requires Annual Department of the Interior, Environment, and Related Agencies Appropriations direction to implement."},"authorizationTypes":{"USC":false,"act":false,"statute":false,"publicLaw":false,"executiveOrder":true}}]}</t>
  </si>
  <si>
    <t>To help rural areas analyze and assess forest resource opportunities, maximize local economic potential through market development and expansion, and diversify communities' economic base.</t>
  </si>
  <si>
    <t>Tribal nations, State and Federal agencies, State Foresters, local governments, not-for-profit organizations, and others working in support of community identified goals.</t>
  </si>
  <si>
    <t>Tribal nations, State and Federal agencies, State Foresters, local governments, not-for-profit organizations, and others.  Forest Service Regions/Areas/Institutes are encouraged to further define program policies that focus resources to meet the regional, State and local needs of communities.</t>
  </si>
  <si>
    <t>{"description":"Assistance is in response to a community or a group of communities' request for assistance in identifying opportunities and implementing action that will promote natural resource-based economic diversification and opportunities, technology transfer, market development and/or expansion.","isApplicable":true}</t>
  </si>
  <si>
    <t>{"description":"Application procedure depends on annual Congressional direction."}</t>
  </si>
  <si>
    <t>Established by the Regional Office in support of an overall regional strategic plan.</t>
  </si>
  <si>
    <t>SF-424(A) with SF-424 application is required to amend the awarded amount or length of commitment.  Other requirements may be established by the Regional Office.</t>
  </si>
  <si>
    <t>{"awarded":"other","description":"Financial assistance may be a combination of different interests that seek to support planned action by the community or a group of communities to diversify the local economy and to improve its social, economic, and environmental well being.  Limitation on length of funded projects will be established at the Forest Service administrative unit (generally, will not exceed 5 years).","awardedDescription":"Determined based on agreement and authority. "}</t>
  </si>
  <si>
    <t>[{"code":"program","isSelected":true,"description":"Periodic and final reports are required- no more than quarterly and no less than annually. Cash reports are not applicable."},{"code":"cash","isSelected":false,"description":""},{"code":"progress","isSelected":false,"description":""},{"code":"expenditure","isSelected":true,"description":"Periodic and final reports are required- no more than quarterly and no less than annually."},{"code":"performanceMonitoring","isSelected":false,"description":""}]</t>
  </si>
  <si>
    <t>State and other generally accepted accounting systems can be used if control procedures allow for proper audit and reconciliation. All grantees must maintain adequate systems for collecting and recording statistical data.</t>
  </si>
  <si>
    <t>12-1105-0-1-302;</t>
  </si>
  <si>
    <t xml:space="preserve">(Project Grants (Special)) FY 17$0.00; FY 18 est $0.00; FY 19 est $0.00; FY 16$0.00; - </t>
  </si>
  <si>
    <t>Legislative history found in Senate and Conference reports 1988, 1989, and 1990 and Forest Service revised guidelines (May 2000).</t>
  </si>
  <si>
    <t>Steve Marshall201 14th St. SW, Washington, DC 20024 Email:&lt; a href='mailto:smarshall@fs.fed.us'&gt;smarshall@fs.fed.us&lt;/a&gt;Phone: 202-205-1380;</t>
  </si>
  <si>
    <t>Regional/Area/Institute administrative units are given the flexibility to make funding decisions based on their specific community and regional priorities documented in a regional strategy for their respective administrative areas.  These overall strategies are identified through input by States, tribal nations, local agencies and organizations.</t>
  </si>
  <si>
    <t>Apr 28,2000</t>
  </si>
  <si>
    <t>https://beta.sam.gov/fal/b33578a7352e4db09715af15f2ec72d4/view</t>
  </si>
  <si>
    <t>Wood Utilization Assistance</t>
  </si>
  <si>
    <t>State and Private Forestry Technology, Marketing Assistance Program</t>
  </si>
  <si>
    <t>{"list":[{"act":{},"publicLaw":{"congressCode":"101","number":"624"},"USC":{"title":"7","section":"6601(d)"},"authorizationTypes":{"USC":true,"act":true,"publicLaw":true},"usc":{"title":"7","section":"6601(d)"}}]}</t>
  </si>
  <si>
    <t>Provide direct technical assistance  to Forest Service, state foresters, tribes, public and private organizations regarding new and emerging clean technologies to effectively manage forests and extend the most efficient and effective economic opportunities to forest landowners. The State &amp; Private Forestry staff provides  expertise in  science-based management decisions concerning forest products utilization, biofuels production, and woody biomass utilization that uses material removed to meet forest landowner goals. Program may include: (1) development of potential new products; (2) projects that showcase innovative uses for small diameter and low-valued hardwoods and softwoods;  (3) reducing the challenge to economic and market barriers to the use of wood (4) provide seed money and gap funding for demonstration projects and (5) facilitate the creation/expansion of harvesting/processing/transporting enterprises around wildland urban interface areas threatened by catastrophic wildfires.</t>
  </si>
  <si>
    <t xml:space="preserve">Entities eligible include: Non-profits, local, state, and Tribal governments, business, companies, corporations (for Profit), institutions of higher education, and special purpose districts, (public utilities districts, fire districts, conservation districts, or ports).  </t>
  </si>
  <si>
    <t>{"description":"No credentials or documentation are required.","isApplicable":false}</t>
  </si>
  <si>
    <t>{"environmentalImpact":{"reports":[{"isSelected":true,"reportCode":"otherRequired"}]},"description":"Application period will be published in the Federal Register"}</t>
  </si>
  <si>
    <t>{"description":"Procedures for submitting technical assistance or grant applications can be found on www.fpl.fs.fed.us/tmu or contact the Program Manager as listed under Information Contacts. ."}</t>
  </si>
  <si>
    <t xml:space="preserve">Grants, if appropriated funds are provided, will generally be nationally competitive and merit-based. Technical Assistance request will be prioritized based on Tribal, state, or national forestry issues such as insect, disease, catastrophic events, and economic adjustments._x000D_
</t>
  </si>
  <si>
    <t>Range of Approval/Disapproval Time: 160 days after the date of closure on a Request for Proposals or Technical Assistance.</t>
  </si>
  <si>
    <t>{"types":{"moe":false,"formula":false,"matching":true},"formula":{"title":"","chapter":"","part":"","subPart":"","publicLaw":"","description":""},"matching":{"requirementFlag":"mandatory","percent":"0","description":"Applicants must contribute at least 50% of the Forest Service requested funds.  For every $2 of Federal funding requested, applicants must provide at least $1 in match.  For example, if the requested Federal amount is $100,000 the applicant match must be at least $50,000.  The applicants match must come from non-Federal sources.  The match may include cash or in-kind contributions.  All matching funds must be directly related to the proposed project.  Letters for specific request from non-profits, local, state, and Tribal governments, business, companies, corporation, (for profit), institutions of higher education, and special purpose districts, (public utilities districts, fire districts, conservation districts, or port) are encouraged to demonstrate collaboration and the role this federal assistance program can leverage accomplishing local projects. Matching will be required only for financial assistance and will be stated in Request For Proposal, and in accordance with Congressional direction."},"moe":{"description":""}}</t>
  </si>
  <si>
    <t>{"awarded":"other","description":"As determined by project, no longer than 5 years on grants or cooperative agreements. Technical assistance is limited to one year unless negotiated due to tribal, state or national priorities.  ","awardedDescription":"Payments are made based on authorization and negotiation of provisions with cooperator. "}</t>
  </si>
  <si>
    <t>[{"code":"program","isSelected":true,"description":"Performance reports are required, and the frequency will be negotiated between the Forest Service and recipient."},{"code":"cash","isSelected":false,"description":""},{"code":"progress","isSelected":false,"description":""},{"code":"expenditure","isSelected":true,"description":"Financial reporting on SF-425 is required on financial assistance "},{"code":"performanceMonitoring","isSelected":true,"description":"Forest Service program managers will provide overall program monitoring."}]</t>
  </si>
  <si>
    <t>{"isApplicable":false,"description":"Grant recipients may be subject to audit by the Office of Inspector General, USDA."}</t>
  </si>
  <si>
    <t>Grant records will be maintained for 3 years after submission of final documents.   Technical Assistance record will be maintained for 3 years from the close of the assistance.  Government Technical Report (GTR) maybe developed to share the results of Technical Assistance collaborative efforts.</t>
  </si>
  <si>
    <t>12-1106-0-1-302;12-1105-0-1-302;</t>
  </si>
  <si>
    <t xml:space="preserve">(Project Grants) FY 17$10,280,943.00; FY 18 est $9,000,000.00; FY 19 - </t>
  </si>
  <si>
    <t>Typical awards are $250,000 per award.  Exceptions may be made for special circumstances.</t>
  </si>
  <si>
    <t>{"list":[{"fiscalYear":2017,"description":"38 nationally competed grants and agreements were funded totaling approximately $8.3 million. Will be updated "},{"fiscalYear":2018,"description":"34 nationally competed grants and agreements were funded totaling approximately $7.8 million."}],"isApplicable":true}</t>
  </si>
  <si>
    <t>Melissa Jenkins201 14th St SW, Washington, DC 20250 Email:&lt; a href='mailto:melissaljenkins@fs.fed.us'&gt;melissaljenkins@fs.fed.us&lt;/a&gt;Phone: 703-605-5346;</t>
  </si>
  <si>
    <t>http://www.na.fs.fed.us/werc/</t>
  </si>
  <si>
    <t>Fiscal Year2017: Establishment of statewide wood energy and wood utilization teams; feasibility assessments for woody biomass energy systems; addressing issues related to building with wood and cross-laminated timber (CLT), such as utilizing low-value ponderosa pine in California; blast resistance of CLT for Department of Defense applications; examining the use of hardwoods in CLT; and creating mass timber manufacturing capacity in the US..Fiscal Year2018: Establishment of statewide wood utilization teams; feasibility assessments for woody biomass energy systems; utilizing small diameter woody material in cross-laminated timber (CLT) panels; addressing affordable housing in the northeast building market with mass timber; and converting woody debris to renewable natural gas for transportation fuel.</t>
  </si>
  <si>
    <t xml:space="preserve">Financial grants are approved on the basis of a nationwide review and are based on technical and financial merits of the project as evaluated by a panel of Federal experts or their designees </t>
  </si>
  <si>
    <t>https://beta.sam.gov/fal/b6da6fafc29f46c2adc58a842c23f70e/view</t>
  </si>
  <si>
    <t>Urban and Community Forestry Program</t>
  </si>
  <si>
    <t>{"list":[{"act":{"description":"Cooperative Forestry Assistance Act of 1978"},"publicLaw":{"congressCode":"95","number":"313"},"statute":{"page":"365","volume":"92"},"authorizationTypes":{"USC":false,"act":true,"statute":true,"publicLaw":true,"executiveOrder":false}}]}</t>
  </si>
  <si>
    <t xml:space="preserve">To plan for, establish, manage and protect trees, forests, green spaces and related natural resources in and adjacent to cities and towns.  The urban and community forestry program  provides ecosystem services, social and economic benefits. It links these benefits to governmental, private and grassroots organizations and resources to improve the quality of life in these cities and towns.  </t>
  </si>
  <si>
    <t>State Foresters or equivalent State agencies, Tribal nations, interested members of the public, private non-profit organizations and others.  All States, as well as the District of Columbia, Puerto Rico, the United States Virgin Islands, the Commonwealth of the Northern Mariana Islands, American Samoa and Guam, and other territories and possessions of the United States are eligible.</t>
  </si>
  <si>
    <t>State Foresters or equivalent State agencies, local governments, tribes, and non-profit organizations, and other State, local and private agencies acting through State Foresters, equivalent State agencies or other official representatives as agreed by the State Forester, equivalent State agency, and the Secretary._x000D_
_x000D_
(082a) Projects are to be national or multi-state in scope and benefit the nation as a whole or a multi-state region. Results are to benefit, but not limited to, State Foresters or equivalent State agencies, local governments, Tribal Nations, applicable non-profit organizations, and other State, local, and applicable private agencies.</t>
  </si>
  <si>
    <t>{"environmentalImpact":{"reports":[{"isSelected":true,"reportCode":"otherRequired"}]},"description":"Regional or IITF offices provide states and territories with program funding advice each year.  \n\n091a: The national competitive challenge cost share grant program.  A Request for Proposals (RFP) is advertised with the criteria and eligibility.  The RFP is available in hard copy, is published in the Federal Register and is posted to: http://www.fs.fed.us/ucf/nucfac.shtml.  An electronic mailing list is also maintained by the Washington Office Headquarters Staff."}</t>
  </si>
  <si>
    <t>{"description":"States and other eligible applicants prepare grant proposal narratives for submittal to Regional and Area Offices, accompanied by Form SF-424, SF-424(a) and SF-424(b) and other forms furnished by the Federal agency.  Contact Regional, Area or Institute Office listed in http://www.fs.fed.us/ucf/contact_regional.shtml\r\n\r\n092a:  For the national competitive challenge cost share grant program. 2 CFR 200, Uniform Administrative Requirements, Cost Principles, and Audit Requirements for Federal Awards applies to this program. States and other eligible applicants prepare grant proposal narratives for submittal to www.grants.gov or via electronic means or hardcopy to the Forest Service contact person noted on the RFP, accompanied by Form SF-424, SF-424(a) and SF-424(b) and other forms furnished by the Federal agency and required by the OMB Circulars."}</t>
  </si>
  <si>
    <t>Established by the Washington, Regional and Institute offices. http://www.fs.fed.us/ucf/contact_regional.shtml
093a: The national competitive challenge cost share grant program award procedures are established by the Washington Office and USDA.</t>
  </si>
  <si>
    <t>Established by the Washington, Regional, Area, and Institute offices. http://www.fs.fed.us/ucf/contact_regional.shtml._x000D_
Range of Approval/Disapproval varies between Forest Service offices depending on availability of funding._x000D_
_x000D_
095a: The national competitive challenge cost share grant program range of approval/disapproval varies between Forest Service Washington Office and Department of Agriculture and on the availability of funding.</t>
  </si>
  <si>
    <t>Amended SF-424 (a) with SF 424 application is required to amend the allotment amount or length of commitment, other requirements may be established by the Washington, Regional, Area or Institute offices.</t>
  </si>
  <si>
    <t>{"types":{"moe":false,"formula":false,"matching":true},"formula":{"title":"","chapter":"","part":"","subPart":"","publicLaw":"","description":""},"matching":{"requirementFlag":"mandatory","percent":"0","description":"Applicant matching requirements are determined by the Washington office.  If matching funds are required, the funds cannot come from Federal Sources.  Cooperator matches may be non-Federal cash, in-kind and non-cash contributions.  Matching requirements may range from 0 percent  to 50 percent of the total award amount. \r\n\r\n101a: For the national competitive challenge cost share grant program.  Applicant match requirements are determined by the statutory authority which requires a 50:50 match. Matching funds may not come from other federal sources.  The non-Federal share of the match may be in the form of cash, services or in-kind contributions."},"moe":{"description":""}}</t>
  </si>
  <si>
    <t>{"awarded":"other","description":"Electronic transfer of payments are required.  Grants are normally awarded for a period of 12 months.  A no cost extension justification must be received and approved by the Forest Service. ","awardedDescription":"See the following for information on how assistance is awarded / released: Recipients submit invoices based on actual expenditures on a monthly, quarterly or bi-annual basis as established in the award terms. "}</t>
  </si>
  <si>
    <t>[{"code":"program","isSelected":true,"description":"Annual accomplishment reports are required."},{"code":"cash","isSelected":false,"description":""},{"code":"progress","isSelected":false,"description":"For the national competitive challenge cost share grant program, narrative progress reports are required at mid-year and year-end."},{"code":"expenditure","isSelected":true,"description":"SF-425s are required quarterly.  Invoices should provide sufficient additional detail to explain the amount requested for reimbursement."},{"code":"performanceMonitoring","isSelected":true,"description":"Forest Service program managers will conduct program monitoring for awards under this CFDA."}]</t>
  </si>
  <si>
    <t xml:space="preserve">(Project Grants) FY 17$6,960,009.00; FY 18 FY 19 FY 16$900,000.00; - </t>
  </si>
  <si>
    <t>For all grant awards under this CFDA:  The applicable OMB Circulars are available online at: http://www.whitehouse.gov/omb/circulars/index.html._x000D_
http://www.fs.fed.us/ucf/index.shtml_x000D_
http://www.fs.fed.us/ucf/nucfac.shtml</t>
  </si>
  <si>
    <t>{"flag":"appendix","description":"For Forest Service, State and Private Forestry office addresses and telephone numbers. Visit: http://www.fs.fed.us/ucf/contact_regional.shtml"}</t>
  </si>
  <si>
    <t>Jan Davis1400 Independence Ave. SW, MS-1151, Washington, DC 20250 Email:&lt; a href='mailto:jkdavis@fs.fed.us'&gt;jkdavis@fs.fed.us&lt;/a&gt;Phone: 202-401-4416;</t>
  </si>
  <si>
    <t>http://www.fs.fed.us/ucf/contact_regional.shtml</t>
  </si>
  <si>
    <t xml:space="preserve">Most grants are approved on the basis of negotiated targets or objectives to be achieved.  UCF community grants are based on local needs and resources._x000D_
_x000D_
180a: The national grant program selects proposals based on the National Urban and Community Forestry Advisory Council's criteria established for a given year. </t>
  </si>
  <si>
    <t>https://beta.sam.gov/fal/fdab6af8462f440b9a76b4c321fa09a5/view</t>
  </si>
  <si>
    <t>Forest Legacy Program</t>
  </si>
  <si>
    <t>(FLP)</t>
  </si>
  <si>
    <t>{"list":[{"act":{"description":"Cooperative Forestry Assistance Act of 1978, 16 U.S.C. 2101, et. seq., as amended by the 1990 Farm Bill, Section 1217 of Title XII of the Food, Agriculture, Conservation and Trade Act of 1990, Public Law 101-624, 104 Stat. 3359, 16 U.S.C. 2103c; later amended by the 1996 Farm Bill, Federal Agricultural Improvement and Reform Act of 1996; Public Law 104-127; Title III, Conservation; Subtitle G Forestry; Section 374, Optional State Grants for Forest Legacy Program. "},"authorizationTypes":{"USC":false,"act":true,"statute":false,"publicLaw":false,"executiveOrder":false}}]}</t>
  </si>
  <si>
    <t>To effectively identify and protect environmentally important forest areas threatened by conversion to nonforest uses, through the use of conservation easements or fee simple purchase. The Forest Legacy Program (FLP) is a voluntary private land conservation partnership between the Forest Service, participating States, land trusts, private landowners, and others. The Program works with State partners and operates on a willing seller and willing buyer basis and is completely nonregulatory in its approach. No eminent domain authority or adverse condemnation is authorized for this Program.</t>
  </si>
  <si>
    <t xml:space="preserve">Projects are evaluated and prioritized by State lead agencies, in consultation with the State Forest Stewardship Coordinating Committees. All States and territories participate except North Dakota, the Commonwealth of the Northern Mariana Islands, and Guam. </t>
  </si>
  <si>
    <t>State agency, landowners of private forest lands, and land trust organizations.</t>
  </si>
  <si>
    <t>{"description":"Each State must prepare a State Forest Action Plan (Statewide Assessment and Resource Strategy, including Assessments of Need(AON)) in order to be eligible for program funds. The FS Regional, Area, or Institute Responsible Official must concur with the State's Forest Action Plan. Requirements for an eligible project are: (1) within an approved Forest Legacy Area and fits within the priorities of a State's AON; (2) complies with FLP State and National criteria; (3) a completed grant application; (4) an approved Forest Stewardship Plan or a multi-resource management plan, if applicable; (5) negotiated terms of a conservation easement, if applicable; (6) an approved appraisal, meeting Federal acquisition appraisal standards as outlined in the Uniform Appraisal Standards for Federal Land Acquisitions; and, (7) adequate non-Federal cost share.","isApplicable":true}</t>
  </si>
  <si>
    <t>{"environmentalImpact":{"reports":[{"isSelected":true,"reportCode":"otherRequired"}]},"description":"Preapplication coordination is required, including negotiation of terms for the conservation easement or acquisition.  Applicants should proceed with initial appraisal and Forest Stewardship Plan development, as due diligence is one of several key factors in project evaluation and ranking.  "}</t>
  </si>
  <si>
    <t>{"description":"Individual participating States have application duties and procedures."}</t>
  </si>
  <si>
    <t>The Forest Service conducts an annual project selection process to arrive at a prioritized national project list which may be included in the President's budget. The Forest Service then issues grants to states based on the amounts provided in Congressional appropriations and the prioritized national project list.</t>
  </si>
  <si>
    <t>An annual project selection calendar with due dates will be developed each fiscal year, and will identify deadlines and approval times.</t>
  </si>
  <si>
    <t>{"types":{"moe":false,"formula":false,"matching":true},"formula":{"title":"","chapter":"","part":"","subPart":"","publicLaw":"","description":""},"matching":{"requirementFlag":"mandatory","percent":"0","description":"Federal Contribution cannot exceed 75 percent of total project costs, and at least a 25 percent non-Federal cost share is required. The non-Federal cost share may consist of: funds, donations, land or interests in land, in-kind contributions, direct costs, indirect costs, and others as determined by the Forest Service. Funds will be provided to the States on a per-project basis, as determined by the annual appropriations. The non-Federal cost share can occur at any phase of the project within the legal grant period, including planning, developing future projects, acquisition, capital improvement, management, or administrative activities."},"moe":{"description":""}}</t>
  </si>
  <si>
    <t>{"awarded":"other","description":"Assistance is provided via grants to States. Typical grant period is two years. Grants may receive a no cost extension up to five years with justification if approved by the Forest Service.","awardedDescription":"Payments made based on authorization and negotiation of provisions with cooperator."}</t>
  </si>
  <si>
    <t>[{"code":"program","isSelected":false,"description":""},{"code":"cash","isSelected":false,"description":""},{"code":"progress","isSelected":true,"description":"States are required to submit annual progress reports on outstanding grants. States are required to monitor properties with conservation assessments. Project specific Forest Stewardship plans are required to be established and updated periodically. "},{"code":"expenditure","isSelected":true,"description":"SF-425 reporting is due at least annually and no more than quarterly as agreed upon in the provisions of the individual agreement. "},{"code":"performanceMonitoring","isSelected":true,"description":"The Forest Service program manager shall conduct monitoring activities to track program accomplishments."}]</t>
  </si>
  <si>
    <t>State Lead Agencies are required to retain complete grant files on each grant issued. States must report annual accomplishments data in the Forest Legacy Information System.</t>
  </si>
  <si>
    <t xml:space="preserve">(Project Grants) FY 17$63,909,167.00; FY 18 est $67,025,000.00; FY 19 est $0.00; FY 16$55,947,000.00; - </t>
  </si>
  <si>
    <t>{"list":[{"fiscalYear":2016,"description":"Project 90,000 acres will be protected via conservation easement or fee simple tract purchases 106,143 acres protected via conservation easement or fee simple transactions."},{"fiscalYear":2017,"description":"95,000 acres protected via conservation easement or fee simple track purchases."}],"isApplicable":true}</t>
  </si>
  <si>
    <t>Forest Legacy Program Implementation Guidelines of 2017</t>
  </si>
  <si>
    <t>{"flag":"appendix","description":"See Regional Agency Office. Refer to the web site below for Regional State and Private Forestry offices of the Forest Service and for addresses and telephone numbers of \nProgram contacts:  : https://www.fs.fed.us/managing-land/private-land/forest-legacy"}</t>
  </si>
  <si>
    <t>Scott Stewart,1400 Independence Ave SW, MS 1123,, Washington, DC 20850 Email:&lt; a href='mailto:sstewart@fs.fed.us'&gt;sstewart@fs.fed.us&lt;/a&gt;Phone: 202-205-1618;</t>
  </si>
  <si>
    <t>http://www.fs.fed.us/spf/coop/programs/loa/flp.shtml.</t>
  </si>
  <si>
    <t>Project evaluation and priority ranking is based on the three national core criteria (importance, threatened, and strategy, as defined in the 2017 FLP Implementation Guidelines) as well as project readiness and other evaluation considerations developed in consultation with States and FS Units.</t>
  </si>
  <si>
    <t>https://beta.sam.gov/fal/dc5cfa888c064da8b187a081230f73d3/view</t>
  </si>
  <si>
    <t>Forest Stewardship Program</t>
  </si>
  <si>
    <t>(FSP)</t>
  </si>
  <si>
    <t>{"list":[{"act":{"description":"Cooperative Forestry Assistance Act of 1978, Public Law 95-313 as amended; 16 U.S.C. 2101 et seq."},"authorizationTypes":{"USC":false,"act":true,"statute":false,"publicLaw":false,"executiveOrder":false}}]}</t>
  </si>
  <si>
    <t>To promote and enable the long-term active management of non-industrial private and other non-federal forest land to sustain the multiple values and uses that depend on such lands.</t>
  </si>
  <si>
    <t xml:space="preserve">State forestry or equivalent State agencies, tribes, non-profits, and municipalities are eligible. All States, the District of Columbia, Puerto Rico, the United States Virgin Islands, the Commonwealth of the Northern Mariana Islands, American Samoa, Guam, the Trust Territory of the Pacific Islands, and territories and possessions of the United States may be eligible._x000D_
_x000D_
</t>
  </si>
  <si>
    <t>Landowners of non-federal lands, non-profit organizations, tribes and other State, local, and private agencies acting through State Foresters, equivalent State officials, or other official representatives are eligible._x000D_
_x000D_
Landowners seeking assistance through the Forest Stewardship Program should contact their state forest agency directly.  Program guidelines differ from state to state.</t>
  </si>
  <si>
    <t>{"description":"No credentials or documentation are required.","isApplicable":true}</t>
  </si>
  <si>
    <t>{"description":"States and other eligible applicants prepare grant proposal narratives for submittal to Regional and Area Offices, accompanied by completed standard application forms as furnished by the Federal agency (i.e., SF-424)."}</t>
  </si>
  <si>
    <t>Established by Regional and Area Offices.</t>
  </si>
  <si>
    <t>From 10 to 60 days after the application is filed with the Forest Service Regional or Area Office. States and eligible applicants are requested to submit Form SF-424(A) with SF-424 application and other required narratives, forms and assurances as advised by the Regional and Area Offices within 10 to 60 days following official funding advice notification.</t>
  </si>
  <si>
    <t>SF-424(A) with SF-424 application is required to amend the grant amount or length of commitment.  Other requirements may be established by the Regional or Area Office.</t>
  </si>
  <si>
    <t>{"types":{"moe":false,"formula":false,"matching":true},"matching":{"requirementFlag":"voluntary","percent":"0","description":"Applicant matching requirements are determined by Regional and Area Offices. Matching funds cannot come from other federal sources."}}</t>
  </si>
  <si>
    <t>{"awarded":"other","description":"Grants are normally awarded for a period of 12 to 18 months.","awardedDescription":"Payments made based on authorization of provisions with cooperator."}</t>
  </si>
  <si>
    <t>[{"code":"program","isSelected":false},{"code":"cash","isSelected":false},{"code":"progress","isSelected":true,"description":"Periodic and annual accomplishment and financial reports are required by Regional and Area offices. These reports must accompany all grantee cost-share reimbursement requests. "},{"code":"expenditure","isSelected":true,"description":"SF-425 should be submitted at least annually and no more than quarterly."},{"code":"performanceMonitoring","isSelected":true,"description":"Reporting of accomplishments and expenditure is required under this program as outlined above."}]</t>
  </si>
  <si>
    <t>{"isApplicable":true,"description":"Program grant recipients may be subject to audit by the Office of Inspector General, USDA."}</t>
  </si>
  <si>
    <t>State and other grant recipients and Regional and Area Offices must retain records pertaining to grant payments received for a minimum period of five years. State and other generally accepted accounting systems are permissible, if acceptable to audit and reconciliation.</t>
  </si>
  <si>
    <t xml:space="preserve">(Project Grants) FY 17$8,000,000.00; FY 18 Estimate Not Available  FY 19 FY 16$7,774,163.00; - </t>
  </si>
  <si>
    <t>$50,000 to $400,000</t>
  </si>
  <si>
    <t>{"list":[{"fiscalYear":2016,"description":"26,500,000 will be covered by Forest Stewardship Plans 25,138,566 acres are covered by Forest Stewardship Plans"},{"fiscalYear":2017,"description":"21,600,000 acres are covered by Forest Stewardship Plans"}],"isApplicable":true}</t>
  </si>
  <si>
    <t>Forest Service Manual Titles 3000 and 3200 and the Forest Stewardship Program National Standards and Guidelines.</t>
  </si>
  <si>
    <t>{"flag":"appendix","description":"Refer to the Forest Service directory for address and telephone number of the State and Private Forestry Directory in your Region or Area of the Forest Service. http://www.fs.fed.us/contactus/regions.shtml"}</t>
  </si>
  <si>
    <t>Laurie Schoonhoven1400 Independence Ave SW, Washington, DC 20250 Email:&lt; a href='mailto:lschoonhoven@fs.fed.us'&gt;lschoonhoven@fs.fed.us&lt;/a&gt;Phone: 202-205-0929;</t>
  </si>
  <si>
    <t>https://www.fs.fed.us/managing-land/private-land/forest-stewardship/</t>
  </si>
  <si>
    <t>Applicant grant proposals are reviewed, and funds are granted by Regional and Area Offices.</t>
  </si>
  <si>
    <t>https://beta.sam.gov/fal/4e013ae8d11e4522b4e0775f3de0845a/view</t>
  </si>
  <si>
    <t>Collaborative Forest Restoration</t>
  </si>
  <si>
    <t>(CFRP)</t>
  </si>
  <si>
    <t>{"list":[{"act":{"description":"Secure Rural Schools and Community Self-Determination Act of 2000, Title VI- Community Forest Restoration, Public Law 106-393, Section 605, Establishment of Program"},"authorizationTypes":{"act":true}}]}</t>
  </si>
  <si>
    <t>The purposes of the grants are: to promote healthy watersheds and reduce the threat of large, high intensity wildfires, insect infestation, and disease in the forests in New Mexico; to improve the functioning of forest ecosystems and enhance plant and wildlife biodiversity by reducing the unnaturally high number and density of small diameter trees on Federal, Tribal, State, County, and Municipal forest lands; to improve communication and joint problem solving among individuals and groups who are interested in restoring the diversity and productivity of forested watersheds in New Mexico; to improve the use of, or add value to, small diameter trees; to encourage sustainable communities and sustainable forests through collaborative partnerships, whose objectives are forest restoration; and to develop, demonstrate, and evaluate ecologically sound forest restoration techniques.</t>
  </si>
  <si>
    <t>Local and tribal governments, educational institutions, landowners, conservation organizations, and other interested public and private entities. Grant proponents must include a diverse and balanced group of stakeholders as well as appropriate Federal, Tribal, State, County, and Municipal government representatives in the design and implementation of the project. The projects may be entirely on, or on any combination of, Federal, Tribal, State, County, Land Grant, or Municipal forestlands. Processing facilities may be located on private land if they are associated with restoration activities on public land.</t>
  </si>
  <si>
    <t>See Applicant Eligibility.</t>
  </si>
  <si>
    <t>{"description":"Credentials or documentation are not required.","isApplicable":true}</t>
  </si>
  <si>
    <t>{"environmentalImpact":{"reports":[{"isSelected":true,"reportCode":"statement"},{"isSelected":false,"reportCode":"assessment"},{"isSelected":false,"reportCode":"ExecutiveOrder12372"},{"isSelected":true,"reportCode":"otherRequired"}]},"description":"Implementation Project Proposals must include a signed NEPA Decision Memo."}</t>
  </si>
  <si>
    <t>{"description":"Applicants are required to submit form SF-424, SF-424(a), SF-424 (b), AD 1047, AD 1049, and other information described in the Request for Applications. Proposals should be sent to: CFRP Program, Cooperative and International Forestry, USDA Forest Service, Room 329, 333 Broadway SE, Albuquerque, NM 87102."}</t>
  </si>
  <si>
    <t>The Collaborative Forest Restoration Program Technical Advisory Panel evaluates the proposals and provides recommendations to the Secretary of Agriculture on which ones best meet the purposes, objectives, and administrative requirements of the program. The Panel also evaluates the effect of each proposal on long-term forest management. The Secretary of Agriculture selects proposals for final award.  The Secretary of Agriculture charters the Panel as a Federal Advisory Committee, appoints members, and approves proposals for final award.</t>
  </si>
  <si>
    <t>Contact the Southwestern Regional Office or the appropriate Forest Supervisor's Office.</t>
  </si>
  <si>
    <t>{"types":{"moe":false,"formula":false,"matching":true},"formula":{"title":"","chapter":"","part":"","subPart":"","publicLaw":"","description":""},"matching":{"requirementFlag":"mandatory","percent":"20","description":"The Federal share of an individual project cost shall not exceed 80 percent of the total cost. The 20-percent matching may be in the form of cash of in-kind contribution. Projects cannot exceed the total annual cost of $150,000, with the federal portion not exceeding $120,000 annually, nor exceed a total cost of $450,000 for the project, with the Federal portion of the total cost not exceeding $360,000 (P.L. 106-393, Title VI, Sec. 605 (a) and (b)(8)). "},"moe":{"description":""}}</t>
  </si>
  <si>
    <t>{"awarded":"other","description":"Projects may not exceed 4 years in length (Public Law 106-393, Title VI, SEC. 605(b)(7). Assistance will be provided by no more than monthly payments.","awardedDescription":"."}</t>
  </si>
  <si>
    <t>[{"code":"program","isSelected":false,"description":""},{"code":"cash","isSelected":false,"description":""},{"code":"progress","isSelected":false,"description":""},{"code":"expenditure","isSelected":false,"description":""},{"code":"performanceMonitoring","isSelected":true,"description":"Periodic and final performance reports are required. Annual financial reports will also be required. Grant recipients must attend an annual workshop with other stakeholders for the purpose of discussing the Collaborative Forest Restoration Program and projects implemented under it. Grant recipients may use project grant funds to pay for their travel and per diem expenses to attend the workshop. "}]</t>
  </si>
  <si>
    <t>State and other generally accepted accounting systems can be used if control procedures allow for proper audit and reconciliation. All grantees must maintain adequate systems for collection and recording statistical data. Project records must be maintained for a period of three years after the project has ended.</t>
  </si>
  <si>
    <t>12-1106-0-1-302;12-1115-0-1-302;</t>
  </si>
  <si>
    <t xml:space="preserve">(Project Grants) FY 17$3,000,000.00; FY 18 est $2,999,993.00; FY 19 FY 16$3,525,157.00; - </t>
  </si>
  <si>
    <t>$66,361.00-$360,000.00</t>
  </si>
  <si>
    <t>{"list":[{"fiscalYear":2017,"description":"The CFRP Panel reviewed and scored 15 grant proposals and submitted a recommendation to the Secretary to fund 10 projects. "},{"fiscalYear":2016,"description":"The CFRP Panel reviewed and scored 23 grant proposals and submitted a recommendation to the Secretary to fund 9 projects.  Since the CFRP began in 2011, the CFRP Panel has reviewed 533 proposals and 204 Federal grants have been awarded. Over 61,700 acres of forest will have been restored in New Mexico upon completion of these projects. Approximately 580 partners have been involved in CFRP projects and over 820 jobs have been created in 20 counties across New Mexico."}],"isApplicable":true}</t>
  </si>
  <si>
    <t>The authorizing legislation (Public Law 106-393 Title VI), a list of the members of the Collaborative Forest Restoration Program Technical Advisory Panel, The Charter for the Technical Advisory Panel, The Technical Advisory Panel Recommendations, The Request for Applications, Project Summaries for funded activities,  a List of Forest Service Contacts, and multi-party monitoring guidelines can be found on the website for the Southwestern Region of the Forest Service at www.fs.usda.gov/goto/r3/cfrp.</t>
  </si>
  <si>
    <t>{"flag":"appendix","description":"Refer to www.fs.usda.gov/goto/r3/cfrp for addresses and telephone numbers of the CFRP Coordinators on Forest Service National Forests in New Mexico. These are the Gila, Lincoln, Cibola, Santa Fe, and Carson National Forests."}</t>
  </si>
  <si>
    <t>Walter Dunn333 Broadway Blvd. SE, Albuquerque, NM 87102 Email:&lt; a href='mailto:wdunn@fs.fed.us'&gt;wdunn@fs.fed.us&lt;/a&gt;Phone: 505-842-3425;</t>
  </si>
  <si>
    <t>http://www.fs.usda.gov/goto/r3/cfrp</t>
  </si>
  <si>
    <t xml:space="preserve">11.303 Economic Development Technical Assistance; 10.664 Cooperative Forestry Assistance; 12.607 Community Economic Adjustment Assistance for Realignment or Closure of a Military Installation; 10.854 Rural Economic Development Loans and Grants; 11.307 Economic Adjustment Assistance; </t>
  </si>
  <si>
    <t>Proposals will be evaluated to determine if they followed the administrative requirements of the program and the proposal format described in the Request for Applications. The Collaborative Forest Restoration Program Technical Advisory Panel will evaluate grant proposals based on the purpose and eligibility requirements described in the Community Forest Restoration Act of 2000 (Section 3 and Section 5, Title VI, Public Law 106-393). The Panel will consider the proposed projects effect on long-term management and the capability of the proponents to accomplish the project. The Panel will also examine the degree to which proposed activities complement existing projects and programs and evaluate whether the project would reduce the danger of wildland fire in high-risk areas in New Mexico.</t>
  </si>
  <si>
    <t>https://beta.sam.gov/fal/5b982aa1840e4ed69942c18fa9040410/view</t>
  </si>
  <si>
    <t>Forest Health Protection</t>
  </si>
  <si>
    <t>{"list":[{"act":{"description":"Cooperative Forestry Assistance Act of 1978, Public Law 95-313 as amended, 16 U.S.C. 2101 et seq"},"authorizationTypes":{"act":true}}]}</t>
  </si>
  <si>
    <t>Protect non-Federal forest and tree resources from damaging forest insects, disease causing agents, and invasive plants; develop/improve forest health protection technologies; and monitor the health of our nation's forests.</t>
  </si>
  <si>
    <t>State Forestry, State Agriculture or equivalent State agencies, subdivisions of states, Alaska native corporations and tribal governments (for lands not held in trust), institutions (public and private), organizations (profit and non-profit), and municipalities are eligible. All States, the District of Columbia, Puerto Rico, the Virgin Islands, the Northern Mariana Islands, the Trust Territory of the Pacific Islands, and the territories and possessions of the United States are eligible.</t>
  </si>
  <si>
    <t>State Foresters, State Plant Regulatory Officials, equivalent State officials or other official representatives, tribes, subdivisions of states, agencies, institutions (public and private), organizations (profit or nonprofit), and individuals on non-Federal lands.</t>
  </si>
  <si>
    <t>{"description":"Costs will be determined in accordance with 2 CFR 200.","isApplicable":true}</t>
  </si>
  <si>
    <t>{"description":"Contact Regionalor International Institute of Tropical Forestry (IITF) Office listed at: http://www.fs.fed.us/contactus/regions.shtml"}</t>
  </si>
  <si>
    <t>Established by the Regional or IITF Office.</t>
  </si>
  <si>
    <t>Submission due dates are developed for each fiscal year.  Contact Region or IITF office. State single point of contact will have 30 days from notification of tentative allotments to comment.</t>
  </si>
  <si>
    <t>Submit SF-424(A) with SF 424 application to amend the allotment amount or length of commitment; other requirements may be established by the Regional, Area or IITF Office.</t>
  </si>
  <si>
    <t>{"types":{"moe":false,"formula":false,"matching":true},"formula":{"title":"","chapter":"","part":"","subPart":"","publicLaw":"","description":""},"matching":{"requirementFlag":"mandatory","percent":"0","description":"Funding for the Cooperative Forest health Protection program is provided to states to help support a base level of professional forest health expertise for non-federal forest managers. Grants for this program are allocated to states using a formula that is based on the number of acres of non-federal forest land within the states, other factors, and amount of funding available through annual appropriations. \r\nApplicant matching for cooperative Forest Health Protection programs and projects that treat specific forest health problems on non-federal lands is required and is 50%. In cases where it is mutually agreed upon that an applicant will treat federal lands as part of a cooperative project or program, the Forest Service reimbursement is 100% for the federal portion. However, applicant matching rates may be adjusted in emergency or extraordinary situations. Forest Service cost-share rates for activities involving development of new and improved forest health protection methods and technologies, and the conduct of special projects and evaluations are negotiated on a project-by-project basis with the grantee.  Exceptions from the 50% cost-share requirement must be approved by the Deputy Chief for State and Private Forestry.  The applicant share of cooperative programs may be in the form of cash, services, or in-kind contributions.  If a state elects to consolidate the annual Forest Service financial assistance, in lieu of functional cost sharing mechanisms, the total consolidated payment to any state during any fiscal year may not exceed the total amount of non-federal funds expended to implement its state forest resources program during that year. Treatment funds and activities cannot be a part of the consolidated payment and must stand alone to meet the 50% match requirement (See FSM 3431.22)."},"moe":{"description":""}}</t>
  </si>
  <si>
    <t>{"awarded":"other","description":"Grants are typically awarded for one or two years and may be extended on request and with the approval of the program manager.","awardedDescription":"Payments made based on authorization and negotiation of provisions with cooperator."}</t>
  </si>
  <si>
    <t>[{"code":"program","isSelected":false,"description":""},{"code":"cash","isSelected":false,"description":""},{"code":"progress","isSelected":true,"description":"Periodic and annual accomplishment reports are required per the provisions in the final agreement. "},{"code":"expenditure","isSelected":true,"description":"SF425 is required no less than annually and no more than quarterly for each agreement. "},{"code":"performanceMonitoring","isSelected":false,"description":""}]</t>
  </si>
  <si>
    <t xml:space="preserve">(Project Grants) FY 17$21,515,698.00; FY 18 FY 19 FY 16$33,424,000.00; - </t>
  </si>
  <si>
    <t>Forest Service Manual- Title 3400 is available in all Forest Service offices, and State Forestry agency offices. OMB Circular Nos. A-102 and A-87, as implemented by 7CFR Part 3016 and 2 CFR 225, are applicable to State and local government grantees.</t>
  </si>
  <si>
    <t>{"flag":"appendix","description":"Refer to http://www.fs.fed.us/contactus/regions.shtml for Regional and Northeastern Area State and Private Forestry offices of the Forest Service and for addresses and telephone numbers of Regional Foresters and Northeastern Area Director of the Forest Service."}</t>
  </si>
  <si>
    <t>Rick Cooksey1400 Independence Ave SW, Mailstop 1110, Washington, DC 20250 Email:&lt; a href='mailto:rcooksey@fs.fed.us'&gt;rcooksey@fs.fed.us&lt;/a&gt;Phone: (703) 605-5340;</t>
  </si>
  <si>
    <t>http://www.fs.fed.us/spf/foresthealth</t>
  </si>
  <si>
    <t>All grants and cooperative agreements are approved on the basis of negotiated targets, project objectives to be achieved, and relationship to national and regional forest health issues, priorities, and needs.</t>
  </si>
  <si>
    <t>https://beta.sam.gov/fal/780b79074c01433c8c4520fe72979275/view</t>
  </si>
  <si>
    <t>Wood  Education and Resource  Center (WERC)</t>
  </si>
  <si>
    <t>(WERC)</t>
  </si>
  <si>
    <t>{"list":[{"act":{"description":"Public Law 105-277, Div. A, Section 101(e) Title III, Section 343, 112 Stat. 2681-231, 2681-297; Cooperative Forestry Assistance Act of 1978, as amended, 16 USC 2101 et, seq,; Forest and Rangeland Renewable Resources Act of 1978, as amended, 6 USC 1600-1614"},"authorizationTypes":{"USC":false,"act":true,"statute":false,"publicLaw":false,"executiveOrder":false}}]}</t>
  </si>
  <si>
    <t xml:space="preserve">To provide technical assistance and funds, on a cost-share basis, for projects that enhance opportunities for sustained forest products production for primary and secondary wood industries located in the eastern hardwood forest region of the United States. In order to maintain and improve the health and stewardship of our Nation's forests, local wood-using industries need to be vibrant and able to utilize a wide variety of resources from the forest. Priorities include: _x000D_
_x000D_
• Maintain the economic competitiveness of primary and secondary wood industries.  Examples include:_x000D_
1) Encouraging the adoption of new technology to improve competitiveness and profitability, _x000D_
2) Bringing information and technology about processing, marketing, and business-related skills as well as urban wood utilization to existing and emerging businesses, and_x000D_
3) Developing utilization options that improve forest stewardship and health._x000D_
4) Support activities that maintain or enhance harvesting industry capacity to serve the wood industry._x000D_
_x000D_
• Increase the knowledge and information about how the wood industry can contribute to the green building movement.  Examples include chain of custody certification for sustainable wood products as well as life cycle analysis for a range of wood products.  _x000D_
_x000D_
• Increase the knowledge, information, and promotion of how carbon sequestration by wood products can provide a competitive edge to a sustainable forest products industry.  An example includes developing specific carbon storage factors for a range of wood products._x000D_
_x000D_
• Develop technology and markets to address urgent issues on a global or domestic scale, including:              _x000D_
1) Sanitizing wood packaging materials, firewood, and similar products to eliminate these pathways for the transport of insect and disease pests, and                                                                         _x000D_
2) Developing markets for and using unexpected increases in the volume of urban and rural wood due to new pest introductions (for example, emerald ash borer) and weather events such as tornadoes and ice storms. _x000D_
_x000D_
• Increase the sustainable use of woody biomass to meet our Nation’s needs for energy, raw materials, and reductions of hazardous fuels.  Examples include public/private partnerships for using woody biomass in heating and cooling, process energy, cogeneration, district energy systems, and solid and liquid fuel production.  Projects may also develop or maintain local markets and forest industry infrastructure by using woody biomass for both energy and value-added products.  Provide key information to address the economic, social and ecological aspects of woody biomass production and use: including sustainable supplies, harvesting techniques, forest management, plantation development, and environmental implications. _x000D_
</t>
  </si>
  <si>
    <t>Nonfederal agencies; public and private agencies including State, local and tribal governments; institutions of higher education; non-profit organizations; for-profit organizations; corporations; businesses; and others.</t>
  </si>
  <si>
    <t>Nonfederal agencies; public and private agencies including State, local and tribal governments; institutions of higher education; non-profit organizations; for-profit organizations; corporations; businesses.</t>
  </si>
  <si>
    <t>{"description":"No credentials or documentation are required","isApplicable":true}</t>
  </si>
  <si>
    <t>{"environmentalImpact":{"reports":[{"isSelected":false,"reportCode":"statement"},{"isSelected":false,"reportCode":"assessment"},{"isSelected":false,"reportCode":"ExecutiveOrder12372"},{"isSelected":true,"reportCode":"otherRequired"}]},"description":"Depending on available funding, an application package (including instructions, application and electronic location of financial forms) is developed each year that provides guidelines for applicants to follow in developing their proposal.  Standard financial assistance application forms (SF-424, SF-424A and applicable Certifications) are required."}</t>
  </si>
  <si>
    <t>Established by the USDA Forest Service, Northeastern Area Office, Newtown Square, PA</t>
  </si>
  <si>
    <t>SF-424A with SF-424 application is required to amend the awarded amount or length of commitment.  Unsuccessful applications can be resubmitted in future years.</t>
  </si>
  <si>
    <t>{"types":{"moe":false,"formula":false,"matching":true},"formula":{"title":"","chapter":"","part":"","subPart":"","publicLaw":"","description":""},"matching":{"requirementFlag":"mandatory","percent":"0","description":"Depending on budget authority, anywhere from 20 to 50 percent match."},"moe":{"description":""}}</t>
  </si>
  <si>
    <t>{"awarded":"other","description":"Grants or Cooperative Agreements are normally awarded for a period of 12 to 36 months. See the following for information on how assistance is awarded/released: Established in award terms. ","awardedDescription":"Assistance is awarded or released according to conditions established in award terms."}</t>
  </si>
  <si>
    <t>[{"code":"program","isSelected":false,"description":""},{"code":"cash","isSelected":false,"description":""},{"code":"progress","isSelected":true,"description":"Annual accomplishment and periodic financial reports are required. In addition, a detail final report pertaining to program accomplishments is required.  Invoices should provide sufficient detail to document the amount requested for reimbursement. Forest Service program staff will conduct monitoring activities to measure performance against established grant objectives. "},{"code":"expenditure","isSelected":true,"description":"Invoices should provide sufficient detail to document the amount requested for reimbursement. Use form SF-425."},{"code":"performanceMonitoring","isSelected":true,"description":"Forest Service program managers will conduct monitoring activities to measure performance against established grant objectives."}]</t>
  </si>
  <si>
    <t>All recipients need to maintain records adequate to collect and report statistical data.  Forest Service or its designated representatives will have access to recipient records upon request.</t>
  </si>
  <si>
    <t>(Project Grants (Discretionary)) FY 17$0.00; FY 18 est $0.00; FY 19 est $0.00; FY 16$0.00; - No available funding for annual competitive grant program.</t>
  </si>
  <si>
    <t>Range varies from $10,000 to $80,000.  Average grant award is approximately $50,000.</t>
  </si>
  <si>
    <t>https://www.na.fs.fed.us/werc/projects/werc/p_details.cfm?ID=31</t>
  </si>
  <si>
    <t>{"flag":"appendix","description":"USDA Forest Service, Northeastern Area, Wood Education and Resource Center, 301 Hardwood Lane, Princeton, WV  24740, Phone: (304) 487-1510; FAX: (304) 487-6661, E-mail: werc@fs.fed.us\r\n"}</t>
  </si>
  <si>
    <t>Steve Marshall,1400 Independence Ave, SW, Washington, DC 20250 Email:&lt; a href='mailto:smarshall@fs.fed.us'&gt;smarshall@fs.fed.us&lt;/a&gt;Phone: 202-205-1380;</t>
  </si>
  <si>
    <t>http://www.na.fs.fed.us/werc/.</t>
  </si>
  <si>
    <t>Fiscal Year2016: Training for wood industry pertaining to small sawmill operations, firewood processing, wood energy; wood energy technical assistance; semi-annual urban wood utilization educational webcast.</t>
  </si>
  <si>
    <t>When budgets allow for a competitive grants program, an evaluation panel is convened on an annual basis to evaluate and rate proposals received.  Proposals are evaluated on a number of criteria including alignment with WERC's mission and goals, focus on yearly priority items, clear deliverables, industry support, minimal duplication, length of time, multi-state project, and training.</t>
  </si>
  <si>
    <t>https://beta.sam.gov/fal/8d710ae8d0544ebea35712042ee5e9b5/view</t>
  </si>
  <si>
    <t>National Forest Foundation</t>
  </si>
  <si>
    <t>NFF</t>
  </si>
  <si>
    <t>{"list":[{"act":{"description":"National Forest Foundation Act, Public Law 101-593-Title IV-Nov. 16, 1990, as amended by Public Law 103-106 Oct. 12, 1993. Omnibus Consolidated and Emergency Supplemental Appropriations Act, Public Law 105-277, Title II, Oct. 21, 1998."},"USC":{"title":"16 U.S.C.","section":"583j"},"authorizationTypes":{"USC":true},"usc":{"title":"16 U.S.C.","section":"583j"}}]}</t>
  </si>
  <si>
    <t xml:space="preserve">The purposes of the National Forest Foundation are to encourage, accept, and administer private gifts of money, and of real and personal property for the benefit of, or in connection with, the activities and services of the Forest Service of the Department of Agriculture; undertake and conduct activities that further the purposes for which units of the National Forest System are established and are administered and that are consistent with approved forest plans; and undertake, conduct and encourage educational, technical and other assistance, and other activities that support the multiple use, research, cooperative forestry and other programs administered by the Forest Service. _x000D_
</t>
  </si>
  <si>
    <t>Program is authorized for the National Forest Foundation under National Forest Foundation Act, Public Law 101-593 as amended by Public Law 103-106.</t>
  </si>
  <si>
    <t>Potential beneficiaries include non-governmental, nonprofit 501(c)(3) and for profit organizations, state and local governments and Native American tribes working on or adjacent to National Forests and Grasslands throughout the United States.</t>
  </si>
  <si>
    <t>{"description":"No Credentials or documentation are required. \r\n","isApplicable":true}</t>
  </si>
  <si>
    <t>{"description":"National Forest Foundation shall submit a Federal Financial Assistance application SF-424 annually based on the amount of Congressionally appropriated funds."}</t>
  </si>
  <si>
    <t>{"types":{"moe":false,"formula":false,"matching":true},"formula":{"title":"","chapter":"","part":"","subPart":"","publicLaw":"","description":""},"matching":{"requirementFlag":"mandatory","percent":"50","description":"50% matching funds to be provided from private contributions."},"moe":{"description":""}}</t>
  </si>
  <si>
    <t>{"awarded":"lump","description":"Not Applicable."}</t>
  </si>
  <si>
    <t>[{"code":"program","isSelected":true,"description":"Accomplishment reports as set forth in the annual award letter are required. Quarterly performance reports are required. In addition, NFF is required to submit quarterly Federal Financial Reports (SF-425s).  These documents are to be submitted on the same schedule (within 30 days of the close of each quarter). The Forest Service program manager shall conduct monitoring activities to track program accomplishments."},{"code":"cash","isSelected":false,"description":""},{"code":"progress","isSelected":false,"description":""},{"code":"expenditure","isSelected":true,"description":"Actual expenditures are detailed on each request for reimbursement and/or advance liquidation request."},{"code":"performanceMonitoring","isSelected":false,"description":"The Forest Service program manager shall conduct monitoring activities to track program accomplishments."}]</t>
  </si>
  <si>
    <t>{"isApplicable":true,"description":"In accordance with the provisions of 2 CFR 200, Subpart F - Audit Requirements."}</t>
  </si>
  <si>
    <t>National Forest Foundation shall maintain programmatic and accounting records applicable to each annual award for a period of not less than 3 years after the completion of all activities thereunder.</t>
  </si>
  <si>
    <t>12-1106-0-1-302;12-1103-0-1-302;12-1105-0-1-302;12-1104-0-1-302;12-1115-0-1-302;</t>
  </si>
  <si>
    <t>(Direct Payments for Specified Use) FY 17$3,000,000.00; FY 18 est $3,000,000.00; FY 19 est $3,000,000.00; FY 16 est $3,000,000.00; - 1:1 matching requirement</t>
  </si>
  <si>
    <t>Leanne Veldhuis 201 14th Street SW, Suite 4NW, Washington, DC 20250 Email:&lt; a href='mailto:lveldhuis@fs.fed.us'&gt;lveldhuis@fs.fed.us&lt;/a&gt;Phone: 202-649-1177;</t>
  </si>
  <si>
    <t>http://www.nationalforests.org</t>
  </si>
  <si>
    <t>Oct 01,2009</t>
  </si>
  <si>
    <t>https://beta.sam.gov/fal/ed95ac1209e6448da890f83e729442e8/view</t>
  </si>
  <si>
    <t>National Fish and Wildlife Foundation</t>
  </si>
  <si>
    <t>National Fish and Wildlife Foundation (NFWF)</t>
  </si>
  <si>
    <t>{"list":[{"act":{"description":"Public Law 98-244 Section 2(b)(2)"},"authorizationTypes":{"act":true}}]}</t>
  </si>
  <si>
    <t>Created by Congress in 1984, National Fish and Wildlife Foundation (NFWF) directs public conservation dollars to the most pressing environmental needs and matches those investments with private funds. The Foundation’s method is simple and effective to work with a full complement of individuals, foundations, government agencies, nonprofits, and corporations to identify and fund the Nation’s most intractable conservation challenges.</t>
  </si>
  <si>
    <t>Program authorized for the National Fish and Wildlife Foundation (NFWF) only.</t>
  </si>
  <si>
    <t>No additional information</t>
  </si>
  <si>
    <t>{"description":"No Credentials or documentation are required","isApplicable":false}</t>
  </si>
  <si>
    <t>{"description":"A Federal Assistance Application, SF-424 and SF-424 A, must be submitted annually based on the amount established in the Forest Service fiscal year appropriations."}</t>
  </si>
  <si>
    <t>{"types":{"moe":false,"formula":true,"matching":true},"formula":{"title":"","chapter":"","part":"","subPart":"","publicLaw":"98-244","description":""},"matching":{"requirementFlag":"mandatory","percent":"50","description":"Funds shall be matched on at least a one-for-one basis by the Foundation or its sub-recipients."},"moe":{"description":""}}</t>
  </si>
  <si>
    <t>[{"code":"program","isSelected":true,"description":"Annual accomplishment reporting is required."},{"code":"cash","isSelected":false,"description":""},{"code":"progress","isSelected":false,"description":""},{"code":"expenditure","isSelected":true,"description":"Actual expenditure detail is required in requests for reimbursement and/or liquidation of advances."},{"code":"performanceMonitoring","isSelected":false,"description":"The Forest Service program manager will conduct monitoring activities to track accomplishments against goals established in the award terms."}]</t>
  </si>
  <si>
    <t xml:space="preserve">Retain all programmatic and accounting records for a period of not less than three (3) years from the completion date of awards for review by the Forest Service or its designated representative, as required. </t>
  </si>
  <si>
    <t>12-1115-0-1-302;12-1106-0-1-302;12-1104-0-1-302;12-1105-0-1-302;</t>
  </si>
  <si>
    <t xml:space="preserve">(Direct Payments for Specified Use) FY 17$3,000,000.00; FY 18 est $3,000,000.00; FY 19 FY 16$3,671,633.00; - </t>
  </si>
  <si>
    <t>{"flag":"none","description":"USDA, Forest Service, National Forest System, Watershed, Fish, Wildlife, Air and Rare Plants, 201 14th Street, SW Washington, DC  20024 (street address and express mail)"}</t>
  </si>
  <si>
    <t>Robert M. Harper201 14th St. NW, 3SE, Washington, DC 20024 Email:&lt; a href='mailto:rharper@fs.fed.us'&gt;rharper@fs.fed.us&lt;/a&gt;Phone: 202-205-1671;</t>
  </si>
  <si>
    <t>http://www.nfwf.org</t>
  </si>
  <si>
    <t>https://beta.sam.gov/fal/478ea4f05eaeca9f1f3bdbc92c7ab742/view</t>
  </si>
  <si>
    <t>International Forestry Programs</t>
  </si>
  <si>
    <t>{"list":[{"act":{"description":"International Forestry Cooperation Act of 1990, Act of November 4, 1990, Public Law 101-513, Title VI; 104 Stat. 2070; 16 U.S.C 4501 (note), 4501-4503, 4503a-d, 4504-4505."},"authorizationTypes":{"USC":false,"act":true,"statute":false,"publicLaw":false,"executiveOrder":false}}]}</t>
  </si>
  <si>
    <t>To extend Forest Service efforts to improve forest policies and practices internationally, address climate change, conserve and protect critical global forest environments and resources, and improve the lives of forest-dependent peoples by awarding grants to and entering into cooperative agreements with nonprofit organizations, multilateral organizations, and other individuals, organizations, institutions, and governments engaged in forest conservation and management.</t>
  </si>
  <si>
    <t>Potential applicants include U.S. and international organizations, educational institutions, government entities, and individuals.  International applicants must be from countries sanctioned by the State Department.</t>
  </si>
  <si>
    <t>Potential beneficiaries include host-country forest management agencies, non-profit organizations, forest landowners in the target countries, forest-dependent communities and peoples in the targeted countries, and U.S. landowners and organizations involved in or concerned with invasive species mitigation, migratory species conservation, legal trade in forest products, and the impact of climate change on forests.</t>
  </si>
  <si>
    <t>{"description":"Project managers and organizations must document competence in the field and activities of the project proposed. Eligible projects must fit within the U.S. Forest Service International Programs priorities, comply with all federal grants and agreements regulations, and be documented through a completed grant application.","isApplicable":true}</t>
  </si>
  <si>
    <t>{"description":"A complete proposal must be submitted to International Programs and explain in detail the work to be undertaken, the qualifications of key personnel involved in the work, resources such as equipment, facilities, services available or needed, and a detailed proposed budget for each fiscal year during the life of the grant. All grant proposals must show technical competence and demonstrate ability to meet international, transnational, national, regional or local needs. Proposals for federal financial assistance must also submit a SF-424, SF-424(A) and SF-424(B)."}</t>
  </si>
  <si>
    <t>Proposals will be evaluated by the Forest Service Office of International Programs, in consultation with the U.S. State Department and the U.S. Agency for International Development, where relevant, for purposes of ensuring compliance with U.S. foreign policy and objectives.  Proposed activities will be assessed for their ability to improve forest management and the welfare of forest-dependent peoples in the targeted country or countries, as well as their ability to enhance or complement existing or planned Forest Service programs and activities.</t>
  </si>
  <si>
    <t>120 days.</t>
  </si>
  <si>
    <t>Requests for continued support will be considered as equal in importance and in competition with pending proposals. Applications submitted for continued support should be identical to a new proposal along with a detailed summary of progress to date. Applications for continued support must be received no later than 3 months prior to the expiration of the existing grant or agreement.</t>
  </si>
  <si>
    <t>{"types":{"moe":false,"formula":false,"matching":true},"formula":{"title":"","chapter":"","part":"","subPart":"","publicLaw":"","description":""},"matching":{"requirementFlag":"voluntary","percent":"0","description":"The applicant's contribution is negotiated. The proposed budget by fiscal year shows the estimated cost of the complete project from grant funds and the value of resources to be contributed by the applicant. The non-Federal cost share may consist of: funds, donations, in-kind contributions, direct costs, indirect costs, and other as determined by the Forest Service. Funds will be provided on a per-project basis, as determined by annual budget allocations."},"moe":{"description":""}}</t>
  </si>
  <si>
    <t>{"awarded":"other","description":"Up to 5 years. Billing and invoices for expenses incurred may be submitted quarterly or semi-annually.  Electronic transfers of payments are encouraged.","awardedDescription":"Payments made based on authorization and negotiation of provisions with cooperator."}</t>
  </si>
  <si>
    <t>[{"code":"program","isSelected":true,"description":"Final technical reports and financial status reports are due within one (1) month of completion of the project or of the expiration of the agreement, whichever is first. "},{"code":"cash","isSelected":false,"description":""},{"code":"progress","isSelected":false,"description":""},{"code":"expenditure","isSelected":true,"description":"Financial status reports using a SF-425 are required at least annually and no more than quarterly as detailed in the applicable OMB Circulars and the grant award."},{"code":"performanceMonitoring","isSelected":true,"description":"Technical progress reports are required at least annually, but not more than quarterly as detailed in the applicable OMB Circulars and the grant award.  "}]</t>
  </si>
  <si>
    <t>All related data, information, records and accounts shall be retained for 3 years beyond the expiration date of the grant unless other disposition is specified in writing by the awarding agency.</t>
  </si>
  <si>
    <t>12-1105-0-1-302;12-1106-0-1-302;12-1104-0-1-302;</t>
  </si>
  <si>
    <t xml:space="preserve">(Project Grants) FY 17$12,803,332.00; FY 18 est $3,557,236.00; FY 19 FY 16$4,535,457.00; - </t>
  </si>
  <si>
    <t>Please consult with International Programs for information relevant to a specific proposal.</t>
  </si>
  <si>
    <t>{"flag":"appendix","description":"Val Mezainis, Director, International Programs, 202-644-4600 vmezainis@fs.fed.us.\r\nVanessa Felder-Pinkney, Grants and Agreements Specialist, International Programs, vfelderpinkney02@fs.fed.us, 202-644-4613."}</t>
  </si>
  <si>
    <t>Vanessa Felder-Pinkney1 Thomas Circle NW Suite 400, Washington, DC 20005 Email:&lt; a href='mailto:vanessapinkney@fs.fed.us'&gt;vanessapinkney@fs.fed.us&lt;/a&gt;Phone: 202-644-4613;</t>
  </si>
  <si>
    <t>http://www.fs.fed.us/global</t>
  </si>
  <si>
    <t>Criteria are established on a program-by-program basis and approved based on the negotiated objectives to be achieved at international, national, regional and local levels.</t>
  </si>
  <si>
    <t>https://beta.sam.gov/fal/0270cef8f7054c4db40358ed725c2575/view</t>
  </si>
  <si>
    <t>Community Forest and Open Space Conservation Program (CFP)</t>
  </si>
  <si>
    <t xml:space="preserve">Community Forest Program (CFP)_x000D_
_x000D_
</t>
  </si>
  <si>
    <t>{"list":[{"act":{"description":"Cooperative Forestry Assistance Act of 1978, P.L. 95-313 as amended (16 USC 2103d. The final rule for implementation of the Community Forest and Open Space Conservation Program (36 CFR Part 230) was published in the Federal Register in October 2011."},"authorizationTypes":{"act":true}}]}</t>
  </si>
  <si>
    <t>The purpose of CFP is to achieve community benefits by establishing community forests through 50/50 financial assistance competitive grant awards to local governments, Indian tribes, and nonprofit organizations.  Grant funds are used by successful applicants to acquire and protect private forestlands. Community forest benefits are specified in the authorizing statute (16 U.S.C. 2103(d) &amp; 2109(e)) and final rule (36 CFR Part 230), including: economic benefits from sustainable forest management and tourism; environmental benefits from natural resource conservation such as storm water management, clean air and water, and wildlife habitat; forest-based educational programs, model forest stewardship activities; and recreational opportunities. Public access to the community forests is required and intended to enhance public health and well-being. In addition, the program authorizes allocation of a limited amount of appropriated funds to State Foresters and equivalent Indian tribe officials for technical assistance to implement community forest projects.</t>
  </si>
  <si>
    <t>Project grants are awarded to local governments, Indian tribes, or nonprofit organizations qualified to acquire land and with the authority to manage land.</t>
  </si>
  <si>
    <t>{"environmentalImpact":{"reports":[{"isSelected":true,"reportCode":"otherRequired"}]},"description":"Regional or International Institute of Tropical Forestry (IITF) Offices and the State Foresters can be a resource for assistance."}</t>
  </si>
  <si>
    <t>{"description":"An annual request for applications will be published in the Federal Register with detailed instructions and updates to application procedures.  Applicants will provide a narrative on the project with up to two eight inch by eleven inch maps, the draft community forest plan, and all forms required to process the grant (final rule section 230.7).  Documentation of applicant eligibility (final rule section 230.2), information regarding the property, and information regarding the proposed community forest must be included in the application. "}</t>
  </si>
  <si>
    <t>The Forest Service will publish an annual request for applications based on the funding proposed in the President's Budget.  The Forest Service will prioritize a national project list and issue grant to eligible applicants based on the amount provided in Congressional appropriations.</t>
  </si>
  <si>
    <t>{"types":{"moe":false,"formula":false,"matching":true},"formula":{"title":"","chapter":"","part":"","subPart":"","publicLaw":"","description":""},"matching":{"requirementFlag":"mandatory","percent":"50","description":"Funds reimbursed by the Federal Government may not exceed 50 percent of the total project budget expended by the grantee. The non-Federal share of the match may be in the form of cash, services, or in-kind contribution.\r\nThis program may use up to 10% of its funds for each fiscal year to provide technical assistance grants.  Technical assistance funds do not have a matching requirement and are available to state foresters or equivalent officials of Indian tribes with a funded project in their jurisdiction."},"moe":{"description":""}}</t>
  </si>
  <si>
    <t>{"awarded":"other","description":"The annual request for applications will describe in greater detail the award assistance length and time phasing.  The initial grant period is 2 years and funds are released in accordance with the final rule, including completion of acquisition requirements under section 230.8.","awardedDescription":"As determined by the award terms."}</t>
  </si>
  <si>
    <t>[{"code":"program","isSelected":true,"description":"The Forest Service program manager will conduct monitoring activities to measure performance against established grant objectives.   Grant recipients must provide the Forest Service with a Geographic Information System (GIS) shapefile: a digital, vector-based storage format for storing geometric location and associated attribute information, of CFP project tracts and cost share tracts, if applicable.  Additional requirements under section 230.9 of the final rule also apply."},{"code":"cash","isSelected":false,"description":""},{"code":"progress","isSelected":false,"description":""},{"code":"expenditure","isSelected":true,"description":"SF 425 Federal Financial Report will be used to report total program expenditures that clearly reflect the established 50% match."},{"code":"performanceMonitoring","isSelected":true,"description":"The Forest Service program manager will conduct monitoring activities to measure performance against established grant objectives."}]</t>
  </si>
  <si>
    <t>Access to financial reports shall be provided to Forest Service or its designees as described in the award.</t>
  </si>
  <si>
    <t xml:space="preserve">(Project Grants (Discretionary)) FY 17$2,000,000.00; FY 18 Estimate Not Available  FY 19 FY 16$2,000,000.00; - Annual funding levels to be determined per Presidential budget request. </t>
  </si>
  <si>
    <t>Individual grant applications may not exceed $600,000 in program financial assistance.  Range is from $86,150 to $400,000, with an average of $304,283.</t>
  </si>
  <si>
    <t>{"flag":"none","description":"Forest Service S&amp;PF, Cooperative Forestry\r\n1400 Independence Avenue, SW\r\nStop Code 1123\r\nWashington, DC 20250"}</t>
  </si>
  <si>
    <t>Scott Steward1400 Independence Ave SW, MS-1123, Washington, DC 20850 Email:&lt; a href='mailto:sstewart@fs.fed.us'&gt;sstewart@fs.fed.us&lt;/a&gt;Phone: 202-205-1618;</t>
  </si>
  <si>
    <t>https://www.fs.fed.us/managing-land/private-land/community-forest/program</t>
  </si>
  <si>
    <t xml:space="preserve">10.676 Forest Legacy Program; </t>
  </si>
  <si>
    <t xml:space="preserve">The Forest Service will give priority to an application that maximizes the delivery of community benefits through a high degree of public participation; and_x000D_
 (1) Type and extent of community benefits provided. Community benefits include:_x000D_
(i) Economic benefits such as timber and non-timber products resulting from sustainable forest management and tourism_x000D_
(ii) Environmental benefits, including clean air and water, stormwater management, and wildlife habitat_x000D_
(iii)  Benefits from forest-based experiential learning, including K-12 conservation education programs; vocational education programs in disciplines such as forestry and environmental biology; and environmental education through individual study or voluntary participation in programs offered by organizations such as 4-H, Boy or Girl Scouts, Master Gardeners, etc.(iv) Benefits from serving as replicable models of effective forest stewardship for private landowners_x000D_
(v) Recreational benefits secured through public access, such as hiking, hunting and fishing_x000D_
 (2) Extent and nature of community engagement in the establishment and long-term management of the community forest_x000D_
(3) Amount of cost share leveraged_x000D_
(4) Extent to which the community forest contributes to a landscape conservation initiative_x000D_
(5) Extent of due diligence completed on the project, including cost share committed and status of appraisal_x000D_
(6) Likelihood that, unprotected, the property would be converted to nonforest uses_x000D_
(7) Costs to the Federal government_x000D_
(8) Additional considerations as may be outlined in the RFP_x000D_
_x000D_
</t>
  </si>
  <si>
    <t>https://beta.sam.gov/fal/18e930d67f824c5f94fa585f558ab7b7/view</t>
  </si>
  <si>
    <t>Lake Tahoe Erosion Control Grant Program</t>
  </si>
  <si>
    <t>{"list":[{"act":{"description":"Lake Tahoe Restoration Act, Public Law 106-506, as amended by Department of the Interior and Related Agencies Appropriations Act for Fiscal Year 2004, Public Law 108-108.  "},"authorizationTypes":{"USC":false,"act":true,"statute":false,"publicLaw":false,"executiveOrder":false}}]}</t>
  </si>
  <si>
    <t xml:space="preserve">To make annual payments to the governing bodies of each of the political subdivisions (including public utilities) located in the Lake Tahoe Basin to be used primarily for erosion control and water quality projects.  The goal of the program is to provide federal assistance to address urban stormwater runoff pollution, the primary source of pollutants (fine sediment and nutrients) affecting the clarity of Lake Tahoe.  This program addresses urban runoff from public roads and right of ways._x000D_
_x000D_
To fund a competitive grant award program for research projects high in technical merit and relevant to land management and regulatory agencies working in the Tahoe Basin. The goal of the program is to promote applied, timely, relevant research that addresses natural resource management needs in the basin. Research funded through this program addresses key management questions, includes input from agencies, produces decision-support tools that are useful and accessible, fosters collaboration and communication, builds on previous research, and ultimately addresses the science needs identified in the Lake Tahoe Environmental Improvement Program. The environmental goals of the Lake Tahoe Environmental Improvement Program are defined using thresholds that were established to protect the natural environment and maintain public health and safety within the basin. The threshold categories are: 1) water quality, 2) wildlife, 3) soil conservation, 4) scenic resources, 5) air quality, 6) recreation, 7) vegetation, 8) noise, and 9) fisheries. </t>
  </si>
  <si>
    <t xml:space="preserve">Eligible applicants for National Forest System awards includes State Forestry or equivalent agencies, tribes, non-profits, and municipalities in the local governing bodies of political subdivisions in the Lake Tahoe basin. _x000D_
_x000D_
Eligible applicants for competitive research awards includes State Agricultural Experiment Stations, universities and colleges, State and local governments, U.S. Territories, nonprofit research institutions or organizations, international organizations, individuals, and for-profit organizations. </t>
  </si>
  <si>
    <t xml:space="preserve">Beneficiary eligibility for National Forest System awards include governing bodies of each of the political subdivisions (including public utilities) located in the Lake Tahoe Basin._x000D_
_x000D_
Beneficiary eligibility for competitive research awards include organizations and scientists involved in basic and applied research activities related to forest and rangeland renewable resources.  </t>
  </si>
  <si>
    <t>{"environmentalImpact":{"reports":[{"isSelected":false,"reportCode":"statement"},{"isSelected":true,"reportCode":"assessment"},{"isSelected":false,"reportCode":"ExecutiveOrder12372"},{"isSelected":true,"reportCode":"otherRequired"}]},"description":"Submittal of an annual list of priority projects, along with written proposals for each of the identified priority projects. The USFS has chosen to adopt the State guidelines for the format of these proposals, since they meet all the needs for project narratives for federal grant considerations, with one additional requirement. That additional requirement is clear identification of sources and amounts of proposed match funding. \r\n\r\nImplementation of construction projects under awarded grants are not allowed until a signed project decision under NEPA has been made, allowing the use of federal grant funds for implementation. Local Office monitors grant awards to assure compliance of this restriction. Planning, design, and monitoring grants do not require an environmental impact assessment. An environmental impact assessment is required for this program.\r\n\r\nFor competitive research awards, applicants must adhere to the requirements of the current Request for Proposals as stipulated by the Pacific Southwest Research Station."}</t>
  </si>
  <si>
    <t>{"description":"Project narratives submitted through the pre-application process are reviewed by an interagency technical advisory committee convened by the Federal grants program managers. Projects are then identified for award, along with instructions for any needed revisions to the project narratives. At that time, eligible applicants submit revised narratives along with standard application forms and assurances to the Local Office, as furnished by the Federal agency.\r\n\r\nFor competitive research awards, a complete proposal must be submitted following guidelines provided by the Pacific Southwest Research Station. The proposal must explain in detail the work to be undertaken, the qualifications of key personnel involved in the work, other resources such as equipment, facilities, and services available or needed, and a proposed budget for each fiscal year during the life of the proposed grant. A short biographical sketch of the principal investigator and a list of his or her principal publications should be included."}</t>
  </si>
  <si>
    <t xml:space="preserve">National Forest System will send an award letter to grantee, with identification of grant requirements, in letter from Local Office._x000D_
_x000D_
Research award proposals must compete for priority, showing technical competence and demonstrating the ability to meet regional needs. Research grants cooperative agreements are made only in support of forestry research and monitoring of the Lake Tahoe Basin. Unsolicited proposals can be awarded for innovative or unique approaches to the proposed project. </t>
  </si>
  <si>
    <t xml:space="preserve">For competitive research grants or cooperative agreements contact Pacific Southwest Research Station's Tahoe Science Coordinator.  </t>
  </si>
  <si>
    <t>Contact Research Station for guidance regarding competitive research grants or cooperative agreements.</t>
  </si>
  <si>
    <t xml:space="preserve">Extensions can be made for individual grants as long as end dates do not exceed five years post award date.  _x000D_
_x000D_
For competitive research awards requests for continued support will be considered as equal in importance and in competition with pending proposals. Applications submitted for continued support should be identical to a new proposal, except that a resume of progress to date must be added. </t>
  </si>
  <si>
    <t>{"types":{"moe":false,"formula":false,"matching":true},"formula":{"title":"","chapter":"","part":"","subPart":"","publicLaw":"","description":""},"matching":{"requirementFlag":"voluntary","percent":"50","description":"For National Forest System awards, notwithstanding section 9(b) of Public Law 106– 506, funds hereinafter appropriated under Public Law 106–506 shall require matching funds from non-Federal sources on the basis of aggregate contribution to the Environmental Improvement Program, as defined in Public Law 106–506, rather than on a project by-project basis, except for those activities provided under section 9(c) of that Act, to which this amendment shall not apply.\r\n\r\nFor competitive research awards, as authorized by Public Law 106–506 section 6(b) and 6(d), the applicant's contribution is negotiated for grants. The proposed budget by fiscal year shows the estimated cost of the complete project from grant funds and value of resources to be contributed by the applicant. Salaries of academic personnel for periods when they receive salary for teaching should not be included for payment from grant funds. The minimum matching contribution for Cooperative Agreements must constitute at least 20-percent of the estimated total cost of the project."},"moe":{"description":""}}</t>
  </si>
  <si>
    <t>{"awarded":"other","description":"Grants are awarded for a period not to exceed 5 years.  Invoices may be submitted no more frequently than monthly. ","awardedDescription":"Payments made based on authorization and negotiation of provisions with cooperator."}</t>
  </si>
  <si>
    <t>[{"code":"program","isSelected":true,"description":"Accomplishment reports are required at least annually, but not more than quarterly as detailed in the applicable OMB Circulars and the grant award.  A final accomplishment report, financial expenditures report, and final as-built project design drawings are required within 90 days of project completion. \r\n\r\nFor competitive research awards, in addition to project-specific reports and products, all funded projects are required to submit quarterly project updates in January, April, July, and October and annual accomplishments reports to comply with the requirements of the Tahoe Science Program. Proposals must account for these reports in the project budgets and timelines. A final progress report showing all tasks complete and a final accomplishments report must be submitted along with the final project report and/or products. The final invoice and the final federal financial report (SF-425) must be submitted within 90 days of the Pacific Southwest Research Station agreement end date."},{"code":"cash","isSelected":false,"description":""},{"code":"progress","isSelected":false,"description":""},{"code":"expenditure","isSelected":true,"description":"Financial expenditures reporting is required. SF-425"},{"code":"performanceMonitoring","isSelected":false,"description":""}]</t>
  </si>
  <si>
    <t xml:space="preserve">Financial and programmatic records must be retained for three years from the date of submission and approval of final financial reports. All grantees need to maintain adequate systems for collecting and recording statistical data. </t>
  </si>
  <si>
    <t>12-1106-0-1-302;12-1104-0-1-302;</t>
  </si>
  <si>
    <t xml:space="preserve">(Project Grants (Discretionary)) FY 17$263,000.00; FY 18 est $611,350.00; FY 19 FY 16$700,622.00; - </t>
  </si>
  <si>
    <t>{"flag":"appendix","description":"Barb Shanley or Genevieve Villemarie,  Forest Service, 35 College Drive, South Lake Tahoe, CA 96150, Telephone: (530) 543-2657 or 2783, Fax: (530) 543-2693, email: bshanley@fs.fed.us or or gvillemaire@fs.fed.us.  Website: http://www.fs.fed.us/r5/Itbmu/ecgp/index.shtml\r\n\r\nFor competitive grant awards, contact: Tiff van Huysen, Ecologist &amp; Tahoe Science Program Coordinator, USDA Forest Service-Pacific Southwest Research Station, UC Davis TERC, TCES Suite 320, 291 Country Club Dr., Incline Village, NV 89451, Telephone: (775) 881-7560 ext. 7482, Fax: (775) 832-1673, email: tlvanhuysen@fs.fed.us.  Website: http://www.fs.fed.us/psw/partnerships/tahoescience/\r\n"}</t>
  </si>
  <si>
    <t>Barbara Shanley,35 College Drive, South Lake Tahoe, CA 96150 Email:&lt; a href='mailto:bshanley@fs.fed.us'&gt;bshanley@fs.fed.us&lt;/a&gt;Phone: (530) 543-2657.;</t>
  </si>
  <si>
    <t>http://www.fs.fed.us/r5/Itbmu/ecgp/index.shtml</t>
  </si>
  <si>
    <t>Grants must address planning, construction, or monitoring of projects identified in the Tahoe Regional Planning Agency environmental improvement program (EIP). Projects submitted from this list are selected based on the annual priority list provided by the eligible local governments, and direction provided in the LTRA: 1) The total amounts appropriated for payments under this subsection shall be allocated by the Secretary of Agriculture based on the relative need for and merits of projects proposed for payment under this section. 2) To the maximum extent practicable, for each fiscal year, the Secretary of Agriculture shall ensure that each political subdivision in the Lake Tahoe basin receives amounts appropriated for payments under this subsection._x000D_
_x000D_
The Pacific Southwest Research Station (PSW) will complete an administrative review of all submitted proposals to ensure that proposal specifications as outlined in the Request for Proposals are met. Proposals passing the administrative review will be forwarded to the Tahoe Science Consortium (TSC). The TSC will coordinate technical reviews of the proposals. Proposals passing technical review will be forwarded to Tahoe Basin agency personnel for relevancy reviews. The TSC will coordinate a synthesis of the results from the technical reviews and agency relevancy reviews to create a list of proposals recommended for funding. PSW will review the suite of recommended proposals to finalize funding allocations; proposals recommended for funding are not guaranteed funding due to constraints on funding allocations. Final funding allocations for recommended proposals will be determined by the number of projects recommended for funding and individual project budgets. Some projects may be identified as alternates to receive support should funds become available during the negotiation of awards. PSW reserves the right to negotiate scopes of work, budget amounts, and deliverables with Principal Investigators based upon feedback from the review process and to comply with Forest Service policies. Projects may be required to modify their proposed indirect cost rates and/or demonstrate cost share contributions. Once the recommendations and funding allocations have been finalized, PSW will forward the package of recommended projects to the Tahoe Regional Executive Committee (TREX) and to the Bureau of Land Management (BLM) for final approval.</t>
  </si>
  <si>
    <t>Sep 22,2009</t>
  </si>
  <si>
    <t>https://beta.sam.gov/fal/0b52d41306964ecc87358880a28a3cf2/view</t>
  </si>
  <si>
    <t xml:space="preserve">Good Neighbor Authority </t>
  </si>
  <si>
    <t>Good Neighbor</t>
  </si>
  <si>
    <t>{"list":[{"act":{"description":"Section 8206 of Public Law 113-79, the Agricultural Act of 2014 (Farm Bill) as amended."},"authorizationTypes":{"act":true}}]}</t>
  </si>
  <si>
    <t>To permit the head of any state agency (including the Commonwealth of Puerto Rico) to perform restoration and protection services on Federal land. Note:  Appropriations version limits cooperator to State Forestry._x000D_
_x000D_
Federal land means land that is National Forest System land.  It does not include a component of the National Wilderness Preservation System; Federal land on which the removal of vegetation is prohibited or restricted by Act of Congress or Presidential proclamation; or a wilderness study area.</t>
  </si>
  <si>
    <t>State includes state agencies that are part of a State university system.   State universities are not eligible. _x000D_
_x000D_
State includes the Commonwealth of Puerto Rico.</t>
  </si>
  <si>
    <t>Program authorized for states containing or affected by National Forest System Land, including the Commonwealth of Puerto Rico.</t>
  </si>
  <si>
    <t>{"environmentalImpact":{"reports":[{"isSelected":true,"reportCode":"statement"},{"isSelected":false,"reportCode":"assessment"},{"isSelected":false,"reportCode":"ExecutiveOrder12372"},{"isSelected":true,"reportCode":"otherRequired"}]},"description":"If necessary or as part of the agreement, appropriate environmental documentation (NEPA) should be completed prior to project implementation.  Any decision required to be made under the National Environmental Policy Act of 1969 (42 USC 4321 et seq.) with respect to any authorized restoration services on Federal land to be provided remains the responsiblity of the Forest Service. Additional, \r\n\r\n\r\n"}</t>
  </si>
  <si>
    <t>{"description":"The Forest Service and the State agency mutually agree to projects that are appropriate under this authority. "}</t>
  </si>
  <si>
    <t>The law authorizes sole source award of included projects. Projects and associated funding will be negotiated between the Forest Service and the State agency.</t>
  </si>
  <si>
    <t>Negotiated between the Forest Service and the State agency.</t>
  </si>
  <si>
    <t>{"awarded":"other","description":"Good Neighbor Agreements may be executed for up to 10 years.","awardedDescription":"As specified in award terms."}</t>
  </si>
  <si>
    <t>[{"code":"program","isSelected":true,"description":"Performance reports are required at least annually but no more than quarterly as negotiated between the Forest Service and the State agency."},{"code":"cash","isSelected":false,"description":""},{"code":"progress","isSelected":false,"description":""},{"code":"expenditure","isSelected":true,"description":"Financial reports (SF-425) shall be submitted in accordance with award terms."},{"code":"performanceMonitoring","isSelected":false,"description":""}]</t>
  </si>
  <si>
    <t>All related data, information, records and accounts shall be retained for a period of 3 years beyond the date of submission of final financial reports.  Financial and programmatic records will be made available to the Forest Service or its designated agent upon request.</t>
  </si>
  <si>
    <t>12-1106-0-1-302;12-1115-0-1-302;12-8028-0-1-302;12-1105-0-1-302;</t>
  </si>
  <si>
    <t xml:space="preserve">(Cooperative Agreements) FY 17$11,799,404.00; FY 18 est $16,319,125.00; FY 19 FY 16$37,720,435.00; - </t>
  </si>
  <si>
    <t xml:space="preserve">   Variable.  Projects may range from $5,000 - $1,000,000</t>
  </si>
  <si>
    <t>{"flag":"appendix","description":" See regional and local Forest Service offices\r\n"}</t>
  </si>
  <si>
    <t>John Crockett201 14th St SW, Washington, DC 20250 Email:&lt; a href='mailto:jwcrockett@fs.fed.us'&gt;jwcrockett@fs.fed.us&lt;/a&gt;Phone: 202-205-1495;</t>
  </si>
  <si>
    <t>All Good Neighbor Agreements are approved on the basis of negotiated work products, project objectives to be achieved, and the relationship to regional forest and watershed health issues, priorities and needs.</t>
  </si>
  <si>
    <t>https://beta.sam.gov/fal/d7f9a751ca224ef790b40965765059aa/view</t>
  </si>
  <si>
    <t>Watershed Restoration and Enhancement Agreement Authority</t>
  </si>
  <si>
    <t xml:space="preserve">Wyden Amendment </t>
  </si>
  <si>
    <t>{"list":[{"act":{"description":"Public Law 105-277, Section 323 as amended by Public Law 109-54 Section 434. This program has been permanently authorized, Public Law 111-11."},"authorizationTypes":{"USC":false,"act":true,"statute":false,"publicLaw":false,"executiveOrder":false}}]}</t>
  </si>
  <si>
    <t>To enter into domestic cooperative agreements with willing participants for the protection, restoration, and enhancement of fish and wildlife habitat and other resources on public or private land and for the reduction of risk from natural disaster where public safety is threatened that benefit these resources within the watershed.</t>
  </si>
  <si>
    <t xml:space="preserve">Private landowners, State, local or Tribal governments or other public entities, educational institutions or private nonprofit entities. _x000D_
_x000D_
</t>
  </si>
  <si>
    <t>Projects must be located in the same watershed where the public resource benefits will occur.</t>
  </si>
  <si>
    <t>{"description":"No Credentials or documentation are required","isApplicable":true}</t>
  </si>
  <si>
    <t>{"environmentalImpact":{"reports":[{"isSelected":false,"reportCode":"statement"},{"isSelected":true,"reportCode":"assessment"},{"isSelected":false,"reportCode":"ExecutiveOrder12372"},{"isSelected":true,"reportCode":"otherRequired"}]},"description":"Any project carried out under Wyden authority must comply with all applicable Federal, State and local laws and regulations, policies and permit requirements; for example, National Environmental Policy Act, Clean Water Act, and Endangered Species Act.  The standard application forms SF 424s as furnished by the federal agency and required by OMB A-102, as implemented by 7 CFR Part 3016, must be used for this program."}</t>
  </si>
  <si>
    <t>{"description":"The Forest Service and cooperator mutually agree to projects that are appropriate."}</t>
  </si>
  <si>
    <t>Established by Forest headquarters, Regional or Washington Office.</t>
  </si>
  <si>
    <t>Submit written request and completed SF-424 application and SF-424A (as applicable) to amend amount or length of commitment; other requirements may be established by the affected Forest headquarters, Regional or Washington Office.</t>
  </si>
  <si>
    <t>{"awarded":"other","description":"As specified on the cooperative agreement, but not to exceed 5 years.  Invoices may be submitted no more frequently than monthly.","awardedDescription":"As specified on the cooperative agreement."}</t>
  </si>
  <si>
    <t>[{"code":"program","isSelected":false,"description":""},{"code":"cash","isSelected":false,"description":""},{"code":"progress","isSelected":true,"description":"As specified in the award document, progress reporting is required to monitor progress against award objectives."},{"code":"expenditure","isSelected":true,"description":"Recipients will complete and submit SF-425s to report expenditures and cash on hand, as applicable."},{"code":"performanceMonitoring","isSelected":true,"description":"The recipient and other parties to the agreement are expected to conduct monitoring activities."}]</t>
  </si>
  <si>
    <t>12-1115-0-1-302;12-1105-0-1-302;12-1106-0-1-302;</t>
  </si>
  <si>
    <t xml:space="preserve">(Cooperative Agreements (Discretionary Grants)) FY 17$4,590,515.00; FY 18 est $1,098,493.00; FY 19 FY 16$3,968,460.00; - </t>
  </si>
  <si>
    <t>Varies by type of project and funding available.</t>
  </si>
  <si>
    <t>OMB Circulars, as applicable to the type of recipient and 48 CFR 31.2 for Private Landowners.</t>
  </si>
  <si>
    <t>{"flag":"appendix","description":"Varies by type of project and funding available."}</t>
  </si>
  <si>
    <t>FS Watershed and Aquatics,201 14th Street NW, Room 3SE, Washington, DC 20024 Email:&lt; a href='mailto:rharper@fs.fed.us'&gt;rharper@fs.fed.us&lt;/a&gt;Phone: (202) 205-1671;</t>
  </si>
  <si>
    <t>Cooperative agreements and grants are negotiated on the basis of project objectives to be achieved, with emphasis on restoration, protection, and enhancement of fish and wildlife habitat, and other resources on public and private land, the reduction of risk from natural disaster where public safety is threatened, or a combination thereof or both that benefit these resources within the watershed; availability of funding.</t>
  </si>
  <si>
    <t>Dec 20,2009</t>
  </si>
  <si>
    <t>https://beta.sam.gov/fal/0810f9a558034dc88f94a2d104e518b8/view</t>
  </si>
  <si>
    <t>Southwest Forest Health and Wildfire Prevention</t>
  </si>
  <si>
    <t>{"list":[{"act":{"description":"Southwest Forest Health and Wildfire Prevention Act"},"publicLaw":{"congressCode":"108","number":"317"},"authorizationTypes":{"USC":false,"act":true,"statute":false,"publicLaw":true,"executiveOrder":false}}]}</t>
  </si>
  <si>
    <t xml:space="preserve">(1) To enhance the capacity to develop, transfer, apply, monitor, and regularly update practical science-based forest restoration treatments that will reduce the risk of severe wildfires, and improve the health of dry forest and woodland ecosystems in the interior West; (2) to synthesize and adapt scientific findings from conventional research programs to the implementation of forest and woodland restoration on a landscape scale; (3) to facilitate the transfer of interdisciplinary knowledge required to understand the socioeconomic and environmental impacts of wildfire on ecosystems and landscapes; (4) to require the Institutes established under this Act to collaborate with Federal agencies to use ecological restoration and wildfire treatments; (5) to assist land managers in restoration-based applications and new management technologies; (6) to provide technical assistance to collaborative efforts by affected entities; and (7) to assist Federal and non-Federal land managers in providing information to the public on the role of fire and fire management._x000D_
</t>
  </si>
  <si>
    <t>One (1) Institute each of (A) the State of Arizona, to be located at Northern Arizona University; (B) the State of New Mexico, to be located at New Mexico Highlands University, while engaging the full resources of the consortium of universities represented in the Institute of Natural Resource Analysis and Management (INRAM); and (C) the State of Colorado, to be located at Colorado State University</t>
  </si>
  <si>
    <t>{"environmentalImpact":{"reports":[{"isSelected":false,"reportCode":"statement"},{"isSelected":false,"reportCode":"assessment"},{"isSelected":false,"reportCode":"ExecutiveOrder12372"},{"isSelected":true,"reportCode":"otherRequired"}]},"description":"Annual work plans must be approved by the Forest Service in consultation with the Department of Interior.\r\nThis authority provides for non-competitive awards to the institutes."}</t>
  </si>
  <si>
    <t>{"description":"Institutes shall submit a Federal Financial Assistance application package, SF-424 forms, annually based on the amount of appropriated funds each fiscal year."}</t>
  </si>
  <si>
    <t>{"awarded":"other","description":"Not applicable","awardedDescription":"Advance or reimbursable payments"}</t>
  </si>
  <si>
    <t>[{"code":"program","isSelected":true,"description":"Each Institute must provide a peer-reviewed annual report to the Forest Service in accordance with P.L. 108-317.  Accomplishment reports as set forth in the award letter are required. "},{"code":"cash","isSelected":false,"description":""},{"code":"progress","isSelected":false,"description":""},{"code":"expenditure","isSelected":true,"description":"Actual expenditures are detailed on each request for reimbursement and/or advance liquidation request.  An SF425 Financial Report must be submitted at least annually.  Terms are noted in the award letter."},{"code":"performanceMonitoring","isSelected":true,"description":"The Forest Service program manager shall conduct monitoring activities to track program accomplishments. "}]</t>
  </si>
  <si>
    <t>Institutes shall maintain programmatic and accounting records applicable to each annual award for a period of not less than 3 years after the completion of all activities thereunder.</t>
  </si>
  <si>
    <t>12-1105-0-1-302;12-1115-0-1-302;</t>
  </si>
  <si>
    <t xml:space="preserve">(Direct Payments for Specified Use) FY 17$1,500,000.00; FY 18 est $1,500,000.00; FY 19 FY 16$1,500,000.00; - </t>
  </si>
  <si>
    <t>Range of assistance is $150,000 - $1,500,000</t>
  </si>
  <si>
    <t>{"list":[{"fiscalYear":2016,"description":"On-going technical assistance On-going technical assistance"},{"fiscalYear":2017,"description":"On-going technical assistance"}],"isApplicable":true}</t>
  </si>
  <si>
    <t>National Fire Plan; the report entitled “Protecting People and Sustaining Resources in Fire-Adapted Ecosystems – A Cohesive Strategy” (65 Fed. Reg. 67480); and the report entitled “10-Year Comprehensive Strategy: A Collaborative Approach for Reducing Wildland Fire Risks to Communities and the Environment” of the Western Governor’s Association.</t>
  </si>
  <si>
    <t>Walter Dunn,333 Broadway Blvd. SE, Albuquerque, NM 87102 Email:&lt; a href='mailto:wdunn@fs.fed.us'&gt;wdunn@fs.fed.us&lt;/a&gt;Phone: 505-842-3425;</t>
  </si>
  <si>
    <t>http://www.fs.usda.gov/goto/r3/sweri</t>
  </si>
  <si>
    <t>May 21,2010</t>
  </si>
  <si>
    <t>https://beta.sam.gov/fal/194d08a4e256441a879cd5e7e15b03f6/view</t>
  </si>
  <si>
    <t>State &amp; Private Forestry Hazardous Fuel Reduction Program</t>
  </si>
  <si>
    <t>S&amp;PF Hazardous Fuels Program</t>
  </si>
  <si>
    <t>{"list":[{"act":{"description":"Consolidated Appropriations Act of 2018"},"publicLaw":{"congressCode":"115","number":"141"},"authorizationTypes":{"USC":false,"act":true,"statute":false,"publicLaw":true,"executiveOrder":false}}]}</t>
  </si>
  <si>
    <t xml:space="preserve">Reduce the undesired effects of large, destructive wildfires by reducing the volume of hazardous fuels on forests, woodlands, shrublands, and grasslands.  The program focuses on reducing the risk of wildland fire and long-term damage to resources and property in high priority areas.  The desired outcome of the program is to reduce the risk of unplanned and unwanted wildland fire to communities and to the environment. </t>
  </si>
  <si>
    <t>Hazardous fuel reduction projects on non-Federal land</t>
  </si>
  <si>
    <t>Program supports activities on non-Federal land.</t>
  </si>
  <si>
    <t>{"description":".","isApplicable":true}</t>
  </si>
  <si>
    <t>{"environmentalImpact":{"reports":[{"isSelected":false,"reportCode":"statement"},{"isSelected":false,"reportCode":"assessment"},{"isSelected":false,"reportCode":"ExecutiveOrder12372"},{"isSelected":true,"reportCode":"otherRequired"}]}}</t>
  </si>
  <si>
    <t>States and other recipients selected for funding will be notified by the Region/Area/IITF.  Standard Forest Service grant procedures apply.</t>
  </si>
  <si>
    <t>{"awarded":"other","description":"Grants may be awarded for a period of up to five years, however it is preferred that work be completed within 1-3 years of funding.","awardedDescription":"Advance and reimbursable payments are authorized."}</t>
  </si>
  <si>
    <t>[{"code":"program","isSelected":false},{"code":"cash","isSelected":false},{"code":"progress","isSelected":true,"description":"States are required to report information on hazardous fuel reduction projects completed, including geospatial data, in a form that is suitable for later recording into the FACTS system by a Forest Service employee."},{"code":"expenditure","isSelected":true,"description":"SF-425 Financial Report is required."},{"code":"performanceMonitoring","isSelected":false}]</t>
  </si>
  <si>
    <t>12-1106-0-1-302;</t>
  </si>
  <si>
    <t>(Project Grants (Discretionary)) FY 17$15,000,000.00; FY 19 Estimate Not Available  FY 18 est $15,000,000.00;</t>
  </si>
  <si>
    <t>Frank Fay201 14th St SW, Washington, DC 20250 Email:&lt; a href='mailto:ffay@fs.fed.us'&gt;ffay@fs.fed.us&lt;/a&gt;Phone: 202-205-1129;</t>
  </si>
  <si>
    <t>May 18,2018</t>
  </si>
  <si>
    <t>https://beta.sam.gov/fal/d06d49e8b853498ca2668dba63709b03/view</t>
  </si>
  <si>
    <t>State &amp; Private Forestry Cooperative Fire Assistance</t>
  </si>
  <si>
    <t>Cooperative Fire Assistance</t>
  </si>
  <si>
    <t>{"list":[{"act":{"description":"Cooperative Fire Assistance"},"publicLaw":{"congressCode":"95","number":"313"},"USC":{"title":"16","section":"2106a-c"},"authorizationTypes":{"USC":true,"act":true,"publicLaw":true},"usc":{"title":"16","section":"2106a-c"}}]}</t>
  </si>
  <si>
    <t>With respect to nonfederal forest and other rural lands to assist in the control of rural fires;  prevention, control, suppression, and prescribed use of fires on non-Federal forest lands and other non-Federal lands; development and transfer of new and improved fire prevention, control, suppression and prescribed fire technologies; organization of shared fire suppression resources, and achievement of more efficient fire mitigation and protection for States and local communities; provision of financial, technical and related assistance to local rural fire fighting forces.</t>
  </si>
  <si>
    <t>Primary recipients are State Forestry agencies.  Other non-profit organizations, tribal organizations, and educational institutions.</t>
  </si>
  <si>
    <t>{"environmentalImpact":{"reports":[{"isSelected":true,"reportCode":"otherRequired"}]},"description":"Contact the headquarters or regional locations as appropriate for specific program information"}</t>
  </si>
  <si>
    <t>Assistance is awarded through grants or cooperative agreements by headquarters or regional offices.  Applicants must coordinate with Forest Service program managers.</t>
  </si>
  <si>
    <t>Grants may be awarded for a period of up to 5 years, including extensions.</t>
  </si>
  <si>
    <t>{"types":{"moe":false,"formula":false,"matching":true},"formula":{"title":"","chapter":"","part":"","subPart":"","publicLaw":"","description":""},"matching":{"requirementFlag":"mandatory","percent":"100","description":"Federal funds must be matched at a 1:1 ratio."},"moe":{"description":""}}</t>
  </si>
  <si>
    <t>{"awarded":"other","description":"Assistance is available on a case by case basis, depending on budgets and national priority.  Assistance may be awarded for a period of up to 5 years.","awardedDescription":"Assistance awarded through grants or cooperative agreements.  Funding is released according to the terms of the award."}</t>
  </si>
  <si>
    <t>[{"code":"program","isSelected":false,"description":""},{"code":"cash","isSelected":false,"description":""},{"code":"progress","isSelected":false,"description":""},{"code":"expenditure","isSelected":true,"description":"SF-425 Financial Report is required.  Frequency will be included in the award."},{"code":"performanceMonitoring","isSelected":true,"description":"Performance reports are required and should include detailed information about activity under the award, milestone, and any identified obstacles or issues."}]</t>
  </si>
  <si>
    <t>Records must be kept following the regulations at 2 CFR 200.333</t>
  </si>
  <si>
    <t>12-1106-0-1-302;12-1105-0-1-302;12-1115-0-1-302;</t>
  </si>
  <si>
    <t xml:space="preserve">(Project Grants) FY 17 Estimate Not Available  FY 18 est $15,000,000.00; FY 19 Estimate Not Available  - </t>
  </si>
  <si>
    <t>James Fortner201 14th St SW, Washington, DC 20250 Email:&lt; a href='mailto:jfortner@fs.fed.us'&gt;jfortner@fs.fed.us&lt;/a&gt;Phone: 202-205-1504;</t>
  </si>
  <si>
    <t>Jun 29,2018</t>
  </si>
  <si>
    <t>https://beta.sam.gov/fal/9c151930c8824f7198fc97ba080e0f59/view</t>
  </si>
  <si>
    <t>Partnership Agreements</t>
  </si>
  <si>
    <t xml:space="preserve">Partnership Agreements </t>
  </si>
  <si>
    <t>{"list":[{"act":{"description":"2014 Farm Bill, Agriculture Conservation Experienced Service (ACES) Program, Public Law 113-79, Section 8302"},"publicLaw":{"congressCode":"113","number":"79"},"authorizationTypes":{"act":true,"publicLaw":true}},{"act":{"description":"Federal Technology Transfer Act of 1986"},"publicLaw":{"congressCode":"96","number":"480"},"USC":{"title":"15","section":"3710a"},"authorizationTypes":{"USC":true,"act":true,"publicLaw":true},"usc":{"title":"15","section":"3710a"}},{"act":{"description":"Cooperative Funds and Deposits Act of December 12, 1975"},"publicLaw":{"congressCode":"94","number":"148"},"USC":{"title":"16","section":"565a1 – a3"},"authorizationTypes":{"USC":true,"act":true,"publicLaw":true},"usc":{"title":"16","section":"565a1 – a3"}},{"act":{"description":"Wyden Amendment "},"publicLaw":{"congressCode":"105","number":"277, Sec 323"},"USC":{"title":"16","section":"565a-1"},"authorizationTypes":{"USC":true,"act":true,"publicLaw":true},"usc":{"title":"16","section":"565a-1"}},{"act":{"description":"Interior and Related Appropriations Act of 1992 (Challenge Cost-Share Authority) "},"publicLaw":{"congressCode":"102","number":"154"},"authorizationTypes":{"act":true,"publicLaw":true}},{"act":{"description":"Public Land Corps Healthy Forests Restoration Act of 2005"},"publicLaw":{"congressCode":"109","number":"154"},"USC":{"title":"16","section":"1701"},"authorizationTypes":{"USC":true,"act":true,"publicLaw":true},"usc":{"title":"16","section":"1701"}}]}</t>
  </si>
  <si>
    <t xml:space="preserve">To increase participation by partners in all authorized Forest Service programs and activities. _x000D_
_x000D_
_x000D_
_x000D_
</t>
  </si>
  <si>
    <t>DIRECT PAYMENTS FOR SPECIFIED USE (COOPERATIVE AGREEMENTS)</t>
  </si>
  <si>
    <t>The Forest Service partners with non-profits; for-profit; institutions of higher education; federal, state, local, and Native American tribe governments; individuals; foreign governments and organizations.</t>
  </si>
  <si>
    <t xml:space="preserve">The Forest Service has partnership authorities to enter into agreements and cooperative arrangements with willing members of the public, which include but are not limited to, for profit; non-profits; institutions of higher education; federal, state, local, and Native American tribe governments; foreign governments and organizations.  </t>
  </si>
  <si>
    <t>{"description":"The partner must maintain current information in the System for Award Management (SAM) until receipt of final payment.  This requires review and update to the information at least annually after the initial registration, and more frequently if required by changes in information.  System for Award Management (SAM) means the Federal repository into which an entity must provide information required for the conduct of business as a Cooperative.  Additional information about registration procedures may be found at the SAM Internet site (currently at https://www.sam.gov). \r\n\r\nAlso, the partner must immediately inform the U.S. Forest Service if they or any of their principals are presently excluded, debarred, or suspended from entering into covered transactions with the Federal Government according to the terms of 2 CFR Part 180.  Additionally, should the partner or any of their principals receive a transmittal letter or other official Federal notice of debarment or suspension, they shall notify the U.S. Forest Service without undue delay.  This applies whether the exclusion, debarment, or suspension is voluntary or involuntary.","isApplicable":true}</t>
  </si>
  <si>
    <t>{"environmentalImpact":{"reports":[{"isSelected":false,"reportCode":"statement"},{"isSelected":false,"reportCode":"assessment"},{"isSelected":false,"reportCode":"ExecutiveOrder12372"},{"isSelected":true,"reportCode":"otherRequired"}]},"description":"The U.S. Forest Service may approach or be approached by a potential partner to enter into a partnership or cooperative agreement.  Any party may initiate discussions to enter into an agreement. "}</t>
  </si>
  <si>
    <t>{"description":"A partnership agreement is not considered a procurement contract under the Federal Acquisition Regulations (FAR) or a grant as that term is used in the Federal Grants and Cooperative Agreements Act, 31 U.S.C. 6301 et seq.  Partnership agreements do not incorporate 2 CFR Part 200 into the terms of the agreement.  A partnership agreement is a mutually binding legal relationship between two or more parties creating obligations that are enforceable or otherwise recognizable at law.  \r\n\r\nPartnership agreements do not require competition as the partner is required to provide a  contribution or match to the agreement.  Contributions are necessary to meet the intent and requirements of mutual interest mutual benefit partnership as stated in the authorizing authority provided to the U.S. Forest Service by Congress. Contributions from either party may include cash, services, in-kind contributions, donation of equipment, volunteer labor, and so forth."}</t>
  </si>
  <si>
    <t xml:space="preserve">Partnership agreements and their supporting documentation are both negotiated and drafted in collaboration with prospective partners prior to entering into an agreement.  Discussions cover at a minimum, the appropriate statutory authority; a description of the project, including methodology and technical specifications; contributions and the responsibilities of the parties; financial plan; the period of performance; monitoring and accomplishments reporting. Regardless of who initiates discussions, all elements of a project are subject to negotiation. Any party may terminate the agreement at any time. _x000D_
 _x000D_
Except for provisions necessary for legal compliance, all elements of a partnership agreement are subject to negotiation and modification.  Both parties are expected to negotiate, resolve, and document differences in cost and/or proposed work in writing.  Any party may terminate the agreement at any time.  None of the parties should perform work outside the scope of the existing instrument or in excess of the funding prior to the execution of a modification._x000D_
</t>
  </si>
  <si>
    <t>Modification and extensions of agreements are subject to project requirements and available resources.</t>
  </si>
  <si>
    <t>{"types":{"moe":false,"formula":false,"matching":true},"formula":{"title":"","chapter":"","part":"","subPart":"","publicLaw":"","description":""},"matching":{"requirementFlag":"voluntary","percent":"0","description":"For partnership agreements, the partner’s contribution should not be less than 20 percent. The partner may satisfy the matching requirement by providing cash, real or personal property, services, and/or in-kind contributions, such as volunteer labor.  The only exception to the matching requirement is for agreements that take place primarily outside of National  Forest System lands that cite the Wyden Authority. Contributions on these agreements are negotiable and may require competition."},"moe":{"description":""}}</t>
  </si>
  <si>
    <t>{"awarded":"other","description":"Partnership Agreements may last up to a maximum of 5 years. ","awardedDescription":"Payment is generally made on a reimbursement basis. Cash advances are limited to agreements citing P.L. 94-148.  Cooperator cash advances are limited to the minimum amount needed to perform anticipated activities or no more than is needed for a 30-day period, whichever is less.  \r\n"}</t>
  </si>
  <si>
    <t>[{"code":"program","isSelected":true,"description":"Agreements require performance reports.  Frequency and level of detail are based on the type or complexity of the project.  At a minimum, performance reports are submitted at least annually."},{"code":"cash","isSelected":false,"description":""},{"code":"progress","isSelected":false,"description":""},{"code":"expenditure","isSelected":false,"description":""},{"code":"performanceMonitoring","isSelected":false,"description":""}]</t>
  </si>
  <si>
    <t>Retain all records pertinent to this agreement for a period of no less than 3 years from the expiration or termination date. Records include books, documents, accounting procedures and practice, and other data, regardless of the type or format.</t>
  </si>
  <si>
    <t>12-1105-0-1-302;12-1106-0-1-302;12-1115-0-1-302;12-1103-0-1-302;</t>
  </si>
  <si>
    <t xml:space="preserve">(Direct Payments for Specified Use) FY 17$139,956,169.00; FY 18 est $74,769,656.00; FY 19 FY 16$74,792,047.00; - </t>
  </si>
  <si>
    <t>{"flag":"appendix","description":"U.S. Forest Service Regional Partnership websites may be found at the following link http://www.fs.usda.gov/prc"}</t>
  </si>
  <si>
    <t>Jacqueline Emanuel1400 Independence Ave, SW Mailstop 1138, Washington, DC 20250 Email:&lt; a href='mailto:jemanuel@fs.fed.us'&gt;jemanuel@fs.fed.us&lt;/a&gt;Phone: 202-205-2254;</t>
  </si>
  <si>
    <t>http://www.fs.fed.us/working-with-us/partnerships</t>
  </si>
  <si>
    <t>Sep 16,2016</t>
  </si>
  <si>
    <t>https://beta.sam.gov/fal/7412803ded3448deb625a5d520164f0a/view</t>
  </si>
  <si>
    <t>National Agricultural Library</t>
  </si>
  <si>
    <t>{"list":[{"act":{"description":"5 U.S.C. 301, 552, 5946; 7 U.S.C. 450b, 450i, 2201, 2202, 2204, 2206, 2244, 2264, 2265, and 3318.\r\n"},"authorizationTypes":{"USC":false,"act":true,"statute":false,"publicLaw":false,"executiveOrder":false}}]}</t>
  </si>
  <si>
    <t>To serve as the Nation's Chief Agricultural information resource by providing agricultural information products and services through traditional library functions and through modern electronic dissemination to agencies of the USDA, public organizations, and individuals.</t>
  </si>
  <si>
    <t>Individuals, State and local governments, educational organizations, research societies, business and industry including those located in the U.S. Territories.</t>
  </si>
  <si>
    <t>{"description":"Apply by letter to the Office of Associate Director, Public Services Division, National Agricultural Library, Beltsville, MD 20705."}</t>
  </si>
  <si>
    <t>{"awarded":"other","description":"None","awardedDescription":"Grants and Cooperative Agreements"}</t>
  </si>
  <si>
    <t>[{"code":"program","isSelected":true,"description":"Performance Reports"},{"code":"cash","isSelected":false},{"code":"progress","isSelected":true,"description":"The frequency is outlined in the terms of the Agreement."},{"code":"expenditure","isSelected":true,"description":"The frequency is outlined in the terms of the Agreement."},{"code":"performanceMonitoring","isSelected":true,"description":"The frequency is outlined in the terms of the Agreement."}]</t>
  </si>
  <si>
    <t xml:space="preserve">(Cooperative Agreements) FY 17$24,000,000.00; FY 18 est $24,000,000.00; FY 19 est $22,000,000.00; FY 16$23,000,000.00; FY 15$23,992,000.00; FY 14$23,771,425.00; - </t>
  </si>
  <si>
    <t>"Guide to the Services of the National Agricultural Library."</t>
  </si>
  <si>
    <t>{"flag":"appendix","description":"Office of the Director, National Agricultural Library, Beltsville, MD 20705-2351. Telephone: (301) 504-6780. Use the same number for FTS. Contact: Extramural Agreements Division.\r\n"}</t>
  </si>
  <si>
    <t>Kathleen S. Townson,5601 Sunnyside Ave, MS-5110, Betsville, MD 20705 Email:&lt; a href='mailto:kathleen.townson@ars.usda.gov'&gt;kathleen.townson@ars.usda.gov&lt;/a&gt;Phone: (301) 504-1702.;</t>
  </si>
  <si>
    <t>http://www.nal.usda.gov</t>
  </si>
  <si>
    <t xml:space="preserve">10.950 Agricultural Statistics Reports; 10.153 Market News; 10.001 Agricultural Research Basic and Applied Research; 10.250 Agricultural and Rural Economic Research, Cooperative Agreements and Collaborations; </t>
  </si>
  <si>
    <t>https://beta.sam.gov/fal/186450d37605463d817506175e306966/view</t>
  </si>
  <si>
    <t>Stewardship Agreements</t>
  </si>
  <si>
    <t xml:space="preserve">Stewardship End Result Contracting </t>
  </si>
  <si>
    <t>{"list":[{"act":{"description":"The Agricultural Act of 2014."},"publicLaw":{"congressCode":"113","number":"79"},"USC":{"title":"16","section":"8205"},"authorizationTypes":{"USC":true,"act":true,"publicLaw":true},"usc":{"title":"16","section":"8205"}}]}</t>
  </si>
  <si>
    <t>Stewardship End Result Contracting authorizes use of contracts and agreements to help achieve land management goals while meeting local and rural community needs, including contributing to the sustainability of rural communities and providing a continuing source of local income and employment. It focuses on the “end result” ecosystem benefits and outcomes, rather than on what's removed from the land.</t>
  </si>
  <si>
    <t>The Forest Service may enter into stewardship agreements with any entity that has the ability to either perform the work or contract it out. This can include, state and local governments, Federally recognized tribes and non-profit organizations.  _x000D_
_x000D_
Appropriate Stewardship Activities include (but are not limited to):_x000D_
Road and trail maintenance or obliteration to restore or maintain water quality;_x000D_
Soil productivity, habitat for wildlife and fisheries or other resource values;_x000D_
Setting of prescribed fires to reduce wildfire hazards, improve the composition, structure, condition, and health of forest stands, or to improve wildlife habitat;_x000D_
Removing vegetation or other activities to promote healthy forest stands, reduce wildfire hazards, or achieve other land management objectives;_x000D_
Watershed restoration and maintenance;_x000D_
Restoration and maintenance of wildlife and fish habitat;_x000D_
Control of noxious and exotic weeds and reestablishment of native plant species.</t>
  </si>
  <si>
    <t xml:space="preserve">Stewardship Agreements should not be used for:_x000D_
Forest Service overhead costs;_x000D_
Forest Service salaries for contract/agreement development, preparation, or administration;_x000D_
Project planning or environmental analysis;_x000D_
Construction of administrative facilities or major developed facilities;_x000D_
Utilization of forage within an allotment that could be authorized through a grazing permit;_x000D_
Protection, operation, or maintenance of improvements resulting from stewardship projects;_x000D_
Research;_x000D_
Preparation and planning of administrative studies;_x000D_
Land Acquisition._x000D_
</t>
  </si>
  <si>
    <t>{"description":"When negotiating Stewardship Agreements, the discussions must cover at a minimum, a description of the project, including methodology and technical specifications; both parties’ contributions; the responsibilities of the parties; deliverables, reporting requirements; the period of performance; and monitoring. Regardless of who initiates discussions, all elements of a project are subject to negotiation at any time.\r\n\r\nThe Forest Service will provide the partner, at a minimum, a map of the stewardship project area, a description of work to be accomplished; the desired outcome (end results) and the environmental analysis documents.","isApplicable":true}</t>
  </si>
  <si>
    <t>{"environmentalImpact":{"reports":[{"isSelected":true,"reportCode":"statement"},{"isSelected":true,"reportCode":"assessment"},{"isSelected":true,"reportCode":"otherRequired"}]},"description":"An approved stewardship proposal must be in place prior to agreement negotiation."}</t>
  </si>
  <si>
    <t>{"description":"When negotiating Stewardship Agreements, there are a number of resource activities to consider. The Forest Service will provide to the partner the necessary resource information in order to complete the technical proposal and any potential bid packages. The technical proposal will be submitted to the Forest Service for joint review and approval.\r\n\r\nIf timber will be removed, the Forest Service will provide the timber sale appraisal, end result work statements, and specifications similar to the A section of a timber sale contract, identified as Appendix E in the Stewardship Agreement. \r\n\r\nIf there is a technical component to the project the Forest Service will describe the desired end results and/or provide specifications to accomplish the work.\r\n\r\nThroughout this process, the Forest Service and partner are communicating to work out the details to accomplish the project.\r\n\r\n"}</t>
  </si>
  <si>
    <t xml:space="preserve">Stewardship projects are typically developed in a collaborative process between the Forest Service and stakeholders and approved by a regional forester or forest supervisor prior to execution of a Stewardship Agreement. A stewardship project may include one or many land management activities affecting areas from a few acres in size up to one or more watersheds.  Many stewardship projects may be completed by a partner throughout the life of the (master) agreement. _x000D_
_x000D_
In order to use a stewardship agreement, a few elements must exist: the regional forester must approve the stewardship proposal submitted by the national forest unit; mutual interest and mutual benefit between the Forest Service and the partner exist in the same qualitative way; and both parties are contributing to the project to achieve mutually beneficial results._x000D_
_x000D_
Retained receipts generated from stewardship projects can only be used on the same or other stewardship projects. We can use appropriated funds and retained receipts to accomplish stewardship activities with an emphasis on restoration, product removal is not required. Monitoring and support should be an integral part of the collaborative process when deciding which projects to pursue using retained receipts._x000D_
</t>
  </si>
  <si>
    <t>Stewardship agreements may be in place for up to 10 years; and may use retained receipts from other stewardship projects to accomplish work.</t>
  </si>
  <si>
    <t>{"types":{"moe":false,"formula":false,"matching":true},"matching":{"requirementFlag":"voluntary","percent":"20","description":"Stewardship agreements are expected to have a 20 percent partner match.  However, the Partner is only required to match at least 20 percent of the “Total Federal Share” column in the “Stewardship FP” tab of the stewardship agreement financial plan.  The partner is not required to match the value of the “Forest Product (Goods) for services” tab in the financial plan.  In the event of a low value of match and a high value of goods for services the Line Officer should carefully consider whether the project is better suited to a competitively awarded stewardship contract instead of a stewardship agreement."}}</t>
  </si>
  <si>
    <t>{"awarded":"other","description":"Stewardship agreements may be in place for a period of up to 10 years. ","awardedDescription":"Reimbursable payments are the standard, but advance payments are permitted on a case-by-case basis and the Partner must justify the need. Advances are limited to the minimum amount needed or no more than is anticipated for the next 30 days.\r\n"}</t>
  </si>
  <si>
    <t>[{"code":"program","isSelected":false},{"code":"cash","isSelected":false},{"code":"progress","isSelected":false},{"code":"expenditure","isSelected":true,"description":"If the partner is requesting reimbursement, the partner should include on the invoice the actual costs incurred, not to exceed the maximum allowed by the pre-determined unit rate based on units completed.  If costs come in above the maximum allowable rate, the partner must make up the difference in the amount. The total costs listed on the financial plan crosswalk per service item is the “cap” for that item and payments are made on a per invoice basis. Reimbursement is not made at an average or annual rate and frequency of billing should be outlined in the terms of the agreement. \r\n"},{"code":"performanceMonitoring","isSelected":true,"description":"Program reporting (monitoring) should be submitted by the partner no less than annually and no more than quarterly based on the negotiated terms of the agreement."}]</t>
  </si>
  <si>
    <t xml:space="preserve">The partner should retain all records for a period of no less than three years from the expiration or termination date of the agreement.  Records include books, documents, accounting procedures and practice, and other data, regardless of the type or format. _x000D_
_x000D_
If any litigation, claim, negotiation, audit, or other action involving the records has been started before the end of the 3-year period, the records must be kept until all issues are resolved, or until the end of the regular 3-year period, whichever is later._x000D_
_x000D_
Records for nonexpendable property acquired in whole or in part, with Federal funds shall be retained for 3 years after its final disposition._x000D_
</t>
  </si>
  <si>
    <t>12-1106-0-1-302;12-5540-0-2-302;</t>
  </si>
  <si>
    <t xml:space="preserve">(Cooperative Agreements) FY 17$13,372,179.00; FY 18 est $5,625,052.00; FY 19 FY 16$1,586,637.00; - </t>
  </si>
  <si>
    <t>{"list":[{"fiscalYear":2016,"description":"• 5,050 acres of forest vegetation established,\r\n• 96,387 acres of wildland-urban interface (WUI) hazardous fuels treated,\r\n• 79,694 acres of non-WUI hazardous fuels treated, and\r\n• 22,133 acres of terrestrial habitat enhanced. \r\n• 1,362,176 ccf of timber volume sold\r\n"}],"isApplicable":false}</t>
  </si>
  <si>
    <t>16 USC 6591c.</t>
  </si>
  <si>
    <t>John Crockett1400 Independence Ave, SW Mailstop 1138, Washington, DC 20250 Email:&lt; a href='mailto:jwcrockett@fs.fed.us'&gt;jwcrockett@fs.fed.us&lt;/a&gt;Phone: 202-205-1495;</t>
  </si>
  <si>
    <t>https://beta.sam.gov/fal/f41d3b62bbed4fff907f7b3aaa65e536/view</t>
  </si>
  <si>
    <t>Alaska National Interest Lands Conservation Act (ANILCA) Agreements</t>
  </si>
  <si>
    <t>ANILCA Agreements</t>
  </si>
  <si>
    <t>{"list":[{"act":{"description":"Alaska National Interest Lands Conservation Act (ANILCA) of 1980"},"publicLaw":{"congressCode":"96","number":"487, S 801-816"},"USC":{"title":"16","section":"3101-3233"},"authorizationTypes":{"USC":true,"act":true,"statute":false,"publicLaw":true,"executiveOrder":false},"usc":{"title":"16","section":"3101-3233"}}]}</t>
  </si>
  <si>
    <t xml:space="preserve">Through a multidisciplinary collaborative program, identify and provide information needed to sustain subsistence fisheries and wildlife management on public lands for rural Alaskans.  The program includes maintaining sound management principles and conservation of healthy populations of fish and wildlife and other renewable resources._x000D_
_x000D_
The continuation of subsistence use occurring on public land is essential to Alaska’s Native and non-Native rural residents’ physical, economic, traditional, cultural, and/or social existence.  No practical alternative means are available to replace the food and other resources fish and wildlife provide to rural Alaskans_x000D_
</t>
  </si>
  <si>
    <t>The U.S. Forest Service’s mission is to sustain the health, diversity, and productivity of the nation’s forests and grasslands to meet the needs of present and future generations. The agency manages 193 million acres of public land, provides assistance to state and private landowners, and maintains the largest forestry research organization in the world. To accomplish this mission, the U.S. Forest Service partners with non-profits; for-profit; institutions of higher education; federal, state, local, Alaska Native and Native American tribal_x000D_
governments, or Alaska Native Corporations (as defined in the Alaska Native Claims Settlement Act); individuals; and organizations</t>
  </si>
  <si>
    <t>An individual/Family, profit organization, other private institution/organization, public nonprofit institution/organization; an officer, employee, agent, department, or instrumentality of the Federal government, of the State of Alaska, municipality or political subdivision of the State of Alaska.</t>
  </si>
  <si>
    <t>{"description":"The partner must maintain current information in the System for Award Management (SAM) until receipt of final payment. This requires review and update to the information at least annually after the initial registration, and more frequently if required by changes in information. System for Award Management (SAM) means the Federal repository into which an entity must provide information required for the conduct of business as a Cooperative. Additional information about registration procedures may be found at the SAM Internet site (currently at https://www.sam.gov). \r\n\r\nAlso, the partner must immediately inform the U.S. Forest Service if they or any of their principals are presently excluded, debarred, or suspended from entering into covered transactions with the Federal Government according to the terms of 2 CFR Part 180. Additionally, should the partner or any of their principals receive a transmittal letter or other official Federal notice of debarment or suspension, they shall notify the U.S. Forest Service without undue delay. This applies whether the exclusion, debarment, or suspension is voluntary or involuntary. This program is excluded from coverage under 2 CFR 200, Subpart E - Cost Principles. \r\n","isApplicable":true}</t>
  </si>
  <si>
    <t xml:space="preserve">Partnership agreements and their supporting documentation are both negotiated and drafted in collaboration with prospective partners prior to entering into an agreement. Discussions cover at a minimum, the appropriate statutory authority; a description of the project, including methodology and technical specifications; contributions and the responsibilities of the parties; financial plan; the period of performance; and monitoring. Regardless of who initiates discussions, all elements of a project are subject to negotiation. Any party may terminate discussions at any time. </t>
  </si>
  <si>
    <t xml:space="preserve">Except for provisions necessary for legal compliance, all elements of a partnership agreement are subject to negotiation and modification. Both parties are expected to negotiate, resolve, and document differences in cost and/or proposed work in writing. Any party may terminate discussions at any time. None of the parties should perform work outside the scope of the existing instrument or in excess of the funding prior to the execution of a modification. </t>
  </si>
  <si>
    <t>{"awarded":"quarterly","description":"Partnership Agreements may last up to 5 years.  The U.S Forest Service may provide reimbursable payments to its cooperators."}</t>
  </si>
  <si>
    <t>[{"code":"program","isSelected":false},{"code":"cash","isSelected":false},{"code":"progress","isSelected":false},{"code":"expenditure","isSelected":false},{"code":"performanceMonitoring","isSelected":true,"description":"Agreements require performance reports. Frequency and level of detail are based on the type or complexity of the project. At a minimum, performance reports are submitted at least annually. \r\nCooperators are encouraged to use the Standard Form 270 as their billing invoice. However, they may use their own invoice provided that all of the required elements indicated in the agreement payment provision, are included. The cooperator shall complete and submit an invoice to the U.S. Forest Service and the invoice must reference the U.S. Forest Service agreement number.  "}]</t>
  </si>
  <si>
    <t xml:space="preserve">(Salaries and Expenses) FY 17 FY 16 FY 19 Estimate Not Available  FY 18 Estimate Not Available </t>
  </si>
  <si>
    <t>{"flag":"appendix","description":"U.S. Forest Service, Alaska Region, Thomas Whitford, 161 East 1st Avenue, Door 8, Anchorage, AK 99501  Email: twhitford@fs.fed.us  Telephone: 907-743-9500"}</t>
  </si>
  <si>
    <t>Thomas Whitford161 East 1st Avenue, Door 8, Anchorage, AK 99501   Email:&lt; a href='mailto:twhitford@fs.fed.us'&gt;twhitford@fs.fed.us&lt;/a&gt;Phone: 9077439500;</t>
  </si>
  <si>
    <t>http://www.fs.usda.gov/r10/</t>
  </si>
  <si>
    <t>https://beta.sam.gov/fal/515a3edea4db4e70a440ee3889573be9/view</t>
  </si>
  <si>
    <t>Cooperative Fire Protection Agreement</t>
  </si>
  <si>
    <t xml:space="preserve">Cooperative Fire Protection Agreement </t>
  </si>
  <si>
    <t>{"list":[{"act":{"description":"Reciprocal Fire Protection Act of May 27, 1955, as amended"},"USC":{"title":"42","section":"1856a"},"authorizationTypes":{"USC":true,"act":true,"statute":false,"publicLaw":false,"executiveOrder":false},"usc":{"title":"42","section":"1856a"}}]}</t>
  </si>
  <si>
    <t>To allow reciprocal agreements with fire organizations (as defined in 42 USC 1856( for mutual aid in furnishing fire protection.  furthermore,  to improve efficiency by facilitating the coordination and exchange of personnel, equipment, supplies, services, and funds among the parties in sustaining wildland fire management activities, such as prevention, preparedness, communication and education, fuels treatment and hazard mitigation, fire planning, response strategies, tactics and alternatives, suppression and post-fire rehabilitation and restoration.</t>
  </si>
  <si>
    <t>The Forest Service may enter into Cooperative Fire Protection Agreements with a “fire organization.” The term “fire organization” means any governmental entity or public or private corporation or association maintaining fire protection facilities within the United States, its Territories and possessions, and any governmental entity or public or private corporation or association which maintains fire protection facilities in any foreign country in the vicinity of any installation of the United States. The Forest Service is charged with the duty of providing fire protection for any property of the United States and is authorized to enter into a reciprocal agreement, with any fire organization maintaining fire protection facilities in the vicinity of such property, for mutual aid in furnishing fire protection for such property and for other property for which such organization normally provides fire protection.</t>
  </si>
  <si>
    <t>Forest Service enters into non-assistance cooperative agreements with willing fire organizations for the purpose of cooperation in the performance of wildland fire protection projects and during wildfires, emergencies and/or disasters.</t>
  </si>
  <si>
    <t>{"description":"Non-assistance cooperative agreements under this CFDA description are neither procurements for the direct benefit or use of the Federal government nor are they Federal assistance instruments (i.e., Grant or Cooperative Agreement) where the primary purpose of the relationship is to accomplish a public purpose of support or stimulation.  Non-assistance cooperative agreements under this CFDA do not incorporate by reference Federal financial assistance regulations found in 2 CFR Part 200 section A through F, relating to the Uniform Administrative Requirements and Cost Principles, as implemented by USDA regulations 2 CFR Part 400 and do no not incorporate by reference procurement regulations.  Cooperative Fire Protection Agreements are exempt from the Federal Grants and Cooperative Agreements Act of 1977 (FGCA) by OMB waiver dated March 4, 1981.","isApplicable":true}</t>
  </si>
  <si>
    <t xml:space="preserve">Cooperative Fire Protection Agreements are developed in collaboration with defined fire organizations.. These are complex agreements that have several components. The agreements require execution of separate operating plans and provide an option to execute supplemental project agreements.    Supplemental project agreements must at a minimum provide a description of the project, including methodology and technical specifications; contributions and the responsibilities of the parties; financial plan; the period of performance; and monitoring. Regardless of who initiates discussions, all elements of a project are subject to negotiation. Any party may terminate discussions at any time. _x000D_
Cooperative Fire Protection Agreements must include a waiver by each party of all claims against every other party for compensation for any loss, damage, personal injury, or death occurring in consequence of the performance of such agreement._x000D_
_x000D_
Any such agreement may provide for the reimbursement of any party for all or any part of the cost incurred by such party in furnishing fire protection for or on behalf of any other party. The U.S Forest Service may only provide reimbursable payments to its cooperators. Cash advances are not allowed due to statutory restrictions. Cooperators that seek reimbursement for indirect costs must have sufficient documentation necessary for allowable reimbursement for such costs. Indirect cost rate documentation and/or evidence may include, but is not limited to, accounting records, audit results, cost allocation plan, letter of indirect cost rate approval from an independent accounting firm, or other Federal agency approved rate notice applicable to agreements (such as Negotiated Indirect Cost Rate Agreement (NICRA) from their cognizant agency). _x000D_
</t>
  </si>
  <si>
    <t xml:space="preserve">Except for provisions necessary for legal compliance, all elements of the non-assistance cooperative agreement are subject to negotiation and modification. Both parties are expected to negotiate, resolve, and document differences in cost and/or proposed work in writing. Any party may terminate discussions at any time. None of the parties should perform work outside the scope of the existing instrument. </t>
  </si>
  <si>
    <t>{"types":{"moe":false,"formula":false,"matching":true},"matching":{"requirementFlag":"voluntary","percent":"0","description":"There is a statutory requirement that agreements under this CFDA description are reciprocal between the parties and that parties to the agreement will bring contributions to the collaborative arrangement. "}}</t>
  </si>
  <si>
    <t>{"awarded":"quarterly","description":"Cooperative Fire Protection Agreements may last up to 5 years."}</t>
  </si>
  <si>
    <t>[{"code":"program","isSelected":false},{"code":"cash","isSelected":false},{"code":"progress","isSelected":false},{"code":"expenditure","isSelected":false},{"code":"performanceMonitoring","isSelected":true,"description":"Program, cash, progress, expenditure, and performance reports are not applicable to emergency response.  For non-emergency projects, performance and expenditure reports may be applicable. "}]</t>
  </si>
  <si>
    <t>All related data, information, records and accounts shall be retained for a period of 3 years beyond the date of submission of final financial reports. Financial and programmatic records will be made available to the Forest Service or its designated agent upon request.</t>
  </si>
  <si>
    <t>12-1115-0-1-302;</t>
  </si>
  <si>
    <t xml:space="preserve">(Cooperative Agreements (Discretionary Grants)) FY 17$1,671,485.00; FY 18 est $1,100,910.00; FY 19 FY 16 Estimate Not Available  - </t>
  </si>
  <si>
    <t>Tim Melchert1400 Independence Ave, SW, Mailstop 1138 _x000D_
, Washington, DC 20250 Email:&lt; a href='mailto:CoopFire_Agreements@fs.fed.us'&gt;CoopFire_Agreements@fs.fed.us&lt;/a&gt;Phone: 208-387-5100;</t>
  </si>
  <si>
    <t>Jul 21,2016</t>
  </si>
  <si>
    <t>https://beta.sam.gov/fal/cb37c66673b6467484609ae8a3b14269/view</t>
  </si>
  <si>
    <t>Law Enforcement Agreements</t>
  </si>
  <si>
    <t>{"list":[{"act":{"description":"Cooperative Law Enforcement Act of August 10, 1971"},"publicLaw":{"congressCode":"92","number":"82"},"USC":{"title":"16","section":"551a"},"authorizationTypes":{"USC":true,"act":true,"statute":false,"publicLaw":true,"executiveOrder":false},"usc":{"title":"16","section":"551a"}}]}</t>
  </si>
  <si>
    <t>Cooperative work between the Forest Service with State and local law enforcement agencies to enhance the enforcement and/or supervision of their laws or ordinances on lands within or part of any unit of the National Forest System. To increase the protection of persons and their property when visiting the National Forest System, and to utilize the opportunity to cooperate with States and Federal agencies in carrying out their specific responsibilities related to the National Forest System.</t>
  </si>
  <si>
    <t>cooperators include any State or political subdivision (that is, local governments).  Cooperative Law Enforcement Agreements are most commonly entered into with county governments.</t>
  </si>
  <si>
    <t xml:space="preserve">Agreements must comply with requirements in FSM 5360, Law Enforcement._x000D_
</t>
  </si>
  <si>
    <t>{"description":"In addition to the applicable form, the following elements are required, when applicable:\r\n(1) Financial plan.\r\n(2) Annual operating plan.\r\n","isApplicable":true}</t>
  </si>
  <si>
    <t xml:space="preserve">When negotiating Cooperative Law Enforcement Agreements, the discussions must cover at a minimum, a description of the project, including methodology and technical specifications, contributions and the responsibilities of the parties, deliverables, the period of performance, and monitoring.  Regardless of who initiates discussions, all elements of a project are subject to negotiation.  Any party may terminate discussions at any time. </t>
  </si>
  <si>
    <t>{"awarded":"other","description":"Agreements may be in place for a period of up to five (5) years. ","awardedDescription":"Reimbursable payments are authorized. Advance payments are not authorized.\r\n\r\nReimbursable cooperator enforcement expenses must be listed in an approved operating plan, expended in connection with activities on NFS lands, and be expenses beyond those which the cooperator is normally able to provide.\r\n\r\nDuring extraordinary situations such as, but not limited to: fire emergency, drug enforcement activities, or certain group gatherings, the U.S. Forest Service may request to provide additional special enforcement activities.  The U.S. Forest Service will reimburse the cooperator for only the additional activities requested and not for activities that are regularly performed by the cooperating agency."}</t>
  </si>
  <si>
    <t>[{"code":"program","isSelected":true,"description":"Complete and furnish annually the U.S. Forest Service with Form FS-5300-5, Cooperative Law Enforcement Activity Report, identifying the number of crimes occurring on NFS lands.  The report shall follow the FBI Uniform Crime Reporting groupings, Part I and Part II offenses.  Offenses and arrest information shall be combined and reported for each crime.  This report shall separate the crimes handled under this agreement from those handled during regular duties.\r\n\r\nIn addition, the cooperating agency should provide the U.S. Forest Service Principal Contact, listed, with case reports and timely information relating to incidents/crimes in connection with activities on NFS lands"},{"code":"cash","isSelected":false},{"code":"progress","isSelected":false},{"code":"expenditure","isSelected":true,"description":"Billing the U.S. Forest Service should include actual costs incurred to date, displayed by separate cost elements, excluding any previous payment(s) made to the date of the invoice, not to exceed the cumulative funds obligated as specified on the Annual Operating Plan.  Billing frequency should be specified in the Annual Operating Plan."},{"code":"performanceMonitoring","isSelected":false}]</t>
  </si>
  <si>
    <t>The U.S. Forest Service or Comptroller General, through any authorized representative, should be granted access to and the right to examine all records related to each agreement.   “Records” include books, documents, accounting procedures and practices, and other data, regardless of type and regardless of whether such items are in written form, in the form of computer data, or in any other form.</t>
  </si>
  <si>
    <t xml:space="preserve">(Cooperative Agreements) FY 17$2,289,179.00; FY 18 est $1,024,448.00; FY 19 FY 16$3,446,563.00; - </t>
  </si>
  <si>
    <t>Tracie L. Wilkinson201 14th Street SW, Washington , DC 20024 Email:&lt; a href='mailto:tracielwilkinson@fs.fed.us'&gt;tracielwilkinson@fs.fed.us&lt;/a&gt;Phone: 202-205-1664;</t>
  </si>
  <si>
    <t>https://beta.sam.gov/fal/33764eeb83f142eca89306bf6881ce88/view</t>
  </si>
  <si>
    <t>Cooperative Forest Road Agreements</t>
  </si>
  <si>
    <t>{"list":[{"act":{"description":"Surface Transportation Act of 1978"},"USC":{"title":"23","section":"105 &amp; 205"},"authorizationTypes":{"USC":true,"act":true,"statute":false,"publicLaw":false,"executiveOrder":false},"usc":{"title":"23","section":"105 &amp; 205"}},{"act":{"description":"National Forest Road and Trails Act of October 13, 1964"},"publicLaw":{"congressCode":"88","number":"657"},"USC":{"title":"16","section":"532-538"},"authorizationTypes":{"USC":true,"act":true,"statute":false,"publicLaw":true,"executiveOrder":false},"usc":{"title":"16","section":"532-538"}}]}</t>
  </si>
  <si>
    <t>Allows the Forest Service to work cooperatively with State, county, or local public road authorities for the cooperative planning, survey, design, construction, reconstruction, improvement and maintenance of certain "Forest Roads" (as defined by 36 CFR 212.1)</t>
  </si>
  <si>
    <t>State, county or local public road authorities</t>
  </si>
  <si>
    <t xml:space="preserve">Other Requirements. _x000D_
a.  Direction regarding jurisdiction over forest transportation facilities is found in FSM 7703.3._x000D_
b.  Direction regarding common transportation interests with local public road authorities is found in FSM 7703.4.  _x000D_
</t>
  </si>
  <si>
    <t>{"description":"Either the Forest Service or the Partnering Organization may initiate a Forest Roads Agreement. \r\n\r\nIn addition to the applicable form, the following elements are required, when applicable:\r\nFor Cooperative Road Agreements:\r\n(1) Schedule A.\r\n(2) Maintenance plan, when applicable.\r\n(3) Project Agreement, when applicable.\r\n(4) Financial plan, when entering into a project agreement.\r\n"}</t>
  </si>
  <si>
    <t xml:space="preserve">When negotiating Forest Road Agreements, the discussions must cover at a minimum, a description of the project, including methodology and technical specifications, contributions and the responsibilities of the parties, deliverables, the period of performance, and monitoring.  Regardless of who initiates discussions, all elements of a project are subject to negotiation.  Any party may terminate discussions at any time. </t>
  </si>
  <si>
    <t xml:space="preserve">Agreements are in effect for up to five years from the date of execution, as negotiated. </t>
  </si>
  <si>
    <t>{"awarded":"other","description":"Agreements are in effect for up to five years from the date of execution, as negotiated. ","awardedDescription":"Reimbursable payments are preferred. "}</t>
  </si>
  <si>
    <t>[{"code":"program","isSelected":false},{"code":"cash","isSelected":false},{"code":"progress","isSelected":false},{"code":"expenditure","isSelected":false},{"code":"performanceMonitoring","isSelected":true,"description":"Performance reporting is required no less than annually and no more than quarterly, as negotiated in agreement instrument between parties. "}]</t>
  </si>
  <si>
    <t>12-1103-0-1-302;12-1106-0-1-302;69-0500-0-1-404;69-8083-0-7-401;</t>
  </si>
  <si>
    <t xml:space="preserve">(Cooperative Agreements) FY 17$7,260,141.00; FY 18 est $4,579,586.00; FY 19 FY 16$616,950.00; - </t>
  </si>
  <si>
    <t>David Payne201 14th Street, SW Suite 3C, Washington , DC 20024 Email:&lt; a href='mailto:davidpayne@fs.fed.us'&gt;davidpayne@fs.fed.us&lt;/a&gt;Phone: 202-205-0963;</t>
  </si>
  <si>
    <t>https://beta.sam.gov/fal/e1f971541d2949f2be7cf042718d0c14/view</t>
  </si>
  <si>
    <t>Research Joint Venture and Cost Reimbursable Agreements</t>
  </si>
  <si>
    <t>{"list":[{"act":{},"publicLaw":{"congressCode":"95","number":"113"},"USC":{"title":"7","section":"3318 and 3319a"},"authorizationTypes":{"USC":true,"act":true,"publicLaw":true},"usc":{"title":"7","section":"3318 and 3319a"}}]}</t>
  </si>
  <si>
    <t>To increase participation by partners in Agricultural rangeland and forestry research activities.</t>
  </si>
  <si>
    <t>Joint Venture Agreements:  State cooperative institution, State department of agriculture, college, university, other research or educational institution or organization, Federal or private agency or organization, individual, or any other party
Cost Reimbursable Agreements:  State cooperative institutions or other colleges and universities
Forestry and Rangeland Research Institutions.</t>
  </si>
  <si>
    <t>The Forest Service has partnership authorities to enter into agreements and cooperative arrangements with willing members of the public, which include but are not limited to, for profit; non-profits; institutions of higher education; federal, state, local, and Native American tribe governments; foreign governments and organizations.</t>
  </si>
  <si>
    <t>{"description":"The partner must maintain current information in the System for Award Management (SAM) until receipt of final payment. This requires review and update to the information at least annually after the initial registration, and more frequently if required by changes in information. System for Award Management (SAM) means the Federal repository into which an entity must provide information required for the conduct of business as a Cooperative. Additional information about registration procedures may be found at the SAM Internet site (currently at https://www.sam.gov). Also, the partner must immediately inform the U.S. Forest Service if they or any of their principals are presently excluded, debarred, or suspended from entering into covered transactions with the Federal Government according to the terms of 2 CFR Part 180. Additionally, should the partner or any of their principals receive a transmittal letter or other official Federal notice of debarment or suspension, they shall notify the U.S. Forest Service without undue delay. This applies whether the exclusion, debarment, or suspension is voluntary or involuntary.","isApplicable":true}</t>
  </si>
  <si>
    <t>{"environmentalImpact":{"reports":[{"isSelected":true,"reportCode":"otherRequired"}]},"description":"Preapplication coordination is required. Environmental impact information is not required for this program.  The U.S. Forest Service may approach or be approached by a potential partner to enter into a partnership or cooperative agreement. Any party may initiate discussions to enter into an agreement."}</t>
  </si>
  <si>
    <t>{"description":"A partnership agreement is not considered a procurement contract under the Federal Acquisition Regulations (FAR) or a grant as that term is used in the Federal Grants and Cooperative Agreements Act, 31 U.S.C. 6301 et seq. Joint venture and cost reimbursable agreements do not incorporate 2 CFR Part 200 into the terms of the agreement. A Joint venture and cost reimbursable agreement is a mutually binding legal relationship between two or more parties creating obligations that are enforceable or otherwise recognizable at law. Partnership agreements do not require competition as the partner is required to provide a contribution or match to the agreement. Contributions are necessary to meet the intent and requirements of mutual interest mutual benefit partnership as stated in the authorizing authority provided to the U.S. Forest Service by Congress. Contributions from either party may include cash, services, in-kind contributions, donation of equipment, volunteer labor, and so forth."}</t>
  </si>
  <si>
    <t>{"types":{"moe":false,"formula":false,"matching":true},"formula":{"title":"","chapter":"","part":"","subPart":"","publicLaw":"","description":""},"matching":{"requirementFlag":"mandatory","percent":"20","description":"Matching Requirements: Percent: Other For Joint venture agreements, the partner’s contribution should not be less than 20 percent of the total research project to include all costs. The partner may satisfy the matching requirement by providing cash, real or personal property, services, and/or in-kind contributions, such as volunteer labor. \n\nThere is no matching requirement for Forest Service Research Cost-Reimbursable Agreements.  Reimbursable costs shall include the actual direct costs of performance, as mutually agreed on by the parties, and the indirect costs of performance, not exceeding 10 percent of the direct costs."},"moe":{"description":""}}</t>
  </si>
  <si>
    <t>{"awarded":"other","description":"Joint Venture and Cost Reimbursable Agreements may last up to a maximum of 5 years. Method of awarding/releasing assistance: Payment is generally made on a reimbursement basis. Cash advances are limited to Joint Venture Agreements. Cooperator cash advances are limited to the minimum amount needed to perform anticipated activities or no more than is needed for a 30-day period, whichever is less."}</t>
  </si>
  <si>
    <t>[{"code":"program","isSelected":false,"description":""},{"code":"cash","isSelected":false,"description":""},{"code":"progress","isSelected":false,"description":""},{"code":"expenditure","isSelected":false,"description":""},{"code":"performanceMonitoring","isSelected":true,"description":"Agreements require performance reports. Frequency and level of detail are based on the type or complexity of the project. At a minimum, performance reports are submitted at least annually."}]</t>
  </si>
  <si>
    <t>Retain all records pertinent to this agreement for a period of no less than 3 years from the expiration or termination date. Records include books, documents, accounting procedures and practice, and other data, regardless of the type or format.</t>
  </si>
  <si>
    <t>12-1104-0-0-302;</t>
  </si>
  <si>
    <t xml:space="preserve">(Direct Payments for Specified Use) FY 17$70,997,322.00; FY 18 est $51,653,417.00; FY 19 - </t>
  </si>
  <si>
    <t>{"flag":"none","description":"See Research Stations.  https://www.fs.fed.us/research/"}</t>
  </si>
  <si>
    <t>Jacqueline Henry1400 Independence Ave, SW, Washington, DC 20250 Email:&lt; a href='mailto:jacquelinehenry@fs.fed.us'&gt;jacquelinehenry@fs.fed.us&lt;/a&gt;Phone: 703-605-4776;</t>
  </si>
  <si>
    <t>https://www.fs.fed.us/research/</t>
  </si>
  <si>
    <t>Sep 03,2018</t>
  </si>
  <si>
    <t>https://beta.sam.gov/fal/c35b11ebfa9848a0a388df7dae9fac29/view</t>
  </si>
  <si>
    <t>Rural Energy Savings Program (RESP)</t>
  </si>
  <si>
    <t>RESP</t>
  </si>
  <si>
    <t>RURAL UTILITIES SERVICE, AGRICULTURE, DEPARTMENT OF</t>
  </si>
  <si>
    <t>{"list":[{"act":{"description":"Farm Security and Rural Investment Act of 2002"},"publicLaw":{"congressCode":"107","number":"171"},"USC":{"title":"7","section":"8107a"},"authorizationTypes":{"USC":true,"act":true,"publicLaw":true},"usc":{"title":"7","section":"8107a"}},{"act":{"description":"Section 6205 of the Agricultural Act of 2014"},"parentAuthorizationId":"d5b928e016d76c6227cd29f36c42a4e2","publicLaw":{"congressCode":"113","number":"79"},"authorizationTypes":{"act":true,"publicLaw":true}}]}</t>
  </si>
  <si>
    <t xml:space="preserve">To help rural families and small businesses achieve cost savings </t>
  </si>
  <si>
    <t>{"description":"The following documents are required in order to submit a completed application: Letter of intent, energy efficiency program implementation work plan, environmental compliance agreement, a pro forma balance sheet, itemized budget for RESP activities and other applicable documents as specified within the RESP Notice of Funds Availability (NOFA).","isApplicable":true}</t>
  </si>
  <si>
    <t>{"environmentalImpact":{"reports":[{"isSelected":true,"reportCode":"statement"},{"isSelected":true,"reportCode":"otherRequired"}]},"description":"The application process consists\nof two steps. To be considered for this\nfunding, Applicants must submit their\ndocumentation no later than the\nmandatory dates set forth herein.\nStep 1: To be considered for financing\npursuant to this notice, an Applicant\nseeking financing must submit a Letter\nof intent to apply, as provided herein,\nin an electronic Portable Document\nFormat (PDF), not to exceed 10 MB in\nsize, by electronic mail (email) to\nRESP@wdc.usda.gov. This Notice will\nremain open until September 30, 2019;\nor until all funds available for this year\nhave been obligated; or changed by a\nsubsequent notice. If funds are\nexhausted prior to the end of the open\nperiod, applicants that qualify based on\ntheir Letter of Intent will be placed in\na queue, and will be notified when\nfunds become available. Late or\nincomplete Letters of Intent will not be\nconsidered by RUS.\nStep 2: An RESP Applicant that has\nbeen invited in writing by RUS to\nproceed with the loan application, as\nprovided in this NOFA, will have up to\nsixty (60) days to complete the\ndocumentation for a complete\napplication. The sixty (60) day\ntimeframe will begin from the date the\nRESP Applicant receives an email with\nRUS’ Invitation to proceed. If the\ndeadline to submit the completed\napplication falls on Saturday, Sunday,\nor a Federal holiday, the application is\ndue the next business day. Instructions\non how to submit the loan application\npackage will be included in the RUS\nInvitation to proceed to the RESP\nApplicant."}</t>
  </si>
  <si>
    <t xml:space="preserve">The RUS Administrator, has the discretion to make the final decision on approvals of the loans upon a finding that the applicant has met the criteria as outlined in the RESP Notice of Funds.  </t>
  </si>
  <si>
    <t>{"awarded":"other","description":"RESP loans are generally made for a period up to 10 years. Any disbursements of loan funds to an eligible entity in 12 consecutive months from the date of the first advance shall not exceed 50 percent of the approved loan amount.","awardedDescription":"See NOFA"}</t>
  </si>
  <si>
    <t>[{"code":"program","isSelected":true,"description":"See NOFA for required reports"},{"code":"cash","isSelected":false,"description":""},{"code":"progress","isSelected":false,"description":""},{"code":"expenditure","isSelected":true,"description":"See NOFA for required reports"},{"code":"performanceMonitoring","isSelected":true,"description":"See NOFA for required reports"}]</t>
  </si>
  <si>
    <t>12-1230-0-1-271;</t>
  </si>
  <si>
    <t xml:space="preserve">(Direct Loans) FY 17$24,273,000.00; FY 18 est $153,750,777.00; FY 19 est $60,000,000.00; - </t>
  </si>
  <si>
    <t>Range of loan size is from $200,000 to $13,000,000.00.
The average is $3,034,147.00</t>
  </si>
  <si>
    <t>Please see the NOFA for all information</t>
  </si>
  <si>
    <t>Christopher McLean1400 Independence Ave., Stop 1560_x000D_
, Washington, DC 20250 Email:&lt; a href='mailto:christopher.mclean@wdc.usda.gov'&gt;christopher.mclean@wdc.usda.gov&lt;/a&gt;Phone: 202-720-9545;</t>
  </si>
  <si>
    <t>https://www.rd.usda.gov/programs-services/rural-energy-savings-program</t>
  </si>
  <si>
    <t xml:space="preserve">10.850 Rural Electrification Loans and Loan Guarantees; </t>
  </si>
  <si>
    <t>Please see the NOFA for criteria</t>
  </si>
  <si>
    <t>Aug 02,2017</t>
  </si>
  <si>
    <t>https://beta.sam.gov/fal/6977e74b7b5a4f4bb1a940a8d2ff5817/view</t>
  </si>
  <si>
    <t>Part 1774 Special Evaluation Assistance for Rural Communities and Households (SEARCH)</t>
  </si>
  <si>
    <t>SEARCH Grant Program</t>
  </si>
  <si>
    <t>{"list":[{"act":{"description":"The Food, Conservation and Energy Act, Public Law 110-234 (Farm Bill) amended Section 306(a)(2) of the Consolidated Farm and Rural Development Act (CONACT) (7 U.S.C. 1926 (a)(2)"},"USC":{"title":"7","section":"1926 (a)(2)"},"authorizationTypes":{"USC":true,"act":true},"usc":{"title":"7","section":"1926 (a)(2)"}}]}</t>
  </si>
  <si>
    <t xml:space="preserve">To make predevelopment planning grants for feasibility studies, design assistance, and technical assistance to financially distressed communities in rural areas with populations of 2,500 or fewer inhabitants for water and waste disposal projects. </t>
  </si>
  <si>
    <t>Applicants must be (1) public bodies or governmental entities such as states, municipalities, counties, districts, authorities, and other political subdivisions of a State; (2) nonprofit organizations such as associations, cooperatives, private nonprofit corporations, and institutions of higher education and hospitals; (3) Native American Indian tribes on Federal and State reservations, other federally recognized Indian tribes, and Native American Organizations (includes Indian groups, cooperatives, corporations, partnerships, and associations).</t>
  </si>
  <si>
    <t>Beneficiaries are the entities or organizations eligible to develop projects under the Water and Waste Disposal Loan and Grant Program. Eligible entities include (1) public bodies or governmental entities such as municipalities, counties, districts, authorities, and other political subdivisions of a State, (2) nonprofit organizations such as associations, cooperatives, and private nonprofit corporations, (3) Native American Indian tribes on Federal and State reservations and other federally recognized Indian tribes.</t>
  </si>
  <si>
    <t>{"description":"Evidence of legal existence and authority, organizational documents, certified list of directors, evidence of tax exempt status, current  audit.","isApplicable":true}</t>
  </si>
  <si>
    <t>{"description":"OMB Circular No. A-102 applies to this program. OMB Circular No. A-110 applies to this program. Public bodies or non-profit organizations may file applications with the RD State Office for the state in which the organization's headquarters is located. Addresses may be found on the web site of the Water and Environmental Programs http://www.rd.usda.gov/programs-services/all-programs/water-environmental-programs \n\nIntermediaries headquartered in the District of Columbia may file the application with the National Office, USDA, Rural Utilities Service, Water and Environmental Programs, STOP 1570, 1400 Independence Avenue SW, Washington, DC 20250-1570.\n\nAll required forms may be found on the RUS Water Programs web page at http://www.rurdev.usda.gov/FormsAndPublications.html; on that page, select Revolving Fund Program.\n\n(1) Application for Federal Assistance: Standard Form 424;\n(2) Budget Information Non-Construction Programs: Standard Form 424-A;\n(3) Assurances  Non-Construction Programs: Standard Form 424-B;\n(4) Certification of Compliance with Federal Requirements/Laws (see Exhibit E);\n(5) Evidence of applicants legal existence and authority in the form of certified copies of organizational documents and a certified list of directors and officers with their respective terms;\n(6) Evidence of tax exempt status from the Internal Revenue Service; \n(7) Current audit of the organization;\n(8) Explanation of budget and accounting system in place or proposed, with the administrative cost for operating the fund expressed as a percentage of the overall budget;\n(9) Form AD-1047, Certification Regarding Debarment, Suspension, and\nOther Responsibility Matters Primary Covered Transaction.\n(10) Form AD-1049, Certification Regarding Drug-Free Workplace Requirements (Grants) Alternative For Grantees Other Than Individuals.\n(11) Form AD-1048, Certification Regarding Debarment.\n(12) Attachment regarding assistance provided to Rural Development Employees as required by RD Instruction 1900-D.\n(13) Form RD 400-4, Assurance Agreement.\n(14) Form RD 400-1, Equal Opportunity Agreement.\" \n\n\nAll required forms may be found on the RUS Water Programs web page at http://www.rurdev.usda.gov/FormsAndPublications.html; on that page, select Revolving Fund Program.\n\n(1) Application for Federal Assistance: Standard Form 424;\n(2)  Budget Information Non-Construction Programs: Standard Form 424-A;\n(3) Assurances Non-Construction Programs: Standard Form 424-B;\n(4) Certification of Compliance with Federal Requirements/Laws (see Exhibit E);\n(5) Evidence of applicants legal existence and authority in the form of certified copies of organizational documents and a certified list of directors and officers with their respective terms;\n(6) Evidence of tax exempt status from the Internal Revenue Service; \n(7) Current audit of the organization;\n(8) Explanation of budget and accounting system in place or proposed, with the administrative cost for operating the fund expressed as a percentage of the overall budget;\n(9) Form AD-1047, Certification Regarding Debarment, Suspension, and\nOther Responsibility Matters Primary Covered Transaction.\n(10) Form AD-1049, Certification Regarding Drug-Free Workplace Requirements (Grants) Alternative For Grantees Other Than Individuals.\n(11) Form AD-1048, Certification Regarding Debarment.\n(12) Attachment regarding assistance provided to Rural Development Employees as required by RD Instruction 1900-D.\n(13) Form RD 400-4, Assurance Agreement.\n(14) Form RD 400-1, Equal Opportunity Agreement.\""}</t>
  </si>
  <si>
    <t>Selected applicant(s) will be notified by Form AD-622.</t>
  </si>
  <si>
    <t>If an application is rejected, the reasons for rejection are fully stated. The applicant may request a review of this decision with the National Appeals Division of USDA in accordance with USDA regulations at 7 CFR 11.</t>
  </si>
  <si>
    <t>{"awarded":"other","description":"Not Applicable","awardedDescription":"Advances and reimbursements will be disbursed over the term of the grant on request of the grantee."}</t>
  </si>
  <si>
    <t>[{"code":"program","isSelected":true,"description":"Quarterly or semi-annual narrative reports"},{"code":"cash","isSelected":false,"description":""},{"code":"progress","isSelected":false,"description":""},{"code":"expenditure","isSelected":false,"description":""},{"code":"performanceMonitoring","isSelected":false,"description":""}]</t>
  </si>
  <si>
    <t>{"isApplicable":true,"description":"In accordance with the provisions of 2 CFR 200, Uniform Administrative Requirements, Cost Principles and Audit Requirements, Subpart F, Audit Requirements (Revised, December 26, 2013)nonfederal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Subpart F. Annual audit or Management Report"}</t>
  </si>
  <si>
    <t>12-1980-0-1-452;</t>
  </si>
  <si>
    <t xml:space="preserve">(Project Grants) FY 17$2,410,383.00; FY 18 est $4,000,000.00; FY 19 est $0.00; FY 16$3,515,212.00; - </t>
  </si>
  <si>
    <t>$7,500 to $30,000.  Average is $25,918.00</t>
  </si>
  <si>
    <t>7 CFR Part 1774; RUS Instruction 1780;  OMB Circular A-87, OMB Circular A-110, OMB Circular A-102 or OMB Circular A-122; Executive Order 12866;  and Executive Order 12988</t>
  </si>
  <si>
    <t>Stephen Saulnier1400 Independence Ave., SW, Stop 1570, Washington, DC 20005 Email:&lt; a href='mailto:stephen.saulnier@wdc.usda.gov'&gt;stephen.saulnier@wdc.usda.gov&lt;/a&gt;Phone: (202) 690-2525;</t>
  </si>
  <si>
    <t>http://www.rd.usda.gov/programs-services/all-programs/water-environmental-programs</t>
  </si>
  <si>
    <t>Projects will be selected based primarily on the funding priorities in Section 1780.17 of RUS Instruction 1780. The State Program Official discretionary points stated in Section 1780.17 (e) of RUS Instruction 1780 can also include consideration of the following criteria:_x000D_
_x000D_
	(a)  Systems with limited resources._x000D_
_x000D_
	(b)  Smallest systems with lowest incomes. _x000D_
_x000D_
	(c)  Funds availability.</t>
  </si>
  <si>
    <t>Sep 09,2009</t>
  </si>
  <si>
    <t>https://beta.sam.gov/fal/44e8cc5ef0c84c9f9f8d590eb29903b1/view</t>
  </si>
  <si>
    <t>Water and Waste Disposal Systems for Rural Communities</t>
  </si>
  <si>
    <t>{"list":[{"act":{"description":"Consolidated Farm and Rural Development Act, as amended, Section 306, Public Law 92-419, 7 U.S.C. 1926.\r\n"},"authorizationTypes":{"USC":false,"act":true,"statute":false,"publicLaw":false,"executiveOrder":false}}]}</t>
  </si>
  <si>
    <t>Provide loan and grant funds for water and waste projects serving the most financially needy communities. Financial assistance should result in reasonable user costs for rural residents, rural businesses, and other rural users.</t>
  </si>
  <si>
    <t>PROJECT GRANTS;DIRECT LOANS;GUARANTEED/INSURED LOANS</t>
  </si>
  <si>
    <t xml:space="preserve">Municipalities, counties, other political subdivisions of a State such as districts and authorities, associations, cooperatives, corporations operated on a not-for-profit basis, Indian tribes on Federal and State reservations and other Federally recognized Indian tribes. The applicant must: (1) be unable to finance the proposed project from its own resources or through commercial credit at reasonable rates and terms; and (2) have the legal authority necessary for constructing, operating, and maintaining the proposed facility or service, and for obtaining, giving security for, and repaying the proposed loan. Assistance is authorized for eligible applicants in rural areas of the United States, Puerto Rico, the Virgin Islands, Guam, Commonwealth of Northern Mariana Islands, American Samoa, and to the extent the Secretary determines feasible and appropriate, the Trust Territory of the Pacific Islands. </t>
  </si>
  <si>
    <t xml:space="preserve">Users of the applicant systems, which are previously described as public bodies, private nonprofit corporations, Indian tribes, and individuals. </t>
  </si>
  <si>
    <t>{"description":"Evidence of legal and organizational capacity, economic feasibility and financial responsibility relative to the activity for which assistance is requested. OMB Circular No. A-87 applies to this program. ","isApplicable":true}</t>
  </si>
  <si>
    <t>{"environmentalImpact":{"reports":[{"isSelected":true,"reportCode":"statement"},{"isSelected":true,"reportCode":"assessment"},{"isSelected":true,"reportCode":"ExecutiveOrder12372"},{"isSelected":true,"reportCode":"otherRequired"}]},"description":"An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</si>
  <si>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{"description":"OMB Circular No. A-102 applies to this program. OMB Circular No. A-110 applies to this program. USDA Rural Development (RD) offices administer the program on the local level. Applications include the criteria specified within 7 CFR 1777.  This includes, but is not limited to, the requirement of applicants to file an application Form SF-424, Application for Federal Assistance, with the appropriate Rural Development (RD) Office. "}</t>
  </si>
  <si>
    <t xml:space="preserve">Applications will be reviewed and scored for funding priority by the RD State Office.  After the application has been reviewed at the local level, it is forwarded to the RD State Director for review and processing instructions.  Following completion of application processing requirements and loan/grant approval, funds are made available to the applicant.  As needed, the RD State Director may request supplemental funding from the RUS National Office.   </t>
  </si>
  <si>
    <t xml:space="preserve">Dependent upon funding and whether the application is considered complete.  A determination on a complete application will be made within 15 federal working days.  If complete, an eligibility and funding determination will be issued within 45 working days. </t>
  </si>
  <si>
    <t xml:space="preserve">An application determined ineligible may request a review of this decision with the National Appeals Division of USDA in accordance with USDA regulations at 7 CFR 11. </t>
  </si>
  <si>
    <t>{"awarded":"other","description":"Not Applicable","awardedDescription":"Requests for funds are granted as needed. "}</t>
  </si>
  <si>
    <t>{"isApplicable":true,"description":"In accordance with the provisions of 2 CFR 200, Uniform Administrative Requirements, Cost Principles and Audit Requirements, Subpart F, Audit Requirements (Revised, December 26, 2013)nonfederal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Subpart F. Annual audit or Management Report "}</t>
  </si>
  <si>
    <t xml:space="preserve">Required to maintain records and accounts to assure funds are used for authorized purposes. </t>
  </si>
  <si>
    <t>12-4218-0-3-452;12-4155-0-3-452;</t>
  </si>
  <si>
    <t xml:space="preserve">(Project Grants) FY 17$443,139,085.00; FY 18 est $851,913,500.00; FY 19 est $0.00; FY 16$428,989,305.00; - (Direct Loans) FY 17$1,307,533,636.00; FY 18 est $141,176,471.00; FY 19 est $1,200,000,000.00; FY 16$1,187,928,146.00; - (Guaranteed/Insured Loans) FY 17$5,070,341.00; FY 18 est $50,000,000.00; FY 19 est $0.00; FY 16$7,028,500.00; - </t>
  </si>
  <si>
    <t>(Direct Loans) $22,000 to $17,900,000; average $2,096,294
(Grants) $34,682 to $14,307,000; average $952,987
(Guaranteed/Insured Loans) $210,000 to $3,200,000; average $845,057.00</t>
  </si>
  <si>
    <t>7 CFR 1780, Water and Waste Loans and Grants, 7 CFR 1779, Water and Waste Disposal Program Guaranteed Loans.</t>
  </si>
  <si>
    <t>{"flag":"appendix","description":"See Regional Agency Offices. Consult local telephone directory under United States Government, Department of Agriculture, for Rural Development office number. If no listing, get in touch with the appropriate Rural Development State Office listed in Appendix IV of the Catalog."}</t>
  </si>
  <si>
    <t>Assistant Administrator, Water and Environmental Programs,Rural Utilities Service, Department of Agriculture, 1400 Independence Ave., SW, Stop 1548, Washington, DC 20250 Email:&lt; a href='mailto:edna.primrose@wdc.usda.gov'&gt;edna.primrose@wdc.usda.gov&lt;/a&gt;Phone: (202) 690-2670.;</t>
  </si>
  <si>
    <t xml:space="preserve">11.300 Investments for Public Works and Economic Development Facilities; 14.218 Community Development Block Grants/Entitlement Grants; </t>
  </si>
  <si>
    <t xml:space="preserve">In selecting applications for funding, the agency cooperates with appropriate State agencies. RUS assistance for water and waste disposal projects will be directed toward truly rural areas and rural communities. Considerations for available funds emphasize such criteria as, but not limited to: Population; low income unemployment; and health and sanitary problems. RUS financed facilities will be consistent with any development plans of the State, multi-jurisdictional area, county, or municipality in which the proposed project is located. </t>
  </si>
  <si>
    <t>https://beta.sam.gov/fal/cc6eae8282e24f468564ec75a281cd53/view</t>
  </si>
  <si>
    <t>Technical Assistance and Training Grants</t>
  </si>
  <si>
    <t>TAT Grants</t>
  </si>
  <si>
    <t>{"list":[{"act":{"description":"Consolidated Farm and Rural Development Act, as amended, Sections 306(a)(16)(A), Public Law 99-198, 7 U.S.C. 1926(a)."},"authorizationTypes":{"act":true}}]}</t>
  </si>
  <si>
    <t>To identify and evaluate solutions to water and waste disposal problems in rural areas; to assist applicants in preparing applications made in accordance with 7 CFR 1780; to improve operation and maintenance of water and waste disposal facilities in rural areas.</t>
  </si>
  <si>
    <t xml:space="preserve">Eligible entities must be private nonprofit organizations. Applicants must have proven ability, background, experience, legal authority and actual capacity to provide technical assistance and/or training on a regional basis to associations. </t>
  </si>
  <si>
    <t xml:space="preserve">Entities that may be eligible for water and waste disposal loans and grants (10.760) such as municipalities, counties, districts, authorities, and other political subdivisions of a State, organizations operated on a not-for-profit basis, such as associations, cooperatives, or private corporations, Indian tribes on Federal and State reservations and other federally recognized Indian tribes. </t>
  </si>
  <si>
    <t>{"description":"This program is subject to the provisions of OMB Circular Nos. A-110 and A-122.","isApplicable":false}</t>
  </si>
  <si>
    <t>{"environmentalImpact":{"reports":[{"isSelected":false,"reportCode":"statement"},{"isSelected":true,"reportCode":"assessment"},{"isSelected":false,"reportCode":"ExecutiveOrder12372"},{"isSelected":true,"reportCode":"otherRequired"}]},"description":"Standard application forms as furnished by RUS must be used for this program. "}</t>
  </si>
  <si>
    <t>{"description":"OMB Circular A-110 applies to this program. This program is subject to the provisions of OMB Circular A-122. An ï¿½Application for Federal Assistance,ï¿½ Form SF 424, will be filed with the appropriate Rural Development (RD) State Office or the Rural Utilities Service (RUS) National Office between October 1 and December 31 each fiscal year. "}</t>
  </si>
  <si>
    <t xml:space="preserve">Applications received by an RD State Office will be reviewed and forwarded with any written comments within seven working days to the RUS approval official. </t>
  </si>
  <si>
    <t>{"flag":"yes","list":[{"start":"2011-10-01","end":"2011-12-31"}]}</t>
  </si>
  <si>
    <t>Applicants normally will be notified of funding eligibility within 45 days after December 31. The RD State Office or RUS National Office will provide instructions and additional forms to eligible applicants to continue processing the application for approval.</t>
  </si>
  <si>
    <t xml:space="preserve">If an application is rejected, the reasons for rejection are fully stated. The applicant may request a review of this decision with the National Appeals Division of USDA in accordance with USDA regulations at 7 CFR 11. </t>
  </si>
  <si>
    <t>{"awarded":"quarterly","description":"A time limitation is not specified, however, priority will be given to applicants whose time frame for completion of the technical assistance and/or training grant project is 12 months or less."}</t>
  </si>
  <si>
    <t>[{"code":"program","isSelected":true,"description":"All grantees will submit quarterly reports to the RUS National Office through the appropriate RD State Office. "},{"code":"cash","isSelected":false},{"code":"progress","isSelected":false},{"code":"expenditure","isSelected":false},{"code":"performanceMonitoring","isSelected":false}]</t>
  </si>
  <si>
    <t xml:space="preserve">Financial records, supporting documents, statistical records, and all other records pertinent to the grant must be retained for a period of at least three years after closing. </t>
  </si>
  <si>
    <t xml:space="preserve">(Project Grants) FY 17$20,108,621.00; FY 18 est $41,164,931.00; FY 19 est $0.00; FY 16$20,118,511.00; - </t>
  </si>
  <si>
    <t>$50,000 to $9,100,000.  Average: $914,028.00</t>
  </si>
  <si>
    <t>7 CFR, Part 1775, Technical Assistance and Training Grants.</t>
  </si>
  <si>
    <t>{"flag":"appendix","description":"Consult your local telephone directory for RD district office number. If no listing, get in touch with the appropriate RD State Office listed in Appendix IV of the Catalog."}</t>
  </si>
  <si>
    <t>Edna PrimroseRural Utilities Service, 1400 Independence Ave.,  SW, Stop 1548, Washington, DC 20250 Email:&lt; a href='mailto:edna.primrose@wdc.usda.gov'&gt;edna.primrose@wdc.usda.gov&lt;/a&gt;Phone: (202) 720-0986;</t>
  </si>
  <si>
    <t>http://www.rd.usda.gov/programs-services/water-waste-disposal-technical-assistance-training-grants</t>
  </si>
  <si>
    <t xml:space="preserve">Assistance will be directed to those applicants who: (1) have demonstrated ability to provide technical assistance and/or training to rural associations; (2) propose to serve multi-state, regional, or nationwide areas; (3) maximize use of grant funds for direct staffing of activities that are delivered to the associations; and (4) the population of the associations served have low income. </t>
  </si>
  <si>
    <t>https://beta.sam.gov/fal/67467b0656214cb9b64230cbfa55a742/view</t>
  </si>
  <si>
    <t>Solid Waste Management Grants</t>
  </si>
  <si>
    <t>{"list":[{"act":{"description":"Consolidated Farm and Rural Development Act, as amended, Section 310B, Public Law 101-624, 7 U.S.C. 1932."},"authorizationTypes":{"USC":false,"act":true,"statute":false,"publicLaw":false,"executiveOrder":false}}]}</t>
  </si>
  <si>
    <t>To reduce or eliminate pollution of water resources and improve planning and management of solid waste disposal facilities in rural areas.</t>
  </si>
  <si>
    <t>Entities eligible for grants are nonprofit organizations, including:  Private, nonprofit organizations that have been granted tax exempt status by the Internal Revenue Service (IRS); and public bodies including local governmental-based multijurisdictional organizations.  Applicants must have the proven ability, background, experience, legal authority, and actual capacity to provide technical assistance and/or training on a regional basis to eligible beneficiaries.</t>
  </si>
  <si>
    <t xml:space="preserve">The entities that receive assistance are: (1) municipalities, counties, districts, authorities, and other political subdivisions of a State; (2) organizations operated on a not-for-profit basis, such as associations, cooperatives, and private nonprofit corporations; (3) and, Indian tribes on Federal and State reservations and other federally recognized Indian tribes. </t>
  </si>
  <si>
    <t>{"description":"Evidence of legal capacity, economic feasibility, and ability to deliver technical assistance and/or training. This program is excluded from coverage under OMB Circular No. A-87. ","isApplicable":true}</t>
  </si>
  <si>
    <t>{"description":"This program is excluded from coverage under OMB Circular No. A-102. OMB Circular No. A-110 applies to this program. OMB Circular A-110 applies to this program. This program is subject to the provisions of OMB Circular A-122. The Water and Environmental Programs of the USDA Rural Utilities Service administers the program.  Applications include the criteria specified within 7 CFR 1775.  This includes, but is not limited to, the requirement to submit an application Form SF-424, Application for Federal Assistance, to the National Office in Washington, DC. "}</t>
  </si>
  <si>
    <t xml:space="preserve">The Water and Environmental Programs staff in Washington, DC, will review and process the application. Following completion of application processing requirements and grant approval, funds are made available to the applicant on a reimbursement basis. </t>
  </si>
  <si>
    <t xml:space="preserve">Dependent upon funding availability and the completeness of the application.  From 60 to 120 days following the submission deadline. </t>
  </si>
  <si>
    <t>{"awarded":"other","description":"A time limitation is not specified, however, priority will be given to applicants whose time frame for completion of the grant project is 12 months or less.","awardedDescription":"Upon request"}</t>
  </si>
  <si>
    <t>[{"code":"program","isSelected":true,"description":"All grantees will submit quarterly reports to the RUS approval official. "},{"code":"cash","isSelected":false},{"code":"progress","isSelected":true,"description":"All grantees will submit quarterly reports to the RUS approval official. "},{"code":"expenditure","isSelected":true,"description":"All grantees will submit quarterly reports to the RUS approval official. "},{"code":"performanceMonitoring","isSelected":false}]</t>
  </si>
  <si>
    <t xml:space="preserve">Records and accounts are required to reflect the project operations. </t>
  </si>
  <si>
    <t xml:space="preserve">(Project Grants) FY 17$4,343,994.00; FY 18 est $4,202,873.00; FY 19 est $0.00; FY 16$4,284,791.00; - </t>
  </si>
  <si>
    <t>$16540 to $815,000. Average: $127,765.00</t>
  </si>
  <si>
    <t>7 CFR 1775</t>
  </si>
  <si>
    <t>{"flag":"appendix","description":"See Regional Agency Offices. Consult local telephone directory under United States Government, Department of Agriculture, for Rural Development office number.  If no listing, get in touch with the appropriate RD State Office listed in Appendix IV of the Catalog."}</t>
  </si>
  <si>
    <t>Edna PrimroseRural Utilities Service, Department of Agriculture, 1400 Independence Ave., SW, Stop 1548, Washington, DC 20250 Email:&lt; a href='mailto:edna.primrose@wdc.usda.gov'&gt;edna.primrose@wdc.usda.gov&lt;/a&gt;Phone: (202) 720-0986.;</t>
  </si>
  <si>
    <t>Grant funds will be directed to those applicants who; (1) Have demonstrated ability to provide technical assistance on a regional basis to rural communities; (2) propose to assist small, low income communities; (3) propose to serve multi-State, regional or nationwide areas; (4) the extent to which the proposed project is cost effective; and (5) meet the objectives of RUS Water and Waste Disposal Program.</t>
  </si>
  <si>
    <t>https://beta.sam.gov/fal/24780a6954f6400f9ff81613a01d76e5/view</t>
  </si>
  <si>
    <t>Emergency Community Water Assistance Grants</t>
  </si>
  <si>
    <t>{"list":[{"act":{"description":"Consolidated Farm and Rural Development Act, Section 306A; Food, Agriculture, Conservation, and Trade Act of 1990, Title XXIII, Public Law 101-624."},"authorizationTypes":{"USC":false,"act":true,"statute":false,"publicLaw":false,"executiveOrder":false}}]}</t>
  </si>
  <si>
    <t xml:space="preserve">To help rural residents who have experienced a significant decline in quantity or quality of water to obtain adequate quantities of water that meet the standards of the Safe Drinking Water Act. </t>
  </si>
  <si>
    <t xml:space="preserve">Eligible beneficiaries include (1) Public bodies or governmental entities such as municipalities, counties, districts, authorities, and other political subdivisions of a State, (2) nonprofit organizations such as associations, cooperatives, and private nonprofit corporations, (3) Native American Indian tribes on Federal and State reservations and other federally recognized Indian tribes. Projects must serve rural areas, excluding any city or town having a population greater than 10,000.. </t>
  </si>
  <si>
    <t>Users of the applicant systems, which are previously described as public bodies, private nonprofit corporations, and federally-recognized Indian tribes.</t>
  </si>
  <si>
    <t>{"description":"Evidence of legal and organizational capacity, and economic feasibility. This program is excluded from coverage under OMB Circular No. A-87. ","isApplicable":true}</t>
  </si>
  <si>
    <t>{"environmentalImpact":{"reports":[{"isSelected":true,"reportCode":"assessment"},{"isSelected":true,"reportCode":"ExecutiveOrder12372"},{"isSelected":true,"reportCode":"otherRequired"}]},"description":"An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</si>
  <si>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{"description":"Rural Development (RD) State Director will administer the program on the local level. Applications include the criteria specified within 7 CFR 1778.  This includes, but is not limited to, the requirement of applicants to file an application Form SF-424, Application for Federal Assistance, with the appropriate Rural Development (RD) Office. "}</t>
  </si>
  <si>
    <t xml:space="preserve">Applications received will be reviewed and scored for funding priority by the RD State office. Applications must compete on a national basis for available funds. </t>
  </si>
  <si>
    <t>{"awarded":"other","description":"Not applicable","awardedDescription":"Advances and reimbursements will be disbursed over the term of the grant on request of the grantee."}</t>
  </si>
  <si>
    <t>[{"code":"program","isSelected":true,"description":"The grantee shall maintain adequate records and accounts to assure that grant funds are used for authorized purposes. "},{"code":"cash","isSelected":false,"description":""},{"code":"progress","isSelected":false,"description":""},{"code":"expenditure","isSelected":false,"description":""},{"code":"performanceMonitoring","isSelected":false,"description":""}]</t>
  </si>
  <si>
    <t>(Project Grants) FY 18 est $22,000,000.00; FY 16$13,498,782.00; FY 17 est $22,000,000.00;</t>
  </si>
  <si>
    <t>$21,500 to $500,000. Average: $267,276</t>
  </si>
  <si>
    <t>7 CFR Part 1778.</t>
  </si>
  <si>
    <t>{"flag":"appendix","description":"Consult your local telephone directory under United States Government, Department of Agriculture for Rural Development District Office number.  If no listing, contact appropriate Rural Development State office listed in Appendix IV of the Catalog."}</t>
  </si>
  <si>
    <t>Edna Primrose1400 Independence Ave., SW, Washington, DC 20250 Email:&lt; a href='mailto:edna.primrose@wdc.usda.gov'&gt;edna.primrose@wdc.usda.gov&lt;/a&gt;Phone: 202-720-0986;</t>
  </si>
  <si>
    <t xml:space="preserve">10.760 Water and Waste Disposal Systems for Rural Communities; </t>
  </si>
  <si>
    <t xml:space="preserve">The proposed projects designed to serve a rural area with a population of 10,000 or less that has a median household income of not more than 100 percent of the statewide nonmetropolitan household income and had a significant decline in quantity of water available from private individually owned wells will be given priority. Preference also will be given to proposed projects that will assist an established water system or remedy an acute shortage of quality water. The Rural Development State Director will rate applications on a point system and points received will be considered in selecting projects for funding. </t>
  </si>
  <si>
    <t>https://beta.sam.gov/fal/77f0858ed66a4a2785d269a0ffffa5df/view</t>
  </si>
  <si>
    <t>Community Facilities Loans and Grants</t>
  </si>
  <si>
    <t>{"list":[{"act":{"description":"Consolidated Farm and Rural Development Act, as amended, Section 306, Public Law 92-419, 7 USC 1926"},"publicLaw":{"congressCode":"113","number":"6"},"executiveOrder":{"description":"Consolidated and Further Continuing Appropriations Act, 2013"},"authorizationTypes":{"USC":false,"act":true,"statute":false,"publicLaw":true,"executiveOrder":true}}]}</t>
  </si>
  <si>
    <t>To construct, enlarge, extend, or otherwise improve community facilities providing essential services to rural residents.</t>
  </si>
  <si>
    <t>City, county, and State agencies; political and quasi-political subdivisions of States and associations, including corporations, Indian tribes on Federal and State reservations and other federally recognized Indian tribes; and existing private corporations which:  (1) are operated on a not-for-profit basis; (2) have or will have the legal authority necessary for constructing, operating, and maintaining the proposed facility or service and for obtaining, giving security for, and repaying the loan; and (3) are unable to finance the proposed project from its own resources or through commercial credit at reasonable rates and terms.  Assistance is authorized for eligible applicants in rural areas of the States, Puerto Rico, the Virgin Islands, Guam, American Samoa, the commonwealth of the Northern Mariana Islands, the Marshall Islands, the Republic of Palaw, and the Federated States of Micronesia.</t>
  </si>
  <si>
    <t>Loans for essential community facilities are made to eligible entities who provide essential community services to the population living within the service area of the facility or being served by the facility.  Beneficiaries include farmers, ranchers, rural residents, rural businesses, and other users of such public facilities in eligible applicant areas as set out above.</t>
  </si>
  <si>
    <t>{"description":"Evidence of legal capacity and financial responsibility of the applicants and the economic feasibility of the project relative to the activity for which assistance is requested.  ","isApplicable":true}</t>
  </si>
  <si>
    <t>{"environmentalImpact":{"reports":[{"isSelected":false,"reportCode":"statement"},{"isSelected":true,"reportCode":"assessment"},{"isSelected":true,"reportCode":"ExecutiveOrder12372"},{"isSelected":true,"reportCode":"otherRequired"}]},"description":"The standard application forms as provided by the Federal agency and required by OMB Circular No. A-102 must be used for this program.  An applicant should consult the office or official designated as the single point of contact in his or her State for more information on the process the State requires in applying for assistance if the State has selected the project for review.\r\n"}</t>
  </si>
  <si>
    <t>{"description":"For direct loans and grants, applicants must file Standard Form SF-424 and supporting documentation at the local Rural Development Area Office.  For guaranteed loans, the lender must file Form RD 3575-1 and supporting documentation."}</t>
  </si>
  <si>
    <t>After the preapplication has been reviewed by the Rural Development Area Office, it is forwarded to the Rural Development State Office for review and processing instructions. Following review by the State Office, the applicant is notified about eligibility, availability of funds, and if an application should be filed.  Upon completion of application processing requirements and approval by the State Office, funds are made available to the Rural Development Area Office for delivery.</t>
  </si>
  <si>
    <t>From 30 to 90 days after a complete application is received.</t>
  </si>
  <si>
    <t>If an application is rejected, the reasons for rejection are fully stated.  The notification will include a statement for appeal or review of the adverse decision.  The applicant may request an appeal or review of the decision.</t>
  </si>
  <si>
    <t>{"types":{"moe":false,"formula":false,"matching":true},"matching":{"requirementFlag":"voluntary","percent":"0","description":"Matching funds are not required but may be used in connection with the funds provided from the applicant or other sources. Funds are allocated to States based upon rural population, number of households below the poverty level, and rural unemployment. The statistical factor for eligibility is cities, towns or incorporated areas under 20,000 population for direct and guaranteed loans and 20,000 population for grants. The source is \"Latest Decennial Census.\"   Grants are limited to a maximum of 75 percent of project cost."}}</t>
  </si>
  <si>
    <t>{"awarded":"other","description":"A time limitation is not specified for the use of Community Facilities loan or grant funds. Funds will be awarded when all program requirements are met and the project can be completed on a timely basis.  Funds may be advanced on an as needed basis by RHS to cover expenses for a 30-day period.","awardedDescription":"See Above"}</t>
  </si>
  <si>
    <t>[{"code":"program","isSelected":true,"description":"Periodic reports are made to Rural Development. Each borrower will monitor and report to RHS on actual performance during the construction of each project financed, or to be financed, in whole or in part with Community Facilities loan funds"},{"code":"cash","isSelected":false},{"code":"progress","isSelected":false},{"code":"expenditure","isSelected":false},{"code":"performanceMonitoring","isSelected":false}]</t>
  </si>
  <si>
    <t>{"isApplicable":true,"description":"Periodic audits should be made as part of the recipient's system of financial management and internal control to meet terms and conditions of loans and other agreements. "}</t>
  </si>
  <si>
    <t>The borrower must maintain adequate records and accounts of the operation of the facility developed.</t>
  </si>
  <si>
    <t>12-1951-0-1-452;12-4155-0-3-452;</t>
  </si>
  <si>
    <t xml:space="preserve">(Project Grants) FY 17$23,600,000.00; FY 18 est $24,700,000.00; FY 19 est $25,000,000.00; FY 16$25,000,000.00; - (Direct Loans) FY 17$2,366,000,000.00; FY 18 est $2,520,000,000.00; FY 19 est $2,500,000,000.00; FY 16$2,200,000,000.00; - (Guaranteed/Insured Loans) FY 17$141,300,000.00; FY 18 est $148,287,000.00; FY 19 est $148,000,000.00; FY 16$246,052,017.00; - </t>
  </si>
  <si>
    <t>2017 Direct Loan ranged from $1,800 to $113,000,000.  Average:  $3,677,066.  Guaranteed Loan ranged from $500,000 to $16,500,000.  Average:  $4,417,853.  Grants ranged from $1,200-$238,000.  Average $31,043.</t>
  </si>
  <si>
    <t>{"list":[{"fiscalYear":2016,"description":"Community Facilities primarily finances health care, public safety and educational facilities.   We anticipate in FY 2015 servicing 8,000,000 rural residents through the financing of these types of new and improved community facilities or 14% of the rural population. Community Facilities primarily finances health care, public safety and educational facilities.  For FY2016, CF-funded facilities serviced 26,433,226 rural residents, or 46% of the rural population, through the financing of these types of new and improved community facilities."},{"fiscalYear":2017,"description":"Community Facilities primarily finances health care, public safety and educational facilities.   In FY 2017, CF helped over 16,000,000 rural residents, or 28% of the rural population, by financing new and improved community facilities."},{"fiscalYear":2018,"description":"Community Facilities primarily finances health care, public safety and educational facilities.   For FY 2018, we anticipate helping 8,000,000 rural residents, or approximately 14% of the rural population, through the financing of new and improved community facilities."}],"isApplicable":true}</t>
  </si>
  <si>
    <t>7 CFR 1942, subpart A, Community Facilities Loans; 7 CFR 1942, subpart C, Fire and Rescue Loans; 7 CFR 3575, subpart A, Community Facilities Guaranteed Loans; 7 CFR 3570, subpart B, Community Facilities Grants.</t>
  </si>
  <si>
    <t>{"flag":"appendix","description":"Consult your local telephone directory under U.S. Department of Agriculture for Rural Development county or Area office numbers or visit the website http://offices.sc.egov.usda.gov/locator/app for a State Office listing."}</t>
  </si>
  <si>
    <t>Geoffrey C Armes1400 Independence Ave SW, Washington, DC 20250 Email:&lt; a href='mailto:geoffrey.armes@wdc.usda.gov'&gt;geoffrey.armes@wdc.usda.gov&lt;/a&gt;Phone: 2027201498;</t>
  </si>
  <si>
    <t xml:space="preserve">10.664 Cooperative Forestry Assistance; 10.500 Cooperative Extension Service; 15.124 Indian Loans Economic Development; </t>
  </si>
  <si>
    <t>Projects are selected for funding giving due consideration to State development strategies, serving the largest number of low income rural residents, and priority recommendations.  Priority for funding will be given to those projects that will enhance public safety such as fire, police, rescue and ambulance services, and projects for health care facilities.</t>
  </si>
  <si>
    <t>https://beta.sam.gov/fal/957fae0849ab4ddaa58cc7280333705c/view</t>
  </si>
  <si>
    <t>Intermediary Relending Program</t>
  </si>
  <si>
    <t>IRP</t>
  </si>
  <si>
    <t>{"list":[{"act":{"description":"Health and Human Services Act of 1986"},"publicLaw":{"number":"99-425"},"USC":{"title":"7","section":"1932 "},"authorizationTypes":{"USC":true,"act":true,"publicLaw":true},"usc":{"title":"7","section":"1932 "}}]}</t>
  </si>
  <si>
    <t>To finance business facilities and community development.</t>
  </si>
  <si>
    <t>Eligible intermediaries may include: Private nonprofit organizations, State or local governments, and Federally recognized Indian tribes and cooperatives.</t>
  </si>
  <si>
    <t>Ultimate recipients may include: For profit organizations, individuals, public and private nonprofit organizations.</t>
  </si>
  <si>
    <t>{"description":"Intermediaries must have adequate legal authority and a proven record of successfully assisting rural businesses and industries. Ultimate recipients must not be located within a city with a population of 25,000 or more. Both intermediaries and ultimate recipients must be unable to obtain the loan at reasonable rates and terms through commercial credit or other Federal, State, or local programs. This program is excluded from coverage under OMB Circular No. A-87.","isApplicable":true}</t>
  </si>
  <si>
    <t>{"description":"Potential intermediaries should file applications with the State office for the State in which the intermediary's headquarters is located. The application package includes Form 4274-1 and a written work plan.  More details are available in 7 CFR 4274.343, or from the appropriate Rural Development State Office. The Rural Development administers the program on the local level. Intermediaries develop their own application procedures for ultimate recipients."}</t>
  </si>
  <si>
    <t>The application of each intermediary will be evaluated by the RD State Office.  Applications received by RBS will be reviewed and ranked quarterly and funded in the order of priority ranking.</t>
  </si>
  <si>
    <t>From 30 to 60 days.</t>
  </si>
  <si>
    <t>Adverse actions by RBS in connection with this program may be appealed by contacting the Area Supervisor of the USDA National Appeals Division.  Appeals will be handled in accordance with 7 CFR 1900-B.</t>
  </si>
  <si>
    <t>{"awarded":"quarterly","description":"Applicant intermediaries must show a need for the funds and limit the request to an amount they can expect to use within one year. After a loan is approved, the funds are released to the intermediary in multiple advances as required to fund loans to ultimate recipients. Method of awarding/releasing assistance: quarterly.  "}</t>
  </si>
  <si>
    <t>[{"code":"program","isSelected":true,"description":"Intermediaries must submit quarterly reports on lending activity, income and expenses, financial condition and progress, and an annual budget.\r\n"},{"code":"cash","isSelected":false,"description":""},{"code":"progress","isSelected":true,"description":"Intermediaries must submit quarterly reports on lending activity, income and expenses, financial condition and progress, and an annual budget. No cash reports are required. Intermediaries must submit quarterly reports on lending activity, income and expenses, financial condition and progress, and an annual budget. Intermediaries must submit quarterly reports on lending activity, income and expenses, financial condition and progress, and an annual budget. Intermediaries must submit quarterly reports on lending activity, income and expenses, financial condition and progress, and an annual budget.  "},{"code":"expenditure","isSelected":false,"description":""},{"code":"performanceMonitoring","isSelected":false,"description":""}]</t>
  </si>
  <si>
    <t>Records and accounts must be maintained to reflect the operations of each project.</t>
  </si>
  <si>
    <t>12-4233-0-3-452;12-2069-0-1-452;</t>
  </si>
  <si>
    <t xml:space="preserve">(Direct Loans) FY 17 est $18,889,000.00; FY 18 est $18,889,000.00; FY 19 Estimate Not Available  FY 16 est $19,000,000.00; - </t>
  </si>
  <si>
    <t>This program has no statutory formula._x000D_
Matching requirements are not applicable to this program.  However, Intermediaries may not use IRP funds to finance more than 75 percent of the cost of an ultimate recipient's project_x000D_
MOE requirements are not applicable to this program</t>
  </si>
  <si>
    <t>7 CFR 4274, Subpart D; 7 CFR 1951, Subpart R.</t>
  </si>
  <si>
    <t>{"flag":"appendix","description":"RBS State Office listed in Appendix IV of the Catalog."}</t>
  </si>
  <si>
    <t>Lori Washington1400 Independence Avenue, SW Room 4204_x000D_
Mailstop 3226, Washington, DC 20250 Email:&lt; a href='mailto:Lori.Hood@wdc.usda.gov'&gt;Lori.Hood@wdc.usda.gov&lt;/a&gt;Phone: 202-720-1400;</t>
  </si>
  <si>
    <t>http://www.rd.usda.gov/programs-services/intermediary-relending-program</t>
  </si>
  <si>
    <t xml:space="preserve">10.769 Rural Business Enterprise Grants; </t>
  </si>
  <si>
    <t>Factors considered in judging applications include: Financial condition, assurance of repayment ability, equity, collateral, experience and record of managing a loan program or providing other assistance to rural businesses, ability to leverage with funds from other sources, extent assistance would flow to low income persons.</t>
  </si>
  <si>
    <t>https://beta.sam.gov/fal/f9af93f5c6154cd4bc8486668ec85c77/view</t>
  </si>
  <si>
    <t>Business and Industry Loans</t>
  </si>
  <si>
    <t>B&amp;I Guaranteed Loan Program</t>
  </si>
  <si>
    <t>{"list":[{"act":{"description":"Consolidated Farm and Rural Development Act, Section 310B, 7 U.S.C 1932"},"publicLaw":{"number":"92-419"},"USC":{"title":"7","section":"1932"},"authorizationTypes":{"USC":true,"act":true,"publicLaw":true},"usc":{"title":"7","section":"1932"}}]}</t>
  </si>
  <si>
    <t>The purpose of the B&amp;I Guaranteed Loan Program is to improve, develop, or finance business, industry, and employment and improve the economic and environmental climate in rural communities.</t>
  </si>
  <si>
    <t xml:space="preserve">A borrower may be a cooperative organization, corporation, partnership, or other legal entity organized and operated on a profit or nonprofit basis; an Indian tribe on a Federal or State reservation or other Federally recognized tribal group; a public body; or an individual.  </t>
  </si>
  <si>
    <t>{"description":"A complete application containing such items as credit reports, financial statements, and appraisals are required as part of the application. This program is excluded from coverage under OMB Circular No. A-87. ","isApplicable":true}</t>
  </si>
  <si>
    <t>{"description":"This program is excluded from coverage under OMB Circular No. A-102.  This program is excluded from coverage under OMB Circular No. A-110. Complete the requirements of RD Instruction 4279-B, section 4279.161(b).  "}</t>
  </si>
  <si>
    <t>Applications are funded on a first-come first served basis according to priority points procedures outlined in RD Instruction 4279-B, section 4279.155.</t>
  </si>
  <si>
    <t>Applications typically take 60 days to approve.</t>
  </si>
  <si>
    <t>Denial for program assistance is appealable.</t>
  </si>
  <si>
    <t>{"types":{"moe":true,"formula":true,"matching":false},"formula":{},"moe":{}}</t>
  </si>
  <si>
    <t>{"awarded":"other","description":"Assistance is available each fiscal year until September 30 or until expended, whichever occurs first.","awardedDescription":"Lender’s loans are guaranteed so funds are not  “released” by the Agency."}</t>
  </si>
  <si>
    <t>[{"code":"program","isSelected":true,"description":"Guaranteed borrowers and guarantors are required to submit financial statements annually."},{"code":"cash","isSelected":false},{"code":"progress","isSelected":false},{"code":"expenditure","isSelected":true,"description":"Yes, but as part of the overall financial reporting requirement.   Not duplication."},{"code":"performanceMonitoring","isSelected":true,"description":"The Agency monitors the number of jobs created and/or saved by the borrower"}]</t>
  </si>
  <si>
    <t>{"isApplicable":true,"description":"In accordance with the provisions of OMB Circular No. A-133 (Revised, June 27, 2003), \"Audits of States, Local Governments, and Non-Profit Organizations,\"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Circular No. A-133. \r\n"}</t>
  </si>
  <si>
    <t>The lender is required to maintain a complete loan file no differently than it would keep for a borrower without a guarantee.  This includes annual financial statements, correspondence, servicing actions, etc.  The file may be inspected at the Agency’s request.</t>
  </si>
  <si>
    <t>12-0403-0-1-452;12-4155-0-3-452;</t>
  </si>
  <si>
    <t>(Guaranteed/Insured Loans) FY 17$892,244,000.00; FY 18 est $1,200,000,000.00; FY 19 Estimate Not Available  FY 16$920,000,000.00; - no approved President budget as of today</t>
  </si>
  <si>
    <t xml:space="preserve">No Data Available.  </t>
  </si>
  <si>
    <t>The Business and Industry Guaranteed Loan Program regulations has been updated and published.</t>
  </si>
  <si>
    <t>{"flag":"appendix","description":"Regional Agency Offices:  http://www.rd.usda.gov/contact-us/state-offices"}</t>
  </si>
  <si>
    <t>B&amp;I Processing BranchU.S. Department of Agriculture_x000D_
Rural Business-Cooperative Service_x000D_
1400 Independence Ave SW, Stop 3224, Washington, DC 20250-3224 Email:&lt; a href='mailto:Brenda.Griffin@WDC.USDA.gov'&gt;Brenda.Griffin@WDC.USDA.gov&lt;/a&gt;Phone: 202-690-4103;</t>
  </si>
  <si>
    <t>http://www.rd.usda.gov/programs-services/business-industry-loan-guarantees</t>
  </si>
  <si>
    <t xml:space="preserve">10.766 Community Facilities Loans and Grants; 10.769 Rural Business Enterprise Grants; </t>
  </si>
  <si>
    <t>Businesses must demonstrate the ability to repay the loan. Existing businesses must have 10 percent tangible balance sheet equity and new businesses must have 20 percent tangible balance sheet equity.</t>
  </si>
  <si>
    <t>https://beta.sam.gov/fal/2f03a4e4100b4c6f8e0692a0cd1000a0/view</t>
  </si>
  <si>
    <t>Water and Waste Disposal Loans and Grants (Section 306C)</t>
  </si>
  <si>
    <t>Section 306C</t>
  </si>
  <si>
    <t>{"list":[{"act":{"description":"Consolidated Farm and Rural Development Act, Section 306C, 7 U.S.C. 1926(c), as amended; Food, Agriculture, Conservation, and Trade Act of 1990, Title XXIII, Public Law 101-624."},"authorizationTypes":{"USC":false,"act":true,"statute":false,"publicLaw":false,"executiveOrder":false}}]}</t>
  </si>
  <si>
    <t>Provide water and waste disposal facilities and services to low income rural communities whose residents face significant health risks.</t>
  </si>
  <si>
    <t>Local level governments, Indian Tribes on Federal and State reservations, and other federally recognized Indian Tribes, U.S. Territories and possessions, and nonprofit associations can receive assistance under this program. Except for rural areas known as "Colonia" along the U.S./Mexico border, the projects funded under this program must primarily provide water and/or waste disposal services to residents of a county where the per capita income of the residents is not more than 70 percent of the most recent national average per capita income, as determined by the U.S. Department of Commerce, and unemployment rate of the residents is not less than 125 percent of the most recent national average unemployment rate, as determined by the Bureau of Labor Statistics. Also the residents must face significant health risks due to not having access to an affordable community water and/or waste disposal system.</t>
  </si>
  <si>
    <t>{"description":"Applications include the criteria specified within 7 CFR 1777.  This includes, but is not limited to, the requirement of applicants to file an application Form SF-424, Application for Federal Assistance, with the appropriate Rural Development (RD) Office."}</t>
  </si>
  <si>
    <t>Applications will be reviewed and scored for funding priority by the RD State Office.  Applications must compete on a national basis for available funds.</t>
  </si>
  <si>
    <t>{"awarded":"other","description":"Not Applicable ","awardedDescription":"Requests for funds are granted as needed. "}</t>
  </si>
  <si>
    <t>[{"code":"program","isSelected":true,"description":"Required to maintain records and accounts to assure funds are used for authorized purposes. "},{"code":"cash","isSelected":false,"description":""},{"code":"progress","isSelected":false,"description":""},{"code":"expenditure","isSelected":false,"description":""},{"code":"performanceMonitoring","isSelected":false,"description":""}]</t>
  </si>
  <si>
    <t>{"isApplicable":true,"description":"In accordance with the provisions of 2 CFR 200, Uniform Administrative Requirements, Cost Principles and Audit Requirements, Subpart F, Audit Requirements (Revised, December 26, 2013)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Subpart F, will provide an annual audit or Management Report."}</t>
  </si>
  <si>
    <t>Required to maintain records and accounts to assure funds are used for authorized purposes.</t>
  </si>
  <si>
    <t>(Project Grants (Discretionary)) FY 17$24,995,648.00; FY 18 est $25,000,000.00; FY 19 est $0.00; FY 16$25,078,505.00; - Native American Tribe Grants(Project Grants (Discretionary)) FY 17$23,565,914.00; FY 18 est $25,000,000.00; FY 19 est $0.00; FY 16$32,921,156.00; - Colonias Grants</t>
  </si>
  <si>
    <t>Colonias Grants -  $374,000 to $5,327,190 Average: $1,963,826.
Native American Tribe Grants -  $573,620to $2,000,000 Average: $1,388,647</t>
  </si>
  <si>
    <t>7 CFR 1777.</t>
  </si>
  <si>
    <t>{"flag":"appendix","description":"Consult local telephone directory under United States Government, Department of Agriculture, for Rural Development office number.  If no listing contact appropriate Rural Development State Office listed in Appendix IV of the Catalog."}</t>
  </si>
  <si>
    <t>A proposed project servicing a rural area with a population not in excess of 1,500, a median household income not in excess of 50 percent of the statewide non-metropolitan median household income, with leveraged financing, and, for Colonias funding, servicing residents with access or health risk issues in a Colonia along the U.S./Mexico border will be given priority. The Rural Development State Director will rate applications on a point system and points received will be considered in selecting projects for funding.</t>
  </si>
  <si>
    <t>https://beta.sam.gov/fal/b7a979a7311d4148bf69c1e14c8da244/view</t>
  </si>
  <si>
    <t>Rural Cooperative Development Grants</t>
  </si>
  <si>
    <t>RCDG</t>
  </si>
  <si>
    <t>{"list":[{"act":{"description":"7 USC 1932(e)"},"authorizationTypes":{"act":true}}]}</t>
  </si>
  <si>
    <t>To improve the economic condition of rural areas by assisting individuals and businesses in the startup, expansion or operational improvement of rural cooperatives and other mutually-owned businesses through Cooperative Development Centers.</t>
  </si>
  <si>
    <t>{"description":"An annual Federal Register notice will describe documentation requirements.","isApplicable":true}</t>
  </si>
  <si>
    <t>Applications are evaluated for eligibility for the program.  Eligible applications are reviewed by a panel of experts and ranked according to published evaluation criteria.  Applications are funded in rank order until available funds have been expended.</t>
  </si>
  <si>
    <t>Applications are typically approved/disapproved within 60-90 days of receipt.</t>
  </si>
  <si>
    <t>{"types":{"moe":false,"formula":false,"matching":true},"matching":{"requirementFlag":"voluntary","percent":"25","description":"Matching funds are subject to the same restrictions as grant funds.  1994 Institutions only need to provide 5% of the total budget as matching funds."}}</t>
  </si>
  <si>
    <t>{"awarded":"other","description":"Awards are typically made during September each year.  The Period of Performance is one year.","awardedDescription":"Funds are disbursed as often as monthly, as requested by the recipient using Form SF-270."}</t>
  </si>
  <si>
    <t>(Project Grants) FY 17$6,000,000.00; FY 18 est $5,800,000.00; FY 19 Estimate Not Available  FY 16$6,000,000.00; - President has not included in budget yet</t>
  </si>
  <si>
    <t xml:space="preserve">Average = $180,000_x000D_
Range = $70,000 (minimum) to $200,000 (maximum)_x000D_
</t>
  </si>
  <si>
    <t>7 CFR 4284, Subparts A and F</t>
  </si>
  <si>
    <t>Rural Business-Cooperative Service1400 Independence Avenue, SW_x000D_
Mail Stop 3253, Room 4208-South_x000D_
, Washington, DC 20250-3253 Email:&lt; a href='mailto:cpgrants@wdc.usda.gov'&gt;cpgrants@wdc.usda.gov&lt;/a&gt;Phone: 202-690-1374;</t>
  </si>
  <si>
    <t>http://www.rd.usda.gov/programs-services/rural-cooperative-development-grant-program</t>
  </si>
  <si>
    <t xml:space="preserve">10.871 Socially-Disadvantaged Groups Grant; </t>
  </si>
  <si>
    <t>Applications are evaluated based on 10 criteria:  (1) Administrative Capabilities, (2) Technical Assistance and Other Services, (3) Economic Development, (4) Past Performance in Establishing Legal Entities, (5) Networking and Regional Focus, (6) Commitment, (7) Matching Funds, (8) Work Plan/Budget, (9) Qualifications of Key Personnel, and (10) Local and Future Support.  Applicants should review 7 CFR § 4284.513 and the annual Federal Register notice for details on how these criteria will be scored.</t>
  </si>
  <si>
    <t>https://beta.sam.gov/fal/8cded690a9d2490ba87beb7faaeb26a7/view</t>
  </si>
  <si>
    <t>Rural Business Opportunity Grants</t>
  </si>
  <si>
    <t>(RBOG) Combined with RBEG 10.769  and RBDG 10.351</t>
  </si>
  <si>
    <t>{"list":[{"act":{"description":"Federal Agriculture Improvement and Reform Act of 1996, Section 741, Public Law 104-127.\r\n"},"authorizationTypes":{"USC":false,"act":true,"statute":false,"publicLaw":false,"executiveOrder":false}}]}</t>
  </si>
  <si>
    <t>To promote sustainable economic development in rural communities with exceptional needs.</t>
  </si>
  <si>
    <t xml:space="preserve">Grants may be made to public bodies, nonprofit corporations, Federally-Recognized Native American Tribes, and cooperatives with members that are primarily rural residents and that conduct activities for the mutual benefit of the members.  </t>
  </si>
  <si>
    <t>Rural communities and businesses in rural areas.</t>
  </si>
  <si>
    <t>{"description":"Evidence of legal capacity. Evidence of financial strength and expertise in activities such as proposed in the application, sufficient to ensure accomplishment of the activities and objectives described in the application.","isApplicable":true}</t>
  </si>
  <si>
    <t>{"description":"To be considered, all applicants shall submit the required details, forms, and documentation in accordance with the program's regulations, agency procedures, and the annual funding opportunity announcement application submission requirements"}</t>
  </si>
  <si>
    <t>All applications will be reviewed in accordance with the program's regulations agency procedures, and the annual funding opportunity announcement application requirements.</t>
  </si>
  <si>
    <t>Deadlines are announced via the program's annual funding opportunity announcement._x000D_
_x000D_
Approvals are no later than Sep 30 of each fiscal year</t>
  </si>
  <si>
    <t>Adverse decision may be appealed in accordance with procedures set out at 7 CFR 11.</t>
  </si>
  <si>
    <t>{"awarded":"quarterly","description":"Funding for complete projects is limited to projects that can be completed within 2 years. Projects of longer duration may only be funded for 1 year at a time.  "}</t>
  </si>
  <si>
    <t>[{"code":"program","isSelected":true,"description":"Grantees must provide a financial report and performance activity report quarterly while the project is in process, with a final financial and performance report due within 90 days after the project is completed.  The grantee must also submit  a project evaluation report within 1 year after the project is completed. The Agency may also require a grantee to prepare a report suitable for public distribution describing the accomplishments made through the use of the grant and, in the case where the grand funded the development or application of a “best practice,” to describe that “best practice.”  Finally, unless exempt, all grantees must comply with the reporting requirements at 2 CFR 170."},{"code":"cash","isSelected":false,"description":""},{"code":"progress","isSelected":true,"description":"Grantees must provide a financial report and performance activity report quarterly while the project is in process, and a project evaluation report within 1 year after the project is completed"},{"code":"expenditure","isSelected":true,"description":"Grantees must provide a financial report and performance activity report quarterly while the project is in process, and a project evaluation report within 1 year after the project is completed"},{"code":"performanceMonitoring","isSelected":true,"description":"Grantees must provide a financial report and performance activity report quarterly while the project is in process, and a project evaluation report within 1 year after the project is completed"}]</t>
  </si>
  <si>
    <t>Project records must be maintained for three years following the completion of the award.</t>
  </si>
  <si>
    <t xml:space="preserve">(Cooperative Agreements) FY 17$30,000,000.00; FY 18 est $28,000,000.00; FY 19 est $0.00; FY 16$24,000,000.00; - </t>
  </si>
  <si>
    <t>Varies from year to year</t>
  </si>
  <si>
    <t>Implementing regulations are published in the Federal Register (64 FR 71984)   The CFR citation is 7 CFR 4284, Subpart G.</t>
  </si>
  <si>
    <t>{"flag":"appendix","description":"Contact the appropriate Rural Development State Office found at http://www.rd.usda.gov/contact-us/state-offices."}</t>
  </si>
  <si>
    <t>Specialiy Program1400 Independence Ave, Washington, DC 20250 Email:&lt; a href='mailto:Sami.Zarour@wdc.usda.gov'&gt;Sami.Zarour@wdc.usda.gov&lt;/a&gt;Phone: 2027201400;</t>
  </si>
  <si>
    <t>Grant selection criteria include the extent to which economic development resulting from the proposed project will be sustainable over the long term; the extent to which the project should lead to improvements in the quality of economic activity within the community, such as higher wages, improved benefits, greater career potential, and the use of higher level skills; the amount of funds from other sources; service to communities that are experiencing trauma due to a major natural disaster or the closing or major downsizing of a military facility or other major employer; service to communities that have remained consistently impoverished over the long term or have experienced long term population decline or job deterioration; and the extent of the project's usefulness as a best practice that may serve as a model for other communities.</t>
  </si>
  <si>
    <t>https://beta.sam.gov/fal/5e051fa638654fcb99e36c8053fd7f56/view</t>
  </si>
  <si>
    <t>Norman E. Borlaug International Agricultural Science and Technology Fellowship</t>
  </si>
  <si>
    <t>Borlaug Fellowship Program</t>
  </si>
  <si>
    <t>{"list":[{"act":{"description":"Food, Conservation, and Energy Act of 2008"},"publicLaw":{"congressCode":"110","number":"234"},"statute":{"page":"1231","volume":"122"},"USC":{"title":"7","section":"3319j"},"authorizationTypes":{"USC":true,"act":true,"statute":true,"publicLaw":true},"usc":{"title":"7","section":"3319j"}}]}</t>
  </si>
  <si>
    <t>The Borlaug International Agricultural Science and Technology Fellowship Program (Borlaug Fellowship Program) promotes food security and economic growth in developing and middle-income countries by educating a new generation of agricultural scientists, increasing scientific knowledge and collaborative research to improve agricultural productivity, and extending that knowledge to users and intermediaries in the marketplace.  The Borlaug Fellowship Program supports the following goals:  training and collaborative research opportunities through exchanges for entry level and mid-career international agricultural research scientists, faculty, and policymakers from eligible countries; collaborative research to improve agricultural productivity; the transfer of new science and agricultural technologies to strengthen agricultural practice; and the reduction of barriers to technology adoption.</t>
  </si>
  <si>
    <t>COOPERATIVE AGREEMENTS;DIRECT PAYMENTS FOR SPECIFIED USE</t>
  </si>
  <si>
    <t>The Borlaug Fellowship Program solicits proposals from U.S. universities and state cooperative institutions.</t>
  </si>
  <si>
    <t>Technical assistance and research collaboration provided through these agreements benefit foreign governments and related agricultural institutions in their countries.</t>
  </si>
  <si>
    <t>{"description":"This program is subject to the provisions of 2 CFR Part 200, as adopted by USDA through 2 CFR part 400.","isApplicable":false}</t>
  </si>
  <si>
    <t>All proposals are evaluated by technical specialists that rate the qualifications of applicants and the merits of the proposals. Selection criteria will be published with each individual request for application to participate in this program.</t>
  </si>
  <si>
    <t>Extensions may be authorized to complete the project activity of the award.</t>
  </si>
  <si>
    <t>{"awarded":"quarterly","description":"Assistance is phased according to the requirements of individual projects, generally 1-2 years.","awardedDescription":"Agreements are entered into with selected institutions for a period of 1 to 5 years."}</t>
  </si>
  <si>
    <t>[{"code":"program","isSelected":true,"description":"Two program reports are required as described in the terms of the agreement."},{"code":"cash","isSelected":false,"description":""},{"code":"progress","isSelected":true,"description":"Semi-annual progress reports are required."},{"code":"expenditure","isSelected":true,"description":"Periodic financial reports are required."},{"code":"performanceMonitoring","isSelected":true,"description":"Mentor performance reports and Fellow's performance reports are required. Final reports are required at the end of the activity."}]</t>
  </si>
  <si>
    <t>A recipient must maintain all Program and Financial records for a period of 3 years after the agreement's period of performance end date.</t>
  </si>
  <si>
    <t xml:space="preserve">(Project Grants (Fellowships)) FY 18$2,079,340.00; FY 19 est $1,850,000.00; FY 20 est $2,000,000.00; FY 17$2,275,203.00; FY 16$2,275,203.00; - </t>
  </si>
  <si>
    <t>$38,000 - $50,000 per fellow.</t>
  </si>
  <si>
    <t>http://www.fas.usda.gov/programs/borlaug-fellowship-program</t>
  </si>
  <si>
    <t>Criteria are dependent upon identification of specific project requirements and program priorities developed by the Foreign Agricultural Service's Office of Capacity Building and Development program area (FAS/OCBD), in consultation with collaborating agencies and organizations. Contact FAS/OCBD for additional information. While this program does not fund unsolicited proposals, interested parties are welcome to submit statements of capability and expressions of interest.</t>
  </si>
  <si>
    <t>Sep 07,2010</t>
  </si>
  <si>
    <t>https://beta.sam.gov/fal/b92f20cb8a4a4d95aca0be8a92e77f37/view</t>
  </si>
  <si>
    <t>Appropriate Technology Transfer for Rural Areas</t>
  </si>
  <si>
    <t>{"list":[{"act":{"description":"7 USC 1932(i)"},"authorizationTypes":{"USC":false,"act":true,"statute":false,"publicLaw":false,"executiveOrder":false}}]}</t>
  </si>
  <si>
    <t>To provide diverse technical information and educational resources about sustainable agriculture to farmers, information providers, agriculture-related businesses, and community food organizations across the U.S.</t>
  </si>
  <si>
    <t>{"description":"Evidence of legal and unique capacity to execute the regional and national purpose and requirements of this program. ","isApplicable":false}</t>
  </si>
  <si>
    <t>The proposed work plan/budget is reviewed for allowability and reasonableness of costs.</t>
  </si>
  <si>
    <t>{"awarded":"other","description":"Awards are typically made during January each year.  The Period of Performance is one year.","awardedDescription":"Funds are disbursed as often as monthly, as requested by the recipient using Form SF-270."}</t>
  </si>
  <si>
    <t>[{"code":"program","isSelected":false},{"code":"cash","isSelected":false},{"code":"progress","isSelected":true,"description":"Progress reports must be submitted quarterly."},{"code":"expenditure","isSelected":true,"description":"Expenditure reports must be submitted quarterly using Form SF-425."},{"code":"performanceMonitoring","isSelected":false}]</t>
  </si>
  <si>
    <t>Expenditure reports must be submitted quarterly using Form SF-425.</t>
  </si>
  <si>
    <t>(Cooperative Agreements) FY 17$2,500,000.00; FY 18 est $2,750,000.00; FY 19 Estimate Not Available  FY 16$2,500,000.00; - President budget not approved as of today</t>
  </si>
  <si>
    <t xml:space="preserve">Average = 1,500,000_x000D_
Range = 611,000 to 2,500,000_x000D_
</t>
  </si>
  <si>
    <t>Rural Business-Cooperative Service1400 Independence Avenue, SW_x000D_
Mail Stop 3253, Room 4208-South_x000D_
, Washington, DC 20250 Email:&lt; a href='mailto:cpgrants@wdc.usda.gov'&gt;cpgrants@wdc.usda.gov&lt;/a&gt;Phone: 202-690-1374;</t>
  </si>
  <si>
    <t>http://www.atra.ncat.org</t>
  </si>
  <si>
    <t>Sep 08,2013</t>
  </si>
  <si>
    <t>https://beta.sam.gov/fal/a1a10126a7f2483a8740bab4109e665c/view</t>
  </si>
  <si>
    <t>Rural Electrification Loans and Loan Guarantees</t>
  </si>
  <si>
    <t>Electric Loans and Loan Guarantees</t>
  </si>
  <si>
    <t>{"list":[{"act":{"description":"Rural Electrification Act of 1936, as amended, 7 U.S.C. 901-950.\r\n"},"authorizationTypes":{"USC":false,"act":true,"statute":false,"publicLaw":false,"executiveOrder":false}}]}</t>
  </si>
  <si>
    <t>To assure that people in eligible rural areas have access to electric services comparable in reliability and quality to the rest of the Nation and to assist borrowers in implementation of demand-side management, energy efficiency and conservation programs and on-grid and off-grid renewable energy systems.</t>
  </si>
  <si>
    <t xml:space="preserve">Rural electric cooperatives, public utility districts, municipalities, corporations, and other qualified power suppliers including those located in the U.S. Territories, the Federated States of Micronesia, the Republic of the Marshall Islands, and the Republic of Palau. </t>
  </si>
  <si>
    <t>Persons, businesses, public bodies, tribal entities, and other entities in rural areas (as defined in program regulations) or those currently served through RUS electric loans. . Rural areas are defined in the Rural Electrification Act and program regulations as any area of the United States, or eligible insular areas, other than a city, town, or unincorporated area that has a population of greater than 20,000 inhabitants, or any area within a service area of an entity with an outstanding Rural Electrification Act loan on June 18, 2008.</t>
  </si>
  <si>
    <t>{"environmentalImpact":{"reports":[{"isSelected":true,"reportCode":"statement"},{"isSelected":true,"reportCode":"assessment"},{"isSelected":false,"reportCode":"ExecutiveOrder12372"},{"isSelected":true,"reportCode":"otherRequired"}]},"description":"An environmental impact statement or an environmental assessment is required for this program."}</t>
  </si>
  <si>
    <t>{"description":"This program is excluded from coverage under 2 CFR Part 200.  Applications for direct loan and loan guarantees are made by resolution of the board of directors of the borrowing organization. Application packages are prepared with the assistance of RUS.  Information on submitting applications is contained in 7 CFR Part 1710 and 1714. "}</t>
  </si>
  <si>
    <t>Depending on the amount of the loan requested, the RUS Administrator, Assistant Administrator, or appropriate Regional Director makes the final decision on approval of the loan upon a finding that it is economically feasible and serves the purposes of the Rural Electrification Act. Borrowers and Members of Congress are notified of the approval of a loan or loan guarantee directly, and the public is notified through normal media communications.</t>
  </si>
  <si>
    <t>Distribution loans and loan guarantees are approved generally on an average of 3 to 6 months as funding becomes available. Loan guarantees for transmission and generation projects are approved generally on an average of 6 to 12 months. Larger projects may take longer.</t>
  </si>
  <si>
    <t>{"awarded":"other","description":"Direct loans are generally made for a period up to 35 years, which approximates the expected useful life of the facilities financed. Provision is normally made for advances to be completed within 4 years, but this period is subject to extension if required. Advances of funds are made as required by the borrower. The terms and conditions of non-federal loan guarantees are negotiated between the borrower and the non-RUS lender, subject to RUS approval. ","awardedDescription":"."}</t>
  </si>
  <si>
    <t xml:space="preserve">RUS borrowers keep the records prescribed for utility companies by the RUS regulations and the RUS Uniform System of Accounts, and by sound business practices. </t>
  </si>
  <si>
    <t>12-4230-0-3-999;12-1230-0-1-271;</t>
  </si>
  <si>
    <t>(Direct Loans) FY 17$0.00; FY 18 est $0.00; FY 19 FY 16$0.00; - Hardship (Guaranteed/Insured Loans) FY 17$2,776,979,000.00; FY 18 est $5,500,000,000.00; FY 19 est $5,500,000,000.00; FY 16$3,165,750,000.00; - Guaranteed Federal Financing Bank Loans</t>
  </si>
  <si>
    <t xml:space="preserve">Average Guaranteed FFB: $32,668,948 Average. _x000D_
</t>
  </si>
  <si>
    <t>7 CFR XVII. RUS publishes and issues upon request bulletins bearing on the financing, construction, operation, and maintenance of rural electric systems. Also available are annual statistical summaries; and the Rural Electrification Act of 1936, as amended.</t>
  </si>
  <si>
    <t>{"flag":"none","description":"RUS has General Field Representatives (GFRs) located in areas served by borrowers across the United States.  Contact headquarters to find the GFR serving a specific area. "}</t>
  </si>
  <si>
    <t>Christopher McLean1400 Independence Ave., Stop 1560_x000D_
, Washington, DC 20250 Email:&lt; a href='mailto:christopher.mclean@wdc.usda.gov'&gt;christopher.mclean@wdc.usda.gov&lt;/a&gt;Phone: 2027209545;</t>
  </si>
  <si>
    <t>http://www.rd.usda.gov/programs-services/all-programs/electric-programs</t>
  </si>
  <si>
    <t xml:space="preserve">10.854 Rural Economic Development Loans and Grants; </t>
  </si>
  <si>
    <t>https://beta.sam.gov/fal/768b7fc56bac4722a7da791c767ed302/view</t>
  </si>
  <si>
    <t>Rural Telephone Loans and Loan Guarantees</t>
  </si>
  <si>
    <t>Telecommunications Infrastructure Loan Program</t>
  </si>
  <si>
    <t>{"list":[{"act":{"description":"Rural Electrification Act of 1936, as amended, Titles II and III, 7 U.S.C. 921, 922-924, and 930-940.\r\n"},"authorizationTypes":{"act":true}}]}</t>
  </si>
  <si>
    <t>To assure that people in eligible rural areas have access to telecommunications services comparable in reliability and quality to the rest of the Nation.</t>
  </si>
  <si>
    <t xml:space="preserve">Telephone companies or cooperatives, nonprofit associations, limited dividend associations, mutual associations or public bodies including those located in the U.S. Territories and countries included in the Compact of Free Association Act of 1985, providing or proposing to provide telecommunications service to meet the needs of rural areas. </t>
  </si>
  <si>
    <t xml:space="preserve">Residents and businesses of eligible rural areas.  </t>
  </si>
  <si>
    <t>{"environmentalImpact":{"reports":[{"isSelected":true,"reportCode":"statement"},{"isSelected":false,"reportCode":"assessment"},{"isSelected":false,"reportCode":"ExecutiveOrder12372"},{"isSelected":true,"reportCode":"otherRequired"}]},"description":"Applicants must supply environmental documentation to determine if an environmental assessment or an environmental impact statement will be required.  Environmental impact information may be required for this program."}</t>
  </si>
  <si>
    <t>{"description":"This program is excluded from coverage under OMB Circular No. A-102. This program is excluded from coverage under OMB Circular No. A-110. The completed loan application consists of four parts: an RUS Form 490; Application for Telephone Loan or Loan Guarantee; a market survey called Area Coverage Survey (ACS); the plan and associated costs for the proposed construction called the Loan Design (LD); and other various supplementary information specified in 7 CFR 1737.22. Detailed information on applying for an RUS telephone loan or loan guarantee is in 7 CFR Part 1737, available from RUS upon request. "}</t>
  </si>
  <si>
    <t xml:space="preserve">The RUS Administrator, Assistant Administrator, or  Deputy Assistant Administrator makes the final decision on approval of the loan or loan guarantee upon a finding that it is economically feasible and serves the purposes of the Rural Electrification Act. Borrowers and Members of Congress are notified of the approval of a loan or loan guarantee directly, and the public is notified through normal media communications. </t>
  </si>
  <si>
    <t>Application are processed on a first-come, first-served basis. Normal loan processing time is from 6 to 9 months.</t>
  </si>
  <si>
    <t>{"awarded":"other","description":"Direct and guaranteed loans can be made not to exceed the composite economic life of facilities and equipment plus three years (average loan maturity is 18 yrs). See the following for information on how assistance is awarded/released: Provision is normally made for advances to be completed within 5 years. Advances of funds are requested by the borrower and are made subject to requirements.  ","awardedDescription":"Provision is normally made for advances to be completed within 5 years. Advances of funds are requested by the borrower and are made subject to requirements.  "}</t>
  </si>
  <si>
    <t>[{"code":"program","isSelected":true,"description":"RUS borrowers must submit to the Rural Utilities Service regularly scheduled operating reports showing financial condition and operating progress. "},{"code":"cash","isSelected":false,"description":""},{"code":"progress","isSelected":false,"description":""},{"code":"expenditure","isSelected":true,"description":"The borrower follows the construction procedures is 7 CFR 1753 where construction contracts are approved as projects constructs and submits advance of funds requests which serves the purpose of an expenditure report.  The request form track each individual construction project, how much of the loan has been advance for it and how much has been expended for it."},{"code":"performanceMonitoring","isSelected":true,"description":"Performance monitoring is conducted on site by the Agency's general field representatives as well as by financial and technical experts located in the National Office."}]</t>
  </si>
  <si>
    <t>{"isApplicable":true,"description":"In accordance with the provisions of 2 CFR 200, Uniform Administrative Requirements, Cost Principles and Audit Requirements, Subpart F, Audit Requirements (Revised, December 26, 2013)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Subpart F. Entities which do not meet the criteria for applicability in 2 CFR 200 will have an audit prepared in accordance with 7 CFR 1773, Policy on Audits of RUS Borrowers and Grantees."}</t>
  </si>
  <si>
    <t xml:space="preserve">RUS borrowers keep the records prescribed for telecommunication companies by the RUS uniform system of accounts, and by sound business practices. The RUS uniform system of accounts is comprised of 47 CFR Part 32 supplemented by 7 CFR Part 1770. </t>
  </si>
  <si>
    <t>12-4230-0-3-271;12-1230-0-1-271;</t>
  </si>
  <si>
    <t>(Guaranteed/Insured Loans) FY 17$182,920,000.00; FY 18 est $57,021,000.00; FY 19 est $1,000,000.00; FY 16$96,222,000.00; - FFB Treasury Loans(Direct Loans) FY 17$0.00; FY 18 est $0.00; FY 19 est $0.00; FY 16$0.00; - Hardship Loans(Direct Loans) FY 17$244,433,000.00; FY 18 est $66,683,000.00; FY 19 est $345,000,000.00; FY 16$98,239,000.00; - Cost of Money Loans</t>
  </si>
  <si>
    <t>Direct Loans - $2,000,000.00 to $59,356,000.00 Avg. $20,369,417
Guaranteed Loans - $2,000,000.00 to $59,775,000.00 Avg. $16,629,091</t>
  </si>
  <si>
    <t>{"list":[{"fiscalYear":2016,"description":"Fiscal year 2016: Awarded 10 loans to fund deployment of advanced telecommunications facilities serving over 71,000 customers (As of May, 2016) Fiscal year 2016: Awarded 14 loans to fund deployment of advanced telecommunications facilities serving over 77,000 customers"},{"fiscalYear":2017,"description":"Fiscal year 2017: Awarded 21 loans to fund deployment of advanced telecommunications facilities serving over 147,000 customers"}],"isApplicable":true}</t>
  </si>
  <si>
    <t xml:space="preserve">7 CFR-XVII. RUS publishes and issues upon request technical operations manuals and bulletins covering financing, construction, operation and maintenance of rural telephone systems. An application guide and other supporting schedules are available at http://www.rurdev.usda.gov/UTP_ProForma.html._x000D_
Reference http://www.rd.usda.gov/programs-services/telecommunications-infrastructure-loans-loan-guarantees_x000D_
</t>
  </si>
  <si>
    <t>Assistant Administrator, Telecommunications Program, Rural Utilities ServiceRural Utilities Service, 1400 Independence Avenue, SW.,STOP 1590, Room 5151, Washington, DC 20250 Email:&lt; a href='mailto:chad.parker@wdc.usda.gov'&gt;chad.parker@wdc.usda.gov&lt;/a&gt;Phone: (202) 720-9554;</t>
  </si>
  <si>
    <t>http://www.rd.usda.gov/programs-services/telecommunications-infrastructure-loans-loan-guarantees</t>
  </si>
  <si>
    <t xml:space="preserve">10.886 Rural Broadband Access Loans and Loan Guarantees; </t>
  </si>
  <si>
    <t>Applications must be found to be financially and technically feasible and meet all of the eligibility requirements.</t>
  </si>
  <si>
    <t>https://beta.sam.gov/fal/1f493e447d35496cb1b73f7549f99a4c/view</t>
  </si>
  <si>
    <t>Rural Economic Development Loans and Grants</t>
  </si>
  <si>
    <t>(REDLG)</t>
  </si>
  <si>
    <t>{"list":[{"act":{"description":"Rural Electrification Act of 1936, as amended, Title III, 7 U.S.C. 930-940c.\r\n"},"authorizationTypes":{"act":true}}]}</t>
  </si>
  <si>
    <t xml:space="preserve">To promote rural economic development and job creation projects, including funding for project feasibility studies, start-up costs, incubator projects, and other reasonable expenses for the purpose of fostering rural development. </t>
  </si>
  <si>
    <t xml:space="preserve">Electric and telephone utilities that have current loans with the Rural Utilities Service (RUS), Rural Telephone Bank loans, or guarantees outstanding and are not delinquent on any Federal debt or in bankruptcy proceedings.  </t>
  </si>
  <si>
    <t>Rural/General Public.</t>
  </si>
  <si>
    <t>{"description":"This program is excluded from coverage under OMB Circular No. A-87. This program is excluded from coverage under OMB Circular No. A-87. ","isApplicable":true}</t>
  </si>
  <si>
    <t>{"environmentalImpact":{"reports":[{"isSelected":true,"reportCode":"statement"},{"isSelected":true,"reportCode":"assessment"},{"isSelected":true,"reportCode":"otherRequired"}]},"description":"Pre-application coordination is required. An environmental impact statement is required for this program. An environmental impact assessment is required for this program. This program is excluded from coverage under E.O. 12372."}</t>
  </si>
  <si>
    <t>{"description":"Submit application as described in 7 CFR 4280.39, no State plan required."}</t>
  </si>
  <si>
    <t>RBS selects projects to be funded.  The funds pass through the RUS utility to rural economic development projects.</t>
  </si>
  <si>
    <t>Open ended.</t>
  </si>
  <si>
    <t>Renewal of same application for 1 year.  Submit new or revised application as often as desired.</t>
  </si>
  <si>
    <t>{"types":{"moe":false,"formula":false,"matching":true},"formula":{"title":"","chapter":"","part":"","subPart":"","publicLaw":"","description":""},"matching":{"requirementFlag":"mandatory","percent":"20","description":"This program has no statutory formula. Matching Requirements: Percent: 20%. This program requires supplemental funds in the amount of 20 percent of the RBS application amounts. MOE requirements are not applicable to this program.  "},"moe":{"description":""}}</t>
  </si>
  <si>
    <t>{"awarded":"lump","description":"annually"}</t>
  </si>
  <si>
    <t>[{"code":"program","isSelected":true,"description":"Reporting need established in 7 CFR 4280, Subpart A. Cash reports are not applicable. Reporting need established in 7 CFR 4280, Subpart A. Expenditure reports are not applicable. Reporting need established in 7 CFR 4280, Subpart A. "},{"code":"cash","isSelected":false,"description":""},{"code":"progress","isSelected":true,"description":"Reporting need established in 7 CFR 4280, Subpart A.\r\n"},{"code":"expenditure","isSelected":false,"description":""},{"code":"performanceMonitoring","isSelected":true,"description":"Reporting need established in 7 CFR 4280, Subpart A.\r\n"}]</t>
  </si>
  <si>
    <t>Record retention requirements established in 7 CFR 4280, Subpart A.</t>
  </si>
  <si>
    <t>12-3108-0-1-452;12-3105-0-1-452;12-4230-0-3-271;</t>
  </si>
  <si>
    <t xml:space="preserve">(Loan Guarantees/Grants) FY 17$85,000,000.00; FY 18 est $0.00; FY 19 FY 16$33,000,000.00; - REDLG is a loan and grant program.  Amounts listed for FY 2015, 2016, and 2017, are loan obligations.  Grant obligations are: FY 2015 - $9,213,000, FY 2016 estimate - $12,000,000, FY 2016 estimate - $12,000,000.(Project Grants) FY 17 FY 18 est $10,000,000.00; FY 19 Estimate Not Available  - (Direct Loans) FY 17 FY 18 est $58,000,000.00; FY 19 Estimate Not Available  - </t>
  </si>
  <si>
    <t xml:space="preserve">Loans and Grants to establish Revolving Loan Fund Programs._x000D_
</t>
  </si>
  <si>
    <t>7 CFR 4280, Subpart A and the Rural Electrification Act of 1936.</t>
  </si>
  <si>
    <t>{"flag":"appendix","description":"Contact your Rural Development State Office - http://www.rd.usda.gov/contact-us/state-offices."}</t>
  </si>
  <si>
    <t>Specialty Lenders Division,1400 Independence Ave. S.W. Mail-Stop 3226, Washington, DC 20250 Email:&lt; a href='mailto:Sami.Zarour@wdc.usda.gov'&gt;Sami.Zarour@wdc.usda.gov&lt;/a&gt;Phone: (202) 720-1400.;</t>
  </si>
  <si>
    <t>http://www.rd.usda.gov/programs-services/rural-economic-development-loan-grant-program</t>
  </si>
  <si>
    <t xml:space="preserve">10.351 Rural Business Development Grant; </t>
  </si>
  <si>
    <t>See 7 CFR 4280.42.</t>
  </si>
  <si>
    <t>https://beta.sam.gov/fal/0d32cf8de8934a7dad341ad80ed5bf8f/view</t>
  </si>
  <si>
    <t>Distance Learning and Telemedicine Loans and Grants</t>
  </si>
  <si>
    <t xml:space="preserve">DLT - Distance Learning and Telemedicine </t>
  </si>
  <si>
    <t>{"list":[{"act":{"description":"Federal Agriculture Improvement and Reform Act of 1996, Title VII, Public Law 104-127, 7 U.S.C 950. "},"authorizationTypes":{"act":true}}]}</t>
  </si>
  <si>
    <t xml:space="preserve">To encourage and improve the use of telemedicine, telecommunications, computer networks, and related advanced technologies to provide educational and medical benefits through distance learning and telemedicine projects to people living in rural areas and to improve rural opportunities. </t>
  </si>
  <si>
    <t xml:space="preserve">To be eligible to receive a grant, loan and grant combination, or loan, the applicant must be legally organized as an incorporated organization or partnership, an Indian tribe or tribal organization, a state or local unit of government, a consortium, or other legal entity. The applicant must have legal capacity to contract with RUS. The applicant also must propose to utilize the financing to: (i) operate a rural community facility; or (ii) deliver distance learning or telemedicine services to entities that operate a rural community facility or to residents of rural areas at rates calculated to ensure that the benefit of the financial assistance is passed through to such entities or to residents of rural areas. The applicant must not be delinquent on any Federal debt. RUS electric and telecommunications borrowers are not eligible for grants. Generally, applicants are organizations such as schools, libraries, hospitals, medical centers, or other eligible organizations that will be users of a telecommunications, computer network, or related advanced technology system to provide educational and/or medical benefits to rural residents. </t>
  </si>
  <si>
    <t xml:space="preserve">The people living in rural areas are beneficiaries, particularly in the areas of medical and health-related services, education, training and medical services. </t>
  </si>
  <si>
    <t>{"description":"See 7 CFR Part 1734 for details. This program is excluded from coverage under OMB Circular No. A-87.","isApplicable":true}</t>
  </si>
  <si>
    <t>{"description":"This program is excluded from coverage under OMB Circular No. A-102. OMB Circular No. A-110 applies to this program. Submit application Form 424; non-delinquent on any Federal obligations; consultation with USDA State Director (for grant applicants); evidence of legal existence and authority to perform the proposed grant activities; a comprehensive rural telecommunications plan; scope of work plan, executive summary for the project: financial information; a statement of experience; funding commitment from other sources; compliance with Federal statutes and regulations (compliance with scoring criteria) and environmental impact; supplemental information and required additional RUS information. "}</t>
  </si>
  <si>
    <t xml:space="preserve">Based on a determination that the project is economically feasible and serves the purposes the program, awards are approved. For grants, RUS rates the applicants based on specified scoring criteria and determines awards based on those ratings. </t>
  </si>
  <si>
    <t xml:space="preserve">The program open under funding windows established under a NOFA/NOSA process annually.  Pre-application costs are not eligible, costs incurred after submittal of an application may be eligible.  The standard project period is 3 years. _x000D_
_x000D_
Applications are competitively selected each fiscal year for which funding is made available. Applicants whose application was not selected in one year may resubmit an updated and improved application in a subsequent year in the competition. </t>
  </si>
  <si>
    <t xml:space="preserve">A grant applicant may appeal the numerical scoring of the objective criteria only to the Administrator in writing within 10 days after applicant is notified of the scoring level. </t>
  </si>
  <si>
    <t>{"types":{"moe":false,"formula":false,"matching":true},"formula":{"title":"","chapter":"","part":"","subPart":"","publicLaw":"","description":""},"matching":{"requirementFlag":"voluntary","percent":"15","description":"This program has no statutory formula.\r\nMatching Requirements: Percent: 15% with an exception for projects in the Pacific. No matching is required for applicants requesting loans.\r\n"},"moe":{"description":""}}</t>
  </si>
  <si>
    <t>{"awarded":"other","description":"Funds may be advanced monthly or as needed to reimburse disbursements for approved grant purposes. Applicants generally have three years to spend funds. One extension may be granted.   ","awardedDescription":"Funds may be advanced monthly or as needed to reimburse disbursements for approved grant purposes."}</t>
  </si>
  <si>
    <t>[{"code":"program","isSelected":true,"description":"SF 269, \"Financial Status Report,\" is required annually. "},{"code":"cash","isSelected":false,"description":""},{"code":"progress","isSelected":false,"description":""},{"code":"expenditure","isSelected":true,"description":"The disbursal of funds is made on the basis of invoices for eligible purposes.  To this extent, RUS is aware of all expenditures for which reimbursement is sought.  Projects are also periodically audited by field accounting staff."},{"code":"performanceMonitoring","isSelected":true,"description":"Project performance activity reports are required annually. "}]</t>
  </si>
  <si>
    <t>Grantees will provide evidence that funds are expended for approved purposes.</t>
  </si>
  <si>
    <t>12-1232-0-1-452;</t>
  </si>
  <si>
    <t xml:space="preserve">(Project Grants) FY 17$27,700,000.00; FY 18 est $20,000,000.00; FY 19 est $20,000,000.00; - </t>
  </si>
  <si>
    <t>$50,000 to $500,000 with an average of $322,334.00</t>
  </si>
  <si>
    <t>{"list":[{"fiscalYear":2017,"description":"FY 17 86 DLT grants awards totaling $27,720,725 were made to projects in 30 states and territories."}],"isApplicable":true}</t>
  </si>
  <si>
    <t>7 CFR 1734, subparts D through G. Distance Learning and Telemedicine Program Grant Application Guide - For grants - Distance Learning and Telemedicine Program -Grant Application Guide - Fiscal Year 2016.  Loans made under this program are subject to congressional appropriations.</t>
  </si>
  <si>
    <t>Assistant Administrator, Telecommunications Program,Rural Utilities Service, 1400 Independence Avenue, S.W., STOP 1590, Washington, DC 20250 Email:&lt; a href='mailto:chad.parker@wdc.usda.gov'&gt;chad.parker@wdc.usda.gov&lt;/a&gt;Phone: (202) 720-9564.;</t>
  </si>
  <si>
    <t>http://www.rd.usda.gov/programs-services/distance-learning-telemedicine-grants</t>
  </si>
  <si>
    <t>See 7 CFR Part 1734, subparts D through G.</t>
  </si>
  <si>
    <t>https://beta.sam.gov/fal/a5b4145015ac4ada82dfbf18fcc3827c/view</t>
  </si>
  <si>
    <t>State Bulk Fuel Revolving Fund Grants</t>
  </si>
  <si>
    <t>State Bulk Fuel Grants</t>
  </si>
  <si>
    <t>{"list":[{"act":{"description":"Rural Electrification Act of 1936, as amended, Title I, Section 19, Public Law 106-472, 114 Stat. 2058, 7 U.S.C. 918a."},"authorizationTypes":{"USC":false,"act":true,"statute":false,"publicLaw":false,"executiveOrder":false}}]}</t>
  </si>
  <si>
    <t>To provide grants to State entities for revolving funds to promote more cost-effective fuel purchases for communities where fuel cannot be shipped by surface transportation.</t>
  </si>
  <si>
    <t>Applicants are limited to State entities and to entities of any Territory, possession or other area authorized to receive the services and programs of the Rural Utilities Service or the Rural Electrification Act of 1936, as amended. Entities must be in existence as of November 9, 2000.</t>
  </si>
  <si>
    <t>Assistance must be used to improve the cost-effectiveness of fuel purchasing for communities that are dependent on fuel deliveries by water or air.</t>
  </si>
  <si>
    <t>{"description":"Requirements for applications are described in 7 CFR part 1709, published notices of funding availability, and may be requested from the Agency. Unsolicited applications may also be considered at the request of a State. Eligible State entities should provide expressions of interest in applying for grants to the Assistant Administrator, Electric Programs. "}</t>
  </si>
  <si>
    <t>Grants are awarded competitively in response to published notices or at the discretion of the Administrator in response to a noncompetitive request from a State entity.</t>
  </si>
  <si>
    <t xml:space="preserve">Grant approvals will generally be made within 60-180 days of the application closing date. _x000D_
_x000D_
</t>
  </si>
  <si>
    <t>Applicants may appeal rejections of ineligible applications to the Administrator of the Rural Utilities Service under procedures in program regulations at 7 CFR Part 1709.</t>
  </si>
  <si>
    <t>{"awarded":"other","description":"Grant agreements will typically run for a period of three years. Extensions may be granted in the sole discretion of the RUS Administrator.   ","awardedDescription":"Funds will be disbursed on request of the Grantee."}</t>
  </si>
  <si>
    <t>[{"code":"program","isSelected":true,"description":"Periodic reports are required over the grant term as specified in the grant agreement.  A final project performance report is required at the end of the grant term."},{"code":"cash","isSelected":false},{"code":"progress","isSelected":false},{"code":"expenditure","isSelected":true,"description":"Periodic progress and performance reports accompanied by with form SF-425 detailing expenditures, are required as specified in the grant agreement.  A final report is required at the end of the grant term"},{"code":"performanceMonitoring","isSelected":false}]</t>
  </si>
  <si>
    <t>Records must be kept as required under USDA and State regulations.</t>
  </si>
  <si>
    <t>12-0403-0-1-452;</t>
  </si>
  <si>
    <t xml:space="preserve">(Project Grants) FY 17$0.00; FY 18 est $0.00; FY 19 est $0.00; FY 16$0.00; - </t>
  </si>
  <si>
    <t>$500,000 to $5 million</t>
  </si>
  <si>
    <t xml:space="preserve">7 CFR Part 1709, 7 CFR Parts 1767 and 1773, 2 CFR Part 200. </t>
  </si>
  <si>
    <t>http://www.rd.usda.gov/programs-services/state-bulk-fuel-revolving-loan-fund</t>
  </si>
  <si>
    <t xml:space="preserve">10.850 Rural Electrification Loans and Loan Guarantees; 10.854 Rural Economic Development Loans and Grants; </t>
  </si>
  <si>
    <t>Proposals are selected competitively based on total scores received on evaluation criteria in grant announcement and 7 CFR part 1709. Unsolicited applications from State Governments are considered on a case by case basis according to criteria in regulations</t>
  </si>
  <si>
    <t>https://beta.sam.gov/fal/49490f756fdf462ba95ff261ed4a3552/view</t>
  </si>
  <si>
    <t xml:space="preserve">Denali Commission Grants and Loans </t>
  </si>
  <si>
    <t>RUS - Denali Commission Grants</t>
  </si>
  <si>
    <t>{"list":[{"act":{"description":"Rural Electrification Act of 1936, as amended, Title I, Section 19, Public Law 106-472, 114 Stat. 2058, 7 U.S.C. 918a.\r\n"},"authorizationTypes":{"USC":false,"act":true,"statute":false,"publicLaw":false,"executiveOrder":false}}]}</t>
  </si>
  <si>
    <t xml:space="preserve">Grants and loans to the Denali Commission for the benefit of rural communities in Alaska with extremely high household energy costs exceeding 275 percent of the national average. </t>
  </si>
  <si>
    <t>The Denali Commission, a Federal Agency, is the only eligible applicant.</t>
  </si>
  <si>
    <t xml:space="preserve">Beneficiaries are residents of rural communities in Alaska with extremely high energy costs. Eligible beneficiary communities must apply for assistance directly to the Denali Commission and eligible projects must be on Denali Commission Annual Approved Work Plan. </t>
  </si>
  <si>
    <t>{"description":"This program is excluded from coverage under 2 CFR Part 200.  The Denali Commission submits a letter of application under a Memorandum of Understanding with USDA. "}</t>
  </si>
  <si>
    <t>Approval of the Denali Commission request for grant funds is made by the Administrator in his sole discretion.</t>
  </si>
  <si>
    <t>{"awarded":"other","description":"Grant terms typically run for three years and may be extended upon the sole discretion of RUS","awardedDescription":"Grant Funds are released at the request of the Denali Commission."}</t>
  </si>
  <si>
    <t>[{"code":"program","isSelected":false},{"code":"cash","isSelected":false},{"code":"progress","isSelected":false},{"code":"expenditure","isSelected":false},{"code":"performanceMonitoring","isSelected":true,"description":"The Denali Commission includes information on projects funded with Denali Commission RUS grants in its published annual reports and on its website."}]</t>
  </si>
  <si>
    <t xml:space="preserve">The Denali Commission maintains its books and records in accordance with Federal requirements of OMB Circular A-34. </t>
  </si>
  <si>
    <t xml:space="preserve">(Project Grants) FY 17$2,500,000.00; FY 18 est $1,000,000.00; FY 19 est $0.00; FY 16$2,500,000.00; - </t>
  </si>
  <si>
    <t xml:space="preserve">Grant awards have ranged from $2,310,686 to $18,500,000. </t>
  </si>
  <si>
    <t>7 CFR part 1709.</t>
  </si>
  <si>
    <t>http://www.denali.gov</t>
  </si>
  <si>
    <t>The Agency Administrator in his sole discretion makes a grant award based on the Denali Commission Letter of Request and Denali Commission Annual Work Plan</t>
  </si>
  <si>
    <t>https://beta.sam.gov/fal/ce9d8e72360c415faea137484a2ea4df/view</t>
  </si>
  <si>
    <t>Assistance to High Energy Cost Rural Communities</t>
  </si>
  <si>
    <t>High Energy Cost Grants</t>
  </si>
  <si>
    <t>Assistance to rural communities with extremely high energy costs.</t>
  </si>
  <si>
    <t>Eligible applicants include States, political subdivisions of States, for-profit and non-profit businesses, cooperatives, associations, organizations, and other entities organized under the laws of States, Indian tribes, tribal entities, and individuals.  The governments and entities located in any U.S. Territory/possession or other area authorized by law to receive the services and programs of the Rural Utilities Service or the Rural Electrification Act of 1936, as amended, are also eligible.</t>
  </si>
  <si>
    <t>Projects must serve rural communities in which the annual average residential expenditure for home energy is at least 275 percent of the national average. Energy cost eligibility benchmarks are included in the published Notice of Funding Availability.</t>
  </si>
  <si>
    <t>{"description":"Grant applications are accepted in response to a Notice of Funding Availability published in the Federal Register and Grants.gov. Application requirements are described in the published notice and on the agency web site. Application materials may also be requested from the Agency. "}</t>
  </si>
  <si>
    <t>Grants will be awarded based on competitive ranking of applications according to published evaluation criteria for technical merit and community need.</t>
  </si>
  <si>
    <t>Typically from 120 to 180 days. Selection of grant finalists will be announced approximately 90 to 180 days after the application deadline. Final Grant awards will be approved after completion of environmental review and other pre-obligation requirements.</t>
  </si>
  <si>
    <t>Applicants may appeal rejections of ineligible applications to the Administrator of the Rural Utilities Service under procedures in program regulations at 7 CFR Part 1709. Applicants may not appeal numerical rankings of competitive grant applications.</t>
  </si>
  <si>
    <t>{"awarded":"other","description":"Grant agreements will typically run for three years; extensions for good cause shown may be granted at the sole discretion of the RUS.","awardedDescription":"After signing of the grant agreement and compliance with any additional conditions, the grantee may request advances and reimbursements for eligible expenditures. Advances and reimbursements will be disbursed over the term of the grant on request of the grantee. "}</t>
  </si>
  <si>
    <t>[{"code":"program","isSelected":true,"description":"Grant recipients will be required to file periodic financial, expenditure, progress, and performance reports as specified in the grant agreement and program regulations.  "},{"code":"cash","isSelected":false},{"code":"progress","isSelected":true,"description":"Grantee will typically be required to file quarterly or semi-annual progress reports and a final project report as specified in the grant agreement."},{"code":"expenditure","isSelected":true,"description":"Applicants are required to file quarterly or semi-annual expenditure reports and a final report as specified in the grant agreement."},{"code":"performanceMonitoring","isSelected":true,"description":" .Grantees will be required to report on progress of their projects using performance metrics proposed in the grant application and incorporated into the grant agreement as approved by RUS."}]</t>
  </si>
  <si>
    <t>The Grantee must maintain records in accordance with requirements of program regulations, the grant agreement and 2 CFR Part 200.</t>
  </si>
  <si>
    <t xml:space="preserve">(Project Grants) FY 17$14,539,101.00; FY 18 est $15,000,000.00; FY 19 est $0.00; FY 16$6,394,692.00; - </t>
  </si>
  <si>
    <t xml:space="preserve">Minimum award is $50,000 and maximum is $3,000,000.  </t>
  </si>
  <si>
    <t>7 CFR Part 1709, 7 CFR Parts 1767 and 1773, and 2 CFR Part 200,</t>
  </si>
  <si>
    <t>http://www.rd.usda.gov/programs-services/high-energy-cost-grants</t>
  </si>
  <si>
    <t>Grant applications will be ranked competitively based on published evaluation criteria. All projects must serve rural communities with extremely high energy costs.</t>
  </si>
  <si>
    <t>https://beta.sam.gov/fal/7684682fccde4b499d37cbf8789c76cf/view</t>
  </si>
  <si>
    <t>Household Water Well System Grant Program</t>
  </si>
  <si>
    <t>HWWS</t>
  </si>
  <si>
    <t>{"list":[{"act":{"description":"Consolidated Farm and Rural Development Act, as amended, Section 306E, Public Law 107-171, 7 U.S.C. 1926e."},"authorizationTypes":{"USC":false,"act":true,"statute":false,"publicLaw":false,"executiveOrder":false}}]}</t>
  </si>
  <si>
    <t xml:space="preserve">To make grants to private, nonprofit organizations to finance the construction, refurbishing and servicing of individually-owned household water well systems in rural areas for individuals with low or moderate income. </t>
  </si>
  <si>
    <t xml:space="preserve">An applicant must be a private organization, organized as a non-profit corporation. The applicant must have the legal capacity and authority to perform the obligations of the grant. The applicant must have sufficient expertise and experience in lending activities and promoting the safe and productive use of individually-owned household water well systems and ground water. </t>
  </si>
  <si>
    <t xml:space="preserve">An individual in a household in which the combined income of all household members (for the most recent 12 months) does not exceed 100 percent of the median non-metropolitan household income for the State or territory in which the individual resides. </t>
  </si>
  <si>
    <t>{"description":"Evidence of legal capacity, economic feasibility, ability to administer and service a revolving loan fund, commitment and sources of financial resources the organization controls. ","isApplicable":true}</t>
  </si>
  <si>
    <t>{"environmentalImpact":{"reports":[{"isSelected":false,"reportCode":"statement"},{"isSelected":true,"reportCode":"assessment"},{"isSelected":false,"reportCode":"ExecutiveOrder12372"},{"isSelected":true,"reportCode":"otherRequired"}]},"description":"Standard application forms as furnished by RUS must be used for this program. Environmental impact information is not required for this program. "}</t>
  </si>
  <si>
    <t>{"description":"OMB Circular No. A-102 applies to this program. OMB Circular No. A-110 applies to this program. OMB Circular No. A-122 applies to this program. The Water and Environmental Programs of the USDA Rural Utilities Service administers the program.  Applications include the criteria specified within 7 CFR 1776.  This includes, but is not limited to, the requirement to submit an application Form SF-424, Application for Federal Assistance, to the National Office in Washington, DC. "}</t>
  </si>
  <si>
    <t xml:space="preserve">The Water and Environmental Programs staff in Washington, DC, will review and process the application. Following completion of application processing requirements and grant approval, funds are made available to the applicant. </t>
  </si>
  <si>
    <t>{"types":{"moe":false,"formula":false,"matching":true},"matching":{"requirementFlag":"voluntary","percent":"10","description":"Applicants must provide funds from sources other than the HWWS grant. The required match must be at least 10 percent of the HWWS grant. "}}</t>
  </si>
  <si>
    <t>{"awarded":"other","description":"A time limitation is not specified; however, priority will be given to applicants whose time frame for completion of the grant project is 12 months or less. ","awardedDescription":"Funds will be awarded when all RUS requirements are met and the project can be completed on a timely basis."}</t>
  </si>
  <si>
    <t>[{"code":"program","isSelected":true,"description":"All grantees will submit quarterly performance activity reports and financial reports to RUS until the project is complete and the funds are expended"},{"code":"cash","isSelected":false},{"code":"progress","isSelected":true,"description":"Periodic reports are to be made to the RUS servicing official"},{"code":"expenditure","isSelected":false},{"code":"performanceMonitoring","isSelected":false}]</t>
  </si>
  <si>
    <t>{"isApplicable":true,"description":"In accordance with the provisions of 2 CFR 200, Uniform Administrative Requirements, Cost Principles and Audit Requirements, Subpart F, Audit Requirements (Revised, December 26, 2013)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Subpart F. Annual audit or Management Report "}</t>
  </si>
  <si>
    <t>Records and accounts are required to reflect the project operations</t>
  </si>
  <si>
    <t xml:space="preserve">(Project Grants) FY 17$993,000.00; FY 18 est $993,000.00; FY 19 FY 16$1,192,081.00; - </t>
  </si>
  <si>
    <t xml:space="preserve">$75,000 to $350,000.  Avg. $198680  </t>
  </si>
  <si>
    <t xml:space="preserve">7 CFR 1776, Household Water Well System Grant Program </t>
  </si>
  <si>
    <t>{"flag":"appendix","description":"See Regional Agency Offices. Consult local telephone directory under United States Government, Department of Agriculture, for Rural Development office number.  If no listing, get in touch with the appropriate Rural Development State Office listed in Appendix IV of the Catalog. "}</t>
  </si>
  <si>
    <t>Assistant Administrator, Water and Environmental Programs,Rural Utilities Service, Department of Agriculture 1400 Independence Ave., SW, Stop 1548, Washington, DC 20250 Email:&lt; a href='mailto:edna.primrose@wdc.usda.gov'&gt;edna.primrose@wdc.usda.gov&lt;/a&gt;Phone: (202) 690-2670.;</t>
  </si>
  <si>
    <t xml:space="preserve">RUS assistance for grant projects will be directed toward truly rural areas and rural communities. Considerations for available funds emphasize such criteria as population, low income, unemployment; health and sanitary problems. RUS financed facilities will not be inconsistent with any development plans of the State, multi-jurisdictional area, county, or municipality in which the proposed project is located. </t>
  </si>
  <si>
    <t>https://beta.sam.gov/fal/a8e2f4d58ec14f788490fc87414dc4c8/view</t>
  </si>
  <si>
    <t>Community Connect Grant Program</t>
  </si>
  <si>
    <t>Community Connect</t>
  </si>
  <si>
    <t>{"list":[{"act":{"description":"Consolidated Appropriations Act, 2005; Title III: Rural Development Programs; Rural Utilities Service; Distance Learning, Telemedicine, and Broadband Program; Public Law 108-447. "},"authorizationTypes":{"USC":false,"act":true,"statute":false,"publicLaw":false,"executiveOrder":false}}]}</t>
  </si>
  <si>
    <t xml:space="preserve">To encourage community-oriented connectivity by providing grants to eligible applicants who will deploy broadband transmission service in rural communities where such service does not currently exist; who will connect all critical community facilities such as local schools, education centers, libraries, hospitals, health care providers, law enforcement agencies, public safety organizations, fire, and rescue services, as well as residents and businesses; and who will operate a community center which provides free and open access to area residents. </t>
  </si>
  <si>
    <t xml:space="preserve">To be eligible for a grant, the applicant must: (a) be legally organized as an incorporated organization, an Indian tribe or tribal organization, a state or local unit of government, or other legal entity, including cooperatives or private corporations or limited liability companies organized on a for profit or not-for profit basis, and (b) have the legal capacity and authority to own and operate the broadband facilities as proposed in its application, to enter into contracts and to otherwise comply with applicable federal statutes and regulations. </t>
  </si>
  <si>
    <t>The people living in rural areas and to improve rural opportunities through the availability of access to high speed broadband networks.</t>
  </si>
  <si>
    <t>{"environmentalImpact":{"reports":[{"isSelected":true,"reportCode":"assessment"},{"isSelected":true,"reportCode":"otherRequired"}]},"description":"To be eligible for a grant, the applicant must: (a) be legally organized as an incorporated organization, an Indian tribe or tribal organization, a state or local unit of government, or other legal entity, including cooperatives or private corporations or limited liability companies organized on a for profit or not-for profit basis, and (b) have the legal capacity and authority to own and operate the broadband facilities as proposed in its application, to enter into contracts and to otherwise comply with applicable federal statutes and regulations."}</t>
  </si>
  <si>
    <t>{"description":"OMB Circular No. A-102 applies to this program. OMB Circular No. A-110 applies to this program. Submit an application in accordance with 7 CFR 1739 and its accompanying application guide. "}</t>
  </si>
  <si>
    <t>Grants are awarded on a competitive basis to applicants receiving the highest number of points.</t>
  </si>
  <si>
    <t>Applications are approved each fiscal year for which funding is made available.</t>
  </si>
  <si>
    <t>{"types":{"moe":false,"formula":false,"matching":true},"formula":{"title":"","chapter":"","part":"","subPart":"","publicLaw":"","description":""},"matching":{"requirementFlag":"voluntary","percent":"15","description":"The grant applicant must contribute a matching contribution which is at least 15 percent of the grant amount requested and this must be in cash in an account of the awardee at the time of closing."},"moe":{"description":""}}</t>
  </si>
  <si>
    <t>{"awarded":"other","description":"Applicants generally have three years to spend funds. Extensions may be granted. See the following for information on how assistance is awarded/released: Funds may be advanced monthly or as needed to reimburse disbursements for approved grant purposes. ","awardedDescription":"Funds may be advanced monthly or as needed to reimburse disbursements for approved grant purposes."}</t>
  </si>
  <si>
    <t>[{"code":"program","isSelected":false},{"code":"cash","isSelected":false},{"code":"progress","isSelected":false},{"code":"expenditure","isSelected":true,"description":"The disbursal of funds is made on the basis of invoices for eligible purposes.  To this extent, RUS is aware of all expenditures for which reimbursement is sought.  Projects are also periodically audited by field accounting staff."},{"code":"performanceMonitoring","isSelected":true,"description":"Project performance activity reports are required annually. "}]</t>
  </si>
  <si>
    <t>Grantee will provide evidence that funds are expended for approved purposes. For profit entities owe an audit for any year in which funds are expended.  Other entities (state and local governments, non-profits, etc.) are subject only if more than $750,000 is expended.</t>
  </si>
  <si>
    <t xml:space="preserve">(Project Grants) FY 17$34,500,000.00; FY 18 est $20,000,000.00; FY 19 est $0.00; FY 16$15,604,851.00; - </t>
  </si>
  <si>
    <t>The Agency will publish, annually in the Federal Register, a Notice of Funds Availability that sets forth the maximum and minimum funding for each grant.  In FY 2016, grants ranged from $481,000 to $3,000,000 and averaged $1,733,872.  In FY 2017, grants can range from $500,000 to $3,000,000 and the average will not be known until selections are made.</t>
  </si>
  <si>
    <t>{"list":[{"fiscalYear":2016,"description":"$11,740,000 is available for awards in FY 2016, all of which is expected to be obligated by the end of the fiscal year.  The application window closed June 17th, and review of the 72 submitted applications is proceeding In FY 2016, grants totaled $15,604,851 and benefited 5 states."},{"fiscalYear":2017,"description":"In FY 2017, the application window closed on June 16, 2017.  As of that date RUS received 72 applications which are currently going through the review process."}],"isApplicable":true}</t>
  </si>
  <si>
    <t xml:space="preserve">7 CFR 1739: Broadband Grant Program, Subpart A - Community Connect Grant Program  </t>
  </si>
  <si>
    <t xml:space="preserve"> Assistant Administrator,  Telecommunications ProgramRural Utilities Service, 1400 Independence Avenue, S.W., STOP 1590, Washington, DC 20250 Email:&lt; a href='mailto:chad.parker@wdc.usda.gov'&gt;chad.parker@wdc.usda.gov&lt;/a&gt;Phone: (202) 720-9554.;</t>
  </si>
  <si>
    <t>http://www.rd.usda.gov/programs-services/community-connect-grants</t>
  </si>
  <si>
    <t>https://beta.sam.gov/fal/ebc375660b7540209482f44e13f4878c/view</t>
  </si>
  <si>
    <t>Grant Program to Establish a Fund for Financing Water and Wastewater Projects</t>
  </si>
  <si>
    <t>RFP Program</t>
  </si>
  <si>
    <t>{"list":[{"act":{"description":"Consolidated Farm and Rural Development Act, as amended, Section 6002, Public Law 107-171, 7 U.S.C. 1926e."},"authorizationTypes":{"USC":false,"act":true,"statute":false,"publicLaw":false,"executiveOrder":false}}]}</t>
  </si>
  <si>
    <t>To make grants to private, nonprofit organizations to establish a revolving loan fund to make small, short term loans for pre-development or small capital water or waste disposal projects.</t>
  </si>
  <si>
    <t xml:space="preserve">An applicant must be a private organization, organized as a non-profit corporation. The applicant must have the legal capacity and authority to perform the obligations of the grant. The applicant must have sufficient expertise and experience in making and servicing loans. </t>
  </si>
  <si>
    <t>Municipalities, counties, and other political subdivisions of a State, such as districts and authorities, associations, cooperatives, corporations operated on a not-for-profit basis, Indian tribes on Federal and State reservations and other Federally recognized Indian tribes. Facilities shall primarily serve rural residents and rural businesses. The service area shall not include any area in any city or town having a population in excess of 10,000 inhabitants according to the latest decennial census of the United States. The loan recipient must be unable to finance the proposed project from their own resources or through commercial credit at reasonable rates and terms. The loan recipient must have or will obtain the legal authority necessary for owning, constructing, operating and maintaining the proposed service or facility, and for obtaining, giving security for, and repaying the proposed loan.</t>
  </si>
  <si>
    <t>{"description":"Evidence of legal capacity, economic feasibility, ability to administer and service a revolving loan fund, commitment and sources of financial resources the organization controls.","isApplicable":true}</t>
  </si>
  <si>
    <t>{"description":"The Water and Environmental Programs of the USDA Rural Utilities Service administers the program. Application Form SF-424 is filed at the National Office in Washington, DC, from which assistance may be obtained. "}</t>
  </si>
  <si>
    <t>The Water and Environmental Programs staff in Washington, DC, will review and process the application. Following completion of application processing requirements and grant approval, funds are made available to the applicant.</t>
  </si>
  <si>
    <t>If an application is rejected, the reasons for rejection are stated fully.  The applicant may request a review of this decision at the RUS National level.</t>
  </si>
  <si>
    <t>{"types":{"moe":false,"formula":false,"matching":true},"matching":{"requirementFlag":"voluntary","percent":"20","description":"Applicants must provide funds from other sources equal to at least 20 percent of the RFP grant. "}}</t>
  </si>
  <si>
    <t>{"awarded":"other","description":"A time limitation is not specified for the RUS grant funds. Funds will be awarded when all RUS requirements are met and the project can be completed on a timely basis. ","awardedDescription":"Funds will be awarded when all RUS requirements are met and the project can be completed on a timely basis."}</t>
  </si>
  <si>
    <t>[{"code":"program","isSelected":true,"description":"Periodic reports are to be made to the RUS servicing official"},{"code":"cash","isSelected":false},{"code":"progress","isSelected":false},{"code":"expenditure","isSelected":false},{"code":"performanceMonitoring","isSelected":false}]</t>
  </si>
  <si>
    <t>Records and accounts are required to reflect the project operations.</t>
  </si>
  <si>
    <t xml:space="preserve">(Project Grants) FY 17$1,000,000.00; FY 18 est $1,000,000.00; FY 19 est $0.00; FY 16$1,000,000.00; - </t>
  </si>
  <si>
    <t>$250,000 to $500,00.  Average grant: $333,333</t>
  </si>
  <si>
    <t>7 CFR 1783, Grant Program to Establish a Fund for Financing Water and Wastewater Projects; The Revolving Fund Program 2005 Grant Application Guide.</t>
  </si>
  <si>
    <t>{"flag":"appendix","description":"Consult your local telephone directory for Rural Development local number.  If no listing, get in touch with the appropriate Rural Development State  Office listed in Appendix IV of the Catalog."}</t>
  </si>
  <si>
    <t>Assistant Administrator, Water and Environmental Programs,Rural Utilities Service, 1400 Independence Ave., SW, Stop 1548, Washington, DC 20250 Email:&lt; a href='mailto:edna.primrose@wdc.usda.gov'&gt;edna.primrose@wdc.usda.gov&lt;/a&gt;Phone: (202) 690-2670.;</t>
  </si>
  <si>
    <t>RUS assistance for grant projects will be directed toward truly rural areas and rural communities. Considerations for available funds emphasize such criteria as; population, low income, unemployment; health and sanitary problems. RUS financed facilities will not be inconsistent with any development plans of the State, multi-jurisdictional area, county, or municipality in which the proposed project is located.</t>
  </si>
  <si>
    <t>https://beta.sam.gov/fal/46e328e24f4f4c72ab3ac1e2841c1220/view</t>
  </si>
  <si>
    <t>Biorefinery Assistance</t>
  </si>
  <si>
    <t xml:space="preserve">Section 9003- Biorefinery, Renewable Chemical, and Biobased Manufacturing Assistance Program </t>
  </si>
  <si>
    <t>{"list":[{"act":{"description":"Title IX of the Farm Security and Rural Investment Act of 2002 is amended by the Food, Conservation, and Energy Act of 2008, and the Agricultural Act of 2014, Public Law 113-79, Title IX, Section 9003, 7 U,S,C, 8103."},"USC":{"title":"9","section":"9003"},"authorizationTypes":{"USC":true,"act":true,"statute":false,"publicLaw":false,"executiveOrder":false},"usc":{"title":"9","section":"9003"}}]}</t>
  </si>
  <si>
    <t>The program provide loan guarantees for the development, construction, and retrofitting of commercial-scale biorefineries as well as biobased product manufacturing facilities.</t>
  </si>
  <si>
    <t xml:space="preserve">Eligible entities under the program include: individuals, entities, Indian tribes, or units of State or local government, corporations, farm cooperatives, farmer cooperative organizations, associations of agricultural producers, National Laboratories, institutions of higher education, rural electric cooperatives, public power entities, or consortia of any of those entities. _x000D_
</t>
  </si>
  <si>
    <t>see above</t>
  </si>
  <si>
    <t>{"description":"Application for Federal Guarantee, feasibility Study, lender analysis and other applicable and required information as outlined in application and regulations.  OMB Circular No. A-87 applies to this program.","isApplicable":true}</t>
  </si>
  <si>
    <t>{"environmentalImpact":{"reports":[{"isSelected":false,"reportCode":"statement"},{"isSelected":true,"reportCode":"assessment"},{"isSelected":true,"reportCode":"ExecutiveOrder12372"},{"isSelected":true,"reportCode":"otherRequired"}]},"description":"This program is subject to environmental review pursuant to the National Environmental Policy Act (NEPA) of 1969.  An environmental impact assessment is required for this program. "}</t>
  </si>
  <si>
    <t>{"description":"Submit an original completed application with two copies to USDA’s Rural Development National Office:  Energy Branch, Attention:  Biorefinery Assistance Program, 1400 Independence Avenue, SW, STOP 3225, Washington, DC, 20250-3225."}</t>
  </si>
  <si>
    <t xml:space="preserve">Based on a review of the application, the project must be eligible and have technical merit. Projects determined by the Agency to be without technical merit will not be selected for funding. The Agency will score each application in order to prioritize each proposed project. </t>
  </si>
  <si>
    <t>{"flag":"yes","description":"A notice published in the Federal Register will provide established dates and deadlines for application acceptance.","list":[{"start":"2015-09-01","end":"2015-10-01","description":"There are two application cycles each fiscal year. Applications may be submitted at any time.  Letter of Intent deadlines are September 1 and March 2.  Application deadlines are October 1 and April 1."}]}</t>
  </si>
  <si>
    <t xml:space="preserve">Approval is subject to the completion of all requirements identified in the 7 CFR part 4279, subpart C. </t>
  </si>
  <si>
    <t xml:space="preserve">An applicant may have review or appeal rights in accordance with 7 CFR Part 11._x000D_
</t>
  </si>
  <si>
    <t>{"types":{"moe":false,"formula":true,"matching":true},"formula":{},"matching":{"requirementFlag":"voluntary","percent":"0","description":"Applicants must identify all sources, amounts, and status of matching funds.  Borrowers shall demonstrate evidence of cash equity injection in the project of not less than 20 percent of eligible project costs."}}</t>
  </si>
  <si>
    <t>{"awarded":"lump","description":"Depends on number of applications submitted and complexity of the project.  "}</t>
  </si>
  <si>
    <t>[{"code":"program","isSelected":true,"description":"The lender must provide the Agency monthly reports from the borrower during construction.  Once the project has been constructed, periodic reports for the life of the guaranteed loan.  The borrower’s reports will include, but not be limited to, the information specified in the following paragraphs, as applicable.  \r\n\r\n1.  The actual amount of advanced biofuels produced to assess whether project goals are being met.  \r\n2. If applicable, documentation that identified health and/or sanitation problem has been solved. \r\n3. A summary of the cost of operating and maintaining the facility.  \r\n4. Description of any maintenance or operational problems associated with the facility.  \r\n5. Demonstration that the project is and has been in compliance with all applicable State and Federal environmental laws and regulations.  \r\n6. The number of jobs created.  \r\n7. A description on the status of the project’s feedstock including, but not limited to, the feedstock being used, outstanding feedstock contracts, feedstock changes and interruptions, and quality of the feedstock.  \r\n"},{"code":"cash","isSelected":false},{"code":"progress","isSelected":true,"description":"Lenders must forward periodic financial statements and progress reports. "},{"code":"expenditure","isSelected":true,"description":"Expenditure reports are required as outlined below and in Loan Agreement and program Regulations.  Performance monitoring is required. Regulations are contained in 7 CFR Part 4279, subpart C and in 7 CFR Part 4287, subpart D.  Regulations will be updated to incorporate statutory changes required by the Agricultural Act of 2014, Public Law 113-79, effecting Section 9003.   "},{"code":"performanceMonitoring","isSelected":true,"description":"Performance monitoring is required as outlined below and in Loan Agreement and program Regulations.\r\n\r\nOnce the project has been constructed, the lender must provide the Agency periodic reports from the borrower commencing the first full calendar year following the year in which project construction was completed and continuing for the life of the guaranteed loan.  The borrower’s reports will include, but not be limited to, the information specified in the following paragraphs, as applicable.\r\n\r\n(i)  The actual amount of advanced biofuels produced to assess whether project goals are being met.\r\n(ii)  If applicable, documentation that identified health and/or sanitation problem has been solved.\r\n(iii)  A summary of the cost of operating and maintaining the facility.\r\n(iv)  Description of any maintenance or operational problems associated with the facility.\r\n(v)  Demonstration that the project is and has been in compliance with all applicable State and Federal environmental laws and regulations.\r\n(vi)  The number of jobs created.\r\n(vii)  A description on the status of the project’s feedstock including, but not limited to, the feedstock being used, outstanding feedstock contracts, feedstock changes and interruptions, and quality of the feedstock.\r\nThe lender must submit to the Agency quarterly financial statements within 45 days of the end of each quarter. \r\n"}]</t>
  </si>
  <si>
    <t>The borrower must permit representatives of the Agency (or other agencies of the U.S.) to inspect and make copies of any records pertaining to any Agency guaranteed loan during regular office hours of the borrower or at any other time upon agreement between the borrower and the Agency, as appropriate.</t>
  </si>
  <si>
    <t>12-3106-0-1-452;</t>
  </si>
  <si>
    <t>(Direct Payments for Specified Use) FY 17 Estimate Not Available  FY 18 est $180,004,000.00; FY 19 FY 16 est $124,000,000.00; - This program is mandatory, however, funds are given on a project by project bases.</t>
  </si>
  <si>
    <t xml:space="preserve">Maximum loan guarantee cannot exceed $250 million. </t>
  </si>
  <si>
    <t>See solicitation for details</t>
  </si>
  <si>
    <t>Aaron MorrisU.S Department of Agriculture_x000D_
Rural Development, Business Programs, Energy Branch_x000D_
1400 Independence Avenue, SW , Washington, DC 20250 Email:&lt; a href='mailto:Aaron.Morris@wdc.usda.gov'&gt;Aaron.Morris@wdc.usda.gov&lt;/a&gt;Phone: 202-690-2516;</t>
  </si>
  <si>
    <t>http://www.rd.usda.gov/programs-services/biorefinery-renewable-chemical-and-biobased-product-manufacturing-assistance</t>
  </si>
  <si>
    <t xml:space="preserve">10.867 Bioenergy Program for Advanced Biofuels; 10.866 Repowering Assistance ; </t>
  </si>
  <si>
    <t xml:space="preserve">The Agency will score projects based on markets for the advanced biofuel, renewable chemicals, the potential for biobased manufacturing, and the diversity of project approaches, technologies and products.  In general, the Agency may consider among other factors, whether the area in which the borrower proposes to place the biorefinery has other similar advanced biofuel facilities. Whether the borrower is proposing to use a feedstock not previously used in the production of advanced biofuels.  Whether the borrower is proposing to work with producer associations or cooperatives. The level of financial participation by the borrower, including support from non-Federal and private sources.  Whether the borrower has established that the adoption of the process proposed in the application will have a positive impact on resource conservation, public health, and the environment.  Whether the borrower can establish that, if adopted, the biofuels production technology proposed in the application will not have any significant negative impacts on existing manufacturing plants or other facilities that use similar feedstocks.  The potential for rural economic development, including the number of local jobs created and inclusion of local banks or other capital sources in any proposed debt syndication.  The level of local ownership proposed in the application.  Whether the project can be replicated.  Whether the project is a first-of-a-kind technology, system, or process. </t>
  </si>
  <si>
    <t>Dec 23,2009</t>
  </si>
  <si>
    <t>https://beta.sam.gov/fal/b69b196a9c6141fb83800cc096a2934c/view</t>
  </si>
  <si>
    <t xml:space="preserve">Repowering Assistance </t>
  </si>
  <si>
    <t xml:space="preserve">Section 9004 Repowering Assistance </t>
  </si>
  <si>
    <t>{"list":[{"act":{"description":"Title IX of the Farm Security and Rural Investment Act of 2002 as amended by the Food, Conservation, and Energy Act of 2008, and the Agricultural Act of 2014, Public Law 113-79, Title IX, Section 9004, 7 U.S.C. 8104 "},"publicLaw":{"number":"110-24-6"},"authorizationTypes":{"act":true,"publicLaw":true}}]}</t>
  </si>
  <si>
    <t xml:space="preserve">Payments to eligible biorefineries for the purpose of replacing fossil fuels with renewable biomass. </t>
  </si>
  <si>
    <t xml:space="preserve">A Biorefinery facility (including equipment and processes) that converts renewable biomass into biofuels and biobased products, and may produce electricity.  An eligible biorefinery producer, whose primary production is biofuels; that meets all requirements of this program.  The biorefinery must have been in existence on or before June 18, 2008. </t>
  </si>
  <si>
    <t>For biorefineries in existence on June 18, 2008  Primary production is biofuels</t>
  </si>
  <si>
    <t>{"description":"1.  Application for participation in the program.\r\n2.  Feasibility Study for the renewable biomass system.\r\n3.  Historical records for energy use.\r\n","isApplicable":true}</t>
  </si>
  <si>
    <t>{"description":"The applicant must submit a feasibility study by an independent qualified consultant, which has no financial interest in the biorefinery, and demonstrates that the renewable biomass system of the biorefinery is feasible, taking into account the economic, technical and environmental aspects of the system."}</t>
  </si>
  <si>
    <t>Applications will be scored and awards will be made based of how well applicants score in relation to other applicant within the funding cycle. Payments may be made during construction and commissioning, ten percent of eligible project cost shall be withheld until project is completed and operating.</t>
  </si>
  <si>
    <t>Approval is subject to the completion of all requirements identified by the Agency.</t>
  </si>
  <si>
    <t>An applicant may have review rights or appeal rights in accordance with 7 CFR part 11.</t>
  </si>
  <si>
    <t>{"awarded":"other","description":"Duration of the Farm Bill.  Payments may be made during construction and commissioning, ten percent of eligible project cost shall be withheld until project is completed and operating.  An applicant who is awarded payments under the program has five years from the fiscal year in which an award is made to request and receive payments.  ","awardedDescription":"Requests for funds have to be made within three years.  No payments are made prior to completion and commissioning of the projects. An applicant who is awarded payments under the program has five years from the fiscal year in which an award is made to to process payments. \r\n"}</t>
  </si>
  <si>
    <t>[{"code":"program","isSelected":true,"description":"Form RD 4288-6 must be submitted for payment and reporting on the production of renewable energy "},{"code":"cash","isSelected":false,"description":""},{"code":"progress","isSelected":true,"description":"Applicant must submit reports that document the production of renewable energy.\r\nRD Form RD 9004–2\r\n"},{"code":"expenditure","isSelected":false,"description":""},{"code":"performanceMonitoring","isSelected":false,"description":""}]</t>
  </si>
  <si>
    <t>12-2073-0-1-452;</t>
  </si>
  <si>
    <t>(Direct Payments with Unrestricted Use) FY 17$0.00; FY 18 est $5,000,000.00; FY 19 est $0.00; FY 16$0.00; - No budget available at the time of updating this information.  Call the office listed below.</t>
  </si>
  <si>
    <t>Determined on a project bases.</t>
  </si>
  <si>
    <t>{"flag":"appendix","description":"Regional Agency Offices: http://www.rd.usda.gov/contact-us/state-offices"}</t>
  </si>
  <si>
    <t>Fred PetokU.S. Department of Agriculture_x000D_
Rural Development, Energy Division_x000D_
1400 Independence Avenue, SW., Stop 3225_x000D_
_x000D_
, Washington, DC 20250-3225 Email:&lt; a href='mailto:Aaron.Morris@wdc.usda.gov'&gt;Aaron.Morris@wdc.usda.gov&lt;/a&gt;Phone: 202-690-0784;</t>
  </si>
  <si>
    <t>http://www.rd.usda.gov/programs-services/repowering-assistance-program</t>
  </si>
  <si>
    <t xml:space="preserve">Applicants must achieve minimum levels of fossil fuel reductions and cost effectiveness to be eligible. </t>
  </si>
  <si>
    <t>Nov 28,2010</t>
  </si>
  <si>
    <t>https://beta.sam.gov/fal/3585f769e7c94d1680e5b4ae3aaf42ca/view</t>
  </si>
  <si>
    <t>Bioenergy Program for Advanced Biofuels</t>
  </si>
  <si>
    <t>Advanced Biofuel Payments Program</t>
  </si>
  <si>
    <t>{"list":[{"act":{"description":"Title IX of the Farm Security and Rural Investment Act of 2002 is amended by the Food, Conservation, and Energy Act of 2008, and the Agricultural Act of 2014, Public Law 113-79, Title IX, Section 9005, 7 U,S,C, 8105 "},"publicLaw":{"number":"110-24-6"},"authorizationTypes":{"act":true,"publicLaw":true}}]}</t>
  </si>
  <si>
    <t>The purpose of this subpart is to support and ensure an expanding production of advanced biofuels by providing payments to eligible advanced biofuel producers.</t>
  </si>
  <si>
    <t xml:space="preserve">Advance Biofuel Producer - an individual, corporation, company, foundation, association, labor organization, firm, partnership, society, joint stock company, group of organizations, or non-profit entity that produces and sells an advanced biofuel._x000D_
_x000D_
An individual, corporation, company, foundation, association, labor company, group of organizations, or non-profit entity that blends or otherwise combines advanced biofuels into a blended biofuel is not considered an advanced biofuel producer under this Program. _x000D_
</t>
  </si>
  <si>
    <t>The Advanced Biofuel Producer must produce a biofuel that meets the definition of advanced biofuel, be a solid, liquid, or gaseous advanced biofuel, be a final product. Fuel must be derived from renewable biomass other than corn kernel starch</t>
  </si>
  <si>
    <t>{"description":"1. Application for participation in the program. \r\n2. Certifications for quality of advance biofuel. \r\n3. Historical and current production records.  \r\n\r\nThis program is excluded from coverage under OMB Circular No. A-87. \r\n","isApplicable":true}</t>
  </si>
  <si>
    <t>{"description":"This program is not subject to the Environmental Assessment or Executive 12372."}</t>
  </si>
  <si>
    <t xml:space="preserve">1.  Application for participation in the program_x000D_
2.  Sign a contract with the Agency_x000D_
3.  Submit a quarterly request for payment under the program with documentation of  _x000D_
     production  _x000D_
4.  Convert production to BTU values_x000D_
5.  Award funding based on requests received and production for each producer_x000D_
</t>
  </si>
  <si>
    <t>{"flag":"yes","description":"Application window is October 1 through October 31 each year.  Quarterly payment request due within 30 days from end of each fiscal year quarter.","list":[{"start":"2015-10-01","end":"2015-10-31"}]}</t>
  </si>
  <si>
    <t>No date range has been identified for this program.</t>
  </si>
  <si>
    <t>An applicant may seek a review of an Agency decision or appeal to the National Appeals Division in accordance with 7 CFR Part 11 of this title.</t>
  </si>
  <si>
    <t>The program will be available until the end of Farm Bill.</t>
  </si>
  <si>
    <t>{"awarded":"quarterly","description":"Applications for participation are accepted between October 1 through October 31, each fiscal year, in accordance with 7 CFR 4288.120(b).  Applicants must also comply with the quarterly submission dates referenced in 7 CFR 4288.130(d).  A Notice will be published each year identifying the amount available for payments.  "}</t>
  </si>
  <si>
    <t>[{"code":"program","isSelected":false},{"code":"cash","isSelected":true,"description":"RD 4288-3 ADVANCED BIOFUEL PAYMENT PROGRAM - PAYMENT REQUEST\r\nQuarterly request for payments under the program with documentation of production. \r\n"},{"code":"progress","isSelected":false},{"code":"expenditure","isSelected":true,"description":"Method of awarding/releasing assistance: quarterly request for payment under the program with documentation of quarterly production.  \r\n"},{"code":"performanceMonitoring","isSelected":false}]</t>
  </si>
  <si>
    <t>No records submittal required after payment is made.  Documentation is required prior to payment.</t>
  </si>
  <si>
    <t xml:space="preserve">(Salaries and Expenses) FY 17$15,000,000.00; FY 18 Estimate Not Available  FY 19 Estimate Not Available  FY 16$15,000,000.00; - </t>
  </si>
  <si>
    <t>Awards are based on requests received and production for each producer. Budget has not been approved as of the update of this information, contact the office listed below for more information.</t>
  </si>
  <si>
    <t>Notices are published in the Federal Register each fiscal year.  Application and payment requirements are outlined in 7 CFR 4288-B</t>
  </si>
  <si>
    <t>{"flag":"none","description":"Rural Development  Energy Coordinator’s"}</t>
  </si>
  <si>
    <t>Lisa NotyU.S. Department of Agriculture_x000D_
Rural Development, Energy Division_x000D_
511 W. 7th Street, Atlantic, IA 50022 Email:&lt; a href='mailto:Lisa.Noty@wdc.usda.gov'&gt;Lisa.Noty@wdc.usda.gov&lt;/a&gt;Phone: 712-243-2107 X 116;</t>
  </si>
  <si>
    <t>Oct 25,2010</t>
  </si>
  <si>
    <t>https://beta.sam.gov/fal/b2a592dd370843a2a9e7fd438861944f/view</t>
  </si>
  <si>
    <t>Rural Energy for America Program</t>
  </si>
  <si>
    <t xml:space="preserve"> (REAP)</t>
  </si>
  <si>
    <t>{"list":[{"act":{"description":"Title IX of the Farm Security and Rural Investment Act of 2002 as amended by the Food, Conservation, and Energy Act of 2008, and the Agricultural Act of 2014, Public Law 113-79, Title IX, Section 9007, 7 U,S,C, 8107 "},"authorizationTypes":{"act":true}}]}</t>
  </si>
  <si>
    <t>(1) Provision of grants and loan guarantees to agricultural producers and rural small businesses to promote energy efficiency improvements and renewable energy systems development.  The program provides grants of up to 25% of project costs and/or loan guarantees of up to 75% of project costs to purchase and install energy efficiency improvements and renewable energy systems.  _x000D_
_x000D_
(2) Provision of grants to government entities or their instrumentalities, educational institutions, rural electric cooperatives, Resource Conservation and Development Councils, and public power entities to assist with the cost of performing energy audits and renewable energy development assistance for agricultural producers and rural small businesses.  Recipients of energy audits  must pay at least 25% of the cost of the audit.</t>
  </si>
  <si>
    <t>LOAN GUARANTEES/GRANTS</t>
  </si>
  <si>
    <t>To be eligible for renewable energy systems or energy efficiency improvement assistance, an applicant must be an agricultural producer or rural small business.  Rural small businesses must be located in a rural area.  The applicant or owner must not have an outstanding judgment, delinquent on any Federal debt or debarred from receiving Federal assistance.  Under the Energy Audit and Renewable Energy Development Assistance programs eligible applicants include governmental entities and their instrumentalities, educational institutions, rural electric cooperatives, Resource Conservation and Development Councils, and public power entities</t>
  </si>
  <si>
    <t>For energy efficiency improvements and renewable energy systems the program is for agricultural producers  and rural small businesses.  For energy audits and renewable energy development assistance grants, units of State, tribal, and local governments; land-grant colleges, universities, and other institutions of higher education; rural electric cooperatives and public power entities; instrumentalities of a state, tribal, and local governments; and Resource Conservation and Development Councils are eligible for the assistance.</t>
  </si>
  <si>
    <t>{"description":"For applicants seeking renewable energy systems or energy efficiency improvement assistance: agricultural producers must be directly engaged in the production of agricultural products, including crops, livestock, forestry products, hydroponics, nursery stock, or aquaculture, whereby 50 percent or greater of their gross income is derived from the operations.  A small business must be located in a rural area and meet the Small Business Administration's Business Size Standards including all parent, affiliate, or subsidiary entities at other locations.  \r\n\r\nFor the Energy Audit and Renewable Energy Development Assistance Program the entity applying must have experience in providing this service to qualify for the grant. All other application requirements and competitive benchmarks must be met in accordance with published Notices.  This program is excluded from coverage under OMB Circular No. A-87. ","isApplicable":true}</t>
  </si>
  <si>
    <t>{"description":"This program is excluded from coverage under OMB Circular No. A-102. OMB Circular No. A-110 applies to this program. Applicants must submit a complete application to the Rural Development Energy Coordinator in their respective State.  A complete application includes Standard Forms 424, 424C and 424D plus Rural Development forms, scope of work, feasibility studies, energy audits, environmental assessment (form RD 1940-20), and written technical reports.  "}</t>
  </si>
  <si>
    <t>Rural Development (RD) personnel will review all applications.  Ineligible and incomplete applications may be returned to the applicant and not evaluated further.  RD personnel score applications based on published evaluation criteria.  Applications will be funded at the State level first.  A second review and nationwide ranking will be conducted by the RD National Office.  Funding recommendations for National funds will be forwarded to the Administrator, Rural Business-Cooperative Service for final awards.</t>
  </si>
  <si>
    <t xml:space="preserve">From 60 to 180 days after the application is filed with RBS dependent on the number of funding cycles offered per year. </t>
  </si>
  <si>
    <t xml:space="preserve">Adverse actions made on applications are appealable, pursuant to 7 CFR part 11. </t>
  </si>
  <si>
    <t>{"types":{"moe":false,"formula":false,"matching":true},"formula":{"title":"","chapter":"","part":"","subPart":"","publicLaw":"","description":""},"matching":{"requirementFlag":"voluntary","percent":"0","description":"Matching Requirements:  For Renewable Energy Systems and Energy Efficiency Improvement assistance:  The applicant must provide at least 75 percent of leveraged funds if the request is for grant only funds. \r\n\r\nFor a combination grant and loan guarantee and loan guarantee only, the applicant must provide at least 25 percent of leveraged funds.  Other Federal grants may not be used to meet the 75 percent requirement for the grant.  \r\n\r\nFor Energy Audit and Renewable Energy Development Assistance: The recipient of the energy audit  must pay at least 25% of the cost of the audit.  MOE requirements are not applicable to this program."},"moe":{"description":""}}</t>
  </si>
  <si>
    <t>{"awarded":"other","description":"Grant funds will be provided on a reimbursement basis.  Guarantees on loan will be provided once the project is complete and operational.  Project should typically be completed within two years from the award.  Method of awarding/releasing assistance: monthly or as needed.","awardedDescription":"Monthly or as needed."}</t>
  </si>
  <si>
    <t>[{"code":"program","isSelected":true,"description":"A financial status report and a project performance report are required on a semiannual basis (due 30 working days after June 30 and December 31).  Grantees and Guaranteed Borrowers shall constantly monitor performance to ensure that time schedules are being met and projected goals by time periods are being accomplished.  Once the project is completed annual reports will be required.  \r\n\r\nFor renewable energy system projects, these reports are to be provided commencing in the first full calendar year after construction is completed and continuing for 3 full years.  For energy efficiency improvement projects, these reports are to be provided commencing the first full calendar year following the year in which project construction was completed and continuing for 2 full years.  \r\n\r\nFor Energy Audit and Renewable Energy Development Assistance , these reports are to be provided commencing in the first full calendar year after grant is completed and continuing for 2 full years."},{"code":"cash","isSelected":false,"description":""},{"code":"progress","isSelected":false,"description":""},{"code":"expenditure","isSelected":false,"description":""},{"code":"performanceMonitoring","isSelected":false,"description":""}]</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</si>
  <si>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Accounting records prepared in accordance with generally accepted accounting principles (GAAP) or financial statement in a format typically accepted by a commercial agricultural lender and supported by source documentation will be required for financial statements. "}</t>
  </si>
  <si>
    <t xml:space="preserve">For Rural Energy for America Program applicant will provide a financial management system in accordance with 7 CFR Part 3015.  The applicant will also retain financial records, supporting documents, statistical records, and other records pertinent to the award for a period of at least three years after final disbursement, except that the records shall be retained beyond the three-year period if audit findings have not been resolved.  </t>
  </si>
  <si>
    <t>12-1908-0-1-451;</t>
  </si>
  <si>
    <t xml:space="preserve">(Loan Guarantees/Grants) FY 17$299,030,000.00; FY 18 est $0.00; FY 19 FY 16$159,000,000.00; - (Project Grants) FY 17 FY 18 est $25,000,000.00; FY 19 Estimate Not Available  - (Guaranteed/Insured Loans) FY 17 FY 18 est $530,000,000.00; FY 19 Estimate Not Available  - </t>
  </si>
  <si>
    <t xml:space="preserve">Grant  Range $2,500 to $500,000; Average $45,000 Guaranteed Loan Range $5,000 to $25,000,000; Average $85,000._x000D_
</t>
  </si>
  <si>
    <t xml:space="preserve">Notice of Solicitation of Applications will be published in the Federal Register each fiscal year.  Application, construction and serving requirements are outlined in 7 CFR 4280-B. </t>
  </si>
  <si>
    <t>{"flag":"appendix","description":"For general information, write to: US Department of Agriculture, Rural Development, Energy Division, MS 3225, 1400 Independence Avenue, SW, Washington, DC, 20250, or telephone 202-720-1400. For specific information, contact the RD State Energy Coordinator in your respective state:  http://www.rd.usda.gov/files/RBS_StateEnergyCoordinators.pdf"}</t>
  </si>
  <si>
    <t>Lisa NotyU.S. Department of Agriculture_x000D_
Rural Development, Energy Division_x000D_
511 W. 7th Street, Atlantic, IA 50022 Email:&lt; a href='mailto:Lisa.Noty@wdc.usda.gov'&gt;Lisa.Noty@wdc.usda.gov&lt;/a&gt;Phone: 712-243-2107 X116;</t>
  </si>
  <si>
    <t xml:space="preserve">10.768 Business and Industry Loans; 10.769 Rural Business Enterprise Grants; </t>
  </si>
  <si>
    <t xml:space="preserve">(1) Quantity of Energy Replaced, Produced, or Saved  _x000D_
(2) Environmental benefits_x000D_
(3)  Commercial availability_x000D_
(4) Technical Merit – _x000D_
(5)  Readiness (Grants only)_x000D_
(6)  Small Agricultural Producer/Very Small Rural Business_x000D_
(7)  Simplified application_x000D_
(8)  Previous grantees and borrowers_x000D_
(9)  Simple payback_x000D_
(10) State Director and Administrator priorities and points.  _x000D_
(11) Loan Rate (Guaranteed Loans only:_x000D_
</t>
  </si>
  <si>
    <t>Dec 11,2009</t>
  </si>
  <si>
    <t>https://beta.sam.gov/fal/c19c455a5b2344f0a4277edc0c2a8ea1/view</t>
  </si>
  <si>
    <t>Rural Microentrepreneur Assistance Program</t>
  </si>
  <si>
    <t>(RMAP)</t>
  </si>
  <si>
    <t>{"list":[{"act":{"description":"Food, Conservation, and Energy Act of 2008 of the Farm Bill"},"publicLaw":{"number":"6124"},"authorizationTypes":{"act":true,"publicLaw":true}}]}</t>
  </si>
  <si>
    <t xml:space="preserve">Provide rural microentrepreneurs with the skills necessary to establish new rural microenterprises and to provide continuing technical and financial assistance related to the successful operation of rural microenterprises. (1) Make direct loans to Microenterprise Development Organizations (MDO), which may be a non-profit entity, Indian Tribe or public institution of higher education for the purpose of capitalizing microloan revolving funds to provide fixed interest rate business loans of the lesser of $50,000 or 20 percent of the amount loaned to an MDO for startup and growing rural microenterprises. The maximum loan amount an MDO may borrower under this program will not exceed $500,000. (2) Make grants to MDOs to support rural microenterprise development. These grants are known as operational enhancement activities or services grants. These grants will be used to seek training and other enhancement services to strengthen their own organizations. These grants will not exceed  10 percent of available funding, whichever is less in any given year. (3) Any MDO that receives a loan under this program is eligible for a grant to assist microentrepreneurs who have received or are seeking a microloan from an MDO. These grants are known as technical assistance (TA) grants and may be used by an MDO to provide marketing, management, and other technical assistance to microentrepreneurs. TA grants will provide assistance specifically tailored to the needs of one or more microentrepreneurs.  </t>
  </si>
  <si>
    <t xml:space="preserve">To be eligible to apply for Microlender status under the Rural Microentrepreneur Assistance Program, an applicant must be a non-profit entity, an Indian tribe, or a public institution of higher education.  Applicants must be at least 51 percent controlled by persons who are either (i) citizens of the United States, the Republic of Palau, the Federated States of Micronesia, the Republic of the Marshall Islands, or American Samoa; or (ii)  legally admitted permanent residents residing in the U.S.  The applicant or owner must not have an outstanding judgment, be delinquent on any Federal debt or debarred from receiving Federal assistance.  _x000D_
</t>
  </si>
  <si>
    <t>Microentrepreneur is defined as an owner and operator, or prospective owner and operator, of a rural microenterprise who is unable to obtain sufficient training, technical assistance, or as determined by the Secretary.  All microentrepreneurs must be located in a rural area.</t>
  </si>
  <si>
    <t>{"description":"Applicant Non-Profit organizations  must submit a complete application to the USDA as called for in the final rule, which is planned for publication early in 2010.  It is anticipated that the requirement will include  Standard Forms 424, 424A and 424B plus program specific requirements as stated in the final rule. "}</t>
  </si>
  <si>
    <t>For the Rural Microentrepreneur Assistance Program, Rural Development (RD) personnel will review, score, and rank applications.  It is anticipated that this will take place on a quarterly basis based on published evaluation criteria. Funding recommendations will be forwarded to the Administrator, Rural Business and Cooperative Service for final awards.  The National Office will transfer funds to the appropriate State office for obligation of successful awards.  Unsuccessful applicants will be notified.</t>
  </si>
  <si>
    <t xml:space="preserve">Adverse actions made on applications from MDO's are appealable pursuant to 7 CFR part 11. </t>
  </si>
  <si>
    <t>{"types":{"moe":false,"formula":false,"matching":true},"formula":{"title":"","chapter":"","part":"","subPart":"","publicLaw":"","description":""},"matching":{"requirementFlag":"voluntary","percent":"25","description":"Statutory formulas are not applicable to this program. Matching Requirements: Percent: 25%. A 10 percent non-federal cash match will be required against any technical assistance grant awarded. A 15 percent match will also be required which may be in the form of non-federal cash, in-kind goods, services, or indirect costs. These two sets of matching contribution will be combined for a total matching requirement of 25 percent of the grant amount. \r\n\r\nA five percent (5%) match is required against any loan awarded, which will be used to establish a loan loss reserve fund. MOE requirements are not applicable to this program."},"moe":{"description":""}}</t>
  </si>
  <si>
    <t>{"awarded":"quarterly","description":"For the Rural Microentrepreneur Assistance Program: Grant funds will be provided on a reimbursement basis.  MDOs must make one or more microloans within 30 days of any disbursement it receives.  MDOs may receive additional disbursements no more than quarterly","awardedDescription":"For the Rural Microentrepreneur Assistance Program: Grant funds will be provided on a reimbursement basis.  MDOs must make one or more microloans within 30 days of any disbursement it receives.  MDOs may receive additional disbursements no more than quarterly"}</t>
  </si>
  <si>
    <t>[{"code":"program","isSelected":true,"description":"Reporting requirements include quarterly reporting that provides information required by the Secretary to ensure that funds provided are being used for the purposes for which the loans and/or grants were made."},{"code":"cash","isSelected":false,"description":""},{"code":"progress","isSelected":true,"description":"As part of the reporting, MDOs will be required to provide evidence that the sum of the unexpended amount in the Rural Microentrepreneur Revolving Fund, plus the amount in the Loan Loss Reserve Fund, plus debt owed by the microborrowers is equal to a minimum of 105% of the amount owed by the MDO to the Agency. "},{"code":"expenditure","isSelected":false,"description":""},{"code":"performanceMonitoring","isSelected":true,"description":"Reporting requirements include quarterly reporting that provides information required by the Secretary to ensure that funds provided are being used for the purposes for which the loans and/or grants were made."}]</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</si>
  <si>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Accounting records are to be prepared by or on behalf of borrowers and grantees in accordance with generally accepted accounting principles (GAAP) or audited financial statements. Source documentation will be required for financial statements. "}</t>
  </si>
  <si>
    <t>Participating MDOs will be required to maintain loan portfolio and training records, to the extent that the Agency may conduct inspections and audits as needed.</t>
  </si>
  <si>
    <t>12-1955-0-1-452;</t>
  </si>
  <si>
    <t xml:space="preserve">(Direct Loans) FY 17$29,467,000.00; FY 18 est $7,000,000.00; FY 19 Estimate Not Available  FY 16$7,000,000.00; - RMAP is a loan and grant program.  Amounts listed for FY 2015, 2016, and 2017 are loan obligations.  Grant obligations are: FY 2015 - $3,474834, FY 2016 estimate - $2,000,000, FY 2017 estimate - $4,250,000.(Direct Loans) FY 17 FY 18 est $2,500,000.00; FY 19 Estimate Not Available  - </t>
  </si>
  <si>
    <t>Range of financial assistance is outlined in the Notice of Funding Availability published in the federal register, however prior loans has ranged from $131,250 to $500,000.</t>
  </si>
  <si>
    <t>7 CFR 4280, Subpart D; 7 CFR 1951, Subpart R; RD Instruction 4280-D</t>
  </si>
  <si>
    <t>{"flag":"appendix","description":"http://www.rd.usda.gov/contact-us/state-offices"}</t>
  </si>
  <si>
    <t>Specialiy Program1400 Independence Ave, Washington, DC 20250 Email:&lt; a href='mailto:Sami.Zarour@wdc.usda.gov'&gt;Sami.Zarour@wdc.usda.gov&lt;/a&gt;Phone: 202-720-1400;</t>
  </si>
  <si>
    <t>http://www.rd.usda.gov/programs-services/rural-microentrepreneur-assistance-program</t>
  </si>
  <si>
    <t>Oct 02,2009</t>
  </si>
  <si>
    <t>https://beta.sam.gov/fal/232aab14fcc84df7af8045837cf2a573/view</t>
  </si>
  <si>
    <t>Socially-Disadvantaged Groups Grant</t>
  </si>
  <si>
    <t>SSDG</t>
  </si>
  <si>
    <t>{"list":[{"act":{"description":"7 USC 1932(e)(11) "},"authorizationTypes":{"USC":false,"act":true,"statute":false,"publicLaw":false,"executiveOrder":false}}]}</t>
  </si>
  <si>
    <t>To provide technical assistance to socially-disadvantaged groups through cooperatives and Cooperative Development Centers.</t>
  </si>
  <si>
    <t>Eligible applicants are cooperatives, groups of cooperatives, and cooperative development centers that serve socially-disadvantaged groups and whose governing board is comprised of a majority of individuals who are members of a socially-disadvantaged group.  Applicants are not eligible if they have been debarred or suspended or otherwise excluded from participation in Federal assistance programs under Executive Order 12549, “Debarment and Suspension.”  Applicants are not eligible if they have an outstanding judgement obtained by the U.S. in a Federal Court (other than U.S. Tax Court), are delinquent on the payment of Federal income taxes, or are delinquent on a Federal debt.  Any corporation that has been convicted of a felony criminal violation under any Federal law within the past 24 months or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is not eligible for funding.</t>
  </si>
  <si>
    <t>Ultimate beneficiaries must be located in rural areas, as defined by 7 U.S.C. 1991(a).</t>
  </si>
  <si>
    <t>{"description":"Applicants must follow the procedures described in an annual Federal Register notice. "}</t>
  </si>
  <si>
    <t xml:space="preserve">Applications are evaluated for eligibility for the program.  Eligible applications are reviewed by a panel of experts and ranked according to published evaluation criteria.  Applications are funded in rank order until available funds have been expended.   </t>
  </si>
  <si>
    <t>{"awarded":"quarterly","description":"Awards are typically made during September each year.  The Period of Performance is one year."}</t>
  </si>
  <si>
    <t>{"isApplicable":true,"description":"No additional audit procedures are required for this program. "}</t>
  </si>
  <si>
    <t>(Project Grants) FY 17$3,000,000.00; FY 18 est $3,000,000.00; FY 19 Estimate Not Available  FY 16$3,000,000.00; - Project usually fund with $3,000,000 annually</t>
  </si>
  <si>
    <t xml:space="preserve">Average = $150,000_x000D_
Range = $37,000 (minimum) to $175,000 (maximum)_x000D_
</t>
  </si>
  <si>
    <t>http://www.rd.usda.gov/programs-services/socially-disadvantaged-groups-grant</t>
  </si>
  <si>
    <t>Applications are evaluated based on 5 criteria:  (1) Technical Assistance, (2) Experience, (3) Commitment, (4) Work Plan/Budget, (5) Local Support.  Applicants should review the annual Federal Register notice for details on how these criteria will be scored.</t>
  </si>
  <si>
    <t>Sep 12,2013</t>
  </si>
  <si>
    <t>https://beta.sam.gov/fal/a804edd08bf346f8a5fa537ca9a99876/view</t>
  </si>
  <si>
    <t>Delta Health Care Services Grant Program</t>
  </si>
  <si>
    <t>{"list":[{"act":{"description":"7 USC 2008u"},"publicLaw":{"congressCode":" 92","number":" 419"},"statute":{"page":" 1921","volume":" 7"},"USC":{"title":" 7","section":" 1921"},"authorizationTypes":{"USC":true,"act":true,"statute":true,"publicLaw":true},"usc":{"title":" 7","section":" 1921"}}]}</t>
  </si>
  <si>
    <t>To provide financial assistance to address the continued unmet health needs in the Delta Region through cooperation among health care professionals, institutions of higher education, research institutions, and other individuals and organizations in the Delta Region.</t>
  </si>
  <si>
    <t>Eligible applicants are consortiums of the following:  regional institutions of higher education, academic health and research institutes, and/or economic development entities located within the Delta Region.  Applicants are not eligible if they have been debarred or suspended or otherwise excluded from participation in Federal assistance programs under Executive Order 12549, “Debarment and Suspension.”  Applicants are not eligible if they have an outstanding judgement obtained by the U.S. in a Federal Court (other than U.S. Tax Court), are delinquent on the payment of Federal income taxes, or are delinquent on a Federal debt.  Any corporation that has been convicted of a felony criminal violation under any Federal law within the past 24 months or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is not eligible for funding.</t>
  </si>
  <si>
    <t>Ultimate beneficiaries must be located in rural areas in the Delta Region.</t>
  </si>
  <si>
    <t>{"environmentalImpact":{"reports":[{"isSelected":true,"reportCode":"statement"},{"isSelected":true,"reportCode":"ExecutiveOrder12372"},{"isSelected":true,"reportCode":"otherRequired"}]},"description":"Pre-application coordination is required. An environmental impact statement is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</si>
  <si>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Applications are evaluated for eligibility for the program.  Eligible applications are reviewed by the Agency and ranked according to published evaluation criteria.  Applications are funded in rank order until available funds have been expended.</t>
  </si>
  <si>
    <t>{"awarded":"other","description":"Availability of assistance varies each year.  The Period of Performance is 1-2 years.","awardedDescription":"Funds are disbursed as often as monthly, as requested by the recipient using Form SF-270."}</t>
  </si>
  <si>
    <t>Expenditure reports must be submitted semi-annually using Form SF-425.</t>
  </si>
  <si>
    <t xml:space="preserve">(Project Grants (Discretionary)) FY 17$3,000,000.00; FY 18 est $3,000,000.00; FY 19 Estimate Not Available  FY 16 est $3,000,000.00; - </t>
  </si>
  <si>
    <t xml:space="preserve">Average = $N/A_x000D_
Range = $50,000 (minimum) to $500,000 (maximum)_x000D_
</t>
  </si>
  <si>
    <t>Rural Business-Cooperative Service1400 Independence Avenue, SW_x000D_
Mail Stop 3253, Room 4208-South_x000D_
, Washington, DC 20250-1550 Email:&lt; a href='mailto:cpgrants@wdc.usda.gov'&gt;cpgrants@wdc.usda.gov&lt;/a&gt;Phone: 202-690-1374;</t>
  </si>
  <si>
    <t>http://www.rd.usda.gov/programs-services/delta-health-care-services-grants</t>
  </si>
  <si>
    <t>Applications are evaluated based on 2 criteria:  Rurality of the Project and Communities Served and Community Needs and Benefits Derived from the Project.  Applicants should review the annual Federal Register notice for details on how these criteria will be scored.</t>
  </si>
  <si>
    <t>Jun 16,2011</t>
  </si>
  <si>
    <t>https://beta.sam.gov/fal/f07ef051eb2c44f8a15870934ca3e87e/view</t>
  </si>
  <si>
    <t>Rural Broadband Access Loans and Loan Guarantees</t>
  </si>
  <si>
    <t>Farm Bill Broadband Loans &amp; Loan Guarantees</t>
  </si>
  <si>
    <t>{"list":[{"act":{"description":"Rural Electrification Act of 1936, as amended, Title VI; 7 U.S.C. 950bb"},"authorizationTypes":{"USC":false,"act":true,"statute":false,"publicLaw":false,"executiveOrder":false}}]}</t>
  </si>
  <si>
    <t>To assure that people in eligible rural communities have access to broadband service comparable in reliability and quality to the rest of the Nation.</t>
  </si>
  <si>
    <t xml:space="preserve">(a) To be eligible for a broadband loan, an applicant may be either a nonprofit or for-profit organization, and must take one of the following forms: (1) Corporation; (2) Limited liability company (LLC); (3) Cooperative or mutual organization; (4) Indian tribe or tribal organization as defined in 25 U.S.C. 450b; or (5) State or local government, including any agency, subdivision, or instrumentality thereof._x000D_
_x000D_
(b) To be eligible for a broadband loan, the applicant must: (1) Submit a loan application which meets the requirements set forth the regulation; (2) Agree to complete the build-out of the broadband system described in the loan application within three years from the day the applicant is notified that loan funds are available. The loan application must demonstrate that all proposed construction be completed within this three year period with the exception of CPE. CPE can be funded throughout the forecast period; (3) Demonstrate an ability to furnish, improve, or extend broadband facilities to provide service at the broadband lending speed in rural areas; (4) Demonstrate an equity position equal to at least 10 percent of the amount of the loan requested in the application; and (5) Provide additional security if it is necessary to ensure financial feasibility as determined by the Administrator._x000D_
_x000D_
An eligible entity that provides telecommunications or broadband service to at least 20 percent of the households in the United States may not receive a total amount of loans or guarantees for a fiscal year in excess of 15 percent of the funds authorized and appropriated for that fiscal year._x000D_
_x000D_
_x000D_
</t>
  </si>
  <si>
    <t xml:space="preserve">Residents and businesses of eligible rural areas. </t>
  </si>
  <si>
    <t>{"environmentalImpact":{"reports":[{"isSelected":true,"reportCode":"statement"},{"isSelected":false,"reportCode":"assessment"},{"isSelected":false,"reportCode":"ExecutiveOrder12372"},{"isSelected":true,"reportCode":"otherRequired"}]},"description":"Applicants must supply environmental impact information to determine whether an environmental assessment or an environmental impact statement will be required.  Additional information regarding environmental requirements can be found in 7 C.F.R. Part 1794."}</t>
  </si>
  <si>
    <t>{"description":"New regulations will implement the changes authorized by the 2014 Farm Bill.   For further information on submitting an application, please contact RUS and visit our website: http://www.rd.usda.gov/programs-services/farm-bill-broadband-loans-loan-guarantees"}</t>
  </si>
  <si>
    <t xml:space="preserve">The RUS Administrator makes the final decision on approval of the loan or loan guarantee. There must be a finding that the project is economically feasible, capable of delivering service at the Broadband Lending Speed, and serves the purposes of the program. Borrowers and member of Congress are notified directly of the approval of a loan or loan guarantee. </t>
  </si>
  <si>
    <t>Normal processing time is four to five months.</t>
  </si>
  <si>
    <t>{"awarded":"other","description":"Unless requested to be shorter by the applicant, broadband loans must be repaid with interest within a period that, rounded to the nearest whole year, is equal to the expected composite economic life of the assets to be financed, as determined by the Agency based upon acceptable depreciation rates. The borrower must begin construction within six months from the date the Agency notifies the applicant that loan funds are available. . If the borrower fails to begin construction, the Agency may cancel the loan. The build-out must be complete within three years from the day the Agency notifies the applicant that loan funds are available. Build-out is considered complete when the network design has been fully implemented, the service operations and management systems infrastructure is operational, and the borrower is ready to support the activation and commissioning of individual customers to the new system. See the following for information on how assistance is awarded/released: New regulations will implement the changes authorized by the 2014 Farm Bill. ","awardedDescription":"Once the loan is closed and funds are made available, the borrower submits advance request on an as needed and funds are advanced over a five year period."}</t>
  </si>
  <si>
    <t>[{"code":"program","isSelected":true,"description":"RUS borrowers must submit to the Rural Utilities Service quarterly operating reports showing financial condition and operating progress. "},{"code":"cash","isSelected":false},{"code":"progress","isSelected":true,"description":"Annual progress reports are required."},{"code":"expenditure","isSelected":true,"description":"The form that is used to request the advance of funds is also an expenditure reports. The form is called a Financial Requirement Statement and tracks individual construction projects. "},{"code":"performanceMonitoring","isSelected":true,"description":"Performance monitoring is completed by the RUS National and Field offices."}]</t>
  </si>
  <si>
    <t xml:space="preserve">(Direct Loans) FY 17$0.00; FY 18 est $0.00; FY 19 est $0.00; FY 16$0.00; - Four (4) Percent Loans_x000D_
_x000D_
(Guaranteed/Insured Loans) FY 17$0.00; FY 18 est $0.00; FY 19 est $0.00; FY 16$0.00; - (Direct Loans) FY 17$24,008,000.00; FY 18 est $20,000,000.00; FY 19 est $2,000,000.00; FY 16$19,439,000.00; - Cost of Money Loans_x000D_
_x000D_
</t>
  </si>
  <si>
    <t>$8,700,000 to $15,308,000 with an average of $12,004,000</t>
  </si>
  <si>
    <t>{"list":[{"fiscalYear":2017,"description":"$27,000,000 available should be awarded in FY17 pending future approvals of loan applications"},{"fiscalYear":2016,"description":"$47,856,676 available should be awarded in FY16 pending future approvals of loan applications. Two loans awarded for $19,439,000"}],"isApplicable":true}</t>
  </si>
  <si>
    <t>See the Final Rule published in the Federal Register on June 9, 2016.  81 FR 37121 (111)</t>
  </si>
  <si>
    <t>Assistant Administrator, Telecommunications Program,Rural Utilities Service, 1400 Independence Avenue, S.W., STOP 1590,  Washington, DC 20250 Email:&lt; a href='mailto:chad.parker@wdc.usda.gov'&gt;chad.parker@wdc.usda.gov&lt;/a&gt;Phone: (202) 720-9564.;</t>
  </si>
  <si>
    <t>http://www.rd.usda.gov/programs-services/farm-bill-broadband-loans-loan-guarantees</t>
  </si>
  <si>
    <t xml:space="preserve">10.851 Rural Telephone Loans and Loan Guarantees; </t>
  </si>
  <si>
    <t>https://beta.sam.gov/fal/f5f2d4ca1fc94aa7bcdd299daed8d2af/view</t>
  </si>
  <si>
    <t>Rural Development Cooperative Agreement Program</t>
  </si>
  <si>
    <t>RCAP</t>
  </si>
  <si>
    <t>{"list":[{"act":{"description":"7 USC 2204b(b)(4)"},"authorizationTypes":{"USC":false,"act":true,"statute":false,"publicLaw":false,"executiveOrder":false}}]}</t>
  </si>
  <si>
    <t>To improve the coordination and effectiveness of Federal programs, services, and actions affecting rural areas.</t>
  </si>
  <si>
    <t>{"description":"Applicants will be required to provide information regarding eligibility for assistance.","isApplicable":true}</t>
  </si>
  <si>
    <t>{"description":"Applicants must submit a proposed scope of work and budget."}</t>
  </si>
  <si>
    <t>Applications are evaluated for eligibility for the program.  Eligible applications are reviewed by the Agency and selected based on the reasonableness of the budget and on the priority of the proposed work.</t>
  </si>
  <si>
    <t>{"flag":"yes","description":"Applications should be submitted no later than July 31 for consideration under the current year’s funding availability.  Applications received after July 31 will be held for consideration during the next fiscal year.","list":[{"start":"2017-10-01","end":"2018-07-29"}]}</t>
  </si>
  <si>
    <t>{"awarded":"other","description":"Availability of assistance varies each year.  The Period of Performance is typically one year, although the Agency may fund projects for longer time periods at its discretion.","awardedDescription":"Funds are disbursed as often as monthly, as requested by the recipient using Form SF-270."}</t>
  </si>
  <si>
    <t>(Project Grants) FY 17$785,981.00; FY 18 est $864,580.00; FY 19 Estimate Not Available  FY 16$2,498,776.00; - 2018 budget not available</t>
  </si>
  <si>
    <t xml:space="preserve">Average = $130,000_x000D_
Range = $30,000 (minimum) to $1,000,000 (maximum)_x000D_
</t>
  </si>
  <si>
    <t>http://www.rd.usda.gov/programs-services/all-programs</t>
  </si>
  <si>
    <t>Sep 22,2015</t>
  </si>
  <si>
    <t>https://beta.sam.gov/fal/7bdf38d91bc9445c8e3d1724e8fd0ab4/view</t>
  </si>
  <si>
    <t>Soil and Water Conservation</t>
  </si>
  <si>
    <t>{"list":[{"act":{"description":"Soil Conservation and Domestic Allotment Act \r\n"},"publicLaw":{"congressCode":"74","number":"76"},"statute":{"page":" N/A","volume":" N/A"},"USC":{"title":"16","section":"590 a-f"},"authorizationTypes":{"USC":true,"act":true,"statute":true,"publicLaw":true,"executiveOrder":false},"usc":{"title":"16","section":"590 a-f"}}]}</t>
  </si>
  <si>
    <t xml:space="preserve">Provide conservation technical assistance to private landowners, conservation districts, tribes, and other organizations through a national network of locally-respected, technically-skilled, professional conservationists and assist them in conserving, improving and sustaining our natural resources and environment. </t>
  </si>
  <si>
    <t>ADVISORY SERVICES AND COUNSELING</t>
  </si>
  <si>
    <t xml:space="preserve">The CTA Program is delivered to private individuals, groups of decision makers, tribes, units of governments, and non-governmental organizations in all 50 States, the District of Columbia, Puerto Rico, U.S. Virgin Islands, Guam, American Samoa, the Commonwealth of the Northern Mariana Islands, the Federated States of Micronesia, the Republic of Palau, and the Marshall Islands. </t>
  </si>
  <si>
    <t xml:space="preserve">General public, State governments, and local governments. </t>
  </si>
  <si>
    <t>{"description":"Contact the local Natural Resources Conservation Service office in nearly all counties. Preapplication coordination of this program is not required. "}</t>
  </si>
  <si>
    <t>12-1000-0-1-302;</t>
  </si>
  <si>
    <t xml:space="preserve">(Salaries and Expenses) FY 17$754,457,000.00; FY 18 est $839,314,000.00; FY 19 est $575,862,000.00; FY 16$737,984,000.00; - </t>
  </si>
  <si>
    <t xml:space="preserve">Not applicable. _x000D_
_x000D_
</t>
  </si>
  <si>
    <t>"Conquest of the Land," AIB99; "Soil Erosion by Water," AIB513; "Assistance Available from the Natural Resources Conservation Service," AIB345; "Controlling Erosion on Construction Sites," AIB347; "Community Improvement Through Resource Conservation and Development," PA1077; "Save Soil Systematically," PA1366. "List of Published Soil Surveys;" "Going Wild with Natural resource Conservation," PA1363; "Conversation Planning-You and Your Land," PA 1376, "Farming and Maintaining Terraces," LN570.</t>
  </si>
  <si>
    <t>{"flag":"appendix","description":"State and local Natural Resources Conservation Service offices (see Appendix IV of the Catalog)."}</t>
  </si>
  <si>
    <t>Dan Lawson1400 Independence Ave., SW, Washington, DC 20250 Email:&lt; a href='mailto:Dan.Lawson@wdc.usda.gov'&gt;Dan.Lawson@wdc.usda.gov&lt;/a&gt;Phone: (202) 720-5322;</t>
  </si>
  <si>
    <t>http://www.nrcs.usda.gov/wps/portal/nrcs/site/national/home/</t>
  </si>
  <si>
    <t xml:space="preserve">10.907 Snow Survey and Water Supply Forecasting; 10.905 Plant Materials for Conservation; 10.904 Watershed Protection and Flood Prevention; 10.500 Cooperative Extension Service; 10.903 Soil Survey; 10.054 Emergency Conservation Program; </t>
  </si>
  <si>
    <t>https://beta.sam.gov/fal/2f5deb03b14144b9a0ae67f562920214/view</t>
  </si>
  <si>
    <t>Soil Survey</t>
  </si>
  <si>
    <t>{"list":[{"act":{"description":"The Soil Information Assistance for Community Planning and Resource Development Act of 1966"},"publicLaw":{"congressCode":"89","number":"560"},"authorizationTypes":{"USC":false,"act":true,"statute":false,"publicLaw":true,"executiveOrder":false}},{"act":{"description":"Soil Conservation and Domestic Allotment Act"},"publicLaw":{"congressCode":"74","number":"46"},"USC":{"title":"16","section":"590 "},"authorizationTypes":{"USC":true,"act":true,"statute":false,"publicLaw":true,"executiveOrder":false},"usc":{"title":"16","section":"590 "}}]}</t>
  </si>
  <si>
    <t xml:space="preserve">To produce and maintain up to date soil survey information (maps, data sets, soil interpretations, and reports) of the United States  for widespread use by interested agencies, organizations, and individuals and to assist in the use of this information. </t>
  </si>
  <si>
    <t xml:space="preserve">All individuals and groups that have a need for soil survey information can access it on the Web Soil Survey at websoilsurvey.nrcs.usda.gov or by contacting the local Natural Resources Conservation Service Office. </t>
  </si>
  <si>
    <t xml:space="preserve">All individuals and groups that have a need for soil survey information are eligible to receive assistance. </t>
  </si>
  <si>
    <t>{"description":" Applicants may access the Web Soil Survey or request information from the local office of the Natural Resources Conservation Service, local Conservation Districts, Extension Service, the State Office of the Natural Resources Conservation Service, State Agricultural Experiment Station. Local units of government submit requests to State Conservationist, Natural Resources Conservation Service, see Appendix IV in the Catalog for addresses. Conservation District cooperators submit requests to their Conservation District board of supervisors. "}</t>
  </si>
  <si>
    <t>{"awarded":"other","description":"Not Applicable.","awardedDescription":"Technical Assistance."}</t>
  </si>
  <si>
    <t xml:space="preserve">(Salaries and Expenses) FY 17$76,723,000.00; FY 18 est $85,210,000.00; FY 19 est $74,438,000.00; FY 16$79,250,000.00; - </t>
  </si>
  <si>
    <t xml:space="preserve">"List of Published Soil Surveys;" "From the Surface Down: An Introduction to Soil Surveys for Agronomic Use”; "Urban Soil Primer”; "Soil Surveys Can Help You," PA-1054. These publications are available from the Office of Public Affairs, USDA-NRCS, 1400 Independence Avenue, SW, Washington, DC 20250, at no charge. </t>
  </si>
  <si>
    <t>{"flag":"appendix","description":"State and local offices of the Natural Resources Conservation Service; see Appendix IV of the Catalog for addresses. "}</t>
  </si>
  <si>
    <t>Pamela Thomas1400 Independence Ave., SW, Washington, DC 20250 Email:&lt; a href='mailto:pam.thomas@wdc.usda.gov'&gt;pam.thomas@wdc.usda.gov&lt;/a&gt;Phone: (202) 205-4211 ;</t>
  </si>
  <si>
    <t xml:space="preserve">10.902 Soil and Water Conservation; 10.904 Watershed Protection and Flood Prevention; </t>
  </si>
  <si>
    <t>https://beta.sam.gov/fal/81accfba50cb434eb9433a832cc52d91/view</t>
  </si>
  <si>
    <t>Watershed Protection and Flood Prevention</t>
  </si>
  <si>
    <t>(Watershed Program; Public Law 566 Operations Phase)</t>
  </si>
  <si>
    <t>{"list":[{"act":{"description":"as amended; Public Law 84-1018, 70 Stat. 1088; Public Law 85-865, 72 Stat. 1605; Public Law 86-468, 74 Stat. 131, 132; Public Law 86-545, 74 Stat. 254; Public Law 87-703, 76 Stat. 608; Public Law 90-361, 82 Stat. 250; American Recovery and Reinvestment Act of 2009, Public Law 111-5."},"authorizationTypes":{"USC":false,"act":true,"statute":false,"publicLaw":false,"executiveOrder":false}},{"act":{"description":"Watershed Protection and Flood Prevention Act"},"publicLaw":{"congressCode":"83","number":"566"},"statute":{"page":"666","volume":"68"},"authorizationTypes":{"USC":false,"act":true,"statute":true,"publicLaw":true,"executiveOrder":false}}]}</t>
  </si>
  <si>
    <t>To provide technical and financial assistance in carrying out works of improvement to protect, develop, and utilize the land and water resources in watersheds.</t>
  </si>
  <si>
    <t>PROJECT GRANTS (COOPERATIVE AGREEMENTS OR CONTRACTS);ADVISORY SERVICES AND COUNSELING</t>
  </si>
  <si>
    <t xml:space="preserve">Any State agency, county or groups of counties, municipality, town or township, soil and water conservation district, flood prevention or flood control district, Indian tribe or tribal organization, or any other nonprofit agency with authority under State law to levy taxes, condemnation authority, and to carry out maintenance, and operate watershed works of improvement may apply for assistance. This program is available in Puerto Rico, the Virgin Islands, Guam, American Samoa, the Mariana Islands and the Trust Territories of the Pacific Islands. </t>
  </si>
  <si>
    <t>{"description":"Applications must designate the proposed project area, be properly signed and attested to by all applicants, and set forth the need for the proposed project. ","isApplicable":true}</t>
  </si>
  <si>
    <t>{"environmentalImpact":{"reports":[{"isSelected":true,"reportCode":"statement"},{"isSelected":true,"reportCode":"assessment"},{"isSelected":true,"reportCode":"ExecutiveOrder12372"}]}}</t>
  </si>
  <si>
    <t>{"description":"Application forms and information are available in all NRCS offices and from designated State agencies. "}</t>
  </si>
  <si>
    <t>Details of the procedure are available from the State and field offices of the Natural Resources Conservation Service.</t>
  </si>
  <si>
    <t>Receipt of the application is acknowledged as soon as it is determined to be valid.</t>
  </si>
  <si>
    <t>{"types":{"moe":false,"formula":false,"matching":true},"formula":{"title":"","chapter":"","part":"","subPart":"","publicLaw":"","description":""},"matching":{"requirementFlag":"voluntary","percent":"0","description":"Technical and financial assistance under which program funds provide certain prescribed services and costs and a percentage of other costs on the basis of a contract vary according to purpose of the works of improvement. For example, for construction costs under the Act, program funds provide 100 percent for flood prevention; up to 50 percent of agricultural water management, public recreation and fish and wildlife purposes; and none of the costs for certain other nonagricultural water management purposes. All of the applicants' installation costs are eligible for program loans. Reimbursable advances are available for preservation of sites and future municipal water supply. Sponsors are required to obtain all land and water rights and permits prior to installation of project measures, and for operation and maintenance."},"moe":{"description":""}}</t>
  </si>
  <si>
    <t>{"awarded":"lump","description":"Continues until all works of improvement are installed or their installation is terminated by mutual agreement."}</t>
  </si>
  <si>
    <t>[{"code":"program","isSelected":true,"description":"Annual operation and maintenance inspection and report are conducted by sponsors of project."},{"code":"cash","isSelected":false,"description":""},{"code":"progress","isSelected":true,"description":"Annual operation and maintenance inspection and report. "},{"code":"expenditure","isSelected":false,"description":""},{"code":"performanceMonitoring","isSelected":true,"description":"Annual operation and maintenance inspection and report. "}]</t>
  </si>
  <si>
    <t>Records of operation and maintenance  activities are maintained for the life of the project.</t>
  </si>
  <si>
    <t>12-1000-0-1-302;12-1072-0-1-301;</t>
  </si>
  <si>
    <t xml:space="preserve">(Salaries and Expenses) FY 17$13,524,000.00; FY 18 est $35,223,000.00; FY 19 est $0.00; FY 16$10,606,000.00; - (Project Grants (Cooperative Agreements)) FY 17$52,115,000.00; FY 18 est $212,379,000.00; FY 19 est $0.00; FY 16$24,000.00; - </t>
  </si>
  <si>
    <t>(per State) $0 to $2,164,000; $650,000.</t>
  </si>
  <si>
    <t>"What is a Watershed," PA-420; "Flood Plain Management - Why We Need It," PA-1276; "Multiple- Purpose Watershed Projects," PA-575; and "Small Watershed Projects," PA- 1354.</t>
  </si>
  <si>
    <t>{"flag":"appendix","description":"For list of NRCS State offices with telephone numbers and addresses, see Appendix IV of the Catalog."}</t>
  </si>
  <si>
    <t>Kevin FarmerDepartment of Agriculture, Natural Resouces Conservation Service_x000D_
1400 Independence Ave., SW_x000D_
, Washington, DC 20113 Email:&lt; a href='mailto:Kevin.Farmer@wdc.usda.gov'&gt;Kevin.Farmer@wdc.usda.gov&lt;/a&gt;Phone: 202-720-3413;</t>
  </si>
  <si>
    <t xml:space="preserve">10.902 Soil and Water Conservation; 10.664 Cooperative Forestry Assistance; 10.907 Snow Survey and Water Supply Forecasting; 10.905 Plant Materials for Conservation; 10.903 Soil Survey; </t>
  </si>
  <si>
    <t xml:space="preserve">(1) The watershed must meet the requirements of the law; (2) an approved watershed plan has been prepared; (3) the local sponsors should indicate willingness to carry out a watershed project including acquiring land rights, permits, local cost-share, authority to levy taxes, condemnation authority, and ability for operating and maintaining works for life of project; (4) the project has environmental, economic and social benefits that exceed the costs for a favorable benefit-cost ratio; and (5) no critical environmental issues exist. </t>
  </si>
  <si>
    <t>https://beta.sam.gov/fal/aebc246132c04bc5bbc0f22eac62def2/view</t>
  </si>
  <si>
    <t>Plant Materials for Conservation</t>
  </si>
  <si>
    <t>{"list":[{"act":{"description":"Soil Conservation and Domestic Allotment Act "},"publicLaw":{"congressCode":"74","number":"46"},"USC":{"title":"16","section":"590a-f"},"authorizationTypes":{"USC":true,"act":true,"statute":false,"publicLaw":true,"executiveOrder":false},"usc":{"title":"16","section":"590a-f"}}]}</t>
  </si>
  <si>
    <t xml:space="preserve">To assemble, evaluate, and promote the use of new and improved plant materials for soil, water, and related resource conservation and environmental improvement programs. To develop technology for land management and restoration with plant materials. To transfer technology on plant materials. </t>
  </si>
  <si>
    <t>Cooperating State and Federal agencies and cooperators of conservation districts where structured evaluations are conducted and commercial seed growers and nurserymen interested in the commercial production of selected plant materials. Applicants are also eligible in Puerto Rico and the Virgin Islands.  The general public is not eligible to participate in this program.</t>
  </si>
  <si>
    <t>Cooperating State and Federal agencies and cooperators of conservation districts and commercial seed growers and nurserymen interested in the production of selected plant materials. Applicants are also eligible in Puerto Rico and the Virgin Islands.</t>
  </si>
  <si>
    <t>{"description":"Contact the local Natural Resources Conservation Service office."}</t>
  </si>
  <si>
    <t>{"awarded":"other","description":"Not applicable","awardedDescription":"Not Applicable"}</t>
  </si>
  <si>
    <t xml:space="preserve">(Salaries and Expenses) FY 17$11,857,000.00; FY 18 est $10,158,000.00; FY 19 est $9,417,000.00; FY 16$9,075,000.00; - </t>
  </si>
  <si>
    <t xml:space="preserve">"National Plant Materials Manual" provides overall guidance on the operation, policy and procedures of the Plant Materials Program.  Over 2,500 technical and informational documents on a wide variety of plant related topics may be found on the Program’s Web site at: http://plant-materials.nrcs.usda.gov. </t>
  </si>
  <si>
    <t>{"flag":"appendix","description":"NRCS State offices and field offices. See Appendix IV."}</t>
  </si>
  <si>
    <t>John Englert,Ecological Sciences Division,  Natural Resources Conservation Service, Department of Agriculture,  1400 Independence Ave., SW  P.O. Box 2890, Washington, DC 20013 Email:&lt; a href='mailto:John.Englert@wdc.usda.gov'&gt;John.Englert@wdc.usda.gov&lt;/a&gt;Phone: (202) 720-0536. ;</t>
  </si>
  <si>
    <t>https://beta.sam.gov/fal/1ba89d715d274bf38e1d525cd77b841a/view</t>
  </si>
  <si>
    <t>Snow Survey and Water Supply Forecasting</t>
  </si>
  <si>
    <t>(Snow Surveys)</t>
  </si>
  <si>
    <t>{"list":[{"act":{"description":"Soil Conservation and Domestic Allotment Act "},"publicLaw":{"congressCode":"74","number":"76"},"USC":{"title":"16","section":"590 a-f"},"authorizationTypes":{"USC":true,"act":true,"statute":false,"publicLaw":true,"executiveOrder":false},"usc":{"title":"16","section":"590 a-f"}}]}</t>
  </si>
  <si>
    <t>To provide reliable, accurate and timely forecasts of surface water supply to water managers in the water users and water managers in the west.  To efficiently obtain, manage, and disseminate high quality data and information on snow, water, climate, and hydrologic conditions.  To provide climate data to support NRCS conservation planning tools</t>
  </si>
  <si>
    <t>General public, including those located in the U.S. Territories.</t>
  </si>
  <si>
    <t>{"description":"Individuals can make requests for reports from NRCS Field and State offices that issued them, and from the NRCS National Water and Climate Center at Portland, OR."}</t>
  </si>
  <si>
    <t>{"awarded":"other","description":"Not applicable","awardedDescription":"Not applicable"}</t>
  </si>
  <si>
    <t xml:space="preserve">(Salaries and Expenses) FY 17$8,523,000.00; FY 18 est $10,142,000.00; FY 19 est $9,316,000.00; FY 16$9,510,000.00; - </t>
  </si>
  <si>
    <t>Snow Surveys, AIB 536.</t>
  </si>
  <si>
    <t>{"flag":"appendix","description":"State and local offices of the Natural Resources Conservation Service in Alaska, Arizona, California, Colorado, Idaho, Montana, Nevada, New Mexico, Oregon, Utah, Washington, Wyoming, and the National Water &amp; Climate Center, Portland, OR. See Appendix IV of the Catalog for addresses. California's Department of Water Resources, which coordinates and issues snow surveys for that State, and the British Columbia Department of Lands, Forests and Water Resources, supply data for the monthly west-wide summaries."}</t>
  </si>
  <si>
    <t>Mike StrobelNatural Resources Conservation Service, Department of Agriculture, P.O. Box 2890 , Washington, DC 20013 Email:&lt; a href='mailto:michael.strobel@por.usda.gov'&gt;michael.strobel@por.usda.gov&lt;/a&gt;Phone: 503-414-3055;</t>
  </si>
  <si>
    <t>http://www.nrcs.usda.gov/</t>
  </si>
  <si>
    <t>https://beta.sam.gov/fal/1fba74f393484fd3a1547dfab1739593/view</t>
  </si>
  <si>
    <t>Environmental Quality Incentives Program</t>
  </si>
  <si>
    <t>(EQIP)</t>
  </si>
  <si>
    <t>{"list":[{"act":{"description":"This program is authorized by Chapter 4 of Subtitle D of Title XII of the Food Security Act of 1985 (16 USC 3839aa--3839aa-8), effective February 7, 2014."},"publicLaw":{"congressCode":" 99","number":" 198"},"USC":{"title":"16","section":"3830"},"authorizationTypes":{"USC":true,"act":true,"statute":false,"publicLaw":true,"executiveOrder":false},"usc":{"title":"16","section":"3830"}}]}</t>
  </si>
  <si>
    <t xml:space="preserve">Promotes agricultural production, forest management, and environmental quality as compatible national goals and optimizes environmental benefits on eligible land with farmers, ranchers, and non-industrial private forest land owners. It is a voluntary program using partnerships with local, State, Tribal and Federal agencies, producer associations, and nonprofit organizations to provide flexible technical and financial assistance to install and maintain conservation practices include those related to organic production, that sustain food and fiber production. The purpose of this program is achieved through the implementation of structural, vegetative, and land management practices on eligible land. This program is funded through the Commodity Credit Corporation (CCC). NRCS provides overall program administration and management. </t>
  </si>
  <si>
    <t xml:space="preserve">Agricultural producers who face serious threats to soil, water, and related natural resources, or who need assistance with complying with Federal and State environment laws. A participant may be an owner, landlord, operator, or tenant of eligible agricultural lands or non-industrial forestlands. Limited resource producers, small-scale producers, social disadvantaged individuals, federally recognized Indian tribal governments, Alaska natives, and Pacific Islanders are encouraged to apply. </t>
  </si>
  <si>
    <t xml:space="preserve">To be eligible the agricultural producers must be in compliance with highly erodible land and wetland conservation provisions and in compliance with the Adjusted Gross Income (AGI) payment limitations. </t>
  </si>
  <si>
    <t>{"description":"Evidence that applicant has control over the land to be entered into a contract and submits an acceptable conservation plan for the farm or ranch unit of concern that incorporates needed natural resource conservation practices and provides either a social security number or individual tax identification number of all proposed beneficiaries. Applicants claiming either limited resource producer or beginning farmer classification may be asked to provide documents to justify their claim. ","isApplicable":true}</t>
  </si>
  <si>
    <t>{"description":"Program participation is voluntary. The applicant applies at the local USDA Service Center on Form NRCS-CPA-1200. Applications may be filed at any time during the year. The participant develops an EQIP plan of operations that identifies what conservation practices they are proposing to implement. Technical assistance and conservation practice payments may be provided to apply needed conservation practices and land use adjustments within a time schedule specified by the conservation EQIP plan of operations. A contract with a participant may apply one or more land management practices or one or more structural practices."}</t>
  </si>
  <si>
    <t xml:space="preserve">NRCS will give special consideration to applicants that address priority natural resource concerns designated. Applications will be periodically ranked and selected for funding based on locally developed ranking process. </t>
  </si>
  <si>
    <t>From 10 to 60 days.</t>
  </si>
  <si>
    <t xml:space="preserve">A participant may appeal any adverse determination. </t>
  </si>
  <si>
    <t>{"types":{"moe":true,"formula":false,"matching":true},"matching":{"requirementFlag":"voluntary","percent":"75","description":"EQIP payment rates may be up to 75 percent of the estimated incurred costs and up to 100 percent of income foregone related to certain conservation practices.  Historically underserved producers, including socially disadvantaged, limited resource, or beginning farmers and ranchers, and tribal members, may be eligible for payment rates up to 90 percent for estimated incurred costs.  Payment rates and estimated incurred costs are documented in agency developed and approved payment schedules."},"moe":{"description":"None"}}</t>
  </si>
  <si>
    <t>{"awarded":"lump","description":"A 2014 Farm Bill EQIP contracts expire after the last planned practice is implemented but cannot be longer than 10 years. Obligations for assistance are tied to the schedule for applying conservation practices included in the EQIP plan of operations conservation plan used as the basis for the contract. Payments are made when the participant and NRCS certify that conservation practice is completed in accordance with NRCS standards and specifications. Technical assistance may be provided by a certified Technical Service Provider (TSP). The participant may not engage a TSP prior to contract approval. This assistance will be reimbursed based upon not-to-exceed rates. These payments will be made after the services of the certified TSP have been provided in accordance with NRCS standards and specifications."}</t>
  </si>
  <si>
    <t>{"isApplicable":true,"description":"Natural Resources Conservation Service makes periodic random reviews of the operation and maintenance of the contract items during the life span of the conservation practice. "}</t>
  </si>
  <si>
    <t>Maintained in local NRCS office and Federal record centers for specified number of years.</t>
  </si>
  <si>
    <t xml:space="preserve">(Salaries and Expenses) FY 17$404,716,000.00; FY 18 est $505,937,000.00; FY 19 est $381,226,000.00; FY 16$358,186,000.00; - (Direct Payments for Specified Use) FY 17$1,253,638,000.00; FY 18 est $1,396,608,000.00; FY 19 est $1,354,041,000.00; FY 16$1,083,250,000.00; - </t>
  </si>
  <si>
    <t xml:space="preserve">Total EQIP conservation payments are limited to $450,000 in financial assistance per person or legal entity for contracts entered into between fiscal years 2014 through 2018, regardless of the number of contracts. Average contract payments are estimated to be $23,000 . </t>
  </si>
  <si>
    <t xml:space="preserve">7 CFR Part 1466. Program is announced through news media and in announcements to agricultural producers, farm and ranch owners and operators in the county. Program manuals, handbooks, and leaflets issued by NRCS. </t>
  </si>
  <si>
    <t>{"flag":"appendix","description":"For more information on this and other related conservation programs, consult the local telephone directory where your land is located for location of the USDA service center. For a list of NRCS State offices with telephone numbers and addresses, see appropriate Appendix IV of the Catalog. Information is available on the internet at http://www.nrcs.usda.gov/wps/portal/nrcs/main/national/programs/financial/eqip/. "}</t>
  </si>
  <si>
    <t>Jeff White  Financial Assistance Programs Division, Natural Resources Conservation Service, Department of Agriculture,  PO Box 2890, Washington, DC 20113 Email:&lt; a href='mailto:Jeff.White@wdc.usda.gov'&gt;Jeff.White@wdc.usda.gov&lt;/a&gt;Phone: 202-690-2621;</t>
  </si>
  <si>
    <t xml:space="preserve">10.902 Soil and Water Conservation; 10.072 Wetlands Reserve Program; 10.904 Watershed Protection and Flood Prevention; 10.069 Conservation Reserve Program; 10.054 Emergency Conservation Program; </t>
  </si>
  <si>
    <t>Applications will be periodically ranked and selected for funding based on:  the environmental benefits per dollar expended; the cost-effectiveness of the conversation practices; the environmental benefits derived; extent to which the contract will assist the applicant in complying with Federal, State, tribal or local environmental laws; whether the land is located in a priority area and the extent the contract will assist the priority area goals and objectives.</t>
  </si>
  <si>
    <t>https://beta.sam.gov/fal/73bcd425a23e4bae856f76638efe319a/view</t>
  </si>
  <si>
    <t>Farm and Ranch Lands Protection Program</t>
  </si>
  <si>
    <t>FRPP</t>
  </si>
  <si>
    <t>{"list":[{"act":{"description":"Food Security Act of 1985.  This program was repealed by the Agricultural Act of 2014 (2014 Farm Bill), effective February 7, 2014.  Therefore, no new enrollments are authorized for this program after that date.\r\n\r\n"},"publicLaw":{"congressCode":"99","number":"198"},"USC":{"title":"16","section":"3830"},"authorizationTypes":{"USC":true,"act":true,"statute":false,"publicLaw":true,"executiveOrder":false},"usc":{"title":"16","section":"3830"}}]}</t>
  </si>
  <si>
    <t>To provide funding to eligible entities to purchase conservation easements to limit conversion to non-agricultural uses of farm and ranch lands that contain prime, unique, or important soils; that contain historical and archaeological resources; or that support the policy of a state or local farmland protection program.</t>
  </si>
  <si>
    <t>An eligible entity was any local or State agency, county or groups of counties, municipality, town or township, soil and water conservation district, or Indian tribe or tribal organization, that has a farmland protection program that purchases conservation easements for the purpose of protecting agricultural use and related conservation values by limiting conversion to non- agricultural uses of land, and that has pending offers. This program was available in all 50 States, Puerto Rico, the Virgin Islands, Guam, American Samoa, the Mariana Islands, and the Trust Territories of the Pacific Islands. The program was repealed by the Agricultural Act of 2014 effective February 7, 2014.  No new enrollments are authorized after that date.</t>
  </si>
  <si>
    <t>Landowners must be in compliance with the Wetland Compliance (WC) and Highly Erodible Land (HEL) provisions of the Farm Bill and met the Adjusted Gross Income (AGI) limitations in the Farm Bill.</t>
  </si>
  <si>
    <t>{"description":"Entities must prove their eligibility by providing documents indicating their commitment to long-term conservation of agricultural lands through legal devices, such as right-to-farm laws, agricultural districts, zoning, or land use planning; uses of voluntary approaches to protect farmland from conversion to non-agricultural uses; and their capability to acquire, manage, and enforce conservation easements. Programs must have a systematic plan for acquiring conservation easements, have a proven commitment to agricultural land protection, and sufficient funds and staff to monitor and enforce conservation easements.","isApplicable":true}</t>
  </si>
  <si>
    <t>{"environmentalImpact":{"reports":[{"isSelected":false,"reportCode":"statement"},{"isSelected":false,"reportCode":"assessment"},{"isSelected":false,"reportCode":"ExecutiveOrder12372"},{"isSelected":true,"reportCode":"otherRequired"}]},"description":"Entities must submit an application form and supporting data for each parcel to the appropriate State Office of the Natural Resources Conservation Service (NRCS). "}</t>
  </si>
  <si>
    <t>{"description":"This program was repealed by the Agricultural Act of 2014 (2014 Farm Bill), effective February 7, 2014. Therefore, no new enrollments are authorized for this program after that date."}</t>
  </si>
  <si>
    <t>NRCS State Offices will rank parcels individually and award funding to the highest-ranked parcels.  NRCS State Offices will obligate funds to the eligible entities associated with the highest-ranked parcels.</t>
  </si>
  <si>
    <t>This program was repealed by the Agricultural Act of 2014 (2014 Farm Bill), effective February 7, 2014. Therefore, no new enrollments are authorized for this program after that date.</t>
  </si>
  <si>
    <t>{"types":{"moe":false,"formula":false,"matching":true},"formula":{"title":"","chapter":"","part":"","subPart":"","publicLaw":"","description":""},"matching":{"requirementFlag":"voluntary","percent":"25","description":"Each eligible entity is required to contribute cash towards the conservation easement acquisition. The eligible entity must contribute a minimum of 25 percent of the purchase price of the easement (appraised fair market value minus the landowner donation). Each eligible entity is required to fund its own administrative costs in acquiring easements, such as appraisals, surveys, title searches, and costs incurred in managing and enforcing the easements."},"moe":{"description":""}}</t>
  </si>
  <si>
    <t>{"awarded":"lump","description":"Easements must be closed within 18 months of the end of the fiscal year in which the cooperative agreement is signed. Federal funds must be disbursed within 2 to 5 years after signing the cooperative agreement. Technical assistance to maintain the conservation plan, however, is provided by NRCS through the life of the easement. "}</t>
  </si>
  <si>
    <t>[{"code":"program","isSelected":true,"description":"Annual monitoring reports on the status of each easements acquired will be prepared by the eligible entity and submitted to the NRCS State Office. Fund disbursement reports are prepared by NRCS. "},{"code":"cash","isSelected":false,"description":""},{"code":"progress","isSelected":false,"description":""},{"code":"expenditure","isSelected":false,"description":""},{"code":"performanceMonitoring","isSelected":false,"description":""}]</t>
  </si>
  <si>
    <t>Records of easements acquired will be maintained for the life of the easements by the cooperating entity and NRCS.</t>
  </si>
  <si>
    <t>12-1004-0-1-302;12-4336-0-1-302;12-1804-0-1-302;</t>
  </si>
  <si>
    <t xml:space="preserve">(Direct Payments for Specified Use) FY 17$917,000.00; FY 18 est $92,448,000.00; FY 19 est $0.00; FY 16$770,000.00; - (Salaries and Expenses) FY 17$6,738,000.00; FY 18 est $55,137,000.00; FY 19 FY 16$2,057,000.00; - </t>
  </si>
  <si>
    <t xml:space="preserve">$2,700 to $1,000,000 per landowner. Average: $97,000. </t>
  </si>
  <si>
    <t>Repealed by Section 2704 of the Agricultural Act of 2014 and FRPP functions consolidated into the Agricultural Conservation Easement Program (ACEP), authorized by Section 2301 of the Agricultural Act of 2014.</t>
  </si>
  <si>
    <t>{"flag":"appendix","description":"For a list of NRCS State Offices with telephone numbers and addresses, see Appendix IV of the Catalog. "}</t>
  </si>
  <si>
    <t>Jerome Faulkner1400 and Independence Ave, SW_x000D_
, Washington, DC 20250 Email:&lt; a href='mailto:Jerome.Faulkner@wdc.usda.gov'&gt;Jerome.Faulkner@wdc.usda.gov&lt;/a&gt;Phone: 202-690-1905;</t>
  </si>
  <si>
    <t xml:space="preserve">10.072 Wetlands Reserve Program; 10.931  Agricultural Conservation Easement Program ; 10.922 Healthy Forests Reserve Program (HFRP); 10.920 Grassland Reserve Program; 10.069 Conservation Reserve Program; </t>
  </si>
  <si>
    <t xml:space="preserve">Criteria used for selecting proposals are: the percent of prime, unique, and important farmland in the parcel to be protected;  percent of cropland, pastureland, grassland, and rangeland in the parcel to be protected; ratio of the total acres of land in the parcel to be protected to average farm size in the county according to the most recent USDA Census of Agriculture; decrease in the percentage of acreage of farm and ranch land in the county in which the parcel is located between the last two USDA Censuses of Agriculture; percent population growth in the county as documented by the United States Census; population density (population per square mile) as documented by the most recent United States Census; proximity of the parcel to other protected land, such as military installations land owned in fee title by the United States or a State or local government, or by an entity whose purpose is to protect agricultural use and related conservation values, or land that is already subject to an easement or deed restriction that limits the conversion of the land to nonagricultural use; and the proximity of the parcel to other agricultural operations and infrastructure._x000D_
_x000D_
</t>
  </si>
  <si>
    <t>https://beta.sam.gov/fal/ba2503f7d1844dacb9302edd2eabe9fa/view</t>
  </si>
  <si>
    <t>Wildlife Habitat Incentive Program</t>
  </si>
  <si>
    <t>(WHIP)</t>
  </si>
  <si>
    <t>{"list":[{"act":{"description":"Food Security Act of 1985. This program was repealed by the Agricultural Act of 2014 (2014 Farm Bill), effective February 7, 2014.  Therefore, no new enrollments are authorized for this program after that date."},"publicLaw":{"congressCode":"99","number":"198"},"USC":{"title":"16","section":"3831"},"authorizationTypes":{"USC":true,"act":true,"statute":false,"publicLaw":true,"executiveOrder":false},"usc":{"title":"16","section":"3831"}}]}</t>
  </si>
  <si>
    <t xml:space="preserve">To help participants protect, restore, develop or enhance habitat for upland wildlife, wetland wildlife, threatened and endangered species, fisheries, and other types of wildlife. </t>
  </si>
  <si>
    <t>Applicant must meet Highly Erodible Land and Wetland Conservation (HEL/WC) requirements, Adjusted Gross Income (AGI) requirements, verification that applicant will be in control of land for the duration of a contract.</t>
  </si>
  <si>
    <t xml:space="preserve">A participant may be an owner, landlord, operator, or tenant of eligible lands. Limited resource producers, small-scale producers, producers of minority groups, Federally Recognized Indian Tribal Governments, Alaska natives, and Pacific Islanders are encouraged to apply. </t>
  </si>
  <si>
    <t>{"description":"Evidence that applicant has control over land to be entered into contract and submits an acceptable Wildlife Habitat Development Plan for the land unit of concern that incorporates needed wildlife habitat conservation practices. ","isApplicable":true}</t>
  </si>
  <si>
    <t>{"description":"This program was repealed by the Agricultural Act of 2014 (2014 Farm Bill), effective February 7, 2014.  Therefore, no new enrollments are authorized for this program after that date."}</t>
  </si>
  <si>
    <t xml:space="preserve">NRCS may designate a wildlife habitat type or a region of special wildlife habitat concern as a priority. The priorities are designated by the State Conservationist based on recommendations of local working groups which are convened by the local conservation district with recommendations from the State Technical Committee. NRCS will give special consideration to applicants who have WPOs that address wildlife habitat concerns consistent with National and state priorities. Applications will be ranked and selected for funding. </t>
  </si>
  <si>
    <t xml:space="preserve">A participant may appeal any adverse determination to NRCS. </t>
  </si>
  <si>
    <t>{"types":{"moe":false,"formula":false,"matching":true},"matching":{"requirementFlag":"voluntary","percent":"25","description":"Installation of cost-share practices to develop wildlife habitat can be funded by cost-sharing up to 75 percent of the total cost of establishing the conservation practice by NRCS. Program participants or nonfederal partners provide the remaining 25 percent. Other conservation practices may be required to be installed without program payments. "}}</t>
  </si>
  <si>
    <t>{"awarded":"lump","description":"The WHIP cost-share agreement period is a minimum of 1 to 10 years.  Obligations for assistance are tied to the schedule for applying wildlife habitat conservation practices included in the WPO used as the basis for cost-share agreement. Payments are made when the participant and NRCS certify that a conservation practice is completed in accordance with the cost-share agreement. "}</t>
  </si>
  <si>
    <t>{"isApplicable":true,"description":"This program was repealed by the Agricultural Act of 2014 (2014 Farm Bill), effective February 7, 2014.  Therefore, no new enrollments are authorized for this program after that date."}</t>
  </si>
  <si>
    <t xml:space="preserve">Maintained in the NRCS state office and Federal records centers for specified number of years. </t>
  </si>
  <si>
    <t>12-1004-0-1-302;12-3322-0-1-302;</t>
  </si>
  <si>
    <t xml:space="preserve">(Direct Payments for Specified Use) FY 17$172,000.00; FY 18 est $3,214,000.00; FY 19 est $0.00; FY 16$543,000.00; - (Salaries and Expenses) FY 17$6,217,000.00; FY 18 est $11,398,000.00; FY 19 est $0.00; FY 16$8,401,000.00; - </t>
  </si>
  <si>
    <t xml:space="preserve">Average contract payments are estimated to be $4,500. </t>
  </si>
  <si>
    <t xml:space="preserve">7 CFR Part 636. Program is announced through news media and in announcements to agricultural producers, farm and ranch owners and operators in the county. Program manuals, handbooks, and leaflets issued by NRCS and FSA. </t>
  </si>
  <si>
    <t>{"flag":"appendix","description":"For more information on this and other related conservation programs, consult the local telephone directory where your land is located for location of the USDA service center. NRCS, FSA, and many local conservation districts are located in USDA service centers. For a list of NRCS State Office telephone numbers and addresses, see Appendix IV of the Catalog or visit the NRCS National Website at http://offices.sc.egov.usda.gov/locator/app. "}</t>
  </si>
  <si>
    <t>Jeffrey WhiteDepartment of Agriculture,  Natural Resources Conservation Service, 1400 Independence Ave, SW; Room 5237-S;, Washington, DC 20250 Email:&lt; a href='mailto:Jeffery.White@wdc.usda.gov'&gt;Jeffery.White@wdc.usda.gov&lt;/a&gt;Phone: (202) 720-1844;</t>
  </si>
  <si>
    <t xml:space="preserve">10.902 Soil and Water Conservation; 10.072 Wetlands Reserve Program; 10.912 Environmental Quality Incentives Program; 10.904 Watershed Protection and Flood Prevention; 10.921 Conservation Security Program ; 10.069 Conservation Reserve Program; 10.054 Emergency Conservation Program; </t>
  </si>
  <si>
    <t xml:space="preserve">Applications will be ranked and selected for funding based on: The wildlife habitat benefits derived and the extent the cost-share agreement will assist in achieving the wildlife habitat priority goals and objectives in the area the land unit is located. </t>
  </si>
  <si>
    <t>https://beta.sam.gov/fal/f7b40f995d464ed6b6f9db3be20775f2/view</t>
  </si>
  <si>
    <t>Watershed Rehabilitation Program</t>
  </si>
  <si>
    <t>(Watershed Rehabilitation; PL-566 Watershed Program)</t>
  </si>
  <si>
    <t>{"list":[{"act":{"description":"Watershed Protection and Flood Prevention Act "},"publicLaw":{"congressCode":"83","number":"566"},"statute":{"page":"666","volume":"68"},"USC":{"title":"16","section":"1012"},"authorizationTypes":{"USC":true,"act":true,"statute":true,"publicLaw":true,"executiveOrder":false},"usc":{"title":"16","section":"1012"}}]}</t>
  </si>
  <si>
    <t>To provide technical and financial assistance to rehabilitate dams originally constructed with assistance of USDA Watershed Programs. Rehabilitation must extend the life of the dam and meet applicable safety and performance standards. Priority is given to dams that maximize risk reduction and that could result in loss of life if the dam should fail.</t>
  </si>
  <si>
    <t>Sponsoring local organizations for existing watershed projects that include dams that were originally constructed with assistance from one of the following water resource programs: Public Law 78-534, Section 13 of the Flood Control Act of 1944; Public Law 156-67, the pilot watershed program authorized under the heading Flood Prevention of the Department of Agriculture Appropriation Act of 1954; Public Law 83-566, the Watershed Protection and Flood Prevention Act of 1954; and Subtitle H of Title XV of the Agriculture and Flood Act of 1981, commonly known as the Resource Conservation and Development Program.</t>
  </si>
  <si>
    <t>Any State agency, county or groups of counties, municipality, town or township, soil and water conservation district, flood prevention or flood control district, Indian tribe or tribal organization, or any other nonprofit agency with authority under State law to carry out, maintain, and operate watershed works of improvement may become a sponsoring local organization for a watershed rehabilitation project.</t>
  </si>
  <si>
    <t>{"description":"Applications must designate the proposed dam to be rehabilitated, be properly signed and attested to by all sponsoring local organizations of the existing watershed, and set forth the need for the proposed project.","isApplicable":true}</t>
  </si>
  <si>
    <t>{"description":"An applicant should consult the office or official designated as the Single Point of Contact in his or her State for more information on the process the State requires to be followed in applying for assistance, if the State has selected the program for review."}</t>
  </si>
  <si>
    <t>Applications are evaluated by analyzing the condition of the dam and consequences of failure of the dam.  The State Dam Safety Agency is also consulted for input.  Details of the procedure are available from the State Offices of the Natural Resources Conservation Service.</t>
  </si>
  <si>
    <t>[{"code":"program","isSelected":false},{"code":"cash","isSelected":false},{"code":"progress","isSelected":false},{"code":"expenditure","isSelected":false},{"code":"performanceMonitoring","isSelected":true,"description":"Annual operation and maintenance inspection and report. "}]</t>
  </si>
  <si>
    <t>{"isApplicable":true,"description":"."}</t>
  </si>
  <si>
    <t>Records of operation and maintenance activities are maintained for the life of the project.</t>
  </si>
  <si>
    <t>12-1142-0-1-301;12-1002-0-1-301;</t>
  </si>
  <si>
    <t xml:space="preserve">(Salaries and Expenses) FY 17$359,000.00; FY 18 est $5,078,000.00; FY 19 est $0.00; FY 16$1,996,000.00; - (Cooperative Agreements (Discretionary Grants)) FY 17$12,300,000.00; FY 18 est $8,655,000.00; FY 19 est $0.00; FY 16$0.00; - (Salaries and Expenses) FY 17$225,000.00; FY 18 est $0.00; FY 19 est $0.00; FY 16$14,909,000.00; - (Direct Payments for Specified Use) FY 17$15,497,000.00; FY 18 est $8,485,000.00; FY 19 FY 16$467,000.00; - </t>
  </si>
  <si>
    <t xml:space="preserve"> $0 to $6,451,000; $770,000 average per state. </t>
  </si>
  <si>
    <t>Policy for implementation of this program is contained in the National Watershed Program Manual and NRCS General Manual.  Program fact sheets, case studies, and guidelines are available from NRCS State Offices and can also be accessed through the NRCS website (www.nrcs.usda.gov).</t>
  </si>
  <si>
    <t>Kevin FarmerDepartment of Agriculture, Natural Resources Conservation Service _x000D_
14th and Independence Ave., SW._x000D_
Room 6015-S_x000D_
P.O. Box 2890, Washington, DC 20013 Email:&lt; a href='mailto:Kevin.Farmer@wdc.usda.gov'&gt;Kevin.Farmer@wdc.usda.gov&lt;/a&gt;Phone: (202)720-3414;</t>
  </si>
  <si>
    <t>http://www.nrcs.usda.gov/wps/portal/nrcs/main/national/programs/landscape/wr/</t>
  </si>
  <si>
    <t xml:space="preserve">10.904 Watershed Protection and Flood Prevention; </t>
  </si>
  <si>
    <t>(1) The existing watershed project must meet the requirements of the law; (2) operation and maintenance of the existing dam must be current; (3) the local sponsors must agree to carry out the watershed project including acquiring land rights, permits, local cost-share, authority to levy taxes, condemnation authority, and ability for operating and maintaining the rehabilitated dam for the life of the project; (4) the project has environmental, economic and social benefits that exceed the costs for a favorable benefit-cost ratio.</t>
  </si>
  <si>
    <t>https://beta.sam.gov/fal/4c158f26aca24c6db1c4c9209bc8635a/view</t>
  </si>
  <si>
    <t>Agricultural Management Assistance</t>
  </si>
  <si>
    <t>{"list":[{"act":{"description":"Agricultural Risk Protection Act of 2000"},"publicLaw":{"congressCode":"106","number":"224"},"statute":{"page":"387","volume":"114"},"USC":{"title":"7","section":"1524"},"authorizationTypes":{"USC":true,"act":true,"statute":true,"publicLaw":true,"executiveOrder":false},"usc":{"title":"7","section":"1524"}}]}</t>
  </si>
  <si>
    <t xml:space="preserve">To provide financial assistance to producers on private lands through contracts to construct or improve water management structures or irrigation structures; plant trees for windbreaks or to improve water quality; and mitigate financial risk through production or marketing diversification or resource conservation practices, including soil erosion control, integrated pest management, or transition to organic farming. </t>
  </si>
  <si>
    <t>The land must be in one of the 16 following eligible states: Connecticut, Delaware, Hawaii, Maine, Maryland, Massachusetts, Nevada, New Hampshire, New Jersey, New York, Pennsylvania, Rhode Island, Utah, Vermont, West Virginia, and Wyoming.</t>
  </si>
  <si>
    <t xml:space="preserve">Applicants must have control of the land for the length  of the contract  which may not be more than 10 years. </t>
  </si>
  <si>
    <t>{"description":"Evidence that the applicant has control over the land for the life of the proposed contract. ","isApplicable":true}</t>
  </si>
  <si>
    <t>{"environmentalImpact":{"reports":[{"isSelected":false,"reportCode":"statement"},{"isSelected":false,"reportCode":"assessment"},{"isSelected":false,"reportCode":"ExecutiveOrder12372"},{"isSelected":true,"reportCode":"otherRequired"}]},"description":"Potential applicants must submit documents to the appropriate local NRCS or Conservation District office. "}</t>
  </si>
  <si>
    <t>{"description":"Application forms are available in USDA Service Centers and conservation district offices as well as in an automated format on the Internet on the USDA NRCS homepage. "}</t>
  </si>
  <si>
    <t xml:space="preserve">Participants must sign a contract which may not be more than 10 years in length based on the conservation plan to receive financial assistance. Financial assistance payments are made directly to the applicant upon satisfactory completion on identifiable units of work. Approval of contracts are made by an authorized representative of the Commodity Credit Corporation (CCC). </t>
  </si>
  <si>
    <t>Variable, no specified time. Approval will depend on volume of applications received and available funds.</t>
  </si>
  <si>
    <t>Any participant shall have the right to appeal final adverse or potentially adverse decisions made by NRCS.</t>
  </si>
  <si>
    <t>Contracts that are scheduled for less than 10 years may be extended up to the ten-year contract limit, in order for the participant to complete the practices scheduled in the contract. However, the participant must apply all practices within nine years of signing the contract.</t>
  </si>
  <si>
    <t>{"types":{"moe":false,"formula":false,"matching":true},"matching":{"requirementFlag":"voluntary","percent":"25","description":"AMA participants are eligible for financial assistance payments of up to 75 percent of the estimated incurred cost."}}</t>
  </si>
  <si>
    <t>{"awarded":"lump","description":"Long term contracts may not be more than 10 years in length. Financial assistance is paid when the practice is performed. ."}</t>
  </si>
  <si>
    <t>{"isApplicable":true,"description":"Program activities are subject to audit by the Office of Inspector General, USDA. "}</t>
  </si>
  <si>
    <t xml:space="preserve">Maintained in local NRCS office and Federal record centers for specified number of years. </t>
  </si>
  <si>
    <t xml:space="preserve">(Salaries and Expenses) FY 17$527,000.00; FY 18 est $656,000.00; FY 19 est $0.00; FY 16$842,000.00; - (Direct Payments for Specified Use) FY 17$2,512,000.00; FY 18 est $2,677,000.00; FY 19 est $0.00; FY 16$3,662,000.00; - </t>
  </si>
  <si>
    <t>The total financial assistance payments paid per participant must not exceed $50,000 for any fiscal year.</t>
  </si>
  <si>
    <t xml:space="preserve">7 CFR, Part 1465 regulations in the Federal Register, Volume 73, No. 225, page 70245, November 20, 2008; USDA/NRCS Internet homepage under Programs. </t>
  </si>
  <si>
    <t>{"flag":"appendix","description":"For a list of NRCS State Offices with telephone numbers and addresses, see Appendix IV of the Catalog."}</t>
  </si>
  <si>
    <t>Jeffrey WhiteNatural Resources Conservation Service
1400 Independence Ave, SW; Room 5231-S, Washingtoin, DC 20250 Email:&lt; a href='mailto:Jeffrey.White@wdc.usda.gov'&gt;Jeffrey.White@wdc.usda.gov&lt;/a&gt;Phone: 202-690-2621;</t>
  </si>
  <si>
    <t>A State developed ranking process and ranking criteria will be used.  The ranking criteria will emphasize: the construction or improvement of water management structures or irrigation structures; planting of trees for windbreaks or to improve water quality; and mitigating financial risk through production or marketing diversification or resource conservation practices, including soil erosion control, integrated pest management, or transition to organic farming.</t>
  </si>
  <si>
    <t>https://beta.sam.gov/fal/aaf57535855b43f8bf35e013faa75460/view</t>
  </si>
  <si>
    <t>Grassland Reserve Program</t>
  </si>
  <si>
    <t xml:space="preserve"> (GRP)</t>
  </si>
  <si>
    <t>{"list":[{"act":{"description":"Food Security Act of 1985This program was repealed by the Agricultural Act of 2014 (2014 Farm Bill), effective February 7, 2014.  Therefore, no new enrollments are authorized for this program after that date.\r\n"},"publicLaw":{"congressCode":"199","number":"198"},"authorizationTypes":{"USC":false,"act":true,"statute":false,"publicLaw":true,"executiveOrder":false}}]}</t>
  </si>
  <si>
    <t xml:space="preserve">To assist landowners and operators in restoring and protecting eligible grazing lands, including  rangeland, pastureland and certain other lands through rental contracts and easements. </t>
  </si>
  <si>
    <t>GRP is available on privately owned lands. Eligible land includes grassland, land that contains forbs, or shrubs, including rangeland and pasture land; or land that is located in an area that has historically been dominated by grassland, forbs, and shrubs; and has potential to provide habitat for animal or plant populations of significant ecological value. Incidental lands, in conjunction with eligible land, may also be considered for enrollment to allow for the efficient administration of an easement or rental contract.</t>
  </si>
  <si>
    <t>Only landowners may submit applications for easements; landowners and others who have general control of the acreage may submit applications for rental contracts. Easements may also be acquired by eligible entities based on a 50 percent cost-share with the Federal government. Eligible entities are defined as units of State, local or Tribal government or nongovernmental organizations that have a charter describing a commitment to conserving ranchland, agricultural land, or grassland for grazing and conservation purposes. All participants are subject to the Adjusted Gross Income Provision set forth in 7 CFR Part 1400.</t>
  </si>
  <si>
    <t>{"description":"Eligible entities must demonstrate relevant experience and resources to administer a GRP easement.  Its charter or mission describes its long term commitment to conserving ranchland, agricultural land, or grassland for grazing and conservation purposes.  NRCS evaluates an entities' capacity to acquire, manage and enforce easements; its staffing and the ability of an entity to provide matching funds before entering into a cooperative agreement.","isApplicable":true}</t>
  </si>
  <si>
    <t>{"environmentalImpact":{"reports":[{"isSelected":false,"reportCode":"statement"},{"isSelected":false,"reportCode":"assessment"},{"isSelected":false,"reportCode":"ExecutiveOrder12372"},{"isSelected":true,"reportCode":"otherRequired"}]},"description":"USDA established criteria to evaluate and rank applications for easement and rental contract enrollment. Ranking criteria emphasized support for high quality grasslands and shrublands; grazing operations; plant and animal biodiversity;and grasslands under threat of conversion to cropping or development. Individual project selection was made by State level USDA officials."}</t>
  </si>
  <si>
    <t>NRCS State Offices ranked the individual parcels in the applications based on ranking criteria established by the State Technical Committee. The ranking factors were developed based on national and State priorities.</t>
  </si>
  <si>
    <t>Within a Federal fiscal year (October 1 September 30) based on funding availability.</t>
  </si>
  <si>
    <t>Applicants or participants may appeal decisions regarding this program in accordance with 7 CFR Part 614 and Parts 11 and 780.</t>
  </si>
  <si>
    <t>{"types":{"moe":false,"formula":false,"matching":true},"formula":{"title":"","chapter":"","part":"","subPart":"","publicLaw":"","description":""},"matching":{"requirementFlag":"voluntary","percent":"50","description":"For GRP acquisitions made through a Cooperative Agreement, each eligible entity is required to provide, in cash, at least 50 percent of the purchase price of the conservation easement. Purchase price is defined as the appraised fair market value minus any landowner donation. The landowner donation is not a cash donation, but is merely the reduction in value the landowner will accept as payment for the sale of the conservation easement.  Each eligible entity is required to fund its own administrative costs in acquiring easements, such as surveys, appraisals, deed preparation, title searches, and costs incurred in restoring, managing and enforcing the easements."},"moe":{"description":""}}</t>
  </si>
  <si>
    <t>{"awarded":"lump","description":"Easement duration is either perpetual, or the maximum duration permitted by State law. Financial assistance for easement acquisition is provided at closing. For rental contracts, payments are made annually on the agreement anniversary date of USDA approval. For both easements and rental contracts, if restoration activities are required, financial assistance for such activities is provided when required practices are established. "}</t>
  </si>
  <si>
    <t>[{"code":"program","isSelected":true,"description":"Annual reports on the status of the easements acquired will be prepared by the eligible entity and submitted to the NRCS State Office.. "},{"code":"cash","isSelected":false,"description":""},{"code":"progress","isSelected":true,"description":"Fund disbursement reports are prepared by NRCS."},{"code":"expenditure","isSelected":false,"description":""},{"code":"performanceMonitoring","isSelected":false,"description":""}]</t>
  </si>
  <si>
    <t>Records of easements acquired will be maintained for the life of the easements by the eligible entity and NRCS.</t>
  </si>
  <si>
    <t xml:space="preserve">(Direct Payments for Specified Use) FY 17$255,000.00; FY 18 est $11,536,000.00; FY 19 est $0.00; FY 16$138,000.00; - (Salaries and Expenses) FY 17$4,700,000.00; FY 18 est $21,903,000.00; FY 19 est $0.00; FY 16$1,621,000.00; - </t>
  </si>
  <si>
    <t xml:space="preserve">The 5 year average estimated cost per acre for easement acquisition was approximately $400, ranging from $65 per acre to over $30,000 per acre. The average estimated cost per acre for rental contracts was $134 per acre over the life of the rental contract. Over 250 GRP easements were acquired on over 117,000 acres._x000D_
</t>
  </si>
  <si>
    <t xml:space="preserve">GRP rental contracts are limited to $50,000 per person per year.  GRP restoration agreements are also limited to $50,000 per person per year.  Grassland Reserve Program Website; www.nrcs.usda.gov/programs/grp.. </t>
  </si>
  <si>
    <t>{"flag":"appendix","description":"Local Service Centers can be found in the blue pages of the local telephone directory under the heading USDA Service Center or through the office locator assistance on the NRCS website found at www.nrcs.usda.gov."}</t>
  </si>
  <si>
    <t>Jerome Faulkner1400 and Independence Ave, SW
Room  5234-S, Washington, DC 20250 Email:&lt; a href='mailto:Jerome.Faulkner@wdc.usda.gov'&gt;Jerome.Faulkner@wdc.usda.gov&lt;/a&gt;Phone: 202-690-1905;</t>
  </si>
  <si>
    <t xml:space="preserve">10.072 Wetlands Reserve Program; 10.931  Agricultural Conservation Easement Program ; 10.913 Farm and Ranch Lands Protection Program; 10.922 Healthy Forests Reserve Program (HFRP); 10.069 Conservation Reserve Program; </t>
  </si>
  <si>
    <t>https://beta.sam.gov/fal/7e67313e031f4d2187e885518a10a6ef/view</t>
  </si>
  <si>
    <t xml:space="preserve">Conservation Security Program </t>
  </si>
  <si>
    <t>(CSP)</t>
  </si>
  <si>
    <t>{"list":[{"act":{"description":"Title XII, subtitle D, chapter 2, subchapter A of the Food Security Act of 1985, 16\r\nU.S.C. 3838-3838c, as added by the Farm Security and Rural Investment Act of 2002, Pub.L.\r\n107-171, as amended by Section 2301 of the Food, Conservation, and Energy Act of 2008, Pub. L. 110-246.  The Agricultural Act of 2014 did not make any changes to the authority for NRCS to continue to make payments on existing Security contracts entered into prior to FY 2009."},"authorizationTypes":{"USC":false,"act":true,"statute":false,"publicLaw":false,"executiveOrder":false}}]}</t>
  </si>
  <si>
    <t xml:space="preserve">The CSP sets forth a mechanism to provide financial and technical assistance to promote the conservation and improvement of soil, water, air, energy, plant and animal life, and other conservation purposes on Tribal and private working lands. Working lands include cropland, grassland, prairie land, improved pasture, and range land, as well as forested land that is an incidental part of an agriculture operation. The goal of CSP is to identify and reward those farmers and ranchers who are meeting the highest standards of conservation and environmental management on their operations and to support ongoing stewardship of private agricultural lands by providing payments for maintaining and enhancing natural resources. </t>
  </si>
  <si>
    <t xml:space="preserve">Applicants must have applied prior to Oct. 1, 2008.  An individual producer, partnership, association, corporation, estate, trust, other business or other legal entities controlling eligible lands. The term producer means an owner, operator, landlord, tenant or sharecropper that shares in the risk of producing any crop or livestock; and must be entitled to share in the crop or livestock available for marketing from an agricultural operation. An applicant must be in compliance with highly erodible land and wetland conservation provisions, and average adjusted gross income requirements. Lands enrolled in the Conservation Reserve Program, Wetlands Reserve Program, the Grassland Reserve Program pursuant to 16 U.S.C. 3838n, public land including land owned by a Federal, State or local unit of government are not eligible for enrollment in CSP and may not receive CSP payments. </t>
  </si>
  <si>
    <t xml:space="preserve">An individual producer, partnership, association, corporation, estate, trust, other business or other legal entities controlling eligible lands. The term producer means and owner, operator, landlord, tenant or sharecropper that shares in the risk of producing any crop or livestock; and must be entitled to share in the crop or livestock available for marketing from an agricultural operation. A participant must be in compliance with highly erodible land and wetland conservation provisions, and average adjusted gross income requirements. Lands enrolled in the Conservation Reserve Program, Wetlands Reserve Program, the Grassland Reserve Program pursuant to 16 U.S.C. 3838n, public land including land owned by a Federal, State or local unit of government are not eligible for enrollment in CSP and may not receive CSP payments. </t>
  </si>
  <si>
    <t>{"description":"The participant must have control of the land offered for the length of the contract period.","isApplicable":true}</t>
  </si>
  <si>
    <t>{"environmentalImpact":{"reports":[{"isSelected":true,"reportCode":"assessment"}]}}</t>
  </si>
  <si>
    <t>{"description":"Conduct a CSP self-assessment and benchmark condition inventory, and submit an intention to enroll to the local NRCS office that serves the area in which the agricultural operation is located during the designated sign-up period. "}</t>
  </si>
  <si>
    <t xml:space="preserve">All applications which meet the sign-up criteria within the priority watersheds will be placed in an enrollment category regardless of available funding. Enrollment categories and subcategories will be funded in priority order until the available funds are exhausted. </t>
  </si>
  <si>
    <t>From 60 to 180 days after the application is filed with the NRCS.</t>
  </si>
  <si>
    <t xml:space="preserve">An applicant or a participant may obtain administrative review of an adverse decision. Participants cannot appeal payment rates, payment limits, and cost-share percentages, eligible conservation practices, or other matters of general applicability. Before a participant can seek judicial review, the participant must exhaust all administrative appeal procedures. </t>
  </si>
  <si>
    <t>The conservation security contract may be renewed, as appropriate, for an additional period of not less than 5, nor more than 10 years.</t>
  </si>
  <si>
    <t>{"types":{"moe":false,"formula":false,"matching":true},"matching":{"requirementFlag":"voluntary","percent":"0","description":"Payments may have as many as four components including a base conservation stewardship payment, existing practice payment, new practice cost-share payment, and enhancement payment. Payments will be made as described in the contract in return for the implementation and/or maintenance of a specified level of conservation treatment on all or part of the agricultural operation. "}}</t>
  </si>
  <si>
    <t>{"awarded":"lump","description":"The schedule of payments will be specified in the conservation stewardship contract based on calculations identified in the rule and sign up notice."}</t>
  </si>
  <si>
    <t>{"isApplicable":true,"description":"Recipients are subject to audit by the Office of Inspector General, USDA."}</t>
  </si>
  <si>
    <t>Records will be maintained by the participant, as appropriate and in the county NRCS office, State NRCS office and Federal Record Centers for the length of the agreement.</t>
  </si>
  <si>
    <t xml:space="preserve">(Direct Payments for Specified Use) FY 17$1,339,000.00; FY 18 est $5,450,000.00; FY 19 est $0.00; FY 16$1,464,000.00; - (Salaries and Expenses) FY 17$429,000.00; FY 18 est $1,600,000.00; FY 19 est $0.00; FY 16$561,000.00; - </t>
  </si>
  <si>
    <t xml:space="preserve">Not applicable. </t>
  </si>
  <si>
    <t>The program was announced through news media, local conservation districts, and in letters to agricultural landowners in the county. Regulations published in the Federal Register and 7 CFR XIV.</t>
  </si>
  <si>
    <t>{"flag":"appendix","description":"Consult the local telephone directory for location of the NRCS office. If no listing, contact the appropriate State NRCS office listed in the NRCS Section of Appendix IV. the Catalog."}</t>
  </si>
  <si>
    <t>Michael Whitt1400 Independence Ave, SW
Room 5247-S, Washington, DC 20250 Email:&lt; a href='mailto:michael.whitt@wdc.usda.gov'&gt;michael.whitt@wdc.usda.gov&lt;/a&gt;Phone: 202-690-2267;</t>
  </si>
  <si>
    <t xml:space="preserve">10.912 Environmental Quality Incentives Program; 10.924 Conservation Stewardship Program; 10.914 Wildlife Habitat Incentive Program; 10.917 Agricultural Management Assistance; 10.904 Watershed Protection and Flood Prevention; </t>
  </si>
  <si>
    <t>https://beta.sam.gov/fal/e785de8fcbc54b0bbc965685b5c91327/view</t>
  </si>
  <si>
    <t>Healthy Forests Reserve Program (HFRP)</t>
  </si>
  <si>
    <t>{"list":[{"act":{"description":"Healthy Forest Restoration Act of 2003"},"publicLaw":{"congressCode":"108","number":"148"},"statute":{"page":"1911","volume":"117"},"USC":{"title":"16","section":"6571-6578"},"authorizationTypes":{"USC":true,"act":true,"statute":true,"publicLaw":true,"executiveOrder":false},"usc":{"title":"16","section":"6571-6578"}}]}</t>
  </si>
  <si>
    <t xml:space="preserve">To assist landowners in restoring and enhancing forest ecosystems to: promote the recovery of threatened and endangered species; improve biodiversity; and enhance carbon sequestration. </t>
  </si>
  <si>
    <t>To be eligible to enroll an easement or restoration agreement in the HFRP, a person must: be the landowner of eligible private land for which enrollment is sought; agree to provide such information to the Natural Resources Conservation Service (NRCS) as the Agency deems necessary or desirable to assist in its determination of eligibility for program benefits and for other program implementation purposes.</t>
  </si>
  <si>
    <t>Only landowners.</t>
  </si>
  <si>
    <t>{"description":"Be the landowner of eligible land for which enrollment is sought; and agree to provide such information to NRCS as the agency deems necessary or desirable to assist in its determination of eligibility for program benefits and for other program implementation purposes.  ","isApplicable":true}</t>
  </si>
  <si>
    <t>{"environmentalImpact":{"reports":[{"isSelected":false,"reportCode":"statement"},{"isSelected":false,"reportCode":"assessment"},{"isSelected":false,"reportCode":"ExecutiveOrder12372"},{"isSelected":true,"reportCode":"otherRequired"}]},"description":"Any owner meeting eligibility criteria may submit an application for participation. Applications are accepted in local USDA Service Center Offices during announced enrollment sign-up periods. USDA will establish criteria to evaluate and rank applications for easement and restoration agreement enrollment, criteria will be detailed in the sign-up notice. NRCS will identify through a sign-up notice process the geographic scope and ranking priorities for that particular sign-up. "}</t>
  </si>
  <si>
    <t>{"description":"2 CFR 200 applies only to the program activities implemented through a cooperative agreement."}</t>
  </si>
  <si>
    <t>NRCS will not acquire any easement unless the landowner accepts the amount of the easement payment which is offered by NRCS.  The easement payment may or may not equal the fair market value of the interests and rights to be conveyed by the landowner under the easement.  By voluntarily participating in the program, a landowner waives any claim to additional compensation based on fair market value.</t>
  </si>
  <si>
    <t>A person participating in the HFRP may obtain a review of any administrative determination concerning eligibility for participation utilizing the administrative appeal regulations provided in 7 CFR Part 614.</t>
  </si>
  <si>
    <t>The land offered may be re-offered in a future sign-up unless the land or landowner is ineligible.</t>
  </si>
  <si>
    <t>{"types":{"moe":false,"formula":false,"matching":true},"formula":{"title":"","chapter":"","part":"","subPart":"","publicLaw":"","description":""},"matching":{"requirementFlag":"voluntary","percent":"0","description":"not specified"},"moe":{"description":""}}</t>
  </si>
  <si>
    <t>{"awarded":"other","description":"Land may be enrolled in HFRP in accordance with a 10-year restoration cost-share agreement, a 30-year easement, a 30-year contract, or a permanent easement or the maximum duration permitted by State law. 30-year contracts are only available to acreage owned by Indian Tribes.  Financial assistance for easement acquisition is provided at closing. For restoration agreements, payments are made annually on the agreement anniversary date of USDA approval. For  easements, contracts, and restoration agreements, if restoration activities are required, financial assistance for such activities is provided when required practices are established. Technical assistance is available for the length of the easement or restoration agreement. ","awardedDescription":"Easement payments may be made in a single payment or not more than 10 annual payments of equal or unequal size, as agreed to between NRCS and the landowner. "}</t>
  </si>
  <si>
    <t xml:space="preserve">Records will be maintained in the county NRCS office, State NRCS office and Federal Record Centers for the length of the agreement. The easement (deed restriction) and applicable documents will be recorded in the local land records office for the duration of the easement. Agreements are filed with the Agency. </t>
  </si>
  <si>
    <t>12-1090-0-1-302;12-1004-0-1-302;</t>
  </si>
  <si>
    <t xml:space="preserve">(Salaries and Expenses) FY 17$18,000.00; FY 18 est $1,000,000.00; FY 19 est $0.00; FY 16$33,000.00; - (Direct Payments for Specified Use) FY 17$135,000.00; FY 18 est $6,572,000.00; FY 19 est $0.00; FY 16$671,000.00; - </t>
  </si>
  <si>
    <t xml:space="preserve">The average estimated cost per acre for easement acquisition was approximately $1,048.   Congressional authorization of funds for HFRP is discretionary.  Currently funds for HFRP are only available under the Regional Conservationist Partnership Program (RCPP).  </t>
  </si>
  <si>
    <t xml:space="preserve">HFRP Regulations are published in the Federal Register and 7 CFR Part 625. </t>
  </si>
  <si>
    <t>Jerome Faulkner1400 and Independence Ave, SW_x000D_
, Washington, DC 20250 Email:&lt; a href='mailto:Jerome.Faulkner@wdcusda.gov'&gt;Jerome.Faulkner@wdcusda.gov&lt;/a&gt;Phone: 202-690-1905;</t>
  </si>
  <si>
    <t xml:space="preserve">10.931  Agricultural Conservation Easement Program ; 10.932 Regional Conservation Partnership Program; </t>
  </si>
  <si>
    <t>The Secretary of Agriculture shall give priority to the enrollment of land that provides the greatest conservation benefit to primarily, species listed as endangered or threatened under 16 U.S.C. 1533; and secondarily, species that are not listed as endangered or threatened under 16 U.S.C. 1533; but are candidates for such listing, State-listed species, or special concern species. The Secretary of Agriculture shall also consider the cost-effectiveness of each agreement or easement, and associated restoration plans, so as to maximize the environmental benefits per dollar expended. Specific criteria to determine how individual proposals satisfy the statutory criteria mentioned above will be set forth in the sign-up announcement.</t>
  </si>
  <si>
    <t>https://beta.sam.gov/fal/ab4d973f4ceb4b7aaf72fbd291a4ff6d/view</t>
  </si>
  <si>
    <t>Emergency Watershed Protection Program</t>
  </si>
  <si>
    <t xml:space="preserve"> (EWP)</t>
  </si>
  <si>
    <t>{"list":[{"act":{"description":"Federal Agriculture Improvement and Reform Act of 1996"},"publicLaw":{"congressCode":"104","number":"127"},"statute":{"page":"1016","volume":"110"},"USC":{"title":"16","section":"2203"},"authorizationTypes":{"USC":true,"act":true,"statute":true,"publicLaw":true,"executiveOrder":false},"usc":{"title":"16","section":"2203"}},{"act":{"description":" Agricultural Credit Act of 1978"},"publicLaw":{"congressCode":"95","number":"334"},"USC":{"title":"33","section":"701B-1"},"authorizationTypes":{"USC":true,"act":true,"statute":false,"publicLaw":true,"executiveOrder":false},"usc":{"title":"33","section":"701B-1"}},{"act":{"description":"Section 216 of the Flood Control Act of 1950"},"publicLaw":{"congressCode":"81","number":"516"},"USC":{"title":"33","section":"701b"},"authorizationTypes":{"USC":true,"act":true,"statute":false,"publicLaw":true,"executiveOrder":false},"usc":{"title":"33","section":"701b"}},{"act":{"description":"American Recovery and Reinvestment Act of 2009"},"publicLaw":{"congressCode":"111","number":"5"},"statute":{"page":"117","volume":"123"},"authorizationTypes":{"USC":false,"act":true,"statute":true,"publicLaw":true,"executiveOrder":false}}]}</t>
  </si>
  <si>
    <t>The objective of the EWP Program is to assist sponsors, landowners, and operators in implementing emergency recovery measures for runoff retardation and erosion prevention to relieve imminent hazards to life and property created by a natural disaster that causes a sudden impairment of a watershed.</t>
  </si>
  <si>
    <t xml:space="preserve">Public and private landowners are eligible for assistance but must be represented by a project sponsor. Project sponsor means a State government or a State agency or a legal subdivision thereof, local unit of government, or any Native American tribe or tribal organization as defined in section 4 of the Indian Self-Determination and Education Assistance Act (25 U.S.C. 450b), with a legal interest in or responsibility for the values threatened by a watershed emergency; is capable of obtaining necessary land rights, and permits; and is capable of carrying out any operation and maintenance responsibilities that may be required. Sponsors are also responsible for furnishing the local cost share and for accomplishing the installation of work. Work can be done either through Federal or local contracts. Emergency watershed protection is authorized in the 50 States, the District of Columbia, the Commonwealth of Puerto Rico, the U.S. Virgin Islands, Guam, the Commonwealth of the Northern Mariana Islands, and American Samoa. </t>
  </si>
  <si>
    <t xml:space="preserve"> None</t>
  </si>
  <si>
    <t>{"description":"Sponsors must submit a formal request to the State Conservationist for assistance within 60 days of the natural disaster occurrence, or 60 days from the date when access to the sites becomes available. Requests must include a statement that the sponsors understand their responsibilities and are willing to pay its cost-shared percentage as well as information pertaining to the natural disaster, including the nature, location, and scope of the problems and the assistance needed.","isApplicable":true}</t>
  </si>
  <si>
    <t>{"description":"Potential sponsors submit formal requests for assistance to the NRCS state conservationist."}</t>
  </si>
  <si>
    <t xml:space="preserve">Project sponsors seeking EWP assistance must apply to the STC in writing within 60 days of the natural disaster occurrence. Project sponsors may use SF 424 Application for Federal Assistance but must ensure that following information is provided: (1) A description of the problems encountered; (2) Assistance needed, including the following: Nature of the problem; Location; Scope of the problem; Commitment by the sponsor to assume the following responsibilities: local cost-share; Land rights; acquisition; Permits; Operations and Maintenance (O and M), A statement indicating that funds have either been exhausted or are insufficient to provide adequate recovery measures from the applicable hazards; A statement identifying any other State or Federal funding received or application submitted. On receipt of a formal request for EWP assistance, the State Conservationist or designee shall immediately investigate the emergency situation to determine whether EWP is applicable and to prepare an initial cost estimation for submission to the NRCS Chief or designee. The cost estimation will be submitted no later than 60 days from receipt of the formal request from the sponsor. NRCS may not commit funds until notified by the Chief, or designee, of the availability of funds. Before the release of financial assistance, NRCS will enter into a Cooperative Agreement with a sponsor that specifies the responsibilities of the sponsor under this part, including any required operation and maintenance responsibilities. NRCS will not provide funding for activities undertaken by a sponsor prior to the signing of the agreement between NRCS and the sponsor. </t>
  </si>
  <si>
    <t>Timeline is dependent upon when funding is appropriated.  The EWP program is not a line-item funded program and is reliant upon emergency supplemental appropriations.</t>
  </si>
  <si>
    <t>Only NRCS decisions relating to eligibility for the EWP Program can be appealed.  These decisions may be appealed in accordance with 7 CFR Part 614 and 7 CFR 11, as applicable.</t>
  </si>
  <si>
    <t>{"types":{"moe":false,"formula":false,"matching":true},"formula":{"title":"","chapter":"","part":"","subPart":"","publicLaw":"","description":""},"matching":{"requirementFlag":"voluntary","percent":"75","description":"NRCS may bear up to 75 percent (90 percent within limited resource areas as identified by the US Census data) of the construction cost of emergency measures. The remaining 25 percent (10 percent within limited resource areas) must come from local sources as cash or in-kind services. "},"moe":{"description":""}}</t>
  </si>
  <si>
    <t>{"awarded":"lump","description":"Continues until all EWP Program recovery measures are installed or their installation is terminated by mutual agreement."}</t>
  </si>
  <si>
    <t>[{"code":"program","isSelected":false,"description":""},{"code":"cash","isSelected":false,"description":""},{"code":"progress","isSelected":true,"description":"Final reports are prepared for each project within 90 days of completion. A benefit and accomplishment report is prepared for the fiscal year based upon final reports. "},{"code":"expenditure","isSelected":false,"description":""},{"code":"performanceMonitoring","isSelected":false,"description":""}]</t>
  </si>
  <si>
    <t>Records of operation are maintained for the life of the project.</t>
  </si>
  <si>
    <t>12-1072-0-1-301;</t>
  </si>
  <si>
    <t xml:space="preserve">(Salaries and Expenses) FY 17$14,480,000.00; FY 18 est $108,200,000.00; FY 19 est $0.00; FY 16$16,384,000.00; - (Cooperative Agreements (Discretionary Grants)) FY 17$122,334,000.00; FY 18 est $432,800,000.00; FY 19 est $0.00; FY 16$98,779,000.00; - </t>
  </si>
  <si>
    <t>7 CFR Part 624; National Emergency Watershed Protection Program Manual.</t>
  </si>
  <si>
    <t>{"flag":"appendix","description":"For the list of NRCS state offices with telephone numbers and addresses, see the web site: http://www.nrcs.usda.gov/contact/."}</t>
  </si>
  <si>
    <t>Kevin FarmerUSDA, NRCS_x000D_
Conservation Engineering Division_x000D_
14th and Independence Ave., SW._x000D_
P.O. Box 2890_x000D_
_x000D_
, Washington, DC 20250 Email:&lt; a href='mailto:kevin.farmer@wdc.usda.gov'&gt;kevin.farmer@wdc.usda.gov&lt;/a&gt;Phone: 202-720-3413.;</t>
  </si>
  <si>
    <t>http://www.nrcs.usda.gov/programs/ewp/.</t>
  </si>
  <si>
    <t xml:space="preserve">EWP projects are eligible when it is determined that the current condition of the land or watershed impairment poses a threat to health, life, and property. Assistance includes EWP practices that provide runoff retardation and soil erosion prevention, safeguard lives and property, and relieve an imminent threat that is a result of a sudden impairment of a watershed due to a natural disaster. </t>
  </si>
  <si>
    <t>https://beta.sam.gov/fal/b9970573594349c3aa82355dd2beb395/view</t>
  </si>
  <si>
    <t>Conservation Stewardship Program</t>
  </si>
  <si>
    <t>Conservation Stewardship Program (CSP)</t>
  </si>
  <si>
    <t>{"list":[{"act":{"description":"Title XII, subtitle D, chapter 2, subchapter B of the Food Security Act of 1985, as added by Section 2301 of the Food, Conservation, and Energy Act of 2008, Pub. L. 110-246.  Section 2101 of the Agricultural Act of 2014 re-authorized the Stewardship Program and made minor adjustments to its administration."},"USC":{"title":"16","section":"3838d-3838g"},"authorizationTypes":{"USC":true,"act":true,"statute":false,"publicLaw":false,"executiveOrder":false},"usc":{"title":"16","section":"3838d-3838g"}}]}</t>
  </si>
  <si>
    <t>Through CSP, NRCS provides financial and technical assistance to eligible producers to conserve and enhance soil, water, air, and related natural resources on their land. Eligible lands include cropland, grassland, prairie land, improved pastureland, rangeland, nonindustrial private forest lands, agricultural land under the jurisdiction of an Indian tribe, and other private agricultural land (including cropped woodland, marshes, and agricultural land used for the production of livestock) on which resource concerns related to agricultural production could be addressed. Participation in the program is voluntary. _x000D_
CSP encourages land stewards to improve their conservation performance by installing and adopting additional activities, and improving, maintaining, and managing existing activities on agricultural land and nonindustrial private forest land. The NRCS will make CSP available nationwide on a continuous application basis.</t>
  </si>
  <si>
    <t xml:space="preserve">The program provides equitable access to all producers, regardless of operation size, crops produced, or geographic location. Individual producers, legal entities, corporations, and Indian Tribes may be eligible for the program. _x000D_
Eligible lands include cropland, grassland, prairie land, improved pastureland, rangeland, nonindustrial private forest land, and agricultural land under the jurisdiction of an Indian tribe. As stated in the Federal Register, 1470.6a, Applicants must be the operator of record in the USDA farm records management system for the eligible land being offered for enrollment; have documented control of the land for the term of the proposed contract; include the eligible land in their entire operation as represented for other USDA programs; and be in compliance with the highly erodible land and wetland conservation provisions of 7 CFR Part 12, and adjusted gross income provisions of 7 CFR part 1400. The applicants operation must also meet a stewardship threshold. </t>
  </si>
  <si>
    <t xml:space="preserve">The program provides equitable access to all producers, regardless of operation size, crops produced, or geographic location. Individual producers, legal entities, corporations, and Indian Tribes may be eligible for the program. _x000D_
Eligible lands include cropland, grassland, prairie land, improved pastureland, rangeland, nonindustrial private forest land, and agricultural land under the jurisdiction of an Indian tribe. As stated in the Federal Register, 1470.6a, Applicants must be the operator of record in the USDA farm records management system for the eligible land being offered for enrollment; have documented control of the land for the term of the proposed contract; include the eligible land in their entire operation as represented for other USDA programs; and be in compliance with the highly erodible land and wetland conservation provisions of 7 CFR Part 12, and adjusted gross income provisions of 7 CFR part 1400. The applicants operation must also meet a stewardship threshold. _x000D_
_x000D_
</t>
  </si>
  <si>
    <t>{"description":"The participant must have control of the land offered for the length of the contract period.  NRCS requires all program payments be made by direct deposit unless the participant requests a waiver as described in 31 CFR Part 208.4, paragraph (a). \r\n\r\n","isApplicable":true}</t>
  </si>
  <si>
    <t>{"environmentalImpact":{"reports":[{"isSelected":false,"reportCode":"statement"},{"isSelected":true,"reportCode":"assessment"},{"isSelected":false,"reportCode":"ExecutiveOrder12372"},{"isSelected":true,"reportCode":"otherRequired"}]},"description":"A programmatic environmental assessment has been prepared in association with this rulemaking. The analysis has determined that there will not be a significant impact to the human environment and as a result an Environmental Impact Statement is not required to be prepared (40 CFR part 1508.13). "}</t>
  </si>
  <si>
    <t>Once applicant and land eligibility are determined, the NRCS field office will assist the producer with completing the resource inventory to determine if the stewardship threshold requirement is met, rank applications, and establish payments. Applicants will be ranked relative to other applicants who face similar resource challenges in State-established ranking pools using ranking scores. For approved applicants, NRCS will conduct on-site field verification to substantiate that conservation activity and production system information represented by the applicant was accurate. After the conservation system information is verified, NRCS and the applicant proceed to develop the conservation stewardship plan and contract. Upon approval, the contract will obligate the participant to achieve a higher level of conservation performance by installing additional activities scheduled in their conservation stewardship plan and to maintain the level of existing conservation performance identified at the time of application.</t>
  </si>
  <si>
    <t>A participant may obtain administrative review in accordance with 7 CFR parts 11 and 614 for an adverse decision.  Participants cannot appeal payment rates, payment limits, and cost-share percentages, eligible conservation practices, or other matters of general applicability.  Before a participant can seek judicial review, the participant must exhaust all administrative appeal procedures.</t>
  </si>
  <si>
    <t>At the end of an initial conservation stewardship contract, NRCS will allow a participant to renew the contract to receive payments for one additional five year period, subject to the availability of funds.  To be considered for contract renewal, the participant must be in compliance with the terms of their initial contract as determined by NRCS; add any newly acquired eligible land that is part of the agricultural operation and meets minimum treatment criteria as established and determined by NRCS; meet stewardship thresholds for additional priority resource concerns as determined by NRCS; and agree to adopt conservation activities as determined by NRCS.</t>
  </si>
  <si>
    <t>{"awarded":"lump","description":"NRCS will make payments as soon as practicable after October 1 of each fiscal year for activities carried out in the previous fiscal year. CSP payments to a person or legal entity may not exceed $40,000 in any year and $200,000 during any 5-year period. Each CSP contract will be limited to $200,000 over the term of the initial contract period. The above limitations exclude funding arrangements with federally recognized Indian tribes or Alaska Native corporations. "}</t>
  </si>
  <si>
    <t>[{"code":"program","isSelected":false},{"code":"cash","isSelected":false},{"code":"progress","isSelected":true,"description":"The Designated Conservationist will review contract implementation with the participant annually.  Annual reviews will be completed early enough in the year to allow for completion of any necessary corrective actions prior to issuance of the annual payment. "},{"code":"expenditure","isSelected":false},{"code":"performanceMonitoring","isSelected":false}]</t>
  </si>
  <si>
    <t xml:space="preserve">As stipulated in §1470.6 (a), the applicant must make available to NRCS upon request appropriate records documenting applied conservation activity and production system information. NRCS will request records when conducting field verification with pre-approved applicants. The designated conservationist does not need to collect, store, or re-calculate the data contained in the applicant’s records, but instead will examine the field conditions and records to determine whether or not they substantiate the resource inventory information provided by the applicant during the application process. </t>
  </si>
  <si>
    <t xml:space="preserve">(Cooperative Agreements) FY 17$895,359,000.00; FY 18 est $1,257,721,000.00; FY 19 est $1,221,465,000.00; FY 16$891,786,000.00; - (Salaries and Expenses) FY 17$239,175,000.00; FY 18 est $320,192,000.00; FY 19 est $290,180,000.00; FY 16$237,509,000.00; - </t>
  </si>
  <si>
    <t xml:space="preserve">CSP payments to a person or legal entity may not exceed $40,000 in any year and $200,000 during any 5-year period. Each CSP contract will be limited to $200,000 over the term of the initial contract period. The above limitations exclude funding arrangements with federally recognized Indian tribes or Alaska Native corporations as described in §1470.24. The program shall have a national average rate of $18 per acre. </t>
  </si>
  <si>
    <t xml:space="preserve">Congress authorized the enrollment of an additional 10,000,000 acres for each fiscal year (FY) for the period beginning February 7, 2014, and ending on September 30, 2022. </t>
  </si>
  <si>
    <t>{"flag":"appendix","description":"Consult the local telephone directory for location of the NRCS office.  Directories can also be found under the “contact us” menu at www.nrcs.usda.gov."}</t>
  </si>
  <si>
    <t>Michael Whitt1400 Independence Ave, SW
Room 5241-S, Washington, DC 20250 Email:&lt; a href='mailto:michael.whitt@wdc.usda.gov'&gt;michael.whitt@wdc.usda.gov&lt;/a&gt;Phone: 202-690-2267;</t>
  </si>
  <si>
    <t>http://www.nrcs.usda.gov/wps/portal/nrcs/main/national/programs/financial/csp/</t>
  </si>
  <si>
    <t xml:space="preserve">10.912 Environmental Quality Incentives Program; 10.914 Wildlife Habitat Incentive Program; 10.917 Agricultural Management Assistance; 10.904 Watershed Protection and Flood Prevention; 10.921 Conservation Security Program ; </t>
  </si>
  <si>
    <t xml:space="preserve">All applications which meet the sign-up criteria will be placed in an enrollment category until field verification against records is made, upon which applications will be funded in priority order until the available funds are exhausted._x000D_
_x000D_
</t>
  </si>
  <si>
    <t>Jun 26,2011</t>
  </si>
  <si>
    <t>https://beta.sam.gov/fal/27412dc460f04de88ceb5be12a2c6399/view</t>
  </si>
  <si>
    <t>Agricultural Water Enhancement Program</t>
  </si>
  <si>
    <t>(AWEP)</t>
  </si>
  <si>
    <t>{"list":[{"act":{"description":"The Food Security Act of 1985.  This program was repealed by the Agricultural Act of 2014 (2014 Farm Bill), effective February 7, 2014.  Therefore, no new enrollments are authorized for this program after that date."},"publicLaw":{"congressCode":"99","number":"198"},"USC":{"title":"16","section":"3801"},"authorizationTypes":{"USC":true,"act":true,"publicLaw":true},"usc":{"title":"16","section":"3801"}}]}</t>
  </si>
  <si>
    <t>AWEP as part of the Environmental Quality Incentives Program, promotes ground and surface water conservation and improved water quality on agricultural lands. As authorized by Congress, this is not a grant program to eligible partners. This is a program whereby approved, eligible partners will enter into multi-year agreements with NRCS to promote ground and surface water conservation, or improve water quality on eligible agricultural lands</t>
  </si>
  <si>
    <t>Partners representing agricultural producers who face serious threats to soil, water, and related natural resources, or who need assistance with complying with Federal and State environment laws. A participant may be an owner, landlord, operator, or tenant of eligible agricultural lands or non-industrial forestlands. Limited resource producers, small-scale producers, socially disadvantaged individuals, federally recognized Indian tribal governments, Alaska natives, and Pacific Islanders are encouraged to apply. _x000D_
_x000D_
Eligible partners include: Federally recognized Indian Tribes, States, units of local government, agricultural or silvicultural associations or other groups of such producers, or other nongovernmental organization with experience working with agricultural producers</t>
  </si>
  <si>
    <t xml:space="preserve">To be eligible the agricultural producers must be in compliance with highly erodible land and wetland conservation provisions and in compliance with the Adjusted Gross Income (AGI) payment limitations. _x000D_
_x000D_
</t>
  </si>
  <si>
    <t>{"description":"Evidence that applicant has control over land to be entered into contract and submits an acceptable conservation plan for the farm or ranch unit of concern that incorporates needed natural resource conservation practices and provides either a social security number or individual tax identification number of all proposed beneficiaries. Applicants claiming either limited resource producer or beginning farmer classification may be asked to provide documents to justify their claim. ","isApplicable":true}</t>
  </si>
  <si>
    <t>{"environmentalImpact":{"reports":[{"isSelected":false,"reportCode":"statement"},{"isSelected":false,"reportCode":"assessment"},{"isSelected":false,"reportCode":"ExecutiveOrder12372"},{"isSelected":true,"reportCode":"otherRequired"}]},"description":"Under AWEP, the NRCS enters into partnership agreements with eligible entities and organizations that want to promote ground and surface water conservation or improve water quality on agricultural lands.  After the Chief has announced approved AWEP project areas, eligible agricultural producers may submit a program application. Each fiscal year, NRCS may make AWEP financial and technical assistance available to eligible owners and operators of agricultural lands who participate in approved AWEP project areas. \r\n\r\nPartners may assist NRCS by identifying producers in the project area.  Partners may also assist producers in submitting applications for the program."}</t>
  </si>
  <si>
    <t>This program was repealed by the Agricultural Act of 2014 (2014 Farm Bill), effective February 7, 2014.  Therefore, no new enrollments are authorized for this program after that date.</t>
  </si>
  <si>
    <t xml:space="preserve">A participant may appeal any adverse determination to the Chief of the Natural Resources Conservation Service </t>
  </si>
  <si>
    <t>{"types":{"moe":false,"formula":false,"matching":true},"matching":{"requirementFlag":"voluntary","percent":"75","description":"Conservation practices may be eligible for conservation payments up to 75 percent of the total cost of establishing the practice including costs of foregone income. Limited resource producers, socially disadvantaged producers and beginning farmers and ranchers may be eligible for payments up to 90 percent of the approved practice cost"}}</t>
  </si>
  <si>
    <t>{"awarded":"lump","description":"An agricultural producer may apply directly to NRCS for financial or technical assistance to implement agricultural water enhancement activities. Producers who apply directly to NRCS must be eligible for EQIP and selected applications will be subject to applicable EQIP requirements.  Eligible partners enter into multi-year agreements with NRCS to promote ground and surface water conservation, or improve water quality on eligible agricultural lands.  AWEP is intended to leverage investment in natural resources conservation along with services and non-Federal resources of other eligible partners.  Eligible partners include: Federally recognized Indian Tribes, States, units of local government, agricultural or silvicultural associations or other groups of such producers such as an irrigation association, an agricultural land trust, or other nongovernmental organization with experience working with agricultural producers."}</t>
  </si>
  <si>
    <t>[{"code":"program","isSelected":false},{"code":"cash","isSelected":false},{"code":"progress","isSelected":true,"description":"Provide the NRCS agency representative with semi-annual and annual reports during the project period and a final project report that documents project accomplishments and goals achieved.  "},{"code":"expenditure","isSelected":false},{"code":"performanceMonitoring","isSelected":true,"description":"Reports shall also address partner efforts to monitor and evaluate implementation of conservation activities included in NRCS program contracts within the approved project area."}]</t>
  </si>
  <si>
    <t>{"isApplicable":true,"description":"This program was repealed by the Agricultural Act of 2014 (2014 Farm Bill), effective February 7, 2014. Therefore, no new enrollments are authorized for this program after that date. "}</t>
  </si>
  <si>
    <t xml:space="preserve">Partnership Agreements and producer contracts are maintained in local NRCS office and Federal record centers for specified number of years._x000D_
_x000D_
</t>
  </si>
  <si>
    <t xml:space="preserve">(Salaries and Expenses) FY 17$6,375,000.00; FY 18 est $6,360,000.00; FY 19 est $0.00; FY 16$3,707,000.00; - (Direct Payments for Specified Use) FY 17$87,000.00; FY 18 est $1,122,000.00; FY 19 est $0.00; FY 16$175,000.00; - </t>
  </si>
  <si>
    <t xml:space="preserve">Conservation payments are limited to a maximum payment limitation per producer of $300,000 for the life of the 2008 Farm Bill._x000D_
_x000D_
Average contracts are estimated to be $40,841._x000D_
</t>
  </si>
  <si>
    <t>Related program manuals, handbooks and leaflets are issued by NRCS.</t>
  </si>
  <si>
    <t>{"flag":"appendix","description":"For more information on this and other related conservation programs, consult the local telephone directory where your land is located for location of the USDA service center. For a list of NRCS State offices with telephone numbers and addresses, see appropriate Appendix IV of the Catalog. Information is available on the internet at http://www.nrcs.usda.gov/programs/awep."}</t>
  </si>
  <si>
    <t>Jeffrey WhiteNatural Resources Conservation Service
1400 Independence Ave, SW; Room 5231-S, Washington, DC 20250 Email:&lt; a href='mailto:Jeffery.White@wdc.usda.gov'&gt;Jeffery.White@wdc.usda.gov&lt;/a&gt;Phone: (202) 690-2621;</t>
  </si>
  <si>
    <t>http://www.nrcs.usda.gov/wps/portal/nrcs/main/national/programs/financial/awep/</t>
  </si>
  <si>
    <t xml:space="preserve">10.912 Environmental Quality Incentives Program; </t>
  </si>
  <si>
    <t xml:space="preserve">1. Include high percentages of agricultural land and producers in a region or other appropriate area;_x000D_
2. Result in high levels of applied agricultural water quality and water conservation activities;_x000D_
3. Significantly enhance agricultural activity;_x000D_
4. Allow for monitoring and evaluation by the partner;_x000D_
5. Assist agricultural producers in meeting a regulatory requirement that reduces the economic scope of the producer’s operation;_x000D_
6. Achieve the project’s land and water treatment objectives within 5 years or less;_x000D_
7. Are from States with water quantity concerns where the proposal will:_x000D_
a. Include conservation practices that support the conversion of agricultural land from irrigated farming to dryland farming;_x000D_
b. Leverage Federal funds provided under the program with funds provided by partners; _x000D_
c. Assist producers in States with high priority water quantity concerns, as determined by the agency.  The high priority areas are located in the following regions:  Eastern Snake Plain Aquifer, Everglades, Ogallala Aquifer, Puget Sound, Red River, Sacramento River Basin, and Upper Mississippi River Basin. _x000D_
d. Include other factors and criteria as approved by the agency which help identify those proposals which best achieve the purposes of AWEP.  </t>
  </si>
  <si>
    <t>Aug 12,2011</t>
  </si>
  <si>
    <t>https://beta.sam.gov/fal/d6cec5928a624c6a9041bb1821642ccb/view</t>
  </si>
  <si>
    <t>Chesapeake Bay Watershed Program</t>
  </si>
  <si>
    <t>(CBWP)</t>
  </si>
  <si>
    <t>{"list":[{"act":{"description":"The Food Security Act of 1985. This program was repealed by the Agricultural Act of 2014 (2014 Farm Bill), effective February 7, 2014. Therefore, no new enrollments are authorized for this program after that date.  "},"publicLaw":{"congressCode":"99","number":"198"},"authorizationTypes":{"USC":false,"act":true,"statute":false,"publicLaw":true,"executiveOrder":false}}]}</t>
  </si>
  <si>
    <t xml:space="preserve">The Chesapeake Bay Watershed Program (CBWP) helps agricultural producers improve water quality and quantity, and restore, enhance, and preserve soil, air, and related resources in the Chesapeake Bay Watershed through the implementation of conservation practices.  These conservation practices reduce soil erosion and nutrient levels in ground and surface water; improve, restore, and enhance wildlife habitat; and help address air quality and related natural resource concerns.  CBWP encompasses all tributaries, backwaters, and side channels, including their watersheds, draining into the Chesapeake Bay.  </t>
  </si>
  <si>
    <t>Only agricultural producers owning or operating within the Chesapeake Bay Watershed are eligible to participate in CBWP.  In addition, NRCS applies the eligibility requirements of the particular natural resource program used to implement CBWP (e.g., the Environmental Quality Incentives Program (EQIP) (16 U.S.C. 3839aa et seq.), the Wildlife Habitat Incentives Program (WHIP) (16 U.S.C. 3839bb-1)). Limited resource producers, small-scale producers, beginning farmers and ranchers, socially-disadvantaged producers, and federally recognized Indian tribes are encouraged to apply.</t>
  </si>
  <si>
    <t>To be eligible, the agricultural producers must be in compliance with highly erodible land and wetland conservation provisions at 7 CFR part 12, and in compliance with the Adjusted Gross Income (AGI) payment limitations at 7 CFR part 1400.</t>
  </si>
  <si>
    <t>{"description":"Evidence that applicant has control over land to be entered into contract and submits an acceptable conservation plan for the farm or ranch unit of concern that incorporates needed natural resource conservation practices and provide either a social security number or individual tax identification number of all proposed beneficiaries. Applicants claiming either limited resource producer or beginning farmer classification may be asked to provide documents to justify their claim.","isApplicable":true}</t>
  </si>
  <si>
    <t>{"description":"This program was repealed by the Agricultural Act of 2014 (2014 Farm Bill), effective February 7, 2014. Therefore, no new enrollments are authorized for this program after that date.\r\n\r\nProgram participation is voluntary. The applicant applies to NRCS at the local USDA Service Center on Form NRCS-CPA-1200. Applications may be filed at any time during the year. The participant develops a CBWP plan of operations that identifies what conservation practices they are proposing to implement. Technical assistance and conservation payments may be provided to apply needed conservation practices and land use adjustments within a time schedule specified by the conservation CBWP plan of operations. A contract with a participant may apply one or more land management practices or one or more structural practices. "}</t>
  </si>
  <si>
    <t>This program was repealed by the Agricultural Act of 2014 (2014 Farm Bill), effective February 7, 2014. Therefore, no new enrollments are authorized for this program after that date._x000D_
_x000D_
NRCS applies the ranking and selection requirements of the particular natural resource program used to implement CBWP (e.g., EQIP, WHIP). NRCS will give special consideration to applicants that address priority natural resource concerns designated. Applications will be periodically ranked and selected for funding based on locally developed ranking process. The ranking criteria of the various Farm Bill program can be found at http://www.nrcs.usda.gov/programs.</t>
  </si>
  <si>
    <t xml:space="preserve">A participant may appeal any adverse determination to the State Conservationist. </t>
  </si>
  <si>
    <t>{"types":{"moe":false,"formula":false,"matching":true},"matching":{"requirementFlag":"voluntary","percent":"75","description":"Matching requirements for CBWP follow the rules for the particular natural resource program used to implement CBWP (e.g., EQIP, WHIP). Typically, conservation practices may be eligible for conservation payments up to 75 percent of the total cost of establishing the practice including costs of foregone income. Limited resource producers, socially-disadvantaged producers and beginning farmers and ranchers may be eligible for payments up to 90 percent of the approved practice cost."}}</t>
  </si>
  <si>
    <t>{"awarded":"lump","description":"CBWP contract lengths and implementation schedules will follow the rules for the particular natural resource program used to implement CBWP (e.g., EQIP, WHIP). Obligations for assistance are tied to the schedule for applying conservation practices included in the CBWP plan of operations conservation plan used as the basis for the contract. Payments are made when the participant and NRCS certify that conservation practice is completed in accordance with NRCS standards and specifications. Technical assistance may be provided by a certified Technical Service Provider (TSP) in accordance with 7 CFR part 652. The participant may not engage a TSP prior to contract approval. This assistance will be reimbursed based upon applicable TSP payment rates. These payments will be made after the services of the certified TSP have been provided in accordance with NRCS standards and specifications."}</t>
  </si>
  <si>
    <t>{"isApplicable":true,"description":"NRCS makes periodic random reviews of the operation and maintenance of the contract items during the life span of the conservation practice. Participants are subject to audit by the Office of the Inspector General, USDA. "}</t>
  </si>
  <si>
    <t xml:space="preserve">Records are maintained in local NRCS office and Federal record centers for specified number of years. </t>
  </si>
  <si>
    <t xml:space="preserve">(Direct Payments for Specified Use) FY 17$126,000.00; FY 18 est $6,082,000.00; FY 19 est $0.00; FY 16$503,000.00; - (Salaries and Expenses) FY 17$4,950,000.00; FY 18 est $4,759,000.00; FY 19 est $0.00; FY 16$1,114,000.00; - </t>
  </si>
  <si>
    <t>Conservation payments are limited to the rules for the particular natural resource program used to implement CBWP (e.g., EQIP, WHIP).</t>
  </si>
  <si>
    <t>The CBWP was carried out through natural resources conservation programs authorized under Subtitle D, Title XII of the Food Security Act of 1985, 16 U.S.C. 3830-3839bb-5. This program was repealed by the Agricultural Act of 2014 (2014 Farm Bill), effective February 7, 2014. Therefore, no new enrollments are authorized for this program after that date.</t>
  </si>
  <si>
    <t>{"flag":"appendix","description":"For more information on this and other related conservation programs, consult the local telephone directory where your land is located for location of the USDA service center. A list of NRCS State offices with telephone numbers and addresses is available on the internet at http://www.nrcs.usda.gov/about/organization/regions.html."}</t>
  </si>
  <si>
    <t>https://www.nrcs.usda.gov/wps/portal/nrcs/detailfull/national/programs/initiatives/?cid=stelprdb1047323</t>
  </si>
  <si>
    <t xml:space="preserve">10.902 Soil and Water Conservation; 10.913 Farm and Ranch Lands Protection Program; 10.912 Environmental Quality Incentives Program; 10.924 Conservation Stewardship Program; 10.914 Wildlife Habitat Incentive Program; 10.920 Grassland Reserve Program; 10.069 Conservation Reserve Program; </t>
  </si>
  <si>
    <t>Applications will be periodically ranked and selected for funding based on: the environmental benefits per dollar expended; the cost-effectiveness of the conversation practices; the environmental benefits derived; extent to which the contract will assist the applicant in complying with Federal, State, tribal or local environmental laws; whether the land is located in a priority area and the extent the contract will assist the priority area goals and objectives.</t>
  </si>
  <si>
    <t>https://beta.sam.gov/fal/05eda6fcded6446c890d12a6f932168f/view</t>
  </si>
  <si>
    <t>Emergency Watershed Protection Program - Disaster Relief Appropriations Act</t>
  </si>
  <si>
    <t>EWP - Disaster Relief (Hurricane Sandy)</t>
  </si>
  <si>
    <t>{"list":[{"act":{"description":"Disaster Relief Appropriations Act"},"publicLaw":{"congressCode":"113","number":"2"},"statute":{"page":"127","volume":"4"},"authorizationTypes":{"USC":false,"act":true,"statute":true,"publicLaw":true,"executiveOrder":false}}]}</t>
  </si>
  <si>
    <t xml:space="preserve">The objective of the EWP Program is to assist sponsors, landowners, and operators in implementing emergency recovery measures for runoff retardation and erosion prevention to relieve imminent hazards to life and property created by a natural disaster that causes a sudden impairment of a watershed. </t>
  </si>
  <si>
    <t>PROJECT GRANTS (COOPERATIVE AGREEMENTS OR CONTRACTS)</t>
  </si>
  <si>
    <t>For this appropriation, only applicants affected by Hurricane Sandy and only in those areas declared as a major disaster are eligible for assistance through the EWP program. Public and private landowners are eligible for assistance but must be represented by a project sponsor. Project sponsor means a State government or a State agency or a legal subdivision thereof, local unit of government, or any Native American tribe or tribal organization as defined in section 4 of the Indian Self-Determination and Education Assistance Act (25 U.S.C. 450b), with a legal interest in or responsibility for the values threatened by a watershed emergency; is capable of obtaining necessary land rights, and permits; and is capable of carrying out any operation and maintenance responsibilities that may be required. Sponsors are also responsible for furnishing the local cost share and for accomplishing the installation of work. Work can be done either through Federal or local contracts.</t>
  </si>
  <si>
    <t>{"description":"Potential sponsors submit formal requests for assistance to the NRCS state conservationist. "}</t>
  </si>
  <si>
    <t xml:space="preserve">Timeline is dependent upon when funding is appropriated. The EWP program is not a line-item funded program and is reliant upon emergency supplemental appropriations. </t>
  </si>
  <si>
    <t xml:space="preserve">Only NRCS decisions relating to eligibility for the EWP Program can be appealed. These decisions may be appealed in accordance with 7 CFR Part 614 and 7 CFR 11, as applicable. </t>
  </si>
  <si>
    <t>{"types":{"moe":false,"formula":false,"matching":true},"formula":{"title":"","chapter":"","part":"","subPart":"","publicLaw":"","description":""},"matching":{"requirementFlag":"voluntary","percent":"75","description":"NRCS may bear up to 75 percent (90 percent within limited resource areas as identified by the US Census data) of the construction cost of emergency measures. The remaining 25 percent (10 percent within limited resource areas) must come from local sources as cash or in-kind services.\r\n \r\n"},"moe":{"description":""}}</t>
  </si>
  <si>
    <t>{"awarded":"other","description":"Continues until all EWP Program recovery measures are installed or their installation is terminated by mutual agreement. ","awardedDescription":"Submission of Form 270 for Payment  "}</t>
  </si>
  <si>
    <t>[{"code":"program","isSelected":false,"description":""},{"code":"cash","isSelected":false,"description":""},{"code":"progress","isSelected":true,"description":"Progress reports are due every 60 days on projects of 220 days duration. Cash reports are not applicable. Final reports are prepared for each project within 90 days of completion. A benefit and accomplishment report is prepared for the fiscal year based upon final reports. "},{"code":"expenditure","isSelected":false,"description":""},{"code":"performanceMonitoring","isSelected":true,"description":"Performance monitoring is required and conducted by COTR or GR. "}]</t>
  </si>
  <si>
    <t xml:space="preserve">Records of operation are maintained for the life of the project. </t>
  </si>
  <si>
    <t xml:space="preserve">(Salaries and Expenses) FY 17$2,013,000.00; FY 18 est $0.00; FY 19 est $0.00; FY 16$283,000.00; - (Project Grants (Cooperative Agreements or Contracts)) FY 17$18,064,000.00; FY 18 est $0.00; FY 19 est $0.00; FY 16$0.00; - </t>
  </si>
  <si>
    <t xml:space="preserve">7 CFR Part 624; National Emergency Watershed Protection Program Manual. </t>
  </si>
  <si>
    <t>{"flag":"appendix","description":"For the list of NRCS state offices with telephone numbers and addresses, see the web site: http://www.nrcs.usda.gov/contact/. "}</t>
  </si>
  <si>
    <t>Kevin FarmerUSDA, NRCS_x000D_
Conservation Engineering Division_x000D_
14th and Independence Ave., SW._x000D_
P.O. Box 2890, Washington, DC 20250 Email:&lt; a href='mailto:kevin.farmer@wdc.usda.gov'&gt;kevin.farmer@wdc.usda.gov&lt;/a&gt;Phone: 202-720-3413;</t>
  </si>
  <si>
    <t xml:space="preserve">10.904 Watershed Protection and Flood Prevention; 10.923 Emergency Watershed Protection Program; </t>
  </si>
  <si>
    <t>EWP projects are eligible when it is determined that the current condition of the land or watershed impairment poses a threat to life, health and property. Assistance includes EWP practices that provide runoff retardation and soil erosion prevention, safeguard lives and property, and relieve an imminent threat that is a result of a sudden impairment of a watershed due to a natural disaster</t>
  </si>
  <si>
    <t>Apr 21,2013</t>
  </si>
  <si>
    <t>https://beta.sam.gov/fal/d5d74c2a033d4dbb87607af11a2f71ee/view</t>
  </si>
  <si>
    <t xml:space="preserve">Emergency Watershed Protection Program - Floodplain Easements – Disaster Relief Appropriations Act </t>
  </si>
  <si>
    <t>EWP-FPE Hurricane Sandy</t>
  </si>
  <si>
    <t>{"list":[{"act":{"description":"Disaster Relief Appropriations Act, 2013 "},"publicLaw":{"congressCode":"113","number":"2"},"statute":{"page":"4","volume":"127"},"authorizationTypes":{"USC":false,"act":true,"statute":true,"publicLaw":true,"executiveOrder":false}}]}</t>
  </si>
  <si>
    <t>The Emergency Watershed Protection - Floodplain Easement Program (EWP-FPE) provides an alternative measure to traditional EWP recovery where it is determined that acquiring an easement in lieu of recovery measures is the more economical and prudent approach to reducing a threat to life or property (see 7 CFR Part 624). The easement must be restored to the extent practicable to the natural environment and may include both structural and nonstructural practices to restore the flood storage and flow, erosion control, and improve the practical management of the easement.  Structures, including buildings, within the floodplain easement must be demolished and removed, or relocated outside the 100-year floodplain or dam breach inundation area.</t>
  </si>
  <si>
    <t>For this appropriation, only applicants affected by Hurricane Sandy and only in those areas declared as a major disaster are eligible for assistance through the EWP-FPE program._x000D_
Pursuant to 7 CFR § 624.10(b)(2), NRCS may determine land is eligible under for EWP-FPE if any of the following apply:_x000D_
1) The floodplain lands were damaged by flooding at least once within the previous calendar year or have been subject to flood damage at least twice within the previous 10 years._x000D_
2) Other lands within the floodplain are eligible, provided the lands would contribute to the restoration of the flood storage and flow, provide for control of erosion, or that would improve the practical management of the floodplain easement._x000D_
3) Lands would be inundated or adversely impacted as a result of a dam breach.  _x000D_
NRCS may determine that land is ineligible under this section if any of the following apply:_x000D_
1) Implementation of restoration practices would be futile due to onsite or offsite conditions._x000D_
2) The land is subject to an existing easement or deed restriction that provides sufficient protection or restoration, as determined by the Chief of NRCS, of the floodplain’s functions and values._x000D_
3) The purchase of an easement would not meet the purposes of this part.</t>
  </si>
  <si>
    <t xml:space="preserve">Private and non-federal landowners are eligible for EWP-FPE.  _x000D_
_x000D_
To be eligible for FPE, the NRCS will require participating landowners to—_x000D_
1) Comply with the terms of the easement._x000D_
2) Comply with all terms and conditions of any associated agreement._x000D_
3) Convey title to the easement that is acceptable to NRCS and warrant that the easement is superior to the rights of all others, except for exceptions to the title that are deemed acceptable by NRCS._x000D_
For projects that include parcels with residential dwellings or other structures on nonagricultural lands (such as flood mitigation efforts intended to assist families in moving from flood-prone areas as part of EWP recovery efforts), a local sponsor will be identified and serve as the local cooperating entity for these efforts.  A sponsor will be a local or State unit of government (city, county, conservation district, watershed conservancy district, or State agency) that has a local presence and staff available to assist in the implementation of the program. </t>
  </si>
  <si>
    <t>{"description":"The landowner must provide a copy of the vesting deed to the land. If the landowner is an entity, the entity must provide a list of the individuals who comprise the entity, including the percent of ownership for each individual, to the Farm Service Agency (FSA). The entity must provide documents to FSA and NRCS that show the entity to be legal and valid in the State and which members have the authority to sign contractual documents on behalf of the entity.  If funds are being requested for the purchase of easements on lands with residences or other nonagricultural structures, the State Conservationist (STC) must provide confirmation that the acquisition is part of a strategy that will facilitate the restoration of an entire reach of the floodplain. The relatively high cost of these transactions requires a greater level of documentation that the benefits to the floodplain outweigh the costs. In addition, the STC must provide confirmation that the project sponsor will acquire fee title to the easement area.\r\n","isApplicable":true}</t>
  </si>
  <si>
    <t>{"environmentalImpact":{"reports":[{"isSelected":true,"reportCode":"statement"},{"isSelected":false,"reportCode":"assessment"},{"isSelected":false,"reportCode":"ExecutiveOrder12372"},{"isSelected":true,"reportCode":"otherRequired"}]},"description":"NRCS state offices in impacted states will submit an assessment of potential level of interest in areas with eligible lands."}</t>
  </si>
  <si>
    <t>{"description":"Landowners may only enroll land in the Emergency Watershed Protection for Floodplain Easements (EWP-FPE) Program through a permanent easement.  Landowners apply for the EWP-FPE using the “Application for Long-Term Contracted Assistance.”  "}</t>
  </si>
  <si>
    <t xml:space="preserve"> 1) States receive applications, gather landowner information, rank applications, conduct preliminary investigations, and determine land and landowner eligibility_x000D_
2) The STC will list all applications received during the announced signup period in rank order, beginning with the highest-ranked easement first._x000D_
3) States will submit an Easement Request Package to NHQ that includes documentation of land eligibility, landowner eligibility, and evidence of damage related to Hurricane Sandy._x000D_
4) Easement Request Packages will be reviewed and project selection will be conducted by the Deputy Chief for Programs. _x000D_
5) Selected applications will be notified, either through an intent to continue letter for projects that will be individually appraised or through the issuance of Option Agreement to Purchase for projects with easement compensation determined through the Area-wide Market Analysis and Geographic Area Rate Cap process._x000D_
6) When the OATP has been signed by the applicant and the STC, the acres are considered enrolled in the program.  At this time, the funds are obligated to the landowner as the vendor for the easement purchase cost only.  The landowner may choose to assign all or a portion of the easement acquisition payment to the closing agent through a properly executed assignment of payment provided to NRCS along with the signed OATP._x000D_
7) The effective period of the OATP may not exceed 12 months from the date of the STC’s signature.  The effective period may be extended when necessary using the Option Agreement to Purchase Amendment. The STC may delegate, in writing, the authority to sign the OATP (and amendments) to the State program manager.  No further delegation of this authority is allowed._x000D_
_x000D_
1) In addition to the above described activities, for EWP-FPE applications on land with residences or other structures, NRCS will enter into a cooperative or project agreement with the project sponsors prior to the commencing of easement acquisition activities.  The agreement must specify the reimbursable tasks to be carried out by the sponsor to expedite the easement acquisition process. _x000D_
2) In order to reduce the administrative burden and easement management cost to NRCS, sponsors are required to purchase the fee simple title from the landowner and enroll properties in a strategic manner that increases the likelihood that the floodplain can be reconnected. _x000D_
3) The FPE warranty easement deed is closed before the fee simple interest is conveyed to the sponsor, unless a different order of recordation is desired by NRCS and authorized by the Office of the General Counsel. </t>
  </si>
  <si>
    <t>Timeline is dependent upon when funding is appropriated. The FPE program is not a line-item funded program and is reliant upon emergency supplemental appropriations.</t>
  </si>
  <si>
    <t>Only NRCS decisions relating to eligibility for the EWP-FPE Program can be appealed. These decisions may be appealed in accordance with 7 CFR Part 614 and 7 CFR 11, as applicable.</t>
  </si>
  <si>
    <t>{"awarded":"lump","description":"EWP – Floodplain easements are a long-term solution and exist for perpetuity.  After initial eligibility and project selection, easement acquisition phase requires 12 to 18 months on average.  Following easement acquisition phase, restoration implementation phase requires 1 to 3 years until all practices are installed and vegetative practices are considered established. Continues until all EWP-FPE Program measures are installed (relocation or demolition of structures and/or floodplain restoration practices). Maintenance and monitoring of floodplain easements continues in perpetuity."}</t>
  </si>
  <si>
    <t>[{"code":"program","isSelected":false},{"code":"cash","isSelected":false},{"code":"progress","isSelected":true,"description":"Easement milestones include enrollment, closing, recording, restoration completion, and monitoring.  These milestones are tracked in the National Easement Staging Tool (NEST).  NEST reports will be generated quarterly to track milestones."},{"code":"expenditure","isSelected":false},{"code":"performanceMonitoring","isSelected":true,"description":"Landowners are required to comply with the terms of the easement, comply with all terms and conditions of any associated agreement.  Convey title to the easement that is acceptable to NRCS and warrant that the easement is superior to the rights of all others, except for exceptions to the title that are deemed acceptable by NRCS.  \r\n\r\n"}]</t>
  </si>
  <si>
    <t>{"isApplicable":true,"description":"The count and condition of closed easements is reported annually in the agency’s financial statement pursuant to requirements of the Statements of Federal Financial Accounting Standard 29. 2 CFR 200 applies only to the program activities implemented through a Cooperative Agreement.  "}</t>
  </si>
  <si>
    <t xml:space="preserve">Easements are recorded in the public records and case files are maintained in the appropriate NRCS State Offices. </t>
  </si>
  <si>
    <t xml:space="preserve">(Direct Payments for Specified Use) FY 17$13,699,000.00; FY 18 est $0.00; FY 19 est $0.00; FY 16$3,427,000.00; - (Salaries and Expenses) FY 17$906,000.00; FY 18 est $0.00; FY 19 est $0.00; FY 16$457,000.00; - </t>
  </si>
  <si>
    <t xml:space="preserve">7 CFR Part 624; National Emergency Watershed Protection Program Manual._x000D_
_x000D_
</t>
  </si>
  <si>
    <t>{"flag":"appendix","description":"For the list of NRCS state offices with telephone numbers and addresses, see the web site: http://www.nrcs.usda.gov/contact/.\r\n\r\n"}</t>
  </si>
  <si>
    <t>Jerome Faulkner1400 and Independence Ave, SW
Room 5234-S, Washington, DC 20250 Email:&lt; a href='mailto:Jerome.Faulkner@wdcusda.gov'&gt;Jerome.Faulkner@wdcusda.gov&lt;/a&gt;Phone: 202-690-1905;</t>
  </si>
  <si>
    <t>http://www.nrcs.usda.gov/programs/ewp/</t>
  </si>
  <si>
    <t xml:space="preserve">States are required to develop and administer ranking criteria that assign point values to each application based on the potential benefits of each project.  </t>
  </si>
  <si>
    <t>https://beta.sam.gov/fal/b65fcf5156574c8aa8d5a357bc442a1d/view</t>
  </si>
  <si>
    <t>Water Bank Program</t>
  </si>
  <si>
    <t>{"list":[{"act":{"description":"Water Bank Act"},"publicLaw":{"congressCode":"91","number":"559"},"USC":{"title":"16","section":"1301-1311"},"authorizationTypes":{"USC":true,"act":true,"statute":false,"publicLaw":true,"executiveOrder":false},"usc":{"title":"16","section":"1301-1311"}}]}</t>
  </si>
  <si>
    <t>To preserve and improve major wetlands as habitat for migratory waterfowl and other wildlife, conserve surface waters, reduce soil and wind erosion, contribute to flood control, improve water quality, improve subsurface moisture, and enhance the natural beauty of the landscape.</t>
  </si>
  <si>
    <t xml:space="preserve">Landowners and operators of specified types of wetlands in designated important migratory waterfowl nesting, breeding and feeding areas. </t>
  </si>
  <si>
    <t>{"description":"Identification as an owner and/or operator of eligible land; a conservation plan developed in cooperation with the local soil and water conservation district; and proof of required compliance. ","isApplicable":true}</t>
  </si>
  <si>
    <t xml:space="preserve">New contracts were accepted in FY 2015. Current contracts remain in effect with payments being made until the expiration date. _x000D_
</t>
  </si>
  <si>
    <t xml:space="preserve">The period officially specified for the program year. </t>
  </si>
  <si>
    <t xml:space="preserve">Participants may appeal to the National Appeals Division. </t>
  </si>
  <si>
    <t>{"awarded":"lump","description":"Annual payments will be made for 10 years."}</t>
  </si>
  <si>
    <t>{"isApplicable":true,"description":"Recipients are subject to audit by Office of Inspector General, USDA. "}</t>
  </si>
  <si>
    <t xml:space="preserve">Maintained in the NRCS office and Federal record centers for a specified number of years. </t>
  </si>
  <si>
    <t>12-3320-0-1-302;</t>
  </si>
  <si>
    <t xml:space="preserve">(Project Grants (Cooperative Agreements or Contracts)) FY 17$4,369,000.00; FY 18 est $3,788,000.00; FY 19 est $0.00; FY 16$3,923,000.00; - (Salaries and Expenses) FY 17$91,000.00; FY 18 est $705,000.00; FY 19 est $0.00; FY 16$205,000.00; - </t>
  </si>
  <si>
    <t>$20 to $50 per acre. Average: $35.</t>
  </si>
  <si>
    <t xml:space="preserve">Program regulations published in the Federal Register, 7 CFR Part 752. _x000D_
Program is announced through the news media to eligible participants in the States  designated by the Secretary of Agriculture as a participating State. _x000D_
</t>
  </si>
  <si>
    <t>{"flag":"appendix","description":"For more information on this and other related programs, consult the local telephone directory for location of the NRCS office where your land is located. If a listing is not present; contact the appropriate State NRCS office listed in the Natural Resources Conservation Service section of Appendix IV of the Catalog. "}</t>
  </si>
  <si>
    <t>Jeffrey WhiteNatural Resources Conservation Service_x000D_
1400 Independence Ave, SW; Room 5237-S, Washington, DC 20250 Email:&lt; a href='mailto:Jeffery.White@wdc.usda.gov'&gt;Jeffery.White@wdc.usda.gov&lt;/a&gt;Phone: (202) 690-2621;</t>
  </si>
  <si>
    <t>http://www.nrcs.usda.gov/wps/portal/nrcs/detail/national/programs/financial/?cid=stelprdb1047790</t>
  </si>
  <si>
    <t xml:space="preserve">10.902 Soil and Water Conservation; 15.611 Wildlife Restoration and Basic Hunter Education; </t>
  </si>
  <si>
    <t>Jul 14,2013</t>
  </si>
  <si>
    <t>https://beta.sam.gov/fal/5e4e8ae9631a4bb8bd74ab7fa62f9315/view</t>
  </si>
  <si>
    <t xml:space="preserve"> Agricultural Conservation Easement Program </t>
  </si>
  <si>
    <t>(ACEP)</t>
  </si>
  <si>
    <t>{"list":[{"act":{"description":"Food Security Act of 1985, Title XII, Subtitle H, as amended by Section 2301 of the Agricultural Act of 2014, Public Law 113-79; 15 U.S.C. 714b and 714c and 16 U.S.C. 3865-3865d."},"authorizationTypes":{"USC":false,"act":true,"statute":false,"publicLaw":false,"executiveOrder":false}}]}</t>
  </si>
  <si>
    <t>To establish an agricultural conservation easement program for the conservation of eligible land and natural resources through easements or other interests in the land.  The Agricultural Conservation Easement Program (ACEP) is comprised of two components – Agricultural Land Easements (ALE) and Wetland Reserve Easements (WRE).  The ALE component provides funding to eligible entities to purchase conservation easements to protect the agricultural use and future viability, and related conservation values of eligible land by limiting nonagricultural uses of that land; and to protect grazing uses and related conservation values by restoring and conserving eligible land. The WRE component provides funding to eligible landowners to purchase easements to restore, protect, and enhance wetlands on eligible land.</t>
  </si>
  <si>
    <t xml:space="preserve">For ACEP-ALE an eligible entity that is an Indian Tribe, State government, local government, or a nongovernmental organization which has a farmland or grassland protection program that purchases agricultural land easements for the purpose of protecting agriculture use and related conservation values, including grazing uses and related conservation values, by limiting conversion to nonagricultural uses of the land, and that has pending offers may apply for funds. This program is available in all 50 States, Puerto Rico, the Virgin Islands, Guam, American Samoa, the Mariana Islands, and the Trust Territories of the Pacific Islands. Individual landowners must apply through the local agency or organization that handles the farmland or grassland protection program. _x000D_
_x000D_
For ACEP-WRE, private landowners, including individual landowners, partnerships, associations, corporations, estates, trusts, and other business or legal entities, and Indian tribes are eligible to apply. </t>
  </si>
  <si>
    <t xml:space="preserve">All landowners applying for ACEP must be in compliance with the Wetland Compliance (WC) and Highly Erodible Land (HEL) provisions of the Farm Bill and, within the exception of FY2014, meet the Adjusted Gross Income (AGI) limitations in the Farm Bill. _x000D_
_x000D_
For ACEP-ALE, applications are submitted by an eligible entity who will be the participant in the program.  _x000D_
_x000D_
For ACEP-WRE, only private landowners, partnerships, associations, corporations, estates, trusts, other business or legal entities and, Indian tribes may submit applications for easements. </t>
  </si>
  <si>
    <t>{"description":"ACEP-WRE - Eligible applicants must be in compliance with the highly erodible land and wetland conservation provisions in 7 CFR part 12 and, except for FY 2014, the Adjusted Gross Income provisions in 7 CFR part 1400. They must be the landowner of the eligible land being offered for participation. For easement applications, the applicant must have owned the land for the 24 month period prior to the time the land is determined eligible for enrollment.  Under limited circumstances a waiver of the 24 month ownership period may be granted from the Chief of NRCS.  \r\n\r\nACEP-ALE - Eligible entities must provide documents indicating: 1) they have the relevant experience and resources to administer an ALE easement; 2) commitment to long-term conservation of agricultural lands, ranchlands or grassland for grazing or related conservation purposes through legal devices, such as right-to-farm laws, agricultural districts, zoning, or land use planning; 3) use of voluntary approaches to protect farmland from conversion to non-agricultural uses; and 4) their capability to acquire, manage, and enforce conservation easements. NRCS evaluates an entities capacity to acquire, manage and enforce easements; it’s staffing and the ability of an entity to provide matching funds before entering into a cooperative agreement.  If the eligible entity is a nongovernmental organization, they must be: 1) organized for, and at all times since, the formation of the organization and has been operated principally for one or more of the conservation purposes specified in clause (i), (ii), (iii), or (iv) of section 170(h)(4)(A) of the Internal Revenue Code of 1986; 2) an organization described in section 501(c)(3) of that Code that is exempt from taxation under 501(a) of that Code; and 3)  described (i)  In section 509(a)(1) and (2) of that Code, or (ii)  Is described in section 509(a)(3) of that Code and is controlled by an organization described in section 509(a)(2) of that Code.","isApplicable":true}</t>
  </si>
  <si>
    <t>{"environmentalImpact":{"reports":[{"isSelected":false,"reportCode":"statement"},{"isSelected":true,"reportCode":"assessment"},{"isSelected":false,"reportCode":"ExecutiveOrder12372"},{"isSelected":true,"reportCode":"otherRequired"}]},"description":"All ACEP applicants must submit required documentation as evidence of eligibility. The land itself is evaluated and ranked in accordance with eligibility requirements and ranking criteria developed by NRCS.  A programmatic environmental analysis is completed.  Individual project selection may be made primarily at the State level by responsible NRCS officials."}</t>
  </si>
  <si>
    <t>{"description":"ACEP-ALE - Applications are accepted on a continuous basis by the NRCS State Offices. Applicants are required to provide general information about the location of the project, contact information for the applicant, eligibility and ownership documentation, and designate the type of enrollment desired by the applicant (i.e. permanent easement, 30-year easement or maximum allowed by State law). Applications and supporting information requirements for the application can be obtained from the State Offices of the (NRCS) and USDA NRCS home page. See www.nrcs.usda.gov. Select Programs from the menu. \r\n\r\nACEP-WRE - Applications are accepted on a continuous basis by the NRCS State or local Field Offices. Applicants are required to provide general information about the location of the project, contact information for the applicant, eligibility and ownership documentation, and designate the type of enrollment desired by the applicant. "}</t>
  </si>
  <si>
    <t xml:space="preserve">NRCS will rank parcels individually and award funding to the highest-ranked parcels based on ranking criteria established by NRCS in consultation with the State Technical Committee. The ranking factors are developed based on national and state criteria and priorities. NRCS conducts preliminary due diligence activities on the projects tentatively selected for funding and applicants are provided an offer of enrollment. Projects are enrolled in ACEP through agreements signed by NRCS and the eligible entity under ACEP-ALE or the landowner under ACEP-WRE. </t>
  </si>
  <si>
    <t xml:space="preserve">Within a Federal fiscal year (October 1 - September 30), based on funding availability, States establish a single or multiple application batching periods for consideration of current year funding.  Eligible entity or landowner applications may remain on sign-up list for subsequent funding consideration. </t>
  </si>
  <si>
    <t xml:space="preserve">Applicants or participants may appeal certain determinations regarding this program in accordance with 7 CFR Part 614 and Parts 11 and 780. </t>
  </si>
  <si>
    <t>The land offered may be re-offered in a future sign-up unless land or landowner is ineligible.</t>
  </si>
  <si>
    <t>{"types":{"moe":false,"formula":false,"matching":true},"matching":{"requirementFlag":"voluntary","percent":"0","description":"ACEP-ALE – NRCS may provide up to 50 percent of the fair market value of the agricultural land easement. An eligible entity will share in the cost of purchasing an agricultural land easement in an amount that is at least equivalent to the Federal share. An eligible entity may include as part of its share a charitable donation or qualified conservation contribution (as defined by section 170(h) of the Internal Revenue Code of 1986) from the landowner if the eligible entity contributes its own cash resources in an amount that is at least 50 percent of the amount of the Federal share. NRCS may authorize a waiver to increase the federal share to 75 percent for grasslands of special environmental significance with respective adjustments to the eligible entity contribution. NRCS may also authorize a waiver of the eligible entity cash contribution requirement for projects of special significance. Each eligible entity is required to fund its own administrative costs in acquiring easements, such as appraisals, surveys, title searches, and costs incurred in managing and enforcing the easements. \r\n\r\nACEP-WRE - Matching Requirements: Lump sum payments for easements valued at $500,000 or less and the Secretary may provide payments in not more than 10 annual payments. Easements valued at more than $500,000 the Secretary may provide payments in at least 5, but no more than 10 annual payments, except that, if the Secretary determines it would further the purposes of the program, the Secretary may make a lump-sum payment for such an easement. Payments of up to 100 percent of the easement acquisition cost and cost of implementing the Wetland Restoration Plan will be paid for a permanent easement with up to 75 percent of permanent easement amounts being paid for 30-year easements, less-than perpetual easements limited by State law, and 30-year contracts. NRCS pays up to 100 percent of all related acquisition costs for all enrollment types."}}</t>
  </si>
  <si>
    <t>{"awarded":"other","description":"ACEP-ALE - Easements must be closed within 18 months of the end of the fiscal year in which the cooperative agreement is signed. Federal funds must be disbursed within 2 to 5 years after signing the cooperative agreement. Method of awarding/releasing assistance: lump sum. Easement duration is either perpetual, 30-year, or the maximum duration permitted by State law. Financial assistance for easement acquisition is provided at closing. \r\n\r\nACEP-WRE - Cash easement payments will be made in a lump sum amount, or in annual installments beginning at closing. Payments for implementation of restoration practices will be made when a specific practice has been implemented by either the landowner or third party and certified by NRCS. See the following for information on how assistance is awarded/released: Cash easement payments will be made in a lump sum amount, or in annual installments beginning at closing. ","awardedDescription":"Cash easement payments will be made in a lump sum amount, or in annual installments beginning at closing."}</t>
  </si>
  <si>
    <t>[{"code":"program","isSelected":true,"description":"ACEP-ALE - Annual monitoring reports on the status of each easements acquired will be prepared by the eligible entity and submitted to the NRCS State Office. Fund disbursement reports are prepared by NRCS.\r\n\r\nACEP-WRE – Annual monitoring reports on the status of each easement acquired will be prepared by NRCS in accordance with NRCS monitoring policy.  "},{"code":"cash","isSelected":false},{"code":"progress","isSelected":false},{"code":"expenditure","isSelected":false},{"code":"performanceMonitoring","isSelected":false}]</t>
  </si>
  <si>
    <t>{"isApplicable":true,"description":" 2 CFR 200 applies only to the program activities implemented through a Cooperative Agreement. Recipients are subject to audit by the Office of Inspector General, USDA. \r\n"}</t>
  </si>
  <si>
    <t xml:space="preserve">ACEP-WRE - Records will be maintained in the county NRCS office, State NRCS office and Federal Record Centers for the length of the agreement. The easement (deed restriction) and applicable documents will be filed in the local land records office for the duration of the easement. Agreements are filed with the Agency. </t>
  </si>
  <si>
    <t xml:space="preserve">(Cooperative Agreements) FY 17$431,547,000.00; FY 18 est $328,931,000.00; FY 19 est $155,577,000.00; FY 16$242,844,000.00; - (Salaries and Expenses) FY 17$104,484,000.00; FY 18 est $122,770,000.00; FY 19 est $70,616,000.00; FY 16$102,833,000.00; - </t>
  </si>
  <si>
    <t>Under ACEP-ALE, cost-share provided by NRCS for the purchase of an agricultural land easement ranges from $216 per acre for grassland easements to $13,670 per acre for cropland easements.  The average per acre cost-share amount provided by NRCS is $2,790 per acre._x000D_
_x000D_
Under ACEP-WRE, easement compensation amounts provided directly to eligible landowners ranges from $1,200 per acre to $13,000 per acre, with an average cost of $2,600 per acre.</t>
  </si>
  <si>
    <t xml:space="preserve">ACEP: 7 CFR 1468; Interim Final Rule, Volume 80, Number 39, February 27, 2015_x000D_
The program is announced through news media and in letters to agricultural landowners in the county._x000D_
</t>
  </si>
  <si>
    <t>{"flag":"appendix","description":" Local USDA Service Centers can be found in the blue pages of the local telephone directory under the heading USDA Service Center or through the office locator assistance on the NRCS website found at www.nrcs.usda.gov. If no listing, contact the appropriate State NRCS office listed in the NRCS Section of Appendix IV of the Catalog. "}</t>
  </si>
  <si>
    <t>http://www.nrcs.usda.gov/wps/portal/nrcs/main/national/programs/easements/acep/</t>
  </si>
  <si>
    <t xml:space="preserve">10.072 Wetlands Reserve Program; 10.913 Farm and Ranch Lands Protection Program; 10.922 Healthy Forests Reserve Program (HFRP); 10.904 Watershed Protection and Flood Prevention; 10.920 Grassland Reserve Program; 10.069 Conservation Reserve Program; </t>
  </si>
  <si>
    <t xml:space="preserve">ACEP-ALE - Criteria used for selecting applications include: Percent of prime, unique, and other important farmland in the parcel to be protected; Percent of cropland, rangeland, grassland, historic grassland, pastureland, or nonindustrial private forest land in the parcel to be protected;  Ratio of the total acres of land in the parcel to be protected to average farm size in the county;_x000D_
Decrease in the percentage of acreage of farm and ranch land in the county in which the parcel is located;  Percent population growth and density in the county;  Existence of a farm or ranch succession plan or similar plan established to address farm viability; Proximity of the parcel to other protected land and to other agricultural operations and agricultural infrastructure; Maximizing the protection of contiguous acres devoted to agricultural use; Zoning; Eligible entity's performance; Geographic regions help achieve national, State, and regional conservation goals and objectives;  Diversity of natural resources to be protected;  Score in the land evaluation and site assessment system or equivalent measure for grassland enrollments; the parcels support of grazing operations; protection of grassland, land that contains forbs, and shrubland at the greatest risk from the threat of conversion to uses other than grazing; and plant and animal biodiversity. _x000D_
_x000D_
ACEP-WRE - All offers are screened at both the local and State level to determine the acceptability of the application. Offers will be evaluated based on the environmental benefits and government expenditures on restoration and easement purchase and the requirement that wetland and wildlife functions and values benefits be maximized. Criteria for selecting applications include: The conservation benefits of obtaining an easement or other interest in the land;  The cost effectiveness of each easement so as to maximize the environmental benefits per dollar expended;  Whether the landowner or another person is offering to contribute financially to leverage Federal funds;  The extent to which the purposes of this part would be achieved on the land;  The productivity of the land; The on-farm and off-farm environmental threats if the land is used for the production of agricultural commodities;  Obtaining permanent easements over shorter term easements; and Acquiring easements based on the value of the easement for protecting and enhancing habitat for migratory birds and other wildlife, in consultation with USFWS.  NRCS, in consultation with the State Technical Committee, may place higher priority on certain land types or geographic regions of the State where restoration of wetlands may better achieve State and regional goals and objectives. Priority may also be given to land that is currently enrolled in CRP in a contract that is set to expire within one year from the date of application and is farmed wetland and adjoining land that has the highest wetland functions and values and is likely to return to production after the land leaves CRP.  </t>
  </si>
  <si>
    <t>Aug 08,2014</t>
  </si>
  <si>
    <t>https://beta.sam.gov/fal/57ec3f6e147c46deb4d328135e00fb6f/view</t>
  </si>
  <si>
    <t>Regional Conservation Partnership Program</t>
  </si>
  <si>
    <t>(RCPP)</t>
  </si>
  <si>
    <t>{"list":[{"act":{"description":"Food Security Act of 1985, as amended by Section 2401 of the Agricultural Act of 2014, Public Law 113-79."},"publicLaw":{"congressCode":"99","number":"198"},"authorizationTypes":{"USC":false,"act":true,"statute":false,"publicLaw":true,"executiveOrder":false}}]}</t>
  </si>
  <si>
    <t>To use covered programs to further the conservation, restoration, and sustainable use of soil, water, wildlife, and related natural resources on eligible land on a regional or watershed scale.  To meet or avoid the need for national, State, and local natural resource regulatory requirements related to production on eligible land.  To encourage eligible partners to cooperate with producers in implementing projects that will result in the installation and maintenance of eligible activities that affect multiple agricultural or nonindustrial private forest operations on a local, regional, State or multi-state basis. To enter into agreements with partners who will identify conservation needs in an area, conduct conservation activities with producers and landowners to encourage them to participate in the covered programs through program contracts or easement agreements.  To combine the authorities of four former conservation programs – the Agricultural Water Enhancement Program, the Chesapeake Bay Watershed Program, the Cooperative Conservation Partnership Initiative and the Great Lakes Basin Program.  Assistance is delivered in accordance with the rules of the Environmental Quality Incentives Program (EQIP), Conservation Stewardship Program (CSP), Agricultural Conservation Easement Program (ACEP), Healthy Forests Reserve Program (HFRP); and, in designated Critical Conservation Areas, the Watershed Operations and Flood Prevention Program.</t>
  </si>
  <si>
    <t xml:space="preserve">Eligible partners include advocate groups for conservation and those interested in assisting agricultural producers who face serious threats to soil, water, and related natural resources, or who need assistance with complying with Federal and State environment laws. _x000D_
_x000D_
Eligible partnering organizations include:_x000D_
 _x000D_
• An agricultural or silvicultural producer association or other group of producers;_x000D_
• A State or unit of local government;_x000D_
• An Indian Tribe;_x000D_
• A farmer cooperative;_x000D_
• A water district, irrigation district, rural water district or association, or other organization with specific water delivery authority to producers on agricultural land;_x000D_
• A municipal water or wastewater treatment entity;_x000D_
• An institution of higher education;_x000D_
• An organization or entity with an established history of working cooperatively with producers on agricultural land;_x000D_
• Conservation driven nongovernmental organizations. </t>
  </si>
  <si>
    <t xml:space="preserve">To be eligible the agricultural producers participating within an approved project area must be in compliance with highly erodible land and wetland conservation provisions and in compliance with the Adjusted Gross Income (AGI) payment limitations. _x000D_
_x000D_
Conservation payments for the Conservation Stewardship Program are limited to a maximum payment limitation per producer of $200,000 for the life of the 2014 Farm Bill. Conservation payments for the Environmental Quality Incentives Program are limited to a maximum payment limitation per producer of $450,000 for the life of the 2014 Farm Bill. </t>
  </si>
  <si>
    <t>{"description":"Entities must prove their eligibility by providing documents indicating their legal status and agree to provide such information to NRCS as the agency deems necessary or desirable to assist in its determination of eligibility for program benefits and for other program implementation purposes. ","isApplicable":true}</t>
  </si>
  <si>
    <t>{"environmentalImpact":{"reports":[{"isSelected":false,"reportCode":"statement"},{"isSelected":false,"reportCode":"assessment"},{"isSelected":false,"reportCode":"ExecutiveOrder12372"},{"isSelected":true,"reportCode":"otherRequired"}]},"description":"Under RCPP, the NRCS enters into partnership agreements with eligible entities and organizations that want to promote ground and surface water conservation or improve water quality on agricultural lands. After the Chief has announced approved RCPP project areas, eligible agricultural producers may submit a program application to NRCS. Each fiscal year, NRCS may make RCPP financial and technical assistance available to eligible owners and operators of agricultural lands who participate in approved RCPP project areas. Partners may assist NRCS by identifying producers in the project area. Partners may also assist producers in submitting applications for the program."}</t>
  </si>
  <si>
    <t>{"description":"For each program year the Natural Resources Conservation Service issues an announcement of program funding (APF) through the Grants.gov website. Application procedures are outlined in the APF. \r\n"}</t>
  </si>
  <si>
    <t xml:space="preserve">For each program year the Natural Resources Conservation Service issues an announcement of program funding (APF) through the Grants.gov website. Application procedures are outlined in the APF. </t>
  </si>
  <si>
    <t xml:space="preserve">For each program year the Natural Resources Conservation Service issues an announcement of program funding (APF) through Grants.gov website. Application deadlines are outlined in the APF. </t>
  </si>
  <si>
    <t xml:space="preserve">A participant may not appeal any adverse determination to the Chief of the Natural Resources Conservation Service.  The agency decision for development and submission of a full proposal is final and there is no appeal process, or opportunity for reconsideration. This is included in the APF._x000D_
_x000D_
</t>
  </si>
  <si>
    <t xml:space="preserve">A partnership agreement shall not exceed five years. The Secretary of Agriculture may extend a partnership agreement one time for up to 12 months. </t>
  </si>
  <si>
    <t>{"awarded":"lump","description":"Eligible partners enter into multi-year partnership agreements, not to exceed five years, with NRCS to promote conservation and address resource concerns on eligible agricultural lands. RCPP is intended to leverage investment in natural resources conservation along with services and non-Federal resources of other eligible partners. "}</t>
  </si>
  <si>
    <t>[{"code":"program","isSelected":true,"description":"NRCS is required to report to the Secretary and Congress, the following items for each project.  Partners will be required to provide input on these items and submit reports to NRCS as established in the partner agreement no later than November 30, 2015, and every year thereafter.  Items provided by NRCS are noted below.  Partners will be responsible for items not noted as provided by NRCS.\r\n1. The number and types of eligible partners, landowners, and producers participating in the partnership agreements selected (provided by NRCS except in the case of alternative funding arrangements whereby the partner must provide this information).\r\n2. The number of producers and landowners receiving assistance (provided by NRCS).\r\n3. The number of new producers and landowners reached (i.e., those who have  not previously  participated in NRCS programs) and if any beginning farmers or ranchers, limited resource farmers or ranchers, socially disadvantaged farmers or ranchers, eligible veterans farmers and ranchers, or Indian Tribes received assistance.\r\n4. Total funding committed to projects, including from Federal and non-Federal resources (Federal funding resources total provided by NRCS).\r\n5. A description of how the funds are being administered under any alternative funding arrangement including: \r\na. Any oversight mechanisms that NRCS or partner has implemented,\r\nb. The process through which NRCS or partner is resolving appeals by program participants, and\r\nc.  The means by which NRCS or partner is tracking adherence to any applicable provisions for payment eligibility.\r\n\r\nIn addition, on an annual basis, partners will be required to provide updates on the activities conducted to date; a status of the accomplishment of goals established in the project application, including whether and why goals have been adjusted; any proposed adjustments to funding requested from NRCS; and other items as required in the partnership agreement.  Requirements for the final report will be established in the partnership agreement and will include a description of the goals and outcomes accomplished."},{"code":"cash","isSelected":false},{"code":"progress","isSelected":false},{"code":"expenditure","isSelected":false},{"code":"performanceMonitoring","isSelected":false}]</t>
  </si>
  <si>
    <t>{"isApplicable":true,"description":"Natural Resources Conservation Service makes periodic random reviews of the operation and maintenance of the contract items during the life span of the conservation practice. Participants are subject to audit by the Office of Inspector General, USDA. "}</t>
  </si>
  <si>
    <t xml:space="preserve">Partnership Agreement copies are maintained in National Headquarters, Washington, DC and official Partnership Agreements are maintained in State and producer contracts and agreements in  the local NRCS office and Federal record centers for specified number of years. </t>
  </si>
  <si>
    <t xml:space="preserve">(Salaries and Expenses) FY 17$25,778,000.00; FY 18 est $27,455,000.00; FY 19 est $18,960,000.00; FY 16$34,646,000.00; - (Cooperative Agreements) FY 17$26,574,000.00; FY 18 est $69,884,000.00; FY 19 est $74,840,000.00; FY 16$24,507,000.00; - </t>
  </si>
  <si>
    <t xml:space="preserve">There is no minimum amount and the maximum amount for any fiscal year will be established by the Chief of NRCS. </t>
  </si>
  <si>
    <t xml:space="preserve">Announcement of Program Funding (APF) are announced in the Grants.gov website. Related program manuals, handbooks and leaflets are issued by NRCS. </t>
  </si>
  <si>
    <t>{"flag":"appendix","description":"For more information on this and other related conservation programs, consult the local telephone directory where your land is located for location of the USDA service center. For a list of NRCS State offices with telephone numbers and addresses, see appropriate Appendix IV of the Catalog. Information is available on the internet at http://www.nrcs.usda.gov/wps/portal/nrcs/main/national/programs/farmbill/rcpp"}</t>
  </si>
  <si>
    <t>Maggie RhodesNatural Resources Conservation Service_x000D_
1400 Independence Ave, SW; Room 5237-S, Washington, DC 20250 Email:&lt; a href='mailto:maggie.rhodes@wdc.usda.gov'&gt;maggie.rhodes@wdc.usda.gov&lt;/a&gt;Phone: 202-720-1844;</t>
  </si>
  <si>
    <t>http://www.nrcs.usda.gov/wps/portal/nrcs/main/national/programs/farmbill/rcpp</t>
  </si>
  <si>
    <t xml:space="preserve">10.931  Agricultural Conservation Easement Program ; 10.912 Environmental Quality Incentives Program; 10.924 Conservation Stewardship Program; 10.922 Healthy Forests Reserve Program (HFRP); 10.904 Watershed Protection and Flood Prevention; </t>
  </si>
  <si>
    <t xml:space="preserve">Applications will be evaluated against the following four standards: Solutions 25 percent, Contributions 25 percent, Innovation 25  percent and Participation 25 percent. _x000D_
_x000D_
</t>
  </si>
  <si>
    <t>https://beta.sam.gov/fal/9b8a224c78b24409ab93db89ec0d2f28/view</t>
  </si>
  <si>
    <t>Wetlands Mitigation Banking Program</t>
  </si>
  <si>
    <t>{"list":[{"act":{"description":"The Wetland Mitigation Banking Program is authorized by section 1222(k) of the Food Security Act of 1985, as amended by section 2609 of the Agricultural Act of 2014."},"USC":{"title":"16","section":"3822(k)"},"authorizationTypes":{"USC":true,"act":true,"statute":false,"publicLaw":false,"executiveOrder":false},"usc":{"title":"16","section":"3822(k)"}}]}</t>
  </si>
  <si>
    <t xml:space="preserve">The Wetlands Mitigation Banking Program is used to help establish wetland mitigation banks to help producers meet their wetland conservation compliance responsibilities needed to maintain eligibility for many USDA programs administered by the FSA and NRCS, and to maintain eligibility for the Federal crop insurance premium subsidy administered by the Risk Management Agency. </t>
  </si>
  <si>
    <t>Eligible entities that may submit applications include Tribal Nations, State, and local units of government, and nongovernmental organizations (NGOs), including for profit NGOs. NRCS will accept proposals for the development and establishment of mitigation banks submitted under this notice by eligible applicants from all 50 States, the District of Columbia, the Caribbean Area (Puerto Rico and the U.S. Virgin Islands), and the Pacific Islands Area (Guam, American Samoa, and the Commonwealth of the Northern Mariana Islands). Applications will also be accepted from existing banks with established credits that meet the described needs of the program.</t>
  </si>
  <si>
    <t xml:space="preserve">Mitigation banks established through this program are for the explicit and sole purpose of assisting agricultural producers with wetland conservation compliance, also known as Swampbuster compliance. </t>
  </si>
  <si>
    <t>{"description":"Applications must contain the content, format, and information set forth in the Announcement for Program Funding to receive consideration.  Selected applications will enter into individual agreements with NRCS.","isApplicable":true}</t>
  </si>
  <si>
    <t>{"description":"The following items must be obtained prior to entering into an agreement with the Federal Government but do not need to be provided in the proposal. Applicants are encouraged to apply early for their Data Universal Numbering System (DUNS)/System for Award Management (SAM) number.  \r\n\r\n"}</t>
  </si>
  <si>
    <t xml:space="preserve">NRCS will process and evaluate applications using the following process:  An interagency technical team, including NRCS staff, will screen applications for completeness and compliance with the announcement for funding. Incomplete and noncompliant applications will be eliminated from competition. NRCS technical staff will evaluate and rank complete applications. The NRCS Chief will make the final award decisions._x000D_
_x000D_
Awardees will subsequently work with NRCS to develop a mitigation banking instrument which will provide full details for development, establishment, and operation of a mitigation banking program. </t>
  </si>
  <si>
    <t>No appeal rights.</t>
  </si>
  <si>
    <t>{"awarded":"lump","description":"NRCS will use a project agreement with selected applicants to document participation in the USDA Wetlands Mitigation Banking Program.  The project agreement will specify the period of performance during which the funding will be available.  "}</t>
  </si>
  <si>
    <t>[{"code":"program","isSelected":true,"description":"Within 45 calendar days after the end of each Federal fiscal quarter, the SF-425 must be submitted by mail to the NRCS administrative contact. The grantee will submit a final SF-425 no later than 90 calendar days after the grant agreement completion date and promptly return any unobligated Federal cash advances.\r\n"},{"code":"cash","isSelected":true,"description":"An SF-425 federal financial report form is required to be completed and submitted annually no later than November 15th."},{"code":"progress","isSelected":true,"description":"The following reporting items are required: A Detailed bank accounting report and progress documenting all debits, credits and transfers that occurred with the bank, a financial report showing all authorized transactions associated with the banking instrument, and a bank monitoring report detailing how the compensatory mitigation project is progressing towards meeting its performance standards.  These items are required annually, no later than November 15th. "},{"code":"expenditure","isSelected":true,"description":"Selected applicants will be required to submit an SF-425, Federal Financial Report, to the NRCS administrative contact, no later than 45 days after the end of each quarter and 90 days after completion of project. "},{"code":"performanceMonitoring","isSelected":true,"description":"A monitoring report detailing how the compensatory mitigation project is progressing towards meeting its performance standards is required annually no later than November 15th. "}]</t>
  </si>
  <si>
    <t xml:space="preserve">(Cooperative Agreements) FY 17$7,325,000.00; FY 18 est $1,081,000.00; FY 19 est $0.00; FY 16$0.00; - (Salaries and Expenses) FY 17$281,000.00; FY 18 est $1,080,000.00; FY 19 est $0.00; FY 16$158,000.00; - </t>
  </si>
  <si>
    <t xml:space="preserve">This is a one-time direct appropriation provided in FY 2014, and the funds are available until expended.  Up to $9 million will be available for awards.  </t>
  </si>
  <si>
    <t>Shaun Vickers8000 South 15th Street, Lincoln, NE 68508 Email:&lt; a href='mailto:shaun.vickers@wdc.usda.gov'&gt;shaun.vickers@wdc.usda.gov&lt;/a&gt;Phone: Phone: (402) 560-1309;</t>
  </si>
  <si>
    <t>https://www.nrcs.usda.gov/wps/portal/nrcs/detail/national/programs/farmbill/?cid=nrcseprd362686</t>
  </si>
  <si>
    <t>Jul 26,2015</t>
  </si>
  <si>
    <t>https://beta.sam.gov/fal/0cc20d57067e421c96420244f45df40a/view</t>
  </si>
  <si>
    <t>Agricultural Statistics Reports</t>
  </si>
  <si>
    <t>(Agricultural Estimates)</t>
  </si>
  <si>
    <t>NATIONAL AGRICULTURAL STATISTICS SERVICE, AGRICULTURE, DEPARTMENT OF</t>
  </si>
  <si>
    <t>{"list":[{"act":{"description":"5 U.S.C. 3109; 7 U.S.C. 411, 411a, 411b, 427, 471, 475, 476, 501, 951, 953, 955-957; Agricultural Marketing Act of 1946: 7 U.S.C. 1621-1623, 1623a, 1624-1627; Census of Agriculture Act of 1997: Public Law 105-113, 7 U.S.C. 2201, 2202, 2204g, 2225, 2248, 3103, 3311, 3504; 13 U.S.C. 142a, 142b; 18 U.S.C. 1902, 1905, 2072; 42 U.S.C. 1891-1893; 44 U.S.C. 3501-3511; 50 U.S.C. 2061 et seq, 2251 et seq. \r\n"},"authorizationTypes":{"act":true}}]}</t>
  </si>
  <si>
    <t>The mission of the National Agricultural Statistics Agency (NASS) is to provide timely, accurate, and useful statistics in service to the U.S. agriculture economy.  The statistical data provided by NASS is essential to the public and private sectors for making effective policy, production, and marketing decisions on a wide range of agricultural commodities.  The statistical data provided in NASS studies and reports is necessary to maintain an objective source to ensure commodity markets operate fairly and efficiently.  Every 5 years the Census of Agriculture provides comprehensive national, State, and county data as well as selected data for Puerto Rico, Guam, the U.S. Virgin Islands, and Northern Mariana Islands._x000D_
_x000D_
Formulate, develop, and administer programs for collecting and publishing statistics related to agriculture, resources, and rural communities._x000D_
_x000D_
Assist rural communities to create prosperity so they are self sustaining, repopulating and economically thriving.  _x000D_
_x000D_
Ensure our national forests and private working lands are conserved, restored, and made more resilient to climate change, while enhancing our water resources. To ensure that all of America's children have access to safe, nutritious and balanced meals.</t>
  </si>
  <si>
    <t>Farmers and agricultural producers, marketing and processing groups, transportation and handler groups, consumers, state and local governments, educational institutions, and the general public including those located in the U.S. Territories. 
The type of assistance NASS provides is:
Dissemination of Technical Information:  specifically Agricultural Statistics.</t>
  </si>
  <si>
    <t>Farmers and agricultural producers, marketing and processing groups, transportation and handler groups, consumers, state and local governments, educational institutions, and the general public including those located in the U.S. Territories.  The type of assistance NASS provides is: Dissemination of Technical Information:  specifically Agricultural Statistics.</t>
  </si>
  <si>
    <t>{"description":"The type of assistance NASS offers is:  Dissemination of Technical Information in the form of agricultural statistics.\r\nRequest for technical information of agricultural statistics only, may be made to the headquarters office listed below.\r\nAlso for Agricultural Statistics and Census of Agriculture go to the NASS website:  \r\n     http://www.nass.usda.gov/"}</t>
  </si>
  <si>
    <t>{"awarded":"other","description":"Not applicable.","awardedDescription":"National Agricultural Statistics Service (NASS) assistance type is disseminates of technical information, i.e., agricultural statistics and Census of Agriculture.\r\nSee the NASS website:   http:/www.nass.usda.gov/"}</t>
  </si>
  <si>
    <t>12-1801-0-1-352;</t>
  </si>
  <si>
    <t>(Dissemination of Technical Information) FY 17$182,790,867.00; FY 18 est $191,717,000.00; FY 19 est $165,000,000.00; FY 16$179,472,000.00; - FY 2017 Actual funds include recovery over the estimated funds.
FY 2018 Enacted funds were more than the FY 2018 President's Budget.</t>
  </si>
  <si>
    <t>Not applicable. USDA National Agricultural Statistics Service (NASS) does not award grants.  The federal domestic assistance type NASS provides is:  Dissemination of Technical Information:  Agricultural Statistics and the Census of Agriculture.</t>
  </si>
  <si>
    <t>{"list":[{"fiscalYear":2016,"description":" NASS is planning a Local Foods Special study to provide comprehensive geographically represented farm-level data.  A Honey Bee Colonies report containing loss information was released May 12, 2016.  NASS will publish state-level estimates on number of colonies, colonies lost, colonies added, and colonies affected by certain stressors.\r\n\r\n In December 2016, NASS published the results from the Local Foods Survey.  This was the first publication of data looking into the marketing channels utilized by producers to market their products locally.  Data provided insights into four marketing channels; direct to customer, direct to retailer, direct to institutions, and sales to intermediate markets.  In January 2016, NASS began a new survey to collect data to measure the cost of honey bee pollination to crop producers.  The January survey collected data for 2015, and a second survey in November collected data for 2016.  A publication for both years was released in December 2016. In May 2016, the first Honey Bee Colonies report was released, which included colony loss information along with colony health stressors.  In April 2016, NASS released the Floriculture Crops, 2015 Summary.  This release contains production, price, and whole value information for the 2015 crop year."},{"fiscalYear":2018,"description":"Fiscal Year 2018 marks the fourth year in the five-year funding cycle for conducting the 2017 Census of Agriculture (COA).  The COA is conducted every five years to obtain agricultural statistics for each County, State, and the Nation. "},{"fiscalYear":2019,"description":"NASS will transition the Agricultural Labor Survey from a reimbursable partnership with the Department of Labor to a core program within the Agricultural Estimates Program.  NASS will continue to work collaboratively with DOL staff to ensure the resulting data products meet their needs, as we expand the data products based on ongoing process improvements.  NASS will publish the 2017 Census of Agriculture in February 2019."}],"isApplicable":true}</t>
  </si>
  <si>
    <t>Agricultural Statistics Board catalog (annual listing of reports available by subscription issued by Agricultural Statistics Board), no charge.</t>
  </si>
  <si>
    <t>{"flag":"appendix","description":"Consult Appendix IV for addresses of National Agricultural Statistics Service Regional  Statistical Offices."}</t>
  </si>
  <si>
    <t>Ann Johnson1400 INDEPENDENCE AVENUE, S.W., _x000D_
South Agriculture Building, Room 5041A, WASHINGTON, DC 20250 Email:&lt; a href='mailto:ann.johnson@nass.usda.gov'&gt;ann.johnson@nass.usda.gov&lt;/a&gt;Phone: (202)690-0919;</t>
  </si>
  <si>
    <t>http://www.nass.usda.gov</t>
  </si>
  <si>
    <t xml:space="preserve">10.153 Market News; 10.700 National Agricultural Library; 17.003 Prices and Cost of Living Data; 10.250 Agricultural and Rural Economic Research, Cooperative Agreements and Collaborations; </t>
  </si>
  <si>
    <t>https://beta.sam.gov/fal/d6cc317598f04ad3ab91db56ebae8bff/view</t>
  </si>
  <si>
    <t>Technical Agricultural Assistance</t>
  </si>
  <si>
    <t>International Capacity Building and Development Assistance Programs</t>
  </si>
  <si>
    <t>{"list":[{"act":{"description":"National Agricultural Research, Extension, and Teaching Policy Act of 1977, as amended"},"publicLaw":{"congressCode":"95","number":"113"},"statute":{"page":"1015","volume":"91"},"USC":{"title":"7","section":"3291"},"authorizationTypes":{"USC":true,"act":true,"statute":true,"publicLaw":true},"usc":{"title":"7","section":"3291"}},{"act":{"description":"Food Security Act of 1985, as amended"},"publicLaw":{"congressCode":"99","number":"198"},"statute":{"page":"1553","volume":"99"},"USC":{"title":"7","section":"3319a"},"authorizationTypes":{"USC":true,"act":true,"statute":true,"publicLaw":true},"usc":{"title":"7","section":"3319a"}}]}</t>
  </si>
  <si>
    <t>To identify international agricultural issues and problems. To apply the most appropriate solutions. To increase the capabilities of U.S. educational institutions and nonprofit agencies in agricultural technical assistance and research.</t>
  </si>
  <si>
    <t>Institutions of higher education, state cooperative institutions, non-profit organizations, and public international organizations.</t>
  </si>
  <si>
    <t>Technical assistance provided through these agreements generally benefits agricultural institutions in specified locations, or supports programming that does so.</t>
  </si>
  <si>
    <t>{"description":"This program is subject to the provisions of OMB Circular Nos. A-21, Cost Principles for Educational Institutions and A-122, Cost Principles for Nonprofit Organizations.","isApplicable":false}</t>
  </si>
  <si>
    <t>{"description":"Notices of Funding Opportunity will be distributed through the USDA/NIFA Office of International Programs and on the USDA ezFedGrants portal at https://grants.fms.usda.gov . They will not be posted on grants.gov."}</t>
  </si>
  <si>
    <t>Proposals are evaluated by a technical review panel, which rates the qualifications of applicants and the merit of proposals.</t>
  </si>
  <si>
    <t>{"awarded":"quarterly","description":"Assistance is phased according to the requirements of the individual projects. The anticipated length of each award is described in the corresponding Notice of Funding Oppoirtunity.","awardedDescription":"Assistance is awarded through cost reimbursable, grants, or cooperative agreements."}</t>
  </si>
  <si>
    <t>[{"code":"program","isSelected":false,"description":""},{"code":"cash","isSelected":false,"description":""},{"code":"progress","isSelected":true,"description":"Periodic progress reports are required."},{"code":"expenditure","isSelected":true,"description":"Periodic financial reports are required."},{"code":"performanceMonitoring","isSelected":true,"description":"A Performance Monitoring and Evaluation plan may be required with the application proposal. "}]</t>
  </si>
  <si>
    <t xml:space="preserve">Financial records, performance reports and supporting documents, statistical records, and all other records pertinent to an award shall be retained for a period of 3 years from the date of submission of the final expenditure report. </t>
  </si>
  <si>
    <t xml:space="preserve">(Direct Payments for Specified Use (Cooperative Agreements)) FY 18$24,407,456.00; FY 19 est $25,000,000.00; FY 20 est $25,000,000.00; FY 17$23,408,866.00; FY 16$23,408,866.00; - </t>
  </si>
  <si>
    <t>$10,000 - $2,000,000</t>
  </si>
  <si>
    <t>Lawrence Trouba1400 Independence Ave. SW, Rm 3016-S, Stop 1033, Washington, DC 20250 Email:&lt; a href='mailto:lawrence.trouba@fas.usda.gov'&gt;lawrence.trouba@fas.usda.gov&lt;/a&gt;Phone: 202-720-5337;</t>
  </si>
  <si>
    <t>http://www.fas.usda.gov/</t>
  </si>
  <si>
    <t>Criteria are dependent upon identification of specific project requirements and program priorities determined by the Foreign Agricultural Service's Office of Capacity Building and Development (FAS/OCBD) program area and its collaborators, especially the U.S. Agency for International Development (USAID), Department of State (DOS) and Department of Defense (DOD). Contact FAS/OCBD for additional information.</t>
  </si>
  <si>
    <t>https://beta.sam.gov/fal/baaa86695f9a4f439cc834702d9b627c/view</t>
  </si>
  <si>
    <t>Scientific Cooperation and Research</t>
  </si>
  <si>
    <t>Scientific Cooperation Research Program (SCRP)</t>
  </si>
  <si>
    <t xml:space="preserve">To leverage resources with domestic and international counterparts in order to advance cooperative research, education, and extension in agriculture </t>
  </si>
  <si>
    <t>Institutions of higher education in the United States, including state cooperative institutions.</t>
  </si>
  <si>
    <t>Beneficiaries will be specified in the Notice of Funding Opportunities, and are generally nationals of an eligible beneficiary country.</t>
  </si>
  <si>
    <t>{"description":"Notices of Funding Opportunity will be made available through the USDA/NIFA Center for International Programs and through the USDA ezFedGrants portal at https://grants.fms.usda.gov . Notices will not be posted on grants.gov."}</t>
  </si>
  <si>
    <t>All proposals are evaluated by technical specialists, which rate the qualifications of applicants and merits of the proposals.  Selection criteria will be published in the Notification of Funding Opportunity.</t>
  </si>
  <si>
    <t>Extensions may be authorized, but the agreement may not exceed five years</t>
  </si>
  <si>
    <t>{"awarded":"quarterly","description":"Agreements are entered into with select institutions for a period of 24 months, depending on the nature of the program."}</t>
  </si>
  <si>
    <t>[{"code":"program","isSelected":true,"description":"Periodic program reports are required."},{"code":"cash","isSelected":false,"description":""},{"code":"progress","isSelected":true,"description":"Periodic performance progress reports are required."},{"code":"expenditure","isSelected":true,"description":"Periodic financial reports are required."},{"code":"performanceMonitoring","isSelected":true,"description":"Participants must include a monitoring and evaluation component in the proposal, which is appropriate for the nature of the proposal."}]</t>
  </si>
  <si>
    <t>Recipient must maintain all program and financial records for a period of 3 years after project closeout.</t>
  </si>
  <si>
    <t xml:space="preserve">(Cooperative Agreements) FY 18$0.00; FY 19 est $500,000.00; FY 20 est $500,000.00; FY 17$240,000.00; FY 16$240,000.00; - </t>
  </si>
  <si>
    <t>Research projects up to 24 months. Individual projects may not exceed $50,000 of program funding.</t>
  </si>
  <si>
    <t>https://www.fas.usda.gov/programs/scientific-cooperation-research-program</t>
  </si>
  <si>
    <t xml:space="preserve">Criteria are dependent upon identification of specific project requirements and program priorities developed by the Foreign Agricultural Service's Office of Capacity Building and Development program area (FAS/OCBD) in consultation with collaborating agencies and organizations. Contact FAS/OCBD for additional information. While this program does not fund unsolicited proposals, interested parties are welcome to submit statements of capability and expressions of interest. </t>
  </si>
  <si>
    <t>https://beta.sam.gov/fal/0a88698be29f4d279119828da3304b44/view</t>
  </si>
  <si>
    <t>Cochran Fellowship Program-International Training-Foreign Participant</t>
  </si>
  <si>
    <t>Cochran Fellowship Program</t>
  </si>
  <si>
    <t>{"list":[{"act":{"description":"Agriculture Development and Trade Act of 1990"},"publicLaw":{"congressCode":"101","number":"624"},"statute":{"page":"3694","volume":"104"},"USC":{"title":"7","section":"3293"},"authorizationTypes":{"USC":true,"act":true,"statute":true,"publicLaw":true},"usc":{"title":"7","section":"3293"}},{"act":{"description":"Freedom for Russia and Emerging Eurasian Democracies and Open Markets Support Act of 1992"},"parentAuthorizationId":"1c81c13ce01dbc0fa38dab6b5a9a5228","publicLaw":{"congressCode":"102","number":"511"},"statute":{"page":"3349","volume":"106"},"USC":{"title":"7","section":"3293"},"authorizationTypes":{"USC":true,"act":true,"statute":true,"publicLaw":true},"usc":{"title":"7","section":"3293"}},{"act":{"description":"Food, Agriculture, Conservation, and Trade Act Amendments of 1991"},"parentAuthorizationId":"1c81c13ce01dbc0fa38dab6b5a9a5228","publicLaw":{"congressCode":"102","number":"237"},"statute":{"page":"1894","volume":"105"},"USC":{"title":"7","section":"3293"},"authorizationTypes":{"USC":true,"act":true,"statute":true,"publicLaw":true},"usc":{"title":"7","section":"3293"}},{"act":{"description":"Federal Agriculture Improvement and Reform Act of 1996"},"parentAuthorizationId":"1c81c13ce01dbc0fa38dab6b5a9a5228","publicLaw":{"congressCode":"104","number":"127"},"statute":{"page":"978","volume":"110"},"USC":{"title":"7","section":"3293"},"authorizationTypes":{"USC":true,"act":true,"statute":true,"publicLaw":true},"usc":{"title":"7","section":"3293"}}]}</t>
  </si>
  <si>
    <t>To provide quality training resulting in knowledge and skills that will assist eligible countries in meeting the food security needs of their domestic populations; and to strengthen and enhance trade linkages between eligible countries and agricultural businesses in the United States.</t>
  </si>
  <si>
    <t>The Cochran Program solicits proposals for training from U.S. institutions of higher education, nonprofit organizations, U.S. agricultural trade and market development associations, and private agribusinesses.</t>
  </si>
  <si>
    <t>Technical assistance provided through these agreements benefits foreign governments and agricultural institutions in their countries.</t>
  </si>
  <si>
    <t>{"description":"This program is subject to the provisions of 2 CFR Part 200, as adopted by USDA through 2 CFR part 400.\r\n\r\n","isApplicable":false}</t>
  </si>
  <si>
    <t>All proposals are evaluated by technical specialists, which rate the qualifications of applicants and the merits of the proposals.</t>
  </si>
  <si>
    <t>Extensions may be authorized.</t>
  </si>
  <si>
    <t>{"awarded":"quarterly","description":"Assistance is phased according to the requirements of individual projects, generally 3 months but occasionally up to one year."}</t>
  </si>
  <si>
    <t>[{"code":"program","isSelected":true,"description":"A final program report is required as described in the Notice of Funding Opportunity."},{"code":"cash","isSelected":false,"description":""},{"code":"progress","isSelected":true,"description":"Periodic progress reports are required."},{"code":"expenditure","isSelected":true,"description":"Periodic financial reports are required."},{"code":"performanceMonitoring","isSelected":true,"description":"Training evaluation reports are required. Participant evaluations and development of post-training action plans are required. "}]</t>
  </si>
  <si>
    <t>Awardees must keep all documentation on file for at least 3 years after the closure of the agreement.</t>
  </si>
  <si>
    <t xml:space="preserve">(Direct Payments for Specified Use) FY 18$2,888,703.00; FY 19 est $4,400,000.00; FY 20 est $4,600,000.00; FY 17$3,231,412.00; FY 16$4,078,009.00; - </t>
  </si>
  <si>
    <t>Training activities last approximately two weeks. Average cost of each project is $55,000, but varies based on the number of fellows.</t>
  </si>
  <si>
    <t>Desiree Thomas1400 Independence Ave. SW, Washington, DC 20250-1031 Email:&lt; a href='mailto:desiree.thomas@fas.usda.gov'&gt;desiree.thomas@fas.usda.gov&lt;/a&gt;Phone: 202-690-0947;</t>
  </si>
  <si>
    <t>https://www.fas.usda.gov/programs/cochran-fellowship-program</t>
  </si>
  <si>
    <t>Criteria are dependent upon identification of specific project requirements and program priorities developed by the Foreign Agricultural Service's Office of Capacity Building and Development (FAS/OCBD), in consultation with collaborating agencies and organizations. Contact FAS/OCBD for additional information. While this program does not fund unsolicited proposals, interested parties are welcome to submit statements of capability and expressions of interest.</t>
  </si>
  <si>
    <t>https://beta.sam.gov/fal/f5396f498eeb4ab6a57e52c1712a5129/view</t>
  </si>
  <si>
    <t>NOAA Mission-Related Education Awards</t>
  </si>
  <si>
    <t>NATIONAL OCEANIC AND ATMOSPHERIC ADMINISTRATION, COMMERCE, DEPARTMENT OF</t>
  </si>
  <si>
    <t>{"list":[{"act":{"description":"America Creating Opportunities to Meaningfully Promote Excellence in Technology, Education, and Science Reauthorization Act of 2010 (\"America COMPETES Reauthorization Act of 2010\")."},"USC":{"title":"33","section":"893 a"},"authorizationTypes":{"USC":true,"act":true,"statute":false,"publicLaw":false,"executiveOrder":false},"usc":{"title":"33","section":"893 a"}}]}</t>
  </si>
  <si>
    <t>The objectives of the overall program are to facilitate educational activities related to NOAA's mission.</t>
  </si>
  <si>
    <t>Eligible applicants include federal, state, and local governments, tribal entities, universities and colleges, nonprofit and for-profit organizations and/or individuals. Individual Federal Funding Opportunities may have more restrictive eligibility requirements.</t>
  </si>
  <si>
    <t xml:space="preserve">This program benefits other Federal, state, and local governments, tribal entities, public and private universities and colleges, for-profit and nonprofit organizations, and the general public. Individual Federal Funding Opportunities may have more restrictive eligibility requirements.  </t>
  </si>
  <si>
    <t>{"description":"Applicants are required to satisfy all DOC/NOAA standards and regulations, including standard and special award conditions for financial assistance.  Recipients are required to use the System for Award Management Registration (formerly Central Contractor Registration) and Dun and Bradstreet Universal Numbering System and be subject to reporting requirements, as identified in OMB guidance published at 2 C.F.R Parts 25 and 170.\r\n","isApplicable":true}</t>
  </si>
  <si>
    <t>{"description":"Applications, and in some cases preliminary applications, are submitted through Grants.gov. Applicants will need to enter the Funding Opportunity and/or the CFDA number to access the applications package and instructions. Application package will then be submitted directly to the Program Office. This program is subject to 2 C.F.R. Part 200, Uniform Administrative Requirements, Cost Principles, and Audit Requirements for Federal Awards (Uniform Guidance). For guidelines, see the specific funding opportunity."}</t>
  </si>
  <si>
    <t>Applications will undergo an administrative review and a technical review based on NOAA standardized evaluation criteria. For each project recommended for funding under this program, NOAA must analyze the potential environmental impacts of projects as required under the provisions of the National Environmental Policy Act, 40 C.F.R 1500 through 1508.  See the funding opportunity announcement for further NEPA guidance.  NOAA reserves the right to withhold the awarding of a grant or cooperative agreement to any individual or organization delinquent on a debt to the Federal government until payment is made or satisfactory arrangements are made with the agency to which the debt is owed.</t>
  </si>
  <si>
    <t>Approval time is expected to range from 180 to 240 days from the time of receipt of a complete application. This timeframe includes processing the award through NOAA and DOC financial assistance functions.</t>
  </si>
  <si>
    <t>Renewal of an award to increase funding or extend the period of performance is at the sole discretion of the Department of Commerce/NOAA and contingent upon satisfactory performance and availability of funds.</t>
  </si>
  <si>
    <t>{"awarded":"lump","description":"Up to five years. The funding is spent during the award's period of performance unless otherwise negotiated between the recipient and NOAA and approved by the NOAA Grants Management Division."}</t>
  </si>
  <si>
    <t>[{"code":"program","isSelected":false},{"code":"cash","isSelected":true,"description":"Cash reports are due in accordance with the terms and conditions of the award. The Department's Financial Assistance Standard Terms and Conditions generally require that financial  reports are submitted semi-annually or as otherwise required under special award conditions. Reports will be submitted through NOAA's Grants Online System."},{"code":"progress","isSelected":true,"description":"Programmatic progress reports are due in accordance with the terms and conditions of the award. The Department's Financial Assistance Standard Terms and Conditions generally require that progress reports are submitted semi-annually or as otherwise required under special award conditions. Programmatic progress reports summarize work accomplished, relate the progress to the original approved application and timeliness, explain situations where expected work has not been completed, and request modifications to the project plan as necessary. Reports will be submitted through NOAA's Grants Online System."},{"code":"expenditure","isSelected":false},{"code":"performanceMonitoring","isSelected":false}]</t>
  </si>
  <si>
    <t>All financial and programmatic records, supporting documents, statistical reports, and other records of grantees or sub-grantees are required to be maintained in accordance with the terms of the award. The recipient must retain records for 3 years from the date with the final financial status report is submitted.</t>
  </si>
  <si>
    <t>13-1450-0-1-306;</t>
  </si>
  <si>
    <t xml:space="preserve">(Cooperative Agreements) FY 17 est $3,929,779.00; FY 18 est $0.00; FY 16$4,056,508.00; - The Administration's Fiscal Year 2018 request was zero, but available funding may be higher depending on the outcome of FY2018 Congressional appropriations.  </t>
  </si>
  <si>
    <t>Awards typically range from $100,000 to $1,500,000 under the competitive process, with an average award amount of approximately $500,000.</t>
  </si>
  <si>
    <t>{"list":[{"fiscalYear":2016,"description":"Projects supported in FY 2016 will help communities build the environmental literacy necessary for resilience to extreme weather events and other environmental hazards. Communities have made clear their need for this type of project. The 2016 competition received 170 proposals from 40 states, the District of Columbia, and 3 U.S. Territories (including Puerto Rico), with a request of more than $77 million. The following audiences and institution types were served by NOAA’s mission-related educational awards in FY 2016; cumulative numbers of learners are approximate: 4 million Pre-K to 12 students; 13,000 formal and informal educators; 45 million adult learners in informal science education contexts; more than 150 institutions advanced NOAA’s mission to enhance awareness and understanding of Earth systems science through NOAA ELP-supported formal (K-12) and informal education initiatives that both inspire and prepare people to make the best social, economic, and environmental decisions."},{"fiscalYear":2018,"description":"N/A"},{"fiscalYear":2017,"description":"Projects supported in FY 2017 will help communities build the environmental literacy necessary for resilience to extreme weather events and other environmental hazards. Communities have made clear their need for this type of project. The 2016 competition, out of which the 2017 awards were funded, received 170 proposals from 40 states, the District of Columbia, and 3 U.S. Territories (including Puerto Rico), with a request of more than $77 million. "}],"isApplicable":true}</t>
  </si>
  <si>
    <t xml:space="preserve">Department of Commerce Grants and Cooperative Agreements Regulations. Allowable cost will be determined in accordance with 2 C.F.R Part 200 (Uniform Guidance). Financial assistance management will be in accordance with 2 C.F.R Part 200 (Uniform Guidance). For programmatic information on past and current funding opportunities, visit http://www.noaa.gov/office-education/grants._x000D_
</t>
  </si>
  <si>
    <t>Office of EducationHCHB 6863_x000D_
1401 Constitution Avenue, NW, Washington, DC 20230 Email:&lt; a href='mailto:oed.grants@noaa.gov'&gt;oed.grants@noaa.gov&lt;/a&gt;Phone: 202-482-3384;</t>
  </si>
  <si>
    <t>http://www.noaa.gov/office-education/grants</t>
  </si>
  <si>
    <t xml:space="preserve">11.481 Educational Partnership Program; </t>
  </si>
  <si>
    <t xml:space="preserve">Fiscal Year2018: New funding opportunities have not yet been defined.Fiscal Year2016: We anticipate funding 5 new awards that will help communities build the environmental literacy necessary for resilience to extreme weather events and other environmental hazards. Additionally 6 awards initiated in previous fiscal years will be provided their next increment of funding. Five new awards were funded through the Environmental Literacy Program (ELP). These ELP awards will inform, educate, and inspire educators, students, and the public to use Earth systems science to improve ecosystem stewardship and increase resilience to environmental hazards. Education plays a critical role in achieving NOAA’s mission and vision. To make the best social, economic, and environmental decisions, individuals should have the ability to understand scientific processes, consider uncertainty, and reason about the ways human and natural systems interact. These awards support formal and informal education projects that cultivate these skill sets among diverse audiences. Additionally, 6 awards initiated in prior years were provided with their next annual increment of funds.Fiscal Year2017: We anticipate funding at least 3 new awards that will help communities build the environmental literacy necessary for resilience to extreme weather events and other environmental hazards. Additionally 12 awards initiated in previous fiscal years will be provided their next increment of funding. _x000D_
</t>
  </si>
  <si>
    <t>Applications will undergo an administrative review and a technical merit review based on NOAA standardized evaluation criteria. NOAA standardized selection factors may also be used in making the final selection.</t>
  </si>
  <si>
    <t>Jun 30,2009</t>
  </si>
  <si>
    <t>DOC</t>
  </si>
  <si>
    <t>https://beta.sam.gov/fal/7e81919fdf5ca022eb38ffcebd939fe4/view</t>
  </si>
  <si>
    <t>Ocean Exploration</t>
  </si>
  <si>
    <t>{"list":[{"act":{"description":"Omnibus Public Lands Management Act of 2009"},"publicLaw":{"congressCode":"111","number":"11"},"authorizationTypes":{"USC":false,"act":true,"statute":false,"publicLaw":true,"executiveOrder":false}}]}</t>
  </si>
  <si>
    <t>To explore the Earth’s largely unknown oceans in all their dimensions for the purpose of discovery and the advancement of knowledge, using state of the art technologies in evolutionary and revolutionary ways within Oceanic and Atmospheric Research (OAR).</t>
  </si>
  <si>
    <t xml:space="preserve">As stated in NOAA special announcements or applicable reports in support of NOAA's mission. _x000D_
_x000D_
</t>
  </si>
  <si>
    <t>Organizations and individuals with interests in support of managing effectively the Nation's ocean exploration resources.</t>
  </si>
  <si>
    <t>{"description":"Proposals with statements of work and estimated budgets. Costs will be determined in accordance with applicable OMB Circulars.","isApplicable":true}</t>
  </si>
  <si>
    <t>Proposals are subject to office evaluations, technical reviews, administrative reviews, and external reviews, if applicable, taking into consideration primarily scientific merit and application to the goals of NOAA and the Office of Oceans and Atmospheric Research</t>
  </si>
  <si>
    <t>The range varies from 90 to 180 days from the time of proposal submission to NOAA.</t>
  </si>
  <si>
    <t>Renewals are conducted by negotiation with the OAR/OER and subject to availability of funds.</t>
  </si>
  <si>
    <t>{"types":{"moe":true,"formula":false,"matching":false},"moe":{}}</t>
  </si>
  <si>
    <t>{"awarded":"other","description":"Assistance is available one to three years based on availability of funding.   Restrictions are contained in the DOC Grants and Cooperative Agreements Manual.","awardedDescription":"For those organizations not having ASAP capability, direct deposit to banking institution is allowed. "}</t>
  </si>
  <si>
    <t>[{"code":"program","isSelected":true,"description":"Progress reports require program information."},{"code":"cash","isSelected":true,"description":"Required every six months"},{"code":"progress","isSelected":true,"description":"Progress interim reports every six months and a final report at the end of the award period."},{"code":"expenditure","isSelected":true,"description":"Required as part of the interim and final progress reports. "},{"code":"performanceMonitoring","isSelected":false}]</t>
  </si>
  <si>
    <t xml:space="preserve">Recipients are expected to maintain complete records for each grant and/or cooperative agreement to ensure funds are used for the purpose for which the award was made. </t>
  </si>
  <si>
    <t>(Project Grants) FY 18 est $3,500,000.00; FY 16$1,775,174.00; FY 17 est $3,828,322.00;</t>
  </si>
  <si>
    <t xml:space="preserve">Grants and cooperative agreements are awarded as applicable.  For example, the Ocean Exploration Science Program sponsors competitive, peer-reviewed exploration projects to collaborate with and augment NOAA intramural research programs. </t>
  </si>
  <si>
    <t xml:space="preserve">NOAA Grants and Cooperative Agreements Policy Manual. Allowable cost will be determined in accordance with 2 CFR 225for State and local governments and Indian Tribes; 2 CFR 230 for nonprofit and for-profit organizations; 2 CFR 220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 </t>
  </si>
  <si>
    <t>{"flag":"appendix","description":"Satellite Offices in Narragansette, Rhode Island; Charleston, South Carolina; Seattle, Washington. "}</t>
  </si>
  <si>
    <t>Director1315 East-West Highway, Room 10210, , Silver Spring, MD 20910 Phone: (301) 734-1010;</t>
  </si>
  <si>
    <t>http://www.explorer.noaa.gov</t>
  </si>
  <si>
    <t xml:space="preserve">11.432 National Oceanic and Atmospheric Administration (NOAA) Cooperative Institutes; 11.417 Sea Grant Support; 11.431 Climate and Atmospheric Research; 11.419 Coastal Zone Management Administration Awards; 11.426 Financial Assistance for National Centers for Coastal Ocean Science; 11.420 Coastal Zone Management Estuarine Research Reserves; </t>
  </si>
  <si>
    <t xml:space="preserve">Proposals are subject to office evaluations, technical reviews, administrative reviews, and external reviews, if applicable, taking into consideration primarily scientific merit and application to the goals of NOAA and the Office of Oceans and Atmospheric Research. _x000D_
_x000D_
</t>
  </si>
  <si>
    <t>Oct 19,2009</t>
  </si>
  <si>
    <t>https://beta.sam.gov/fal/97f01342d6334f2c00104341c0152200/view</t>
  </si>
  <si>
    <t>Integrated Ocean Observing System (IOOS)</t>
  </si>
  <si>
    <t>IOOS</t>
  </si>
  <si>
    <t>{"list":[{"act":{"description":"Integrated Coastal and Ocean Observation System Act of 2009, 33 U.S.C 3601-3610."},"USC":{"title":"33","section":"3601-3610"},"authorizationTypes":{"USC":true,"act":true,"statute":false,"publicLaw":false,"executiveOrder":false},"usc":{"title":"33","section":"3601-3610"}}]}</t>
  </si>
  <si>
    <t>To support projects aimed at the development and sustainability of a national and international integrated ocean observing system designed to collect, monitor and disseminate marine environment data in an interoperable, reliable, timely and user-specified manner by leveraging federal, regional and private-sector partnerships.</t>
  </si>
  <si>
    <t>Organizations and individuals with professional expertise in the sciences, engineering and economics that demonstrate how participation in the IOOS effort builds on and furthers the progress of observing system development funded by this agency.</t>
  </si>
  <si>
    <t>{"description":"Proposals with statements of work and estimated budgets. Costs will be determined in accordance with 2 CFR 200, Subpart E – Cost Principles","isApplicable":true}</t>
  </si>
  <si>
    <t>{"environmentalImpact":{"reports":[{"isSelected":true,"reportCode":"statement"},{"isSelected":false,"reportCode":"assessment"},{"isSelected":true,"reportCode":"ExecutiveOrder12372"},{"isSelected":true,"reportCode":"otherRequired"}]},"description":"This program is eligible for coverage under E.O. 12372, \"Intergovernmental Review of Federal Programs.\"An applicant should consult the office or official designated as the single point of contact in his or her State for more information on the process the State requires to be followed in applying for assistance, if the State has selected the program for review.\" If 'No' is selected: \"This program is excluded from coverage under E.O. 12372"}</t>
  </si>
  <si>
    <t>Awards are made on the basis of proposals evaluations, technical reviews and administrative reviews, if applicable.</t>
  </si>
  <si>
    <t>Approximately 210 to 240 days after the proposal submission deadline.</t>
  </si>
  <si>
    <t>Extension requests will be considered by the federal program office only if the recipient has submitted all required performance reports. At least sixty days prior to the end of the award, recipients must discuss with their federal program officer expected reprogramming and extensions requests. After preliminary negotiation on proposed projects and extensions, formal written reprogramming and extension requests should be received by the federal program office 45 days prior to the end date of the award. The federal program office will not recommend approval for any retroactive extension request (received after the end date of the award). Recipients should make every effort to submit one extension request for all projects needing an extension (when possible, multiple extension requests should be avoided). With sufficient justification, the federal program office will recommend approval of a six-month extension for the first extension request. First time or cumulative extension requests for more than six months but less than 12 months, will need more compelling justification as to why the project was not completed on time or could not be completed within the first six-month extension. Although the federal program office discourages extensions of more than 12 months, the federal program office will recommend approval in cases where the funds are already obligated. Renewal of an award to increase funding or extend the period of performance is at the total discretion of the Department.</t>
  </si>
  <si>
    <t>{"awarded":"other","description":"Support for projects may be provided for periods up to 5 years in annual increments. ","awardedDescription":"See the following for information on how assistance is awarded/released: Funds are released as required and agreed to in the Standard Terms and Conditions document applicable to each grant."}</t>
  </si>
  <si>
    <t>[{"code":"program","isSelected":false},{"code":"cash","isSelected":false},{"code":"progress","isSelected":true,"description":"The Federal Financial Report, Standard Form (SF) 425, and Performance Progress Reports are required semi-annually."},{"code":"expenditure","isSelected":false},{"code":"performanceMonitoring","isSelected":false}]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</si>
  <si>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 specific audit conducted for that year. Non-Federal entities that expend less than $750,000 a year in Federal awards are exempt from Federal audit requirements for that year, except as noted in 2 CFR 200.503."}</t>
  </si>
  <si>
    <t xml:space="preserve">Records will be retained in accordance with 2 CFR 200 </t>
  </si>
  <si>
    <t>(Project Grants) FY 18 est $30,394,973.00; FY 17 est $30,394,973.00; FY 16$29,177,929.00;</t>
  </si>
  <si>
    <t>Estimate not available</t>
  </si>
  <si>
    <t>{"list":[{"fiscalYear":2016,"description":"IOOS completed a programmatic environmental assessment (PEA) of the observing activities regularly occurring in the environment as a direct result of cooperative agreements funded by this program. The PEA demonstrates the program’s commitment to fully consider the impacts of NOAA’s proposed actions on the quality of the human environment.  The PEA resulted in a Finding of No Significant Impact. IOOS also successfully completed a competition to fund the regional observing systems and sensor evaluation programs.  Eleven cooperative agreements were awarded to manage and operate the regional observing systems and one cooperative agreement was awarded to manage and operate the national sensor evaluation program.  IOOS released The Ocean Enterprise: A study of U.S. business activity in ocean measurement, observation and forecasting.  This study is the first national-level assessment of private sector activity in this critical component of the blue economy, which helps deliver critical safety, economic, and environmental benefits across the board, advancing maritime commerce.  Commercial and non-profit activity in this sector has not previously been examined as a stand-alone sector as it is scattered among numerous economic activities.  By collecting this information into a single analysis, NOAA and other entities are better able to see opportunities for partnerships and innovation, as well as identifying information gaps. "},{"fiscalYear":2017,"description":"IOOS, along with its federal partners, intends to fund cooperative agreements that continue the development and operation of the regional component of U.S. IOOS, a national sensor and evaluation program, a coastal ocean modeling testbed, marine biodiversity and animal telemetry networks, ocean technology transition and total water efforts."},{"fiscalYear":2018,"description":"IOOS intends to competitively fund projects for the Coastal Ocean Modeling Testbed, subject to the availability of funds, which advance new or existing solutions that address long standing and emerging coastal modeling, forecast product development, and data management challenges. IOOS will seek to fund projects ¬sufficiently mature for evaluation and transition to long term operations, focused on models, tools or products for which there are demonstrated operators and end users. "}],"isApplicable":true}</t>
  </si>
  <si>
    <t>Allowable costs will be determined in accordance with 2 CFR 200.  Further guidelines are outlined in Department Administrative Order 203-36, dated May 15, 1985 (Department of Commerce Grants Administration) and also the NOAA Grants and Cooperative Agreement Policy Manual.</t>
  </si>
  <si>
    <t>{"flag":"appendix","description":"Zdenka S. Willis, Director, NOAA Integrated Ocean Observing System Program, 1315 East West Highway, 2nd Floor, Silver Spring, MD 20910. Telephone: (240) 533-9456\r\n\r\nCarl Gouldman, Deputy Director, NOAA Integrated Ocean Observing System Program, 1315 East West Highway, 2nd Floor, Silver Spring, MD 20910. Telephone: (240) 533-9456\r\n\r\nRegina A. Evans, Federal Program Officer, NOAA Integrated Ocean Observing System Program, 1315 East West Highway, 2nd Floor, Silver Spring, MD 20910. Telephone: (240) 533-9468\r\n\r\nMain Line and General Inquiries, NOAA Integrated Ocean Observing System Program, 1315 East West Highway, 2nd Floor, Silver Spring, MD 20910. Telephone: (240) 533-9444\r\n"}</t>
  </si>
  <si>
    <t>Zdenka S. Willis1315 East-West Highway, Silver Spring, MD 20910, Silver Spring, MD 20910 Phone: 301-427-2420;</t>
  </si>
  <si>
    <t>http://www.ioos.noaa.gov/</t>
  </si>
  <si>
    <t xml:space="preserve">11.429 Marine Sanctuary Program; 11.417 Sea Grant Support; 11.431 Climate and Atmospheric Research; 11.440 Environmental Sciences, Applications, Data, and Education; 11.455 Cooperative Science and Education Program; 11.419 Coastal Zone Management Administration Awards; 11.473 Office for Coastal Management; 11.426 Financial Assistance for National Centers for Coastal Ocean Science; 11.420 Coastal Zone Management Estuarine Research Reserves; </t>
  </si>
  <si>
    <t>Fiscal Year2016: Fiscal Year 2016: IOOS awarded eleven competitively selected awards to continue the implementation and development of regional coastal ocean observing systems.  IOOS expects successful awardees to serve as a Regional Association responsible for operating the Regional Coastal Observing System.  IOOS awarded one competitively selected award to continue progress in the area of verification and validation of observing technologies for studying and monitoring coastal and ocean environments.Fiscal Year2017: Fiscal Year 2017: IOOS intends to continue funding the implementation and development of regional coastal ocean observing systems, national sensor and evaluation efforts, coastal ocean modeling testbeds, marine biodiversity and animal telemetry networks and ocean technology transition projects.</t>
  </si>
  <si>
    <t xml:space="preserve">Proposals are subject to office evaluations, technical reviews, administrative reviews, and externals reviews, if applicable, taking into consideration primarily scientific merit and application to the goals of NOAA and the relevant federal program office._x000D_
</t>
  </si>
  <si>
    <t>https://beta.sam.gov/fal/54c69b046b98f79c015572f0ea4bd6a9/view</t>
  </si>
  <si>
    <t>Education Quality Award Ambassadorship</t>
  </si>
  <si>
    <t>NATIONAL INSTITUTE OF STANDARDS AND TECHNOLOGY, COMMERCE, DEPARTMENT OF</t>
  </si>
  <si>
    <t>{"list":[{"act":{"description":"Stevenson-Wydler Technology Innovation Act"},"USC":{"title":"15","section":"3706"},"authorizationTypes":{"USC":true},"usc":{"title":"15","section":"3706"}},{"act":{"description":"Stevenson-Wydler Technology Innovation Act"},"USC":{"title":"15","section":"3711a"},"authorizationTypes":{"USC":true},"usc":{"title":"15","section":"3711a"}}]}</t>
  </si>
  <si>
    <t>Support Malcolm Baldrige National Quality Award Program (MBNQA) winners in conducting outreach, serving as role models, and encouraging other organizations to strive for performance excellence.</t>
  </si>
  <si>
    <t xml:space="preserve">Applicants must have recently received the Malcolm Baldrige National Quality Award. _x000D_
 </t>
  </si>
  <si>
    <t xml:space="preserve">Public from 18 sponsored organizations. </t>
  </si>
  <si>
    <t>{"description":"Proposals with statements of work and detailed budgets.  Costs will be determined in accordance with applicable federal cost principles.  Grants are limited to recipients of the Baldrige National Quality Award.","isApplicable":true}</t>
  </si>
  <si>
    <t>{"description":"Baldrige Performance Excellence Program (BPEP) Federal Project Office (FPO) will advise educational award recipients of grant opportunity. Baldrige award process is based upon published selection criteria."}</t>
  </si>
  <si>
    <t xml:space="preserve">Award process based upon published selection criteria._x000D_
_x000D_
</t>
  </si>
  <si>
    <t>Future or continued funding will be at the discretion of NIST, based on such factors as availability of funds and satisfactory performance.</t>
  </si>
  <si>
    <t>{"awarded":"other","description":"Usually five years in length. ","awardedDescription":"Dependent on when appropriation is received dictates when authorization is dispersed either in lump sum or quarterly."}</t>
  </si>
  <si>
    <t>[{"code":"program","isSelected":false,"description":""},{"code":"cash","isSelected":true,"description":"Quarterly and final financial status reports are required; unless specified in award document."},{"code":"progress","isSelected":true,"description":"Quarterly and final program reports are required; unless specified in award document."},{"code":"expenditure","isSelected":true,"description":"Quarterly and final financial status reports are required; unless specified in award document."},{"code":"performanceMonitoring","isSelected":true,"description":"Quarterly and final program reports are required; unless specified in award document."}]</t>
  </si>
  <si>
    <t>{"isApplicable":true,"description":"Audits of all grant recipients shall be conducted in accordance with Government Auditing Standards issued by the Comptroller General of the United States (the Yellow Book)."}</t>
  </si>
  <si>
    <t>All financial and programmatic records are required to be retained by recipients and subawardees in accordance with 2 CFR 200.333.</t>
  </si>
  <si>
    <t>13-0500-0-1-376;</t>
  </si>
  <si>
    <t xml:space="preserve">(Cooperative Agreements) FY 17$0.00; FY 18 est $0.00; FY 19 est $0.00; FY 16$206,067.00; - </t>
  </si>
  <si>
    <t>Not to exceed $100,000 over the life of the grant.</t>
  </si>
  <si>
    <t>{"list":[{"fiscalYear":2016,"description":"210000 206067"},{"fiscalYear":2018,"description":"0"},{"fiscalYear":2019,"description":"0"}],"isApplicable":true}</t>
  </si>
  <si>
    <t>2 CFR Part 200</t>
  </si>
  <si>
    <t>Barbara F. Fischer100 Bureau Drive MD A-600, Gaithersburg, MD 20899-1020 Email:&lt; a href='mailto:barbara.fischer@nist.gov'&gt;barbara.fischer@nist.gov&lt;/a&gt;Phone: 301-975-8942;</t>
  </si>
  <si>
    <t>http://www.nist.gov/baldrige</t>
  </si>
  <si>
    <t>Recipients have shared best practices on successful performance strategies with other US Corporations and organizations. Through these presentations, non-proprietary information is shared with others who want to learn and pursue performance excellence best practices. Examples funded projects include: Montgomery County Public Schools, Jenk's Public Schools, Richland College, Iredell-Statesville Schools, and the Pewaukee School District.</t>
  </si>
  <si>
    <t>Dec 02,2009</t>
  </si>
  <si>
    <t>https://beta.sam.gov/fal/84bbde9c4721474eb12d4d916d74e79b/view</t>
  </si>
  <si>
    <t xml:space="preserve">Band 14 Incumbent Spectrum Relocation </t>
  </si>
  <si>
    <t>NATIONAL TELECOMMUNICATIONS AND INFORMATION ADMINISTRATION, COMMERCE, DEPARTMENT OF</t>
  </si>
  <si>
    <t>{"list":[{"act":{"description":"Middle Class Tax Relief and Job Creation Act of 2012"},"publicLaw":{"congressCode":"112","number":"96"},"USC":{"title":"47","section":"1401 et seq."},"authorizationTypes":{"USC":true,"act":true,"publicLaw":true},"usc":{"title":"47","section":"1401 et seq."}}]}</t>
  </si>
  <si>
    <t>Established a grants program to assist eligible state, county and municipal public safety entities (incumbents) in relocating their currently active communication operations from frequencies 758.00 to 769.00 MHz and 788.00 to 799.00 MHz (“Band 14”) to other frequency assignments allocated by the Federal Communications Commission (FCC).  
As described in the Middle Class Tax Relief and Job Creation Act of 2012, the First Responder Network Authority (FirstNet) holds a single, nationwide FCC license to utilize Band 14 spectrum frequencies for the purposes of developing, building and operating the Nationwide Public Safety Broadband Network (NPSBN).  
A number of incumbents around the nation continue to operate narrowband systems on the FirstNet-licensed Band 14 frequencies under previously issued FCC authorization. They must relocate their communications operations from Band 14 to ensure unencumbered (clear – free of interference) spectrum which is necessary for successful NPSBN development, deployment and operations.</t>
  </si>
  <si>
    <t xml:space="preserve">State, county and municipal government public safety entities (and agencies thereof) that are currently FCC-licensed and operating on Band 14 for the express purposes of public safety communications as of the posting date of the federal funding opportunity for this grant program. </t>
  </si>
  <si>
    <t>Only state, county and municipal government public safety entities who were Band 14 incumbents who were in need of financial assistance in relocating communications operations to other FCC-allocated spectrum assignments received funding through this program. Applicants submitted documentation showing current, active use of Band 14 frequencies.</t>
  </si>
  <si>
    <t>{"description":"Applicants were required to submit evidence of Band 14 incumbency by providing a copy of their current FCC license along with a certified copy of their current agency-approved public safety communications system frequency plan depicting assigned Band 14 frequencies.","isApplicable":true}</t>
  </si>
  <si>
    <t>{"environmentalImpact":{"reports":[{"isSelected":true,"reportCode":"ExecutiveOrder12372"},{"isSelected":true,"reportCode":"otherRequired"}]},"description":"Pre-application coordination was required. Environmental impact information was not required for this program. This program was eligible for coverage under E.O. 12372, \"Intergovernmental Review of Federal Programs.\" An applicant consulted the office or official designated as the single point of contact in his or her State for more information on the process the State requires to be followed in applying for assistance, if the State selected the program for review."}</t>
  </si>
  <si>
    <t>If a submission did not meet the requirements, the applicant was notified of the deficiency.  Upon approval of the application, grants were awarded to the respective state, county and municipal government public safety entity. Grantees drew down and expended funds through the Automated Standard for Application for Payment (ASAP) system.</t>
  </si>
  <si>
    <t>{"flag":"yes","description":"Within 60 days, May 16, 2016","list":[{"start":"2016-03-16","end":"2016-05-16"}]}</t>
  </si>
  <si>
    <t>{"awarded":"quarterly","description":"The grant period of performance was for one year (12 months) between August 2, 2016 to July 31, 2017.  A no cost extension was provided to four grantees based on demonstrated need with the final period of performance for one grantee ending on August 31, 2018. Payment and Reporting System payments are generally within 90 days. Payments under the award will be made using the Department of Treasury's Automated Standard Application for Payment (ASAP) system."}</t>
  </si>
  <si>
    <t>[{"code":"program","isSelected":false,"description":""},{"code":"cash","isSelected":false,"description":""},{"code":"progress","isSelected":true,"description":"Department of Commerce Standard Terms and Conditions require the submission of Performance (Technical) Reports on a semi-annual basis. Department of Commerce Standard Terms and Conditions require the submission of Financial Status Reports (SF-425) on a semi-annual basis. Department of Commerce Standard Terms and Conditions require the submission of Performance (Technical) Reports on a semi-annual basis."},{"code":"expenditure","isSelected":true,"description":"Applicants submitted quarterly progress reports on their relocation efforts. Applicants submitted quarterly financial reports."},{"code":"performanceMonitoring","isSelected":false,"description":""}]</t>
  </si>
  <si>
    <t>Grant recipients must retain records for three years after award closeout.</t>
  </si>
  <si>
    <t>13-8233-0-7-376;</t>
  </si>
  <si>
    <t>(Project Grants (Discretionary)) FY 17$0.00; FY 18 est $0.00; FY 19 est $0.00; FY 15 est $0.00; FY 16$27,064,447.00; - The FY 16 actual amount awarded was $23,786,713.80.</t>
  </si>
  <si>
    <t>Grant awards ranged from $13,470 to $10,783,799.92.</t>
  </si>
  <si>
    <t>{"list":[{"fiscalYear":2017,"description":"To date, all of the Band 14 Spectrum Relocation Grant Program recipients have successfully completed their projects, reprogramming or replacing their system equipment as needed to prepare  for implementation of the national public safety broadband network."}],"isApplicable":true}</t>
  </si>
  <si>
    <t>Loren Southard12201 Sunrise Valley Dr. M/S 243, Reston, VA 22201 Email:&lt; a href='mailto:loren.southard@firstnet.gov'&gt;loren.southard@firstnet.gov&lt;/a&gt;Phone: 571-665-6147;</t>
  </si>
  <si>
    <t>http://www.firstnet.gov</t>
  </si>
  <si>
    <t>Each application was reviewed by FirstNet for adherence to eligibility criteria and programmatic guidelines.</t>
  </si>
  <si>
    <t>Nov 01,2015</t>
  </si>
  <si>
    <t>https://beta.sam.gov/fal/d961c24c7cb740d5a86d65ffd2f2d969/view</t>
  </si>
  <si>
    <t>Broad Agency Announcement</t>
  </si>
  <si>
    <t>BAA</t>
  </si>
  <si>
    <t>{"list":[{"executiveOrder":{"description":"Departments of Commerce, Justice, State, the Judiciary, and Related Agencies Appropriations Act"},"authorizationTypes":{"USC":false,"act":false,"statute":false,"publicLaw":false,"executiveOrder":true}}]}</t>
  </si>
  <si>
    <t xml:space="preserve">This BAA is a mechanism to encourage research, education and outreach, innovative projects, or sponsorships that are not addressed through NOAA's competitive discretionary programs.  </t>
  </si>
  <si>
    <t>{"description":"Registration in the System for Award Management (SAM) and Grants. gov is required.  Also, applicants must submit all required Office of Management and Budget and Department of Commerce approved forms, and all required supporting documentation that thereby comprise a complete funding application package.  Additionally, applicants must adhere to all requirements contained in the Broad Agency Announcement.","isApplicable":true}</t>
  </si>
  <si>
    <t>{"environmentalImpact":{"reports":[{"isSelected":false,"reportCode":"statement"},{"isSelected":true,"reportCode":"assessment"},{"isSelected":false,"reportCode":"ExecutiveOrder12372"},{"isSelected":true,"reportCode":"otherRequired"}]},"description":"The recipient and subrecipients must comply with all environmental standards, to include those prescribed under the following statutes and Executive Orders, and shall identify to the awarding agency any impact the award may have on the environment. In some cases, funds can be withheld by the grants Officer under a special award condition requiring the recipient to submit additional environmental compliance information sufficient to enable the DOC to make an assessment on any impacts that a project may have on the environment.\r\n1. The National Environmental Policy Act of 1969 (42 U.S.C. §§ 4321 et seq.). Recipients of Federal assistance are required to identify to the awarding agency any impact an award will have on the quality of the human environment, and assist the agency in complying with the National Environmental Policy Act when the award activities remain subject to federal authority and control. Applicants for assistance may be requested to assist DOC in drafting an environmental assessment or environmental impact statement if DOC determines such documentation is required.\r\n2. The National Historic Preservation Act (NHPA) (16 U.S.C. § 470 et seq.). Recipients of Federal funding are required to identify to the awarding agency any effects the award may have on properties included on or eligible for inclusion on the National Register of Historic Places. Recipients may also be requested to assist DOC in consulting with State or Tribal Historic Preservation Officers or other applicable interested parties necessary to identify, assess and resolve adverse effects to historic properties. Until such time as the appropriate NHPA consultations and documentation is complete, funds can be withheld by the Grants Officer under a special award condition requiring the recipient to fully comply with the requirement of the NHPA.\r\n3. Executive Order 11988, May 24, 1977( “Floodplain Management”) and Executive Order 11990, May 24, 1977 (“Protection of Wetlands”). Recipients must identify proposed actions in Federally-defined floodplains and wetlands to enable the Department to make a determination as to whether there is an alternative to minimize any potential harm.\r\n4. Clean Air Act (42 U.S.C. § 7401 et seq.), Federal Water Pollution Control Act (33 U.S.C. § 1251 et seq.) (Clean Water Act), and Executive Order 11738 (“Providing for administration of the Clean Air Act and the Federal Water Pollution Control Act with respect to Federal contracts, grants or loans”). Recipients must comply with the provisions of the Clean Air Act (42 U.S.C. §§ 7401 et seq.), Clean Water Act (33 U.S.C. §§1251 et seq.), and Executive Order 11738. Recipients shall not use a facility placed by EPA on the Excluded Parties List System (EPLS) (http://www.sam.gov) in performing any award that is nonexempt under Subpart J of 2 CFR Part 1532.\r\n5. The Flood Disaster Protection Act of 1973 (42 U.S.C. § 4002 et seq.). Flood insurance, when available, is required for Federally-assisted construction or acquisition in flood-prone areas.\r\n6. The Endangered Species Act of 1973, as amended (16 U.S.C. § 1531 et seq.). Recipients must identify any impact or activities which may involve a threatened or endangered species. Federal agencies have the responsibility to ensure that no adverse effects to a protected species or habitat occur from actions under Federal assistance awards and conduct the required reviews under the Endangered Species Act, as applicable.\r\n7. The Coastal Zone Management Act, as amended (16 U.S.C. § 1451 et seq.). Funded projects must be consistent with a coastal State’s approved management program for the coastal zone.\r\n8. The Coastal Barriers Resources Act (16 U.S.C. § 3501 et seq.). Restrictions are placed on Federal funding for actions within a Coastal Barrier System.\r\n9. The Wild and Scenic Rivers Act, as amended (16 U.S.C. §§ 1271 et seq.). This Act applies to awards that may affect existing or proposed components of the National Wild and Scenic Rivers system.\r\n10. The Safe Drinking Water Act of 1974, as amended (42 U.S.C. §§ 300f-j). This Act precludes Federal assistance for any project that the EPA determines may contaminate a sole-source aquifer so as to threaten public health.\r\n11. The Resource Conservation and Recovery Act of 1976, as amended (42 U.S.C. §§ 6901 et seq.). This Act regulates the generation, transportation, treatment, and disposal of hazardous wastes. The Act also provides that recipients of Federal funds give preference in their procurement programs to the purchase of recycled products pursuant to EPA guidelines.\r\n12. The Comprehensive Environmental Response, Compensation, and Liability Act (Superfund) (42 U.S.C. § 9601 et seq.) and the Community Environmental Response Facilitation Act (41 U.S.C. § 11001 et seq.). These requirements address responsibilities of hazardous substance releases, threatened releases, and environmental cleanup. There are also reporting and community involvement requirements designed to ensure disclosure of the release or disposal of regulated substances and cleanup of hazards to state and local emergency responders.\r\n13. Executive Order 12898 (“Environmental Justice in Minority Populations and Low Income Populations”). Federal agencies are required to identify and address the disproportionately high and adverse human health or environmental effects of Federal programs, policies and activities on low income and minority populations.\r\n"}</t>
  </si>
  <si>
    <t>{"description":"Registration in System for Award Management (SAM)\r\nSecure a DUNS number\r\nApply through Grants.gov\r\nAdhere to all requirements as outlined in the Broad Agency Announcement posted on the Grants.gov website"}</t>
  </si>
  <si>
    <t xml:space="preserve">Applicant submits application to Grants.gov;_x000D_
Application is received by NOAA from Grants.gov through NOAA's Grants Online electronic grants system;_x000D_
Applications are reviewed by responsible Program Office staff for adherence to requirements of BAA;_x000D_
Those applications selected for further review are reviewed by technical experts and assessed;_x000D_
Applications are selected for funding and recommended to Approving Official;_x000D_
Approved applications are routed to Grants Management Division for further review and to DOC attorneys for review, if required;_x000D_
Applications receive final review by Grants Officer before Grants Officer approves;_x000D_
The Grants Officer will notify successful applicants in an electronic award notice when the applicants have been selected for an award. Prior to official Grants Officer notification, other officials and employees from the operating unit are prohibited from either formally or informally notifying applicants verbally or in writing that they have been selected for awards. </t>
  </si>
  <si>
    <t>{"flag":"yes","description":"None","list":[{"start":"2017-10-01","end":"2020-09-30"}]}</t>
  </si>
  <si>
    <t xml:space="preserve">Awards may be renewed dependent upon funding availability and recipient performance.  </t>
  </si>
  <si>
    <t>{"awarded":"other","description":"10/01/2017 through 09/30/2020","awardedDescription":"The recipient will either use the SF-270, Request for Advance or Reimbursement, or more likely the Automated Standard Application for Payments, a federal electronic payment system. "}</t>
  </si>
  <si>
    <t>[{"code":"program","isSelected":false},{"code":"cash","isSelected":true,"description":"Cash Reports are required quarterly.  A Final Financial Report is required at the end of the award period."},{"code":"progress","isSelected":true,"description":"Progress Reports are required semi-annually unless otherwise noted in the award document."},{"code":"expenditure","isSelected":false},{"code":"performanceMonitoring","isSelected":true,"description":"Performance will be monitored by the both NOAA Program Office staff and Grants Management Division staff."}]</t>
  </si>
  <si>
    <t>{"isApplicable":true,"description":"Procedures as outlined in 2 CFR Part 200.  \r\n\r\nIn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</si>
  <si>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The only exceptions are the following:_x000D_
_x000D_
(a) If any litigation, claim, or audit is started before the expiration of the 3-year period, the records must be retained until all litigation, claims, or audit findings involving the records have been resolved and final action taken. (b) When the non-Federal entity is notified in writing by the Federal awarding agency, cognizant agency for audit, oversight agency for audit,_x000D_
cognizant agency for indirect costs, or pass-through entity to extend the retention period._x000D_
(c) Records for real property and equipment acquired with Federal funds must be retained for 3 years after final disposition.  (d) When records are transferred to or maintained by the Federal awarding agency or pass-through entity, the 3-year retention requirement is not applicable to the non-Federal entity.  (e) Records for program income transactions after the period of performance. In some cases recipients must report program income after the_x000D_
period of performance. Where there is such a requirement, the retention period for the records pertaining to the earning of the program income starts from the end of the non-Federal entity’s fiscal year in which the program income is earned.  (f) Indirect cost rate proposals and cost allocations plans. This paragraph applies to the following types of documents and their supporting records: indirect cost rate computations or proposals, cost allocation plans, and_x000D_
any similar accounting computations of the rate at which a particular group of costs is chargeable (such as computer usage chargeback rates or composite fringe benefit rates)._x000D_
(1) If submitted for negotiation. If the proposal, plan, or other computation is required to be submitted to the Federal government (or to the pass-through entity) to form the basis for negotiation of the rate, then the 3-year retention period for its supporting records starts from the date of such submission.  (2) If not submitted for negotiation. If the proposal, plan, or other computation is not required to be submitted to the Federal government (or to the passthrough entity) for negotiation purposes, then the 3-year retention period for the_x000D_
proposal, plan, or computation and its supporting records starts from the end of the fiscal year (or other accounting period) covered by the proposal, plan, or other computation.</t>
  </si>
  <si>
    <t xml:space="preserve">(Project Grants) FY 17 FY 18 FY 19 - The BAA is simply a vehicle to enable receipt of applications for innovative projects.  Projects selected for funding carry the CFDA number of the program to which the work outlined in the project is most closely aligned.  </t>
  </si>
  <si>
    <t>$5,000 -$4.2 million</t>
  </si>
  <si>
    <t>{"list":[{"fiscalYear":2017,"description":"Projects that help to maintain and improve the viability of marine and coastal ecosystems, delivering valuable weather, climate, and water information and services, understanding the science and consequences of climate change, and supporting global commerce and transportation. Projects that help to maintain and improve the viability of marine and coastal ecosystems, delivering valuable weather, climate, and water information and services, understanding the science and consequences of climate change, and supporting global commerce and transportation."},{"fiscalYear":2018,"description":"Research pertaining to fish, coasts, ocean exploration.  Projects that help to maintain and improve the viability of marine and coastal ecosystems, delivering valuable weather, climate, and water information and services, understanding the science and consequences of climate change, and supporting global commerce and transportation."},{"fiscalYear":2019,"description":"Projects that help to maintain and improve the viability of marine and coastal ecosystems, delivering valuable weather, climate, and water information and services, understanding the science and consequences of climate change, and supporting global commerce and transportation."}],"isApplicable":true}</t>
  </si>
  <si>
    <t xml:space="preserve">2 CFR Part 200_x000D_
Department of Commerce Financial Assistance Standard Terms and Conditions_x000D_
NOAA Administrative Standard Award Conditions_x000D_
Specific Conditions_x000D_
</t>
  </si>
  <si>
    <t>{"flag":"none","description":"National Oceanic and Atmospheric Administration\r\nGrants Management Division\r\n1325 East West Highway, 9th Floor, Room 9328\r\nSilver Spring MD 20910\r\n\r\nphone: 301.628.1319"}</t>
  </si>
  <si>
    <t>Lamar Dwayne Revis1325 East West Highway, 9th floor, Bldg 2, Room 9328_x000D_
, Silver Spring, MD 20910 Email:&lt; a href='mailto:lamar.revis@noaa.gov'&gt;lamar.revis@noaa.gov&lt;/a&gt;Phone: 3016281308;</t>
  </si>
  <si>
    <t>http://www.noaa.gov/index.html</t>
  </si>
  <si>
    <t>Fiscal Year2017: Fish, Coasts, Ocean Exploration, Weather, Research Fish, Coasts, Ocean Exploration, Weather, ResearchFiscal Year2018: Fish, Coasts, Ocean Exploration, Weather, ResearchFiscal Year2019: Fish, Coasts, Ocean Exploration, Weather, Research</t>
  </si>
  <si>
    <t>Research, education and outreach, innovative projects, or sponsorships that address maintaining and improving the viability of marine and coastal ecosystems, for delivering valuable weather, climate, and water information and services, for understanding the science and consequences of climate change, and for supporting the global commerce and transportation.</t>
  </si>
  <si>
    <t>Nov 06,2015</t>
  </si>
  <si>
    <t>https://beta.sam.gov/fal/242c9debbce31f1b9abcd0a07ee9495d/view</t>
  </si>
  <si>
    <t>Statistical, Research, and Methodology  Assistance</t>
  </si>
  <si>
    <t>US CENSUS BUREAU, COMMERCE, DEPARTMENT OF</t>
  </si>
  <si>
    <t>{"list":[{"act":{"description":"Department of Commerce Appropriation Act 2018, Pub. L. No. 115-141, Section 111\n13 U.S.C. §1 et. seq"},"publicLaw":{"congressCode":"115","number":"141"},"USC":{"title":"13","section":" 1 et seq"},"authorizationTypes":{"USC":true,"act":true,"publicLaw":true},"usc":{"title":"13","section":" 1 et seq"}}]}</t>
  </si>
  <si>
    <t xml:space="preserve">To make awards to, or conclude cooperative agreements with appropriate entities, including any Federal, State, or local governmental unit, or institution of higher education, to aid and promote statistical, research, and methodology activities related to the Census Bureau mission under Title 13 of the United States Code.  Awards provided under this notice support the Census Bureau and the Dept. of Commerce by: (1) developing and analyzing information for program and policy considerations; and, (2) undertaking special research. </t>
  </si>
  <si>
    <t>Activities under this program must relate to the Census Bureau’s mission to serve as the leading source of quality data about the nation's people and economy that honors privacy, protects confidentiality, and is guided by scientific objectivity,  and  research-based innovation.</t>
  </si>
  <si>
    <t>Eligible respondents include any appropriate entities, including but not restricted to Federal, State, or local governmental unit, or institution of higher education.</t>
  </si>
  <si>
    <t>{"description":"Applicants will be required to provide documentation consistent with the authority under which the assistance is being sought. 2 CFR 200, Subpart E - Cost Principles applies to this program. ","isApplicable":true}</t>
  </si>
  <si>
    <t>{"environmentalImpact":{"reports":[{"isSelected":false,"reportCode":"statement"},{"isSelected":false,"reportCode":"assessment"},{"isSelected":true,"reportCode":"ExecutiveOrder12372"},{"isSelected":true,"reportCode":"otherRequired"}]},"description":"An applicant is notified of funding availability through letter, electronic mail communication, or a Federal Funding Opportunity Notice (FFO), and how to apply for the funding through this notification.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</si>
  <si>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Census will make final funding recommendation to the Grants Officer. The Grants Officer will review the recommendation, process the funding request and execute the notice of award. Name checks, verification of academic credentials and pre-award audits may be required of the recipient prior to award. Electronic notification of award will be generated and forwarded to the selected recipient by the Grants Officer.</t>
  </si>
  <si>
    <t>To the extent practicable,  an applicant will be notified of its application status within 30 to 60 days.</t>
  </si>
  <si>
    <t>Renewals are not anticipated, but may be considered based on Agency priorities, funding availability and performance of recipients.</t>
  </si>
  <si>
    <t>{"awarded":"quarterly","description":"Length of assistance may extend across more than one period and will be determined on the basis of project need and requirements. Project periods should not exceed one year. ","awardedDescription":"Length of assistance may extend across more than one period and will be determined on the basis of project need and requirements. Project periods should not exceed one year. See the following for information on how assistance is awarded/released: Funds are disbursed quarterly or as required. "}</t>
  </si>
  <si>
    <t>[{"code":"program","isSelected":true,"description":"Quarterly "},{"code":"cash","isSelected":true,"description":"Quarterly"},{"code":"progress","isSelected":true,"description":"Quarterly "},{"code":"expenditure","isSelected":true,"description":"Quarterly "},{"code":"performanceMonitoring","isSelected":true,"description":"Quarterly "}]</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</si>
  <si>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</si>
  <si>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09-0900-0-0-000;</t>
  </si>
  <si>
    <t>(Cooperative Agreements) FY 17 est $5,000,000.00; FY 16 est $1,000,000.00;</t>
  </si>
  <si>
    <t>$300,000 - $1,000,000</t>
  </si>
  <si>
    <t>{"flag":"appendix","description":"ADRM.PCO.PM@census.gov"}</t>
  </si>
  <si>
    <t>PCO ADRM 4600 Silver Hill Road , Suitland, MD 20746 Email:&lt; a href='mailto:ADRM.PCO.PM@census.gov'&gt;ADRM.PCO.PM@census.gov&lt;/a&gt;Phone: 301-763-4628;</t>
  </si>
  <si>
    <t>http://www.census.gov</t>
  </si>
  <si>
    <t>Awards are made based on a panel evaluation of the applications. This evaluation includes such factors as capability and experience of staff assigned to the project, techniques and methodology, resources and costs.</t>
  </si>
  <si>
    <t>Apr 28,2016</t>
  </si>
  <si>
    <t>https://beta.sam.gov/fal/e5ab367545514ee4b20d72c780c1f076/view</t>
  </si>
  <si>
    <t>Ocean Acidification Program (OAP)</t>
  </si>
  <si>
    <t>OAP</t>
  </si>
  <si>
    <t>{"list":[{"act":{"description":"Subtitle D of the Omnibus Public Land Management Act of 2009: Federal Ocean Acidification Research and Monitoring Act of 2009. Public Law 111-11II"},"authorizationTypes":{"USC":false,"act":true,"statute":false,"publicLaw":false,"executiveOrder":false}}]}</t>
  </si>
  <si>
    <t xml:space="preserve">The OAP plays an integral role in maintaining long-term monitoring; conducting research designed to enhance the conservation of marine ecosystems sensitive to ocean acidification; promoting ocean acidification educational opportunities; engaging in national public outreach activities related to ocean acidification and its impacts; and coordinating ocean acidification activities with other agencies and appropriate international ocean science bodies. </t>
  </si>
  <si>
    <t>{"description":"None"}</t>
  </si>
  <si>
    <t>Proposals are subject to office evaluations, technical reviews, administrative reviews, and external reviews, if applicable, taking into consideration primarily scientific merit and application to the goals of NOAA and the Office of Oceanic and Atmospheric Research.</t>
  </si>
  <si>
    <t>The range varies from 120 to 180 days from the time of proposal submission to NOAA.</t>
  </si>
  <si>
    <t>{"awarded":"other","description":"Assistance is available one to three years based on availability of funding. The commitment to obligate the amount of available funding for the next funding period with continuation amendments shall be clearly conditioned upon the availability of funds, satisfactory progress by the grantee, and the Program Office's determination that continued funding is in the best interest of the government.","awardedDescription":"Funds are released in advance, as agreed to in the DOC Standard Terms and Conditions document required for each grant.  Award funds must be spent in the indicated budget period and are to be expended in accordance with federal, DOC/NOAA finance and reporting procedures."}</t>
  </si>
  <si>
    <t>[{"code":"program","isSelected":false},{"code":"cash","isSelected":false},{"code":"progress","isSelected":true,"description":"Reporting requirements are outlined in the DOC Terms and Conditions for the Financial Assistance Awards. Progress reports summarize work accomplished and explain situations where expected work has not been completed."},{"code":"expenditure","isSelected":true,"description":"Reporting requirements are outlined in the DOC Terms and Conditions for the Financial Assistance Awards. Financial reports indicate use of funds during the financial reporting period designated."},{"code":"performanceMonitoring","isSelected":false}]</t>
  </si>
  <si>
    <t>{"isApplicable":true,"description":"Audit requirements are outlined in the DOC Terms and Conditions for the Financial Assistance Awards. "}</t>
  </si>
  <si>
    <t>Generally, a recipient is required to retain records relating to a particular grant for three years from the date of submission of the final financial report. In cases where litigation, claim or an audit is initiated prior to expiration of the three-year period, records must be retained until the action and resolution of any issues associated with it are complete or until the end of the three-year retention period; whichever is latest.</t>
  </si>
  <si>
    <t>(Salaries and Expenses) FY 18 est $2,000,000.00; FY 17 est $2,000,000.00; FY 16$0.00;</t>
  </si>
  <si>
    <t>$100,000 to $400,000</t>
  </si>
  <si>
    <t>NOAA Grants and Cooperative Agreements Policy Manual. Allowable cost will be determined in accordance with 2 CFR 225for State and local governments and Indian Tribes; 2 CFR 230 for nonprofit and for-profit organizations; 2 CFR 220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</si>
  <si>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Libby Jewett, Ph.D.SSMC3 10356, Silver Spring, MD 20910 Phone: (301) 734-1288;</t>
  </si>
  <si>
    <t>http://Oceanacidification.noaa.gov</t>
  </si>
  <si>
    <t>Aug 25,2016</t>
  </si>
  <si>
    <t>https://beta.sam.gov/fal/85974d9723c64a11ee4b0d997db88a04/view</t>
  </si>
  <si>
    <t>Cluster Grants</t>
  </si>
  <si>
    <t>ECONOMIC DEVELOPMENT ADMINISTRATION, COMMERCE, DEPARTMENT OF</t>
  </si>
  <si>
    <t>{"list":[{"act":{"description":"Section 27 (15 U.S.C. 3722) of the Stevenson-Wydler Technology Innovation Act of 1980 (15 U.S.C. 3701 et seq.)"},"authorizationTypes":{"act":true}}]}</t>
  </si>
  <si>
    <t>Under the Regional Innovation Strategies program, EDA currently awards cluster grants that build regional capacity to translate innovations into jobs (1) through proof-of-concept and commercialization assistance to innovators and entrepreneurs and (2) through operational support for organizations that provide essential early-stage risk capital to innovators and entrepreneurs.</t>
  </si>
  <si>
    <t>PROJECT GRANTS;PROJECT GRANTS (DISCRETIONARY)</t>
  </si>
  <si>
    <t>{"environmentalImpact":{"reports":[{"isSelected":true,"reportCode":"statement"},{"isSelected":true,"reportCode":"assessment"},{"isSelected":true,"reportCode":"ExecutiveOrder12372"},{"isSelected":true,"reportCode":"otherRequired"}]},"description":"Preapplication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Programs.\"\nAn applicant should consult the office or official designated as the single point of contact in his or her State for more information on the process the State requires to be followed in applying for assistance if the State\nhas selected the program for review."}</t>
  </si>
  <si>
    <t>For information on the application process you may access the applicable Notice of Funding Opportunity (NOFO) announcement for Cluster Grant assistance at www.grants.gov and at www.eda.gov. EDA will review each application for Cluster Grant assistance in accordance with the evaluation criteria, funding priorities, and selection procedures set forth in the applicable NOFO.</t>
  </si>
  <si>
    <t>{"types":{"moe":false,"formula":false,"matching":true},"formula":{"title":"","chapter":"","part":"","subPart":"","publicLaw":"","description":""},"matching":{"requirementFlag":"voluntary","percent":"50","description":""},"moe":{"description":""}}</t>
  </si>
  <si>
    <t>{"awarded":"other","description":"Project periods are specified in the grant award documents, but generally these do not exceed three years.","awardedDescription":"Funds are generally disbursed on a reimbursement basis."}</t>
  </si>
  <si>
    <t>[{"code":"program","isSelected":false,"description":""},{"code":"cash","isSelected":false,"description":""},{"code":"progress","isSelected":true,"description":"Project progress, financial and impact reports are required, generally on a semiannual basis, as required by the Special Terms and Conditions governing the award."},{"code":"expenditure","isSelected":true,"description":"EDA requires the submission of the SF-425 Federal Financial Report. EDA reviews progress and financial reports for compliance with all award terms and conditions, as well as EDA regulations. EDA reserves the right to conduct site visits on an as-needed basis."},{"code":"performanceMonitoring","isSelected":true,"description":"EDA requires the submission of the SF-425 Federal Financial Report. EDA reviews progress and financial reports for compliance with all award terms and conditions, as well as EDA regulations. EDA reserves the right to conduct site visits on an as-needed basis"}]</t>
  </si>
  <si>
    <t>All financial and programmatic records, supporting documents, statistical reports, and other records of recipients or sub-recipients are required to be maintained by the terms of the grant agreement.</t>
  </si>
  <si>
    <t>13-2050-0-1-452;</t>
  </si>
  <si>
    <t xml:space="preserve">(Project Grants) FY 17$17,000,000.00; FY 18 est $21,000,000.00; FY 19 est $0.00; - </t>
  </si>
  <si>
    <t>For the 2018 i6 Challenge the maximum Federal share of each i6 Challenge grant is $500,000 and EDA plans to award up to 32 grants. The average size of an i6 grant has been approximately $477,000._x000D_
_x000D_
For the 2018 SFS Grant Competition the maximum Federal share of each SFS Grant is $300,000, and EDA plans to award up to 16 grants. The average size of an SFS grant has been approximately $249,600.</t>
  </si>
  <si>
    <t>13 CFR part 312 - Regional Innovation Program</t>
  </si>
  <si>
    <t>{"flag":"appendix","description":"www.eda.gov/contact"}</t>
  </si>
  <si>
    <t>Office of Innovation and Entrepreneurship1401 Constitution Ave NW, Washington, DC 20230 Email:&lt; a href='mailto:oie@eda.gov'&gt;oie@eda.gov&lt;/a&gt;Phone: 202-482-8001;</t>
  </si>
  <si>
    <t>http://www.eda.gov</t>
  </si>
  <si>
    <t>EDA will evaluate and select complete applications in accordance with the evaluation criteria, funding priority considerations, availability of funding, competitiveness of the application, and requirements set forth in section 27(b) of Stevenson-Wydler, the FFO, and other applicable Federal statutes and regulations. All awards are subject to the availability of funds.</t>
  </si>
  <si>
    <t>Apr 23,2014</t>
  </si>
  <si>
    <t>https://beta.sam.gov/fal/973c18ad97027e8b7d703611f094d776/view</t>
  </si>
  <si>
    <t>NOAA Small Business Innovation Research (SBIR) Program</t>
  </si>
  <si>
    <t>NOAA SBIR Program</t>
  </si>
  <si>
    <t>{"list":[{"act":{"description":"Small Business Innovation Development Act (P.L. 97-219)  "},"USC":{"title":"15","section":"638"},"authorizationTypes":{"USC":true,"act":true,"statute":false,"publicLaw":false,"executiveOrder":false},"usc":{"title":"15","section":"638"}}]}</t>
  </si>
  <si>
    <t>The Small Business Innovation Research (SBIR) seeks to stimulate technological innovation in the private sector, strengthen the role of small businesses in meeting federal research and development needs, increase private sector commercialization of innovations derived from NOAA-supported research and development efforts, and foster and encourage participation by women-owned and socially disadvantaged small business firms in technological innovation.</t>
  </si>
  <si>
    <t xml:space="preserve">Applicant Eligibility _x000D_
(1) is organized for profit, with a place of business located in the United States, which operates primarily within the United States, or which makes a significant contribution to the United States economy through the payment of taxes or use of American products, materials or labor; _x000D_
_x000D_
(2) is in the legal form of an individual proprietorship, partnership, limited liability company, corporation, joint venture, association, trust or cooperative, except that where the form is a joint venture, there can be no more than 49 percent participation by foreign business entities in the joint venture; _x000D_
_x000D_
(3) is at least 51 percent owned and controlled by one or more individuals who are citizens of, or permanent resident aliens in, the United States, except in the case of a joint venture, where each entity in the venture must be 51 percent owned and controlled by one or more individuals who are citizens of, or permanent resident aliens in the United States; and _x000D_
_x000D_
(4) has, including its affiliates, not more than 500 employees. _x000D_
_x000D_
The term "affiliates" is defined in greater detail in 13 CFR 121.103. The term "number of employees" is defined in 13 CFR 121.106._x000D_
</t>
  </si>
  <si>
    <t>Each year, NOAA sets aside a portion of its extramural R&amp;D budget to fund research from small science and technology-based firms. The NOAA SBIR Program supports innovative research projects that fall within NOAA’s core mission of science, service, and stewardship.</t>
  </si>
  <si>
    <t>{"description":"Applicants for both Phase I and Phase II must qualify as a small business concern for research or research and development (R/R&amp;D) purposes (Section 1.7.11) at the time of the award and at any other time set forth in the Small Business Administration’s (SBA) regulations at 13 CFR 121.701-121.705.  Each awardee must submit a certification (See Section 2.4.1 and 9.5) stating that it meets the size, ownership and other requirements of the SBIR Program at the time of award, and at any other time set forth in SBA’s regulations at 13 CFR 121.701-705.\r\n\r\nPhase I and Phase II applicants will be required to provide certain information via www.SBIR.gov as well as other information required by the SBIR Policy Directive.  Applicants  applying for an award are required to update the appropriate information in the U.S. Small Business Administration (SBA) Tech-Net database on SBIR.gov for any of its existing and prior Phase II awards. ","isApplicable":true}</t>
  </si>
  <si>
    <t xml:space="preserve">All Phase I and II proposals will be evaluated and judged on a competitive basis.  A proposal will not be deemed acceptable if it represents presently available technology.  Proposals will be initially screened to determine responsiveness. Proposals passing this initial screening will be technically evaluated by engineers or scientists (reviewers may be NOAA employees or outside of NOAA) to determine the most promising technical and scientific approaches. Each proposal will be judged on its own merit. NOAA is under no obligation to fund any proposal or any specific number of proposals in a given topic. It also may elect to fund several or none of the proposed approaches to the same topic or subtopic._x000D_
_x000D_
Final award recommendation decisions will be made by NOAA based upon rankings assigned by the selection panel and consideration of additional factors, including possible duplication of other research, the importance of the proposed research as it relates to NOAA needs, and the availability of funding. In the event of a “tie” between proposals, manufacturing-related projects as well as those regarding energy efficiency and renewable energy systems will receive priority in the award selection process. NOAA may elect to fund several or none of the proposals received on a given subtopic. Upon recommendation of a proposal for a Phase I award, NOAA reserves the right to review and negotiate, if necessary, the amount of the award._x000D_
</t>
  </si>
  <si>
    <t xml:space="preserve">Notice is sent to applicants for each proposal submitted stating whether it was recommended or not for award no more than 90 days after the closing date of the solicitation. Awards are issued no more than 180 days after the closing of the solicitation. </t>
  </si>
  <si>
    <t>Phase I applications may be revised and resubmitted during a later funding cycle, provided the subject matter of the proposal is not changed, and the topic area under which the proposal was originally submitted is still listed in the solicitation. Phase I grantees may apply for a Phase II grant only once for each Phase I project funded.</t>
  </si>
  <si>
    <t>{"awarded":"other","description":"Phase I grants are normally limited to six (6) months. Phase II grants are normally limited to two (2) years, with an additional year for the completion of the commercialization report.","awardedDescription":"Recipient draw-down funds based on allowable project costs."}</t>
  </si>
  <si>
    <t>[{"code":"program","isSelected":true,"description":"For Phase I grants, required reports include progress, financial and the final technical report.   The same reports for Phase I are required for Phase II grants along with the commercialization report."},{"code":"cash","isSelected":false},{"code":"progress","isSelected":true,"description":"Progress reports should include technical details regarding the research conducted and detailed plans for the next stages of the project. Inclusion of proprietary information within the progress reports and final report may be necessary in order to effectively communicate."},{"code":"expenditure","isSelected":true,"description":"The recipient must submit federal financial  reports based on the frequency required in the terms and conditions of the award. "},{"code":"performanceMonitoring","isSelected":false}]</t>
  </si>
  <si>
    <t>(Project Grants) FY 18 est $0.00; FY 19 est $9,000,000.00; FY 17$0.00;</t>
  </si>
  <si>
    <t xml:space="preserve">Maximum allowable amounts are as follows:_x000D_
Phase I grants: $120,000 each_x000D_
Phase II grants: $400,000 each_x000D_
</t>
  </si>
  <si>
    <t xml:space="preserve">The SBIR program was originally established in 1982 by the Small Business Innovation_x000D_
Development Act (P.L. 97-219). It was then expanded by the Small Business Research and_x000D_
Development Enhancement Act of 1992, extending the program to the year 2000 and then to_x000D_
2008. The program was reauthorized under Public Law 112-81, Section E.  For over thirty years--since FY 1985--NOAA has awarded contracts to small, science and technology-focused companies under the SBA-administered Small Business Innovation Research  Program. </t>
  </si>
  <si>
    <t>{"flag":"appendix","description":"NOAA Technology Partnerships Office (TPO)\r\nSmall Business Innovation Research Program\r\n1305 East-West Highway, SSMC4\r\nSilver Spring, MD 20910\r\n"}</t>
  </si>
  <si>
    <t>Brenda Alford1315 East-West Highway, 11th Floor, Room 11460_x000D_
HQ /R /OM61_x000D_
Silver Spring, MD 20910, Silver Spring, MD 20910 Email:&lt; a href='mailto:brenda.alford@noaa.gov'&gt;brenda.alford@noaa.gov&lt;/a&gt;Phone: 3017341174;</t>
  </si>
  <si>
    <t>http://techpartnerships.noaa.gov/SBIR.aspx</t>
  </si>
  <si>
    <t xml:space="preserve">Fiscal Year2017: Small Business Innovation Research (SBIR) - Phase I:_x000D_
•	Mobile coastal monitor_x000D_
•	Flow cytometry for aquatic single-particle optical properties_x000D_
•	Improved Modelling for Aquaculture Site Selection, Evaluation and Permitting_x000D_
•	Dart Improvement for Tagging Cetaceans_x000D_
•	Automated tools for detecting risks associated with aquaculture or the environment_x000D_
•	Single Mast Antenna System for Long-Range High Frequency Radar Station Resiliency_x000D_
•	Sensor for detecting the toxins that cause Paralytic Shellfish Poisoning_x000D_
•	Seabed settling detection and measurement technique_x000D_
•	Standards for environmental molecular assays for toxic and harmful organisms_x000D_
•	Smartphone App for Marine Weather Observations_x000D_
•	Position Error Maps for GPS/GNSS_x000D_
•	Development of VTOL Fixed Wing UAS with 15 lb Payload_x000D_
•	Robust Field-Deployable Measurements of Aerosol Composition_x000D_
•	A robust HCl detector to characterize global halogen cycles_x000D_
•	Data assimilation tool for improving NOAA operational forecasting systems_x000D_
•	Low Cost, High Precision Citizen Science Coastal and Ocean Monitoring Tools_x000D_
•	Advanced analysis software for new-generation gas chromatographs and mass spectrometers_x000D_
•	Maritime and Arctic Observations (MAS) with Unmanned Aircraft System (UAS)_x000D_
•	NOy Cavity Right-Down Instrument_x000D_
Fiscal Year2018: Small Business Innovation Research (SBIR) - Phase I:_x000D_
•	Mobile coastal monitor_x000D_
•	Flow cytometry for aquatic single-particle optical properties_x000D_
•	Improved Modelling for Aquaculture Site Selection, Evaluation and Permitting_x000D_
•	Dart Improvement for Tagging Cetaceans_x000D_
•	Automated tools for detecting risks associated with aquaculture or the environment_x000D_
•	Single Mast Antenna System for Long-Range High Frequency Radar Station Resiliency_x000D_
•	Sensor for detecting the toxins that cause Paralytic Shellfish Poisoning_x000D_
•	Seabed settling detection and measurement technique_x000D_
•	Standards for environmental molecular assays for toxic and harmful organisms_x000D_
•	Smartphone App for Marine Weather Observations_x000D_
•	Position Error Maps for GPS/GNSS_x000D_
•	Development of VTOL Fixed Wing UAS with 15 lb Payload_x000D_
•	Robust Field-Deployable Measurements of Aerosol Composition_x000D_
•	A robust HCl detector to characterize global halogen cycles_x000D_
•	Data assimilation tool for improving NOAA operational forecasting systems_x000D_
•	Low Cost, High Precision Citizen Science Coastal and Ocean Monitoring Tools_x000D_
•	Advanced analysis software for new-generation gas chromatographs and mass spectrometers_x000D_
•	Maritime and Arctic Observations (MAS) with Unmanned Aircraft System (UAS)_x000D_
•	NOy Cavity Right-Down Instrument_x000D_
</t>
  </si>
  <si>
    <t>Apr 06,2018</t>
  </si>
  <si>
    <t>https://beta.sam.gov/fal/dd4bb33452ab11b516c5b5e0041452aa/view</t>
  </si>
  <si>
    <t>Bipartisan Budget Act of 2018</t>
  </si>
  <si>
    <t>{"list":[{"act":{"description":"Bipartisan Budget Act of 2018 - Public Law 115-123"},"publicLaw":{"congressCode":"115","number":"123"},"authorizationTypes":{"USC":false,"act":true,"statute":false,"publicLaw":true,"executiveOrder":false}}]}</t>
  </si>
  <si>
    <t>Identifying and documenting incremental risks and mitigating controls with robust criteria related to the disaster relief funding;_x000D_
_x000D_
Noting the applicability of the Improper Payments Information Act of 2002 to disaster relief funds;_x000D_
_x000D_
Documenting the linkages between risks related to disaster and emergency funding and efforts to address known internal control risks;_x000D_
_x000D_
Ensuring that grantees expend all awarded disaster relief funds within the 24-month period following the agency's obligation of those funds, unless waived by OMB.</t>
  </si>
  <si>
    <t>Entities affected by hurricanes, wildfires, and other disasters.</t>
  </si>
  <si>
    <t>{"description":"Applicants for funding must submit documentation responding to requirements developed and published by the U.S. Department of Commerce. Uniform Administrative Requirements, Cost Principles, and Audit Requirements for Federal Awards, 2 CFR Part 200, applies to this program.  ","isApplicable":true}</t>
  </si>
  <si>
    <t>{"environmentalImpact":{"reports":[{"isSelected":false,"reportCode":"statement"},{"isSelected":true,"reportCode":"assessment"},{"isSelected":false,"reportCode":"ExecutiveOrder12372"},{"isSelected":true,"reportCode":"otherRequired"}]},"description":"N/A"}</t>
  </si>
  <si>
    <t>{"description":"Registration in System for Award Management (SAM);\r\n\r\nSecure a Data Universal Numbering System (DUNS) number;\r\n\r\nApply through Grants.gov;\r\n\r\nAdhere to all requirements as outlined in the Notice of Funding Opportunity (NOFO) posted on the Grants.gov website.  "}</t>
  </si>
  <si>
    <t xml:space="preserve">Applicant submits application through Grants.gov;_x000D_
_x000D_
Application is received by NOAA from Grants.gov through NOAA's Grants Online electronic grants system;_x000D_
_x000D_
Applications are reviewed by responsible Program Office staff for adherence to requirements of the Notice of Funding Opportunity;_x000D_
_x000D_
Those applications selected for further review are reviewed by technical experts and assessed by predetermined criteria;_x000D_
_x000D_
Applications are selected for funding and recommended to approving official;_x000D_
_x000D_
Approved applications are routed to the Grants Management Division for further review and to DOC attorneys for review, if required;_x000D_
_x000D_
Applications receive final review by Grants Officer prior to approval and issuance;_x000D_
The Grants Officer will notify successful applicants in an electronic award notice when the applicant has been selected for an award._x000D_
_x000D_
Prior to official Grants Officer notification, other officials and employees from the operating unit are prohibited from either formally or informally notifying applicants verbally or in writing that that have been selected for an award.  </t>
  </si>
  <si>
    <t>{"awarded":"other","description":"The funding will be available from FY 18 through FY 20, and must be expended within the \r\n24-month period following the agency's obligation of funds - unless waived by OMB.","awardedDescription":"See Notice of Funding Opportunity that will be developed and published by the U.S. Department of Commerce after this Catalog of Federal Domestic Assistance (CFDA) program is published."}</t>
  </si>
  <si>
    <t>[{"code":"program","isSelected":false},{"code":"cash","isSelected":true,"description":"Cash Reports are required quarterly."},{"code":"progress","isSelected":true,"description":"Progress Reports are required semi-annually.  See Notice of Funding Opportunity for specifics."},{"code":"expenditure","isSelected":false},{"code":"performanceMonitoring","isSelected":true,"description":"Performance monitoring will be performed by both NOAA Program Office and Grants Management Division staff.  "}]</t>
  </si>
  <si>
    <t>{"isApplicable":true,"description":"In accordance with the provisions of 2 CFR Part 200, Subpart F, Audit Requirements, \r\nnon-Federal entities that expend financial assistance of $750,000 or more in Federal awards will have a Single or a Program-Specifc audit conducted for that year.  Non-federal entities that expend less than $750,000 in a year in Federal awards are exempt from Federal audit requirements for that year, except as noted in 2 CFR Part 200, Section 200.503."}</t>
  </si>
  <si>
    <t xml:space="preserve">See Notice of Funding Opportunity that will be developed and published by the U.S. Department of Commerce after this Catalog of Federal Domestic Assistance (CFDA) program is published.  </t>
  </si>
  <si>
    <t>13-1460-0-1-306;</t>
  </si>
  <si>
    <t>(Cooperative Agreements) FY 17$0.00; FY 19 Estimate Not Available  FY 18 Estimate Not Available  - None</t>
  </si>
  <si>
    <t>No data available</t>
  </si>
  <si>
    <t>2 CFR Part 200 _x000D_
U.S. Department of Commerce Financial Assistance Terms and Conditions_x000D_
NOAA Financial Assistance Administrative Terms_x000D_
Notice of Funding Opportunity</t>
  </si>
  <si>
    <t>{"flag":"appendix","description":"NOAA Grants Management Division"}</t>
  </si>
  <si>
    <t>Alan P. Conway1325 East West Highway, Bldg 2, 9th Floor, Room 9314, Silver Spring, MD 20910 Email:&lt; a href='mailto:alan.p.conway@noaa.gov'&gt;alan.p.conway@noaa.gov&lt;/a&gt;Phone: 301.628.1310;</t>
  </si>
  <si>
    <t>http://www.noaa.gov/</t>
  </si>
  <si>
    <t>Fiscal Year2018: Fisheries, Coasts, Weather Research, Ocean ExplorationFiscal Year2019: Fisheries, Coasts, Weather Research, Ocean ExplorationFiscal Year2017: N/A</t>
  </si>
  <si>
    <t>Successful response to the Notice of Funding Opportunity.</t>
  </si>
  <si>
    <t>May 03,2018</t>
  </si>
  <si>
    <t>https://beta.sam.gov/fal/750e270f9bc1af7eb671e4ad210077ee/view</t>
  </si>
  <si>
    <t>Market Development Cooperator Program</t>
  </si>
  <si>
    <t>MDCP</t>
  </si>
  <si>
    <t>INTERNATIONAL TRADE ADMINISTRATION, COMMERCE, DEPARTMENT OF</t>
  </si>
  <si>
    <t>{"list":[{"act":{"description":"Omnibus Trade and Competitiveness Act of 1988, Public Law 100-418, Title II, Section 2303, 102 Stat. 1342, 15 U.S.C.4723."},"USC":{"title":"15","section":"4723"},"authorizationTypes":{"USC":true,"act":true},"usc":{"title":"15","section":"4723"}}]}</t>
  </si>
  <si>
    <t>Through the Market Development Cooperator Program (MDCP), the International Trade Administration (ITA) aims to develop, maintain and expand foreign markets for nonagricultural goods and services produced in the United States.</t>
  </si>
  <si>
    <t>Applicants are found to be eligible in one of three categories. 1. Nonprofit industry organizations (includes small business development centers, World Trade Centers, and 501(c)nonprofits such as chambers of commerce, international trade centers, port authorities, economic development organizations, and other business interest groups). 2. Trade associations. 3. State departments of trade and their regional associations. The Statute stipulates that private industry firms or groups of firms may be found eligible in cases where no entity described above represents that industry. However, since the program began operating in 1993, no private firm has been able to demonstrate that an organization in one of the first three categories did not represent its interests.</t>
  </si>
  <si>
    <t>U.S. firms that sell non-agricultural goods or services. (While private firms benefit from MDCP project activity, as noted above, they are generally not eligible to apply for MDCP funds.) See trade.gov/mdcp for more information.</t>
  </si>
  <si>
    <t>{"description":"In order to determine eligibility, applicants should consult www.export.gov/mdcp and request an eligibility determination in writing from the MDCP Director (see \"Information Contacts\").  The written request should be accompanied by the most current version of all the following documents that apply: articles of incorporation; charter; bylaws;  information on types of members and membership fees; Internal Revenue Service acknowledgment of non-profit status; annual report; audited financial statements; and documentation of ties to state trade departments or their regional associations. See trade.gov/mdcp for more information.","isApplicable":true}</t>
  </si>
  <si>
    <t>{"environmentalImpact":{"reports":[{"isSelected":false,"reportCode":"statement"},{"isSelected":false,"reportCode":"assessment"},{"isSelected":false,"reportCode":"ExecutiveOrder12372"},{"isSelected":true,"reportCode":"otherRequired"}]},"description":"Before applying an applicant should get a determination from ITA of its eligibility to be considered to be selected to receive an MDCP award.\r\n\r\nMDCP awards are cooperative agreements, not grants. ITA will be substantially involved in helping an MDCP award winner to achieve project objectives. Accordingly, applicants are strongly encouraged to coordinate with the contact identified in this CFDA listing as well as other relevant ITA staff. Directories of ITA staff can be accessed via export.gov/mdcp."}</t>
  </si>
  <si>
    <t>{"description":"Application packages are available at grants.gov and at export.gov/mdcp, which includes an example of a complete MDCP application. Applicants are strongly encouraged to submit applications via grants.gov. All forms can be downloaded from grants.gov. Completed forms and all other elements of the application are to be uploaded onto grants.gov. The application will be organized into four parts: forms, project, budget, and other.\r\n\r\n1. Forms: a. SF-424; b. SF-424A; c. SF-424B; and d. CD-511. \r\n\r\n2. Project narrative file (page limit: 20): a. One-page executive summary including target markets, projected exports to result, size of the market, and brief project description.  b. Background including market research that makes clear why the project is needed and has a good chance to succeed.   c. Description of the project.  d. Description of estimate of exports to be generated and other performance measures.  e. Description of partnership with ITA envisioned by applicant.  f. Credentials of staff to work on the project.  g. Evidence of support for the project from U.S. firms interested in participating.  h. Description of how applicant proposes to use the ITA emblem to further project goals. i. Draft success agreement outlining benefits to participating firms and their duty to report exports.\r\n\r\n3. Budget narrative attachment file (page limit: 20): a. Spreadsheet that breaks down the budget into the categories used on the SF-424A and apportions it over the award period. b. Supporting worksheets and explanations. c. Discussion of financial systems and projections that identify how, when, and from what sources the matching funds will be or have been raised.  d. List of financial assistance awards of  $40,000 or more received over the last five years.  e. Financial statements.  f. Evidence of commitment of cash or in-kind support.  g. Any additional evidence of financial responsibility.\r\n\r\n4. Other attachment file (page limit: 10): This must not include any documents that should be classified as forms, project narrative, or budget narrative. Most MDCP applications do not include this “other attachment” because the other three parts of the application encompass all necessary elements.\r\n\r\nEvery page of the application must be easily legible. Textual documents generated by an applicant should have a one-inch margin on either side and top and bottom, and the typeface should be no smaller than 11-point. Headers and footers can lie outside the margins. Pages that are not easily legible may be ignored by reviewers. \r\n"}</t>
  </si>
  <si>
    <t>A merit review panel of at least three senior ITA officials evaluates each MDCP application based on the following five criteria: potential to strengthen competitiveness; performance measurement; partnership potential with ITA and compatibility with ITA priorities; creativity and institutional capacity; and budget, cash match, and sustainability. Each application can receive up from 16 to 24  points for each of the five categories for a total possible score of 100. Once applications are received, applicants may not revise them. Unsuccessful applicants will be notified within 10 days after award decisions have been announced. Since the program began in 1993, ITA has made, on average, 7 awards per year.</t>
  </si>
  <si>
    <t>{"types":{"moe":false,"formula":false,"matching":true},"formula":{"title":"","chapter":"","part":"","subPart":"","publicLaw":"","description":""},"matching":{"requirementFlag":"mandatory","percent":"65","description":"Applicants match the federal share two-to-one. The first dollar of match must be cash. The second dollar of match may be cash or in-kind."},"moe":{"description":""}}</t>
  </si>
  <si>
    <t>{"awarded":"other","description":"Funds may be expended over a project period of at least three years but not to exceed five years from the start of the project period. Funds are available as soon as the approved project period begins.","awardedDescription":"Award recipients draw down funds as they incur project costs and request advances or reimbursements."}</t>
  </si>
  <si>
    <t>[{"code":"program","isSelected":true,"description":"Sixty (60) days after the end of each calendar quarter recipients report exports generated by project activity and project milestones."},{"code":"cash","isSelected":true,"description":"Thirty (30) days after the end of each calendar quarter recipients submit SF-425."},{"code":"progress","isSelected":true,"description":"Quarterly \"program\" reports described above register project progress."},{"code":"expenditure","isSelected":true,"description":"Quarterly financial report SF-425 described above summarize expenditures."},{"code":"performanceMonitoring","isSelected":true,"description":"Quarterly \"program\" reports described above allow ITA to monitor performance. ITA also monitors performance while working alongside recipient on project activity."}]</t>
  </si>
  <si>
    <t>All financial and programmatic records, supporting documents, statistical reports, and other records of recipients or sub recipients must be maintained in accordance with the terms of the award. Generally, the recipient must retain records for 3 years from the date on which the final expenditure report is submitted.</t>
  </si>
  <si>
    <t>13-1250-0-1-376;</t>
  </si>
  <si>
    <t>(Cooperative Agreements (Discretionary Grants)) FY 17$0.00; FY 18 est $0.00; FY 19 Estimate Not Available  FY 16$1,328,246.00; - Language in the appropriation bill will likely determine if funding for new awards will be available.</t>
  </si>
  <si>
    <t>Individual awards may not exceed $300,000.</t>
  </si>
  <si>
    <t>{"list":[{"fiscalYear":2016,"description":"On average from fiscal 1997 through fiscal 2016, for every $1 that ITA invested in MDCP awards, the funded projects generated $339 in exports."},{"fiscalYear":2017,"description":"Even though no new awards were made in fiscal 2017, there were 23 active MDCP projects. Recipients of MDCP awards continued to draw down award funds, which may be available for up to six years from the year of the award if a recipient receives an extension to its project period. During fiscal 2017, projects generated $363 million in exports."},{"fiscalYear":2018,"description":"MDCP is not called out in ITA's appropriation, so ITA funds MDCP competitions from its base. Although ITA lacked such base funding for new MDCP awards in fiscal 2018, ITA continued to cooperate on 20 active MDCP projects under awards made in fiscal years prior to 2017. During the first two quarters of fiscal 2018, projects had generated $108 million in exports."}],"isApplicable":true}</t>
  </si>
  <si>
    <t xml:space="preserve">Applicants can link to Internet sources for each of the authorities cited on CFDA.gov at export.gov/mdcp. This site also contains a mock application, directories of ITA officials to consult, and tips on preparing applications. </t>
  </si>
  <si>
    <t>{"flag":"appendix","description":"MDCP is managed from the headquarters office, which should be the applicant's initial point of contact for MDCP information.  In addition, applicants are encouraged to contact relevant ITA industry specialists in Washington, DC and their nearest ITA Export Assistance Center.  Contact information is available at export.gov/mdcp."}</t>
  </si>
  <si>
    <t>Bradlee W. Hess14th Street &amp; Constitution Ave., N.W., Room 20023, Washington, DC 20230 Email:&lt; a href='mailto:brad.hess@trade.gov'&gt;brad.hess@trade.gov&lt;/a&gt;Phone: 2024822969;</t>
  </si>
  <si>
    <t>http://www.export.gov/mdcp</t>
  </si>
  <si>
    <t>Fiscal Year2016: Five projects were funded in fiscal 2016, including an award of $260,112 to the American Society of Agricultural and Biological Engineers. During its five-year project, ASABE will organize U.S. industry technical experts to participate in the International Organization for Standards (ISO) technical committee 293 process to ensure future standards are not barriers to trade. See profile here:  https://www.trade.gov/mdcp/profile/profile-asabe-2016.aspFiscal Year2017: No awards were made in fiscal 2017.Fiscal Year2018: No awards were made in fiscal 2018.</t>
  </si>
  <si>
    <t>Each MDCP application is evaluated based on the following five criteria: potential to strengthen competitiveness; performance measurement; partnership potential with ITA and compatibility with ITA priorities; creativity and institutional capacity; and budget, cash match, and sustainability. Each application can receive up to 16 to 24 points in each of the five categories for a total possible score of 100._x000D_
_x000D_
Additional details on the selection criteria are published in the FFO, the annual solicitation for applications. The most recent solicitation is available at export.gov/mdcp.</t>
  </si>
  <si>
    <t>https://beta.sam.gov/fal/715549517e524606889820a5b3ae3303/view</t>
  </si>
  <si>
    <t>Export Licensing Service and Information</t>
  </si>
  <si>
    <t>(Export Control) Exporter Assistance Program</t>
  </si>
  <si>
    <t>BUREAU OF INDUSTRY AND SECURITY, COMMERCE, DEPARTMENT OF</t>
  </si>
  <si>
    <t>{"list":[{"authorizationTypes":{"USC":false,"act":false,"statute":false,"publicLaw":false,"executiveOrder":false}}]}</t>
  </si>
  <si>
    <t>Respond to the needs of the exporting community by telephone, in person, and through seminars and other outreach efforts in order to help exporters understand and comply with the Export Administration Regulations that involve the export of certain products and technical data requiring a special export license for shipments to foreign countries.</t>
  </si>
  <si>
    <t>Any person, firm, organization, or branch of government needing information or assistance on export control matters.</t>
  </si>
  <si>
    <t>{"description":"In person, by letter or telephone."}</t>
  </si>
  <si>
    <t>null</t>
  </si>
  <si>
    <t>13-0300-0-1-376;</t>
  </si>
  <si>
    <t xml:space="preserve">(Not Applicable) FY 07$1,753,000.00; FY 08 Estimate Not Available  FY 09 Estimate Not Available  - (Operations and administration) FY 07 $1,753,000; FY 08 est not available; and FY 09 est not reported. 
</t>
  </si>
  <si>
    <t>{"flag":"none","description":"Refer to Appendix IV of the Catalog for BIS Regional Office addresses."}</t>
  </si>
  <si>
    <t>Office of Exporter Services, Outreach and Educational Services Division, Room 1099, Department of Commerce, Washington, DC 20230 or Outreach and Educational Services Division, P.O. Box 273, Washington, DC 20044.  Telephone: (202) 482-4811.  Western Regional Office (Newport Beach, California) 3300 Irvine Avenue, Suite 345, Newport Beach, CA 92660.  Telephone: (949) 660-0144.  Western Regional Office (San Jose, CA) 111 N. Market Street, 6th Floor, San Jose, CA 95113.  Telephone: (408) 351-3378. , , ;</t>
  </si>
  <si>
    <t>http://www.bis.doc.gov.</t>
  </si>
  <si>
    <t>https://beta.sam.gov/fal/640fc88cd3af412f7651e60250ed4c53/view</t>
  </si>
  <si>
    <t>Investments for Public Works and Economic Development Facilities</t>
  </si>
  <si>
    <t>{"list":[{"act":{"description":"Public Works and Economic Development Act of 1965, as amended (42 U.S.C. § 3121 et seq.) (PWEDA):"},"authorizationTypes":{"act":true}}]}</t>
  </si>
  <si>
    <t>Through the Public Works program, EDA provides catalytic investments to help distressed communities build, design, or engineer critical infrastructure and facilities that will help implement regional development strategies and advance bottom-up economic development goals to promote regional prosperity. The Public Works program provides resources to meet the construction and/or infrastructure design needs of communities to enable them to become more economically competitive. Prior examples of investments EDA has supported through the Public Works program include projects supporting water and sewer system improvements, industrial parks, high-tech shipping and logistics facilities, workforce training facilities, business incubators and accelerators, brownfield redevelopment, technology-based facilities, wet labs, multi-tenant manufacturing facilities, science and research parks, and telecommunications infrastructure and development facilities. As noted above, investments made through the Public Works program must be aligned with a current CEDS or EDA-accepted regional economic development strategy and clearly lead to the creation or retention of long-term high-quality jobs. For example, under this program, EDA may provide funding to a consortium of eligible recipients to support the construction of a technology center that provides laboratory, office, and manufacturing space that leads to the creation of advanced manufacturing jobs. As another example, EDA may provide funding to a county government to support regional job creation in targeted cluster industries and expand those industries’ ability to export goods.</t>
  </si>
  <si>
    <t>EDA is not authorized to provide grants or cooperative agreements under its Public Works or EAA programs to individuals or to for-profit entities. Requests from such entities will not be considered for funding. Pursuant to Section 3 of PWEDA (42 U.S.C. § 3122) and 13 C.F.R. § 300.3, eligible applicants for EDA financial assistance under the Public Works and EAA programs include a(n): (i) District Organization of an EDA-designated Economic Development District; (ii) Indian Tribe or a consortium of Indian Tribes; (iii) State, county, city, or other political subdivision of a State, including a special purpose unit of a State or local government engaged in economic or infrastructure development activities, or a consortium of political subdivisions; (iv) institution of higher education or a consortium of institutions of higher education; or (v) public or private non-profit organization or association acting in cooperation with officials of a political subdivision of a State.</t>
  </si>
  <si>
    <t>{"description":"EDA will review and evaluate documentation submitted by the applicant to determine eligibility. EDA will reject any documentation of eligibility that the agency determines is inaccurate or incomplete, which may cause the proposal or application to be rejected. EDA reserves the right to request additional documentation or information from the applicant to make an eligibility determination. The proposed project must meet EDA’s distress criteria as of the date EDA receives a proposal or complete application for PRC review. However, if an award has not been made within six months of that date, EDA will then re-evaluate the project to determine continued eligibility for investment assistance. If the project no longer meets EDA’s distress criteria, the project will no longer be considered.\nFor construction projects (including design and engineering) the project must be located within an eligible Region.  EDA suggests that applicants work closely with the EDA representative listed for their State as they define an eligible project in their Region. \n\nEDA employs a two-phase review process for proposals/applications submitted under this NOFO. There are no submission deadlines. Proposals and applications will be accepted on an ongoing basis until the publication of a new EDAP NOFO, cancellation of this NOFO or all available funds have been expended. EDA intends to review proposal packages within 30 days of their receipt and review full applications within 60 days of receipt.","isApplicable":true}</t>
  </si>
  <si>
    <t>{"environmentalImpact":{"reports":[{"isSelected":true,"reportCode":"assessment"},{"isSelected":true,"reportCode":"ExecutiveOrder12372"},{"isSelected":true,"reportCode":"otherRequired"}]},"description":"NA"}</t>
  </si>
  <si>
    <t>{"description":"FY 2018 Economic Development Assistance Programs. Application submission and program requirements for EDA’s Public Works and Economic Adjustment Assistance programs","isApplicable":true}</t>
  </si>
  <si>
    <t>Staff in the applicable EDA regional office review complete applications for eligibility and compatibility with EDA's mission and funding priorities. Applications deemed eligible and at least minimally consistent with EDA's mission and funding priorities are referred to an Investment Review Committee, which recommends applications for funding to  the Regional Director. The Regional Director makes a funding determination as the Grants Officer for the respective region.</t>
  </si>
  <si>
    <t xml:space="preserve">Applications for renewal or supplementation of additional projects may compete with applications for new awards.  </t>
  </si>
  <si>
    <t>{"types":{"moe":false,"formula":false,"matching":true},"formula":{"title":"","chapter":"","part":"","subPart":"","publicLaw":"","description":""},"matching":{"requirementFlag":"voluntary","percent":"0","description":"Cost sharing is an essential element of any EDA project, and the availability and committed nature of matching funds is a competitiveness factor in evaluating applications against each other. Generally, the amount of an EDA award may not exceed 50 percent of the total cost of the project. Projects may receive an additional amount that may not exceed up to 30 percent of the total project cost, based on the relative needs of the Region in which the project will be located, as determined by EDA."},"moe":{"description":""}}</t>
  </si>
  <si>
    <t>{"awarded":"other","description":"EDA expects that all projects will proceed efficiently and expeditiously, and EDA encourages applicants to clearly document how quickly the applicant will be able to start and complete the proposed work. All construction projects are expected to be completed within five years from the date of award.","awardedDescription":"Funds are disbursed on a reimbursement basis."}</t>
  </si>
  <si>
    <t>[{"code":"program","isSelected":false,"description":""},{"code":"cash","isSelected":false,"description":""},{"code":"progress","isSelected":true,"description":"Project progress and financial reports are required, generally on a quarterly basis, as required by the Special Terms and Conditions governing the award. "},{"code":"expenditure","isSelected":true,"description":"EDA requires the submission of the SF-425 Federal Financial Report."},{"code":"performanceMonitoring","isSelected":true,"description":"EDA reviews progress and financial reports for compliance with all award terms and conditions, as well as EDA regulations.  EDA reserves the right to conduct site visits on an as-needed basis. "}]</t>
  </si>
  <si>
    <t>{"isApplicable":true,"description":"The applicant is reminded that EDA or the Department of Commerce’s Office of Inspector General also may conduct an audit of an award at any time."}</t>
  </si>
  <si>
    <t xml:space="preserve">All financial and programmatic records, supporting documents, statistical reports, and other records of recipients or sub-recipients are required to be maintained by the terms of the grant agreement._x000D_
_x000D_
</t>
  </si>
  <si>
    <t xml:space="preserve">(Project Grants) FY 17$100,000,000.00; FY 18 est $117,500,000.00; FY 19 est $0.00; FY 16$110,897,917.00; - </t>
  </si>
  <si>
    <t>The average size of a Public Works investment has been approximately $1.4 million, and investments generally range from $600,000 to $3,000,000. Historically, EDA has awarded funds for between 80 and 150 Public Works projects a year.</t>
  </si>
  <si>
    <t>Title 13 CFR Chapter III, Parts 300-302, 305, 310, and 314.</t>
  </si>
  <si>
    <t>Philip Saputo1401 Constitution Avenue, NW, Room 71030, Washington, DC 20230 Email:&lt; a href='mailto:psaputo@eda.gov'&gt;psaputo@eda.gov&lt;/a&gt;Phone: (202) 400-0662;</t>
  </si>
  <si>
    <t>https://www.eda.gov/funding-opportunities/</t>
  </si>
  <si>
    <t xml:space="preserve">11.307 Economic Adjustment Assistance; </t>
  </si>
  <si>
    <t>EDA will review all applications for investment assistance against the evaluation criteria outlined in the applicable Federal Funding Opportunity, which generally includes a review of the feasibility of the budget presented, conformance with EDA statutory and regulatory requirements, and alignment with strategic areas of interest and priority considerations identified in the applicable announcement.  For more information on these investment priorities and current funding opportunities, go to http://www.eda.gov.</t>
  </si>
  <si>
    <t>https://beta.sam.gov/fal/ac9ce88276d34f299e8d3bbda42dca08/view</t>
  </si>
  <si>
    <t>Economic Development Support for Planning Organizations</t>
  </si>
  <si>
    <t xml:space="preserve">Planning Investments and Comprehensive Economic Development Strategies_x000D_
</t>
  </si>
  <si>
    <t>{"list":[{"act":{"description":"Public Works and Economic Development Act of 1965, as amended (PWEDA) (42 U.S.C. § 3121 et seq.)"},"authorizationTypes":{"act":true}}]}</t>
  </si>
  <si>
    <t xml:space="preserve">Through the Planning program, EDA provides assistance to eligible recipients to create regional economic development plans in order to stimulate and guide the economic development efforts of a community or region.  As part of this program, EDA supports Partnership Planning investments to facilitate the development, implementation, revision, or replacement of Comprehensive Economic Development Strategies (CEDS), which leverage the unique assets of their respective regions to help create and retain higher-skill, higher-wage jobs, particularly for the unemployed and underemployed in the Nation’s most economically distressed regions.  _x000D_
_x000D_
To facilitate CEDS, EDA provides Partnership Planning grants to the designated planning organization (e.g., District Organization) serving EDA-designated Economic Development Districts (EDDs) throughout the Nation.  These planning organizations are typically recognized by the State in which they reside as multi-jurisdictional councils of governments, regional commissions, or planning and development centers.  Partnership Planning grants enable planning organizations to manage and coordinate the development and implementation of CEDS.  In addition, EDA provides Partnership Planning grants to Indian Tribes to help organize and assist with the implementation of economic development activities within their areas.  The majority of funding under the Planning program is for Partnership Planning grants for Indian Tribes and EDA-designated EDDs._x000D_
_x000D_
The Planning program also helps support planning organizations and other eligible recipients, including District Organizations and Indian Tribes, with Short-Term and State Planning efforts in order to stimulate and guide the creation and/or retention of higher-skill, higher-wage jobs, particularly for the unemployed and underemployed in the Nation’s most economically distressed regions.  For example, EDA might provide Short-Term Planning funding to a coalition of Tribal and regional organizations to plan a coordinated response to the sudden loss of a major employer in the affected area(s)._x000D_
</t>
  </si>
  <si>
    <t>Pursuant to PWEDA, eligible applicants for and recipients of EDA investment assistance include a(n): (a) District Organization (as defined in 13 CFR 304.2); (b) Indian Tribe or a consortium of Indian Tribes; (c) State, city, or other political subdivision of a State, including a special purpose unit of a State or local government engaged in economic or infrastructure development activities, or a consortium of political subdivisions; (d) institution of higher education or a consortium of institutions of higher education; or (e) public or private non-profit organization or association acting in cooperation with officials of a political subdivision of a State. See section 3 of PWEDA (42 U.S.C. § 3122) and 13 CFR § 300.3. As used in this paragraph, State includes the Commonwealth of Puerto Rico, the U.S. Virgin Islands, Guam, American Samoa, and the Commonwealth of the Northern Mariana Islands, the Republic of the Marshall Islands, the Federated States of Micronesia, and the Republic of Palau. See 13 CFR § 300.3 and 301.2.</t>
  </si>
  <si>
    <t>EDA Planning investments provide support to Planning Organizations for the development, implementation, revision, or replacement of a CEDS. They also may provide support for related short-term planning investments and State plans designed to create and retain higher-skill, higher-wage jobs, particularly for the unemployed and underemployed in the nation's most economically distressed regions.</t>
  </si>
  <si>
    <t>{"description":"To be considered for EDA assistance, applicants must first submit a complete EDA application package. The applicant must provide a list of its proposed Strategy Committee members. The Committee must represent the main economic interests of the Region and must include Private Sector Representatives as a majority of its membership. The applicant should ensure that the Strategy Committee includes public officials, community leaders, representatives of workforce development boards, institutions of higher education, minority and labor groups, and private individuals. The Strategy Committee representing Indian Tribes or States may vary. Applicants must also submit documentation of matching fund availability. Finally, non-profit applicants will be asked to provide additional documentation. ","isApplicable":true}</t>
  </si>
  <si>
    <t>{"environmentalImpact":{"reports":[{"isSelected":false,"reportCode":"statement"},{"isSelected":false,"reportCode":"assessment"},{"isSelected":true,"reportCode":"ExecutiveOrder12372"},{"isSelected":true,"reportCode":"otherRequired"}]},"description":"Preapplication coordination is not required, but EDA offers applicants assistance in developing applications through its network of field-based Economic Development Representatives (EDRs). "}</t>
  </si>
  <si>
    <t>{"description":"For information on the application process you may access the applicable federal funding opportunity (FFO) announcement for Planning investment assistance at www.grants.gov and at www.eda.gov. EDA will review each application for Planning investment assistance in accordance with the evaluation criteria, funding priorities, and selection procedures set forth in the applicable FFO."}</t>
  </si>
  <si>
    <t>Staff in the applicable EDA regional office review applications for eligibility and compatibility with EDA’s mission and funding priorities. Applications deemed eligible and at least minimally consistent with EDA’s mission and funding priorities are referred to an Investment Review Committee, which recommends applications for funding to the Regional Director. The Regional Director makes a funding determination and sends a recommendation to EDA Headquarters for concurrence.</t>
  </si>
  <si>
    <t>EDA accepts new applications on a rolling basis and announces awards throughout the year. For continuation awards, regional offices may impose their own deadline for submission based on the previous award's period of performance.</t>
  </si>
  <si>
    <t>For continuation awards, regional offices may impose their own deadline for submission based on the previous award's period of performance.</t>
  </si>
  <si>
    <t>{"types":{"moe":false,"formula":false,"matching":true},"formula":{"title":"","chapter":"","part":"","subPart":"","publicLaw":"","description":""},"matching":{"requirementFlag":"voluntary","percent":"0","description":"The minimum EDA investment rate for planning projects is 50 percent, and the maximum allowable EDA investment rate may generally not exceed 80 percent."},"moe":{"description":""}}</t>
  </si>
  <si>
    <t>{"awarded":"quarterly","description":"Most grants are for 36-month periods. "}</t>
  </si>
  <si>
    <t>[{"code":"program","isSelected":false,"description":""},{"code":"cash","isSelected":false,"description":""},{"code":"progress","isSelected":true,"description":"Grant recipients must submit financial and project progress reports either on a quarterly or bi-annual basis, as required by the Special Terms and Conditions (SAC) of the award.   Recipients receiving CEDS assistance must submit an updated CEDS at least once every three years. "},{"code":"expenditure","isSelected":true,"description":"EDA requires the submission of the SF-425 Federal Financial Report."},{"code":"performanceMonitoring","isSelected":true,"description":"EDA may elect to conduct site visits."}]</t>
  </si>
  <si>
    <t>All financial and programmatic records, supporting documents, statistical reports, and other records of recipients and sub-recipients must be maintained according to the terms of the investment award.</t>
  </si>
  <si>
    <t xml:space="preserve">(Project Grants) FY 17$30,000,000.00; FY 18 est $33,000,000.00; FY 19 est $0.00; FY 16$29,955,674.00; - </t>
  </si>
  <si>
    <t xml:space="preserve">The average size of a Planning investment has been approximately $70,000, and investments generally range from $40,000 to $200,000.  </t>
  </si>
  <si>
    <t>13 CFR Parts 300-303.</t>
  </si>
  <si>
    <t>David Ives1401 Constitution Avenue, NW Room 71030, Washington, DC 20230 Email:&lt; a href='mailto:dives@eda.gov'&gt;dives@eda.gov&lt;/a&gt;Phone: 202-482-0529;</t>
  </si>
  <si>
    <t xml:space="preserve">In addition to evaluating applications based on EDA's mission, funding priorities, and the evaluation criteria laid out in the applicable FFO, EDA also considers:_x000D_
(1) The proposed scope of work for the development, implementation, revision or replacement of the CEDS, or the relation of the CEDS to the proposed short-term planning activities or the State plan;_x000D_
(2) The qualifications of the applicant to implement the goals and objectives resulting from the CEDS, short-term planning activities or the State plan;_x000D_
(3) The involvement of the Region's business leadership at each stage of the preparation of the CEDS, short-term planning activities or State plan;_x000D_
(4) The extent of broad-based representation and involvement of the Region's civic, business, labor, minority and other interests in the proposed economic development activities; and_x000D_
(5) The feasibility of the proposed scope of work to create and retain higher-skill, higher-wage jobs through implementation of the CEDS._x000D_
_x000D_
In addition, for continuation awards, funded recipients are evaluated on the basis of the extent_x000D_
of continuing economic distress within the Region, their past performance, and the overall effectiveness of their_x000D_
CEDS._x000D_
_x000D_
For Planning Investment awards to a State, EDA will also consider the extent to which the State will integrate and coordinate its CEDS with local and Economic Development District plans._x000D_
</t>
  </si>
  <si>
    <t>https://beta.sam.gov/fal/7838338012b543eabc3b33bc87bc0dc3/view</t>
  </si>
  <si>
    <t>Economic Development Technical Assistance</t>
  </si>
  <si>
    <t>National Technical Assistance</t>
  </si>
  <si>
    <t>{"list":[{"act":{"description":"Public Works and Economic Development Act of 1965, as amended (42 U.S.C. § 3121 et seq.) (PWEDA). Effective date: 5/31/2018"},"authorizationTypes":{"act":true}}]}</t>
  </si>
  <si>
    <t>EDA’s NTA program supports a small number of projects that provide technical assistance at a national scope. These projects support best practices among communities trying to solve problems related to economic development goals. By working in conjunction with its national technical assistance partners, EDA helps States, local governments, and community-based organizations to achieve their highest economic potential. The NTA program supports activities that are beneficial to the economic development community nationwide and includes, but is not limited to, outreach, training, and information dissemination. It can also provide assistance with implementation of economic development best practices and proven techniques.</t>
  </si>
  <si>
    <t>Pursuant to PWEDA, eligible applicants for and eligible recipients of EDA investment assistance under this NOFO include a(n):
a. District Organization;
b. Indian Tribe or a consortium of Indian Tribes;
c. State, county, city, or other political subdivision of a State, including a special purpose unit of a State or local government engaged in economic or infrastructure development activities, or a consortium of political subdivisions;
d. Institution of higher education or a consortium of institutions of higher education;
e. Public or private non-profit organization or association acting in cooperation with officials of a political subdivision of a State;
f. A private individual or
g. For-profit organization,.</t>
  </si>
  <si>
    <t>• Description of the technical assistance that will be provided to stakeholders;
• Description of how the proposed project increases the economic development capacity of individuals, firms, or communities;
• Discussion of how the project will stimulate economic development in distressed regions; and
• Explanation of how the proposed project supports EDA’s mission to lead the Federal economic development agenda by promoting innovation and competitiveness, preparing and supporting American regions for growth and success in the global economy.</t>
  </si>
  <si>
    <t>{"description":"To be considered for EDA investment assistance, applicants must first submit a complete EDA application package, as specified by the applicable Federal Funding Opportunity, which generally includes requirements for project narratives, budget narratives, and the resumes of key personnel. Non-profit applicants applying for technical assistance may be asked to provide additional documentation, including documentation of Good Standing in the State in which they operate. ","isApplicable":false}</t>
  </si>
  <si>
    <t>EDA will award investment assistance in accord with the procedures set forth in the applicable announcement of NOFO.</t>
  </si>
  <si>
    <t>{"types":{"moe":false,"formula":false,"matching":true},"formula":{"title":"","chapter":"","part":"","subPart":"","publicLaw":"","description":""},"matching":{"requirementFlag":"voluntary","percent":"0","description":"EDA encourages cost sharing, and applications that include matching funds may be more competitive than those that do not. Generally, the amount of an EDA award may not exceed 50 percent of the total cost of the project. However, for RNTA awards, the Assistant Secretary of Commerce for Economic Development (Assistant Secretary) has the discretion to establish a maximum Investment Rate of up to 100 percent where the project: (i) Merits, and is not otherwise feasible without, an increase to the Investment Rate; or (ii) Will be of no or only incidental benefit to the Eligible Recipient."},"moe":{"description":""}}</t>
  </si>
  <si>
    <t>{"awarded":"other","description":"EDA anticipates a twelve (12) to eighteen (18) month project period for investments funded under this NOFO, subject to the availability of funds, EDA policy, and satisfactory performance under the award. Applicants should ensure that their proposal and budget clearly specify how they will complete the scope of work outlined above within this timeframe. A typical project period begins with an initial kickoff meeting between the recipient and EDA staff to discuss project scope and to ensure that all parties are in agreement as to the project terms. After the initial meeting, the recipient generally will be required to submit a final work plan to EDA staff for review and approval. Progress and financial reports and project work will be submitted to EDA based on the dates agreed to during the initial meeting and as outlined in the Special Award Conditions.","awardedDescription":"In accordance with the grant terms and conditions."}</t>
  </si>
  <si>
    <t>[{"code":"program","isSelected":false,"description":""},{"code":"cash","isSelected":false,"description":""},{"code":"progress","isSelected":true,"description":"Project progress and financial reports are required, generally on a quarterly basis, as required by the Special Terms and Conditions governing the award. "},{"code":"expenditure","isSelected":true,"description":"EDA requires the submission of the SF-425 Federal Financial Report."},{"code":"performanceMonitoring","isSelected":true,"description":"EDA reviews progress and financial reports for compliance with all award terms and conditions, as well as EDA regulations. EDA reserves the right to conduct site visits on an as-needed basis. "}]</t>
  </si>
  <si>
    <t>All financial and programmatic records, supporting documents, statistical reports, and other records of recipients and sub-recipients are required to be maintained by the terms of the agreement.</t>
  </si>
  <si>
    <t xml:space="preserve">(Project Grants) FY 17$1,000,000.00; FY 18 est $1,000,000.00; FY 19 est $0.00; FY 16$10,321,215.00; - </t>
  </si>
  <si>
    <t>In recent years, the average size of R&amp;E and NTA investments has been approximately $350,000, and investments generally range from $200,000 to $500,000. Historically, EDA has funded approximately five R&amp;E projects per year and three NTA projects. EDA anticipates making similar awards in FY 2018-2020, subject to availability of funds.</t>
  </si>
  <si>
    <t>13 C.F.R. parts 300-302, 306.</t>
  </si>
  <si>
    <t>David Ives1401 Constitution Avenue, NW Room 71030, Washington, DC 20230 Email:&lt; a href='mailto:dives@eda.gov'&gt;dives@eda.gov&lt;/a&gt;Phone: 202-482-0529;Ryan M. Smith1401 Constitution Ave., NW, Room 71030, Washington, DC 20230 Email:&lt; a href='mailto:rsmith2@eda.gov'&gt;rsmith2@eda.gov&lt;/a&gt;Phone: 2024821464;</t>
  </si>
  <si>
    <t>The evaluation criteria are set forth in the applicable  NOFO.</t>
  </si>
  <si>
    <t>https://beta.sam.gov/fal/fc291c4bbf9144d984c63faca79a93fb/view</t>
  </si>
  <si>
    <t>Economic Adjustment Assistance</t>
  </si>
  <si>
    <t>Economic Adjustment</t>
  </si>
  <si>
    <t>{"list":[{"act":{"description":"Section 209 of the Public Works and Economic development Act of 1965, as amended (PWEDA), (42 U.S.C. § 3149)"},"authorizationTypes":{"act":true}}]}</t>
  </si>
  <si>
    <t>Through the EAA program, EDA provides investments that support a wide range of construction and non-construction activities (including infrastructure, design and engineering, technical assistance, economic recovery strategies, and capitalization or re-capitalization of Revolving Loan Funds (RLF)) in regions experiencing severe economic dislocations that may occur suddenly or over time. EDA utilizes EAA investments to provide resources that help communities experiencing or anticipating economic dislocations to plan and implement specific solutions to leverage their existing regional economic advantages to support economic development and job creation. Like Public Works investments, EAA investments are designed to help communities catalyze public-private partnerships to foster collaboration, attract investment, create jobs, and foster economic resiliency and prosperity. For example, EDA might provide funding to a university or community college to create and launch an economic diversification strategy to promote and enhance the growth of emerging industries in a region facing job losses due to declines in regionally important industries. As another example, EDA might provide funding to a city to support the construction of a publicly-owned multi-tenant business and industrial facility to house early-stage businesses.  EDA designates a portion of its EAA funding to support communities and regions that have been negatively impacted by changes in the coal economy.
To support these projects, EDA prioritizes ACC implementation projects and activities that:
o Will produce multiple economic and workforce development outcomes, such as promoting regional economic growth and diversification, new job creation, and re-employment opportunities for displaced coal economy workers; and
o Are specifically identified under local and regional economic development plans that have been collaboratively produced by diverse local and regional stakeholders.
Under this NOFO, EDA will also support ACC planning through strategy grants that develop, update, or refine a CEDS or an equivalent planning document.</t>
  </si>
  <si>
    <t>Beneficiaries of investments made under Economic Adjustment are those communities who satisfy one or more of the economic distress and/or “Special Need” criteria set forth in 13 C.F.R.§  301.3(a) and 13 C.F.R. § 300.3 to revitalize, expand, or upgrade their economic development assets to attract new industry, encourage business expansion, diversify their local economies, and generate or retain long-term private sector jobs and capital investments.  Investments are intended to alleviate long-term deterioration and sudden and severe economic dislocation in distressed communities and regions.</t>
  </si>
  <si>
    <t>{"description":"EDA will review and evaluate documentation submitted by the applicant to determine eligibility. EDA will reject any documentation of eligibility that the agency determines is inaccurate or incomplete, which may cause the proposal or application to be rejected. EDA reserves the right to request additional documentation or information from the applicant to make an eligibility determination. The proposed project must meet EDA’s distress criteria as of the date EDA receives a proposal or complete application for PRC review. However, if an award has not been made within six months of that date, EDA will then re-evaluate the project to determine continued eligibility for investment assistance. If the project no longer meets EDA’s distress criteria, the project will no longer be considered. For construction projects (including design and engineering) the project must be located within an eligible Region. EDA suggests that applicants work closely with the EDA representative listed for their State as they define an eligible project in their Region. EDA employs a two-phase review process for proposals/applications submitted under this NOFO. There are no submission deadlines. Proposals and applications will be accepted on an ongoing basis until the publication of a new EDAP NOFO, cancellation of this NOFO or all available funds have been expended. EDA intends to review proposal packages within 30 days of their receipt and review full applications within 60 days of receipt.\n2 CFR 200, Subpart E - Cost Principles applies to this program.","isApplicable":true}</t>
  </si>
  <si>
    <t>{"environmentalImpact":{"reports":[{"isSelected":true,"reportCode":"assessment"},{"isSelected":true,"reportCode":"ExecutiveOrder12372"},{"isSelected":true,"reportCode":"otherRequired"}]},"description":"Preapplication coordination is required. An environmental impact assessment is required for this listing.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</si>
  <si>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Staff in the applicable EDA regional office review complete applications for eligibility and compatibility with EDA's mission and funding priorities. Applications deemed eligible and at least minimally consistent with EDA's mission and funding priorities are referred to an Investment Review Committee, which recommends applications for funding to the Regional Director. The Regional Director makes a funding determination as the Grants Officer for the respective region.</t>
  </si>
  <si>
    <t>{"types":{"moe":false,"formula":false,"matching":true},"matching":{"requirementFlag":"voluntary","percent":"0","description":"Generally, the amount of the EDA grant may not exceed 50 percent of the total cost of the project. Projects may receive an additional amount that shall not exceed 30 percent, based on the relative needs of the region in which the project will be located, as determined by EDA.\r\n\r\nIn the case of EDA investment assistance to a(n) (i) Indian Tribe, (ii) State (or political subdivision of a State) that the Assistant Secretary determines has exhausted its effective taxing and borrowing capacity, or (iii) non-profit organization that the Assistant Secretary determines has exhausted its effective borrowing capacity, the Assistant Secretary has the discretion to establish a maximum EDA investment rate of up to 100 percent of the total project cost.\r\n"}}</t>
  </si>
  <si>
    <t>{"awarded":"other","description":"EDA expects that all projects will proceed efficiently and expeditiously, and EDA encourages applicants to clearly document how quickly the applicant will be able to start and complete the proposed work. All construction projects are expected to be completed within five years from the date of award.","awardedDescription":"As stated in the award terms and conditions. Funds are disbursed on a reimbursement basis."}</t>
  </si>
  <si>
    <t>[{"code":"program","isSelected":false},{"code":"cash","isSelected":false},{"code":"progress","isSelected":true,"description":"Project progress and financial reports are required, generally on a quarterly basis, as required by the Special Terms and Conditions governing the award. EDA reviews progress and financial reports for compliance with all award terms and conditions, as well as EDA regulations. "},{"code":"expenditure","isSelected":true,"description":"EDA requires the submission of the SF-425 Federal Financial Report."},{"code":"performanceMonitoring","isSelected":true,"description":"EDA reserves the right to conduct site visits on an as-needed basis.."}]</t>
  </si>
  <si>
    <t>{"isApplicable":true,"description":"Single or program-specific audits shall be performed. The applicant is reminded that EDA or the Department of Commerce’s Office of Inspector General also may conduct an audit of an award at any time."}</t>
  </si>
  <si>
    <t>All financial and programmatic records, supporting documents, statistical reports and other records of recipients and sub-recipients are required to be maintained by the terms of the agreement.</t>
  </si>
  <si>
    <t>(Project Grants (Cooperative Agreements)) FY 18 Estimate Not Available  FY 16$53,787,463.00; FY 17 est $48,000,000.00;</t>
  </si>
  <si>
    <t>The average size of an EAA investment has been approximately $650,000, and investments generally range from $150,000 to $1,000,000. Historically, EDA has awarded funds for between 70 and 140 EAA projects a year.</t>
  </si>
  <si>
    <t>13 CFR parts 300-302, 307.</t>
  </si>
  <si>
    <t xml:space="preserve">11.303 Economic Development Technical Assistance; 11.300 Investments for Public Works and Economic Development Facilities; 11.302 Economic Development Support for Planning Organizations; </t>
  </si>
  <si>
    <t>EDA will review all applications for investment assistance against the evaluation criteria outlined in the applicable NOFO, which generally includes a review of the feasibility of the budget presented,  conformance with EDA statutory and regulatory requirements, and alignment with strategic areas of interest and priority considerations identified in the applicable announcement.  For more information on these investment priorities and current funding opportunities, go to http://www.eda.gov.</t>
  </si>
  <si>
    <t>Jan 01,1975</t>
  </si>
  <si>
    <t>https://beta.sam.gov/fal/e553983f78ec4256840ded687c1b3358/view</t>
  </si>
  <si>
    <t>Research and Evaluation Program</t>
  </si>
  <si>
    <t>{"list":[{"act":{"description":"Public Works and Economic Development Act of 1965, as amended (42 U.S.C. § 3121 et seq.) (PWEDA). Effective date: 5/31/2018."},"authorizationTypes":{"act":true}}]}</t>
  </si>
  <si>
    <t>Through the R&amp;E program, EDA supports the development of tools, recommendations, and resources that shape Federal economic development policies and inform economic development decision-making. R&amp;E program investments provide critical, cutting-edge research and best practices to regional, state, and local practitioners in the economic development field, thereby enhancing understanding and implementation of economic development concepts throughout the country. EDA also regularly evaluates the impacts and outcomes of its various programs as a means of identifying policy and program modifications that will increase the Agency’s efficiency and effectiveness.</t>
  </si>
  <si>
    <t>Pursuant to PWEDA, eligible applicants for and eligible recipients of EDA investment assistance under this NOFO include a(n):
a. District Organization;
b. Indian Tribe or a consortium of Indian Tribes;
c. State, county, city, or other political subdivision of a State, including a special purpose unit of a State or local government engaged in economic or infrastructure development activities, or a consortium of political subdivisions;
d. Institution of higher education or a consortium of institutions of higher education;
e. Public or private non-profit organization or association acting in cooperation with officials of a political subdivision of a State;
f. A private individual or
g. For-profit organization</t>
  </si>
  <si>
    <t xml:space="preserve">Not applicable. Research and Evaluation investments are designed to finance projects for research into techniques that promote competitiveness and innovation in urban and rural regions throughout the United States._x000D_
_x000D_
</t>
  </si>
  <si>
    <t>{"description":"Researcher qualifications are considered in the application review process. Applicants must have demonstrated expertise in the proposed area of study. ","isApplicable":true}</t>
  </si>
  <si>
    <t>{"description":"Applicants should submit applications in accordance with the requirements of 13 C.F.R. part 306 and the applicable federal funding opportunity (FFO) announcement. EDA Headquarters can provide assistance in connection with proposed Research and Evaluation projects. Costs will be determined in accordance with applicable federal cost principles and uniform administrative requirements.\r\n"}</t>
  </si>
  <si>
    <t>The Assistant Secretary of Commerce for Economic Development (Assistant Secretary), or other designated individual, is the selecting official for Research and Evaluation projects. EDA will award investment assistance in accord with the procedures set forth in the applicable FFO.</t>
  </si>
  <si>
    <t>Generally, two months are required for EDA to reach a final decision after receipt of a completed application that meets all requirements.</t>
  </si>
  <si>
    <t>{"types":{"moe":false,"formula":true,"matching":true},"formula":{"title":"13","chapter":"3","part":"306","subPart":"A","publicLaw":"108-373","description":""},"matching":{"requirementFlag":"voluntary","percent":"50","description":"All matching shares must be allowable based on cost principles applicable to award."},"moe":{"description":""}}</t>
  </si>
  <si>
    <t>{"awarded":"other","description":"EDA anticipates a twelve (12) to eighteen (18) month project period for investments funded under this NOFO, subject to the availability of funds, EDA policy, and satisfactory performance under the award.","awardedDescription":"Awards are released by reimbursement based on project expenses."}</t>
  </si>
  <si>
    <t>[{"code":"program","isSelected":false,"description":""},{"code":"cash","isSelected":false,"description":""},{"code":"progress","isSelected":true,"description":"Grantees are required to provide project progress and financial reports, generally on a quarterly basis, in accordance with the applicable terms and conditions of the award. "},{"code":"expenditure","isSelected":true,"description":"EDA requires the submission of the SF-425 Federal Financial Report."},{"code":"performanceMonitoring","isSelected":true,"description":"EDA reserves the right to conduct site visits."}]</t>
  </si>
  <si>
    <t>All financial and programmatic records, supporting documents, statistical reports, and other records of recipients or sub-recipients must be maintained pursuant to the terms of investment award.</t>
  </si>
  <si>
    <t xml:space="preserve">(Project Grants (Cooperative Agreements)) FY 17$1,500,000.00; FY 18 est $1,500,000.00; FY 19 est $0.00; FY 16$1,051,000.00; - </t>
  </si>
  <si>
    <t>In recent years, the average size of R&amp;E and NTA investments has been approximately $350,000, and investments generally range from $200,000 to $500,000. Historically, EDA has funded approximately five R&amp;E projects per year.</t>
  </si>
  <si>
    <t>13 CFR parts 300-302, 306.</t>
  </si>
  <si>
    <t>{"flag":"none","description":"Refer to Appendix IV of the Catalog for EDA regional office contact information."}</t>
  </si>
  <si>
    <t>Ryan M. Smith1401 Constitution Ave., NW, Room 71030, Washington, DC 20230 Email:&lt; a href='mailto:rsmith2@eda.gov'&gt;rsmith2@eda.gov&lt;/a&gt;Phone: 202-482-1464;</t>
  </si>
  <si>
    <t>EDA will review all Research and Evaluation applications for the feasibility of the budget presented and conformance with EDA statutory, regulatory requirements, and those enumerated in the applicable federal funding opportunity (FFO). Applications must meet EDA's investment policy guidelines as set forth in 13 C.F.R. § 301.8, the requirements of 13 C.F.R. part 306, as applicable, and other requirements as provided in the applicable FFO.</t>
  </si>
  <si>
    <t>https://beta.sam.gov/fal/c921011a907e4b2c8c296c83f0fd8e17/view</t>
  </si>
  <si>
    <t>Trade Adjustment Assistance for Firms</t>
  </si>
  <si>
    <t>{"list":[{"act":{"description":"Trade Act of 1974, as amended (19 U.S.C. § 2341 et seq.)."},"publicLaw":{"congressCode":"114","number":"27"},"authorizationTypes":{"act":true,"publicLaw":true}}]}</t>
  </si>
  <si>
    <t>The Trade Adjustment Assistance for Firms (TAAF) program helps economically distressed U.S. business in building strategies to increase exports and thereby create jobs. The program provides technical assistance to U.S. businesses that have lost sales and employment due to increased imports of similar goods and services. Technical assistance is provided through a nationwide network of eleven Economic Development Administration (EDA) funded Trade Adjustment Assistance Centers (TAACs).</t>
  </si>
  <si>
    <t>Section 253 of the Trade Act (19 U.S.C. § 2343(b)) provides that grants may be awarded to "intermediary organizations (including Trade Adjustment Assistance Centers)" to provide assistance to trade-injured firms. For an industry association or other organizations to be eligible for industry assistance under section 265 of the Trade Act (19 U.S.C. § 2355(a)), the applicant must submit evidence demonstrating that the industry faces import competition and includes a substantial number of Trade Act-certified firms or worker groups.</t>
  </si>
  <si>
    <t xml:space="preserve">Only firms certified by EDA on behalf of the Secretary of Commerce are eligible for assistance under the TAAF program. Industries that can demonstrate they have been injured by imports and have a substantial number of Trade Act certified firm or worker groups may also benefit. The principal benefit is cost-shared technical assistance: the TAA program pays up to one-half of the cost of assistance by private-sector consultants and contractors for operational improvements at certified firms._x000D_
_x000D_
</t>
  </si>
  <si>
    <t>{"description":"The TAACs act as intermediaries for this program between EDA and the firm. Entities seeking industry-wide assistance must contact EDA staff to discuss their needs, describe the import injury and determine if funding is available for industry-wide projects. 2 CFR 200, Subpart E - Cost Principles applies to this program.","isApplicable":true}</t>
  </si>
  <si>
    <t>{"description":"2 CFR 200, Uniform Administrative Requirements, Cost Principles, and Audit Requirements for Federal Awards applies to this program. The nationwide network of TAACs apply to EDA each year for funding for the coming fiscal year. Industry associations or other organizations seeking industry assistance must submit adjustment proposals to the applicable TAAC center."}</t>
  </si>
  <si>
    <t xml:space="preserve">Awards to TAACs are made based upon submitted applications, previous performance under cooperative agreements with EDA, and the availability of funds. Acceptance of an application or amended application for a cooperative agreement does not ensure funding by EDA. </t>
  </si>
  <si>
    <t>EDA is statutorily required to review petitions for certification of eligibility under the program within 40 days of petition acceptance; and has 60 days to make a final determination on an adjustment proposal.</t>
  </si>
  <si>
    <t>Generally, the cooperative agreement to the TAAC is to provide up to five years of services to import-impact firms.</t>
  </si>
  <si>
    <t>{"awarded":"other","description":"Generally, the cooperative agreement to the TAAC is to provide up to five years of services to import-impact firms. The TAA program is a nationwide federal program designed to help U.S. firms that have experienced business decline and loss of employment due to imports of like or directly competitive products. See the following for information on how assistance is awarded/released. ","awardedDescription":"Generally, grants are awarded annually.  "}</t>
  </si>
  <si>
    <t>[{"code":"program","isSelected":true,"description":"Periodic reporting of operating results and progress, financial statements, and summary of funds spent, consistent with EDA’s Government Performance Results Act (GPRA) reporting requirements."},{"code":"cash","isSelected":false},{"code":"progress","isSelected":true,"description":"TAACs are required to submit quarterly and annual reports on their progress. Other ad-hoc reports may be requested."},{"code":"expenditure","isSelected":true,"description":"EDA requires the submission a Form SF-425 Federal Financial Report. "},{"code":"performanceMonitoring","isSelected":true,"description":"EDA reserves the right to conduct site visits."}]</t>
  </si>
  <si>
    <t>{"isApplicable":true,"description":"As TAAF grantees expend financial assistance of $750,000 or more in Federal awards, they are required to submit audit conducted for that year. Compliance is a condition of their awards."}</t>
  </si>
  <si>
    <t>Records are required to be maintained for at least three years. All financial and programmatic records, supporting documents, statistical reports, and other records of recipients or sub-recipients are required to be maintained by the terms of the agreement. The recipient must retain records for at least three years after submission of the final financial report, and have them readily available for inspection and audit.</t>
  </si>
  <si>
    <t xml:space="preserve">(Cooperative Agreements) FY 17$13,309,066.00; FY 18 est $13,000,000.00; FY 19 est $0.00; FY 16$20,219,553.00; - </t>
  </si>
  <si>
    <t>Awards range between $1M-$1.6M.</t>
  </si>
  <si>
    <t xml:space="preserve">Copies of pertinent regulations (13 C.F.R. Part 315), guidelines, and forms are available from EDA, the TAACs or the TAAC website at www.taacenters.org. Allowable costs will be determined in accordance with the Uniform Administrative Requirements, Cost Principles, and Audit Requirements for Federal Awards, as codified at 2 C.F.R. Part 200._x000D_
</t>
  </si>
  <si>
    <t>{"flag":"appendix","description":"http://taacenters.org/."}</t>
  </si>
  <si>
    <t>Miriam J. Kearse1401 Constitution Avenue NW_x000D_
Suite 71030, Washington, DC 20230 Email:&lt; a href='mailto:mkearse@eda.gov'&gt;mkearse@eda.gov&lt;/a&gt;Phone: 202-482-0556;</t>
  </si>
  <si>
    <t xml:space="preserve">17.245 Trade Adjustment Assistance; </t>
  </si>
  <si>
    <t>EDA may invite new TAACs to submit applications through an applicable Federal Funding Opportunity (FFO) announcement. EDA may invite existing (currently funded) TAACs to submit either new or amended applications provided they have performed successfully and complied with previous conditions in their cooperative agreements with EDA and contingent upon the availability of funds. EDA generally evaluates existing (currently funded) TAACs based on: (i) performance under cooperative agreements with EDA and compliance with terms and conditions if such cooperative agreements; (ii) proposed scope of work, budget and application or amended application; and (iii) availability of funds.</t>
  </si>
  <si>
    <t>https://beta.sam.gov/fal/7111bd5a9b7a428aaaba4c0cfdb31486/view</t>
  </si>
  <si>
    <t>Geodetic Surveys and Services (Geodesy and Applications of the National Geodetic Reference System)</t>
  </si>
  <si>
    <t>Geodetic and Hydrographic Surveys</t>
  </si>
  <si>
    <t>{"list":[{"act":{"description":"Coast and Geodetic Survey Act,"},"publicLaw":{"congressCode":"80","number":"373"},"USC":{"title":"33","section":"892"},"authorizationTypes":{"USC":true,"act":true,"statute":false,"publicLaw":true,"executiveOrder":false},"usc":{"title":"33","section":"892"}},{"act":{"description":"Commerce and Trade"},"USC":{"title":"15","section":"1525"},"authorizationTypes":{"USC":true,"act":true,"statute":false,"publicLaw":false,"executiveOrder":false},"usc":{"title":"15","section":"1525"}},{"act":{"description":"Coast and Geodetic Survey Act,"},"publicLaw":{"congressCode":"80","number":"373"},"USC":{"title":"33","section":"883 (a,d,e)"},"authorizationTypes":{"USC":true,"act":true,"statute":false,"publicLaw":true,"executiveOrder":false},"usc":{"title":"33","section":"883 (a,d,e)"}}]}</t>
  </si>
  <si>
    <t xml:space="preserve">To provide a national, coordinated spatial reference system at various specified intervals which provide scale, orientation, coordinated positions, and elevations of specific points for use in surveying, boundary delineations and demarcation, mapping, planning, and development; to provide assistance to State, local, municipal, and regional agencies in the development and implementation of Multipurpose Land Information Systems (MPLIS)/Geographic Information Systems (GIS) pilot projects and spatial reference system development and/or enhancement, and Height Modernization. _x000D_
_x000D_
For the Joint Hydrographic Center (JHC) improve the techniques and technology of hydrographic surveying, hydrographic services, and ocean mapping._x000D_
</t>
  </si>
  <si>
    <t>State, local, municipal, universities and/or regional agencies.  For the JHC, limited to the Universities.</t>
  </si>
  <si>
    <t>State, local, municipal, universities and/or regional agencies.  For the JHC limited to the Universities.</t>
  </si>
  <si>
    <t>{"description":"An official of the State, local, municipal, university and/or regional agency should certify as the official authorized, in accordance with State, local, municipal, or regional agency law, to commit the State, local, municipal, university and/or regional agency to participate in the grant program, to sign project documents, and to receive payments. \r\n\r\nFor the JHC, an approved official of the selected university should certify the application to commit the university to participate in the cooperative agreement and to receive payments in accordance with 2 CFR 200.\r\n","isApplicable":true}</t>
  </si>
  <si>
    <t>{"environmentalImpact":{"reports":[{"isSelected":false,"reportCode":"statement"},{"isSelected":false,"reportCode":"assessment"},{"isSelected":true,"reportCode":"ExecutiveOrder12372"},{"isSelected":true,"reportCode":"otherRequired"}]}}</t>
  </si>
  <si>
    <t>{"description":"Proposals are submitted Standard Form 424 via Grants.gov. Applicants will need to enter the Funding Opportunity number and/or CFDA number to access the application package and instructions. Submission of grant application on Standard Form 424 to the Director, National Geodetic Survey\r\n\r\nFor JHC, proposals are required to be submitted on Standard Form 424 via Grants.gov.\r\n"}</t>
  </si>
  <si>
    <t xml:space="preserve">Applications are reviewed and recommended for funding by the National Geodetic Survey and processed and awarded by the NOAA Grants Management Division._x000D_
_x000D_
For JHC, applications are reviewed and recommended for funding by the Office of Coast Survey and processed and awarded by the NOAA Grants Management Division._x000D_
</t>
  </si>
  <si>
    <t>Up to 240 days</t>
  </si>
  <si>
    <t>No formal appeal procedure for grant applications.  If grant applications are unacceptable, the reasons are fully stated to the applicants.  If the applicants desire to resubmit grant applications, projects must be revised in accordance with recommended changes.</t>
  </si>
  <si>
    <t xml:space="preserve">An approved on-going project can be extended by submission of an amendment request for continuation and/or supplemental funding, providing the request for extension is received 60 days prior to the end of the award period._x000D_
_x000D_
For JHC, Cooperative agreements are awarded as 5-yr, multiyear awards, with annual funding subject to availability. 5-yr renewals are by new competition._x000D_
</t>
  </si>
  <si>
    <t>{"awarded":"other","description":"Typically, Geodetic and Hydrographic Survey awards have a 1 year period of performance.  However, applicants should rely on the funding announcements posted on www.grants.gov for specific details pertaining to the financial assistance being sought.","awardedDescription":"The Grants Officer will notify successful applicants in a written award notice when they have been selected for an award. Prior to official Grants Officer notification, other officials and employees from the operating unit are prohibited from either formally or informally notifying applicants verbally or in writing that they have been selected for awards. After consultation with the Program Officer, the Grants Officer shall determine the best method for notifying unsuccessful applicants. These notifications must be in writing. Specific details about this process can also be found in the specific funding announcements posted on www.grants.gov."}</t>
  </si>
  <si>
    <t>[{"code":"program","isSelected":true,"description":"Refer to 2 CFR 200, Uniform Administrative Requirements, Cost Principles, and Audit Requirements for Federal Awards and other terms and conditions specific to a particular award."},{"code":"cash","isSelected":true,"description":"Refer to 2 CFR 200.327. This information must be collected with the frequency required by the terms and conditions of the federal award, but no less frequently than annually nor more frequently than quarterly except in unusual circumstances."},{"code":"progress","isSelected":true,"description":"Refer to 200.328.  The non-Federal entity must submit progress reports at the interval required by the Federal awarding agency or pass through entity to best inform improvements in program outcomes and productivity.\r\n"},{"code":"expenditure","isSelected":true,"description":"Refer to 200.032  Recipient must provide accurate, current and complete disclosure of the financial expenditures/results of each federal award or program in accordance with the reporting requirements set forth in 2 CFR 200.327."},{"code":"performanceMonitoring","isSelected":true,"description":"Refer to 2 CFR 200.328. The non-federal entity must submit performance reports using OMB approved standard information collection when providing performance reports."}]</t>
  </si>
  <si>
    <t>All financial and programmatic records, supporting documents, statistical reports, and other records of grantees or sub-grantees are required to be maintained by the terms of the agreement. The grantee must retain records for three years from the date when the final expenditure report is submitted.</t>
  </si>
  <si>
    <t>(Project Grants) FY 17 est $2,979,455.00; FY 16$1,839,836.00; FY 18 est $2,919,319.00;</t>
  </si>
  <si>
    <t xml:space="preserve">For Geospatial Modeling:_x000D_
_x000D_
FY16 = $2,979,455_x000D_
FY17 = $2,919,319_x000D_
FY18 = $3,000,000 - Estimate_x000D_
_x000D_
For JHC, FY 14 $7,083,370; FY 15 est. $6,200,000; FY 16 est. $6,200,000_x000D_
_x000D_
</t>
  </si>
  <si>
    <t>{"list":[{"fiscalYear":2016,"description":"$1,839,836 *Enhanced the geodetic infrastructure by integrating the vertical control established by a regional network of Continuously Operating Reference Stations (CORS) sites with tide gauges located along the northern Gulf coast.\r\n\r\n*Conducted several geospatial workshops and trainings in the gulf coast region.\r\n\r\n*Performed QA/QC of Lidar pilot projects in the gulf coast region.\r\n\r\n*Continued the densification and lifecycle replacement of CORS throughout the Gulf Coast region.\r\n\r\nFor JHC, FY 2014-Improved technology for seafloor characterization and habitat mapping using multibeam echo sounders, airborne lidar, and satellite imagery. FY 15 Transitioned technology for multi-resolution grids to private sector for incorporation into operational hydrographic software, and developed improved concepts for visualization of currents on electronic graphic displays. FY 16 JHC will investigate improvements in autonomous technology for hydrographic surveying, and use of scanning lidars for coastal feature mapping.\r\n"},{"fiscalYear":2017,"description":"$1,839,836"}],"isApplicable":true}</t>
  </si>
  <si>
    <t>Juliana P. BlackwellNational Geodetic Survey_x000D_
1315 East West Highway_x000D_
SSMC3, Station 8657_x000D_
_x000D_
For JHC, _x000D_
Andrew A. Armstrong, Office of Coast Survey, _x000D_
24 Colovos Road, Durham, NH 03824,_x000D_
telephone (603) 862-4559_x000D_
_x000D_
, Silver Spring, MD 20910 Phone: (301) 713-3228;</t>
  </si>
  <si>
    <t>http://www.nauticalcharts.gov</t>
  </si>
  <si>
    <t>Fiscal Year2016: Regional Geospatial Modeling project_x000D_
_x000D_
The NOAA/University of New Hampshire Joint Hydrographic Center_x000D_
Fiscal Year2017: $1,839,836</t>
  </si>
  <si>
    <t xml:space="preserve">Typically, criteria for selecting proposals include: 1) Importance and/or relevance and applicability of proposal to the program goals; (2) Technical Merit; (3) Overall qualifications for applicants; (4) Project costs, and (5) Education and Outreach. Applicant should refer to the evaluation criteria written in the federal funding opportunity posted on www.grants.gov._x000D_
_x000D_
For JHC, the Joint Hydrographic Center is selected competitively based on criteria defined in the Federal Funding Opportunity Notice published in Grants.gov._x000D_
</t>
  </si>
  <si>
    <t>https://beta.sam.gov/fal/d7d607a74f38e8d81dda786868c89041/view</t>
  </si>
  <si>
    <t>Interjurisdictional Fisheries Act of 1986</t>
  </si>
  <si>
    <t>{"list":[{"act":{"description":"Interjurisdictional Fisheries Act of 1986"},"publicLaw":{"congressCode":"99","number":"659"},"USC":{"title":"16","section":"4106"},"authorizationTypes":{"USC":true,"act":true,"statute":false,"publicLaw":true,"executiveOrder":false},"usc":{"title":"16","section":"4106"}}]}</t>
  </si>
  <si>
    <t>To assist States in managing interjurisdictional fisheries resources.</t>
  </si>
  <si>
    <t>The agency of a State government authorized under its laws to regulate commercial fisheries, and the Pacific, Atlantic, and Gulf Interstate Marine Fisheries Commissions.</t>
  </si>
  <si>
    <t>The agency of a State government authorized under its laws to regulate commercial fisheries.</t>
  </si>
  <si>
    <t>{"description":"The Governor of each State shall notify the Secretary of Commerce which State agency is authorized to regulate commercial fisheries. An official of the State agency shall certify as the official(s) authorized in accordance with State law to commit the State to participation under the Act, to sign project documents, and to receive payments. Costs will be determined in accordance with OMB Circular No. A-87 for State and local governments.","isApplicable":true}</t>
  </si>
  <si>
    <t>{"description":"Proposals are submitted through Grants.Gov. Applicants will need to enter the Funding Opportunity Number and/or CFDA number to access the application package and instructions. Application package will then be submitted directly to the (Name of your Office - Example Coastal Services Center). Proposals are subject to the requirements of 15 CFR Parts 14 and 24, as applicable."}</t>
  </si>
  <si>
    <t>Applications reviewed by the National Marine Fisheries Service Regional Program Office and processed by the NOAA Grants Management Division (OA32).</t>
  </si>
  <si>
    <t>From 75 days or less.</t>
  </si>
  <si>
    <t>No formal appeal procedure. If application is unacceptable the reasons are fully stated to the applicant. If the applicant desires to resubmit application, project must be revised in accordance with recommended changes.</t>
  </si>
  <si>
    <t>No renewal. However, an approved on-going project can be extended by submission of an amendment request.</t>
  </si>
  <si>
    <t>{"types":{"moe":false,"formula":false,"matching":true},"matching":{"requirementFlag":"voluntary","percent":"0","description":"Apportionment to States is based on average value and volume of raw fish landed by domestic commercial fishermen. No State that qualified for funding may receive less than 1/2 of 1 percent or more than 6 percent of funds appropriated in any fiscal year based on conditions of the act. Federal funding is not to exceed 75 percent of approved project costs, except where a project supports an approved interstate or Federal Fishery Management Plan, up to 90 percent Federal funding may apply. The statistical factors used for fund allocation are: (1) Three year average of value of commercial fish landed, the source is the \"Fishery Statistics of the U.S.\"; and (2) volume of fish landed, the source is the \"Fishery Statistics of the U.S.\" No matching requirements for commission grants.\r\n"}}</t>
  </si>
  <si>
    <t>{"awarded":"other","description":"Awards are normally for a 12 month period but in some instances, award periods may extend beyond 12 months, or may be completed in less than 12 months.  Award funds must be spent in the indicated budget period and is expended in accordance with DOC/NOAA finance and reporting procedures.","awardedDescription":"According to grant agreement"}</t>
  </si>
  <si>
    <t>[{"code":"program","isSelected":false},{"code":"cash","isSelected":false},{"code":"progress","isSelected":true,"description":"Reporting requirements are outlined in the Terms and Conditions of the Financial Assistance Award. Progress reports summarize work accomplished and explain situations where expected work has not been completed. Financial reports indicate use of funds during the six-month period.\r\n"},{"code":"expenditure","isSelected":false},{"code":"performanceMonitoring","isSelected":false}]</t>
  </si>
  <si>
    <t>Generally, a recipient is required to retain records relating to a particular grant for three (3) years from the date of submission of the final financial report.  In cases where litigation, claim or an audit is initiated prior to expiration of the three-year period, records must be retained until the action and resolution of any issues associated with it are complete or until the end of the three-year retention period; whichever is latest.</t>
  </si>
  <si>
    <t>(Formula Grants) FY 18 Estimate Not Available  FY 16$3,386,604.00; FY 17 est $3,386,604.00;</t>
  </si>
  <si>
    <t>{"list":[{"fiscalYear":2016,"description":"Fishery-independent methods were used to collect abundance and biological data on adult red drum and coastal shark species for assessment of their population status in the coastal ocean and estuarine waters of South Carolina. \r\nThe Great Lakes Commission provided institutional support for the Great Lakes Panel and its committees assisting in the development, implementation, and coordination of aquatic nuisance species program activities in the Great Lakes. The focus of the Great Lakes Panel is building regional capacity for aquatic invasive species (AIS) prevention and control, targeting potential new introductions and established populations in the Great Lakes - St. Lawrence River ecosystem."}],"isApplicable":true}</t>
  </si>
  <si>
    <t>50 CFR 253 available from Director, Office of Sustainable Fisheries (F/SF), National Marine Fisheries Service, 1315 East West Highway, Silver Spring, MD 20910. or from regional offices without cost.</t>
  </si>
  <si>
    <t>{"flag":"appendix","description":"Regional or Local Office:\r\n\r\nPotential applicants should make initial contact relative to this program at the region or area offices of the National Marine Fisheries Service listed. Alaska: Alaska Regional Office, Barbara Fosburg, NMFS, P.O. Box 12668, Juneau, AK 99802-1668. Telephone: (907) 586-7273. Use the same numbers for FTS. Email: barbara.fosburg@noaa.gov. Northeast: Harold C. Mears, State, Federal and Constituent Programs Office; Northeast Region, 55 Great Republic Dr., Gloucester, MA 01930-2276. Telephone: (978) 281-9243. Fax: (978) 281- 9117. Email: grants.information@noaa.gov. Northwest Regional Office, Kevin Ford or Stehpen Freese, 7600 Sand Point Way, NE, Seattle, WA 98115-6349.  Telephone: (206) 526-6115 or 6113). E-mail Kevin.Ford@naoo.gov or Stephen Freese@noaa.gov. Pacific Islands Region: Scott Bloom, Federal Program Officer, 1601 Kapiolani Blvd., Honolulu, HI 96814-4700. Telephone: (808) 973-2941. E-mail: scott.bloom@noaa.gov Southeast: Cynthia Binkley, Federal Program Officer, State/Federal Liaison Branch, 263 13 Ave. South, St. Petersburg, FL 33701 Telephone: (727) 824- 5324.. Fax: (727) 824-5364 E-mail: Cynthia.Binkley@noaa.gov. Southwest: Patricia Culver, Federal Program Officer, Southwest Region Office, 501 West Ocean Blvd., Suite 4200, Long Beach, CA 90802- 4213. Telephone: (310) 980- 4239. Fax: (562) 980-4047. E-mail: trisha.culver@noaa.gov.\r\n\r\n"}</t>
  </si>
  <si>
    <t>Steve MeyersOffice of Sustainable Fisheries, National Marine, Fisheries Service, 1315 East-West Highway, , Silver Spring, MD 20910 Email:&lt; a href='mailto:steve.meyers@noaa.gov'&gt;steve.meyers@noaa.gov&lt;/a&gt;Phone: (301) 713-2334;</t>
  </si>
  <si>
    <t>http://www.http://sero.nmfs.noaa.gov/</t>
  </si>
  <si>
    <t xml:space="preserve">11.417 Sea Grant Support; 11.474 Atlantic Coastal Fisheries Cooperative Management Act; </t>
  </si>
  <si>
    <t>Fiscal Year2016: A Collaborative Approach to Prevention and Control of Great Lakes Aquatic Invasive Species;	Fishery Independent Assessment of Adult Red Drum and Coastal Sharks in South Carolina; 	Monitoring and Management of Coastal and Pelagic Specie</t>
  </si>
  <si>
    <t>https://beta.sam.gov/fal/965f88aef6cab86d7b70fc0106ac20b8/view</t>
  </si>
  <si>
    <t>Fishermen's Contingency Fund</t>
  </si>
  <si>
    <t>Fisheries Contingency Fund</t>
  </si>
  <si>
    <t>{"list":[{"act":{"description":"Outer Continental Shelf Lands Act Amendments of 1978"},"authorizationTypes":{"USC":false,"act":true,"statute":false,"publicLaw":false,"executiveOrder":false}}]}</t>
  </si>
  <si>
    <t>To compensate U.S. commercial fishermen for damage/loss of fishing gear and 50 percent of resulting economic loss due to oil and gas related activities in any area of the Outer Continental Shelf.</t>
  </si>
  <si>
    <t>Applicant must be a U.S. commercial fisherman.</t>
  </si>
  <si>
    <t>U.S. Commercial fishermen.</t>
  </si>
  <si>
    <t>{"description":"Financial statements, records, logbooks, receipts, and estimates which establish that the applicant is a fisherman and owned the property for which compensation is claimed.","isApplicable":true}</t>
  </si>
  <si>
    <t>{"description":"Submit applications to Chief, Financial Services Division, National Marine Fisheries Service, 1315 East-West Highway, Silver Spring, MD 20910."}</t>
  </si>
  <si>
    <t>Review and approval by Financial Services Division, NMFS.</t>
  </si>
  <si>
    <t>For two months.</t>
  </si>
  <si>
    <t>Assistant Administrator, National Marine Fisheries Service, 1315 East-West Highway, Silver Spring, MD 20910.</t>
  </si>
  <si>
    <t>{"awarded":"other","description":"N/A","awardedDescription":"As determined in contract"}</t>
  </si>
  <si>
    <t>13-5120-0-2-376;</t>
  </si>
  <si>
    <t>(Direct Payments with Unrestricted Use) FY 18 est $0.00; FY 16$0.00; FY 17 est $0.00; - Though NMFS has no obligated funds for FY16 this is an active program.</t>
  </si>
  <si>
    <t>Available from Chief, Financial Services Division, National Marine Fisheries Service. 43 U.S.C. 1841 et seq; 50 CFR Part 296.</t>
  </si>
  <si>
    <t>Charles CooperChief, FInancial Services Division, National Marine FIsheries Service, 1315 East-West Highway, Silver Spring, MD 20910 Phone: (301) 713-1306;</t>
  </si>
  <si>
    <t>http://www.nmfs.noaa.gov/mb/financial_services/fcf.htm.</t>
  </si>
  <si>
    <t>https://beta.sam.gov/fal/f24c4980b5dbd35fbebce5645c6a8168/view</t>
  </si>
  <si>
    <t>Fishery Products Inspection and Certification</t>
  </si>
  <si>
    <t>(Inspection and Grading of Fishery Products)</t>
  </si>
  <si>
    <t>{"list":[{"act":{"description":"Fish and Wildlife Act of 1956"},"publicLaw":{"congressCode":"84","number":"1024"},"USC":{"title":"16","section":"742(a-j)"},"authorizationTypes":{"USC":true,"act":true,"statute":false,"publicLaw":true,"executiveOrder":false},"usc":{"title":"16","section":"742(a-j)"}},{"act":{"description":"Agricultural Marketing Act of 1946"},"publicLaw":{"congressCode":"79","number":"733"},"USC":{"title":"7","section":"1324-1627"},"authorizationTypes":{"USC":true,"act":true,"statute":false,"publicLaw":true,"executiveOrder":false},"usc":{"title":"7","section":"1324-1627"}},{"act":{"description":"Reorganization Plan No. 4, 1970"},"authorizationTypes":{"USC":false,"act":true,"statute":false,"publicLaw":false,"executiveOrder":false}}]}</t>
  </si>
  <si>
    <t>To ensure that the hygienic aspects of seafood harvesting and processing operations meet the minimum public health requirements and to determine and certify the identity, condition, and distributing quality, and quantity of seafood products.</t>
  </si>
  <si>
    <t>Any individual, Federal, State, county, or municipal agencies, or carrier having a financial interest in the commodity.</t>
  </si>
  <si>
    <t>{"description":"Applicants must stipulate that they have a financial interest in the product. Applicants for in-plant inspection service must furnish a surety bond or other guarantee of payment.  Applicants for other types of services may be required to furnish a surety bond or make payment prior to the receipt of services.","isApplicable":true}</t>
  </si>
  <si>
    <t>{"description":"Applicants for in-plant inspection services must do so in writing to the nearest regional inspection office. Requests for other types of services may be made orally or in writing to the Regional Inspection Office."}</t>
  </si>
  <si>
    <t>{"awarded":"other","description":"n/a","awardedDescription":"Funds are released or reimbursed as agreed in the Standard Terms and Conditions required by each grant"}</t>
  </si>
  <si>
    <t>(Provision of Specialized Services) FY 17 est $0.00; FY 16$0.00; FY 18 est $0.00; - Though no awards were issued in FY16 this is an active program.</t>
  </si>
  <si>
    <t>50 CFR Chapter II, Parts 260 to 267; Inspection Services Brochure, USDC approved list of fish establishments and products, free.  Also available on the Internet at http://seafood.nmfs.noaa.gov/.  Service fees are established annually.</t>
  </si>
  <si>
    <t>n/aInspection Services Division, National Marine Fisheries Services, 1315 East-West Highway, Silver Spring, MD 20910 Phone:  (301) 713-2355;</t>
  </si>
  <si>
    <t>http://www.seafood.nmfs.noaa.gov/export/export_certification/euexport.html</t>
  </si>
  <si>
    <t>https://beta.sam.gov/fal/e63bbb71c693bd2e060b2347d24e3d5d/view</t>
  </si>
  <si>
    <t>Fisheries Finance Program</t>
  </si>
  <si>
    <t>{"list":[{"act":{"description":"Merchant Marine Act"},"USC":{"title":"46","section":"1271 et seq"},"authorizationTypes":{"USC":true,"act":true,"statute":false,"publicLaw":false,"executiveOrder":false},"usc":{"title":"46","section":"1271 et seq"}}]}</t>
  </si>
  <si>
    <t>Provides direct loans for certain fisheries costs. Vessel financing available for the purchase of used vessels or the reconstruction of vessels (limited to reconstructions that do not add to fishing capacity). Refinancing available for existing debt obligations. FFP loans are not issued for purposes which could contribute to over capitalization of the fishing industry. Finance or refinance fisheries shore side facilities or Aqua cultural facilities. Provides Individual Fishing Quota (IFQ) financing (at the request of a Fishery Management Council). IFQ financing available at this time to first time purchasers and small vessel operators in the Halibut Sablefish fisheries. Provides long term fishery buy back financing (at the request of a Fishery Management Council or Governor) to purchase and retire fishing permits and/or fishing vessels in overcapitalized fisheries.</t>
  </si>
  <si>
    <t>Applicant must possess the ability, experience, financial resources, and other qualifications necessary to operate successfully and repay the debt.</t>
  </si>
  <si>
    <t>Commercial fishermen, processors or distributors of fishery products.</t>
  </si>
  <si>
    <t>{"description":"Financial statements, records, business history, and tax returns.","isApplicable":true}</t>
  </si>
  <si>
    <t>{"description":"Not applicable."}</t>
  </si>
  <si>
    <t>{"awarded":"other","description":"Maximum term is 25 years. Financing based on the economic useful life of the asset financed.","awardedDescription":"Funds are released or reimbursed as agreed upon in the Standard Terms and Conditions required for each grant."}</t>
  </si>
  <si>
    <t>[{"code":"program","isSelected":false},{"code":"cash","isSelected":false},{"code":"progress","isSelected":false},{"code":"expenditure","isSelected":true,"description":"Annual Financial Statements and associated financial information as needed.\r\n"},{"code":"performanceMonitoring","isSelected":false}]</t>
  </si>
  <si>
    <t>Agency has the right to inspect all relevant financial documents and records.</t>
  </si>
  <si>
    <t>13-1456-0-1-376;</t>
  </si>
  <si>
    <t>(Direct Loans) FY 18 est $0.00; FY 17 est $100,000,000.00; FY 16$0.00; - Though no funds were obligated in FY16 this is an active program. 100 million in lending authority was granted in FY16.</t>
  </si>
  <si>
    <t>50 CFR 253.</t>
  </si>
  <si>
    <t>Leo Erwin Financial Services Division, National Marine Fisheries Service, Department of Commerce, 1315 East-West Highway, Silver Spring, MD 20910 Email:&lt; a href='mailto:leo.erwin@noaa.gov'&gt;leo.erwin@noaa.gov&lt;/a&gt;Phone: 3017132390;</t>
  </si>
  <si>
    <t>https://www.greateratlantic.fisheries.noaa.gov/mediacenter/2016/march/29_noaa_now_accepting_applications_for_fisheries_finance_program.html</t>
  </si>
  <si>
    <t>https://beta.sam.gov/fal/ef7cf2fca897889d869130acbafb7f5b/view</t>
  </si>
  <si>
    <t>Sea Grant Support</t>
  </si>
  <si>
    <t>{"list":[{"act":{"description":"Sea Grant College Program Improvement Act of 1976"},"publicLaw":{"congressCode":"94","number":"461"},"USC":{"title":"33","section":"1121"},"authorizationTypes":{"USC":true,"act":true,"statute":false,"publicLaw":true,"executiveOrder":false},"usc":{"title":"33","section":"1121"}},{"act":{"description":"National Sea Grant College Program Act"},"publicLaw":{"congressCode":"100","number":"220"},"authorizationTypes":{"USC":false,"act":true,"statute":false,"publicLaw":true,"executiveOrder":false}}]}</t>
  </si>
  <si>
    <t>To support the establishment and operation of major university centers for marine resources research, education, and training and to support marine advisory services. Some individual efforts in these same areas also receive funding.</t>
  </si>
  <si>
    <t>Universities, colleges, junior colleges, technical schools, institutes, laboratories; any public or private corporation, partnership, or other association or entity; any State, political subdivision of a State or agency or officer thereof; any individual.</t>
  </si>
  <si>
    <t>Organizations and individuals with professional interest in marine affairs.</t>
  </si>
  <si>
    <t>{"description":"Proposals with statement of work and estimated budget. Costs will be determined in accordance with OMB Circular Nos. A-87 for State and local governments, A-21 for educational institutions, and A-122 for nonprofit organizations.","isApplicable":true}</t>
  </si>
  <si>
    <t>{"description":"Made in a proposal to Headquarters Office or local Sea Grant program fully documenting need for grant and proposed amount. This program is excluded from coverage under OMB Circular No. A- 102."}</t>
  </si>
  <si>
    <t>Awards are made competitively on the basis of proposal evaluation.</t>
  </si>
  <si>
    <t>From 90 to 180 days from time of proposal submission.</t>
  </si>
  <si>
    <t>By negotiation with Sea Grant Office.</t>
  </si>
  <si>
    <t>{"awarded":"other","description":"None","awardedDescription":"n/a"}</t>
  </si>
  <si>
    <t>[{"code":"program","isSelected":false},{"code":"cash","isSelected":false},{"code":"progress","isSelected":false},{"code":"expenditure","isSelected":false},{"code":"performanceMonitoring","isSelected":true,"description":"Financial status reports and performance reports required quarterly. Final reports are required at the end of the support period.\r\n"}]</t>
  </si>
  <si>
    <t>Grantees expected to maintain complete records for each grant to insure funds are used for purpose for which grant was made.</t>
  </si>
  <si>
    <t>(Project Grants) FY 17 est $74,789,001.00; FY 18 est $0.00; FY 16$72,492,871.00;</t>
  </si>
  <si>
    <t>45 CFR 600-635; Literature:  Suggestions for Submission of Proposals and Administration of Grants, National Sea Grant Program (no charge).  Federal Register Vol. 43, No. 70 dates April 1978 and Vol. 43, No. 153 dated August 8, 1978, Part III, Title 15, Chapter IX, Part 917.  Allowable cost will be determined in accordance with OMB Circular A-87 for State and local governments and Indian Tribes; OMB Circular A-122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</si>
  <si>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naDirector, National Sea Grant College Program, National Oceanic and Atmospheric Administration, 1315 East-West Highway, Silver Spring, MD 20910 Phone: (301) 713-2448;</t>
  </si>
  <si>
    <t>http://www.noaa.gov</t>
  </si>
  <si>
    <t xml:space="preserve">20.807 U.S. Merchant Marine Academy; 20.806 State Maritime Schools; 47.050 Geosciences; 11.407 Interjurisdictional Fisheries Act of 1986; 11.419 Coastal Zone Management Administration Awards; 11.420 Coastal Zone Management Estuarine Research Reserves; </t>
  </si>
  <si>
    <t>Applications are judged on the degree to which they contribute to the purposes of the Act, along with their relevance to the oceans, Great Lakes, and the marine environment. They are also judged on expected results and benefits, soundness of scientific approach, cost effectiveness, and other factors.</t>
  </si>
  <si>
    <t>https://beta.sam.gov/fal/8cad50dc4a2ab30ee51ed4196fadd33b/view</t>
  </si>
  <si>
    <t>Coastal Zone Management Administration Awards</t>
  </si>
  <si>
    <t>Agency: Department of Commerce Office: National Oceanic and Atmospheric Administration (NOAA)</t>
  </si>
  <si>
    <t>{"list":[{"act":{"description":"Coastal Zone Management Act Amendments of 1984"},"publicLaw":{"congressCode":"98","number":"620"},"authorizationTypes":{"USC":false,"act":true,"statute":false,"publicLaw":true,"executiveOrder":false}},{"act":{"description":"Coastal Zone Management Act of Amendments 1976"},"publicLaw":{"congressCode":"94","number":"370"},"authorizationTypes":{"USC":false,"act":true,"statute":false,"publicLaw":true,"executiveOrder":false}},{"act":{"description":"Coastal Zone Management Act Amendments of 1986"},"publicLaw":{"congressCode":"99","number":"272"},"authorizationTypes":{"USC":false,"act":true,"statute":false,"publicLaw":true,"executiveOrder":false}},{"act":{"description":"Coastal Zone Management Act of Amendments 1980"},"publicLaw":{"congressCode":"96","number":"464"},"USC":{"title":"16","section":"1451"},"executiveOrder":{"description":"Pub. L. No. 92-583, 16 U.S.C. 1451 et seq."},"authorizationTypes":{"USC":true,"act":true,"statute":false,"publicLaw":true,"executiveOrder":true},"usc":{"title":"16","section":"1451"}},{"act":{"description":"Coral Reef Conservation Act of 2000"},"publicLaw":{"congressCode":"106","number":"562"},"authorizationTypes":{"USC":false,"act":true,"statute":false,"publicLaw":true,"executiveOrder":false}},{"act":{"description":"Coastal Zone Management Act of 1972"},"publicLaw":{"congressCode":"92","number":"583"},"USC":{"title":"16","section":"1451"},"executiveOrder":{"description":"Pub. L. No. 92-583, 16 U.S.C. 1451 et seq."},"authorizationTypes":{"USC":true,"act":true,"statute":false,"publicLaw":true,"executiveOrder":true},"usc":{"title":"16","section":"1451"}},{"act":{"description":"Coastal Zone Act Reauthorization Amendments of 1990"},"publicLaw":{"congressCode":"101","number":"508"},"USC":{"title":"16","section":"1451"},"executiveOrder":{"description":"Pub. L. No. 92-583, 16 U.S.C. 1451 et seq."},"authorizationTypes":{"USC":true,"act":true,"statute":false,"publicLaw":true,"executiveOrder":true},"usc":{"title":"16","section":"1451"}}]}</t>
  </si>
  <si>
    <t>To assist States in implementing and enhancing Coastal Zone Management and related programs that have been approved by the Secretary of Commerce.</t>
  </si>
  <si>
    <t>Any coastal State, including those that border the Great Lakes, and including Puerto Rico, the U.S. Virgin Islands, Guam, American Samoa, the Commonwealth of the Northern Mariana Islands, and the Freely Associated States of the Pacific whose Coastal Zone Management program has been approved by the Secretary of Commerce. The Governor shall designate the State agency or entity that is to be the applicant.</t>
  </si>
  <si>
    <t xml:space="preserve">Institutions of higher educations, hospitals, other nonprofits, commercial organizations, foreign governments, organizations under the jurisdiction of foreign governments, international organizations, and state, local and Indian tribal governments._x000D_
_x000D_
</t>
  </si>
  <si>
    <t>{"description":"Letter from Governor designating the applicant. Proposal with statement of work and budget estimate. Costs will be determined in accordance with relevant OMB requirements. DOC has adopted the OMB Uniform Administrative Requirements, Cost Principles, and Audit Requirements for Federal Awards (OMB Uniform Guidance), which are codified at 2 C.F.R. Part 200 and incorporates relevant cost principles. Relevant OMB cost principles apply to this program.","isApplicable":true}</t>
  </si>
  <si>
    <t>{"environmentalImpact":{"reports":[{"isSelected":false,"reportCode":"statement"},{"isSelected":false,"reportCode":"assessment"},{"isSelected":true,"reportCode":"ExecutiveOrder12372"},{"isSelected":true,"reportCode":"otherRequired"}]},"description":"This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</si>
  <si>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{"description":"Proposals should be submitted through Grants.gov. Applicants will need to enter the Funding Opportunity and/or CFDA number to access the application package and instructions. Application packages will then be submitted directly to the applicable federal program.  Proposals are subject to the requirements of 2 C.F.R. Part 200"}</t>
  </si>
  <si>
    <t>Applications are approved by the Office for Coastal Management.</t>
  </si>
  <si>
    <t>From 90 to 150  days.</t>
  </si>
  <si>
    <t>No formal procedure.</t>
  </si>
  <si>
    <t xml:space="preserve">Continuation grants on an annual basis are available. Individual grants may be extended, however, all funds must be obligated within the fiscal year following the fiscal year of the original award._x000D_
_x000D_
</t>
  </si>
  <si>
    <t>{"types":{"moe":false,"formula":true,"matching":false},"formula":{"title":"15 - Commerce and Foreign Trade","chapter":"IX - National Oceanic and Atmospheric Administration","part":"923 - Coastal Zone Management Program Regulations","subPart":"B","description":"15 - Commerce and Foreign Trade"}}</t>
  </si>
  <si>
    <t>{"awarded":"other","description":"Assistance is typically available to formula recipients for 12 to 18 months with a possible extension not to exceed a project period of 3 total years. \r\n\r\nExtension requests will be considered by the federal program office only if the recipient has submitted all required performance reports. At least sixty days prior to the end of the award, recipients must discuss with their federal program officer expected reprogramming and extension requests. After preliminary negotiation on proposed projects and extensions, formal written reprogramming and extension requests must be submitted to the NOAA at least 30 days prior to end date. Recipients should make every effort to submit one extension request for all projects needing an extension (when possible, multiple extension requests should be avoided). With sufficient justification, the federal program office will recommend approval of an extension up to 1 year for the first extension request. First time or cumulative extension requests for more than six months but less than 12 months, will need more compelling justification as to why the project was not completed on time or could not be completed within the first six-month extension. Although the federal program office discourages extensions of more than 12 months, the federal program office will recommend approval in cases where the funds are already obligated. Renewal of an award to increase funding or extend the period of performance is at the total discretion of the Department.\r\n\r\n","awardedDescription":"Funds are released as agreed to in the Standard Terms and Conditions document required for each grant; and special award conditions as applicable."}</t>
  </si>
  <si>
    <t>[{"code":"program","isSelected":false},{"code":"cash","isSelected":false},{"code":"progress","isSelected":false},{"code":"expenditure","isSelected":false},{"code":"performanceMonitoring","isSelected":true,"description":"Financial status and performance reports are required semi-annually. Final financial status reports are required within 90 days of award ending date."}]</t>
  </si>
  <si>
    <t>{"isApplicable":true,"description":"A non-Federal entity that expends $750,000 or more during the non-Federal entity’s fiscal year in Federal awards must have a single or program-specific audit conducted for that year in accordance with the provisions of the OMB Uniform Guidance (see Subpart F to 2 C.F.R. Part 200)."}</t>
  </si>
  <si>
    <t>All financial and programmatic records, supporting documents, statistical reports, and other records of grantees or sub-grantees are required to be maintained by the terms of the agreement. In accordance with 2 C.F.R. § 200.333, the non-Federal entity must retain records for three years from the date when the final expenditure report is submitted, unless certain exceptions apply.</t>
  </si>
  <si>
    <t>(Cooperative Agreements) FY 18 est $72,143,911.00; FY 17 est $72,143,911.00; FY 16$82,978,692.00;</t>
  </si>
  <si>
    <t>$795,000 to $2,300,000 (average $2,000,000)</t>
  </si>
  <si>
    <t>{"list":[{"fiscalYear":2017,"description":"State coastal programs will protect and restore coastal habitat, promote coastal community development, mitigate risks from coastal hazards, protect coastal water quality, and improve public access to the coast. "},{"fiscalYear":2018,"description":"State coastal programs will protect and restore coastal habitat, promote coastal community development, mitigate risks from coastal hazards, protect coastal water quality, and improve public access to the coast. "},{"fiscalYear":2016,"description":"State coastal programs will protect and restore coastal habitat, promote coastal community development, mitigate risks from coastal hazards, protect coastal water quality, and improve public access to the coast.  State coastal programs will protect and restore coastal habitat, promote coastal community development, mitigate risks from coastal hazards, protect coastal water quality, and improve public access to the coast. "}],"isApplicable":true}</t>
  </si>
  <si>
    <t>15 CFR Part 923. Allowable costs and administrative requirements will be determined in accordance with relevant OMB requirements. As noted above, the DOC adopted the OMB Uniform Guidance as of December 26, 2014, which incorporates all relevant cost principles and uniform administrative requirements.</t>
  </si>
  <si>
    <t>{"flag":"appendix","description":"Joelle Gore, Chief, Stewardship Division, Office for Coastal Management, National Ocean Service, National Oceanic and Atmospheric Administration, Department of Commerce, 1305 East-West Highway, SSMC 4, Room 10622, Silver Spring, Maryland 20910 Phone:  (240) 533-0813\r\n\r\n"}</t>
  </si>
  <si>
    <t>Dr Russell CallenderNational Ocean Service, National Oceanic and Atmospheric Administration, Department of Commerce, 1305 East-West Highway, Silver Spring, MD 20910 Email:&lt; a href='mailto:Russell.Callendar@noaa.gov'&gt;Russell.Callendar@noaa.gov&lt;/a&gt;Phone: 2405330908;</t>
  </si>
  <si>
    <t>http://coastalmanagement.noaa.gov/programs/czm.html</t>
  </si>
  <si>
    <t xml:space="preserve">11.417 Sea Grant Support; 11.473 Office for Coastal Management; 11.482 Coral Reef Conservation Program; 11.420 Coastal Zone Management Estuarine Research Reserves; </t>
  </si>
  <si>
    <t xml:space="preserve">Fiscal Year2016: State and local projects for managing coastal erosion, collecting data for and mapping coastal and ocean habitat and uses, and develop best practices for addressing sea level rise. _x000D_
_x000D_
Fiscal Year2017: State and local projects for managing coastal erosion, collecting data for and mapping coastal and ocean habitat and uses, and develop best practices for addressing sea level rise. _x000D_
_x000D_
</t>
  </si>
  <si>
    <t>While 80 to 90 percent of the appropriated funds are allocated to States through a formula based on coastal population and shoreline mileage, the tasks in the State application are reviewed for relevance to program objectives and cost effectiveness. The remainder of the funds are allocated according to criteria published by the Office for Coastal Management. Coastal Estuarine and Land Conservation Program and Coral Reef funds are distributed through a competitive process, subject to availability of funds for competitive awards.</t>
  </si>
  <si>
    <t>https://beta.sam.gov/fal/01331a26da768e20cfdc5c2b65e3ebe3/view</t>
  </si>
  <si>
    <t>Coastal Zone Management Estuarine Research Reserves</t>
  </si>
  <si>
    <t>{"list":[{"act":{"description":"Coastal Zone Management Act Amendments of 1984"},"publicLaw":{"congressCode":"98","number":"960"},"authorizationTypes":{"USC":false,"act":true,"statute":false,"publicLaw":true,"executiveOrder":false}},{"act":{"description":"Coastal Zone Management Act of 1972"},"publicLaw":{"congressCode":"92","number":"583"},"USC":{"title":"16","section":"1451"},"authorizationTypes":{"USC":true,"act":true,"statute":false,"publicLaw":true,"executiveOrder":false},"usc":{"title":"16","section":"1451"}},{"act":{"description":"Coastal Zone Management Act Amendments of 1980,"},"publicLaw":{"congressCode":"96","number":"464"},"authorizationTypes":{"USC":false,"act":true,"statute":false,"publicLaw":true,"executiveOrder":false}},{"act":{"description":"Coastal Zone Act Reauthorization Amendments of 1990"},"publicLaw":{"congressCode":"101"},"statute":{"page":"508"},"authorizationTypes":{"USC":false,"act":true,"statute":true,"publicLaw":true,"executiveOrder":false}},{"act":{"description":"Coastal Zone Management Act Amendments of 1987"},"publicLaw":{"congressCode":"94","number":"370"},"authorizationTypes":{"USC":false,"act":true,"statute":false,"publicLaw":true,"executiveOrder":false}}]}</t>
  </si>
  <si>
    <t>To assist States in the development, acquisition, monitoring, research, education, operation and facilities construction for National Estuarine Research Reserves for the purpose of creating natural field laboratories to gather data and make studies of, and educate people about the natural and human processes occurring within the estuaries of the coastal zone.</t>
  </si>
  <si>
    <t>Land acquisition, development, operation, and facilities construction grants are available to any coastal State and, in some cases, public or private person, including those bordering the Great Lakes. For the purposes of the Coastal Zone Management Act, the coastal State also applies to Puerto Rico, the U.S. Virgin Islands, Guam, American Samoa, and the Commonwealth of the Northern Mariana Islands. The Governor shall designate the State agency or entity to be the applicant. Competitive research grants are available to any coastal State or qualified public or private person. Education grants are available to any coastal State entity.</t>
  </si>
  <si>
    <t>Any coastal State including those bordering the Great Lakes, as well as Puerto Rico, the U.S. Virgin Islands, Guam, American Samoa, and the Commonwealth of the Northern Mariana Islands are eligible for reserve operation, land acquisition, or construction awards where a reserve has been designated and for development awards for designating new reserves. Also qualified students are eligible to apply for research fellowship grants.</t>
  </si>
  <si>
    <t>{"description":"(1) For development grants: A letter from the Governor designating the lead agency for new reserve development; (2) for competitive research grant proposals which do not come from the lead agency: A letter from the reserve manager indicating formal support of the application by the lead agency; (3) for reserve operations, land acquisition, and construction: An application from the reserve lead agency or its designee. For all grants, a statement of work and budget estimate must be submitted. As noted above, costs will be determined in accordance with relevant OMB cost principles.","isApplicable":true}</t>
  </si>
  <si>
    <t>{"environmentalImpact":{"reports":[{"isSelected":false,"reportCode":"statement"},{"isSelected":false,"reportCode":"assessment"},{"isSelected":true,"reportCode":"ExecutiveOrder12372"},{"isSelected":true,"reportCode":"otherRequired"}]},"description":"This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</si>
  <si>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From 90 to 150 workdays.</t>
  </si>
  <si>
    <t>No formal procedure. If application is unacceptable the applicant is fully informed and may revise application.</t>
  </si>
  <si>
    <t>{"types":{"moe":false,"formula":true,"matching":false},"formula":{"title":"15","chapter":"IX","part":"921","subPart":"D","description":"15"}}</t>
  </si>
  <si>
    <t>{"awarded":"other","description":"Assistance is typically available to formula recipients for 12 to 18 months with a possible extension not to exceed a project period of 3 total years. \r\n\r\nAssistance is typically available to competitive recipients for 1 to 5 years.\r\n\r\nThe maximum time that may be granted for recipients to expend and drawdown funds is 5 years. \r\n\r\nExtension requests will be considered by the federal program office only if the recipient has submitted all required performance reports. At least sixty days prior to the end of the award, recipients must discuss with their federal program officer expected reprogramming and extension requests. After preliminary negotiation on proposed projects and extensions, formal written reprogramming and extension requests must be submitted to the NOAA at least 30 days prior to end date. Recipients should make every effort to submit one extension request for all projects needing an extension (when possible, multiple extension requests should be avoided). With sufficient justification, the federal program office will recommend approval of an extension up to 1 year for the first extension request. First time or cumulative extension requests for more than six months but less than 12 months, will need more compelling justification as to why the project was not completed on time or could not be completed within the first six-month extension. Although the federal program office discourages extensions of more than 12 months, the federal program office will recommend approval in cases where the funds are already obligated. Renewal of an award to increase funding or extend the period of performance is at the total discretion of the Department.\r\n","awardedDescription":"Funds are released as agreed to in the Standard Terms and Conditions document required for each grant; and special award conditions as applicable."}</t>
  </si>
  <si>
    <t>[{"code":"program","isSelected":false},{"code":"cash","isSelected":false},{"code":"progress","isSelected":true,"description":"Program reports are not applicable. Cash reports are not applicable. Progress reports are not applicable. Expenditure reports are not applicable. All financial status and performance reports are required semi-annually."},{"code":"expenditure","isSelected":false},{"code":"performanceMonitoring","isSelected":false}]</t>
  </si>
  <si>
    <t>All financial and programmatic records, supporting documents, statistical reports, and other records of grantees or sub grantees are required to be maintained by the terms of the agreement. Each non-Federal entity must retain records for three years from the date when the Final expenditure report is submitted.</t>
  </si>
  <si>
    <t>13-1450-0-1-306;13-1460-0-1-306;</t>
  </si>
  <si>
    <t>(Project Grants) FY 16$24,146,039.00; FY 17 est $22,938,262.00; FY 18 est $22,938,262.00;</t>
  </si>
  <si>
    <t>$20,000 to $600,000 (average $250,000)</t>
  </si>
  <si>
    <t>{"list":[{"fiscalYear":2017,"description":"The state-federal partnership program, the National Estuarine Research Reserves System, will work collaboratively to improve understanding of estuarine ecosystems through research and monitoring of water quality and habitat; train coastal decision-makers on key topics of local relevance and national significance, tools, and approaches to effectively manage coastal habitats and communities; educate citizens and K-12 audiences on key issues of importance to understanding and protecting estuaries and coasts, and served as stewards of estuarine resources. The NERRS will invest in land acquisition to protect valuable estuarine habitats and facilities improvements to support reserve operations and model sustainable practices."},{"fiscalYear":2018,"description":"The state-federal partnership program, the National Estuarine Research Reserves System, will work collaboratively to improve understanding of estuarine ecosystems through research and monitoring of water quality and habitat; train coastal decision-makers on key topics of local relevance and national significance, tools, and approaches to effectively manage coastal habitats and communities; educate citizens and K-12 audiences on key issues of importance to understanding and protecting estuaries and coasts, and served as stewards of estuarine resources. The NERRS will invest in land acquisition to protect valuable estuarine habitats and facilities improvements to support reserve operations and model sustainable practices."},{"fiscalYear":2016,"description":"The state-federal partnership program, the National Estuarine Research Reserves System, is working collaboratively to improve understanding of estuarine ecosystems through research and monitoring of water quality and habitat; train coastal decision-makers on key topics of local relevance and national significance, tools, and approaches to effectively manage coastal habitats and communities; educate citizens and K-12 audiences on key issues of importance to understanding and protecting estuaries and coasts, and served as stewards of estuarine resources. The NERRS is investing in land acquisition to protect valuable estuarine habitats and facilities improvements to support reserve operations and model sustainable practices.  : The state-federal partnership program, the National Estuarine Research Reserves System, is working collaboratively to improve understanding of estuarine ecosystems through research and monitoring of water quality and habitat; train coastal decision-makers on key topics of local relevance and national significance, tools, and approaches to effectively manage coastal habitats and communities; educate citizens and K-12 audiences on key issues of importance to understanding and protecting estuaries and coasts, and served as stewards of estuarine resources. The NERRS is investing in land acquisition to protect valuable estuarine habitats and facilities improvements to support reserve operations and model sustainable practices. "}],"isApplicable":true}</t>
  </si>
  <si>
    <t>15 CFR Part 921. Allowable costs and administrative requirements will be determined in accordance with relevant OMB requirements. As noted above, the DOC anticipates adopted the OMB Uniform Guidance as of December 26, 2014, which incorporates all relevant cost principles and uniform administrative requirements.</t>
  </si>
  <si>
    <t>{"flag":"none","description":"Joelle Gore, Chief, Stewardship Division, Office for Coastal Management, National Ocean Service, National Oceanic and Atmospheric Administration, Department of Commerce, 1305 East-West Highway, SSMC 4, Room 10622, Silver Spring, Maryland 20910 Phone:  (240) 533-0813"}</t>
  </si>
  <si>
    <t>Acting Assistant AdministratorNational Ocean Service, National Oceanic and Atmospheric Administration, Department of Commerce, 1305 East-West Highway, N/ORM5, 10th Floor, Silver Spring, MD 20910 Email:&lt; a href='mailto:Russell.Callendar@noaa.gov'&gt;Russell.Callendar@noaa.gov&lt;/a&gt;Phone: 240-533-0908;</t>
  </si>
  <si>
    <t>http://www.nerrs.noaa.gov</t>
  </si>
  <si>
    <t xml:space="preserve">11.429 Marine Sanctuary Program; 11.417 Sea Grant Support; 11.419 Coastal Zone Management Administration Awards; </t>
  </si>
  <si>
    <t>Fiscal Year2016: The three Florida Reserves promoted reduction of non-point source pollution and improvement of the landscaping industry practices through their training efforts which translated into creation of a state law for all landscaping businesses. These efforts improve the environment, economy, and society. Fiscal Year2017: Local specific examples of addressing water quality, habitat, and climate change for estuarine ecosystems and coastal communities.</t>
  </si>
  <si>
    <t>There are five types of awards to coastal States under the National Estuarine Research Reserve Program: (1) land acquisition; (2) development; (3) operation, education, monitoring; (4) research; and (5) facilities construction. Detailed criteria for the State's development of these awards and criteria for reviewing each award are provided in the regulations for the National Estuarine Research Reserves Program (15 CFR Part 921). Final regulations were published in the Federal Register, July 15, 1993.</t>
  </si>
  <si>
    <t>https://beta.sam.gov/fal/870cff90e7023fb51a68a0bd2746e2c1/view</t>
  </si>
  <si>
    <t>Financial Assistance for National Centers for Coastal Ocean Science</t>
  </si>
  <si>
    <t>{"list":[{"executiveOrder":{"description":"13158"},"authorizationTypes":{"USC":false,"act":false,"statute":false,"publicLaw":false,"executiveOrder":true}},{"act":{"description":"Marine Protection, Research, and Sanctuaries Act of 1972"},"publicLaw":{"congressCode":"095","number":"532"},"authorizationTypes":{"USC":false,"act":true,"statute":false,"publicLaw":true,"executiveOrder":false}},{"act":{"description":"National Ocean Pollution Planning Act of 1978"},"publicLaw":{"congressCode":"095","number":"273"},"authorizationTypes":{"USC":false,"act":true,"statute":false,"publicLaw":true,"executiveOrder":false}}]}</t>
  </si>
  <si>
    <t>NCCOS provides research, scientific information and tools to help balance the Nation’s ecological, social and economic goals. Our partnerships with local and national coastal managers are essential in providing science and services to benefit communities and the Nation. The research and tools we provide are central to addressing coastal issues raised in legislation and NOAA’s priorities. We seek to help coastal communities protect themselves from harmful algae, contamination and the implications of changing climate. We also provide the research necessary for communities to develop effective and sustainable management of their resources. Through competitive research funding, NCCOS also engages the nation’s best talent to develop cutting-edge science for coastal management applications.  NCCOS’s four major research priorities are: climate impacts, coastal ecosystem management, coastal pollution, and harmful algal blooms.</t>
  </si>
  <si>
    <t>Universities, colleges, junior colleges, technical schools, institutes, laboratories, State and local government agencies, public or private profit or nonprofit entities or individuals.</t>
  </si>
  <si>
    <t>Organizations and individuals utilizing science in effectively managing the Nation’s coastal resources</t>
  </si>
  <si>
    <t>{"description":"Proposals with statement of work, estimated budget, and curriculum vitae.  Costs will be determined in accordance with OMB Circular Nos. A-87 relocated to 2 CFR Part 225 for State and local governments, A-21 relocated to 2 CFR Part 220 for educational institutions, and A-122 relocated to 2 CFR Part 230 for nonprofit organizations","isApplicable":true}</t>
  </si>
  <si>
    <t>{"environmentalImpact":{"reports":[{"isSelected":false,"reportCode":"statement"},{"isSelected":false,"reportCode":"assessment"},{"isSelected":true,"reportCode":"ExecutiveOrder12372"},{"isSelected":true,"reportCode":"otherRequired"}]},"description":"The standard application forms, as furnished by NOAA and required by 15 CFR Part 24, must be used when applying for Federal funding. These forms can be obtained from the NOAA Grants Management Division. Informal preapplication conferences are recommended. Consultation and assistance is available from NOAA in the preparation of an application. "}</t>
  </si>
  <si>
    <t>{"description":"The standard application forms, as furnished by NOAA and required by 15 CFR Part 24, must be used when applying for Federal funding. These forms can be obtained from  Grants.gov. Informal preapplication conferences are recommended. Consultation and assistance is available from NOAA in the preparation of an application.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</si>
  <si>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 xml:space="preserve">Awards are made on the basis of proposal evaluation.  </t>
  </si>
  <si>
    <t>From 90 to 210 days from the time of proposal receipt.</t>
  </si>
  <si>
    <t>By application to the National Centers for Coastal Ocean Science, 1305 East-West Highway, Silver Spring, MD 20910. Attn:  Mary C Erickson</t>
  </si>
  <si>
    <t>{"awarded":"other","description":"Support for projects may be provided for periods up to 5 years in annual increments. ","awardedDescription":"Funds are released as required."}</t>
  </si>
  <si>
    <t>[{"code":"program","isSelected":true,"description":"Semi-annual and final performance reports; quarterly and final financial reports, and other special reports as may be required on a case-by-case basis.\r\n"},{"code":"cash","isSelected":false},{"code":"progress","isSelected":true,"description":"Semi-annual and final performance reports; quarterly and final financial reports, and other special reports as may be required on a case-by-case basis. Cash reports are not applicable. Expenditure reports are not applicable."},{"code":"expenditure","isSelected":false},{"code":"performanceMonitoring","isSelected":true,"description":"Semi-annual and final performance reports; quarterly and final financial reports, and other special reports as may be required on a case-by-case basis. "}]</t>
  </si>
  <si>
    <t>{"isApplicable":true,"description":"In accordance with the provisions of OMB Circular No. A-133, recipients that are States, Local Governments, Nonprofit Organizations, and Institutions of Higher Learning shall be subject to the audit requirements contained in the Single Audit Act Amendments of 1996 (31 U.S.C. 7501-7507).  Commercial organizations shall be subject to the audit requirements as stipulated in the award document."}</t>
  </si>
  <si>
    <t>All financial and programmatic records, supporting documents, statistical reports, and other records of grantees or sub grantees are required to be maintained by the terms of the agreement (OMB Circular No. A110 for institutions of higher education and other nonprofit organizations and with 15 CFR Part 24 for State and local governments).  The grantee must retain records for three years from the date when the final expenditure report is submitted.</t>
  </si>
  <si>
    <t>(Cooperative Agreements) FY 18 est $10,000.00; FY 16$0.00; FY 17 est $0.00;</t>
  </si>
  <si>
    <t>$20,000 to $550,000. Average $250,000.</t>
  </si>
  <si>
    <t>{"list":[{"fiscalYear":2016,"description":"Was not used in 2016"},{"fiscalYear":2018,"description":"NCCOS anticipates science and science products (e.g. maps, forecasts, and models) to be used by coastal communities to protect themselves from harmful algae, water contamination, eutrophication and sea level rise and coastal storms. It is expected that NCCOS research will also provide critical information for communities to develop effective and sustainable management of their resources. Research efforts will lead to faster and more accurate and efficient assessment and monitoring of coastal ecosystems, earlier warning and more accurate forecasts of harmful algal bloom and pathogens, and provide tools to help communities assess and address their vulnerabilities to sea level rise and coastal storms."},{"fiscalYear":2017,"description":"Was not used in 2017"}],"isApplicable":true}</t>
  </si>
  <si>
    <t>Allowable cost will be determined in accordance with OMB Circular A-87 for State and local governments and Indian Tribes; OMB Circular A-122 for nonprofit and for- 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CRF Part 24 for state and local governments.</t>
  </si>
  <si>
    <t>Mary EricksonNational Ocean Service_x000D_
National Center for Coastal Ocean Science (N/SCI)_x000D_
1305 East-West Highway, SSMC4, Station 8211, Silver Spring, MD 20910 Phone: 301-713-3020 ;</t>
  </si>
  <si>
    <t>http://coastalscience.noaa.gov</t>
  </si>
  <si>
    <t xml:space="preserve">11.417 Sea Grant Support; </t>
  </si>
  <si>
    <t>For competitive grants/cooperative agreements, criteria for selecting proposals is contained in the individual program solicitation.  For non-competitive grants, applications received by NCCOS are reviewed for completeness, accuracy, and compliance with all program requirements.  Final funding decisions will be constrained by the actual amount of agency funding available and changes in programmatic priorities.</t>
  </si>
  <si>
    <t>https://beta.sam.gov/fal/3cc90931ca1a37a6e8f2e29ece15d7eb/view</t>
  </si>
  <si>
    <t>Fisheries Development and Utilization Research and Development Grants and Cooperative Agreements Program</t>
  </si>
  <si>
    <t>The Saltonstall-Kennedy Research Grant Program</t>
  </si>
  <si>
    <t>{"list":[{"act":{"description":"Saltonstall-Kennedy Act"},"USC":{"title":"15","section":"713c 3(c)"},"authorizationTypes":{"USC":true,"act":true,"statute":false,"publicLaw":false,"executiveOrder":false},"usc":{"title":"15","section":"713c 3(c)"}}]}</t>
  </si>
  <si>
    <t>To increase greatly the Nation's wealth and quality of life through sustainable fisheries that support fishing industry jobs, safe and wholesome seafood, and recreational opportunities.</t>
  </si>
  <si>
    <t>Any U.S. citizen or national, or any citizen of the Northern Mariana Islands, the Republic of the Marshall Islands, Republic of Palau, or the Federated States of Micronesia; or group including State and local governments, except that employees of Federal agencies, and Regional Fishery Management Councils and their employees, are not eligible.</t>
  </si>
  <si>
    <t>Any U.S. citizen or national, or any citizen of the Northern Mariana Islands, the Republic of the Marshall Islands, Republic of Palau, or the Federated States of Micronesia; or group including State and local governments.</t>
  </si>
  <si>
    <t>{"description":"Proposal with statement of work and budget estimate.  See annual solicitation published at www.grants.gov for details.  Costs will be determined in accordance with 2 CFR 200.","isApplicable":true}</t>
  </si>
  <si>
    <t>{"environmentalImpact":{"reports":[{"isSelected":false,"reportCode":"statement"},{"isSelected":false,"reportCode":"assessment"},{"isSelected":true,"reportCode":"ExecutiveOrder12372"},{"isSelected":true,"reportCode":"otherRequired"}]},"description":"A listing of State single points of contact under E.O. 12372 is available at www.hhs.gov/grantsnet/lawsregs/eo.htm."}</t>
  </si>
  <si>
    <t>{"description":"Submit Standard Form 424, project proposal and budget following the format specified by the funding office in the annual solicitation.  Proposals are submitted through Grants.gov. Applicants will need to enter the Funding Opportunity Number and/or CFDA number to access the application package and instructions.  Application package will then be submitted directly to NOAA.  Proposals are subject to the requirements of 15 CFR Parts 14 and 24, as applicable."}</t>
  </si>
  <si>
    <t>Proposals are reviewed after the submission deadline in competition with all other proposals submitted.  To the extent that funds are available, those proposals judged to best meet priorities are funded. Either grants or cooperative agreements will be awarded.</t>
  </si>
  <si>
    <t>From 3 to 4 months.</t>
  </si>
  <si>
    <t>Projects of up to 24-month durations will be considered. Proposals for continuing work must be competed.</t>
  </si>
  <si>
    <t>{"awarded":"other","description":"Grants are not to exceed 24 months.  Financial status reports are completed and submitted.","awardedDescription":"As determined in agreement"}</t>
  </si>
  <si>
    <t>[{"code":"program","isSelected":false},{"code":"cash","isSelected":false},{"code":"progress","isSelected":true,"description":"Semiannual progress and financial reports shall be due within 30 days after the end of the 6-month period. Final reports shall be submitted within 90 days after the end of the project.\r\n"},{"code":"expenditure","isSelected":false},{"code":"performanceMonitoring","isSelected":false}]</t>
  </si>
  <si>
    <t>{"isApplicable":true,"description":"Commercial organizations shall be subject to the audit requirements as stipulated in the award document. "}</t>
  </si>
  <si>
    <t>Financial records, supporting documents, statistical records, and all other records pertinent to an agreement shall be retained for a period of three years.</t>
  </si>
  <si>
    <t>13-5139-0-2-376;</t>
  </si>
  <si>
    <t xml:space="preserve">(Project Grants) FY 16 est $11,300,000.00; FY 17 est $10,500,000.00; FY 18 Estimate Not Available </t>
  </si>
  <si>
    <t>For costs principles, see 2 CFR 200</t>
  </si>
  <si>
    <t>{"flag":"appendix","description":"All Regional Contacts are listed in the Full Opertunity found at www.grants.gov as well as at the SK homepage http://www.fisheries.noaa.gov/mb/financial_services/skhome.htm\r\n"}</t>
  </si>
  <si>
    <t>Dan NamurHeadquarters Office: Dan Namur, NOAA National Marine Fisheries Service,, Office of Management and Budget, 1315 East-West Highway, Rm. 14358, Silver_x000D_
Spring, MD 20910 .  _x000D_
, Silver Spring, MD 20910 Email:&lt; a href='mailto:Dan.Namur@noaa.gov'&gt;Dan.Namur@noaa.gov&lt;/a&gt;Phone: (301) 427-8730;</t>
  </si>
  <si>
    <t>http://www.fisheries.noaa.gov/mb/financial_services/skhome.htm</t>
  </si>
  <si>
    <t xml:space="preserve">11.417 Sea Grant Support; 11.407 Interjurisdictional Fisheries Act of 1986; </t>
  </si>
  <si>
    <t>Significance of the issue addressed in the proposal, methodology proposed, responsiveness to published priorities, cost proposed, etc.</t>
  </si>
  <si>
    <t>https://beta.sam.gov/fal/4f23607033d8039a355a39ede1de3618/view</t>
  </si>
  <si>
    <t>Marine Sanctuary Program</t>
  </si>
  <si>
    <t xml:space="preserve">Office of National Marine Sanctuaries </t>
  </si>
  <si>
    <t>{"list":[{"act":{"description":"Marine Protection, Research, and Sanctuaries Act of 1972"},"publicLaw":{"congressCode":"92","number":"532"},"USC":{"title":"16","section":"1431"},"authorizationTypes":{"USC":true,"act":true,"statute":false,"publicLaw":true,"executiveOrder":false},"usc":{"title":"16","section":"1431"}},{"act":{"description":"National Marine Sanctuaries Amendments Act of 2000"},"publicLaw":{"congressCode":"106","number":"513"},"authorizationTypes":{"USC":false,"act":true,"statute":false,"publicLaw":true,"executiveOrder":false}},{"act":{"description":"National Marine Sanctuaries Preservation Act of 1996 "},"publicLaw":{"congressCode":"104","number":"283"},"authorizationTypes":{"USC":false,"act":true,"statute":false,"publicLaw":true,"executiveOrder":false}}]}</t>
  </si>
  <si>
    <t>To provide educational and outreach to the citizens of the United States of America on ocean conservation, marine sanctuaries ,and  marine protected areas through numerous competitive and non-competitive grants  to private foundations, local public schools, universities and many other entities.</t>
  </si>
  <si>
    <t>Agreements to solicit private donations may only be made with nonprofit organizations.</t>
  </si>
  <si>
    <t>Financial assistance is made for a public purpose. The ultimate beneficiary is the public. The scholarship program benefits individuals who do not have the financial means of pursuing graduate level studies and, in turn, ensures that women and minorities are representative in the areas supported by the scholarship program.</t>
  </si>
  <si>
    <t>{"description":"The applicants must provide all funding and related documentation in order to apply for a grant.  ","isApplicable":true}</t>
  </si>
  <si>
    <t>{"environmentalImpact":{"reports":[{"isSelected":true,"reportCode":"statement"},{"isSelected":true,"reportCode":"assessment"},{"isSelected":true,"reportCode":"ExecutiveOrder12372"},{"isSelected":true,"reportCode":"otherRequired"}]},"description":"The standard application forms, as furnished by NOAA and required by 15 CFR Part 24, must be used when applying for Federal funding. These forms can be obtained from the NOAA Grants Management Division. Informal preapplication conferences are recommended. Consultation and assistance is available from NOAA in the preparation of an application. This program is excluded from coverage under E.O. 12372. For the scholarships to individuals, there is no preapplication requirement.\r\n"}</t>
  </si>
  <si>
    <t>{"description":"Applications must be submitted by due dates issued by the servicing agency and all applications must be done in good faith in order for the application to successfully approved by governmental agency attorneys and the grant office."}</t>
  </si>
  <si>
    <t>Applications are required for competitive and non-competitive grants.  Grantees must apply by the due date published in the announcement posted on www.grants.gov.  Application packages must be submitted on time, be complete and meet minimum requirements in order to be considered for funding.</t>
  </si>
  <si>
    <t>Up to 240 DAYS</t>
  </si>
  <si>
    <t>{"types":{"moe":false,"formula":true,"matching":false},"formula":{"title":"Marine Protection, Research, and Sanctuaries Act of 1972","chapter":"Title 3","publicLaw":"Public Law 92-532","description":"Marine Protection, Research, and Sanctuaries Act of 1972"}}</t>
  </si>
  <si>
    <t>{"awarded":"other","description":"Typically, ONMS awards have a 1 year period of performance.  However, applicants should rely on the funding announcements posted on www.grants.gov for specific details pertaining to the financial assistance being sought.","awardedDescription":"The Grants Officer will notify successful applicants in a written Award Notice when they have been selected for an award. Prior to official Grants Officer notification, other officials and employees from the operating unit are prohibited from either formally or informally notifying applicants verbally or in writing that they have been selected for awards. After consultation with the Program Officer, the Grants Officer shall determine the best method for notifying unsuccessful applicants. These notifications must be in writing. Specific details about this process can also be found in the specific funding announcements posted on www.grants.gov.\r\n"}</t>
  </si>
  <si>
    <t>[{"code":"program","isSelected":true,"description":"Refer to 2 CFR 200, Uniform Administrative Requirements, Cost Principles, and Audit Requirements for Federal Awards and other terms and conditions specific to a particular award."},{"code":"cash","isSelected":true,"description":"200.327 This information must be collected with the frequency required by the terms and conditions of the federal award, but no less frequently than annually nor more frequently than quarterly except in unusual circumstances. "},{"code":"progress","isSelected":true,"description":"200.328  The non-Federal entity must submit progress reports at the interval required by the Federal awarding agency or pass through entity to best inform improvements in program outcomes and productivity."},{"code":"expenditure","isSelected":true,"description":" 200.032  Recipient must provide accurate, current and complete disclosure of the financial expenditures/results of each federal award or program in accordance with the reporting requirements set forth in 200.327."},{"code":"performanceMonitoring","isSelected":true,"description":"  200.328 The non federal entity must submit performance reports using OMB approved standard information collection when providing performance reports. \r\n"}]</t>
  </si>
  <si>
    <t>{"isApplicable":true,"description":"In accordance with the provisions of 2 CFR 200, Subpart F – Audit Requirements,\" nonfederal entities that expend financial assistance of $750,000 or more in Federal awards will have a single or a program- specific audit conducted for that year. Non-Federal entities that expend less than $750,000 a year in Federal awards are exempt from Federal audit requirements for that year, except as noted in 2 CFR 200.503"}</t>
  </si>
  <si>
    <t>"In accordance with the provisions of 2 CFR 200, Subpart F – Audit Requirements," nonfederal entities that expend financial assistance of $750,000 or more in Federal awards will have a single or a program- specific audit conducted for that year. Non-Federal entities that expend less than $750,000 a year in Federal awards are exempt from Federal audit requirements for that year, except as noted in 2 CFR 200.</t>
  </si>
  <si>
    <t>(Cooperative Agreements) FY 16$9,501,000.00; FY 18 est $5,999,521.00; FY 17 est $7,608,471.00;</t>
  </si>
  <si>
    <t>{"list":[{"fiscalYear":2017,"description":"In Fiscal Year 2017 The National Marine Sanctuary Foundation will continue to receive funding for education and outreach events such as Capital Oceans Week, and several round tables on ocean conservation where National Marine Sanctuaries are located. The ONMS will provide grants  for California BWET, Great Lake BWET, Pacific Northwest BWET and. Nancy Foster Scholarship will provide funds to graduate students of studies in ocean conservation and marine science. BWET Programs  provides funds to educate students in each region on ocean science and conservation.,"},{"fiscalYear":2016,"description":"7608471 The Dr. Nancy Foster Scholarship Program provided funds to graduate students for continuation of studies in ocean conservation and marine science. The ONMS-supported Bay Watershed Education and Training Program (B-WET) provided grants to Great Lakes and California recipients for ocean conservation programs in local elementary schools, high schools, and universities. The ONMS provided funds to tribes in the Pacific Northwest for ocean conservation activities. The National Marine Sanctuary Foundation works with the Office of National Marine Sanctuaries to promote ocean awareness and conservation through outreach and education campaigns. This Mariners Museum received funds to maintain the USS Monitor Artifacts at The Mariners Museum. "},{"fiscalYear":2018,"description":"$9,546,441"}],"isApplicable":true}</t>
  </si>
  <si>
    <t xml:space="preserve">Refer to 2 CFR 200.   </t>
  </si>
  <si>
    <t>{"flag":"none","description":"Regional or Local Office. Local Offices at each sanctuary."}</t>
  </si>
  <si>
    <t>Joseph FaulknerJoe T. Faulkner, Federal Program Officer_x000D_
NOAA,Office of National Marine Sanctuaries_x000D_
1305 East West Highway, SSMC4, Station 11653_x000D_
Silver Spring, MD 20910_x000D_
Telephone:   301-713-7241_x000D_
_x000D_
, Silver Spring, MD 20910 Email:&lt; a href='mailto:Joe.T.Faulkner@noaa.gov'&gt;Joe.T.Faulkner@noaa.gov&lt;/a&gt;Phone: 301-713-7241;</t>
  </si>
  <si>
    <t>http://sanctuaries.noaa.gov/http://fosterscholars.noaa.gov/</t>
  </si>
  <si>
    <t xml:space="preserve">11.417 Sea Grant Support; 11.457 Chesapeake Bay Studies; 11.419 Coastal Zone Management Administration Awards; 11.473 Office for Coastal Management; 11.420 Coastal Zone Management Estuarine Research Reserves; </t>
  </si>
  <si>
    <t>Fiscal Year2016: In Fiscal Year 2016 The National Marine Sanctuary Foundation will continue to receive funding for education and outreach events such as Capital Oceans Week, and several round tables on ocean conservation where National Marine Sanctuaries are located. The ONMS will provide grants  for California BWET, Great Lake BWET, Pacific Northwest BWET and. Nancy Foster Scholarship will provide funds to graduate students of studies in ocean conservation and marine science. BWET Programs  provides funds to educate students in each region on ocean science and conservation.,Fiscal Year2017: 9546441</t>
  </si>
  <si>
    <t>1) Importance and/or relevance and applicability of proposal to the program goals; (2) Technical Merit; (3) Overall qualifications for applicants; (4) Project costs, and (5) Financial need of student</t>
  </si>
  <si>
    <t>https://beta.sam.gov/fal/989c8f0a76da4000583dd03a92dd8a30/view</t>
  </si>
  <si>
    <t>Climate and Atmospheric Research</t>
  </si>
  <si>
    <t>{"list":[{"act":{"description":"Federal Aviation Act"},"USC":{"title":"49","section":"4720"},"authorizationTypes":{"USC":true,"act":true,"statute":false,"publicLaw":false,"executiveOrder":false},"usc":{"title":"49","section":"4720"}},{"act":{"description":"National Climate Program Act"},"USC":{"title":"15","section":"2931-2934"},"authorizationTypes":{"USC":true,"act":true,"statute":false,"publicLaw":false,"executiveOrder":false},"usc":{"title":"15","section":"2931-2934"}},{"act":{"description":"Navigation and Navigable Waters"},"USC":{"title":"33","section":"883d"},"authorizationTypes":{"USC":true,"act":true,"statute":false,"publicLaw":false,"executiveOrder":false},"usc":{"title":"33","section":"883d"}},{"act":{"description":"Weather Service Organic Act"},"USC":{"title":"15","section":"2904"},"authorizationTypes":{"USC":true,"act":true,"statute":false,"publicLaw":false,"executiveOrder":false},"usc":{"title":"15","section":"2904"}}]}</t>
  </si>
  <si>
    <t>To develop the knowledge required to establish a predictive capability for short and long-term climate fluctuations and trends.</t>
  </si>
  <si>
    <t>Institutions of higher education, other nonprofits, commercial organizations, international organizations, state, local and Indian tribal governments.</t>
  </si>
  <si>
    <t>Organizations and individuals with interests in meteorology, oceanography, and climate research and prediction.</t>
  </si>
  <si>
    <t>{"description":"Proposals with statement of work, estimated budget, and curriculum vitae. Costs will be determined in accordance with OMB Circular Nos. A-87 for State and local governments, A-21 for educational institutions, and A-122 for nonprofit organizations.","isApplicable":true}</t>
  </si>
  <si>
    <t>{"description":"Submit an electronic application to Grants.gov APPLY for financial assistance (SF 424) with statement of work to be performed and proposed amount. This program is subject to the requirements of OMB Circular No. A-110 and 15 CFR Part 24, \"Grants and Cooperative Agreements with State and Local Governments,\" as applicable."}</t>
  </si>
  <si>
    <t>Awards are made on the basis of peer review of proposals.</t>
  </si>
  <si>
    <t>From 100 to 200 days from time of proposal receipt.</t>
  </si>
  <si>
    <t>By negotiation with Climate Program Office.</t>
  </si>
  <si>
    <t>{"types":{"moe":false,"formula":false,"matching":true},"matching":{"requirementFlag":"voluntary","percent":"0","description":"Cost Sharing is only required in one program element competition which is the NOAA Climate Transition Program (NCTP) where the Cost Share Percentage must be at least 5 percent of the total costs. The other competitions have no cost sharing requirement.\r\n"}}</t>
  </si>
  <si>
    <t>{"awarded":"other","description":"Grant award period ranges one to five years with annual funding for one year.","awardedDescription":"As stated in agreement"}</t>
  </si>
  <si>
    <t>[{"code":"program","isSelected":false},{"code":"cash","isSelected":false},{"code":"progress","isSelected":false},{"code":"expenditure","isSelected":true,"description":"Annual performance and financial reports are required. Final reports are due 90 days after expiration of award. "},{"code":"performanceMonitoring","isSelected":true,"description":"Annual performance and financial reports are required. Final reports are due 90 days after expiration of award.\r\n"}]</t>
  </si>
  <si>
    <t>(Project Grants) FY 17 est $45,134,708.00; FY 16$44,040,094.00; FY 18 est $36,000,000.00;</t>
  </si>
  <si>
    <t>Allowable cost will be determined in accordance with OMB Circular A-87 for State and local governments and Indian Tribes; OMB Circular A-122 for nonprofit and for- 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</si>
  <si>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DirectorDirector, Climate Program Office, National Oceanic and Atmospheric Administration, 1315 East-West Highway, Suite 12860, Silver Spring, MD 20910. Telephone: (301) 734-1263. , Silver Spring, MD 20910 Phone: (301) 427-2089;</t>
  </si>
  <si>
    <t>http://cpo.noaa.gov/</t>
  </si>
  <si>
    <t>Proposals are subject to office and peer review process taking into consideration primarily scientific merit and application to office research goals. Principal investigators' qualifications and cost are also considered, with cost subject to negotiation.</t>
  </si>
  <si>
    <t>https://beta.sam.gov/fal/aab7215bf000f02837d30eb4297adef7/view</t>
  </si>
  <si>
    <t>National Oceanic and Atmospheric Administration (NOAA) Cooperative Institutes</t>
  </si>
  <si>
    <t>{"list":[{"act":{"description":"Department of Commerce Appropriation Act of 1999"},"authorizationTypes":{"USC":false,"act":true,"statute":false,"publicLaw":false,"executiveOrder":false}},{"act":{"description":"Fish and Wildlife Act"},"USC":{"title":"16","section":"753a"},"authorizationTypes":{"USC":true,"act":true,"statute":false,"publicLaw":false,"executiveOrder":false},"usc":{"title":"16","section":"753a"}},{"act":{"description":"Navigation and Navigable Waters"},"USC":{"title":"33","section":"1442"},"authorizationTypes":{"USC":true,"act":true,"statute":false,"publicLaw":false,"executiveOrder":false},"usc":{"title":"33","section":"1442"}},{"act":{"description":"Weather Service Organic Act"},"USC":{"title":"15","section":"313"},"authorizationTypes":{"USC":true,"act":true,"statute":false,"publicLaw":false,"executiveOrder":false},"usc":{"title":"15","section":"313"}},{"act":{"description":"Cooperative Agreements/Reimbursement to Further NOAA’s Mission"},"USC":{"title":"15","section":"1540"},"authorizationTypes":{"USC":true,"act":true,"statute":false,"publicLaw":false,"executiveOrder":false},"usc":{"title":"15","section":"1540"}},{"act":{"description":"National Climate Program Act"},"USC":{"title":"15","section":"2904"},"authorizationTypes":{"USC":true,"act":true,"statute":false,"publicLaw":false,"executiveOrder":false},"usc":{"title":"15","section":"2904"}},{"act":{"description":" Fish and Wildlife Coordination Act of 1956"},"USC":{"title":"16","section":"661"},"authorizationTypes":{"USC":true,"act":true,"statute":false,"publicLaw":false,"executiveOrder":false},"usc":{"title":"16","section":"661"}},{"act":{"description":"National Climate Program Act"},"USC":{"title":"15","section":"2901 et seq"},"authorizationTypes":{"USC":true,"act":true,"statute":false,"publicLaw":false,"executiveOrder":false},"usc":{"title":"15","section":"2901 et seq"}},{"act":{"description":"Navigation and Navigable Waters"},"USC":{"title":"33","section":"883d"},"authorizationTypes":{"USC":true,"act":true,"statute":false,"publicLaw":false,"executiveOrder":false},"usc":{"title":"33","section":"883d"}},{"act":{"description":"Federal Aviation Act"},"USC":{"title":"49","section":"44720(b)"},"authorizationTypes":{"USC":true,"act":true,"statute":false,"publicLaw":false,"executiveOrder":false},"usc":{"title":"49","section":"44720(b)"}}]}</t>
  </si>
  <si>
    <t xml:space="preserve">To increase the effectiveness of research and develop innovative approaches to education in the environmental sciences by facilitating cooperation between government, university, and nonprofit research institutions. </t>
  </si>
  <si>
    <t xml:space="preserve"> Single or multiple non-federal public and private non-profit universities, colleges and research institutions that collectively offer accredited graduate level degree-granting programs in NOAA related sciences.</t>
  </si>
  <si>
    <t>Organizations with interests in support of the NOAA mission to understand and predict changes in Earth's environment and conserve and manage coastal and marine resources to meet the nations' economic, social, and environmental needs.</t>
  </si>
  <si>
    <t>{"description":"Proposals with statements of work and estimated budgets. Costs will be determined in accordance with OMB Circular Nos. A-21 for agreements with educational institutions, A-87 for State and local governments, and A-122 for nonprofit institutions.","isApplicable":false}</t>
  </si>
  <si>
    <t>{"environmentalImpact":{"reports":[{"isSelected":false,"reportCode":"statement"},{"isSelected":true,"reportCode":"assessment"},{"isSelected":false,"reportCode":"ExecutiveOrder12372"},{"isSelected":true,"reportCode":"otherRequired"}]}}</t>
  </si>
  <si>
    <t>Accepted applications are subject to peer review by a review panel assembled by the Cooperative Institute Program Manager. All applicants are notified whether or not their proposal was funded.</t>
  </si>
  <si>
    <t>Initial awards are for 5 years; renewals may be made for a period of up to 5 additional years, based upon the availability of funds and the results of an extensive scientific and administrative review, typically occurring in the fourth year of the first 5-year award..</t>
  </si>
  <si>
    <t>{"awarded":"other","description":"Generally, five years with funding approved on individual and group proposal basis throughout the 5 years in accordance with DOC approval.","awardedDescription":"As described in Standard Terms and Agreement "}</t>
  </si>
  <si>
    <t>[{"code":"program","isSelected":true,"description":"In accordance with applicable report or announcement published in the Federal Register and/or Federal Funding Opportunities in Grants.gov. "},{"code":"cash","isSelected":true,"description":"."},{"code":"progress","isSelected":true,"description":"."},{"code":"expenditure","isSelected":true,"description":"."},{"code":"performanceMonitoring","isSelected":true,"description":"."}]</t>
  </si>
  <si>
    <t>Recipients are expected to maintain complete records for each cooperative agreement to insure funds are used for the purposes that the cooperative agreement was made. Records must be retained for 3 years; records shall be retained beyond the 3-year period if audit findings have not been resolved.</t>
  </si>
  <si>
    <t>(Project Grants) FY 17 est $234,706,532.00; FY 18 est $246,441,858.00; FY 16$223,530,030.00;</t>
  </si>
  <si>
    <t>Total annual funding at current Cooperative Institutes ranges from $1,300,000 to $30,000,000.  Average funding is $10,000,000</t>
  </si>
  <si>
    <t>{"flag":"appendix","description":"                                                                                                                                                      Candice Jongsma, Ph.D.  OAR: Dr. Candice Jongsma, CI Director NOAA Research, 1315 East-West Highway, Room 11350, Office: (301) 734-1177 Fax: (301) 713-1459 E-mail: Candice.Jongsma@noaa.gov. NESDIS: Satya Kalluri, Chief, Cooperative Research Programs Division, NCWCP Building, NOAA/NESDIS/STAR, 5830 University Research Ct. 2nd Floor, #2612, College Park, MD 20740-3818, Telephone: 301-683-3510, E-mail: satya.kalluri@noaa.gov. NMFS: Julie Whitaker, 1842 Wasp Blvd., Bldg. 176 Honolulu, HI 96818, Office: (808)725-5355 E-mail: Julie.Whitaker@noaa.gov."}</t>
  </si>
  <si>
    <t>Candice Jongsma, Ph.D.Candice Jongsma, Ph.D.  OAR: Dr. Candice Jongsma, CI Director NOAA Research, 1315 East-West Highway, Room 11350, Office: (301) 734-1177 Fax: (301) 713-1459 E-mail: Candice.Jongsma@noaa.gov. NESDIS: Satya Kalluri, Chief, Cooperative Research Programs Division, NCWCP Building, NOAA/NESDIS/STAR, 5830 University Research Ct. 2nd Floor, #2612, College Park, MD 20740-3818, Telephone: 301-683-3510, E-mail: satya.kalluri@noaa.gov. NMFS: Julie Whitaker, 1842 Wasp Blvd., Bldg 176 Honolulu, HI 96818, Office: (808)725-5355 E-mail: Julie.Whitaker@noaa.gov.                                                                                                                                                           _x000D_
, Silver Spring, MD 20910 Phone: (301) 734-1177;</t>
  </si>
  <si>
    <t>http://www.ci.noaa.gov</t>
  </si>
  <si>
    <t xml:space="preserve">11.459 Weather and Air Quality Research; 11.460 Special Oceanic and Atmospheric Projects; 11.462 Hydrologic Research; 11.417 Sea Grant Support; 11.431 Climate and Atmospheric Research; 11.468 Applied Meteorological Research; 11.473 Office for Coastal Management; 11.426 Financial Assistance for National Centers for Coastal Ocean Science; 11.420 Coastal Zone Management Estuarine Research Reserves; </t>
  </si>
  <si>
    <t>Proposals are subject to peer-review evaluations, technical reviews, administrative reviews, and external reviews, if applicable, taking into primary consideration scientific merit and application to the mission goals of NOAA.</t>
  </si>
  <si>
    <t>https://beta.sam.gov/fal/72788a087d7839545ffb24b64671f1a1/view</t>
  </si>
  <si>
    <t>Marine Fisheries Initiative</t>
  </si>
  <si>
    <t>(MARFIN)</t>
  </si>
  <si>
    <t>{"list":[{"act":{"description":"Magnuson Fishery Conservation and Management Act"},"USC":{"title":"16","section":"1854e"},"authorizationTypes":{"USC":true,"act":true,"statute":false,"publicLaw":false,"executiveOrder":false},"usc":{"title":"16","section":"1854e"}},{"act":{"description":"Fish and Wildlife Act of 1956"},"USC":{"title":"16","section":"753a"},"authorizationTypes":{"USC":true,"act":true,"statute":false,"publicLaw":false,"executiveOrder":false},"usc":{"title":"16","section":"753a"}},{"act":{"description":"Saltonstall-Kennedy Act"},"USC":{"title":"16","section":"713 c-3d"},"authorizationTypes":{"USC":true,"act":true,"statute":false,"publicLaw":false,"executiveOrder":false},"usc":{"title":"16","section":"713 c-3d"}}]}</t>
  </si>
  <si>
    <t>To provide financial assistance for research and development projects that will provide information for the full and wise use and enhancement of fishery resources in the Southeast U. S. Gulf of Mexico and the South Atlantic beginning with the State of North Carolina south to Florida.  In addition, beginning in Fiscal Year 1998 similar assistance is provided for the coastal New England states.</t>
  </si>
  <si>
    <t>States or local governments, universities, private enterprise, individuals or any other entity, nonprofit or otherwise, if such entity is a citizen of the United States within the meaning of Section 2 of the Shipping Act, 1916, as amended, 46 U.S.C. 802.</t>
  </si>
  <si>
    <t>Federal, State and local governments, universities, private enterprise, nonprofit or profit organizations, and the general public.</t>
  </si>
  <si>
    <t>{"description":"Applications must include resumes of qualifications and experience of the principal investigators. They are expected to demonstrate expertise in the proposed area of study.","isApplicable":true}</t>
  </si>
  <si>
    <t>Proposals will be reviewed, evaluated and ranked by the National Marine Fisheries Service (NMFS).  The ranking is divided into two groups; (a) recommended; and (b) not recommended. They are then presented to a panel of fishery experts and to the MARFIN Panel.  The Panel will individually submit their funding recommendations to the Regional Administrator of the appropriate Region. The Regional Administrator in consultation with the Assistant Administrator for Fisheries will determine funding availability and select the projects to be funded.  The selected proposals will be reviewed and negotiated by the appropriate Regional Office and the assigned Technical Monitor.  A complete application will be forwarded to the NOAA Grants Officer for approval and award.</t>
  </si>
  <si>
    <t>Successful applicants will be selected generally within 180 days.  Awards will be made normally within 240 days after the date of publication of the Federal Register.</t>
  </si>
  <si>
    <t>Multi-year awards of up to three years may be approved. Once awarded, multi-year projects will not compete for funding in subsequent years.  Funding for multi-year projects beyond the first year is contingent upon the availability of program funds in subsequent fiscal years, and the extent to which the recipient meets project objectives and reporting requirements.</t>
  </si>
  <si>
    <t>{"awarded":"other","description":"The money must be spent during the award period.  Funds are released in advance or by reimbursement, as agreed to in the Standard Terms and Conditions document required for each grant.","awardedDescription":" Funds are released in advance or by reimbursement, as agreed to in the Standard Terms and Conditions document required for each grant."}</t>
  </si>
  <si>
    <t>[{"code":"program","isSelected":false},{"code":"cash","isSelected":false},{"code":"progress","isSelected":true,"description":"Semi-annual progress and financial reports are due six months after the start date of the award. Progress reports should summarize all work accomplished during the six months following the start date of the award and the financial reports should reflect the use of funds. A final report is due 90 days after completion of the project.\r\n"},{"code":"expenditure","isSelected":false},{"code":"performanceMonitoring","isSelected":false}]</t>
  </si>
  <si>
    <t>All financial and programmatic records, supporting documents, statistical reports, and other records of grantees or sub grantees are required to be retained for 3 years from the date of the final financial status report for each award.</t>
  </si>
  <si>
    <t xml:space="preserve">(Cooperative Agreements) FY 16$11,340,211.00; FY 17 est $11,340,211.00; FY 18 Estimate Not Available </t>
  </si>
  <si>
    <t>A description of MARFIN activities is available and published in an "Annual Report." A copy may be obtained from the Southeast Regional Office. There is no funding history in the Northeast Region prior to FY 1998.  Allowable cost will be determined in accordance with OMB Circular A-87 for State and local governments and Indian Tribes; OMB Circular A-122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CRF Part 24 for state and local governments.</t>
  </si>
  <si>
    <t>{"flag":"appendix","description":"Regional or Local Office: Southeast:  Robert Sadler, Federal Program Officer, State/Federal Liaison Branch, National Marine Fisheries Service, 263 13th Avenue S., St. Petersburg, FL 33701.  Telephone: (727) 824-5324. Fax:  (727) 824-5364. E-mail: robert.sadler@noaa.gov. Kenneth L. Beal, National Marine Fisheries Service, Northeast: Harold C. Mears, State, Federal and Constituent Programs Office; Northeast Region, 55 Great Republic Dr., Gloucester, MA 01930-2276. Telephone: (978) 281-9243. Fax: (978) 281- 9117.\r\n\r\n"}</t>
  </si>
  <si>
    <t>n/an/a, n/a, 1  n/a Phone: n/a;</t>
  </si>
  <si>
    <t>http://www.nmfs.noaa.gov/</t>
  </si>
  <si>
    <t xml:space="preserve">11.427 Fisheries Development and Utilization Research and Development Grants and Cooperative Agreements Program; </t>
  </si>
  <si>
    <t>Priority in program emphasis will be placed upon funding projects that have the greatest probability of recovering, maintaining, improving, or developing fisheries, improving our understanding of factors affecting recruitment success, generating increased values from fisheries, and generating increased recreational opportunity and harvest potential.  Projects will be evaluated as to the likelihood of achieving these benefits through both short-term and long-term research projects with consideration of the magnitude of the eventual economic benefit that may be realized.</t>
  </si>
  <si>
    <t>https://beta.sam.gov/fal/395a7321f4717a080b60c5a8b9711023/view</t>
  </si>
  <si>
    <t>Cooperative Fishery Statistics</t>
  </si>
  <si>
    <t>{"list":[{"act":{"description":"Fish and Wildlife Act of 1956"},"USC":{"title":"16","section":"753 a"},"authorizationTypes":{"USC":true,"act":true,"statute":false,"publicLaw":false,"executiveOrder":false},"usc":{"title":"16","section":"753 a"}}]}</t>
  </si>
  <si>
    <t>To maintain a cooperative State and Federal partnership to provide a continuing source of fisheries dependent statistics to support fishery management in the States' Territorial Sea and the U.S. Exclusive Economic Zone.</t>
  </si>
  <si>
    <t>Eligible applicants are the Marine Fisheries Conservation agencies of the States of Alabama, Florida, Georgia, Louisiana, Mississippi, North Carolina, South Carolina, Texas, Puerto Rico, U.S. Virgin Islands and the Gulf States Marine Fisheries Commission.</t>
  </si>
  <si>
    <t>This program benefits Federal, State and interstate marine resource conservation and management agencies; U.S. and foreign commercial and recreational fishing industries; conservation organizations; academic institutions; international and Indian Tribal treaties; private and public research groups; consumers; and the general public.</t>
  </si>
  <si>
    <t>{"description":"Applicants are required to satisfy all DOC/NOAA standards and regulations, including routine and special terms and conditions for financial assistance programs application and conduct. Applicants may be required to show proof that they are mandated by their own State to monitor fishery resources and to manage or participate in the management of these resources.","isApplicable":true}</t>
  </si>
  <si>
    <t>Proposals are initially evaluated by the pertinent NMFS Office/Region/Science Center, and are subject to review for technical merit, soundness of design, competency of the applicant to perform the proposed work, potential contribution of the project to national or regional goals, and appropriateness and reasonableness of proposed costs.  Projects approved for funding will be submitted to the NOAA Grants Management Division and the Department of Commerce's Office of Federal Assistance for review and approval.</t>
  </si>
  <si>
    <t>Approval time is expected to range from 90 to 120 days, which includes processing of the award through the NMFS, NOAA, and DOC financial assistance procedures.</t>
  </si>
  <si>
    <t>Multiple year awards of up to five years may be approved.  Funding for multi-year projects beyond the first year is contingent upon the availability of program funds in subsequent fiscal years, and the extent to which the recipient meets project objectives and reporting requirements.</t>
  </si>
  <si>
    <t>{"awarded":"other","description":"Awards are normally for a 12 month period but in some instances, award periods may extend beyond 12 months, or may be completed in less than 12 months.  Award funds must be spent in the indicated budget period and are to be expended in accordance with DOC/NOAA finance and reporting procedures.  ","awardedDescription":"Funds are released in advance or by reimbursement, as agreed to in the Standard Terms and Conditions document required for each grant."}</t>
  </si>
  <si>
    <t>[{"code":"program","isSelected":false},{"code":"cash","isSelected":false},{"code":"progress","isSelected":true,"description":"Reporting requirements are outlined in the Terms and Conditions of the Financial Assistance Award. Progress reports summarize work accomplished and explain situations where expected work has not been completed. Financial reports indicate use of funds during the financial reporting period designated.\r\n"},{"code":"expenditure","isSelected":false},{"code":"performanceMonitoring","isSelected":false}]</t>
  </si>
  <si>
    <t>All financial and programmatic records, supporting documents, statistical reports, and other records of grantees or subgrantees are required to be retained for 3 years from the date of the final financial status report for each award.</t>
  </si>
  <si>
    <t xml:space="preserve">(Cooperative Agreements) FY 16$12,542,204.00; FY 17 est $12,542,204.00; FY 18 Estimate Not Available </t>
  </si>
  <si>
    <t>{"list":[{"fiscalYear":2016,"description":"Coordinated, planned, and administered Fisheries Information Network (FIN) activities throughout the year as well as provided recreational and commercial information to the FIN participants and other interested personnel."}],"isApplicable":true}</t>
  </si>
  <si>
    <t>Allowable costs will be determined in accordance with 2 CFR 225 for state, local, and Indian tribal governments; 2 CFR 230 for nonprofit organizations; 2 CFR 220 for educational institutions; and 48 CFR 31 for profit-making organizations.  Financial assistance management will be in accordance with 15 CFR Part 14 for institutions of higher education, hospitals, and other non-profit and commercial organizations, and with 15 CFR Part 24 for state and local governments.</t>
  </si>
  <si>
    <t>{"flag":"appendix","description":"Southeast:  Jeffrey Brown, Federal Program Officer, State/Federal Liaison Branch, National Marine Fisheries Service, 263 13th Avenue S., St. Petersburg, FL 33701.  Telephone: (727) 824-5324. Fax:  (727) 824-5364. E-mail: jeff.brown@noaa.gov. For GulfFIN:  Kelly Donnelly, Federal Program Officer, State/Federal Liaison Branch, National Marine Fisheries Service, 263 13th Avenue S., St. Petersburg, FL 33701.  Telephone:  (727) 824-5324. Fax: (727) 824-5364. E-mail:kelly.donnelly@noaa.gov.\r\n"}</t>
  </si>
  <si>
    <t>httphttp://sero.nmfs.noaa.gov/grants/csp.htm</t>
  </si>
  <si>
    <t xml:space="preserve">11.407 Interjurisdictional Fisheries Act of 1986; 11.435 Southeast Area Monitoring and Assessment Program; 11.474 Atlantic Coastal Fisheries Cooperative Management Act; </t>
  </si>
  <si>
    <t>Fiscal Year2016: Coordinated, planned, and administered Fisheries Information Network (FIN) activities throughout the year as well as provided recreational and commercial information to the FIN participants and other interested personnel.</t>
  </si>
  <si>
    <t>Proposals are selected based on the results of Cooperative Statistics and Fisheries Information Network (FIN) committee activities and on negotiations between NMFS and cooperators.  The nature and scope of cooperative activities are based on the needs of the cooperating agencies. Funding is allocated by NMFS based on Cooperative Statistics and Fisheries Information Network (FIN) committee recommendations and on the level of activities that are planned for accomplishment. Regardless of source, proposals must under go rigorous technical review and comply with all OMB, DOC, and NOAA grants policies and procedures.</t>
  </si>
  <si>
    <t>https://beta.sam.gov/fal/1298faf2a444d2f5d8884f3cd5104920/view</t>
  </si>
  <si>
    <t>Southeast Area Monitoring and Assessment Program</t>
  </si>
  <si>
    <t>(SEAMAP)</t>
  </si>
  <si>
    <t>{"list":[{"act":{"description":"Fish and Wildlife Act of 1956"},"USC":{"title":"16","section":"753 a."},"authorizationTypes":{"USC":true,"act":true,"statute":false,"publicLaw":false,"executiveOrder":false},"usc":{"title":"16","section":"753 a."}}]}</t>
  </si>
  <si>
    <t>To maintain a cooperative program which engages State and Federal agencies in the coordinated collection, management, and dissemination of fishery - independent information on marine fisheries in support of State Territorial Sea and U.S. Exclusive Economic Zone fisheries management programs.</t>
  </si>
  <si>
    <t>Eligible applicants are the Marine Fishery Conservation agencies of the States of Alabama, Florida, Georgia, Louisiana, Mississippi, North Carolina, South Carolina, Texas, Puerto Rico, the U.S. Virgin Islands, the Atlantic and Gulf States Marine Fishery Commissions.</t>
  </si>
  <si>
    <t>{"environmentalImpact":{"reports":[{"isSelected":false,"reportCode":"statement"},{"isSelected":false,"reportCode":"assessment"},{"isSelected":true,"reportCode":"ExecutiveOrder12372"},{"isSelected":true,"reportCode":"otherRequired"}]},"description":"The standard application forms as furnished by the agency. This program is covered under E.O. 12372, \"Intergovernmental Review of Federal Programs.\" An applicant should consult the office or official designated as the single point of contact in his or her State for information on the process the State requires to be followed in applying for assistance, if the State has selected the program for review.\r\n"}</t>
  </si>
  <si>
    <t>In FY 2003, the SEAMAP program changed to multi-year grants.  Funding continues to be awarded annually, however, grant recipients submit three year proposals, that are reviewed and evaluated by the pertinent NMFS Office/Region/Science Center, and are subject to review for technical merit, soundness of design, competency of the applicant to perform the proposed work, potential contribution of the project to national or regional goals, and appropriateness and reasonableness of proposed costs.  Projects approved for funding will be submitted to the NOAA Grants Management Division and the Department of Commerce's Office of Federal Assistance for review and approval. Subsequent years of the grant do not require proposals.  All requirements for funding are worked by the Program Officer. Recipients receive notification when funding has been approved for the current fiscal year.</t>
  </si>
  <si>
    <t>Approval time is expected to range from 30 to 90 days, which includes processing of the award through the NMFS, NOAA, and DOC financial assistance procedures.  Subsequent funding for the multi-year grant is typically awarded 30 days after the Program Officer completes all funding requirements.</t>
  </si>
  <si>
    <t>{"awarded":"other","description":"Awards are normally for a 12-month period but in some instances, award periods may extend beyond 12 months, or may be completed in less than 12 months.  Award funds must be spent in the indicated budget period and are to be expended in accordance with DOC/NOAA finance and reporting procedures.  ","awardedDescription":"Funds are released in advance or by reimbursement, as agreed to in the Standard Terms and Conditions document required for each grant."}</t>
  </si>
  <si>
    <t>[{"code":"program","isSelected":false},{"code":"cash","isSelected":false},{"code":"progress","isSelected":true,"description":"Reporting requirements are outlined in the Terms and Conditions of the Financial Assistance Award. Progress reports summarize work accomplished and explain situations where expected work has not been completed."},{"code":"expenditure","isSelected":true,"description":" Financial reports indicate use of funds during the financial reporting period designated.\r\n"},{"code":"performanceMonitoring","isSelected":false}]</t>
  </si>
  <si>
    <t>Generally, a recipient is required to retain records relating to a particular grant for three years from the date of submission of the final financial report.  In cases where litigation, claim or an audit is initiated prior to expiration of the three-year period, records must be retained until the action and resolution of any issues associated with it are complete or until the end of the three-year retention period; whichever is latest.</t>
  </si>
  <si>
    <t>(Project Grants) FY 16$3,653,166.00; FY 18 Estimate Not Available  FY 17 est $3,653,166.00;</t>
  </si>
  <si>
    <t>$71,500 - $1,372,023. Average: $337,845.</t>
  </si>
  <si>
    <t>Allowable costs will be determined in accordance with 2 CFR 225 for state, local, and Indian tribal governments; 2 CFR 230 for nonprofit organizations; 2 CFR 220 for educational institutions; and 48 CFR 31 for profit-making organizations.</t>
  </si>
  <si>
    <t>{"flag":"appendix","description":"Kelly Donnelly, Federal Program Officer, State/Federal Liaison Branch, National Marine Fisheries Service, 263 13th Avenue South, St. Petersburg, FL 33701.  Telephone: (727) 824-5324. Fax: (727) 824-5364. E-mail: kelly.donnelly@noaa.gov.\r\n\r\n"}</t>
  </si>
  <si>
    <t>N/AN/A, N/A, 1  N/A Phone: N/A;</t>
  </si>
  <si>
    <t>http://caldera.sero.nmfs.gov/grants/programs/seamap.htm.</t>
  </si>
  <si>
    <t xml:space="preserve">11.434 Cooperative Fishery Statistics; 11.407 Interjurisdictional Fisheries Act of 1986; </t>
  </si>
  <si>
    <t>Proposals are selected based on the results of SEAMAP committee activities and on negotiations between NMFS and cooperators.  The nature and scope of cooperative activities are based on the needs of the cooperating agencies. Funding is allocated by NMFS based on SEAMAP committee recommendations and on the level of activities that are planned for accomplishment. Regardless of source, proposals must undergo rigorous technical review and comply with all OMB, DOC, and NOAA grants policies and procedures.</t>
  </si>
  <si>
    <t>https://beta.sam.gov/fal/a5e64e0ca4e2b6d44746c27cfa87f8aa/view</t>
  </si>
  <si>
    <t>Columbia River Fisheries Development Program</t>
  </si>
  <si>
    <t>{"list":[{"act":{"description":"Mitchell Act"},"publicLaw":{"congressCode":"79","number":"676"},"USC":{"title":"16","section":"756-757"},"authorizationTypes":{"USC":true,"act":true,"statute":false,"publicLaw":true,"executiveOrder":false},"usc":{"title":"16","section":"756-757"}}]}</t>
  </si>
  <si>
    <t>This program uses the facilities and personnel of State and Federal fisheries agencies and Tribal governments in the Pacific Northwest to protect and enhance the salmon and steelhead resources in the Columbia River Basin</t>
  </si>
  <si>
    <t>State governments and quasi-public nonprofit institution/organizations.</t>
  </si>
  <si>
    <t>Federal, Interstate, State, and Quasi- public nonprofit entities.</t>
  </si>
  <si>
    <t>{"description":"Proposal from a State or an Interstate Fishery Agency should be submitted in accordance with 15 CFR Part 24.","isApplicable":true}</t>
  </si>
  <si>
    <t>Applications are evaluated by the National Marine Fisheries Service Northwest Regional Office and processed by the NOAA Grants Office.  Pursuant to Section 404 of Public Law 102-567, financial assistance awards to a State or Interstate Fishery Commission may be provided to the State on a sole-source basis.</t>
  </si>
  <si>
    <t>From 60 to 120 working days.</t>
  </si>
  <si>
    <t>No formal appeal procedure.  If applications are unacceptable, the reasons are fully stated to the applicants.  If the applicants desire to resubmit applications, projects must be revised in accordance with recommended changes.</t>
  </si>
  <si>
    <t>Continuation grants can be made on an annual basis for approved multi-year projects.  Future or continued funding will be at the discretion of NMFS based on the availability of each fiscal year funding and satisfactory performance.  Procedures for renewals are the same as application procedures.</t>
  </si>
  <si>
    <t>{"awarded":"other","description":"Cooperative agreements are normally made for one year.","awardedDescription":"  Funds are released in advance or by reimbursement, as agreed to in the Standard Terms and Conditions document required for each grant."}</t>
  </si>
  <si>
    <t>[{"code":"program","isSelected":false},{"code":"cash","isSelected":false},{"code":"progress","isSelected":false},{"code":"expenditure","isSelected":false},{"code":"performanceMonitoring","isSelected":true,"description":"Reporting requirements are outlined in the Terms and Conditions of the Financial Assistance Award. The Department of Commerce Financial Assistance Standard Terms and Conditions generally require that performance and financial reports be submitted semi- annually unless a waiver is provided by the NOAA Grants Officer.\r\n"}]</t>
  </si>
  <si>
    <t>(Cooperative Agreements) FY 18 Estimate Not Available  FY 17 est $14,287,632.00; FY 16$14,287,632.00;</t>
  </si>
  <si>
    <t>15 CFR Part 24, Mitchell Act.  Allowable cost will be determined in accordance with OMB Circular A-87 for State and local governments and Indian Tribes; OMB Circular A- 122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</si>
  <si>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{"flag":"appendix","description":"Northwest Region: Robert Z. Smith, Director, Columbia River Fisheries Development Program, NOAA/NMFS, Salmon Recovery Division, Hatcheries and Inland Fisheries Branch, 1201 NE Lloyd Blvd., Portland, OR 97232-1274. Telephone: (503) 231-2009. Fax: (503) 872-2737. E-mail: rz.smith@noaa.gov."}</t>
  </si>
  <si>
    <t>Fiscal Year2016: Klickitat Hatchery O&amp;M to produce Mitchell Act salmon to meet tribal and non-tribal fishing obligations to the Pacific Northwest. Maintain Fishways to ensure escapement to natural production areas; 11.436 Columbia River Fisheries Development Program Mitchell Act Implementation of Hatchery Reform Externally Mass Mark and Tag;olumbia river Fisheries Development Program(Operations) Hatchery, Operations, Maintenance, Monitoring, CWT program and Fisheries Monitoring</t>
  </si>
  <si>
    <t>Priority consideration is given to projects that directly relate to NOAA statutory responsibilities (Mitchell Act) and to court actions and Federal treaties. Special consideration is given to Columbia Basin Watershed planning activities and activities impacting Federal responsibilities under the Endangered Species Act.</t>
  </si>
  <si>
    <t>https://beta.sam.gov/fal/0e91ce139e2c2dfbc43e648a7954edf7/view</t>
  </si>
  <si>
    <t>Pacific Fisheries Data Program</t>
  </si>
  <si>
    <t>{"list":[{"act":{"description":"Magnuson-Stevens Fishery Conservation and Management Act, "},"publicLaw":{"congressCode":"94","number":"265"},"USC":{"title":"16","section":"1854e"},"authorizationTypes":{"USC":true,"act":true,"statute":false,"publicLaw":true,"executiveOrder":false},"usc":{"title":"16","section":"1854e"}}]}</t>
  </si>
  <si>
    <t>This cooperative program provides support to State fishery agencies to enhance their data collection and analysis systems to respond to coast wide and insular area fisheries management needs. The program supports fisheries data collection and analysis projects that provide catch, effort, economic and biological data on federally managed species to the Fishery Management Councils as needed for continuing management of Pacific fisheries.</t>
  </si>
  <si>
    <t>State governments (including territories of Guam and American Samoa and the Commonwealth of the Northern Mariana Islands) and quasi-public nonprofit institution/organizations.</t>
  </si>
  <si>
    <t>The agency of a State government authorized under its laws to regulate commercial and recreational fisheries.</t>
  </si>
  <si>
    <t>Applications are evaluated by the receiving National Marine Fisheries Service Regional Office and processed by the NOAA Grants Office.  Pursuant to Section 404 of Public Law 102-567, financial assistance awards to a State or Interstate Fishery Commission may be provided on a sole-source basis.</t>
  </si>
  <si>
    <t>Continuation grants on an annual basis for approved multi-year projects.  Future or continued funding will be at the discretion of NMFS based on the availability of each fiscal year funding and satisfactory performance. Procedures for renewals are the same as application procedures.</t>
  </si>
  <si>
    <t>{"awarded":"other","description":"Grants are normally made for one year.  ","awardedDescription":"Funds are released in advance or by reimbursement, as agreed to in the Standard Terms and Conditions document required for each grant."}</t>
  </si>
  <si>
    <t>[{"code":"program","isSelected":false},{"code":"cash","isSelected":false},{"code":"progress","isSelected":false},{"code":"expenditure","isSelected":false},{"code":"performanceMonitoring","isSelected":true,"description":"Reporting requirements are outlined in the Terms and Conditions of the Financial Assistance Award. The Department of Commerce Financial Assistance Standard Terms and Conditions generally requires that performance and financial reports be submitted semi-annually unless a waiver is provided by the NOAA Grants Officer."}]</t>
  </si>
  <si>
    <t>13-5284-0-2-306;13-1450-0-1-306;</t>
  </si>
  <si>
    <t>(Cooperative Agreements) FY 16$30,441,769.00; FY 18 Estimate Not Available  FY 17 est $30,441,769.00;</t>
  </si>
  <si>
    <t>15 CFR Part 24, Magnuson Fishery Conservation and Management Act.  Allowable cost will be determined in accordance with OMB Circular A-87 for State and local governments and Indian Tribes; OMB Circular A-122 for nonprofit and for- 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</si>
  <si>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{"flag":"appendix","description":"Regional or Local Office:  Alaska: Alaska Regional Office, Shawn Carey, NMFS, P.O. Box 12668, Juneau,AK 99802-1668. Telephone: (907) 586-7845. Use the same numbers for FTS.\r\nEmail: shawn.carey@noaa.gov. Northwest Regional Office, Stehpen Freese,7600 Sand Point Way, NE, Seattle, WA 98115-6349 Telephone: (206) 526-6115or 6113). Email Stephen .Freese@noaa.gov. Northwest Center, Northwest: Dr.Robert Iwamoto, OMI Director, Northwest Fisheries Science Center, 2725 Montlake Boulevard East, Seattle, WA 98112-2097. Telephone: (206) 860-3200. Fax: (206) 860-3442. Email: Bob.Iwamoto@noaa.gov. Pacific IslandsRegion: Scott Bloom, Federal Program Officer, 1601 Kapiolani Blvd., Honolulu,\r\nHI 96814-4700. Telephone: (808) 944-2218. Email: scott.bloom@noaa.gov. Southwest: Martha Kawai, Federal Program Officer, Southwest Center,\r\nTelephone: (858) 546-7007. Email: Martha.kawai@noaa.gov.\r\n"}</t>
  </si>
  <si>
    <t>Fiscal Year2016: IPHC Commercial Fishery Sampling Costs associated with the Pacific halibut IFQ Program;Developing an Electronic Logbook to Census For-Hire Angler-Trip Effort, Catch and Harvest in Alaska. 	EDR Collection Program for the BSAI Rationalized Crab, BSAI Factory Trawl Fleet under Amendment 80 and Amendment 91</t>
  </si>
  <si>
    <t>Priority consideration is given to State projects that provide the Fishery Management Councils with the timely information needed to make the management decisions required under fishery management plans.</t>
  </si>
  <si>
    <t>https://beta.sam.gov/fal/b7968ad30789046c2933467d619945ca/view</t>
  </si>
  <si>
    <t>Pacific Coast Salmon Recovery Pacific Salmon Treaty Program</t>
  </si>
  <si>
    <t>Pacific Coast Salmon Recovery_Pacific Salmon Treaty Program</t>
  </si>
  <si>
    <t>{"list":[{"act":{"description":"Pacific Coastal Salmon Recovery"},"publicLaw":{"congressCode":"106","number":"113"},"USC":{"title":"16","section":"3634"},"authorizationTypes":{"USC":true,"act":true,"statute":false,"publicLaw":true,"executiveOrder":false},"usc":{"title":"16","section":"3634"}},{"act":{"description":"Pacific Coast Salmon Treaty Act: Public Law "},"publicLaw":{"congressCode":"99","number":"5"},"USC":{"title":"16","section":"3641"},"authorizationTypes":{"USC":true,"act":true,"statute":false,"publicLaw":true,"executiveOrder":false},"usc":{"title":"16","section":"3641"}}]}</t>
  </si>
  <si>
    <t>This is a cooperative program that assists the States in salmon restoration and in fulfilling responsibilities under the Pacific Salmon Treaty by providing administrative management.  Support is provided to treaty Indian tribes for salmon recovery and to meet the needs of the Pacific Salmon Commission and U.S. international commitments under the treaty.</t>
  </si>
  <si>
    <t>State government agencies and treaty Indian tribes.</t>
  </si>
  <si>
    <t>This program benefits the State governments, treaty Indian tribes, Federal government, international relationships, and conservation of a public resource by ensuring that State agencies and tribal governments participate in the recovery and international management of salmon on the west coast.</t>
  </si>
  <si>
    <t>{"description":"Proposal from a State agency or treaty Indian tribe should be submitted in accordance with 15 CFR Part 24.","isApplicable":true}</t>
  </si>
  <si>
    <t>Applications are evaluated by the National Marine Fisheries Service Regional Offices and processed by the NOAA Grants Management Division. Under Section 404 of Public Law 102-567, financial assistance awards to a State or Interstate Fishery Commission may be provided on a sole-source basis.</t>
  </si>
  <si>
    <t>Within 75 calendar days from the receipt of a complete and acceptable application.</t>
  </si>
  <si>
    <t>No formal appeal procedure.  If applications are unacceptable, the reasons are fully stated to the applicants.  If the applicants desire to resubmit applications, applications must be revised in accordance with recommended changes.</t>
  </si>
  <si>
    <t>Continuation grants can be made on an annual basis for approved multi-year projects.  Future or continued funding will be at the discretion of NMFS, based on the availability of each fiscal year funding and satisfactory performance.  Procedures for renewals are the same as application procedures.</t>
  </si>
  <si>
    <t>{"types":{"moe":false,"formula":false,"matching":true},"matching":{"requirementFlag":"voluntary","percent":"0","description":"For the Pacific Coast Salmon Recovery Program, States are required to provide a matching amount of 25 percent. Treaty Indian tribes are not required to provide a match for Pacific Salmon Recovery Program funds. The Pacific Salmon Treaty funds have no statutory formula; projects are funded at up to 100 percent Federal share.\r\n"}}</t>
  </si>
  <si>
    <t>{"awarded":"other","description":"Grants are normally made for one year. ","awardedDescription":" Funds are released in advance or by reimbursement, as agreed to in the Standard Terms and Conditions document required for each grant."}</t>
  </si>
  <si>
    <t>[{"code":"program","isSelected":false},{"code":"cash","isSelected":false},{"code":"progress","isSelected":false},{"code":"expenditure","isSelected":false},{"code":"performanceMonitoring","isSelected":true,"description":"Reporting requirements are outlined in the Terms and Conditions of the Financial Assistance Award. The Department of Commerce Financial Assistance Standard Terms and Conditions generally require that performance and financial reports be submitted semi-annually unless a waiver is provided by the NOAA Grants Officer.\r\n"}]</t>
  </si>
  <si>
    <t>13-1450-0-1-306;13-1451-0-1-306;</t>
  </si>
  <si>
    <t>(Project Grants) FY 16$73,399,139.00; FY 18 Estimate Not Available  FY 17 est $73,399,139.00;</t>
  </si>
  <si>
    <t xml:space="preserve">Pacific Coast Salmon Recovery:          _x000D_
 Range: $30,000 to $30,000,000                _x000D_
Average: To Be Advised_x000D_
Pacific Salmon Treaty:_x000D_
$25,000 - $985,000_x000D_
FY 2009 Average: $661,031.00_x000D_
</t>
  </si>
  <si>
    <t>Pacific Salmon Treaty; 16 U.S.C. 3631 et seq.  Allowable cost will be determined in accordance with OMB Circular A-87 for State and local governments and Indian Tribes; OMB Circular A-122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</si>
  <si>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{"flag":"appendix","description":"Pacific Salmon Treaty -                 Northwest Region: Dave Cantillon, NOAA/NMFS, 7600 Sand Point Way NE., Seattle, WA 98115. Telephone: (206) 526-4140, Fax: (206) 526-6534.     E-mail: Dave.Cantillon@noaa.gov.\r\nPacific Coast Salmon Recovery Program \r\nNorthwest Region: Nicolle Hill, NOAA/NMFS, 7600 Sand Point Way NE, Seattle, WA 98115. Telephone: (206) 526-4358, Fax: (206) 526-6426,      E-mail: Nicolle.Hill@noaa.gov\r\nAlaska Region: Shawn Carey, NMFS, P.O. Box 21668, Juneau, AK 99802-1668. Telephone: (907) 586-7845.      Use the same numbers for FTS.             E-mail: Shawn.Carey@noaa.gov.  \r\nSouthwest Region: Patricia Culver, NOAA/NMFS, 501 W. Ocean Blvd., Suite 4200, Long Beach, CA 90802. Telephone: (562) 980-4239, E-mail: Trisha.Culver@noaa.gov\r\n"}</t>
  </si>
  <si>
    <t xml:space="preserve">Fiscal Year2016: Okanogan sub basin salmon recvoery for the Colville Confederated Tribes; Expansion of Hanford Reach fall Chinook salmon juvenile coded wire tagging project plus PIT tagging 10.000 juvenile Hanford Reach fall Chinook; Columbia River Basin Salmon Recovery_x000D_
</t>
  </si>
  <si>
    <t>Priority consideration is given to State and tribal programs that directly address salmon recovery or the information needs of the Pacific Salmon Commission for international management of salmon fisheries stocks under the Pacific Salmon Treaty.</t>
  </si>
  <si>
    <t>https://beta.sam.gov/fal/a563a7bb8299dc20d2fb0b26ae5e3b03/view</t>
  </si>
  <si>
    <t>Marine Mammal Data Program</t>
  </si>
  <si>
    <t>{"list":[{"act":{"description":"Marine Mammal Rescue Assistance Act of 2000"},"USC":{"title":"16","section":"1421f-1"},"authorizationTypes":{"USC":true,"act":true,"statute":false,"publicLaw":false,"executiveOrder":false},"usc":{"title":"16","section":"1421f-1"}},{"act":{"description":"Marine Mammal Act of 1972,"},"USC":{"title":"16","section":"1361"},"authorizationTypes":{"USC":true,"act":true,"statute":false,"publicLaw":false,"executiveOrder":false},"usc":{"title":"16","section":"1361"}}]}</t>
  </si>
  <si>
    <t>Nondiscretionary funding under this authorization provides  support to State agencies for the collection and analysis of information on marine mammals that occur in the State's waters and interact with State managed fisheries and other marine resources. Information collected is used by the State and Federal governments to conserve marine mammals, address or resolve conflicts between marine mammals, fisheries and living marine resources, and to improve their understanding of the health of individual marine mammals as well as marine mammal populations.  Discretionary funds may be announced in the Federal Register under competitive programs to undertake research in subjects  which are relevant to the protection and conservation of marine mammals.</t>
  </si>
  <si>
    <t>State governments and quasi-public nonprofit institutions or organizations. U.S. Marine Mammal Stranding Network participants, including state and local governments, academia, aquaria, non profits, private individuals and organizations. Eligibility may vary under programs announced in the Federal Register.</t>
  </si>
  <si>
    <t>This program benefits the States that have marine mammals in waters under State jurisdiction and supports Federal requirements for conservation of marine mammals, and other public resources.  The program also benefits the active volunteer U.S. marine mammal stranding network members throughout coastal states.</t>
  </si>
  <si>
    <t>{"description":"Proposal from a State fishery agency or an Interstate Fisheries Commission, or an eligible stranding network member, should be submitted in accordance with 15 CFR Part 14; 15 CFR Part 24 and the applicable Federal Register notice.","isApplicable":true}</t>
  </si>
  <si>
    <t>Applications are evaluated by the National Marine Fisheries Service Regional or Headquarters Offices and processed by the NOAA Grants Management Division.  Pursuant to Section 404 of Public Law 102- 567, financial assistance awards to a State or Interstate Fishery Commission may be provided to the State on a non- discretionary basis for projects involving the collection and analysis of information on marine mammals that occur in the State's waters and interact with State managed fisheries and other marine resources.  For discretionary funds including Stranding Networks, a competitive award process is announced in the Federal Register for projects related to stranding network activities.  A small percentage of discretionary funds will be available to be provided on a non-competed basis for catastrophic stranding events.</t>
  </si>
  <si>
    <t>Within 75 calendar days after a complete and acceptable application is received.</t>
  </si>
  <si>
    <t>For projects involving the collection and analysis of information on marine mammals that occur in the State's waters and interact with State managed fisheries and other marine resources, continuation grants can be made on an annual basis for approved multi- year projects. For projects related to stranding network activities, grants or cooperative agreements will be awarded for a maximum award period of three years; however the total Federal share of each award is fixed at a maximum of $100,000 regardless of the funding period requested.  Future or continued funding will be at the discretion of NMFS, based on the availability of each fiscal year funding and satisfactory performance. Procedures for renewals are the same as application procedures.</t>
  </si>
  <si>
    <t>{"types":{"moe":false,"formula":false,"matching":true},"matching":{"requirementFlag":"voluntary","percent":"0","description":"For projects involving the collection and analysis of information on marine mammals that occur in the State's waters and interact with State managed fisheries and other marine resources, the program has no statutory formula. Projects are funded at up to 100 percent Federal share. For projects related to stranding network activities the maximum Federal award for each project will be $100,000, and a minimum cost share of 25 percent of total project costs is required.\r\n"}}</t>
  </si>
  <si>
    <t>{"awarded":"other","description":"Grants are normally made for one year.","awardedDescription":" Funds are released in advance or by reimbursement, as agreed to in the Standard Terms and Conditions document required for each grant."}</t>
  </si>
  <si>
    <t>All financial and programmatic records, supporting documents, statistical reports, and other records of grantees or sub grantees are required to be maintained in accordance the terms and conditions of the Financial Assistance Award. The grantee must maintain records for three years from the date when the final expenditure report is submitted.</t>
  </si>
  <si>
    <t>(Project Grants) FY 18 Estimate Not Available  FY 16$8,167,272.00; FY 17 est $8,167,272.00;</t>
  </si>
  <si>
    <t>Marine Mammal Protection Act, as amended.  Allowable cost will be determined in accordance with OMB Circular A-87 for State and local governments and Indian Tribes; OMB Circular A-122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CRF Part 24 for state and local governments.</t>
  </si>
  <si>
    <t>{"flag":"appendix","description":"Discretionary: Stranding Network Contacts-Alaska Region:  Aleria Jensen, Alaska Region, NMFS, Federal Building, 709 West 9th Street, 14th Floor, Juneau, AK 99802-1668. Telehone:  (907) 586-7248 or aleria.jensen@noaa.gov.  Northeast Region: Dana Hartley, NMFS, 1 Blackburn Drive, Gloucester, MA 01930-2298. Telephone: (978) 281-9328 or dana.hartley@noaa.gov.  Northwest Region: Brent Norberg, NMFS, Brent Norberg, 7600 Sand Point Way, N.E., Building 1, Seattle, WA 98115.  Telephone:  (206) 526-6733 or brent.norberg@noaa.gov; Southeast Region: Laura Engelby, NMFS, 263 13th Ave. South, St. Petersburg, FL 33701. Telephone: (727) 824-5312 or laura.engleby@noaa.gov; Southwest Region: Joe Cordaro, Southwest Region, NMFS, 501 West Ocean Boulevard, Suite 4200, Long Beach, CA:  90802-4213. Telephone:  (562) 980-4017 or joe.cordaro@noaa.gov. Nondiscretionary: Alaska Regional Office: Barbara Fosburg, NOAA/NMFS, P.O. Box 21668, Juneau, AK 99802-1668. Telephone: (907) 586-7273.  Northwest Regional Office:  Joe Scordino, NOAA, National Marine Fisheries Service, Northwest Region, 7600 Sand Point Way NE., Seattle, WA 98115. Telephone: (206) 526-6150, Fax: (206) 526-6426, E-mail: Joe.Scordino@noaa.gov. Pacific Islands Area Office: Margaret Akamine, NMFS, 1601 Kapiolani Blvd., Suite 1110, Honolulu, HI, 96814-4700.  Telephone: (808) 973-2935 or margaret.akamine@noaa.gov. Headquarters Office:  Budget Officer, Administrative and Budget Processes Division, National Marine Fisheries Service, 1315 East-West Highway, Silver Spring, MD 20910. Telephone: (301) 713-2245. Fax: (301) 713-2299."}</t>
  </si>
  <si>
    <t>Teri RowlesOffice of Protected Resources, NMFS, Teri Rowles, 1315 East West Highway, Silver Spring, MD 20910 Phone: 3017132322 ext 178;</t>
  </si>
  <si>
    <t>Fiscal Year2016: New Jersey Marine Mammal Medical Response, Treatment and Outreach Program; Integration of Northern fur seal (Callorhinus ursinus) health metrics into ongoing vital rates monitoring; Consortium Captive Pinniped Research Program.</t>
  </si>
  <si>
    <t>Nondiscretionary:  For projects involving the collection and analysis of information on marine mammals that occur in the State's waters and interact with State managed fisheries and other marine resources, priority consideration is given to proposals for the collection of information on marine mammals involved in interactions with fisheries and other marine resources, and on activities impacting marine mammals such as native subsistence; Discretionary:  For projects involving stranding network activities, priorities are published in the Federal Register Notice soliciting applications for financial assistance.  Unsolicited proposals may also be submitted outside of the competitive process for response to catastrophic stranding events.</t>
  </si>
  <si>
    <t>https://beta.sam.gov/fal/4831e9eaa54c7eae7150217ebec6fec7/view</t>
  </si>
  <si>
    <t>Environmental Sciences, Applications, Data, and Education</t>
  </si>
  <si>
    <t>{"list":[{"act":{"description":"Meteorological Services"},"USC":{"title":"49","section":"44720(b)"},"authorizationTypes":{"USC":true,"act":true,"statute":false,"publicLaw":false,"executiveOrder":false},"usc":{"title":"49","section":"44720(b)"}},{"act":{"description":"Navigation and Navigable Waters"},"USC":{"title":"33","section":"1442"},"authorizationTypes":{"USC":true,"act":true,"statute":false,"publicLaw":false,"executiveOrder":false},"usc":{"title":"33","section":"1442"}},{"act":{"description":"Organic Act of 1890"},"USC":{"title":"15","section":"313"},"authorizationTypes":{"USC":true,"act":true,"statute":false,"publicLaw":false,"executiveOrder":false},"usc":{"title":"15","section":"313"}},{"act":{"description":"Navigation and Navigable Waters"},"USC":{"section":"883d"},"authorizationTypes":{"USC":true,"act":true,"statute":false,"publicLaw":false,"executiveOrder":false},"usc":{"section":"883d"}},{"act":{"description":"National Climate Program Act"},"USC":{"title":"15","section":"2901"},"authorizationTypes":{"USC":true,"act":true,"statute":false,"publicLaw":false,"executiveOrder":false},"usc":{"title":"15","section":"2901"}}]}</t>
  </si>
  <si>
    <t>To advance and promote applied research, data assimilation and management, technology development, and education in environmental science.</t>
  </si>
  <si>
    <t>Any State university, college, institute or laboratory; any public or private nonprofit institution or consortium.</t>
  </si>
  <si>
    <t>Organizations and individuals with interests in support of managing effectively the Nation's oceanic and atmospheric resources.</t>
  </si>
  <si>
    <t>{"description":"None.  Costs are determined in accordance with applicable OMB circulars and applicable Federal Register notices.","isApplicable":true}</t>
  </si>
  <si>
    <t>{"description":"Submit Standard Form 424, project proposal and budget following the format specified by the funding office in the annual solicitation. Proposals are submitted through Grants.gov. Applicants will need to enter the Funding Opportunity Number and/or CFDA number to access the application package and instructions. Application package will then be submitted directly to NOAA. Proposals are subject to the requirements of 15 CFR Parts 14 and 24, as applicable. "}</t>
  </si>
  <si>
    <t>Awards are made on the basis of proposal evaluations, technical and administrative reviews, and external reviews, if applicable.  Projects recommended for funding will be submitted to the NOAA Grants Management Division for review and approval</t>
  </si>
  <si>
    <t>From 90 to 180 days from time of receipt of the proposal.</t>
  </si>
  <si>
    <t>Future or continued funding will be at the discretion of the Federal government based upon satisfactory performance and the availability of funds.</t>
  </si>
  <si>
    <t>{"awarded":"other","description":"From one to five years.","awardedDescription":"Funds will be released or reimbursed as agreed upon in the Standard Terms and Conditions required by each grant."}</t>
  </si>
  <si>
    <t>All financial and programmatic records, supporting documents, statistical reports, and other related records of grantees or sub grantees are required to be maintained by the terms of the agreement.  The grantee must retain records for three years from the date when the final expenditure and technical reports are submitted.</t>
  </si>
  <si>
    <t>13-1460-0-1-306;13-1450-0-1-306;</t>
  </si>
  <si>
    <t>(Cooperative Agreements) FY 16$1,527,225.00; FY 18 est $500,000.00; FY 17 est $5,000,000.00;</t>
  </si>
  <si>
    <t>Allowable cost will be determined in accordance with OMB Circular A-87 for State and local governments and Indian Tribes; OMB Circular A-122 for nonprofit and for- 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  Department Administrative Order 203-36 dated May 15, 1985 (Department of Commerce Grants Administration) and the NOAA Grants and Cooperative Agreement Interim Policy Manual dated February 2002.</t>
  </si>
  <si>
    <t>Satya KalluriCooperative Research Program_x000D_
DOC/NOAA/NESDIS/STAR,5830 University Research Court _x000D_
, College Park, MD 20740 Email:&lt; a href='mailto:satya.kalluri@noaa.gov'&gt;satya.kalluri@noaa.gov&lt;/a&gt;Phone: 3016833510;</t>
  </si>
  <si>
    <t>http://www.nesdis.noaa.gov</t>
  </si>
  <si>
    <t xml:space="preserve">11.432 National Oceanic and Atmospheric Administration (NOAA) Cooperative Institutes; 11.431 Climate and Atmospheric Research; </t>
  </si>
  <si>
    <t>Fiscal Year2016: JPSS, GOES-R, GOES-R Risk Reductions, VISIT, POES, Post Doctoral Program, Student ExchangeFiscal Year2017: JPSS, GOES-R, GOES-R Risk Reductions, VISIT, POES, Post Doctoral Program, Student Exchange</t>
  </si>
  <si>
    <t>Proposals are evaluated technically and administratively primarily for scientific merit and application to the goals and objectives of NOAA.  The qualifications of the principal investigator are considered and costs are subject to negotiation.</t>
  </si>
  <si>
    <t>https://beta.sam.gov/fal/dbef9ce2cbbcdb8790e679874abc475b/view</t>
  </si>
  <si>
    <t>Regional Fishery Management Councils</t>
  </si>
  <si>
    <t>{"list":[{"act":{"description":"Magnuson-Stevens Fishery Conservation and Management Act,"},"USC":{"title":"16","section":"1852"},"authorizationTypes":{"USC":true,"act":true,"statute":false,"publicLaw":false,"executiveOrder":false},"usc":{"title":"16","section":"1852"}}]}</t>
  </si>
  <si>
    <t>The objectives of the eight Regional Fishery Management Councils are to prepare, monitor and revise fishery management plans and data collection programs for domestic and foreign fishing within the 200-mile U.S. Exclusive Economic Zone (EEZ). This is done with approval and implementation by the Secretary of Commerce who has stewardship responsibility for living marine resources in the EEZ under the MSFCMA.</t>
  </si>
  <si>
    <t>Eight Regional Fishery Management Councils (New England, Mid-Atlantic, South Atlantic, Gulf of Mexico, Caribbean, Pacific, North Pacific and Western Pacific) as established by the MSFCMA. These councils can best be described as "quasi-government" because they are sponsored by the Federal government, specifically funded by Congress but the members are appointed by the Secretary of Commerce from the private sector; they are not Federal employees.</t>
  </si>
  <si>
    <t>This program benefits commercial and recreational fishing enterprises in the EEZ.  Foreign fishing enterprises may also benefit from this program if authorized to conduct fishing operations.  U.S. consumers will benefit as a result of availability of seafood.  Imports may be reduced and exports may be increased.</t>
  </si>
  <si>
    <t>{"description":"Generally a work plan for the funding year.","isApplicable":true}</t>
  </si>
  <si>
    <t>Applications are initially evaluated by the respective National Marine Fisheries Service Regional Administrators and are forwarded to NMFS Headquarters for final approval. They are then forwarded for processing to the Grants Management Division, Office of Administration, NOAA.</t>
  </si>
  <si>
    <t>Multi-year awards of up to five years may be approved. Funding for multi-year projects beyond the first year is contingent upon the availability of program funds in subsequent fiscal years, and the extent to which the recipient meets project objectives and reporting requirements.</t>
  </si>
  <si>
    <t>{"awarded":"other","description":"Awards can be approved for one year due to annual Congressional appropriation schedule. Funds are released in advance or by reimbursement, as agreed to in the Standard Terms and Conditions document required for each grant.","awardedDescription":"As agreed to in the Standard Terms and Conditions document for each grant."}</t>
  </si>
  <si>
    <t>[{"code":"program","isSelected":false},{"code":"cash","isSelected":false},{"code":"progress","isSelected":true,"description":"Reporting requirements are outlined in 50 CFR Part 605, Guidelines for Council Operation/Administration.\r\n"},{"code":"expenditure","isSelected":false},{"code":"performanceMonitoring","isSelected":false}]</t>
  </si>
  <si>
    <t>Records will be retained in accordance with provisions of 15 CFR Part 14 for institutions of higher education and other nonprofit organizations and with 15 CFR Part 24 for State and local governments. Generally, a recipient is required to retain records relating to a particular grant for three (3) years from the date of submission of the final financial report.  In cases where litigation, claim or an audit is initiated prior to expiration of the three-year period, records must be retained until the action and resolution of any issues associated with it are complete or until the end of the three- year retention period; whichever is latest.</t>
  </si>
  <si>
    <t>(Project Grants) FY 16$31,871,198.00; FY 18 Estimate Not Available  FY 17 est $31,871,198.00;</t>
  </si>
  <si>
    <t>$890,400 to $2,451,000</t>
  </si>
  <si>
    <t>50 CFR Chapter 6; the Statement of Organization, Practices, and Procedures, and 50 CFR Part 605 Operational Guidelines for Council Operations.   Allowable cost will be determined in accordance with OMB Circular A-87 for State and local governments and Indian Tribes; OMB Circular A-122 for nonprofit and for- 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CRF Part 24 for state and local governments.</t>
  </si>
  <si>
    <t>{"flag":"appendix","description":"Alaska: Alaska Regional Office, Barbara Fosburg, NMFS, P.O. Box 12668, Juneau, AK 99802-1668. Telephone: (907) 586-7273. Use the same numbers for FTS. Email: barbara.fosburg@noaa.gov. Northeast: Harold C. Mears, State, Federal and Constituent Programs Office; Northeast Region, 55 Great Republic Dr., Gloucester, MA 01930-2276. Telephone: (978) 281-9243. Fax: (978) 281- 9117. Northwest Regional Office, Kevin Ford or Stehpen Freese, 7600 Sand Point Way, NE, Seattle, WA 98115-\r\n6349 Telephone: (206) 526-6115 or 6113). Email Kevin.Ford@noaa.gov or Stephen.Freese@noaa.gov. Pacific Islands Region: 1601 Kapiolani Blvd., Honolulu, HI 96814-4700.\r\nTelephone: (808) 973-2941. Email: scott.bloom@noaa.gov Southeast: Cynthia Binkley, Federal Program Officer, State/Federal Liaison Branch, 263 13 Ave. South, St. Petersburg, FL 33701 Telephone: (727) 824-5324.. Fax: (727) 824-5364 Email: Cynthia.Binkley@noaa.gov. Southwest: Patricia Culver, Federal Program\r\nOfficer, Southwest Region Office, 501 West Ocean Blvd., Suite 4200, Long Beach, CA 90802- 4213. Telephone: (310) 980-4239. Fax: (562) 980-4047.\r\nEmail: trisha.culver@noaa.gov.\r\n"}</t>
  </si>
  <si>
    <t>NoneNone, Silver Spring, MD 20910 Phone: None;</t>
  </si>
  <si>
    <t>http://www.nmfs.noaa.gov/sfa/domes_fish/index.htm.</t>
  </si>
  <si>
    <t>Fiscal Year2016: Western Pacific Sustainable Fisheries Fund VI: Western Pacific Sustainable Fisheries Fund VII</t>
  </si>
  <si>
    <t>This program is non- competitive.  It is Congressionally mandated.</t>
  </si>
  <si>
    <t>https://beta.sam.gov/fal/679746e51a5f7376d0348086e7511bed/view</t>
  </si>
  <si>
    <t xml:space="preserve">Gulf Coast Ecosystem Restoration Science, Observation, Monitoring, and Technology </t>
  </si>
  <si>
    <t>National Centers for Coastal Ocean Science – NOAA RESTORE Act Science Program</t>
  </si>
  <si>
    <t>{"list":[{"act":{"description":"Section 1604 of the Resources and Ecosystems Sustainability, Tourist Opportunities, and Revived Economies of the Gulf Coast States Act of 2012 (RESTORE Act) (Subtitle F of Pub.  L No. 112-141)"},"publicLaw":{"congressCode":"112","number":"141"},"authorizationTypes":{"USC":false,"act":true,"statute":false,"publicLaw":true,"executiveOrder":false}}]}</t>
  </si>
  <si>
    <t xml:space="preserve">The RESTORE Act Science program will increase understanding of the Gulf of Mexico ecosystem and support its long-term sustainability, including its fish stocks, habitats, wildlife, and fishing industries. </t>
  </si>
  <si>
    <t>Institutions of higher education, not-for- profit institutions, State, local and Indian tribal governments, commercial organizations and Federal agencies. All applicants will be treated equally in the competitive process.</t>
  </si>
  <si>
    <t>The five Gulf Coast states: Texas, Mississippi, Louisiana, Florida, and Alabama</t>
  </si>
  <si>
    <t>{"description":"Proposals with statement of work, estimated budget, and curriculum vitae; Costs will be determined in accordance with relevant OMB Cost Principles, which NOAA anticipates will be located at 2 C.F.R. Part 200 for State and local governments, educational institutions, and for nonprofit organizations. For commercial organizations, costs will be determined in accordance with 48 C.F.R. Part 31. ","isApplicable":true}</t>
  </si>
  <si>
    <t>{"description":"Send an application for financial assistance (Form SF-424 and other required forms as specified in the published Federal Funding Opportunity (FFO)) to NCCOS/CSCOR with statement of work to be performed and proposed amount in response to a current funding announcement only. Applications should be submitted through Grants.Gov. Applicants will need to enter the funding opportunity number and/or the CFDA number to access the application package and instructions. This program is subject to the Uniform Administrative Requirements, Cost Principles, and Audit Requirements for Federal Awards, which NOAA anticipates will be located at 2 C.F.R. Part 200"}</t>
  </si>
  <si>
    <t>Awards are made on the basis of competitive peer review of proposals</t>
  </si>
  <si>
    <t>From 90 to 210 days from the time of proposal receipt</t>
  </si>
  <si>
    <t>By negotiation with the NCCOS/CSCOR Office; multi- year awards of two to five years may be approved. Once awarded, multi- year projects will not compete for funding in subsequent years. Funding for multi-year projects beyond the first year is contingent upon the availability of program funds in subsequent fiscal years, and the extent to which the recipient meets project objectives and reporting requirements. Renewal of an award to increase funding or extend the period of performance is at the sole discretion of the Department</t>
  </si>
  <si>
    <t>{"awarded":"other","description":"From one to five years, with funding approved annually","awardedDescription":"Funds are released or reimbursed as agreed upon in the Standard and any Special Terms and Conditions required for each grant/cooperative agreement."}</t>
  </si>
  <si>
    <t>[{"code":"program","isSelected":true,"description":"Progress reports are required "},{"code":"cash","isSelected":true,"description":"Federal Financial Reports are required for this program"},{"code":"progress","isSelected":true,"description":"Progress reports are required for this program"},{"code":"expenditure","isSelected":true,"description":"Federal Financial Reports are required for this program."},{"code":"performanceMonitoring","isSelected":true,"description":"Performance monitoring is required for this program"}]</t>
  </si>
  <si>
    <t>{"isApplicable":true,"description":"OMB Circular No. A-133 "}</t>
  </si>
  <si>
    <t xml:space="preserve">Records will be retained in accordance with relevant provisions of OMB Circulars, which NOAA anticipates will be located at 2 C.F.R. Part 200. </t>
  </si>
  <si>
    <t>13-1455-0-1-304;</t>
  </si>
  <si>
    <t>(Salaries and Expenses) FY 16$0.00; FY 18 est $4,900,000.00; FY 17 est $4,904,381.00;</t>
  </si>
  <si>
    <t>{"list":[{"fiscalYear":2018,"description":"The Restore Science Program will continue to support work on living coastal and marine resources and their habitats in the Gulf of Mexico. Six of the teams will be working directly with resource managers to improve the decision support tools available for managing living coastal and marine resources in the Gulf. Nine of the teams will be conducting research on living coastal and marine resources to address questions resource managers need answered about food webs, habitat use, fisheries recruitment, the impact of stressors, and how habitats are connected in the Gulf."},{"fiscalYear":2017,"description":"The RESTORE Science Program is currently funding 15 teams of researchers and resource managers to support work on living coastal and marine resources and their habitats in the Gulf of Mexico. Six of the teams will be working directly with resource managers to improve the decision support tools available for managing living coastal and marine resources in the Gulf. Nine of the teams will be conducting research on living coastal and marine resources to address questions resource managers need answered about food webs, habitat use, fisheries recruitment, the impact of stressors, and how habitats are connected in the Gulf."},{"fiscalYear":2016,"description":"The RESTORE Act Science Program’s suite of awards from our initial funding competition in 2015 are about half way completed and each is making progress consistent with their milestones and expected outputs. We will be publicizing the outputs and outcomes resulting from our current awards as they near completion"}],"isApplicable":true}</t>
  </si>
  <si>
    <t xml:space="preserve">Relevant RESTORE Act regulations promulgated by Treasury. In addition, NOAA anticipates publishing an FFO setting out program priorities. </t>
  </si>
  <si>
    <t>{"flag":"appendix","description":"Mary Erickson, Director National Centers for Coastal Ocean Science, 1305 East West Highway, SSMC4, #8211 Silver Spring, MD 20910 , phone number 301-713-3020; fax 301-713-4044, Mary.Erickson@noaa.gov"}</t>
  </si>
  <si>
    <t>Laura J. Golden1305 East West Hwy, Silver Spring,, MD 20901 Email:&lt; a href='mailto:laurie.golden@noaa.gov'&gt;laurie.golden@noaa.gov&lt;/a&gt;Phone: 3017133338151;</t>
  </si>
  <si>
    <t>http://restoreactscienceprogram.noaa.gov</t>
  </si>
  <si>
    <t>Fiscal Year2016: The RESTORE Act Science Program is currently funding projects in the Gulf of Mexico region that focus on ecological and ecosystem indicators, improvements to observing systems, ecosystem modeling, fish spawning aggregations, and the impacts of the Mississippi River on the Gulf.Fiscal Year2018: The Restore Science Program will continue to support work on living coastal and marine resources and their habitats in the Gulf of Mexico. Six of the teams will be working directly with resource managers to improve the decision support tools available for managing living coastal and marine resources in the Gulf. Nine of the teams will be conducting research on living coastal and marine resources to address questions resource managers need answered about food webs, habitat use, fisheries recruitment, the impact of stressors, and how habitats are connected in the GulfFiscal Year2017: The RESTORE Science Program is currently funding 15 teams of researchers and resource managers to support work on living coastal and marine resources and their habitats in the Gulf of Mexico. Six of the teams will be working directly with resource managers to improve the decision support tools available for managing living coastal and marine resources in the Gulf. Nine of the teams will be conducting research on living coastal and marine resources to address questions resource managers need answered about food webs, habitat use, fisheries recruitment, the impact of stressors, and how habitats are connected in the Gulf</t>
  </si>
  <si>
    <t>Proposals are evaluated by competitive peer review taking into consideration primarily scientific merit and applicability to the RESTORE Act goals and objectives. Principal investigators' qualifications and cost are also considered, with costs subject to negotiation</t>
  </si>
  <si>
    <t>Oct 31,2014</t>
  </si>
  <si>
    <t>https://beta.sam.gov/fal/66f07cb608210c36a437d3dba9045657/view</t>
  </si>
  <si>
    <t>Unallied Industry Projects</t>
  </si>
  <si>
    <t>{"list":[{"act":{"description":"Department of Commerce Appropriation Act of 1999"},"publicLaw":{"congressCode":"103","number":"211"},"authorizationTypes":{"USC":false,"act":true,"statute":false,"publicLaw":true,"executiveOrder":false}},{"act":{"description":"Saltonstall-Kennedy Act"},"USC":{"title":"15","section":"713c-3(d)."},"authorizationTypes":{"USC":true,"act":true,"statute":false,"publicLaw":false,"executiveOrder":false},"usc":{"title":"15","section":"713c-3(d)."}},{"act":{"description":"Fish and Wildlife Coordination Act of 1956"},"USC":{"title":"16","section":"661-666c"},"authorizationTypes":{"USC":true,"act":true,"statute":false,"publicLaw":false,"executiveOrder":false},"usc":{"title":"16","section":"661-666c"}}]}</t>
  </si>
  <si>
    <t>To provide grants and cooperative agreements for biological, economic, sociological, public policy, and other research and administration projects to benefit U.S. fisheries industries and contribute to the economic and social welfare of the Nation; also, to award grants and cooperative agreements to develop innovative approaches and methods for ensuring the safety, quality and integrity of U.S. fishery products; also, to provide funds to the five States bordering the Gulf of Mexico, for projects or other measures designed to alleviate the long-term effects of disasters on the Gulf's fishery resources and associated habitat. To facilitate the administration, coordination and implementation of the research activities of the Cooperative Institute for Fisheries Molecular Biology (FISHTEC).  The goal of FISHTEC is to develop, test, and apply new technology in molecular biology for use in management of commercial and recreational marine fisheries.  Emphasis of the research program is placed on development of molecular genetics techniques to identify and evaluate the status of fish stocks/populations subject to fishing pressure and/or environmental impacts.  To support the implementation of community-based demonstration projects in the U.S. western Pacific that promote the development of fishery-related industries and the economic self-sufficiency of native Pacific islanders and communities.</t>
  </si>
  <si>
    <t>Eligible applicants for assistance include State and local governments, including their universities and colleges; U.S. territorial agencies; Federal and State-recognized Indian Tribal governments; private universities and colleges; private profit and nonprofit research and conservation organizations and/or individuals.</t>
  </si>
  <si>
    <t>This program benefits Federal, State, and interstate marine resource conservation and management agencies; U.S. and foreign commercial and recreational fishing industries; conservation organizations, academic institutions; international and Indian Tribal treaties; private and public research groups; consumers; and the general public.</t>
  </si>
  <si>
    <t>{"description":"Applicants are required to satisfy all DOC/NOAA standards and regulations, including routine and special terms and conditions, for financial assistance programs application and conduct.","isApplicable":true}</t>
  </si>
  <si>
    <t>Proposals are initially evaluated by the pertinent NMFS office/region/science center, or their component laboratories, and are subject to review for technical merit, soundness of design, competency of the applicant to perform the proposed work, potential contribution of the project to national or regional goals, and appropriateness and reasonableness of proposed costs. Projects recommended for funding will be submitted to the NOAA Grants Management Division for review and approval.</t>
  </si>
  <si>
    <t>Approval time is expected to range for 90 to 120 days, which includes processing of the award through the NMFS, NOAA and DOC financial assistance procedures.</t>
  </si>
  <si>
    <t>Grants and cooperative agreements are approved on an annual basis, but may be continued beyond the first segment, subject to approved time frame and scope of work, satisfactory progress, and availability of funds.  Renewal of an award to increase funding, extend the period of an award to increase funding, or extend the period of performance is at the total discretion of the Department.</t>
  </si>
  <si>
    <t>{"awarded":"other","description":"Awards are normally for a 12-month period.  In some instances, award periods may extend beyond 12 months, or may be completed in less than 12 months. Award funds must be spent in the indicated budget period and are expended in accordance with DOC/NOAA finance and reporting procedures. ","awardedDescription":" Funds are released in advance or by reimbursement, as agreed to in the Standard Terms and Conditions document required for each grant."}</t>
  </si>
  <si>
    <t>[{"code":"program","isSelected":false},{"code":"cash","isSelected":false},{"code":"progress","isSelected":true,"description":"Reports are due in accordance with the terms and conditions of the award. The Department's financial assistance standard terms and conditions generally require that financial and performance reports be submitted semi annually. Progress reports summarize work accomplished and explain situations where expected work has not been"},{"code":"expenditure","isSelected":false},{"code":"performanceMonitoring","isSelected":true,"description":"Reports are due in accordance with the terms and conditions of the award. The Department's financial assistance standard terms and conditions generally require that financial and performance reports be submitted semi annually. Progress reports summarize work accomplished and explain situations where expected work has not been"}]</t>
  </si>
  <si>
    <t>Generally, a recipient is required to retain records relating to a particular grant for three years from the date of submission of the final financial report.  In cases where litigation, claim or an audit is initiated prior to expiration of the three-year period, records must be retained until the action and resolution of any issues associated with it are complete or until the end of the three- year retention period; whichever is latest.</t>
  </si>
  <si>
    <t>(Cooperative Agreements) FY 16$757,640.00; FY 18 est $750,000.00; FY 17 est $728,151.00;</t>
  </si>
  <si>
    <t>Range and Average of Financial Assistance:  $50,000 to $1,361,000.</t>
  </si>
  <si>
    <t>Costs will be determined in accordance with OMB Circular Nos. A-21 for Institutions of Higher Education, A-87 for State and Local Governments, and with A-122 for Nonprofit Organizations.  For grants management principles, see 15 CFR 24 (States and local governments) and 15 CFR 14 for other recipients.</t>
  </si>
  <si>
    <t>{"flag":"appendix","description":"Alaska: Shawn Carey, NMFS, Alaska Regional Office, P.O. Box 12668, Juneau,\r\nAK 99802. Telephone: (907) 586-7280. E-mail: shawn.carey@noaa.gov Northeast: Harold C. Mears, State, Federal and Constituent Programs Office; Northeast Region, 55 Great Republic Dr., Gloucester, MA 01930-2276. Telephone: (978) 281-9243. Fax: (978) 281- 9117. E-mail: Grants.Information@noaa.gov. Northwest: Kevin Ford, National Marine Fisheries Service, Northwest Region, 7600 Sand Point Way NE., Seattle,\r\nWA 98115. Telephone: (206) 526-6115. Fax: (206) 526- 4461. Email: Kevin.Ford@noaa.gov. Southeast: Jeffrey Brown, State/Federal Liaison Branch, 263 13th Avenue South, St. Petersburg, FL 33701. Telephone: (727) 824-5364\r\nFax: (727) 824-5364. E-mail: jeff.brown@noaa.gov. Southwest: Patricia Culver,\r\nFederal Program Officer, 501 W. Ocean Blvd., Suite 4200, Long Beach, CA\r\n90802. Telephone: (562) 980-4033. Fax: (562) 980-4047. E-mail:\r\ntrisha.culver@noaa.gov. PIRO: Scott Bloom, 1601 Kapiolani Blvd, Suite 1110,\r\nHonolulu, HI 96814. Telephone: (808)944- 2218. Fax: (808)973-2941. E-mail:\r\nscott.bloom@noaa.gov.\r\n"}</t>
  </si>
  <si>
    <t>Dan NamurOffice of Management and Budget,, National Marine Fisheries Service, 1315 East-West Highway, , Silver Spring, MD 20910 Email:&lt; a href='mailto:dan.namur@noaa.gov'&gt;dan.namur@noaa.gov&lt;/a&gt;Phone:  (301) 713-1364;</t>
  </si>
  <si>
    <t>http://sero.nmfs.noaa.gov/grants/uip.htm.</t>
  </si>
  <si>
    <t>Proposals may be selected from several sources, e.g., unsolicited proposals, Congressionally-mandated projects, applications received as a result of notices published in the Federal Register.  Recipients and sub recipients are subject to all applicable Federal laws and Federal and Departmental policies, regulations, and procedures applicable to Federal financial assistance awards.</t>
  </si>
  <si>
    <t>https://beta.sam.gov/fal/fe9cf9edc540c43a42363a08f851e021/view</t>
  </si>
  <si>
    <t>Unallied Management Projects</t>
  </si>
  <si>
    <t>{"list":[{"act":{"description":"Magnuson Fishery Conservation and Management Act"},"USC":{"title":"16","section":"1854e"},"authorizationTypes":{"USC":true,"act":true,"statute":false,"publicLaw":false,"executiveOrder":false},"usc":{"title":"16","section":"1854e"}},{"act":{"description":"Department of Commerce Appropriation Act of 1999"},"authorizationTypes":{"USC":false,"act":true,"statute":false,"publicLaw":false,"executiveOrder":false}},{"act":{"description":"Fish and Wildlife Coordination Act of 1956,"},"USC":{"title":"16","section":"661"},"authorizationTypes":{"USC":true,"act":true,"statute":false,"publicLaw":false,"executiveOrder":false},"usc":{"title":"16","section":"661"}},{"act":{"description":"National Fisheries Research and Development Program"},"USC":{"title":"15","section":"713c3(d)"},"authorizationTypes":{"USC":true,"act":true,"statute":false,"publicLaw":false,"executiveOrder":false},"usc":{"title":"15","section":"713c3(d)"}}]}</t>
  </si>
  <si>
    <t>Projects provide economic, sociological, public policy, and other information needed by Federal and State natural resource administrators for conserving and managing fishery resources and protected species and their environment in Federal, State, and U.S. territorial waters.  Information derived from project studies may consist of econometric data, user profiles, sociological case studies, policy and systems analyses, and other knowledge, and is used in such decisions as resource allocations, total and zonal harvest determinations, and initial apportionment of harvesting rights under controlled access management regimes.  Primary users of project information include the National Marine Fisheries Service, Regional Fishery Management Councils, Interstate Marine Fisheries Commissions, State, and other Federal resource management agencies.</t>
  </si>
  <si>
    <t>Eligible applicants for assistance include: State and local governments, including their universities and colleges; U.S. territorial agencies; federally and state recognized Indian Tribal governments; private universities and colleges; private profit and nonprofit research and conservation organizations and individuals.</t>
  </si>
  <si>
    <t>{"description":"Applicants are required to satisfy all DOC/NOAA standards and regulations, including routine and special terms and conditions for financial assistance programs application and conduct.","isApplicable":true}</t>
  </si>
  <si>
    <t>Proposals are initially evaluated by the pertinent NMFS Office/Region/Science Center, and are subject to review for technical merit, soundness of design, competency of the applicant to perform the proposed work, potential contribution of the project to national or regional goals, and appropriateness and reasonableness of proposed costs. Projects approved for funding will be submitted to the NOAA Grants Management Division for review and approval.</t>
  </si>
  <si>
    <t>Approval time is expected to range from 90 to 120 days, which includes processing of the award through the NMFS and NOAA financial assistance procedures.</t>
  </si>
  <si>
    <t>{"awarded":"other","description":"Awards are normally for a 12-month or 18-month period, but in some instances, award periods may extend beyond these periods, or may be completed in less time.  Award funds must be spent in the indicated budget period and are expended in accordance with DOC/NOAA finance and reporting procedures. Funds are requested through the Financial Management System as part of the Department of Treasury's Automated Standard Application for Payment System (ASAP).  See http://www.fms.treas.gov/asap/pr_gettingstarted.html.","awardedDescription":"Funds are released in advance or by reimbursement, as agreed to in the Standard Terms and Conditions document required for each grant."}</t>
  </si>
  <si>
    <t>[{"code":"program","isSelected":false},{"code":"cash","isSelected":false},{"code":"progress","isSelected":true,"description":"Reporting requirements are outlined in the Terms and Conditions of the Financial Assistance Award. Progress reports summarize work accomplished and explain situations where expected work has not been completed. Financial reports indicate use of funds on a semi-annual schedule.\r\n"},{"code":"expenditure","isSelected":false},{"code":"performanceMonitoring","isSelected":false}]</t>
  </si>
  <si>
    <t xml:space="preserve">(Cooperative Agreements) FY 16$13,467,493.00; FY 17 est $13,467,493.00; FY 18 Estimate Not Available </t>
  </si>
  <si>
    <t xml:space="preserve">Range and Average of Financial Assistance:  $146,500 to $1.27 million.  </t>
  </si>
  <si>
    <t>For cost principles, see OMB Circular Nos. A-21 (educational institutions), A-87 (State and local governments) or A-122 (nonprofit organizations).  For grants management principles, see 15 CFR 24 (States and local governments) and 15 CFR 14 for other recipients.</t>
  </si>
  <si>
    <t>{"flag":"appendix","description":"Alaska: Shawn Carey, Alaska Regional Office, NMFS, P.O. Box 12668, Juneau, AK 99802- 1668. Telephone: (907) 586-7845. Use the same numbers for FTS.\r\nE-mail: shawn.carey@noaa.gov. Northeast: Harold C. Mears, State, Federal and Constituent Programs Office; Northeast Region, 55 Great Republic Dr., Gloucester, MA 01930-2276. Telephone: (978) 281-9243. Fax: (978) 281- 9117.\r\nTelephone: (978) 281-9243. Fax: (978) 281-9117. E-mail: Grants.Information@noaa.gov. Northwest: Kevin Ford, National Marine Fisheries Service, Northwest Regional Office, 7600 Sand Point Way NE., Seattle, WA 98115. Telephone: (206)526-6150. Fax: (206) 526-6426. E-mail:\r\nJoe.Scordino@noaa.gov. Southeast: Federal Program Officer, State/Federal Liaison Branch, 263 13th Ave. South, St. Petersburg, FL 33701. Telephone: (727)551-5760. Fax: (727) 824-5364. E-mail: Robert.sadler@noaa.gov.  Southwest: Patricia Culver, Federal Program Officer, Southwest Region Office, 501 West Ocean Blvd., Suite 4200, Long Beach, CA 90802-4213. Telephone: (562) 980-4239. Fax: (562) 980-4047. E-mail: trisha.culver@noaa..gov. Pacific Island: Scott Bloom. Telephone (808) 944-2218. E-mail:\r\nscott.bloom@noaa.gov.\r\n"}</t>
  </si>
  <si>
    <t>Dan NamurOffice of Management and Budget,, National Marine Fisheries Service, 1315 East-West Highway, Silver Spring, MD 20910 Email:&lt; a href='mailto:dan.namur@noaa.gov'&gt;dan.namur@noaa.gov&lt;/a&gt;Phone: (301) 713-1364;</t>
  </si>
  <si>
    <t>Fiscal Year2016: ASMFC Proposal for New York's Groundfish Relief for 2012 Groundfish Disaster Declaration; White Abalone Captive Rearing, Outplanting, and Education Project; 	FY 16 NOAA-NFWF Electronic Monitoring and Reporting Grant Program</t>
  </si>
  <si>
    <t>Proposals are selected from several sources:  Unsolicited proposals; special solicitations in the Federal Register, FedBizOppss,or Congressionally mandated projects. Regardless of source, proposals must undergo rigorous technical review and comply with all OMB, DOC, and NOAA grants policies and procedures.</t>
  </si>
  <si>
    <t>https://beta.sam.gov/fal/a62241c9fc26d34c6b49d71508afa429/view</t>
  </si>
  <si>
    <t>Cooperative Science and Education Program</t>
  </si>
  <si>
    <t>Cooperative Marine Education and Research Programs (CMER); Joint_x000D_
Institute for Marine Observation (JIMO); Cooperative Unit of Fisheries_x000D_
Education and Research (CUFER); Cooperative Institute of Fishery_x000D_
Oceanography (CIFO); Cooperative Education and Research Program (CERP);_x000D_
Cooperative Institute Agreement (CIA); Cooperative Institute for Marine_x000D_
Resources Studies (CIMRS); Cooperative Institute for Marine and_x000D_
Atmospheric Studies (CIMAS); and Cooperative Institute for Arctic_x000D_
Research (CIFAR); Joint Institute for the Study of the Atmosphere and_x000D_
Oceans (JISAO).</t>
  </si>
  <si>
    <t>{"list":[{"act":{"description":"Department of Commerce Appropriation Act of 1999.\r\n"},"authorizationTypes":{"USC":false,"act":true,"statute":false,"publicLaw":false,"executiveOrder":false}},{"act":{"description":"Fish and Wildlife Coordination Act of 1956"},"USC":{"title":"16","section":"661"},"authorizationTypes":{"USC":true,"act":true,"statute":false,"publicLaw":false,"executiveOrder":false},"usc":{"title":"16","section":"661"}},{"act":{"description":" Fish and Wildlife Act"},"USC":{"title":"16","section":"753a"},"authorizationTypes":{"USC":true,"act":true,"statute":false,"publicLaw":false,"executiveOrder":false},"usc":{"title":"16","section":"753a"}}]}</t>
  </si>
  <si>
    <t>To support through grants and cooperative agreements, enduring partnerships between the Federal government and institutions of research and higher education for cooperative science and education on marine issues, especially living marine resources and their habitat, that confront local, regional, and national resources managers; also, to award grants and cooperative agreements to develop innovative approaches and methods for marine and estuarine science and education.</t>
  </si>
  <si>
    <t>Eligible applicants for assistance are State, U.S. territorial, and private institutions of higher learning and education, especially universities and colleges, with which the National Marine Fisheries Service or the National Oceanic and Atmospheric Administration has entered into, or may enter into, an enduring partnership for purposes of research and education on the marine environment.  Also included are private and public research organizations affiliated with institutions of higher learning, and national and international organizations and programs dedicated to marine and estuarine research, education, and outreach.</t>
  </si>
  <si>
    <t>This program benefits Federal, State, and interstate marine resource conversation and management agencies; U.S. and foreign commercial and recreational fishing industries; conservation organizations, academic institutions; international and Indian Tribal treaties; private and public research groups; consumers; and the general public.</t>
  </si>
  <si>
    <t>Proposals are initially evaluated by the appropriate NMFS Science and Research Center, and are subject to review for technical merit, soundness of design, competency of the applicant to perform the proposed work, potential contribution of the project to national or regional research and education goals, and appropriateness and reasonableness of proposed costs.  Projects approved for funding will be submitted to the NOAA Grants Management Division and the Department of Commerce's Office of Federal Assistance for review and approval.</t>
  </si>
  <si>
    <t>Approval time is expected to range from 90 to 150 days, which includes processing of the award through the NMFS and NOAA.</t>
  </si>
  <si>
    <t>Grants and cooperative agreements are approved on an annual basis, but may be continued beyond the first segment, subject to approved time frame and scope of work, satisfactory progress, and availability of funds.  Renewal of an award to increase funding or extend the period of performance is at the sole discretion of the Department.</t>
  </si>
  <si>
    <t>{"awarded":"other","description":"Awards are normally for a 12 month period but in some instances, award periods may extend beyond 12 months or may be completed in less than 12 months.  Award funds must be spent in the indicated budget period and expended in accordance with DOC/NOAA finance and reporting procedures. ","awardedDescription":"Funds are released in advance or by reimbursement, as agreed to in the Standard Terms and Conditions document required for each grant."}</t>
  </si>
  <si>
    <t>[{"code":"program","isSelected":false},{"code":"cash","isSelected":true,"description":"Submitted through Grants Online"},{"code":"progress","isSelected":true,"description":"Submitted through Grants Online"},{"code":"expenditure","isSelected":false},{"code":"performanceMonitoring","isSelected":true,"description":"Reports are due in accordance with the terms and conditions of the award. The Department's financial assistance standard terms and conditions generally require that financial and performance reports be submitted semi-annually.\r\n"}]</t>
  </si>
  <si>
    <t>{"isApplicable":true,"description":"In accordance with the provisions of OMB Circular No. A- 133 (Revised, June 27, 2003), recipients that are States, Local Governments, Nonprofit Organizations (to include Hospitals), and Institutions of Higher Learning shall be subject to the audit requirements contained in the Single Audit Act Amendments of 1996 (31 U.S.C. 7501-7507).  Commercial organizations shall be subject to the audit requirements as stipulated in the award document."}</t>
  </si>
  <si>
    <t>(Cooperative Agreements) FY 17 est $263,771.00; FY 18 Estimate Not Available  FY 16$263,771.00;</t>
  </si>
  <si>
    <t>{"list":[{"fiscalYear":2016,"description":"The PEP program successfully placed undergraduate summer interns concentrating in the marine sciences. The program was open to students of all backgrounds and schools in an effort to create a pathway in to professional marine sciences while attempting to increase the diversity in the Woods Hole science community."}],"isApplicable":true}</t>
  </si>
  <si>
    <t>{"flag":"appendix","description":"Program contacts:  Alaska: Mr. James M. Coe, Deputy Director, Alaska Fisheries Science Center, 7600 Sand Pt. Way NE., Bldg. 4, Seattle, WA 98115-6349. Telephone: (206) 526-4000. Fax: (206) 526-4004.  E-mail: jim.coe@noaa.gov.  Northeast: Dr. Ken Sherman, Chief, Office of Marine Ecosystem Studies, Northeast Fisheries Science Center, 28 Tarzwell Drive, Narragansett, RI, 02882. Telephone: (401) 782-3211. Fax: 401-782-3201.  E-mail: Kenneth.Sherman@noaa.gov. Northwest: Dr. Robert Iwamoto, OMI Director, Northwest Fisheries Science Center, 2725 Montlake Boulevard East, Seattle, WA 98112-2097. Telephone: (206) 860-3200. Fax: (206) 860-3442. E-mail: Bob.Iwamoto@noaa.gov. Southeast: Federal Program Officer, State/Federal Liaison Branch, 263 13th Ave. South, St. Petersburg, FL 33701, Telephone (727) 824-5324. Fax: (727) 824-5364. Southwest: Dr. Richard Neal, Deputy Science Director, Southwest Fisheries Science Center, 8604 La Jolla Shores Drive, La Jolla, CA 92038-1508. Telephone: (858) 546-7066. Fax: (858) 546-7003.  E-mail: Richard.A.Neal@noaa.gov."}</t>
  </si>
  <si>
    <t>http://www.woodsholediversity.org/pep/</t>
  </si>
  <si>
    <t>Fiscal Year2018: Summer InternshipsFiscal Year2016: Summer InternshipsFiscal Year2017: Summer Internships</t>
  </si>
  <si>
    <t>Proposals are selected following consultation between NMFS fisheries centers scientists and universities with established memoranda of understanding or agreement, and subject to availability of funds.  Proposals may be reviewed by coordinating or technical committees, based on joint determination by these reviewers and in consideration of the informational needs of the State regional and Federal marine resource management agencies, and on peer-review comments related to the technical quality of the proposal. All proposals must comply with all OMB, DOC, and NOAA grants policies and procedures.</t>
  </si>
  <si>
    <t>https://beta.sam.gov/fal/83071f5c67dabd1489f2ad0f4d445723/view</t>
  </si>
  <si>
    <t>Chesapeake Bay Studies</t>
  </si>
  <si>
    <t>(Chesapeake Bay Studies)</t>
  </si>
  <si>
    <t>{"list":[{"act":{"description":"NOAA Authorization Act of 1992"},"authorizationTypes":{"USC":false,"act":true,"statute":false,"publicLaw":false,"executiveOrder":false}},{"act":{"description":"Fish and Willdlife Coordination Act"},"USC":{"title":"16","section":"661-666c"},"authorizationTypes":{"USC":true,"act":true,"statute":false,"publicLaw":false,"executiveOrder":false},"usc":{"title":"16","section":"661-666c"}},{"act":{"description":"Fish and Wildlife Act of 1956"},"USC":{"title":"16","section":"753a"},"authorizationTypes":{"USC":true,"act":true,"statute":false,"publicLaw":false,"executiveOrder":false},"usc":{"title":"16","section":"753a"}},{"act":{"description":"Department of Commerce and Related Agencies Appropriations Act of 2002"},"publicLaw":{"congressCode":"102","number":"567"},"authorizationTypes":{"USC":false,"act":true,"statute":false,"publicLaw":true,"executiveOrder":false}},{"act":{"description":"Commerce and Trade"},"USC":{"title":"15","section":"1540"},"authorizationTypes":{"USC":true,"act":true,"statute":false,"publicLaw":false,"executiveOrder":false},"usc":{"title":"15","section":"1540"}}]}</t>
  </si>
  <si>
    <t>To provide financial assistance for research and development projects that will provide information for the living marine resources of Chesapeake Bay.  In addition,  assistance is provided for the Chesapeake Bay Watershed Education and Training Initiative (B-WET). The B-WET Program will work with and support organizations that provide environment-based education to students, teachers, and communities throughout the Chesapeake Bay watershed.   In addition, assistance is provided for research and restoration of Submerged Aquatic Vegetation (SAV) in the Chesapeake Bay.</t>
  </si>
  <si>
    <t>Eligible applicants are institutions of higher education, hospitals, other nonprofits, commercial organizations, foreign governments, organizations under the jurisdiction of foreign governments, international organizations, State, local and Indian tribal governments.</t>
  </si>
  <si>
    <t>Federal, State and local governments, universities, independent school divisions, nonprofit organizations, and the general public.</t>
  </si>
  <si>
    <t>{"description":"Applicants are required to satisfy all DOC/NOAA standards and regulations, including routine and special terms and conditions, for financial assistance programs applications and conduct.","isApplicable":true}</t>
  </si>
  <si>
    <t>Proposals are initially evaluated by the NOAA Chesapeake Bay Office, and then are subject to review for technical merit, soundness of design, competency of the applicant to perform the proposed work, potential contribution of the project to national and regional goals, and appropriateness and reasonableness of proposed costs.  Projects recommended for funding will be submitted to the NOAA Grants Management Division for Department of Commerce clearance and processing procedures.  In additions, funds may be provided on a sole source basis for priority projects for the stewardship of Chesapeake Bay resources.</t>
  </si>
  <si>
    <t>No formal appeal procedure.  If an application is unacceptable, the reasons are fully stated to the applicant.</t>
  </si>
  <si>
    <t>Multi-year awards of up to three years may be approved. Once awarded, multi-year projects will not compete for funding in subsequent years, however proposals may be subject to a technical evaluation.  Funding for multi-year projects beyond the first year is contingent upon the availability of program funds in subsequent fiscal years, and the extent to which the recipient meets project objectives and reporting requirements.</t>
  </si>
  <si>
    <t>{"awarded":"other","description":"Grants/cooperative awards are normally made for one year. Assistance is released via the NOAA Financial Assistance Disbursement System (FADS). Awards are normally for a 12-month period but in some instances, award periods may extend beyond 12-months, or may be completed in less than 12-months. Award funds must be spent in the indicated budget period and in accordance with DOC/NOAA finance and reporting procedures. ","awardedDescription":"Funds are released in advance or by reimbursement, as agreed to in the Standard Terms and Conditions document required for each grant."}</t>
  </si>
  <si>
    <t>(Cooperative Agreements) FY 17 est $3,406,725.00; FY 18 Estimate Not Available  FY 16$3,406,725.00;</t>
  </si>
  <si>
    <t>Fish and Wildlife Act of 1956.  Allowable cost will be determined in accordance with OMB Circular A-87 for State and local governments and Indian Tribes; OMB Circular A-122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</si>
  <si>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{"flag":"appendix","description":"NOAA Chesapeake Bay Office, 410 Severn Avenue, Suite 107A, Annapolis, MD 21403.  Contact: Derek Orner, Fishery Biologist or Shannon Sprague, Education Coordinator.  Telephone: (410) 267-5660. Fax: (410) 267-5666.  E-mail: Derek.Orner@noaa.gov or Shannon.Sprague@noaa.gov."}</t>
  </si>
  <si>
    <t>http://noaa.chesapeakebay.net/</t>
  </si>
  <si>
    <t>Consideration is given to projects that directly relate to the interstate/governmental Chesapeake Bay 2000 Agreement.  Consideration is measured amongst several criterion including: project description and conceptual approach for resolution; soundness of project design/technical approach; project management and experience and qualification of personnel; justification and allocation of the budget in terms of the work to be performed; demonstration of project partnerships; and continued teacher involvement and communication.</t>
  </si>
  <si>
    <t>https://beta.sam.gov/fal/b19eb5dd45646d2b2921c4e19e45713b/view</t>
  </si>
  <si>
    <t>Weather and Air Quality Research</t>
  </si>
  <si>
    <t>{"list":[{"act":{"description":"Weather Service Organic Act"},"authorizationTypes":{"USC":false,"act":true,"statute":false,"publicLaw":false,"executiveOrder":false}},{"act":{"description":"Transportation:  Meteorological Services; Promoting Safety and Efficiency"},"authorizationTypes":{"USC":false,"act":true,"statute":false,"publicLaw":false,"executiveOrder":false}},{"act":{"description":"Federal Aviation Act"},"USC":{"title":"49","section":"1463"},"authorizationTypes":{"USC":true,"act":true,"statute":false,"publicLaw":false,"executiveOrder":false},"usc":{"title":"49","section":"1463"}},{"act":{"description":"Navigation and Navigable Waters:  Improvement of Methods, Instruments, and Equipment; Investigations and Research"},"authorizationTypes":{"USC":false,"act":true,"statute":false,"publicLaw":false,"executiveOrder":false}},{"act":{"description":"The Public Health and Welfare: Research, investigation, training, and other activities"},"authorizationTypes":{"USC":false,"act":true,"statute":false,"publicLaw":false,"executiveOrder":false}},{"act":{"description":"Weather Research and Forecasting Innovation Act"},"parentAuthorizationId":"95dda9cc65e99063a8e9d345f3f7207d","authorizationTypes":{"USC":false,"act":true,"statute":false,"publicLaw":false,"executiveOrder":false}},{"act":{"description":"Weather Research and Forecasting Innovation Act"},"parentAuthorizationId":"95dda9cc65e99063a8e9d345f3f7207d","authorizationTypes":{"USC":false,"act":true,"statute":false,"publicLaw":false,"executiveOrder":false}}]}</t>
  </si>
  <si>
    <t>To develop the knowledge required to establish a predictive capability for short and long-term climate and air quality fluctuations and trends.  To develop the base of scientific knowledge for better informed decisions.</t>
  </si>
  <si>
    <t>Universities, colleges, junior colleges, technical schools, institutions, laboratories; any State, political subdivision of a State or agency or officer thereof; any individual.</t>
  </si>
  <si>
    <t>Organizations and individuals with interests in meteorology, oceanography, climate, and air-quality research and prediction and organizations and individuals in the social sciences with interests in the linkages between human systems and the aforementioned interest areas.</t>
  </si>
  <si>
    <t>{"description":"Proposals with statement of work, estimated budget, and curriculum vitae. Costs will be determined in accordance with OMB Circular Nos. A-87 for State and local governments, A-21 for educational institutions, and A-122 for nonprofit organizations.","isApplicable":false}</t>
  </si>
  <si>
    <t>{"description":"Submit an electronic application to Grants.gov APPLY for financial assistance (SF 424) with statement of work to be performed and proposed amount. This program is subject to the requirements of OMB Circular No. A-110 and 15 CFR 24, \"Grants and Cooperative Agreements with State and Local Governments,\" as applicable."}</t>
  </si>
  <si>
    <t>From 90 to 180 days from time of proposal receipt.</t>
  </si>
  <si>
    <t>By negotiation with OAR.</t>
  </si>
  <si>
    <t>{"awarded":"other","description":"Normally for a period of one year.","awardedDescription":"As described in agreement."}</t>
  </si>
  <si>
    <t>[{"code":"program","isSelected":false},{"code":"cash","isSelected":false},{"code":"progress","isSelected":false},{"code":"expenditure","isSelected":false},{"code":"performanceMonitoring","isSelected":true,"description":"Quarterly performance and financial reports are required. Final reports are due 90 days after expiration of award.\r\n"}]</t>
  </si>
  <si>
    <t>Grantees expected to maintain complete records for each grant to insure funds are used for the purpose for which the grant was made.</t>
  </si>
  <si>
    <t>(Project Grants (Contracts)) FY 17 est $13,094,248.00; FY 16$8,838,244.00; FY 18 est $15,430,129.00;</t>
  </si>
  <si>
    <t>Allowable cost will be determined in accordance with OMB Circular A-87 for State and local governments and Indian Tribes; OMB Circular A-122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t>
  </si>
  <si>
    <t>DirectorOffice of Weather and Air Quality, Office of Oceanic and Atmospheric Research, National Oceanic and Atmospheric Administration, 1315 East-West Highway , Silver Spring, MD 20910 Phone: (301) 713-9397;</t>
  </si>
  <si>
    <t>http://owaq.noaa.gov/</t>
  </si>
  <si>
    <t>Proposals are subject to office and peer review process taking into consideration primarily scientific merit and application to NOAA's research and operational goals. Principal investigators' qualifications and cost are also considered, with cost subject to negotiation.</t>
  </si>
  <si>
    <t>https://beta.sam.gov/fal/3b9a480090783aef0bf9bc426239a736/view</t>
  </si>
  <si>
    <t>Special Oceanic and Atmospheric Projects</t>
  </si>
  <si>
    <t>As stated in NOAA special announcements or applicable reports in support of NOAA's mission.</t>
  </si>
  <si>
    <t>{"description":"Submit an electronic application to Grants.gov APPLY for financial assistance (SF 424) with statement of work to be performed and proposed amount. This program is subject to the requirements of OMB Circular No. A-110 and 15 CFR Part 24, \"Grants and Cooperative Agreements with State and Local Governments,\" as applicable. "}</t>
  </si>
  <si>
    <t>Awards will be made on the basis of proposal evaluations, technical reviews, administrative reviews, and external reviews, if applicable.</t>
  </si>
  <si>
    <t>From 90 to 180 days from the time of proposal submission to NOAA/OAR.</t>
  </si>
  <si>
    <t>None anticipated.</t>
  </si>
  <si>
    <t>By negotiation with the OAR and subject to availability of funds.</t>
  </si>
  <si>
    <t>{"awarded":"other","description":"In accordance with the applicable NOAA Report or special NOAA announcement and in accordance with FARB approvals.","awardedDescription":"In accordance with the applicable NOAA Report or special NOAA announcement and in accordance with FARB approvals."}</t>
  </si>
  <si>
    <t>[{"code":"program","isSelected":false},{"code":"cash","isSelected":false},{"code":"progress","isSelected":false},{"code":"expenditure","isSelected":false},{"code":"performanceMonitoring","isSelected":true,"description":"Financial and performance reports will be required quarterly at a minimum"}]</t>
  </si>
  <si>
    <t>Recipients are expected to maintain complete records for each grant and/or cooperative agreement to ensure funds are used for the purpose for which the award was made.</t>
  </si>
  <si>
    <t>(Cooperative Agreements) FY 18 est $23,265,000.00; FY 16$13,770,306.00; FY 17 est $17,939,678.00;</t>
  </si>
  <si>
    <t>{"flag":"appendix","description":"OAR, Laboratory, or Sea Grant offices, depending upon the particular program.  1335 East-West Highway, Silver Spring, MD 20910."}</t>
  </si>
  <si>
    <t>n/aDirector, Ocean Exploration and Research, 1315 East-West Highway, Silver Spring, MD 20910 Phone: (301) 713-1010;</t>
  </si>
  <si>
    <t xml:space="preserve">11.432 National Oceanic and Atmospheric Administration (NOAA) Cooperative Institutes; 11.417 Sea Grant Support; 11.431 Climate and Atmospheric Research; 11.426 Financial Assistance for National Centers for Coastal Ocean Science; 11.420 Coastal Zone Management Estuarine Research Reserves; </t>
  </si>
  <si>
    <t>Proposals are subject to office evaluations, technical reviews, administrative reviews, and external reviews, if applicable, taking into consideration primarily scientific merit and application to the goals of NOAA and the Office of Oceans and Atmospheric Research.</t>
  </si>
  <si>
    <t>https://beta.sam.gov/fal/466c3f61e014204995ff22a0d431c920/view</t>
  </si>
  <si>
    <t>Hydrologic Research</t>
  </si>
  <si>
    <t>{"list":[{"act":{"description":"Meteorological Services to Aviation"},"USC":{"title":"49","section":"44720"},"authorizationTypes":{"USC":true,"act":true,"statute":false,"publicLaw":false,"executiveOrder":false},"usc":{"title":"49","section":"44720"}},{"act":{"description":"Weather Service Organic Act"},"USC":{"title":"15","section":"313"},"authorizationTypes":{"USC":true,"act":true,"statute":false,"publicLaw":false,"executiveOrder":false},"usc":{"title":"15","section":"313"}}]}</t>
  </si>
  <si>
    <t>To maintain a cooperative university/Federal partnership to conduct joint research and development on pressing surface water hydrology issues common to National, regional, local operational offices, private consulting hydrologists, and academics.</t>
  </si>
  <si>
    <t>Eligible applicants are Federally recognized institutions of higher learning, agencies of State or local governments, quasi-public institutions such as water supply or power companies, hydrologic consultants and companies involved in using and developing hydrologic forecasts (either for reducing flood damages or for water management decisions).</t>
  </si>
  <si>
    <t>Since the benefits of the overall program are for a  reduction in loss of life and damage resulting from flooding and drought, and improved utilization of water supply and water dependent industries, benefits accrue from these projects to: (1) Federal agencies responsible to forecast, assess, manage, disperse, project economic conditions based on projections of water supply for agriculture and industry, and control water resources; (2) interstate commissions to control and allocate surface waters; (3) State agencies responsible for allocating and controlling water resources and for making projections for the use of water for industry and agriculture and for planning and developing infrastructure within the State that is impacted by rivers and lakes; (4) local agencies dependent on water for economic planning, emergency preparedness, and public water supply; (5) all businesses and industries depending all or in part upon surface water supplies or adequate water in lakes for recreation, in rivers to generate power, or in production or dispersion of products or who must take action in order to ameliorate damage during flood situations, (6) wildlife interests at all levels that are dependent upon water management for managing the environment; (7) homeowners or farmers who must plan for proper responses to flooding or inadequate water supply; and (8) academic institutions which are funded for programs dealing with the studies of hydrologic science.</t>
  </si>
  <si>
    <t>{"description":"Proposals with statement of work, estimated budget, and curriculum vitae. Costs will be determined in accordance with OMB Circular Nos. A-87 for State and local governments, A-21 for educational institutions and A-122 for nonprofit and for-profit organizations.","isApplicable":true}</t>
  </si>
  <si>
    <t>{"description":"Proposals for new cooperative agreements are solicited with an announcement in the Federal Register or grants.gov.  These announcements include specific information for proposal submission. All proposals are subject to the requirements of OMB Circular Nos. A-21 and A-110, as applicable.    Standard Form 424 series, certification, and other related forms must accompany formal proposals. Detailed instructions are contained in solicitations. Applications will be submitted through the program manager to the NOAA Grants Management Division for review and approval. The Department of Commerce will review all projects before an award is executed by the NOAA Grants Officer. \r\n"}</t>
  </si>
  <si>
    <t xml:space="preserve">Awards are made on the basis of proposal evaluations and technical and administrative reviews. Proposal will be submitted to the NOAA Grants Management Division for review and approval. Cooperative activities and funding amounts are determined through an evaluation conducted in coordination with the Director of the Office of Hydrologic Development by the Senior Scientist of the Hydrology Laboratory, and the technical experts of the Laboratory. _x000D_
</t>
  </si>
  <si>
    <t>Approval time is expected to range from 90 to 180 days, which includes processing of the award through the NWS and NOAA financial assistance functions.</t>
  </si>
  <si>
    <t xml:space="preserve">By negotiations with the Office of Hydrologic Development. Cooperative activities are normally continuing subject to the availability of funding for subsequent budget periods. Renewal of an award to increase funding or extend the period of performance is at the sole discretion of the Department of Commerce. _x000D_
</t>
  </si>
  <si>
    <t>{"awarded":"lump","description":"Awards are usually for a 12-month period. In some instances, award periods may extend beyond 12-months. The funding is spent in the award's budget period unless an extension is requested by the principal investigator and approved by NOAA Grants Office. Since many cooperative projects with universities depend upon student labor there are times when unfunded extensions are required."}</t>
  </si>
  <si>
    <t>[{"code":"program","isSelected":false},{"code":"cash","isSelected":false},{"code":"progress","isSelected":false},{"code":"expenditure","isSelected":false},{"code":"performanceMonitoring","isSelected":true,"description":"Reports are due in accordance with the terms and conditions of the award. The Department's Financial Assistance Standard Terms and Conditions generally require that financial and performance reports be submitted quarterly or semiannually."}]</t>
  </si>
  <si>
    <t>Records will be retained in accordance with provisions of OMB Circular No. A-110 for institutions of higher education, other nonprofit organizations, and commercial organizations and in accordance with 15 CFR Part 24 for State and local governments.</t>
  </si>
  <si>
    <t>(Cooperative Agreements) FY 14 est $10,201,504.00; FY 17 est $12,500,131.00; FY 15$10,638,580.00; FY 16 est $12,677,677.00; FY 13$9,838,127.00;</t>
  </si>
  <si>
    <t xml:space="preserve">$80,162 to $124,999. Average: $105,789. _x000D_
</t>
  </si>
  <si>
    <t>{"list":[{"fiscalYear":2015,"description":"This program has developed an improved method for automatic calibration of hydrologic models to river basins, made definite progress in the development of distributed rainfall/runoff models; demonstrated improved flash flood models for urbanizing environments; developed new methods for estimation of uncertainty in hydrologic forecasts and display of those probabilistic forecasts; developed new techniques of probabilistic forecast verification; demonstrated the improvements in forecasts from coupled estuary-river models; and improved data assimilation techniques."},{"fiscalYear":2016,"description":"This program has developed an improved method for automatic calibration of hydrologic models to river basins, made definite progress in the development of distributed rainfall/runoff models; demonstrated improved flash flood models for urbanizing environments; developed new methods for estimation of uncertainty in hydrologic forecasts and display of those probabilistic forecasts; developed new techniques of probabilistic forecast verification; demonstrated the improvements in forecasts from coupled estuary-river models; and improved data assimilation techniques."},{"fiscalYear":2013,"description":"This program has developed an improved method for automatic calibration of hydrologic models to river basins, made definite progress in the development of distributed rainfall/runoff models; demonstrated improved flash flood models for urbanizing environments; developed new methods for estimation of uncertainty in hydrologic forecasts and display of those probabilistic forecasts; developed new techniques of probabilistic forecast verification; demonstrated the improvements in forecasts from coupled estuary-river models; and improved data assimilation techniques. This program has developed an improved method for automatic calibration of hydrologic models to river basins, made definite progress in the development of distributed rainfall/runoff models; demonstrated improved flash flood models for urbanizing environments; developed new methods for estimation of uncertainty in hydrologic forecasts and display of those probabilistic forecasts; developed new techniques of probabilistic forecast verification; demonstrated the improvements in forecasts from coupled estuary-river models; and improved data assimilation techniques."},{"fiscalYear":2014,"description":"This program has developed an improved method for automatic calibration of hydrologic models to river basins, made definite progress in the development of distributed rainfall/runoff models; demonstrated improved flash flood models for urbanizing environments; developed new methods for estimation of uncertainty in hydrologic forecasts and display of those probabilistic forecasts; developed new techniques of probabilistic forecast verification; demonstrated the improvements in forecasts from coupled estuary-river models; and improved data assimilation techniques."}],"isApplicable":true}</t>
  </si>
  <si>
    <t>Sam ContornoIWRSS National Water Center, 205 Hackberry Lane, Tuscaloosa, AL 35401 Email:&lt; a href='mailto:SamContorno@noaa.gov'&gt;SamContorno@noaa.gov&lt;/a&gt;Phone: (205) 347-1313;</t>
  </si>
  <si>
    <t xml:space="preserve">11.432 National Oceanic and Atmospheric Administration (NOAA) Cooperative Institutes; 11.467 Meteorologic and Hydrologic Modernization Development; 11.468 Applied Meteorological Research; </t>
  </si>
  <si>
    <t>Fiscal Year2013: N/A</t>
  </si>
  <si>
    <t xml:space="preserve">Selection criteria are announced within solicitations published in the Federal Register. Examples of criteria used in past solicitations included operational applicability, scientific merit, technology transfer and methodology, capability of researchers, and cost effectiveness. _x000D_
</t>
  </si>
  <si>
    <t>https://beta.sam.gov/fal/6d0dcbb0e3acbb29a1377b0dbecef34d/view</t>
  </si>
  <si>
    <t>Habitat Conservation</t>
  </si>
  <si>
    <t>{"list":[{"act":{"description":"Fish and Wildlife Coordination Act of 1956"},"USC":{"title":"16","section":"661"},"authorizationTypes":{"USC":true,"act":true,"statute":false,"publicLaw":false,"executiveOrder":false},"usc":{"title":"16","section":"661"}},{"act":{"description":"National Marine Sanctuaries Act"},"USC":{"title":"16","section":"1431"},"authorizationTypes":{"USC":true,"act":true,"statute":false,"publicLaw":false,"executiveOrder":false},"usc":{"title":"16","section":"1431"}},{"act":{"description":" Marine Mammal Protection Act"},"USC":{"title":"16","section":"1382"},"authorizationTypes":{"USC":true,"act":true,"statute":false,"publicLaw":false,"executiveOrder":false},"usc":{"title":"16","section":"1382"}},{"act":{"description":"Coastal Zone Management Act of 1972"},"USC":{"title":"16","section":"1451"},"authorizationTypes":{"USC":true,"act":true,"statute":false,"publicLaw":false,"executiveOrder":false},"usc":{"title":"16","section":"1451"}},{"act":{"description":"Coral Reef Conservation Act of 2000"},"USC":{"title":"16","section":"6403"},"authorizationTypes":{"USC":true,"act":true,"statute":false,"publicLaw":false,"executiveOrder":false},"usc":{"title":"16","section":"6403"}},{"act":{"description":"Department of Commerce Appropriation Act of 1999"},"authorizationTypes":{"USC":false,"act":true,"statute":false,"publicLaw":false,"executiveOrder":false}},{"act":{"description":"Magnuson-Stevens Fishery Conservation and Management \r\nReauthorization Act of 2006"},"USC":{"title":"16","section":"1891a"},"authorizationTypes":{"USC":true,"act":true,"statute":false,"publicLaw":false,"executiveOrder":false},"usc":{"title":"16","section":"1891a"}},{"act":{"description":"Act to Prevent Pollution from Ships"},"USC":{"title":"16","section":"1901 et seq"},"authorizationTypes":{"USC":true,"act":true,"statute":false,"publicLaw":false,"executiveOrder":false},"usc":{"title":"16","section":"1901 et seq"}},{"act":{"description":"Coastal Wetlands Planning, Protection and Restoration Act"},"USC":{"title":"16","section":"3951 et seq"},"authorizationTypes":{"USC":true,"act":true,"statute":false,"publicLaw":false,"executiveOrder":false},"usc":{"title":"16","section":"3951 et seq"}},{"act":{"description":"Department of Commerce Appropriation Act of 1999"},"authorizationTypes":{"USC":false,"act":true,"statute":false,"publicLaw":false,"executiveOrder":false}},{"act":{"description":"Marine Debris Research, Prevention, and Reduction Act"},"USC":{"title":"33","section":"1951"},"authorizationTypes":{"USC":true,"act":true,"statute":false,"publicLaw":false,"executiveOrder":false},"usc":{"title":"33","section":"1951"}},{"act":{"description":"Coral Reef Conservation Act"},"USC":{"title":"16","section":"6401 et seq"},"authorizationTypes":{"USC":true,"act":true,"statute":false,"publicLaw":false,"executiveOrder":false},"usc":{"title":"16","section":"6401 et seq"}},{"act":{"description":"Endangered Species Act"},"USC":{"title":"16","section":"1535"},"authorizationTypes":{"USC":true,"act":true,"statute":false,"publicLaw":false,"executiveOrder":false},"usc":{"title":"16","section":"1535"}}]}</t>
  </si>
  <si>
    <t>To provide grants and cooperative agreements for habitat conservation activities including coastal and marine habitat restoration and protection. Projects are funded to carry out public policy pertaining to protection and restoration of the Nation's wetlands and other coastal habitats (including Great Lakes habitats), pursuant to the Fish and Wildlife Coordination Act, Magnuson Fishery Conservation and Management Act as reauthorized in 2006, Endangered Species Act, Estuary Restoration Act, Marine Mammal Protection Act, Marine Plastic Pollution Research and Control Act of 1987, Coastal Wetlands Planning, Protection and Restoration Act (CWPPRA), Coral Reef Conservation Act, Marine Debris Research, Prevention, and Reduction Act, and other legislation. Research and management includes determining the effects of habitat modifications and contaminants on populations of living marine resources, restoring depleted stocks that have been adversely impacted by habitat modifications, determining if artificial or restored habitat fulfills essential habitat needs of living marine resources, and quantifying contaminants and debris that pose a hazard to populations of these animals.</t>
  </si>
  <si>
    <t>Eligible applicants for assistance include State and local governments, including their universities and colleges; U.S. territorial agencies; federally and State-recognized Indian Tribal governments; private universities and colleges; private profit and nonprofit research and conservation organizations, and/or individuals.</t>
  </si>
  <si>
    <t>This program benefits Federal, State, and interstate marine resource conservation and management agencies; U.S. Territories and Freely Associated States; U.S. and foreign commercial and recreational fishing industries; conservation organizations, academic institutions; international and Indian Tribal treaties; private and public research groups; consumers; and the general public.</t>
  </si>
  <si>
    <t>{"description":"Proposals are submitted through Grants.Gov. Applicants will need to enter the Funding Opportunity Number and/or CFDA number to access the application package and instructions. Application package will then be submitted directly to the Office of Habitat Conservation, or NOAA Coral Conservation Program lead, as appropriate. Proposals are subject to the requirements of 15 CFR Parts 14 and 24, as applicable."}</t>
  </si>
  <si>
    <t>Proposals are initially evaluated by the appropriate NMFS Office/Region/Science Center, or their component laboratories, and are subject to review for technical merit, soundness of design, competency of the applicant to perform the proposed work, potential contribution of the project to national or regional goals, and appropriateness and reasonableness of proposed costs. Projects approved for funding will be submitted to the NOAA Grants Management Division and the Department of Commerce's Office of Federal Assistance for review and approval.</t>
  </si>
  <si>
    <t>Approval time is expected to range from 150-180 days, which includes processing of the award through NMFS and NOAA.</t>
  </si>
  <si>
    <t>{"types":{"moe":false,"formula":false,"matching":true},"matching":{"requirementFlag":"voluntary","percent":"0","description":"Statutory formulas, if any, are specific to programs that fall under this CFDA number. Project costs are funded at up to 100 percent. Grantee matching contributions vary by specific funding opportunity. CWPPRA projects require a 15 percent match by the State of Louisiana at this time. Under the Community-based Restoration Program guidelines, projects are encouraged to demonstrate a minimum nonfederal match of 50 percent of the total cost needed to complete the proposed project to be most competitive. A 1:1 match is required for the General and International Coral Reef Conservation Grant Programs and grants under the Marine Debris Research, Prevention, and Reduction Act, although the MDRPR Act allows the NOAA Administrator to waive all or part of the matching requirement in certain instances.  "}}</t>
  </si>
  <si>
    <t>{"awarded":"other","description":"Awards are normally for 12-24 month periods, and vary by specific funding opportunity. Award funds must be spent in the indicated budget period and expended in accordance with DOC/NOAA finance and reporting procedures. ","awardedDescription":"Funds are released as needed through the automated treasury process (ASAP) or by reimbursement, as indicated in the Standard Terms and Conditions document required for each grant."}</t>
  </si>
  <si>
    <t>[{"code":"program","isSelected":false},{"code":"cash","isSelected":false},{"code":"progress","isSelected":true,"description":"Reports are due in accordance with the terms and conditions of the award. The Department's Financial Assistance Standard Terms and Conditions may require that financial and performance reports be submitted semi-annually or on some other agreed upon schedule.  "},{"code":"expenditure","isSelected":false},{"code":"performanceMonitoring","isSelected":false}]</t>
  </si>
  <si>
    <t>(Cooperative Agreements) FY 18 Estimate Not Available  FY 17 est $75,194,939.00; FY 16$75,194,939.00;</t>
  </si>
  <si>
    <t xml:space="preserve">$15,000 to $36,000,000. Typical award: $35,000 to $200,000; CWPPRA and ARRA awards are among the largest, typically in the millions. </t>
  </si>
  <si>
    <t>Cost will be determined in accordance with OMB Circular No. A-21 for institutions of higher education, with OMB Circular No. A-87 for State and local governments, and with OMB Circular No. A-122 for nonprofit organizations. For grants management administrative requirements, see 15 CFR 24 (state and local governments) and 2 CFR 215 for other recipients.  All recipients will adhere to Department of Commerce Financial Assistance Standard Terms and Conditions and NOAA Administrative Standard Award Conditions available at http://www.ago.noaa.gov/ago/grants/external_links.cfm.  For awards under the ARRA, recipients will also follow regulations and guidelines stated in Title XV Sec. 1512 of the ARRA.</t>
  </si>
  <si>
    <t>{"flag":"none","description":"See Appendix IV."}</t>
  </si>
  <si>
    <t>n/aNOAA Fisheries, Office of Habitat Conservation,1315 East West Highway, Silver Spring, MD 20910.  CWPPRA: Ms. Cecelia Linder; Telephone (301)713-0174; Fax (301)713-0184; E-mail Cecelia.Linder@noaa.gov.  Community-based Restoration Program (CRP): Ms. Robin Bruckner; Telephone (301)713-0174; Fax (301)713-0184; E-mail Robin.Bruckner@noaa.gov. General Coral Reef Conservation Grant Program: Ms. Jennifer Koss; Telephone (301) 713-4300; Fax (301) 713-1043; Email Jennifer.Koss@noaa.gov.  International Coral Reef Conservation Grant Program: Scot Frew; 1315 East West Highway, 5th Floor, Room 5826, Silver Spring, MD 20910; Telephone (301) 713-3078; Fax 301-713-4263; E-mail Scot.Frew@noaa.gov., Silver Spring, MD 20910 Phone: n/a;</t>
  </si>
  <si>
    <t>http://www.nmfs.noaa.gov/habitat/ecosystem/index.htm.</t>
  </si>
  <si>
    <t xml:space="preserve">11.441 Regional Fishery Management Councils; 11.469 Congressionally Identified Awards and  Projects; 11.457 Chesapeake Bay Studies; 11.419 Coastal Zone Management Administration Awards; 11.426 Financial Assistance for National Centers for Coastal Ocean Science; </t>
  </si>
  <si>
    <t xml:space="preserve">Applications are received and projects selected from several sources: Unsolicited proposals; responses to special solicitations in the Federal Register and Grants.gov; or congressionally directed projects. For CWPPRA, the projects to be funded are selected through an annual, publicly-vetted process and ultimately approved by a multi-agency Task Force.  Applications submitted through competitions are reviewed based on NOAA's standard criteria which are weighted as announced in specific funding opportunities.  These criteria include: Importance and Applicability; Technical/Scientific Merit; Overall Qualifications of Applicants; Project Costs; and Outreach and Education.  Regardless of source, applications must undergo rigorous technical review and comply with all OMB, DOC, and NOAA grants policies and procedures. Any financial assistance announcements must be made in the Federal Register; announcement on Grants.gov only is not sufficient.  </t>
  </si>
  <si>
    <t>https://beta.sam.gov/fal/8a856a4fc99b7967687c8772ea3c6411/view</t>
  </si>
  <si>
    <t>Meteorologic and Hydrologic Modernization Development</t>
  </si>
  <si>
    <t>(Hydrometeorological Development)</t>
  </si>
  <si>
    <t xml:space="preserve">To maintain a cooperative university and Federal partnerships to conduct meteorological training, education, professional development, and research and development on issues common to the hydrometeorological community, and to reduce the impact of tsunamis through hazard assessment, warning guidance, and mitigation._x000D_
</t>
  </si>
  <si>
    <t>PROJECT GRANTS;DIRECT PAYMENTS WITH UNRESTRICTED USE;DISSEMINATION OF TECHNICAL INFORMATION;TRAINING</t>
  </si>
  <si>
    <t>Eligible applicants are accredited Federally recognized institutions of higher learning, consortia of these institutions, agencies of State or local governments  including school systems, quasi-public institutions, consultants, and companies involved in using and developing meteorological or hydrologic forecasts or forecast methodology.  In addition, the National Tsunami Hazard Mitigation Program (NTHMP) funding provides resources to reduce the impact of tsunamis through hazard assessment, warning guidance, and mitigation.</t>
  </si>
  <si>
    <t>The benefits of the overall program are for reduction in loss of life and damage which the general public can realize from improvement in weather forecasts, watches, and warnings of hazardous weather and resultant flooding.  For the improvements from the modernization of the Nation's weather and hydrologic services to be realized, there must be significant involvement of the entire hydrometeorological community. Thus, benefits will accrue to: (1) General public through higher quality weather products and information; (2) State and local agencies responsible for the planning and implementation of emergency  services, fire prevention, allocation and control of water resources, and those agencies who project economic conditions based on weather and water resource availability; (3) educational institutions (0-13+) which need to incorporate the information which will result from modernization of the weather services into their curricula; (4) scientists and developers who will be using the new information to enhance the State of the knowledge of the atmosphere and improve present system safety and reliability; and academic institutions which are funded  for programs dealing with studies of the atmospheric and hydrologic science.  In addition, the National Tsunami Hazard Mitigation Program (NTHMP) funding provides resources to reduce the impact of tsunamis through hazard assessment, warning guidance, and mitigation.</t>
  </si>
  <si>
    <t>{"description":"Proposals will be considered if applicants meet the qualifications listed in solicitations. \r\n","isApplicable":true}</t>
  </si>
  <si>
    <t>{"environmentalImpact":{"reports":[{"isSelected":false,"reportCode":"statement"},{"isSelected":false,"reportCode":"assessment"},{"isSelected":true,"reportCode":"ExecutiveOrder12372"},{"isSelected":true,"reportCode":"otherRequired"}]},"description":"No preapplication coordination is required. However, since proposals are frequently required to demonstrate high levels of collaboration with operational NWS components, it is recommended that applicants discuss potential interactions with relevant NWS personnel prior to submission. Consultation and assistance is available through the NWS program manager. This program is excluded from coverage under E.O. 12372. \r\n"}</t>
  </si>
  <si>
    <t xml:space="preserve">Awards are selected by the program office and are made on the basis of proposal evaluations and technical and administrative reviews. _x000D_
</t>
  </si>
  <si>
    <t>Approval time for grants is expected to range from 90 to 180 days, which includes processing of the award through the NWS, NOAA, and DOC financial assistance functions.</t>
  </si>
  <si>
    <t>Grants and cooperative agreements are approved on an annual basis, but may be continued beyond the first segment, subject to approved time frame and scope of work, satisfactory progress, and availability of funds. Renewal of an award to increase funding or extend the period of performance is at the sole discretion of the Department of Commerce. _x000D_
.</t>
  </si>
  <si>
    <t>{"awarded":"other","description":"Awards are for a 12-60 month period, although only one year is funded at a time. Outyears are funded based on availability of funds and adequate progress. Funds are disbursed through the U.S. Treasury Payment System. \r\n","awardedDescription":"One year funded at a time."}</t>
  </si>
  <si>
    <t>[{"code":"program","isSelected":false},{"code":"cash","isSelected":false},{"code":"progress","isSelected":true,"description":"Technical and financial progress reports are due within 30 days of the end of the evaluation period. Final reports are due within 90 days of the expiration of the award. \r\n"},{"code":"expenditure","isSelected":false},{"code":"performanceMonitoring","isSelected":false}]</t>
  </si>
  <si>
    <t>{"isApplicable":true,"description":"Audits will be conducted in accordance with OMB Circular No. A-133 for universities and nonprofit organizations. "}</t>
  </si>
  <si>
    <t xml:space="preserve">Financial records and supporting documents and all other records, i.e., property, performance work products, etc., pertinent to the agreement shall be maintained in accordance with the provisions of 15 CFR 14.53 as applicable. _x000D_
</t>
  </si>
  <si>
    <t>(Project Grants) FY 18 est $6,184,257.00; FY 19 Estimate Not Available  FY 17$6,011,612.00;</t>
  </si>
  <si>
    <t xml:space="preserve">$6,000 to $5,814,360  Average: $400,000_x000D_
</t>
  </si>
  <si>
    <t>{"list":[{"fiscalYear":2019,"description":"Projects awarded will continue development of the Education, Training and Capacity Development (ETCD) Center for weather, water, and climate forecasting. This center will focus on human performance improvement and capacity development in National Meteorological and Hydrological Services. Projects will also work toward helping communities become better prepared for tsunamis."},{"fiscalYear":2017,"description":"Projects awarded will produce web-based hydro-meteorological training modules and other education material, conduct research on improving the performance of numerical weather prediction models, establish graduate fellowships for students studying the atmospheric and related sciences, and worke toward developing communities better prepared for tsunamis. Projects awarded developed the Education, Training and Capacity Development (ETCD) Center for weather, water, and climate forecasting. This center will focus on human performance improvement and capacity development in National Meteorological and Hydrological Services. Projects also worked toward helping communities become better prepared for tsunamis."},{"fiscalYear":2018,"description":"Projects awarded will continue development of the Education, Training and Capacity Development (ETCD) Center for weather, water, and climate forecasting. This center will focus on human performance improvement and capacity development in National Meteorological and Hydrological Services. Projects will also work toward helping communities become better prepared for tsunamis."}],"isApplicable":true}</t>
  </si>
  <si>
    <t xml:space="preserve">Allowable cost will be determined in accordance with OMB Circular A-87 for State and local governments and Indian Tribes; OMB Circular A-122 for nonprofit and for-profit organizations; OMB Circular A-21 for institutions of higher education; and 48 CFR Part 31 for commercial organizations. Financial assistance management will be in accordance with 15 CFR Part 14 for institutions of higher education, hospitals, and other non-profit and commercial organizations, and with 15 CFR Part 24 for State and local governments. _x000D_
</t>
  </si>
  <si>
    <t>Leroy SpaydChief, Training Division_x000D_
National Weather Service/Office of the Chief Learning Officer_x000D_
1325 East West Highway, Silver Spring, MD 20910 Email:&lt; a href='mailto:leroy.spayd@noaa.gov'&gt;leroy.spayd@noaa.gov&lt;/a&gt;Phone: 3014279322;</t>
  </si>
  <si>
    <t xml:space="preserve">11.462 Hydrologic Research; 11.432 National Oceanic and Atmospheric Administration (NOAA) Cooperative Institutes; 11.468 Applied Meteorological Research; </t>
  </si>
  <si>
    <t>Fiscal Year2017: Cooperative agreement for education, training and capacity development for weather, water, and climate forecasting (ETCD).  Support for National Tsunami Hazard Mitigation Program projects aimed at preparing coastal communities for tsunamis.Fiscal Year2018: Cooperative agreement for education, training and capacity development for weather, water, and climate forecasting (ETCD).  Support for National Tsunami Hazard Mitigation Program projects aimed at preparing coastal communities for tsunamis.Fiscal Year2019: Cooperative agreement for education, training and capacity development for weather, water, and climate forecasting (ETCD).  Support for National Tsunami Hazard Mitigation Program projects aimed at preparing coastal communities for tsunamis.</t>
  </si>
  <si>
    <t>https://beta.sam.gov/fal/d1e6b12d3857ecc7cbde3c811f629a82/view</t>
  </si>
  <si>
    <t>Applied Meteorological Research</t>
  </si>
  <si>
    <t>{"list":[{"act":{"description":"The Weather Research and Forecasting Innovation Act of 2017"},"USC":{"title":"15","section":"313"},"authorizationTypes":{"USC":true,"act":true,"statute":false,"publicLaw":false,"executiveOrder":false},"usc":{"title":"15","section":"313"}},{"act":{"description":"The Weather Research and Forecasting Innovation Act of 2017"},"USC":{"title":"49","section":"44720"},"authorizationTypes":{"USC":true,"act":true,"statute":false,"publicLaw":false,"executiveOrder":false},"usc":{"title":"49","section":"44720"}}]}</t>
  </si>
  <si>
    <t>The Collaborative Science, Technology, and Applied Research (CSTAR) program from NOAA/NWS provides funding to the university community for highly collaborative applied research hydro-meteorological activities to create a cost-effective transition from basic and applied research to operations and services.  The Hurricane Forecast Improvement (HFIP) Program provides funding to the university community for research projects to significantly improve guidance for hurricane track, intensity, and storm surge forecasts.  The Next Generation Global Prediction System (NGGPS) program also provides funds to the university community for research aimed at developing a unified global modeling system to improve weather forecasting.</t>
  </si>
  <si>
    <t>Institutions of higher education, federally funded educational institutions, and in some cases private organizations (profit and non-profit)</t>
  </si>
  <si>
    <t>{"description":"Proposals will be considered if applicants meet the qualifications listed in solicitations.","isApplicable":true}</t>
  </si>
  <si>
    <t>{"environmentalImpact":{"reports":[{"isSelected":false,"reportCode":"statement"},{"isSelected":false,"reportCode":"assessment"},{"isSelected":false,"reportCode":"ExecutiveOrder12372"},{"isSelected":true,"reportCode":"otherRequired"}]},"description":"No preapplication coordination is required. However, since proposals must demonstrate high levels of collaboration with operational NWS components, it is recommended that applicants discuss potential interactions with relevant NWS operational personnel prior to submission. Consultation and assistance is available through the NWS program manager. This program is excluded from coverage under E.O. 12372."}</t>
  </si>
  <si>
    <t xml:space="preserve">Approval time is expected to be about four to six months, which includes processing the award through NWS, NOAA, and DOC financial assistance functions. _x000D_
</t>
  </si>
  <si>
    <t xml:space="preserve">Grants and cooperative agreements are approved on an annual basis, but may be continued beyond the first segment, subject to approved time frame and scope of work, satisfactory progress, and availability of funds. Renewal of an award to increase funding or extend the period of performance is at the sole discretion of the Department of Commerce. _x000D_
</t>
  </si>
  <si>
    <t>{"awarded":"other","description":"Awards are for a 12-36 month period, although only one year is funded at a time. Out-years are funded based on availability of funds and adequate progress. Funds are disbursed through the U.S. Treasury Payment System. \r\n","awardedDescription":"One year funded at a time."}</t>
  </si>
  <si>
    <t>[{"code":"program","isSelected":false},{"code":"cash","isSelected":false},{"code":"progress","isSelected":true,"description":"Semiannual technical and financial progress reports are due within 30 days of the end of the evaluation period. Final reports are due within 90 days of the expiration of the award."},{"code":"expenditure","isSelected":false},{"code":"performanceMonitoring","isSelected":false}]</t>
  </si>
  <si>
    <t>Financial records and supporting documents and all other records, i.e., property, performance work products, etc., pertinent to the agreement shall be maintained in accordance with the provisions of 15 CFR 14.53 as applicable.</t>
  </si>
  <si>
    <t>(Cooperative Agreements) FY 18 est $5,200,000.00; FY 17 est $6,250,112.00; FY 19 est $5,200,000.00;</t>
  </si>
  <si>
    <t xml:space="preserve">$75,000 to $250,000 Average: $180,000_x000D_
</t>
  </si>
  <si>
    <t>{"list":[{"fiscalYear":2019,"description":"Projects awarded through the CSTAR, HFIP, and NGGPS programs will lead to a deeper understanding of meteorological factors involved in the NWS warning and forecasting programs, which in turn, will benefit the U.S. public with more responsive warning and forecast programs. "},{"fiscalYear":2018,"description":"Projects awarded through the CSTAR, HFIP, and NGGPS programs will lead to a deeper understanding of meteorological factors involved in the NWS warning and forecasting programs, which in turn, will benefit the U.S. public with more responsive warning and forecast programs. "},{"fiscalYear":2017,"description":"Projects awarded through the CSTAR program will lead to a deeper understanding of meteorological factors involved in the NWS warning and forecasting programs, which in turn, will benefit the U.S. public with more responsive warning and forecast programs. The MSI program will engage in studies seeking to improve estimation of quantitative precipitation estimation used in hydrologic forecasts with algorithms derived from satellite data. Alert warning systems are being implemented in remote areas as a result of the ALERT program. Projects awarded through the CSTAR, HFIP, and NGGPS programs will lead to a deeper understanding of meteorological factors involved in the NWS warning and forecasting programs, which in turn, will benefit the U.S. public with more responsive warning and forecast programs. "}],"isApplicable":true}</t>
  </si>
  <si>
    <t>{"flag":"none","description":"N/A."}</t>
  </si>
  <si>
    <t>Christopher Hedge                              _x000D_
1325 East-West Highway                              _x000D_
SSMC2, Room 15440_x000D_
        _x000D_
_x000D_
"ALERT Program                                                                                           Craig Hodan                                                                                                1325 East-West Highway SSMC2, Room 3348, Mailcode W/OPS17                 Silver Spring, MD 20910.    Telephone: (301) 713-9480 x187. _x000D_
Email: craig.hodan@noaa.gov _x000D_
"_x000D_
, Silver Spring, MD 20910 Phone: 301-427-9242;</t>
  </si>
  <si>
    <t>http://www.noaa.nws.gov</t>
  </si>
  <si>
    <t xml:space="preserve">11.462 Hydrologic Research; 11.432 National Oceanic and Atmospheric Administration (NOAA) Cooperative Institutes; 11.467 Meteorologic and Hydrologic Modernization Development; </t>
  </si>
  <si>
    <t>Fiscal Year2017: Available on NOAA VLab CSTAR Community</t>
  </si>
  <si>
    <t>Selection criteria are announced within solicitations published in the Federal Register. Examples of criteria used in past solicitations included operational applicability, scientific merit, technology transfer and methodology, capability of researchers, and cost effectiveness.</t>
  </si>
  <si>
    <t>https://beta.sam.gov/fal/917e81841ee8606a2407d3de0500732f/view</t>
  </si>
  <si>
    <t>Congressionally Identified Awards and  Projects</t>
  </si>
  <si>
    <t>{"list":[{"act":{"description":"Departments of Commerce, Justice, State, the Judiciary, and Related Agencies Appropriations Act.\r\n"},"authorizationTypes":{"USC":false,"act":true,"statute":false,"publicLaw":false,"executiveOrder":false}}]}</t>
  </si>
  <si>
    <t>The objectives of the overall program are to facilitate education, research and development in the fields of marine and atmospheric science, and to provide a provision of assistance for the construction of suitable facilities for these activities, as specified by Congress.</t>
  </si>
  <si>
    <t>Eligible applicants include State and local governments, including their universities and colleges, quasi-governmental agencies, private universities and colleges, and private profit and nonprofit organizations and/or individuals. Typically those specifically identified by Congress in agency appropriations legislation.</t>
  </si>
  <si>
    <t>Through the awarding of financial assistance to facilitate education, research and development in the fields of marine and atmospheric science, and for the construction of educational, research and development facilities, this program benefits Federal, State, local governments, public and private universities and colleges, profit and nonprofit organizations, and the general public.</t>
  </si>
  <si>
    <t>{"description":"Applicants are required to satisfy all DOC/NOAA standards and regulations, including routine and special terms and  conditions, for financial assistance programs.","isApplicable":true}</t>
  </si>
  <si>
    <t>{"description":"Submission of an application on Standard Form 424 as furnished by NOAA, including all required certifications, to the Program Officer, Congressionally Identified Awards, Office of Finance and Administration, Acquisitions and Grants Office.  This program is subject to the provisions of 15 CFR 24, Uniform Administrative Requirements for Grants and Cooperative Agreements to State and Local Governments, and 15 CFR 14, Grants and Agreements with Institutions of Higher Education, Hospitals, and other Nonprofit Organizations.  NOAA reserves the right to withhold the awarding of a grant or cooperative agreement to any individual or organization delinquent on a debt to the Federal government until payment is made or satisfactory arrangements are made with the agency to which the debt is owed."}</t>
  </si>
  <si>
    <t>Applications reviewed by NOAA and are made on the basis of proposal evaluations and technical and administrative reviews.</t>
  </si>
  <si>
    <t>Approval time is expected to range from 90 to 180 days from the time of receipt of a complete application.  This timeframe includes processing of the award through the NOAA and DOC financial assistance functions.</t>
  </si>
  <si>
    <t>Contingent upon future Congressional funding.  Renewal of an award to increase funding or extend the period of performance is at the sole discretion of the Department of Commerce/NOAA.</t>
  </si>
  <si>
    <t>{"awarded":"other","description":"Awards are usually for a 12-month period.  In some instances, award periods may extend beyond 12 months.  The funding is spent in the award's budget period unless otherwise negotiated between the recipient and NOAA and approved by the NOAA Grants Management Division.","awardedDescription":"As described in agreement"}</t>
  </si>
  <si>
    <t>[{"code":"program","isSelected":false},{"code":"cash","isSelected":false},{"code":"progress","isSelected":false},{"code":"expenditure","isSelected":false},{"code":"performanceMonitoring","isSelected":true,"description":"Reports are due in accordance with the terms and conditions of the award. The Department's Financial Assistance Standard Terms and Conditions generally require that financial and performance reports be submitted semi-annually or as otherwise required under special award conditions. Progress reports summarize work accomplished, relate the progress to the original approved proposal and timelines, explain situations where expected work has not been completed, and request modifications to the project plan as necessary.\r\n"}]</t>
  </si>
  <si>
    <t>All financial and programmatic records, supporting documents, statistical reports, and other records of grantees or sub-grantees are required to be maintained in accordance with the terms of the award.  The recipient must retain records for three years from the date when the final financial status report is submitted.</t>
  </si>
  <si>
    <t>(Cooperative Agreements) FY 18 Estimate Not Available  FY 16$1,796,658.00; FY 17 est $1,796,658.00;</t>
  </si>
  <si>
    <t>Congressional appropriations, Public Law (for FY 1998, Public Law 105-119, Nov. 13, 1997; for FY 1999, Public Law 105-277, October 19, 1998).  Costs will be determined in accordance with OMB Circular No.A-21 for institutions of higher education, OMB Circular No.A-87 for State and local governments, and OMB Circular No.A-122 for nonprofit organizations. Grants management will be in accordance with provisions of 15 CFR Part 14 for institutions of higher education and other nonprofit organizations or 15 CFR 24 for State and local governments.</t>
  </si>
  <si>
    <t>n/aChief, Grants Management Division, OFA62, SSMC2, 1325 East-West Highway, Silver Spring, MD 20910 Phone: (301) 713-0926;</t>
  </si>
  <si>
    <t>https://beta.sam.gov/fal/8fdb5742385820e06456ff1e7c168586/view</t>
  </si>
  <si>
    <t>Unallied Science Program</t>
  </si>
  <si>
    <t>{"list":[{"act":{"description":"Fish and Wildlife Act"},"USC":{"title":"16","section":"753a"},"authorizationTypes":{"USC":true,"act":true,"statute":false,"publicLaw":false,"executiveOrder":false},"usc":{"title":"16","section":"753a"}},{"act":{"description":"Fish and Wildlife Coordination Act of 1956,"},"USC":{"title":"16","section":"661"},"authorizationTypes":{"USC":true,"act":true,"statute":false,"publicLaw":false,"executiveOrder":false},"usc":{"title":"16","section":"661"}}]}</t>
  </si>
  <si>
    <t>To provide grants and cooperative agreements of biological, socio-economic and physical science research on the stocks of fishery and protected resources of the United States and their environment that will contribute to their optimal management for the benefit of the Nation; also, to award grants and cooperative agreements to develop innovative approaches and methods for marine and estuarine science.</t>
  </si>
  <si>
    <t>Eligible applicants for assistance include: State and local governments, including their universities and colleges; U.S. territorial agencies; federally and State-recognized Indian Tribal governments; private universities and colleges; private profit and nonprofit research and conservation organizations and/or individuals.</t>
  </si>
  <si>
    <t>This program benefits Federal, State and interstate marine resource conservation and management agencies; U.S. and foreign commercial and recreational fishing industries; conservation organizations, academic institutions; international and Indian Tribal treaties; private and public research groups; consumers; and the general public.</t>
  </si>
  <si>
    <t>Approval time is expected to range from 90 to 150 days, which includes processing of the award through the NMFS, NOAA, and DOC financial assistance procedures.</t>
  </si>
  <si>
    <t>Renewal of an award to increase funding and/or extend the period of an award is at the sole discretion of the Department.</t>
  </si>
  <si>
    <t>{"awarded":"other","description":"Awards are normally for a 12-month period but in some instances, award periods may extend beyond 12 months, or may be completed in less than 12 months.  Award funds must be spent in the indicated budget period and in accordance with DOC/NOAA finance and reporting procedures.  Funds are released in advance or by reimbursement, as agreed to in the Standard Terms and Conditions document required for each grant.","awardedDescription":"Funds are released in advance or by reimbursement, as agreed to in the Standard Terms and Conditions document required for each grant."}</t>
  </si>
  <si>
    <t>[{"code":"program","isSelected":false},{"code":"cash","isSelected":false},{"code":"progress","isSelected":true,"description":"Reporting requirements are outlined in the Terms and Conditions of the Financial Assistance Award. Progress reports summarize work accomplished and explain situations where expected work has not been completed. Financial reports indicate use of funds on a semi-annual schedule.\r\n"},{"code":"expenditure","isSelected":true,"description":"Reporting requirements are outlined in the Terms and Conditions of the Financial Assistance Award. Progress reports summarize work accomplished and explain situations where expected work has not been completed. Financial reports indicate use of funds on a semi-annual schedule.\r\n"},{"code":"performanceMonitoring","isSelected":false}]</t>
  </si>
  <si>
    <t>13-1450-0-1-306;11-5362-0-2-302;</t>
  </si>
  <si>
    <t>(Cooperative Agreements) FY 17 est $23,624,864.00; FY 18 Estimate Not Available  FY 16$23,624,864.00;</t>
  </si>
  <si>
    <t>{"flag":"appendix","description":"Regional or Local Office:  Alaska: Shawn Carey, Alaska Regional Office, NMFS, P.O. Box 21668, Juneau,AK 99802-1668. Telephone: (907) 586-7845, Fax: (907) 586-7255. Use the same numbers for FTS. Email: peter.d.jones@noaa.gov Northeast: Harold C. Mears, State, Federal and Constituent Programs Office; Northeast Region, 55 Great Republic Dr., Gloucester, MA 01930-2276. Telephone: (978) 281-9243. Fax: (978) 281- 9117. Telephone: (978) 281-9243. Fax: (978) 281- 9117.\r\nEmail: Grants.Information@noaa.gov. Northwest: Kevin Ford, National Marine Fisheries Service, Northwest Region, 7600 Sand Point Way NE., Seattle, WA 98115. Telephone: (206) 526-6115. Fax: (206) 526- 4461. Email:\r\nKevin.Ford@noaa.gov. Northwest Center: Dr. Robert Iwamoto, OMI Director, Northwest Fisheries Science Center, 2725 Montlake Boulevard East, Seattle, WA 98112-2097. Telephone: (206) 860-3200. Fax: (206) 860-3442. Email:\r\nBob.Iwamoto@noaa.gov. Southeast: Jeffrey Brown, State/Federal Liaison Staff, Southeast Regional Office, 9721 Executive Center Drive, North, St. Petersburg, FL 33702-2432. Telephone: (727) 570-5324. Fax: (727) 570-5364. Email:\r\njeff.brown@noaa.gov. Southwest Region: Patricia Culver, 501 W. Ocean Blvd., Suite 4200, Long Beach, CA. 90802. Telephone: (562) 980-4239. Email: trisha.culver@noaa.gov.\r\n"}</t>
  </si>
  <si>
    <t>Dan NamurNational Marine Fisheries Services, Office of Management  and Budget, 1315 East-West Highway, Silver Spring, MD 20910 Email:&lt; a href='mailto:dan.namur@noaa.gov'&gt;dan.namur@noaa.gov&lt;/a&gt;Phone: 301) 713-1364;</t>
  </si>
  <si>
    <t>Proposals are selected from several sources: Unsolicited proposals; special solicitations in the Federal Register or Commerce Business Daily; or Congressionally-mandated projects.  Regardless of source, proposals must undergo rigorous technical review and comply with all OMB, DOC, and NOAA grants policies and procedures.</t>
  </si>
  <si>
    <t>https://beta.sam.gov/fal/0af6866ae16d1db3b051816f57930071/view</t>
  </si>
  <si>
    <t>Office for Coastal Management</t>
  </si>
  <si>
    <t>{"list":[{"act":{"description":"Commerce and Trade"},"USC":{"title":"15","section":"1540"},"authorizationTypes":{"USC":true,"act":true,"statute":false,"publicLaw":false,"executiveOrder":false},"usc":{"title":"15","section":"1540"}},{"act":{"description":"Coastal Zone Management Act of 1972"},"USC":{"title":"16","section":"1456c"},"authorizationTypes":{"USC":true,"act":true,"statute":false,"publicLaw":false,"executiveOrder":false},"usc":{"title":"16","section":"1456c"}},{"act":{"description":"Navigation and Navigable Waters"},"USC":{"title":"33","section":"1442"},"authorizationTypes":{"USC":true,"act":true,"statute":false,"publicLaw":false,"executiveOrder":false},"usc":{"title":"33","section":"1442"}}]}</t>
  </si>
  <si>
    <t>To support projects aimed at developing a science-based, multi-dimensional approach that will allow for the maintenance or improvement of environmental quality while at the same time allowing for economic growth.</t>
  </si>
  <si>
    <t>Institutions of higher educations, hospitals, other nonprofits, for-profit organizations, foreign public  entities, foreign organizations, and state, local and Indian tribal governments</t>
  </si>
  <si>
    <t>Unrestricted</t>
  </si>
  <si>
    <t>{"description":"The Department of Commerce has adopted the OMB Uniform Guidance codified at 2 C.F.R. Part 200, which includes relevant cost principles.","isApplicable":true}</t>
  </si>
  <si>
    <t>{"environmentalImpact":{"reports":[{"isSelected":false,"reportCode":"statement"},{"isSelected":true,"reportCode":"assessment"},{"isSelected":true,"reportCode":"ExecutiveOrder12372"},{"isSelected":true,"reportCode":"otherRequired"}]},"description":"This program is eligible for coverage under E.O. 12372, \"Intergovernmental Review of Federal Programs.\"An applicant should consult the office or official designated as the single point of contact in his or her State for more information on the process the State requires to be followed in applying for assistance, if the State has selected the program for review."}</t>
  </si>
  <si>
    <t>Awards are made on the basis of proposal evaluations, technical reviews and administrative reviews, if applicable.</t>
  </si>
  <si>
    <t xml:space="preserve">Funding recommendations from the NOAA program office to the NOAA Grants Management Division are generally made: _x000D_
•	3 to 5 months after competitive applications are received_x000D_
•	Within a month after formula and non-competitive applications are received_x000D_
_x000D_
Processing of awards by the NOAA Grants Management Division generally takes place within two months after recommendations are received from the NOAA program office. Successful applicants typically receive federal financial assistance awards offers 2 to 4 months after the NOAA program office submits award recommendations to the NOAA Grants Management Division._x000D_
</t>
  </si>
  <si>
    <t>Not applicable unless noted in awards.</t>
  </si>
  <si>
    <t>{"awarded":"other","description":"Assistance is typically available to formula recipients for 12 to 18 months with a possible extension not to exceed a project period of 3 total years. \r\n\r\nAssistance is typically available to competitive recipients for 1 to 5 years.\r\n\r\nThe maximum time that may be granted for recipients to expend and drawdown funds is 5 years. \r\n\r\nExtension requests will be considered by the federal program office only if the recipient has submitted all required performance reports. At least sixty days prior to the end of the award, recipients must discuss with their federal program officer expected reprogramming and extension requests. After preliminary negotiation on proposed projects and extensions, formal written reprogramming and extension requests must be submitted to the NOAA at least 30 days prior to end date. Recipients should make every effort to submit one extension request for all projects needing an extension (when possible, multiple extension requests should be avoided). With sufficient justification, the federal program office will recommend approval of an extension up to 1 year for the first extension request. First time or cumulative extension requests for more than six months but less than 12 months, will need more compelling justification as to why the project was not completed on time or could not be completed within the first six-month extension. Although the federal program office discourages extensions of more than 12 months, the federal program office will recommend approval in cases where the funds are already obligated. Renewal of an award to increase funding or extend the period of performance is at the total discretion of the Department.\r\n\r\n\r\n","awardedDescription":"Funds are released as agreed to in the Standard Terms and Conditions document required for each grant; and special award conditions as applicable."}</t>
  </si>
  <si>
    <t>[{"code":"program","isSelected":false},{"code":"cash","isSelected":false},{"code":"progress","isSelected":true,"description":"Financial and Performance Progress Reports are required semi-annually. Final financial and progress reports are required within 90 days of the end of the period of performance unless noted in the award. Inventories of equipment and supplies are required at least once every two years."},{"code":"expenditure","isSelected":false},{"code":"performanceMonitoring","isSelected":false}]</t>
  </si>
  <si>
    <t>All financial and programmatic records, supporting documents, statistical reports, and other records of grantees or sub grantees are required to be maintained according to the terms of the agreement. Each non-Federal entity must retain records for three years from the date when the Final expenditure report is submitted.</t>
  </si>
  <si>
    <t>(Cooperative Agreements) FY 16$5,520,525.00; FY 17 est $6,089,275.00; FY 18 est $6,089,275.00;</t>
  </si>
  <si>
    <t xml:space="preserve">Widely varies accounting to federal funding opportunity announcement. Contact the relevant federal program for details._x000D_
_x000D_
</t>
  </si>
  <si>
    <t>{"list":[{"fiscalYear":2017,"description":"The NOAA Office for Coastal Management funded $10,000,000 in NOAA Coastal Resilience Grants in FY 2016 and 2017 to ramp up the nation’s ability to address existing and emerging coastal challenges. Recipients include state and local government agencies and nonprofits. They will use these funds to improve their respective region’s ability to prepare for and recover from a variety of coastal threats, including hurricanes, tsunamis, and sea level rise. Project focus areas include flood protection, infrastructure improvement, restoration of coastal habitat, and proactive community planning initiatives. The emphasis is on protecting life and property, safeguarding people and infrastructure, strengthening the economy, and conserving and restoring coastal and marine resources. The awards cover 17 states and Puerto Rico. Over 350 coastal communities will be impacted, and 1,100 acres of habitat will be restored and used to enhance flood protection. "},{"fiscalYear":2016,"description":"No current data available In fiscal years 2015 and 2016 the Office for Coastal Management, Pacific Islands, located in Honolulu, provided competitive grants through the Bay Watershed Education and Training (B-WET) Hawaii program to foster the development of innovative science programs, partnerships and products throughout the State of Hawaii, as well as support environmental education efforts that align with national and state education standards. B-WET Hawaii projects focused on providing meaningful outdoor experiences for students and professional development opportunities for teachers that target understanding earth system sciences, hazards, community resilience, and climate change. \r\n\r\nThe Bay Watershed and Education Program, sponsored a 2015 grant with the University of Hawaii to support student investigations in marine science. The He'eia Ahupua'a project provided a framework for both developing Science, Technology, Engineering and Math, (STEM) education programs in a new way, and a model for cross-disciplinary work within the university culture. It also catalyzed partnerships between the university, local schools and communities, and provided valuable K-12 teaching experiences for young emerging scientists, fostered future interdisciplinary interests and improved abilities in communicating science to diverse audiences.\r\n\r\nThe Bay Watershed, Education, and Training program sponsored a 205 project with the University of Hawaii titled “The Kaneohe Ahupuaa Ridge-to-Reef Project (KARRP): An Environmental Science Education, Stewardship and Research Program for High School Juniors and Seniors in Hawaii.” The project offered college-level summer experience in environmental science education and research for high school juniors and seniors during the summer of 2015. Through an intensive six-week summer program, the investigators broadened students understanding of the Kaneohe Bay watershed and coral reef ecosystem, introduced them to new scientific research areas, added to their knowledge of current scientific methodology, research techniques, and scientific tools, and encouraged environmental stewardship. \r\n\r\nThe Office for Coastal Management – Pacific Islands, is continuing to manage the competitive Bay Watershed Education and Training (B-WET) Hawaii program to foster the development of innovative science programs, partnerships and products throughout the State of Hawaii, as well as support environmental education efforts that align with national and state education standards (subject to the availability of funding).\r\n"},{"fiscalYear":2018,"description":"In fiscal year 2017 the Office for Coastal Management, Pacific Islands, located in Honolulu, provided competitive grants through the Bay Watershed Education and Training (B-WET) Hawaii program to foster the development of innovative science programs, partnerships and products throughout the State of Hawaii, as well as support environmental education efforts that align with national and state education standards. B-WET Hawaii projects focused on providing meaningful outdoor experiences for students and professional development opportunities for teachers that target understanding earth system sciences, hazards, community resilience, and climate change. "}],"isApplicable":true}</t>
  </si>
  <si>
    <t>DOC Grants and Cooperative Agreements Manual. OMB Uniform Administrative Requirements, Cost Principles, and Audit Requirements for Federal Awards (OMB Uniform Guidance), adopted by the Department of Commerce through 2 C.F.R. 1327.101 and which are codified at 2 C.F.R. Part 200 and incorporate relevant cost principles.</t>
  </si>
  <si>
    <t>{"flag":"appendix","description":"See Regional Agency Offices. Jeffrey L. Payne, Acting Director, NOAA Office for Coastal Management, 2234 South Hobson Ave., Charleston, SC 29405-2413. Telephone: (843) 740-1207 or contact James Lewis A. Free, Grants Coordinator, NOAA Office for Coastal Management, Telephone: (843) 740-1185."}</t>
  </si>
  <si>
    <t>W. Russell CallenderNOS, 1305 East-West Highway, Silver Spring, MD 20910 Phone: 301-713-3074;</t>
  </si>
  <si>
    <t>http://coast.noaa.gov/</t>
  </si>
  <si>
    <t xml:space="preserve">11.429 Marine Sanctuary Program; 11.432 National Oceanic and Atmospheric Administration (NOAA) Cooperative Institutes; 11.417 Sea Grant Support; 11.431 Climate and Atmospheric Research; 11.440 Environmental Sciences, Applications, Data, and Education; 11.455 Cooperative Science and Education Program; 11.419 Coastal Zone Management Administration Awards; 11.426 Financial Assistance for National Centers for Coastal Ocean Science; 11.420 Coastal Zone Management Estuarine Research Reserves; </t>
  </si>
  <si>
    <t>Fiscal Year2016: The NOAA Office for Coastal Management managed the Regional Coastal Resilience Grants Program to fund FY 2016 projects in the following regions:_x000D_
•	West Coast_x000D_
•	Great Lakes_x000D_
•	Northeast_x000D_
•	Mid-Atlantic_x000D_
•	Southeast_x000D_
•	Gulf of Mexico_x000D_
•	Pacific_x000D_
_x000D_
West coast projects:_x000D_
$689,850 for the San Diego Regional Climate Collaborative to develop vulnerability assessments and improved resilience strategies in seven San Diego County coastal cities (fiscal year 2015 funds). Total project support with match is $1,097,850._x000D_
_x000D_
$879,255 for Washington Sea Grant and partner organizations to work with Island County, the City ofTacoma, and other communities in Washington State to develop and implement new approaches to enhancing coastal resilience to sea level rise, storm surges, and shoreline erosion (fiscal year 2016 funds). Total project support with match is $1,321 ,435._x000D_
_x000D_
Great Lakes and Southeast_x000D_
$703,028 for the Association of State Floodplain Managers and the American Planning Association to research options and develop new national planning guidelines for infrastructure investments (fiscal year 2015 funds). Pilot projects are focused on Toledo, Ohio, and Savannah, Georgia. Total project support with match is $1,054,543._x000D_
_x000D_
Northeast_x000D_
$522,348 for the Cape Cod Commission to develop the economic, social, and environmental information needed to develop climate change adaptation plans (fiscal year 2015 funds). The Town of Barnstable, Massachusetts, will serve as a pilot project, and information from this effort will be used as a model for other Cape Cod communities. Total project support with match is $781,275._x000D_
_x000D_
$891,243 for the Northeast Regional Association of Coastal and Ocean Observing Systems (NERACOOS) and the Northeast Regional Ocean Council (NROC) to build resilience in coastal New England by documenting and projecting storm impacts, and to advance awareness and implementation of sustainable, nature-based infrastructure management approaches (living shorelines). Total support with match is $1,347,500._x000D_
_x000D_
Mid-Atlantic_x000D_
$898,656 for the New jersey Department of Environmental Protection to bring state-of-the art professional planning practices and agency and regional coordination to 15 communities (fiscal year 2015 funds). Total project support with match is $1,348,990._x000D_
_x000D_
$844,487 for the City of Virginia Beach and its partners to implement a prioritized list of adaptation strategies to address sea level rise across the four watersheds and develop a finely tuned public engagement process to share best practices across the Hampton Roads region (fiscal year 2016 funds). Total project support with match is $1,743,927._x000D_
_x000D_
$514,507 for MARCO, the Mid-Atlantic Regional Council on the Ocean, to enable partners and coastal and ocean stakeholders from New York to Virginia to implement a holistic approach to enhancing climate and coastal resilience by better understanding how changing ocean conditions impact coastal communities and economies (fiscal year 2016 funds)._x000D_
Total project support with match is $771,760._x000D_
_x000D_
_x000D_
Fiscal Year2017: 7,800,000.</t>
  </si>
  <si>
    <t>Proposals are subject to office evaluations, technical reviews, administrative reviews, and externals reviews, if applicable, taking into consideration primarily scientific merit and application to the goals of NOAA and the relevant federal program office.</t>
  </si>
  <si>
    <t>Jan 01,1995</t>
  </si>
  <si>
    <t>https://beta.sam.gov/fal/22198ba275f286d52c802d67742eccfc/view</t>
  </si>
  <si>
    <t>Atlantic Coastal Fisheries Cooperative Management Act</t>
  </si>
  <si>
    <t>{"list":[{"act":{"description":"Atlantic Coastal Fisheries Cooperative Management Act"},"USC":{"title":"16","section":"5107"},"authorizationTypes":{"USC":true,"act":true,"statute":false,"publicLaw":false,"executiveOrder":false},"usc":{"title":"16","section":"5107"}}]}</t>
  </si>
  <si>
    <t>To provide assistance to eligible States and the Atlantic States Marine Fisheries Commission in order to support and encourage the development, implementation, and enforcement of effective interstate conservation and management of Atlantic Coastal resources. Activities conducted under projects will be used to collect information necessary for the preparation, implementation and enforcement of coastal fisheries management plans and State activities required within such plans. Primary users of the information would be the Atlantic States Marine Fisheries Commission (ASMFC), the Atlantic Coast States, the National Marine Fisheries Service, and the U.S. Fish and Wildlife Service.</t>
  </si>
  <si>
    <t>Eligible applicants for assistance are the Atlantic States Marine Fisheries Commission (ASMFC), the Atlantic Coast State governments which are Maine, New Hampshire, Massachusetts, Rhode Island, Connecticut, New York, New Jersey, Pennsylvania, Delaware, Maryland, Virginia, North Carolina, South Carolina, Georgia, Florida, the Potomac River Fisheries Commission, and the District of Columbia.</t>
  </si>
  <si>
    <t>This program benefits State, and interstate marine resource conservation agencies, the marine fishing industries and the general public.</t>
  </si>
  <si>
    <t>Proposals are initially evaluated by the pertinent NMFS Office/Region/Science Center, and are subject to review for technical merit, soundness of design, competency of the applicant to perform the proposed work, potential contribution of the project to national or regional goals, and appropriateness and reasonableness of proposed costs. Projects recommended for funding will be submitted to the NOAA Grants Management Division for review and approval.</t>
  </si>
  <si>
    <t>The application processing time is 75 days as required by 15 U.S.C. 1539 (sole source selection).</t>
  </si>
  <si>
    <t>Grants and cooperative agreements are generally approved on an annual basis, but may be continued beyond the initial project period, subject to approved time frame and scope of work, satisfactory progress, and availability of funds. The Department of Commerce has the discretion to renew the award to increase funding, or extend the period of performance.</t>
  </si>
  <si>
    <t>{"awarded":"other","description":"Awards are normally for a 12 month period but in some instances, award periods may extend beyond 12 months, or may be completed in less than 12 months.  Award funds must be spent in the indicated budget period and is expended in accordance with DOC/NOAA finance and reporting procedures.  ","awardedDescription":"Funds are released in advance or by reimbursement, as agreed to in the Standard Terms and Conditions document required for each grant."}</t>
  </si>
  <si>
    <t>[{"code":"program","isSelected":false},{"code":"cash","isSelected":false},{"code":"progress","isSelected":true,"description":"Reporting requirements are outlined in the Terms and Conditions of the Financial Assistance Award. Progress reports summarize work accomplished and explain situations where expected work has not been completed. Financial reports indicate use of funds during the reporting period.\r\n"},{"code":"expenditure","isSelected":false},{"code":"performanceMonitoring","isSelected":false}]</t>
  </si>
  <si>
    <t>{"isApplicable":true,"description":"Commercial organizations shall be subject to the audit requirements as stipulated in the award document."}</t>
  </si>
  <si>
    <t>(Cooperative Agreements) FY 16$11,382,892.00; FY 18 Estimate Not Available  FY 17 est $11,382,892.00;</t>
  </si>
  <si>
    <t>$38,000 to $1,900,000.  Average:  $330,000</t>
  </si>
  <si>
    <t>{"flag":"appendix","description":"Northeast: Harold C. Mears, Director, State, Federal and Constituent Programs Office, National Marine Fisheries Service, Northeast Regional Office, One\r\nBlackburn Dr., Gloucester MA 01930. Telephone: (978) 281-9243. Fax: (978) 281-9117. Email: Grants.Information@noaa.gov. Southeast: Cynthia Binkley, Federal Program Officer, State/Federal Liaison Branch, 263 13th Ave. South, St.\r\nPetersburg, FL 33701. Telephone: (727) 824-5324. Fax: (727) 824-5364. Email:\r\ncynthia.binkley@noaa.gov.\r\n"}</t>
  </si>
  <si>
    <t>n/aDirector, Office of Sustainable Fisheries, National Marine Fisheries Service, 1315 East-West Highway,, Silver Spring, MD 20910 Phone:  (301) 713-2334;</t>
  </si>
  <si>
    <t xml:space="preserve">11.407 Interjurisdictional Fisheries Act of 1986; </t>
  </si>
  <si>
    <t>Proposals are solicited from eligible coastal States and other eligible applicants by notification from the National Marine Fisheries Service, Northeast and Southeast Regional Offices.  Proposals must undergo rigorous technical review and comply with all OMB, DOC, and NOAA grants policies and procedures.</t>
  </si>
  <si>
    <t>https://beta.sam.gov/fal/fa80504cfd59eb52a02543c4bafd8026/view</t>
  </si>
  <si>
    <t>Center for Sponsored Coastal Ocean Research Coastal Ocean Program</t>
  </si>
  <si>
    <t>(CSCOR/(COP))</t>
  </si>
  <si>
    <t>{"list":[{"act":{"description":"Navigation and Navagable Waters"},"USC":{"title":"33","section":"1442"},"authorizationTypes":{"USC":true,"act":true,"statute":false,"publicLaw":false,"executiveOrder":false},"usc":{"title":"33","section":"1442"}},{"act":{"description":"Commerce and Trade"},"USC":{"title":"15","section":"1540"},"authorizationTypes":{"USC":true,"act":true,"statute":false,"publicLaw":false,"executiveOrder":false},"usc":{"title":"15","section":"1540"}},{"act":{"description":"Harmful Algal Bloom and\r\nHypoxia Research and Control Act of 1998"},"publicLaw":{"congressCode":"105","number":"383"},"authorizationTypes":{"USC":false,"act":true,"statute":false,"publicLaw":true,"executiveOrder":false}},{"act":{"description":"Navigation and Navigable Waters"},"USC":{"title":"33","section":"883d"},"authorizationTypes":{"USC":true,"act":true,"statute":false,"publicLaw":false,"executiveOrder":false},"usc":{"title":"33","section":"883d"}},{"act":{"description":"Coastal Ocean Program"},"publicLaw":{"congressCode":"102","number":"567"},"authorizationTypes":{"USC":false,"act":true,"statute":false,"publicLaw":true,"executiveOrder":false}},{"act":{"description":"Resources and Ecosystems Sustainability, Tourist Opportunities, and Revived Economies (RESTORE) of the Gulf Coast States Act of 2012 RESTORE Act; "},"publicLaw":{"congressCode":"112","number":"141"},"authorizationTypes":{"USC":false,"act":true,"statute":false,"publicLaw":true,"executiveOrder":false}},{"act":{"description":"Coastal Zone Management Act of 1972, as amended "},"USC":{"title":"16","section":"1456c"},"authorizationTypes":{"USC":true,"act":true,"statute":false,"publicLaw":false,"executiveOrder":false},"usc":{"title":"16","section":"1456c"}}]}</t>
  </si>
  <si>
    <t xml:space="preserve">NOAA's Coastal Ocean Program in the Center for Sponsored Coastal Ocean Research (CSCOR/COP) is a unique Federal- academic partnership designed to provide predictive capability for managing coastal ecosystems. CSCOR/COP seeks to deliver the highest-quality science in a timely manner for important coastal policy decisions by supporting high-priority research and interagency initiatives related to NOAA's mission in three goal areas: harmful algal blooms, hypoxia and regional ecosystem research. CSCOR/COP supports research on critical issues which exist in the Nation's estuaries, coastal waters and the Great Lakes; and translates its findings into accessible information for coastal managers, planners, lawmakers and the public. For purposes of the RESTORE Act program; to increase understanding of the Gulf of Mexico ecosystem and support its long-term sustainability, including its fish stocks, habitats, wildlife, and fishing industries. </t>
  </si>
  <si>
    <t>Institutions of higher education, not-for- profit institutions, State, , local and Indian tribal governments, commercial organizations and Federal agencies.  Foreign researchers may apply as subawards through an eligible US entity. All applicants will be treated equally in the competitive process.</t>
  </si>
  <si>
    <t xml:space="preserve">Organizations and individuals utilizing science in effectively managing  the Nation’s coastal resources. </t>
  </si>
  <si>
    <t>{"description":"Proposals with statement of work, estimated budget, and curriculum vitae.  Costs will be determined in accordance with OMB Circular Nos. A-87 for State and local governments, A-21 for educational institutions, and A-122 for nonprofit organizations.","isApplicable":true}</t>
  </si>
  <si>
    <t>{"description":"Send an application for financial assistance (Standard Form 424) to CSCOR/COP with statement of work to be performed and proposed amount in response to a current funding announcement only.  This program is subject to the requirements of CFR Part 14, \"Uniform Administrative Requirements for Grants and Agreements with Institutions of High Education, Hospitals, Other Nonprofit and Commercial Organization, which replaces OMB Circular No. A-110 as the administrative rules applicable to these awards.  In addition, this program is subject to the requirements of 15 CFR Part 24, \"Grants and Cooperative Agreements with State and Local Governments\", which replaces OMB A-102 as the administrative rule applicable to these awards. Proposals are submitted through Grants.Gov.  Applicants will need to enter the funding opportunity number and/or the CFDA number to access the application package and instructions.  Application package will then be submitted directly to the Center for Sponsored Coastal Ocean Research/Coastal Ocean Program.  Proposals are subject to the requirements of 15 CFR Parts 14 and 24, as applicable."}</t>
  </si>
  <si>
    <t>Awards are made on the basis of competitive peer review of proposals.</t>
  </si>
  <si>
    <t>By negotiation with the CSOR/COP Office.  Multi- year awards of two to five years may be approved.  Once awarded, multi- year projects will not compete for funding in subsequent years. Funding for multi-year projects beyond the first year is contingent upon the availability of program funds in subsequent fiscal years, and the extent to which the recipient meets project objectives and reporting requirements.  Renewal of an award to increase funding or extend the period of performance is at the sole discretion of the Department.</t>
  </si>
  <si>
    <t>{"awarded":"other","description":"From one to five years, with funding approved annually.","awardedDescription":"Funds are released or reimbursed as agreed upon in the Standard Terms and Conditions required for each grant."}</t>
  </si>
  <si>
    <t>[{"code":"program","isSelected":false},{"code":"cash","isSelected":false},{"code":"progress","isSelected":true,"description":"Implementation plans are required annually. Progress reports are due annually. Financial status reports are required semi- annually. Final reports are due ninety days after expiration of award.\r\n"},{"code":"expenditure","isSelected":false},{"code":"performanceMonitoring","isSelected":false}]</t>
  </si>
  <si>
    <t>{"isApplicable":true,"description":"Recipients and subrecipients that are State and local governments, institutions of higher education or other nonprofit organizations shall be subject to the audit requirements contained in the Single Audit Act Amendments of 1996 (3 U.S.C. 7501-7507) and revised OMB Circular No. A-133.  Commercial organizations shall be subject to the audit requirements as stipulated in the award document."}</t>
  </si>
  <si>
    <t>Records will be retained in accordance with provisions of OMB Circular No. A-110 for institutions of higher education and other nonprofit organizations and with 15 CFR Part 24 for State and local governments.</t>
  </si>
  <si>
    <t>(Cooperative Agreements) FY 18 est $9,000,000.00; FY 17 est $9,000,000.00; FY 16$7,728,299.00;</t>
  </si>
  <si>
    <t>{"list":[{"fiscalYear":2016,"description":"CSCOR continued to support it's harmful algal bloom (HAB) and hypoxia research with monitoring and modeling capabilities to provide managers with seasonal HAB and hypoxia forecasts in numerous regions in the US including the Gulf of Mexico, Chesapeake Bay, Lake Erie, Gulf of Maine, and coastal Washington, Oregon, and California. New studies are supporting the ecological effects of sea level rise on the Outer Banks of North Carolina, San Francisco Bay, and unique Hawaiian Island inland ponds connected to the ocean. New support is provided for the combined effects of ocean acidification and hypoxia on living marine resources around the U.S. Socioeconomic studies are focusing on valuing ecosystem services"},{"fiscalYear":2018,"description":"Pending appropriations, CSCOR expects to initiate new research project in its Regional Ecosystem Prediction Program, Hypoxia and Ocean Acidification programs, as well as continuing existing projects in its ecosystem stressors and regional research programs in coastal regions such as the Great Lakes, Mid-Atlantic, Gulf of Maine and Gulf of Mexico"},{"fiscalYear":2017,"description":"CSCOR initiated new research projects in its harmful algal bloom research programs, as well as continue existing projects in its ecosystem stressors and regional research programs in coastal regions such as the Great Lakes, Mid-Atlantic, Gulf of Maine and Gulf of Mexico"}],"isApplicable":true}</t>
  </si>
  <si>
    <t>Rob MagnienRob Magnien, Director, NOAA/NOS/CSCOR/COP, 1305 East-West Highway, SSMC4, Station 8307, Silver Spring, MD 20910 Phone: 301-713-3338;</t>
  </si>
  <si>
    <t>http://coastalscience.noaa.gov/about/centers/cscor</t>
  </si>
  <si>
    <t>Fiscal Year2016: CSCOR continued to take the lead in providing predictive tools to support ecosystem management in coastal regions such as the Great Lakes, Mid-Atlantic, Gulf of Maine, and the Gulf of Mexico, as well as obtain new knowledge on the prevention, control and mitigation of harmful algal blooms.Fiscal Year2017: CSCOR plans to continue to support it's harmful algal bloom (HAB) and hypoxia research by integrating ocean observing system data with modeling capabilities in order to provide research managers with seasonal HAB and hypoxia forecasts in numerous regions in the US including the Gulf of Mexico, the Gulf of Maine, Chesapeake Bay, Puget Sound and coastal California as well as it's regional ecosystem research to identify threats to the health of ecosystems in the Great Lakes, Mid-Atlantic, the Gulf of Mexico, and shallow and deep water coral environments in the Pacific and Caribbean. New sea level rise research will focus on San Francisco Bay, Hawaii and costal North Carolina. Fiscal Year2018: CSCOR expects to initiated new research projects in its harmful algal bloom and hypoxia research programs, as well as continue existing projects in its ecosystem stressors and regional research programs in coastal regions such as the Great Lakes, Mid-Atlantic, Gulf of Maine and Gulf of Mexico</t>
  </si>
  <si>
    <t>Proposals are evaluated by competitive peer review taking into consideration primarily scientific merit and applicability to COP's research goals.  Principal investigators' qualifications and cost are also considered, with cost subject to negotiation.</t>
  </si>
  <si>
    <t>Jan 01,1998</t>
  </si>
  <si>
    <t>https://beta.sam.gov/fal/a22098b6ffbe86c4f8828eaa9f5d58f0/view</t>
  </si>
  <si>
    <t>National Ocean Service Intern Program</t>
  </si>
  <si>
    <t>(NOS Intern Program)</t>
  </si>
  <si>
    <t>{"list":[{"publicLaw":{"congressCode":"99","number":"506"},"USC":{"title":"42","section":"2000"},"executiveOrder":{"title":"VII","description":"Executive Order 11748","part":"A","section":"717"},"authorizationTypes":{"USC":true,"act":false,"statute":false,"publicLaw":true,"executiveOrder":true},"usc":{"title":"42","section":"2000"}}]}</t>
  </si>
  <si>
    <t>To establish an Intern Program which will provide unique opportunities for cooperative study, research, and development that would be of major benefit in advancing the number and diversity of skilled engineers, scientists, and managers in the environmental arena who are familiar with the techniques and technologies used by the National Ocean Service (NOS).</t>
  </si>
  <si>
    <t>Primary awards will be available to nonprofit organizations. Internships are restricted to recent college graduates and have a maximum cumulative duration of 24 months for any individual.</t>
  </si>
  <si>
    <t>Benefits to the Nation are increased opportunities for recent college graduates to increase public awareness and gain exposure to government programs that affect the Nation's coastal areas and resources. This program will also promote interest in civil service as a career. Benefits also include a transfer of the techniques, technologies, and methods used by NOS to the next generation of engineers, scientists, and managers in the environmental arena. Interns who are selected by the program will receive increased training and skill enhancement as identified by the particular Internship opportunity in which they participate.</t>
  </si>
  <si>
    <t>{"description":"Applicants are required to satisfy all Department of Commerce (DOC) and National Oceanic and Atmospheric Administration (NOAA) standards and regulations, including routine and special terms and conditions, for financial assistance programs application and conduct. Costs will be determined in accordance with OMB Circular Nos. A-21 for educational institutions and A-22 for nonprofit organizations.","isApplicable":true}</t>
  </si>
  <si>
    <t>{"description":"Grantee: Candidate partners will submit an application for financial assistance (SF 424) with statement of work to be performed and proposed amount. This program is subject to the requirements of OMB Circular Title 2 Grants and Cooperative Agreements with State and Local Governments, as applicable. The Statement of work should include the proposed plan for advertising and recruitment, costs for recruiting, selecting, and administering an intern based on duration and stipend level of the internship. Intern: Intern candidates will apply for internships developed, documented, and funded by a component of NOS, and transmitted, after review by the project office, to the grantee who shall advertise them according to their proposed plan. The grantee will screen the applicants based on the documented requirements of the internship and transmit the highest qualified (typically 5 to 10) to NOS for further review. NOS will assign priority sequences to the candidates who will be offered the internship by the grantee in that order. Funding of the intern and administrative supervision will be through the grantee according to their proposal. The interns will work in Governmental offices under the technical supervision of the Government.   Proposals are submitted through Grants.Gov.  Applicants will need to enter the Funding Opportunity Number and/or CFDA number to access the application package and instructions.  Application package will then be submitted directly to the Office of Coast Survey.  Proposals are subject to the requirements of as applicable."}</t>
  </si>
  <si>
    <t>Awards are made on the basis of proposal evaluation, technical review, and administrative review.</t>
  </si>
  <si>
    <t>Approval time is expected to range from 90 to 180 days, which includes processing of the award through the NOS, NOAA, and DOC financial assistance functions.</t>
  </si>
  <si>
    <t>Cooperative activities are generally approved on an annual fiscal year basis, but may be continued beyond the first year, subject to satisfactory progress and availability of funds.</t>
  </si>
  <si>
    <t>{"awarded":"lump","description":"Five years with funding approved annually."}</t>
  </si>
  <si>
    <t>[{"code":"program","isSelected":false},{"code":"cash","isSelected":true,"description":"SF-425"},{"code":"progress","isSelected":true,"description":"PPR"},{"code":"expenditure","isSelected":false},{"code":"performanceMonitoring","isSelected":false}]</t>
  </si>
  <si>
    <t>{"isApplicable":true,"description":"This program is excluded from coverage under 2 CFR 200, Subpart F - Audit Requirements.\""}</t>
  </si>
  <si>
    <t>(Salaries and Expenses) FY 18 est $75,000.00; FY 17 est $75,000.00; FY 16$0.00;</t>
  </si>
  <si>
    <t>0 to 75000</t>
  </si>
  <si>
    <t>Kadija Baffoe-Harding1305 East West Highway_x000D_
SSMC 4 Room 13267, Silver Spring, MD 20910 Email:&lt; a href='mailto:Kadija.BaffoeHarding@noaa.gov'&gt;Kadija.BaffoeHarding@noaa.gov&lt;/a&gt;Phone: 2405330955;</t>
  </si>
  <si>
    <t>http://www.grants.gov</t>
  </si>
  <si>
    <t>Sep 18,2008</t>
  </si>
  <si>
    <t>https://beta.sam.gov/fal/141a28376ab625713b06ff8c545c6944/view</t>
  </si>
  <si>
    <t>Educational Partnership Program</t>
  </si>
  <si>
    <t>Educational Partnership Program (EPP) with Minority Serving Institutions (MSI)</t>
  </si>
  <si>
    <t>{"list":[{"USC":{"title":"33","section":"893 a(a)"},"executiveOrder":{"description":"13256, 13230, 13021 and 13339"},"authorizationTypes":{"USC":true,"act":false,"statute":false,"publicLaw":false,"executiveOrder":true},"usc":{"title":"33","section":"893 a(a)"}},{"USC":{"title":"15","section":"1540"},"executiveOrder":{"description":"13256, 13230, 13021 and 13339"},"authorizationTypes":{"USC":true,"act":false,"statute":false,"publicLaw":false,"executiveOrder":true},"usc":{"title":"15","section":"1540"}}]}</t>
  </si>
  <si>
    <t>To continue development of education, research, policy and natural resource management programs aimed at increasing education, training and graduation rates in NOAA mission STEM disciplines at Minority Serving Institutions. The EPP is administered through a national competitive process. Partnerships and capacity building are achieved through collaboration with NOAA scientists and managers and with the use of NOAA facilities and resources in atmospheric, oceanic, environmental sciences, and remote sensing technologies.</t>
  </si>
  <si>
    <t>Applicants are designated as minority serving institutions by the United States Department of Education list of minority serving institutions. Non-minority institutions may also participate in this program when partnered with a minority serving institution. Lead institutions applying to become Cooperative Science Center must have a Ph.D. degree program in the science or technology disciplines (ocean, marine and environmental sciences and remote sensing technology) that directly supports NOAA mission.</t>
  </si>
  <si>
    <t>The benefits to the Nation are an increased number of academic institutions capable of providing services and products in support of the agency's mission to describe and predict changes in the environment, and to conserve and manage the nation's coastal and marine resources to ensure sustainable economic opportunities.  Collaboration among NOAA and academic institutions will  increase the number of trained professionals in NOAA-related sciences and will also lead to a larger number of institutions participating in collaborative research and co-management of the nation's natural resources with State, local and tribal governments.</t>
  </si>
  <si>
    <t>{"description":"Applicants are required to satisfy all DoC/NOAA standards and regulations, including routine and special terms and conditions, for financial assistance programs application and conduct.  Costs will be determined in accordance with 2 CFR, Part 220 for educational institutions.","isApplicable":true}</t>
  </si>
  <si>
    <t>{"description":"Submission of an application package which includes the Standard Form SF-424 Application for Federal Assistance, SF-424A Budget Information Non-Construction Programs, SF-424B Assurances Non-Construction Programs, statement of work, budget and supporting details, and CD-511 Certifications Regarding Debarment, Suspension and Other Responsibility Matters, Drug Free Workplace Requirements, and Lobbying must be used when applying for Federal funds.  This program is subject to the provisions of 15 CFR Part 14."}</t>
  </si>
  <si>
    <t>Awards are made on the basis of an initial administrative review followed by an evaluation of proposals by an external panel of  STEM, education and management experts. 2 CFR, Part 200 applies to all awards.</t>
  </si>
  <si>
    <t>Approval time is anticipated to range from 90 to 150 days, which includes processing of the award through NOAA Education, NOAA and DoC financial assistance functions.</t>
  </si>
  <si>
    <t>Cooperative activities are generally approved on an annual fiscal year basis, but may be continued for up to ten years, subject to approved time frame, program development plan, satisfactory progress, and availability of funds.</t>
  </si>
  <si>
    <t>{"awarded":"lump","description":"Subject to availability of funding, financial assistance awards may be made from one to ten years with funding approved annually."}</t>
  </si>
  <si>
    <t>[{"code":"program","isSelected":false},{"code":"cash","isSelected":false},{"code":"progress","isSelected":true,"description":"Periodic progress and financial reports are required. However, the reporting frequency may be changed to be more or less frequent progress reports should summarize work accomplished and explain situations where expected work has not been completed. Financial reports must indicate use of funds during the semi-annual period. Final reports are due ninety days after expiration of the award.\r\n"},{"code":"expenditure","isSelected":false},{"code":"performanceMonitoring","isSelected":false}]</t>
  </si>
  <si>
    <t>{"isApplicable":true,"description":"Recipients will be subject to the provisions of the Single Audit Act Amendments of l996 and revised OMB Circular A-133, \"Audits of States and Local Governments and Nonprofit Organizations\"."}</t>
  </si>
  <si>
    <t>Financial records and supporting documents and all other records, i.e., property, performance, work products, patents etc. pertinent to the agreement shall be maintained for a period of three years from the date on which the final expenditure report is submitted.</t>
  </si>
  <si>
    <t>(Formula Grants (Cooperative Agreements)) FY 18 est $13,200,000.00; FY 19 est $12,000,000.00; FY 17$12,000,000.00;</t>
  </si>
  <si>
    <t xml:space="preserve">$45 K - Undergraduate Scholarship award _x000D_
$3.0 - $3.2M  annually to Cooperative Science Centers </t>
  </si>
  <si>
    <t>{"list":[{"fiscalYear":2017,"description":"The Graduate Sciences Program is no longer administered by the EPP.   136 number of students trained in NOAA mission research;\r\n86 number of collaborative research projects conducted with NOAA scientists &amp; managers;\r\n1 number of peer reviewed research publications by EPP supported students and faculty;\r\nIncreased social science integration in EPP-supported research projects."},{"fiscalYear":2018,"description":"91 number of students trained in NOAA mission research;\r\n75 number of collaborative research projects conducted with NOAA scientists &amp; managers;\r\n7 number of peer reviewed research publications by EPP supported students and faculty;\r\nIncreased theses developed with social science integrated in the student's projects at EPP supported academic institutions."}],"isApplicable":true}</t>
  </si>
  <si>
    <t>For cost principles, see OMB Circular No. A-21, "Cost Principles for Educational Institutions". For grants administration requirements, see 15 CFR Part 14, "Grants and Agreements with Institutions of Higher Education, Hospitals, and Other Nonprofit Organizations".</t>
  </si>
  <si>
    <t>Jacqueline RousseauNational Oceanic And Atmospheric Association, Office of Education, Educational Partnership Program_x000D_
1315 East-West Highway, SSMC 3, _x000D_
10th Floor_x000D_
, Silver Spring, MD 20910 Email:&lt; a href='mailto:jacqueline.j.rousseau@noaa.gov'&gt;jacqueline.j.rousseau@noaa.gov&lt;/a&gt;Phone: (301) 628-2905;</t>
  </si>
  <si>
    <t>http://www.epp.noaa.gov</t>
  </si>
  <si>
    <t xml:space="preserve">Fiscal Year2017: - Implementation of Center-wide Core Competency training for all EPP supported students._x000D_
- Center-wide evaluation plan developed by an external expert to ensure award goals and objectives are achieved._x000D_
- Design and initial implementation of "Big Data" training for EPP supported students_x000D_
- All EPP-supported students required to complete internship at a NOAA facility under mentorship of NOAA employee.Fiscal Year2019:   - Comparing the diet and microbiome of Atlantic menhaden and Eastern oyster using DNA barcoding;_x000D_
  - Assessing the impacts of harmful algal species and Vibrio spp. on oysters;_x000D_
  - Habitat suitability model for Black Sea Bass;_x000D_
  - Fieldwork for bio-optical properties to characterize coastal/oceanic waters in Guanica La Parguera area after hurricane Maria.Fiscal Year2018:  -  Development of Environmental and Coastal Quality Indicators;_x000D_
 -  Coastal Ocean Observing Systems;_x000D_
 -  Heat Stress and Urban Modeling;_x000D_
 -  Discard mortality of sublegal black sea bass in the commercial trap fishery: Impacts of air exposure and acute temperature changes;_x000D_
  -  Refining stock structure of common bottlenose dolphins (Tursiops truncatus) through_x000D_
photo-identification and genetic analysis;_x000D_
  -  The Impact of Increasing Sea Surface Temperatures on Piscivore and Planktivore Species Dynamics: An Ecosystem-Based Modeling Approach </t>
  </si>
  <si>
    <t>Proposals are subject to an internal administrative review and an external panel review process taking into consideration the applicant(s) performance plan, research plans, scientific merit, investigator's qualifications, cost and available funds. Proposals  undergo a rigorous technical review and comply with all OMB, DoC and NOAA grant policies and procedures. Specific information about the selection process will be included in the solicitation.</t>
  </si>
  <si>
    <t>https://beta.sam.gov/fal/7aac35b65641871f2ef9f25574ceebe1/view</t>
  </si>
  <si>
    <t>Coral Reef Conservation Program</t>
  </si>
  <si>
    <t>{"list":[{"act":{"description":"Coral Reef Conservation Act of 2000"},"USC":{"title":"16","section":"6401-6403"},"authorizationTypes":{"USC":true,"act":true,"statute":false,"publicLaw":false,"executiveOrder":false},"usc":{"title":"16","section":"6401-6403"}}]}</t>
  </si>
  <si>
    <t>To provide matching grants of financial assistance in support of coral reef conservation programs and projects that preserve, sustain, and restore U.S. and international coral reef ecosystems.</t>
  </si>
  <si>
    <t xml:space="preserve">Institutions of higher education, non-profit organizations, commercial organizations, local and Indian tribal government agencies, foreign governments, relevant Regional Fishery Management Councils (i.e., Caribbean Fishery Management Council, the Gulf of Mexico Fishery Management Council, the South Atlantic Fishery Management Council, and the Western Pacific Regional Fishery Management Council), and State, Territorial and Commonwealth resource management agencies that were appointed by their respective Governors to serve as the primary point of contact agencies for coral reef conservation activities in each of the jurisdictions of American Samoa, Florida, the Commonwealth of the Northern Mariana Islands, Guam, Hawaii, Puerto Rico, and the U.S. Virgin Islands._x000D_
_x000D_
Eligible international applicants are institutions of higher education, non-profit organizations, non-_x000D_
U.S. government natural resource management agencies, foreign public entities and foreign organizations, and for-profit organizations. _x000D_
</t>
  </si>
  <si>
    <t>Organizations and individuals with professional expertise in managing and conserving coral reef ecosystems in the U.S. and internationally.</t>
  </si>
  <si>
    <t>{"description":"Proposals with statements of work and estimated budgets. Costs will be determined in accordance with 2 CFR Part 200: Uniform Administrative Requirements, Cost Principles, and Audit Requirements for Federal Awards.","isApplicable":true}</t>
  </si>
  <si>
    <t>{"environmentalImpact":{"reports":[{"isSelected":true,"reportCode":"statement"},{"isSelected":true,"reportCode":"assessment"},{"isSelected":true,"reportCode":"ExecutiveOrder12372"},{"isSelected":true,"reportCode":"otherRequired"}]},"description":"This program is eligible for coverage under E.O. 12372, \"Intergovernmental Review of Federal Programs.\"An applicant should consult the office or official designated as the single point of contact in his or her State for more information on the process the State requires to be followed in applying for assistance, if the State has selected the program for review."}</t>
  </si>
  <si>
    <t>{"description":"Proposals should be submitted through Grants.Gov. Applicants will need to enter the Funding Opportunity and/or CFDA number to access the application package and instructions. Application packages will then be forwarded directly to the applicable federal program. Proposals are subject to the requirements of 15 CFR Parts 14 and 24, as applicable. "}</t>
  </si>
  <si>
    <t>Renewal of multi-year awards to increase funding or extend the period of performance is at the total discretion of the Department.</t>
  </si>
  <si>
    <t>{"types":{"moe":false,"formula":false,"matching":true},"matching":{"requirementFlag":"voluntary","percent":"0","description":"Per the Coral Reef Conservation Act of 2000 (16 USC 6401 et seq; specifically §6403) Federal funds may not exceed 50% of the total cost of a project unless a waiver to this requirement is obtained by the applicant. Provision of a waiver is at the discretion of the CRCP Program Manager, who was delegated authority for this purpose by the NOAA Administrator. Matching funds contributed by the applicant may be comprised of cash, in-kind contributions and/or other non-cash support. "}}</t>
  </si>
  <si>
    <t>[{"code":"program","isSelected":false},{"code":"cash","isSelected":false},{"code":"progress","isSelected":true,"description":"Progress reports are required on a semi-annual basis."},{"code":"expenditure","isSelected":true,"description":"Additional detail on expenditures may be required under certain circumstances. "},{"code":"performanceMonitoring","isSelected":true,"description":"Performance is monitored through review of performance progress reports."}]</t>
  </si>
  <si>
    <t>Records will be retained in accordance with 2 CFR Part 200 for all non-Federal entities.</t>
  </si>
  <si>
    <t>(Salaries and Expenses) FY 16$8,097,097.00; FY 17 est $7,264,862.00; FY 18 est $7,264,862.00;</t>
  </si>
  <si>
    <t>Range is approximately $35,000 to $850,000; average is $259,000.</t>
  </si>
  <si>
    <t>{"list":[{"fiscalYear":2018,"description":"The Coral Reef Conservation Program expects to continue funding coral reef conservation projects proposed by a variety of recipients, with a focus on addressing three primary threats to coral reef ecosystems: land-based pollution, fishing impacts and climate change. Funding may also be requested to respond to new or emerging management issues related to coral reef conservation."},{"fiscalYear":2016,"description":"Through CFDA 11.482, the Coral Reef Conservation Program (CRCP) intends to continue to fund projects proposed by State and Territorial Governments, Non-Governmental Organizations including community groups, and academic Institutions. Funded projects are expected to focus on addressing three primary threats to coral reef ecosystems: land-based pollution, fishing impacts, and climate change. Through CFDA 11.482, the Coral Reef Conservation Program (CRCP) continued to fund projects proposed by State and Territorial Governments, Non-Governmental Organizations including community groups, and academic Institutions. Funded projects focused on addressing three primary threats to coral reef ecosystems: land-based pollution, fishing impacts, and climate change. "},{"fiscalYear":2017,"description":"Through CFDA 11.482, the Coral Reef Conservation Program (CRCP) intends to continue to fund projects proposed by State and Territorial Governments, Non-Governmental Organizations including community groups, and academic Institutions. Funded projects are expected to focus on addressing three primary threats to coral reef ecosystems: land-based pollution, fishing impacts, and climate change."}],"isApplicable":true}</t>
  </si>
  <si>
    <t>Allowable costs and financial assistance management will be determined in accordance with 2 CFR 200 for non-Federal entities. Further guidelines are outlined in the DOC Grants and Cooperative Agreement Policy Manual. The CRCP Grant Program Implementation Guidelines published in 2010 are also applicable to these awards.</t>
  </si>
  <si>
    <t>{"flag":"none","description":"Jennifer Koss, Program Manager, NOAA Coral Reef Conservation Program, 1305 East-West Hwy, SSMC4-N/ORM1, Silver Spring, MD 20910. (240) 533-0777. \r\n\r\n"}</t>
  </si>
  <si>
    <t>Dr Russell Callendar1305 East-West Hwy, SSCMC4-N/ORM1, Silver Spring, MD 20910 Email:&lt; a href='mailto:Russell.Callendar@noaa.gov'&gt;Russell.Callendar@noaa.gov&lt;/a&gt;Phone: 240-533-0908;</t>
  </si>
  <si>
    <t xml:space="preserve">http://coralreef.noaa.gov  </t>
  </si>
  <si>
    <t xml:space="preserve">11.441 Regional Fishery Management Councils; 11.463 Habitat Conservation; 11.419 Coastal Zone Management Administration Awards; 11.426 Financial Assistance for National Centers for Coastal Ocean Science; </t>
  </si>
  <si>
    <t>Fiscal Year2017: Funded projects will support continued implementation of the Coral Reef Conservation Program’s Goals and Objectives and International Strategy outlined at: http://coralreef.noaa.gov/aboutcrcp/strategy/currentgoals and address established local coral reef management priorities identified in collaboration with state and territorial partners.Fiscal Year2016: Projects in FY15 will continue to support the Coral Reef Conservation Program’s Goals and Objectives and International Strategy as outlined at: http://coralreef.noaa.gov/aboutcrcp/strategy/currentgoals/. Funded projects are expected to focus on key threats to coral reef ecosystems and the specific local coral reef management priorities identified in collaboration with state and territorial partners. For information about these priorities, please see: http://coralreef.noaa.gov/aboutcrcp/strategy/reprioritization/managementpriorities/.</t>
  </si>
  <si>
    <t>Proposals are subject to office evaluations, technical reviews, administrative reviews, and externals reviews, if applicable. Recommendations for funding to the selecting official take into consideration factors such as scientific/technical merit, applicability to the goals of NOAA CRCP and jurisdictional partners, direct benefit to coral reef resources and ecosystems, past performance of the recipient, cost-effectiveness, adequacy of the project implementation plan, and availability of matching funds, as described in annual Federal Funding Opportunity notices for each competition.</t>
  </si>
  <si>
    <t>Jul 02,2010</t>
  </si>
  <si>
    <t>https://beta.sam.gov/fal/7cbc26bdd6f3ed88d8478c72000c6907/view</t>
  </si>
  <si>
    <t>NOAA Programs for Disaster Relief Appropriations Act - Non-construction and Construction</t>
  </si>
  <si>
    <t>{"list":[{"act":{"description":"Disaster Relief Appropriations Act of 2013"},"publicLaw":{"congressCode":"113","number":"2"},"authorizationTypes":{"USC":false,"act":true,"statute":false,"publicLaw":true,"executiveOrder":false}}]}</t>
  </si>
  <si>
    <t xml:space="preserve">1. Protect, Restore, and Manage the Use of Coastal and Ocean Resources through an Ecosystem Approach to Management; _x000D_
2. Understand Climate Variability and Change to Enhance Society's Ability to Plan and Respond; _x000D_
3. Serve Society's Needs for Weather and Water Information._x000D_
</t>
  </si>
  <si>
    <t xml:space="preserve">Eligible applicants include public or private profit or not-for-profit organizations, institutions of higher education, state, local and Indian tribal governments.  _x000D_
_x000D_
Uses of assistance include: Mapping, charting, geodesy services marine debris surveys for coastal States impacted by Hurricane Sandy;_x000D_
Repair and replace ocean observing and coastal monitoring assets damaged by Hurricane Sandy;_x000D_
Provide technical assistance to support State assessments of coastal impacts of Hurricane Sandy;_x000D_
Improve weather forecasting and hurricane intensity forecasting capabilities, to include data assimilation from ocean observing platforms and satellites;_x000D_
Laboratories and cooperative institutes research activities associated with sustained observations weather research programs, and ocean and coastal research; _x000D_
Necessary expenses related to fishery disasters during calendar year 2012 that were declared by the Secretary of Commerce as a direct result of impacts from Hurricane Sandy. _x000D_
</t>
  </si>
  <si>
    <t>Entities impacted by Hurricane Sandy in 2012; entities benefitting from other activities funded through the Act.</t>
  </si>
  <si>
    <t>{"description":"Applicants for funding will be required to submit documentation responding to requirements  developed and published by the Department of Commerce. ","isApplicable":true}</t>
  </si>
  <si>
    <t>{"description":"See Federal Funding Opportunity (FFO) that will be developed and published by the Department of Commerce after the CFDA program is published."}</t>
  </si>
  <si>
    <t>See Federal Funding Opportunity (FFO) that will be developed and published by the Department of Commerce after the CFDA program is published.</t>
  </si>
  <si>
    <t>{"awarded":"other","description":"24 months","awardedDescription":"See Federal Funding Opportunity (FFO) that will be developed and published by the Department of Commerce after the CFDA program is published."}</t>
  </si>
  <si>
    <t>[{"code":"program","isSelected":true,"description":"Yes, quarterly. See Federal Funding Opportunity (FFO) that will be developed and published by the Department of Commerce after the CFDA program is published."},{"code":"cash","isSelected":true,"description":"Yes, see Federal Funding Opportunity (FFO) that will be developed and published by the Department of Commerce after the CFDA program is published."},{"code":"progress","isSelected":true,"description":"Yes, see Federal Funding Opportunity (FFO) that will be developed and published by the Department of Commerce after the CFDA program is published."},{"code":"expenditure","isSelected":true,"description":"Yes, see Federal Funding Opportunity (FFO) that will be developed and published by the Department of Commerce after the CFDA program is published."},{"code":"performanceMonitoring","isSelected":true,"description":"Yes, see Federal Funding Opportunity (FFO) that will be developed and published by the Department of Commerce after the CFDA program is published."}]</t>
  </si>
  <si>
    <t xml:space="preserve">(Project Grants (Cooperative Agreements)) FY 16$0.00; FY 17 est $0.00; FY 18 Estimate Not Available </t>
  </si>
  <si>
    <t>{"list":[{"fiscalYear":2016,"description":"Infrastructure repairs for all  high-frequency radars  in the Mid-Atlantic region were completed. 6 of 17 radars were completely restored, with calibration on 3 completed. Equipment for repairing damaged buoys in the Northeast was ordered. One buoy was ordered, and two data streams  were moved to the backup cloud solution.  Infrastructure repairs for all high-frequency radars in the Mid-Atlantic region were completed. 6 of 17 radars were completely restored, with calibration on 3 completed. Equipment for repairing damaged buoys in the Northeast was ordered. One buoy was ordered, and two data streams were moved to the backup cloud solu"},{"fiscalYear":2017,"description":"Not applicable"}],"isApplicable":true}</t>
  </si>
  <si>
    <t>Yes, see Federal Funding Opportunity (FFO) that will be developed and published by the Department of Commerce after the CFDA program is published.</t>
  </si>
  <si>
    <t>{"flag":"none","description":"National Ocean Service - Jane Piercy, N/MB3, 1305 East-West Highway, SSMC4, #13267, Silver Spring, MD  20910, Jane.Piercy@NOAA.Gov, Phone: 301-713-3050, Extension 161\r\nNational Marine Fisheries Service - Dan Namur,  F/MB, 1315 East-West Highway, SSMC3, #14358, Silver Spring, MD  20910, dan.namur@noaa.gov, Phone:  301-427-8730\r\nNational Weather Service - Carla Kirby, W/CFO2, 1325 East-West Highway, SSMC2, #18390, Silver Spring, MD  20910, Carla.Kirby@noaa.gov, Phone:  301-713-0420, Extension 113\r\nNational Environmental Satellite, Data, and Information Service, Ingrid Guch, E/RA, 5830 University Research Court, #2612,  College Park, MD 20740, Ingrid.Guch@noaa.gov, Phone:  301-683-3510\r\nOffice of Oceanic and Atmospheric Research - Brenda Alford, R/CFO5, 1315 East-West Highway, SSMC3, #11618, Silver Spring, MD  20910, Brenda.Alford@noaa.gov, Phone:  301-734-1174"}</t>
  </si>
  <si>
    <t>May 29,2013</t>
  </si>
  <si>
    <t>https://beta.sam.gov/fal/5e679e7793ce1c9de8f987d5cba42fa3/view</t>
  </si>
  <si>
    <t>State and Local Implementation Grant Program</t>
  </si>
  <si>
    <t>(SLIGP)</t>
  </si>
  <si>
    <t>{"list":[{"act":{"description":"The Middle Class Tax Relief and Job Creation Act of 2012"},"publicLaw":{"congressCode":"112","number":"96"},"authorizationTypes":{"act":true,"publicLaw":true}}]}</t>
  </si>
  <si>
    <t xml:space="preserve">To assist State, regional, tribal, and local jurisdictions to identify, plan, and implement the most efficient and effective way for such jurisdictions to utilize and integrate the infrastructure, equipment, and other architecture associated with the nationwide public safety broadband network to satisfy the wireless communications and data services needs of that jurisdiction, including with regards to coverage, siting, and other needs. _x000D_
</t>
  </si>
  <si>
    <t>1. Grants were awarded to eligible States and Territories.
2. The grants will be used to assist applicants with activities related to planning for the establishment of a nationwide public safety broadband network.
3. The State must designate a single officer or governmental body to serve as the coordinator of the grant funds.</t>
  </si>
  <si>
    <t>Indirect beneficiaries of the grants are law enforcement officers, fire fighters, emergency medical professionals and other public safety officials, as well as the general public, who will receive improved communications capabilities from the creation of the single, nationwide interoperable public safety broadband network that these grants will facilitate.</t>
  </si>
  <si>
    <t>{"description":"OMB Circular No. A-87 is required.","isApplicable":true}</t>
  </si>
  <si>
    <t>{"description":"The designee must apply for grant funding through the Grants.gov online system when the application window opens."}</t>
  </si>
  <si>
    <t>Each application was reviewed by NTIA for completeness and adherence to programmatic guidelines prior to award. Grantees can draw down and expend funds through the Automated Standard for Application for Payment (ASAP) system.</t>
  </si>
  <si>
    <t>{"flag":"yes","description":"The SLIGP 1.0 grant opportunity closed on March 19, 2013. NTIA issued the SLIGP 2.0 grant announcement at the end of FY 2017. The SLIGP 2.0 grant opportunity closed on December 28, 2017; one territorial agency applicant was approved to submit the application past this date under the conditions noted in the Notice of Funding.","list":[{"start":"2013-03-19"}]}</t>
  </si>
  <si>
    <t>Award payments are generally available within 90 days of application approval.</t>
  </si>
  <si>
    <t>{"types":{"moe":false,"formula":false,"matching":true},"formula":{"title":"","chapter":"","part":"","subPart":"","publicLaw":"","description":""},"matching":{"requirementFlag":"mandatory","percent":"20","description":". The non-federal share of the cost is 20 percent for any activity carried out under the grant. The Assistant Secretary may waive, in whole or in part, the matching requirement for good cause shown upon determining that such a waiver is in the public interest."},"moe":{"description":""}}</t>
  </si>
  <si>
    <t>{"awarded":"other","description":"The grant period of performance for SLIGP 1.0 was 4.5 years. The period of performance for SLIGP 1.0 grants ended on February 28, 2018. The period of performance for SLIGP 2.0 is 2 years.  Payment and Reporting System payments are generally within 90 days.","awardedDescription":"Payments under the award will be made using the Department of Treasury's Automated Standard Application for Payment (ASAP) system."}</t>
  </si>
  <si>
    <t>[{"code":"program","isSelected":false,"description":""},{"code":"cash","isSelected":false,"description":""},{"code":"progress","isSelected":true,"description":"A Performance Progress Report (PPR) is due quarterly to the NTIA Federal Program Officer.  "},{"code":"expenditure","isSelected":true,"description":"A Federal Financial Report (FFR also known as SF-425) is due to the NIST Grants Officer on the same quarterly basis.  "},{"code":"performanceMonitoring","isSelected":true,"description":"A Closeout Report is due 90 days after the grant end date along with the Final FFR.  "}]</t>
  </si>
  <si>
    <t>{"isApplicable":true,"description":"OMB Circular A-133 is applicable for SLIGP 1.0. SLIGP 2.0 awards were made under 2 CFR 200."}</t>
  </si>
  <si>
    <t>Grant recipient must retain records for three years after award closeout.</t>
  </si>
  <si>
    <t>13-0516-0-1-376;</t>
  </si>
  <si>
    <t xml:space="preserve">(Project Grants) FY 17$80,000.00; FY 18 est $12,630,000.00; FY 19 est $20,755,000.00; FY 16$0.00; - </t>
  </si>
  <si>
    <t>SLIGP 2.0 awards for the first increment of funding ranged from $200,000 to $425,000.</t>
  </si>
  <si>
    <t>{"list":[{"fiscalYear":2016,"description":"Cumulative public safety stakeholders engaged by grantees = 190,000\r\nCumulative Education and Outreach materials distributed by grantees = 2,250,000\r\n Cumulative public safety stakeholders engaged by grantees = 204,075\r\nCumulative Education and Outreach materials distributed by grantees = 2,637,851"},{"fiscalYear":2017,"description":"Cumulative public safety stakeholders engaged by grantees = 323,441 (actuals) Cumulative Education and Outreach materials distributed by grantees = 5,264,712 (actuals)"},{"fiscalYear":2018,"description":"Cumulative public safety stakeholders engaged by grantees = 350,000\nCumulative Education and Outreach materials distributed by grantees = 6,000,000"},{"fiscalYear":2019,"description":"Stakeholder meetings to be convened= 250;                        \n\nNumber of governance meetings to be held= 360"}],"isApplicable":true}</t>
  </si>
  <si>
    <t>Michael E. DameOffice of Public Safety Communications_x000D_
U.S. Department of Commerce_x000D_
National Telecommunications and Information Administration (NTIA)_x000D_
1401 Constitution Avenue, NW_x000D_
Room 4078, Washington, DC 20230 Email:&lt; a href='mailto:mdame@ntia.doc.gov'&gt;mdame@ntia.doc.gov&lt;/a&gt;Phone: 202-482-1181;</t>
  </si>
  <si>
    <t>https://www.ntia.doc.gov/category/state-and-local-implementation-grant-program</t>
  </si>
  <si>
    <t>Jul 26,2012</t>
  </si>
  <si>
    <t>https://beta.sam.gov/fal/fe12afab79f74a578003ce8eb8dcd5df/view</t>
  </si>
  <si>
    <t>Public Telecommunications Facilities Planning and Construction</t>
  </si>
  <si>
    <t>(PTFP)</t>
  </si>
  <si>
    <t>{"list":[{"act":{"description":"Communications Act of 1934, Title III, Part IV, 47 U.S.C 390-394, 397-399 (b) as amended, Public Law 87-447, 76 Stat. 64; Science, State, Justice, Commerce, and Related Agency Appropriations Act of 2006; Public Law 109-108."},"authorizationTypes":{"act":true}}]}</t>
  </si>
  <si>
    <t>To assist in the planning, acquisition, installation, and modernization of public telecommunications facilities, through planning grants and matching construction grants, in order to: (a) extend delivery of public telecommunications services to as many citizens of the United States and territories as possible by the most efficient and economical means, including the use of broadcast and nonbroadcast technologies; (b) increase public  telecommunications services and facilities available to, operated by and owned by minorities and women; and (c) strengthen the capability of existing public television and radio stations to provide public telecommunications service to the public.</t>
  </si>
  <si>
    <t>A public or noncommercial educational broadcast station; a noncommercial telecommunications entity; a system of public telecommunications entities; a nonprofit foundation, corporation, institution or association organized primarily for educational or cultural purposes; State, local, and Indian Tribal governments (or an agency thereof); or a political or special purpose subdivision of a State.  Special consideration is given to applications which would increase minority and women's ownership of, operation of, and participation in public telecommunications entities.</t>
  </si>
  <si>
    <t>General public and students.</t>
  </si>
  <si>
    <t>{"description":"All applicants must supply proof of eligibility.  Applicants must supply proof of their Federal Communications Commission (FCC) license, permit, or application if FCC authorization is required for any aspect of the proposed project. Applicants must provide assurances required under Program Rules and Regulations.","isApplicable":true}</t>
  </si>
  <si>
    <t>{"environmentalImpact":{"reports":[{"isSelected":false,"reportCode":"statement"},{"isSelected":false,"reportCode":"assessment"},{"isSelected":true,"reportCode":"ExecutiveOrder12372"},{"isSelected":true,"reportCode":"otherRequired"}]},"description":"NTIA is no longer accepting applications for the program."}</t>
  </si>
  <si>
    <t>{"description":"NTIA is no longer accepting applications for the program."}</t>
  </si>
  <si>
    <t>Applications were reviewed on the basis of funding criteria for construction and planning applications as set forth in the regulations.</t>
  </si>
  <si>
    <t>{"flag":"yes","description":"NTIA is no longer accepting applications for the program.","list":[{"start":"2009-12-02"}]}</t>
  </si>
  <si>
    <t>{"types":{"moe":false,"formula":false,"matching":true},"formula":{"title":"","chapter":"","part":"","subPart":"","publicLaw":"","description":""},"matching":{"requirementFlag":"voluntary","percent":"0","description":"47 U.S.C 392 (b) and (c); 15 CFR 2301.6. The Administrator may provide up to 100 percent of the funds necessary for the planning of a public telecommunications facility. The maximum amount of a federal grant for the construction of a public telecommunication facility is 75 percent of the eligible project costs. "},"moe":{"description":""}}</t>
  </si>
  <si>
    <t>{"awarded":"other","description":"Projects must be completed within a reasonable period of time, generally one to two years as specified in the award document.  Prompt completion is expected. Extensions, however, may be requested in writing if circumstances require additional time.  Extensions must be approved by the Grants Officer.  ","awardedDescription":"Financial assistance is generally released as required during the award period."}</t>
  </si>
  <si>
    <t>[{"code":"program","isSelected":true,"description":"Construction Schedules, Quarterly Performance Reports, and Annula Reports."},{"code":"cash","isSelected":false,"description":""},{"code":"progress","isSelected":true,"description":"During construction, quarterly progress reports must be submitted."},{"code":"expenditure","isSelected":false,"description":""},{"code":"performanceMonitoring","isSelected":true,"description":"The Federal Government maintains a ten-year reversionary interest in the use of the facilities from the date of completion. Annual reports must be submitted before April 1st of each year during such period. "}]</t>
  </si>
  <si>
    <t>Recipients of construction grants shall keep a complete and itemized inventory of equipment for all public telecommunications facilities under their control.  All grantees shall keep complete, current and accessible financial records on all funds associated with the total project.  All records of accounts, supporting documents and project records must be retained by the recipient and subrecipient for a period of three years from the date of submission of the final Financial Status Report.</t>
  </si>
  <si>
    <t>13-0551-0-1-503;</t>
  </si>
  <si>
    <t>(Project Grants) FY 17 FY 18 FY 16</t>
  </si>
  <si>
    <t>$5,122 to $731,924. Average $177,889</t>
  </si>
  <si>
    <t>{"list":[{"fiscalYear":2016,"description":"To be determined."},{"fiscalYear":2017,"description":"To be determined."},{"fiscalYear":2018,"description":"To be determined."}],"isApplicable":true}</t>
  </si>
  <si>
    <t>Public Telecommunications Facilities Program and Policy Statement, Final Rules, 15 CFR 2301 printed in 61 FR 57966 (November 8, 1996).  Costs will be determined in accordance with OMB Circular Nos. A-21 for institutions of higher education, A-87 for State, Local, and Indian Tribal Governments, and with A-122 for nonprofit organizations.  Grants management will be in accordance with the provisions of OMB Circular No.  A-110 for institutions of higher education and other nonprofit organizations and with 15 CFR Part 24 for State and Local Governments.</t>
  </si>
  <si>
    <t>Wayne A. RitchieU.S. Department of Commerce, 1401 Constitution Ave., NW, Room 4888, NTIA/OPCM, Washignton, DC 20230 Email:&lt; a href='mailto:writchie@ntia.doc.gov'&gt;writchie@ntia.doc.gov&lt;/a&gt;Phone: 2024825515;</t>
  </si>
  <si>
    <t>http://www.ntia.doc.gov/ptfp.</t>
  </si>
  <si>
    <t xml:space="preserve">10.861 Public Television Station Digital Transition Grant Program; </t>
  </si>
  <si>
    <t>In order to achieve the objectives of Section 393 of the Communications Act, the Administrator, in determining whether to approve a construction grant application in whole or in part and the amount of such grant, will consider the projects conformance with priorities, and funding criteria set forth in the Act and the PTFP Rules and Regulations.</t>
  </si>
  <si>
    <t>https://beta.sam.gov/fal/0d7466b2ae3e4061aa195ee156759019/view</t>
  </si>
  <si>
    <t>Special Projects</t>
  </si>
  <si>
    <t xml:space="preserve"> SPECIAL PROJECTS</t>
  </si>
  <si>
    <t>{"list":[{"act":{"description":"Varies, includes American Reinvestment and Recovery Act"},"publicLaw":{"congressCode":"111","number":"5"},"statute":{"page":"115","volume":"123"},"authorizationTypes":{"act":true,"statute":true,"publicLaw":true}}]}</t>
  </si>
  <si>
    <t>To assist various organizations identified by Congress or through non-competitive grants that promote the availability and support new sources of advanced telecommunications.</t>
  </si>
  <si>
    <t>Organizations specifically identified by Congress in agency  appropriations legislation or other authority that provides for non-competitive grants.</t>
  </si>
  <si>
    <t>Beneficiaries are those served by the organizations receiving awards.</t>
  </si>
  <si>
    <t>{"environmentalImpact":{"reports":[{"isSelected":true,"reportCode":"otherRequired"}]},"description":"CFDA Program 11.553 - Special Projects is an ACTIVE program in GMIS.\n- Annual grant funding to US Telecom Training Institute (USTTI)\n- Authority: P.L. 98-549 Section 7"}</t>
  </si>
  <si>
    <t>{"description":"None."}</t>
  </si>
  <si>
    <t>Submit all standard forms (SF-424 Series Forms), project proposal and budget following the format specified by the Department of Commerce.</t>
  </si>
  <si>
    <t>All award decisions are final.  There is no administrative appeal process.</t>
  </si>
  <si>
    <t>Renewals are contingent upon future Congressional funding.</t>
  </si>
  <si>
    <t>{"awarded":"lump","description":"Varies depending on project."}</t>
  </si>
  <si>
    <t>All financial and programmatic records, supporting documents, statistical reports, and other records of recipients or sub- recipients must be maintained in accordance with the terms of the award. Generally, the recipient must retain records for 3 years from the date on which the final expenditure report is submitted to NIST.</t>
  </si>
  <si>
    <t>13-0550-0-1-376;13-0550-0-2-376;13-0550-0-1-376;</t>
  </si>
  <si>
    <t xml:space="preserve">(Project Grants) FY 16 FY 18 Estimate Not Available  FY 17 Estimate Not Available </t>
  </si>
  <si>
    <t>Wayne A. Ritchie,U.S. Department of Commerce, 1401 Constitution Ave., NW, Room 4888, NTIA/OPCM, Washignton, DC 20230 Email:&lt; a href='mailto:writchie@ntia.doc.gov'&gt;writchie@ntia.doc.gov&lt;/a&gt;Phone: (202) 482-5515;</t>
  </si>
  <si>
    <t>https://www.ntia.doc.gov/home</t>
  </si>
  <si>
    <t>https://beta.sam.gov/fal/4d4ecd2635764736a8b294a03459577b/view</t>
  </si>
  <si>
    <t>Broadband Technology Opportunities Program (BTOP)</t>
  </si>
  <si>
    <t>Broadband Technology Opportunities Program (BTOP)  - INACTIVE_x000D_
_x000D_
Funding for this program has ended.</t>
  </si>
  <si>
    <t>{"list":[{"act":{"description":"The American Recovery and Reinvestment Act of 2009, Public Law No. 111-5. "},"authorizationTypes":{"USC":false,"act":true,"statute":false,"publicLaw":false,"executiveOrder":false}}]}</t>
  </si>
  <si>
    <t>The purposes of the Broadband Technology Opportunities Program (BTOP) was to accelerate broadband deployment in unserved and underserved areas and ensuring that strategic institutions which are likely to create jobs or provide significant public benefits have broadband connections.</t>
  </si>
  <si>
    <t>INACTIVE - Funding for the BTOP program has ended.</t>
  </si>
  <si>
    <t>{"description":"Applicants must certify that the organization is in compliance, or will comply, with the Department of Commerce assurances included in the standard application.  Applicants must also: provide assurances that they will substantially complete funded projects in accordance with project timelines, not to exceed two years following an award; provide a detailed explanation of how any amount received under the program will be used to carry out the purposes of the Program in an efficient and expeditious manner; show that the project would not have been implemented during the grant period without Federal grant assistance;  demonstrate that it is capable of carrying out the project or function to which the application relates in a competent manner in compliance with all applicable Federal, State, and local laws; demonstrate that it will appropriate (if the applicant is a State or local government agency) or otherwise unconditionally obligate, from non-Federal sources, funds required to meet the requirements of Section 6001, subsection (f);  disclose the source and amount of other Federal or State funding sources from which the applicant receives, or has applied for, funding for activities or projects to which the application relates; and provide such assurances and procedures as may be required to ensure that grant funds are used and accounted for in an appropriate manner.","isApplicable":false}</t>
  </si>
  <si>
    <t>{"description":"INACTIVE - Funding for the BTOP program has ended.\r\n\r\n"}</t>
  </si>
  <si>
    <t>{"awarded":"other","description":"INACTIVE - Funding for the BTOP program has ended.","awardedDescription":"INACTIVE - Funding for the BTOP program has ended."}</t>
  </si>
  <si>
    <t>[{"code":"program","isSelected":true,"description":"Financial and progress reports are to be submitted in accordance with the terms and conditions of the award, and are due on a quarterly basis.  The NTIA Assistant Secretary, or its designate, may establish additional reporting and information requirements for any recipient of an award. As required by Section 1512 of the American Recovery and Reinvestment Act of 2009 (Recovery Act) and OMB guidance, each recipient is required to report the following information to the NTIA ten days after the end of each calendar quarter.  As prescribed by the Recovery Act, these reports will include: 1. The total amount of recovery funds received from NTIA. 2. The amount of recovery funds received that were obligated and expended to projects or activities.  This reporting will also include unobligated allotment balances to facilitate reconciliations. 3. A detailed list of all projects or activities for which Recovery Act funds were obligated and expended, including—\r\na. The name of the project or activity; b. A description of the project or activity;\r\nc. An evaluation of the completion status of the project or activity; d. An estimate of the number of jobs created and the number of jobs retained by the project or activity; and e. For infrastructure investments made by State and local governments, the purpose, total cost, and rationale of the agency for funding the infrastructure investment with funds made available under this Act, and name the person to contact at the agency if there are concerns with the infrastructure investment.\r\n"},{"code":"cash","isSelected":false},{"code":"progress","isSelected":true,"description":"As required by Section 1512 of the American Recovery and Reinvestment Act of 2009 (Recovery Act) and OMB guidance, each recipient is required to report the following information to the NTIA ten days after the end of each calendar quarter.  As prescribed by the Recovery Act, these reports will include: 1. The total amount of recovery funds received from NTIA. 2. The amount of recovery funds received that were obligated and expended to projects or activities.  This reporting will also include unobligated allotment balances to facilitate reconciliations. 3. A detailed list of all projects or activities for which Recovery Act funds were obligated and expended, including—a. The name of the project or activity; b. A description of the project or activity; c. An evaluation of the completion status of the project or activity; d. An estimate of the number of jobs created and the number of jobs retained by the project or activity; and e. For infrastructure investments made by State and local governments, the purpose, total cost, and rationale of the agency for funding the infrastructure investment with funds made available under this Act, and name the person to contact at the agency if there are concerns with the infrastructure investment.\r\n "},{"code":"expenditure","isSelected":true,"description":"Financial and progress reports are to be submitted in accordance with the terms and conditions of the award, and are due on a quarterly basis.  The NTIA Assistant Secretary, or its designate, may establish additional reporting and information requirements for any recipient of an award.\r\n\r\n"},{"code":"performanceMonitoring","isSelected":true,"description":"Progress reports and site visits."}]</t>
  </si>
  <si>
    <t>13-0554-0-1-376;</t>
  </si>
  <si>
    <t>(Project Grants) FY 18 FY 19 FY 16 FY 17 - INACTIVE - Funding for the BTOP program has ended.</t>
  </si>
  <si>
    <t>{"flag":"none","description":"INACTIVE - Funding for the BTOP program has ended."}</t>
  </si>
  <si>
    <t>Douglas KinkophU.S. Department of Commerce_x000D_
NTIA, BroadbandUSA_x000D_
1401 Constitution Avenue, NW, Room 4887, Washington, DC 20230 Email:&lt; a href='mailto:DKinkoph@ntia.doc.gov'&gt;DKinkoph@ntia.doc.gov&lt;/a&gt;Phone: (202) 482-4186;</t>
  </si>
  <si>
    <t>http://www.ntia.doc.gov/broadbandgrants</t>
  </si>
  <si>
    <t>May 26,2009</t>
  </si>
  <si>
    <t>https://beta.sam.gov/fal/33ff788ca2b1aeb05e5da2009b262672/view</t>
  </si>
  <si>
    <t>Calibration Program</t>
  </si>
  <si>
    <t>{"list":[{"act":{"description":"National Institute of Standards and Technology Act, as amended"},"publicLaw":{"congressCode":"56","number":"177"},"USC":{"title":"15","section":"271 et seq., National Institute of Standards and Technology Act, as amended"},"authorizationTypes":{"USC":true},"usc":{"title":"15","section":"271 et seq., National Institute of Standards and Technology Act, as amended"}}]}</t>
  </si>
  <si>
    <t>To provide a consistent system of physical measurement in the United States of America.</t>
  </si>
  <si>
    <t>Calibrations and tests are provided on a fee basis to state and local governments, academic institutions, scientific laboratories, industrial firms, corporations, and individuals.</t>
  </si>
  <si>
    <t>{"description":"Submission of purchase order to appropriate office for service of interest: Calibration Program, 100 Bureau Drive Stop 8363, National Institute of Standards and Technology, Department of Commerce, Gaithersburg, MD 20899-8363.  Information available at http//www.nist.gov/calibrations/"}</t>
  </si>
  <si>
    <t>{"awarded":"other","description":"Not Applicable.","awardedDescription":"Not Applicable."}</t>
  </si>
  <si>
    <t>13-4650-0-4-376;</t>
  </si>
  <si>
    <t xml:space="preserve">(Sale, Exchange, or Donation of Property and Goods) FY 17$7,798,732.00; FY 18 est $7,632,000.00; FY 19 est $7,582,000.00; FY 16$7,481,000.00; - </t>
  </si>
  <si>
    <t>National Institute of Standards and Technology Special Publication 250 "Calibration and Related Measurement Services of the National Institute of Standards and Technology, and NIST 250 appendix, "Fee Schedule"" available on the web at http://www.nist.gov/calibrations/</t>
  </si>
  <si>
    <t>Martin L. Wilson100 Bureau Drive, Gaithersburg, MD 20899 Email:&lt; a href='mailto:Martin.Wilson@nist.gov'&gt;Martin.Wilson@nist.gov&lt;/a&gt;Phone: 3019752356;</t>
  </si>
  <si>
    <t>http://www.nist.gov/calibrations/</t>
  </si>
  <si>
    <t xml:space="preserve">11.604 Standard Reference Materials; 11.606 Weights and Measures Service; 11.603 National Standard Reference Data System; </t>
  </si>
  <si>
    <t>https://beta.sam.gov/fal/0e4743d090cc4868bbf2c0ca60f7b689/view</t>
  </si>
  <si>
    <t>National Standard Reference Data System</t>
  </si>
  <si>
    <t>SRD</t>
  </si>
  <si>
    <t>{"list":[{"USC":{"title":"15","section":"290a et seq."},"authorizationTypes":{"USC":true},"usc":{"title":"15","section":"290a et seq."}}]}</t>
  </si>
  <si>
    <t>To make evaluated scientific and technical data readily available to scientists, engineers, and the general public.</t>
  </si>
  <si>
    <t>SALE, EXCHANGE, OR DONATION OF PROPERTY AND GOODS</t>
  </si>
  <si>
    <t>Federal agencies, universities, industrial laboratories, institutions, firms, corporations, other research establishments, and individuals may purchase databases. Data compilations published and databases established by the program are owned by the Federal government and are subject to copyright restrictions set forth in 15 US Code 290e.</t>
  </si>
  <si>
    <t>{"description":"To locate and access Standard Reference Data products, go to http://www.nist.gov/srd, or call (844)-374-0183."}</t>
  </si>
  <si>
    <t>No renewals. Not applicable.</t>
  </si>
  <si>
    <t>{"awarded":"other","description":"Not Applicable.","awardedDescription":"available for public consumption"}</t>
  </si>
  <si>
    <t>13-0500-0-1-376;13-4650-0-4-376;</t>
  </si>
  <si>
    <t xml:space="preserve">(Sale, Exchange, or Donation of Property and Goods) FY 17$7,686,380.00; FY 18 est $8,679,300.00; FY 19 est $8,680,000.00; FY 16$9,543,700.00; - </t>
  </si>
  <si>
    <t>{"list":[{"fiscalYear":2016,"description":"9543700 95437000"},{"fiscalYear":2018,"description":"8679300"},{"fiscalYear":2019,"description":"8680000"}],"isApplicable":true}</t>
  </si>
  <si>
    <t>Catalog available on Internet at http://www.nist.gov/srd.</t>
  </si>
  <si>
    <t>{"flag":"appendix","description":"Department of Commerce field offices listed in Appendix IV of the Catalog."}</t>
  </si>
  <si>
    <t>Robert Hanisch100 Bureau Drive, Gaithersburg, MD 20899 Email:&lt; a href='mailto:Robert.Hanisch@nist.gov'&gt;Robert.Hanisch@nist.gov&lt;/a&gt;Phone: (844) 374-0183;</t>
  </si>
  <si>
    <t>http://www.nist.gov/srd.</t>
  </si>
  <si>
    <t xml:space="preserve">11.604 Standard Reference Materials; </t>
  </si>
  <si>
    <t>https://beta.sam.gov/fal/7bbf4c0c704b4a448c2c21cf63499c8c/view</t>
  </si>
  <si>
    <t>Standard Reference Materials</t>
  </si>
  <si>
    <t>Standard Reference Materials_x000D_
(SRM)</t>
  </si>
  <si>
    <t>{"list":[{"publicLaw":{"congressCode":"56","number":"177"},"statute":{"page":"272","volume":"15"},"USC":{"title":"15","section":"272(c)(6)"},"executiveOrder":{"title":"15","description":"National Bureau of Standards Organic Act, Public Law 56-177","part":"USC","section":"272"},"authorizationTypes":{"USC":true},"usc":{"title":"15","section":"272(c)(6)"}}]}</t>
  </si>
  <si>
    <t>Standard Reference Materials are certified and issued by NIST to develop accurate methods of analysis; to calibrate measurement systems used to: (1) facilitate the exchange of goods, (2) institute quality control, (3) determine material performance characteristics, (4) measure materials at state-of-the-art limits, and (5) assure the long-term adequacy and integrity of measurement quality assurance programs.</t>
  </si>
  <si>
    <t>Federal agencies, State and local governments, societies, institutions, firms, corporations, and individuals may purchase the materials.</t>
  </si>
  <si>
    <t>{"description":"Purchase orders should be directed to the Standard Reference Materials Program, National Institute of Standards and Technology, 100 Bureau Drive, Stop 2322, Gaithersburg, MD 20899-2322. Catalogs and price lists may be viewed at http://www.nist.gov/srm"}</t>
  </si>
  <si>
    <t>13-4650-0-4-376;13-0500-0-0-376;</t>
  </si>
  <si>
    <t xml:space="preserve">(Sale, Exchange, or Donation of Property and Goods) FY 17$22,159,227.00; FY 18 est $24,526,000.00; FY 19 est $24,530,000.00; FY 16$18,649,000.00; - </t>
  </si>
  <si>
    <t>{"list":[{"fiscalYear":2016,"description":"17764000 18649000"},{"fiscalYear":2018,"description":"24526000"},{"fiscalYear":2019,"description":"24530000"}],"isApplicable":true}</t>
  </si>
  <si>
    <t xml:space="preserve">General information is available at no cost from the Standard Reference Materials Program, National Institute of Standards and Technology, 100 Bureau Drive Stop 2300, Gaithersburg, MD 20899-2300. E-mail: srminfo@nist.gov.  Catalogs and price lists may be viewed electronically by accessing URL http://www.nist.gov/srm </t>
  </si>
  <si>
    <t>Steven Choquette100 Bureau Drive_x000D_
, Gaithersburg, MD 20899 Email:&lt; a href='mailto:Steven.Choquette@nist.gov'&gt;Steven.Choquette@nist.gov&lt;/a&gt;Phone: 3019753096;</t>
  </si>
  <si>
    <t>http://www.nist.gov/srm.</t>
  </si>
  <si>
    <t xml:space="preserve">11.601 Calibration Program; </t>
  </si>
  <si>
    <t>https://beta.sam.gov/fal/cfc0f128a53c4022b57552b30a1a41d8/view</t>
  </si>
  <si>
    <t>Weights and Measures Service</t>
  </si>
  <si>
    <t>{"list":[{"act":{"description":"National Bureau of Standards Organic Act, Public Law 56-177, as amended, 15 U.S.C. 271 et seq.; 15 U.S.C. 201 et seq."},"USC":{"title":"15","section":"271 et seq., National Institute of Standards and Technology Act, as amended"},"authorizationTypes":{"USC":true},"usc":{"title":"15","section":"271 et seq., National Institute of Standards and Technology Act, as amended"}}]}</t>
  </si>
  <si>
    <t>To provide leadership and technical resources to assure the accuracy of the quantities and quantity representations in all commercial transactions in the United States, to promote a uniform national weights and measures system, to promote harmonization of national and international legal metrology standards, and to facilitate the transition to the metric system.</t>
  </si>
  <si>
    <t>States, political subdivisions of States, private industry, and the general public.</t>
  </si>
  <si>
    <t>{"description":"Letter requesting services should be sent to Chief, Office of Weights and Measures, National Institute of Standards and Technology, 100 Bureau Drive, Stop 2600, Gaithersburg, MD 20899-2600."}</t>
  </si>
  <si>
    <t>13-4650-0-4-376;13-0500-0-1-376;</t>
  </si>
  <si>
    <t xml:space="preserve">(Sale, Exchange, or Donation of Property and Goods) FY 17$5,034,683.00; FY 18 est $5,093,400.00; FY 19 est $4,943,400.00; FY 16$4,925,000.00; - </t>
  </si>
  <si>
    <t>{"list":[{"fiscalYear":2016,"description":"4925000 4925000"},{"fiscalYear":2018,"description":"5093400"},{"fiscalYear":2019,"description":"4943400"}],"isApplicable":true}</t>
  </si>
  <si>
    <t>Model laws, regulations, codes, and test procedures relating to weights and measures enforcement, packaging and labeling, method of sale of commodities, unit pricing, open dating, field inspections, and registration of service persons, and service agencies, engine fuel quality, and weighmasters. Manuals for coordinating the system of State laboratories, testing specific measuring devices, and training State officials. Design and performance codes for scales, liquid and vapor meters, distance and time measuring devices, and other measuring equipment. Most publications available on the NIST website at: http://www.nist.gov/pml/wmd/pubs/index.cfm.</t>
  </si>
  <si>
    <t>Patrick Hovis100 Bureau Drive_x000D_
, Gaithersburg, MD 20899 Email:&lt; a href='mailto:Patrick.Hovis@nist.gov'&gt;Patrick.Hovis@nist.gov&lt;/a&gt;Phone: 3019754290;</t>
  </si>
  <si>
    <t>http://www.nist.gov/pml/wmd/index.cfm</t>
  </si>
  <si>
    <t>https://beta.sam.gov/fal/7c379c2bb56a4ed583dcc28474b3a605/view</t>
  </si>
  <si>
    <t>Measurement and Engineering Research and Standards</t>
  </si>
  <si>
    <t>{"list":[{"act":{"description":"National Institute of Standards and Technology (NIST) Act"},"USC":{"title":"15","section":"271 et seq., National Institute of Standards and Technology Act, as amended"},"authorizationTypes":{"USC":true},"usc":{"title":"15","section":"271 et seq., National Institute of Standards and Technology Act, as amended"}},{"act":{"description":"Trade Act"},"USC":{"title":"15","section":"3706"},"authorizationTypes":{"USC":true},"usc":{"title":"15","section":"3706"}},{"USC":{"title":"15","section":"7501 et seq."},"authorizationTypes":{"USC":true},"usc":{"title":"15","section":"7501 et seq."}},{"USC":{"title":"42","section":"7701 et seq."},"authorizationTypes":{"USC":true},"usc":{"title":"42","section":"7701 et seq."}},{"USC":{"title":"42","section":"15701"},"authorizationTypes":{"USC":true},"usc":{"title":"42","section":"15701"}},{"USC":{"title":"47","section":"1443"},"authorizationTypes":{"USC":true},"usc":{"title":"47","section":"1443"}}]}</t>
  </si>
  <si>
    <t>To provide scientific and engineering research and technology transfer for measurement and standards.</t>
  </si>
  <si>
    <t>Institutions of higher education (e.g. universities and colleges), professional institutes and associations, nonprofit organizations, State and local governments, laboratories, and commercial organizations.</t>
  </si>
  <si>
    <t>Universities, colleges, professional institutes and associations, nonprofit organizations, State and local governments, and commercial organizations.</t>
  </si>
  <si>
    <t>{"description":"Applicants must have and demonstrate scientific competence in areas of research for which grants are requested.  Costs will be determined in accordance with applicable cost principles found at 2 CFR Part 200, Subpart E.","isApplicable":true}</t>
  </si>
  <si>
    <t>{"description":"Applicants should reply to Notices of Funding Opportunities posted at www.grants.gov."}</t>
  </si>
  <si>
    <t>Award process based upon published selection criteria.</t>
  </si>
  <si>
    <t xml:space="preserve">Regular programs approval times are from 6 to 9 months. </t>
  </si>
  <si>
    <t>Future or continued funding will be at the discretion of NIST, based on such factors as satisfactory performance and the availability of funds. Renewals are competed whereas continuations of multi-year agreements are not subject to further competition.</t>
  </si>
  <si>
    <t>{"awarded":"other","description":"Usually one to five years in length. ","awardedDescription":"Automated Standard Application for Payment System (ASAP)"}</t>
  </si>
  <si>
    <t>[{"code":"program","isSelected":true,"description":"Semi-annual and final program and financial status reports are required; unless specified in award document. "},{"code":"cash","isSelected":true,"description":"Semi-annual and final program and financial status reports are required; unless specified in award document. \r\n"},{"code":"progress","isSelected":true,"description":"Semi-annual and final program and financial status reports are required; unless specified in award document. "},{"code":"expenditure","isSelected":true,"description":"Semi-annual and final program and financial status reports are required; unless specified in award document."},{"code":"performanceMonitoring","isSelected":true,"description":"Semi-annual and final program and financial status reports are required; unless specified in award document. "}]</t>
  </si>
  <si>
    <t>All financial and programmatic records are required to be  retained by recipient and subawardees in accordance with 2 CFR 200.333.</t>
  </si>
  <si>
    <t>13-4650-0-4-376;13-0515-0-1-376;13-0525-0-1-376;13-0500-0-1-376;</t>
  </si>
  <si>
    <t>(Project Grants) FY 17$84,360,992.00; FY 18 est $94,429,081.00; FY 19 est $33,598,000.00; FY 16$103,608,000.00; - Assistance Type includes PROJECT GRANTS/Project Grants</t>
  </si>
  <si>
    <t>{"list":[{"fiscalYear":2016,"description":"68122941 103608000"},{"fiscalYear":2018,"description":"94429081"},{"fiscalYear":2019,"description":"33598000"}],"isApplicable":true}</t>
  </si>
  <si>
    <t>Leon Sampson100 Bureau Drive, Mail Stop 1650 _x000D_
, Gaithersburg, MD 20899 Email:&lt; a href='mailto:leon.sampson@nist.gov'&gt;leon.sampson@nist.gov&lt;/a&gt;Phone: 301-975-3086;</t>
  </si>
  <si>
    <t xml:space="preserve">11.604 Standard Reference Materials; 11.601 Calibration Program; 11.606 Weights and Measures Service; 11.603 National Standard Reference Data System; </t>
  </si>
  <si>
    <t>Criteria vary with competition. Specific criteria are listed in Notices of Funding Opportunities posted at www.grants.gov.</t>
  </si>
  <si>
    <t>https://beta.sam.gov/fal/d8030d0a556c45c58b7972d6c7048fb5/view</t>
  </si>
  <si>
    <t xml:space="preserve">Standards Information Center </t>
  </si>
  <si>
    <t>(SIC)</t>
  </si>
  <si>
    <t>{"list":[{"act":{"description":"Public Law 96-39, Trade Agreements Act of 1979"},"USC":{"title":"19","section":"2544"},"authorizationTypes":{"USC":true},"usc":{"title":"19","section":"2544"}}]}</t>
  </si>
  <si>
    <t>To serve as a standards and conformity assessment information center and referral service. To respond to inquiries, develop and publish lists,  and guidance on standards and related information, and to provide regulatory and certification information to U.S. exporters and manufacturers.  To serve as the inquiry point for requests for information regarding standards-related activities, whether adopted or proposed, within the United States</t>
  </si>
  <si>
    <t>State and local government, private, public, profit organizations, nonprofit institutions and individuals.</t>
  </si>
  <si>
    <t>State and local government, private, public, profit organizations, nonprofit institutions and individuals will benefit.</t>
  </si>
  <si>
    <t>{"description":"Inquiries may be made by letter to the Standards Information Center, 100 Bureau Drive, Stop 2100, Gaithersburg, MD 20899-2100, or by email to standardsinfo@nist.gov"}</t>
  </si>
  <si>
    <t>{"awarded":"other","description":"Depends on the nature of the request.  Response time for 90 percent of the inquiries ranges from immediate to several weeks. Trade related inquiries that depend on information from abroad may take longer for response.","awardedDescription":"Not Applicable."}</t>
  </si>
  <si>
    <t xml:space="preserve">(Formula Grants) FY 17$250,000.00; FY 18 est $250,000.00; FY 19 est $250,000.00; FY 16$250,000.00; - </t>
  </si>
  <si>
    <t>Kerry Miles100 Bureau Drive, Gaithersburg, MD 20899 Email:&lt; a href='mailto:Kerry.Miles@nist.gov'&gt;Kerry.Miles@nist.gov&lt;/a&gt;Phone: 3019755571;</t>
  </si>
  <si>
    <t>https://www.nist.gov/standardsgov/what-we-do/trade-regulatory-programs/standards-information-center</t>
  </si>
  <si>
    <t xml:space="preserve">11.606 Weights and Measures Service; </t>
  </si>
  <si>
    <t>https://beta.sam.gov/fal/0ea74927c8354f21bfedb7786f0462ed/view</t>
  </si>
  <si>
    <t>Manufacturing Extension Partnership</t>
  </si>
  <si>
    <t>{"list":[{"act":{"description":"National Institute of Standards and Technology (NIST) Act, 15 U.S.C. § 271 et seq., as amended by the American Innovation and Competitiveness Act (AICA), Public Law 114-329   "},"USC":{"title":"15","section":"278k"},"authorizationTypes":{"USC":true},"usc":{"title":"15","section":"278k"}},{"USC":{"title":"15","section":"278k-1"},"authorizationTypes":{"USC":true},"usc":{"title":"15","section":"278k-1"}},{"USC":{"title":"15","section":"278l"},"authorizationTypes":{"USC":true},"usc":{"title":"15","section":"278l"}}]}</t>
  </si>
  <si>
    <t xml:space="preserve">Enhance competitiveness, productivity, and technological performance in United States manufacturing._x000D_
Establish, maintain, and support Manufacturing Extension Centers and services, the functions of which are to improve the competitiveness of firms by accelerating the usage of appropriate manufacturing technology by smaller_x000D_
U.S. based manufacturing firms, and partner with the States in developing such technical assistance programs and services for their manufacturing base._x000D_
</t>
  </si>
  <si>
    <t>COOPERATIVE AGREEMENTS;DISSEMINATION OF TECHNICAL INFORMATION</t>
  </si>
  <si>
    <t>For MEP Center projects under 15 U.S.C. § 278k, eligible applicants shall be U.S.­based nonprofit institutions or organizations or a consortium thereof; institutions of higher education; or a State, U.S. territory, local or tribal government,  or groups thereof. Applicants must contribute at least 50 percent of the proposed service's capital, annual operating and maintenance costs. For competitive awards under 15 U.S.C. § 278k-1, eligible applicants are existing MEP Centers. For extension service planning and pilot services agreements under 15 U.S.C. § 278l, eligible applicants shall be State governments or State- affiliated nonprofit organizations. For multi­state regional planning and pilot services agreements, eligible applicants shall be State and local governments, representing either themselves or a consortium of States, or appropriate private or public nonprofit organizations, operating on behalf of a consortium of States or as a representative of States.</t>
  </si>
  <si>
    <t>Beneficiary shall be U.S.-based manufacturing firms, especially smaller companies.</t>
  </si>
  <si>
    <t>{"description":"An applicant for Manufacturing Extension Center must submit a proposal in accordance with the Notice of Funding Opportunity (NOFO), which requires that applicants provide assurance that they will contribute 50 percent or more of the proposed Center's capital, annual operating and maintenance costs. Proposals also must contain sufficient information regarding management, technical, and technology strengths sufficient for a formal merit review of the proposal in accordance with the requirements set forth in the applicable NOFO. Applicants must have and demonstrate competence in areas for which financial assistance is requested. Costs will be determined in accordance with applicable cost principles found in 2 CFR 200 - Uniform Administrative Requirements, Cost Principles, and Audit Requirements for Federal Awards.","isApplicable":true}</t>
  </si>
  <si>
    <t>{"environmentalImpact":{"reports":[{"isSelected":true,"reportCode":"otherRequired"}]},"description":"The extension service planning and pilot testing portion of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For Manufacturing Extension Centers there is no formal preapplication process. Environmental impact information is not required for the MEP Center program. The MEP Center program is excluded from coverage under E.O. 12372."}</t>
  </si>
  <si>
    <t>{"description":"Applicants must submit proposals in accordance with deadlines and other details as published in formal program announcements including Standard Form 424 and Commerce Department Form 511. Applicants for Manufacturing Extension Centers must follow the format set out in the applicable Federal Register Notice and accompanying Notice of Funding Opportunity. Applicants for other programs must follow the format set out in the applicable Notice of Funding Opportunity."}</t>
  </si>
  <si>
    <t>All timely submitted and qualified proposals are reviewed by a NIST selection panel. For proposals for Manufacturing Extension Centers, the finalists' proposals are selected on the basis of published evaluation criteria, and may undergo a site visit. For proposals for competitive awards, proposals are selected on the basis of published evaluation criteria, and may undergo a site visit. For proposals for extension services planning and pilot testing, proposals are selected on the basis of published evaluation criteria.</t>
  </si>
  <si>
    <t>Consult the applicable Federal Register Notice and/or Notice of Funding Opportunity or contact the MEP headquarters for application deadlines.</t>
  </si>
  <si>
    <t>For MEP Centers, future or continued funding will be based on availability of funds, on satisfactory performance, and are subject to re-competition every ten (10) years. Other awards are not eligible for renewal.</t>
  </si>
  <si>
    <t>{"types":{"moe":false,"formula":true,"matching":true},"formula":{"title":"","chapter":"15","part":"278","subPart":"","publicLaw":"","description":""},"matching":{"requirementFlag":"voluntary","percent":"0","description":"For MEP Center projects under 15 U.S.C. § 278k, applicants must contribute at least 50 percent of the proposed service's capital, annual operating and maintenance costs. For competitive awards under 15 U.S.C. § 278k-1, there is not a matching share requirement.  For extension service planning and pilot services agreements under 15 U.S.C. § 278l, there is not a matching requirement."},"moe":{"description":""}}</t>
  </si>
  <si>
    <t>{"awarded":"other","description":"For extension service planning and pilot­testing agreements, one year. For Manufacturing Extension Centers, duration of support is up to 10 years, based upon continued positive evaluations in accordance with 15 U.S.C. § 278k(g). For competitive awards, up to three years. ","awardedDescription":"On a reimbursable basis as expenses are incurred by the center."}</t>
  </si>
  <si>
    <t>[{"code":"program","isSelected":true,"description":"Quarterly progress and semiannual financial reports are required."},{"code":"cash","isSelected":true,"description":"Quarterly progress and financial reports are required. Each request for reimbursement must be accompanied by a report of applicant's cost-share contribution. "},{"code":"progress","isSelected":true,"description":"Quarterly progress and financial reports are required. Each request for reimbursement must be accompanied by a report of applicant's cost-share contribution. "},{"code":"expenditure","isSelected":true,"description":"Quarterly progress and financial reports are required. Each request for reimbursement must be accompanied by a report of applicant's cost-share contribution. "},{"code":"performanceMonitoring","isSelected":true,"description":"Each awardee receives an annual performance review prior to renewal of federal funding.  In addition, 15 USC 278k requires each awardee to be reviewed by an external panel during years three and six and every two years thereafter."}]</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</si>
  <si>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</si>
  <si>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All financial and programmatic records of awardees  or subawardees are required to be retained in accordance with 2 CFR 200.333.</t>
  </si>
  <si>
    <t>13-0525-0-1-376;</t>
  </si>
  <si>
    <t>(Cooperative Agreements) FY 17$124,845,000.00; FY 18 est $125,965,000.00; FY 19 est $0.00; FY 16$121,363,000.00; - Dissemination of Technical Information</t>
  </si>
  <si>
    <t>Individual awards for extension service planning and pilot testing and special project agreements generally range between $25,000  and $100,000. Awards for Manufacturing Extension Centers generally range between of $500,000 to $15,000,000 annually.  Competitive awards generally range between $500,000 and $1,000,000 annually.</t>
  </si>
  <si>
    <t>Program regulations are codified at 15 CFR 290-92. A Federal Register Notice and accompanying Notice of Funding Opportunity announcing the request for proposals from qualified organizations will be published when funds are available.</t>
  </si>
  <si>
    <t>Carroll Thomas100 Bureau Drive Stop 4800, Gaithersburg, MD 20899-4800 Email:&lt; a href='mailto:carroll.thomas@nist.gov'&gt;carroll.thomas@nist.gov&lt;/a&gt;Phone: 301-975-4676;</t>
  </si>
  <si>
    <t>http://www.mep.nist.gov</t>
  </si>
  <si>
    <t xml:space="preserve">11.303 Economic Development Technical Assistance; 59.037 Small Business Development Centers; 43.002 Aeronautics; </t>
  </si>
  <si>
    <t>Proposals are selected on the basis of merit.  For MEP Centers, selection criteria are published in the Federal Register Notice and accompanying Notice of Funding Opportunity. For other programs, selection criteria are published in the Notice of Funding Opportunity.</t>
  </si>
  <si>
    <t>https://beta.sam.gov/fal/3d5ea9b5dc6a4594a011b7091670a835/view</t>
  </si>
  <si>
    <t>Advanced Technology Program</t>
  </si>
  <si>
    <t>(ATP)</t>
  </si>
  <si>
    <t>{"list":[{"act":{"description":"Appropriation Acts"},"authorizationTypes":{"act":true}}]}</t>
  </si>
  <si>
    <t>To work in partnership with industry to foster the development and broad dissemination of challenging, high-risk technologies that offer the potential for significant, broad-based economic benefits for the nation.</t>
  </si>
  <si>
    <t>U.S. businesses and U.S. joint research and development ventures. Foreign-owned businesses are eligible for funding, provided they meet the requirements of Public Law 102-245, Sec. 201(c)(6-7). Universities, government laboratories (excluding any NIST laboratory), independent research organizations, and/or nonprofit organizations, may participate as a member of a joint venture that includes at least two separately owned for-profit companies, both of which are substantially involved in the R&amp;D and both contributing towards the matching-fund requirement.</t>
  </si>
  <si>
    <t>U.S. businesses and U.S. joint ventures; and foreign-owned businesses that meet the requirements of Public Law 102-245, Section 201(c)(6-7).</t>
  </si>
  <si>
    <t>{"description":"Proposals with statements of work, business plans, and detailed budgets. Costs will be determined in accordance with applicable Federal costs principles found in OMB Circular Nos. A-21 for educational institutions, A-122 for nonprofit organizations, 48 CFR 31 for commercial organizations, and 45 CFR 74, Appendix E for hospitals.","isApplicable":true}</t>
  </si>
  <si>
    <t>{"description":"Proposal are submitted under a multi-stage and sequential review process to reduce the amount of information required at one time. Required information is submitted at different stages as determinations are made by ATP that proposals have high merit based on the selection criteria. These stages in the review process are called \"gates.\" Proposals must pass through each gate in order to receive funding. Proposals should be submitted only in response to formal competition announcements and requests for proposals published in the \"Federal Register\" and \"Federal Funding Opportunity\" available at www.grants.gov."}</t>
  </si>
  <si>
    <t>Competitive award process based upon published selection criteria.</t>
  </si>
  <si>
    <t>{"flag":"no","description":"Deadlines for proposal submissions are contained in the formal competition announcements and requests for proposals published in the \"Federal Register\" and \"Federal Funding Opportunity\" available at www.grants.gov.","list":[{"description":"N/A This program has been discontinued."}]}</t>
  </si>
  <si>
    <t>120 to 180 days.</t>
  </si>
  <si>
    <t>ATP awards may be renewed within the statutory time limitation based on satisfactory performance and availability of funds from Congress.</t>
  </si>
  <si>
    <t>{"awarded":"other","description":"Funding for joint research and development ventures may be provided for no more than five years. Funds for single company awards may not exceed three years. The funds are released on an advance payment basis. Continued funding is contingent on satisfactory performance and availability of appropriated funding from Congress.","awardedDescription":"This program has been discontinued."}</t>
  </si>
  <si>
    <t>Documents, papers, and financial records are required to remain available to the Federal government for 3 years from the date of submission of the final financial status report. All financial and programmatic records, supporting documents, statistical reports, and other records of recipients are required to be maintained in accordance with the terms of the agreement.</t>
  </si>
  <si>
    <t>(Formula Grants) FY 17$0.00; FY 18 est $0.00; FY 19 est $0.00; FY 16$21,000.00; - This program has been discontinued.</t>
  </si>
  <si>
    <t>{"flag":"none","description":"Advanced Technology Program, National Institute of Standards and Technology, 100 Bureau Drive Stop 4701 Gaithersburg, MD 20899-4701.  Telephone: (1-800) ATP-FUND. Fax: (301) 926-9524.  E-mail: tip@nist.gov."}</t>
  </si>
  <si>
    <t>Heather Mayton100 Bureau Drive_x000D_
, Gaithersburg, MD 20899 Email:&lt; a href='mailto:Heather.Mayton@nist.gov'&gt;Heather.Mayton@nist.gov&lt;/a&gt;Phone: 3019754429;</t>
  </si>
  <si>
    <t>http://www.nist.gov</t>
  </si>
  <si>
    <t>May 01,2009</t>
  </si>
  <si>
    <t>https://beta.sam.gov/fal/23141fa68a204810a5c002e005191513/view</t>
  </si>
  <si>
    <t xml:space="preserve">Technology Innovation Program (TIP) </t>
  </si>
  <si>
    <t>(TIP)</t>
  </si>
  <si>
    <t>{"list":[{"act":{"description":"The America Creating Opportunities to Meaningfully Promote Excellence in Technology, Education, and Science (COMPETES) Act"},"publicLaw":{"congressCode":"110","number":"69"},"USC":{"title":"15","section":"278n"},"authorizationTypes":{"USC":true,"act":true,"publicLaw":true},"usc":{"title":"15","section":"278n"}}]}</t>
  </si>
  <si>
    <t>Technology Innovation Program (TIP), is a cost-shared federal financial assistance program to support, promote, and accelerate innovation in the United States through high-risk, high-reward research in areas of critical national need.</t>
  </si>
  <si>
    <t>A U.S.-owned, single,  small-sized ormedium-sized company doing a majority  of its business in the UnitedStates or a joint venture  may apply for TIP funding. Members of jointventures  that are companies must also be doing a majority of their business in the United States.  In addition, a company  incorporated inthe United States that has a parent company  incorporated in another country may apply as either a  single applicant or a joint venture memberprovided that  certain requirements are met. Institutions of higher education, national laboratories, governmental laboratories  (not including NIST), and nonprofit research institutions  may also participate as a member of a joint venture.</t>
  </si>
  <si>
    <t>A U.S.-owned, single, small-sized or medium-sized company doing a majority of its business in the United States or a joint venture may apply for TIP funding. Members of joint ventures that are companies must also be doing a majority of their business in the United States.  In addition, a company incorporated in the United States that has a parent company incorporated in another country may apply as either a single applicant or a joint venture member provided that certain requirements are met. Institutions of higher education, national laboratories, governmental laboratories (not including NIST), and nonprofit research institutions may also participate as a member of a joint venture.</t>
  </si>
  <si>
    <t>{"description":"Proposals require statements of work and detailed budgets.  Costs will be determined in accordance with applicable federal cost principles found in OMB Circular Nos. A-21 for institutions of higher education, A-122 for nonprofit organizations, 48 C.F.R. 31 for commercial organizations, and 45 C.F.R. 74, Appendix E for hospitals.","isApplicable":true}</t>
  </si>
  <si>
    <t>{"description":"Proposals are submitted in response to formal competition announcements and requests for proposals published in the Federal Register and Grants.gov.  Proposals must be prepared in accordance with the instructions in the TIP Proposal Preparation Kit."}</t>
  </si>
  <si>
    <t>Competitive award process based upon published evaluation and award criteria.</t>
  </si>
  <si>
    <t>TIP awards may be renewed within the statutory time limitation based on satisfactory performance and availability of funds.</t>
  </si>
  <si>
    <t>{"types":{"moe":false,"formula":true,"matching":true},"formula":{"title":"","chapter":"15","part":"296","subPart":"","publicLaw":"","description":""},"matching":{"requirementFlag":"voluntary","percent":"50","description":"Recipients must cost share at least 50 percent of the yearly total project costs (direct plus all of the indirect costs). "},"moe":{"description":""}}</t>
  </si>
  <si>
    <t>{"awarded":"other","description":"Single recipients may receive TIP funding for up to 3 years.  Joint venture recipients may receive funding for up to 5 years.","awardedDescription":"Automated Standard Application for Payment System (ASAP). "}</t>
  </si>
  <si>
    <t>[{"code":"program","isSelected":true,"description":"Quarterly technical performance, impact assessment, and financial reports. "},{"code":"cash","isSelected":true,"description":"Quarterly and financial reports. "},{"code":"progress","isSelected":true,"description":"Quarterly technical performance, impact assessment reports. "},{"code":"expenditure","isSelected":true,"description":"Quarterly financial reports. "},{"code":"performanceMonitoring","isSelected":true,"description":"Quarterly technical performance and impact assessment reports. "}]</t>
  </si>
  <si>
    <t>{"isApplicable":true,"description":"Audits of all recipients shall be conducted in accordance with Government Auditing Standards (GAS) issued by the Comptroller General of the United States (the Yellow Book).  TIP recipients covered under OMB Circular No. A-133, Audits of States, Local Governments, and Nonprofit Organizations, should have an audit performed in accordance with the requirements of the OMB Circular."}</t>
  </si>
  <si>
    <t>All financial and programmatic records are required to remain available to the federal government for 3 years from the date of submission of the final financial status report.</t>
  </si>
  <si>
    <t xml:space="preserve">(Project Grants (Cooperative Agreements)) FY 17$106,000.00; FY 18 est $4,000.00; FY 19 est $0.00; FY 16$83,000.00; - </t>
  </si>
  <si>
    <t xml:space="preserve">New program; therefore, no range and average available. </t>
  </si>
  <si>
    <t>{"list":[{"fiscalYear":2017,"description":"program discontinued"},{"fiscalYear":2018,"description":"program discontinued"},{"fiscalYear":2016,"description":"program discontinued 83000"}],"isApplicable":true}</t>
  </si>
  <si>
    <t>Implementing regulations are published at 15 C.F.R. Part 296.  The TIP Proposal Preparation Kit is available at www.nist.gov/tip/helpful.html .  This program is also subject to the provisions of 15 C.F.R. Part 14.</t>
  </si>
  <si>
    <t>{"flag":"appendix","description":"Technology Innovation Program, National Institute of Standards and Technology, 100 Bureau Drive, Stop 4701, Gaithersburg, MD  20899-4701.  Telephone: 1 (888) 847-6478.  Fax: (301) 926-9524.  Email:  tip@nist.gov ."}</t>
  </si>
  <si>
    <t>Heather Mayton100 Bureau Drive, Gaithersburg, MD 20899 Email:&lt; a href='mailto:Heather.Mayton@nist.gov'&gt;Heather.Mayton@nist.gov&lt;/a&gt;Phone: 301-975-4429;</t>
  </si>
  <si>
    <t>Prior to discontinuation, proposals were selected for funding based on the evaluation criteria listed in 15 C.F.R. § 296.21 and the award criteria listed in 15 C.F.R. § 296.22.  Additionally, no proposal was funded unless TIP determined that it has scientific and technical merit and that the proposed research has strong potential for addressing a societal challenge within the TIP-identified areas of critical national need.</t>
  </si>
  <si>
    <t>https://beta.sam.gov/fal/a298bfef91b3431896b6094d936742b1/view</t>
  </si>
  <si>
    <t>Arrangements for Interdisciplinary Research Infrastructure</t>
  </si>
  <si>
    <t>{"list":[{"act":{"description":"National Institute of Standards and Technology (NIST) Act, 15 U.S.C. et seq.\r\nTrade Act, 19 U.S.C. 19 U.S.C. 2343 - 45"},"USC":{"title":"15","section":"271, et seq., National Institute of Standards and Technology Act, as amended"},"authorizationTypes":{"USC":true},"usc":{"title":"15","section":"271, et seq., National Institute of Standards and Technology Act, as amended"}},{"USC":{"title":"15","section":"3706"},"authorizationTypes":{"USC":true},"usc":{"title":"15","section":"3706"}}]}</t>
  </si>
  <si>
    <t>To establish an strengthen new and/or existing centers, consortia, or other arrangements for interdisciplinary research infrastructure where NIST, academic, industry and/or other federal researchers will collaborate on emerging areas of basic and applied research on innovations in measurement science, standards, technology, and/or data.</t>
  </si>
  <si>
    <t xml:space="preserve">Public and private institutions of higher education, public and private hospitals, and other quasi-public and private non-profit organizations such as, but not limited to, community action agencies, research institutes, educational associations, and health centers. The term may include commercial organizations, foreign or international organizations (such as agencies of the United Nations) which are recipients, subrecipients, or contractors or subcontractors of recipients or subrecipients at the discretion of the DoC. The term does not include government-owned contractor-operated facilities or research centers providing continued support for mission-oriented, large-scale programs that are government-owned or controlled, or are designated as federally-funded research and development centers.  </t>
  </si>
  <si>
    <t>Public and private institutions of higher education, public and private hospitals, and other quasi-public and private non-profit organizations such as, but not limited to, community action agencies, research institutes, educational associations, and health centers. The term may include commercial organizations, foreign or international organizations (such as agencies of the United Nations) which are recipients, subrecipients, or contractors or subcontractors of recipients or subrecipients at the discretion of the DoC. The term does not include government-owned contractor-operated facilities or research centers providing continued support for mission-oriented, large-scale programs that are government-owned or controlled, or are designated as federally-funded research and development centers.institutions of research and/or education, professional institutes and associations, non-profit organizations, state and local governments, and commercial organizations.</t>
  </si>
  <si>
    <t>{"description":"Any credentials/documentation in addition to those required by 2 CFR Part 200 will be described in the applicable Notice of Funding Opportunity.","isApplicable":true}</t>
  </si>
  <si>
    <t>{"description":"Applicants should reply to specific Notices of Funding Opportunities posted at www.grants.gov."}</t>
  </si>
  <si>
    <t>Regular programs approval times are from 3 to 6 months.</t>
  </si>
  <si>
    <t xml:space="preserve">Future or continued funding will be at the discretion of NIST, based on such factors as satisfactory performance and the availability of funds. Renewals are competed whereas continuations of multi-year agreements are not subject to further competition._x000D_
_x000D_
</t>
  </si>
  <si>
    <t>{"awarded":"other","description":"Usually one to five years in length. \r\n","awardedDescription":"Automated Standard Application for Payment System (ASAP).\r\n"}</t>
  </si>
  <si>
    <t>[{"code":"program","isSelected":true,"description":"Quarterly and final financial status reports are required; unless specified in the award document. From time to time, and in accordance with the Uniform Administrative Requirements and other terms and conditions governing the award, the recipient may need to submit property and patent reports."},{"code":"cash","isSelected":true,"description":"Quarterly and final financial status reports are required; unless specified in the award document.  "},{"code":"progress","isSelected":true,"description":"Annual technical progress reports are required; unless specified in the award document.  "},{"code":"expenditure","isSelected":true,"description":"Quarterly and final financial status reports are required; unless specified in the award document.  Annual technical progress reports are required; unless specified in the award document.  From time to time, and in accordance with the Uniform Administrative Requirements and other terms and conditions governing the award, the recipient may need to submit property and patent reports."},{"code":"performanceMonitoring","isSelected":false,"description":""}]</t>
  </si>
  <si>
    <t>{"isApplicable":true,"description":"NIST, the DoC Office of Inspector General or another authorized Federal agency may conduct an audit of an award at any time.\r\n"}</t>
  </si>
  <si>
    <t>All financial and programmatic records of are required to be retained by recipients and subawardees in accordance with 2 CFR 200.333.</t>
  </si>
  <si>
    <t>13-0500-0-0-000;</t>
  </si>
  <si>
    <t xml:space="preserve">(Cooperative Agreements) FY 17$54,239,943.00; FY 18 est $22,229,000.00; FY 19 est $22,052,000.00; FY 16$20,794,433.00; - </t>
  </si>
  <si>
    <t>Dependent upon nature and type of grant</t>
  </si>
  <si>
    <t>Margaret Phillips100 Bureau Drive_x000D_
, Gaithersburg, MD 20899 Email:&lt; a href='mailto:Margaret.Phillips@nist.gov'&gt;Margaret.Phillips@nist.gov&lt;/a&gt;Phone: 3019754350;Heather Mayton100 Bureau Drive, Gaithersburg, MD 21754 Email:&lt; a href='mailto:Heather.Mayton@nist.gov'&gt;Heather.Mayton@nist.gov&lt;/a&gt;Phone: 3019754429;</t>
  </si>
  <si>
    <t>Criteria vary with competition. Specific criteria listed in the Notices of Funding Opportunities posted at www.grants.gov.</t>
  </si>
  <si>
    <t>Sep 21,2013</t>
  </si>
  <si>
    <t>https://beta.sam.gov/fal/4684d0096dc04168895cd63ab239ae28/view</t>
  </si>
  <si>
    <t>Science, Technology, Business and/or Education Outreach</t>
  </si>
  <si>
    <t>{"list":[{"act":{"description":"Act, 15 U.S.C 272(b) and (c)\r\n15 U.S.C. 638\r\nAid to Small Business, Research and Development, 15 U.S.C. 638\r\n\r\n"},"USC":{"title":"15","section":"272, National Institute of Standards and Technology Act, as amended"},"authorizationTypes":{"USC":true},"usc":{"title":"15","section":"272, National Institute of Standards and Technology Act, as amended"}},{"USC":{"title":"15","section":"278g-1"},"authorizationTypes":{"USC":true},"usc":{"title":"15","section":"278g-1"}},{"USC":{"title":"15","section":"278g-2"},"authorizationTypes":{"USC":true},"usc":{"title":"15","section":"278g-2"}},{"USC":{"title":"15","section":"638, Aid to Small Business, Research and Development"},"authorizationTypes":{"USC":true},"usc":{"title":"15","section":"638, Aid to Small Business, Research and Development"}}]}</t>
  </si>
  <si>
    <t xml:space="preserve">To evaluate the benefits and impacts of NIST research and development efforts and/or evaluate and/or stimulate technological innovation in the private sector, strengthen the role of small businesses in meeting Federal research and development needs, and/or  increase private sector commercialization of innovations derived from NIST research and development efforts and/or NIST’s Small Business Innovation Research Program; also, to support innovative approaches and methods for science and/or technology education._x000D_
_x000D_
</t>
  </si>
  <si>
    <t>Public and private institutions of higher education, public and private hospitals, and other quasi-public and private non-profit organizations such as, but not limited to, community action agencies, research institutes, educational associations, and health centers. The term may include commercial organizations, foreign or international organizations (such as agencies of the United Nations) which are recipients, subrecipients, or contractors or subcontractors of recipients or subrecipients at the discretion of the DoC. The term does not include government-owned contractor-operated facilities or research centers providing continued support for mission-oriented, large-scale programs that are government-owned or controlled, or are designated as federally-funded research and development centers</t>
  </si>
  <si>
    <t>Public and private institutions of higher education, public and private hospitals, and other quasi-public and private non-profit organizations such as, but not limited to, community action agencies, research institutes, educational associations, and health centers. The term may include commercial organizations, foreign or international organizations (such as agencies of the United Nations) which are recipients, subrecipients, or contractors or subcontractors of recipients or subrecipients at the discretion of the DoC. The term does not include government-owned contractor-operated facilities or research centers providing continued support for mission-oriented, large-scale programs that are government-owned or controlled, or are designated as federally-funded research and development centers.nstitutions of research and/or education, professional institutes and associations, non-profit organizations, state and local governments, and commercial organizations</t>
  </si>
  <si>
    <t>{"description":"Any required credentials/documentation will be announced in a federal funding opportunity announcement.","isApplicable":true}</t>
  </si>
  <si>
    <t>{"description":"Applicants should reply to Notices of Funding Opportunities at posted at www.grants.gov."}</t>
  </si>
  <si>
    <t xml:space="preserve">Regular programs approval times are from 3 to 6 months._x000D_
_x000D_
</t>
  </si>
  <si>
    <t>{"awarded":"other","description":"Usually one to five years in length.","awardedDescription":" Automated Standard Application for Payment System (ASAP)."}</t>
  </si>
  <si>
    <t>[{"code":"program","isSelected":true,"description":"Quarterly and final financial status reports are required; unless specified in the award document.  Annual technical progress reports are required; unless specified in the award document.  From time to time, and in accordance with the Uniform Administrative Requirements and other terms and conditions governing the award, the recipient may need to submit property and patent reports."},{"code":"cash","isSelected":false,"description":""},{"code":"progress","isSelected":false,"description":""},{"code":"expenditure","isSelected":false,"description":""},{"code":"performanceMonitoring","isSelected":false,"description":""}]</t>
  </si>
  <si>
    <t>{"isApplicable":true,"description":"NIST, the DoC Office of Inspector General or another authorized Federal agency may conduct an audit of an award at any time.\r\n\r\n"}</t>
  </si>
  <si>
    <t>All financial and programmatic records are required to be retained by recipients and awardees in accordance with 2 CFR 200.333.</t>
  </si>
  <si>
    <t>13-0525-0-1-376;13-0500-0-1-376;</t>
  </si>
  <si>
    <t xml:space="preserve">(Cooperative Agreements) FY 17$19,740,065.00; FY 18 est $23,521,919.00; FY 19 est $49,907,000.00; FY 16$18,424,889.00; - </t>
  </si>
  <si>
    <t>Brandi Toliver100 Bureau Drive, Gaithersburg, MD 20899 Email:&lt; a href='mailto:Brandi.Toliver@nist.gov'&gt;Brandi.Toliver@nist.gov&lt;/a&gt;Phone: 301-975-2371;Mary Clague100 Bureau Drive, Gaithersburg, MD 20899 Email:&lt; a href='mailto:Mary.Clague@nist.gov'&gt;Mary.Clague@nist.gov&lt;/a&gt;Phone: 3019754188;</t>
  </si>
  <si>
    <t>Criteria vary with competition. Specific criteria are listed in the Notices of Funding Opportunities posted at www.grants.gov.</t>
  </si>
  <si>
    <t>https://beta.sam.gov/fal/bee635e588c34072bb8fa3a4f5923f04/view</t>
  </si>
  <si>
    <t>Minority Business Resource Development</t>
  </si>
  <si>
    <t>MINORITY BUSINESS DEVELOPMENT AGENCY, COMMERCE, DEPARTMENT OF</t>
  </si>
  <si>
    <t>{"list":[{"USC":{"title":"15","section":"1512"},"executiveOrder":{"description":"11625, October 13, 1971"},"authorizationTypes":{"USC":true,"executiveOrder":true},"usc":{"title":"15","section":"1512"}}]}</t>
  </si>
  <si>
    <t>The objectives of the overall program are to 1) provide financial assistance awards for projects that affect or contribute to the establishment, preservation and strengthening of minority business enterprises (MBEs) as directed by congressional mandate, and 2) promote the development of novel approaches to increasing the strategic growth and global competitiveness of MBEs through the administration of pilot or demonstration  projects.</t>
  </si>
  <si>
    <t xml:space="preserve">Applicants eligible to provide services under pilot or demonstration projects are nonprofit organizations, for-profit firms, State and local governments, Native American Tribal entities, and educational institutions.   Applicants for congressionally mandated projects are those specifically identified in applicable legislation. </t>
  </si>
  <si>
    <t>Congressionally mandated award beneficiaries are members of the minority business community.  Pilot or demonstration project beneficiaries are minority business enterprises.</t>
  </si>
  <si>
    <t>{"description":"Recipients are subject to the administrative requirements contained in 15 CFR Part 14 or 15 CFR Part 24, depending on the type of recipient. Eligible costs under the award will be determined in accordance with 2 C.F.R. part 220 (2007) (OMB Circular A-21, “Cost Principles for Educational Organizations), 2 C.F.R. part 225 (2007) (OMB Circular A-87, “Cost Principles for State, Local and Indian Tribal Governments) and 2 C.F.R. part 230 (2007) (OMB Circular A-122, “Cost Principles for Nonprofit Organizations). ","isApplicable":true}</t>
  </si>
  <si>
    <t>{"environmentalImpact":{"reports":[{"isSelected":true,"reportCode":"otherRequired"}]},"description":"MBDA will conduct a pre-application conference for all grant competitions."}</t>
  </si>
  <si>
    <t>{"description":"Application packages will be made available on Grants.gov.  Applicants must submit a program narrative, and applicable standard forms (SF) and Department of Commerce (DOC) forms."}</t>
  </si>
  <si>
    <t>MBDA makes the funding recommendation to the Grants Officer. The Grants Officer will review the recommendation, process the funding request and execute the notice of award.  Name checks, verification of academic credentials and pre-award audits may be required of the recipient prior to award. Electronic notification of award will be generated and forwarded to the selected recipient by the Grants Officer.</t>
  </si>
  <si>
    <t>Unsuccessful and successful applicants shall be notified in writing.</t>
  </si>
  <si>
    <t xml:space="preserve">All decisions are final. There are no administrative appeals, however, unsuccessful applicants may request debriefing from MBDA. </t>
  </si>
  <si>
    <t>{"types":{"moe":false,"formula":false,"matching":true},"matching":{"requirementFlag":"voluntary","percent":"0","description":"Congressionally mandated awards typically do not require matching funds. Pilot projects may require non-Federal cost-sharing in the form of in-kind contributions, cash and/or program fees. Cost share requirements are outlined in the applicable Federal Register, Federal Funding Opportunity announcement and Grants.gov."}}</t>
  </si>
  <si>
    <t>{"awarded":"other","description":"Congressionally mandated awards are typically funded for a one-year period. Pilot or demonstration projects may be funded as single-year or multi-year awards.","awardedDescription":"Monthly drawdown  of funds available"}</t>
  </si>
  <si>
    <t>[{"code":"program","isSelected":true,"description":"Financial (quarterly and annual) and program compliance and/or performance (semi-annual and final) reports are required. "},{"code":"cash","isSelected":false},{"code":"progress","isSelected":true,"description":"At a minimum, a cmprehensive final report is required."},{"code":"expenditure","isSelected":true,"description":"A completed SF-425 financial report is required quarterly."},{"code":"performanceMonitoring","isSelected":true,"description":"MBDA conducts periodic performance monitoring reviews."}]</t>
  </si>
  <si>
    <t>{"isApplicable":true,"description":"In addition, audits may be conducted by the Department of Commerce Office of Inspector General and by other authorized federal agencies. "}</t>
  </si>
  <si>
    <t>Documents, papers and financial records of grantees or subrecipients relating to the award are required to remain available to the Federal Government for three years from the date of submission of the final financial status report.</t>
  </si>
  <si>
    <t>13-0201-0-1-376;</t>
  </si>
  <si>
    <t xml:space="preserve">(Cooperative Agreements) FY 17$407,668.00; FY 18 est $13,291,873.00; FY 19 est $12,000,000.00; - </t>
  </si>
  <si>
    <t>{"list":[{"fiscalYear":2017,"description":"Met Performance Goals"},{"fiscalYear":2018,"description":"Will meet Performance Goals"},{"fiscalYear":2016,"description":"Exceeded Performance Goals"}],"isApplicable":true}</t>
  </si>
  <si>
    <t>{"flag":"none","description":"Contact Minority Business Development Agency Headquarters"}</t>
  </si>
  <si>
    <t>Nakita Chambers1401 Constitution Avenue NW, Washington, DC 20230 Email:&lt; a href='mailto:nchambers@mbda.gov'&gt;nchambers@mbda.gov&lt;/a&gt;Phone: 2024820065;</t>
  </si>
  <si>
    <t>http://www.mbda.gov</t>
  </si>
  <si>
    <t>May 12,2010</t>
  </si>
  <si>
    <t>https://beta.sam.gov/fal/8691a1999f524a9ab3d5645ffd2bb4a5/view</t>
  </si>
  <si>
    <t>MBDA Business Center - American Indian and Alaska Native</t>
  </si>
  <si>
    <t>{"list":[{"USC":{"title":"15","section":"1512"},"executiveOrder":{"description":"11625"},"authorizationTypes":{"USC":true,"executiveOrder":true},"usc":{"title":"15","section":"1512"}}]}</t>
  </si>
  <si>
    <t>The purpose of the MBDA Business Center - American Indian and Alaska Native program is to provide strategic deal making and business consulting services to eligible American Indian and Alaska Native (AIAN) firms and Minority Business Enterprises (MBEs). This program supports the Agency mission of promoting the growth and competitiveness of U.S. businesses that are minority owned. The program is a key component of MBDA's overall portfolio of minority business development services, focusing on securing large public and/or private sector contracts and financing transactions, stimulating job creation and retention, and facilitating entry to global markets for "eligible minority-owned businesses"</t>
  </si>
  <si>
    <t xml:space="preserve">Applicants eligibile to operate an MBDA Business Center are nonprofit organizations, for-profit firms, State and local governments, Native American Tribal entities, and educational institutions. </t>
  </si>
  <si>
    <t>The MBDA Business Center program serves all eligible minority business enterprises through direct services or through strategic partner referral. Eligible beneficiaries of this program are: Native Americans and Alaska Natives (including Alaska Natives, Alaska Native Corporations and Tribal entities), African Americans, Hispanic Americans, Asian and Pacific Islander Americans, Asian Indians and Hasidic Jews. See 15 C.F.R. § 1400.1-.2 and Executive Order 11625.</t>
  </si>
  <si>
    <t>{"description":"Applicants must submit proof of legal entity, for example, State-issued Certificate of Good Standing, copy of registered Articles of Incorporation, by-laws, IRS 501 (c)(3) tax-exempt letter, authorizing legislation or other evidence of applicant entity legal status. ","isApplicable":true}</t>
  </si>
  <si>
    <t>{"environmentalImpact":{"reports":[{"isSelected":true,"reportCode":"otherRequired"}]},"description":"Preapplication conferences are scheduled for all  MBDA program competitions."}</t>
  </si>
  <si>
    <t>{"description":"All applications must be submitted electronically via Grants.Gov. Applicants must submit a program narrative, detailed budget and budget narrative and applicable standard forms (SF) and Department of Commerce (DOC) forms. Application packages will be made available on Grants.gov."}</t>
  </si>
  <si>
    <t>Each application will be reviewed and evaluated by MBDA. The Agency will make funding recommendations to the Grants Officer. The Grants Officer will review the recommendations, process the funding requests and execute the notices of award. Name checks, verification of academic credentials and pre-award audits may be required of the recipient prior to or following an award. Electronic notification of award will be generated and forwarded to the selected recipient by the Grants Officer.</t>
  </si>
  <si>
    <t xml:space="preserve">Unsuccessful applicants will be notified in writing within ten days of notification to the successful applicant. </t>
  </si>
  <si>
    <t xml:space="preserve">All decisions are final. There are no administrative appeals; however, unsuccessful applicants may request a debriefing from MBDA. </t>
  </si>
  <si>
    <t>MBDA Business Center awards are typically made for a period of five years, with funding renewed on an annual basis at the discretion of MBDA and the Department of Commerce based upon the availability of funds, the recipient’s performance level, and Agency priorities.   In FY18 the AIAN Program ended and there was not a competition.</t>
  </si>
  <si>
    <t>{"types":{"moe":false,"formula":false,"matching":true},"formula":{"title":"","chapter":"","part":"","subPart":"","publicLaw":"","description":""},"matching":{"requirementFlag":"voluntary","percent":"0","description":"Cost share requirements are outlined in the applicable Federal Register Notice and the Announcement of Federal Funding Opportunity. "},"moe":{"description":""}}</t>
  </si>
  <si>
    <t>{"awarded":"other","description":"Awards are generally made for a five-year period, but may be made for a shorter period at the discretion of MBDA. ","awardedDescription":"Renewals are awarded annually and draw-downs are expenses at the applicant's request from ASAP."}</t>
  </si>
  <si>
    <t>[{"code":"program","isSelected":true,"description":"Program compliance reports are required. "},{"code":"cash","isSelected":true,"description":"Financial (semi-annual and annual) reports are required. "},{"code":"progress","isSelected":true,"description":"Performance progress reports (semi-annual and annual/final) are required for each program year. "},{"code":"expenditure","isSelected":false,"description":""},{"code":"performanceMonitoring","isSelected":true,"description":"Performance monitoring will be conducted by MBDA throughout the duration of the award. "}]</t>
  </si>
  <si>
    <t>{"isApplicable":true,"description":"Audits shall be performed in accordance with audit requirements contained in the Uniform Administrative Requirements, Cost Principles and Audit Requirements found in 2 CFR part 200, Subsection F. Recipients expending $750,000 or more in federal funds during the recipient’s fiscal year must conduct a single audit in accordance with guidelines outlined in 2 CFR §§200.500-.520.  For-profit organizations not covered by the audit requirements in 2 CFR §§200.500-.520 are subject to the audit requirements set forth in the terms and conditions of the award.  Recipients that expend less than $750,000 during the recipient’s fiscal year in Federal awards are exempt from Federal audit requirements for that year, except as noted in 2 CFR §200.503, but records must be available for review or audit by appropriate officials of the Federal agency, pass-through entity, and Government Accountability Office (GAO).  Applicants are also reminded that other audits may be conducted by the Department of Commerce Office of Inspector General and by other authorized federal agencies."}</t>
  </si>
  <si>
    <t xml:space="preserve">Documents, papers and financial records of grantees or subrecipients relating to the award are required to remain available to the Federal Government for three years from the date of submission of the final financial status report, unless a longer retention period is required under 15 CFR Section 14.53 or 15 CFR Section 24.42 (depending on the type of recipient). </t>
  </si>
  <si>
    <t>(Cooperative Agreements) FY 18 est $1,320,000.00; FY 16$1,320,000.00; FY 17 est $1,320,000.00;</t>
  </si>
  <si>
    <t xml:space="preserve">$255,000 to $300,000. </t>
  </si>
  <si>
    <t xml:space="preserve">11.805 MBDA Business Center; 11.802 Minority Business Resource Development; </t>
  </si>
  <si>
    <t>Applications submitted are competitively evaluated and awarded. Selection criteria includes such factors as capability and experience of staff assigned to the project, techniques and methodology, resources, costs, and alignment with program priorities. Past performance under an MBDA, Department of Commerce or other federal award may also be considered when selecting proposals for an MBDA Business Center award.   In FY18 the AIAN Program ended and there was not a competition.</t>
  </si>
  <si>
    <t>Apr 24,2012</t>
  </si>
  <si>
    <t>https://beta.sam.gov/fal/d0254d96c9304a32bff1a417312811dc/view</t>
  </si>
  <si>
    <t>MBDA Business Center</t>
  </si>
  <si>
    <t>Business Center Program</t>
  </si>
  <si>
    <t>The purpose of the MBDA Business Center program is to provide strategic deal-making and business consulting services to eligible Minority Business Enterprises (MBEs). This program supports the Agency mission of promoting the growth and global competitiveness of U.S. businesses that are minority-owned. The MBC program is a key component of MBDA’s overall portfolio of minority business development services, focusing on securing large public and/or private contracts and financing transactions, stimulating job creation and retention, and facilitating entry to global markets for eligible minority-owned businesses</t>
  </si>
  <si>
    <t>Applicants eligible to operate MBC projects are nonprofit organizations, for-profit firms, State and local governments, Native American Tribal entities, and educational institutions.</t>
  </si>
  <si>
    <t>The Minority Business Center program serves all eligible minority business enterprises through direct services or through strategic partner referral. Eligible beneficiaries of this program are: African Americans, Hispanic Americans, Asian and Pacific Islander Americans, Native Americans (including Alaska Natives, Alaska Native Corporations and Tribal entities), Asian Indians and Hasidic Jews. See 15 C.F.R. § 1400.1-.2 and Executive Order 11625.</t>
  </si>
  <si>
    <t>{"description":"Recipients are subject to the uniform administrative requirements contained in 15 C.F.R. Part 14 or 15 C.F.R. Part 24, and in 2 C.F.R. Part 215 (OMB Circular A-110, Uniform Administrative Requirements for Grants and Other Agreements with Institutions of Higher Education, Hospitals and Other Non-Profit Organizations) and OMB Circular A-102, Grants and Cooperative Agreements with State and Local Governments, depending on the type of recipient. Eligible costs under the award will be determined in accordance with 2 C.F.R. part 220 (OMB Circular A-21, “Cost Principles for Educational Organizations), 2 C.F.R. part 225 (OMB Circular A-87, “Cost Principles for State, Local and Indian Tribal Governments), 2 C.F.R. part 230 (OMB Circular A-122, “Cost Principles for Nonprofit Organizations) or 48 C.F.R. Part 31 for commercial organizations and for those organizations listed in Attachment C to OMB Circular A-122. ","isApplicable":false}</t>
  </si>
  <si>
    <t>{"environmentalImpact":{"reports":[{"isSelected":true,"reportCode":"otherRequired"}]},"description":"Preapplication conferences will be scheduled for all MBDA program competitions."}</t>
  </si>
  <si>
    <t>Each application will be reviewed and evaluated by MBDA. The Agency will make funding recommendations to the Grants Officer. The Grants Officer will review the recommendations, process the funding requests and execute the notices of award.  Name checks, verification of academic credentials and pre-award audits may be required of the recipient prior to or following an award. Electronic notification of award will be generated and forwarded to the selected recipient by the Grants Officer.</t>
  </si>
  <si>
    <t xml:space="preserve">Unsuccessful applicants shall be notified in writing within ten days of notification to the successful applicant. </t>
  </si>
  <si>
    <t>All decisions are final. There are no administrative appeals; however, unsuccessful applicants may request a debriefing from MBDA.</t>
  </si>
  <si>
    <t xml:space="preserve">MBC awards are typically made for a period of five years, with funding renewed on an annual basis at the discretion of MBDA and the Department of Commerce based upon the availability of funds, the MBC’s performance level, and Agency priorities. </t>
  </si>
  <si>
    <t>{"types":{"moe":false,"formula":false,"matching":true},"formula":{"title":"","chapter":"","part":"","subPart":"","publicLaw":"","description":""},"matching":{"requirementFlag":"voluntary","percent":"0","description":"Cost share requirements are outlined in the applicable Announcement of Federal Funding Opportunity."},"moe":{"description":""}}</t>
  </si>
  <si>
    <t>{"awarded":"other","description":"Awards are generally made for a five-year period, but may be made for a shorter period at the discretion of MBDA.","awardedDescription":"Awards are awarded annually"}</t>
  </si>
  <si>
    <t>[{"code":"program","isSelected":true,"description":"Program compliance reports are required."},{"code":"cash","isSelected":true,"description":" Financial (semi-annual and annual) reports are required. "},{"code":"progress","isSelected":true,"description":"Performance progress reports (semi-annual, annual, and final) are required for each program year."},{"code":"expenditure","isSelected":true,"description":"Financial"},{"code":"performanceMonitoring","isSelected":true,"description":"Performance monitoring will be conducted by MBDA throughout the duration of the award."}]</t>
  </si>
  <si>
    <t xml:space="preserve">(i) Financial reports are to be submitted to the Department of Commerce Grants Office on a semi-annual basis. A final financial report is due within ninety (90) days after expiration of the award. (ii) Performance narrative reports are to be submitted to the Federal Program Officer within forty-five (45) days after the end of the second program quarter of each funding period. (iii) An annual or final performance report is due forty-five (45) days after the end of each funding period. (iv) Expense summary reports are to be submitted to Federal Program Officer within forty-five (45) days after the end of each quarter of each funding period. (v) Additional reporting requirements are set forth in the FFO.  Failure to submit reports on time may result in MBDA award enforcement action or delay in access to federal funds. </t>
  </si>
  <si>
    <t xml:space="preserve">(Cooperative Agreements) FY 17$7,846,955.00; FY 18 est $9,115,294.00; FY 19 est $12,000,000.00; FY 16$8,157,505.00; - </t>
  </si>
  <si>
    <t>$225,000 to $500,000.</t>
  </si>
  <si>
    <t>{"list":[{"fiscalYear":2016,"description":"MBDA redesigned the Business Center Program Exceed Performance Goals"},{"fiscalYear":2018,"description":"Will meet Performance Goals"},{"fiscalYear":2017,"description":"Met Performance Goals"}],"isApplicable":true}</t>
  </si>
  <si>
    <t>MBDA is in compliance with 2 CFR 200</t>
  </si>
  <si>
    <t>{"flag":"none","description":"MBDA has a Headquarter Office"}</t>
  </si>
  <si>
    <t xml:space="preserve">11.804 MBDA Business Center - American Indian and Alaska Native; 11.802 Minority Business Resource Development; </t>
  </si>
  <si>
    <t>Applications submitted are competitively evaluated and awarded. Selection criteria includes such factors as capability and experience of staff assigned to the project, techniques and methodology, resources, costs, and alignment with program priorities. Past performance under an MBDA, Department of Commerce or other federal award may also be considered when selecting proposals for an MBC award.</t>
  </si>
  <si>
    <t>Sep 17,2010</t>
  </si>
  <si>
    <t>https://beta.sam.gov/fal/a5cbb6a47ea846ae84de018bbf4d00c8/view</t>
  </si>
  <si>
    <t>Marine Debris Program</t>
  </si>
  <si>
    <t>{"list":[{"act":{"description":"Marine Debris Research, Prevention, and Reduction Act"},"USC":{"title":"33","section":"1951 - 1958"},"authorizationTypes":{"USC":true,"act":true,"statute":false,"publicLaw":false,"executiveOrder":false},"usc":{"title":"33","section":"1951 - 1958"}}]}</t>
  </si>
  <si>
    <t>To provide grants and cooperative agreements to help identify, determine sources of, assess, reduce, and prevent marine debris and its adverse impacts on the marine environment and navigation safety within the coastal United States and territories.  Awards made under this program will remove marine debris from coastal habitats; explore non-regulatory incentives to reduce the quantity and impacts of derelict fishing gear;  support regional coordination among marine debris practitioners, states, and tribes; conduct outreach and education activities aimed at preventing marine debris; develop interagency plans to respond to “severe marine debris events”; assess debris composition, volume, and trajectory in different marine and coastal ecosystems; conduct research and development on marine debris impacts and distribution; and estimate the potential impacts of marine debris on coastal resources, habitats and economies.</t>
  </si>
  <si>
    <t>Eligible applicants for assistance include 1) state and local governments including public universities and colleges; 2) U.S. territorial agencies and organizations; 3) federally and State-recognized Indian Tribal governments; 4) private universities and colleges; 5) private / commercial for-profit organizations; and 6) nonprofit research and conservation organizations.</t>
  </si>
  <si>
    <t>{"description":"Applicants are required to satisfy all DOC/NOAA standards and regulations as it relates to applying for and administering financial assistance, including routine and special terms and conditions, for financial assistance programs application and conduct.","isApplicable":true}</t>
  </si>
  <si>
    <t>{"environmentalImpact":{"reports":[{"isSelected":true,"reportCode":"statement"},{"isSelected":false,"reportCode":"assessment"},{"isSelected":true,"reportCode":"ExecutiveOrder12372"},{"isSelected":true,"reportCode":"otherRequired"}]}}</t>
  </si>
  <si>
    <t>Proposals are evaluated by the appropriate NOAA subject matter experts, and are subject to review for technical merit, soundness of design, competency of the applicant to perform the proposed work, potential contribution of the project to national or regional goals, and appropriateness and reasonableness of proposed costs.  Projects approved for funding will be submitted to the NOAA Grants Management Division and the Department of Commerce's Office of Federal Assistance for review and approval.</t>
  </si>
  <si>
    <t>Refer to the federal funding opportunities posted on www.grants.gov for specific submission and deadline information.</t>
  </si>
  <si>
    <t>Grants and cooperative agreements are approved on an annual basis. Financial assistance may be continued beyond the original project period, but cannot exceed 5 years.  Such extensions depend on NOAA approval of the project’s scope of work, satisfactory progress toward project goals, and availability of agency funds.  Renewal of an award to increase funding or extend the period of performance is at the sole discretion of the Department.</t>
  </si>
  <si>
    <t>{"types":{"moe":false,"formula":false,"matching":true},"matching":{"requirementFlag":"voluntary","percent":"50","description":"The Marine Debris Act Section 3 (c) (2) (a) requires that Federal funds for any grant under this section must not exceed 50 percent of the total cost of such project.  The non-Federal share of project costs may be provided by in-kind contributions and other non-cash support.  The Marine Debris Act allows the NOAA Administrator to waive all or part of the matching requirement in certain instances.\r\n"}}</t>
  </si>
  <si>
    <t>{"awarded":"other","description":"Award periods are normally for 12-24 months, but may vary. Award funds must be spent in the indicated budget period and expended in accordance with DOC/NOAA finance and reporting procedures. See the following for information on how assistance is awarded / released.","awardedDescription":"Funds are released as needed through the Department of Treasury’s Automated Standard Application for Payments (ASAP) or by reimbursement, as indicated in the Standard Terms and Conditions document required for each grant."}</t>
  </si>
  <si>
    <t>[{"code":"program","isSelected":false},{"code":"cash","isSelected":false},{"code":"progress","isSelected":true,"description":"The terms and conditions of the financial assistance awarded through these grant programs require regular progress reporting and communication of project accomplishments to MDP.  Progress reports contain information related to, among other things, the overall short and long-term goals of the project, project methods and monitoring techniques, actual accomplishments (such as tons of debris removed from an ecosystem, numbers of volunteers participating in a cleanup project, etc.), status of approved activities, challenges or potential roadblocks to future progress, and lessons learned.  This information collection enables MDP to monitor and evaluate the activities supported by federal funds to ensure accountability to the public and to ensure that funds are used consistent with the purpose for which they were appropriated.  It also ensures that reported information is standardized in such a way that allows for it to be meaningfully synthesized across a diverse set of projects and project types.  MDP uses the information collected in a variety of ways to communicate with federal and non-federal partners and stakeholders on individual project and general program accomplishments."},{"code":"expenditure","isSelected":true,"description":"The terms and conditions of the financial assistance awarded through these grant programs require regular financial reporting via federal standard form SF-425."},{"code":"performanceMonitoring","isSelected":true,"description":"Performance monitoring is required as referenced in 2 CFR 200.328 and other associated terms and conditions applicable at the time of award."}]</t>
  </si>
  <si>
    <t>(Salaries and Expenses) FY 17 est $2,213,514.00; FY 16$1,944,901.00; FY 18 est $2,000,000.00;</t>
  </si>
  <si>
    <t xml:space="preserve">Range: $15,000 - $250,000_x000D_
Average: $90,000_x000D_
</t>
  </si>
  <si>
    <t>Kadija Baffoe-Harding1305 East West Highway_x000D_
SSMC 4 Rm 13267, Silver Spring, MD 20910 Email:&lt; a href='mailto:Kadija.BaffoeHarding@noaa.gov'&gt;Kadija.BaffoeHarding@noaa.gov&lt;/a&gt;Phone: 301-713-3050;</t>
  </si>
  <si>
    <t>http://www.marinedebris.noaa.gov</t>
  </si>
  <si>
    <t xml:space="preserve">11.441 Regional Fishery Management Councils; 11.463 Habitat Conservation; 11.469 Congressionally Identified Awards and  Projects; 11.457 Chesapeake Bay Studies; </t>
  </si>
  <si>
    <t>Applications for marine debris removal projects are funded through competitive solicitations for proposals, non-competitive awards, or unsolicited applications for which no competition exists.  Proposals are evaluated by at least three individual technical reviewers and scored according to the criteria and weights described in the specific funding opportunity description.  These criteria are: Importance and Applicability; Technical/Scientific Merit; Overall Qualifications of Applicants; Project Costs; and Outreach and Education. Reviewer comments, composite project scores, and a rank order of reviewed proposals are presented to the NOAA Marine Debris Program Selecting Official. The Selecting Official, in consultation with NOAA Marine Debris Program staff, will identify the proposals to be recommended to the NOAA Grants Management Division for funding and will determine the amount of funds available for each approved proposal.</t>
  </si>
  <si>
    <t>Aug 08,2015</t>
  </si>
  <si>
    <t>https://beta.sam.gov/fal/1a90a7d149f1691c34b01d7ef68daf38/view</t>
  </si>
  <si>
    <t>Procurement Technical Assistance For Business Firms</t>
  </si>
  <si>
    <t>Procurement Technical Assistance Program (PTAP)</t>
  </si>
  <si>
    <t>DEFENSE LOGISTICS AGENCY (DLA), DEPARTMENT OF DEFENSE</t>
  </si>
  <si>
    <t>{"list":[{"act":{"description":"The Procurement Technical Assistance Program was established by section 1241 of the Department of Defense Authorization Act for Fiscal Year 1985."},"publicLaw":{"congressCode":"98","number":"525"},"USC":{"title":"10","section":"2411-2420"},"authorizationTypes":{"USC":true,"act":true,"statute":false,"publicLaw":true,"executiveOrder":false},"usc":{"title":"10","section":"2411-2420"}}]}</t>
  </si>
  <si>
    <t>To expand the number of businesses capable of participating in government contracts.</t>
  </si>
  <si>
    <t xml:space="preserve">Eligible applicants.  Only those entities listed in this section are eligible to apply._x000D_
_x000D_
a.	States.  State means a State of the United States, the District of Columbia, a territory or possession of the United States, an agency or instrumentality of a State, and a multi-State, regional, or interstate entity having governmental duties and powers (refer to 10 U.S.C. 2411(1)(A))._x000D_
_x000D_
b.	Local governments.  Local government, means a unit of government in a State, a local public authority, a special district, an intrastate district, a council of governments, a sponsor group representative organization, an interstate entity, or another instrumentality of a local government (refer to 10 U.S.C. 2411(1)(B))._x000D_
_x000D_
c.	Private nonprofit organizations.  Private nonprofit organization means an entity which is exempt from federal income taxation under Section 501 of the Internal Revenue Code, and no part of its earnings inure to the benefit of any private shareholder or individual, and no substantial part of its activities is carrying on propaganda or otherwise attempting to influence legislation or participating in any political campaign on behalf of any candidate for public office (refer to 10 U.S.C. 2411(1)(C)). _x000D_
_x000D_
d.	Economic enterprises. Economic enterprise means any Indian-owned (as defined by the Secretary of the Interior) commercial, industrial, or business activity established or organized for profit purposes or for nonprofit purposes. Provided, that such Indian ownership constitutes not less than 51 percent of the enterprise (refer to 10 U.S.C. 2411(1)(D))._x000D_
_x000D_
e.	Tribal organizations. Tribal organization means the recognized governing body of any Indian tribe; any legally established organization of Indians which is controlled, sanctioned, or chartered by such governing body, or which is democratically elected by the adult members of the Indian community to be served by such organization and which includes the maximum participation of Indians in all phases of its activities.  Provided, that in any case where a cooperative agreement is made to an organization to perform services benefiting more than one Indian tribe, the approval of each such Indian tribe shall be a prerequisite to the making of such cooperative agreement (refer to 10 U.S.C. 2411(1)(D))._x000D_
</t>
  </si>
  <si>
    <t>refer to http://www.dla.mil/HQ/SmallBusiness/PTAP.aspx</t>
  </si>
  <si>
    <t>{"description":"Costs will be determined in accordance with OMB Circular No. A-21, \"Cost Principles for Educational Institutions,\" and OMB Circular No. A-122, \"Cost Principles for Nonprofit Organizations.\"","isApplicable":false}</t>
  </si>
  <si>
    <t>{"description":"Funding opportunities, including application instructions, are posted at www.grants.gov.  "}</t>
  </si>
  <si>
    <t>Merit-based, competitive procedures are used to evaluate applications and make awards.  Funding Opportunity Announcements include the criteria that will be used to evaluate applications submitted in response to the announcement.</t>
  </si>
  <si>
    <t>{"types":{"moe":false,"formula":true,"matching":true},"formula":{"title":"10","chapter":"142"},"matching":{"requirementFlag":"voluntary","percent":"0","description":"Non-Federal cost sharing requirements generally range between 25 and 50%.  Refer to the Funding Opportunity Announcement for more."}}</t>
  </si>
  <si>
    <t>{"awarded":"lump","description":"Generally, announcement are three-year funding opportunities, which will usually consist of a one-year base period and two subsequent, one-year option periods."}</t>
  </si>
  <si>
    <t>[{"code":"program","isSelected":false},{"code":"cash","isSelected":false},{"code":"progress","isSelected":false},{"code":"expenditure","isSelected":true,"description":"The Federal Financial Report (SF 425)"},{"code":"performanceMonitoring","isSelected":true,"description":"The Procurement Technical Assistance Center Cooperative Agreement Performance Report (DLA Form 1806)"}]</t>
  </si>
  <si>
    <t>97-0100-0-1-051;</t>
  </si>
  <si>
    <t>(Cooperative Agreements) FY 17 est $36,000,000.00; FY 18 est $38,000,000.00; FY 16$36,000,000.00;</t>
  </si>
  <si>
    <t>DLA Office of Small Business Programs8725 John J. Kingman Road, Suite 1127, Fort Belvoir, VA 22060 Email:&lt; a href='mailto:PTAP@dla.mil'&gt;PTAP@dla.mil&lt;/a&gt;Phone: 7037670192;</t>
  </si>
  <si>
    <t>http://www.dla.mil/HQ/SmallBusiness/PTAP.aspx</t>
  </si>
  <si>
    <t>Merit-based, competitive procedures are used to evaluate applications and make awards. Funding Opportunity Announcements include the criteria that will be used to evaluate applications submitted in response to the announcement.</t>
  </si>
  <si>
    <t>DOD</t>
  </si>
  <si>
    <t>https://beta.sam.gov/fal/a6076ffce044ccb0c0720d0c703c6176/view</t>
  </si>
  <si>
    <t>Fort Huachuca Sentinel Landscapes for Military Training</t>
  </si>
  <si>
    <t>Sentinel Landscapes</t>
  </si>
  <si>
    <t>DEPT OF THE ARMY, DEPARTMENT OF DEFENSE</t>
  </si>
  <si>
    <t>{"list":[{"USC":{"title":"Cooperative Agreements for Managment of Cultural Resources","section":"10 USC 2684"},"authorizationTypes":{"USC":true},"usc":{"title":"Cooperative Agreements for Managment of Cultural Resources","section":"10 USC 2684"}}]}</t>
  </si>
  <si>
    <t>Objective 1:  Future external encroachment mitigation through conservation of open space and working lands.
Objective 2:  Expand DoD use of military ranges through restoration of habitat for sensitive species outside installation boundaries
Objective 3:  Create expanded ground operations capabilities for military operations adjacent federal managed lands.</t>
  </si>
  <si>
    <t>Sole Source Award to the US Endowment.  Organizations website is below:
www.usendowment.org</t>
  </si>
  <si>
    <t>Federal, State and Private Land owners may benefit from recognition and monetary incentives.</t>
  </si>
  <si>
    <t>{"description":"This will be awarded sole source to the US Endowment for management of the Sentinel Landscape. Website is below:\n\nwww.usendowment.org"}</t>
  </si>
  <si>
    <t>This will be awarded sole source to the US Endowment for management of the Sentinel Landscape.  Website is below:
www.usendowment.org</t>
  </si>
  <si>
    <t>{"types":{"moe":false,"formula":false,"matching":true},"formula":{"title":"","chapter":"","part":"","subPart":"","publicLaw":"","description":""},"matching":{"requirementFlag":"mandatory","percent":"20","description":"Federal Partners must fund at least 20%."},"moe":{"description":""}}</t>
  </si>
  <si>
    <t>{"awarded":"lump","description":"Period I: November 5, 2018 to November 4, 2019\nPeriod II: November 5, 2019 to November 4, 2020\nPeriod III: November 5, 2020 to November 4, 2021"}</t>
  </si>
  <si>
    <t>[{"code":"program","isSelected":false,"description":""},{"code":"cash","isSelected":false,"description":""},{"code":"progress","isSelected":false,"description":""},{"code":"expenditure","isSelected":true,"description":"Provide quarterly reports of expenditures."},{"code":"performanceMonitoring","isSelected":false,"description":""}]</t>
  </si>
  <si>
    <t>Records must be kept for 6 years.</t>
  </si>
  <si>
    <t>21-2020-1-0-018;</t>
  </si>
  <si>
    <t xml:space="preserve">(Project Grants (Cooperative Agreements)) FY 17 FY 18 est $13,000.00; FY 19 est $13,000.00; - </t>
  </si>
  <si>
    <t>Funding in the amount of $13,000 will be provided annually.</t>
  </si>
  <si>
    <t>Nancy JohnsonAuger Street Bldg #22208, Fort Huachuca, AZ 85613 Email:&lt; a href='mailto:nancy.e.johnson.civ@mail.mil'&gt;nancy.e.johnson.civ@mail.mil&lt;/a&gt;Phone: 520 533-1464;</t>
  </si>
  <si>
    <t>Oct 25,2018</t>
  </si>
  <si>
    <t>https://beta.sam.gov/fal/f8892ff70b9e47b791761bdb22126fc9/view</t>
  </si>
  <si>
    <t>Youth Conservation Services</t>
  </si>
  <si>
    <t>{"list":[{"act":{"description":"Water Resources Development Act of 2000"},"publicLaw":{"congressCode":"106","number":"106-541"},"statute":{"page":"2593","volume":"114"},"USC":{"title":"33","section":"2339"},"authorizationTypes":{"USC":true,"act":true,"statute":true,"publicLaw":true,"executiveOrder":false},"usc":{"title":"33","section":"2339"}}]}</t>
  </si>
  <si>
    <t>To further training and educational opportunities at water resources development projects under the jurisdiction of the Secretary, the Secretary may enter into cooperative agreements with non-Federal public and nonprofit entities for services relating to natural resources conservation or recreation management.</t>
  </si>
  <si>
    <t>{"description":"Documentation that an organization's purpose is strongly related or solely for the purpose of youth/student/veteran education in an conservation oriented environment.  Proof of past performance in the areas of resource management, conservation, recreation management, visitor services and cultural resources and assistance to youth.  Proof of non-profit status is required.  Each organization submitting an application will be required to follow the grants.gov registration requirements in advance of submitting an application.  ","isApplicable":true}</t>
  </si>
  <si>
    <t>{"description":"Portions of 2 CFR 200, Uniform Adminstrative Requirements, Cost Principles, and Audit Requirements for Federal Awards apply in accordance with 2 CFR 1103.100. The Department of Defense Grants and Cooperative Agreements Regulations apply. "}</t>
  </si>
  <si>
    <t xml:space="preserve">The Government will perform an initial review to determine that the applicant is (1) eligible in accordance with the announcement; (2) all information required by the announcement has been submitted; and (3) all mandatory requirements are satisfied. The specific review and award criteria are identified in the announcement._x000D_
_x000D_
</t>
  </si>
  <si>
    <t>{"awarded":"other","description":"Individual requirements will specified in the coopeative agreement issued by the Grants Officer.","awardedDescription":"Written notice of award will be given in conjunction with issuance of a cooperative agreement signed by a Grants Officer.  The cooperative agreement will contain the effective date of the agreement, the period of performance, funding information, and all terms and conditions.  The Recipient is required to sign and return the document before work under the agreement commences.  "}</t>
  </si>
  <si>
    <t>[{"code":"program","isSelected":false},{"code":"cash","isSelected":false},{"code":"progress","isSelected":true,"description":"Recipient will be required to submit progress, financial, and property reports quarterly, semi-annually, or annually as stipulated in the terms and conditions of the final cooperative agreement.\r\n\r\n All reporting shall be in accordance with 32 CFR Part 32 and/or as specified by the Task Order.\r\n"},{"code":"expenditure","isSelected":true,"description":"Recipient will be required to submit progress, financial, and property reports quarterly, semi-annually, or annually as stipulated in the terms and conditions of the final cooperative agreement.\r\n\r\nAll reporting shall be in accordance with 32 CFR Part 32 and/or as specified by the Task Order.\r\n"},{"code":"performanceMonitoring","isSelected":true,"description":"The recipient will conduct a quantitative evaluation, qualitative feedback and voluntarily disclosed demographic information from Recipient members and USACE.  Recipient will monitor performance, trouble-shoot problem areas, and create solutions for future recruitment activities"}]</t>
  </si>
  <si>
    <t xml:space="preserve">Recipients will maintain records and, when required participate in audits, in accordance with the provisions of 2 CFR 200 et seq (2 CFR Subpart F for audits) as applicable through 2 CFR 1103.100 and any applicable regulations contained in the Department of Defense Grants and Cooperative Agreements Regulations._x000D_
_x000D_
</t>
  </si>
  <si>
    <t>96-3123-0-1-301;</t>
  </si>
  <si>
    <t>(Cooperative Agreements) FY 14$0.00; FY 16 est $3,000.00; FY 15 est $3,000.00; - The minimum obligation under this CFDA is $3,000 per year for four years beginning in FY2015.</t>
  </si>
  <si>
    <t>Robin A. Baldwin441 G. Street. NW_x000D_
, Washington, DC 20314-1000 Email:&lt; a href='mailto:Robin.A.Baldwin@usace.army.mil'&gt;Robin.A.Baldwin@usace.army.mil&lt;/a&gt;Phone: 202-761-8645;</t>
  </si>
  <si>
    <t>http://www.usace.army.mil</t>
  </si>
  <si>
    <t>Criteria for selection proposals will be provided in the the opportunity announcement on www.grants.gov</t>
  </si>
  <si>
    <t>Jun 25,2015</t>
  </si>
  <si>
    <t>https://beta.sam.gov/fal/4d4285648e2c51a33b9cb5bf7300736f/view</t>
  </si>
  <si>
    <t>Aquatic Plant Control</t>
  </si>
  <si>
    <t>{"list":[{"act":{"description":" River and Harbor Act of 1958, as amended, Section 104. \n"},"authorizationTypes":{"USC":false,"act":true,"statute":false,"publicLaw":false,"executiveOrder":false}}]}</t>
  </si>
  <si>
    <t>To provide for the cooperation of the Army Corps of Engineers with State and local government agencies in the control of obnoxious aquatic plants in rivers, harbors, and allied waters.</t>
  </si>
  <si>
    <t>PROVISION OF SPECIALIZED SERVICES;DISSEMINATION OF TECHNICAL INFORMATION</t>
  </si>
  <si>
    <t>States and their political subdivisions or instrumentalities.</t>
  </si>
  <si>
    <t>{"description":"Letters of intent from applicants to cost-share, as required by law, for control operations.  Cost will be determined in accordance with OMB Circular No. A-87 for State and local governments.","isApplicable":true}</t>
  </si>
  <si>
    <t>{"description":"A letter to the District Engineer at the nearest U.S. Army Corps of Engineers District Office, requesting a reconnaissance study of the problem."}</t>
  </si>
  <si>
    <t>Preparation, approval and budget of a plan for control of problem aquatic plants.</t>
  </si>
  <si>
    <t>From 6 to 18 months.</t>
  </si>
  <si>
    <t>There are no appeals procedures as such.  The reasons for refusal will be fully stated.  If reconsideration is desired, the applicant should make the changes as appropriate to the situation.</t>
  </si>
  <si>
    <t>District Engineer.</t>
  </si>
  <si>
    <t>96-3125-0-1-301;</t>
  </si>
  <si>
    <t xml:space="preserve">(Salaries and Expenses) FY 07 Estimate Not Available  FY 08 Estimate Not Available  FY 09 Estimate Not Available  - (Salaries and expenses) FY 07 est not reported; FY 08 est not reported; and FY 09 est not reported. 
</t>
  </si>
  <si>
    <t>Engineer Regulation 1130- 2-412 (33 U.S.C. 273) and information about the program are available from the District Engineer.</t>
  </si>
  <si>
    <t>{"flag":"none","description":"Persons are encouraged to communicate with the office of the nearest U.S. Army District Engineer listed in Appendix IV of the Catalog."}</t>
  </si>
  <si>
    <t>Commander, U.S. Army Corps of Engineers, Attn: CECW-ON, Washington, DC 20314-1000.  Telephone:  (202) 272-0247. FTS is not available. , , ;</t>
  </si>
  <si>
    <t>http://www.usace.army.mil/business.html.</t>
  </si>
  <si>
    <t>https://beta.sam.gov/fal/4b24f9623b731c7a4a2f375b2a476c02/view</t>
  </si>
  <si>
    <t>Beach Erosion Control Projects</t>
  </si>
  <si>
    <t>(Small Beach Erosion Control Projects)</t>
  </si>
  <si>
    <t>{"list":[{"act":{"description":"River and Harbor Act of 1962, Section 103, as amended, Public Law 87-874, 33 U.S.C. 426g"},"authorizationTypes":{"USC":false,"act":true,"statute":false,"publicLaw":false,"executiveOrder":false}}]}</t>
  </si>
  <si>
    <t>To control beach and shore erosion to public shores through projects not specifically authorized by Congress.</t>
  </si>
  <si>
    <t>States, political subdivisions of States or other responsible local agencies established under State law with full authority and ability to undertake necessary legal and financial responsibilities.</t>
  </si>
  <si>
    <t>{"description":"Applicants must furnish evidence of legal authorization, financial capability, and willingness to provide all necessary local participation and required cooperation.","isApplicable":true}</t>
  </si>
  <si>
    <t>{"description":"Formal letter to the District Engineer from a prospective sponsoring agency indicating clear intent to provide all required local participation."}</t>
  </si>
  <si>
    <t>The Division Engineer approves an individual project upon the basis of a comprehensive investigation and report by the District Engineer. Advertising and award are subject to availability of funds from the Chief of Engineers.</t>
  </si>
  <si>
    <t>{"types":{"moe":false,"formula":false,"matching":true},"matching":{"requirementFlag":"voluntary","percent":"50","description":"Project planning studies are undertaken in a single feasibility phase. The first $100,000 is federally funded.  Additional study costs are shared 50/50 with local sponsor. Local cost participation requirements and procedures for determining the local share of project cost are similar to those for beach erosion control projects specifically authorized by Congress under regular authorization procedures, but Federal participation cannot exceed $2,000,000, the determination of local costs is based on the public use and ownership of the beach protected."}}</t>
  </si>
  <si>
    <t>{"awarded":"other","description":"Not Applicable.","awardedDescription":"Not applicable."}</t>
  </si>
  <si>
    <t>[{"code":"program","isSelected":false},{"code":"cash","isSelected":false},{"code":"progress","isSelected":true,"description":"A semiannual report is submitted to the District Engineer covering inspections, maintenance, and current project status"},{"code":"expenditure","isSelected":false},{"code":"performanceMonitoring","isSelected":false}]</t>
  </si>
  <si>
    <t>As necessary to show past project conditions and local actions.</t>
  </si>
  <si>
    <t>96-3122-0-1-301;</t>
  </si>
  <si>
    <t>(Provision of Specialized Services) FY 17 FY 15 FY 16</t>
  </si>
  <si>
    <t>Engineer Regulation 1105- 2-10, App. E (33 CFR 263) and information sheets describing this program are available from the District Engineer.</t>
  </si>
  <si>
    <t>{"flag":"appendix","description":"See Appendix IV of the Catalog for a listing of District Engineers."}</t>
  </si>
  <si>
    <t>Lee Tew441 G. Street. NW_x000D_
, Washington, DC 20314 Email:&lt; a href='mailto:Donnie.L.Tew@usace.army.mil'&gt;Donnie.L.Tew@usace.army.mil&lt;/a&gt;Phone: 202-761-1504;</t>
  </si>
  <si>
    <t>https://beta.sam.gov/fal/930bce24f61da78f72a9607e3e155307/view</t>
  </si>
  <si>
    <t>Emergency Rehabilitation of Flood Control Works or Federally Authorized Coastal Protection Works</t>
  </si>
  <si>
    <t>(Public Law 84-99, Code 300 Program)</t>
  </si>
  <si>
    <t>{"list":[{"act":{"description":" Flood Control Act of 1941, as amended, Public Law 77-228; Public Laws 84-99, 87-874, 93-251, 95-51, 99-662, 100-45, and 101-640, 33 U.S.C. 701n. \n"},"authorizationTypes":{"USC":false,"act":true,"statute":false,"publicLaw":false,"executiveOrder":false}}]}</t>
  </si>
  <si>
    <t>To assist in the repair and restoration of flood control works damaged by flood, or federally authorized hurricane flood and shore protection works damaged by extraordinary wind, wave, or water action.</t>
  </si>
  <si>
    <t>Owners of damaged flood protective works, or State and local officials of public entities responsible for their maintenance, repair, and operation must meet current guidelines to become eligible for Public Law 84-99 assistance:  1. Engineering and maintenance criteria (inspection required); 2. cost-sharing (80 percent Federal and 20 percent nonfederal); and 3. public sponsorship nonfederal (items a through c pertain to nonfederal flood control projects).</t>
  </si>
  <si>
    <t>All persons living in areas protected by eligible flood control or coastal protection works are potential beneficiaries of the program.</t>
  </si>
  <si>
    <t>{"description":"For public entities, copy of resolution or other proceeding constituting official request for assistance.  For private owners, public sponsorship is required.","isApplicable":true}</t>
  </si>
  <si>
    <t>{"description":"Written application by letter or by form request if such form is locally used by the District Engineer of the Corps of Engineers."}</t>
  </si>
  <si>
    <t>Formal notice of approval and/or disapproval will be furnished applicant by the District Engineer of the Corps of Engineers.</t>
  </si>
  <si>
    <t>{"flag":"yes","description":"Thirty days after a flood or unusual coastal storm.","list":[]}</t>
  </si>
  <si>
    <t>Normally within 30 to 45 days.</t>
  </si>
  <si>
    <t>{"list":[{"fiscalYear":2007,"description":"Midwest flood of 1993 resulted in over 200 rehabilitations of individual projects to date. This is the latest available data. \n"}],"isApplicable":true}</t>
  </si>
  <si>
    <t>Engineer Regulation 500- 1-1, pamphlets, and statements are issued by District Engineer Offices and the Headquarters, U.S. Army Corps of Engineers. They are available on request without charge.</t>
  </si>
  <si>
    <t>{"flag":"none","description":"U.S. Army Corps of Engineers Division or District Engineers listed in Appendix IV of the Catalog."}</t>
  </si>
  <si>
    <t>Commander, U.S. Army Corps of Engineers, Attn: CECW-OE, Washington, DC 20314. Telephone: (202) 272-0251.  FTS is not available. , , ;</t>
  </si>
  <si>
    <t xml:space="preserve">12.108 Snagging and Clearing for Flood Control; 12.101 Beach Erosion Control Projects; 12.105 Protection of Essential Highways, Highway Bridge Approaches, and Public Works; </t>
  </si>
  <si>
    <t>https://beta.sam.gov/fal/b4bea60966c27373d0e3bf86de3fd451/view</t>
  </si>
  <si>
    <t>Emergency Operations Flood Response and Post Flood Response</t>
  </si>
  <si>
    <t>(Public Law 84-99 Code 200 Program)</t>
  </si>
  <si>
    <t>{"list":[{"act":{"description":" Flood Control Act of 1941, Public Law 77-228, as amended; Public Laws 84-99, 87-874, 93-251, 95-51, 99-662, 100-45, and 101-640, 33 U.S.C. 701n. \n"},"authorizationTypes":{"USC":false,"act":true,"statute":false,"publicLaw":false,"executiveOrder":false}}]}</t>
  </si>
  <si>
    <t>To provide emergency flood response and post flood response assistance as required to supplement State and local efforts and capabilities in time of flood or coastal storm.</t>
  </si>
  <si>
    <t>State or local public agencies for flood response and the State for post flood response.</t>
  </si>
  <si>
    <t>All persons living in areas subject to floods, and in eligible areas, are potential beneficiaries.</t>
  </si>
  <si>
    <t>{"description":"Flood response is provided upon oral or written request by responsible State or local authorities, followed by a written request from the Governor.  Post flood response will be provided upon written request by the Governor."}</t>
  </si>
  <si>
    <t>Varies by situation of request from hours to days.</t>
  </si>
  <si>
    <t>{"description":"Flood fight response will normally continue until flood waters recede below bank full and recovery operations commence.  Post flood response activities are limited to 10 days following receipt of the Governor's request.  All temporary preventive and protective measures constructed by the Corps of Engineers must be removed by local interests."}</t>
  </si>
  <si>
    <t>{"list":[{"fiscalYear":2007,"description":"The Corps conducts 50 to 250 flood emergency operations annually. \n"}],"isApplicable":true}</t>
  </si>
  <si>
    <t>Engineer Regulation 500- 1-1 pamphlets and statements are issued by the District Engineer's Office and Headquarters, U.S. Army Corps of Engineers.  They are available on request without charge.</t>
  </si>
  <si>
    <t>{"flag":"none","description":"U.S. Army Corps of Engineers or District Engineers listed in Appendix IV of the Catalog."}</t>
  </si>
  <si>
    <t>Commander, U.S. Army Corps of Engineers, Attn: CECW-OE, Washington, DC 20314-1000.  Telephone: (202) 272-0251. FTS is not available. , , ;</t>
  </si>
  <si>
    <t xml:space="preserve">12.105 Protection of Essential Highways, Highway Bridge Approaches, and Public Works; </t>
  </si>
  <si>
    <t>https://beta.sam.gov/fal/b578e8145423be9ceec71d7a422b74e1/view</t>
  </si>
  <si>
    <t>Flood Plain Management Services</t>
  </si>
  <si>
    <t>(FPMS)</t>
  </si>
  <si>
    <t>{"list":[{"act":{"description":" Flood Control Act of 1960, as amended, Section 206, Public Law 86-645, 33 U.S.C. 709a. \n"},"authorizationTypes":{"USC":false,"act":true,"statute":false,"publicLaw":false,"executiveOrder":false}}]}</t>
  </si>
  <si>
    <t>To promote appropriate recognition of flood hazards in land and water use planning and development through the provision of flood and flood plain related data, technical services, and guidance.</t>
  </si>
  <si>
    <t>ADVISORY SERVICES AND COUNSELING;DISSEMINATION OF TECHNICAL INFORMATION</t>
  </si>
  <si>
    <t>States, political subdivisions of States, other nonfederal public organizations and the public.</t>
  </si>
  <si>
    <t>{"description":"The request must come from an official of a nonfederal public agency.","isApplicable":true}</t>
  </si>
  <si>
    <t>{"description":"Requests are generally made in the form of a letter to the District Engineer which documents the need for assistance."}</t>
  </si>
  <si>
    <t>Response time and approval time may be the same for information readily available. Services and information are provided directly to the applicant except for some special study reports which are coordinated through the designated State agency.</t>
  </si>
  <si>
    <t>From three to 30 days from receipt of request.  Approval does not assure an immediate start. Each request takes its place among others and is responded to as capability permits.</t>
  </si>
  <si>
    <t>96-3121-0-1-301;</t>
  </si>
  <si>
    <t xml:space="preserve">(Salaries and Expenses) FY 07 Estimate Not Available  FY 08 Estimate Not Available  FY 09 Estimate Not Available  - (Salaries and expenses)  FY 07 est not reported; FY 08 est not reported; and FY 09 est not reported. 
</t>
  </si>
  <si>
    <t>Engineer Regulation 1105- 2-100, Section V, Flood Plain Management Services Program.</t>
  </si>
  <si>
    <t>{"flag":"none","description":"Persons are encouraged to communicate with the District Engineer of the nearest U.S. Army Engineer District listed in Appendix IV of the Catalog."}</t>
  </si>
  <si>
    <t>U.S. Army Corps of Engineers, Attn: CECW-PF, Washington, DC 20314-1000. Telephone: (202) 761-0169.  FTS is not available. , , ;</t>
  </si>
  <si>
    <t xml:space="preserve">10.904 Watershed Protection and Flood Prevention; 12.106 Flood Control Projects; </t>
  </si>
  <si>
    <t>https://beta.sam.gov/fal/9532f7738436fa600f90963785f6b60f/view</t>
  </si>
  <si>
    <t>Protection of Essential Highways, Highway Bridge Approaches, and Public Works</t>
  </si>
  <si>
    <t>(Emergency Bank Protection)</t>
  </si>
  <si>
    <t>{"list":[{"act":{"description":"Flood Control Act of 1946, Section 14, Public Law 79-526, 33 U.S.C. 701r, as amended; Public Laws 93-251 and 99-662"},"authorizationTypes":{"USC":false,"act":true,"statute":false,"publicLaw":false,"executiveOrder":false}}]}</t>
  </si>
  <si>
    <t>To provide bank protection of highways, highway bridges, essential public works, churches, hospitals, schools, and other nonprofit public services endangered by flood-caused erosion.</t>
  </si>
  <si>
    <t>{"description":"Applicants must furnish evidence of legal authorization, financial ability and willingness to provide all necessary local participation.","isApplicable":true}</t>
  </si>
  <si>
    <t>{"environmentalImpact":{"reports":[{"isSelected":false,"reportCode":"statement"},{"isSelected":true,"reportCode":"assessment"},{"isSelected":true,"reportCode":"ExecutiveOrder12372"},{"isSelected":true,"reportCode":"otherRequired"}]}}</t>
  </si>
  <si>
    <t>The Division Engineer approves an individual project upon the basis of an investigation and report by the District Engineer who investigates and processes all applications. Advertisement and award at construction is subject to availability of funds from the Chief of Engineers.</t>
  </si>
  <si>
    <t>{"types":{"moe":false,"formula":false,"matching":true},"matching":{"requirementFlag":"voluntary","percent":"0","description":"In most cases project studies will be at Federal expense. Cost-sharing is required for project, but Federal participation cannot exceed $1,000,000."}}</t>
  </si>
  <si>
    <t>[{"code":"program","isSelected":false},{"code":"cash","isSelected":false},{"code":"progress","isSelected":true,"description":"A semiannual report is submitted to the District Engineer covering inspections, maintenance, and current project status."},{"code":"expenditure","isSelected":false},{"code":"performanceMonitoring","isSelected":false}]</t>
  </si>
  <si>
    <t xml:space="preserve">(Provision of Specialized Services) FY 10 Estimate Not Available  FY 11 Estimate Not Available  FY 12 Estimate Not Available </t>
  </si>
  <si>
    <t>Engineer Regulation 1105- 2-10, Chapter 9 (33 CFR 263) and information sheets describing this program are available from the nearest District Engineer.</t>
  </si>
  <si>
    <t>{"flag":"appendix","description":"See Appendix IV of the Catalog for listing of District Engineers."}</t>
  </si>
  <si>
    <t>https://beta.sam.gov/fal/7ba50e5ed3a412dce7c6187479c96a84/view</t>
  </si>
  <si>
    <t>Flood Control Projects</t>
  </si>
  <si>
    <t>(Small Flood Control Projects)</t>
  </si>
  <si>
    <t>{"list":[{"act":{"description":"Flood Control Act of 1948, Section 205, Public Law 80-858, as amended, 33 U.S.C. 701s; Public Law 93-251, as amended; Public Laws 97-140 and 99-662.\r\n"},"authorizationTypes":{"USC":false,"act":true,"statute":false,"publicLaw":false,"executiveOrder":false}}]}</t>
  </si>
  <si>
    <t>To reduce flood damages through projects not specifically authorized by Congress.</t>
  </si>
  <si>
    <t>States, political subdivisions of States, or other responsible local agencies established under State law with full authority and ability to undertake necessary legal and financial responsibility.</t>
  </si>
  <si>
    <t>{"description":"Applicants must furnish evidence of legal authorization, financial ability, and willingness to provide necessary local participation.","isApplicable":true}</t>
  </si>
  <si>
    <t>{"description":"Formal letter to the District Engineer indicating clear intent to provide all required local participation."}</t>
  </si>
  <si>
    <t>The Division Engineer approves an individual project upon the basis of a comprehensive investigation and report by the District Engineer. Advertisement and awards of construction is subject to availability of funds from the Chief of Engineers.</t>
  </si>
  <si>
    <t>{"types":{"moe":false,"formula":false,"matching":true},"matching":{"requirementFlag":"voluntary","percent":"0","description":"Project Planning Studies are undertaken in a single feasibility phase. The first $100,000 is federally Funded. Additional cost are cost-shared 50/50 with local sponsor. Cost-sharing is required for project construction, and consists of cash, provision of lands, easements, right-of-way, and relocation necessary for the project, and other requirements."}}</t>
  </si>
  <si>
    <t>[{"code":"program","isSelected":false},{"code":"cash","isSelected":false},{"code":"progress","isSelected":true,"description":"A semiannual report is submitted to the District Engineer covering inspections, maintenance, and current project status.\r\n"},{"code":"expenditure","isSelected":false},{"code":"performanceMonitoring","isSelected":false}]</t>
  </si>
  <si>
    <t>(Provision of Specialized Services) FY 16 est $16,000.00; FY 15 est $16,433.00; FY 14$0.00;</t>
  </si>
  <si>
    <t xml:space="preserve">12.108 Snagging and Clearing for Flood Control; </t>
  </si>
  <si>
    <t>https://beta.sam.gov/fal/ecaf560aca8382deb04972124c74c900/view</t>
  </si>
  <si>
    <t>Navigation Projects</t>
  </si>
  <si>
    <t>(Small Navigation Projects)</t>
  </si>
  <si>
    <t>{"list":[{"act":{"description":"River and Harbor Act of 1960, Section 107, as amended, Public Law 86-645, 33 U.S.C. 577.\r\n"},"authorizationTypes":{"USC":false,"act":true,"statute":false,"publicLaw":false,"executiveOrder":false}}]}</t>
  </si>
  <si>
    <t>To provide the most practicable and economic means of fulfilling the needs of general navigation, through projects not specifically authorized by Congress.</t>
  </si>
  <si>
    <t>{"description":"A formal letter to the District Engineer from a prospective sponsoring agency indicating clear intent to provide all required local participation. Advertisement and award of construction is subject to availability of funds from the Chief of Engineers."}</t>
  </si>
  <si>
    <t>The Division Engineer approves an individual project upon the basis of a comprehensive investigation and report by the District Engineer.</t>
  </si>
  <si>
    <t>{"types":{"moe":false,"formula":false,"matching":true},"matching":{"requirementFlag":"voluntary","percent":"0","description":"Project planning studies are undertaken a single feasibility phase. The first $100,000 is Federally funded. Additional study costs are cost-shared 50/50 with local sponsor. Cost-sharing is required for project construction and consists of cash; provision of lands, easements rights-of-way and relocations necessary for the project and other requirements.\r\n"}}</t>
  </si>
  <si>
    <t>(Provision of Specialized Services) FY 17 FY 16 FY 15</t>
  </si>
  <si>
    <t>https://beta.sam.gov/fal/6af2c30e12f0dd2a5e823cbf52502fd9/view</t>
  </si>
  <si>
    <t>Snagging and Clearing for Flood Control</t>
  </si>
  <si>
    <t>(Section 208)</t>
  </si>
  <si>
    <t>{"list":[{"act":{"description":"Flood Control Act of 1937, as amended, Section 2, Public Law 79-14, 33 U.S.C. 701g; Public Laws 83-780, 93-251, and 99- 662."},"authorizationTypes":{"USC":false,"act":true,"statute":false,"publicLaw":false,"executiveOrder":false}}]}</t>
  </si>
  <si>
    <t>To reduce flood damages.</t>
  </si>
  <si>
    <t>{"description":"Applicants must furnish evidence of legal authorization, financial capability and willingness to provide all necessary local participation and required cooperation.","isApplicable":true}</t>
  </si>
  <si>
    <t>{"description":"Formal letter to District Engineer from a prospective sponsoring agency indicating clear intent to provide all required local participation."}</t>
  </si>
  <si>
    <t>The Division Engineer approves an individual project upon the basis of an investigation and report by the District Engineer, who investigates and processes all applications. Advertisement and award of construction is subject to availability of funds from the Chief of Engineers.</t>
  </si>
  <si>
    <t>{"types":{"moe":false,"formula":false,"matching":true},"matching":{"requirementFlag":"voluntary","percent":"0","description":"In most cases project studies will be at Federal expense. Cost-sharing is required for projects, but the Federal part cannot exceed $500,000,000.\r\n"}}</t>
  </si>
  <si>
    <t xml:space="preserve">(Provision of Specialized Services) FY 10 Estimate Not Available  FY 12 Estimate Not Available  FY 11 Estimate Not Available </t>
  </si>
  <si>
    <t>Engineer Regulations 1105-2-10 Chap. 4 (33 CFR 263) and information sheets regarding this program are available from nearest District Engineer.</t>
  </si>
  <si>
    <t xml:space="preserve">12.106 Flood Control Projects; </t>
  </si>
  <si>
    <t>https://beta.sam.gov/fal/dd23573800b729d873f9372bc7304b12/view</t>
  </si>
  <si>
    <t>Protection, Clearing and Straightening Channels</t>
  </si>
  <si>
    <t>(Section 3, Emergency Dredging Projects)</t>
  </si>
  <si>
    <t>{"list":[{"act":{"description":" River and Harbor Act of 1945, Section 3, Public Laws 79-14 and 99-662, 33 U.S.C. 603a. \n"},"authorizationTypes":{"USC":false,"act":true,"statute":false,"publicLaw":false,"executiveOrder":false}}]}</t>
  </si>
  <si>
    <t>To restore channels for purposes of navigation or flood control.</t>
  </si>
  <si>
    <t>The Chief of Engineers makes final decision to approve or reject individual projects.</t>
  </si>
  <si>
    <t xml:space="preserve">(Salaries and Expenses) FY 07 Estimate Not Available  FY 08 Estimate Not Available  FY 09 Estimate Not Available  - (Salaries and expenses) FY 07 est not reported; FY 08 est not reported; and FY 09 est not reported.  No current information provided by Agency. 
</t>
  </si>
  <si>
    <t>Engineer Regulations 1105-2-50 (33 CFR 263) and sheets describing this program are available from nearest District Engineer.</t>
  </si>
  <si>
    <t>{"flag":"none","description":"See Appendix IV of the Catalog for listing of District Engineers."}</t>
  </si>
  <si>
    <t>Commander, U.S. Army Corps of Engineers, Attn: CECW-OD, Washington, DC 20314-1000. Telephone: (202) 272-8835. FTS is not available. , , ;</t>
  </si>
  <si>
    <t xml:space="preserve">12.107 Navigation Projects; </t>
  </si>
  <si>
    <t>https://beta.sam.gov/fal/490ff184ddac9f6a9272096a2247a157/view</t>
  </si>
  <si>
    <t>Planning Assistance to States</t>
  </si>
  <si>
    <t>(Section 22)</t>
  </si>
  <si>
    <t>{"list":[{"act":{"description":"Water Resources Development Act of 1974, Section 22, Public Law 93-251, as amended, 42 U.S.C. 1962d-16.\r\n"},"authorizationTypes":{"USC":false,"act":true,"statute":false,"publicLaw":false,"executiveOrder":false}}]}</t>
  </si>
  <si>
    <t>To cooperate with any State in the preparation of comprehensive plans for the development, utilization and conservation of water and related land resources of drainage basins located within the boundaries of such State.</t>
  </si>
  <si>
    <t>The 50 States, the District of Columbia, Guam, American Samoa, the Commonwealth of the Northern Marinas, Palau Island, the Commonwealth of Puerto Rico, the Virgin Islands, and Federally recognized Indian tribes.</t>
  </si>
  <si>
    <t>The 50 States, the District of Columbia, Guam, American Samoa, the Commonwealth of the Northern Marinas, Palau Island, the Commonwealth of Puerto Rico the Virgin Islands, and Federally recognized Indian tribes.</t>
  </si>
  <si>
    <t>{"description":"Applicants must furnish evidence in sufficient detail so that the relationship of a State's request for Corps input for some particular aspect of the State program may be appraised.","isApplicable":true}</t>
  </si>
  <si>
    <t>{"description":"Requests are made in the form of a letter to the District Engineer documenting the need for assistance."}</t>
  </si>
  <si>
    <t>The appropriate Division Engineer reviews and approves State requests. The Office of the Chief of Engineers allocates funds to the appropriate Corps field office.</t>
  </si>
  <si>
    <t>{"types":{"moe":false,"formula":false,"matching":true},"matching":{"requirementFlag":"voluntary","percent":"0","description":"Technical planning services are provided with Federal program funds. The Corps of Engineers has been authorized to collect contributions from beneficiaries of this program, recovering approximately 50 percent of the cost of such services."}}</t>
  </si>
  <si>
    <t>{"awarded":"other","description":"Funds are released from the Office of the Chief of Engineers on an annual basis shortly after the start of the fiscal year. The length of the study is defined in the plan of study but is subject to some modification, depending on the availability of funds to each of the participating States. Federal assistance is provided as rapidly as possible depending on availability of funds and competent personnel resources.","awardedDescription":"Not applicable."}</t>
  </si>
  <si>
    <t>(Provision of Specialized Services) FY 15 est $6,000,000.00; FY 16 FY 17</t>
  </si>
  <si>
    <t>Engineering Regulation 1105-2-100, Chapter Section VI, available from the nearest District Engineer and Title 33, Part 265 "Planning Assistance to States" in the Federal Register dated 15 September 1975, revised 21 January 1977.</t>
  </si>
  <si>
    <t xml:space="preserve">11.420 Coastal Zone Management Estuarine Research Reserves; </t>
  </si>
  <si>
    <t>https://beta.sam.gov/fal/4fe0bf9ebdd20db21269deb7c6816738/view</t>
  </si>
  <si>
    <t>Emergency Advance Measures for Flood Prevention</t>
  </si>
  <si>
    <t>(Public Law 84-99 Code 500 Program)</t>
  </si>
  <si>
    <t>{"list":[{"act":{"description":" Flood Control Act of 1941, Public Law 84-99, Public Law 77-228, as amended; Public Laws 87-874, 93-251, 95-51, 100-45, 101- 640, and 99-662, 33 U.S.C. 701n. \n"},"authorizationTypes":{"USC":false,"act":true,"statute":false,"publicLaw":false,"executiveOrder":false}}]}</t>
  </si>
  <si>
    <t>To perform activities prior to flooding or flood fight that would assist in protecting against loss of life and damages to property due to flooding.</t>
  </si>
  <si>
    <t>The Governor of the affected State must request assistance.</t>
  </si>
  <si>
    <t>All persons living in areas subject to floods.</t>
  </si>
  <si>
    <t>{"description":"Letter from the Governor of the State requesting assistance and detailing State and local efforts. (Such as the use of highway department and manpower or the use of National Guard resources.)","isApplicable":true}</t>
  </si>
  <si>
    <t>{"description":"Written request for advance measures assistance by letter or message from the Governor of the affected State."}</t>
  </si>
  <si>
    <t>Formal notice of approval and/or disapproval will be furnished the applicant by the District Engineer of the Corps of Engineers.</t>
  </si>
  <si>
    <t>Varies by situation of request from hours to days after request for assistance is received.</t>
  </si>
  <si>
    <t xml:space="preserve">(Provision of Specialized Services) FY 07$0.00; FY 08 Estimate Not Available  FY 09 Estimate Not Available  - (Provision of Specialized Services) FY 07 $0; FY 08 est not reported; and FY 09 est not reported. 
</t>
  </si>
  <si>
    <t>Engineer Regulation 500- 1-1 pamphlets, and statements available on request from the District or Division Engineers offices of the Corps of Engineers.</t>
  </si>
  <si>
    <t>{"flag":"none","description":"U.S. Army Corps of Engineers, Division or District Engineers Offices listed in Appendix IV of the Catalog."}</t>
  </si>
  <si>
    <t>U.S. Army Corps of Engineers, Attn: CECW-OE, Washington, DC 20314.  Telephone: (202) 272-0251.  FTS is not available. , , ;</t>
  </si>
  <si>
    <t>https://beta.sam.gov/fal/c0a95aa1d0fafd65c881ab5d2d3385e2/view</t>
  </si>
  <si>
    <t>Payments to States in Lieu of Real Estate Taxes</t>
  </si>
  <si>
    <t>{"list":[{"act":{"description":"Flood Control Act of 1941, as amended, Public Law 83-228; Flood Control Act of 1946, as amended, Public Law 83-526, Public Law 83-60; Flood Control Act of 1954, Public Law 83-780, 33 U.S.C. 701C- 3."},"authorizationTypes":{"USC":false,"act":true,"statute":false,"publicLaw":false,"executiveOrder":false}}]}</t>
  </si>
  <si>
    <t>To compensate local taxing units for the loss of taxes from federally acquired lands, 75 percent of all monies received or deposited in the Treasury during any fiscal year for the account of leasing of lands acquired by the United States for flood control, navigation and allied purposes, including the development of hydroelectric power, are paid at the end of each year to the States in which such property is situated.</t>
  </si>
  <si>
    <t>State government in which lands have been Federally acquired for purposes defined under Objectives.</t>
  </si>
  <si>
    <t>State and county government being compensated and their residents.</t>
  </si>
  <si>
    <t>{"description":"Districts report to CERM-F by State and county the amounts collected.  This program is excluded from coverage under OMB Circular No. A-87.","isApplicable":true}</t>
  </si>
  <si>
    <t>{"description":"Automatic distribution is made as authorized by 33 U.S.C. 701c-3. No application is necessary.  This program is excluded from coverage under OMB Circular No. A-110."}</t>
  </si>
  <si>
    <t>{"types":{"moe":false,"formula":true,"matching":false},"formula":{"publicLaw":"83-780"}}</t>
  </si>
  <si>
    <t>{"awarded":"other","description":"Not applicable","awardedDescription":"Automatic distribution is made as authorized by 33 U.S.C. 701c-3."}</t>
  </si>
  <si>
    <t>96-9921-0-2-999;</t>
  </si>
  <si>
    <t>(Formula Grants) FY 11 Estimate Not Available  FY 12 Estimate Not Available  FY 10$10,244,372.00;</t>
  </si>
  <si>
    <t>https://beta.sam.gov/fal/49e11bfac48f3693309b770cfe9d0937/view</t>
  </si>
  <si>
    <t>State Memorandum of Agreement Program for the Reimbursement of Technical Services</t>
  </si>
  <si>
    <t>(DSMOA)</t>
  </si>
  <si>
    <t>{"list":[{"act":{"description":" Comprehensive Environmental Response, Compensation, and Liability Act (CERCLA) of 1980, Public Law 96-510, as amended, 10 U.S.C. 2810; Superfund Amendments and Reauthorization Act of 1986, Section 211(d), Public Law 99-499. \n"},"authorizationTypes":{"USC":false,"act":true,"statute":false,"publicLaw":false,"executiveOrder":false}}]}</t>
  </si>
  <si>
    <t>To reimburse each State and territory for their costs incurred by providing technical services in support of Department of Defense Environmental Restoration Program activities.  This program seeks to facilitate State and territory participation in expediting cleanup at DoD hazardous waste sites, and to foster relations between States, military services, Defense agencies and DoD.</t>
  </si>
  <si>
    <t>State and territorial governments only.</t>
  </si>
  <si>
    <t>State and territorial governments, local governments, public nonprofit organization/institution, public institution/organization, profit organization, private nonprofit institution/organization.</t>
  </si>
  <si>
    <t>{"description":"Applicants must enter into a Defense/State Memorandum of Agreement (54 FR 31358-31362, July 28, 1989).","isApplicable":true}</t>
  </si>
  <si>
    <t>{"description":"Administration of CAs will be in accordance with Office of management and Budget (OMB) Circular No. A-102, Grants and Cooperative Agreements with State and Local Governments, and Title 32 CFR 278, Office of the Secretary of Defense, Uniform Administrative Requirements for Grants and Cooperative Agreements to State and Local Governments.  A State/territory will submit a complete application package for Federal assistance, consisting of Standard Form 424 (SF 424) and attachments, including a proposal narrative, the signed DSMOA, and a project management plan. The State/territory's application must also include a description of the type and amount of support services that the State/territory plans to provide for each installation covered in the DSMOA for the specific award period of the CA. CAs will be awarded for a term of two years, based on an annual estimate of requirements. Applications will be accepted after signature of the DSMOA by both parties; DoD processing time for applications is expected to be two months. The Corps of Engineers, as executive agent for DASD(E) will accept the application, review it, and make a decision as to the award. This CA agreement, when signed by both the Head of the Agency signing on behalf of the State/territory, and approved by the chief of engineers, comprises the contractual relationship between the DoD and the State/territory. States/territories may request funds in accordance with the methods outlined in OMB Circular No. A-102 and 32 CFR 278. These documents provide for the following methods of payment: (1) Advances; and (2) reimbursement; and a State/territory may request a payment method in its cooperative agreement application. Allowable costs will be determined in accordance with OMB Circular No. A-87, Cost Principles for State and Local Governments.  Specific services to be provided by the State/territory will be as described in the DSMOA. Auditing of State/territorial programs will be accomplished in accordance with OMB Circular No. A-128, Audits of State and Local Governments.  DoD DASD(E) will invite State/territories to sign DSMOAs and submit applications for CAs."}</t>
  </si>
  <si>
    <t>Reimbursement will be accomplished, using Federal procedures for CAs, with State/territories that have signed DSMOAs. Eligible activities are limited to those authorized for the Defense Environmental Restoration Program (DERP), and funded by the Defense Environmental Restoration Account (DERA), Sections 2701 et seq., of Title 10 U.S.C., and as specified in the DSMOA.  In general, these activities will be centralized in the Office of the Deputy Assistant Secretary of Defense (Environment) with the assistance of the Army Corps of Engineers who will administer the program on a day to day basis.  CAs will be awarded for a term of two years, based on annual estimate of requirements. Applications will be accepted after signature of the DSMOA by both parties; processing time for applications is expected to be two months.  The Deputy Assistant Secretary of Defense (Environment) (DASD(E)) will approve the DMOSA, and the Corps of Engineers accept the application, review it, and make a decision as to the award.  This CA agreement, when signed by the Head of the Agency signing on behalf of the State/territory, and approved by the Corps of engineers, comprises the contractual relationship between the DoD and the State/territory. States may request funds in accordance with the methods outlined in OMB Circular No. A-102 and 32 CFR 278.  These documents provide for the following methods of payment:  (1) Advances; and (2) Reimbursement; and a State may request either payment method in its cooperative agreement application.</t>
  </si>
  <si>
    <t>{"flag":"yes","description":"For receipt of funds in any given year a complete application must be received by June 1.","list":[{"start":"2009-06-01"}]}</t>
  </si>
  <si>
    <t>30 to 60 days.</t>
  </si>
  <si>
    <t>For applications not approved, the Army Corps of Engineers (managing office of the program) will work with applicants to complete applications.</t>
  </si>
  <si>
    <t>{"description":"Two years.  Annual budgets are prepared and reimbursement or advances are awarded on a quarterly basis."}</t>
  </si>
  <si>
    <t>Copies of State's expenditures by installations quarterly.</t>
  </si>
  <si>
    <t>96-8008-0-1-250;</t>
  </si>
  <si>
    <t xml:space="preserve">(Salaries and Expenses) FY 07$1,700,000.00; FY 08 Estimate Not Available  FY 09 Estimate Not Available  - (Salaries and Expenses)  FY 07 $1,700,000 FY 08 est not reported; and FY 09 est not reported. (Cooperative Agreements) FY 07 $41,844,600; FY 08 est not reported; and FY 09 est not reported.  Note: No current information provided by Agency. 
</t>
  </si>
  <si>
    <t>FR Vol. 54, No. 144, July 18, 1989 - 31358-31362 for detailed information on program.</t>
  </si>
  <si>
    <t>Robert Lubbert, CEMP-RI, 20 Massachusetts Avenue, NW., Washington, DC 20314.  Telephone: (202) 504-4950. , , ;</t>
  </si>
  <si>
    <t>https://beta.sam.gov/fal/1ded69669498e2625cd22ce6e2ca80ed/view</t>
  </si>
  <si>
    <t>Collaborative Research and Development</t>
  </si>
  <si>
    <t>(Construction Productivity Advancement Research (CPAR) Program)</t>
  </si>
  <si>
    <t>{"list":[{"act":{"description":" Water Resources Development Act of 1988, Section 7, Public Law 100-676, 33 U.S.C. 2313. \n"},"authorizationTypes":{"USC":false,"act":true,"statute":false,"publicLaw":false,"executiveOrder":false}}]}</t>
  </si>
  <si>
    <t>To facilitate productivity-improving research and development and application of advanced construction technologies through collaborative research and development, field demonstration, licensing agreements, and other means of commercialization and technology transfer.</t>
  </si>
  <si>
    <t>Any U.S. private firm, including corporations, partnerships, limited partnerships and industrial development organizations; public and private foundations; nonprofit organizations; units of State and local governments; academic institutions; and others who have interest in and the capability to address CPAR objectives.</t>
  </si>
  <si>
    <t>Beneficiaries of CPAR products will include the U.S. construction industry (builder/contractor/developer, engineer/architect, construction equipment/material suppliers) profit and nonprofit business organizations, the general public, and Federal, State and local government agencies.</t>
  </si>
  <si>
    <t>{"description":"Representations, certifications and other statements of proposers disclosure of lobbing activities are required.","isApplicable":true}</t>
  </si>
  <si>
    <t>{"description":"Written proposal to the Corps laboratory must be submitted."}</t>
  </si>
  <si>
    <t>Proposals recommended by the Corps laboratories are evaluated and prioritized by the CPAR Executive Committee in Corps headquarters.  Proposals are funded in descending priority order until available funds are exhausted.</t>
  </si>
  <si>
    <t>{"flag":"yes","description":"Time for submission of proposals varies, set annually.","list":[]}</t>
  </si>
  <si>
    <t>From 90 to 120 days.</t>
  </si>
  <si>
    <t>{"description":"Variable."}</t>
  </si>
  <si>
    <t xml:space="preserve">(Not Applicable) FY 07$6,000,000.00; FY 08 Estimate Not Available  FY 09 Estimate Not Available  - (Cooperative Agreement) FY 07 $6,000,000; FY 08 est not reported; and FY 09 est not reported.  Note:  No current information provided by Agency. 
</t>
  </si>
  <si>
    <t>{"list":[{"fiscalYear":2007,"description":"Seventy-six projects covering a wide range of technologies have been funded at a total investment of over $70 million.  The Corps has provided over $32 million and the construction industry partners have contributed over $38 million. \n"}],"isApplicable":true}</t>
  </si>
  <si>
    <t>CPAR Guidelines for Participation, published annually.</t>
  </si>
  <si>
    <t>{"flag":"none","description":"Corps research and development laboratories."}</t>
  </si>
  <si>
    <t>Headquarters, U.S. Army Corps of Engineers, ATTN:  CERD-C, 20 Massachusetts Ave., NW., Washington, DC  20314-1000, David B. Mathis, General Manager.  Telephone:  (202) 272-1846. , , ;</t>
  </si>
  <si>
    <t>https://beta.sam.gov/fal/8f30da8466d3a6c3905266aa505cf04e/view</t>
  </si>
  <si>
    <t>Department of Defense Appropriation Act of 2003</t>
  </si>
  <si>
    <t>(Section 8044)</t>
  </si>
  <si>
    <t>{"list":[{"act":{"description":"Department of Defense Appropriation Act 2003, Public Law 107-248."},"authorizationTypes":{"USC":false,"act":true,"statute":false,"publicLaw":false,"executiveOrder":false}}]}</t>
  </si>
  <si>
    <t>For developing a system for prioritization of mitigation and cost to complete estimates for mitigation, on Indian lands resulting from Department of Defense activities.  (1) For the mitigation of environmental impacts, including training and technical assistance to tribes, related administrative support, the gathering of information, documenting of environmental damage, and developing a system for prioritization of mitigation and cost to complete estimates for mitigation, on Indian lands resulting from Department of Defense activities.</t>
  </si>
  <si>
    <t>{"description":"Applicants must furnish evidence is sufficient detail so that the relationship of a State's or Tribes request for Corps input for some particular aspect of the State or Tribe program may be appraised.","isApplicable":true}</t>
  </si>
  <si>
    <t>The appropriate Division Engineer reviews and approves federally recognized Tribe requests. The Office of the Chief of Engineers allocates funds to the appropriate Corps field office.</t>
  </si>
  <si>
    <t>{"awarded":"other","description":"Funds are released from the Office of the Chief of Engineers on an annual basis after the start of the fiscal year. The length of the agreement is defined in the Cooperative Agreement, but is subject to some modification, depending on the availability of funds to each of the participating Federally recognized Tribe. ","awardedDescription":"Federal assistance is provided as rapidly as possible depending on availability of funds and competent personnel resources. Federal assistance is not guaranteed beyond the term of the Cooperative Agreement."}</t>
  </si>
  <si>
    <t>[{"code":"program","isSelected":false},{"code":"cash","isSelected":false},{"code":"progress","isSelected":true,"description":"Quarterly reports are required including financial (SF 269). SEE MOA/CA for details.\r\n"},{"code":"expenditure","isSelected":false},{"code":"performanceMonitoring","isSelected":false}]</t>
  </si>
  <si>
    <t>{"isApplicable":true,"description":"internal review is accomplished by BIA of Tribal programs."}</t>
  </si>
  <si>
    <t>Per OMB Circular No. A-102.</t>
  </si>
  <si>
    <t>97-2003-0-1-999;</t>
  </si>
  <si>
    <t>(Provision of Specialized Services) FY 15 est $185,160.00; FY 14$6,055,500.00; Estimate Not Available  FY 16 est $4,000,000.00;</t>
  </si>
  <si>
    <t>DOD Regulation 3210.6-R Department of Defense Grant and Agreement Regulations.</t>
  </si>
  <si>
    <t>https://beta.sam.gov/fal/3d45b2e166b486afa78afc6b7567f993/view</t>
  </si>
  <si>
    <t>Title VI - Cheyenne River Sioux Tribe, Lower Brule Sioux Tribe, and Terrestrial Wildlife Habitat Restoration, South Dakota</t>
  </si>
  <si>
    <t>{"list":[{"act":{"description":"Water Resources Development Act of 1999, as amended"},"publicLaw":{"congressCode":"106","number":"53"},"statute":{"page":"385","volume":"113"},"authorizationTypes":{"USC":false,"act":true,"statute":true,"publicLaw":true,"executiveOrder":false}}]}</t>
  </si>
  <si>
    <t>Legislation exclusive to the transfer in fee title of Corps of Engineers lands at directed locations to the Cheyenne River Sioux Tribe (CRST), the South Dakota Department of Game, Fish and Parks (SDGFP), and the Lower Brule Sioux Tribe (LBST).</t>
  </si>
  <si>
    <t>{"description":"Auditable documentation is required.","isApplicable":true}</t>
  </si>
  <si>
    <t>Before providing assistance under this section, the Secretary of the Army shall enter into a Cooperative Agreement with the parties designated in legislation for the purposes directed by law.</t>
  </si>
  <si>
    <t>{"awarded":"lump","description":"When appropriated.  Funds appropriated from the Energy and Water Development Act for this program generally do not expire."}</t>
  </si>
  <si>
    <t>{"isApplicable":true,"description":"The Grantee shall provide the U.S. Army Corps of Engineers with an annual accounting of monies received, obligated and expended for the purposes authorized by law.  A final accounting in accordance with Generally Accepted Accounting Procedures and Federal Cost Accounting Standards is required in 2010 when the funds are capitalized and made available from the trust fund enacted in legislation."}</t>
  </si>
  <si>
    <t>96-3122-0-0-000;</t>
  </si>
  <si>
    <t>(Cooperative Agreements) FY 10 est $0.00; FY 09$2,786,090.00; FY 11 est $0.00;</t>
  </si>
  <si>
    <t>Lee Tew,441 G Street NW, Washington, DC 20314 Email:&lt; a href='mailto:Donnie.L.Tew@usace.army.mil'&gt;Donnie.L.Tew@usace.army.mil&lt;/a&gt;Phone: (202) 761-1504.;</t>
  </si>
  <si>
    <t>Apr 12,2010</t>
  </si>
  <si>
    <t>https://beta.sam.gov/fal/2ef74106d87cb265598ab8d509ea3fca/view</t>
  </si>
  <si>
    <t>Estuary Habitat Restoration Program</t>
  </si>
  <si>
    <t>{"list":[{"act":{"description":" Estuary Restoration Act of 2000,  as amended"},"publicLaw":{"congressCode":"106","number":"106-457"},"statute":{"page":"1957","volume":"114"},"USC":{"title":"33","section":"2901-2908"},"authorizationTypes":{"USC":true,"act":true,"statute":true,"publicLaw":true,"executiveOrder":false},"usc":{"title":"33","section":"2901-2908"}}]}</t>
  </si>
  <si>
    <t xml:space="preserve">The objectives of the ERA program are to provide Federal assistance for estuary habitat restoration projects while encouraging partnerships among public agencies and non-governmental organizations, supporting innovation, and monitoring the success of funded projects.  _x000D_
</t>
  </si>
  <si>
    <t>{"description":"Recipients must prepare, retain, and upon request provide documentation of their expenditure of funds on reasonable, allocable, and allowable expenses for ERA projects.\r\n","isApplicable":true}</t>
  </si>
  <si>
    <t xml:space="preserve">Proposals will be reviewed by a five agency team which will provide recommendations to the Estuary Habitat Restoration Council.  The Council will review the team's recommendations and provide a prioritized list of proposals recommended for funding consideration to the Assistant Secreatary of the Army for Civil Works.  The Assistant Secretary will then approve funding of selected proposals.  A Cooperative Agreement or cost-sharing agreement will be negotiated and executed prior to distribution of funds. </t>
  </si>
  <si>
    <t>{"types":{"moe":false,"formula":true,"matching":true},"formula":{},"matching":{"requirementFlag":"voluntary","percent":"35","description":"Non-Federal applicants must fund at least 35% of the total cost of an approved ERA program project."}}</t>
  </si>
  <si>
    <t>{"awarded":"other","description":"Seven years after execution of the agreement.","awardedDescription":"Assistance is incrementally released based on periodically submitted cost documentation.\r\n"}</t>
  </si>
  <si>
    <t>[{"code":"program","isSelected":true,"description":"Biennial reports to Congress are required.  These document the number of acres restored and provide other information about completed projects, including th eresults of monitoring, estimates of long term succes of various techniques, and explanation of how information obtained regarding previously funded projects about is used in the selection and implementation of future projects. "},{"code":"cash","isSelected":false},{"code":"progress","isSelected":true,"description":"Periodic reports are required to document work accomplished and results of monitoring. \r\n"},{"code":"expenditure","isSelected":true,"description":"Recipients are required to provide reports of their expenditures on projects in order to receive further increments of cooperative agreement award funding.\r\n"},{"code":"performanceMonitoring","isSelected":true,"description":"Periodic inspections by agency staff are conducted throughout the award period and subsequent to project construction. \r\n"}]</t>
  </si>
  <si>
    <t>(Project Grants (Cooperative Agreements)) FY 17 FY 16 est $70,000.00; FY 15 est $600,000.00;</t>
  </si>
  <si>
    <t>Ellen Cumings441 G Street NW, Washington, DC 20314 Email:&lt; a href='mailto:Ellen.M.Cummings@usace.army.mil'&gt;Ellen.M.Cummings@usace.army.mil&lt;/a&gt;Phone: 202-761-4750;</t>
  </si>
  <si>
    <t>http://www.usace.army.mil/Missions/Environmental/EstuaryRestoration.aspx.</t>
  </si>
  <si>
    <t xml:space="preserve">11.463 Habitat Conservation; </t>
  </si>
  <si>
    <t xml:space="preserve">Solicitations issued to invite proposals contain detailed criteria which may vary year to year.  In order to be considered projects must address restoration needs indentified in an estuary habitat restoration plan as defined in the Estuary Restoration Act or 2000 as amended., be consistent with the esturay habitat restoration strategy, include a monitoring plan that  meets the monitoring standards and include satisfactory assurances from the non-Federal interests that they will have adequate personnel, funding and authority to carry out items of local cooperation and properly maintain the project for the long term.  The qualifications of the prinicipal parties are considered along wiht the scope of the projects and geographic location.  A complete list is contained in the solicitations. </t>
  </si>
  <si>
    <t>Oct 03,2012</t>
  </si>
  <si>
    <t>https://beta.sam.gov/fal/cf55265747b1fc7b25a9666803808ad2/view</t>
  </si>
  <si>
    <t>EASE 2.0</t>
  </si>
  <si>
    <t>Effective Absentee Systems for Elections 2.0</t>
  </si>
  <si>
    <t>IMMEDIATE OFFICE OF THE SECRETARY OF DEFENSE, DEPARTMENT OF DEFENSE</t>
  </si>
  <si>
    <t>{"list":[{"act":{"description":"10 USC 2358 Research and Development Projects, 10 USC 1566, 10 USC 1566a"},"USC":{"title":"42","section":"1973ff- et sec"},"executiveOrder":{"description":"12642"},"authorizationTypes":{"USC":true,"act":true,"statute":false,"publicLaw":false,"executiveOrder":true},"usc":{"title":"42","section":"1973ff- et sec"}}]}</t>
  </si>
  <si>
    <t>1. Establish and ensure successful, sustainable, and effective methods to improve voting systems for voters protected by the Uniformed and Overseas Citizens Absentee Voting Act (UOCAVA); 2. Increase the percentage of ballots successfully returned by UOCAVA voters to be either equal to, or greater to that of the general population; and 3. Collect and analyze data to increase the effectiveness of absentee voting procedures and systems for voters protected by UOCAVA.</t>
  </si>
  <si>
    <t xml:space="preserve">Applicants are encouraged to develop ballot delivery systems or streamlined procedures for the processing of absentee voting materials for voters covered by UOCAVA. </t>
  </si>
  <si>
    <t>The amount and period of performance of each selected proposal may vary depending on the research area and technical approach pursued by the selected recipient.</t>
  </si>
  <si>
    <t xml:space="preserve">Award decisions will be based on a competitive selection of proposals based on a scientific, technical, and cost benefit analysis. </t>
  </si>
  <si>
    <t xml:space="preserve">The average time for processing an award is 90 days, but it can take longer depending on the complexity of the award and the number of awards issued. </t>
  </si>
  <si>
    <t>{"awarded":"other","description":"Funds must be dispersed within 60 months of award.","awardedDescription":"Type of payment is based on the financial stability of the recipient. "}</t>
  </si>
  <si>
    <t>[{"code":"program","isSelected":false},{"code":"cash","isSelected":false},{"code":"progress","isSelected":true,"description":"The award terms and conditions shall prescribe the type and frequency with which program reports shall be submitted. Progress reports must be submitted by recipients detailing their ability to facilitate the proposed project."},{"code":"expenditure","isSelected":true,"description":"Quarterly financial reports (SF425)"},{"code":"performanceMonitoring","isSelected":true,"description":"Data reports provide a written analysis of the quantitative and qualitative data; note trends, changes and usage of the implemented program; and fulfill the requirements set forth in the provided data reporting requirements document. "}]</t>
  </si>
  <si>
    <t>Retention and Access Requirements IAW 32 CFR 32.50- 32 CFR 32.53</t>
  </si>
  <si>
    <t>97-0400-7-3-010;</t>
  </si>
  <si>
    <t>(Salaries and Expenses) FY 16$0.00; FY 18 est $0.00; FY 17 est $0.00; - No further awards are being made under this program.</t>
  </si>
  <si>
    <t>Heather Hay4800 Mark Center Drive. Suite 03E25, Alexandria, VA 22350-1300 Email:&lt; a href='mailto:Heather.j.hay.civ@mail.mil'&gt;Heather.j.hay.civ@mail.mil&lt;/a&gt;Phone: (571)372-2614;</t>
  </si>
  <si>
    <t>Apr 04,2013</t>
  </si>
  <si>
    <t>https://beta.sam.gov/fal/591d0dfb4be7aec5e93175ea893babef/view</t>
  </si>
  <si>
    <t>Commercial Technologies for Maintenance Activities Program</t>
  </si>
  <si>
    <t>(CTMA)</t>
  </si>
  <si>
    <t>Office of the Secretary of Defense, Logistics and Material Readiness, Maintenance Policy &amp; Programs, DEPARTMENT OF DEFENSE</t>
  </si>
  <si>
    <t>{"list":[{"act":{"description":"Research and Development Projects under Section 2358 of Title 10 United States Code"},"USC":{"title":"10","section":"2358"},"authorizationTypes":{"USC":true,"act":true,"statute":false,"publicLaw":false,"executiveOrder":false},"usc":{"title":"10","section":"2358"}}]}</t>
  </si>
  <si>
    <t xml:space="preserve">In partnership with industry, advance the development, integration, and use of commercial sustainment technologies and processes which can: improve weapon systems readiness and reliability; improve weapon systems capability with lowered overall sustainment costs; reduce cycle time for sustainment; and improve business practices and data collection/management._x000D_
</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</si>
  <si>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proposal requirements specified by awarding agency.","isApplicable":true}</t>
  </si>
  <si>
    <t>Funding is received, funding is submitted and Grants officer signs the award vehicle</t>
  </si>
  <si>
    <t>{"types":{"moe":false,"formula":false,"matching":true},"formula":{"title":"","chapter":"","part":"","subPart":"","publicLaw":"","description":""},"matching":{"requirementFlag":"voluntary","percent":"0","description":"This program will cost share."},"moe":{"description":""}}</t>
  </si>
  <si>
    <t>{"awarded":"lump","description":"Throughout the period of performance determined for any given project associated with the CA."}</t>
  </si>
  <si>
    <t>[{"code":"program","isSelected":true,"description":"Quarterly reports will be submitted and based on the Government's fiscal year (01 October - 30 September)."},{"code":"cash","isSelected":false,"description":""},{"code":"progress","isSelected":false,"description":""},{"code":"expenditure","isSelected":false,"description":""},{"code":"performanceMonitoring","isSelected":false,"description":""}]</t>
  </si>
  <si>
    <t>Record keeping requirements are in accordance with the terms and conditions of the award, which will include appropriate provisions related to recipient records that are required by the DoD Grant and Agreement Regulations (DoDGARs).</t>
  </si>
  <si>
    <t>97-0400-1-2-225;</t>
  </si>
  <si>
    <t xml:space="preserve">(Cooperative Agreements) FY 17$27,503,485.00; FY 18 est $42,801,277.00; FY 19 est $42,801,277.00; FY 16$17,848,393.00; - </t>
  </si>
  <si>
    <t xml:space="preserve">The projected range of financial assistance to be applied to CTMA annually is historically in the range of $10M-$25M.  The average expected financial assistance is $15M annually._x000D_
_x000D_
</t>
  </si>
  <si>
    <t>Jonathan E. Bertsch1225 S. Clark Street, Suite 910, Arlington, VA 22202 Email:&lt; a href='mailto:jonathan.e.bertsch.civ@mail.mil'&gt;jonathan.e.bertsch.civ@mail.mil&lt;/a&gt;Phone: 703-545-3559;</t>
  </si>
  <si>
    <t>A Technical Evaluation Panel (TEP) was selected to review applications that had been submitted by a cut-off date on Grants.gov.</t>
  </si>
  <si>
    <t>May 24,2013</t>
  </si>
  <si>
    <t>https://beta.sam.gov/fal/96f4a4214a3a4ac4abb80a560f2361cf/view</t>
  </si>
  <si>
    <t>Basic and Applied Scientific Research</t>
  </si>
  <si>
    <t>DEPT OF THE NAVY, DEPARTMENT OF DEFENSE</t>
  </si>
  <si>
    <t>{"list":[{"act":{"description":"10 U.S.C. 2358"},"authorizationTypes":{"USC":false,"act":true,"statute":false,"publicLaw":false,"executiveOrder":false}}]}</t>
  </si>
  <si>
    <t>To support and stimulate basic and applied research and technology at educational institutions, non-profits and other research organizations, which have potential for superiority in the improvement of naval operations, and to train and motivate future researchers in science and engineering disciplines.</t>
  </si>
  <si>
    <t>Office of Naval Research (ONR) headquarters Grants and Agreements cannot be awarded to individuals or families. ONR Global Grants and Agreements can be awarded to individuals.</t>
  </si>
  <si>
    <t>See above.</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</si>
  <si>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requirements specified in the agency announcements","isApplicable":true}</t>
  </si>
  <si>
    <t>{"description":"Eligible applicants may submit proposals in response to the relevant Broad Agency Announcements and Funding Opportunity Announcements published in grants.gov. See announcement for actual submission instructions."}</t>
  </si>
  <si>
    <t>Award decisions will be based on a competitive selection of proposals resulting from a peer and/or scientific review. Evaluations will use the criteria contained in the relevant announcement. If selected, the proposal is incorporated into a grant/cooperative agreement document and the applicant agrees to perform the research described therein.</t>
  </si>
  <si>
    <t>Awards may be made at any time throughout the year for which funding is authorized.</t>
  </si>
  <si>
    <t>Reapplication with new proposal is permitted.</t>
  </si>
  <si>
    <t>{"awarded":"other","description":"Grants will reflect a period of performance which is generally 3-5 years. ","awardedDescription":"Awards are typically funded incrementally."}</t>
  </si>
  <si>
    <t>[{"code":"program","isSelected":true,"description":"Recipients are expected to publish or otherwise make results of work publicly available.  "},{"code":"cash","isSelected":false},{"code":"progress","isSelected":true,"description":"Performance reports, both interim and final, are required.  Interim performance reports are required on an annual basis using the Research Performance Progress Report (RPPR) format.  "},{"code":"expenditure","isSelected":true,"description":"A final financial report (SF-425) is required.  Typically the SF-270 used for payment requests is also used for interim financial reporting purposes."},{"code":"performanceMonitoring","isSelected":false}]</t>
  </si>
  <si>
    <t xml:space="preserve">Record keeping requirements are in accordance with the terms and conditions of the award, which will include appropriate provisions related to recipient records that are required by the DoD Grant and Agreement Regulations (DoDGARs). </t>
  </si>
  <si>
    <t>17-1319-0-1-051;</t>
  </si>
  <si>
    <t>(Project Grants) FY 17 est $1,100,000,000.00; FY 16$905,427,761.00; FY 18 est $750,000,000.00;</t>
  </si>
  <si>
    <t>$5,000 - $20,000,000; mean=$500,000; median=$300,000</t>
  </si>
  <si>
    <t>{"list":[{"fiscalYear":2017,"description":"1100"},{"fiscalYear":2018,"description":"1275"},{"fiscalYear":2016,"description":"1035 1354"}],"isApplicable":true}</t>
  </si>
  <si>
    <t>The DoDGARS (as updated through DoD’s interim implementation of 2 CFR part 200 which can be found at 2 CFR part 1103) applies to DoD grants and cooperative agreements.  Also refer to ONR website – http://www.onr.navy.mil</t>
  </si>
  <si>
    <t>Susan Sutherland875 North Randolph Street, Arlington , VA 22203 Email:&lt; a href='mailto:susan.sutherland@navy.mil'&gt;susan.sutherland@navy.mil&lt;/a&gt;Phone: 703-696-4601;</t>
  </si>
  <si>
    <t>http://www.onr.navy.mil</t>
  </si>
  <si>
    <t>Award decisions will be based on a competitive selection of proposals resulting from a scientific and cost review. Evaluations will typically be conducted using the following evaluation criteria: 1. Overall scientific and technical merits of the proposal; 2. Potential Naval relevance and contributions of the effort to the agency's specific mission; 3. The offeror's capabilities, related experience, facilities, techniques or unique combinations of these which are integral factors for achieving the proposal objectives; 4. The qualifications, capabilities and experience of the proposed Principal Investigator (PI), team leader and key personnel who are critical in achieving the proposal objectives; and 5. The realism of the proposed costs and availability of funds.</t>
  </si>
  <si>
    <t>https://beta.sam.gov/fal/28cc44c3cafca9df6edd0ca555b5bf0b/view</t>
  </si>
  <si>
    <t>Science, Technology, Engineering &amp; Mathematics (STEM) Education, Outreach and Workforce Program</t>
  </si>
  <si>
    <t>{"list":[{"act":{"description":"10 U.S.C. 2192 and 10 U.S.C. 2193\r\n"},"authorizationTypes":{"USC":false,"act":true,"statute":false,"publicLaw":false,"executiveOrder":false}}]}</t>
  </si>
  <si>
    <t>To support educational programs in Science, Technology, Engineering and Mathematics (STEM) Education, Outreach and Workforce Program</t>
  </si>
  <si>
    <t>All responsible sources from public nonprofit institutions/organizations to include elementary, middle and high schools, private non-profit institutions/organizations, small businesses, profit organizations, and other private institutions/organizations may submit proposals.  Grants cannot be awarded to individuals.</t>
  </si>
  <si>
    <t>Black Colleges and Universities (HBCUs), and Minority Institutions (MIs).</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</si>
  <si>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requirements specified in agency announcements.","isApplicable":true}</t>
  </si>
  <si>
    <t>{"description":"All eligible applicants, so long as profit and fee are not proposed, may submit proposals in response to the relevant STEM Announcement(s) published in the grants.gov."}</t>
  </si>
  <si>
    <t xml:space="preserve">Award decisions will be based on a competitive selection of proposals resulting from a technical, management and cost review.  Evaluations will use the criteria contained in the relevant announcement. If selected for award, the proposal is incorporated into a grant or cooperative agreement document, and the applicant agrees to perform the mission described therein. </t>
  </si>
  <si>
    <t xml:space="preserve">Awards may be made at any time throughout the open period for which funding is authorized. </t>
  </si>
  <si>
    <t>{"awarded":"other","description":"Grants will reflect a period of performance. ","awardedDescription":"Project Grants may be awarded incrementally. "}</t>
  </si>
  <si>
    <t>[{"code":"program","isSelected":true,"description":"Recipient is expected to publish or otherwise make results of work publicly available. Copies of program reports are furnished by the recipient to a prescribed list of addressees (as set forth in the award instrument)."},{"code":"cash","isSelected":true,"description":"Copies of cash reports are furnished by the recipient to a prescribed list of addressees (as set forth in the award instrument)."},{"code":"progress","isSelected":true,"description":"Copies of progress reports are furnished by the recipient to a prescribed list of addressees (as set forth in the award instrument)."},{"code":"expenditure","isSelected":true,"description":"Copies of expenditure reports are furnished by the grantee/recipient to a prescribed list of addressees (as set forth in the award instrument)."},{"code":"performanceMonitoring","isSelected":false}]</t>
  </si>
  <si>
    <t>Record keeping requirements are in accordance with the terms and conditions of the award, which will include appropriate provisions related to recipient records that are required by the DoDGARs.</t>
  </si>
  <si>
    <t>(Project Grants) FY 16$20,349,562.00; FY 18 est $17,593,844.00; FY 17 est $15,782,951.00; - Funding may vary.</t>
  </si>
  <si>
    <t>$200,000 - $1,000,000</t>
  </si>
  <si>
    <t>Refer to ONR website: http://www.onr.navy.mil for program announcements.   The DoDGARS (as updated through DoD’s interim implementation of 2 CFR part 200 which can be found at 2 CFR part 1103) applies to DoD grants and cooperative agreements.</t>
  </si>
  <si>
    <t>Susan Sutherland875 North Randolph Street, Arlington, VA 22203 Email:&lt; a href='mailto:susan.sutherland@navy.mil'&gt;susan.sutherland@navy.mil&lt;/a&gt;Phone: 703-696-4601;</t>
  </si>
  <si>
    <t>1.  Potential naval or defense relevance and contributions of the effort to the agency’s specific education and science and engineering workforce.  Scientific and technical merit of the proposal and its potential to achieve the educational objectives of the program, including the extent to which the proposed effort would enhance multidisciplinary studies relative to current capabilities. Appropriateness of the metrics used to determine impact and or success of the program.  Appropriateness of the methodology for obtaining and validating the metrics._x000D_
2.  Outreach initiatives proposed for increasing and maintaining the educational pipeline and the potential of the proposed program to educate future scientists and engineers in STEM disciplines critical to the defense mission.  Increased or enhanced opportunities to disseminate information on navy or defense programs and careers.  Impact of the initiatives toward improving science and engineering education in the United States.  Extent to which the program engages naval or defense laboratories as active participants in program execution. 3.  Potential contributions of the proposed programs to the national defense mission. 4.  Past, present or proposed collaborative educational activities with other institutions, such as colleges/universities.  The degree of partnership between the school system or local education agency, and the naval/defense laboratory, or warfare center.  5.  Industry-Government Partnering – ONR highly encourages partnering among industry and Government with a view toward speeding the incorporation of new science and technology into fielded systems.  Proposals that utilize industry-Government partnering which enhances the development of novel educational programs will be given favorable consideration. 6.  Personnel qualifications, capabilities, availability, and experience.  Key personnel must commit time and attention to ensure success of the program. 7.  Budgetary realism and cost effectiveness of the program.</t>
  </si>
  <si>
    <t>Apr 12,2011</t>
  </si>
  <si>
    <t>https://beta.sam.gov/fal/23fb09c8ccfd181fb325ef6b0ba31dec/view</t>
  </si>
  <si>
    <t xml:space="preserve">Navy  Command, Control, Communications, Computers, Intelligence, Surveillance, and Reconnaissance </t>
  </si>
  <si>
    <t>(C4ISR)</t>
  </si>
  <si>
    <t>{"list":[{"act":{"description":"National Defense Authorization Act"},"publicLaw":{"congressCode":"111","number":"84"},"authorizationTypes":{"USC":false,"act":true,"statute":false,"publicLaw":true,"executiveOrder":false}}]}</t>
  </si>
  <si>
    <t xml:space="preserve">To support basic and applied research at educational, nonprofit, or commercial research institutions, which have potential for leading to the improvement of military operations or dual-use application, and to support training and stimulation of future researchers in science and engineering disciplines.  This support may take the form of grants or cooperative agreements. </t>
  </si>
  <si>
    <t xml:space="preserve"> Grants cannot be awarded to individuals. </t>
  </si>
  <si>
    <t>{"description":"Costs will be determined in accordance with OMB Circular Nos. A-21, A-87, A-88, and A-122 and Subpart 31.2 of the Federal Acquisition Regulation applicable to commercial firms and those nonprofits exempted from OMB Circular No. A-122. The administrative requirements of OMB Circular Nos. A-102, A-110, A-128 and A-133 apply. Patents, inventions, and rights in technical data and computer software are subject to 48 CFR 227 and 252, as amended, and 37 CFR 401.14. If the award is a grant or cooperative agreement the applicant must not appear on the nonprocurement debarred of suspended list.","isApplicable":true}</t>
  </si>
  <si>
    <t>{"description":"All eligible private/public educational institutions and other private/public nonprofit organizations may submit proposals in response to the relevant announcements published via grants.gov and in the Federal Business Opportunities (www.fedbizopps.gov) Information regarding areas of scientific interest, Points of Contact,  application and award procedures, shall be contained in each individual announcement."}</t>
  </si>
  <si>
    <t xml:space="preserve">Award decisions will be based on a competitive selection of proposals resulting from a peer and/or scientific review. Evaluations will use the criteria contained in the relevant announcement. If selected for award, the proposal is incorporated into a grant document and the applicant agrees to perform the research described therein. </t>
  </si>
  <si>
    <t xml:space="preserve">Awards may be made at any time throughout the year for which funding is authorized. </t>
  </si>
  <si>
    <t>{"awarded":"other","description":"Funding will reflect period of performance and may be awarded incrementally. ","awardedDescription":"Payments maybe made incrementally"}</t>
  </si>
  <si>
    <t>[{"code":"program","isSelected":true,"description":"Grantee is expected to publish or otherwise make results of work publicly available. Copies of reports are furnished by the grantee to a prescribed list of addressees (as set forth in the grant), which includes the Defense Technical Information Center. Subsequent distribution to DoD agencies and their contractors is made by DTIC on a request basis. "},{"code":"cash","isSelected":false},{"code":"progress","isSelected":false},{"code":"expenditure","isSelected":false},{"code":"performanceMonitoring","isSelected":false}]</t>
  </si>
  <si>
    <t xml:space="preserve">Each grantee shall maintain accounting records which will permit determination that the funds were used for the award purpose. </t>
  </si>
  <si>
    <t>(Salaries and Expenses) FY 14$60,000.00; FY 15 est $60,000.00; FY 16 est $60,000.00;</t>
  </si>
  <si>
    <t>$1,000 to $15,000,000. Average: $297,138</t>
  </si>
  <si>
    <t xml:space="preserve">SSC Pacific website www.spawar.navy.mil/sandiego/. This site lists the points of contact within the various scientific disciplines. </t>
  </si>
  <si>
    <t>Space and Naval Warfare Systems Center53560 Hull Street, San Diego, CA 92152-5001 Phone: (619) 524-6202;</t>
  </si>
  <si>
    <t>http://www.spawar.navy.mil/sandiego/</t>
  </si>
  <si>
    <t>As specific in each announcement</t>
  </si>
  <si>
    <t>May 26,2011</t>
  </si>
  <si>
    <t>https://beta.sam.gov/fal/c948c347a293a3b15e39251efd522f99/view</t>
  </si>
  <si>
    <t>Naval Medical Research and Development</t>
  </si>
  <si>
    <t>To enhance the health, safety, readiness, and performance of Navy and Marine Corps personnel through basic and applied medical research executed largely through grants, cooperative agreements, and contracts with civilian educational and research institutions/organizations.</t>
  </si>
  <si>
    <t xml:space="preserve">Applicants must be an institution/organization.  Applications will not be accepted from individuals. </t>
  </si>
  <si>
    <t>Beneficiaries are relatively independent investigators associated with an applicant institution/organization.</t>
  </si>
  <si>
    <t>{"description":"Applicants must furnish evidence of legal authorization, financial and managerial capability as well as a certification of compliance with Federal, State, and local environmental laws, ordinances and regulations.","isApplicable":true}</t>
  </si>
  <si>
    <t>{"environmentalImpact":{"reports":[{"isSelected":false,"reportCode":"statement"},{"isSelected":false,"reportCode":"assessment"},{"isSelected":false,"reportCode":"ExecutiveOrder12372"},{"isSelected":true,"reportCode":"otherRequired"}]},"description":"White papers or pre-proposals may be required prior to full application submission."}</t>
  </si>
  <si>
    <t>{"description":"Applicants should obtain a copy of the Naval Medical Logistics Command's Broad Agency Announcement (BAA) or Program Announcements (PAs), which describe the full research program and include necessary forms and instructions for proposal submissions.  The BAA and PAs can be viewed at the Grants.gov website.  "}</t>
  </si>
  <si>
    <t>Proposals are evaluated by in-house committee or by a combination of in-house and extramural review committees against the evaluation criteria listed in the Broad Agency Announcement (BAA) or Program Announcement (PA). The final stage of evaluation is the establishment of an order of merit in which all competing proposals are ranked on the basis of their respective military relevance and scientific merit evaluations. Award amount will be negotiated with those proposals recommended for funding. Awards depend upon the availability of funds and the priority which the Navy determines to exist at the time of award.</t>
  </si>
  <si>
    <t>White papers or pre-proposals are normally reviewed within 60 to 90 days. Formal proposals are usually reviewed and notifications received within 6 months from submission. Grant award dates are normally within 4 months from notification.</t>
  </si>
  <si>
    <t>Once a grant or cooperative agreement is awarded, any follow-on research proposal is treated as a new request. Follow-on work should allow for the review time noted above.</t>
  </si>
  <si>
    <t>{"awarded":"other","description":"The length of time for which support is requested should be consistent with the nature and complexity of the proposed research. The maximum period acceptable for a research proposal is 5 years. Funds are normally released on a quarterly basis.","awardedDescription":"Assistance agreement payments will be made in advance on a quarterly basis or will be on a cost reimbursement basis. The award will specify the payment method."}</t>
  </si>
  <si>
    <t>[{"code":"program","isSelected":false},{"code":"cash","isSelected":false},{"code":"progress","isSelected":true,"description":"Annual and final reports will be required.  Quarterly reports may also be required."},{"code":"expenditure","isSelected":true,"description":"Quarterly financial reports and a final financial report, i.e., the Federal Financial Report (SF425) are required."},{"code":"performanceMonitoring","isSelected":false}]</t>
  </si>
  <si>
    <t>Recipients are required to maintain records adequate to reflect the nature and extent of their costs and expenditures and to insure that the required cost of participation is achieved. Records must be maintained for 3 years following the date of submission of final reimbursement request for services rendered.</t>
  </si>
  <si>
    <t>(Project Grants) FY 16 est $2,000,000.00; FY 15 est $2,000,000.00; FY 17 est $2,000,000.00;</t>
  </si>
  <si>
    <t>$100,000 to $20,000,000. Average: $1,000,000.</t>
  </si>
  <si>
    <t xml:space="preserve">Naval Medical Logistics Command's Broad Agency Announcement (BAA) or Program Announcements (PAs) provide program information, applicable regulations, and guidance for submitting applications. The BAA and PAs can be viewed at the Grants.gov website. </t>
  </si>
  <si>
    <t>Thomas L. Hood693 Neiman St., Fort Detrick, MD 21702 Email:&lt; a href='mailto:thomas.l.hood26.civ@mail.mil'&gt;thomas.l.hood26.civ@mail.mil&lt;/a&gt;Phone: 3016199236;</t>
  </si>
  <si>
    <t>http://www.nmlc.med.navy.mil/</t>
  </si>
  <si>
    <t xml:space="preserve">12.420 Military Medical Research and Development; </t>
  </si>
  <si>
    <t xml:space="preserve">Proposals are selected for funding based on the evaluation criteria listed in the Naval Medical Logistics Command's Broad Agency Announcement (BAA) or Program Announcements (PAs). The BAA and PAs can be viewed at the Grants.gov website. </t>
  </si>
  <si>
    <t>Dec 14,2011</t>
  </si>
  <si>
    <t>https://beta.sam.gov/fal/1efec94bf22c90fd595cd39982cbe51c/view</t>
  </si>
  <si>
    <t>Department of Defense HIV/AIDS Prevention Program</t>
  </si>
  <si>
    <t>{"list":[{"act":{"description":"Section 632(a) of the Foreign Assistance Act of 1961, as amended and the United States Leadership Against HIV/AIDS, Tuberculosis and Malaria ACT, 2003 (Public Law 108-25) (U.S. Leadership Act); Memorandum of Agreement between the Department of State Office of the U.S. Global AIDS Coordinator (OGAC) and the U.S. Department of Defense (DOD) signed 13 September 2016."},"authorizationTypes":{"USC":false,"act":true,"statute":false,"publicLaw":false,"executiveOrder":false}}]}</t>
  </si>
  <si>
    <t>To train and assist selected foreign militaries in establishing and implementing HIV/AIDS prevention, care, and treatment programs for their military personnel and dependents.</t>
  </si>
  <si>
    <t>Generally any type of applicant may apply. Grants cannot be awarded to individuals.</t>
  </si>
  <si>
    <t>Beneficiaries are primarily foreign Governments.</t>
  </si>
  <si>
    <t>{"description":"For institutions of higher education, nonprofit organizations, States, local governments, and Indian tribes, costs will be determined in accordance with Subpart E of 2 CFR part 200.   In accordance with the DoD Grant and Agreement Regulations (DoDGARs) at 32 CFR 34.17, costs will be determined for-profit entities costs in accordance with Subpart 31.2 of the Federal Acquisition Regulation (FAR) and Subpart 231.2 of the Department of Defense FAR Supplement (DFARS).  Applicants must be registered in System for Award Management (SAM).  Also, the applicant, its principals, and proposed subrecipients/subrecipient principals must not appear on the SAM Exclusions website as currently debarred, suspended, or otherwise ineligible.  Further requirements are stated in the Funding Opportunity Announcement (FOA). ","isApplicable":true}</t>
  </si>
  <si>
    <t>{"description":"All eligible organizations may submit proposals in response to general and specific funding opportunity announcements (FOAs) published annually or as the need arises. Information regarding areas of interest and points of contact are contained in the FOAs. Application and award procedures are also contained in the FOA brochures."}</t>
  </si>
  <si>
    <t>Award decisions will be based on a competitive selection of proposals resulting from a merit review.  Evaluations will use the criteria contained in the relevant Funding Opportunity Announcement. If selected for award, the proposal is incorporated into a grant document and the applicant agrees to perform the work describes therein.</t>
  </si>
  <si>
    <t>Formal proposals are normally reviewed and notification made within six months from submission.  Grant awards are usually made within three months from notification.</t>
  </si>
  <si>
    <t>Renewals are made by competitive applications and reviews.</t>
  </si>
  <si>
    <t>{"awarded":"other","description":"Length and Time Phasing of Assistance:  Funding will reflect the period of performance and may be awarded incrementally.  Normally, projects are funded for one year of operations.  Funds are normally provided in individual grants according to a quarterly schedule of payments.","awardedDescription":"Funding may be awarded incrementally."}</t>
  </si>
  <si>
    <t>[{"code":"program","isSelected":true,"description":"Refer to grant for Reporting Requirements "},{"code":"cash","isSelected":false},{"code":"progress","isSelected":true,"description":"Refer to grant for Reporting Requirements."},{"code":"expenditure","isSelected":true,"description":"Refer to grant for Reporting Requirements. "},{"code":"performanceMonitoring","isSelected":true,"description":"Refer to grant for Reporting Requirements."}]</t>
  </si>
  <si>
    <t>19-1030-0-1-551;19-1031-0-1-551;</t>
  </si>
  <si>
    <t>(Project Grants) FY 18 Estimate Not Available  FY 17 est $47,000,000.00; FY 16$47,000,000.00;</t>
  </si>
  <si>
    <t>$50,000 to $5,000,000</t>
  </si>
  <si>
    <t xml:space="preserve">DoDGARS (as updated through DoD’s interim implementation of 2 CFR part 200 which can be found at 2 CFR part 1103) applies to DoD grants and cooperative agreements. </t>
  </si>
  <si>
    <t>Department of Defense HIV/AIDS Prevention Programc/o Naval Health Research Center_x000D_
140 Sylvester Road, San Diego, CA 92103 Email:&lt; a href='mailto:usn.nhrc.dhapp@mail.mil'&gt;usn.nhrc.dhapp@mail.mil&lt;/a&gt;Phone: 619-553-8415;</t>
  </si>
  <si>
    <t>Criteria are defined specifically in the FOAs when issued.</t>
  </si>
  <si>
    <t>https://beta.sam.gov/fal/a8378e911af5874fa8e61e9305813e79/view</t>
  </si>
  <si>
    <t>Scientific Research - Combating Weapons of Mass Destruction</t>
  </si>
  <si>
    <t>Defense Threat Reduction Agency, DEPARTMENT OF DEFENSE</t>
  </si>
  <si>
    <t>{"list":[{"act":{"description":"10 U.S.C. 2358 (R&amp;D Grants and cooperative agreements). 10 U.S.C. 2361 (Grants &amp; contracts to universities-competitive). 10 U.S.C. 2371 (Technology Investment Agreements)."},"authorizationTypes":{"USC":false,"act":true,"statute":false,"publicLaw":false,"executiveOrder":false}}]}</t>
  </si>
  <si>
    <t>To support and stimulate basic, applied and advanced research at educational or research institutions, non-profit organizations, and commercial firms, which support the advancement of fundamental knowledge and understanding of the sciences with an emphasis on exploring new and innovative research for combating or countering Weapons of Mass Destruction (WMD).</t>
  </si>
  <si>
    <t>As stated in individual program BAAs. Generally, competitions are open to private and public educational accredited institutions of higher education that carry out science and engineering research and/or related science and engineering education on a non-profit basis. Some awards are made to other non-profit and for profit organizations that conduct research. Awards are not made to individuals.</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</si>
  <si>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requirements specified in the agency announcements.","isApplicable":true}</t>
  </si>
  <si>
    <t>{"description":"Eligible applicants may submit white papers or proposals in response to relevant Broad Agency Announcements (BAA) published on Grants.gov or www.FedBizOpps.gov under \"Other Defense Agencies - DTRA\".  Each BAA identifies to potential applicants and what activities or research topic areas will be supported, and how to apply."}</t>
  </si>
  <si>
    <t>Award decisions are based on evaluations of proposals using peer and/or scientific review. Evaluation criteria are contained in the relevant BAA. If selected for award, the proposal is the basis for the award document and the applicant agrees to perform the research or research related activities described therein.</t>
  </si>
  <si>
    <t>Award times will be identified in the relevant BAA.  Typically, decisions are made within 90-120 days of receipt of proposal for which funding is authorized.</t>
  </si>
  <si>
    <t>Re-application with new proposals is permitted.</t>
  </si>
  <si>
    <t>{"awarded":"other","description":"Since this is a research and technology program, the assistance is generally for the period of performance as stated in the individual grant, agreement or TIA. Funding is usually provided incrementally in accordance with a payment schedule contained in the award document.","awardedDescription":"Assistance might be released in lump sum or incrementally."}</t>
  </si>
  <si>
    <t>[{"code":"program","isSelected":true,"description":"As required by Assistance Award"},{"code":"cash","isSelected":false},{"code":"progress","isSelected":true,"description":"As required by Assistance Award"},{"code":"expenditure","isSelected":true,"description":"As required by Assistance Award"},{"code":"performanceMonitoring","isSelected":false}]</t>
  </si>
  <si>
    <t>{"isApplicable":true,"description":"Audit requirements for for profit organizations, which are not subject to 2 CFR part 200, are consistent with the requirements in the DoD Grant and Agreement Regulations (DoDGARs) at 32 CFR 34.16."}</t>
  </si>
  <si>
    <t>97-6400-3-4-000;</t>
  </si>
  <si>
    <t xml:space="preserve">(Project Grants) FY 17$67,822,327.00; FY 18 est $67,000,000.00; FY 19 est $78,850,816.00; FY 16$66,330,338.00; - </t>
  </si>
  <si>
    <t>Regulations, Guidelines and Literature sources are specified in the individual relevant Broad Agency Announcements.  The DoDGARS (as updated through DoD’s interim implementation of 2 CFR part 200 which can be found at 2 CFR part 1103) applies to DoD grants and cooperative agreements.</t>
  </si>
  <si>
    <t>Ato B. Andoh8725 John J. Kingman Road, MSC 6201, Fort Belvoir, VA 22060 Email:&lt; a href='mailto:ato.b.andoh.civ@mail.mil'&gt;ato.b.andoh.civ@mail.mil&lt;/a&gt;Phone: 703-767-5853;</t>
  </si>
  <si>
    <t>http://www.dtra.mil/be/business_opp/procurement/acq_procopp.cfm</t>
  </si>
  <si>
    <t>Generally, the principal evaluation and selection criteria are the technical or socio-economic merits of the proposal and potential long term contributions of DTRA's specific mission. Other selection criteria vary with the nature of the specific research or research-related activity. Typically, these inculde the qualifications, capabilities, and experience of the proposed Principal Investigator and/or key personnel who are critial in achieving the proposal objectives; adequacy of current or planned facilities, and equipment; and reasonableness and realisn of the proposed costs.</t>
  </si>
  <si>
    <t>https://beta.sam.gov/fal/b02f71c5210e4b1d9ac8fb200e3723e7/view</t>
  </si>
  <si>
    <t>Pest Management and Vector Control Research</t>
  </si>
  <si>
    <t>Office of the Secretary of Defense, DEPARTMENT OF DEFENSE</t>
  </si>
  <si>
    <t>Research designed to develop new interventions for protection of deployed military personnel from diseases caused by arthropod-borne pathogens and to improve control of filth flies.</t>
  </si>
  <si>
    <t>Applicants must be a public or private educational institution, nonprofit organizations operated for purposes in the public interest and commercial firms.</t>
  </si>
  <si>
    <t>Beneficiaries are relatively independent investigators associated with an applicant organization.</t>
  </si>
  <si>
    <t>{"description":"Applicants must furnish evidence of legal authorization, financial and managerial capability as well as a certification of compliance with Federal, State, and local environmental laws, ordinances and regulations. Applicants must be registered in System for Award Management (SAM). Also, the applicant, its principals, and proposed subrecipients/subrecipient principals must not appear on the SAM Exclusions website as currently debarred, suspended, or otherwise ineligible.","isApplicable":true}</t>
  </si>
  <si>
    <t>{"environmentalImpact":{"reports":[{"isSelected":true,"reportCode":"statement"},{"isSelected":true,"reportCode":"otherRequired"}]},"description":"see funding announcement"}</t>
  </si>
  <si>
    <t>{"description":"The AFPMB BAA is available for download at www.fedbizopps.gov (search under ACC-APG-NCD), www.3.natick.army.mil/ and www.grants.gov. The BAA describes the award procedures, selection criteria, areas of interest, necessary forms, and instructions for proposal submissions."}</t>
  </si>
  <si>
    <t>The AFPMB BAA is available for download at www.fedbizopps.gov (search under ACC-APG-NCD), www.3.natick.army.mil/ and www.grants.gov. The BAA describes the award procedures, selection criteria, areas of interest, necessary forms, and instructions for proposal submissions.</t>
  </si>
  <si>
    <t>Once a grant is awarded, any follow-on research proposal may be treated as a new request. Follow-on work should allow for review time noted above.</t>
  </si>
  <si>
    <t>{"awarded":"quarterly","description":"The length of time for which support is requested should be consistent with the nature and complexity of the proposed research.  The maximum period acceptable for a research proposal is 5 years.  "}</t>
  </si>
  <si>
    <t>[{"code":"program","isSelected":true,"description":"Quarterly financial reports and a final financial transactions report, i.e. SF 425 are required.  Additionally, some grants may require interim and/or final programmatic reports."},{"code":"cash","isSelected":false,"description":""},{"code":"progress","isSelected":true,"description":"Some awards may require interim and/or final programmatic reports."},{"code":"expenditure","isSelected":true,"description":"SF 425 are required."},{"code":"performanceMonitoring","isSelected":true,"description":"Some awards may require monthly or quarterly performance reports."}]</t>
  </si>
  <si>
    <t>Record keeping requirements are in accordance with the terms and conditions of the award, which will include appropriate provisions related to recipient records that are required by the DoDGARs</t>
  </si>
  <si>
    <t>97-0130-0-1-051;</t>
  </si>
  <si>
    <t xml:space="preserve">(Cooperative Agreements) FY 17$145,000.00; FY 18 est $500,000.00; FY 19 est $1,479,376.00; FY 16$1,500,000.00; - </t>
  </si>
  <si>
    <t>$100-$250K per year/per award.</t>
  </si>
  <si>
    <t>Department of Defense Grant and Agreement Regulations (DoDGARS) (as updated through DoD’s interim implementation of 2 CFR part 200 which can be found at 2 CFR part 1103) and individual program announcements.</t>
  </si>
  <si>
    <t>{"flag":"appendix","description":"Technical Information:  Armed Forces Pest Management Board, US Army Garrison – Forest Glen, 2460 Linden Lane, Building 172, Silver Spring, MD 20910. Web Site Address:http://www.afpmb.org/\r\nContact for additional information: ACC-APG-NCD-Ft Detrick, 110 Thomas Johnson Dr, Frederick, MD 21702, Telephone: 301-649-2895, email: usarmy.detrick.mcs.mbx.contracting@mail.mil"}</t>
  </si>
  <si>
    <t>Richard W. Totten110 Thomas Johnson Drive, Frederick, MD 21702 Email:&lt; a href='mailto:richard.w.totten2.civ@mail.mil'&gt;richard.w.totten2.civ@mail.mil&lt;/a&gt;Phone: 3016192446;</t>
  </si>
  <si>
    <t>http://www.3.natick.army.mil/</t>
  </si>
  <si>
    <t>Selection criteria is contained in the AFPMB BAA which is available at no cost to the applicant and is also available for download at www.fedbizopps.gov (search under ACC-APG-NCD), www.3.natick.army.mil/ and www.grants.gov.</t>
  </si>
  <si>
    <t>Jul 31,2015</t>
  </si>
  <si>
    <t>https://beta.sam.gov/fal/5a9393f46f68419cbc944d1f0742ad2b/view</t>
  </si>
  <si>
    <t>ROTC Language and Culture Training Grants</t>
  </si>
  <si>
    <t>ROTC Project GO (Global Officers)</t>
  </si>
  <si>
    <t>{"list":[{"act":{"description":"National Defense Authorization Act of 2006"},"publicLaw":{"congressCode":"109","number":"163"},"authorizationTypes":{"USC":false,"act":true,"statute":false,"publicLaw":true,"executiveOrder":false}}]}</t>
  </si>
  <si>
    <t xml:space="preserve">Project GO (Global Officers) is a DoD-funded initiative that promotes critical language education, study abroad, and intercultural dialogue opportunities within the ROTC student population in order to develop future military officers who possess the cross-cultural communication skills required for effective leadership in the 21st Century operational environment._x000D_
</t>
  </si>
  <si>
    <t xml:space="preserve">Any accredited U.S. institution of higher education (defined in 20 U.S.C. 1001 of the Higher Education Act of 1965, is eligible to apply for a grant.  This includes 2 and 4 year colleges and universities, both public and private. Other organizations, associations, agencies, and foreign institutions may be included in proposals but may not be direct recipients of a grant. Federal government schools are not eligible.  Applicants must demonstrate an institutional commitment to increasing the critical language and cross-cultural proficiency of their ROTC students as well as proven institutional capability to provide quality instruction in these subject areas.  Institutions applying for institutional grants must have an ROTC unit on their campus. </t>
  </si>
  <si>
    <t>Accredited U.S. institutions of higher education and their ROTC students.</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</si>
  <si>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requirements specified in the agency announcements. ","isApplicable":true}</t>
  </si>
  <si>
    <t>{"description":"All eligible, private and public U.S. institutions of higher education may submit proposals in response to the relevant agency announcements posted on grants.gov. "}</t>
  </si>
  <si>
    <t xml:space="preserve">Award decisions will be based on a competitive selection of proposals resulting from an independent merit review by a panel comprised of specialists in language acquisition and study abroad as well as representatives from the military services. </t>
  </si>
  <si>
    <t xml:space="preserve">Renewals are negotiated and are conducted annually based on national program strategy, institutional performance and availability of funds. </t>
  </si>
  <si>
    <t>{"awarded":"quarterly","description":"Grants are one-year awards and may be renewed up to two years. Additional renewal years are possible based on performance, program needs and availability of funding."}</t>
  </si>
  <si>
    <t>[{"code":"program","isSelected":true,"description":"Challenges, Successes, Enrollment Figures, etc., on a quarterly basis. "},{"code":"cash","isSelected":true,"description":"Funds expended on a quarterly basis. "},{"code":"progress","isSelected":true,"description":"Challenges, Successes, Enrollment Figures, etc., on a quarterly basis. "},{"code":"expenditure","isSelected":true,"description":"Funds expended on a quarterly basis. "},{"code":"performanceMonitoring","isSelected":true,"description":"Site visits are conducted.  Challenges, Successes, Enrollment Figures, etc., on a quarterly basis.   Funds expended on a quarterly basis.   "}]</t>
  </si>
  <si>
    <t>{"isApplicable":true,"description":"A program-specific audit will be conducted each year.  "}</t>
  </si>
  <si>
    <t>97-0100-7-3-001;</t>
  </si>
  <si>
    <t xml:space="preserve">(Salaries and Expenses) FY 17$8,550,000.00; FY 18 est $7,000,000.00; FY 19 est $19,109,834.00; FY 16$7,280,000.00; - </t>
  </si>
  <si>
    <t xml:space="preserve">Grants range from $150,000 to $350,000 annually for multi-year projects. </t>
  </si>
  <si>
    <t>{"list":[{"fiscalYear":2016,"description":"Budget projection for FY 2016 is about the same as FY 2015. There were 24 institutional grantees in FY 2016.  524 ROTC students received scholarships under the  program during this fiscal year.  90% of the students met the goal of ILR 1 and above proficiency in the speaking modality."},{"fiscalYear":2017,"description":"There are currently 24 institutional grantees in FY 2017.  We project approximately 520 students received scholarships under the program during this fiscal year.  There is no proficiency data available at this time since programs are still running."}],"isApplicable":true}</t>
  </si>
  <si>
    <t>The DoDGARS (as updated through DoD’s interim implementation of 2 CFR part 200 which can be found at 2 CFR part 1103) applies to DoD grants and cooperative agreements.</t>
  </si>
  <si>
    <t>Shirley T. Rapues4800 Mark Center Drive_x000D_
Suite 8G08, Alexandria, VA 22350-7000 Email:&lt; a href='mailto:shirley.t.rapues.civ@mail.mil'&gt;shirley.t.rapues.civ@mail.mil&lt;/a&gt;Phone: (571) 256-0716;</t>
  </si>
  <si>
    <t xml:space="preserve">Fiscal Year2016: Arizona State University_x000D_
Boston University_x000D_
Duke University_x000D_
Embry-Riddle Aero University_x000D_
Georgia Institute of Technology_x000D_
Indiana University_x000D_
James Madison University_x000D_
Marquette University_x000D_
Northeastern University_x000D_
Norwich University_x000D_
San Diego State University_x000D_
Texas A&amp;M University_x000D_
The Citadel_x000D_
University of Arizona_x000D_
University of Florida_x000D_
University of Kansas_x000D_
University of Maryland - College Park_x000D_
University of Mississippi_x000D_
University of North Georgia_x000D_
University of Montana_x000D_
University of Pittsburgh_x000D_
University of Wisconsin-Madison_x000D_
Virginia Tech_x000D_
Worcester Polytechnic Institute_x000D_
Fiscal Year2017: Arizona State University_x000D_
Boston University_x000D_
Duke University_x000D_
Embry-Riddle Aero University_x000D_
Georgia Institute of Technology_x000D_
Indiana University_x000D_
James Madison University_x000D_
Marquette University_x000D_
Northeastern University_x000D_
Norwich University_x000D_
San Diego State University_x000D_
Texas A&amp;M University_x000D_
The Citadel_x000D_
University of Arizona_x000D_
University of Florida_x000D_
University of Kansas_x000D_
University of Maryland - College Park_x000D_
University of Mississippi_x000D_
University of North Georgia_x000D_
University of Montana_x000D_
University of Pittsburgh_x000D_
University of Wisconsin-Madison_x000D_
Virginia Tech_x000D_
Worcester Polytechnic Institute_x000D_
</t>
  </si>
  <si>
    <t>All projects must involve a comprehensive and structured language component and study abroad component although projects do not need to offer each component under their own auspices. All projects must clearly demonstrate strong recruiting and retention plans as well as plans for institutional commitment.  All projects has an articulated existing or planned paths to allow Project GO students to reach the minimum ILR level 1 proficiency by the time of their graduation through one intensive language intervention or a series of multiple language interventions.</t>
  </si>
  <si>
    <t>https://beta.sam.gov/fal/bd55528c362e43e1a64aa380b35b8231/view</t>
  </si>
  <si>
    <t>Research on Chemical and Biological Defense</t>
  </si>
  <si>
    <t>To further the capability to prevent, detect, diagnose and treat the effects of chemical, radiological and biological warfare agents.</t>
  </si>
  <si>
    <t>Applicants must be a public or private educational institution, a nonprofit organizations operated for purposes in the public interest, or a commercial firm.</t>
  </si>
  <si>
    <t>{"description":"Applicants must furnish evidence of legal authorization, financial and managerial capability as well as a certification of compliance with Federal, State, and local environmental laws, ordinances and regulations. Applicants must be registered in System for Award Management (SAM).  Also, the applicant, proposed subrecipients, and principals must not appear on the SAM Exclusions website as currently debarred, suspended, or otherwise ineligible.  2 CFR 200, Subpart E - Cost Principles applies to this program.","isApplicable":true}</t>
  </si>
  <si>
    <t>{"description":"Applicants should obtain a copy of the relevant BAA which describes the full research program areas of interest and includes necessary forms and instruction for preproposal/proposal submissions. The BAA is available for download, at no cost to the applicant, at www.fedbizopps.gov, www.jpeocbd.osd.mil, (search under ACC-APG-NCD), www.3.natick.army.mil/ and www.grants.gov."}</t>
  </si>
  <si>
    <t>Award procedures are contained in the BAA and available for download at www.fedbizopps.gov (search under ACC-APG-NCD), www.jpeocbd.osd.mil, www.3.natick.army.mil/ and www.grants.gov describes the award procedures and criteria as well as the areas of interest and necessary forms and instructions for proposal submissions.</t>
  </si>
  <si>
    <t>See the relevant BAA or individual announcement.</t>
  </si>
  <si>
    <t>{"awarded":"other","description":"The length of time for which support is requested should be consistent with the nature and complexity of the proposed research.  The maximum period acceptable for a research proposal is 5 years.","awardedDescription":"Funds are normally released on a quarterly basis."}</t>
  </si>
  <si>
    <t>[{"code":"program","isSelected":true,"description":"Quarterly financial reports and a final financial transactions report, i.e. SF 425 are required. Additionally, some grants/cooperative agreements may require interim and/or final programmatic reports. SF 425 are required. Typically awards require quarterly performance reports."},{"code":"cash","isSelected":true,"description":"Cash reports may be required as described in the individual announcement."},{"code":"progress","isSelected":true,"description":"Some awards may require monthly or quarterly progress reports"},{"code":"expenditure","isSelected":true,"description":"Expenditure reports are required as described in the individual announcement."},{"code":"performanceMonitoring","isSelected":true,"description":"Performance monitoring is required as described in the individual announcement."}]</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</si>
  <si>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200.503.\r\n"}</t>
  </si>
  <si>
    <t>97-0400-0-1-051;</t>
  </si>
  <si>
    <t xml:space="preserve">(Project Grants) FY 17$0.00; FY 18 est $1,000,000.00; FY 19 est $336,754.00; FY 14$8,467,000.00; FY 16$0.00; FY 15$4,602,000.00; - </t>
  </si>
  <si>
    <t>Department of Defense Grant and Agreement Regulations (DoDGARS) (as updated through DoD’s interim implementation of 2 CFR part 200 which can be found at 2 CFR part 1103) and individual program announcements</t>
  </si>
  <si>
    <t>http://wwwjpeocbd.osd.mil/</t>
  </si>
  <si>
    <t>As specified in the relevant BAA or individual announcement</t>
  </si>
  <si>
    <t>https://beta.sam.gov/fal/8d9ac13b08f8414ba2ad835070ae8d7e/view</t>
  </si>
  <si>
    <t>Marine Corps Systems Command Federal Assistance Program</t>
  </si>
  <si>
    <t>{"list":[{"act":{"description":"Department of Defense Appropriations Act, 2008, H.R. 3222"},"publicLaw":{"congressCode":"110","number":"116"},"authorizationTypes":{"USC":false,"act":true,"statute":false,"publicLaw":true,"executiveOrder":false}}]}</t>
  </si>
  <si>
    <t xml:space="preserve">To reduce the demand for illegal drugs among America’s youth by providing standardized Drug Demand Reduction (DDR)  training through a science-based curriculum to youth ranging from age eight through the completion of high school, not to exceed twenty years old.  _x000D_
</t>
  </si>
  <si>
    <t>Other private/public nonprofit organizations which are operated primarily for educational or similar purposes in the public interest, and commercial concerns.</t>
  </si>
  <si>
    <t>The beneficiaries for this program are American youth ranging from age eight through the completion of high school, not to exceed twenty years old.</t>
  </si>
  <si>
    <t>{"description":"Awards are subject to the requirements in the program announcements posted on grants.gov, including submission of certifications and representations and having a current registration in the System for Award Management (www.sam.gov). ","isApplicable":true}</t>
  </si>
  <si>
    <t>{"description":"Proposals shall be prepared in accordance with instructions in individual program announcements. See Grants.gov (www.grants.gov)"}</t>
  </si>
  <si>
    <t>Congress has authorized the program indefinitely via H.R. 3222, SEC 8030 for the Young Marines through the DDR program and throughout the years has provided additional funding through the Department of Defense (DoD) DDR budget under DoD appropriations acts.  There has been no subsequent law enacted to remove the program authorization that is identified in H.R. 3222-27 SEC 8030.</t>
  </si>
  <si>
    <t xml:space="preserve">From 30-90 days, depending on the authority under which the funds would be awarded.  </t>
  </si>
  <si>
    <t xml:space="preserve">Pre-application with new proposal is permitted.  </t>
  </si>
  <si>
    <t>{"awarded":"other","description":"Normally from 12 to 36 months.  ","awardedDescription":"Monthly"}</t>
  </si>
  <si>
    <t>[{"code":"program","isSelected":true,"description":"Financial and Programmatic Progress Reports"},{"code":"cash","isSelected":false},{"code":"progress","isSelected":true,"description":"Financial and Programmatic Progress Reports"},{"code":"expenditure","isSelected":true,"description":"Reports of expenditures"},{"code":"performanceMonitoring","isSelected":true,"description":"Continuous monitoring throughout the effort"}]</t>
  </si>
  <si>
    <t>{"isApplicable":true,"description":"Other audits as deemed appropriate."}</t>
  </si>
  <si>
    <t>17-1106-0-1-054;</t>
  </si>
  <si>
    <t>(Salaries and Expenses) FY 18 Estimate Not Available  FY 17 est $4,000,000.00; FY 16 est $4,000,000.00;</t>
  </si>
  <si>
    <t xml:space="preserve">No data available </t>
  </si>
  <si>
    <t>Department of Defense Grant and Agreement Regulations (DoDGARS)  (as updated through DoD’s interim implementation of 2 CFR part 200 which can be found at 2 CFR part 1103) and individual program announcements.</t>
  </si>
  <si>
    <t>Angela Gorman2200 Lester Street, Quantico, VA 22134 Email:&lt; a href='mailto:angela.gorman@usmc.mil'&gt;angela.gorman@usmc.mil&lt;/a&gt;Phone: 7034323147;</t>
  </si>
  <si>
    <t>Apr 28,2011</t>
  </si>
  <si>
    <t>https://beta.sam.gov/fal/fe46f68a11184f3a845ff68055a3f845/view</t>
  </si>
  <si>
    <t>Military Construction, National Guard</t>
  </si>
  <si>
    <t>National Guard Bureau, DEPARTMENT OF DEFENSE</t>
  </si>
  <si>
    <t>{"list":[{"act":{"description":"Military Construction, Veterans Affairs and Related Agencies Appropriations Act"},"USC":{"title":"10","section":"1803"},"authorizationTypes":{"USC":true,"act":true},"usc":{"title":"10","section":"1803"}}]}</t>
  </si>
  <si>
    <t>Provide for the acquisition of facilities necessary for the training and administration of Army National Guard (ARNG) units in the 50 states, the District of Columbia, the Commonwealth of Puerto Rico, the Virgin Islands and Guam, by purchase, transfer, construction, expansion, rehabilitation or conversion.</t>
  </si>
  <si>
    <t>The 50 States, the District of Columbia, the Commonwealth of Puerto Rico, Guam, and the territories. The State National Guard unit must be federally recognized. States must provide real estate for armory projects.</t>
  </si>
  <si>
    <t>{"environmentalImpact":{"reports":[{"isSelected":true,"reportCode":"statement"},{"isSelected":true,"reportCode":"assessment"},{"isSelected":false,"reportCode":"ExecutiveOrder12372"},{"isSelected":true,"reportCode":"otherRequired"}]},"description":"Environmental assessments and environmental impact statements are required as appropriate to the project."}</t>
  </si>
  <si>
    <t>{"description":"The State Adjutant General submits proposed projects in accordance with DOD and NGB construction criteria guidelines to the National Guard Bureau.  "}</t>
  </si>
  <si>
    <t>Congress authorizes funds in the National Defense Authorization Act and appropriates funds in the Military Construction, Veterans Affairs and Related Agencies Appropriations Act.  The National Guard Bureau reviews and approves all necessary plans, specifications, bidding documents, contracts and other documentation, before the award can be made.</t>
  </si>
  <si>
    <t>{"flag":"yes","description":"September 30 annually","list":[{"start":"2014-09-30"}]}</t>
  </si>
  <si>
    <t>6 to 9 months.</t>
  </si>
  <si>
    <t>{"types":{"moe":false,"formula":false,"matching":true},"formula":{"title":"","chapter":"","part":"","subPart":"","publicLaw":"","description":""},"matching":{"requirementFlag":"voluntary","percent":"25","description":"The Federal government contributes no more than 75 percent of the total cost of construction (including the cost of architectural, engineering and design services) for readiness centers, but may contributes 100 percent for construction of other facilities. The State must provide all necessary real estate and any remaining funds."},"moe":{"description":""}}</t>
  </si>
  <si>
    <t>{"awarded":"other","description":"Awarded funds must be used during the performance period approved for each assistance award.","awardedDescription":"States either request an advance or reimbursement of funds based on project phases and execution. "}</t>
  </si>
  <si>
    <t>[{"code":"program","isSelected":false,"description":""},{"code":"cash","isSelected":false,"description":""},{"code":"progress","isSelected":false,"description":""},{"code":"expenditure","isSelected":true,"description":"States submit reports as directed by NGB. Final accounting and settlement must be accomplished in accordance with National Guard Regulation 5-1."},{"code":"performanceMonitoring","isSelected":true,"description":"Performance monitoring and review is done by the Facilities Management Office in each State."}]</t>
  </si>
  <si>
    <t>{"isApplicable":true,"description":"States are responsible for obtaining an audit in accordance with the Single Audit Act of 1984, as amended, and OMB Circular A-133."}</t>
  </si>
  <si>
    <t xml:space="preserve">States are required to maintain records adequate to reflect the nature and extent of their cost and expenditures and to ensure that the required costs of participation are achieved. Records must be maintained for 10 years following the date of submission of final requests for services rendered. </t>
  </si>
  <si>
    <t>21-2085-0-1-051;</t>
  </si>
  <si>
    <t xml:space="preserve">(Cooperative Agreements) FY 17 FY 18 FY 19 est $77,213,142.00; FY 14$150,012,360.00; FY 15 est $60,000,000.00; FY 16 est $60,000,000.00; - </t>
  </si>
  <si>
    <t>$300,000 and up.</t>
  </si>
  <si>
    <t>{"list":[{"fiscalYear":2014,"description":"Provided for the acquisition of facilities necessary for the training and administration of Army National Guard (ARNG) units in the 50 States, the District of Columbia, the Commonwealth of Puerto Rico, the Virgin Islands, and Guam by purchase, transfer, construction, expansion, rehabilitation or conversion. Provided for the acquisition of facilities necessary for the training and administration of Army National Guard (ARNG) units in the 50 States, the District of Columbia, the Commonwealth of Puerto Rico, the Virgin Islands, and Guam by purchase, transfer, construction, expansion, rehabilitation or conversion."},{"fiscalYear":2015,"description":"Provided for the acquisition of facilities necessary for the training and administration of Army National Guard (ARNG) units in the 50 States, the District of Columbia, the Commonwealth of Puerto Rico, the Virgin Islands, and Guam by purchase, transfer, construction, expansion, rehabilitation or conversion."},{"fiscalYear":2016,"description":"Provided for the acquisition of facilities necessary for the training and administration of Army National Guard (ARNG) units in the 50 States, the District of Columbia, the Commonwealth of Puerto Rico, the Virgin Islands, and Guam by purchase, transfer, construction, expansion, rehabilitation or conversion."}],"isApplicable":false}</t>
  </si>
  <si>
    <t>National Guard Regulation 5-1, Grants and Cooperative Agreements and National Guard Regulation 415-5, Army National Guard Military Construction Program Execution.</t>
  </si>
  <si>
    <t>{"flag":"appendix","description":"State Adjutant General Office in each State."}</t>
  </si>
  <si>
    <t>Elver Crow,111 South George Mason Drive , Arlington, VA 22204 Email:&lt; a href='mailto:elver.crow@us.army.mil'&gt;elver.crow@us.army.mil&lt;/a&gt;Phone: (703) 601-7941;</t>
  </si>
  <si>
    <t>http://www.ngb.dtic.mil/indexshtm/.</t>
  </si>
  <si>
    <t>https://beta.sam.gov/fal/2719d73e1e3d6cb8be8c864798b7a0c6/view</t>
  </si>
  <si>
    <t>National Guard Military Operations and Maintenance (O&amp;M) Projects</t>
  </si>
  <si>
    <t>{"list":[{"act":{"description":"Defense Appropriations Act 2009"},"authorizationTypes":{"USC":false,"act":true,"statute":false,"publicLaw":false,"executiveOrder":false}}]}</t>
  </si>
  <si>
    <t xml:space="preserve">Provide funding for the States through cooperative agreements to support the operations and maintenance of Army National Guard (ARNG) and Air National Guard (ANG) facilities and provide authorized service support activities to National Guard units and personnel through assistance awards listed below.	a. ARNG Real Property O&amp;M Projects (RPOMA) - provide support for authorized facilities for leases, real property services, real property maintenance, and O &amp; M minor construction projects. b. ARNG Environmental Programs Resources Management - for services provided to accomplish environmental actions such as Environmental Compliance/Corrective Projects, Environmental and Program Management. c. ARNG Security Guard Activities – for security services provided at authorized facilities. d. ARNG Electronic Security System Installation -  services to maintain Joint Services Interior Intrusion Detection Systems (J-SIIDS), Commercial Intrusion Detection Systems (CIDS), Exterior Instruction Detection Systems and  Closed Circuit Television (CCTV) used for security surveillance and associated on site and off site remote monitoring equipment at authorized facilities. e. ARNG Telecommunications - services provided for installation telecommunication activities. f. ARNG Aviation Training Base Operation – services provided for Air Traffic Control (ATC), Airport Agreements management and Aircraft Rescue Fire Fighting (AFF). g. ARNG Sustainable Range Program - services provided for range operations, range maintenance, leases, rentals and equipment at authorized ranges and training lands. h. ARNG Full Time Dining Facility Operations - services provided for Food Service Operations at authorized ARNG training sites. i. Office of the Chief - Administrative Services Activities - services provided for printing and duplication, mail distribution and records management services. j. ARNG Surface Petroleum – support services provided for ARNG surface vehicle and equipment fuel. k. ARNG Aviation Reimbursable Maintenance Operations -  support provided for aviation reimbursable maintenance operations to include the maintenance, fabrication, and/or repair of aircraft, aircraft subassemblies, and systems._x000D_
l. ARNG Distributed Learning Program- services provided for the operation and management of linked Distance Learning centers using information technology (audio/video telecommunications) to train National Guard personnel. m. ARNG Anti-Terrorism Program Manager Activities- services provided in support of security and anti-terrorism prevention measures in State ARNG facilities. n. ANG Facilities Operations &amp; Maintenance (FOMA) Activities -  services provided at authorized facilities for leases, real property operations, real property maintenance and repair, and O &amp; M minor construction costs. o, ANG Environmental Program Management-  services provided to accomplish environmental compliance/corrective projects, environmental services, program management, hazardous waste management, environmental planning activities and natural resources actions. p. ANG Security Guard - services in rendering security guard activities at authorized facilities._x000D_
q. ANG Fire Protection Activities - services provided for authorized fire protection activities. r. ANG Natural and Cultural Resources Management - for Natural and Cultural resource Management projects to comply with environmental laws, conserve and restore the environment.	s. ANG Air Traffic Control Activities - service provided to perform non-approach control air traffic control and aviation weather observing/reporting. t. ANG Logistics Facilities - services provided for painting NG aircraft and related administrative support. u. ANG Services Resources Management – services provided by employees for training, lodging and food service activities (cooks, custodial support and food service accounting) at authorized locations. v. ANG Combat Readiness Training Center (CRTC) Base Operating Support- services provided for CRTC operations at authorized ANG centers._x000D_
w. State Family Program Activities- services provided to ARNG and ANG families preparing for deployment, during deployment and upon return from deployment to include orientation workshops, conferences and social service activities briefings, counseling and assistance._x000D_
_x000D_
</t>
  </si>
  <si>
    <t>The 50 States, District of Columbia, Commonwealth of Puerto Rico, Virgin Islands, and Guam.  The State National Guard unit must be federally recognized.</t>
  </si>
  <si>
    <t>The 50 States, District of Columbia, Commonwealth of Puerto Rico, Virgin Islands, and Guam. The State National Guard must be federally recognized.</t>
  </si>
  <si>
    <t>{"description":"The State Adjutant General annually submits proposed projects/activities  in accordance with National Guard Bureau criteria guideline and directives."}</t>
  </si>
  <si>
    <t>Congress authorizes, approves and appropriates funds for National Guard Operations &amp; Maintenance in the Defense Appropriations Act. NGB reviews and approves requests for project/activity execution.</t>
  </si>
  <si>
    <t>{"flag":"yes","list":[{"start":"2009-06-30","end":"2009-09-30"}]}</t>
  </si>
  <si>
    <t>From 1 to 2 months.</t>
  </si>
  <si>
    <t>Requires submission of a budget proposal to NGB  each Federal fiscal year.</t>
  </si>
  <si>
    <t>{"types":{"moe":true,"formula":false,"matching":true},"matching":{"requirementFlag":"voluntary","percent":"0","description":"State matching funds vary depending on the assistance activity.  Required State matching amount is identified in each agreement."},"moe":{}}</t>
  </si>
  <si>
    <t>{"awarded":"other","description":"Twelve month funding. ","awardedDescription":"NGB Cooperative Agreements do not go through an award process.  Agreements are  funded at the beginning of the Fiscal Year or through quarterly allotments."}</t>
  </si>
  <si>
    <t>[{"code":"program","isSelected":true,"description":"Reports are required as directed by NGB.  Final accounting and settlement must be accomplished in accordance with NGR 5-1."},{"code":"cash","isSelected":false},{"code":"progress","isSelected":true,"description":"Report requirements are specified in each activity agreement."},{"code":"expenditure","isSelected":true,"description":"Expenditure reports are required as specified in each activity agreement and in accordance with the Finance Chapter,  NGR 5-1."},{"code":"performanceMonitoring","isSelected":false}]</t>
  </si>
  <si>
    <t>{"isApplicable":true,"description":" Single Audit Act of 1984, OMB A-133  Compliance Supplement and Chapter 4, NGR 5-1."}</t>
  </si>
  <si>
    <t>States are required to maintain records adequate to reflect the nature and extent of their costs and expenditures and to insure required costs of participation are achieved. Records must be maintained for 3 years following the request for payment date  the service was rendered.</t>
  </si>
  <si>
    <t>21-2065-0-1-051;57-3840-0-1-051;</t>
  </si>
  <si>
    <t>(Salaries and Expenses) FY 14 est $1,979,661,782.00; FY 13$1,690,742,890.00; FY 15 est $1,900,000,000.00; - ARRA of 2009 funded projects for O&amp;M are covered under this CFDA.</t>
  </si>
  <si>
    <t>$100,000 and up.</t>
  </si>
  <si>
    <t>National Guard Regulation 5-1.</t>
  </si>
  <si>
    <t>Mary Ellen Lewis1411 Jefferson Davis Highway_x000D_
NGB-PARC-A  Suite 8200, Arlington, VA 22202-3231 Email:&lt; a href='mailto:maryellen.lewis@us.army.mil'&gt;maryellen.lewis@us.army.mil&lt;/a&gt;Phone: 703-607-1002;</t>
  </si>
  <si>
    <t>http://www.ngb.army.mil</t>
  </si>
  <si>
    <t>States shall submit annual financial plans which will be reviewed, prioritized, and approved by the appropriate NGB Program Manager.  DESCRIBE FOR THE READER THAT PROJECTS ARE IMPLEMENTED BY THE STATES AND THAT THE READER WOULD NEED TO CONTACT THE STATE ADJUTANT GENERAL TO OBTAIN INFORMATION ON PROJECTS THAT THE READER COULD SUBMIT PROPOSED BIDS.</t>
  </si>
  <si>
    <t>Jan 01,1996</t>
  </si>
  <si>
    <t>https://beta.sam.gov/fal/609f6a77c38da06f17b170743bb4256b/view</t>
  </si>
  <si>
    <t>National Guard ChalleNGe Program</t>
  </si>
  <si>
    <t>{"list":[{"act":{"description":"National Guard Challenge"},"authorizationTypes":{"act":true}}]}</t>
  </si>
  <si>
    <t>The Secretary of Defense, acting through the Chief of the National Guard Bureau, conducts a National Guard civilian youth opportunities program (to be known as the  "National Guard ChalleNGe Program") to use the National Guard to provide military-based training, including supervised work experience in community service and conservation projects, to civilian youth who cease to attend secondary school after graduating so as to improve the life skills and employment potential of such youth.</t>
  </si>
  <si>
    <t>The Secretary of Defense shall provide for the conduct of the National Guard ChalleNGe Program in such States and U.S. territories and possession as the Secretary considers to be appropriate, except that Federal expenditures under the program may not exceed $62.5M for fiscal year 01.</t>
  </si>
  <si>
    <t>{"environmentalImpact":{"reports":[{"isSelected":true,"reportCode":"otherRequired"}]},"description":"See funding announcement"}</t>
  </si>
  <si>
    <t>{"description":"The State shall develop a plan which includes details on student application and selection procedures, number of students to be trained, staffing, curriculum, Post-Residential phase execution, facilities and services, State public and private service to be provided and a detailed budget."}</t>
  </si>
  <si>
    <t>After Congress authorizes, approves, and appropriates funds for the project and the National Guard Bureau reviews and approves all necessary plans, specifications, bidding documents, contracts and other documentation, the award can be made.</t>
  </si>
  <si>
    <t>{"flag":"yes","description":"Not available.","list":[]}</t>
  </si>
  <si>
    <t>From 2 to 3 months.</t>
  </si>
  <si>
    <t>{"awarded":"other","description":"One year from the approval of the agreement."}</t>
  </si>
  <si>
    <t>An inventory of program assets by each State.</t>
  </si>
  <si>
    <t>57-3840-0-1-051;</t>
  </si>
  <si>
    <t xml:space="preserve">(Formula Grants) FY 17 FY 18 FY 19 est $98,015,310.00; - </t>
  </si>
  <si>
    <t>Barbara Orlando4800 Mark Center Dr, Alexandria, VA 22311 Email:&lt; a href='mailto:barbara.j.orlando.civ@mail.mil'&gt;barbara.j.orlando.civ@mail.mil&lt;/a&gt;Phone: 571-372-8415;</t>
  </si>
  <si>
    <t>http://www.ngb.dtic.mil/indexstm/.</t>
  </si>
  <si>
    <t>https://beta.sam.gov/fal/300ec3efedf6e04046553bd47c2327a6/view</t>
  </si>
  <si>
    <t>Military Medical Research and Development</t>
  </si>
  <si>
    <t>{"list":[{"act":{"description":"10 U.S.C. 2358."},"authorizationTypes":{"USC":false,"act":true,"statute":false,"publicLaw":false,"executiveOrder":false}}]}</t>
  </si>
  <si>
    <t>Through the support of basic, applied, and advanced biomedical research:  (1) to transform health care for Service Members and the American public through innovative and impactful research; (2) to investigate medical solutions for the battlefield with a focus on various areas of biomedical research, including military infectious diseases, combat casualty care, military operational medicine, medical chemical and biological defense, clinical and rehabilitative medicine, blast injury and regenerative medicine; and (3) to fund novel approaches to biomedical research in response to the expressed needs of Congress.</t>
  </si>
  <si>
    <t>Federal, State, and local governments; public, State, and private institutions of higher education, Federally Recognized Indian Tribal government, U.S. territory or possession, small business, profit organization, private nonprofit institution/organization, quasi-public nonprofit institution/organization, other private institution/organizations, and Native American organizations.  Awards are not made to individuals.</t>
  </si>
  <si>
    <t xml:space="preserve">Federal, State, and local governments; public, State, and private institutions of higher education, Federally Recognized Indian Tribal government, U.S. territory or possession, small business, profit organization, private nonprofit institution/organization, quasi-public nonprofit institution/organization, other private institution/organizations, and Native American organizations.  </t>
  </si>
  <si>
    <t>{"description":"Recipient eligibility is contingent upon submission of certifications and representations required by Federal statutes and executive orders.  Applicants must have a current registration in the System for Award Management (www.sam.gov) and furnish evidence of financial stability and managerial capability.  Specific notices of funding opportunity require additional research-related and administrative documentation, and may also require safety, environmental, and other regulatory documentation prior to the award of any grant or cooperative agreement.","isApplicable":true}</t>
  </si>
  <si>
    <t>{"environmentalImpact":{"reports":[{"isSelected":false,"reportCode":"statement"},{"isSelected":false,"reportCode":"assessment"},{"isSelected":false,"reportCode":"ExecutiveOrder12372"},{"isSelected":true,"reportCode":"otherRequired"}]},"description":"Each notice of funding opportunity specifies applicable pre-application requirements.  Notices of funding opportunity typically require the applicant’s Principal Investigator to submit a pre-application through the Electronic Biomedical Research Application Portal (eBRAP, available at https://eBRAP.org/).  Pre-applications are screened for military relevance and technical merit against criteria stated in each notice of funding opportunity.  Following pre-application screening, the applicant’s Principal Investigator will be notified regarding whether the applicant is invited to submit a full application. "}</t>
  </si>
  <si>
    <t>{"description":"All applications for assistance under this program must be submitted through the Grants.gov website (available at www.grants.gov).  Applicants can find specific application procedures, including necessary forms and instructions for application submission, in each notice of funding opportunity. Notices of funding opportunity are available at Grants.gov by searching CFDA Number 12.420 on the “Search Grants” tab.  "}</t>
  </si>
  <si>
    <t>All invited applications are evaluated by USAMRMC scientists, other Federal agency representatives, outside scientists with diverse expertise, clinicians, consumers, or combinations thereof, using a two-tier review process.  The first tier is a peer review of applications against criteria stated in each notice of funding opportunity to determine technical merit. The second tier is a programmatic review that makes recommendations for funding based on technical merit, military relevance, the specific intent of the funding opportunity, and any other criteria specified in the notice of funding opportunity.  The best-scoring applications from the first tier of review are not automatically recommended for funding.  Award amount will be negotiated for those applications recommended for funding.  Awards depend upon the availability of funding and priorities which USAMRMC determines to exist at the time of award.  Only the Grants Officer has the authority to issue awards and obligate funds on behalf of the Federal government.</t>
  </si>
  <si>
    <t>Pre-applications are normally reviewed within 30 to 60 days from submission deadline or, if no deadline, within 120 days from date of receipt. Full applications are usually reviewed and notifications whether or not applications have been recommended for funding issued within 180 days from submission deadline or, if no deadline, from date of receipt. Awards are normally made within 9-12 months from funding notification.</t>
  </si>
  <si>
    <t>If an application is not recommended for funding and the Principal Investigator feels that a factual or procedural error was made by the reviewers, (s)he can submit an inquiry.  Each notice of funding opportunity will include instructions for submitting an inquiry and the timeframe for submission.</t>
  </si>
  <si>
    <t xml:space="preserve">An award may be extended one time up to 12 months with no additional funds.  Additional extensions may be considered. Follow on awards are treated as new awards.  Once an award ends, if continued funding is desired, a new application must be submitted under an applicable funding opportunity announcement and competitively reviewed.  If selected for funding, a new award will be issued. </t>
  </si>
  <si>
    <t>{"awarded":"other","description":"The maximum period acceptable for a research project is specified in each notice of funding opportunity. However, the maximum initial period of performance for any award is five years.  The length of time for which support is requested should be consistent with the nature and complexity of the proposed research.  Depending on the source of funding, some awards will be fully funded at the time of award, while others will be incrementally funded. ","awardedDescription":"Payments will be made by advance and reimbursement methods."}</t>
  </si>
  <si>
    <t>[{"code":"program","isSelected":false},{"code":"cash","isSelected":true,"description":"Quarterly and final or annual and final SF425 Federal Financial Reports are required, as specified in the award.  "},{"code":"progress","isSelected":true,"description":"Grants and cooperative agreements require annual and final programmatic reports.  At times, quarterly programmatic reports and additional charts may be required. Some grants and cooperative agreements also require regulatory reports related to research with human subjects and research involving animals.  Each award will include the applicable reporting requirements. "},{"code":"expenditure","isSelected":false},{"code":"performanceMonitoring","isSelected":false}]</t>
  </si>
  <si>
    <t>{"isApplicable":true,"description":"For-profit entities are required to comply with 32 CFR part 34. "}</t>
  </si>
  <si>
    <t xml:space="preserve">Generally, a recipient is required to retain records relating to a particular award for three years from the date of submission of the final financial report. In cases where litigation, claim or an audit is initiated prior to expiration of the three-year period, records must be retained until the action and resolution of any issues associated with it are complete or until the end of the three-year retention period, whichever is latest. Records for real property and equipment acquired with Federal funds must be retained for three years after final disposition. </t>
  </si>
  <si>
    <t>21-2040-0-1-051;97-0130-0-1-051;</t>
  </si>
  <si>
    <t>(Project Grants (Discretionary)) FY 18 Estimate Not Available  FY 16$1,072,663,605.00; FY 17 est $974,976,076.00;</t>
  </si>
  <si>
    <t>{"list":[{"fiscalYear":2016,"description":"Funding is supporting a broad range of medical solutions, including: (1) advancement of research in psychological health, sensory systems, pain management, and regenerative medicine, (2) addressing critical gaps in medical training/simulation, infection and wound healing, acute trauma care, operational readiness, radiation health effects, and rehabilitation, (3) development and clinical testing of immunotherapies and vaccines to treat or prevent cancer and infectious diseases, (4) discovery of new treatments for prevalent conditions such as diabetes and autism and for trauma-related conditions such as tissue, orthopaedic, and spinal cord injuries, and (5) development of novel imaging and diagnostic technologies for traumatic injuries, cancer, and Alzheimer's disease.  Funding is supporting a broad range of medical solutions, including: (1) advancement of research in psychological health, sensory systems, pain management, and regenerative medicine, (2) addressing critical gaps in medical training/simulation, infection and wound healing, acute trauma care, operational readiness, radiation health effects, and rehabilitation, (3) development and clinical testing of immunotherapies and vaccines to treat or prevent cancer and infectious diseases, (4) discovery of new treatments for prevalent conditions such as diabetes and autism and for trauma-related conditions such as tissue, orthopaedic, and spinal cord injuries, and (5) development of novel imaging and diagnostic technologies for traumatic injuries, cancer, and Alzheimer's disease. "}],"isApplicable":true}</t>
  </si>
  <si>
    <t xml:space="preserve">Notices of funding opportunity are available at Grants.gov by searching CFDA Number 12.420 on the “Search Grants” tab.   Applicable requirements in the DoD Grant and Agreement Regulations (DoDGARs) found in Chapter I, Subchapter C of Title 32, Code of Federal Regulations (CFR) and Chapter XI of Title 2, CFR apply to grants and cooperative agreements resulting from this CFDA listing. </t>
  </si>
  <si>
    <t>Mr. Brian MartinU.S. Army Medical Research Acquisition Activity, Attn: MCMR-AAP , Fort Detrick, MD 21702-5014 Phone: (301) 619-2183;</t>
  </si>
  <si>
    <t>http://mrmc.amedd.army.mil</t>
  </si>
  <si>
    <t>Fiscal Year2017: No Current Data Available.</t>
  </si>
  <si>
    <t xml:space="preserve">All applications are reviewed for technical merit and relevance to the mission of the USAMRMC and its programs.  Also, additional specific evaluation criteria will be included in each funding opportunity announcement. </t>
  </si>
  <si>
    <t>https://beta.sam.gov/fal/32eb1736eec4f0434a8525488106bb37/view</t>
  </si>
  <si>
    <t>Basic Scientific Research</t>
  </si>
  <si>
    <t>To support basic research that is related to or has potential for leading to the improvement of Army programs or operations.</t>
  </si>
  <si>
    <t>See specific broad agency announcements or similar announcements resulting from this CFDA number for eligibility requirements.  Awards will not be made to individuals.</t>
  </si>
  <si>
    <t>Investigators and resulting awardees.</t>
  </si>
  <si>
    <t>{"description":"ARO publishes general and specific broad agency announcements (BAAs) or similar announcements in grants.gov and, as the need arises, in the Federal Business Opportunities (www.fedbizopps.gov).  Information regarding areas of scientific interest and points of contact are contained in the announcements. Application and award procedures are also contained in the announcement brochures. Pre-proposal contacts with ARO scientific staff are encouraged prior to submission of a formal application."}</t>
  </si>
  <si>
    <t>Upon receipt of a proposal, the ARO scientific staff will perform an initial review of its scientific merit and potential contribution to the Army mission and also determine if funds are expected to be available for the effort.  Proposals not considered to have sufficient scientific merit or relevance to the Army's needs or those in areas for which funds are not expected to be available may be declined without further review.  Proposals not declined as a result of the initial review may be subject to an extensive peer review by highly qualified scientists from within the government and leading scientists and other preeminent experts outside the government.  Each proposal will be evaluated based on the evaluation factors specified in the particular announcement.  An example of evaluation criteria include: (1) overall scientific and/or technical merits; (2) military and program relevance; (3) capabilities, related experience, facilities, techniques or unique combinations of these; (4) qualifications, capabilities and experience of the proposed principal investigator, team leader or other key personnel; (5) record of past performance; and (6) reasonableness and realism of proposed costs.  If selected for award, the proposal is incorporated into a grant document and the awardee agrees to perform the research described therein.</t>
  </si>
  <si>
    <t>Once a grant is awarded, any follow-on research proposal is treated as a new request.  Follow-on work should allow for the review time noted in the "award procedure" above.</t>
  </si>
  <si>
    <t>{"types":{"moe":false,"formula":false,"matching":true},"matching":{"requirementFlag":"voluntary","percent":"0","description":"MANTECH Funds may have a matching requirement."}}</t>
  </si>
  <si>
    <t>{"awarded":"other","description":"The length of time for which support is requested should be consistent with the nature and complexity of the proposed research.  It is preferred that proposals submitted cover a three year period with each year proposed as a severable unit.  The maximum period acceptable for a research proposal is five years. ","awardedDescription":"Awards are funded incrementally."}</t>
  </si>
  <si>
    <t>[{"code":"program","isSelected":true,"description":"Usually annual progress reports and a final report are required, but more frequent reporting may be specified in individual awards."},{"code":"cash","isSelected":true,"description":"The SF 425 Federal Financial Report Form is used to report expenditures."},{"code":"progress","isSelected":true,"description":"Interim performance reports include a description of activities, findings, conclusions, technical progress, accomplishments and planned activities for the next reporting period using the RPPR format."},{"code":"expenditure","isSelected":true,"description":"Financial status is reported for periods of performance concurrent with performance (technical progress) reports."},{"code":"performanceMonitoring","isSelected":true,"description":"Technical monitors review progress reports and make periodic visits to research facilities."}]</t>
  </si>
  <si>
    <t>21-2040-0-1-051;</t>
  </si>
  <si>
    <t>(Salaries and Expenses) FY 17 est $340,000,000.00; FY 15 est $450,000,000.00; FY 14$384,161,519.00; Estimate Not Available  FY 18 Estimate Not Available  FY 16$478,936,977.00;</t>
  </si>
  <si>
    <t>Range:  $1,374,000.00-$1,500,000.00 and  Average Award:  $1,457,744.00</t>
  </si>
  <si>
    <t>U.S. Army Research Office Broad Agency Announcements (BAA) or similar announcements are available without cost from the sponsoring agency on grants.gov. The DoDGARS (as updated through DoD’s interim implementation of 2 CFR part 200 which can be found at 2 CFR part 1103) applies to DoD grants and cooperative agreements.</t>
  </si>
  <si>
    <t>Ernest Dixon,Army Research Office, 4300 South Miami Blvd. , Durham, NC 27703 Email:&lt; a href='mailto:ernie.dixon@us.army.mil'&gt;ernie.dixon@us.army.mil&lt;/a&gt;Phone: (919) 549-4270;</t>
  </si>
  <si>
    <t>https://beta.sam.gov/fal/c7c15d4cf29c3a44911c57dce27970ac/view</t>
  </si>
  <si>
    <t>U.S. Military Academy Athletic Programs at West Point</t>
  </si>
  <si>
    <t>{"list":[{"act":{"description":"National Defense Authorization Act for Fiscal Year 2016"},"USC":{"title":"10","section":"4362"},"authorizationTypes":{"USC":true,"act":true,"statute":false,"publicLaw":false,"executiveOrder":false},"usc":{"title":"10","section":"4362"}}]}</t>
  </si>
  <si>
    <t>To support the athletic programs of the U.S. Military Academy at West Point, NY.</t>
  </si>
  <si>
    <t>The intent is to issue a cooperative agreement, without using competitive procedures, to the Army West Point Athletic Association in accordance with 10 U.S.C. 4362(a)(1) and subject to the conditions in 10 U.S.C. 4362(g).</t>
  </si>
  <si>
    <t>No additional information.</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</si>
  <si>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proposal requirements specified by the awarding office. ","isApplicable":true}</t>
  </si>
  <si>
    <t>{"description":"Contact awarding office for application procedures."}</t>
  </si>
  <si>
    <t>Any cooperative agreement awarded will comply with the requirements in the DoD Grant and Agreement Regulations (DoDGARs) found in Chapter I, Subchapter C of Title 32, Code of Federal Regulations (CFR) and Chapter XI of Title 2, CFR.</t>
  </si>
  <si>
    <t>{"awarded":"other","description":"In accordance 10 U.S.C. 4362(e), any funds received by the Secretary under this section may be retained for use in support of the athletic programs of the Academy and shall remain available until expended.","awardedDescription":"In accordance with the authorizing statute."}</t>
  </si>
  <si>
    <t>[{"code":"program","isSelected":true,"description":"As required by the award."},{"code":"cash","isSelected":true,"description":"As required by the award."},{"code":"progress","isSelected":true,"description":"As required by the award."},{"code":"expenditure","isSelected":true,"description":"As required by the award."},{"code":"performanceMonitoring","isSelected":true,"description":"As required by the award."}]</t>
  </si>
  <si>
    <t>99-9999-9-9-999;</t>
  </si>
  <si>
    <t>(Project Grants (Cooperative Agreements)) FY 18 est $13,142,624.00; FY 17 est $3,181,814.00; FY 16$0.00;</t>
  </si>
  <si>
    <t>Andrew L. Fiske800 Park Office Drive_x000D_
Suite 4229, Research Triangle Park, NC 27709 Email:&lt; a href='mailto:andrew.l.fiske.civ@mail.mil'&gt;andrew.l.fiske.civ@mail.mil&lt;/a&gt;Phone: 9195494338;</t>
  </si>
  <si>
    <t>Nov 27,2016</t>
  </si>
  <si>
    <t>https://beta.sam.gov/fal/47a2a2a6b7e298da288add74a5ed54cf/view</t>
  </si>
  <si>
    <t>Dissertation Year Fellowship</t>
  </si>
  <si>
    <t>CMH Dissertation Fellowship</t>
  </si>
  <si>
    <t>{"list":[{"act":{"description":"National Defense Authorization Act for Fiscal Year 1993"},"publicLaw":{"congressCode":"102","number":"484"},"statute":{"page":"2511-2512","volume":"106"},"USC":{"title":"10","section":"4317"},"authorizationTypes":{"USC":true,"act":true,"statute":true,"publicLaw":true,"executiveOrder":false},"usc":{"title":"10","section":"4317"}}]}</t>
  </si>
  <si>
    <t>The U.S. Army Center of Military History Dissertation Year Fellowship program is designed to support scholarly research and writing among qualified civilian graduate students preparing dissertations in the history of land warfare.  The area of study is broadly defined, and includes military campaigns, biography, military organization and administration, policy, strategy, tactics, weaponry, technology, training, logistics, and the evolution of civil-military relations.  Topics focusing on the history of the U.S. Army are preferred but not required.</t>
  </si>
  <si>
    <t>PROJECT GRANTS (INCLUDING INDIVIDUAL AWARDS)</t>
  </si>
  <si>
    <t>Applicants must be civilian U.S. citizens pursuing a doctoral degree in history.  They must be unaffiliated with the federal government.  Military personnel, civilian federal service employees, and contractors with the U.S. government are ineligible. Awards will be issued to individual (natural person) recipients vice to institutions that an individual is attending for their doctoral degree.</t>
  </si>
  <si>
    <t>{"description":"Applicants must provide official copies of all transcripts along with a statement from their graduate committee advisor indicating that the applicant has met all requirements for the doctoral degree except for the disseration.","isApplicable":true}</t>
  </si>
  <si>
    <t>{"description":"Three months before the application deadline, cover letter signed by the Chief Historian and brochure describing the Dissertation Year Fellowship will be mailed to colleges, universities, and historical societies.  Notice of the fellowship program and instructions on how to apply will also be posted on the Society for Military History website and Facebook page.  Solicitations for the grant will also be posted on grants.gov."}</t>
  </si>
  <si>
    <t>Upon selection for the award, fellows must sign a statement formally accepting the fellowship and agreeing to its terms.  Paperwork is then submitted by CMH and the fellow to the Army Contracting Command which issues payment in the form of a lump-sum grant (fixed amount award).</t>
  </si>
  <si>
    <t>{"flag":"yes","list":[{"start":"2018-01-15"}]}</t>
  </si>
  <si>
    <t>{"awarded":"lump","description":"Assistance is issued at the beginning of the fellowship year, based upon the academic calendar."}</t>
  </si>
  <si>
    <t>[{"code":"program","isSelected":true,"description":"Recipient will submit to Center of Military History one hard-bound copy of dissertation within one year of completion of degree."},{"code":"cash","isSelected":false},{"code":"progress","isSelected":false},{"code":"expenditure","isSelected":false},{"code":"performanceMonitoring","isSelected":false}]</t>
  </si>
  <si>
    <t>The terms and conditions of any grants issued will specify the records requirements.</t>
  </si>
  <si>
    <t>21-2020-0-1-503;</t>
  </si>
  <si>
    <t>(Project Grants (Fellowships)) FY 17 est $20,000.00; FY 18 est $20,000.00; FY 16$20,000.00;</t>
  </si>
  <si>
    <t>Individual awards total $10,000 per fellowship.  The program offers between two (2) and three (3) fellowships per year depending upon funding availability.</t>
  </si>
  <si>
    <t>AR 870-5 Section 2-4</t>
  </si>
  <si>
    <t>Jeffrey SeikenU.S. Army Center of Military History_x000D_
Ft. Lesley J. McNair_x000D_
102 Fourth Avenue, S.W. , Washington, DC 20319 Email:&lt; a href='mailto:jeffrey.j.seiken.civ@mail.mil'&gt;jeffrey.j.seiken.civ@mail.mil&lt;/a&gt;Phone: 202.685.2305;</t>
  </si>
  <si>
    <t>http://www.history.army.mil/html/about/fellowship.html</t>
  </si>
  <si>
    <t xml:space="preserve">14.516 Doctoral Dissertation Research Grants; </t>
  </si>
  <si>
    <t xml:space="preserve">Selection criteria are based upon a combination of the dissertation proposal's relevance to the program's objectives, the feasibility of the research program described in the application, and the applicants overall credentials (as reflected in letter's of recommendation, a writing sample, and transcripts). A special panel of U.S. Army Center of Military History historians review the proposals, rate them, and send recommendations to the Chief of Military History for a final selection._x000D_
</t>
  </si>
  <si>
    <t>Aug 24,2013</t>
  </si>
  <si>
    <t>https://beta.sam.gov/fal/6143e3f6fae281ee1ccad775823897bf/view</t>
  </si>
  <si>
    <t xml:space="preserve">Fort Huachuca Environmental Training </t>
  </si>
  <si>
    <t>Environmental Intern Training</t>
  </si>
  <si>
    <t>{"list":[{"act":{"description":"10 U.S.C. 2192"},"authorizationTypes":{"USC":false,"act":true,"statute":false,"publicLaw":false,"executiveOrder":false}}]}</t>
  </si>
  <si>
    <t xml:space="preserve">The principal objective of the Fort Huachuca Environmental Intern Program is to support environmental programs through the use of student interns.  The intern program encourages the development of science, mathematics, and engineering educational programs with the focus on education and training, rather than the work product.  </t>
  </si>
  <si>
    <t>Unless otherwise specified in related program announcements, all qualified entities, institutions, and organizations are eligible under the program.   Individuals and families are not eligible for awards under this program.</t>
  </si>
  <si>
    <t xml:space="preserve">The program provides real world training and experience for students and new graduates in the fields of cultural resources, natural resources, and compliance.  </t>
  </si>
  <si>
    <t xml:space="preserve">Proposals selected for funding through this announcement will be funded through cooperative agreements. Period of performance is from 1 October 2016 to 30 September 2017.  One year or multi-year awards up to three funding years will be considered, and additional releases of funds may be used to fund selected proposals through FY18 without further competition. Fort Huachuca anticipates typical federal funding awards will be around $150,000 annually.  Awards are dependent upon the amount of funds the Department of the Army makes available to Fort Huachuca. </t>
  </si>
  <si>
    <t>{"awarded":"other","description":"Limited to 12 months based on funding.","awardedDescription":"Monthly stipends are based on the educational level of the intern."}</t>
  </si>
  <si>
    <t>[{"code":"program","isSelected":true,"description":"Performance reports, including interim and a final, will be required."},{"code":"cash","isSelected":true,"description":"."},{"code":"progress","isSelected":true,"description":"Progress, i.e., interim reports, will be required for program and expenditure reports."},{"code":"expenditure","isSelected":true,"description":"Financial reports, including interim and a final, will be required."},{"code":"performanceMonitoring","isSelected":true,"description":"Government oversight will be provided by an Assistance Agreements Officer."}]</t>
  </si>
  <si>
    <t>{"isApplicable":true,"description":"In accordance with the provisions of 2 CFR 200, Subpart F - Audit Requirements, non-Federal entities that expend financial assistance of $750,000 or more a year in Federal awards will have a single or a program-specific audit conducted for that year. Non-Federal entities that expend less than $750,000 a year in Federal awards are exempt from Federal audit requirements for that year, except as noted in 2 CFR 200.503 but records must be available for review or audit by appropriate officials of the Federal agency, pass-through entity, and Government Accountability Office. "}</t>
  </si>
  <si>
    <t xml:space="preserve">Each recipient will maintain purchase receipts and other expenditures and accounting records sufficient to determine the funds were used for the appropriate purposes. </t>
  </si>
  <si>
    <t>21-2017-0-0-131;</t>
  </si>
  <si>
    <t>(Salaries and Expenses) FY 15$150,000.00; FY 16 est $150,000.00; FY 17 est $150,000.00;</t>
  </si>
  <si>
    <t>Average assistance is anticipated at $150,000.  It is dependent on funding availability.</t>
  </si>
  <si>
    <t xml:space="preserve">1) National Historic Preservation Act, _x000D_
2) Archaeological Resource Protection Action_x000D_
3) Native American Graves Protection and Repatriation Act, and _x000D_
4) 36 CFR 79 (Curation of Federally-Owned and Administered Archeological Collections._x000D_
5) Threatened and Endangered Species (TES) Act_x000D_
6) Sikes Act_x000D_
7) National Environmental Policy Act (NEPA)_x000D_
8) Clean Water Act_x000D_
9) Safe Drinking Water Act_x000D_
10) Clean Air Act </t>
  </si>
  <si>
    <t>Nancy E. JohnsonACC-APG_x000D_
Huachuca Division_x000D_
Fort Huachuca DOC Operations_x000D_
PO Box 12748, Fort Huachuca, AZ 85670-2748 Email:&lt; a href='mailto:Nancy.e.Johnson.civ@mail.mil'&gt;Nancy.e.Johnson.civ@mail.mil&lt;/a&gt;Phone: 5205331464;</t>
  </si>
  <si>
    <t>Proposals submitted under this program announcement are evaluated through a merit review process.  Unless otherwise specified in related program announcements, the primary evaluation criteria, of equal importance, are:_x000D_
_x000D_
a) Demonstrate how the proposed habitat restoration actions will help recover threatened and endangered species listed under the Endangered Species Act (ESA) (hereafter, Listed Species), including species identified by NMFS as “Species in the Spotlight” (http://www.nmfs.noaa.gov/stories/2015/05/05_14_15species_in_the_spotlight.html) and sustain or help rebuild fish stocks managed under the Magnuson-Stevens Fishery Conservation and Management Act (hereafter, Managed Species). _x000D_
b) Identify a habitat-based issue/concern limiting the recovery or sustainability of one or more species targeted by the proposed restoration action; _x000D_
c) Describe in detail the actions and on-the-ground habitat restoration project(s) to be undertaken to resolve the issue/concern and;_x000D_
d) Describe the project(s)’ outcome goal and measurable impact on the project’s target species and their ecosystem. _x000D_
_x000D_
The other evaluation criterion, which is of lesser importance than the primary criteria is reasonableness of cost. Cost sharing is not an evaluation factor.</t>
  </si>
  <si>
    <t>Jun 15,2016</t>
  </si>
  <si>
    <t>https://beta.sam.gov/fal/720381179215209556b8fda033f28fb5/view</t>
  </si>
  <si>
    <t>Fisher House Foundation</t>
  </si>
  <si>
    <t>{"list":[{"act":{"description":"Consolidated Appropriations Act, 2017"},"publicLaw":{"congressCode":"115","number":"31"},"authorizationTypes":{"USC":false,"act":true,"statute":false,"publicLaw":true,"executiveOrder":false}}]}</t>
  </si>
  <si>
    <t>To implement Congressionally-directed assistance to the Fisher House Foundation, Inc.  The Fisher House Foundation, Inc. builds homes at military and veterans medical centers to provide lodging to family members supporting a wounded, seriously ill, or critically injured military patient.</t>
  </si>
  <si>
    <t>The only eligible applicant is the Fisher House Foundation, Inc., as directed by Congress.</t>
  </si>
  <si>
    <t>The eligible applicant is the beneficiary.</t>
  </si>
  <si>
    <t>{"description":"Recipient eligibility is contingent upon submission of certifications and representations required by Federal statutes and executive orders. The Applicant must have a current registration in the System for Award Management (www.sam.gov) and furnish evidence of financial stability and managerial capability. Additional administrative, safety, environmental, or other regulatory documentation may be required prior to the award of any grant.  ","isApplicable":true}</t>
  </si>
  <si>
    <t>{"environmentalImpact":{"reports":[{"isSelected":true,"reportCode":"statement"},{"isSelected":true,"reportCode":"assessment"},{"isSelected":false,"reportCode":"ExecutiveOrder12372"},{"isSelected":true,"reportCode":"otherRequired"}]},"description":"The responsible Grants Officer may engage in pre-application coordination with the applicant in addition to or in lieu of issuing a notice of funding opportunity, at the Grants Officer’s discretion.  "}</t>
  </si>
  <si>
    <t>{"description":"The Grants Officer will invite the eligible Applicant to apply for assistance under this program through the Grants.gov website (available at www.grants.gov) and will specify the necessary forms and instructions for application submission. "}</t>
  </si>
  <si>
    <t xml:space="preserve">DoD will evaluate whether the invited application fulfills the intended purpose of the Congressionally-directed assistance.   The Grants Officer will review the budget documentation to determine whether the proposed costs are allowable, allocable, and reasonable.  The Grants Officer will conduct other pre-award procedures as described in the Department of Defense Grant and Agreement Regulations (DoDGAR), Section 22.420. Any award depends upon the availability of funding.  Only the Grants Officer has the authority to issue awards and obligate funds on behalf of the Federal government. </t>
  </si>
  <si>
    <t xml:space="preserve">Approval time depends on the lawful availability of funding for obligation and the timeliness of receiving a complete application from the applicant. </t>
  </si>
  <si>
    <t xml:space="preserve">An award may be extended one time up to 12 months with no additional funds. Additional extensions may be considered. Availability of follow on awards is subject to Congressional direction.  </t>
  </si>
  <si>
    <t>{"awarded":"other","description":"The Applicant is expected to propose a base period of performance costing up to the amount authorized by Congress and expected to be available for obligation at the time of award.  The recipient may also propose option periods that may be exercised upon receiving future Congressional authorization.  The maximum initial period of performance for any award is five years.   ","awardedDescription":"Payments will be made by advance and reimbursement methods. "}</t>
  </si>
  <si>
    <t>[{"code":"program","isSelected":false},{"code":"cash","isSelected":false},{"code":"progress","isSelected":true,"description":"Any award will include the applicable progress reporting requirements."},{"code":"expenditure","isSelected":true,"description":"Any award will include the applicable expenditure reporting requirements."},{"code":"performanceMonitoring","isSelected":true,"description":"Any award will include the applicable performance monitoring requirements."}]</t>
  </si>
  <si>
    <t>(Project Grants) FY 18 Estimate Not Available  FY 17 est $5,000,000.00; FY 16$0.00;</t>
  </si>
  <si>
    <t xml:space="preserve">Dependent on Congressional direction. </t>
  </si>
  <si>
    <t>Applicable requirements in the DoD Grant and Agreement Regulations (DoDGARs) found in Chapter I, Subchapter C of Title 32, Code of Federal Regulations (CFR) and Chapter XI of Title 2, CFR apply to any grant resulting from this CFDA listing.</t>
  </si>
  <si>
    <t>http://www.usamraa.army.mil</t>
  </si>
  <si>
    <t>Aug 26,2017</t>
  </si>
  <si>
    <t>https://beta.sam.gov/fal/eeaf597c2e934981dd7cefe24e68ccab/view</t>
  </si>
  <si>
    <t>Training and Support – Combating Weapons of Mass Destruction</t>
  </si>
  <si>
    <t>{"list":[{"act":{"description":"National Defense Authorization Act for Fiscal Year 2017, Pub. L. 114-328, 130 STAT. 2565, Title XIII., Sec. 1301-1303; Consolidated Appropriations Act of 2016, Pub. L. 114-113 129, STAT. 2340129, Cooperative Threat Reduction Account."},"publicLaw":{"congressCode":"114","number":"328"},"statute":{"page":"2565","volume":"130"},"authorizationTypes":{"USC":false,"act":true,"statute":true,"publicLaw":true,"executiveOrder":false}}]}</t>
  </si>
  <si>
    <t xml:space="preserve">To support and stimulate training and collaborative efforts for solutions to combat or counter weapons of mass destruction (WMD). </t>
  </si>
  <si>
    <t>Applicant eligibility is specified in individual program announcements, funding opportunities, award documents, and codified regulations applicable to award.</t>
  </si>
  <si>
    <t xml:space="preserve">Competitions are open to private and public accredited institutions of higher education, non-profit organizations, non-Federal government entities and other qualified organizations as listed in the appropriate funding opportunity.  Beneficiary Eligibility:  Review funding opportunity for additional information.  </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</si>
  <si>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requirements specified in the  funding opportunity.","isApplicable":true}</t>
  </si>
  <si>
    <t>{"description":"2 CFR 200, Uniform Administrative Requirements, Cost Principles, and Audit Requirements for Federal Awards applies to this program. Eligible applicants may submit proposals in response to relevant funding opportunity postings published on Grants.gov or www.FedBizOpps.gov under \"Other Defense Agencies - DTRA\". \r\n"}</t>
  </si>
  <si>
    <t xml:space="preserve">Award decisions are based on evaluations of proposals using peer and/or scientific review. Evaluation criteria are contained in the funding opportunity. If selected for award, the proposal is the basis for the award document and the applicant agrees to perform the work described therein. Award recipients shall submit requests for payment using Invoicing, Receipt, Acceptance, and Property Transfer (iRAPT).  Foreign award recipients must have a U.S. bank account and be signed up for electronic payments (electronic funds transfers (EFT)).  </t>
  </si>
  <si>
    <t>Deadlines:  See funding opportunity for proposal deadlines.  _x000D_
_x000D_
Range of Approval/Disapproval Time.  Award times will be identified in the relevant funding opportunity.</t>
  </si>
  <si>
    <t>{"awarded":"other","description":"Funding will reflect period of performance and may be provided incrementally in accordance with a payment schedule contained in the award document. Funding opportunities may be one year or multi-year projects. Funding for multi-year projects is dependent upon availability of funds and satisfactory progress.","awardedDescription":"The assistance is awarded by a grant or cooperative agreement signed by a warranted grants officer / contracting officer.  The award is normally unilateral.  If bilateral action is required, the awardee will be notified."}</t>
  </si>
  <si>
    <t>[{"code":"program","isSelected":true,"description":"Award recipients are expected to publish or otherwise make results of work publicly available. Copies of reports are furnished by the award recipient to a prescribed list of addressees (as set forth in the award documents), which includes the Defense Technical Information Center (DTIC). Subsequent distribution to DoD agencies and their contractors is made by DTIC on a request basis.  Performance reporting requirements are in accordance with the terms and conditions of the award, which will include appropriate provisions related to award recipients financial and performance reports that are required by 2 CFR 200."},{"code":"cash","isSelected":false},{"code":"progress","isSelected":true,"description":" Performance reports, both interim and final, are required. Interim performance reports are required on an annual basis using the Research Performance Progress Report (RPPR) format."},{"code":"expenditure","isSelected":true,"description":"A final financial report (SF-425) is required.  Financial reporting requirements are in accordance with the terms and conditions of the award, which will include appropriate provisions related to award recipients financial and performance reports that are required by 2 CFR 200."},{"code":"performanceMonitoring","isSelected":false}]</t>
  </si>
  <si>
    <t>{"isApplicable":true,"description":"In accordance with the provisions of 2 CFR 200.501, non-Federal entities that expend $750,000 or more during the non-Federal entity’s fiscal year in Federal awards must have a single or a program-specific audit conducted for that year in accordance with the provisions of this part. Non-Federal entities that expend less than $750,000 a year in Federal awards are exempt from Federal audit requirements for that year, except as noted in 2 CFR 200.503. Audit requirements for profit organizations are consistent with the requirements in the DoD Grant and Agreement Regulations (DoDGARs) at 32 CFR 34.16. "}</t>
  </si>
  <si>
    <t xml:space="preserve">Record keeping requirements are in accordance with the terms and conditions of the award, which will include appropriate provisions related to recipient records that are required by the DoDGARs. </t>
  </si>
  <si>
    <t xml:space="preserve">(Salaries and Expenses) FY 18 est $10,000,000.00; FY 16$0.00; FY 17$0.00; FY 19 est $10,000,000.00; - There were no awards in FY 2017. The estimated maximum amount that DTRA may obligate in FY2018 is $10,000,000.00. </t>
  </si>
  <si>
    <t>Regulations, Guidelines, and Literature sources are specified in the funding opportunity and within the terms and conditions of the award. The DoDGARS (as updated through DoD’s interim implementation of 2 CFR part 200 which can be found at 2 CFR part 1103) applies to DoD grants and cooperative agreements.</t>
  </si>
  <si>
    <t>Mary Kay Chase8725 John J. Kingman Road, Fort Belvoir, VA 22060 Email:&lt; a href='mailto:mary.k.chase2.civ@mail.mil'&gt;mary.k.chase2.civ@mail.mil&lt;/a&gt;Phone: 7037673527;</t>
  </si>
  <si>
    <t>See the funding opportunity for the evaluation and selection criteria.</t>
  </si>
  <si>
    <t>Jan 21,2018</t>
  </si>
  <si>
    <t>https://beta.sam.gov/fal/3c9148ddee24e3f6577a27242a75d910/view</t>
  </si>
  <si>
    <t>The Language Flagship Grants to Institutions of Higher Education</t>
  </si>
  <si>
    <t>The Language Flagship</t>
  </si>
  <si>
    <t>{"list":[{"act":{"description":"David L. Boren National Security Education Act"},"publicLaw":{"congressCode":"102","number":"183"},"USC":{"title":"50","section":"1901 - 1912"},"authorizationTypes":{"USC":true,"act":true,"statute":false,"publicLaw":true,"executiveOrder":false},"usc":{"title":"50","section":"1901 - 1912"}}]}</t>
  </si>
  <si>
    <t>(1) To establish centers for the teaching of critical languages that enable students to reach or exceed Level 3 in proficiency based on the Interagency Language Roundtable (ILR) scale in African Languages, Arabic, Chinese, Hindi/Urdu, Korean, Persian, and Russian; _x000D_
(2) To develop curricular, institutional, and instructional models for advanced language learning; _x000D_
(3) To test those models; _x000D_
(4) To stimulate institutional support and long term commitment to reforming language learning; and _x000D_
(5) To improve national capacity in critical languages</t>
  </si>
  <si>
    <t>The award for this program is made to a nonprofit organization that administers this assistance program on behalf of DoD. The award is typically a cooperative agreement made to administer this CFDA program as well as CFDA # 12.551 (National Security Education Program David L. Boren Scholarships) and CFDA # 12.552 (National Security Education Program David L. Boren Fellowships). The award is reported to USASpending.gov only under this CFDA number since it has the most funding of the three programs.</t>
  </si>
  <si>
    <t>Any accredited U.S. institution of higher education (defined in 20 U.S.C. 1001 of the Higher Education Act of 1965) is eligible to apply for assistance (subaward) under this program. This includes 2 and 4 year colleges and universities, both public and private. Other organizations, associations, agencies, and foreign institutions may be included in proposals for subawards but may not be receive assistance directly from the administering nonprofit organization._x000D_
_x000D_
Eligible entities for subawards must be located within the fifty (50) states, the District of Columbia, Commonwealth of Puerto Rico, Commonwealth of Northern Mariana Islands, the U.S. Virgin Islands, Guam, American Samoa, the Republic of Palau, Republic of the Marshall Islands, and the Federated States of Micronesia.</t>
  </si>
  <si>
    <t>{"description":"The cooperative agreement award is subject to: 1) receipt of applicable/acceptable certifications and representations from applicant; 2) the applicant having a current registration in the System for Award Management (SAM) (www.sam.gov); 3), the applicant, its principals, proposed subrecipients/subrecipient principals not appearing in SAM Exclusions as currently debarred, suspended, or otherwise ineligible; and 4) the applicant meeting other proposal requirements specified by the awarding office.","isApplicable":true}</t>
  </si>
  <si>
    <t>{"description":"All eligible, private and public U.S. institutions of higher education may submit proposals for subawards in response to the relevant announcements for assistance under this program. "}</t>
  </si>
  <si>
    <t>All qualified applications for subawards will be forwarded to an objective review committee. Subaward decisions will be based on a competitive selection of proposals resulting from an independent merit review.</t>
  </si>
  <si>
    <t>Renewals of subawards are negotiated through the administering nonprofit organization and are conducted annually based on performance.</t>
  </si>
  <si>
    <t>{"awarded":"quarterly","description":"Subawards are multi-year renewed annually based on performance, pending availability of funding. "}</t>
  </si>
  <si>
    <t>[{"code":"program","isSelected":false,"description":""},{"code":"cash","isSelected":true,"description":"Cash reports are submitted to cooperative agreement partner on a quarterly basis on behalf of NSEP."},{"code":"progress","isSelected":true,"description":"On NSEP's behalf , the cooperative agreement partner requires semi-annual and annual progress reports. Progress and performance reports are submitted via http://grants.thelanguageflagship.org. "},{"code":"expenditure","isSelected":true,"description":"Cash reports are submitted to the cooperative agreement partner on a quarterly basis on behalf of NSEP."},{"code":"performanceMonitoring","isSelected":true,"description":"Reports are submitted via http://grants.thelanguageflagship.org."}]</t>
  </si>
  <si>
    <t xml:space="preserve">(Salaries and Expenses) FY 17$24,494,000.00; FY 18 est $18,330,000.00; FY 19 est $41,730,948.00; FY 16$23,096,000.00; - </t>
  </si>
  <si>
    <t>Subawards range from $200,000 to $500,000 depending on type of project. The average award is estimated at $325,000 per subaward for each budget period. The core program has four-year project periods pending availability of funds.</t>
  </si>
  <si>
    <t>Ed McDermott,Suite 08 G 08_x000D_
4800 Mark Center Dr., Alexandria, VA 22350 Email:&lt; a href='mailto:g.e.mcdermott.civ@mail.mil'&gt;g.e.mcdermott.civ@mail.mil&lt;/a&gt;Phone: 571.256.0756;</t>
  </si>
  <si>
    <t>http://www.thelanguageflagship.org</t>
  </si>
  <si>
    <t xml:space="preserve">12.357 ROTC Language and Culture Training Grants; 12.579 Language Training Center; 12.555 English for Heritage Language Speakers Scholarships; 12.552 National Security Education Program David L. Boren Fellowships; 12.551 National Security Education Program David L. Boren Scholarships; </t>
  </si>
  <si>
    <t>Significance of the problem and subaward proposal's response to the problem; proposals effectiveness, and evaluation plans.</t>
  </si>
  <si>
    <t>https://beta.sam.gov/fal/f6de8f3b62d249c693e8f1f749a22efb/view</t>
  </si>
  <si>
    <t>National Security Education Program David L. Boren Scholarships</t>
  </si>
  <si>
    <t>Boren Scholarships Program</t>
  </si>
  <si>
    <t>DEPARTMENT OF DEFENSE, DEPARTMENT OF DEFENSE</t>
  </si>
  <si>
    <t>{"list":[{"act":{"description":"David L. Boren National Security Education Act"},"publicLaw":{"congressCode":"102","number":"183"},"USC":{"title":"50","section":"1901-1912"},"authorizationTypes":{"USC":true,"act":true,"statute":false,"publicLaw":true,"executiveOrder":false},"usc":{"title":"50","section":"1901-1912"}}]}</t>
  </si>
  <si>
    <t xml:space="preserve">(1) To provide the necessary resources, accountability and flexibility to meet the national security education needs of the United States, especially as such needs change over time;_x000D_
(2) To increase the quantity, diversity, and quality of the teaching and learning of subjects in the fields of foreign language, area studies, counterproliferation studies, and other international fields that are critical to the Nation’s interest;_x000D_
(3) To produce an increased pool of applicants for work in the departments and agencies of the United States Government with national security responsibilities; and_x000D_
(4) To expand, in conjunction with other Federal programs, the international experience, knowledge base, and perspectives on which the United States citizenry, Government employees and leaders rely._x000D_
</t>
  </si>
  <si>
    <t>The award for this program is made to a nonprofit organization that administers this assistance program on behalf of DoD.  The award is typically a cooperative agreement made to administer this CFDA program as well as CFDA # 12.550 (The Language Flagship Grants to Institutions of Higher Education) and CFDA # 12.552 (National Security Education Program David L. Boren Fellowships).  The award is reported to USASpending.gov under CFDA 12.550, which has the most funding between the three programs</t>
  </si>
  <si>
    <t>Any U.S. citizen enrolled in a degree seeking program at an accredited two- or four- year public or private U.S. institution of higher education (defined in 20 U.S.C. 1001 of the Higher Education Act of 1965) is eligible to apply for an undergraduate scholarship. Students enrolled in Federal government schools are not eligible.</t>
  </si>
  <si>
    <t>{"description":"Award to applicant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proposal requirements specified by the awarding office.\r\n\r\nFor beneficiaries, proof of enrollment and proof of U.S. citizenship is required . ","isApplicable":true}</t>
  </si>
  <si>
    <t>{"description":"Beneficiaries include all eligible, U.S. undergraduate students may apply for scholarships in response to the relevant agency announcement."}</t>
  </si>
  <si>
    <t>Award decisions will be based on a competitive selection of proposals resulting from an independent merit review.</t>
  </si>
  <si>
    <t xml:space="preserve">Boren Scholarship recipients may be eligible to apply for a NSEP David L. Boren Fellowship if they subsequently enroll in a graduate degree program at an accredited U.S. institution of higher education. </t>
  </si>
  <si>
    <t>{"awarded":"other","description":"Eligible students may receive Boren Scholarships for no more than twelve (12) months. Boren Scholarships promote long term linguistic and cultural immersion, and therefore study abroad proposals for two or more semesters are strongly encouraged. Preference will be given to undergraduate applicants proposing a full-year academic study. Summer-only programs must be eight weeks or more and are limited to science, technology, engineering and mathematics (STEM) students.","awardedDescription":"Those studying abroad for six months or longer receive a front end payment equal to 50% of their award, then another 30% a third of the way into their funded period, then about 20% another third into their funded period, and finally $500 after returning to the U.S. and completing a language proficiency test. Those studying abroad for twelve weeks to just under six months  receive a front end payment equal to 60% of their award, then about 40% half way into their funded period, and finally $500 after returning to the U.S. and completing a language proficiency test. Those studying abroad eight to eleven weeks receive a front end payment of about 100% and then $500 after returning to the U.S. and completing a language proficiency test. "}</t>
  </si>
  <si>
    <t>[{"code":"program","isSelected":false,"description":""},{"code":"cash","isSelected":false,"description":""},{"code":"progress","isSelected":true,"description":"On behalf of NSEP, the nonprofit organization administering the program collects periodic progress reports."},{"code":"expenditure","isSelected":false,"description":""},{"code":"performanceMonitoring","isSelected":true,"description":"Each award recipient receives an oral proficiency interview (OPI) before traveling abroad in the language for which they receive funding and then again after returning to the U.S. Those who have no proficiency before traveling are waived the pre-test. Also, in some rare languages there are no OPIs available. "}]</t>
  </si>
  <si>
    <t xml:space="preserve">(Cooperative Agreements) FY 17$3,430,000.00; FY 18 est $2,330,000.00; FY 19 Estimate Not Available  FY 16$2,330,000.00; - </t>
  </si>
  <si>
    <t>Assistance to beneficiaries range: $0 - $20,000. Average for 2015 - $18,000</t>
  </si>
  <si>
    <t>50 U.S.C. 1901-1912 (Chap. 37); and Department of Defense Instruction 1025.6, "National Security Education Program Service Agreement," December 20, 1996.  The DoDGARS (as updated through DoD’s interim implementation of 2 CFR part 200 which can be found at 2 CFR part 1103) applies to DoD grants and cooperative agreements.</t>
  </si>
  <si>
    <t>{"flag":"none","description":"For more information, go to www.borenawards.org. "}</t>
  </si>
  <si>
    <t>Alison PatzSuite 08 G 08_x000D_
4800 Mark Center Dr., Alexandria, VA 22350 Email:&lt; a href='mailto:Alison.m.patz.civ@mail.mil'&gt;Alison.m.patz.civ@mail.mil&lt;/a&gt;Phone: 571.256.0771;</t>
  </si>
  <si>
    <t>http://www.borenawards.org</t>
  </si>
  <si>
    <t xml:space="preserve">12.357 ROTC Language and Culture Training Grants; 12.579 Language Training Center; 12.550 The Language Flagship Grants to Institutions of Higher Education; 12.555 English for Heritage Language Speakers Scholarships; 12.552 National Security Education Program David L. Boren Fellowships; </t>
  </si>
  <si>
    <t>Boren Scholarship recipients (beneficiaries) are selected based on merit including (1) academic record and potential to succeed in the proposed study, (2) commitment to federal service, (3) language interests and aptitude, and (4) quality and appropriateness of the proposed program and its relevance to the National Security Education Program.</t>
  </si>
  <si>
    <t>https://beta.sam.gov/fal/f24401a73f7b4e3ca537a501cf61a9d3/view</t>
  </si>
  <si>
    <t>National Security Education Program David L. Boren Fellowships</t>
  </si>
  <si>
    <t>Boren Fellowships Program</t>
  </si>
  <si>
    <t>{"list":[{"act":{"description":"David L. Boren National Security Education Act, Public Law 102-183, 50 U.S.C 1901-1912."},"publicLaw":{"congressCode":"102","number":"183"},"USC":{"title":"50","section":"1901-1912"},"authorizationTypes":{"USC":true,"act":true,"statute":false,"publicLaw":true,"executiveOrder":false},"usc":{"title":"50","section":"1901-1912"}}]}</t>
  </si>
  <si>
    <t xml:space="preserve">The award for this program is made to a nonprofit organization that administers this assistance program on behalf of DoD. The award is typically a cooperative agreement to administer this CFDA program as well as CFDA # 12.550 (The Language Flagship Grants to Institutions of Higher Education) and CFDA # 12.551 (National Security Education Program David L. Boren Scholarships).  The award is reported to USASpending.gov under CFDA 12.550, which has the most funding between the three programs._x000D_
</t>
  </si>
  <si>
    <t>Any U.S. citizen enrolled in an accredited public or private U.S. institution of higher education (defined in 20 U.S.C. 1001 of the Higher Education Act of 1965) is eligible to apply for a graduate fellowship.  Students enrolled in Federal government schools are not eligible.</t>
  </si>
  <si>
    <t>{"description":"Award to applicant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proposal requirements specified by the awarding office.\r\n\r\nFor beneficiaries, proof of enrollment and proof of U.S. citizenship is required. ","isApplicable":true}</t>
  </si>
  <si>
    <t>{"description":"All eligible, U.S. graduate students may apply for fellowships in response to the relevant announcement."}</t>
  </si>
  <si>
    <t>Boren Fellowship recipients are eligible to apply for a Boren Scholarship if they subsequently enroll in an undergraduate degree program at an accredited U.S. institution of higher education.</t>
  </si>
  <si>
    <t>{"awarded":"other","description":"Boren Fellowship awards are made for a minimum of 12 weeks and maximum of 24 months. All overseas study must be a minimum of 12 weeks, and preference will be given to applicants proposing overseas programs of 6 months or longer. However, applicants proposing overseas programs of 3-6 months, especially those in the STEM (science, technology, engineering, and mathematics) fields are encouraged to apply.","awardedDescription":"Those who receive funding for six months or longer receive a front end payment equal to 50% of their award, the another 30% a third of the way into their funded period, then about 20% another third into their funded period, and finally $500 after returning to the U.S. and completing a language proficiency test. Those who receive funding f twelve weeks to just under six months receive a front end payment equal to 60% of their award, the about 40% half way into their funded period, and finally $500 after returning to the U.S. and completing a language proficiency test. "}</t>
  </si>
  <si>
    <t>[{"code":"program","isSelected":false,"description":""},{"code":"cash","isSelected":false,"description":""},{"code":"progress","isSelected":true,"description":"On behalf of NSEP, the nonprofit organization administering the program collects periodic progress reports. "},{"code":"expenditure","isSelected":false,"description":""},{"code":"performanceMonitoring","isSelected":true,"description":"Each award recipient (beneficiary) receives an oral proficiency interview (OPI) before traveling abroad in the langauge for which they received funding, and then again after returning to the U.S. Those who have no proficiency before traveling are waived the pre-test. Also, in some rare languages, there are no OPIs available. "}]</t>
  </si>
  <si>
    <t xml:space="preserve">(Project Grants (Fellowships)) FY 17$3,430,000.00; FY 18 est $2,330,000.00; FY 19 Estimate Not Available  FY 16$2,330,000.00; - </t>
  </si>
  <si>
    <t xml:space="preserve">Assistance to beneficiaries range: $0 - $30,000. Average for 2015: $23,000. </t>
  </si>
  <si>
    <t>50 U.S.C. 1901-1911 (Chap. 37); Department of Defense Instructions 1025.02, "National Security Education Program," March 09, 2006; and Department of Defense Instruction 1025.6, "National Security Education Program Service Agreement," December 20, 1996.   The DoDGARS (as updated through DoD’s interim implementation of 2 CFR part 200 which can be found at 2 CFR part 1103) applies to DoD grants and cooperative agreements.</t>
  </si>
  <si>
    <t>Alison PatzSuite 08 G 08_x000D_
4800 Mark Center Dr., Alexandria, VA 22350 Email:&lt; a href='mailto:alison.m.patz.civ@mail.mil'&gt;alison.m.patz.civ@mail.mil&lt;/a&gt;Phone: 571.256.0771;</t>
  </si>
  <si>
    <t xml:space="preserve">12.357 ROTC Language and Culture Training Grants; 12.579 Language Training Center; 12.550 The Language Flagship Grants to Institutions of Higher Education; 12.555 English for Heritage Language Speakers Scholarships; 12.551 National Security Education Program David L. Boren Scholarships; </t>
  </si>
  <si>
    <t>https://beta.sam.gov/fal/e49b0df63a8a4efcb7be0803a265d4a7/view</t>
  </si>
  <si>
    <t>English for Heritage Language Speakers Scholarships</t>
  </si>
  <si>
    <t>EHLS Program</t>
  </si>
  <si>
    <t>The English for Heritage Language Speakers (EHLS) program is designed to provide intensive English language instruction for U. S. citizens who are native speakers of critical languages.  The goal of the program is to enable participants to reach professional working proficiency in English, as measured by the federal Interagency Language Roundtable (ILR) level 3 and/or the American Council on the Teaching of Foreign Languages (ACTFL) superior level.  The program equips participants with the ability to read, write, speak, and listen at a superior level in an effort to build a critical base of future leaders to serve in the federal government service and the broader professional community.</t>
  </si>
  <si>
    <t>Currently, the program is administered at Georgetown University in Washington, DC through a contract.</t>
  </si>
  <si>
    <t xml:space="preserve">(1) Must be a U.S. citizen at the time of application; (2) Must have a minimum proficiency in English of advanced low (as defined by ACTFL) or level 2 (as defined by ILR); (3) must also possess excellent skills in your heritage/native language (ILR level 3/ACTFL superior language proficiency or higher in all modalities of English; (4) Must have received at least an undergraduate degree by the time of application; and (5) may not be a current U.S. government employee. Eligible native languages of interest are updated annually, a list of which is available on the program web site._x000D_
</t>
  </si>
  <si>
    <t>{"description":"Proof of U.S. citizenship and Bachelor's degree or higher.","isApplicable":true}</t>
  </si>
  <si>
    <t>{"description":"U.S. citizens who qualify for the program may apply for scholarships in response to the relevant announcement."}</t>
  </si>
  <si>
    <t>Award decisions for individual scholarships will be based on a competitive selection of proposals resulting from an independent merit review.</t>
  </si>
  <si>
    <t>{"awarded":"other","description":"Eligible students may receive EHLS scholarships for the duration of one program term including a six month intensive component and a two month distance-based component. ","awardedDescription":"The tuition for the intensive portion of the program is paid direct to Georgetown University on behalf of the student before classes begin. The student also receives a monthly stipend during the intensive portion of the program. The tuition for the distance-based portion of the program is paid directly to Georgetown University after the intensive portion of the program ends, and right before the web-based instruction begins. "}</t>
  </si>
  <si>
    <t>Record keeping requirements are in accordance with the terms and conditions of the award, which will include appropriate provisions related to recipient records that are required by the DoD Grant and Agreement Regulations_x000D_
(DoDGARs).</t>
  </si>
  <si>
    <t xml:space="preserve">(Project Grants (including individual awards)) FY 17$790,000.00; FY 18 est $790,000.00; FY 19 Estimate Not Available  FY 16$790,000.00; - </t>
  </si>
  <si>
    <t xml:space="preserve">Awards are for $30,000 in 2010. There is no range or average. </t>
  </si>
  <si>
    <t>50 U.S.C. 1901-1911 (Chap. 37); and Department of Defense Instruction 1025.6, "National Security Education Program Service Agreement," December 20, 1996. The DoDGARS (as updated through DoD’s interim implementation of 2 CFR part 200 which can be found at 2 CFR part 1103) applies to DoD grants and cooperative agreements.</t>
  </si>
  <si>
    <t>Kevin J. GormleySuite 08 G 08_x000D_
4800 Mark Center Dr., Alexandria, VA 22350 Email:&lt; a href='mailto:kevin.j.gormley.civ@mail.mil'&gt;kevin.j.gormley.civ@mail.mil&lt;/a&gt;Phone: (571) 256-0753;</t>
  </si>
  <si>
    <t>http://www.cal.org/ehls</t>
  </si>
  <si>
    <t xml:space="preserve">12.357 ROTC Language and Culture Training Grants; 12.579 Language Training Center; 12.550 The Language Flagship Grants to Institutions of Higher Education; 12.552 National Security Education Program David L. Boren Fellowships; 12.551 National Security Education Program David L. Boren Scholarships; </t>
  </si>
  <si>
    <t xml:space="preserve">EHLS scholars are selected using a national peer-review panel process. </t>
  </si>
  <si>
    <t>https://beta.sam.gov/fal/068aea3e11234cb0836bdd2fec215adc/view</t>
  </si>
  <si>
    <t>Competitive Grants: Promoting K-12 Student Achievement at Military-Connected Schools</t>
  </si>
  <si>
    <t xml:space="preserve">The Department of Defense Education Activity (DoDEA) Educational Partnership Grant Program.  </t>
  </si>
  <si>
    <t>{"list":[{"act":{"description":"Section 574 (d) of P.L. 109-364, as amended by Section 553 of P.L. 110-417; Title 10 U.S.C. Section 2192(b) and Title 10 U.S.C. Section 2193a"},"authorizationTypes":{"USC":false,"act":true,"statute":false,"publicLaw":false,"executiveOrder":false}}]}</t>
  </si>
  <si>
    <t xml:space="preserve">The DoDEA Educational Partnership Grant Program provide resources for local education agencies [LEAs] to meet the academic, social and emotional needs of the highly mobile military-connected students in their community. The Grant Program specifically provides resources to military-connected LEAs to develop and implement projects that are designed to:_x000D_
_x000D_
•	Increase academic performance based on College and Career Ready outcomes, _x000D_
•	Support social emotional needs of military connected students, _x000D_
•	Enhance and integrate technology through instruction and student work; and, _x000D_
•	Promote advanced placement and expanded learning opportunities._x000D_
</t>
  </si>
  <si>
    <t xml:space="preserve">Awards will be made to local educational agencies (LEAs) on behalf of their eligible school(s). To qualify all participating schools must have a 15 percent or greater military dependent student enrollment._x000D_
_x000D_
</t>
  </si>
  <si>
    <t>K-12 students are the primary beneficiaries, although the grants may also fund teacher professional development.</t>
  </si>
  <si>
    <t>{"description":"Awards are subject to the requirements in the notices of funding opportunity posted on grants.gov, including submission of certifications and representations and having a current registration in the System for Award Management (www.sam.gov).","isApplicable":true}</t>
  </si>
  <si>
    <t>{"description":"Applicants must complete Standard Forms 424,424A, and applicable certifications and representations (e.g., Lobbying)."}</t>
  </si>
  <si>
    <t xml:space="preserve">1. Grants.gov will announce a notice of funding opportunity for this program and provide application instructions.  _x000D_
2. LEAs will apply directly to Grants.gov for opportunity. _x000D_
3.  LEAs apply by submitting required package paperwork through Grants.gov funding opportunity link.  _x000D_
4.  Applications are peer reviewed using the evaluation criteria listed in the notice, with DoDEA making the final award selections._x000D_
</t>
  </si>
  <si>
    <t xml:space="preserve">Funding decisions are based on the following specific criteria:_x000D_
•	Evaluation of risks posed by applicant to include history of performance and ability to effectively implement requirements.  _x000D_
•	Application scores, as determined by peer reviewers._x000D_
•	Availability of Federal funds._x000D_
</t>
  </si>
  <si>
    <t xml:space="preserve">Appeals may be made to the DoDEA Grant Program Manager. </t>
  </si>
  <si>
    <t>{"awarded":"other","description":"Grant award cycles are up to 5 years. ","awardedDescription":"LEAs receiving awards may submit requests for advanced payment or reimbursement of funds after disbursement on at least a quarterly basis.  Payments will be made after receipt and approval of an acceptable payment requests."}</t>
  </si>
  <si>
    <t>[{"code":"program","isSelected":true,"description":"LEA's submit semester performance reports and an annual performance report detailing program progress and results. The program's evaluation plan largely determines the specifics of each report. Data must be disaggregated to show military students' progress/achievement. An annual and final transactions report (SF425) and at least quarterly Request for advance or reimbursement (SF270) are required.  At the end of the grant award cycle, the LEA must submit a final performance report and final SF425."},{"code":"cash","isSelected":false,"description":""},{"code":"progress","isSelected":true,"description":"LEAs submit semester reports detailing program progress and results. The program's evaluation plan largely determines the specifics of each report.  "},{"code":"expenditure","isSelected":true,"description":"Quarterly financial reports (SF425), final financial report (SF425), request for advance or reimbursement (SF270) are required.  "},{"code":"performanceMonitoring","isSelected":true,"description":"LEA's submit semesterly reports detailing program progress and results.  The program's evaluation plan largely determines the specifics of each report."}]</t>
  </si>
  <si>
    <t>97-0100-0-6-000;</t>
  </si>
  <si>
    <t xml:space="preserve">(Project Grants (Discretionary)) FY 17 Estimate Not Available  FY 18 est $16,350,000.00; FY 19 Estimate Not Available  FY 12$52,394,021.00; FY 14$43,680,473.00; FY 13$58,255,681.00; FY 16$66,540,827.00; - </t>
  </si>
  <si>
    <t xml:space="preserve">In FY16, DoDEA awarded 56 grants that ranged from $250,000 to $1,500,000.  These awards are implemented over a 5 year cycle. </t>
  </si>
  <si>
    <t xml:space="preserve">2 CFR 200 and Department of Defense Grant and Agreement Regulations are applicable to the project grants. The agency also lists grant information on Grants.gov. </t>
  </si>
  <si>
    <t>{"flag":"none","description":"The awarding agency is located at DoDEA headquarters in Arlington, VA."}</t>
  </si>
  <si>
    <t>Jennifer Dailey-Perkins4800 Mark Center Drive_x000D_
, Alexandria, VA 22350 Email:&lt; a href='mailto:grants@hq.dodea.edu'&gt;grants@hq.dodea.edu&lt;/a&gt;Phone: 571-372-6026;</t>
  </si>
  <si>
    <t>http://www.dodea.edu/Partnership/grants.cfm</t>
  </si>
  <si>
    <t xml:space="preserve">The selection of proposals are based on five criteria.  They were weighted in the following order: implementation plan, evaluation plan, needs assessment, goals/outcomes, and budget/sustainabilty. Additionally, the funding decisions are based on the following specific criteria: Evaluation of risks posed by applicant to include history of performance and ability to effectively implement requirements; Application scores, as determined by peer reviewers; and the availability of Federal funds._x000D_
</t>
  </si>
  <si>
    <t>Aug 31,2009</t>
  </si>
  <si>
    <t>https://beta.sam.gov/fal/ee7fb0e9e349481abbc51ad775128586/view</t>
  </si>
  <si>
    <t>Invitational Grants for Military-Connected Schools</t>
  </si>
  <si>
    <t>DoDEA Grant</t>
  </si>
  <si>
    <t>{"list":[{"act":{"description":"Section 574(d) of Public Law 109-364, as amended by Section 553 of Public Law 110-417; Title 10 U.S.C. Section 2192(b) and Title 10 U.S.C. Section 2193a"},"authorizationTypes":{"USC":false,"act":true,"statute":false,"publicLaw":false,"executiveOrder":false}}]}</t>
  </si>
  <si>
    <t>To enhance student learning opportunities, student achievement, educator professional development, and to ease the challenges students who are military dependents face due to  their parents’ military station transfers or deployments.  These grants may be used to address student achievement in science, technology, mathematics, English language arts, or reading.  In addition, grants funds may be used for students’ transitional needs, such as additional guidance counselor support.</t>
  </si>
  <si>
    <t>These DoDEA grants are awarded to military-connected local educational agencies (LEAs) by invitation only.</t>
  </si>
  <si>
    <t xml:space="preserve">K-12 students are the primary beneficiaries, although grants may also fund teacher professional development. </t>
  </si>
  <si>
    <t>{"description":"This program is excluded from coverage under OMB Circular No. A-102. OMB Circular A-87 applies. Applicants must complete Standard Form (SF) 424, SF 424A, SF 424B, and Certification regarding Lobbying."}</t>
  </si>
  <si>
    <t xml:space="preserve">1.  Invited LEAs receive applications for grants._x000D_
2.  LEAs work with DoDEA experts to complete the application._x000D_
3. Completed applications are reviewed by DoDEA experts and approved by DoDEA senior leadership. _x000D_
</t>
  </si>
  <si>
    <t>Appeals may be made to the DoDEA grants officer.</t>
  </si>
  <si>
    <t>{"awarded":"other","description":"In FY 09, grants were made during the fiscal year (October 2008-September 2009).  LEAs have 36-38 months, that is, the last two months of FY 09 and all of FY 10-12, to submit invoices for payment under that grant. In FY 10, a similar time period will most likely be used. School districts may be reimbursed after submitting invoices. Arrangements can also be made by the school district--through the DoDEA grants officer--to receive advance payments. ","awardedDescription":"School districts may be reimbursed after submitting invoices.  Arrangements can also be made by the school district--through the grants officer--to receive advance payments."}</t>
  </si>
  <si>
    <t>[{"code":"program","isSelected":true,"description":"Program reports cover the fidelity of implementation and project results as described in the project's evaluation plan. Standard financial reporting is required. Districts submit semi-annual reports detailing program progress and results. Data must be disaggregated to show military students' progress/achievement. No expenditure reports are required. No performance monitoring is required. "},{"code":"cash","isSelected":true,"description":"Standard financial reporting is required."},{"code":"progress","isSelected":true,"description":"Districts submit semi-annual reports detailing program progress and results.  Data must be disaggregated to show military students' progress/achievement."},{"code":"expenditure","isSelected":false,"description":""},{"code":"performanceMonitoring","isSelected":false,"description":""}]</t>
  </si>
  <si>
    <t>Semi-annual progress reports_x000D_
Quarterly financial reports_x000D_
Request for advance or reimbursement</t>
  </si>
  <si>
    <t>(Project Grants (Discretionary)) FY 17 FY 18 est $20,000,000.00; FY 19 Estimate Not Available  FY 15 est $20,000,000.00; FY 13$0.00; FY 14 est $32,150,595.00; - Funding depends upon appropriations and other factors.</t>
  </si>
  <si>
    <t>FY09: $300,000 to $2,500,000_x000D_
FY10: $100,000 to $2,500,000 (min. and max. amounts pending)</t>
  </si>
  <si>
    <t xml:space="preserve">OMB Circular No. A-133and DoD Directive 3210.6 are applicable to the project grants. </t>
  </si>
  <si>
    <t>Brian J. Pritchard,4040 North Fairfax Drive, 9th Floor, Arlington, VA 22203 Email:&lt; a href='mailto:brian.pritchard@hq.dodea.edu'&gt;brian.pritchard@hq.dodea.edu&lt;/a&gt;Phone: (703) 588-3345;</t>
  </si>
  <si>
    <t xml:space="preserve">12.556 Competitive Grants: Promoting K-12 Student Achievement at Military-Connected Schools; </t>
  </si>
  <si>
    <t xml:space="preserve">DoDEA works closely with each LEA to craft an application.  This spiral process of discussions, draft, feedback, and revisions leads to a product that is agreed upon by all stakeholders.  </t>
  </si>
  <si>
    <t>Oct 20,2009</t>
  </si>
  <si>
    <t>https://beta.sam.gov/fal/5e8b11b906fb43f5bc414586715fb784/view</t>
  </si>
  <si>
    <t>Department of Defense Impact Aid (Supplement, CWSD, BRAC)</t>
  </si>
  <si>
    <t>DoD Impact Aid</t>
  </si>
  <si>
    <t>{"list":[{"act":{"description":"Floyd D. Spence National Defense Authorization Act for Fiscal Year 2001 "},"publicLaw":{"congressCode":"106","number":"398"},"USC":{"title":"20","section":"7703a-7703b"},"authorizationTypes":{"USC":true,"act":true,"statute":false,"publicLaw":true,"executiveOrder":false},"usc":{"title":"20","section":"7703a-7703b"}}]}</t>
  </si>
  <si>
    <t>Reimbursement to local educational agencies (LEAs) for education related costs for military dependent children enrolled in the LEA during the specified school year.</t>
  </si>
  <si>
    <t>Only LEAs eligible for Federal Impact Aid pursuant to Section 7703 of Title 20, U.S.C. may be eligible for one or more of the three independent DoD Impact Aid Programs.</t>
  </si>
  <si>
    <t>Please see the DoD Impact Aid web site for detailed eligibility information: http://www.dodea.edu/partnership/impact.cfm</t>
  </si>
  <si>
    <t>{"description":"The DoD Impact Aid for Children with Severe Disabilities Program annually notifies eligible LEAs that they may apply for DoD Impact Aid for Children with Severe Disabilities.  a SD Form 816/816c must be submitted if the eligible LEA wants to apply.\r\nWhile no application is required for DoD Impact Aid Supplemental and Large Scale Rebasing, banking information will be required for award payments.","isApplicable":true}</t>
  </si>
  <si>
    <t>{"environmentalImpact":{"reports":[{"isSelected":false,"reportCode":"statement"},{"isSelected":false,"reportCode":"assessment"},{"isSelected":false,"reportCode":"ExecutiveOrder12372"},{"isSelected":true,"reportCode":"otherRequired"}]},"description":"Congressional law dictates that the DoD acquires eligibility data from the U.S. Department of Education, Office of Impact Aid Programs.  Environmental impact information is not required for this program."}</t>
  </si>
  <si>
    <t>{"description":"Please see the DoD Impact Aid web site for applicable application procedures: http://www.dodea.edu/partnership/impact.cfm"}</t>
  </si>
  <si>
    <t>LEAs are notified by mail/email.  Financial assistance is deposited into a designated, verified LEA bank account.</t>
  </si>
  <si>
    <t>Only DoD Impact Aid for Children with Severe Disabilities has an application deadline.</t>
  </si>
  <si>
    <t>{"awarded":"lump","description":"If the funds are appropriated by Congress, this financial assistance is available prior to September 30th of each fiscal year."}</t>
  </si>
  <si>
    <t>Although LEAs are not initially required to submit their cost justification with their application for Children with Severe Disabilities, it would be prudent to have a spreadsheet available to defend their submitted costs if it is requested by DoD prior to making an eligibility and payment determination.</t>
  </si>
  <si>
    <t>97-0010-0-6-000;</t>
  </si>
  <si>
    <t>(Direct Payments with Unrestricted Use) FY 17$35,000,000.00; FY 18 Estimate Not Available  FY 19 est $35,000,000.00; FY 16$35,000,000.00; - Not Applicable</t>
  </si>
  <si>
    <t xml:space="preserve">See 20 United States Code § 7703a and 7703b._x000D_
See Department of Defense Instruction 1342.18._x000D_
See the DoD Impact Aid Website: http://www.dodea.edu/partnership/impact.cfm </t>
  </si>
  <si>
    <t>{"flag":"appendix","description":"Department of Defense Education Activity\r\nEducation Partnership and Resources"}</t>
  </si>
  <si>
    <t>DoD Impact Aid4800 Mark Center Drive, Alexandria, VA 22350-1400 Email:&lt; a href='mailto:DoDEAimpactaid@hq.dodea.edu'&gt;DoDEAimpactaid@hq.dodea.edu&lt;/a&gt;Phone: 571-372-5870 ;</t>
  </si>
  <si>
    <t>http://www.dodea.edu/partnership/impact.cfm</t>
  </si>
  <si>
    <t xml:space="preserve">84.041 Impact Aid; </t>
  </si>
  <si>
    <t>Oct 16,2009</t>
  </si>
  <si>
    <t>https://beta.sam.gov/fal/3a94385ca3c8400abea41b49b6b41d38/view</t>
  </si>
  <si>
    <t>DOD, NDEP, DOTC-STEM Education Outreach Implementation</t>
  </si>
  <si>
    <t>{"list":[{"act":{"description":"10 U.S.C. 2194, as amended."},"authorizationTypes":{"USC":false,"act":true,"statute":false,"publicLaw":false,"executiveOrder":false}}]}</t>
  </si>
  <si>
    <t xml:space="preserve">To obtain support for the management, development, and furthering of new and existing partnerships between the Department of Defense, National Defense Education Program, and Defense Ordnance Technology Consortium, for Science, Technology, Engineering,and Mathematics education and other outreach organizations, professional societies, and local education activities. The scope will cover all 50 states, U.S. territories, and DoDEA schools. </t>
  </si>
  <si>
    <t>{"description":"Applicants should reference the funding announcement on grants.gov.","isApplicable":true}</t>
  </si>
  <si>
    <t>{"description":"SF 424 R&amp;R, SF-LLL"}</t>
  </si>
  <si>
    <t>Grant opportunity is posted on Grants.gov and Fedbizops.  All responsive proposals will be evaluated in accordance with the evaluation criteria contained in the posted announcement.</t>
  </si>
  <si>
    <t>{"awarded":"other","description":"Any restrictions will be discussed in the grant opportunity document.","awardedDescription":"Initial funding by lump sum followed by varying amounts of incremental funding as it becomes available."}</t>
  </si>
  <si>
    <t>[{"code":"program","isSelected":true,"description":"Grant recipient will be required to submit financial and performance (technical) reports. All financial reports and performance (technical) reports shall be submitted to the DOTC Grants Officer and to the DOTC-STEM Director.  Electronic submission of performance reports is preferred. All reports will be submitted on a quarterly schedule and must be submitted no later than 30 days following the end of each quarter from the start date of the award. The comprehensive final report is due 90 days after the award expiration."},{"code":"cash","isSelected":false},{"code":"progress","isSelected":false},{"code":"expenditure","isSelected":false},{"code":"performanceMonitoring","isSelected":false}]</t>
  </si>
  <si>
    <t>{"isApplicable":true,"description":"Defense Contract Audit Agency (DCAA) performs the auditing function for this program. "}</t>
  </si>
  <si>
    <t xml:space="preserve">Recipients are required to maintain records adequate to document costs incurred.  Financial records, supporting documents, statistical records and all other records pertinent to an agreement will be retained for a period of 3 years.  The retention period starts from the date of the submission of the final expenditure report or, for grants that are renewed annually, from the date of the submission of the annual financial status report.  The recipient will allow access to any pertinent books, documents, papers, and records of the recipient organization and their subrecipients to make audits, examinations, excerpts and transcripts.  </t>
  </si>
  <si>
    <t>97-0400-1-1-001;</t>
  </si>
  <si>
    <t>(Project Grants) FY 13$4,102,404.00; FY 15 est $5,000,000.00; FY 14 est $8,866,018.00; - FY 2012 is TBD.  All other fiscal year funding amounts are TBD.</t>
  </si>
  <si>
    <t>William Coolbaugh,Building 322, Picatinny Arsenal , NJ 07806 Email:&lt; a href='mailto:william.coolbaugh@us.army.mil'&gt;william.coolbaugh@us.army.mil&lt;/a&gt;Phone: (973) 724-8115.;</t>
  </si>
  <si>
    <t xml:space="preserve">The DOTC-STEM Program Manager may review the ranking of the proposals and recommendations of the technical review panel.  The reviewers’ independent ratings will be reconciled into a single rating for source selection purposes and a consensus will be drawn.  Recommendations will be made to the Selecting Official whereby; the technical factor is approximately equal in ranking to that of the past performance factor. And both the technical and past performance factors rankings are significantly more important than cost. The average rank order from the review panel will be the primary consideration for the Selection Official in deciding which of the new proposals will be recommended for funding to the Grants Officer on a best value basis. However, the Selecting Official will select proposals after considering the technical reviews and recommendations of the DOTC-STEM Program Manager. </t>
  </si>
  <si>
    <t>Apr 18,2010</t>
  </si>
  <si>
    <t>https://beta.sam.gov/fal/76913d3ddf53829f223daad912ef23d4/view</t>
  </si>
  <si>
    <t>Community Partners in Suicide Prevention</t>
  </si>
  <si>
    <t xml:space="preserve">Community Partners in Suicide Prevention Outreach and Education _x000D_
</t>
  </si>
  <si>
    <t>{"list":[{"act":{"description":"National Defense Authorization Act"},"publicLaw":{"congressCode":"112","number":"239"},"authorizationTypes":{"USC":false,"act":true,"statute":false,"publicLaw":true,"executiveOrder":false}}]}</t>
  </si>
  <si>
    <t xml:space="preserve">Conduct outreach and education efforts around mental health, substance use disorders, traumatic brain injury, and suicide prevention.  At the conclusion of this pilot, evaluate program effectiveness and impact and produce a report to Congress.  </t>
  </si>
  <si>
    <t>Award decisions will be based on a competitive selection of proposals resulting from an internal merit review panel.</t>
  </si>
  <si>
    <t>{"flag":"yes","list":[{"start":"2015-05-01","end":"2015-08-01"}]}</t>
  </si>
  <si>
    <t>{"awarded":"quarterly","description":"Grants can be for a period of one year, or three years renewed annually."}</t>
  </si>
  <si>
    <t>[{"code":"program","isSelected":true,"description":"Quarterly numbers of those provided treatment or services by community partners and number of outreach efforts."},{"code":"cash","isSelected":false},{"code":"progress","isSelected":true,"description":"Quarterly numbers of those provided treatment or services by community partners and number of outreach efforts."},{"code":"expenditure","isSelected":false},{"code":"performanceMonitoring","isSelected":true,"description":"Quarterly numbers of those provided treatment or services by community partners and number of outreach efforts."}]</t>
  </si>
  <si>
    <t>97-0100-7-3-010;</t>
  </si>
  <si>
    <t>(Salaries and Expenses) FY 17$0.00; FY 18 est $0.00; FY 19 Estimate Not Available  FY 16$0.00; - This program was last funded in FY15.  No further awards or obligations are expected under this program.</t>
  </si>
  <si>
    <t xml:space="preserve">Grants  range from $500,000 to $2,500,000. </t>
  </si>
  <si>
    <t>FY 13 National Defense Authorization Act (NDAA), Section 706(a), as amended by FY 14 NDAA, Section 511,  provides guidelines on this grant.  This information will be performed by a community partner as described in NDAA Section 706(c)(3).</t>
  </si>
  <si>
    <t>Malcolm Hawkins4800 Mark Center Dr, Ste 05J25, Alexandria, VA 22350 Email:&lt; a href='mailto:malcolm.k.hawkins.civ@mail.mil'&gt;malcolm.k.hawkins.civ@mail.mil&lt;/a&gt;Phone: 7036148833;</t>
  </si>
  <si>
    <t xml:space="preserve">All projects must be performed by a community partner as described in FY 13, National Defense Authorization Act, Section 706._x000D_
_x000D_
For consideration, the applicant must address the following eight criteria listed in descending order of importance:_x000D_
-  Outreach and Education Strategy and Feasibility_x000D_
-  Established community partner and deliver expertise in outreach, education in a community based environment_x000D_
-  Experience providing outreach and education for Service members and their families_x000D_
-  Knowledge of established best practices in the area of suicide prevention, mental health and traumatic brain injury._x000D_
-  Execution strategy to reach National Guard and Reserve, regardless of duty status, Service members, their families and care givers._x000D_
-  Experience conducting a pilot that requires metrics, data collection and evaluation of a rigorous program evaluation plan_x000D_
</t>
  </si>
  <si>
    <t>May 14,2015</t>
  </si>
  <si>
    <t>https://beta.sam.gov/fal/ccbe033fe2c24a67a8f1f3adc76e9c29/view</t>
  </si>
  <si>
    <t>Language Training Center</t>
  </si>
  <si>
    <t>Language Training Center Program</t>
  </si>
  <si>
    <t>{"list":[{"act":{"description":"National Defense Authorization Act of 2010"},"publicLaw":{"congressCode":"111","number":"84"},"authorizationTypes":{"act":true,"publicLaw":true}}]}</t>
  </si>
  <si>
    <t>The Language Training Center Program is a DOD-funded initiative that seeks to accelerate the development of foundational or higher-level expertise in critical and strategic languages and regional studies for DOD personnel (both military and civilian) by leveraging U.S. institutions of higher education to meet the existing and demonstrated training needs of DOD units, offices, or agencies.</t>
  </si>
  <si>
    <t>Any accredited U.S. institutions of higher education (defined in 20 U.S.C. 1001 of the Higher Education Act of 1965) is eligible for a grant. This includes 2- and 4-year colleges and universities, both public and private.  Other organizations, associations, agencies, and foreign institutions may be included in proposals but may not be direct recipients of a grant.  Federal government schools are not eligible.  Applicants must demonstrate an institutional commitment to increasing the critical language and cross-cultural proficiency of DOD personnel as well as proven institutional capability to provide quality instruction in these subject areas.</t>
  </si>
  <si>
    <t>Accredited U.S. institutions of higher education.</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</si>
  <si>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requirements specified in the agency announcements.","isApplicable":true}</t>
  </si>
  <si>
    <t>{"description":"All eligible private and public U.S. institutions of higher education may submit proposals in response to the relevant agency announcements posted on grants.gov."}</t>
  </si>
  <si>
    <t>Award decisions will be based on competitive selection of proposals resulting from an independent merit review by a panel comprised of specialists in language acquisition and study abroad as well as representatives from the military services.</t>
  </si>
  <si>
    <t>Renewals are negotiated and are conducted annually based on national program strategy as well as institutional performance and availability of funding.</t>
  </si>
  <si>
    <t>{"awarded":"quarterly","description":"Grants are single year awards and may be renewed up to two years.  Additional renewal years are possible based on performance, program needs, and availability of funding. "}</t>
  </si>
  <si>
    <t>[{"code":"program","isSelected":true,"description":"Challenges, success, enrollment figures are reported on a quarterly basis."},{"code":"cash","isSelected":true,"description":"Funds expended on a quarterly basis are reported."},{"code":"progress","isSelected":true,"description":"Challenges, success, enrollment figures are reported on a quarterly basis."},{"code":"expenditure","isSelected":true,"description":"Funds expended on a quarterly basis are reported."},{"code":"performanceMonitoring","isSelected":true,"description":"Annual site visits and program reviews are conducted."}]</t>
  </si>
  <si>
    <t>{"isApplicable":true,"description":"A program-specific audit will be conducted each year."}</t>
  </si>
  <si>
    <t>(Project Grants) FY 17$8,755,000.00; FY 18 est $5,800,000.00; FY 19 est $5,800,000.00; FY 16$3,396,000.00; - Funding level based on availability of funds.</t>
  </si>
  <si>
    <t>Grant range from $150,000 to $2,000,000 annually for a single year project</t>
  </si>
  <si>
    <t>{"list":[{"fiscalYear":2016,"description":"In 2016, the LTC program trained approximately 1,500 DOD personnel in 19 languages. The number of partnerships within DOD organizations continued to expand, including collaboration with the Defense agencies, the National Guard, and the Special Forces community. Approximately 1,000 DOD personnel completed intensive language training consisting of 120 or more hours of instruction resulting in increased language proficiency. The Language Training Centers report that their 2016 students met or exceeded proficiency goals over 90% of the time."},{"fiscalYear":2018,"description":"In 2018, LTC program projects that approximately 1,200 DOD personnel will have received training in 19 languages."},{"fiscalYear":2017,"description":"In 2017, LTC program projects that approximately 1,200 DOD personnel will have received training in 19 languages."}],"isApplicable":true}</t>
  </si>
  <si>
    <t>The DoDGARS (as updated through DoD’s interim implementation of 2 CFR part 200 which can be found at 2 CFR part 1103) applies to any DoD grants and cooperative agreements.  Regulations applicable to this program are at 32 CFR Part 208.</t>
  </si>
  <si>
    <t>Shirley T. Rapues4800 Mark Center Drive, Alexandria, VA 22350 Email:&lt; a href='mailto:shirley.t.rapues.civ@mail.mil'&gt;shirley.t.rapues.civ@mail.mil&lt;/a&gt;Phone: (571) 256-0716;</t>
  </si>
  <si>
    <t>http://www.dodltc.org</t>
  </si>
  <si>
    <t>Fiscal Year2017: California State University - Long Beach; Concordia College; George Mason University; George Washington University; North Carolina State University; San Diego State University; University of Kansas; University of Montana; University of UtahFiscal Year2016: California State University - Long Beach; Concordia College; George Mason University; George Washington University; North Carolina State University; San Diego State University; University of Kansas; University of Montana; University of UtahFiscal Year2018: California State University - Long Beach; Concordia College; George Mason University; George Washington University; North Carolina State University; San Diego State University; University of Kansas; University of Montana; University of Utah</t>
  </si>
  <si>
    <t>All projects must demonstrate existing institutional capacity and commitment to provide high-quality language training to DOD personnel.  It must also demonstrate a clear, collaborative partnership with a DOD unit, office, or agency and their ability to demonstrate how their proposed training meets a DOD mission requirement.</t>
  </si>
  <si>
    <t>May 04,2012</t>
  </si>
  <si>
    <t>https://beta.sam.gov/fal/b177c76bacea455eb83ced9061863bc9/view</t>
  </si>
  <si>
    <t>Office for Reintegration Programs</t>
  </si>
  <si>
    <t>Yellow Ribbon Reintegration Program</t>
  </si>
  <si>
    <t>{"list":[{"act":{"description":"2008 National Defense Authorization Act "},"publicLaw":{"congressCode":"110","number":"181, Sec. 582"},"authorizationTypes":{"USC":false,"act":true,"statute":false,"publicLaw":true,"executiveOrder":false}},{"act":{"description":"2016 National Defense Authorization Act "},"parentAuthorizationId":"1b5521c7ff1b9ff871750a237efdfb4b","publicLaw":{"congressCode":"114","number":"92, Sec. 551"},"authorizationTypes":{"USC":false,"act":true,"statute":false,"publicLaw":true,"executiveOrder":false}}]}</t>
  </si>
  <si>
    <t>To conduct data collection, trend analysis, and curriculum development and to prepare reports in support of activities under Section 582 of Public Law 110-181, Sec. 582 (2008), as amended by Public Law 114-92 (2016).</t>
  </si>
  <si>
    <t>The Yellow Ribbon Reintegration Program is a DoD-wide effort to promote the well-being of National Guard and Reserve members, their families and communities, by connecting them with resources throughout the deployment cycle. Through Yellow Ribbon events, Service members and loved ones connect with local resources before, during, and after deployments.  Reintegration during post-deployment is a critical time for members of the National Guard and Reserve, as they often live far from military installations and other members of their units.  Commanders and leaders play a critical role in assuring that Reserve Service members and their families attend Yellow Ribbon events where they can access information on health care, education and training opportunities, financial, and legal benefits. We work in government and non-government partners, including the Small Business Administration and Departments of Labor and Veterans Affairs, to provide up-to-date and relevant information to the members of the All-Volunteer force and their families._x000D_
_x000D_
Eligible applicants must be able to satisfy the needs of the Office for Reintegration Programs as outline in Public Law 110-181, Sec. 582 (2008), as amended by Public Law 114-92 (2016) stating that “the Office for Reintegration Programs may make grants to conduct data collection, trend analysis, and curriculum development and to prepare reports in support of activities under this section.”</t>
  </si>
  <si>
    <t>Beneficiaries must be able to conduct data collection, trend analysis, and curriculum development and to prepare reports in support of activities of the Yellow Ribbon Reintegration Program as established by Public Law 110-181, Sec. 582 (2008), as amended by Public Law 114-92 (2016).</t>
  </si>
  <si>
    <t>Announcing that the grant or cooperative agreement is open to applicants. The DHRA/PK Grants Officer will prepare a public synopsis of the BAA and post it to grants.gov. All applicants must have a valid registration with Central Contractor Registration (CCR) and Grants.gov in order to apply for funding. Collecting applications and providing them to the DHRA component's Technical Evaluation Board. The panel chairman will forward the component's recommendations to the DHRA/PK Grants Officer for final approval. The DHRA component and the DHRA/PK Grants Officer will conduct discussions with grant recipients regarding the terms and conditions of the award. Finalizing agreements, meeting terms and conditions, and providing funding documents for the grant. As part of this process, the component will forward funding documents via eDarts to the DHRA/PK Grants Officer for final approval. Note: DHRA/PK is responsible for the award of the grant or cooperative agreement.</t>
  </si>
  <si>
    <t>{"awarded":"other","description":"Up to 60 months or as determined by the grant contract award.","awardedDescription":"Varies by grant award (e.g., reimbursable, annually, etc.)."}</t>
  </si>
  <si>
    <t>[{"code":"program","isSelected":false},{"code":"cash","isSelected":false},{"code":"progress","isSelected":true,"description":"As directed by grant contract award."},{"code":"expenditure","isSelected":true,"description":"As directed by grant contract award."},{"code":"performanceMonitoring","isSelected":true,"description":"As directed by grant contract award, including e-mail, phone, or site visits."}]</t>
  </si>
  <si>
    <t>As directed by grant contract award.</t>
  </si>
  <si>
    <t>97-5010-0-7-300;</t>
  </si>
  <si>
    <t xml:space="preserve">(Project Grants) FY 17 Estimate Not Available  FY 18 est $0.00; FY 19 Estimate Not Available  FY 16 Estimate Not Available  - </t>
  </si>
  <si>
    <t>Daniel J. Meshel4800 Mark Center Drive, Suite 05E22_x000D_
, Alexandria, VA 22350 Email:&lt; a href='mailto:daniel.j.meshel.civ@mail.mil'&gt;daniel.j.meshel.civ@mail.mil&lt;/a&gt;Phone: 7035713183;</t>
  </si>
  <si>
    <t>http://www.yellowribbon.mil</t>
  </si>
  <si>
    <t>Jun 29,2017</t>
  </si>
  <si>
    <t>https://beta.sam.gov/fal/0e8edef8956948e5b41423bdbe4e84c8/view</t>
  </si>
  <si>
    <t>Centers for Academic Excellence</t>
  </si>
  <si>
    <t>Intelligence Community Centers for Academic Excellence</t>
  </si>
  <si>
    <t>DEFENSE INTELLIGENCE AGENCY (DIA), DEPARTMENT OF DEFENSE</t>
  </si>
  <si>
    <t>{"list":[{"act":{"description":"50 U.S.C. 3510"},"authorizationTypes":{"USC":false,"act":true,"statute":false,"publicLaw":false,"executiveOrder":false}}]}</t>
  </si>
  <si>
    <t>To enhance the recruitment and retention of an ethnically and culturally diverse intelligence community workforce with capabilities critical to the national security interests of the United States.</t>
  </si>
  <si>
    <t>none available.</t>
  </si>
  <si>
    <t>{"description":"Award is subject to: 1) receipt of applicable/acceptable certifications and representations; 2) having a current registration in the System for Award Management (SAM) (www.sam.gov); 3), the applicant, its principals, proposed subrecipients/subrecipient principals not appearing in SAM Exclusions as currently debarred, suspended, or otherwise ineligible; and 4) meeting other requirements specified in the agency announcements.\r\n\r\nCurriculum Vitae of Principal Investigators and co-Investigators","isApplicable":true}</t>
  </si>
  <si>
    <t xml:space="preserve">A Funding Opportunity Announcement (FOA) is advertised on Grants.gov_x000D_
Applications are submitted by varied educational institutions._x000D_
Applications will be evaluated on a merit basis and in accordance with the Merit Evaluation Table listed in the FOA._x000D_
The merit criteria are components approved by the IC CAE Senior Advisory Board to guide the evaluation._x000D_
A technical merit review of the applications is done by a Source Selection Evaluation Board _x000D_
for consideration.  The Board is composed of Senior representatives from IC agencies._x000D_
A determination is made based on the highest score._x000D_
Those institutions are contacted by grants personnel to negotiate assistance agreement._x000D_
An assistance agreement is executed by the Grants Office._x000D_
The award is signed bilaterally by the institution and the Grants Officer._x000D_
</t>
  </si>
  <si>
    <t>365 days past submission of proposal.</t>
  </si>
  <si>
    <t>Grants are given on a base year plus four optional years basis.  The grants will be renewed at the government's option on an annual basis.</t>
  </si>
  <si>
    <t>{"awarded":"other","description":"5-years; Base year plus four optional years.","awardedDescription":"On a reimbursement basis."}</t>
  </si>
  <si>
    <t>[{"code":"program","isSelected":true,"description":"End-of-Semester Reports on progress toward stated goals are submitted."},{"code":"cash","isSelected":false,"description":""},{"code":"progress","isSelected":true,"description":"End-of-Semester Reports on progress toward stated goals are submitted."},{"code":"expenditure","isSelected":true,"description":"Quarterly SF 425 Federal Financial Reports"},{"code":"performanceMonitoring","isSelected":true,"description":"Yearly monitoring of progress is done."}]</t>
  </si>
  <si>
    <t>Record keeping requirements are in accordance with the terms and conditions of the award, which will include appropriate provisions related to recipient records that are required by the DoD Grant and Agreements Regulations (DoDGARs).</t>
  </si>
  <si>
    <t>(Salaries and Expenses) FY 17$3,916,608.00; FY 18 est $1,198,528.00; FY 19 Estimate Not Available  FY 16$3,250,911.00; - FY18 estimate is to renew optional years for existing grants.</t>
  </si>
  <si>
    <t>$300,000 - $400,000 per year</t>
  </si>
  <si>
    <t>Tonia R. B. SmithDefense Intelligence Agency, ADI4A_x000D_
200 MacDill Blvd._x000D_
Joint Base Bolling Anacostia, Washington, DC 20340 Email:&lt; a href='mailto:tonia.smith@dodiis.mil'&gt;tonia.smith@dodiis.mil&lt;/a&gt;Phone: 2022314195;</t>
  </si>
  <si>
    <t>Sep 23,2012</t>
  </si>
  <si>
    <t>https://beta.sam.gov/fal/483e285016644abe96085abe58c93724/view</t>
  </si>
  <si>
    <t>Congressionally Directed Assistance</t>
  </si>
  <si>
    <t xml:space="preserve"> Annual Congressionally Directed Assistance</t>
  </si>
  <si>
    <t>{"list":[{"act":{"description":"Department of Defense Appropriations Act (annual)"},"authorizationTypes":{"USC":false,"act":true,"statute":false,"publicLaw":false,"executiveOrder":false}}]}</t>
  </si>
  <si>
    <t>To implement Congressionally directed assistance for the purposes identified in the Department of Defense (“DoD”) annual appropriations act.  The resulting assistance instruments support a variety of Congressional priorities.  DoD awards the appropriate assistance instruments for the Congressionally identified purposes consistent with its authority, including applicable requirements for merit-based or competitive processes.</t>
  </si>
  <si>
    <t xml:space="preserve">Types of organizations that may apply vary with the statutory requirements and appropriate sources of supporting information.  Examples of organizations that have received assistance include nonprofit organizations, educational institutions, memorial organizations, local governments and cultural organizations.  Merit-based or competitive processes are followed when applicable._x000D_
_x000D_
_x000D_
_x000D_
</t>
  </si>
  <si>
    <t xml:space="preserve">Beneficiary Eligibility (082): _x000D_
Eligible beneficiaries are determined in accordance with the applicable statutory authorization._x000D_
_x000D_
</t>
  </si>
  <si>
    <t>{"description":"Costs will be determined in accordance applicable regulations, applicable cost principles and appropriate OMB guidance (such as OMB Circular A-21 for educational institutions).  Applicants may be required to demonstrate that they have the appropriate background, training, experience, and/or equipment to carry out the purposes of the Congressionally designated assistance.  Depending on the circumstances, other requirements may be imposed consistent with DoD’s authority at the discretion of the responsible DoD Grants Officer to ensure Congressional intent is carried out.\r\n\r\n","isApplicable":true}</t>
  </si>
  <si>
    <t>{"environmentalImpact":{"reports":[{"isSelected":false,"reportCode":"statement"},{"isSelected":false,"reportCode":"assessment"},{"isSelected":false,"reportCode":"ExecutiveOrder12372"},{"isSelected":true,"reportCode":"otherRequired"}]},"description":"The responsible DoD Grants Officer generally will engage in appropriate pre-application assistance on a case-by-case basis, depending on the needs of the applicant and nature of the subject assistance.\r\nGenerally the purposes of the directed grants are not of the nature to require environmental impact information. However, in the event that a grant is directed to a purpose that is environmentally sensitive an EIS could be required."}</t>
  </si>
  <si>
    <t>{"description":"Applicants generally will be directed to use http://www.grants.gov (“Grants.gov”) to obtain the necessary electronic forms for applying for the subject assistance.  At the appropriate time, the responsible DoD Grants Officer will notify the successful applicant in writing of DoD’s intent to make an award pursuant to statutory authority.\r\n"}</t>
  </si>
  <si>
    <t xml:space="preserve">Although assistance awards for Congressionally identified purposes typically are not implemented in the context of existing DoD programs, award procedures may be subject to statutory requirements governing competition for such awards, as implemented in DoD regulations.  DoD will administratively evaluate the adequacy of the applicant’s plan to fulfill the Congressionally specified purpose.  If the plan is adequate, and relevant audit(s) do not disclose any issues, DoD will proceed with award._x000D_
</t>
  </si>
  <si>
    <t>Approval time varies and depends in part on how quickly DoD obtains the required information and forms.  Awards may be made at any time throughout the year(s) for which funding is lawfully available.</t>
  </si>
  <si>
    <t>None, unless authorized by Congress in the relevant or subsequent appropriations acts.</t>
  </si>
  <si>
    <t>{"awarded":"other","description":"The terms of the assistance shall be determined at time of award.  The length and time-phasing of the assistance will be stated in the assistance instrument and appropriately limited by the lawful availability of funds.","awardedDescription":"Mutually agreeable schedule for release of funds."}</t>
  </si>
  <si>
    <t>[{"code":"program","isSelected":false},{"code":"cash","isSelected":true,"description":"The SF425 is used for financial reporting. DoD includes financial reporting requirements in the terms and conditions of the assistance instruments.  Generally, DoD requires quarterly reports.  However, other reporting requirements may be imposed at the discretion of the responsible DoD Grants Officer, but no more often than quarterly."},{"code":"progress","isSelected":true,"description":"DoD includes progress reporting requirements in the terms and conditions of the assistance instruments.  Generally, DoD requires quarterly reports.  However, other reporting requirements may be imposed at the discretion of the responsible DoD Grants Officer, but no more often than quarterly."},{"code":"expenditure","isSelected":false},{"code":"performanceMonitoring","isSelected":true,"description":"A Program Officer reviews each progress report to track progress toward project descriptions and goals established during the application process. For construction grants, site visits may be necessary to review progress toward established goals."}]</t>
  </si>
  <si>
    <t>{"isApplicable":true,"description":"Assistance awards are subject to inspections and audits by any authorized representative of the Federal government.  DoD generally will require a copy of the designated recipient’s most recent audit.  However, the responsible DoD Grants Officer may require other audits, consistent with applicable regulations and OMB guidance.  Further, the Grants Officer may request assistance in reviewing such audits from any appropriate agency of the Federal government.\r\n\r\n"}</t>
  </si>
  <si>
    <t xml:space="preserve">Recipients must keep thorough financial records, including (but not limited to) all documents supporting entries in accounting records.  Financial records must be thorough enough for the responsible DoD Grants Officer or any other authorized representative of the Federal government to determine whether or not the assistance funds were expended consistent with the purpose of the subject assistance.  Recipients must maintain all such records in accordance with the requirements in applicable OMB guidance, as implemented in the DoD Grant and Agreement Regulations._x000D_
_x000D_
</t>
  </si>
  <si>
    <t>97-0010-0-1-120;</t>
  </si>
  <si>
    <t>(Project Grants) FY 17 FY 18 FY 19 est $44,000,000.00; FY 13$82,615,407.00; FY 14 est $46,797,902.00; FY 15 est $50,000,000.00; - The annual Defense Appropriations Act reveals the amount for these directed awards.</t>
  </si>
  <si>
    <t>Dependent on the language and direction found in the annual Defense Appropriations Act.</t>
  </si>
  <si>
    <t xml:space="preserve">DOD Grants and Agreements Regulations and applicable OMB Circulars. </t>
  </si>
  <si>
    <t>Karen Rooney,1155 Defense Pentagon _x000D_
, Washington , DC 20301 Email:&lt; a href='mailto:karen.rooney@whs.mil'&gt;karen.rooney@whs.mil&lt;/a&gt;Phone: 703-545-1046;</t>
  </si>
  <si>
    <t>Mar 05,2010</t>
  </si>
  <si>
    <t>https://beta.sam.gov/fal/0e3d26c0ca5d469c82f54e61b0d72b43/view</t>
  </si>
  <si>
    <t>Community Investment</t>
  </si>
  <si>
    <t>OFFICE OF ECONOMIC ADJUSTMENT, DEPARTMENT OF DEFENSE</t>
  </si>
  <si>
    <t>{"list":[{"act":{"description":"One-time or recurring authorities that may be enacted, such as Section 8017 of Public Law 113-83, Division C."},"authorizationTypes":{"USC":false,"act":true,"statute":false,"publicLaw":false,"executiveOrder":false}}]}</t>
  </si>
  <si>
    <t>To provide assistance authorized by statute.</t>
  </si>
  <si>
    <t xml:space="preserve">Applicant eligibility for this program may be directed or restricted by statute and Department of Defense policy.  Applicants for this assistance are to contact the Office of Economic Adjustment and a Project Manager will be assigned to work with the applicant to determine eligibility for assistance under this program. Unsolicited applications will not be accepted. </t>
  </si>
  <si>
    <t>Beneficiaries under this program may be directed or restricted by statute and/or Department of Defense policy.</t>
  </si>
  <si>
    <t>{"description":"Applicants will be required to provide documentation consistent with the authority under which the assistance is being sought.","isApplicable":true}</t>
  </si>
  <si>
    <t>{"environmentalImpact":{"reports":[{"isSelected":false,"reportCode":"statement"},{"isSelected":true,"reportCode":"assessment"},{"isSelected":true,"reportCode":"ExecutiveOrder12372"},{"isSelected":true,"reportCode":"otherRequired"}]},"description":"An applicant is notified of funding availability through letter, electronic mail, or a Federal Funding Opportunity Notice (FFO), and how to apply for the funding through this notification. Funding may be subject to the National Environmental Policy Act, and an environmental impact assessment and/or an environmental impact statement may be required.   "}</t>
  </si>
  <si>
    <t>{"description":"An application (SF 424, budget, program or project narrative and assurances) must be submitted that outlines the proposed project and expenditure of funds. Additional requirements may be provided in a Federal Funding Opportunity Notice.  Applicants will be invited to submit their applications and supporting documentation electronically to the Director, Office of Economic Adjustment, Department of Defense.  In instances where, for whatever reason, an electronic application cannot be submitted, provisions may be made to accept a paper application addressed to: Director, Office of Economic Adjustment, Department of Defense, 2231 Crystal Drive, Suite 520, Arlington, VA 22202-3711. "}</t>
  </si>
  <si>
    <t>Applications are reviewed by Office of Economic Adjustment staff, and the Office of Economic Adjustment may consult with other Federal agencies as necessary in consideration of an application. Any issues or concerns noted in the application may be negotiated with the applicant prior to the application being accepted as final by the Office of Economic Adjustment. Awards by the Director, Office of Economic Adjustment, will be made on the basis of an approved final application.</t>
  </si>
  <si>
    <t xml:space="preserve">To the extent practicable, the Office of Economic Adjustment will inform an applicant of approval within seven business days of the receipt of a final, completed application for planning assistance, and within thirty business days of the receipt of a final, completed application for assistance to carry out community adjustments or economic diversification programs. The Office of Economic Adjustment will promptly inform an applicant of the rejection of any application once its due diligence has been completed. </t>
  </si>
  <si>
    <t>{"types":{"moe":true,"formula":false,"matching":true},"matching":{"requirementFlag":"voluntary","percent":"0","description":"Matching requirements may apply to this program."},"moe":{"description":"This program may have MOE requirements. "}}</t>
  </si>
  <si>
    <t>{"awarded":"other","description":"Length of assistance may extend across more than one period and will be determined on the basis of project need and requirements. ","awardedDescription":"Funds are disbursed as required. "}</t>
  </si>
  <si>
    <t>[{"code":"program","isSelected":true,"description":"Program reports are required."},{"code":"cash","isSelected":true,"description":"Cash reports are required."},{"code":"progress","isSelected":true,"description":"Progress reports are required."},{"code":"expenditure","isSelected":true,"description":"Expenditure reports are required.  The frequency of these reports will be identified in the \"Terms and Conditions\" of the award. "},{"code":"performanceMonitoring","isSelected":true,"description":"Performance monitoring may also be required, and the frequency of the monitoring will be identified in the \"Terms and Conditions\" of the award. "}]</t>
  </si>
  <si>
    <t>{"isApplicable":true,"description":"Standard Federal audit requirements apply, as appropriate to the type of recipient. These audits are due to the cognizant Federal agency, submitted through the Federal Audit Clearinghouse, not later than 9 months after the end of the Grantee’s fiscal year. "}</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</si>
  <si>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</si>
  <si>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97-0100-0-7-051;</t>
  </si>
  <si>
    <t>(Direct Payments for Specified Use) FY 15 est $58,000,000.00; FY 17 Estimate Not Available  FY 16 est $126,658,173.00;</t>
  </si>
  <si>
    <t>Average: $20,260,000</t>
  </si>
  <si>
    <t>{"list":[{"fiscalYear":2015,"description":"Two school districts in California and Washington received funds in 2015 to construct, renovate, repair, or expand elementary and secondary public schools on military installations in order to address capacity or facility condition deficiencies at those schools. This program directly benefits the children of US military service members and their families' morale and wellbeing. Two school districts in California and Washington received funds in 2015 to construct, renovate, repair, or expand elementary and secondary public schools on military installations in order to address capacity or facility condition deficiencies at those schools. This program directly benefits the children of US military service members and their families' morale and wellbeing. "},{"fiscalYear":2016,"description":"School Funding: Four school districts in California and New Jersey received funds to design, construct, renovate, repair, or expand elementary and secondary public schools on military installations in order to address capacity or facility condition deficiencies at those schools. This program directly benefits the children of U.S. military service members and their families' morale and wellbeing. Fiscal Year 2016 Guam Funding: Three public infrastructure investment projects were awarded to the Territory of Guam in response to the current Department of Defense basing actions proposed for the relocation of Marines to Guam."}],"isApplicable":true}</t>
  </si>
  <si>
    <t>The Recipient, and any subrecipient or consultant/contractor, operating under the terms of a grant or cooperative agreement shall comply with all Federal, State, and local laws including the following, where applicable: Part 1103 of title 2, Code of Federal Regulations (CFR), "Interim Grants and Cooperative Agreements Implementation of Guidance in 2 CFR Part 200, “Uniform Administrative Requirements, Cost Principles, and Audit Requirements for Federal Awards Cost Principles, and Audit Requirements for Federal Awards;” Part 28 of title 32, CFR, "New Restrictions on Lobbying;" Part 1125 of title 2, CFR, “Department of Defense Nonprocurement Debarment and Suspension,” Subpart B, “Requirements for Recipients Other Than Individuals,” of Part 26 of title 32, CFR, “Governmentwide Requirements for Drug-Free Workplace (Financial Assistance);” and Part 25 of title 2, CFR, “Universal Identifier and Central Contractor Registration.”</t>
  </si>
  <si>
    <t>{"flag":"appendix","description":"Regional or Local Office: Regional Director, Western Region Office of Economic Adjustment, Department of Defense, 1325 J Street, Suite 1500, Sacramento, CA 95814, Phone: (916) 557-7365. "}</t>
  </si>
  <si>
    <t>Director2231 Crystal Drive, Suite 520, Arlington, VA 22202-3711 Email:&lt; a href='mailto:oea.ncr.OEA.mbx.feedback@mail.mil'&gt;oea.ncr.OEA.mbx.feedback@mail.mil&lt;/a&gt;Phone: (703) 697-2130;</t>
  </si>
  <si>
    <t>http://www.oea.gov</t>
  </si>
  <si>
    <t xml:space="preserve">12.607 Community Economic Adjustment Assistance for Realignment or Closure of a Military Installation; </t>
  </si>
  <si>
    <t>Fiscal Year2015: A project was funded to renovate and expand an elementary school in California to serve the student population in kindergarten through sixth grade.Fiscal Year2016: Based on appropriations received to date, grants continue to be awarded for replacement, renovation, or expansion for public school facilities on military installations assessed to display the most serious condition and capacity issues among all public schools on military installations.  Final design for improvements to a wastewater treatment plant; repair of a sewer main and interceptor line; and installation of groundwater monitoring stations construction awards were funded to the Territory of Guam, where the Navy is constructing a new Marine Corps installation.</t>
  </si>
  <si>
    <t>Oct 22,2010</t>
  </si>
  <si>
    <t>https://beta.sam.gov/fal/7418d63557154492b4f24b0b8c441eaf/view</t>
  </si>
  <si>
    <t>Community Economic Adjustment Assistance for Reductions in Defense Spending</t>
  </si>
  <si>
    <t>{"list":[{"act":{"description":"10 U.S.C. 2391"},"authorizationTypes":{"USC":false,"act":true,"statute":false,"publicLaw":false,"executiveOrder":false}}]}</t>
  </si>
  <si>
    <t xml:space="preserve">To provide assistance to State and local governments affected by qualifying Department of Defense actions.  </t>
  </si>
  <si>
    <t xml:space="preserve">Applicants for this assistance are to contact the Office of Economic Adjustment and a Project Manager will be assigned to work with the applicant to determine eligibility for assistance under this program. States, counties, municipalities, other political subdivisions of a State, special purpose units of a State or local government, and tribal nations are eligible for this assistance if there are reductions in Defense spending resulting in a proposed or actual military and/or civilian personnel reduction resulting from a reduction in spending.  Personnel reductions must result in the loss of not less than: 2,000 military, civilian, and contractor personnel in an urban labor market area, or 1,000  military, civilian, and contractor personnel in the case of a non-urban labor market area.  The Director, Office of Economic Adjustment must also determine whether the loss results is a direct and significant adverse impact on a community and its residents. Where multiple jurisdictions may be affected by reduced spending and personnel reductions, one program of assistance will be available and the affected jurisdictions will need to combine their efforts into one responsive program. </t>
  </si>
  <si>
    <t xml:space="preserve">States and communities, including workers, businesses, and other community interests that are affected by a qualifying Department of Defense action. </t>
  </si>
  <si>
    <t>{"description":"Applicants will be required to provide documentation consistent with the authority under which the assistance is being sought. ","isApplicable":true}</t>
  </si>
  <si>
    <t>{"environmentalImpact":{"reports":[{"isSelected":false,"reportCode":"statement"},{"isSelected":false,"reportCode":"assessment"},{"isSelected":true,"reportCode":"ExecutiveOrder12372"},{"isSelected":true,"reportCode":"otherRequired"}]},"description":"The applicant may be notified of funding availability in person, through letter, electronic mail, or a Federal Funding Opportunity Announcement (FFO), and will be advised on how to apply for the funding through this notification. The Office of Economic Adjustment will work closely with the affected State and/or community to craft a responsive program of technical assistance and, where eligible and necessary, issue project grants. Environmental impact information is not required for this program. "}</t>
  </si>
  <si>
    <t>{"description":"An application (SF 424, budget, program or project narrative and assurances) must be submitted that outlines the proposed project and expenditure of funds. Applicants will be invited to submit their applications and supporting documentation electronically to the Director, Office of Economic Adjustment, Department of Defense.  In instances where, for whatever reason, an electronic application cannot be submitted, provisions may be made to accept a paper application addressed to: Director, Office of Economic Adjustment, Department of Defense, 2231 Crystal Drive, Suite 520, Arlington, VA 22202-3711."}</t>
  </si>
  <si>
    <t xml:space="preserve">Applications are reviewed by Office of Economic Adjustment staff. The Office of Economic Adjustment may consult with other Federal agencies as necessary in consideration of an application. Any issues or concerns noted in the application may be negotiated with the applicant prior to the application being accepted as final by the Office of Economic Adjustment. Awards by the Director, Office of Economic Adjustment, will be made on the basis of an approved final application. </t>
  </si>
  <si>
    <t xml:space="preserve">To the extent practicable, the Office of Economic Adjustment will inform an applicant of approval within seven business days of the receipt of a final, completed application for planning assistance, and thirty business days of the receipt of a final, completed application for assistance to carry out community adjustments or economic diversification programs. The Office of Economic Adjustment will promptly inform an applicant of the rejection of any application once its due diligence has been completed. </t>
  </si>
  <si>
    <t>{"types":{"moe":false,"formula":false,"matching":true},"matching":{"requirementFlag":"voluntary","percent":"0","description":"Matching requirements may apply to this program. A minimum of ten percent of the project's total proposed funding may be required and shall be comprised of non-Federal sources.  "}}</t>
  </si>
  <si>
    <t>{"awarded":"other","description":"Length of assistance may extend across more than one period and will be determined on the basis of project need and requirements. Project periods should not exceed one year. ","awardedDescription":"funds are disbursed as required. "}</t>
  </si>
  <si>
    <t>[{"code":"program","isSelected":true,"description":"Program reports are required.  "},{"code":"cash","isSelected":true,"description":"Cash reports are required."},{"code":"progress","isSelected":true,"description":"Progress reports are required."},{"code":"expenditure","isSelected":true,"description":"Expenditure reports are required.  The frequency of these reports will be identified in the \"Terms and Conditions\" of the award. "},{"code":"performanceMonitoring","isSelected":true,"description":"Performance monitoring may be required.  The frequency of the reports will be identified in the \"Terms and Conditions\" of the award. "}]</t>
  </si>
  <si>
    <t>(Project Grants) FY 16 est $669,563.00; FY 17 Estimate Not Available  FY 15 est $1,500,000.00;</t>
  </si>
  <si>
    <t>$300,000 - $400,000</t>
  </si>
  <si>
    <t>{"list":[{"fiscalYear":2016,"description":"Grantees are responding to publicly announced Army reductions in spending and resulting personnel reductions using grant funds for staff to help organize their communities and study areas of impact, including housing markets; local schools; central business districts and the regional economy.\r\n"},{"fiscalYear":2015,"description":"Grantees are responding to publicly announced Army reductions in spending and resulting personnel reductions using grant funds for staff to help organize their communities and study areas of impact, including housing markets; local schools; central business districts and the regional economy. Grantees are responding to publicly announced Army reductions in spending and resulting personnel reductions using grant funds for staff to help organize their communities and study areas of impact, including housing markets; local schools; central business districts and the regional economy"}],"isApplicable":true}</t>
  </si>
  <si>
    <t>The Recipient, and any subrecipient or consultant/contractor, operating under the terms of a grant or cooperative agreement shall comply with all Federal, State, and local laws including the following, where applicable: Part 1103 of Title 2, Code of Federal Regulations (CFR), Interim Grants and Cooperative Agreements Implementation of Guidance in 2 CFR 200, “Uniform Administrative Requirements, Cost Principles, and Audit Requirements for Federal Awards;” Part 28 of title 32, CFR, "New Restrictions on Lobbying;" Part 1125 of title 2, CFR, “Department of Defense Nonprocurement Debarment and Suspension,” Subpart B, “Requirements for Recipients Other Than Individuals,” of Part 26 of title 32, CFR, “Governmentwide Requirements for Drug-Free Workplace (Financial Assistance);” and Part 25 of title 2, CFR, “Universal Identifier and Central Contractor Registration.”</t>
  </si>
  <si>
    <t>{"flag":"appendix","description":"Regional Director, Western Region Office of Economic Adjustment, Department of Defense, 1325 J Street, Suite 1500, Sacramento, CA 95814, Telephone: (916) 557-7365. "}</t>
  </si>
  <si>
    <t xml:space="preserve">12.614 Community Economic Adjustment Assistance for Advance Planning and Economic Diversification; </t>
  </si>
  <si>
    <t>Fiscal Year2016: A community adversely impacted by Army downsizing received grant funds to support operational costs and contractual efforts to understand how they are impacted by troop reductions, and to develop a regional response to reductions in personnel.Fiscal Year2015: A community adversely impacted by Army downsizing received grant funds to support operational costs and contractual efforts to understand how they are impacted by troop reductions, and to develop a regional response to reductions in pesonnel.</t>
  </si>
  <si>
    <t xml:space="preserve">Not applicable. Awards are based on eligibility and availability of funds. </t>
  </si>
  <si>
    <t>Nov 30,2012</t>
  </si>
  <si>
    <t>https://beta.sam.gov/fal/11e9966fd6ae410f99485c90e6521c5a/view</t>
  </si>
  <si>
    <t>Community Economic Adjustment Assistance for Realignment or Closure of a Military Installation</t>
  </si>
  <si>
    <t>{"list":[{"act":{"description":"10 U.S.C. 2391; Section 204 of Public Law 100-526, “Base Closure and Realignment Act of 1988,” as amended; and Section 2905 of Public Law 101-510, “Defense Base Closure and Realignment Act of 1990,” as amended."},"authorizationTypes":{"USC":false,"act":true,"statute":false,"publicLaw":false,"executiveOrder":false}}]}</t>
  </si>
  <si>
    <t>Assist States and local governments to: plan and carry out adjustment strategies; engage the private sector in order to plan and undertake community economic development and base redevelopment; and, partner with the Military Departments in response to the proposed or actual expansion, establishment, realignment or closure of a military installation by the Department of Defense (DoD).</t>
  </si>
  <si>
    <t>Applicants for this assistance are to contact the Office of Economic Adjustment and a Project Manager will be assigned to work with the applicant to determine eligibility for assistance under this program. States, counties, municipalities, other political subdivisions of a State, special purpose units of a State or local government, and tribal nations are eligible for this assistance if there is a proposed or actual realignment or closure of a military installation that is likely to have a direct and significant adverse consequence on the affected community. In the case of the establishment or expansion of a military installation, assistance may be made only if community impact assistance is not otherwise available and if the establishment or expansion involves the assignment to the installation of: (1) more than 2,000 military, civilian, and contractor Department of Defense personnel or (2) more military, civilian, and contractor DoD personnel than the number equal to ten percent of the number of persons employed in counties or municipalities within fifteen miles of the installation, whichever is lesser. Where multiple jurisdictions may be affected, one program of assistance will be available and the affected jurisdictions will need to combine their efforts into one responsive program.</t>
  </si>
  <si>
    <t xml:space="preserve">States and communities, including workers, businesses, and other community interests that are affected by Department of Defense base closures and realignments. </t>
  </si>
  <si>
    <t>{"description":"Applicants will be required to provide documentation consistent with the authority under which the assistance is being sought.  Applicants must document: (1) an establishment, expansion, realignment, or closure of a military installation has occurred or will occur; and (2) any known or anticipated local impacts from the action on the beneficiary.  The assigned Office of Economic Adjustment Project Manager will work with the Applicant to identify other necessary information.","isApplicable":true}</t>
  </si>
  <si>
    <t>{"environmentalImpact":{"reports":[{"isSelected":false,"reportCode":"statement"},{"isSelected":false,"reportCode":"assessment"},{"isSelected":true,"reportCode":"ExecutiveOrder12372"},{"isSelected":true,"reportCode":"otherRequired"}]},"description":"The applicant may be notified of funding availability in person, through letter, electronic mail, or a Federal Funding Opportunity Announcement (FFO). The applicant will be advised on how to apply for the funding through this notification. The Office of Economic Adjustment will work closely with the affected State and/or community to craft a responsive program of technical assistance and, where eligible and necessary issue project grants. Environmental impact information is not required for this program. "}</t>
  </si>
  <si>
    <t xml:space="preserve">To the extent practicable, the Office of Economic Adjustment will inform an applicant of approval within seven business days of the receipt of a final, completed application for planning assistance, and thirty business days of the receipt of a final, completed application for other types of assistance to carry out community adjustments or economic diversification programs. The Office of Economic Adjustment will promptly inform an applicant of the rejection of any application once its due diligence has been completed. </t>
  </si>
  <si>
    <t>{"types":{"moe":false,"formula":false,"matching":true},"matching":{"requirementFlag":"voluntary","percent":"0","description":"A minimum of ten percent of the project's total proposed funding is to be comprised of non-Federal sources. "}}</t>
  </si>
  <si>
    <t>{"awarded":"other","description":"Length of assistance may extend across more than one period and will be determined on the basis of project need and requirements. Project periods should not exceed one year.  ","awardedDescription":"Funds are disbursed as required. "}</t>
  </si>
  <si>
    <t>[{"code":"program","isSelected":true,"description":"Program reports are required."},{"code":"cash","isSelected":true,"description":"Cash reports are required.  "},{"code":"progress","isSelected":true,"description":"Progress reports are required.  "},{"code":"expenditure","isSelected":true,"description":"Expenditure reports are required.  The frequency of the reports will be identified in the \"Terms and Conditions\" of the award. "},{"code":"performanceMonitoring","isSelected":true,"description":"Performance monitoring may be required.  The frequency of the monitoring will be identified in the \"Terms and Conditions\" of the award. "}]</t>
  </si>
  <si>
    <t xml:space="preserve">(Project Grants) FY 16 est $11,665,667.00; FY 15 est $11,300,000.00; FY 17 Estimate Not Available </t>
  </si>
  <si>
    <t>Range: $79,560 - $2,331,240_x000D_
_x000D_
Average grant:   $648,093</t>
  </si>
  <si>
    <t>{"list":[{"fiscalYear":2015,"description":"Accomplishments include negotiated quickclaim deeds, transferring army BRAC property to local redevelopment authority, developed power purchase agreements with local utilities, and established revolving loan funds for economic development projects. Accomplishments include negotiated quickclaim deeds, transferring army BRAC property to local redevelopment authority, developed power purchase agreements with local utilities, and established revolving loan funds for economic development projects. "},{"fiscalYear":2016,"description":"Grants were provided to 18 communities adversely impacted by base closures or realignments. Grant funds were used to support organizational costs, including staff and operational costs, and contractual funds that enabled community planning efforts including redevelopment and business plans for facility reuse. Contractual funds also supported infrastructure assessment, environmental consulting services, and economic development and marketing strategies. Accomplishments include completion of BRAC property conveyance from the Military services and subsequent job creation and facility reuse"}],"isApplicable":true}</t>
  </si>
  <si>
    <t>The Recipient, and any subrecipient or consultant/contractor, operating under the terms of a grant or cooperative agreement shall comply with all Federal, State, and local laws including the following, where applicable: Part 1103 of title 2, Code of Federal Regulations (CFR), Interim Grants and Cooperative Agreements Implementation of Guidance in 2 CFR 200, “Uniform Administrative Requirements, Cost Principles, and Audit Requirements for Federal Awards;” Part 28 of title 32, CFR, "New Restrictions on Lobbying;" Part 1125 of title 2, CFR, “Department of Defense Nonprocurement Debarment and Suspension,” Subpart B, “Requirements for Recipients Other Than Individuals,” of Part 26 of title 32, CFR, “Governmentwide Requirements for Drug-Free Workplace (Financial Assistance);” and Part 25 of title 2, CFR, “Universal Identifier and Central Contractor Registration.”</t>
  </si>
  <si>
    <t>{"flag":"appendix","description":"Western Region Director, Office of Economic Adjustment, Department of Defense, 1325 J Street, Suite 1500, Sacramento, CA 95814. Phone: (916) 557-7365."}</t>
  </si>
  <si>
    <t>Director,2231 Crystal Drive, Suite 520, Arlington, VA 22202-3711 Email:&lt; a href='mailto:oea.ncr.OEA.mbx.feedback@mail.mil'&gt;oea.ncr.OEA.mbx.feedback@mail.mil&lt;/a&gt;Phone: (703) 697-2130;</t>
  </si>
  <si>
    <t xml:space="preserve">12.611 Community Economic Adjustment Assistance for Reductions in Defense Industry Employment; 12.614 Community Economic Adjustment Assistance for Advance Planning and Economic Diversification; 14.218 Community Development Block Grants/Entitlement Grants; </t>
  </si>
  <si>
    <t xml:space="preserve">Fiscal Year2015: Provided grant funds to a major BRAC 2005 base closure community to support staff salaries and benefits, other related administrative expenses, contractual assistance including infrastructure assessment, environmental consulting services, and economic development and marketing strategies to implement their base redevelopment plan. To support community through conveyance or property and the start of local redevelopment. Provided grant funds to a major BRAC 2005 base closure community to support staff salaries and benefits, other related administrative expenses, and contractual assistance including infrastructure assessment, environmental consulting services, and economic development and marketing strategies to support the community through the conveyance of property and the start of local redevelopment. _x000D_
Fiscal Year2016: Provided grant funds to a major BRAC 2005 base closure community to support staff salaries and benefits, other related administrative expenses, and contractual assistance including infrastructure assessment, environmental consulting services, and economic development and marketing strategies to support the community through the conveyance of property and the start of local redevelopment. _x000D_
</t>
  </si>
  <si>
    <t>Not applicable. Awards are based on eligibility and availability of funds.</t>
  </si>
  <si>
    <t>https://beta.sam.gov/fal/6206f413b4a2407487cac77b3748805b/view</t>
  </si>
  <si>
    <t>Community Economic Adjustment Assistance for Compatible Use and Joint Land Use Studies</t>
  </si>
  <si>
    <t>{"list":[{"act":{"description":"10 U.S.C. 2391."},"authorizationTypes":{"USC":false,"act":true,"statute":false,"publicLaw":false,"executiveOrder":false}}]}</t>
  </si>
  <si>
    <t>Assist State and local governments to mitigate or prevent incompatible civilian land use/activity that is likely to impair the continued operational utility of a Department of Defense (DoD) military installation.  Grantees and participating governments are expected to adopt and implement the study recommendations.</t>
  </si>
  <si>
    <t xml:space="preserve">Applicants for this assistance are to contact the Office of Economic Adjustment and a Project Manager will be assigned to work with the applicant to determine eligibility for assistance under this program.  States, counties, municipalities, other political subdivisions of a State, and special purpose units of a State or local government are eligible for this assistance if the Director, Office of Economic Adjustment determines that the encroachment of the civilian community is likely to impair the continued operational utility of the military installation.  </t>
  </si>
  <si>
    <t xml:space="preserve">States and communities, including local property owners, as well as the local military installation. </t>
  </si>
  <si>
    <t>{"description":"Applicants will be required to provide documentation consistent with the authority under which the assistance is being sought.  Applicants must document their intent to work with the Military Department, Federal, State, and local officials, residents, businesses, and landowners to cooperatively participate in the development and implementation of a strategic plan and specific implementation measures to ensure civilian growth and development are compatible with the continued operational utility of the military installation.  Applicants also must show evidence that the proposed planning process and implementation measures will prevent further encroachment on the military installation.","isApplicable":true}</t>
  </si>
  <si>
    <t>{"environmentalImpact":{"reports":[{"isSelected":false,"reportCode":"statement"},{"isSelected":false,"reportCode":"assessment"},{"isSelected":true,"reportCode":"ExecutiveOrder12372"},{"isSelected":true,"reportCode":"otherRequired"}]},"description":"When in receipt of a Military Department nomination, the Office of Economic Adjustment Director will notify the Installation Commander that an Office of Economic Adjustment Project Manager will schedule a visit to provide a program overview and confirm the Installation Commander’s support to engage the affected local governments and/or State in a Joint Land Use Study. The Project Manager also will validate encroachment of the civilian community that is likely to impair the continued operational utility of the military installation.  After confirming installation support for the Joint Land Use Study and validating civilian encroachment, the Project Manager then will proceed to engage the affected local governments and/or State to confirm their interest and support to undertake the study and carry out the study recommendations. Once support from the Installation Commander and affected local governments and/or State is confirmed, the Project Manager will work with the local governments and/or State to craft an effective and responsive program of assistance to ensure civilian growth and development are compatible with the continued operational utility of the military installation.\r\n\r\nThe Office of Economic Adjustment also may provide community planning assistance to help prevent the siting of energy projects from adversely affecting Department of Defense test, training, and military operations.  The Office of Economic Adjustment will consider on a continuing basis, subject to available appropriations, proposals for grant assistance to support communities, regions, and states to assist in the siting of energy project investments so they do not impair the continued operational utility of a Department of Defense installation. Commercial development of energy projects may affect unique military activities and readiness, especially when located near installations, ranges, or on lands beneath designated military training routes or special use airspace. State and local governments can support effective collaboration, early engagement and dialog between the Department of Defense and energy developers to ensure proposed energy projects may proceed without compromising the military missions. A proposal must respond to the need to ensure proposed energy projects may proceed without compromising Department of Defense test, training, and military operations, to include radar interference from wind turbines; low-level flight obstructions associated with tall structures such as solar power towers and wind turbine projects; electromagnetic interference from high voltage electrical transmission lines; and glint and glare impacts to flight operations associated with solar photovoltaic arrays or power tower projects near military airfields. Details on how to apply can be found in the April 3, 2015, Federal Register Notice.\r\n\r\nThe Office of Economic Adjustment Project Manager will provide necessary information to assist the State or local government to prepare and submit an application for financial assistance under this program.\r\n\r\n"}</t>
  </si>
  <si>
    <t>{"description":"An application (SF 424, budget, program or project narrative and assurances) must be submitted that outlines the proposed project and expenditure of funds. Applications and supporting documentation must be submitted to the Director, Office of Economic Adjustment, Department of Defense. Applicants will be invited to submit their applications and supporting documentation electronically to the Director, Office of Economic Adjustment, Department of Defense.  In instances where, for whatever reason, an electronic application cannot be submitted, provisions may be made to accept a paper application addressed to: Director, Office of Economic Adjustment, Department of Defense, 2231 Crystal Drive, Suite 520, Arlington, VA 22202-3711."}</t>
  </si>
  <si>
    <t>{"types":{"moe":false,"formula":false,"matching":true},"matching":{"requirementFlag":"voluntary","percent":"0","description":"A minimum of ten percent of the project's total proposed funding is to be comprised of non-Federal sources."}}</t>
  </si>
  <si>
    <t>{"awarded":"other","description":"Length of assistance may extend across more than one period and will be determined on the basis of project need and requirements. Project periods may occur over a 12 to 24 month period. ","awardedDescription":"Funds are disbursed quarterly or as required."}</t>
  </si>
  <si>
    <t>[{"code":"program","isSelected":true,"description":"Program reports are required"},{"code":"cash","isSelected":true,"description":"Cash reports are required. "},{"code":"progress","isSelected":true,"description":"Progress reports are required. "},{"code":"expenditure","isSelected":true,"description":"Expenditure reports are required.  The frequency of these reports will be identified in the \"Terms and Conditions\" of the award. "},{"code":"performanceMonitoring","isSelected":true,"description":"Performance monitoring may be required.  The frequency of monitoring will be identified in the \"Terms and Conditions\" of the award. "}]</t>
  </si>
  <si>
    <t>(Project Grants) FY 17 est $11,770,000.00; FY 15$5,667,021.00; FY 16 est $6,445,937.00;</t>
  </si>
  <si>
    <t>$50,000 - $750,000; $250,000</t>
  </si>
  <si>
    <t>{"list":[{"fiscalYear":2016,"description":"During FY16 the program responded to 20 new Joint Land Use Study nominations from the Military Services and two Joint Land Use Studies were completed.  In response to the April 3, 2015, Notice of Federal Funding Opportunity for Siting of Compatible Energy Development, the first grant award was made to a local government/state university partnership for community planning assistance to help address the siting of energy projects that would adversely affect DoD's test, training, and military operations, especially when located near installations, ranges, or on lands beneath designated military training routes or special use airspace. \r\nDuring FY16 more than 75 compatible use projects were underway across the country, providing assistance throughout 26 States.\r\n"},{"fiscalYear":2015,"description":"The program is expected to fund 24 new Joint Land Use Studies and 8 Joint Land Use Studies were completed.  More than 72 planning studies are underway across the country, providing assistance throughout 32 States and more than 72 local communities.\r\n\r\n The program is expected to fund 24 new Joint Land Use Studies and 8 Joint Land Use Studies were completed. More than 72 planning studies are underway across the country, providing assistance throughout 32 States and more than 72 local communities.\r\n"}],"isApplicable":true}</t>
  </si>
  <si>
    <t xml:space="preserve">The Recipient, and any subrecipient or consultant/contractor, operating under the terms of a grant or cooperative agreement shall comply with all Federal, State, and local laws including the following, where applicable: Part 1103 of title 2, Code of Federal Regulations (CFR), Interim Grants and Cooperative Agreements Implementation of Guidance in 2 CFR Part 200, "Uniform Administrative Requirements, Cost Principles, and Audit Requirements for Federal Awards ;” Part 25 of title 32, CFR, OMB Circular A-133;“ Audits of States, Local Governments and Non-Profit Organizations;” Part 28 of title 32, CFR, "New Restrictions on Lobbying;" Part 1125 of title 2, CFR, “Department of Defense Nonprocurement Debarment and Suspension,” Subpart B, “Requirements for Recipients Other Than Individuals,” of Part 26 of title 32, CFR, “Governmentwide Requirements for Drug-Free Workplace_x000D_
(Financial Assistance);” and Part 25 of title 2, CFR, “Universal Identifier and Central Contractor Registration.”_x000D_
</t>
  </si>
  <si>
    <t>{"flag":"appendix","description":"Regional Director, Western Region Office of Economic Adjustment, Department of Defense, 1325 J Street, Suite 1500, Sacramento, CA 95814. Phone: (916) 557-7365."}</t>
  </si>
  <si>
    <t xml:space="preserve">12.600 Community Investment; 12.607 Community Economic Adjustment Assistance for Realignment or Closure of a Military Installation; </t>
  </si>
  <si>
    <t>Fiscal Year2016: Local governments, regional planning organizations, and some states sponsor compatible use projects, to include Joint Land Use Studies, compatible energy siting initiatives and special purpose studies with a focus on addressing specific compatibility issues, such as incompatible civilian development in a Clear Zone or coordinated, statewide assistance.  These compatible use projects are all cooperative, community-driven planning efforts to address and prevent incompatible civilian development around military operations.  _x000D_
Some ongoing Joint Land Use Study projects include expansive geographic areas involving multiple military installations and jurisdictions to identify, evaluate and address multiple compatibility factors that could adversely impact continued military operations.  Completion of a compatible use project will result in an implementation strategy with assigned responsibilities and time frame to promote compatible civilian development that supports long-term military mission sustainability and continued regional community development._x000D_
Fiscal Year2015: Provided financial assistance to state and local governments to work with the military, federal, state, and local officials, residents, businesses, and landowners to complete a strategic plan or focused planning study to support specific actions to ensure civilian growth_x000D_
and development are compatible with continued military operations at the installation, and related ranges, special use airspace, military training routes, and military operations areas. Some state and local governments leveraged the Joint Land Use Study planning process to identify a framework for cities, counties, and the state to facilitate early submission of renewable energy project proposals to the local installation and the Department of Defense Siting Clearinghouse for military mission compatibility review.</t>
  </si>
  <si>
    <t>https://beta.sam.gov/fal/37669078c59a412db28ff9029754ce60/view</t>
  </si>
  <si>
    <t>Community Economic Adjustment Assistance for Reductions in Defense Industry Employment</t>
  </si>
  <si>
    <t xml:space="preserve">Assist States and local governments to plan and carry out community adjustment and economic diversification activities in response to reductions in defense industry employment. </t>
  </si>
  <si>
    <t>Applicants for this assistance are to contact the Office of Economic Adjustment and a Project Manager will be assigned to work with the applicant to determine eligibility for assistance under this program. States, counties, municipalities, other political subdivisions of a State, special purpose units of a State or local government, and tribal nations are eligible for this assistance if there is: a publicly announced planned major reduction in Department of Defense (DoD) spending; the closure or significantly reduced operations of a defense facility as the result of the merger, acquisition, or consolidation of the defense contractor operating the defense facility; the cancellation or termination of a DoD contract; or the failure to proceed with an approved major weapon system program if these actions will have a direct and significant adverse impact on a community or its residents.  The local action must result in the loss of: 2,500 or more employee positions, in the case of a Metropolitan Statistical Area; 1,000 of more employee positions, in the case of a labor market area outside of a Metropolitan Statistical Area; or one percent of the total number of civilian jobs in that area to be considered for this assistance.</t>
  </si>
  <si>
    <t>States and communities, including workers, businesses, and other community interests, that may be affected by Defense actions.</t>
  </si>
  <si>
    <t>{"description":"Applicants will be required to provide documentation consistent with the authority under which the assistance is being sought. Applicants must document: 1) the publicly announced Defense action that has occurred or will occur; and 2) the known or anticipated impacts on the applicant due to the closure, reduction, cancellation, termination, or failure to proceed.\r\n","isApplicable":true}</t>
  </si>
  <si>
    <t>{"environmentalImpact":{"reports":[{"isSelected":false,"reportCode":"statement"},{"isSelected":false,"reportCode":"assessment"},{"isSelected":true,"reportCode":"ExecutiveOrder12372"},{"isSelected":true,"reportCode":"otherRequired"}]},"description":"An applicant may be notified of funding availability in person, through letter, electronic mail, or a Federal Funding Opportunity Announcement (FFO), and how to apply for the funding through this notification.  "}</t>
  </si>
  <si>
    <t>{"description":"An application (SF 424, budget, program or project narrative and assurances) must be submitted that outlines the proposed project and expenditure of funds.  Applicants will be invited to submit their applications and supporting documentation electronically to the Director, Office of Economic Adjustment, Department of Defense.  In instances where, for whatever reason, an electronic application cannot be submitted, provisions may be made to accept a paper application addressed to: Director, Office of Economic Adjustment, Department of Defense, 2231 Crystal Drive, Suite 520, Arlington, VA 22202-3711. "}</t>
  </si>
  <si>
    <t>Applications are reviewed by Office of Economic Adjustment staff. The Office of Economic Adjustment may consult with other Federal agencies as necessary in consideration of an application. Any issues or concerns noted in the application may be negotiated with the applicant prior to the application being accepted as final by the Office of Economic Adjustment. Awards by the Director, Office of Economic Adjustment, will be made on the basis of an approved final application.</t>
  </si>
  <si>
    <t>{"awarded":"other","description":"Length of assistance may extend across more than one period and will be determined on the basis of project need and requirements. Project periods should not exceed one year. ","awardedDescription":"Funds are disbursed quarterly or as required."}</t>
  </si>
  <si>
    <t>[{"code":"program","isSelected":true,"description":"Program reports are required."},{"code":"cash","isSelected":true,"description":"Cash reports are required.  "},{"code":"progress","isSelected":true,"description":"Progress reports are required. "},{"code":"expenditure","isSelected":true,"description":"Expenditure reports are required.  The frequency of these reports will be identified in the \"Terms and Conditions\" of the award.  "},{"code":"performanceMonitoring","isSelected":true,"description":"Performance monitoring is required.  The frequency of the monitoring will be identified in the \"Terms and Conditions\" of the award.  "}]</t>
  </si>
  <si>
    <t>{"isApplicable":true,"description":"Standard Federal audit requirements apply, as appropriate to the type of recipient."}</t>
  </si>
  <si>
    <t>(Project Grants) FY 16 est $10,028,299.00; FY 17 Estimate Not Available  FY 15 est $10,000,000.00;</t>
  </si>
  <si>
    <t>$250,000 - $1,500,000; $500,000</t>
  </si>
  <si>
    <t>{"list":[{"fiscalYear":2015,"description":"Funding will be used for next steps related to a FY14 project and one new project in response to defense personnel reductions. Funding will be used for next steps related to a FY14 project and one new project in response to defense personnel reductions. "},{"fiscalYear":2016,"description":"The program supported organizing and planning diversification initiatives, including supply chain analysis and technical assistance to small and medium size businesses, in one County, one City and one Regional (3-state) area.  One of the projects is new, the other two received ongoing support for efforts begun the previous year.  "}],"isApplicable":true}</t>
  </si>
  <si>
    <t>The Recipient, and any subrecipient or consultant/contractor, operating under the terms of a grant or cooperative agreement shall comply with all Federal, State, and local laws including the following, where applicable: Part 1103 of title 2, Code of Federal Regulations (CFR), Interim Grant and Cooperative Agreement Implementation of 2 CFR Part 200, "Uniform Administrative Requirements, Cost Principles, and Audit Requirements for Federal Awards;” Part 28 of title 32, CFR, "New Restrictions on Lobbying;" Part 1125 of title 2, CFR, “Department of Defense Nonprocurement Debarment and Suspension,” Subpart B, “Requirements for Recipients Other Than Individuals,” of Part 26 of title 32, CFR, “Governmentwide Requirements for Drug-Free Workplace (Financial Assistance);” and Part 25 of title 2, CFR, “Universal Identifier and Central Contractor Registration.”</t>
  </si>
  <si>
    <t xml:space="preserve">12.600 Community Investment; 12.614 Community Economic Adjustment Assistance for Advance Planning and Economic Diversification; 11.307 Economic Adjustment Assistance; 59.012 7(a) Loan Guarantees; 14.218 Community Development Block Grants/Entitlement Grants; </t>
  </si>
  <si>
    <t xml:space="preserve">Fiscal Year2016: In response to a series of layoffs at multiple defense manufacturing companies, a collaboration of economic development and governmental organizations in the area is working to: align local economic development plans and update them with diversification strategies; promote the growth of new and existing businesses in defense sector industries through workforce and supply chain initiatives; map the regional defense industry supply chain; and, provide technical assistance to a company’s suppliers and affected workers.Fiscal Year2015: A county organization and its partners are entering Phase II of their economic adjustment response.  The county will build on existing data and the related successes of an OEA-supported Phase I to create a comprehensive workforce response, closely examine and evaluate the region's economy, and develop and carry out a strategic plan. The project includes staff support for a High Strain Rate Metal Forming Commercialization Center, a key component of the region's emerging innovation infrastructure._x000D_
_x000D_
In coordination with regional partners, a city has developed a Plant Closure Transition Program to assist the region (to include impacted firms and neighboring jurisdictions) in transitioning successfully while retaining the regional skills base, competitiveness and sector expertise; minimizing the economic impact of the plant closure by supporting the re-employment of as many as 3,000 defense workers directly dislocated; conducting land use planning, infrastructure and economic development studies of the site; and producing a Transition Master Plan as a guiding economic and land use / infrastructure planning strategy for the region._x000D_
</t>
  </si>
  <si>
    <t>https://beta.sam.gov/fal/0c8dcb16a1d34bd0948bf1c0b9f74447/view</t>
  </si>
  <si>
    <t>Community Economic Adjustment Assistance for Advance Planning and Economic Diversification</t>
  </si>
  <si>
    <t>{"list":[{"act":{"description":"10 U.S.C. 2391. "},"authorizationTypes":{"USC":false,"act":true,"statute":false,"publicLaw":false,"executiveOrder":false}}]}</t>
  </si>
  <si>
    <t>Assist State and local governments to lessen an area's dependence on defense expenditures by preparing economic diversification strategies, and contingency strategies and schematic land use plans for the potential redevelopment of a military installation prior to closure or realignment decisions.</t>
  </si>
  <si>
    <t xml:space="preserve">Applicants for this assistance are to contact the Office of Economic Adjustment and a Project Manager will be assigned to work with the applicant to determine eligibility for assistance under this program. States, counties, municipalities, other political subdivisions of a State, special purpose units of a State or local government, and tribal nations are eligible for this assistance if a substantial portion of the economic activity or population of the applicant's geographic area is dependent on defense expenditures.  The Office of Economic Adjustment must determine, in consultation with the affected state or community, that a substantial portion of the economic activity or population of the geographic area subject to the planning under this program is dependent on Department of Defense (Defense) expenditures.  For purposes of eligibility determination, an area is considered Defense-dependent if it can demonstrate: (1) Direct military and civilian employment totals at least one and a half times the national level of Defense employment as a percent of the total U.S. labor force or (2) Defense-related expenditures comprise at least one and a half times the Defense percent of gross domestic product. The National Defense Budget Estimates for FY2016 states that the 2014 Defense employment as a percent of total labor force is 1.4% and the 2014 Defense share of gross domestic product is 3.4%.  One and half times the Defense employment as a percent of the total labor force is 2.1%, and one and half times the Defense percent of gross domestic product is 6.0%.  Technical and financial assistance is structured through an assigned Project Manager working with a defense-dependent State and/or local government.   </t>
  </si>
  <si>
    <t xml:space="preserve">States and communities, including workers, businesses, and other community interests, that could be affected by Defense budget reductions and base closures/realignments. </t>
  </si>
  <si>
    <t>{"description":"Applicants will be required to provide documentation consistent with the authority under which the assistance is being sought, and must document that a substantial portion of the economic activity or employment of a local area is dependent on Defense and/or related military installation expenditures. ","isApplicable":true}</t>
  </si>
  <si>
    <t>{"environmentalImpact":{"reports":[{"isSelected":false,"reportCode":"statement"},{"isSelected":false,"reportCode":"assessment"},{"isSelected":true,"reportCode":"ExecutiveOrder12372"},{"isSelected":true,"reportCode":"otherRequired"}]},"description":"An applicant may be notified of funding availability in person, through letter, electronic mail, or a Federal Funding Opportunity Announcement (FFO), and on how to apply for the funding through this notification. "}</t>
  </si>
  <si>
    <t>{"description":"An application (SF 424, budget, program or project narrative and assurances) must be submitted that outlines the proposed project and expenditure of funds.  Applicants will be invited to submit their applications and supporting documentation electronically to the Director, Office of Economic Adjustment, Department of Defense.  In instances where, for whatever reason, an electronic application cannot be submitted, provisions may be made to accept a paper application addressed to: Director, Office of Economic Adjustment, Department of Defense, 2231 Crystal Drive, Suite 520, Arlington, VA 22202-3711"}</t>
  </si>
  <si>
    <t xml:space="preserve">Applications are reviewed by Office of Economic Adjustment staff. The Office of Economic Adjustment may consult with other Federal agencies as necessary in consideration of an application. Any issues or concerns noted in the application may be negotiated with the applicant prior to the application being accepted as final by, the Office of Economic Adjustment. Awards by the Director, Office of Economic Adjustment will be made on the basis of an approved final application. </t>
  </si>
  <si>
    <t>{"awarded":"other","description":"Length of assistance may extend across more than one period and will be determined on the basis of project need and requirements. Project periods should not exceed one year. See the following for information on how assistance is awarded/released: Funds are disbursed quarterly or as required. ","awardedDescription":"Funds are disbursed quarterly or as required. "}</t>
  </si>
  <si>
    <t>[{"code":"program","isSelected":true,"description":"Program reports are required."},{"code":"cash","isSelected":true,"description":"Cash reports are required. "},{"code":"progress","isSelected":true,"description":"Progress reports are required."},{"code":"expenditure","isSelected":true,"description":"Expenditure reports are required. The frequency of these reports will be identified in the \"Terms and Conditions\" of the award."},{"code":"performanceMonitoring","isSelected":true,"description":"Performance monitoring is also required, and the frequency of the monitoring will be identified in the \"Terms and Conditions\" of the award. "}]</t>
  </si>
  <si>
    <t>97-0100-1-7-051;</t>
  </si>
  <si>
    <t xml:space="preserve">(Project Grants) FY 16 est $3,744,937.00; FY 15 est $8,230,150.00; FY 17 Estimate Not Available </t>
  </si>
  <si>
    <t>$1,000,000 - $4,000,000; $2,000,000</t>
  </si>
  <si>
    <t>{"list":[{"fiscalYear":2015,"description":"The program will provide support for organizing and planning diversification initiatives, including supply chain analysis, business process reengineering, and technical assistance to small and medium size businesses, in at least five States.  The program supported organizing and planning diversification initiatives, including supply chain analysis, business process reengineering, and technical assistance to small and medium size businesses, in at least five States. "},{"fiscalYear":2016,"description":"The program supported organizing and planning diversification initiatives, including supply chain analysis and technical assistance to small and medium size businesses, in two Counties and one State.  All projects are new for this year therefore impact cannot be gauged until FY17."}],"isApplicable":true}</t>
  </si>
  <si>
    <t>The Recipient, and any subrecipient or consultant/contractor, operating under the terms of a grant or cooperative agreement shall comply with all Federal, State, and local laws including the following, where applicable: Part 1103 of title 2, Code of Federal Regulations (CFR), "Interim Grants and Cooperative Agreements Implementation of Guidance in 2 CFR Part 200, “Uniform Administrative Requirements, Cost Principles, and Audit Requirements for Federal Awards;” Part 28 of title 32, CFR, "New Restrictions on Lobbying;" Part 1125 of title 2, CFR, “Department of Defense Nonprocurement Debarment and Suspension,” Subpart B, “Requirements for Recipients Other Than Individuals,” of Part 26 of title 32, CFR, “Governmentwide Requirements for Drug-Free Workplace (Financial Assistance);” and Part 25 of title 2, CFR, “Universal Identifier and Central Contractor Registration.”</t>
  </si>
  <si>
    <t xml:space="preserve">12.611 Community Economic Adjustment Assistance for Reductions in Defense Industry Employment; 12.615 Research and Technical Assistance; 12.600 Community Investment; 11.307 Economic Adjustment Assistance; 59.012 7(a) Loan Guarantees; 14.218 Community Development Block Grants/Entitlement Grants; </t>
  </si>
  <si>
    <t>Fiscal Year2015: States and local governments intend to use financial assistance for defense industry supply chain mapping, export training for defense-oriented manufacturing firms,  as well as asset inventories of programs and organizations which can assist defense dependent regions in the event of reduced Defense procurement. Will support States in providing technical assistance to existing small and medium-size business seeking to diversify their customer base as well as local governments in conducting strength, weakness, opportunity, and threat analyses for their functional economic area. States and local governments intend to use financial assistance for defense industry supply chain mapping, export training for defense-oriented manufacturing firms, as well as asset inventories of programs and organizations which can assist defense dependent regions in the event of reduced Defense procurement. Will support States in providing technical assistance to existing small and medium-size business seeking to diversify their customer base as well as local governments in conducting strength, weakness, opportunity, and threat analyses for their functional economic area. Fiscal Year2016: States and local governments used financial assistance under this program for defense industry supply chain mapping, export training for defense-oriented manufacturing firms, as well as asset inventories of programs and organizations which can assist defense dependent regions in the event of reduced Defense procurement.  One jurisdiction used program funding to support technology commercialization efforts for technologies specific to the defense sector.   All grantees funded this year also undertook some type of strength, weakness, opportunity, and threat analyses (SWOT) for their functional economic area.</t>
  </si>
  <si>
    <t>https://beta.sam.gov/fal/92e63cc5ae6a4021b23b8a1a364bc535/view</t>
  </si>
  <si>
    <t>Research and Technical Assistance</t>
  </si>
  <si>
    <t>{"list":[{"act":{"description":"10 U.S.C. 2391\r\n"},"authorizationTypes":{"USC":false,"act":true,"statute":false,"publicLaw":false,"executiveOrder":false}}]}</t>
  </si>
  <si>
    <t>To make awards to, or conclude cooperative agreements with States or local governments, or any nongovernmental or other private entity, to conduct research,  and provide technical assistance related to community economic adjustment needs and assistance under 10 U.S.C. Section 2391(c), or Executive Order 12788, as amended.  Awards provided under this notice support the Office of Economic Adjustment as well as the Defense Economic Adjustment Program (DEAP) by: (1) developing and analyzing information for program and policy considerations; and, (2) undertaking special research.</t>
  </si>
  <si>
    <t>Eligible respondents include any governmental or private entity.  A "private entity" is defined for purposes of this listing as any entity that is non-governmental.</t>
  </si>
  <si>
    <t>States and communities, including workers, businesses, and other community interests that may be affected by Department of Defense activity.</t>
  </si>
  <si>
    <t>{"environmentalImpact":{"reports":[{"isSelected":false,"reportCode":"statement"},{"isSelected":false,"reportCode":"assessment"},{"isSelected":true,"reportCode":"ExecutiveOrder12372"},{"isSelected":true,"reportCode":"otherRequired"}]},"description":"An applicant is notified of funding availability through letter, electronic mail communication, or a Federal Funding Opportunity  Notice (FFO), and how to apply for the funding through this notification.   "}</t>
  </si>
  <si>
    <t>{"description":"An application (SF 424, budget, program or project narrative and assurances) must be submitted that outlines the proposed project and expenditure of funds. Applicants will be invited to submit their applications and supporting documentation electronically to the Director, Office of Economic Adjustment, Department of Defense. In instances where, for whatever reason, an electronic application cannot be submitted, provisions may be made to accept a paper application addressed to: Director, Office of Economic Adjustment, Department of Defense, 2231 Crystal Drive, Suite 520, Arlington, VA 22202-3711 "}</t>
  </si>
  <si>
    <t xml:space="preserve">To the extent practicable, the Office of Economic Adjustment will inform an applicant of approval within seven business days of the receipt of a final, completed application for planning assistance, and thirty business days of the receipt of a final, completed application to carry out community adjustments or economic diversification programs. The Office of Economic Adjustment will promptly inform an applicant of the rejection of any application once its due diligence has been completed. </t>
  </si>
  <si>
    <t>{"awarded":"other","description":"Length of assistance may extend across more than one period and will be determined on the basis of project need and requirements. Project periods should not exceed one year. ","awardedDescription":"Funds are disbursed quarterly or as required. "}</t>
  </si>
  <si>
    <t>[{"code":"program","isSelected":true,"description":"Program reports are required."},{"code":"cash","isSelected":true,"description":"Cash reports are required.  "},{"code":"progress","isSelected":true,"description":"Progress reports are required.   "},{"code":"expenditure","isSelected":true,"description":"Expenditure reports are required.  The frequency of these reports will be identified in the \"Terms and Conditions\" of the award. "},{"code":"performanceMonitoring","isSelected":true,"description":"Performance monitoring is also required, and the frequency of the monitoring will be identified in the \"Terms and Conditions\" of the award. "}]</t>
  </si>
  <si>
    <t>(Project Grants (Cooperative Agreements)) FY 15$609,556.00; FY 17 Estimate Not Available  FY 16 est $954,493.00;</t>
  </si>
  <si>
    <t xml:space="preserve">$400,000-550,000; $477,247_x000D_
</t>
  </si>
  <si>
    <t>{"list":[{"fiscalYear":2015,"description":"Two cooperative agreements are anticipated in this fiscal year. One will continue the research effort that began in FY14 to provide timely economic indicators to defense impacted communities.  The second research project will assess and evaluate the design and effect of OEA’s Defense Industry Adjustment program and the assistance that OEA Grantees provide to affected communities, workers and businesses. Research findings will primarily help current Grantees adjust their projects to achieve better outcomes and secondarily inform the design of OEA's program of financial and technical assistance. FY15 Program Accomplishments:  One cooperative agreement was awarded in this fiscal year to assess and evaluate the design and effect of OEA’s Defense Industry Adjustment program and the assistance that OEA Grantees provide to affected communities, workers and businesses. Research findings will primarily help current Grantees adjust their projects to achieve better outcomes and secondarily inform the design of OEA's program of financial and technical assistance."},{"fiscalYear":2016,"description":"Two cooperative agreements are anticipated in this fiscal year. One will continue the research effort that began in FY14 to provide timely economic indicators to defense impacted communities. The second is a continuation of a research project begun in FY15 to assess and evaluate the design and effect of OEA’s Defense Industry Adjustment program and the assistance that OEA Grantees provide to affected communities, workers and businesses. Research findings and events have helped current Grantees adjust their projects to achieve better outcomes and tell their stories.\r\n"}],"isApplicable":true}</t>
  </si>
  <si>
    <t>{"flag":"appendix","description":"Regional Director, Western Regional Office of Economic Adjustment, Department of Defense, 1325 J Street, Suite 1500, Sacramento, CA 95814, Phone: (916) 557-7365"}</t>
  </si>
  <si>
    <t xml:space="preserve">12.610 Community Economic Adjustment Assistance for Compatible Use and Joint Land Use Studies; 12.611 Community Economic Adjustment Assistance for Reductions in Defense Industry Employment; 12.600 Community Investment; 12.607 Community Economic Adjustment Assistance for Realignment or Closure of a Military Installation; 12.614 Community Economic Adjustment Assistance for Advance Planning and Economic Diversification; </t>
  </si>
  <si>
    <t xml:space="preserve">Fiscal Year2016: One project will develop, validate, and implement a set of economic indicators that reflect the unique characteristics of up to 80 Defense-impacted communities. The data will include an array of housing, industrial, and business, and human capital indicators that will be adapted and refined to fit local conditions and adjusted periodically to allow real-time monthly monitoring and assessment in each community. The project will produce customized research briefs to inform regional decision making and develop one report on defense spending by state for fiscal year 2015. Fiscal Year2015: The projects will develop, validate, and implement a set of economic indicators that reflect the unique characteristics of up to 80 Defense- impacted communities. The data will include an array of housing, industrial, and business, and human capital indicators that will be adapted and refined to fit local conditions and adjusted periodically to allow real-time monthly monitoring and assessment in each community. The projects will produce customized research briefs to inform regional decision making and develop two reports on defense spending by state for fiscal years 2013 and 2014. The projects will develop, test, and carry out quantitative and qualitative methodologies to help Defense Industry Adjustment Grantees more effectively capture the full effect of their projects. Draft case studies and reports, and present at conferences and events to share research findings. The project developed, tested, and carried out quantitative and qualitative methodologies to help Defense Industry Adjustment Grantees more effectively capture the full effect of their projects. The awardee drafted case studies and reports, and presented at conferences and events to share research findings._x000D_
</t>
  </si>
  <si>
    <t>OEA considers each of the following equally-balanced factors as a basis for inviting formal award applications: Overall conformance with proposal requirements; Overall responsiveness of the proposal to support the Office of Economic Adjustment and Defense Economic Adjustment Program; Overall expertise, experience, qualifications and ability of investigators; Overall reasonableness of budgeted expenditures.</t>
  </si>
  <si>
    <t>https://beta.sam.gov/fal/692b8438c6f44603a03b1a487100307e/view</t>
  </si>
  <si>
    <t>Economic Adjustment Assistance for State Governments</t>
  </si>
  <si>
    <t xml:space="preserve">To provide technical and financial assistance to a State, or an entity of State government, to enhance its capacities to assist communities, businesses, and workers affected by Defense program activity to plan and carry out community adjustment and economic diversification activities; support local adjustment and diversification efforts; and stimulate cooperation between statewide and local adjustment and diversification efforts. </t>
  </si>
  <si>
    <t xml:space="preserve">States, entities of States, Indian Tribal Governments, the District of Columbia, U.S. Territories and possessions. Applicants are to contact the Office of Economic Adjustment and a Project Manager will be assigned to work with the applicant to determine eligibility. </t>
  </si>
  <si>
    <t xml:space="preserve">States, Indian Tribal Governments, and communities, including workers, businesses, and other community interests affected by Defense budget reductions, base closures/realignments, and/or civilian encroachment that is likely to impair the continued operational utility of a military installation. </t>
  </si>
  <si>
    <t xml:space="preserve">Applications are reviewed by Office of Economic Adjustment staff. The Office of Economic Adjustment may consult with other Federal agencies as necessary in consideration of an application. Any issues or concerns noted in the application may be negotiated with the applicant prior to the application being accepted as final by the Office of Economic Adjustment. Awards by the Director, Office of Economic Adjustment, will be made of the basis of an approved final application. </t>
  </si>
  <si>
    <t>{"awarded":"other","description":"Length of assistance may extend across more than one period and will be determined on the basis of project need and requirements.  Project periods should not exceed one year. ","awardedDescription":"Funds are disbursed quarterly or as required. "}</t>
  </si>
  <si>
    <t>[{"code":"program","isSelected":true,"description":"Program reports are required. "},{"code":"cash","isSelected":true,"description":"Cash Reports are required."},{"code":"progress","isSelected":true,"description":"Progress reports are required.  "},{"code":"expenditure","isSelected":true,"description":"Expenditure Reports are required.  The frequency of these reports will be identified in the \"Terms and Conditions\" of an award. "},{"code":"performanceMonitoring","isSelected":true,"description":"Performance monitoring is also required, and the frequency of monitoring will be identified in the \"Terms and Conditions\" of an award. "}]</t>
  </si>
  <si>
    <t>{"isApplicable":true,"description":"Standard Federal audit requirements apply, as appropriate to the type of recipient.  These audits are due to the cognizant Federal agency, submitted through the Federal Audit Clearinghouse, not later than 9 months after the end of the Grantee’s fiscal year."}</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</si>
  <si>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</si>
  <si>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 xml:space="preserve">(Project Grants) FY 16 est $43,242,528.00; FY 15 est $38,953,711.00; FY 17 Estimate Not Available </t>
  </si>
  <si>
    <t>$1,000,000 – $7,200,000, $1,900,000</t>
  </si>
  <si>
    <t>{"list":[{"fiscalYear":2016,"description":"The program provided financial and technical assistance to nine (9) states impacted by defense industry reductions and ongoing support to another eleven (11) states. The program enalbled those jurisdictions to: organize themselves to speak with one voice on behalf of affected workers, businesses, and communities; plan strategies to ease and/or offset local economic impacts; and carry out strategies through public-private ventures, with support from other Federal agencies as necessary. \r\n"},{"fiscalYear":2015,"description":"The program will support organizing and planning diversification initiatives, including supply chain analysis and technical assistance to small and medium size Defense businesses, in 11 additional States. The program supported organizing and planning diversification initiatives, including supply chain analysis and technical assistance to small and medium size Defense businesses, in 11 additional States. "}],"isApplicable":true}</t>
  </si>
  <si>
    <t>{"flag":"appendix","description":"Western Region Director, Office of Economic Adjustment, Department of Defense, 1325 J Street, Suite 1500, Sacramento, CA 95814. Phone: (916) 557-7365. \r\n"}</t>
  </si>
  <si>
    <t xml:space="preserve">12.604 Community Economic Adjustment Assistance for Reductions in Defense Spending; 12.610 Community Economic Adjustment Assistance for Compatible Use and Joint Land Use Studies; 12.611 Community Economic Adjustment Assistance for Reductions in Defense Industry Employment; 12.615 Research and Technical Assistance; 12.600 Community Investment; 12.607 Community Economic Adjustment Assistance for Realignment or Closure of a Military Installation; 12.614 Community Economic Adjustment Assistance for Advance Planning and Economic Diversification; </t>
  </si>
  <si>
    <t xml:space="preserve">Fiscal Year2015: States and local governments intend to use  financial assistance for defense industry supply chain mapping, export training for defense-oriented manufacturing firms, and business process reengineering services.  Also intend to support States in providing technical assistance to existing small and medium-size defense-oriented businesses seeking to diversify their customer base. Fiscal Year2016: State governments used program financial assistance for: defense industry supply chain mapping, export training for defense-oriented manufacturing firms, and business process reengineering services.  Several states also provided support and technical assistance to existing small and medium-size defense-oriented businesses seeking to diversify their customer base.  Two states sought to augment existing workforce development programs by more narrowly targeting support to defense-sector workers and their unique workforce development needs. </t>
  </si>
  <si>
    <t>May 30,2014</t>
  </si>
  <si>
    <t>https://beta.sam.gov/fal/722968011be544eba29e57090f15893d/view</t>
  </si>
  <si>
    <t>Community Economic Adjustment Assistance for Establishment or Expansion of a Military Installation</t>
  </si>
  <si>
    <t>{"list":[{"act":{"description":"Title 10 of U.S. Code (USC) Section 2391(b)(1)-(2). "},"USC":{"title":"10","section":"2391(b)(1)-(2)."},"authorizationTypes":{"USC":true,"act":true,"statute":false,"publicLaw":false,"executiveOrder":false},"usc":{"title":"10","section":"2391(b)(1)-(2)."}}]}</t>
  </si>
  <si>
    <t xml:space="preserve">Assist States and local governments to: plan and carry out local adjustments in local public services and facilities, workforce training programs, and other community economic development activities in response to the proposed or actual expansion, establishment, or growth of a military installation by the Department of Defense (DoD). </t>
  </si>
  <si>
    <t xml:space="preserve">Applicants for this assistance are to contact the Office of Economic Adjustment and a Project Manager will be assigned to work with the applicant to determine eligibility for assistance under this program. U.S. States and Territories, counties, municipalities, other political subdivisions of a State, special purpose units of a State or local government, and tribal nations are eligible for this assistance if: 1) community impact assistance is not otherwise available; 2) the expansion, establishment, or growth involves the assignment to the installation of (i) more than 2,000 military, civilian, and contractor Department of Defense personnel, or (ii) more military, civilian, and contractor DoD personnel than the number equal to ten percent of the number of persons employed in counties or municipalities within fifteen miles of the installation, whichever is lesser; and, 3) The Secretary, through the Office of Economic Adjustment, determines the action is likely to have a direct and significant adverse consequence on the affected community. Where multiple jurisdictions may be affected, one program of assistance will be available and the affected jurisdictions will need to combine their efforts into one responsive program. </t>
  </si>
  <si>
    <t xml:space="preserve">States, Territories and communities, including workers, businesses and other community interests that are affected by Department of Defense installation establishment or expansion actions. _x000D_
_x000D_
</t>
  </si>
  <si>
    <t>{"description":"Applicants must document: (1) an expansion, establishment, or growth of a military installation has occurred or will occur; and (2) any known or anticipated local impacts from the action on the beneficiary. The assigned Office of Economic Adjustment Project Manager will work with the Applicant to identify other necessary information. 2 CFR 200, Subpart E - Cost Principles applies to this program. ","isApplicable":true}</t>
  </si>
  <si>
    <t>{"environmentalImpact":{"reports":[{"isSelected":false,"reportCode":"statement"},{"isSelected":false,"reportCode":"assessment"},{"isSelected":true,"reportCode":"ExecutiveOrder12372"},{"isSelected":true,"reportCode":"otherRequired"}]},"description":"The applicant may be notified of funding availability in person, through letter, electronic mail, or a Federal Funding Opportunity Announcement (FFO). The applicant will be advised on how to apply for the funding through this notification. The Office of Economic Adjustment will work closely with the affected State and/or community to craft a responsive program of technical assistance and, where eligible and necessary, issue project grants.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\r\n\r\n"}</t>
  </si>
  <si>
    <t>{"description":"2 CFR 200, Uniform Administrative Requirements, Cost Principles, and Audit Requirements for Federal Awards applies to this program. An application (SF 424, budget, program or project narrative and assurances) must be submitted that outlines the proposed project and expenditure of funds. Applicants will be invited to submit their applications and supporting documentation electronically to the Director, Office of Economic Adjustment, Department of Defense. In instances where, for whatever reason, an electronic application cannot be submitted, provisions may be made to accept a paper application addressed to: Director, Office of Economic Adjustment, Department of Defense, 2231 Crystal Drive, Suite 520, Arlington, VA 22202-3711. "}</t>
  </si>
  <si>
    <t xml:space="preserve">Contact the headquarters or regional office, as appropriate, for application deadlines. _x000D_
Range of Approval/Disapproval Time (095): _x000D_
To the extent practicable, the Office of Economic Adjustment will inform an applicant of approval within seven business days of the receipt of a final, completed application for planning assistance. The Office of Economic Adjustment will promptly inform an applicant of the rejection of any application once its due diligence has been completed. _x000D_
</t>
  </si>
  <si>
    <t>{"types":{"moe":false,"formula":false,"matching":true},"matching":{"requirementFlag":"voluntary","percent":"10","description":"This program has no statutory formula.\r\nMatching Requirements: A minimum of ten percent of the project's total proposed funding is to be comprised of non-Federal sources. \r\n"}}</t>
  </si>
  <si>
    <t>{"awarded":"other","description":"Length of assistance may extend across more than one period and will be determined on the basis of project need and requirements. Project periods should not exceed one year; however, OEA will consider longer project periods if justified. ","awardedDescription":"Funds are disbursed as required. "}</t>
  </si>
  <si>
    <t>[{"code":"program","isSelected":true,"description":"Program reports are required.  "},{"code":"cash","isSelected":true,"description":"Cash reports are required."},{"code":"progress","isSelected":true,"description":"Progress reports are required."},{"code":"expenditure","isSelected":true,"description":"Expenditure reports are required. The frequency of the reports will be identified in the \"Terms and Conditions\" of the award.  The frequency of the reports will be identified in the \"Terms and Conditions\" of the award. "},{"code":"performanceMonitoring","isSelected":true,"description":"Performance monitoring may be required. The frequency of the monitoring reports will be identified in the \"Terms and Conditions\" of the award.  "}]</t>
  </si>
  <si>
    <t>{"isApplicable":true,"description":"Program, cash, progress, and expenditure reports are required. Performance monitoring may be required. The frequency of the reports and performance monitoring will be identified in the \"Terms and Conditions\" of the award. "}</t>
  </si>
  <si>
    <t>(Salaries and Expenses) FY 16$0.00; FY 18 est $1,100,000.00; FY 19 Estimate Not Available  FY 17$0.00;</t>
  </si>
  <si>
    <t>The range of assistance is projected to be from $300,000 to $1 million.</t>
  </si>
  <si>
    <t>The Recipient, and any sub-recipient or consultant/contractor, operating under the terms of a grant or cooperative agreement shall comply with all Federal, State, and local laws including the following, where applicable: Part 1103 of title 2, Code of Federal Regulations (CFR), Interim Grants and Cooperative Agreements Implementation of Guidance in 2 CFR 200, “Uniform Administrative Requirements, Cost Principles, and Audit Requirements for Federal Awards;” Part 28 of title 32, CFR, "New Restrictions on Lobbying;" Part 1125 of title 2, CFR, “Department of Defense Non-procurement Debarment and Suspension,” Subpart B, “Requirements for Recipients Other Than Individuals,” of Part 26 of title 32, CFR, “Government-wide Requirements for Drug-Free Workplace (Financial Assistance);” and Part 25 of title 2, CFR, “Universal Identifier and Central Contractor Registration.”</t>
  </si>
  <si>
    <t>{"flag":"appendix","description":"See Regional Agency Offices. Western Region Director, Office of Economic Adjustment, Department of Defense, 1325 J Street, Suite 1500, Sacramento, CA 95814. Phone: (916) 557-7365. \r\n\r\n"}</t>
  </si>
  <si>
    <t xml:space="preserve">12.611 Community Economic Adjustment Assistance for Reductions in Defense Industry Employment; 12.600 Community Investment; 12.614 Community Economic Adjustment Assistance for Advance Planning and Economic Diversification; 14.218 Community Development Block Grants/Entitlement Grants; </t>
  </si>
  <si>
    <t xml:space="preserve">Applicants must document: (1) an expansion, establishment, or growth of a military installation has occurred or will occur; and (2) any known or anticipated local impacts from the action on the beneficiary. Awards are based on eligibility and availability of funds. _x000D_
_x000D_
</t>
  </si>
  <si>
    <t>Jan 09,2018</t>
  </si>
  <si>
    <t>https://beta.sam.gov/fal/c8824274a65b46178900921e351c2937/view</t>
  </si>
  <si>
    <t>Troops to Teachers Grant Program</t>
  </si>
  <si>
    <t>Troops to Teachers Program</t>
  </si>
  <si>
    <t>{"list":[{"act":{"description":"National Defense Authorization Act 2013"},"USC":{"title":"10","section":"1154"},"authorizationTypes":{"USC":true,"act":true,"statute":false,"publicLaw":false,"executiveOrder":false},"usc":{"title":"10","section":"1154"}}]}</t>
  </si>
  <si>
    <t>The goal is to facilitate employment of eligible members of the armed forces in schools identified in 10 U.S.C. 1154.</t>
  </si>
  <si>
    <t xml:space="preserve">Grant opportunity is for one or more, or a consortia of such States, to receive grant funding to develop and implement a replicable model for attracting and assisting eligible members and former members of the armed forces to obtain employment as teachers.  </t>
  </si>
  <si>
    <t xml:space="preserve">Beneficiaries of the program are eligible members of the armed forces, as specified in 10 U.S.C. 1154. </t>
  </si>
  <si>
    <t>{"description":"Requirements for applications should be confirmed with Defense Human Resources Activity (DHRA), as appropriate.","isApplicable":true}</t>
  </si>
  <si>
    <t xml:space="preserve">The purpose of this opportunity is for one or more, or a consortia of such States, to receive grant funding to develop and implement a replicable model for attracting and assisting eligible members and former members of the armed forces to obtain employment as teachers.    States interested in participating may apply individually or form a consortia with other states._x000D_
_x000D_
The minimum annual amount for awards recommended under this announcement is $100,000 and the maximum amount is $400,000._x000D_
</t>
  </si>
  <si>
    <t>{"awarded":"other","description":"The grants will reflect the period of performance which may be up to 5 years, subject to congress enacting appropriations. Method of awarding/releasing assistance: Grants are multi-year renewed each year based on performance.","awardedDescription":"Method of awarding/releasing assistance: Grants are multi-year renewed each year based on performance."}</t>
  </si>
  <si>
    <t>[{"code":"program","isSelected":true,"description":"Both program and financial reports are required. If applicable, the recipient must submit a Tangible Personal Property Report (SF-428). Awards issued under any funding opportunity announcements are subject to the reporting requirements of the Federal Funding Accountability and Transparency Act (FFATA) of 2006 (Pub. L. 109–282), as amended by section 6202 of Public Law 110–252, and implemented by 2 CFR Part 170. If applicable, additional reports may be required in the grant, based on the work proposed. "},{"code":"cash","isSelected":false,"description":""},{"code":"progress","isSelected":true,"description":"In general, reporting requirements include quarterly interim performance reports, quarterly financial reports, final performance report, and final financial report. "},{"code":"expenditure","isSelected":true,"description":"The Federal Financial Report (SF-425) is required for financial reporting. "},{"code":"performanceMonitoring","isSelected":false,"description":""}]</t>
  </si>
  <si>
    <t>17-1804-0-1-051;</t>
  </si>
  <si>
    <t xml:space="preserve">(Salaries and Expenses) FY 17$5,000,000.00; FY 18 est $5,000,000.00; FY 19 est $3,581,414.00; FY 16 est $543,000.00; - </t>
  </si>
  <si>
    <t>Grants range from $100,000 to $400,000 annually for multi-year projects.  Average award is approximately $200,000 Total funding = $5,000,000.</t>
  </si>
  <si>
    <t>{"list":[{"fiscalYear":2016,"description":"1,046 troops have been hired to be teachers\r\n 1049"},{"fiscalYear":2017,"description":"550 troops to be hired as teachers\r\n"}],"isApplicable":true}</t>
  </si>
  <si>
    <t>10 U.S.C. 1154; 2 CFR 200; DoD Grant and Agreement Regulations (DoDGARs)</t>
  </si>
  <si>
    <t>{"flag":"appendix","description":"Troops to Teachers National Office"}</t>
  </si>
  <si>
    <t>Kim Day6490 Saufley Field Road, Pensacola, FL 32508 Email:&lt; a href='mailto:kim.h.day@navy.mil'&gt;kim.h.day@navy.mil&lt;/a&gt;Phone: 8504521940;</t>
  </si>
  <si>
    <t>http://www.proudtoserveagain.com</t>
  </si>
  <si>
    <t>The Department of Defense intends to award grants to one or more, or to a consortia of such States, grant funding to develop and implement a replicable model for attracting and assisting eligible members and former members of the armed forces to obtain employment as teachers.</t>
  </si>
  <si>
    <t>Jan 20,2017</t>
  </si>
  <si>
    <t>https://beta.sam.gov/fal/a6f26cd6bfc04238b804d8229278ae01/view</t>
  </si>
  <si>
    <t>[{"code":"subpartB","isSelected":false},{"code":"subpartC","isSelected":true},{"code":"subpartD","isSelected":true},{"code":"subpartE","isSelected":true},{"code":"subpartF","isSelected":true}]</t>
  </si>
  <si>
    <t>Basic, Applied, and Advanced Research in Science and Engineering</t>
  </si>
  <si>
    <t>{"list":[{"act":{"description":"10 U.S.C. 2358; 10 U.S.C. 2362"},"authorizationTypes":{"USC":false,"act":true,"statute":false,"publicLaw":false,"executiveOrder":false}}]}</t>
  </si>
  <si>
    <t>To: (1) Support basic, applied, or advanced research in mathematical, physical, engineering, environmental, and life sciences, and other fields with good, long-term potential for contributing to technology for Department of Defense missions; (2) facilitate transition of research results to practical application for defense needs; (3) improve linkages between defense research and the civilian technology and industrial bases, to promote commercial application of the results of defense research and commercial availability of technology for defense needs; (4) foster education of future scientists and engineers in disciplines critical to defense through research projects; and (5) strengthen the infrastructure for research and related science and engineering education in those disciplines.</t>
  </si>
  <si>
    <t>The eligibility for applicants will be in accordance with the individual program announcements, BAAs, or other notices of funding opportunity.  Generally, competitions are open to private and public educational institutions that carry out science and engineering research and/or related science and engineering education; however, competition may be limited to a class of such institutions, such as Historically Black Colleges and Universities or other minority institutions (HBCUs/MIs). Some competitions may allow eligibility to other types of organizations, such as for-profit applicants.  However, awards are not made to individuals.</t>
  </si>
  <si>
    <t>Beneficiaries may include individual graduate and undergraduate students (e.g., recipients of fellowships or research traineeships) in science and engineering disciplines important to defense, as well as organizations described under "Applicant Eligibility."</t>
  </si>
  <si>
    <t>{"environmentalImpact":{"reports":[{"isSelected":false,"reportCode":"statement"},{"isSelected":true,"reportCode":"assessment"},{"isSelected":false,"reportCode":"ExecutiveOrder12372"},{"isSelected":true,"reportCode":"otherRequired"}]},"description":"Any such coordination or approvals will be specified in the individual program announcement."}</t>
  </si>
  <si>
    <t>{"description":"The administrative requirements, cost principles, and audit requirements are in accordance with the DoD Grant and Agreement Regulation (DoDGARs) part(s) applicable to the particular type of recipient and/or type of award.  Each program announcement, BAA, or other notice of funding opportunity tells potential proposers who is eligible to apply, what activities will be supported, in which science and engineering areas they will be supported, and how to apply. Some announcements also may require white papers before submission of full proposals."}</t>
  </si>
  <si>
    <t>Award decisions are based on a competitive selection of proposals, using a technical merit review. Evaluation criteria are specified in the relevant announcement. If selected for award, the proposal is the basis for the award document and the applicant agrees to perform the research or research-related activities (e.g., science or engineering education or research infrastructure-building activities) described therein.</t>
  </si>
  <si>
    <t>Award decision time from receipt of the proposal varies.</t>
  </si>
  <si>
    <t>Appeal procedures are stated in applicable program announcements, BAAs, or other notices of funding opportunities.</t>
  </si>
  <si>
    <t>As specified in individual program announcements, BAAs, or other notices of funding opportunities, applications for competitive new awards are permitted.</t>
  </si>
  <si>
    <t>{"awarded":"other","description":"Assistance is available for the length stated in individual program announcement, BAA, or other notice of funding opportunities.","awardedDescription":"As stated in individual program announcement, BAAs, or other notice of funding opportunities."}</t>
  </si>
  <si>
    <t>[{"code":"program","isSelected":true,"description":"Individual program announcement, BAA, or other notices of funding opportunities specify report requirements for program reports, "},{"code":"cash","isSelected":true,"description":"cash reports,"},{"code":"progress","isSelected":true,"description":"progress reports,"},{"code":"expenditure","isSelected":true,"description":"expenditure reports, and"},{"code":"performanceMonitoring","isSelected":true,"description":"performance reports, as consistent with the DoDGARs."}]</t>
  </si>
  <si>
    <t>{"isApplicable":true,"description":"Individual program announcements, BAAs, or other notices of funding opportunities cite terms and conditions that will apply to resultant awards. Audit requirements for the types of recipients (e.g., for-profit firms) not subject to 2 CFR part 200 are consistent with the DoDGARs."}</t>
  </si>
  <si>
    <t xml:space="preserve">(Project Grants) FY 17$170,000,000.00; FY 18 est $229,440,324.00; FY 19 Estimate Not Available  FY 16$212,730,088.00; - </t>
  </si>
  <si>
    <t>See individual BAAs for expected range of award accounts (generally vary from $50,000 to $3,000,000 over 1 to 5 year periods of performance).</t>
  </si>
  <si>
    <t>See program announcements, BAAs, or other notices of funding opportunities issued by executive agents.  The DoDGARS (as updated through DoD’s interim implementation of 2 CFR part 200 which can be found at 2 CFR part 1103) applies to DoD grants and cooperative agreements.</t>
  </si>
  <si>
    <t>Barbara OrlandoOSD does not directly execute programs within this listing.  For information about open competitions or future opportunities involving OSD funding, prospective proposers should consult the program announcements, BAAs, or other notices of funding opportunities issued by the agents that execute the program, listed below.  No central phone number is available.  Some of the agents OSD uses to execute its programs include:_x000D_
 - Army Research Office (For contact info, see listing 12.431, or http://www.arl.army.mil/)_x000D_
 - Office of Naval Research (For contact info, see listing 12.300, or http://www.onr.navy.mil)_x000D_
 - Air Force Office of Scientific Research (For contact info, see listing 12.800, or http://www.wpafb.af.mil/afrl/afosr), Arlington, VA 22203 Email:&lt; a href='mailto:barbara.j.orlando.civ@mail.mil'&gt;barbara.j.orlando.civ@mail.mil&lt;/a&gt;Phone: 000-000-0000;</t>
  </si>
  <si>
    <t xml:space="preserve">12.431 Basic Scientific Research; 12.300 Basic and Applied Scientific Research; 12.800 Air Force Defense Research Sciences Program; </t>
  </si>
  <si>
    <t>As specified in individual program announcements, BAAs, or other notices of funding opportunities. Generally, the principal evaluation and selection criteria are the technical merits of the proposed research (or research-related activity) and its potential relationship in the long term to missions of the Department of Defense. _x000D_
_x000D_
Other selection criteria vary with the nature of the specific research or research-related activity. Typical examples include: Qualifications of the principal investigator and other key personnel to perform the proposed activity; adequacy of current or planned facilities and equipment to do so; and realism and reasonableness of proposed costs.</t>
  </si>
  <si>
    <t>https://beta.sam.gov/fal/dd8e18eb861548ae94d84e10ef2c51c7/view</t>
  </si>
  <si>
    <t>Science, Technology, Engineering and Mathematics (STEM) Educational Program: Science, Mathematics And Research for Transformation (SMART)</t>
  </si>
  <si>
    <t>Science, Technology, Engineering and Mathematics (STEM)</t>
  </si>
  <si>
    <t>{"list":[{"act":{"description":"SMART Defense Education Program"},"publicLaw":{"congressCode":"109","number":"163"},"statute":{"page":"3448","volume":"119"},"USC":{"title":"10","section":"2192a"},"authorizationTypes":{"USC":true,"act":true,"statute":true,"publicLaw":true,"executiveOrder":false},"usc":{"title":"10","section":"2192a"}}]}</t>
  </si>
  <si>
    <t>To increase the intellectual capacity and proficiency of future scientists and engineers in disciplines critical to defense; and to increase the number of science, technology, engineering and mathematics (STEM) qualified individuals in the DoD workforce.</t>
  </si>
  <si>
    <t>Subject to language in any announcement for competitive procedures.</t>
  </si>
  <si>
    <t>All applicants for scholarships must be at least 18 years of age and U.S. citizens.  Applicants must be an undergraduate or graduate student majoring in a DoD-relevant STEM field.  Applicants participate in internships at DoD laboratories.  Participants will be required to obtain and/or maintain a security clearance.  Upon completion of their degree, applicants are expected to work full-time for the DoD.</t>
  </si>
  <si>
    <t>{"description":"See application (e.g. proof of citizentship, official transcripts, proof of enrollment in an accredited college or university).","isApplicable":true}</t>
  </si>
  <si>
    <t>{"description":"The application procedures for scholarships can be found at www.smartscholarship.org."}</t>
  </si>
  <si>
    <t>Award decisions will be based on a competitive selection process and availability of funds.</t>
  </si>
  <si>
    <t>{"awarded":"other","description":"Eligible individuals may receive a SMART scholarship from one to five years.","awardedDescription":"Varies depending on type of assistance."}</t>
  </si>
  <si>
    <t>[{"code":"program","isSelected":true,"description":"Quarterly and Annual Programmatic Reports"},{"code":"cash","isSelected":false,"description":""},{"code":"progress","isSelected":true,"description":"Participant reports are required."},{"code":"expenditure","isSelected":true,"description":"Quarterly and Annual Financial Reports (SF-425)."},{"code":"performanceMonitoring","isSelected":true,"description":"Participant performance reports are required (see program details)."}]</t>
  </si>
  <si>
    <t>Described in the terms and conditions of any ensuing award.</t>
  </si>
  <si>
    <t>97-0400-0-1-120;</t>
  </si>
  <si>
    <t>(Project Grants) FY 17$30,000,000.00; FY 18 est $35,000,000.00; FY 19 est $30,419,552.00; FY 16$27,000,000.00; FY 15$2,576,362.00; FY 14 est $10,000,000.00; - These figures are for scholarships to non-DoD personnel.</t>
  </si>
  <si>
    <t>{"list":[{"fiscalYear":2015,"description":"To increase the intellectual capacity and proficiency of future scientists and engineers in disciplines critical to defense; and to increase the number of science, technology, engineering and mathematics (STEM) qualified individuals in the DoD workforce. Increased the intellectual capacity and proficiency of future scientists and engineers in disciplines critical to defense; and  increased the number of science, technology, engineering and mathematics (STEM) qualified individuals in the DoD workforce."},{"fiscalYear":2014,"description":"Increased the intellectual capacity and proficiency of future scientists and engineers in disciplines critical to defense; and  increased the number of science, technology, engineering and mathematics (STEM) qualified individuals in the DoD workforce."},{"fiscalYear":2016,"description":"To increase the intellectual capacity and proficiency of future scientists and engineers in disciplines critical to defense; and to increase the number of science, technology, engineering and mathematics (STEM) qualified individuals in the DoD workforce. During FY2016, the total number of scholars that are not DoD employees was 500."},{"fiscalYear":2017,"description":"During FY2017, the total number of scholars that are not DoD employees is 750."}],"isApplicable":true}</t>
  </si>
  <si>
    <t>Please view the website at www.smartscholarship.org.</t>
  </si>
  <si>
    <t>{"flag":"appendix","description":"The Program Office is the STEM Development Office within the Office of the Assistant Secretary of Defense, Research and Engineering (OASD(R&amp;E)).\r\n\r\nInformation on scholarships can be found at www.smartscholarship.org."}</t>
  </si>
  <si>
    <t>Andrew L. Fiske800 Park Office Drive, Suite 4229, Research Triangle Park, NC 27709 Email:&lt; a href='mailto:andrew.l.fiske.civ@mail.mil'&gt;andrew.l.fiske.civ@mail.mil&lt;/a&gt;Phone: (919) 549-4338;</t>
  </si>
  <si>
    <t>Selection for beneficiaries is based on merit including (1) academic record and potential to succeed in their proposed study; (2) additional supporting documentation; and (3) commitment to Federal service and availability of funds</t>
  </si>
  <si>
    <t>https://beta.sam.gov/fal/d35827559cab420091e83d42a06702e2/view</t>
  </si>
  <si>
    <t>Legacy Resource Management Program</t>
  </si>
  <si>
    <t>DoD Legacy Program</t>
  </si>
  <si>
    <t>{"list":[{"act":{"description":"National Defense Authorization Act for Fiscal Year 1997"},"publicLaw":{"congressCode":"104","number":"201"},"USC":{"title":"10","section":"2694"},"authorizationTypes":{"USC":true,"act":true,"publicLaw":true},"usc":{"title":"10","section":"2694"}},{"act":{"description":"National Defense Authorization Act for Fiscal Year 1991"},"publicLaw":{"congressCode":"101","number":"511"},"authorizationTypes":{"act":true,"publicLaw":true}}]}</t>
  </si>
  <si>
    <t xml:space="preserve">The purpose of the DoD Legacy Program is to provide funding to help manage and sustain DoD land in the United States. Legacy is tasked with funding high priority national and regional natural and cultural resources projects that support military readiness; enhance conservation objectives; and help DOD fulfill the guiding principles of stewardship, leadership, and partnership.  Legacy funds projects that go beyond federal regulatory and statutory compliance requirements to protect and manage approximately 28 million acres of DoD land. </t>
  </si>
  <si>
    <t>COOPERATIVE AGREEMENTS;PROJECT GRANTS (CONTRACTS)</t>
  </si>
  <si>
    <t>Cultural Resources/Historic Preservation</t>
  </si>
  <si>
    <t>Successful applicants must have the ability to accept funds from DOD via cooperative agreement, contract, or MIPR.</t>
  </si>
  <si>
    <t>{"description":"We require a letter of support from any military installation with which the applicant plans to work/have access/otherwise engage. We will ask for CVs from applicants if level of expertise is unknown/unclear.","isApplicable":true}</t>
  </si>
  <si>
    <t>{"environmentalImpact":{"reports":[{"isSelected":false,"reportCode":"statement"},{"isSelected":false,"reportCode":"assessment"},{"isSelected":false,"reportCode":"ExecutiveOrder12372"},{"isSelected":true,"reportCode":"otherRequired"}]},"description":"Any projects that would require military installation access/approval/coordination must include appropriate letters of support for the full proposal submittal. "}</t>
  </si>
  <si>
    <t>{"description":"Full application procedures are available on the Legacy Tracker, www.dodlegacy.org"}</t>
  </si>
  <si>
    <t>Full award procedures are available on the Legacy Tracker, www.dodlegacy.org</t>
  </si>
  <si>
    <t>From time of pre-proposal submittal. We typically notify successful pre-proposal applicants to submit full proposals within 90-120 days of submittal.</t>
  </si>
  <si>
    <t xml:space="preserve">There is no appeals process. Decision's of the Legacy Program are final. </t>
  </si>
  <si>
    <t>All continuing project require submittal of an annual funding request during the regular proposals submittal period._x000D_
Typically, we do not fund projects for more than 3-4 years.</t>
  </si>
  <si>
    <t>{"awarded":"other","description":"Funding is available on a fiscal year basis.  All funds must be obligated within the FY for which they are awarded. Goal is 80% expenditure of funds within 18 months of receipt. Requirement is for all funds to be expended within 5 years of receipt. ","awardedDescription":"Some contracts receive pro rate funding on a monthly basis.\r\nMost projects receive funding upon submittal of invoices. "}</t>
  </si>
  <si>
    <t>[{"code":"program","isSelected":false},{"code":"cash","isSelected":false},{"code":"progress","isSelected":true,"description":"Progress reports are required every 6 months, or as requested by the Program office. "},{"code":"expenditure","isSelected":false},{"code":"performanceMonitoring","isSelected":false}]</t>
  </si>
  <si>
    <t>97-5010-0-1-120;</t>
  </si>
  <si>
    <t>(Cooperative Agreements) FY 14$4,478,500.00; FY 16 est $4,668,000.00; FY 15 est $2,624,000.00;</t>
  </si>
  <si>
    <t>Most funded projects range between $40,000 and $150,000.</t>
  </si>
  <si>
    <t>{"list":[{"fiscalYear":2014,"description":"All past and current projects are listed www.dodlegacy.org under the projects section. All releasable products are posted on http://www.denix.osd.mil"}],"isApplicable":false}</t>
  </si>
  <si>
    <t xml:space="preserve">Proposal submittal and project management Guidelines are posted on www.dodlegacy.org._x000D_
All products are also posted on www.denix.osd.mil_x000D_
</t>
  </si>
  <si>
    <t>{"flag":"none","description":"Contact the Legacy Program support contractor. Contact information is at www.dodlegacy.org"}</t>
  </si>
  <si>
    <t>L, Peter BoiceOffice of the Deputy Under Secretary of Defense/Installations and Environment/ESOH_x000D_
4800 Mark Center Drive, Suite 16G14_x000D_
, Alexandria, VA 22352 Email:&lt; a href='mailto:l.p.boice.civ@mail.mil'&gt;l.p.boice.civ@mail.mil&lt;/a&gt;Phone: 5713726905;</t>
  </si>
  <si>
    <t>http://www.dodlegacy.org</t>
  </si>
  <si>
    <t>Fiscal Year2016: The RFP for FY 2016 will be issued in February 2016. Check the Legacy website for more information. Fiscal Year2014: Summary information for all past fiscal years, 1997-2014, may be found at http://www.dodlegacy.org under the products section.Fiscal Year2015: Information on FY 2015 funded projects will be posted when available.</t>
  </si>
  <si>
    <t>Projects are screened based on whether they meet legislative criteria and current military and natural or cultural resources management needs. They are prioritized based on such criteria as specific relevance, transferability, broad applicability, return on investment, presence of matching funds, and past performance of PI.</t>
  </si>
  <si>
    <t>Mar 20,2015</t>
  </si>
  <si>
    <t>https://beta.sam.gov/fal/9bb7f705ccea412d96420f0ebe00af2b/view</t>
  </si>
  <si>
    <t>Donations/Loans of Obsolete DOD Property</t>
  </si>
  <si>
    <t>{"list":[{"act":{"description":" 10 U.S.C. 2572; 10 U.S.C. 7308; 10 U.S.C. 7545. \n"},"authorizationTypes":{"USC":false,"act":true,"statute":false,"publicLaw":false,"executiveOrder":false}}]}</t>
  </si>
  <si>
    <t>To donate or lend obsolete combat material to veterans' organizations, soldiers' monument associations, State museums, incorporated museums, and incorporated municipalities.</t>
  </si>
  <si>
    <t>USE OF PROPERTY, FACILITIES, AND EQUIPMENT</t>
  </si>
  <si>
    <t>Veterans' organizations recognized by the Office of the Deputy Under Secretary of Defense (LIMDM); museums operated and maintained for education purposes only and which are tax- exempt; and incorporated municipalities. The Department of the Navy donates or loans additional types of condemned or obsolete material and obsolete, condemned or captured vessels to States, Territories, Commonwealths, or possessions of the United States, political subdivisions or municipal incorporations thereof, the District of Columbia, the Canal Zone, libraries, historical societies, educational institutions whose graduates or students fought in World War I or World War II, recognized veterans organizations and to nonprofit organizations operated and maintained for educational purposes only.</t>
  </si>
  <si>
    <t>Veterans' organizations recognized by the Office of the Deputy Under Secretary of Defense (LIMDM); museums operated and maintained for education purposes only and are tax-exempt; and incorporated municipalities.</t>
  </si>
  <si>
    <t>{"description":"Application for donations or loans will be made to the Secretary of the Military Department which has control of the desired items in accordance with prescribed procedures. Donation of material under 10 U.S.C. 7308 and 10 U.S.C. 7545 requires referral to Congress."}</t>
  </si>
  <si>
    <t>{"flag":"yes","description":"Requests must be received before items are reported for sale or other scheduled disposal action.","list":[]}</t>
  </si>
  <si>
    <t>null;</t>
  </si>
  <si>
    <t xml:space="preserve">(Not Applicable) FY 07 Estimate Not Available  FY 08 Estimate Not Available  FY 09 Estimate Not Available  - FY 07 est not reported; FY 08 est not reported; and FY 09 est not reported.  Note:  No current information provided by Agency. 
</t>
  </si>
  <si>
    <t>Defense Utilization and Disposal Manual (DOD 4160.21-M, Chapter X, paragraphs F and G and Attachments 20 through 28).</t>
  </si>
  <si>
    <t>{"flag":"none","description":"Nearest military installation for general information on the subject. Requests which cannot be handled at the local level should be referred to the appropriate departmental headquarters."}</t>
  </si>
  <si>
    <t>Appropriate Military Department, Pentagon, Washington, DC 20301. , , ;</t>
  </si>
  <si>
    <t xml:space="preserve">39.003 Donation of Federal Surplus Personal Property; 39.007 Sale of Federal Surplus Personal Property; </t>
  </si>
  <si>
    <t>https://beta.sam.gov/fal/68155591fb0d2af9a32adf7f0314b512/view</t>
  </si>
  <si>
    <t>Past Conflict Accounting</t>
  </si>
  <si>
    <t>Defense POW/MIA Accounting Agency (DPAA) Past Conflict Accounting Grants and Cooperative Agreements Program (DPAA GCAP)  NOTE This is a new program.</t>
  </si>
  <si>
    <t>DEFENSE POW/MIA ACCOUNTING AGENCY (DPAA), DEPARTMENT OF DEFENSE</t>
  </si>
  <si>
    <t>{"list":[{"act":{"description":"National Defense Authorization Act for Fiscal Year 2015, Section 916 of Public Law 113-291"},"publicLaw":{"congressCode":"113","number":"291"},"USC":{"title":"10","section":"1501a"},"authorizationTypes":{"USC":true,"act":true,"statute":false,"publicLaw":true,"executiveOrder":false},"usc":{"title":"10","section":"1501a"}}]}</t>
  </si>
  <si>
    <t>The United States has made a sacred promise to its citizens that it will bring home with dignity all those who have served. DPAA is responsible for determining the fate of our missing and, where possible, recovering and identifying those who have made the ultimate sacrifice on behalf of a grateful nation._x000D_
This program facilitates efforts to provide the fullest possible accounting for missing Department of Defense personnel from past conflicts and to provide answers to their families and the nation.</t>
  </si>
  <si>
    <t>Applicants can be any private entity. A private entity is defined as any self-sustaining, non-Federal person or organization, established, operated, and controlled by any individual(s) acting outside the scope of any official capacity as officers, employees, or agents of the Federal Government</t>
  </si>
  <si>
    <t>Beneficiaries of an assistance award can be any private entity which is defined as any self-sustaining, non-Federal person or organization, established, operated, and controlled by any individual(s) acting outside the scope of any official capacity as officers, employees, or agents of the Federal Government.</t>
  </si>
  <si>
    <t>{"description":"Credentials may be required in some instances, for example when a grant is issued that will entail field work requiring an archeologist or forensic anthropologist to ensure an excavation is conducted in accordance with applicable medico-legal standards.  Applicants will submit evidence that all proposed entities and personnel are qualified and capable of performing such specified tasks or projects which may require certain scientific or other technical training/certification.","isApplicable":true}</t>
  </si>
  <si>
    <t>Applicant should submit proposals as provided for in the relevant announcement.  Merit based procedures will be used for award decisions and evaluators will use the evaluation criteria set forth in the announcement to determine if the application meets the pertinent requirements and merits an award.</t>
  </si>
  <si>
    <t>A representative range required to approve or disapprove a proposal is 90 to 120 days, however, awards relating to higer priority projects will generally take less time.</t>
  </si>
  <si>
    <t>Any appeal should be submitted to the DPAA Headquarters designated Point of Contact for consideration by the appointed Senior Executive Service appellate authority.</t>
  </si>
  <si>
    <t xml:space="preserve">Provisions applicable to appeal procedures will be set out in the pertinent announcement. </t>
  </si>
  <si>
    <t>{"awarded":"quarterly","description":"The period of time the assistance will be available will generality be one year but this will be specified in the pertinent announcement as well as in the terms and conditions of the award.  Likewise, any restrictions placed on the time permitted to spend the money awarded will be specified in the announcement and the award. Method of awarding/releasing assistance: quarterly unless otherwise specified in the announcement/award. "}</t>
  </si>
  <si>
    <t>[{"code":"program","isSelected":true,"description":"Required reporting will be specified in the announcement and the award.  Required progress reporting will be specified in the announcement and the award. Required expenditure reporting will be specified in the announcement and the award, as will be provision regarding required monitoring. "},{"code":"cash","isSelected":false},{"code":"progress","isSelected":true,"description":"Required reporting will be specified in the announcement and the award. Required progress reporting will be specified in the announcement and the award. Required expenditure reporting will be specified in the announcement and the award, as will be provision regarding required monitoring.   "},{"code":"expenditure","isSelected":true,"description":"Required reporting will be specified in the announcement and the award.  Required progress reporting will be specified in the announcement and the award. Required expenditure reporting will be specified in the announcement and the award, as will be provision regarding required monitoring. "},{"code":"performanceMonitoring","isSelected":true,"description":"Required reporting will be specified in the announcement and the award. Required progress reporting will be specified in the announcement and the award. Required expenditure reporting will be specified in the announcement and the award, as will be provision regarding required monitoring. "}]</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</si>
  <si>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
  </si>
  <si>
    <t>Record keeping requirements will be according to the terms and conditions of the award, which will include appropriate provisions related to recipient records required by the Code of Federal Regulations..</t>
  </si>
  <si>
    <t>97-0100-0-1-818;</t>
  </si>
  <si>
    <t xml:space="preserve">(Cooperative Agreements (Discretionary Grants)) FY 19 est $500,000.00; FY 17 Estimate Not Available  FY 18 est $250,000.00; - As this is a new program, DPAA will need to evaluate the usefulness of grants and cooperative agreement to develop refined plans and budgets. </t>
  </si>
  <si>
    <t>Not yet defined as this is a new program.</t>
  </si>
  <si>
    <t>See www.DPAA.mil for general information on the past conflict accounting mission and information about opportunities to help determine the fate of those who made the ultimate sacrifice.</t>
  </si>
  <si>
    <t>George R Gillette2300 Defense Pentagon_x000D_
, Washington , DC 20301 Email:&lt; a href='mailto:george.r.gillette.civ@mail.mil'&gt;george.r.gillette.civ@mail.mil&lt;/a&gt;Phone: 7036991191;</t>
  </si>
  <si>
    <t>http://www.dpaa.mil</t>
  </si>
  <si>
    <t>Evaluation criteria will be set forth in the announcement.  Typical criteria will include:  (1) overall technical and scientific merit; (2) potential contribution to stated goals and objectives identified in the announcement; (3) applicants capabilities, experience and demonstrated expertise; (4) plans and resource to accomplish the pertinent objectives stated in the announcement; and (5) cost realism.</t>
  </si>
  <si>
    <t>May 09,2018</t>
  </si>
  <si>
    <t>https://beta.sam.gov/fal/d082323e3f4c731e226136c51786f6cd/view</t>
  </si>
  <si>
    <t>Uniformed Services University Medical Research Projects</t>
  </si>
  <si>
    <t>Uniformed Services University (USU)</t>
  </si>
  <si>
    <t>UNIFORMED SERVICES UNIVERSITY OF THE HEALTH SCIENCES  (USUHS), DEPARTMENT OF DEFENSE</t>
  </si>
  <si>
    <t>{"list":[{"act":{"description":"10 U.S.C. 2113 (J) (1) (A)"},"publicLaw":{"congressCode":"92","number":"426"},"authorizationTypes":{"USC":false,"act":true,"statute":false,"publicLaw":true,"executiveOrder":false}}]}</t>
  </si>
  <si>
    <t>The University is authorized by statue (10 U.S.C. 2113) to enter into grant agreements on a sole-source basis with the Henry M. Jackson Foundation to carry out cooperative enterprises in medical research, medical consultation and medical education.</t>
  </si>
  <si>
    <t>Used for medical research and education grants</t>
  </si>
  <si>
    <t xml:space="preserve">Available to USU Scientists/Researchers </t>
  </si>
  <si>
    <t>{"description":"An application","isApplicable":false}</t>
  </si>
  <si>
    <t xml:space="preserve">- PI directs funding info to USU Finance (FMG) who will initiate the USU award process_x000D_
- FMG records &amp; prepares funding acceptance documents and forwards to Sponsored Prog._x000D_
- USU Grants Office (GRT) reviews document and returns to FMG to complete acceptance_x000D_
- GRT issues a notice letter to inform PI and awardee that funds have arrived_x000D_
- Awardee sends official request for funds to GRT who prepares draft award for USU review_x000D_
- GRT coordinates the internal review process (scientific, legal, and program analysis) of awardee's official application. GRT obligates funds and sends fully executed award to awardee and PI _x000D_
</t>
  </si>
  <si>
    <t>{"awarded":"other","description":"30 - 90 days","awardedDescription":"OST reimbursement &amp; advance payment"}</t>
  </si>
  <si>
    <t>[{"code":"program","isSelected":true,"description":"Program reports"},{"code":"cash","isSelected":false},{"code":"progress","isSelected":true,"description":"Annual Progress Reports"},{"code":"expenditure","isSelected":true,"description":"Expenditure reports"},{"code":"performanceMonitoring","isSelected":false}]</t>
  </si>
  <si>
    <t xml:space="preserve">Annual Progress Reports on anniversary date of award </t>
  </si>
  <si>
    <t>97-1013-0-1-885;</t>
  </si>
  <si>
    <t>(Salaries and Expenses) FY 16 est $220,000,000.00; FY 15 est $45,000,000.00; FY 14$224,421,949.00; - Estimates are the total amount of awarded dollars.</t>
  </si>
  <si>
    <t>Range:  $50K  -  $80M_x000D_
Average:  $1.5M</t>
  </si>
  <si>
    <t>Ken Bell4301 Jones Bridge Road, Bethesda, MD 20814 Email:&lt; a href='mailto:kbell@usuhs.mil'&gt;kbell@usuhs.mil&lt;/a&gt;Phone: 301-295-3861;</t>
  </si>
  <si>
    <t>http://www.usuhs.mil</t>
  </si>
  <si>
    <t>Aug 11,2011</t>
  </si>
  <si>
    <t>https://beta.sam.gov/fal/f2697be62b23e75eef05e7ee425e2971/view</t>
  </si>
  <si>
    <t>Defense Production Act Title III (DPA Title III)</t>
  </si>
  <si>
    <t>DPA Title III</t>
  </si>
  <si>
    <t>{"list":[{"act":{"description":"50 U.S.C. App. section § 4501 et seq. "},"publicLaw":{"congressCode":"111","number":"67"},"USC":{"title":"50","section":"2061"},"executiveOrder":{"description":"13603EO"},"authorizationTypes":{"USC":true,"act":true,"statute":false,"publicLaw":true,"executiveOrder":true},"usc":{"title":"50","section":"2061"}}]}</t>
  </si>
  <si>
    <t>To create, maintain, protect, expand, or restore domestic industrial base capabilities essential for the national defense.</t>
  </si>
  <si>
    <t>COOPERATIVE AGREEMENTS;PROJECT GRANTS;DIRECT LOANS</t>
  </si>
  <si>
    <t xml:space="preserve">The Title III Office makes the determination of applicant eligibility and assistance types based on the criticality of the national defense need and availability of funds.  </t>
  </si>
  <si>
    <t xml:space="preserve">The Title III Office makes the determination for beneficiary eligibility based on the criticality of need and availability of funds. </t>
  </si>
  <si>
    <t>{"description":"All responsible domestic sources will be considered by the Government.  If applicable, necessary actions may be taken to protect the national security of the United States.\r\n\r\nDOMESTIC SOURCE.— The term “domestic source” means a business concern— ``(A) that performs in the United States or Canada substantially all of the research and development, engineering, manufacturing, and production activities required of such business concern under a contract with the United States relating to a critical component or a critical technology item; and``(B) that procures from business concerns described in subparagraph (A) substantially all of any components and assemblies required under a contract with the United States relating to a critical component or critical technology item","isApplicable":true}</t>
  </si>
  <si>
    <t>{"environmentalImpact":{"reports":[{"isSelected":true,"reportCode":"statement"},{"isSelected":false,"reportCode":"assessment"},{"isSelected":false,"reportCode":"ExecutiveOrder12372"},{"isSelected":true,"reportCode":"otherRequired"}]},"description":"Environmental impact information is not required for this program. This program is excluded from coverage under E.O. 12372.\r\n"}</t>
  </si>
  <si>
    <t>{"description":"Uniform Administrative Requirements, Cost Principles, and Audit Requirements for Federal Awards applies to this program. 2 CFR 200 may apply, depending on the type of recipient and assistance instrument.  General application submission procedures for this program are provided under a Broad Area Announcement (BAA) with more specific procedures provided under project-specific announcements."}</t>
  </si>
  <si>
    <t>General award procedures for this program (i.e., Proposal Acceptance and project initiation) are provided under project-specific announcements in FedBizOpps (a synopsis and link to FedBizops will be posted to grants.gov).  Directions for submission, review and selection are outlined in the BAA.</t>
  </si>
  <si>
    <t>As described under BAA criteria, under BAA project-specific announcements, and under individual FOAs.</t>
  </si>
  <si>
    <t>{"types":{"moe":false,"formula":false,"matching":true},"matching":{"requirementFlag":"voluntary","percent":"50","description":"50% Recipient contribution to the maximum extent practicable depending on assistance instrument and BAA directions."}}</t>
  </si>
  <si>
    <t>{"awarded":"other","description":"Typical projects undergo a five (5) year period of performance (3 years execution and 2 years performance monitoring).  Projects may be fully funded or incrementally funded in distinct phases.","awardedDescription":"May be fully funded or incrementally funded."}</t>
  </si>
  <si>
    <t>[{"code":"program","isSelected":true,"description":"Reporting requirements will be specific to the individual agreements awarded but, at a minimum will include monthly cost/financial, schedule and technical performance reports; quarterly project management and equipment installation and tracking reports; and quarterly business reports as well as an annual forecast for the industrial capacity being improved.  The requirement to use the SF 425, Federal Financial Report, will be specified in the individual agreement.\r\n\r\nProject reports, at a minimum, will include monthly cost/financial, schedule and technical performance reports; quarterly project management and equipment installation and tracking reports; and quarterly business reports as well as an annual forecast for the industrial capacity being improved."},{"code":"cash","isSelected":true,"description":"Financial Statement requirements will be specific to the requirements set forth under the individual agreements awarded.  Examples may include the following: SF 425 Federal Financial Report."},{"code":"progress","isSelected":true,"description":"Progress report requirements will be specific to the requirements set forth under the individual agreements awarded."},{"code":"expenditure","isSelected":true,"description":"Expenditure report requirements will be specific to the requirements set forth under the individual agreements awarded."},{"code":"performanceMonitoring","isSelected":true,"description":"Performance monitoring report requirements will be specific to the requirements set forth under the individual agreements awarded."}]</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</si>
  <si>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2 CFR 200, Subpart F – Audits Requirements may apply"}</t>
  </si>
  <si>
    <t>Federal agency report requirements will be specific to the requirements set forth under the individual agreements awarded.</t>
  </si>
  <si>
    <t>12-3222-2-2-222;</t>
  </si>
  <si>
    <t>(Cooperative Agreements) FY 19 Estimate Not Available  FY 17 est $44,000,000.00; FY 16 FY 18 est $0.00; - This the first CFDA specifically for DPA Title III program.</t>
  </si>
  <si>
    <t xml:space="preserve">Awarding authorities and terms and conditions will be specific to the individual agreements awarded. </t>
  </si>
  <si>
    <t>{"flag":"appendix","description":"The points of contact of the cognizant regional or local office soliciting a particular project and a point of contact for each project announcement will be provided in that particular announcement."}</t>
  </si>
  <si>
    <t>Travis T. ClemonsACC-NJ-ET_x000D_
1 Buffington St., Bldg. 40_x000D_
Benet Laboratories, Watervliet, NY 12189 Email:&lt; a href='mailto:travis.t.clemons.civ@mail.mil'&gt;travis.t.clemons.civ@mail.mil&lt;/a&gt;Phone: 5182665100;</t>
  </si>
  <si>
    <t>http://www.businessdefense.gov/Programs/DPA-Title-III</t>
  </si>
  <si>
    <t xml:space="preserve">93.043 Special Programs for the Aging, Title III, Part D, Disease Prevention and Health Promotion Services; </t>
  </si>
  <si>
    <t>Selection criteria will be specific to the requirements set forth under the BAA, BAA specific project announcements, and under individual FOAs.</t>
  </si>
  <si>
    <t>Feb 02,2018</t>
  </si>
  <si>
    <t>https://beta.sam.gov/fal/e2ec4254f012ca320021b87858ff318f/view</t>
  </si>
  <si>
    <t>Air Force Defense Research Sciences Program</t>
  </si>
  <si>
    <t>DEPT OF THE AIR FORCE, DEPARTMENT OF DEFENSE</t>
  </si>
  <si>
    <t>{"list":[{"act":{"description":"10 U.S.C. 2358, as amended; 10 U.S.C. 2371, as amended\r\n"},"authorizationTypes":{"USC":false,"act":true,"statute":false,"publicLaw":false,"executiveOrder":false}}]}</t>
  </si>
  <si>
    <t>To maintain technological superiority in the scientific areas relevant to Air Force needs; to prevent technological surprise to our nation and create it for our adversaries; to maintain a strong research infrastructure composed of Air Force laboratories, industry, and universities; and to complement the national research effort.</t>
  </si>
  <si>
    <t>Private/public educational institutions; other private/public nonprofit organizations which are operated primarily for scientific, educational, or similar purposes in the public interest, and commercial concerns.</t>
  </si>
  <si>
    <t>{"description":"Award is subject to: 1) receipt of applicable/acceptable certifications and representations; 2) having a current registration in the System for Award Management (SAM) (www.sam.gov); 3), the applicant, its principals, proposed subrecipients/principals, not appearing in SAM Exclusions as currently debarred, suspended, or otherwise ineligible; and 4) meeting other requirements specified in the program announcements.  ","isApplicable":true}</t>
  </si>
  <si>
    <t>{"environmentalImpact":{"reports":[{"isSelected":false,"reportCode":"statement"},{"isSelected":false,"reportCode":"assessment"},{"isSelected":false,"reportCode":"ExecutiveOrder12372"},{"isSelected":true,"reportCode":"otherRequired"}]},"description":"2 CFR 200, Uniform Administrative Requirements, Cost Principles, and Audit Requirements for Federal Awards applies to this program.  Research proposals shall be prepared in accordance with instructions in individual program announcements. See Grants.gov (www.grants.gov).  "}</t>
  </si>
  <si>
    <t>{"description":"Research proposals shall be prepared in accordance with instructions in individual program announcements.  See Grants.gov (www.grants.gov)."}</t>
  </si>
  <si>
    <t>Awards decisions will be based on a competitive selection of proposals resulting from a peer and/or scientific review.</t>
  </si>
  <si>
    <t>Contact the appropriate regional contracting office.</t>
  </si>
  <si>
    <t>{"awarded":"lump","description":"Up to five years. Awards will be incrementally funded. "}</t>
  </si>
  <si>
    <t>[{"code":"program","isSelected":true,"description":"FinancialCost/PerformanceTechnical  Progress Reports. Reports of expenditures. Cost/Technical progress. Cost. Continuous monitoring throughout the effort."},{"code":"cash","isSelected":true,"description":"Yes in accordance with individual awards"},{"code":"progress","isSelected":true,"description":"Cost/Programmatic (Technical) progress "},{"code":"expenditure","isSelected":true,"description":"Cost"},{"code":"performanceMonitoring","isSelected":true,"description":"Continuous monitoring throughout the effort."}]</t>
  </si>
  <si>
    <t xml:space="preserve">Record keeping requirements are in accordance with the terms and conditions of the award, which will include appropriate provisions related to recipient records that are required by the Department of Defense Grants and Agreements Regulations (DoDGARs). </t>
  </si>
  <si>
    <t>57-3600-0-1-051;57-3600-0-1-051;</t>
  </si>
  <si>
    <t>(Project Grants (Cooperative Agreements)) FY 14$639,104,798.00; FY 15$472,800,241.00; FY 18 est $500,000,000.00; FY 16$551,893,764.00; FY 17 est $500,000,000.00;</t>
  </si>
  <si>
    <t>The DoDGARS (as updated through DoD’s interim implementation of 2 CFR part 200 which can be found at 2 CFR part 1103) applies to DoD grants and cooperative agreements. Also see individual program announcements.</t>
  </si>
  <si>
    <t>{"flag":"appendix","description":"Air Force Office of Scientific Research, 875 North Randolph Street, Arlington VA 22203, 703-588-1930; \r\nAir Force Research Laboratory, Bldg 45, 2130 8th Street, Wright-Patterson AFB OH 45433-7541, 937-713-9798; \r\nAir Force Research Laboratory, 3550 Aberdeen Ave SE, Kirtland AFB NM 87117-5773, 505-846-4979; \r\nAir Force Research Laboratory, 26 Electronic Parkway, Rome NY 13441-4514, 315-330-7748; \r\nAir Force Research Laboratory, 203 West Eglin Blvd, Bldg 300, Eglin AFB FL 32542-6810, 850-882-4295\r\n"}</t>
  </si>
  <si>
    <t>Jeanette Snyder1060 Air Force Pentagon, 4C149, Washington, DC 20330 Email:&lt; a href='mailto:jeanette.m.snyder4.civ@mail.mil'&gt;jeanette.m.snyder4.civ@mail.mil&lt;/a&gt;Phone: 5712562405;</t>
  </si>
  <si>
    <t>http://www.af.mil</t>
  </si>
  <si>
    <t>https://beta.sam.gov/fal/1e2f4b1d83d86e81c95b141388147c66/view</t>
  </si>
  <si>
    <t>Air Force Academy Athletic Programs</t>
  </si>
  <si>
    <t>{"list":[{"act":{"description":"10 U.S.C 9362, as amended"},"authorizationTypes":{"act":true}}]}</t>
  </si>
  <si>
    <t>To operate and support the United States Air Force Academy athletic program.</t>
  </si>
  <si>
    <t>Per 10 U.S.C. 9362, the Secretary of the Air Force may, in accordance with the laws of the State of Incorporation, establish a corporation to support the athletic programs of the Academy.  There is only 1 eligible entity, the Air Force Academy Athletic Corporation, a 501(c)(3) nonprofit, incorporated in the state of Colorado, and per 10 USC 9362 the Secretary of the Air Force may enter into cooperative agreements with the corporation for the purposes related to the athletic programs of the Academy.</t>
  </si>
  <si>
    <t>{"description":"Not Applicable."}</t>
  </si>
  <si>
    <t>10 U.S.C. 9362</t>
  </si>
  <si>
    <t>Contact Contracting Office</t>
  </si>
  <si>
    <t>{"awarded":"lump","description":"Up to five years"}</t>
  </si>
  <si>
    <t>[{"code":"program","isSelected":false,"description":""},{"code":"cash","isSelected":true,"description":"As indicated in announcement and subsequent award"},{"code":"progress","isSelected":true,"description":"As indicated in announcement and subsequent award"},{"code":"expenditure","isSelected":true,"description":"Required to verify direction and proper funds categorical allocation or sharing of agreement"},{"code":"performanceMonitoring","isSelected":true,"description":"To ensure success of objectives or proper administration as necessary"}]</t>
  </si>
  <si>
    <t>57-3400-0-0-000;</t>
  </si>
  <si>
    <t>(Cooperative Agreements) FY 17$9,046,700.00; FY 18 est $9,046,700.00; FY 19 est $10,400,000.00; FY 16$14,700,000.00; - Estimate $51M obligation against FA7000-13-2-0015 over a five-year period.</t>
  </si>
  <si>
    <t>Not available</t>
  </si>
  <si>
    <t>{"list":[{"fiscalYear":2016,"description":"See narrative for Fiscal Year 2017 projection. See FY17 narrative"},{"fiscalYear":2017,"description":"A five-year Cooperative Agreement (2013-2018) was issued and the funding provided supports the athletic programs of the United States Air Force Academy, in the form of public education, military training programs; athletic program development, organization and support; character and leadership education and development; and pre-candidate, cadet and staff motivation for a lifetime of service through physical and mentally challenging physical education and fitness programs. Within the cooperative agreement there are 6 requirement/objectives: Coaching and Sports Involvement; Recruiting; Logistics; Ticketing; Sports Conference Administration Involvement; and Civic Outreach."},{"fiscalYear":2018,"description":"The original, existing cooperative agreement, which is the only cooperative agreement ever awarded under this statute, was awarded in 2013.  The CA specified the original performance period(s) to include a one year basic period and four additional one-year optional performance periods (annual funding periods) with annual Air Force approval of the CA program considerations. In 2018, the Assistant Secretary of the Air Force for Manpower and Reserve Affairs (SAF/MR) approved extending the current five year CA indefinitely, based on approval of current program considerations, a continuing need and the annual incremental funding allocated for this program. Each year’s annual funding period (incremental funding) is determined by the previous year's funded amount, an agreed to revised budget, and available appropriated funding (APF) and funding from revenue activities which are assigned in the program objectives. The SecAF delegated all authorities to SAF/MR, which includes the approval of the funding vehicle (the CA), the program considerations, and the responsibility for overseeing the AFAAC business activities. APF amounts associated with the CA are expected to grow, consistent with an inflation average of 6%. The program will continue in FY 2019 and beyond."}],"isApplicable":true}</t>
  </si>
  <si>
    <t>{"flag":"appendix","description":"10 CONS/LGC, 8110 Industrial Drive, Suite 103, USAF Academy CO 80840-2315"}</t>
  </si>
  <si>
    <t>Venton Lamont1060 Air Force Pentagon, 4C149, Washington, DC 20330 Email:&lt; a href='mailto:venton.j.lamont.civ@mail.mil'&gt;venton.j.lamont.civ@mail.mil&lt;/a&gt;Phone: 5712562422;</t>
  </si>
  <si>
    <t>http://www.airforce.com</t>
  </si>
  <si>
    <t>May 12,2012</t>
  </si>
  <si>
    <t>https://beta.sam.gov/fal/63e699528cc543c2bcf3e86aa85e3d9e/view</t>
  </si>
  <si>
    <t>Air Force Medical Research and Development</t>
  </si>
  <si>
    <t xml:space="preserve">To enhance the health, safety, readiness, and performance of Air Force personnel through applied medical research and advanced development executed largely through grants, cooperative agreements, and contracts with civilian educational and research institutions/organizations. </t>
  </si>
  <si>
    <t>COOPERATIVE AGREEMENTS;PROJECT GRANTS (COOPERATIVE AGREEMENTS OR CONTRACTS)</t>
  </si>
  <si>
    <t xml:space="preserve">Applicants must be an institution/organization. Applications will not be accepted from individuals.  </t>
  </si>
  <si>
    <t>{"description":"Applicants must furnish evidence of legal authorization, financial and managerial capability as well as a certification of compliance with Federal, State, and local environmental laws, ordinances and regulations. ","isApplicable":true}</t>
  </si>
  <si>
    <t xml:space="preserve">Merit-based competitive procedures are utilized in accordance with notices of funding opportunities, such notices are typically called Program Announcements (PAs) or Broad Agency Announcements (BAAs). Proposals are evaluated by in-house committee and extramural review committees against the evaluation criteria listed in the Broad Agency Announcement (BAA) or Program Announcement (PA). The final stage of evaluation is the establishment of an order of merit in which all competing proposals are ranked on the basis of their respective military relevance and scientific merit evaluations. Award amount will be negotiated with those proposals recommended for funding. Awards depend upon the availability of funds and the priority which the Air Force determines to exist at the time of award. </t>
  </si>
  <si>
    <t xml:space="preserve">Once a grant or cooperative agreement is awarded, any follow-on research proposal is treated as a new request. Follow-on work should allow for the review time noted above. </t>
  </si>
  <si>
    <t>{"awarded":"other","description":"Assistance programs are normally available for work efforts that will be concluded within 3 years (36 months) from the date of award.  ","awardedDescription":"Payments are made in accordance with the terms and conditions of the award, which will comply with the DoD Grant and Agreement Regulations (DoDGARs).\r\n"}</t>
  </si>
  <si>
    <t>[{"code":"program","isSelected":true,"description":"Federal Financial Report\r\nIn-Progress Review\r\nProgram Management Review\r\nInterim and Final Performance Report\r\nReports of Government Furnished Property in possession of or acquired by the awardee"},{"code":"cash","isSelected":true,"description":"Federal Financial Report"},{"code":"progress","isSelected":true,"description":"Federal Financial Report\r\nIn-Progress Review\r\nProgram Management Review\r\nInterim Performance Report"},{"code":"expenditure","isSelected":true,"description":"Federal Financial Report"},{"code":"performanceMonitoring","isSelected":true,"description":"Periodic Program Performance review in the form of Program Management Reviews on an annual basis as well as In-Progress Reviews that are scheduled on an ad-hoc / as needed basis. Interim performance reports"}]</t>
  </si>
  <si>
    <t>97-0130-7-1-833;</t>
  </si>
  <si>
    <t>(Project Grants (Cooperative Agreements or Contracts)) FY 17 est $6,150,000.00; FY 15$3,410,625.00; FY 16 est $3,200,000.00;</t>
  </si>
  <si>
    <t>Projects from $50,000.00 to $5,000,000.00.  Average award is $750,000.00</t>
  </si>
  <si>
    <t>Command's Broad Agency Announcement (BAA) or Program Announcements (PAs) provide program information, applicable regulations, and guidance for submitting applications. The BAA and PAs can be viewed at the Grants.gov website.</t>
  </si>
  <si>
    <t>BRIAN D. MCCARTY7700 ARLINGTON BLVD_x000D_
SUITE 3NW200, FALLS CHURCH, VA 22042 Email:&lt; a href='mailto:brian.d.mccarty2.civ@mail.mil'&gt;brian.d.mccarty2.civ@mail.mil&lt;/a&gt;Phone: (703) 681-7111;</t>
  </si>
  <si>
    <t xml:space="preserve">Proposals are selected for funding based on the evaluation criteria listed in the Command's Broad Agency Announcement (BAA) or Program Announcements (PAs). The BAA and PAs can be viewed at the Grants.gov website. </t>
  </si>
  <si>
    <t>Apr 10,2015</t>
  </si>
  <si>
    <t>https://beta.sam.gov/fal/1d1c95a1c70a7b3f67828278920d4b9f/view</t>
  </si>
  <si>
    <t>Civil Air Patrol Program</t>
  </si>
  <si>
    <t>{"list":[{"act":{"description":"NDAA FY2001, Public Law 106-398, Title X, Section 1090"},"statute":{"page":"","volume":""},"USC":{"title":"10 USC  Ch. 909 Civil Air Patrol","section":"9441 - 9448"},"authorizationTypes":{"USC":true},"usc":{"title":"10 USC  Ch. 909 Civil Air Patrol","section":"9441 - 9448"}}]}</t>
  </si>
  <si>
    <t>The purposes of the Civil Air Patrol are: to encourage and aid citizens of the United States in contributing their efforts, services, and resources in developing aviation and in maintaining air supremacy; to encourage and develop by example the voluntary contribution of private citizens to the public welfare; to provide aviation education and training especially to its senior and cadet members; to encourage and foster civil aviation in local communities; to provide an organization of private citizens with adequate facilities to assist in meeting local and national emergencies; and to assist the Department of the Air Force in fulfilling its noncombat programs and missions.</t>
  </si>
  <si>
    <t xml:space="preserve">Any awards under this program will be made on a noncompetitive basis to the Civil Air Patrol, a nonprofit corporation that is federally chartered under section 40301 of title 36, as provided in 10 U.S.C. 9441-9448. </t>
  </si>
  <si>
    <t>Beneficiary identified in statute</t>
  </si>
  <si>
    <t>{"description":"Award is subject to: 1) receipt of applicable/acceptable certifications and representations; 2) having a current registration in the System for Award Management (SAM) (www.sam.gov); 3), the applicant, its principals, proposed subrecipients/principals, not appearing in SAM Exclusions as currently debarred, suspended, or otherwise ineligible; and 4) any other requirements in the application request.","isApplicable":true}</t>
  </si>
  <si>
    <t>{"description":"Application requirements will be coordinated with the applicant before award."}</t>
  </si>
  <si>
    <t xml:space="preserve">See Section 081, Applicant Eligibility </t>
  </si>
  <si>
    <t>{"awarded":"quarterly","description":"Five Years"}</t>
  </si>
  <si>
    <t>[{"code":"program","isSelected":true,"description":"Program status reports submitted quarterly and annually"},{"code":"cash","isSelected":true,"description":"Cash on-hand and expenditure report due quarterly."},{"code":"progress","isSelected":true,"description":"Monthly progress reports due."},{"code":"expenditure","isSelected":true,"description":"Expenditure reports due quarterly "},{"code":"performanceMonitoring","isSelected":false,"description":""}]</t>
  </si>
  <si>
    <t xml:space="preserve">(Cooperative Agreements) FY 17$43,458,503.00; FY 18 est $59,885,018.00; FY 19 est $60,000,000.00; FY 16 - </t>
  </si>
  <si>
    <t>{"list":[{"fiscalYear":2017,"description":"Accomplishments per fiscal year shall align with the program purpose IAW with 36 U.S.C. 40302 \r\nA five-year Cooperative Agreement shall be used to encourage and aid citizens of the United States in contributing their efforts, services, and resources in developing aviation and in maintaining air supremacy; to encourage and develop by example the voluntary contribution of private citizens to the public welfare; to provide aviation education and training especially to its senior and cadet members; to encourage and foster civil aviation in local communities; to provide an organization of private citizens with adequate facilities to assist in meeting local and national emergencies; and to assist the Department of the Air Force in fulfilling its noncombat programs and missions.\r\n"},{"fiscalYear":2016,"description":"Not applicable"},{"fiscalYear":2018,"description":"Accomplishments per fiscal year shall align with the program purpose IAW with 36 U.S.C. 40302 \r\nA five-year Cooperative Agreement shall be used to encourage and aid citizens of the United States in contributing their efforts, services, and resources in developing aviation and in maintaining air supremacy; to encourage and develop by example the voluntary contribution of private citizens to the public welfare; to provide aviation education and training especially to its senior and cadet members; to encourage and foster civil aviation in local communities; to provide an organization of private citizens with adequate facilities to assist in meeting local and national emergencies; and to assist the Department of the Air Force in fulfilling its noncombat programs and missions.\r\n"}],"isApplicable":true}</t>
  </si>
  <si>
    <t>Department of Defense Grant and Agreement Regulations (DoDGARS) and Air Force Instruction 10-2701</t>
  </si>
  <si>
    <t>{"flag":"appendix","description":"CAP-USAF\r\n105 South Hansell Street, Maxwell, AFB, AL \r\nEmail: capusaf.cc.maxwell@us.af.mil Phone: 334-953-6987\r\n"}</t>
  </si>
  <si>
    <t>Mandatory award based on statute</t>
  </si>
  <si>
    <t>Aug 11,2017</t>
  </si>
  <si>
    <t>https://beta.sam.gov/fal/3cede48f5af44c16b49fd4bd23c58556/view</t>
  </si>
  <si>
    <t>OPA Research Fellowship Program</t>
  </si>
  <si>
    <t>{"list":[{"act":{"description":"10 USC 2358. Research"},"USC":{"title":"10","section":"2371"},"authorizationTypes":{"USC":true,"act":true,"statute":false,"publicLaw":false,"executiveOrder":false},"usc":{"title":"10","section":"2371"}}]}</t>
  </si>
  <si>
    <t xml:space="preserve">The purpose of this OPA RFP PA is to solicit offers from interested applicants to establish partnership/relationship which includes a program for university students, post-doctoral researchers and faculty members to conduct mutually-benefitting research which supports OPA’s research program, as described herein, and also provides learning and process-development benefits to the researchers using OPA data.   The applicant shall provide the necessary management and support for the RFP for research described herein.  Such support should address the following requirements: _x000D_
_x000D_
a)	Provide appropriately trained and experienced undergraduate and graduate students,  Post-doctoral researchers, and faculty for conducting mutually-benefitting  research that is compatible with, and contributes to, OPA research, analysis, and studies;_x000D_
b)	Match faculty expertise to mutually-benefitting  research and study needs within OPA;_x000D_
c)	Facilitate a mentoring relationship between OPA researchers and undergraduate and graduate students and post-doctoral researchers;_x000D_
d)	Provide a structured approach for OPA researchers to collaborate with university* faculty and graduate students on mutually-benefiting  research projects; and_x000D_
e)	Provide research space (to include laboratory space when applicable) for conducting research to support the OPA program if proposed by faculty._x000D_
_x000D_
*The term “University” is used throughout this Program Announcement to refer to a post-secondary regionally accredited college or university._x000D_
_x000D_
The OPA RFP will further science and technology through basic and applied research, studies, analysis and evaluations with this research having the potential for both civilian and military applications. It will also enable the university, faculty and student researchers the benefit of learning by using OPA data.   Under the OPA RFP, candidates are sought to conduct collaborative research, applying their knowledge and talent to research areas that are of interest to them and potentially to OPA.  Fellows will perform scholarly research at OPA, which should embody research ideas of the individual and which are of interest to OPA. To facilitate the Fellow selection, the Applicant should propose a competitive application process that incorporates OPA evaluation of the research and capability provided. It is important that a research application be consistent and complimentary with OPA facilities and interests, supporting or stimulating OPA basic and applied research programs. The term ‘Fellows’ refers to faculty, students, or post-doctoral researchers who will perform scholarly research under the OPA Research Fellowship Program cooperative agreement. NOTE: No Fellow under this program will be considered an employee of OPA or the Department of Defense under any circumstance._x000D_
</t>
  </si>
  <si>
    <t>To facilitate the Fellow selection, the Applicant should propose a competitive application process that incorporates OPA evaluation of the research and capability provided. It is important that a research application be consistent and complimentary with OPA facilities and interests, supporting or stimulating OPA basic and applied research programs. The term ‘Fellows’ refers to faculty, students, or post-doctoral researchers who will perform scholarly research under the OPA Research Fellowship Program cooperative agreement. NOTE: No Fellow under this program will be considered an employee of OPA or the Department of Defense under any circumstance.</t>
  </si>
  <si>
    <t xml:space="preserve">a)	Provide appropriately trained and experienced undergraduate and graduate students,  Post-doctoral researchers, and faculty for conducting mutually-benefitting  research that is compatible with, and contributes to, OPA research, analysis, and studies;_x000D_
b)	Match faculty expertise to mutually-benefitting  research and study needs within OPA;_x000D_
c)	Facilitate a mentoring relationship between OPA researchers and undergraduate and graduate students and post-doctoral researchers;_x000D_
d)	Provide a structured approach for OPA researchers to collaborate with university* faculty and graduate students on mutually-benefiting  research projects; and_x000D_
e)	Provide research space (to include laboratory space when applicable) for conducting research to support the OPA program if proposed by faculty._x000D_
_x000D_
*The term “University” is used throughout this Program Announcement to refer to a post-secondary regionally accredited college or university._x000D_
</t>
  </si>
  <si>
    <t xml:space="preserve">The following represents the evaluation criteria for this PA:_x000D_
_x000D_
The award decision will be based on an overall evaluation of each applicant's proposal in_x000D_
accordance with the factors set forth below. The four factors are: (A) Plan to Identify Fellows to Perform Research with Technical Merit, (B) Past Performance, (C) Management Plan, and (D) Cost._x000D_
</t>
  </si>
  <si>
    <t>{"flag":"yes","description":"After a proposal is submitted through Grants.gov, the Authorized Organization Representative (AOR) will receive a series of three e-mails. It is extremely important that the AOR watch for and save each of the e-mails. An Applicant will know that the proposal has been properly received when the AOR receives e-mail Number 3. Retain the Submission Receipt Number (e-mail Number 1) to track a submission. \r\n","list":[{"start":"2017-07-19","end":"2017-08-16"}]}</t>
  </si>
  <si>
    <t xml:space="preserve">&amp;#61616;	Number 1 – The AOR will receive a confirmation page upon completing the submission to Grants.gov. This confirmation page is a record of the time and date stamp for the submission._x000D_
&amp;#61616;	Number 2 – The AOR will receive an e-mail indicating that the proposal has been validated by Grants.gov within a few hours of submission. (This means that all of the required fields have been completed.)_x000D_
&amp;#61616;	Number 3 – The third notice is an acknowledgment of receipt in e-mail from Grants.gov. The email is sent to the AOR for the institution. The e-mail notes that the proposal has been received and provides the assigned tracking number. THE PROPOSAL IS NOT CONSIDERED PROPERLY RECEIVED UNTIL THE AOR RECEIVES E-MAIL #3._x000D_
_x000D_
An Applicant is responsible for submitting proposals so as to be received and accepted at the Government site indicated in this Program Announcement no later than the date and time specified above. When sending electronic files, an Applicant shall account for potential delays in file transfer from the originator’s computer to the Government website/computer server. An Applicant is encouraged to submit their response early to avoid potential file transfer delays due to high demand or problems encountered in the course of submission._x000D_
_x000D_
An Applicant should receive confirmation of delivery at the Government site, not just          successful relay from the Applicant’s system. Acceptable evidence to establish the time of receipt at the Government site includes documentary and electronic evidence of receipt maintained by the Government site. All submissions shall be submitted before the deadline identified above in order to be considered – no exceptions. Late submissions will not be considered for award._x000D_
</t>
  </si>
  <si>
    <t>Grant will be awarded within 15 days - no appeals.</t>
  </si>
  <si>
    <t>{"awarded":"lump","description":"5 years\r\n\r\n"}</t>
  </si>
  <si>
    <t>[{"code":"program","isSelected":true,"description":"The Recipient shall submit Annual Reports and a Final Report for the CA of all activity under the program. This report will summarize the monthly reports and highlight all activities under the CA.\r\n\r\nThe report will also provide an accounting of all Federal funds expended during the term of the Agreement. With the approval of the CAM, reprints of published articles may be attached to the Final Report. The Recipient shall also submit Annual Reports for each Fellow summarizing activities, listing publications and papers resulting from their research, ARI Mentor, title of research project(s), and an accounting of all Federal Funds expended during the term of the Fellow.\r\n\r\nThe Recipient shall make distribution of the Annual Reports and Final Report as follows:\r\n-\tCooperative Agreement Manager - 1 original plus 1 copy;\r\n-\tAgreement Administration Office - 1 copy, and the\r\n-\tGrants Officer - 1 copy of the letter of transmittal only.\r\n-\tOne (1) copy of the Final Report shall be provided to:\r\n-\tOPA Director\r\n"},{"code":"cash","isSelected":true,"description":"Annual and Final Reports\r\nReporting period end dates fall on the end of the federal fiscal year for annual reports (9/30) and the end date of the CA for the final report. Annual reports are due 30 days after the reporting period end date, and the final report is due 90 days after the end \r\nOffice. \r\n\r\nThe Recipient shall make distribution of the Annual and Final (SF425) Reports as follows:\r\n-\tCooperative Agreement Manager - 1 original plus 1 copy;\r\n-\tAgreement Administration Office - 1 copy\r\nThe SF 425 is a single form that consolidates and replaces the Federal Cash Transaction Report (FACTOR or SF 272/SF 272A) and the Financial Status Report (FSR or SF 269/SF 269A).\r\n"},{"code":"progress","isSelected":true,"description":"Periodic joint papers and presentations may be given. Copies of all such papers and presentations shall be provided to the CAM.\r\n\r\nc. Journal Articles\r\n\r\nJournal articles in general and joint OPA/Recipient/Fellows journal articles are strongly encouraged as a reporting mechanism for the research effort. Publications resulting from research conducted as part of the OPA RFP shall also be uploaded into the Defense Technical Information Center (DTIC).\r\n\r\n"},{"code":"expenditure","isSelected":true,"description":"The report will account for all finances, accrued and disbursed, during the reporting period under the CA. This report will include a summary of hours worked, receipts and disbursements, travel, and other benefits for each of the Fellows. The report will also include and sum administrative costs, with separate reporting for travel for administration of the ORP RFP and research space outside of federal facilities.\r\nSemi-annually, the Recipient will provide a report containing a listing of Fellows added to the program, departing from the program, and continuing in the program as of the report date.\r\n\r\nFurthermore, the Recipient will include in this listing or in a separate listing the sum of all costs associated with each of these Fellows in order that the expenses associated with each may be known (e.g. stipends, travel expenses, medical benefits, and all other costs that can be attributable to each Fellow). This report will also include a listing of candidates considered for but not appointed to Fellowship. \r\n\r\nThe Recipient shall make electronic distribution of the Monthly Performance and Cost Report as follows:\r\n\r\n-\tCooperative Agreement Manager - 1 copy;\r\n-\tAgreement Administration Office - 1 copy, and the\r\n-\tGrants Officer - 1 copy of the letter of transmittal only.\r\n"},{"code":"performanceMonitoring","isSelected":true,"description":"Semi-annually, the Recipient will provide a report containing a listing of Fellows added to the program, departing from the program, and continuing in the program as of the report date.\r\n\r\n"}]</t>
  </si>
  <si>
    <t xml:space="preserve">Financial Reporting: Federal Financial Report (SF 425): Annual and Final Reports_x000D_
Reporting period end dates fall on the end of the federal fiscal year for annual reports (9/30) and the end date of the CA for the final report. Annual reports are due 30 days after the reporting period end date, and the final report is due 90 days after the end _x000D_
Office_x000D_
</t>
  </si>
  <si>
    <t>97-0100-7-7-730;</t>
  </si>
  <si>
    <t>(Salaries and Expenses) FY 18 est $100,000.00; FY 17 est $500,000.00; FY 16$0.00; - FY2017 O&amp;M, DW</t>
  </si>
  <si>
    <t>Lindsey R. Schaefer4800 Mark Center Dr._x000D_
Suite 06E22, Alexandria, VA 22350 Email:&lt; a href='mailto:lindsey.r.schaefer.civ@mail.mil'&gt;lindsey.r.schaefer.civ@mail.mil&lt;/a&gt;Phone: 5713722271;</t>
  </si>
  <si>
    <t>Jul 16,2017</t>
  </si>
  <si>
    <t>https://beta.sam.gov/fal/18ac1081d9a5412b81468e7ca283edfb/view</t>
  </si>
  <si>
    <t>Language Grant Program</t>
  </si>
  <si>
    <t>NATIONAL SECURITY AGENCY (NSA), DEPARTMENT OF DEFENSE</t>
  </si>
  <si>
    <t>{"list":[{"act":{"description":" Public Law 95-224. \n"},"authorizationTypes":{"USC":false,"act":true,"statute":false,"publicLaw":false,"executiveOrder":false}}]}</t>
  </si>
  <si>
    <t>To foster foreign language training to Americans.</t>
  </si>
  <si>
    <t>Investigations must be an employee of a U.S. college, university or nonprofit institution as related to language.</t>
  </si>
  <si>
    <t>Private, public educational institutions and other private, public nonprofit organizations which are operated primarily for language and are not organized primarily for profit.</t>
  </si>
  <si>
    <t>{"description":"Costs will be determined in accordance with OMB Circular Nos. A-21, A-87, A-88, A-122 and Subpart 31.2 of the Federal Acquisition Regulation applicable to commercial firms and those nonprofits exempted from OMB Circular No. A-122.  The administrative requirements of OMB Circular Nos. A-102, A-110, and A-133 apply.","isApplicable":true}</t>
  </si>
  <si>
    <t>{"description":"All eligible private, public educational institutions and other private, public nonprofit organizations may submit proposals in response to the relevant agency announcement."}</t>
  </si>
  <si>
    <t>Award decisions will be based on a competitive selection of proposals resulting from a RUA review.  If selected for award, the proposal is incorporated into a grant document and the applicant agrees to perform the research described therein.</t>
  </si>
  <si>
    <t>{"flag":"yes","description":"December 15 is the deadline for submission of proposals.","list":[{"start":"2009-12-15"}]}</t>
  </si>
  <si>
    <t>Reapplication with a new proposal.</t>
  </si>
  <si>
    <t>{"description":"Funding will reflect the period of performance."}</t>
  </si>
  <si>
    <t>Each grantee will maintain accounting records which will permit determination that the funds were used for the grant purpose.</t>
  </si>
  <si>
    <t xml:space="preserve">(Not Applicable) FY 07 Estimate Not Available  FY 08 Estimate Not Available  FY 09 Estimate Not Available  - FY 07 not reported; FY 08 est not reported; and FY 09 est not reported.  Note:  No current information provided by Agency. 
</t>
  </si>
  <si>
    <t>{"list":[{"fiscalYear":2007,"description":"Provided support which led to the documentation of low density languages; the development of foreign language reference works, and the improved research in training methods and computer assisted instruction technologies. \n"}],"isApplicable":true}</t>
  </si>
  <si>
    <t>Chief, Language Training, Department of Defense, National Security Agency, ATTN: E41, Fort George Meade, MD 20755-6000. Telephone: (410) 859-6087.  Use the same number for FTS. , , ;</t>
  </si>
  <si>
    <t>http://www.darpa.mil/cmo.</t>
  </si>
  <si>
    <t>https://beta.sam.gov/fal/0d6a6842c2c04fed9229e0b525cd8922/view</t>
  </si>
  <si>
    <t>Mathematical Sciences Grants</t>
  </si>
  <si>
    <t>{"list":[{"act":{"description":"National Security Act of 1959, Sections 13 (a) and 10 (a)"},"publicLaw":{"number":"86-36"},"USC":{"title":"50","section":"402"},"authorizationTypes":{"USC":true,"act":true,"statute":false,"publicLaw":true,"executiveOrder":false},"usc":{"title":"50","section":"402"}}]}</t>
  </si>
  <si>
    <t>1.  The NSA grants program seeks to stimulate new and important developments in the field areas of algebra, discrete mathematics, number theory, probability and statistics._x000D_
2.  The program also seeks to increase the quantity and quality of domestic mathematical talent for the benefit of NSA and the nation._x000D_
3.  In addition, the program seeks to improve mathematical opportunities to disadvantaged groups within the nation.</t>
  </si>
  <si>
    <t xml:space="preserve">All those receiving support from our grants must be U.S. citizens or permanent residents of the United States.  Investigators must be an employee of a U.S. college or university. The principal investigator and all graduate students must be a U.S. citizen or a permanent resident of the U.S.._x000D_
_x000D_
</t>
  </si>
  <si>
    <t>This will benefit researchers in the mathematical sciences who are U.S. citizens or permanent residents as well as their students who are U. S. citizens or permanent residents of the U.S..</t>
  </si>
  <si>
    <t>{"description":"The grant recipient shall certify that individuals meet the eligibility requirements as detailed in the \"Who may submit\" section of the Submission guidelines.","isApplicable":true}</t>
  </si>
  <si>
    <t>{"description":"Principal investigators submit proposals for the support of undirected research, for the support of research conferences or meetings, and for programs of enrichment in specified mathematical areas.  Principal investigators submit proposals in accordance with the proposal submission guidelines outlined at https: www.nsa.gov."}</t>
  </si>
  <si>
    <t>Proposal submissions meeting the criteria of the NSA program are peer reviewed and ranked according to their merit and how well they advance the goals of the program.  The reviewing and ranking are performed not only by a committee of experts within the NSA, but also by committees established by the American Mathematical Society.  NSA determines which submissions receive support together with the amount of support to be provided and notifies those who have submitted proposals of the final decision regarding their submission.   Subsequent to this notification, funds will be provided in a timely manner, contingent upon appropriation and authorization by Congress, to the NSA Grants office, for processing of a Grant Award.   APPLICANTS SHALL NOT MAKE ANY EXPENDITURES PRIOR TO RECEIPT OF A GRANT AWARD DOCUMENT FROM THE NSA GRANTS OFFICER.</t>
  </si>
  <si>
    <t>{"flag":"yes","description":" No submissions received after the October 15th closing date will be accepted.","list":[{"start":"2015-09-01","end":"2015-10-15","description":"Each year, proposals are accepted from September 1st through October 15th for awards in the following fiscal year."}]}</t>
  </si>
  <si>
    <t>Approval/Disapproval time frame ranges generally from 6 to 9 months.</t>
  </si>
  <si>
    <t>Options for a second year of support may be proposed,and if accepted, grants with these options may be exercised at the sole discretion of the government.  In all other situations, only no-cost extensions will be allowed when work is not completed.  Funds will remain.</t>
  </si>
  <si>
    <t>{"awarded":"other","description":"Assistance funds are available for a period of up 12 months, unless an option has been proposed, and accepted for 12 additional months.  Conferences, may be funded for a shorter period of time.","awardedDescription":"Funds are released upon receipt of an acceptable invoice by the Finance and Accounting Office, in accordance with OMB Circular No. A-110 and the General Provisions for NSA Grants and Cooperative Agreements Attachment provided with each awarded grant."}</t>
  </si>
  <si>
    <t>[{"code":"program","isSelected":true,"description":"Interim and final reports on the research or effort performed are required."},{"code":"cash","isSelected":false,"description":""},{"code":"progress","isSelected":true,"description":"Interim reports on the research or effort being performed are required."},{"code":"expenditure","isSelected":true,"description":"Final expenditure reports are required detailing how the funds were expended.  Details will be found in the General Provisions for NSA Grants and Cooperative Agreements which will be provide with the Grant Award document. "},{"code":"performanceMonitoring","isSelected":false,"description":""}]</t>
  </si>
  <si>
    <t xml:space="preserve">(Salaries and Expenses) FY 17$2,263,987.00; FY 18 est $533,957.00; FY 19 Estimate Not Available  FY 13 est $13,814,759.00; FY 16$4,139,272.00; FY 15$3,671,533.00; Estimate Not Available  FY 14$4,800,000.00; Estimate Not Available  - </t>
  </si>
  <si>
    <t>Research Grants:_x000D_
Range:$5,000 - $40,000_x000D_
Average Award: $26,000_x000D_
_x000D_
Conferences:_x000D_
Range: $5,000 - $50,000_x000D_
Average Award: $15,000_x000D_
_x000D_
Research Experiences for Undergraduates:_x000D_
Range: $33,000 - $125,000_x000D_
Average Award: $125,000</t>
  </si>
  <si>
    <t>{"list":[{"fiscalYear":2013,"description":"1.  Stimulated new and important developments in the fields of algebra, number theory, discrete mathematics, probability and statistics.\r\n2.  Increased the quantity and quality of domestic mathematical talent for the benefit of NSA and the nation.\r\n3.  Improved mathematical opportunities to disadvantaged groups within the nation."},{"fiscalYear":2016,"description":"1.  Stimulate new and important developments in the fields of algebra, number theory, discrete mathematics, probability and statistics.\r\n2.  Increase the quantity and quality of domestic mathematical talent for the benefit of NSA and the nation.\r\n3.  Improve mathematical opportunities to disadvantaged groups within the nation. N/A"},{"fiscalYear":2015,"description":"1.  Stimulated new and important developments in the fields of algebra, number theory, discrete mathematics, probability and statistics.\r\n2.  Increased the quantity and quality of domestic mathematical talent for the benefit of NSA and the nation.\r\n3.  Improved mathematical opportunities to disadvantaged groups within the nation. 1.  Stimulated new and important developments in the fields of algebra, number theory, discrete mathematics, probability and statistics.\r\n2.  Increased the quantity and quality of domestic mathematical talent for the benefit of NSA and the nation.\r\n3.  Improved mathematical opportunities to disadvantaged groups within the nation."},{"fiscalYear":2014,"description":"1.  Stimulated new and important developments in the fields of algebra, number theory, discrete mathematics, probability and statistics.\r\n2.  Increased the quantity and quality of domestic mathematical talent for the benefit of NSA and the nation.\r\n3.  Improved mathematical opportunities to disadvantaged groups within the nation."}],"isApplicable":false}</t>
  </si>
  <si>
    <t>Information on how to apply for grants is located at: _x000D_
https://www.nsa.gov/research/math_research/index.shtml_x000D_
_x000D_
Additionally, a single page of information on the program is also available upon request from the Mathematical Sciences Program, POCs,  Dr. Charles H Toll or Ms. Barbara Johnson, who can both be reached at telephone number (443)-634-4304.</t>
  </si>
  <si>
    <t>{"flag":"appendix","description":"Mathematical Sciences Program\r\nDepartment of Defense\r\nNational Security Agency\r\nAttn: R1 (Dr. Charles H. Toll or Ms. Barbara Johnson)\r\n9800 Savage Road\r\nSuite 6844\r\nFort George G. Meade, MD  20755-6844\r\n"}</t>
  </si>
  <si>
    <t>Diane I. Boyer9800 Savage Road_x000D_
, Fort George G. Meade, MD 20755 Email:&lt; a href='mailto:diboyer@nsa.gov'&gt;diboyer@nsa.gov&lt;/a&gt;Phone: 4434797660;</t>
  </si>
  <si>
    <t>https://www.nsa.gov</t>
  </si>
  <si>
    <t>Fiscal Year2016: Anticipated research areas include: (1) algebra, (2) discrete mathematics, (3) number theory, (4) probability, (5) statistics; and (6) mathematical conferences.Fiscal Year2015: Research in the areas of (1) algebra, (2) discrete mathematics, (3) number theory, (4) probability, (5) statistics; and (6) mathematical conferences were funded.Fiscal Year2017: Anticipated research areas include: (1) algebra, (2) discrete mathematics, (3) number theory, (4) probability, (5) statistics; and (6) mathematical conferences.Fiscal Year2014: Research in the areas of (1) algebra, (2) discrete mathematics, (3) number theory, (4) probability, (5) statistics; and (6) mathematical conferences were funded.</t>
  </si>
  <si>
    <t>Criteria is dependent upon the type of proposal received.  Individual research, conference/meeting, or undergraduate research experience.  Primarily criteria for individual research are the qualifications of the principal investigator and quality of the research proposed.  Cost is considered when deciding upon funding e.g., up to two months of summer salary and /or student support, depending on the research grant type.  The government reserves the right to partially fund any successful proposal based upon availability of funds.</t>
  </si>
  <si>
    <t>https://beta.sam.gov/fal/7e87f1f2b63b4a1e9199855f1513d136/view</t>
  </si>
  <si>
    <t>Information Security Grants</t>
  </si>
  <si>
    <t>Information Assurance Scholarship Program</t>
  </si>
  <si>
    <t>{"list":[{"act":{"description":"National Security Act of 1959, Sections 13 (a) "},"publicLaw":{"congressCode":"106","number":"398"},"USC":{"title":"10","section":"2200-2200f"},"authorizationTypes":{"USC":true,"act":true,"statute":false,"publicLaw":true,"executiveOrder":false},"usc":{"title":"10","section":"2200-2200f"}}]}</t>
  </si>
  <si>
    <t>The Department of Defense (DoD) Information Assurance Scholarship Program (IASP) was established, in accordance with provisions of Chapter 112, "Information Security Scholarship Program," of title 10, United States Code, added by Public Law 106-398, The National Defense Authorization Act for fiscal year 2001. The purpose of the program is to increase the number of qualified students entering the cybersecurity field to meet the DoD's increasing dependence on information technology for war fighting and the security of its information infrastructure. _x000D_
_x000D_
In addition, institutions of higher education designated as a NSA/DHS National Centers of Academic Excellence in Cyber Defense Education, NSA/DHS National Center of Academic Excellence in Cyber Defense Research, and/or National Center of Academic Excellence in Cyber Operation (Hereinafter referred to as CAEs) may request modest support for building the institution's capacity for research and education in cybersecurity. The DoD has determined two focus areas for this opportunity: Outreach to Academia and Outreach to DoD.</t>
  </si>
  <si>
    <t xml:space="preserve">Investigators must be an employee of a U.S. college or university.  The principal investigator and supported graduate students must be a U. S. citizen or a permanent resident of the United States. Students eligibility for scholarships will determined under the DoD Information Assurance Scholarship Program._x000D_
</t>
  </si>
  <si>
    <t>This will benefit researchers in the information security field of computer science that are  permanent residents of the United States (U.S.) as well as their students that are permanent residents of the U.S. or U.S. citizens.  Scholarships will benefit those pursuing a  Bachelor's, Master's or Doctoral Degree in one of the academic areas cited under the DoD Information Assurance Scholarship Program.</t>
  </si>
  <si>
    <t>{"description":"The grant recipient shall certify that individuals meet the eligibility requirements as detailed at the DoD Information Assurance Scholarship Program website located at http://cio-nii.defense.gov/sites/iasp2/about.html","isApplicable":true}</t>
  </si>
  <si>
    <t>{"description":"An annual request for proposals is issued to the designated CAEs each November for participation in the DoD Information Assurance Scholarship Program (IASP).  Rising sophomore, junior, senior and graduate students accepted at or enrolled in, one of the CAEs may apply for full scholarships to complete a bachelor's, master's or doctoral degree or graduate (post baccalaureate) certificate program in a relevant IA/IT discipline.  Student application requirements are included in the solicitation released to the CAEs.  For a listing of CAEs please go to:\r\nhttps://www.nsa.gov/ia/academic_outreach/nat_cae/institutions.shtml,\r\nhttps://www.iad.gov/NIETP/reports/cae_designated_instructions.cfm, and\r\nhttps://www.nsa.gov/academia/nat_cae_cyber_ops/nat_cae_co_centers.shtml\r\n\r\nStudents should consult their CAEs for application procedures."}</t>
  </si>
  <si>
    <t>The DoD IASP Executive Administrator provides each participating Component with a summary listing of all recruitment applicants.  The listing includes each students academic major, GPA, projected degree and final graduation date; comments on the students knowledge, skills and attributes; and the CAE assessment rating.  These proposals are peer reviewed and ranked according to their merit and how well they advance the goals of the IASP program.</t>
  </si>
  <si>
    <t>{"flag":"yes","list":[{"start":"2016-02-28","description":"Annually, the grant solicitation is issued each November with grant proposals due 28 February of the following year."}]}</t>
  </si>
  <si>
    <t>Generally within 3 months, but may be made at any time throughout the year for which funding is authorized.</t>
  </si>
  <si>
    <t>Options for a second year of support may be proposed and if accepted, grants with these options may be exercised at the sole discretion of the government.  In all other situations, only no-cost extensions will be allowed when work is not completed.  Funds will remain.</t>
  </si>
  <si>
    <t>{"awarded":"other","description":"Assistance funds are available for a period of up to 12 months, unless an option has been proposed and accepted for 12 additional months.  ","awardedDescription":"Funds are released upon receipt of an acceptable invoice by the Finance and Accounting Office, in accordance with OMB Circular No. A-110 and the General Provisions for NSA Grants and Cooperative Agreements attachment, which is provided with each awarded grant."}</t>
  </si>
  <si>
    <t>[{"code":"program","isSelected":true,"description":"Interim and final reports on the research or effort performed are required."},{"code":"cash","isSelected":false,"description":""},{"code":"progress","isSelected":true,"description":"Interim reports on the research or effort being performed are required."},{"code":"expenditure","isSelected":true,"description":"Final expenditure reports are required detailing how the funds ere expended."},{"code":"performanceMonitoring","isSelected":false,"description":""}]</t>
  </si>
  <si>
    <t>Records shall be maintained in accordance with OMB Circulars A-110 and A-133, as appropriate.</t>
  </si>
  <si>
    <t xml:space="preserve">(Salaries and Expenses) FY 17 FY 18 FY 19 est $3,000,000.00; FY 14$3,000,000.00; FY 15 est $3,000,000.00; FY 16 Estimate Not Available  - </t>
  </si>
  <si>
    <t>IASP Grants: $40,000.00 to $312,000.00   Average Award: $67,000.00</t>
  </si>
  <si>
    <t>{"list":[{"fiscalYear":2014,"description":"Funding provided was enough to support the current students in the program. No new scholarships or capacity building grants were awarded."},{"fiscalYear":2015,"description":"The DoD IASP is again in a maintenance status, with no new scholarships or capacity building grants being awarded."}],"isApplicable":false}</t>
  </si>
  <si>
    <t>Information on how to apply for the DoD IASP, please contact the DoD IASP Program Office at askIASP@nsa.gov or 410-854-6206.</t>
  </si>
  <si>
    <t>{"flag":"appendix","description":"Department of Defense\r\nNational Security Agency\r\nAttn: E73 ( Ms. Alice Shaffer)\r\n9800 Savage Road\r\nSuite 6804\r\nFort George G. Meade, MD  20755-6804\r\nPhone: 410-854-6206\r\nE-mail: askIASP@nsa.gov"}</t>
  </si>
  <si>
    <t>Diane I. Boyer9800 Savage Road_x000D_
Suite 6623, Fort George G. Meade, MD 20755 Email:&lt; a href='mailto:diboyer@nsa.gov'&gt;diboyer@nsa.gov&lt;/a&gt;Phone: 443-479-7660;</t>
  </si>
  <si>
    <t>http://cio-nii.defense.gov/sites/iasp2/index.html</t>
  </si>
  <si>
    <t>Fiscal Year2015: Same as FY14: Only funding provided for student scholarships; no research grants will be awarded.Fiscal Year2014: No current projects supported. FY2014 funding levels only allowed for the maintenance of previously selected students to continue pursuing their undergraduate degree in Cybersecurity. Students were provided tuition, fees, a book stipend, as well as a recruitment students a living stipend (retention students do not receive the stipend because they receive their DoD salary. Funding was not provided for research grants.</t>
  </si>
  <si>
    <t>https://beta.sam.gov/fal/01ed98f0692646f1901f7cedd6720dec/view</t>
  </si>
  <si>
    <t>GenCyber Grants Program</t>
  </si>
  <si>
    <t>{"list":[{"act":{"description":"10 U.S.C 2192(b)"},"authorizationTypes":{"USC":false,"act":true,"statute":false,"publicLaw":false,"executiveOrder":false}}]}</t>
  </si>
  <si>
    <t xml:space="preserve">The GenCyber program was established to focus on the critical need to develop cybersecurity-related STEM awareness and education for K-12 students and teachers across the nation.  The goal is to increase the number of students interested in entering the cybersecurity field to meet the increasing demands of the Nation’s cyber workforce.  GenCyber is executed through a set of summer camps for students, teachers, or both, with content that focuses on cyber awareness and cyber foundations such as threats, threat actors, sound design and programming practices.  _x000D_
_x000D_
The NSA GenCyber grants program seeks to:_x000D_
1)	Increase diversity and interest in cybersecurity and career in the cybersecurity workforce of the Nation._x000D_
2)	Help all students understand correct and safe on-line behavior._x000D_
3)	Improve teaching methods for delivering cybersecurity content for K-12 curricula._x000D_
</t>
  </si>
  <si>
    <t>Must be a U.S. college or University, a public or private school or school system, or a not-for-profit educational institution.  The principal investigator and program staff must be U.S. citizens or permanent residents of the United States.  Program eligibility will be determined under the GenCyber Program.</t>
  </si>
  <si>
    <t xml:space="preserve">Must be a U.S. college or University, a public or private school or school system, or a not-for-profit educational institution._x000D_
The principal investigator and program staff must be U.S. citizens or permanent residents of the United States.  Program eligibility will be determined under the GenCyber Program._x000D_
</t>
  </si>
  <si>
    <t>{"description":"OMB Circular No. A-102 applies to this program.\r\n\r\nAn annual request for proposals is issued and posted to the GenCyber webpage (www.gen-cyber.com).  Guidelines and requirements for submitting a proposal are outlined on the webpage at the time of the request.  Principal investigators submit proposals for the support of conducting a GenCyber program electronically per the guidelines posted via http://gen-cyber.com.   \r\n"}</t>
  </si>
  <si>
    <t>The reviewing and ranking of the proposals are performed by an evaluation team of Subject Matter Experts with experience in K-12 pedagogy and cybersecurity expertise. The DoD GenCyber Program team will review the recommendations of the evaluation team and determine which submissions will receive support together with the amount of support to be provided. The DoD will award to the offers whose proposals offer the best value in terms of quality of the program, diversity plans, cost per camp, cost per student, curriculum, outreach engagement, and geographic dispersion. Notification will be provided to all institutions that submitted proposal of the final decision regarding their submission. Subsequent to this notification, funds will be provided in a timely manner, contingent upon appropriation and authorization by Congress, the NSA Grants office, for processing of a Grant Award.  APPLICANTS SHOULD NOT MAKE ANY EXPENDITURE PRIOR TO RECEIPT OF A GRANT AWARD DOCUMENT FROM THE NSA GRANTS OFFICE.</t>
  </si>
  <si>
    <t>{"flag":"yes","list":[{"start":"2015-11-18","end":"2015-12-19"}]}</t>
  </si>
  <si>
    <t>Generally within 3 months of the receipt of the proposals.</t>
  </si>
  <si>
    <t>{"awarded":"other","description":"Assistance funds are available for a period of up to 12 months.  See the following on how assistance is awarded/released:  Funds are released upon receipt of an acceptable invoice by the Finance and Accounting Office, in accordance with OMB Circular No. A-110 and the General Provisions for NSA Grants and Cooperative Agreements attached, which is provided with each awarded grant.","awardedDescription":"No more than 50% of the total award cost can be invoiced at time of award. After initial funds are received, invoicing may be submitted as costs are incurred. "}</t>
  </si>
  <si>
    <t>[{"code":"program","isSelected":true,"description":"Final report to include any updated curriculum and/or lesson plans."},{"code":"cash","isSelected":false},{"code":"progress","isSelected":false},{"code":"expenditure","isSelected":false},{"code":"performanceMonitoring","isSelected":false}]</t>
  </si>
  <si>
    <t>(Project Grants) FY 16 est $1,400,000.00; FY 17 Estimate Not Available  FY 15 est $600,000.00; - 2015 funds were combined with National Science Foundation (NSF) funds for the 2015 GenCyber Program. The 2016 GenCyber Program will be funded primarily with NSA funds.</t>
  </si>
  <si>
    <t>{"list":[{"fiscalYear":2016,"description":"GenCyber is expanding and anticipates the number of camps to increase.  It is anticipated that at least 200 proposals will be received and 60 will be granted."},{"fiscalYear":2015,"description":"GenCyber Pilot Year - Funding provided helped to support 43 GenCyber Camps via National Science Foundation (NSF) Grants.  Additional NSF Funding was required to support the program. GenCyber Pilot Year - Funding provided helped to support 43 GenCyber Camps via National Science Foundation (NSF) Grants. Additional NSF Funding was required to support the program. "}],"isApplicable":true}</t>
  </si>
  <si>
    <t>Information on how to apply for grants is located at www.gen-cyber.com under the Proposal section or contact the GenCyber Program Office at 410-854-1947</t>
  </si>
  <si>
    <t>{"flag":"appendix","description":"Department of Defense\r\nNational Security Agency\r\nAttn:  EO (Ms. Tina Ladabouche)\r\n9800 Savage Road\r\nFort George G. Meade, MD 20755-6804\r\nPhone:  410-854-1947\r\n"}</t>
  </si>
  <si>
    <t>Colleen M. Rooney9800 Savage Road, Fort George G. Meade, MD 20755 Email:&lt; a href='mailto:cmroone@radium.ncsc.mil'&gt;cmroone@radium.ncsc.mil&lt;/a&gt;Phone: 4434791775;</t>
  </si>
  <si>
    <t>Fiscal Year2015: GenCyber Program Pilot year funding was provided by NSF and the National Security Agency to fund 43 GenCyber Camps via NSF Grants.</t>
  </si>
  <si>
    <t>The DoD GenCyber Program team will review the recommendations of the evaluation team and determine which submissions will receive support together with the amount of support to be provided. The Government will award to the offers whose proposals offer the best value in terms of quality of the program, diversity plans, cost per camp, cost per student, curriculum, outreach engagement, and geographic dispersion. The Government reserves the right to partially fund any successful proposal based upon availability of funds.</t>
  </si>
  <si>
    <t>Jan 15,2016</t>
  </si>
  <si>
    <t>https://beta.sam.gov/fal/73320c9e08b646d8908f6e6c75b63922/view</t>
  </si>
  <si>
    <t>CyberSecurity Core Curriculum</t>
  </si>
  <si>
    <t>{"list":[{"act":{"description":"10 USC 2192(b)"},"authorizationTypes":{"USC":false,"act":true,"statute":false,"publicLaw":false,"executiveOrder":false}}]}</t>
  </si>
  <si>
    <t xml:space="preserve">The President’s Cybersecurity National Action Plan (CNAP) calls for the development of a Cybersecurity Core Curriculum that will ensure cybersecurity graduates who wish to join the Federal Government have the requisite knowledge and skills. _x000D_
The execution of this tasking will be through the solicitation of grants to develop specified Cybersecurity Core Curriculum and other educational related tools and assessments that are in alignment with the National Initiative for CyberSecuirty Education (NICE) DRAFT National CyberSecurity Workforce Framework (DRAFT NCWF)._x000D_
</t>
  </si>
  <si>
    <t xml:space="preserve">Must be a U.S. college or University, a public or private school or school system, or a not-for-profit educational institution._x000D_
_x000D_
The principal investigator and program staff must be U.S. citizens or permanent residents of the United States.  Program eligibility will be determined by NSA’s College of Cyber._x000D_
_x000D_
</t>
  </si>
  <si>
    <t xml:space="preserve">Must be a U.S. college or University, a public or private school or school system, or a not-for-profit educational institution. _x000D_
_x000D_
The principal investigator and program staff must be U.S. citizens or permanent residents of the United States.  Program eligibility will be determined by NSA’s College of Cyber._x000D_
</t>
  </si>
  <si>
    <t>{"description":"Must be a subject matter expert and/or instructor educator in a CyberSecurity program at an accredited institution or a non-profit CyberSecurity Education institution in the area of which they are providing a proposal.","isApplicable":true}</t>
  </si>
  <si>
    <t>{"description":"Institutions submit proposals for the development of CyberSecurity Curriculum development and/or educational related tools, assessments, etc.  The reviewing and ranking of the proposals are performed by an evaluation team.  NSA determines which submission will receive support together with the amount of support to be provided and notifies those who have submitted proposal of the final decision regarding their submission.  Subsequent to this notification, funds will be provided in a timely manner, contingent upon appropriation and authorization by Congress, to the NSA Grants office for processing of a Grant Award.  APPLICANTS SHOULD NOT MAKE ANY EXPENDITURE PRIOR TO RECEIPT OF A GRANT AWARD DOCUMENT SIGNED BY THE NSA GRANTS OFFICE."}</t>
  </si>
  <si>
    <t>Procedural steps for awarding assistance will be documented in the call for proposals.  Applicants to refer to this document.</t>
  </si>
  <si>
    <t>{"awarded":"other","description":"Assistance funds are available for a period of up to 12 months.","awardedDescription":"Requests for payment and acceptance of those requests are specified in the terms and conditions for each awarded grant."}</t>
  </si>
  <si>
    <t>[{"code":"program","isSelected":true,"description":"A final performance report will be required 60 days after completion of grant.  Further clarification will be identified in the solicitation. "},{"code":"cash","isSelected":false,"description":""},{"code":"progress","isSelected":true,"description":" Every 3 months from date of award.  Further clarification will be identified in the solicitation."},{"code":"expenditure","isSelected":true,"description":"SF-425 will be due 60 days after completion of grant."},{"code":"performanceMonitoring","isSelected":false,"description":""}]</t>
  </si>
  <si>
    <t>Record keeping requirements are in accordance with the terms and conditions of the award, which will include appropriate provisions related to recipient records that are required by the DoD Grant and Agreement Regulations (DoDGARs)</t>
  </si>
  <si>
    <t xml:space="preserve">(Salaries and Expenses) FY 17$6,396,954.00; FY 18 est $6,396,954.00; FY 19 Estimate Not Available  FY 16$0.00; - </t>
  </si>
  <si>
    <t>Estimated range is $40,000 to $1,000,000. This is the first year so no average is available</t>
  </si>
  <si>
    <t>{"flag":"appendix","description":"National Security Agency \r\nAttn:  Lisa Houck\r\n9800 Savage Road\r\nFort George G. Meade, MD 20755-6833\r\n(410) 854-7883"}</t>
  </si>
  <si>
    <t>Donna L. Berry9800 Savage Road, Fort George G. Meade, MD 20755 Email:&lt; a href='mailto:dlberr1@nsa.gov'&gt;dlberr1@nsa.gov&lt;/a&gt;Phone: 4434794327;</t>
  </si>
  <si>
    <t>http://www.nsa.gov</t>
  </si>
  <si>
    <t xml:space="preserve">Criteria for proposal selection will be outlined in the Evaluation Criteria of the Grant Solicitation._x000D_
The government reserves the right to partially fund any successful proposal based upon availability of funds._x000D_
</t>
  </si>
  <si>
    <t>Feb 09,2017</t>
  </si>
  <si>
    <t>https://beta.sam.gov/fal/17db7bac66254c0ca8966d1c94932006/view</t>
  </si>
  <si>
    <t>Research and Technology Development</t>
  </si>
  <si>
    <t>Advanced Research Projects Agency, DEPARTMENT OF DEFENSE</t>
  </si>
  <si>
    <t>{"list":[{"act":{"description":"10 USC 2358, and 10 USC 2371"},"authorizationTypes":{"USC":false,"act":true,"statute":false,"publicLaw":false,"executiveOrder":false}}]}</t>
  </si>
  <si>
    <t>To support and stimulate basic research, applied research and advanced research at educational institutions, nonprofit organizations, and commercial firms, which may have military or dual-use application.  This support may take the form of grants, cooperative agreements, or technology investment agreements (TIAs).</t>
  </si>
  <si>
    <t>For grants, eligibility is limited to public and private educational institutions and nonprofit organizations operated for purposes in the public interest.  For cooperative agreements, eligibility is limited to educational institutions, nonprofit organizations, and commercial firms.  Eligibility for TIAs is the same as for cooperative agreements.  Individuals are not eligible for these awards.</t>
  </si>
  <si>
    <t>Public and private educational institutions.  Nonprofit organizations operated for purposes in the public interest and commercial firms.</t>
  </si>
  <si>
    <t>{"description":"Applicants must not appear on the debarred or suspended list.","isApplicable":true}</t>
  </si>
  <si>
    <t>{"description":"Eligible organizations may submit proposals or white papers in response to relevant Broad Agency Announcements or other types of announcements published at www.grants.gov."}</t>
  </si>
  <si>
    <t>Award decisions are based upon competitive selection of specific project proposals resulting from a scientific review. Evaluators use the evaluation criteria contained in the relevant Broad Agency Announcement or other type of announcement. Generally, the offeror's proposal is incorporated into the grant award and the offeror agrees to perform the project as described in the proposal, with specific reporting due from the project.</t>
  </si>
  <si>
    <t>A representative range of time required for the proposal to be accepted for award would be 60 to 90 days.  Awards on high priority projects generally would take less time.</t>
  </si>
  <si>
    <t>Renewals generally require reapplication with a new proposal.  Extensions can generally be handled under the terms of the original grant, cooperative agreement, or TIA.</t>
  </si>
  <si>
    <t>{"awarded":"lump","description":"Since this is a research and technology program, the assistance is generally available for a 3 to 5-year period, as stated in the individual grant, agreement, or TIA.  Funding is usually provided incrementally in accordance with a funding schedule contained in the award document."}</t>
  </si>
  <si>
    <t>[{"code":"program","isSelected":true,"description":"DARPA assistance award actions typically require periodic status reports."},{"code":"cash","isSelected":true,"description":"DARPA assistance award actions typically require periodic status reports."},{"code":"progress","isSelected":true,"description":"DARPA assistance award actions typically require periodic status reports."},{"code":"expenditure","isSelected":true,"description":"DARPA assistance award actions typically require periodic status reports."},{"code":"performanceMonitoring","isSelected":true,"description":"DARPA assistance award actions may include performance monitoring by a Grants Officer's Representative (GOR) or Assistance Officer's Representative (AOR)."}]</t>
  </si>
  <si>
    <t>{"isApplicable":true,"description":"In accordance with the provisions of 2 CFR 200, Subpart F,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</si>
  <si>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 xml:space="preserve">(Project Grants) FY 17$207,024,175.00; FY 18 est $265,566,513.00; FY 19 Estimate Not Available  FY 16$235,374,638.00; FY 15 - </t>
  </si>
  <si>
    <t>Department of Defense Grant and Agreement Regulations (DoDGARs) (as updated through DoD's interim implementation of 2 CFR part 200 which can be found at 2 CFR part 1103) is applicable to DoD grants, cooperative agreements, and TIAs.  The DARPA Brochure, can be obtained from the Headquarters office. This publication lists the points of contact within the various scientific disciplines. For additional information see DARPA's website:  http://www.darpa.mil.</t>
  </si>
  <si>
    <t>Anthony E. Cicala675 North Randolph Street, Arlington, VA 22203 Email:&lt; a href='mailto:anthony.cicala@darpa.mil'&gt;anthony.cicala@darpa.mil&lt;/a&gt;Phone: (703)526-2103;</t>
  </si>
  <si>
    <t>Evaluation criteria will be as specified in the solicitation announcement.  Typical evaluation criteria, listed in descending order of relative importance, are as follows:  (1) Overall scientific and technical merit; (2) potential contribution and relevance to DARPA mission; (3) offeror's capabilities and related experience; (4) plans and capability to accomplish technology transition; and (5) cost realism.</t>
  </si>
  <si>
    <t>https://beta.sam.gov/fal/70a01ffd506040a78a14de220d515416/view</t>
  </si>
  <si>
    <t>Upper San Pedro Partnership Support</t>
  </si>
  <si>
    <t>Upper San Pedro Partnership</t>
  </si>
  <si>
    <t>{"list":[{"act":{"description":"Sikes Act"},"authorizationTypes":{"USC":false,"act":true,"statute":false,"publicLaw":false,"executiveOrder":false}}]}</t>
  </si>
  <si>
    <t>To assist in the execution of the Upper San Pedro Partnership’s (hereafter referred to as “Partnership”) long-range planning document, the mission of which is to “meet the long-term water needs of the Sierra Vista (SV) Subwatershed by achieving sustainable yield of the regional aquifer: 1) preserve the San Pedro Riparian National Conservation Area (SPRNCA), and 2) ensure the long-term viability of Fort Huachuca”.</t>
  </si>
  <si>
    <t>Solicit and award cooperative agreement for implementing water conservation, reuse, or recharge projects in support of Endangered Species Act compliance in the SV subwatershed of the Upper San Pedro Basin. Projects may include design/construction of rainwater harvesting systems, stormwater recharge systems, installation of water conservation devices, and other measures to reduce groundwater usage or increase aquifer recharge in the SV subwatershed._x000D_
Administer the Partnership’s Water Conservation Business Grant Program to include issuing grant funds to those businesses and institutions that are selected by the Partnership’s Retail Work Group to receive a water conservation business grant or to those businesses that provide labor and/or materials to implement grant projects.</t>
  </si>
  <si>
    <t>This effort supports long-range water conservation for the Sierra Vista subwatershed through the use of the Upper San Pedro Partnership Agreement.</t>
  </si>
  <si>
    <t>Limited to the Upper San Pedro Partnership for water conservation efforts.</t>
  </si>
  <si>
    <t>{"awarded":"other","description":"12 month restriction.","awardedDescription":"Based on funding availability."}</t>
  </si>
  <si>
    <t>[{"code":"program","isSelected":false},{"code":"cash","isSelected":false},{"code":"progress","isSelected":true,"description":"Status of project reports are required quarterly."},{"code":"expenditure","isSelected":true,"description":"Quarterly expenditure reports are required."},{"code":"performanceMonitoring","isSelected":true,"description":"Government oversight will be provided by an Assistance Agreements Officer."}]</t>
  </si>
  <si>
    <t>{"isApplicable":true,"description":"Will adhere to 2 CFR 200 Subpart F as applicable."}</t>
  </si>
  <si>
    <t>All submitted reports need to be retained for at least 12 months after the closeout date.</t>
  </si>
  <si>
    <t>(Cooperative Agreements) FY 17 est $100,000.00; FY 16$50,000.00; FY 18 est $100,000.00;</t>
  </si>
  <si>
    <t>Average assistance is anticipated at $100,000.  It is dependent on funding availability.</t>
  </si>
  <si>
    <t>May 15,2016</t>
  </si>
  <si>
    <t>https://beta.sam.gov/fal/1da8264b0bb4d27ff9bddb4805823956/view</t>
  </si>
  <si>
    <t>Transformation Initiative: Choice Neighborhoods Demonstration Small Research Grant Program</t>
  </si>
  <si>
    <t>ASSISTANT SECRETARY FOR POLICY DEVELOPMENT AND RESEARCH, HOUSING AND URBAN DEVELOPMENT, DEPARTMENT OF</t>
  </si>
  <si>
    <t>{"list":[{"act":{"description":"Consolidated and Further  Continuing Appropriations Act, 2012, This program is approved by HUD’s authority and administered under the Transformation Initiative (TI) account. "},"publicLaw":{"congressCode":"112","number":"55"},"authorizationTypes":{"USC":false,"act":true,"statute":false,"publicLaw":true,"executiveOrder":false}}]}</t>
  </si>
  <si>
    <t>The purpose of this effort is to develop and implement small scale research projects that build upon the larger Choice Neighborhood Demonstration research project. The goal of this research program is to fund research related to Choice Neighborhoods that complements the work already being funded by HUD through the Choice baseline research project (C-CHI-01127/TO001). Since the Choice baseline research project will focus on implementation grants in Boston, Chicago, and New Orleans, applicants are encouraged to identify research projects in other Choice Neighborhood implementation or planning grant sites. Research projects in Boston, Chicago, and New Orleans will be eligible but the applicant must demonstrate how the proposed research would complement research already planned through the Choice baseline research project.</t>
  </si>
  <si>
    <t xml:space="preserve">Since one purpose of this NOFA is to broaden the community of researchers working on Choice Neighborhoods, HUD will not directly fund entities or individuals already involved in HUD-funded Choice Neighborhoods research under Task Order C-CHI-01127/TO001._x000D_
</t>
  </si>
  <si>
    <t xml:space="preserve">The goal of this research program is to fund research related to Choice Neighborhoods that complements the work already being funded by HUD through the Choice baseline research project (C-CHI-01127/TO001). Since the Choice baseline research project will focus on implementation grants in Boston, Chicago, and New Orleans, applicants are encouraged to identify research projects in other Choice Neighborhood implementation or planning grant sites. Research projects in Boston, Chicago, and New Orleans will be eligible but the applicant must demonstrate how the proposed research would complement research already planned through the Choice baseline research project. 4 There are some substantial challenges in evaluating a program like Choice Neighborhoods. First, it is difficult to establish a convincing counterfactual of what would have happened to the neighborhood and its residents in the absence of the Choice Neighborhoods intervention. Second, because Choice Neighborhoods combines a variety of services and investments—related to housing, education, public safety, job training, etc.—it is difficult to explain why a particular approach does or doesn't work. Third, neighborhoods are dynamic—the people and businesses that participate in, or rely upon, a neighborhood are constantly changing. The Choice Neighborhoods investment may have benefits that accrue to individuals, businesses, or other entities not captured in the Choice baseline research project, which focuses on the neighborhood and the individuals living there at baseline. Applicants are encouraged to identify research that will overcome these challenges and provide clear evidence of the impact of Choice Neighborhoods. _x000D_
HUD is using this NOFA rather than a contract (or task order under the existing BPA) for two reasons: _x000D_
1. To solicit research ideas that are related to Choice Neighborhoods, but that are not already apparent to HUD, and _x000D_
2. To broaden the community of researchers working on Choice Neighborhoods. Proposals should identify research questions that will help to demonstrate the impacts of Choice Neighborhoods or to help improve the program._x000D_
_x000D_
</t>
  </si>
  <si>
    <t xml:space="preserve">Applications will be rated, ranked and awards will be made to the highest rated applications. HUD reserves the right to reduce the amount of funding requested in order to fund as many highly ranked applications as possible. Additionally, if funds remain after funding the highest ranked applications, HUD may fund part of the next highest-ranking application. If an applicant turns down the award offer, HUD will make an offer to the next highest-ranking application. </t>
  </si>
  <si>
    <t xml:space="preserve">HUD does not intend to fund research that would be duplicative of work being funded through the Choice baseline research project, so applicants are advised to review HUD’s RFQ R-CHI-01091, published on February 22, 2011. Specifically, see Section G – Attachment 1 – Initial Task Order. This is available by email from Paul.A.Joice@hud.gov._x000D_
</t>
  </si>
  <si>
    <t>{"awarded":"letter","description":"The maximum grant performance period is for 36 months (3 years). "}</t>
  </si>
  <si>
    <t>[{"code":"program","isSelected":true,"description":"Reports must be submitted electronically on a quarterly basis. At the end of the grant performance period, researcher must submit to HUD two copies and a CD-ROM containing an electronic copy of the paper documenting the research finding in its final version, as well as a final report which summarizes the entire work and achievements conducted under this award. "},{"code":"cash","isSelected":false},{"code":"progress","isSelected":true,"description":"All applicants that receive grant funds under this program are required to submit quarterly progress reports which describe the progress of the effort and the likelihood that it will be completed on time. "},{"code":"expenditure","isSelected":true,"description":"Financial reports must be included that reflects the cost incurred by budget line, as well as a cumulative summary of costs incurred during the reporting period. "},{"code":"performanceMonitoring","isSelected":true,"description":"Each grant's performance will be monitored "}]</t>
  </si>
  <si>
    <t xml:space="preserve">Records must be kept in accordance with the program's terms and conditions. </t>
  </si>
  <si>
    <t>86-0402-0-1-451;</t>
  </si>
  <si>
    <t xml:space="preserve">(Cooperative Agreements) FY 17$0.00; FY 18 est $0.00; FY 19 est $0.00; - </t>
  </si>
  <si>
    <t>An applicant may request up to $200,000 for an award, depending on the scope and scale of the proposed research. Awards under this NOFA will be made in the form of Cooperative Agreements.  A Cooperative Agreement means that HUD will have substantial involvement during performance of the contemplated research project.</t>
  </si>
  <si>
    <t>Sandra Susan Brunson451 7th Street, Room 8230, Washington, DC 20410 Email:&lt; a href='mailto:Susan.S.Brunson@hud.gov'&gt;Susan.S.Brunson@hud.gov&lt;/a&gt;Phone: 2024023852;</t>
  </si>
  <si>
    <t xml:space="preserve">14.892 Choice Neighborhoods Planning Grants ; 14.889 Choice Neighborhoods Implementation Grants; </t>
  </si>
  <si>
    <t>HUD will use the narrative response to the &amp;#8213;Rating Factors to evaluate, rate, and rank full applications. The narrative statement is the main source of information when rating and ranking applications. Therefore, it is very important that the researcher becomes fully familiar with the rating factors for the program.</t>
  </si>
  <si>
    <t>Feb 03,2012</t>
  </si>
  <si>
    <t>HUD</t>
  </si>
  <si>
    <t>https://beta.sam.gov/fal/85cd629ec2a24bf296367dd94c34903b/view</t>
  </si>
  <si>
    <t>Self-Help Homeownership Opportunity Program</t>
  </si>
  <si>
    <t>SHOP</t>
  </si>
  <si>
    <t>ASSISTANT SECRETARY FOR COMMUNITY PLANNING AND DEVELOPMENT, HOUSING AND URBAN DEVELOPMENT, DEPARTMENT OF</t>
  </si>
  <si>
    <t>{"list":[{"act":{"description":"SHOP is authorized by the Housing Opportunity Program Extension Act of 1996, Section 11, and is subject to other Federal crosscutting requirements. No separate program regulations exist. All program requirements are listed in the applicable SHOP Notice of Funding Availability (NOFA)."},"authorizationTypes":{"act":true}}]}</t>
  </si>
  <si>
    <t>The Self-Help Homeownership Opportunity Program (SHOP) awards grant funds to eligible national and regional non-profit organizations and consortia to purchase home sites and develop or improve the infrastructure needed to set the stage for sweat equity and volunteer-based homeownership programs for low-income persons and families. SHOP funds must be used for eligible expenses to develop decent, safe and sanitary non-luxury housing for low-income persons and families who otherwise would not become homeowners. Homebuyers must be willing to contribute significant amounts of their own sweat equity toward the construction or rehabilitation of their homes.
SHOP is authorized by the Housing Opportunity Program Extension Act of 1996, Section 11, and is subject to other Federal crosscutting requirements. No separate program regulations exist. All program requirements are listed in the applicable SHOP Notice of Funding Availability (NOFA).</t>
  </si>
  <si>
    <t>SHOP grant funds are made available through HUD's annual SHOP NOFA competition. The SHOP NOFA is published on HUD's e-grant portal. Once the NOFA is published, eligible applicants may apply through this e-grant portal.</t>
  </si>
  <si>
    <t>Low and moderate income families and individuals.</t>
  </si>
  <si>
    <t>{"description":"National and regional nonprofit organizations or consortia with experience in using homebuyer and volunteer labor to build housing may apply for SHOP grants. Applicants must have completed at least 30 units of self-help homeownership housing within the last 24 months. Eligible homebuyers must apply to participate in the SHOP program through a current SHOP grantee or one of their affiliates.","isApplicable":true}</t>
  </si>
  <si>
    <t>{"environmentalImpact":{"reports":[{"isSelected":true,"reportCode":"statement"}]},"description":"A Finding of No Significant Impact (FONSI) is requiredprior to the publication of the SHOP NOFA."}</t>
  </si>
  <si>
    <t>{"description":"Notice of Funding Availability  will be posted on Grants.gov\nAll application instructions and requirements are included on Grants.gov.","isApplicable":true}</t>
  </si>
  <si>
    <t>Assistance is awarded as described in the SHOP NOFA.  Award  letters signed by the Acting General Deputy Assistant Secretary is sent to the applicant which includes post award instructions and requirements.</t>
  </si>
  <si>
    <t>{"flag":"yes","description":"Deadline date is 30-60 days after NOFA publication date.","list":[]}</t>
  </si>
  <si>
    <t>For a period of at least 120 days, beginning 30 days after the public announcement of awards under this NOFA, HUD will provide a debriefing related to their application to requesting applicants. A request for debriefing must be made in writing or by email by the authorized official whose signature appears on the SF424 or by his or her successor in office.</t>
  </si>
  <si>
    <t>Renewals are not included in the SHOP application process.</t>
  </si>
  <si>
    <t>{"awarded":"other","description":"The Grantee shall expend all SHOP Grant funds within the SHOP Grant Term.  The SHOP Grant Term is the period of performance, as defined at 2 CFR 200.77.  The SHOP Grant Term shall begin on the date that SHOP Grant funds are made available for drawdown from the Grantee’s SHOP Grant line of credit. The SHOP Senior Community Planning and Development Specialist will notify the Grantee by e-mail when the eLOCCS account has been set up and SHOP Grant funds are available for drawdown. The SHOP Grant Term shall expire 24 months from the date that the SHOP Grant funds are first available for drawdown in the Grantee’s SHOP Grant line of credit, except for SHOP Grant funds that the Grantee provides to an affiliate that develops five or more SHOP Units.  All grant funds are released to the grantee through the eLOCCS system.","awardedDescription":"Assistance is awarded trhough a letter from the Deputy Assistance Secretary of Economics.  Access to award funds is provided through the eLOCCS system."}</t>
  </si>
  <si>
    <t>[{"code":"program","isSelected":false,"description":"Progress reports are submitted semi-annually\nPerformance reports are submitted annually\nExpenditure reports are submitted semi-annually"},{"code":"cash","isSelected":false,"description":""},{"code":"progress","isSelected":true,"description":"Progress reports are submitted semi-annually."},{"code":"expenditure","isSelected":true,"description":"Grantees must submit a report which reflects how funds were expended within requirements."},{"code":"performanceMonitoring","isSelected":true,"description":"Performance reports include how many housing units were acquired, under construction, conveyed, and occupied."}]</t>
  </si>
  <si>
    <t>{"isApplicable":true,"description":"n/a"}</t>
  </si>
  <si>
    <t>Records are stored and maintained electronically.
Hard copies of documents are stored in  program office.  Records include all program reports, performance reports, grant agreements, audit reports, and performance reports.</t>
  </si>
  <si>
    <t>86-0324-0-1-604;</t>
  </si>
  <si>
    <t>(Project Grants) FY 17$10,000,000.00; FY 18 est $100,000,000.00; FY 19 est $10,000,000.00; - n/a</t>
  </si>
  <si>
    <t>450,000 - 10,000,000</t>
  </si>
  <si>
    <t>{"flag":"none","description":"Thann Young\nDepartment of Housing and Urban Development\nOffice of Rural Housing and Economic Development\n451 7th Street, SW, Room 7240\nWashington, DC 204410\n(202) 708-2290\nThann.young@hud.gov"}</t>
  </si>
  <si>
    <t>Thann YoungDepartment of Housing and Urban Development
Office of Rural Housing and Economic Development
451 7th Street, SW, Room 7240, Washington, DC, DC 20410 Email:&lt; a href='mailto:Thann.young@hud.gov'&gt;Thann.young@hud.gov&lt;/a&gt;Phone: (202) 708-2290;</t>
  </si>
  <si>
    <t>https://www.hudexchange.info/programs/rhed/</t>
  </si>
  <si>
    <t>All required criteria for selection of proposals are included in the NOFA and included in Grants.gov.</t>
  </si>
  <si>
    <t>Aug 06,2018</t>
  </si>
  <si>
    <t>https://beta.sam.gov/fal/7e574312914a4843bdf14a6485b9c53e/view</t>
  </si>
  <si>
    <t>[{"code":"subpartB","isSelected":false},{"code":"subpartC","isSelected":true},{"code":"subpartD","isSelected":false},{"code":"subpartE","isSelected":true},{"code":"subpartF","isSelected":true}]</t>
  </si>
  <si>
    <t>Section 4 Capacity Building for Community Development and Affordable Housing</t>
  </si>
  <si>
    <t>Section 4 Capacity Building</t>
  </si>
  <si>
    <t>{"list":[{"publicLaw":{"congressCode":"103","number":"120"},"statute":{"page":"1148","volume":"107"},"USC":{"title":"42","section":"9816"},"authorizationTypes":{"USC":true,"statute":true,"publicLaw":true},"usc":{"title":"42","section":"9816"}}]}</t>
  </si>
  <si>
    <t>The Section 4 program builds the capacity of Community Development Corporations (CDCs) and Community Housing Development Organizations (CHDOs) to serve their communities and low- and moderate-income families with community development and affordable housing activities.</t>
  </si>
  <si>
    <t>By law, there are only three eligible applicants for the Section 4 program.  The competition is limited to the organizations identified in Section 4 of the HUD Demonstration Act of 1993 (Pub.L. 103-120, 107 Stat. 1148, 42 U.S.C. 9816 note), as amended. These organizations are: 
1. Enterprise Community Partners, Inc. (formerly The Enterprise Foundation); 
2. the Local Initiatives Support Corporation (LISC), and 
3. Habitat for Humanity International. 
Specifically, the only applicants eligible for this competition are the three organizations located at the following addresses: 
1. Enterprise Community Partners, Inc., 11000 Broken Land Parkway, Suite 700, Columbia, MD 21044. 
2. Local Initiatives Support Corporation, 501 Seventh Avenue, 7th Floor, New York, NY 10018 
3. Habitat for Humanity International, 121 Habitat Street, Americus, GA 31709. 
Affiliates and local offices of these organizations and their community partners are not eligible to compete either directly or independently for capacity building grants under this notice, but rather may seek funding from the above organizations</t>
  </si>
  <si>
    <t>Community Development Corporations (CDCs) and Community Housing Development Organizations (CHDOs) are the only eligible beneficiaries.</t>
  </si>
  <si>
    <t>{"description":"After selection for funding but prior to award, applicants must submit financial and administrative information and certifications to comply with applicable requirements. Applicants also must submit a certification from an Independent Public Accountant or the cognizant government auditor, stating that the applicant's financial management system meets prescribed standards for fund control and accountability.","isApplicable":false}</t>
  </si>
  <si>
    <t>{"description":"The annual publication of HUD's Capacity Building for Community Development and Affordable Housing (Section 4) NOFA details the submission requirements. Applications may be submitted in response to the annual publication of the Notice of Funding Availability (NOFA) for the Capacity Building for Community Development and Affordable Housing (Section 4) Program on Grants.gov.","isApplicable":true}</t>
  </si>
  <si>
    <t>Based upon the requirements published in the General Section and Program Section of the NOFA, respondents are notified of acceptance or rejection. Upon selection, the applicant and HUD shall negotiate and execute a grant agreement.</t>
  </si>
  <si>
    <t>{"types":{"moe":false,"formula":false,"matching":true},"formula":{"title":"","chapter":"","part":"","subPart":"","publicLaw":"","description":""},"matching":{"requirementFlag":"mandatory","description":"Each dollar awarded must be matched by three dollars in cash or in-kind contributions obtained from private sources."},"moe":{"description":""}}</t>
  </si>
  <si>
    <t>{"awarded":"other","description":"The performance period for the capacity building grants is four years (48 months). Funds must be expended within four years (48 months) of the grant start date.","awardedDescription":"Funding is committed through grant agreements and released to grantees as voucher reimbursements on a regular basis. Funds are available for draw down from HUD's Line of Credit Control System (LOCCS)."}</t>
  </si>
  <si>
    <t>[{"code":"program","isSelected":false,"description":""},{"code":"cash","isSelected":false,"description":""},{"code":"progress","isSelected":false,"description":""},{"code":"expenditure","isSelected":false,"description":""},{"code":"performanceMonitoring","isSelected":true,"description":"Grantees are required to submit semi-annual performance and financial reports (Federal Financial Report SF-425) in accordance with 2 CFR part 200. A final closeout report is required at the end of the grant term. Cash reporting will be submitted on the SF425. The semi-annual performance reports are considered progress reports. Expenditure reporting will be submitted on the SF425. HUD will conduct on-site monitoring."}]</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</si>
  <si>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Grantees and sub grantees shall be subject to the audit requirements contained in the Single Audit Act Amendments of 1996 (31 U.S.C. 7501-7507)."}</t>
  </si>
  <si>
    <t>All records applicable to the program must be kept for 3 years following closeout.</t>
  </si>
  <si>
    <t>86-0176-0-1-176;</t>
  </si>
  <si>
    <t>(Project Grants) FY 17$35,000,000.00; FY 18 est $35,000,000.00; FY 19 est $35,000,000.00; - No funds has been appropriated for  FY 2019.</t>
  </si>
  <si>
    <t>There have been three grant awards made each fiscal year ranging from $5 million to $15 million over the past three years.</t>
  </si>
  <si>
    <t>Diane Schmutzler451 7th Street SW, Washington, DC 20410 Email:&lt; a href='mailto:Diane.M.Schmutzler@hud.gov'&gt;Diane.M.Schmutzler@hud.gov&lt;/a&gt;Phone: 202-402-4385;</t>
  </si>
  <si>
    <t>https://www.hudexchange.info/programs/section-4-capacity-building/</t>
  </si>
  <si>
    <t>Applications are reviewed according to the Threshold Requirements and Rating Factor requirements set forth in the Section 4 Capacity Building for Community Development and Affordable Housing Program NOFA. 
Applicants are assessed for the organizations capacity, understanding of the capacity building needs of eligible beneficiaries, the soundness of their approach in their proposed Capacity Building program, their commitment to leveraging other funding, and their performance evaluation and past performance on previous Section 4 grant awards.</t>
  </si>
  <si>
    <t>Aug 13,2018</t>
  </si>
  <si>
    <t>https://beta.sam.gov/fal/743735fc8b6644b08ed05634a3c44c44/view</t>
  </si>
  <si>
    <t>Rural Capacity Building for Community Development and Affordable Housing Grants</t>
  </si>
  <si>
    <t>Rural Capacity Building (RCB)</t>
  </si>
  <si>
    <t>The Rural Capacity Building program</t>
  </si>
  <si>
    <t>Only National Organizations that are 503(c)(3) nonprofits, other than institutions of higher education, can apply for RCB funding.
For the purpose of the RCB program, a National Organization must be a single organization that has experience conducting RCB eligible activities with RCB eligible beneficiaries within the last ten years in at least seven Federal HUD regions. Having relevant experience working in one state in a HUD region is sufficient for counting that region towards the seven-region minimum. Federal regions are described on HUD’s website at: http://portal.hud.gov/hudportal/HUD?src=/localoffices/regions.</t>
  </si>
  <si>
    <t>RCB program Eligible Beneficiaries are limited to a local organization serving rural areas that are one of the following types of organizations: 
-	 Rural housing development organization, 
-	Community Development Corporation (CDC), 
-	Community Housing Development Organization (CHDO), 
-	Local government, and/or 
-	Indian tribe.
RCB program Eligible Beneficiaries must serve rural areas.  
Eligible Beneficiaries in the RCB program are not Eligible Applicants for the RCB program.   By definition, RCB Eligible Beneficiaries are not eligible to apply to this RCB NOFA; National Organizations are the only organizations that can be deemed to be Eligible Applicants by successfully meeting the requirements of a National Organization established in Section I.A.4 and Section III.C of this FY 2018 RCB NOFA.  Only Eligible Applicants can apply to HUD directly for RCB program funds through this NOFA.  
Successfully funded RCB program National Organizations are required to work with Eligible Beneficiaries with their RCB program grant award.</t>
  </si>
  <si>
    <t>{"description":"The annual publication of HUD's Rural Capacity Building for Community Development and Affordable Housing (RCB) NOFA details the submission requirements. Applications may be submitted in response to the annual publication of the Notice of Funding Availability (NOFA) for the RCB Program on Grants.gov.","isApplicable":true}</t>
  </si>
  <si>
    <t>Based upon the requirements published in the  Program Section of the RCB NOFA, respondents are notified of acceptance or rejection. Upon selection, the applicant and HUD shall negotiate and execute a grant agreement.</t>
  </si>
  <si>
    <t>{"awarded":"other","description":"The performance period for the Rural Capacity Building grant is four years (48 months). Funds must be expended within four years (48 months) of the grant start date. Funds are available for draw down from HUD's Line of Credit Control System (LOCCS).   Funding is committed through grant agreements and released to grantees as voucher reimbursements on a regular basis"}</t>
  </si>
  <si>
    <t>All records concerning grant award and grant expenditures shall be maintained during the period of grant award and for 3 years after grant closeout.</t>
  </si>
  <si>
    <t>86-0176-0-1-604;</t>
  </si>
  <si>
    <t xml:space="preserve">(Project Grants) FY 17$5,000,000.00; FY 18 est $5,000,000.00; FY 19 est $5,000,000.00; - </t>
  </si>
  <si>
    <t>The minimum grant award is $1,000,000 and the maximum grant award is $2,500,000.  In FY 2017 there were four awards made, with the largest grant at $2,000,000 and the smallest at $1,000,000.</t>
  </si>
  <si>
    <t>The annual RCB NOFA will include guidance for applicants to implement and manage the Rural Capacity Building Program.</t>
  </si>
  <si>
    <t>https://www.hudexchange.info/programs/rural-capacity-building/</t>
  </si>
  <si>
    <t>Applications are reviewed according to the Threshold Requirements and Rating Factor requirements set forth in the RCB Program NOFA. Applicants are assessed for the organizations capacity, understanding of the capacity building needs of eligible beneficiaries, the soundness of their approach in their proposed RCB program, their commitment to leveraging other funding, and their performance evaluation plans and past performance on previous RCB grant awards.</t>
  </si>
  <si>
    <t>https://beta.sam.gov/fal/05fd9f662d2949a8ae7facfcce7ba3e3/view</t>
  </si>
  <si>
    <t>Rural Housing and Economic Development</t>
  </si>
  <si>
    <t>CFDA Number: 14:250</t>
  </si>
  <si>
    <t>{"list":[{"act":{},"authorizationTypes":{"act":true}}]}</t>
  </si>
  <si>
    <t>Archived since 2010, the Rural Housing and Economic Development (RHED) Program supports capacity building at the state and local level for rural housing and economic development and innovative housing and economic development activities in rural areas. The RHED Program is authorized by the Departments of Veteran's Affairs, Housing and Urban Development and Independent Agencies Appropriations Act of 1999 (Pub. L. 105-276). The Office of Rural Housing and Economic Development in HUD's Office of Community Planning and Development administers the program.</t>
  </si>
  <si>
    <t>{"description":"n/a","isApplicable":true}</t>
  </si>
  <si>
    <t>RHED program was archived in 2010.</t>
  </si>
  <si>
    <t>{"flag":"yes","description":"RHED program was archived in 2010.","list":[]}</t>
  </si>
  <si>
    <t>{"awarded":"other","description":"n/a","awardedDescription":"n/a"}</t>
  </si>
  <si>
    <t>(Project Grants) FY 17$0.00; FY 18 est $0.00; FY 19 est $0.00; - RHED program was archived in 2010.</t>
  </si>
  <si>
    <t>{"flag":"none","description":"n/a"}</t>
  </si>
  <si>
    <t>Thann YoungU.S. Department of Housing and Economic Development
Office of Rural Housing and Economic Development
451 7th Steet, SW, Room 7240, Washington, DC, DC 20410 Email:&lt; a href='mailto:Thann.young@hud.gov'&gt;Thann.young@hud.gov&lt;/a&gt;Phone: 202 402-4464;Jackie L. WilliamsU.S. Department of Housing and Economic Development Office of Rural Housing and Economic Development 451 7th Steet, SW, Room 7240, washington, DC 20410 Email:&lt; a href='mailto:jackie.williams@hud.gov'&gt;jackie.williams@hud.gov&lt;/a&gt;Phone: 877-787-2526;</t>
  </si>
  <si>
    <t>https://beta.sam.gov/fal/548ca471490945bdadafd13f77e48692/view</t>
  </si>
  <si>
    <t>Delta Community Capital Initiative (DCCI)</t>
  </si>
  <si>
    <t>CFDA Number: 14.271</t>
  </si>
  <si>
    <t>{"list":[{"act":{"description":"n/a"},"authorizationTypes":{"act":true}}]}</t>
  </si>
  <si>
    <t>The Delta Community Capital Initiative (DCCI) is a collaborative effort among three federal agencies - the Department of Housing and Urban Development (HUD), the Department of the Treasury - Community Development Financial Institutions Fund (CDFI Fund), and the Department of Agriculture – Rural Development (USDA-RD).The DCCI’s goal is to increase access to capital for affordable housing, business lending and community facilities in the chronically underserved and undercapitalized Lower Mississippi Delta Region. Specifically, it will provide direct investment and technical assistance to community development lending and investing institutions that focus on affordable housing, small business and community facilities to benefit the residents of Lower Mississippi Delta Region.</t>
  </si>
  <si>
    <t>Organizations and businesses that provide direct investment and technical assistance to community development lending and investing institutions that focus on affordable housing, small business and community facilities to benefit the residents of Lower Mississippi Delta Region.</t>
  </si>
  <si>
    <t>small business owners, low income persons seeking jobs, job training.</t>
  </si>
  <si>
    <t>{"description":"Applicants that are eligible to participate in this initiative are community development lenders and investors, which may be local rural non-profit organizations. Applicants do not need to be certified as Community Development Financial Institutions by the CDFI Fund at the time of application.  If applicants propose to become certified as a CDFI, they should lay out milestones and timeframes toward the CDFI certification process in their application. Applicants may serve other markets than Delta residents and communities, using other sources of financing.","isApplicable":true}</t>
  </si>
  <si>
    <t>{"environmentalImpact":{"reports":[{"isSelected":true,"reportCode":"statement"}]},"description":"Finding of No Significant Impact (FONSI) must be completed before NOFA is published."}</t>
  </si>
  <si>
    <t>{"description":"Applicants may apply for funding  through HUD's grants.gov website.   Application instructions and the Notice of Funding Availability can be accessed through grants.gov."}</t>
  </si>
  <si>
    <t>Award procedures are made available through the DCCI NOFA.</t>
  </si>
  <si>
    <t>For a period of at least 120 days, beginning 30 days after the public announcement of awards under this NOFA, HUD will provide a debriefing related to their application to requesting applicants.</t>
  </si>
  <si>
    <t>Applicant will be provided a debriefing.  If it is determined a remedy is necessary, appropriateaction will be explored.</t>
  </si>
  <si>
    <t>Renewals or extensions are not included in the NOFA.</t>
  </si>
  <si>
    <t>{"types":{"moe":false,"formula":true,"matching":false},"formula":{"title":"The Department of Veterans Affairs and the Department of Housing and Urban Development and Independent Agencies Appropriations Act, 1998 (Public Law 105-276, October 27, 1997).","chapter":"n/a","part":"","subPart":"n/a","publicLaw":"","description":""},"matching":{"description":""},"moe":{"description":""}}</t>
  </si>
  <si>
    <t>{"awarded":"other","description":"All available funds have been awarded.","awardedDescription":"Funds are released through HUD's eLOCCS financial management system."}</t>
  </si>
  <si>
    <t>[{"code":"program","isSelected":true,"description":"Program reports include updates on the grantee's progress in completing proposed  program activities."},{"code":"cash","isSelected":false,"description":""},{"code":"progress","isSelected":true,"description":"Progress Reports include challenges, obstacles, and successes the grantee has experienced in meeting the goals, objectives, and requirements outlined in the grant agreement."},{"code":"expenditure","isSelected":true,"description":"Expenditure reports provides details regarding how funds are being expended in the grantee's efforts to accomplished proposed program activities."},{"code":"performanceMonitoring","isSelected":true,"description":"Performance reports are submitted on an annual basis with includes outcomes and outputs."}]</t>
  </si>
  <si>
    <t>{"isApplicable":true,"description":"Audits are completed and submitted to the program office on an annual basis in compliance to program policy."}</t>
  </si>
  <si>
    <t>Grantees are required to provide copies of all records (hard copy and/or electronic) that are related to  awards received from HUD.  All records must be maintained according to HUD requirements.</t>
  </si>
  <si>
    <t>(Project Grants) FY 17$0.00; FY 18 est $0.00; FY 19 est $0.00; - DDCI was funded by recaptured Rural Housing and Economic Development program on a one time only basis.   All remaining program activities are scheduled to be completed by the end of FY 2018. No future funding has been identified for this program.</t>
  </si>
  <si>
    <t>$200,000 - $1,000,000.   Average award was approximately $480,000.</t>
  </si>
  <si>
    <t>{"list":[{"fiscalYear":2017,"description":"Loan in the amount of $35,000 was approved to help create a  new restaurant in Clarksdale, Mississippi where the average poverty rate is 35%."}],"isApplicable":true}</t>
  </si>
  <si>
    <t>None.The Delta Community Capital Initiative is a collaborative effort among three federal agencies - the Department of Housing and Urban Development (HUD), the Department of the Treasury - Community Development Financial Institutions Fund (CDFI Fund) and the Department of Agriculture - Rural Development (USDA-RD). The purpose of the Delta Community Capital Initiative (DCCI) is to support local rural nonprofits and Federally Recognized Indian tribes serving the Lower Mississippi Delta for lending and investing activities in businesses lending and economic development, and for securing additional sources of public and private capital for these activities.   Funding for the DCCI is provided by recaptured funds from the Rural Housing and Economic Development grant, which was authorized by The Department of Veterans Affairs and the Department of Housing and Urban Development and Independent Agencies Appropriations Act, 1998 (Public Law 105-276, October 27, 1997).</t>
  </si>
  <si>
    <t>{"flag":"none","description":"U.S. Department of Housing and Urban Development\nOffice of Rural Housing and Economic Development\n471 7th Street, SW, Room 7240\nWashington, DC  20410\nTelephone: (202) 402-4464\nThann.young@hud.gov\nThann Young,\nSenior CPD Specialist\nU.S."}</t>
  </si>
  <si>
    <t>Jackie L. WilliamsU.S. Department of Housing and Urban Development
Office of Rural Housing and Economic Development
451 7th Street, SW, Room 7240, Washington, DC, DC 20410 Email:&lt; a href='mailto:jackie.williams@hud.gov'&gt;jackie.williams@hud.gov&lt;/a&gt;Phone: 202 402 4464;</t>
  </si>
  <si>
    <t>https://beta.sam.gov/fal/f04cf031c70842089e2a6ac8ce132238/view</t>
  </si>
  <si>
    <t>Appalachia Economic Development Initiative</t>
  </si>
  <si>
    <t>CFDA Number: 14.270</t>
  </si>
  <si>
    <t>The Appalachia Economic Development Initiative (AEDI) is a collaborative effort among three federal agencies – the Department of Housing and Urban Development (HUD), the Department of the Treasury - Community Development Financial Institutions Fund (CDFI Fund), and the Department of Agriculture – Rural Development (USDA-RD). The AEDI's goal is to increase access to capital for business lending and economic development in the chronically underserved and undercapitalized Appalachia Region. Specifically, it will provide investment and technical assistance to State community and economic development agencies that apply on behalf of local rural nonprofit organizations or community development corporations that focus on small business development to benefit the residents of the Appalachia Region.</t>
  </si>
  <si>
    <t>{"description":"Applicants that are eligible to participate in this initiative are State community or economic development agencies that apply on behalf of local rural nonprofit organizations in the Appalachia Region. Applicants may serve markets other than Appalachia residents and communities, using other sources of financing.\n\nGoals: Funds may be used to support eligible activities that serve the following goals:\n•Expanding services in eligible Appalachia Region target markets (as defined below) by established lenders and investors in business development\n•Securing new public or private capital sources for lending or investing in existing or new eligible target markets","isApplicable":true}</t>
  </si>
  <si>
    <t>{"environmentalImpact":{"reports":[{"isSelected":true,"reportCode":"assessment"}]},"description":"Pre-application coordination is not applicable.  Environmental impactg information is not requried for this program.  This program is exculded from coverage under E.o. 12372."}</t>
  </si>
  <si>
    <t>{"description":"The AEDI Competition has been completed according to application procedures and instructions included in the FY2014  AEDI NOFA and the FY2014 General Section.","isApplicable":true}</t>
  </si>
  <si>
    <t>HUD will review eligible submitted applications and determine application scores.  Once rating scores are assigned, rated applicaions will be listed in ranked order.  HUD will send written notifications to both successful and unccessful applicants.  After award, grantees will submit their action plan and budget into HUD's web based system prior to approval to draw down.  Applicants will be given the opportunity to admend their budget according to the grant award, in the event HUD awards less than the requested amount prior to entering into the grant approval.</t>
  </si>
  <si>
    <t>{"types":{"moe":false,"formula":false,"matching":false},"formula":{"title":"","chapter":"","part":"","subPart":"","publicLaw":"","description":""},"matching":{"percent":"0","description":"This  program has no no sttutory formula.\nThis program has no matiching requiremengts.  \nMOE requirements are not appiable to this program."},"moe":{"description":""}}</t>
  </si>
  <si>
    <t>{"awarded":"other","description":"Geographic areas include the 420 counties in 13 states that make up the Appalachia Region, as defined by the Appalachian Regional Commission. Appalachian Regional Commission (ARC) is a federal-state partnership working to stimulate economic development. The ARC is composed of the governors of the 13 Appalachian states and a federal co-chair, who is appointed by the president. Local participation is provided through multi-county local development districts. The thirteen states that are included in the region are: Alabama, Georgia, Kentucky, Maryland, Mississippi, New York, North Carolina, Ohio, Pennsylvania, South Carolina, Tennessee, West Virginia, and Virginia. A full list of all 420 eligible counties can be found on the ARC website.","awardedDescription":"HUD will review eligible submitted applications and determine application scores.  Once rating scores are assigned, rated applicaions will be listed in ranked order.  HUD will send written notifications to both successful and unccessful applicants.  After award, grantees will submit their action plan and budget into HUD's web based system prior to approval to draw down.  Applicants will be given the opportunity to admend their budget according to the grant award, in the event HUD awards less than the requested amount prior to entering into the grant approval."}</t>
  </si>
  <si>
    <t>[{"code":"program","isSelected":false,"description":""},{"code":"cash","isSelected":false,"description":""},{"code":"progress","isSelected":true,"description":"Grantees are required to submitsemi-annual  program reports  which include progress in completing proposed program activities and goals.  Progress reports shall include on both perfomance and financial progresss and shall conform with 2 CFR 200. thorugh 2 CFR 200.329."},{"code":"expenditure","isSelected":true,"description":"Grantees are required to submitt financial reports semi-annually.  This report includes documentation of grant funds that have been expended for proposed program activities during the reporting period."},{"code":"performanceMonitoring","isSelected":true,"description":"Grantees are required to submit performance reports annually.  This report includes outcomes and outputs of proposed program activities during the reporting period.  Performance reports shall include financial progresss and shall conform with 2 CFR 200. thorugh 2 CFR 200.329."}]</t>
  </si>
  <si>
    <t>(Project Grants) FY 17$183,000.00; FY 18 est $0.00; FY 19 est $0.00; - No additional funding for this program is anticipated for the upcoming fiscal year.</t>
  </si>
  <si>
    <t>200,000 -350,000</t>
  </si>
  <si>
    <t>{"list":[{"fiscalYear":2017,"description":"A total of 226 jobs were created.  Three businesses were created; 333 businesses were assisted; and 662 participants were trained."}],"isApplicable":true}</t>
  </si>
  <si>
    <t>Information on specific regulations and guidelines were made available in the Notice of Funds Availablily published in FY2014.</t>
  </si>
  <si>
    <t>{"flag":"appendix","description":"n/a"}</t>
  </si>
  <si>
    <t>Thann YoungU.S. Department of Housing and Urban Development
Office of Rural Housing and Economic Development
451 7th Street, SW, Room 7240, Washington, DC, DC 20410 Email:&lt; a href='mailto:Thann.young@hud.gov'&gt;Thann.young@hud.gov&lt;/a&gt;Phone: 202 402-4464;</t>
  </si>
  <si>
    <t>https://beta.sam.gov/fal/4d9b97343c5d4ce19157d36f1050b713/view</t>
  </si>
  <si>
    <t>[{"code":"subpartB","isSelected":false},{"code":"subpartC","isSelected":true},{"code":"subpartD","isSelected":false},{"code":"subpartE","isSelected":false},{"code":"subpartF","isSelected":true}]</t>
  </si>
  <si>
    <t>Veterans Housing Rehabilitation and Modification Pilot Program</t>
  </si>
  <si>
    <t>CFDA Number: 14.278</t>
  </si>
  <si>
    <t>{"list":[{"act":{"description":"Department of Housing and Urban Development, Consolidated Appropriations Act, 2016, Section 1079, Public Law 113-291, 38 US Code 2101"},"authorizationTypes":{"act":true}}]}</t>
  </si>
  <si>
    <t>The purpose of the Veterans Housing Rehabilitation and Modification (VHRM) pilot program is to explore the potential benefits of awarding grants to nonprofit organizations to rehabilitate and modify the primary residence of veterans who are low-income and living with disabilities.</t>
  </si>
  <si>
    <t>Nonprofits organizations that provide nationwide or statewide programs that primarily serve veterans or low-income individuals. Applicants that are nonprofits organizations as described in section 501(c) (3) or 501 (a) (19) of the Internal Revenue Code of 1986 and exempt from tax under section 501 (a) of such Code.</t>
  </si>
  <si>
    <t>Eligible recipients for use of the Veterans Housing Rehabilitation and Modificiation program includ disabled and low-income veterans.</t>
  </si>
  <si>
    <t>{"description":"Z- Salaries and Expenses, B-Project Grants","isApplicable":true}</t>
  </si>
  <si>
    <t>{"environmentalImpact":{"reports":[{"isSelected":true,"reportCode":"otherRequired"}]},"description":"Preapplication coordination is not applicable. Environmental impact information is not required for this program. This program is excluded from coverage under E.O. 12372."}</t>
  </si>
  <si>
    <t>{"description":"2 CFR 200, Uniform Administrative Requirements, Cost Principles, and Audit Requirements for Federal Awards applies to this program."}</t>
  </si>
  <si>
    <t>HUD will issue a Notice of Funding Availability (NOFA) to administer this program. As a result, HUD will review eligible submitted applications and determine application scores. Once rating scores are assigned, rated applications will be listed in ranked order. HUD will send written
notifications to both successful and unsuccessful applicants. Applicants will be given the opportunity to amend their budget according to the grant award, in the event HUD awards less than the requested amount prior to entering into the grant agreement. HUD will approve the action plan(s) or notify the grantee of matters that need to be addressed prior to approval.</t>
  </si>
  <si>
    <t>{"awarded":"other","description":"Awards will be available for a period of up to 36 months from the date of execution of the grant agreement. Method of awarding/releasing assistance: letter","awardedDescription":"HUD will issue a Notice of Funding Availability (NOFA) to administer this program. As a result, HUD will review eligible submitted applications and determine application scores. Once rating scores are assigned, rated applications will be listed in ranked order. HUD will send written\nnotifications to both successful and unsuccessful applicants. Applicants will be given the opportunity to amend their budget according to the grant award, in the event HUD awards less than the requested amount prior to entering into the grant agreement. HUD will approve the action plan(s) or notify the grantee of matters that need to be addressed prior to approval."}</t>
  </si>
  <si>
    <t>[{"code":"program","isSelected":false,"description":""},{"code":"cash","isSelected":false,"description":""},{"code":"progress","isSelected":true,"description":"Annual report.--The Secretary shall submit to Congress, on an annual basis, a report that provides, with respect to the year for which such report is written. (1) The number of eligible veterans provided assistance under the pilot program; (2) the socioeconomic characteristics of such veterans, including their gender, age, race, and ethnicity; (3) the total number, types, and locations of entities contracted under such program to administer the grant funding; (4) the amount of matching funds and in-kind contributions raised with each grant; (5) a description of the housing rehabilitation and modification services provided, costs saved, and actions taken under such program; (6) a description of the outreach initiatives implemented by the Secretary to educate the general public and eligible entities about such progress projects utilizing grant funds under such program; (8) a description of the outreach initiatives instituted by grant recipients to identify eligible veterans and their families; and (9) any other information that the Secretary considers relevant in assessing such program. Financial progress is required with grantees quarterly and annual reports. Performance monitoring will be conducted as a requirement of the grant."},{"code":"expenditure","isSelected":true,"description":"Expenditures will be submitted to the program office by the grantee on a semi-annual basis as outlined in the NOFA and grant agreement."},{"code":"performanceMonitoring","isSelected":true,"description":"Performance reports  will be submitted to the program office by the grantee on a annual basis  as outlined in the NOFA and grant agreement."}]</t>
  </si>
  <si>
    <t>Applicants must maintain records to satisfy the reporting requirements listed above.</t>
  </si>
  <si>
    <t>(Project Grants) FY 17$0.00; FY 18 est $8,000,000.00; FY 19 est $5,000,000.00; - N/A</t>
  </si>
  <si>
    <t>Up to $1,000,000</t>
  </si>
  <si>
    <t>{"flag":"appendix","description":"ackie L. Williams, Ph.D.\nDirector U.S. Department of Housing and Urban Development 451 7th Street\nSW, Room 7240 ,\nWashington, DC 20410\nE1 jackie.williams@hud.gov \nt. 877-787-2526\nWebsite: http://www.hud.gov/ruralgateway"}</t>
  </si>
  <si>
    <t>Thann YoungDirector U.S. Department of Housing and Urban Development 451 7th Street
SW, Room 7240 ,, Washington, DC, DC 20410 Email:&lt; a href='mailto:Thann.young@hud.gov'&gt;Thann.young@hud.gov&lt;/a&gt;Phone: 202 402-4464;Jackie L. WilliamsDepartment of Housing and Urban Development 
Office of Rural Housing and Economic Development
451 7th Street, SW, Room 7240, washington, DC 20410 Email:&lt; a href='mailto:jackie.williams@hud.gov'&gt;jackie.williams@hud.gov&lt;/a&gt;Phone: 877-787-2526;</t>
  </si>
  <si>
    <t>http://www.hud.gov/ruralgateway</t>
  </si>
  <si>
    <t>Two types.of reviews will be conducted. First, HUD will review each application to determine whether it meets threshold eligibility requirements. Second, HUD will review and assign scores to applications meeting the threshold requirements. Once rating scores are assigned, rated applications will be listed in ranked order. After HUD has rated and ranked the applications, applicants within the fundable range of 75 or more points will be funded in ranked order up to the amount requested, or in a lesser amount if sufficient funds are not available. HUD reserves the right to reduce the amount of the award requested.</t>
  </si>
  <si>
    <t>https://beta.sam.gov/fal/4c8e28093e6947e483a44934b0c5978d/view</t>
  </si>
  <si>
    <t>Border Community Capital Initiative</t>
  </si>
  <si>
    <t>CFDA Number 14.266</t>
  </si>
  <si>
    <t>The Initiative's goal is to increase access to capital for affordable housing, business lending and community facilities in the chronically underserved and undercapitalized U.S./Mexico border region. Specifically, it will provide direct investment and technical assistance to community development lending and investing institutions that focus on affordable housing, small business and community facilities to benefit the residents of colonias.</t>
  </si>
  <si>
    <t>Applicants that are eligible to participate in this initiative are community development lenders and investors, which may be local rural non-profit organizations or federally recognized tribes. Applicants do not need to be certified as Community Development Financial Institutions by the CDFI Fund.</t>
  </si>
  <si>
    <t>Beneficiaries may include:
• Current low income residents of colonias
•Businesses owned by or serving low income residents of colonias;
•Community facilities serving colonias communities or low income colonias residents; and
•Owners of rental housing serving residents of colonias.</t>
  </si>
  <si>
    <t>{"description":"Applicants that are eligible to participate in this initiative are community development lenders and investors, which may be local rural non-profit organizations or federally recognized tribes. Applicants do not need to be certified as Community Development Financial Institutions by the CDFI Fund.","isApplicable":true}</t>
  </si>
  <si>
    <t>{"environmentalImpact":{"reports":[{"isSelected":true,"reportCode":"assessment"}]},"description":"n/a"}</t>
  </si>
  <si>
    <t>{"description":"2 CFR 200, Uniform Administrative Requirements, Cost Principles, and Audit Requirements for Federal Awards applies to this program.\nThis initiative was funded by recaptured Rural Housing and Economic Development funds for a one time only competition."}</t>
  </si>
  <si>
    <t>HUD will review eligible submitted applications and determine application scores. Once rating scores are assigned, rated applications will be listed in rank order.</t>
  </si>
  <si>
    <t>{"awarded":"other","description":"Awards will be available for a period of 36 months from the date of execution of the grant agreement. Method of awarding/releasing assistance: letter","awardedDescription":"HUD will review eligible submitted applications and determine application scores. Once rating scores are assigned, rated applications will be listed in rank order.   HUD will send written notifications to both successful  and unsuccessful applicants.  After award, grantees will submit their action plan and budget into HUD's web-based system prior to approval to draw down.   Applicants will be given the opportunity to amend their budget according to the grant award, in the event HUD awards less than the requested amount prior to entering into the grant agreement. HUD will approve the action plan(s) or notify the grantee of matters that need to be addressed prior to approval."}</t>
  </si>
  <si>
    <t>[{"code":"program","isSelected":false,"description":""},{"code":"cash","isSelected":false,"description":""},{"code":"progress","isSelected":true,"description":"Grantees will be required to report to HUD, as specified in the grant agreement. Performance reports shall include reports on both performance and financial progress under action plans and shall include reports on the commitment and expenditure of leveraging resources utilized through the end of the reporting period. Reports shall conform to the reporting requirements of 24 CFR part 84 and 24 CFR part 85. Please see the BCCI NOFA published on grants.gov for full reporting requirements. The performance reports must contain the information required under 24 CFR part 84 and 24 CFR part 85, including a comparison of actual accomplishments with the objectives and performance goals of the action plans. Please see the BCCI NOFA published in FY2013 for full reporting requirements. Please see the BCCI NOFA published in FY2013 for full reporting requirements."},{"code":"expenditure","isSelected":true,"description":"Expenditure reports will be submitted to the program office semi-annually.  Reports will include documentation regarding how funds were expended on approved proposed program activities included in the grantee's application."},{"code":"performanceMonitoring","isSelected":true,"description":"Performane reports will be submitted annually reflecting grantee's program outputs and outcomes towards proposed performance goals and objectives."}]</t>
  </si>
  <si>
    <t>Applicants must maintain records to satisfy the reporting requirements listed above and in the BCCI NOFA.</t>
  </si>
  <si>
    <t xml:space="preserve">(Project Grants) FY 17$0.00; FY 18 est $0.00; FY 19 est $0.00; - No additional funds have been appropriated for FY2019.(Project Grants) FY 17$0.00; FY 18 est $0.00; FY 19 est $0.00; - n/a(Project Grants) FY 17 FY 18 est $0.00; FY 19 - </t>
  </si>
  <si>
    <t>200,000-1,000,000</t>
  </si>
  <si>
    <t>{"list":[{"fiscalYear":2017,"description":"Provided three loans totaling $41,437.97 to businesses located in colonias in Texas.\nProvided technical assistance for a total of 24 entrepreneurs."}],"isApplicable":true}</t>
  </si>
  <si>
    <t>Thann YoungThann Young
Community Development Specialist Office of Rural Housing and Economic
Development U.S. Department of Housing and Urban Development 451 7th
Street SW, Room 7240 ,, Washington, DC, DC 20410 Email:&lt; a href='mailto:thann.young@hud.gov'&gt;thann.young@hud.gov&lt;/a&gt;Phone: 202 402-4464;</t>
  </si>
  <si>
    <t>Fiscal Year2017: Funds may be used to support eligible activities that serve the following objectives:
·	Expanding services in eligible colonias target markets by established lenders and investors in affordable housing, small business, and community facilities, and/or
 • Securing new public or private capital sources for lending or investing in affordable housing, small business and community facilities in existing or new eligible target markets.</t>
  </si>
  <si>
    <t>Aug 14,2018</t>
  </si>
  <si>
    <t>https://beta.sam.gov/fal/5e5796565fa84fc8a043a545bdf01b6f/view</t>
  </si>
  <si>
    <t>Interest Reduction Payments Rental and Cooperative Housing for Lower Income Families</t>
  </si>
  <si>
    <t>ASST SECRETARY FOR HOUSING--FEDERAL HOUSING COMMISSIONER, HOUSING AND URBAN DEVELOPMENT, DEPARTMENT OF</t>
  </si>
  <si>
    <t>{"list":[{"act":{"description":"National Housing Act, as amended, Section 236, Public Law 90-448, 12 U.S.C. 1715."},"publicLaw":{"congressCode":"448","number":"90-448"},"USC":{"title":"12","section":"1715"},"authorizationTypes":{"USC":true,"act":true,"statute":false,"publicLaw":true,"executiveOrder":false},"usc":{"title":"12","section":"1715"}}]}</t>
  </si>
  <si>
    <t>To provide good quality rental and cooperative housing for persons of low-and moderate-income by providing interest reduction payments in order to lower their housing costs.</t>
  </si>
  <si>
    <t>DIRECT PAYMENTS FOR SPECIFIED USE;GUARANTEED/INSURED LOANS</t>
  </si>
  <si>
    <t>Eligible mortgagors included nonprofit, cooperative, builder-seller, investor-sponsor, and limited-distribution sponsors.  Public bodies did not qualify as mortgagors under this program.</t>
  </si>
  <si>
    <t>Families and individuals, including the elderly and handicapped or those displaced by government action or natural disaster, eligible to receive the benefits of the subsidies must at the time of admission fall within certain locally determined income limits. Families with higher incomes may occupy apartments, but may not benefit from subsidy payments.</t>
  </si>
  <si>
    <t>{"description":"Documentation regarding the characteristics of the property and qualifications of the mortgagor was submitted with the application.  ","isApplicable":true}</t>
  </si>
  <si>
    <t>{"description":"No applications for new projects are being accepted.  Sponsors submitted FHA Form No. 2013, application and other documentation for FHA Review of Proposed Development, to local HUD field office with multifamily processing or equivalent documentation to a State or local Housing Finance Agency approved by HUD for participation in the program.  "}</t>
  </si>
  <si>
    <t>The local HUD office or State or local Housing Finance Agency reviewed the application to determine site appraisal and market analysis.  Market need, correct zoning, environmental assessment and value of site fully improved were considered.  The local office granted feasible proposals a tentative reservation of contract authority, and the sponsor was invited to apply for mortgage commitment, at which stage(s) further technical processing was completed.  No new applications for project mortgage insurance are being accepted.</t>
  </si>
  <si>
    <t>{"types":{"moe":true,"formula":true,"matching":false},"formula":{"title":"24 CFR","part":"236"},"moe":{}}</t>
  </si>
  <si>
    <t>{"awarded":"other","description":"The mortgage term normally extends for 40 years. Interest reduction payments may extend for the full term of the mortgage. For individual families, assistance ceases when their income rises to the point where they can afford the full market rent without the benefit of assistance.","awardedDescription":"Monthly"}</t>
  </si>
  <si>
    <t>[{"code":"program","isSelected":true,"description":"Excess income reports"},{"code":"cash","isSelected":false},{"code":"progress","isSelected":false},{"code":"expenditure","isSelected":false},{"code":"performanceMonitoring","isSelected":false}]</t>
  </si>
  <si>
    <t>{"isApplicable":true,"description":"The Department of Housing and Urban Development reserves the right to audit the accounts of either the mortgage or mortgagor in order to determine their compliance and conformance with FHA regulations and standards."}</t>
  </si>
  <si>
    <t>Tenant certifications for assistance payments and annual recertification must be forwarded to the HUD Field or Area Office by the sponsor. Regular financial reports are also required. Mortgagees must service and maintain records in accordance with acceptable mortgagee practices and HUD regulations.</t>
  </si>
  <si>
    <t>86-0335-0-1-999;86-0334-0-1-604;</t>
  </si>
  <si>
    <t>(Guaranteed/Insured Loans) FY 16 est $0.00; FY 17 est $0.00; FY 14$0.00; FY 13$0.00; FY 15$0.00; - Salaries and Expenses (not separately identifiable)</t>
  </si>
  <si>
    <t>Fact Sheet: Rental and Co-op Housing for Lower Income Families. No charge; 24 CFR 236 et seq.</t>
  </si>
  <si>
    <t>{"flag":"none","description":"Contact the appropriate local HUD Office listed in the Catalog Address Appendix IV."}</t>
  </si>
  <si>
    <t>Steven A. Marin451 7th Street, SW, Washington, DC 20410 Email:&lt; a href='mailto:Stephen.A.Martin@hud.gov'&gt;Stephen.A.Martin@hud.gov&lt;/a&gt;Phone: ( 202 ) 402-2492;</t>
  </si>
  <si>
    <t>http://www.hud.gov/offices/hsg/mfh/progdesc/progdesc.cfm.</t>
  </si>
  <si>
    <t xml:space="preserve">14.149 Rent Supplements Rental Housing for Lower Income Families; </t>
  </si>
  <si>
    <t>https://beta.sam.gov/fal/6c05a791d9fe404d92b457ae7c8a3e62/view</t>
  </si>
  <si>
    <t>Rehabilitation Mortgage Insurance</t>
  </si>
  <si>
    <t>(203(k))</t>
  </si>
  <si>
    <t>{"list":[{"act":{"description":"National Housing Act, as amended, Section 203(k)"},"authorizationTypes":{"USC":false,"act":true,"statute":false,"publicLaw":false,"executiveOrder":false}}]}</t>
  </si>
  <si>
    <t xml:space="preserve">The Section 203(k) program is HUD's primary program for the rehabilitation and repair of single family properties. It is an important tool for community and neighborhood revitalization and for expanding homeownership opportunities.  HUD's 203(k) program will allow a purchase or refinance transaction plus include in the loan amount the cost of making repairs and/or non luxury improvements. _x000D_
</t>
  </si>
  <si>
    <t>Individual and families.</t>
  </si>
  <si>
    <t>Individuals and families.</t>
  </si>
  <si>
    <t>{"description":"Documentation regarding the characteristics of the property and the qualifications of the borrower are assembled by the lender and submitted with the application.  This program is excluded from coverage under OMB Circular No. A-87.","isApplicable":true}</t>
  </si>
  <si>
    <t>{"description":"Application is submitted through a HUD-approved lending institution.  "}</t>
  </si>
  <si>
    <t>See Application Procedure.</t>
  </si>
  <si>
    <t>Varies.</t>
  </si>
  <si>
    <t>The lender or HUD will state the reason for refusing an application.  The applicant may reapply subject to concurrence of the lender.</t>
  </si>
  <si>
    <t>{"awarded":"quarterly","description":"The mortgage term may extend for 30 years."}</t>
  </si>
  <si>
    <t>Mortgagees are required to service and maintain records in accordance with acceptable mortgage practices of prudent lending institutions and the FHA regulations.</t>
  </si>
  <si>
    <t>86-4587-0-3-371;</t>
  </si>
  <si>
    <t>(Sale, Exchange, or Donation of Property and Goods) FY 16 FY 17 FY 15 - Reported Under 14.117</t>
  </si>
  <si>
    <t>{"flag":"none","description":"For additional information, individuals are encouraged to contact the FHA Resource Center by phone at 1-800-CALLFHA (1-800-225-5342), by email at answers@hud.gov or visit the FHA Resource Center site at http://portal.hud.gov/hudportal/HUD?src=/FHAFAQ."}</t>
  </si>
  <si>
    <t>Wanda L. Sampedro451 7th Street, SW, Washington, DC 20410 Email:&lt; a href='mailto:answers@hud.gov'&gt;answers@hud.gov&lt;/a&gt;Phone: (800) 225-5342;</t>
  </si>
  <si>
    <t>http://portal.hud.gov/hudportal/HUD?src=/program_offices/housing/sfh/203k/203kmenu</t>
  </si>
  <si>
    <t xml:space="preserve">14.117 Mortgage Insurance Homes; </t>
  </si>
  <si>
    <t>https://beta.sam.gov/fal/042d2ee1c155497ebd9d8d30e795c159/view</t>
  </si>
  <si>
    <t>Manufactured Home Loan Insurance Financing Purchase of Manufactured Homes as Principal Residences of Borrowers</t>
  </si>
  <si>
    <t>(Title I)</t>
  </si>
  <si>
    <t>{"list":[{"act":{"description":"National Housing Act, Title I, Section 2, as amended, 12 U.S.C. 1703."},"authorizationTypes":{"USC":false,"act":true,"statute":false,"publicLaw":false,"executiveOrder":false}}]}</t>
  </si>
  <si>
    <t>To make possible reasonable financing of manufactured home purchases.</t>
  </si>
  <si>
    <t>All persons are eligible to apply.</t>
  </si>
  <si>
    <t>Individuals/families.</t>
  </si>
  <si>
    <t>{"description":"Documentation regarding the characteristics of the manufactured home unit and the qualifications of the borrower are submitted to the lender.  ","isApplicable":true}</t>
  </si>
  <si>
    <t>{"description":"Application is submitted to a HUD-approved lender or through a lender's approved dealer for review and approval. "}</t>
  </si>
  <si>
    <t xml:space="preserve">Lenders must submit loans to HUD for a pre-closing test approval period, which will average 3 to 5 days for complete submissions.  Upon successful completion of the pre-closing test phase, a lender may then be authorized to participate in the Title I Direct Endorsement Program.  HUD has no other participation or regulation over the lender approval processing time._x000D_
</t>
  </si>
  <si>
    <t>The applicant may reapply.</t>
  </si>
  <si>
    <t>{"awarded":"quarterly","description":"The loan term may not be less than 6 months and may not exceed 20 years, plus 32 days."}</t>
  </si>
  <si>
    <t>Lenders are required to service and maintain records in accordance with acceptable lending practices of prudent lending institutions and the FHA regulations.</t>
  </si>
  <si>
    <t>86-4077-0-3-371;</t>
  </si>
  <si>
    <t>(Sale, Exchange, or Donation of Property and Goods) FY 17 est $30,000,000.00; FY 16 est $30,000,000.00; FY 15$32,000,000.00;</t>
  </si>
  <si>
    <t xml:space="preserve">The maximum loan amount is $69,678.  The average loan amount is $47,146._x000D_
 _x000D_
</t>
  </si>
  <si>
    <t>24 CFR Part 201.</t>
  </si>
  <si>
    <t xml:space="preserve">http://portal.hud.gov/hudportal/HUD?src=/program_offices/housing/sfh/title/manuf1414.117 </t>
  </si>
  <si>
    <t xml:space="preserve">14.142 Property Improvement Loan Insurance for Improving All Existing Structures and Building of New Nonresidential Structures; </t>
  </si>
  <si>
    <t>https://beta.sam.gov/fal/824bfc146684426a97c025d4fd78e382/view</t>
  </si>
  <si>
    <t>Mortgage Insurance Homes</t>
  </si>
  <si>
    <t>(203(b))</t>
  </si>
  <si>
    <t>{"list":[{"act":{"description":"National Housing Act, as amended, Section 203(b), Public Law 73-479, 12 U.S.C. 1709, 1715(b).\r\n"},"authorizationTypes":{"USC":false,"act":true,"statute":false,"publicLaw":false,"executiveOrder":false}}]}</t>
  </si>
  <si>
    <t>To help people undertake home ownership.</t>
  </si>
  <si>
    <t>All persons with a valid Social Security Number are eligible to apply.  State and local government agencies, HUD approved non-profit organizations and individuals employed by the Work Bank or a foreign embassy are not required to provide a Social Security number.</t>
  </si>
  <si>
    <t>{"description":"Documentation regarding the characteristics of the property and the qualifications of the mortgagor are assembled by the mortgagee and submitted with the application. ","isApplicable":true}</t>
  </si>
  <si>
    <t>{"description":"Application is submitted for review and approval or disapproval to the local HUD Field Office through a HUD-approved lending institution.  In addition, certain lending institutions have been approved to review applications and issue an approval or rejection, without additional HUD intervention.  This program is referred to as Direct Endorsement.  "}</t>
  </si>
  <si>
    <t xml:space="preserve">Application is submitted for review and approval or disapproval to the local HUD Field Office through a HUD approved lending institution.  In addition, certain lending institutions have been approved to review applications and issue an approval or rejection, without additional HUD intervention.  This program is referred to as Direct Endorsement.  </t>
  </si>
  <si>
    <t>{"awarded":"lump","description":"The mortgage term may extend for 30 years."}</t>
  </si>
  <si>
    <t>(Sale, Exchange, or Donation of Property and Goods) FY 15$212,961,411,747.00; FY 17 est $204,000,000,000.00; FY 16 est $209,000,000,000.00;</t>
  </si>
  <si>
    <t xml:space="preserve">Maximum insurable loans are as follows: In areas where 125 percent  of the median house price is less than 65 percent of the National Conforming Loan Limit ($417,000), FHA “floor” limits are set at the 65 percent limit as follows: one-family $271,050; two-family $347,000; three-family $419,425; and four-family $521,250.  Any area where the limits exceed the floor is known as a “high cost” area.  In areas where 115 percent of the median house price exceeds 150 percent of the National Conforming Loan Limit for a one unit property, the mortgage limits are set at the 150 percent amount (ceiling)as follows: one-unit $625,500; two-unit $800,775; three-unit $967,950; and four-unit $1,202,925._x000D_
</t>
  </si>
  <si>
    <t>100 Questions and Answers About Buying a New Home, no charge; The HUD Home Buying Guide, no charge; Residential Rehabilitation Program, no charge; Fact Sheet:  Rehabilitation Mortgage Insurance, no charge. 24 CFR 203.50.</t>
  </si>
  <si>
    <t>http://portal.hud.gov/hudportal/HUD?src=/program_offices/housing/sfh/ins/sfh203b</t>
  </si>
  <si>
    <t xml:space="preserve">14.108 Rehabilitation Mortgage Insurance; 14.133 Mortgage Insurance Purchase of Units in Condominiums; </t>
  </si>
  <si>
    <t>https://beta.sam.gov/fal/64e3ab09aabc48bbaab31d13706394db/view</t>
  </si>
  <si>
    <t>Mortgage Insurance Homes for Disaster Victims</t>
  </si>
  <si>
    <t>(203(h))</t>
  </si>
  <si>
    <t>{"list":[{"act":{"description":"National Housing Act"},"authorizationTypes":{"USC":false,"act":true,"statute":false,"publicLaw":false,"executiveOrder":false}}]}</t>
  </si>
  <si>
    <t>To help victims of a Presidentially-declared disaster undertake homeownership on a sound basis.</t>
  </si>
  <si>
    <t>Anyone that is a victim of a major disaster as designated by the President is eligible to apply.</t>
  </si>
  <si>
    <t>Families or individuals that are victims of a major disaster as designated by the President.</t>
  </si>
  <si>
    <t>{"description":"Documentation regarding the characteristics of the property to be financed and the qualifications of the mortgagor are assembled by the mortgagee and submitted with the application. ","isApplicable":true}</t>
  </si>
  <si>
    <t>{"description":"An FHA-approved lender submits the application for review and approval or disapproval to the local HUD Field Office.  "}</t>
  </si>
  <si>
    <t xml:space="preserve">Applications are submitted for review and approval or disapproval to the local HUD Field Office through a HUD approved lending institution.  In addition, certain lending institutions have been approved to review mortgage insurance applications and issue an approval or rejection, without prior HUD review and approval.  This program is referred to as Direct Endorsement.  </t>
  </si>
  <si>
    <t>HUD will state the reasons for refusing an application. The applicant may reapply subject to concurrence of the lender.</t>
  </si>
  <si>
    <t>{"awarded":"quarterly","description":"This program goes in to effect when the President declares the disaster and remains in effect for one-year from the date of declaration."}</t>
  </si>
  <si>
    <t>Mortgagees are required to service and maintain records in accordance with acceptable mortgage practices of prudent lending institutions and the HUD regulations.</t>
  </si>
  <si>
    <t>(Sale, Exchange, or Donation of Property and Goods) FY 17 FY 15 FY 16 - Reported Under 14.117 for all fiscal years.</t>
  </si>
  <si>
    <t>http://portal.hud.gov/hudportal/HUD?src=/program_offices/housing/sfh/ins/203h-dft</t>
  </si>
  <si>
    <t xml:space="preserve">14.117 Mortgage Insurance Homes; 59.008 Disaster Assistance Loans; </t>
  </si>
  <si>
    <t>https://beta.sam.gov/fal/e0607ce2a0f542748fad3250c3163d6d/view</t>
  </si>
  <si>
    <t>Mortgage Insurance Homes in Urban Renewal Areas</t>
  </si>
  <si>
    <t>(220 Homes)</t>
  </si>
  <si>
    <t>{"list":[{"act":{"description":"Housing Act of 1954, Public Law 83-560, 12 U.S.C. 1715(b), 1715(k)."},"USC":{"title":"12","section":"1715b"},"authorizationTypes":{"USC":true,"act":true,"statute":false,"publicLaw":false,"executiveOrder":false},"usc":{"title":"12","section":"1715b"}}]}</t>
  </si>
  <si>
    <t>To help eligible entities to purchase and/or rehabilitate homes in urban renewal areas.</t>
  </si>
  <si>
    <t xml:space="preserve"> Eligible mortgagors include private profit motivated entities, public bodies and others who meet HUD requirements for mortgagors.</t>
  </si>
  <si>
    <t>Families and Individuals</t>
  </si>
  <si>
    <t>{"description":"Application is submitted for review and approval or disapproval to the local HUD Field Office through a HUD- approved lending institution.  "}</t>
  </si>
  <si>
    <t>{"awarded":"lump","description":"The maximum mortgage term is 40 years or not in excess of three-fourths of the remaining economic life of the project.  "}</t>
  </si>
  <si>
    <t>{"isApplicable":true,"description":"The Department of Housing and Urban Development reserves the right to audit the account of the mortgagee to determine its compliance and conformance with HUD regulations and standards."}</t>
  </si>
  <si>
    <t>(Guaranteed/Insured Loans) FY 16 FY 17 FY 15 est $100,000,000.00; FY 14 est $100,000,000.00; FY 13 - Reported under 14.117</t>
  </si>
  <si>
    <t xml:space="preserve">Regulations are in 24 CFR 220.1.  The basic program instructions are in HUD Handbook 4555.1 - Rental Housing in Urban Renewal Areas for Project available on HUDclips.org.  </t>
  </si>
  <si>
    <t>{"flag":"none","description":"Persons are encouraged to contact the nearest local HUD Office.  "}</t>
  </si>
  <si>
    <t>Carmelita James451 Seventh Street SW, Washington, DC 20410 Email:&lt; a href='mailto:carmelita_a._james@hud.gov'&gt;carmelita_a._james@hud.gov&lt;/a&gt;Phone: (202) 402-2579;</t>
  </si>
  <si>
    <t>http://www.hud.gov</t>
  </si>
  <si>
    <t>https://beta.sam.gov/fal/d5ec31a225104b2b9a4ff278f2db93c2/view</t>
  </si>
  <si>
    <t>Mortgage Insurance Housing in Older, Declining Areas</t>
  </si>
  <si>
    <t>(223(e))</t>
  </si>
  <si>
    <t>To assist in the purchase or rehabilitation of housing in older, declining urban areas.</t>
  </si>
  <si>
    <t>HUD-approved mortgagees.</t>
  </si>
  <si>
    <t>For single family purposes, an individual or family is eligible to apply through HUD approved mortgagees. Multifamily sponsorship is determined by applicable program requirements.</t>
  </si>
  <si>
    <t>{"description":"For single family applications, documentation regarding the characteristics of the property and the qualifications of the mortgagor are assembled by the mortgagee and submitted with the application.  Documentation required for multifamily applications is determined by applicable program requirements. ","isApplicable":true}</t>
  </si>
  <si>
    <t>{"description":"Applications may be submitted at any time for review and approval or disapproval to the local HUD Field Office through a HUD-approved lending institution.  "}</t>
  </si>
  <si>
    <t>HUD will state the reasons for refusing an application. The applicant may request the HUD-approved mortgagee to seek HUD reconsideration.</t>
  </si>
  <si>
    <t>{"awarded":"quarterly","description":"None"}</t>
  </si>
  <si>
    <t>Mortgages are required to service and maintain records in accordance with acceptable practices of prudent lending institutions and the HUD regulations.</t>
  </si>
  <si>
    <t>(Sale, Exchange, or Donation of Property and Goods) FY 17 FY 16 FY 15 - Reported under 14.117</t>
  </si>
  <si>
    <t>{"flag":"none","description":"Persons should contact the FHA Resource Center at 1-800-CALLFHA (1-800-225-5342) for more information."}</t>
  </si>
  <si>
    <t>Wanda L. Sampedro451 7th Street, SW, Washington, DC 20410 Email:&lt; a href='mailto:info@fhaoutreach.com'&gt;info@fhaoutreach.com&lt;/a&gt;Phone: (800) 225-5342.;</t>
  </si>
  <si>
    <t xml:space="preserve">14.108 Rehabilitation Mortgage Insurance; 14.117 Mortgage Insurance Homes; 14.135 Mortgage Insurance Rental and Cooperative Housing for Moderate Income Families and Elderly, Market Interest Rate; </t>
  </si>
  <si>
    <t>https://beta.sam.gov/fal/4625e58c24b343378652d0d133484e4a/view</t>
  </si>
  <si>
    <t>Mortgage Insurance Cooperative Projects</t>
  </si>
  <si>
    <t>(213 Cooperatives)</t>
  </si>
  <si>
    <t>{"list":[{"act":{"description":"National Housing Act, as amended, Section 213; Housing Act of 1950, Public Law 81-475; Housing Act of 1956, Public Law 84-1020, 12 U.S.C. 1715(e); Public Law 91-152, 83 Stat. 379, 383; Public Law 84-345, 69 Stat. 635; Public Law 87-70, 75 Stat. 149, 179; Public Law 86-372, 73 Stat. 654, 656; Public Law 89-117, 79 Stat. 451, 469; Public Law 89-754, 80 Stat. 1255-66.\r\n"},"authorizationTypes":{"USC":false,"act":true,"statute":false,"publicLaw":false,"executiveOrder":false}}]}</t>
  </si>
  <si>
    <t>Enables nonprofit cooperative ownership housing corporations or trusts to develop or sponsor the development of housing projects to be operated as cooperatives.  Section 213 allows investors to provide good quality multifamily housing to be sold to such nonprofit corporations or trusts upon completion of construction or rehabilitation.</t>
  </si>
  <si>
    <t>Eligible mortgagors are nonprofit cooperatives, ownership housing corporations or trusts which may either sponsor projects directly, sell individual units to cooperative members, or purchase projects from investor-sponsors (builders, developers, or others who meet HUD requirements).</t>
  </si>
  <si>
    <t>Members of the cooperative are eligible to occupy a dwelling in the structure whose mortgage is insured under the program.</t>
  </si>
  <si>
    <t>{"description":"Documentation regarding the characteristics of the property and the qualifications of the mortgagor are assembled by the mortgagee and submitted with the application.  ","isApplicable":true}</t>
  </si>
  <si>
    <t>{"description":"The sponsor submits the SAMA application or feasibility letter to the local Hub or Program Center. Following HUD's approval and issuance of a SAMA or feasibility letter, the sponsor submits a firm commitment application through a HUD-approved mortgagee to the local Multifamily Hub or Program Center for processing. "}</t>
  </si>
  <si>
    <t>The local HUD field office decides whether to approve, or reject individual applications and whether to issue a commitment to the lender to insure the mortgage.</t>
  </si>
  <si>
    <t>Processing times will depend upon the degree of preparation by the sponsor and HUD Multifamily Hub or Program Center workload.</t>
  </si>
  <si>
    <t>If any application for mortgage insurance is denied, HUD will state the reasons for the denial. If reapplication is desired, the applicant may modify the application and reapply.</t>
  </si>
  <si>
    <t>The term of a commitment to insure may be extended when more time is required.</t>
  </si>
  <si>
    <t>{"awarded":"other","description":"The maximum mortgage term is 40 years, or not in excess of three-fourths of the remaining economic life, whichever is less, except for sales type cooperatives where the maximum term is 35 years or not in excess of three-fourths of the remaining economic life, whichever is less.","awardedDescription":"Mortgage Insurance provided over the life of the loan"}</t>
  </si>
  <si>
    <t>{"isApplicable":true,"description":"The Department of Housing and Urban Development reserves the right to audit the accounts of either the mortgagee or mortgagor in order to determine their compliance and conformance with the regulations and standards."}</t>
  </si>
  <si>
    <t>Mortgagees are required to service and maintain records in accordance with acceptable lending practices of prudent lending institutions and HUD regulations.</t>
  </si>
  <si>
    <t>(Guaranteed/Insured Loans) FY 15 est $15,000,000.00; FY 14 est $15,000,000.00; FY 16 FY 13$16,700,000.00; FY 17</t>
  </si>
  <si>
    <t>HUD Handbooks 4550.1 and 4550.2 "Basic Cooperative Housing Insurance, and Pre-sale Management Type Co-ops", no charge; HUD Handbook 4550.3, "Converting an Existing Project to a Cooperative", no charge; HUD Handbook 4240.3, Section 203 (n), Application Through Insurance (Single Family), no charge; HUD Handbook 4550.4, Supplementary Loan-Cooperative Housing", no charge; HUD Handbook 4550.5, "Investor-Sponsor and Nonprofit Sponsorship of Housing Cooperatives", no charge; HUD Handbook 4550.6, "Sales Type Cooperatives", no charge available on http://www.hudclips.org.</t>
  </si>
  <si>
    <t>{"flag":"appendix","description":"Persons are encouraged to communicate with the Multifamily Hub or Program Center with jurisdiction for the proposed property.  HUD Multifamily Hubs and Program Centers are listed on the web at http://www.hud.gov/offices/hsg/mfh/mfbroch/hubs_pcs.cfm."}</t>
  </si>
  <si>
    <t>http://www.hud.gov/offices/hsg/hsgmulti.cfm.</t>
  </si>
  <si>
    <t xml:space="preserve">14.135 Mortgage Insurance Rental and Cooperative Housing for Moderate Income Families and Elderly, Market Interest Rate; </t>
  </si>
  <si>
    <t>https://beta.sam.gov/fal/d991f65d527e47ee8fdad37ed7b0da6a/view</t>
  </si>
  <si>
    <t>Mortgage Insurance Hospitals</t>
  </si>
  <si>
    <t>(Section 242 - Mortgage Insurance for Hospitals)</t>
  </si>
  <si>
    <t>{"list":[{"act":{"description":"242"},"publicLaw":{"number":"108-091"},"USC":{"title":"1715z"},"authorizationTypes":{"USC":true,"act":true,"statute":false,"publicLaw":true,"executiveOrder":false},"usc":{"title":"1715z"}}]}</t>
  </si>
  <si>
    <t>To facilitate the affordable financing of hospitals for the care and treatment of persons who are acutely ill or who otherwise require medical care and related services of the kind customarily furnished only or most effectively by hospitals.</t>
  </si>
  <si>
    <t xml:space="preserve">Qualified applicants can be either profit or not-for-profit hospitals licensed or regulated by the State, municipality, or other political subdivision.  At least 50 percent of the care must be for general acute patients as of June 2012. </t>
  </si>
  <si>
    <t>Persons needing the services of these hospitals benefit by using the modernized facilities supported by the insured mortgages.</t>
  </si>
  <si>
    <t>{"description":"Documentation regarding the characteristics of the property and the qualifications of the mortgagor are assembled by the mortgagee and submitted with the application.  A Certificate of Need from the appropriate State agency is needed if that State has a Certificate of Need process.  ","isApplicable":true}</t>
  </si>
  <si>
    <t>{"description":"The sponsor submits a formal application to the Office Healthcare Programs, Room 6264, Department of Housing and Urban Development, 451 Seventh Street, SW., Washington, DC 20410.  "}</t>
  </si>
  <si>
    <t>The Federal Housing Commissioner makes final decisions to approve, hold, or reject individual applications.</t>
  </si>
  <si>
    <t>Processing time depends upon the complexity of the proposal and the degree of preparation by the sponsor.  60 days is the goal for non-complicated applications.</t>
  </si>
  <si>
    <t>If an application for mortgage insurance is refused, the reasons for the refusal will be stated.  The applicant may reapply.</t>
  </si>
  <si>
    <t>The term of a commitment to insure advances is typically effective for 90 days from the date of issuance and may be extended for good cause.</t>
  </si>
  <si>
    <t>{"awarded":"other","description":"The mortgage term is 25 years.","awardedDescription":"insurance of advances for construction projects."}</t>
  </si>
  <si>
    <t>{"isApplicable":true,"description":"The Department of Housing and Urban Development reserves the right to audit the accounts of either the mortgagee or mortgagor in order to determine their compliance and conformance with HUD regulations and standards."}</t>
  </si>
  <si>
    <t>Mortgagees and mortgagors are required to service and maintain records in accordance with acceptable mortgage practices of prudent lending institutions and FHA regulations.  Records must be kept in accordance with State and Federal Regulations during the construction phase.</t>
  </si>
  <si>
    <t>(Guaranteed/Insured Loans) FY 16 est $665,000,000.00; FY 15$160,000,000.00; FY 17 est $300,000,000.00;</t>
  </si>
  <si>
    <t>Ivy M. Jackson,451 7th Street, SW Rm 6264 , Washington, DC 20410 Email:&lt; a href='mailto:Ivy.M.Jackson@hud.gov'&gt;Ivy.M.Jackson@hud.gov&lt;/a&gt;Phone: (202) 402-2333.;</t>
  </si>
  <si>
    <t>http://www.fha.gov/healthcare</t>
  </si>
  <si>
    <t xml:space="preserve">14.129 Mortgage Insurance Nursing Homes, Intermediate Care Facilities, Board and Care Homes and Assisted Living Facilities; </t>
  </si>
  <si>
    <t>https://beta.sam.gov/fal/82fed4f71a97407a92ed67e0f7b5f706/view</t>
  </si>
  <si>
    <t>Mortgage Insurance Nursing Homes, Intermediate Care Facilities, Board and Care Homes and Assisted Living Facilities</t>
  </si>
  <si>
    <t>{"list":[{"act":{"description":"National Housing Act, as amended, Section 232; Housing Act of 1959, as amended, Public Law 86-372; Housing and Urban Development Act of 1969, Public Law 91-152, 73 Stat. 654, 83 Stat. 379; Public Laws 95-128, 95-557, 96-153, and 98-181"},"authorizationTypes":{"USC":false,"act":true,"statute":false,"publicLaw":false,"executiveOrder":false}}]}</t>
  </si>
  <si>
    <t>To provide mortgage insurance to HUD-approved lenders to facilitate the construction or rehabilitation of nursing homes, intermediate care facilities, board and care homes and assisted living facilities, to allow purchase or refinancing with or without repairs of projects not requiring  substantial rehabilitation, and to provide loan insurance to install  fire safety equipment.</t>
  </si>
  <si>
    <t>Eligible mortgagors include investors, builders, developers, public entities, nursing homes and private nonprofit corporations or associations.</t>
  </si>
  <si>
    <t>Residents requiring skilled nursing, custodial care, and assistance with activities of daily living are eligible to live in a structure whose mortgage is insured under the program.</t>
  </si>
  <si>
    <t>{"description":"Documentation regarding the characteristics of the property and the qualifications of the mortgagor are assembled by the mortgagee and submitted with the application. Certification of need and inspection and licensing by the State agency designated by the Public Health Service Act for the State in which the nursing home or intermediate care facility is to be located is required, or, if no State Agency exists, an alternative market study is required. A Certificate of Need may be required for a board and care home or assisted living facility.  A statement from the appropriate State Agency is required stating that the State is in compliance with Section 1616 (e) of the Social Security Act.  This facility must be licensed.  ","isApplicable":true}</t>
  </si>
  <si>
    <t>{"environmentalImpact":{"reports":[{"isSelected":true,"reportCode":"statement"},{"isSelected":true,"reportCode":"assessment"},{"isSelected":true,"reportCode":"ExecutiveOrder12372"},{"isSelected":true,"reportCode":"otherRequired"}]},"description":"Depending upon the project, an Environmental Impact Study may be required."}</t>
  </si>
  <si>
    <t>{"description":"Applications for mortgage insurance are assembled and underwritten by FHA-Approved Lenders before submittable to HUD for processing  of the Firm Commitment (there is also a Pre-application process for projects with new units whereby HUD comments on the market).  Please see the \"General Overview\" document posted at www.fha.gov/232lenderprocessing for a list of lenders who offer Section 232 loans."}</t>
  </si>
  <si>
    <t>HUD makes the final decision to approve, or reject individual projects.</t>
  </si>
  <si>
    <t>Processing time depends upon the degree of preparation by the sponsor and the completeness of the package submitted by the FHA Approved Lender.</t>
  </si>
  <si>
    <t>If an application for mortgage insurance is refused, HUD will state the reasons for the refusal.  If reapplication is desired, the applicant may modify the application and reapply.</t>
  </si>
  <si>
    <t>The term of a commitment to insure may be extended when more time is required to close the loan.</t>
  </si>
  <si>
    <t>{"awarded":"lump","description":"The maximum mortgage term is 40 years for new construction and substantial rehabilitation.  The maximum term for existing projects without substantial rehabilitation is 35 years."}</t>
  </si>
  <si>
    <t>{"isApplicable":true,"description":"The Department of Housing and Urban Development reserves the right to audit the accounts of either the mortgagee or mortgagor, or lesser, in order to determine their compliance and conformance with HUD regulations and standards.  Audited Annual Financial Statement are required of Mortgagor entities and Operators."}</t>
  </si>
  <si>
    <t>(Guaranteed/Insured Loans) FY 16 est $2,765,000,000.00; FY 15$2,770,000,000.00; FY 17 est $2,765,000,000.00;</t>
  </si>
  <si>
    <t>Fact Sheet: Nursing Homes (Mortgage Insurance); Minimum Property Standards for Nursing Homes; (FHA Regulations). Handbook for Nursing Homes and Intermediate Care Facilities; (4600.1); (FHA Regulations 24 CFR 232 and 200), available on HUDCLIPS at http://www.hudclips.org.;  Lean processing information available at www.fha.gov/232lenderprocessing</t>
  </si>
  <si>
    <t>{"flag":"none","description":"Applications for mortgage insurance are assembled and underwritten by FHA-Approved Lenders before submittable to HUD for processing  of the Firm Commitment (there is also a Prue-application process for projects with new units whereby HUD comments on the market).  Please see the \"General Overview\" document posted at www.fha.gov/232lenderprocessing for a list of lenders who work on Section 232 loans."}</t>
  </si>
  <si>
    <t>http://www.hud.gov/healthcare</t>
  </si>
  <si>
    <t xml:space="preserve">14.128 Mortgage Insurance Hospitals; 14.151 Supplemental Loan Insurance Multifamily Rental Housing; </t>
  </si>
  <si>
    <t>https://beta.sam.gov/fal/8d8e4c5eee744ae3b7109d5f77a8cec4/view</t>
  </si>
  <si>
    <t>Mortgage Insurance Purchase of Units in Condominiums</t>
  </si>
  <si>
    <t>203 (b)</t>
  </si>
  <si>
    <t>{"list":[{"act":{"description":"National Housing Act, as amended, Section 203(b) requirements"},"authorizationTypes":{"USC":false,"act":true,"statute":false,"publicLaw":false,"executiveOrder":false}}]}</t>
  </si>
  <si>
    <t>To enable individuals and families to purchase or refinance eligible units in FHA-approved condominium projects.</t>
  </si>
  <si>
    <t>All individuals and families are eligible to apply.</t>
  </si>
  <si>
    <t>{"description":"Eligible unit must be in an FHA-approved condominium project.  Documentation regarding the function and characteristics of the property and the qualifications of the mortgagor are assembled by the mortgagee and submitted with the loan package. ","isApplicable":true}</t>
  </si>
  <si>
    <t>The application is approved by the mortgagee.</t>
  </si>
  <si>
    <t>An FHA-approved mortgagee who has unconditional Direct Endorsement authority underwrites and approves or rejects the loan application.  If the loan is denied, the mortgagee issues a denial letter to the mortgagor advising of the reasons(s) for rejection of the loan application.  The mortgagor may appeal to the mortgagee in writing for reconsideration of the initial loan decision.</t>
  </si>
  <si>
    <t>{"awarded":"other","description":"The mortgage term may extend for 30 years.","awardedDescription":"As necessary."}</t>
  </si>
  <si>
    <t>Mortgagees are required to service and maintain files in accordance with acceptable mortgage practices of prudent lending institutions and HUD regulations.</t>
  </si>
  <si>
    <t>(Sale, Exchange, or Donation of Property and Goods) FY 17 FY 15 FY 16 - Reported under 14.117</t>
  </si>
  <si>
    <t>ML 2011-22, ML 2012-18, ML 2014-17 and ML-2015-27</t>
  </si>
  <si>
    <t>{"flag":"none","description":"For additional information, individuals are encouraged to contact the FHA Resource Center by phone at 1-800-CALLFHA (1-800-225-5342), by email at answers@hud.gov or visit the FHA Resource Center site at http://portal.hud.gov/hudportal/HUD?src=/FHAFAQ.\r\n\r\n"}</t>
  </si>
  <si>
    <t>Wanda Sampedro451 7th Street, SW, Washington, DC 20410 Email:&lt; a href='mailto:answers@hud.gov'&gt;answers@hud.gov&lt;/a&gt;Phone: 800-225-5342;</t>
  </si>
  <si>
    <t>http://portal.hud.gov/hudportal/HUD?src=/program_offices/housing/sfh/condo</t>
  </si>
  <si>
    <t xml:space="preserve">14.172 Mortgage Insurance_Growing Equity Mortgages; 14.159 Section 245 Graduated Payment Mortgage Program; </t>
  </si>
  <si>
    <t>https://beta.sam.gov/fal/5fe39abc2dd945de9137eb6c778ba76b/view</t>
  </si>
  <si>
    <t>Mortgage Insurance Rental Housing</t>
  </si>
  <si>
    <t>(Section 207)</t>
  </si>
  <si>
    <t>{"list":[{"act":{"description":"National Housing Act, as amended, Section 207, Public Law 75-424, 12 U.S.C. 1713."},"authorizationTypes":{"USC":false,"act":true,"statute":false,"publicLaw":false,"executiveOrder":false}}]}</t>
  </si>
  <si>
    <t>To increase the supply of good quality rental housing for middle-income families.</t>
  </si>
  <si>
    <t>Eligible mortgagors include investors, builders, developers, and others who meet HUD requirements for mortgagors.</t>
  </si>
  <si>
    <t>All families eligible to occupy dwellings in a structure whose mortgage is insured under the program, subject to normal tenant selection.</t>
  </si>
  <si>
    <t>{"description":"Documentation regarding the characteristics of the property and qualifications of the mortgagor are submitted with the application.  ","isApplicable":true}</t>
  </si>
  <si>
    <t>{"description":"The sponsor submits an application for a SAMA or feasibility letter.  Following HUD's approval and issuance of a SAMA or feasibility letter, the Firm Commitment application is submitted to the local HUD Multifamily Hub or Program Center for processing.  "}</t>
  </si>
  <si>
    <t>If the project meets program requirements, the local HUD Multifamily Hub or Program Center issues a commitment to the lender to insure the mortgage.</t>
  </si>
  <si>
    <t>Processing time will depend upon the degree of preparation by the sponsor and HUD Multifamily Hub or Program Center workload.</t>
  </si>
  <si>
    <t>If an application for mortgage insurance is denied, HUD will state the reasons for the denial.  If reapplication is desired, the applicant may modify the application and reapply.</t>
  </si>
  <si>
    <t>{"types":{"moe":false,"formula":true,"matching":false},"formula":{"title":"24 cfr","part":"207"}}</t>
  </si>
  <si>
    <t>{"awarded":"other","description":"The mortgage term is 40 years, or not in excess of three-fourths of the remaining economic life, whichever is less.","awardedDescription":"Provided over life of mortgage"}</t>
  </si>
  <si>
    <t>(Guaranteed/Insured Loans) FY 14 est $0.00; FY 16 est $5,916,508,274.00; FY 15$6,422,666,988.00; FY 17 est $5,831,984,488.00; FY 13$0.00;</t>
  </si>
  <si>
    <t>24 CFR 207 et seq. HUD Handbook 4400.1, Project Mortgage Insurance Basic Section 207 Instructions, available on www.hudclips.org.</t>
  </si>
  <si>
    <t>{"flag":"appendix","description":"Persons are encouraged to communicate with Multifamily Hub or Program Center with jurisdiction for the proposed property.  HUD Multifamily Hubs and Programs Centers are listed at http://www.hud.gov/offices/hsg/mfh/mfbroch/hubs_pcs.cfm or at the Catalog Address Appendix IV."}</t>
  </si>
  <si>
    <t>Carmelita James451 Seventh Street SW, washington, DC 20410 Email:&lt; a href='mailto:carmelita_a._james@hud.gov'&gt;carmelita_a._james@hud.gov&lt;/a&gt;Phone: (202) 402-2579;</t>
  </si>
  <si>
    <t xml:space="preserve">14.155 Mortgage Insurance for the Purchase or Refinancing of Existing Multifamily Housing Projects; 14.135 Mortgage Insurance Rental and Cooperative Housing for Moderate Income Families and Elderly, Market Interest Rate; 14.138 Mortgage Insurance Rental Housing for the Elderly; 14.139 Mortgage Insurance Rental Housing in Urban Renewal Areas; </t>
  </si>
  <si>
    <t>https://beta.sam.gov/fal/9b2a8ede3a584b138d0fd7c71f63bd6c/view</t>
  </si>
  <si>
    <t>Mortgage Insurance Rental and Cooperative Housing for Moderate Income Families and Elderly, Market Interest Rate</t>
  </si>
  <si>
    <t>(221(d)(4) Multifamily - Market Rate Housing)</t>
  </si>
  <si>
    <t>{"list":[{"act":{"description":"National Housing Act, as amended, Section 221, Public Law 86-372, 12 U.S.C. 1715(1)."},"authorizationTypes":{"USC":false,"act":true,"statute":false,"publicLaw":false,"executiveOrder":false}}]}</t>
  </si>
  <si>
    <t>To provide good quality rental or cooperative housing for moderate income families, the elderly, and handicapped.  Single Room Occupancy (SRO) may also be insured under this section (see program 14.184).</t>
  </si>
  <si>
    <t>Public, profit-motivated sponsors, limited distribution, nonprofit cooperative, builder-seller, investor-sponsor, and general mortgagors.</t>
  </si>
  <si>
    <t>All families are eligible to occupy dwellings in a structure whose mortgage is insured under the program, subject to normal tenant selection. There are no income limits. Projects may be designed specifically for the elderly and handicapped.</t>
  </si>
  <si>
    <t>{"description":"For Traditional Application Process (TAP) following HUD's issuance of a SAMA letter (new construction) or Feasibility Letter (substantial rehabilitation) the sponsor submits a formal mortgage insurance application through a HUD-approved mortgagee to the local HUD Multifamily Hub and Program Center for processing. For Multifamily Accelerated Processing (MAP), the lender submits the required exhibits, including a full underwriting package, which are then reviewed by the Multifamily Hub and Program Center before a Firm Commitment is issued. "}</t>
  </si>
  <si>
    <t>The local HUD Multifamily Hub and Program Center reviews the application to determine whether the proposal is feasible. Considerations include market need, zoning, architectural merits, capabilities of sponsors, availability of community resources, etc. If the project meets program requirements, the HUD Multifamily Hub and Program Center issues the lender a commitment to insure the project mortgage.</t>
  </si>
  <si>
    <t>Processing time depends upon the degree of preparation by the sponsor and whether or not TAP or MAP is used.</t>
  </si>
  <si>
    <t>If an application for mortgage insurance is refused, HUD will state the reasons for the refusal. If reapplication is desired, the applicant may modify the application and reapply.</t>
  </si>
  <si>
    <t>The term of a commitment to insure may be extended under certain circumstances when more time is required.</t>
  </si>
  <si>
    <t>{"types":{"moe":false,"formula":true,"matching":false},"formula":{"title":"24 cfr","part":"221"}}</t>
  </si>
  <si>
    <t>{"awarded":"other","description":"The maximum mortgage term is 40 years, or not in excess of three-fourths of the remaining economic life, whichever is less.","awardedDescription":"Over the life of the mortgage"}</t>
  </si>
  <si>
    <t>(Guaranteed/Insured Loans) FY 13$2,470,000,000.00; FY 16 est $3,541,142,939.00; FY 17 est $3,786,731,323.00; FY 14 est $2,400,000,000.00; FY 15$3,362,376,350.00;</t>
  </si>
  <si>
    <t>24 CFR 221 et seq.;  Fact Sheet: Rental Housing for Moderate Income Families, no charge; HUD Handbook 4560.2, Mortgage Insurance for Moderate-Income Housing Projects, Section 221 (d)(4), no charge; HUD Handbook 4560.1,HUD Handbook 4560.3, Mortgage Insurance for Single Room Occupancy Projects; no charge; HUD Handbook 4550.3; Basic Cooperative Housing Insurance Handbook, no charge. Handbooks are on HUDCLIPS at http://www.hudclips.org.  The Multifamily Accelerated  Processing (MAP) Guide is on the web.  Refer to HUD's MAP page at http://www.hud.gov/offices/hsg/mfh/map/maphome.cfm.</t>
  </si>
  <si>
    <t>{"flag":"appendix","description":"Persons are encouraged to contact the Multifamily Hub or Program Center with jurisdiction for the proposed project.  HUD Multifamily Hubs or Program Centers are listed at http://www.hud.gov/offices/hsg/mfh/mfbroch/hubs_pcs.cfm or in the Catalog Address Appendix IV."}</t>
  </si>
  <si>
    <t xml:space="preserve">14.134 Mortgage Insurance Rental Housing; </t>
  </si>
  <si>
    <t>https://beta.sam.gov/fal/d3f40b130f08426890d53f19d6740061/view</t>
  </si>
  <si>
    <t>Mortgage Insurance Rental Housing for the Elderly</t>
  </si>
  <si>
    <t>{"list":[{"act":{"description":"National Housing Act, as amended, Section 231, Public Law 86-372, 73 U.S.C. 654, 12 U.S.C. 1715(V)."},"authorizationTypes":{"USC":false,"act":true,"statute":false,"publicLaw":false,"executiveOrder":false}}]}</t>
  </si>
  <si>
    <t>To provide quality rental housing for the elderly.</t>
  </si>
  <si>
    <t>Eligible mortgagors include private profit-motivated developers, and nonprofit sponsors.</t>
  </si>
  <si>
    <t>All elderly or handicapped persons are eligible to occupy apartments in a project whose mortgage is insured under the program.</t>
  </si>
  <si>
    <t>{"description":"Documentation regarding the characteristics of the property and the qualifications of the mortgagor must be submitted with the application.  ","isApplicable":true}</t>
  </si>
  <si>
    <t>{"description":"The sponsor submits a formal application through a HUD-approved mortgagee to the local HUD Multifamily Hub or Program Center. "}</t>
  </si>
  <si>
    <t>If the project meets program requirements, the local HUD Multifamily Hub or Program Center issues a commitment to the lender for mortgage insurance.</t>
  </si>
  <si>
    <t>Processing time varies depending upon the degree of preparation by the sponsor and HUD Multifamily Hub and Program Center workload.</t>
  </si>
  <si>
    <t>{"types":{"moe":false,"formula":true,"matching":false},"formula":{"title":"24 CFR","part":"231"}}</t>
  </si>
  <si>
    <t>{"awarded":"other","description":"The maximum mortgage term is 40 years or not in excess of three-fourths of the remaining economic life, whichever is less.","awardedDescription":"Over term of mortgage"}</t>
  </si>
  <si>
    <t>Mortgagees are required to service and maintain records in accordance with acceptable mortgage practice of prudent lending institutions and the HUD regulations.</t>
  </si>
  <si>
    <t>(Guaranteed/Insured Loans) FY 14 est $15,000,000.00; FY 15$53,212,283.00; FY 13$17,000,000.00; FY 17 est $59,494,779.00; FY 16 est $55,170,497.00;</t>
  </si>
  <si>
    <t>24 CFR 231.1 et seq. Section 231, Housing for the Elderly for Project Mortgage Insurance, HUD Handbook 4570.1, no charge, available on HUDCLIPS at http://www.hudclips.org.</t>
  </si>
  <si>
    <t>{"flag":"appendix","description":"Persons are encouraged to communicate with the Multifamily Hub or Program Center with jurisdiction for the proposed  property.  HUD Multifamily Hubs or Program Centers are listed at  http://www.hud.gov/offices/hsg/mfh/mfbroch/hubs_pcs.cfm and in the Catalog Address Appendix IV."}</t>
  </si>
  <si>
    <t xml:space="preserve">14.134 Mortgage Insurance Rental Housing; 14.135 Mortgage Insurance Rental and Cooperative Housing for Moderate Income Families and Elderly, Market Interest Rate; </t>
  </si>
  <si>
    <t>https://beta.sam.gov/fal/a3c1972550c54467a8aff3af951c7f62/view</t>
  </si>
  <si>
    <t>Mortgage Insurance Rental Housing in Urban Renewal Areas</t>
  </si>
  <si>
    <t>(220 Multifamily)</t>
  </si>
  <si>
    <t>{"list":[{"act":{"description":"National Housing Act, as amended, Section 220, Public Law 83-560, 12 U.S.C. 1745(k)."},"authorizationTypes":{"USC":false,"act":true,"statute":false,"publicLaw":false,"executiveOrder":false}}]}</t>
  </si>
  <si>
    <t>To provide quality rental housing in urban renewal areas, code enforcement areas, and other areas designated for overall revitalization.</t>
  </si>
  <si>
    <t>Eligible mortgagors include private profit motivated entities, public bodies, and others who meet HUD requirements for mortgagors.</t>
  </si>
  <si>
    <t>All families eligible to occupy a dwelling in a structure whose mortgage is insured under the program, subject to normal tenant selection.</t>
  </si>
  <si>
    <t>{"description":"Documentation regarding the characteristics of the property and the qualifications of the mortgagor must be submitted with the application.","isApplicable":true}</t>
  </si>
  <si>
    <t>{"description":"For traditional processing, the application for a Firm Commitment is submitted by the sponsor through a HUD-approved mortgagee, and the application is processed by the Multifamily Hub or Program  Center.  For Multifamily Accelerated Processing (MAP), the application for a Firm Commitment, including a full underwriting package, is submitted by the MAP leader for HUD Field Office review. "}</t>
  </si>
  <si>
    <t>The local Multifamily Hub or Program Center reviews the application to determine whether the proposal is feasible. Considerations include market need, zoning, architectural merits, capabilities of sponsors, availability of community resources, etc. If the project meets program requirements, the Multifamily Hub or Program Center issues the lender a commitment to insure the project mortgage.</t>
  </si>
  <si>
    <t>Processing time depends upon the degree of preparation by the sponsor and whether or not Multifamily Accelerated Processing (MAP) or Traditional Application Processing (TAP) is used.</t>
  </si>
  <si>
    <t>The term of a commitment to insure may be extended under certain circumstances when more time is required to close the loan.</t>
  </si>
  <si>
    <t>(Guaranteed/Insured Loans) FY 17 est $22,006,608.00; FY 13$111,300,000.00; FY 15$19,694,500.00; FY 16 est $20,387,968.00; FY 14 est $100,000,000.00;</t>
  </si>
  <si>
    <t>24 CFR 220.1 et seq.; Housing in Urban Renewal Areas for Project Mortgage Insurance, HUD Handbook 4555.1, no charge, available on HUDCLIPS at http://www.hudclips.org.</t>
  </si>
  <si>
    <t>{"flag":"appendix","description":"Persons are encouraged to communicate with the nearest local HUD Multifamily Field Office listed at http://www.hud.gov/offices/hsg/mfh/mfbroch/hubs_pcs.cfm or contact the nearest HUD Field Office listed in the Catalog Address Appendix IV."}</t>
  </si>
  <si>
    <t>https://beta.sam.gov/fal/0afd879b0cdb4e63909049204059f89a/view</t>
  </si>
  <si>
    <t>Property Improvement Loan Insurance for Improving All Existing Structures and Building of New Nonresidential Structures</t>
  </si>
  <si>
    <t>To facilitate the financing of improvements to homes and other property types and the building of new nonresidential structures.</t>
  </si>
  <si>
    <t>Eligible borrowers include the owner of the property to be improved, a lessee having a lease extending at least 6 months beyond maturity of the loan, or a purchaser of the property under a land installment contract.</t>
  </si>
  <si>
    <t>{"description":"The responsibility for credit approval of borrowers is exercised by HUD-insured lenders. ","isApplicable":true}</t>
  </si>
  <si>
    <t>{"description":"The borrower applies directly to an insured lender, or through a lender's approved dealer. "}</t>
  </si>
  <si>
    <t>HUD does not participate in the approval or disapproval of individual loans.</t>
  </si>
  <si>
    <t>{"awarded":"quarterly","description":"Loans mature in 20 years and 32 days or earlier. Loans may be refinanced, but may not extend beyond 30 years from the date of the original note."}</t>
  </si>
  <si>
    <t>Lenders are required to service and maintain records in accordance with acceptable lending practices of prudent lending institutions and the HUD regulations.</t>
  </si>
  <si>
    <t>(Sale, Exchange, or Donation of Property and Goods) FY 15$90,000,000.00; FY 16 est $90,000,000.00; FY 17 est $90,000,000.00;</t>
  </si>
  <si>
    <t>24 CFR Part 201</t>
  </si>
  <si>
    <t>{"flag":"none","description":"For additional information, individuals  are encouraged to contact the FHA Resource Center by phone at 1-800-CALL-FHA (1-800-225-5342), by email at answers@hud.gov or visit the FHA Resource Center site at http://portal.hud.gov/hudportal/HUD?src=/FHAFAQ."}</t>
  </si>
  <si>
    <t>Wanda L. Sampedro,451 7th Street, SW, Washington, DC 20410 Email:&lt; a href='mailto:answers@hud.gov'&gt;answers@hud.gov&lt;/a&gt;Phone: (800) 225-5342.;</t>
  </si>
  <si>
    <t>http://portal.hud.gov/hudportal/HUD?src=/program_offices/housing/sfh/title/ti_home</t>
  </si>
  <si>
    <t xml:space="preserve">14.108 Rehabilitation Mortgage Insurance; 14.110 Manufactured Home Loan Insurance Financing Purchase of Manufactured Homes as Principal Residences of Borrowers; 10.417 Very Low-Income Housing Repair Loans and Grants; </t>
  </si>
  <si>
    <t>https://beta.sam.gov/fal/ced1f9a41f9845d2b6aa5cd88ab38644/view</t>
  </si>
  <si>
    <t>Rent Supplements Rental Housing for Lower Income Families</t>
  </si>
  <si>
    <t>(Rent Supplement Program)</t>
  </si>
  <si>
    <t>{"list":[{"act":{"description":"Housing and Urban Development Act of 1965, Public Law 89-117, 12 U.S.C. 1701(s)."},"authorizationTypes":{"USC":false,"act":true,"statute":false,"publicLaw":false,"executiveOrder":false}}]}</t>
  </si>
  <si>
    <t>To make quality rental housing available to low income families at a cost they can afford.</t>
  </si>
  <si>
    <t>Eligible sponsors included nonprofit, cooperative, builder-seller, investor-sponsor, and limited-distribution mortgagors.</t>
  </si>
  <si>
    <t>Families incomes must be within the income limits prescribed for admission to Section 8 housing in order to qualify for benefits under this program. Families may continue in occupancy if 30 percent of monthly income exceeds the market rent.</t>
  </si>
  <si>
    <t>{"description":"Applications for new projects are no longer being accepted. ","isApplicable":true}</t>
  </si>
  <si>
    <t>{"description":"No applications for new projects are being accepted. "}</t>
  </si>
  <si>
    <t>{"awarded":"other","description":"The rent supplement contract is limited to the term of the mortgage or 40 years from the date of the first payment made under the contract, whichever is less. Individual family's assistance ceases when 30 percent of income is equal to or exceeds the market rent.","awardedDescription":"Monthly"}</t>
  </si>
  <si>
    <t>{"isApplicable":true,"description":"The Department of Housing and Urban Development reserves the right to audit the accounts of either the mortgagee or mortgagor to determine their compliance and conformance with HUD regulations and standards.  Program is subject to IG Handbook 2000.4 \"Consolidated Audit Guide for Audits of HUD Programs\" ."}</t>
  </si>
  <si>
    <t>Mortgagees are required to maintain records in accordance with acceptable mortgage practices of lending institutions and the HUD regulations. All tenants who benefit from supplements must have their incomes recertified annually.</t>
  </si>
  <si>
    <t>86-0129-0-1-604;</t>
  </si>
  <si>
    <t>(Direct Payments for Specified Use) FY 15$11,000,000.00; FY 16 est $12,000,000.00; FY 17 est $4,000,000.00; - Salaries and Expenses not separately identifiable.</t>
  </si>
  <si>
    <t>Fact Sheet:  Rent Supplements, no charge; 24 CFR 215; HUD Handbook 4350.3.</t>
  </si>
  <si>
    <t>{"flag":"appendix","description":"Contact the appropriate HUD Field Office listed in Appendix IV."}</t>
  </si>
  <si>
    <t>Brandt T. Witte451 7th Street, SW, Washington, DC 201410 Email:&lt; a href='mailto:Brandt.T.Witte@hud.gov'&gt;Brandt.T.Witte@hud.gov&lt;/a&gt;Phone: 2024022614;</t>
  </si>
  <si>
    <t xml:space="preserve">14.103 Interest Reduction Payments Rental and Cooperative Housing for Lower Income Families; 14.134 Mortgage Insurance Rental Housing; 14.138 Mortgage Insurance Rental Housing for the Elderly; 14.139 Mortgage Insurance Rental Housing in Urban Renewal Areas; </t>
  </si>
  <si>
    <t>https://beta.sam.gov/fal/6438d9350b61460db08ccf597ba962b2/view</t>
  </si>
  <si>
    <t>Supplemental Loan Insurance Multifamily Rental Housing</t>
  </si>
  <si>
    <t>(241(a))</t>
  </si>
  <si>
    <t>{"list":[{"act":{"description":"National Housing Act, as amended, Section 241, Public Law 90-448, 12 U.S.C. 1715, Public Law 94-375, 12 U.S.C. 1715z-6.\r\n"},"authorizationTypes":{"USC":false,"act":true,"statute":false,"publicLaw":false,"executiveOrder":false}}]}</t>
  </si>
  <si>
    <t xml:space="preserve">To provide quality rental housing </t>
  </si>
  <si>
    <t>Owners of a multifamily project or facility already subject to a mortgage insured by HUD or held by HUD.</t>
  </si>
  <si>
    <t>Individuals/families and owners of multifamily projects.</t>
  </si>
  <si>
    <t>{"description":"The sponsor submits a formal application for review and approval or disapproval through a HUD-approved mortgagee to the local HUD Multifamily Hub or Program Center.  "}</t>
  </si>
  <si>
    <t>If the proposed improvements meet program requirements, the local HUD Multifamily Hub and Program Center issues a commitment to the lender to insure the mortgage.</t>
  </si>
  <si>
    <t>Processing time depends  upon the degree of preparation by the sponsor and workload in the HUD Multifamily Hub and Program Center.</t>
  </si>
  <si>
    <t>{"types":{"moe":false,"formula":true,"matching":false},"formula":{"title":"24 cfr","part":"241"}}</t>
  </si>
  <si>
    <t>{"awarded":"other","description":"A loan for a project with a HUD-insured or HUD-held mortgage must have a maturity acceptable to HUD.","awardedDescription":"Over life of mortgage"}</t>
  </si>
  <si>
    <t>{"isApplicable":true,"description":"The Department of Housing and Urban Development reserves the right to audit the accounts of either the lender or borrower in order to determine their compliance and conformance with HUD regulations and standards."}</t>
  </si>
  <si>
    <t>(Guaranteed/Insured Loans) FY 16 FY 14 est $15,000,000.00; FY 13$16,900,000.00; FY 15 est $15,000,000.00; FY 17</t>
  </si>
  <si>
    <t>24 CFR, 241 et seq.; HUD Handbook 4585.1 "Supplemental Loans for Project Mortgage Insurance," Section 241, no charge, available on HUDCLIPS at http://www.hudclips.org.</t>
  </si>
  <si>
    <t>{"flag":"appendix","description":"All projects are processed in Regional and Local Multifamily Hub or Program Center.  Persons are encouraged to communicate with the nearest local HUD Multifamily Hub and Program Center listed at http://www.hud.gov/offices/hsg/mfh/mfbroch/hubs_pcs.cfm or contact the nearest HUD Field Office in the Catalog Address Appendix IV."}</t>
  </si>
  <si>
    <t>https://beta.sam.gov/fal/44e76ae0de514e2eae46d740d4768020/view</t>
  </si>
  <si>
    <t>Mortgage Insurance for the Purchase or Refinancing of Existing Multifamily Housing Projects</t>
  </si>
  <si>
    <t>(Section 223(f)/207)</t>
  </si>
  <si>
    <t>{"list":[{"act":{"description":"National Housing Act, Section 223(f), as amended; Housing and Community Development Act of 1974, as amended, Public Law 93-383. 12 U.S.C. 1715n."},"authorizationTypes":{"USC":false,"act":true,"statute":false,"publicLaw":false,"executiveOrder":false}}]}</t>
  </si>
  <si>
    <t>To provide mortgage insurance to HUD-approved lenders for the purchase or refinancing of existing multifamily housing projects, whether conventionally financed or subject to federally insured mortgages at the time of application for mortgage insurance. The program allows for the long term mortgages that can be financed with Ginnie Mae Mortgage-Backed Securities.</t>
  </si>
  <si>
    <t xml:space="preserve">Mortgagors may be either profit and non-profit.  </t>
  </si>
  <si>
    <t>All persons are eligible to occupy such projects subject to normal occupancy restrictions.</t>
  </si>
  <si>
    <t>{"description":"Documentation regarding the characteristics of the property and the qualifications of the purchaser or existing mortgagor in refinance projects are assembled by the mortgagee and submitted with the application. Management plan must be submitted at time of application for commitment. ","isApplicable":true}</t>
  </si>
  <si>
    <t>{"description":"The applicant will submit a formal application for conditional or firm commitment through a HUD approved mortgagee.   "}</t>
  </si>
  <si>
    <t>The local HUD Multifamily Hub and Program Center reviews the application to determine proposal eligibility.  If the project meets program requirements, the local HUD Multifamily Hub and Program Center issues the commitment to the lender to insure the project.</t>
  </si>
  <si>
    <t>Processing time depends on the degree of preparation of the sponsor, and whether MAP or TAP is used.</t>
  </si>
  <si>
    <t>If an application for mortgage insurance is denied, HUD will state the reasons for denial.</t>
  </si>
  <si>
    <t>{"awarded":"other","description":"The mortgage term should not be less than 10 years nor should it exceed the lesser of 35 years or 75 percent of the estimated remaining economic life of the physical improvements.","awardedDescription":"Over the life of the loan"}</t>
  </si>
  <si>
    <t>(Guaranteed/Insured Loans) FY 13$7,700,000,000.00; FY 17 FY 14 est $7,000,000,000.00; FY 15 est $70,000,000,000.00; FY 16</t>
  </si>
  <si>
    <t>Fact Sheet, Section 223(f) Mortgage Insurance; 24 CFR 200, HUD Handbook 4565.1, Mortgage Insurance for the purchase or Refinancing of Existing Multifamily Housing Projects, Section 223(f) available on www.hudclips.org.  The Multifamily Accelerated Processing (MAP) guide may be found at http://www.hud.gov/offices/hsg/mfh/map/maphome.cfm.</t>
  </si>
  <si>
    <t>{"flag":"appendix","description":"Persons are encouraged to communicate with the nearest local HUD Multifamily Hub or Program Center listed  at http://www.hud.gov/offices/hsg/mfh/mfbroch/hubs_pcs.cfm or the nearest HUD Field Office listed in Appendix IV."}</t>
  </si>
  <si>
    <t>https://beta.sam.gov/fal/3a69d62aaf5a4514889653a4dbbd0150/view</t>
  </si>
  <si>
    <t>Supportive Housing for the Elderly</t>
  </si>
  <si>
    <t>(Section 202)</t>
  </si>
  <si>
    <t>{"list":[{"act":{"description":"The Section 202 Supportive Housing for the Elderly Program is authorized by section 202 of the Housing Act of 1959 (12 U.S.C. 1701q), as amended."},"authorizationTypes":{"USC":false,"act":true,"statute":false,"publicLaw":false,"executiveOrder":false}}]}</t>
  </si>
  <si>
    <t>To expand the supply of multifamily housing with supportive services for very low income elderly persons.</t>
  </si>
  <si>
    <t>Eligible Sponsors include private nonprofit organizations and nonprofit consumer cooperatives.  Eligible Owner entities include private nonprofit corporations, nonprofit consumer cooperatives, and if the proposed project involves mixed-financing, for-profit limited partnerships with a nonprofit entity as the sole general partner.  Public bodies and their instrumentalities are not eligible Section 202 applicants.</t>
  </si>
  <si>
    <t>Beneficiaries of housing developed under this program must be elderly (62 years of age or older) and have very low-incomes.</t>
  </si>
  <si>
    <t>{"description":"The Sponsor/Owner must receive certification of eligibility from HUD.  The Owner must submit financial documents to support its ability to provide a minimum capital investment of 1/2  of 1 percent of the HUD-approved capital advance amount, up to a maximum  of $25,000 for national Sponsors or up to $10,000 if not a national  Sponsor.  ","isApplicable":true}</t>
  </si>
  <si>
    <t>{"description":"A Notice of Fund Availability is published in the Federal Register each fiscal year announcing the availability of funds to HUD Field Offices.  Applicants must submit a Request for a Fund Reservation, using Form HUD-92015-CA, Section 202 application for capital advance, in response to the Notice of Fund Availability (or a Funding Notification issued by the local HUD Field Office).  The application for capital advance is used to determine the eligibility of the applicant and proposed project as well as the acceptability of the site and market, correctness of zoning and the effect on environment.  All applications must be submitted via www.grants.gov."}</t>
  </si>
  <si>
    <t>Applications are reviewed and selected for funding within the funding allocation area.  Those selected for funding must meet basic program requirements including, but not limited to: eligibility as a private nonprofit organization, commitment to provide the minimum capital investment and prior experience in housing or related supportive service activities. The request for Capital Advance Financing, using Form HUD-92013, is reviewed to update the determination of acceptability of project site and market, correctness of zoning, and effect on environment, as well as to determine the value of site, total development cost, and financial feasibility.</t>
  </si>
  <si>
    <t>At the fund reservation stage, the Sponsor usually is advised of the decision within 4 to 5 months from the end of the application period.</t>
  </si>
  <si>
    <t xml:space="preserve">During the period of competition, Sponsors whose applications are rejected by the HUD Office due to noncompliance with program requirements, have the right to appeal the rejection within 14 calendar days from the date of HUD's written notice of rejection. </t>
  </si>
  <si>
    <t xml:space="preserve">Project Rental Assistance Contract payments may not exceed 3 years.  However, contracts are renewable for up to a one-year term based on availability of funds. </t>
  </si>
  <si>
    <t>{"awarded":"other","description":"The capital advance is not repayable so long as the project is available to very low income elderly for 40 years.  Projects are expected to start construction within 18 months of the date of the fund reservation, with limited provision for extensions.  Funds will be advanced on a monthly basis during  construction for work in place.  See the following for information on how assistance is awarded/released: ","awardedDescription":"Based on percentage of construction completion"}</t>
  </si>
  <si>
    <t>[{"code":"program","isSelected":true,"description":"All Owners will be required to submit form HUD-96010 Program Outcome Logic Model to HUD on an annual basis.\r\n"},{"code":"cash","isSelected":true,"description":"All Owners will be required to submit a financial statement.\r\n"},{"code":"progress","isSelected":true,"description":"HUD 60002, Section 3 Summary Report, Economic Opportunities for Low- and Very Low-Income Persons (OMB No. 2529-0043) – For each grant over $200,000 that involves housing rehabilitation, housing construction, or other public construction, the prime recipient must submit Form HUD 60002 (24 CFR sections 135.3(a) and 135.90)."},{"code":"expenditure","isSelected":false},{"code":"performanceMonitoring","isSelected":false}]</t>
  </si>
  <si>
    <t>{"isApplicable":true,"description":"HUD reserves the right to audit the accounts of the Owner in order to determine compliance and conformance with HUD regulations and standards."}</t>
  </si>
  <si>
    <t>Regular financial reports are required.  Owners must service and maintain records in accordance with acceptable mortgage practices and HUD regulations.  Owners also must supply those records necessary to indicate compliance with the project rental assistance contract.</t>
  </si>
  <si>
    <t>86-0320-0-3-371;</t>
  </si>
  <si>
    <t>(Direct Payments for Specified Use) FY 15$354,000,000.00; FY 17 est $430,000,000.00; FY 16 est $356,000,000.00;</t>
  </si>
  <si>
    <t>24 CFR 891; HUD Handbooks 4571.3 REV-1 and 4571.5; and Notice H 96-102, as extended._x000D_
Notice H 2009-10 and Notice H 2011-18.</t>
  </si>
  <si>
    <t>{"flag":"appendix","description":"The HUD Multifamily Hub structure consists of 18 Multifamily Hub Offices.  Each Hub administers multifamliy housing programs based on its geographical jurisdiction.  For a listing of all Multifamily Hub Offices and their associated local Multifamily Program Center(s) (local HUD Office) please visit http://www.hud.gov/offices/hsg/mfh/mfbroch/hubs_pcs.cfm"}</t>
  </si>
  <si>
    <t>Alicia Anderson,451 7th St SW Room 6152, Washington, DC 20410 Email:&lt; a href='mailto:alicia.anderson@hud.gov'&gt;alicia.anderson@hud.gov&lt;/a&gt;Phone: (202) 708-3000.;</t>
  </si>
  <si>
    <t>http://portal.hud.gov/hudportal/HUD?src=/program_offices/housing/mfh/progdesc/eld202</t>
  </si>
  <si>
    <t xml:space="preserve">14.181 Supportive Housing for Persons with Disabilities; 14.195 Section 8 Housing Assistance Payments Program; </t>
  </si>
  <si>
    <t>https://beta.sam.gov/fal/19efc499b9584e4d82fdbaccb4a14211/view</t>
  </si>
  <si>
    <t>Mortgage Insurance Combination and Manufactured Home Lot Loans</t>
  </si>
  <si>
    <t>{"list":[{"act":{"description":"National Housing Act, Title I, Section 2, as amended, 12 U.S.C. 1703"},"authorizationTypes":{"USC":false,"act":true,"statute":false,"publicLaw":false,"executiveOrder":false}}]}</t>
  </si>
  <si>
    <t>To make possible reasonable financing for the purchase of a manufactured home and a lot on which to place the home.</t>
  </si>
  <si>
    <t>{"description":"Documentation regarding the characteristics of the manufactured home unit, HUD-approved appraisal of the lot, and the qualifications of the borrower are submitted to the lender.  ","isApplicable":true}</t>
  </si>
  <si>
    <t>{"description":"Application is submitted to a HUD-approved lender for review and approval.  "}</t>
  </si>
  <si>
    <t>{"awarded":"quarterly","description":"The maximum loan term is 20 years plus 32 days for a manufactured home and lot; 25 years plus 32 days for a manufactured home and lot combination; and 15 years for a lot only."}</t>
  </si>
  <si>
    <t>(Sale, Exchange, or Donation of Property and Goods) FY 17 FY 16 FY 15 - Reported Under 14.110 for Fiscal Years 2009 through present.</t>
  </si>
  <si>
    <t>The maximum mortgage amount is $92,904 for a manufactured home on a suitably developed lot and $23,226 for a developed lot only.</t>
  </si>
  <si>
    <t>{"flag":"none","description":"For additional information, individuals are encouraged to contact the FHA Resource Center by phone at 1-800-CALL-FHA (1-800-225-5342), by email at answers@hud.gov or visit the FHA Resource Center site at http://portal.hud.gov/hudportal/HUD?src=/FHAFAQ."}</t>
  </si>
  <si>
    <t>Wanda L. Sampedro451 7th Street, SW, Washington, DC 20410 Email:&lt; a href='mailto:answers@hud.gov'&gt;answers@hud.gov&lt;/a&gt;Phone: (800) 225-5342.;</t>
  </si>
  <si>
    <t>http://portal.hud.gov/hudportal/HUD?src=/program_offices/housing/sfh/title/manuf146</t>
  </si>
  <si>
    <t xml:space="preserve">14.110 Manufactured Home Loan Insurance Financing Purchase of Manufactured Homes as Principal Residences of Borrowers; 14.142 Property Improvement Loan Insurance for Improving All Existing Structures and Building of New Nonresidential Structures; 14.127 Mortgage Insurance_Manufactured Home Parks; </t>
  </si>
  <si>
    <t>https://beta.sam.gov/fal/6c300d3dab0b4b09aecd382075d50f0d/view</t>
  </si>
  <si>
    <t>Housing Counseling Assistance Program</t>
  </si>
  <si>
    <t>{"list":[{"act":{"description":"Housing and Urban Development Act of 1968, as amended."},"authorizationTypes":{"USC":false,"act":true,"statute":false,"publicLaw":false,"executiveOrder":false}}]}</t>
  </si>
  <si>
    <t xml:space="preserve">To counsel homeowners, homebuyers, prospective renters and tenants under HUD, conventional and other government programs in improving their housing conditions and in meeting the responsibilities of tenancy and homeownership. </t>
  </si>
  <si>
    <t>Qualified public or private nonprofit organizations.  There are four categories of eligible applicants: (1) HUD-approved local housing counseling agency; (2) HUD-approved national or regional intermediary; (3) State housing finance agency; and (4) multi-state organizations.</t>
  </si>
  <si>
    <t>Individuals, groups of individuals, and families who are renters, tenants, homeowners, and home buyers under HUD, conventional and other government programs.</t>
  </si>
  <si>
    <t>{"description":"To be eligible to apply for a housing counseling grant through the SuperNOFA, agencies, except state housing finance agencies, must be HUD approved.  HUD-approval must be secured by the SuperNOFA publication date. To become a HUD-approved housing counseling agency, applicants must (1) meet the requirements of the Housing Counseling Handbook 7610.1 as revised; (2) consult the HUD website to learn about the eligibility requirements for becoming HUD-approved and obtain application (available on the HUD website at www.hud.gov/offices/hsg/sfh/hcc/hcc_homes.cfm); and (3) return application to the HUD Homeownership Center (HOC) with jurisdiction, or, if appropriate, HUD Headquarters.","isApplicable":true}</t>
  </si>
  <si>
    <t>{"environmentalImpact":{"reports":[{"isSelected":false,"reportCode":"statement"},{"isSelected":false,"reportCode":"assessment"},{"isSelected":false,"reportCode":"ExecutiveOrder12372"},{"isSelected":true,"reportCode":"otherRequired"}]},"description":"The availability of funds is announced on HUD's website at www.hud.gov. There is no application kit. For a copy of the NOFA, applicants can visit the HUD website (www.hud.gov)."}</t>
  </si>
  <si>
    <t>{"description":"Applicants must submit by the required date the items and forms requested in the NOFA, such as a description of the housing counseling services to be provided, and indicators by which benefits / impact will be measured."}</t>
  </si>
  <si>
    <t>Applicants will be evaluated competitively and ranked against all other applicants that applied in the same funding category.  National and regional intermediaries are rated and ranked by HUD Headquarters.  Local agencies, multi-state organizations and State housing finance agencies are rated and ranked by the Homeownership Center (HOC) with jurisdiction.  A funding formula outlined in the NOFA is used to calculate awards. This program is subject to the administrative requirements established in OMB Circular A-102, Grants and Cooperative Agreements with State and Local Governments, which was implemented by 24 CFR part 85; OMB Circular A-110, Uniform Administrative Requirements for Grants and Other Agreements with Institutions of Higher Education, Hospitals and Other Nonprofit Organizations, which was implemented by 24 CFR part 84; and OMB Circular A-133, Audits of States, Local Governments and Nonprofit Organizations, which was implemented by 24 CFR Parts 84 and 85. Grants awarded under this program are also subject to the cost principles in OMB Circular A-87 for State and local governments and Indian tribal governments and OMB Circular A-122 for nonprofit organizations.</t>
  </si>
  <si>
    <t>Award announcements typically occur 5-7 months after applications are received.</t>
  </si>
  <si>
    <t>Applicants for housing counseling grants may appeal their denial of a grant award or the insufficiency of the grant amount to HUD.</t>
  </si>
  <si>
    <t>Grantees must submit a new application and compete through the NOFA each year.</t>
  </si>
  <si>
    <t>{"awarded":"quarterly","description":"Funding assistance is for a discrete period of time, generally 1 year.  Grantees invoice HUD on a periodic basis for housing counseling services delivered. Payments of grant funds are subsequently made to grantees via direct deposit/electronic funds transfer (DD/EFT)."}</t>
  </si>
  <si>
    <t>As required in grant document and Housing Counseling Handbook, HUD 7610.1.</t>
  </si>
  <si>
    <t>86-0156-0-1-604;</t>
  </si>
  <si>
    <t>(Project Grants (Cooperative Agreements)) FY 17 est $43,000,000.00; FY 16 est $45,000,000.00; FY 15$42,000,000.00;</t>
  </si>
  <si>
    <t>Range and average of financial assistance:  For Fiscal Year 2012, the minimum request from a local agency was $15,000 and the maximum request from an intermediary was $3,000,000.  The average local agency counseling grant was approximately $20,500.  The average intermediary award was approximately $990,000.</t>
  </si>
  <si>
    <t>{"flag":"none","description":"Persons are encouraged to contact the Homeownership Center serving their State (see http://www.hud.gov/offices/hsg/sfh/hoc/hsghocs.cfm), or the nearest local HUD Office. See Catalog address Appendix IV for a list of offices."}</t>
  </si>
  <si>
    <t>Wanda L. Sampedro,451 7th Street, SW, Washington, DC 20410 Email:&lt; a href='mailto:info@fhaoutreach.com'&gt;info@fhaoutreach.com&lt;/a&gt;Phone: (800) 225-5342.;</t>
  </si>
  <si>
    <t>http://portal.hud.gov/hudportal/HUD?src=/program_offices/housing/sfh/hcc/hcc_home</t>
  </si>
  <si>
    <t xml:space="preserve">14.316 Housing Counseling Training Program; </t>
  </si>
  <si>
    <t>https://beta.sam.gov/fal/22b4f73208c74233ab339874925e783a/view</t>
  </si>
  <si>
    <t>Manufactured Home Dispute Resolution</t>
  </si>
  <si>
    <t>{"list":[{"act":{"description":"Manufactured Housing Construction and Safety Standards Act as amended by the Manufactured Home Improvement Act of 2000"},"publicLaw":{"congressCode":"93","number":"383"},"statute":{"page":"5422(g)","volume":"42"},"USC":{"title":"42","section":"5422(g)"},"executiveOrder":{"title":"24","description":"Not applicable","part":"3288"},"authorizationTypes":{"USC":true,"act":true,"statute":true,"publicLaw":true,"executiveOrder":true},"usc":{"title":"42","section":"5422(g)"}}]}</t>
  </si>
  <si>
    <t>To provide for a dispute resolution program for the timely resolution of disputes between manufacturers, retailers, and installers of manufactured homes regarding responsibility, and for the issuance of appropriate orders, for the correction or repair of defects in manufactured homes (Sec 5422(c)(12)) in each state that does not establish a HUD-approved dispute resolution program (Sec 5422(g))</t>
  </si>
  <si>
    <t xml:space="preserve">Refer to HUD's website at www.hud.gov for additional information.  Select A-Z Index at the top right of the page and scroll the alphabetical list for Manufactured Housing.  There is a link on the Manufactured Housing page for Dispute Resolution._x000D_
Detailed information and procedures are provided by regulation at 24CFR3288._x000D_
</t>
  </si>
  <si>
    <t>The program may only address disputes between manufacturers, retailers, and installers of manufactured homes regarding responsibility for the correction or repair of defects in manufactured homes that are reported during the 1-year period beginning on the date of installation.  Manufactured home owners may initiate action under, and be observers to, the HUD Manufactured Home Dispute Resolution Program, as provided regulation (24CFR3288.15)._x000D_
There must be an alleged defect in the manufactured home that was reported within one year of installation of the home.  Refer to HUD's website at www.hud.gov for additional information.  Select A-Z Index at the top right of the page and scroll the alphabetical list for Manufactured Housing.  There is a link on the Manufactured Housing page for Dispute Resolution._x000D_
Detailed information and procedures are provided by regulation at 24CFR3288.</t>
  </si>
  <si>
    <t>{"description":"Program regulations provide detailed guidance on who may request services and other mandatory criteria for participation in the program.  Refer to HUD's website at www.hud.gov for additional information. Select A-Z Index at the top right of the page and scroll the alphabetical list for Manufactured Housing.\r\nDetailed information and procedures are provided by regulation at 24CFR3288.","isApplicable":true}</t>
  </si>
  <si>
    <t>{"environmentalImpact":{"reports":[{"isSelected":false,"reportCode":"statement"},{"isSelected":false,"reportCode":"assessment"},{"isSelected":false,"reportCode":"ExecutiveOrder12372"},{"isSelected":true,"reportCode":"otherRequired"}]},"description":"A state may propose to operate a dispute resolution program called  for under the authorizing Act by submitting a plan for review and disposition by HUD.  If a state plan covering dispute resolution for manufactured homes is approved by HUD and implemented by a state, the program described herein is not applicable and HUD would not provide dispute resolution services in such state.  A list of states with approved plans is available.\r\nRefer to HUD's website at www.hud.gov for additional information.  Select A-Z Index at the top right of the page and scroll the alphabetical list for Manufactured Housing.  There is a link on the Manufactured Housing page for Dispute Resolution.\r\nDetailed information and procedures are provided by regulation at 24CFR3288.\r\n"}</t>
  </si>
  <si>
    <t>{"description":"There are procedures and requirements for submitting information.\r\nInterested parties should thoroughly familiar themselves with this program and the detailed procedures that apply.  Refer to HUD's website at www.hud.gov for additional information. Select A-Z Index at the top right of the page and scroll the alphabetical list for Manufactured Housing.\r\nDetailed information and procedures are provided by regulation at 24CFR3288."}</t>
  </si>
  <si>
    <t>An award would be in the form of approval by HUD to initiate dispute resolution._x000D_
Interested parties should thoroughly familiar themselves with this program and the detailed procedures that apply.  Refer to HUD's website at www.hud.gov for additional information. Select A-Z Index at the top right of the page and scroll the alphabetical list for Manufactured Housing._x000D_
Detailed information and procedures are provided by regulation at 24CFR3288.</t>
  </si>
  <si>
    <t xml:space="preserve">Interested parties should thoroughly familiar themselves with this program and the detailed procedures that apply.  Refer to HUD's website at www.hud.gov for additional information. Select A-Z Index at the top right </t>
  </si>
  <si>
    <t>Interested parties should thoroughly familiar themselves with this program and the detailed procedures that apply.  Refer to HUD's website at www.hud.gov for additional information. Select A-Z Index at the top right of the page and scroll the alphabetical list for Manufactured Housing._x000D_
Detailed information and procedures are provided by regulation at 24CFR3288.</t>
  </si>
  <si>
    <t>{"awarded":"other","description":"A report alleging a defect in a manufactured home must be made within one year of installation of a new manufactured home.  Thereafter, a request for dispute resolution concerning the reported defect may be submitted at any time.\r\nInterested parties should thoroughly familiar themselves with this program and the detailed procedures that apply.  Refer to HUD's website at www.hud.gov for additional information. Select A-Z Index at the top right of the page and scroll the alphabetical list for Manufactured Housing.\r\nDetailed information and procedures are provided by regulation at 24CFR3288.","awardedDescription":"The regulations provide that upon determination that an eligible request for dispute resolution has been filed, the dispute resolution provider will send a notice of the request to the manufacturer, retailer and installer to the extent that the identify of each is provided in the request.\r\nRefer to 24CFR3288.30 for details."}</t>
  </si>
  <si>
    <t xml:space="preserve">Reporting a defect is critical for a request for dispute resolution to be awarded.  The regulations provide that:_x000D_
(d) Record of report—(1) To evidence timeliness. To establish timely reporting, the report of an alleged defect that is made to the manufacturer, retailer, installer, or a State Administrative Agency of the manufactured home should be done in a manner that will create a dated record of the report that demonstrates that the report was made within 1 year after the date of installation; for example, by certified mail, fax, or email. Persons who report an alleged defect by telephone should make a contemporaneous note of the telephone call, including date, time, the name of the person who received the report, the name of the business contacted, and the telephone number called. If the matter goes to arbitration, the arbitrator and HUD will review whether there is sufficient evidence to believe the report was made on a timely basis._x000D_
(2) Obligation to retain. Each report of a defect, including logs of telephonic complaints, received by a manufacturer, retailer, a State Administrative Agency or installer, must be maintained for 3 years from the date of receipt._x000D_
Refer to 24CFR3288.20_x000D_
</t>
  </si>
  <si>
    <t>86-8119-0-7-376;</t>
  </si>
  <si>
    <t>(Provision of Specialized Services) FY 15 FY 17 FY 16 - Dispute resolution is a program within the comprehensive Manufactured Housing Construction and Safety Standards program</t>
  </si>
  <si>
    <t xml:space="preserve">This program does not provide direct financial assistance.  </t>
  </si>
  <si>
    <t xml:space="preserve">24CFR PART 3288 - MANUFACTURED HOME DISPUTE RESOLUTION PROGRAM_x000D_
</t>
  </si>
  <si>
    <t>Pamela B. Danner451 Seventh St., SW, washington, DC 20410 Email:&lt; a href='mailto:pamela.b.danner@hud.gov'&gt;pamela.b.danner@hud.gov&lt;/a&gt;Phone:  202-402-7112;</t>
  </si>
  <si>
    <t>http://portal.hud.gov/hudportal/HUD?src=/program_offices/housing/rmra/mhs/mhdrp</t>
  </si>
  <si>
    <t>https://beta.sam.gov/fal/1ddf5c9bf9024b2588b4d8945a595bff/view</t>
  </si>
  <si>
    <t>Adjustable Rate Mortgages</t>
  </si>
  <si>
    <t>(ARMS)</t>
  </si>
  <si>
    <t>To provide mortgage insurance for an adjustable rate mortgage which offers lower than market interest rate initially, which remains constant for an initial period of 1, 3, 5, 7 or 10 years.  The interest rate may then change annually for the remainder of the mortgage term.   The loan structure provides built-in limits or safeguards for both consumers and lenders, designed to minimize the effect of any rapid rise in interest rates.</t>
  </si>
  <si>
    <t>All persons intending to occupy the property are eligible to apply.</t>
  </si>
  <si>
    <t>{"description":"Application is submitted for review and approval or disapproval to the local HUD Field Office through a HUD-approved lending institution.  "}</t>
  </si>
  <si>
    <t>The lender will state the reasons for refusing an application. The applicant may reapply to another lender.</t>
  </si>
  <si>
    <t>(Sale, Exchange, or Donation of Property and Goods) FY 15 FY 17 FY 16 - Reported Under 14.117</t>
  </si>
  <si>
    <t>http://portal.hud.gov/hudportal/HUD?src=/program_offices/housing/sfh/ins/203armt</t>
  </si>
  <si>
    <t xml:space="preserve">14.117 Mortgage Insurance Homes; 14.133 Mortgage Insurance Purchase of Units in Condominiums; </t>
  </si>
  <si>
    <t>https://beta.sam.gov/fal/f52eb1c4dbf5448083bd98d98ca88723/view</t>
  </si>
  <si>
    <t>Supportive Housing for Persons with Disabilities</t>
  </si>
  <si>
    <t>(Section 811)</t>
  </si>
  <si>
    <t>{"list":[{"act":{"description":"Cranston-Gonzalez National Affordable Housing Act, Public Law 101-625; Housing and Community Development Act of 1992, Public Law 102-550; the Rescissions Act, Public Law 104-19; American Homeownership and Economic Opportunity Act of 2000, Public Law 106-569; the Revised Continuing Appropriations Resolution, 2007, Public Law 110-5; the Frank Melville Supportive Housing Investment Act of 2010, Public Law 111.374. "},"authorizationTypes":{"USC":false,"act":true,"statute":false,"publicLaw":false,"executiveOrder":false}}]}</t>
  </si>
  <si>
    <t>To expand the supply of supportive housing for very low-income persons with disabilities.</t>
  </si>
  <si>
    <t>Eligible Sponsors are nonprofit organizations with a Section 501(c)(3) tax exemption from the Internal Revenue Service. Eligible Owner entities are nonprofit organizations with a 501(c)(3) tax exemption from the Internal Revenue Service and, if the proposed project involves mixed financing, for-profit limited partnerships with a nonprofit entity as the sole general partner.</t>
  </si>
  <si>
    <t>Beneficiaries of housing developed under this program must be very low-income (equal to or less than 50% AMI) adults (18 or older) with a physical, mental, or emotional impairment that is expected to be of long-continued and indefinite duration, that substantially impedes his or her ability to live independently, and is of a nature that such ability could be improved by more suitable housing conditions.</t>
  </si>
  <si>
    <t>{"description":"The nonprofit sponsor and owner must receive certification of eligibility from HUD.  The owner must submit financial documents to support its ability to provide a minimum capital investment of 1/2 of 1 percent of the capital advance amount, up to a maximum of $10,000.  ","isApplicable":true}</t>
  </si>
  <si>
    <t>{"environmentalImpact":{"reports":[{"isSelected":false,"reportCode":"statement"},{"isSelected":true,"reportCode":"assessment"},{"isSelected":true,"reportCode":"ExecutiveOrder12372"},{"isSelected":true,"reportCode":"otherRequired"}]},"description":"Applicants must forward a copy of their applications to the appropriate state or local agency for a review of the supportive services plan and a completed certification from the agency as to whether the provision of services is well designed to meet the needs of the anticipated occupancy must be included in the applicant's submission of its application to the HUD Field Office. An environmental assessment is required for applications containing evidence of site control. "}</t>
  </si>
  <si>
    <t>{"description":"A Notice of Funding Availability is published on Grants.gov each fiscal year announcing the availability of funds to specified allocation areas.  Applicants must submit a Request for a Fund Reservation, using Form HUD-92016-CA, Section 811 application for capital advance, in response to the Notice of Fund Availability (or a Funding Notification issued by the local HUD Field Office).  The application for capital advance is used to determine the eligibility of the applicant and proposed project as well as the acceptability of the site and market, correctness of zoning and the effect on environment.  All applications must be submitted via www.grants.gov."}</t>
  </si>
  <si>
    <t>Applications are reviewed and selected for awards within the funding allocation areas.  Those selected for funding must meet basic program requirements including, but not limited to: eligibility as a nonprofit entity, eligibility as a for-profit limited partnership  with nonprofit entity as the sole general partner for mixed-finance projects, financial commitment and prior experience in housing or related service activities.  The request for Capital Advance Financing, using Form HUD-92013 is reviewed to update the determination of acceptability of project site and market, correctness of zoning, and the effect on environment as well as to determine the value of site, total development cost, and financial feasibility.</t>
  </si>
  <si>
    <t>At the fund reservation stage, the sponsor usually is advised of the decision within 4 to 5 months from the end of the application period.</t>
  </si>
  <si>
    <t>During the period of competition, Sponsors whose applications are rejected by the HUD Field Office due to noncompliance with program requirements, have the right to appeal the rejection within 14 calendar days from the date of HUD's written notice of rejection.</t>
  </si>
  <si>
    <t>After the first three years of initial PRAC (for which the owner submits monthly vouchers to HUD for payment of rental assistance) the contract is renewed on a yearly basis based on availability of funds.</t>
  </si>
  <si>
    <t>{"awarded":"other","description":"The capital advance is not repayable if the project is available for very low-income persons with disabilities for at least 40 years.   Projects are expected to start construction within 18 months of the date of the fund reservation, with limited provision for extensions.  Funds will be advanced on a monthly basis during construction.","awardedDescription":"Based on percentage of construction completion."}</t>
  </si>
  <si>
    <t>[{"code":"program","isSelected":true,"description":"All owners will be required to submit a Outcome Logic Model Report to HUD.\r\n"},{"code":"cash","isSelected":true,"description":"All owners will be required to submit an annual financial statement.\r\n"},{"code":"progress","isSelected":false},{"code":"expenditure","isSelected":false},{"code":"performanceMonitoring","isSelected":true,"description":"HUD 60002, Section 3 Summary Report, Economic Opportunities for Low- and Very Low-Income Persons (OMB No. 2529-0043) – For each grant over $200,000 that involves housing rehabilitation, housing construction, or other public construction, the prime recipient must submit Form HUD 60002 (24 CFR sections 135.3(a) and 135.90)."}]</t>
  </si>
  <si>
    <t>{"isApplicable":true,"description":"HUD reserves the right to audit the accounts of the owners in order to determine compliance and conformance with HUD regulations and standards."}</t>
  </si>
  <si>
    <t>Regular financial reports are required. Owners must service and maintain records in accordance with acceptable mortgage practices and HUD regulations. Owners also must supply those records necessary to indicate compliance with the project rental assistance contract.</t>
  </si>
  <si>
    <t>86-0237-0-3-371;</t>
  </si>
  <si>
    <t>(Direct Payments for Specified Use) FY 15$125,000,000.00; FY 16 est $129,000,000.00; FY 17 est $146,000,000.00;</t>
  </si>
  <si>
    <t>$422,600 to $4,092,000 (FY10/11)</t>
  </si>
  <si>
    <t>24 CFR part 5, subpart H, and part 891, subparts A, C, and D.; HUD Handbooks 4571.2 and 4571.4; and Notice H 96-102, as extended.</t>
  </si>
  <si>
    <t>{"flag":"appendix","description":"Contact the appropriate HUD office listed at http://www.hud.gov/offices/hsg/mfh/mfbroch/hubs_pcs.cfm "}</t>
  </si>
  <si>
    <t>Marvis S. Hayward,451 7th St SW Room 6142, Washington, DC 20410 Email:&lt; a href='mailto:marvis.s.hayward@hud.gov'&gt;marvis.s.hayward@hud.gov&lt;/a&gt;Phone: (202) 708-3000.;</t>
  </si>
  <si>
    <t>http://portal.hud.gov/hudportal/HUD?src=/program_offices/housing/mfh/progdesc/disab811</t>
  </si>
  <si>
    <t xml:space="preserve">14.157 Supportive Housing for the Elderly; 14.195 Section 8 Housing Assistance Payments Program; 14.326 Project Rental Assistance Demonstration (PRA Demo) Program of Section 811 Supportive Housing for Persons with Disabilities; </t>
  </si>
  <si>
    <t>https://beta.sam.gov/fal/fc70cffc67c34df78f6769a748abd22c/view</t>
  </si>
  <si>
    <t>Home Equity Conversion Mortgages</t>
  </si>
  <si>
    <t>(Section 255)</t>
  </si>
  <si>
    <t>To enable elderly homeowners to convert equity in their homes to monthly streams of income or lines of credit.</t>
  </si>
  <si>
    <t>Eligible borrowers are persons 62 years of age or older and eligible non-borrowing spouses who are identified at the time of closing.  Eligible borrowers and eligible non-borrowing spouses must complete HECM counseling from a HUD-approved agency prior to obtaining the loan.  Eligible properties include single family one-to-four unit owner-occupied dwelling units, units within FHA-approved condominium projects and Planned Unit Developments,and manufactured homes, if they meet FHA standards.</t>
  </si>
  <si>
    <t>Individuals.</t>
  </si>
  <si>
    <t>{"description":"Documentation regarding the characteristics of the property and the qualifications of the mortgagor and non-borrowing spouse are assembled by the mortgagee. ","isApplicable":true}</t>
  </si>
  <si>
    <t>{"description":"The borrower and non-borrowing spouse are required to receive HECM counseling from a HUD-approved counseling agency prior to processing an application. Approved Direct Endorsement Lenders process all aspects of the loan application and submit it to HUD for insurance endorsement.  "}</t>
  </si>
  <si>
    <t>Mortgagee will state the reasons for refusing an application.  The applicant may reapply subject to concurrence of the lender.</t>
  </si>
  <si>
    <t>{"awarded":"quarterly","description":"The mortgage has no specified term.  The mortgage is due and payable at the death of the borrower(s) or if the borrower sells, conveys, or moves from the property.  The mortgage may also become due and payable if the borrower fails to perform an obligation of the mortgage, such as pay taxes and hazard insurance premiums or fails to maintain the property in good condition. Due and payable provisions may be deferred for eligible non-borrowing spouses that were identified at the time of closing."}</t>
  </si>
  <si>
    <t>(Sale, Exchange, or Donation of Property and Goods) FY 14 est $13,493,000,000.00; FY 17 est $18,468,953,952.00; FY 16 est $15,137,995,710.00; FY 15$15,988,470,296.00;</t>
  </si>
  <si>
    <t>{"flag":"none","description":"Persons are encouraged to contact the FHA Resource Centerfor more information at 1-800-CallFHA or 1-800-225-5342."}</t>
  </si>
  <si>
    <t>Wanda L. Sampedro,451 7th Street, SW, Washington, DC 20410 Email:&lt; a href='mailto:answers@hud.gov'&gt;answers@hud.gov&lt;/a&gt;Phone: (800) 225-5342;</t>
  </si>
  <si>
    <t>http://portal.hud.gov/hudportal/HUD?src=/program_offices/housing/sfh/hecm/hecmhome</t>
  </si>
  <si>
    <t>https://beta.sam.gov/fal/dbfd13c1c66f43229bc625eca47a1f88/view</t>
  </si>
  <si>
    <t>Mortgages Insurance for Single Room Occupancy (SRO) Projects</t>
  </si>
  <si>
    <t>(221(d) Single Room Occupancy)</t>
  </si>
  <si>
    <t>{"list":[{"act":{"description":"National Housing Act, Section 221(d), 12 U.S.C. 1751(d); Section 223(g), 12 U.S.C. 1715 (g)."},"authorizationTypes":{"USC":false,"act":true,"statute":false,"publicLaw":false,"executiveOrder":false}}]}</t>
  </si>
  <si>
    <t>The Single Room Occupancy (SRO) Program provides mortgage insurance for multifamily properties consisting of single-room units.  There are no Federal rent subsidies involved with this SRO Program.  It is aimed at those tenants who have a source of income but are priced out of the rental apartment market.  SRO projects will generally require assistance from local governing bodies or charitable organizations in order to reduce the rents to affordable levels.</t>
  </si>
  <si>
    <t>Eligible applicants may be nonprofit entities; builder/sellers teamed with a nonprofit purchaser, a limited distribution entity, profit-motivated entities or public entities. Cooperative lenders or investors are not eligible.</t>
  </si>
  <si>
    <t>Residents are subject to normal tenant selection procedures. There are no income limits for admission.</t>
  </si>
  <si>
    <t>{"description":"Along with the Application for Mortgage Insurance, the applicant must provide a market profile demonstrating a clear need for the proposed SRO, experience profiles as to SRO operation, a certification from the local government assuring support of the project, and a relocation plan if needed.","isApplicable":true}</t>
  </si>
  <si>
    <t>{"description":"The sponsor submits an application for a SAMA or feasibility application to the local HUD office for review. Following HUD's issuance of a SAMA or feasibility letter, the sponsor submits a firm commitment application through a HUD-approved mortgagee to the local HUD Multifamily Hub and Program Center for processing. "}</t>
  </si>
  <si>
    <t>The project is reviewed to determine its feasibility. If the project meets program requirements, the HUD Multifamily Hub or Program Center issues a commitment to insure the mortgage.</t>
  </si>
  <si>
    <t>Processing time depends upon the degree of preparation by the sponsor and the workload of the HUD Multifamily Hub or Program Center.</t>
  </si>
  <si>
    <t>If an application for mortgage insurance is denied, HUD will state the reasons for the denial. If reapplication is desired, the applicant may reapply subject to concurrence of the lender.</t>
  </si>
  <si>
    <t>{"types":{"moe":false,"formula":true,"matching":false},"formula":{"title":"24 CFR","part":"221"}}</t>
  </si>
  <si>
    <t>{"isApplicable":true,"description":"The Department of Housing and Urban Development reserves the right to audit the accounts of either the mortgagee or mortgagor to determine their compliance and conformance with HUD regulations and standards."}</t>
  </si>
  <si>
    <t>Mortgagees are required to service and maintain records in accordance with acceptable mortgage practices of prudent lending institutions and HUD regulations.</t>
  </si>
  <si>
    <t>(Guaranteed/Insured Loans) FY 14 est $5,000,000.00; FY 16 FY 15 est $5,000,000.00; FY 17 FY 13$5,400,000.00; - Reported under 14.135</t>
  </si>
  <si>
    <t>24 CFR 221.565; HUD Handbook 4560.3, Mortgage Insurance for Single Room Occupancy (SRO) Projects available on www.hudclips.org.</t>
  </si>
  <si>
    <t>{"flag":"appendix","description":"Persons are encouraged to communicate with the nearest local HUD Multifamily Hub and Program Center listed in http://www.hud.gov/offices/hsg/mfh/mfbroch/hubs_pcs.cfm or the nearestHUD Office listed in the Catalog Address Appendix IV."}</t>
  </si>
  <si>
    <t xml:space="preserve">14.155 Mortgage Insurance for the Purchase or Refinancing of Existing Multifamily Housing Projects; 14.134 Mortgage Insurance Rental Housing; 14.135 Mortgage Insurance Rental and Cooperative Housing for Moderate Income Families and Elderly, Market Interest Rate; </t>
  </si>
  <si>
    <t>https://beta.sam.gov/fal/5fe6eababf1b4b10948e8317b70faa35/view</t>
  </si>
  <si>
    <t>Housing Finance Agencies (HFA) Risk Sharing</t>
  </si>
  <si>
    <t>(542(c) Risk Sharing Program)</t>
  </si>
  <si>
    <t>{"list":[{"act":{"description":"Housing and Community Development Act of 1992, Section 542(c), Public Law 102-550, 12 U.S.C. 1707. HUD's fiscal year 2001 Appropriations Bill amended Section 235 of the Housing and Community Development Act of 1992 to extend the 542 Risk Sharing Program to a permanent multifamily mortgage insurance program."},"authorizationTypes":{"USC":false,"act":true,"statute":false,"publicLaw":false,"executiveOrder":false}}]}</t>
  </si>
  <si>
    <t>Under Section 542(c), HUD provides credit enhancement for mortgages for multifamily housing projects whose loans are underwritten, processed, serviced, and disposed of by Housing Finance Agencies (HFA).  HUD and the Housing Finance Agencies share in the risk of the mortgage.  The program was originally designed as a pilot program to assess the feasibility of risk-sharing partnerships between HUD and qualified State and local HFAs in providing affordable housing for the Nation.  The Section 542(c)program is now permanent multifamily insurance program.</t>
  </si>
  <si>
    <t>Eligible mortgagors, who include investors, builders, developers, public entities, and private nonprofit corporations or associations, may apply to a qualified HFA.  To be eligible for HUD's approval, the HFA must: (1) carry the designation of "top tier" or its equivalent as evaluated by Standard and Poors or another nationally recognized rating agency; (2) receive an overall rating of "A" for the HFA for its general obligation bonds from a nationally recognized rating agency; and (3) otherwise demonstrate its capacity as a sound, well-managed agency that is experienced in financing multifamily housing.</t>
  </si>
  <si>
    <t>Individuals, families, and property owners may be eligible for affordable housing.</t>
  </si>
  <si>
    <t>{"description":"Documentation regarding the characteristics of the property and the qualifications of the mortgagor are submitted with the application to a qualified HFA.  Proof of nonprofit status is required of nonprofit organizations.  Projects must qualify as affordable housing as defined by Section 42(g) of the Internal Revenue Code of 1986.","isApplicable":true}</t>
  </si>
  <si>
    <t>{"description":"An applicant submits a formal application directly to a HUD-approved HFA."}</t>
  </si>
  <si>
    <t>The HFAs are vested with the maximum amount of processing responsibilities and decision-making to approve or reject individual projects. However, HUD retains authority for environmental review.  The HUD-approved HFA is responsible for making the award once the project qualifies for mortgage insurance.</t>
  </si>
  <si>
    <t>Processing time depends upon the degree of preparation by the sponsor.</t>
  </si>
  <si>
    <t>If an application for mortgage insurance is refused, HFA will state the reasons for the refusal. If reapplication is desired, the applicant may modify the application and reapply.</t>
  </si>
  <si>
    <t>HUD will provide mortgage insurance on multifamily housing projects whose loans were underwritten, processed, serviced, and disposed of by HFAs.</t>
  </si>
  <si>
    <t>{"types":{"moe":false,"formula":true,"matching":false},"formula":{"title":"24 ","part":"266"}}</t>
  </si>
  <si>
    <t>{"awarded":"other","description":"No","awardedDescription":"Over the life of the insured mortgage"}</t>
  </si>
  <si>
    <t>{"isApplicable":true,"description":"The Department of Housing and Urban Development reserves the right to audit the accounts of the HFA and the mortgagor in order to determine their compliance and conformance with HUD regulations and standards."}</t>
  </si>
  <si>
    <t>HFAs are required to service and maintain records in accordance with acceptable mortgage practices of prudent lending institutions and the implementing regulations.  HFAs must also monitor construction/inspection process.</t>
  </si>
  <si>
    <t>(Guaranteed/Insured Loans) FY 16 est $430,586,683.00; FY 14 est $325,000,000.00; FY 17 est $458,350,159.00; FY 13$355,000,000.00; FY 15$409,997,152.00;</t>
  </si>
  <si>
    <t>The regulatory authority for this program is regulation 24 CFR Part 266. HUD Handbook 4590.1, Housing Finance Agency Risk-Sharing Pilot Program, is located on www.hudclips.org.</t>
  </si>
  <si>
    <t>{"flag":"appendix","description":"Persons are encouraged to communicate with the nearest local HUD Multifamily Hubs and Program Centers listed at http://www.hud.gov/offices/hsg/mfh/mfbroch/hubs_pcs.cfm or the nearest HUD Field Office listed in the Appendix IV of the Catalog."}</t>
  </si>
  <si>
    <t xml:space="preserve">14.189 Qualified Participating Entities (QPE) Risk Sharing; </t>
  </si>
  <si>
    <t>https://beta.sam.gov/fal/288ee7ef834c48198ff4359a0a6a5d60/view</t>
  </si>
  <si>
    <t>Qualified Participating Entities (QPE) Risk Sharing</t>
  </si>
  <si>
    <t>(542(b) Risk Sharing Program)</t>
  </si>
  <si>
    <t>{"list":[{"act":{"description":"Housing and Community Development Act of 1992, Section 542(b), Public Law 102-550, 12 U.S.C. 1701; Public Law 106-377. HUD's fiscal year 2001 Appropriations Bill amended Section 235 of the Housing and Community Development Act of 1992 to extend the 542 Risk Sharing Program to a permanent multifamily insurance program."},"authorizationTypes":{"USC":false,"act":true,"statute":false,"publicLaw":false,"executiveOrder":false}}]}</t>
  </si>
  <si>
    <t>Under this program HUD provides reinsurance on multifamily housing projects whose loans are originated, underwritten, serviced, and disposed of by qualified participating entities (QPEs) and/or its approved lenders.  The program encourages the development and preservation of affordable housing.  The Section 542(b) program was originally designed as a pilot to test innovative mortgage insurance and reinsurance products to provide affordable multifamily housing through a partnership between HUD and QPEs, including Government Sponsored Enterprises, financial institutions, and the Federal Housing Finance Board.</t>
  </si>
  <si>
    <t>Eligible mortgagors include investors, builders, developers, public entities, and private nonprofit corporations or associations may apply to a qualified QPE and/or its lender.</t>
  </si>
  <si>
    <t>{"description":"Documentation regarding the characteristics of the property and the qualifications of the mortgagor are submitted to the QPE and/or its lender.","isApplicable":true}</t>
  </si>
  <si>
    <t>{"description":"An applicant submits a formal application directly to the QPE."}</t>
  </si>
  <si>
    <t>QPEs are vested with the maximum amount of processing responsibilities and decision-making to approve or reject individual projects.</t>
  </si>
  <si>
    <t>Within 15 days of HUD's receipt of a complete and acceptable Risk Sharing Request, HUD will execute the Addendum to Risk Sharing Agreement which signifies that HUD has undertaken a Risk Sharing Obligation for a specific mortgage loan.</t>
  </si>
  <si>
    <t>If a Risk Sharing Request is refused, the QPE will state the reasons for the refusal.</t>
  </si>
  <si>
    <t>HUD will provide reinsurance on multifamily housing projects whose loans are originated, underwritten, serviced, and disposed of by QPEs.</t>
  </si>
  <si>
    <t>{"awarded":"other","description":"No","awardedDescription":"Monthly"}</t>
  </si>
  <si>
    <t>QPEs are required to service and maintain records in accordance with acceptable mortgage practices of prudent lending institutions.</t>
  </si>
  <si>
    <t>(Guaranteed/Insured Loans) FY 17 est $66,633,349.00; FY 15$14,352,529.00; FY 16 est $40,873,150.00; FY 14 est $300,000,000.00; FY 13$315,000,000.00;</t>
  </si>
  <si>
    <t>{"flag":"appendix","description":"Persons are encouraged to communicate with the nearest local HUD Multifamily Hub or Program Center listed at http://www.hud.gov/offices/hsg/mfh/mfbroch/hubs_pcs.cfm or the nearest HUD Field Office listed in the Catalog Address Appendix IV."}</t>
  </si>
  <si>
    <t xml:space="preserve">14.188 Housing Finance Agencies (HFA) Risk Sharing; </t>
  </si>
  <si>
    <t>https://beta.sam.gov/fal/fd315fc327dc46008f0cd0b97ae29149/view</t>
  </si>
  <si>
    <t>Multifamily Housing Service Coordinators</t>
  </si>
  <si>
    <t>{"list":[{"act":{"description":"National Affordable Housing Act, Section 808, Public Law 101-625, as amended; Housing and Community Development Act of 1992, 42 U.S.C. 13632, Public Law 104-104, as amended; American Homeownership and Economic Opportunity Act of 2000, Section 851, Public Law 106-569, approved December 27, 2000.\r\n"},"authorizationTypes":{"USC":false,"act":true,"statute":false,"publicLaw":false,"executiveOrder":false}}]}</t>
  </si>
  <si>
    <t>To link elderly, especially frail and disabled, or disabled non-elderly assisted housing and neighborhood residents to supportive services in the general community; to prevent premature and unnecessary institutionalization; and, to assess individual service needs, determine eligibility for public services and make resource allocation decisions which enable residents to stay in the community longer.</t>
  </si>
  <si>
    <t>Eligible applicants are owners of Section 8 developments with project-based subsidy (including Rural Housing Service Section 515/8 developments); Section 202 developments as defined under 24 CFR Sections 277 and 885, and 221(d)(3) below-market interest rate and 236 developments which are insured or assisted (funded under Sections 24 CFR 221 Subpart C, 236, 277, 880, 881, 883, 885 and 886). To be eligible, developments must also be current in mortgage payments. Service coordinators for Congregate Housing Service Programs (CHSP), Section 202 developments with a Project Rental Assistance Contract (PRAC), and Section 811 developments are not eligible for funding. Owners of Section 202 PRAC developments may request an increase in their PRAC to hire a Service Coordinator by following procedures in the Office of Housing's Management Agent Handbook 4381.5, Revision-2, Change-2, Chapter 8.</t>
  </si>
  <si>
    <t>Eligible beneficiaries are residents of eligible housing or community residents who live in the vicinity of such housing. Service Coordination may be provided to elderly or disabled families.  In particular, priority is given to residents who are frail (unable to perform at least three activities of daily living (ADLs)) or "at risk" elderly persons who are unable to perform 1- 2 ADLs, or non-elderly disabled or temporarily disabled residents. At least twenty-five percent of the residents of a development must be frail, at risk, or non-elderly people with disabilities for that development to be eligible for funding.</t>
  </si>
  <si>
    <t>{"description":"As required in the NOFA published in the Federal Register.","isApplicable":true}</t>
  </si>
  <si>
    <t>{"description":"Applications must be submitted in accordance with the requirements in the NOFA published in the Federal Register."}</t>
  </si>
  <si>
    <t>As described in the NOFA.  All eligible applications will be selected through a national lottery.</t>
  </si>
  <si>
    <t>As specified in the NOFA.</t>
  </si>
  <si>
    <t>At the end of the grant period, subject to the availability of appropriations, continued need, and compliance with grant requirements.</t>
  </si>
  <si>
    <t>{"awarded":"quarterly","description":"Funding term stated in the NOFA."}</t>
  </si>
  <si>
    <t>[{"code":"program","isSelected":true,"description":"Financial and performance reporting as specified in the NOFA and grant agreement. On-site management reviews done by HUD consistent with Development monitoring standards contained in HUD Handbook 4350.1, Chapter 6.\r\n"},{"code":"cash","isSelected":true,"description":"Federal Financial Report (Standard Form 425).  "},{"code":"progress","isSelected":true,"description":"Multifamily Housing Service Coordinator Semi-annual Performance Report (form HUD-92456) and HUD  Logic Model (form HUD-96010)."},{"code":"expenditure","isSelected":true,"description":"Line of Credit Control System (LOCCS) Payment Voucher (form HUD-500800-SCMF) and Federal Financial Report (Standard Form 425)."},{"code":"performanceMonitoring","isSelected":true,"description":"HUD Field Office Staffs are responsible for monitoring grant-funded activities and the use of grant funds."}]</t>
  </si>
  <si>
    <t>Grantees required to maintain records as required by grant agreement. These requirements conform to OMB Circular No. A-110.</t>
  </si>
  <si>
    <t xml:space="preserve">(Project Grants) FY 17 est $75,000,000.00; FY 15$86,000,000.00; FY 16 est $77,000,000.00; - Reported under program 14.157 for FY 10, FY 11, and FY 12_x000D_
</t>
  </si>
  <si>
    <t>$88,825 to $402,196; $171,064.</t>
  </si>
  <si>
    <t>No regulations for this program, see the Office of Housing's Management Agent Handbook 4381.5, Revision-2, Change-2, Chapter 8. (available at HTTP://www.hud.gov); the How-to Guide for Service Coordinators and the evaluation studies of the Service Coordinator Program available.</t>
  </si>
  <si>
    <t>{"flag":"appendix","description":"Contact Multifamily Director in the nearest HUD Field Office. Offices listed in Appendix IV of the Catalog."}</t>
  </si>
  <si>
    <t>Carissa L. Janis,451 7th St., SW Room 6146, Washington, DC 20410 Email:&lt; a href='mailto:carissa.l.janis@hud.gov'&gt;carissa.l.janis@hud.gov&lt;/a&gt;Phone: (202) 708-3000.;</t>
  </si>
  <si>
    <t>http://portal.hud.gov/hudportal/HUD?src=/program_offices/housing/mfh/scp/scphome</t>
  </si>
  <si>
    <t xml:space="preserve">14.157 Supportive Housing for the Elderly; 14.181 Supportive Housing for Persons with Disabilities; </t>
  </si>
  <si>
    <t xml:space="preserve">Criteria for selecting proposals are listed in the published Federal Register Program Notice of Funding Availability (NOFA). _x000D_
</t>
  </si>
  <si>
    <t>https://beta.sam.gov/fal/919886ae606546b4bc860b62269d1ae1/view</t>
  </si>
  <si>
    <t>Section 8 Housing Assistance Payments Program</t>
  </si>
  <si>
    <t>(Project-based Section 8)</t>
  </si>
  <si>
    <t>{"list":[{"act":{"description":"United States Housing Act of 1937, Section 8(c)(9).\r\n"},"authorizationTypes":{"USC":false,"act":true,"statute":false,"publicLaw":false,"executiveOrder":false}}]}</t>
  </si>
  <si>
    <t>To provide rental assistance to very low income individuals and families enabling them to live in affordable decent, safe and sanitary housing.</t>
  </si>
  <si>
    <t>No funding is available to new applicants. Funding is currently available only for the owners of record of projects with an existing expiring project-based Section 8 contract. The project must meet minimum decent, safe, and sanitary standards.</t>
  </si>
  <si>
    <t>Families currently receiving assistance as long as their income does not exceed 80 percent of area median income adjusted for smaller or larger families.</t>
  </si>
  <si>
    <t>{"description":"Applications for new projects are no longer being accepted. Project must meet minimum decent, safe, and sanitary standards for HUD to renew the Section 8 contract.","isApplicable":true}</t>
  </si>
  <si>
    <t>{"description":"Project owner must notify HUD within 120 days of contract expiration that it wishes to renew the Section 8 contract."}</t>
  </si>
  <si>
    <t>Contract is renewed upon expiration.</t>
  </si>
  <si>
    <t>Approval given by date of contract expiration.</t>
  </si>
  <si>
    <t>Subject to appropriations and owner's interest in renewing contract.</t>
  </si>
  <si>
    <t>{"awarded":"other","description":"1 year.","awardedDescription":"Funds are disbursed monthly based on owner submission."}</t>
  </si>
  <si>
    <t>[{"code":"program","isSelected":false},{"code":"cash","isSelected":false},{"code":"progress","isSelected":false},{"code":"expenditure","isSelected":true,"description":"The owner must submit to HUD within 60 days after the end of each fiscal year of the project, financial statements for the project audited by an Independent Public Accountant and other statements as to project operation, financial conditions and occupancy.\r\n"},{"code":"performanceMonitoring","isSelected":true,"description":"Annual management and occupancy review."}]</t>
  </si>
  <si>
    <t>{"isApplicable":true,"description":"The owner must permit HUD to review and audit the management and maintenance of the project at any time to assure the owner is meeting its obligation to maintain the units and related facilities in decent, safe, and sanitary condition."}</t>
  </si>
  <si>
    <t>The owner must reexamine the income and composition of all families at least once each year and prepare and furnish other information required under the Section 8 contract.</t>
  </si>
  <si>
    <t>86-0303-0-1-604;</t>
  </si>
  <si>
    <t>(Direct Payments for Specified Use) FY 17 est $10,707,000,000.00; FY 15$9,537,000,000.00; FY 16 est $10,393,000,000.00;</t>
  </si>
  <si>
    <t>Eligible tenants pay no more than 30 percent of their monthly adjusted income for rent.</t>
  </si>
  <si>
    <t>24 CFR 886 Section 8 Housing Assistance Payments Program - Special Allocations.  24 CFR 880 - Section 8 Housing Assistance Payments Program for New Construction; 24 CFR 881 - Section 8 Housing Assistance Payments Program for Substantial Rehabilitation; 24 CFR 883 - Section Housing Assistance State Housing Agencies; 24 CFR 884 - Section 8 Housing Assistance Payments Program for New Construction Set Aside for Section 515 Rural Rental Housing Projects; 24 CFR 891 Subpart E - Loans for Housing for the Elderly or Persons with Disabilities; HUD Section 8 Renewal Policy Guide (1/15/08).</t>
  </si>
  <si>
    <t>{"flag":"appendix","description":"Persons may contact local field offices listed in Appendix IV of the Catalog."}</t>
  </si>
  <si>
    <t>Catherine M. Brennan451 7th Street SW, Washington, DC 20410 Email:&lt; a href='mailto:Catherine.M.Brennan@hud.gov'&gt;Catherine.M.Brennan@hud.gov&lt;/a&gt;Phone: (202) 402-6732;</t>
  </si>
  <si>
    <t>http://portal.hud.gov/hudportal/HUD?src=/program_offices/housing/mfh/mfhsec8</t>
  </si>
  <si>
    <t xml:space="preserve">14.155 Mortgage Insurance for the Purchase or Refinancing of Existing Multifamily Housing Projects; 14.157 Supportive Housing for the Elderly; 14.126 Mortgage Insurance Cooperative Projects; 14.134 Mortgage Insurance Rental Housing; 14.135 Mortgage Insurance Rental and Cooperative Housing for Moderate Income Families and Elderly, Market Interest Rate; 14.138 Mortgage Insurance Rental Housing for the Elderly; 14.139 Mortgage Insurance Rental Housing in Urban Renewal Areas; 14.181 Supportive Housing for Persons with Disabilities; </t>
  </si>
  <si>
    <t>https://beta.sam.gov/fal/9faa3d863df74a2aa5397d4439f611b9/view</t>
  </si>
  <si>
    <t>Good Neighbor Next Door Sales Program</t>
  </si>
  <si>
    <t>{"list":[{"act":{"description":"24 CFR 291.500-565, final rule published in Federal Register, October 31, 2006, effective December 1, 2006, following publication in the Federal Register of a proposed rule on September 8, 2005."},"authorizationTypes":{"USC":false,"act":true,"statute":false,"publicLaw":false,"executiveOrder":false}}]}</t>
  </si>
  <si>
    <t>The purpose of the Good Neighbor Next Door Sales Program is to improve the quality of life in distressed urban communities. This is to be accomplished by encouraging law enforcement officers, teachers, and firefighters/emergency medical technicians, whose daily responsibilities and duties represent a nexus to the needs of the community, to purchase and live in homes in these communities.</t>
  </si>
  <si>
    <t>Eligible law enforcement officer must be (a) Employed full-time by a law enforcement agency of the federal government, a state, a unit of general local government, or an Indian tribal government ; and (b) In carrying out such full-time employment, the person is sworn to uphold, and make arrests for violations of, Federal, state, county, or municipal law in the jurisdiction where the property is located in.  A firefighter/EMT must be employed full-time as a firefighter or emergency medical technician by a fire department or emergency medical services responder unit of the federal government, a state, unit of general local government, or an Indian tribal government serving the revitalization area where the home is located.  A teacher qualifies for the purposes of the GNND Sales Program if the person is:  (a) Employed as a full-time teacher by a state-accredited public school or private school that provides direct services to students in grades pre-kindergarten through 12; and (b) The public or private school where the person is employed as a teacher serves students from the area where the home is located in the normal course of business.  The school is located in the same revitalization area as the property.  Fifty percent or more of the students that attend the school live in the revitalization area.</t>
  </si>
  <si>
    <t>Law enforcement officers, firefighters, teachers, and EMTs purchasing a HUD-owned home in a designated revitalization area for use as their sole residence.</t>
  </si>
  <si>
    <t>{"description":"Sales contract (HUD 9548); employer certification; second mortgage and note.","isApplicable":true}</t>
  </si>
  <si>
    <t>{"description":"Interested persons apply by submitting an offer to purchase a property listed through HUD's property disposition program.  Properties for sale are listed on the Internet at sites accessible to the general public.  Offers are submitted electronically. The offer amount submitted must be the list price."}</t>
  </si>
  <si>
    <t>A winning offer is selected randomly by lottery each week in the event several bids are received on a single property.  The selected offeror bids the full list price but is offered the property at a 50 percent discount off the list price, subject to the purchaser fully complying with the 36-month occupancy requirement and other program rules.  The selected offeror is provided with a document package.  The offeror accepts by signing and returning the sales documents.  The selected offeror receives title to the home at a sales closing.  The selected offeror arranges for financing of the purchase price.</t>
  </si>
  <si>
    <t>{"awarded":"quarterly","description":"The assistance is provided in exchange for the buyer's commitment to occupy the homes as a personal residence for 36 months.  Each month of occupancy results in the forgiveness of one thirty sixth of the discount value.  Vacating the premises prior to the expiration of the owner-occupancy term requires repayment of a pro rata amount of the discount."}</t>
  </si>
  <si>
    <t>86-4077-0-3-371;86-4587-0-3-371;</t>
  </si>
  <si>
    <t>(Sale, Exchange, or Donation of Property and Goods) FY 16 FY 15 FY 17 - All fiscal year reporting is captured under 14.311.</t>
  </si>
  <si>
    <t>HUD Regulations at 24 CFR Part 291.  Fed. Register, October 31, 2006, Volume, Number, Page. Program information is available on HUD's website at http://www.hud.gov/offices/hsg/sfh/reo/goodn/gnndabot.cfm</t>
  </si>
  <si>
    <t>{"flag":"appendix","description":"Contact HUD's Homeownership Center (HOC)serving your state.  Each Homeownership Center has Good Neighbor Next Door Coordinators.  HOCs and their service areas may be found on the web at http://www.hud.gov/offices/hsg/sfh/hoc/hsghocs.cfm. Management and Marketing (M&amp;M) contractors provide listings of properties available for purchase through the Good Neighbor Next Door program on the web and are a source of information.  Go to http://www.hudhomestore.com/home/index.aspx and click on the state of your choice."}</t>
  </si>
  <si>
    <t>http://portal.hud.gov/hudportal/HUD?src=/program_offices/housing/sfh/reo/goodn/gnndabot</t>
  </si>
  <si>
    <t>https://beta.sam.gov/fal/3006674d62714b529964e46d46b32343/view</t>
  </si>
  <si>
    <t>Community Development Block Grant program for Entitlement Communities.</t>
  </si>
  <si>
    <t>{"list":[{"act":{"description":"Housing and Community Development Act of 1974"},"publicLaw":{"congressCode":"93","number":"383"},"statute":{"page":"633","volume":"88"},"USC":{"title":"42","section":"5301-5321"},"authorizationTypes":{"USC":true,"act":true,"statute":true,"publicLaw":true},"usc":{"title":"42","section":"5301-5321"}}]}</t>
  </si>
  <si>
    <t>To develop viable urban communities by providing decent housing, a suitable living environment, and expanding economic opportunities, principally for persons of low and moderate income.</t>
  </si>
  <si>
    <t>Recipients are states; cities in Metropolitan Areas designated by OMB as a central city of the Metropolitan Area; other cities over 50,000 in Metropolitan Areas; and qualified urban counties of at least 200,000 (excluding the population in entitlement cities located within the boundaries of such counties) are eligible to receive CDBG entitlement grants determined by a statutory formula.</t>
  </si>
  <si>
    <t>The principal beneficiaries of CDBG funds are low- and moderate-income persons (generally defined as a member of a family having an income equal to or less than the Section 8 low income limit established by HUD).  The recipient must certify that at least 70 percent of the grant funds received during a 1, 2, or 3-year period, that it designates, are expended for activities that will principally benefit low- and moderate-income persons.</t>
  </si>
  <si>
    <t>{"description":"Receipents must certify they will meet program requirements and applicable federal requirements.","isApplicable":true}</t>
  </si>
  <si>
    <t>{"environmentalImpact":{"reports":[{"isSelected":false,"reportCode":"statement"},{"isSelected":false,"reportCode":"assessment"},{"isSelected":true,"reportCode":"ExecutiveOrder12372"},{"isSelected":true,"reportCode":"otherRequired"}]},"description":"Executive Order 12372 is applicable only where a recipient proposes to use funds for the planning or construction (reconstruction or installation) of water or sewer facilities."}</t>
  </si>
  <si>
    <t>{"description":"Recipients submit a 5-year Consolidated Plan, an annual action plan, SF Form 424, and certifications to HUD.  The Consolidated Plan and annual action plan cover four major formula-distribution HUD Community development programs, including CDBG.  The annual action plan must include the local community development objectives and show the proposed use of the funds.  If the grantee makes a complete submission within the established deadlines, the Department will make a grant award unless a determination is made by HUD that the grantee's performance is unsatisfactory.  HUD will approve the submission generally within 45 days of receipt of the annual action plan and required certifications unless a determination has been made that the grantee has failed to carry out its CDBG program in a timely manner or has failed to conform to the requirements of the statute or other applicable laws. Under such circumstances, HUD may take appropriate actions, including a reduction in the amount of the original formula-allocated grant."}</t>
  </si>
  <si>
    <t>{"flag":"yes","description":"For formula grants, action plans associated with the Consolidated Plan must be submitted based on the grantee's program year, but no earlier than November 15 or no later than August 15 of the fiscal year for which the funds are allocated.","list":[{"start":"2015-11-15","end":"2016-08-15","description":"See below."}]}</t>
  </si>
  <si>
    <t>Generally within 45 days.</t>
  </si>
  <si>
    <t>Administrative appeals process followed if entitlement grant funds are withheld or reduced, or repayment proposed for non-compliance or non-performance.</t>
  </si>
  <si>
    <t>Every 3 to 5 years, localities submit a new Consolidated Plan.  Each year in between, localities submit an annual action plan and program certifications.</t>
  </si>
  <si>
    <t>{"types":{"moe":false,"formula":true,"matching":false},"formula":{"title":"24","part":"570"}}</t>
  </si>
  <si>
    <t>{"awarded":"letter","description":"Program of assistance is for an annual activities, but activities generally may be continued beyond one year until they are deemed completed."}</t>
  </si>
  <si>
    <t>[{"code":"program","isSelected":true,"description":"The Consolidated Annual Performance and Evaluation Report (CAPER).  The CAPER reports the recipient's program accomplishments for each program year."},{"code":"cash","isSelected":true,"description":" Standard Form 272"},{"code":"progress","isSelected":true,"description":"The recipient's efficient expenditure of grant funds is evaluated annually (through information provided in the IDIS (see below)) 60-days prior to the end of its program year."},{"code":"expenditure","isSelected":true,"description":"Through the program management's information system, known as the Inter-Disbersement and Information System (IDIS)."},{"code":"performanceMonitoring","isSelected":true,"description":"Monitoring is \"risk-assessment based\" with high-risked grantees receiving priority status for monitoring and review."}]</t>
  </si>
  <si>
    <t>{"isApplicable":true,"description":"The auditee may elect to have a program-specific audit conducted under certain limited circumstances."}</t>
  </si>
  <si>
    <t>The recipient must maintain records with regard to eligibility, national objectives, financial management, citizen participation, relocation, other resources, acquisition, housing assistance to dwelling units and households, equal opportunity, environmental impact, labor standards and other requirements set forth in the program regulations. Records shall be retained for a period of four years after submission of the report in which the activity is reported as completed, except as otherwise prescribed in the regulations.</t>
  </si>
  <si>
    <t>86-0162-0-1-451;</t>
  </si>
  <si>
    <t>(Formula Grants) FY 17$3,060,000.00; FY 18 est $3,365,000.00; FY 19 est $3,365,000.00; FY 16$3,060,000.00; - Allocations made to entitled metropolitan cities and urban counties.</t>
  </si>
  <si>
    <t>From low of $72,231 to a high of $178,008,585 for New York City; average grant $2,956,494.</t>
  </si>
  <si>
    <t>Administrative Regulations for Community Development Block Grants, 24 CFR 570.</t>
  </si>
  <si>
    <t>{"flag":"none","description":"Contact appropriate HUD  Field Office listed in Appendix IV of the Catalog."}</t>
  </si>
  <si>
    <t>Otis D.Collins,451 7th Street S.W.  Room 7282_x000D_
, Washington,, DC 20410 Email:&lt; a href='mailto:otis.d.collins@hud.gov'&gt;otis.d.collins@hud.gov&lt;/a&gt;Phone: 202-402-3416;</t>
  </si>
  <si>
    <t>http://www.hud.gov/offices/cpd/index.cfm.</t>
  </si>
  <si>
    <t xml:space="preserve">14.228 Community Development Block Grants/State's program and Non-Entitlement Grants in Hawaii; </t>
  </si>
  <si>
    <t>https://beta.sam.gov/fal/4bec434fc21387e84d49f8f12a9bfa4c/view</t>
  </si>
  <si>
    <t>Community Development Block Grants/Special Purpose Grants/Insular Areas</t>
  </si>
  <si>
    <t>Insular CDBG</t>
  </si>
  <si>
    <t>{"list":[{"act":{"description":"Housing and Community Development Act of 1974, as amended"},"publicLaw":{"congressCode":"93","number":"383"},"USC":{"title":"42","section":"5306(a)(2)"},"authorizationTypes":{"USC":true,"act":true,"statute":false,"publicLaw":true,"executiveOrder":false},"usc":{"title":"42","section":"5306(a)(2)"}}]}</t>
  </si>
  <si>
    <t>To provide community development assistance to the Pacific Islands of American Samoa, Guam, the Northern Mariana Islands, and the Virgin Islands in the Caribbean, by providing decent housing, a suitable living environment, and expanding economic opportunities, principally for persons of low- and moderate-income.  Each activity funded must meet one of the program's National Objectives by: Benefiting low- and moderate-income families; aiding in the prevention or elimination of slums or blight; or meeting other community development needs having a particular urgency because existing conditions pose a serious and immediate threat to the health or welfare of the community where other financial resources are not available.</t>
  </si>
  <si>
    <t>The Island Governments of American Samoa, Guam, the Northern Mariana Islands, and the Virgin Islands.</t>
  </si>
  <si>
    <t>The principal beneficiaries of CDBG funds are low and moderate income persons.  Low and moderate income is generally defined as 80 percent of the median income for the territory, as adjusted by family size.</t>
  </si>
  <si>
    <t>{"description":"Grantees must certify that they will comply with program requirements as specified in 24 CFR Part 91. ","isApplicable":true}</t>
  </si>
  <si>
    <t>{"description":"2 CFR Part 200 applies to this program.  Each Insular Area shall submit a consolidated plan or an abbreviated consolidated plan to HUD no later than 45 days before the start of its program year."}</t>
  </si>
  <si>
    <t>The Honolulu Field Office and the HUD San Juan Field Office are responsible for reviewing each consolidated plan or abbreviated consolidated plan and approving them if the submissions are in accordance with 24 CFR 91 and the certifications are acceptable to HUD.</t>
  </si>
  <si>
    <t>{"flag":"yes","description":"Applicants must submit final statements no later than 45 days before the start of its program year.","list":[{"start":"2015-11-16","end":"2016-08-17"}]}</t>
  </si>
  <si>
    <t>45 days.</t>
  </si>
  <si>
    <t xml:space="preserve">The procedure is described in regulations (24 CFR Part 570 Subpart O). _x000D_
</t>
  </si>
  <si>
    <t>{"awarded":"letter","description":"Assistance is available until project completion."}</t>
  </si>
  <si>
    <t>[{"code":"program","isSelected":true,"description":"Financial management and annual performance reports as required by the Secretary.  "},{"code":"cash","isSelected":true,"description":"SF-425 Federal Cash Transactions Report.  "},{"code":"progress","isSelected":true,"description":"Annual Performance Report details the territory's performance in completing activities undertaken during the program year.  "},{"code":"expenditure","isSelected":true,"description":"Disbursement reports are a standard feature of the Integrated Disbursement and Information System used to access the grantee's line of credit.  "},{"code":"performanceMonitoring","isSelected":true,"description":"Program performance monitoring is conducted by field office staff based on risk analysis factors. "}]</t>
  </si>
  <si>
    <t>All records applicable to the assistance project must be kept for three years following the submission of the final expenditure report or until all audit findings have been resolved.</t>
  </si>
  <si>
    <t>(Project Grants) FY 16$7,000,000.00; FY 18 Estimate Not Available  FY 17 est $7,000,000.00;</t>
  </si>
  <si>
    <t>Funds allocated in FY 2017: American Samoa  $1,016,081; Guam  $3,051,244; Northern Marianas  $1,002,451; Virgin Islands  $1,930,224</t>
  </si>
  <si>
    <t>24 CFR 570, 24 CFR Part 91, 24 CFR Part 58</t>
  </si>
  <si>
    <t>{"flag":"appendix","description":"Honolulu Field Office and the HUD San Juan Field Office as listed in Appendix IV of the print edition of this Catalog. Or on the Internet, see: https://www.hudexchange.info/cdbg-insular-areas/\r\n"}</t>
  </si>
  <si>
    <t>James E. Hoemann451 7th St. SW, Room 7184, Washington, DC 20410 Email:&lt; a href='mailto:James.E.Hoemann@hud.gov'&gt;James.E.Hoemann@hud.gov&lt;/a&gt;Phone: 2024025716;</t>
  </si>
  <si>
    <t>https://www.hudexchange.info/cdbg-insular-areas/</t>
  </si>
  <si>
    <t xml:space="preserve">14.228 Community Development Block Grants/State's program and Non-Entitlement Grants in Hawaii; 15.875 Economic, Social, and Political Development of the Territories; 14.218 Community Development Block Grants/Entitlement Grants; </t>
  </si>
  <si>
    <t>https://beta.sam.gov/fal/ddf31787620b1e6a68d7f8f0742d1cef/view</t>
  </si>
  <si>
    <t>State CDBG</t>
  </si>
  <si>
    <t>{"list":[{"act":{"description":"Housing and Community Development Act of 1974"},"publicLaw":{"congressCode":"93","number":"383"},"statute":{"page":"633","volume":"88"},"USC":{"title":"42","section":"5301-5322"},"authorizationTypes":{"USC":true,"act":true,"statute":true,"publicLaw":true,"executiveOrder":false},"usc":{"title":"42","section":"5301-5322"}}]}</t>
  </si>
  <si>
    <t>The primary objective of this program is the development of viable urban communities by providing decent housing, a suitable living environment, and expanding economic opportunities, principally for persons of low- and moderate-income.  Each activity funded must meet one of the program's National Objectives by: Benefiting low- and moderate-income families; aiding in the prevention or elimination of slums or blight; or meeting other community development needs having a particular urgency because existing conditions pose a serious and immediate threat to the health or welfare of the community where other financial resources are not available.</t>
  </si>
  <si>
    <t>Forty-nine State governments and the Commonwealth of Puerto Rico receive funds from HUD under this program. The state of Hawaii does not participate and HUD allocates the state's share of funds to the three Hawaii non-entitled counties. Funds are allocated to each state based on a statutory formula. States must distribute the funds to units of general local government in nonentitlement areas.</t>
  </si>
  <si>
    <t>The principal beneficiaries of CDBG funds are low- and moderate- income persons. For non-metropolitan areas, low- and moderate- income is generally defined as 80 percent of the median income for non-metropolitan areas of the State or of the county, whichever is higher, adjusted for family size.  For eligible localities in metropolitan areas, low- and moderate-income is generally defined as 80 percent of the median income for the metropolitan area, adjusted for family size.</t>
  </si>
  <si>
    <t>{"description":"Grantees must certify that they will comply with program requirements specified in 24 CFR Part 91. ","isApplicable":true}</t>
  </si>
  <si>
    <t>{"description":"2 CFR Part 200 applies as implemented to the non-entitled grants in Hawaii.   The State program is excluded from coverage of some subparts of 2 CFR Part 200, however, the provisions set-forth in the fiscal requirements contained in 24 CFR 570.489 does apply some of the elements of 2 CFR Part 200.  Each state and non-entitled Hawaii county must submit a Consolidated Plan, an annual action plan and certifications to HUD. The Consolidated Plan and annual action plan cover four major formula-distribution HUD community development programs, including CDBG.  The annual action plan must contain the method by which the State will distribute its CDBG funds."}</t>
  </si>
  <si>
    <t>HUD will provide funds after the State or non-entitled Hawaii county submits its Consolidated Plan, annual action plan and Certifications.</t>
  </si>
  <si>
    <t>{"flag":"yes","description":"Consolidated Plans may be submitted between November 15 and August 16 of each fiscal year in which the grantee will administer funds.","list":[{"start":"2015-11-16","end":"2016-08-17"}]}</t>
  </si>
  <si>
    <t>HUD will review plan submissions for completeness and consistency with the purposes of the Act, within 45 days of receipt from a grantee.</t>
  </si>
  <si>
    <t>The procedure is described in regulations (24 CFR Part 570 Subpart I for states and 24 CFR Part 570 Subpart O for non-entitlement counties in Hawaii).</t>
  </si>
  <si>
    <t>{"types":{"moe":false,"formula":true,"matching":true},"formula":{"title":"24","chapter":"V","part":"570","subPart":"A","publicLaw":"93-383"},"matching":{"requirementFlag":"voluntary","percent":"0","description":"For state administration of the program, after an initial allowance of $100,000 with no match, states may take an additional allowance of up to 3% of the grant amount but must match such expenditures on a dollar for dollar basis. There is no matching requirement for the non-entitlement counties in Hawaii. "}}</t>
  </si>
  <si>
    <t>{"awarded":"other","description":"Assistance is provided to States and non-entitlement counties in Hawaii on an annual basis.  Individual States may impose time limitations on the implementation of grants to recipients.","awardedDescription":"Grant agreement."}</t>
  </si>
  <si>
    <t>[{"code":"program","isSelected":true,"description":"Annual performance report covering all programs included in the Consolidated Plan as prescribed at 24 CFR 91"},{"code":"cash","isSelected":true,"description":"For Hawaii counties, SF-425 Federal Cash Transactions Report is required.\r\n"},{"code":"progress","isSelected":true,"description":"Annual Performance and Evaluation Report details the state's performance in completing activities undertaken with each allocation of funds. "},{"code":"expenditure","isSelected":true,"description":"Disbursement reports are a standard feature of the Integrated Disbursement and Information System used to access the grantee's line of credit. "},{"code":"performanceMonitoring","isSelected":true,"description":"Program performance monitoring is conducted by field office staff. "}]</t>
  </si>
  <si>
    <t>{"isApplicable":true,"description":"2 CFR Part 200, Subpart F"}</t>
  </si>
  <si>
    <t>Records must demonstrate that the State or non-entitlement county in Hawaii has met the requirements of Title I of the Act.</t>
  </si>
  <si>
    <t xml:space="preserve">(Formula Grants) FY 17 est $897,900.00; FY 16$897,900.00; FY 18 Estimate Not Available </t>
  </si>
  <si>
    <t>State grant amounts are determined by formula. Of the 50 grants allocated to states under the State CDBG program in FY 2016, the average (mean) grant amount is $17,860,874. Grant amounts range from $2,037,326 to $60,199,998.  These totals do not include Hawaii’s allocation awarded to its 3 non-entitled counties.  Hawaii’s share of the 2016 allocation is $4,919194.</t>
  </si>
  <si>
    <t>24 CFR Part 570, 24 CFR Part 91, 24 CFR Part 58.</t>
  </si>
  <si>
    <t>{"flag":"appendix","description":"Contact the appropriate HUD Field Office listed in Appendix IV of the print edition of this Catalog. Or on the Internet, see: http://www.hud.gov/local/index.cfm. Contact the Honolulu Field Office for the non-entitled Hawaii counties."}</t>
  </si>
  <si>
    <t>https://www.hudexchange.info/cdbg-state/</t>
  </si>
  <si>
    <t xml:space="preserve">14.225 Community Development Block Grants/Special Purpose Grants/Insular Areas; 14.218 Community Development Block Grants/Entitlement Grants; </t>
  </si>
  <si>
    <t>https://beta.sam.gov/fal/530a3538a33c41b6b1ea235d457a5553/view</t>
  </si>
  <si>
    <t>{"list":[{"act":{"description":"McKinney-Vento Homeless Assistance Act of 1987, Title IV, as amended, 42 U.S.C. 11371-78"},"authorizationTypes":{"USC":false,"act":true,"statute":false,"publicLaw":false,"executiveOrder":false}}]}</t>
  </si>
  <si>
    <t xml:space="preserve">The ESG program provides funding to: (1) engage homeless individuals and families living on the street; (2) improve the number and quality of emergency shelters for homeless individuals and families; (3) help operate these shelters; (4) provide essential services to shelter residents, (5) rapidly re-house homeless individuals and families, and (6) prevent families and individuals from becoming homeless._x000D_
_x000D_
</t>
  </si>
  <si>
    <t>Eligible recipients generally consist of metropolitan cities, urban counties, territories, and states, as defined in 24 CFR 576.2.  Metropolitan cities, urban counties and territories may subgrant ESG funds to private nonprofit organizations. Local governments may also subgrant ESG funds to public housing agencies or local redevelopment authorities. States must subgrant all of their ESG funds (except for funds for administrative costs and, under certain conditions, HMIS costs) to units of general purpose local government and/or private nonprofit organizations. Each recipient must consult with the Continuum(s) of Care operating within the jurisdiction in determining how to allocate ESG funds.</t>
  </si>
  <si>
    <t>The minimum eligibility criteria for ESG beneficiaries are as follows:  For essential services related to street outreach, beneficiaries must meet the criteria under paragraph (1)(i) of the “homeless” definition under § 576.2.   For emergency shelter, beneficiaries must meet the “homeless” definition in 24 CFR 576.2.  For essential services related to emergency shelter, beneficiaries must be “homeless” and staying in an emergency shelter (which could include a day shelter).  For homelessness prevention assistance, beneficiaries must meet the requirements described in 24 CFR 576.103.  For rapid re-housing assistance, beneficiaries must meet requirements described in 24 CFR 576.104.  Further eligibility criteria may be established at the local level in accordance with 24 CFR 576.400(e).</t>
  </si>
  <si>
    <t>{"description":"Recipients must certify they will meet program requirements and applicable federal requirements. Government recipients and subrecipients must comply with 2 CFR Part 200.","isApplicable":true}</t>
  </si>
  <si>
    <t>{"description":"In addition to meeting the application submission requirements in 24 CFR part 5, subpart K, each State, urban county, or metropolitan city must submit a consolidated plan, an annual action plan, and certifications to HUD, in accordance with the requirements in 24 CFR part 91, and each territory must submit a consolidated plan, an annual action plan, and certifications to HUD, in accordance with the requirements that apply to local governments under 24 CFR part 91. The consolidated plan and annual action plan cover four major HUD formula programs, including ESG. The annual action plan must describe how the funds will be used.  The Uniform Administrative Requirements, Cost Principles, and Audit Requirements for Federal Awards at 2 CFR Part 200, apply. "}</t>
  </si>
  <si>
    <t>The HUD field office reviews the grantee's Consolidated Plan and, upon plan approval, notifies the applicant of the award and prepares the grant agreement.</t>
  </si>
  <si>
    <t xml:space="preserve">Each jurisdiction should submit its consolidated plan to HUD at least 45 days before the start of its program year, unless affected by Notice CPD-16-01: Guidance on Submitting Consolidated Plans and Annual Action Plans for FY 2016.  In no event will HUD accept a submission earlier than November 15 or later than August 16 of the federal fiscal year for which the grant funds are appropriated.   _x000D_
_x000D_
The plan will be deemed approved 45 days after HUD receives the plan, unless before that date HUD has notified the jurisdiction that the plan is disapproved. If the plan is disapproved, the jurisdiction may revise or resubmit a plan within 45 days after the first notification of disapproval. HUD must respond to approve or disapprove the plan within 30 days of receiving the revisions or resubmission._x000D_
_x000D_
</t>
  </si>
  <si>
    <t>Formula allocations may not be appealed.  Disapproved plans may be resubmitted in accordance with 24 CFR 91.500.</t>
  </si>
  <si>
    <t>{"types":{"moe":false,"formula":true,"matching":true},"formula":{},"matching":{"requirementFlag":"voluntary","percent":"0","description":"Metropolitan city and urban county recipients must match grant funds with an equal amount of funds from cash or the following in-kind sources: services contributed by volunteers, the donation of materials and buildings, or the value of any lease on a building. States must match all but $100,000 of their awards, but must pass on the benefit of that $100,000 exception to their sub-recipients that are least capable of providing matching amounts. Territories are exempt from the match requirement. "}}</t>
  </si>
  <si>
    <t>{"awarded":"letter","description":"Metropolitan cities, urban counties and territories must obligate all funds, except for the amount for administrative costs, within 180 days after HUD signs the grant agreement. States must obligate all funds, except the amount for administrative costs, to subrecipients within 60 days after the date that HUD signs the grant agreement. Each subrecipient that is a unit of general purpose local government must obligate its grant funds within 120 days after the date the State obligates its funds.  All grant funds must be expended within 24 months after HUD signs the grant agreement with the recipient"}</t>
  </si>
  <si>
    <t>[{"code":"program","isSelected":true,"description":"Each recipient must report its program accomplishments for each program year in the Consolidated Annual Performance and Evaluation Report (CAPER).  Each recipient's efficient expenditure of grant funds is evaluated through information provided in the program management's information system, known as the Integrated Disbursement and Information System (IDIS).  Each recipient must also comply with the reporting requirements under the Federal Funding Accountability and Transparency Act of 2006, (31 U.S.C. 6101 note), which are set forth in appendix A to 2 CFR part 170. Monitoring is \"risk-assessment based\" with high-risked grantees receiving priority status for monitoring and review. The performance report shall be submitted to HUD within 90 days after the close of the jurisdiction's program year.\r\n\r\n"},{"code":"cash","isSelected":true,"description":"Recipients draw down ESG funds from the Integrated Disbursement and Information System (IDIS). This is HUD's primary method of capturing financial and expenditure data from the recipients.   "},{"code":"progress","isSelected":false},{"code":"expenditure","isSelected":true,"description":"Through the CAPER and IDIS draw down information, recipients provide reports on expenditures.  "},{"code":"performanceMonitoring","isSelected":true,"description":"In accordance with 2 CFR Part 200, recipients are required to monitor their subrecipients for compliance with the ESG requirements. "}]</t>
  </si>
  <si>
    <t>Sufficient records must be established and maintained to enable the recipient and HUD to determine whether ESG requirements are being met.  All records pertaining to each fiscal year of ESG funds must be retained for the greater of 5 years or the period specified under 24 CFR 576.500(y).</t>
  </si>
  <si>
    <t>86-0192-0-1-604;</t>
  </si>
  <si>
    <t>(Formula Grants) FY 16$270,000,000.00; FY 18 est $270,000,000.00; FY 17 est $310,000,000.00;</t>
  </si>
  <si>
    <t xml:space="preserve">The .05 percent minimum entitlement allocation resulted in $135,000 minimum grant in FY2017. The maximum entitlement allocation was $13,542,650. </t>
  </si>
  <si>
    <t>{"list":[{"fiscalYear":2016,"description":"The estimated budget for the ESG grants is $270,000,000 in the fiscal year 2016.  The ESG Program was allocated $270,000,000 in the fiscal year 2016.  "},{"fiscalYear":2017,"description":"The ESG Program was allocated $310,000,000 in the fiscal year 2017. "},{"fiscalYear":2018,"description":"The estimated budget for the ESG grants is $270,000,000 in the fiscal year 2018."}],"isApplicable":true}</t>
  </si>
  <si>
    <t xml:space="preserve">The program regulations can be found at 24 CFR Part 576.  Guidance on the program can be found at www.hudexchange.info/esg._x000D_
</t>
  </si>
  <si>
    <t>{"flag":"appendix","description":"Contact appropriate HUD Field Office listed in Appendix IV of the Catalog."}</t>
  </si>
  <si>
    <t>Karen M. DeBlasio;U.S. Department of Housing and Urban Development; Community Planning and Development; Office of Special Needs Assistance Programs, 451 7th Street, SW, Room 7260., Washigton, DC 20410 Email:&lt; a href='mailto:Karen.M.DeBlasio@hud.gov'&gt;Karen.M.DeBlasio@hud.gov&lt;/a&gt;Phone: (202) 402-4773;</t>
  </si>
  <si>
    <t>http://www.hudexchange.info/esg</t>
  </si>
  <si>
    <t xml:space="preserve">97.024 Emergency Food and Shelter National Board Program; 14.241 Housing Opportunities for Persons with AIDS; </t>
  </si>
  <si>
    <t>Proposed ESG projects are part of the prospective grantee's Consolidated Plan, which is reviewed according to criteria set forth in 24 CFR 91.</t>
  </si>
  <si>
    <t>https://beta.sam.gov/fal/55c83b2b2f169cf8510b92ce1b8f0cfe/view</t>
  </si>
  <si>
    <t>Supportive Housing Program</t>
  </si>
  <si>
    <t>(Transitional Housing; Permanent Housing for Homeless Persons with Disabilities; Innovative Supportive Housing; Supportive Services for Homeless Persons not in Conjunction  with Supportive Housing; Safe Havens; and HMIS)</t>
  </si>
  <si>
    <t>{"list":[{"act":{"description":"McKinney-Vento Homeless Assistance Act of 1987,  Title IV, Subtitle C, as amended. "},"authorizationTypes":{"USC":false,"act":true,"statute":false,"publicLaw":false,"executiveOrder":false}}]}</t>
  </si>
  <si>
    <t>The Supportive Housing Program is designed to promote the development of supportive housing and supportive services to assist homeless individuals and families in the transition from homelessness and to enable them to live as independently as possible. Program funds may be used to provide: (i) transitional housing within a 24-month period as well as up to six months of follow-up services to former residents to assist their adjustment to independent living; (ii) permanent housing provided in conjunction with appropriate supportive services designed to maximize the ability of persons with disabilities to live as independently as possible; (iii) supportive housing that is, or is part of, a particularly innovative project for, or alternative method of, meeting the immediate and long-term needs of homeless individuals and families; (iv) supportive services for homeless individuals not provided in conjunction with supportive housing,(v) safe havens for homeless individuals with serious mental illness currently residing on the streets who may not yet be ready for supportive services; and (vi) Homeless Management Information Systems (HMIS) for developing management information systems to maintain data on beds, units and homeless individuals.</t>
  </si>
  <si>
    <t>States, local governments, other governmental entities, private nonprofit organizations, and community mental health associations that are public nonprofit organizations.</t>
  </si>
  <si>
    <t>Homeless individuals and families with children.</t>
  </si>
  <si>
    <t>{"description":"Private nonprofit status is documented by submitting either (1) a copy of the Internal Revenue Service (IRS) ruling providing tax-exempt status under Section 501(c)(3) of the IRS Code; or (2) documentation showing that the entity is a certified United Way agency; or (3) a certification from a licensed CPA that no part of the net earnings of the organization insures to the benefit of any member, founder, contributor, or individual; that the organization has a voluntary board; that the organization practices nondiscrimination in the provision of assistance and that the organization has a functioning accounting system.","isApplicable":true}</t>
  </si>
  <si>
    <t>{"description":"One application package prescribing the specific information that applicants must submit is available.  The standard application forms as furnished by HUD must be used for this program.  Any proposed project under this program must be consistent with the applicable HUD-approved Consolidated Plan and must be permissible under applicable zoning ordinances and regulations."}</t>
  </si>
  <si>
    <t>HUD reviews applications, rates and ranks those meeting threshold requirements, and prepares a Grant Agreement for those applications selected.</t>
  </si>
  <si>
    <t>Processing of applications will take place in HUD Field Offices and at HUD Headquarters, and selection of successful applicants will take place at HUD Headquarters. HUD will make its final selections and obligate funds as soon as the applications can be processed.</t>
  </si>
  <si>
    <t>Applicants may appeal funding decision if they believe a HUD error has occurred.</t>
  </si>
  <si>
    <t>Information on renewals is contained in the Notice of Funding Availability and the application.</t>
  </si>
  <si>
    <t>{"types":{"moe":false,"formula":false,"matching":true},"matching":{"requirementFlag":"voluntary","percent":"0","description":"Recipients must match grants for acquisition, rehabilitation, and new construction, with an equal amount of funds from other sources.  Recipients must also provide a cash match for support services and operations.  The Supportive Housing Program will pay no more than 80 percent of total support service costs, 75 percent of total operating costs or 80 percent of total HMIS costs.  Recipients have the responsibility to ensure that the funds that the recipient uses to satisfy HUD's match requirements are not prohibited to be used for this purpose under any statutue that may govern the matching funds."}}</t>
  </si>
  <si>
    <t>{"awarded":"letter","description":"Grants may be made available for up to 3 years for leasing, operating, supportive services and HMIS costs."}</t>
  </si>
  <si>
    <t>[{"code":"program","isSelected":true,"description":"Each recipient must keep any records and make any reports as specified by HUD within the timeframe required.  "},{"code":"cash","isSelected":false},{"code":"progress","isSelected":false},{"code":"expenditure","isSelected":false},{"code":"performanceMonitoring","isSelected":false}]</t>
  </si>
  <si>
    <t>{"isApplicable":true,"description":"The financial management systems used by governmental entities that are recipients under this program must provide for audits in accordance with 24 CFR 45 as applicable.  Private nonprofit entity recipients are subject to the audit requirements of 24 CFR 44 as applicable.  Both 24 CFR Part 44 and 45 stipulate that grant recipients and their subgrantees provide audits in accordance with OMB Circular No. A-133.  HUD may perform further and additional audits as it finds necessary or appropriate.  "}</t>
  </si>
  <si>
    <t>Each recipient must agree to participate in an evaluation of the program, and to keep any records and make any reports that HUD may require for the purpose of reporting to Congress on the cost of the program and the social, financial, and other advantages of supportive housing components as a means of assisting homeless persons.</t>
  </si>
  <si>
    <t>(Project Grants) FY 17 est $0.00; FY 16$0.00; Estimate Not Available  FY 18 est $0.00;</t>
  </si>
  <si>
    <t>HUD imposes the following limitations: (1) Acquisition and/or rehabilitation construction grants for the Supportive Housing Program may not exceed 200,000 (up to $400,000 in high cost areas); new construction may not exceed $400,000; (2) funding of up to 75 percent for operating costs; (3) funding of up to 80 percent for supportive services and HMIS costs; and (4) the program provides grants for leasing costs for up to 3 years.</t>
  </si>
  <si>
    <t>{"list":[{"fiscalYear":2017,"description":"No Current Data Available"},{"fiscalYear":2018,"description":"No Current Data Available "},{"fiscalYear":2016,"description":"No Current Data Available"}],"isApplicable":true}</t>
  </si>
  <si>
    <t xml:space="preserve">24 CFR 583 published in the Federal Register. Other program information is available at _x000D_
www.hudexchange.info/shp. </t>
  </si>
  <si>
    <t>{"flag":"appendix","description":"Designated contact person for the Supportive Housing Program in HUD Field Offices with a Community Planning and Development Division."}</t>
  </si>
  <si>
    <t>Lisa A. Hill;U.S. Department of Housing and Urban Development; Community Planning and Development; Office of Special Needs Assistance Programs, 451 7th Street, SW. Room 7256, Washington, DC 20410 Email:&lt; a href='mailto:Lisa.A.Hill@hud.gov'&gt;Lisa.A.Hill@hud.gov&lt;/a&gt;Phone: (202) 402-5183;</t>
  </si>
  <si>
    <t>http://www.hudexchange.info/shp</t>
  </si>
  <si>
    <t xml:space="preserve">14.231 Emergency Solutions Grant Program; 14.249 Section 8 Moderate Rehabilitation Single Room Occupancy; 14.238 Shelter Plus Care; 14.267 Continuum of Care Program ; 14.241 Housing Opportunities for Persons with AIDS; </t>
  </si>
  <si>
    <t xml:space="preserve">The Homeless Emergency Assistance and Rapid Transition to Housing (HEARTH) Act amended and reauthorize the McKinney-Vento Homeless Assistance Act into the Continuum of Care Program.  Fiscal Year 2011 was the last funding year under the Supportive Housing Program.  Projects will continue to operate under the NOFA they were awarded under until they are renewed under the Continuum of Care Program.  The resource for this program is still relevant.    _x000D_
_x000D_
</t>
  </si>
  <si>
    <t>https://beta.sam.gov/fal/e8bccb4b9e5871bc750fa3843e66dcdf/view</t>
  </si>
  <si>
    <t>Shelter Plus Care</t>
  </si>
  <si>
    <t>{"list":[{"act":{"description":"Subtitle F of Title IV of the McKinney-Vento Homeless Assistance Act of 1987 as amended, 42 U.S.C.11403"},"authorizationTypes":{"USC":false,"act":true,"statute":false,"publicLaw":false,"executiveOrder":false}}]}</t>
  </si>
  <si>
    <t>The Shelter Plus Care Program provides rental assistance, in connection with supportive services funded from sources other than this program, to homeless persons with disabilities (primarily persons who are seriously mentally ill; have chronic problems with alcohol, drugs, or both, or have acquired immunodeficiency syndrome and related diseases) and their families. The program provides assistance through four components: (1) Tenant-based Rental Assistance (TRA); (2) Sponsor-based Rental Assistance (SRA); (3) Project-based Rental Assistance (PRA); (4) and Single Room Occupancy for Homeless Individuals (SRO).</t>
  </si>
  <si>
    <t>An eligible applicant is a State, unit of general local government, or public housing agency (PHA).</t>
  </si>
  <si>
    <t>Homeless persons with disabilities and their families.  Except in single room occupancy dwellings that are only for homeless individuals with disabilities.</t>
  </si>
  <si>
    <t>{"description":"Governmental entities and public housing agencies will certify to their eligibility.","isApplicable":true}</t>
  </si>
  <si>
    <t>{"environmentalImpact":{"reports":[{"isSelected":false,"reportCode":"statement"},{"isSelected":true,"reportCode":"assessment"},{"isSelected":false,"reportCode":"ExecutiveOrder12372"},{"isSelected":true,"reportCode":"otherRequired"}]},"description":"Any site that would have a significant adverse impact on the human environment will not be eligible for funding.  All components of this program are excluded from coverage under E.O. 12372."}</t>
  </si>
  <si>
    <t>{"description":"An electronic application package prescribing the specific information that applicants must submit through the local Continuum of Care (CoC) is available from HUD through the annual  CoC Notice of Fund Availability, found at https://www.onecpd.info/spc. The standard electronic application form as furnished by HUD must be used for this program.  Any proposed project under this program must be consistent with the applicable HUD-approved Consolidated Plan.\r\n\r\nThe Homeless Emergency Assistance and Rapid Transition to Housing (HEARTH) Act amended and reauthorize the McKinney-Vento Homeless Assistance Act into the Continuum of Care Program.  Fiscal Year 2011 was the last funding year under the Supportive Housing Program.  Projects will continue to operate under the NOFA they were awarded under until they are renewed under the Continuum of Care Program.  The resource for this program is still relevant"}</t>
  </si>
  <si>
    <t>HUD reviews applications, rates and ranks those meeting threshold requirements, and makes conditional grant awards to those applications most highly ranked, in accordance with the Notice of Fund Availability (NOFA).</t>
  </si>
  <si>
    <t>Processing of applications and selection of successful applicants will take place at HUD field offices and Headquarters. HUD Headquarters will make selection and obligate funds as soon as the applications can be processed.</t>
  </si>
  <si>
    <t>Applicants may appeal the results of HUD's review and selection process if they believe a HUD error has occurred. Appeals must be in writing to the Assistant Secretary for Community Planning and Development and must state what HUD error the applicant believes occurred.</t>
  </si>
  <si>
    <t>One year funding for projects eligible for renewal as contained in the Notice of Fund Availability and application.</t>
  </si>
  <si>
    <t>{"types":{"moe":false,"formula":false,"matching":true},"matching":{"requirementFlag":"voluntary","percent":"0","description":"Recipients must match the rental assistance by supportive services that are equal in value to the aggregate amount of rental assistance and appropriate to the needs of the population to be served.  "}}</t>
  </si>
  <si>
    <t>{"awarded":"other","description":"HUD will provide rental assistance under the TRA and SRA components for a five year period. Rental assistance under the SRO component will be for a ten-year period. If units are rehabilitated, and meet the standards required, assistance under the PRA component will be for a ten-year period; otherwise it will be for a five-year period.","awardedDescription":"HUD award notification letter. "}</t>
  </si>
  <si>
    <t>{"isApplicable":true,"description":"The financial management systems used by governmental entities that are recipients under this program must provide for audits as stipulated in 24 CFR 45. HUD may perform further and additional audits as it finds necessary or appropriate."}</t>
  </si>
  <si>
    <t>Each recipient must keep any records and make any reports that HUD may require.</t>
  </si>
  <si>
    <t>(Project Grants) FY 18 est $0.00; FY 16$0.00; FY 17 est $0.00;</t>
  </si>
  <si>
    <t>{"list":[{"fiscalYear":2016,"description":"No Current Data Available"},{"fiscalYear":2017,"description":"No Current Data Available"},{"fiscalYear":2018,"description":"No Current Data Available "}],"isApplicable":true}</t>
  </si>
  <si>
    <t>24 CFR Part 582 Shelter Plus Care Program Final Rule.</t>
  </si>
  <si>
    <t>{"flag":"appendix","description":"Designated contact person or monitor for the Shelter Plus Care Program in HUD Field Offices with a Community Planning and Development Division. "}</t>
  </si>
  <si>
    <t>Brian P. Fitzmaurice;U.S. Department of Housing and Urban Development, Community Planning and Development, Office of Special Needs Assistance Programs, 451 7th Street, SW, Room 7262, Washington, DC 20410 Email:&lt; a href='mailto:Brian.P.Fitzmaurice@hud.gov'&gt;Brian.P.Fitzmaurice@hud.gov&lt;/a&gt;Phone: 202-402-4080;</t>
  </si>
  <si>
    <t>https://www.hudexchange.info/spc</t>
  </si>
  <si>
    <t xml:space="preserve">14.231 Emergency Solutions Grant Program; 14.267 Continuum of Care Program ; 14.241 Housing Opportunities for Persons with AIDS; 14.235 Supportive Housing Program; </t>
  </si>
  <si>
    <t>The Homeless Emergency Assistance and Rapid Transition to Housing (HEARTH) Act amended and reauthorize the McKinney-Vento Homeless Assistance Act into the Continuum of Care Program.  Fiscal Year 2011 was the last funding year under the Supportive Housing Program.  Projects will continue to operate under the NOFA they were awarded under until they are renewed under the Continuum of Care Program.  The resource for this program is still relevant.</t>
  </si>
  <si>
    <t>https://beta.sam.gov/fal/3c31e115e398477d8304f9b71a6000c3/view</t>
  </si>
  <si>
    <t>(HOME Program)</t>
  </si>
  <si>
    <t>{"list":[{"act":{"description":"National Affordable Housing Act 1990"},"authorizationTypes":{"act":true}}]}</t>
  </si>
  <si>
    <t>To expand the supply of affordable housing, particularly rental housing, for low and very low income Americans;  to strengthen the abilities of State and local governments to design and implement strategies for achieving adequate supplies of decent, affordable housing; and  to extend and strengthen partnerships among all levels of government and the private sector, including for-profit and nonprofit organizations, in the production and operation of affordable housing.</t>
  </si>
  <si>
    <t xml:space="preserve">States, cities, urban counties, and consortia (of contiguous units of general local governments with a binding agreement) are eligible to receive formula allocations;  funds are also set aside for grants to Insular Areas. </t>
  </si>
  <si>
    <t>For rental housing, at least 90 percent of HOME funds must benefit low and very low income families at 60 percent of the area median income; the remaining ten percent must benefit families below 80 percent of the area median.  Assistance to homeowners and homebuyers must be to families below 80 percent of the area median.</t>
  </si>
  <si>
    <t>{"environmentalImpact":{"reports":[{"isSelected":true,"reportCode":"statement"},{"isSelected":true,"reportCode":"otherRequired"}]},"description":"The participating jurisdictions must follow 24CFR Part 91 in order to receive the HOME formula grants."}</t>
  </si>
  <si>
    <t>{"description":"Submit a Consolidated Plan, an annual action plan and certifications to HUD.  The Consolidated Plan and annual action plan cover four major formula-distribution HUD community development programs, including HOME.  The annual action plan must describe how the funds will be used. "}</t>
  </si>
  <si>
    <t>The responsible HUD Field Office notifies grantees of the formula awards.  HUD prepares the grant agreement for formula applicants.</t>
  </si>
  <si>
    <t>{"flag":"yes","description":"Action plans should be submitted to HUD at least 45 days before the start of the program year.  In no event will HUD accept a submission earlier than November 15 or later than August 16 of the federal fiscal year for which funds are allocated.","list":[{"start":"2017-11-15","end":"2018-08-16"}]}</t>
  </si>
  <si>
    <t xml:space="preserve">HUD will review for completeness and consistency with the purposes of the Act, within 45 days of receipt from a jurisdiction.  </t>
  </si>
  <si>
    <t>Formula allocations may not be appealed.</t>
  </si>
  <si>
    <t xml:space="preserve">Every fifth year, localities submit a Consolidated Plan. Each year jurisdictions must submit an action plan and certifications. </t>
  </si>
  <si>
    <t>{"types":{"moe":false,"formula":true,"matching":true},"formula":{"title":"HOME Investment Partnership Program","chapter":"24","part":"92","subPart":"A-M","publicLaw":"","description":"HOME Investment Partnership Program"},"matching":{"requirementFlag":"voluntary","percent":"25","description":""},"moe":{"description":""}}</t>
  </si>
  <si>
    <t>{"awarded":"lump","description":"Grant funds are drawn down from the U. S. Treasury based upon individual project development progress.  The HOME program uses an electronic fund transfer disbursement and information system.  Once drawn down, funds must be expended within fifteen days.  All funds must be expended within 5 years."}</t>
  </si>
  <si>
    <t>[{"code":"program","isSelected":true,"description":"Financial management and annual performance reports"},{"code":"cash","isSelected":false,"description":""},{"code":"progress","isSelected":false,"description":""},{"code":"expenditure","isSelected":false,"description":""},{"code":"performanceMonitoring","isSelected":false,"description":""}]</t>
  </si>
  <si>
    <t>{"isApplicable":true,"description":"Not applicable"}</t>
  </si>
  <si>
    <t>Records which enable HUD to determine whether the participating jurisdiction has met the requirements of the program must be kept for the most recent five year period.  Those records required to document the period of affordability must be maintained for five years beyond the required period.</t>
  </si>
  <si>
    <t>86-0205-0-1-604;</t>
  </si>
  <si>
    <t xml:space="preserve">(Formula Grants) FY 17$950,000,000.00; FY 18 est $1,362,000,000.00; FY 19 est $0.00; - </t>
  </si>
  <si>
    <t>$205,547 to $75,481,734; $2,117,854 average.</t>
  </si>
  <si>
    <t>{"list":[{"fiscalYear":2016,"description":"Est. 24,574 units completed; 11,696 units of tenant-based rental assistance. 28,812 units completed; 19,576 units of tenant-based rental assistance."},{"fiscalYear":2018,"description":"Est. 35,012 units completed, 11,056 units of tenant- based rental assistance."},{"fiscalYear":2019,"description":"Due to no funding request, 0 units estimated for completion."}],"isApplicable":true}</t>
  </si>
  <si>
    <t>24 CFR Part 92.</t>
  </si>
  <si>
    <t>Peter Huber451 7th Street SW, room 7164, Washington, DC 20410 Email:&lt; a href='mailto:Peter.H.Huber@hud.gov'&gt;Peter.H.Huber@hud.gov&lt;/a&gt;Phone: 202-708-2684;</t>
  </si>
  <si>
    <t>http://www.hud.gov/homeprogram/</t>
  </si>
  <si>
    <t xml:space="preserve">14.275 Housing Trust Fund; </t>
  </si>
  <si>
    <t>https://beta.sam.gov/fal/783893b227a244048014f0641f6722f8/view</t>
  </si>
  <si>
    <t>(HOPWA)</t>
  </si>
  <si>
    <t>{"list":[{"act":{"description":"AIDS Housing Opportunity Act, 42 U.S.C. 12901 et seq."},"authorizationTypes":{"USC":false,"act":true,"statute":false,"publicLaw":false,"executiveOrder":false}}]}</t>
  </si>
  <si>
    <t xml:space="preserve">To provide States and localities with the resources and incentives to devise long-term comprehensive strategies for meeting the supportive housing needs of low-income persons and their families living with HIV/AIDS in order to prevent homelessness and sustain housing stability for HOPWA program beneficiaries.  </t>
  </si>
  <si>
    <t xml:space="preserve">HOPWA offers two types of awards:_x000D_
_x000D_
(1) Formula entitlement grants:  Eligible states and qualifying cities, as defined in 24 CFR 574.3, qualifying for formula allocation under HOPWA. _x000D_
_x000D_
(2) Competitive grants: (a) States, units of local governments and nonprofit organizations for special projects of national significance; (b) States and units of local government that do not qualify for HOPWA formula allocations under the category of long-term grants; and (c) Nonprofit organizations are eligible to apply for projects of national significance as a grantee, but may also serve as a project sponsor under any competitive or formula grantees. _x000D_
_x000D_
Additional applicant eligibility may apply depending on the competitive grant opportunity. As required by the Appropriations Acts, HUD gives funding priority to the renewal of expiring permanent supportive housing projects. When funding is available for new competitive grants, there may be additional requirements for applicant eligibility established under the Notice of Funding Availability (NOFA).     _x000D_
</t>
  </si>
  <si>
    <t>Eligible beneficiaries are low income (at or below 80% the area median income) persons living with HIV/AIDS and their families.</t>
  </si>
  <si>
    <t>{"description":"Recipients must certify they meet program requirements and applicable federal requirements. ","isApplicable":true}</t>
  </si>
  <si>
    <t>{"description":"(1) Formula entitlement grants: All HOPWA formula grantees must submit a Consolidated Plan and an Annual Action Plan that includes a comprehensive AIDS housing strategy that identifies and outlines how a community has identified local housing needs and how these federal resources will be targeted to address these local priorities. The Consolidated Plan and Annual Action Plan requirements are applicable for each of HUD's Community Planning and Development programs, including HOPWA.\r\n \r\n(2) Competitive grants: \r\na. Expiring permanent supportive housing renewal grants are published through a HUD Notice that is issued annually (HUD's Appropriations Acts authorizes the Secretary to renew all expiring contracts for permanent supportive housing that initially were funded under section 854(c)(3) of AIDS Housing Act from funds made available in FY2010 and prior fiscal years that meet all program requirements before awarding funds for new competitive grant applications). \r\nb. Funding announcements for new HOPWA competitive grants are published on grants.gov.  Applications may be submitted electronically when new competitive HOPWA funding opportunities become available. The most recent competitive announcement was the VAWA/HOPWA Project Demonstration NOFA (FR-5900-N-11) published August 24, 2015.\r\n"}</t>
  </si>
  <si>
    <t xml:space="preserve">(1) Formula entitlement grants: The HUD field office reviews the grantee's Consolidated Plan and Annual Action Plan and, upon plan approval, prepares the grant agreement.  (2) Competitive grants: Based upon the requirements published in the Renewal Notice or NOFA, respondents are notified of acceptance or rejection._x000D_
</t>
  </si>
  <si>
    <t xml:space="preserve">(1) Formula entitlement grants: Each jurisdiction should submit its consolidated plan to HUD at least 45 days before the start of its program year. In no event will HUD accept a submission earlier than November 15 or later than August 16 of the federal fiscal year for which the grant funds are appropriated. _x000D_
The plan will be deemed approved 45 days after HUD receives the plan, unless before that date HUD has notified the jurisdiction that the plan is disapproved. If the plan is disapproved, the jurisdiction may revise or resubmit a plan within 45 days after the first notification of disapproval. HUD must respond to approve or disapprove the plan within 30 days of receiving the revisions or resubmission.  (2) Competitive Grants: Depending on the published Renewal Notice or NOFA, from 30 to 120 days._x000D_
</t>
  </si>
  <si>
    <t>HUD issues an annual Notice that solicits applications for expiring permanent supportive housing renewal grant applications.  Application deadlines vary during the fiscal year.</t>
  </si>
  <si>
    <t>{"types":{"moe":false,"formula":true,"matching":false},"formula":{"chapter":"24","part":"574"}}</t>
  </si>
  <si>
    <t>{"awarded":"lump","description":"Grant funds should be expended in a timely manner or may be subject to deobligation. Grant funding should be expended within a three-year period from the date of the executed grant agreement. Program requirements provide competitive grants with the allowance of a one year extension, if approved by HUD. "}</t>
  </si>
  <si>
    <t>[{"code":"program","isSelected":true,"description":"HOPWA formula and competitive grantees are required to submit annual performance reports. Formula grantees are required to submit a Consolidated Plan and an Annual Action Plan that outlines how HOPWA program resources are to be targeted to address the housing needs of individuals and their families living with HIV/AIDS. The Consolidated Annual Performance and Evaluation Report (CAPER) is required of formula grantees and provides annual performance reporting on households served that enables an assessment of grantee performance in promoting the housing stability of program beneficiaries. The CAPER, in conjunction with the Integrated Disbursement Information System (IDIS), fulfills statutory and regulatory program reporting requirements. \r\n\r\n"},{"code":"cash","isSelected":false},{"code":"progress","isSelected":true,"description":"The Annual Progress Report (APR) is required of competitive grantees and provides more details in which to assess grantee performance in promoting the housing stability of program beneficiaries. In FY2016, all grantees ceased to use IDIS for reporting program activities and only submitted a paper-based APR. IDIS will continue to be used for financial transactions. "},{"code":"expenditure","isSelected":false},{"code":"performanceMonitoring","isSelected":true,"description":"HUD field offices conduct annual risk assessments of all program grantees to identify and target program compliance monitoring to be conducted during the federal fiscal year.  "}]</t>
  </si>
  <si>
    <t>HOPWA grantees must ensure that program records are maintained for a four-year period to document compliance with program requirements. Grantees must maintain current and accurate data on the race and ethnicity of program participants.</t>
  </si>
  <si>
    <t>86-0308-0-1-604;</t>
  </si>
  <si>
    <t xml:space="preserve">(Formula Grants) FY 18 est $330,000,000.00; FY 16$335,000,000.00; FY 17 est $356,000,000.00; - Total HOPWA funding (90% Formula Entitlement and 10% Competitive) </t>
  </si>
  <si>
    <t xml:space="preserve">HOPWA formula grant awards:_x000D_
In FY2016, the 139 HOPWA formula eligible metropolitan statistical areas received an estimated average award amount of $1,984,102._x000D_
_x000D_
HOPWA competitive grant awards:_x000D_
In FY2017, the 32 eligible permanent supportive housing renewal grants received award amounts between $420,902 and $1,441,159 with an average award amount of $1,185,856._x000D_
</t>
  </si>
  <si>
    <t>{"list":[{"fiscalYear":2018,"description":"In FY18, an estimated 51,000 households will receive housing assistance and 103,500 will receive supportive services. "},{"fiscalYear":2017,"description":"In FY17, an estimated 52,00 households will receive housing assistance and 104,000 will receive supportive services. "},{"fiscalYear":2016,"description":"It is estimated that 47,441 households will receive housing assistance and 101,390 will receive supportive services.  In FY16, 53,108 households received housing assistance and 106,415 received supportive services. "}],"isApplicable":true}</t>
  </si>
  <si>
    <t>Final Rule at 24 CFR 574, as amended; and Consolidated Plan Final Rule at 24 CFR part 91.</t>
  </si>
  <si>
    <t>{"flag":"none","description":"Designated Community Planning and Development staff in HUD Headquarters and in local field offices as listed in Appendix IV of the Catalog."}</t>
  </si>
  <si>
    <t>Rita Flegel 451 7th Street SW , Washington, DC 20410 Email:&lt; a href='mailto:Rita.H.Flegel@hud.gov'&gt;Rita.H.Flegel@hud.gov&lt;/a&gt;Phone: 202-402-5374;</t>
  </si>
  <si>
    <t>https://www.hudexchange.info/programs/hopwa/</t>
  </si>
  <si>
    <t xml:space="preserve">14.218 Community Development Block Grants/Entitlement Grants; </t>
  </si>
  <si>
    <t xml:space="preserve">For formula entitlement grants, the grantee's Consolidated Plan and Annual Action Plan are reviewed according to criteria set forth in 24 CFR 91._x000D_
For competitive grants, applications are reviewed according to requirements set forth in the renewal Notice or NOFA rating factors. _x000D_
</t>
  </si>
  <si>
    <t>https://beta.sam.gov/fal/7804e82c0586341663b38c9b2844ad4b/view</t>
  </si>
  <si>
    <t>Self-Help Homeownership Opportunity Program (SHOP)</t>
  </si>
  <si>
    <t>{"list":[{"act":{"description":"Housing Opportunity Program Extension Act of 1996, Public Law 104-120 Section 11, as amended."},"authorizationTypes":{"act":true}}]}</t>
  </si>
  <si>
    <t>To facilitate and encourage innovative homeownership opportunities through the provision of self-help homeownership in which  the homebuyer contributes a significant amount of sweat equity toward the development of the SHOP units.</t>
  </si>
  <si>
    <t>Funds are awarded competitively to national or regional nonprofit organizations or consortia that have capacity and experience in providing or facilitating self-help housing homeownership opportunities.  Grantees must use a significant amount of SHOP grant funds in at least two states.  Grantees may award grant funds to local non-profit affiliate organizations.</t>
  </si>
  <si>
    <t>Eligible homebuyers are low-income families, (including individuals) who are otherwise unable to afford to purchase a dwelling, and who provide significant amounts of sweat equity towards the development of the dwellings.</t>
  </si>
  <si>
    <t>{"description":"Proof of nonprofit status is required.","isApplicable":true}</t>
  </si>
  <si>
    <t>{"description":"Application Procedure: Applications may be submitted electronically in response to the annual publication of the SHOP NOFA in grants.gov. The General Section of the NOFA and SHOP NOFA detail the submission requirements."}</t>
  </si>
  <si>
    <t>Based upon the requirements published in the  NOFA, respondents are notified of acceptance or rejection.</t>
  </si>
  <si>
    <t>{"types":{"moe":false,"formula":false,"matching":true},"formula":{"title":"","chapter":"","part":"","subPart":"","publicLaw":"","description":""},"matching":{"requirementFlag":"voluntary","percent":"0","description":"Leveraging of other public and/or private resources and volunteer labor are required to complete housing construction.\r\n"},"moe":{"description":""}}</t>
  </si>
  <si>
    <t>{"awarded":"other","description":"Assistance is released on an as-needed basis over a 24-month period for affiliates that develop 5 or more dwellings units, up to a 36-month period.","awardedDescription":"Assistance is released on an as-needed basis."}</t>
  </si>
  <si>
    <t>[{"code":"program","isSelected":true,"description":"Quarterly and annual progress reports on construction and expenditures; as well as, final close-out reports."},{"code":"cash","isSelected":true,"description":"Quarterly and annual reports on construction and expenditure."},{"code":"progress","isSelected":true,"description":"Quarterly and annual reports on construction and expenditure progress   Grantees must monitor each consortium member and affiliate at least once during the grant term."},{"code":"expenditure","isSelected":true,"description":"Quarterly and annual progress reports"},{"code":"performanceMonitoring","isSelected":false,"description":""}]</t>
  </si>
  <si>
    <t>All records applicable to the program must be kept for three years following close-out.</t>
  </si>
  <si>
    <t xml:space="preserve">(Project Grants) FY 17$10,000,000.00; FY 18 est $10,000,000.00; FY 19 est $0.00; FY 16$10,000,000.00; - </t>
  </si>
  <si>
    <t>Four grants were awarded with FY 2014 &amp; 2015 funds.  They ranged from $562,500  to $6,211,368.  The average grant was $1,693,342.</t>
  </si>
  <si>
    <t>{"list":[{"fiscalYear":2018,"description":"0"},{"fiscalYear":2017,"description":"FY 2017 SHOP NOFA will be published in the third quarter of FY2017."},{"fiscalYear":2016,"description":"estimated 533 homeownership units 539 units"}],"isApplicable":true}</t>
  </si>
  <si>
    <t>The SHOP statute and SHOP NOFA establish the SHOP program requirements.</t>
  </si>
  <si>
    <t>Thann Young451 7Th Street SW, Washington, DC 20410 Email:&lt; a href='mailto:Thann.young@hud.gov'&gt;Thann.young@hud.gov&lt;/a&gt;Phone: 202-402-4464;</t>
  </si>
  <si>
    <t>http://www.hud.gov/offices/cpd/affordablehousing/programs/shop/index.cfm</t>
  </si>
  <si>
    <t xml:space="preserve">Applications are reviewed according to the rating factor requirements set forth in the SHOP NOFA. </t>
  </si>
  <si>
    <t>https://beta.sam.gov/fal/f44be82d6fa34cea8355b4422c9986a2/view</t>
  </si>
  <si>
    <t>Community Development Block Grants Section 108 Loan Guarantees</t>
  </si>
  <si>
    <t>(Section 108)</t>
  </si>
  <si>
    <t>{"list":[{"act":{"description":"Housing and Community Development Act of 1974, as amended"},"authorizationTypes":{"USC":false,"act":true,"statute":false,"publicLaw":false,"executiveOrder":false}}]}</t>
  </si>
  <si>
    <t>To provide communities with a source of financing for economic development, housing rehabilitation, public facilities, and large scale physical development projects.</t>
  </si>
  <si>
    <t>Eligible Applicants include: metropolitan cities and urban counties, i.e., CDBG entitlement recipients; nonentitlement communities that are assisted in their submission of applications by States that administer the CDBG program;  nonentitlement communities eligible to receive CDBG funds under the HUD-Administered Small Cities CDBG program; and Insular Areas (American Samoa, Guam, Northern Mariana Islands, and the Virgin Islands). The public entity may be the borrower or it may designate a public agency to be the borrower. Furthermore, HUD's FY 2017 appropriations act continues HUD's authority to provide loan guarantees to States borrowing on behalf of local governments in nonentitlement areas.</t>
  </si>
  <si>
    <t>The principal beneficiaries are low and moderate income persons.</t>
  </si>
  <si>
    <t>{"description":"Costs will be determined in accordance with 2 CFR 200, Subpart E..","isApplicable":true}</t>
  </si>
  <si>
    <t>{"environmentalImpact":{"reports":[{"isSelected":false,"reportCode":"statement"},{"isSelected":true,"reportCode":"assessment"},{"isSelected":false,"reportCode":"ExecutiveOrder12372"},{"isSelected":true,"reportCode":"otherRequired"}]},"description":"Preapplication Coordination: Preapplication requirements are found in 24 CFR Section 570.704. Presubmission requirements are similar to those applicable for the Community Development Block Grants program.  Proposed activities must be consistent with a unit of local government's Consolidated Plan submitted for HUD's Community Planning and Development Programs.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</si>
  <si>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{"description":"Application requirements are found in 24 CFR Section 570.704."}</t>
  </si>
  <si>
    <t xml:space="preserve">Upon approval of an application, HUD will issue to the applicant an offer of commitment to guarantee notes or  other obligations issued by the applicant or its public agency designee.  The commitment will be subject to compliance with applicable requirements and such conditions as HUD may specify in the commitment document. Furthermore, borrowers are required to pledge current and future CDBG funds as security for the loan guarantee.  HUD also requires that the loan guarantee be secured with other collateral. Beginning in FY 2016, borrowers are required to pay a fee based on a percentage of the loan amount (2.59% in FY 2017).  The fee is applied only at the time of loan disbursement and may be financed as part of the guaranteed loan. </t>
  </si>
  <si>
    <t>Approximately 45 days from submission of complete application to appropriate HUD Field Office.</t>
  </si>
  <si>
    <t>{"awarded":"other","description":"The maximum repayment period for a Section 108 loan is twenty years. Repayment schedules and terms are negotiable.  Restriction on time permitted to spend guaranteed loan funds is specified in contract executed by HUD and the borrower.","awardedDescription":"Loans funds are advanced under promissory notes or other obligations guaranteed by HUD."}</t>
  </si>
  <si>
    <t>[{"code":"program","isSelected":true,"description":"Consolidated Annual Performance Evaluation Report (CAPER).  The CAPER reports the recipient's program expenditures and accomplishments for each program year."},{"code":"cash","isSelected":true,"description":"Recipients are required to submit reports on cash balances, receipts, and disbursements of guaranteed loan funds and pledged amounts."},{"code":"progress","isSelected":true,"description":"Recipients must update amounts used and accomplishments in HUD's Integrated Information and Disbursement System (IDIS).  "},{"code":"expenditure","isSelected":true,"description":"Expenditures are reported in the CAPER and are updated in IDIS as funds are used for activities."},{"code":"performanceMonitoring","isSelected":true,"description":"Monitoring is conducted through on-site visits by HUD staff.  Recipients are selected for monitoring through a risk-based analysis.  Each recipient's annual CAPER is reviewed by HUD staff."}]</t>
  </si>
  <si>
    <t>{"isApplicable":true,"description":"HUD does not mandate audit procedures, other than those specified in 2 CFR 200, Subpart F."}</t>
  </si>
  <si>
    <t>The record keeping requirements of Subpart J of 24 CFR Part 570 apply to entitlement public entities receiving grants under Subpart D of 24 CFR Part 570.  The record keeping requirements of Subpart J of 24 CFR Part 570 apply to nonentitlement public entities receiving grants under Subpart F of 24 CFR Part 570.  The record keeping requirements of Subpart I of 24 CFR Part 570 apply to State-assisted public entities.</t>
  </si>
  <si>
    <t>86-4096-0-1-451;</t>
  </si>
  <si>
    <t>(Guaranteed/Insured Loans) FY 18 est $0.00; FY 17 est $250,000,000.00; FY 16$85,003,000.00; - No funding was requested in the FY 2018 budget request submitted to the Congress.  An appropriations bill for FY 2018 has not yet been enacted.</t>
  </si>
  <si>
    <t>In FY 2016 commitments were issued in amounts ranging from $694,000 to $20,000,000.  The average commitment amount was $7,727,545.</t>
  </si>
  <si>
    <t>{"list":[{"fiscalYear":2018,"description":"0"},{"fiscalYear":2016,"description":"5,000 1,299"},{"fiscalYear":2017,"description":"5,000"}],"isApplicable":true}</t>
  </si>
  <si>
    <t>24 CFR 570 Subpart M.</t>
  </si>
  <si>
    <t>Paul D. Webster451 7th Street, SW Room 7180, Washington, DC 20410 Email:&lt; a href='mailto:paul.webster@hud.gov'&gt;paul.webster@hud.gov&lt;/a&gt;Phone: (202) 402-4563;</t>
  </si>
  <si>
    <t>https://www.hudexchange.info/programs/section-108/</t>
  </si>
  <si>
    <t xml:space="preserve">14.228 Community Development Block Grants/State's program and Non-Entitlement Grants in Hawaii; 14.218 Community Development Block Grants/Entitlement Grants; </t>
  </si>
  <si>
    <t>Applications are reviewed against criteria set forth at 24 CFR 570.704.</t>
  </si>
  <si>
    <t>https://beta.sam.gov/fal/41c51d76ab271f75671e5331b0dd1173/view</t>
  </si>
  <si>
    <t>Section 8 Moderate Rehabilitation Single Room Occupancy</t>
  </si>
  <si>
    <t>{"list":[{"act":{"description":"McKinney-Vento Homeless Assistance Act of 1987, Title IV, as amended. "},"authorizationTypes":{"USC":false,"act":true,"statute":false,"publicLaw":false,"executiveOrder":false}}]}</t>
  </si>
  <si>
    <t>The Section 8 Moderate Rehabilitation Single Room Occupancy Program provides rental assistance to homeless individuals. Under the program, HUD enters into Annual Contributions Contracts with public housing agencies (PHAs) in connection with the moderate rehabilitation of residential properties that, when rehabilitation is completed, will contain multiple single room dwelling units.</t>
  </si>
  <si>
    <t>An eligible applicant is a PHA or private nonprofit organization.  Private nonprofits have to contract with a PHA to administer the rental assistance.</t>
  </si>
  <si>
    <t>Homeless individuals.</t>
  </si>
  <si>
    <t>{"description":"Private nonprofit organizations and public housing agencies will certify to their eligibility.","isApplicable":true}</t>
  </si>
  <si>
    <t>{"environmentalImpact":{"reports":[{"isSelected":false,"reportCode":"statement"},{"isSelected":true,"reportCode":"assessment"},{"isSelected":false,"reportCode":"ExecutiveOrder12372"},{"isSelected":true,"reportCode":"otherRequired"}]},"description":"Any site that would have a significant adverse impact on the human environment will not be eligible for funding.  All components of this program are excluded from coverage under E.O.12372.  "}</t>
  </si>
  <si>
    <t>{"description":"An application package prescribing the specific information that applicants must submit is available from HUD through the annual Continuum of Care Notice of Fund Availability.  The standard application form as furnished by HUD must be used for this program.  Any proposed project under this program must be  consistent with the applicable HUD-approved Consolidated Plan."}</t>
  </si>
  <si>
    <t>HUD reviews applications, rates and ranks those meeting threshold requirements, and makes conditional grant awards to those applications most highly ranked.</t>
  </si>
  <si>
    <t>Processing of applications and selection of successful applicants will take place at HUD field offices and Headquarters, HUD Headquarters will make selection.  Funds, however, will not be obligated until the technical submission is approved.</t>
  </si>
  <si>
    <t>Applicants may appeal the results of HUD's review and selection process if they believe a HUD error has occurred.  Appeals must be in writing to the Assistant Secretary for Community Planning and Development and must state what HUD error the applicant believes has occurred.</t>
  </si>
  <si>
    <t>On an annual basis, dependent on fund availability.</t>
  </si>
  <si>
    <t>{"awarded":"other","description":"Under the SRO Program, an 11-year Annual Contribution Contract (ACC) is signed by the PHA with HUD.  After the ACC is signed, the PHA and owner sign an AHAP and the owner has 12 months from the date of ACC  execution to complete rehabilitation on the project.  Once the rehabilitation is completed and the PHA inspects the units to ensure compliance with HUD's physical condition standards (PCS), a 10-year Housing Assistance Payments (HAP) Contract is signed between the PHA and project owner.","awardedDescription":"HUD award notification letter. "}</t>
  </si>
  <si>
    <t>{"isApplicable":true,"description":"The financial management systems used by governmental entities that are recipients under this program must provide for audits in accordance with 24 CFR 44.  HUD may perform further and additional audits as it finds necessary or appropriate."}</t>
  </si>
  <si>
    <t>(Project Grants) FY 16$0.00; FY 17 est $0.00; FY 18 est $0.00;</t>
  </si>
  <si>
    <t>{"list":[{"fiscalYear":2016,"description":"No Current Data Available"},{"fiscalYear":2018,"description":"No Current Data Available"},{"fiscalYear":2017,"description":"No Current Data Available"}],"isApplicable":true}</t>
  </si>
  <si>
    <t>24 CFR Part 882, Subpart H  Section 8 Moderate Rehabilitation Single Room Occupancy Program for Homeless Individuals, as well as 24 CFR, Part 5, Subparts A, E and F. Program information also available from Community Connections at HUD at (1-800) 998-9999.</t>
  </si>
  <si>
    <t>{"flag":"appendix","description":"Designated contact person or monitor for the Section 8 SRO Program in the HUD Field Offices with a Community Planning and Development Division (see Appendix IV of the Catalog for a listing of HUD Field Offices)."}</t>
  </si>
  <si>
    <t>Brian P. Fitzmaurice;U.S. Department of Housing and Urban Development, Community Planning and Development, Office of Special Needs Assistance Programs, 451 7th Street, SW, Room 7266, Washington, DC 20410 Email:&lt; a href='mailto:Brian.P.Fitzmaurice@hud.gov'&gt;Brian.P.Fitzmaurice@hud.gov&lt;/a&gt;Phone: 202-402-4080;</t>
  </si>
  <si>
    <t>http://www.hudexchange.info/sro</t>
  </si>
  <si>
    <t xml:space="preserve">14.231 Emergency Solutions Grant Program; 14.238 Shelter Plus Care; 14.241 Housing Opportunities for Persons with AIDS; 14.235 Supportive Housing Program; </t>
  </si>
  <si>
    <t>The criteria for selecting proposals will be listed under each Notice of Fund Availability.</t>
  </si>
  <si>
    <t>https://beta.sam.gov/fal/690c2819391b4611b528448aebbff5b2/view</t>
  </si>
  <si>
    <t>{"list":[{"act":{"description":"Departments of Veterans Affairs, Housing and Urban Development, and Independent Agencies Appropriations Act of 1998, Public Law 105-276. \r\n\r\n"},"publicLaw":{"congressCode":"105","number":"276"},"authorizationTypes":{"USC":false,"act":true,"statute":false,"publicLaw":true,"executiveOrder":false}}]}</t>
  </si>
  <si>
    <t>To build capacity at the State and local level for rural housing and economic development and to support innovative housing and economic development activities in rural areas.</t>
  </si>
  <si>
    <t>Local rural nonprofit organizations, community development corporations, Federally recognized Indian Tribes, State Housing  Financing Agencies and State Community and/or Economic Development Agencies.</t>
  </si>
  <si>
    <t>Local and rural communities.</t>
  </si>
  <si>
    <t>{"description":"As required by the NOFA.","isApplicable":true}</t>
  </si>
  <si>
    <t>{"description":"The Federal Register NOFA will detail each competition's submission requirements and the competitive funding."}</t>
  </si>
  <si>
    <t>Competition is required for grants. Awards to applicants securing the highest scores in relation to the selecting factors outlined in the NOFA.</t>
  </si>
  <si>
    <t>{"flag":"yes","description":"The NOFA will contain deadlines.","list":[{"start":"2009-04-29","end":"2009-05-29"}]}</t>
  </si>
  <si>
    <t>September 1, 2009.</t>
  </si>
  <si>
    <t>{"awarded":"other","description":"For a period of 36 months.","awardedDescription":"Semi-annual reports are submitted to HUD by grantees."}</t>
  </si>
  <si>
    <t>[{"code":"program","isSelected":true,"description":"Semi-Annual narrative and statistical reports are required."},{"code":"cash","isSelected":false,"description":""},{"code":"progress","isSelected":true,"description":"Semi-Annual narrative and statistical reports are required."},{"code":"expenditure","isSelected":true,"description":"Semi-Annual narrative and statistical reports are required."},{"code":"performanceMonitoring","isSelected":true,"description":"HUD's field office staff are authorized to monitor and oversee each active grant."}]</t>
  </si>
  <si>
    <t>Each recipient must maintain records to facilitate audits of funds, disposition of proceeds, costs from all sources, in-kind/cash contributions and information on housing, and other facilities connected with the use of the funds.</t>
  </si>
  <si>
    <t>(Project Grants) FY 18 est $0.00; FY 17 est $0.00; FY 16$0.00;</t>
  </si>
  <si>
    <t>The maximum amount awarded to a successful applicant is $300,000.</t>
  </si>
  <si>
    <t>{"list":[{"fiscalYear":2017,"description":"0"},{"fiscalYear":2016,"description":"There were no accomplishments for FY2016 due to the fact that no funds have been appropriated since 2009."},{"fiscalYear":2018,"description":"0"}],"isApplicable":true}</t>
  </si>
  <si>
    <t>The current FY2009 NOFA is published on HUD's website.</t>
  </si>
  <si>
    <t>{"flag":"none","description":"Contact appropriate HUD Field Office listed in Appendix IV of the Catalog."}</t>
  </si>
  <si>
    <t>Thann Young,Department of Housing and Urban Development, Office of Rural Housing and Economic Development, Room 7137, Washington,, DC 20410 Email:&lt; a href='mailto:Thann.Young@HUD.gov'&gt;Thann.Young@HUD.gov&lt;/a&gt;Phone: (202) 708-2290 or 1-877-787-2526;</t>
  </si>
  <si>
    <t>http://www.hud.gov/offices/cpd/economicdevelopment/programs/</t>
  </si>
  <si>
    <t>Balancing the need for assistance with capacity of applicant to effectively use the assistance.</t>
  </si>
  <si>
    <t>https://beta.sam.gov/fal/2e06737dc6b6484a9fb25a242985bf99/view</t>
  </si>
  <si>
    <t xml:space="preserve">Section 4 Capacity Building </t>
  </si>
  <si>
    <t>{"list":[{"act":{"description":"HUD Demonstration Act of 1993, as amended."},"publicLaw":{"congressCode":"103","number":"120"},"statute":{"page":"1148","volume":"107"},"USC":{"title":"42","section":"9816 note"},"authorizationTypes":{"USC":true,"statute":true,"publicLaw":true},"usc":{"title":"42","section":"9816 note"}}]}</t>
  </si>
  <si>
    <t>By law, there are only three eligible applicants for the Section 4 program. The competition is limited to the organizations identified in Section 4 of the HUD Demonstration Act of 1993 (Pub.L. 103-120, 107 Stat. 1148, 42 U.S.C. 9816 note), as amended. These organizations are: 1. Enterprise Community Partners, Inc. (formerly The Enterprise Foundation); 2. the Local Initiatives Support Corporation (LISC), and 3. Habitat for Humanity International. Specifically, the only applicants eligible for this competition are the three organizations located at the following addresses: 1. Enterprise Community Partners, Inc., 11000 Broken Land Parkway, Suite 700, Columbia, MD 21044. 2. Local Initiatives Support Corporation, 501 Seventh Avenue, 7th Floor, New York, NY 10018 3. Habitat for Humanity International, 121 Habitat Street, Americus, GA 31709. Affiliates and local offices of these organizations and their community partners are not eligible to compete either directly or independently for capacity building grants under this notice, but rather may seek funding from the above organizations.</t>
  </si>
  <si>
    <t>{"description":"This program is subject to the provisions of 24 CFR Part 84 (Uniform Administrative Requirements), 2 CFR Part 230 (OMB Circular A-122) (Cost Principles for Nonprofit Organizations), and OMB Circular A-133 (Audits of States, Local Governments, and Non-Profit Organizations).  After selection for funding but prior to award, applicants must submit financial and administrative information and certifications to comply with applicable requirements.  Applicants also must submit a certification from an Independent Public Accountant or the cognizant government auditor, stating that the applicant's financial management system meets prescribed standards for fund control and accountability.","isApplicable":false}</t>
  </si>
  <si>
    <t>{"environmentalImpact":{"reports":[{"isSelected":true,"reportCode":"otherRequired"}]},"description":"Preapplication coordination is not applicable. Environmental impact information is not required at the time of application to this program. This program is excluded from coverage under E.O. 12372."}</t>
  </si>
  <si>
    <t>{"types":{"moe":false,"formula":false,"matching":true},"formula":{"title":"","chapter":"","part":"","subPart":"","publicLaw":"","description":""},"matching":{"requirementFlag":"mandatory","percent":"0","description":"Each dollar awarded must be matched by three dollars in cash or in-kind contributions obtained from private sources. "},"moe":{"description":""}}</t>
  </si>
  <si>
    <t>{"awarded":"other","description":"The performance period for the capacity building grants is four years (48 months). Funds must be expended within four years (48 months) of the grant start date.","awardedDescription":"Method of awarding/releasing assistance: Funding is committed through grant agreements and released to grantees as voucher reimbursements on a regular basis. Funds are available for draw down from HUD's Line of Credit Control System (LOCCS)."}</t>
  </si>
  <si>
    <t>[{"code":"program","isSelected":true,"description":"Grantees are required to submit semi-annual performance and financial reports (Federal Financial Report SF-425) in accordance with 2 CFR part 200. A final closeout report is required at the end of the grant term."},{"code":"cash","isSelected":true,"description":"Cash reporting will be submitted on the SF425."},{"code":"progress","isSelected":true,"description":"The semi-annual and annual reports are considered progress reports."},{"code":"expenditure","isSelected":true,"description":"Expenditure reporting will be submitted on the SF425."},{"code":"performanceMonitoring","isSelected":true,"description":"HUD will conduct on-site monitoring."}]</t>
  </si>
  <si>
    <t>{"isApplicable":true,"description":"Grantees and sub grantees shall be subject to the audit requirements contained in the Single Audit Act Amendments of 1996 (31 U.S.C. 7501-7507) ."}</t>
  </si>
  <si>
    <t xml:space="preserve">(Project Grants) FY 17$35,000,000.00; FY 18 est $35,000,000.00; FY 19 est $35,000,000.00; FY 16$35,000,000.00; - </t>
  </si>
  <si>
    <t>Diane Schmutzler451 7th Street SW, Washington, DC 20410 Email:&lt; a href='mailto:Diane.M.Schmutzler@hud.gov'&gt;Diane.M.Schmutzler@hud.gov&lt;/a&gt;Phone: 2024024385;</t>
  </si>
  <si>
    <t>Applications are reviewed according to the Threshold Requirements and Rating Factor requirements set forth in the Section 4 Capacity Building for Community Development and Affordable Housing Program NOFA. Applicants are assessed for the organizations capacity, understanding of the capacity building needs of eligible beneficiaries, the soundness of their approach in their proposed Capacity Building program, their commitment to leveraging other funding, and their performance evaluation and past performance on previous Section 4 grant awards.</t>
  </si>
  <si>
    <t>https://beta.sam.gov/fal/67f1cb6847294a3b985c6213b5faa7a3/view</t>
  </si>
  <si>
    <t>Community Compass Technical Assistance and Capacity Building</t>
  </si>
  <si>
    <t xml:space="preserve">Community Compass TA </t>
  </si>
  <si>
    <t>{"list":[{"act":{"description":"This program is authorized under: Consolidated Appropriations Act, 2017 (Public Law 115-31), approved May 5, 2017), the Native American Housing Assistance and Self-Determination Act of 1996 (25 U.S.C. 4111 et seq.), Section 6(j)(3) of the United States Housing Act of 1937 (42 U.S. C. 1437d(j)(3)) and Section 17 and 18 of the Annual Contributions Contract (HUD 53012A 7/95), McKinney-Vento Homeless Assistance Act, 42 U.S.C. 11361b and 42 USC 11408."},"authorizationTypes":{"USC":false,"act":true,"statute":false,"publicLaw":false,"executiveOrder":false}}]}</t>
  </si>
  <si>
    <t xml:space="preserve">Community Compass is HUD’s integrated technical assistance and capacity building initiative. Community Compass is designed to help HUD’s customers navigate complex housing and community development challenges by equipping them with the knowledge, skills, tools, capacity, and systems to implement HUD programs and policies successfully and be more effective stewards of HUD funding. The goal of Community Compass is to empower communities by providing effective technical assistance and capacity building so that successful program implementation is sustained over the long term._x000D_
Recognizing that HUD’s customers often interact with a variety of HUD programs as they deliver housing or community development services, Community Compass brings together technical assistance investments from across HUD program offices, including the offices of Community Planning and Development, Fair Housing and Equal Opportunity, Housing, and Public and Indian Housing. This cross-funding approach allows technical assistance to address the needs of grantees and subgrantees across multiple HUD programs, often within the same engagement, as well as address cross-agency issues. </t>
  </si>
  <si>
    <t>Awardees tasked to provide technical assistance to PHAs must have at least one staff, subcontractor, or consultant that has at least five years of demonstrated Public Housing programs experience, including agency operations, voucher programs, property management operations, and capital investment programs including capital improvements and various methods of housing development. In addition, awardees tasked to provide technical assistance to PHAs must have at least one staff, subcontractor, or consultant that has at least two years of demonstrated finance and underwriting experience related to RAD conversions._x000D_
_x000D_
Funds may only be used to assist organizations to improve their ability to manage HUD funds.  Funds may not be used to assist individuals or families.</t>
  </si>
  <si>
    <t>Selected providers will be deployed as HUD deems most necessary across the country to assist organizations receiving HUD funds  to improve performance and management of HUD funds.</t>
  </si>
  <si>
    <t>{"description":"Applicants that propose to provide HOME TA to HOME participating jurisdictions (PJs) or HOME community housing development organizations (CHDOs) must have a minimum of two technical assistance and capacity building staff on their team who have passed, with a score of 80 or higher, the Certified HOME Program Specialist – Regulations training exam (“HOME Program certified”).  This must include at least one in-house staff person for the applicant, or the lead applicant in the case of a joint application, who is HOME Program certified.  All TA providers proposing to deliver TA to HOME PJs or CHDOs must be able to document the staff certifications claimed in their application.  In addition to the in-house staff, applicants may include HOME Program certified individuals as subcontractors, consultants or contract with other entities that have HOME certified staff, such as local TA providers that may already be operating under previous or existing CD-TA cooperative agreements.  ","isApplicable":false}</t>
  </si>
  <si>
    <t>{"description":"All applicants are required to submit a one-page application summary cover page with the application.  The requested funding amount should be based on the number of available staff, the range and quality of their skills and knowledge, and the ability of the applicant to manage these resources to successfully execute multiple TA or capacity building engagements involving several covered programs simultaneously over a three-year period and indicate if the organization is a small business.","isApplicable":true}</t>
  </si>
  <si>
    <t>In determining the amount awarded to a successful applicant, HUD will take into consideration the amount of funds available, the final score assigned to the application by HUD reviewers, and HUD's overall technical assistance needs, including establishing a range of subject matter expertise and geographic coverage, as well as an applicant’s capacity to serve HUD's customers across multiple programs or topics. For prior awardees, HUD may consider information from a Contracting Officer, GTR, GTM, POTAC, and/or other HUD staff, as appropriate, on past performance, as well as award balances not committed to TA tasks or work plans. These considerations may reduce an applicant's award. There may be insufficient funds available to make an award to every application scoring within the fundable range._x000D_
_x000D_
HUD will send written notifications to both successful and unsuccessful applicants.  A notification sent to a successful applicant is not an authorization to begin performance.  Upon notification that an applicant has been selected for award, HUD will request additional information to be submitted or may work with the applicant to amend information that was already submitted as part of the application.</t>
  </si>
  <si>
    <t>{"flag":"contact","description":"Applications submitted through http://www.grants.gov must be received by Grants.gov no later than 11:59:59 pm eastern time on the application deadline date.   ","list":[{"start":"2017-07-24","end":"2016-09-07"}]}</t>
  </si>
  <si>
    <t>Initial awards are for a three-year period and do not require continuation or renewal applications. 
This NOFO will invite competitive applications for two funding years: FY 2018 and FY 2019. This means that a
single application may include a request for funding from one or both funding years. 
We reserve the right to issue a supplemental or independent Community Compass Program NOFO if necessary (e.g., to accommodate a new TA priority or new funding source).</t>
  </si>
  <si>
    <t>{"awarded":"other","description":"Awards will be for a period of up to 36 months. ","awardedDescription":"After selection for funding, but prior to award, applicants must submit financial and administrative information to comply with the cooperative agreement provisions. The requirements at 2CFR part 200 govern the selection of applicants and all awards executed pursuant to this NOFA, including commercial/for-profit entities. Prior to award execution, applicants must submit a certification from an Independent Public Accountant or\r\nthe cognizant government auditor, stating that the applicant’s financial management system meets prescribed standards for fund control and accountability.\r\n\t"}</t>
  </si>
  <si>
    <t>[{"code":"program","isSelected":true,"description":"Awardees will be required to report to the GTM and GTR no less often than quarterly unless otherwise specified in the cooperative agreement.  "},{"code":"cash","isSelected":false,"description":""},{"code":"progress","isSelected":true,"description":"Monthly status reports for invoices and quarterly reports are required."},{"code":"expenditure","isSelected":true,"description":"Detailed budget and expense reports are required consistent with established work plans."},{"code":"performanceMonitoring","isSelected":true,"description":"The GTR and GTM review work plan and work plan amendments, as well as invoices and accompanying activity reports. GTRs and/or GTMs  review products/training materials and training evaluations.\r\n\r\n"}]</t>
  </si>
  <si>
    <t>Records which enable HUD to determine whether the grantee has met the requirements for the program and cooperative agreement.</t>
  </si>
  <si>
    <t>86-0108-0-1-451;</t>
  </si>
  <si>
    <t xml:space="preserve">(Cooperative Agreements) FY 17$57,423,608.00; FY 18 est $72,500,000.00; FY 19 Estimate Not Available  FY 16$58,000,000.00; - </t>
  </si>
  <si>
    <t>The Range is between $250,000 and $20,000,000.  _x000D_
_x000D_
The applicant awarded funding for Native Hawaiian Housing Block Grant Program TA may receive less than the minimum award amount. _x000D_
The maximum award amount is an estimate based on the amount of funding available and the expected number of awards.</t>
  </si>
  <si>
    <t>FY2018 Appropriations Act.</t>
  </si>
  <si>
    <t>{"flag":"appendix","description":"See Regional Agency Offices.  Contact appropriate HUD Field Office listed in Appendix IV of the Catalog."}</t>
  </si>
  <si>
    <t>Stephanie Stone451 Seventh Street SW_x000D_
Room 7218, Washington, DC 20147 Email:&lt; a href='mailto:Stephanie.V.Stone@hud.gov'&gt;Stephanie.V.Stone@hud.gov&lt;/a&gt;Phone: (202) 708-3176 ;</t>
  </si>
  <si>
    <t>http://portal.hud.gov/hudportal/HUD?src=/program_offices/comm_planning/about/cpdta</t>
  </si>
  <si>
    <t>Notice of Funding Opportunities (NOFO) for this listing will include criteria for selection and will be posted on Grants.gov</t>
  </si>
  <si>
    <t>Jul 19,2010</t>
  </si>
  <si>
    <t>https://beta.sam.gov/fal/f99ca471d72349b4a6d296ba64756cea/view</t>
  </si>
  <si>
    <t xml:space="preserve">Homeless Management Information Systems Technical Assistance </t>
  </si>
  <si>
    <t>HMIS TA</t>
  </si>
  <si>
    <t>{"list":[{"act":{"description":"Consolidated Appropriations Act of 2013"},"authorizationTypes":{"USC":false,"act":true,"statute":false,"publicLaw":false,"executiveOrder":false}}]}</t>
  </si>
  <si>
    <t>See HUD Community Compass  CFDA14.259</t>
  </si>
  <si>
    <t>This funding opportunity is now included in HUD Community Compass -- see CFDA 14.259</t>
  </si>
  <si>
    <t>See CFDA #14.259 -- Community Compass</t>
  </si>
  <si>
    <t>{"description":"SNAPS-TA awardees will be required to report to the Government Technical Representative (GTR) on, at a minimum, a quarterly basis unless otherwise specified in the cooperative agreement.  ","isApplicable":false}</t>
  </si>
  <si>
    <t>HUD will send written notifications to both successful and unsuccessful applicants.  A notification sent to a successful applicant is not an authorization to begin performance.  Upon notification that an applicant has been selected for award, HUD will request additional information to be submitted or may work with the applicant to amend information that was already submitted as part of the application.</t>
  </si>
  <si>
    <t>{"awarded":"other","description":"Awards will be for a period of 36 months. ","awardedDescription":"reimbursement basis"}</t>
  </si>
  <si>
    <t>[{"code":"program","isSelected":false,"description":""},{"code":"cash","isSelected":false,"description":""},{"code":"progress","isSelected":true,"description":"HUD requires monthly status reports for invoices and quarterly reporting."},{"code":"expenditure","isSelected":true,"description":"CPD requires monthly reports that detail expenditures for each TA task. "},{"code":"performanceMonitoring","isSelected":true,"description":"CPD monitors performance each month and includes the TA in its Monitoring Risk Analysis process."}]</t>
  </si>
  <si>
    <t>(Cooperative Agreements) FY 16 est $0.00; FY 17 est $0.00; FY 18 est $0.00;</t>
  </si>
  <si>
    <t xml:space="preserve">HUD has established a $750,000 award minimum for successful HMIS-TA applications.  </t>
  </si>
  <si>
    <t>This program is now under HUD Community Compass, CFDA #14.259</t>
  </si>
  <si>
    <t>Michael RoanhouseOffice of Special Needs Assistance Programs, Room 7262, Office of Community Planning and Development,  Department of Housing and Urban Development, Washington, DC 20410 Email:&lt; a href='mailto:Michael.Roanhouse@hud.gov'&gt;Michael.Roanhouse@hud.gov&lt;/a&gt;Phone: (202) 708-1226;</t>
  </si>
  <si>
    <t>http://www.onecpd.info</t>
  </si>
  <si>
    <t xml:space="preserve">14.231 Emergency Solutions Grant Program; 14.267 Continuum of Care Program ; 14.241 Housing Opportunities for Persons with AIDS; </t>
  </si>
  <si>
    <t>HUD will review applications and approve make awards based on criteria established in the NOFA.</t>
  </si>
  <si>
    <t>Sep 10,2010</t>
  </si>
  <si>
    <t>https://beta.sam.gov/fal/fec80fa767c94a06bbe008b6fff4eba8/view</t>
  </si>
  <si>
    <t>Rural Capacity Building Program</t>
  </si>
  <si>
    <t>{"list":[{"act":{"description":"Consolidated and Further Continuing Appropriations Act, 2015"},"publicLaw":{"congressCode":"115","number":"141"},"authorizationTypes":{"publicLaw":true}}]}</t>
  </si>
  <si>
    <t>The Rural Capacity Building program builds the capacity of rural housing development organizations, Community Development Corporations (CDCs), Community Housing Development Organizations (CHDOs), local governments, and Indian tribes (eligible beneficiaries)  to serve their communities and low- and moderate-income families with community development and affordable housing activities.</t>
  </si>
  <si>
    <t>Only National Organizations that are 503(c)(3) nonprofits, other than institutions of higher education, can apply for RCB funding. For the purpose of the RCB program, a National Organization must be a single organization that has experience conducting RCB eligible activities with RCB eligible beneficiaries within the last ten years in at least seven Federal HUD regions. Having relevant experience working in one state in a HUD region is sufficient for counting that region towards the seven-region minimum. Federal regions are described on HUD’s website at: http://portal.hud.gov/hudportal/HUD?src=/localoffices/regions.</t>
  </si>
  <si>
    <t>RCB program Eligible Beneficiaries are limited to a local organization serving rural areas that are one of the following types of organizations: - Rural housing development organization, - Community Development Corporation (CDC), - Community Housing Development Organization (CHDO), - Local government, and/or - Indian tribe. RCB program Eligible Beneficiaries must serve rural areas. Eligible Beneficiaries in the RCB program are not Eligible Applicants for the RCB program. By definition, RCB Eligible Beneficiaries are not eligible to apply to this RCB NOFA; National Organizations are the only organizations that can be deemed to be Eligible Applicants by successfully meeting the requirements of a National Organization established in Section I.A.4 and Section III.C of this FY 2018 RCB NOFA. Only Eligible Applicants can apply to HUD directly for RCB program funds through this NOFA. Successfully funded RCB program National Organizations are required to work with Eligible Beneficiaries with their RCB program grant award.</t>
  </si>
  <si>
    <t>Based upon the requirements published in the Program Section of the RCB NOFA, respondents are notified of acceptance or rejection. Upon selection, the applicant and HUD shall negotiate and execute a grant agreement.</t>
  </si>
  <si>
    <t>{"awarded":"other","description":"The performance period for the Rural Capacity Building grant is four years (48 months). Funds must be expended within four years (48 months) of the grant start date.","awardedDescription":"Funds are available for draw down from HUD's Line of Credit Control System (LOCCS). Funding is committed through grant agreements and released to grantees as voucher reimbursements on a regular basis Method of awarding/releasing assistance."}</t>
  </si>
  <si>
    <t>[{"code":"program","isSelected":true,"description":"Grantees are required to submit semi-annual performance and financial reports (Federal Financial Report SF-425) in accordance with 2 CFR part 200. A final closeout report is required at the end of the grant term."},{"code":"cash","isSelected":true,"description":"Cash reporting will be submitted on the SF425."},{"code":"progress","isSelected":true,"description":"The semi-annual performance reports are considered progress reports."},{"code":"expenditure","isSelected":true,"description":"Expenditure reporting will be submitted on the SF425."},{"code":"performanceMonitoring","isSelected":true,"description":"HUD will conduct on-site monitoring."}]</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</si>
  <si>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</si>
  <si>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 xml:space="preserve">(Project Grants) FY 17$5,000,000.00; FY 18 est $5,000,000.00; FY 19 est $5,000,000.00; FY 16$5,000,000.00; - </t>
  </si>
  <si>
    <t>The minimum grant award is $1,000,000 and the maximum grant award is $2,500,000. In FY 2017 there were four awards made, with the largest grant at $2,000,000 and the smallest at $1,000,000.</t>
  </si>
  <si>
    <t>Apr 11,2012</t>
  </si>
  <si>
    <t>https://beta.sam.gov/fal/11fcc0359ba34aa5b9e4497d3b235704/view</t>
  </si>
  <si>
    <t>{"list":[{"act":{"description":"Departments of Veterans Affairs and Housing and Urban Development, and Independent\r\nAgencies Appropriations Act, 1999"},"publicLaw":{"congressCode":"105","number":"276"},"authorizationTypes":{"USC":false,"act":true,"statute":false,"publicLaw":true,"executiveOrder":false}}]}</t>
  </si>
  <si>
    <t xml:space="preserve">The Initiative’s goal is to increase access to capital for affordable housing, business lending and community facilities in the chronically underserved and undercapitalized U.S./Mexico border region. Specifically, it will provide direct investment and technical assistance to community development lending and investing institutions that focus on affordable housing, small business and community facilities to benefit the residents of colonias._x000D_
_x000D_
Funds may be used to support eligible activities that serve the following objectives: _x000D_
_x000D_
• Expanding services in eligible colonias target markets by established lenders and investors in affordable housing, small business, and community facilities, and/or_x000D_
_x000D_
• Securing new public or private capital sources for lending or investing in affordable housing, small business and community facilities in existing or new eligible target markets.   _x000D_
</t>
  </si>
  <si>
    <t>Applicants that are eligible to participate in this initiative are community development lenders and investors, which may be local rural non-profit organizations or federally recognized tribes.  Applicants do not need to be certified as Community Development Financial Institutions by the CDFI Fund at the time of application.  Applicants may serve other markets than colonias residents and communities, using other sources of financing.</t>
  </si>
  <si>
    <t xml:space="preserve">Eligible target markets for use of Border Initiative funds include geographic areas defined as colonias by The Cranston-Gonzalez National Afford Housing Act of 1990 (Pub. L. 101-625, Nov. 28, 1990) (the Act) and the Appropriations Act of 1997 (Pub L. 104-204, Sept. 26, 1996, 110 Stat. 2887).  _x000D_
</t>
  </si>
  <si>
    <t>{"description":"This initiative was funded by recaptured Rural Housing and Economic Development funds for a one time only competition."}</t>
  </si>
  <si>
    <t>HUD will review eligible submitted applications and determine application scores. Once rating scores are assigned, rated applications will be listed in ranked order. HUD will send written notifications to both successful and unsuccessful applicants, including the lead entity of the consortium. After award, grantees will submit their action plan and budget into HUD’s web based system prior to approval to draw down. Applicants will be given the opportunity to amend their budget according to the grant award, in the event HUD awards less than the requested amount prior to entering into the grant agreement. HUD will approve the action plan(s) or notify the grantee of matters that need to be addressed prior to approval.</t>
  </si>
  <si>
    <t>{"flag":"yes","list":[{"start":"2013-06-27","end":"2013-08-26"}]}</t>
  </si>
  <si>
    <t>{"awarded":"letter","description":"Awards will be available for a period of 36 months from the date of execution of the grant agreement."}</t>
  </si>
  <si>
    <t>[{"code":"program","isSelected":true,"description":"Grantees will be required to report to HUD, as specified in the grant agreement. Performance reports shall include reports on both performance and financial progress under action plans and shall include reports on the commitment and expenditure of leveraging resources utilized through the end of the reporting period. Reports shall conform to the reporting requirements of 24 CFR part 84 and 24 CFR part 85."},{"code":"cash","isSelected":true,"description":"Please see the BCCI NOFA published on grants.gov for full reporting requirements. "},{"code":"progress","isSelected":true,"description":"The performance reports must contain the information required under 24 CFR part 84 and 24 CFR part 85, including a comparison of actual accomplishments with the objectives and performance goals of the action plans."},{"code":"expenditure","isSelected":true,"description":"Please see the BCCI NOFA published in FY2013 for full reporting requirements. "},{"code":"performanceMonitoring","isSelected":true,"description":"Please see the BCCI NOFA published in FY2013 for full reporting requirements. "}]</t>
  </si>
  <si>
    <t>(Project Grants) FY 17 est $0.00; FY 18 est $0.00; FY 16$0.00; - This is a one time program using recaptured money from the RHED program.</t>
  </si>
  <si>
    <t xml:space="preserve">Up to $2,000,000_x000D_
_x000D_
</t>
  </si>
  <si>
    <t>{"list":[{"fiscalYear":2016,"description":"No budget funds are projected for FY2016 During the project year  $56,848 was spent on program activities."},{"fiscalYear":2018,"description":"0"},{"fiscalYear":2017,"description":"0"}],"isApplicable":true}</t>
  </si>
  <si>
    <t>Thann YoungOffice of Rural Housing and Economic Development_x000D_
U.S. Department of Housing and Urban Development_x000D_
451 7th Street SW, Room 7137_x000D_
, Washington DC, DC 20410 Email:&lt; a href='mailto:thann.young@hud.gov'&gt;thann.young@hud.gov&lt;/a&gt;Phone: 2024024464;</t>
  </si>
  <si>
    <t>Two types of reviews will be conducted. First, HUD will review each application to determine whether it meets threshold eligibility requirements described in Section III.B.4. Second, HUD will review and assign scores to applications meeting the threshold requirements using the Factors for Award noted under Criteria, Section V.A of the BCCI NOFA._x000D_
Once rating scores are assigned, rated applications will be listed in ranked order. After HUD has rated and ranked the applications, applicants within the fundable range of 75 or more points will be funded in ranked order up to the amount requested, or in a lesser amount if sufficient funds are not available. HUD reserves the right to reduce the amount of the award requested. HUD has determined that geographic diversity of coverage within the U.S.-Mexico border region is an appropriate consideration in selecting grantees in this competition.</t>
  </si>
  <si>
    <t>Sep 20,2012</t>
  </si>
  <si>
    <t>https://beta.sam.gov/fal/238114fb763c46f98a029940afe781b2/view</t>
  </si>
  <si>
    <t xml:space="preserve">Continuum of Care Program </t>
  </si>
  <si>
    <t>{"list":[{"act":{"description":"Mc Kinney-Vento Homeless Assistance Act (42 U.S.C. 11381-11389, Title IV, Subtitle C) as amended "},"authorizationTypes":{"USC":false,"act":true,"statute":false,"publicLaw":false,"executiveOrder":false}}]}</t>
  </si>
  <si>
    <t xml:space="preserve">The program is designed to promote community-wide commitment to the goal of ending homelessness; provide funding for efforts by nonprofit providers, States, and local governments to quickly house homeless individuals and families while minimizing the trauma and dislocation caused to homeless individuals, families, and communities by homelessness; promote access to and effective utilization of mainstream programs by homeless individuals and families; and optimize self-sufficiency among individuals and families experiencing homelessness.  Continuum of Care Program funds may be used to pay for the eligible costs used to establish and operate projects under five program components: (i) permanent housing, which includes permanent supportive housing for persons with disabilities, and rapid rehousing; (ii) transitional housing; (iii) supportive services only; (iv) Homeless Management Information Systems (HMIS), and (v) in some cases, homelessness prevention. _x000D_
_x000D_
</t>
  </si>
  <si>
    <t>States, local governments, other governmental entities and nonprofit organizations.</t>
  </si>
  <si>
    <t>Homeless individuals and families with children; Recipients in Continuums of Care that have been designated by HUD as High Performing Communities (HPC) may serve persons determined to be at-risk of homelessness, based on criteria established through the present year Notice of Funding Availability (NOFA).</t>
  </si>
  <si>
    <t>{"description":"Private nonprofit status is documented by submitting either (1) a copy of the Internal Revenue Service (IRS) ruling providing tax-exempt status under Section 501(c)(3) of the IRS Code; or (2) documentation showing that the entity is a certified United Way agency, or (3) a certification from a licensed CPA that no part of the net earnings of the organization insures to the benefit of any member, founder, contributor, or individual; that the organization has a voluntary board; that the organization practices nondiscrimination in the provision of assistance and that the organization has a functioning accounting system. OMB Circular No. A-87 applies to this program.  \r\n\r\nIn addition, governmental entities and public housing agencies will certify to their eligibility.\r\n","isApplicable":true}</t>
  </si>
  <si>
    <t>{"description":"2 CFR Part 200 applies to this program.   In accordance with criteria established in the Notice of Funding Availability (NOFA), applicants must complete their applications in a multi-step process through the electronic submission portal called e-snaps.  The first step is registration, which confirms a CoC's intent to submit an application in the annual Continuum of Care competition.  Next, the CoC's submits the CoC application and a priority listing with a list of projects that will be applied for in the CoC's jurisdiction.  Simultaneously, the project applicant submits a project application.  Any proposed project under this program must be consistent with the applicable HUD-approved Consolidated Plan and must be permissible under applicable zoning ordinances and regulations.  "}</t>
  </si>
  <si>
    <t xml:space="preserve">HUD reviews applications, rates and ranks those meeting threshold requirements, and makes conditional grant awards to those applications most highly ranked, in accordance with the NOFA.   </t>
  </si>
  <si>
    <t xml:space="preserve">Deadlines for the CoC competition are detailed in the Registration Notice and Notice of Funding Availability for each fiscal year.  </t>
  </si>
  <si>
    <t>Applicants may appeal the results of HUD’s review and selection process if they believe a HUD error has occurred.  Appeals must be submitted to the Assistant Secretary for Community Planning and Development, must specify the error, and provide sufficient documentation</t>
  </si>
  <si>
    <t>{"types":{"moe":false,"formula":false,"matching":true},"matching":{"requirementFlag":"voluntary","percent":"0","description":"This is a competitive program, however each community's Need amount is established by formula set forth in the CoC Regulations.\r\n\r\nThe recipient or subrecipient must match all grant funds, except for leasing funds, with no less than 25 percent of cash funds or in-kind contributions from other sources.  For Continuum of Care geographic areas in which there is more than one grant agreement, the 25 percent match must be provided on a grant-by-grant basis.  Recipients that are UFAs or are the sole recipient for their Continuum may provide match on a Continuum-wide basis\r\n"}}</t>
  </si>
  <si>
    <t>{"awarded":"letter","description":"Grants may be made available for up to one, two, three, five or fifteen years, depending upon the type of assistance provided, and subject to the availability of annual appropriations.      "}</t>
  </si>
  <si>
    <t>[{"code":"program","isSelected":true,"description":"Each recipient must keep any records and make any reports as specified by HUD within the timeframe required.  \r\n\r\n"},{"code":"cash","isSelected":false},{"code":"progress","isSelected":false},{"code":"expenditure","isSelected":false},{"code":"performanceMonitoring","isSelected":false}]</t>
  </si>
  <si>
    <t>{"isApplicable":true,"description":"The financial management systems used by governmental entities that are recipients under this program must provide for audits in accordance with 24 CFR 45 as applicable. Private nonprofit entity recipients and their subrecipients provide audits in accordance with 2 CFR 200.  HUD may perform further and additional audits as it finds necessary or appropriate."}</t>
  </si>
  <si>
    <t>Each recipient must agree to participate in an evaluation of the program, and to keep any records and make any reports that HUD may require for the purpose of reporting to Congress on the cost of the program and the social, financial, and other advantages of Continuum of Care activities as a means of assisting homeless persons and those at-risk of becoming homeless.</t>
  </si>
  <si>
    <t>(Project Grants (Discretionary)) FY 16$1,953,210,272.00; FY 18 est $2,000,000,000.00; FY 17 est $1,976,000,000.00;</t>
  </si>
  <si>
    <t xml:space="preserve">HUD imposes the following limitations: Funding of up to 75 percent for acquisition, new construction, rehabilitation, supportive services, operating, and HMIS costs; funding for up to 10 percent for project administration costs; and indirect costs may be allocated to each eligible activity as long as that allocation is consistent with an indirect cost rate proposal developed in accordance with 2 CFR 200, as applicable.   _x000D_
_x000D_
</t>
  </si>
  <si>
    <t>{"list":[{"fiscalYear":2017,"description":"No Current Data Available"},{"fiscalYear":2018,"description":"No Current Data Available"},{"fiscalYear":2016,"description":"No Current Data Available There were 397 CoCs funded in the amount of $1,953,210,272 for 7,593 projects across the country."}],"isApplicable":true}</t>
  </si>
  <si>
    <t xml:space="preserve">24 CRF Part 578, Continuum of Care Program, is published in the Federal Register. _x000D_
_x000D_
</t>
  </si>
  <si>
    <t>{"flag":"appendix","description":"See Local Agency Offices.  Designated contact person in the HUD Field Offices with a Community Planning and Development Division."}</t>
  </si>
  <si>
    <t>http://www.hudexchange.info/coc</t>
  </si>
  <si>
    <t xml:space="preserve">14.231 Emergency Solutions Grant Program; 14.241 Housing Opportunities for Persons with AIDS; </t>
  </si>
  <si>
    <t xml:space="preserve">Criteria for selecting applications for assistance are defined in a Notice of Funding Availability in the Federal Register and at www.hudexchange.info/coc._x000D_
_x000D_
</t>
  </si>
  <si>
    <t>Aug 08,2012</t>
  </si>
  <si>
    <t>https://beta.sam.gov/fal/15625a40a83ffcbd5d4b9362ccb0d1e1/view</t>
  </si>
  <si>
    <t xml:space="preserve">Rural Housing Stability Assistance Program </t>
  </si>
  <si>
    <t>{"list":[{"act":{"description":"Title IV – Housing Assistance, Subtitle D – Rural Housing Stability Assistance Program of the McKinney-Vento Homeless Assistance Act, as amended by the Homeless Emergency Assistance and Rapid Transition to Housing Act of 2009 (HEARTH Act). "},"authorizationTypes":{"USC":false,"act":true,"statute":false,"publicLaw":false,"executiveOrder":false}}]}</t>
  </si>
  <si>
    <t>The Rural Housing Stability Assistance Program (RHSP) is designed to provide assistance for rural counties to re-house or improve the housing situations of individuals and families who are homeless, at risk of homelessness, or in the worst housing situations, stabilize the housing of individuals and families who are at risk of becoming homeless, and improve the ability of the lowest-income residents to afford stable housing.</t>
  </si>
  <si>
    <t xml:space="preserve">Counties, that meet the definition of a rural county (a county that has no part of it within an area designated as a standard metropolitan statistical area by OMB; a county that is within an area designated as a metropolitan statistical area or considered as part of a metropolitan statistical area and at least 75 percent of its population is located on U.S. Census blocks classified as non-urban; a county that is located in a State that has population density of less than 30 persons per square mile [as reported in the most recent decennial census], and of which at least 1.25 percent of the total acreage of such State is under Federal jurisdiction, provided that no metropolitan city in such State is the sole beneficiary of the grant amounts awarded under this part.  A metropolitan city means a city that was classified as a metropolitan city under section 102(a) of the Housing and Community Development Act of 1974 (42 U.S.C. 5302(a)) for the fiscal year immediately preceding the fiscal year for which Emergency Solutions Grant program funds are made available. “Recipient” includes the District of Columbia.) local units of government authorized by the county and private non-profit organizations authorized by the county._x000D_
_x000D_
</t>
  </si>
  <si>
    <t>Individuals and families who are homeless, at risk of homelessness or are in a worst housing situation. Worst housing situation is defined as housing that has serious health and safety defects and at least one major system that has failed or is failing.</t>
  </si>
  <si>
    <t>{"description":"The list of counties eligible to apply for RHSP will be published in the Notice of Funding Availability.  Local units of government and private non-profit organizations applying on behalf of eligible counties, must provide a letter from the eligible county designating the entity is applying on their behalf.  Private nonprofit status is documented by submitting either (1) a copy of the Internal Revenue Service (IRS) ruling providing tax-exempt status under Section 501(c)(3) of the IRS Code; or (2) documentation showing that the entity is a certified United Way agency; or (3) a certification from a licensed CPA that no part of the next earnings of the organization inures to the benefit of any member, founder, contributor, or individual; that the organization has a voluntary board; that the organization practices nondiscrimination in the provision of assistance; that the organization has a functioning accounting system.  ","isApplicable":true}</t>
  </si>
  <si>
    <t>{"description":"The requirements of 24 CFR Part 85 applies to this program. One application package prescribing the specific information that applicants must submit is available. The standard application forms as furnished by HUD must be used for this program.  HUD will publish a list of counties eligible to apply for funds in a particular fiscal year.  Every county government submitting an application must include either an abbreviated consolidated plan or consolidated plan that is consistent with the proposed program activities.   Sections 491 (a) and 491 (m) of the Mc Kinney-Vento Act provide that funds awarded under this program are in lieu of grants awarded under subtitle C, which is the Continuum of Care (CoC) program, and that funds awarded to a county shall only be awarded under either the CoC program or the RHSP. This requirement is implemented by establishing that a county may apply for funds either under the CoC program or RHSP, but not both.\r\n\r\n"}</t>
  </si>
  <si>
    <t xml:space="preserve">HUD reviews applications, rates and ranks those meeting threshold requirements, and prepares a Grant Agreement for those applications selected. _x000D_
_x000D_
</t>
  </si>
  <si>
    <t xml:space="preserve">Processing of applications will take place in HUD Field Offices and at HUD Headquarters, and selection of successful applicants will take place at HUD Headquarters. HUD will make its final selections and obligate funds as soon as the applications can be processed. _x000D_
_x000D_
</t>
  </si>
  <si>
    <t xml:space="preserve">The appeal process will be outlined in the Notice of Funding Availability._x000D_
_x000D_
</t>
  </si>
  <si>
    <t>{"types":{"moe":false,"formula":true,"matching":true},"formula":{},"matching":{"requirementFlag":"voluntary","percent":"0","description":"(Formula):  Section 427(b)(2) of the McKinney-Vento Act establishes the PPRN formula which determines the needs of a geographic area.  PPRN is the dollar expression of the relative need assigned to metropolitan cities, urban counties, and all other counties determined by HUD in accordance with HUD’s regulations for the Continuum of Care program. The formula uses nationally available data, including the following factors as used in the CDBG formula and Emergency Solutions Grant (ESG) formula on poverty, housing overcrowding, population, age of housing, and growth lag.  To determine a rural county's PPRN, HUD will calculate the sum of the PPRN amount for the rural county as well as any metropolitan cities therein.  The cumulative PPRN amount for the rural county will be the basis for determining the maximum award amount for which the county may apply.\r\n\r\nMatching Requirements: There is a minimum of 25 percent cash or in-kind match on all eligible funding costs except leasing, data collection and administrative costs.  For in-kind match, the government-wide grant requirements of HUD’s regulations at 24 CFR 84.23 and CFR 85.24.  The 25 percent match requirement is calculated on the total grant amount. Recipients have the responsibility to ensure that the funds that the recipient uses to satisfy HUD's match requirements are not prohibited to be used for this purpose under any statute that may govern the matching funds.\r\n\r\n"}}</t>
  </si>
  <si>
    <t>{"awarded":"letter","description":"Length of grant term will be established in the Notice of Funding Availability.  Method of awarding/releasing assistance will be established in the Notice of Funding Availability. \r\n\r\n"}</t>
  </si>
  <si>
    <t>[{"code":"program","isSelected":true,"description":"Each recipient must keep any records and make any reports as specified by HUD within the timeframe required."},{"code":"cash","isSelected":false},{"code":"progress","isSelected":true,"description":"Progress reports are applicable.  "},{"code":"expenditure","isSelected":true,"description":"Expenditure reports are applicable. "},{"code":"performanceMonitoring","isSelected":false}]</t>
  </si>
  <si>
    <t>{"isApplicable":true,"description":"The financial management systems used by governmental entities that are recipients under this program must provide for audits in accordance with 24 CFR 85. Private nonprofit entity recipients are subject to the audit requirements of 24 CFR 84. Both 24 CFR Part 84 and 85 stipulate that grant recipients and their subgrantees provide audits in accordance with OMB Circular No. A-133. HUD may perform further and additional audits as it finds necessary or appropriate. \r\n\r\n"}</t>
  </si>
  <si>
    <t xml:space="preserve">Each recipient must agree to participate in an evaluation of the program, and to keep any records and make any reports that HUD may require for the purpose of reporting to Congress on the cost of the program and the social, financial, and other advantages of supportive housing components as a means of assisting homeless persons. _x000D_
_x000D_
</t>
  </si>
  <si>
    <t>{"list":[{"fiscalYear":2017,"description":"No Current Data Available"},{"fiscalYear":2016,"description":"No Current Data Available No Current Data Available"},{"fiscalYear":2018,"description":"No Current Data Available "}],"isApplicable":true}</t>
  </si>
  <si>
    <t xml:space="preserve">TBD published in the Federal Register. Other program information is available on the HUD Homelessness Resource Exchange at www.hudexhange.info/rural._x000D_
_x000D_
</t>
  </si>
  <si>
    <t>Karen M. DeBlasio;U.S. Department of Housing and Urban Development; Community Planning and Development; Office of Special Needs Assistance Programs, 451 7th Street, SW, Room 7260, Washington, DC  20410, Washington, DC 20410 Email:&lt; a href='mailto:Karen.M.DeBlasio@hud.gov'&gt;Karen.M.DeBlasio@hud.gov&lt;/a&gt;Phone: 202-402-4773;</t>
  </si>
  <si>
    <t>http://www.hudexchange.info/rural</t>
  </si>
  <si>
    <t xml:space="preserve">14.231 Emergency Solutions Grant Program; </t>
  </si>
  <si>
    <t xml:space="preserve">Criteria for selecting applications for assistance are defined in a Notice of Funding Availability in the Federal Register. _x000D_
_x000D_
</t>
  </si>
  <si>
    <t>Sep 22,2012</t>
  </si>
  <si>
    <t>https://beta.sam.gov/fal/7c116e4e6c7343718b267814ab0e4fc8/view</t>
  </si>
  <si>
    <t>Hurricane Sandy Community Development Block Grant Disaster Recovery Grants (CDBG-DR)</t>
  </si>
  <si>
    <t>Community Development Block Grant Disaster Recovery program for Hurricane Sandy and other qualifying disasters occurring in 2011, 2012 and 2013</t>
  </si>
  <si>
    <t>{"list":[{"act":{"description":"Disaster Relief Appropriations Act, 2013 Public Law 113.2"},"publicLaw":{"congressCode":"113","number":"2"},"authorizationTypes":{"USC":false,"act":true,"statute":false,"publicLaw":true,"executiveOrder":false}}]}</t>
  </si>
  <si>
    <t xml:space="preserve">The overall CDBG program objective is to develop viable urban communities, by providing decent housing and a suitable living environment, and by expanding economic opportunities, principally for persons of low and moderate income. CDBG DR program funds appropriated by P.L. 113-2 are for necessary expenses related to disaster relief, long-term recovery, restoration of infrastructure and housing, and economic revitalization in the most impacted and distressed areas resulting from a major disaster declaration due to Hurricane Sandy and other eligible events in calendar years 2011, 2012, and 2013._x000D_
_x000D_
</t>
  </si>
  <si>
    <t>CDBG Disaster Recovery funds are made available to States and units of general local governments designated by the President of the United States as disaster areas. These communities must have significant unmet recovery needs and the capacity to carry out a disaster recovery program (usually these are governments that already receive HOME or Community Development Block Grant allocations). Grantees may use CDBG Disaster Recovery funds for recovery efforts involving housing, economic development, infrastructure and prevention of further damage to affected areas. However, CDBG DR funds may not be used for activities reimbursable by or for which funds are made available by the Federal Emergency Management Agency or the Army Corps of Engineers.</t>
  </si>
  <si>
    <t>The principal beneficiaries of CDBG DR funds are low- and moderate-income persons (generally defined as a member of a family having an income equal to or less than the Section 8 low income limit established by HUD) in communities that have experienced a disaster event. At least 50 percent of each grantee's CDBG-DR grant award must be used for activities that benefit low- and moderate-income (LMI) persons. These can be either activities in which all or the majority of people who benefit have low or moderate incomes or activities that benefit an area or service group in which at least 51 percent of the populous are of low- and moderate-income. Grantees must meet the 50 percent LMI expenditure requirement unless a waiver has been requested by the grantee and approved by HUD.</t>
  </si>
  <si>
    <t>{"description":"Recipients must certify they will meet program requirements and applicable federal requirements. 2 CFR 225, Cost Principles for State, Local, and Indian Tribal Governments (previously OMB Circular A-87) applies to this program. 2 CFR 200, Subpart E - Cost Principles applies to this program. ","isApplicable":true}</t>
  </si>
  <si>
    <t>{"environmentalImpact":{"reports":[{"isSelected":true,"reportCode":"assessment"},{"isSelected":true,"reportCode":"otherRequired"}]},"description":"As a condition of making any grant under this appropriation, the Secretary is required to certify in advance that grantees have in place proficient financial controls and procurement processes and have established adequate procedures to prevent any duplication of benefits as defined by section 312 of the Robert T. Stafford Disaster Relief and Emergency Assistance Act (42 U.S.C. 5155), to ensure timely expenditure of funds, to maintain comprehensive websites regarding all disaster recovery activities assisted with these funds, and to detect and prevent waste, fraud, and abuse of funds. An environmental impact assessment is required for this program. This program is excluded from coverage under E.O. 12372."}</t>
  </si>
  <si>
    <t>{"description":"2 CFR 200, Uniform Administrative Requirements, Cost Principles, and Audit Requirements for Federal Awards applies to this program. Recipients submit an Action Plan for Disaster Recovery, SF Form 424, and certifications to HUD. In the Action Plan for Disaster Recovery, grantees must describe uses and activities that are authorized under Title I of the Housing and Community Development Act of 1974 (42 U.S.C. 5301 et seq.) (HCD Act) or allowed by a waiver or alternative requirement published in the federal register notice covering the grant funds and also respond to a disaster-related impact. HUD reviews grantee Action Plans within 45 days of receipt and approves the Plan according to criteria identified in the federal register notice covering the grant funds."}</t>
  </si>
  <si>
    <t>P.L. 113-2 provides that funds shall be awarded directly to a State or unit of general local government (UGLG) at the discretion of the Secretary. To comply with statutory direction that funds be used for disaster-related expenses in the most impacted and distressed areas, the Department computed direct allocations to eligible grantees totaling $14,181,892,000 based on the best available data that cover all the eligible affected areas. States and local governments receiving a CDBG DR allocation may carry out programs and/or activities directly or through subrecipients, including local governments, governmental agencies, and non-profit entities. The remaining $999,108,000 appropriated under P.L 113-2 has been awarded to eligible grantees based on a competition and is allocated under a separate CFDA number (14.272).</t>
  </si>
  <si>
    <t xml:space="preserve">After a grantee receives an allocation under a published Federal Register notice, it must submit an initial Action Plan for Disaster Recovery within a time frame specified in the specific applicable Federal Register Notice._x000D_
_x000D_
</t>
  </si>
  <si>
    <t>Administrative appeals process followed if grant funds are withheld or reduced, or repayment proposed for non-compliance or non-performance.</t>
  </si>
  <si>
    <t>{"types":{"moe":false,"formula":true,"matching":false},"formula":{"title":"24","chapter":"570","part":"","subPart":"","publicLaw":"","description":"24"},"matching":{"description":""},"moe":{"description":""}}</t>
  </si>
  <si>
    <t>{"awarded":"letter","description":"To ensure the timely expenditure of funds, section 904(c) under Title IX of P.L. 113-2 that all funds be expended within two years of the date HUD obligates funds to a grantee (funds are obligated to a grantee upon HUD’s signing of the grantee’s CDBG DR grant agreement). Action Plans must demonstrate how funds will be fully expended within two years of obligation. For any funds that the grantee believes will not be expended by the deadline, the grantee may request an extension of the two-year expenditure deadline by submitting an Expenditure Extension Request consisting of a completed template and cover letter  justifying why it is necessary to extend the deadline for a specific portion of funds. Extension requests submitted less than sixty days prior to the scheduled expenditure deadline must include a letter signed by the chief elected official of the grantee agency. Additionally, P.L. 113-2 requires that HUD obligate all funds provided under Chapter 9, Community Development Fund, not later than September 30, 2017. Method of awarding/releasing assistance: by letter of credit."}</t>
  </si>
  <si>
    <t>[{"code":"program","isSelected":true,"description":"HUD requires grantees to enter information in HUD’s Disaster Recovery Grant Reporting (DRGR) system in sufficient detail to permit the Department’s review of grantee performance. No cash reports are required. \r\n"},{"code":"cash","isSelected":false,"description":""},{"code":"progress","isSelected":true,"description":"Each grantee must submit a Quarterly Performance Report (QPR) through the DRGR system not later than 30 days following the end of each calendar quarter. Quarterly reports include information on obligations, expenditures, drawdowns, and accomplishments for all grantee activities. HUD reviews these quarterly reports to assess grantee compliance and performance."},{"code":"expenditure","isSelected":true,"description":"The Quarterly Performance Report (QPR), submitted by grantees on a quarterly basis through HUD's Disaster Recovery Grant Reporting (DRGR) system includes information on expenditures for all their activities. "},{"code":"performanceMonitoring","isSelected":true,"description":"The Department performs regular performance monitoring of grantees both remotely and through on-site reviews. The Department determines on-site monitoring priorities based on a risk-analysis of the grantees’ portfolio of activities or known high-risk areas. For all headquarter-held grants under this appropriation, HUD conducts at least two on-site monitoring reviews each year.\r\nThe Office of Community Planning and Development’s CPD Notice CPD-12-02, ‘Implementing risk Analysis for Monitoring Community Planning and Development Grant Programs’ describes the Department’s risk analysis process. Monitoring exhibits can be found in Chapter 6 of HUD’s Community Planning and Development (CPD) Grantee Monitoring Handbook."}]</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</si>
  <si>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The auditee may elect to have a program-specific audit conducted under certain limited circumstances. CDBG DR grantees shall make reviews and audits, including onsite reviews of any subrecipients, designated public agencies, and UGLGs, as may be necessary or appropriate to meet the requirements of 42 U.S.C. 5304(e)(2), as amended, and as modified by the federal notice covering grant funds. Additionally, grantees must have an internal audit function in place for the detection of fraud, waste, and abuse where the responsible audit staff report independently to the chief officer or board of the organization designated to administer the CDBG DR award."}</t>
  </si>
  <si>
    <t>Grantees must maintain records with regard to eligibility, national objectives, financial management, citizen participation, relocation, other resources, acquisition, housing assistance to dwelling units and households, equal opportunity, environmental impact, labor standards and other requirements set forth in the program regulations. Records shall be retained for a period of three years from closeout of the grant, except as otherwise prescribed in the regulations.</t>
  </si>
  <si>
    <t>(Formula Grants) FY 17$5,424,129,914.00; FY 18 est $0.00; FY 19 est $0.00; FY 16$8,757,761,836.00; - These funds represent obligations to the thirty four (34) currently identified state and local government grantees during each of the named fiscal years for disaster recovery from Hurricane Sandy and other federally declared disasters that occurred in 2011, 2012, and 2013. All funds were obligated to grantees by the Sept. 30, 2017 obligation deadline for the appropriation.</t>
  </si>
  <si>
    <t xml:space="preserve">From low of $5,061,000 obligated to the State of Texas under the 2011 disaster recovery program area to a high of $4,416,882,000 obligated to the State of New York under the Hurricane Sandy recovery program area.  </t>
  </si>
  <si>
    <t>{"list":[{"fiscalYear":2016,"description":"Through July 1, 2016, thirty four (34) CDBG DR grants totaling $14,181,892,000 have been allocated to local governments and states impacted by Hurricane Sandy and other qualifying events occurring in 2011, 2012, and 2013. Of those funds, HUD has obligated $8,132,569,820 (57% of the allocation) and grantees have drawn $5,612,368,443 (69% of the obligated amount) toward their recovery efforts. HUD projects an additional $500,000,000 will be obligated by September 30, 2016. Through the end of FY2016, CDBG DR grants totaling $14,181,892,000 had been allocated to local governments and state impacted by Hurricane Sandy and other qualifying events occurring in 2011, 2012, and 2013. Of those funds, HUD had obligated $8,757,761,836 (61.8% of the allocation) and grantees had drawn $6,080,472,357 (69.4% of the obligated amount) toward their recovery efforts."},{"fiscalYear":2017,"description":"By the end of the 2017 fiscal year, the entire appropriation ($14,181,892,000) had been fully obligated to the thirty four (34) CDBG DR grantees. Between October 1, 2016 and September 30, 2017 the grantees drew $2,091,950,652. Total expenditures through the end of the fiscal year were $8,172,423,009 (57.63% of the appropriation)."},{"fiscalYear":2018,"description":"As of August 31, 2018 grantees had drawn a total of $9,839,687,194.  HUD estimates total 2018 fiscal expenditures to be approximately $1.8 billion, which will bring the total amount drawn through September 30, 2018 up to nearly $10 billion (70.5% of the total appropriation)."},{"fiscalYear":2019,"description":"Grantees are expected to continue expending grant funds toward their disaster recovery during Fiscal Year 2019. At the beginning of the fiscal year, HUD expects there to be a remaining balance of approximately $4.2 billion in grant funds.  HUD anticipates grantees to expend approximately $2 billion during the 2019 fiscal year, a 10% increase over the prior year."}],"isApplicable":true}</t>
  </si>
  <si>
    <t>Administrative Regulations for Community Development Block Grants, 24 CFR 570 and the following Federal Register notices:78 FR 14329, 78 FR 23578, 78 FR 46999, 78 FR 69104, 78 FR 17173, 78 FR 32262,78 FR76154, 78 FR 31964, 79 FR 40133, 79 FR 60490, 79 FR 62182, 80 FR 1039, 80 FR 17772, 80 FR 26942, 80 FR 51589, 80 FR 72102, 81 FR 7567, 81 36557, 81 FR 54114, 82 FR 9753, 82 FR36812, 82 FR 61320.</t>
  </si>
  <si>
    <t>{"flag":"appendix","description":"None. Contact appropriate HUD Field Office listed in Appendix IV of the Catalog."}</t>
  </si>
  <si>
    <t>Phyllis J. Foulds451 7th Street SW, Room 7272_x000D_
, Washington, DC 20410 Email:&lt; a href='mailto:phyllis.j.foulds@hud.gov'&gt;phyllis.j.foulds@hud.gov&lt;/a&gt;Phone: 817-978-5948;</t>
  </si>
  <si>
    <t>http://portal.hud.gov/hudportal/HUD?src=/program_offices/comm_planning/communitydevelopment/programs/drsi</t>
  </si>
  <si>
    <t xml:space="preserve">14.272 National Disaster Resilience Competition; 14.228 Community Development Block Grants/State's program and Non-Entitlement Grants in Hawaii; 14.225 Community Development Block Grants/Special Purpose Grants/Insular Areas; 14.218 Community Development Block Grants/Entitlement Grants; </t>
  </si>
  <si>
    <t>Aug 31,2013</t>
  </si>
  <si>
    <t>https://beta.sam.gov/fal/ccc5965292ae4663a6bf0f2b96250c98/view</t>
  </si>
  <si>
    <t>AEDI’s goal is to increase access to capital for business lending and development in the chronically under-served and under-capitalized Appalachian region. Specifically, it will provide direct investment and technical assistance to community development lending and investing institutions in areas of the Appalachian Region that suffer from a lack of capacity to support business development. The AEDI will coordinate with ARC’s economic development programs such as the ACC intermediary to identify areas within the Appalachian Region that are most in need of lending and investment capacity. The AEDI will provide funding and assistance to local rural non-profit organizations that will increase the capital and support available to businesses in under-served communities and enhance the effectiveness of economic development programs for these areas.</t>
  </si>
  <si>
    <t>Applicants that are eligible to participate in this initiative are State community and/or economic development agencies that apply on behalf of local rural nonprofit organizations in the Appalachia Region. Applicants may serve markets other than Appalachia residents and communities, using other sources of financing.</t>
  </si>
  <si>
    <t xml:space="preserve">Eligible target markets for use of AEDI funds include geographic areas and/or populations, as described below.  _x000D_
_x000D_
Geographic areas include the 420 counties in 13 states that make up the Appalachia Region, as defined by the Appalachian Regional Commission. Appalachian Regional Commission (ARC) is a federal-state partnership working to stimulate economic development. The ARC is composed of the governors of the 13 Appalachian states and a federal co-chair, who is appointed by the president. Local participation is provided through multi-county local development districts. The thirteen states that are included in the region are: Alabama, Georgia, Kentucky, Maryland, Mississippi, New York, North Carolina, Ohio, Pennsylvania, South Carolina, Tennessee, West Virginia, and Virginia. </t>
  </si>
  <si>
    <t>{"description":"The AEDI Competition has been completed according  to application procedures and instructions included in the FY2014 AEDI NOFA and the FY2014 General Section."}</t>
  </si>
  <si>
    <t>HUD will review eligible submitted applications and  determine application scores.  Once rating scores are assigned, rated applications well be listed in ranked order.  HUD will send written notifications to both successful and unsuccessful applicants.  After award, grantees will submit their action plan and budget into HUD's web based system prior to approval to draw down.  Applicants will be given the opportunity to amend their budget according to the grant award, in the event HUD awards less than the requested amount prior to entering into the grant agreement.  HUD will approve the action plan(s) or notify the grantee of matters that need to be addressed prior approval.</t>
  </si>
  <si>
    <t xml:space="preserve">The AEDI Competition has been completed and awards were announced March 30, 2015.  _x000D_
</t>
  </si>
  <si>
    <t>{"awarded":"letter","description":"Awards will be made available for a period of 36 months from the date of execution of the grant agreement."}</t>
  </si>
  <si>
    <t>[{"code":"program","isSelected":true,"description":"Grantees are required to report to HUD, as specified in the grant agreement.  Performance reports shall include reports on both performance and financial progress under action plans and shall include reports on the commitment and expenditure of leveraging resources utilized through the end of the reporting period. Through the end of the reporting period.  Reports shall conform to the reporting requirements of the 24CFR part 84 CFR part 85."},{"code":"cash","isSelected":true,"description":"Information on reporting requirements and procedures was made available in Notice of Funds Availability published in FY2014. "},{"code":"progress","isSelected":true,"description":"Information on reporting requirements and procedures was made available in Notice of Funds Availability published in FY2014. "},{"code":"expenditure","isSelected":true,"description":"Information on reporting requirements and procedures was made available in the Notice of Funds Availability published in FY2014. "},{"code":"performanceMonitoring","isSelected":true,"description":"Information on reporting requirements and procedures was made available in the Notice of Funds Availability published in FY2014. "}]</t>
  </si>
  <si>
    <t>Applicants must maintain records to satisfy the reporting requirements listed above and in the FY2014 AEDI NOFA.</t>
  </si>
  <si>
    <t>(Project Grants) FY 17 est $0.00; FY 16$0.00; FY 18 est $0.00; - This is a one time program using recaptured money from the RHED program.</t>
  </si>
  <si>
    <t>{"list":[{"fiscalYear":2016,"description":"No budget funds  are projected for FY2016. No budget funds were received in FY2016."}],"isApplicable":false}</t>
  </si>
  <si>
    <t>Information on specific regulations and guidelines were made available in Notice of Funds Availability published the FY2014.</t>
  </si>
  <si>
    <t>Thann YoungOffice of Rural Housing and Economic Development_x000D_
U.S. Department of Housing and Urban Development_x000D_
451 7th Street SW, Room 7137_x000D_
, Washington DC, DC 20410 Email:&lt; a href='mailto:thann.young@hud.gov'&gt;thann.young@hud.gov&lt;/a&gt;Phone: 1-877-787-2526;</t>
  </si>
  <si>
    <t>Information on application review and selection criteria was made available in the Notice of Funds Availability published in the FY2014.</t>
  </si>
  <si>
    <t>Sep 06,2013</t>
  </si>
  <si>
    <t>https://beta.sam.gov/fal/50407c2a53cc4c319338f638f8b308e5/view</t>
  </si>
  <si>
    <t>Delta Community Capital Initiative</t>
  </si>
  <si>
    <t>DCCI</t>
  </si>
  <si>
    <t xml:space="preserve">DCCI’s goal is to increase access to capital for business lending and development in the chronically under-served and under-capitalized Lower Mississippi Delta Region. Specifically, it will provide direct investment and technical assistance to community development lending and investing institutions so that funding opportunities will be more effective and economic development services will expand to the under-served residents of Lower Mississippi Delta Region. DCCI will focus on helping local financial institutions improve their capacity to raise capital, and to lend and invest in local communities. Strengthening local community development lenders and investors will also widen the channels through which larger private institutions and federal agencies can reach small business owners and entrepreneurs who need their support. </t>
  </si>
  <si>
    <t>Applicants that are eligible to participate in this initiative are community development lenders and investors, which may be local rural non-profit organizations or federally recognized tribes. Applicants do not need to be certified as Community Development Financial Institutions by the CDFI Fund at the time of application. If applicants propose to become certified as a CDFI, they should lay out milestones and time frames toward the CDFI certification process in their application. Applicants may serve other markets than Delta residents and communities, using other sources of financing.</t>
  </si>
  <si>
    <t xml:space="preserve">Eligible target markets for use of DCCI funds include businesses owned by or serving low income residents of the Lower Mississippi Delta Region.  The Delta region includes the 252 counties and parishes in eight states that make up the Lower Mississippi Delta Region, as defined by the Delta Regional Authority. The Delta Regional Authority (DRA) is a federal-state partnership working to stimulate economic development and governed by the Delta Regional Authority Board, comprised of the Federal Co-Chairman, appointed by the President and confirmed by the U.S. Senate, and the governors of the eight states. The eight states that are included in the region are: Alabama, Arkansas, Illinois, Kentucky, Louisiana, Mississippi, Missouri, and Tennessee. </t>
  </si>
  <si>
    <t>{"description":"The Appalachia Economic Development Initiative has been completed and awards were made March 30, 2015.  Application procedures information was made available in the Notice of Funds Availability published in fiscal year 2014. "}</t>
  </si>
  <si>
    <t xml:space="preserve">Award procedures information was made available in the Notice of Funds Availability published in fiscal year 2014. </t>
  </si>
  <si>
    <t>.</t>
  </si>
  <si>
    <t>[{"code":"program","isSelected":true,"description":"Information regarding reporting requirements and procedures was made available in the Notice of Funds Availability published in fiscal year 2014. "},{"code":"cash","isSelected":true,"description":"Information regarding reporting requirements and procedures was made available in the Notice of Funds Availability published in fiscal year 2014. "},{"code":"progress","isSelected":true,"description":"Information regarding reporting requirements and procedures was made available in the Notice of Funds Availability published in fiscal year 2014. "},{"code":"expenditure","isSelected":true,"description":"Information regarding expenditure reporting requirements and procedures was made available in the Notice of Funds Availability published in  fiscal year 2014. "},{"code":"performanceMonitoring","isSelected":true,"description":"Information regarding reporting requirements and procedures was made available in the Notice of Funds Availability published in fiscal year 2014. "}]</t>
  </si>
  <si>
    <t>Information regarding record keeping requirements and procedures was made available in the Notice of Funds Availability published in fiscal year 2014. Applicants must maintain records to satisfy the reporting requirements listed above and in the BCCI NOFA.</t>
  </si>
  <si>
    <t xml:space="preserve">(Project Grants) FY 17 est $0.00; FY 16$0.00; FY 18 est $0.00; - This is a one time program using recaptured money from the RHED program. </t>
  </si>
  <si>
    <t>Original projection was  $1,000,000.   Actual amount of funds made available was $1,478,040.</t>
  </si>
  <si>
    <t>Information regarding specific regulations and guidelines was made available in the Notice of Funds Availability published in fiscal year 2014.</t>
  </si>
  <si>
    <t>Information regarding the application review and selection criteria is available in the Notice of Funds Availability, which was published in fiscal year 2014.</t>
  </si>
  <si>
    <t>https://beta.sam.gov/fal/07bbfe5bd7a14136be7e3b15c43a6de5/view</t>
  </si>
  <si>
    <t>National Disaster Resilience Competition</t>
  </si>
  <si>
    <t>Community Development Block Grant P. L. 113-2</t>
  </si>
  <si>
    <t>{"list":[{"act":{"description":"Disaster Relief Appropriations Act, 2013 Public Law 113-2."},"publicLaw":{"congressCode":"113","number":"2"},"authorizationTypes":{"USC":false,"act":true,"statute":false,"publicLaw":true,"executiveOrder":false}}]}</t>
  </si>
  <si>
    <t>The overall CDBG program objective is to develop viable urban communities, by providing decent housing and a suitable living environment, and by expanding economic opportunities, principally for persons of low and moderate income. The National Resilient Disaster Competition program funds appropriated by P.L. 113-2 are available for resilient recovery projects and necessary expenses related to disaster relief, long-term recovery, restoration of infrastructure and housing, and economic revitalization in the most impacted and distressed areas resulting from a major disaster declared pursuant to the due to Hurricane Sandy and other eligible events in calendar years 2011, 2012, and 2013.</t>
  </si>
  <si>
    <t xml:space="preserve">CDBG DR competitive funds are made available to States and units of general local governments designated by the President of the United States as disaster areas. These communities must have significant unmet recovery needs and the capacity to carry out a disaster recovery program (usually these are governments that already receive HOME or Community Development Block Grant allocations). Grantees may use CDBG Disaster Recovery funds for recovery efforts involving housing, economic development, infrastructure and prevention of further damage to affected areas.  However, CDBG DR funds may not be used for activities reimbursable by or for which funds are made available by the Federal Emergency Management Agency or the Army Corps of Engineers. </t>
  </si>
  <si>
    <t>The principal beneficiaries of CDBG DR funds are low- and moderate-income persons (generally defined as a member of a family having an income equal to or less than the Section 8 low income limit established by HUD) in communities that have experienced a disaster event. Generally, grantees must use at least half of Disaster Recovery funds for activities that principally benefit low-and moderate-income persons. These can be either activities in which all or the majority of people who benefit have low or moderate incomes or activities that benefit an area or service group in which at least 51 percent of the populous are of low- and moderate-income. HUD can only waive this requirement on a showing of “compelling need."</t>
  </si>
  <si>
    <t>{"description":"Recipients must certify they will meet program requirements and applicable federal requirements.","isApplicable":true}</t>
  </si>
  <si>
    <t>{"environmentalImpact":{"reports":[{"isSelected":false,"reportCode":"statement"},{"isSelected":true,"reportCode":"assessment"},{"isSelected":false,"reportCode":"ExecutiveOrder12372"},{"isSelected":true,"reportCode":"otherRequired"}]},"description":"As a condition of making any grant under this appropriation, the Secretary is required to certify in advance that grantees have in place proficient financial controls and procurement processes and have established adequate procedures to prevent any duplication of benefits as defined by section 312 of the Robert T. Stafford Disaster Relief and Emergency Assistance Act (42 U.S.C. 5155), to ensure timely expenditure of funds, to maintain comprehensive websites regarding all disaster recovery activities assisted with these funds, and to detect and prevent waste, fraud, and abuse of funds. \r\n"}</t>
  </si>
  <si>
    <t>{"description":"Recipients submit a comprehensive application to be considered for funding, SF Form 424, and certifications to HUD. The Application must meet the criteria of the NOFA and must identify the proposed use(s) of the grantee’s allocation, including criteria for eligibility, and how the uses address long-term recovery needs. Application for CDBG-RDR waiver and alternative requirement. The requirements for CDBG actions plans, located at 42 U.S.C. 12705(a)(2), 42 U.S.C. 5304(a)(1), 42 U.S.C. 5304(m), 42 U.S.C. 5306(d)(2)(C)(iii), 24 CFR 91.220, and 91.320 are waived for funds provided under the Appropriations Act. Instead, each grantee must submit to HUD an Application for CDBG-RDR. During the course of the grant, HUD will monitor the grantee’s actions and use of funds for consistency with the application, and meeting the performance and timeliness objectives therein and in this Attachment A. Per the Appropriations Act, and in addition to the requirements at 24 CFR 91.500, the Secretary may disapprove an amendment to an application if it is determined that the amended application does not satisfy all of the required elements identified in this NOFA. "}</t>
  </si>
  <si>
    <t>See NOFA or contact the headquarters office.</t>
  </si>
  <si>
    <t>{"types":{"moe":false,"formula":true,"matching":false},"formula":{"title":"24","chapter":"V","part":"570","subPart":"","publicLaw":"","description":""},"matching":{"description":""},"moe":{"description":""}}</t>
  </si>
  <si>
    <t>{"awarded":"letter","description":"To ensure the timely expenditure of funds, section 904(c) under Title IX of P.L. 113-2 requires that all funds be expended within two years of the date HUD obligates funds to a grantee (funds are obligated to a grantee upon HUD’s signing of the grantee’s CDBG–DR grant agreement). Action Plans must demonstrate how funds will be fully expended within two years of obligation. For any funds that the grantee believes will not be expended by the deadline, it must submit a letter to HUD justifying why it is necessary to extend the deadline for a specific portion of funds. Additionally, P.L. 113-2 requires that HUD obligate all funds provided under Chapter 9, Community Development Fund, not later than September 30, 2017. However, NDR grantees have requested extensions of the expenditure deadline up until September 30, 2022. Those expenditure extensions will be published in a subsequent expenditure Federal Register notice."}</t>
  </si>
  <si>
    <t>[{"code":"program","isSelected":true,"description":"HUD requires grantees to enter information in HUD’s Disaster Recovery Grant Reporting (DRGR) system in sufficient detail to permit the Department’s review of grantee performance on a quarterly basis through a Quarterly Performance Report (QPR). HUD reviews these quarterly reports to assess grantee compliance and performance. Quarterly reports include information on obligation, expenditures, leveraging, drawdowns, and accomplishments for all grantee activities. Each grantee must submit a QPR through the DRGR system no later than 30 days following the end of each calendar quarter."},{"code":"cash","isSelected":false,"description":""},{"code":"progress","isSelected":true,"description":"The Quarterly Performance Report (QPR), submitted by grantees on a quarterly basis through HUD's Disaster Recovery Grant Reporting (DRGR) system include information on expenditures for all their activities."},{"code":"expenditure","isSelected":true,"description":"The Quarterly Performance Report (QPR), submitted by grantees on a quarterly basis through HUD's Disaster Recovery Grant Reporting (DRGR) system include information on expenditures for all their activities."},{"code":"performanceMonitoring","isSelected":true,"description":"The Department performs regular performance monitoring of grantees both remotely and through annual on-site reviews. The Department determines on-site monitoring priorities based on a risk-analysis of the grantees’ portfolio of activities or known high-risk areas. For all Headquarters-held grants under this appropriation, HUD staff will conduct at least one annual on-site monitoring review.  \r\n\r\nThe Office of Community Planning and Development's CPD Notice CPD -12-02, 'Implementing Risk Analyses for Monitoring Community Planning and  Development Grant Programs' describes the Department's risk analysis process. Monitoring exhibits can be found in Chapter 6 of HUD's Community Planning and Development (CPD) Grantee Monitoring Handbook.\r\n"}]</t>
  </si>
  <si>
    <t>{"isApplicable":true,"description":"The auditee may elect to have a program-specific audit conducted under certain limited circumstances. CDBG DR grantees shall make reviews and audits, including onsite reviews of any subrecipients, designated public agencies, and UGLGs, as may be necessary or appropriate to meet the requirements of 42 U.S.C. 5304(e)(2), as amended, and as modified by the federal notice covering grant funds. Additionally, grantees must have an internal audit function in place for the detection of fraud, waste, and abuse where the responsible audit staff report independently to the chief officer or board of the organization designated to administer the CDBG–DR award."}</t>
  </si>
  <si>
    <t>Grantees must maintain records with regard to eligibility, national objectives, financial management, citizen participation, relocation, other resources, acquisition, housing assistance to dwelling units and households, equal opportunity, environmental impact, labor standards and other requirements set forth in the program regulations. Records shall be retained for a period of four years after submission of the report in which the activity is reported as completed, except as otherwise prescribed in the regulations.</t>
  </si>
  <si>
    <t>(Project Grants (Discretionary)) FY 17$791,723,730.00; FY 18 est $0.00; FY 19 est $0.00; FY 16$207,384,270.00; - California	$70,359,459_x000D_
Connecticut	$54,277,359_x000D_
Iowa	$96,887,177_x000D_
Louisiana	$92,629,249_x000D_
Minot, ND	$74,340,770_x000D_
New Jersey	$15,000,000_x000D_
New Orleans, LA	$141,260,569_x000D_
New York City, NY	$176,000,000_x000D_
New York State	$35,800,000_x000D_
Shelby County, TN	$60,445,163_x000D_
Springfield, MA	$17,056,880_x000D_
Tennessee	$44,502,374_x000D_
Virginia	$120,549,000_x000D_
TOTAL	$999,108,000</t>
  </si>
  <si>
    <t>Thirteen (13) grants were awarded.  The smallest award amount was $15 million (New Jersey) and the largest was $176 million (New York City).  The average award amount was $76.8 million.</t>
  </si>
  <si>
    <t>See NOFA or contact headquarters. Administrative Regulations for Community Development Block Grants, 24 CFR 570 and the following Federal Register notices: 78 FR 14329, 78 FR 32262, 78 FR 23578, and 81 FR 54114.</t>
  </si>
  <si>
    <t>{"flag":"none","description":"Contact appropriate HUD Field Office listed in Appendix IV of the Catalog"}</t>
  </si>
  <si>
    <t>Phyllis Foulds801 Cherry Street, Suite 2800, Fort Worth, TX 76102 Email:&lt; a href='mailto:phyllis.j.foulds@hud.gov'&gt;phyllis.j.foulds@hud.gov&lt;/a&gt;Phone: 817-978-5948;</t>
  </si>
  <si>
    <t>https://www.hudexchange.info/programs/cdbg-dr/resilient-recovery/</t>
  </si>
  <si>
    <t xml:space="preserve">14.269 Hurricane Sandy Community Development Block Grant Disaster Recovery Grants (CDBG-DR); </t>
  </si>
  <si>
    <t>See NOFA</t>
  </si>
  <si>
    <t>Aug 01,2014</t>
  </si>
  <si>
    <t>https://beta.sam.gov/fal/83c5425df6b346ff8d9db75736a6986d/view</t>
  </si>
  <si>
    <t>Pay for Success Permanent Supportive Housing Demonstration</t>
  </si>
  <si>
    <t>Pay for Success Demonstration</t>
  </si>
  <si>
    <t>{"list":[{"act":{"description":"Consolidated Appropriations Act, 2014"},"publicLaw":{"congressCode":"113","number":"76"},"authorizationTypes":{"USC":false,"act":true,"statute":false,"publicLaw":true,"executiveOrder":false}},{"act":{"description":"Consolidated and Further Continuing Appropriations Act, 2015"},"publicLaw":{"congressCode":"113","number":"235"},"authorizationTypes":{"USC":false,"act":true,"statute":false,"publicLaw":true,"executiveOrder":false}}]}</t>
  </si>
  <si>
    <t>The purpose of the Department of Justice's (DOJ's) and Department of Housing and Urban Development's (HUD's) PFS Demonstration is to strengthen communities’ ability to prevent and end homelessness and reduce avoidable incarceration by increasing the provision of Permanent Supportive Housing (PSH), a proven evidenced-based practice. The PFS Demonstration is an opportunity to equip communities with a new financing mechanism for funding PSH projects that will prevent returns to homelessness and reduce recidivism among the reentry population. The PFS Demonstration is also a valuable opportunity to test ways of achieving greater cost efficiency and effectiveness in providing homelessness assistance while expanding communities’ access to available funding for PSH.</t>
  </si>
  <si>
    <t>The grantee will use grant funds for assessing the feasibility of a PFS project and/or structuring PFS operations, including: partnership building, capital-raising activities, program design for the target population at the Demonstration Site, managing contracts with service providers, making Success Payments on behalf of the government entity, and managing third-party evaluators.  Intermediaries may carry out all activities directly and/or subaward funds to subrecipients or procure the services of contractors to carry out PFS activities.</t>
  </si>
  <si>
    <t>See program's Notice of Funding Availability</t>
  </si>
  <si>
    <t>{"description":"Various records and forms are required for applicants. Applicants should review the Notice of Funding Availability for specific requirements.","isApplicable":true}</t>
  </si>
  <si>
    <t>{"environmentalImpact":{"reports":[{"isSelected":false,"reportCode":"statement"},{"isSelected":true,"reportCode":"assessment"},{"isSelected":false,"reportCode":"ExecutiveOrder12372"},{"isSelected":true,"reportCode":"otherRequired"}]},"description":"Applicants are required to obtain a Letter of Interest from the applicable local governmental entity."}</t>
  </si>
  <si>
    <t>{"description":"See PFS Demonstration Notice of Funding Availability for more information about application submission procedures. "}</t>
  </si>
  <si>
    <t xml:space="preserve">See PFS Demonstration Notice of Funding Availability for more information about application submission procedures. </t>
  </si>
  <si>
    <t>{"flag":"yes","list":[{"start":"2016-02-12"}]}</t>
  </si>
  <si>
    <t>DOJ and HUD announced awardee information on June 24, 2016.</t>
  </si>
  <si>
    <t>See PFS Demonstration NOFA.</t>
  </si>
  <si>
    <t>{"awarded":"letter","description":"The duration of the period of performance will vary depending on the eligible activities for which the grantee is awarded. Generally, HUD expects that Feasibility Analyses will require up to 12 months to complete, Transaction Structuring will require up to 18 months, and deal implementation will require at least several years before outcome verification may trigger Success Payments. As described in the PFS Demonstration NOFA, applicants must include a projected timeline in their application to account for the eligible activities for which the grantee is applying. HUD will continue to work with grantees to finalize an appropriate timeline that will be included in the cooperative agreement. \r\n\r\nThe total grant amount will be awarded at the time of initial award. The release of funds will be staggered, contingent upon the submission and approval of deliverables as outlined in the cooperative agreement. \r\n"}</t>
  </si>
  <si>
    <t>[{"code":"program","isSelected":false,"description":""},{"code":"cash","isSelected":false,"description":""},{"code":"progress","isSelected":true,"description":"Grantees will be required to develop performance measures to assess their progress in achieving the objectives for each eligible activity and meeting the terms of the grantee’s cooperative agreement with HUD. Grantees will be required to report to HUD annually on all performance measures and fiscal expenditures in a form prescribed by HUD.  Grantees are also expected to participate in regular, at least quarterly, check-in meetings or conference calls with HUD staff. "},{"code":"expenditure","isSelected":true,"description":"Grantees will be required to report to HUD annually on all performance measures and fiscal expenditures in a form prescribed by HUD. "},{"code":"performanceMonitoring","isSelected":true,"description":"HUD staff will conduct monitoring using risk assessments, desk monitoring, and on-site reviews."}]</t>
  </si>
  <si>
    <t>Grantees are required to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timecards, copies of all contracts, personnel records, and job descriptions, program execution and performance records, and similar records to reflect all activities and spending performed under the award.</t>
  </si>
  <si>
    <t xml:space="preserve">(Project Grants) FY 17 est $0.00; FY 18 est $0.00; FY 16$8,679,000.00; - $8,679,000 was awarded through federal grants. The remainder of the $10,000,000 appropriation is for administration and program evaluation of the PFS Demonstration. </t>
  </si>
  <si>
    <t>Range of awards is: $881,376 to $1.3 million._x000D_
The average award is: $1.24 million.</t>
  </si>
  <si>
    <t>Please see the PFS Demonstration Notice of Funding Availability.</t>
  </si>
  <si>
    <t>{"flag":"none","description":"The PFS Demonstration will be administered by the SNAPS Office at HUD Headquarters."}</t>
  </si>
  <si>
    <t>Karen M. DeblasioU.S. Department of Housing and Urban Development; Community Planning and Development; Office of Special Needs Assistance Programs, 451 7th Street, SW, Room 7260, Washington, DC  20410, Washington, DC 20410 Email:&lt; a href='mailto:Karen.M.Deblasio@hud.gov'&gt;Karen.M.Deblasio@hud.gov&lt;/a&gt;Phone: 202-402-4773;</t>
  </si>
  <si>
    <t>http://HUDExchange.info</t>
  </si>
  <si>
    <t>Selection criteria are described in the PFS Demonstration NOFA.</t>
  </si>
  <si>
    <t>Jul 08,2015</t>
  </si>
  <si>
    <t>https://beta.sam.gov/fal/2da605b19833439286031f247a0771f9/view</t>
  </si>
  <si>
    <t>Housing Trust Fund</t>
  </si>
  <si>
    <t>{"list":[{"act":{"description":"The Housing and Economic Recovery Act of 2008"},"publicLaw":{"congressCode":"110","number":"289"},"authorizationTypes":{"USC":false,"act":true,"statute":false,"publicLaw":true,"executiveOrder":false}}]}</t>
  </si>
  <si>
    <t>To expand and preserve the supply of affordable housing, particularly rental housing, for extremely low-income and very low income households.</t>
  </si>
  <si>
    <t>States as defined in 24 CFR 93.2 are eligible to receive formula allocations.  Insular areas also may receive formula funds.</t>
  </si>
  <si>
    <t>At least 75 percent of funds must be used for extremely low-income families, or families with incomes at or below the poverty line (whichever is greater), unless the allocation is below $1 billion, at which point 100 percent of the funds must be used for extremely low-income families.</t>
  </si>
  <si>
    <t>{"description":"States must certify they will meet program requirements.","isApplicable":true}</t>
  </si>
  <si>
    <t>{"environmentalImpact":{"reports":[{"isSelected":true,"reportCode":"otherRequired"}]},"description":"Grantees are required to comply with the requirements of 24 CFR Part 91."}</t>
  </si>
  <si>
    <t xml:space="preserve">The responsible HUD Field Office notifies grantees of the formula awards.  HUD prepares the grant agreement for signature.  </t>
  </si>
  <si>
    <t>HTF allocation plans must be submitted by August 17, 2018.</t>
  </si>
  <si>
    <t>Each year grantees are required to submit an HTF allocation plan as part of their annual action plan and certifications.</t>
  </si>
  <si>
    <t>{"types":{"moe":false,"formula":true,"matching":false},"formula":{"title":"","chapter":"","part":"93","subPart":"B","publicLaw":"110-289","description":""},"matching":{"description":""},"moe":{"description":""}}</t>
  </si>
  <si>
    <t>{"awarded":"other","description":"Once drawn down, funds must be expended within fifteen days.  All funds must be committed to projects within 24 months and expended within 5 years.","awardedDescription":"Funds are expended as needed to complete the project."}</t>
  </si>
  <si>
    <t>[{"code":"program","isSelected":false,"description":""},{"code":"cash","isSelected":false,"description":""},{"code":"progress","isSelected":false,"description":""},{"code":"expenditure","isSelected":false,"description":""},{"code":"performanceMonitoring","isSelected":true,"description":"HTF grantees are required to report financial information and programmatic accomplishments in HUD's integrated disbursement and Information data system.  The HUD Field Office will conduct monitoring of projects."}]</t>
  </si>
  <si>
    <t>Records which enable HUD to determine whether the Housing Trust Fund has met the requirements of the program must be kept for the most recent five year period.  Those records required to document the period of affordability must be maintained for five years beyond the required period of affordability.</t>
  </si>
  <si>
    <t>86-8560-4-2-604;</t>
  </si>
  <si>
    <t xml:space="preserve">(Formula Grants) FY 17$217,084,000.00; FY 18 est $187,940,000.00; FY 19 est $0.00; - </t>
  </si>
  <si>
    <t>$11,349 to $35,619,586; average is $4,763,846.</t>
  </si>
  <si>
    <t>24 CFR Part 93.</t>
  </si>
  <si>
    <t>Peter Huber451 7th Street SW, room 7164, Washington, DC 20410 Email:&lt; a href='mailto:Peter.H.Huber@hud.gov'&gt;Peter.H.Huber@hud.gov&lt;/a&gt;Phone: 202-402-3941;</t>
  </si>
  <si>
    <t>http://www.hudexchange.info/program/htf/</t>
  </si>
  <si>
    <t xml:space="preserve">14.239 Home Investment Partnerships Program; </t>
  </si>
  <si>
    <t>Jun 19,2016</t>
  </si>
  <si>
    <t>https://beta.sam.gov/fal/8019940f8ed34c7eafb79b94be695a76/view</t>
  </si>
  <si>
    <t>Youth Homelessness Demonstration Program</t>
  </si>
  <si>
    <t>{"list":[{"act":{"description":"McKinney-Vento Homeless Assistance Act (42 U.S.C. 11381-11389, Title IV, Subtitle C, as amended.)"},"authorizationTypes":{"act":true}}]}</t>
  </si>
  <si>
    <t>The program is designed to promote a community-wide commitment to the goal of ending youth homelessness; provide funding for 10 communities (of which 4 will be rural communities).    The program provides funding for efforts by nonprofit providers, States, and local governments to quickly re-house homeless unaccompanied youth.  The program promotes access and effective utilization of mainstream programs and optimizes self-sufficiency among youth experiencing homelessness.  Youth Homelessness Demonstration Program funds may be used to pay for the eligible costs used to establish and operate projects under five program components: permanent housing, transitional housing, supportive services only, Homeless Management Information Systems (HMIS), and homelessness prevention.</t>
  </si>
  <si>
    <t>Homeless unaccompanied youth (age 24 and younger) and homeless youth (age 24 and younger) with children.</t>
  </si>
  <si>
    <t xml:space="preserve">Homeless unaccompanied youth (age 24 and younger) and homeless youth (age 24 and younger) with children. _x000D_
 _x000D_
</t>
  </si>
  <si>
    <t>{"description":"Private nonprofit status is documented by submitting either (1) a copy of the Internal Revenue Service (IRS) ruling providing tax-exempt status under Section 501(c)(3) of the IRS Code; or (2) documentation showing that the entity is a certified United Way agency, or (3) a certification from a licensed CPA that no part of the net earnings of the organization insures to the benefit of any member, founder, contributor, or individual; that the organization has a voluntary board; that the organization practices nondiscrimination in the provision of assistance and that the organization has a functioning accounting system.  In addition, governmental entities and public housing agencies will certify to their eligibility.  2 CFR part 200 applies to this program.","isApplicable":true}</t>
  </si>
  <si>
    <t>{"environmentalImpact":{"reports":[{"isSelected":false,"reportCode":"statement"},{"isSelected":true,"reportCode":"assessment"},{"isSelected":false,"reportCode":"ExecutiveOrder12372"},{"isSelected":true,"reportCode":"otherRequired"}]},"description":"Preapplication coordination is required.  "}</t>
  </si>
  <si>
    <t>{"description":"OMB Circular No. A-102 applies to this program.  This program is excluded from coverage under OMB Circular No. A-110.  In accordance with criteria established in the NOFA, applicants must complete their application in a two-step process.  The first step is the selection process; which chooses the 10 communities that are eligible to apply for projects under the program.  The second step is application for project funding.  Any proposed project under this program must be consistent with the applicable HUD-approved Consolidated Plan and must be permissible under applicable zoning ordinances and regulations."}</t>
  </si>
  <si>
    <t xml:space="preserve">HUD reviews applications, rates, and ranks those meeting threshold requirements. HUD will select communities to participate in the Youth Homelessness Demonstration Program based on the most highly ranked applications, in accordance with the NOFA.  Selected communities will then be able to apply for projects directly, up to an amount equal to their formula-based allocation._x000D_
 _x000D_
</t>
  </si>
  <si>
    <t>Processing of applications and selection of successful applicants will take place at HUD.  HUD Headquarters will make selection and obligate funds as soon as applications can be processed.</t>
  </si>
  <si>
    <t>Applicants may appeal the results of HUD’s review and selection process if they believe a HUD error has occurred.  Appeals must be in writing to the Assistant Secretary for Community Planning and Development, must specify the error, and provide sufficient documentation.</t>
  </si>
  <si>
    <t>Project renewals are allowed under the CoC program competition.  See the subsequent CoC Competition Notice of Funding Availabilities for more information.</t>
  </si>
  <si>
    <t>{"types":{"moe":false,"formula":false,"matching":true},"matching":{"requirementFlag":"voluntary","percent":"25","description":"Matching Requirements: 25 percent.  The recipient and subrecipient must match all grant funds, except for leasing funds, with no less than 25 percent of cash funds or in-kind contributions from other sources.  For Continuum of Care geographic areas in which there is more than one grant agreement, the 25 percent match must be provided on a grant-by-grant basis.  Recipients that are UFAs or are the sole recipient for their Continuum may provide match on a Continuum-wide basis.  This program does not have MOE requirements."}}</t>
  </si>
  <si>
    <t>{"awarded":"letter","description":"Initial grants are two-year grants.  Recipients must spend money within two years of obligation.  Funds must be obligated by September 30, 2018.\r\n"}</t>
  </si>
  <si>
    <t>[{"code":"program","isSelected":false},{"code":"cash","isSelected":false},{"code":"progress","isSelected":true,"description":"Each recipient must submit the Annual Performance Report (APR). "},{"code":"expenditure","isSelected":false},{"code":"performanceMonitoring","isSelected":false}]</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</si>
  <si>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The financial management systems used by governmental entities that are recipients under this program must provide for audits in accordance with 24 CFR 45 as applicable.  Private nonprofit entity recipients and their subrecipients provide audits in accordance with OMB Circular No. A-133.  HUD may perform further and additional audits as it finds necessary or appropriate."}</t>
  </si>
  <si>
    <t>Each recipient must agree to participate in an evaluation of the program, and to keep any records and make any reports that HUD may require for the purpose of reporting to Congress on the cost of the program and the social, financial, and other advantages of Youth Homelessness Demonstration Program activities as a means of assisting homeless persons and those at-risk of becoming homeless.</t>
  </si>
  <si>
    <t xml:space="preserve">(Project Grants (Discretionary)) FY 17$43,000,000.00; FY 18 est $80,000,000.00; FY 19 Estimate Not Available  FY 16 est $0.00; - </t>
  </si>
  <si>
    <t>The allocation for selected communities ranges between $1 million and $15 million.  The allocation is abased upon a formula that considers the number of youth in the community and the local poverty rate.</t>
  </si>
  <si>
    <t>{"list":[{"fiscalYear":2016,"description":"HUD funded 10 communities, four of which are rural, that developed coordinated community plans to prevent and end youth homelessness.  The strategy includes youth advisory boards comprised of young people with lived homelessness experience who are raising awareness, shaping policy, and making decisions on local plan development and implementation."}],"isApplicable":false}</t>
  </si>
  <si>
    <t>24 CFR Part 578, Continuum of Care Program, is published in the Federal Register</t>
  </si>
  <si>
    <t>{"flag":"appendix","description":"Designated contact person in the HUD Field Offices with a Community Planning and Development Division."}</t>
  </si>
  <si>
    <t>Lisa A. HillU.S. Department of Housing and Urban Development; Community Planning and Development; Office of Special Needs Assistance Programs, 451 7th Street, SW. Room 7256, Washington, DC 20410 Email:&lt; a href='mailto:Lisa.A.Hill@hud.gov'&gt;Lisa.A.Hill@hud.gov&lt;/a&gt;Phone: (202) 402-5183;</t>
  </si>
  <si>
    <t>http://www.hudexchange.info/programs/yhdp</t>
  </si>
  <si>
    <t xml:space="preserve">14.231 Emergency Solutions Grant Program; 14.267 Continuum of Care Program ; </t>
  </si>
  <si>
    <t xml:space="preserve">Criteria for selecting applications for assistance are defined in a Notice of Funding Availability in the Federal Register and at www.hudexchange.info/programs/yhdp </t>
  </si>
  <si>
    <t>May 14,2016</t>
  </si>
  <si>
    <t>https://beta.sam.gov/fal/9428b51cbf1c44828693debc958b7462/view</t>
  </si>
  <si>
    <t>Veterans Housing Rehabilitation and Modification Program</t>
  </si>
  <si>
    <t>{"list":[{"act":{"description":"Department of Housing and Urban Development, Consolidated Appropriations Act, 2016"},"publicLaw":{"congressCode":"113","number":"291"},"USC":{"title":"38","section":"2101"},"authorizationTypes":{"USC":true,"act":true,"statute":false,"publicLaw":true,"executiveOrder":false},"usc":{"title":"38","section":"2101"}}]}</t>
  </si>
  <si>
    <t xml:space="preserve">The purpose of the Veterans Housing Rehabilitation and Modification Program is to award grants to nonprofit veterans service organizations to rehabilitate and modify the primary residence of disabled and low-income veterans. _x000D_
_x000D_
Funds may be used to support eligible activities that serve the following objectives: _x000D_
1) Modify and rehabilitate the primary residence of disabled and low-income veterans;_x000D_
2) Rehabilitate such residence that is in a state of interior or exterior disrepair; and_x000D_
3) Install energy efficient features or equipment._x000D_
</t>
  </si>
  <si>
    <t xml:space="preserve">Nonprofits organizations that provide nationwide or statewide programs that primarily serve veterans or low-income individuals. _x000D_
_x000D_
Applicants that are nonprofits organizations as described in section 501(c) (3) or 501 (a) (19) of the Internal Revenue Code of 1986 and exempt from tax under section 501 (a) of such Code. </t>
  </si>
  <si>
    <t xml:space="preserve">Eligible recipients for use of the Veterans Housing Rehabilitation and Modification Program include disabled and low-income veterans.  </t>
  </si>
  <si>
    <t>{"description":"This pilot program includes coverage under 2 CFR 200, Uniform Administrative Requirements, Cost Principles, and Audit Requirements for Federal Awards. "}</t>
  </si>
  <si>
    <t>HUD will issue a Notice of Funding Availability (NOFA) to administer this program. As a result, HUD will review eligible submitted applications and determine application scores. Once rating scores are assigned, rated applications will be listed in ranked order. HUD will send written notifications to both successful and unsuccessful applicants. Applicants will be given the opportunity to amend their budget according to the grant award, in the event HUD awards less than the requested amount prior to entering into the grant agreement. HUD will approve the action plan(s) or notify the grantee of matters that need to be addressed prior to approval.</t>
  </si>
  <si>
    <t>{"types":{"moe":false,"formula":false,"matching":true},"matching":{"requirementFlag":"voluntary","percent":"50","description":"A qualified organization receiving a grant under the pilot program shall contribute towards the housing modification and rehabilitation services provided to eligible veterans an amount equal to not less than 50 percent of the grant award received by such organization.\r\n\r\nIn order to meet the requirement, such organization may arrange for in-kind contributions."}}</t>
  </si>
  <si>
    <t>{"awarded":"letter","description":"Awards will be available for a period of up to 36 months from the date of execution of the grant agreement. "}</t>
  </si>
  <si>
    <t>[{"code":"program","isSelected":true,"description":"Annual report.--The Secretary shall submit to  Congress, on an annual basis, a report that provides,  with respect to the year for which such report is written.\r\n"},{"code":"cash","isSelected":false},{"code":"progress","isSelected":true,"description":"(1) The number of eligible veterans provided assistance under the pilot program; (2) the socioeconomic characteristics of such veterans, including their gender, age, race, and ethnicity; (3) the total number, types, and locations of entities contracted under such program to administer the grant funding; (4) the amount of matching funds and in-kind contributions raised with each grant; (5) a description of the housing rehabilitation and modification services provided, costs saved, and actions taken under such program; (6) a description of the outreach initiatives implemented by the Secretary to educate the general public and eligible entities about such program; (7) a description of the outreach initiatives instituted by grant recipients to engage eligible veterans and veteran service  organizations in projects utilizing grant funds under such program; (8) a description of the outreach initiatives instituted by grant recipients to identify eligible veterans and their families; and (9) any other information that the Secretary considers relevant in assessing such program."},{"code":"expenditure","isSelected":true,"description":"Financial progress is required with grantees quarterly and annual reports."},{"code":"performanceMonitoring","isSelected":true,"description":"Performance monitoring will be conducted as a requirement of the grant."}]</t>
  </si>
  <si>
    <t xml:space="preserve">Applicants must maintain records to satisfy the reporting requirements listed above. </t>
  </si>
  <si>
    <t xml:space="preserve">(Salaries and Expenses) FY 17 est $0.00; FY 16 est $5,700,000.00; FY 18 est $3,000,000.00; - The Fiscal Year 2016 Appropriation </t>
  </si>
  <si>
    <t>Up to $1,000,000 per grant.</t>
  </si>
  <si>
    <t>{"flag":"none","description":"Headquarter - Office of Rural Housing and Economic Development"}</t>
  </si>
  <si>
    <t>Jackie L. Williams, Ph.D.U.S. Department of Housing and Urban Development_x000D_
451 7th Street SW, Room 7240_x000D_
, Washington, DC 20410 Email:&lt; a href='mailto:jackie.williams@hud.gov'&gt;jackie.williams@hud.gov&lt;/a&gt;Phone: 877-787-2526;</t>
  </si>
  <si>
    <t xml:space="preserve">Two types of reviews will be conducted. First, HUD will review each application to determine whether it meets threshold eligibility requirements. Second, HUD will review and assign scores to applications meeting the threshold requirements. Once rating scores are assigned, rated applications will be listed in ranked order. After HUD has rated and ranked the applications, applicants within the fundable range of 75 or more points will be funded in ranked order up to the amount requested, or in a lesser amount if sufficient funds are not available. HUD reserves the right to reduce the amount of the award requested. _x000D_
</t>
  </si>
  <si>
    <t>https://beta.sam.gov/fal/88ddcda7e4b647897077f9e03ec8948a/view</t>
  </si>
  <si>
    <t>Single Family Property Disposition</t>
  </si>
  <si>
    <t>{"list":[{"act":{"description":"National Housing Act, as amended 12 U.S.C. 1710, Sections 203(b), 203(k), 204, 24 CFR 291."},"authorizationTypes":{"USC":false,"act":true,"statute":false,"publicLaw":false,"executiveOrder":false}}]}</t>
  </si>
  <si>
    <t>To sell the inventory of HUD-acquired properties in a manner that expands home ownership opportunities, strengthens neighborhoods and communities, and ensures a maximum return to the FHA mortgage insurance fund.</t>
  </si>
  <si>
    <t>Local Governments and Nonprofit Organizations:  HUD contractors in the specific area should be contacted regarding eligibility requirements.  Contact HUD at Toll free: (800) CALL FHA or (800) 225-5342 for a listing of nationwide HUD contractors. You can also visit:  http://portal.hud.gov/hudportal/HUD?src=/program_offices/housing/sfh/reo/mm/mminfo for the contact information for the M&amp;M contractors.  FHA Insured Financing: Generally, anyone who has a satisfactory credit rating; enough cash to close the loan; sufficient, steady income to make the monthly payments without difficulty; and who will live in the home can be approved for an FHA insured mortgage.  Income is only one of several factors that apply in the lending process.  Interested buyers should contact their lender for more information.</t>
  </si>
  <si>
    <t>Individual, governmental and organizational homebuyers.</t>
  </si>
  <si>
    <t>{"description":"Nonprofit Organizations must have IRS 501(c)(3) status.","isApplicable":true}</t>
  </si>
  <si>
    <t>{"description":"HUD homes are managed and marketed by private contractors.  A list of contractors and the areas each serves may be found at http://www.hud.gov/offices/hsg/sfh/reo/mm/mminfo.cfm. The contractors list all HUD homes for sale on their individual Internet websites . Bids for a particular property can be submitted online. Purchasers must secure financing of their choice.  FHA financing may be available.  A list of HUD approved mortgage lenders is located at our website, http://www.hud.gov/ll/code/llslcrit.cfm."}</t>
  </si>
  <si>
    <t>Properties are generally sold competitively to the highest bidder.  Direct sales may be made where permitted by regulations.</t>
  </si>
  <si>
    <t>{"awarded":"quarterly","description":"quarterly"}</t>
  </si>
  <si>
    <t>Nonprofit organizations purchasing homes at a discount must retain information about the acquisition, rehabilitation and resale of discounted properties.  This includes copies of HUD-1 Settlement Statements for the resale and other documents (see http://www.hud.gov/groups/grantees.cfm).</t>
  </si>
  <si>
    <t>(Sale, Exchange, or Donation of Property and Goods) FY 17 est $10,777,393,429.00; FY 16 est $1,571,887,224.00; FY 15$4,382,890,349.00;</t>
  </si>
  <si>
    <t>{"list":[{"fiscalYear":2016,"description":"65000"},{"fiscalYear":2017,"description":"60000"},{"fiscalYear":2015,"description":"75000 70000"}],"isApplicable":true}</t>
  </si>
  <si>
    <t>{"flag":"none","description":"Contact the appropriate HUD Homeownership Center (see http://www.hud.gov/offices/hsg/sfh/hoc/hsghocs.cfm) or HUD Field Office listed in Appendix IV of the Catalog."}</t>
  </si>
  <si>
    <t>http://www.hud.gov/offices/hsg/sfh/reo/reo_home.cfm</t>
  </si>
  <si>
    <t xml:space="preserve">14.108 Rehabilitation Mortgage Insurance; 14.117 Mortgage Insurance Homes; 14.313 Dollar Home Sales; 14.198 Good Neighbor Next Door Sales Program; </t>
  </si>
  <si>
    <t>https://beta.sam.gov/fal/b8d06b123e39400f96200741f9b3d364/view</t>
  </si>
  <si>
    <t>Dollar Home Sales</t>
  </si>
  <si>
    <t>{"list":[{"act":{"description":"Housing Notice 00-07, dated April 28, 2000 (and subsequent extensions)"},"authorizationTypes":{"USC":false,"act":true,"statute":false,"publicLaw":false,"executiveOrder":false}}]}</t>
  </si>
  <si>
    <t>To expand HUD's partnership with local governments in helping to foster housing opportunities for low-to-moderate income families and address specific community needs.</t>
  </si>
  <si>
    <t>Local government legally authorized by local law to make the purchase.</t>
  </si>
  <si>
    <t>Low- to moderate-income families and communities.</t>
  </si>
  <si>
    <t>{"description":"Evidence of authority to purchase.","isApplicable":true}</t>
  </si>
  <si>
    <t>{"description":"Submit HUD-9548, Sales Agreement, stating a purchase price of one dollar ($1.00) plus closing costs, together with the Addendum to Sales Contract in the form attached to Housing Notice 06-02, as further detailed in Housing Notice 00-07, to HUD by close of the 10-day listing period for a property."}</t>
  </si>
  <si>
    <t>Evaluation of the documentation required by the application procedure evidenced by HUD's execution of the Sales Agreement and approval of the purchaser's plan for use of the property.</t>
  </si>
  <si>
    <t>Properties assigned to this program are offered for 10 days.</t>
  </si>
  <si>
    <t>{"awarded":"quarterly","description":"Not Applicable."}</t>
  </si>
  <si>
    <t>All annual reports submitted by local governments will be maintained by HOC Program Support Staff Director.</t>
  </si>
  <si>
    <t>86-4587-0-3-371;86-4077-0-3-371;</t>
  </si>
  <si>
    <t>(Sale, Exchange, or Donation of Property and Goods) FY 15 FY 17 FY 16 - Reported Under 14.311</t>
  </si>
  <si>
    <t>{"flag":"appendix","description":"Contact the appropriate HUD Homeownership Center listed in Appendix IV of the Catalog."}</t>
  </si>
  <si>
    <t>http://www.hud.gov/offices/hsg/sfh/reo/goodn/dhmabout.cfm.</t>
  </si>
  <si>
    <t xml:space="preserve">14.311 Single Family Property Disposition; </t>
  </si>
  <si>
    <t>https://beta.sam.gov/fal/b9e82c3b635f4140b70f0793851cc744/view</t>
  </si>
  <si>
    <t>Assisted Living Conversion for Eligible Multifamily Housing Projects</t>
  </si>
  <si>
    <t>(ALCP)</t>
  </si>
  <si>
    <t>{"list":[{"act":{"description":"Section 202b of the Housing Act of 1959, as amended by the Section 202 Supportive Housing for the Elderly Act of 2010 (Public Law 111-372)"},"USC":{"title":"12","section":"1701q-2"},"authorizationTypes":{"USC":true,"act":true,"statute":false,"publicLaw":false,"executiveOrder":false},"usc":{"title":"12","section":"1701q-2"}}]}</t>
  </si>
  <si>
    <t>To preserve the current elderly housing stock by converting units with a grant into Assisted Living Facilities (ALFs) or Service-Enriched Housing (SEH) for the frail elderly aging in place, as defined in Section 232(B)(6) of the National Housing Act and 202(k).  The program is expected to promote aging in place and prevent premature institutionalization of the target population.</t>
  </si>
  <si>
    <t>Only private nonprofit owners of eligible multifamily assisted housing developments specified in Section 683(2)(B), (C), (D), (E), and (F) (Section 202 projects for the elderly, Rural Housing Section 515 projects receiving Section 8 rental assistance, projects receiving project-based rental assistance under Section 8, projects financed by a below-market interest rate loan or mortgage insured under Section 221(d)(3) of the Housing Act, or housing financed under Section 236 of the National Housing Act) that have been in occupancy for at least five years are eligible for funding.  To be eligible, owners must meet the following criteria: (1) Must be in compliance with Loan Agreement, Capital Advance Agreement, Regulatory Agreement, Housing Assistance Payment Contract, Project Rental Assistance Contract, Rent Supplement or LMSA Contract, or any other HUD grant or contract document;  (2) Must be in compliance with all fair housing and civil rights laws, statutes, regulations, and executive orders as enumerated in 24 CFR  5.105(a).</t>
  </si>
  <si>
    <t>Eligible residents who meet the admissions/discharge requirements as established for assisted living by State and local licensing, or HUD frailty requirements under 24 CFR 891.205 if more stringent.  The residents must be able to live independently but may need assistance with activities of daily living (that is, assistance with eating, bathing, grooming, dressing and home management activities)._x000D_
_x000D_
Service-Enriched Housing is designed to accommodate elderly persons and people with disabilities with a functional limitation, meaning residents who are unable to perform at least one activity of daily living.</t>
  </si>
  <si>
    <t>{"description":"Assisted Living Facilities must be licensed and regulated by the State (or if there is no State law providing such licensing and regulation, by the municipality or other subdivision in which the facility is located).  For Service-Enriched Housing, supportive services must be available through a licensed or certified third party service provider. For both ALF and SEH, the application must include a firm commitment for the supportive services to be offered at the ALF or SEH as part of the application.  The Notice of Funding Availability contains all the necessary information for applicants to apply for the grant.","isApplicable":true}</t>
  </si>
  <si>
    <t>{"environmentalImpact":{"reports":[{"isSelected":false,"reportCode":"statement"},{"isSelected":false,"reportCode":"assessment"},{"isSelected":true,"reportCode":"ExecutiveOrder12372"},{"isSelected":true,"reportCode":"otherRequired"}]},"description":"Applicants applying to convert to an ALF must have contacted the State licensing agency for such a project to determine if the proposed project will meet state licensing requirements. The Supportive Service Plan (SSP) is required for the ALF and SEH, the plan should include services and coordnation of the supportive services which will be offered in the ALF or SEH must be developed and submitted to the appropriate State or local organization. Applicants must comply with all applicable statutory requirements and statutory requirements under Section 232(b)(6) prior to application submission. "}</t>
  </si>
  <si>
    <t>{"description":"Applications are only accepted in response to the Notice of Funding Availability which is published in the Federal Register each fiscal year.  Applicants responding to the NOFA should ensure that their application is complete before submitting it to HUD. Applications must be submitted in accordance with requirements of the NOFA. All applications received by the deadline will be screened for curable deficiencies.  After the completeness review, HUD reviews the application to determine whether it meets the threshold requirements. Only those applications that meet all of the threshold requirements will be eligible to receive an award.  Applications submitted in response to the NOFA that are eligible, pass threshold and have a total score of 75 points (or more) are eligible for ranking and selection."}</t>
  </si>
  <si>
    <t>Applications are reviewed and selected for funding within the funding allocation of the geographical Hub area.  At the end of the technical review, all applications will be either rated or technically rejected.  If an application meets all program eligibility requirements after completion of the technical review, it will be rated according to the rating selection factors.  The number of points that an application receives will depend on the extent to which the application is responsive to the information requested in the selection criteria.  The maximum number of points an application may receive under this program is 102.</t>
  </si>
  <si>
    <t>A processing schedule is developed for each funding round.  Applicants are provided with a decision by the end of the schedule , after approximately 4-6 months from processing start date.</t>
  </si>
  <si>
    <t>An applicant will have fourteen (14) calendar days from the date of HUD's written notice to appeal a technical rejection. HUD will make a determination on an appeal before finalizing selection recommendations.</t>
  </si>
  <si>
    <t>{"awarded":"other","description":"This program has no matching requirements. However, owners are required to find the supportive services through other funding sources.\r\n","awardedDescription":"Projects must be completed within 18 months from the time the grant agreement is executed."}</t>
  </si>
  <si>
    <t>[{"code":"program","isSelected":true,"description":"Any change in the owner during the period of the capital advance must be approved by HUD. Performance reports are required annually in accordance with instructions outlined in the Grant Agreement"},{"code":"cash","isSelected":false},{"code":"progress","isSelected":false},{"code":"expenditure","isSelected":true,"description":"Financial reports are required every six months in accordance with instructions outlined in the Grant Agreement"},{"code":"performanceMonitoring","isSelected":false}]</t>
  </si>
  <si>
    <t>{"isApplicable":true,"description":"HUD reserves the right to audit the accounts of the owner in order to determine compliance and conformance with HUD regulations and standards."}</t>
  </si>
  <si>
    <t>Regular financial reports are required.  Owners must service and maintain records in accordance with acceptable HUD and State requirements and regulations as outlined in the grant agreement.</t>
  </si>
  <si>
    <t xml:space="preserve">(Project Grants) FY 15$16,000,000.00; FY 17 est $0.00; FY 16 est $0.00; - Reported under program 14.157 for FY 10, FY 11, and FY 12._x000D_
</t>
  </si>
  <si>
    <t>$2-6 million; average $4 million</t>
  </si>
  <si>
    <t>Section 202(b) of the Housing Act of 1959, Assisted Living Conversion Program Notice of Funding Availability for FY 2013</t>
  </si>
  <si>
    <t>{"flag":"appendix","description":"Persons are encouraged to communicate with the nearest local HUD Multifamily Hubs and Program Centers listed at http://www.hud.gov/localoffices.cfm or at the Catalog Address Appendix IV."}</t>
  </si>
  <si>
    <t>Katina Washington451 7th St SW Room 6152, Washington, DC 20410 Email:&lt; a href='mailto:Katina.x.washington@hud.gov'&gt;Katina.x.washington@hud.gov&lt;/a&gt;Phone: (202) 708-3000;</t>
  </si>
  <si>
    <t>http://www.hud.gov/offices/hsg/mfh/progdesc/alcp.cfm.</t>
  </si>
  <si>
    <t xml:space="preserve">14.157 Supportive Housing for the Elderly; 14.191 Multifamily Housing Service Coordinators; </t>
  </si>
  <si>
    <t>Criteria for selecting proposals are in the NOFA.</t>
  </si>
  <si>
    <t>https://beta.sam.gov/fal/04ec8eab8a904aaf8dde16067ed8a0db/view</t>
  </si>
  <si>
    <t>Housing Counseling Training Program</t>
  </si>
  <si>
    <t>This program supports, under cooperative agreements with HUD, the delivery of a broad array of training activities for counselors from agencies participating in HUD's Housing Counseling program. The primary objectives of the program are to improve and standardize the quality of counseling provided by housing counselors working with HUD-approved housing counseling agencies and to make training accessible and affordable.</t>
  </si>
  <si>
    <t>Applicants must be public or private nonprofit organizations with a least two years of experience providing housing counseling training services nationwide.</t>
  </si>
  <si>
    <t>Housing Counselors from HUD-approved housing counseling agencies.</t>
  </si>
  <si>
    <t>{"description":"Each applicant is required to submit, for itself and for any organization with which it is partnering for the purpose of this NOFA, a legible copy of the document that supports the applicant's claim to be a nonprofit organization (for example, a 501(c) letter issued by the IRS).  The documentation must contain the official name, address, and telephone number of the legal authority that granted the nonprofit status.  Branches or affiliates of the applicant that are part of the proposed work plan must also be nonprofit entities.","isApplicable":true}</t>
  </si>
  <si>
    <t>{"environmentalImpact":{"reports":[{"isSelected":false,"reportCode":"statement"},{"isSelected":false,"reportCode":"assessment"},{"isSelected":false,"reportCode":"ExecutiveOrder12372"},{"isSelected":true,"reportCode":"otherRequired"}]},"description":"The availability of funds (HUD NOFA) is announced on HUD's website, www.hud.gov.  For a copy of the NOFA, applicants can visit the HUD website (www.hud.gov). "}</t>
  </si>
  <si>
    <t>{"description":"Applicants must submit by the required date the items and forms requested in the NOFA, such as a description of the housing counseling training services to be provided, and indicators by which benefits impact will be measured."}</t>
  </si>
  <si>
    <t>Applicants will be evaluated competitively and ranked against all other applicants that applied in the same funding category.  A funding formula outlined in the NOFA is used to calculate awards. This program is subject to the administrative requirements established in OMB Circular A-102, Grants and Cooperative Agreements with State and Local Governments, which was implemented by 24 CFR Part 85; OMB Circular A-110, Uniform Administrative Requirements for Grants and Other Agreements with Institutions of Higher Education, Hospitals and Other Nonprofit Organizations, which was implemented by 24 CFR Part 84; and OMB Circular A-133, Audits of States, Local Governments and Nonprofit Organizations, which was implemented by 24 CFR Parts 84 and 85.  Grants awarded under this program are also subject to the cost principles in OMB Circular A-87 for state and local governments and Indian tribal governments and OMB Circular A-122 for nonprofit organizations.</t>
  </si>
  <si>
    <t>Award announcements typically occur 5 months after applications are received.</t>
  </si>
  <si>
    <t>Applicants for housing counseling training grants may appeal their denial of a grant award or the insufficiency of the grant amount to HUD.</t>
  </si>
  <si>
    <t>{"awarded":"quarterly","description":"Funding assistance is for a discrete period of time, generally 1 year.  Grantees invoice HUD on a periodic basis for housing counseling training services delivered. Payments of grant funds are subsequently made to grantees via direct deposit/electronic funds transfer (DD/EFT)."}</t>
  </si>
  <si>
    <t>As required in the grant cooperative agreement.</t>
  </si>
  <si>
    <t>(Project Grants) FY 16 est $4,000,000.00; FY 17 est $4,000,000.00; FY 15$3,000,000.00;</t>
  </si>
  <si>
    <t>Average award size is $666,666.</t>
  </si>
  <si>
    <t xml:space="preserve">14.169 Housing Counseling Assistance Program; </t>
  </si>
  <si>
    <t>https://beta.sam.gov/fal/3db8eb217f7f49859a7c96e1f8b60a02/view</t>
  </si>
  <si>
    <t>Multifamily Energy Innovation Fund</t>
  </si>
  <si>
    <t>{"list":[{"act":{"description":"Consolidated Appropriations Act of 2010 "},"publicLaw":{"congressCode":"111","number":"117"},"authorizationTypes":{"USC":false,"act":true,"statute":false,"publicLaw":true,"executiveOrder":false}}]}</t>
  </si>
  <si>
    <t xml:space="preserve">The primary purpose of the Program is to stimulate innovative approaches for increasing the energy efficiency of existing multifamily residential properties that can be replicated by others. HUD expects that outcomes of the Program will include: _x000D_
a. Reduced energy consumption in multifamily residential properties, with resulting savings for families, property owners, and in some cases the Federal government, and lower greenhouse gas emissions._x000D_
b. Increased private investment to support energy efficiency in such properties. _x000D_
c. Green jobs in construction, property management, and technical analysis (e.g., energy audits, building commissioning), including job opportunities for low-income people._x000D_
d. Acquisition and analysis of data on the costs, benefits, challenges, and opportunities associated with retrofitting such properties._x000D_
e. Approaches for retrofitting such properties that can be scaled up, applied more widely and adopted by other parties._x000D_
f. Approaches that propose solutions to the disparity among the parties when their financial or other interests are not the same, such as the difference in perspective when utilities are paid only by the ownership or only by the tenants, i.e., the so-called “split incentives” issue.   _x000D_
</t>
  </si>
  <si>
    <t xml:space="preserve">This program is directed at the multifamily housing market, to catalyze innovations in the residential energy efficiency sector that have promise of replicability and to help create a standardized home energy efficient retrofit market.  </t>
  </si>
  <si>
    <t>Must be related to eligible multifamily housing.</t>
  </si>
  <si>
    <t>{"description":"In the application for funding from this Grant Program, Letters of Commitment are required to provide evidence of funds for matching and leverage.  Owners must show evidence of control of subject properties and of managing or directing programs impacting a minimum of 1000 units of affordable housing when required for eligibility.  Environmental certifications will be required for properties receiving grant money.       ","isApplicable":true}</t>
  </si>
  <si>
    <t>{"description":"Electronic applications through Grants.gov"}</t>
  </si>
  <si>
    <t>Applications will be rated and ranked in the category of financing demonstration or the category of applied research demonstration._x000D_
The ratings factors are: Applicant’s Relevant Experience and Capacity, Soundness of Approach, Matching Funds and Leveraging above the Matching Funds Requirement, Low Income Housing Needs, Sustainable Solutions. _x000D_
Applicants are eligible to apply for and receive up to 2 bonus points related to work to support RC/EZ/ECs.</t>
  </si>
  <si>
    <t>{"flag":"yes","description":"see the Notice of Funding ","list":[{"start":"2011-10-14","description":"see the Notice of Funding"}]}</t>
  </si>
  <si>
    <t>{"types":{"moe":false,"formula":false,"matching":true},"matching":{"requirementFlag":"voluntary","percent":"0","description":"Participation in the Energy Innovation Program requires that a successful applicant (Grantee) has matching funds to complement grant funds.  The level of funding that an applicant must demonstrate to be considered for participation is as follows:\r\na. Applicants for Financing Demonstrations must demonstrate that they have acquired matching  funds of at least $2 of private, non-governmental (other than federal, state, local, or tribal) capital for every $1 requested, and will be required to bring additional matching funds of $1 for every $1 loaned at the project level. \r\nb. Applicants for Applied Research Demonstrations must demonstrate that they have acquired matching funds of at least $1 of private, non-governmental capital (other than federal, state, local, or tribal) for every $1 requested.  \r\n"}}</t>
  </si>
  <si>
    <t>{"awarded":"other","description":"All awards will be made for a period of performance not to exceed 24 months commencing upon award execution.","awardedDescription":"HUD uses the Line of Credit Control System (LOCCS) to release the funds."}</t>
  </si>
  <si>
    <t>[{"code":"program","isSelected":true,"description":"1.All Grantees must report to HUD quarterly, within 30 days of the end of a calendar quarter (3/31, 6/30, 9/30, and 12/31), in formats approved by HUD. If there are fewer than 45 days remaining in the quarter in which the grant agreement documents are signed, then the first quarterly reports will be due 30 days after the second calendar quarter date subsequent to the award date.  Quarterly report requirements are as follows:\r\na. Report on the status of the milestones in the Work Plan, comparing the schedules for milestone completion and expenditures to actual activity.\r\nb. Report on the dollar amount of funds expended to date, the amount of sub-awards made, and the amount of funds remaining.  The report must provide information for total expended, federal dollars expended , and for non-federal funds expended.  Grantees will submit an expanded and updated the Sources and Uses to present this information. \r\nc. .Report on Program Income as per applicable program income rules as stated in the terms and conditions of the grant agreement.    \r\nd. For Financing Demonstrations only awards that create a revolving loan fund report on matching dollars for grant activities at the project loan level.  Provide information sufficient to demonstrate compliance with the requirement for a property owner to utilize $1 of matching funds for every $1 of financing borrowed from the Grantee’s revolving loan fund. \r\ne. Report to address management questions.  HUD is interested in understanding and reporting on the effects of the grant activities on the macro level.  Therefore, the fourth quarterly report for each funding year shall be an annual report and shall include regular quarterly reporting described above plus the following additional information. The Grantee will report on:\r\n(1) The number of units and the number of properties receiving energy retrofits.\r\n(2) The energy consumption and costs prior to retrofit in properties receiving energy retrofits.\r\n(3) Specific retrofit measures being applied.\r\n(4) Estimated and actual costs of the retrofit measures.\r\n(5) Energy consumption reductions anticipated and, when completed, as achieved after project retrofits.\r\n(6) Financial savings from improved energy efficiency for the property and for residents.\r\n(7) Financial structures utilized to finance energy improvements and the associated transaction costs.\r\n2. Final report.  The final report to HUD is due 60 days after the end of the project period.  As part of the final report, the Grantee will provide all closeout documents requirement by HUD.  The report will provide a final summary of program activities and outcomes including:\r\na. A review of actual outcomes compared to anticipated outcomes.  The review should refer to the original problem statement, methodology, and replicability discussions provided in the application abstract and compare the outcomes of the Program activity to the original expectations.\r\nb. A discussion of lessons learned, including consideration of anticipated and unanticipated problems and solutions.\r\nc.  A discussion of the benefits that resulted from the Program activity. \r\n3. Report to address Section 3 requirements.  24 CFR Part 135 Subparts B and E-direct reporting and recordkeeping requirements for Section3 and such reports should be submitted to HUD as part of the quarterly reporting.\r\n4. Reports required for release of HUD funds. Grantees are required to have HUD approval before making any withdrawal of grant funds from the eLOCCS system.  \r\n"},{"code":"cash","isSelected":false},{"code":"progress","isSelected":true,"description":"All Grantees must report to HUD quarterly, within 30 days of the end of a calendar quarter (3/31, 6/30, 9/30, and 12/31), in formats approved by HUD. If there are fewer than 45 days remaining in the quarter in which the grant agreement documents are signed, then the first quarterly reports will be due 30 days after the second calendar quarter date subsequent to the award date.  Quarterly report requirements are as follows:\r\na. Report on the status of the milestones in the Work Plan, comparing the schedules for milestone completion and expenditures to actual activity.\r\nb. Report on the dollar amount of funds expended to date, the amount of sub-awards made, and the amount of funds remaining.  The report must provide information for total expended, federal dollars expended , and for non-federal funds expended.  Grantees will submit an expanded and updated the Sources and Uses to present this information. \r\nc. .Report on Program Income as per applicable program income rules as stated in the terms and conditions of the grant agreement.    \r\nd. For Financing Demonstrations only awards that create a revolving loan fund report on matching dollars for grant activities at the project loan level.  Provide information sufficient to demonstrate compliance with the requirement for a property owner to utilize $1 of matching funds for every $1 of financing borrowed from the Grantee’s revolving loan fund. \r\ne. Report to address management questions.  HUD is interested in understanding and reporting on the effects of the grant activities on the macro level.  Therefore, the fourth quarterly report for each funding year shall be an annual report and shall include regular quarterly reporting described above plus the following additional information. The Grantee will report on:\r\n(1) The number of units and the number of properties receiving energy retrofits.\r\n(2) The energy consumption and costs prior to retrofit in properties receiving energy retrofits.\r\n(3) Specific retrofit measures being applied.\r\n(4) Estimated and actual costs of the retrofit measures.\r\n(5) Energy consumption reductions anticipated and, when completed, as achieved after project retrofits.\r\n(6) Financial savings from improved energy efficiency for the property and for residents.\r\n(7) Financial structures utilized to finance energy improvements and the associated transaction costs.\r\n2. Final report.  The final report to HUD is due 60 days after the end of the project period.  As part of the final report, the Grantee will provide all closeout documents requirement by HUD.  The report will provide a final summary of program activities and outcomes including:\r\na. A review of actual outcomes compared to anticipated outcomes.  The review should refer to the original problem statement, methodology, and replicability discussions provided in the application abstract and compare the outcomes of the Program activity to the original expectations.\r\nb. A discussion of lessons learned, including consideration of anticipated and unanticipated problems and solutions.\r\nc.  A discussion of the benefits that resulted from the Program activity. \r\n3. Report to address Section 3 requirements.  24 CFR Part 135 Subparts B and E-direct reporting and recordkeeping requirements for Section3 and such reports should be submitted to HUD as part of the quarterly reporting.\r\n4. Reports required for release of HUD funds. Grantees are required to have HUD approval before making any withdrawal of grant funds from the eLOCCS system.  \r\n"},{"code":"expenditure","isSelected":false},{"code":"performanceMonitoring","isSelected":true,"description":"All Grantees must report to HUD quarterly, within 30 days of the end of a calendar quarter (3/31, 6/30, 9/30, and 12/31), in formats approved by HUD. If there are fewer than 45 days remaining in the quarter in which the grant agreement documents are signed, then the first quarterly reports will be due 30 days after the second calendar quarter date subsequent to the award date.  Quarterly report requirements are as follows:\r\na. Report on the status of the milestones in the Work Plan, comparing the schedules for milestone completion and expenditures to actual activity.\r\nb. Report on the dollar amount of funds expended to date, the amount of sub-awards made, and the amount of funds remaining.  The report must provide information for total expended, federal dollars expended , and for non-federal funds expended.  Grantees will submit an expanded and updated the Sources and Uses to present this information. \r\nc. .Report on Program Income as per applicable program income rules as stated in the terms and conditions of the grant agreement.    \r\nd. For Financing Demonstrations only awards that create a revolving loan fund report on matching dollars for grant activities at the project loan level.  Provide information sufficient to demonstrate compliance with the requirement for a property owner to utilize $1 of matching funds for every $1 of financing borrowed from the Grantee’s revolving loan fund. \r\ne. Report to address management questions.  HUD is interested in understanding and reporting on the effects of the grant activities on the macro level.  Therefore, the fourth quarterly report for each funding year shall be an annual report and shall include regular quarterly reporting described above plus the following additional information. The Grantee will report on:\r\n(1) The number of units and the number of properties receiving energy retrofits.\r\n(2) The energy consumption and costs prior to retrofit in properties receiving energy retrofits.\r\n(3) Specific retrofit measures being applied.\r\n(4) Estimated and actual costs of the retrofit measures.\r\n(5) Energy consumption reductions anticipated and, when completed, as achieved after project retrofits.\r\n(6) Financial savings from improved energy efficiency for the property and for residents.\r\n(7) Financial structures utilized to finance energy improvements and the associated transaction costs.\r\n2. Final report.  The final report to HUD is due 60 days after the end of the project period.  As part of the final report, the Grantee will provide all closeout documents requirement by HUD.  The report will provide a final summary of program activities and outcomes including:\r\na. A review of actual outcomes compared to anticipated outcomes.  The review should refer to the original problem statement, methodology, and replicability discussions provided in the application abstract and compare the outcomes of the Program activity to the original expectations.\r\nb. A discussion of lessons learned, including consideration of anticipated and unanticipated problems and solutions.\r\nc.  A discussion of the benefits that resulted from the Program activity. \r\n3. Report to address Section 3 requirements.  24 CFR Part 135 Subparts B and E-direct reporting and recordkeeping requirements for Section3 and such reports should be submitted to HUD as part of the quarterly reporting.\r\n4. Reports required for release of HUD funds. Grantees are required to have HUD approval before making any withdrawal of grant funds from the eLOCCS system.  \r\n"}]</t>
  </si>
  <si>
    <t>Recipients should maintain records of all financial transactions, including salaries, expenses, and contracting records.</t>
  </si>
  <si>
    <t>86-0401-0-1-272;</t>
  </si>
  <si>
    <t>(Cooperative Agreements) FY 12 est $24,750,000.00; FY 10$0.00; FY 11 est $0.00; - This is a competitive funding program with FY2010 money expected to be obligated in FY2012.</t>
  </si>
  <si>
    <t>We expect to make awards ranging from $2.5 to $7 million.  For the total amount we expect to make between five and 10 awards.</t>
  </si>
  <si>
    <t>The guidelines are in the Notice of Funds Availability.</t>
  </si>
  <si>
    <t>Beverly N. Rudman451 7th street SW_x000D_
Room 6230, Washington, DC 20410 Email:&lt; a href='mailto:beverly.n.rudman@hud.gov'&gt;beverly.n.rudman@hud.gov&lt;/a&gt;Phone: 202-402-8395;</t>
  </si>
  <si>
    <t xml:space="preserve">The Notice of Funds Availability (NOFA)provides the selection criteria for scoring that is used for rating and ranking. An excerpt from the NOFA follows:_x000D_
-Financing Demonstrations.  The maximum number of points to be awarded for the Multifamily Energy Pilot Financing Demonstrations is 100. The minimum score for an application to be considered for funding is 75 points. The Program is subject to bonus points, as described in the General Section requirements for FY2010. Two bonus points may be awarded for work that benefits an RC/EZ/EC ._x000D_
Rating Factor 1: Applicant’s Relevant Experience and Capacity _x000D_
Rating Factor 2: Soundness of Approach _x000D_
Rating Factor 3: Matching Funds and Leveraging above the Matching Funds Requirement _x000D_
Rating Factor 4: Low Income Housing Needs _x000D_
Rating Factor 5: Sustainable Solutions ._x000D_
_x000D_
-Applied Research Demonstrations. The maximum number of points to be awarded for the Multifamily Energy Pilot Applied Research is 100. The minimum score for an application to be considered for funding is 75 points. The Program is subject to bonus points, as described in the General Section requirements for FY2010. Two bonus points may be awarded for work that benefits an RC/EZ/EC._x000D_
Rating Factor 1: Applicant’s Relevant Experience and Capacity _x000D_
Rating Factor 2: Soundness of Approach (_x000D_
Rating Factor 3: Leveraging Funds above the Matching Funds Requirement _x000D_
Rating Factor 4: Low Income Housing Needs _x000D_
Rating Factor 5: Sustainable Solutions ._x000D_
</t>
  </si>
  <si>
    <t>Aug 19,2011</t>
  </si>
  <si>
    <t>https://beta.sam.gov/fal/f0f27d5c9f514c98ac7507d07f8ddc3c/view</t>
  </si>
  <si>
    <t>Tenant Resource Network Program</t>
  </si>
  <si>
    <t>(TRN)</t>
  </si>
  <si>
    <t>{"list":[{"act":{"description":"Section 514 of the Multifamily Assisted Housing Reform and Affordability Act of 1997 (MAHRA)"},"authorizationTypes":{"USC":false,"act":true,"statute":false,"publicLaw":false,"executiveOrder":false}}]}</t>
  </si>
  <si>
    <t>The purpose of the Tenant Network Resource (TRN) Program is to make grants to applicant organizations to assist, inform, educate and engage tenants of eligible project-based Section 8-assisted properties regarding their rights, responsibilities and options in response to a property owner’s filing a notice of Opt-Out or mortgage prepayment, in response to a second consecutive “Below 60” score of the property from the HUD Real Estate Assessment Center (REAC), or in anticipation of a maturing mortgage on the property within 24 months of publication of this notice. The program aims to engage tenants in efforts to preserve eligible properties as affordable housing, and to provide tenants with information on their own rights and responsibilities based on 24 CFR Part 245 and guidance in HUD handbook 4381.5.</t>
  </si>
  <si>
    <t>Eligible applicants are non profit organizations with current IRS 501(c)(3) tax-exempt status. Eligible applicants shall demonstrate a minimum of five years of tenant outreach and organizing work, and may not have an identity of interest with any owner or management entity of any property where TRN activities are proposed.</t>
  </si>
  <si>
    <t>Tenants in identified TRN eligible properties will ultimately benefit from the program.</t>
  </si>
  <si>
    <t>{"description":"Outlined in program NOFA","isApplicable":true}</t>
  </si>
  <si>
    <t>{"description":"Specified in program NOFA"}</t>
  </si>
  <si>
    <t>Specified in program NOFA</t>
  </si>
  <si>
    <t xml:space="preserve">See program NOFA and FY 2011 HUD General Section </t>
  </si>
  <si>
    <t>{"awarded":"other","description":"Period of performance is not to exceed 24 months. ","awardedDescription":"Monthly vouchers"}</t>
  </si>
  <si>
    <t>See program NOFA</t>
  </si>
  <si>
    <t>(Cooperative Agreements) FY 14 est $0.00; FY 15 est $0.00; FY 13$0.00;</t>
  </si>
  <si>
    <t>200000 to 720000</t>
  </si>
  <si>
    <t>{"flag":"none","description":"See Program NOFA"}</t>
  </si>
  <si>
    <t>Carol Schrader451 7th St SW Room 6178, Washington, DC 20410 Email:&lt; a href='mailto:carol.schrader@hud.gov'&gt;carol.schrader@hud.gov&lt;/a&gt;Phone: 202-402-3263;</t>
  </si>
  <si>
    <t>http://portal.hud.gov/hudportal/HUD?src=/program_offices/housing/mfh/grants/TRN</t>
  </si>
  <si>
    <t>Jul 20,2011</t>
  </si>
  <si>
    <t>https://beta.sam.gov/fal/be6388427fbe4922a8fbd4575265e0ee/view</t>
  </si>
  <si>
    <t>Project Rental Assistance Demonstration (PRA Demo) Program of Section 811 Supportive Housing for Persons with Disabilities</t>
  </si>
  <si>
    <t>{"list":[{"act":{"description":"Section 811 of the Cranston-Gonzalez National Affordable Housing Act, Public Law 101-625, as amended by the Frank Melville Supportive Housing Investment Act , Public Law 111-374."},"USC":{"title":"42","section":"8013"},"authorizationTypes":{"USC":true,"act":true,"statute":false,"publicLaw":false,"executiveOrder":false},"usc":{"title":"42","section":"8013"}}]}</t>
  </si>
  <si>
    <t xml:space="preserve">To implement the new requirements for the new project rental assistance authority provided by the Melville Act. </t>
  </si>
  <si>
    <t xml:space="preserve">Any housing agency currently allocating Low Income Housing Tax Credits (LIHTC) under IRS Section 42 or any housing or Community Development Agency currently allocating and overseeing in good standing HOME Funds or the Section 8 Program or a similar program are eligible applicants, and only one housing agency per state is eligible.  Only states that are developing partnerships or that have existing partnerships with State Health Care and Human Service Agency or agencies and the state Medicaid Agency for supportive services are eligible.  </t>
  </si>
  <si>
    <t xml:space="preserve">Extremely low-income non-elderly (18-62 years of age) persons with disabilities that are eligible for community-based, long-term care as provided through Medicaid waivers, Medicaid state plan options or other appropriate services.  Eligible applicants will provide these PRA Demo project-based rental assistance funds to not more than 25% of the units in multifamily developments for extremely low-income persons with disabilities which are the beneficiaries.  </t>
  </si>
  <si>
    <t>{"description":"This PRA Demo Program is designed to develop and support sustainable partnership with State Housing Agencies and State Health and Human Services and State Medicaid Agencies that will result in long-term strategies to provide permanent affordable rental housing for persons with disabilities receiving Medicaid services in the community. ","isApplicable":true}</t>
  </si>
  <si>
    <t>{"description":"A Notice of Funding Availability (NOFA) is posted on Grants.gov each fiscal year, subject to the availability of funds, announcing the availability of funds to potential applicants.  Applicants must submit an application in response to the NOFA.  "}</t>
  </si>
  <si>
    <t xml:space="preserve">Applications are reviewed and selected for funding based upon the ranking and rating factors outlined in the NOFA.  </t>
  </si>
  <si>
    <t xml:space="preserve">Applications must be submitted within the time period specified in the NOFA.  At the end of the application submission period, applicants are notified within 150 days of their conditional approval.  </t>
  </si>
  <si>
    <t xml:space="preserve">Based on appropriations.  See Program NOFA.  </t>
  </si>
  <si>
    <t>{"awarded":"lump","description":"All PRA Demo units must record a 30 year use agreements and all PRA Demo rental assistance contracts shall be for a minimum of 20 years."}</t>
  </si>
  <si>
    <t>[{"code":"program","isSelected":true,"description":"Quarterly and annually.  See program NOFA.  "},{"code":"cash","isSelected":false},{"code":"progress","isSelected":false},{"code":"expenditure","isSelected":false},{"code":"performanceMonitoring","isSelected":true,"description":"Grantees will be required to provide special reporting to allow HUD to evaluate the results of the demonstration.  See program NOFA."}]</t>
  </si>
  <si>
    <t xml:space="preserve">See program NOFA.  </t>
  </si>
  <si>
    <t>(Project Grants) FY 16 est $67,000,000.00; FY 17 est $3,000,000.00; FY 15$82,000,000.00;</t>
  </si>
  <si>
    <t>tbd</t>
  </si>
  <si>
    <t>Lessie Evans451 7th St SW, Washington, DC 20410 Email:&lt; a href='mailto:lessie.p.evans@hud.gov'&gt;lessie.p.evans@hud.gov&lt;/a&gt;Phone: 202-708-3000;</t>
  </si>
  <si>
    <t xml:space="preserve">14.181 Supportive Housing for Persons with Disabilities; </t>
  </si>
  <si>
    <t>See Program NOFA</t>
  </si>
  <si>
    <t>Nov 13,2011</t>
  </si>
  <si>
    <t>https://beta.sam.gov/fal/1d5bd02453e84849adcf996f4a98923e/view</t>
  </si>
  <si>
    <t>Performance Based Contract Administrator Program</t>
  </si>
  <si>
    <t>PBCA Program</t>
  </si>
  <si>
    <t>{"list":[{"act":{"description":"United States Housing Act of 1937  "},"authorizationTypes":{"USC":false,"act":true,"statute":false,"publicLaw":false,"executiveOrder":false}}]}</t>
  </si>
  <si>
    <t xml:space="preserve">The purpose of HUD’s PBCA program is to implement the policy of the United States, as established in section 2 of the 1937 Act, of assisting States and their political subdivisions (e.g., PHAs) for aiding lower income families in obtaining a decent place to live and of promoting economically mixed housing, assistance payments may be made with respect to existing housing in accordance with the provisions of the above reference section.  The PBCA program furthers these policies by effectuating authority explicitly under section 8(b)(1) of the 1937 Act for HUD to enter into ACCs with PHAs for the administration of Section 8 HAP contracts.  For the project-based subprograms authorized under Section 8, the 1937 Act authorizes HUD to enter into an ACC with a PHA, as defined in section 3(b)(6)(A) of the 1937 Act.  The ACC is the contractual mechanism to support the PHA’s public purpose in making assistance payments to Section 8 project owners.  This program will provide assistance to PHAs for the administration of Project-Based Section 8 program within a State.  The objective is to have a contract administrator for all states. </t>
  </si>
  <si>
    <t>HUD will accept applications to provide contract administration services for the 42 “States,” which are listed in Appendix A of the program Notice of Funding Availability (NOFA).  State is defined in the ACC as one of the fifty United States, the District of Columbia, the United States Virgin Islands, or the Commonwealth of Puerto Rico.  Please note that there have been 11 PHAs selected for PBCAs in a previous competition.  HUD has already entered into an ACC with those PHAs.  Entities applying to serve as PBCA in more than one State must submit a separate application for each State for which it applies.  See program NOFA for more information. HUD may enter into an ACC for the administration of a project-based Section 8 HAP contract with a legal entity that qualifies as a “public housing authority” as defined under section 3(b)(6)(a) of the Housing Act of 1937.</t>
  </si>
  <si>
    <t xml:space="preserve">Families currently receiving assistance as long as their income does not exceed 80 percent of area median income adjusted for family size. </t>
  </si>
  <si>
    <t>{"description":"The entity that has entered the ACC with HUD must certify that it is a PHA as required by Federal law, and that it has jurisdiction and authority to carry out Section 8 contract administration services in the agreed service area in accordance with the ACC.","isApplicable":true}</t>
  </si>
  <si>
    <t>{"description":"HUD publishes a Notice of Funding Availability (NOFA) to solicit applications from PHAs to administer project-based Section 8 HAP contracts as PBCAs.  Applications are submitted through Grants.gov the federal portal for finding and applying for funding opportunities for competitive programs."}</t>
  </si>
  <si>
    <t xml:space="preserve">Awards will be made to applicants that meet the funding criteria in the Notice of Funding Availability.  </t>
  </si>
  <si>
    <t xml:space="preserve">Approval of the PBCA shall be given after applications have been validated and reviewed and ACC awards have been determined, about 2 to 3 months after application period closes.  Deadline will be published in program NOFA. </t>
  </si>
  <si>
    <t>There is no formal appeal process. Applicants may request a debriefing on the pros and cons of their application as determined in the final rating and ranking of the applications.</t>
  </si>
  <si>
    <t xml:space="preserve">Contract term and renewal options for administration of project-based Section 8 HAP under the PBCA program shall be specified in the Notice of Funding Availability and incorporated into the grantee ACC.  Continuation awards  will be determined by performance. </t>
  </si>
  <si>
    <t>{"awarded":"other","description":"Awards are renewal on an annual basis. Funds are disbursed at amend rents and contract renewals anniversary dates.","awardedDescription":"Based on performance there are monthly fees.  \r\n"}</t>
  </si>
  <si>
    <t>[{"code":"program","isSelected":true,"description":"Annual management and occupancy review. Monthly, quarterly and an annual\r\nreport to HUD. The owner must submit to HUD within 60 days after the end of each fiscal year of the project, financial statements for the project audited by an Independent Public Accountant and other statements as to project operation, financial conditions and occupancy.\r\n"},{"code":"cash","isSelected":false},{"code":"progress","isSelected":false},{"code":"expenditure","isSelected":false},{"code":"performanceMonitoring","isSelected":true,"description":"Annual management and occupancy review. Monthly, quarterly and an annual\r\nreport to HUD. The owner must submit to HUD within 60 days after the end of each fiscal year of the project, financial statements for the project audited by an Independent Public Accountant and other statements as to project operation, financial conditions and occupancy.\r\n"}]</t>
  </si>
  <si>
    <t>{"isApplicable":true,"description":"The owner must permit HUD to review and audit the management and maintenance of the project at any time to assure the owner is meeting its obligation to maintain the units and related facilities in decent, safe, and sanitary condition. "}</t>
  </si>
  <si>
    <t xml:space="preserve">All program records must be kept by the PBCA for three years. During the three-year period, the PBCA can maintain the storage of the records as they determine to be appropriate, i.e. on site or in a storage area. The three-year period is consistent with the archiving requirements according to HUD Handbook 4350.5, Contract Administration, for non-performance based ACC. During the three-year period, HUD reserves the right to request documents that the PBCA may have available and which HUD determines to be critical to retain by HUD. Section 12 of the PB-ACC provides general guidelines for the maintenance of program records._x000D_
The owner must reexamine the income and composition of all families at least once each year and prepare and furnish other information required under the Section 8 contract. _x000D_
</t>
  </si>
  <si>
    <t>86-0303-0-1-604;86-0319-0-1-604;</t>
  </si>
  <si>
    <t>(Salaries and Expenses) FY 16 est $338,000,000.00; FY 17 est $295,000,000.00; FY 15$273,000,000.00;</t>
  </si>
  <si>
    <t>estimated $20 million per month for entire program.</t>
  </si>
  <si>
    <t>24 CFR 886 Section 8 Housing Assistance Payments Program - Special Allocations. 24 CFR 880 - Section 8 Housing Assistance Payments Program for New Construction; 24 CFR 881 - Section 8 Housing Assistance Payments Program for Substantial Rehabilitation; 24 CFR 883 - Section Housing Assistance State Housing Agencies; 24 CFR 884 - Section 8 Housing Assistance Payments Program for New Construction Set Aside for Section 515 Rural Rental Housing Projects; 24 CFR 891 Subpart E - Loans for Housing for the Elderly or Persons with Disabilities; HUD Section 8 Renewal Policy Guide (1/15/08).</t>
  </si>
  <si>
    <t>{"flag":"appendix","description":"Persons may contact local field offices listed on http://hud.gov. "}</t>
  </si>
  <si>
    <t>Deborah Lear451 7th Street SW, Washington, DC 20410. Email:&lt; a href='mailto:Deborah.k.lear@hud.gov'&gt;Deborah.k.lear@hud.gov&lt;/a&gt;Phone: (202) 402-2768.;</t>
  </si>
  <si>
    <t>http://portal.hud.gov/hudportal/HUD?src=/program_offices/housing/mfh/rfp/sec8rfp</t>
  </si>
  <si>
    <t xml:space="preserve">14.195 Section 8 Housing Assistance Payments Program; </t>
  </si>
  <si>
    <t>See program NOFA Notice of Funding Availability for details.</t>
  </si>
  <si>
    <t>Dec 10,2011</t>
  </si>
  <si>
    <t>https://beta.sam.gov/fal/961e83a43dfa4f969322940bdf3e3fd2/view</t>
  </si>
  <si>
    <t>HUD Multifamily PFS pilot</t>
  </si>
  <si>
    <t>Multifamily Assisted Housing Pay For Success Energy and Water Conservation Pilot</t>
  </si>
  <si>
    <t>{"list":[{"act":{"description":"Fixing America’s Surface Transportation Act, 2015"},"publicLaw":{"congressCode":"114","number":"94"},"authorizationTypes":{"USC":false,"act":true,"statute":false,"publicLaw":true,"executiveOrder":false}}]}</t>
  </si>
  <si>
    <t>1. Save taxpayer money by installing energy and water conservation retrofits in up to 20,000 units of HUD-assisted multifamily affordable housing._x000D_
2. Develop a Pay For Success model for funding and delivering energy and water conservation improvements within HUD’s assisted multifamily portfolio that is attractive to Intermediaries and property owners and practical for HUD to administer_x000D_
3. Evaluate the effectiveness of energy and water conservation retrofits overseen by Intermediaries, especially at keeping utility consumption at lower levels in the years following the installation of these measures._x000D_
4. Identify lessons learned and best practices in order to assess the feasibility of scaling up and replicating this approach to achieving energy and water conservation given the characteristics of HUD-assisted multifamily housing, HUD’s statutory and regulatory framework, and the resources available to both HUD and property owners to address this problem.</t>
  </si>
  <si>
    <t>HUD will make performance-based payments to entities serving as Intermediaries under a cooperative agreement executed with the agency. Payments will be contingent on utility consumption and cost savings associated with energy and water conservation measures installed by the Intermediary at HUD-assisted multifamily properties.</t>
  </si>
  <si>
    <t>HUD is the primary beneficiary of this program; energy and water conservation retrofits undertaken by program Intermediaries will result in lower utility costs for the agency once the cooperative agreements have terminated. Secondary beneficiaries are residents of the HUD-assisted multifamily properties receiving retrofits.</t>
  </si>
  <si>
    <t>Entities selected by HUD to serve as Intermediaries under this program will enter into a cooperative agreement with HUD. Once savings from retrofits overseen by an Intermediary materialize, are verified, and are reported to HUD by the Intermediary, HUD will make payments based the amount saved. Payments based on savings will continue throughout the period of performance of the cooperative agreement.</t>
  </si>
  <si>
    <t>{"awarded":"other","description":"HUD will provide performance-based payments to an Intermediary under a cooperative agreement with a period of performance of 12 years.","awardedDescription":"Frequency of payments will be subject to the cooperative agreement between HUD and the Intermediary."}</t>
  </si>
  <si>
    <t>[{"code":"program","isSelected":false},{"code":"cash","isSelected":false},{"code":"progress","isSelected":true,"description":"Reporting requirements will be subject to the cooperative agreement between HUD and the Intermediary."},{"code":"expenditure","isSelected":false},{"code":"performanceMonitoring","isSelected":false}]</t>
  </si>
  <si>
    <t>86-0320-0-3-371;86-0303-0-1-604;86-0237-0-3-371;</t>
  </si>
  <si>
    <t>(Direct Payments for Specified Use (Cooperative Agreements)) FY 16 FY 17 Estimate Not Available  FY 15</t>
  </si>
  <si>
    <t>Mark KudlowitzU.S. Department of Housing and Urban Development_x000D_
Office of the Deputy Assistant Secretary for Multifamily Housing Programs_x000D_
451 7th Street SW, Room 6106, Washington, DC 20410 Email:&lt; a href='mailto:Mark.A.Kudlowitz@hud.gov'&gt;Mark.A.Kudlowitz@hud.gov&lt;/a&gt;Phone: 202-402-3372;</t>
  </si>
  <si>
    <t>http://portal.hud.gov/hudportal/HUD?src=/program_offices/housing/mfh</t>
  </si>
  <si>
    <t>Jul 16,2016</t>
  </si>
  <si>
    <t>https://beta.sam.gov/fal/9b52be2406ed492c9450b04629c70799/view</t>
  </si>
  <si>
    <t>Equal Opportunity in Housing</t>
  </si>
  <si>
    <t>Fair Housing</t>
  </si>
  <si>
    <t>ASSISTANT SECRETARY FOR FAIR HOUSING AND EQUAL OPPORTUNITY, HOUSING AND URBAN DEVELOPMENT, DEPARTMENT OF</t>
  </si>
  <si>
    <t>{"list":[{"act":{"description":"Prohibits discrimination in housing-related transactions because of race, color, religion, sex, national origin, familial status, and disability status."},"authorizationTypes":{"act":true}}]}</t>
  </si>
  <si>
    <t>To provide fair housing throughout the United States and an administrative enforcement system which is subject to judicial review.</t>
  </si>
  <si>
    <t>Any aggrieved person, or the Assistant Secretary, may file a complaint based on an alleged discriminatory housing practice because of race, color, religion, sex, national origin, familial status or disability status.  The complaint may be filed with the Department of Housing and Urban Development or a State or local fair housing agency whose law has been determined to be substantially equivalent to the Federal Fair Housing Act.</t>
  </si>
  <si>
    <t>Anyone alleging to have been discriminated against in violation of the Fair Housing Act.</t>
  </si>
  <si>
    <t>{"description":"This program is excluded from coverage under 2 CFR 200, Uniform Administrative Requirements, Cost Principles, Cost Principles, and Audit Requirements for Federal Awards.\n\nComplaints may be sent to any HUD Field Office or to HUD’s Washington, DC Headquarters."}</t>
  </si>
  <si>
    <t>{"flag":"yes","description":"Complaints must be filed within one year from the date of the alleged discrimination.","list":[]}</t>
  </si>
  <si>
    <t>Depends upon result of complaint processing.</t>
  </si>
  <si>
    <t>{"awarded":"other","description":"Complaints must be filed within one year of the date of the alleged discrimination.","awardedDescription":"None."}</t>
  </si>
  <si>
    <t>86-0340-0-1-751;</t>
  </si>
  <si>
    <t>(Project Grants (Cooperative Agreements or Contracts)) FY 17 Estimate Not Available  FY 18 Estimate Not Available  FY 19 FY 16 Estimate Not Available  - Fund 0333 is no longer active.(Salaries and Expenses) FY 17$71,227,000.00; FY 18 est $69,808,000.00; FY 19 est $71,312,000.00; FY 16$64,180,000.00; - This is for Personnel Services and Appropriation Account 86-0340-0-1-751</t>
  </si>
  <si>
    <t>Regulations implementing the Fair Housing Act, 24 CFR Part 100; “Fair Housing It’s Your Right” (HUD-1686-FHEO); Fair Housing Complaint Processing, 24 CFR Part 103; Administrative Proceedings Under Section 812 of the Fair Housing Act, 24 CFR Part 180; Consolidated HUD Hearing Procedures for Civil Rights Matters Certification of Substantially Equivalent Agencies, 24 CFR Part 115; Preamble to the Final Rule Implementing the Fair Housing Amendments Act of 1988, 54 Federal Register 3232 (1989); CFR Ch I, Subch. A, App II.</t>
  </si>
  <si>
    <t>{"flag":"none","description":"HUD Fair Housing and Equal Opportunity Office listed in Appendix IV of the Catalog."}</t>
  </si>
  <si>
    <t>Gordon F. Patterson451 7th Street, S.W., Room 5208, Washington, DC 20410 Email:&lt; a href='mailto:Gordon.F.Patterson@hud.gov'&gt;Gordon.F.Patterson@hud.gov&lt;/a&gt;Phone: 202-402-3264;</t>
  </si>
  <si>
    <t>http://www.hud.gov/complaints/housediscrim.cfm.</t>
  </si>
  <si>
    <t>https://beta.sam.gov/fal/7f20de1da8224192a65029f7527885c8/view</t>
  </si>
  <si>
    <t>Fair Housing Assistance Program State and Local</t>
  </si>
  <si>
    <t>(FHAP)</t>
  </si>
  <si>
    <t>{"list":[{"act":{"description":"The Fair Housing Act 42 U.S.C. 3600 et seq."},"authorizationTypes":{"USC":false,"act":true,"statute":false,"publicLaw":false,"executiveOrder":false}}]}</t>
  </si>
  <si>
    <t>To provide assistance to State and local fair housing enforcement agencies for complaint processing, training, technical assistance, education and outreach, data and information systems and other activities that will further fair housing within the agency's jurisdiction. The intent of the Fair Housing Assistance Program (FHAP) is to build a coordinated intergovernmental enforcement of fair housing laws and provide incentives for States and localities to assume a greater share of responsibility for administering fair housing laws.</t>
  </si>
  <si>
    <t>Eligible applicants include State and local government fair housing enforcement agencies administering fair housing laws that have been certified by HUD as providing substantially equivalent rights and remedies as those provided by the Fair Housing Act and which have executed formal written Agreements with HUD to process housing discrimination complaints. In determining eligibility, HUD may also take into consideration whether a jurisdiction is already served by a FHAP agency.</t>
  </si>
  <si>
    <t>Any person or group of persons aggrieved by a discriminatory housing practice because of race, color, religion, sex, disability, familial status or national origin. Also includes organizations (e.g. fair housing groups) that have suffered an injury as a result of a discriminatory housing practice.</t>
  </si>
  <si>
    <t>{"description":"Costs will be determined in accordance with the Uniform Administrative Requirements, Costs Principles, and Audit Requirements for Federal Grants. 2 CFR 200, Subpart E - Cost Principles applies to this program.","isApplicable":true}</t>
  </si>
  <si>
    <t>{"types":{"moe":false,"formula":true,"matching":false},"formula":{"title":"Certification and Funding of State and Local Fair Housing Enforcement Agencies","chapter":"24","part":"115"}}</t>
  </si>
  <si>
    <t>{"awarded":"lump","description":"Cooperative agreements are executed for one year, they are non-competitive, and provide funding for complaint processing, administrative costs, and training for contribution agencies. Capacity building funds are also provided under a cooperative agreement for a period of up to three years. For detailed program information under each funding component, contact the Fair Housing and Equal Opportunity Region or Headquarters Office. Fixed price cooperative agreements are anticipated to be awarded with payments to be made in accordance with a schedule of dates set out in the cooperative agreements. Method of awarding/releasing assistance: lump sum. Method of awarding/releasing assistance: lump sum.","awardedDescription":"Most FHAP funds are awarded "}</t>
  </si>
  <si>
    <t>State and local agencies are required to maintain housing discrimination complaint files for a period of one year after closure.</t>
  </si>
  <si>
    <t>86-0144-0-1-751;</t>
  </si>
  <si>
    <t>(Formula Grants) FY 18 est $24,300,000.00; FY 16$19,735,652.00; FY 17 est $24,300,000.00;</t>
  </si>
  <si>
    <t>Funding is provided for capacity building, complaint processing, training, and administrative costs.  Funding may also be available for partnership efforts and special enforcement efforts.</t>
  </si>
  <si>
    <t>{"list":[{"fiscalYear":2016,"description":"No data available. State and local agencies participating in the FHAP investigated and attempted/reached resolution in approximately 6,976 complaints of discrimination cognizable under the federal Fair Housing Act.  "},{"fiscalYear":2017,"description":"No data available."}],"isApplicable":true}</t>
  </si>
  <si>
    <t>See 24 CFR Part 115 for regulations on the Certification and Funding of State and local Fair Housing Enforcement Agencies.</t>
  </si>
  <si>
    <t>Joseph Pelletier451 7th Street, S.W., Washington, DC 20410 Email:&lt; a href='mailto:Joseph.A.Pelletier@hud.gov'&gt;Joseph.A.Pelletier@hud.gov&lt;/a&gt;Phone: 202-402-2126;</t>
  </si>
  <si>
    <t>http://www.hud.gov/offices/fheo/partners/FHAP/index.cfm.</t>
  </si>
  <si>
    <t xml:space="preserve">14.408 Fair Housing Initiatives Program; </t>
  </si>
  <si>
    <t>Fiscal Year2016: Investigation, conciliation, and litigation of housing discrimination complaints brought under state and local laws that are substantially equivalent to the federal Fair Housing Act and fair housing partnerships that assist states and localities carry out provisions of state and local laws that are substantially equivalent to the federal Fair Housing Act Investigation, conciliation, and litigation of housing discrimination complaints brought under state and local laws that are substantially equivalent to the federal Fair Housing Act and fair housing partnerships that assist states and localities carry out provisions of state and local laws that are substantially equivalent to the federal Fair Housing Act Fiscal Year2018: Investigation, conciliation, and litigation of housing discrimination complaints brought under state and local laws that are substantially equivalent to the federal Fair Housing Act and fair housing partnerships that assist states and localities carry out provisions of state and local laws that are substantially equivalent to the federal Fair Housing Act</t>
  </si>
  <si>
    <t xml:space="preserve">Funding to a state or local agency is contingent on appropriation from Congress and the state or local agency's enforcement of a law that, on its face and in operation, is substantially equivalent to the Fair Housing Act.  </t>
  </si>
  <si>
    <t>https://beta.sam.gov/fal/aeb64bda13824f6b81d20b98f723c4dc/view</t>
  </si>
  <si>
    <t>Fair Housing Initiatives Program</t>
  </si>
  <si>
    <t>(FHIP)</t>
  </si>
  <si>
    <t>{"list":[{"act":{"description":"Authorizes Fair Housing Initiatives Program (FHIP) to make grants or enter into contracts or cooperative agreements with State or local governments or their agencies, public or private non-profit organizations or institutions, or other public or private entities that are formulating or carrying out programs to prevent or eliminate discriminatory housing practices under the Fair Housing Act."},"authorizationTypes":{"act":true}},{"act":{"description":"Revises and expands the Fair Housing Initiatives Program to include changes in fair housing and lending laws/regulations since the Housing and Community Development Act of 1987, as amended."},"authorizationTypes":{"act":true}}]}</t>
  </si>
  <si>
    <t>To develop, implement, carry out, or coordinate programs and/or activities to educate the public about, as well as provide enforcement of, fair housing rights under the Fair Housing Act; 42 U.S.C. 3601-3619 or State or local laws that provide substantially equivalent rights and remedies for alleged discriminatory housing practices. Objectives include provisions for strengthening existing or establish new fair housing enforcement organizations.</t>
  </si>
  <si>
    <t>State and local government agencies, public or private nonprofit organizations or institutions- and other public or private entities that are formulating or carrying out programs to prevent or eliminate discriminatory housing practices. Applicants for funding of testing activities must have at least one year of experience in complaint intake, complaint investigation, testing for fair housing violations, and enforcement of meritorious claims. Applicants for funding of testing activities must certify that they will not solicit funds from or seek to provide services or products for compensation to any person or organization which has been the subject of testing by the applicant for a 12-month period following a test. Fair housing enforcement organizations and nonprofit groups organizing to build their capacity to provide fair housing enforcement are also eligible applicants. Additionally eligibility requirements are outlined in the NOFA.</t>
  </si>
  <si>
    <t>Individual/Family, Minority group, Specialized group (e.g. health professionals, students, veterans).  Any person or group of persons aggrieved by discriminatory housing practices because of race, color, religion, sex, disability, familial status or national origin. Also, any person or group of persons, including landlords and real estate agents, to prevent discriminatory housing practices because of race, color, religion, sex, disability, familial status or national origin.</t>
  </si>
  <si>
    <t>{"description":"Applicants that apply for funding under FHIP must adhere to costs principles as determined accordance with 2 CFR Part 200.400 (Subpart E-Cost Principles). Applicants for enforcement related activities must provide written verification of 5401 (c) (3) status. Applicants for funding of testing activities must certify that they will not solicit funds from or seek to provide services or products for compensation to any person or organization which has been the subject of testing by the applicant for a 12-month period following a test. \n2 CFR 200, Subpart E - Cost Principles applies to this program.","isApplicable":true}</t>
  </si>
  <si>
    <t>{"description":"Applicants must apply electronically unless a waiver is granted. \nApplicants must have a valid SAMs Registration, DUNs number &amp; be registered with Grants.gov.\n2 CFR 200, Uniform Administrative Requirements, Cost Principles, and Audit Requirements for Federal Awards applies to this program. \n2 CFR 200.200 (Subpart C-Pre-Federal Award Requirements and Contents of Federal Awards) apply to this program. Applicants must be submitted in accordance with requirements and forms provided in the Notice of Funding Availability (NOFA) as posted on www.Grants.gov","isApplicable":true}</t>
  </si>
  <si>
    <t>Funds are awarded in accordance with the NOFA. A Technical Evaluation Panel (TEP) rates and ranks applicants based on review of 5 rating factors, preference points, past performance and applicant risk.</t>
  </si>
  <si>
    <t>{"flag":"yes","description":"Deadlines vary annually.  Contact the headquarters or regional location, as appropriate for application deadlines","list":[]}</t>
  </si>
  <si>
    <t>Deadlines are listed under www.grants.gov
120-180 days
The signing official or designee has the final authority for awards.</t>
  </si>
  <si>
    <t>30-60 days</t>
  </si>
  <si>
    <t>{"awarded":"other","description":"Funding is in accordance with requirements and forms provided in the NOFA  with project periods generally ranging from 12 to 36 months.","awardedDescription":"Funds are awarded under the NOFA. Funds are released under funding documents as negotiated under the grant agreement. Funds are released under HUD's financial system as reimbursements for activities completed."}</t>
  </si>
  <si>
    <t>[{"code":"program","isSelected":false,"description":""},{"code":"cash","isSelected":false,"description":""},{"code":"progress","isSelected":true,"description":"Quarterly progress reports are required. Eligible applicants must submit reports applicable under 2 CFR 200.300 (Subpart D), and specifically 200.328."},{"code":"expenditure","isSelected":false,"description":""},{"code":"performanceMonitoring","isSelected":true,"description":"Annual performance monitoring is required Grantees are assessed quarterly on their performance of timely submission of deliverables, the quality of their submissions and their efficiency in meeting specified timelines for drawing down funds and financial management. A final report of all cumulative activities is also required."}]</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</si>
  <si>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This program requires audit procedures in accordance with the provision of 2 CFR 200.500. Part 200.501 provides, “non-Federal entities that expend financial assistance of 750,000 or more in Federal awards will have a single or program-specific audit conducted for that year. Additionally, 2 CFR 200.503 notes, non-Federal entities that expend less than $750,000 a year in Federal awards are exempt from Federal audit requirements for that year."}</t>
  </si>
  <si>
    <t>2 CFR 200.333</t>
  </si>
  <si>
    <t xml:space="preserve">(Project Grants) FY 17$16,013,813.00; FY 18 est $62,480,816.00; FY 19 est $35,300,000.00; FY 16$38,300,000.00; - </t>
  </si>
  <si>
    <t>$125,000-$1,000,000</t>
  </si>
  <si>
    <t>24 CFR Part 125, Fair Housing Initiatives Program.</t>
  </si>
  <si>
    <t>Paula Stone451 7th Street, S.W._x000D_
Room 5222_x000D_
Washington, D.C. 20410, Washington, DC 20410 Email:&lt; a href='mailto:Paula.Stone@hud.gov'&gt;Paula.Stone@hud.gov&lt;/a&gt;Phone: 202 402-7054;</t>
  </si>
  <si>
    <t>http://www.hud.gov/offices/fheo/partners/FHIP/fhip.cfm.</t>
  </si>
  <si>
    <t xml:space="preserve">14.401 Fair Housing Assistance Program State and Local; </t>
  </si>
  <si>
    <t>The selection criteria that will be considered in reviewing applications will be included in the NOFA, as posted on www.Grants.gov.</t>
  </si>
  <si>
    <t>https://beta.sam.gov/fal/c3a5ffc4b79b47e58cb5719e373dd62b/view</t>
  </si>
  <si>
    <t>Education and Outreach Initiatives</t>
  </si>
  <si>
    <t>(FHIP EOI)</t>
  </si>
  <si>
    <t>{"list":[{"act":{"description":"Housing and Community Development Act of 1987, Section 561, Public Law 100-242, as amended; Housing and Community Development Act of 1992, Section 905, Public Law 102-550, 101 Stat. 1815."},"USC":{"title":"42","section":"3616a"},"authorizationTypes":{"act":true},"usc":{"title":"42","section":"3616a"}},{"act":{"description":"Revises and expands the Fair Housing Initiatives Program to include changes in fair housing and lending laws/regulations since the Housing and Community Development Act of 1987, as amended."},"authorizationTypes":{"act":true}}]}</t>
  </si>
  <si>
    <t>To assist organizations that are regional. and local, community based and National based programs that develop, implement, carry out, or coordinate programs and/or activities to educate the public about their rights under, the Fair Housing Act (42 U.S.C. 3601-3619) or about State or local laws that provide substantially equivalent rights and remedies for alleged discriminatory housing practices.</t>
  </si>
  <si>
    <t>Qualified Fair Housing Enforcement Organizations, other Fair Housing Enforcement Organizations, other non-profit organizations representing groups of persons protected under Title VIII of the Civil Rights Act of 1968, State and local agencies certified by the Secretary under Section 810(f) of the Fair Housing Act,  or other public or private entities that are formulating or carrying out programs to prevent or eliminate discriminatory housing practices.</t>
  </si>
  <si>
    <t>{"description":"Applicants that apply for funding must adhere to costs as determined by 2 CFR 200.400 (Subpart E – Cost principles), and Costs for State and local government units will be determined in accordance with 2 CFR Part 225 . Costs for applicants that are private nonprofit entities will be determined in accordance with 2 CFR 200.230 . Costs for applicants that are educational institutions will be determined in accordance with 2 CFR Part 220.2 CFR 200, Subpart E - Cost Principles applies to this program.","isApplicable":true}</t>
  </si>
  <si>
    <t>{"description":"Applicants must apply electronically unless a waiver is granted. \nApplicants must have a valid SAMs Registration, DUNs number &amp; be registered with Grants.gov.\nMeet Departmental Thresholds and Program Requirements for eligibility.  \n2 CFR 200, Uniform Administrative Requirements, Cost Principles, and Audit Requirements for Federal Awards applies to this program. \n2 CFR Subpart C- Pre-Federal Award Requirement s and Contents of Federal Awards applies to this program.","isApplicable":true}</t>
  </si>
  <si>
    <t>Applications will be evaluated competitively and awarded points based on the Selection Criteria included in the published Notice of Funding Availability.</t>
  </si>
  <si>
    <t>Begins 30 days after funding awards to at least a period of 120 days.
The final decision rests with the Assistant Secretary for Fair Housing and Equal Opportunity or her/his designee.</t>
  </si>
  <si>
    <t>Two to six months.</t>
  </si>
  <si>
    <t>{"awarded":"other","description":"Funding is in accordance with requirements and forms provided in the Notice of Funding Availability with project periods generally ranging from 12 to 18 months.","awardedDescription":"Assistance is awarded through funding documents and grant agreements obligating documents. Funds are released through HUD's financial system. The NOFA specifies the award/funding information, including the length of project period."}</t>
  </si>
  <si>
    <t>[{"code":"program","isSelected":false,"description":""},{"code":"cash","isSelected":false,"description":""},{"code":"progress","isSelected":true,"description":"Program reports are not applicable. Cash reports are not applicable. Quarterly progress reports will be required. Eligible applicants must submit reports applicable under 2 CFR 203, and 2 CFR 200.327-337 Reports and Records, and reporting under Form HUD 96010.  Annual monitoring is required.  Recipients must submit performance and financial reports pursuant to OMB guidance and program instructions."},{"code":"expenditure","isSelected":false,"description":""},{"code":"performanceMonitoring","isSelected":true,"description":"Recipients must submit performance and financial reports pursuant to OMB guidance and program instructions."}]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</si>
  <si>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This program requires audit procedures in accordance with the provisions of 2 CFR 200, Subpart F."}</t>
  </si>
  <si>
    <t>2 CFR 200.330-337</t>
  </si>
  <si>
    <t xml:space="preserve">(Cooperative Agreements) FY 17$7,049,935.00; FY 18 est $7,450,000.00; FY 19 est $4,450,000.00; FY 16$7,049,935.00; - </t>
  </si>
  <si>
    <t>$125,000 to 1,000,000</t>
  </si>
  <si>
    <t>{"list":[{"fiscalYear":2016,"description":"No data available. No data available"},{"fiscalYear":2017,"description":"No data available"},{"fiscalYear":2018,"description":"No data available"}],"isApplicable":true}</t>
  </si>
  <si>
    <t>{"flag":"appendix","description":"HUD Field Office Fair Housing Enforcement Center or Program Operations and Compliance Center: Director, Fair Housing and Equal Opportunity in the appropriate HUD Office listed in Appendix IV of the Catalog."}</t>
  </si>
  <si>
    <t>Paula Stone451 7th Street, S.W._x000D_
Room 5222, Washington, DC 20410 Email:&lt; a href='mailto:Paula.Stone@HUD.gov'&gt;Paula.Stone@HUD.gov&lt;/a&gt;Phone: (202) 402-7054;</t>
  </si>
  <si>
    <t>http://www.hud.gov/offices/fheo/partners.FHIP/fhip.cfm</t>
  </si>
  <si>
    <t>Fiscal Year2016: Not Available Not AvailableFiscal Year2017: FHIP provided funds to conduct fair housing education and outreach activities to inform people of their Fair Housing Act rights and responsibilities. The grantee used funds to conduct: community educational  training events for housing consumers and the general public; educational training events for housing providers; fair housing workshops for housing consumers, the general public, and local municipality; in-person one-on-one fair housing counseling, and distribute 5,000 fair housing brochures to the housing providers, the general public, individuals and families, and other underserved populations partner community service providers, including persons with disabilities and limited English proficiency households.  The organization will complete additional activities including conducting a Public Service Announcement media placement campaign in the targeted community.Fiscal Year2018: Not Available</t>
  </si>
  <si>
    <t>The selection criteria are based on rating and ranking by a Technical Evaluation panel.  Under this competitive process, applicants are ranked based on Rating Factors points, preference points, and past performance and applicant risk.  The specific criteria and points assigned  are listed in the Notice of Funding Availability.</t>
  </si>
  <si>
    <t>Jul 21,2009</t>
  </si>
  <si>
    <t>https://beta.sam.gov/fal/927dab6e627f434cb9b57ce6bf14a6ac/view</t>
  </si>
  <si>
    <t>Fair Housing Organization Initiatives</t>
  </si>
  <si>
    <t>(FHIP FHOI)</t>
  </si>
  <si>
    <t>To assist in the organizing of fair housing enforcement organizations that will in order to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t>
  </si>
  <si>
    <t>Qualified Fair Housing Enforcement Organizations or Fair Housing Enforcement Organizations and nonprofit groups organizing to build their capacity to provide fair housing enforcement.</t>
  </si>
  <si>
    <t>Any person or group of persons aggrieved by discriminatory housing practices because of race, color, religion, sex disability familial status or national origin. Also, any person or group of persons, including landlords or real estate agents, to prevent discriminatory housing practices because of race, color, religion, sex, disability, familial status or national origin.</t>
  </si>
  <si>
    <t>{"description":"Applicants that apply for funding under FHIP must adhere to costs principles as determined in accordance with 2 CFR Part 200.400 (Subpart E-Cost Principles). Applicants for enforcement related activities must provide written verification of 5401 (c) (3) status. Applicants for funding of testing activities must certify that they will not solicit funds from or seek to provide services or products for compensation to any person or organization which has been the subject of testing by the applicant for a 12-month period following a test. \n2 CFR 200, Subpart E - Cost Principles applies to this program.","isApplicable":true}</t>
  </si>
  <si>
    <t>{"description":"X - Notice of Funding Opportunities (NOFO) for this listing will be posted on Grants.gov.\nApplicants must apply electronically unless a waiver is granted. \nApplicants must have a valid SAMs Registration, DUNs number &amp; be registered with Grants.gov.\nMeet Departmental Thresholds and Program Requirements for eligibility. \n2 CFR 200, Uniform Administrative Requirements, Cost Principles, and Audit Requirements for Federal Awards applies to this program. \n2 CFR 200.200-208 (Subpart C-Pre-Federal Award Requirements and Contents of Federal Awards) apply to this program. Applications must be submitted in accordance with requirements and forms provided in the Notice of Funding Availability as posted on www.Grants.gov.","isApplicable":true}</t>
  </si>
  <si>
    <t>Applications will be evaluated competitively and awarded points based on the selection criteria included in the published Notice of Funding Availability. The final decision rests with the Assistant Secretary for Fair Housing and Equal Opportunity or her/his designee.</t>
  </si>
  <si>
    <t>The approval/dismissal process begins 30 days after funding awards to at least a period of 120 days and depends on the number of applications received and other factors.  The final decision rests with the Assistant Secretary for Fair Housing and Equal Opportunity or her/his designee.</t>
  </si>
  <si>
    <t>Begin 30 days after funding awards to at least a period of 120 days.</t>
  </si>
  <si>
    <t>{"awarded":"other","description":"Funding is in accordance with requirements and forms provided in the Notice of Funding Availability with project periods generally ranging from 12 to 18 months.","awardedDescription":"This assistance is awarded through funding documents and grant agreements obligating documents.  Funds are released through HUD's financial system.  \r\n\r\n"}</t>
  </si>
  <si>
    <t>[{"code":"program","isSelected":false,"description":""},{"code":"cash","isSelected":false,"description":""},{"code":"progress","isSelected":false,"description":"Program reports are not required.  Quarterly performance assessment reports are applicable. Cash reports are not applicable. Expenditure reports are not applicable. "},{"code":"expenditure","isSelected":false,"description":""},{"code":"performanceMonitoring","isSelected":true,"description":"Quarterly progress reports will be required. Eligible applicants must submit reports applicable under 2 CFR 203, and 2 CFR 200.327-337 Reports and Records, and reporting under Form HUD 96010.  Annual performance monitoring is required. Recipients must submit performance and financial reports pursuant to OMB guidance and program instructions. \n\nGrantees are assessed quarterly on their performance of timely submission of deliverables, the quality of their submissions and their efficiency in meeting specified timelines for drawing down funds and financial management. A final report of all cumulative activities is also required."}]</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</si>
  <si>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Not applicable"}</t>
  </si>
  <si>
    <t>2 CFR 330-337</t>
  </si>
  <si>
    <t xml:space="preserve">(Project Grants) FY 17$900,000.00; FY 18 est $500,000.00; FY 19 est $500,000.00; FY 16$900,000.00; - </t>
  </si>
  <si>
    <t>{"flag":"appendix","description":"HUD Field Office Fair Housing Enforcement Center or Program Operations and Compliance Center: Director, Fair Housing and Equal Opportunity in the appropriate HUD Office listed in Appendix IV of the Catalog"}</t>
  </si>
  <si>
    <t>Paula Stone451 7th Street, S.W. _x000D_
Room 5222_x000D_
Washington, D.C. 20410, Washington, DC 20410 Email:&lt; a href='mailto:Paula.Stone@HUD.gov'&gt;Paula.Stone@HUD.gov&lt;/a&gt;Phone: 2024027054;</t>
  </si>
  <si>
    <t>http://www.hud.gov/office/fheo/partners.FHIP/fhip.cfm</t>
  </si>
  <si>
    <t>Fiscal Year2018: No data available.Fiscal Year2017: No data availableFiscal Year2016: No data available. No data available</t>
  </si>
  <si>
    <t>The selection criteria are based on rating and ranking by a Technical Evaluation panel.  Under this competitive process, applicants are ranked based on Rating Factors points, preference points, and past performance and applicant risk.  The specific criteria and points assigned are listed in the Notice of Funding Availability.</t>
  </si>
  <si>
    <t>https://beta.sam.gov/fal/95c37f26707c4188b63b45b2132a7079/view</t>
  </si>
  <si>
    <t xml:space="preserve">Private Enforcement Initiatives </t>
  </si>
  <si>
    <t>(FHIP PEI)</t>
  </si>
  <si>
    <t>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t>
  </si>
  <si>
    <t xml:space="preserve">Eligible applicants are other private institutions/organizations with at least one year of enforcement related experience.  _x000D_
_x000D_
</t>
  </si>
  <si>
    <t>{"description":"Applicants for funding of testing activities must certify that they will not solicit funds from or seek to provide services or products for compensation to any person or organization which has been the subject of testing by the applicant for a 12-month period following a test. Applicants must adhere to cost principles that are determined in accordance with 2 CFR Part 200.400 (Subpart E-Cost Principles). Applicants must provide verification of 501(c)(3) status. \n2 CFR 200, Subpart E - Cost Principles applies to this program.","isApplicable":true}</t>
  </si>
  <si>
    <t>{"description":"Applicants must apply electronically unless a waiver is granted. \nApplicants must have a valid SAMs Registration, DUNs number &amp; be registered with Grants.gov.\nMeet Departmental Thresholds and Program Requirements for eligibility, including must be a Qualified Fair Housing Organization (QFHO) or a Fair Housing Organization (FHO). \n2 CFR 200, Uniform Administrative Requirements, Cost Principles, and Audit Requirements for Federal Awards applies to this program. \n2 CFR 200, Uniform Administrative Requirements, Cost Principles, and Audit Requirements for Federal Awards applies to this program. 2CFR 200.200 (Subpart C- Pre-Federal Award Requirements and contents of Federal Awards) apply to this program. Applications must be submitted in accordance with requirements and forms provided in the Notice of Funding Availability as posted on www.Grants.gov.","isApplicable":true}</t>
  </si>
  <si>
    <t xml:space="preserve">Applications will be evaluated competitively and awarded points based on the Selection Criteria included in the published NOFA. The final decision rests with the Assistant Secretary for Fair Housing and Equal Opportunity or her/his designee. </t>
  </si>
  <si>
    <t>The approval/dismissal process begins 30 days after funding awards to at least a period of 120 days and depend on the number of applications received and other factors.
The final decision rests with the Assistant Secretary for Fair Housing and Equal Opportunity or her/his designee.</t>
  </si>
  <si>
    <t xml:space="preserve">Begin 30 days after funding awards to at least a period of 120 days.  </t>
  </si>
  <si>
    <t>{"awarded":"other","description":"Funding is in accordance with requirements and forms provided in the NOFA.  A 36-month project period with 12-month budget periods.  Method of awarding/releasing assistance:","awardedDescription":"Assistance is awarded through funding documents and negotiated grant or cooperative agreements and HUD financial system releases funds based on reimbursement of activities.  Funding and Award Information is contained in the NOFA."}</t>
  </si>
  <si>
    <t>[{"code":"program","isSelected":false,"description":""},{"code":"cash","isSelected":false,"description":""},{"code":"progress","isSelected":true,"description":"Quarterly progress reports will be required. Eligible applicants must submit reports applicable under 2 CFR 203, and 2 CFR 200.327-337 Reports and Records, and reporting under Form HUD 96010.  Annual performance monitoring is required. Recipients must submit performance and financial reports pursuant to OMB guidance and program instructions. \n\nGrantees are assessed quarterly on their performance of timely submission of deliverables, the quality of their submissions and their efficiency in meeting specified timelines for drawing down funds and financial management. A final report of all cumulative activities is also required."},{"code":"expenditure","isSelected":false,"description":""},{"code":"performanceMonitoring","isSelected":false,"description":""}]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</si>
  <si>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This program requires audit procedures in accordance with the provision of 2 CFR 200.500. Part 200.501 provides, “non-Federal entities that expend financial assistance of $750,000 or more in Federal awards will have a single or a program-specific audit conducted for that year. Additionally, 2 CFR 200.503 notes, non-Federal entities that expend less than $750,000 a year in Federal awards are exempt from Federal audit requirements for that year."}</t>
  </si>
  <si>
    <t>2 CFR 200.333-337 applies to this program.</t>
  </si>
  <si>
    <t xml:space="preserve">(Cooperative Agreements) FY 17$16,013,813.00; FY 18 est $30,750,000.00; FY 19 est $30,350,000.00; FY 16$30,350,000.00; - </t>
  </si>
  <si>
    <t>$300,000 per project period.  $900,000 total funding for multi-year (3 years)</t>
  </si>
  <si>
    <t>{"list":[{"fiscalYear":2017,"description":"No data available."},{"fiscalYear":2018,"description":"No data available"},{"fiscalYear":2016,"description":"No data available. No data available"}],"isApplicable":true}</t>
  </si>
  <si>
    <t>Paula Stone451 7th Street, S.W._x000D_
Room 5222_x000D_
Washington, D.C. 20410, Washington, DC 20410 Email:&lt; a href='mailto:Paula.Stone@HUD.gov'&gt;Paula.Stone@HUD.gov&lt;/a&gt;Phone: (202) 402-7054;</t>
  </si>
  <si>
    <t>http://www.hud.gov/offices/fheo/partners/FHIP/fhip.cfm</t>
  </si>
  <si>
    <t>Fiscal Year2016: No published data available. No published data available.Fiscal Year2017: FHIP provided a grant for a proposal to serve over 2.5 million residents. The services will expand over 20 county service areas with a primary focus: 1) conducting testing and other investigation tools to effectively address unlawful discrimination, 2) expanding the public’s knowledge of the organization services provided to uncover incidents of housing discrimination, 3) supporting training programs on fair housing, and 5) investigations and testing projects related to the investigation of systemic predatory lending allegations and other systemic investigations. The organization fair housing activities include: 1) conducting intakes and investigations, and processing allegations of housing discrimination; 2) completing rental, lending and insurance test parts in a systemic capacity or in response to allegations of housing discrimination; 3) filing meritorious fair housing complaints with HUD/FHAP/courts; 4) other enforcement and educational and outreach activities including 15 fair housing trainings; and 5) conducting an annual April fair housing conference.Fiscal Year2018: No published data available.</t>
  </si>
  <si>
    <t>https://beta.sam.gov/fal/95d9973fef0b4bb897942a1cc5996cd5/view</t>
  </si>
  <si>
    <t>General Research and Technology Activity</t>
  </si>
  <si>
    <t>{"list":[{"act":{"description":"Title V of Housing and Urban Development Act of 1970"},"USC":{"title":"12","section":"1701z-1 et seq."},"authorizationTypes":{"USC":true,"act":true,"statute":false,"publicLaw":false,"executiveOrder":false},"usc":{"title":"12","section":"1701z-1 et seq."}}]}</t>
  </si>
  <si>
    <t>To carry out research, demonstration and program evaluation and monitoring projects of high priority and pre-selected by the Department to improve the operations of the Department's programs.</t>
  </si>
  <si>
    <t>Researchers, research organizations, State and local governments, academic institutions, public and/or private profit and nonprofit organizations which have authority and capacity to carry out projects.</t>
  </si>
  <si>
    <t>{"description":"Capacity and capability of applicant to perform research by contract under this program and to manage Federal funding.","isApplicable":true}</t>
  </si>
  <si>
    <t>{"environmentalImpact":{"reports":[{"isSelected":true,"reportCode":"otherRequired"}]},"description":"Preapplication is required Environmental impact information is not required for this program.  This program is excluded from coverage under E.O. 12372."}</t>
  </si>
  <si>
    <t>{"description":"Respond to Request for Proposals for Contracts."}</t>
  </si>
  <si>
    <t xml:space="preserve">Contact Proposals will be reviewed against criteria contained in the request for proposals issued by HUD's Office of the Chief Procurement Officer for procurement actions.  </t>
  </si>
  <si>
    <t>As identified in request for proposals for competitive procurement awards.</t>
  </si>
  <si>
    <t xml:space="preserve"> Office of the Chief Procurement Officer for procurement actions and for all contractual matters.</t>
  </si>
  <si>
    <t>As provided in agreement arrangements, if any.</t>
  </si>
  <si>
    <t>{"awarded":"other","description":"As specified in the contractual agreement. Awards usually will not exceed twelve months.","awardedDescription":"Contract Award"}</t>
  </si>
  <si>
    <t>Full and accurate records must be maintained with respect to all matters covered in the agreement. Contracts awards are maintained in accordance with Departmental requirements.</t>
  </si>
  <si>
    <t xml:space="preserve">(Provision of Specialized Services) FY 17$60,121,878.00; FY 18 est $65,331,205.00; FY 19 est $62,596,412.00; FY 16$58,312,095.00; - </t>
  </si>
  <si>
    <t>$15,000 - $20,000,000</t>
  </si>
  <si>
    <t>Sandra Susan Brunson,451 7th Street, Room 8230, Washington, DC 20410 Email:&lt; a href='mailto:Susan.S.Brunson@hud.gov'&gt;Susan.S.Brunson@hud.gov&lt;/a&gt;Phone: (202) 402-3852.;</t>
  </si>
  <si>
    <t>http://Susan.S.Brunson@Hud.Gov</t>
  </si>
  <si>
    <t>https://beta.sam.gov/fal/8f15a2bc40b74de9bef32a8170f94ad8/view</t>
  </si>
  <si>
    <t>Historically Black Colleges and Universities Program</t>
  </si>
  <si>
    <t>{"list":[{"act":{"description":"Consolidated Appropriations Act, 2010 (Public Law 111-117 approved December 16, 2009)"},"authorizationTypes":{"USC":false,"act":true,"statute":false,"publicLaw":false,"executiveOrder":false}}]}</t>
  </si>
  <si>
    <t>To assist Historically Black Colleges and Universities (HBCUs) expand their role and effectiveness in addressing community development needs in their localities, including neighborhood revitalization, housing, and economic development, principally for person of low-moderate income consistent with the purposes of Title I of the Housing and Community Development Act of 1974 as amended.</t>
  </si>
  <si>
    <t>Historically Black Colleges and Universities as determined by the Department of Education in 34 CFR 608.2 pursuant to that Department's responsibilities under Executive Order 13256, dated February 12, 2002.</t>
  </si>
  <si>
    <t>The principal beneficiaries of the Historically Black Colleges and Universities program will include any city, county, town, township, parish, village, or other general political subdivision of a State within which the HBCU is located. A HBCU located in a metropolitan statistical area, as established by the Office of Management and Budget, may consider its locality to be one or more of these entities within the entire area.</t>
  </si>
  <si>
    <t>{"description":"Grants are governed by (1) OMB Circular No. A-21 \"Cost Principles for Educational Institutions; (2) OMB Circular No. A-133 \"Audits of States, Local Governments, and Non-Profit Organizations; and (3) provisions of 24 CFR part 84 \"Grant Agreements with Institutions of Higher Education, Hospitals and Non-Profit Organizations\".","isApplicable":true}</t>
  </si>
  <si>
    <t>{"description":"Applicants will respond to competitive requirements contained in a Notice of Funding Availability (NOFA) published in the Federal Register and available online at Grants.gov"}</t>
  </si>
  <si>
    <t>Applications will be reviewed against published criteria, rated and ranked, and awards made to the highest ranking applications.  HUD reserves the right to make selections out of order to provide geographic distribution of grantees.  HUD also reserves the right to reduce the amount of funding requested in order to fund as many highly ranked applications as possible.</t>
  </si>
  <si>
    <t>Announcement of awards are anticipated on or before September 30th.</t>
  </si>
  <si>
    <t xml:space="preserve">HUD will award two kinds of grants under this program; Previously Unfunded HBCU Grants and Previously Funded HBCU Grants. Previously Unfunded HBCU Grants will be awarded to applicants who have never received an HBCU grant or have not received a grant since FY 2000 to undertake eligible activities.  The maximum amount a Previously Unfunded HBCU applicant can request for award is $500,000 for a maximum three-year (36 months) grant performance period._x000D_
b. Previously Funded HBCU Grants will be awarded to applicants that have received funding in FY 2001 through FY 2009 HBCU grant competitions.  The maximum amount a Previously Funded HBCU applicant can request for award is $800,000 for a maximum three-year (36 months) grant performance period._x000D_
</t>
  </si>
  <si>
    <t>{"awarded":"letter","description":"HUD may make grants available for up to a performance period of 3 years."}</t>
  </si>
  <si>
    <t>[{"code":"program","isSelected":true,"description":"All grant recipients are required to submit quarterly progress reports.  The progress report shall consist of a narrative and financial report.  In addition, annually a Program Logic Model must be submitted."},{"code":"cash","isSelected":false},{"code":"progress","isSelected":true,"description":"The narrative portion of the progress report must reflect the activities undertaken during the reporting period."},{"code":"expenditure","isSelected":true,"description":"The financial report must reflect the costs incurred by budget line items, as well as a cumulative summary of costs incurred during the reporting period."},{"code":"performanceMonitoring","isSelected":true,"description":"Each grant's performance is  monitored by HUD."}]</t>
  </si>
  <si>
    <t>{"isApplicable":true,"description":"OMB Circular No. A-133 establishes audit requirements and defines Federal responsibilities for implementing and monitoring such requirements of higher education and other nonprofit institutions receiving Federal awards.  It promotes the efficient and effective use of audit services. "}</t>
  </si>
  <si>
    <t>Must be kept in accordance with the terms and conditions of the grant.</t>
  </si>
  <si>
    <t>86-0108-0-1-451;86-0162-0-1-451;</t>
  </si>
  <si>
    <t>(Project Grants (Discretionary)) FY 11 est $9,780,000.00; FY 10 est $9,682,200.00; FY 09$9,000,000.00;</t>
  </si>
  <si>
    <t>The maximum amount a Previously Funded HBCU applicant can request for award is $800,000 for a maximum three-year (36 months) grant performance period._x000D_
_x000D_
The maximum amount a Previously Unfunded HBCU applicant can request for award is $500,000 for a maximum three-year (36 months) grant performance period.</t>
  </si>
  <si>
    <t>The program is governed by regulations contained in 24 CFR 570.400 and 570.404 and 24 CFR Part 570, Subparts A, C, J, K and O.  Provisions of 24 CFR Part 84 "Grant Agreements with Institutions of Higher Education, Hospitals, and Nonprofit Organizations." Applicants will respond to competitive requirements contained in a Notice of Funding Availability (NOFA) published in the Federal Register and available on Grants.gov.  More information about previously awarded grants is provided at www.oup.org.</t>
  </si>
  <si>
    <t>{"flag":"appendix","description":"Contact the appropriate HUD Field Office listed in the General Section of the NOFA."}</t>
  </si>
  <si>
    <t>Sandra Susan Brunson,451 7th Street, Room 8226, Washington, DC 20410 Email:&lt; a href='mailto:Susan.S.Brunson@hud.gov'&gt;Susan.S.Brunson@hud.gov&lt;/a&gt;Phone: (202) 402-3852;</t>
  </si>
  <si>
    <t>http://www.oup.org/ or www.hud.gov/grants.</t>
  </si>
  <si>
    <t>The criteria for selecting proposals will be listed under each NOFA.</t>
  </si>
  <si>
    <t>https://beta.sam.gov/fal/1a7a45a3c6e247d383ed5de9893e605f/view</t>
  </si>
  <si>
    <t>Transformation Initiative Research Grants: Sustainable Community Research Grant Program</t>
  </si>
  <si>
    <t>{"list":[{"act":{"description":"Consolidated Appropriations Act, 2010 (Public Law 111-117 approved December 16, 2009).  This program is approved by HUD’s authority and administered under the Transformation Initiative (TI) account.  "},"authorizationTypes":{"USC":false,"act":true,"statute":false,"publicLaw":false,"executiveOrder":false}}]}</t>
  </si>
  <si>
    <t>The purpose of this effort is to fill key data and information gaps, and to begin to develop and evaluate policy alternatives that communities can adopt to facilitate decision making about various community investments.  Additionally, the HUD believes that the results from the program will enable the department to develop a broader sustainability agenda beyond current departmental priorities, as well as any future efforts or initiatives that may be considered based on the results of the research.</t>
  </si>
  <si>
    <t xml:space="preserve">Nationally recognized and accredited institutes of higher education; non-profit foundations, research consortia or policy institutes; for-profit organizations located in the U.S. and contract research institutions or academic entities that will sponsor a researcher or experts as the applicant.  However, the sponsored researcher assumes the sole responsibility for the completion of the application and conducting the research. _x000D_
In addition, the researcher must meet the following program requirements:_x000D_
a.Be a U.S. citizen or U.S. national (such as a person born in the Swains Island or _x000D_
American Samoa) within the meaning of 8 U.S.C. § 1408, or be a lawful permanent resident _x000D_
(a recipient of an Alien Registration Recipient Card-Form I-551, commonly referred to as a _x000D_
Green Card), or other qualified alien (such as, an alien who has been granted asylum or refugee status) within the meaning of 8 U.S.C. § 1651(b); and_x000D_
b. The proposed research project can be completed within the 24 months grant performance period._x000D_
</t>
  </si>
  <si>
    <t>The purpose of this NOFA is to inform the research community of the opportunity to submit grant applications to fund quality research under the broad subject area of sustainable development. HUD is primarily interested in sponsoring cutting edge research in the areas of affordable housing development and preservation; transportation-related issues; economic development and job creation; land use planning and urban design; green and sustainable energy practices; and a range of issues related to sustainability.</t>
  </si>
  <si>
    <t xml:space="preserve">Applications will be rated, ranked and awards will be be made to the highest rated applications.  HUD reserves the right to reduce the amount of funding requested in order to fund as many highly ranked applications as possible.  Additionally, if funds remain after funding the highest ranked applications, HUD may fund part of the next highest-ranking application.  If a researcher turns down the award offer, HUD will make an offer to the next highest-ranking application.  </t>
  </si>
  <si>
    <t xml:space="preserve">The process for applying for a grant through this NOFA involves a two-step process.  First, applicants are invited to submit a preliminary application for funding consideration.  Second, if the preliminary application is selected for further consideration, the researcher will be requested to submit a full application for funding consideration within 30 days after the closing date of this NOFA.  </t>
  </si>
  <si>
    <t>{"awarded":"letter","description":"The maximum grant performance period is for 24 months (2 years).  "}</t>
  </si>
  <si>
    <t>[{"code":"program","isSelected":true,"description":"Reports must be submitted electronically.  At the end of the grant performance period, researcher must submit to HUD two copies and a CD-ROM containing an electronic copy of the paper documenting the research finding in its final version, as well as a final report which summarizes the entire work and achievements conducted under this award. \r\n"},{"code":"cash","isSelected":false},{"code":"progress","isSelected":true,"description":"All researchers that receive grant funds under this program are required to submit a quarterly progress report which describes the progress of the effort and the likelihood that it will be completed on time. "},{"code":"expenditure","isSelected":true,"description":"Financial reports must be included that reflects the cost incurred by budget line, as well as a cumulative summary of costs incurred during the reporting period."},{"code":"performanceMonitoring","isSelected":true,"description":"Each grant's performance will be monitored."}]</t>
  </si>
  <si>
    <t>Records must be kept in accordance with the program's terms and conditions.</t>
  </si>
  <si>
    <t>An applicant may request a minimum of $150,000, up to $500,000 for an award, depending on the scope and scale of the proposed research.  Awards under this NOFA will be made in the form of Cooperative Agreements.</t>
  </si>
  <si>
    <t>Sandra Susan Brunson,451 7th Street, SW, Room 8230, Washington, DC 20410 Email:&lt; a href='mailto:Susan.S.Brunson@hud.gov'&gt;Susan.S.Brunson@hud.gov&lt;/a&gt;Phone: (202) 402-3852.;</t>
  </si>
  <si>
    <t>The criteria for selecting proposals will be listed in the NOFA.</t>
  </si>
  <si>
    <t>Jul 12,2010</t>
  </si>
  <si>
    <t>https://beta.sam.gov/fal/8d9f3bcabd69424999a76cba6b343816/view</t>
  </si>
  <si>
    <t>Transformation Initiative Research Grants: Natural Experiments</t>
  </si>
  <si>
    <t>{"list":[{"act":{"description":"Consolidated Appropriations Act, 2010 (approved December 16, 2009). This program is approved under HUD’s research authority under the Transformation Initiative Fund "},"publicLaw":{"congressCode":"111","number":"117"},"authorizationTypes":{"act":true,"publicLaw":true}}]}</t>
  </si>
  <si>
    <t xml:space="preserve">The purpose of this effort is to provide funding to support scientific research that makes use of natural experiments to evaluate the impact on local, state, and federal policies. </t>
  </si>
  <si>
    <t xml:space="preserve">Nonprofit organizations, for profit organizations located in the U.S (HUD will not pay fee or profit for the work conducted under this program), foundations, think tanks, consortia, Institutions of higher education accredited by a national or regional accrediting agency recognized by the U.S. Department of Education and other entities that will sponsor a </t>
  </si>
  <si>
    <t>The research funded by these HUD grants should be state-of-the-art natual experiments and result in substantive contributions to the existing pool of scientific theory and evidence on the effectiveness of public policies. It should also yield methodological advances to evaluating public policy – preference will be given to proposals aimed at developing general solutions that may be applied to additional problems. Projects may focus on any local, state, or federal policy relevant to HUD’s mission of increasing homeownership, supporting community development, and increasing access to affordable housing free from discrimination. HUD is particularly interested in funding evaluations that can help this Administration and subsequent Administrations determine how to spend taxpayer dollars effectively and efficiently, though other types of projects will also be considered.</t>
  </si>
  <si>
    <t>{"description":"Applications will be reviewed against published criteria."}</t>
  </si>
  <si>
    <t xml:space="preserve">Applications will be rated, ranked, and awards will be made to the highest rated applications. If an applicant turns down an award offer, HUD will make an award to the next highest-ranking application. HUD also reserves the right to reduce the amount of funding requested in order to fund as many highly ranked applications as possible. Additionally, if funds remain after funding the highest ranked applications, HUD may fund part of the next highest-ranking application. </t>
  </si>
  <si>
    <t>{"awarded":"letter","description":"The maximum grant performance period is 24 months. "}</t>
  </si>
  <si>
    <t>[{"code":"program","isSelected":true,"description":"Reports must be submitted electronically. At the end of the grant performance period, researcher must submit to HUD two copies and a CD-ROM containing an electronic copy of the paper documenting the research finding in its final version, as well as a final report which summarizes the entire work and achievements conducted under this award. \r\n"},{"code":"cash","isSelected":false},{"code":"progress","isSelected":true,"description":"All researchers that receive grant funds under this program are required to submit a quarterly progress report which describes the progress of the effort and the likelihood that it will be completed on time."},{"code":"expenditure","isSelected":true,"description":"Financial reports must be included that reflects the cost incurred by budget line, as well as a cumulative summary of costs incurred during the quarterly reporting period. "},{"code":"performanceMonitoring","isSelected":true,"description":"Each grant's performance will be monitored. \r\n \r\n"}]</t>
  </si>
  <si>
    <t xml:space="preserve">(Project Grants) FY 17$0.00; FY 18 est $0.00; FY 19 est $0.00; - </t>
  </si>
  <si>
    <t xml:space="preserve">An applicant can request $100,000 to $250,000 per award, depending on the scope of the research proposed.  Awards under this NOFA will be made in the form of a Cooperative Agreement.  </t>
  </si>
  <si>
    <t>Sandra Susan Brunson451 7th Street, Room 8230, Washington, DC 20410 Email:&lt; a href='mailto:Susan.S.Brunson@hud.gov'&gt;Susan.S.Brunson@hud.gov&lt;/a&gt;Phone: (202) 402-3852.;</t>
  </si>
  <si>
    <t xml:space="preserve">The criteria for selecting proposals will be listed in the program NOFA._x000D_
_x000D_
</t>
  </si>
  <si>
    <t>https://beta.sam.gov/fal/c8bf0a5ee7d942c99118415079331619/view</t>
  </si>
  <si>
    <t>Transformation Initiative Research Grants: Demonstration and Related Small Grants</t>
  </si>
  <si>
    <t>{"list":[{"act":{"description":"Consolidated Appropriations Act, 2010 (Public Law 111-117 approved December 16, 2009).   This program is approved by HUD’s research authority under the Transformation Initiative Fund"},"authorizationTypes":{"USC":false,"act":true,"statute":false,"publicLaw":false,"executiveOrder":false}}]}</t>
  </si>
  <si>
    <t>The Office of Policy Development and Research is conducting several major demonstrations through contract studies in the following areas: Family Self-Sufficiency; Pre-Purchase Counseling; Sustainable Building Practices; and Homeless Families Intervention.  The purpose of this program is to enhance these demonstrations by providing a vehicle for conducting a number of small research projects aimed at collecting additional/supplemental information and analyses.</t>
  </si>
  <si>
    <t xml:space="preserve">Nonprofit organizations, for profit organizations located in the U.S (HUD will not pay fee or profit for the work conducted under this program), foundations, think tanks, consortia, Institutions of higher education accredited by a national or regional accrediting agency recognized by the U.S. Department of Education and other entities that will sponsor a researcher, expert and analyst.  _x000D_
</t>
  </si>
  <si>
    <t>The purpose of this program is to enhance these demonstrations by providing a vehicle for conducting a number of small research projects aimed at collecting additional/supplemental information and analyses. _x000D_
_x000D_
Eligibility of tribes and tribal organizations applies only to the small grant program associated with the Sustainable Construction in Indian Country demonstration.</t>
  </si>
  <si>
    <t>{"description":"The process of applying for a grant through this program involves a two step process.  Applicants are invited to submit a preliminary application for funding consideration.  If the preliminary application is deem worthy of further consideration, the researcher will be requested to submit a full application for funding consideration within 30 days after the closing date of the funding opportunity. \r\n"}</t>
  </si>
  <si>
    <t xml:space="preserve">Applications will be reviewed against published criteria, rated and ranked, and awards will be made to the highest rated applications.  If an applicant turns down an award offer, HUD will make an award to the next highest-ranking application.  HUD also reserves the right to reduce the amount of funding requested in order to fund as many highly ranked applications as possible.  Additionally, if funds remain after funding the highest ranked applications, HUD may fund part of the next highest-ranking application._x000D_
_x000D_
_x000D_
</t>
  </si>
  <si>
    <t>The process of applying for a grant through this Notice of Public Interest (NOPI) involves a two step process.  Applicants are invited to submit a preliminary application for funding consideration.  If the preliminary application is deem worthy of further consideration, the researcher will be requested to submit a full application for funding consideration within 30 days after the closing date of this NOPI.</t>
  </si>
  <si>
    <t>{"awarded":"letter","description":"The maximum grant performance period is 3 years (36 months).  "}</t>
  </si>
  <si>
    <t>[{"code":"program","isSelected":true,"description":"Reports must be submitted electronically.  At the end of the grant performance period, researcher must submit to HUD two copies and a CD-ROM containing an electronic copy of the paper documenting the research finding in its final version, as well as a final report which summarizes the entire work and achievements conducted under this award. \r\n"},{"code":"cash","isSelected":false},{"code":"progress","isSelected":true,"description":"All researchers that receive grant funds under this program NOPI are required to submit a quarterly progress report which describes the progress of the effort and the likelihood that it will be completed on time.  "},{"code":"expenditure","isSelected":true,"description":"Financial reports must be included that reflects the cost incurred by budget line, as well as a cumulative summary of costs incurred during the quarterly reporting period. "},{"code":"performanceMonitoring","isSelected":true,"description":"Each grant's performance will be monitored."}]</t>
  </si>
  <si>
    <t>$25,000-$500,000 per grant for a maximum three-grant performance period.  Awards under this NOPI will be made in the form of a Cooperative Agreement, and minimum and maximum award amounts will be specified under each NOPI.</t>
  </si>
  <si>
    <t>The criteria for selecting proposals will be listed in the program NOPI.</t>
  </si>
  <si>
    <t>https://beta.sam.gov/fal/3709847869c542b2a560bddcc25490d9/view</t>
  </si>
  <si>
    <t>Research and Evaluations, Demonstrations, and Data Analysis and Utilization</t>
  </si>
  <si>
    <t>{"list":[{"act":{"description":"This program is authorized under Section 501 of the Housing and Urban Development Act of 1970 (12 U.S.C. §1701z-1) and the Department of Housing and Urban Development Appropriations Act, 2014 "},"publicLaw":{"congressCode":"113","number":"76"},"authorizationTypes":{"USC":false,"act":true,"statute":false,"publicLaw":true,"executiveOrder":false}}]}</t>
  </si>
  <si>
    <t xml:space="preserve">This is a Notice of Funding Availability (NOFA) from the Department of Housing and Urban Development’s (HUD) for Research and Evaluation, Demonstrations, and Data Analysis and Utilization (HUDRD).  Through this NOFA, HUD plans to solicit applications for cooperative agreements to engage in research, evaluations, demonstrations, and data analysis and utilization activities.  Funding will be available under three different categories or “functions”:_x000D_
_x000D_
Research and Evaluation;  _x000D_
Demonstrations; and_x000D_
Data analysis and utilization._x000D_
</t>
  </si>
  <si>
    <t>{"description":"Eligible organizations will submit an application under a Notice of Funding Availability (NOFA) that will be published online at Grants.gov.  The NOFA will provide for the relevant application requirements.  It will also be subject to criteria published annually by HUD in its General Section to the Department's NOFAs for Discretionary Programs for that Fiscal Year."}</t>
  </si>
  <si>
    <t xml:space="preserve">Two types of reviews will be conducted: First, HUD will review each application to determine whether it meets threshold eligibility requirements. Second, applications will be reviewed by panels consisting of at least two independent reviewers and a panel manager. The reviewers will review and assign scores to applications that meet threshold eligibility requirements using the Factors for Award noted in Section V.A. </t>
  </si>
  <si>
    <t>{"awarded":"letter","description":"HUD makes grants available for a performance period to be designated in the cooperative agreement.  Awards will be for a period not to exceed 60 months.  "}</t>
  </si>
  <si>
    <t>[{"code":"program","isSelected":false},{"code":"cash","isSelected":false},{"code":"progress","isSelected":true,"description":"All researchers that receive funds under this program NOFA are required to submit Quarterly Performance Reports in a manner specified by HUD, with descriptions of tasks accomplished, and a narrative explanation of any disparity between projected and actual results.  "},{"code":"expenditure","isSelected":true,"description":"Budget reporting, indicating the draw down toward each task and providing sufficient details. At HUD’s request, the awardee will provide monthly budget reporting. "},{"code":"performanceMonitoring","isSelected":true,"description":"GTR will monitor tasks, effort, and invoices."}]</t>
  </si>
  <si>
    <t xml:space="preserve">The official applicant must maintain information on grant disbursement. </t>
  </si>
  <si>
    <t xml:space="preserve">(Cooperative Agreements) FY 17$2,900,000.00; FY 18 est $890,661.00; FY 19 est $3,200,000.00; - </t>
  </si>
  <si>
    <t xml:space="preserve">$100,000 minimum funding amount for successful applicants.  </t>
  </si>
  <si>
    <t xml:space="preserve">Applicants will respond to competitive requirements contained in a Notice of Funding Availability (NOFA) published in the Federal Register and available on Grants.gov. </t>
  </si>
  <si>
    <t>{"flag":"none","description":"None"}</t>
  </si>
  <si>
    <t xml:space="preserve">A competitive process is used in selecting grants. Criteria will be published in the annual NOFA. </t>
  </si>
  <si>
    <t>Jun 14,2014</t>
  </si>
  <si>
    <t>https://beta.sam.gov/fal/5a9f863f58d7487f9158c9fce10734aa/view</t>
  </si>
  <si>
    <t>Public and Indian Housing</t>
  </si>
  <si>
    <t>ASSISTANT SECRETARY FOR PUBLIC AND INDIAN HOUSING, HOUSING AND URBAN DEVELOPMENT, DEPARTMENT OF</t>
  </si>
  <si>
    <t>{"list":[{"act":{"description":"Consolidated Appropriations Act, FY 2016"},"publicLaw":{"congressCode":"114","number":"113"},"authorizationTypes":{"USC":false,"act":true,"statute":false,"publicLaw":true,"executiveOrder":false}},{"act":{"description":"Housing Act of 1937, as amended; Consolidated Appropriations Act of FY 2017"},"publicLaw":{"congressCode":"114","number":"113"},"authorizationTypes":{"USC":false,"act":true,"statute":false,"publicLaw":true,"executiveOrder":false}}]}</t>
  </si>
  <si>
    <t>To provide and operate cost-effective, decent, safe and affordable dwellings for lower income families through an authorized local Public Housing Agency (PHA).</t>
  </si>
  <si>
    <t>Public Housing Agencies established in accordance with State law are eligible. The proposed program must be approved by the local governing body.  Pursuant to the Native American Housing Assistance and Self Determination Act of 1996, Indian Housing Authorities (IHAs) are no longer eligible for funding under the U.S. Housing Act (of 1937) or the Indian Housing Act.</t>
  </si>
  <si>
    <t>Lower income families which include citizens or eligible immigrants.  The term "Families" includes but is not limited to:  (1) a family with or without children; (2) an elderly family (head, spouse, or sole member 62 years or older), (3) near elderly family (head, spouse, or sole member 50 years old but less than 62 years old); (4) a disabled family; (5) a displaced family; (6) the remaining member of a tenant family; or (7) a single person who is neither elderly, near-elderly, displaced, or a person with disabilities.</t>
  </si>
  <si>
    <t>{"description":"The applicant must support the application/proposal by furnishing data that the program is consistent with the Public Housing Agency (PHA) Plan (Quality Housing and Work Responsibility Act of 1998).  The PHA Plan is designed for both long-term and short-term strategies for addressing the housing needs of the community.  The proposed program should demonstrate that it is responsive to the PHA Plan by identifying conditions of the housing stock in the community and the housing assistance needs of lower-income families (including the elderly, persons with disabilities, large families and those displaced or who will be displaced) residing in or expected to reside in the community.","isApplicable":true}</t>
  </si>
  <si>
    <t>{"description":"PHAs may submit a full proposal (HUD-52483-A) which includes, but is not limited to a project description, development method, offer of sale of real property, site information and financial feasibility pursuant to 24 CFR Part 941 and Handbook 7417.l REV-l and, if applicable, additional statutory or policy requirements governing the funds provided for the particular fiscal year. This program is excluded from coverage under OMB Circular No. A-110."}</t>
  </si>
  <si>
    <t>Usually the HUD Field Office Manager makes final decision to approve individual applications. Also, agencies must have Annual Contribution Contract and Cooperative Agreement.</t>
  </si>
  <si>
    <t>Approximately 60 days from the deadline for applications for processing applications/proposals.</t>
  </si>
  <si>
    <t>{"types":{"moe":true,"formula":true,"matching":false},"formula":{"title":"Operating Fund","part":"24 CFR ","subPart":"990"},"moe":{}}</t>
  </si>
  <si>
    <t>{"awarded":"other","description":"Contributions made annually for up to 30 years for development and 20 years for modernization program reservations approved through September 30, 1986 for projects with permanent financing. Annual appropriations of capital funds for development and modernization started October 1, 1986. Projects funded with capital funds after October 1, 1986 will have contract terms of 40 years.","awardedDescription":"Funding is provided based on submission of Opearing Fund calculation (Form HUD-52723 and HUD-52722)"}</t>
  </si>
  <si>
    <t>[{"code":"program","isSelected":false},{"code":"cash","isSelected":false},{"code":"progress","isSelected":false},{"code":"expenditure","isSelected":true,"description":"Financial statements are required from PHAs annually."},{"code":"performanceMonitoring","isSelected":true,"description":"Submission of family report (HUD-50058) is required from PHAs."}]</t>
  </si>
  <si>
    <t>{"isApplicable":true,"description":"Periodic fiscal, management, maintenance and energy audits."}</t>
  </si>
  <si>
    <t>Those necessary to indicate compliance with Annual Contributions Contract.</t>
  </si>
  <si>
    <t>86-0163-0-1-604;</t>
  </si>
  <si>
    <t>(Formula Grants) FY 18 est $3,900,000,000.00; FY 16$4,037,051,000.00; FY 17 est $4,400,000,000.00;</t>
  </si>
  <si>
    <t>From $2,510 to $900,775,513; Average $1,423,394</t>
  </si>
  <si>
    <t>{"list":[{"fiscalYear":2017,"description":"The Department projects to make available $4.4 billion in operating subsidies for approximately 1.1 million public housing units."},{"fiscalYear":2018,"description":"The Department made $3.9 billion in operating subsidies for approximately 1.1 million public units."},{"fiscalYear":2016,"description":"The Department projects to make available $3.7 billion in operating subsidies for approximately 1.1 million public housing units The Department made $4.03 billion in operating subsidies for approximately 1.1 million public units."}],"isApplicable":true}</t>
  </si>
  <si>
    <t>24 CFR 990, 24 CFR 941, Handbook 7417.1 (Rev.-1) (Public Housing-Development Handbook), Handbook 7465.1 Rev-2. (Public Housing Occupancy: Admission).</t>
  </si>
  <si>
    <t>{"flag":"appendix","description":"HUD Field Office listed in the Catalog Address Appendix IV that has jurisdiction over the area in which the dwellings are to be located."}</t>
  </si>
  <si>
    <t>Kevin Gallagher451 7th Street, S.W., Washington, DC 20410 Email:&lt; a href='mailto:Kevin.J.Gallagher@hud.gov'&gt;Kevin.J.Gallagher@hud.gov&lt;/a&gt;Phone: 202.402.4192;</t>
  </si>
  <si>
    <t>http://www.hud.gov/offices/pih/programs/ph/am/</t>
  </si>
  <si>
    <t xml:space="preserve">14.872 Public Housing Capital Fund; 14.867 Indian Housing Block Grants; </t>
  </si>
  <si>
    <t>https://beta.sam.gov/fal/9928defde13f4b469b654ca09f6acd5f/view</t>
  </si>
  <si>
    <t>(Section 8 Housing Assistance Payments Program for Very Low_x000D_
Income Families-Moderate Rehabilitation)</t>
  </si>
  <si>
    <t>{"list":[{"act":{"description":"Housing Act of 1937; Consolidated Appropriations Act 2017"},"publicLaw":{"congressCode":"114","number":"113"},"authorizationTypes":{"act":true,"publicLaw":true}}]}</t>
  </si>
  <si>
    <t>To aid very low income families in obtaining decent, safe and sanitary rental housing.</t>
  </si>
  <si>
    <t>An authorized Public Housing Agency (any State, county, municipality or other governmental entity or public body (or agency or instrumentality thereof).</t>
  </si>
  <si>
    <t>Very low income families (whose income does not exceed 50 percent of the median income for the area as determined by the Secretary with adjustments for smaller and larger families) and, on an exception basis, lower income families (whose income does not exceed 80 percent of the median income for the area adjusted for small and large families).  A very low income or, on an exception basis, lower income single person who is elderly, disabled or handicapped, displaced, or the remaining member of an eligible tenant family is also eligible.</t>
  </si>
  <si>
    <t>{"description":"This program is no longer funded for new applications and awards.","isApplicable":true}</t>
  </si>
  <si>
    <t>{"description":"No applications for new projects are being accepted."}</t>
  </si>
  <si>
    <t>No applications for new projects are being accepted.</t>
  </si>
  <si>
    <t>Eligible owners may request a one-year Housing Assistance Payments Contract renewal.  Requests must be made at least 75 days prior to Contract expiration.</t>
  </si>
  <si>
    <t>{"types":{"moe":false,"formula":true,"matching":false},"formula":{"title":"24 CFR","chapter":"","part":"","subPart":"","publicLaw":"","description":""},"matching":{"description":""},"moe":{"description":""}}</t>
  </si>
  <si>
    <t>{"awarded":"other","description":"Under the Moderate Rehabilitation Program, payments may be made for 180 days.  Assistance may be extended for 12 months at a time when an eligible owner requests a Housing Assistance Payments Contract renewal.","awardedDescription":"Funds are disbursed monthly."}</t>
  </si>
  <si>
    <t>[{"code":"program","isSelected":true,"description":"Supporting Data for Annual Contributions Estimates, HUD Form 52672; Estimate of Total Required Annual Supporting Data for Annual Contributions Estimates, HUD Form 52672; Estimate of Total Required Annual Contributions, HUD Form 52673; and  Requisition for Partial Payment of Annual Contributions, HUD Form 52663; Voucher for Payment of Annual Contributions and Operating Statement, HUD Form 52681 and 52681-B; Report on Program Utilization, HUD Form 52683; Family Report, HUD Form 50058\r\n"},{"code":"cash","isSelected":false,"description":""},{"code":"progress","isSelected":false,"description":""},{"code":"expenditure","isSelected":true,"description":"Voucher for Payment of Annual Contributions and Operating Statement, HUD Form 52681 and 52681-B; \r\n"},{"code":"performanceMonitoring","isSelected":false,"description":""}]</t>
  </si>
  <si>
    <t>{"isApplicable":true,"description":"Periodic fiscal, occupancy, general management and maintenance audits."}</t>
  </si>
  <si>
    <t>Those necessary to indicate compliance with Annual Contributions Contract/Housing Assistance Payments Contract.</t>
  </si>
  <si>
    <t xml:space="preserve">(Direct Payments for Specified Use) FY 17$148,539,213.00; FY 18 est $161,800,000.00; FY 19 est $154,417,000.00; FY 16$107,177,925.00; - </t>
  </si>
  <si>
    <t>$4,426 to $19,549,245: Average of $1,135,021</t>
  </si>
  <si>
    <t>{"list":[{"fiscalYear":2016,"description":"The program projects to serve 20,500 families. The program served 19,300 families"},{"fiscalYear":2017,"description":"The program projects to serve 16600 families."},{"fiscalYear":2018,"description":"The program projects to serve 18082 families."},{"fiscalYear":2019,"description":"The program projects to serve 17686 families."}],"isApplicable":true}</t>
  </si>
  <si>
    <t>24 CFR Part 882; Section 8 Housing Assistance Payments Program, Existing Housing and Moderate Rehabilitation Processing Handbook, 7420.3; PHA Administrative Practices Handbook for the Section 8 Existing Housing Program, 7420.7; Accounting Handbook 7420.6; Section 8 Rental Certificate, Rental Voucher, and Moderate Rehabilitation Programs Forms, Legal Contracts and Publications, Handbook 7420.7; PIH Notice 2001-13.</t>
  </si>
  <si>
    <t>{"flag":"appendix","description":"The HUD Office listed in the Catalog Address Appendix IV has jurisdiction over the area in which the dwellings are to be located."}</t>
  </si>
  <si>
    <t xml:space="preserve"> Becky Primeaux451 7th Street, S.W., Room 4210, Washington, DC 20410 Email:&lt; a href='mailto:Becky.L.Primeaux@hud.gov'&gt;Becky.L.Primeaux@hud.gov&lt;/a&gt;Phone: (202) 708.6050;</t>
  </si>
  <si>
    <t>http://www.hud.gov/progdesc/pihindx.html.</t>
  </si>
  <si>
    <t xml:space="preserve">14.850 Public and Indian Housing; </t>
  </si>
  <si>
    <t>https://beta.sam.gov/fal/396747a6785b420481845cd2e702ec7f/view</t>
  </si>
  <si>
    <t>Indian Community Development Block Grant Program</t>
  </si>
  <si>
    <t>ICDBG program</t>
  </si>
  <si>
    <t>{"list":[{"act":{"description":"Housing and Community Development Act of 1974"},"USC":{"title":"42","section":"5301 et seq."},"authorizationTypes":{"USC":true,"act":true},"usc":{"title":"42","section":"5301 et seq."}}]}</t>
  </si>
  <si>
    <t>The purpose of the Indian Community Development Block Grant (ICDBG) program is the development of viable Indian and Alaska Native communities, including the creation of decent housing, suitable living environments, and economic opportunities primarily for persons with low- and moderate- incomes.</t>
  </si>
  <si>
    <t xml:space="preserve">Eligible applicants are any Indian tribe, band, group, or nation, including Alaska Indians, Aleuts, and Eskimos, and any Alaska native village of the United States which is considered an eligible recipient under Title I of the Indian Self-Determination and Education Assistance Act (25 U.S.C. 450) or which had been an eligible recipient under the State and Local Fiscal Assistance Act of 1972 (31 U.S.C. 1221). Eligible recipients under the Indian Self-Determination and Education Assistance Act will be determined by the Bureau of Indian Affairs and eligible recipients under the State and Local Fiscal Assistance Act of 1972 are those that have been determined eligible by the Department of Treasury, Office of Revenue Sharing. _x000D_
_x000D_
Tribal organizations which are eligible under Title I of the Indian Self-Determination and Education Assistance Act may apply on behalf of any Indian tribe, band, group, nation, or Alaska native village eligible under that act for funds under this part when one or more of these entities have authorized the tribal organization to do so through concurring resolutions. Such resolutions must accompany the application for funding. Eligible tribal organizations under Title I of the Indian Self-Determination and Education Assistance Act will be determined by the Bureau of Indian Affairs or the Indian Health Service, as appropriate. _x000D_
_x000D_
An applicant must be eligible as an Indian tribe or as a tribal organization, as required by 24 CFR 1003.5, by the application deadline date of the NOFA. </t>
  </si>
  <si>
    <t xml:space="preserve">The principal beneficiaries of ICDBG funds are low and moderate income persons. Low and moderate income beneficiary means a family, household, or individual whose income does not exceed 80 percent of the median income for the area, as determined by HUD, with adjustments for smaller and larger households or families. However, HUD may establish income ceilings higher or lower than 80 percent of the median for the area on the basis of HUD's findings that such variations are necessary because of unusually high or low household or family incomes. In reporting income levels to HUD, the applicant must include and identify the distributions of tribal or village income to families, households, or individuals. </t>
  </si>
  <si>
    <t>{"description":"Tribal organizations: Tribal organizations applying on behalf of any Indian tribe, band, group, nation, or Alaska native village (see 24 CFR 10003.5) may only do so when one or more of these entities have authorized the tribal organization to do so through concurring resolutions. Such tribal resolutions must accompany the application for funding for both single-purpose and imminent threat grants.\r\n\r\nSingle purpose grants: All applicants for ICDBG single purpose grants must certify by an official tribal resolution that it has met the citizen participation requirements of 24 CFR 1003.604.\r\n\r\nImminent threat grants: Applications must include independent verification from a qualified third party not affiliated with the organization that the threat is urgent, exists at present, or will exist very soon and must be addressed immediately to save lives and reduce threats to health and safety. Such third parties could be representatives of the Indian Health Service (IHS), Bureau of Indian Affairs (BIA), Federal Emergency Management Agency (FEMA), state, county, or local officials, or engineers privately employed.\r\n","isApplicable":true}</t>
  </si>
  <si>
    <t>Single-purpose grants: _x000D_
Each project included in an application that meets the threshold requirements shall be competitively rated within each Area ONAP's jurisdiction under the five following rating factors: capacity, need/extent of the problem, soundness of approach, leveraging of resources, and comprehensiveness and coordination. Additional details regarding the rating factors will be provided in the periodic NOFAs. _x000D_
_x000D_
Area ONAPs will notify applicants of the approval or disapproval of their applications. Grant amounts offered may reflect adjustments made by the Area ONAPs in accordance with 24 CFR 1003.100(b)(2). As soon as the Area ONAP determines that the applicant has complied with any pre-award requirements and absent information which would alter the threshold determinations under 24 CFR 1003.302, the grant will be awarded. The regulations become part of the grant agreement. HUD may impose grant conditions where additional actions or approvals are required before the use of funds._x000D_
_x000D_
Imminent threat grants: _x000D_
Applications which meet the requirement of 24 CFR 1003.401 may be approved by the Area ONAP without competition in accordance with the applicable requirements of 24 CFR 1003.304. Area ONAP will review applications and then forward it to ONAP Headquarters for final approval. If both offices agree that the area is facing an IT as defined in the ICDBG regulation, the Area ONAP will send a Grant Approval Letter and form HUD-52734, (Funding Approval/Agreement) to the person designated in item 8F of form SF-424 with a copy to the person listed as the authorized representative in item 21 of form SF-424.</t>
  </si>
  <si>
    <t xml:space="preserve">Additional approval information:_x000D_
_x000D_
All ICDBG grants:  An Area ONAP may approve a grant amount less than the amount requested. In doing so, the Area ONAP may take into account the size of the applicant, the level of demand, the scale of the activity proposed relative to need and operational capacity, the number of persons to be served, the amount of funds required to achieve project objectives, the reasonableness of the project costs, and the administrative capacity of the applicant to complete the activities in a timely manner._x000D_
_x000D_
Imminent threat grants: _x000D_
Letter to proceed--The Area ONAP may issue the applicant a letter to proceed to incur costs to alleviate imminent threats to health and safety only if the assisted activities do not alter environmental conditions and are for temporary or permanent improvements limited to protection, repair, or restoration actions necessary only to control or arrest the effects of imminent threats or physical deterioration. Reimbursement of such costs is dependent upon HUD approval of the application._x000D_
</t>
  </si>
  <si>
    <t>Single purpose grants:_x000D_
HUD will not consider information from applicants after the application deadline. HUD may contact the applicant to clarify other items in its application. HUD will uniformly notify applicants of each curable (correctable) deficiency. A curable deficiency is an error or oversight that if corrected it would not alter, in a positive or negative fashion, the review and rating of the application. Examples of curable deficiencies include inconsistencies in the funding request and failure to submit required certifications. These examples are non-exhaustive. See curable deficiency in definitions section of the NOFA for further information._x000D_
_x000D_
When HUD identifies a curable deficiency, HUD will notify the authorized representative. The email is the official notification of a curable deficiency. Each applicant must provide accurate email addresses for receipt of these notifications and must monitor their email accounts to determine whether a deficiency notification has been received. The applicant must carefully review the request for cure of deficiency and must provide the response in accordance with the instructions contained in the deficiency notification. The time allowed to correct deficiencies will not exceed 14 calendar days or be less than 48 hours from the date of the email notification. Applicants should review the NOFA for further information_x000D_
_x000D_
For a period of at least 120 days, beginning 30 days after the public announcement of awards under the NOFA, HUD will provide a debriefing related to their application to requesting applicants. A request for debriefing must be made in writing or by email by the authorized official whose signature appears on the SF424 or by his or her successor in office, and be submitted to the point of contact listed in the NOFA. Information provided during a debriefing may include the final score the applicant received for each rating factor, final evaluator comments for each rating factor, and the final assessment indicating the basis upon which funding was approved or denied._x000D_
_x000D_
Imminent threat grants: Contact the Area ONAP for further questions</t>
  </si>
  <si>
    <t>{"awarded":"lump","description":"All ICDBG grants: The length of the project period is based on the Implementation Schedule (form HUD-4125) submitted by the applicant and approved by HUD. Costs and planned drawdowns must be incurred during the period of performance identified on the grant award.","awardedDescription":"Grant agreements are executed and funds are made available through HUD's financial system."}</t>
  </si>
  <si>
    <t>[{"code":"program","isSelected":false,"description":""},{"code":"cash","isSelected":true,"description":"Quarterly Financial Reports: All ICDBG grantees shall submit the Federal Financial Report (SF-425) to the Area ONAP at the end of each quarter. \r\n\r\n"},{"code":"progress","isSelected":true,"description":"The following reports are also required:\r\n\r\n1. Annual Status and Evaluation report (ASER)--Grantees shall submit a status and evaluation report on previously funded open grants 45 days after the end of the Federal fiscal year and at the time of grant close-out. The report shall be in a narrative form addressing these areas.\r\n\r\na) Progress: The progress made in completing approved activities should be described. This description should include a listing of work remaining together with a revised implementation schedule, if necessary.\r\n\r\nb) Expenditure of funds: A breakdown of funds spent on each major project activity or category should be provided.\r\n\r\nc) Program performance: Data on program outputs and outcomes, in a form prescribed by HUD.\r\n\r\nd) Grantee assessment: If the project has been completed, an evaluation of the effectiveness of the project in meeting the community development needs of the grantee should be provided.\r\n\r\n2. Minority business enterprise reports: Grantees shall submit to HUD, by October 10, a report on contract and subcontract activity during the fiscal year.\r\n\r\n3. Closeout reports: Within 90 days of the date it is determined that the criteria for closeout have been met, the grantee shall submit to the Area ONAP a copy of the final status and evaluation report described and a completed Federal Financial Report (SF-425). If acceptable reports are not submitted, an audit of the grantee's program activities may be conducted by HUD.\r\n\r\nIn reviewing each grantee's performance, HUD will consider all available evidence which may include, but not be limited to, the following: (1) The approved application and any amendments thereto; (2) Reports prepared by the grantee; (3) Records maintained by the grantee; (4) Results of HUD's monitoring of the grantee's performance, including field evaluation of the quality of the work performed; (5) Audit reports; (6) Records of drawdowns on the line of credit; (7) Records of comments and complaints by citizens and organizations; and (8) Litigation. \r\n\r\n"},{"code":"expenditure","isSelected":false,"description":""},{"code":"performanceMonitoring","isSelected":true,"description":"HUD will review each grantee's performance to determine whether the grantee: complied with the requirements of the statute, 24 CFR Part 1000, the grant agreement and other applicable laws and regulations; carried out its activities substantially as described in its application; made substantial progress in carrying out its approved program; continued capacity to carry out the approved activities in a timely manner; and has the capacity to undertake additional activities funded under this 24 CFR Part 1000. "}]</t>
  </si>
  <si>
    <t>{"isApplicable":true,"description":"All ICDBG grants: Any costs paid with ICDBG funds which were not audited previously shall be subject to coverage in the grantee's next single audit performed in accordance with 2 CFR part 200, subpart F. The grantee may be required to repay HUD any disallowed costs based on the results of the audit, or on additional HUD reviews provided for in the closeout agreement. "}</t>
  </si>
  <si>
    <t xml:space="preserve">(Project Grants (Discretionary)) FY 17$58,474,277.00; FY 18 est $65,000,000.00; FY 19 est $65,000,000.00; FY 16$56,582,132.00; - </t>
  </si>
  <si>
    <t>Single-purpose grants: FY17 range of assistance--$25,000 to $4,100,000 Average of 605,000</t>
  </si>
  <si>
    <t>{"list":[{"fiscalYear":2016,"description":"The program will provide funding for housing rehabilitation, mold remediation, new construction, infrastructure, community facilities, reducing imminent threats, and economic development in tribal communities. HUD awarded $56.5 million to 77 Native American communities throughout the country to improve housing conditions and stimulate community development for residents, including funding construction projects and local jobs. The ICDBG grants helps supports a wide range of community development and affordable housing activities. The goal of the program is to develop viable Indian and Alaska Native communities, including neighborhoods with decent housing, suitable living environments, and economic opportunities. Communities can use the grants to rehab or build new housing; to buy land for housing; for infrastructure projects such as roads, water and sewer facilities; and to spur economic development including jobs."},{"fiscalYear":2017,"description":"The program will provide funding for housing rehabilitation, mold remediation, new construction, infrastructure, community facilities, reducing imminent threats, and economic development in 5400 tribal communities. HUD awarded around $56 million to 80 Native American tribes throughout the country to improve housing conditions and to stimulate economic development in their communities. The ICDBG program helps supports a wide range of community development and affordable housing activities, from new housing for individual families to community amenities like rec centers or water lines. With a deep need for more affordable housing in tribal communities, most of this year’s project winners will use their ICDBG funds to build homes or to rehabilitate dilapidated housing, in order to alleviate homelessness, relieve overcrowding, and avoid members having to leave their community – spurring jobs and economic development along the way. Many tribes will also use the funds for other community needs."},{"fiscalYear":2018,"description":"3200 tribal communities."}],"isApplicable":true}</t>
  </si>
  <si>
    <t>24 CFR Part 1003, "Community Development Block Grants for Indian Tribes and Alaska Native Villages_x000D_
_x000D_
2 CFR Part 200, "Uniform Administrative Requirements, Cost Principles, and Audit Requirements for Federal Awards_x000D_
_x000D_
Other ICDBG-related policies and guidance can be found at: https://www.hud.gov/program_offices/public_indian_housing/ih/regs</t>
  </si>
  <si>
    <t>{"flag":"appendix","description":"Contact appropriate HUD Office of Native American Programs (ONAP) Area Office listed in: https://www.hud.gov/program_offices/public_indian_housing/ih\r\n"}</t>
  </si>
  <si>
    <t>Marco C. Santos451 7th Street SW, Rm. 5156, Washington, DC 20410 Email:&lt; a href='mailto:Marco.C.Santos@hud.gov'&gt;Marco.C.Santos@hud.gov&lt;/a&gt;Phone: 2024023057;</t>
  </si>
  <si>
    <t>https://www.hud.gov/program_offices/public_indian_housing/ih/grants/icdbg</t>
  </si>
  <si>
    <t xml:space="preserve">14.867 Indian Housing Block Grants; </t>
  </si>
  <si>
    <t xml:space="preserve">Fiscal Year2017: The following are examples of funded projects:_x000D_
_x000D_
Single purpose grants: The Karuk Tribe in California will use its award to build a new 4,400-square-foot Workforce Development and Training Center. In Maine, the Penobscot Tribe will build 24 new senior rental housing units that are energy efficient in an apartment-type setting in order to help the unmet need for affordable senior housing. In Texas, the Alabama-Coushatta Tribe will improve the public water quality and pipeline-carrying capacity for more 89 homes and 12 nonresidential buildings on the east side of the Alabama-Coushatta Reservation._x000D_
_x000D_
Imminent threat grant: The Newtok Village received $900,000 to relocate 12 homes from Newtok village to a new village site at Metarvik. A presidentially declared disaster designation was issued for the area in 2014 resulting from several storms along the Bering Sea Coast. </t>
  </si>
  <si>
    <t>Single purpose grants: The NOFA will provide specific information regarding the rating and ranking criteria to be used. NOFAs will define and establish weights for the selection criteria, will specify the maximum points available, and will describe how point awards will be made._x000D_
_x000D_
Imminent threat grants: HUD will use the criteria defined in 24 CFR 1003.400 to evaluate requests for ICDBG imminent threat funding.</t>
  </si>
  <si>
    <t>https://beta.sam.gov/fal/f66931e411504005932abb8e8997a3e3/view</t>
  </si>
  <si>
    <t>Public and Indian Housing Indian Loan Guarantee Program</t>
  </si>
  <si>
    <t>(Loan Guarantees for Indian Housing)</t>
  </si>
  <si>
    <t>{"list":[{"act":{"description":"Housing and Community Development Act of 1992, Consolidated Appropriations Act of 2017"},"publicLaw":{"congressCode":"102","number":"550"},"USC":{"title":"12","section":"1515z - 13a"},"authorizationTypes":{"USC":true,"act":true,"statute":false,"publicLaw":true,"executiveOrder":false},"usc":{"title":"12","section":"1515z - 13a"}}]}</t>
  </si>
  <si>
    <t>To provide homeownership opportunities to Native Americans, Tribes, Indian Housing Authorities including Tribally Designated Housing Entities (TDHEs), and Indian Housing Authorities on Indian land, through a guaranteed mortgage loan program available through private financial institutions.</t>
  </si>
  <si>
    <t>The loan applicant must be members of a federally recognized Indian tribe, band or community, which includes Native Americans, Alaska Natives, or an Indian Housing Authority including a Tribally Designated Housing Authority (TDHE) or a Tribe which meets certain requirements. Applicant eligibility is validated by current enrollment in a federally recognized tribe.</t>
  </si>
  <si>
    <t>The homeowner is the ultimate beneficiary of the program.  When the Indian Housing Authority, TDHE or Tribe is the homebuyer, they may then rent the property. In these cases, the person renting the home would be an indirect beneficiary.</t>
  </si>
  <si>
    <t>{"description":"Loan applicants must provide the lender with documentation on eligibility, assets, income, debts and liabilities to show ability to obtain and repay the mortgage loan.","isApplicable":true}</t>
  </si>
  <si>
    <t>{"description":"Applications are submitted to eligible financial institutions.  With the loan application, the homebuyer must submit documentation such as pay stubs, W-2 forms (income tax returns if self-employed), evidence of assets such as bank accounts, and any other documentation requested by the lender to support the applicant's ability to obtain and repay the mortgage.  The lender verifies the land status of the proposed property."}</t>
  </si>
  <si>
    <t>The financial institution obtains and reviews all documentation and forwards it to HUD's Office of Native American Programs.  HUD sends the Section 184 Loan Guarantee Firm Commitment Form to the Lender if the mortgage meets the Section 184 Program underwriting criteria. The financial institution is responsible for assuring Tribal eligibility, land status, property acceptability and the creditworthiness of the loan applicant.  HUD has responsibility for the approval or disapproval of the loan (the application for loan guarantee).  Eligible lenders may originate loans under the Direct Guarantee Program.  Direct Guarantee lenders underwrite, approve and close the loan prior to submission to HUD for the Loan Guarantee Certificate.</t>
  </si>
  <si>
    <t>There are no specific time requirements for the processing of these loans.</t>
  </si>
  <si>
    <t>Applicants whose loans are disapproved may appeal the disapproval if the applicant can provide additional documentation to resolve the issues which lead to the disapproval.</t>
  </si>
  <si>
    <t>{"awarded":"other","description":"The term of the loan cannot exceed 30 years.  The processing time varies from time of application to the time the loan closes, but in general will average from 30 to 120 days unless there are significant land issues.","awardedDescription":"This is a loan guarantee program.  Therefore assistance is given in the form of a guarantee.  No funds are awarded or released unless there is a default on a guaranteed loan."}</t>
  </si>
  <si>
    <t>[{"code":"program","isSelected":true,"description":"Participating financial institutions must provide HUD with copies of loan files and must report to HUD on the status of the loan, once it has closed."},{"code":"cash","isSelected":false},{"code":"progress","isSelected":true,"description":"Progress reports are part of the reporting process described above."},{"code":"expenditure","isSelected":false},{"code":"performanceMonitoring","isSelected":true,"description":"Performance monitoring is also part of the reporting process described above."}]</t>
  </si>
  <si>
    <t>{"isApplicable":true,"description":"Participating lenders and closed loan files are reviewed to assure compliance with the program's requirements."}</t>
  </si>
  <si>
    <t>Copies of loan files are maintained by HUD.  The lender that originates the loan must maintain a copy of the loan file for 2 years after loan closing.  The lender that services the loan must maintain the loan file for the life of the loan plus 3 years.</t>
  </si>
  <si>
    <t>86-0223-0-1-371;</t>
  </si>
  <si>
    <t>(Guaranteed/Insured Loans) FY 18 est $4,006,000.00; FY 16$4,492,000.00; FY 17 est $4,999,000.00;</t>
  </si>
  <si>
    <t>The average loan amount in FY 2014 was $176,000.</t>
  </si>
  <si>
    <t>{"list":[{"fiscalYear":2016,"description":"The program projects to guarantee 5,400 loans. The program guaranteed 4149 loans."},{"fiscalYear":2018,"description":"he program projects to guarantee 4889 loans."},{"fiscalYear":2017,"description":"The program projects to guarantee 4444 loans."}],"isApplicable":true}</t>
  </si>
  <si>
    <t>24 CFR Part 1005; a Guidebook and literature is available from HUD's Office of Native American Programs.</t>
  </si>
  <si>
    <t>Thomas C. Wright,451 7th Street, S.W., Room 5156, Washington, DC 20410 Email:&lt; a href='mailto:Thomas.C.Wright@hud.gov'&gt;Thomas.C.Wright@hud.gov&lt;/a&gt;Phone: (202) 402-4978;</t>
  </si>
  <si>
    <t>http://www.hud.gov/offices/pih/ih/homeownership/184.</t>
  </si>
  <si>
    <t>https://beta.sam.gov/fal/9b06376620974318b0fc061d8150d9cd/view</t>
  </si>
  <si>
    <t>Demolition and Revitalization of Severely Distressed Public Housing</t>
  </si>
  <si>
    <t>(HOPE VI)</t>
  </si>
  <si>
    <t>{"list":[{"act":{"description":"Omnibus Appropriation Act 2009"},"publicLaw":{"congressCode":"111","number":"8"},"authorizationTypes":{"USC":false,"act":true,"statute":false,"publicLaw":true,"executiveOrder":false}}]}</t>
  </si>
  <si>
    <t>Revitalization Grants enable PHAs to improve the living environment for public housing residents of severely distressed public housing projects through the demolition, substantial rehabilitation, reconfiguration, and/or replacement of severely distressed units; revitalize the sites on which severely distressed public housing projects are located and contribute to the improvement of the surrounding neighborhood; lessen isolation and reduce the concentration of low-income families; build sustainable mixed-income communities; and provide well-coordinated, results-based community and supportive services that directly complement housing redevelopment and that help residents to achieve self-sufficiency, young people to obtain educational excellence, and the community to secure a desirable quality of life.</t>
  </si>
  <si>
    <t>For HOPE VI Revitalization Grants, Public Housing Agencies (PHAs) operating public housing units are eligible to apply.  Indian Housing Authorities and PHAs that only administer the Section 8 Program are not eligible to apply.</t>
  </si>
  <si>
    <t>For HOPE VI Revitalization Grants, the ultimate beneficiaries are residents of the severely distressed public housing and residents of the revitalized development.</t>
  </si>
  <si>
    <t>{"description":"Eligibility requirements to apply for a HOPE VI grant are included in each year's Notice of Funding Availability (NOFA).  ","isApplicable":true}</t>
  </si>
  <si>
    <t>{"environmentalImpact":{"reports":[{"isSelected":false,"reportCode":"statement"},{"isSelected":true,"reportCode":"assessment"},{"isSelected":true,"reportCode":"ExecutiveOrder12372"},{"isSelected":true,"reportCode":"otherRequired"}]},"description":"Applicant indicates on the SF-424 (Application for federal assistance) whether they are subject to E.O 12372 or not."}</t>
  </si>
  <si>
    <t>{"description":"For FY 2009, the issuance of the NOFA is announced in the Federal Register. The NOFA and all necessary application materials are made available on the Grants.gov website and the HUD website."}</t>
  </si>
  <si>
    <t>HUD Headquarters reviews each eligible application for threshold compliance, assigns rating points to applications that pass all thresholds, and the highest-rated applications are notified that they have been selected to participate in the HOPE VI program.  Funds are obligated when HUD and the applicant execute a form HUD-1044, "Assistance Award/Amendment"</t>
  </si>
  <si>
    <t>Approximately 3 months from the application deadline date.</t>
  </si>
  <si>
    <t>Applicants are notified by HUD if an application is not approved.</t>
  </si>
  <si>
    <t>{"types":{"moe":false,"formula":false,"matching":true},"matching":{"requirementFlag":"voluntary","percent":"0","description":"1. Overall match of 5 percent.\r\n2. Community and Supportive Services (CSS) match:  if applicants are requesting over 5% of the grant to be used for CSS, they must provide match for that amount that exceeds the 5% (note: per statute at most, 15% of the total grant may be used for CSS)."}}</t>
  </si>
  <si>
    <t>{"awarded":"other","description":"Each year's grant agreement sets out the requirements regarding timetables and milestones.","awardedDescription":"Following execution of the HUD-1044 obligating document, HUD approves (over the life of the grant) budget requests from the grantee, releasing funds through HUD's financial system - Line of Credit Control System (LOCCS)."}</t>
  </si>
  <si>
    <t>[{"code":"program","isSelected":false},{"code":"cash","isSelected":false},{"code":"progress","isSelected":true,"description":"Grantees report quarterly into the HOPE VI Quarterly Progress Reporting system.  This system is the central data source for the HOPE VI program on an individual grantee and aggregate level.  Grantees report on such things as demolition, relocation, unit production,  occupancy and financial information.  HUD uses this system in order to develop its Annual Report to Congress on HOPE VI, and for other reporting purposes."},{"code":"expenditure","isSelected":true,"description":"The HOPE VI Quarterly Progress Reporting system includes extracts from LOCCS data on grant obligation and expenditures."},{"code":"performanceMonitoring","isSelected":false}]</t>
  </si>
  <si>
    <t>{"isApplicable":true,"description":"HOPE VI Revitalization grants are audited in conjunction with regular HUD or independent public accountant audits of PHA operations in accordance with 24 CFR 85.26, and after grant close-out."}</t>
  </si>
  <si>
    <t>Copies of budgets and accumulative cost records through the grant period, and other records necessary to indicate compliance with the Grant Agreement.</t>
  </si>
  <si>
    <t>86-0218-0-1-604;</t>
  </si>
  <si>
    <t xml:space="preserve">(Project Grants) FY 15$0.00; FY 16 est $0.00; FY 17 est $0.00; - 				_x000D_
	This program is no longer active and has $0 funding		_x000D_
</t>
  </si>
  <si>
    <t>No regulations have been published. Each grant is subject to the terms of its NOFA and Grant Agreement, which is the contract signed by the Grantee and HUD. HUD posts guidance to its Home Page (http://www.hud.gov/offices/pih/programs/ph/hope6/) which provides Grantees with information on timelines, budgets, financial instructions, and other program guidance. HUD also publishes a Mixed- Finance Guidebook that is available to the public by calling (800) 955-2232.</t>
  </si>
  <si>
    <t>{"flag":"none","description":"The level of field office involvement in the administration of a project varies grant-by-grant. All HOPE VI Demolition grants are administered in the Field, and most Revitalization grants are administered in Headquarters. Applicants should contact the HUD Field Office listed on the internet at http://www.hud.gov/local/ that has jurisdiction for their area."}</t>
  </si>
  <si>
    <t>Leigh vain Rij,451 7th Street, S.W., Room 4130, Washington, DC 20410 Email:&lt; a href='mailto:leigh.e.vanrij@hud.gov'&gt;leigh.e.vanrij@hud.gov&lt;/a&gt;Phone: (202) 402-5788.;</t>
  </si>
  <si>
    <t>http://www.hud.gov/offices/pih/programs/ph/hope6/</t>
  </si>
  <si>
    <t xml:space="preserve">14.872 Public Housing Capital Fund; 14.850 Public and Indian Housing; </t>
  </si>
  <si>
    <t>https://beta.sam.gov/fal/a53dff61cb85495aa18c037a5a10cc7e/view</t>
  </si>
  <si>
    <t>Indian Housing Block Grants</t>
  </si>
  <si>
    <t>IHBG; Native American Housing Block Grants (NAHBG)</t>
  </si>
  <si>
    <t>{"list":[{"act":{},"statute":{},"USC":{},"authorizationTypes":{"USC":true,"act":true,"statute":true},"usc":{}}]}</t>
  </si>
  <si>
    <t>Indian Housing Block Grants (IHBG) funded under the Native American Housing Assistance and Self-Determination Act of 1996 (25 U.S.C. §4101 et seq.) (NAHASDA) include activities that: 1) assist and promote affordable housing activities to develop, maintain, and operate affordable housing in safe and healthy environments on Indian reservations and in other Indian areas for occupancy by low-income Indian families; 2) coordinate activities to provide housing for Indian tribes and their members and to promote self-sufficiency and their members; 3) plan for and integrate infrastructure resources for Indian tribes with housing development for Indian tribes.</t>
  </si>
  <si>
    <t>Indian tribes (as defined under section 4(13) of NAHASDA);
Tribally designated housing entity (TDHE) (as defined under 4(22) of NAHASDA)</t>
  </si>
  <si>
    <t>The beneficiaries of funds awarded for both IHBG formula and competitive grants are families that meet the criteria of NAHASDA and 24 CFR 1000.104.</t>
  </si>
  <si>
    <t>{"description":"Formula grants: In accordance with NAHASDA Sec. 201, NAHASDA-eligible tribes interested must submit an Indian Housing Plan (IHP) no later than 75 days before the beginning of each tribal program year. The IHP must meet the requirements outlined in 24 CFR Subpart C.\n\nCompetitive grants: Applicants must submit information outlined in the Notice of Funding Availability (NOFA).","isApplicable":true}</t>
  </si>
  <si>
    <t>{"environmentalImpact":{"reports":[{"isSelected":true,"reportCode":"statement"},{"isSelected":true,"reportCode":"assessment"},{"isSelected":true,"reportCode":"otherRequired"}]},"description":"IHBG formula grants: The environmental effects of each activity carried out with assistance under this part must be evaluated in accordance with the provisions of the National Environmental Policy Act of 1969 (NEPA) (42 U.S.C. 4321) and the related authorities listed in HUD's implementing regulations at 24 CFR parts 50 and 58. An environmental review does not have to be completed prior to HUD approval of an IHP.\n\nIHBG competitive grants: Applicants must comply with HUD environmental review requirements, in accordance with 24 CFR 1000.18-1000.24. An Indian tribe can assume environmental responsibilities under 24 CFR part 58 or decline to assume environmental responsibilities and request HUD perform the review under 24 CFR part 50, in accordance with 24 CFR 1000.20(a). An environmental review, all required notifications, and approval of the request for release of funds and certification when applicable under 24 CFR part 58 or HUD's approval of the project or activity under 24 CFR part 50, must be completed before a recipient may acquire, rehabilitate, convert, lease, demolish, repair or construct property, or commit HUD or local funds (non-HUD funds) for these activities in conjunction with the proposed project. Environmental review resources including training, guidance, forms, sample letters and worksheets are available on the HUD Exchange at: https://www.hudexchange.info/programs/environmental-review/."}</t>
  </si>
  <si>
    <t>{"description":"IHBG formula grants: In accordance with NAHASDA Sec. 201, NAHASDA-eligible tribes interested must submit an Indian Housing Plan (IHP) no later than 75 days before the beginning of each tribal program year. The IHP must meet the requirements outlined in 24 CFR Subpart C.\n\nIHBG competitive grants: Application procedures and criteria will be published in the Notice of Funding Availability (NOFA).","isApplicable":true}</t>
  </si>
  <si>
    <t>Upon approval of the IHP and/or IHBG competitive application, and as soon as a Congressional release has been obtained, HUD's Office of Native American Programs (ONAP) will send the applicant an award letter and a grant agreement to sign and return. If the applicant does not already have one, it will have to establish an account in HUD's Line of Credit Control System (LOCCS) so that it can draw down grant funds as needed to complete project/activities.</t>
  </si>
  <si>
    <t>{"flag":"yes","description":"IHBG formula grants: An Indian tribe or, with the consent of its Indian tribe(s), the TDHE, must submit an Indian Housing Plan (IHP) to HUD to receive funding under NAHASDA, except as provided in section 101(b)(2) of NAHASDA. IHPs must be initially sent by the recipient to the Area ONAP no later than 75 days before the beginning of a tribal program year. Grant funds cannot be provided until the plan due under this section is determined to be in compliance with section 102 of NAHASDA and funds are available.\n\nIHBG competitive grants: Applicants must submit an application in accordance with the deadline established in the NOFA.","list":[]}</t>
  </si>
  <si>
    <t>{"types":{"moe":false,"formula":true,"matching":false},"formula":{"title":"","chapter":"","part":"","subPart":"","publicLaw":"","description":"IHBG formula requirements are established in 24 CFR 1000 Subpart D--Allocation Formula"},"matching":{"description":""},"moe":{"description":""}}</t>
  </si>
  <si>
    <t>{"awarded":"other","description":"IHBG formula grants: Any amount of a grant provided to an Indian tribe under NAHASDA sec. 101 for a fiscal year that is not used by the Indian tribe during that fiscal year may be used by the Indian tribe during any subsequent fiscal year (NAHASDA sec. 203(g)).\n\nIHBG competitive grants: Grant amounts must be incurred during the period of performance identified on the grant award. Projects awarded under the IHBG competitive NOFA will be limited to 5 years.","awardedDescription":"Upon execution of grant agreements, funds are drawn from HUD's financial system as needed to complete approved activities."}</t>
  </si>
  <si>
    <t>[{"code":"program","isSelected":false,"description":"The Indian Housing Block Grant program requires an Annual Performance Report"},{"code":"cash","isSelected":true,"description":"IHBG grantees are required to submit a Federal Financial Report (SF-425) to HUD within 30 days after the end of each quarter. For IHBG competitive grantees, a final SF-425 must be submitted within 90 days after the end of the period of performance identified on the grant agreement."},{"code":"progress","isSelected":false,"description":"Progress reports are a required part of the Annual Performance Report."},{"code":"expenditure","isSelected":false,"description":""},{"code":"performanceMonitoring","isSelected":true,"description":"As required by NAHASDA Sec. 404 and 24 CFR 1000.514, all IHBG grantees must submit an Annual Performance Report (APR) within 90 days of the end of the recipient's program year. IHBG competitive grantees must also follow the reporting requirements established in the NOFA."}]</t>
  </si>
  <si>
    <t>{"isApplicable":true,"description":"Audit requirements for IHBG recipients are also outlined in NAHASDA Sections 405-406 and 24 CFR 1000.544."}</t>
  </si>
  <si>
    <t>In accordance with 24 CFR 1000.552, IHBG recipients must retain records for 3 years from the end of the tribal program year during which the funds were expended.</t>
  </si>
  <si>
    <t>86-0313-0-1-604;</t>
  </si>
  <si>
    <t xml:space="preserve">(Formula Grants) FY 18$646,000,000.00; FY 19 est $646,000,000.00; FY 20 Estimate Not Available  FY 17$645,986,672.00; FY 16$646,685,000.00; - (Project Grants (Discretionary)) FY 18$100,000,000.00; FY 19 est $100,000,000.00; FY 20 Estimate Not Available  - </t>
  </si>
  <si>
    <t>Formula grants ranged from $74,594 to $79,157,653; the median grant amount was $283,116</t>
  </si>
  <si>
    <t>{"list":[{"fiscalYear":2016,"description":"Native American Housing Block Grant (NAHBG) program is projected to assist 5,065 families by either building, acquiring, or substantially rehabilitating their homes.  Native American Housing Block Grant (NAHBG) program assisted 5,963 families by either building, acquiring, or substantially rehabilitating their homes."},{"fiscalYear":2017,"description":"Native American Housing Block Grant (NAHBG) program is projected to assist 5,963 families by either building, acquiring, or substantially rehabilitating their homes."},{"fiscalYear":2018,"description":"In Fiscal Year 2018: 617 affordable housing units were built or acquired using IHBG funds; 3,689 affordable housing units were rehabilitated with IHBG funds; 37,325 affordable housing units, which were originally built or acquired with funding provided under the U.S. Housing Act of 1937, were maintained and operated by IHBG recipients; 55 acres of land were purchased for the development of affordable housing; and planning and administrative expenses accounted for approximately 15 percent of total IHBG expenditures."}],"isApplicable":true}</t>
  </si>
  <si>
    <t>24 CFR Part 1000--Native American Housing Activities</t>
  </si>
  <si>
    <t>{"flag":"none","description":"Inquiries should be addressed to the Administrator, HUD's Office of Native American Programs at the appropriate local Area Office. For more information, see https://www.hud.gov/program_offices/public_indian_housing/ih"}</t>
  </si>
  <si>
    <t>Marco C. Santos451 7th Street SW, Rm. 4108, Washington, DC 20410 Email:&lt; a href='mailto:Marco.C.Santos@hud.gov'&gt;Marco.C.Santos@hud.gov&lt;/a&gt;Phone: 2024023057;</t>
  </si>
  <si>
    <t>https://www.hud.gov/program_offices/public_indian_housing/ih/grants/ihbg</t>
  </si>
  <si>
    <t xml:space="preserve">14.862 Indian Community Development Block Grant Program; </t>
  </si>
  <si>
    <t>Fiscal Year2018: Citizen Potawatomi Nation (Oklahoma): The Citizen Potawatomi Nation (CPN) carried out a very successful IHBG-funded affordable housing project that incorporated residential geothermal heat pumps for low-income tribal houses for vulnerable elderly tribal members. CPN’s early investments in geothermal, energy efficiency, and solar PV power have decreased the Tribe’s operating and maintenance costs leading to the financial flexibility necessary to develop creative, affordable housing units for their vulnerable aging community. 
Squamish Tribe (Washington): The Squamish Tribe used IHBG funds to develop its Woolly Dog Project.  The project entails the construction of 12 homes, seven homes which have been completed and are occupied by families, and another five that are currently under construction.
Sault Ste. Marie Tribe of Chippewa Indians (Michigan): The Sault Ste. Marie Tribe of Chippewa Indians recently held a ribbon cutting ceremony to open the Shirley Goudreau Elder Housing Complex.  The complex was developed using structurally insulated panels to ensure that it is energy efficient.  It also features a community space, a large dining room, and a commercial kitchen, where the Tribe’s elder meal program will soon relocate.</t>
  </si>
  <si>
    <t>IHBG competitive grants: HUD will review and select successful applications in accordance with the rating criteria established in the Notice of Funding Availability (NOFA).</t>
  </si>
  <si>
    <t>https://beta.sam.gov/fal/b93d1a50ada54f55bf7ba001f48ed9ef/view</t>
  </si>
  <si>
    <t>Title VI Federal Guarantees for Financing Tribal Housing Activities</t>
  </si>
  <si>
    <t>{"list":[{"act":{"description":"Native American Housing Assistance and Self-Determination Reauthorization Act (NAHASDA)  of 2008"},"publicLaw":{"congressCode":"110","number":"411"},"authorizationTypes":{"USC":false,"act":true,"statute":false,"publicLaw":true,"executiveOrder":false}}]}</t>
  </si>
  <si>
    <t>To assist an Indian tribe or Tribally Designated Housing Entity (TDHE) to obtain financing for affordable housing activities under Title II of NAHASDA where an obligation cannot be completed without such guarantee.</t>
  </si>
  <si>
    <t>The applicant must be a Federally recognized Indian tribe or TDHE that is either a beneficiary or recipient of Indian Housing Block Grants (IHBG) funds.</t>
  </si>
  <si>
    <t>Indian tribes and their members are the beneficiaries.  A TDHE acts on behalf of a tribe, as authorized by Tribal and TDHE resolutions.</t>
  </si>
  <si>
    <t>{"description":"The applicant must provide the lender the documentation detailed in the \"Title VI Application Process,\" including the certifications required under 24 CFR Section 1000.424(d) that the applicant possesses the legal authority to pledge, and if approved, the applicant will make the pledge of IHBG funds required by section 602(a)(2) of NAHASDA.","isApplicable":true}</t>
  </si>
  <si>
    <t>{"description":"Eligible lenders are detailed in the statute.  The lender assembles the Title VI application package and submits it to HUD.  HUD will review the application for compliance with Title VI of NAHASDA and the implementing regulations."}</t>
  </si>
  <si>
    <t>HUD issues a Letter of Firm Commitment to the lender when HUD approves the Title VI application and the mortgage meets the Title VI  Program underwriting criteria.  The lender then closes the loan and submits the closing package to HUD for review. Following a successful review, HUD issues a Certificate of Loan Guarantee to the lender.</t>
  </si>
  <si>
    <t>The Title VI regulation at 24 CFR 1000.430(a) states that HUD will make every effort to approve an application within 30 days of the receipt of a completed application, and if HUD is unable to do so, will notify the lender (the applicant via the lender) within the 30 day time frame of the need for additional time to process the application and/or if additional information is required.</t>
  </si>
  <si>
    <t>HUD will notify the lender in writing that the application has been reduced or disapproved and the specific reasons for the reduction or the disapproval.  The lender may submit additional documentation to reverse the HUD decision.</t>
  </si>
  <si>
    <t>{"types":{"moe":false,"formula":false,"matching":true},"matching":{"requirementFlag":"voluntary","percent":"5","description":"Borrowers may be required to pledge security in addition to IHBG funds to secure the remaining 5 percent of the loan balance that is not secured by the 95 percent federal loan guarantee."}}</t>
  </si>
  <si>
    <t>{"awarded":"other","description":"The term of the loan may exceed 20 years, as approved by HUD.  The lender and applicant shall determine the terms of the repayment for each project, subject to HUD's approval.","awardedDescription":"This is a loan guarantee program.  Therefore assistance is given in the form of a guarantee.  No funds are awarded or released unless there is a default on a guaranteed loan."}</t>
  </si>
  <si>
    <t>[{"code":"program","isSelected":true,"description":"The lender will provide HUD a quarterly report on the guaranteed loan, including the status of the guaranteed loan, the current principal balance, and the amount collected during the quarter just ended."},{"code":"cash","isSelected":false},{"code":"progress","isSelected":false},{"code":"expenditure","isSelected":false},{"code":"performanceMonitoring","isSelected":false}]</t>
  </si>
  <si>
    <t>Copies of loan files are maintained by HUD.  The originating lender must maintain a copy of the loan file for 2 years after loan is guaranteed.  The servicing lender must maintain a loan file for the line of the loan plus 3 years.</t>
  </si>
  <si>
    <t>(Guaranteed/Insured Loans) FY 18 est $2,000,000.00; FY 17 est $2,000,000.00; FY 16$5,760,000.00;</t>
  </si>
  <si>
    <t>A borrower's guaranteed obligations may not exceed an amount equal to the borrower's IHBG, less the amount needed to operate and maintain current assisted stock (CAS), times five (IHBG - CAS X 5 = maximum guaranteed amount).</t>
  </si>
  <si>
    <t>{"list":[{"fiscalYear":2016,"description":"The Department anticipates to guarantee 5 loans. The Department guaranteed 5 loans"},{"fiscalYear":2018,"description":"The Department anticipates to guarantee 5 loans"},{"fiscalYear":2017,"description":"The Department anticipates to guarantee 5 loans."}],"isApplicable":true}</t>
  </si>
  <si>
    <t>24 CFR Part 1000, subpart E; "The Title VI Application Process" and promotional literature are available from HUD's National Program Office of Native American Programs, Office of Loan Guarantee; and the Title VI web page (see the address below).</t>
  </si>
  <si>
    <t>{"flag":"none","description":"(see Headquarters Office below)"}</t>
  </si>
  <si>
    <t>Thomas C. Wright,451 7th Street, S.W., Room 5156, Washington, DC 20410 Email:&lt; a href='mailto:Thomas.C.Wright@hud.gov'&gt;Thomas.C.Wright@hud.gov&lt;/a&gt;Phone: (202) 402-4978.;</t>
  </si>
  <si>
    <t>http://www.hud.gov/offices/pih/ih/homeownership/titlevi/</t>
  </si>
  <si>
    <t xml:space="preserve">14.865 Public and Indian Housing Indian Loan Guarantee Program; </t>
  </si>
  <si>
    <t>Title VI and Section 202 of NAHASDA; criteria is detailed in the "The Title VI Application Process" available from HUD's National Program Office, Office of Loan Guarantee, and on the Title VI web site (http://www.hud.gov/offices/pih/ih/homeownership/titlevi/).</t>
  </si>
  <si>
    <t>https://beta.sam.gov/fal/fa6b9577ae3f4f72909167ec55688cab/view</t>
  </si>
  <si>
    <t>Resident Opportunity and Supportive Services - Service Coordinators</t>
  </si>
  <si>
    <t>(ROSS Service Coordinators)</t>
  </si>
  <si>
    <t>{"list":[{"act":{"description":"The Consolidated Appropriations Act 2017"},"publicLaw":{"congressCode":"114","number":"113"},"authorizationTypes":{"act":true,"publicLaw":true}}]}</t>
  </si>
  <si>
    <t>To programmatically address the needs of public housing residents by providing service coordinator positions to coordinate supportive services, resident empowerment activities and/or assisting residents in becoming economically self-sufficient or age-in-place.</t>
  </si>
  <si>
    <t>Public Housing Authorities (PHAs), Tribes and tribally designated housing entities (TDHEs), resident councils and nonprofit entities supported by residents. Applicants must establish partnerships to leverage resources.</t>
  </si>
  <si>
    <t>Individuals, families, children, youth, adults as well as elderly/persons with disabilities who are residents of conventional public or Indian housing are eligible to receive benefits from the ROSS program.</t>
  </si>
  <si>
    <t>{"description":"A Notice of Funding Availability (NOFA) prescribing the specific information to be submitted will be published in the Federal Register by HUD Headquarters. HUD provides the application and standard forms for this program."}</t>
  </si>
  <si>
    <t>HUD will review applications in accordance with selection criteria in the NOFA published in the Federal Register.</t>
  </si>
  <si>
    <t>Processing of applications and selection of successful applicants will be undertaken by HUD. HUD will make the final selection and obligate funds.</t>
  </si>
  <si>
    <t>There is no appeals process. Applicants whose applications did not receive funding may request a debriefing. Further information is included in the NOFA.</t>
  </si>
  <si>
    <t>{"types":{"moe":false,"formula":false,"matching":true},"matching":{"requirementFlag":"voluntary","percent":"25"}}</t>
  </si>
  <si>
    <t>{"awarded":"other","description":"HUD will provide assistance for a 3-year time period.","awardedDescription":"Grant agreements are executed and funds are drawn by grantees through HUD's financial system."}</t>
  </si>
  <si>
    <t>[{"code":"program","isSelected":true,"description":"Grantees must keep program records and submit annual reports as specified by HUD."},{"code":"cash","isSelected":false},{"code":"progress","isSelected":true,"description":"Grantees must keep progress reports and submit annual reports as specified by HUD."},{"code":"expenditure","isSelected":true,"description":"Grantees must keep expenditure reports and submit annual reports as specified by HUD."},{"code":"performanceMonitoring","isSelected":false}]</t>
  </si>
  <si>
    <t>{"isApplicable":true,"description":"Grantees must adhere to the policies, guidelines and requirements of 24 CFR Part 84 or 85 and OMB Circular No. A-87; OMB Circulars A-110 and A-122 apply to the acceptance and use of assistance by private nonprofit agencies."}</t>
  </si>
  <si>
    <t>Records will be retained in accordance with the HUD regulation, 24 CFR Part 84 or 85.</t>
  </si>
  <si>
    <t>86-0304-0-1-604;</t>
  </si>
  <si>
    <t xml:space="preserve">(Project Grants) FY 17$45,962,000.00; FY 18 est $35,000,000.00; FY 19 est $0.00; FY 16$45,962,000.00; - </t>
  </si>
  <si>
    <t>Average $360,000</t>
  </si>
  <si>
    <t>{"list":[{"fiscalYear":2016,"description":"The Department projects to award 100 grants. The department awarded 114 grants."},{"fiscalYear":2017,"description":"The Department projects to award 114 grants."},{"fiscalYear":2018,"description":"Estimate 100 Grants"}],"isApplicable":true}</t>
  </si>
  <si>
    <t>HUD appropriation statutes and the specific fiscal year NOFA published in the Federal Register provide program requirements and guidelines.</t>
  </si>
  <si>
    <t>{"flag":"none","description":"Designated persons in the Offices of Public Housing and Native American Programs listed in Appendix IV of the Catalog."}</t>
  </si>
  <si>
    <t>Anice Schervish,451 7th Street, SW, Room 4130, Washington, DC 20410 Email:&lt; a href='mailto:anice.m.schervish@hud.gov'&gt;anice.m.schervish@hud.gov&lt;/a&gt;Phone: (202) 402-2341.;</t>
  </si>
  <si>
    <t>http://www.hud.gov/offices/pih/programs/ph/ross/</t>
  </si>
  <si>
    <t xml:space="preserve">14.877 Public Housing Family Self-Sufficiency under Resident Opportunity and Supportive Services; </t>
  </si>
  <si>
    <t>https://beta.sam.gov/fal/555345981ddd45f69677885272156b33/view</t>
  </si>
  <si>
    <t>{"list":[{"act":{"description":"Housing Act of 1937; Omnibus Appropriations Act of 2009, Consolidated Appropriations Act of 2017"},"publicLaw":{"congressCode":"114","number":"113"},"authorizationTypes":{"act":true,"publicLaw":true}}]}</t>
  </si>
  <si>
    <t>To aid very low income families in obtaining decent, safe, and sanitary rental housing.  For Fair Share Vouchers and Welfare-to -Work Vouchers, Public Housing Agencies (PHA) must meet certain selection criteria. For Welfare-to-Work rental vouchers, families must also meet special welfare-to-work criteria. HUD regulations merged the former Section 8 Rental Voucher program (14.855) with the former Section 8 Certificate program (14.857).  Section 502 of the Public Housing Reform Act states that a purpose of the legislation is "consolidating the voucher and certificate programs for rental assistance under Section 8 of the United States Housing Act of 1937 (the "USHA") into a single market-driven program that will assist in making tenant-based rental assistance more successful at helping low-income families obtain affordable housing and will increase housing choice for low-income families"</t>
  </si>
  <si>
    <t>Applicants are limited to public housing agencies. A public housing agency (PHA) is defined as any State, county, municipality or other governmental entity or public body (or agency or instrumentality thereof) which is authorized to engage in or assist in the development or operation of housing for very low income families; and, a consortium of PHAs; any other nonprofit entity that was administering a Section 8 tenant-based program on October 21, 1998; or, for an area outside the jurisdiction of a PHA administering a voucher program, a private nonprofit entity or a governmental entity or public body that would otherwise lack jurisdiction to administer the program in such area.</t>
  </si>
  <si>
    <t>Very low income families (whose income does not exceed 50 percent of the median income for the area as determined by the Secretary with adjustments for smaller and larger families) and, on an exception basis, lower income families (whose income does not exceed 80 percent of the median income for the area, adjusted for smaller and larger families).  At least 75 percent of families admitted to the voucher program during the PHA fiscal year must be extremely low income families (whose income does not exceed 30 percent of the median income for the area).</t>
  </si>
  <si>
    <t>{"description":"In the Housing Choice Voucher Program, the PHA must support its application by furnishing data that the program proposed is responsive to the condition of the housing stock in the community and the housing assistance needs of very low income families (including the elderly, handicapped and disabled, large families and those displaced) residing in the community.  ","isApplicable":true}</t>
  </si>
  <si>
    <t>{"description":"Submission of Application for Housing Assistance Payments Program (Form HUD-52515). "}</t>
  </si>
  <si>
    <t>The HUD Grants Management Center generally makes the final decision based on the results of the rating and ranking process. Welfare-to-Work vouchers were awarded through a national competition in fiscal year 1999.</t>
  </si>
  <si>
    <t>Expiring increments of Section 8 housing choice voucher assistance are automatically renewed by HUD (subject to appropritions).</t>
  </si>
  <si>
    <t>{"awarded":"other","description":"New funding is provided for 12 months.","awardedDescription":"Funds are disbursed monthly."}</t>
  </si>
  <si>
    <t>[{"code":"program","isSelected":true,"description":"Voucher for Payment of Annual Contributions and Operating Statement, HUD Form 52681-B; and Family Report, HUD Form 50058.\r\n"},{"code":"cash","isSelected":false},{"code":"progress","isSelected":false},{"code":"expenditure","isSelected":true,"description":"Voucher for Payment of Annual Contributions and Operating Statement, HUD Form 52681-B  (Supplemental).\r\n"},{"code":"performanceMonitoring","isSelected":false}]</t>
  </si>
  <si>
    <t>Those necessary to indicate compliance with Annual Contributions Contract/Housing Choice Voucher Contract.</t>
  </si>
  <si>
    <t>86-0302-0-1-604;</t>
  </si>
  <si>
    <t xml:space="preserve">(Direct Payments for Specified Use) FY 17$16,740,888,987.00; FY 18 est $17,211,712,441.00; FY 19 est $16,425,500,023.00; FY 16$16,548,277,187.00; - </t>
  </si>
  <si>
    <t xml:space="preserve">$5,618 to $1,074,563,247 average of 7,142,148_x000D_
</t>
  </si>
  <si>
    <t>{"list":[{"fiscalYear":2016,"description":"The program projects to serve 2.2 million families. The program served 2.2 million families."},{"fiscalYear":2018,"description":"The program projects to serve 2.2 million families"},{"fiscalYear":2017,"description":"The program projects to serve 2.2 million families."}],"isApplicable":true}</t>
  </si>
  <si>
    <t>24 CFR 982; Section 8 Rental Certificate, Rental Voucher and Moderate Rehabilitation Programs Forms, Legal Contracts, and Publications Handbook, 7420.8; Housing Choice Voucher Program Guidebook, 7420.10G.</t>
  </si>
  <si>
    <t>{"flag":"appendix","description":"HUD Field Office listed in the Catalog Address  Appendix IV that has jurisdiction over the area in which the dwellings  are located."}</t>
  </si>
  <si>
    <t>Becky PrimeauxOffice of Public and Indian Housing_x000D_
Office of Public Housing and Vouchers Program _x000D_
451 7th Street SW, Washington, DC 20410 Email:&lt; a href='mailto:Becky.L.Primeaux@hud.gov'&gt;Becky.L.Primeaux@hud.gov&lt;/a&gt;Phone: 202.402.6050;</t>
  </si>
  <si>
    <t>http://www.hud.gov/offices/pih/programs/hcv/index.cfm.</t>
  </si>
  <si>
    <t>See NOFA.</t>
  </si>
  <si>
    <t>https://beta.sam.gov/fal/98de3f42adfe44ffb6e9cc9b3c193a26/view</t>
  </si>
  <si>
    <t>(CFP)</t>
  </si>
  <si>
    <t>{"list":[{"act":{"description":"Housing Act of 1937, as amended; Quality Housing and Work Responsibility Act of 1998, Consolidated Appropriations Act 2017"},"publicLaw":{"congressCode":"114","number":"113"},"authorizationTypes":{"USC":false,"act":true,"statute":false,"publicLaw":true,"executiveOrder":false}}]}</t>
  </si>
  <si>
    <t>The Capital Fund provides funds annually to Public Housing Agencies (PHAs) for capital and management activities, including modernization and development of public housing.  The Capital fund also permits PHAs to use Capital Funds for financing activities, including payments of debt service and customary financing costs, in standard PHA developments and in mixed-finance developments which include Public Housing.</t>
  </si>
  <si>
    <t>The PHA must demonstrate that it has the legal authority to develop, own, modernize and operate a public housing development in accordance with the 1937 Act.</t>
  </si>
  <si>
    <t>Low-income public housing residents.</t>
  </si>
  <si>
    <t>{"description":"PHAs must submit the following documents with their PHA Plan which includes a component for the Capital Fund Program:  Form HUD-50075, PHA Certification of Compliance with The PHA Plan and Related Regulations; State or Local Certification of Consistency with the Consolidated Plan; Form HUD-5070, Certification of a Drug-Free Workplace; Form HUD-50071, Certification of Payments To Influence Federal Transactions; and Standard Form SF-LLL and SF-LLLa, Disclosure of Lobbying Activities (where applicable).","isApplicable":true}</t>
  </si>
  <si>
    <t>{"description":"PHAs annually submit a PHA Plan to the local HUD Field Office that consolidates information submitted by the PHA for various HUD programs into one document. The CFP is one component of the Plan."}</t>
  </si>
  <si>
    <t>The Field Office reviews and approves the PHA Plan, which includes information relative to the CFP.</t>
  </si>
  <si>
    <t>The Field Office must notify the PHA within 75 days after the PHA submits the Plan of disapproval. If the PHA is not notified of disapproval within 75 days, the Plan shall be considered approved.</t>
  </si>
  <si>
    <t>{"types":{"moe":false,"formula":true,"matching":false},"formula":{"title":"24","part":"905","subPart":"10"}}</t>
  </si>
  <si>
    <t>{"awarded":"lump","description":"The statute requires that CFP funds allocated to a PHA be fully obligated within two years and expended in four years unless the Secretary extends the time period."}</t>
  </si>
  <si>
    <t>[{"code":"program","isSelected":true,"description":"PHAs must provide performance and evaluation reports annually for all open grants."},{"code":"cash","isSelected":false},{"code":"progress","isSelected":true,"description":"Progress reports are also part of the performance and evaluation reports."},{"code":"expenditure","isSelected":true,"description":"PHAs are required to report on expenditures monthly in HUD's financial system."},{"code":"performanceMonitoring","isSelected":true,"description":"Performance monitoring is also part of the performance and evaluation reports."}]</t>
  </si>
  <si>
    <t>{"isApplicable":true,"description":"The CFP is audited in conjunction with the regular HUD or independent public accountant audit of PHA operations."}</t>
  </si>
  <si>
    <t>The PHA must maintain budgets and cumulative cost records for review by HUD and independent auditors, as applicable.</t>
  </si>
  <si>
    <t xml:space="preserve">(Formula Grants) FY 17$1,785,565,332.00; FY 18 est $2,750,000,000.00; FY 19 est $0.00; FY 16$1,799,528,000.00; - </t>
  </si>
  <si>
    <t>$5,527 to $300,862,746; Average: $583,427</t>
  </si>
  <si>
    <t>{"list":[{"fiscalYear":2016,"description":"The Department will make available $1.54 billion to approximately 3,100 grantees for modernization, improvement, and new development to Public Housing projects. The Department made available approximatley $1.54 billion to approximately 3,100 grantees for modernization, improvement, and new development to Public Housing projects."},{"fiscalYear":2017,"description":"The Department will make available $1.1 million to approximately 3,100 grantees for modernization, improvement, and new development to Public Housing projects."},{"fiscalYear":2018,"description":"The Department will make available $1.1 million to approximately 3,100 grantees for modernization, improvement, and new development to Public Housing projects."},{"fiscalYear":2019,"description":"The Department will make available $1.1 million to approximately 3,100 grantees for modernization, improvement, and new development to Public Housing projects."}],"isApplicable":true}</t>
  </si>
  <si>
    <t>24 CFR Part 905.</t>
  </si>
  <si>
    <t>{"flag":"appendix","description":"Inquiries should be addressed to the Public Housing Director who has jurisdiction over the PHA (See the Catalog, Appendix IV for HUD Field Office addresses)."}</t>
  </si>
  <si>
    <t>Ivon Pour451 7th Street, Washington, DC 20410 Email:&lt; a href='mailto:Ivan.M.Pour@hud.gov'&gt;Ivan.M.Pour@hud.gov&lt;/a&gt;Phone: 202.402.2488;</t>
  </si>
  <si>
    <t>http://www.hud.gov/offices/pih/programs/ph/capfund/index.cfm.</t>
  </si>
  <si>
    <t xml:space="preserve">14.881 Moving to Work Demonstration Program; 14.850 Public and Indian Housing; </t>
  </si>
  <si>
    <t>https://beta.sam.gov/fal/fa5cb4d651ab4719b96c5b215af383c4/view</t>
  </si>
  <si>
    <t>Native Hawaiian Housing Block Grants</t>
  </si>
  <si>
    <t>{"list":[{"act":{"description":"Hawaiian Homelands Homeownership Act of 2000; Consolidated Appropriations Act 2017"},"publicLaw":{"congressCode":"113","number":"235"},"authorizationTypes":{"USC":false,"act":true,"statute":false,"publicLaw":true,"executiveOrder":false}}]}</t>
  </si>
  <si>
    <t>To provide housing assistance to low-income Native Hawaiian families who are eligible to reside on Hawaiian Home Lands.</t>
  </si>
  <si>
    <t>The Department of Native Hawaiian Home Lands (DHHL) is the only eligible grant recipient.</t>
  </si>
  <si>
    <t>Native Hawaiian families who are eligible to reside on the Hawaiian Home Lands.</t>
  </si>
  <si>
    <t>{"description":"Submission of Housing Plan."}</t>
  </si>
  <si>
    <t>Native Hawaiian Housing Block Grant funds are provided to the Department of Hawaiian Home Lands (DHHL), the sole eligible grant recipient.</t>
  </si>
  <si>
    <t>Grant funds are made available on an annual basis, subject to annual congressional appropriations.</t>
  </si>
  <si>
    <t>{"awarded":"other","description":"Annual grants.","awardedDescription":"Upon execution of grant agreement, funds are drawn form HUD's financial system."}</t>
  </si>
  <si>
    <t>[{"code":"program","isSelected":false},{"code":"cash","isSelected":false},{"code":"progress","isSelected":false},{"code":"expenditure","isSelected":false},{"code":"performanceMonitoring","isSelected":true,"description":"Annual performance reports to HUD"}]</t>
  </si>
  <si>
    <t>{"isApplicable":true,"description":"Compliance with the Single Audit Act and OMB Circular A-133."}</t>
  </si>
  <si>
    <t>Grant files are maintained by HUD for one year after grant closeout and destroyed six years after grant closeout pursuant to the HUD Records Disposition Handbook.</t>
  </si>
  <si>
    <t>86-0235-0-1-604;</t>
  </si>
  <si>
    <t xml:space="preserve">(Project Grants) FY 17$771.00; FY 18 est $2,000,000.00; FY 19 est $2,000,000.00; FY 16$539,000.00; - </t>
  </si>
  <si>
    <t>{"list":[{"fiscalYear":2016,"description":"Through this program, the grant recipient projects to assist 30 homeowners by either building, acquiring, or substantially rehabilitating their homes. Through this program, the grant recipient assisted 65 homeowners by either building, acquiring, or substantially rehabilitating their homes."},{"fiscalYear":2017,"description":"Through this program, the grant recipient projects to assist 65 homeowners by either building, acquiring, or substantially rehabilitating their homes."},{"fiscalYear":2018,"description":"Through this program, the grant recipient projects to assist 30 homeowners by either building, acquiring, or substantially rehabilitating their homes."},{"fiscalYear":2019,"description":"Through this program, the grant recipient projects to assist 30 homeowners by either building, acquiring, or substantially rehabilitating their homes."}],"isApplicable":true}</t>
  </si>
  <si>
    <t>Interim Rule published June 13, 2002.  Final regulations effective December 29, 2003.</t>
  </si>
  <si>
    <t>Claudine Allen,500 Ala Moana Boulevard, Suite 3A, Honolulu, HI 96813 Email:&lt; a href='mailto:Claudine.C.Allen@hud.gov'&gt;Claudine.C.Allen@hud.gov&lt;/a&gt;Phone: (808) 522-8175 Ext. 223.;</t>
  </si>
  <si>
    <t>http://www.hud.gov/offices/pih/ih/codetalk/onap/nhhbgprogram.cfm.</t>
  </si>
  <si>
    <t>https://beta.sam.gov/fal/c32b9b9047d6467daacf0e5078404ad1/view</t>
  </si>
  <si>
    <t xml:space="preserve">Loan Guarantees for Native Hawaiian Housing </t>
  </si>
  <si>
    <t>(Section 184A)</t>
  </si>
  <si>
    <t>{"list":[{"act":{"description":"American Homeownership and Economic Opportunity Act of 2000, Consolidated Appropriations Act of 2017"},"publicLaw":{"congressCode":"113","number":"235"},"authorizationTypes":{"act":true,"publicLaw":true}}]}</t>
  </si>
  <si>
    <t>To provide eligible Native Hawaiian families with greater access to private mortgage resources by guaranteeing loans for one-to four family housing located on Hawaiian Home Lands.</t>
  </si>
  <si>
    <t>A Native Hawaiian family; the Department of Hawaiian Home Lands; the Office of Hawaiian Affairs; a private nonprofit organization experienced in the planning and development of affordable housing for Native Hawaiians.</t>
  </si>
  <si>
    <t>Native Hawaiian homeowners are the beneficiaries of the program.</t>
  </si>
  <si>
    <t>{"description":"Individual Loan Applicants must meet the definitions of Native Hawaiian and provide the eligible lender with documentation of that eligibility, assets, income, debts and liabilities to show ability to obtain and repay the loan.","isApplicable":true}</t>
  </si>
  <si>
    <t>{"description":"Applications are submitted to eligible financial institutions.  With the loan application, the homebuyer submits documentation such as pay stubs, W-2 forms, tax returns, evidence of assets such as bank accounts, and any other documentation requested by the lender to support the applicant's ability to obtain and repay the mortgage. The lender will verify the eligibility of the land status."}</t>
  </si>
  <si>
    <t>The financial institution obtains and reviews all documentation and submits it to HUD.  HUD is responsible for ensuring the individual applicants Native Hawaiian eligibility, land status per Section 204 of the Hawaiian Homes Commission Act, housing acceptability, and the creditworthiness of the applicant.  HUD has responsibility for the approval or disapproval of the applicant and the issuance of the loan guarantee.  If the loan guarantee funds are available, a firm commitment is issued to the lender.  Firm commitments are valid for a period not to exceed 90 days from issuance.</t>
  </si>
  <si>
    <t>HUD may approve a loan for guarantee under this part and issue a certificate under this section only if HUD determines that there is a reasonable prospect of repayment of the loan.</t>
  </si>
  <si>
    <t>Applicants whose loans are disapproved may appeal the disapproval. Additional documentation to resolve the issues which led to the disapproval may be required.</t>
  </si>
  <si>
    <t>{"awarded":"other","description":"The loan term shall not exceed thirty years. Processing time of the individual loans will depend on the quality of the lenders submittal and HUD's ability to ascertain proper land and lease status.","awardedDescription":"This is a loan guarantee program.  Therefore assistance is given in the form of a guarantee.  No funds are awarded or released unless there is a default on a guaranteed loan."}</t>
  </si>
  <si>
    <t>[{"code":"program","isSelected":true,"description":"Lenders will be required to report loan delinquencies on a monthly basis."},{"code":"cash","isSelected":false},{"code":"progress","isSelected":false},{"code":"expenditure","isSelected":false},{"code":"performanceMonitoring","isSelected":false}]</t>
  </si>
  <si>
    <t>{"isApplicable":true,"description":"Participating lenders will be subject to review and closed loan files are subject to review to assure compliance with the requirements of Section 184A."}</t>
  </si>
  <si>
    <t>Copies of loan files will be maintained by HUD.  The originating lender must maintain copies of the guaranteed loan file for two years after loan closing.  The servicing lender must maintain the loan file for the life of the loan plus three years.</t>
  </si>
  <si>
    <t>86-0233-0-1-371;</t>
  </si>
  <si>
    <t xml:space="preserve">(Guaranteed/Insured Loans) FY 17$360,432.00; FY 18 est $556,262.00; FY 19 est $650,000.00; FY 16$82,000.00; - </t>
  </si>
  <si>
    <t>The average loan amount in FY 2017 was $227,882.</t>
  </si>
  <si>
    <t>{"list":[{"fiscalYear":2016,"description":"The program projects to guarantee 55 loans. The program guaranteed 64 loans."},{"fiscalYear":2017,"description":"The program projects to guarantee 64 loans."},{"fiscalYear":2018,"description":"The program projects to guarantee 55 loans."},{"fiscalYear":2019,"description":"The program projects to guarantee 55 loans."}],"isApplicable":true}</t>
  </si>
  <si>
    <t>24 CFR Part 1007.</t>
  </si>
  <si>
    <t>http://www.hud.gov/offices/pih/ih/codetalk/onap/program184a.cfm</t>
  </si>
  <si>
    <t>https://beta.sam.gov/fal/7d17a54385cd41d69e19bebb4c262dbd/view</t>
  </si>
  <si>
    <t>Public Housing Family Self-Sufficiency under Resident Opportunity and Supportive Services</t>
  </si>
  <si>
    <t>(Public Housing Family Self-Sufficiency (PH FSS))</t>
  </si>
  <si>
    <t>{"list":[{"act":{"description":"The Consolidated Appropriations Act 2008"},"publicLaw":{"congressCode":"110","number":"161"},"authorizationTypes":{"USC":false,"act":true,"statute":false,"publicLaw":true,"executiveOrder":false}}]}</t>
  </si>
  <si>
    <t>To promote the development of local strategies to coordinate the use of assistance under the Public Housing program with public and private resources to enable participating families to achieve economic independence and housing self-sufficiency.</t>
  </si>
  <si>
    <t>Public Housing Authorities (PHAs) and Tribes and tribally designated housing entities (TDHEs).</t>
  </si>
  <si>
    <t>Individuals and families who are residents of conventional public or Indian housing are eligible to receive benefits from the ROSS program.</t>
  </si>
  <si>
    <t>HUD will review those applications in accordance with the NOFA published in the Federal Register.</t>
  </si>
  <si>
    <t>HUD will undertake processing of applications and selection of successful applicants. HUD will make final selection and obligate funds.</t>
  </si>
  <si>
    <t>{"types":{"moe":false,"formula":true,"matching":false},"formula":{"chapter":"24","part":"984"}}</t>
  </si>
  <si>
    <t>{"awarded":"other","description":"HUD will provide assistance for a 1-year time period.","awardedDescription":"Grant agreements are executed and funds are made available through HUD's financial system."}</t>
  </si>
  <si>
    <t>{"isApplicable":true,"description":"Grantees must adhere to the policies, guidelines, and requirements of 24 CFR Part 84 or 85 and OMB Circular No. A-87; OMB Circulars A-110 and A-122 apply to the acceptance and use of assistance by private nonprofit agencies."}</t>
  </si>
  <si>
    <t>(Project Grants) FY 16 est $0.00; FY 17 est $0.00; FY 15$0.00;</t>
  </si>
  <si>
    <t>The average financial assistance was $60,036.</t>
  </si>
  <si>
    <t>{"list":[{"fiscalYear":2015,"description":"N/A This program was no longer active in FY 2015 and had $0 funding"},{"fiscalYear":2016,"description":"N/A"}],"isApplicable":true}</t>
  </si>
  <si>
    <t>HUD appropriation statutes and the specific fiscal year NOFA published in the Federal Register provide program requirements and guidelines. See also 24 CFR 984</t>
  </si>
  <si>
    <t>{"flag":"none","description":"Designated personal in the offices of Public Housing and Native American Programs listed in Appendix IV of the Catalog."}</t>
  </si>
  <si>
    <t>Anice Schervish,451 7th St. SW, Room 4238, Washington, DC 20410 Email:&lt; a href='mailto:anice.m.schervish@hud.gov'&gt;anice.m.schervish@hud.gov&lt;/a&gt;Phone: (202) 402-2341.;</t>
  </si>
  <si>
    <t xml:space="preserve">14.870 Resident Opportunity and Supportive Services - Service Coordinators; </t>
  </si>
  <si>
    <t>https://beta.sam.gov/fal/6c17d622c3be43769cb01de925fc4e63/view</t>
  </si>
  <si>
    <t>Affordable Housing Development in Main Street Rejuvenation Projects</t>
  </si>
  <si>
    <t>(Main Street)</t>
  </si>
  <si>
    <t>{"list":[{"act":{"description":"HOPE VI Program Reauthorization and Small Community Mainstreet Rejuvenation and Housing Act of 2003"},"publicLaw":{"congressCode":"108","number":"186"},"authorizationTypes":{"USC":false,"act":true,"statute":false,"publicLaw":true,"executiveOrder":false}}]}</t>
  </si>
  <si>
    <t>To assist small communities with populations of 50,000 or less and 100 Public Housing units or less in the rejuvenation of historic or traditional central business districts or "Main Street Areas" by replacing unused commercial space in buildings with Affordable housing units.  The objectives of the program are to: (1) Redevelop Main Street Areas; (2) Preserve historic or traditional architecture or design features in Main Street Areas; (3) Enhance economic development efforts in Main Street Areas; and (4) Provide affordable housing in Main Street Areas.</t>
  </si>
  <si>
    <t>Eligible applicants include, and are limited to, Units of Local Government ("Local Government") that are subdivisions of State governments, and other governments listed in Section 102 of the Housing and Community Development Act of 1974.  The jurisdiction of the Local Government must contain a population of no more than 50,000.  The Local Government must either have no Public Housing Agency (PHA) or a PHA that administers no more than 100 public housing units.</t>
  </si>
  <si>
    <t>The beneficiaries are low-income families that occupy the newly developed affordable housing, and the local community that is benefiting from the Main Street rejuvenation project.</t>
  </si>
  <si>
    <t>{"description":"Eligibility requirements to apply for a Main Street grant are included in each year's Notice of Funding Availability (NOFA).","isApplicable":true}</t>
  </si>
  <si>
    <t>{"environmentalImpact":{"reports":[{"isSelected":true,"reportCode":"statement"},{"isSelected":true,"reportCode":"assessment"},{"isSelected":true,"reportCode":"ExecutiveOrder12372"},{"isSelected":true,"reportCode":"otherRequired"}]}}</t>
  </si>
  <si>
    <t>{"description":"A NOFA is published in the Federal Register announcing the availability of funds and referring applicants to application materials available from Grants.gov at http://www.grants.gov.  Applications must be submitted electronically to Grants.gov.  Further information on registration into Grants.gov can be obtained on HUD's grants website at http://www.hud.gov/grants."}</t>
  </si>
  <si>
    <t>HUD Headquarters reviews each eligible application for threshold compliance, assigns rating points to applications that pass all thresholds, and the highest-rated applications are notified that they have been selected to receive a Main Street grant.  Funds are obligated when HUD and the applicant execute a form HUD-1044, "Assistance Award/Amendment".</t>
  </si>
  <si>
    <t>{"types":{"moe":false,"formula":false,"matching":true},"matching":{"requirementFlag":"voluntary","percent":"5"}}</t>
  </si>
  <si>
    <t>{"awarded":"other","description":"Grants have a term of 30 months.  The applicant must include its program schedule in the application.","awardedDescription":"After execution of the grant agreement, pre-development funds are made available. Upon HUD approval of the development proposal and the beginning of construction, the remainder of funds are released."}</t>
  </si>
  <si>
    <t>[{"code":"program","isSelected":false},{"code":"cash","isSelected":false},{"code":"progress","isSelected":true,"description":"Quarterly reports on production and annual accomplishment reports are required."},{"code":"expenditure","isSelected":true,"description":"Program funds are tracked in HUD's financial system and leveraged funds are self reported by the grantees on a quarterly basis."},{"code":"performanceMonitoring","isSelected":true,"description":"The grant manager visits the sites after execution of the grant agreement and then annually."}]</t>
  </si>
  <si>
    <t>{"isApplicable":true,"description":"Main Street grants are audited with regular audits of the unit of local government and after grant close-out."}</t>
  </si>
  <si>
    <t>Grantees should keep copies of budgets and accumulative cost records through the grant period, along with other records necessary to indicate compliance with the Grant Agreement.</t>
  </si>
  <si>
    <t>(Project Grants) FY 17 est $0.00; FY 16 est $0.00; FY 15$0.00;</t>
  </si>
  <si>
    <t>The grant amount was $500,000</t>
  </si>
  <si>
    <t>Authorizing legislation in Section 24 of the 1937 Housing Act is extremely detailed.  No regulations have been published.  Main Street housing development is processed using HUD's Office of Public and Indian Housing Mixed-finance regulations detailed in 24 CFR 941.606, or HOPE VI homeownership regulations under Section 24 of the 1937 Act. Each grant is subject to the terms of its NOFA and Grant Agreement, which is the contract signed by the Grantee and HUD.  HUD posts guidance on its Main Street website at http://www.hud.gov/offices/pih/programs/ph/hope6/grants/mainstreet/ with links to Main Street's most recent NOFA, program summaries, general guidance materials, mixed-finance guidance materials, and relevant statutes, regulations and notices.  This web site provides Grantees with information on timelines, budgets, financial instructions, and other program guidance.</t>
  </si>
  <si>
    <t>{"flag":"none","description":"All Main Street grants are administered at Headquarters by the Office of Public Housing Investments (OPHI).  The level of field office involvement in the administration of Main Street grants is limited to issuance of the required environmental review (24 CFR Part 50), and construction inspections.  Grantees should contact OPHI at (202) 401-8812, until a HUD Grant Manager is assigned.  Grantees should also contact the HUD Field Office Public Housing Division that has jurisdiction for their area.  Local Public Housing Divisions are listed on the internet at http://www.hud.gov/offices/pih/about/focontacts.cfm."}</t>
  </si>
  <si>
    <t>Lawrence Gnessin,451 7th Street, S.W., Room 4130, Washington, DC 20410 Email:&lt; a href='mailto:Lawrence.gnessin@hud.gov'&gt;Lawrence.gnessin@hud.gov&lt;/a&gt;Phone: (202) 401-8812.;</t>
  </si>
  <si>
    <t>http://www.hud.gov/mainstreet</t>
  </si>
  <si>
    <t xml:space="preserve">14.866 Demolition and Revitalization of Severely Distressed Public Housing; 14.872 Public Housing Capital Fund; </t>
  </si>
  <si>
    <t>As published in each NOFA.</t>
  </si>
  <si>
    <t>https://beta.sam.gov/fal/deba4363219c48f98a92bbd1d3ba3ec3/view</t>
  </si>
  <si>
    <t>Mainstream Vouchers</t>
  </si>
  <si>
    <t>{"list":[{"act":{"description":"Cranston Gonzalez National Affordable Housing Act; Omnibus Appropriations Act 2009, Consolidated Appropriations Act of 2017"},"publicLaw":{"congressCode":"111","number":"8"},"authorizationTypes":{"USC":false,"act":true,"statute":false,"publicLaw":true,"executiveOrder":false}}]}</t>
  </si>
  <si>
    <t>To aid persons with disabilities (elderly and non-elderly)in obtaining decent, safe, and sanitary rental housing.</t>
  </si>
  <si>
    <t>Public housing agencies (PHA)that is defined as any State, county, municipality or other governmental entity or public body (or agency or instrumentality thereof) which is authorized to engage in or assist in the development or operation of housing for very low income families; and a consortium of PHAs; any other nonprofit entity that was administering a Section 8 tenant-based program on October 21, 1998; or, for an area outside the jurisdiction of a PHA administering a voucher program, a private nonprofit entity or a governmental entity or public body that would otherwise lack jurisdiction to administer the program in such area and non-profit organization that provide services to the disabled as defined in 42 U.S.C.</t>
  </si>
  <si>
    <t>Disabled family that is income-eligible under the Housing Choice Voucher program regulations at 24 CFR 982.201(b)(1)as well as other wise eligible under the regulations at 24CFR 982.201, may receive a voucher awarded on the Mainstream Program Applicants with disabilities must be selected from the PHA's or nonprofit organization's housing choice voucher waiting list.</t>
  </si>
  <si>
    <t>{"description":"In the Mainstream Voucher Program, the PHA or non-profit organization must demonstrate in its application a need for these vouchers by providing information documenting that the demand for housing for non-elderly and elderly persons with disabilities would equal or exceed the requested number of vouchers.","isApplicable":true}</t>
  </si>
  <si>
    <t>{"description":"Submission of Application for Housing Assistance Payments Program (Form HUD-52515).  "}</t>
  </si>
  <si>
    <t>The HUD Grants Management Center generally makes the final decision based on the results of the rating and ranking process.</t>
  </si>
  <si>
    <t>However, after the assistance awards are publicly announced, HUD will provide a debriefing, if requested, to unsuccessful applicants.</t>
  </si>
  <si>
    <t>Expiring increments of Mainstream voucher program assistance are automatically renewed by HUD.</t>
  </si>
  <si>
    <t>{"awarded":"other","description":"New funding is provided for 5 years.","awardedDescription":"Funds are disbursed monthly."}</t>
  </si>
  <si>
    <t>[{"code":"program","isSelected":true,"description":"Supporting Data for Annual Contributions Estimates, HUD Form 52672; Estimate of Total Required Annual Contributions, HUD Form 52673; Requisition for Partial Payment of Annual Contributions, HUD Form 52663; Voucher for Payment of Annual Contributions and Operating Statement, HUD Form 52681 and 52681-B; and Family Report, HUD Form 50058 and Logic Model, HUD Form 96010.\r\n"},{"code":"cash","isSelected":false},{"code":"progress","isSelected":false},{"code":"expenditure","isSelected":true,"description":"Voucher for Payment of Annual Contributions and Operating Statement, HUD Form 52681 and 52681-B (Supplemental).\r\n"},{"code":"performanceMonitoring","isSelected":false}]</t>
  </si>
  <si>
    <t>Those necessary to indicate compliance with Annual Contributions Contract/Mainstream/Housing Choice Voucher Contract.</t>
  </si>
  <si>
    <t>86-0237-0-1-604;86-0237-0-1-604;</t>
  </si>
  <si>
    <t>(Direct Payments for Specified Use) FY 17 est $120,000,000.00; FY 16$108,041,000.00; FY 18 est $107,074,000.00; - Although renewal funding has been provided by Congress annually, no incremental (new) funding for this program has been provided since FY 2005.</t>
  </si>
  <si>
    <t>$26,758 to $2,499,026; Average $530,237</t>
  </si>
  <si>
    <t>{"list":[{"fiscalYear":2018,"description":"The program anticipates serving 12,749 families."},{"fiscalYear":2016,"description":"The program anticipates serving 14,811 families. The program is serving 13,842 families."},{"fiscalYear":2017,"description":"The program anticipates serving 13,764 families."}],"isApplicable":true}</t>
  </si>
  <si>
    <t>24 CFR 982; Housing Choice Voucher Program, Form, Legal Contracts, and Publications Handbook, 7420.8; and the Housing Choice Voucher Program Guidebook, 7420.10G.</t>
  </si>
  <si>
    <t>{"flag":"appendix","description":"HUD Field Office listed in the Catalog Address Appendix IV that has jurisdiction over the area in which the dwellings are located."}</t>
  </si>
  <si>
    <t>Becky Primeaux451 7th Street, S.W., Room 4210, Washington, DC 20410 Email:&lt; a href='mailto:Becky.L.Primeaux@hud.gov'&gt;Becky.L.Primeaux@hud.gov&lt;/a&gt;Phone: (202) 708-6050;</t>
  </si>
  <si>
    <t>http://www.hud.gov/offices/pih/programs/hcv/about/fact_sheet.cfm.</t>
  </si>
  <si>
    <t xml:space="preserve">14.871 Section 8 Housing Choice Vouchers; </t>
  </si>
  <si>
    <t>https://beta.sam.gov/fal/4ce41f11a47542d3b64763bc06859bf3/view</t>
  </si>
  <si>
    <t>Family Unification Program (FUP)</t>
  </si>
  <si>
    <t>{"list":[{"act":{"description":"Section 8 (x) of the United States Housing Act of 1937; Omnibus Appropriations Act 2009"},"publicLaw":{"congressCode":"111","number":"8"},"authorizationTypes":{"act":true,"publicLaw":true}}]}</t>
  </si>
  <si>
    <t>To aid: (1) families for whom the lack of adequate housing is the primary factor in the separation, or the threat of imminent separation, of children from their families, and; (2) youths ages 18-21 years old who left foster care at age 16 or older and lack adequate housing. FUP- eligible families and youths may use these Housing Choice Voucher (HVC) to obtain decent, safe, and affordable housing units in the private rental market.</t>
  </si>
  <si>
    <t>Families and youths that are income eligible under the HCV program regulations at 24 CFR 982.201 may receive a voucher awarded under the FUP.  Families and youths must be referred to the PHA from the local Child Welfare Agency (CWA).</t>
  </si>
  <si>
    <t>{"description":"For FUP, the PHA must provide a Memorandum of Understanding (MOU), executed by the chief executive officer of the PHA and the Public Child Welfare Agency (PCWA). The MOU must identify the actions that the PHA and the PCWA will take to identify and assist FUP-eligible families and/or FUP-eligible youths, and the resources for supportive services each organization will commit.","isApplicable":true}</t>
  </si>
  <si>
    <t>{"description":"Submission of Funding Application, Section 8 Tenant-Based Assistance (Form HUD-52515)."}</t>
  </si>
  <si>
    <t>Expiring increments of Section 8 housing choice voucher assistance are automatically renewed by HUD (subject to appropriations).</t>
  </si>
  <si>
    <t>[{"code":"program","isSelected":true,"description":"Voucher for Payment of Annual Contributions and Operating Statement, HUD Form 52681-B; and Family Report, HUD Form 50058.\r\n"},{"code":"cash","isSelected":false,"description":""},{"code":"progress","isSelected":false,"description":""},{"code":"expenditure","isSelected":true,"description":"Voucher for Payment of Annual Contributions and Operating Statement, HUD Form 52681-B (Supplemental).\r\n"},{"code":"performanceMonitoring","isSelected":false,"description":""}]</t>
  </si>
  <si>
    <t xml:space="preserve">(Direct Payments for Specified Use) FY 17$3,450,499,867.00; FY 18 est $10,000,000.00; FY 19 est $3,910,174,977.00; FY 12$92,930.00; FY 13 est $0.00; FY 14 est $0.00; - </t>
  </si>
  <si>
    <t>Serving 39 PHA's</t>
  </si>
  <si>
    <t>{"list":[{"fiscalYear":2012,"description":"N/A\r\n N/A"},{"fiscalYear":2013,"description":"N/A"},{"fiscalYear":2014,"description":"N/A"}],"isApplicable":false}</t>
  </si>
  <si>
    <t>24 CFR 982; Section 8 Housing Choice Voucher Program Forms, Legal Contracts, and Publications Handbook, 7420.8; Housing Choice Voucher Program Guidebook, 7420.10G.</t>
  </si>
  <si>
    <t xml:space="preserve"> Laure Rawson,451 7th Street, S.W., Room 4210, Washington, DC 20410 Email:&lt; a href='mailto:Laure.Rawson@hud.gov'&gt;Laure.Rawson@hud.gov&lt;/a&gt;Phone: (202) 708-0477.;</t>
  </si>
  <si>
    <t>https://www.hud.gov/program_offices/public_indian_housing</t>
  </si>
  <si>
    <t>https://beta.sam.gov/fal/5c514c4428374e618f114f0c9bd1e68b/view</t>
  </si>
  <si>
    <t>Moving to Work Demonstration Program</t>
  </si>
  <si>
    <t>{"list":[{"act":{"description":"Consolidated Appropriations Act 2017"},"publicLaw":{"congressCode":"114","number":"113"},"authorizationTypes":{"USC":false,"act":true,"statute":false,"publicLaw":true,"executiveOrder":false}}]}</t>
  </si>
  <si>
    <t>The purpose of this demonstration is to give public housing agencies and the Secretary of Housing and Urban Development the flexibility to design and test various approaches for providing and administering housing assistance that: reduce cost and achieve greater cost effectiveness in Federal expenditures; give incentives to families with children where the head of household is working, seeking work, or is preparing for work by participating in job training, educational programs, or programs that assist people to obtain employment and become economically self-sufficient; and increase housing choices for low-income families.</t>
  </si>
  <si>
    <t>Public housing agencies administering the public housing program and/or the section 8 housing assistance payments program may be selected by the Secretary to participate.</t>
  </si>
  <si>
    <t>{"description":"PHAs must enter into an agreement with the Department that details the terms and conditions of participation in the demonstration.","isApplicable":true}</t>
  </si>
  <si>
    <t>{"description":"PHAs annually submit an MTW Plan to the program office that documents new and ongoing MTW activities.  Plans must include criteria for: (A) families to be assisted, which shall require that at least 75 percent of the families assisted by participating demonstration public housing authorities shall be very low-income families, as defined in section 3(b)(2) of the United States Housing Act of 1937; (B) establishing a reasonable rent policy, which shall be designed to encourage employment and self-sufficiency by participating families, consistent with the purpose of this demonstration, such as by excluding some or all of a family's earned income for purposes of determining rent; (C) continuing to assist substantially the same total number of eligible low-income families as would have been served had the amounts not been combined; (D) maintaining a comparable mix of families (by family size) as would have been provided had the amounts not been used under the demonstration; and (E) assuring that housing assisted under the demonstration program meets housing quality standards established or approved by the Secretary; and (4) may request assistance for training and technical assistance to assist with design of the demonstration and to participate in a detailed evaluation."}</t>
  </si>
  <si>
    <t>The program office reviews and approves the MTW Plan.</t>
  </si>
  <si>
    <t>The program office must notify the PHA within 75 days after the PHA submits the Plan of disapproval. If the PHA is not notified of disapproval within 75 days, the Plan shall be considered approved.</t>
  </si>
  <si>
    <t>To be determined.</t>
  </si>
  <si>
    <t>{"awarded":"other","description":"MTW agencies must meet the requirements stated in their MTW agreement.","awardedDescription":"Grant agreements are executed and funds are made available through HUD's financial system."}</t>
  </si>
  <si>
    <t>[{"code":"program","isSelected":true,"description":"Annual MTW report is required 90 days after the end of the PHAs fiscal year."},{"code":"cash","isSelected":false},{"code":"progress","isSelected":false},{"code":"expenditure","isSelected":false},{"code":"performanceMonitoring","isSelected":false}]</t>
  </si>
  <si>
    <t>{"isApplicable":true,"description":"The MTW program is audited in conjunction with the regular HUD or independent public accountant audit of PHA operations."}</t>
  </si>
  <si>
    <t>86-0304-0-1-604;86-0302-0-1-604;86-0163-0-1-604;</t>
  </si>
  <si>
    <t>(Formula Grants) FY 17 est $3,912,687,996.00; FY 18 est $3,912,687,996.00; FY 16$3,703,906,074.00;</t>
  </si>
  <si>
    <t>{"list":[{"fiscalYear":2017,"description":"FY 2017 administration budget proposal includes a request to expand the MTW program for 39 families.."},{"fiscalYear":2016,"description":"FY 2016 administration budget proposal includes a request to expand the MTW program. FY 2016 administration budget proposal expanded the MTW program for 36 families."},{"fiscalYear":2018,"description":"FY 2017 administration budget proposal includes a request to expand the MTW program to 39 families."}],"isApplicable":true}</t>
  </si>
  <si>
    <t>{"flag":"none","description":"Inquiries should be addressed to the Public Housing Director who has jurisdiction over the PHA (See the Catalog, Appendix IV for HUD Program office addresses)."}</t>
  </si>
  <si>
    <t xml:space="preserve"> Marianne Nazzaro451 7th Street, SW, Washington, DC 20410 Email:&lt; a href='mailto:Marianne.Nazzaro@hud.gov'&gt;Marianne.Nazzaro@hud.gov&lt;/a&gt;Phone: 202.402.4306;</t>
  </si>
  <si>
    <t>http://www.hud.gov/offices/pih/programs/ph/mtw/.</t>
  </si>
  <si>
    <t xml:space="preserve">14.871 Section 8 Housing Choice Vouchers; 14.872 Public Housing Capital Fund; 14.850 Public and Indian Housing; </t>
  </si>
  <si>
    <t>https://beta.sam.gov/fal/4d1d31d3bcc543e2bfac8edc6a332e8c/view</t>
  </si>
  <si>
    <t>Lead-Based Paint Capital Fund Program</t>
  </si>
  <si>
    <t>{"list":[{"act":{"description":"Housing Act of 1937, as amended. Consolidations Appropriations Act, 2017. "},"publicLaw":{"congressCode":"115","number":"31"},"authorizationTypes":{"USC":false,"act":true,"statute":false,"publicLaw":true,"executiveOrder":false}}]}</t>
  </si>
  <si>
    <t>The purpose of the Lead-Based Paint Capital Fund Program help Public Housing Authorities identify and eliminate lead-based paint hazards in public housing.The fund will provide competitive grants to public housing agencies to evaluate and reduce lead-based paint hazards in public housing by carrying out the activities of risk assessments, abatement, and interim controls (as those terms are defined in section 1004 of the Residential Lead-Based Paint Hazard Reduction Act of 1992 (42 U.S.C. 4851b)).</t>
  </si>
  <si>
    <t xml:space="preserve">Only Public Housing Authorities (PHA) with the legal authority to develop, own, modernize and operate a public housing development in accordance with the 1937 Housing Act. </t>
  </si>
  <si>
    <t>Public housing residents</t>
  </si>
  <si>
    <t>{"description":"Required forms will be in the Grants.gov application kit. They include the SFLLL for any PHA that uses non-federal funds for lobbying, and the HUD 2880 (HUD Reform Act requirement) and the new Certification Regarding Lobbying form.  PHAs that have already submitted other required forms for formula-based Capital Funds in the same calendar year do not need to submit them again unless there are revisions for this program: HUD-50075, PHA Certification of Compliance with the PHA Plan and Related Regulations; State or Local Certification of Consistency with the Consolidated Plan; Form HUD-5070, Certification of a Drug-Free Workplace; and Certification of Payments To Influence Federal Transactions.","isApplicable":true}</t>
  </si>
  <si>
    <t>{"description":"PHAs shall submit an updated PHA plan to the local HUD field office that consolidates information submitted by the PHA for various HUD programs into one document. The Lead-Based Paint Capital Fund Program is one component of the plan. Applications shall include an updated 50075.1 outlining expected activities. "}</t>
  </si>
  <si>
    <t xml:space="preserve">Competitive funds will be awarded as described in the relevant Notice of Funding Availability.  </t>
  </si>
  <si>
    <t xml:space="preserve">Application deadline will be provided in the published Notice of Funding Availability. </t>
  </si>
  <si>
    <t>[{"code":"program","isSelected":true,"description":"PHAs must provide performance and evaluation reports annually for all open capital fund grants, including this program's funds. "},{"code":"cash","isSelected":false},{"code":"progress","isSelected":true,"description":"Progress reports are also part of the performance and evaluation reports. "},{"code":"expenditure","isSelected":true,"description":"PHAs are required to report on expenditures monthly in HUD's financial system. "},{"code":"performanceMonitoring","isSelected":true,"description":"Performance monitoring is included in the performance and evaluation reports. "}]</t>
  </si>
  <si>
    <t>{"isApplicable":true,"description":"Capital Fund Program grants are audited in conjunction with the regular HUD or independent public accountant audit of PHA operations. "}</t>
  </si>
  <si>
    <t xml:space="preserve">The PHA must maintain budgets and cumulative cost records for review by HUD and independent auditors, as applicable. </t>
  </si>
  <si>
    <t xml:space="preserve">(Project Grants) FY 16 Estimate Not Available  FY 17 est $25,000,000.00; FY 18 Estimate Not Available </t>
  </si>
  <si>
    <t>$0-$1,000,000; average award $500,000</t>
  </si>
  <si>
    <t>24 CFR Part 905, 24 CFR Part 35 Subparts B, L, R</t>
  </si>
  <si>
    <t>{"flag":"appendix","description":"Inquiries should be addressed to the Public Housing Director who has jurisdiction over the PHA. (see the Catalog, Appendix IV for HUD Field Office addresses.) "}</t>
  </si>
  <si>
    <t>Tara J. Radosevich451 7th St. SW, Washington, DC 20410 Email:&lt; a href='mailto:tara.j.radosevich@hud.gov'&gt;tara.j.radosevich@hud.gov&lt;/a&gt;Phone: 202-380-7369;</t>
  </si>
  <si>
    <t>http://www.hud.gov/offices/pih/programs/ph/capfund</t>
  </si>
  <si>
    <t xml:space="preserve">14.881 Moving to Work Demonstration Program; 14.872 Public Housing Capital Fund; 14.850 Public and Indian Housing; </t>
  </si>
  <si>
    <t xml:space="preserve">Applications will be funded based on need, as demonstrated by age of the proposed building and family occupancy. </t>
  </si>
  <si>
    <t>Aug 23,2017</t>
  </si>
  <si>
    <t>https://beta.sam.gov/fal/7959bf4f91e547e7aec55a883b91c5c9/view</t>
  </si>
  <si>
    <t>Choice Neighborhoods Implementation Grants</t>
  </si>
  <si>
    <t>{"list":[{"act":{"description":"Consolidated Appropriations Act, 2010, Consolidated Appropriations Act of 2017"},"publicLaw":{"congressCode":"114","number":"113"},"authorizationTypes":{"USC":false,"act":true,"statute":false,"publicLaw":true,"executiveOrder":false}}]}</t>
  </si>
  <si>
    <t xml:space="preserve">Choice Neighborhoods Implementation Grants will employ a comprehensive approach to community development centered on housing transformation. The program aims to transform neighborhoods of poverty into viable mixed-income neighborhoods with access to economic activities by revitalizing severely distressed public and assisted housing and investing and leveraging investments in well-functioning services, effective schools, and education programs, public assets, public transportation, and improved access to jobs. </t>
  </si>
  <si>
    <t xml:space="preserve">For Choice Neighborhoods Implementation Grants, Public Housing Agencies (PHAs), local governments, non-profits, and for-profit developers that apply jointly with a public entity. </t>
  </si>
  <si>
    <t xml:space="preserve">For Choice Neighborhoods Implementation Grants, the ultimate beneficiaries are residents of the severely distressed public and/or assisted housing projects and residents of the surrounding community these grants aim to transform. </t>
  </si>
  <si>
    <t>{"description":"For Choice Neighborhoods Implementation Grants, the ultimate beneficiaries are residents of the severely distressed public and/or assisted housing projects and residents of the surrounding community these grants aim to transform. ","isApplicable":true}</t>
  </si>
  <si>
    <t>{"environmentalImpact":{"reports":[{"isSelected":true,"reportCode":"statement"},{"isSelected":false,"reportCode":"assessment"},{"isSelected":true,"reportCode":"ExecutiveOrder12372"},{"isSelected":true,"reportCode":"otherRequired"}]},"description":"Pre-application coordination is required. An environmental impact statement is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</si>
  <si>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{"description":"OMB Circular No. A-102 applies to this program. OMB Circular No. A-110 applies to this program. "}</t>
  </si>
  <si>
    <t xml:space="preserve">HUD will issue a Notice of Funding Availability (NOFA), as provided by annual appropriations, via the Grants.gov website.   HUD headquarters will coordinate reviews of each eligible application for threshold compliance, assigns rating points to applications that pass all thresholds, and the highest rated applications are notified that they have been selected to participate in the Choice Neighborhoods Implementation Grant program. </t>
  </si>
  <si>
    <t xml:space="preserve">Approximately 150-180 days following the grant application deadline established by each NOFA. Please refer to each Notice of Funding Availability (NOFA) for application deadlines. </t>
  </si>
  <si>
    <t>{"types":{"moe":false,"formula":false,"matching":true},"matching":{"requirementFlag":"voluntary","percent":"0","description":"This program has no statutory formula. Matching Requirements: Choice Neighborhoods Implementation Grants will leverage funds from state, local or private sources as well as other HUD and Federal programs.  HUD is required by section 24(c)(1)(A) of the 1937 Act (42 U.S.C. 1437v(c)(1)(A)) to include the requirement for matching funds for all HOPE VI-related grants, which includes Choice Neighborhoods.  Applicants are required to have matching funds in the amount of five percent of the requested grant amount in cash or in-kind donations.  This program does not have MOE requirements. "}}</t>
  </si>
  <si>
    <t>{"awarded":"lump","description":"Each grant agreement will establish timetables and milestones. Method of awarding/releasing assistance: lump sum. "}</t>
  </si>
  <si>
    <t xml:space="preserve">Grantees are required to maintain copies of budgets and other cost records through the grant period to indicate compliance with the Grant Agreement. </t>
  </si>
  <si>
    <t>86-0349-0-1-604;</t>
  </si>
  <si>
    <t xml:space="preserve">(Project Grants) FY 17$132,280,927.00; FY 18 est $145,000,000.00; FY 19 est $0.00; FY 16$500,000.00; - FY 2013 actual obligations are the result of grants awarded using FY 2012 funds.			_x000D_
</t>
  </si>
  <si>
    <t>Range is $24,214,284 to $30,000,000.  Average is  $29,035,714</t>
  </si>
  <si>
    <t>{"list":[{"fiscalYear":2016,"description":"HUD expects to make 4 grant awards with a maximum grant size of $30,000,000 that will help support affordable housing and community development. HUD expects to make 5 grant awards with a maximum grant size of $30,000,000 that will help support affordable housing and community development."},{"fiscalYear":2017,"description":"HUD expects to make 5 grant awards with a maximum grant size of $30,000,000 that will help support affordable housing and community development."},{"fiscalYear":2018,"description":"HUD expects to make 5 grant awards with a maximum grant size of $30,000,000 that will help support affordable housing and community development."}],"isApplicable":true}</t>
  </si>
  <si>
    <t>Caroline Clayton, 451 7th Street S.W. Room 4130, Washington , DC 20410 Email:&lt; a href='mailto:choiceneighborhoods@hud.gov'&gt;choiceneighborhoods@hud.gov&lt;/a&gt;Phone: (202) 402-5461.;</t>
  </si>
  <si>
    <t>http://www.hud.gov/cn/</t>
  </si>
  <si>
    <t xml:space="preserve">14.866 Demolition and Revitalization of Severely Distressed Public Housing; </t>
  </si>
  <si>
    <t>https://beta.sam.gov/fal/935ce85fbb03478ebb7071676ebdf341/view</t>
  </si>
  <si>
    <t>Public and Indian Housing Transformation Initiative (TI) Technical Assistance (TA)</t>
  </si>
  <si>
    <t>{"list":[{"act":{"description":"Consolidated Appropriations Act, 2017"},"publicLaw":{"congressCode":"113","number":"235"},"authorizationTypes":{"USC":false,"act":true,"statute":false,"publicLaw":true,"executiveOrder":false}}]}</t>
  </si>
  <si>
    <t>The Public and Indian Housing Transformation Initiative Technical Assistance shall be used for the technical assistance and capacity building.  TI TA funds will increase the operational efficiency of PIH processes and is a key step toward capacity building and technical awareness that are at the heart of HUD’s mission.  Public and Indian Housing TI TA provides for the underlying systems that have formed the basis for PIH programs, as well as incentivizes improved service provision and increases operational efficiency.</t>
  </si>
  <si>
    <t>Increasing the operation efficiency of PIH processes is a key step toward capacity building and technical awareness that are at the heart of HUD’s mission.</t>
  </si>
  <si>
    <t>Public and Indian Housing Transformation Initiatives Technical Assistance ultimate beneficiaries are those who receive assistance.  These initiatives will improve the way the Department operates.</t>
  </si>
  <si>
    <t xml:space="preserve">Awards are internal to the Department.  </t>
  </si>
  <si>
    <t>{"awarded":"other","description":"Amounts transferred into the TI TA account shall be available until September 30, 2012.  ","awardedDescription":"Assistance is awarded internally within the Department. "}</t>
  </si>
  <si>
    <t>86-0402-0-1-604;</t>
  </si>
  <si>
    <t>(Provision of Specialized Services) FY 17 est $0.00; FY 18 est $0.00; FY 16$0.00;</t>
  </si>
  <si>
    <t xml:space="preserve">Range $34,000 - $5,320,000_x000D_
Average $2,130,000_x000D_
</t>
  </si>
  <si>
    <t>Gary VanBuskirk451 7th Dt, SW, Room 4246_x000D_
, washington, DC 20410 Email:&lt; a href='mailto:Gary.F.VanBuskirk@hud.gov'&gt;Gary.F.VanBuskirk@hud.gov&lt;/a&gt;Phone: 20.402.4307;</t>
  </si>
  <si>
    <t xml:space="preserve">15.141 Indian Housing Assistance; 14.195 Section 8 Housing Assistance Payments Program; 14.872 Public Housing Capital Fund; 14.850 Public and Indian Housing; </t>
  </si>
  <si>
    <t>https://beta.sam.gov/fal/02179dd5eee949adacab79e675b27e84/view</t>
  </si>
  <si>
    <t xml:space="preserve">Choice Neighborhoods Planning Grants </t>
  </si>
  <si>
    <t>{"list":[{"act":{"description":"Consolidated Appropriations Act, 2010, Consolidated Appropriations Act, 2017"},"publicLaw":{"congressCode":"114","number":"113"},"authorizationTypes":{"USC":false,"act":true,"statute":false,"publicLaw":true,"executiveOrder":false}}]}</t>
  </si>
  <si>
    <t>Choice Neighborhoods Planning Grants will support the development of comprehensive neighborhood Transformation Plans.   The Transformation Plan should integrate effective strategies to implement public and/or assisted housing revitalization, the coordination and design of supportive services, including educational opportunities for children, and neighborhood-level planning to improve a range of neighborhood assets. The Transformation Plan should be created as part of a collaborative planning process that involves neighborhood stakeholders and local governmental entities to build the necessary support to successfully implement the plan.</t>
  </si>
  <si>
    <t xml:space="preserve">For Choice Neighborhoods Planning Grants, the ultimate beneficiaries are residents of the severely distressed public and/or assisted housing unit and residents of the surrounding community these grants aim to engage in the creation of the community drafted Transformation Plan. </t>
  </si>
  <si>
    <t>{"description":"Eligibility requirements to apply for Choice Neighborhoods Planning Grants are included in the Notice of Funding Availability (NOFA). OMB Circular No. A-87 applies to this program.","isApplicable":true}</t>
  </si>
  <si>
    <t xml:space="preserve">HUD will issue a Notice of Funding Availability (NOFA), as provided by annual appropriations, via the Grants.gov website.   HUD headquarters will coordinate reviews of each eligible application for threshold compliance, assigns rating points to applications that pass all thresholds, and the highest rated applications are notified that they have been selected to participate in the Choice Neighborhoods Planning Grant program. </t>
  </si>
  <si>
    <t xml:space="preserve">Refer to each Notice of Funding Availability (NOFA) for application deadlines. </t>
  </si>
  <si>
    <t>{"types":{"moe":false,"formula":false,"matching":true},"matching":{"requirementFlag":"voluntary","percent":"5","description":"This program has no statutory formula. Matching Requirements: Choice Neighborhoods Planning Grants will leverage funds from state, local or private sources as well as other HUD and Federal programs.  HUD is required by section 24(c)(1)(A) of the 1937 Act (42 U.S.C. 1437v(c)(1)(A)) to include the requirement for matching funds for all HOPE VI-related grants, which includes Choice Neighborhoods.  Applicants are required to have matching funds in the amount of five percent of the requested grant amount in cash or in-kind donations. "}}</t>
  </si>
  <si>
    <t>{"awarded":"lump","description":"24 months from grant execution "}</t>
  </si>
  <si>
    <t>[{"code":"program","isSelected":true,"description":"Grantees are required to submit quarterly reports to HUD that will track Grantee progress against approved budgets and schedules."},{"code":"cash","isSelected":false},{"code":"progress","isSelected":true,"description":"Grantees are required to submit quarterly reports to HUD that will track Grantee progress against approved budgets and schedules."},{"code":"expenditure","isSelected":false},{"code":"performanceMonitoring","isSelected":false}]</t>
  </si>
  <si>
    <t>{"isApplicable":true,"description":"Grants are audited in conjunction with regular HUD or independent public accountant audits in accordance with 24 CFR 85.26, and after grant close-out."}</t>
  </si>
  <si>
    <t xml:space="preserve">(Project Grants) FY 17$2,155,727.00; FY 18 est $5,000,000.00; FY 19 est $0.00; FY 16$2,155,727.00; - </t>
  </si>
  <si>
    <t>Grants ranged from $350,000 to $1,300,000; Average: $825,000 (FY17) and $808,333 (FY18)</t>
  </si>
  <si>
    <t>{"list":[{"fiscalYear":2016,"description":"HUD plans to award 7-9 Planning Grants.  HUD awarded 7 Planning Grants."},{"fiscalYear":2017,"description":"HUD plans to award 6 Planning Grants."},{"fiscalYear":2018,"description":"HUD plans to award 6 Planning Grants."}],"isApplicable":true}</t>
  </si>
  <si>
    <t xml:space="preserve">No regulations have been published. Each grant is subject to the terms of its NOFA and Grant Agreement, which is the contract signed by the Grantee and HUD. HUD posts guidance to the Choice Neighborhoods website, www.hud.gov/cn.  </t>
  </si>
  <si>
    <t>Caroline Clayton, 451 7th Street S.W. Room 4130, Washington , DC 20410 Email:&lt; a href='mailto:choiceneigborhoods@hud.gov'&gt;choiceneigborhoods@hud.gov&lt;/a&gt;Phone: (202) 402-5461.;</t>
  </si>
  <si>
    <t>http://www.hud.gov/cn</t>
  </si>
  <si>
    <t xml:space="preserve">14.866 Demolition and Revitalization of Severely Distressed Public Housing; 14.889 Choice Neighborhoods Implementation Grants; </t>
  </si>
  <si>
    <t>Sep 23,2011</t>
  </si>
  <si>
    <t>https://beta.sam.gov/fal/e8331b5093c24c18884849a2e64973eb/view</t>
  </si>
  <si>
    <t>Office of Native American Programs Training and Technical Assistance for Indian Housing Block Grant Program</t>
  </si>
  <si>
    <t>{"list":[{"act":{"description":"The Transportation/HUD Consolidated Appropriations Act, 2017"},"publicLaw":{"congressCode":"111","number":"117"},"authorizationTypes":{"USC":false,"act":true,"statute":false,"publicLaw":true,"executiveOrder":false}},{"act":{"description":"The Omnibus Appropriations Act, 2009"},"publicLaw":{"congressCode":"111","number":"8"},"authorizationTypes":{"USC":false,"act":true,"statute":false,"publicLaw":true,"executiveOrder":false}},{"act":{"description":"The Department of Defense and Full-Year Continuing Appropriations Act, 2011"},"publicLaw":{"congressCode":"112","number":"10"},"authorizationTypes":{"USC":false,"act":true,"statute":false,"publicLaw":true,"executiveOrder":false}},{"act":{"description":"Consolidated Appropriations Act, 2016"},"publicLaw":{"congressCode":"114","number":"113"},"authorizationTypes":{"USC":false,"act":true,"statute":false,"publicLaw":true,"executiveOrder":false}}]}</t>
  </si>
  <si>
    <t>To provide technical assistance for Indian tribes , Alaska Native villages, and tribally designated housing entities (TDHEs) in the development of viable communities.</t>
  </si>
  <si>
    <t>TRAINING</t>
  </si>
  <si>
    <t xml:space="preserve">Depending on the component, any national or regional T&amp;TA provider, or any organization with the capacity to provide services. </t>
  </si>
  <si>
    <t>{"description":"Costs will be determined in accordance with OMB Circular A-87, Circular A-122, or 48 CFR 31.2.","isApplicable":true}</t>
  </si>
  <si>
    <t xml:space="preserve">The Office of Native American Programs (ONAP) is responsible for rating and approving applications and for notifying applicants of the results. </t>
  </si>
  <si>
    <t xml:space="preserve">None as specified in the General Section. </t>
  </si>
  <si>
    <t>{"awarded":"other","description":"Assistance is available for two years.","awardedDescription":"demand/response "}</t>
  </si>
  <si>
    <t>[{"code":"program","isSelected":true,"description":"Recipients are required to submit quarterly reports.  "},{"code":"cash","isSelected":true,"description":"Recipients are required to submit quarterly reports.  "},{"code":"progress","isSelected":true,"description":"Recipients are required to submit quarterly reports.  "},{"code":"expenditure","isSelected":true,"description":"Recipients are required to submit quarterly reports.  "},{"code":"performanceMonitoring","isSelected":true,"description":"Recipients are required to submit quarterly reports.  "}]</t>
  </si>
  <si>
    <t xml:space="preserve">All records applicable to the assistance project must be kept for three to five years following the submission of the final expenditure report or until all audit findings have been resolved.   </t>
  </si>
  <si>
    <t xml:space="preserve">(Training) FY 17$5,842,285.00; FY 18 est $3,500,000.00; FY 19 est $3,500,000.00; FY 16$5,048,000.00; - </t>
  </si>
  <si>
    <t>$9,000-$50,000;  $18,000 Average</t>
  </si>
  <si>
    <t>{"list":[{"fiscalYear":2017,"description":"The program will continue to improve the capacity of training and technical assistance beneficiaries "},{"fiscalYear":2018,"description":"n/a"},{"fiscalYear":2016,"description":"The program will continue to improve the capacity of training and technical assistance beneficiaries  The program improved the capacity of training and technical assistance beneficiaries "}],"isApplicable":true}</t>
  </si>
  <si>
    <t>24 CFR Part 1000</t>
  </si>
  <si>
    <t>{"flag":"appendix","description":"Headquarters"}</t>
  </si>
  <si>
    <t>Nicholas C. Zolkowski451 7th Street, SW, Washington, DC 20410 Email:&lt; a href='mailto:nicholas.c.zolkowski@hud.gov'&gt;nicholas.c.zolkowski@hud.gov&lt;/a&gt;Phone: 202-402-4507;</t>
  </si>
  <si>
    <t>http://portal.hud.gov/hudportal/HUD?src=/program_offices/administration/grants/fundsavail</t>
  </si>
  <si>
    <t xml:space="preserve">93.612 Native American Programs; 15.141 Indian Housing Assistance; 14.862 Indian Community Development Block Grant Program; 14.867 Indian Housing Block Grants; </t>
  </si>
  <si>
    <t>Applications may be submitted by non-profit and for profit organizations that possess the capacity to perform the associated tasks as required in the NOFA. Applications are then rated against factors that measure experience, performance, management and quality control.</t>
  </si>
  <si>
    <t>Jul 25,2012</t>
  </si>
  <si>
    <t>https://beta.sam.gov/fal/05adfa03e7e8495d8417d3c89c6bb420/view</t>
  </si>
  <si>
    <t>Office of Native American Programs Training and Technical Assistance for Native Hawaiian Housing Block Grant Program</t>
  </si>
  <si>
    <t>{"list":[{"act":{"description":"The Consolidated Appropriations Act, 2008"},"publicLaw":{"congressCode":"110","number":"161"},"authorizationTypes":{"USC":false,"act":true,"statute":false,"publicLaw":true,"executiveOrder":false}},{"act":{"description":"The Department of Defense and Full-Year Continuing Appropriations Act, 2011, Consolidated Appropriations Act of 2016"},"publicLaw":{"congressCode":"114","number":"113"},"authorizationTypes":{"USC":false,"act":true,"statute":false,"publicLaw":true,"executiveOrder":false}},{"act":{"description":"The Transportation/HUD Consolidated Appropriations Act, 2010"},"publicLaw":{"congressCode":"111","number":"117"},"authorizationTypes":{"USC":false,"act":true,"statute":false,"publicLaw":true,"executiveOrder":false}}]}</t>
  </si>
  <si>
    <t>To provide technical assistance for Native Hawaiians in the development of viable communities.</t>
  </si>
  <si>
    <t xml:space="preserve">Dates are included in a Notice of Funding Availability (NOFA) which is posted on grants.gov and on HUD’s website.   </t>
  </si>
  <si>
    <t>{"awarded":"other","description":"Assistance is available for two years","awardedDescription":"demand/response"}</t>
  </si>
  <si>
    <t>(Training) FY 17 est $0.00; FY 16$0.00; FY 18 est $0.00;</t>
  </si>
  <si>
    <t>$30,000-$100,000; $20,000 Average</t>
  </si>
  <si>
    <t>{"list":[{"fiscalYear":2017,"description":"N/A"},{"fiscalYear":2016,"description":"N/A n/a"},{"fiscalYear":2018,"description":"n/a"}],"isApplicable":true}</t>
  </si>
  <si>
    <t>24 CFR Part 1006</t>
  </si>
  <si>
    <t>{"flag":"appendix","description":"Headquarters Office "}</t>
  </si>
  <si>
    <t xml:space="preserve">93.612 Native American Programs; 15.141 Indian Housing Assistance; 14.867 Indian Housing Block Grants; </t>
  </si>
  <si>
    <t xml:space="preserve"> Applications may be submitted by non-profit and for profit organizations that possess the capacity to perform the associated tasks as required in the NOFA. Applications are then rated against factors that measure experience, performance, management and quality control.  </t>
  </si>
  <si>
    <t>https://beta.sam.gov/fal/098cba0db4f846d68ef7de5de92dfa49/view</t>
  </si>
  <si>
    <t>Jobs-Plus Pilot Initiative</t>
  </si>
  <si>
    <t xml:space="preserve">Jobs-Plus </t>
  </si>
  <si>
    <t>{"list":[{"act":{"description":"Consolidated Appropriations Act of 2017"},"publicLaw":{"congressCode":"114","number":"113"},"authorizationTypes":{"USC":false,"act":true,"statute":false,"publicLaw":true,"executiveOrder":false}}]}</t>
  </si>
  <si>
    <t xml:space="preserve">Jobs Plus Pilot is a locally designed program implemented in a collaboration among local housing authorities, residents of public housing developments, local welfare agencies, local workforce development agencies, and other relevant partners.  It is aimed at significantly increasing employment and income of public housing residents. The program provides intensive, employment-focused programs targeting every able-bodied, working-age welfare recipient at a public housing development.  The place-based Jobs Plus Pilot program addresses entrenched poverty among public housing residents by saturating developments with job and career support, community building, and rent-based work incentives. This program helps residents of public housing increase their earnings through on-site employment-related services, financial incentives, and community support for work. The Jobs Plus Pilot program consists of the following three core components: Employment-Related Services, Financial Incentives, and Community Support for Work.  _x000D_
</t>
  </si>
  <si>
    <t>Public Housing Authorities(PHA)</t>
  </si>
  <si>
    <t>Individuals and families who are residents of conventional public housing are eligible to receive benefits under the Job Plus program.</t>
  </si>
  <si>
    <t>{"description":"Information required ","isApplicable":false}</t>
  </si>
  <si>
    <t>{"description":"A Notice of Funding Availability(NOFA) prescribing the specific information to be submitted will be published in the Federal Register by HUD Headquarters. HUD provides the application and standard forms for this program.   "}</t>
  </si>
  <si>
    <t xml:space="preserve">HUD will review those applications in accordance with the NOFA published in the Federal Register. </t>
  </si>
  <si>
    <t xml:space="preserve">HUD will undertake processing of applicants and selection of successful applicants.  HUD will make final selection and obligate funds.  </t>
  </si>
  <si>
    <t xml:space="preserve">There is no appeals process.  Applicants whose applications did not receive funding may request a debriefing.  Further information is included in the NOFA.   </t>
  </si>
  <si>
    <t xml:space="preserve">Further information is included in the NOFA.  </t>
  </si>
  <si>
    <t>{"types":{"moe":false,"formula":false,"matching":true},"matching":{"requirementFlag":"voluntary","percent":"25","description":"Further information is included in the NOFA.  "}}</t>
  </si>
  <si>
    <t>{"awarded":"lump","description":"HUD will provide assistance for a 1-year time period.  Further information is included in the NOFA on how assistance is awarded/released.  Grant agreements are executed and funds are made available through HUD's financial system.    "}</t>
  </si>
  <si>
    <t>[{"code":"program","isSelected":true,"description":"Grantees must keep program records and submit annual reports as specified by HUD."},{"code":"cash","isSelected":false},{"code":"progress","isSelected":true,"description":"Grantees must keep progress reports and submit annual reports as specified by HUD.  "},{"code":"expenditure","isSelected":true,"description":" Grantees must keep expenditure reports and submit annual reports as specified by HUD."},{"code":"performanceMonitoring","isSelected":true,"description":"Further information on performance monitoring is included in the NOFA. "}]</t>
  </si>
  <si>
    <t>{"isApplicable":true,"description":"Grantees must adhere to the policies, guidelines, and requirements of 24 CFR Part 84 or 85 and OMB Circular No. A-87. OMB Circulars A-110 and A-122 apply to the acceptance and use of assistance by private nonprofit agencies.  "}</t>
  </si>
  <si>
    <t xml:space="preserve">Records will be retained in accordance with the HUD regulation, 24 CFR Part 84 and 85.  </t>
  </si>
  <si>
    <t xml:space="preserve">(Project Grants) FY 17$15,000,000.00; FY 18 est $15,000,000.00; FY 19 est $10,000,000.00; FY 16$29,398,000.00; - </t>
  </si>
  <si>
    <t>The range for financial assistance is $2,666,667 to $3,000,000 per grantee award.</t>
  </si>
  <si>
    <t>{"list":[{"fiscalYear":2016,"description":"The Department will provide 8-9 grants for this program.  The Department provided 8-9 grants for this program."},{"fiscalYear":2017,"description":"The Department will provide 8-9 grants for this program. "},{"fiscalYear":2018,"description":"The Department will provide 8-9 grants for this program"},{"fiscalYear":2019,"description":"The Department will provide 11-12 grants for this program."}],"isApplicable":true}</t>
  </si>
  <si>
    <t xml:space="preserve">HUD appropriation statutes and the specific fiscal year NOFA published in Federal Register provide program requirements and guidelines.  </t>
  </si>
  <si>
    <t>Tobey Zimber451 7th St. SW, Room 4116, Washington, DC 20410 Email:&lt; a href='mailto:Tobey.J.Zimber@hud.gov'&gt;Tobey.J.Zimber@hud.gov&lt;/a&gt;Phone: 202-402-6230;</t>
  </si>
  <si>
    <t xml:space="preserve">14.877 Public Housing Family Self-Sufficiency under Resident Opportunity and Supportive Services; 14.870 Resident Opportunity and Supportive Services - Service Coordinators; </t>
  </si>
  <si>
    <t xml:space="preserve">The criteria for selecting proposals will be listed in the NOFA. </t>
  </si>
  <si>
    <t>Apr 06,2014</t>
  </si>
  <si>
    <t>https://beta.sam.gov/fal/464e44690a8245d7a07ae739a70acc18/view</t>
  </si>
  <si>
    <t>Family Self-Sufficiency Program</t>
  </si>
  <si>
    <t>(FSS)</t>
  </si>
  <si>
    <t>{"list":[{"act":{"description":"Cranston-Gonzalez National Affordable Housing Act, 2017"},"publicLaw":{"congressCode":"101","number":"625"},"USC":{"title":"42","section":"1437u"},"authorizationTypes":{"USC":true,"act":true,"publicLaw":true},"usc":{"title":"42","section":"1437u"}},{"act":{"description":"Consolidated Appropriations Act, 2016"},"publicLaw":{"congressCode":"114","number":"113"},"authorizationTypes":{"act":true,"publicLaw":true}}]}</t>
  </si>
  <si>
    <t>To promote the development of local strategies to coordinate the use of assistance under the Housing Choice Voucher and Public Housing programs with public and private resources to enable participating families to increase earned income and financial literacy, reduce or eliminate the need for welfare assistance, and make progress toward economic independence and self-sufficiency.</t>
  </si>
  <si>
    <t>Eligible applicants are public housing agencies (PHAs) and tribes/Tribally Designated Housing Entities (TDHEs).</t>
  </si>
  <si>
    <t>Individuals and families who are participants in the Housing Choice Voucher program or Public Housing program are eligible to receive benefits from the FSS program.</t>
  </si>
  <si>
    <t>{"description":"A Notice of Funding Availability (NOFA) prescribing the specific information to be submitted will be posted on Grants.gov by HUD Headquarters.  HUD provides the application and standard forms for this program."}</t>
  </si>
  <si>
    <t>HUD will review those applications in accordance with the NOFA posted on Grants.gov.</t>
  </si>
  <si>
    <t>HUD will undertake processing of applications and selection of successful applicants.  HUD will make final selection and obligate funds.</t>
  </si>
  <si>
    <t>{"types":{"moe":false,"formula":true,"matching":false},"formula":{"title":"24","chapter":"","part":"984","subPart":"","publicLaw":"","description":"24"},"matching":{"description":""},"moe":{"description":""}}</t>
  </si>
  <si>
    <t>[{"code":"program","isSelected":true,"description":"Grantees must keep program records and submit annual reports as specified by HUD."},{"code":"cash","isSelected":false,"description":""},{"code":"progress","isSelected":true,"description":"Grantees must keep progress reports and submit annual reports as specified by HUD."},{"code":"expenditure","isSelected":true,"description":"Grantees must keep expenditure reports and submit annual reports as specified by HUD."},{"code":"performanceMonitoring","isSelected":true,"description":"Grantees must submit annual reports as specified by HUD."}]</t>
  </si>
  <si>
    <t>{"isApplicable":true,"description":"Not Applicable"}</t>
  </si>
  <si>
    <t>86-0350-0-1-604;</t>
  </si>
  <si>
    <t xml:space="preserve">(Project Grants) FY 17$149,921,000.00; FY 18 est $75,000,000.00; FY 19 est $75,000,000.00; FY 16$149,921,000.00; - </t>
  </si>
  <si>
    <t>$13,000 - $1,300,000; Average $40,000-$69,000</t>
  </si>
  <si>
    <t>{"list":[{"fiscalYear":2016,"description":"The program anticipates to provide assistance to 70,000 families. The program provided assistance to 72,000 families."},{"fiscalYear":2018,"description":"The program anticipates to provide assistance to 72,000 families."},{"fiscalYear":2017,"description":"The program anticipates to provide assistance to 72,000 families."}],"isApplicable":true}</t>
  </si>
  <si>
    <t xml:space="preserve">HUD appropriation statutes, and the specific fiscal year NOFA posted in Grants.gov provide program requirements and guidelines. See also 24 CFR 984. _x000D_
</t>
  </si>
  <si>
    <t>Anice Chenault451 7th Street SW, Washington, DC 20410 Email:&lt; a href='mailto:anice.s.chenault@hud.gov'&gt;anice.s.chenault@hud.gov&lt;/a&gt;Phone: 202-402-2341;</t>
  </si>
  <si>
    <t>http://portal.hud.gov/hudportal/HUD?src=/program_offices/public_indian_housing/programs/hcv/fss</t>
  </si>
  <si>
    <t>Mar 15,2014</t>
  </si>
  <si>
    <t>https://beta.sam.gov/fal/071e1652b5be4c5e901271f47acd154a/view</t>
  </si>
  <si>
    <t>Juvenile Reentry Assistance Program Juvenile Reentry Assistance Program (JRAP)</t>
  </si>
  <si>
    <t>HOUSING AND URBAN DEVELOPMENT, DEPARTMENT OF, HOUSING AND URBAN DEVELOPMENT, DEPARTMENT OF</t>
  </si>
  <si>
    <t>{"list":[{"act":{"description":"Section 211 of the Second Chance Act, Pub. L. No. 110-199.\r\n"},"authorizationTypes":{"USC":false,"act":true,"statute":false,"publicLaw":false,"executiveOrder":false}}]}</t>
  </si>
  <si>
    <t>This program will fund initiatives to provide legal services to youth with former contact with the juvenile justice system to successfully transition into the community through the expungement and sealing of juvenile records. This would make it easier for youth who are residents of PHAs and its surrounding communities to gain access to public housing and/or employment opportunities and obtain driver’s licenses.</t>
  </si>
  <si>
    <t>PROJECT GRANTS (CAPACITY BUILDING AND COMPLAINT PROCESSING, TRAINING);ADVISORY SERVICES AND COUNSELING</t>
  </si>
  <si>
    <t>Eligible applicants are Public Housing Authorities (PHAs) that have established a partnership with a legal aid organizations, university legal centers, and legal service organizations that have experience providing legal services to juveniles.</t>
  </si>
  <si>
    <t>This grant program is to benefit youth (24 years or younger) who have had contact with the juvenile justice system.</t>
  </si>
  <si>
    <t>{"description":"A Memorandum of Understanding (MOU), signed by\r\nboth the PHA and their partner, must be included in the application.","isApplicable":true}</t>
  </si>
  <si>
    <t>Threshold Requirements: 1) At least 25% of the requested grant amount is required as a match; 2) each PHA applicant must partner with a university legal center, legal aid organization, or legal services organizations prior to the submitting an application._x000D_
_x000D_
Once an applicant clears the threshold requirements, the applicant will be rated based on the following factors: 1) the comprehensiveness of the applicant's budget; 2) the capacity and experience of the applicant and the applicant's ability to successfully implement the reentry programs designed for the successful reentry of at-risk youth and their families into society; 3) The soundness of the applicant's described approach; 4) description of performance measures; and 5)  Whether or not the applicant was awarded FY2014 Jobs Plus grant funds.</t>
  </si>
  <si>
    <t>{"flag":"yes","list":[{"start":"2015-07-02"}]}</t>
  </si>
  <si>
    <t>HUD will make announcements of grants awards after the review process_x000D_
is completed. Grantees will be notified by letter and will receive instructions on what steps they must take in order to access funding and begin implementing grant activities. Applicants who are not funded will also receive a letter via U.S. postal mail.</t>
  </si>
  <si>
    <t>Debriefings. All applicants may request a debriefing related to their individual application._x000D_
Applicants requesting to be debriefed must send a written request to Cedric Brown, Director, Grants Management Center, U.S. Department of Housing and Urban Development, 451 7th Street, S.W., B-133 Potomac Center, 3rd Floor, Washington, DC 20410.</t>
  </si>
  <si>
    <t>{"types":{"moe":false,"formula":false,"matching":true},"matching":{"requirementFlag":"voluntary","percent":"25","description":"At least 25% of the requested grant amount is required as a match."}}</t>
  </si>
  <si>
    <t>{"awarded":"lump","description":"Estimated Project Start Date: 09/21/2015\r\nEstimated Project End Date: 03/20/2017\r\n\r\nThere is an 18-month project and budget period"}</t>
  </si>
  <si>
    <t>[{"code":"program","isSelected":true,"description":"Performance measurement report is required.        "},{"code":"cash","isSelected":false},{"code":"progress","isSelected":false},{"code":"expenditure","isSelected":false},{"code":"performanceMonitoring","isSelected":true,"description":"An explicit goal of the Juvenile Reentry Assistance Program is recidivism reduction. Output or outcome measures of the program could focus on the number of clients made ready or eligible for services or benefits that they would not have otherwise been ready or eligible for without the intervention of civil legal aid. Grantees will be expected to collect performance data (inputs, outputs, and outcomes) and submit them to HUD, along with their quarterly progress reports. \r\n\r\nTo this end, successful applicants must demonstrate the ability to collect and report-out on data in two specific areas:\r\nFirst, the level of effort and resources that are being expended at the activity-level by key personnel. This information will be used in documenting cost-efficiencies across all core activities.\r\nSecond, successful applicants will be expected to report on grant activities that take place throughout the delivery of legal aid/expungement services.\r\n\r\nThese data must include:\r\n-The number of participants determined to be eligible for expungement support;\r\n-The number of potential participants you met with;\r\n-The number of information sessions held including the number of participants at each information\r\nsession and the number of participants completing an assessment form;\r\n-The number of participants whose records are expunged, sealed, or corrected;\r\n-The number of participants whose drivers licenses have been reinstated;\r\n-The number of participants who have obtained a rehabilitation certificate, if applicable within the state.\r\n\r\nThe data may also include:  \r\n-The number of participants you have aided in resolving improper eviction proceedings and fair housing complaints;\r\n-The number of participants you have supported in family court through legal assistance to promote health and proper parental relationships;\r\n-The number of applicants you have provided with guidance regarding readmission to school and assistance with college applications."}]</t>
  </si>
  <si>
    <t xml:space="preserve">-The memorandum of understanding between the PHA and its partner_x000D_
-All records needed to report performance monitoring requirements listed above. </t>
  </si>
  <si>
    <t>(Project Grants) FY 17 est $0.00; FY 16 est $1,753,464.00; FY 15$0.00;</t>
  </si>
  <si>
    <t>{"flag":"none","description":"This program will be facilitated through the DC headquarters. "}</t>
  </si>
  <si>
    <t>Naana Boampong451 7th street SW , Washington, DC 20410 Email:&lt; a href='mailto:naana.a.boampong@hud.gov'&gt;naana.a.boampong@hud.gov&lt;/a&gt;Phone: 2024027154;</t>
  </si>
  <si>
    <t xml:space="preserve">The criteria will be based on the budget the applicant supplies, the detailed, capacity and experience of the applicant, the soundness of approach in executing the goals of the program, whether the applicant has put performance measures in place to capture their progress, whether the applicant is a Jobs Plus grantee. </t>
  </si>
  <si>
    <t>Jun 24,2015</t>
  </si>
  <si>
    <t>https://beta.sam.gov/fal/7fa01757478b06e239b9ab765eed2719/view</t>
  </si>
  <si>
    <t>ROSS Supportive Services Programs</t>
  </si>
  <si>
    <t>{"list":[{"act":{"description":"The Consolidated and Further Continuing Appropriations Act, 2015, Public Law 113-235"},"publicLaw":{"congressCode":"113","number":"325"},"authorizationTypes":{"USC":false,"act":true,"statute":false,"publicLaw":true,"executiveOrder":false}}]}</t>
  </si>
  <si>
    <t xml:space="preserve">To provide supportive services, service coordinator and congregate services as authorized by Section 34 of the Act (42 U.S.C. 1437z-6) and the Native American Housing Assistance and Self-Determination Act of 1996 (25 U.S.C. 4101 et seg.) to programmatically address the needs of public housing residents by providing  supportive services, resident empowerment activities and/or assisting residents of all ages in becoming economically self-sufficient through a variety of innovative programs/initiatives. </t>
  </si>
  <si>
    <t xml:space="preserve">Public Housing Authorities (PHAs), Tribes and tribally designated housing entities (TDHEs), resident councils and nonprofit entities supported by residents. Applicants must establish partnerships to leverage resources. </t>
  </si>
  <si>
    <t xml:space="preserve">Individuals, families, children, youth, adults as well as elderly/persons with disabilities who are residents of conventional public or Indian housing are eligible to receive benefits from the ROSS program. </t>
  </si>
  <si>
    <t>{"description":"This program is excluded from coverage under OMB Circular No. A-102. OMB Circular No. A-110 applies to this program. A Notice of Funding Availability (NOFA) prescribing the application criteria and specific information to be submitted will be issued by HUD via Grants.gov. Application deadlines will be included in the NOFA. "}</t>
  </si>
  <si>
    <t xml:space="preserve">HUD will review applications in accordance with the criteria of the NOFA. </t>
  </si>
  <si>
    <t xml:space="preserve">There is no appeals process. Applicants whose applications did not receive funding may request a debriefing. Further information is included in the NOFA. </t>
  </si>
  <si>
    <t>{"types":{"moe":false,"formula":false,"matching":true},"matching":{"requirementFlag":"voluntary","percent":"25","description":" At least 25%."}}</t>
  </si>
  <si>
    <t>{"awarded":"other","description":"HUD will provide assistance for a 3-year time period or as otherwise stated in the NOFA. ","awardedDescription":"See the following for information on how assistance is awarded/released: Grant agreements are executed and funds are drawn by grantees through HUD's financial system. "}</t>
  </si>
  <si>
    <t>[{"code":"program","isSelected":true,"description":"Grantees must keep program records and submit annual reports as specified by HUD. No cash reports are required. "},{"code":"cash","isSelected":false},{"code":"progress","isSelected":true,"description":"Grantees must keep progress reports and submit annual reports as specified by HUD."},{"code":"expenditure","isSelected":true,"description":"Grantees must keep expenditure reports and submit annual reports as specified by HUD. No performance monitoring is required. "},{"code":"performanceMonitoring","isSelected":false}]</t>
  </si>
  <si>
    <t>Grantees will be subject to Federal recordkeeping requirements in 2 CFR 200.333 and as otherwise stated in the Grant Agreement.</t>
  </si>
  <si>
    <t>(Project Grants) FY 17 est $3,000,000.00; FY 18 est $0.00; FY 16$1,753,464.00;</t>
  </si>
  <si>
    <t>TBD by each individual program/initiative in accordance with the NOFA.</t>
  </si>
  <si>
    <t>{"list":[{"fiscalYear":2017,"description":"The program anticipates to provide grants to 20-25 communities."},{"fiscalYear":2018,"description":"0"},{"fiscalYear":2016,"description":"The program anticipates to provide grants to 18 communities. The program provides grants to 18 communities."}],"isApplicable":true}</t>
  </si>
  <si>
    <t xml:space="preserve">HUD appropriation statutes and the specific fiscal year NOFA published in the Federal Register provide program requirements and guidelines. </t>
  </si>
  <si>
    <t>Dina Lehmann-Kim451 7th St., SW, Washington, DC 20410 Email:&lt; a href='mailto:dina.lehmann-kim@hud.gov'&gt;dina.lehmann-kim@hud.gov&lt;/a&gt;Phone: 202-402-2430;</t>
  </si>
  <si>
    <t>Aug 12,2015</t>
  </si>
  <si>
    <t>https://beta.sam.gov/fal/0c4272e680b24a229d669e31275faf28/view</t>
  </si>
  <si>
    <t>Tribal HUD-VA Supportive Housing Program</t>
  </si>
  <si>
    <t>Tribal HUD-VASH Program</t>
  </si>
  <si>
    <t>{"list":[{"act":{"description":"Consolidated and Further Continuing Appropriations Act, 2015"},"publicLaw":{"congressCode":"113","number":"235"},"authorizationTypes":{"USC":false,"act":true,"statute":false,"publicLaw":true,"executiveOrder":false}},{"act":{"description":"Consolidated Appropriations Act, 2017"},"publicLaw":{"congressCode":"115","number":"31"},"authorizationTypes":{"USC":false,"act":true,"statute":false,"publicLaw":true,"executiveOrder":false}}]}</t>
  </si>
  <si>
    <t xml:space="preserve">The Tribal HUD-VASH program provides rental assistance and supportive services to Native American veterans who are Homeless or At Risk of Homelessness living on or near a reservation or other Indian areas.  </t>
  </si>
  <si>
    <t>Housing assistance under this program is made available by grants to tribes and tribally designated housing entities (TDHEs) that are eligible to receive Indian Housing Block Grant funding under the Native American Housing Assistance and Self-Determination Act of 1996 (NAHASDA).</t>
  </si>
  <si>
    <t xml:space="preserve">Beneficiaries of the Tribal HUD-VASH program are Native American veterans who are Homeless or At Risk of Homelessness._x000D_
_x000D_
The tribe/TDHE must accept all VA referrals of Native American veterans and their families from its VA partner and screen for the following eligibility requirements: _x000D_
 _x000D_
a. A determination that the veteran is “Indian” as defined in section 4(10) of NAHASDA._x000D_
_x000D_
b. A determination that the Native American veteran is income-eligible. To be eligible, a veteran household’s annual income must be no more than 80 percent of the greater of the median income for the Indian area, or the median income for the United States as prescribed by Section 4(15) of NAHASDA.  _x000D_
_x000D_
c. A determination that the veteran is not registered as a lifetime sex offender. As part of the eligibility screening process, a tribe/TDHE must perform a background check to see if the referred veteran or any household member is subject to a lifetime sex offender registration requirement in the State where the housing is located and in other States where the household members are known to have resided.  </t>
  </si>
  <si>
    <t>{"description":"All tribes must include a tribal resolution for the Tribal HUD-VASH program with the application package. If an application is submitted by a TDHE on behalf of an Indian tribe(s), a tribal resolution(s) must be submitted authorizing the TDHE to submit the application under this program.  ","isApplicable":true}</t>
  </si>
  <si>
    <t>{"description":"Under the demonstration program, eligible tribes/TDHEs were invited in each HUD (Office of Native American Programs) regional office to apply for Tribal HUD-VASH shortly after publication of 80 FR 63822. Future application procedures will be issued by HUD, subject to the availability of funds."}</t>
  </si>
  <si>
    <t>HUD will review each application and will respond to each application within 30-60 days of receipt or in accordance with the requirements outlined in future notices issued by HUD. Upon HUD’s approval of the application, a Tribal HUD-VASH grant will be awarded to a tribe/TDHE. HUD will issue a grant agreement to be signed by the tribe/TDHE, and will disburse funds through the HUD Line of Credit Control System (LOCCS) system.</t>
  </si>
  <si>
    <t xml:space="preserve">Renewal funding under the Tribal HUD-VASH program is subject to the availability of future appropriations. If appropriated, the process by which existing Tribal HUD-VASH recipients may seek renewal funding will be published in a Public and Indian Housing (PIH) Notice. Any criteria required under the applicable appropriation will be included in the PIH Notice.  Renewal funding is subject to the requirements laid out in this notice. If funding is not available, then tribes/TDHEs should use their best efforts to allocate IHBG funds to support Homeless or At Risk of Homelessness Native American veterans and their families that are currently being assisted through Tribal HUD-VASH program.    </t>
  </si>
  <si>
    <t>{"awarded":"lump","description":"Grant funding is awarded based on 12 months of funding with final project lengths negotiated with HUD's approval. Participating tribes/TDHEs draw down funds from the HUD Line of Credit Control System (LOCCS) on a monthly basis to cover rental assistance payments."}</t>
  </si>
  <si>
    <t>[{"code":"program","isSelected":true,"description":"Grant funds received under this program must be reported annually in a tribe/TDHE’s Indian Housing Plan and Annual Performance Report."},{"code":"cash","isSelected":true,"description":"Information on grant funds and program income received under this program must be reported quarterly on the Federal Financial Report (SF-425)."},{"code":"progress","isSelected":true,"description":"As required by Congress, tribes/TDHEs must submit demographic and financial information generated by the Tribal HUD VASH program. Tribes and TDHEs must collect and retain relevant demographic and rental information in accordance with Program Guidance 2016-05 (Record Keeping at Initial Occupancy). This information is also required to be reported through an electronic reporting system as prescribed by HUD. The electronic reporting system is not functioning yet. However, tribes/TDHEs should maintain paper/file copies of the required information as veterans are referred by VA and as veterans lease up units with the Tribal HUD-VASH assistance, so that the tribe/TDHE can submit the information once the electronic reporting system is functioning. Tribes/TDHEs will be required to transmit data from this form electronically on a monthly, quarterly, or annual basis via a method provided by HUD. HUD encourages tribes to make effective use of evidence in identifying or selecting the practices and strategies for implementing HUD VASH.  All tribes and TDHEs must agree to cooperate in HUD-funded research and evaluation studies. Expenditure reports are not applicable. "},{"code":"expenditure","isSelected":false},{"code":"performanceMonitoring","isSelected":true,"description":"Performance monitoring is required through the interim and annual reexaminations criteria below:\r\nHUD has found it necessary to require interim reexaminations if a Native American veteran’s household income decreases so that the rental assistance payment may increase to cover the cost of rent. Further, if the program is given renewal authority, it will be necessary to conduct annual reexaminations to capture annual fluctuations in income and rent as well as track demographic data necessary for the reporting requirements of the program.\r\n\r\nTribes/TDHEs must conduct an interim reexamination if the Native American veteran’s income decreases between annual certifications. If there have been any changes in income, rent, or household composition they must collected and maintained in the veteran’s file in accordance with Program Guidance 2016-05 (Record Keeping at Initial Occupancy). A paper copy of this information must be kept in the veteran’s file and be transmitted to HUD upon request once the electronic reporting system is functioning. \r\n\r\nIn the event of renewal funding for the program, the tribes/TDHEs must conduct an annual reexamination of the Native American veteran and the household’s income to determine rental assistance payments and tenant rent contribution payments. Annual reexaminations must also collect and update household demographic, personal and rental information in accordance with Program Guidance 2016-05 (Record Keeping at Initial Occupancy). A paper copy of this information must be kept in the veteran’s file and an electronic version of this information must be sent to HUD upon request once the electronic reporting system is functioning. Rental information reported during the annual recertification will be used to calculate renewal funding. \r\n\r\nIf, upon annual reexamination, a Native American veteran or his/her household is determined to be over-income, the tribe can continue to serve the Native American veteran/household and not have it count towards its 10 percent over-income cap under 24 CFR 1000.110(c). If the Native American veteran/household’s adjusted rent contribution payment, based on the income increase, is equal to the rent for the unit, then the Tribal HUD-VASH rental assistance is no longer needed and this assistance must be used on the next eligible Native American veteran. In this instance, the over-income Native American veteran can continue to receive Case Management services from the VA for as long as the VA deems the care necessary. \r\n"}]</t>
  </si>
  <si>
    <t>{"isApplicable":true,"description":"The tribe/TDHE is required to meet the requirements of 2 CFR 200, Subpart F, if applicable."}</t>
  </si>
  <si>
    <t xml:space="preserve">In addition to maintaining records of referral and eligibility determination, a tribe/TDHE must also collect, keep on file, and report, additional household demographic, personal (including social security numbers), and rental information using in accordance with Program Guidance 2016-05 (Record Keeping at Initial Occupancy). This information also is required to be reported through an electronic reporting system as prescribed by HUD. _x000D_
_x000D_
At initial occupancy, tribes/TDHEs will need to collect Social Security numbers (SSNs) for Homeless or At Risk of Homelessness veterans and their household members. This information must be maintained in the veteran’s physical file. An original document issued by a federal, state, or tribal government agency, which contains the name of the individual and the SSN of the individual along with other identifying information, is acceptable in accordance with the standards in 24 CFR 5.216(g). In the case of the Homeless or At Risk of Homelessness veteran, the tribe/TDHE must accept the Certificate of Release or Discharge from Active Duty (DD-214) or the VA-verified Application for Health Benefits (10-10EZ) as verification of SSN, and cannot require the veteran to provide a SSN card. These documents must also be accepted for proof-of-age purposes in lieu of birth certificates or other tribe/TDHE-required documentation. Please note that veterans are also issued photo identification cards by the VA. If such identification is required by the tribe/TDHE, these cards must be accepted by the tribe/TDHE in lieu of another type of government-issued photo identification. </t>
  </si>
  <si>
    <t xml:space="preserve">(Project Grants (Discretionary)) FY 17 est $7,000,000.00; FY 16$5,878,516.00; FY 18 Estimate Not Available  FY 19 Estimate Not Available </t>
  </si>
  <si>
    <t>$100,000-$400,000</t>
  </si>
  <si>
    <t>{"list":[{"fiscalYear":2016,"description":"26 tribes/TDHEs have been awarded Tribal HUD-VASH grants under the demonstration program. "},{"fiscalYear":2017,"description":"26 tribes/TDHEs have been awarded Tribal HUD-VASH grants under the demonstration program. "},{"fiscalYear":2018,"description":"As of January 2018, 299 Native veterans are receiving case management services from the VA, and 234 of those veterans are currently housed. The remaining 61 Native veterans in case management with the VA are in the pipeline to be housed within the program.\r\n\r\nThe program has produced tangible results, housing Native veterans and their families who were living in severely overcrowded and inadequate living conditions. For example, the program has housed Native veterans who were living in places without proper water, heat, and electricity. Housing Native veterans has also helped address medical or mental health needs so they can maintain employment and their homes.  "}],"isApplicable":true}</t>
  </si>
  <si>
    <t>2 CFR 200, "Uniform Administrative Requirements, Cost Principles, and Audit Requirements for Federal Awards"_x000D_
_x000D_
Federal Register Notice, "Implementation of the Tribal HUD–VA Supportive Housing Program": 80 FR 63822</t>
  </si>
  <si>
    <t>https://www.hud.gov/program_offices/public_indian_housing/ih/headquarters/gm</t>
  </si>
  <si>
    <t>Feb 11,2018</t>
  </si>
  <si>
    <t>https://beta.sam.gov/fal/a2a263c3856043af8dba9e5b55bed576/view</t>
  </si>
  <si>
    <t>Lead-Based Paint Hazard Control in Privately-Owned Housing</t>
  </si>
  <si>
    <t>Lead-Based Paint Hazard Control</t>
  </si>
  <si>
    <t>OFFICE OF LEAD HAZARD CONTROL AND HEALTHY HOMES, HOUSING AND URBAN DEVELOPMENT, DEPARTMENT OF</t>
  </si>
  <si>
    <t>{"list":[{"act":{"description":"Residential Lead-Based Paint Hazard Reduction Act of 1992 "},"publicLaw":{"congressCode":"102","number":"550"},"authorizationTypes":{"USC":false,"act":true,"statute":false,"publicLaw":true,"executiveOrder":false}},{"act":{"description":"Omnibus Appropriations Act, 2010"},"publicLaw":{"congressCode":"111","number":"8"},"authorizationTypes":{"USC":false,"act":true,"statute":false,"publicLaw":true,"executiveOrder":false}}]}</t>
  </si>
  <si>
    <t>Lead-Based Paint Hazard Control grants assist State, Tribal, and local governments to identify and control lead-based paint hazards in privately-owned housing that is owned by or rented to low- or very-low income families.  Specific objectives include:  (1) Maximize the combination of children less than six years of age protected from lead poisoning and housing units where lead-hazards are controlled; (2) Prevent childhood lead poisoning; (3) Stimulate lower-cost and cost-effective methods and approaches to lead hazard control work that can be replicated; (4) Build local capacity to safely and effectively address lead hazards during lead hazard control, renovation, remodeling, and maintenance activities by integrating lead safe work practices into housing maintenance, repair, weatherization, rehabilitation and other programs that will continue beyond the grant period; (5) Affirmatively further fair housing and environmental justice (6) Develop a comprehensive community approach to address lead hazards in housing by mobilizing public and private resources, involving cooperation among all levels of government, the private sector, and grassroots community-based nonprofit organizations, including faith-based organizations, to develop cost-effective methods for identifying and controlling lead-based paint hazards (7) Establish a public registry of lead-safe housing; and (8)To the greatest extent feasible, promote job training, employment, and other economic opportunities for low-income and minority residents and businesses that are owned by and/or employ minorities and low-income persons as defined in 24 CFR 135.5 (see 59 FR 33881, June 30, 1994).</t>
  </si>
  <si>
    <t>States, Tribes, cities or units of general local government that have a current, approved Consolidated Plan. Federal agencies and Federal employees are not eligible to submit applications. Applicants with outstanding civil rights violations are not eligible for funding.</t>
  </si>
  <si>
    <t>Hazard Control Grants shall be for lead-based paint hazard control in eligible target housing, as defined under Section 217 of Public Law 104-134 (the Omnibus Consolidated Rescissions and Appropriations Act of 1996, 110 Stat. 1321, approved April 26, 1996) as amended by Section 1011(a) of the Residential Lead-Based Paint Hazard Reduction Act of 1992 (Title X). Funds shall be available only for projects conducted using contractors and inspectors certified, through an EPA authorized program, or trained in lead-safe work practices using a HUD-approved curriculum.</t>
  </si>
  <si>
    <t>{"description":"Costs will be determined in accordance with OMB Circular No. A-87 for State and local governments and specific requirements of 24 CFR 85.","isApplicable":true}</t>
  </si>
  <si>
    <t>{"description":"The competitive Notification of Funding Availability (NOFA) for fiscal year 2011 The Lead-Based Paint Hazard Control Grant Program provides information about the application procedure.\r\n"}</t>
  </si>
  <si>
    <t>HUD's review and awarding procedures are explained in the NOFA.</t>
  </si>
  <si>
    <t>{"types":{"moe":false,"formula":false,"matching":true},"matching":{"requirementFlag":"voluntary","percent":"10","description":"The Lead-Based Hazard Control Grant Program requires a minimum of 10 percent local matching requirement.\r\nCommunity Development Block Grant funds are eligible as a local contribution.\r\n"}}</t>
  </si>
  <si>
    <t>{"awarded":"quarterly","description":"The Lead-Based Hazard Control Grant\r\naward is for 36 months.  HUD reserves the right to approve no cost time extensions.\r\n"}</t>
  </si>
  <si>
    <t>[{"code":"program","isSelected":true,"description":"Quarterly financial management and performance reports are required of participating jurisdictions.  A Final report is also required.\r\n"},{"code":"cash","isSelected":false},{"code":"progress","isSelected":false},{"code":"expenditure","isSelected":false},{"code":"performanceMonitoring","isSelected":false}]</t>
  </si>
  <si>
    <t>As required by OMB Circular A-110, "Uniform Administrative Requirements for Grants and Agreements With Institutions of Higher Education, Hospitals and Other Organizations."</t>
  </si>
  <si>
    <t>86-0174-0-1-451;</t>
  </si>
  <si>
    <t>(Project Grants) FY 16$46,577,428.00; FY 17 est $49,000,000.00; FY 18 est $64,000,000.00;</t>
  </si>
  <si>
    <t xml:space="preserve">With Fiscal Year 2010_x000D_
funds an estimated  21 Lead Hazard Control grants of approximately $3 million each will be awarded totaling $62 million._x000D_
</t>
  </si>
  <si>
    <t>All relevant information if provided in the Notice of Funding Availability.</t>
  </si>
  <si>
    <t>Jeff W. Simpkins,451 Seventh Street, SW (Room 8236), Washington, DC 20410 Email:&lt; a href='mailto:Jeffrey.W.Simpkins@hud.gov'&gt;Jeffrey.W.Simpkins@hud.gov&lt;/a&gt;Phone: (202) 402-7180.;</t>
  </si>
  <si>
    <t>http://www.hud.gov/healthyhomes/.</t>
  </si>
  <si>
    <t xml:space="preserve">14.905 Lead Hazard Reduction Demonstration Grant Program; </t>
  </si>
  <si>
    <t xml:space="preserve">For Fiscal Year 2010: HUD will use the technical and financial selection criteria listed in the NOFA_x000D_
</t>
  </si>
  <si>
    <t>https://beta.sam.gov/fal/cac08eb92f2580c551dd09a433b2e413/view</t>
  </si>
  <si>
    <t>Lead Technical Studies Grants</t>
  </si>
  <si>
    <t>{"list":[{"act":{"description":"Housing and Community Development Act of 1992"},"publicLaw":{"congressCode":"102","number":"550"},"authorizationTypes":{"USC":false,"act":true,"statute":false,"publicLaw":true,"executiveOrder":false}}]}</t>
  </si>
  <si>
    <t>To fund technical studies to improve methods for detecting and controlling lead-based paint hazards in housing. The purpose of the Lead Technical Studies program is to improve our knowledge of lead-based paint related health hazards, and to improve or develop new hazard assessment and control methods.</t>
  </si>
  <si>
    <t xml:space="preserve">Academic, not-for-profit and for-profit institutions located in the U.S. (for-profit firms are not allowed to profit from the project), state and local governments, and federally recognized Native American tribes are eligible under all existing authorizations.  Applications for supplementation of existing projects are eligible to compete with applications for new awards.  Federal agencies and federal employees are not eligible to submit applications._x000D_
The General Section of the SuperNOFA provides additional eligibility requirements._x000D_
</t>
  </si>
  <si>
    <t>Homeowners, rental property owners, rental and public housing residents.</t>
  </si>
  <si>
    <t>{"description":"Costs will be determined in accordance with OMB Circular No. A-87 for State, local and Federally Recognized Indian Tribal Governments and specific requirements of 24 CFR Part 85. Costs will be determined for nonprofit and educational institutions in accordance with OMB Circulars No. A-122 and No. A-21, respectively, and in accordance with the requirements of 24 CFR Part 84.\r\n","isApplicable":true}</t>
  </si>
  <si>
    <t>{"description":"The competitive Notification of Funding Availability (NOFA) for the fiscal year 2011 Lead and Healthy Homes Technical Studies grant program provides information about the application procedure.  Copies of the NOFA and required forms can be obtained from www.grants.gov.  Other relevant information can be found at HUD's website, www.hud.gov, or the Office's website, http://www.hud.gov/lead."}</t>
  </si>
  <si>
    <t>{"awarded":"other","description":"Lead Technical Studies grants are awarded for up to 36 months after the date of award.  HUD reserves the right to approve no cost time extensions for a period not to exceed 12 months. Payment is on a cost-reimbursable basis.","awardedDescription":"Cost reimbursement"}</t>
  </si>
  <si>
    <t>[{"code":"program","isSelected":true,"description":"Quarterly financial management and performance reports are required."},{"code":"cash","isSelected":false},{"code":"progress","isSelected":false},{"code":"expenditure","isSelected":false},{"code":"performanceMonitoring","isSelected":false}]</t>
  </si>
  <si>
    <t>Records: As required by OMB Circular A-102, "Grants and Cooperative Agreements With State and Local Governments" or OMB Circular A-110, "Uniform Administrative Requirements for Grants and Agreements with Institutions of Higher Education, Hospitals, and Other Non-Profit Organizations."</t>
  </si>
  <si>
    <t>(Cooperative Agreements) FY 16 est $0.00; FY 17 est $1,000,000.00; FY 18 est $3,000,000.00; - N/A for FY 10</t>
  </si>
  <si>
    <t>The total amount to be awarded is approximately $1 million for Lead Technical Studies.  The anticipated amounts and/or numbers of individual awards will be approximately 2 - 4 cooperative agreements, ranging from approximately $250,000 to a maximum of $500,000.</t>
  </si>
  <si>
    <t>The Notice of Funding Availability and Application files  are self-contained; all necessary information is provided at www.grants.gov ; no other regulations pertain.</t>
  </si>
  <si>
    <t>Eugene Pinzer,451 Seventh Street, SW, Room 8236, Washington, DC 20410-3000 Email:&lt; a href='mailto:Eugene_A_Pinzer@hud.gov'&gt;Eugene_A_Pinzer@hud.gov&lt;/a&gt;Phone: (202) 402-7685.;</t>
  </si>
  <si>
    <t>http://www.hud.gov/offices/lead/techstudies/index.cfm.</t>
  </si>
  <si>
    <t xml:space="preserve">14.906 Healthy Homes Technical Studies Grants; 14.900 Lead-Based Paint Hazard Control in Privately-Owned Housing; 14.905 Lead Hazard Reduction Demonstration Grant Program; </t>
  </si>
  <si>
    <t>For Fiscal Year 2010 HUD will use the technical selection criteria listed in the NOFA.</t>
  </si>
  <si>
    <t>Jul 08,2003</t>
  </si>
  <si>
    <t>https://beta.sam.gov/fal/2a871487138dc9af84336172bbb571ee/view</t>
  </si>
  <si>
    <t>Lead Hazard Reduction Demonstration Grant Program</t>
  </si>
  <si>
    <t>{"list":[{"act":{"description":"Omnibus Appropriations Act, 2011"},"publicLaw":{"congressCode":"111","number":"8"},"authorizationTypes":{"USC":false,"act":true,"statute":false,"publicLaw":true,"executiveOrder":false}},{"act":{"description":"Residential Lead-Based Paint Hazard Reduction Act of 1992"},"publicLaw":{"congressCode":"102","number":"550"},"authorizationTypes":{"USC":false,"act":true,"statute":false,"publicLaw":true,"executiveOrder":false}}]}</t>
  </si>
  <si>
    <t>Lead Hazard Reduction Demonstration Grant assist State, Tribal, and local governments to identify and control lead-based paint hazards in privately-owned housing that is owned by or rented to low- or very-low income families.  Specific objectives include:  (1) Maximize the combination of children less than six years of age protected from lead poisoning and housing units where lead-hazards are controlled; (2) preventing childhood lead poisoning; (3) Stimulate lower-cost and cost-effective methods and approaches to lead hazard control work that can be replicated; (4)Build local capacity to safely and effectively address lead hazards during lead hazard control, renovation, remodeling, and maintenance activities by integrating lead safe work practices into housing maintenance, repair, weatherization, rehabilitation and other programs that will continue beyond the grant period; (5) Affirmatively further fair housing and environmental justice (6) Develop a comprehensive community approach to address lead hazards in housing by mobilizing public and private resources, involving cooperation among all levels of government, the private sector, and grassroots community-based nonprofit organizations, including faith-based organizations, to develop cost-effective methods for identifying and controlling lead-based paint hazards (7) establishing a public registry of lead-safe housing; and (8) To the greatest extent feasible, promote job training, employment, and other economic opportunities for low-income and minority residents and businesses that are owned by and/or employ minorities and low-income persons as defined in 24 CFR 135.5 (See 59 FR 33881, June 30, 1994).  In addition to the requirements above, you must have at least 3,500 pre-1940 occupied rental housing units (either alone or through a consortium).</t>
  </si>
  <si>
    <t>To be eligible to apply for the Lead Hazard Reduction Demonstration Program, the applicant must be a city, county, or other unit of local government.  States and Indian Tribes may apply on behalf of units of local government within their jurisdiction, if the local government designates the state or the Indian Tribe as their applicant.  Multiple units of a local government (or multiple local governments) may apply as part of a consortium; however, you must identify a prime applicant that will be responsible for ensuring compliance with all requirements specified in this NOFA. State government and Native American tribal applicants must have an EPA approved State Program for certification of lead-based paint contractors, inspectors, and risk assessors in accordance with 40 CFR 745 in effect on the application deadline date to be eligible to apply for Lead Hazard Reduction Demonstration Grant funds.</t>
  </si>
  <si>
    <t>Occupants and owners of eligible target housing, Section 1011(a) of the Residential Lead-Based Paint Hazard Reduction Act of 1992 (Title X). Lead Hazard Reduction Demonstration Grants shall be for lead-based paint hazard control in this housing. Funds shall be available only for projects conducted using contractors and inspectors certified, and workers trained through an EPA authorized program.  Selected beneficiaries must comply with all eligibility criteria and all applicable restrictions presented in the Appropriation language and with all requirements presented in the NOFA.</t>
  </si>
  <si>
    <t>{"description":"For the Lead Hazard Control Grant Program, costs will be determined in accordance with OMB Circular No. A-87 for State and local governments and specific requirements of 24 CFR 85.","isApplicable":true}</t>
  </si>
  <si>
    <t>{"types":{"moe":false,"formula":false,"matching":true},"matching":{"requirementFlag":"voluntary","percent":"25","description":"Formula and Matching Requirements: 25 percent local match, which may be cash, including private sector funding, in-kind contributions, or both. For the Lead Hazard Reduction Demonstration Grant Program, HUD may grant a waiver of the 25 percent match requirement, if the applicant submits a request that meets HUD’s criteria. Waiver eligible applicants should provide the 10% match.  Except for Community Development Block Grant (CDBG) funds, Federal Revenue Sharing programs, or other programs which by statute allow their funds to be considered local funds and therefore eligible to be used as matching funds, Federal funds may not be used to satisfy the statutory 10 percent requirement, but may be used for contributions above that requirement. You must support each source of contributions by a letter of commitment from the contributing entity, describing the contributed resources and their designated purpose."}}</t>
  </si>
  <si>
    <t>{"awarded":"quarterly","description":"The Lead Hazard Reduction Demonstration Grant award is for a The period of performance is 36 months.  HUD reserves the right to approve no cost time extensions for a period not to exceed 12 months.\r\n"}</t>
  </si>
  <si>
    <t xml:space="preserve">As required by OMB Circular A-110 Uniform Administrative Requirements for Grants and Agreements with Institutions of Higher Education, Hospitals, and Other Non-Profit Organizations."_x000D_
</t>
  </si>
  <si>
    <t xml:space="preserve">(Project Grants) FY 17 est $52,000,000.00; FY 16$52,645,791.00; FY 18 est $54,000,000.00; - Range and Average of Financial Assistance: Approximately $48 million in fiscal year 2010 funds is available.  The minimum award amount shall be approximately $1 million per grant up to $4.5 million per grant. Approximately 10 to approximately 14 grants will be awarded to applicants for the Lead Hazard Reduction Demonstration Program._x000D_
</t>
  </si>
  <si>
    <t xml:space="preserve">Approximately $48 million in fiscal year 2010 funds is available.  The minimum award amount shall be approximately $1 million per grant up to $4.5 million per grant. Approximately 10 to approximately 14 grants will be awarded to applicants for the Lead Hazard Reduction Demonstration Program._x000D_
</t>
  </si>
  <si>
    <t xml:space="preserve">The Notice of Funding Availability is available at Grants.gov; all necessary information is provided; no other regulations pertain. For Lead Hazard Reduction Demonstration grants, there is some change in the content and direction_x000D_
of the NOFA that is issued each year, dependent on SuperNOFA format,_x000D_
Congressional direction, changes in emphasis among priorities, and_x000D_
improvements based on experience with prior NOFAs. _x000D_
</t>
  </si>
  <si>
    <t>http://www.hud.gov/healthyhomes</t>
  </si>
  <si>
    <t xml:space="preserve">14.900 Lead-Based Paint Hazard Control in Privately-Owned Housing; </t>
  </si>
  <si>
    <t>https://beta.sam.gov/fal/eaf83f033b976098c3dd6d5728f32309/view</t>
  </si>
  <si>
    <t>Healthy Homes Technical Studies Grants</t>
  </si>
  <si>
    <t>{"list":[{"act":{"description":"Omnibus Appropriations Act, 2010"},"publicLaw":{"congressCode":"111","number":"8"},"authorizationTypes":{"USC":false,"act":true,"statute":false,"publicLaw":true,"executiveOrder":false}},{"act":{"description":"Housing and Urban Development Act of 1970"},"authorizationTypes":{"USC":false,"act":true,"statute":false,"publicLaw":false,"executiveOrder":false}}]}</t>
  </si>
  <si>
    <t xml:space="preserve">To fund technical studies to improve methods for detecting and controlling housing-related health and safety hazards. The purpose of the Healthy Homes Technical Studies program is to improve our knowledge of housing-related health hazards, and to improve or develop new hazard assessment and control methods._x000D_
</t>
  </si>
  <si>
    <t>Homeowners, rental property owners, and residents of rental housing and public housing.</t>
  </si>
  <si>
    <t>{"description":"Costs will be determined in accordance with OMB Circular No. A-87 for State, local and Federally Recognized Indian Tribal Governments and specific requirements of 24 CFR Part 85. Costs will be determined for nonprofit and educational institutions in accordance with OMB Circulars No. A-122 and No. A-21, respectively, and\r\nin accordance with the requirements of 24 CFR Part 84.\r\n\r\n","isApplicable":true}</t>
  </si>
  <si>
    <t>{"description":"This program is excluded from coverage under OMB Circular No. A-102. OMB Circular No. A-110 applies to this program.  The competitive Notification of Funding Availability (NOFA) for the fiscal year 2011 Healthy Homes Technical Studies grant program provides information about the application procedure.  Copies of the NOFA and required forms can be obtained from www.grants.gov.  Other relevant information can be found at HUD's website, www.hud.gov, or the Office's website, http://www.hud.gov/lead.\r\n"}</t>
  </si>
  <si>
    <t>{"awarded":"quarterly","description":"Healthy Homes Technical Studies grants are awarded for up to 36 months after the date of award.  HUD reserves the right to approve no cost time extensions for a period not to exceed 12 months. Payment is on a cost-reimbursable basis.\r\n"}</t>
  </si>
  <si>
    <t>[{"code":"program","isSelected":true,"description":"Quarterly financial management and performance reports are required.\r\n"},{"code":"cash","isSelected":false},{"code":"progress","isSelected":false},{"code":"expenditure","isSelected":false},{"code":"performanceMonitoring","isSelected":false}]</t>
  </si>
  <si>
    <t xml:space="preserve">As required by OMB Circular A-102, "Grants and Cooperative Agreements With State and Local Governments" or OMB Circular A-110, "Uniform Administrative Requirements for Grants and Agreements with Institutions of Higher Education, Hospitals, and Other Non-Profit Organizations."_x000D_
</t>
  </si>
  <si>
    <t>(Cooperative Agreements) FY 17 est $2,000,000.00; FY 16$2,000,000.00; FY 18 est $2,000,000.00;</t>
  </si>
  <si>
    <t>The total amount to be awarded is approximately $6 million for Healthy Homes Technical Studies.  For Healthy Homes Technical Studies, the anticipated amounts and/or numbers of individual awards will be approximately 5 - 10 cooperative agreements, ranging from approximately $300,000 to a maximum of $1,000,000.</t>
  </si>
  <si>
    <t>http://www.hud.gov/offices/lead.</t>
  </si>
  <si>
    <t xml:space="preserve">14.914 Asthma Interventions in Public and Assisted Multifamily Housing; </t>
  </si>
  <si>
    <t>https://beta.sam.gov/fal/a30aeeba0486f47a4683d8c0a7edf6b0/view</t>
  </si>
  <si>
    <t>Healthy Homes Production Program</t>
  </si>
  <si>
    <t>Healthy Homes Production Grant Program</t>
  </si>
  <si>
    <t>{"list":[{"act":{"description":"Omnibus Appropriations Act, 2011"},"publicLaw":{"congressCode":"111","number":"8"},"authorizationTypes":{"USC":false,"act":true,"statute":false,"publicLaw":true,"executiveOrder":false}}]}</t>
  </si>
  <si>
    <t>The purpose of the Healthy Homes Production Program is to comprehensively address multiple residential health and safety hazards, including mold, carbon monoxide, home safety hazards, pesticides and allergens (from pets and pests).</t>
  </si>
  <si>
    <t>Eligible applicants include not-for-profit institutions and for-profit firms, state and local governments, , federally-recognized Indian Tribes, and colleges and universities located in the United States.  For-profit firms are not allowed to make a profit from the project.  Individuals are not eligible to apply.</t>
  </si>
  <si>
    <t>Healthy Homes Production Grants provide funding  to not-for-profit institutions and for-profit firms, state and local governments, , federally-recognized Indian Tribes, and colleges and universities located in the United States for projects that include the assessment and mitigation of residential environmental health and safety hazards, development of  local capacity and the delivery of education/outreach services to the community.</t>
  </si>
  <si>
    <t>{"description":"Credentials/Documentation: Costs will be determined in accordance\r\nwith OMB Circular No. A-87 for State and local governments and specific\r\nrequirements of 24 CFR 85.\r\n","isApplicable":true}</t>
  </si>
  <si>
    <t>{"description":"The competitive Notification of Funding\r\nAvailability (NOFA) for fiscal year 2011 Healthy Homes Production Program \r\ngrants provides information about the www.grants.gov application procedure. \r\n"}</t>
  </si>
  <si>
    <t xml:space="preserve">HUD's review and awarding procedures are_x000D_
explained in the NOFA._x000D_
</t>
  </si>
  <si>
    <t>{"awarded":"lump","description":"The Healthy Homes Production Program  award is for 36 months. If approved, grantees are eligible to receive a single period of performance extension of up to 12 months in accordance with 24 CFR 85.24(e)(2) or 85.30(d)(2)."}</t>
  </si>
  <si>
    <t>[{"code":"program","isSelected":false},{"code":"cash","isSelected":false},{"code":"progress","isSelected":false},{"code":"expenditure","isSelected":true,"description":"Quarterly financial management and performance reports\r\nare required of participating jurisdictions.\r\n"},{"code":"performanceMonitoring","isSelected":true,"description":"Quarterly financial management and performance reports are required of participating jurisdictions.\r\n"}]</t>
  </si>
  <si>
    <t xml:space="preserve">As required by OMB Circular A-110, "Uniform Administrative Requirements for Grants and Agreements With Institutions_x000D_
of Higher Education, Hospitals and Other Organizations."_x000D_
</t>
  </si>
  <si>
    <t>(Project Grants) FY 15$13,774,000.00; FY 17 est $25,000,000.00; FY 16 est $13,000,000.00;</t>
  </si>
  <si>
    <t xml:space="preserve">With Fiscal Year 2010_x000D_
, approximately 10 awards, of approximately $1,000,000 each for the entire period of performance are anticipated._x000D_
</t>
  </si>
  <si>
    <t>All relevant information if provided in the The Notice of Funding Availability.</t>
  </si>
  <si>
    <t xml:space="preserve">For Fiscal Year 2010 HUD will use the technical and financial selection criteria listed in the NOFA._x000D_
</t>
  </si>
  <si>
    <t>https://beta.sam.gov/fal/abc725ba852cdb14dc92664419a43f48/view</t>
  </si>
  <si>
    <t>Asthma Interventions in Public and Assisted Multifamily Housing</t>
  </si>
  <si>
    <t>Asthma Interventions in Public and Assisted MultiFamily Housing Grant Program</t>
  </si>
  <si>
    <t>{"list":[{"act":{"description":"Omnibus Appropriations Act, 2011,"},"publicLaw":{"congressCode":"111","number":"8"},"authorizationTypes":{"USC":false,"act":true,"statute":false,"publicLaw":true,"executiveOrder":false}}]}</t>
  </si>
  <si>
    <t>The major objectives of this NOFA are to support:  (1) Development and implementation of cost effective, replicable interventions and protocols for the control of asthma among residents of federally assisted, multifamily housing, particularly with children; (2)  Creation of sustainable programs and policies that reduce exposure to asthma triggers in the indoor environment (e.g., IPM, smoke-free housing); (3)  Evaluations of the effectiveness (including cost-effectiveness) of asthma control programs and interventions in improving the health of residents and their understanding of asthma management practices; The purpose of the Healthy Homes Technical Studies program is to improve our knowledge of housing-related health hazards.</t>
  </si>
  <si>
    <t>Beneficiary Eligibility: Residents of federally assisted multi-family housing.</t>
  </si>
  <si>
    <t xml:space="preserve">Applicant Eligibility: Academic, not-for-profit and for-profit institutions located in the U.S. (for-profit firms are not allowed to profit from the project), state and local governments, and Federally recognized Native American tribes are eligible under all existing authorizations.  Federal agencies and federal employees are not eligible to submit applications._x000D_
The General Section of the SuperNOFA provides additional eligibility requirements._x000D_
</t>
  </si>
  <si>
    <t>{"description":"Costs will be determined in accordance with OMB Circular No. A-87 for State, local and Federally Recognized Indian Tribal governments and specific requirements of 24 CFR Part 85.  Costs will be determined for nonprofit and educational institutions in accordance with OMB Circulars No. A-122 and No. A-21, respectively, and\r\nin accordance with the requirements of 24 CFR Part 84.\r\n","isApplicable":true}</t>
  </si>
  <si>
    <t>{"description":"This program is excluded from coverage under OMB Circular No. A-102.  This program is excluded from coverage under OMB Circular No. A-110.  The competitive Notification of Funding Availability (NOFA) for fiscal year 2011 Asthma Intervention in Multi-Family Housing Grant Program provides information about the application procedure. Copies of the published NOFA and application forms may be downloaded from the HUD website at http://www.hud.gov/Grants. Other relevant information can be found at HUD's website, www.hud.gov, or the Office's website, http://www.hud.gov/lead.  Completed applications must be submitted to Grants.gov."}</t>
  </si>
  <si>
    <t>{"awarded":"other","description":"Asthma Intervention in Multi-Family Housing grants are awarded up to 36 months after the date of award.  HUD reserves the right to approve no cost time extensions for a period not to exceed 12 months. Payment is on a cost-reimbursable basis.","awardedDescription":"Payment is on a cost-reimbursable basis."}</t>
  </si>
  <si>
    <t>[{"code":"program","isSelected":false},{"code":"cash","isSelected":false},{"code":"progress","isSelected":true,"description":"Quarterly financial management and performance reports are required."},{"code":"expenditure","isSelected":true,"description":"Quarterly financial management and performance reports are required."},{"code":"performanceMonitoring","isSelected":true,"description":"Quarterly financial management and performance reports are required."}]</t>
  </si>
  <si>
    <t>(Cooperative Agreements) FY 16 est $0.00; FY 15$0.00; FY 17 est $0.00; - Obligations: (Grants)  FY 10 $2,000,000; and FY 11 $2,000,000, and FY 12 $2,000,000.</t>
  </si>
  <si>
    <t>Range and Average of Financial Assistance: The total amount to be awarded is approximately $2.6 million.  The anticipated amounts and/or numbers of individual awards will be approximately 5 to 8 cooperative agreements, with each not to exceed $600,000.</t>
  </si>
  <si>
    <t>The Notice of Funding Availability and Application files  are self-contained; all necessary information is provided at http://www.hud.gov/Grants; no other regulations pertain.</t>
  </si>
  <si>
    <t>J. Kofi Berko, Jr.,451 Seventh Street, SW, Room 8236, Washington, DC 20410-3000 Email:&lt; a href='mailto:J.Kofi.berko@hud.gov'&gt;J.Kofi.berko@hud.gov&lt;/a&gt;Phone: (202) 402-7696.;</t>
  </si>
  <si>
    <t>http://www.hud.gov/Grants</t>
  </si>
  <si>
    <t xml:space="preserve">14.906 Healthy Homes Technical Studies Grants; </t>
  </si>
  <si>
    <t>https://beta.sam.gov/fal/adb597408b2c4c60a625b90bf87b13d0/view</t>
  </si>
  <si>
    <t>Aid To Tribal Governments</t>
  </si>
  <si>
    <t>BUREAU OF INDIAN AFFAIRS AND BUREAU OF INDIAN EDUCATION, INTERIOR, DEPARTMENT OF THE</t>
  </si>
  <si>
    <t>{"list":[{"act":{"description":"Indian Self-Determination and Education Assistance Act, Public Law 93-638, as amended, 25 U.S.C. 450 et seq."},"authorizationTypes":{"USC":false,"act":true,"statute":false,"publicLaw":false,"executiveOrder":false}}]}</t>
  </si>
  <si>
    <t>To provide funds to Indian tribal governments to support general tribal government operations, to maintain up-to-date tribal enrollment, to conduct tribal elections, and to develop appropriate tribal policies, legislation, and regulations.</t>
  </si>
  <si>
    <t>Federally Recognized Indian Tribal Governments.</t>
  </si>
  <si>
    <t>Federally Recognized Indian Tribal Governments and members of American Indian Tribes.</t>
  </si>
  <si>
    <t>{"description":"Initial application must be accompanied by an authorizing resolution of the governing body of the Indian tribe.","isApplicable":true}</t>
  </si>
  <si>
    <t>{"environmentalImpact":{"reports":[{"isSelected":false,"reportCode":"statement"},{"isSelected":false,"reportCode":"assessment"},{"isSelected":false,"reportCode":"ExecutiveOrder12372"},{"isSelected":true,"reportCode":"otherRequired"}]},"description":"An informal conference with a Bureau of Indian Affairs agency representative is recommended. "}</t>
  </si>
  <si>
    <t>{"description":"Initial applications must contain the information specified in 25 CFR Part 900, Subpart C, \"Contract Proposal Contents.\" Completed applications should be submitted to the local Bureau of Indian Affairs agency or regional office listed in Appendix IV of the Catalog."}</t>
  </si>
  <si>
    <t>The dollar value of the award depends upon the amount that has been prioritized by the individual Indian tribe through participation in the Bureau of Indian Affairs' Tribal Priority Allocation budget formulation process.</t>
  </si>
  <si>
    <t>Applications will be processed within 90 days.</t>
  </si>
  <si>
    <t>An unsuccessful applicant may request an informal conference with the deciding official, or may appeal the denial of the application to the Interior Board of Indian Appeals, or may bring suit in U.S. District Court. Full appeal procedures are found in 25 CFR Part 900.</t>
  </si>
  <si>
    <t>Awards may be renewed indefinitely upon satisfactory performance by the contractor/grantee.  A notice of intent to renew should be submitted at least 90 days prior to the expiration of the current award. The amount of the award may be adjusted as a result of individual tribal priorities established in the budget formulation process.</t>
  </si>
  <si>
    <t>{"awarded":"other","description":"Awards are made on an annual basis and the funds remain available until expended by the contractor/grantee. Payments may be made in advance or by way of reimbursement. The timing of the payments will be negotiated with the Indian tribe.","awardedDescription":"Information not available."}</t>
  </si>
  <si>
    <t>[{"code":"program","isSelected":true,"description":"Program accomplishment reporting requirements will be negotiated with the Self-Determination contractor/grantee.\r\n"},{"code":"cash","isSelected":false},{"code":"progress","isSelected":false},{"code":"expenditure","isSelected":true,"description":"Federal Financial Report, SF 425 is required."},{"code":"performanceMonitoring","isSelected":false}]</t>
  </si>
  <si>
    <t>{"isApplicable":true,"description":"For awards made under this program grantees/contractors are responsible for obtaining audits in accordance with the Single Audit Act Amendments of 1996 (31 U.S.C. 7501 et seq.)."}</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</si>
  <si>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</si>
  <si>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14-2100-0-1-452;</t>
  </si>
  <si>
    <t>(Direct Payments for Specified Use) FY 16 FY 17 FY 18</t>
  </si>
  <si>
    <t>Range is $10,000 to $700,000; average $80,000.</t>
  </si>
  <si>
    <t>25 CFR Part 900; OMB Circular A-87, "Cost Principles for State, Local, and Indian Tribal Governments."</t>
  </si>
  <si>
    <t>{"flag":"appendix","description":"Applications may be filed with the local Bureau of Indian Affairs agency or regional office as listed in Appendix IV of the Catalog."}</t>
  </si>
  <si>
    <t>Juanita Mendoza1849 C Street, NW, MIB-3610, Washington, DC 20240 Email:&lt; a href='mailto:Juanita.Mendoza@bie.edu'&gt;Juanita.Mendoza@bie.edu&lt;/a&gt;Phone: 2022086123;</t>
  </si>
  <si>
    <t>http://www.bia.gov</t>
  </si>
  <si>
    <t xml:space="preserve">15.021 Consolidated Tribal Government ; </t>
  </si>
  <si>
    <t>All applicants meeting the requirements of 25 CFR Part 900 will be selected if the program has been prioritized by the individual Indian tribe through tribal participation in the Bureau of Indian Affairs' Tribal Priority Allocation budget formulation process.</t>
  </si>
  <si>
    <t>DOI</t>
  </si>
  <si>
    <t>https://beta.sam.gov/fal/4ba3255c045f48da8565c89aaa4b6a5e/view</t>
  </si>
  <si>
    <t xml:space="preserve">Consolidated Tribal Government </t>
  </si>
  <si>
    <t>{"list":[{"act":{"description":"Indian Self-Determination and Education Assistance Act; Public Law 93-638; as amended, 25 U.S.C. 450 et seq.\r\n"},"authorizationTypes":{"USC":false,"act":true,"statute":false,"publicLaw":false,"executiveOrder":false}}]}</t>
  </si>
  <si>
    <t>To promote Indian self determination and improve the quality of life in Tribal communities by providing greater flexibility in planning programs and meeting the needs of communities.  This program allows Tribes to combine various programs and/or grants into one agreement. The simplified contracting procedures enhance program accountability by reducing paperwork and reporting requirements, and reduce Tribal administrative costs to allow for increased services under these contracts.</t>
  </si>
  <si>
    <t>{"environmentalImpact":{"reports":[{"isSelected":false,"reportCode":"statement"},{"isSelected":false,"reportCode":"assessment"},{"isSelected":false,"reportCode":"ExecutiveOrder12372"},{"isSelected":true,"reportCode":"otherRequired"}]},"description":"An informal conference with Bureau of Indian Affairs agency representative is recommended."}</t>
  </si>
  <si>
    <t>Awards may be renewed indefinitely upon satisfactory performance by the contractor/grantee. A notice of intent to renew should be submitted at least 90 days prior to the expiration of the current award. The amount of the award may be adjusted as a result of individual tribal priorities established in the budget formulation process.</t>
  </si>
  <si>
    <t>{"awarded":"other","description":"Awards are made on an annual basis and the funds remain available until expended by the contractor/grantee.  ","awardedDescription":"Payments may be made in advance or by way of reimbursement.  The timing of the payments will be negotiated with the Indian tribe."}</t>
  </si>
  <si>
    <t>[{"code":"program","isSelected":true,"description":"Program accomplishment reporting requirements will be negotiated with the Self- Determination contractor/grantee.\r\n"},{"code":"cash","isSelected":false,"description":""},{"code":"progress","isSelected":false,"description":""},{"code":"expenditure","isSelected":true,"description":"SF-425, Federal Financial Reports are required."},{"code":"performanceMonitoring","isSelected":false,"description":""}]</t>
  </si>
  <si>
    <t>Financial records must be retained for 3 years from the date of submission of the single audit report. Procurement records must be retained for 3 years from the date of final payment. Property records must be retained for three years from the date of disposition, replacement, or transfer. Records pertaining to any litigation, audit exceptions or claims must be retained until the dispute has been resolved.</t>
  </si>
  <si>
    <t>(Direct Payments for Specified Use) FY 17 FY 16 FY 18</t>
  </si>
  <si>
    <t xml:space="preserve">The range is $1,300 to $2,400,000; average $500,000. </t>
  </si>
  <si>
    <t>Juanita Mendoza1849 C Street, N.W. _x000D_
Bureau of Indian Education, MS 4657-MIB, Washington, DC 20240 Email:&lt; a href='mailto:juanita.mendoza@bie.edu'&gt;juanita.mendoza@bie.edu&lt;/a&gt;Phone: 2022083559;</t>
  </si>
  <si>
    <t>https://beta.sam.gov/fal/d511fa529c43447787e48a567eadff32/view</t>
  </si>
  <si>
    <t>Tribal Self-Governance</t>
  </si>
  <si>
    <t>{"list":[{"act":{"description":"Indian Self-Determination and Education Assistance Act, Title IV, Public Law 93-638, as amended, 25 U.S.C. 458 aa et seq.\r\n"},"authorizationTypes":{"USC":false,"act":true,"statute":false,"publicLaw":false,"executiveOrder":false}}]}</t>
  </si>
  <si>
    <t>To further the goals of Indian Self-Determination by providing funds to Indian tribes to administer a wide range of programs with broad administrative and programmatic flexibility.</t>
  </si>
  <si>
    <t>Federally Recognized Indian Tribal Governments and tribal consortia authorized by the Federally Recognized Indian Tribal Governments to be served.</t>
  </si>
  <si>
    <t>Federally Recognized Indian Tribal Governments and their Members.</t>
  </si>
  <si>
    <t>{"description":"Initial application must be accompanied by an authorizing resolution of the governing body of the Indian tribe or in the case of a consortia, Indian tribes to be served.  First-time applicants must have successfully completed a planning phase and must have demonstrated for the previous three years, financial stability and financial management capability.","isApplicable":true}</t>
  </si>
  <si>
    <t>{"environmentalImpact":{"reports":[{"isSelected":false,"reportCode":"statement"},{"isSelected":false,"reportCode":"assessment"},{"isSelected":false,"reportCode":"ExecutiveOrder12372"},{"isSelected":true,"reportCode":"otherRequired"}]},"description":"An informal pre-application conference is recommended.  Technical assistance in preparing the application is available upon request.  "}</t>
  </si>
  <si>
    <t>{"description":"The application and selection process is governed by regulations contained in 25 CFR Part 1000.  Applicants first apply for inclusion in an applicant pool.  Once an Indian tribe/consortium has established eligibility for admission to the applicant pool, it can be selected to become a Self-Governance Tribe.  Application information is available from the office(s) listed below under \"Information Contacts.\""}</t>
  </si>
  <si>
    <t>The annual dollar value of the funding agreement is subject to negotiation between the applicant, the local Bureau agency office, the servicing Regional office, and the Office of Self-Governance. Final funding agreements are signed by the authorized tribal representative and the Director, Office of Self-Governance.</t>
  </si>
  <si>
    <t>{"flag":"yes","description":"An application for inclusion in the applicant pool may be filed at any time.  However, an Indian tribe/consortium must submit its application by March 1 of the year in which the initial funding agreement and compact are to be negotiated.  The application must be complete before the tribe can be placed in the applicant pool and selected to operate as a Self-Governance Tribe.","list":[{"start":"2011-03-01"}]}</t>
  </si>
  <si>
    <t>Funding agreements are to be negotiated and submitted to Congress and neighboring Indian tribes at least 90 days before the proposed effective date of the agreement. Negotiation and approval of a new funding agreement may take up to four months.</t>
  </si>
  <si>
    <t>Applicable appeal procedures are contained in 25 CFR Part 1000.</t>
  </si>
  <si>
    <t>Funding agreements may be for a single or multi-year period and renewed indefinitely upon satisfactory performance by the Indian tribe/consortium.  The amount of the annual funding agreement may be negotiated each year.</t>
  </si>
  <si>
    <t>{"awarded":"other","description":"Funds are provided on an annual basis and remain available until expended by the tribe/consortium.  ","awardedDescription":"When possible, payments are made in a lump sum following enactment of the Department's appropriations."}</t>
  </si>
  <si>
    <t>[{"code":"program","isSelected":true,"description":"The timing and nature of program accomplishment data will be negotiated with the Indian tribe/consortium. "},{"code":"cash","isSelected":false,"description":""},{"code":"progress","isSelected":false,"description":""},{"code":"expenditure","isSelected":true,"description":"The SF-425, Federal Financial Report is required.  "},{"code":"performanceMonitoring","isSelected":true,"description":"Annual, external reviews of the management of trust assets will be conducted.\r\n"}]</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</si>
  <si>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</si>
  <si>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(Direct Payments for Specified Use) FY 16 FY 18 FY 17</t>
  </si>
  <si>
    <t>$9,705 to $27,537,488; Avearge $434,655.</t>
  </si>
  <si>
    <t>{"list":[{"fiscalYear":2017,"description":"No Information Available."},{"fiscalYear":2018,"description":"No Information Available."},{"fiscalYear":2016,"description":"No Information Available."}],"isApplicable":true}</t>
  </si>
  <si>
    <t>25 CFR Part 1000; OMB Circular A-87, Cost Principles for State, Local, and Indian Tribal Governments.</t>
  </si>
  <si>
    <t>{"flag":"appendix","description":"Office of Self Governance, Department of the Interior, Northwest Field Office, 500 West 12th Street, Suite 102, Vancouver, WA 98660.  Telephone: (360) 699-1011.  Use the same number for FTS or the nearest Bureau of Indian Affairs Regional Office as listed in Appendix IV of the Catalog."}</t>
  </si>
  <si>
    <t>http://www.doi.gov/bureau-indian-affairs.html.</t>
  </si>
  <si>
    <t>Fiscal Year2018: No Information Available.Fiscal Year2017: No Information Available.Fiscal Year2016: No Information Available.</t>
  </si>
  <si>
    <t>All applicants meeting the eligibility criteria of 25 CFR Part 1000 will be selected, up to a maximum of 50 new participants annually.  An applicant must be a Federally Recognized Tribe or tribal consortium, have an authorizing tribal resolution(s) from the tribal governing body (ies), have successfully completed a planning phase and have demonstrated for the previous three years, financial stability and financial management capability.  Applicants are selected in the order in which complete applications are received.  For more information contact the offices listed under Information Contacts.</t>
  </si>
  <si>
    <t>https://beta.sam.gov/fal/ad3edc6a0b924ab697abf3267a689c64/view</t>
  </si>
  <si>
    <t>Indian Self-Determination Contract Support</t>
  </si>
  <si>
    <t>CONTRACT SUPPORT</t>
  </si>
  <si>
    <t>{"list":[{"act":{"description":"Indian Self-Determination and Education Assistance Act, Public Law 93-638, as amended, 25 U.S.C. 450 et seq.\r\n"},"authorizationTypes":{"USC":false,"act":true,"statute":false,"publicLaw":false,"executiveOrder":false}}]}</t>
  </si>
  <si>
    <t>To provide funds to Federally Recognized Indian Tribal Governments and to tribal organizations to fund some or all of the indirect costs incurred in administering Federal programs for which direct appropriations are made to the Bureau of Indian Affairs.</t>
  </si>
  <si>
    <t>Federally Recognized Indian Tribal Governments and tribal organizations authorized by Indian Tribal Governments.</t>
  </si>
  <si>
    <t>{"description":"Federal approval of indirect cost rate.","isApplicable":true}</t>
  </si>
  <si>
    <t>{"description":"Initial applications must contain the information specified in 25 CFR Part 900, Subpart C, \"Contract Proposal Contents.\"  Completed applications should be submitted to the local Bureau of Indian Affairs agency or regional office listed in Appendix IV of the Catalog."}</t>
  </si>
  <si>
    <t>Awards for new or expanded contracts will be awarded based upon the start date of the underlying program award, and the application date, on a first-come-first-served basis. Additional information concerning fiscal year 2002 awards will be published in 2002 as a Notice in the Federal Register.</t>
  </si>
  <si>
    <t>Awards may be renewed indefinitely upon satisfactory performance by the contractor/grantee.  A notice of intent to renew should be submitted at least 90 days prior to the expiration of the current award.  The amount of the award may be adjusted as a result of a changed indirect cost rate or as a result of pro-rata reductions due to insufficient appropriations to cover all eligible awards.</t>
  </si>
  <si>
    <t>{"awarded":"other","description":"Awards are made on an annual basis and the funds remain available until expended by the contractor/grantee.  Payments for renewals will generally be made in two increments: 70 percent soon after the start date of the award, and the balance during the fourth quarter of the fiscal year.","awardedDescription":"Contact the headquarters or regional office for more information."}</t>
  </si>
  <si>
    <t>[{"code":"program","isSelected":false,"description":""},{"code":"cash","isSelected":false,"description":""},{"code":"progress","isSelected":false,"description":""},{"code":"expenditure","isSelected":true,"description":"The SF-425, Federal Financial Report is required."},{"code":"performanceMonitoring","isSelected":false,"description":""}]</t>
  </si>
  <si>
    <t xml:space="preserve">The range is $10,000 to $8,000,000; average $190,000. </t>
  </si>
  <si>
    <t>{"list":[{"fiscalYear":2018,"description":"No Information Available."},{"fiscalYear":2017,"description":"No Information Available."},{"fiscalYear":2016,"description":"No Information Available."}],"isApplicable":true}</t>
  </si>
  <si>
    <t>25 CFR Part 900; OMB Circular No. A-87, "Cost Principles for State, Local, and Indian Tribal Governments."</t>
  </si>
  <si>
    <t xml:space="preserve">15.046 Administrative Cost Grants for Indian Schools; </t>
  </si>
  <si>
    <t>All renewal awards will be funded; the amount of the awards is subject to the availability of appropriations; first-time awards will be funded in the order of receipt of the application up to an annual limit of $5,000,000.</t>
  </si>
  <si>
    <t>https://beta.sam.gov/fal/0288e7702b0d4c63826e5c30d6c88b0a/view</t>
  </si>
  <si>
    <t>Services to Indian Children, Elderly and Families</t>
  </si>
  <si>
    <t>Social Services</t>
  </si>
  <si>
    <t>{"list":[{"act":{"description":"Indian Self-Determination and Education Assistance Act, Public Law 93-638, as amended, 25 U.S.C. 450 et seq.; Snyder Act of 1921, 25 U.S.C. 13.\r\n"},"authorizationTypes":{"USC":false,"act":true,"statute":false,"publicLaw":false,"executiveOrder":false}}]}</t>
  </si>
  <si>
    <t>To provide funds to Federally Recognized Indian Tribal Governments to administer welfare assistance programs for both American Indian adults and children; to support caseworkers and counselors; and to support tribal programs to reduce the incidence of substance abuse and alcohol abuse in Indian country.</t>
  </si>
  <si>
    <t>Federally Recognized Indian Tribal Governments, adult American Indians in need of financial assistance or social services counseling, American Indian children who require foster care services, and American Indian youth requiring temporary, emergency shelter.</t>
  </si>
  <si>
    <t>{"environmentalImpact":{"reports":[{"isSelected":false,"reportCode":"statement"},{"isSelected":false,"reportCode":"assessment"},{"isSelected":false,"reportCode":"ExecutiveOrder12372"},{"isSelected":true,"reportCode":"otherRequired"}]},"description":"An informal conference with Bureau of Indian Affairs agency representatives is recommended."}</t>
  </si>
  <si>
    <t>The dollar value of the awards depends upon the amount that has been prioritized by the individual Indian tribe through tribal participation in the Bureau of Indian Affairs Tribal Priority Allocation budget formulation process.</t>
  </si>
  <si>
    <t>An unsuccessful applicant may request an informal conference with the deciding official, or may appeal the denial of the application to the Interior Board of Indian Appeals, or may bring suit in U.S. District Court.  Full appeal procedures are found in 25 CFR Part 900.</t>
  </si>
  <si>
    <t>{"awarded":"other","description":"Awards are made on an annual basis and the funds remain available until expended by the contractor/grantee.  Payments may be made in advance or by way of reimbursement.  The timing of the payments will be negotiated with the Indian tribe.","awardedDescription":"Contact the headquarters or regional office"}</t>
  </si>
  <si>
    <t>[{"code":"program","isSelected":true,"description":"Program accomplishment reporting requirements will be negotiated with the Self-Determination contractor/grantee."},{"code":"cash","isSelected":false,"description":""},{"code":"progress","isSelected":false,"description":""},{"code":"expenditure","isSelected":true,"description":"The SF-425, Federal Financial Report is required. "},{"code":"performanceMonitoring","isSelected":false,"description":""}]</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</si>
  <si>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</si>
  <si>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 xml:space="preserve">The range is $10,000 to $4,800,000; average $100,000. </t>
  </si>
  <si>
    <t>{"list":[{"fiscalYear":2017,"description":"No Information Available."},{"fiscalYear":2016,"description":"No Information Available."},{"fiscalYear":2018,"description":"No Information Available."}],"isApplicable":true}</t>
  </si>
  <si>
    <t>25 CFR Part 900; OMB Circular A-87, "Cost Principles for State, Local, and Indian Tribal Governments;" and 25 CFR Part 20.</t>
  </si>
  <si>
    <t xml:space="preserve">15.113 Indian Social Services Welfare Assistance; 15.144 Indian Child Welfare Act Title II Grants; </t>
  </si>
  <si>
    <t>Fiscal Year2018: No Information Available.Fiscal Year2016: No Information Available.Fiscal Year2017: No Information Available.</t>
  </si>
  <si>
    <t>https://beta.sam.gov/fal/2393db55cf3a4d06824ac083372672bb/view</t>
  </si>
  <si>
    <t>Indian Adult Education</t>
  </si>
  <si>
    <t>{"list":[{"act":{"description":"Snyder Act of 1921, Public Law 67-85, 25 U.S.C. 13; Indian Self-Determination and Education Assistance Act, Public Law 93-638, as amended; Public Law 103-413, Title II Tribal Self-Governance Act."},"authorizationTypes":{"USC":false,"act":true,"statute":false,"publicLaw":false,"executiveOrder":false}}]}</t>
  </si>
  <si>
    <t>To improve the educational opportunities for Indian adults who lack the level of literacy skills necessary for effective citizenship and productive employment and to encourage the establishment of adult education programs.</t>
  </si>
  <si>
    <t>{"description":"Initial application must be accompanied by a resolution of the governing body of the Indian tribe.","isApplicable":true}</t>
  </si>
  <si>
    <t>{"description":"Initial applications must contain the information specified in 25 CFR Part 900, Subpart C, \"Contract Proposal Contents.\" Completed applications should be submitted to the local BIA agency or area office listed in Appendix IV of the Catalog."}</t>
  </si>
  <si>
    <t>The dollar value of the awards depends upon the amount that has been prioritized by the individual Tribe through tribal participation in the BIA's budget formulation process.</t>
  </si>
  <si>
    <t>Awards may be renewed indefinitely upon satisfactory performance by the contractor/grantee. A notice of intent to renew should be submitted at least 90 days prior to the expiration of the current award.  The amount of the award may be adjusted as a result of individual tribal priorities established in the budget formulation process.</t>
  </si>
  <si>
    <t>{"awarded":"other","description":"Awards are made on an annual basis. ","awardedDescription":"Payments may be made in advance or by way of reimbursement. The timing of the payments will be negotiated with the Indian tribe."}</t>
  </si>
  <si>
    <t>[{"code":"program","isSelected":true,"description":"Program accomplishment reporting requirements will be negotiated with the Self-Determination contractor/grantee."},{"code":"cash","isSelected":false,"description":""},{"code":"progress","isSelected":false,"description":""},{"code":"expenditure","isSelected":true,"description":"Federal Financial reports, SF 425, are required."},{"code":"performanceMonitoring","isSelected":false,"description":""}]</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</si>
  <si>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</si>
  <si>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14-2100-0-1-501;</t>
  </si>
  <si>
    <t>(Direct Payments for Specified Use) FY 18 FY 16 FY 17</t>
  </si>
  <si>
    <t>Range is $100 to $297,000; Average $35,900.</t>
  </si>
  <si>
    <t>25 CFR, Part 46; 25 CFR, Part 900.</t>
  </si>
  <si>
    <t>{"flag":"appendix","description":"See BIE Education Line Officers' addresses in Catalog Appendix IV of the Catalog."}</t>
  </si>
  <si>
    <t>James Martin1849 C Street, Washington, DC 20240 Email:&lt; a href='mailto:james.martin@bie.edu'&gt;james.martin@bie.edu&lt;/a&gt;Phone: (202) 208-5810;</t>
  </si>
  <si>
    <t>http://www.bie.gov</t>
  </si>
  <si>
    <t xml:space="preserve">15.027 Assistance to Tribally Controlled Community Colleges and Universities; 15.114 Indian Education Higher Education Grant ; </t>
  </si>
  <si>
    <t>Fiscal Year2017: No Information Available.Fiscal Year2018: No Information Available.Fiscal Year2016: No Information Available.</t>
  </si>
  <si>
    <t>All applicants meeting the requirements of 25 CFR Part 900 will be selected.</t>
  </si>
  <si>
    <t>https://beta.sam.gov/fal/49c38fac4e7847d59612e12535d5b381/view</t>
  </si>
  <si>
    <t>Assistance to Tribally Controlled Community Colleges and Universities</t>
  </si>
  <si>
    <t>{"list":[{"act":{"description":"Tribally Controlled Community College Assistance Act, Public Law 95-471, 25 U.S.C. 640c - 1(c); 25 U.S.C. 1815.\r\n"},"authorizationTypes":{"USC":false,"act":true,"statute":false,"publicLaw":false,"executiveOrder":false}}]}</t>
  </si>
  <si>
    <t>To provide grants for the operation and improvement of Tribal Colleges and Universities (TCUs) to insure continued and expanded educational opportunities for Indian students, and to allow for the improvement and expansion of the physical resources of such institutions.</t>
  </si>
  <si>
    <t>Colleges chartered by Federally Recognized Indian Tribes or tribal organizations which are governed by a board of directors, are in operation more than one year, admit students with a certificate of graduation from a secondary institution or equivalent, provide certificates, associate, baccalaureate and graduate degrees, are nonprofit and nonsectarian, and are accredited by a nationally recognized agency or association.</t>
  </si>
  <si>
    <t>Indian students who are a member of or are at least a one-fourth degree Indian blood descendant of a member of an Indian tribe which is eligible for the special programs and services provided by the United States through the Bureau of Indian Affairs to Indians because of their status as Indians.</t>
  </si>
  <si>
    <t>{"description":"Written evidence of approval of the application by the governing body of one or more Indian tribes of the students served by or to be served by the college. \"Tribal governing body\" means the tribal governing body or tribal governing bodies that represent at least 90 percent of the students served by such school.","isApplicable":true}</t>
  </si>
  <si>
    <t>{"environmentalImpact":{"reports":[{"isSelected":false,"reportCode":"statement"},{"isSelected":false,"reportCode":"assessment"},{"isSelected":false,"reportCode":"ExecutiveOrder12372"},{"isSelected":true,"reportCode":"otherRequired"}]},"description":"An applicant should consult the Division of Post-Secondary Education. "}</t>
  </si>
  <si>
    <t>{"description":"The organization should submit written evidence of approval of the application by the governing body of one or more Indian tribes of the students served by or to be served by the college to the Director, Bureau of Indian Education."}</t>
  </si>
  <si>
    <t>After receiving approval of the application by the governing body or governing bodies, the Director will designate a study team to determine whether there is justification to encourage maintaining a college.</t>
  </si>
  <si>
    <t>{"flag":"yes","description":"Colleges must submit the Tribe's approval of the application by March 1 of the fiscal year preceding the year in which they wish to be eligible for funding.  Evidence that all administrative systems are in place such as accounting, personnel and property must be submitted by July 1 of the preceding year in which they wish to be eligible for funding.","list":[{"start":"2011-07-01"}]}</t>
  </si>
  <si>
    <t>The study team will be designated within 30 days.  Within 60 days the team must complete its eligibility study.  The tribe will be notified of approval within 60 days of completion of the study.</t>
  </si>
  <si>
    <t>A negative determination may be appealed to the Assistant Secretary - Indian Affairs. Within 30 days of receiving a notice of appeal the Assistant Secretary must conduct a hearing at which the applicant may present evidence and offer arguments in support of the appeal. Within 30 days after the hearing the Assistant Secretary must issue a written ruling on the appeal. Specifics relative to the appeals process are found in 25 CFR 41.7.</t>
  </si>
  <si>
    <t>Colleges must file an annual application to receive continued funding.</t>
  </si>
  <si>
    <t>{"awarded":"other","description":"Awards are made on an annual basis and the funds remain available without fiscal year limitation until expended by the contractor/grantee.  ","awardedDescription":"Funds are calculated based on the recipient's Indian Student Count and are issued with a Form 21 Grant Agreement."}</t>
  </si>
  <si>
    <t>[{"code":"program","isSelected":true,"description":"OMB 1076-0105, Annual Report."},{"code":"cash","isSelected":false,"description":""},{"code":"progress","isSelected":false,"description":""},{"code":"expenditure","isSelected":true,"description":"Federal Financial Report, SF 425 is required."},{"code":"performanceMonitoring","isSelected":false,"description":""}]</t>
  </si>
  <si>
    <t>(Project Grants) FY 18 FY 17 FY 16 est $68,084,000.00;</t>
  </si>
  <si>
    <t>FY 2015: Range is $273,790 to $13,598,820; Average $2,467,250. The amount of the award is determined by the number of eligible Indian students enrolled in the college.  Indian Tribes may choose to supplement the funding provided by the grant program by identifying additional amounts in the Tribal Priority Allocations portion of the Bureau of Indian Affairs budget.</t>
  </si>
  <si>
    <t>{"list":[{"fiscalYear":2017,"description":"No Information Available."},{"fiscalYear":2018,"description":"No Information Available."},{"fiscalYear":2016,"description":"No Current Data Available. No Information Available."}],"isApplicable":true}</t>
  </si>
  <si>
    <t>25 CFR, Part 41; 25 CFR, Part 276.</t>
  </si>
  <si>
    <t>Juanita Mendoza1849 C Street N.W. _x000D_
Bureau of Indian Education, MS 4657-MIB, Washington, DC 20240 Email:&lt; a href='mailto:juanita.mendoza@bie.edu'&gt;juanita.mendoza@bie.edu&lt;/a&gt;Phone: (202) 208-3559;</t>
  </si>
  <si>
    <t>http://www.bie.edu</t>
  </si>
  <si>
    <t xml:space="preserve">15.026 Indian Adult Education; 15.114 Indian Education Higher Education Grant ; </t>
  </si>
  <si>
    <t>Fiscal Year2017: No Information Available.Fiscal Year2016: No Current Data Available.  No Information Available.Fiscal Year2018: No Information Available.</t>
  </si>
  <si>
    <t>Applicants which the study team determines as eligible will be funded.</t>
  </si>
  <si>
    <t>https://beta.sam.gov/fal/24fb3db0ee484388a49228a2854abf23/view</t>
  </si>
  <si>
    <t>Tribally Controlled Community College Endowments</t>
  </si>
  <si>
    <t>{"list":[{"act":{"description":"Tribally Controlled College Assistance Act, Public Law 95-471, 25 U.S.C. 640c - 1(c); 25 U.S.C. 1815."},"authorizationTypes":{"USC":false,"act":true,"statute":false,"publicLaw":false,"executiveOrder":false}}]}</t>
  </si>
  <si>
    <t>To provide grants to establish endowments for the Tribally Controlled Community Colleges and Universities.</t>
  </si>
  <si>
    <t>Colleges chartered by Federally Recognized Indian Tribes which are governed by an Indian board of directors, are in operation more than one year, admit students with a certificate of graduation from a secondary institution or equivalent, provide certificates, associate, baccalaureate and graduate degrees, are nonprofit and nonsectarian, and are accredited by a nationally recognized agency or association.</t>
  </si>
  <si>
    <t>{"description":"Approved status as a Tribal College or University.","isApplicable":true}</t>
  </si>
  <si>
    <t>{"description":"Colleges must complete an Endowment Fund agreement in accordance with 25 U.S.C. 1832(b)."}</t>
  </si>
  <si>
    <t>The headquarters office calculates the amount of the award and the grantee is notified the Division of Post-Secondary Education.</t>
  </si>
  <si>
    <t>Established by the Division of Post-Secondary Education.</t>
  </si>
  <si>
    <t>An applicant who disputes the amount of the award may request an informal conference with the deciding official, or may appeal the denial of the application to the Interior Board of Indian Appeals. Full appeal procedures are found in 25 CFR Part 2.</t>
  </si>
  <si>
    <t>{"types":{"moe":false,"formula":false,"matching":true},"formula":{"title":"","chapter":"","part":"","subPart":"","publicLaw":"","description":""},"matching":{"requirementFlag":"voluntary","percent":"0","description":"The Colleges must match an endowment grant with a capital contribution equal to half of the amount of the Federal contribution. Personal or real property received as a donation or gift may be applied toward the matching requirement.\r\n"},"moe":{"description":""}}</t>
  </si>
  <si>
    <t>{"awarded":"other","description":"Awards are made on an annual basis.","awardedDescription":"Funds are prorated on the number of eligible and are issued with a Form 21 Grant Agreement."}</t>
  </si>
  <si>
    <t>[{"code":"program","isSelected":true,"description":"OMB 1076-0105, Annual Report.\r\n"},{"code":"cash","isSelected":false,"description":""},{"code":"progress","isSelected":false,"description":""},{"code":"expenditure","isSelected":true,"description":"Federal Financial Report, SF 425 is required."},{"code":"performanceMonitoring","isSelected":false,"description":""}]</t>
  </si>
  <si>
    <t>(Project Grants) FY 17 FY 16 est $109,000.00; FY 18</t>
  </si>
  <si>
    <t>Range is $0.00 to $5,700; Average $5,700</t>
  </si>
  <si>
    <t>{"list":[{"fiscalYear":2018,"description":"No Information Available."},{"fiscalYear":2016,"description":"No Current Data Available. No Information Available."},{"fiscalYear":2017,"description":"No Information Available."}],"isApplicable":true}</t>
  </si>
  <si>
    <t>25 CFR Part 41.</t>
  </si>
  <si>
    <t>{"flag":"appendix","description":"See BIA Regional Agency Offices. See BIE Education Line Officers' addresses in Catalog Appendix IV of the Catalog. "}</t>
  </si>
  <si>
    <t>Juanita Mendoza1849 C Street  N.W._x000D_
Bureau of Indian Education, MS 4657-MIB, Washington, DC 20240 Email:&lt; a href='mailto:juanita.mendoza@bie.edu'&gt;juanita.mendoza@bie.edu&lt;/a&gt;Phone: (202) 208-3559;</t>
  </si>
  <si>
    <t xml:space="preserve">15.027 Assistance to Tribally Controlled Community Colleges and Universities; </t>
  </si>
  <si>
    <t>Fiscal Year2017: No Information Available.Fiscal Year2016: No Current Data Available. No Information Available.Fiscal Year2018: No Information Available.</t>
  </si>
  <si>
    <t>Applicants meeting eligibility criteria are funded.</t>
  </si>
  <si>
    <t>https://beta.sam.gov/fal/776202c5ca104d959a8b80d47a239240/view</t>
  </si>
  <si>
    <t>Tribal Courts</t>
  </si>
  <si>
    <t>To provide funds to Federally Recognized Indian Tribal Governments to operate a judicial branch of government.</t>
  </si>
  <si>
    <t>Federally Recognized Indian Tribal Governments exercising law enforcement jurisdiction on their reservation.</t>
  </si>
  <si>
    <t>The dollar value of the award depends upon the amount that has been prioritized by the individual Indian tribe through tribal participation in the Bureau of Indian Affair's Tribal Priority Allocation budget formulation process.</t>
  </si>
  <si>
    <t>Awards may be renewed indefinitely upon satisfactory performance by the contractor/grantee.  A notice of intent to renew should be submitted at least 90 days prior to the expiration of the current award.  The amount of the award may be adjusted as a result of individual tribal priorities established in the budget formulation process.</t>
  </si>
  <si>
    <t>[{"code":"program","isSelected":true,"description":"Program accomplishment reporting requirements will be negotiated with the Self-Determination contractor/grantee.\r\n"},{"code":"cash","isSelected":false,"description":""},{"code":"progress","isSelected":false,"description":""},{"code":"expenditure","isSelected":true,"description":"The SF-425, Federal Financial Report is required."},{"code":"performanceMonitoring","isSelected":false,"description":""}]</t>
  </si>
  <si>
    <t>(Direct Payments for Specified Use) FY 17 FY 18 FY 16 FY 15 FY 14 est $23,241,000.00;</t>
  </si>
  <si>
    <t xml:space="preserve">The range is $15,000 to $800,000; average $50,000. </t>
  </si>
  <si>
    <t>{"list":[{"fiscalYear":2018,"description":"No Information Available."},{"fiscalYear":2015,"description":"Information Not Available. No Information Available."},{"fiscalYear":2017,"description":"No Information Available."},{"fiscalYear":2014,"description":"Information Not Available. No Information Available."},{"fiscalYear":2016,"description":"No Information Available."}],"isApplicable":true}</t>
  </si>
  <si>
    <t>https://beta.sam.gov/fal/fe70b2b0732a46e5a58d66e4bdc0b111/view</t>
  </si>
  <si>
    <t>Indian Law Enforcement</t>
  </si>
  <si>
    <t>Law Enforcement</t>
  </si>
  <si>
    <t>{"list":[{"act":{"description":"Indian Self-Determination and Education Assistance Act, Public Law 93-638, as amended, 25 U.S.C. 450 et seq.; Indian Law Enforcement Reform Act, Public Law 101-379, 25 U.S.C. 2801."},"authorizationTypes":{"USC":false,"act":true,"statute":false,"publicLaw":false,"executiveOrder":false}}]}</t>
  </si>
  <si>
    <t>To provide funds to Indian Tribal Governments to operate police departments and detention facilities.</t>
  </si>
  <si>
    <t>Federally Recognized Indian Tribal Governments exercising Federal criminal law enforcement authority over crimes under the Major Crimes Act (18 U.S.C. 1153) and other Federal statutes on their reservations and operating a Law Enforcement Services program.</t>
  </si>
  <si>
    <t>{"environmentalImpact":{"reports":[{"isSelected":false,"reportCode":"statement"},{"isSelected":false,"reportCode":"assessment"},{"isSelected":false,"reportCode":"ExecutiveOrder12372"},{"isSelected":true,"reportCode":"otherRequired"}]},"description":"An informal conference with the Bureau of Indian Affairs field representative or district commander is recommended."}</t>
  </si>
  <si>
    <t>{"description":"Initial applications must contain the information specified in 25 CFR Part 900, Subpart C, \"Contract Proposal Contents.\" Completed applications should be submitted to the local Bureau of Indian Affairs field or district office listed in Appendix IV of the Catalog."}</t>
  </si>
  <si>
    <t>The dollar value of the awards depends upon the amount that had been previously prioritized by the individual Indian tribe through participation in the Bureau of Indian Affairs' budget formulation process and upon identified program needs.</t>
  </si>
  <si>
    <t>[{"code":"program","isSelected":true,"description":"Program accomplishment reporting requirements will be negotiated with the Self-Determination contractor/grantee."},{"code":"cash","isSelected":false,"description":""},{"code":"progress","isSelected":false,"description":""},{"code":"expenditure","isSelected":true,"description":"The SF-425, Federal Financial Report is required."},{"code":"performanceMonitoring","isSelected":false,"description":""}]</t>
  </si>
  <si>
    <t xml:space="preserve">The range is $20,000 to $20,000,000; average $200,000. </t>
  </si>
  <si>
    <t>{"list":[{"fiscalYear":2016,"description":"No Information Available."},{"fiscalYear":2018,"description":"No Information Available."},{"fiscalYear":2017,"description":"No Information Available."}],"isApplicable":true}</t>
  </si>
  <si>
    <t>25 CFR Part 900; OMB Circular A-87, "Cost Principles for State, Local, and Indian Tribal Governments;" 25 CFR Parts 10, 11 and 12; Indian Affairs Manual, Chapter 40, "Law Enforcement and Detention;" and Detention and Law Enforcement Handbooks.</t>
  </si>
  <si>
    <t>{"flag":"appendix","description":"Applications may be filed with the local Bureau of Indian Affairs' law enforcement field or district office as listed in Appendix IV of the Catalog."}</t>
  </si>
  <si>
    <t>Applicants meeting the requirements of 25 CFR Part 900 who exercise criminal law enforcement authority over crimes under the Major Crimes Act (18 U.S.C. 1153) and other Federal statutes and who currently operate a Law Enforcement Services program will be selected.  Additional funding provided under the Initiative will be distributed on the basis of need.</t>
  </si>
  <si>
    <t>https://beta.sam.gov/fal/d1f2bf9fea94463483b66c1343c357f2/view</t>
  </si>
  <si>
    <t>Indian Community Fire Protection</t>
  </si>
  <si>
    <t>(Community Fire Protection)</t>
  </si>
  <si>
    <t>To provide funds to perform fire protection services for Indian Tribal Governments that do not receive fire protection support from State or local government.</t>
  </si>
  <si>
    <t>Federally Recognized Indian Tribal Governments performing fire protection services on their reservation.</t>
  </si>
  <si>
    <t>{"description":"An initial application must be accompanied by a copy of the authorizing resolution from the Federally Recognized Indian Tribal Government to be served. If a currently effective authorizing resolution covering the scope of an initial contract proposal has already been provided, a reference to that resolution.","isApplicable":true}</t>
  </si>
  <si>
    <t>The dollar value of the award depends upon the amount that has been prioritized by the Indian tribe through participation in the Bureau of Indian Affairs' Tribal Priority Allocation budget formulation process.</t>
  </si>
  <si>
    <t>{"awarded":"other","description":"Awards are made on an annual basis and the funds remain available until expended by the contractor/grantee. Payments may be made in advance or by way of reimbursement. The timing of the payments will be negotiated with the Indian tribe.","awardedDescription":"Contact the headquarters or regional office"}</t>
  </si>
  <si>
    <t>14-2100-1-1-999;</t>
  </si>
  <si>
    <t xml:space="preserve">$200 to $138,000; $10,000. </t>
  </si>
  <si>
    <t>{"flag":"appendix","description":"Applications should be filed with the local Bureau of Indian Affairs' agency or regional office as listed in Appendix IV of the Catalog."}</t>
  </si>
  <si>
    <t>https://beta.sam.gov/fal/7be0778374c84b26997012e527ff4157/view</t>
  </si>
  <si>
    <t>Indian Economic Development</t>
  </si>
  <si>
    <t>{"list":[{"act":{"description":"Snyder Act of 1921, Public Law 67-85, 42 Stat. 208, 25 U.S.C. 13; Indian Reorganization Act of 1934, Section 10, Public Law 73-383, 48 Stat. 986, 25 U.S.C. 470; Public Law 93-262, 88 Stat. 77 through 83, 25 U.S.C. 1451; Indian Self-Determination and Education Assistance Act, Public Law 93-638, as amended, 25 U.S.C. 450.\r\n"},"authorizationTypes":{"USC":false,"act":true,"statute":false,"publicLaw":false,"executiveOrder":false}}]}</t>
  </si>
  <si>
    <t>To assist Federally Recognized Indian Tribal Governments by providing the resources necessary to develop a self-sustaining economic base. The program provides opportunities for business development, the coordination and integration of programs through out the Federal government, and the partnering of Federally Recognized Indian Tribal Governments with local government  and the public and private business sector.</t>
  </si>
  <si>
    <t>Federally Recognized Indian Tribal Governments and their members.</t>
  </si>
  <si>
    <t>{"description":"Initial application for financial assistance must be accompanied by a resolution of the governing body of the Indian tribe.","isApplicable":true}</t>
  </si>
  <si>
    <t>{"description":"Initial applications to administer the program must contain the information specified in 25 CFR, Part 900, Subpart C, \"Contract Proposal Contents.\"  Completed applications should be submitted to the local Bureau of Indian Affairs agency office listed in Appendix IV of the Catalog.  In some instances, the application will be forwarded to the Regional Director for approval."}</t>
  </si>
  <si>
    <t>In most cases, the application to administer the program can be approved at the agency level.  In some instances, the application will be forwarded to the Regional Director for approval.</t>
  </si>
  <si>
    <t>A Federally Recognized Tribal Government or Native American Organization whose request to administer the program is denied may request an informal conference with the deciding official, or may appeal the denial of the application to the Interior Board of Indian Appeals, or may bring suit in U.S. District Court.  Full appeal procedures are found in 25 CFR, Part 900.</t>
  </si>
  <si>
    <t>Renewals may be granted indefinitely upon satisfactory performance by the contractor/grantee.  A notice of intent to renew should be submitted at least 90 days prior to the expiration of the current award.  Some awards under this program may be one-time grants for a specific purpose and may not be subject to renewal.</t>
  </si>
  <si>
    <t>{"awarded":"other","description":"Awards are made on an annual basis and the funds remain available until expended by the contractor/grantee. Payments may be made in advance or by way of reimbursement.  The timing of payments will be negotiated with the contractor/grantee.","awardedDescription":"Contact the headquarters or regional office"}</t>
  </si>
  <si>
    <t>[{"code":"program","isSelected":true,"description":"The timing and nature of program accomplishment data will be negotiated with the contractor/grantee.\r\n"},{"code":"cash","isSelected":false,"description":""},{"code":"progress","isSelected":false,"description":""},{"code":"expenditure","isSelected":true,"description":"Federally Recognized Indian Tribal Governments and Native American Organizations administering the program must submit the SF-425, Federal Financial Report."},{"code":"performanceMonitoring","isSelected":false,"description":""}]</t>
  </si>
  <si>
    <t>(Direct Payments for Specified Use) FY 17 FY 18 FY 16</t>
  </si>
  <si>
    <t xml:space="preserve">$5,000 to $300,000; $215,000. </t>
  </si>
  <si>
    <t>{"list":[{"fiscalYear":2018,"description":"No Information Available."},{"fiscalYear":2016,"description":"No Information Available."},{"fiscalYear":2017,"description":"No Information Available."}],"isApplicable":true}</t>
  </si>
  <si>
    <t>25 Part 900; OMB Circular A-87, "Cost Principles for State, Local, and Indian Tribal Governments."</t>
  </si>
  <si>
    <t>{"flag":"appendix","description":"Applications may be filed with the local Bureau of Indian Affairs agency office as listed in Appendix IV of the Catalog."}</t>
  </si>
  <si>
    <t xml:space="preserve">11.300 Investments for Public Works and Economic Development Facilities; 15.124 Indian Loans Economic Development; </t>
  </si>
  <si>
    <t>Proposals to administer an economic development program are evaluated on the capability of the prospective applicant to successfully conduct the program and on budget and its effective use.  All applicants meeting the criteria in 25 CFR Part 900 will be funded.</t>
  </si>
  <si>
    <t>https://beta.sam.gov/fal/3b8a37dad2c1402ebdeb14e4cc7eeba8/view</t>
  </si>
  <si>
    <t>Road Maintenance Indian Roads</t>
  </si>
  <si>
    <t>{"list":[{"act":{"description":"Federal Highway Act of 1921, as amended, Public Law 70-520, 45 Stat. 750, 25 U.S.C. 318(a); Indian Self-Determination and Education Assistance Act, Public Law 93-638, as amended, 25 U.S.C. 450; 23 U.S.C. Chapter 2, as amened; and 25 CFR 170, Subpart G, BIA Road Maintenance."},"authorizationTypes":{"USC":false,"act":true,"statute":false,"publicLaw":false,"executiveOrder":false}}]}</t>
  </si>
  <si>
    <t>To provide limited routine and preventive maintenance on BIA transportation facilities as described below:  (1) BIA road systems and related road appurtenances such as signs, traffic signals, pavement striping, trail markers, guardrails, etc.; (2) Highway bridges and drainage structures; (3) Airport runways and heliport pads, including runway lighting; (4) Boardwalks; (5) Adjacent parking areas; (6) Maintenance yards; (7) Bus stations; (8) System public pedestrian walkways, paths, bike and other trails; (9) Motorized vehicle trails; (10) Public access roads to heliports and airports; (11) BIA and tribal post-secondary school roads and parking lots built with IRR Program funds; and (12) Public ferry boats and boat ramps.</t>
  </si>
  <si>
    <t>Federally Recognized Indian Tribal Governments with BIA transportation facilities qualifying for this program.</t>
  </si>
  <si>
    <t>Federally Recognized Indian Tribal Governments; individual tribal members and the public that use the BIA transportation system on Indian Reservation and lands.</t>
  </si>
  <si>
    <t>{"environmentalImpact":{"reports":[{"isSelected":false,"reportCode":"statement"},{"isSelected":false,"reportCode":"assessment"},{"isSelected":false,"reportCode":"ExecutiveOrder12372"},{"isSelected":true,"reportCode":"otherRequired"}]},"description":"Tribes with BIA transportation facilities must submit a needs request to receive consideration for funding to maintain roads or facilities that are eligible under this program.  An informal preapplication conference is recommended.  Technical assistance in preparing the application is available upon request.  All applicable laws and regulations associated with this program must be complied with."}</t>
  </si>
  <si>
    <t>{"description":"Initial applications must contain the information specified in 25 CFR, Part 900, Subpart C, \"Contract Proposal Contents.\" Completed applications should be submitted to the local Bureau of Indian Affairs agency office listed in Appendix IV of the Catalog."}</t>
  </si>
  <si>
    <t>The dollar value of the awards depends upon the inventory of BIA roads, BIA bridges and other BIA transportation facilities and the amounts appropriated annually to the Bureau of Indian Affairs, U.S. Department of the Interior.</t>
  </si>
  <si>
    <t>An unsuccessful applicant may request an informal conference with the deciding official or may appeal the denial of the application directly to the Interior Board of Indian Appeals, or may bring suit in U.S. District Court. Full appeal procedures are found in 25 CFR, Part 900.</t>
  </si>
  <si>
    <t>{"awarded":"other","description":"Awards are made on an annual basis and the funds remain available until expended by the contractor/grantee. Payments may be made in advance or by way of reimbursement. The timing of payments will be negotiated with the grantee.","awardedDescription":"Not available."}</t>
  </si>
  <si>
    <t>(Direct Payments for Specified Use) FY 18 FY 17 FY 16</t>
  </si>
  <si>
    <t>25 CFR 170, Indian Reservation Roads Program; 25 CFR 900, Contracts Under the Indian Self-Determination and Education Assistance Act; and 25 CFR 1000, Annual Funding Agreements Under the Tribal Self-Government Act Amendments to the Indian Self-Determination and Education Act.</t>
  </si>
  <si>
    <t>{"flag":"appendix","description":"Applications may be filed with the local Bureau of Indian Affairs' agency office as listed in Appendix IV of the Catalog."}</t>
  </si>
  <si>
    <t>http://www.bia.gov/WhoWeAre/BIA/OIS/Transportation</t>
  </si>
  <si>
    <t>All applicants meeting the criteria in 25 CFR Part 900 will be funded.</t>
  </si>
  <si>
    <t>https://beta.sam.gov/fal/21f766f9e045431f93d042ece19232a8/view</t>
  </si>
  <si>
    <t>Agriculture on Indian Lands</t>
  </si>
  <si>
    <t>{"list":[{"act":{"description":"Indian Self-Determination and Education Assistance Act, Public Law 93-638, as amended, 25 U.S.C. 450; American Indian Agriculture Resource Management Act, Public Law 103-177, 107 Stat. 2011, 25 U.S.C. 3701"},"authorizationTypes":{"USC":false,"act":true,"statute":false,"publicLaw":false,"executiveOrder":false}}]}</t>
  </si>
  <si>
    <t>To protect and restore the agricultural (cropland and rangeland) resources on trust lands and facilitate the development of renewable agricultural resources.</t>
  </si>
  <si>
    <t>DIRECT PAYMENTS FOR SPECIFIED USE;PROVISION OF SPECIALIZED SERVICES;ADVISORY SERVICES AND COUNSELING</t>
  </si>
  <si>
    <t>Native American individuals, tribal governments and native organizations authorized by tribal governments, and individuals and entities authorized to make use of Indian agricultural lands and resources.</t>
  </si>
  <si>
    <t>Native American landowners, Indian tribes and their members, native organizations authorized by tribal governments, and individuals and entities authorized to make use of Indian agricultural lands and resources.  Agricultural grant programs (Rangeland Inventory and Noxious Weed Control) are not currently available to individuals or to non-tribal land-user entities.</t>
  </si>
  <si>
    <t>{"description":"Must have a landownership, tribal government, or authorized-user interest in the Indian agricultural land or resource that is the basis of assistance request.","isApplicable":true}</t>
  </si>
  <si>
    <t>{"description":"For Public Law 93-638 requests, awards of noxious weed control funding are made by the Central Office of the BIA. Individual advisory services and counseling, and provision of specialized services are handled at the Agency, Region, or Central Office level as appropriate."}</t>
  </si>
  <si>
    <t>In most cases, the award can be approved at the agency level. In some instances, the application will be forwarded to the Regional Director for approval. The dollar value of Agriculture awards depends upon the amount that has been prioritized by the individual tribe through tribal participation in the BIA's budget formulation process (TPA).</t>
  </si>
  <si>
    <t>For Public Law 93-638 requests applications will be processed within 90 days.</t>
  </si>
  <si>
    <t>For Public Law 93-638 requests an unsuccessful applicant may request an informal conference with the deciding official, or may appeal the denial of the application to the Interior Board of Indian Appeals, or may bring suit in U.S. District Court. Full appeal procedures are found in 25 CFR, Part 900.</t>
  </si>
  <si>
    <t>For Public Law 93-638 requests agriculture awards may be renewed indefinitely upon satisfactory performance by the contractor/grantee. A notice of intent to renew should be submitted at least 90 days prior to the expiration of the current award. Noxious Weed Eradication assistance is awarded for projects on a year-by-year basis and is not intended to provide perennial support for tribal programs.</t>
  </si>
  <si>
    <t>{"types":{"moe":false,"formula":false,"matching":true},"formula":{"title":"","chapter":"","part":"","subPart":"","publicLaw":"","description":""},"matching":{"requirementFlag":"voluntary","percent":"50","description":"Noxious Weed Eradication requires a minimum 50 percent cost-share agreement for the control projects. "},"moe":{"description":""}}</t>
  </si>
  <si>
    <t>{"awarded":"other","description":"For Public Law 93-638 requests noxious weed control funding is awarded annually and must be obligated by the second year.","awardedDescription":"Contact the headquarters or regional office"}</t>
  </si>
  <si>
    <t>[{"code":"program","isSelected":true,"description":"The timing and nature of program accomplishment data will be negotiated with the contractor/grantee."},{"code":"cash","isSelected":false,"description":""},{"code":"progress","isSelected":false,"description":""},{"code":"expenditure","isSelected":true,"description":"Federal Financial Reports, SF 425 are required. The timing and nature of program accomplishment data will be negotiated with the contractor/grantee."},{"code":"performanceMonitoring","isSelected":false,"description":""}]</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</si>
  <si>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</si>
  <si>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14-2100-0-1-302;</t>
  </si>
  <si>
    <t xml:space="preserve">Agriculture: $200 to $575,000; $50,000. Noxious Weed Eradication: $500 to $300,000; $6,200. </t>
  </si>
  <si>
    <t>25 CFR, Parts 161, 162, 166, 167, 168, and 900.</t>
  </si>
  <si>
    <t xml:space="preserve">15.033 Road Maintenance Indian Roads; </t>
  </si>
  <si>
    <t>For contracts under the Indian Self-Determination and Education Assistance Act: All applicants for assistance meeting the criteria in 25 CFR Part 900 will be funded. Noxious Weed Eradication: Project proposals are ranked according to land use and indicators of cooperator support, pest management integration, degree of establishment of targeted weed, and support of noxious weed control.</t>
  </si>
  <si>
    <t>https://beta.sam.gov/fal/665c60a14ae5465086ab22495f971970/view</t>
  </si>
  <si>
    <t>Forestry on Indian Lands</t>
  </si>
  <si>
    <t>{"list":[{"act":{"description":"Indian Self-Determination and Education Assistance Act, Public Law 93-638, as amended, 25 U.S.C. 450; Snyder Act of 1921, Public Law 67-85, 42 Stat. 208, 25 U.S.C. 13; Indian Forest Resources Management Act of 1990, 36 Stat. 857, 25 U.S.C. 406 and 407; Act of June 25, 1910, Public Law 61-313; 62 Stat. 787 and 788, 18 U.S.C. 1853, 1855, and 1856; Rumsey Indian Rancheria Act, Sections 304-320, 104 Stat. 4531."},"authorizationTypes":{"USC":false,"act":true,"statute":false,"publicLaw":false,"executiveOrder":false}}]}</t>
  </si>
  <si>
    <t>To maintain, protect, enhance, and develop Indian forest resources through the execution of forest management activities.</t>
  </si>
  <si>
    <t>Federally Recognized Indian Tribal Governments and Native American Organizations authorized by Indian tribal governments.</t>
  </si>
  <si>
    <t>Federally Recognized Indian Tribal Governments and their members and Native American Organizations.</t>
  </si>
  <si>
    <t>{"description":"Initial application for financial assistance (Public Law 93-638) must be accompanied by a resolution of the governing body of the Indian tribe.","isApplicable":true}</t>
  </si>
  <si>
    <t>{"environmentalImpact":{"reports":[{"isSelected":false,"reportCode":"statement"},{"isSelected":false,"reportCode":"assessment"},{"isSelected":false,"reportCode":"ExecutiveOrder12372"},{"isSelected":true,"reportCode":"otherRequired"}]},"description":"Informal preapplication conference is recommended. Technical assistance in preparing the application is available upon request. "}</t>
  </si>
  <si>
    <t>{"description":"Initial applications for financial assistance must contain the information specified in 25 CFR, Part 900, Subpart C, \"Contract Proposal Contents.\"  Completed applications should be submitted to the local BIA agency office listed in Appendix IV of the Catalog. Requests for technical services can be made through the local BIA agency office."}</t>
  </si>
  <si>
    <t>In most cases, the award can be approved at the agency level. In some instances, the application will be forwarded to the Regional Director for approval. The dollar value of Forestry awards depends upon the amount that has been prioritized by the individual tribe through tribal participation in the BIA's budget formulation process.</t>
  </si>
  <si>
    <t>An unsuccessful applicant may request an informal conference with the deciding official, or may appeal the denial of the application to the Interior Board of Indian Appeals, or may bring suit in U.S. District Court. Full appeal procedures are found in 25 CFR, Part 900.</t>
  </si>
  <si>
    <t>Forestry. Awards may be renewed indefinitely upon satisfactory performance by the contractor/grantee. A notice of intent to renew should be submitted at least 90 days prior to the expiration of the current award. Forestry Management Inventories, Planning and Forest Development funds are awarded for projects on a year-by-year basis and are not intended to provide perennial support for tribal programs.</t>
  </si>
  <si>
    <t>{"awarded":"other","description":"Awards are made on an annual basis and the funds remain available until expended by the contractor/grantee. Payments may be made in advance or by way of reimbursement. The timing of payments will be negotiated with the grantee.","awardedDescription":"Information not available."}</t>
  </si>
  <si>
    <t>[{"code":"program","isSelected":true,"description":"The timing and nature of program accomplishment data will be negotiated with the contractor/grantee.\r\n"},{"code":"cash","isSelected":false,"description":""},{"code":"progress","isSelected":false,"description":""},{"code":"expenditure","isSelected":true,"description":"Federal Financial Report, SF 425 is required."},{"code":"performanceMonitoring","isSelected":false,"description":""}]</t>
  </si>
  <si>
    <t>Range is $10,000 to $1,000,000: Average $100,000.</t>
  </si>
  <si>
    <t>25 CFR Part 900; 25 CFR 163 -- General Forestry Regulations.</t>
  </si>
  <si>
    <t>Bill Downes,Office of Trust Services, Division of Forestry and Wildland Fire Management, Bureau of Indian Affairs, 1849 C Street N.W., MS-4513 MIB, Washington, DC 20240 Email:&lt; a href='mailto:bill_downes@bia.gov'&gt;bill_downes@bia.gov&lt;/a&gt;Phone: (202) 208-4620.;</t>
  </si>
  <si>
    <t>Fiscal Year2017: No Information Available.Fiscal Year2016: No Information Available.Fiscal Year2018: No Information Available.</t>
  </si>
  <si>
    <t>Forestry: All applicants meeting the criteria in 25 CFR Part 900 will be funded. Forestry Management and Development: Criteria include need, benefit/cost analysis, capability of the applicant to successfully conduct the project, and budget and its effective use. Awards are based on the commercial timber base, the annual forest development inventory, and on periodic priority needs as determined by Regional Offices.</t>
  </si>
  <si>
    <t>https://beta.sam.gov/fal/a802ce6b0cad455488bc7eb46258ee5d/view</t>
  </si>
  <si>
    <t>Indian Rights Protection</t>
  </si>
  <si>
    <t>{"list":[{"act":{"description":"Public Law 97-394, 96 Stat. 1976, 28 U.S.C. 2415; Indian Claims Limitation Act of 1982; Public Law 98-250; Public Law 96-487, 94 Stat. 2371, 16 U.S.C. 3101 et seq.; Alaska National Interest Lands Conservation Act; Public Law 92-203, 106 Stat 2112-2125, 43 U.S.C. 1601; Alaska Native Claims Settlement Act; Public Law 103-399, 108 Stat. 4164; Indian Lands Open Dump Cleanup Act of 1994; Indian Self-Determination and Education Assistance Act, Public Law 93-638, as amended, 25 U.S.C. 450."},"authorizationTypes":{"USC":false,"act":true,"statute":false,"publicLaw":false,"executiveOrder":false}}]}</t>
  </si>
  <si>
    <t>To protect Indian rights guaranteed through treaty or statute by obtaining the services or information needed to litigate challenges to these rights.</t>
  </si>
  <si>
    <t>An unsuccessful applicant may request an informal conference with the deciding official or may appeal the denial of the application directly to the Interior Board of Indian Appeals, or may bring suit in U.S. District Court.  Full appeal procedures are found in 25 CFR, Part 900.</t>
  </si>
  <si>
    <t>{"awarded":"other","description":"Awards are made on an annual basis and the funds remain available until expended by the contractor or grantee. Payments may be made in advance or by way of reimbursement.  The timing of payments will be negotiated with the grantee.","awardedDescription":"Information not available."}</t>
  </si>
  <si>
    <t>[{"code":"program","isSelected":true,"description":"The timing and nature of program accomplishment data will be negotiated with the contractor or grantee.\r\n"},{"code":"cash","isSelected":false,"description":""},{"code":"progress","isSelected":false,"description":""},{"code":"expenditure","isSelected":true,"description":"The Federal Financial Report, SF 425 is required."},{"code":"performanceMonitoring","isSelected":false,"description":""}]</t>
  </si>
  <si>
    <t>Range is $1,000 to $100,000; Average $25,000.</t>
  </si>
  <si>
    <t>{"list":[{"fiscalYear":2016,"description":"No Information Available."},{"fiscalYear":2017,"description":"No Information Available."},{"fiscalYear":2018,"description":"No Information Available."}],"isApplicable":true}</t>
  </si>
  <si>
    <t>25 CFR 900.</t>
  </si>
  <si>
    <t>Fiscal Year2016: No Information Available.Fiscal Year2018: No Information Available.Fiscal Year2017: No Information Available.</t>
  </si>
  <si>
    <t>https://beta.sam.gov/fal/c647f2c6672b4b86aae24e9251a360d3/view</t>
  </si>
  <si>
    <t>Water Resources on Indian Lands</t>
  </si>
  <si>
    <t>{"list":[{"act":{"description":"Indian Self-Determination and Education Assistance Act, Public Law 93-638, as amended, 25 U.S.C. 450; Snyder Act of 1921, 25 U.S.C. 13, Public Law 67-85, 42 Stat. 208."},"authorizationTypes":{"USC":false,"act":true,"statute":false,"publicLaw":false,"executiveOrder":false}}]}</t>
  </si>
  <si>
    <t>To support Indian tribes in the effective and efficient management, planning, and use of their water resources.</t>
  </si>
  <si>
    <t>{"environmentalImpact":{"reports":[{"isSelected":true,"reportCode":"statement"},{"isSelected":true,"reportCode":"assessment"},{"isSelected":false,"reportCode":"ExecutiveOrder12372"},{"isSelected":true,"reportCode":"otherRequired"}]},"description":"Informal preapplication conference is recommended. Technical assistance in preparing the application is available upon request. "}</t>
  </si>
  <si>
    <t>{"description":"The Bureau's application and prioritization procedure for water programs funding has been published as a Notice in the Federal Register, Vol. 70, No. 201, Wednesday, October 19, 2005 (\"Notice of Revised Instructions for Preparing and Prioritizing Water Program Funding Requests\").  Completed applications should be submitted by the established deadline to the local BIA agency office listed in Appendix IV of the Catalog."}</t>
  </si>
  <si>
    <t>Awards are made by the Deputy Bureau Director, Office of Trust Services, Central Office, based on the prioritization of all applications received through a thorough evaluation and scoring by a six-person review team.  Awards are usually made shortly after the review team has completed its reviews of all proposals received in Central Office by the due date of September 15th.  Any awards are subject to the availability of the congressional appropriations for the new fiscal year.</t>
  </si>
  <si>
    <t>There are no set times for approval or disapproval.</t>
  </si>
  <si>
    <t>No appeal process.  The Water Programs funds are annual, non-recurring congressional appropriations and any awards made on the basis of the published prioritization process and the availability of funds.</t>
  </si>
  <si>
    <t>Funds are appropriated for use in non-recurring projects/activities on a year-to-year basis and are not intended to provide perennial support for tribal programs.</t>
  </si>
  <si>
    <t>{"types":{"moe":false,"formula":false,"matching":true},"formula":{"title":"","chapter":"","part":"","subPart":"","publicLaw":"","description":""},"matching":{"requirementFlag":"voluntary","percent":"0","description":"Applications are evaluated and scored based on weighted criteria that have a maximum scoring range of 100 points (congressional and court mandates automatically score 100). No matching requirement, however, applications with available matching funds may score higher."},"moe":{"description":""}}</t>
  </si>
  <si>
    <t>{"awarded":"other","description":"Awards are made on an annual basis and the funds remain available until expended by the contractor or grantee.","awardedDescription":"Information not available."}</t>
  </si>
  <si>
    <t>[{"code":"program","isSelected":true,"description":"Water program funds awarded to tribes through Public Law 93-638, as amended, are subject to the requirements of the Act and 25 CFR Part 900."},{"code":"cash","isSelected":false,"description":""},{"code":"progress","isSelected":false,"description":""},{"code":"expenditure","isSelected":true,"description":"The Federal Financial Report, SF 425 is required."},{"code":"performanceMonitoring","isSelected":false,"description":""}]</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</si>
  <si>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</si>
  <si>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The range is $10,000 to $200,000.</t>
  </si>
  <si>
    <t>Notice of Revised Instructions for Preparing and Prioritizing Water Program Funding Requests, Federal Register, Vol. 70, No. 201, Wednesday, October 19, 2005.</t>
  </si>
  <si>
    <t>Water Management, Planning, and Pre-development proposals are evaluated according to the type of proposal (as published in the Federal Register Notice, Vol. 70, No. 201, October 19, 2005): Water Management - Indian Water and Associated Resources; Water Management - Coordination/Cooperation/Consultation/Conservation; Water Management - Other; Water Planning and Pre-development - Indian Water; and Water Planning and Pre-development - Other: In addition, all proposals are evaluated on the basis of: Cost Effectiveness, Compliance with Requesting Guidelines; and Efficiency and Accomplishment.  Projects are funded based on rankings of the projects Bureau wide, and in accordance with the national program priorities established for the program.  Some preference is given to proposals that offer matching funds.  Proposals are evaluated on the capability of the prospective applicant to successfully conduct the project, and on the budget and its effective use.</t>
  </si>
  <si>
    <t>https://beta.sam.gov/fal/eb0a6abc62b4448b82d0dc5f1d92dbfb/view</t>
  </si>
  <si>
    <t>Minerals and Mining on Indian Lands</t>
  </si>
  <si>
    <t>{"list":[{"act":{"description":"Indian Self-Determination and Education Assistance Act, Public Law 93-638, as amended, 25 U.S.C. 450; Snyder Act of 1921, Public Law 67-85, 42 Stat. 208, 25 U.S.C. 13; Indian Minerals Development Act, Public Law 97-382, 98 Stat. 1938, 25 U.S.C. 2101 et seq.; Umatilla Basin Project Act, Public Law 101-557, 16 U.S.C. 1271 et seq.\r\n"},"authorizationTypes":{"USC":false,"act":true,"statute":false,"publicLaw":false,"executiveOrder":false}}]}</t>
  </si>
  <si>
    <t>The objectives of the Energy and Mineral Development Program are to: (1) provide funds to Tribes to perform technical evaluations of the energy (both renewable and conventional) and mineral resource potential of Indian reservations; (2) provide Tribes with geological, geophysical and engineering reports, maps, and other data concerning their energy and mineral resources; (3) provide Tribes technical assistance on using and interpreting assessment information so that Tribes can understand and plan for the potential development of these resources; and (4) provide Tribes with an outreach vehicle to promote their lands and resources to potential partners if they so desire.  Those projects that fell into economic development categories will be considered for funding through the Office of Indian Energy and Economic Development.</t>
  </si>
  <si>
    <t>DIRECT PAYMENTS FOR SPECIFIED USE;PROVISION OF SPECIALIZED SERVICES;DISSEMINATION OF TECHNICAL INFORMATION</t>
  </si>
  <si>
    <t>Federally Recognized Indian Tribes and Individual American Indian mineral owners.</t>
  </si>
  <si>
    <t>Federally Recognized Indian Tribal Governments and their members, Native American Organizations, and/or individual American Indian mineral property owners.</t>
  </si>
  <si>
    <t>{"description":"Minerals and Mining: Initial application for assistance must be accompanied by a resolution of the governing body of the Indian tribe.  Mineral Assessments Proposals must include: (1) a current tribal resolution authorizing the proposed project; (2) a proposal describing the proposed activities and the planned deliverable products; (3) a detailed budget estimate; and 4) a review by the BIA Agency Superintendent verifying that the work to be performed occurs on trust or restricted fee lands (the Superintendent will notify DEMD in writing if that is not case).","isApplicable":true}</t>
  </si>
  <si>
    <t>{"environmentalImpact":{"reports":[{"isSelected":false,"reportCode":"statement"},{"isSelected":false,"reportCode":"assessment"},{"isSelected":false,"reportCode":"ExecutiveOrder12372"},{"isSelected":true,"reportCode":"otherRequired"}]},"description":"Informal preapplication conference is recommended.  Technical assistance in preparing the application is available upon request."}</t>
  </si>
  <si>
    <t>{"description":"Initial applications for financial assistance must contain the information specified in 25 CFR, Part 900, Subpart C, \"Contract Proposal Contents.\" Completed applications for Minerals and Mining should be submitted to the Division of Energy and Mineral Development office in Lakewood, Colorado and to the local BIA agency office listed in Appendix IV of the Catalog."}</t>
  </si>
  <si>
    <t>Mineral and Mining/Mineral Assessments. Proposals are paneled by the Office of Indian Energy and Economic Development. Funds are awarded according to the order of ranking of the proposals, although some elements of the budget may not be fully funded due to the Division's own ability to perform some tasks at lower costs.</t>
  </si>
  <si>
    <t>Mineral Assessments within 30 days after the solicitation period.</t>
  </si>
  <si>
    <t>Minerals and Mining/Mining Assessment: A notice of intent to renew should be submitted at least 90 days prior to the expiration of the current award.</t>
  </si>
  <si>
    <t>{"awarded":"other","description":"Awards are made on an annual basis and the funds remain available until expended by the contractor/grantee although OIEED established deadlines for completion of project, which may be extended with prior written approval.","awardedDescription":"Payments may be made in advance or by way of reimbursement.  The timing of payments is negotiated with the grantee."}</t>
  </si>
  <si>
    <t>[{"code":"program","isSelected":true,"description":"The timing and nature of program accomplishment data will be negotiated with the contractor/grantee. "},{"code":"cash","isSelected":false,"description":""},{"code":"progress","isSelected":false,"description":""},{"code":"expenditure","isSelected":true,"description":"The SF-425, Federal Financial Report is required."},{"code":"performanceMonitoring","isSelected":true,"description":"Technical reports describing project outcomes are defined as deliverables in an Energy and Mineral Development award and the data generated must be presented in a compatible computer format as specified by the Division of Energy and Mineral Development"}]</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</si>
  <si>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  For Mineral Assessment awards, one paper copy of all data (field data, processed data, analyses, assays, etc.) must be submitted at completion of contract.</t>
  </si>
  <si>
    <t xml:space="preserve">Minerals and Mining: Currently not contracted by any of the tribal governments.  Mineral Assessments range is $10,000 to $250,000; average $75,000. </t>
  </si>
  <si>
    <t>25 CFR, Part 900 and Subchapter I - Energy and Minerals.</t>
  </si>
  <si>
    <t>http://www.doi.gov/WhoWeAre/AS-IA/IEED</t>
  </si>
  <si>
    <t xml:space="preserve">15.222 Cooperative Inspection Agreements with States and Tribes; 15.252 Abandoned Mine Land Reclamation (AMLR); </t>
  </si>
  <si>
    <t>Fiscal Year2016: No Information Available.Fiscal Year2017: No Information Available.Fiscal Year2018: No Information Available.</t>
  </si>
  <si>
    <t>Energy and Mineral Assessments: Proposals are evaluated according to technical merits of the mandatory elements of the proposal.  Additionally, selection criteria for ranking contain six criteria: (1) Resource Potential; (2) Commodity Marketability; (3) Economic Benefit, (4) Willingness to Develop and Commitment to the Project; (5) Budget Completeness, Cost Reasonableness, Cost Realism, and Detail, and (6) Adequacy of the Technical Proposal and Statement of Work.</t>
  </si>
  <si>
    <t>https://beta.sam.gov/fal/63fa4079f3e949639ddd5fb1224ed186/view</t>
  </si>
  <si>
    <t>Real Estate Programs Indian Lands</t>
  </si>
  <si>
    <t>{"list":[{"act":{"description":"Indian Self-Determination and Education Assistance Act, Public Law 93-638, as amended, 25 U.S.C. 450; 60 Stat. 1097, 25 U.S.C. 176; Indian Land Consolidation Act; Act of March 3, 1901; Act of March 3, 1921; Reorganization Plan No. 3, 1946; Public Law 56-382, 31 Stat. 1084, 25 U.S.C. 311; Public Law 66-359, 41 Stat. 1232, 25 U.S.C. 393; Public Law 97-459, 96 Stat. 2515, 25 U.S.C. 2201 et seq.; Public Law 98-608, 98 Stat. 3171; Public Law 102-238.\r\n        "},"authorizationTypes":{"USC":false,"act":true,"statute":false,"publicLaw":false,"executiveOrder":false}}]}</t>
  </si>
  <si>
    <t>To provide real property management, counseling, and land use planning services to individual Indian allottees and Indian tribal and Alaska Native entities who own an interest in almost 56 million acres of trust land; to provide real estate appraisal services required in processing land transactions, and to protect and enhance the Indian leasehold estate by providing individual Indian landowners and Indian tribes with lease compliance activities.</t>
  </si>
  <si>
    <t>Federally Recognized Indian Tribal Governments, Native American Organizations authorized by tribes, and individual American Indians.</t>
  </si>
  <si>
    <t>{"description":"Initial application must be accompanied by a resolution of the governing body of the Indian tribe.  For real estate appraisals, documented ownership interest in property held in trust is required.","isApplicable":true}</t>
  </si>
  <si>
    <t>{"description":"Initial applications for real estate services and lease compliance must contain the information specified in 25 CFR, Part 900, Subpart C, \"Contract Proposal Contents.\" Completed applications should be submitted to the local Bureau of Indian Affairs agency office listed in Appendix IV of the Catalog. "}</t>
  </si>
  <si>
    <t>For Real Estate Services and Real Estate Appraisals, the dollar value of the awards depends upon the amount that has been prioritized by the individual Tribe through tribal participation in the BIA's budget formulation process.  For Lease Compliance, funding is distributed to the Regional offices on the basis of number of existing leases and the number of inspections planned for the year.  For Lease Compliance awards, in some cases, the award can be approved at the agency level.  In most instances, the application will be forwarded to the Regional Director for approval.</t>
  </si>
  <si>
    <t>Awards for Real Estate Services and Lease Compliance may be renewed indefinitely upon satisfactory performance by the contractor/grantee. A notice of intent to renew should be submitted at least 90 days prior to the expiration of the current award. The amount of the award may be adjusted as a result of individual tribal priorities established in the budget formulation process.  Awards for Real Estate Appraisals are a single-action item completed for a specific property and are not subject to renewal.</t>
  </si>
  <si>
    <t>{"awarded":"other","description":"Awards are made on an annual basis and the funds remain available until expended by the contractor/grantee. ","awardedDescription":"Payments may be made in advance or by way of reimbursement. The timing of payments will be negotiated with the grantee."}</t>
  </si>
  <si>
    <t>[{"code":"program","isSelected":true,"description":"The timing and nature of program accomplishment data will be negotiated with the contractor/grantee."},{"code":"cash","isSelected":false,"description":""},{"code":"progress","isSelected":false,"description":""},{"code":"expenditure","isSelected":true,"description":"Federal Financial Report, SF 425 is required."},{"code":"performanceMonitoring","isSelected":false,"description":""}]</t>
  </si>
  <si>
    <t>For Real Estate Services, tribal award amounts vary from approximately $1,000 to $500,000.  For Real Estate Appraisals, the cost of most appraisals is less than $500 but can range up to approximately $2,500 or more for large or complex properties; the average is $1000.  Lease Compliance awards range from $250 to $30,000 with most awards less than $5,000.</t>
  </si>
  <si>
    <t>25 CFR 162; 30 CFR; 43 CFR; Uniform Standard of Professional Appraisal Practices as promulgated by the Appraisal Standards Board of the Appraisal Foundation.</t>
  </si>
  <si>
    <t>Funding levels for Real Estate Services and Real Estate Appraisals are determined by the individual Tribe through participation in the BIA's budget formulation process. All applicants meeting the criteria in 25 CFR Part 900 will be funded. Appraisals are conducted for all transactions involving trust property. The time required to complete an appraisal depends on the number of requests being processed by a specific office and the resources available to meet the requests. Lease Compliance funds are distributed to the Regional offices based on three factors: (1) total number of leases, (2) total number of acres, and (3) total amount of income derived from leases. Awards for lease compliance are determined by the number of qualifying leases reported to the Agency and Regional Offices. Minimum funding of $50,000 is allocated to each Regional office. In allocating program resources, priority is given to activities involving agriculture, oil and gas, mining, industrial, business, recreational, and other income-producing leases.</t>
  </si>
  <si>
    <t>https://beta.sam.gov/fal/0480ab596a844683bc2d62f46f3d8afc/view</t>
  </si>
  <si>
    <t xml:space="preserve">Environmental Management Indian </t>
  </si>
  <si>
    <t>{"list":[{"act":{"description":"Indian Self-Determination and Education Assistance Act, Public Law 93-638, as amended, 25 U.S.C. 450; Public Law 97-394, 96 Stat. 1976, 28 U.S.C. 2415; Indian Claims Limitation Act of 1982; Public Law 98-250; Public Law 96-487, 94 Stat. 2371, 16 U.S.C. 3101; Alaska National Interest Lands Conservation Act; Public Law 92-203, 106 Stat. 2112-2125, 43 U.S.C. 1601; Alaska Native Claims Settlement Act; 42 U.S.C. 4321, et seq.; National Environmental Policy Act; Solid Waste Disposal Act, 42 U.S.C. 6901-6992k; Resource Conservation and Recovery Act, Public Law 94-580; Comprehensive Environmental Response, Compensation, and Liability Act (CERCLA) of 1980, 42 U.S.C. 9601- 9675; 16 U.S.C. 470; National Historic Preservation Act."},"authorizationTypes":{"USC":false,"act":true,"statute":false,"publicLaw":false,"executiveOrder":false}}]}</t>
  </si>
  <si>
    <t>To determine environmental impacts of Federal projects on Indian lands; to conduct surveys of Bureau of Indian Affairs controlled Federal lands and facilities, and of Indian lands, in order to identify hazardous waste sites, evaluate the potential threat to health and the environment, and develop the necessary remedial actions; to train area, agency and tribal staff in waste management principles; and to respond to emergencies and alleviate adverse health or environmental impacts.</t>
  </si>
  <si>
    <t>Federally Recognized Indian Tribal Governments and Native American Organizations authorized by the Tribes.</t>
  </si>
  <si>
    <t>Federally Recognized Indian tribes.</t>
  </si>
  <si>
    <t>{"environmentalImpact":{"reports":[{"isSelected":true,"reportCode":"statement"},{"isSelected":true,"reportCode":"assessment"},{"isSelected":false,"reportCode":"ExecutiveOrder12372"},{"isSelected":true,"reportCode":"otherRequired"}]},"description":"Informal prep-application conference is recommended.  Technical assistance in preparing the application is available upon request."}</t>
  </si>
  <si>
    <t>{"description":"Initial applications must contain the information specified in 25 CFR, Part 900, Subpart C, \"Contract Proposal Contents.\" Completed applications should be submitted to the local BIA agency office listed in Appendix IV of the Catalog."}</t>
  </si>
  <si>
    <t>The award is approved by the Director, Office of Facilities, Environmental and Cultural Resources, Indian Affairs.</t>
  </si>
  <si>
    <t>An unsuccessful applicant may request an informal conference with the deciding official or may appeal the denial of the application directly to the Interior Board of Indian Appeals, or may bring suit in U.S. District Court.  Full appeal procedures are found in 25 CFR Part 900.</t>
  </si>
  <si>
    <t>For continuing, funded projects, awards may be renewed upon satisfactory performance by the contractor/grantee.  A notice of intent to renew should be submitted at least 90 days prior to the expiration of the current award.</t>
  </si>
  <si>
    <t>{"awarded":"other","description":"Awards are made on an annual basis and the funds remain available until expended by the contractor/grantee.  ","awardedDescription":"Payments may be made in advance or by way of reimbursement.  The timing of payments will be negotiated with the grantee."}</t>
  </si>
  <si>
    <t>[{"code":"program","isSelected":true,"description":"The timing and nature of program accomplishment data will be negotiated with the contractor or grantee.\r\n"},{"code":"cash","isSelected":false},{"code":"progress","isSelected":false},{"code":"expenditure","isSelected":true,"description":"Federal Financial Reports, SF 425, are required."},{"code":"performanceMonitoring","isSelected":false}]</t>
  </si>
  <si>
    <t>{"isApplicable":true,"description":"For awards made under this program, grantees/contractors are responsible for obtaining audits.  "}</t>
  </si>
  <si>
    <t>Range is $5,000 to $250,000; Average $25,000.</t>
  </si>
  <si>
    <t>36 CFR 800 and 40 CFR 1500-1508.</t>
  </si>
  <si>
    <t>Proposals must provide the Bureau of Indian Affairs or the tribes with assistance on a current compliance issue; work must be consistent with conservation of trust resources; and applicant must have the experience and qualifications necessary to complete the technical aspects of the work.</t>
  </si>
  <si>
    <t>https://beta.sam.gov/fal/9bb41744a5d34a7fbe3acff8f4f0f4ad/view</t>
  </si>
  <si>
    <t xml:space="preserve">Indian School Equalization </t>
  </si>
  <si>
    <t>(ISEP)</t>
  </si>
  <si>
    <t>{"list":[{"act":{"description":"Indian Self-Determination and Education Assistance Act, Public Law 93-638, as amended, 25 U.S.C. 450 et seq.; Indian Education Amendments of 1978, Public Law 95-561, 25 U.S.C. 2001 et seq.; Tribally Controlled Schools Act, 25 U.S.C. 2501 et seq.\r\n"},"authorizationTypes":{"USC":false,"act":true,"statute":false,"publicLaw":false,"executiveOrder":false}}]}</t>
  </si>
  <si>
    <t>To provide funding for primary and secondary education.</t>
  </si>
  <si>
    <t>Federally Recognized Indian Tribes or tribal organizations currently served by a Bureau of Indian Education funded school.</t>
  </si>
  <si>
    <t>Children between the ages of 5 and 21 who are a member of or are at least a one-fourth degree Indian blood descendant of a member of an Indian tribe which is eligible for the special programs and services provided by the United States through the Bureau of Indian Affairs to Indians because of their status as Indians.</t>
  </si>
  <si>
    <t>{"description":"Written evidence of approval of the application by the tribal governing body of the students served by or to be served by the school.  \"Tribal governing body\" means the tribal governing body or tribal governing bodies that represent at least 90 percent of the students served by such school.","isApplicable":true}</t>
  </si>
  <si>
    <t>{"environmentalImpact":{"reports":[{"isSelected":false,"reportCode":"statement"},{"isSelected":false,"reportCode":"assessment"},{"isSelected":false,"reportCode":"ExecutiveOrder12372"},{"isSelected":true,"reportCode":"otherRequired"}]},"description":"An applicant should consult the BIE Education Line Officer who will provide technical assistance. "}</t>
  </si>
  <si>
    <t>{"description":"To become a contract school, applications should be developed in accordance with 25 CFR Part 900.  To become a grant school, applications should be developed in accordance with 25 USC 2501 et. seq."}</t>
  </si>
  <si>
    <t xml:space="preserve">The BIE Education Line Officer will ensure the application is complete and forward the application to the Director, Bureau of Indian Education, with a recommendation for approval or disapproval. </t>
  </si>
  <si>
    <t>{"flag":"yes","description":"Schools must submit their applications and a copy of the tribe's approval of the application by March 1. Evidence that all administrative systems are in place such as accounting, personnel and property must be submitted by July 1. ","list":[{"start":"2015-07-01"}]}</t>
  </si>
  <si>
    <t xml:space="preserve">Applications for contract schools will be processed within 90 days; applications for grant schools will be processed within 180 days after the date the application is submitted to the Education line Officer. </t>
  </si>
  <si>
    <t>An unsuccessful applicant may request an informal conference with the deciding official, or may appeal the denial of the application to the Interior Board of Indian Appeals, or may bring suit in U.S. District Court.  Full appeal procedures are found in 25 CFR, Part 900.</t>
  </si>
  <si>
    <t>Awards are made annually and are renewed automatically based on satisfactory performance by the grantee.</t>
  </si>
  <si>
    <t>{"types":{"moe":false,"formula":true,"matching":false},"formula":{"title":"25","chapter":"39","part":"","subPart":"","publicLaw":"","description":"25"},"matching":{"description":""},"moe":{"description":""}}</t>
  </si>
  <si>
    <t>{"awarded":"lump","description":"Funds may be paid in advance, are awarded annually on an indefinite basis based on performance, and remain with the Self Determination contractor or grantee until spent.  Funds are added to the recipient school's Public Law 100-297 Grant or Public Law 93-638 Contract on July 1 and December 1."}</t>
  </si>
  <si>
    <t>[{"code":"program","isSelected":true,"description":"Annual Narrative Report and a program evaluation by an impartial third party such as an accrediting agency."},{"code":"cash","isSelected":false,"description":""},{"code":"progress","isSelected":false,"description":""},{"code":"expenditure","isSelected":true,"description":"Federal Financial Report, SF 425 is required."},{"code":"performanceMonitoring","isSelected":false,"description":""}]</t>
  </si>
  <si>
    <t>(Direct Payments for Specified Use) FY 17 FY 16 est $391,857,000.00; FY 18 - FY 16 est. $391,857,000/$240,908,000</t>
  </si>
  <si>
    <t xml:space="preserve">The FY 2014 range was $161,000  to $8,930,300. The average was $2,007,600 per grant school. </t>
  </si>
  <si>
    <t>{"list":[{"fiscalYear":2016,"description":"No Current Data Available Fiscal.  No Information Available."},{"fiscalYear":2018,"description":"No Information Available."},{"fiscalYear":2017,"description":"No Information Available."}],"isApplicable":true}</t>
  </si>
  <si>
    <t>25 CFR 39; 25 CFR 45; 25 CFR 900.</t>
  </si>
  <si>
    <t>{"flag":"appendix","description":"See BIE Education Line Officers' addresses in Appendix IV of the Catalog."}</t>
  </si>
  <si>
    <t>Joe HerrinHeadquarters Office: Office of Indian Education Programs, Bureau of Indian Affairs, MS-4657 MIB, 1849 C Street, N.W., Washington, DC 20240 Email:&lt; a href='mailto:joe.herrin@bie.edu'&gt;joe.herrin@bie.edu&lt;/a&gt;Phone: (202) 208-7658;</t>
  </si>
  <si>
    <t xml:space="preserve">15.043 Indian Child and Family Education; 15.044 Indian Schools Student Transportation; </t>
  </si>
  <si>
    <t>Fiscal Year2016: No Current Data Available Fiscal. No Information Available.Fiscal Year2017: No Information Available.Fiscal Year2018: No Information Available.</t>
  </si>
  <si>
    <t>Applicants meeting eligibility requirements are funded.</t>
  </si>
  <si>
    <t>https://beta.sam.gov/fal/3a03fb718f1746cf94c52b6a7113e813/view</t>
  </si>
  <si>
    <t>Indian Child and Family Education</t>
  </si>
  <si>
    <t>(FACE)</t>
  </si>
  <si>
    <t>{"list":[{"act":{"description":"Indian Education Amendments of 1978, Public Law 95-561, 25 U.S.C. 2001 et seq.\r\n"},"authorizationTypes":{"USC":false,"act":true,"statute":false,"publicLaw":false,"executiveOrder":false}}]}</t>
  </si>
  <si>
    <t>The Family And Child Education (FACE) program is designed to serve families with children from prenatal to age 5 in home and center-based settings.  Families may receive services in one or both settings.  FACE provides early childhood for all children from birth - to age five and adult education for their parents through family literacy, parental involvement, increasing school readiness, high school graduation rates among Indian parents, and encouraging life-long learning.</t>
  </si>
  <si>
    <t>PROJECT GRANTS;TRAINING</t>
  </si>
  <si>
    <t xml:space="preserve">Federally Recognized Indian Tribal Governments and tribal organizations authorized by Indian tribal governments on reservations with Bureau of Indian Education funded elementary schools may apply to administer the program. </t>
  </si>
  <si>
    <t>Parents and their Indian children under 5 years of age who live on a reservation with a Bureau-funded school.</t>
  </si>
  <si>
    <t>{"description":"The initial application must include the SF 424 and SF 424B, and may be accompanied by a resolution of the tribal governing body of the Tribe of the children served by or to be served by the organization. No documentation is required of the parents or children.","isApplicable":true}</t>
  </si>
  <si>
    <t>{"description":"The Tribe should contact the BIE Education Line Officer."}</t>
  </si>
  <si>
    <t>Once an application is received, the Coordinator of the FACE program appoints a panel of readers from such organizations as the National Center for Family Literacy, the Parents as Teachers, Research Training Associates and BIE staff who are familiar with early childhood development.  The panel reads, rates and ranks the applications. The coordinator then recommends to the Director, Office of Indian Education, those applications for approval.</t>
  </si>
  <si>
    <t>{"flag":"yes","description":"Applications should be submitted no later than June 1 of the year in which the applicant wishes to begin the program.","list":[{"start":"2011-06-01"}]}</t>
  </si>
  <si>
    <t>Applications by Tribal governments to administer the program will be processed within 90 days.</t>
  </si>
  <si>
    <t xml:space="preserve">Tribal Governments wishing to appeal should write to the Director, Bureau of Indian Education. Appeals beyond this level are covered by 25 CFR Part 2. </t>
  </si>
  <si>
    <t>Awards to Tribal Governments to administer the program may be renewed every 3 years based upon satisfactory performance. A notice of intent to renew should be submitted yearly and a full application must be submitted every 3 years.</t>
  </si>
  <si>
    <t>{"awarded":"other","description":"Awards are made on an annual basis based on satisfactory performance, and the funds remain available until expended by the contractor or grantee.","awardedDescription":"Funds are added to the recipient school's Public Law 100-297 Grant or Public Law 93-638 Contract on July 1."}</t>
  </si>
  <si>
    <t>[{"code":"program","isSelected":true,"description":"Monthly progress reports, annual participation data, screening, work sampling, and other program data requested is required."},{"code":"cash","isSelected":false,"description":""},{"code":"progress","isSelected":false,"description":""},{"code":"expenditure","isSelected":true,"description":"Federal Financial Report, SF 425 is required."},{"code":"performanceMonitoring","isSelected":false,"description":""}]</t>
  </si>
  <si>
    <t xml:space="preserve">(Project Grants) FY 17 FY 18 FY 16 est $8,177,500.00; - (Appropriations/Project Grants) FY 16 est. $15,520,000/$8,177,500. </t>
  </si>
  <si>
    <t xml:space="preserve">Each site receives approximately $289,910. </t>
  </si>
  <si>
    <t>{"list":[{"fiscalYear":2016,"description":"No Current Data Available.  No Information Available."},{"fiscalYear":2018,"description":"No Information Available."},{"fiscalYear":2017,"description":"No Information Available."}],"isApplicable":true}</t>
  </si>
  <si>
    <t>A copy of the guidelines may be obtained by contacting the Education Line Officers.</t>
  </si>
  <si>
    <t>{"flag":"appendix","description":"See the BIE Education Line Officers' addresses in Appendix IV of the Catalog."}</t>
  </si>
  <si>
    <t>Jeffrey HamleyBureau of Indian Education, Division of Performance and Accountability, BIA Building 2, 1011 Indian School Road, N.W., 3rd Floor, Suite 332,  Albuquerque, NM 87104 Email:&lt; a href='mailto:Jeffrey.Hamley@bie.edu'&gt;Jeffrey.Hamley@bie.edu&lt;/a&gt;Phone: (505) 563-5260;</t>
  </si>
  <si>
    <t>Fiscal Year2018: No Information Available.Fiscal Year2016: No Current Data Available. No Information Available.Fiscal Year2017: No Information Available.</t>
  </si>
  <si>
    <t xml:space="preserve">Proposals are selected based on the review of the team appointed by the Coordinator. Final determination made by the Director, BIE, based on the Coordinator's recommendation. </t>
  </si>
  <si>
    <t>https://beta.sam.gov/fal/8c119d7987364346ab2c42b70a57a5f0/view</t>
  </si>
  <si>
    <t>Indian Schools Student Transportation</t>
  </si>
  <si>
    <t>(Student Transportation)</t>
  </si>
  <si>
    <t>{"list":[{"act":{"description":"Indian Self-Determination and Education Assistance Act, Public Law 93-638, as amended, 25 U.S.C. 450 et seq.; Indian Education Amendments of 1978, Public Law 95-561, 25 U.S.C. 2001 et seq.; Tribally Controlled Schools Act, 25 U.S.C. 2501 et seq."},"authorizationTypes":{"USC":false,"act":true,"statute":false,"publicLaw":false,"executiveOrder":false}}]}</t>
  </si>
  <si>
    <t xml:space="preserve">To provide funds to each Bureau of Indian Education (BIE) funded school for the round trip transportation of students between home and the school site. </t>
  </si>
  <si>
    <t>Federally Recognized Indian Tribes or tribal organizations currently served by a BIE-funded school.</t>
  </si>
  <si>
    <t>Children between the ages of 5 and 21 who are members of or are at least a one-fourth degree Indian blood descendant of a member of an Indian tribe which is eligible for the special programs and services provided by the United States through the Bureau of Indian Affairs to Indians because of their status as Indians.</t>
  </si>
  <si>
    <t>{"environmentalImpact":{"reports":[{"isSelected":false,"reportCode":"statement"},{"isSelected":false,"reportCode":"assessment"},{"isSelected":false,"reportCode":"ExecutiveOrder12372"},{"isSelected":true,"reportCode":"otherRequired"}]},"description":"An applicant should consult the Education Line Officer who will provide technical assistance."}</t>
  </si>
  <si>
    <t>{"description":"To become a contract school, applications should be developed in accordance with 25 CFR Part 900.  To become a grant school, applications should be developed in accordance with 25 USC 2501 et seq."}</t>
  </si>
  <si>
    <t xml:space="preserve">The Education Line Officer will ensure the application is complete and forward the application to the Director, Bureau of Indian Education, with a recommendation for approval/disapproval. </t>
  </si>
  <si>
    <t>{"flag":"yes","description":"Schools must submit their applications and a copy of the tribe's approval of the application by March 1.  Evidence that all administrative systems are in place such as accounting, personnel and property must be submitted by July 1.","list":[{"start":"2013-07-01"}]}</t>
  </si>
  <si>
    <t>Applications for contract schools will be processed within 90 days; applications for grant schools will be processed within 180 days after the date the application is submitted to the BIE Education Line Officer.</t>
  </si>
  <si>
    <t>{"types":{"moe":false,"formula":false,"matching":true},"formula":{"title":"","chapter":"","part":"","subPart":"","publicLaw":"","description":""},"matching":{"requirementFlag":"voluntary","percent":"0","description":"Funds are allocated in accordance with 25 CFR 39 Subpart G.  The Director, Bureau of Indian Education will review transportation allotment factors each year and make changes in factors based on changes in transportation costs."},"moe":{"description":""}}</t>
  </si>
  <si>
    <t>{"awarded":"other","description":"Awards are made on an annual basis and the funds remain available until expended by the contractor/grantee.  Funds are added to the recipient school's Public Law 100-297 Grant or Public Law 93-638 Contract on July 1 and December 1.","awardedDescription":"Payments are made in advance or by way of reimbursement."}</t>
  </si>
  <si>
    <t>[{"code":"program","isSelected":true,"description":"A narrative report and a program evaluation by an impartial third party such as an accrediting agency."},{"code":"cash","isSelected":false,"description":""},{"code":"progress","isSelected":false,"description":""},{"code":"expenditure","isSelected":true,"description":"Federal Financial Report, SF 425 is required."},{"code":"performanceMonitoring","isSelected":false,"description":""}]</t>
  </si>
  <si>
    <t>(Direct Payments for Specified Use) FY 18 FY 16 est $53,145,000.00; FY 17</t>
  </si>
  <si>
    <t xml:space="preserve">Range is $2,870 to $1,630,820; Average $328,061. </t>
  </si>
  <si>
    <t>{"flag":"appendix","description":"See Education Line Officers' addresses in Catalog Appendix IV."}</t>
  </si>
  <si>
    <t>Joe Herrin1849 C Street, N.W._x000D_
Bureau of Indian Education, MS 4657 MIB, Washington, DC 20240 Email:&lt; a href='mailto:joe.herrin@bie.edu'&gt;joe.herrin@bie.edu&lt;/a&gt;Phone: (202)208-7658;</t>
  </si>
  <si>
    <t xml:space="preserve">15.042 Indian School Equalization ; 15.043 Indian Child and Family Education; </t>
  </si>
  <si>
    <t>Fiscal Year2017: No Information Available.Fiscal Year2018: No Information Available.Fiscal Year2016: No Current Data Available. No Information Available.</t>
  </si>
  <si>
    <t>https://beta.sam.gov/fal/12d00098a2a846b99fb8ef53e866ad98/view</t>
  </si>
  <si>
    <t>Administrative Cost Grants for Indian Schools</t>
  </si>
  <si>
    <t>To provide grants to tribes and tribal organizations operating schools for the purpose of paying administrative and indirect costs.</t>
  </si>
  <si>
    <t>Federally Recognized Indian Tribal Governments or Tribal Organizations operating a Bureau of Indian Education funded school.</t>
  </si>
  <si>
    <t xml:space="preserve">Indian Tribal Governments or tribal organizations operating a Bureau funded elementary or secondary school under a Public Law 100.297 grant or Public Law 93-638 Self-determination Contract with the Bureau of Indian Education. _x000D_
</t>
  </si>
  <si>
    <t>{"description":"Approved status as a Public Law 100-297 Grant or a Public Law 93-638 Self Determination Contract School.","isApplicable":true}</t>
  </si>
  <si>
    <t>{"description":"No separate application is required.  The additional allocation will be calculated by the Bureau of Indian Education and added to the underlying award."}</t>
  </si>
  <si>
    <t>The headquarters office calculates the amount of the award and the grantee is notified by the BIE Education Line Officer.</t>
  </si>
  <si>
    <t>An applicant who disputes the amount of the award may request an informal conference with the deciding official, or may appeal the denial of the application to the Interior Board of Indian Appeals, or may bring suit in U.S. District Court.  Full appeal procedures are found in 25 CFR Part 900.</t>
  </si>
  <si>
    <t>Awards are renewed automatically based on satisfactory performance by the grantee.</t>
  </si>
  <si>
    <t>{"types":{"moe":false,"formula":true,"matching":false},"formula":{"title":"","chapter":"","part":"","subPart":"","publicLaw":"25 U.S.C. 2008(a).","description":""},"matching":{"description":""},"moe":{"description":""}}</t>
  </si>
  <si>
    <t>{"awarded":"other","description":"Awards are made available on July 1 and December 1 each year and remain available without fiscal year limitation until expended by the contractor/grantee.","awardedDescription":"Information not available."}</t>
  </si>
  <si>
    <t>[{"code":"program","isSelected":true,"description":"Narrative Report and a program evaluation by an impartial third party such as an accrediting agency.\r\n"},{"code":"cash","isSelected":false,"description":""},{"code":"progress","isSelected":false,"description":""},{"code":"expenditure","isSelected":true,"description":"Federal Financial Report, SF 425 is required."},{"code":"performanceMonitoring","isSelected":false,"description":""}]</t>
  </si>
  <si>
    <t>(Project Grants) FY 17 FY 16 est $75,335,000.00; FY 18</t>
  </si>
  <si>
    <t>Range is $127,600 to $1,166,200; Average $405,967.</t>
  </si>
  <si>
    <t>Joe HerrinHeadquarters Office: Office of Indian Education Programs, Bureau of Indian Affairs, MS-3609 MIB, 1849 C Street, N.W., Washington, DC 20240 Email:&lt; a href='mailto:joe.herrin@bie.edu'&gt;joe.herrin@bie.edu&lt;/a&gt;Phone: (202)208-7658;</t>
  </si>
  <si>
    <t xml:space="preserve">15.042 Indian School Equalization ; </t>
  </si>
  <si>
    <t>Fiscal Year2018: No Information Available.Fiscal Year2017: No Information Available.Fiscal Year2016: No Current Data Available. No Information Available.</t>
  </si>
  <si>
    <t>https://beta.sam.gov/fal/d826b9a89ed443b7974850fac771b2b4/view</t>
  </si>
  <si>
    <t>Indian Education Facilities, Operations, and Maintenance</t>
  </si>
  <si>
    <t>{"list":[{"act":{"description":"Indian Self-Determination and Education Assistance Act, Public Law 93-638, as amended, 25 U.S.C. 450 et seq., Public Law 103-413, Title II Tribal Self-Governance Act, Indian Education Amendments of 1978, Public Law 95-561, 25 U.S.C. 2001; Tribally Controlled Schools Act, Public Law 100-297, and 25 U.S.C. 2501.\r\n"},"authorizationTypes":{"USC":false,"act":true,"statute":false,"publicLaw":false,"executiveOrder":false}}]}</t>
  </si>
  <si>
    <t>To provide funds to BIE funded elementary schools, secondary schools and peripheral dormitories for facilities operations and maintenance.</t>
  </si>
  <si>
    <t xml:space="preserve">Federally Recognized Indian Tribal Governments or tribal organizations currently served by a Bureau of Indian Education (BIE) funded elementary school, secondary school or peripheral dormitory. </t>
  </si>
  <si>
    <t>Federally Recognized Indian Tribal Governments and occupants and visitors of BIE funded elementary or secondary schools or peripheral dormitories.</t>
  </si>
  <si>
    <t>{"description":"Initial application must be accompanied by a resolution of the governing body of the Indian tribe. If the school serves students from multiple tribes, resolutions from tribal governing bodies representing at least 90 percent of the students are required.","isApplicable":true}</t>
  </si>
  <si>
    <t>{"description":"Initial applications for status as a contract school must contain the information specified in 25 CFR, Part 900, Subpart C, \"Contract Proposal Contents.\"  Initial applications for status as a grant school should be developed in accordance with 25 U.S.C. 2501 et seq."}</t>
  </si>
  <si>
    <t>Applications should be submitted to the BIE Education Line Officer (ELO) who will ensure that the application is complete.  The application is forwarded by the ELO to the Director, Office of Indian Education Programs, with a recommendation for approval or disapproval.  The dollar value of the awards is based upon school age and condition, size, utilities costs, and other pertinent factors.</t>
  </si>
  <si>
    <t>Applications will be processed within 90 to 180 days.</t>
  </si>
  <si>
    <t>Awards may be renewed indefinitely upon satisfactory performance by the contractor/grantee and continued use of the facilities. A notice of intent to renew should be submitted at least 90 days prior to the expiration of the current award.  The amount of the award may be adjusted based on appropriations and need.</t>
  </si>
  <si>
    <t>{"awarded":"other","description":"Awards are made on an annual basis and the funds remain available until expended by the contractor/grantee.  Payments may be made in advance or by way of reimbursement.  The timing of the payments will be negotiated with the Indian tribe.","awardedDescription":"Information not available."}</t>
  </si>
  <si>
    <t>[{"code":"program","isSelected":true,"description":"Program accomplishment reporting requirements will be negotiated with the contractor/grantee.\r\n"},{"code":"cash","isSelected":false,"description":""},{"code":"progress","isSelected":false,"description":""},{"code":"expenditure","isSelected":true,"description":"Federal Financial Report, SF 425 is required."},{"code":"performanceMonitoring","isSelected":false,"description":""}]</t>
  </si>
  <si>
    <t xml:space="preserve">(Direct Payments for Specified Use) FY 18 FY 16 est $124,985,000.00; FY 17 - Direct Payments for Specified Use -  Appropiation/Grant) FY 16 est. $124,985,000/S74,991,000_x000D_
FY 2014 Operations $55,668,000/;32,856,345 Maintenance $48,396,000/26,272,194; FY 2015 est. Operations $55,865,000/33,591,000;Maintenance $48,591,000/29,754,000; FY 2016 est. Operations $66.098.000/$39,659,000;Maintenance $58,887,000/$35,332,000_x000D_
</t>
  </si>
  <si>
    <t>Range and Average of Financial Assistance (123): FY 2014 Range was $58,374 to $2,385,121; Average $533,888. Federally Recognized Indian Tribal Governments or tribal organizations currently served by a Bureau of Indian Education (BIE) funded elementary school, secondary school or peripheral dormitory.</t>
  </si>
  <si>
    <t>{"list":[{"fiscalYear":2018,"description":"No Information Available."},{"fiscalYear":2017,"description":"No Information Available."},{"fiscalYear":2016,"description":"No Current Data Available. No Information Available."}],"isApplicable":true}</t>
  </si>
  <si>
    <t>{"flag":"appendix","description":"Applications may be filed with the local BIE Education Line Office as listed in Appendix IV of the Catalog."}</t>
  </si>
  <si>
    <t>Joe Herrin1849 C Street, NW,_x000D_
MS-4657 MIB, Washington, DC 20240 Email:&lt; a href='mailto:joe.herrin@bie.gov'&gt;joe.herrin@bie.gov&lt;/a&gt;Phone: (202) 208-7658;</t>
  </si>
  <si>
    <t>All applicants meeting the requirements of 25 CFR Part 900 or the requirements of the Tribally Controlled Schools Act will be selected if they are currently served by a BIE-funded school.</t>
  </si>
  <si>
    <t>https://beta.sam.gov/fal/c087741e50a94733a5e807eb757b74b6/view</t>
  </si>
  <si>
    <t>Bureau of Indian Affairs Facilities Operations and Maintenance</t>
  </si>
  <si>
    <t>{"list":[{"act":{"description":"Indian Self-Determination and Education Assistance Act, Public Law 93-638, as amended, 25 U.S.C. 450"},"authorizationTypes":{"USC":false,"act":true,"statute":false,"publicLaw":false,"executiveOrder":false}}]}</t>
  </si>
  <si>
    <t>To provide funds for basic operating services to Bureau-owned or Bureau-operated non-education facilities and to maintain these facilities in a safe operating condition for the conduct of Bureau programs.</t>
  </si>
  <si>
    <t>Federally Recognized Indian Tribal Governments who have Bureau-owned or Bureau-operated facilities on their reservation.</t>
  </si>
  <si>
    <t>Federally Recognized Indian Tribal Governments and occupants and visitors of Bureau-owned or Bureau-operated facilities.</t>
  </si>
  <si>
    <t>{"environmentalImpact":{"reports":[{"isSelected":false,"reportCode":"statement"},{"isSelected":false,"reportCode":"assessment"},{"isSelected":false,"reportCode":"ExecutiveOrder12372"},{"isSelected":true,"reportCode":"otherRequired"}]},"description":"An informal conference with the Bureau of Indian Affairs agency representative is recommended. "}</t>
  </si>
  <si>
    <t>{"description":"Initial applications must contain the information specified in 25 CFR Part 900, Subpart C \"Contract Proposal Contents.\" Completed applications should be submitted to the local Bureau agency or regional office listed in Appendix IV of the Catalog."}</t>
  </si>
  <si>
    <t>The dollar value of the award depends upon the amount that would otherwise be spent for the program through direct services provided by the Bureau.  Operation and Maintenance is based upon age and condition, size, utilities costs, and other pertinent factors of the facility.</t>
  </si>
  <si>
    <t>Awards may be renewed indefinitely upon satisfactory performance by the contractor/grantee and continued use of the facilities. A notice of intent to renew should be submitted at least 90 days prior to the expiration of the current award. The amount of the award may be adjusted based on appropriations and need.</t>
  </si>
  <si>
    <t>{"awarded":"other","description":"Awards are made on an annual basis and the funds remain available until expended by the contractor/grantee. ","awardedDescription":"Payments may be made in advance or by way of reimbursement. The timing of the payments will be negotiated with the Indian tribe."}</t>
  </si>
  <si>
    <t>[{"code":"program","isSelected":true,"description":"Program accomplishment reporting requirements will be negotiated with the contractor/grantee.\r\n"},{"code":"cash","isSelected":false,"description":""},{"code":"progress","isSelected":false,"description":""},{"code":"expenditure","isSelected":true,"description":"The Federal Financial Report, SF 425 is required."},{"code":"performanceMonitoring","isSelected":false,"description":""}]</t>
  </si>
  <si>
    <t>Applicants meeting the requirements of 25 CFR Part 900 who have Bureau-owned or Bureau-operated facilities on their reservation.</t>
  </si>
  <si>
    <t>https://beta.sam.gov/fal/8b16e22b5bd64324a68ae8ce825edae6/view</t>
  </si>
  <si>
    <t>Endangered Species on Indian Lands</t>
  </si>
  <si>
    <t>{"list":[{"act":{"description":"Indian Self-Determination and Education Assistance Act, Public Law 93-638, as amended, 25 U.S.C. 450; Snyder Act of 1921, Public Law 67-85, 42 Stat. 208, 25 U.S.C. 13; Endangered Species Act, Public Law 93-205."},"authorizationTypes":{"USC":false,"act":true,"statute":false,"publicLaw":false,"executiveOrder":false}}]}</t>
  </si>
  <si>
    <t>To comply with the Endangered Species Act, the Northern Spotted Owl Recovery plan, and to implement the Endangered Species Recovery on Indian lands.</t>
  </si>
  <si>
    <t>DIRECT PAYMENTS FOR SPECIFIED USE;ADVISORY SERVICES AND COUNSELING;DISSEMINATION OF TECHNICAL INFORMATION</t>
  </si>
  <si>
    <t>Federally Recognized Indian Tribal Governments and Native American Organizations authorized by Indian tribal governments whose reservations are in areas inhabited by these specific endangered species.</t>
  </si>
  <si>
    <t>{"environmentalImpact":{"reports":[{"isSelected":false,"reportCode":"statement"},{"isSelected":false,"reportCode":"assessment"},{"isSelected":false,"reportCode":"ExecutiveOrder12372"},{"isSelected":true,"reportCode":"otherRequired"}]},"description":"Informal application conference is recommended. Technical assistance in preparing the application is available upon request. "}</t>
  </si>
  <si>
    <t>{"description":"Initial applications must contain the information specified in 25 CFR, Part 900, Subpart C, \"Contract Proposal Contents.\"  Completed applications should be submitted to the local BIA agency office listed in Appendix IV of the Catalog."}</t>
  </si>
  <si>
    <t>In most cases, the award can be approved at the agency level.  In some instances, the application will be forwarded to the Regional Director for approval.</t>
  </si>
  <si>
    <t>An unsuccessful applicant may request an informal conference with the deciding official.</t>
  </si>
  <si>
    <t>Financial assistance is in the form of nonrecurring awards appropriated for projects on a year-by-year basis.  They are not intended to provide perennial support for tribal programs.</t>
  </si>
  <si>
    <t>[{"code":"program","isSelected":true,"description":"The timing and nature of program accomplishment data will be negotiated with the contractor/grantee.\r\n"},{"code":"cash","isSelected":false,"description":""},{"code":"progress","isSelected":false,"description":""},{"code":"expenditure","isSelected":true,"description":"The Federal Financial Report, SF 425 is required."},{"code":"performanceMonitoring","isSelected":false,"description":""}]</t>
  </si>
  <si>
    <t>Financial records must be retained for three years from the date of submission of the single audit report.  Procurement records must be retained for three years from the date of final payment. Property records must be retained for three years from the date of disposition, replacement, or transfer.  Records pertaining to any litigation, audit exceptions, or claims must be retained until the dispute has been resolved.</t>
  </si>
  <si>
    <t>Range is $20,000 to $140,000; Average $50,000.</t>
  </si>
  <si>
    <t>25 CFR 900; 50 CFR Part 17  Endangered and Threatened Wildlife and Plants.</t>
  </si>
  <si>
    <t xml:space="preserve">15.034 Agriculture on Indian Lands; 15.035 Forestry on Indian Lands; </t>
  </si>
  <si>
    <t>Criteria such as the geographic extent of potential critical habitat and the amount of harvested acres (forest, range, agricultural, etc.) are considered, as well as the methodologies proposed and the capability of the applicant to successfully conduct the project.</t>
  </si>
  <si>
    <t>https://beta.sam.gov/fal/e816e657c78841c6a2be73283b87e4e7/view</t>
  </si>
  <si>
    <t>Litigation Support for Indian Rights</t>
  </si>
  <si>
    <t>{"list":[{"act":{"description":"Public Law 103-399; Indian Self-Determination and Education Assistance Act, Public Law 93-638, as amended, 25 U.S.C. 450; Public Law 97-394, 96 Stat. 1976, 28 U.S.C. 2415; Indian Claims Limitation Act of 1982; Public Law 98-250; Public Law 96-487, 94 Stat. 2371, 16 U.S.C. 3101; Alaska National Interest Lands Conservation Act; Public Law 92-203, 106 Stat. 2112-2125, 43 U.S.C. 1601; Alaska Native Claims Settlement Act; Indian Lands Open Dump Cleanup Act of 1994, 108 Stat. 4164."},"authorizationTypes":{"USC":false,"act":true,"statute":false,"publicLaw":false,"executiveOrder":false}}]}</t>
  </si>
  <si>
    <t>To establish or defend Indian property or treaty rights through judicial, administrative, or settlement actions.</t>
  </si>
  <si>
    <t>Federally Recognized Indian Tribal Governments and Native American Organizations authorized by these Tribes.</t>
  </si>
  <si>
    <t>Federally Recognized Indian Tribes and their members.</t>
  </si>
  <si>
    <t>{"environmentalImpact":{"reports":[{"isSelected":false,"reportCode":"statement"},{"isSelected":false,"reportCode":"assessment"},{"isSelected":false,"reportCode":"ExecutiveOrder12372"},{"isSelected":true,"reportCode":"otherRequired"}]},"description":"Informal preapplication conference is recommended. Technical assistance in preparing the application is available upon request."}</t>
  </si>
  <si>
    <t>Awards are approved at the Headquarters level.</t>
  </si>
  <si>
    <t>Applications must be submitted each year.</t>
  </si>
  <si>
    <t>{"awarded":"other","description":"Awards are made on an annual basis and the funds remain available until expended by the contractor/grantee for the purposes specified in the application. ","awardedDescription":"Payments may be made in advance or by way of reimbursement.  The timing of payments will be negotiated with the grantee."}</t>
  </si>
  <si>
    <t>[{"code":"program","isSelected":true,"description":"The timing and nature of program accomplishment data will be negotiated with the contractor/grantee."},{"code":"cash","isSelected":false,"description":""},{"code":"progress","isSelected":false,"description":""},{"code":"expenditure","isSelected":true,"description":"The Federal Financial Report, SF 425 is required. "},{"code":"performanceMonitoring","isSelected":false,"description":""}]</t>
  </si>
  <si>
    <t>Funding range and average is not available.  Approximately 30 funding requests are received on an annual basis; between 20 and 25 are funded each year.</t>
  </si>
  <si>
    <t xml:space="preserve">15.053 Attorney Fees Indian Rights; </t>
  </si>
  <si>
    <t>Selection of proposals is dependent on the type of assistance being requested and the availability of funds.  Cases for which assistance is requested must have progressed beyond Tribal courts to local, county, State, or Federal courts.</t>
  </si>
  <si>
    <t>https://beta.sam.gov/fal/3d28c42db1474275bc89aee5207c69df/view</t>
  </si>
  <si>
    <t>Attorney Fees Indian Rights</t>
  </si>
  <si>
    <t>{"list":[{"act":{"description":"Public Law 97-394, 96 Stat. 1976, 28 U.S.C. 2415; Indian Claims Limitation Act of 1982; Public Law 98-250; Public Law 96- 487, 94 Stat. 2371, 16 U.S.C. 3101; Alaska National Interest Lands Conservation Act; Public Law 92-203, 106 Stat. 2112-2125, 43 U.S.C. 1601; Alaska Native Claims Settlement Act; Public Law 103-399; Indian Lands Open Dump Cleanup Act of 1994, 108 Stat. 4164."},"authorizationTypes":{"USC":false,"act":true,"statute":false,"publicLaw":false,"executiveOrder":false}}]}</t>
  </si>
  <si>
    <t>To assist Federally Recognized Tribes in protecting their treaty rights and other rights established through Executive Order or court action.</t>
  </si>
  <si>
    <t>{"description":"Initial applications must contain the information specified in 25 CFR 89.  Completed applications should be submitted to the local Bureau of Indian Affairs agency office listed in Appendix IV of the Catalog."}</t>
  </si>
  <si>
    <t>A new application is required each year.</t>
  </si>
  <si>
    <t>{"awarded":"other","description":"Awards are made on an annual basis and the funds remain available until expended for the legal services specified in the contractor/grantee application. ","awardedDescription":"Payments are made as billings are received. The timing of payments will be negotiated with the grantee."}</t>
  </si>
  <si>
    <t>[{"code":"program","isSelected":false,"description":""},{"code":"cash","isSelected":false,"description":""},{"code":"progress","isSelected":false,"description":""},{"code":"expenditure","isSelected":true,"description":"Reports are not required."},{"code":"performanceMonitoring","isSelected":false,"description":""}]</t>
  </si>
  <si>
    <t>Financial records must be retained by Tribes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  Records maintained by the attorneys are subject to provisions of the contract with the Tribe.</t>
  </si>
  <si>
    <t>Information not available.</t>
  </si>
  <si>
    <t>25 CFR 89.</t>
  </si>
  <si>
    <t xml:space="preserve">15.052 Litigation Support for Indian Rights; </t>
  </si>
  <si>
    <t>Cases must first have been turned down by the Department of Justice and the Department of the Interior Office of the Solicitor, and then can be submitted for review to the Attorney Review Committee for a recommendation to the Assistant Secretary for approval.</t>
  </si>
  <si>
    <t>https://beta.sam.gov/fal/3aa3fa5cdf07416e98f21bb5b2f9f3fd/view</t>
  </si>
  <si>
    <t xml:space="preserve">Navajo-Hopi Indian Settlement </t>
  </si>
  <si>
    <t>{"list":[{"act":{"description":"Public Law 93-531, 25 U.S.C. 640 et seq.; Navajo-Hopi Settlement Act; Public Law 102-180, 105 Stat. 1230; Indian Self-Determination and Education Assistance Act, Public Law 93-638, as amended, 25 U.S.C. 450."},"authorizationTypes":{"USC":false,"act":true,"statute":false,"publicLaw":false,"executiveOrder":false}}]}</t>
  </si>
  <si>
    <t>To implement those provisions of the Navajo-Hopi Settlement Act of 1974, as amended, which are assigned to the Department of the Interior; and to institute conservation practices and methods to restore the grazing potential of rangelands lying within the former Navajo/Hopi Joint Use Area.</t>
  </si>
  <si>
    <t>DIRECT PAYMENTS FOR SPECIFIED USE;PROVISION OF SPECIALIZED SERVICES</t>
  </si>
  <si>
    <t>Federally Recognized Indian Tribal Governments of the Navajo and Hopi Tribes and Native American Organizations authorized by either Tribe.</t>
  </si>
  <si>
    <t>Federally Recognized Indian Tribal Governments of the Navajo and Hopi Tribes and individual members of both Tribes.</t>
  </si>
  <si>
    <t>{"description":"Initial applications must contain the information specified in 25 CFR, Part 900, Subpart C, \"Contract Proposal Contents.\"  Completed applications should be submitted to the Hopi Agency or the Navajo or Western Regional Office of the Bureau of Indian Affairs at the address listed in Appendix IV of the Catalog."}</t>
  </si>
  <si>
    <t>Annual application required.</t>
  </si>
  <si>
    <t>{"awarded":"other","description":"Awards are made on an annual basis and the funds remain available until expended by the contractor/grantee.  Payments may be made in advance or by way of reimbursement.  The timing of payments will be negotiated with the grantee.","awardedDescription":"Contact the headquarters or regional office"}</t>
  </si>
  <si>
    <t>[{"code":"program","isSelected":true,"description":"The timing and nature of program accomplishment data will be negotiated with the contractor/grantee."},{"code":"cash","isSelected":false,"description":""},{"code":"progress","isSelected":false,"description":""},{"code":"expenditure","isSelected":true,"description":"The SF-425, Federal Financial Report is required."},{"code":"performanceMonitoring","isSelected":false,"description":""}]</t>
  </si>
  <si>
    <t>25 CFR 161, 166, and 168.</t>
  </si>
  <si>
    <t>{"flag":"appendix","description":"Applications may be filed with the Hopi Agency or the Navajo or Western Regional Office of the Bureau of Indian Affairs at the address listed in Appendix IV of the Catalog."}</t>
  </si>
  <si>
    <t>Proposals are selected on the basis of the need and urgency of the proposed work.</t>
  </si>
  <si>
    <t>https://beta.sam.gov/fal/0e31a085aa9649cca5b95acba353813f/view</t>
  </si>
  <si>
    <t>Indian Post Secondary Schools</t>
  </si>
  <si>
    <t>Haskell Indian Nations University (Haskell) and Southwestern_x000D_
Indian Polytechnic Institute (SIPI)</t>
  </si>
  <si>
    <t>{"list":[{"act":{"description":"Snyder Act of 1921 Public Law 67-85, 25 U.S.C. 13.\r\n"},"authorizationTypes":{"USC":false,"act":true,"statute":false,"publicLaw":false,"executiveOrder":false}}]}</t>
  </si>
  <si>
    <t>To provide postsecondary educational opportunities for American Indian Students.</t>
  </si>
  <si>
    <t>American Indians and Alaskan Natives.</t>
  </si>
  <si>
    <t>{"description":"Application must be accompanied by a verification of Tribal affiliation.","isApplicable":true}</t>
  </si>
  <si>
    <t>{"description":"Interested applicants may obtain a Standard Form 5-6621 from a local BIE Education Line Office or Tribal Government education office, or applicants may contact the schools directly."}</t>
  </si>
  <si>
    <t>Applications will be reviewed by the colleges' admissions committees.</t>
  </si>
  <si>
    <t>HINU:  Fall Semester - June 30; Spring Semester - November 15; Summer School - (if funds are available) - April 15.  SIPI:  Fall Trimester - September 1: Spring Trimester - December 29; Summer Trimester - May 5.  Students will be notified within 4 weeks of having submitted a completed application packet.</t>
  </si>
  <si>
    <t>HINU: Lodging full time:  $215 per semester for housing, student activities, and textbooks, $110 for students living off campus; SIPI: Lodging full-time: $280.00, Commuter full-time: $225.00, Commuter part-time: $150.00. All Fees are non-refundable. HINU and SIPI may periodically increase their fees.</t>
  </si>
  <si>
    <t>{"awarded":"other","description":"Awards are made on an annual basis and the funds remain available until expended by the recipient.  Financial assistance grants to individual students are based on each student's certified financial aid requirements as identified in the Department of Education's Student Financial Assistance programs.","awardedDescription":"Payments may be made in advance or by way of reimbursement.  The timing of the payments will be negotiated with the Indian tribe."}</t>
  </si>
  <si>
    <t>Applicants are to submit official transcript from high school or other institution attended or certificate of GED.</t>
  </si>
  <si>
    <t>(Training) FY 16 est $19,900,000.00; FY 17 FY 18</t>
  </si>
  <si>
    <t>Not identifiable.</t>
  </si>
  <si>
    <t>25 CFR Part 40; Haskell Indian Nations University Catalog; Southwestern Indian Polytechnic Institute Catalog.</t>
  </si>
  <si>
    <t>{"flag":"appendix","description":"Haskell Indian Nations University, 155 Indian Avenue, Lawrence, Kansas 66046 Phone: (785) 749-8454. \r\nSouthwestern Indian Polytechnic Institute, 9169 Coors Blvd, NW., Albuquerque, NM, 87120  (505)-346-2348\r\n"}</t>
  </si>
  <si>
    <t>Juanita Mendoza1849 C Street, N.W. _x000D_
Bureau of Indian Education, MS 4657-MIB, Washington, DC 20240 Email:&lt; a href='mailto:juanita.mendoza@bie.edu'&gt;juanita.mendoza@bie.edu&lt;/a&gt;Phone: (202)208-3559;</t>
  </si>
  <si>
    <t xml:space="preserve">15.027 Assistance to Tribally Controlled Community Colleges and Universities; 15.114 Indian Education Higher Education Grant ; 15.060 Indian Vocational Training United Tribes Technical College; </t>
  </si>
  <si>
    <t>To the extent that space is available, all applicants meeting the eligibility criteria and demonstrating the ability to benefit from post-secondary education will be accepted.</t>
  </si>
  <si>
    <t>https://beta.sam.gov/fal/30c7c678f84441c786d298e184bd933a/view</t>
  </si>
  <si>
    <t>Indian Graduate Student Scholarships</t>
  </si>
  <si>
    <t>(Special Higher Education Scholarships)</t>
  </si>
  <si>
    <t>{"list":[{"act":{"description":"Snyder Act of 1921, Public Law 67-85, 25 U.S.C. 13."},"authorizationTypes":{"USC":false,"act":true,"statute":false,"publicLaw":false,"executiveOrder":false}}]}</t>
  </si>
  <si>
    <t>To provide financial aid to eligible Indian students to enable them to obtain advanced degrees.</t>
  </si>
  <si>
    <t>Individual applicants must be Indian students who are members of Federally Recognized Indian Tribes, who have been admitted to a graduate program and have unmet financial need.</t>
  </si>
  <si>
    <t>Members of Federally Recognized Indian Tribes who are a member of or are at least one-fourth degree Indian blood descendant of a member of an Indian tribe which is eligible for the special programs and services provided by the United States through the Bureau of Indian Affairs to Indians because of their status as Indians.</t>
  </si>
  <si>
    <t>{"description":"Individual applicants must have proof of membership or one-fourth degree of Indian blood or descendant of a member of a Federally Recognized Indian Tribe.","isApplicable":true}</t>
  </si>
  <si>
    <t>{"environmentalImpact":{"reports":[{"isSelected":false,"reportCode":"statement"},{"isSelected":false,"reportCode":"assessment"},{"isSelected":false,"reportCode":"ExecutiveOrder12372"},{"isSelected":true,"reportCode":"otherRequired"}]},"description":"Applicants should contact the American Indian Graduate Center which administers the program on behalf of the Bureau. The 2014 AIGC award includes $1,443,000 for scholarships and $707,000 for financial assistance loans with a service pay back option. (The American Indian Law Center also receives $342,000 for pre-law courses.)."}</t>
  </si>
  <si>
    <t>{"description":"Application forms may be obtained from the local BIA agency or BIE Education Line Office listed in Appendix IV of the Catalog."}</t>
  </si>
  <si>
    <t>The applicant will be notified of the amount of the award by the financial aid office of the admitting university.</t>
  </si>
  <si>
    <t>20 to 30 days from the receipt of the application by the American Indian Graduate Center.</t>
  </si>
  <si>
    <t>Individuals must reapply annually.</t>
  </si>
  <si>
    <t>{"awarded":"lump","description":"Awards made are not to exceed one academic year."}</t>
  </si>
  <si>
    <t>[{"code":"program","isSelected":false},{"code":"cash","isSelected":false},{"code":"progress","isSelected":true,"description":"Successful applicants are required to show proof of satisfactory performance."},{"code":"expenditure","isSelected":false},{"code":"performanceMonitoring","isSelected":false}]</t>
  </si>
  <si>
    <t>(Project Grants) FY 16 est $2,992,000.00; FY 18 FY 17</t>
  </si>
  <si>
    <t xml:space="preserve">Range is $250 to $4,000; Average $3,947. </t>
  </si>
  <si>
    <t>{"list":[{"fiscalYear":2016,"description":"No Current Data Available. No Information Available."},{"fiscalYear":2018,"description":"No Information Available."},{"fiscalYear":2017,"description":"No Information Available."}],"isApplicable":true}</t>
  </si>
  <si>
    <t>25 CFR, Part 40.</t>
  </si>
  <si>
    <t>{"flag":"appendix","description":"Ms.Juanita Mendoza, Bureau of Indian Education, MS 4657-MIB, 1849 C Street, N.W., Washington, District of Columbia 20240 Email: juanita.mendoza@bie.edu Phone: (202) 208-3559. "}</t>
  </si>
  <si>
    <t>http://www.bie.edu/contact.htm</t>
  </si>
  <si>
    <t xml:space="preserve">15.026 Indian Adult Education; </t>
  </si>
  <si>
    <t>https://beta.sam.gov/fal/5e771fa83cb047429be3aee14c966296/view</t>
  </si>
  <si>
    <t>Indian Vocational Training United Tribes Technical College</t>
  </si>
  <si>
    <t>{"list":[{"act":{"description":"Snyder Act of 1921, Public Law 67-85, 42 Stat. 208, 25 U.S.C. 13; Indian Adult Vocational Training Act of 1956, Public Law 84-959, 70 Stat. 986, as amended; Public Law 88-230, 77 Stat. 471, 25 U.S.C. 309; Indian Self-Determination and Education Assistance Act, Public Law 93-638, as amended, 25 U.S.C. 450."},"authorizationTypes":{"USC":false,"act":true,"statute":false,"publicLaw":false,"executiveOrder":false}}]}</t>
  </si>
  <si>
    <t>To provide vocational training to individual American Indians through the United Tribes Technical College, located in Bismarck, North Dakota.</t>
  </si>
  <si>
    <t>DIRECT PAYMENTS WITH UNRESTRICTED USE;TRAINING</t>
  </si>
  <si>
    <t>Application to administer the program is limited to the United Tribes Technical College. Individual American Indian applicants must be a member of a Federally Recognized Indian Tribe, be in need of financial assistance, and reside on or near an Indian reservation under the jurisdiction of the Bureau of Indian Affairs.</t>
  </si>
  <si>
    <t>Individual American Indians who are members of a Federally Recognized Indian Tribe and reside on or near an Indian reservation under the jurisdiction of the Bureau of Indian Affairs. Complete information on beneficiary eligibility is found in 25 CFR, Parts 26 and 27.</t>
  </si>
  <si>
    <t>{"description":"Applicant must submit a certificate signed by a Bureau Agency Superintendent or an authorized Tribal representative that indicates the applicant is an enrolled member or registered with a Federally Recognized Indian Tribe.","isApplicable":true}</t>
  </si>
  <si>
    <t>{"description":"The application by the United Tribes Technical College to administer the program must contain the information specified in 25 CFR, Part 900, Subpart C, \"Contract Proposal Contents.\" The completed application should be submitted to the Bureau of Indian Affairs' Aberdeen Regional Office. Individual American Indian applicants should apply for program services using the application form designated by the College. Individual application forms may be obtained directly from the United Tribes Technical College or from Bureau of Indian Affairs Agency or Regional Offices listed in appendix IV of the Catalog."}</t>
  </si>
  <si>
    <t>Applications for individual subsistence benefits are approved by the designated United Tribes Technical College official.</t>
  </si>
  <si>
    <t>1 to 90 days.</t>
  </si>
  <si>
    <t>Disputes between the United Tribes Technical College and the Bureau of Indian Affairs may be appealed through an informal conference with the deciding official, may be appealed to the Interior Board of Indian Appeals, or may bring suit in U.S. District Court. Full appeal procedures are found in 25 CFR, Part 900. An appeal of a college official's decision must be made under the college's appeal procedures.</t>
  </si>
  <si>
    <t>Awards to the United Tribes Technical College to administer the program may be renewed indefinitely upon satisfactory performance by the college and the availability of appropriations. A notice of intent to renew should be submitted at least 90 days prior to the expiration of the current award. Renewals of grants to individual beneficiaries are granted based on evidence of satisfactory performance and the availability of funds.</t>
  </si>
  <si>
    <t>{"awarded":"other","description":"Awards to the United Tribes Technical College to administer the program are made on an annual basis and the funds remain available until expended by the college. Payments may be made in advance or by way of reimbursement. The timing of payments will be negotiated with the college. Grants to individual beneficiaries for subsistence are released monthly or quarterly, based upon individual needs.  Vocational and employment counseling are provided by the college. Funding is limited in duration to the length of the vocational program, which varies by area of study.","awardedDescription":"Contact the headquarters or regional office"}</t>
  </si>
  <si>
    <t>[{"code":"program","isSelected":true,"description":"The timing and nature of program accomplishment data will be negotiated with the College."},{"code":"cash","isSelected":false,"description":""},{"code":"progress","isSelected":false,"description":""},{"code":"expenditure","isSelected":true,"description":"The United Tribes Technical College must submit the Federal Financial Report, SF 425. "},{"code":"performanceMonitoring","isSelected":false,"description":""}]</t>
  </si>
  <si>
    <t>The United Tribes Technical College must retain financial records for three years from the date of submission of the single audit report. Procurement records must be retained for three years from the date of final payment.  Property records must be retained for three years from the date of disposition, replacement, or transfer. Records pertaining to any litigation audit exceptions or claims must be retained until the dispute has been resolved.</t>
  </si>
  <si>
    <t>(Training) FY 16 FY 17 FY 18</t>
  </si>
  <si>
    <t>Range is between $500 to $3,000; Average $2,500.</t>
  </si>
  <si>
    <t>25 CFR 26 and 25 CFR 27. For awards to United Tribes Technical College see also 25 CFR Part 900.</t>
  </si>
  <si>
    <t>{"flag":"appendix","description":"Applications may be obtained from the local Bureau of Indian Affairs agency office as listed in Appendix IV of the Catalog or with the United Tribes Technical College. For direct contact: United Tribes Technical College, 3315 University Dr., Bismarck, North Dakota 58504.  Contact: Vivian Gillette, Admissions. Telephone: (701) 255-3285, ext. 334."}</t>
  </si>
  <si>
    <t xml:space="preserve">15.114 Indian Education Higher Education Grant ; 15.108 Indian Employment Assistance; 15.061 Indian Job Placement United Sioux Tribes Development Corporation; </t>
  </si>
  <si>
    <t>Final determination to fund an application is based on the individual's eligibility and financial need and total dollars available to the College.</t>
  </si>
  <si>
    <t>https://beta.sam.gov/fal/278e9d5ca9d542ca8072420d0d86bd21/view</t>
  </si>
  <si>
    <t>Indian Job Placement United Sioux Tribes Development Corporation</t>
  </si>
  <si>
    <t>(United Sioux Tribes)</t>
  </si>
  <si>
    <t>{"list":[{"act":{"description":"Snyder Act of 1921, Public Law 67-85; 42 Stat. 208; 25 U.S.C. 13; Indian Adult Vocational Training Act of 1956; Public Law 84-959; 70 Stat. 986, as amended; Public Law 88-230; 77 Stat. 471; 25 U.S.C. 309; Indian Self-Determination and Education Assistance Act; Public Law 93-638; as amended; 25 U.S.C. 450.\r\n"},"authorizationTypes":{"USC":false,"act":true,"statute":false,"publicLaw":false,"executiveOrder":false}}]}</t>
  </si>
  <si>
    <t>To provide job development, counseling, social adjustment guidance, and referrals to job training programs and other assistance programs through the United Sioux Tribes Development Corporation, located in Pierre, South Dakota.</t>
  </si>
  <si>
    <t>DIRECT PAYMENTS WITH UNRESTRICTED USE;ADVISORY SERVICES AND COUNSELING</t>
  </si>
  <si>
    <t>Application to administer the program is limited to the United Sioux Tribes Development Corporation.  Individual American Indian applicants must be a member of a Federally Recognized Indian Tribe, be in need of financial assistance, and reside on or near an Indian reservation under the jurisdiction of the Bureau of Indian Affairs.</t>
  </si>
  <si>
    <t>Must be an American Indian member of a Federally Recognized Indian Tribe and reside on or near an Indian reservation under the jurisdiction of the Bureau of Indian Affairs. Complete information on beneficiary eligibility is found in 25 CFR, Parts 26 and 27.</t>
  </si>
  <si>
    <t>{"description":"Applicant must submit a certificate signed by a Bureau Agency Superintendent or an authorized Tribal representative that indicates the applicant is an enrolled member of a Federally Recognized Indian Tribe.","isApplicable":true}</t>
  </si>
  <si>
    <t>{"description":"The application by the United Sioux Tribes Development Corporation to administer the program must contain the information specified in 25 CFR, Part 900, Subpart C, \"Contract Proposal Contents.\"  The completed application should be submitted to the Bureau of Indian Affairs Aberdeen Regional office.  Individual American Indian applicant should apply for program services using the application form designated by the Corporation.  Individual application forms may be obtained directly from the Corporation."}</t>
  </si>
  <si>
    <t>Applications for individual benefits are approved by the designated United Sioux Tribes Development Corporation official.</t>
  </si>
  <si>
    <t>Disputes between the United Sioux Tribes Development Corporation and the Bureau of Indian Affairs may be appealed through an informal conference with the deciding official, may be appealed to the Interior Board of Indian Appeals, or the corporation may bring suit in U.S. District Court.  Full appeal procedures are found in 25 CFR, Part 900.  An appeal of the corporate official's decision must be made under the corporation's appeal procedures.</t>
  </si>
  <si>
    <t>Awards to the United Sioux Tribes Development Corporation to administer the program may be renewed indefinitely upon satisfactory performance by the corporation and the availability of appropriated funds.  A notice of intent to renew should be submitted at least 90 days prior to the expiration of the current award.  Individual renewals are based on the availability of funds, but the job placement service may not be used more than three times or more frequently than every two years.</t>
  </si>
  <si>
    <t>{"awarded":"other","description":"Awards to the United Sioux Tribes Development Corporation to administer the program are made on an annual basis and the funds remain available until expended. Payments may be made in advance or by reimbursement.  Payments to individual beneficiaries for subsistence, support services, uniforms, etc., are released as required by beneficiary, up to the amount of the award. Assistance for job placement is provided until the beneficiary receives their first full paycheck.","awardedDescription":"Contact the headquarters or regional office"}</t>
  </si>
  <si>
    <t>[{"code":"program","isSelected":true,"description":"The timing and nature of program accomplishment data will be negotiated with the Corporation."},{"code":"cash","isSelected":false,"description":""},{"code":"progress","isSelected":false,"description":""},{"code":"expenditure","isSelected":true,"description":"The United Sioux Tribes Development Corporation must submit financial status reports, SF 269A. "},{"code":"performanceMonitoring","isSelected":false,"description":""}]</t>
  </si>
  <si>
    <t>The United Sioux Tribes Development Corporation must retain financial records for three years from the date of submission of the single audit report.  Procurement records must be retained for three years from the date of final payment.  Property records must be retained for three years from the date of disposition, replacement, or transfer. Records pertaining to any litigation, audit exceptions or claims must be retained until the dispute has been resolved.</t>
  </si>
  <si>
    <t>(Direct Payments with Unrestricted Use) FY 18 FY 17 FY 16</t>
  </si>
  <si>
    <t>25 CFR 900, 25 CFR 26, and 25 CFR 27.</t>
  </si>
  <si>
    <t>{"flag":"appendix","description":"United Sioux Tribes Development Corporation, 1830 Lombardy Drive, Rapid City, South Dakota, 57701. Contact: Ken Lock; Telephone: (605) 226-7426."}</t>
  </si>
  <si>
    <t xml:space="preserve">15.108 Indian Employment Assistance; </t>
  </si>
  <si>
    <t>Applications are received for direct employment participants.  Final determination to fund an application is based on the individual's eligibility and financial need and total dollars available to the Corporation.</t>
  </si>
  <si>
    <t>https://beta.sam.gov/fal/5471956fed3c4a3e8a240b7d95daff5b/view</t>
  </si>
  <si>
    <t>Replacement and Repair of Indian Schools</t>
  </si>
  <si>
    <t>{"list":[{"act":{"description":"Indian Self-Determination and Education Assistance Act, Public Law 93-638, 25 U.S.C. 450 et seq., as amended, Title IV; Tribal Self-Governance Act of 1994, Public Law 103-413; Tribally Controlled Schools Act of 1988, as amended, Public Law 100-297, 25 U.S. C. 2501 et seq TCSA; American Recovery &amp; Reinvestment Act of 2009, Public Law 111-5 (ARRA)."},"authorizationTypes":{"USC":false,"act":true,"statute":false,"publicLaw":false,"executiveOrder":false}}]}</t>
  </si>
  <si>
    <t>Providing safe, functional, code-compliant, economical, and energy efficient education facilities for American Indian students attending Bureau of Indian Affairs owned or funded primary and secondary schools and/or residing in Bureau owned or funded dormitories.  Additional objectives for ARRA funded projects include having a demonstrated or potential ability to deliver programmatic results, optimizing economic activity and the number of jobs created or saved, achieving long-term public benefits from improved school infrastructure, fostering energy independence or improving educational quality.</t>
  </si>
  <si>
    <t>Federally Recognized Indian Tribal Governments and Tribal Organizations, including School Boards, who have a prioritized Replacement School Construction or Facilities Improvement and Repair, for which funds have been specifically approved through the appropriation process, or for which ARRA funds have been allocated.</t>
  </si>
  <si>
    <t>American Indian children attending Bureau owned or funded primary and secondary schools and/or American Indian children residing in Bureau owned or funded dormitories.</t>
  </si>
  <si>
    <t>{"description":"When an eligible project has been identified, the Tribe or Tribal Organization is invited to submit an initial application accompanied by a copy of the authorizing resolution from the Federal Recognized Indian Tribal Government to be served.  If a currently effective authorizing resolution covering the scope of a project has already been provided, a reference to that resolution is acceptable.","isApplicable":true}</t>
  </si>
  <si>
    <t>{"environmentalImpact":{"reports":[{"isSelected":true,"reportCode":"statement"},{"isSelected":true,"reportCode":"assessment"},{"isSelected":false,"reportCode":"ExecutiveOrder12372"},{"isSelected":true,"reportCode":"otherRequired"}]},"description":"Taking into account organizational risk ratings, the agency consults with the Tribe as to how it wishes the project to be managed.  An informal conference with the Bureau agency representatives is strongly recommended to determine the application and award procedures to be followed.  "}</t>
  </si>
  <si>
    <t>{"description":"For a Self-Determination Contract (or Grant), applications are filed in accordance with 25 CFR Part 900 \"Contracts under the Indian Self-Determination and Education Assistance Act;\" for a Financial Assistance Award applications are filled pursuant to 43 CFR Part 12, Subpart C \"Uniform Administrative Requirements for Grants and Cooperative Agreements to State and Local Governments,\" and the Tribally Controlled Schools Act of 1988, as amended, 25 U.S.C. 2501 et seq., as applicable."}</t>
  </si>
  <si>
    <t>Although eligible applicants do not compete for awards, an award to a particular entity is not mandatory because requirements related to the scope of the project work, project cost, and other compliance measurements must be agreed to before funding is provided to the recipient.  For non-ARRA funded projects, projects representing the greatest needs at schools and related facilities are prioritized as part of the process of obtaining Congressional appropriations of fund the projects.  Funds must be appropriated before any project awards can be made, and a change in priorities may require Congressional consultation and, for some projects above a certain dollar amount, Congressional approval of the reprogramming of funding to a different project.  For ARRA funded projects, a similar prioritization of projects representing greatest needs was implemented, resulting in the identification of projects eligible to receive ARRA funds, followed by communication with prospective recipients of the available ARRA funds for the identified projects.  For both ARRA funded and non-ARRA funded projects, the award of a self-determination contract is made in accordance with the procedures contained in 25 CFR Part 900 "Contracts under Indian Self-Determination and Education Assistance Act," and the award of a financial assistance grant amendment to the existing education grant from the Bureau of Indian Education to the Tribe or Tribal Organization is made in accordance with the Tribally Controlled Schools Act of 1988, as amended, 25 U.S.C. 2501 et seq.  The requirements in 43 CFR Part 12, Subpart C "Uniform Administrative Requirements for Grants and Cooperative Agreements to State and Local Governments" apply to financial assistance awards.  ARRA projects also are subject to additional requirements related to performance, funding, and compliance through implementation of ARRA in the areas of transparency and reporting, oversight, risk accountability, accelerated timeframes and other statutory objectives.  Projects are prioritized before the funds are appropriated.  Funds must be appropriated before the award can be made. The award is made in accordance with the procedures contained in 25 CFR Part 900 "Contracts under the Indian Self-Determination and Education Assistance Act,"  43 CFR Part 12, Subpart C "Uniform Administrative Requirements for Grants and Cooperative Agreements to State and Local Governments," or the Tribally Controlled Schools Act of 1988, as amended, 25 U.S.C. 2501 et seq., as applicable.</t>
  </si>
  <si>
    <t>Applications will be processed within 90 days for Self-Determination Contracts/Grants as provided under applicable procedures for other financial assistance awards.</t>
  </si>
  <si>
    <t>An unsuccessful applicant may request an informal conference with the deciding official.  Full appeal procedures are found in 25 CFR Part 900.</t>
  </si>
  <si>
    <t xml:space="preserve">For non-ARRA funded projects, depending upon the size and complexity of the overall construction, improvement or repair project it may take several increments of funding assistance to complete the entire projects; often an initial award is issued as a new contract/grant amendment with second and subsequent funding increments issued as renewals to existing contracts/grants.  ARRA funds are for one-time specific projects that must be started and completed expeditiously._x000D_
_x000D_
</t>
  </si>
  <si>
    <t>{"awarded":"other","description":"Funds remain available until expended in accordance with terms of the award.  No ARRA funding will be awarded after September 30, 2010.","awardedDescription":"Information not available."}</t>
  </si>
  <si>
    <t>[{"code":"program","isSelected":false,"description":""},{"code":"cash","isSelected":false,"description":""},{"code":"progress","isSelected":true,"description":"Narrative program progress reports are required for TCSA grants.  Program progress reporting requirements will be negotiated with the Self-Determination contracts/grantee.  ARRA funded projects have a separate set of online reporting requirements and data is entered by the recipient at FederalReporting.gov."},{"code":"expenditure","isSelected":true,"description":"Federal Financial Report, SF 425 is required for Public Law 93-638 Self Determination Contracts and SF-271,  Outlay Report and Request for Reimbursement for Construction Programs is required for Public Law 100-297 TCSA grants.  Both the SF 425 and SF 271 require interim and final reports."},{"code":"performanceMonitoring","isSelected":false,"description":""}]</t>
  </si>
  <si>
    <t>For all projects (ARRA and non-ARRA) financial records must be retained for 3 years from the date of submission of the Single Audit Report applicable to the project,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</si>
  <si>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14-2301-0-1-452;</t>
  </si>
  <si>
    <t>(Direct Payments for Specified Use) FY 18 FY 16 FY 17 - School Construction and Facility Repair</t>
  </si>
  <si>
    <t>The amount of financial assistance can range from approximately $6 million to $25 million depending on the size of the school, both grade level and student enrollment, the program requirements, and the location.  For the higher amounts, funding may be incremental over 2, 3, or even 5 years.  Because of the limited number of schools that have received funding in the last few years and the increasing costs for construction, there is no way to determine a true representative "average" of financial assistance.  Facilities Improvement and Repair: The amount of financial assistance can range significantly from a few thousand dollars to approximately $7 million.  There are several categories of projects that are included under Facilities Improvement and Repair, such as, Emergency, Roofing, Replacement/Repair, and Portable Classrooms.  The average amount of financial assistance can vary depending on the category.  An average amount is not calculable.</t>
  </si>
  <si>
    <t xml:space="preserve">25 CFR Part 900 "Contracts under the Indian Self-Determination and Education Assistance Act," 43 CFR Part 12, Subpart C "Uniform Administrative Requirements for Grants and Cooperative Agreements to State and Local Governments," or the Tribally Controlled Schools Act of 1988, as amended, 25 U.S.C. 2501 et seq., as applicable; OMB Circulars No. A-87, "Cost Principles for State, Local, and Indian Tribal Governments" relocated to 2 CFR Part 225, A-122, "Cost Principles for Non-Profit Organizations" relocated to 2 CFR Part 230, A-21, "Cost Principles for Educational Institutions" relocated to 2 CFR Part 220, as applicable; and Bureau of Indian Education Space Guidelines dated November 1, 2005, Bureau of Indian Affairs Design Handbook dated March 30, 2007, Bureau of Indian Affairs Design Guidelines dated May 22, 2009, Certificate of Occupancy requirements dated April 15, 2004, Bureau of Indian Affairs applicable codes, standards and policies (revision date September 11, 2009), and Federal Government and Departmental Environmental and Sustainable building requirements._x000D_
_x000D_
</t>
  </si>
  <si>
    <t>{"flag":"appendix","description":"Applications may be filed with the local Bureau of Indian Affairs agency or regional office as listed in Appendix IV."}</t>
  </si>
  <si>
    <t xml:space="preserve">Replacement School Construction: Funds are appropriated based on the "Education Facilities Replacement Construction Priority List" as published in the Federal Register on March 24, 2004. Criteria emphasize providing safe, functional, code-compliant, economical and energy-efficient facilities that meet applicable accreditation standards and space guidelines. Facilities Improvement and Repair: Criteria to evaluate projects emphasize eliminating critical health and safety-related deficiencies and reducing the substantial backlog of needed improvement and repairs.  Projects are prioritized on a Bureau-wide basis using a computerized formula that evaluates the seriousness of the deficiencies and the relative risks of those deficiencies to facility users.  To be considered it is essential that deficiencies and projects for a Bureau funded school or dormitory to be identified in the automated inventory of Bureau facilities.  In addition, there are limited funds provided under this program to address safety and health deficiencies on an immediate or interim basis as well as funds for emergency repairs under certain conditions, and for other purposes.  For more information on these other programs or on the priority ranking process for Replacement School Construction or Facilities Improvement and Repair projects, contact the Headquarters Office listed above._x000D_
</t>
  </si>
  <si>
    <t>https://beta.sam.gov/fal/f3d6c7a9b78549e6882476b31f62e481/view</t>
  </si>
  <si>
    <t>Improvement and Repair of Indian Detention Facilities</t>
  </si>
  <si>
    <t>{"list":[{"act":{"description":"Indian Self-Determination and Education Assistance Act, Public Law 93-638, 25 U.S.C. 450 et seq., as amended, Title IV; Tribal Self-Governance Act of 1994, Public Law 103-413.Tribally Controlled Schools Act of 1988, as amended, Public Law 100-297, 25 U.S. C. 2501 et seq TCSA; American Recovery &amp; Reinvestment Act of 2009, Public Law 111-5 (ARRA).\r\n"},"authorizationTypes":{"USC":false,"act":true,"statute":false,"publicLaw":false,"executiveOrder":false}}]}</t>
  </si>
  <si>
    <t>To provide safe, functional, code and standards compliant, economical, and energy-efficient adult and/or juvenile detention facilities.Additional objectives for ARRA-funded projects include having a demonstrated or potential ability to deliver programmatic results, optimizing economic activity and the number of jobs created or saved, achieving long-term public benefits from improved detention facilities, infrastructure, fostering energy independence.</t>
  </si>
  <si>
    <t>Federally Recognized Indian Tribal Governments or Tribal Organizations who have a prioritized Facilities Improvement and Repair and for which funds have been specifically approved through the appropriation process or for which ARRA funds have been allocated.</t>
  </si>
  <si>
    <t>Federally Recognized Indian Tribal Governments in Bureau owned or funded Law Enforcement/Detention Facilities.</t>
  </si>
  <si>
    <t>{"description":"For a Self-Determination Contract (or Grant), applications are filed in accordance with 25 CFR Part 900 “Contracts under the Indian Self-Determination and Education Assistance Act.”"}</t>
  </si>
  <si>
    <t>Although eligible applicants do not compete for awards, an award to a particular entity is not mandatory because requirements related to the scope of the project work, project cost, and other compliance measurements must be agreed to before funding is provided to the recipient.  For non-ARRA-funded projects, projects representing the greatest needs at detention and related facilities are prioritized as part of the process of obtaining Congressional appropriations to fund the projects.  Funds must be appropriated before any project awards can be made, and a change in priorities may require Congressional consultation and, for some projects above a certain dollar amount, Congressional approval of the reprogramming of funding to a different project.  For ARRA-funded projects, a similar prioritization of projects representing greatest needs was implemented, resulting in the identification of projects eligible to receive ARRA funds, followed by communication with prospective recipients of the availability of ARRA funds for the identified projects.  For both ARRA-funded and non-ARRA funded projects, the award of a self-determination contract is made in accordance with the procedures contained in 25 CFR Part 900 “Contracts under the Indian Self-Determination and Education Assistance Act.”  ARRA projects also are subject to additional requirements related to performance, funding, and compliance through implementation of ARRA in the areas of transparency and reporting, oversight, risk accountability, accelerated timeframes and other statutory objectives.</t>
  </si>
  <si>
    <t>Applications will be processed within 90 days for Self-Determination Contracts.</t>
  </si>
  <si>
    <t xml:space="preserve">For non-ARRA funded projects, depending upon the size and complexity of the overall construction, improvement or repair project it may take several increments of funding assistance to complete the entire projects; often an initial award is issued as a new contract with second and subsequent funding increments issued as renewals to existing contracts.  ARRA funds are for_x000D_
 one-time specific projects that must be started and completed expeditiously._x000D_
</t>
  </si>
  <si>
    <t>{"awarded":"other","description":"Funds remain available until expended in accordance with the terms of the award. No ARRA funding will be awarded after September 30, 2010.","awardedDescription":"Information not available."}</t>
  </si>
  <si>
    <t>[{"code":"program","isSelected":true,"description":"Program progress reporting requirements will be negotiated with the Self-Determination contractor/grantee. ARRA has a separate set of online reporting requirements and data is entered by the recipient at FederalReporting.gov."},{"code":"cash","isSelected":false,"description":""},{"code":"progress","isSelected":false,"description":""},{"code":"expenditure","isSelected":true,"description":"The SF-425, Federal Financial Report is required."},{"code":"performanceMonitoring","isSelected":false,"description":""}]</t>
  </si>
  <si>
    <t>14-2301-0-1-452;14-2302-0-0-452;14-2101-0-1-452;</t>
  </si>
  <si>
    <t>(Direct Payments for Specified Use) FY 18 FY 17 FY 16 - Facility Improvement and Repair</t>
  </si>
  <si>
    <t xml:space="preserve">Facilities Improvement and Repair:  The amount of financial assistance can range significantly from a few thousand dollars to approximately $3 million.  There are several categories of projects that are included under Facilities Improvement and Repair, such as, Emergency, Roofing and Environmental.  The average amount of financial assistance can vary depending on the category.  ARRA-funded projects range from less than $1.1 million to $1.6 Million.  _x000D_
_x000D_
</t>
  </si>
  <si>
    <t>25 CFR Part 900 “Contracts under the Indian Self-Determination and Education Assistance Act,” 43 CFR Part 12, Subpart C “Uniform Administrative Requirement for Grants and Cooperative Agreements to State and Local Governments,” OMB Circulars No. A-87, “Cost Principals for State, Local, and Indian Tribal Governments,” A-122, “Cost Principles for Non-Profit Organizations,” 2009Certificate of Occupancy requirements dated April 15, 2004, and Bureau of Indian Affairs applicable codes, standards and policies (revision date September 11, 2009), and Federal Government and Departmental Environmental and Sustainable building requirements.</t>
  </si>
  <si>
    <t>{"flag":"appendix","description":"Bureau of Indian Affairs agency or regional office as listed in Appendix IV."}</t>
  </si>
  <si>
    <t xml:space="preserve">16.596 Justice System Infrastructure Program for Indian Tribes; </t>
  </si>
  <si>
    <t xml:space="preserve">Criteria to evaluate projects emphasize eliminating critical health and safety related deficiencies and reducing the substantial backlog of needed improvement and repairs.  Projects are prioritized on a Bureau-wide basis using a computerized formula that evaluates the seriousness of the deficiencies and the relative risks of those deficiencies to facility users.  To be considered it is essential that the deficiencies and projects for a Bureau funded facility be identified in the automated inventory of Bureau facilities.  In addition there are limited funds provided under this program to address safety and health deficiencies on an immediate or interim basis as well as funds for emergency repairs under certain conditions, and for other purposes.  For more information on these other or Facilities Improvement and repair projects, contact the Headquarters Office listed above._x000D_
_x000D_
</t>
  </si>
  <si>
    <t>https://beta.sam.gov/fal/76cda01d58644893945b2aeeac76da1d/view</t>
  </si>
  <si>
    <t>Safety of Dams on Indian Lands</t>
  </si>
  <si>
    <t>{"list":[{"act":{"description":"Indian Self-Determination and Education Assistance Act, Public Law 93-638, as amended, 25 U.S.C. 450; Snyder Act of 1921, 25 U.S.C. 13, Public Law 67-85, 42 Stat. 208; Indian Dams Safety Act of 1994, Public Law 103-302, 108 Stat. 1560; Secretarial Order No. 3048."},"authorizationTypes":{"USC":false,"act":true,"statute":false,"publicLaw":false,"executiveOrder":false}}]}</t>
  </si>
  <si>
    <t>To improve the structural integrity of dams on Indian lands, including operations and maintenance of these dams.</t>
  </si>
  <si>
    <t>Federally Recognized Indian Tribal Governments and Native American Organizations authorized by Indian tribal governments to be benefited by the award.</t>
  </si>
  <si>
    <t>{"description":"The application must be accompanied by a resolution of the governing body of the Indian tribe.","isApplicable":true}</t>
  </si>
  <si>
    <t>{"description":"Initial applications must contain the information specified in 25 CFR Part 900, Subpart C, \"Contract Proposal Contents.\"  For the rehabilitation construction, applications must contain the information specified in 25 CFR Part 900, Subpart J, \"Construction.\"  An Indian tribe or tribal organization that wishes to secure a construction project should contact the appropriate local BIA agency office listed in Appendix IV of the Catalog."}</t>
  </si>
  <si>
    <t>In most cases, the award will be approved at the regional level with the approval of BIA Dam Safety Officer.</t>
  </si>
  <si>
    <t>Applications for construction projects will be processed within 90 days after receipt of the final proposal.</t>
  </si>
  <si>
    <t>An unsuccessful applicant may request an informal conference with the deciding official, or may appeal the denial of the application to the Interior Board of Indian Appeals, or may bring suit in U.S. District Court.  Full appeal procedures are found in 25 CFR, Part 900, Subpart L.</t>
  </si>
  <si>
    <t>Projects are generally multi-year agreements with no renewal.  Under extenuating circumstances, extensions may be granted.</t>
  </si>
  <si>
    <t>{"awarded":"other","description":"Contracts are for the duration of the project, often one to five years, and the funds remain available until expended by the contractor/grantee.  The timing of payments will be negotiated with the grantee.","awardedDescription":"Information not available."}</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</si>
  <si>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</si>
  <si>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Range is variable depending upon the scope of work.  Awards are commonly awarded for various phases of the safety program.  For example, conception design $100,000 to $300,000; final design $300,000 to $1,000,000; and construction repair $1,000,000 to $17,000,000.  For the non-construction portion, awards can be from $10,000 up to $250,000.</t>
  </si>
  <si>
    <t>25 CFR Part 900; and Department of the Interior Safety of Dams (SOD) Program.</t>
  </si>
  <si>
    <t>Jack ByersOffice of Trust Services, Division of Water and Power, Branch of Safety of Dams, Bureau of Indian Affairs, 13922 Denver West Pkwy, Lakewood, CO 80401 Email:&lt; a href='mailto:jack.byers@bia.gov'&gt;jack.byers@bia.gov&lt;/a&gt;Phone: (303) 231-5222.;</t>
  </si>
  <si>
    <t>The relative probability of dam failure (risk-of-failure) is determined from the technical factors used in the SEED report to determine placement on the Department of the Interior's Technical Priority Rating List.  This priority list is then used to prioritize budget requests for repair of the Bureau's most unsafe dams.  Approximately $22,000,000 of the funds for the Safety of Dams program are distributed in accordance with the Technical Priority Rating listing for Department of the Interior dams.</t>
  </si>
  <si>
    <t>https://beta.sam.gov/fal/16152751e8b3426ab80848561cdd1196/view</t>
  </si>
  <si>
    <t>Tribal Great Lakes Restoration Initiative</t>
  </si>
  <si>
    <t>Tribal GLRI</t>
  </si>
  <si>
    <t>{"list":[{"act":{"description":"Public Law 93-638, Indian Self-determination and Education Assistance Act, as amended; 25 US Code §450f, Self-determination contracts; 25 CFR Part 900, Contracts under the Indian Self-determination and Education Assistance Act"},"authorizationTypes":{"USC":false,"act":true,"statute":false,"publicLaw":false,"executiveOrder":false}}]}</t>
  </si>
  <si>
    <t>The BIA Tribal GLRI Program provides financial assistance to Great Lakes tribes to protect, enhance, and restore the Great Lakes.  Priority actions are to: identify, protect, conserve, manage, enhance, or restore species or habitat, as well as to build tribal capacity to manage natural resources within the Great Lakes Basin.</t>
  </si>
  <si>
    <t>Federally-recognized Indian Tribes and Native American Organizations authorized by Indian tribal governments</t>
  </si>
  <si>
    <t>{"environmentalImpact":{"reports":[{"isSelected":true,"reportCode":"statement"},{"isSelected":true,"reportCode":"assessment"},{"isSelected":false,"reportCode":"ExecutiveOrder12372"},{"isSelected":true,"reportCode":"otherRequired"}]},"description":"Pre-application coordination is program specific.  Technical assistance is available from the program to aid applicants in fulfilling pre-application requirements.  Coordinate with GLRI Biologist or the Midwest Regional Fish and Wildlife Biologist.  "}</t>
  </si>
  <si>
    <t>{"description":"Each year, a request for proposals will be announced to the Great Lakes tribes.  At a minimum, the applicant will submit a project proposal with a statement of work and budget to the BIA GLRI program manager.  Initial applications must contain the information specified in 25 CFR Part 900, Subpart C.  Completed applications should be submitted to the BIA GLRI biologist at the Great Lakes Agency Office. "}</t>
  </si>
  <si>
    <t>Program requirements are specified in the announcement of the request for proposals.  Applications are to be submitted to the BIA GLRI biologist at the Great Lakes Agency office.  Contact the Great Lakes Agency office or the BIA Midwest Regional Office, as appropriate.</t>
  </si>
  <si>
    <t>Financial assistance is in the form of non-recurring awards appropriated for projects on a year-by-year basis.  They are not intended to provide perennial support for tribal programs.</t>
  </si>
  <si>
    <t>{"awarded":"other","description":"Awards are made on an annual basis and the funds remain available until expended by the grantee.  The Great Lakes Restoration Initiative places restrictions on the time permitted to spend the funds awarded.  .","awardedDescription":"The Regional Office contact person can further explain the restrictions placed on the time period in which to fully expend the funds awarded under the project."}</t>
  </si>
  <si>
    <t>[{"code":"program","isSelected":false,"description":""},{"code":"cash","isSelected":false,"description":""},{"code":"progress","isSelected":true,"description":"The Great Lakes Restoration Initiative requires a semi-annual and an annual progress report."},{"code":"expenditure","isSelected":true,"description":"The Federal Financial Report, SF-425 is required."},{"code":"performanceMonitoring","isSelected":false,"description":""}]</t>
  </si>
  <si>
    <t>Financial records must be retained for three years from the date of submission of the single audit report. Procurement records must be retained for three years from the date of final payment. Property records must be retained for three years from the date of disposition, replacement, or transfer. Records pertaining to any litigation, audit exceptions, or claims must be retained until the dispute has been resolved.</t>
  </si>
  <si>
    <t>14-2100-0-1-999;</t>
  </si>
  <si>
    <t>(Project Grants (Discretionary)) FY 16 est $5,180,000.00; FY 17 FY 18</t>
  </si>
  <si>
    <t>Projects may range from $1,000 to $500,000, or greater.  Average over two years is $162,000.</t>
  </si>
  <si>
    <t>{"list":[{"fiscalYear":2016,"description":"No data available. No information Available."},{"fiscalYear":2018,"description":"No information Available."},{"fiscalYear":2017,"description":"No information Available."}],"isApplicable":true}</t>
  </si>
  <si>
    <t>{"flag":"appendix","description":"Great Lakes Agency contact: Jessica Koski, 916 W. Lakeshore Drive, Ashland, WI 54807, tel. no. (715) 682-4527 ext. 308, email jessica.koski@bia.gov\r\nMidwest Regional Office contact: Merben R. Cebrian, 5600 W. American Blvd, Suite 500, Bloomington, MN 55437, tel. no. (612) 725-4529, email merben.cebrian@bia.gov"}</t>
  </si>
  <si>
    <t>Merben R. Cebrian5600 W. American Blvd, Suite 500, Bloomington, MN 55437 Email:&lt; a href='mailto:merben.cebrian@bia.gov'&gt;merben.cebrian@bia.gov&lt;/a&gt;Phone: (612) 725-4529;</t>
  </si>
  <si>
    <t xml:space="preserve">15.662 Great Lakes Restoration; </t>
  </si>
  <si>
    <t>Fiscal Year2018: No information Available.Fiscal Year2017: No information Available.Fiscal Year2016: No data available. No information Available.</t>
  </si>
  <si>
    <t>Program criteria are specified in the announcements for the individual program request for proposals.</t>
  </si>
  <si>
    <t>https://beta.sam.gov/fal/26d312dc11a04212b34c4dd3ff8ee4df/view</t>
  </si>
  <si>
    <t xml:space="preserve">Strengthening Tribal Nations  </t>
  </si>
  <si>
    <t>{"list":[{"act":{"description":"Snyder Act, Public Law 67-85, 42 Stat. 208, 25 U.S.C. 13; Indian Self-Determination and Education Assistance Act, P.L. 93-638, as amended,  25 U.S.C. 450a-1; EO 13175, Consultation and Coordination with Indian Tribal Governments (Nov. 6, 2000)."},"authorizationTypes":{"USC":false,"act":true,"statute":false,"publicLaw":false,"executiveOrder":false}}]}</t>
  </si>
  <si>
    <t xml:space="preserve">To provide funding to advance nation-to-nation relationships, support Indian families and protect Indian country, support sustainable stewardship of trust resources, and advance Indian education.  </t>
  </si>
  <si>
    <t>COOPERATIVE AGREEMENTS (DISCRETIONARY GRANTS);ADVISORY SERVICES AND COUNSELING;DISSEMINATION OF TECHNICAL INFORMATION;TRAINING</t>
  </si>
  <si>
    <t xml:space="preserve">American Indians/Alaska Natives will be the ultimate beneficiaries of the funded projects either directly or indirectly depending upon the nature of the project. </t>
  </si>
  <si>
    <t>{"description":"Yes. Please refer to the program point of contact.","isApplicable":true}</t>
  </si>
  <si>
    <t xml:space="preserve">The program posting a funding opportunity to www.grants.gov, as appropriate, adheres to the award review, selection and award procedures described in its authorizing legislation.   </t>
  </si>
  <si>
    <t>Refer to the application guidelines attached to the funding opportunity posed, as appropriate, to www.grants.gov</t>
  </si>
  <si>
    <t>Agreements may be renewed for additional one-year terms upon written agreement by the parties.</t>
  </si>
  <si>
    <t>{"awarded":"quarterly","description":"The project period is limited to 5 years or less. Within the project period, a continuation application must be submitted annually on a noncompetitive basis for each year of support."}</t>
  </si>
  <si>
    <t>[{"code":"program","isSelected":true,"description":"Please refer to the program point of contact."},{"code":"cash","isSelected":false,"description":""},{"code":"progress","isSelected":true,"description":"Please refer to the program point of contact."},{"code":"expenditure","isSelected":true,"description":"Please refer to the program point of contact."},{"code":"performanceMonitoring","isSelected":true,"description":"Please refer to the program point of contact."}]</t>
  </si>
  <si>
    <t>DOI and the Comptroller General of the United States or any of their authorized representatives shall have the right of access to any books, documents, paper, or other records of the grantee, contractor, or subcontractor, which are pertinent to the DHHS grant, in order to make audits, examinations, excerpts and transcripts. In accordance with 45 CFR Part 92.42 or 45 CFR Part 74, Subpart D, as applicable, grantees are required to maintain grant records 3 years after they submit their final expenditure report. If any litigation, claim, negotiation, audit, or other action involving the records has been started before the end of the 3-year period, the records must be retained until completion of the action and resolution of all issues which arise from it, or until the end of the regular 3-year period, whichever is later.</t>
  </si>
  <si>
    <t>(Cooperative Agreements (Discretionary Grants)) FY 17 FY 18 FY 16 est $200,000.00; - Obligations for Tribal Interior Budget Council (TIBC) management.</t>
  </si>
  <si>
    <t>Snyder Act, Public Law 67-85, 42 Stat. 208, 25 U.S.C. 13; Indian Self-Determination and Education Assistance Act, P.L. 93-638, as amended,  25 U.S.C. 450a-1; EO 13175, Consultation and Coordination with Indian Tribal Governments (Nov. 6, 2000).</t>
  </si>
  <si>
    <t>{"flag":"appendix","description":"For Budget and Performance Management, contact George Bearpaw by email at George.Bearpaw@bia.gov or by phone at 202-219-3857.\r\n\r\nFor Self-Governance, contact Sharee Freeman by email at Sharee.Freeman@bia.gov or by phone at 202-219-0244.\r\n"}</t>
  </si>
  <si>
    <t>Criteria for selection vary and are dependent upon authorizing legislation and/or program-specific guidelines posted with the funding opportunity posed, as appropriate, on www.grants.gov.</t>
  </si>
  <si>
    <t>Dec 18,2015</t>
  </si>
  <si>
    <t>https://beta.sam.gov/fal/b0d48877050444a08040cb8c2dc5411f/view</t>
  </si>
  <si>
    <t>Indian Employment Assistance</t>
  </si>
  <si>
    <t>Employment Assistance Program</t>
  </si>
  <si>
    <t>{"list":[{"act":{"description":"Snyder Act of 1921, Public Law 67-85, 42 Stat. 208, 25 U.S.C. 13; Indian Adult Vocational Training Act of 1956, Public Law 84-959, 70 Stat. 986, as amended; Public Law 88-230, 77 Stat. 471, 25 U.S.C. 309; Indian Self-Determination and Education Assistance Act, Public Law 93-638, as amended, 25 U.S.C. 450, American Recovery and Reinvestment Act of 2009."},"authorizationTypes":{"USC":false,"act":true,"statute":false,"publicLaw":false,"executiveOrder":false}}]}</t>
  </si>
  <si>
    <t>To provide vocational training and employment opportunities to eligible American Indians and Alaska Natives to reduce Federal dependence.</t>
  </si>
  <si>
    <t>Federally Recognized Indian Tribal Governments and Native American Organizations authorized by Indian Tribal Governments may apply to administer the program. Individual American Indian and Alaska Native applicants must be a member of a Federally Recognized Indian Tribe, be in need of financial assistance, and reside on or near an Indian reservation or in Alaska under the jurisdiction of the Bureau of Indian Affairs.</t>
  </si>
  <si>
    <t>Members of Federally Recognized Indian Tribes who are unemployed, underemployed, or in need of training to obtain reasonable and gainful employment. Complete information on beneficiary eligibility is found in 25 CFR, Part 26.</t>
  </si>
  <si>
    <t>{"description":"Applicants must submit a certificate signed by a Bureau Agency Superintendent or an authorized Tribal representative that indicates the applicant is an enrolled member or a descendent of an enrolled member or registered with a Federally Recognized Indian Tribe. ","isApplicable":true}</t>
  </si>
  <si>
    <t>{"description":"Initial applications by Indian Tribal Governments to administer the program must contain the information specified in 25 CFR, Part 900, Subpart C, \"Contract Proposal Contents.\" Completed applications should be submitted to the local Bureau of Indian Affairs agency office listed in Appendix IV.  Individual American Indian and Alaska Native applicants should apply for program services on the Bureau of Indian Affairs Form BIA-8205 if they are applying at the nearest Bureau Employment Assistance office to their residence. If an eligible applicant is applying for services from a tribal program contractor the tribe will make available a facsimile (application)."}</t>
  </si>
  <si>
    <t>The dollar value of the awards to Indian Tribal Governments depends upon the amount that has been prioritized by the individual Tribe through tribal participation in the Bureau of Indian Affairs' Tribal Priority Allocation budget formulation process. Applications for individual benefits are approved by the Bureau Agency Superintendent or authorized tribal representative.</t>
  </si>
  <si>
    <t>Applications by Tribal Governments to administer the program will be processed within 90 days. Applications by individuals for benefits will be processed within 30 days.</t>
  </si>
  <si>
    <t>A Tribal Government whose request to administer the program is denied may request an informal conference with the deciding official, or may appeal the denial of the application to the Federal Civilian Board of Appeals, or may bring suit in U.S. District Court. Full appeal procedures are found in 25 CFR, Part 900. An individual may appeal the BIA agency Superintendent's decision to the Regional Director. The complete appeal process for an individual is found in 25 CFR Part 2, "Appeals from Administrative Action." An appeal of a Tribal contractor's decision must be made under the Tribe's appeal procedures.</t>
  </si>
  <si>
    <t>Awards to Tribal Governments to administer the program may be renewed indefinitely upon satisfactory performance by the contractor/grantee. A notice of intent to renew should be submitted at least 90 days prior to the expiration of the current award. The amount of the award may be adjusted as a result of individual tribal priorities established in the budget formulation process.  Renewals of grants to individual beneficiaries are based on evidence of satisfactory performance and the availability of funds.</t>
  </si>
  <si>
    <t>{"awarded":"other","description":"Awards to Indian Tribal Governments and Native American Organizations to administer the program are made on an annual basis and the funds remain available until expended by the contractor/grantee. Payments may be made in advance or by way of reimbursement. The timing of payments will be negotiated with the Tribal Government. Grants to individual beneficiaries for subsistence, tuition and related training costs, supportive services, etc., are released as required by beneficiary, up to the amount of the award. Assistance for job placement is provided until the beneficiary receives the first full paycheck from employment. Individual beneficiaries may not receive more than 24 months of full-time training, except for Registered Nursing students who may receive 36 months of training.","awardedDescription":"Not available."}</t>
  </si>
  <si>
    <t>{"isApplicable":true,"description":"For awards administered by Indian Tribal Governments, the Tribe is responsible for obtaining audits in accordance with the Single Audit Act Amendments of 1996 (31 U.S.C. 7501 et seq.)."}</t>
  </si>
  <si>
    <t>Indian Tribal Governments administering the program must retain financial records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</si>
  <si>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25 CFR 26 and 25 CFR 27. For awards to Indian Tribal Governments see also 25 CFR Part 900.</t>
  </si>
  <si>
    <t>{"flag":"appendix","description":"Applications may be filed with the local Bureau of Indian Affairs agency office as listed in Appendix IV of the Catalog or with the Tribal Government administering the program."}</t>
  </si>
  <si>
    <t xml:space="preserve">15.114 Indian Education Higher Education Grant ; </t>
  </si>
  <si>
    <t>https://beta.sam.gov/fal/4dc0b91298394186a6966719474d6e28/view</t>
  </si>
  <si>
    <t>Indian Social Services Welfare Assistance</t>
  </si>
  <si>
    <t>{"list":[{"act":{"description":"Snyder Act of 1921, Public Law 67-85, 42 Stat. 208, 25 U.S.C. 13"},"authorizationTypes":{"USC":false,"act":true,"statute":false,"publicLaw":false,"executiveOrder":false}}]}</t>
  </si>
  <si>
    <t>To provide financial assistance for basic needs of needy eligible American Indians who reside on or near reservations, including those American Indians living under Bureau of Indian Affairs service area jurisdictions, when such assistance is not available from State or local public agencies.</t>
  </si>
  <si>
    <t>An American Indian who is a member of a federally recognized Indian Tribe, who resides on or near a federally recognized Indian reservations, who is in need of financial assistance and who meets the eligibility criteria in 25 CFR Part 20.</t>
  </si>
  <si>
    <t>American Indians who are members of federally recognized Indian Tribes.</t>
  </si>
  <si>
    <t>{"description":"Proof of American Indian status, residency, and income/resources available must be provided by applicant.","isApplicable":true}</t>
  </si>
  <si>
    <t>{"description":"A verbal or written request for assistance to the Bureau of Indian Affairs agency or regional representative or designated tribal authority."}</t>
  </si>
  <si>
    <t>Assistance is provided by the Bureau of Indian Affairs agency or regional office or contracted tribal program.</t>
  </si>
  <si>
    <t>Generally within 10 days depending upon applicants needs and the extent of investigation required.  Decisions will take no longer than 45 days.</t>
  </si>
  <si>
    <t>An unsuccessful applicant may appeal a Bureau of Indian Affairs official's decision under the procedures contained in 25 CFR Part 20, Subpart D "Hearings and Appeals" and 25 CFR Part 2 "Appeals from Administrative Actions."</t>
  </si>
  <si>
    <t>Contact the headquarters or regional office</t>
  </si>
  <si>
    <t>{"awarded":"other","description":"The length of assistance is indefinite, depending on continued need and available resources. ","awardedDescription":"Assistance is provided monthly or as needed."}</t>
  </si>
  <si>
    <t xml:space="preserve">May range from a few hundred to several hundred dollars monthly depending upon the assistance provided. </t>
  </si>
  <si>
    <t>25 CFR 20.</t>
  </si>
  <si>
    <t>{"flag":"appendix","description":"Information can be secured from the Agency Superintendents and from Regional Directors (see Catalog Appendix IV for addresses).  Applications for general assistance are made at the local agency or tribal level."}</t>
  </si>
  <si>
    <t>Must be an American Indian residing on or near a reservation as defined in 25 CFR 20 and must be in need as defined in 25 CFR Part 20. All eligible applicants will be funded subject to availability of funds.</t>
  </si>
  <si>
    <t>https://beta.sam.gov/fal/a9d090d660774766bd5df4b2b977a8c3/view</t>
  </si>
  <si>
    <t xml:space="preserve">Indian Education Higher Education Grant </t>
  </si>
  <si>
    <t>Higher Education</t>
  </si>
  <si>
    <t>{"list":[{"act":{"description":"Snyder Act of 1921, Public Law 67-85, 42 Stat. 208, 25 U.S.C. 13; Indian Self-Determination and Education Assistance Act, Public Law 93-638, as amended; Public Law 103-413, Title II Tribal Self-Governance Act."},"authorizationTypes":{"USC":false,"act":true,"statute":false,"publicLaw":false,"executiveOrder":false}}]}</t>
  </si>
  <si>
    <t>To provide financial aid to eligible Indian students to enable them to attend accredited institutions of higher education.</t>
  </si>
  <si>
    <t>Federally Recognized Indian Tribal Governments and tribal organizations authorized by Indian Tribal Governments may apply to administer the program. Individuals who are members of Federally Recognized Indian Tribes may submit applications for benefits directly to the Bureau of Indian Affairs if the Bureau agency serving their reservation provides direct services for this program.  Individuals must be enrolled in an accredited college and have financial need as determined by the institution's financial aid office.</t>
  </si>
  <si>
    <t>Members of a Federally Recognized Indian Tribe who are enrolled or accepted for enrollment in an accredited college and have financial need as determined by the institution's financial aid office.</t>
  </si>
  <si>
    <t>{"description":"Initial application by Indian tribes and tribal organizations must be accompanied by an authorizing resolution of the governing body of the Indian tribe.  Individual student applicants must submit a certificate of Indian blood; college financial aid package; statement of acceptance by college and Bureau of Indian Affairs grant application.","isApplicable":true}</t>
  </si>
  <si>
    <t>{"environmentalImpact":{"reports":[{"isSelected":false,"reportCode":"statement"},{"isSelected":false,"reportCode":"assessment"},{"isSelected":false,"reportCode":"ExecutiveOrder12372"},{"isSelected":true,"reportCode":"otherRequired"}]},"description":"The applicant should consult the BIE Education Line Officer.  "}</t>
  </si>
  <si>
    <t>{"description":"Initial applications by Indian tribes and tribal organizations to administer the program must contain the information specified in 25 CFR Part 900, Subpart C, \"Contract Proposal Contents.\"  Individual students must be accepted by a college or university and should complete application forms in accordance with instructions available upon request from the BIE Education Line Office, or tribal contractor administering the program.  Completed forms are submitted to the student's higher education program office at the appropriate office."}</t>
  </si>
  <si>
    <t>In most cases, the application by an Indian tribe or tribal organization to administer the program can be approved by the BIE Education Line Officer and awarded by the Area/Agency Bureau Awarding Official.  Individual students are notified by the Bureau of Indian Education ELO or tribal contractor, and funds are sent to the applicant in care of the college or university financial aid office.</t>
  </si>
  <si>
    <t>Applications by Indian tribes and tribal organizations to administer the program will be processed within 90 days.  Applications by students will be processed within 6 to 10 weeks after all required documents are submitted.</t>
  </si>
  <si>
    <t>Indian tribes and tribal organizations whose application to administer the program is denied may request  an informal conference with the deciding official, or may appeal the denial of the application to the Interior Board of Indian Appeals, or may bring suit in U.S. District Court.  Full appeal procedures are found in 25 CFR Part 900.  Individual students may appeal a Bureau of Indian Affairs official's decision to the BIE Education Line Officer under the procedures contained in 25 CFR Part 2, " Appeals from Administrative Actions."</t>
  </si>
  <si>
    <t>Awards to Indian tribes and tribal organizations may be renewed indefinitely upon satisfactory performance by the contractor/grantee.  A notice of intent to renew should be submitted at least 90 days prior to the expiration of the current award.  The amount of the award may be adjusted as a result of individual tribal priorities established in the budget formulation process.  Grants to students may be continued through the undergraduate level if the student maintains acceptable progress and academic standing.  Renewal applications must be submitted annually with updated grades or transcript.</t>
  </si>
  <si>
    <t>{"awarded":"other","description":"Awards to Indian tribes and tribal organizations are made on an annual basis.  Grants to students are generally made for the academic year on a quarter or semester basis.  A grant is for a period not to exceed 5 years, or the period of time required to complete the course of study.","awardedDescription":"Payments may be made in advance or by way of reimbursement.  The time of the payments will be negotiated with the Indian tribe or tribal organization.  "}</t>
  </si>
  <si>
    <t>[{"code":"program","isSelected":true,"description":"Program accomplishment reporting requirements will be negotiated with the Self-Determination contractor/grantee.  Students applying for continuation of grants must submit grade reports at the end of each academic year."},{"code":"cash","isSelected":false,"description":""},{"code":"progress","isSelected":false,"description":""},{"code":"expenditure","isSelected":true,"description":"Indian tribes and tribal organizations are required to submit the SF-425, Federal Financial Report."},{"code":"performanceMonitoring","isSelected":false,"description":""}]</t>
  </si>
  <si>
    <t>Financial records must be maintained by the Indian tribe or tribal organization for three years from the date of submission of the single audit report.  Procurement records must be retained for three years from the date of final payment.  Property records must be retained for three years from the date of disposition, replacement, or transfer.  Records pertaining to any litigation, audit exceptions or claims must be retained until the dispute has been resolved.</t>
  </si>
  <si>
    <t>(Project Grants) FY 17 FY 16 est $0.00; FY 18</t>
  </si>
  <si>
    <t>Range is $300 to $5,000; Average $2,700.</t>
  </si>
  <si>
    <t>{"list":[{"fiscalYear":2018,"description":"No Information Available."},{"fiscalYear":2016,"description":"No Current Data Available  No Information Available."},{"fiscalYear":2017,"description":"No Information Available."}],"isApplicable":true}</t>
  </si>
  <si>
    <t>25 CFR, Part 40; 25 CFR Part 900.</t>
  </si>
  <si>
    <t>Joe HerrinHeadquarters Office: Office of Indian Education Programs, Bureau of Indian Affairs, MS-4657 MIB, 1849 C Street, N.W., Washington, DC 20240 Email:&lt; a href='mailto:joe.herrin@bie.edu'&gt;joe.herrin@bie.edu&lt;/a&gt;Phone: (202)208-7658;</t>
  </si>
  <si>
    <t>Fiscal Year2017: No Information Available.Fiscal Year2018: No Information Available.Fiscal Year2016: No Current Data Available  No Information Available.</t>
  </si>
  <si>
    <t>All Indian tribes and tribal organizations meeting the requirements of 25 CFR Part 900 will be selected if the program has been prioritized by the Indian tribe through participation in the Bureau of Indian Affairs' Tribal Priority Allocation budget formulation process, or by the Office of Self Governance tribes.  Final determination to fund student applications is based on the individual's eligibility and total dollars available to the Indian tribe or tribal organization or local Bureau office.</t>
  </si>
  <si>
    <t>https://beta.sam.gov/fal/0d501f86e1ac4d78b514f070fdf6602e/view</t>
  </si>
  <si>
    <t>Indian Loans Economic Development</t>
  </si>
  <si>
    <t>(Loan Guaranty, Insurance, and Interest Subsidy Program)</t>
  </si>
  <si>
    <t>{"list":[{"act":{"description":"Snyder Act of 1921, Public Law 67-85, 42 Stat. 208, 25 U.S.C. 13; Indian Reorganization Act of 1934, Section 10, Public Law 73-383, 48 Stat. 986, 25 U.S.C. 470; Public Law 93-262, 88 Stat. 77 through 83, 25 U.S.C. 1451; Indian Self-Determination and Education Assistance Act, Public Law 93-638, as amended, 25 U.S.C. 450 et seq."},"authorizationTypes":{"USC":false,"act":true,"statute":false,"publicLaw":false,"executiveOrder":false}}]}</t>
  </si>
  <si>
    <t>To provide assistance to Federally Recognized Indian Tribal Governments, Native American Organizations, and individual American Indians in obtaining financing from private sources to promote business development initiatives to improve the economies of Federally Recognized Indian Reservations.</t>
  </si>
  <si>
    <t>Federally Recognized Indian Tribal Governments, Native American Organizations authorized by Indian tribal governments, and individual American Indians.</t>
  </si>
  <si>
    <t>Federally Recognized Indian Tribal Governments, Native American Organizations, and individual American Indians or Alaska natives.  Complete information on beneficiary eligibility is found in 25 CFR, Part 103.</t>
  </si>
  <si>
    <t>{"description":"Individual applicants must submit a certificate signed by Bureau Agency Superintendent or authorized Tribal representative that indicates the applicant is an enrolled member or registered with a Federally recognized Indian tribal government. Federally Recognized Indian Tribal Governments and Native American Organizations must submit a resolution of the governing body of the Indian Tribe. All applicants must demonstrate their inability to obtain financing through the same institutions serving other citizens.","isApplicable":true}</t>
  </si>
  <si>
    <t>{"description":"Applications for loan guarantees should be submitted by the lender at the local Indian Loan Guaranty Program Zone Office.  Lenders should contact the local office for information on documentation needed to complete an application."}</t>
  </si>
  <si>
    <t>Action approving or disapproving loans is taken at various levels pursuant to delegated authority.  The local Indian Loan Guaranty Program Zone Office notifies applicants of action taken on applications.</t>
  </si>
  <si>
    <t>15 to 30 days depending upon completeness of loan package.</t>
  </si>
  <si>
    <t>An unsuccessful applicant may request an informal conference with the deciding official, or may appeal the denial of the application by a Bureau of Indian Affairs official to the Interior Board of Indian Appeals, or may bring suit in U.S. District Court.  Full appeal procedures are found in 25 CFR, Part 2.</t>
  </si>
  <si>
    <t>{"types":{"moe":false,"formula":false,"matching":true},"matching":{"requirementFlag":"voluntary","percent":"0","description":"The maximum percentage of guaranty is 90 percent of unpaid principal and interest. Borrower must have 20 percent equity in business being financed"}}</t>
  </si>
  <si>
    <t>{"awarded":"other","description":"Loan guarantees are limited to no more than 30 year terms.","awardedDescription":"Contact the headquarters or regional office for more information."}</t>
  </si>
  <si>
    <t>[{"code":"program","isSelected":false},{"code":"cash","isSelected":false},{"code":"progress","isSelected":false},{"code":"expenditure","isSelected":true,"description":"Lenders will submit quarterly reports on the status of loans to the Director of Indian Affairs Region in which the loan was made.\r\n"},{"code":"performanceMonitoring","isSelected":false}]</t>
  </si>
  <si>
    <t>{"isApplicable":true,"description":"Federally Recognized Indian Tribal Governments, Native American Organizations, and tribal enterprises are responsible for obtaining audits.  "}</t>
  </si>
  <si>
    <t>Loan records must be maintained for the life of the loan.</t>
  </si>
  <si>
    <t>14-4415-0-3-452;</t>
  </si>
  <si>
    <t>(Guaranteed/Insured Loans) FY 16 FY 17 FY 18</t>
  </si>
  <si>
    <t xml:space="preserve">For individuals and tribal enterprises, $150,000 to 10,500,000.  For Federally Recognized Tribal Governments and Native American Organizations, $10,000,000 to $38,000,000.  </t>
  </si>
  <si>
    <t>25 CFR 103.</t>
  </si>
  <si>
    <t>{"flag":"appendix","description":"Lenders must submit applications to the local Indian Loan Guaranty Zone Office Appendix IV of the Catalog or with the Tribal Government administering the program."}</t>
  </si>
  <si>
    <t xml:space="preserve">10.766 Community Facilities Loans and Grants; </t>
  </si>
  <si>
    <t>Economic enterprises must demonstrate a reasonable prospect for repayment, and be at least 51 percent Indian owned.  Project must provide economic development to a federally recognized Indian reservation.</t>
  </si>
  <si>
    <t>https://beta.sam.gov/fal/3b3d464b17814017a268e58300286e29/view</t>
  </si>
  <si>
    <t>Indian Education Assistance to Schools</t>
  </si>
  <si>
    <t>Johnson-O'Malley</t>
  </si>
  <si>
    <t>{"list":[{"act":{"description":"Johnson-O'Malley Act of April 16, 1934; as amended, 25 U.S.C. 452; Indian Self Determination and Education and Assistance Act, Public Law 93-638; 25 U.S.C. 455-457."},"authorizationTypes":{"USC":false,"act":true,"statute":false,"publicLaw":false,"executiveOrder":false}}]}</t>
  </si>
  <si>
    <t>To fund programs that meet the unique and specialized needs of eligible Indian students.</t>
  </si>
  <si>
    <t>Tribal organizations, Indian Corporations, school districts or States which have eligible Indian children attending public school districts and have established Indian Education Committees to approve supplementary or operational support programs beneficial to Indian students.  Current funding is calculated with the 1995 JOM student count.</t>
  </si>
  <si>
    <t>Children who are enrolled members of, or at least one-fourth or more degree of Indian blood descendant of a member of a federally recognized Indian tribal government eligible for service by the Bureau, and are between age 3 through grade 12 with priority given to those residing on or near Indian reservations.</t>
  </si>
  <si>
    <t>{"description":"As required for contract under 25 CFR Part 900.","isApplicable":true}</t>
  </si>
  <si>
    <t>{"environmentalImpact":{"reports":[{"isSelected":false,"reportCode":"statement"},{"isSelected":false,"reportCode":"assessment"},{"isSelected":false,"reportCode":"ExecutiveOrder12372"},{"isSelected":true,"reportCode":"otherRequired"}]},"description":"BIA will provide technical assistance when requested by a tribal organization. "}</t>
  </si>
  <si>
    <t>{"description":"Application forms may be obtained from the BIE Education Line Officer.  Completed applications which include an education plan based on needs assessments and an estimated budget are sent to the appropriate BIA Area or Agency Office."}</t>
  </si>
  <si>
    <t>The dollar value of the award depends upon the amount that has been prioritized by the individual Indian tribe through tribal participation in the Bureau of Indian Affairs' Tribal Priority Allocation and Office of Self Governance budget formulation process.  Contracts with Indian corporations, States and school districts are negotiated with the BIE Education Line Officer based on their 1995 JOM student count.</t>
  </si>
  <si>
    <t>{"awarded":"other","description":"Awards are made on an annual basis and the funds remain available until expended by the contractor/grantee. ","awardedDescription":"Payments may be made in advance or by way of reimbursement.  The timing of the payments will be negotiated with the Indian tribe."}</t>
  </si>
  <si>
    <t>[{"code":"program","isSelected":true,"description":"Annual reports required following the close of the year, as specified in 25 CFR 273."},{"code":"cash","isSelected":false,"description":""},{"code":"progress","isSelected":false,"description":""},{"code":"expenditure","isSelected":true,"description":"SF-425, Federal Financial Report required."},{"code":"performanceMonitoring","isSelected":false,"description":""}]</t>
  </si>
  <si>
    <t>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t>
  </si>
  <si>
    <t>(Direct Payments for Specified Use) FY 18 FY 17 FY 16 est $24,683,892.00;</t>
  </si>
  <si>
    <t>Range is $100 to $3,360,980; TPA Average $77,300</t>
  </si>
  <si>
    <t>{"list":[{"fiscalYear":2016,"description":"No Current Data Available No Information Available."},{"fiscalYear":2018,"description":"No Information Available."},{"fiscalYear":2017,"description":"No Information Available."}],"isApplicable":true}</t>
  </si>
  <si>
    <t>25 CFR, Part 273; 25 CFR Part 900.</t>
  </si>
  <si>
    <t>Jennifer DavisBureau of Indian Education_x000D_
MS- 4657 MIB_x000D_
1849 C Street N.W., Washington, DC 20240 Email:&lt; a href='mailto:Jennifer.Davis@bie.edu'&gt;Jennifer.Davis@bie.edu&lt;/a&gt;Phone: (202) 208-4397 ;</t>
  </si>
  <si>
    <t>Fiscal Year2016: No Current Data Available. No Information Available.Fiscal Year2018: No Information Available.Fiscal Year2017: No Information Available.</t>
  </si>
  <si>
    <t>Johnson-O'Malley Parent Committee determination through needs assessments.</t>
  </si>
  <si>
    <t>https://beta.sam.gov/fal/4ade901e63b14042aa658553aa760029/view</t>
  </si>
  <si>
    <t>Native American Business Development Institute</t>
  </si>
  <si>
    <t>(NABDI)</t>
  </si>
  <si>
    <t>{"list":[{"act":{"description":"Indian Self-Determination and Education Assistance Act, Public Law 93-638, as amended, 25 U.S.C. 450.\r\n"},"authorizationTypes":{"USC":false,"act":true,"statute":false,"publicLaw":false,"executiveOrder":false}}]}</t>
  </si>
  <si>
    <t>Under its Native American Business Development Institute (NABDI) conceived in FY 2006, IEED has developed partnerships with U.S. graduate schools to assist tribal business assess financial opportunities and prepare economic feasibility studies. Assistance by way of Public Law 93-638 agreements between tribes and participating business schools. During FY 2006- 2010, NABDI assisted tribes to analyze the potential of economic opportunities as diverse as a business park, a meat packing plant, a wind energy project, a security business, a medical supply business, upland bird hunting, new uses for a dormat tribal wellness/recreation center, and a greenhouse heated by way of woody biomass.  Starting in FY 2011, NABDI funding will be dispersed on a competitive basis following notice in the Federal Register.  Applicants will be free to choose private consultants in addition to graduate schools.</t>
  </si>
  <si>
    <t>Federally Recognized Indian Tribal governments.</t>
  </si>
  <si>
    <t>Federally Recognized Indian Tribal governments and their members.</t>
  </si>
  <si>
    <t>{"description":"This is an annual program whose primary objective is to create jobs and foster economic activity within tribal communities.  When funding is available, IEED will solicit proposals for feasibility studies and reservation-wide plans.  To receive these funds, tribes may use the contracting mechanism established by Public Law 93-638, the Indian-Self Determination Act or may obtain adjustments to their funding from the Office of Self-Governance.  See 25 U.S.C. 450 et. seq.","isApplicable":true}</t>
  </si>
  <si>
    <t>{"description":"Applications should be submitted to IEED, Division of Indian Energy Policy Development, Room 20 - South Interior Building, 1951 Constitution Avenue, NW Washington DC 20245."}</t>
  </si>
  <si>
    <t>As funding is limited, applications are juried by IEED staff and selections are approved by the Director, IEED.</t>
  </si>
  <si>
    <t>30 to 90 days.</t>
  </si>
  <si>
    <t>{"awarded":"other","description":"Agreements are made on an annual basis and the funds remain available until expended by the contractor.  ","awardedDescription":"The timing of payments will be negotiated by the Regional Office, Contract Officer and the contractor."}</t>
  </si>
  <si>
    <t>[{"code":"program","isSelected":false,"description":""},{"code":"cash","isSelected":false,"description":""},{"code":"progress","isSelected":false,"description":""},{"code":"expenditure","isSelected":true,"description":"Federal Financial Report SF-425 is required."},{"code":"performanceMonitoring","isSelected":false,"description":""}]</t>
  </si>
  <si>
    <t>Financial records must be retained for three years from the date of submission of the single audit report.  Procurement records must be retained for three years form the date of the final payment. Property records must be retained for three years from the date of disposition, replacement, or transfer.  Records pertaining to any litigation, audit exceptions, or claims must be retained until the dispute has been resolved.</t>
  </si>
  <si>
    <t>14-2100-7-8-452;</t>
  </si>
  <si>
    <t>(Formula Grants) FY 18 FY 16 FY 17</t>
  </si>
  <si>
    <t>Determined on an annual basis, subject to appropriations.</t>
  </si>
  <si>
    <t>{"flag":"none","description":"Regional Office Contract Officer."}</t>
  </si>
  <si>
    <t>Submission of application in response to Federal Register Notice.</t>
  </si>
  <si>
    <t>https://beta.sam.gov/fal/122cf5be52eb4ca09004ba44926084f6/view</t>
  </si>
  <si>
    <t>Indian Housing Assistance</t>
  </si>
  <si>
    <t>To use the Housing Improvement Program (HIP) resources of the Bureau of Indian Affairs to eliminate substantially substandard Indian owned and inhabited housing for very low income eligible Indians living in approved tribal service areas.  This effort is assisted by the Indian Health Service (Department of Health and Human Services) which provides water and sanitary systems for houses repaired or built with HIP funds.</t>
  </si>
  <si>
    <t>PROJECT GRANTS;DISSEMINATION OF TECHNICAL INFORMATION</t>
  </si>
  <si>
    <t>Federally Recognized Indian Tribal Governments and tribal organizations to administer the program who have eligible applicants with identified housing needs.  Individual members of Federally recognized Indian tribes living in approved tribal service areas in need of housing assistance who are unable to obtain assistance from any other source, and who meet the eligibility criteria of the HIP regulations (25 CFR Part 256 "Housing Improvement Program").</t>
  </si>
  <si>
    <t>Individual members of Federally recognized Indian tribes.</t>
  </si>
  <si>
    <t>{"description":"Initial applications by Indian tribes and tribal organizations must be accompanied by an authorizing resolution of the governing body of the Indian tribe(s) to be served. Individual Indians must furnish information required by 25 CFR Part 256, basically proving membership in a Federally-recognized Indian tribe and financial inability to obtain assistance for repairs or new housing.","isApplicable":true}</t>
  </si>
  <si>
    <t>{"environmentalImpact":{"reports":[{"isSelected":false,"reportCode":"statement"},{"isSelected":false,"reportCode":"assessment"},{"isSelected":false,"reportCode":"ExecutiveOrder12372"},{"isSelected":true,"reportCode":"otherRequired"}]},"description":"Funds may be used in conjunction with other Federal programs, such as Indian Heath Service for water and sanitary facilities, or privately financed programs that are appropriate to repair or build housing.  An informal conference with Bureau of Indian Affairs agency representative is recommended. "}</t>
  </si>
  <si>
    <t>{"description":"Initial applications from Indian tribes and tribal organizations must contain the information specified in 25 CFR Part 900, Subpart C, \"Contract Proposal Contents.\" Completed application should be submitted to the local Bureau of Indian Affairs agency or regional office listed in Appendix IV.  Individual Indians should submit written applications to the local tribal servicing housing office, or local Bureau of Indian Affairs agency or regional office listed in Appendix IV."}</t>
  </si>
  <si>
    <t>The dollar value of the award to Indian tribes and tribal organizations is determined through the use of annual tribal work plans identifying eligible applicants and through prioritization under the Bureau of Indian Affairs' Tribal Priority Allocation budget formulation process.</t>
  </si>
  <si>
    <t>Applicants whose request to administer the program is denied may request an informal conference with the deciding official, or may appeal the denial of the application to the Interior Board of Indian Appeals, or may bring suit in U.S. District Court. Full appeal procedures are found in 25 CFR part 900.  An individual whose request is denied may appeal a Bureau of Indian Affairs official's decision to the Regional Director under the procedures contained in 25 CFR Part 2, "Appeals From Administrative Actions."</t>
  </si>
  <si>
    <t>Awards to Indian tribes and tribal organizations to administer the program may be renewed indefinitely upon satisfactory performance by the contractor.  A notice of intent to renew should be submitted at least 90 days prior to the expiration of the current award. The amount of the award may be adjusted as a result of changes in the identified eligible applicants and in individual tribal priorities established in the budget formulation process.  For individual Indians, receipt of program services represent one-time direct assistance.</t>
  </si>
  <si>
    <t>{"awarded":"other","description":"For Indian tribes and tribal organizations awards are made on an annual basis and the funds remain available until expended by the contractor. ","awardedDescription":"Payments may be made in advance or by way of reimbursement.  The timing of payment will be negotiated with the Indian tribes."}</t>
  </si>
  <si>
    <t>[{"code":"program","isSelected":false,"description":""},{"code":"cash","isSelected":false,"description":""},{"code":"progress","isSelected":true,"description":"Program progress reporting requirements will be negotiated with the contractor."},{"code":"expenditure","isSelected":true,"description":"For Indian tribes and tribal organization administering the program SF-425, Federal Financial Reports are required. "},{"code":"performanceMonitoring","isSelected":false,"description":""}]</t>
  </si>
  <si>
    <t>(Project Grants) FY 18 FY 16 FY 17</t>
  </si>
  <si>
    <t>For HIP, maximum of $35,000 for repairs and renovations; $2,500 for interim improvements.  The average cost of repair has been approximately $17,500.  New housing does not have a specified maximum amount but is intended to provide only a modest standard dwelling.  Average new housing construction cost has been approximately $100,000.</t>
  </si>
  <si>
    <t>25 Part 256, "Housing Improvement Program;" 25 CFR Part 900, "Contracts under the Indian Self- Determination and Educational Assistance Act;" and OMB Circular No. A-87, "Cost Principles for State, Local and Indian Tribal Governments.</t>
  </si>
  <si>
    <t>{"flag":"appendix","description":"See Catalog Appendix IV for Regional Office addresses."}</t>
  </si>
  <si>
    <t xml:space="preserve">10.410 Very Low to Moderate Income Housing Loans; 14.850 Public and Indian Housing; </t>
  </si>
  <si>
    <t>Indian tribes and tribal organizations meeting the requirements of 25 CFR Part 900 will be selected if a viable tribal work plan identifying eligible applicants, the category of assistance needed, the estimated project cost for each eligible applicant, and a report of prior year accomplishments is submitted and the tribe has high priority ranking eligible applicants for which sufficient funding is available for the needed project or the program has been prioritized by the Indian tribe through tribal participation in the Bureau of Indian Affairs' Tribal Priority Allocation budget formulation process. Individual Indians must meet the eligibility requirements contained in 25 CFR Part 256. Requests are made by individuals to the local tribal servicing housing office or to local BIA agencies for repair or new housing assistance. Starting with the most needy, regardless of the category of services required, applicants are served until available funds are exhausted.</t>
  </si>
  <si>
    <t>https://beta.sam.gov/fal/33d4233d2085466a812a750e568c5f54/view</t>
  </si>
  <si>
    <t>Indian Child Welfare Act Title II Grants</t>
  </si>
  <si>
    <t>{"list":[{"act":{"description":"Indian Child Welfare Act; Public Law 95-608, 92 Stat. 3075, 25 U.S.C. 1901. "},"authorizationTypes":{"USC":false,"act":true,"statute":false,"publicLaw":false,"executiveOrder":false}}]}</t>
  </si>
  <si>
    <t>To promote the stability and security of American Indian tribes and families by protecting American Indian children and preventing the separation of American Indian families and providing assistance to Indian tribes in the operation of child and family service programs designed to prevent the break up families.</t>
  </si>
  <si>
    <t>American Indian children and families.</t>
  </si>
  <si>
    <t>{"description":"Application procedures are contained in 25 CFR Part 23, Subpart C \"Grants to Indian Tribes for Title II Indian Child and Family Service Programs.\"  The application must contain the information specified in Section 23.33 \"Tribal Government Application Content.\" Completed applications should be submitted to the local Bureau of Indian Affairs agency or regional office listed in Appendix IV."}</t>
  </si>
  <si>
    <t>In most instances, awards can be approved at the agency or regional level. The dollar value of the grant depends upon the amount that has been prioritized by the Indian tribe through participation in the Bureau of Indian Affairs budget formulation process.</t>
  </si>
  <si>
    <t>An unsuccessful applicant may appeal a Bureau of Indian Affairs official's decision under the procedures contained in 25 CFR Part 23, Subpart F "Appeals," and 25 CFR Part 2 "Appeals from Administrative Actions."</t>
  </si>
  <si>
    <t>Grants may be renewed indefinitely upon satisfactory performance by the grantee.  The amount of the award may be adjusted as a result of individual tribal priorities established in the budget formulation process.</t>
  </si>
  <si>
    <t>{"awarded":"other","description":"Grants are made on an annual basis and the funds remain available until expended by the tribe/grantee.","awardedDescription":"Contact the headquarters or regional office, as appropriate, for application deadlines "}</t>
  </si>
  <si>
    <t>[{"code":"program","isSelected":false,"description":""},{"code":"cash","isSelected":false,"description":""},{"code":"progress","isSelected":false,"description":""},{"code":"expenditure","isSelected":true,"description":"The Federal Financial Report, SF 425 is required. "},{"code":"performanceMonitoring","isSelected":true,"description":"Program accomplishment reporting requirements are specified in 25 CFR Part 23, Subpart E, Section 23.47 \"Reports and Availability of Information to Indians.\" "}]</t>
  </si>
  <si>
    <t>(Project Grants) FY 16 FY 18 FY 17</t>
  </si>
  <si>
    <t xml:space="preserve">$26,449 to $750,000; $60,000. </t>
  </si>
  <si>
    <t>25 CFR 23; 25 CFR 2.</t>
  </si>
  <si>
    <t>{"flag":"appendix","description":"Information can be secured from the Agency Superintendents and from Regional Directors. See Appendix IV of the Catalog for addresses."}</t>
  </si>
  <si>
    <t>Only applicants who received Indian Child Welfare Act Title II grants in 1994 and who meet the requirements contained in 25 CFR Part 23 will be funded if the program has been prioritized by the individual Indian tribe through participation in the Bureau of Indian Affairs' Tribal Priority Allocation budget formulation process.</t>
  </si>
  <si>
    <t>https://beta.sam.gov/fal/15d5817ae28a432bbe214fbc8b62e39e/view</t>
  </si>
  <si>
    <t>Ironworker Training</t>
  </si>
  <si>
    <t>{"list":[{"act":{"description":"Snyder Act of 1921, Public Law 67-85, 42 Stat. 208, 25 U.S.C. 13; Indian Adult Vocational Training Act of 1956, Public Law 84-959, 70 Stat. 986, as amended; Public Law 88-230, 77 Stat. 471, 25 U.S.C. 309. "},"authorizationTypes":{"USC":false,"act":true,"statute":false,"publicLaw":false,"executiveOrder":false}}]}</t>
  </si>
  <si>
    <t>To provide ironworker vocational training, apprenticeships, and job placement to eligible American Indians through the National Ironworkers Training Program, located in Broadview, Illinois.</t>
  </si>
  <si>
    <t>Applicants must be an American Indian who is a member of a Federally Recognized Indian Tribe, at least 18 years old, possess a high school diploma or General Equivalency Development (GED) Certificate, be in good physical health, and  reside on or near an Indian reservation under the jurisdiction of the Bureau of Indian Affairs.</t>
  </si>
  <si>
    <t>American Indian who is a member of a Federally Recognized Indian Tribal Government, at least 18 years old, possess a high school diploma or General Equivalency Development (GED) Certificate, be in good physical health, and reside on or near an Indian reservation under the jurisdiction of the Bureau of Indian Affairs. Complete information on beneficiary eligibility is found in 25 CFR, Part 26.</t>
  </si>
  <si>
    <t>{"description":"Applicant must submit a certificate signed by a Bureau Agency Superintendent or authorized Tribal representative that indicates the applicant is an enrolled member or registered with a Federally Recognized Indian Tribe.","isApplicable":true}</t>
  </si>
  <si>
    <t>{"description":"Applicants should apply for program services on Bureau of Indian Affairs Form BIA-8205 at the nearest Bureau Employment Assistance office or tribal government office."}</t>
  </si>
  <si>
    <t>Individual applications are processed at the Bureau agency or tribal contract offices to determine eligibility.</t>
  </si>
  <si>
    <t>Appeals may be made to the Bureau of Indian Affairs' Agency Superintendent or to the Regional Director. The complete appeal process for an individual is found in 25 CFR, Part 2, "Appeals of Administrative Actions." Appeals of a Tribal contractor's decision must be made under the Tribe's appeal procedures.</t>
  </si>
  <si>
    <t>{"awarded":"other","description":"Assistance for Ironworker training is not to exceed 12 weeks.  Payments for subsistence and related training costs are released as required by beneficiary. Job placement assistance is provided upon completion of training.","awardedDescription":"None"}</t>
  </si>
  <si>
    <t xml:space="preserve">Students receive $185 per week for the duration of the program for room and board and miscellaneous expenses. Work clothes and tools are also provided. </t>
  </si>
  <si>
    <t>25 CFR 26.</t>
  </si>
  <si>
    <t>{"flag":"appendix","description":"Applications may be filed at the local Bureau of Indian Affairs agency office as listed in Appendix IV of the Catalog.  For direct contact: , Mr. Russell Geishwnd, Director, National Ironworkers Training Program for American Indians, 1819 Beach Street, Broadview, Illinois 60153. Telephone (708)345-2344. "}</t>
  </si>
  <si>
    <t xml:space="preserve">15.114 Indian Education Higher Education Grant ; 15.060 Indian Vocational Training United Tribes Technical College; 15.108 Indian Employment Assistance; </t>
  </si>
  <si>
    <t>Applications are received for both vocational training and direct employment participants. Final determination to fund an application is based on the individual's eligibility.</t>
  </si>
  <si>
    <t>https://beta.sam.gov/fal/deb8087ab060406481288f4b6b6776c4/view</t>
  </si>
  <si>
    <t>Tribal Courts Trust Reform Initiative</t>
  </si>
  <si>
    <t>{"list":[{"act":{"description":"Indian Self-Determination and Education Assistance Act, Public Law 93-638, as amended, 25 U.S.C. 450 et seq.; American Indian Trust Fund Management Reform Act of 1994, Public Law 103-412, 25 U.S.C. 4001 et seq. "},"authorizationTypes":{"USC":false,"act":true,"statute":false,"publicLaw":false,"executiveOrder":false}}]}</t>
  </si>
  <si>
    <t>To provide grant funds to Federally Recognized Indian Tribal Governments that operate a judicial branch of government which has assumed the increased responsibilities required by 25 CFR Part 115--Trust Funds for Individual Indians Money accounts.</t>
  </si>
  <si>
    <t>Federally Recognized Indian Tribal Governments that operate a judicial branch of government which has assumed the increased responsibilities required by 25 CFR Part 115.</t>
  </si>
  <si>
    <t>Federally Recognized Indian Tribal Governments that operate a tribal judicial branch which has assumed the increased responsibilities required by 25 CFR Part 115 and its members.</t>
  </si>
  <si>
    <t>{"description":"Application must be accompanied by a Certification of the governing body of the Federally Recognized Indian Tribal Government attesting to the fact that: (1) The tribal court has adopted and made accessible the court rules setting forth the procedures to adjudicate these cases; (2) Tribal court personnel have been trained to process these cases and the court is staffed to fulfill the tribal legislative mandate, and (3) The tribal justice system is one that serves as the judicial component of a tribal government which is federally recognized by the United States Government.","isApplicable":true}</t>
  </si>
  <si>
    <t>{"description":"A notice of fund availability will be published in the Federal Register to announce the availability of grant funds, the amount of funding available and the requirements for eligibility including a deadline for filing applications.  An application must be submitted on the form entitled \" Application for Federal Assistance,\" (Standard Form 424, Rev 7-97). The Federally Recognized Tribal Government will be required to provide a certification as a response to Item #ll \"Descriptive Title of Applicant's Project\", in the SF-424, that the threshold requirements for the grant funds are met. Applications will be submitted to the Headquarters Office."}</t>
  </si>
  <si>
    <t>Funds will be distributed to tribal courts based on the cost per case as determined by the data submitted on SF 424 by all qualified applicants.</t>
  </si>
  <si>
    <t>An unsuccessful applicant may appeal the decision under the regulations contained in 25 CFR Part 2.</t>
  </si>
  <si>
    <t>Grants will be awarded on an annual basis. An application will need to be submitted each year to qualify to receive grant funds, until it is determined that the fund will be awarded as a part of the permanent tribal base.</t>
  </si>
  <si>
    <t>{"awarded":"other","description":"Length and Time Phasing of Assistance: Awards are made on an annual basis and the funds remain available until expended by the grantee. ","awardedDescription":"The timing of the payments will be negotiated with the Indian tribe."}</t>
  </si>
  <si>
    <t>[{"code":"program","isSelected":false},{"code":"cash","isSelected":false},{"code":"progress","isSelected":false},{"code":"expenditure","isSelected":true,"description":"Financial status reports, SF 269A, are required."},{"code":"performanceMonitoring","isSelected":true,"description":"Program accomplishment reporting requirements will be negotiated with the grantee"}]</t>
  </si>
  <si>
    <t>$3,000 to $216,000; $50,000</t>
  </si>
  <si>
    <t>25 CFR Part 276; 25 CFR Part 2; 25 CFR Part 115.</t>
  </si>
  <si>
    <t>{"flag":"appendix","description":"Bureau of Indian Affairs agency or regional office as listed in Appendix IV of the Catalog."}</t>
  </si>
  <si>
    <t xml:space="preserve">15.029 Tribal Courts; </t>
  </si>
  <si>
    <t>All qualified applicants will be funded. A qualified applicant is a tribal government submitting an application for funding by the deadline specified for a tribal court meeting the following threshold requirements: (1) The tribal government has enacted the codes necessary for the tribal justice system to carry out its responsibility under 25 CFR Part 115; (2) The tribal court has adopted and made accessible the court rules setting forth the procedures to adjudicate these cases; (3) Tribal court personnel have been trained to process these cases and the court is staffed to fulfill the tribal legislative mandate; and (4) The tribal justice system is one that serves as the judicial component of a tribal government which is federally recognized by the United States Government.</t>
  </si>
  <si>
    <t>https://beta.sam.gov/fal/bf360f9dd4e6461c93430c3b8ccaccd5/view</t>
  </si>
  <si>
    <t>Tribal Energy Development Capacity Grants</t>
  </si>
  <si>
    <t>(TEDC )</t>
  </si>
  <si>
    <t>{"list":[{"act":{"description":"Title XXVI (Indian Energy) of the Energy Policy Act of 1992, as amended (25 CFR, Section 3502(a)(2)(A)).\r\n"},"authorizationTypes":{"USC":false,"act":true,"statute":false,"publicLaw":false,"executiveOrder":false}}]}</t>
  </si>
  <si>
    <t>To provide development grants to Indian tribes for use in developing and sustaining the managerial and technical capacity needed to develop their energy resources, and to properly account for resulting energy production and revenues.  Proposals from tribes should strive to achieve the following stated goals: Evaluated the type and range of energy development activities that a tribe way want to assume under a TERA; Determine the current level of scientific, technical, administrative, for financial management capacity of the tribe to assume responsibility for the identified development activities; and determine which scientific, technical, administrative, or financial management capacities need enhancement and what process and/or procedures the grantee may use to eliminate these capacity gaps.</t>
  </si>
  <si>
    <t>Federally Recognized Tribal Governments and their members.</t>
  </si>
  <si>
    <t>{"description":"Application for financial assistance must contain a formal signed resolution of the governing body of the tribe; a proposal describing the planned activities and deliverable products; and a detailed budget estimate.","isApplicable":true}</t>
  </si>
  <si>
    <t>{"description":"Applications must meet all requirements published in the Federal Register notice and be submitted to IEED, Division of Indian Energy Policy Development, Room 20 - South Interior Building, 1951 Constitution Avenue, NW, Washington, DC 20245."}</t>
  </si>
  <si>
    <t>Recommendations from an IEED technical evaluation committee must be approved by the Director, IEED.</t>
  </si>
  <si>
    <t>30 to 45 days.</t>
  </si>
  <si>
    <t>An applicant with a rejected TEDC proposal may appeal the denial of the application to the Department of the Interior's Board of Indian Appeals or may bring suit in U.S. District Court.  Full appeal procedures are found in 25 CFR Part 900.</t>
  </si>
  <si>
    <t>The TEDC program cannot award multi-year funding for a project.  Funding available for building energy  development capacity is subject to annual appropriations by Congress and therefore IEED can only consider single-year projects.</t>
  </si>
  <si>
    <t>{"awarded":"other","description":"Awards are made on an annual basis and the funds remain available until expended by the recipient.  The timing of payments will be negotiated by the Regional Office, Contract Officer, and the recipient.","awardedDescription":"Information not available."}</t>
  </si>
  <si>
    <t>[{"code":"program","isSelected":true,"description":"During the life of the TEDC project, SF-425 Federal Finanical Reports and quarterly progress reports are to be submitted to the IEED project coordinator assigned to the project. The beginning and ending quarter periods are based on the acutal start date of the TEDC project. This date can be determined between the IEED project coordinator and the tribe. The quarterly report can be a one to two page summary of events, accomplishments, problems and/or results that took place during the quarter. Quarterly reports are due two weeks after the end of the a project's fiscal quarter. For Final Report, the tribe must deliver all products and data generated by the proposed assessment project to IEED through the TEDC project coordinator within two weeks after completion of the project.\r\n"},{"code":"cash","isSelected":false,"description":""},{"code":"progress","isSelected":false,"description":""},{"code":"expenditure","isSelected":true,"description":"The SF 425, Federal Financial Report is required."},{"code":"performanceMonitoring","isSelected":false,"description":""}]</t>
  </si>
  <si>
    <t>Financial records must be retained for three years from the date of submission of the single audit report.  Procurement records must be retained for three years from the date of the final payment. Property records must be retained for three years from the date of disposition, replacement, or transfer.  Records pertaining to any litigation, audit exceptions, or claims must be retained until the dispute has been resolved.</t>
  </si>
  <si>
    <t>14-2100-7-8-302;</t>
  </si>
  <si>
    <t>Published in Federal Register Notice annually.</t>
  </si>
  <si>
    <t>{"flag":"appendix","description":"Regional Office Contract Officer."}</t>
  </si>
  <si>
    <t>The proposal ranking criteria factors are as follows: (1) Resource potential; (2) Energy development history and current status; (3) Existing energy development capabilities; (4) Intent to develop and retain energy development capacity within tribal government or business entities; (5) Demonstrated willingness to develop independent energy development business entity; and (6) Tribal commitment to staff, training, or monetory resources.</t>
  </si>
  <si>
    <t>https://beta.sam.gov/fal/570a7cc95f5f4af79997dabb27dbac35/view</t>
  </si>
  <si>
    <t xml:space="preserve">FOCUS on Student Achievement </t>
  </si>
  <si>
    <t xml:space="preserve">FOCUS </t>
  </si>
  <si>
    <t>{"list":[{"act":{"description":"Indian Self-Determination and Education Assistance Act, Public Law 93-638, as amended, 25 U.S.C. 450 et seq.; Indian Education Amendments of 1978, Public Law 95-561, 25 U.S.C. 2001 et seq.; Tribally Controlled Schools Act, 25 U.S.C. 2501 et seq.; The No Child Left Behind Act of 2001, Public Law 107-110, 20 U.S.C. 7401 et seq."},"authorizationTypes":{"USC":false,"act":true,"statute":false,"publicLaw":false,"executiveOrder":false}}]}</t>
  </si>
  <si>
    <t xml:space="preserve">The FOCUS program targets schools where student achievement is close to meeting annual measurable objectives as set by their state’s achievement test and where additional resources could facilitate achievement of Adequate Yearly Progress (AYP) as required by Public Law 107-110, the No Child Left Behind Act of 2001.  </t>
  </si>
  <si>
    <t xml:space="preserve">Federally Recognized Indian Tribal Governments and tribal organizations authorized by Indian tribal governments on reservations with Bureau-funded schools may apply to administer the program. </t>
  </si>
  <si>
    <t>{"description":"The Tribe should contact the Education Line Officer. "}</t>
  </si>
  <si>
    <t xml:space="preserve">The BIE conducts a thorough review of all BIE schools’ AYP status and data. The BIE then funds schools that are at the cusp of nearly meeting AYP status. Applications should be submitted no later than June 1 of the year in which the applicant wishes to begin the program. </t>
  </si>
  <si>
    <t>{"flag":"yes","description":"June 01, 2013 applications should be submitted no later than June 1 of the year in which the applicant wishes to begin the program. ","list":[{"start":"2013-06-01"}]}</t>
  </si>
  <si>
    <t>Applications by Tribal governments to administer the program will be processed within 90 days; and or after AYP determination is made by BIE.</t>
  </si>
  <si>
    <t xml:space="preserve">Awards are made on an annual basis and the funds remain available until expended by the contractor/grantee. Funds are added to the recipient school’s Public Law 100-297 Grant or Public Law 93-638 Contract on July 1.  Awards to Tribal Governments to administer the program may be renewed every year based upon satisfactory performance. A notice of intent to participate should be submitted yearly. </t>
  </si>
  <si>
    <t>{"awarded":"other","description":"Awards are made on an annual basis based on satisfactory performance, and the funds remain available until expended by the contractor or grantee. ","awardedDescription":"See the following for information on how assistance is awarded/released."}</t>
  </si>
  <si>
    <t>[{"code":"program","isSelected":true,"description":"Program reports, annual participation data, and other program data requested are required.   "},{"code":"cash","isSelected":false,"description":""},{"code":"progress","isSelected":false,"description":""},{"code":"expenditure","isSelected":true,"description":"Federal Financial Report, SF 425 is required."},{"code":"performanceMonitoring","isSelected":true,"description":"Performance monitoring is applicable. "}]</t>
  </si>
  <si>
    <t xml:space="preserve">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 </t>
  </si>
  <si>
    <t xml:space="preserve">Range is $100,000 to $225,000; Average $153,333. </t>
  </si>
  <si>
    <t>Use of funds must meet the purpose and intent of funding.</t>
  </si>
  <si>
    <t>{"flag":"appendix","description":"See BIE Education Line Officers' addresses in Appendix IV of the Catalog. "}</t>
  </si>
  <si>
    <t>Joel LongieBureau of Indian Education, Division of Performance and Accountability, BIA Building 2, 1011 Indian School Road, N.W., 3rd Floor, Suite 332, Albuquerque, NM 87104 Email:&lt; a href='mailto:joel.longie@bie.edu'&gt;joel.longie@bie.edu&lt;/a&gt;Phone: (505) 563-5250;</t>
  </si>
  <si>
    <t xml:space="preserve">15.042 Indian School Equalization ; 15.043 Indian Child and Family Education; 15.044 Indian Schools Student Transportation; </t>
  </si>
  <si>
    <t xml:space="preserve">Proposals are selected based on school performance as measured by their state’s achievement test and the review of the team appointed by the Coordinator. </t>
  </si>
  <si>
    <t>Jun 04,2011</t>
  </si>
  <si>
    <t>https://beta.sam.gov/fal/9f17b949994e4225a82a4d4cd85e34d3/view</t>
  </si>
  <si>
    <t xml:space="preserve">Juvenile Detention Education </t>
  </si>
  <si>
    <t>{"list":[{"act":{"description":"Indian Self-Determination and Education Assistance Act, Public Law 93-638, as amended, 25 U.S.C. 450 et seq.; Public Law 103-413, Title II Tribal Self- Governance Act; Indian Education Amendments of 1978, Public Law 95-561, 25 U.S.C. 2001 et seq.; Tribally Controlled Schools Act, 25 U.S.C. 2501 et seq."},"authorizationTypes":{"USC":false,"act":true,"statute":false,"publicLaw":false,"executiveOrder":false}}]}</t>
  </si>
  <si>
    <t>The Juvenile Detention Education Program was designed to provide education services to detained and incarcerated youth in the 24 Bureau of Indian Affairs (BIA) funded juvenile detention centers (JDCs)</t>
  </si>
  <si>
    <t>Federally Recognized Indian Tribal Governments and tribal organizations authorized by Indian tribal governments on reservations with BIA-funded JDCs.</t>
  </si>
  <si>
    <t xml:space="preserve">Education funds for JDCs are included in the recipient Tribe’s Public Law 93-638 contract or Public Law 103-413, Title II Tribal Self-Governance Act Grant. </t>
  </si>
  <si>
    <t>{"flag":"yes","description":"October 01, 2011: Eligible detention centers should notify BIE of their need for juvenile detention funds. ","list":[{"start":"2011-10-01"}]}</t>
  </si>
  <si>
    <t xml:space="preserve">Applications by Tribal governments to administer the program will be processed within 90 days. </t>
  </si>
  <si>
    <t xml:space="preserve">Awards to Tribal Governments to administer the program may be renewed every year based upon satisfactory performance and the availability of funds. A notice of intent to participate should be submitted yearly. </t>
  </si>
  <si>
    <t>[{"code":"program","isSelected":true,"description":"Detention centers receiving juvenile detention funds are to submit an annual report by October 31 each year of their education related juvenile detention activities and expenditures."},{"code":"cash","isSelected":false,"description":""},{"code":"progress","isSelected":false,"description":""},{"code":"expenditure","isSelected":true,"description":" Federal Financial Report, SF 425 is required.  "},{"code":"performanceMonitoring","isSelected":true,"description":"Performance monitoring is applicable."}]</t>
  </si>
  <si>
    <t>(Project Grants (Cooperative Agreements or Contracts)) FY 18 FY 17 FY 16</t>
  </si>
  <si>
    <t xml:space="preserve">In Fiscal Year 2010 the average grant/and contract was $34,444, minimum grant was $19,000, maximum grant was $56,000. </t>
  </si>
  <si>
    <t xml:space="preserve">A copy of the guidelines may be obtained by contacting the BIE Education Line Officers. </t>
  </si>
  <si>
    <t>Jeffrey HamleyBureau of Indian Education, Division of Performance and Accountability, BIA Building 2, 1011 Indian School Road, N.W., 3rd Floor, Suite 332, Albuquerque, NM 87104 Email:&lt; a href='mailto:jeffrey.hamley@bie.edu'&gt;jeffrey.hamley@bie.edu&lt;/a&gt;Phone: (505) 563-5250 ;</t>
  </si>
  <si>
    <t>Bureau funded juvenile detention centers with detained and incarcerated American Indian and Alaska Native juveniles are eligible for funds.</t>
  </si>
  <si>
    <t>Jun 05,2011</t>
  </si>
  <si>
    <t>https://beta.sam.gov/fal/e533541040b24367951e56c0d55884ae/view</t>
  </si>
  <si>
    <t xml:space="preserve">Education Enhancements </t>
  </si>
  <si>
    <t>BIE Reads!and Math Counts</t>
  </si>
  <si>
    <t>{"list":[{"act":{"description":"Indian Self-Determination and Education Assistance Act, Public Law 93-638, as amended, 25 U.S.C. 450 et seq.; Indian Education Amendments of 1978, Public Law 95-561, 25 U.S.C. 2001 et seq.; Tribally Controlled Schools Act, 25 U.S.C. 2501 et seq. "},"authorizationTypes":{"USC":false,"act":true,"statute":false,"publicLaw":false,"executiveOrder":false}}]}</t>
  </si>
  <si>
    <t>Education Program Enhancements provide resources for special studies, projects, new activities, and other costs associated with enhancing the basic educational programs provided to students.  These funds allow BIE to provide specialized assistance to schools struggling to make Adequate Yearly Progress (AYP) that is targeted to address the schools’ unique needs and specific gaps in achievement.  Typically, assistance involves implementation of specialized programs in reading and math, and staff development for principals, teachers and support staff.</t>
  </si>
  <si>
    <t>Schools submit an application and sign assurances that they will implement the components of instructional model that includes use of scientifically based research programs in reading and/or math, use of a reading and/or math instructional coach(es), a scheduled block of instructional time in reading and/or math, a multi-tiered instructional delivery, use of specified formative assessments to determine effectiveness of instruction, and participation in professional development for principals, instructional coaches and teachers.</t>
  </si>
  <si>
    <t>{"flag":"yes","description":"June 01, 2013.  Applications should be submitted no later than June 1 of the year in which the applicant wishes to begin the program. ","list":[{"start":"2013-06-01"}]}</t>
  </si>
  <si>
    <t xml:space="preserve">Awards to Tribal Governments to administer the program may be renewed every year based upon satisfactory performance. A notice of intent to participate should be submitted yearly. </t>
  </si>
  <si>
    <t>{"awarded":"other","description":"Awards are made on an annual basis based on satisfactory performance, and the funds remain available until expended by the contractor or grantee. See the following for information on how assistance is awarded/released. ","awardedDescription":"Funds are added to the recipient school’s Public Law 100-297 Grant or Public Law 93-638 Contract on July 1 or when application is approved. "}</t>
  </si>
  <si>
    <t>[{"code":"program","isSelected":true,"description":"Monthly program reports, annual participation data, screening, work sampling, and other program data requested is required.  "},{"code":"cash","isSelected":false,"description":""},{"code":"progress","isSelected":false,"description":""},{"code":"expenditure","isSelected":true,"description":"Federal Financial Report, SF 425 is required. "},{"code":"performanceMonitoring","isSelected":false,"description":""}]</t>
  </si>
  <si>
    <t>(Project Grants (Cooperative Agreements)) FY 18 FY 16 FY 17</t>
  </si>
  <si>
    <t xml:space="preserve">In Fiscal Year 2012 the average Reads grant was $23,052, and the maximum Reads grant was $176,038; the average Math Counts grant was $17,353 and the maximum Math Counts grant was 232,507.. </t>
  </si>
  <si>
    <t xml:space="preserve">Proposals are selected based on the review of the team appointed by the Coordinator. </t>
  </si>
  <si>
    <t>https://beta.sam.gov/fal/12a5e6b377e04990b710b93b747719e1/view</t>
  </si>
  <si>
    <t>Land Buy-Back For Tribal Nations</t>
  </si>
  <si>
    <t>Buy-Back Program</t>
  </si>
  <si>
    <t>OFFICE OF THE SECRETARY OF THE INTERIOR, INTERIOR, DEPARTMENT OF THE</t>
  </si>
  <si>
    <t>{"list":[{"act":{"description":"Section 2212(b)(3)(C) of the Indian Land Consolidation Act (ILCA) and the Settlement Agreement in  Cobell v. Salazar, as confirmed by the Claims Resolution Act of 2010, Public Law 111-291.  Under ILCA, 25 U.S.C. 2212(b), The Provisions of the Indian Self-Determination and Assistance Act, P.L. 93-638, do not apply to the agreements."},"authorizationTypes":{"USC":false,"act":true,"statute":false,"publicLaw":false,"executiveOrder":false}}]}</t>
  </si>
  <si>
    <t>To work in partnership with tribes to reduce the number of fractional interests in trust or restricted lands by purchasing fractional interests from willing sellers and transferring them to the tribe of jurisdiction for purposes benefitting the community.</t>
  </si>
  <si>
    <t>Eligibility is restricted to federally recognized Indian tribal governments with jurisdiction over fractionated lands as identified in the Land Buy-Back Program for Tribal Nation’s November 2016 Status Report.</t>
  </si>
  <si>
    <t xml:space="preserve">Federally recognized Indian tribal governments as identified in the Land Buy-Back Program for Tribal Nation’s November 2016 Status Report. </t>
  </si>
  <si>
    <t>{"description":"No credentials or documentation are required. ","isApplicable":true}</t>
  </si>
  <si>
    <t>{"environmentalImpact":{"reports":[{"isSelected":false,"reportCode":"statement"},{"isSelected":false,"reportCode":"assessment"},{"isSelected":false,"reportCode":"ExecutiveOrder12372"},{"isSelected":true,"reportCode":"otherRequired"}]},"description":"It is recommended that eligible tribal governments interested in entering into a cooperative agreement first contact the Land Buy-Back Program for Tribal Nations (Buy-Back Program).  Technical assistance is available to tribes."}</t>
  </si>
  <si>
    <t>{"description":"Tribal governments should contact the Buy-Back Program for application procedures."}</t>
  </si>
  <si>
    <t>A cooperative agreement will be made to an eligible entity in the specific amounts and for the specific purposes set forth in the signed agreement.</t>
  </si>
  <si>
    <t>None. Will vary by application.</t>
  </si>
  <si>
    <t xml:space="preserve">Contact the Buy-Back Program for appeals information.  </t>
  </si>
  <si>
    <t xml:space="preserve">Contact the Buy-Back Program for renewal and extension information.   They will be considered on a case-by-case basis. </t>
  </si>
  <si>
    <t>{"awarded":"other","description":"The period of performance for the cooperative agreements will be dependent on the activities to be funded and is specified in the agreement terms and conditions.","awardedDescription":"Funds may be advanced or disbursed. Fund payment frequency will be determined on a case-by-case basis."}</t>
  </si>
  <si>
    <t>[{"code":"program","isSelected":false},{"code":"cash","isSelected":false},{"code":"progress","isSelected":false},{"code":"expenditure","isSelected":true,"description":"The SF-425 Federal Financial Report and performance report are required as dictated by the agreement terms and conditions.  Final reports are due within 90 days of grant completion or termination. "},{"code":"performanceMonitoring","isSelected":true,"description":"The Performance Report is required as dictated by the agreement terms and conditions. Finanl reports are due within 90 days of grant completion or termination. "}]</t>
  </si>
  <si>
    <t>{"isApplicable":true,"description":"Cooperative Agreements are also subject to inspection and audit by Interior's Office of the Inspector General, Buy-Back Program officials, or any other authorized representative of the Federal government."}</t>
  </si>
  <si>
    <t xml:space="preserve">Tribes must preserve, protect, and manage all fiduciary trust records created and/or maintained during its participation in the Buy-Back Program.  Additionally, the tribe must store and permanently retain all fiduciary trust records, active and inactive, at the tribe’s expense and with full unlimited access thereto by the Department, or allow such records to be removed and stored at the American Indian Records Repository in Lenexa, Kansas.  </t>
  </si>
  <si>
    <t>14-5670-0-2-452;</t>
  </si>
  <si>
    <t>(Cooperative Agreements) FY 19 est $3,400,000.00; FY 17$1,160,122.00; FY 18 est $2,800,000.00;</t>
  </si>
  <si>
    <t>There is no minimum or maximum award amount. Awards have averaged less than $400,000.</t>
  </si>
  <si>
    <t>{"list":[{"fiscalYear":2017,"description":"In FY2017, the program issued 6 awards."},{"fiscalYear":2019,"description":"In FY2019, the program anticipated receiving 9 applications and issuing 9 awards."},{"fiscalYear":2018,"description":"In FY2018, the program anticipates receiving 8 applications and issuing 8 awards."}],"isApplicable":true}</t>
  </si>
  <si>
    <t>2 C.F.R. § 200, “Uniform Administrative Requirements, Cost Principles and Audit Requirements for Federal Awards”_x000D_
For additional literature, please visit the website; http://www.doi.gov/buybackprogram.</t>
  </si>
  <si>
    <t>Katherine FeiringLand Buy-Back Program for Tribal Nations, Department of the Interior, 1849 C St. NW, Room 3543, Washington, DC 20240 Email:&lt; a href='mailto:katherine_feiring@ios.doi.gov'&gt;katherine_feiring@ios.doi.gov&lt;/a&gt;Phone: (703) 235-3811;</t>
  </si>
  <si>
    <t>http://www.doi.gov/buybackprogram</t>
  </si>
  <si>
    <t xml:space="preserve">Fiscal Year2019: Outreach activities in support of land consolidation efforts. Fiscal Year2017: Outreach activities in support of land consolidation efforts. Fiscal Year2018: Outreach activities in support of land consolidation efforts. </t>
  </si>
  <si>
    <t>Proposals will be selected for funding based upon criteria developed by the Land Buy-Back Program for Tribal Nations.  These criteria include but are not limited to the completeness of the tribe’s proposal, the tribe’s capacity to perform land consolidation activities, and the tribe’s proposed budget.</t>
  </si>
  <si>
    <t>Jun 30,2013</t>
  </si>
  <si>
    <t>https://beta.sam.gov/fal/f7cd62b16446b9c74a496b52dd360ad8/view</t>
  </si>
  <si>
    <t xml:space="preserve">Hurricane Sandy Disaster Relief – Coastal Resiliency Grants. </t>
  </si>
  <si>
    <t>{"list":[{"act":{"description":"Disaster Relief Appropriations Act of 2013; Public Law 113-2; Jan. 29, 2013"},"authorizationTypes":{"USC":false,"act":true,"statute":false,"publicLaw":false,"executiveOrder":false}}]}</t>
  </si>
  <si>
    <t>The purpose of this program is to issue grants for disaster assistance for Hurricane Sandy.  Funds shall be used by recipients to assist Interior and its bureaus/offices to restore and rebuild national parks, national wildlife refuges, and increase the resiliency and capacity of coastal habitat and infrastructure to withstand storms and reduce the amount of damage caused by such storms.</t>
  </si>
  <si>
    <t>. anyone / general public</t>
  </si>
  <si>
    <t>{"description":"None.","isApplicable":true}</t>
  </si>
  <si>
    <t>{"description":"Applicants shall submit an application package in accordance with the requirements set forth in 43 CFR, Subtitle A, Part 12."}</t>
  </si>
  <si>
    <t>Criteria and additional information will be made available at time of announcement and posted online (Grants.gov)</t>
  </si>
  <si>
    <t>30-120 days</t>
  </si>
  <si>
    <t>{"types":{"moe":true,"formula":false,"matching":false},"formula":{"title":"","chapter":"","part":"","subPart":"","publicLaw":"","description":""},"matching":{"description":""},"moe":{"description":"(selected programs or projects)"}}</t>
  </si>
  <si>
    <t>{"awarded":"other","description":"Dependent of specifics of project","awardedDescription":"Dependent of specifics of project"}</t>
  </si>
  <si>
    <t>[{"code":"program","isSelected":true,"description":"Recipients must submit a final program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letter."},{"code":"cash","isSelected":true,"description":"Recipients must submit a final cash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letter."},{"code":"progress","isSelected":true,"description":"Recipients must submit a final progress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43 CFR Part 12."}]</t>
  </si>
  <si>
    <t>Records determined by the type of project recipient, in accordance with 2 CFR 200.</t>
  </si>
  <si>
    <t>14-0102-0-1-306;</t>
  </si>
  <si>
    <t xml:space="preserve">(Project Grants (Discretionary)) FY 17 Estimate Not Available  FY 18 Estimate Not Available  FY 19 Estimate Not Available  FY 16$0.00; - </t>
  </si>
  <si>
    <t>New program, have not allocated yet</t>
  </si>
  <si>
    <t>43 CFR, Subtitle A, Part 12</t>
  </si>
  <si>
    <t>Megan OlsenDirector, Office of Acquisition and Property Management_x000D_
Department of the Interior_x000D_
1849 C. Street NW, Room 4257, Washington, DC 20240 Email:&lt; a href='mailto:megan_olsen@ios.doi.gov'&gt;megan_olsen@ios.doi.gov&lt;/a&gt;Phone: (202)-513-0692;</t>
  </si>
  <si>
    <t>Proposals will be reviewed by a panel of technical experts within the Federal Government, including the Department of the Interior and other Federal agencies. Projects will be judged on combination of factors, including the relevance to the program’s objectives, the cost of the project, qualifications of the institution, and other factors. Additional guidance will be provided at time of announcement.</t>
  </si>
  <si>
    <t>Aug 10,2013</t>
  </si>
  <si>
    <t>https://beta.sam.gov/fal/07382e2f42994395bc75bbd1c32c5b52/view</t>
  </si>
  <si>
    <t xml:space="preserve">21st Century Conservation Service Corps </t>
  </si>
  <si>
    <t>INTERIOR, DEPARTMENT OF THE, INTERIOR, DEPARTMENT OF THE</t>
  </si>
  <si>
    <t>{"list":[{"act":{"description":"DOI &amp; Related Agencies Appropriations Act for FY2008, Title 1, P.L. 110-161: 125;   16 U.S.C. 1723 © Public Land Corps."},"authorizationTypes":{"act":true}}]}</t>
  </si>
  <si>
    <t>Through this program, work and training opportunities are provided to young people and veterans in order to develop the next generation of lifelong conservation stewards and protect, restore and enhance America’s Great Outdoors.</t>
  </si>
  <si>
    <t>{"description":"DUNS number and CCR registration is required. Proof of non-profit status is required.","isApplicable":true}</t>
  </si>
  <si>
    <t xml:space="preserve">Criteria and additional information will be posted on Grants.gov.   _x000D_
</t>
  </si>
  <si>
    <t>{"awarded":"other","description":"Information not available.","awardedDescription":"Contact headquarters for more information. \r\nMegan Olsen Department of the Interior\r\n1849 C. Street NW, Room 4257, Washington, District of Columbia 20240 Email: megan_olsen@ios.doi.govPhone: 202-513-0692\r\n\r\n"}</t>
  </si>
  <si>
    <t>[{"code":"program","isSelected":false,"description":""},{"code":"cash","isSelected":true,"description":"Quarterly cash reports."},{"code":"progress","isSelected":true,"description":"Quarterly progress reports "},{"code":"expenditure","isSelected":true,"description":"Quarterly expenditure"},{"code":"performanceMonitoring","isSelected":true,"description":"Quarterly performance monitoring reports are required. "}]</t>
  </si>
  <si>
    <t>01-4141-5-0-102;</t>
  </si>
  <si>
    <t xml:space="preserve">(Cooperative Agreements) FY 17$0.00; FY 18 Estimate Not Available  FY 19 Estimate Not Available  - </t>
  </si>
  <si>
    <t>Smallest: $25,000 Largest: $1,800,000.</t>
  </si>
  <si>
    <t>{"list":[{"fiscalYear":2019,"description":"No information available"},{"fiscalYear":2017,"description":"Accomplishments include placing DOI’s Americorp VISTA team in over 12 DOI sites"},{"fiscalYear":2018,"description":"The VISTAs and sites will continue until August 7, 2018"}],"isApplicable":true}</t>
  </si>
  <si>
    <t>Megan OlsenDepartment of the Interior
1849 C. Street NW, Room 4257, Washington, DC 20240 Email:&lt; a href='mailto:megan_olsen@ios.doi.gov'&gt;megan_olsen@ios.doi.gov&lt;/a&gt;Phone: 202-513-0692;</t>
  </si>
  <si>
    <t>http://www.doi.gov/youth/index.cfm</t>
  </si>
  <si>
    <t xml:space="preserve">15.931 Conservation Activities by Youth Service Organizations; 15.676 Youth Engagement, Education, and Employment ; 15.550 Fishing Events for Disadvantaged Children; 15.254 OSM/VISTA AmeriCorps ; </t>
  </si>
  <si>
    <t>Fiscal Year2019: No information availableFiscal Year2018: As many as 24 VISTAs will be supported on 12 DOI sites through end of contract term on 8/7/2018.Fiscal Year2017: Conservation Legacy supported up to 24 VISTAs on 12 DOI sites.</t>
  </si>
  <si>
    <t xml:space="preserve">Additional guidance will be provided at time of announcement. _x000D_
</t>
  </si>
  <si>
    <t>Jul 02,2014</t>
  </si>
  <si>
    <t>https://beta.sam.gov/fal/7fb55e58ccddd4c1e6b0359cc9344304/view</t>
  </si>
  <si>
    <t>Office of the Special Trustee for American Indians, Field Operations</t>
  </si>
  <si>
    <t>(OST- Field Ops)</t>
  </si>
  <si>
    <t>{"list":[{"act":{"description":"The American Indian Trust Fund Management Reform Act of 1994, 25 USC § 4025(a) "},"authorizationTypes":{"USC":false,"act":true,"statute":false,"publicLaw":false,"executiveOrder":false}},{"act":{"description":"The American Indian Trust Fund Management Reform Act of 1994, 25 USC § 4045(b):"},"authorizationTypes":{"USC":false,"act":true,"statute":false,"publicLaw":false,"executiveOrder":false}},{"act":{"description":"The American Indian Probate Reform Act of 2004, 25 USC 2206(f)"},"authorizationTypes":{"USC":false,"act":true,"statute":false,"publicLaw":false,"executiveOrder":false}}]}</t>
  </si>
  <si>
    <t xml:space="preserve">The objectives of these OST grants will be to support and initiate a wide range of projects that facilitate Trust Improvement and Reform, including but not limited to the areas of Probate/Estates, Individual and Tribal Financial Empowerment, Trust Asset Management, Investments, and Trust administration processes generally.   </t>
  </si>
  <si>
    <t xml:space="preserve">Eligible applicants are: Indian tribes; Alaska Native Corporations; Indian or Alaska Native Foundations; Indian or Alaska Native non-profits; qualifying corporations;  qualifying contractors; qualifying individual consultants, Law Schools accredited by a recognized body or bodies or state agency, Legal Aid organizations and ULCs.  Schools must be located in the 50 states or the District of Columbia. </t>
  </si>
  <si>
    <t xml:space="preserve">Beneficiaries will include organizations that will provide direct and defined service to Tribal and Individual beneficiaries.  Eligible beneficiaries are: Alaska Native Corporations; Indian or Alaska Native Foundations; Indian or Alaska Native non-profits; qualifying corporations;  qualifying contractors; Law Schools accredited by a recognized body or bodies or state agency, Legal Aid organizations and ULCs.  Schools must be located in the 50 states or the District of Columbia. Project participants must be in an accredited program, a citizen of the United States, a non-citizen national of the United States or a foreign national who possesses a visa permitting permanent residence in the United States.  Tribal Government Beneficiaries: Federally Recognized Tribal Governments’ Legal Aid and Assistance programs that are qualified to perform the work specified in the Grant Notice._x000D_
</t>
  </si>
  <si>
    <t>{"description":"Service Provider Documentation will include: Proof of accreditation, certification, of 501c3 status, articles of incorporation, and professional licenses if required.  Documentation, required at the point of service, may include Tribal Enrollment Number, Land Asset Number or IIM Account Number of the client served.\r\n","isApplicable":true}</t>
  </si>
  <si>
    <t>{"description":"An informal conference with an OST project management representative is recommended. OMB Circulars A-102 and A-110 apply to this program.  Applications shall include detailed information as required in the Funding Opportunity Notice (Grants Notice).   Completed applications should be submitted using the grants.gov website at : http://www.grants.gov/web/grants/applicants/apply-for-grants.html .\r\n"}</t>
  </si>
  <si>
    <t xml:space="preserve">The dollar value of the award depends upon the amount that is available for the project and will be set in accordance with project requirements (specified in the Grants Notice).  The Interior Business Center will inform the Awardee as to the details of the grant as awarded. </t>
  </si>
  <si>
    <t>An unsuccessful applicant may request an informal conference with the deciding official, or may appeal the denial of the application to the Interior Board of Indian Appeals.</t>
  </si>
  <si>
    <t>Funding agreements may be for a single or multi-year period and renewed indefinitely upon satisfactory performance by the Grantee.  However, any renewal is subject to availability of funds.</t>
  </si>
  <si>
    <t>{"awarded":"other","description":"Awards are made on an annual basis and the funds remain available until expended by the service provider/grantee, or until the end of the Calendar year.   Awards can also be made at the beginning of each quarter, depending on availability of funds and project requirements.  P","awardedDescription":"Payments may be made in advance or by way of reimbursement. The timing of payments will be arranged with the grantee. "}</t>
  </si>
  <si>
    <t>[{"code":"program","isSelected":true,"description":"Reporting expectations will be specified in the Grant offer, but generally include: tracking and accounting for expenditures; and monthly reports on project performance and progress.  Reporting requirements will be detailed and comprehensive."},{"code":"cash","isSelected":false,"description":""},{"code":"progress","isSelected":false,"description":""},{"code":"expenditure","isSelected":false,"description":""},{"code":"performanceMonitoring","isSelected":false,"description":""}]</t>
  </si>
  <si>
    <t xml:space="preserve">Financial records must be retained for 3 years from the date of submission of the single audit report. Procurement records must be retained for 3 years from the date of final payment. Property records must be retained for 3 years from the date of disposition, replacement, or transfer. Records pertaining to any litigation, audit exceptions or claims must be retained until the dispute has been resolved.   </t>
  </si>
  <si>
    <t>14-0000-0-0-000;</t>
  </si>
  <si>
    <t>(Salaries and Expenses) FY 17 Estimate Not Available  FY 18 Estimate Not Available  FY 19 Estimate Not Available  FY 16$0.00; - FY 2016 projection 250000</t>
  </si>
  <si>
    <t xml:space="preserve">FY 16: 6000.00- 149,000.00 (projected) Average award: unknown_x000D_
</t>
  </si>
  <si>
    <t>{"flag":"appendix","description":"Deputy Regional Trust Administrator- Field operations 4400 Masthead Ave, NE Albuquerque NM 87109.  Phone number is 505-816-1258"}</t>
  </si>
  <si>
    <t>Megan OlsenDepartment of the Interior_x000D_
1849 C. Street NW, Room 4257, Washington, DC 20240 Email:&lt; a href='mailto:megan_olsen@ios.doi.gov'&gt;megan_olsen@ios.doi.gov&lt;/a&gt;Phone: 202-513-0692;</t>
  </si>
  <si>
    <t>http://www.doi.gov/ost</t>
  </si>
  <si>
    <t xml:space="preserve">All complete applications will be considered and the following criteria will be applied prior to an award being issued:  Tribal Government Endorsement, Experience of the Applicant in serving the communities identified, Cost/benefit analysis, and Risk/benefit analysis._x000D_
</t>
  </si>
  <si>
    <t>Dec 10,2014</t>
  </si>
  <si>
    <t>https://beta.sam.gov/fal/698a0727f405462ea7326aa57a59a674/view</t>
  </si>
  <si>
    <t xml:space="preserve">Tribal Climate Resilience </t>
  </si>
  <si>
    <t>Climate Change</t>
  </si>
  <si>
    <t>{"list":[{"act":{"description":"Snyder Act of 1921, as amended, 25 U.S.C.  § 13.   For FY14 (2 year funding) P.L. 113-76, and FY15 (two year funding) P.L. 113-164"},"authorizationTypes":{"USC":false,"act":true,"statute":false,"publicLaw":false,"executiveOrder":false}}]}</t>
  </si>
  <si>
    <t>The Cooperative Landscape Conservation (CLC) program provides funds and technical support to enable tribal governments and trust land managers to better understand potential impacts and vulnerabilities of communities, ecosystems and built systems to climate-related change, to enable them to develop information and tools to support planning and decision making, to implement strategies that improve the preparedness and resilience of communities in the face of a changing climate and address the potential for increased peak weather events. The program also enables tribal participation in ocean and coastal planning.</t>
  </si>
  <si>
    <t xml:space="preserve">Direct Support Awards: Federally Recognized Indian Tribal Governments, Native American Organizations authorized by Indian tribal governments and Native American non-profit organizations, federally/tribally chartered tribal colleges and universities.  _x000D_
Providers of Training and Technical Support Awards: Native American Organizations authorized by Indian tribal governments, federally/tribally chartered tribal colleges and universities, Native American tribal and non-profit organizations, and public universities. (Contact BIA Central Office for details)_x000D_
_x000D_
</t>
  </si>
  <si>
    <t>Federally Recognized Indian Tribal Governments and consortia, tribal and public colleges and universities, and Native American organizations.</t>
  </si>
  <si>
    <t>{"description":"For direct award grants, the initial proposal must be accompanied by a copy of the authorizing resolution from the Federally Recognized Indian Tribal Government to be supported. Additional requirement for other than federally recognized tribes, establishment credentials (charter, incorporation or other applicable).","isApplicable":true}</t>
  </si>
  <si>
    <t>{"environmentalImpact":{"reports":[{"isSelected":false,"reportCode":"statement"},{"isSelected":false,"reportCode":"assessment"},{"isSelected":false,"reportCode":"ExecutiveOrder12372"},{"isSelected":true,"reportCode":"otherRequired"}]},"description":"Informal pre-application conference is recommended. Technical assistance in preparing the application is available upon request. "}</t>
  </si>
  <si>
    <t>{"description":"Initial applications for financial assistance must contain the information specified in 25 CFR, Part 900, Subpart C, \"Contract Proposal Contents.\" Completed applications should be submitted to the BIA Headquarters office.  Requests for technical services can be made through the BIA Regional Offices listed in Appendix IV of the Catalog."}</t>
  </si>
  <si>
    <t xml:space="preserve">Awards are made by the Deputy Bureau Director, Office of Trust Services, Central Office, based on the prioritization of all applications received through a thorough evaluation and scoring by a review team. Awards are usually made shortly after the review (see announcement for specific details). Any awards are subject to the availability of the congressional appropriations._x000D_
_x000D_
</t>
  </si>
  <si>
    <t>See the announcement for details or contact the Central Office or Regional Offices for application deadlines for particular program support categories.</t>
  </si>
  <si>
    <t xml:space="preserve">No appeal process. The funds are annual, non-recurring congressional appropriations and any awards are made on the basis of the announcement prioritization process and the availability of funds.  Information for non-award applicant scoring is available upon request as technical support to improve subsequent proposals._x000D_
_x000D_
</t>
  </si>
  <si>
    <t xml:space="preserve">Funds are appropriated for use in non-recurring projects/activities on a year-to-year basis and are not intended to provide perennial support for tribal programs. For training programs, non-competitive renewal for additional sessions is at the option of the Bureau._x000D_
_x000D_
</t>
  </si>
  <si>
    <t>{"awarded":"other","description":"Awards are made on an annual basis and the funds remain available until expended by the contractor/grantee. Payments may be made in advance or by way of reimbursement. ","awardedDescription":"The timing of the payments will be negotiated with the Indian tribe, or awardee.  Contact the headquarters or regional office for more information."}</t>
  </si>
  <si>
    <t>[{"code":"program","isSelected":true,"description":"Program accomplishment reporting requirements will be negotiated with the Indian Tribe, for all others, quarterly and annual reporting is required with additional reporting as negotiated prior to award. "},{"code":"cash","isSelected":false,"description":""},{"code":"progress","isSelected":false,"description":""},{"code":"expenditure","isSelected":true,"description":"The SF-425, Federal Financial Report is required. "},{"code":"performanceMonitoring","isSelected":false,"description":""}]</t>
  </si>
  <si>
    <t xml:space="preserve">(Direct Payments for Specified Use) FY 17 FY 18 FY 19 FY 15 FY 16 - </t>
  </si>
  <si>
    <t>Not Available</t>
  </si>
  <si>
    <t>Program guidelines for grants are available in the Request for Proposals announcement. OMB Circular A-87, "Cost Principles for State, Local, and Indian Tribal Governments.", OMB Circular No. A-133 (Revised, June 27, 2003), "Audits of States, Local Governments, and Non-Profit Organizations", OMB Circular No. A-102 “Grants and Cooperative Agreements with State and Local Governments”, and when appropriate, OMB Circular No. A-21 “Cost Principles for Educational Institutions.</t>
  </si>
  <si>
    <t>{"flag":"appendix","description":"See Regional Offices.  Applications should be filed with Bureau of Indian Affairs' Headquarters but proposals will be accepted at any BIA Regional Office as listed in Appendix IV of the Catalog."}</t>
  </si>
  <si>
    <t>Sean J. HartBureau of Indian Affairs, 1849 C Street, NW, MS 4635 MIB, Washington, DC 20240 Email:&lt; a href='mailto:sean.hart@bia.gov'&gt;sean.hart@bia.gov&lt;/a&gt;Phone: (202)513-0337;</t>
  </si>
  <si>
    <t>There are 4 broad categories for award, each with selection criteria.  Category 1: Design and delivery of technical training, forums or workshops to improve tribal staff and trust manager’s capacity to address climate adaptation management, preparedness or resilience (category 1 criteria: adult/youth education experience (required), training design, budget, delivery capacity).  Category 2: Climate adaptation planning, vulnerability assessments, monitoring for climate change indicators, and ocean and coastal planning (category 2 criteria: Project design, implementation and feasibility, budget, builds tribal capacity, value, objectives and outcomes). Category 3:  Travel support for participation in technical sessions (category 3 criteria: alignment of technical session with tribal adaptation management, value, and for ocean and coastal tribes, location), and support for participation in regional and cooperative ocean and coastal planning.  Category 4: technical support, providing technical support to tribes for climate adaptation management (criteria, organization capacity, experience, existing constituency). See announcements for details.</t>
  </si>
  <si>
    <t>Dec 11,2014</t>
  </si>
  <si>
    <t>https://beta.sam.gov/fal/06f9cc2ec15c4164a2ee9e2d766fd9cc/view</t>
  </si>
  <si>
    <t xml:space="preserve">DOI National Fire Plan </t>
  </si>
  <si>
    <t>{"list":[{"act":{"description":" \r\nPublic Law 114-223, 130 Stat. 909, (7) The Department of the Interior, Environment and Related Agencies Appropriations Act of 2016 (Division G of Public Law 114-113).  Public Law Number 114-254; Further Continuing and Security Assistance Appropriations Act, 2017."},"authorizationTypes":{"USC":false,"act":true,"statute":false,"publicLaw":false,"executiveOrder":false}}]}</t>
  </si>
  <si>
    <t xml:space="preserve">The purpose of this program is to issue Cooperative Agreements to assist the Office of the Secretary, Office of Wildland Fire (OWF) in facilitating communication, cooperation and coordination between Federal, State, and local partners in support of the National Fire Plan.  Funds shall be used by the recipient to assist the Office of Wildland Fire in preparation of training curriculum related to a variety of issues, such as safety and leadership. </t>
  </si>
  <si>
    <t>Public or private nonprofit institution/organizations.</t>
  </si>
  <si>
    <t xml:space="preserve">Anyone within the Fire Use/Protection community. </t>
  </si>
  <si>
    <t>{"description":"Applicants shall submit an application package in accordance with the requirements set forth in 43 CFR, Subtitle A, Part 12.  "}</t>
  </si>
  <si>
    <t xml:space="preserve">The deadline will be published in the grants.gov announcement.  Award time varies, most awards anticipated with 30-60 days or less after announcement closes. </t>
  </si>
  <si>
    <t>{"awarded":"lump","description":"Lump Sum"}</t>
  </si>
  <si>
    <t>[{"code":"program","isSelected":true,"description":"Unless otherwise stated in award document, recipient is required to submit annual Program Performance Report within 30 days of end reporting period (Sept 30). "},{"code":"cash","isSelected":false,"description":""},{"code":"progress","isSelected":false,"description":""},{"code":"expenditure","isSelected":false,"description":""},{"code":"performanceMonitoring","isSelected":false,"description":""}]</t>
  </si>
  <si>
    <t>Records determined by the type of project recipient, in accordance with 43 CFR</t>
  </si>
  <si>
    <t>14-1125-0-1-302;</t>
  </si>
  <si>
    <t>(Cooperative Agreements (Discretionary Grants)) FY 17$10,000.00; FY 18 est $10,000.00; FY 19 Estimate Not Available  FY 16$25,000.00; - This was a new program in 2016 which was never awarded.  We are planning to go forward with both the 2016 intended and then we will work on 2017 estimated.</t>
  </si>
  <si>
    <t>{"list":[{"fiscalYear":2016,"description":"Not applicable"},{"fiscalYear":2018,"description":"Historical data avaino lable, 1 award intended"},{"fiscalYear":2017,"description":"Unsure of how many applications we might receive; 2 awards possible"}],"isApplicable":true}</t>
  </si>
  <si>
    <t xml:space="preserve">43 CFR, Subtitle A, Part 12.2_x000D_
Information about the National Fire Plan can be found at http://www.forestsandrangelands.gov/resources/overview_x000D_
</t>
  </si>
  <si>
    <t>Amy KishpaughOffice of the Secretary_x000D_
Office of Wildland Fire _x000D_
300 E. Mallard Drive, Suite 170_x000D_
, Boise, ID 83706 Email:&lt; a href='mailto:amy_kishpaugh@ios.doi.gov'&gt;amy_kishpaugh@ios.doi.gov&lt;/a&gt;Phone: 208-334-6195;</t>
  </si>
  <si>
    <t xml:space="preserve">15.948 National Fire Plan-Wildland Urban Interface Community Fire Assistance; 15.232 Wildland Fire Research and Studies ; 15.631 Partners for Fish and Wildlife; </t>
  </si>
  <si>
    <t xml:space="preserve">Fiscal Year2016: Not applicable._x000D_
Fiscal Year2017: Program has not yet posted nor selected projects for funding_x000D_
Fiscal Year2018: Program has not yet posted nor selected projects for funding_x000D_
</t>
  </si>
  <si>
    <t>Jul 29,2016</t>
  </si>
  <si>
    <t>https://beta.sam.gov/fal/87aeafc9eae641afafee9fd1dd26a15b/view</t>
  </si>
  <si>
    <t>Cultural Resources Management</t>
  </si>
  <si>
    <t>{"list":[{"act":{"description":"Archaeological Resources Protection Act of 1979, as amended (ARPA), 16 U.S.C. §§ 470aa–mm; The Lacey Act of 1900, as amended, 16 U.S.C. §§ 3371-78, and 18 U.S.C. 42; Historic, archeologic, or prehistoric items and antiquities, 18 U.S.C. § 1866(b); Native American Graves Protection and Repatriation Act of 1990 (NAGPRA), 25 U.S.C. §§ 3001-3013; National Historic Preservation Act of 1966, as amended (NHPA), 54 U.S.C. § 300101 et seq.; Preservation of Historical and Archeological Data (Archeological and Historic Preservation Act of 1974, as amended), 54 U.S.C. §§ 312501-312508; Monuments, Ruins, Sites, and Objects of Antiquity  (Act for the Preservation of American Antiquities of 1906 (Antiquities Act)) 54 U.S.C. §§ 320301-320303."},"authorizationTypes":{"USC":false,"act":true,"statute":false,"publicLaw":false,"executiveOrder":false}}]}</t>
  </si>
  <si>
    <t xml:space="preserve">To ensure the proper management, protection, and preservation of cultural resources over which the BIA maintains responsibility; furnish secure, short-term housing and care for cultural resources recovered during investigations; provide for the curation, stewardship, and public access to BIA museum collections and other cultural resources, including the increase of public awareness, appreciation, and knowledge of these resources. </t>
  </si>
  <si>
    <t>PROJECT GRANTS (DISCRETIONARY);DIRECT PAYMENTS FOR SPECIFIED USE</t>
  </si>
  <si>
    <t>State and local agencies, sponsored organizations, public nonprofit institutions/organizations, other public institutions/organizations, Federally-recognized Indian Tribal governments, specialized groups, small businesses, profit organizations, private nonprofit institutions/organizations, quasi-public nonprofit institutions/organizations, other private institutions/organizations, and Native American Organizations, educational or scientific organization, or any institution, corporation, association, or individual that possesses the requisite professional expertise. Applicant eligibility will be specified in the Funding Opportunity Announcement, if applicable.</t>
  </si>
  <si>
    <t>State and local governments, Federally recognized Indian Tribal governments, nonprofit organizations, educational or scientific institutions, universities, associations, and entities that have an education mission or mission-component, and museums and/or repositories that meet the standards of the Department of the Interior, Department Manual, Part 411.</t>
  </si>
  <si>
    <t>{"description":"Generally, applicant entity must have expertise in the contemplated resource management and/or research project","isApplicable":true}</t>
  </si>
  <si>
    <t>{"description":"A detailed proposal which includes a statement of work, timeline, and budget, must be submitted to the program office. "}</t>
  </si>
  <si>
    <t>Projects are identified and awarded based on priorities of the program and available funding. All applications will be reviewed by program staff for eligibility and compliance with the requirements stated in the program funding announcement. Final selection will be determined by the program manager, as applicable. Any awards are subject to the availability of congressional appropriations.</t>
  </si>
  <si>
    <t>Varies depending on the number of proposals received and the complexity of the project. Generally, awards are anticipated within 90-120 days of proposal submission.</t>
  </si>
  <si>
    <t>{"awarded":"other","description":"No specific restrictions, however, most projects are funded on a year-to-year basis and funds are expended during a particular fiscal year. ","awardedDescription":"Frequency of recipient payments will be determined for each awarded assistance agreement at the time of award."}</t>
  </si>
  <si>
    <t>[{"code":"program","isSelected":true,"description":"Unless otherwise stated in the agreement document, recipients must submit, on a quarterly basis, program performance reports."},{"code":"cash","isSelected":false,"description":""},{"code":"progress","isSelected":true,"description":"Upon completion of the agreement, recipients must submit a final performance report and other specific reports that may be applicable to the agreement such as inventories, cataloging records, data, research findings, etc."},{"code":"expenditure","isSelected":true,"description":"SF 425"},{"code":"performanceMonitoring","isSelected":false,"description":""}]</t>
  </si>
  <si>
    <t>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t>
  </si>
  <si>
    <t>(Direct Payments for Specified Use) FY 18 FY 16 FY 17(Project Grants (Discretionary)) FY 16 FY 17 FY 18</t>
  </si>
  <si>
    <t>25 CFR Part 262; 36 CFR Part 79; 43 CFR Part 3; 43 CFR Part 7; 43 CFR Part 10; Departmental Manual 411 DM 1 and its Directives; Indian Affairs Manual, 59 IAM 9 and 59 IAM 10; program information</t>
  </si>
  <si>
    <t>Anna Pardo12220 Sunrise Valley Drive, Room 6084 , Reston, VA 20191 Email:&lt; a href='mailto:anna.pardo@bia.gov'&gt;anna.pardo@bia.gov&lt;/a&gt;Phone: 7033906343;</t>
  </si>
  <si>
    <t xml:space="preserve">Specific criteria will be provided in the funding opportunity announcement and will be based on the objectives of individual projects. Relevance to the program objectives, a detailed technical and budget proposal, and qualifications of staff and institution important to the acceptance of proposals. </t>
  </si>
  <si>
    <t>Oct 30,2016</t>
  </si>
  <si>
    <t>https://beta.sam.gov/fal/1a3784b5b48c479097b267384fcbda78/view</t>
  </si>
  <si>
    <t>BIA Wildland Urban Interface Community Fire Assistance</t>
  </si>
  <si>
    <t>{"list":[{"act":{"description":"Department of the Interior, Environment, and Related Agencies Appropriations Act, 2016, Public Law 114-53, Division E, Title I, Department-wide Programs, Wildland Fire Management; This program was first implemented in the Department of the Interior and Related Agencies Appropriations Act of 2001, Title IV, Public Law 106-291. \r\n Federal Land Policy and Management Act of 1976, Public Law 94-579, 43 USC §1737 (b); Watershed Restoration and Enhancement Agreements (aka The Wyden Amendment), 16 USC 1011, PL 104-208, Section 124, as amended by PL 105-277, Section 136, as amended by PL 108-7, Section 135;., Public Law 94-579. "},"authorizationTypes":{"USC":false,"act":true,"statute":false,"publicLaw":false,"executiveOrder":false}}]}</t>
  </si>
  <si>
    <t xml:space="preserve">To implement the National Fire Plan and assist communities at risk from catastrophic wildland fires by providing assistance in the following areas: Provide community programs that develop local capability including; assessment and planning, mitigation activities, and community and homeowner education and action; plan and implement hazardous fuels reduction activities, including the training, monitoring or maintenance associated with such hazardous fuels reduction activities, on federal land, or on adjacent nonfederal land for activities that mitigate the threat of catastrophic fire to communities and natural resources in high risk areas; enhance local and small business employment opportunities for rural communities; enhance the knowledge and fire protection capability of rural fire districts by providing assistance in education and training; assist with the prevention and detection of wildfires to reduce the risk and impact to communities and their values. </t>
  </si>
  <si>
    <t>COOPERATIVE AGREEMENTS (DISCRETIONARY GRANTS);USE OF PROPERTY, FACILITIES, AND EQUIPMENT;DISSEMINATION OF TECHNICAL INFORMATION;TRAINING</t>
  </si>
  <si>
    <t>States and local governments at risk as published in the Federal Register, Indian Tribes, public and private education institutions, nonprofit organizations, and rural fire departments serving a community with a population of 10,000 or less in the wildland/urban interface.</t>
  </si>
  <si>
    <t>All applications will be initially screened for eligibility and compliance with the requirements stated in the program Notice of Funding Opportunity Announcement. Applications passing this screening process will be forwarded for review by the proposal evaluation criteria, and any additional review factors, as stated in the funding announcement. Wildland Urban Interface community projects are reviewed at State level and funding recommendations are made through each State's annual work plan. Final budget approvals rest with the State Director or Field Office Manager.</t>
  </si>
  <si>
    <t>Award time varies depending on the type of complexity of the project. Most awards are anticipated within 90 days or less after the announcement closes. Further information will be available for each project at the time of the funding opportunity announcement is posted on www.grants.gov and may be obtained by contacting the point of contact listed in the funding opportunity announcement.</t>
  </si>
  <si>
    <t>Final award decisions are not subject to appeal; however, the Bureau of Land Management will provide all applicants with information on why their proposal was not selected for award.</t>
  </si>
  <si>
    <t>{"awarded":"other","description":"No specific restrictions, however, most projects are funded on a year-to-year basis and funds are expended during a particular fiscal year.","awardedDescription":"Frequency of recipient payment will be determined for each awarded assistance agreement at time of award."}</t>
  </si>
  <si>
    <t>[{"code":"program","isSelected":false,"description":""},{"code":"cash","isSelected":false,"description":""},{"code":"progress","isSelected":false,"description":""},{"code":"expenditure","isSelected":true,"description":"Unless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 Unless otherwise stated in the award document, recipients are required to submit quarterly, SF-425, Federal Financial Reports. "},{"code":"performanceMonitoring","isSelected":false,"description":""}]</t>
  </si>
  <si>
    <t>Records relating to work performed and costs are kept by the Bureau. There is no fixed records schedule. Records for grants awarded to non-federal entity will be maintained in accordance 2 CFR, Part 200, Subpart D Post Federal Award Requirements.</t>
  </si>
  <si>
    <t>(Cooperative Agreements (Discretionary Grants)) FY 18 est $0.00; FY 16$0.00; Estimate Not Available  FY 17 est $0.00; - New Program</t>
  </si>
  <si>
    <t>BIA's wildland urban interface community assistance program is guided by the provisions of the National Fire Plan. A variety of public information on this plan is available by contacting the appropriate State Office or the National Interagency Fire Center's web site at: http://www.nifc.go</t>
  </si>
  <si>
    <t xml:space="preserve">15.242 BLM Rural Fire Assistance; </t>
  </si>
  <si>
    <t xml:space="preserve">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review._x000D_
 Second Level Evaluation -- Merit Review Evaluation is stated in each Notice of Funding Opportunity noticed post on www.grants.gov_x000D_
 Third Level Review Pre-Award Clearance and Approvals. BIA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 reports and findings of audits performed, and applicant’s ability to effectively implement statutory, regulatory or other requirements. </t>
  </si>
  <si>
    <t>Sep 01,2017</t>
  </si>
  <si>
    <t>https://beta.sam.gov/fal/1f5371cc76314389b530e8eb13ba539a/view</t>
  </si>
  <si>
    <t>Native Language Immersion Grant</t>
  </si>
  <si>
    <t>{"list":[{"act":{"description":"Consolidated Appropriations Act, 2017, Public Law 115-31."},"authorizationTypes":{"USC":false,"act":true,"statute":false,"publicLaw":false,"executiveOrder":false}}]}</t>
  </si>
  <si>
    <t xml:space="preserve">Provide capacity building grants for Bureau-funded schools to expand existing language immersion programs, or create new programs that will lead to oral Native language proficiency. </t>
  </si>
  <si>
    <t>Specialized group: Bureau of Indian Education Funded Schools</t>
  </si>
  <si>
    <t>American Indian Student</t>
  </si>
  <si>
    <t>{"description":"A request for proposals will be announced through Grants.Gov.  At a minimum, the applicant will submit a project project proposal,(1-2 pages), a budget narrative (1-2 pages), a work plan outline (3-5 pages), and identification of a project director to manage the execution of the grant."}</t>
  </si>
  <si>
    <t>Program requirements are specified in the announcement of the request for proposals. Applications are to be submitted to the Sovereignty in Indian Education Program, 1849 C Street, NW, MS-3609, Washington DC 20240.</t>
  </si>
  <si>
    <t>Juanita Mendoza, Sovereignty in Indian Education Program, 1849 C Street, NW, MS-3609, Washington DC 20240.</t>
  </si>
  <si>
    <t>{"awarded":"lump","description":"For BIE tribally controlled schools, funds are available until expended.  BIE operated schools have restrictions on the time permitted to spend the funds.  The SIE contact person can further explain the restrictions placed on the time period in which to fully expend the funds awarded under the project."}</t>
  </si>
  <si>
    <t>[{"code":"program","isSelected":true,"description":"An annual report. "},{"code":"cash","isSelected":false},{"code":"progress","isSelected":true,"description":"A semi-annual progress report. "},{"code":"expenditure","isSelected":true,"description":"The Federal Financial Report, SF-425 is required for BIE tribally controlled schools."},{"code":"performanceMonitoring","isSelected":false}]</t>
  </si>
  <si>
    <t>{"isApplicable":true,"description":"Tribally controlled schools must submit an annual A-133 audit and quarterly 425 report"}</t>
  </si>
  <si>
    <t>Financial records must be retained for three years from the date of submission of the single audit report. Procurement records must be retained for three years from the date of final payment. Property records must be retained for three years from the date of disposition, replacement, or transfer. Records pertaining to any litigation, audit exceptions, or claims must be retained until the dispute has been resolved. Student records must be retained for five years.</t>
  </si>
  <si>
    <t>14-2100-0-0-999;</t>
  </si>
  <si>
    <t>(Direct Payments for Specified Use) FY 17 est $0.00; FY 18 est $2,000,000.00; FY 19 Estimate Not Available  - New Program</t>
  </si>
  <si>
    <t>Range: $1,000.00 - $95,000, or greater. Average:$48,500 over one year.</t>
  </si>
  <si>
    <t>Juanita Mendoza1849 C Street, NW, MIB-3610, Washington, DC 20240 Email:&lt; a href='mailto:Juanita.Mendoza@bie.edu'&gt;Juanita.Mendoza@bie.edu&lt;/a&gt;Phone: (202) 208-6123;</t>
  </si>
  <si>
    <t>Fiscal Year2017: Program has not yet selected projects for funding.  Program anticipates funding projects that Provide capacity building grants for Bureau-funded schools to expand existing language immersion programs, or create new programs that will lead to oral language proficiency.Fiscal Year2018: .</t>
  </si>
  <si>
    <t>Program criteria are specified in the announcement for the individual program request proposals.</t>
  </si>
  <si>
    <t>https://beta.sam.gov/fal/f7cfc8e5b8c1d07c3cb7af3f78ffb7e5/view</t>
  </si>
  <si>
    <t>Tiwahe Housing</t>
  </si>
  <si>
    <t>{"list":[{"act":{"description":"Department of Interior Appropriations Act, 2017"},"authorizationTypes":{"USC":false,"act":true,"statute":false,"publicLaw":false,"executiveOrder":false}}]}</t>
  </si>
  <si>
    <t>According to the FY 17 Appropriations Bill, to strengthen tribal communities in Indian country by leveraging programs and resources; to increase the number of single families and veterans assisted; and to address the dilapidated and overcrowded housing conditions in Tribes’ service.</t>
  </si>
  <si>
    <t>Tribe must hold status as an active Tiwahe Initiative Tribe with an approved Tiwahe Initiative Plan that includes a plan and budget for Tiwahe housing funds</t>
  </si>
  <si>
    <t xml:space="preserve">Federally Recognized Indian Tribal Government </t>
  </si>
  <si>
    <t>{"environmentalImpact":{"reports":[{"isSelected":false,"reportCode":"statement"},{"isSelected":false,"reportCode":"assessment"},{"isSelected":false,"reportCode":"ExecutiveOrder12372"},{"isSelected":true,"reportCode":"otherRequired"}]},"description":"Update to each Tribe’s Tiwahe Plan to include a plan and budget for use of Tiwahe Housing funds"}</t>
  </si>
  <si>
    <t>{"description":"To receive Tiwahe housing funds, a tribe must be an active, compliant pilot site of the Tiwahe Initiative and must have an approved plan and budget for use of Tiwahe Housing funds incorporated in to their Tiwahe plan."}</t>
  </si>
  <si>
    <t>To receive Tiwahe housing funds, a tribe must_x000D_
(1)	be an active, compliant pilot site of the Tiwahe Initiative _x000D_
(2)	must have plan and budget for use of Tiwahe Housing funds incorporated in to their Tiwahe plan_x000D_
(3)	such plan must be approved by the BIA.</t>
  </si>
  <si>
    <t>This application is based upon an urgent need. Two weeks (10 business days).</t>
  </si>
  <si>
    <t>{"awarded":"lump","description":"Lump sum appropriated by Congressional Bill."}</t>
  </si>
  <si>
    <t>[{"code":"program","isSelected":false},{"code":"cash","isSelected":false},{"code":"progress","isSelected":false},{"code":"expenditure","isSelected":true,"description":"Budget proposals and audits"},{"code":"performanceMonitoring","isSelected":false}]</t>
  </si>
  <si>
    <t xml:space="preserve">Recipients are required to maintain tribal records related to the Initiative (e.g. budget proposals, implementation materials, resolutions/legal documents, etc.) for the duration of the Tiwahe Initiative. </t>
  </si>
  <si>
    <t>(Project Grants) FY 18 est $281,384.00; FY 17 Estimate Not Available  FY 19 Estimate Not Available  - New Program</t>
  </si>
  <si>
    <t xml:space="preserve">At the present time, $1,688,304 has been allotted. However, additional funds may become available. </t>
  </si>
  <si>
    <t>{"list":[{"fiscalYear":2018,"description":"In FY 2018, the program anticipates to issue 6 awards."},{"fiscalYear":2019,"description":"In FY 2019, the program anticipates to issue 6 awards."},{"fiscalYear":2017,"description":"New Program."}],"isApplicable":true}</t>
  </si>
  <si>
    <t>2017 Senate Report 114-281 _x000D_
2017 Indian Affairs Greenbook at page IA-HS-3	_x000D_
2017 Indian Affairs Greenbook at page IA-HS-12</t>
  </si>
  <si>
    <t>{"flag":"appendix","description":"Mercedes Garcia, National Tiwahe Coordinator; Meredes.garcia@bia.gov (email)\r\nHankie Ortiz, Deputy Bureau Director, Office of Indian Services; hankie.ortiz@bia.gov (email)\r\n1849 C Street NW Washington, DC 20240 (Central/Administrative Office)\r\n202-513-7640 (main)\r\n202-513-7712 (Mercedes)"}</t>
  </si>
  <si>
    <t>Mercedes Garcia1849 C Street NW  (Central/Administrative Office), Washington, DC 20240 Email:&lt; a href='mailto:Meredes.garcia@bia.gov'&gt;Meredes.garcia@bia.gov&lt;/a&gt;Phone: 202-513-7712 ;</t>
  </si>
  <si>
    <t>https://www.bia.gov/bia/ois</t>
  </si>
  <si>
    <t>Fiscal Year2017: New Program.Fiscal Year2018: Program anticipates funding projects that renovate existing structures to create an in-patient residential facility for foster youth, transitional living facilities for youth 18-24, renovations to structures for temporary housing for homeless families, renovations to homes to secure as licensed foster home, and implementation of pod homes to provide to veterans and single families.Fiscal Year2019: No information available.</t>
  </si>
  <si>
    <t>Must be active, compliant Tiwahe Initiative pilot tribe with approved Tiwahe plan.</t>
  </si>
  <si>
    <t>Apr 12,2018</t>
  </si>
  <si>
    <t>https://beta.sam.gov/fal/6edd5d5c87811b324cb1d4cc1962443e/view</t>
  </si>
  <si>
    <t>Tribal Education Departments</t>
  </si>
  <si>
    <t>TED</t>
  </si>
  <si>
    <t>{"list":[{"publicLaw":{},"authorizationTypes":{"publicLaw":true}}]}</t>
  </si>
  <si>
    <t>Make grants and provide technical assistance to tribes for the development and operation of tribal departments or divisions of education for the purpose of planning and coordinating all education programs of the tribe.</t>
  </si>
  <si>
    <t>Specialized group: Indian tribes which are federally recognized as eligible by the U.S. Government through the Secretary of the Interior for the special programs and services provided by the Secretary because of their status as Indians.</t>
  </si>
  <si>
    <t>{"description":"Each application must include a project narrative, a budget narrative, a work plan outline, and a project director to manage the execution of the grant.","isApplicable":true}</t>
  </si>
  <si>
    <t>{"description":"Each application must include a project narrative, a budget narrative, a work plan outline, and a project director to manage the execution of the grant."}</t>
  </si>
  <si>
    <t>Proposals from tribes are evaluated by Bureau of Indian Education staff with priority given to applications that meet the following :  Serves three or more separate BIE-funded schools; provides coordinating services and technical assistance to all relevant BIE-funded schools; plans to monitor and audit these funds by or through the TED; and /or provides  as plan and schedule that provides for the assumption, by the TED, of all assets and functions of the BIE agency office associated with the tribe, to the extent the assets and functions relate to education.</t>
  </si>
  <si>
    <t>Thirty days.</t>
  </si>
  <si>
    <t>25 CFR Part 2</t>
  </si>
  <si>
    <t>Yes. The Secretary of the Interior may renew grants for an additional two years based on satisfactory performance.</t>
  </si>
  <si>
    <t>{"awarded":"lump","description":"."}</t>
  </si>
  <si>
    <t>[{"code":"program","isSelected":true,"description":"Program Reports"},{"code":"cash","isSelected":true,"description":"Cash Reports"},{"code":"progress","isSelected":true,"description":"Progress Reports"},{"code":"expenditure","isSelected":true,"description":"Expenditure Reports - SF 424"},{"code":"performanceMonitoring","isSelected":true,"description":"Performance Reports"}]</t>
  </si>
  <si>
    <t>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 recipient. Federal awarding agencies and pass-through entities must not impose any other record retention requirements upon non-Federal entities, except as noted in 2 CFR 200.333.</t>
  </si>
  <si>
    <t xml:space="preserve">(Direct Payments for Specified Use) FY 17 Estimate Not Available  FY 18 est $2,500,000.00; FY 19 Estimate Not Available  - </t>
  </si>
  <si>
    <t>$50,000.00 - $300,000.00</t>
  </si>
  <si>
    <t>{"list":[{"fiscalYear":2017,"description":"Ten TED grants were funded"},{"fiscalYear":2018,"description":"The program will fund up to ten new TED grants."},{"fiscalYear":2019,"description":"The program will fund up to fifteen TED grants approved in 2018."}],"isApplicable":true}</t>
  </si>
  <si>
    <t>Public Law 107-110 No Child Left Behind Act of 2001, Sec 1140, 25 USC 2020; Bureau of Indian Education web site.</t>
  </si>
  <si>
    <t>{"flag":"none","description":"Not applicable"}</t>
  </si>
  <si>
    <t>Maureen LeskySovereignty in Indian Education, 1849 C Street, NW, MIB-3610, Washington, DC 20240 Email:&lt; a href='mailto:Maureen.Lesky@bie.edu'&gt;Maureen.Lesky@bie.edu&lt;/a&gt;Phone: (505) 563-5397;</t>
  </si>
  <si>
    <t>https://www.bie.edu</t>
  </si>
  <si>
    <t>Fiscal Year2018: Program has not yet selected new projects for funding.  Program anticipates funding new tribes for the development and operation of tribal departments or divisions of education for the purpose of planning and coordinating all education programs of the tribe.</t>
  </si>
  <si>
    <t>Aug 03,2018</t>
  </si>
  <si>
    <t>https://beta.sam.gov/fal/3cc2388649a840d5914f09d1d9579699/view</t>
  </si>
  <si>
    <t>Non-Sale Disposals of Mineral Material</t>
  </si>
  <si>
    <t>BUREAU OF LAND MANAGEMENT, INTERIOR, DEPARTMENT OF THE</t>
  </si>
  <si>
    <t>{"list":[{"act":{"description":"Materials Act of 1947, Public Law 80-291, 30 U.S.C. 601-604, 611, as amended.\r\n"},"authorizationTypes":{"act":true}}]}</t>
  </si>
  <si>
    <t>To permit free use of certain mineral material from federally owned lands under the jurisdiction of the Bureau of Land Management by governmental units and nonprofit organizations.</t>
  </si>
  <si>
    <t>Any Federal or State agency, unit, or subdivision, including municipalities, where material will be used for public project; or any nonprofit association or corporation. A free use permit will not be issued upon the determination that the applicant owns or control an adequate supply of suitable mineral materials that are readily available and can be mined in a manner which is economically and environmentally acceptable. Mineral material obtained under a free use permit may not be bartered or sold.</t>
  </si>
  <si>
    <t>Federal or State agencies, units, or subdivisions, including municipalities, where material will be used for public project; or any nonprofit association or corporation.</t>
  </si>
  <si>
    <t>{"description":"Evidence of eligibility, i.e., nonprofit status, delegation of authority for signing official to take such action, surety bond, etc.\n2 CFR, Part 200, Subpart E Cost Principles.","isApplicable":true}</t>
  </si>
  <si>
    <t>{"environmentalImpact":{"reports":[{"isSelected":true,"reportCode":"statement"},{"isSelected":true,"reportCode":"assessment"},{"isSelected":false,"reportCode":"ExecutiveOrder12372"},{"isSelected":true,"reportCode":"otherRequired"}]},"description":"This program may require submission of a performance bond.  An environmental analysis is required for this permit.  "}</t>
  </si>
  <si>
    <t>{"description":"Submit application on Form 3604-1a to identify eligibility and needs for materials to the proper Bureau of Land Management office. If eligible, BLM may require additional supporting information about the proposed operations.  If the application is approved, BLM will issue Form 3604-1b Mineral Material Free Use Permit."}</t>
  </si>
  <si>
    <t>If mineral material is available, applicant is qualified and application does not conflict with other management practices or uses, application is approved and one copy of the executed form is returned to the applicant.  Environmental analysis is accomplished and environmental impact statement is prepared if necessary.</t>
  </si>
  <si>
    <t>The term of the permit varies but will not exceed 10 years to any Federal or State agency, unit, or subdivision, including municipalities.  Permits to nonprofit organizations are not to exceed 1 year.</t>
  </si>
  <si>
    <t>Appeals may be made to the Board of Land Appeals, Office of Hearings and Appeals as specified in 43 CFR Part 4 et seq.</t>
  </si>
  <si>
    <t>Any free use permits may be extended for a single additional period not to exceed 1 year.</t>
  </si>
  <si>
    <t>{"awarded":"other","description":"Not applicable.","awardedDescription":"Information not available."}</t>
  </si>
  <si>
    <t>[{"code":"program","isSelected":true,"description":"An annual production report is required as specified in the free use permit.  The permittee is required to perform reclamation of areas distributed by operations."},{"code":"cash","isSelected":false,"description":""},{"code":"progress","isSelected":false,"description":""},{"code":"expenditure","isSelected":false,"description":""},{"code":"performanceMonitoring","isSelected":true,"description":"Performance monitoring is conducted by the BLM."}]</t>
  </si>
  <si>
    <t>Production documentation must be available if requested to confirm production.</t>
  </si>
  <si>
    <t>14-1109-0-1-302;14-1109-0-1-000;</t>
  </si>
  <si>
    <t xml:space="preserve">(Sale, Exchange, or Donation of Property and Goods) FY 17$14,391,000.00; FY 18 Estimate Not Available  FY 19 Estimate Not Available  FY 16$6,071,882.00; - </t>
  </si>
  <si>
    <t>{"list":[{"fiscalYear":2017,"description":"No Current Data Available. "},{"fiscalYear":2018,"description":"No Current Data Available."},{"fiscalYear":2016,"description":"This information will be available in 2017 in the Public Lands Statistics Publication for FY2016, which can be found in most public libraries. Free Use Permits are being issued to States and local governments and non-profit organizations and corporations for sand and gravel, stone, soil, clay, and pumice.  This information will be available in 2017 in the Public Lands Statistics Publication for FY2016, which can be found in most public libraries. Free Use Permits are being issued to States and local governments and non-profit organizations and corporations for sand and gravel, stone, soil, clay, and pumice."}],"isApplicable":true}</t>
  </si>
  <si>
    <t>43 CFR 3620 and 43 CFR Part 4.</t>
  </si>
  <si>
    <t>{"flag":"appendix","description":"See Catalog Appendix IV for addresses."}</t>
  </si>
  <si>
    <t>Director,Bureau of Land Management, Solid Minerals Division (WO-320), 1849 C St., N.W., Room 2134 LM,, Washington, DC 20240 Email:&lt; a href='mailto:gbrown@blm.gov'&gt;gbrown@blm.gov&lt;/a&gt;Phone: (570) 593-8659;</t>
  </si>
  <si>
    <t>http://www.blm.gov/nhp/index.htm.</t>
  </si>
  <si>
    <t>https://beta.sam.gov/fal/f1668746487b4684b1f1feda3cea7b07/view</t>
  </si>
  <si>
    <t>Cooperative Inspection Agreements with States and Tribes</t>
  </si>
  <si>
    <t>Section 202 Agreements</t>
  </si>
  <si>
    <t>{"list":[{"act":{"description":"Federal Oil and Gas Royalty Act of 1982, Public Law 97-451, 30 U.S.C, Subchapter II, 1732 (a)."},"authorizationTypes":{"act":true}}]}</t>
  </si>
  <si>
    <t>To provide for the Bureau of Land Management (BLM) to enter into cooperative agreements with Tribes so that authorized Tribal inspectors can carry out inspection activities on Indian oil and gas leases within Tribal jurisdiction.</t>
  </si>
  <si>
    <t>Indian tribes with producing tribal oil and gas leases for which with Federal government has trust responsibility.  State may enter into a cooperative agreement for inspection of tribal oil and gas leases with the permission of the Tribe.</t>
  </si>
  <si>
    <t>Indian tribes with producing tribal oil and gas leases for which the Federal government has trust responsibility.  States that have tribal permission to enter into cooperative agreements to conduct inspections on tribal oil and gas leases.</t>
  </si>
  <si>
    <t>{"environmentalImpact":{"reports":[{"isSelected":true,"reportCode":"otherRequired"}]},"description":"For more information and local requirements, cooperative project proposals should be coordinated with the Bureau of Land Management local State or District/Field Offices.  No state plan is required with this application."}</t>
  </si>
  <si>
    <t>{"description":"Standard Form 424, Application for Federal Assistance, Standard Form 424A, Budget Information for Non-Construction Programs, Standard Form 424B, Assurances for Non-Construction Programs, and a written proposal must include a description of the type and extent of inspection activities proposed under the agreement, the number of proposed inspectors, the proposed period of time the agreement will be in effect; and the name, address and telephone number of the State or Tribal contact, budget spreadsheet, a budget narrative/breakdown, and any other requirements specified in the funding opportunity notice and must be submitted through www.grants.gov.","isApplicable":true}</t>
  </si>
  <si>
    <t>All applications will be initially screened for eligibility and compliance with the requirements stated in the program Notice of Funding Opportunity Announcement. Applications passing this screening process will be forwarded for review by the proposal evaluation criteria, and any additional review factors, as stated in the funding announcement.  State and District Office level and funding recommendations are made through the State's annual work plan. Final budget approvals rest with the State Director.</t>
  </si>
  <si>
    <t>{"flag":"yes","description":"Contact Bureau of Land Management local State, or District or Field offices, as appropriate, for application deadlines","list":[]}</t>
  </si>
  <si>
    <t>Award time varies depending on the type and complexity of the project. Further information will be available for each project at the time the Notice of Funding Opportunity is posted on www.grants.gov and may be obtained by contacting the point of contact listed in the funding opportunity announcement. Most awards are anticipated within 90 days or less after the announcement closes.</t>
  </si>
  <si>
    <t>{"types":{"moe":false,"formula":false,"matching":false},"formula":{"title":"","chapter":"","part":"","subPart":"","publicLaw":"","description":""},"matching":{"requirementFlag":"voluntary","percent":"0","description":"The program has no statutory formula matching requirements.  As provided in 43 CFR 3190.2-2, funding will be up to 100 percent of allowable cost.  However, matching funds or in-kind services by the applicants are encouraged and those projects are more likely to be funded."},"moe":{"description":""}}</t>
  </si>
  <si>
    <t>{"awarded":"other","description":"No specific restrictions, however, most projects are funded on a year–to-year basis and funds are expended during a particular fiscal year. See the following for information on how assistance is awarded/released: Frequency of recipient payments will be determined for each awarded assistance agreement at the time of award.","awardedDescription":"Frequency of recipient payments will be determined for each awarded assistance agreement at time of award."}</t>
  </si>
  <si>
    <t>[{"code":"program","isSelected":false,"description":""},{"code":"cash","isSelected":false,"description":""},{"code":"progress","isSelected":true,"description":"Progress Reports may be required and will be stated in the notice of award.  At the minimum on an annual basis within 90 days after the anniversary date of award.  Other specific reports that may be applicable to the agreement such as property inventories, and patent and invention disclosures."},{"code":"expenditure","isSelected":true,"description":"SF-425, Federal Financial Reports will be due at the minimum on an annual basis within 90 days after the anniversary date of award, unless otherwise stated in the notice of award."},{"code":"performanceMonitoring","isSelected":true,"description":"Performance Reports will be due at the minimum on an annual basis within 90 days after the anniversary date of award, unless otherwise stated in the notice of award."}]</t>
  </si>
  <si>
    <t>14-1109-0-1-000;14-1109-0-1-302;</t>
  </si>
  <si>
    <t xml:space="preserve">(Cooperative Agreements (Discretionary Grants)) FY 17$418,435.00; FY 18 Estimate Not Available  FY 19 Estimate Not Available  FY 16$1,092,254.00; - </t>
  </si>
  <si>
    <t>Past partnership projects have ranged from $200,000 to $494,708. Average amount is $273,064 or less.</t>
  </si>
  <si>
    <t>{"list":[{"fiscalYear":2016,"description":"No current data available. The Bureau of Land Management has awards financial assistance agreements with the Navajo and Jicarilla Nations. The agreements established procedures for cooperation and coordination in planning and programming for oil and gas inspections of Nation leases with a goal of increasing the frequency of inspections providing for the uniform application of regulations, and timely communications between the BLM and the Nation in performance of their regulatory functions. The inspection and enforcement staff are Navajo and Jicarilla nationals who have the appropriate technical training and language skills to operate freely on their reservation. "},{"fiscalYear":2017,"description":"The Bureau of Land Management has awards financial assistance agreements with the Navajo and Jicarilla Nations. The agreements established procedures for cooperation and coordination in planning and programming for oil and gas inspections of Nation leases with a goal of increasing the frequency of inspections providing for the uniform application of regulations, and timely communications between the BLM and the Nation in performance of their regulatory functions. The inspection and enforcement staff are Navajo and Jicarilla nationals who have the appropriate technical training and language skills to operate freely on their reservation."},{"fiscalYear":2018,"description":"BLM is continually working with Navajo and Jicarilla Nations, as state in FY17."},{"fiscalYear":2019,"description":"No current data available."}],"isApplicable":true}</t>
  </si>
  <si>
    <t>43 CFR 3190 and 43 CFR 3192.</t>
  </si>
  <si>
    <t>{"flag":"appendix","description":"See Catalog Appendix IV for list of Bureau of Land Management State offices."}</t>
  </si>
  <si>
    <t>Division ChiefDivision of Lands and Realty, Bureau of Land Management (WO 350), 20 M Street, SE, Room 2134, Washington, DC 20003 Email:&lt; a href='mailto:kim_berns@blm.gov'&gt;kim_berns@blm.gov&lt;/a&gt;Phone: 2029127350;</t>
  </si>
  <si>
    <t>Fiscal Year2016: BLM continues to provide training and coordination for the Navajo Nation and Jicarillo Apache Tribal Inspection and Enforcement staff to carry out inspection and enforcement activities on Indian oil and gas leases within their Tribal jurisdiction.  BLM continues to provide training and coordination for the Navajo Nation and Jicarillo Apache Tribal Inspection and Enforcement staff to carry out inspection and enforcement activities on Indian oil and gas leases within their Tribal jurisdiction.Fiscal Year2017: BLM continues to provide training and coordination for the Navajo Nation and Jicarillo Apache Tribal Inspection and Enforcement staff to carry out inspection and enforcement activities on Indian oil and gas leases within their Tribal jurisdiction.Fiscal Year2018: No current data available. Fiscal Year2019: No current data available.</t>
  </si>
  <si>
    <t>General criteria used to select assistance proposals are based on the Tribes direct relationship to federal and Tribal lands and a balanced review including relevance to program objectives, merit, and cost effectiveness.</t>
  </si>
  <si>
    <t>https://beta.sam.gov/fal/a6bb3d8ec5bb4f79870d167bd2b53837/view</t>
  </si>
  <si>
    <t>Cultural and Paleontological Resources Management</t>
  </si>
  <si>
    <t>{"list":[{"act":{"description":"Federal Land Policy and Management Act of 1976, Public Law 94-579, 43 USC §1737 (b)"},"authorizationTypes":{"act":true}}]}</t>
  </si>
  <si>
    <t>To manage and protect cultural resources on the public lands and to increase public awareness and appreciation of these resources.  Most of these lands are located in the Western United States and Alaska.</t>
  </si>
  <si>
    <t>Anyone/general public.</t>
  </si>
  <si>
    <t>All Public Land users.</t>
  </si>
  <si>
    <t>{"description":"For grants awarded, cost will be determined in accordance with OMB Circular No. A-87 for State and Local Governments; OMB Circular No. A-21 for educational institutions; OMB Circular No. A-122 for nonprofit organizations; and Federal Acquisition Regulation Subpart 31.2 for private foundations, firms, individuals, and other nonprofits excluded from coverage under OMB Circular No. A-122.","isApplicable":false}</t>
  </si>
  <si>
    <t>{"environmentalImpact":{"reports":[{"isSelected":true,"reportCode":"otherRequired"}]},"description":"For more information and local requirements, cooperative project proposals should be coordinated with the Bureau of Land Management local State, or District or Field offices."}</t>
  </si>
  <si>
    <t>{"description":"2 CFR, Part 200, Subpart C—Pre-Federal Award Requirements and Contents of Federal Awards.  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submitted through www.grants.gov. \nState plan is not required for this application."}</t>
  </si>
  <si>
    <t>{"types":{"moe":false,"formula":false,"matching":false},"formula":{"title":"","chapter":"","part":"","subPart":"","publicLaw":"","description":""},"matching":{"requirementFlag":"voluntary","percent":"0","description":"The program has no statutory formula matching requirements except when use is for the Challenge Cost Share program which has a 1:1 matching requirement.  However, matching funds or in-kind services by the applicants are encouraged and those projects are more likely to be funded."},"moe":{"description":""}}</t>
  </si>
  <si>
    <t>{"awarded":"other","description":"No specific restrictions, however, most projects are funded on a year to year basis and funds are expended during a particular fiscal year.","awardedDescription":"Frequency of recipient payments will be determined for each awarded assistance agreement at the time of award."}</t>
  </si>
  <si>
    <t>[{"code":"program","isSelected":false,"description":""},{"code":"cash","isSelected":false,"description":""},{"code":"progress","isSelected":true,"description":"Unless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progress and final reports, property inventories, and patent and invention disclosures."},{"code":"expenditure","isSelected":true,"description":"Unless otherwise stated in the award document, recipients are required to submit quarterly SF-425, Federal Financial Reports."},{"code":"performanceMonitoring","isSelected":false,"description":""}]</t>
  </si>
  <si>
    <t xml:space="preserve">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 </t>
  </si>
  <si>
    <t>14-1109-0-1-302;</t>
  </si>
  <si>
    <t xml:space="preserve">(Cooperative Agreements (Discretionary Grants)) FY 17$3,938,237.00; FY 18 est $2,500,000.00; FY 19 Estimate Not Available  FY 16$7,428,219,219.00; - </t>
  </si>
  <si>
    <t>Past partnership projects have ranged from $3,000 to $100,000. Average amount is $45,000 or less.</t>
  </si>
  <si>
    <t>{"list":[{"fiscalYear":2016,"description":"No current data available.  BLM's cultural resources and paleontological resource programs continued efforts to inventory, document, study, stabilize, and interpret the cultural and paleontological resources on the public lands.  BLM worked with over 40 university archeology field schools to train 330 students in archaeological methods, worked with partners to study 890 cultural properties, stabilize 100 archaeological sites, present gave more than 620 public programs, and curate 107 collections. BLM uses challenge cost-share grants whenever possible on projects located on lands managed be the Federal Government, to enhance cultural and heritage resource management on Public Lands. Projects are restricted to lands administered by BLM in the Western United States and Alaska."},{"fiscalYear":2017,"description":"BLM's cultural resources and paleontological resource programs continued efforts to inventory, document, study, stabilize, and interpret the cultural and paleontological resources on the public lands.  BLM worked with over 28 university archeology field schools to train 264 students in archaeological methods, worked with partners to study 709 cultural properties, stabilize 212 archaeological sites, present gave more than 3,269 public programs, and curate 56 collections. BLM uses challenge cost-share grants whenever possible on projects located on lands managed be the Federal Government, to enhance cultural and heritage resource management on Public Lands. Projects are restricted to lands administered by BLM in the Western United States and Alaska."},{"fiscalYear":2018,"description":"No current data available."},{"fiscalYear":2019,"description":"No current data available."}],"isApplicable":true}</t>
  </si>
  <si>
    <t>BLM's cultural and paleontological resources management program is guided by the National Historic Preservation Act, the Archaeological Resources Protection Act, the Native American Graves Protection and Repatriation Act and the Paleontological Resources Preservation Act, and implementing regulations: 43 CFR Part 7, 43 CFR Part 10, 36 CFR Part 60, 36 CFR Part 79 and 36 CFR Part 800. A variety of public interest publications on these programs are available free of charge by contacting the appropriate State Office. Manuals and Handbooks providing basic program operational guidance for cultural resources (8100) are available online at www.blm.gov and by contacting the Washington Office.</t>
  </si>
  <si>
    <t>http://www.blm.gov</t>
  </si>
  <si>
    <t>Fiscal Year2016: No current data available. Cooperative agreements with universities to conduct management-focused archaeological or paleontological field schools and scholarly research on public lands located in Western United States and Alaska, cooperative agreements with states to compile and maintain cultural inventory data, cooperative agreements to curate and interpret museum collections from the public lands, and cooperative agreements to produce education materials enhancing public awareness and appreciation of cultural and paleontological resources.Fiscal Year2017: Cooperative agreements with universities to conduct management-focused archaeological or paleontological field schools and scholarly research on public lands located in Western United States and Alaska, cooperative agreements with states to compile and maintain cultural inventory data, cooperative agreements to curate and interpret museum collections from the public lands, and cooperative agreements to produce education materials enhancing public awareness and appreciation of cultural and paleontological resources.Fiscal Year2018: No current data available.Fiscal Year2019: No current data available.</t>
  </si>
  <si>
    <t>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review._x000D_
Second Level Evaluation -- Merit Review Evaluation is stated in each Notice of Funding Opportunity noticed post on www.grants.gov_x000D_
Third Level Review Pre-Award Clearance and Approvals.  BLM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 reports and findings of audits performed, and applicant’s ability to effectively implement statutory, regulatory or other requirements.</t>
  </si>
  <si>
    <t>https://beta.sam.gov/fal/b2bf2b52561e452f9ff0b7fa0ff0b1fa/view</t>
  </si>
  <si>
    <t>Recreation and Visitor Services</t>
  </si>
  <si>
    <t>{"list":[{"act":{},"publicLaw":{"congressCode":"94","number":"579"},"USC":{"title":"43","section":"1737 (b)"},"authorizationTypes":{"USC":true,"act":true,"publicLaw":true},"usc":{"title":"43","section":"1737 (b)"}},{"act":{},"USC":{"title":"16","section":"1011"},"authorizationTypes":{"USC":true,"act":true},"usc":{"title":"16","section":"1011"}}]}</t>
  </si>
  <si>
    <t>Public lands managed by the BLM provide some of the most diverse outdoor recreation opportunities on Federal lands in the western United States. The BLM’s Recreation and Visitor Services Program oversees a broad and complex set of recreation related and social management activities and programs.  Recreation Management activities support efforts to: provide resource-related recreational opportunities for a wide range of activities; furnish quality visitor services; and provide diversity of recreational facilities and visitor centers. Goals of this program are to provide: recreation planning and visitor use monitoring; trails, access, and rivers management including: off-highway vehicle, public access, and comprehensive travel and transportation management; visitor services, information, interpretation and stewardship education; visitor health, safety, and accessibility for persons with disabilities; trail maintenance, including visitor centers;  and recreation and community support partnerships including tourism and marketing.</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</si>
  <si>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submitted through www.grants.gov. \nState plan is not required for this application.","isApplicable":true}</t>
  </si>
  <si>
    <t>{"environmentalImpact":{"reports":[{"isSelected":true,"reportCode":"otherRequired"}]},"description":"For more information and local requirements, cooperative project proposals should be coordinated with Bureau of Land Management local State or District/Field Offices.  "}</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</si>
  <si>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submitted through www.grants.gov. \r\n\r\nState plan is not required for this application.","isApplicable":true}</t>
  </si>
  <si>
    <t>All applications will be initially screened for eligibility and compliance with the requirements stated in the program funding announcement. Applications passing this screening process will be forwarded for review by the proposal evaluation criteria, and any additional review factors, as stated in the funding announcement.  State and District Office level and funding recommendations are made through the State's annual work plan. Final budget approvals rest with the State Director.</t>
  </si>
  <si>
    <t xml:space="preserve">Final award decisions are not subject to appeal; however, the Bureau of Land Management will provide all applicants with information on why their proposal was not selected for award. </t>
  </si>
  <si>
    <t>{"awarded":"other","description":"No specific restrictions for most projects, however, most projects are awarded for a one to five year period and funded on a year-by-year basis and funds are expended during a particular fiscal year.  No commitment will be made to fund projects beyond one year.  New and continuing projects will be re-evaluated each year based on performance, merit, and funding availability.","awardedDescription":"Frequency of recipient payments will be determined for each awarded assistance agreement at time of award."}</t>
  </si>
  <si>
    <t>[{"code":"program","isSelected":false,"description":""},{"code":"cash","isSelected":false,"description":""},{"code":"progress","isSelected":true,"description":"Progress reports may be required and stated in the award document.  Recipient may at the minimum be require to submit on an annual basis within 90 days after the anniversary award date. Upon completion of the agreement, recipients shall submit a final report no later than 90 calendar day after the award end date.  Other specific reports that may be applicable to the agreement such as property inventories, and patent and invention disclosures."},{"code":"expenditure","isSelected":true,"description":"SF-425, Federal Financial Report, unless otherwise stated in the award document, recipients are required to submit at the minimum an annual basis within 90 days after the anniversary award date. Upon completion of the agreement, recipients shall submit a final report no later than 90 calendar day after the award end date."},{"code":"performanceMonitoring","isSelected":true,"description":"Performance Reports, unless otherwise stated in the award document, recipients are required to submit at the minimum an annual basis within 90 days after the anniversary award date. Upon completion of the agreement, recipients shall submit a final report no later than 90 calendar day after the award end date."}]</t>
  </si>
  <si>
    <t xml:space="preserve">(Cooperative Agreements (Discretionary Grants)) FY 17$8,267,453.00; FY 18 Estimate Not Available  FY 19 Estimate Not Available  - </t>
  </si>
  <si>
    <t xml:space="preserve">Past partnership projects have ranged from $2000 to $552,400.  Average amounts approximately $60,000 or less. </t>
  </si>
  <si>
    <t>{"list":[{"fiscalYear":2017,"description":"BLM maintained partnerships in the Tread Lightly, Leave No Trace, Interpretive programming, Recreational Fishing, Corridor Management (rivers and trails) and numerous travel and tourism activities. The program issued 205 awards."},{"fiscalYear":2018,"description":"No current data available. "},{"fiscalYear":2019,"description":"No current data available."}],"isApplicable":true}</t>
  </si>
  <si>
    <t>BLM's recreation program is generally guided by provisions in 43 CFR Part 8000. A variety of public interest publications on these programs are available free of charge by contacting the appropriate State Office.  Manuals providing basic program operational guidance for recreation (BLM Manual 8300 and 8400) may be obtained by contacting the Washington Office.</t>
  </si>
  <si>
    <t>Division Chief1849 C Street, NW, Room 2134, Washington, DC 20240 Email:&lt; a href='mailto:jmccusker@blm.gov'&gt;jmccusker@blm.gov&lt;/a&gt;Phone: (202) 912-7256;</t>
  </si>
  <si>
    <t>Fiscal Year2017: OR-Supported the Volunteer and Visitor Services, National Historic Oregon Trail Project; OR/WA-Public Awareness Campaign, Education and Outreach Project; WO-Stewardship and Outdoor Ethics Education Project; Continue supporting Leave No Trace Traveling Trainer Program; Youth Public Land Resource Management and Educations Partnerships; National Trails System Development; Citizen Science Wilderness Stewardship; and Recreation area Mountain Bike Trail Partnership.Fiscal Year2018: No current data available.</t>
  </si>
  <si>
    <t>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
Second Level Evaluation -- Merit Review Evaluation is stated in each Notice of Funding Opportunity noticed post on www.grants.gov
Third Level Review Pre-Award Clearance and Approvals.  BLM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 reports and findings of audits performed, and applicant’s ability to effectively implement statutory, regulatory or other requirements.</t>
  </si>
  <si>
    <t>https://beta.sam.gov/fal/823b66879d2f4a4f8b5f343d84b7915b/view</t>
  </si>
  <si>
    <t>Payments in Lieu of Taxes</t>
  </si>
  <si>
    <t>(PILT)</t>
  </si>
  <si>
    <t>{"list":[{"act":{"description":"The original law is Public Law 94-565, dated October 20, 1976. This law was rewritten and amended by Public Law 97-258 on September 13, 1982 and codified as Chapter 69, Title 31 of the United States Code."},"authorizationTypes":{"USC":false,"act":true,"statute":false,"publicLaw":false,"executiveOrder":false}}]}</t>
  </si>
  <si>
    <t xml:space="preserve">Payments in Lieu of Taxes (PILT) are Federal payments to local governments that help offset losses in property taxes due to non-taxable Federal lands within their boundaries. </t>
  </si>
  <si>
    <t>Local units of government containing eligible acres of PILT entitlement land as defined in Section 6901 will receive automatic payment distribution as computed in accordance with Section 6903 of the Law.</t>
  </si>
  <si>
    <t>Local units of government in which Federal lands are located or have been acquired for purposes defined under Objectives.</t>
  </si>
  <si>
    <t>{"description":"NONE.","isApplicable":true}</t>
  </si>
  <si>
    <t>{"description":"Automatic distribution is made as authorized by 31 U.S.C. 6901-6907. No application is necessary. "}</t>
  </si>
  <si>
    <t>{"awarded":"lump","description":"Not applicable.","awardedDescription":"Funding is released by automatic distribution and payments are computed based upon Section 6902"}</t>
  </si>
  <si>
    <t>14-1114-0-1-806;14-0102-0-1-806;</t>
  </si>
  <si>
    <t>(Direct Payments with Unrestricted Use) FY 16$451,066,792.00; FY 18 est $0.00; FY 17 est $0.00;(Direct Payments for Specified Use) FY 17 est $0.00; FY 18 est $0.00; FY 16$533,208.00;</t>
  </si>
  <si>
    <t xml:space="preserve">Range_x000D_
FY 2016: $104.00-$3,498,325.00_x000D_
FY 2017: TBD_x000D_
FY 2018: TBD_x000D_
_x000D_
Average_x000D_
FY 2016: $1,749,214.50_x000D_
FY 2017: TBD_x000D_
FY 2017: TBD_x000D_
</t>
  </si>
  <si>
    <t>{"list":[{"fiscalYear":2017,"description":"In 2017, the PILT program anticipated distributing approximately 1,900 payments to local governments in 49 States, the District of Columbia, Guam, Puerto Rico, and the Virgin Islands."},{"fiscalYear":2016,"description":"The following number of payments were made to localities in FY16: 1934."},{"fiscalYear":2018,"description":"No information available."}],"isApplicable":true}</t>
  </si>
  <si>
    <t xml:space="preserve">43 CFR 44.12. For additional program information please visit www.doi.gov/pilt_x000D_
_x000D_
</t>
  </si>
  <si>
    <t>{"flag":"none","description":"Dionna Kiernan, PILT Program Manager, Office of Budget, Department of the Interior, 1849 C St N.W., (MS 4106, MIB), Washington, DC 20240. Telephone: 202-513-7783, E-mail: doi_pilt@ios.doi.gov"}</t>
  </si>
  <si>
    <t>Dionna KiernanOffice of Budget, Department of the Interior, 1849 C St N.W., (MS 4106, MIB),, Washington, DC 20240 Email:&lt; a href='mailto:doi_pilt@ios.doi.gov'&gt;doi_pilt@ios.doi.gov&lt;/a&gt;Phone: (202) 513-7783;</t>
  </si>
  <si>
    <t>http://www.doi.gov/pilt</t>
  </si>
  <si>
    <t>Fiscal Year2017: No information available.Fiscal Year2016: PILT funds support essential community services including public safety, emergency response programs, fire protection, schools, and roads.Fiscal Year2018: No information available.</t>
  </si>
  <si>
    <t>https://beta.sam.gov/fal/596c17c1da5cfb92ca79ea061b260ddf/view</t>
  </si>
  <si>
    <t>BLM Wildland Urban Interface Community Fire Assistance</t>
  </si>
  <si>
    <t>{"list":[{"act":{"description":"Department of the Interior, Environment, and Related Agencies Appropriations Act, 2016, Public Law 114-53, Division E, Title I, Department-wide Programs, Wildland Fire Management; This program was first implemented in the Department of the Interior and Related Agencies Appropriations Act of 2001, Title IV, Public Law 106-291. \nFederal Land Policy and Management Act of 1976, Public Law 94-579, 43 USC §1737 (b); Watershed Restoration and Enhancement Agreements (aka The Wyden Amendment), 16 USC 1011, PL 104-208, Section 124, as amended by PL 105-277, Section 136, as amended by PL 108-7, Section 135;., Public Law 94-579."},"authorizationTypes":{"act":true}}]}</t>
  </si>
  <si>
    <t>To implement the National Fire Plan and assist communities at risk from catastrophic wildland fires by providing assistance in the following areas: Provide community programs that develop local capability including; assessment and planning, mitigation activities, and community and homeowner education and action; plan and implement hazardous fuels reduction activities, including the training, monitoring or maintenance associated with such hazardous fuels reduction activities, on federal land, or on adjacent nonfederal land for activities that mitigate the threat of catastrophic fire to communities and natural resources in high risk areas; enhance local and small business employment opportunities for rural communities; enhance the knowledge and fire protection capability of rural fire districts by providing assistance in education and training; assist with the prevention and detection of wildfires to reduce the risk and impact to communities and their values.</t>
  </si>
  <si>
    <t>{"description":".","isApplicable":false}</t>
  </si>
  <si>
    <t>{"environmentalImpact":{"reports":[{"isSelected":true,"reportCode":"otherRequired"}]},"description":"For more information and local requirements, cooperative project proposals should be coordinated with the Bureau of Land Management local State or District/Field Offices."}</t>
  </si>
  <si>
    <t>{"description":"Standard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submitted through www.grants.gov. \nState plan is not required for this application.","isApplicable":true}</t>
  </si>
  <si>
    <t>Award time varies depending on the type of complexity of the project.  Most awards are anticipated within 90 days or less after the announcement closes.  Further information will be available for each project at the time of the funding opportunity announcement is posted on www.grants.gov and may be obtained by contacting the point of contact listed in the funding opportunity announcement.</t>
  </si>
  <si>
    <t>{"types":{"moe":false,"formula":false,"matching":true},"formula":{"title":"","chapter":"","part":"","subPart":"","publicLaw":"","description":""},"matching":{"requirementFlag":"voluntary","percent":"0","description":"The program has no matching requirements, however, matching funds by the applicant are encouraged and those projects are most likely to be funded."},"moe":{"description":""}}</t>
  </si>
  <si>
    <t>[{"code":"program","isSelected":false,"description":""},{"code":"cash","isSelected":false,"description":""},{"code":"progress","isSelected":true,"description":"Progress reports may be required and stated in the award document.  Recipient may at the minimum be required to submit on an annual basis within 90 days after the anniversary award date. Upon completion of the agreement, recipients shall submit a final report no later than 90 calendar day after the award end date.  Other specific reports that may be applicable to the agreement such as property inventories, and patent and invention disclosures."},{"code":"expenditure","isSelected":true,"description":"SF-425, Federal Financial Report, unless otherwise stated in the award document, recipients are required to submit at the minimum an annual basis within 90 days after the anniversary award date. Upon completion of the agreement, recipients shall submit a final report no later than 90 calendar day after the award end date.s."},{"code":"performanceMonitoring","isSelected":true,"description":"Performance Reports, unless otherwise stated in the award document, recipients are required to submit at the minimum an annual basis within 90 days after the anniversary award date. Upon completion of the agreement, recipients shall submit a final report no later than 90 calendar day after the award end date."}]</t>
  </si>
  <si>
    <t>14-1125-0-1-011;14-1125-0-1-302;</t>
  </si>
  <si>
    <t xml:space="preserve">(Cooperative Agreements (Discretionary Grants)) FY 17$6,895,026.00; FY 18 est $2,100,000.00; FY 19 Estimate Not Available  FY 16$3,708,000.00; - </t>
  </si>
  <si>
    <t>Past partnership projects have ranged from $5,000 to $686,000. Average amount is $47,400 or less.</t>
  </si>
  <si>
    <t>{"list":[{"fiscalYear":2016,"description":"Anticipating 130 proposals and 15-20 awards to be made.  Communities at risk from catastrophic wildland fires to provide assistance in the following areas: assessment and planning, mitigation activities, and community and homeowner education and action; plan and implement hazardous fuels reduction activities, including the training, monitoring or maintenance associated with such hazardous fuels reduction activities, on federal land, or on adjacent nonfederal land for activities that mitigate the threat of catastrophic fire to communities and natural resources in high risk areas; and enhance local and small business employment opportunities for rural communities."},{"fiscalYear":2017,"description":"Communities at risk from catastrophic wildland fires to provide assistance in the following areas: assessment and planning, mitigation activities, and community and homeowner education and action; plan and implement hazardous fuels reduction activities, including the training, monitoring or maintenance associated with such hazardous fuels reduction activities, on federal land, or on adjacent nonfederal land for activities that mitigate the threat of catastrophic fire to communities and natural resources in high risk areas; and enhance local and small business employment opportunities for rural communities."},{"fiscalYear":2018,"description":"Current Data not available."},{"fiscalYear":2019,"description":"Current Data not available."}],"isApplicable":true}</t>
  </si>
  <si>
    <t>BLM's wildland urban interface community assistance program is guided by the provisions of the National Fire Plan. A variety of public information on this plan is available by contacting the appropriate State Office or the National Interagency Fire Center's web site at:  http://www.nifc.gov.</t>
  </si>
  <si>
    <t>Division ChiefNational Interagency Fire Center, Boise, ID 83705 Email:&lt; a href='mailto:jskinner@blm.gov'&gt;jskinner@blm.gov&lt;/a&gt;Phone: (208)387-5321;</t>
  </si>
  <si>
    <t>http://www.nifc.gov</t>
  </si>
  <si>
    <t>Fiscal Year2016: (1) Modeling long-term effects of fuel treatments on fuel loads and fire regimes in the Great Basin. The project will assess the efficacy of fuel management strategies at decadal time-scales by synthesizing existing data to develop inputs for a vegetation dynamics model, the Ecosystem Demography (ED) model. The purpose of using the process-based ED model is to provide alternative future scenarios of the sagebrush-steppe ecosystem of the Great Basin under changing climate and fire regimes. (2) Relations among cheatgrass-driven fire, climate, and sensitive-status birds across the Great Basin.  This project will model current and future spatial interactions among cheatgrass cover and biomass, precipitation, and fire across the Great Basin and to model current and future cover of sagebrush and herbaceous vegetation. We further will examine how projected changes in fire regimes and fire and fuels treatments may affect habitat quality for and probability of occupancy of sensitive-status breeding birds. Additionally, we will use statistical change-point analyses9 to detect any abrupt, nonlinear temporal changes—thresholds—in projected vegetation cover, habitat quality, and occupancy10 . Detection of ecological thresholds, if they exist, may suggest fuels treatments and restoration actions that will decrease the probability of entering into or remaining within undesirable ecological states.  (3) Do perennial bunchgrasses competitively exclude Bromus tectorum in post-fire rehabilitation?  This project will examine the distribution of tectorum and perennial bunchgrasses across plot, site, and landscapes scales on locations with and without post-fire rehabilitation using spatial analysis of photoquadrats. The spatial analyses will allow us to address the following research questions:  a) Does seeding Poa secunda, elymoides, and cristatum after a fire reduce the dispersion of tectorum at the plot or site scale? b) Is the spatial distribution of grass species consistent among sites across landscapes? ID Firewise Community Fire Assistance Projects, CO-Community Fire Assistance Project, OR/WA Wildland Urban Interface and Community Fire Projects, WY Cooperative Fire/Fuels Reduction and Habitat Improvement, ID Twin Falls District Community Fire Assistance Project.Fiscal Year2017: ID Firewise Community Fire Assistance Projects, CO-Community Fire Assistance Project, OR/WA Wildland Urban Interface and Community Fire Projects, WY Cooperative Fire/Fuels Reduction and Habitat Improvement, ID Twin Falls District Community Fire Assistance Project.Fiscal Year2018: Current data not available.Fiscal Year2019: Current data not available.</t>
  </si>
  <si>
    <t>https://beta.sam.gov/fal/d11ba6e76a934d0d9acc4821ddbb17ca/view</t>
  </si>
  <si>
    <t>Wild Horse and Burro Resource Management</t>
  </si>
  <si>
    <t>{"list":[{"act":{"description":"Wild Free-Roaming Horses and Burros Act of 1971, 16 USC 1336, Public Law 92-195, as amended; Federal Land Policy and Management Act of 1976, Public Law 94-579, 43 USC 1737 (b); Public Rangelands Improvement Act of 1978,43 USC 1906, Public Law 95-514, Section 9.  Section 1906."},"authorizationTypes":{"act":true}}]}</t>
  </si>
  <si>
    <t xml:space="preserve">The goal of the Wild Horses and Burro Resource Management program is manage wild horses and burros as an integral part of the natural system of the public lands under the principle of multiple use;  protection of wild horses and burros from unauthorized capture , branding, harassment or death; and humane care and treatment of wild horses and burros. </t>
  </si>
  <si>
    <t>{"environmentalImpact":{"reports":[{"isSelected":true,"reportCode":"statement"},{"isSelected":true,"reportCode":"assessment"},{"isSelected":true,"reportCode":"otherRequired"}]},"description":"Environmental impact information may be required for this program."}</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</si>
  <si>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submitted through www.grants.gov. \r\nState plan is not required for this application.","isApplicable":true}</t>
  </si>
  <si>
    <t>{"types":{"moe":false,"formula":false,"matching":true},"formula":{"title":"","chapter":"","part":"","subPart":"","publicLaw":"","description":""},"matching":{"requirementFlag":"voluntary","percent":"0","description":"The program has no statutory formula matching requirements.  However, matching funds or in-kind services by the applicants are encouraged and those projects are more likely to be funded."},"moe":{"description":""}}</t>
  </si>
  <si>
    <t>{"awarded":"other","description":"No specific restrictions for most projects, however, most projects are awarded for a one to five year period and funded on a year-by-year basis and funds are expended during a particular fiscal year.  No commitment will be made to fund projects beyond one year.  New and continuing projects will be re-evaluated each year based on performance, merit, and funding availability.","awardedDescription":"Frequency of recipient payments will be determined for each awarded assistance agreement at time of award. "}</t>
  </si>
  <si>
    <t>[{"code":"program","isSelected":false,"description":""},{"code":"cash","isSelected":false,"description":""},{"code":"progress","isSelected":true,"description":"Progress reports may be required and stated in the award document.  Recipient may at the minimum be required to submit on an annual basis within 90 days after the anniversary award date. Upon completion of the agreement, recipients shall submit a final report no later than 90 calendar day after the award end date.  Other specific reports that may be applicable to the agreement such as property inventories, and patent and invention disclosures."},{"code":"expenditure","isSelected":true,"description":"SF-425, Federal Financial Report, unless otherwise stated in the award document, recipients are required to submit at the minimum an annual basis within 90 days after the anniversary award date. Upon completion of the agreement, recipients shall submit a final report no later than 90 calendar day after the award end date."},{"code":"performanceMonitoring","isSelected":true,"description":"Performance Reports, unless otherwise stated in the award document, recipients are required to submit at the minimum an annual basis within 90 days after the anniversary award date. Upon completion of the agreement, recipients shall submit a final report no later than 90 calendar day after the award end date."}]</t>
  </si>
  <si>
    <t xml:space="preserve">(Cooperative Agreements (Discretionary Grants)) FY 17$5,990,730.00; FY 18 Estimate Not Available  FY 19 Estimate Not Available  FY 16$12,493,878.00; - </t>
  </si>
  <si>
    <t>Past partnerships projects have run between $85,000 to $3,180,000.  Average amounts are $532,300 or less.</t>
  </si>
  <si>
    <t>{"list":[{"fiscalYear":2016,"description":"No current data available. The BLM currently manages approximately 58,000 horses and burros in 179 herd management areas in 10 western states. Nationally, the appropriate management level (optimum number of animals on the range -AML) is about 27,000 animals. BLM does not have adequate tools to make significant progress towards achieving AML and continues remove excess animals from the range to address public safety &amp; health issues, court orders, private land encroachment and to reach AML in priority habitat areas and to avoid range deterioration. BLM plans to reduce population growth by increasing fertility control vaccine applications through partnerships, and implementing spay and neuter methods. . BLM looks forward to expanding partnerships for long term care of animals and expanding programs to increase adoptions and sales."},{"fiscalYear":2017,"description":"The BLM currently manages approximately 58,000 horses and burros in 179 herd management areas in 10 western states. Nationally, the appropriate management level (optimum number of animals on the range -AML) is about 27,000 animals. BLM does not have adequate tools to make significant progress towards achieving AML and continues remove excess animals from the range to address public safety &amp; health issues, court orders, private land encroachment and to reach AML in priority habitat areas and to avoid range deterioration. BLM plans to reduce population growth by increasing fertility control vaccine applications through partnerships, and implementing spay and neuter methods. . BLM looks forward to expanding partnerships for long term care of animals and expanding programs to increase adoptions and sales."},{"fiscalYear":2018,"description":"No current data available."},{"fiscalYear":2019,"description":"No current data available."}],"isApplicable":true}</t>
  </si>
  <si>
    <t>The wild horse and burro program is generally guided by provisions in 43 CFR Part 4700. BLM Manuals and Handbooks 4700 - 4770 provide basic program operational guidance for the wild horses and burro program and may be obtained by accessing the BLM library through the internet.</t>
  </si>
  <si>
    <t>Division of Wild Horses and Burros1849 C St., NW, Washington, DC 20244 Email:&lt; a href='mailto:brittenh@blm.gov'&gt;brittenh@blm.gov&lt;/a&gt;Phone: 2029127350;</t>
  </si>
  <si>
    <t>http://www.wildhorseandburro.blm.gov</t>
  </si>
  <si>
    <t>Fiscal Year2016: Same as FY15 BLM developed interagency agreement and assistance agreements for research to develop new fertility control methods including longer acting contraceptive vaccines and spay and neuter methods, research to improve population census techniques and programs to help place more excess wild horses and burros in good homes. Assistance agreements have been awarded previously to state departments of correction in Colorado, Nevada, Kansas, Wyoming, and AZ to train wild horses making them more adoptable, but continue to be supported. Universities have been awarded to conduct the genetic analysis of wild horse and burro herds.Fiscal Year2017: BLM developed interagency agreement and assistance agreements for research to develop new fertility control methods including longer acting contraceptive vaccines and spay and neuter methods, research to improve population census techniques and programs to help place more excess wild horses and burros in good homes. Assistance agreements have been awarded previously to state departments of correction in Colorado, Nevada, Kansas, AZ, and County of Sacramento, CA to train wild horses making them more adoptable, but continue to be supported. Universities have been awarded to conduct the genetic analysis of wild horse and burro herds.Fiscal Year2018: Mustang Heritage Foundation to assist in adoptions, public outreach, and placement of wild horse and burros.Fiscal Year2019: No current data available.</t>
  </si>
  <si>
    <t>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
Second Level Evaluation -- Merit Review Evaluation is stated in each Notice of Funding Opportunity noticed post on www.grants.gov
Third Level Review Pre-Award Clearance and Approvals.  BLM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 reports and findings of audits performed, and applicant’s ability to effectively implement statutory, regulatory or other requirements.</t>
  </si>
  <si>
    <t>https://beta.sam.gov/fal/e6ec32af284a40458871adf169453ad0/view</t>
  </si>
  <si>
    <t>Invasive and Noxious Plant Management</t>
  </si>
  <si>
    <t>{"list":[{"act":{"description":"Plant Protection Act of 2000 (PL 106-224), Federal Noxious Weed Act of 1974 (Sections 1 and 15), 7 USC 2814; P.L. 93-629, as amended by PL 101-624; Federal Land Policy and Management Act of 1976 (FLPMA), 43 USC § 1737(b); Good Neighbor Authority. 16 USC §2113a (b)(1)(A); Watershed Restoration and Enhancement Agreements, 16 U.S.C. 1011, Public Law 104-208, Section 124, as amended, Public Law 105-277, Section 135."},"authorizationTypes":{"act":true}}]}</t>
  </si>
  <si>
    <t>To encourage interested State and local governments and Federal agencies to work together to inventory, manage, restore, educate, reduce the spread of, and prevent the further invasion and establishment of noxious, invasive weeds, and other invasive species. These entities will develop and implement Integrated Pest Management Plans (IMPs) to develop and implement projects that foster consultation and cooperation among stakeholders, interested parties, and the public and to organize, finalize, and develop projects to implement IPM plans for noxious weeds or invasive species within a specific geographic area.</t>
  </si>
  <si>
    <t>COOPERATIVE AGREEMENTS (DISCRETIONARY GRANTS);TRAINING</t>
  </si>
  <si>
    <t>Awards under the Plant Protection Act of 2000, 7 USC, Chapter 61 Noxious Weeds § 2814 and Good Neighbor Authority. 16 USC §2113a (b)(1)(A)  are limited to State and local governments.</t>
  </si>
  <si>
    <t>{"description":"None.","isApplicable":false}</t>
  </si>
  <si>
    <t>{"environmentalImpact":{"reports":[{"isSelected":true,"reportCode":"otherRequired"}]},"description":"Coordinate cooperative project proposals with Bureau of Land Management local State or District office for more information and local requirements."}</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</si>
  <si>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submitted through www.grants.gov.\r\n\r\nState plan is not required for this application. \r\n","isApplicable":true}</t>
  </si>
  <si>
    <t>{"awarded":"other","description":"No specific restrictions for most projects, however, most projects are awarded for a five year period and funded on a year-by-year basis and funds are expended during a particular fiscal year.","awardedDescription":"Frequency of recipient payments will be determined for each awarded assistance agreement at the time of award."}</t>
  </si>
  <si>
    <t xml:space="preserve">(Cooperative Agreements (Discretionary Grants)) FY 17$7,685,772.00; FY 18 est $2,400,000.00; FY 19 Estimate Not Available  FY 16$7,258,967.00; - </t>
  </si>
  <si>
    <t>Past partnership projects have run between $1,000 to $567,000.  Average amounts run about $31,600 or less.</t>
  </si>
  <si>
    <t>{"list":[{"fiscalYear":2016,"description":"No current data available. The Bureau of Land Management and Western States have worked together with private and non-Federal landowners to prevent, contain, and control the spread of invasive and noxious weeds and other invasive species.  Because invasive and noxious weeds and other invasive species “know no boundaries,” their introduction and spread from one owner's water and land to another, requires a joint effort to control, manage, and eradicate in order to reduce the invasive species adverse impacts on public and private lands and reduce costs to all land owners."},{"fiscalYear":2017,"description":"The Bureau of Land Management and Western States work together with private and non-Federal landowners to reduce the adverse impacts on public and private lands and costs to all landowners caused by invasive and noxious weeds and other invasive species. The introduction and spread from one owner’s water and land to another requires a joint effort to prevent, control, and mange invasive and noxious weeds and other invasive species."},{"fiscalYear":2018,"description":"No current data available."},{"fiscalYear":2019,"description":"No current data available."}],"isApplicable":true}</t>
  </si>
  <si>
    <t>Information about the Bureau of Land Management invasive and noxious plant management program can be found at https://www.blm.gov/weeds</t>
  </si>
  <si>
    <t>{"flag":"appendix","description":"See Catalog Appendix IV for addresses of Bureau of Land Management State Offices."}</t>
  </si>
  <si>
    <t>Division of Forest, Rangeland, Riparian, and Plant Conservation20 M Street, SE, Washington, DC 20240 Email:&lt; a href='mailto:gramos@blm.gov'&gt;gramos@blm.gov&lt;/a&gt;Phone: 2029127226;</t>
  </si>
  <si>
    <t>http://www.blm.gov/wo/st/en/prog/more/weeds/html.</t>
  </si>
  <si>
    <t>Fiscal Year2016: No current data available. Projects funded encouraged the State and the Bureau of Land Management to work together to control, manage and eradicate undesirable invasive species on Federal, State, and private lands. By working together entire areas are treated to control and prevent the spread of invasive and noxious or undesirable plants and other invasive species within the close proximity of public lands. BLM completed project in the State of NV, ID, MT, and WYFiscal Year2017: Projects funded encouraged the State and the Bureau of Land Management to work together to prevent, control, manage and eradicate undesirable invasive species on Federal, State, and private lands. By working together entire areas are treated to control and prevent the spread of invasive and noxious or undesirable plants and other invasive species within the close proximity of public lands. BLM completed projects in the State of NV, ID, MT, and WY.Fiscal Year2018: Project will be the same as FY17.Fiscal Year2019: No current data available.</t>
  </si>
  <si>
    <t>https://beta.sam.gov/fal/40b83b1e854e47b18493bd58b198b416/view</t>
  </si>
  <si>
    <t>Fish, Wildlife and Plant Conservation Resource Management</t>
  </si>
  <si>
    <t>{"list":[{"act":{"description":"Federal Land Policy and Management Act of 1976, 43 USC §1737 (b); Sikes Act,16 USC 670h(c); and Watershed Restoration and Enhancement Agreements, 16 U.S.C. Section 1011(b), as amended by Public Law 105-277 Section 136."},"authorizationTypes":{"act":true}}]}</t>
  </si>
  <si>
    <t>As an integral part of the Bureau of Land Management’s (BLM) mission, BLM provides national leadership to promote conservation of fish, wildlife and plant conservation, which will help restore and protect lands containing noteworthy resource values for regionally significant species of management concern or wetland and riparian areas; restore and protect crucial habitat through vegetation treatments, installation of wildlife friendly fences, and creating fish passages or barriers to protect aquatic species. Restoration of wildlife habitat to restore and protect sage grouse, desert tortoise, and other upland habitats for priority species as well as instream and riparian habitat for migratory birds, endangered or special status aquatic species and other native and priority species. Increase on-the-ground project work to conserve, restore, and reduce the threats to sage-grouse and other sensitive species in high priority habitats.  Continue consistent habitat monitoring across the range of the Greater Sage-Grouse and other landscape species using the Habitat Assessment Framework (HAF) and the land use plan habitat objectives for sage grouse and other priority species.  Continue seed collections within priority species habitat and continue to develop genetically appropriate native and non-native plant material for use in habitat restoration. Continue to work with partners to prioritize and implement priority species conservation actions.
The BLM manages these resources in cooperation with states, tribes, other federal agencies, and non-governmental organizations.</t>
  </si>
  <si>
    <t>{"description":"Not applicable. ","isApplicable":true}</t>
  </si>
  <si>
    <t>{"environmentalImpact":{"reports":[{"isSelected":true,"reportCode":"otherRequired"}]},"description":"For more information and local requirements, cooperative project proposals should be coordinated with the Bureau of Land Management local State or District/Field Offices.  "}</t>
  </si>
  <si>
    <t>{"description":"Standard Form 424, Application for Federal Assistance, Standard Form 424A, Budget Information for Non-Construction Programs, Standard Form 424B, Assurances for Non-Construction Programs, and a written proposal should be submitted through Grants.gov and must include: the title, objectives, timeframes, and a budget breakdown as specified in the funding opportunity announcement.  State plan is not required with this application. "}</t>
  </si>
  <si>
    <t xml:space="preserve">All applications will be initially screened for eligibility and compliance with the requirements stated in the program funding announcement. Applications passing this screening process will be forwarded for review by the proposal evaluation criteria, and any additional review factors, as stated in the funding announcement.  State and District Office level and funding recommendations are made through the State's annual work plan. Final budget approvals rest with the State Director. </t>
  </si>
  <si>
    <t>Award time varies depending on the type and complexity of the project.  Most awards are anticipated within 90 days or less after the announcement closes.  Further information will be available for each project at the time the funding announcement is posted on www.grants.gov and may be obtained by contacting the point of contacts listed in the funding opportunity announcement.</t>
  </si>
  <si>
    <t>{"awarded":"other","description":"No specific restrictions for most projects, however, most projects are funded on a year-by- year basis and funds are expended during a particular fiscal year.","awardedDescription":"Frequency of recipient payments will be determined for each awarded assistance agreement at time of award."}</t>
  </si>
  <si>
    <t>[{"code":"program","isSelected":false,"description":""},{"code":"cash","isSelected":false,"description":""},{"code":"progress","isSelected":true,"description":"Unless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disclosures."},{"code":"expenditure","isSelected":false,"description":"Unless otherwise stated in the award document, recipients are required to submit quarterly SF-425, Federal Financial."},{"code":"performanceMonitoring","isSelected":false,"description":""}]</t>
  </si>
  <si>
    <t>{"isApplicable":true,"description":"Projects will be audited at least once during life cycle.   "}</t>
  </si>
  <si>
    <t xml:space="preserve">(Cooperative Agreements (Discretionary Grants)) FY 17$60,960,949.00; FY 18 est $67,000,000.00; FY 19 FY 16$67,344,390.00; - </t>
  </si>
  <si>
    <t xml:space="preserve">Past partnership projects have ranged from $10,000 to $1,000,000. Average amounts approximately $68,300 or less. </t>
  </si>
  <si>
    <t>{"list":[{"fiscalYear":2016,"description":"The highest priority areas for sage-grouse conservation within the BLM wildlife program are the Sagebrush Focal Areas identified by the FWS in October 2014 and subsequently identified by the BLM as Sagebrush Focal Areas in the proposed land use plans. Some of these Sagebrush Focal Areas cross state boundaries so those BLM State Offices will continue to demonstrate landscape scale management of sage-grouse habitats utilizing partners.  BLM programs will work with partners to focus research on native plant materials development to get more diversity of native plant materials to the growers in the various ecoregions. Expand the work in the Great Basin to grow locally sourced sagebrush plants for use sage-grouse habitat restoration projects.  Made over 530 awards -  Assessment Inventory and Monitoring Strategy; Healthy Lands Projects.  The highest priority areas for sage-grouse conservation within the BLM wildlife program are the Sagebrush Focal Areas identified by the FWS in October 2014 and subsequently identified by the BLM as Sagebrush Focal Areas in the proposed land use plans. Some of these Sagebrush Focal Areas cross state boundaries so those BLM State Offices will continue to demonstrate landscape scale management of sage-grouse habitats utilizing partners.  BLM programs will work with partners to focus research on native plant materials development to get more diversity of native plant materials to the growers in the various ecoregions. Expand the work in the Great Basin to grow locally sourced sagebrush plants for use sage-grouse habitat restoration projects."},{"fiscalYear":2017,"description":"Made over 530 awards - Assessment Inventory and Monitoring Strategy; Healthy Lands Projects.  The highest priority areas for sage-grouse conservation within the BLM wildlife program are the Sagebrush Focal Areas identified by the FWS in October 2014 and subsequently identified by the BLM as Sagebrush Focal Areas in the proposed land use plans. Some of these Sagebrush Focal Areas cross state boundaries so those BLM State Offices will continue to demonstrate landscape scale management of sage-grouse habitats utilizing partners.  BLM programs will work with partners to focus research on native plant materials development to get more diversity of native plant materials to the growers in the various ecoregions. Expand the work in the Great Basin to grow locally sourced sagebrush plants for use sage-grouse habitat restoration projects."},{"fiscalYear":2018,"description":"Data is unknown at this time."},{"fiscalYear":2019,"description":"Data is unknown at this time."}],"isApplicable":true}</t>
  </si>
  <si>
    <t>BLM's fish, wildlife and botany program is generally guided by provisions in 43 CFR Part 6000. A variety of public interest publications on these programs are available free of charge by contacting the appropriate State Office. Manuals providing basic program operational guidance for recreation (BLM Manual 6500) and may be obtained by contacting the Washington Office.</t>
  </si>
  <si>
    <t>Division Chief,Fish, Wildlife and Plant Conservation, Bureau of Land Management (WO 230), 1849 C St, N.W., MS-5115, Washington, DC 20240-9998 Email:&lt; a href='mailto:xxx.xxx@blm.gov'&gt;xxx.xxx@blm.gov&lt;/a&gt;Phone: (202) 912-7230.;</t>
  </si>
  <si>
    <t>http://www.blm.gov/nhp/index.htm</t>
  </si>
  <si>
    <t>Fiscal Year2016: Projected projects: Sage Grouse as it pertains to Assessment, Inventory and Monitoring Implementation, Wild and Scenic Rivers, National Trails, Central AZ Grasslands,  Upper Rio Grande, Milk River International,  Central Basin and Range,  Healthy Land Initiative Programs Bureau wide, and Native Plant Project. WY Sage Grouse as it pertains to Assessment, Inventory and Monitoring Implementation, Wild and Scenic Rivers, National Trails, Central AZ Grasslands, Upper Rio Grande, Milk River International Central Basin and Range, Healthy Land Initiative Programs Bureau wide, and Native Plant Project, WY Special Status Species Population and Habitat, AK Seeds of Success, WO Seed Strategy and Native Plan Development, ID Bird Conservation Partnership, Sage Grouse Habitat Owyhee Uplands.Fiscal Year2017: WY Sage Grouse as it pertains to Assessment, Inventory and Monitoring Implementation, Wild and Scenic Rivers, National Trails, Central AZ Grasslands, Upper Rio Grande, Milk River International Central Basin and Range, Healthy Land Initiative Programs Bureau wide, and Native Plant Project, WY Special Status Species Population and Habitat, AK Seeds of Success, WO Seed Strategy and Native Plan Development, ID Bird Conservation Partnership, Sage Grouse Habitat Owyhee Uplands.Fiscal Year2018: Unknown data available.Fiscal Year2019: Unknown data available.</t>
  </si>
  <si>
    <t>https://beta.sam.gov/fal/d2610f257aad49ea88812c5951f6e199/view</t>
  </si>
  <si>
    <t xml:space="preserve">Wildland Fire Research and Studies </t>
  </si>
  <si>
    <t>{"list":[{"act":{"description":"Federal Land Policy and Management Act of 1976, Public Law 94-579, 43 USC §1737 (b); The Consolidated Appropriations Act of 2010, Division A, Department of the Interior and Related Appropriations Act of 2010, Department-Wide Programs, Wildland Fire Management, Public Law 111-88; The Joint Fire Science Program authorization is in the Department of the Interior and Related Agencies Appropriation Act of 1998, Public Law 106-291 and funded yearly."},"authorizationTypes":{"act":true}}]}</t>
  </si>
  <si>
    <t>To encourage interested parties to perform research and studies pertaining to wildland fire and resource management, to develop products and tools for all levels of decision making to meet the objectives of the National Fire Plan, and to seek information to improve decision making in wildland fire management.  In addition, to generally funded wildland fire research and studies there are two separate research programs; Climate applications with the National Climate Data Center: The purpose of the program is to develop products and tools for wildland fire resource management utilizing the climate data archives of the National Climate Data Centers.  The National Climate Data Center is authorized to describe the climate of the United States.  For example, the Western Regional Climate Center is one of the six regional centers. Western Regional Climate Center is the archive of interagency fire weather station observations.  The objectives for the National Climate Data Center and its regional centers are to perform basic climate and ecosystem studies pertaining to wildland fire and resource management, to develop climate and ecosystem products and tools for all levels of decision-making. The Joint Fire Science Program: This program seeks research proposals that respond to its announcements for proposals that seek information on seven critical wildland fire and fuels issues: These issues are: Wildand fuels and inventory mapping; Effects of fuels treatments; Scheduling of fuels treatments; Monitoring and evaluation of fuels treatments; Evaluating post fire stabilization and rehabilitation projects; Aircraft-based remote sensing; and Regional and local offices.</t>
  </si>
  <si>
    <t>Anyone/General Public.</t>
  </si>
  <si>
    <t>{"environmentalImpact":{"reports":[{"isSelected":false,"reportCode":"statement"},{"isSelected":false,"reportCode":"assessment"},{"isSelected":false,"reportCode":"ExecutiveOrder12372"},{"isSelected":true,"reportCode":"otherRequired"}]},"description":"For more information and local requirements, cooperative project proposals should be coordinated with the Bureau of Land Management local State or District/Field Offices.  No State Plan is required."}</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</si>
  <si>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www.grants.gov.\r\n\r\nState plan is not required for this application. \r\n"}</t>
  </si>
  <si>
    <t>Projects are reviewed at the National and State level and funding recommendations are made through National and State's annual work plan. Final budget approvals rest with the National Office and State Director. For the Joint Fire Science Program all applications are peer-reviewed. The twelve person Joint Fire Science Program Governing Board will analyze peer review comments and make all funding decisions.</t>
  </si>
  <si>
    <t>{"types":{"moe":false,"formula":false,"matching":true},"formula":{"title":"","chapter":"","part":"","subPart":"","publicLaw":"","description":""},"matching":{"requirementFlag":"voluntary","percent":"0","description":"This program has no statutory match requirements.  However, the applicant's matching funds are encouraged and those projects are more likely to be funded."},"moe":{"description":""}}</t>
  </si>
  <si>
    <t>{"awarded":"other","description":"No specific restrictions for most projects, however, most projects are funded on a year-by- year basis and funds are expended during a particular fiscal year.  No commitment will be made to fund projects beyond one year.  New and continuing projects will be re-evaluated each year based upon performance, merit, and funding availability.  For the Joint Fire Science Program, projects are generally funded for no more than three years.  Most projects funded are awarded in one lump sum at the start of the project; however some projects are funded year-by-year.","awardedDescription":"Frequency of recipient payments will be determined for each awarded assistance agreement at time of award."}</t>
  </si>
  <si>
    <t>[{"code":"program","isSelected":false,"description":""},{"code":"cash","isSelected":false,"description":""},{"code":"progress","isSelected":true,"description":"Unless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disclosures."},{"code":"expenditure","isSelected":true,"description":"."},{"code":"performanceMonitoring","isSelected":false,"description":""}]</t>
  </si>
  <si>
    <t xml:space="preserve">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  </t>
  </si>
  <si>
    <t>14-1125-0-1-302;14-1125-0-1-011;</t>
  </si>
  <si>
    <t>(Cooperative Agreements (Discretionary Grants)) FY 17$5,374,206.00; FY 18 est $650,000.00; FY 19 est $950,000.00; FY 16$5,097,369.00; - Obligations specific to the Joint Fire Science Program.</t>
  </si>
  <si>
    <t xml:space="preserve">Past partnership projects range from $15,000 to $90,000. Average amounts are $30,000 or less. For the Joint Fire Science Program awards range from $60,000 to $500,000. Average amounts are $350,000 or less. </t>
  </si>
  <si>
    <t>{"list":[{"fiscalYear":2017,"description":"No current data available."},{"fiscalYear":2016,"description":"No current data available.  Program accomplishments provided new information and tools to improve decision-making in wildland fire management. Program accomplishments include studies that benefit fire and resource management programs both directly and through the inherently interagency nature of many of the related projects. Projects have had direct benefit to, among others, fire management, Predictive Services, meteorologists, fuels analysts, intelligence officers, fire behavior analysts, fire specialists, fire planners, resource managers and State and local government leaders. Specific accomplishments include social barriers to implement prescribed fires and maintenance and restoration of sagebrush habitat. For the Joint Fire Science Program, the continued support of the regional consortia projects and the Fire and Smoke Model Evaluation Experiment (FASMEE) project."},{"fiscalYear":2018,"description":"No current data available."}],"isApplicable":true}</t>
  </si>
  <si>
    <t>Information about the National Fire Plan can be found at website: http://www.forestsandrangelands.gov/.  Western Regional Climate Center reports and publications pertaining to projects and accomplishments are posted on http://cefa.dri.edu.  Joint Fire Science information, including announcements for proposals, project information, and literature can be found at website www.firescience.gov/.</t>
  </si>
  <si>
    <t>{"flag":"appendix","description":"See Catalog Appendix IV for addresses of BLM State Offices."}</t>
  </si>
  <si>
    <t>http://www.forestsandrangelands.gov/</t>
  </si>
  <si>
    <t>Fiscal Year2016: No current data available.  JFSP will be focusing on fuels treatments in Wildland Urban Interface, smoke and black carbon, and fuel moisture influences.Fiscal Year2017: Program accomplishments provided new information and tools to improve decision-making in wildland fire management. Program accomplishments include studies that benefit fire and resource management programs both directly and through the inherently interagency nature of many of the related projects. Projects have had direct benefit to, among others, fire management, Predictive Services, meteorologists, fuels analysts, intelligence officers, fire behavior analysts, fire specialists, fire planners, resource managers and State and local government leaders. JFSP specific accomplishments include conducting an external program review to assess current operations and strategic direction of the program. The program continues to support the Fire Science Exchange Network and the Graduate Research Innovation (GRIN) Awards.Fiscal Year2018: No current data available. Fiscal Year2019: No current data available.</t>
  </si>
  <si>
    <t>General criteria used to select assistance proposals are based on their direct relationship to federal wildland fire management, qualifications of principal investigator and institution, and a balanced review including relevance to program objectives, merit and cost effectiveness.  Joint Fire Science Program proposals will be reviewed for relevancy in relation to the posted announcement for proposals task statement, scientific methods and study design, science deliverables, collaboration/leverage, and administrative adequacy.  Successful proposals will provide a strong science delivery and application plan that clearly demonstrates the use of both passive and active technology transfer methods.</t>
  </si>
  <si>
    <t>https://beta.sam.gov/fal/37eeff08cbdf43f6962422c9be1d48b2/view</t>
  </si>
  <si>
    <t>Forests and Woodlands Resource Management</t>
  </si>
  <si>
    <t>{"list":[{"act":{"description":"Federal Land Policy and Management Act of 1976, 43 U.S.C. 1737,(b), Public Law 94-579, as amended; Stewardship End Result Contracting Projects, 16 U.S.C. 6591c, Public Law 113-79 Section 8205; Watershed Restoration and Enhancement Agreements (aka The Wyden Amendment), 16 USC 1011, PL 104-208, Section 124, as amended by PL 105-277, Section 136, as amended by PL 108-7, Section 135; and Good Neighbor Authority, 16 U.S.C. 2113a, Public Law 113-79 Section 8206. "},"authorizationTypes":{"USC":false,"act":true,"statute":false,"publicLaw":false,"executiveOrder":false}}]}</t>
  </si>
  <si>
    <t xml:space="preserve">The Forest and Woodland Management program provides financial assistance, through grants or cooperative agreements, to public or private organizations for the improvement of forests on public lands.  Activities commonly include the maintenance of forest health, forest regeneration, restoration, rehabilitation, insect and disease control, forest development, and providing for biomass utilization._x000D_
Stewardship Authority - To provide financial assistance for Stewardship projects that achieve land management goals for the public lands that meet local and rural community needs.  The seven land management goals for Stewardship are: _x000D_
(1) Road and trail maintenance or obliteration to restore or maintain water quality; _x000D_
(2) Soil productivity, habitat for wildlife and fisheries, or other resource values; _x000D_
(3) Setting of prescribed fires to improve the composition, structure, condition, and health of stands to improve wildlife habitat; _x000D_
(4) Removing vegetation or other activities to promote healthy forest stands, reduce fire hazards, or achieve other land management objectives; _x000D_
(5) Watershed restoration and maintenance; _x000D_
(6) Restoration and maintenance of wildlife and fish; and _x000D_
(7) Control of noxious and exotic weeds and reestablishing native plant species._x000D_
Good Neighbor Authority – To provide financial assistance for Good Neighbor projects that consist of Authorized Restoration Services which include: treatment of insect and disease infected trees, hazardous fuels reduction, or any other activities to restore or improve forest, rangeland, and watershed health, including fish and wildlife habitat. . _x000D_
</t>
  </si>
  <si>
    <t xml:space="preserve">Anyone/General public. _x000D_
State Government only (Good Neighbor Authority) </t>
  </si>
  <si>
    <t>Anyone/General public.</t>
  </si>
  <si>
    <t>{"description":"Not applicable.","isApplicable":true}</t>
  </si>
  <si>
    <t>{"environmentalImpact":{"reports":[{"isSelected":true,"reportCode":"otherRequired"}]},"description":"For more information and local requirements, cooperative forestry project proposals should be coordinated with Bureau of Land Management local State or District Office.  State plan is not required for this program."}</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</si>
  <si>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funding opportunity notice and must be submitted through www.grants.gov. "}</t>
  </si>
  <si>
    <t>{"types":{"moe":false,"formula":false,"matching":true},"formula":{"title":"","chapter":"","part":"","subPart":"","publicLaw":"","description":""},"matching":{"requirementFlag":"voluntary","percent":"0","description":"This program has no statutory formula requirements.  However, matching funds are encouraged by the applicants and those projects are more likely to be funded."},"moe":{"description":""}}</t>
  </si>
  <si>
    <t>{"awarded":"other","description":"No specific restrictions for most projects, however, most projects are awarded for a five year period and funded on a year-by-year basis and funds are expended during a particular fiscal year.  No commitment will be made to fund projects beyond one year.  New and continuing projects will be re-evaluated each year based on performance, merit, and funding availability.","awardedDescription":"Frequency of recipient payments will be determined for each awarded assistance agreement at time of award."}</t>
  </si>
  <si>
    <t>[{"code":"program","isSelected":false,"description":""},{"code":"cash","isSelected":false,"description":""},{"code":"progress","isSelected":true,"description":"As stated in the award document, recipients are required to submit quarterly, semi-annual, or annual Program Performance Reports 30 and 90 days following the end of the reporting period. For any grant or cooperative agreement terminated, transferred to a new grantee, or will not be extended, that grantees must submit a final Program Performance Report 90 days after the end date of grant performance. Cash reports are not applicable. Progress reports are not applicable. As stated in the award document, recipients are required to submit quarterly, semi-annual or annual SF-425, Federal Financial Reports 30 days following the end of the reporting period. A final SF-425 is required 90 days after the end date of grant performance. Performance monitoring required."},{"code":"expenditure","isSelected":true,"description":"Unless otherwise stated in the award document, recipients are required  to submit quarterly financial status reports using Standard Form 425, Federal Financial Report."},{"code":"performanceMonitoring","isSelected":false,"description":""}]</t>
  </si>
  <si>
    <t>14-1109-0-1-302;14-1108-0-1-302;</t>
  </si>
  <si>
    <t xml:space="preserve">(Cooperative Agreements (Discretionary Grants)) FY 17$774,228.00; FY 18 Estimate Not Available  FY 19 Estimate Not Available  FY 16$1,447,356.00; - </t>
  </si>
  <si>
    <t>Past partnership projects have ranged from $1,000 to $450,900.  Average amounts approximately $50,000 or less.</t>
  </si>
  <si>
    <t>{"list":[{"fiscalYear":2016,"description":"No current data available. BLM continues to maintain and expand partnerships to include funding for continued support of collaborative efforts to build community capacity and support for ecological restoration efforts in forests and woodland areas. Both the public and Government agencies benefit from the BLM's support of partners from heightened understanding of the social, economic, as well as environmental, aspects of ecosystem restoration and maintenance.  The BLM awarded stewardship cooperative agreements to the Mule Deer Foundation, American Forests, Society of American Foresters, universities, and several resource conservation districts to improve wildlife habitat, reduce hazardous fuels, promote reforestation and restore resilience to forest and woodlands."},{"fiscalYear":2017,"description":"BLM continues to maintain and expand partnerships to include funding for continued support of collaborative efforts to build community capacity and support for ecological restoration efforts in forests and woodland areas. Both the public and Government agencies benefit from the BLM's support of partners from heightened understanding of the social, economic, as well as environmental, aspects of ecosystem restoration and maintenance.  The BLM awarded stewardship cooperative agreements to improve wildlife habitat, reduce hazardous fuels, promote reforestation and restore resilience to forest and woodlands."},{"fiscalYear":2018,"description":"No current data available."},{"fiscalYear":2019,"description":"No current data available."}],"isApplicable":true}</t>
  </si>
  <si>
    <t>Division ChiefDivision of Lands and Realty, Bureau of Land Management (WO 350), 20 M Street, SE, Room 2134, Washington, DC 20003 Email:&lt; a href='mailto:kim_berns@blm.gov'&gt;kim_berns@blm.gov&lt;/a&gt;Phone: 2029127222;</t>
  </si>
  <si>
    <t>http://www.blm.gov/wo/st/en/prog/more/forests_and_woodland.html.</t>
  </si>
  <si>
    <t>Fiscal Year2016: No Current Data Available.  Stewardship projects that removed vegetation to promote healthy forest stands and reduced fire hazards. Projects that promote an integrated approach to resource management and include local community participation in developing strategies for biomass utilization, recognizing the connections between biomass utilization and forest restoration, and encourage sustainable development through a variety of enterprises at various scales. Projects that cooperatively support common goals and interests in managing, developing and protecting Federal, State, and private lands and water resources in an environmentally and economically sound manner._x000D_
The BLM continues to partner with Trinity County Resource Conservation District on the Weaverville Community Forest Stewardship project, a typical example of a stewardship cooperative agreement.  This project has treated over 1,000 acres of forest adjacent to the community of Weaverville, California.  Project objectives have been to thin the forest in the wildland urban interface and improve forest resilience.  Timber value from the thinning has been used to offset the thinning of precommercial trees as well as trail maintenance of local hiking and biking trails.  One of the primary employers in Weaverville is a lumber mill which relies on timber supplied from project like this to continue operation.Fiscal Year2017: Stewardship projects that removed vegetation to promote healthy forest stands and reduced fire hazards. Projects that promote an integrated approach to resource management and include local community participation in developing strategies for biomass utilization, recognizing the connections between biomass utilization and forest restoration, and encourage sustainable development through a variety of enterprises at various scales. Projects that cooperatively support common goals and interests in managing, developing and protecting Federal, State, and private lands and water resources in an environmentally and economically sound manner.
The BLM continues to partner with Trinity County Resource Conservation District on the Weaverville Community Forest Stewardship project, a typical example of a stewardship cooperative agreement.  This project has treated over 1,000 acres of forest adjacent to the community of Weaverville, California.  Project objectives have been to thin the forest in the wildland urban interface and improve forest resilience.  Timber value from the thinning has been used to offset the thinning of precommercial trees as well as trail maintenance of local hiking and biking trails.  One of the primary employers in Weaverville is a lumber mill which relies on timber supplied from project like this to continue operation.Fiscal Year2018: No Current Data Available.Fiscal Year2019: No Current Data Available.</t>
  </si>
  <si>
    <t>https://beta.sam.gov/fal/f24f412273aa463ab6d117be7144f80c/view</t>
  </si>
  <si>
    <t>Secure Rural Schools and Community Self-Determination</t>
  </si>
  <si>
    <t>{"list":[{"act":{"description":"Secure Rural Schools and Community Self-Determination Act of 2000, Public Law 106-393, Title II, as reauthorized by: the Emergency Economic Stabilization Act of 2008, Public Law 110-343; the Moving Ahead for Progress in the 21st Century Act, Public Law 112-141; the Helium Stewardship Act, Public Law 113-40; and then reauthorized in 2015 under Public Law 114-10. Note that PL 113-40 expired on September 30 2015."},"authorizationTypes":{"USC":false,"act":true,"statute":false,"publicLaw":false,"executiveOrder":false}}]}</t>
  </si>
  <si>
    <t>To restore stability and predictability to the annual payments made to States and counties containing National Forest System lands and Oregon and California and Coos Bay Wagon Road lands managed by the Bureau of Land Management for use by the counties for the benefit of public schools, roads, and other purposes.</t>
  </si>
  <si>
    <t>State and local governments, public nonprofit institutions/organizations, other public institution/organization, private nonprofit institution/organization, other private institution/organization and landowners.</t>
  </si>
  <si>
    <t>{"environmentalImpact":{"reports":[{"isSelected":false,"reportCode":"statement"},{"isSelected":false,"reportCode":"assessment"},{"isSelected":false,"reportCode":"ExecutiveOrder12372"},{"isSelected":true,"reportCode":"otherRequired"}]},"description":"For more information and local program requirements, cooperative project proposals should be coordinated with the Bureau of Land Management local State or District/Field Offices.  No State plan is required with this application."}</t>
  </si>
  <si>
    <t>{"description":"A Standard Form 424, Application for Federal Assistance, Standard Form 424A, Budget Information for Non-Construction Programs, Standard Form 424B, Assurances for Non-Construction Programs, and a written technical and cost proposal should be submitted through Grants.gov or via hardcopy to the project office and include: a title, objectives, timeframe, and a budget breakdown as specified in the funding opportunity announcement.  Title II Project Application Information is available from the BLM Western Oregon Districts or their websites.  "}</t>
  </si>
  <si>
    <t>Bureau of Land Management District staff screen applications to ensure they meet project criteria.  The projects are then forwarded to the Resource Advisory Committees whose members consider each project for funding and make recommendations to the Designated Federal Officials by September 30 for each fiscal year.  Final budget approval authority rests with the Bureau of Land Management Designated Federal Official.</t>
  </si>
  <si>
    <t>Award time varies depending on the type and complexity of the project.  Most awards are anticipated within 90 days or less after the announcement closes.  Further information will be available for each project at the time the funding opportunity announcement is posted on www.grants.gov and may be obtained by contacting the point of contact listed in the funding opportunity announcement.  Projects are approved by the Designated Federal Official at their sole discretion.  Within 30 days after making a rejection decision, the Designated Federal Official shall notify the Resource Advisory Committee in writing with the reasons for the rejection.</t>
  </si>
  <si>
    <t>None.  Final award decisions are not subject to appeal, however, the Bureau of Land Management will provide all applicants with information regarding why their proposal was not selected for award.</t>
  </si>
  <si>
    <t>{"types":{"moe":false,"formula":false,"matching":true},"formula":{"title":"","chapter":"","part":"","subPart":"","publicLaw":"","description":""},"matching":{"requirementFlag":"voluntary","percent":"0","description":"This program has no statutory formula requirements. However, applicant's matching funds are encouraged and may be looked upon more favorably by the Resource Advisory Committees.\r\n"},"moe":{"description":""}}</t>
  </si>
  <si>
    <t>{"awarded":"other","description":"No specific restrictions for most projects, however, most projects are funded on a year-to-year basis and funds are expended during a particular fiscal year.  Funds that are not expended during a particular fiscal year may be carried forward to the next fiscal year, except for funds approved in FY 2011.","awardedDescription":"Frequency of recipient payments will be determined for each awarded assistance agreement at the time of the award."}</t>
  </si>
  <si>
    <t>14-5485-0-1-302;</t>
  </si>
  <si>
    <t xml:space="preserve">(Cooperative Agreements (Discretionary Grants)) FY 17 Estimate Not Available  FY 18 Estimate Not Available  FY 19 Estimate Not Available  FY 16$2,868,160.00; - </t>
  </si>
  <si>
    <t>Past partnership projects have run between $1,100 to $596,700.  Average amounts run about $83,600 or less.</t>
  </si>
  <si>
    <t>{"list":[{"fiscalYear":2016,"description":"No current data available. With a recent reauthorization in 2015, retroactive for 2014 and 2015, the Secure Rural Schools and Community Self-Determination Act program will continue its efforts to invest in and create additional employment opportunities through projects that improve the maintenance of existing infrastructure, implement stewardship objectives that enhance forest ecosystems and restore and improve land health and water quality. Simultaneously, the projects improve cooperative relationships among the people that use and care for Federal lands and the agencies that manage these lands. Since the implementation of this program in fiscal year 2002, the Resource Advisory Committees have recommended over 1500 projects that were subsequently approved by the Designated Federal Officials. Many of the projects are multi-year projects that are funded in phases and implemented over several years."},{"fiscalYear":2017,"description":"No current data available."},{"fiscalYear":2018,"description":"No current data available."},{"fiscalYear":2019,"description":"No current data available."}],"isApplicable":true}</t>
  </si>
  <si>
    <t>Public Law 106-393 as amended by Public Law 110-343, and the Resource Advisory Committee Charters basically guide BLM's Secure Rural Schools Program.  For links to the Law and additional information see website http://www.blm.gov/or/rac/ctypayhistory.php.</t>
  </si>
  <si>
    <t>{"flag":"appendix","description":"Secure Rural Schools Coordinator (OR931), Oregon State Office, Bureau of Land Management, 333 S.W. 1st Ave., P.O. Box 2965, Portland, OR 97204. Telephone: (503) 808-6451. E-mail: Lindsey_Babcock@blm.gov."}</t>
  </si>
  <si>
    <t>http://www.blm.gov/or/rac/ctypayhistory.php.</t>
  </si>
  <si>
    <t>Fiscal Year2016: No current data available. At this time, the Washington Office is reviewing Resource Advisory Committee nominees.  Once they are approved, the committees will convene and review project proposals in order to obligate the 2016 funds.  Assistance agreements with cooperators have been used for removal of noxious weeds in order to restore native plants; remove/replace culverts in various streams to improve fish passage; large wood placements to restore fish habitat; educate the public about the illegal dumping and reduce dumping on public lands in Western Oregon, including abandoned vehicle removal; and partnering with youth organizations to monitor projects and educate and inspire upcoming generations.Fiscal Year2017: No current data available. At this time, the Washington Office is reviewing Resource Advisory Committee nominees.  Once they are approved, the committees will convene and review project proposals in order to obligate the 2016 funds.Fiscal Year2018: No current data available.Fiscal Year2019: No current data available.</t>
  </si>
  <si>
    <t>Criteria used to approve project proposals are:  The project complies with all applicable Federal laws and regulations; the project is consistent with the applicable resource management plan and with any watershed or subsequent plan developed pursuant to the resource management plan and approved by the Secretary of the Interior; the project has been recommended by the Resource Advisory Committee in accordance with section 205 of the Act; a project description has been submitted by the Resource Advisory Committee to the Secretary of the Interior; and the project will improve the maintenance of existing infrastructure, implement stewardship objectives that enhance forest ecosystems and restore and improve land health and water quality.</t>
  </si>
  <si>
    <t>https://beta.sam.gov/fal/f73a024db233437f9654367f8dd7f125/view</t>
  </si>
  <si>
    <t>Southern Nevada Public Land Management</t>
  </si>
  <si>
    <t>{"list":[{"act":{"description":"Southern Nevada Public Land Management Act of 1998, 31 U.S.C. 6901 Public Law 105-263, as amended; Ivanpah Valley Airport Public Lands Transfer Act of 2000, Public Law 106-362; Clark County Conservation of Public Land and National Resources Act of 2002, 16 U.S.C. 460qqq, Public Law 107-282; Department of the Interior and Related Agencies Appropriation Act of 2004, Public Law 108-108, Section 147, Title I, Section 146; Lincoln County Conservation, Recreation and Development Act of 2004, 16 U.S.C. 1241, Public Law 108-424, Tax Relief and Heathy Care Act of 2006, Public Law 109--432, Title III, Subtitle H, Sec. 382, Amendments to the Southern Nevada Public Land Management Act of 1998, Omnibus Public Land Management Act of 2009, Public Law 111-11, Title II, Subtitle G, Sec. 2601(g) Availability of Funds, Section 4(e) of the Southern Nevada Public Land Management Act of 1998; Carl Levin and Howard P. “Buck” Mckeon National Defense Authorization Act for Fiscal Year 2015, Public Law P.L.113–291; Federal Land Policy Management Act (FLPMA) of 1976, 43 U.S.C. 1737(b), Public Law 94-579, as amended, and; Federal Noxious Weed Act of 1974, 7 USC 2814, Public Law 93-629, as amended by Public Law 101-624 Section 2814. "},"authorizationTypes":{"USC":false,"act":true,"statute":false,"publicLaw":false,"executiveOrder":false}}]}</t>
  </si>
  <si>
    <t>To provide for the orderly disposal of certain Federal lands in Clark County, Nevada, and to provide for the acquisition of environmentally sensitive lands in the State of Nevada.</t>
  </si>
  <si>
    <t>Local governments and regional government entities within the State of Nevada as specifically identified in Public Law 105-263, as amended.</t>
  </si>
  <si>
    <t>{"description":"2 CFR, Part 200, Subpart C—Pre-Federal Award Requirements and Contents of Federal Awards.  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 \r\n\r\nState plan is not required for this application. "}</t>
  </si>
  <si>
    <t>For any grants awarded as a component of any project, approved by the Secretary of the Interior, and funded under Public Law 105-263 and subsequent amendments, for any eligible beneficiary entity, all applicable Federal rules, regulations, and agency specific guidelines for awarded procedures will be followed.</t>
  </si>
  <si>
    <t>Award time varies depending on the type and complexity of the project.  Most awards are anticipated within 90 days or less after announcement closes.  Projects are approved in accordance with Public Law 105-263, as amended, and as further delineated in the Southern Nevada Public Land Management Act Implementation Agreement.  Further information will be available for each project at the time the funding opportunity announcement is posted on www.grants.gov and may be obtained by contacting the point of contact listed in the funding opportunity announcement.</t>
  </si>
  <si>
    <t>{"types":{"moe":false,"formula":false,"matching":true},"formula":{"title":"","chapter":"","part":"","subPart":"","publicLaw":"","description":""},"matching":{"requirementFlag":"voluntary","percent":"0","description":"This program has no statutory match requirements, however, applicant's matching funds are encouraged and those projects are more likely to be funded."},"moe":{"description":""}}</t>
  </si>
  <si>
    <t>{"awarded":"other","description":"No specific restrictions for most projects, however, most projects are awarded for a five year period and funded on a year-by-year basis and funds are expended during a particular fiscal year.","awardedDescription":"Frequency of recipient payments will be determined for each awarded assistance agreement at time of award."}</t>
  </si>
  <si>
    <t>[{"code":"program","isSelected":false,"description":""},{"code":"cash","isSelected":false,"description":""},{"code":"progress","isSelected":true,"description":"Unless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disclosures."},{"code":"expenditure","isSelected":false,"description":"Unless otherwise stated in the award document, recipients are required to submit quarterly SF-425, Federal Financial Reports."},{"code":"performanceMonitoring","isSelected":false,"description":""}]</t>
  </si>
  <si>
    <t>14-5232-0-1-000;14-5232-0-1-302;</t>
  </si>
  <si>
    <t xml:space="preserve">(Cooperative Agreements (Discretionary Grants)) FY 17$79,617,609.00; FY 18 est $20,000,000.00; FY 19 Estimate Not Available  FY 16$72,973,176.00; - </t>
  </si>
  <si>
    <t>Past partnership projects have been between $30,000 to $30,500,000. Average project amount is $2,500,000 or less.</t>
  </si>
  <si>
    <t>{"list":[{"fiscalYear":2016,"description":"No Current Data Available.  Parks, Trails, and Natural Areas - Cooperative Agreements with local government and units of local governments have resulted in 11 completed projects in the Parks, Trails, and Natural Areas. These multi-year project included the NW-SW Equestrian Trails, Boulder City Bootleg Canyon Park Phase II, Desert Inn Water Park Feature, Paradise Point Park, I-215 Regional Trail Connectivity, Lincoln County Fair and Rodeo Grounds Phase II, Las Vegas Wash Environmental Restoration Project Phase III, Sandhill/Owens Park &amp; Trailhead – Private and City-Owned Land, Duck Creek Stabilization Project Phase II, and White Pine County Parks Critical Public Health and Safety Renovations.  These projects created ADA trails with interpretive desert animal sculptures, multi-use trails, equestrian trails, asphalt trails with connectivity to existing parks, trials with lighting, children’s play water features and splash pad, children’s playgrounds with toddler lots and open turf play areas, educational and interpretive areas about sustainable landscape practices, pedestrian crossing improvements, dog parks, skate parks,  trail and park lighting, industrial pedestrian bridges and tunnels, interpretive kiosks, trail side benches, cyclists and runners staging areas, picnic areas with shade structures, restrooms, construction of multiple Las Vegas Wash weirs with riparian rehabilitation, park fencing and vehicle barriers, and landscaping with irrigation.  \r\n\r\nHazardous Fuels Reduction and Wildfire Prevention - Cooperative Agreements with the State of Nevada, State of California, and local fire departments and fire protection districts within those states have resulted in the completion of eight Hazardous Fuels Reduction and Wildfire Prevention projects in the Southern Nevada Public Land Management Act, producing 7,050 acres of hazardous fuels reduction. \r\n\r\nBLM anticipates awarding 16 Cooperative Agreements in FY17 including: Las Vegas Wash Enhancement and Stabilization, Kiel Ranch Historic Park Land Acquisition, McGill Ball Park Upgrade Phase II, Northern Nevada Railroad Museum Interpretive Trail Phase II, Carson River Trail System Phase II – Ranch Connection, Robert E “Bob” Price Park Improvements, Southwest Ridge Park/Trailhead Phase I, two Craig Ranch Regional Park Land Acquisitions, the Union Pacific Railroad Trail Acquisition and Construction Consolidation, Nevada Regional Fuels Reduction, Tahoe Network of Fire Adapted Communities, Carson City Westside Hazardous Fuels Reduction, California Lake Tahoe Basin Reduction of Hazardous Fuels, Carson City Hazardous Fuels Collection, and the Programmatic Timberland Environmental Impact Report."},{"fiscalYear":2017,"description":"Hazardous Fuels Reduction and Wildfire Prevention - Cooperative Agreements with the State of Nevada, State of California, and local fire departments and fire protection districts within those states have resulted in the completion of eight Hazardous Fuels Reduction and Wildfire Prevention projects in the Southern Nevada Public Land Management Act, producing 7,050 acres of hazardous fuels reduction. \n\nLas Vegas Wash Enhancement and Stabilization, Kiel Ranch Historic Park Land Acquisition, McGill Ball Park Upgrade Phase II, Northern Nevada Railroad Museum Interpretive Trail Phase II, Carson River Trail System Phase II – Ranch Connection, Robert E “Bob” Price Park Improvements, Southwest Ridge Park/Trailhead Phase I, two Craig Ranch Regional Park Land Acquisitions, the Union Pacific Railroad Trail Acquisition and Construction Consolidation, Nevada Regional Fuels Reduction, Tahoe Network of Fire Adapted Communities, Carson City Westside Hazardous Fuels Reduction, California Lake Tahoe Basin Reduction of Hazardous Fuels, Carson City Hazardous Fuels Collection, and the Programmatic Timberland Environmental Impact Report."},{"fiscalYear":2018,"description":"The Parks Trails, and Natural Areas category anticipates closing 7 Cooperative Agreements and starting 10 new agreements with local governments in Clark, Lincoln, and White Pine Counties.  Hazardous Fuels Reduction and Wildfire Prevention category anticipates closing four Cooperative Agreements with the State of Nevada in Fiscal Year 2017.  Additionally, the Hazardous Fuels Reduction and Wildfire Prevention category anticipates starting 6 new agreements with various State of California and Nevada, local fire departments and fire protection districts within those states.\nFiscal Year 2019: No current data available."},{"fiscalYear":2019,"description":"No current data available."}],"isApplicable":true}</t>
  </si>
  <si>
    <t>All guidance for this program rests with the Southern Nevada Public Land Management Act of 1998, as amended, Public Law 105-263, and can be found on website http://www.nv.blm.gov/snplma/.</t>
  </si>
  <si>
    <t>{"flag":"appendix","description":"SNPLMA Business Manager, Nevada State Office, Bureau of Land Management, 1340 Financial Blvd., P.O. Box 12000, Reno, NV 89520-0006.  Telephone: (775) 861-6613.  E-mail: Sharon_Gore@blm.gov ."}</t>
  </si>
  <si>
    <t>Division ChiefDivision of Lands and Realty, Bureau of Land Management (WO 350), 20 M Street, SE, Room 2134, Washington, DC 20003 Email:&lt; a href='mailto:kim_berns@blm.gov'&gt;kim_berns@blm.gov&lt;/a&gt;Phone: (202) 912-7350;</t>
  </si>
  <si>
    <t>http://www.nv.blm.gov/snplma/.</t>
  </si>
  <si>
    <t>Fiscal Year2016: The Parks, Trails and Natural Areas category includes the following funded and in progress projects. The Camp Success Preservation and Enhancement Project in White Pine County, Nevada, in existence since the 1940s, will provide continued use of the Camp and enhance the recreational and environmental education opportunities for youth and families in eastern Nevada. The Warm Springs Natural Area Project in Clark County, Nevada is regionally significant as it contains more than 20 perennial springs that form the headquarters of the Muddy River. The site contains numerous landscapes including Mojave desert, riparian forest, mesquite woodlands, and alkali meadows through which 3.8 miles of the Muddy River wanders. The Doolittle Park Family Area Renovation Project in Clark County, Nevada will reinvigorate this older park space, encouraging sustainable living in the city's core. Increasing tree canopy, improving the park entry point, and adding a senior citizens activity area will improve the family environment of this heavily utilized local park. Horseshoe pits, new BBQs, new sidewalks, new grass and irrigation system, a medium ramada, and new lighting, will complete the much needed renovations. The Hazardous Fuels Reduction and Wildfire Prevention category includes the existing and proposed projects for Fiscal Year 2016: Incline Village Prescribed Fire, D.L. Bliss Campground Hazardous Fuels Reduction, North Tahoe and Meeks Bay Community Wildfire Protection Plan Implementation, State of Nevada Urban Lot Fuel Reduction, Kingsbury 2 Hazardous Fuels Reduction, and South Shore Community Wildfire Protection Plan Implementation.   The Parks, Trails, and Natural Areas category includes the following funded and in progress projects.  Kiel Ranch Historical Park, Caliente Mountain Bike Trail System, Warm Springs Natural Area, Wetlands Park Education, and the Silverbowl Complex Trails.  The Kiel Ranch Historical Park was the site of the first settlement in Las Vegas.  It has a natural spring that runs through the property.  Projects funded and ongoing at this park include spring restoration, site improvements to reduce impacts and increase visitor recreation opportunities, and provide interpretation and information.  The Caliente Mountain Bike Trail System will develop a system of trails for off-pavement mountain bike recreation that connects the rural town of Caliente with adjacent federal lands and a network of trails for non-motorized recreation. Fiscal Year 2017: The Parks, Trails and Natural Areas category includes the following funded and in progress projects. The McGill Ball Park Upgrade will provide ADA access, address public health and safety issues, and preserve historic features of existing recreational facilities.  The Las Vegas Wash Enhancement and Stabilization will construct a weir that will reduce severe erosion that affects over 2,900 acres of restored wetland, 55 miles of multi-use non-motorized trails, and will support the creation of an additional 80 acres of wetland and upland habitat.  The Robert E. “Bob” Price Park Improvements will design and build improvements on five acres in an economically depressed neighborhood in Las Vegas.  Improvements will consist of a nature themed playground including natural structures like boulders, shade structures, swings, benches, safety features, water play features, turf multi-use sports fields, group pavilions, etc.Fiscal Year2017: Nevada Regional Fuels Reduction, Tahoe Network of Fire Adapted Communities, Carson City Westside Hazardous Fuels Reduction, California Lake Tahoe Basin Reduction of Hazardous Fuels, Carson City Hazardous Fuels Collection, and the Programmatic Timberland Environmental Impact Report.  These projects will reduce hazardous fuels or plan for the reduction of hazardous fuels in the Lake Tahoe Basin and Carson Range.  Projects vary in size and scope, including, fine fuels reduction, timber and vegetation reduction, public education and awareness, and environmental planning compliance activities.Fiscal Year2018: No current data available.Fiscal Year2019: No current data available.</t>
  </si>
  <si>
    <t>Criteria used for selecting projects is outlined and defined in the Southern Nevada Public Lands Management Act Implementation Agreement, based upon the established Ranking and Rating Criteria, a balanced review including relevance to program objectives, merit and cost effectiveness, and consistent with the Southern Nevada Public Land Management Act of 1998, Public Law 105-263, as amended.</t>
  </si>
  <si>
    <t>https://beta.sam.gov/fal/dc6d4a35892a45c1b3b77da60f6a883d/view</t>
  </si>
  <si>
    <t>Environmental Quality and Protection</t>
  </si>
  <si>
    <t>{"list":[{"act":{"description":"Federal Land Policy and Management Act of 1976, 43 U.S.C. 1737(b), Public Law 94-579, as amended; Watershed Restoration and Enhancement Agreements, 16 U.S.C. 1011, Public Law 104-208, Section 124, as amended Public Law 105-277, Section 135; and Consolidated Appropriations Act of 2008, Public Law 110-161, Division F, Section 125"},"authorizationTypes":{"USC":false,"act":true,"statute":false,"publicLaw":false,"executiveOrder":false}}]}</t>
  </si>
  <si>
    <t xml:space="preserve">To provide financial assistance, through grants or cooperative agreements as a partnership to reduce or remove pollutants in the environment for the protection of human health, water and air resources; to restore damaged or degraded watersheds; and to respond to changing climate.  Objectives are implemented through core programs such as: the Abandoned Mine Land program which addresses physical safety hazards and water quality through restoration of abandoned hardrock mines; the Hazard Management and Resource Restoration, also known as Hazmat program, which remediates sites impacted by hazardous materials and illegal activities, coordinates emergency response actions, and ensures the Bureau of Land Management facilities and operations comply with applicable environmental regulations; and the Soil, Water and Air (SWA) program which develops guidance for land use plans and plan implementation.  The Soil, Water, and Air program also assures that fundamental resources are inventoried and assessed, managed, and monitored to support appropriate management response to public land conditions. </t>
  </si>
  <si>
    <t>{"environmentalImpact":{"reports":[{"isSelected":true,"reportCode":"otherRequired"}]},"description":"For more information on local requirements, cooperative rangeland project proposals should be coordinated with Bureau of Land Management local State or District Office.     "}</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</si>
  <si>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www.grants.gov.\r\n\r\nState plan is not required for this application."}</t>
  </si>
  <si>
    <t>Award time varies depending on the type and complexity of the project.  Most awards are anticipated within 90 days or less after the announcement closes.  Further information will be available for each project at the time the funding opportunity announcement is posted on www.grants.gov and may be obtained by contacting the point of contact listed in the funding opportunity announcement.</t>
  </si>
  <si>
    <t>{"types":{"moe":false,"formula":false,"matching":true},"formula":{"title":"","chapter":"","part":"","subPart":"","publicLaw":"","description":""},"matching":{"requirementFlag":"voluntary","percent":"0","description":"Statutory formulas are not applicable to this program.  The program has no statutory formula matching requirements.  However, matching funds or in-kind services by the applicants are encouraged and those projects are more likely to be funded.  "},"moe":{"description":""}}</t>
  </si>
  <si>
    <t>{"awarded":"other","description":"No specific restrictions for most projects, however, most projects are awarded for a one to five year period and funded on a year-by-year basis and funds are expended during a particular fiscal year.  No commitment will be made to fund projects beyond one year.  New and continuing projects will be re-evaluated each year based on performance, merit, and funding availability.","awardedDescription":"Frequency of recipient of payments will be determined for each awarded assistance agreement at time of award."}</t>
  </si>
  <si>
    <t>[{"code":"program","isSelected":false,"description":""},{"code":"cash","isSelected":false,"description":""},{"code":"progress","isSelected":true,"description":"Unless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disclosures."},{"code":"expenditure","isSelected":false,"description":"As stated in the award document, recipients are required to submit quarterly, semi-annual or annual SF-425, Federal Financial Reports."},{"code":"performanceMonitoring","isSelected":false,"description":""}]</t>
  </si>
  <si>
    <t xml:space="preserve">(Cooperative Agreements (Discretionary Grants)) FY 17$7,172,688.00; FY 18 Estimate Not Available  FY 19 Estimate Not Available  FY 16$10,814,674.00; - </t>
  </si>
  <si>
    <t>Past partnership projects have ranged from $1,000 to 1,762,000.  Average amount is $62,700 or less.</t>
  </si>
  <si>
    <t>{"list":[{"fiscalYear":2016,"description":"Ongoing Utah and Colorado Abandoned Mine Reclamation Program (AMRP), reclaiming abandoned mine openings and lands affected by past mining activities.  In addition, the State of Utah, AMRP’s mandate only allows them to address physical safety hazards at non-coal mine openings.  BLM can supplement AMRP funding to allow them to address the environmental problems, if they exist at the opening, at the same time that they are addressing the physical safety hazard.  Ongoing project in Utah and Colorado Abandoned Mine Reclamation Program (AMRP), reclaiming abandoned mine openings and lands affected by past mining activities.  In addition, the State of Utah, AMRP’s mandate only allows them to address physical safety hazards at non-coal mine openings.  BLM can supplement AMRP funding to allow them to address the environmental problems, if they exist at the opening, at thesame time that they are addressing the physical safety hazard. BLM can supplement AMRP funding to allow them to address the environmental problems, if they exist at the opening, at the same time that they are addressing the physical safety hazard. "},{"fiscalYear":2017,"description":"Ongoing project in Utah and Colorado Abandoned Mine Reclamation Program (AMRP), reclaiming abandoned mine openings and lands affected by past mining activities.  In addition, the State of Utah, AMRP’s mandate only allows them to address physical safety hazards at non-coal mine openings.  BLM can supplement AMRP funding to allow them to address the environmental problems, if they exist at the opening, at the same time that they are addressing the physical safety hazard. BLM can supplement AMRP funding to allow them to address the environmental problems, if they exist at the opening, at the same time that they are addressing the physical safety hazard."},{"fiscalYear":2018,"description":"No Current Data Available."},{"fiscalYear":2019,"description":"No Current Data Available."}],"isApplicable":true}</t>
  </si>
  <si>
    <t>Information about the Bureau of Land Management environmental quality and protection programs can be found at www.blm.gov, including: the Cooperative Conservation Based Strategic Plan for the Abandoned Mine Lands Programs, Abandoned Mine Land Program Policy Bureau of Land Manual 3720 and Handbook H-3720-1, Hazard Management and Resource Restoration Manual 1703, and CERCLA Response Actions Handbook H-1703-1.  Manuals providing basic program policy guidance for the Soil, Water and Air Program are found in Bureau of Land Management Manual 7000 series and may be obtained at www.blm.gov.</t>
  </si>
  <si>
    <t>http://www.blm.gov/</t>
  </si>
  <si>
    <t>Fiscal Year2016: Data is not available BLM Utah Establishment Of Utah Air Quality Modeling Center; BLM CA Mojave Desert Area Hydrologic Reconnaissance; BLM-ES Study Of Air Emissions And Effects Of Best Management; NM Statewide Orphan Well Reclamation Program; WY DEQ Abandoned Mine Site Reclamation; CO Lake Fork Monitoring; NV CESU Perry Canyon Creek Acid Mine Drainage Remediation; CA Ukiah AML; CA Mojave Desert Hydro.Fiscal Year2017: BLM Utah Establishment Of Utah Air Quality Modeling Center; BLM CA Mojave Desert Area Hydrologic Reconnaissance; BLM-ES Study Of Air Emissions And Effects Of Best Management; NM Statewide Orphan Well Reclamation Program; WY DEQ Abandoned Mine Site Reclamation; CO Lake Fork Monitoring; NV CESU Perry Canyon Creek Acid Mine Drainage Remediation; CA Ukiah AML; CA Mojave Desert Hydro.Fiscal Year2018: Data is not available.Fiscal Year2019: Data is not available.</t>
  </si>
  <si>
    <t>https://beta.sam.gov/fal/a5a0fd83bd984094b69bfc3fad046122/view</t>
  </si>
  <si>
    <t>Rangeland Resource Management</t>
  </si>
  <si>
    <t>{"list":[{"act":{"description":"Federal Land Policy and Management Act of 1976, 43 U.S.C. 1737(b), Public Law 94-579, as amended and Watershed Restoration and Enhancement Agreements (aka The Wyden Amendment), 16 USC 1011, PL 104-208, Section 124, as amended by PL 105-277, Section 136, as amended by PL 108-7, Section 135."},"authorizationTypes":{"act":true}}]}</t>
  </si>
  <si>
    <t>To provide financial assistance, through grants or cooperative agreements to manage, develop and protect public lands and enhance the understanding of rangeland and watershed resources, their ecological processes, and capabilities in order to meet rangeland and water quality standards for the improvement of rangelands on public lands.  Projects and livestock administration for the management of rangeland ecosystems are conducted in a coordinated manner and consider the interrelationships of living organisms of plants and animals, the physical environment of soil, water, air, and landscape characteristics when developing and implementing resource objectives and management actions.  Systematic assessments and evaluations are conducted at the watershed, allotment, and in some instances, the landscape scale to determine if the standards and fundamentals for rangeland ecosystem health are being achieved.</t>
  </si>
  <si>
    <t>{"environmentalImpact":{"reports":[{"isSelected":false,"reportCode":"statement"},{"isSelected":false,"reportCode":"assessment"},{"isSelected":false,"reportCode":"ExecutiveOrder12372"},{"isSelected":true,"reportCode":"otherRequired"}]},"description":"For more information and local requirements, cooperative project proposals should be coordinated with the Bureau of Land Management local State or District/Field Offices.  No State plan is required with this application."}</t>
  </si>
  <si>
    <t>{"description":"A Standard Form 424, Application for Federal Assistance, Standard Form 424A, Budget Information for Non-Construction Programs, Standard Form 424B, Assurances for Non-Construction Programs, and a written proposal should be submitted through Grants.gov or via a hardcopy to the project office and include: a title, objectives, timeframe, and a budget breakdown as specified in the funding opportunity announcement.  "}</t>
  </si>
  <si>
    <t>{"awarded":"other","description":"No specific restrictions for most projects, however, most projects are awarded for a one to five year period and funded on a year-by-year basis and funds are expended during a particular fiscal year.  No commitment will be made to fund projects beyond one year.  New and continuing projects will be re-evaluated each year based on performance, merit, and fund availability.","awardedDescription":"Frequency of recipient payments will be determined for each awarded assistance agreement at the time of award."}</t>
  </si>
  <si>
    <t>[{"code":"program","isSelected":false,"description":""},{"code":"cash","isSelected":false,"description":""},{"code":"progress","isSelected":true,"description":"Unless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disclosures."},{"code":"expenditure","isSelected":true,"description":"Unless otherwise stated in the award document, recipients are required to submit quarterly SF-425, Federal Financial Reports."},{"code":"performanceMonitoring","isSelected":false,"description":""}]</t>
  </si>
  <si>
    <t>(Cooperative Agreements (Discretionary Grants)) FY 18 est $0.00; FY 16$3,439,748.00; FY 17 est $2,000,000.00;</t>
  </si>
  <si>
    <t>Past partnership projects have been awarded between $7,000 to $501,000. Average amounts run about $57,891 or less.</t>
  </si>
  <si>
    <t>{"list":[{"fiscalYear":2016,"description":"No Current Data Available. The Bureau of Land Management continued to maintain and expand partnership activities in this program which include resource monitoring on rangelands, conducting upland health assessments and evaluations, rangeland use authorizations, allotment planning and administration, development of vegetation objectives, development of criteria and indicators to measure rangeland sustainability, integrated noxious and invasive plant species management, and activity plan development in connection with land use planning."},{"fiscalYear":2017,"description":"The Bureau of Land Management continued to maintain and expand partnership activities in this program which include resource monitoring on rangelands, conducting upland health assessments and evaluations, rangeland use authorizations, allotment planning and administration, development of vegetation objectives, development of criteria and indicators to measure rangeland sustainability, integrated noxious and invasive plant species management, and activity plan development in connection with land use planning."},{"fiscalYear":2018,"description":"No Current Data Available."},{"fiscalYear":2019,"description":"No Current Data Available."}],"isApplicable":true}</t>
  </si>
  <si>
    <t>Bureau of Land Management's Rangeland and Management program is generally guided by the provisions in 43 CFR Part 4000. Public Rangelands Improvement Act of 1978, 43 U.S.C. 1906, Public Law 95-514; and Taylor Grazing Act of 1934, 43 U.S.C. 315a, as amended.
A variety of public interest publications on these programs are available free of charge by contacting the appropriate State Office. Manuals and handbooks providing basic program operational guidance for Rangeland Management are found in BLM Manuals 4000 series and may be obtained by contacting the Washington Office.</t>
  </si>
  <si>
    <t>https://www.blm.gov/programs/natural-resources</t>
  </si>
  <si>
    <t>Fiscal Year2016: No Current Data Available.  Cooperative rangeland management projects that developed criteria and indicators for measuring sustainability of rangelands. Projects that provided range management education and training for grazing permittees and agency staff. Projects which conducted invasive and weed species inventory and conducted integrated weed management planning and treatment.  Projects that supported technical and applied rangeland and grazing management information for dissemination, such as support for Grazinglands Conservation Initiative Convention and the International Rangelands Congress. And, projects that promoted general public education and information on values of proper livestock grazing management.Fiscal Year2017: Cooperative rangeland management projects that developed criteria and indicators for measuring sustainability of rangelands. Projects that provided range management education and training for grazing permittees and agency staff. Projects which conducted invasive and weed species inventory and conducted integrated weed management planning and treatment.  Projects that supported technical and applied rangeland and grazing management information for dissemination, such as support for Grazinglands Conservation Initiative Convention and the International Rangelands Congress. And, projects that promoted general public education and information on values of proper livestock grazing management. Through the Healthy Lands program, the BLM supports partnerships such as Restore New Mexico and the Watershed Restoration Initiative in Utah, which are State and partner-led efforts to improve habitat on a large-scale, and provide multiple benefits to local communities and land users.Fiscal Year2018: No Current Data Available. Fiscal Year2019: No Current Data Available.</t>
  </si>
  <si>
    <t>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review._x000D_
Second Level Evaluation -- Merit Review Evaluation is stated in each Notice of Funding Opportunity noticed post on www.grants.gov_x000D_
Third Level Review Pre-Award Clearance and Approvals.  BLM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t>
  </si>
  <si>
    <t>https://beta.sam.gov/fal/60a9237c7d8f46bebf5f34a7f5830771/view</t>
  </si>
  <si>
    <t>Challenge Cost Share</t>
  </si>
  <si>
    <t>{"list":[{"act":{"description":"Department of the Interior and Related Agencies Appropriation Act for Fiscal Year 1991, Public Law 101-512, Title I."},"authorizationTypes":{"USC":false,"act":true,"statute":false,"publicLaw":false,"executiveOrder":false}}]}</t>
  </si>
  <si>
    <t>The Challenge Cost Share Program works through cooperative partners to help accomplish high priority work to support habitat improvement, comprehensive travel management, recreation and cultural projects.  The types of projects that can be funded include monitoring and inventory of resources; implementing habitat improvement or projection projects; developing threatened and endangered species recovery plans; protecting, stabilizing or documenting cultural resources; travel management, including managing off-highway vehicle use; and providing enhanced recreational experiences, including visitor services, information, and facilities for public health and safety.</t>
  </si>
  <si>
    <t>{"environmentalImpact":{"reports":[{"isSelected":true,"reportCode":"otherRequired"}]},"description":"For more information on local requirements, cooperative projects proposals should be coordinated with the Bureau of Land Management local State or District/Field Offices.  No State plan is required with the application."}</t>
  </si>
  <si>
    <t>{"description":"A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 \r\n\r\nState plan is not required for this application."}</t>
  </si>
  <si>
    <t>Projects are reviewed at the Bureau of Land Management State and District Office level and funding recommendations are made through the State's annual work plan.  Final budget approvals rest with the State Director.</t>
  </si>
  <si>
    <t>{"types":{"moe":false,"formula":false,"matching":true},"formula":{"title":"","chapter":"","part":"","subPart":"","publicLaw":"","description":""},"matching":{"requirementFlag":"voluntary","percent":"0","description":"This program has statutory requirement for non-federal cost share funds or in-kind service requirements. Funds are required to be cost-shared one non-federal  dollar for each federal dollar per State office.  The matching funds must be non-federal in origin."},"moe":{"description":""}}</t>
  </si>
  <si>
    <t>{"awarded":"other","description":"Most projects are awarded for one to five year period and funded on a year-by-year basis.  Funds are expended during the year awarded although carry-over monies can be distributed to additional years or to projects that have been pre-approved.  No commitment is made to fund projects beyond one year and there is no set, historical allocation to each State.  New and continuing projects will be re-evaluated every other year based on performance, merit, and funding availability.  ","awardedDescription":"Frequency of recipient payments will be determined for each awarded assistance agreement at the time of award."}</t>
  </si>
  <si>
    <t xml:space="preserve">(Cooperative Agreements (Discretionary Grants)) FY 17 Estimate Not Available  FY 18 Estimate Not Available  FY 19 Estimate Not Available  FY 16$4,804,450.00; - </t>
  </si>
  <si>
    <t xml:space="preserve">Past partnership projects have been between $5,000 to $182,000 depending on the policies of that particular state and the money available. Average amounts are $25,100 or less. </t>
  </si>
  <si>
    <t>{"list":[{"fiscalYear":2016,"description":"No Current Data Available. Past partnership projects have completed wildlife habitat improvement, protection, and restoration projects with durable lasting results, conducted wildlife studies, and developed threatened and endangered species recovery plans. Cultural resources projects have been conducted to protect and stabilize cultural sites, inventory and protecting existing collections and conduct surveys to find artifacts. Recreation projects have been conducted to build trails, obliterate road and trails, and enhance visitor recreation experiences on public lands. Recreation projects have improved and stabilized Riparian areas and washed out bridges or walkways. Overall, projects have also included support for environmental education, University research, and interactive youth initiatives based on the programs within the BLM."},{"fiscalYear":2017,"description":"Past partnership projects have completed wildlife habitat improvement, protection, and restoration projects with durable lasting results, conducted wildlife studies, and developed threatened and endangered species recovery plans. Cultural resources projects have been conducted to protect and stabilize cultural sites, inventory and protecting existing collections and conduct surveys to find artifacts. Recreation projects have been conducted to build trails, obliterate road and trails, and enhance visitor recreation experiences on public lands. Recreation projects have improved and stabilized Riparian areas and washed out bridges or walkways. Overall, projects have also included support for environmental education, University research, and interactive youth initiatives based on the programs within the BLM."},{"fiscalYear":2018,"description":"No Current Data Available."},{"fiscalYear":2019,"description":"No Current Data Available."}],"isApplicable":true}</t>
  </si>
  <si>
    <t>Regulations, manuals and information about the Bureau of Land Management fish, wildlife, botany, recreation and cultural programs can be found at website http://www.blm.gov/.</t>
  </si>
  <si>
    <t>http://www.blm.gov/.</t>
  </si>
  <si>
    <t>Fiscal Year2016: AK, Forty mile Caribou Herd Monitoring,  MUSEUM Cultural Heritage, Outdoor; AZ Wildlife Water Reconstruction, REC - Travel Mgt Implementation, CUL Paleo Survey of Cascabel Area, Desert; CA  CCS PTN NLCS CCNM CENCAL Stewardship,CCS REC SOUTH SPIT PARTNERS; CO NLCS: AHC/CANM ONGOING PARTNERSHIPS, CCS VEG NWCO Weed Partnership-Halogeton,; ID CCS - Pocatello OHV Management, BDO Habitat Vols For Restoration,  No current data available.Fiscal Year2017: Past projects funded include monitoring and inventorying of resources; implementing habitat improvement or protection projects; developing threatened and endangered species recovery plans; protecting, stabilizing, or documenting cultural resources; travel management, including managing off-highway vehicle use and support of monitoring partnerships; providing enhanced recreational experiences including the support of friends groups in National Landscape Conservation System units, visitor services, information, and facilities for public health and safety; and supporting environmental education awareness through local events and partnership entities. Management, BDO Habitat Vols For Restoration.Fiscal Year2018: No current data available.Fiscal Year2019: No current data available.</t>
  </si>
  <si>
    <t>https://beta.sam.gov/fal/47ec563f92d043e09175a584aa309d7e/view</t>
  </si>
  <si>
    <t>Management Initiatives</t>
  </si>
  <si>
    <t>{"list":[{"act":{"description":"Federal Land Policy and Management Act of 1976, 43 U.S.C. 1737(b), Public Law 94-579, as amended.\r\n"},"authorizationTypes":{"USC":false,"act":true,"statute":false,"publicLaw":false,"executiveOrder":false}}]}</t>
  </si>
  <si>
    <t>To provide a variety of Bureau of Land Management financial assistance awards not covered by any other program entry. This program will support mission program efforts for the management, protection, and development of public lands managed by the Bureau of Land Management.  Awards are typically supported by funding one-time specific legislation and internal projects and programs.</t>
  </si>
  <si>
    <t>{"environmentalImpact":{"reports":[{"isSelected":true,"reportCode":"otherRequired"}]},"description":"For more information and local requirements, cooperative project proposals should be coordinated with the Bureau of Land Management local State or District/Field Offices.  No State plan is required."}</t>
  </si>
  <si>
    <t>{"description":"2 CFR, Part 200, Subpart C—Pre-Federal Award Requirements and Contents of Federal Awards.  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 \nState plan is not required for this application."}</t>
  </si>
  <si>
    <t>Final award decisions are not subject to appeal. The Bureau of Land Management will provide all applicants with information on why their proposal was not selected for award.</t>
  </si>
  <si>
    <t>{"types":{"moe":false,"formula":false,"matching":true},"formula":{"title":"","chapter":"","part":"","subPart":"","publicLaw":"","description":""},"matching":{"requirementFlag":"voluntary","percent":"0","description":"The program has no statutory matching requirements, however, matching funds or in-kind services by the applicants are encouraged and those projects are more likely to be funded."},"moe":{"description":""}}</t>
  </si>
  <si>
    <t>{"awarded":"other","description":"No specific restrictions for most projects, however, some projects are awarded for one to five year period and funded on a year basis.  Funds are normally expended during a particular fiscal year.","awardedDescription":"Frequency of recipient payments will be determined for each awarded assistance agreement at time of award."}</t>
  </si>
  <si>
    <t>[{"code":"program","isSelected":false,"description":""},{"code":"cash","isSelected":false,"description":""},{"code":"progress","isSelected":true,"description":"Unless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disclosures."},{"code":"expenditure","isSelected":false,"description":"Unless otherwise stated in the award document, recipients are required to submit quarterly SF-425, Federal Financial Reports.  A final SF-425 is required 90 days after the end date of grant performance."},{"code":"performanceMonitoring","isSelected":false,"description":""}]</t>
  </si>
  <si>
    <t>(Cooperative Agreements (Discretionary Grants)) FY 16$616,490.00; FY 17 est $0.00; FY 18 est $0.00;</t>
  </si>
  <si>
    <t>Past partnerships have been between $2,900 to $800,000.  Average amounts are $117,400 or less.</t>
  </si>
  <si>
    <t>{"list":[{"fiscalYear":2016,"description":"No Current Data Available.  Developing partnerships to include the funding for continued support of collaborative efforts to build community capacity, increase youth employment opportunities, and support for the management, protection and development of public lands. The public and BLM benefit from its support with partners in heightening public understanding of the social and economic, as well as environmental, aspects of ecosystem restoration and maintenance."},{"fiscalYear":2017,"description":"Developing partnerships to include the funding for continued support of collaborative efforts to build community capacity, increase youth employment opportunities, and support for the management, protection and development of public lands. The public and BLM benefit from its support with partners in heightening public understanding of the social and economic, as well as environmental, aspects of ecosystem restoration and maintenance."},{"fiscalYear":2018,"description":"No Current Data Available. "},{"fiscalYear":2019,"description":"No Current Data Available."}],"isApplicable":true}</t>
  </si>
  <si>
    <t>Program information is included in the Bureau of Land Management Manuals, available at http://www.blm.gov.  These documents may also be obtained by contacting the Bureau of Land Management Office listed below.</t>
  </si>
  <si>
    <t>Division ChiefDivision of Lands and Realty, Bureau of Land Management (WO 350), 20 M Street, SE, Room 2134, Washington, DC 20003 Email:&lt; a href='mailto:kim_berns@blm.gov'&gt;kim_berns@blm.gov&lt;/a&gt;Phone: 2029127040;</t>
  </si>
  <si>
    <t>Fiscal Year2016: No Current Data Available.  Assistance for State and local governments, Indian Tribal governments, public and private colleges and universities, public land corps and nonprofit organizations, as directed in the annual appropriations. Support of Historical Black Colleges and Universities and Hispanic Association of Colleges and Universities in support of students interested in pursuing careers in the natural resource area. Supporting the energy pilot offices in Wyoming and Montana, and updating and developing the Geographic Coordinate Data Base to develop the most dependable coordinates available for the US Public Land Survey System corners. Fiscal Year2017: No awards made.Fiscal Year2018: No current data available. Fiscal Year2019: No current data available.</t>
  </si>
  <si>
    <t>.Program Information 
Authorization (040): 
Federal Land Policy and Management Act of 1976, 43 U.S.C. 1737(b), Public Law 94-579, as amended.
Objectives (050): 
To provide a variety of Bureau of Land Management financial assistance awards not covered by any other program entry. This program will support mission program efforts for the management, protection, and development of public lands managed by the Bureau of Land Management. Awards are typically supported by funding one-time specific legislation and internal projects and programs. 
Types of Assistance (060): 
B-PROJECT GRANTS/Cooperative Agreements (Discretionary) 
Uses and Use Restrictions (070): 
Assistance supports for the management, protection, and development of public lands within the Bureau's area of responsibility and supported by specific authorities. Awards are restricted to activities on Federal public lands for activities that benefit resources on Federal land. Most of these public lands are located in the Western United States and Alaska. The assistance may support outreach and education efforts associated with partnership programs. 
Eligibility Requirements (080) 
Applicant Eligibility (081): 
Anyone/General public. 
Beneficiary Eligibility (082): 
Anyone/General public. 
Credentials/Documentation (083): 
No Credentials. 2 CFR, Part 200, Subpart E Cost Principles
Application and Award Process (090) 
Preapplication Coordination (091): 
For more information and local requirements, cooperative project proposals should be coordinated with the Bureau of Land Management local State or District/Field Offices. No State plan is required. Environmental impact information is not required for this program. This program is excluded from coverage under E.O. 12372. 
Application Procedures (092): 
2 CFR, Part 200, Subpart C—Pre-Federal Award Requirements and Contents of Federal Awards.  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 
State plan is not required for this application. 
Award Procedure (093): 
All applications will be initially screened for eligibility and compliance with the requirements stated in the program Notice of Funding Opportunity Announcement. Applications passing this screening process will be forwarded for review by the proposal evaluation criteria, and any additional review factors, as stated in the funding announcement.  State and District Office level and funding recommendations are made through the State's annual work plan. Final budget approvals rest with the State Director.
Deadlines (094): 
Contact the headquarters or regional office, as appropriate, for application deadlines. 
Range of Approval/Disapproval Time (095): 
Award time varies depending on the type and complexity of the project. Further information will be available for each project at the time the Notice of Funding Opportunity is posted on www.grants.gov and may be obtained by contacting the point of contact listed in the funding opportunity announcement. Most awards are anticipated within 90 days or less after the announcement closes.
Appeals (096): 
Final award decisions are not subject to appeal. The Bureau of Land Management will provide all applicants with information on why their proposal was not selected for award. 
Renewals (097): 
Not Applicable.
Assistance Consideration (100) 
Formula and Matching Requirements (101): 
This program has no statutory formula.
Matching Requirements: The program has no statutory matching requirements, however, matching funds or in-kind services by the applicants are encouraged and those projects are more likely to be funded.
MOE requirements are not applicable to this program. 
Length and Time Phasing of Assistance (102): 
No specific restrictions for most projects, however, some projects are awarded for one to five year period and funded on a year basis. Funds are normally expended during a particular fiscal year. See the following for information on how assistance is awarded/released: Frequency of recipient payments will be determined for each awarded assistance agreement at time of award. 
Post Assistance Requirements (110) 
Reports (111): 
Program reports are not applicable. Cash reports are not applicable.
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
Audits (112): 
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Records (113): 
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 
Financial Information (120) 
Account Identification (121): 
14-1109-0-1-302; 14 1109 000
Obligations (122): 
(Cooperative Agreements) FY17 $0; FY18 No current data available and FY19 No current data available.
Range and Average of Financial Assistance (123):
Past partnerships have been between $2,900 to $800,000. Average amounts are $117,400 or less.
Program Accomplishments (130): 
Fiscal Year 2017: Developing partnerships to include the funding for continued support of collaborative efforts to build community capacity, increase youth employment opportunities, and support for the management, protection and development of public lands. The public and BLM benefit from its support with partners in heightening public understanding of the social and economic, as well as environmental, aspects of ecosystem restoration and maintenance. Fiscal Year 2018: No current data available. Fiscal Year 2019: No current data available. 
Regulations, Guidelines, and Literature (140): 
Program information is included in the Bureau of Land Management Manuals, available at http://www.blm.gov. These documents may also be obtained by contacting the Bureau of Land Management Office listed below. 
Information Contacts (150) 
Regional or Local Office (151) : 
See Regional Agency Offices. See Catalog Appendix IV for addresses of Bureau of Land Management State Offices. 
Headquarters Office (152): 
Corey Grant, Bureau of Land Management (WO 850), 1849 C Street, NW, Room 2134LM, Washington, District of Columbia 20240 Phone: (202) 912-7040 
Website Address (153): 
http://www.blm.gov/. 
Related Programs (160): 
Not Applicable. 
Examples of Funded Projects (170): 
Fiscal Year 2017: No awards made. Fiscal Year 2018: No current data available. Fiscal Year 2098: No current data available. 
Criteria for Selecting Proposals (180): 
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
Second Level Evaluation -- Merit Review Evaluation is stated in each Notice of Funding Opportunity noticed post on www.grants.gov
Third Level Review Pre-Award Clearance and Approvals.  BLM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 reports and findings of audits performed, and applicant’s ability to effectively implement statutory, regulatory or other requirements</t>
  </si>
  <si>
    <t>https://beta.sam.gov/fal/8f384e65bc1544159f63b93efd867a35/view</t>
  </si>
  <si>
    <t>Indian Self-Determination Act Contracts, Grants and Cooperative Agreements</t>
  </si>
  <si>
    <t>{"list":[{"act":{"description":"Indian Self-Determination and Education Assistant Act"},"publicLaw":{"congressCode":"93","number":"638"},"USC":{"title":"25","section":"450"},"authorizationTypes":{"USC":true,"act":true,"statute":false,"publicLaw":true,"executiveOrder":false},"usc":{"title":"25","section":"450"}}]}</t>
  </si>
  <si>
    <t>To provide maximum Indian participation in the government and education of the Indian people; to provide the full participation of the Indian tribes in programs and services conducted by the Bureau of Land Management for Indians and to encourage the development of human resources of the Indian people; and to establish program assistance to upgrade Indian education that will support the right of Indian citizens and for other purposes.</t>
  </si>
  <si>
    <t>Federally recognized Indian tribal governments and any Alaska Native Village, or regional or village corporation.</t>
  </si>
  <si>
    <t>Federally recognized Indian tribal governments and American Indians.</t>
  </si>
  <si>
    <t>{"description":"The application for a contract, grant or cooperative agreement must contain an authorizing resolution of the governing body of the Indian tribe. Each contract, grant or cooperative agreement requires project specific authority. Detailed written technical proposals including background data regarding the applicants, technical approaches proposed to accomplish the work, scopes of work that separate the work into major tasks, types of personnel implementing the proposals, experience in performing these types of work, timeliness, the levels of cooperation with other parties involved in the proposals, and other information that may be useful for proposal evaluation. Detailed project cost proposals, including budgets with estimated project costs, including salaries and wages, fringe benefits, travel, equipment, supplies, contracts, and indirect costs, and the values of any in-kind contribution of goods and services. ","isApplicable":true}</t>
  </si>
  <si>
    <t>{"description":"Initial proposals must contain the information specified in 25 CFR Part 900.8.  Proposals shall be submitted to the applicable Bureau of Land Management State Office with responsibility for the specific project for which an Indian tribe or tribal organization proposes to participate.  Bureau of Land Management personnel will provide technical assistance to tribes in the development of their proposals as requested, pending availability of appropriations."}</t>
  </si>
  <si>
    <t>The Bureau of Land Management and the tribe develop a negotiation schedule and then negotiate the overarching contract/award terms, provisions and conditions based on the requirements of Public Law 93-638, 25 CFR Part 900, any specific requirements of the project authorizing legislation, and other applicable Federal laws and regulations.  The Bureau of Land Management and the tribe also negotiate an annual funding agreement, which identifies activities to be performed, funds to be provided, and the method of payment for the initial year of the PL 93-638 contract.  A final agreement is prepared based upon the outcome of the negotiations; attachments include the work plan, budget, tribal resolution, initial annual funding agreement, property list, list of any applicable provisions, terms and conditions.</t>
  </si>
  <si>
    <t>As specified within 25 CFR Part 900.</t>
  </si>
  <si>
    <t>Will vary with project and/or award.</t>
  </si>
  <si>
    <t>{"awarded":"other","description":"Most projects are awarded for one to five year period and funded on a year-by-year basis. Funds are expended during the year awarded although carry-over monies can be distributed to additional. No commitment is made to fund projects beyond one year and there is no set, historical allocation to each State. New and continuing projects will be re-evaluated every year based on performance, merit, and funding availability. Frequency of recipient payments will be determined for each awarded assistance agreement at the time of award. ","awardedDescription":"Not available."}</t>
  </si>
  <si>
    <t>[{"code":"program","isSelected":true,"description":"The reporting of financial status reports and progress reports requirements will be negotiated within the annual funding agreement or overarching terms and conditions."},{"code":"cash","isSelected":false,"description":""},{"code":"progress","isSelected":false,"description":""},{"code":"expenditure","isSelected":false,"description":""},{"code":"performanceMonitoring","isSelected":false,"description":""}]</t>
  </si>
  <si>
    <t xml:space="preserve">(Cooperative Agreements (Discretionary Grants)) FY 17$3,838,581.00; FY 18 Estimate Not Available  FY 19 Estimate Not Available  FY 16$7,652,468.00; - </t>
  </si>
  <si>
    <t>Past partnership projects range between $12,600 to $1,302,100.  Average amount is $244,300 or less.</t>
  </si>
  <si>
    <t>{"list":[{"fiscalYear":2016,"description":"No Current Data Available. Indian tribes and Bureau of Land Management have worked together to authorize tribes to take over the administration and program for oil and gas inspections on tribal lands in Montana. Alaska Native villages and regional or village corporations are conducting cadastral land surveys of their tribal lands."},{"fiscalYear":2017,"description":"Indian tribes and Bureau of Land Management have worked together to authorize tribes to take over the administration and program for oil and gas inspections on tribal lands in Montana. Alaska Native villages and regional or village corporations are conducting cadastral land surveys of their tribal lands. Also, annual emergency firefighter training."},{"fiscalYear":2018,"description":"No Current Data Available."},{"fiscalYear":2019,"description":"No Current Data Available."}],"isApplicable":true}</t>
  </si>
  <si>
    <t>Indian Self-Determination and Education Assistance Act, 25 USC 450, as amended, Public Law 93-638, and 25 CFR Part 900.</t>
  </si>
  <si>
    <t>Division ChiefDivision of Lands and Realty, Bureau of Land Management (WO 350), 20 M Street, SE, Room 2134, Washington, DC 20003 Email:&lt; a href='mailto:kim_berns@blm.gov'&gt;kim_berns@blm.gov&lt;/a&gt;Phone: 2029127245;</t>
  </si>
  <si>
    <t>Fiscal Year2016: No current data available. Past project funded were for mineral management of tribal lands in Montana where three tribes are conducting the inspection and enforcement of Indian oil and gas operations, inspection, enforcement and production of Indian operations. In addition, many cadastral surveys are being conducted by the tribes on tribal and allottee lands in Alaska, as well as annual emergency firefighter training.Fiscal Year2017: The oil and gas operations, inspections, enforcement will be continuing as well as the cadastral survey.  Additional, firefighter training is being proposed.Fiscal Year2018: Past project funded were for mineral management of tribal lands in Montana, where three tribes are conducting the inspection, production and enforcement of Indian oil and gas operations. In addition, many cadastral surveys are being conducted by the tribes on lands being transferred to tribes and allottee in Alaska, as well as annual emergency firefighter training.Fiscal Year2019: No current data available.</t>
  </si>
  <si>
    <t>Review and approval of contract proposals is in accordance with 25 CFR Part 900, Subpart D - Review and Approval of Contract Proposals.</t>
  </si>
  <si>
    <t>Jul 30,2009</t>
  </si>
  <si>
    <t>https://beta.sam.gov/fal/4d5b5ab1ab534f93adc723080e1c8ab9/view</t>
  </si>
  <si>
    <t>BLM Rural Fire Assistance</t>
  </si>
  <si>
    <t>{"list":[{"act":{"description":"The Consolidated Appropriations Act Division A, Department of the Interior, Environment and Related Agencies Appropriations Act of 2018, Public Law 115-141, Established through Consolidation Appropriation Act 2001, Public Law 106-914."},"authorizationTypes":{"act":true}}]}</t>
  </si>
  <si>
    <t>Funding is intended to improve the safety, capacity and capabilities of rural and volunteer local cooperators (Fire Departments and Rangeland Fire Protection Associations) that protect remote communities and natural resources and play a substantial cooperative role in the suppression of wildland fires on BLM administered lands.</t>
  </si>
  <si>
    <t>COOPERATIVE AGREEMENTS (DISCRETIONARY GRANTS);USE OF PROPERTY, FACILITIES, AND EQUIPMENT;PROVISION OF SPECIALIZED SERVICES;ADVISORY SERVICES AND COUNSELING;DISSEMINATION OF TECHNICAL INFORMATION;TRAINING</t>
  </si>
  <si>
    <t>Rural and Volunteer Fire Departments and Rangeland Fire Protection Association with an existing cooperative fire response agreement with BLM. State and local government, Public nonprofit institution/organizations, Other public institution/organization, Federally Recognized Indian Tribal Government, Private nonprofit institution/organization, Native American Organization, and rural fire departments serving a community with a population of 10,000 or less in the wildland/urban interface. All applicants must be rural fire departments serving a community with a population of 10,000 or less in the wildland/urban interface.</t>
  </si>
  <si>
    <t>State, Local, Public Nonprofit Institution/Organization, Other Public Institution/Organization, Federally Recognized Indian Tribal Government, Small Business, Profit Organization, Private Organization, Anyone/General Public, Native American Organization, Farmer/Rancher/Agriculture Producer, Homeowner, Land/Property Owner, Suburban, and Rural.</t>
  </si>
  <si>
    <t>{"description":"For grants awarded, cost will be determined in accordance with OMB Circular No. A-87 for State and Local Governments; OMB Circular No. A-21 for educational institutions; OMB Circular No. A-122 for nonprofit organizations; and Federal Acquisition Regulation Subpart 31.2 for private foundations, firms, individuals, and other nonprofits excluded from coverage under OMB Circular No. A-122.","isApplicable":true}</t>
  </si>
  <si>
    <t>{"environmentalImpact":{"reports":[{"isSelected":true,"reportCode":"otherRequired"}]},"description":"Coordinate applications with the local BLM State or District Office, Bureau of Indian Affairs Regional Office, Fish and Wildlife Service Regional Office, or a National Park Service Regional Office or National Park Service unit."}</t>
  </si>
  <si>
    <t>{"description":"Rural Fire Assistance is coordinated through each State Forester and the Bureau/Service State or Regional Office. Procedures may be found on the National Fire Plan website at: http://www.fireplan.gov. No specific application forms apply, except for grants awarded, the standard application forms furnished by the Federal agency and required by 2 CFR, Part 200, Subpart C—Pre-Federal Award Requirements and Contents of Federal Awards.  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funding opportunity notice and must be submitted through www.grants.gov. State plan is not required for this application. "}</t>
  </si>
  <si>
    <t>To ensure consistency within existing rural fire assistance programs, the Department of the Interior bureaus work with the State Foresters and other Federal partners to ensure that funding is allocated in the amount of the award to qualified and suitable rural fire districts. The following criteria applies for a fire department to participate in the program:  Statewide agreement with the State Forester, who maintains cooperative fire agreements with the rural fire department/volunteer fire department, or a cooperative fire agreement with an Interior Bureau; rural fire department serving a community with a population of 10,000 or less in the wildland/urban interface; and the funding request is limited to training, equipment, and prevention activities. The rural fire department must have the capability to meet cost share at a minimum of 10% which may include in-kind services.</t>
  </si>
  <si>
    <t>Rural fire assistance projects are approved by the Bureau/Service/Park Unit in coordination with the State Forester and other Federal partners.  Normally all grant requests are received and awards made during the same fiscal year.</t>
  </si>
  <si>
    <t>{"types":{"moe":false,"formula":false,"matching":true},"formula":{"title":"","chapter":"","part":"","subPart":"","publicLaw":"","description":""},"matching":{"requirementFlag":"voluntary","percent":"0","description":"Rural fire departments must have the capability to meet cost share at a minimum of 10 percent, which may include in kind services.  "},"moe":{"description":""}}</t>
  </si>
  <si>
    <t>{"awarded":"other","description":"Most projects are funded on a single year basis and funds are expended during the fiscal year of the award.","awardedDescription":"For more specific information please contact headquarters office."}</t>
  </si>
  <si>
    <t>[{"code":"program","isSelected":true,"description":"Unless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disclosures."},{"code":"cash","isSelected":false,"description":""},{"code":"progress","isSelected":false,"description":""},{"code":"expenditure","isSelected":false,"description":"Unless otherwise stated in the award document, the recipients (grantees) are required to submit quarterly financial status reports using Standard Form 425, Federal Financial Report 30 days following the end of the reporting period.  For any grant or cooperative agreement that is terminated, transferred to a new grantee, or will not be extended, the grantees must submit a final financial status report 90 days after the end date of grant performance."},{"code":"performanceMonitoring","isSelected":true,"description":"Performance monitoring required. "}]</t>
  </si>
  <si>
    <t>14-1125-0-1-111;14-1125-0-1-302;</t>
  </si>
  <si>
    <t xml:space="preserve">(Cooperative Agreements (Discretionary Grants)) FY 17$0.00; FY 18 est $600,000.00; FY 19 FY 16$186,100.00; - </t>
  </si>
  <si>
    <t>Past partnership projects have ranged from $1,600 to $125,000.  Average amount is $28,600 or less.</t>
  </si>
  <si>
    <t>{"list":[{"fiscalYear":2016,"description":"No current data available. An average of 1,200 Rural Fire Departments are provided assistance each year for technical assistance, training, supplies, equipment and public education support. This program enhances the knowledge and fire protection capability of rural fire districts by providing assistance in education and training."},{"fiscalYear":2017,"description":"This program was not funded."},{"fiscalYear":2018,"description":"No current data available. "},{"fiscalYear":2019,"description":"No current data available."}],"isApplicable":true}</t>
  </si>
  <si>
    <t>The Department of the Interior's rural fire assistance program is guided by the provisions of the National Fire Plan. A variety of public information on this plan is available by contacting the appropriate Bureau/Service Office or the National Fire Plan's web site at:  http://www.fireplan.gov.</t>
  </si>
  <si>
    <t>{"flag":"appendix","description":"Contact Regional/State/Local Office: See Catalog Appendix IV for addresses."}</t>
  </si>
  <si>
    <t>DirectorDivision of Fire Planning and Fuels Management (FA-600), National Interagency Fire Center, 3833 S. Development Ave., , Boise, ID 83705 Email:&lt; a href='mailto:sacarregui@blm.gov'&gt;sacarregui@blm.gov&lt;/a&gt;Phone: (208) 387-5685;</t>
  </si>
  <si>
    <t>http://www.nifc.gov/rfa/index.html</t>
  </si>
  <si>
    <t>Fiscal Year2016:  No Current Data Available.  Wildland fire assistance to rural fire departments through technical assistance, training, supplies, equipment and public education support.Fiscal Year2017:  No Current Data Available. Fiscal Year2018: No Current Data Available.Fiscal Year2019: No Current Data Available</t>
  </si>
  <si>
    <t>https://beta.sam.gov/fal/b189f06fedf04c0d9c15085db5f30f2b/view</t>
  </si>
  <si>
    <t>Youth Conservation Opportunities on Public Lands</t>
  </si>
  <si>
    <t>{"list":[{"act":{"description":"Public Lands Corps Act of 1993, 16 USC, Chapter 37, Subchapter II-Public Lands Corps, Section 1721-1729, excluding Section 1725a Direct Hire Authority."},"authorizationTypes":{"act":true}}]}</t>
  </si>
  <si>
    <t xml:space="preserve">To utilize qualified youth or conservation corps to carry out appropriate conservation projects on public lands, cooperatively with the BLM on cultural and natural resource related conservation projects such as trail development and maintenance, historic, cultural, forest and timber management, minor construction work, archaeological conservation, and native plant habitat restoration and rehabilitation. Promote and stimulate public purposes such as education, job training, development of responsible citizenship, productive community involvement, and further the understanding and appreciation of natural and cultural resources through the involvement of youth and young adults in the care and enhancement of public resources. Continue the longstanding efforts of the BLM to provide opportunities for public service, youth employment, minority youth development and training, and participation of young adults in accomplishing conservation-related work. </t>
  </si>
  <si>
    <t>Any qualified youth or conservation corps that supports  youth career training and development in the areas of appropriate natural and cultural resource conservation projects. A qualified service and conservation corps means any program established by a State, or local government, by the governing body of any Indian tribe, or by a nonprofit organization.</t>
  </si>
  <si>
    <t xml:space="preserve">Youth and local communities that benefit from conservation improvements and involvement in youth programs activities on Bureau of Land Management public lands and facilities. </t>
  </si>
  <si>
    <t>{"environmentalImpact":{"reports":[{"isSelected":true,"reportCode":"otherRequired"}]},"description":"For more information and local requirements, cooperative project proposals should be coordinated with Bureau of Land Management local State or District/Field Offices. "}</t>
  </si>
  <si>
    <t>{"description":"2 CFR, Part 200, Subpart C—Pre-Federal Award Requirements and Contents of Federal Awards.  A Standard Form 424, Application for Federal Assistance, Standard Form 424A, and Budget Information for Non-Construction Programs, Standard Form 424B, Assurances for Non-Construction Programs, and a written proposal should be submitted through Grants.gov, including: a title, objectives, timeframe, and a budget breakdown as specified in the funding opportunity announcement posted on www.grants.gov\r\nState plan is not required for this application. \r\n"}</t>
  </si>
  <si>
    <t xml:space="preserve">Award time varies depending on the type and complexity of the project. Most awards are anticipated within 90 days or less after the announcement closes. Further information will be available for each project at the time the funding opportunity announcement is posted on www.grants.gov and may be obtained by contacting the point of contact listed in the funding opportunity announcement. </t>
  </si>
  <si>
    <t>{"types":{"moe":false,"formula":false,"matching":true},"formula":{"title":"","chapter":"","part":"","subPart":"","publicLaw":"","description":""},"matching":{"requirementFlag":"voluntary","percent":"0","description":"The Public Land Corps Act requires a recipient match of 25%.  The Public Lands Corps Act stipulates that the BLM must share the costs of work performed by youth or conservation corps with non-federal sources.  Pursuant to 16 U.S.C. 1729, the Secretary of the Interior may not pay more than 75% of the costs of any appropriate conservation project carried out on public lands by a qualified youth or conservation corps.  The remaining 25% of costs may be provided from non-federal sources in the form of funds, donations, in-kind services, facilities, materials, equipment, or any combination thereof.  MOE requirements are not applicable to this program. "},"moe":{"description":""}}</t>
  </si>
  <si>
    <t>{"awarded":"other","description":"Most projects are awarded for one to five year periods and funded on a year-by-year basis. Funds are expended during the year awarded although carry-over monies can be distributed to additional. No commitment is made to fund projects beyond one year and there is no set, historical allocation to each State. New and continuing projects will be re-evaluated every year based on performance, merit, and funding availability. Frequency of recipient payments will be determined for each awarded assistance agreement at the time of award.","awardedDescription":"Frequency of recipient payments will be determined for each awarded assistance agreement at time of award. "}</t>
  </si>
  <si>
    <t>[{"code":"program","isSelected":true,"description":"Unless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Youth Goal Reporting may be requested periodically by official Program Officer assigned to individual project."},{"code":"cash","isSelected":false,"description":""},{"code":"progress","isSelected":false,"description":""},{"code":"expenditure","isSelected":true,"description":"As stated in the award document, recipients are required to submit quarterly, semi-annual or annual SF-425, Federal Financial Reports."},{"code":"performanceMonitoring","isSelected":true,"description":"Performance monitoring required. Youth Goal Reporting will be required quarterly by recipient to submit to the official Program Officer assigned to individual project."}]</t>
  </si>
  <si>
    <t>14-1109-0-1-302;14-1109-0-1-302;</t>
  </si>
  <si>
    <t xml:space="preserve">(Cooperative Agreements (Discretionary Grants)) FY 17$3,439,772.00; FY 18 Estimate Not Available  FY 19 Estimate Not Available  FY 16$100,000.00; - </t>
  </si>
  <si>
    <t xml:space="preserve">Past partnership projects have ranged from $2,500 to $250,000. _x000D_
Average amounts approximately $150,000 or less. </t>
  </si>
  <si>
    <t>{"list":[{"fiscalYear":2016,"description":"BLM anticipates issuing cooperative agreements to provide similar conservation work and training opportunities for at least 2,500 youth. Through partnerships with more than 100 youth and conservation corps and other youth-serving organizations, the BLM provided work and training opportunities for more than 2,100 youth in 2016. Youth were involved in conservation projects such as trail building and maintenance, habitat restoration and invasive species removal, water quality monitoring, and maintenance and restoration of cultural resources. "},{"fiscalYear":2017,"description":"Through partnerships with more than 100 youth and conservation corps and other youth-serving organizations, the BLM provided work and training opportunities for more than 2,100 youth in 2018. Youth were involved in conservation projects such as trail building and maintenance, habitat restoration and invasive species removal, water quality monitoring, and maintenance and restoration of cultural resources."},{"fiscalYear":2018,"description":"The BLM anticipates issuing cooperative agreements to provide similar conservation work and training opportunities for at least 2,500 youth."},{"fiscalYear":2019,"description":"Data is unknown at this time."}],"isApplicable":true}</t>
  </si>
  <si>
    <t>Youth Program LeadBureau of Land Management (WO 420), Division of Education, Interpretation, and Partnerships, 1849 C Street, NW, Room 2134LM, , Washington, DC 20240-9998 Email:&lt; a href='mailto:xxx.xxx@blm.gov'&gt;xxx.xxx@blm.gov&lt;/a&gt;Phone:  (202) 912-7454;</t>
  </si>
  <si>
    <t>Fiscal Year2016: Projects include trail construction and maintenance; habitat improvements such as invasive species removal, fence removal, fence installation, riparian planting; inventory and monitoring of wilderness areas; and support of education and interpretive programming.  AK, AZ, CA, CO, MT, ID, NV, NM, UT, WY, OR/WA and other surrounds states provided projects in trail maintenance, wilderness, OHV recreation, recreation resource management project, youth employment and education -natural resource, cultural resource management, environmental resource management, rangeland management, and hand on the lands - youth engagement.Fiscal Year2017: AK, AZ, CA, CO, MT, ID, NV, NM, UT, WY, OR/WA and other surrounds states provided projects in trail maintenance, wilderness, OHV recreation, recreation resource management project, youth employment and education -natural resource, cultural resource management, environmental resource management, rangeland management, and hand on the lands - youth engagement.Fiscal Year2018: Projects include trail construction and maintenance; habitat improvements such as invasive species removal, fence removal, fence installation, riparian planting; inventory and monitoring of wilderness areas; and support of education and interpretive programming.Fiscal Year2019: No current data available.</t>
  </si>
  <si>
    <t>Jul 08,2016</t>
  </si>
  <si>
    <t>https://beta.sam.gov/fal/e0823013460d4541b75069316a50175d/view</t>
  </si>
  <si>
    <t>Fisheries and Aquatic Resources Management</t>
  </si>
  <si>
    <t>{"list":[{"act":{"description":"Federal Land Policy and Management Act of 1976, Public Law 94-579, 43 USC §1737 (b); Land and Water Conservation Fund Act of 1965 (16 U.S.C. §4601, et seq.) Watershed Restoration and Enhancement Agreements (aka The Wyden Amendment), 16 USC 1011, PL 104-208, Section 124, as amended by PL 105-277, Section 136, as amended by PL 108-7, Section 135; Anadromous Fish Conservation Act of 1965 (16 U.S.C. 757, et seq.); Plant Protection Act of 2000 (PL 106-224), Federal Noxious Weed Act of 1974 (Sections 1 and 15), 7 USC 2814; P.L. 93-629, as amended by PL 101-624"},"authorizationTypes":{"USC":false,"act":true,"statute":false,"publicLaw":false,"executiveOrder":false}}]}</t>
  </si>
  <si>
    <t>As an integral part of the Bureau of Land Management’s (BLM) mission, the BLM provides national leadership to promote conservation of aquatic habitats, healthy aquatic ecosystems, and the fish, aquatic wildlife, and invertebrate species that are dependent upon them including native, non-native, subsistence, sportfish and aquatic invasive species. BLM lands comprise some of the most diverse and unique aquatic habitats in the world, ranging from vast wetlands and riparian areas, isolated desert springs that harbor populations of rare and unique fishes, to large river systems, such as the Columbia, Colorado, Platte, Rio Grande, and Yukon that support fishing and recreation of exceptional regional and national value throughout the contiguous United States and Alaska. Aquatic resources on BLM-managed public lands support the nation’s aquatic biodiversity, support public recreation, and help sustain Native American cultural heritages. The BLM works to ensure the resiliency of public trust aquatic species and habitats through on the ground programs and activities including conducting instream habitat and riparian vegetation treatments; removing passage barriers to aquatic organisms; preserving water quantity and quality; taking actions that prevent the introduction, spread, and establishment of aquatic invasive species; conducting family, youth and veterans education and outreach programs; and inventorying, assessing and monitoring aquatic organisms and habitats. The BLM manages these resources in cooperation with states, tribes, other federal agencies, and non-governmental organizations.</t>
  </si>
  <si>
    <t>{"description":"N/A","isApplicable":true}</t>
  </si>
  <si>
    <t>{"description":"2 CFR, Part 200, Subpart C—Pre-Federal Award Requirements and Contents of Federal Awards.  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 \r\nState plan is not required for this application."}</t>
  </si>
  <si>
    <t>Award time varies depending on the type and complexity of the project. Most awards are anticipated within 90 days or less after the announcement closes. Further information will be available for each project at the time the funding opportunity announcement is posted on www.grants.gov and may be obtained by contacting the point of contact listed in the funding opportunity announcement.</t>
  </si>
  <si>
    <t>{"awarded":"other","description":"No specific restrictions for most projects.  However, most projects are funded on a year-by- year basis and funds are expended during a particular fiscal year.","awardedDescription":"Frequency of recipient payments will be determined for each awarded assistance agreement at time of award."}</t>
  </si>
  <si>
    <t>[{"code":"program","isSelected":false},{"code":"cash","isSelected":false},{"code":"progress","isSelected":true,"description":"Unless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days after the award end date: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Report"},{"code":"performanceMonitoring","isSelected":false}]</t>
  </si>
  <si>
    <t>(Cooperative Agreements (Discretionary Grants)) FY 19 est $0.00; FY 18 est $0.00; FY 17$1,643,111.00; - New Program</t>
  </si>
  <si>
    <t>Past partnership projects have ranged from $10,000 to $1,000,000. Average amounts approximately $68,300 or less.</t>
  </si>
  <si>
    <t>{"list":[{"fiscalYear":2018,"description":"The highest priority areas for aquatic native conservation within the BLM Fisheries and Aquatic Resources Program are to: a) protect, restore, and enhance stream, wetland and lentic habitats; b) inventory, assess, and monitor aquatic biological, chemical, and physical characteristics; c) protect, maintain and restore natural aquatic ecosystem function, connectivity, and processes, such as through fish passage and watershed restoration; d) prevent the introduction, limit the spread of, and eradicate non-native aquatic invasive species; e) enhance sport and anadromous fisheries by increasing habitat integrity and productivity; f) increase the quality and quantity of recreational fishing opportunities on BLM managed lands; g) assist in the recovery of special status aquatic species and habitats and make effort to prevent listings; and h) facilitate restoration of riparian and wetland areas."},{"fiscalYear":2017,"description":"New Program"},{"fiscalYear":2019,"description":"Data are unknown at this time."}],"isApplicable":true}</t>
  </si>
  <si>
    <t>The BLM's Fisheries and Aquatic Resources program is generally guided by provisions in 43 CFR Part 6000. A variety of public interest publications on these programs are available free of charge by contacting the appropriate State Office. Manuals providing basic program operational guidance for Wildlife and Fisheries Management (BLM Manual 6500) and Aquatic Resource Management (BLM Manual 6720) may be obtained by contacting the Washington Office.</t>
  </si>
  <si>
    <t>Division ChiefFish, Wildlife and Plant Conservation, Bureau of Land Management (WO 230), 1849 C St, N.W., MS-5115, Washington, DC 20240-9998 Phone: (202) 912-7230;</t>
  </si>
  <si>
    <t>Fiscal Year2019: unknown data availableFiscal Year2018: unknown data availableFiscal Year2017: Assessment, Inventory and Monitoring Implementation; Subsistence Resource Populations Monitoring; Rural Youth Initiatives Expanding Watershed Education; Mattole River Fisheries Restoration and Monitoring Program; Headwaters Forest Reserve Watershed Restoration; Umpqua River Basin Riparian Restoration Projects; West Eugene Wetlands Enhancement and Restoration; Gooseneck Creek County Road Culvert Replacement; Aquatic Invasive Species Program; Frog Restoration and Education.</t>
  </si>
  <si>
    <t>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review._x000D_
Second Level Evaluation -- Merit Review Evaluation is stated in each Notice of Funding Opportunity noticed post on www.grants.gov_x000D_
Third Level Review Pre-Award Clearance and Approvals.  BLM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 reports and findings of audits performed, and applicant’s ability to effectively implement statutory, regulatory or other requirements.</t>
  </si>
  <si>
    <t>May 10,2018</t>
  </si>
  <si>
    <t>https://beta.sam.gov/fal/a33459043cc1a24a931120661404f804/view</t>
  </si>
  <si>
    <t>Plant Conservation and Restoration Management</t>
  </si>
  <si>
    <t>{"list":[{"act":{"description":"Federal Land Policy and Management Act of 1976, Public Law 94-579, 43 USC §1737 (b); Plant Protection Act of 2000 (PL 106-224), Federal Noxious Weed Act of 1974 (Sections 1 and 15), 7 USC 2814; P.L. 93-629, as amended by PL 101-624; Watershed Restoration and Enhancement Agreements (aka The Wyden Amendment), 16 USC 1011, PL 104-208, Section 124, as amended by PL 105-277, Section 136, as amended by PL 108-7, Section 135"},"authorizationTypes":{"USC":false,"act":true,"statute":false,"publicLaw":false,"executiveOrder":false}}]}</t>
  </si>
  <si>
    <t xml:space="preserve">The Plant Conservation &amp; Restoration Program was created in response to large-scale wildfires in the Western U.S. Because of a lack of native seed, in 2001 Congress directed BLM to establish a native plant material program and recommended that federal and non-federal partners coordinate efforts through the Plant Conservation Alliance which was established in 1994 (House Report 106-914). As an integral part of the Bureau of Land Management’s (BLM) mission, BLM Plant Conservation &amp; Restoration Program provides national leadership to (1) Support field office habitat management efforts to restore sage grouse, mule deer, desert tortoise, and wild game species habitats; and increase on-the-ground project work to restore and reduce the threats to sage-grouse, mule deer, and other sensitive species in high priority habitats; (2) Conduct seed collection through the Seeds of Success (SOS) Program within priority species habitat (3) Continue to work with growers to develop genetically appropriate native plant material for use in habitat restoration; (4) Continue to support and increase labor and operations of the BLM National Seed Warehouse System to assist field offices with seed procurement; (5) Support studies to improve the effectiveness of seed and seeding treatments through partners, State Offices, and Eco regional Programs; (6) Continue to monitor and protect more than 1,700 rare plant species, ~400 of which are found exclusively on BLM lands; (7) Continue to work with partners to prioritize and implement priority species conservation actions; (8) Continue to assist Emergency Stabilization &amp; Restoration in identifying imminent post-wildfire threats, managing unacceptable risks, and restoring public lands with the use of native plant materials._x000D_
The BLM manages these resources and other vegetation management activities in cooperation with states, tribes, other federal agencies, and non-governmental organizations._x000D_
</t>
  </si>
  <si>
    <t>{"description":"Not applicable","isApplicable":true}</t>
  </si>
  <si>
    <t>[{"code":"program","isSelected":false},{"code":"cash","isSelected":false},{"code":"progress","isSelected":true,"description":"Unless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 "},{"code":"expenditure","isSelected":true,"description":"SF-425, Federal Financial Report"},{"code":"performanceMonitoring","isSelected":false}]</t>
  </si>
  <si>
    <t>(Cooperative Agreements (Discretionary Grants)) FY 18 est $0.00; FY 19 est $0.00; FY 17$15,900,000.00; - New Program</t>
  </si>
  <si>
    <t>Past partnership projects have ranged from $10,000 to $1,000,000.</t>
  </si>
  <si>
    <t>{"list":[{"fiscalYear":2019,"description":"Data unknown"},{"fiscalYear":2017,"description":"BLM worked with the Plant Conservation Alliance to develop The National Seed Strategy for Rehabilitation and Restoration to ensure the availability of genetically appropriate seed to restore viable and productive plant communities and sustainable ecosystems throughout the US. The Strategy fosters collaboration between private, tribal, state, local, and federal partners to guide the development, availability, and use of seed needed for timely and effective rehabilitation and restoration.\r\nBLM Plant Conservation &amp; Restoration Program works with partners to focus studies on native plant materials development to get more diversity of native plant materials to the growers in ecoregions, including the Great Basin, Colorado Plateau, Mojave, and Pacific Northwest. Working with the Sustainability in Prison Program in the Great Basin, BLM PCRP grows locally sourced sagebrush plants for use after wildfires in sage-grouse, mule deer, and other game species habitat restoration projects. \r\nSeeds of Success has made over 23,000 collections of 5,500 unique taxa since 2000. The Plant Conservation &amp; Restoration Program has moved more than 200 native species into commercial production by the private sector, making them available for restoration projects. BLM PCRP increased the capacity of the BLM National Seed Warehouse System to 2,600,000 pounds, which serves 40 BLM Field Offices and streamlines seed procurement through the Working Capital Fund (inventory value &amp;#8776; $12 M)."},{"fiscalYear":2018,"description":"Data unknown"}],"isApplicable":true}</t>
  </si>
  <si>
    <t>BLM's Plant Conservation and Restoration Program is generally guided by provisions in 43 CFR Part 4000 and Part 6000; as well as the H-1740-2 - Integrated Vegetation Management Handbook, which can be found on the BLM website.  A variety of public interest publications on BLM's Plant Conservation and Restoration Program, as well as the National Seed Strategy, are available free of charge by contacting the appropriate State Office; Endangered Species Act of 197; and National Environmental Policy Act of 1969.</t>
  </si>
  <si>
    <t>Forestry, Range, and Plant Conservation and RestorationBureau of Land Management (WO 220), 1849 C St, N.W., MS-5115, Washington, DC 20240-9998 Phone: (202) 912-7230;</t>
  </si>
  <si>
    <t>https://www.blm.gov/programs/natural-resources/native-plant-communities</t>
  </si>
  <si>
    <t xml:space="preserve">15.237 Rangeland Resource Management; 15.231 Fish, Wildlife and Plant Conservation Resource Management; 15.230 Invasive and Noxious Plant Management; </t>
  </si>
  <si>
    <t xml:space="preserve">Fiscal Year2019: Data unknown.Fiscal Year2018: OR/WA Rogue Basin Native Plant Partnership, Sagebrush in Prisons Partnership to grow sagebrush for restoration after wildfires.Fiscal Year2017: WY Sage Grouse as it pertains to Native Plant Project, AK Seeds of Success, University of Utah Rare and Native Plant, Pollinator And Restoration Project </t>
  </si>
  <si>
    <t>https://beta.sam.gov/fal/368b8b2c120b6245082f63a6176315cb/view</t>
  </si>
  <si>
    <t>Threatened and Endangered Species</t>
  </si>
  <si>
    <t>{"list":[{"act":{"description":"Federal Land Policy and Management Act of 1976, 43 USC §1737 (b); Sikes Act, 16 USC 670h(c); Watershed Restoration and Enhancement Agreements (aka The Wyden Amendment), 16 USC 1011, PL 104-208, Section 124, as amended by PL 105-277, Section 136, as amended by PL 108-7, Section 135; Plant Protection Act of 2000 (PL 106-224), Federal Noxious Weed Act of 1974 (Sections 1 and 15), 7 USC 2814; P.L. 93-629, as amended by PL 101-624."},"authorizationTypes":{"USC":false,"act":true,"statute":false,"publicLaw":false,"executiveOrder":false}}]}</t>
  </si>
  <si>
    <t>The BLM, as a federal agency, is required under the Endangered Species Act of 1973 to carry out programs to protect and recover threatened and endangered (T&amp;E) species and the ecosystems upon which they depend. The BLM implements tasks identified in T&amp;E recovery plans developed by the U.S. Fish and Wildlife Service (USFWS) and National Marine Fisheries Service. The BLM also implements conservation actions for sensitive and candidate species to preclude the need for federal listing._x000D_
_x000D_
The Threatened and Endangered Species Program works to conserve and recover federally-listed animal and plant species and their habitat on public lands and shares cooperative responsibility with other BLM programs and partners for conservation of candidate and sensitive species. The scope of the T&amp;E Species Program spans all taxa that merit designation under the Endangered Species Act, providing a cross section of the most imperiled species of mammals, reptiles, birds, amphibians, invertebrates, fish, and plants. As of 2018, 430 federally threatened and endangered species and over 20 federal candidate species occur within BLM jurisdiction._x000D_
_x000D_
Public lands often provide the key habitat for species recovery and conservation. Managing more land than any other federal agency, the BLM plays a pivotal and substantive role. Due to the commingling of federal and nonfederal lands, the BLM’s proactive commitment to conserve threatened and endangered species is essential to federal, state, and non-governmental organizations in meeting our mutual interest of species recovery.  Collaboration on conservation endeavors with the ultimate goal to increase threatened and endangered species populations and manage and restore habitat of these federal trust wildlife, fish and plants within the public domain, serves a public purpose as required in cooperative agreements.</t>
  </si>
  <si>
    <t xml:space="preserve">Anyone/general public with the exception of other federal agencies. Applicants must competitively apply to postings on Grants.gov to opportunities posted by the office that has funding and the desire to accomplish conservation cooperatively with an applicant that can deliver to a level of public purpose that addresses the wildlife conservation need outlined in the opportunity listing. </t>
  </si>
  <si>
    <t xml:space="preserve">All Public Land users. </t>
  </si>
  <si>
    <t>{"description":"2 CFR, Part 200, Subpart C—Pre-Federal Award Requirements and Contents of Federal Awards.  A Standard Form 424, Application for Federal Assistance, Standard Form 424A, Budget Information for Non-Construction Programs, Standard Form 424B, Assurances for Non-Construction Programs, and a written proposal, budget spreadsheet, a budget narrative/breakdown, and any other requirements specified in the Notice of Funding Opportunity Notice and must be submitted through www.grants.gov. \r\nState plan is not required for this application. \r\n"}</t>
  </si>
  <si>
    <t>{"awarded":"other","description":"No specific restrictions for most projects, however, most projects are funded on a year-by- year basis and funds are expended during a particular fiscal year. ","awardedDescription":"Frequency of recipient payments will be determined for each awarded assistance agreement at time of award."}</t>
  </si>
  <si>
    <t>[{"code":"program","isSelected":false},{"code":"cash","isSelected":false},{"code":"progress","isSelected":true,"description":"Unless otherwise stated in the notice of award, recipients shall submit at the minimum the following reports on an annual basis within 90 days after the anniversary date: (1) SF-425, Federal Financial Report; and (2) Program Performance Reports. The notice of award will detail all financial, performance, and other specific report requirements, including frequency and due dates. Upon completion of the agreement, recipients shall submit a final report no later than 90 calendar day after the award end date: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Report"},{"code":"performanceMonitoring","isSelected":false}]</t>
  </si>
  <si>
    <t>(Cooperative Agreements (Discretionary Grants)) FY 18 est $0.00; FY 19 est $0.00; FY 17$3,200,000.00; - New Program</t>
  </si>
  <si>
    <t xml:space="preserve">Past partnership projects have ranged from $5,000 to $2,000,000. Average amounts approximately $68,300 or less. </t>
  </si>
  <si>
    <t>{"list":[{"fiscalYear":2017,"description":"Made over 95 awards - The highest priority areas of focus for the Threatened and Endangered Species program are to implement recovery tasks for those species that have the highest potential to be recovered; address the needs of those species with the highest risk of extinction; and conserve those species experiencing the greatest conflict in BLM multiple use operations. There are times when, instead of approaching recovery of a specific focal species, conservation actions must be on the broader ecosystem itself, with restoration centered on its primary function or driver. Such is the case of the coastal dunes in northern California, home to seven listed plants and the western snowy plover."},{"fiscalYear":2018,"description":"Data are unknown at this time."},{"fiscalYear":2019,"description":"Data are unknown at this time."}],"isApplicable":true}</t>
  </si>
  <si>
    <t>BLM's wildlife botany program is generally guided by provisions in 43 CFR Part 6000. A variety of public interest publications on these programs are available free of charge by contacting the appropriate State Office. Manuals providing basic program operational guidance for recreation (BLM Manual 6500) and may be obtained by contacting the Washington Office. In addition, 43 CFR 24 guides the BLM to collaboratively conserve resident wildlife with the state agencies.  Migratory birds, a federal responsibility, as described in 43 CFR 24, are also collaboratively managed with state and other federal agencies.</t>
  </si>
  <si>
    <t>.., ., DC 20240-9998 Phone: .;</t>
  </si>
  <si>
    <t>Fiscal Year2019: unknown data availableFiscal Year2018: unknown data availableFiscal Year2017: Mattole River Fisheries restoration and monitoring program; Western yellow-billed cuckoo population surveys; multiple youth internship programs in support of t&amp;e conservation, Gunnison Basin wet meadow restoration; database development on at-risk species; avian conservation population monitoring; San Joaquin wooly threads seed longevity analysis.</t>
  </si>
  <si>
    <t xml:space="preserve">First Level Screening -Basic Eligibility. Applications will be screened by the Grants Management Officer to ensure that applications meet basic eligibility requirements.  Must meet the requirements of the Notice of Funding Opportunity posted on www.grants.gov, screening may include, but is not limited to: Program and/or legislative authority requirements are met; Submission is timely; and complete and properly executed SF-424 application package documents.  B.  Applications must satisfy basic eligibility screening requirements to be considered for further review._x000D_
Second Level Evaluation -- Merit Review Evaluation is stated in each Notice of Funding Opportunity noticed post on www.grants.gov_x000D_
Third Level Review Pre-Award Clearance and Approvals.  The BLM will also complete a business evaluation and determination of responsibility.  During these evaluations the Grants Management Officer will evaluate variables such as: Federal Awardee Performance and Integrity Information System, financial stability, quality of management systems, past performance meeting prior award terms and conditions, reports and findings of audits performed, and applicant’s ability to effectively implement statutory, regulatory or other requirements  _x000D_
</t>
  </si>
  <si>
    <t>https://beta.sam.gov/fal/6a3586aab1954db8f5e990e5bcf584cb/view</t>
  </si>
  <si>
    <t>Wildlife Resource Management</t>
  </si>
  <si>
    <t>{"list":[{"act":{"description":"Federal Land Policy and Management Act of 1976, 43 USC §1737 (b); Sikes Act,16 USC 670h(c); Watershed Restoration and Enhancement Agreements (aka The Wyden Amendment), 16 USC 1011, PL 104-208, Section 124, as amended by PL 105-277, Section 136, as amended by PL 108-7, Section 135."},"authorizationTypes":{"USC":false,"act":true,"statute":false,"publicLaw":false,"executiveOrder":false}}]}</t>
  </si>
  <si>
    <t>The BLM’s Wildlife Program manages wildlife habitat to help ensure self-sustaining, abundant and diverse populations of wildlife on public lands. In order to provide for the long-term conservation of wildlife resources, the BLM supports numerous habitat maintenance and restoration activities. BLM-managed lands are vital to thousands of mammal, reptile, avian, and amphibian species. Managing more wildlife habitat than any other federal agency, the BLM’s wildlife program helps ensure self-sustaining populations and a natural abundance and diversity of wildlife (a publically owned resource) on public lands. Overall, we manage habitat for more than 3,000 species of wildlife dispersed over some of the nation’s most ecologically diverse and unique habitats. In order to provide for the long-term protection of wildlife resources, the BLM supports numerous habitat conservation activities, many funded through partnerships with state, and nongovernmental organizations.  Those funded in partnership with state agencies in particular, are generally accepted as projects with deliverables of mutual interest but primarily benefitting wildlife, which is a public resource.  In that wildlife is not a BLM owned resource, this benefit is assumed to be primarily for a public purpose.  As a cooperative agreement with only an estimated outcome to maintain flexibility to address a mutual conservation need, agreements of this kind best serves the public as cooperative or assistance agreements rather than a contract._x000D_
Agreements with non-governmental organizations that do not have set deliverables and benefit the public resources, wildlife, also have objectives that fit this criteria.</t>
  </si>
  <si>
    <t>Anyone/general public with the exception of other federal agencies. Applicants must competitively apply to postings on Grants.gov to opportunities posted by the office that has funding and the desire to accomplish conservation cooperatively with an applicant that can deliver to a level of public purpose that addresses the wildlife conservation need outlined in the opportunity listing.</t>
  </si>
  <si>
    <t>(Cooperative Agreements (Discretionary Grants)) FY 18 est $0.00; FY 17$27,411,958.00; FY 19 est $0.00; - New Program</t>
  </si>
  <si>
    <t>{"list":[{"fiscalYear":2019,"description":"Data is unknown at this time."},{"fiscalYear":2017,"description":"Made over 240 awards – Projects funded include those in collaboration with more than 20 western colleges and universities to advance knowledge for decision support tools and conservation practices.  All western States Fish and Game agencies were awarded at least two to three awards to assist in achieving mutual objectives for wildlife conservation. Invasive species projects were awarded to at least 25 western counties to advance the control of invasive species that impact wildlife habitat. All wester bird observatories were awarded projects to help planning and NEPA decision support tool development. The highest priority areas for sage-grouse conservation within the BLM wildlife program are the Sagebrush Focal Areas identified by the FWS in October 2014 and subsequently identified by the BLM as Sagebrush Focal Areas in the proposed land use plans. Some of these Sagebrush Focal Areas cross state boundaries so those BLM State Offices will continue to demonstrate landscape scale management of sage-grouse habitats utilizing partners.  BLM programs will work with partners to focus research on assessment of other sage obligate species as BLM implements sagebrush conservation. BLM will support enhancement of knowledge of migratory pathways of migratory wildlife, in particular that of big game.   In addition, will be partnering with states to assess conservation needs of species of economic value and species in decline."},{"fiscalYear":2018,"description":"Data is unknown at this time."}],"isApplicable":true}</t>
  </si>
  <si>
    <t>Manuals provide basic program operational guidance for Wildlife Conservation (BLM Manual 6500) may be obtained by contacting the Washington Office. In addition, 43 CFR 24 guides the BLM to collaboratively conserve resident wildlife with the state agencies.  Migratory birds, a federal responsibility, also outlined in 43 CFR 24, are also collaboratively managed with state and other federal agencies.</t>
  </si>
  <si>
    <t>.., Washington, DC 20240-9998 Phone: .;</t>
  </si>
  <si>
    <t>Fiscal Year2018: unknown data available.Fiscal Year2019: unknown data available.Fiscal Year2017: WY Sage Grouse as it pertains to Assessment, Inventory and Monitoring Implementation, Wild and Scenic Rivers, National Trails, Central AZ Grasslands, Upper Rio Grande, Milk River International Central Basin and Range, Healthy Land Initiative Programs Bureau wide, WY Special Status Species Population and Habitat, multiple state Bird Conservation Partnerships for identifying sage obligate species information, Sage Grouse Habitat Owyhee Uplands, migration corridor assessment in Wyoming, grassland and desert scrub habitat assessment for birds and other species.</t>
  </si>
  <si>
    <t>https://beta.sam.gov/fal/f30675bf3fb1a9f727fd6d2468324781/view</t>
  </si>
  <si>
    <t>Regulation of Surface Coal Mining and Surface Effects of Underground Coal Mining</t>
  </si>
  <si>
    <t>Regulatory Grant Program</t>
  </si>
  <si>
    <t>OFFICE OF SURFACE MINING, RECLAMATION AND ENFORCEMENT, INTERIOR, DEPARTMENT OF THE</t>
  </si>
  <si>
    <t>{"list":[{"act":{"description":"Surface Mining Control and Reclamation Act of 1977, Public Law 95-87, 91 Stat. 445-532."},"authorizationTypes":{"USC":false,"act":true,"statute":false,"publicLaw":false,"executiveOrder":false}}]}</t>
  </si>
  <si>
    <t xml:space="preserve">To assist the States and Tribes with active coal mining in administering approved regulatory programs. </t>
  </si>
  <si>
    <t>The State must have an approved program to regulate surface coal mining and a designated State agency to receive and administer grants.</t>
  </si>
  <si>
    <t xml:space="preserve">State agencies responsible for regulation, reclamation and enforcement of provisions protecting the environment from negative effects of coal mining operations. </t>
  </si>
  <si>
    <t>{"description":"The Governor of a State designates an agency to act as recipient of the grant or funded cooperative agreement.","isApplicable":true}</t>
  </si>
  <si>
    <t>{"environmentalImpact":{"reports":[{"isSelected":false,"reportCode":"statement"},{"isSelected":false,"reportCode":"assessment"},{"isSelected":true,"reportCode":"ExecutiveOrder12372"},{"isSelected":true,"reportCode":"otherRequired"}]},"description":"No preapplication is required. "}</t>
  </si>
  <si>
    <t>{"description":"The standard application SF 424 Application for Federal Assistance forms required by 2 CFR Part 215.12 and 43 CFR Part 12, Subpart F, or its revisions, must be used.  State regulatory grant applications are required to submit applications to their appropriate Regional Office.  Applications maybe submitted through www.Grants.gov and the appropriate OSM Regional/Field Office.  Please contact the appropriate Office of Surface Mining Reclamation and Enforcement Regional Office for assistance."}</t>
  </si>
  <si>
    <t>The application will be reviewed by appropriate OSMRE Regional staff within 60 days of receipt of application and approval by the OSMRE Regional Office is required. If the application is not approved, the Regional Office must set forth in writing the reasons for disapproval and may propose modifications if appropriate. The applicant may submit the revised application or appropriate revised portions of the application.</t>
  </si>
  <si>
    <t>60 days.</t>
  </si>
  <si>
    <t>An applicant may appeal OSM's decision not to approve a grant or to reduce or terminate a grant to the Director, OSM, no later than 30 days after the Regional or Field Office official's decision.</t>
  </si>
  <si>
    <t>Renewal of annual applications required for grants.</t>
  </si>
  <si>
    <t>{"awarded":"other","description":"All administration and enforcement grants are for a one year period and are annually renewable. ","awardedDescription":"Information not available."}</t>
  </si>
  <si>
    <t>[{"code":"program","isSelected":false},{"code":"cash","isSelected":false},{"code":"progress","isSelected":true,"description":"Annual reports as specified by the agency are required."},{"code":"expenditure","isSelected":true,"description":"SF 425 Federal Financial Report is required."},{"code":"performanceMonitoring","isSelected":false}]</t>
  </si>
  <si>
    <t>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 recipient. See 2 CFR Part 200.333 Retention requirements for records for exceptions.</t>
  </si>
  <si>
    <t>14-1801-0-1-302;</t>
  </si>
  <si>
    <t>(Project Grants) FY 18 est $65,500,000.00; FY 17$65,500,000.00; FY 19 est $0.00;</t>
  </si>
  <si>
    <t xml:space="preserve">$38,343 to $3,034,757; $615,988. (FY 2017 final distribution not yet awarded.)_x000D_
 _x000D_
</t>
  </si>
  <si>
    <t>{"list":[{"fiscalYear":2017,"description":"Twenty-four coal producing states have approved programs, twelve states have been awarded partial administration and enforcement grants awards under the Continuing Resolution. Twenty-four coal producing states have approved programs, twelve states have been awarded partial administration and enforcement grants awards under the Continuing Resolution."},{"fiscalYear":2019,"description":"No information available"},{"fiscalYear":2018,"description":"In FY18 the program anticipates to fund twenty-four coal producing states."}],"isApplicable":true}</t>
  </si>
  <si>
    <t>Federal Register, Volume 42, No. 62706, Tuesday, December 13, 1977 and Volume 47, No. 169, Tuesday, August 31, 1982, Volume 48, No. 12, Tuesday, January 18, 1983&amp;#894; and informal agency guidelines titled "Federal Assistance Manual"</t>
  </si>
  <si>
    <t>{"flag":"appendix","description":"See Catalog Appendix IV."}</t>
  </si>
  <si>
    <t>Yolande J.C. NormanOffice of Surface Mining Reclamation and Enforcement, _x000D_
Department of the Interior, _x000D_
1849 C Street Ave., N.W. Room 4545, Washington, DC 20240 Phone: (202) 208-2868;</t>
  </si>
  <si>
    <t>http://www.osmre.gov</t>
  </si>
  <si>
    <t xml:space="preserve">15.253 Not-for-Profit AMD Reclamation; 15.254 OSM/VISTA AmeriCorps ; 15.255 Science and Technology Projects Related to Coal Mining and Reclamation; 15.252 Abandoned Mine Land Reclamation (AMLR); </t>
  </si>
  <si>
    <t xml:space="preserve">Fiscal Year2018: Program anticipates funding projects in coal producing states receive annual grants to assist in administering and enforcing the states' approved regulatory programs as provided by the Surface Mining Control and Reclamation Act of 1977, as amended.Fiscal Year2019: No information availableFiscal Year2017: Governor designated agencies in coal producing states receive annual grants to assist in administering and enforcing the states' approved regulatory programs as provided by the Surface Mining Control and Reclamation Act of 1977, as amended. Governor designated agencies in coal producing states receive annual grants to assist in administering and enforcing the states' approved regulatory programs as provided by the Surface Mining Control and Reclamation Act of 1977, as amended. </t>
  </si>
  <si>
    <t xml:space="preserve">Designated agencies that choose to comply with the Surface Mining Reclamation and Enforcement Provisions, Parts 725, 735, and 795 (Federal Register, Vol. 423, No. 239, Tuesday, December 13, 1977, Vol. 47, No. 169, August 31, 1982 and Vol. 48, No. 12, </t>
  </si>
  <si>
    <t>https://beta.sam.gov/fal/83a9cf54b9c21b89a5249a1d1b6753fc/view</t>
  </si>
  <si>
    <t>Abandoned Mine Land Reclamation (AMLR)</t>
  </si>
  <si>
    <t>Abandoned Mine Lands (AML) Program</t>
  </si>
  <si>
    <t>{"list":[{"act":{"description":"Surface Mining Control and Reclamation Act of 1977, Public Law 95-87, as amended, 91 Stat. 445-532.  Consolidated Appropriations Act, 2016 Division G, Title I, Public Law 114-113"},"authorizationTypes":{"USC":false,"act":true,"statute":false,"publicLaw":false,"executiveOrder":false}}]}</t>
  </si>
  <si>
    <t xml:space="preserve">The objectives are to protect the public, health, safety and general welfare, and restore land, water and environmental resources affected by coal and non-coal mining practices that occurred prior to August 3, 1977 </t>
  </si>
  <si>
    <t>The AML program is restricted to states with (1) an approved coal mining regulatory program, (2) lands eligible for reclamation, and (3) active coal mining operations within their borders that are paying coal reclamation fees into the Abandoned Mine Reclamation Fund; and to Federally-recognized Indian tribes with (4) eligible lands, and (5) active mining operations paying fees into the Fund.  An eligible state or Indian tribe may submit a reclamation plan to the Office of Surface Mining Reclamation and Enforcement (OSMRE) for approval.  The AML Pilot Program is restricted to six Appalachian states with the highest amount of inventoried priority coal problems as described in paragraphs (1) and (2) of section 403(a) of SMCRA. In addition AML Pilot funds are also available to  Federally recognized Indian Tribes without regards for their certified or uncertified status under SMCRA.</t>
  </si>
  <si>
    <t>Citizens and the general public are protected from physical hazards and benefit from the reclamation of abandoned mine lands and polluted waters by reducing exposure to safety and health risks.</t>
  </si>
  <si>
    <t>{"description":"The Secretary of Interior must approve a state or tribal Indian reclamation plan.  AML grants must be approved by an authorized official of the appropriate OSMRE regional or field office. ","isApplicable":true}</t>
  </si>
  <si>
    <t>{"environmentalImpact":{"reports":[{"isSelected":true,"reportCode":"statement"},{"isSelected":true,"reportCode":"assessment"},{"isSelected":true,"reportCode":"ExecutiveOrder12372"},{"isSelected":true,"reportCode":"otherRequired"}]},"description":"Environmental clearance actions for each individual reclamation project are completed as part of the recipient's request for OSM's approval of the Authorization to proceed, which is the point of federal action for that reclamation project."}</t>
  </si>
  <si>
    <t>{"description":"Applicants must use the SF-424 series in accordance with 2 CFR Part 215.12.  Applications must be submitted to their appropriate regional office."}</t>
  </si>
  <si>
    <t>The regional office must act upon a grant application within 60 days of submittal of a complete application (An exception is for certified States that submit AML grant applications in which OSMRE must complete its review within 30 days).  All applications will be initially screened for eligibility and compliance with the requirements stated notice of funding opportunity. All timely submitted and qualified proposals are reviewed by an OSMRE selection panel. Applications will be rated based on established criteria used to evaluate merit as outlined in Notice of Funding Opportunity. Applicants may undergo a site visit. The OSMRE Field Directors or his/her designee approves and awards cooperative agreements for this program. If the application is not approved, the regional office must provide the reasons for disapproval in writing.</t>
  </si>
  <si>
    <t>The application deadline will be 60 days from the initial posting date in www.Grants.gov. Office of Surface Mining, Division of Reclamation Support, Department of the Interior, 1849 C Street, NW., Washington, DC 20240. Contact: Chief, Division of Reclamation Support. Telephone: (202) 208-2868.  Telefax:  (202) 219-0239.</t>
  </si>
  <si>
    <t xml:space="preserve">An applicant may appeal the OSMRE decision not to approve a grant or to reduce or terminate a grant to the Director, OSMRE, no later than 30 days after the disapproval action.  </t>
  </si>
  <si>
    <t xml:space="preserve">Renewals are not applicable; Each recipient grantee may apply for non-funded extensions of time as necessary to complete the project up to one year.  </t>
  </si>
  <si>
    <t>{"types":{"moe":false,"formula":true,"matching":false},"formula":{"publicLaw":"  95-87"}}</t>
  </si>
  <si>
    <t>{"awarded":"other","description":"Grant periods are variable; however, funds for reclamation construction activities should normally be expended within three years after award.  ","awardedDescription":"Information not available."}</t>
  </si>
  <si>
    <t>[{"code":"program","isSelected":true,"description":"Contact Office of Surface Mining, Division of Reclamation Support, Department of the Interior, 1849 C Street, NW., Washington, DC 20240. Contact: Chief, Division of Reclamation Support. Telephone: (202) 208-2868.  Telefax:  (202) 219-0239."},{"code":"cash","isSelected":false},{"code":"progress","isSelected":true,"description":"Contact Office of Surface Mining, Division of Reclamation Support, Department of the Interior, 1849 C Street, NW., Washington, DC 20240. Contact: Chief, Division of Reclamation Support. Telephone: (202) 208-2868.  Telefax:  (202) 219-0239.  "},{"code":"expenditure","isSelected":true,"description":"The Federal Financial Report, SF 425 is required."},{"code":"performanceMonitoring","isSelected":true,"description":"Contact Office of Surface Mining, Division of Reclamation Support, Department of the Interior, 1849 C Street, NW., Washington, DC 20240. Contact: Chief, Division of Reclamation Support. Telephone: (202) 208-2868.  Telefax:  (202) 219-0239."}]</t>
  </si>
  <si>
    <t>Financial records, supporting documents, statistical records, and all other non-Federal entity records pertinent to a Federal award must be retained for a period of three years from the date of submission of the final expenditure report; If any litigation, claim, or audit_x000D_
is started before the expiration of the 3-year period, the records must be retained until all litigation, claims, or audit findings involving the records have been resolved and final action_x000D_
taken, in accordance with 2 CFR Part 200 Subpart D §200.333</t>
  </si>
  <si>
    <t>14-5015-0-1-999;14-5015-0-2-999;14-1804-0-1-551;14-1803-0-1-999;</t>
  </si>
  <si>
    <t>(Project Grants) FY 18 est $327,600,000.00; FY 19 est $0.00; FY 17$321,979,595.00;</t>
  </si>
  <si>
    <t xml:space="preserve">The range of financial assistance is  $126,440 to $97,794,527; $11,499, </t>
  </si>
  <si>
    <t>{"list":[{"fiscalYear":2017,"description":"Information not available. Since 1978, the AML grants have accelerate the completion of priority abandoned coal problems and restored to productive use land for agriculture, wildlife habitat and development. Mine site reclamation has also safeguards people and property, and revitalizes communities by creating jobs."},{"fiscalYear":2018,"description":"Information not available."},{"fiscalYear":2019,"description":"Information not available."}],"isApplicable":true}</t>
  </si>
  <si>
    <t>General regulations are found in Title 30, Code of Federal Regulations, and Parts 870-887.  “Final Guidelines for Reclamation Programs and Projects”, 66 Federal Register, 31250, June 11, 2001.</t>
  </si>
  <si>
    <t>{"flag":"none","description":"See Catalog Appendix IV for addresses."}</t>
  </si>
  <si>
    <t>Chief,Office of Surface Mining, Division of Reclamation Support, Department of the Interior, 1849 C Street, NW., , Washington, DC 20240 Phone: (202) 208-2868;</t>
  </si>
  <si>
    <t xml:space="preserve">http://www.osmre.gov </t>
  </si>
  <si>
    <t xml:space="preserve">15.253 Not-for-Profit AMD Reclamation; 15.254 OSM/VISTA AmeriCorps ; 15.250 Regulation of Surface Coal Mining and Surface Effects of Underground Coal Mining; 15.255 Science and Technology Projects Related to Coal Mining and Reclamation; </t>
  </si>
  <si>
    <t>Fiscal Year2019: Information not available.Fiscal Year2017: Information not available. Examples of projects reclaimed include hazardous and/or environmentally damaged features on mined lands, landslides, mine openings, impoundments, dangerous high walls, underground mine fires and burning refuse banks, mine subsidence, coal refuse piles, and acid mine drainage.Fiscal Year2018: Information not available.</t>
  </si>
  <si>
    <t>Selection criteria are outlined in Section 403 and 411 of Public Law 95-87, cited Abandoned Mine Land Reclamation Program regulations, and approved state/tribal reclamation plans.  States and Indian tribes must have an approved SMCRA regulatory (Title V) program and an approved reclamation (Title IV) program to be eligible to receive mandatory AML funding.</t>
  </si>
  <si>
    <t>https://beta.sam.gov/fal/c3645e2687605d466fc15f93bbe7caf4/view</t>
  </si>
  <si>
    <t>Not-for-Profit AMD Reclamation</t>
  </si>
  <si>
    <t>Watershed Cooperative Agreement Program (WCAP)</t>
  </si>
  <si>
    <t>{"list":[{"act":{"description":"Surface Mining Control and Reclamation Act of 1977, Public Law 95-87, as amended;  Federal Grant and Cooperative Agreement Act of 1977 91 Stat. 445-532"},"authorizationTypes":{"USC":false,"act":true,"statute":false,"publicLaw":false,"executiveOrder":false}}]}</t>
  </si>
  <si>
    <t>The Not-for-Profit, Acid Mine Drainage (AMD) Reclamation - Watershed Cooperative Agreement Program (WCAP) seeks applications from eligible applicants to restore streams affected by AMD to a level that will support a diverse biological community and provide recreational opportunities for the community.</t>
  </si>
  <si>
    <t>Recipients must be not-for-profit IRS 501(c) (3) status organizations. Federal, state, local governments, colleges, and universities are not eligible to receive direct funding.</t>
  </si>
  <si>
    <t>Communities impacted by streams polluted by AMD will benefit from this program.</t>
  </si>
  <si>
    <t>{"description":"Proof of not-for-profit IRS 501(c) (3) organization status and state certification of project eligibility are required.  Cost sharing or a Federal match is not required or mandated for participation in this program. . Cost sharing or a Federal match is not required or mandated for participation in this program. However, OSMRE encourages that other funding sources be leveraged and this information should be accompanied by a letter on official letterhead from the manager of the program committing these funds and acknowledging such commitment.","isApplicable":true}</t>
  </si>
  <si>
    <t>•	Applications must be submitted through grant.gov in response to a NOFO.  Application will be reviewed as received on a rolling basis.  Applications will be reviewed to determine whether they are eligible, complete, and responsive and aligned with the respective program objectives and research grant areas as described in the Program Description_x000D_
•	Applications determined to be ineligible, incomplete, and/or non-responsive based on the initial screening will be eliminated from further review. _x000D_
•	Applications that are determined to be eligible, complete, and responsive will proceed for full merit reviews in accordance with the review and selection processes set forth below for each of the respective programs._x000D_
•	At least three objective reviewers, knowledgeable in the subject matter of this NOFO and its objectives, will evaluate each application based on the evaluation criteria_x000D_
•	Each reviewer will assign individual scores to each criterion for each application._x000D_
•	The scores provided by each reviewer for each application will then be combined to form a composite score for each application, which serves as the basis for the relative ordering or ranking of applications._x000D_
•	OSMRE may select some, all, or none of the applications, or part(s) of any particular application._x000D_
•	The OSMRE Field Directors or his/her designee approves and awards cooperative agreements for this program.</t>
  </si>
  <si>
    <t xml:space="preserve">See the Notice of Funding Opportunity posted on Grants.gov, for the application submission deadline. _x000D_
_x000D_
Applications will be considered on a continuing/rolling bases until the closing date identified in the Notice of Funding Opportunity posted on grants.gov._x000D_
_x000D_
Applications will be accepted up to 60 day from the time a Notice of Funding Opportunity is posted on grants.gov. Applications will be considered on a continuing/rolling bases until the announcement closing date. </t>
  </si>
  <si>
    <t>An applicant may appeal the OSMRE decision not to approve a grant or to reduce or terminate a grant to the Director, OSMRE, no later than 30 days after the disapproval action.</t>
  </si>
  <si>
    <t>Renewals are not applicable; Each recipient grantee may apply for non-funded extensions of time as necessary to complete the project up to one year.  If additional funding is need an additional application must be submitted in response to a Notice of Funding Opportunity.</t>
  </si>
  <si>
    <t>{"awarded":"lump","description":"The cooperative agreements have a performance period of two years.","awardedDescription":"Information not available."}</t>
  </si>
  <si>
    <t>[{"code":"program","isSelected":true,"description":"Programmatic reports are required on a semi-annual basis. \r\nFinal performance reports are due 90 days after the end of the project period.\r\nInterim Programmatic reports may also be required per the terms and conditions of the Cooperative agreement.\r\n"},{"code":"cash","isSelected":false},{"code":"progress","isSelected":false},{"code":"expenditure","isSelected":true,"description":"An SF-425 Federal financial Reports  are required on a semi-annual basis for the period ending March 31 and Sept 30 of each year and final SF-425 is due 30 after the end of project period."},{"code":"performanceMonitoring","isSelected":true,"description":"A Cooperative Agreement require substantial involvement in the scope of work and are subject to performance monitoring. \r\n\r\nSubstantial involvement will be limited to one or more of the following areas:\r\n• Approval of the recipient’s implementation plans\r\n• Review of the recipient's monitoring and evaluation plans\r\n• Approval of specified key personnel;\r\n• Concurrence in the substantive provisions of sub awards;"}]</t>
  </si>
  <si>
    <t>14-5015-0-2-999;</t>
  </si>
  <si>
    <t>(Cooperative Agreements) FY 19 est $0.00; FY 17$1,500,000.00; FY 18 est $1,500,000.00;</t>
  </si>
  <si>
    <t>The approximate average amount of the financial assistance is $100,000</t>
  </si>
  <si>
    <t>{"list":[{"fiscalYear":2018,"description":"The program anticipates to issue 15-20 awards based on funding appropriations and funding availability."},{"fiscalYear":2019,"description":"The program anticipates to issue 15-20 awards based on funding appropriations and funding availability."},{"fiscalYear":2017,"description":"It is anticipated that 12 applications will be received and approved, contingent upon funding appropriations at an award of $100,000 per application for Fiscal Year 2017. Approximately 15 applications were received and approved, contingent upon funding appropriations at an award of approximately $100,000 per application."}],"isApplicable":true}</t>
  </si>
  <si>
    <t>Surface Mining Control and Reclamation Act of 1977 (Public Law 95-87) as amended.</t>
  </si>
  <si>
    <t>{"flag":"appendix","description":"Charleston Field Office (CHFO)\r\nMike Richardson\r\nOffice of Surface Mining Reclamation and Enforcement 1027 Virginia Street, East\r\nCharleston, West Virginia 25301 Email: mrichardson@osmre.gov\r\nPhone: (304) 347-7162 Fax: (304) 347-7170\r\n\r\nKnoxville Field Office (KFO)\r\nRon Vicars\r\nOffice of Surface Mining Reclamation and Enforcement 710 Locust Street\r\n2nd Floor\r\nKnoxville, TN 37902 Email: rvicars@osmre.gov\r\nPhone: (276) 523-0022 Ext: 14   Fax: (276) 523-5053\r\n\r\nLexington Field Office (LFO)\r\nLois Uranowski\r\nActing Field Office Director\r\nOffice of Surface Mining Reclamation and Enforcement 2675 Regency Road\r\nLexington, KY 40503 Email: xxxx@osmre.gov\r\nPhone: (859) 260-3902; Fax: (859) 260-8410\r\n\r\nPittsburgh Field Division\r\nDavid Hamilton\r\nBranch Chief, Program Support Branch 3 Parkway Center\r\nPittsburgh, PA 15220\r\nEmail: dhamilton@osmre.gov\r\nPhone: (717) 730-6985; Fax: (412) 937-2888\r\n\r\nMid-Continent Region Office (MCR)\r\nLen Meier\r\nChief, Alton Field Division\r\n501 Belle Street, Suite 215\r\nAlton, IL 62002\r\nEmail:  lmeier@osmre.gov\r\nTelephone: (618) 463-6463 Ext: 5109 \r\nFax: (618) 463-6470\r\n \r\nCharles \"Adam\" Hardesty\r\nAML/Regulatory Program Specialist, MCR Watershed Coordinator, \r\nAlton Field Division\r\n501 Belle Street, Suite 215\r\nAlton, IL 62002\r\nEmail:  chardesty@osmre.gov\r\nTelephone: (618) 463-6463 Ext: 5145 \r\nFax: (618) 463-6470\r\n\r\nPaul Fritsch\r\nGrants Specialist\r\nPSD, Program and Technology Support Branch\r\nAlton Field Division\r\n501 Belle Street, Suite 215\r\nAlton, IL 62002\r\npfritsch@osmre.gov\r\n618) 463-6463 Ext: 5113\r\n\r\nTulsa Field Office (TFO)\r\nBill Joseph, Director\r\n1645 South 101st East Avenue, Suite 145\r\nTulsa, OK 74128-4629\r\nE-mail: bjoseph@osmre.gov\r\nTelephone: (918) 581-6430, ext. 230\r\nFax: (918) 581-6419"}</t>
  </si>
  <si>
    <t>Chief, Division of Reclamation Support,Department of the Interior, Office of Surface Mining Reclamation and Enforcement, Department of the Interior, 1849 C Street NW.,, Washington, DC 20240 Phone: (202) 208-2868;</t>
  </si>
  <si>
    <t xml:space="preserve">15.252 Abandoned Mine Land Reclamation (AMLR); </t>
  </si>
  <si>
    <t>Fiscal Year2017: Program anticipates funding projects for vertical flow ponds limestone cells, and anoxic limestone drain construction. The Programs anticipates funding projects to assist local organizations, especially watershed groups, to improve the water quality of streams impacted by AMD.  These projects will include land and water projects eligible for reclamation or drainage abatement expenditures under Section 404 of Public Law 95-87.   The Program anticipates funding projects affected by waste banks, coal processing, or other coal mining processes, and for which there is no continuing reclamation responsibility under state or other Federal laws.  Fiscal Year2019: Program has not yet selected projects for funding.Fiscal Year2018: Program has not yet selected projects for funding.</t>
  </si>
  <si>
    <t>The criteria used to evaluate and select proposal will be based on objective merit review, program policy factors, provisions of appropriation laws, reports, and as otherwise specified in the Notice of funding Opportunity.</t>
  </si>
  <si>
    <t>https://beta.sam.gov/fal/667e42f1c70e76240d74c653e11f395b/view</t>
  </si>
  <si>
    <t xml:space="preserve">OSM/VISTA AmeriCorps </t>
  </si>
  <si>
    <t>OSMRE/AmeriCorps Program; OSMRE/VISTA Program; OSMRE Semester Internship Program</t>
  </si>
  <si>
    <t>{"list":[{"act":{"description":"Surface Mining Control and Reclamation Act of 1977, as amended; Public Law 95-87; 91 Stat. 445-532 ;Public Lands Service Corps Act of 2013; Economic Opportunity Act of 1964 or the Domestic Volunteer Service Act of 1973. Authority: 5 CFR 315.605."},"authorizationTypes":{"USC":false,"act":true,"statute":false,"publicLaw":false,"executiveOrder":false}}]}</t>
  </si>
  <si>
    <t>The purpose of the OSMRE Youth Program is to carry out appropriate environmental projects cooperatively with non-profit IRS 501(c) (3) eligible applicants that have access to AmeriCorps Volunteers to Service to America positions through partnership with the Corporation for National and Community or other intermediary organization on issues impacting coal communities and historic coal mining areas. The goal is to promote and stimulate public purposes such as education, job training, development of responsible citizenship and productive community involvement.  The program is designed to further the understanding and appreciation of natural and cultural resources through the involvement of youth and young adults. It is also designed to continue the longstanding efforts of OSMRE to provide opportunities for public service, youth employment, minority youth development, training, and participation of young adults in accomplishing environmental-related work.</t>
  </si>
  <si>
    <t>The not-for-profit sponsor organization will be responsible for the daily operation of the OSMRE/VISTA Program, working closely with OSMRE to ensure the program aligns with the mission of the Bureau. Eligible sponsor organizations will have, at minimum, the following to be considered eligible:_x000D_
•	Have a 501(c)(3) status_x000D_
•	Have access to AmeriCorps positions through partnership with the Corporation for National and Community Service, or other intermediary organization_x000D_
•	Have the organizational capacity to oversee participants in the field and across the country</t>
  </si>
  <si>
    <t>Youth and local communities that benefit from reclamation of abandoned mine lands; Youth interested in gaining experience in a Federal agency</t>
  </si>
  <si>
    <t>{"description":"Proof of not-for-profit, IRS 501(c)(3), status is required of participating organizations","isApplicable":true}</t>
  </si>
  <si>
    <t>{"description":"Application should be submitted in response to a Notice of Funding Opportunity (NOFO) posted on Grant.gov.  Applications must be submitted in accordance with the program objectives utilizing the SF–424 series or other forms prescribed in the NOFO by the application deadline."}</t>
  </si>
  <si>
    <t>•	Applications submitted through grant.gov in response to a NOFO will be reviewed as received on a rolling basis.  Applications will be reviewed to determine whether they are eligible, complete, and responsive and aligned with the respective program objectives and research grant areas as described in the Program Description_x000D_
•	Applications determined to be ineligible, incomplete, and/or non-responsive based on the initial screening will be eliminated from further review. _x000D_
•	Applications that are determined to be eligible, complete, and responsive will proceed for full merit reviews in accordance with the review and selection processes set forth below for each of the respective programs._x000D_
•	At least three objective reviewers, knowledgeable in the subject matter of this NOFO and its objectives, will evaluate each application based on the evaluation criteria_x000D_
•	Each reviewer will assign individual scores to each criterion for each application._x000D_
•	The scores provided by each reviewer for each application will then be combined to form a composite score for each application, which serves as the basis for the relative ordering or ranking of applications._x000D_
•	OSMRE may select some, all, or none of the applications, or part(s) of any particular application._x000D_
•	The OSMRE Field Directors or his/her designee approves and awards cooperative agreements for this program.</t>
  </si>
  <si>
    <t>From 60 to 120 days._x000D_
_x000D_
Office of Surface Mining Reclamation &amp; Enforcement_x000D_
1849 C Street NW _x000D_
Main Interior Building, Room 4545_x000D_
Washington DC, 20240 _x000D_
Tele: (202) 208-2868</t>
  </si>
  <si>
    <t>{"types":{"moe":false,"formula":false,"matching":true},"matching":{"requirementFlag":"voluntary","percent":"0","description":"This program has no statutory formula. Applicants are encouraged to make monetary contributions or provide in-kind services."}}</t>
  </si>
  <si>
    <t>{"awarded":"lump","description":"The intern program is usually a full-time position for 10-15 weeks.  Each OSMRE/VISTA position is awarded to the host organization for a three-year full-time period.  Each OSMRE/VISTA Volunteer must make, at least, a one year commitment.  See the following for information on how assistance is awarded:   www.osmrevista.org or www.gobridgenet.org.\r\n\r\n","awardedDescription":"Information not available."}</t>
  </si>
  <si>
    <t>[{"code":"program","isSelected":true,"description":"Quarterly and a final programmatic report using the applicable SF- Performance Progress Report (PPR) are required."},{"code":"cash","isSelected":false},{"code":"progress","isSelected":false},{"code":"expenditure","isSelected":true,"description":"Quarterly and a final financial report using the Federal Financial Report SF 425 are required."},{"code":"performanceMonitoring","isSelected":true,"description":"Quarterly performance is required."}]</t>
  </si>
  <si>
    <t>(Direct Payments for Specified Use) FY 19 est $0.00; FY 18 est $357,500.00; FY 17$357,500.00; - OSMRE AmeriCorps Program: (Direct payments for Specified Use) 2017 $357,500 BY 2018 est. $357,500.  FY19 estimate is based on prior year funding levels.(Direct Payments for Specified Use) FY 17$200,000.00; FY 19 est $0.00; FY 18 est $200,000.00; - OSMRE/VISTA Team: (Direct payments for Specified Use) PY 2017 est. $200,000; and BY 2018 est. $200,000.  FY19 estimate is based on prior year funding levels.(Direct Payments for Specified Use) FY 17$80,701.00; FY 19 est $0.00; FY 18 est $0.00; - OSMRE Intern Program: (Direct payments for Specified Use) FY 2017 est. $80,701.52 and FY 2018 estimate is based on prior year funding levels.   FY19 estimate is based on prior year funding levels.</t>
  </si>
  <si>
    <t>$87,000 – $700,000</t>
  </si>
  <si>
    <t>{"list":[{"fiscalYear":2019,"description":"Estimate is based on prior year funding levels."},{"fiscalYear":2018,"description":"By FY2018, participants of the program will have planted over 1 million trees on abandoned mine lands as part of reclamation work."},{"fiscalYear":2017,"description":"In FY2017 the program anticipates to provide 264 work opportunities for youth. In FY2017 the program anticipates to provide 264 work opportunities for youth."}],"isApplicable":true}</t>
  </si>
  <si>
    <t>Yolande J.C. NormanDepartment of Interior_x000D_
Office of Surface Mining Reclamation &amp; Enforcement_x000D_
1849 C Street NW _x000D_
Main Interior Building, Room 4545, Washington, DC 20240 Phone: (202) 208-2585.;</t>
  </si>
  <si>
    <t xml:space="preserve">15.253 Not-for-Profit AMD Reclamation; 15.250 Regulation of Surface Coal Mining and Surface Effects of Underground Coal Mining; 15.255 Science and Technology Projects Related to Coal Mining and Reclamation; 15.252 Abandoned Mine Land Reclamation (AMLR); </t>
  </si>
  <si>
    <t xml:space="preserve">Fiscal Year2018: Program has not yet selected projects for funding.  Program anticipates funding projects that facilitate local-level environmental reclamation and community development work.Fiscal Year2019: Program anticipates funding projects that facilitate local-level environmental reclamation and community development work.Fiscal Year2017: Program accomplishments have not been reported for FY2017. The program anticipates projects accomplishing projects related to environmental education, healthy food access, community development, reclamation, and data monitoring. Program accomplishments have not been reported for FY2017. The program anticipates projects accomplishing projects related to environmental education, healthy food access, community development, reclamation, and data monitoring.   </t>
  </si>
  <si>
    <t>The criteria used to evaluate and select proposal will be based on objective merit review, program policy factors, provisions of appropriation laws, reports, and as otherwise specified in the Notice of Funding Opportunity.  A sponsoring organization should be able to work closely with OSMRE to ensure compliance with OSMRE requirements and needs for the program. The sponsor organization must be able to organize their responsibilities and work well with community groups and have experience and/or understanding of mining impacts on communities as well the environment is an added benefit.</t>
  </si>
  <si>
    <t>https://beta.sam.gov/fal/799096d6ce9eac7b81c34421e8d0d8c8/view</t>
  </si>
  <si>
    <t>Science and Technology Projects Related to Coal Mining and Reclamation</t>
  </si>
  <si>
    <t>Technology Development and Transfer Program</t>
  </si>
  <si>
    <t>{"list":[{"act":{"description":"Surface Mining Control and Reclamation Act of 1977 (Public Law 95-87) as amended, Federal Grant and Cooperative Agreement Act of 1977 (Public Law 95-224)"},"authorizationTypes":{"USC":false,"act":true,"statute":false,"publicLaw":false,"executiveOrder":false}}]}</t>
  </si>
  <si>
    <t>The Office of Surface Mining Reclamation and Enforcement (OSMRE) Science and Technical Studies Cooperative Agreement Program supports three separate but related efforts:  _x000D_
_x000D_
(1)	 Applied Science projects that develop and demonstrate improved technologies to address public safety and environmental issues related to coal mining and reclamation of abandoned mined lands and polluted waters(Technical Studies including Applied Science projects)._x000D_
_x000D_
(2)	Underground Mine Map projects that collect, preserve, and convert maps of underground coal mines into digital format. The maps provide valuable information for protecting the public, assessing mine safety, evaluating mine pools, and investigating mine subsidence.  The information is georeferenced using the geographic information system (GIS) that is accessible by all Federal, state, and Indian tribe agencies for assessing impacts of coal mining and reclamation on people and the environment.  This data conversion effort seeks to modernize existing legacy databases by using updated database software and/or providing hardware and programming assistance to states and Indian tribes to facilitate their transition to managing and using data through various digital platforms.._x000D_
_x000D_
(3)	Mine Drainage Technology Initiative (MDTI) (formally Acid Drainage Technology Initiative) projects provides a forum for collaboration and information exchange with the following goals: a)  Develop an understanding of mine drainage so as to better predict, monitor, and remediate mine drainage; b) Develop innovative solutions to mine drainage water-quality problems: c) Identify, evaluate, and develop “best science” practices to predict mine drainage prior to mining; and d) Identify successful remediation practices for existing sources of mine drainage and describe the best technology for MD prevention.</t>
  </si>
  <si>
    <t>Applied Science Projects:  Recipients may be any of the following:  public, private, or non-profit entities; Federal, state, local or tribal governments; and colleges and universities located in the United States. _x000D_
_x000D_
Underground Mine Map Projects:  Recipients may be any state or Indian tribe where coal mining or reclamation activities authorized under SMCRA are occurring._x000D_
_x000D_
Mine Drainage Technology Initiative Projects:  Recipients may be any of the following:  public, private, or non-profit entities; Federal, state, local or tribal governments; and colleges and universities located in the United States.</t>
  </si>
  <si>
    <t>Communities impacted by coal mining and reclamation of the land after mining.</t>
  </si>
  <si>
    <t>{"description":"NONE","isApplicable":true}</t>
  </si>
  <si>
    <t xml:space="preserve">•	Applications must be submitted through grant.gov in response to a NOFO.  Application receive by the deadline will be reviewed to determine whether they are eligible, complete, and responsive and aligned with the respective program objectives and research grant areas as described in the Program Description_x000D_
•	Applications determined to be ineligible, incomplete, and/or non-responsive based on the initial screening will be eliminated from further review. _x000D_
•	Applications that are determined to be eligible, complete, and responsive will proceed for full merit reviews in accordance with the review and selection processes set forth below for each of the respective programs._x000D_
•	At least three objective reviewers, knowledgeable in the subject matter of this NOFO and its objectives, will evaluate each application based on the evaluation criteria_x000D_
•	Each reviewer will assign individual scores to each criterion for each application._x000D_
•	The scores provided by each reviewer for each application will then be combined to form a composite score for each application, which serves as the basis for the relative ordering or ranking of applications._x000D_
•	OSMRE may select some, all, or none of the applications, or part(s) of any particular application._x000D_
•	The OSMRE Field Directors or his/her designee approves and awards cooperative agreements for this program. </t>
  </si>
  <si>
    <t xml:space="preserve">The application deadline will be 60 day from the initial posting date on Grants.gov.  </t>
  </si>
  <si>
    <t>{"types":{"moe":false,"formula":false,"matching":true},"matching":{"requirementFlag":"voluntary","percent":"0","description":"No; This program has no statutory formula and no mandatory cost share or matching requirements. Cost sharing or a Federal match is not required or mandated for participation in this program. However, OSMRE encourages that other funding sources be leveraged and this information should be accompanied by a letter on official letterhead from the manager of the program committing these funds and acknowledging such commitment."}}</t>
  </si>
  <si>
    <t>{"awarded":"lump","description":"The grants and cooperative agreements may have a performance period of up to two years.","awardedDescription":"Information not available."}</t>
  </si>
  <si>
    <t>[{"code":"program","isSelected":true,"description":"Programmatic reports and Financial reports are required on a quarterly bases.  Report should be received 30 day after the end of the end of the quarter."},{"code":"cash","isSelected":false},{"code":"progress","isSelected":true,"description":"."},{"code":"expenditure","isSelected":true,"description":"Financial (SF-425 and SF 425A) and programmatic reports are required."},{"code":"performanceMonitoring","isSelected":true,"description":"Cooperative Agreement requires substantial involvement in the scope of work and are subject to performance monitoring."}]</t>
  </si>
  <si>
    <t xml:space="preserve">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except as noted in 2 CFR Part 200.333. </t>
  </si>
  <si>
    <t>(Cooperative Agreements) FY 17$0.00; FY 18 est $0.00; FY 19 est $0.00; - Obligations:_x000D_
PY 2017 $0; CY 2018 est. $0 budgeted; and BY 2019 est. $0 budgeted</t>
  </si>
  <si>
    <t>Award amounts ranges from $116K to $200K.</t>
  </si>
  <si>
    <t>{"list":[{"fiscalYear":2018,"description":"The program anticipated to issue awards based on funding appropriations and availability."},{"fiscalYear":2017,"description":"OSMRE is currently funding two projects under the Acid Mine Drainage Technology Initiative (currently known as Mine Drainage Technology Initiative).  Projects consist of a study to better understand the selenium sorption in coal mine drainage and a study investigating the effects of conductivity on a suite of stream organism found in coal mining regions.  The program anticipated to issue 26 additional awards based on funding appropriations and availability. OSMRE is currently funding one projects under the Acid Mine Drainage Technology Initiative (currently known as Mine Drainage Technology Initiative).  Projects consist of a study investigating the effects of conductivity on a suite of stream organism found in coal mining regions.  \r\n\r\nApplied Science: In FY17 OSMRE is funding approximately 19 project under the Applied Science Program."},{"fiscalYear":2019,"description":"The program anticipates to issue awards appropriations and funding availability."}],"isApplicable":true}</t>
  </si>
  <si>
    <t>Surface Mining Control and Reclamation Act of 1977, Public Law 95-87; as amended; and informal agency guidelines titled "Federal Assistance Manual."</t>
  </si>
  <si>
    <t>{"flag":"appendix","description":"Mike Richardson, Physical Scientist\r\nOffice of Surface Mining Reclamation and Enforcement\r\nCharleston Field Office\r\nPhone: 304-347-7162 x 3010\r\nEmail: mrichardson@osmre.gov"}</t>
  </si>
  <si>
    <t>Harry J. PayneOffice of Surface Mining Reclamation and Enforcement_x000D_
1849 C Street NW_x000D_
Mail Stop 4550, Washington, DC 20240 Email:&lt; a href='mailto:hpayne@osmre.gov'&gt;hpayne@osmre.gov&lt;/a&gt;Phone: (202) 208-2895;</t>
  </si>
  <si>
    <t xml:space="preserve">15.250 Regulation of Surface Coal Mining and Surface Effects of Underground Coal Mining; </t>
  </si>
  <si>
    <t>Fiscal Year2017: Program anticipates funding projects that will address critical challenges in energy production by investing in applied science projects, or studies, that would advance technologies and practices specific to coal mined sites for more comprehensive ecosystem restoration, including reforestation and reclamation for the protection and enhancement/recovery of threatened and endangered bat species, and mapping and hydrologic assessment of flooded/flooding abandoned underground mines. The Applied Science program funded a study to develop low-cost green technologies to remediate and restore acid mine drainage (AMD) and impacted soil. _x000D_
_x000D_
The Acid Mine Drainage Technology Initiative conduct studies to better understand the selenium sorption in coal mine drainage. _x000D_
_x000D_
The Program have been fund projects that addressed critical challenges in coal production by investing in applied science projects, or studies, that advance technologies and practices specific to coal mined sites for more comprehensive ecosystem restoration.  These project included reforestation and reclamation for the protection and enhancement/recovery of threatened and endangered bat species, and mapping and hydrologic assessment of flooded/flooding abandoned underground mines.Fiscal Year2019: No information availableFiscal Year2018: Program has not yet selected projects for funding.</t>
  </si>
  <si>
    <t>The criteria used to evaluate and select proposal will be based on an objective merit review, program policy factors, provisions of appropriation laws, reports, and as otherwise specified in the Notice of funding Opportunity.</t>
  </si>
  <si>
    <t>https://beta.sam.gov/fal/c0ac0cda771e28131a855e32a23e1c79/view</t>
  </si>
  <si>
    <t>National Park Service Centennial Challenge</t>
  </si>
  <si>
    <t>NATIONAL PARK SERVICE, INTERIOR, DEPARTMENT OF THE</t>
  </si>
  <si>
    <t>{"list":[{"act":{"description":"54 U.S.C. §101702(a) Cooperative Agreements, Transfer of Service Appropriated Funds; 54 USC §101701(b) Challenge Cost-share Agreement Authority; Public Law 110-161, Title I, Department of the Interior, Centennial Challenge; Public Law 114-289, Title I, Centennial Challenge Fund."},"authorizationTypes":{"USC":false,"act":true,"statute":false,"publicLaw":false,"executiveOrder":false}}]}</t>
  </si>
  <si>
    <t>The National Park Centennial Initiative is an effort to prepare national parks for another century of conservation, preservation, and public enjoyment. Project efforts will improve parks and serve all Americans.</t>
  </si>
  <si>
    <t xml:space="preserve">Non-federal partners may include state agencies, Tribes, local governments, non-governmental organizations, private companies, and private individuals. Non-federal partners are expected to match NPS Centennial Challenge Cost Share funds at or above 1:1 for their respective projects. </t>
  </si>
  <si>
    <t>State and local governments, private, public, profit, nonprofit organizations and institutions who are positioned to contribute at least 50 percent of the value of projects included in the list of approved Centennial Challenge projects.</t>
  </si>
  <si>
    <t>{"description":"Proposals that support the goals of the NPS Centennial Challenge including commitment letters from partners demonstrating ability to contribute the required match and readiness to complete the project. Proposals include description of the project, proposed budget, commitments from recipients.","isApplicable":true}</t>
  </si>
  <si>
    <t>{"environmentalImpact":{"reports":[{"isSelected":false,"reportCode":"statement"},{"isSelected":false,"reportCode":"assessment"},{"isSelected":false,"reportCode":"ExecutiveOrder12372"},{"isSelected":true,"reportCode":"otherRequired"}]},"description":"Proposals that support the goals of the NPS Centennial Challenge including commitment letters from partners demonstrating ability to contribute the required match and readiness to complete the project. Proposals include description of the project, proposed budget, commitments from recipients."}</t>
  </si>
  <si>
    <t>{"description":"Applications will be considered via an internal NPS system, PMIS.  Interested parties should work with an NPS office to submit a project proposal."}</t>
  </si>
  <si>
    <t>Proposals received are reviewed on the basis of a competitive, merit-based review process, and are rated in accordance with evaluation criteria_x000D_
A panel of NPS staff recommends projects to the NPS Director, who makes the final decision on project selection.</t>
  </si>
  <si>
    <t>Varies depending on the type and complexity of the project._x000D_
Projects eligible for funding are submitted up to 12 months in advance of funding determinations.</t>
  </si>
  <si>
    <t>_x000D_
_x000D_
_x000D_
_x000D_
_x000D_
_x000D_
None.  Final award decisions are not subject to appeal; however, the National Park Service will provide applicants with information on why their proposals were not selected for award.</t>
  </si>
  <si>
    <t>If renewals or extensions are applicable to the project, this information will be included in the funding opportunity announcement.  When renewals or extensions are applicable, continuation of funding for these and will be subject to availability of appropriated funds.</t>
  </si>
  <si>
    <t>{"types":{"moe":false,"formula":false,"matching":true},"matching":{"requirementFlag":"voluntary","percent":"0","description":"Yes. Have partner(s) who are ready, willing, and able to contribute at least 50% of the project cost to the NPS in the form of cash or assets from non-federal sources. In-kind services from the partner may only be received in addition to, not in place of, the 1:1 cash or asset contribution."}}</t>
  </si>
  <si>
    <t>{"awarded":"other","description":"The project approval, execution and completion period is typically for a time period not to exceed 24 months. Specific requirements for project execution and completion are outlined in detailed project plans and budgets.","awardedDescription":"Payment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</si>
  <si>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disclosures.\r\n"},{"code":"cash","isSelected":false},{"code":"progress","isSelected":true,"description":"For projects under $100,000 the NPS will require a budget status update and project progress report on an annual basis. Projects over $100,000 must submit quarterly reports to the Centralized Centennial Acquisitions and Financial Assistance Team. All projects and activities are monitored for progress and compliance with the use of Quarterly and Final Narrative Reports and the Financial Status Report SF-425. Recipients are reimbursed by using ASAP.\r\n\r\n"},{"code":"expenditure","isSelected":true,"description":"Upon completion of the agreement, recipients shall submit a final: (1) SF-425, Federal Financial Report; "},{"code":"performanceMonitoring","isSelected":false}]</t>
  </si>
  <si>
    <t>Per 2 CFR Part 200.333 – 200.337</t>
  </si>
  <si>
    <t>14-2645-0-1-303;</t>
  </si>
  <si>
    <t>(Project Grants (Cooperative Agreements)) FY 17$40,719.00; FY 19 est $995,272.00; FY 18 est $995,272.00; - PROJECT GRANTS (Discretionary) _x000D_
_x000D_
FY17 $40,719_x000D_
_x000D_
FY18 $995,272_x000D_
_x000D_
FY19 $995,272_x000D_
_x000D_
FY18 and FY19 total is an estimate based on prior year funding levels.</t>
  </si>
  <si>
    <t>Range: $20,090_x000D_
Average: $20,090</t>
  </si>
  <si>
    <t>{"list":[{"fiscalYear":2017,"description":"Information not available. In FY 2017, the program received over 200 applications and funded 65 projects."},{"fiscalYear":2019,"description":"Project selection process is ongoing."},{"fiscalYear":2018,"description":"Project selection process is ongoing."}],"isApplicable":true}</t>
  </si>
  <si>
    <t>2 CFR, Part 200, 43 CFR, OMB Circulars, standard forms, and program information.</t>
  </si>
  <si>
    <t>Lori BianchetDepartment of the Interior, National Park Service, 1849 C Street, N.W., Washington , DC 20240 Phone: (202 )513-7218;</t>
  </si>
  <si>
    <t>https://www.nps.gov/subjects/centennial/nps-centennial-challenge-projects.htm</t>
  </si>
  <si>
    <t xml:space="preserve">15.921 Rivers, Trails and Conservation Assistance; 15.916 Outdoor Recreation Acquisition, Development and Planning; </t>
  </si>
  <si>
    <t xml:space="preserve">Fiscal Year2018: Projects not yet selectedFiscal Year2019: Projects not yet selectedFiscal Year2017: Information not available. Reducing deferred maintenance on the Moccasin Bend Orientation Plaza and on two park trails at Chickamauga &amp; Chattanooga NMP, restoration of the Traverse Magazines at Fort Jefferson in Dry Tortugas NP, and rehabilitation of the Lower and Middle Emerald Pools Trails at Zion NP._x000D_
</t>
  </si>
  <si>
    <t>Proposed projects and programs must:_x000D_
_x000D_
Provide for authorized activities that benefit one or more National Park System areas; require little or no additional recurring NPS operating or maintenance funds to be sustainable; and have partner(s) who will contribute at least 50% of the project cost to the NPS in the form of cash or assets from non-federal sources.</t>
  </si>
  <si>
    <t>https://beta.sam.gov/fal/c0f87c8a2334531cb46c3bb688699e88/view</t>
  </si>
  <si>
    <t>Keweenaw National Historical Park (NHP) Preservation Grants</t>
  </si>
  <si>
    <t>Keweenaw Heritage Grants</t>
  </si>
  <si>
    <t>{"list":[{"act":{"description":"\r\nPublic Law 102-543, Keweenaw NHP’s Enabling Legislation: 16 U.S.C. §410yy-6 – Cooperative Agreements, and 16 U.S.C. §410yy-8(a)(7) Technical Assistance, as amended March 30, 2009  with changes to SEC. 7101. FUNDING FOR KEWEENAW NATIONAL HISTORICAL PARK."},"authorizationTypes":{"USC":false,"act":true,"statute":false,"publicLaw":false,"executiveOrder":false}}]}</t>
  </si>
  <si>
    <t>The Keweenaw NHP Preservation Grant program is intended to provide annual ONPS base funding to the Keweenaw NHP Advisory Commission to assist in the fulfillment of their legislated duties: to carry out historical, educational, or cultural programs which enhance understanding and preservation of the historic and cultural resources in the park and surrounding area on Michigan’s Keweenaw Peninsula. The program also makes possible annual funding to the Village of Calumet to cover a portion of costs associated with administration of the Civic and Commercial Historic District Ordinance. Additionally, the Keweenaw NHP Preservation Grant program is intended for occasional program funding of park partner enhancement projects that address preservation of historic or cultural resources related to the story of copper on the Keweenaw Peninsula.</t>
  </si>
  <si>
    <t>Eligibility for these funds include the Keweenaw NHP Advisory Commission and owners or operators of nationally significant, or potentially significant, properties on the Keweenaw Peninsula located: within the boundaries of Keweenaw NHP; affiliated with an existing Keweenaw Heritage Site; at the Cliff Mine in Keweenaw County, along Torch Lake in Houghton County, or within the community of Painesdale in Houghton County.</t>
  </si>
  <si>
    <t>Beneficiaries may include: Public Nonprofit Institution / Organization: Keweenaw NHP Advisory Commission; Keweenaw NHP Heritage Sites; local or regional units of government; academic institutions, or federally recognized Indian tribes.</t>
  </si>
  <si>
    <t>{"description":"All recipients are required to cite laws or by-laws that authorize the organization to accept funds.","isApplicable":true}</t>
  </si>
  <si>
    <t>{"description":"Funding announcements for this program, along with registration procedures, application packages and instructions, points of contact, and procedures for submitting applications will be available on www.grants.gov."}</t>
  </si>
  <si>
    <t>Award procedures adhere to DOI, NPS Financial Assistance requirements.</t>
  </si>
  <si>
    <t>{"types":{"moe":false,"formula":true,"matching":true},"formula":{},"matching":{"requirementFlag":"voluntary","percent":"0","description":"Partners in the form of property owners, operators, or organizations must be able to provide a 1-to-1 match, with up to 100% of the match being in-kind (non-cash expenses that are directly related to the proposed project). See above for applicable statute.\r\n\r\nNOTE: This requirement does NOT apply to the Keweenaw NHP Advisory Commission for which a match is not required."}}</t>
  </si>
  <si>
    <t>{"awarded":"lump","description":"Assistance is provided on a project-specific basis or within a specified time period. Most projects are completed within months, but may vary depending on complexity and other factors","awardedDescription":"Method of awarding/releasing assistance: lump sum; for NPS grants, on a reimbursable basis. "}</t>
  </si>
  <si>
    <t>[{"code":"program","isSelected":false},{"code":"cash","isSelected":false},{"code":"progress","isSelected":false},{"code":"expenditure","isSelected":true,"description":"SF-425, Federal Financial Report"},{"code":"performanceMonitoring","isSelected":true,"description":"Unless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t>
  </si>
  <si>
    <t>Recipient must adhere to 2 CFR 200 concerning the type of records and record maintenance requirements.</t>
  </si>
  <si>
    <t>14-1036-0-1-303;</t>
  </si>
  <si>
    <t>(Project Grants (Discretionary)) FY 17$206,909.00; FY 18 est $252,000.00; FY 19 est $25,200.00; - PROJECT GRANTS (Discretionary):FY17 $206,909; FY18 $252,000; FY19 $252,000 (FY18 and FY19 total is an estimate based on prior funding levels only).</t>
  </si>
  <si>
    <t>RANGE: $115,000 to $300,000, AVERAGE: $250,000</t>
  </si>
  <si>
    <t>{"list":[{"fiscalYear":2018,"description":" $250,000 to the Keweenaw NHP Advisory Commission, $2,000 to the Village of Calumet - Planned"},{"fiscalYear":2019,"description":"$250,000 to the Keweenaw NHP Advisory Commission, $2,000 to the Village of Calumet - Planned"},{"fiscalYear":2017,"description":"1.  Continue to fund grants through the Commission in order to continue enhancements and access to the Historic Park.   \r\n2.  Continue to provide funding to the Village of Calumet Historic District Commission (HDC) to support the fulfillment of their duties to safeguard the historical and architectural heritage of the Calumet Civic and Commercial Historic District established in 2002. $205,409 to the Keweenaw NHP Advisory Commission, $1,500 to the Village of Calumet"}],"isApplicable":true}</t>
  </si>
  <si>
    <t>{"flag":"appendix","description":"Elizabeth Rossini, Assistant Superintendent\r\n800 E. Lakeshore Dr. \r\nHoughton, MI 49931 \r\nPhone: (906)487-7142 \r\nEmail: betsy_rossini@nps.gov"}</t>
  </si>
  <si>
    <t>Wendy DavisKeweenaw NHP Headqarters, 25970 Red Jacket Road, Calumet, MI 49913 Phone: .;</t>
  </si>
  <si>
    <t>https://www.nps.gov/kewe/index.htm</t>
  </si>
  <si>
    <t>Fiscal Year2017: Information not available. $205,409 to the Keweenaw NHP Advisory Commission, $1,500 to the Village of Calumet.Fiscal Year2018: Information not available.Fiscal Year2019: Information not available.</t>
  </si>
  <si>
    <t>15.407 CDFA is not a grant program for which proposals are solicited.</t>
  </si>
  <si>
    <t>https://beta.sam.gov/fal/990171518971c8d6dc4b8684d81b6353/view</t>
  </si>
  <si>
    <t xml:space="preserve">Bureau of Ocean Energy Management Renewable Energy </t>
  </si>
  <si>
    <t>Renewable Energy Program</t>
  </si>
  <si>
    <t>BUREAU OF OCEAN ENERGY MANAGEMENT, INTERIOR, DEPARTMENT OF THE</t>
  </si>
  <si>
    <t>{"list":[{"act":{"description":"43 U.S.C. 1337; 43 U.S.C. 1345 (e); 43 U.S.C. 1346."},"authorizationTypes":{"USC":false,"act":true,"statute":false,"publicLaw":false,"executiveOrder":false}}]}</t>
  </si>
  <si>
    <t>The Renewable Energy Program oversees the leasing of areas on the outer continental shelf for development of renewable energy facilities.  The program not only supports decisions made within the Department of the Interior, but also provides coastal states and local governments with the information necessary to ensure that all stages of offshore renewable energy projects are conducted in a manner to protect both the human and natural environments.  The Outer Continental Shelf Lands Act (OCSLA) Section 1345 authorizes the use of cooperative agreements with affected states to meet the requirements of OCSLA, including sharing information, joint utilization of available expertise, formation of joint monitoring arrangements to carry out applicable Federal and state laws, regulations, and stipulations relevant to outer continental shelf operations both onshore and offshore.</t>
  </si>
  <si>
    <t>State agencies and public universities may apply.  More than one institution may collaborate in the preparation of an application for assistance.</t>
  </si>
  <si>
    <t>Research scientists, Federal, state and local decision makers, Native American Organizations, and the general public will ultimately benefit from the program.</t>
  </si>
  <si>
    <t>{"description":"Proposals must furnish evidence of the applicant's qualifications for performance of the proposed project.  This includes submission of proposals that describe the proposed activities, identify methods for accomplishing the activities, and/or describe the process for ensuring that qualified personnel are used to conduct the activities.  The regulations at 2 CFR 220 Cost Principles for Educational Institutions (OMB Circular A-21) and 2 CFR 225 Cost Principles for State, Local and Indian Tribal Governments (OMB Circular No. A-87) apply to this program.","isApplicable":true}</t>
  </si>
  <si>
    <t>{"environmentalImpact":{"reports":[{"isSelected":false,"reportCode":"statement"},{"isSelected":false,"reportCode":"assessment"},{"isSelected":false,"reportCode":"ExecutiveOrder12372"},{"isSelected":true,"reportCode":"otherRequired"}]},"description":"Limited discussions regarding funding availability and program interest are permitted."}</t>
  </si>
  <si>
    <t>{"description":"The regulations under 43 CFR Part 12 apply to this program.  Applicants are required to post their applications on www.grants.gov. "}</t>
  </si>
  <si>
    <t xml:space="preserve">Awards are made on the basis of a competitive peer review of proposals by a panel consisting of government research managers and external reviewers, as appropriate. Criteria for judging proposals may include mission relevance, technical merit, and the quality and appropriateness of the personnel, project management, logistics plan, safety management, permits and interagency coordination, budget/matching funds, and where appropriate, minimization of impacts. Notification of an award is issued. It is anticipated that three applications will be received and three cooperative agreement awards will be made in FY 2016. </t>
  </si>
  <si>
    <t>From 90 - 270 days.</t>
  </si>
  <si>
    <t>Renewals can be made through submission and approval of a project agreement amendment.</t>
  </si>
  <si>
    <t>{"types":{"moe":false,"formula":false,"matching":true},"formula":{"title":"","chapter":"","part":"","subPart":"","publicLaw":"","description":""},"matching":{"requirementFlag":"voluntary","percent":"0","description":"Cost sharing of 1:1 is encouraged."},"moe":{"description":""}}</t>
  </si>
  <si>
    <t>{"awarded":"lump","description":"Cooperative agreements will normally be awarded for 1 to 5 years, with funding awarded as a lump sum, or added incrementally as funds become available."}</t>
  </si>
  <si>
    <t>[{"code":"program","isSelected":false,"description":""},{"code":"cash","isSelected":false,"description":""},{"code":"progress","isSelected":true,"description":"Quarterly progress reports; draft and final report; draft and final technical summary; data must be made publicly available.  Progress reporting requirements are met through the quarterly progress report."},{"code":"expenditure","isSelected":true,"description":"Annual financial reports and a final report using the Federal Financial Report SF-425 are also required. "},{"code":"performanceMonitoring","isSelected":false,"description":""}]</t>
  </si>
  <si>
    <t>All records must be maintained for 3 years after submission of the final financial report.</t>
  </si>
  <si>
    <t>14-1917-0-1-302;</t>
  </si>
  <si>
    <t xml:space="preserve">(Cooperative Agreements) FY 17$700,000.00; FY 18 Estimate Not Available  FY 19 Estimate Not Available  - </t>
  </si>
  <si>
    <t>Range is $100,000 to $1,000,000; Average $500,000.</t>
  </si>
  <si>
    <t>{"list":[{"fiscalYear":2018,"description":"No Current Data Available."},{"fiscalYear":2017,"description":"Field surveys for marine mammals No Current Data Available."},{"fiscalYear":2019,"description":"No Current Data Available."}],"isApplicable":true}</t>
  </si>
  <si>
    <t>Information about plan requirements can be found in 30 CFR Part 585.</t>
  </si>
  <si>
    <t>Mary Boatman381 Elden Street, HM 3115, Herndon, VA 20170 Email:&lt; a href='mailto:mary.boatman@boem.gov'&gt;mary.boatman@boem.gov&lt;/a&gt;Phone: (703) 787-1662;</t>
  </si>
  <si>
    <t>http://www.boem.gov/</t>
  </si>
  <si>
    <t xml:space="preserve">15.423 Bureau of Ocean Energy Management (BOEM) Environmental Studies (ES); 15.424 Marine Minerals Activities; </t>
  </si>
  <si>
    <t>Fiscal Year2018: No Current Data Available.Fiscal Year2017: No Current Data Available. No Current Data Available.Fiscal Year2019: No Current Data Available.</t>
  </si>
  <si>
    <t>Panels of BOEM, and non-BOEM scientist (government, public and private sector as appropriate), review and evaluate proposals.  Criteria for judging proposals may include mission relevance, technical merit, and the quality and appropriateness of the personnel, including past performance and publication record, project management, logistics plan, safety management, permits and interagency coordination, budget/matching funds,and where appropriate, minimization of impacts.</t>
  </si>
  <si>
    <t>Mar 28,2013</t>
  </si>
  <si>
    <t>https://beta.sam.gov/fal/23b2fb82c443420bbf6929a997dded0e/view</t>
  </si>
  <si>
    <t>Alaska Coastal Marine Institute</t>
  </si>
  <si>
    <t>(ALASKA CMI)</t>
  </si>
  <si>
    <t>{"list":[{"act":{"description":"43 U.S.C. 1345 (e); 43 U.S.C. 1346 Section 20."},"authorizationTypes":{"USC":false,"act":true,"statute":false,"publicLaw":false,"executiveOrder":false}}]}</t>
  </si>
  <si>
    <t>The Bureau of Ocean Energy Management (BOEM) provides major economic and energy benefits on a national and local level to the taxpayers, States and the American Indian community. The BOEM oversees the exploration and development of oil, natural gas and other minerals and renewable energy alternatives on the Nations outer continental shelf.  BOEM continues to look for better ways to serve the American people and to ensure that the Nation receives the best value for its resources now and into the future. The program not only supports decisions made within the Department of Interior, but also provides coastal States and local governments with the information necessary to ensure that all stages of offshore energy and mineral activities are conducted in a manner to protect both the human and natural environments.  Outer Continental Shelf Lands Act (OCSLA) Section 1346 mandates the conduct of environmental and socioeconomic studies needed for the assessment and management of environmental impacts on the human, marine, and coastal environments which may be affected by oil and gas or other mineral development. OCSLA Section 1345 authorizes the use of cooperative agreements with affected States to meet the requirements of OCSLA, including sharing of information, joint utilization of available expertise, formation of joint monitoring arrangements to carry out applicable Federal and State laws, regulations, and stipulations relevant to outer continental shelf operations both onshore and offshore. The purpose of the Alaska Coastal Marine Institute is to use highly qualified scientific expertise at local levels to collect and disseminate environmental information needed for OCS oil and gas and marine minerals decisions; address local and regional OCS-related environmental and resource issues of mutual interest; and strengthen the BOEM-State partnership in addressing OCS oil and gas and marine minerals information needs.</t>
  </si>
  <si>
    <t>University of Alaska may make application for support by a named principal investigator.  Non-UA scientists may participate in collaboration with a UA principal investigator.</t>
  </si>
  <si>
    <t>Research scientists, Federal, State and local decision-makers, Native American Organizations, and the general public will ultimately benefit from the program.</t>
  </si>
  <si>
    <t>{"description":"Evidence of the applicant’s qualifications for performance of the proposed research including past professional publications, resumes, and lists of past projects must be provided.","isApplicable":true}</t>
  </si>
  <si>
    <t>{"environmentalImpact":{"reports":[{"isSelected":false,"reportCode":"statement"},{"isSelected":false,"reportCode":"assessment"},{"isSelected":false,"reportCode":"ExecutiveOrder12372"},{"isSelected":true,"reportCode":"otherRequired"}]},"description":"Limited discussions regarding funding availability and program interest are permitted. Environmental Impact Statements are not required for these projects."}</t>
  </si>
  <si>
    <t>{"description":"Letters of intent responding to particular information needs/areas will be requested.  From these, selected full proposals will be invited for mission-relevant research likely to provide needed information for OCS oil and gas resource management decisions.  Proposals must include a full statement of work, estimated budget, and resumes.  The standard SF-424 application forms required by 2 CFR Part 215.12, and the Department of the Interior Code of Federal Regulations at 43 CFR Part 12, Subpart F, or its revisions, must be used."}</t>
  </si>
  <si>
    <t>Awards are made on the basis of a competitive peer review of proposals by a panel consisting of government research managers and external reviewers, as appropriate. Criteria for judging proposals include mission relevance, technical merit, and the quality and appropriateness of the personnel including past performance and publication record, project management, logistics plan, safety management, permits and interagency coordination, outreach, budget/matching funds, and where appropriate, minimization of impacts. Notification of an award is issued. It is anticipated that 6 applications will be received and 6 awards will be granted in FY 2016, with a similar number anticipated for FY 2017.</t>
  </si>
  <si>
    <t>From 150 to 360 days.</t>
  </si>
  <si>
    <t>{"types":{"moe":false,"formula":false,"matching":true},"formula":{"title":"","chapter":"","part":"","subPart":"","publicLaw":"","description":""},"matching":{"requirementFlag":"voluntary","percent":"0","description":"Recipients share costs on a one-dollar-for-one-dollar contribution across the program. In any fiscal year, the collective CMI match commitment must equal or exceed BOEM contributions. On rare occasions exceptions may be considered."},"moe":{"description":""}}</t>
  </si>
  <si>
    <t>{"awarded":"other","description":"Cooperative agreements will normally be awarded for 1 to 5 years, with funding awarded incrementally as funds become available, with approximately 15% to be provided in the final year of performance. ","awardedDescription":"Information not available."}</t>
  </si>
  <si>
    <t>[{"code":"program","isSelected":true,"description":"Quarterly progress reports and an annual report on the progress of the project funded under the cooperative agreement and presentations at a publicly held meeting as directed by BOEM are required. A draft final, proof copy, and final report; draft and final technical summary; articles based on the research published in journals, and presentation slides are required for each award. Dissemination of the research results conducted under the CMI at professional society meetings and symposia is encouraged. "},{"code":"cash","isSelected":false,"description":""},{"code":"progress","isSelected":false,"description":""},{"code":"expenditure","isSelected":true,"description":"Annual and final Federal Financial Reports using OMB Standard Form SF-425 are required."},{"code":"performanceMonitoring","isSelected":false,"description":""}]</t>
  </si>
  <si>
    <t xml:space="preserve">(Cooperative Agreements) FY 17$684,800.00; FY 18 Estimate Not Available  FY 19 Estimate Not Available  FY 16$1,059,000.00; - </t>
  </si>
  <si>
    <t>Range is $12,000 to $360,000; Average $170,000.</t>
  </si>
  <si>
    <t>{"list":[{"fiscalYear":2017,"description":"No Current Data Available. "},{"fiscalYear":2018,"description":"No Current Data Available."},{"fiscalYear":2016,"description":"No Current Data Available. The Alaska CMI has 60 completed /ongoing funded studies since its inception in 1993 totalling approximately $20.5 million.\r\nAll CMI funded projects require a one-to-one cost share with non- federal partners. Cost sharing ensures stakeholders are participating in the CMI research program. The following list of  cost share partners demonstrates the breadth of support for CMI-funded programs: Alaska Department of Fish and Game; Alaska SeaLife Center; Arctic Supercomputing Center, UAF; Center for Global Change, UAF; Department of Civil and Environmental Engineering Geophysical Institute, UAF ;Institute of Northern Engineering, UAF; International Arctic Research Center, UAF; JAMSTEC ; Naval Research Laboratory; North Slope Borough; Oregon State University; Pacific Gyre; PenAir; School of Fisheries and Ocean Sciences, UAF; Shell Alaska; and Teck Alaska.\r\nIn addition to the completion of Annual Reports, peer review journal articles and reports have been completed. During the last two years, there have been student awards issued independently. Both the students and professors who receive CMI funding present their findings on an annual basis. Over the last several years this has occurred in coordination with the Alaska Marine Science Symposium."}],"isApplicable":true}</t>
  </si>
  <si>
    <t>The Environmental Studies Program is described in 30 CFR Chapter II Subchapter B Subpart M Studies. Final Reports are available online in the BOEM Environmental Studies Program Information System (ESPIS) at: http://www.boem.gov/Environmental-Studies-EnvData/.</t>
  </si>
  <si>
    <t>{"flag":"appendix","description":"Heather Crowley, Telephone: 907-334-5281; Fax 907-334-5242; Email address: heather.crowley@boem.gov"}</t>
  </si>
  <si>
    <t>Rodney CluckDivision of Environmental Sciences, Bureau of Ocean Energy Management, 381 Elden Street, HM 3115, Herndon, VA 20170 Email:&lt; a href='mailto:rodney.cluck@boem.gov'&gt;rodney.cluck@boem.gov&lt;/a&gt;Phone: (703) 787-1087;</t>
  </si>
  <si>
    <t>http://www.boem.gov</t>
  </si>
  <si>
    <t xml:space="preserve">15.423 Bureau of Ocean Energy Management (BOEM) Environmental Studies (ES); 15.422 Louisiana State University (LSU) Coastal Marine Institute  (CMI); </t>
  </si>
  <si>
    <t xml:space="preserve">Fiscal Year2016: No Current Data Available. Measuring Wave Forces along Alaska’s Coastal Sea Ice.Fiscal Year2017:  Identifying Sources of Organic Matter to Benthic Organisms in the Beaufort and Chukchi Outer Continental Shelves. Fiscal Year2018: No Current Data Available. </t>
  </si>
  <si>
    <t>Panels of BOEM, and non-BOEM scientists (government, public and private sector as appropriate), review and evaluate proposals.  Criteria for judging proposals include mission relevance, technical merit, and the quality and appropriateness of the personnel including past performance and publication record, project management, logistics plan, safety management, permits and interagency coordination, budget/matching funds, and where appropriate, minimization of impacts.</t>
  </si>
  <si>
    <t>https://beta.sam.gov/fal/574fd056537c43889a24bf7a8a517116/view</t>
  </si>
  <si>
    <t>Louisiana State University (LSU) Coastal Marine Institute  (CMI)</t>
  </si>
  <si>
    <t>(LSU CMI)</t>
  </si>
  <si>
    <t>The Bureau of Ocean Energy Management (BOEM) provides major economic and energy benefits on a national and local level to the taxpayers, States and the American Indian community. The BOEM oversees the exploration and development of oil, natural gas and other minerals and renewable energy alternatives on the Nations outer continental shelf.  BOEM continues to look for better ways to serve the American people and to ensure that the Nation receives the best value for its resources now and into the future. The program not only supports decisions made within the Department of Interior, but also provides coastal States and local governments with the information necessary to ensure that all stages of offshore energy and mineral activities are conducted in a manner to protect both the human and natural environments.  Outer Continental Shelf Lands Act Section 1346 mandates the conduct of environmental and socioeconomic studies needed for the assessment and management of environmental impacts on the human, marine, and coastal environments which may be affected by oil and gas or other mineral development. OCSLA Section 1345 authorizes the use of cooperative agreements with affected States to meet the requirements of OCSLA, including sharing of information, joint utilization of available expertise, formation of joint monitoring arrangements to carry out applicable Federal and State laws, regulations, and stipulations relevant to outer continental shelf operations both onshore and offshore. The purpose of the Louisiana State University Coastal Marine Institute (CMI) is to use highly qualified scientific expertise at local levels to collect and disseminate environmental information needed for OCS oil and gas and marine minerals decisions; address local and regional OCS-related environmental and resource issues of mutual interest; and strengthen the BOEM-State partnership in addressing OCS oil and gas and marine minerals information needs.</t>
  </si>
  <si>
    <t>To apply for a research award, the recipient is asked to provide the name of the Principal Investigator. If an applicant other than LSU wants to apply, they must do so in collaboration with an LSU research scientist.</t>
  </si>
  <si>
    <t>{"description":"Evidence of the applicants qualifications for performance of the proposed research including past professional publications, resumes, and lists of past projects must be provided.","isApplicable":true}</t>
  </si>
  <si>
    <t>{"environmentalImpact":{"reports":[{"isSelected":false,"reportCode":"statement"},{"isSelected":false,"reportCode":"assessment"},{"isSelected":false,"reportCode":"ExecutiveOrder12372"},{"isSelected":true,"reportCode":"otherRequired"}]},"description":"Limited discussions regarding funding availability and program interest are permitted. "}</t>
  </si>
  <si>
    <t>{"description":"Letters of intent responding to particular information needs/areas will be requested.  From these, selected full proposals will be invited.  Applicants shall post their applications on Grants.gov.   The standard SF-424 application forms required by 2 CFR Part 215.12, and the Department of the Interior Code of Federal Regulations at 43 CFR Part 12, Subpart F, or its revisions, must be used.  "}</t>
  </si>
  <si>
    <t>Awards are made on the basis of a competitive peer review of proposals by a panel consisting of government research managers and external reviewers, as appropriate. Criteria for judging proposals include mission relevance, technical merit, and the quality and appropriateness of the personnel including past performance and publication record, project management, logistics plan, safety management, permits and interagency coordination, budget/matching funds, and where appropriate, minimization of impacts. Notification of an award is issued. It is anticipated that twenty-four applications will be received and four awards will be granted in FY 2016.</t>
  </si>
  <si>
    <t>From 180 to 270 days.</t>
  </si>
  <si>
    <t>{"types":{"moe":false,"formula":false,"matching":true},"formula":{"title":"","chapter":"","part":"","subPart":"","publicLaw":"","description":""},"matching":{"requirementFlag":"voluntary","percent":"0","description":"Recipients share costs on a dollar-for-dollar contribution across the program. In any fiscal year, the collective LSU CMI match commitment must equal or exceed BOEM contributions."},"moe":{"description":""}}</t>
  </si>
  <si>
    <t>{"awarded":"other","description":"Cooperative agreements will normally be awarded for 1 to 5 years, with funding awarded as a lump sum, or added as funds become available.","awardedDescription":"Information not available."}</t>
  </si>
  <si>
    <t>[{"code":"program","isSelected":true,"description":"Quarterly progress reports and an annual report on the progress of the project funded under the cooperative agreement and presentations at a publicly held meeting as directed by BOEM are required.. A draft final, proof copy, and final report; draft and final technical summary; articles based on the research published in journals, and presentation slides are required for each award. Dissemination of the research results conducted under the CMI at professional society meetings and symposia is encouraged. "},{"code":"cash","isSelected":false,"description":""},{"code":"progress","isSelected":false,"description":""},{"code":"expenditure","isSelected":true,"description":"Annual and financial reports using the Federal Financial Report SF-425 are required."},{"code":"performanceMonitoring","isSelected":true,"description":"Applicable."}]</t>
  </si>
  <si>
    <t xml:space="preserve">(Cooperative Agreements) FY 17$570,000.00; FY 18 Estimate Not Available  FY 19 Estimate Not Available  FY 16$913,809.00; - </t>
  </si>
  <si>
    <t>Range is $100,000 to $450,000; Average $250,000.</t>
  </si>
  <si>
    <t>{"list":[{"fiscalYear":2018,"description":"No current data available"},{"fiscalYear":2016,"description":"No current data available. No current data available"},{"fiscalYear":2017,"description":"No current data available."}],"isApplicable":true}</t>
  </si>
  <si>
    <t>The Environmental Studies Program is described in 30 CFR Chapter II Subchapter B Subpart M Studies. Final reports are available online in the BOEM Environmental Studies Program Information System (ESPIS) at: http://www.boem.gov/Environmental-Studies-EnvData/.</t>
  </si>
  <si>
    <t>{"flag":"appendix","description":"Melanie Damour, Telephone: 504-736-2783; Fax: 504-736-2901; E-mail: Melanie.Damour@BOEM.gov."}</t>
  </si>
  <si>
    <t>Rodney CluckDivision of Environmental Sciences, Bureau of Ocean Energy Management, 45600 Woodland Road, Sterling, VA 20166 Email:&lt; a href='mailto:rodney.cluck@boem.gov'&gt;rodney.cluck@boem.gov&lt;/a&gt;Phone: (703) 787-1087;</t>
  </si>
  <si>
    <t xml:space="preserve">15.421 Alaska Coastal Marine Institute; 15.423 Bureau of Ocean Energy Management (BOEM) Environmental Studies (ES); </t>
  </si>
  <si>
    <t>Fiscal Year2016: No Current Data Available. Mass Wasting Processes and Products of the Mississippi Delta Front: Data Synthesis and Observation.Fiscal Year2017: Economic and Geomorphic Comparison of OCS Sand vs. Nearshore Sand for Coastal Restoration Projects.Fiscal Year2018: No Current Data Available.Fiscal Year2019: No Current Data Available.</t>
  </si>
  <si>
    <t>https://beta.sam.gov/fal/3155b4c5e48f4a72a5120681b9a5827c/view</t>
  </si>
  <si>
    <t>Bureau of Ocean Energy Management (BOEM) Environmental Studies (ES)</t>
  </si>
  <si>
    <t>(ESP)</t>
  </si>
  <si>
    <t>The Bureau of Ocean Energy Management (BOEM) provides major economic and energy benefits on a national and local level to the taxpayers, states and the American Indian community. The BOEM oversees the exploration and development of oil, natural gas and other minerals and renewable energy alternatives on the nations outer continental shelf. BOEM continues to look for better ways to serve the American people and to ensure that the Nation receives the best value for its resources now and into the future. The program not only supports decisions made within the Department of Interior, but also provides coastal States and local governments with the information necessary to ensure that all stages of offshore energy and mineral activities are conducted in a manner to protect both the human and natural environments. The Outer Continental Shelf Lands Act (OCSLA) Section 1346 mandates the conduct of environmental and socioeconomic studies needed for the assessment and management of environmental impacts on the human, marine, and coastal environments which may be affected by oil and gas or other mineral development. OCSLA Section 1345 authorizes the use of cooperative agreements with affected States to meet the requirements of OCSLA, including sharing of information, joint utilization of available expertise, formation of joint monitoring arrangements to carry out applicable Federal and State laws, regulations, and stipulations relevant to outer continental shelf operations both onshore and offshore. The purpose of the Environmental Studies Program is to obtain the information needed for the assessment and the management of environmental impacts; to predict impacts on marine biota; and to monitor the human, marine, and coastal environments to provide time series and data trend information.</t>
  </si>
  <si>
    <t>State agencies, public universities, and non-profits in affected states may apply. More than one institution may collaborate in the preparation of an application for assistance.  Scientists from other institutions may participate in collaboration with a principal investigator from a State agency or public university.</t>
  </si>
  <si>
    <t>{"description":"Evidence of the applicant's qualifications for performance of the proposed research including past professional publications, resumes, and lists of past projects must be provided. ","isApplicable":true}</t>
  </si>
  <si>
    <t>{"environmentalImpact":{"reports":[{"isSelected":false,"reportCode":"statement"},{"isSelected":false,"reportCode":"assessment"},{"isSelected":true,"reportCode":"ExecutiveOrder12372"},{"isSelected":true,"reportCode":"otherRequired"}]},"description":"Limited discussions regarding funding availability and program interest may be permitted.  Applicants should consult the office or official designated as the single point of contact in their State to find out if the State has selected this program for review and for information on the process the State requires when applying for Federal assistance."}</t>
  </si>
  <si>
    <t>{"description":"2 CFR 200, Uniform Administrative Requirements, Cost Principles, and Audit Requirements for Federal Awards applies to this program. Proposals must include a full statement of work, estimated budget, and resumes.  Applicants shall post their applications on www.grants.gov. The standard SF-424 application forms required by OMB Circular A-102, 2 CFR Part 215.12, and the Department of the Interior Code of Federal Regulations at 43 CFR Part 12, Subparts C and F, or its revisions, must be used."}</t>
  </si>
  <si>
    <t>Awards are made on the basis of a competitive peer review of proposals by a panel consisting of government research managers and external reviewers, as appropriate. Criteria for judging proposals include mission relevance, technical merit, and the quality and appropriateness of the personnel, project management, logistics plan, safety management, permits and interagency coordination, budget/matching funds, and where appropriate, minimization of impacts. Notification of an award is issued. It is anticipated that ten applications will be received and ten new cooperative agreement awards will be granted in FY 2016.</t>
  </si>
  <si>
    <t>{"types":{"moe":false,"formula":false,"matching":true},"matching":{"requirementFlag":"voluntary","percent":"0","description":"No statutory requirements. Cost sharing of 1:1 is encouraged."}}</t>
  </si>
  <si>
    <t>[{"code":"program","isSelected":true,"description":"Quarterly progress reports; a presentation at periodic BOEM Information Transfer Meetings; a draft final, proof copy, and final report; draft and final technical summary; articles based on the research published in journals, and presentation slides are required. Dissemination of the research results at professional society meetings and symposia is encouraged. "},{"code":"cash","isSelected":false},{"code":"progress","isSelected":false},{"code":"expenditure","isSelected":true,"description":"Annual and final financial reports using the Federal Financial Report SF-425 are also required."},{"code":"performanceMonitoring","isSelected":false}]</t>
  </si>
  <si>
    <t xml:space="preserve">(Cooperative Agreements) FY 17$7,600,000.00; FY 18 Estimate Not Available  FY 19 Estimate Not Available  FY 16$4,952,461.00; - </t>
  </si>
  <si>
    <t>Range is $150,000 to $1,200,000; Average $350,000.</t>
  </si>
  <si>
    <t>{"list":[{"fiscalYear":2016,"description":"No Current Data Available.  Distribution and Relative Abundance of Marine Mammals in the Chukchi Sea and the Fall Migration of Bowhead Whales in the Beaufort Sea."},{"fiscalYear":2017,"description":"No Current Data Available. "},{"fiscalYear":2018,"description":"No Current Data Available."},{"fiscalYear":2019,"description":"No Current Data Available."}],"isApplicable":true}</t>
  </si>
  <si>
    <t>The Environmental Studies Program is described in 30 CFR Chapter II Subchapter B Subpart M-Studies. Final reports are available online in the BOEM Environmental Studies Information System at: http://www.boem.gov/Environmental-Studies-EnvData/</t>
  </si>
  <si>
    <t>Rodney CluckBureau of Ocean Energy Management, 45600 Woodland Road, Sterling, VA 20166 Email:&lt; a href='mailto:rodney.cluck@boem.gov'&gt;rodney.cluck@boem.gov&lt;/a&gt;Phone: (703) 787-1087;</t>
  </si>
  <si>
    <t xml:space="preserve">15.421 Alaska Coastal Marine Institute; 15.422 Louisiana State University (LSU) Coastal Marine Institute  (CMI); </t>
  </si>
  <si>
    <t>Fiscal Year2016: No Current Data Available. Assessing Temporal and Spatial Variability in Community and Parish-Level Responses to Oil Spills and Other Events in Coastal Louisiana, $219,559.Fiscal Year2017: No Current Data Available.Fiscal Year2018: No Current Data Available.Fiscal Year2019: No Current Data Available.</t>
  </si>
  <si>
    <t>Panels of BOEM, and non-BOEM scientists (government, public and private sector as appropriate), review and evaluate proposals.  Criteria for judging proposals include mission relevance, technical merit, and the quality and appropriateness of the personnel, including past performance and publication record, project management, logistics plan, safety management, permits and interagency coordination, budget/matching funds, and where appropriate, minimization of impacts.</t>
  </si>
  <si>
    <t>https://beta.sam.gov/fal/ffce1ffc4a334e5884d803cd066c5b6e/view</t>
  </si>
  <si>
    <t>Marine Minerals Activities</t>
  </si>
  <si>
    <t>(Marine Minerals Activities)</t>
  </si>
  <si>
    <t>{"list":[{"act":{"description":"Outer Continental Shelf (OCS) Lands Act, 43 U.S.C. 1331."},"authorizationTypes":{"USC":false,"act":true,"statute":false,"publicLaw":false,"executiveOrder":false}}]}</t>
  </si>
  <si>
    <t>To evaluate OCS sand deposits for coastal restoration and beach nourishment needs, and to foster good working relationships regarding OCS mineral issues with coastal States due to effects from hurricanes and coastal erosion.  This can be accomplished through a variety of activities such as conducting state needs assessments, geophysical and geological surveys of specific areas on the OCS, analysis of existing or new geophysical and geological data to delineate new borrow areas, offshore bathymetry research, seismic data analysis and interpretation, application of marine resistivity or other geophysical techniques for sand resource identification, and cultural resources identification.</t>
  </si>
  <si>
    <t>Proposals are received from coastal States in need of coastal restoration.</t>
  </si>
  <si>
    <t>State agencies and organizations participating in the project, as well as the general public.</t>
  </si>
  <si>
    <t>{"description":"States submit proposals to BOEM, which furnish evidence of the applicant's qualifications for performance of the proposed research.","isApplicable":true}</t>
  </si>
  <si>
    <t>{"environmentalImpact":{"reports":[{"isSelected":false,"reportCode":"statement"},{"isSelected":false,"reportCode":"assessment"},{"isSelected":true,"reportCode":"ExecutiveOrder12372"},{"isSelected":true,"reportCode":"otherRequired"}]},"description":"A Notice of Funding Availability was posted on Grants.gov notifying applicants that BOEM was accepting proposals for the FY 2014 funding opportunities. Qualified applicants were given an opportunity to define their requirements and needs through the submittal of a proposal. After review, BOEM reviewed the applications and chose award recipients. Applicants should consult the office of official designated as the single point of contact in their State to find out if the State has selected this program for review and for information on the process the State requires when applying for Federal assistance. For FY2016, the current cooperative agreements will be modified to continue new work that BOEM will specify."}</t>
  </si>
  <si>
    <t>{"description":"This program is subject to the Department of the Interior regulations at 43 CFR Part 12, or any subsequent revisions. The standard SF-424 application forms must be used for this program.  Applicants will be asked to submit their proposals electronically through Grants.gov."}</t>
  </si>
  <si>
    <t>BOEM and potentially representatives from other Federal agencies will review and discuss the States' proposals and make the final decision on the funding for a project.  A notification of a cooperative agreement award is issued so the project can begin.</t>
  </si>
  <si>
    <t>90 days.</t>
  </si>
  <si>
    <t xml:space="preserve">Projects that were approved and funded during the previous fiscal year may be submitted as renewals for subsequent years unless otherwise stated in the Notice of Funding Availability._x000D_
</t>
  </si>
  <si>
    <t>{"types":{"moe":false,"formula":false,"matching":true},"formula":{"title":"","chapter":"","part":"","subPart":"","publicLaw":"","description":""},"matching":{"requirementFlag":"voluntary","percent":"0","description":"The Leasing Division-Marine Minerals Program encourages a 1-to-1 match of each Federal dollar with a nonfederal dollar.\r\n"},"moe":{"description":""}}</t>
  </si>
  <si>
    <t>{"awarded":"other","description":"Cooperative agreements will normally be awarded in 12-month budget periods.","awardedDescription":"Information not available."}</t>
  </si>
  <si>
    <t>[{"code":"program","isSelected":true,"description":"Annual and final technical reports are required."},{"code":"cash","isSelected":false,"description":""},{"code":"progress","isSelected":true,"description":"Applicable."},{"code":"expenditure","isSelected":true,"description":"Annual and final financial reports using the OMB SF-425 form are required."},{"code":"performanceMonitoring","isSelected":true,"description":"Applicable."}]</t>
  </si>
  <si>
    <t>14-1917-0-0-306;</t>
  </si>
  <si>
    <t xml:space="preserve">(Cooperative Agreements) FY 17$500,000.00; FY 18 Estimate Not Available  FY 19 Estimate Not Available  - </t>
  </si>
  <si>
    <t>Range is $500,000 to $600,000.</t>
  </si>
  <si>
    <t>{"list":[{"fiscalYear":2017,"description":"No Current Data Available."},{"fiscalYear":2018,"description":"No Current Data Available."},{"fiscalYear":2019,"description":"No Current Data Available."}],"isApplicable":true}</t>
  </si>
  <si>
    <t>Regulations include the OCS Lands Act, Endangered Species Act, Magnuson-Stevens Fisheries Conservation Act, the National Environmental Policy Act (NEPA) of 1969, and the Coastal Zone Management Act.</t>
  </si>
  <si>
    <t>{"flag":"appendix","description":"BOEM New Orleans Office: GOM OCS Region, 1201 Elmwood Park Blvd., New Orleans, LA 70123-2394; BOEM Pacific Office: 770 Paseo Camarillo, 2nd Floor, Camarillo, CA 93010."}</t>
  </si>
  <si>
    <t>Keith Good381 Elden Street, MS-E3313, Herndon, VA 20170 Email:&lt; a href='mailto:keith.good@bsee.gov'&gt;keith.good@bsee.gov&lt;/a&gt;Phone: 7037871851;</t>
  </si>
  <si>
    <t>http://www.boem.gov/MarineMineralsProgram</t>
  </si>
  <si>
    <t xml:space="preserve">15.423 Bureau of Ocean Energy Management (BOEM) Environmental Studies (ES); </t>
  </si>
  <si>
    <t>Fiscal Year2017: No Current Data Available. Fiscal Year2018: No Current Data Available.Fiscal Year2019: No Current Data Available.</t>
  </si>
  <si>
    <t>The most important criteria are the relevance to State and Federal needs, technical ability of the State agency, and cost of the project.</t>
  </si>
  <si>
    <t>https://beta.sam.gov/fal/7a654baf9fce4cd195356b015548f153/view</t>
  </si>
  <si>
    <t>Federal Oil and Gas Royalty Management State and Tribal Coordination</t>
  </si>
  <si>
    <t>(FOGRMA)</t>
  </si>
  <si>
    <t>{"list":[{"act":{"description":"Federal Oil and Gas Royalty Management Act of 1982, Public Law 97-451, as amended."},"authorizationTypes":{"USC":false,"act":true,"statute":false,"publicLaw":false,"executiveOrder":false}}]}</t>
  </si>
  <si>
    <t>To ensure that all oil, gas, and solid minerals originated on the public lands and on the Outer Continental Shelf are properly accounted for under the direction of the Secretary of the Interior, and for other purposes.</t>
  </si>
  <si>
    <t>State and Tribal Governments as specified in Title II of the Federal Oil and Gas Royalty Management Act of 1982, as amended.</t>
  </si>
  <si>
    <t>States and Federally recognized Tribal Governments that receive funds collected as a result of the compliance activities on Federal and Indian mineral leases.</t>
  </si>
  <si>
    <t>{"description":"Must follow 30 CFR Parts 1200 to1699 to end Mineral Resources, Government Accountability Offices (GAO) Generally Accepted Government Audit Standards (Yellowbook), and Office of Natural Resources Revenue Audit and Compliance Procedures. . 43 CFR 12 and the Cost Principles, , as of December 26, 2014 the 2 CFR 200 will supersede the 43 CFR 12 applies to this program.  ","isApplicable":true}</t>
  </si>
  <si>
    <t>{"environmentalImpact":{"reports":[{"isSelected":false,"reportCode":"statement"},{"isSelected":false,"reportCode":"assessment"},{"isSelected":true,"reportCode":"ExecutiveOrder12372"},{"isSelected":true,"reportCode":"otherRequired"}]},"description":"An applicant should consult the office or official designated as the single point-of-contact in his or her State for more information on the process the State requires in applying for assistance, if the State has selected the program for review.\r\n"}</t>
  </si>
  <si>
    <t>Projects are reviewed at the Office of Natural Resources Revenue (ONRR) State and Tribal Support (STS). Program level and funding recommendations are made through each State and Tribe's annual work plan and budget.  Final budget approvals rest with the ONRR Director's Washington Office.</t>
  </si>
  <si>
    <t>{"flag":"yes","description":"For recipients on the Federal fiscal year cycle, applications are due on April1st of each year. For recipients operating on an alternative fiscal year cycle, such as the State fiscal year cycle, applications are due on April 1, as well. ","list":[{"start":"2017-04-01"}]}</t>
  </si>
  <si>
    <t>New projects are approved through the project review and budget cycle that normally requires 180 days to receive funding.</t>
  </si>
  <si>
    <t>{"awarded":"other","description":"Per 30 CFR 1227.110, agreements are effective for three years with an option to renew for an additional three years; however, projects are funded on a year to year basis, and funds are expended during a particular fiscal year.  Reimbursements are drawn down either monthly or quarterly throughout the fiscal year.  ","awardedDescription":"Funding is drawn down either monthly or quarterly throughout the fiscal year"}</t>
  </si>
  <si>
    <t>[{"code":"program","isSelected":false},{"code":"cash","isSelected":false},{"code":"progress","isSelected":true,"description":"Progress reports are required quarterly."},{"code":"expenditure","isSelected":true,"description":"Federal Financial Reports (SF 425) are required at the end of the yearly performance period."},{"code":"performanceMonitoring","isSelected":true,"description":"Performance reports are required quarterly. "}]</t>
  </si>
  <si>
    <t>Records relating to work performed and costs are kept by ONRR. There is no fixed records schedule. Records for grants awarded to State and Local Governments will be maintained in accordance with the provisions of 43 CFR Part 12, Subpart C, "Uniform Administrative Requirements for Grants and Cooperative Agreements to State and Local Governments.".  As of December 26, 2014, omni circular 2 CFR Part 200 will supersede 43 CFR Part 12.</t>
  </si>
  <si>
    <t>15-1917-0-1-302;</t>
  </si>
  <si>
    <t>(Project Grants) FY 19 est $13,548,000.00; FY 17$13,548,000.00; FY 18 est $13,548,000.00;</t>
  </si>
  <si>
    <t xml:space="preserve">Awards range from $230,000 to $3.0 million.  Average is $892,000. </t>
  </si>
  <si>
    <t>{"flag":"appendix","description":"Mr. Bruce Rumburg, P.O. Box 25165, Mail Stop 64110C, Denver, CO 80225-0165. Telephone: (303) 231-3457, Fax: (303) 445-9897, Email: bruce.rumburg@onrr.gov."}</t>
  </si>
  <si>
    <t>Director Office of Natural Resources Revenue, 1849 C Street, N.W., Mail Stop 4211, Washington, DC 20240 Phone: (202) 513-0600;</t>
  </si>
  <si>
    <t xml:space="preserve">http://www.onrr.gov </t>
  </si>
  <si>
    <t xml:space="preserve">Fiscal Year2018: Same as above_x000D_
Fiscal Year2019: Same as aboveFiscal Year2017: States (Alaska, California, Colorado, Montana, New Mexico, North Dakota, Oklahoma, Utah, Wyoming) and Tribes (Blackfeet, Navajo Nation, Shoshone &amp; Arapaho, Southern Ute, Ute, Ute Mountain Ute) States (Alaska, California, Colorado, Montana, New Mexico, North Dakota, Oklahoma, Utah, Wyoming) and Tribes (Blackfeet, Navajo Nation, Shoshone &amp; Arapaho, Southern Ute, Ute, Ute Mountain Ute).  </t>
  </si>
  <si>
    <t>https://beta.sam.gov/fal/cbe69cc5c700e7f9ce135607ae1997e8/view</t>
  </si>
  <si>
    <t>Marine Gas Hydrate Research Activities</t>
  </si>
  <si>
    <t>{"list":[{"act":{"description":"Outer Continental Shelf (OCS) Lands Act, 43 U.S.C. 1331, Gas Hydrates Research Act and the Marine Minerals Research Act.\r\n"},"authorizationTypes":{"USC":false,"act":true,"statute":false,"publicLaw":false,"executiveOrder":false}}]}</t>
  </si>
  <si>
    <t>To characterize and monitor gas hydrate deposits and environmental conditions on OCS Block Mississippi Canyon 118 (MC-118) in the Gulf of Mexico.</t>
  </si>
  <si>
    <t>Proposals are received from the CMRET (and qualified subcontractors through CMRET) for research and scientific sensory equipment for the monitoring station.  Applicants must have expertise in marine gas hydrates.</t>
  </si>
  <si>
    <t>Organizations participating in the project, as well as the general public.</t>
  </si>
  <si>
    <t>{"description":"Technical Proposals are submitted to the BOEM which furnish evidence of the applicant's qualifications for performance of the proposed research.","isApplicable":true}</t>
  </si>
  <si>
    <t>{"environmentalImpact":{"reports":[{"isSelected":false,"reportCode":"statement"},{"isSelected":false,"reportCode":"assessment"},{"isSelected":false,"reportCode":"ExecutiveOrder12372"},{"isSelected":true,"reportCode":"otherRequired"}]},"description":"Applicants attended workshops and general meetings of the Gulf of Mexico Gas Hydrates Research Consortium held by the CMRET at the University of Mississippi.  Research requirements are developed at these meetings for the upcoming year."}</t>
  </si>
  <si>
    <t>{"description":"Proposals must include a full statement of work, estimated budget, and resumes.  Applicants shall post their applications on www.grants.gov. "}</t>
  </si>
  <si>
    <t>An internal BOEM review of the proposals is conducted including convening a panel to discuss the proposals and making the final decision on the funding for the project. A notification of a cooperative agreement award is issued so the project can begin.</t>
  </si>
  <si>
    <t>[{"code":"program","isSelected":true,"description":"Annual and final technical reports are required."},{"code":"cash","isSelected":false,"description":""},{"code":"progress","isSelected":false,"description":""},{"code":"expenditure","isSelected":true,"description":"Annual and final financial reports using the OMB SF-425 form are required."},{"code":"performanceMonitoring","isSelected":false,"description":""}]</t>
  </si>
  <si>
    <t xml:space="preserve">(Cooperative Agreements) FY 17$95,000.00; FY 18 est $0.00; FY 19 Estimate Not Available  FY 16$0.00; - </t>
  </si>
  <si>
    <t>$0 to $100,000</t>
  </si>
  <si>
    <t>{"list":[{"fiscalYear":2016,"description":"No funding.  The last financial award was made in FY 10, for the purpose of continuing technological development and establishment of a monitoring station/sea-floor observatory to monitor and investigate the hydrocarbon system within the hydrate stability zone of the Northern Gulf of Mexico.  "},{"fiscalYear":2017,"description":"No information available"},{"fiscalYear":2018,"description":"No Information available"},{"fiscalYear":2019,"description":"No information available."}],"isApplicable":true}</t>
  </si>
  <si>
    <t>Regulations include the OCS Lands Act, Gas Hydrates Research Act, and the Marine Minerals Research Act (1996).</t>
  </si>
  <si>
    <t>{"flag":"appendix","description":"BOEM New Orleans Office, GOM OCS Region, 1201 Elmwood Park Blvd., New Orleans, LA 70123-2394."}</t>
  </si>
  <si>
    <t>Matthew FryeBOEM Resource Evaluation Division, 381 Elden Street, MS-4070, Herndon, VA 20170-4817 Email:&lt; a href='mailto:matthew.frye@boem.gov'&gt;matthew.frye@boem.gov&lt;/a&gt;Phone: (703) 787-1514;</t>
  </si>
  <si>
    <t>Fiscal Year2016: No funding No Current Data Available.Fiscal Year2017: No Current Data Available.Fiscal Year2018: No Current Data Available.Fiscal Year2019: No Current Data Available.</t>
  </si>
  <si>
    <t>https://beta.sam.gov/fal/a7fd5317709545ff95d55c28a32a8f75/view</t>
  </si>
  <si>
    <t>State Select</t>
  </si>
  <si>
    <t>{"list":[{"act":{"description":"Public Lands, 43 U.S.C 852 (a)(4); Minerals, Lands and Mining, 30 U.S.C 191a."},"authorizationTypes":{"USC":false,"act":true,"statute":false,"publicLaw":false,"executiveOrder":false}}]}</t>
  </si>
  <si>
    <t xml:space="preserve">ONRR shares 90 percent of oil and gas royalties with the State to be paid monthly subject to late disbursement interest. </t>
  </si>
  <si>
    <t>Revenue from public land leasing will trigger automatic payment distribution computed in accordance with the law.</t>
  </si>
  <si>
    <t>ONRR distributes these funds to state governments for leased lands within the State and the State government has sole discretion in their use in accordance with the enabling legislation.</t>
  </si>
  <si>
    <t>{"description":"No application is necessary."}</t>
  </si>
  <si>
    <t xml:space="preserve">Automatic distribution is made as authorized by law.  </t>
  </si>
  <si>
    <t>{"awarded":"other","description":"Not applicable.","awardedDescription":"Monthly automatic payment distribution."}</t>
  </si>
  <si>
    <t>14-5003-0-0-000;</t>
  </si>
  <si>
    <t>(Direct Payments with Unrestricted Use) FY 17$263,000.00; FY 18 est $311,000.00; FY 19 est $344,000.00;</t>
  </si>
  <si>
    <t>{"flag":"appendix","description":"U.S. Department of the Interior, Office of Natural Resources Revenue, Financial Management, Denver Federal Center, MS 63210B, P.O. Box 25165, Denver, CO  80225-0165"}</t>
  </si>
  <si>
    <t>DirectorOffice of Natural Resources Revenue_x000D_
1849 C Street N.W., Mail Stop 4211_x000D_
, Washington, DC 20240 Phone: (202) 513-0600;</t>
  </si>
  <si>
    <t>http://www.ONRR.gov</t>
  </si>
  <si>
    <t>May 25,2011</t>
  </si>
  <si>
    <t>https://beta.sam.gov/fal/5d847c6287815f0ee5c599075f649dbf/view</t>
  </si>
  <si>
    <t>8(g) State Coastal Zone</t>
  </si>
  <si>
    <t>{"list":[{"act":{"description":"Minerals, Lands and Mining, Title 43, Part 256.47(g), 30 U.S.C 191a; Public Lands, 43 U.S.C 1337. "},"authorizationTypes":{"USC":false,"act":true,"statute":false,"publicLaw":false,"executiveOrder":false}}]}</t>
  </si>
  <si>
    <t xml:space="preserve">ONRR shares 27 percent of mineral leasing revenue derived from any lease issued after September 18, 1978, of any Federal tract which lies wholly or partially within 3 nautical miles of the Seaward boundary of any coastal state. Shared revenue is paid monthly. </t>
  </si>
  <si>
    <t>Revenue from qualified leasing will trigger automatic payment distribution computed in accordance with the law.</t>
  </si>
  <si>
    <t>Leased Outer Continental Shelf Lands must be located within the 8(g) zone of a coastal state.</t>
  </si>
  <si>
    <t>14-6707-0-0-000;</t>
  </si>
  <si>
    <t>(Direct Payments with Unrestricted Use) FY 17$10,322,000.00; FY 19 est $12,908,000.00; FY 18 est $12,717,000.00;</t>
  </si>
  <si>
    <t>DirectorU.S. Department of the Interior, Office of Natural Resources Revenue, 1849 C Street, NW, Mail Stop 4211, Washington, DC 20240 Phone: (202) 513-0600;</t>
  </si>
  <si>
    <t>https://beta.sam.gov/fal/3ad834b7e2136c8675afb2b48adffd19/view</t>
  </si>
  <si>
    <t>Alaska Settlement Agreement</t>
  </si>
  <si>
    <t>{"list":[{"act":{"description":"Public Lands; January 12, 1990 Settlement, 43 U.S.C 1635(l). "},"authorizationTypes":{"USC":false,"act":true,"statute":false,"publicLaw":false,"executiveOrder":false}}]}</t>
  </si>
  <si>
    <t>ONRR shares 100 percent with the State of Alaska to be paid monthly subject to late disbursement interest for contracts, leases, permits, rights-of-way, or easements under Section 6(h) of the Alaska Statehood Act.</t>
  </si>
  <si>
    <t>Revenue from effected leases will trigger automatic payment distribution computed in accordance with the law.</t>
  </si>
  <si>
    <t>Limited to Leases A-028056, A-028063, A-028135, A-028143, A-028103, A-028140, A-19230, A028055, and A-028047.</t>
  </si>
  <si>
    <t>(Direct Payments for Specified Use) FY 19 est $31,000.00; FY 18 est $28,000.00; FY 17$23,000.00;</t>
  </si>
  <si>
    <t>{"flag":"appendix","description":"U.S. Department of the Interior, Office of Natural Resources Revenue, Financial Management Division, Denver Federal Center, MS 63210B, P.O. Box 25165, Denver, CO  80225-0165"}</t>
  </si>
  <si>
    <t>DirectorOffice of Natural Resources Revenue, 1849 C Street, NW, Mail Stop 4211, Washington, DC 20240 Phone: (202) 513-0600;</t>
  </si>
  <si>
    <t>https://beta.sam.gov/fal/ecb17befdeaa4d4bdc6a397a2e5a2028/view</t>
  </si>
  <si>
    <t>California Refuge Account</t>
  </si>
  <si>
    <t>{"list":[{"act":{"description":"Public Lands; Settlement agreement dated March 25, 1997"},"USC":{"title":"43","section":"1337(g)(2), (3)"},"authorizationTypes":{"USC":true,"act":true,"statute":false,"publicLaw":false,"executiveOrder":false},"usc":{"title":"43","section":"1337(g)(2), (3)"}}]}</t>
  </si>
  <si>
    <t>ONRR shares 40.87 percent with the State of California.</t>
  </si>
  <si>
    <t xml:space="preserve">Revenue from effected land leasing will trigger automatic payment distribution computed in accordance with the Authorization. </t>
  </si>
  <si>
    <t>The State shares 38 percent of well production attributable to the portion of the well within 500 feet of the State/Federal boundary, 62 percent outside the 500 feet.  Consequently, the total State share of the revenue equals 40.87 percent.</t>
  </si>
  <si>
    <t>Automatic distribution is made as authorized by law.</t>
  </si>
  <si>
    <t>Distributions are made accordance with law.</t>
  </si>
  <si>
    <t>(Direct Payments for Specified Use) FY 17$1,000.00; FY 18 est $1,000.00; FY 19 est $1,000.00;</t>
  </si>
  <si>
    <t>{"flag":"appendix","description":"U.S. Department of the Interior, Office of Natural Resources Revenue, Financial Management, Denver Federal Center, MS 63210B, P.O. Box 25165, Denver, CO 80225-0165. "}</t>
  </si>
  <si>
    <t>https://beta.sam.gov/fal/3c246376dcb5b0a2362c9923f4d318e5/view</t>
  </si>
  <si>
    <t>Flood Control Act Lands</t>
  </si>
  <si>
    <t>{"list":[{"act":{"description":"Minerals, Lands and Mining, 30 U.S.C. 191(a), 355(b)"},"USC":{"title":"33","section":"701c-3, 191(a) "},"authorizationTypes":{"USC":true,"act":true,"statute":false,"publicLaw":false,"executiveOrder":false},"usc":{"title":"33","section":"701c-3, 191(a) "}}]}</t>
  </si>
  <si>
    <t>ONRR shares 75 percent of mineral leasing revenue with the State, paid monthly and is subject to late disbursement interest.</t>
  </si>
  <si>
    <t>Revenue from acquired Flood Control land leasing will trigger automatic payment distribution computed in accordance with the law.</t>
  </si>
  <si>
    <t>ONRR distributes these funds to state governments for leased lands within a state, and the State governments has sole discretion in their use in accordance with the enabling legislation.</t>
  </si>
  <si>
    <t>14-5248-0-0-000;</t>
  </si>
  <si>
    <t>(Direct Payments with Unrestricted Use) FY 17$12,512,000.00; FY 19 est $51,342,000.00; FY 18 est $47,625,000.00;</t>
  </si>
  <si>
    <t>{"flag":"appendix","description":"U.S. Department of the Interior, Office of Natural Resources Revenue, Financial Management Division, Denver Federal Center, MS 63210B, P.O. Box 25165, Denver, CO 80225-0165."}</t>
  </si>
  <si>
    <t>https://beta.sam.gov/fal/5718f4d9ea97a0bbcbc8eba6e28a71b6/view</t>
  </si>
  <si>
    <t>Geothermal Resources</t>
  </si>
  <si>
    <t>{"list":[{"act":{"description":"Minerals, Lands, and Mining"},"USC":{"title":"30","section":"191a, 1019"},"authorizationTypes":{"USC":true,"act":true,"statute":false,"publicLaw":false,"executiveOrder":false},"usc":{"title":"30","section":"191a, 1019"}}]}</t>
  </si>
  <si>
    <t>ONRR shares 50 percent of mineral leasing revenue with the State, and 25 percent with the county.</t>
  </si>
  <si>
    <t>Revenue from government owned land leasing will trigger automatic payment distribution computed in accordance with the law.</t>
  </si>
  <si>
    <t>ONRR distributes these funds to state and county governments for leased lands within the state or county and the state or county government has sole discretion in their use in accordance with the enabling legislation.</t>
  </si>
  <si>
    <t>14-5003-0-0-000;14-5574-0-0-000;</t>
  </si>
  <si>
    <t>(Direct Payments for Specified Use) FY 19 est $9,117,000.00; FY 18 est $11,810,000.00; FY 17$10,445,000.00;</t>
  </si>
  <si>
    <t>{"flag":"appendix","description":"U.S. Department of the Interior, Office of Natural Resources Revenue, Financial Management Division, Denver Federal Center, 85, MS 63210B, P.O. Box 25165, Denver, CO 80225-0165."}</t>
  </si>
  <si>
    <t>https://beta.sam.gov/fal/ec06d2fdd4a4f4ebb46efbeec97b881b/view</t>
  </si>
  <si>
    <t>GoMESA</t>
  </si>
  <si>
    <t>{"list":[{"act":{"description":"Public Law 109-432, 120 STAT 3000. Gulf of Mexico Energy Security Act of 2006, 30 CFR 1219.414"},"authorizationTypes":{"USC":false,"act":true,"statute":false,"publicLaw":false,"executiveOrder":false}}]}</t>
  </si>
  <si>
    <t xml:space="preserve">ONRR shares 37.5 percent of selected revenue with Gulf producing states and political subdivisions; payable annually during the year after receipt in accordance with 30 CFR Section 519.418. </t>
  </si>
  <si>
    <t>Revenue from selected leases will automatically trigger distribution to states and political subdivisions.</t>
  </si>
  <si>
    <t>Eligible states and political subdivisions with Louisiana, Texas, Alabama, and Mississippi.</t>
  </si>
  <si>
    <t>14-5535-0-0-000;</t>
  </si>
  <si>
    <t>(Direct Payments for Specified Use) FY 17$957,000.00; FY 19 est $268,014,000.00; FY 18 est $187,989,000.00;</t>
  </si>
  <si>
    <t>{"flag":"appendix","description":"U.S. Department of Interior, Office of Natural Resources Revenue, Financial Management Division, Denver Federal Center, MS 63210B, P.O. Box 25165, Denver, CO 80225-0165."}</t>
  </si>
  <si>
    <t>DirectorOffice of Natural Resources Revenue, 1849 C Street, NW. Mail Stop 4211, Washington, DC 20240 Phone: (202) 513-0600;</t>
  </si>
  <si>
    <t>https://beta.sam.gov/fal/ce8c4cf23308368351a3fcf3fe6ba780/view</t>
  </si>
  <si>
    <t>Late Disbursement Interest</t>
  </si>
  <si>
    <t>{"list":[{"act":{"description":"Minerals, Lands and Mining, Public Law 108-447, 30 U.S.C 1721 (b). 30 USC 355"},"authorizationTypes":{"USC":false,"act":true,"statute":false,"publicLaw":false,"executiveOrder":false}}]}</t>
  </si>
  <si>
    <t>ONRR pays late disbursement interest on subject payments made to States after the due date.</t>
  </si>
  <si>
    <t>Late disbursements will trigger automatic payment distribution computed in accordance with the Law.</t>
  </si>
  <si>
    <t>{"description":"No application is necessary.  "}</t>
  </si>
  <si>
    <t>The distributions are automatic and are computed based on receipts.</t>
  </si>
  <si>
    <t>(Direct Payments with Unrestricted Use) FY 18 est $100,000.00; FY 17$85,000.00; FY 19 est $111,000.00;</t>
  </si>
  <si>
    <t>{"flag":"appendix","description":"U.S. Department of the Interior, Office of Natural Resources Revenue, Financial Management, Denver Federal Center, MS 63210B, P.O. Box 25165, Denver, CO 80225-0165."}</t>
  </si>
  <si>
    <t>https://beta.sam.gov/fal/77b6e89638fdb33b8375352e22de6eda/view</t>
  </si>
  <si>
    <t>Minerals Leasing Act</t>
  </si>
  <si>
    <t>{"list":[{"act":{"description":"Minerals, Lands and Mining, 30 U.S.C 191, 191a, 355, Comp Gen B-220699, PL 111-88"},"authorizationTypes":{"USC":false,"act":true,"statute":false,"publicLaw":false,"executiveOrder":false}}]}</t>
  </si>
  <si>
    <t>As directed by the Minerals Leasing Act, the Office of Natural Resources Revenue (ONRR) shares 50 percent (90 percent for Alaska) of mineral leasing revenue with States.  Since 2008 payments were subjected to a two percent reduction, as required by Public Law 111-322.</t>
  </si>
  <si>
    <t>Revenue from public land leasing will trigger automatic payment distribution computed in accordance with the Law.</t>
  </si>
  <si>
    <t>State governments in which Federal leased lands and minerals are located.</t>
  </si>
  <si>
    <t>Automatic distribution is made as authorized by Law.</t>
  </si>
  <si>
    <t>{"awarded":"other","description":"No applicable.","awardedDescription":"Information not available."}</t>
  </si>
  <si>
    <t>(Direct Payments for Specified Use) FY 18 est $1,647,867,000.00; FY 17$1,395,081,000.00; FY 19 est $1,824,498,000.00;</t>
  </si>
  <si>
    <t>{"flag":"appendix","description":"Office of Natural Resources Revenue, 1849 C Street, NW, Mail Stop 4211, Washington, DC 20240"}</t>
  </si>
  <si>
    <t>DirectorU.S. Department of Interior, Office of Natural Resources Revenue, 1849 C Street, NW, Mail Stop 4211, Washington, DC 20240 Phone: (202) 513-0600;</t>
  </si>
  <si>
    <t>https://beta.sam.gov/fal/7f2d5149ca7583a8c8ff12c8d0633a4b/view</t>
  </si>
  <si>
    <t>National Forest Acquired Lands</t>
  </si>
  <si>
    <t>{"list":[{"act":{"description":"Minerals, Lands and Mining, 30 U.S.C 191(a), 355(b); Conservation, 16 U.S.C 499-500."},"authorizationTypes":{"USC":false,"act":true,"statute":false,"publicLaw":false,"executiveOrder":false}}]}</t>
  </si>
  <si>
    <t>ONRR shares 25 percent of minerals leasing revenue with the State in which such National Forest is situated.  Revenue is paid monthly and is subject to late disbursement interest.</t>
  </si>
  <si>
    <t>Revenue from acquired National Forest land leasing will trigger automatic payment distribution computed in accordance with the Law.</t>
  </si>
  <si>
    <t>ONRR distributes these funds to State governments for leased lands within the state and the State government had sole discretion in their use in accordance with the enabling legislation.</t>
  </si>
  <si>
    <t>Automatic distribution are computed based on receipts and made as authorized by Law.</t>
  </si>
  <si>
    <t>{"awarded":"other","description":"Not applicable.","awardedDescription":"Revenue is paid monthly and is subject to late disbursement interest."}</t>
  </si>
  <si>
    <t>14-5243-0-0-000;</t>
  </si>
  <si>
    <t>(Direct Payments for Specified Use) FY 18 est $8,471,000.00; FY 19 est $9,144,000.00; FY 17$6,165,000.00;</t>
  </si>
  <si>
    <t>{"flag":"appendix","description":"U.S. Department of the Interior, Office of Natural Resources Revenue, Financial Management, Denver Federal Center, Building 85, MS 63210B, P.O. Box 25165, Denver, CO 80225-0165"}</t>
  </si>
  <si>
    <t>https://beta.sam.gov/fal/27450dda08f1238f7efa3f23bc404f5e/view</t>
  </si>
  <si>
    <t>National Petroleum Reserve - Alaska</t>
  </si>
  <si>
    <t>{"list":[{"act":{"description":"Public Lands, 43 Stat. 3231.5(f); Public Health and Welfare, 42 U.S.C 6508."},"authorizationTypes":{"USC":false,"act":true,"statute":false,"publicLaw":false,"executiveOrder":false}}]}</t>
  </si>
  <si>
    <t xml:space="preserve">ONRR shares 50 percent of NPR-A oil and gas mineral leasing revenue with the State of Alaska. Royalties are to be paid monthly, and subject to late disbursement interest. Bonuses, rentals, and other non-royalty revenues are paid semi-annually. </t>
  </si>
  <si>
    <t>Lease lands must be located in the National Petroleum Reserve-Alaska.</t>
  </si>
  <si>
    <t>14-5045-0-0-000;</t>
  </si>
  <si>
    <t>(Direct Payments for Specified Use) FY 18 est $21,191,000.00; FY 19 est $23,548,000.00; FY 17$1,667,000.00;</t>
  </si>
  <si>
    <t>{"flag":"appendix","description":"U.S. Department of the Interior, Office of Natural Resources Revenue, Financial Management, Denver Federal Center, Building 85, MS 63210B, P.O. Box 25165, Denver, CO  80225-0165"}</t>
  </si>
  <si>
    <t>https://beta.sam.gov/fal/afb1abba2dc51c17a4380477c2878481/view</t>
  </si>
  <si>
    <t>South Half of the Red River</t>
  </si>
  <si>
    <t>{"list":[{"act":{"description":"Minerals, Lands and Mining, 65 Stat. 252, 30 U.S.C 191(a), 355(b)."},"authorizationTypes":{"USC":false,"act":true,"statute":false,"publicLaw":false,"executiveOrder":false}}]}</t>
  </si>
  <si>
    <t>ONRR shares 37.5 percent of mineral leasing revenue with the State of Oklahoma paid monthly and is subject to late disbursement interest.</t>
  </si>
  <si>
    <t>Revenue from public land leasing will trigger automatic payment distribution computed in the accordance with the Law.</t>
  </si>
  <si>
    <t>ONRR distributes these funds to the State of Oklahoma for leased lands located within the south half of the Red River.</t>
  </si>
  <si>
    <t>{"awarded":"other","description":"Not applicable.","awardedDescription":"Automatic distribution as authorized by Law."}</t>
  </si>
  <si>
    <t>14-5134-0-0-000;</t>
  </si>
  <si>
    <t>(Direct Payments for Specified Use) FY 17$9,000.00; FY 18 est $11,000.00; FY 19 est $12,000.00;</t>
  </si>
  <si>
    <t>https://beta.sam.gov/fal/6c58f00d45b67231a646011abf5bac18/view</t>
  </si>
  <si>
    <t>Safety and Environmental Enforcement Research and Data Collection for Offshore Energy and Mineral Activities</t>
  </si>
  <si>
    <t>Office of Offshore Regulatory Programs (OORP)</t>
  </si>
  <si>
    <t>Bureau of Safety and Environmental Enforcement, INTERIOR, DEPARTMENT OF THE</t>
  </si>
  <si>
    <t>The Bureau of Safety and Environmental Enforcement (BSEE) program provides major economic and energy benefits on a national and local level to the taxpayers and states.  The Agency oversees the exploration and development of oil, natural gas and other materials and renewable energy alternatives on the Nation's outer continental shelf.  BSEE continues to look for better ways to serve the American people and to ensure that the nation receives the best oversight and regulation of National resource development now and into the future.  The program not only supports decisions made within the Department of the Interior, but also provides coastal states and local governments with the information necessary to ensure that all stages of offshore energy and mineral activities are conducted in a manner to protect both the human and natural environments.  The Outer Continental Shelf Lands Act (OCSLA) Sections 1347 and 1348 respectively mandate the development and enforcement of regulations that protect safety, health and the environment.  OCSLA Section 1345 authorizes the use of cooperative agreements with affected States to meet the requirements of OCSLA, including sharing of information, joint utilization of available expertise, formation of joint monitoring arrangements to carry out applicable Federal and State laws, regulations, and stipulations revelant to outer continental shelf operations both onshore and offshore.  The purposes of the Office of Offshore Regulatory Program (OORP) is to obtain the information needed to improve the knowledge, practices, and technologies used to promote operational safety and pollution prevention for offshore oil and gas activities and alternate energy projects.</t>
  </si>
  <si>
    <t>Research scientists, Federal, State and local decision-makers, and the general public will ultimately benefit from the program.</t>
  </si>
  <si>
    <t>{"description":"Evidence of the applicant's qualifications for performance of the proposed research including past professional publications, resumes, and lists of past projects.","isApplicable":true}</t>
  </si>
  <si>
    <t>{"environmentalImpact":{"reports":[{"isSelected":false,"reportCode":"statement"},{"isSelected":false,"reportCode":"assessment"},{"isSelected":false,"reportCode":"ExecutiveOrder12372"},{"isSelected":true,"reportCode":"otherRequired"}]},"description":"Limited discussions regarding funding availability and program interest are permitted.  "}</t>
  </si>
  <si>
    <t>{"description":"Applicants are encouraged to post their applications on www.grants.gov.  The standard SF-424 application forms required by 2 CFR Part 215.12, and the Department of the Interior Code of Federal Regulations at 43 CFR Part 12 or its revisions, must be used."}</t>
  </si>
  <si>
    <t>Awards are made on the basis of a competitive peer review of proposals by a panel consisting of government research managers and external reviewers, as appropriate.  Criteria for judging proposals include mission relevance, technical merit, and the quality and appropriateness of the personnel, project management, logistics plan, safety management, permits and interagency coordination, budget/matching funds, and where appropriate, minimization of impacts.  Notification of an award is issued.  It is anticipated that one to ten applications will be received and one to six cooperative agreement awards will be granted in FY 2013 and FY2014.</t>
  </si>
  <si>
    <t>From 45 - 270 days.</t>
  </si>
  <si>
    <t>Renewals can be made through submission and approval of a project agreement.</t>
  </si>
  <si>
    <t>{"types":{"moe":false,"formula":false,"matching":true},"formula":{"title":"","chapter":"","part":"","subPart":"","publicLaw":"","description":""},"matching":{"requirementFlag":"voluntary","percent":"0","description":"Cost sharing of 1:1 is encouraged; services in kind are encouraged."},"moe":{"description":""}}</t>
  </si>
  <si>
    <t>[{"code":"program","isSelected":true,"description":"Quarterly reports; a draft final, proof copy, and final report; draft and final technical summary; articles based on the research published in journals, and presentation slides are required; also possibly a presentation at a BSEE public meeting.  Dissemination of the research results at a professional society meeting and symposia is encouraged.  "},{"code":"cash","isSelected":false,"description":""},{"code":"progress","isSelected":true,"description":"Progress meetings and reports maybe required as applicable; additional requirements maybe identified in a specific Notice of Funds Availability (NOFA)."},{"code":"expenditure","isSelected":true,"description":"Annual financial reports using the Federal Financial Report SF-425 are also required.  "},{"code":"performanceMonitoring","isSelected":true,"description":"Maybe determined unnecessary on a case by case basis."}]</t>
  </si>
  <si>
    <t>14-1700-0-1-302;</t>
  </si>
  <si>
    <t xml:space="preserve">(Cooperative Agreements) FY 17$501,000.00; FY 18 Estimate Not Available  FY 19 Estimate Not Available  FY 16$907,024.00; - </t>
  </si>
  <si>
    <t xml:space="preserve">Range is $100,000 to $5,000,000; Average $350,000. </t>
  </si>
  <si>
    <t>{"list":[{"fiscalYear":2016,"description":"Operation and Maintenance of the Ocean Energy Safety Institute (OESI).  Operation and Maintenance of the Ocean Energy Safety Institute (OESI).\r\nThe mission of the OESI is provide a forum for dialogue, shared learning and cooperative research among academia, government, industry and other non-government organizations in offshore-related technologies and activities that help ensure environmentally safe and responsible offshore operations.  OESI represents a cooperative agreement partnership between BSEE, Texas A&amp;M University, University of Texas and University of Houston.\r\n\r\nOESI stems from a recommendation from the Ocean Energy Safety Advisory Committee, a federal advisory group comprised of representatives from industry, federal government agencies, non-governmental organizations and the academic community.  OESI is an important source of unbiased, independent information and will not have any regulatory authority over the offshore industry.  OESI is a collaborative venture that will also include involvement on science and technology issues from the Bureau of Ocean Energy Management.\r\n \r\nOESI will promote collaboration among Federal agencies, industry, standards organizations, and academia in order to provide technical assistance to BSEE, BOEM, and the industry in areas related to emerging technologies, the best available and safest technologies (BAST), and the identification of gaps in safety research.  In addition, it will assist in the development of databases to measure and assess the reliability of safety systems and train Federal employees to enable them to remain current on state-of-the-art technology.   Information on issues related to offshore safety and best practices will be shared with industry, government, and the public through OESI held forums."},{"fiscalYear":2017,"description":"To date, OESI has conducted eight forums which include Risk, Data Collection, Research, Human Factors, Shallow Water Blowouts, SEMS Next Steps, Keeping a Focus on Barriers for Safer Offshore Operations and Alarm Management Best Practices and Focus on Managing Drilling Margin and Well Control Risk.  These forums have created a forum for dialogue for shared learning and cooperative research among academia, government, industry and other non-governmental organizations, in ocean energy related technologies and activities that ensure safe and environmentally responsible ocean energy operations. OESI supported BSEE as they hosted the 2015 BSEE Domestic and International Standards Workshop in Houston, Texas in May 2015. OESI also supported BSEE by hosting a BAST Forum on November 12, 2015 in Houston, Texas. On May 5, 2017, OESI will host a second International and Domestic Standards workshop in support of BSEE, the theme for the event is Integrity Management. Their expertise assisted BSEE as we shared the BAST Determination draft process with industry stakeholders. BSEE has also engaged OESI to assist in the hosting of a forum on BSEE Technology Assessment. The event occurred in February 2017, in Houston. BSEE has recently solicited OESI assistance in hosting a phase 2 public forum on BAST with focus on Early Kick Detection (EKD) and Methane Gas Detection (MGD) in April 2017. OESI has also published a draft white paper to highlight potential application for real-time monitoring on drilling operations.  OESI is conducting a presentation on this topic at a separate forum on April 17, 2017 in Houston.\r\n\r\nThrough the work of Director of Operations of OESI and the Primary Investigator, there is now an established Advisory Committee in place. The latest AC meeting was held in January 2017; the next one is scheduled for April 25, 2017 which will be hosted by Weatherford, The AC is in place to further assist in establishing future directions of the Safety Institute.  The Advisory Committee consists of stakeholders from the four representative group’s oil and gas, which are academia, industry, federal agencies and Non-Governmental Organizations (NGO’s).  Recent members to join the committee are from Department of Energy, United States Coast Guard and (NGO) Resources for the Future. OESI has conducted recent discussions with Louisiana State University (LSU), and hope they will joining the Advisory Committee very soon. They have presented a list of topics for possible forums for 2017, and await response from the AC on next steps. The last one conducted in 2016 focused on well control operations, and occurred in November.  OESI has consistently produced an OESI annual report and made available to all stakeholders for review. Latest one was completed in October 2016. BSEE personnel conducted a site visit to OESI, and were presented the annual report draft in October 2016.\r\n \r\nOESI is conducting a third party assessment for the offshore training program for BSEE engineers.  OESI will be conducting an overall assessment of engineer training by SME’s that specialize in education/learning and others in training requirements and technical development of engineers.  BSEE is looking for assessment tools such as measures that can continue to assess the BSEE engineer training program and make adjustments for improvement where necessary.  OESI has aggressively started to conduct task associated with this work, and held internal meetings with identified SME’s, in addition to conferences with BSEE management and the Chief of the Offshore Training Branch. Assessment is scheduled to be completed NLT 6 months from execution of modification. Within the scope of work associated with this report, OESI conducted a site visit to BSEE Lake Jackson District in November 2016. The final draft report should be available for review late March 2017, with final completion in April 2017. \r\n\r\nIn the area of RTM, this scope of work includes a pilot training program, and then full implementation of RTM training and subject matter expertise in this area. The official kick off meeting for RTM took place on September 20, 2016 in Houston. BSEE and OESI representatives have been collaborating on the topic of RTM since the execution of the cooperative agreement modification in late July early August timeframe. The have produced a draft white paper on RTM that has been published and available to the public. OESI has been asked to produce a strawman framework on the implementation of RTM, that is under consideration by BSEE.\r\n\r\nOESI will be reviewing recommendations prepared by the National Academy of Science (NAS) and how RTM should be implemented as it pertains to best available and safest technologies (BAST).  \r\n\r\nLatest monitoring report reflected task associated with year two of the BSEE Tech Challenge.  Year one was a tremendous success, and recognized by the Secretary of DOI as well as the public.  OESI is a partner with BSEE in conducting the youth initiative, and serves as the project manager. This event is in support of DOI’s Youth initiative. This year’s challenge will be expanded to allow students in the Gulf of Mexico and Pacific Region areas to participate. This event highlights the work of BSEE and provides the opportunity to engage and serve/impact the communities geographically located in our areas of responsibilities. OESI staff briefed BSEE Senior Management in December 2016, and obtained approval for the execution of tech challenge year two.  Dates are 3 March,2017- University of Houston, March 31, 2017 – University of Louisiana in Baton Rouge,   5 April 2017 in the Bakersfield California area, are the dates for the events.\r\nOESI has also been recognized by the oil and gas industry, and routinely sets on various panels, or attends meeting with companies as well as trade associations such as American Petroleum Institute (API) and the Offshore Operators Committee (OOC).\r\n"},{"fiscalYear":2018,"description":"No Current Data Available."},{"fiscalYear":2019,"description":"No Current Data Available."}],"isApplicable":true}</t>
  </si>
  <si>
    <t xml:space="preserve">The Offshore Regulatory Programs are described in 30 CFR 250, Oil and Gas and Sulphur Operations in the Outer Continental Shelf. Final reports are available online in the BSEE website at: http://www.bsee.gov/. </t>
  </si>
  <si>
    <t>Andre King 45600 Woodland Road  Sterling, Virginia  20164 , Sterling, VA 20164 Email:&lt; a href='mailto:andre.king@bsee.gov'&gt;andre.king@bsee.gov&lt;/a&gt;Phone: (703) 787-1844;</t>
  </si>
  <si>
    <t>http://www.bsee.gov/</t>
  </si>
  <si>
    <t>Fiscal Year2016: Operation and Maintenance of the Ocean Energy Safety Institute (OESI).  Operation and Maintenance of the Ocean Energy Safety Institute (OESI).Fiscal Year2017: Operation and Maintenance of the Ocean Energy Safety Institute (OESI).Fiscal Year2018: No Current Data Available.Fiscal Year2019: No Current Data Available.</t>
  </si>
  <si>
    <t xml:space="preserve">Panels of BSEE, and non-BSEE scientists/engineers (government, public and private sector as appropriate), review and evaluate proposals. Criteria for judging proposals include mission relevance, technical merit, and the quality and appropriateness of the personnel, including past performance and publication record, project management, logistics plan, safety management, permits and interagency coordination, budget/matching funds, and where appropriate, minimization of impacts. Additional evaluation criteria maybe posted in a specific Notice of Funds Availability (NOFA) on Grants.gov. </t>
  </si>
  <si>
    <t>Aug 30,2012</t>
  </si>
  <si>
    <t>https://beta.sam.gov/fal/905a77f7ec8144fdb5e018aa216c9652/view</t>
  </si>
  <si>
    <t>Alaska Native Science and Engineering</t>
  </si>
  <si>
    <t>ANSEP</t>
  </si>
  <si>
    <t>{"list":[{"act":{"description":"Public Lands Corps Act (PLCA), 16 U.S.C. 1723(c)(1)"},"authorizationTypes":{"USC":false,"act":true,"statute":false,"publicLaw":false,"executiveOrder":false}}]}</t>
  </si>
  <si>
    <t xml:space="preserve">The Bureau of Safety and Environmental Enforcement (BSEE) program provides major economic and energy benefits on a national and local level to the taxpayers and states. The Agency oversees the exploration and development of oil, natural gas and other materials and renewable energy alternatives on the Nation's outer continental shelf. BSEE continues to look for better ways to serve the American people and to ensure that the Nation receives the best oversight and regulation of National resource development now and into the future. The program not only supports decisions made within the Department of the Interior, but also provides coastal states and local governments with the information necessary to ensure that all stages of offshore energy and mineral activities are conducted in a manner to protect both the human and natural environments. _x000D_
Through this cooperative agreement, training and learning opportunities will be provided to young people in order to develop the next generation of lifelong conservation stewards and protect, restore, and enhance America’s Great Outdoors. Specifically, this cooperative agreement will give young people the opportunity to learn about the importance of the BSEE mission to promote safety, protect the environment and conserve resources offshore through vigorous regulatory oversight and enforcement while exploring future career options with BSEE._x000D_
The Alaska Native Science and Engineering Program (ANSEP) are designated as tax exempt under the IRS for Institutions of Higher Education. ANSEP moves Native American and Alaskan Native students into science, technology, engineering and mathematics degree programs, and fosters a stronger Indigenous American representation within the science workforce of BSEE. Established in 1995, ANSEP has evolved into a longitudinal education model that provides a continuous string of components beginning with students in sixth grade and continuing on through high school, into science and engineering undergraduate and graduate degree programs through PhD. ANSEP has received numerous recognitions for successfully preparing students for professional science and engineering careers including the U.S. Department of Energy’s Minorities in Energy Initiative, the U.S. Department of the Interior Partners in Conservation Award, and the Ash Center for Democratic Governance and Innovation, Harvard University-Top 25 Innovations in Government.  ANSEP, through this cooperative agreement, provides an opportunity to further engage Alaska’s Native professionals, and develop the future scientific and engineering employment pool required to support the BSEE mission. _x000D_
The overall objective is to expand the professional science employment preparedness of ANSEP students and to develop a more diversified pool of highly educated professionals with the BSEE workforce to reflect the rich diversity of the Nation.  _x000D_
</t>
  </si>
  <si>
    <t xml:space="preserve">Research scientists, Federal, State and local decision-makers, the youth participants, BSEE, and the general public will ultimately benefit from the program. </t>
  </si>
  <si>
    <t>{"description":"Documentation that ANSEP is a “qualified youth or conservation corp” pursuant to 16 U.S.C. § 1722(10). Documentation that ANSEP is able to provide eligible youth participants pursuant to 16 U.S.C. § 1723(b). ","isApplicable":true}</t>
  </si>
  <si>
    <t>All youth participants must be between the ages of 16 and 25 and satisfy the criteria specified in section 12591(b) of title 42, as required by 16 U.S.C. § 1723(b). Youth participant selection will be made on the basis of; participation in ANSEP, enrolled or accepted for enrollment in an engineering degree or certificate program at a qualifying educational institution, be in good academic standing (at least a 2.0 GPA), and enrolled in or have completed at least one engineering course. It is anticipated that two applications will be received and up to two applicants will be selected in FY 2016 through FY 2020.</t>
  </si>
  <si>
    <t>{"awarded":"lump","description":"Cooperative agreements will normally be awarded for 1 to 5 years, with funding awarded as a lump sum, or added as funds become available.","awardedDescription":"Information not available."}</t>
  </si>
  <si>
    <t>[{"code":"program","isSelected":true,"description":"Annual reports including: a comparison of actual accomplishments to the goals established for the period; reasons why established goals were not met; and other pertinent information as applicable."},{"code":"cash","isSelected":false,"description":""},{"code":"progress","isSelected":true,"description":"Progress meetings and reports may be required as applicable; additional requirements maybe identified in a specific Notice of Funds Availability (NOFA). "},{"code":"expenditure","isSelected":true,"description":"Annual financial reports using the Federal Financial Report SF-425 are also required. May be determined unnecessary on a case by case basis."},{"code":"performanceMonitoring","isSelected":false,"description":""}]</t>
  </si>
  <si>
    <t xml:space="preserve">(Cooperative Agreements) FY 17$50,000.00; FY 18 est $50,000.00; FY 19 Estimate Not Available  FY 16$50,000.00; - </t>
  </si>
  <si>
    <t>Range is $50,000 to $250,000; Average $300,000</t>
  </si>
  <si>
    <t>16 U.S.C. 1721 et seq; 43 U.S.C. 1331(a); 43 U.S.C. 1345(e); 43 U.S.C. 1346 Sec 20; 209 DM 7; 219 DM 1_x000D_
The Offshore Regulatory Programs are described in 30 CFR 250, Oil and Gas and Sulphur Operations in the Outer Continental Shelf. Final reports are available online in the BSEE website at: http://www.bsee.gov</t>
  </si>
  <si>
    <t>{"flag":"appendix","description":"Scott Carr, 3801 Centerpoint Drive, Suite 500, AE 500, Anchorage, Alaska 99503, w.scott.carr@bsee.gov, 907-334-5316"}</t>
  </si>
  <si>
    <t>Eric Turner45600 Woodlawn Road, HE 2126, Sterling, VA 20166 Email:&lt; a href='mailto:eric.turner@bsee.gov'&gt;eric.turner@bsee.gov&lt;/a&gt;Phone: 703-787-1630;</t>
  </si>
  <si>
    <t xml:space="preserve">Applicants will be evaluated by a panel of BSEE Regional leadership and management to ensure compliance with minimum position requirements. Criteria for judging applicants include BSEE mission needs, applicant’s academic merit, and communication skills.  Additional evaluation criteria maybe posted in a specific Notice of Funds Availability (NOFA) on Grants.gov.  </t>
  </si>
  <si>
    <t>Feb 29,2016</t>
  </si>
  <si>
    <t>https://beta.sam.gov/fal/13769d366608420d8bf4a8c3490c7507/view</t>
  </si>
  <si>
    <t>Not For Profit</t>
  </si>
  <si>
    <t>{"list":[{"act":{"description":"G.\tUnder the Use of Cooperative Agreements authority (43 U.S.C. §1457b), to enter into cooperative agreements with a state or political subdivision (including any agency thereof), or any not-for-profit organization if: \r\n\t\t(1)\tthe agreement will serve a mutual interest of the parties to the agreement in carrying out the programs administered by BOEM; and \r\n\t\t(2) \tall parties will contribute resources to the accomplishment of these objectives."},"authorizationTypes":{"USC":false,"act":true,"statute":false,"publicLaw":false,"executiveOrder":false}}]}</t>
  </si>
  <si>
    <t>The Bureau of Ocean Energy Management (BOEM) provides major economic and energy benefits on a national and local level to the taxpayers, states and the American Indian community. The BOEM oversees the exploration and development of oil, natural gas and other minerals and renewable energy alternatives on the Nation’s outer continental shelf. BOEM continues to look for better ways to serve the American people and to ensure that the Nation receives the best value for its resources now and into the future. The program not only supports decisions made within the Department of Interior, but also provides coastal States and local governments with the information necessary to ensure that all stages of offshore energy and mineral activities are conducted in a manner to protect both the human and natural environments. The Outer Continental Shelf Lands Act (OCSLA) Section 1346 mandates the conduct of environmental and socioeconomic studies needed for the assessment and management of environmental impacts on the human, marine, and coastal environments which may be affected by oil and gas or other mineral development. OCSLA Section 1345 authorizes the use of cooperative agreements with affected States to meet the requirements of OCSLA, including sharing of information, joint utilization of available expertise, formation of joint monitoring arrangements to carry out applicable Federal and State laws, regulations, and stipulations relevant to outer continental shelf operations both onshore and offshore. The Delegations 218 DM 1 authorized, except as provided in 200 Departmental Manual (DM) 1, to exercise the program authority of the Assistant Secretary – Land and Minerals Management with respect to leasing and authorizations for exploration, development, and production of conventional and renewable energy resources and marine mineral resources on the Continental Shelf, and all associated functions that relate thereto.  The purpose of the Environmental Studies Program is to obtain the information needed for the assessment and the management of environmental impacts; to predict impacts on marine biota; and to monitor the human, marine, and coastal environments to provide time series and data trend information.</t>
  </si>
  <si>
    <t>State or political subdivision (including any agency thereof), or any not-for-profit organization if: _x000D_
		(1)	the agreement will serve a mutual interest of the parties to the agreement in carrying out the programs administered by BOEM; and _x000D_
		(2) 	all parties will contribute resources to the accomplishment of these objectives.</t>
  </si>
  <si>
    <t>{"description":"Evidence of the applicant's qualifications for performance of the proposed research including submission of proposals that describe the proposed activities, identify methods for accomplishing the activities, and/or describe the process for ensuring that qualified personnel are used to conduct the activities; past professional publications, resumes, and lists of past projects must be provided.","isApplicable":true}</t>
  </si>
  <si>
    <t>{"environmentalImpact":{"reports":[{"isSelected":false,"reportCode":"statement"},{"isSelected":false,"reportCode":"assessment"},{"isSelected":true,"reportCode":"ExecutiveOrder12372"},{"isSelected":true,"reportCode":"otherRequired"}]},"description":"Limited discussions regarding funding availability and program interest are permitted. Applicants should consult the office or official designated as the single point of contact in their State to find out if the State has selected this program for review and for information on the process the State requires when applying for Federal assistance."}</t>
  </si>
  <si>
    <t>{"description":"Proposals must include a full statement of work, estimated budget, and resumes.  Applicants shall post their applications on www.grants.gov. The standard SF-424 application forms required.\r\n\r\nOMB Circular No. A-110 applies to this program. The standard SF-424 application forms required by 2 CFR Part 215.12, and the Department of the Interior Code of Federal Regulations at 43 CFR Part 12 or its revisions, must be used. \r\n"}</t>
  </si>
  <si>
    <t>Awards are made on the basis of a competitive peer review of proposals by a panel consisting of government research managers and external reviewers, as appropriate. Criteria for judging proposals include mission relevance, technical merit, and the quality and appropriateness of the personnel, project management, logistics plan, safety management, permits and interagency coordination, budget/matching funds, and where appropriate, minimization of impacts. Notification of an award is issued. It is anticipated that five applications will be received and two new cooperative agreement awards will be granted in FY 2017.</t>
  </si>
  <si>
    <t>{"types":{"moe":false,"formula":false,"matching":true},"formula":{"title":"","chapter":"","part":"","subPart":"","publicLaw":"","description":""},"matching":{"requirementFlag":"voluntary","percent":"0","description":"No statutory requirements. Cost sharing of 1:1 is encouraged."},"moe":{"description":""}}</t>
  </si>
  <si>
    <t>{"awarded":"other","description":"Cooperative agreements will normally be awarded for 1 to 5 years, with funding awarded incrementally as subject to availability of funds, with approximately 15% to be provided in the final year of performance. ","awardedDescription":"Not available,"}</t>
  </si>
  <si>
    <t>[{"code":"program","isSelected":true,"description":"Quarterly progress reports; a presentation at a publicly held meeting as directed by BOEM; a draft final, proof copy, and final report; draft and final technical summary; articles based on the research published in journals, and presentation slides are required. Dissemination of the research results at professional society meetings and symposia is encouraged."},{"code":"cash","isSelected":false,"description":""},{"code":"progress","isSelected":false,"description":""},{"code":"expenditure","isSelected":true,"description":"Annual and final financial reports using the Federal Financial Report SF-425 are also required."},{"code":"performanceMonitoring","isSelected":false,"description":""}]</t>
  </si>
  <si>
    <t>(Cooperative Agreements) FY 17$5,742,696.00; FY 18 est $6,400,000.00; FY 19 Estimate Not Available  FY 16$0.00; - New Program</t>
  </si>
  <si>
    <t>Range is $25,000 to $100,000; Average $250,000.</t>
  </si>
  <si>
    <t>Rodney CluckBureau of Ocean Energy Management, 45600 Woodland Road,, Sterling, VA 20166 Email:&lt; a href='mailto:rodney.cluck@boem.gov'&gt;rodney.cluck@boem.gov&lt;/a&gt;Phone: (703) 787-1087 ;</t>
  </si>
  <si>
    <t>Panels of BOEM, and non-BOEM scientists (government, public and private sector as appropriate), review and evaluate proposals. Criteria for judging proposals include mission relevance, technical merit, and the quality and appropriateness of the personnel, including past performance and publication record, project management, logistics plan, safety management, permits and interagency coordination, budget/matching funds, and where appropriate, minimization of impacts.</t>
  </si>
  <si>
    <t>Jul 22,2017</t>
  </si>
  <si>
    <t>https://beta.sam.gov/fal/ef3ea97f219a448ca6e1d2d9cd628351/view</t>
  </si>
  <si>
    <t>Take Pride</t>
  </si>
  <si>
    <t>{"list":[{"act":{"description":"Under the Take Pride in America Act (16 U.S.C. §§4601-4608), to establish and maintain a public awareness campaign, in cooperation with public and private organizations and individuals, to instill in the public the importance of the appropriate use of, and appreciation for, Federal, state, and local natural and cultural resources."},"authorizationTypes":{"USC":false,"act":true,"statute":false,"publicLaw":false,"executiveOrder":false}}]}</t>
  </si>
  <si>
    <t>The Bureau of Ocean Energy Management (BOEM) provides major economic and energy benefits on a national and local level to the taxpayers, states and the American Indian community. The BOEM oversees the exploration and development of oil, natural gas and other minerals and renewable energy alternatives on the Nation’s outer continental shelf. BOEM continues to look for better ways to serve the American people and to ensure that the Nation receives the best value for its resources now and into the future. The program not only supports decisions made within the Department of Interior, but also provides coastal States and local governments with the information necessary to ensure that all stages of offshore energy and mineral activities are conducted in a manner to protect both the human and natural environments. The Outer Continental Shelf Lands Act (OCSLA) Section 1346 mandates the conduct of environmental and socioeconomic studies needed for the assessment and management of environmental impacts on the human, marine, and coastal environments which may be affected by oil and gas or other mineral development. OCSLA Section 1345 authorizes the use of cooperative agreements with affected States to meet the requirements of OCSLA, including sharing of information, joint utilization of available expertise, formation of joint monitoring arrangements to carry out applicable Federal and State laws, regulations, and stipulations relevant to outer continental shelf operations both onshore and offshore. The purpose of the Environmental Studies Program is to obtain the information needed for the assessment and the management of environmental impacts; to predict impacts on marine biota; and to monitor the human, marine, and coastal environments to provide time series and data trend information.</t>
  </si>
  <si>
    <t>Public and private organizations.</t>
  </si>
  <si>
    <t>{"description":"Evidence of the applicant's qualifications for performance of the proposed public awareness including past performance and professional publications, resumes, and lists of past projects must be provided. ","isApplicable":true}</t>
  </si>
  <si>
    <t>{"environmentalImpact":{"reports":[{"isSelected":false,"reportCode":"statement"},{"isSelected":false,"reportCode":"assessment"},{"isSelected":true,"reportCode":"ExecutiveOrder12372"},{"isSelected":true,"reportCode":"otherRequired"}]},"description":"Limited discussions regarding funding availability and program interest are permitted. Applicants should consult the office or official designated as the single point of contact in their State to find out if the State has selected this program for review and for information on the process the State requires when applying for Federal assistance. "}</t>
  </si>
  <si>
    <t>{"description":"Proposals must include a full statement of work, estimated budget, and resumes.  Applicants shall post their applications on www.grants.gov.   OMB Circular No. A-110 applies to this program. The standard SF-424 application forms required by 2 CFR Part 215.12, and the Department of the Interior Code of Federal Regulations at 43 CFR Part 12 or its revisions, must be used."}</t>
  </si>
  <si>
    <t>Awards are made on the basis of a competitive peer review of proposals by a panel consisting of government research managers and external reviewers, as appropriate. Criteria for judging proposals include mission relevance, technical merit, and the quality and appropriateness of the personnel, project management, logistics plan, safety management, permits and interagency coordination, budget/matching funds, and where appropriate, minimization of impacts. Notification of an award is issued. It is anticipated that fivie applications will be received and two new cooperative agreement awards will be granted in FY 2017.</t>
  </si>
  <si>
    <t>{"awarded":"other","description":"Cooperative agreements will normally be awarded for 1 to 5 years, with funding awarded incrementally; subject to availability of funds, with approximately 15% to be provided in the final year of performance.","awardedDescription":"Information not available."}</t>
  </si>
  <si>
    <t>[{"code":"program","isSelected":true,"description":"Quarterly progress reports; a presentation at a publicly held meeting as directed by BOEM; a draft final, proof copy, and final report; draft and final technical summary; articles based on the research published in journals, and presentation slides are required. Dissemination of the research results at professional society meetings and symposia is encouraged. "},{"code":"cash","isSelected":false,"description":""},{"code":"progress","isSelected":false,"description":""},{"code":"expenditure","isSelected":true,"description":"Annual and final financial reports using the Federal Financial Report SF-425 are also required. "},{"code":"performanceMonitoring","isSelected":false,"description":""}]</t>
  </si>
  <si>
    <t xml:space="preserve">Panels of BOEM, and non-BOEM scientists (government, public and private sector as appropriate), review and evaluate proposals. Criteria for judging proposals include mission relevance, technical merit, and the quality and appropriateness of the personnel, including past performance and publication record, project management, logistics plan, safety management, permits and interagency coordination, </t>
  </si>
  <si>
    <t>https://beta.sam.gov/fal/907415fc6d084d93818c73d156ec978a/view</t>
  </si>
  <si>
    <t xml:space="preserve">Title XVI Water Reclamation and Reuse </t>
  </si>
  <si>
    <t>Title  XVI Program</t>
  </si>
  <si>
    <t>BUREAU OF RECLAMATION, INTERIOR, DEPARTMENT OF THE</t>
  </si>
  <si>
    <t>{"list":[{"act":{"description":"P.L. 102-575, Title XVI, Reclamation Wastewater and Groundwater Study and Facilities Act of 1992, October 30, 1992, as amended.  "},"authorizationTypes":{"USC":false,"act":true,"statute":false,"publicLaw":false,"executiveOrder":false}}]}</t>
  </si>
  <si>
    <t>Title XVI of Public Law 102-575, as amended (Title XVI), directs the Secretary of Interior, acting through the Commissioner, to undertake a program to identify and investigate opportunities to reclaim and reuse wastewaters and naturally impaired ground and surface water in the 17 Western States and Hawaii.  Title XVI also provides authority for the Secretary to provide up to the lesser of 25 percent of, or the Federal appropriations ceiling (typically $20 million), for the cost of planning, design, and construction of specific water recycling projects, as well as up to 50 percent of the cost of Title XVI feasibility studies and 25 percent of the cost of Title XVI water reclamation and reuse research studies.</t>
  </si>
  <si>
    <t>FORMULA GRANTS (COOPERATIVE AGREEMENTS)</t>
  </si>
  <si>
    <t>Eligible recipients of Title XVI funding are identified under the 1902 Act and include State, regional, or local authorities; Indian tribes or tribal organizations; or other entities such as a water conservation or conservancy district, wastewater district, rural water district, all located within the 17 Western States or Hawaii._x000D_
To be eligible to receive funding for construction activities, a water reclamation and reuse project must be specifically authorized under Title XVI or eligible under the amendments in section 4009(c) of the Water Infrastructure Improvements for the Nation (WIIN) Act.</t>
  </si>
  <si>
    <t>Water users, including municipal, industrial, and agricultural, that benefit from the additional drought resistant water source created.</t>
  </si>
  <si>
    <t>{"description":"To be eligible to receive funding for construction activities, a water reclamation and reuse project must be specifically authorized under Title XVI or eligible under the amendments in section 4009(c) of the Water Infrastructure Improvements for the Nation (WIIN) Act.  Funds for construction activities associated with an individual project will not be disbursed until all Title XVI pre-construction requirements have been met for that project.  These include:  (1) a finding that the feasibility study meets the requirements of Title XVI; (2) complete compliance with the National Environmental Policy Act and other environmental clearances; (3) an approved determination of financial capability; and (4) an executed grant or cooperative agreement for financial assistance.","isApplicable":true}</t>
  </si>
  <si>
    <t>{"environmentalImpact":{"reports":[{"isSelected":true,"reportCode":"statement"},{"isSelected":true,"reportCode":"assessment"},{"isSelected":false,"reportCode":"ExecutiveOrder12372"},{"isSelected":true,"reportCode":"otherRequired"}]},"description":"To be eligible to receive funding for construction activities, a water reclamation and reuse project must be specifically authorized under Title XVI or eligible under the amendments in section 4009(c) of the Water Infrastructure Improvements for the Nation (WIIN) Act.  Funds for construction activities associated with an individual project will not be disbursed until all Title XVI pre-construction requirements have been met for that project.  These include:  (1) a finding that the feasibility study meets the requirements of Title XVI; (2) complete compliance with the National Environmental Policy Act and other environmental clearances; (3) an approved determination of financial capability; and (4) an executed grant or cooperative agreement for financial assistance between Reclamation and the project sponsor."}</t>
  </si>
  <si>
    <t>{"description":"Discretionary funding opportunities will be posted on Grants.gov and will be subject to competitive funding process."}</t>
  </si>
  <si>
    <t xml:space="preserve">Reclamation will work with the funded recipient to negotiate a grant or cooperative agreement.  </t>
  </si>
  <si>
    <t>NONE.</t>
  </si>
  <si>
    <t>Continuation of funding from one fiscal year to the next to complete a project is contingent on the final Federal appropriations.</t>
  </si>
  <si>
    <t>{"types":{"moe":false,"formula":true,"matching":true},"formula":{"title":"XVI","publicLaw":"102-575"},"matching":{"requirementFlag":"voluntary","percent":"0","description":"Reclamation can pay up to 50% for feasibility study costs and 25% for research studies.\r\nFederal funding for Title XVI construction projects is limited to 25% of the total project or a specified maximum amount, whichever is less.  The maximum amount varies by project.  Generally, projects authorized after 1996 have a ceiling of $20 million or less; the specific details are available in the authorizing legislation.  If a project conducted under the Title XVI Program includes planning, design, and construction, the Reclamation Wastewater and Groundwater Study and Facilities Act of 1992 (the Act) requires the sponsor to provide at least 75 percent of all the costs incurred, including Reclamation’s administrative costs.  In addition, the sponsor must pay all operation, maintenance and replacement (OM&amp;R) costs of the project."}}</t>
  </si>
  <si>
    <t>{"awarded":"other","description":"Feasibility studies which receive Reclamation funding must be completed in 18 to 36 months. See FOA for details.\r\n\r\nResearch studies which receive Reclamation funding must be completed in 18 to 36 months. See FOA for details.\r\n\r\nFor authorized Title XVI projects and WIIN projects, Reclamation will provide funding for planning, design, or construction that can be completed in a two year period. See FOA for details.","awardedDescription":"Payment terms vary by agreement awarded under this program."}</t>
  </si>
  <si>
    <t>[{"code":"program","isSelected":true,"description":"Unless otherwise stated in the agreement document, recipients shall submit the following reports on an annual basis Program Performance Reports.  Upon completion of the agreement, recipients shall submit a final Program Performance Report.  Other specific reports that may be applicable to the agreement such as property inventories, and patent and invention disclosures."},{"code":"cash","isSelected":false},{"code":"progress","isSelected":false},{"code":"expenditure","isSelected":true,"description":" Unless otherwise stated in the agreement document, recipients shall submit the following reports on an annual basis: (1) SF-425, Federal Financial Report. Upon completion of the agreement, recipients shall submit a final:  (1) SF-425, Federal Financial Report. "},{"code":"performanceMonitoring","isSelected":false}]</t>
  </si>
  <si>
    <t>14-0680-0-1-301;</t>
  </si>
  <si>
    <t>(Cooperative Agreements) FY 19 est $3,000,000.00; FY 18 est $21,500,000.00; FY 17$23,619,391.00; - (Payment terms vary by agreement awarded under this program )</t>
  </si>
  <si>
    <t xml:space="preserve">Range:    $75,000 to $5,250,000_x000D_
Average: $1,000,000_x000D_
</t>
  </si>
  <si>
    <t>{"list":[{"fiscalYear":2018,"description":"Some of the Title XVI water reuse benefits include improving water-use efficiency, providing flexibility during water shortages, and diversifying the water supply.  In areas where municipalities and industry (M&amp;I) are looking to agriculture as a water source, Title XVI projects reduce the need to transfer agricultural water to M&amp;I uses.\r\n\r\nFifty-three projects are specifically authorized and forty-one projects are currently eligible under the WIIN Act.  Two demonstration projects have also been undertaken through the general authority.  Since the program’s inception in 1992, more than $692 million in Federal cost-share has been leveraged to design and construct water recycling projects."},{"fiscalYear":2019,"description":"Information not available."},{"fiscalYear":2017,"description":"Information not available. In FY 2017, six authorized projects received $20.9 million for planning design, and construction, $1.7 million was awarded for thirteen new Title XVI feasibility studies, and $847,701 was awarded for four water reclamation and reuse research projects. Three WIIN projects were also transmitted to Congress for a total of $10 million in Federal funding. "}],"isApplicable":true}</t>
  </si>
  <si>
    <t>2 CFR 200 UNIFORM ADMINISTRATIVE REQUIREMENTS, COST PRINCIPLES, AND AUDIT REQUIREMENTS FOR FEDERAL AWARDS and the applicable OMB Circulars.  These documents may also be obtained by contacting the Bureau of Reclamation Office listed below.</t>
  </si>
  <si>
    <t>{"flag":"appendix","description":"For addresses, see Appendix IV of the Catalog.  http://www.usbr.gov/main/regions.html"}</t>
  </si>
  <si>
    <t>Dean Marrone,Technical/Program Information:  Bureau of Reclamation, Office of Policy and Administration, Attn: Dean MarroneAmanda Erath, Mail Code: 84-51000, P.O. Box 25007, Denver Federal Center, Denver, CO 80225 Email:&lt; a href='mailto:aerath@usbr.gov'&gt;aerath@usbr.gov&lt;/a&gt;Phone: (303) 445-3577;</t>
  </si>
  <si>
    <t>http://www.usbr.gov/WaterSMART/title/index.html</t>
  </si>
  <si>
    <t>Fiscal Year2017: Information not available. Inland Empire Utilities Agency, in association with the Chino Basin Desalter Authority, received $5,199,536 in Federal funding to expand the capacity of the existing Chino II Desalter plant. The water produced by this project will replace water that would otherwise be imported from the Colorado River and/or Sacramento-San Joaquin Bay-Delta._x000D_
_x000D_
The Santa Clara Valley Water District received $1,680,593 in Federal funding to expand the recycled water distribution system in the southern portion of Santa Clara County.  The South Santa Clara County Recycled Water Project in Gilroy, California will increase the availability of recycled water by providing recycled water to a broader market of commercial, industrial, irrigation, and agricultural users and will reduce reliance on imported water from the Sacramento-San Joaquin Bay-Delta.Fiscal Year2018: Information not available.Fiscal Year2019: Information not available.</t>
  </si>
  <si>
    <t xml:space="preserve">Reclamation will place priority on funding projects that reduce existing water diversions or address specific water supply issues in a cost-effective manner, address environmental and water quality concerns, are economically justified, and meet other program goals. </t>
  </si>
  <si>
    <t>https://beta.sam.gov/fal/d4b1c5f92fb347cba64e053ed53d0497/view</t>
  </si>
  <si>
    <t xml:space="preserve">Water Desalination Research and Development </t>
  </si>
  <si>
    <t>{"list":[{"act":{"description":"Water Desalination Act of 1996, Public Law 104-298, as amended by the Water Infrastructure Improvements for the Nation Act of 2016 (WIIN Act) (P.L. 114-322; Section 3801), Reclamation Act of 1902, Sec 1 and Sec 2, and Public Law 111-11, Section 9509."},"authorizationTypes":{"USC":false,"act":true,"statute":false,"publicLaw":false,"executiveOrder":false}}]}</t>
  </si>
  <si>
    <t xml:space="preserve">There are three goals for the program: (1) augment the supply of usable water in the United States; (2) understand the environmental impacts of desalination and develop approaches to minimize these impacts relative to other water supply alternatives; (3) develop approaches to lower the financial costs of desalination so that it is an attractive option relative to other alternatives in locations where traditional sources of water are inadequate._x000D_
  _x000D_
The three principal parts of the program are: (1) perform research on desalination technologies and related issues to advance the state of the art forward (research and studies), (2) conduct development and demonstration activities to test technological advancements, confirm economics, and gain public acceptance (development projects), and (3) support operation and maintenance at the Brackish Groundwater National Desalination Research Facility (BGNDRF) </t>
  </si>
  <si>
    <t>Any responsible source, to include individuals, State and local entities, public nonprofit institutions/organizations, other public institutions/organizations, Federally recognized Indian Tribal Governments, small businesses, profit organizations, private nonprofit institutions/organizations, quasi-public nonprofit institutions/organizations, and other private institutions/organizations may submit a proposal which will be considered by Reclamation. Foreign entities are not eligible for funding. Federal agencies are not eligible to apply.</t>
  </si>
  <si>
    <t>Individuals, State and local entities, public nonprofit institutions/organizations, other public institutions/organizations, Federally recognized Indian Tribal Governments, small businesses, profit organizations, private nonprofit institutions/organizations, quasi-public nonprofit institutions/organizations and other private institutions/organizations.</t>
  </si>
  <si>
    <t>{"description":"(1) A detailed written technical proposal including the current status of the technology supporting the proposed research, technical approach proposed to accomplish the work, a scope of work which separates the work into major tasks, applicability to local and/or national water problems, type of personnel participating in the research, type and location of facilities and equipment that will be utilized by the project applicant, experience in this type of research, the environmental impact of the research, an estimate of the costs and/or cost savings ($/1000 gal) and economic and environmental benefit of the technology, and other information that may be useful for proposal evaluation. (2) A detailed project cost proposal including a budget covering salaries and wages, fringe benefits, travel, equipment, supplies, subcontracts, indirect cost rates, funding sources and commitments, cost-sharing, and a breakdown of costs by task.","isApplicable":true}</t>
  </si>
  <si>
    <t>{"environmentalImpact":{"reports":[{"isSelected":true,"reportCode":"statement"},{"isSelected":true,"reportCode":"assessment"},{"isSelected":true,"reportCode":"ExecutiveOrder12372"},{"isSelected":true,"reportCode":"otherRequired"}]},"description":"Environmental compliance for this program may be required depending on the scope of the specific project funded.  This may result in the need for an environmental impact assessment or environmental impact statement prior to the commencement of project activities."}</t>
  </si>
  <si>
    <t>{"description":"A full proposal solicitation package is issued annually by Reclamation. The package may solicit laboratory, pilot-scale, and full-scale research projects.  Submission of full technical and cost proposals in accordance with the instructions stated in the announcement document is mandatory. Additionally, applicants must submit all applicable SF-424 forms and a DI-2010 form which will be included in the announcement document."}</t>
  </si>
  <si>
    <t>The number of awards, maximum funding amount per award, and areas of interest for which proposals will be considered, are determined on an annual basis and are dependent upon the annual appropriation from Congress.  Proposals received in response to the annual solicitation are reviewed on the basis of a competitive, merit- review process, and are rated in accordance with evaluation criteria stated in the solicitation document.  Reclamation will make awards for the highest rated proposals based on the amount of funding available each year.  Reclamation reserves the right to make awards to maintain balance among the program objectives listed in the solicitation document.</t>
  </si>
  <si>
    <t>Contact Reclamation for  the range of time when proposals are approved or disapproved.</t>
  </si>
  <si>
    <t>None.  Final award decisions are not subject appeal; however, the Bureau of Reclamation will provide all applicants with information on why their proposals were not selected for award.</t>
  </si>
  <si>
    <t>Continuation of funding for the Program from one fiscal year to the next is at the discretion of the Congress.  Yearly solicitation is made for projects of 12 months duration or less (follow-on funding may be available for additional research studies, pilot-plant projects, or demonstration projects).  No-cost extensions to awarded agreements are provided for unique projects that can justify additional time beyond the 12-month duration.</t>
  </si>
  <si>
    <t>{"types":{"moe":false,"formula":false,"matching":true},"matching":{"requirementFlag":"voluntary","percent":"0","description":"The Federal share of the cost of a project or activity carried out shall not exceed 50 percent of the total cost of the project or activity. A Federal contribution in excess of 25 percent for a project carried out under this Act may not be made unless the Secretary of the Interior determines that the project is not feasible without such increased Federal contribution. Costs of operation, maintenance, repair, and rehabilitation of facilities funded shall be nonfederal responsibilities with the exception of the BGNDRF."}}</t>
  </si>
  <si>
    <t>{"awarded":"other","description":"Solicitation is made for projects of 12 months duration or less (follow-on funding may be available for additional research studies, pilot-plant projects, or demonstration projects).  No-cost extensions to awarded agreements are provided for unique projects that can justify additional time beyond the 12-month duration.","awardedDescription":"Information not available."}</t>
  </si>
  <si>
    <t>[{"code":"program","isSelected":true,"description":"The Recipient shall furnish quarterly reports and a final report as a permanent record of the work accomplished under the agreement. A midterm project review shall be held at the Recipient's site approximately 3 to 6 months after project award. Approximately at the time of delivery of the draft final report, the Project Manager shall make a presentation in Denver on the overall progress of the project."},{"code":"cash","isSelected":false},{"code":"progress","isSelected":false},{"code":"expenditure","isSelected":true,"description":"Federal Financial Report, SF 425 is required."},{"code":"performanceMonitoring","isSelected":false}]</t>
  </si>
  <si>
    <t>(Cooperative Agreements) FY 18 est $1,250,000.00; FY 17$3,610,000.00; FY 19 est $1,250,000.00; - (Payment terms vary by agreement awarded under this program )</t>
  </si>
  <si>
    <t>Range is $100,000 - $500,000, Average $150,000.</t>
  </si>
  <si>
    <t>{"list":[{"fiscalYear":2017,"description":"Information not available. In Fiscal Year 2017 (FY17), $3.6 million funded twenty-one competed, merit reviewed research projects.  Four projects were pilot scale projects and sixteen projects were laboratory scale projects. One project was funded for year 2 of an awarded FY16 pilot project. A total of more than $3.5 million in non-federal cost-share was leveraged with the twenty-one projects this year."},{"fiscalYear":2018,"description":"Information not available"},{"fiscalYear":2019,"description":"Information not available"}],"isApplicable":true}</t>
  </si>
  <si>
    <t>{"flag":"none","description":"Solicitation documents: Bureau of Reclamation, Acquisitions Operations Group, Attn: Michelle Maher, Mail Code: 84-27810, P.O. Box 25007, Denver Federal Center, Denver, CO 80225. Telephone: (303) 445-2025. E-mail: mmaher@usbr.gov "}</t>
  </si>
  <si>
    <t>Yuliana Porras MendozaBureau of Reclamation, Research and Development Office, Mail Code: 08-10000, P.O. Box 25007, Denver Federal Center, , Denver, CO 25007 Email:&lt; a href='mailto:yporrasmendoza@usbr.gov'&gt;yporrasmendoza@usbr.gov&lt;/a&gt;Phone: (303)445-2265;</t>
  </si>
  <si>
    <t>http://www.usbr.gov/pmts/water/desalination/index.html</t>
  </si>
  <si>
    <t>Fiscal Year2018: Information not available.Fiscal Year2019: Information not available.Fiscal Year2017: Information not available. Projects that are funded with the FY17 funds include innovative algal/membrane hybrid systems, hybrid nanomaterials for silica removal, disinfection byproduct impacts, and novel membrane treatment systems.</t>
  </si>
  <si>
    <t>Evaluation factors may include, but are not limited to the following: Technical Factors: (1) Demonstrated familiarity with the current technology in the field of work and understanding of the potential difficulties in carrying out the work. (2) Impact of the proposed work on the current technology and on its related economics if a completely successful outcome were achieved. (3) Novelty of approach to the work. (4) Relationship to research priorities. (5) Availability of equipment, instruments, and test facilities required for the work. Managerial Factors: (1) The qualifications, capabilities, and experience of the proposed project manager and other key personnel who are critical to achievement of the proposed objectives. (2) Adequacy, completeness and realism of the research schedule, task phasing, and milestones. (3) The applicant’s capabilities, related experience, facilities, techniques, or unique combinations of these which are integral factors for achieving the proposed objectives. Pricing Factor: Cost realism and reasonableness. This requires that costs be directly relatable to items in the research work plan or Project Management Plan, be reasonable, and be appropriate to the project in terms of dollar amount and quantity.</t>
  </si>
  <si>
    <t>https://beta.sam.gov/fal/a908d39b60b2ecc2226ab5bcc0270b12/view</t>
  </si>
  <si>
    <t>Water SMART (Sustaining and Manage America's Resources for Tomorrow)</t>
  </si>
  <si>
    <t>Water SMART Grants</t>
  </si>
  <si>
    <t>{"list":[{"act":{"description":"Section 9504(a), Omnibus Public Lands Management Act of 2009, (Public Law 111-11), as amended."},"authorizationTypes":{"USC":false,"act":true,"statute":false,"publicLaw":false,"executiveOrder":false}}]}</t>
  </si>
  <si>
    <t>To make funding available for eligible applicants to leverage their money and resources by cost sharing with Reclamation on three different types of projects:  _x000D_
•	projects that save water; mitigate conflict risk in areas at a high risk of water conflict; and accomplish other benefits to increase the reliability of existing supplies._x000D_
•	development of water marketing strategies that will help prevent water conflicts and will contribute to water supply reliability; and_x000D_
•	small-scale water efficiency projects to that have been identified through previous planning efforts to  conserve and use water more efficiently; mitigate conflict risk in areas at a high risk of future water conflict; and accomplish other benefits that contribute to water supply reliability in the western United States.</t>
  </si>
  <si>
    <t xml:space="preserve">In accordance with P.L. 111-11, Section 9502, eligible applicants include any: university, nonprofit research institution, or other organization with water or power delivery authority._x000D_
_x000D_
Applicants must also be located in the western U.S. or Territories as identified in the Reclamation Act of June 17, 1902, as amended and supplemented; specifically, Arizona, California, Colorado, Idaho, Kansas, Montana, Nebraska, Nevada, New Mexico, North Dakota, Oklahoma, Oregon, South Dakota, Texas, Utah, Washington, Wyoming, American Samoa, Guam, the Northern Mariana Islands, and the Virgin Islands.  _x000D_
</t>
  </si>
  <si>
    <t>The general public, agricultural, municipal and industrial water users; irrigation or water districts; and state governmental entities with water or power delivery authority, located in the states identified in the Act of June 17, 1902.</t>
  </si>
  <si>
    <t>{"description":"(1) A detailed written technical proposal including background data regarding the applicant, such as location, total project diversions, and relevant water use efficiency measurements, a detailed scope of work separating the work into major tasks, including any engineering or design work already completed, and describing data responsive to the evaluation criteria listed in the announcement.  (2) When applicable, a funding plan showing how the applicant will pay for its 50 percent cost share requirement, and an official resolution adopted by the irrigation or water district's governing board of directors, resolving that, if selected, it will negotiate and execute a grant or cooperative agreement with Reclamation. (3) A detailed project cost proposal, including a budget with the annual estimated project costs, including salaries and wages, fringe benefits, travel, equipment, supplies, contracts, and indirect costs, an estimate of annual operation and maintenance costs, and the value of in-kind contributions of goods and services.","isApplicable":true}</t>
  </si>
  <si>
    <t>{"environmentalImpact":{"reports":[{"isSelected":true,"reportCode":"statement"},{"isSelected":true,"reportCode":"assessment"},{"isSelected":false,"reportCode":"ExecutiveOrder12372"},{"isSelected":true,"reportCode":"otherRequired"}]},"description":"Environmental compliance for this program may be required depending on the scope of the specific project funded.  This may result in the need for an environmental impact assessment or environmental impact statement prior to the commencement of project activities."}</t>
  </si>
  <si>
    <t>{"description":"Funding opportunity announcements. Announcement are posted annually on www.grants.gov.  Submission of a complete technical proposal and projects budget is mandatory by the due date identified in the announcement.  In addition, applicants must submit all applicable SF-424 forms refrenced in the Announcement.  "}</t>
  </si>
  <si>
    <t>Proposals received in response to the announcement are reviewed on the basis of a competitive, merit-based review process, and are rated in accordance with the evaluation criteria stated in the announcement.  Reclamation will make awards to the highest rated proposals based on the amount of funding available each year. For non-WaterSMART awards made under this CFDA using this statutory authority, the awards may be made competitively or non-competitively.</t>
  </si>
  <si>
    <t>The review, scoring and announcement of the recipients typically take three to five months.</t>
  </si>
  <si>
    <t>Not applicable.  Upon request, Reclamation will provide all aplicants with information on why their proposals were not selected.</t>
  </si>
  <si>
    <t xml:space="preserve">Most awarded projects are fully funded at the time of award.  Some Water and Energy Efficiency Grant projects (i.e. phased project) may be funded each year for up to three years.  </t>
  </si>
  <si>
    <t>{"types":{"moe":false,"formula":false,"matching":true},"matching":{"requirementFlag":"voluntary","percent":"0","description":"The Federal share of the cost of a project or activity carried out under the Program shall not exceed 50 percent of the total cost of the project or activity. Costs of operation, maintenance, repair and rehabilitation of facilities funded under the authority for this Program shall be nonfederal responsibilities. "}}</t>
  </si>
  <si>
    <t>{"awarded":"other","description":"In general, projects should be completed within 2 years of award.  Applicants for Water and Energy Efficiency Grants must select one of two funding groups and must therefore propose either a project that can be completed within 2 years of award or a phased project that can be completed within 3 years of award with Federal funding to be provided separately for each phase. Applications for projects requiring more time will be considered for funding only under limited circumstances.\r\n","awardedDescription":"Payment terms vary by agreement awarded under this program."}</t>
  </si>
  <si>
    <t>[{"code":"program","isSelected":true,"description":"Unless otherwise stated in the agreement document, recipients shall submit Program Performance Reports, on a semi-annual basis.  Upon completion of the agreement, recipients shall submit a final Program Performance Report and other specific reports that may be applicable to the agreement such as property inventories, and patent and invention disclosures.  \r\n\r\n\r\n\r\n\r\n"},{"code":"cash","isSelected":false},{"code":"progress","isSelected":false},{"code":"expenditure","isSelected":true,"description":"Recipients shall submit the Federal Financial Report, SF-425 during the term of the agreement and a final report upon completion of the agreement."},{"code":"performanceMonitoring","isSelected":false}]</t>
  </si>
  <si>
    <t>(Cooperative Agreements (Discretionary Grants)) FY 19 est $10,000,000.00; FY 18 est $23,365,000.00; FY 17$27,500,000.00;</t>
  </si>
  <si>
    <t xml:space="preserve">Range:	$75,000-$1,000,000_x000D_
Average:  $300,000_x000D_
</t>
  </si>
  <si>
    <t>{"list":[{"fiscalYear":2018,"description":"Information not available."},{"fiscalYear":2019,"description":"Information not available."},{"fiscalYear":2017,"description":"Information not available. In FY 2017, $27.5million in Federal funding was used to fund 121 WaterSMART Grant projects.  These projects total over $115.7million in improvements (i.e., Federal and non-Federal cost-share)."}],"isApplicable":true}</t>
  </si>
  <si>
    <t>{"flag":"appendix","description":"http://www.usbr.gov/main/regions.html"}</t>
  </si>
  <si>
    <t>Josh GermanBureau of Reclamation, Office of Policy and Administration, Mail Code: 84-51000, P.O. Box 25007, Denver Federal Center, Denver, CO 80225 Email:&lt; a href='mailto:jgerman@usbr.gov'&gt;jgerman@usbr.gov&lt;/a&gt;Phone: (303) 445-2839;</t>
  </si>
  <si>
    <t>http://www.usbr.gov/WaterSMART/grants.html</t>
  </si>
  <si>
    <t xml:space="preserve">15.506 Water Desalination Research and Development ; </t>
  </si>
  <si>
    <t>Fiscal Year2019: Information not available.Fiscal Year2017: Information not available. The Buena Vista Water Storage District, near Bakersfield, California, will convert 9 miles of unlined canals and ditches to 8.4 miles of polyvinyl chloride and high-density polyethylene pipelines. These improvements are expected to result in annual water savings of 4,802 acre-feet that is currently being lost to seepage and over-deliveries. The conserved water will be used to offset groundwater pumping. _x000D_
_x000D_
The City of Alpine, located south of Salt Lake City, Utah, will install 2,420 meters on currently unmetered connections throughout the City’s pressurized irrigation system. In addition to meters, the City will install Advanced Metering Infrastructure to allow for real-time flow monitoring, automatic meter reading, and usage-based billing. Once completed, the project is expected to result in annual water savings of 1,040 acre-feet, reducing the City’s reliance on pumping water from the North Utah County Aquifer. Examples of all projects funded to date are available at https://www.usbr.gov/watersmart/grants.htmlFiscal Year2018: Information not available.</t>
  </si>
  <si>
    <t xml:space="preserve">Criteria vary by funding category.  See https://www.usbr.gov/watersmart/grants.htmlfor details.  </t>
  </si>
  <si>
    <t>https://beta.sam.gov/fal/d60871383d3cbf24e88c136d3c2b7e4c/view</t>
  </si>
  <si>
    <t>Providing Water to At-Risk Natural Desert Terminal Lakes</t>
  </si>
  <si>
    <t>Desert Terminal Lakes Program</t>
  </si>
  <si>
    <t>{"list":[{"act":{"description":"Public Law 107-171, Farm Security and Rural Investment Act of 2002, Sec. 2507; Public Law 108-7, Energy and Water Development Appropriations Act, 2003, Sec. 207 (to implement the Truckee River Settlement Act, P.L. 101-618); Public Law 108-137, Energy and Water Development Appropriations Act, 2004, Sec. 217; Public Law 109-103, Energy and Water Development Appropriations Act, 2006, Sec. 208; Public Law 110-161, Consolidated Appropriations Act, 2008, Sec.207 and 208;  Public Law 110-246, Food, Conservation, and Energy Act of 2008, Sec. 2807; Public Law 111-8, Omnibus Appropriations Act, 2009, Section 207 and 208; Public Law 111-85, Energy and Water Development and Related Agencies Appropriations Act, 2010, Sec. 206-208; Public Law 111-88, Department of the Interior, Environment, and Related Agencies Appropriations Act, 2010, Sec. 440.;  Public Law 112-74, Consolidated Appropriations Act, 2012 [H.R. 2055] Enacted 12/23/11, Title II, Division B, Sec. 208 a and b, and Public Law 113-79, Agricultural Act of 2014, Title II, Section 2507, Enacted 2/7/14."},"authorizationTypes":{"USC":false,"act":true,"statute":false,"publicLaw":false,"executiveOrder":false}}]}</t>
  </si>
  <si>
    <t xml:space="preserve">All funding allocated for grants, interagency agreements and 93-638 grants and contracts has been obligated. Reclamation does not anticipate new awards in FY18.  If additional funding is realized, new solicitations may become available, and the following would apply.  Under this authority, Reclamation will fund various activities for the benefit of at-risk terminal lakes to provide water and assistance to a terminal lake to carry out research, support, and conservation activities for associated fish, wildlife, plant, and habitat resources in Nevada and California. </t>
  </si>
  <si>
    <t>All funding allocated for grants, interagency agreements and 93-638 grants and contracts has been obligated, if additional funding is realized, the following would apply: State and local public agencies, Indian tribes, nonprofit organizations, educational institutions, and individuals may submit a proposal which will be considered by Reclamation.  Foreign entities and Federal agencies are not eligible to apply.</t>
  </si>
  <si>
    <t>All funding allocated for grants, interagency agreements and 93-638 grants and contracts has been obligated, if additional funding is realized, the following would apply: State and local entities, public nonprofit institutions/organizations, other public institutions/organizations, Federally recognized Indian Tribal Governments, individuals, small businesses, profit organizations, private organizations, quasi-public nonprofit organizations, other private institutions/organization, general public, Native American organizations, higher education institutions, irrigation districts, municipal water authorities, farmers/ranchers/agriculture producers, and land/property owners.</t>
  </si>
  <si>
    <t>{"description":"All funding allocated for grants, interagency agreements and 93-638 grants and contracts has been obligated, if additional funding is realized, the following would apply: (1) A detailed written technical proposal including background data regarding the applicant, technical approach proposed to accomplish the work, a scope of work that separates the work into major tasks, type of personnel implementing the proposal, experience in performing this type of work, benefits to be received by implementation of the project(s), environmental impact(s), timeline(s), the level of cooperation with other parties involved in the proposal, and other information that may be useful for proposal evaluation.  (2) A detailed cost proposal by project including a budget covering labor categories, salaries and wages with estimated hours, fringe benefits, travel, equipment, supplies, subcontracts, indirect cost rates, other funding sources and commitments, cost-sharing, value of in-kind contributions of goods and services, and a narrative discussion.","isApplicable":true}</t>
  </si>
  <si>
    <t>{"environmentalImpact":{"reports":[{"isSelected":true,"reportCode":"statement"},{"isSelected":true,"reportCode":"assessment"},{"isSelected":false,"reportCode":"ExecutiveOrder12372"},{"isSelected":true,"reportCode":"otherRequired"}]},"description":"All funding allocated for grants, interagency agreements and 93-638 grants and contracts has been obligated, if additional funding is realized, the following would apply: Funding is allowed for work that will be for the benefit of at-risk terminal lakes and to carry out research, support, and conservation activities for associated fish, wildlife, plant, and habitat resources in Nevada and California.  An environmental NEPA document may be required depending on the nature of the proposal and its impact on the environment.  Compliance with National Historic Preservation Act and Endangered Species Act may also be required.  Pre-application Coordination: Although it is not mandatory, Reclamation strongly encourages offerors to submit a pre-proposal to eliminate the possibility of submitting a full proposal that would not be considered for award.  The pre-proposal should describe 1) how the proposal will provide benefits to a terminal lake or associated watershed, 2) the quantity of water anticipated to be provided if part of the proposal or benefit to the associated riparian and watershed resources, 3) the associated estimated cost, 4) potential environmental impacts, 5) state, local and other permits or approvals needed to implement the proposal.  "}</t>
  </si>
  <si>
    <t>{"description":"All funding allocated for grants, interagency agreements and 93-638 grants and contracts has been obligated, if additional funding is realized, the following would apply: Funding is allowed for work for the benefit of at-risk terminal lakes and to carry out research, support, and conservation activities for associated fish, wildlife, plant, and habitat resources in Nevada and California. For Summit Lake, Reclamation will only accept proposals from the Summit Lake Paiute Tribe, since the lake is entirely within the reservation boundaries and any proposal affecting the lake would need the consent of the Tribe; the exception is if DTL funding is reprogrammed in another DTL grant for Summit Lake.  For all other terminal lakes, Reclamation may accept applications after the applicant provides enough pre-application information to Reclamation to assure that the proposed work will be for the benefit of at-risk natural desert terminal lakes and associated riparian and watershed resources in Nevada and California or fund designated activities, the associated cost is reasonable, and it is likely Reclamation can satisfy its federal Indian trust, endangered species, environmental, and other responsibilities.  If funding becomes available, discretionary funding opportunities will be posted on Grants.gov.  Submission of a complete technical proposal and a project budget proposal in accordance with the instructions in the FOA is mandatory.  In addition, applicants must submit all applicable SF424 forms, which are referenced in the FOA.  Reclamation does not anticipate any new applications in FY18. "}</t>
  </si>
  <si>
    <t>Terminal Lakes Proposals will be evaluated using a merit-based review process.  Some past Pyramid Lake proposals were also reviewed on the basis of a competitive, merit-based review process, and were rated in accordance with the evaluation criteria stated in the FOA.  Reclamation made awards to the highest-rated proposals based on the amount of funding available at that time.   Reclamation reserves the right to prioritize projects based on availability of funds and to ensure balance among the program objectives listed in the FOA.</t>
  </si>
  <si>
    <t>Contact Reclamation for the range of time when proposals are approved or disapproved.</t>
  </si>
  <si>
    <t>Reclamation will, however, provide all applicants with information on why their proposals were not selected.</t>
  </si>
  <si>
    <t xml:space="preserve">Additional funding for the program is at the discretion of Congress.  Any request for a time extension must be in writing in accordance with the provisions stated in the agreement.  </t>
  </si>
  <si>
    <t>{"awarded":"other","description":"There is no time restriction placed on the use of the funds, though most agreements will not be allowed to extend beyond five years.  A schedule will be established between Reclamation and the recipient at the time of award.  Any request for a time extension must be in writing in accordance with the provisions stated in the agreement.","awardedDescription":"Payment terms vary by agreement awarded under this program."}</t>
  </si>
  <si>
    <t>[{"code":"program","isSelected":true,"description":"Unless otherwise stated in the agreement document, recipients shall submit on a quarterly or semi-annual basis Program Performance Reports.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 quarterly or semi-annual basis the SF-425, Federal Financial Report.  Upon completion of the agreement recipients shall submit a final SF-425."},{"code":"performanceMonitoring","isSelected":false}]</t>
  </si>
  <si>
    <t>(Cooperative Agreements (Discretionary Grants)) FY 18 est $1,850,000.00; FY 19 est $0.00; FY 17$4,188,327.00;</t>
  </si>
  <si>
    <t xml:space="preserve">Range: $168,236 to $3,000,000 in FY17_x000D_
Average: $1,047,081.89 in FY17_x000D_
</t>
  </si>
  <si>
    <t>{"list":[{"fiscalYear":2018,"description":"No information available."},{"fiscalYear":2019,"description":"No information available."},{"fiscalYear":2017,"description":"No information available. Through the end of Fiscal Year 2017, from the $525 million of available DTL Program funding, approximately $524 million has been obligated to Native American Tribes, federal, state and local agencies, non-profits, higher education and others and for program administration.    The funding is used for environmental and conservation activities that affect Pyramid, Summit, and Walker lakes and associated watersheds in Nevada and California.  "}],"isApplicable":true}</t>
  </si>
  <si>
    <t>{"flag":"appendix","description":"Technical/Program Information – contact Bureau of Reclamation, Lahontan Basin Area Office, Attention:  Mandy Brinnand, 705 North Plaza Street, Room 320, Carson City, Nevada 89701-4015.  Telephone (775) 884-8367.  Fax (775)884-8376.  Email abrinnand@usbr.gov.  Acquisition Office – contact Bureau of Reclamation, Mid-Pacific Regional Office, Acquisition Services, 2800 Cottage Way, Room E-1815, Sacramento, California 95825-1898.  Telephone (916) 978-5130.  Fax (916) 978-5175/5182. "}</t>
  </si>
  <si>
    <t>Mandy BrinnandBureau of Reclamation, Lahontan Basin Area, 705 North Plaza Street, Room 320, , Carson City, NV 89701-4015 Email:&lt; a href='mailto:abrinnand@usbr.gov'&gt;abrinnand@usbr.gov&lt;/a&gt;Phone: (775) 882-3436;</t>
  </si>
  <si>
    <t>http://www.usbr.gov/mp/lbao/</t>
  </si>
  <si>
    <t>Fiscal Year2019: No information available.Fiscal Year2018: No information available.Fiscal Year2017: No information available. In Fiscal Year 2017, The Nature Conservancy was awarded an agreement for ongoing management responsibilities of the Independence Lake Preserve and lower Truckee River restoration sites; the State of Nevada, Division of Water Resources was awarded additional funding for mapping of Newlands water rights and the Pyramid Lake Paiute Tribe and the State of California were awarded agreements for ongoing implementation of TROA.</t>
  </si>
  <si>
    <t>All funding allocated for grants, interagency agreements and 93-638 grants and contracts has been obligated, if additional funding is realized, evaluation factors may include, but are not limited to the following:  1) Mandatory: be for the benefit of at-risk terminal lakes and to carry out research, support, and conservation activities for associated fish, wildlife, plant, and habitat resources in Nevada and California or fund designated activities from legislative allocations.</t>
  </si>
  <si>
    <t>https://beta.sam.gov/fal/b7a82a51f0f7501cb41c113164323bf4/view</t>
  </si>
  <si>
    <t xml:space="preserve">Title II, Colorado River Basin Salinity Control </t>
  </si>
  <si>
    <t>Basinwide Program</t>
  </si>
  <si>
    <t>{"list":[{"act":{"description":"Public Law 93-320, 59 Stat. 1219, 43 U.S. C. 1571-1573 and U.S.C. 1592(c), as amended; Sec. 2, Pub. L. 98-569 , 98 Stat, 43 U.S.C. 1592(c); Sec. 1, Pub. L. 104-20, 43 U.S.C. 1592; Title III, Subtitle D, Chapter 4, Pub. L. 104-127, 110 Stat.1006; Pub. L. 106-459, 114 Stat. 1987."},"authorizationTypes":{"USC":false,"act":true,"statute":false,"publicLaw":false,"executiveOrder":false}}]}</t>
  </si>
  <si>
    <t>To provide financial and  technical assistance to: (1) identify salt source areas; (2) develop project plans to carry out conservation practices to reduce salt loads; (3) install conversation practices to reduce salinity levels; (4) carry out research, education, and demonstration activities; (5) carry out monitoring and devaluation activities; and (6) to decrease salt concentration and salt loading which causes increased salinity levels within the Colorado River and to enhance the supply and quality of water available for use in the United States and the Republic of Mexico.  Such programs shall consist of cost-effective measures and associated works to reduce salinity from saline springs, leaking wells, irrigation sources, industrial sources, erosion of public and private land, or other sources.</t>
  </si>
  <si>
    <t>Any legal entity that is the owner or operator of the features to be replaced and/or to be constructed and capable of contracting with Reclamation.</t>
  </si>
  <si>
    <t>Any person who uses or reuses Colorado River water for irrigation, domestic, municipal or industrial water supply, or for fish and wildlife habitat will benefit.</t>
  </si>
  <si>
    <t>{"description":"Projects will require compliance with the National Environmental Policy Act and Endangered Species Act.  Information regarding whether these requirements must be met will be included in the funding opportunity announcement posted on www.grants.gov.","isApplicable":true}</t>
  </si>
  <si>
    <t>{"description":"Funding opportunity announcements for this program, along with registration procedures, application packages and instructions, SF-424 forms and any other forms to be used to submit application information, points of contact, and procedures for submitting applications will be available on www.grants.gov."}</t>
  </si>
  <si>
    <t>Reclamation will solicit proposals and award funding through a Funding Opportunity Announcement (FOA) process.  The FOA will request proposals from public and private sectors that would control salinity based on cost per ton.  The proposals will be ranked based on their cost effectiveness for preventing salt from entering the Colorado River system.  The ranking would consider risk factors that might affect the project's performance.  Upon receipt of applications/proposals by the date identified in the announcement(s), the applications will be reviewed to determine if application/proposal(s) are consistent with requirements identified in the announcements.  The application/proposal(s) are reviewed against identified criteria by a Federal technical team of experts, that may include representatives of states as advisors.  Based on the review, a ranking will be defined. Negotiations will be conducted and/or awards will be made based on recommendations from the technical experts.  Award will be based on those applications best meeting the needs of the program, including cost and risk factors.</t>
  </si>
  <si>
    <t>Final award decisions are not subject to appeal; however, the Bureau of Reclamation will provide all applicants with information on why their proposals were not selected for award.</t>
  </si>
  <si>
    <t>{"types":{"moe":false,"formula":false,"matching":true},"matching":{"requirementFlag":"voluntary","percent":"0","description":"Cost share in the amount of $.43 per $1.00 of appropriated funds is provided from the Upper Colorado River Basin Fund and the Lower Colorado River Basin Development Fund (Basin Funds).  Moneys in the Basin Funds come from a surcharge on power produced at Reclamation power generation facilities on the Colorado River.  \r\n\r\n$1.00 Appropriated+$.43 Basin Fund = $1.43 for the Basinwide Salinity Control Program."}}</t>
  </si>
  <si>
    <t>{"awarded":"other","description":"Cooperative agreements and grants are normally written for a 1 to 5 year period.","awardedDescription":"Payment terms vary by agreement awarded under this program."}</t>
  </si>
  <si>
    <t>[{"code":"program","isSelected":true,"description":"Unless otherwise stated in the agreement document, recipients shall submit the following reports on a quarterly basis program performance reports. Annually, recipients shall submit an annual program performance report. Upon completion of the agreement, recipients shall submit a final program performance report, and other specific reports that may be applicable to the agreement such as property inventories, and patent and invention disclosures.  For Recovery Act projects recipient quarterly reporting is required in www.FederalReporting.gov."},{"code":"cash","isSelected":false},{"code":"progress","isSelected":false},{"code":"expenditure","isSelected":true,"description":"Unless otherwise stated in the agreement document, recipients shall submit the following reports on a quarterly basis the Federal Financial Report SF 425.  Upon completion of the agreement, recipients shall submit a final Federal Financial Report SF 425.  "},{"code":"performanceMonitoring","isSelected":false}]</t>
  </si>
  <si>
    <t>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t>
  </si>
  <si>
    <t>16-0680-0-3-301;16-4081-0-3-301;</t>
  </si>
  <si>
    <t>(Cooperative Agreements (Discretionary Grants)) FY 18 est $3,588,857.00; FY 17$3,663,000.00; FY 19 est $2,571,429.00; - Basin(Cooperative Agreements (Discretionary Grants)) FY 19 est $6,000,000.00; FY 18 est $8,374,000.00; FY 17$8,547,000.00; - Appropriated</t>
  </si>
  <si>
    <t xml:space="preserve">Range      $11,962,857 to $12,210,000_x000D_
Average   $10,914,762_x000D_
</t>
  </si>
  <si>
    <t>{"list":[{"fiscalYear":2017,"description":"No information available. During Fiscal Years 2017 and 2018, Reclamation had 14 active construction projects in the Basinwide Program that when completed will control an estimated 37,000 tons of salt each year from entering the Colorado River System. "},{"fiscalYear":2018,"description":"No information available."},{"fiscalYear":2019,"description":"No information available."}],"isApplicable":true}</t>
  </si>
  <si>
    <t>{"flag":"appendix","description":"Salinity Program:  Mr. Kib Jacobson, Bureau of Reclamation, 125 South State Street, Salt Lake City UT  84138-1147, Phone:  (801) 524-3753, Fax:  (801) 524-5499, email: kjacobson@usbr.gov; or Mr. Rich Eastland, Bureau of Reclamation, 500 Fir St., Boulder City NV 89006-1470, Phone:  702-293-8487, Fax:  702-293-8330, email: reastland@usbr.gov.  Western Colorado:  Mr. John Sottilare, Bureau of Reclamation, 445 West Gunnison Ave, Grand Junction CO 81501, Phone: 970-248-0640, Fax:  970-248-0601, email: jsottilare@usbr.gov  Eastern Utah and Western Wyoming:  Mr. Ben Radcliffe, Bureau of Reclamation, 302 East  1860 South, Provo UT 84606, Phone: 801-379-1213, Fax:  801-379-1159, email: BRadcliffe@usbr.gov"}</t>
  </si>
  <si>
    <t>Terry StrohBureau of Reclamation, 2764 Compass Drive, Grand Junction, CO 20240 Email:&lt; a href='mailto:tstroh@usbr.gov'&gt;tstroh@usbr.gov&lt;/a&gt;Phone: (970)248-0637;</t>
  </si>
  <si>
    <t>http://www.usbr.gov/uc/progact/salinity/index.html</t>
  </si>
  <si>
    <t xml:space="preserve">15.529 Upper Colorado and San Juan River Basins Endangered Fish Recovery ; 15.538 Lower Colorado River Multi-Species Conservation ; 15.535 Upper Colorado River Basin Fish and Wildlife Mitigation ; </t>
  </si>
  <si>
    <t>Fiscal Year2017: No information available. One example of a current funded project is the Grand Valley Irrigation Company Phase 4 Project. Selected under the 2015 FOA, the GVIC was awarded a $2.8 million cooperative grant to line approximately 1.65 miles of their main irrigation canal within the Grand Valley.  This will result in a salt load reduction of approximately 2,363 tons annually at a cost effectiveness of $49.64 per ton.  The canal lining will consist of a 30-mil PVC membrane with 3-4 inches of shotcrete cover.  The cooperative agreement was executed in August 2016, and construction will begin in November of 2017.  It is expected to be completed in 2019.Fiscal Year2018: No information available.Fiscal Year2019: No information available.</t>
  </si>
  <si>
    <t>In 1984, the Salinity Control Act was amended to direct the Secretary of the Interior to give preference to units which reduce salinity at the least cost per unit of salinity reduction (or cost-effectiveness).  Cost-effectiveness is defined as the Salinity Program’s annual cost per ton of salt prevented from entering the Colorado River system.  Conceptually, cost-effectiveness is analogous to determining the cost per mile to own and operate a car.  That computation combines the annual expenses (loan payments, gas, maintenance, etc.) and divides by the miles traveled each year.  The key to understanding this approach is to appreciate that the government evaluates all projects as if the money is borrowed from a loan institution and repaid in annual installments over the life of the project. This economic evaluation principle is required by the “Economic and Environmental Principles Guidelines for Water and Related Land Resources Implementation Studies,” March 1983.  This method lends consistency in the comparison of non-federally financed alternatives (which must borrow funds) to Federally financed projects.  _x000D_
_x000D_
Each proposal will be evaluated by an application review committee in accordance with the following criteria and corresponding percentage weights: (a) Technical merit – those passing will be evaluated further; (b) Cost effectiveness – 30%, (the annual cost for each ton of salt load reduction, expressed in dollars per ton); (c) The ability to enable future on-farm projects with the USDA – 25%; (d) Performance risk factors– 45%. Detailed information will be included in each FOA or may be obtained from the Salinity Control Program contacts listed above.</t>
  </si>
  <si>
    <t>https://beta.sam.gov/fal/470fba040d0e7d3db95139c27167bd07/view</t>
  </si>
  <si>
    <t>Colorado Ute Indian Water Rights Settlement Act</t>
  </si>
  <si>
    <t>Colorado Ute Settlement Act/Animas La Plata</t>
  </si>
  <si>
    <t>{"list":[{"act":{"description":"Colorado River Basin Project Act, Public Law 90-537, 82 Stat.885; Colorado Ute Indian Water Rights Settlement Act of 1988, as amended, Public Law 100-585, 102 Stat. 1973; Colorado Ute Settlement Act Amendments of 2000, Public Law 106-554, 114 Stat 2763A-266."},"authorizationTypes":{"USC":false,"act":true,"statute":false,"publicLaw":false,"executiveOrder":false}}]}</t>
  </si>
  <si>
    <t>To supply municipal and industrial water supply to the Ute Mountain Ute, Southern Ute Indian Tribe, the Navajo Nation and non-Tribal participants from the Animas-La Plata Project in settlement of water rights claims for the Tribes, and also fulfill other project activities that may be required as a result of the construction, such as relocation of roads and moving powerlines.  To complete construction of a reconfigured Animas-La Plata Project, consisting of facilities to divert and store water from the Animas River to provide for an average annual depletion of 57,100 acre-feet of water, to be used for municipal and industrial water supply only, for the Ute Mountain Ute and Southern Ute Indian Tribes, and other tribal and non-tribal entities in the Four Corners Region of the United States.  Also, to supply 4,680 acre-feet per year to the Navajo Nation through a pipeline from Farmington to Shiprock, NM.</t>
  </si>
  <si>
    <t>COOPERATIVE AGREEMENTS;PROJECT GRANTS;DIRECT PAYMENTS FOR SPECIFIED USE</t>
  </si>
  <si>
    <t>Federally Recognized Indian Tribal Government - Projects shall be subject to the provisions of the Indian Self-Determination and Education Assistance Act (ii Stat. 2203; 25 U.S.C. 450 et seq.) to the same extent as if such functions were performed by the Bureau of Indian Affairs; and for projects not awarded subject to Public Law 93-638:  State, local, Federally recognized Indian Tribal governments, small businesses, individuals, and profit organizations.</t>
  </si>
  <si>
    <t>Federally recognized Indian Tribal Government members and the general public in southwestern Colorado and northwestern New Mexico.</t>
  </si>
  <si>
    <t>{"environmentalImpact":{"reports":[{"isSelected":true,"reportCode":"statement"},{"isSelected":true,"reportCode":"assessment"},{"isSelected":false,"reportCode":"ExecutiveOrder12372"},{"isSelected":true,"reportCode":"otherRequired"}]}}</t>
  </si>
  <si>
    <t>{"description":"The Bureau of Reclamation is required by Public Law 100-585 to use Public Law 93-638 procedures to contract for construction of the Animas-La Plata Project with the Ute Mountain Ute Tribe and the Southern Ute Indian Tribe.  Construction contracts for estimated quantities and with firm fixed unit pricing are issued to accomplish the work.  For projects under this program that are not required to be awarded subject to Public Law 93-638, funding opportunity announcements, along with registration procedures, application packages and instructions, SF-424 forms and any other forms to be used to submit application information, points of contact, and procedures for submitting applications will be available on http://www.grants.gov."}</t>
  </si>
  <si>
    <t>An initial statement of work is issued to the Tribe for review and pricing by the Contract Specialist.   The Tribe reviews the initial statement of work, and submits aproposal with an estimate for completion of the work.  The proposal with cost estimate is evaluated by the Government Technical Team, the Government Cost &amp; Price Analyst, Contract Specialist, Contract Administrator, and Contracting Officer.  Negotiations are held on the various elements until an agreement is reached and an award is then made.  For projects not awarded subject to Public Law 93-638, all applications will be initially screened for eligibility and compliance with the requirements stated in the program funding announcement.  Applications passing this screening process will be forwarded for review by a proposal evaluation panel comprised of qualified experts in the program area.  Applications will be reviewed against the proposal evaluation criteria, and any additional review factors, as stated in the funding announcement.  Final selection will be determined by the Commissioner, Bureau of Reclamation, or regional officials, as applicable to the project.</t>
  </si>
  <si>
    <t>Varies depending on the type and complexity of the project.  Further information will be available for each specific project at the time the funding opportunity announcement is posted on www.grants.gov and may be obtained by contacting the Reclamation personnel listed as the point of contact in the funding announcement.</t>
  </si>
  <si>
    <t>Final award decisions are subject to appeal; however, the Bureau of Reclamation will provide all applicants with information on why their proposals were not selected for award.</t>
  </si>
  <si>
    <t>{"awarded":"other","description":"Public Law 93-638 contracts and agreements are written for a specific period of time to complete a project, but normally not over 5 years.  Funds are disbursed by progress payments, based on percentage of completion of estimated quantities of work.  Section 207, Section 17(b) of the Act as amended extended the project period through Fiscal Year 2012.","awardedDescription":"Funds are disbursed by progress payments, based on percentage of completion of estimated quantities of work.  Negotiated indirect cost rate agreements for tribes are negotiated on behalf of the National Business Center, Acquisition Services Division."}</t>
  </si>
  <si>
    <t>[{"code":"program","isSelected":true,"description":"Annually, recipients shall submit an annual program performance report. Upon completion of the agreement, recipients shall submit a final program performance report, and other specific reports that may be applicable to the agreement such as property inventories, and patent and invention disclosures.  "},{"code":"cash","isSelected":false},{"code":"progress","isSelected":false},{"code":"expenditure","isSelected":true,"description":"The Federal Financial Report, SF 425 is required and a final SF 425 is required upon on the completion of the agreement."},{"code":"performanceMonitoring","isSelected":false}]</t>
  </si>
  <si>
    <t>14-0680-0-3-301;</t>
  </si>
  <si>
    <t>(Direct Payments for Specified Use) FY 19 est $0.00; FY 18 est $0.00; FY 17$250,000.00;</t>
  </si>
  <si>
    <t xml:space="preserve">Range:    $4,128,239.07_x000D_
_x000D_
Average: $ 1,592,746.36 </t>
  </si>
  <si>
    <t>{"list":[{"fiscalYear":2017,"description":"Information not available. Due to the failure of the Bluff Road (N 367) and damage to the NNMP Pipeline additional funding has been secured for the Bluff Road/ NNMP Pipeline realignment design/build contract.  The local Chapter has not provided support for the right-of-way (ROW) for the relocated pipeline.  Discussions with the Chapter continue.  Construction is delayed pending acquisition of the required ROW.  Once construction is complete NNMP will be cleaned, disinfected and placed into service.  NNMP is 96 percent complete."},{"fiscalYear":2018,"description":"Information not available."},{"fiscalYear":2019,"description":"Information not available."}],"isApplicable":true}</t>
  </si>
  <si>
    <t>{"flag":"appendix","description":"Barry  Longwell, blongwell@.usbr.gov, Construction Engineer, FCCO 100, Four Corners Construction Office, 1235 La Plata Hwy, Farmington, NM  87401 Telephone: Office: 505-324-5000, Fax: 505-326-4388"}</t>
  </si>
  <si>
    <t>Barry Longwell,FCCO 100, Four Corners Construction Office, 1235 La Plata Hwy, Farmington, NM 87401 Email:&lt; a href='mailto:blongwell@usbr.gov'&gt;blongwell@usbr.gov&lt;/a&gt;Phone: (505) 324-5000;</t>
  </si>
  <si>
    <t>http://www.usbr.gov/library/annual_reports/FY2008/MDAPart1.pdf</t>
  </si>
  <si>
    <t>Fiscal Year2019: Information not available.Fiscal Year2018: Information not available.Fiscal Year2017: Information not available. Navajo Nation Municipal Pipeline</t>
  </si>
  <si>
    <t>There are no criteria for selecting proposals for projects awarded under Public Law 93-638 procedures.  When needed work is identified, a request for proposal is issued with a statement of work.  The Tribe submits a proposal based on the statement of work.  Negotiations are held to arrive at a mutually agreed upon Public Law 93-638 contract for award of the project and the costs associated with performance of the work.  For any projects that may be identified that are not subject to Public Law 93-638 procedures, specific evaluation criteria will be included in the funding announcements posted on www.grants.gov.</t>
  </si>
  <si>
    <t>https://beta.sam.gov/fal/8f0efa29147a63d296a8cc48b3bc2f0e/view</t>
  </si>
  <si>
    <t>{"list":[{"act":{"description":"National Historic Preservation Act of 1966, Pub. L. 89 665, as amended (54 U.S.C. 300101 et seq.); Archaeological and Historic Preservation Act of 1974, P.L. 93-291 (54 U.S.C. 312505 et seq.); Native American Graves Protection and Repatriation Act, P.L. 101-601 (25 U.S.C. 3001 et seq.)."},"authorizationTypes":{"USC":false,"act":true,"statute":false,"publicLaw":false,"executiveOrder":false}}]}</t>
  </si>
  <si>
    <t>To manage and protect cultural resources on Reclamation land; provide for the curation of and public access to collectible heritage assets, including the increase of public awareness, appreciation, and knowledge of these resources; and provide for the protection and preservation of the tribal cultural resources impacted by operations of some Reclamation projects.</t>
  </si>
  <si>
    <t>State and local agencies, sponsored organizations, public nonprofit institutions/organizations, other public institutions/organizations, Federally-recognized Indian Tribal governments, minority groups, specialized groups, small businesses, profit organizations, private nonprofit institutions/organizations, quasi-public nonprofit institutions/organizations, other private institutions/organizations, and Native American Organizations, educational or scientific organization, or any institution, corporation, association, or individual that possesses the requisite professional requirements.</t>
  </si>
  <si>
    <t xml:space="preserve">State and local governments, Tribes, universities, anyone/general public, entities that have an education mission or mission-component, and repositories that meet the standards of the Department of the Interior, Department Manual, Part 411:  Identifying and Managing Museum Property, for facilities managing Federal museum property.  Further information regarding the general purpose and scope of the Department Manual (DM) is included in Part 001, Chapter 1, of the DM.  The DM may be accessed at http://elips.doi.gov/app_DM/index.cfm?fuseaction=home.  </t>
  </si>
  <si>
    <t>{"description":"Repositories must meet the standards for managing museum property at 411 DM; and repositories holding archeological collections must also meet the standards for “Curation of Federally-owned and Administered Archeological Collections” included in the Code of Federal Regulations at Title 36, Part 79, available at http://www.access.gpo.gov/nara/cfr/cfr-table-search.html#page1.\r\n\r\nActivities under the Archaeological and Historic Preservation Act must be conducted by educational or scientific organizations, or any institution, corporation, association, or qualified individual.","isApplicable":true}</t>
  </si>
  <si>
    <t>All applications will be initially screened  by Bureau of Reclamation personnel for eligibility and compliance with the requirements stated in the program funding announcement.  Applications passing this screening process will be forwarded for review by the issuing office.  Qualified experts from the Bureau of Reclamation will review applications against the proposal evaluation criteria, and any additional review factors, as stated in the funding announcement.  Final selection will be determined by the Commissioner, Bureau of Reclamation, or regional officials, as applicable to the project.</t>
  </si>
  <si>
    <t>Varies depending on the number of proposals received and the complexity of the project.  Generally, offices review and award assistance agreements within 60 days of proposal submission.</t>
  </si>
  <si>
    <t>None.  Final award decisions are not subject to appeal; however, the Bureau of Reclamation will provide all applicants with information on why their proposals were not selected for award.</t>
  </si>
  <si>
    <t>Some projects may be eligible for extension.  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t>
  </si>
  <si>
    <t>{"awarded":"other","description":"Agreements are typically awarded for periods of 1 to 5 years.","awardedDescription":"Information not available."}</t>
  </si>
  <si>
    <t>[{"code":"program","isSelected":true,"description":"Unless otherwise stated in the agreement document, recipients shall submit on a quarterly basis program performance reports.  Upon completion of the agreement, recipients shall submit a final Performance Report; and other specific reports that may be applicable to the agreement such as property inventories, and patent and invention disclosures.\r\n"},{"code":"cash","isSelected":false},{"code":"progress","isSelected":false},{"code":"expenditure","isSelected":true,"description":"Unless otherwise stated in the agreement document, recipients shall submit on a quarterly basis the SF 425 Federal Financial Report.  Upon completion of the agreement, recipients shall submit a final SF-425."},{"code":"performanceMonitoring","isSelected":true,"description":"Unless otherwise stated in the agreement document, recipients shall submit the following reports on an annual basis."}]</t>
  </si>
  <si>
    <t>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 For museum property, records must be in accordance with the specifications of 36 CFR Part 79 and 411 DM.</t>
  </si>
  <si>
    <t>(Cooperative Agreements (Discretionary Grants)) FY 18 est $168,827.00; FY 17$247,798.00; FY 19 est $151,247.00;</t>
  </si>
  <si>
    <t>Range	$ 15,144 - $ 69,342_x000D_
Average   $ 42,243</t>
  </si>
  <si>
    <t>{"list":[{"fiscalYear":2018,"description":"Information not available."},{"fiscalYear":2017,"description":"Information not available. Numerous assistance agreements have been awarded to governmental entities and universities for the curation of museum property.  Assistance agreements have been awarded to universities, museums, state historical societies, and a state historic preservation office for activities associated with the Archaeological and Historic Preservation Act, Native American Graves Protection and Repatriation Act, Archaeological Resources Protection Act and National Historic Preservation Act.  Accomplishments include excavation of archaeological sites at a reservoir drawn down for safety of dams work, the repatriation of Native American human remains to the Navajo Nation, curating collections and making them accessible to the public, educating the public regarding archaeological resources, copying archaeological site records, developing a restoration plan and beginning restoration of the smokestack at the Heart Mountain Relocation Center National Historic Landmark, and investigating human burials exposed by low water levels at Reclamation’s Lake Altus.  In addition, Reclamation completed the digital archiving of the report entitled Vanishing River.  Grants have been awarded to tribes in support of preservation of their cultural resources along the banks of the Colorado River as part of the Glen Canyon Adaptive Management Program."},{"fiscalYear":2019,"description":"Information not available."}],"isApplicable":true}</t>
  </si>
  <si>
    <t>2 CFR 200 UNIFORM ADMINISTRATIVE REQUIREMENTS, COST PRINCIPLES, AND AUDIT REQUIREMENTS FOR FEDERAL AWARDS and the applicable OMB Circulars.  These documents may also be obtained by contacting the Bureau of Reclamation office listed below.</t>
  </si>
  <si>
    <t>{"flag":"appendix","description":"Lynne MacDonald, Federal Preservation Officer\r\nEnvironmental Compliance Division\r\n84-53000\r\nPO Box 25007\r\nDenver, CO 80225-0007\r\nPhone: 303-445-3206\r\nFax: 720-544-4840 \r\n\r\nNebraska-Kansas Area Office:\r\nCatherine Griffin, Archeologist\r\nBureau of Reclamation\r\n1706 W 3rd St\r\nMcCook, NE 69001\r\nPhone: 308-345-8324\r\ncgriffin@usbr.gov"}</t>
  </si>
  <si>
    <t>Thomas Lincoln,Bureau of Reclamation, P.O. Box 25007 (Mail Code: 84-53000), Denver, CO 80225-0007 Phone: (303) 445-3311.;</t>
  </si>
  <si>
    <t>http://www.usbr.gov/cultural/</t>
  </si>
  <si>
    <t>Fiscal Year2019: Information not available.Fiscal Year2018: Information not available.Fiscal Year2017: Information not available. The examples of funded projects include agreements with the University of Texas San Antonio and the Institute of the Great Plains for cataloging and curation of Reclamation museum property; Colorado Historical Society for public education efforts; University of Nebraska State Museum for testing sites at Red Willow Reservoir; Kansas State University for cultural resource inventory, evaluation and excavation of sites at Red Willow Reservoir and other Reclamation lands; University of North Dakota for archaeological investigations at Reclamation’s Shadehill, Jamestown, and Heart Butte Reservoirs and McClusky Canal and producing electronic versions of cultural resource site records; University of Denver Museum of Anthropology to inventory, analyze, and catalog objects recovered from archeological investigations at Lake Pueblo State Park (Pueblo Reservoir) in 2017; University of Oklahoma for archaeological fieldwork and investigation of unanticipated discoveries; Sam Noble Oklahoma Museum of Natural History and Wichita State University  for curation of Reclamation collections and NAGPRA remains;  and archaeological fieldwork for unanticipated discoveries and their analysis; Wyoming Department of State Parks and Cultural Resources for analysis and development of a restoration plan for the smokestack at the Heart Mountain Relocation Center National Historic Landmark; Wichita State University and the Nebraska State Historical Society for providing curation services of Reclamation collections and NAGPRA remains; University of Kansas for curation of Reclamation collections; and the Nebraska State Historical Society for curatorial services such as object processing, cataloging, and curation of a re-possessed and back-logged archeological collection from Medicine Creek Reservoir.</t>
  </si>
  <si>
    <t>Criteria used for selecting a recipient are based on a balanced and informed review of program needs and sources of information. For example, states have mandatory responsibilities to cooperate with Federal agencies to maintain statewide inventories of cultural resources, so states are sole sourced funds to maintain databases under the various National Historic Preservation Act sections requiring data sharing and cooperation.  Indian tribes are often sole sourced because only they can identify properties of religious and cultural concern to tribal members. For other cultural resources activities, a technical proposal, budget proposal, and relevancy to program objectives are required.  The specific evaluation criteria for each project will be included in the funding announcement posted on www.grants.gov.</t>
  </si>
  <si>
    <t>https://beta.sam.gov/fal/b9d44194dd970b0e65cfc5bc5d61c870/view</t>
  </si>
  <si>
    <t>Central Valley Improvement Act, Title XXXIV</t>
  </si>
  <si>
    <t>{"list":[{"act":{"description":"Reclamation Projects Authorization and Adjustment Act of 1992, Title XXXIV, Central Valley Project Improvement Act, Public Law 102-575."},"authorizationTypes":{"USC":false,"act":true,"statute":false,"publicLaw":false,"executiveOrder":false}}]}</t>
  </si>
  <si>
    <t xml:space="preserve">The purposes of the Central Valley Project Improvement Act (CVPIA) are (1) to protect, restore, and enhance fish, wildlife, and associated habitats in the Central Valley and Trinity River basins of California, (2) to address impacts of the Central Valley Project on fish, wildlife, and associated habitats, (3) to improve the operational flexibility of the Central Valley Project, (4) to increase water-related benefits provided by the Central Valley Project to the State of California through expanded use of voluntary water transfers and improved water conservation, (5) to contribute to the State of California’s interim and long-term efforts to protect the San Francisco Bay/Sacramento-San Joaquin Delta Estuary, and (6) to achieve a reasonable balance among competing demands for use of Central Valley Project water, including the requirements of fish and wildlife, agricultural, municipal and industrial and power contractors. </t>
  </si>
  <si>
    <t xml:space="preserve">State of California or an agency or subdivision thereof, Indian tribes, or nonprofit entities concerned with restoration, protection, or enhancement of fish, wildlife, habitat, or environmental values that are able to assist in_x000D_
implementing any action authorized by the title in an efficient, timely, and cost effective manner, [Section 9404(e) of PL 102-575, Title XXXIV]_x000D_
_x000D_
_x000D_
</t>
  </si>
  <si>
    <t>Anyone/General Public</t>
  </si>
  <si>
    <t>All applications will be initially screened for eligibility and compliance with the requirements stated in the program funding announcement.  Applications passing this screening process will be forwarded for review by a proposal evaluation panel comprised of qualified Federal experts in the program area.  Applications will be reviewed against the proposal evaluation criteria, and any additional review factors, as stated in the funding announcement.  Final selection will be determined by the Commissioner, Bureau of Reclamation, or regional officials, as applicable to the project.</t>
  </si>
  <si>
    <t>For current information on any upcoming funding opportunity announcements dates and deadlines, contac the Mid-Pacific Region, MP-400 Division of Resources Management, Sacramento, California, as listed in the Contacts section below.</t>
  </si>
  <si>
    <t>Continuation of funding for the Program from one fiscal year to the next is at the discretion of Congress.  Yearly solicitation is made for projects of 24 months in duration or less, although multi-year projects may be considered if annual accomplishments can be demonstrated.</t>
  </si>
  <si>
    <t>{"types":{"moe":false,"formula":false,"matching":true},"matching":{"requirementFlag":"voluntary","percent":"0","description":"The Federal share of the costs of a project or activity carried out under this Program varies in accordance with the provisions of the CVPIA. Cost-share requirements will be included in the funding opportunity announcement posted on www.Grants.gov."}}</t>
  </si>
  <si>
    <t>{"awarded":"other","description":"Proposals are requested for projects of 24 months in duration or less; however, funding for multi-year projects may be considered if annual accomplishments can be demonstrated.","awardedDescription":"Information not available."}</t>
  </si>
  <si>
    <t>[{"code":"program","isSelected":true,"description":"Annually, recipients shall submit an annual program performance report.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disclosures."},{"code":"cash","isSelected":false},{"code":"progress","isSelected":false},{"code":"expenditure","isSelected":true,"description":"Federal Financial Report, SF 425 is required on a quarterly basis.  Upon completion of the agreement recipients shall submit a final SF 425."},{"code":"performanceMonitoring","isSelected":false}]</t>
  </si>
  <si>
    <t>14-5173-0-2-301;</t>
  </si>
  <si>
    <t>(Cooperative Agreements (Discretionary Grants)) FY 19 est $12,000,000.00; FY 18 est $12,000,000.00; FY 17$10,024,159.00;</t>
  </si>
  <si>
    <t>Range is $10,000,000 to $12,000,000; Average $ 10,750,000</t>
  </si>
  <si>
    <t>{"list":[{"fiscalYear":2019,"description":"Information not available."},{"fiscalYear":2017,"description":"Information not available. Congress passed and the President signed the Central Valley Project Improvement Act in 1992.  Recent accomplishments include a number of water acquisition, water conveyance, facility construction, land acquisition, and habitat restoration actions within the Central Valley, Sacramento-San Joaquin Delta and Trinity River Basins.  Detailed accomplishment reports are available at www.usbr.gov/mp/cvpia.\r\n\r\n"},{"fiscalYear":2018,"description":"Information not available."}],"isApplicable":true}</t>
  </si>
  <si>
    <t>2 CFR 200 UNIFORM ADMINISTRATIVE REQUIREMENTS, COST PRINCIPLES, AND AUDIT REQUIREMENTS FOR FEDERAL AWARDS and the applicable OMB Circulars.  These documents may also be obtained by contacting the Bureau of Reclamation Office listed below. OMB Circulars, Title 34 of Public Law 102-575, and Annual Work Plans.  These documents may also be obtained by contacting the Reclamation Office listed below or visiting the CVPIA website at www.usbr.gov/mp/cvpia.</t>
  </si>
  <si>
    <t>{"flag":"appendix","description":"Richard Woodley, Resources Chief, MP-400, (916) 978-5201\r\nHeather Casillas, CVPIA Program Manager, MP- 400, (916) 978-5360"}</t>
  </si>
  <si>
    <t>NoneNone, NA, 1  NA Phone: None;</t>
  </si>
  <si>
    <t>http://www.usbr.gov/mp/cvpia</t>
  </si>
  <si>
    <t>Fiscal Year2017: Information not available. Examples of funded projects include installment of fish screens, construction fish passage facilities, channel and floodplain fish habitat restoration, refuge water supply agreements and facilities, terrestrial habitat acquisition and restoration, and monitoring, modeling, and analysis studies._x000D_
_x000D_
Fiscal Year2019: Information not available.Fiscal Year2018: Information not available.</t>
  </si>
  <si>
    <t>Specific evaluation criteria will be included in the funding announcements posted on www.grants.gov.</t>
  </si>
  <si>
    <t>https://beta.sam.gov/fal/5168b4b9fc6050b7454a336fca6505e1/view</t>
  </si>
  <si>
    <t>Reclamation States Emergency Drought Relief</t>
  </si>
  <si>
    <t>Emergency Drought Relief and Drought Contingency Planning</t>
  </si>
  <si>
    <t>{"list":[{"act":{"description":"Reclamation States Emergency Drought Relief Act of 1991, Public Law 102-250, 43 U.S.C. §§2201-2214, as amended; and Section 9504(a), Omnibus Public Lands Management Act of 2009, (Public Law 111-11), as amended."},"authorizationTypes":{"USC":false,"act":true,"statute":false,"publicLaw":false,"executiveOrder":false}}]}</t>
  </si>
  <si>
    <t>Funding under the Drought Response Program will be provided to: (1) develop and update comprehensive drought contingency plans and (2) implement projects that will build long-term resiliency to drought.</t>
  </si>
  <si>
    <t>COOPERATIVE AGREEMENTS (DISCRETIONARY GRANTS);PROJECT GRANTS (CONTRACTS)</t>
  </si>
  <si>
    <t>1) Drought contingency planning:  Applicants eligible to apply for funding to develop or update drought contingency plans include:  States, cities, or sub-divisions of a state or city; Indian tribes or tribal water organizations; irrigation and water districts, water conservancy districts and other organizations with water or power delivery authority located within the following 17 Western U.S. States: Arizona, California, Colorado, Idaho, Kansas, Montana, Nebraska, Nevada, New Mexico, North Dakota, Oklahoma, Oregon, South Dakota, Texas, Wyoming, Utah, and Washington; and Hawaii. _x000D_
_x000D_
2) Drought resiliency projects: Applicants eligible to apply for funding for drought resiliency projects include:  States, cities, or sub-divisions of a state or city; Indian tribes or tribal water organizations; irrigation and water districts, water conservancy districts, and other organizations with water or power delivery authority.  Applicants must also be located in the western United States or Territories as identified in the Reclamation Act of June 17, 1902, as amended and supplemented; specifically:  Arizona, California, Colorado, Idaho, Kansas, Montana, Nebraska, Nevada, New Mexico, North Dakota, Oklahoma, Oregon, South Dakota, Texas, Utah, Washington, Wyoming, American Samoa, Guam, the Northern Mariana Islands, and the Virgin Islands.</t>
  </si>
  <si>
    <t>General public; Federal, State and local governments; and Federally Recognized Indian Tribal Governments.</t>
  </si>
  <si>
    <t>{"environmentalImpact":{"reports":[{"isSelected":true,"reportCode":"statement"},{"isSelected":true,"reportCode":"assessment"},{"isSelected":true,"reportCode":"ExecutiveOrder12372"},{"isSelected":true,"reportCode":"otherRequired"}]},"description":"Environmental compliance for this program may be required depending on the scope of the specific project funded.  This may result in the need for an environmental assessment or environmental impact statement prior to the commencement of project activities. "}</t>
  </si>
  <si>
    <t>{"description":"Funding Opportunity Announcements (Announcement) are posted on www.grants.gov.  Submission of a complete technical proposal and projects budget is mandatory by the due date identified in the Announcement.  In addition, applicants must submit all applicable SF 424 forms referenced in the Announcement. "}</t>
  </si>
  <si>
    <t>Proposals received in response to the Announcement are reviewed on the basis of a competitive, merit-based review process, and are rated in accordance with the evaluation criteria stated in the Announcement.  Reclamation will make awards to the highest rated proposals based on the amount of funding available each year.</t>
  </si>
  <si>
    <t xml:space="preserve">Varies depending on the type and complexity of the project.  </t>
  </si>
  <si>
    <t>Bureau of Reclamation will provide information on why requests were not approved.</t>
  </si>
  <si>
    <t>{"types":{"moe":false,"formula":false,"matching":true},"matching":{"requirementFlag":"voluntary","percent":"50","description":"The Federal share of the cost of drought contingency plans and drought resiliency projects carried out under this Program shall not exceed 50% of the total cost of the plan or project.  \r\n\r\nHowever, economically disadvantaged communities may request a financial hardship waiver of all or part of the cost to develop a new drought contingency plan or to update an existing plan.\r\n\r\nThe non-Federal share of the cost of operating and maintaining any infrastructure improvement funded through this program as a drought resiliency project grant shall be 100 percent."}}</t>
  </si>
  <si>
    <t>{"awarded":"other","description":"In general, drought contingency plans and drought resiliency projects should be completed within 2 to 3 years of award.  Applications for plans/ projects requiring more time will be considered for funding only under limited circumstances.","awardedDescription":"Payment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</si>
  <si>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 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SF-425, Federal Financial Report on a quarterly basis. Upon completion of the agreement, recipients shall submit a final SF 425.\r\n"},{"code":"performanceMonitoring","isSelected":false}]</t>
  </si>
  <si>
    <t>(Cooperative Agreements (Discretionary Grants)) FY 18 est $3,250,000.00; FY 19 est $2,900,000.00; FY 17$6,900,000.00;</t>
  </si>
  <si>
    <t>Range is $ 35,000 - $ 750,000; Average $270,000.</t>
  </si>
  <si>
    <t>{"list":[{"fiscalYear":2019,"description":"No information available."},{"fiscalYear":2018,"description":"No information available."},{"fiscalYear":2017,"description":"No information available. In FY17, available funding was used to select 6 Drought Contingency Plans and 11 Drought Resiliency Projects. "}],"isApplicable":true}</t>
  </si>
  <si>
    <t>43 CFR 12 and applicable Office of Management and Budget Circulars.  These documents may also be obtained by contacting the Bureau of Reclamation Office listed below.</t>
  </si>
  <si>
    <t>Darion MayhornBureau of Reclamation, Mail Code 84-51000, PO Box 25007, , Denver , CO 80225-0007 Email:&lt; a href='mailto:dmayhorn@usbr.gov'&gt;dmayhorn@usbr.gov&lt;/a&gt;Phone: (303)445-3121;</t>
  </si>
  <si>
    <t>https://www.usbr.gov/drought/</t>
  </si>
  <si>
    <t>Fiscal Year2019: No information available.Fiscal Year2018: No information available.Fiscal Year2017: No information available. This program funds collaborative Drought Contingency Plans that will help provide water managers prepare in advance of a drought. For example, the Dolores Water Conservancy District in Colorado will develop a Drought Contingency plan in partnership with the Ute Mountain Ute Tribe Farm and Ranch Enterprise, and the Montezuma Valley Irrigation Company. The plan will include the areas served by the Bureau of Reclamation's Dolores Project, located in southwest Colorado, which provides irrigation water for approximately 36,600 acres of irrigated land, provides municipal and industrial water to the Ute Mountain Ute Tribe, the tribal community of Towaoc, several other towns and cities, and serves downstream fish and wildlife purposes.  The Dolores Project suffered severe shortages (25%) from drought in 2013.  The plan will include a comprehensive evaluation of mitigation and response actions to reduce water shortages and improve drought resiliency for water users  through collaboration with local agricultural districts, tribal farmers, municipal and industrial users, non-governmental organizations, and Federal and state agencies_x000D_
_x000D_
This program also funds Drought Resiliency Projects that help provide water managers with flexibility during periods of drought. For example, in Arizona, the City of Phoenix, will purchase components for a well as part of an Aquifer Storage and Recovery Well Restoration project at their Deer Valley Water Treatment plant.  The City will construct a dual-purpose well that will directly inject under-utilized surface water supplies into the aquifer for later withdrawal during times of drought.  The City, which services more than 1.5 million residents, is currently experiencing drought conditions.  This project enables the City to maintain a supply of surplus water while offering operational flexibility during times of drought.  The City estimates the groundwater recharge to be 2,400 gallons per minute, or approximately 3,874 acre-feet per year.</t>
  </si>
  <si>
    <t>Drought contingency plans must include input and participation by multiple stakeholders.  Plans will also consider uncertainties related to changing hydrologic conditions and identify potential drought mitigation and response actions to build resilience to drought._x000D_
_x000D_
Drought resiliency projects supported by an existing drought contingency plan (e.g., an existing state, county, municipal, or other plan is acceptable) receive prioritization.  Projects that are eligible for funding should address at least one of the following goals: 1) increase the reliability of water supply; 2) improve water management; and 3) provide benefits for fish and wildlife and the environment.</t>
  </si>
  <si>
    <t>https://beta.sam.gov/fal/2e6e6cd12f85ba7fe2de7cbe876454ef/view</t>
  </si>
  <si>
    <t xml:space="preserve">Fort Peck Reservation Rural Water System </t>
  </si>
  <si>
    <t>Fort Peck Water Supply Project</t>
  </si>
  <si>
    <t>{"list":[{"act":{"description":"Fort Peck Reservation Rural Water System Act of 2000, Pub. L. 106-382.  "},"authorizationTypes":{"USC":false,"act":true,"statute":false,"publicLaw":false,"executiveOrder":false}}]}</t>
  </si>
  <si>
    <t>To ensure a safe and adequate municipal, rural and industrial water supply for the residents of the Fort Peck Indian Reservation in the State of Montana; and to assist the citizens in those portions of Roosevelt, Sheridan, Daniels, and Valley Counties that are outside the Fort Peck Indian Reservation, in developing safe and adequate municipal, rural, and industrial water supplies.</t>
  </si>
  <si>
    <t>PROJECT GRANTS (COOPERATIVE AGREEMENTS OR CONTRACTS);DIRECT PAYMENTS FOR SPECIFIED USE (COOPERATIVE AGREEMENTS)</t>
  </si>
  <si>
    <t>The Fort Peck Tribal Executive Board, Dry Prairie Rural Water Association Incorporated (or any successor non-Federal entity).</t>
  </si>
  <si>
    <t>The Fort Peck Indian Reservation, the Dry Prairie Rural Water Association, and the residents of all or portions of Valley, Daniels, Sheridan and Roosevelt counties in the State of Montana.</t>
  </si>
  <si>
    <t>{"environmentalImpact":{"reports":[{"isSelected":true,"reportCode":"statement"},{"isSelected":true,"reportCode":"assessment"},{"isSelected":false,"reportCode":"ExecutiveOrder12372"},{"isSelected":true,"reportCode":"otherRequired"}]},"description":"These projects have met the requirements of the National Environmental Policy Act (NEPA) of 1969, and final engineering reports and water conservation plans have been approved.  Any proposed changes in the scope of these projects will be reviewed for continued compliance."}</t>
  </si>
  <si>
    <t>{"description":"Annual work plans and budgets are negotiated annually.  The applicants must submit all applicable SF-424 Application for Federal Assistance forms, along with technical proposals and budget narratives."}</t>
  </si>
  <si>
    <t>Once the parties agree with their respective annual scopes of work and budgets, Reclamation's Great Plains Region finalizes the amendments.</t>
  </si>
  <si>
    <t>Funding is available until all currently appropriated funds have been expended for this program.  Additional funding for the program is at the discretion of Congress.  Any request for a time extension must be in writing and in accordance with the provisions stated in the agreement.</t>
  </si>
  <si>
    <t>{"types":{"moe":false,"formula":false,"matching":true},"matching":{"requirementFlag":"voluntary","percent":"0","description":"The Federal share of the Fort Peck project is 100 percent (Sec. 4(j)); the Federal share of the Dry Prairie Rural Water System project is 76 percent (Sec. 5(a)(2). Construction costs for both projects will total $193 million (1998 dollars) with Dry Prairie's cost being $68 million and the Reservation's portion being $125 million. Funds are to be available until expended."}}</t>
  </si>
  <si>
    <t>{"awarded":"other","description":"Beginning in fiscal year 2001, funding for these projects was authorized to be appropriated until year 2020.","awardedDescription":"Payment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</si>
  <si>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disclosures."},{"code":"cash","isSelected":false},{"code":"progress","isSelected":false},{"code":"expenditure","isSelected":true,"description":"Annual and final Federal Financial Reports, SF 425."},{"code":"performanceMonitoring","isSelected":false}]</t>
  </si>
  <si>
    <t>(Project Grants (Cooperative Agreements or Contracts)) FY 17$15,250,000.00; FY 18 est $6,000,000.00; FY 19 est $4,731,000.00;</t>
  </si>
  <si>
    <t>{"list":[{"fiscalYear":2018,"description":"Information not available."},{"fiscalYear":2017,"description":"Information not available. Fort Peck has completed construction on main transmission pipelines to the western and eastern reservation boundaries and branch pipelines between the reservation communities of Wolf Point, Frazer, Poplar, and Brockton.  Dry Prairie currently utilizes project water to supply water to parts of Valley County between the communities of Nashua and St. Marie, and into Sheridan County from Culbertson, as far north as the community of Plentywood through completed project infrastructure."},{"fiscalYear":2019,"description":"Information not available."}],"isApplicable":true}</t>
  </si>
  <si>
    <t>{"flag":"appendix","description":"Montana Area Office:  Mr. Steve Davies, Area Manager, Bureau of Reclamation, PO Box 30137, Billings, MT, 59107-0137, Telephone 406.247.7298, E-mail:  sdavies@usbr.gov"}</t>
  </si>
  <si>
    <t>Doug DavisGreat Plains Regional Office:  Mr. Doug Davis, Native American Affairs Officer, Bureau of Reclamation, P.O. Box 36900, Billings, MT 59107, Billings, MT 59107 Email:&lt; a href='mailto:DouglasDavis@usbr.gov'&gt;DouglasDavis@usbr.gov&lt;/a&gt;Phone: (406) 247-7710;</t>
  </si>
  <si>
    <t>Fiscal Year2018: No information available.Fiscal Year2019: No information available.Fiscal Year2017: No information available. Fort Peck has completed construction on the Water Treatment Plant (WTP) and transmission pipelines to Dry Prairie customers on both the western and eastern areas outside the reservation boundaries.  Dry Prairie has completed projects in Valley and Sheridan Counties, supplying project water to communities and rural residents from Nashua to St. Marie, and from Culbertson to Plentywood.</t>
  </si>
  <si>
    <t>The scopes of work must address and be responsive to the authorizing legislation, the final engineering report and the appropriation ceiling.</t>
  </si>
  <si>
    <t>https://beta.sam.gov/fal/7399dbdeabdc142c5a81d641d277a0db/view</t>
  </si>
  <si>
    <t>Fish and Wildlife Coordination Act</t>
  </si>
  <si>
    <t>{"list":[{"act":{"description":"Fish and Wildlife Coordination Act of 1934, Public Law 85-624, 16 U.S.C. 661 et seq., as amended, and Section 7(a) of the Fish and Wildlife Coordination Act (FWCA) (70 Stat 1122; 16 U.S.C. 742f(a)); as limited and delegated by the Secretary of the Interior delegation of authority to the Bureau of Reclamation at 255 DM 1.1B"},"authorizationTypes":{"USC":false,"act":true,"statute":false,"publicLaw":false,"executiveOrder":false}}]}</t>
  </si>
  <si>
    <t>To provide financial assistance, through grants or cooperative agreements, to public or private organizations for the improvement of fish and wildlife habitat associated with water systems or water supplies affected by Bureau of Reclamation projects.</t>
  </si>
  <si>
    <t>State and local governments, nonprofit organizations and institutions, public and private institutions and organizations, Federally recognized Indian Tribal Governments, individuals, small businesses, for-profit organizations, and Native American Organizations.</t>
  </si>
  <si>
    <t>Anyone/general public, governmental entities, Tribal governments, Native American organizations, and/or public or private organizations in the specific project area.</t>
  </si>
  <si>
    <t>{"environmentalImpact":{"reports":[{"isSelected":true,"reportCode":"statement"},{"isSelected":true,"reportCode":"assessment"},{"isSelected":false,"reportCode":"ExecutiveOrder12372"},{"isSelected":true,"reportCode":"otherRequired"}]},"description":"Environmental compliance for this program may be required depending on the scope of the specific project funded.  This may result in the need for an environment impact assessment or environmental impact statement prior to the commencement of project activities."}</t>
  </si>
  <si>
    <t>For competitive awards:  Proposals received in response to the Announcement were reviewed on the basis of a competitive, merit-based review process, and are rated in accordance with the evaluation criteria stated in the Announcement.  Reclamation will make awards to the highest rated proposals based on the amount of funding available each year.  _x000D_
_x000D_
For single-source awards, a Notice of Intent to Award is announced on www.grants.gov providing justification for the noncompetitive research award.</t>
  </si>
  <si>
    <t>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t>
  </si>
  <si>
    <t>{"awarded":"other","description":"Projects are generally awarded for 1 to 5 years.","awardedDescription":"Payment terms vary by agreement awarded under this program."}</t>
  </si>
  <si>
    <t>[{"code":"program","isSelected":true,"description":"Unless otherwise stated in the agreement document, recipients shall submit program performance reports.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Federal Financial Report, SF 425. Upon completion of the agreement, recipients shall submit a final Federal Financial Report, SF 425.  "},{"code":"performanceMonitoring","isSelected":false}]</t>
  </si>
  <si>
    <t>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t>
  </si>
  <si>
    <t>(Cooperative Agreements (Discretionary Grants)) FY 19 est $20,000,000.00; FY 17$31,227,958.00; FY 18 est $20,000,000.00;</t>
  </si>
  <si>
    <t>Range	$10,0000 to $11,000,000_x000D_
Average	$430,000</t>
  </si>
  <si>
    <t>{"list":[{"fiscalYear":2017,"description":"Information not available. Improvements to fish and wildlife habitat through award of projects that track fish and wildlife movement, habitat temperature monitoring, collection and analysis of invertebrates, genetics studies, surveying and monitoring of fish and wildlife and salinity studies, and construction of fish passage improvements."},{"fiscalYear":2018,"description":"Information not available."},{"fiscalYear":2019,"description":"Information not available."}],"isApplicable":true}</t>
  </si>
  <si>
    <t>2 CFR 200 UNIFORM ADMINISTRATIVE REQUIREMENTS, COST PRINCIPLES, AND AUDIT REQUIREMENTS FOR FEDERAL AWARDS and the applicable OMB Circulars.  These documents may also be obtained by contacting the Bureau of Reclamation Office listed below .</t>
  </si>
  <si>
    <t>{"flag":"appendix","description":"Specific contact information will be provided in each funding announcement."}</t>
  </si>
  <si>
    <t>DirectorBureau of Reclamation, 1849 C Street, NW, Washington, DC 20240 Phone: (202) 208-3100;</t>
  </si>
  <si>
    <t>http://www.usbr.gov/</t>
  </si>
  <si>
    <t>Fiscal Year2019: Information not available.Fiscal Year2018: Information not available.Fiscal Year2017: Information not available. Examples of funded projects include: Delta Outflow Augmentation Modeling Study, Upper Salmon Sub-Basin Anadromous Fish Habitat Improvement, and Instream Habitat Restoration in Bear Creek Project.</t>
  </si>
  <si>
    <t>https://beta.sam.gov/fal/d1a8a0f22fcebdb7ec4dd42b88946e4f/view</t>
  </si>
  <si>
    <t>Garrison Diversion Unit</t>
  </si>
  <si>
    <t>Garrison Diversion Unit Project</t>
  </si>
  <si>
    <t>{"list":[{"act":{"description":"Garrison Diversion Unit, Missouri River Basin Project, Public Law 89-108, as amended; Energy and Water Development Appropriation Act of 1985, Public Law 98-360; Garrison Diversion Unit Reformulation Act of 1986, Public Law 99-294; the Dakota Water Resources Act of 2000, Public Law 106-554, and the Indian Self-Determination and Education Act P.L. 93-638, as amended (ISDEA is not applicable for nontribal recipients)."},"authorizationTypes":{"USC":false,"act":true,"statute":false,"publicLaw":false,"executiveOrder":false}}]}</t>
  </si>
  <si>
    <t>To meet the water needs within the State of North Dakota by providing funds on a non-reimbursable basis for the planning and construction of a multi-purpose water resource development project within the State of North Dakota for irrigation; municipal, rural, and industrial water; fish, wildlife, and other natural resource conservation and development; recreation; flood control; augmented stream flows; ground water recharge; and other project purposes.</t>
  </si>
  <si>
    <t xml:space="preserve">The State of North Dakota, the Garrison Conservancy District, the Standing Rock Sioux, the Three Affiliated Tribes, the Spirit Lake Nation, the Turtle Mountain Band of Chippewa and the Trenton Indian Service Area </t>
  </si>
  <si>
    <t>The citizens of the State of North Dakota and the Standing Rock Sioux, the Three Affiliated Tribes, the Spirit Lake Nation, the Turtle Mountain Band of Chippewa and the Trenton Indian Service Area.</t>
  </si>
  <si>
    <t>{"description":"See Public Law 99-294, Section 2, for considerations to be given to fish and wildlife conservation, including habitat impacts, mitigation procedures, and enhancement.  See Public Law 99-294, Section 3, regarding when it may be necessary for applicants to complete a comprehensive report covering feasibility, capability, impacts, cost and efficiency measures, National Environmental Policy Act requirements, and other matters.  Please contact the Bureau of Reclamation personnel listed in the Contacts section, below, for further information regarding these requirements.","isApplicable":true}</t>
  </si>
  <si>
    <t>{"environmentalImpact":{"reports":[{"isSelected":true,"reportCode":"statement"},{"isSelected":true,"reportCode":"assessment"},{"isSelected":false,"reportCode":"ExecutiveOrder12372"},{"isSelected":true,"reportCode":"otherRequired"}]},"description":"Preapplication is not required.  Depending on the project, an environmental impact assessment or statement may be required. If requested, the Bureau of Reclamation's Great Plains Region will assist the State of North Dakota, the Garrison Conservancy District, the Standing Rock Sioux, the Three Affiliated Tribes, the Spirit Lake Nation, and the Turtle Mountain Band of Chippewa and the Trenton Indian Service Area in preparing their respective proposals."}</t>
  </si>
  <si>
    <t>{"description":"Applications shall include: (1) Detailed written technical proposals including background data regarding the applicants, technical approaches proposed to accomplish the work, scopes of work that separate the work into major tasks, types of personnel implementing the proposals, experience in performing these types of work, timelines, the levels of cooperation with other parties involved in the proposals, and other information that may be useful for proposal evaluation; and (2) Detailed project cost proposals, including budgets with estimated project costs, including salaries and wages, fringe benefits, travel, equipment, supplies, contracts, and indirect costs, and the values of any in-kind contributions of goods and services. Applicants must submit all applicable SF-424 Application for Federal Assistance forms, along with their technical and budget proposals."}</t>
  </si>
  <si>
    <t xml:space="preserve">Once the parties agree with their respective scopes of work and cooperative agreements, the Bureau of Reclamation's Great Plains Region will finalize the agreements.  The Bureau of Reclamation's Great Plains Region will negotiate and enter into cooperative agreements with the State of North Dakota, the Garrison Conservancy District, the Standing Rock Sioux, the Three Affiliated Tribes, the Spirit Lake Nation, the Turtle Mountain Band of Chippewa and the Trenton Indian Service Area.    The tribes may choose to enter into an agreement under Public Law 93-638, the Indian Self-Determination and Education Assistance Act. For those agreements that are in place, the Bureau of Reclamation negotiates annually the workplan and budget for that fiscal year._x000D_
_x000D_
_x000D_
</t>
  </si>
  <si>
    <t>Funding is available until all currently appropriated funds have been expended for this program.  Additional funding for the program is at the discretion of Congress.  Any request for a time extension must be in writing in accordance with the provisions stated in the agreement.</t>
  </si>
  <si>
    <t>{"awarded":"other","description":"There is no time restriction placed on the use of the funds.  A schedule will be established between the Bureau of Reclamation and the recipient at the time of award.  Any request for a time extension must be in writing in accordance with the provisions stated in the agreement.","awardedDescription":"Payment terms vary by agreement awarded under this program."}</t>
  </si>
  <si>
    <t>[{"code":"program","isSelected":true,"description":"Recipients shall submit the following reports during the term of the agreement: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 "},{"code":"cash","isSelected":false},{"code":"progress","isSelected":false},{"code":"expenditure","isSelected":true,"description":"Quarterly SF-425, Federal Financial Report and upon completion of the agreement, recipients shall submit a final SF-425."},{"code":"performanceMonitoring","isSelected":false}]</t>
  </si>
  <si>
    <t>(Project Grants (Cooperative Agreements or Contracts)) FY 17$22,676,904.00; FY 19 est $4,980,000.00; FY 18 est $9,600,000.00;</t>
  </si>
  <si>
    <t>Range 	$2,000 to $40,000,000_x000D_
Average	$567,000</t>
  </si>
  <si>
    <t>{"list":[{"fiscalYear":2018,"description":"Information not available."},{"fiscalYear":2019,"description":"Information not available."},{"fiscalYear":2017,"description":"Information not available. The tribal water systems have completed a number of construction contracts under the Garrison Project MR &amp; I program including ; Standing Rock (Main Transmission Pipeline contract 3-8), Three Affiliated (None) , Spirit Lakes Tribe (Wood Lake Pipeline, Highway 57/281 Pipeline Extension) Turtle Mountain Band of Chippewa (Highway 43 Corridor Pipeline project) and the Trenton Indian Service Area (None) North Dakota State MR &amp; I Program also funded a number of rural water contracts including the Southwest Pipeline Project Dickinson Water Treatment Plant, and several other small community water system upgrades.  Operation and maintenance activities were also accomplished on the tribal rural water systems and GDU principal supply works and wildlife areas. \r\n\r\nThe operation, maintenance and replacement of the tribal rural water systems continued during fiscal year 2017.\r\n"}],"isApplicable":true}</t>
  </si>
  <si>
    <t>{"flag":"appendix","description":"Great Plains Regional Office:  \r\n\r\nLinda Parker, Senior Grants &amp; Agreements Specialist, Bureau of Reclamation, 2021 4th Avenue North, Billings, MT 59101; PO Box 36900, Billings, MT 59107-6900, Phone: 406-247-7789, Fax: 406-247-7800, Email:  lparker@usbr.gov\r\n\r\nLindsey Nafts, Grants Management Specialist, Bureau of Reclamation, PO Box 36900, 316 North 26th Street, Billings, MT  59101-6900, Phone:  406.247.7684, Email:  LNafts@usbr.gov"}</t>
  </si>
  <si>
    <t>Linda ParkerBureau of Reclamation, 2021 4th Avenue North, Billings, MT 59101; PO Box 36900,, Billings, MT 59101-6900 Email:&lt; a href='mailto:lparker@usbr.gov'&gt;lparker@usbr.gov&lt;/a&gt;Phone: (406) 247-7789;</t>
  </si>
  <si>
    <t>http://www.usbr.gov/gp/.</t>
  </si>
  <si>
    <t>Fiscal Year2017: Information not available. Funds were used to construct the new Standing Rock water treatment plant, expansion of the pipeline distribution systems for the Three Affiliated Tribes water systems, the new Spirit Lake Tribe Water Treatment Plant, and the Turtle Mountain BIA Highway 7 contract construction.  Construction of new water distribution for Emmons County and Southwest Pipeline projects.  Continued operation and maintenance of tribal rural water systems and GDU principal supply works.Fiscal Year2018: Information not available.Fiscal Year2019: Information not available.</t>
  </si>
  <si>
    <t xml:space="preserve">The scopes of work must address and be responsive to the authorizing legislation and the appropriation ceiling, and any stated evaluation criteria._x000D_
</t>
  </si>
  <si>
    <t>https://beta.sam.gov/fal/cda69ea030d09a350884b5a38092bc33/view</t>
  </si>
  <si>
    <t>Indian Tribal Water Resources Development, Management, and Protection</t>
  </si>
  <si>
    <t>Indian Tribal Water Resources</t>
  </si>
  <si>
    <t>{"list":[{"act":{"description":"Consolidated Appropriations Resolution, 2003, Division D - Energy and Water Development Appropriations, Title II, Sec. 201, P. L. 108-7 (43 USC Sec. 373d)"},"authorizationTypes":{"USC":false,"act":true,"statute":false,"publicLaw":false,"executiveOrder":false}}]}</t>
  </si>
  <si>
    <t xml:space="preserve">To increase opportunities for Indian tribes to develop, manage, and protect their water resources._x000D_
_x000D_
</t>
  </si>
  <si>
    <t>COOPERATIVE AGREEMENTS (DISCRETIONARY GRANTS);DIRECT PAYMENTS FOR SPECIFIED USE</t>
  </si>
  <si>
    <t>Federally recognized Indian tribes, institutions of higher education, national Indian organizations, and tribal organizations located in the 17 western States identified in the Act of June 17, 1902, as amended; specifically, Arizona, California, Colorado, Idaho, Kansas, Montana, Nebraska, Nevada, New Mexico, North Dakota, Oklahoma, Oregon, South Dakota, Texas, Utah, Washington, and Wyoming.</t>
  </si>
  <si>
    <t>Federally recognized Indian tribes in the 17 western states.</t>
  </si>
  <si>
    <t>{"description":"Bureau of Reclamation Native American Affairs Specialists in each Region will notify tribes when funds become available.  They will also provide application packages and instructions, points of contact, and procedures for submitting applications.  A Funding Opportunity Announcement will also be posted on Grants.gov."}</t>
  </si>
  <si>
    <t>All applications will be initially screened for eligibility and compliance with the requirements stated in the notification to tribes and the funding announcement.  Applications passing this screening process will be forwarded for review by a proposal evaluation panel comprised of Bureau of Reclamation Native American Affairs Program managers who are knowledgeable in the program area.  Applications will be reviewed against the proposal evaluation criteria, and any additional review factors, as stated in the funding announcement.  Reclamation will notify successful applicants as soon as possible after proposals have been reviewed and approved for award.  Reclamation anticipates that contracts will be awarded under the authority of PL 93-638 as amended in accordance with federal self-determination and self-governance policies.  Tribes may also request to enter into financial assistance grants or cooperative agreements.</t>
  </si>
  <si>
    <t>Varies depending on the type and complexity of the project.  Further information will be available for each specific project at the time the funding opportunity announcement is posted on www.grants.gov and may be obtained by contacting the Bureau of Reclamation personnel listed as the point of contact in the funding announcement.</t>
  </si>
  <si>
    <t>{"awarded":"other","description":"Projects generally last one to two years.","awardedDescription":"Payment terms vary by agreement awarded under this program."}</t>
  </si>
  <si>
    <t>[{"code":"program","isSelected":true,"description":"Unless otherwise stated in the agreement document, recipients shall submit on an annual basis Program Performance Reports.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the SF-425, Federal Financial Report.  Upon completion of the agreement, recipients shall submit a final SF-425."},{"code":"performanceMonitoring","isSelected":false}]</t>
  </si>
  <si>
    <t>Indian Tribal governments and organizations shall maintain project records in accordance with 43 CFR 12.82.  Institutions of higher education shall maintain project records in accordance with 43 CFR 12.953.</t>
  </si>
  <si>
    <t>(Cooperative Agreements (Discretionary Grants)) FY 19 est $3,500,000.00; FY 18 est $3,500,000.00; FY 17$3,600,000.00;</t>
  </si>
  <si>
    <t>Range	$2,000  to $1,300,000 _x000D_
Average	$125,000</t>
  </si>
  <si>
    <t>{"list":[{"fiscalYear":2018,"description":"Information not available."},{"fiscalYear":2019,"description":"Information not available."},{"fiscalYear":2017,"description":"Information not available. Projects were awarded for water system rehabilitation, groundwater monitoring, streamflow gaging, well drilling, water quality sampling and testing, water conservation planning, drought response planning, and water needs inventories and studies."}],"isApplicable":true}</t>
  </si>
  <si>
    <t>43 CFR 12 and 2 CFR 200, Subparts E and F. These documents may also be obtained by contacting the Bureau of Reclamation Office listed below.</t>
  </si>
  <si>
    <t>{"flag":"appendix","description":"Pacific Northwest Region:   208-378-5008\r\nhttp://www.usbr.gov/native/regions/pn/index.html;\r\nMid-Pacific Region:  916-978-5194\r\nhttp://www.usbr.gov/native/regions/mp/index.html;\r\nLower Colorado Region: 702-293-8426\r\nhttp://www.usbr.gov/native/regions/lc/index.html\r\nUpper Colorado Region:  801-524-3674\r\nhttp://www.usbr.gov/native/regions/uc/index.html\r\nGreat Plains Region:  406-247-7710\r\nhttp://www.usbr.gov/native/regions/gp/index.html."}</t>
  </si>
  <si>
    <t>DirectorNative American and International Affairs Office, 1849 C Street, NW, Washington, DC 20240 Phone: (202) 513-0550;</t>
  </si>
  <si>
    <t>http://www.usbr.gov/native/</t>
  </si>
  <si>
    <t>Fiscal Year2017: Information not available. Sedimentation studies, water quality investigations and monitoring, geomorphic analysis, watershed data collection, irrigation project rehabilitation, watershed management planning, habitat restoration, water conservation, SCADA control systems, aquifer studies and monitoring, erosion control, and infrastructure improvement.Fiscal Year2019: Information not available.Fiscal Year2018: Information not available.</t>
  </si>
  <si>
    <t xml:space="preserve">Proposed projects must be related to the development, management and protection of Indian tribal water resources.  _x000D_
_x000D_
</t>
  </si>
  <si>
    <t>https://beta.sam.gov/fal/6191203f6bd7d5b2bef4620460e1326b/view</t>
  </si>
  <si>
    <t xml:space="preserve">Lewis and Clark Rural Water System </t>
  </si>
  <si>
    <t>(Lewis and Clark Project)</t>
  </si>
  <si>
    <t>{"list":[{"act":{"description":"Fiscal Year 2000, Department of Defense Supplemental Appropriations Act, Division B, Chapter 3, Title IV, Lewis and Clark Rural Water System, Public Law 106-246"},"authorizationTypes":{"USC":false,"act":true,"statute":false,"publicLaw":false,"executiveOrder":false}}]}</t>
  </si>
  <si>
    <t xml:space="preserve">To provide safe and adequate municipal, rural, and industrial water supplies, mitigation of wetland areas and water conservation for the Lewis and Clark Rural Water System member entities located in southeastern South Dakota, southwestern Minnesota, and northwestern Iowa. </t>
  </si>
  <si>
    <t>The Lewis and Clark Rural Water Supply System, Inc., and its member entities (rural water systems and municipalities the meet the requirements for membership in the Lewis and Clark Rural Water Supply System, Inc.).</t>
  </si>
  <si>
    <t>Fifteen communities and 5 rural water systems in Lake, McCook, Minnehaha, Turner, Lincoln, Clay, and Union Counties, in southeastern South Dakota; Rock and Nobles Counties, in Southwestern Minnesota; and Lyon, Sioux, Osceola, O'Brien Dickinson, and Clay Counties, in northwestern Iowa.</t>
  </si>
  <si>
    <t>{"description":"The project requires submission of a final engineering report, National Environmental Policy Act compliance, a plan for water conservation and mitigation plans for fish and wildlife losses in accordance with Section 4104 of the Act.","isApplicable":true}</t>
  </si>
  <si>
    <t>{"description":"Amendments to incorporate annual work plans and budgets are negotiated annually.  The recipient must submit all applicable SF-424 Application for Federal Assistance forms, along with (1) Detailed written technical proposals including background data regarding the applicants, technical approaches proposed to accomplish the work, scopes of work that separate the work into major tasks, types of personnel implementing the proposals, experience in performing these types of work, timelines, the levels of cooperation with other parties involved in the proposals, and other information that may be useful for proposal evaluation; and (2) Detailed project cost proposals, including budgets with estimated project costs, including salaries and wages, fringe benefits, travel, equipment, supplies, contracts, and indirect costs, and the values of any in-kind contributions of goods and services."}</t>
  </si>
  <si>
    <t>Once the parties agree with their respective annual scopes of work and budgets, the Bureau of Reclamation's Great Plains Region finalizes the amendments.</t>
  </si>
  <si>
    <t>Grantees are required to update their work plan and submit a current year budget annually.</t>
  </si>
  <si>
    <t>{"types":{"moe":false,"formula":false,"matching":true},"matching":{"requirementFlag":"voluntary","percent":"0","description":"The Federal share of the project is 80 percent; except that Federal funds for the City of Sioux Falls, South Dakota, shall be 50 percent of the incremental cost to the city of participation in the project. (Public Law 106-246, Section 4108).\r\n"}}</t>
  </si>
  <si>
    <t>{"awarded":"other","description":"Funding will be available until all appropriated funds have been expended for this program, or at such time the Grants Officer declares construction of the project complete.  Additional funding for the program is at the discretion of Congress.  Any request for a time extension must be in writing in accordance with the provisions stated in the agreement.  As of September 30, 2009, the federal appropriation ceiling (October 2011 price levels) as prepared by the Bureau of Reclamation was $393,769,000 and the projected cost ceiling from all funding sources was $499,806,000.  The amount and timing of disbursement of assistance is based on progress and need.  Payments will be made using the Automated Standard Application for Payment (ASAP). ","awardedDescription":"Payment terms vary by agreement awarded under this program."}</t>
  </si>
  <si>
    <t>[{"code":"program","isSelected":true,"description":"Unless otherwise stated in the agreement document, recipients shall submit the following reports during the term of agreement Program Performance Reports.  Upon completion of the agreement, recipients shall submit a final Program Performance Report; and other specific reports that may be applicable to the agreement such as property inventories, and patent and invention disclosures.  "},{"code":"cash","isSelected":false},{"code":"progress","isSelected":false},{"code":"expenditure","isSelected":true,"description":"Quarterly and final Federal Financial Report, SF 425."},{"code":"performanceMonitoring","isSelected":false}]</t>
  </si>
  <si>
    <t>(Cooperative Agreements) FY 18 est $3,650,000.00; FY 17$9,522,000.00; FY 19 est $100,000.00;</t>
  </si>
  <si>
    <t>Range 	$2,432,000.00  to $ 8,775,000.00_x000D_
Average	$5,000,000</t>
  </si>
  <si>
    <t>{"list":[{"fiscalYear":2018,"description":"Information not available."},{"fiscalYear":2019,"description":"Information not available."},{"fiscalYear":2017,"description":"Information not available. Completion of the following contracts Treated Water Pipeline Segment MN-3B, Rock County Pump Station and Meter Building, Rock County Reservoir, Lime Sludge Drying Beds Dewatering System, and Madison Service Line Segments 1 and 5."}],"isApplicable":true}</t>
  </si>
  <si>
    <t>{"flag":"appendix","description":"Dakotas Area Office:  Mr. Arden Freitag, Area Manager, Bureau of Reclamation, Address:  PO Box 1017, Bismarck ND 58501, Telephone:  701.221-1201, E-mail:  afreitag@usbr.gov."}</t>
  </si>
  <si>
    <t>Lindsey Nafts,Buruea of Reclamation, Great Plains Regional Office, P.O. Box 36900, 316 North 26th Street, Billings, MT 59101-6900 Email:&lt; a href='mailto:LNafts@usbr.gov'&gt;LNafts@usbr.gov&lt;/a&gt;Phone: (406) 247-7684.;</t>
  </si>
  <si>
    <t>http://www.lcrws.org/.</t>
  </si>
  <si>
    <t xml:space="preserve">15.518 Garrison Diversion Unit; </t>
  </si>
  <si>
    <t>Fiscal Year2018: Information not available.Fiscal Year2017: Information not available. Construction of pipelines from 6 to 54-inches in diameter, 38 MGD water treatment plants, wells and well houses, ground and elevated storage reservoirs, meter houses, pump stations and appurtenant SCADA systems.Fiscal Year2019: Information not available.</t>
  </si>
  <si>
    <t>The scope of work must address and be responsive to the authorizing legislation, the final engineering report and the appropriation ceiling. Reclamation will allocate funds based on the recently implemented funding criteria.</t>
  </si>
  <si>
    <t>https://beta.sam.gov/fal/d60bb9f8fc21727778c6a55aac2ba3f5/view</t>
  </si>
  <si>
    <t>Lower Rio Grande Valley Water Resources Conservation and Improvement</t>
  </si>
  <si>
    <t>Lower Rio Grande Valley Irrigation Projects</t>
  </si>
  <si>
    <t>{"list":[{"act":{"description":"Lower Rio Grande Valley Water Resources Conservation and Improvement Act of 2000, Public Law 106-576, as amended; Lower Rio Grande Valley Water Resources Conservation and Improvement Act of 2002, Public Law 107-351.\r\n"},"authorizationTypes":{"USC":false,"act":true,"statute":false,"publicLaw":false,"executiveOrder":false}}]}</t>
  </si>
  <si>
    <t>Awards will be made to investigate and identify opportunities to improve the supply of water in the program area identified as the counties in the State of Texas in the Rio Grande Regional Water Planning Area known as Region "M" as designated by the Texas Water Development Board; and the counties of Hudspeth and El Paso, Texas.  The program includes the review of studies and planning reports, conduct of or participation in funding engineering work, infrastructure construction, and improvements for the purpose of conserving and transporting raw water.</t>
  </si>
  <si>
    <t>The State of Texas, water users in the program area, specified irrigation districts, and other non-Federal entities.</t>
  </si>
  <si>
    <t>The general public located in the state of Texas.</t>
  </si>
  <si>
    <t>{"environmentalImpact":{"reports":[{"isSelected":true,"reportCode":"statement"},{"isSelected":true,"reportCode":"assessment"},{"isSelected":true,"reportCode":"ExecutiveOrder12372"},{"isSelected":true,"reportCode":"otherRequired"}]},"description":"Applicants shall provide a report in accordance to Sec. 3(c) of the Act that includes, but is not limited to, (a) estimated project costs, conservation measures, and operational efficiency improvements, (b) a project plan and map, and (c) a cost-sharing commitment for applicant funding of its proportional share of project construction costs on an annual basis.  Environmental compliance for this program may be required depending on the scope of the specific project funded.  This may result in the need for an environmental impact assessment or environmental impact statement prior to the commencement of project activities.  Environmental compliance for this program may be required depending on the scope of the specific project funded.  "}</t>
  </si>
  <si>
    <t>{"description":"Scopes of Work are provided to the Bureau of Reclamation for annual award and funding."}</t>
  </si>
  <si>
    <t>Specific recipients are identified in the authorizing legislation.</t>
  </si>
  <si>
    <t>{"types":{"moe":false,"formula":false,"matching":true},"matching":{"requirementFlag":"voluntary","percent":"0","description":"The non-Federal share of total project costs shall be 50 percent.  Not more than 40 percent of the project costs may be paid by the State. The remainder of the non-Federal share may include in-kind contributions of goods and services, and the actual funds previously spent on feasibility and engineering studies.  Awarded agreements must contain a commitment by the non-Federal project sponsors to fund their proportionate share of the project's construction costs on an annual basis. (Public Law 106- 576, Section 4(b), as amended)."}}</t>
  </si>
  <si>
    <t>{"awarded":"other","description":"There is no time restriction placed on the use of the funds.  A schedule will be established with the recipient at the time of award.  Any request for a time extension must be in writing in accordance with the provisions stated in the agreement.","awardedDescription":"Payment terms vary by agreement awarded under this program."}</t>
  </si>
  <si>
    <t>[{"code":"program","isSelected":true,"description":"Unless otherwise stated in the agreement document, recipients shall submit the following reports on an annual basis:   SF-425, Federal Financial Report; and semi-annual basis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the SF-425, Federal Financial Report.  Upon completion of the agreement, recipients shall submit a final SF-425."},{"code":"performanceMonitoring","isSelected":false}]</t>
  </si>
  <si>
    <t>(Cooperative Agreements) FY 19 est $50,000.00; FY 17$321,348.00; FY 18 est $50,000.00;</t>
  </si>
  <si>
    <t>Range	$ 0 -  435,000_x000D_
Average	$ 140,449</t>
  </si>
  <si>
    <t>{"list":[{"fiscalYear":2018,"description":"Information not available."},{"fiscalYear":2017,"description":"Information not available. Three construction projects are ongoing with Cameron County Irrigation District #2, Hidalgo County Irrigation District #6, and United Irrigation District. Delta Lake Irrigation District has completed the project yet the Federal cost share has not been fully reimbursed."},{"fiscalYear":2019,"description":"Information not available."}],"isApplicable":true}</t>
  </si>
  <si>
    <t>{"flag":"appendix","description":"Oklahoma Texas Area Office:  Mr. Trent Parish, Environmental Protection Specialist, Bureau of Reclamation, Address:  5316 Highway 290 West, Suite 110, Austin, TX  78735-8931, Telephone:  512.899.4157, E-mail:  jparish@usbr.gov."}</t>
  </si>
  <si>
    <t>Mr. Kimball M. Banks,Bureau of Reclamation, P.O. Box 36900, 316 North 26th Street, Billings, MT 59101 Email:&lt; a href='mailto:kbanks@gp.usbr.gov'&gt;kbanks@gp.usbr.gov&lt;/a&gt;Phone: (406) 247-7710;</t>
  </si>
  <si>
    <t>http://www.usbr.gov/gp/</t>
  </si>
  <si>
    <t>Fiscal Year2019: Information not availableFiscal Year2017: Information not available. The examples of funded projects include agreements with Harlingen Irrigation District for canal lining/piping existing canals and automation and telemetry; Cameron County ID #2 for pump station replacement/canal lining/piping existing canals; ; Hidalgo County ID #6 for lining of existing canals and telemetry; and United ID for piping existing canals and pump station rehabilitation.Fiscal Year2018: Information not available</t>
  </si>
  <si>
    <t>The scopes of work must be compatible with the authorizing legislation and the appropriation ceiling.</t>
  </si>
  <si>
    <t>https://beta.sam.gov/fal/ce6a9289d245411f8772187ba630d619/view</t>
  </si>
  <si>
    <t>Mni Wiconi Rural Water Supply Project</t>
  </si>
  <si>
    <t>Mni Wiconi Project</t>
  </si>
  <si>
    <t>{"list":[{"act":{"description":"Mni Wiconi Rural Project Act of 1988, Public Law 100-516, as amended; Yavapai-Prescott Indian Tribe Water Rights Settlement Act of 1994, Title VIII, Mni Wiconi Act Amendments of 1994, Public Law 103-434"},"authorizationTypes":{"USC":false,"act":true,"statute":false,"publicLaw":false,"executiveOrder":false}}]}</t>
  </si>
  <si>
    <t xml:space="preserve">To ensure a safe and adequate municipal, rural, and industrial water supply for the residents of the Pine Ridge Indian, Rosebud Indian, and Lower Brule Indian Reservations in South Dakota; to assist the citizens of Haakon, Jackson, Jones, Lyman, Mellette, Pennington, and Stanley Counties, South Dakota, to develop safe and adequate municipal, rural, and industrial water supplies; to promote the implementation of water conservation programs at these locations; to provide certain benefits to fish, wildlife, and the natural environment of South Dakota; and in consultation with the Oglala, Rosebud, and Lower Brule Sioux Tribes, to conduct feasibility studies on the need to develop water disposal facilities and systems and rehabilitate existing waste water disposal facilities and systems on the Pine Ridge, Rosebud, and Lower Brule Indian Reservations. </t>
  </si>
  <si>
    <t>West River/Lyman-Jones Water Systems; the Oglala, Rosebud, and Lower Brule Sioux Tribes; and non-Federal entity or entities. Section 3(b) of Public Law 100-516 states “the Secretary, with the concurrence of the Oglala Sioux Tribal Council, shall enter into agreements with the appropriate non-Federal entity or entities for planning, designing, constructing, operating, maintaining and replacing the Oglala Sioux Rural Water Supply System.”</t>
  </si>
  <si>
    <t>The citizens of the southwest quarter of the State of South Dakota, including the Oglala, Rosebud, and Lower Brule Indian Reservations.</t>
  </si>
  <si>
    <t>{"description":"Agreements for construction of projects entered into for the West River/Lyman-Jones Rural Water Systems must be in accordance with the final engineering reports submitted by each project applicant.","isApplicable":true}</t>
  </si>
  <si>
    <t>{"environmentalImpact":{"reports":[{"isSelected":true,"reportCode":"statement"},{"isSelected":true,"reportCode":"assessment"},{"isSelected":false,"reportCode":"ExecutiveOrder12372"},{"isSelected":true,"reportCode":"otherRequired"}]},"description":"Preapplication is not required.  Depending on the project, an environmental impact assessment or statement may be required.  "}</t>
  </si>
  <si>
    <t>{"description":"At the present time, program funding is limited to amendments of existing agreements.  Amendments to incorporate annual work plans and budgets are negotiated annually."}</t>
  </si>
  <si>
    <t>Once the parties agree with their respective annual scopes of work and budgets, the Bureau of Reclamation's Great Plains Region finalizes the modifications.   Responsibilities for needs assessments, feasibility and environmental studies, design, conservation measures and administration are to be included in agreements negotiated under this authority.</t>
  </si>
  <si>
    <t>{"types":{"moe":false,"formula":false,"matching":true},"matching":{"requirementFlag":"voluntary","percent":"0","description":"The Federal share of tribal projects is 100 percent. The Federal share of the West River/Lyman Jones projects is 80 percent. (Public Law 103-434, Section 805)."}}</t>
  </si>
  <si>
    <t>{"awarded":"other","description":"The current sunset date for the Mni Wiconi Project is September 30, 2014. ","awardedDescription":"Payment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</si>
  <si>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 "},{"code":"cash","isSelected":false},{"code":"progress","isSelected":false},{"code":"expenditure","isSelected":true,"description":"Unless otherwise stated in the agreement document, recipients shall submit on an annual basis the SF-425, Federal Financial Report and upon completion of the agreement a final report."},{"code":"performanceMonitoring","isSelected":false}]</t>
  </si>
  <si>
    <t>(Project Grants (Cooperative Agreements or Contracts)) FY 18 est $0.00; FY 17$0.00; FY 19 est $0.00;</t>
  </si>
  <si>
    <t>Range	$ 50,000  to $ 20,000,000 _x000D_
Average	$ 12,000,000</t>
  </si>
  <si>
    <t>{"list":[{"fiscalYear":2017,"description":"Information is not available. Construction of pipeline distribution systems on the Pine Ridge Reservation and Rosebud Reservation were substantially completed in 2016.  The operation, maintenance and replacement of the three tribal rural water systems continued through fiscal year 2018."},{"fiscalYear":2018,"description":"Information is not available."},{"fiscalYear":2019,"description":"Information is not available."}],"isApplicable":true}</t>
  </si>
  <si>
    <t>{"flag":"appendix","description":"Dakotas Area Office:  Mr. Arden Freitag, Area Manager, Bureau of Reclamation, Address:  PO Box 1017, Bismarck, ND  58501, Telephone:  701.250.1200, E-mail:  afreitag@usbr.gov"}</t>
  </si>
  <si>
    <t>Linda ParkerBureau of Reclamation, 2021 4th Avenue North, PO Box 36900,, Billings, MT 59107-6900 Email:&lt; a href='mailto:lparker@usbr.gov'&gt;lparker@usbr.gov&lt;/a&gt;Phone: 406.247.7789;</t>
  </si>
  <si>
    <t>http://www.usbr.gov</t>
  </si>
  <si>
    <t>Fiscal Year2018: Information not available.Fiscal Year2017: Information not available. The Mni Wiconi Project constructed primarily rural water pipeline conveyance and distribution systems.Fiscal Year2019: Information not available.</t>
  </si>
  <si>
    <t>The scopes of work must address and be responsive to the authorizing legislation, the final engineering reports, and the appropriation ceiling.</t>
  </si>
  <si>
    <t>https://beta.sam.gov/fal/d81c35daf002ed102be470df2315cc0b/view</t>
  </si>
  <si>
    <t>Recreation Resources Management</t>
  </si>
  <si>
    <t>Title XXVIII</t>
  </si>
  <si>
    <t>{"list":[{"act":{"description":"Federal Water Projects Recreation Act of 1965, Pub. L. 89-72 as amended; Reclamation Recreation Management Act of 1992, Pub. L. 102-575, Title XXVIII."},"authorizationTypes":{"USC":false,"act":true,"statute":false,"publicLaw":false,"executiveOrder":false}}]}</t>
  </si>
  <si>
    <t xml:space="preserve">To provide cost-share opportunities with non-Federal recreation partners (e.g., state, county, local governments, etc.), to assist in planning, development, operation, maintenance, and replacement of recreation and fish and wildlife resource facilities at partner managed Reclamation project recreation areas. </t>
  </si>
  <si>
    <t>Non-Federal managing partners (e.g., state, county, local government entities, etc.), that currently manage or will be managing one or more Reclamation project recreation areas.</t>
  </si>
  <si>
    <t>Non-Federal recreation management partners.</t>
  </si>
  <si>
    <t>{"description":"Pub. L. 89-72, as amended, requires that prospective non-Federal managing partners that will be entering into long-term agreements for management of Reclamation project recreation areas indicate their intent in writing to administer Reclamation project recreation areas and enter into such long-term agreements for management of recreation and fish and wildlife facilities.  Management agreements must be current for existing partners.","isApplicable":true}</t>
  </si>
  <si>
    <t>{"environmentalImpact":{"reports":[{"isSelected":true,"reportCode":"statement"},{"isSelected":true,"reportCode":"assessment"},{"isSelected":true,"reportCode":"ExecutiveOrder12372"},{"isSelected":true,"reportCode":"otherRequired"}]},"description":"Environmental compliance for this program may be required depending on the scope of the specific project funded.  This may result in the need for categorical exclusion, environmental assessment, or environmental impact statement prior to the commencement of project activities.  \r\n "}</t>
  </si>
  <si>
    <t>{"description":"State and local governments that have managing partner agreements with Reclamation submit proposals with detailed scopes of work and budgets for recreation as well as fish and wildlife improvement projects."}</t>
  </si>
  <si>
    <t xml:space="preserve">All applications will be initially screened by Bureau of Reclamation personnel for eligibility and compliance with the requirements stated in the program funding announcement.  Applications are reviewed by the Bureau of Reclamation office having administrative jurisdiction of the land and water areas being considered for public recreation purposes.  </t>
  </si>
  <si>
    <t>If renewals or extensions are applicable to the project, this information will be communicated to the Recipient.  The financial assistance agreements are renewable if both the Bureau of Reclamation and the state or local partners are in mutual agreement.  When renewals or extensions are applicable, continuation of funding for these activities is at the discretion of Congress and will be subject to availability of appropriated funds.</t>
  </si>
  <si>
    <t>{"types":{"moe":false,"formula":false,"matching":true},"matching":{"requirementFlag":"voluntary","percent":"0","description":"In the case of recreation development, a minimum cost share of 50 percent is required from a non-Federal partner.  For fish and wildlife enhancement projects, the Federal share is exactly 75 percent of the project cost. (16 U.S.C. 460l-13(a))."}}</t>
  </si>
  <si>
    <t>{"awarded":"other","description":"Agreements are typically for 1 to 5 years depending on the type of project.","awardedDescription":"Payment terms vary by agreement awarded under this program"}</t>
  </si>
  <si>
    <t>[{"code":"program","isSelected":true,"description":"Unless otherwise stated in the agreement,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 For Recovery Act projects, quarterly reporting is required.\r\n"},{"code":"cash","isSelected":false},{"code":"progress","isSelected":false},{"code":"expenditure","isSelected":true,"description":"Unless otherwise stated in the agreement document, recipients shall submit on a quarterly basis the Federal Financial Report SF 425. Upon completion of the agreement, recipients shall submit a final Federal Financial Report SF 425. "},{"code":"performanceMonitoring","isSelected":false}]</t>
  </si>
  <si>
    <t>(Cooperative Agreements (Discretionary Grants)) FY 18 est $8,960,439.00; FY 17$7,490,397.00; FY 19 est $6,288,761.00;</t>
  </si>
  <si>
    <t>Range	$485,000 to $2,500,000 _x000D_
Average	$3,398,215</t>
  </si>
  <si>
    <t>{"list":[{"fiscalYear":2019,"description":"Information not available."},{"fiscalYear":2017,"description":"Information not available. Recreation lease agreements with Reclamation’s non-Federal managing partners facilitate long-term recreation and fish and wildlife management at Reclamation project recreation areas.  Proactive collaboration among Reclamation and managing partnerships result in short- and long-term work plans to identify target projects that meet priority public safety needs, accessibility requirements and sustainable cost-share investments that benefit both recreation visitors as well as habitat enhancements for wildlife and fisheries, in accordance with policies and regulations.  Program accomplishments at Reclamation’s project recreation areas include, but are not limited to the following: development and improvements to recreation areas, including campgrounds, fishing ponds, playgrounds, picnic tables, shade shelters, and other outdoor recreation facilities; open space management; design and engineering of recreation areas; youth conservation activities; reduction of fuels and vegetation; planning; operation and maintenance (O&amp;M) activities; development of cabins and hiking trails; wildlife enhancement and habitat improvements; ADA accessible day use areas, including comfort stations and shower facilities; dump stations; construction of a visitor center; management of wildlife area; water systems; RV electricity connections; campground and recreation area stabilization;  fish cleaning stations; an accessible fishing dock with sidewalk and parking; and utility repair."},{"fiscalYear":2018,"description":"Information not available."}],"isApplicable":true}</t>
  </si>
  <si>
    <t>2 CFR 200 UNIFORM ADMINISTRATIVE REQUIREMENTS, COST PRINCIPLES, AND AUDIT REQUIREMENTS FOR FEDERAL AWARDS and the applicable OMB Circulars.  These documents may also be obtained by contacting the Bureau of Reclamation Office listed below. Program information is included in the Reclamation Manual, Directive and Standards, Implementing Cost-Sharing Authorities for Recreation and Fish and Wildlife Enhancement Facilities, LND 01-01, available at http://www.usbr.gov/recman/lnd/lnd01-01.pdf.</t>
  </si>
  <si>
    <t>{"flag":"appendix","description":"Pacific Northwest Region:  (208) 378-5228; Mid-Pacific Region: (916) 978-5558; Lower Colorado Region: (702) 293-8375; Upper Colorado Region:  (801) 524-3664; Great Plains Region:  (406) 247-7714."}</t>
  </si>
  <si>
    <t>Jerome JacksonP.O. Box 25007 (84-57000), Denver, CO 80225-0007 Email:&lt; a href='mailto:jljackson@usbr.gov'&gt;jljackson@usbr.gov&lt;/a&gt;Phone: 303-445-2712;</t>
  </si>
  <si>
    <t>http://www.usbr.gov/recreation</t>
  </si>
  <si>
    <t>Fiscal Year2019: Information not available.Fiscal Year2017: Information not available. Cost-share cooperative agreements were awarded to a number of non-federal partners, such as states or counties, in an effort to facilitate planning and development of recreation and fish and wildlife facilities on various Bureau of Reclamation water project recreation areas.  These projects were identified primarily through existing resource management plans (RMPs), budget availability, and in coordination with managing partners.  Many of the projects funded promote active and health youth opportunities on public lands and waters through development and/or expansion of outdoor day-use and camping facilities, water access points to enjoy fisheries, hunting, sport shooting facilities, etc.  Provided below are just some of the many examples of cost-share funded projects in Reclamation.  _x000D_
_x000D_
The Tri-Cities Joint Job Development Authority (JJDA) of North Dakota  (ND) completed cost share projects consisting of a fish cleaning station, a playground, a hiking trail, and camper cabins at Heart Butte Reservoir.  Dickinson Parks and Recreation Department of ND contributed funding towards the Crooked Crane hiking trail at Edward A. Patterson Lake which is currently in progress.  The Stutsman County Parks Board in ND began the development of the Pelican Point recreation site at Jamestown Reservoir.  South Dakota Game, Fish, and Parks (SDGFP) contributed to the development of recreation at Shadehill, Angostura, Belle Fourche, and James Diversion Lakeside. In addition, SDGFP also contributed funding for enhancement of wildlife facilities and habitat improvements on Reclamation lands.  Wyoming State Parks and Trails has constructed camper cabins and a shower house at Keyhole Recreation Area.  Larimer County has completed construction of the South Shore Campgrounds.  Estes Valley Recreation and Park District completed construction of ADA accessible bathroom and shower facilities and is in progress of completing a sewer line, and dump station in the campground area. The Oklahoma Tourism and Recreation Department completed several cost share projects including accessible comfort stations, and a swim beach route.  The development of other accessible comfort station projects are currently in progress.  The Central Oklahoma Master Conservancy District completed an accessible fishing dock with an associated sidewalk and parking lot._x000D_
_x000D_
Oregon State Parks and Recreation (OSPR) completed repair of an aging boat ramp at Unity Reservoir campground.  Washington County Parks and Recreation is in progress of completing an accessibility retrofits at Henry Hagg Scoggins Dam.  Idaho Department of Parks and Recreation is in progress of completing construction of an accessible fishing pier and retrofit.  _x000D_
_x000D_
California State Parks and Recreation (CSPR) has made progress on the South Shore Service Yard at Millerton Lake.  Casitas Municipal Water District is in the process of completing recreation improvements at Lake Casitas.  CSPR received funding for the Auburn Recreation Area Resource Management Plan.  The Nevada Division of State Parks also provided cost share for recreation planning, and O&amp;M activities at Lahontan Recreation Area.  Colusa County contributed funding to an ADA Disk Golf course._x000D_
_x000D_
The Pine River Irrigation District is in the process of providing operation, maintenance, and replacement (OM&amp;R) of recreation facilities at Vallecito Reservoir.  New Mexico State Parks received funding for facility improvements and O&amp;M at Reclamation’s reservoirs in New Mexico._x000D_
_x000D_
Utah State Parks completed rehabilitation at Deer Creek Recreation Area and is in the process of rehabilitation work at Steinaker Recreation Area.  The City of Durango, CO and Pine River Irrigation District are seeking funding O&amp;M activities. _x000D_
Fiscal Year2018: Information not available.</t>
  </si>
  <si>
    <t>In no priority order and at the discretion of each Reclamation office, cost-share funding will be given to proposals that will:_x000D_
(a)	Provide for the public’s health and safety;_x000D_
(b)	Comply with Federal, State, and local laws and regulations_x000D_
(c)	Protect critical resources such as wetlands, critical wildlife habitat, endangered and threatened species, and cultural resources; and/or_x000D_
(d)	Modernize existing facilities to meet current standards.</t>
  </si>
  <si>
    <t>https://beta.sam.gov/fal/916774e72f6c0bae8717b6aa97039dd5/view</t>
  </si>
  <si>
    <t>Rocky Boy's/North Central Montana Regional Water System</t>
  </si>
  <si>
    <t>North Central Montana Rural Water Supply Project</t>
  </si>
  <si>
    <t>{"list":[{"act":{"description":"Indian Financing Amendments Act of 2002, Title IX—Rocky Boy’s/North Central Montana Regional Water System Act of 2002, Pub. L. 107-331."},"authorizationTypes":{"USC":false,"act":true,"statute":false,"publicLaw":false,"executiveOrder":false}}]}</t>
  </si>
  <si>
    <t>To ensure a safe and adequate rural, municipal, and industrial water supply for the residents of the Rocky Boy's Reservation in the State of Montana, and to assist the citizens residing in Chouteau, Glacier, Hill, Liberty, Pondera, Teton, and Toole Counties, Montana, but outside the Reservation, in developing safe and adequate rural, municipal, and industrial water supplies.</t>
  </si>
  <si>
    <t>The Chippewa-Cree of the Rocky Boy's Indian Reservation and the North Central Montana Regional Water Authority.</t>
  </si>
  <si>
    <t>The Chippewa-Cree of the Rocky Boy's Indian Reservation and inhabitants of the areas served by the North Central Montana Regional Water Authority in Chouteau, Glacier, Hill, Liberty, Pondera, Teton, and Toole Counties, Montana.</t>
  </si>
  <si>
    <t>{"environmentalImpact":{"reports":[{"isSelected":false,"reportCode":"statement"},{"isSelected":false,"reportCode":"assessment"},{"isSelected":false,"reportCode":"ExecutiveOrder12372"},{"isSelected":true,"reportCode":"otherRequired"}]},"description":"The Bureau of Reclamation’s Great Plains Region will assist the Chippewa-Cree of the Rocky Boy’s Indian Reservation and members of the North Central Montana Regional Water Authority in preparing their respective annual funding agreements or financial assistance agreements.\r\n\r\nEnvironmental compliance for this program may be required depending on the scope of the specific project funded.  This may result in the need for an environmental impact assessment or environmental impact statement prior to the commencement of project activities."}</t>
  </si>
  <si>
    <t>{"description":"At the present time, program funding is provided only for the continuation of existing agreements.  Amendments to incorporate annual work plans and budgets are negotiated annually with the current recipients.  Current recipients submit applicable SF-424 forms, technical proposals, and budget narratives for Bureau of Reclamation review."}</t>
  </si>
  <si>
    <t>Once the parties agree with their respective annual scopes of work and budgets, the Bureau of Reclamation's Great Plains Region finalizes the modifications.</t>
  </si>
  <si>
    <t>{"types":{"moe":false,"formula":false,"matching":true},"matching":{"requirementFlag":"voluntary","percent":"0","description":"The Federal share of the Rocky Boy's Rural Water System project is 100 percent. The Federal share of the North Central Montana Regional Water Authority project is 80 percent. (Section 904(b) and (c), Section 905(b)).\r\n"}}</t>
  </si>
  <si>
    <t>{"awarded":"other","description":"Funds are to be available until expended.","awardedDescription":"Payment terms vary by agreement awarded under this program"}</t>
  </si>
  <si>
    <t>[{"code":"program","isSelected":false},{"code":"cash","isSelected":false},{"code":"progress","isSelected":true,"description":"Unless otherwise stated in the agreement document, recipients shall submit on an annual basis the Program Performance Report.  Upon completion of the agreement, recipients shall submit a final Program Performance Report; and other specific reports that may be applicable to the agreement such as property inventories, and patent and invention disclosures."},{"code":"expenditure","isSelected":true,"description":"Unless otherwise stated in the agreement document, recipients shall submit on an annual basis the SF-425, Federal Financial Report.  Upon completion of the agreement, recipients shall submit a final SF-425."},{"code":"performanceMonitoring","isSelected":false}]</t>
  </si>
  <si>
    <t>(Project Grants (Cooperative Agreements or Contracts)) FY 17$13,091,919.00; FY 19 est $3,984,000.00; FY 18 est $4,850,000.00;</t>
  </si>
  <si>
    <t>{"list":[{"fiscalYear":2017,"description":"Information not available. Construction has been completed on over 21 miles of Core Pipeline, the Intake Superstructure, sections of the on-reservation main distribution piping system, and the raw water intake pipelines.  The North Central Montana Regional Water Authority has completed projects including the North Havre supply pipeline, the Conrad to Brady project, and the Shelby to Cut Bank project, all supplying water on an interim basis."},{"fiscalYear":2018,"description":"Information not available."},{"fiscalYear":2019,"description":"Information not available."}],"isApplicable":true}</t>
  </si>
  <si>
    <t>{"flag":"appendix","description":"Montana Area Office:  Mr. Steve Davies, Area Manager, Bureau of Reclamation, Address:  PO Box 30137, Billings, MT, 59107-0137, Telephone:  406.247.7298, E-mail: sdavies@ usbr.gov"}</t>
  </si>
  <si>
    <t>Doug Davis,Great Plains Regional Office, Bureau of Reclamation, PO Box 36900,, Billings, MT 59101 Email:&lt; a href='mailto:DouglasDavis@usbr.gov'&gt;DouglasDavis@usbr.gov&lt;/a&gt;Phone: (406) 247-7710;</t>
  </si>
  <si>
    <t>Fiscal Year2018: Information not available.Fiscal Year2017: Information not available. The Intake Superstructure, raw water intake pipelines, and over 21 miles of Core pipeline have been completed.  The North Havre, the Tiber County Water District, the Conrad to Brady, and the Shelby to Cut Bank projects have all been completed with Reclamation funding.  The Water Treatment Plant has been identified as a future funding priority.Fiscal Year2019: Information not available.</t>
  </si>
  <si>
    <t>https://beta.sam.gov/fal/e9d5264a14a7a3eeed94a93d9efba4f5/view</t>
  </si>
  <si>
    <t xml:space="preserve">San Gabriel Basin Restoration </t>
  </si>
  <si>
    <t>{"list":[{"act":{"description":"San Gabriel Basin Restoration Project, Appendix D, Division B, Title I, 110, Public Law 106-554, as amended; Energy and Water Development Appropriations Act, 2002, Title II, 202, P.L. 107-66; and Section 2 of Reorganization Plan Number 3 of 1950, 64 Stat. 1262, as amended."},"authorizationTypes":{"USC":false,"act":true,"statute":false,"publicLaw":false,"executiveOrder":false}}]}</t>
  </si>
  <si>
    <t>To design, construct, operate, and maintain water quality projects within the San Gabriel Basin, Los Angeles County, California.</t>
  </si>
  <si>
    <t>San Gabriel Basin Water Quality Authority (or its successor agency) and/or the Central Basin Municipal Water District.</t>
  </si>
  <si>
    <t>General public, all users and indirect users of groundwater supplies in the San Gabriel Basin.</t>
  </si>
  <si>
    <t>{"environmentalImpact":{"reports":[{"isSelected":true,"reportCode":"statement"},{"isSelected":true,"reportCode":"assessment"},{"isSelected":false,"reportCode":"ExecutiveOrder12372"},{"isSelected":true,"reportCode":"otherRequired"}]},"description":"Applicants are encouraged to consult with the Bureau of Reclamation, Southern California Area Office (SCAO), for assistance in preparing project proposals and preliminary review of project descriptions and budgets, including assurance of compliance with the National Environmental Policy Act and related laws and orders.  "}</t>
  </si>
  <si>
    <t>{"description":"The applicant must submit SF 424 Application for Federal Assistance documents; detailed project technical descriptions and budgets; and all information required under the terms of the applicable appropriations law."}</t>
  </si>
  <si>
    <t>Bureau of Reclamation personnel will review (1) the application package to ensure that all required documents are complete, accurate, and satisfy all provisions of applicable law, (2) the project budgets and description to ensure the appropriation language requirements are met, and (3) the project descriptions for technical issues and consistency with applicable policies, and budgets for appropriateness of cost estimates.  Final selection will be determined by the Commissioner, Bureau of Reclamation, or regional officials, as applicable to the project. After the application package is acceptable to both parties, a grant agreement is drafted, reviewed, and signed by both parties.</t>
  </si>
  <si>
    <t>Typical range of 2-6 weeks.</t>
  </si>
  <si>
    <t>Extensions may be applicable and are subject to appropriated funds.  Revised SF-424 forms are required when applicable.</t>
  </si>
  <si>
    <t>{"types":{"moe":false,"formula":false,"matching":true},"matching":{"requirementFlag":"voluntary","percent":"35","description":"A minimum of 35 percent non-Federal cost share is required by Public Law 106-554, Section 110(a)(3)(B), as amended. The cost share can be provided from any non-Federal source; and, in accordance with Section 110(a)(3)(B)(iii), credit toward the non-Federal cost share can be given for the value of certain prior project expenditures.\r\n"}}</t>
  </si>
  <si>
    <t>{"awarded":"other","description":"Agreements for planning and construction projects are generally awarded for up to 5 years.  Funds for operation and maintenance can be provided for a period not to exceed 10 years following the initial date of operation of the project, or until the project funding ceiling has been reached, whichever occurs first.","awardedDescription":"Payment terms vary by agreement awarded under this program."}</t>
  </si>
  <si>
    <t>[{"code":"program","isSelected":true,"description":"Unless otherwise stated in the agreement document, recipients shall submit on an annual basis the Program Performance Reports.  Upon completion of the agreement, recipients shall submit a final Program Performance Report, and other specific reports that may be applicable to the agreement such as property inventories, and patent and invention disclosures.\r\n"},{"code":"cash","isSelected":false},{"code":"progress","isSelected":false},{"code":"expenditure","isSelected":true,"description":"Unless otherwise stated in the agreement document, recipients shall submit the following reports on an annual basis the SF-425, Federal Financial Report.  Upon completion of the agreement, recipients shall submit a final SF-425.  "},{"code":"performanceMonitoring","isSelected":false}]</t>
  </si>
  <si>
    <t>14-5483-0-2-301;</t>
  </si>
  <si>
    <t>(Project Grants) FY 19 est $0.00; FY 17$0.00; FY 18 est $0.00;</t>
  </si>
  <si>
    <t>Range $0 to $0_x000D_
Average $0.</t>
  </si>
  <si>
    <t>{"list":[{"fiscalYear":2018,"description":"No information available."},{"fiscalYear":2017,"description":"No information available. Two existing grant agreements are being funded.  One will complete the construction of a specific facility, and the other provides funds for the operation and maintenance of four facilities that extract contaminated groundwater from the San Gabriel Basin, treat it to potable standards, and use the water for potable purposes.  The projects provide a safe source of potable water while remediating groundwater contamination that has been designated as operable units under the EPA superfund program."},{"fiscalYear":2019,"description":"No information available."}],"isApplicable":true}</t>
  </si>
  <si>
    <t>2 CFR 200 UNIFORM ADMINISTRATIVE REQUIREMENTS, COST PRINCIPLES, AND AUDIT REQUIREMENTS FOR FEDERAL AWARDS and the applicable OMB Circulars.  These documents may also be obtained by contacting the Bureau of Reclamation Office listed below._x000D_
Program guidelines: Department of the Interior, Delegation of Authority for the San Gabriel Basin Restoration Project, Order No. 3241, Amendment No. 4; San Gabriel Basin Water Quality Authority, Federal Funding Program Administration guidelines.</t>
  </si>
  <si>
    <t>{"flag":"appendix","description":"Dennis Wolfe, Area Engineer, Southern California Area Office, Telephone: (951) 695-5310; Fax: (951) 695-5319; E-mail: dwolfe@usbr.gov."}</t>
  </si>
  <si>
    <t>NANA, Washington, DC NA Phone: NA;</t>
  </si>
  <si>
    <t>http://www.usbr.gov/lc/socal/</t>
  </si>
  <si>
    <t xml:space="preserve">15.504 Title XVI Water Reclamation and Reuse ; </t>
  </si>
  <si>
    <t>Fiscal Year2019: No information available.Fiscal Year2018: No information available.Fiscal Year2017: No information available. San Gabriel Valley Groundwater Remediation, Central Basin Water Quality Protection Plan</t>
  </si>
  <si>
    <t>Applicants are limited to the San Gabriel Basin Water Quality Authority or the Central Basin Municipal Water District.  Projects must improve the quality of the groundwater in the San Gabriel Basin, located in Los Angeles County, California.  The scopes of work must address and be responsive to the authorizing legislation, the final engineering reports, and the appropriation ceiling.</t>
  </si>
  <si>
    <t>https://beta.sam.gov/fal/6b90b77e3bb099eee5f4523920309500/view</t>
  </si>
  <si>
    <t xml:space="preserve">San Luis Unit, Central Valley </t>
  </si>
  <si>
    <t>{"list":[{"act":{"description":"San Luis Unit, Central Valley Project Act of June 3, 1960, Public Law 86-488, 74 Stat.156, Sec. 5"},"authorizationTypes":{"USC":false,"act":true,"statute":false,"publicLaw":false,"executiveOrder":false}}]}</t>
  </si>
  <si>
    <t>Construction and operation of facilities to provide drainage service to lands within the San Luis Unit of the Central Valley Project of central California.</t>
  </si>
  <si>
    <t>Any responsible source, to include irrigation and/or water districts, State and local entities, public nonprofit institutions/organizations, other public institutions/organizations, Federally recognized Indian Tribal Governments, small businesses, profit organizations, private nonprofit institutions/organizations, quasi-public nonprofit institutions/organizations, and other private institutions/organizations.</t>
  </si>
  <si>
    <t>Irrigation and/or water districts, State and local entities, farmers and ranchers, agricultural producers, and owners of drainage impacted land within the San Luis Unit of the Central Valley Project.</t>
  </si>
  <si>
    <t>All applications will be initially screened for eligibility and compliance with the requirements stated in the program funding announcement.  Applications passing this screening process will be forwarded for review by a proposal evaluation panel comprised of qualified Federal experts in the program area; however, non-Federal experts may be utilized for specific project reviews.  Applications will be reviewed against the proposal evaluation criteria, and any additional review factors, as stated in the funding announcement.  Final selection will be determined by the Commissioner, Bureau of Reclamation, or regional officials, as applicable to the project.</t>
  </si>
  <si>
    <t>{"types":{"moe":false,"formula":false,"matching":true},"matching":{"requirementFlag":"voluntary","percent":"0","description":"There is no statutory requirement for cost sharing; however, applicants are encouraged to provide a cost share whenever possible.\r\n"}}</t>
  </si>
  <si>
    <t>{"awarded":"other","description":"Length and time phasing information, as applicable, will be included in funding announcements for this program on www.grants.gov.  ","awardedDescription":"Payment terms vary by agreement awarded under this program."}</t>
  </si>
  <si>
    <t>[{"code":"program","isSelected":true,"description":"Unless otherwise stated in the agreement document, recipients shall submit on an annual basis the Program Performance Reports.  Upon completion of the agreement, recipients shall submit a final Program Performance Report, and other specific reports that may be applicable to the agreement such as property inventories, and patent and invention disclosures.\r\n"},{"code":"cash","isSelected":false},{"code":"progress","isSelected":false},{"code":"expenditure","isSelected":true,"description":"Unless otherwise stated in the agreement document, recipients shall submit on an annual basis the SF-425, Federal Financial Report.  Upon completion of the agreement, recipients shall submit a final SF-425."},{"code":"performanceMonitoring","isSelected":false}]</t>
  </si>
  <si>
    <t>(Project Grants (Cooperative Agreements)) FY 19 est $3,000,000.00; FY 17$3,047,817.00; FY 18 est $2,000,000.00;</t>
  </si>
  <si>
    <t xml:space="preserve">Range	$32,600 - $122,700_x000D_
Average	$124,014.67_x000D_
</t>
  </si>
  <si>
    <t>{"list":[{"fiscalYear":2017,"description":"Information not available. Fiscal Year 2017 financial assistance consisted of 1 agreement in support of the Grassland Bypass Project and 1 agreements in support of Drainage Services on the Westside of the San Joaquin Valley. "},{"fiscalYear":2018,"description":"Information not available."},{"fiscalYear":2019,"description":"Information not available."}],"isApplicable":true}</t>
  </si>
  <si>
    <t>{"flag":"appendix","description":"Technical/Program Information:  Bureau of Reclamation, South-Central California Area Office, Attention: Jeffrey Papendick, 1243 N Street, Fresno, CA, 93721. Telephone (559) 487-5340. Fax (559) 487-5130. Email: jpapendick@usbr.gov\r\nAcquisition Office:  Bureau of Reclamation, Mid-Pacific Regional Office, Acquisition Services, 2800 Cottage Way, Room E-1815, Sacramento, California 95825-1898. Telephone (916) 978-5130. Fax (916) 978-5175/5182. Email: 2WG3@usbr.gov"}</t>
  </si>
  <si>
    <t>http://www.usbr.gov/mp</t>
  </si>
  <si>
    <t>Fiscal Year2017: Information not available. During Fiscal Year 2017, agreements funded activities in support of the Grassland Bypass Project such as monitoring of physical and biological parameters. Also funded was a Grant to help reduce the impacts of drainage water. For Fiscal Year 2018, we will continue funding prior agreements with modifications to suit new monitoring or operation requirements. Fiscal Year2018: Information not available.Fiscal Year2019: Information not available.</t>
  </si>
  <si>
    <t>Specific evaluation criteria will be included in the funding announcement posted on www.grants.gov.</t>
  </si>
  <si>
    <t>https://beta.sam.gov/fal/b750fc7ca6328df355c4e144d35b1a8c/view</t>
  </si>
  <si>
    <t xml:space="preserve">Upper Colorado and San Juan River Basins Endangered Fish Recovery </t>
  </si>
  <si>
    <t>Upper Colorado and San Juan River Recovery Implementation Program</t>
  </si>
  <si>
    <t>{"list":[{"act":{"description":"Upper Colorado and San Juan River Basins Endangered Fish Recovery Programs, Pub. L. 106-392, 114 Stat. 1602, as amended; Upper Colorado and San Juan River Basins Endangered Fish Recovery Programs Extension, Pub. L. 107-375, 116 Stat. 3113"},"authorizationTypes":{"USC":false,"act":true,"statute":false,"publicLaw":false,"executiveOrder":false}}]}</t>
  </si>
  <si>
    <t>To authorize the Bureau of Reclamation to provide cost sharing for the endangered fish recovery implementation programs for the Upper Colorado and San Juan River Basins.</t>
  </si>
  <si>
    <t>Federal, Interstate, Intrastate, State and Local governments; Public Institution/Organizations, and Federally Recognized Indian Tribal Governments and private contractors.</t>
  </si>
  <si>
    <t>Indian Tribes in the location of the San Juan River Basin and in the Duchesne River Basin, and the general public in the Colorado River Basin.</t>
  </si>
  <si>
    <t>{"environmentalImpact":{"reports":[{"isSelected":true,"reportCode":"statement"},{"isSelected":true,"reportCode":"assessment"},{"isSelected":true,"reportCode":"ExecutiveOrder12372"},{"isSelected":true,"reportCode":"otherRequired"}]},"description":"Depending on the project to be accomplished, an environmental impact statement may be required for this program, but not until after receipt of applications.  "}</t>
  </si>
  <si>
    <t>{"description":"All discretionary funding opportunities will be posted on www.grants.gov or fedbizopps.gov.  The funding opportunity will include the name of the Federal agency, the Funding Opportunity Title of work associated with the project, the application due date, eligible applicants, the federal funding amounts per agreement, the estimated number of agreements to be awarded, and the overall total amount of funding available for awards.  All applicants, whether submitting projects under the mandatory or discretionary portions of this authority, will be required to submit a Standard Form 424, Application for Federal Assistance, and Standard Forms 424B or 424D for Assurances must also be submitted.  A detailed budget worksheet guide form will be included to assist in preparation of the budgeted amount requested.  The Funding Opportunity posting will identify the program description, background and purpose, program objectives, objective or request for proposals, eligible projects, types of projects, and program authority. General provisions and special provisions, along with reporting requirements will be identified to provide applicants with information that must be followed if an award is made.  The funding opportunity will identify a point of contact for assistance or consultation for preparing the form."}</t>
  </si>
  <si>
    <t>Upon receipt of applications by the date identified in the announcement(s), the applications will be reviewed to determine if applications are consistent with requirements identified in the announcements.  The application/proposal(s) are reviewed by a Federal technical team of experts (along with state and private advisors) against identified criteria.  Negotiations, revised applications, or awards will be made based on recommendations from the technical experts.  Proposals submitted under the mandatory authority portion of this program will undergo a similar review and screening procedure.</t>
  </si>
  <si>
    <t>90 Days.</t>
  </si>
  <si>
    <t>The Bureau of Reclamation will, however, provide all applicants with information on why their proposals were not selected.</t>
  </si>
  <si>
    <t>{"types":{"moe":false,"formula":false,"matching":true},"matching":{"requirementFlag":"voluntary","percent":"0","description":"Non-Federal contributions to capital projects shall be made in accordance with the provisions of Sec. 3(c) of the Act.  Contact the Regional Office listed in the Contacts section, below, for further information regarding cost sharing requirements."}}</t>
  </si>
  <si>
    <t>[{"code":"program","isSelected":true,"description":"Unless otherwise stated in the agreement document, recipients shall submit on an annual basis the Program Performance Reports.  Upon completion of the agreement, recipients shall submit final Program Performance Report, and other specific reports that may be applicable to the agreement such as property inventories, and patent and invention disclosures.\r\n"},{"code":"cash","isSelected":false},{"code":"progress","isSelected":false},{"code":"expenditure","isSelected":true,"description":"Unless otherwise stated in the agreement document, recipients shall submit on an annual basis the SF-425, Federal Financial Report.  Upon completion of the agreement, recipients shall submit final SF-425.   "},{"code":"performanceMonitoring","isSelected":false}]</t>
  </si>
  <si>
    <t>14-4081-0-3-301;</t>
  </si>
  <si>
    <t>(Project Grants (Cooperative Agreements)) FY 18 est $2,825,785.00; FY 19 est $2,910,559.00; FY 17$2,634,704.00; - SJRIP(Project Grants (Cooperative Agreements)) FY 18 est $5,651,571.00; FY 19 est $5,821,118.00; FY 17$5,700,251.00; - UCRIP</t>
  </si>
  <si>
    <t>Range	$5,000  to $1,800,000 per award_x000D_
Average	$1,208,532</t>
  </si>
  <si>
    <t>{"list":[{"fiscalYear":2017,"description":"Information not available. The Upper Colorado River and San Juan River Endangered Fish Recovery Programs (Recovery Programs) are partnerships composed of State, Tribal and Federal agencies, water and power interests, and environmental groups working to recover endangered fish in the Upper Colorado and San Juan River basins while water development proceeds in accordance with federal and state laws and interstate compacts.  In Fiscal Year 2016 and 2017, the Recovery Programs continued to provide ESA coverage to thousands of state, federal and private water development projects while advancing endangered fish recovery.  The programs implemented management actions and projects to recover endangered fish in the areas of in-stream flow protection, habitat restoration, nonnative fish management, propagation and genetics, research and monitoring, information and education, and program management.  Specific examples include operation and maintenance of river gages and infrastructure (fish passages and screens), installation of and maintenance of electronic fish monitoring antennae, coordination of reservoir operations, management of floodplain wetland rearing habitats including stocking of endangered fish in managed wetlands, removal of and translocation of nonnative fish, propagation and stocking of endangered fish, planning for pond construction, research and monitoring of early life history endangered fish survival including larval fish monitoring, database management, population estimates, maintenance of program website and publication of outreach materials."},{"fiscalYear":2019,"description":"Information not available."},{"fiscalYear":2018,"description":"Information not available."}],"isApplicable":true}</t>
  </si>
  <si>
    <t>{"flag":"appendix","description":"Mark McKinstry and Dave Speas, Bureau of Reclamation, 125 South State Street, Salt Lake City, UT 84138; (801) 524-3835 (McKinstry); 970-248-0604 (Speas); mmckinstry@usbr.gov; dspeas@usbr.gov;"}</t>
  </si>
  <si>
    <t>http://www.usbr.gov/uc/wcao/rm/sjrip/</t>
  </si>
  <si>
    <t>Fiscal Year2019: Information not available.Fiscal Year2017: Information not available. During Fiscal Year 2016 and 2017, the examples of funded projects include the Recovery Program Gage stream gage operation and maintenance; Evaluation of Green River flow recommendations; Development of a Recovery Program endangered fish database; Grand Valley diversion dam fish screen and passage operation and maintenance; Middle Yampa, Green and Colorado river smallmouth bass and pike management; San Juan river nonnative fish removal; Wahweap and Mumma State Fish Hatchery operation and maintenance; Southwest Native Aquatics Resources and Recovery Center (SNARRC), Ouray, 24-Road, and Yampa and middle Green Colorado pikeminnow and razorback sucker larval, young-of-year fish surveys and adult fish surveys; UCRIP and San Juan RIP information and education; propagation, rearing and stocking of Colorado pikeminnow, bonytail and razorback sucker; Operation and maintenance of PIT antennas in various locations in the San Juan and Upper Colorado River basins; Operation of PNM Fish Passage Facility by Navajo Nation; sub-adult and adult large-bodied fish monitoring in the San Juan River; larval fish monitoring in the San Juan River; specimen identification and curation of fishes from the San Juan, Green and Colorado Rivers; habitat mapping and evaluation in the San Juan River; evaluation of razorback sucker use of the San Juan River inflow area of Lake Powell; temperature and habitat monitoring in the San Juan river; and purchase of PIT tags and readers for endangered fish in the Colorado River Basin; removal and management of walleye in the Yampa, Middle Green, White, and Colorado Rivers; Hogback Fish Weir; monitoring of adult humpback chub populations in the Green and Colorado river basins.Fiscal Year2018: Information not available.</t>
  </si>
  <si>
    <t>Specific evaluation criteria will be included in the funding announcement posted on www.grants.gov for fedbizopps.gov.</t>
  </si>
  <si>
    <t>https://beta.sam.gov/fal/11454e0969a552ce216210d67d8ff1b2/view</t>
  </si>
  <si>
    <t xml:space="preserve">Water Conservation Field Services (WCFS) </t>
  </si>
  <si>
    <t>{"list":[{"act":{"description":"Section 9504(a) of the Omnibus Lands Management Act of 2009, P.L. 111-11 "},"authorizationTypes":{"USC":false,"act":true,"statute":false,"publicLaw":false,"executiveOrder":false}}]}</t>
  </si>
  <si>
    <t>The goal of the Water Conservation Field Services Program (WCFSP) is to proactively encourage water conservation in the operations of recipients of water from Federal water projects, to assist agricultural and urban water districts in preparing and implementing water conservation plans in accordance with the Reclamation Reform Act of 1982 (RRA), and to complement and support State and other conservation programs.</t>
  </si>
  <si>
    <t>Eligible applicants include any State, Indian tribe, irrigation district, water district, or other organization with water or power delivery authority.  _x000D_
_x000D_
Applicants must also be located in the western U.S. or Territories as identified in the Reclamation Act of June 17, 1902, as amended and supplemented; specifically, Arizona, California, Colorado, Idaho, Kansas, Montana, Nebraska, Nevada, New Mexico, North Dakota, Oklahoma, Oregon, South Dakota, Texas, Utah, Washington, Wyoming, American Samoa, Guam, the Northern Mariana Islands, and the Virgin Islands.  Each funding announcement may include additional eligibility requirements.</t>
  </si>
  <si>
    <t>The general public and irrigation or water districts located in the 17 western States identified in the Act of June 17, 1902, as amended; specifically, Arizona, California, Colorado, Idaho, Kansas, Montana, Nebraska, Nevada, New Mexico, North Dakota, Oklahoma, Oregon, South Dakota, Texas, Utah, Washington, and Wyoming.</t>
  </si>
  <si>
    <t>{"environmentalImpact":{"reports":[{"isSelected":true,"reportCode":"statement"},{"isSelected":true,"reportCode":"assessment"},{"isSelected":true,"reportCode":"ExecutiveOrder12372"},{"isSelected":true,"reportCode":"otherRequired"}]},"description":"None.  Environmental compliance for this program may be required depending on the scope of the specific project funded.  This may result in the need for an environmental impact assessment or environmental impact statement prior to the commencement of project activities.  "}</t>
  </si>
  <si>
    <t>{"description":"Funding opportunity announcements for this program, along with registration procedures, application packages and instructions, points of contact, and procedures for submitting applications will be available on www.grants.gov."}</t>
  </si>
  <si>
    <t>All applications will be initially screened for eligibility and compliance with the requirements stated in the program funding announcement.  Applications passing this screening process will be forwarded for review by a proposal evaluation panel comprised of qualified experts in the program area.  Applications will be reviewed against the proposal evaluation criteria, and any additional review factors, as stated in the funding announcement.  Final selection will be determined by regional officials, as applicable to the project.  The number of awards and maximum funding amount per award are determined on an annual basis and are dependent upon the amount of available funding in each Region.  Contact your regional coordinator for additional program information.</t>
  </si>
  <si>
    <t xml:space="preserve">Varies depending on the type and complexity of the project.  Further information will be available for each specific project at the time the funding opportunity announcement is posted on www.grants.gov and may be obtained by contacting the Bureau of Reclamation personnel listed as the point of contact in the funding announcement._x000D_
http://www.usbr.gov/waterconservation/wtrctrs.html_x000D_
</t>
  </si>
  <si>
    <t xml:space="preserve">Generally, applicants should propose projects that can be completed within 24 months from the project start date.  </t>
  </si>
  <si>
    <t>{"types":{"moe":false,"formula":false,"matching":true},"matching":{"requirementFlag":"voluntary","percent":"0","description":"The Federal share of the cost of a project or activity carried out under the WCFSP shall not exceed 50 percent of the total cost of the project or activity.  Costs of operation, maintenance, repair and rehabilitation of facilities funded under the authority of this program shall be nonfederal responsibilities."}}</t>
  </si>
  <si>
    <t>{"awarded":"other","description":"Projects typically are awarded for up to 24 months.","awardedDescription":"Payment terms vary by agreement awarded under this program."}</t>
  </si>
  <si>
    <t>[{"code":"program","isSelected":true,"description":"Unless otherwise stated in the agreement document, recipients shall submit annually Program Performance Reports.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annually the \r\nSF-425, Federal Financial Report.  Upon completion of the agreement, recipients shall submit a final SF-425, Federal Financial Report.   "},{"code":"performanceMonitoring","isSelected":false}]</t>
  </si>
  <si>
    <t>(Cooperative Agreements (Discretionary Grants)) FY 19 est $1,750,000.00; FY 17$4,179,000.00; FY 18 est $4,038,000.00;</t>
  </si>
  <si>
    <t xml:space="preserve">Range	$6,938  - $100,000 _x000D_
Average	$50,000_x000D_
</t>
  </si>
  <si>
    <t>{"list":[{"fiscalYear":2019,"description":"Information not available"},{"fiscalYear":2017,"description":"Information not available. Regional assistance to districts towards development of water conservation plans, assistance with identifying efficiency improvement measures, demonstrations of new technology, and leveraging of resources through collaboration between water districts and other entities by encouraging and developing partnerships.\r\n\r\nAdditional information on accomplishments is available from area and regional offices. Contact your regional coordinator for information."},{"fiscalYear":2018,"description":"Information not available"}],"isApplicable":true}</t>
  </si>
  <si>
    <t xml:space="preserve"> 2 CFR 200 UNIFORM ADMINISTRATIVE REQUIREMENTS, COST PRINCIPLES, AND AUDIT REQUIREMENTS FOR FEDERAL AWARDS and the applicable OMB Circulars.  These documents may also be obtained by contacting the Bureau of Reclamation Office listed below.</t>
  </si>
  <si>
    <t>{"flag":"appendix","description":"Regional contact information may be found at https://www.usbr.gov/waterconservation."}</t>
  </si>
  <si>
    <t>NANA, NA, DC NA Phone: NA;</t>
  </si>
  <si>
    <t>https://www.usbr.gov/waterconservation/</t>
  </si>
  <si>
    <t xml:space="preserve">15.507 Water SMART (Sustaining and Manage America's Resources for Tomorrow); </t>
  </si>
  <si>
    <t>Fiscal Year2018: Information not available.Fiscal Year2019: Information not available.Fiscal Year2017: Information not available. In FY 2016, the Franklin Soil and Water Conservation District in Utah received $25,000 to develop a water conservation plan. _x000D_
_x000D_
In FY 2016, the Village of Los Lunas in New Mexico received $23,400 to develop a water conservation plan.</t>
  </si>
  <si>
    <t>Specific evaluation criteria for the Water Management and Conservation Planning, System Optimization Review, Designing Water Management Improvements, and Demonstrating Conservation Project Technologies announcements will be included in the funding announcements posted on www.grants.gov.</t>
  </si>
  <si>
    <t>https://beta.sam.gov/fal/4cfa3c02152c46270ad6d73768f45b41/view</t>
  </si>
  <si>
    <t xml:space="preserve">Yakima River Basin Water Enhancement (YRBWE) </t>
  </si>
  <si>
    <t>{"list":[{"act":{"description":"Yavapai-Prescott Indian Tribe Water Rights Settlement Act of 1994, Title XII,Yakima River Basin Water Enhancement Project, Public Law 103-434."},"authorizationTypes":{"USC":false,"act":true,"statute":false,"publicLaw":false,"executiveOrder":false}}]}</t>
  </si>
  <si>
    <t>Within the Yakima River Basin: (1) to protect, mitigate, and enhance fish and wildlife through improved water management; improved instream flows; improved water quality; protection, creation and enhancement of wetlands; and by other appropriate means of habitat improvement; (2) to improve the reliability of water supply for irrigation; (3) to authorize a Yakima River basin water conservation program that will improve the efficiency of water delivery and use; enhance basin water supplies; improve water quality; protect, create and enhance wetlands, and determine the amount of basin water needs that can be met by water conservation measures; (4) to realize sufficient water savings from the Yakima River Basin Water Conservation Program so that not less than 40,000 acre-feet of water savings per year are achieved by the end of the fourth year of the Basin Conservation Program; (5) to encourage voluntary transactions among public and private entities which result in the implementation of water conservation measures, practices and facilities; and (6) to provide for the implementation by the Yakama Indian Nation at its sole discretion of (A) Wapato Irrigation Project improvements, (B) an irrigation demonstration project on the Yakama Indian Reservation using water savings from system improvements to the Wapato Irrigation Project, and  (C) a Toppenish Creek corridor enhancement project integrating agricultural, fish, wildlife, and cultural resources.</t>
  </si>
  <si>
    <t>State of Washington, and Federally Recognized Indian Tribal Governments, water and irrigation districts, and water rights owners located in the project area.</t>
  </si>
  <si>
    <t>Anyone/General Public, Intrastate, Local, Individual/Family, and Federally Recognized Indian Tribal Governments within the project area.</t>
  </si>
  <si>
    <t>{"description":"Eligible entities must submit a proposal to develop a Water Conservation Plan.  Once the Water Conservation Plan has been developed it is to be submitted to the Bureau of Reclamation, Pacific Northwest Region, Columbia-Cascades Area Office, in accordance with the information included in the funding opportunity announcement that will be posted at www.grants.gov.  Only entities with approved Water Conservation Plans are eligible for consideration for feasibility studies.  Only entities with an approved Water Conservation Plan and approved feasibility study are eligible for potential implementation of conservation measures.","isApplicable":true}</t>
  </si>
  <si>
    <t>{"environmentalImpact":{"reports":[{"isSelected":true,"reportCode":"statement"},{"isSelected":true,"reportCode":"assessment"},{"isSelected":false,"reportCode":"ExecutiveOrder12372"},{"isSelected":true,"reportCode":"otherRequired"}]},"description":"Environmental compliance for this program may be required depending on the scope of the specific project funded.  This may result in the need for an environmental impact assessment or environmental impact statement prior to the commencement of project activities.  "}</t>
  </si>
  <si>
    <t>{"description":"Single Source/Notice of Intent to Award announcements for this program, along with registration procedures, application packages and instructions, SF-424 forms and any other forms to be used to submit application information, points of contact, and procedures for submitting applications will be available on www.grants.gov."}</t>
  </si>
  <si>
    <t>All applications will be initially screened for eligibility and compliance with the requirements stated in the program funding announcement.  Applications passing this screening process will be forwarded for review by a proposal evaluation panel comprised of personnel from the Bureau of Reclamation, Pacific Northwest Regional Office, who are qualified experts in the program area.  Applications will be reviewed against YRBWEP Authority criteria, and any additional review factors, as stated in the funding announcement.  Final selection will be determined by the Commissioner, Bureau of Reclamation, or regional officials, as applicable to the project.  Entities meeting the basic criteria for participation in the YRBWEP must enter into a cost sharing agreement prior to beginning project work.</t>
  </si>
  <si>
    <t>{"types":{"moe":false,"formula":false,"matching":true},"matching":{"requirementFlag":"voluntary","percent":"0","description":"Unless otherwise stated in the Act:  (1) Development of water conservation plans – 50% non-Federal share, but not more than $200,000 per recipient; (2) Investigation of specific water conservation measures – 50% State share and 20% local share, but sum of (1) and (2) shall not be greater than $200,000 per recipient; (3) and (4) Implementation and post implementation monitoring and evaluation – 17.5% State share, and 17.5% local share. (Sec. 1203(d))"}}</t>
  </si>
  <si>
    <t>{"awarded":"other","description":"Agreements are normally written for a 1 to 5 year period.  Implementation agreements may be written to cover the period estimated in the approved Water Conservation Plan and Feasibility Study.","awardedDescription":"Payment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</si>
  <si>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SF-425, Federal Financial Report.  Upon completion of the agreement, recipients shall submit a final SF-425, Federal Financial Report."},{"code":"performanceMonitoring","isSelected":false}]</t>
  </si>
  <si>
    <t>(Cooperative Agreements) FY 17$8,401,840.00; FY 19 est $4,544,458.00; FY 18 est $3,490,000.00;</t>
  </si>
  <si>
    <t>Range	$ 5,000  to $ 44,700,000_x000D_
Average	$ 6,687,907</t>
  </si>
  <si>
    <t>{"list":[{"fiscalYear":2017,"description":"Information not available. In the 2016/2017 and 2017/2018 construction seasons, Sunnyside Division Board of Control enclosed 8 miles of open laterals to pipelines, with an estimated 1001 acres-feet of conserved water annually. In construction season 17/18 Kittitas Reclamation District lined 1.6 miles of earthen canals for an estimated conserved water of 1,662 acres-feet annually. Roza’s re-regulations reservoir that was completed 17/18 construction season will conserve an estimated 5,523 acre-feet starting in this FY18 irrigation season. "},{"fiscalYear":2018,"description":"Information not available."},{"fiscalYear":2019,"description":"Information not available."}],"isApplicable":true}</t>
  </si>
  <si>
    <t>{"flag":"appendix","description":"Gwendolyn (Wendy) Christensen, YRBWEP Manager, 1917 Marsh Rd., Yakima, WA 98901, Phone: 509-575-5848 ext. 203, Fax: 509-454-5611, email: gchristensen@usbr.gov"}</t>
  </si>
  <si>
    <t>Director,Bureau of Reclamation, 1849 C Street, NW, Washington, DC 20240 Phone: (202) 208-3100.;</t>
  </si>
  <si>
    <t>http://www.usbr.gov/pn/.</t>
  </si>
  <si>
    <t>Fiscal Year2017: Information not available. Funding projects for Fiscal Years 2017 and 2018 include the North Branch Canal Lining Phase II and South Branch Canal Lining Phase I and Storage Study Assessment by the Kittitas Reclamation District. Sunnyside Division Board of Control Phase IID to continue enclosing laterals to pipelines in their 20 year piping project.Fiscal Year2018: Information not available.Fiscal Year2019: Information not available.</t>
  </si>
  <si>
    <t>Specific evaluation criteria will be included in the funding announcements posted on www.grants.gov.  Initial selection based on projects that would meet/fulfill the objectives of YRBWEP.  After Water Conservation Plans are approved, feasibility studies are approved for those projects/measures that appear to result in the greatest benefit to YRBWEP.  Implementation awards are based on those that are the most cost effective and result in the greatest water savings.</t>
  </si>
  <si>
    <t>https://beta.sam.gov/fal/f352ffb143415a1e1b8b50da97956ed6/view</t>
  </si>
  <si>
    <t>Central Valley,  Trinity River Division, Trinity River Fish and Wildlife Management</t>
  </si>
  <si>
    <t>Trinity River Restoration Program</t>
  </si>
  <si>
    <t>{"list":[{"act":{"description":"Central Valley Project Improvement Act (CVPIA), 1992, Public Law 102-575, Title 34, Section 3406(b)(1)."},"authorizationTypes":{"USC":false,"act":true,"statute":false,"publicLaw":false,"executiveOrder":false}}]}</t>
  </si>
  <si>
    <t xml:space="preserve">To address impacts of the Central Valley Project (CVP) on fish, wildlife, and associated habitats in the Trinity River basin of California by protecting, restoring, and enhancing such habitats and to address other identified adverse environmental impacts of the Central Valley Project._x000D_
_x000D_
</t>
  </si>
  <si>
    <t>State and local entities, public nonprofit institutions/organizations, other public institutions/organizations, Federally recognized Indian Tribal governments, small businesses, profit organizations, private nonprofit institutions/organizations, quasi- public nonprofit institutions/organizations, and other private institutions/organizations.</t>
  </si>
  <si>
    <t>General public, public institutions/organizations, Federally recognized Indian Tribal Governments, small businesses, profit organizations, private nonprofit institutions/organizations, quasi-public nonprofit institutions/organizations, and other private institutions/organizations.</t>
  </si>
  <si>
    <t>{"description":"A Funding Opportunity Announcement (FOA) will be posted at Grants.gov as funding is made available by the Bureau of Reclamation.  Applications shall include:  1) A detailed written technical proposal that should include information such as a scope of work which separates the work into major tasks, the approach proposed to accomplish the work, type of personnel who will participate in accomplishing the work, background and location of applicant, any equipment that will be utilized by the project applicant, experience in this type of work, an estimate of the costs and/or cost savings, any economic benefit, and any other information that may be useful for proposal evaluation.  2) A detailed cost proposal including a budget covering salaries and wages, fringe benefits, travel, equipment, supplies, subcontracts, indirect cost rates, funding sources and commitments, cost-sharing, and a breakdown of costs by task.  In addition, applicants must submit all applicable SF 424 forms, which are referenced in the FOA."}</t>
  </si>
  <si>
    <t>The number of awards, maximum funding amount per award, and areas of interest for which proposals will be considered, are determined on an annual basis and are dependent upon the annual appropriation from Congress.  Proposals received in response to the FOA are reviewed on the basis of a competitive, merit-based review process, and are rated in accordance with the evaluation criteria stated in the FOA.  The review team will consist of Federal personnel and qualified non-Federal personnel when specific expertise is required by the review team.  The Bureau of Reclamation will make awards to the highest rated proposals based on the amount of funding available each year.  The Bureau of Reclamation reserves the right to prioritize projects based on availability of funds and to ensure balance among the program objectives listed in the FOA.</t>
  </si>
  <si>
    <t>Varies depending on the type and complexity of the project.  Further information will be provided for each specific project at the time the funding opportunity announcement is posted on www.grants.gov.</t>
  </si>
  <si>
    <t>{"types":{"moe":false,"formula":false,"matching":true},"matching":{"requirementFlag":"voluntary","percent":"0","description":"This program has no statutory formula or matching requirements; however, project cost sharing is encouraged."}}</t>
  </si>
  <si>
    <t>{"awarded":"other","description":"Proposals will be requested for projects of varying durations.","awardedDescription":"Payment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</si>
  <si>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the SF-425, Federal Financial Report.  Upon completion of the agreement, recipients shall submit a final SF-425."},{"code":"performanceMonitoring","isSelected":false}]</t>
  </si>
  <si>
    <t xml:space="preserve"> 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 recipient. Federal awarding agencies and pass-through entities must not impose any other record retention requirements upon non-Federal entities, except as noted in 2 CFR 200.333.</t>
  </si>
  <si>
    <t>14-0680-0-1-300;</t>
  </si>
  <si>
    <t>(Cooperative Agreements (Discretionary Grants)) FY 17$7,707,625.00; FY 18 est $8,875,640.00; FY 19 est $9,117,640.00;</t>
  </si>
  <si>
    <t>Range	$48,652-$3,862,051_x000D_
Average	$1,115,849</t>
  </si>
  <si>
    <t>{"list":[{"fiscalYear":2018,"description":"Information not available."},{"fiscalYear":2019,"description":"Information not available."},{"fiscalYear":2017,"description":"Information not available. Program accomplishments for 2017 include the Sheridan Deep Gulch channel rehabilitation project that was funded and implemented in FY17 and continuing into FY18, FY17 gravel augmentation, and implementation of a flow hydrograph for a designated “Extremely Wet” Water Year type including maximum allowable cfs flows in the spring of 2017.  TRRP published outreach materials including newspaper articles, informational brochures, and regular articles in the Trinity County Resource Conservation District’s quarterly newsletter, the Conservation Almanac and the TRRP Annual Report."}],"isApplicable":true}</t>
  </si>
  <si>
    <t>{"flag":"appendix","description":"Bureau of Reclamation, Trinity River Restoration Program, Attn: Caryn Huntt DeCarlo, P.O. Box 1300, Weaverville, CA 96093.  Telephone: 530-623-1817.  Fax:  530-623-5944.  "}</t>
  </si>
  <si>
    <t>http://www.usbr.gov/mp/ncao/</t>
  </si>
  <si>
    <t>Fiscal Year2018: Information not available.Fiscal Year2019: Information not available.Fiscal Year2017: Information not available. Fiscal Year 2017 examples of funded projects include Public Information and Outreach to organize public meetings about Restoration projects, multiple landowner meetings and educational outreach. Watershed Coordination with the local Watershed Council identifies common needs and develops projects annually for implementation, including cooperative projects for road decommissioning to reduce sediment, improve fish passage and increase access to available habitat. Other examples of funded projects included Fisheries Surveys: in-river run size estimation for spring and fall run Chinook, fall run steelhead and coho salmon; harvest outmigration population estimates for Chinook; coho salmon pre-spawn mortality estimates for Chinook; coho salmon late summer adult disease monitoring in the Klamath River below Trinity confluence; distribution and density across the 40 mile rehabilitation reach; and habitat assessment for fry and juvenile rearing habitat in the forty mile rehabilitation reach. Channel rehabilitation design and implementation restoration projects included construction of the largest ever TRRP restoration site in 2017 and 2018.</t>
  </si>
  <si>
    <t xml:space="preserve">Evaluation criteria will vary according to project and will be included in the funding announcements posted on www.grants.gov._x000D_
_x000D_
</t>
  </si>
  <si>
    <t>https://beta.sam.gov/fal/86eb90888ebd6c2ab6eff4a99b57e980/view</t>
  </si>
  <si>
    <t>California Water Security and Environmental Enhancement</t>
  </si>
  <si>
    <t>California Bay-Delta Authorization Act (CALFED)</t>
  </si>
  <si>
    <t>{"list":[{"act":{"description":"Water Supply, Reliability, and Environmental Improvement Act, Title I – California Water Security and Environmental Enhancement, Public Law 108-361."},"authorizationTypes":{"USC":false,"act":true,"statute":false,"publicLaw":false,"executiveOrder":false}}]}</t>
  </si>
  <si>
    <t>The purpose of the CALFED Bay-Delta Authorization Act authorizes the Secretary of the Interior and the heads of the other Federal implementing agencies to carry out specific activities identified in the Act in furtherance of the CALFED Bay-Delta Program as set forth in the CALFED Bay-Delta Program Record of Decision dated August 28, 2000.  The primary objectives of the program are to expand water supplies to ensure efficient use through an array of projects and approaches, improve water quality from source to tap, improve the health of the Bay-Delta system through restoring and protecting habitats and native species, and improve the Bay-Delta levees to provide flood protection, ecosystem benefits, and protect water supplies.</t>
  </si>
  <si>
    <t>Agencies of the state of California.</t>
  </si>
  <si>
    <t xml:space="preserve">State agencies within the CALFED solution area as defined in the CALFED Bay-Delta Program Record of Decision. </t>
  </si>
  <si>
    <t>{"environmentalImpact":{"reports":[{"isSelected":true,"reportCode":"statement"},{"isSelected":true,"reportCode":"assessment"},{"isSelected":false,"reportCode":"ExecutiveOrder12372"},{"isSelected":true,"reportCode":"otherRequired"}]},"description":"Environmental compliance maybe required depending on the scope of the specific project funded.  This may result in the need for an environmental impact assessment or environmental impact statement prior to commencement of project activities."}</t>
  </si>
  <si>
    <t>{"description":"Applicant must submit all applicable SF-424 forms; and a statement of work separating the work into major tasks, level of cooperation with parties involved, and how the subject proposal will provide the outcome sought."}</t>
  </si>
  <si>
    <t>Applications will be initially screened for eligibility and compliance with the requirements stated in the program funding announcement.  Applications passing this screening process will be forwarded for review by a proposal evaluation panel comprised of qualified Federal or non-Federal experts in the program area. Applications will be reviewed against the proposal evaluation criteria, and any additional review factors, as stated in the funding announcement.  Final selection will be determined by the Commissioner, Bureau of Reclamation, or regional officials, as applicable to the project.  Maximum funding amount is dependent upon the annual appropriation from Congress.</t>
  </si>
  <si>
    <t>Varies depending on the type and complexity of the project or activity.</t>
  </si>
  <si>
    <t>Continuation of funding from one fiscal year to the next is at the discretion of Congress.</t>
  </si>
  <si>
    <t>{"types":{"moe":false,"formula":false,"matching":true},"matching":{"requirementFlag":"voluntary","percent":"0","description":"The Federal share of the costs of a project or activity carried out under this Program may vary dependent upon activity and authority.  Costs of operation, maintenance, repair and rehabilitation of facilities shall be a non-federal responsibility."}}</t>
  </si>
  <si>
    <t>{"awarded":"other","description":"Generally for 36 months or less; multi-year projects may be considered if justified and annual accomplishments can be demonstrated.","awardedDescription":"Payment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</si>
  <si>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quarterly basis the Federal Financial Report SF-425 and upon completion of the agreement, recipients shall submit a final SF 425."},{"code":"performanceMonitoring","isSelected":false}]</t>
  </si>
  <si>
    <t>14-0687-0-1-301;</t>
  </si>
  <si>
    <t>(Cooperative Agreements) FY 18 est $0.00; FY 19 est $589,975.00; FY 17$521,436.00;</t>
  </si>
  <si>
    <t>Range: 	$438,640 to $750,000_x000D_
Average:	$3,753,144</t>
  </si>
  <si>
    <t>{"list":[{"fiscalYear":2017,"description":"Information not available. In Fiscal Year 2017 funding was provided to the Sacramento-San Joaquin Delta Conservancy to educate Delta public outreach program participants on water supply reliability, water quality, Delta ecological restoration efforts and how to protect local water resources."},{"fiscalYear":2018,"description":"Information not available."},{"fiscalYear":2019,"description":"Information not available."}],"isApplicable":true}</t>
  </si>
  <si>
    <t>{"flag":"appendix","description":"U.S. Bureau of Reclamation, Mid-Pacific Region, 801 I St,. Suite 140  Sacramento, California  95825; phone:  916-414-2400; fax:  916-414-2439"}</t>
  </si>
  <si>
    <t>http://www.mp.usbr.gov</t>
  </si>
  <si>
    <t>Fiscal Year2018: Information not available.Fiscal Year2019: Information not available.Fiscal Year2017: Information not available. As a participating agency in the CALFED Bay-Delta Program, the Bureau of Reclamation's Mid-Pacific and Lower Colorado regions worked in partnership to award Water Use Efficiency grants in FY 2014 to water agencies that had a defined relationship to the Bay-Delta.</t>
  </si>
  <si>
    <t>Specific evaluation criteria will be included in application packages and any funding announcements posted on www.grants.gov.</t>
  </si>
  <si>
    <t>https://beta.sam.gov/fal/8d606b614628f3c7842b5943d35fc37a/view</t>
  </si>
  <si>
    <t xml:space="preserve">Upper Colorado River Basin Fish and Wildlife Mitigation </t>
  </si>
  <si>
    <t>Section 314c Projects</t>
  </si>
  <si>
    <t>{"list":[{"act":{"description":"Authorization for Section 314(c) projects comes from the Reclamation Projects Authorization and Adjustment Act of 1992, Title III—Fish, Wildlife, and Recreation Mitigation and Conservation, Sec. 314, P.L. 102-575, as amended.\r\n-Authorization for the June Sucker Hatchery and JSRIP Projects comes from Title II—Central Utah Project Construction, Sec. 202, P.L. 102-575, as amended.\r\n-Authorization for the species status review comes from the Endangered Species Act and the Fish and Wildlife Coordination Act."},"authorizationTypes":{"USC":false,"act":true,"statute":false,"publicLaw":false,"executiveOrder":false}}]}</t>
  </si>
  <si>
    <t>To protect, restore and enhance wetland and upland ecosystems for the conservation of fish and wildlife resources in the upper Colorado River Basin.  _x000D_
-To produce June sucker to be released into Utah Lake_x000D_
-To recover the endangered June sucker_x000D_
-To Determine which species listed under the Endangered Species Act are potentially eligible for de-listing or down-listing</t>
  </si>
  <si>
    <t xml:space="preserve">-Under Section 314(c) projects, state and local government agencies, Federally recognized Indian Tribal governments, private nonprofit institutions/organizations; public nonprofit institutions/organizations; for-profit organizations, interstate and intrastate entities, and individuals.  While entities within the state of Utah are eligible to receive funds under this program, funds must be expended for project activities outside the State of Utah._x000D_
-The State of Utah manages the June sucker Interim Hatchery.  Therefore, funding is granted to the State._x000D_
-The JSRIP is provided funding under the June Sucker Recovery Implementation Program Agreement_x000D_
-The Fish and Wildlife Service is provided funding under the Endangered Species Status Review Agreement. </t>
  </si>
  <si>
    <t>- For Section 314(c) projects, state and local government agencies, Federally recognized Indian Tribal governments, private nonprofit institutions/organizations; public nonprofit institutions/organizations; for-profit organizations, interstate and intrastate entities, and individuals.  While entities within the state of Utah are eligible to receive funds under this program, funds must be expended for project activities outside the State of Utah.  _x000D_
-The State of Utah manages the June sucker Interim Hatchery.  Therefore, funding is granted to the State._x000D_
-The JSRIP is provided funding under the June Sucker Recovery Implementation Program Agreement  _x000D_
-The Fish and Wildlife Service is provided funding under the Endangered Species Status Review Agreement.</t>
  </si>
  <si>
    <t>{"environmentalImpact":{"reports":[{"isSelected":true,"reportCode":"statement"},{"isSelected":true,"reportCode":"assessment"},{"isSelected":false,"reportCode":"ExecutiveOrder12372"},{"isSelected":true,"reportCode":"otherRequired"}]},"description":"Environmental impact statements or assessments may be required based on potential impacts to the human environment."}</t>
  </si>
  <si>
    <t>{"description":"-For Section 314(c) projects, applicants submit written technical and budget proposals in accordance with guidance stated in the annual program announcement.  The standard application forms required by 43 CFR 12, Subparts C and F, must be used.  Preparation of Environmental Impact Statement/Environmental Assessment and compliance with the Federal Endangered Species Act and other Federal environmental laws may be prerequisites, based on impacts of the proposed action, prior to receiving federal assistance/funding.  State Plans are not required. \r\n-The June Sucker Hatchery is funded annually under a Cooperative Agreement\r\n-The JSRIP is funded annually under a Cooperative Agreement\r\n-The Endangered Species Status Review is funded annually under a Cooperative Agreement"}</t>
  </si>
  <si>
    <t xml:space="preserve">-Under Section the 314(c), projects ranking highest against the program criteria for selecting proposals as stated in the annual funding announcement (see Criteria for Selecting Proposals, below), and consistent with available funding, are requested to submit a draft grant or cooperative agreement along with supporting forms and documents.  Applicants will work with the CUPCA program office to complete required documents and execute the award.  Awards are granted to other Federal, State and local government agencies, non-governmental entities, institutions of higher learning, and private individuals._x000D_
-The June Sucker Hatchery is funded annually under a Cooperative Agreement.  These funds are expended by the hatchery on operational maintenance costs._x000D_
-The JSRIP is funded annually under a Cooperative Agreement.  The JSRIP expends these funds on program management, as well as services and products provided by the State of Utah, universities, and private entities._x000D_
</t>
  </si>
  <si>
    <t>Recipients may request renewal of existing projects or additional projects to meet program goals and objectives.  Renewals are contingent upon Congressional appropriations to the program, a continued high relevancy ranking based on program criteria, and recipient’s satisfactory progress on the approved scope of work.</t>
  </si>
  <si>
    <t>{"types":{"moe":false,"formula":false,"matching":true},"matching":{"requirementFlag":"voluntary","percent":"0","description":"This program does not have a statutory formula or matching requirement.  However, the program seeks to leverage available Federal funding and will give enhanced consideration to applicants offering cost-sharing participation in the form of contributed funds, in-kind labor, materials or equipment contributions."}}</t>
  </si>
  <si>
    <t>{"awarded":"other","description":"Grants and cooperative agreements are normally written for a 1 to 5 year period with funding provided only for the current year. See Renewals, above.  ","awardedDescription":"No information provided."}</t>
  </si>
  <si>
    <t>[{"code":"program","isSelected":true,"description":"All projects and activities are monitored for progress and compliance with the agreed-upon scope of work. "},{"code":"cash","isSelected":true,"description":"Recipients are required to submit periodic requests for advance or reimbursement of funds using the SF-270, or may request payments through the Automated Standard Application for Payments (ASAP) system.  Recipients also submit Financial Status Reports annually within 90 calendar days after the grant year (i.e., 12 months after the approved effective date of the assistance agreement and every 12 months thereafter until the expiration date of the assistance agreement). A final Financial Status Report is required within 90 calendar days after the expiration or termination of the assistance agreement.  "},{"code":"progress","isSelected":true,"description":"Written quarterly progress reports detailing project accomplishments are generally required, as are written reports upon completion of the project. "},{"code":"expenditure","isSelected":false},{"code":"performanceMonitoring","isSelected":true,"description":"Periodic site visits and internal reports are completed by the CUPCA program office."}]</t>
  </si>
  <si>
    <t>14-0787-0-1-301;</t>
  </si>
  <si>
    <t>(Cooperative Agreements (Discretionary Grants)) FY 18 est $385,000.00; FY 19 est $391,000.00; FY 17$421,000.00;</t>
  </si>
  <si>
    <t>Range	$ 3,000 - $ 582,881_x000D_
Average	$ $356,049</t>
  </si>
  <si>
    <t>{"list":[{"fiscalYear":2017,"description":"Information not available. -FY17: - Section 314(c) Projects created, restored and enhanced waterfowl wetlands on the Green River near Green River, WY.\r\n-The June Sucker Hatchery produced their annual quota of June sucker that were released either to grow-out facilities prior to release into Utah Lake or into Utah Lake directly. -The JSRIP accomplished recovery actions that have made sufficient progress toward the recovery of June sucker.  These have included projects aimed at reducing the impacts of no-native and sportfish populations on June sucker; habitat development and maintenance; water acquisition, management, and protection; preserving genetic integrity and augmenting the population; various research projects answering critical questions in the life history of June sucker; and information and education efforts.\r\n\r\n-The Endangered Species Status Review has identified species eligible for de-listing and down-listing and is currently working toward down-listing several species that exist in Utah."},{"fiscalYear":2018,"description":"Information not available."},{"fiscalYear":2019,"description":"Information not available."}],"isApplicable":true}</t>
  </si>
  <si>
    <t xml:space="preserve">2 CFR 200 UNIFORM ADMINISTRATIVE REQUIREMENTS, COST PRINCIPLES, AND AUDIT REQUIREMENTS FOR FEDERAL AWARDS and the applicable OMB Circulars. </t>
  </si>
  <si>
    <t>{"flag":"appendix","description":"Central Utah Project Completion Act Office\r\nProgram Director \r\n302 East 1860 South \r\nProvo, Utah  84606 \r\nTelephone:  801/379-1237  \r\nE-mail:  rrmurray@usbr.gov."}</t>
  </si>
  <si>
    <t>Assistant Secretary of the Interior for Water and Science1849 C Street, N.W., Mail Stop MIB6640, Washington, DC 20240 Email:&lt; a href='mailto:rswanson@uc.usbr.gov'&gt;rswanson@uc.usbr.gov&lt;/a&gt;Phone: (801) 379-1254;</t>
  </si>
  <si>
    <t>http://www.cupcao.gov</t>
  </si>
  <si>
    <t xml:space="preserve">15.631 Partners for Fish and Wildlife; 15.637 Migratory Bird Joint Ventures; 15.623 North American Wetlands Conservation Fund; </t>
  </si>
  <si>
    <t>Fiscal Year2019: Information not available.Fiscal Year2018: Information not available.Fiscal Year2017: Information not available. - Section 314(c) Projects constructed a diversion dam on the Green River that will allow for controlled releases into an existing but dewatered oxbow to enhance waterfowl and shorebird wetlands improvements; constructed rock vanes in the Little Snake River that will reestablish and maintain a natural hydrological connection between the river and four oxbows; planted nearly two acres of cottonwood seedlings or cuttings to establish a cottonwood nursery that will provide trees to be used in habitat replacement as tamarisk are eliminated along the Colorado River and including its tributaries.  Funded the removal of tamarisk along the Green River in Dinosaur National Monument. Funded Cheat Grass Survey near Pinedale, WY to be used in Sage Grouse habitat improvement. Provided funding to assist in the acquisition of a Conservation Easement near Mancos, CO._x000D_
-The June Sucker Hatchery has produced June sucker that have been released into Utah Lake each year since 2000._x000D_
-The JSRIP has accomplished recovery actions that have made sufficient progress toward the recovery of June sucker.  These have included projects aimed at reducing the impacts of no-native and sportfish populations on June sucker; habitat development and maintenance; water acquisition, management, and protection; preserving genetic integrity and augmenting the population; various research projects answering critical questions in the life history of June sucker; and information and education efforts._x000D_
-The Endangered Species Status Review has identified species eligible for de-listing and down-listing and is currently working toward down-listing several species that exist in Utah.</t>
  </si>
  <si>
    <t>- Section 314(c) Projects - Criteria for funding projects have been established by Congress in the authorizing legislation (P.L. 102-575) at Section 314(c).  Generally, these criteria require that projects restore damaged natural ecosystems on public lands and waterways affected by Federal Reclamation projects in the upper Colorado River basin.  In addition, priority is given to projects that assist recovery of endangered or sensitive species or ecosystems, allow reintroduction of native flora and fauna, control or eliminate exotic pest species, or provide enhanced conservation value to state and local government lands.  A complete list of program criteria is available at the address listed in Information Contacts (:151).  Projects that leverage grant funds with applicant funds, or in-kind services, will receive bonus consideration, but not automatic preference._x000D_
Specific evaluation criteria will be included in the annual funding opportunity announcement._x000D_
-The June Sucker Hatchery and JSRIP Projects are selected under recovery criteria established within the June Sucker Recovery Plan._x000D_
- The Endangered Species Status Review funds the Fish and Wildlife Service to carry out de-listing and down-listing activities.</t>
  </si>
  <si>
    <t>https://beta.sam.gov/fal/afef363c53b7d78e6c91b28c1341dfd7/view</t>
  </si>
  <si>
    <t xml:space="preserve">Middle Rio Grande Endangered Species Collaborative </t>
  </si>
  <si>
    <t>Collaborative Program</t>
  </si>
  <si>
    <t>{"list":[{"act":{"description":"P.L. 110-161, Consolidated Appropriations Act of 2008: (c) In compliance with applicable Federal and State laws, the Secretary (acting through the Commissioner of Reclamation), in collaboration with the Executive Committee, may enter into any grants, contracts, cooperative agreements, interagency agreements, or other agreements that the Secretary determines to be necessary to comply with the 2003 Biological Opinion described in section 205(b) of the Energy and Water Development Appropriations Act, 2005 (Public Law 108-447; 118 Stat. 2949) as amended by section 121(b) of the Energy and Water Development Appropriations Act, 2006 (Public Law 109-103; 119 Stat. 2256) or in furtherance of the objectives set forth in the collaborative program long-term plan. P.L. 111-8, Omnibus Appropriations Act, 2009:  (b) The Secretary of the Interior (referred to in this section as the ‘‘Secretary’’) shall establish and maintain an Executive Committee of the Middle Rio Grande Endangered Species Collaborative Program (referred to in this section as the ‘‘Executive Committee’’) consistent with the bylaws of the Middle Rio Grande Endangered Species Collaborative Program adopted on October 2, 2006.\r\n(c) Hereafter, in compliance with applicable Federal and State laws, the Secretary (acting through the Commissioner of Reclamation), in collaboration with the Executive Committee, may enter into any grants, contracts, cooperative agreements, interagency agreements, or other agreements that the Secretary determines to be necessary to comply with the 2003 Biological Opinion described in section 205(b) of the Energy and Water Development Appropriations Act, 2005 (Public Law 108–447; 118 Stat. 2949) as amended by section 121(b) of the Energy and Water Development Appropriations Act, 2006 (Public Law 109–103; 119 Stat. 2256) or any related subsequent biological opinion or in furtherance of the objectives set forth in the collaborative program long-term plan."},"authorizationTypes":{"USC":false,"act":true,"statute":false,"publicLaw":false,"executiveOrder":false}}]}</t>
  </si>
  <si>
    <t>The Middle Rio Grande Endangered Species Collaborative Program (Program) is a collaborative effort consisting of 16 stakeholders including federal, state, and local governmental entities; Indian tribes and pueblos; and non-governmental organizations representing diverse interests working to support compliance with the Endangered Species Act (ESA).  The purpose of the Program is to protect and improve the status of endangered listed species along the Middle Rio Grande (MRG) by implementing certain recovery activities to benefit those species and their associated habitats and, simultaneously, to protect existing and future water uses while complying with applicable state and federal laws, including Rio Grande compact delivery obligations. “Listed species” means federally listed species under the ESA, with special emphasis on the Rio Grande silvery minnow (silvery minnow) and the southwestern willow flycatcher (flycatcher).</t>
  </si>
  <si>
    <t>Federal, Interstate, Intrastate, State, Local, Public nonprofit institution/organization, Other public institution/organization, Federally Recognized Tribal Government, Specialized Group, Private Non-profit Institution/Organization.</t>
  </si>
  <si>
    <t>{"description":"Whenever applicable, all necessary federal, state, local, and/or private access, collection, and other environmental permits must be provided.","isApplicable":true}</t>
  </si>
  <si>
    <t>All applications will be initially screened for eligibility and compliance with the requirements stated in the funding opportunity announcement.  Applications passing this screening process will be forwarded for review by a proposal evaluation panel comprised of qualified experts (federal and non-federal stakeholders) in the program area.  Applications will be reviewed against the proposal evaluation criteria and any additional review factors stated in the funding announcement.  Final selection will be determined by the designated Grants Officer.</t>
  </si>
  <si>
    <t>None.  Final award decisions are not subject to appeal; however, upon request, the Bureau of  Reclamation will provide applicants with information on why their proposals were not selected for award.</t>
  </si>
  <si>
    <t>{"awarded":"other","description":"Federal assistance is typically available during the current fiscal year of appropriations.  \r\nThe Program expects all awarded funds to be expended during the fiscal year in which grant awards were made or no more than 2 years from the time of grant award.  \r\nFor more complex projects that may involve environmental compliance, design, feasibility studies, construction and implementation, effectiveness monitoring, and other related activities, the project will be divided into phases.  The project will then be funded incrementally at phase level costs.  Funding of subsequent phases will be based on project viability, effectiveness, and fund availability.\r\n","awardedDescription":"No information provided."}</t>
  </si>
  <si>
    <t>[{"code":"program","isSelected":true,"description":"Unless otherwise stated in the agreement document, recipients shall submit on annual basis Program Performance Reports.  Upon completion of the agreement, recipients shall submit a final Program Performance Report, and other specific reports that may be applicable to the agreement such as property inventories, and patent and invention disclosures.  "},{"code":"cash","isSelected":false},{"code":"progress","isSelected":false},{"code":"expenditure","isSelected":true,"description":"Unless otherwise stated in the agreement document, recipients shall submit on an annual basis the SF-425, Federal Financial Report.  Upon completion of the agreement, recipients shall submit a final SF-425, Federal Financial Report."},{"code":"performanceMonitoring","isSelected":false}]</t>
  </si>
  <si>
    <t>(Cooperative Agreements (Discretionary Grants)) FY 17$155,301.00; FY 19 est $404,278.00; FY 18 est $405,960.00;</t>
  </si>
  <si>
    <t xml:space="preserve">Range: 	$25,000 to $200,000_x000D_
Average:	$ 125,000_x000D_
</t>
  </si>
  <si>
    <t>{"list":[{"fiscalYear":2019,"description":"Information not available."},{"fiscalYear":2017,"description":"Information not available. Program accomplishments include projects funded for the furtherance of the goals and objectives of the Executive Committee and the Collaborative Long-Term Plan which focuses on beneficial activities for improving the status of the silvery minnow and the flycatcher, and the conservation and contribution to the recovery of both listed species while protecting existing and future water uses within the geographic boundaries of the Program area.  In FY2016and FY2017, these activities included: endangered species propagation and augmentation and habitat restoration monitoring."},{"fiscalYear":2018,"description":"Information not available."}],"isApplicable":true}</t>
  </si>
  <si>
    <t>{"flag":"appendix","description":"Leann Woodruff, Facilities Management Division\r\n505-462-3579, phone\r\n505-462-3783, fax\r\npwoodruff@usbr.gov"}</t>
  </si>
  <si>
    <t>DirectorBureau of Reclamation, Albuquerque Area Office_x000D_
555 Broadway Blvd. NE_x000D_
Albuquerque, New Mexico 87102_x000D_
505-462-3600, phone_x000D_
505-462-3783, fax, Albuquerque, NM 87102 Phone: (505)462-3540;</t>
  </si>
  <si>
    <t>http://www.usbr.gov/uc/albuq/index.html</t>
  </si>
  <si>
    <t xml:space="preserve">15.517 Fish and Wildlife Coordination Act; </t>
  </si>
  <si>
    <t>Fiscal Year2019: Information not available.Fiscal Year2018: Information not available.Fiscal Year2017: Information not available. Endangered Species Propagation - The City of Albuquerque’s BioPark and New Mexico Interstate Stream Commission Los Lunas Silvery Minnow Refugium rear and breed endangered silvery minnow for release and experimentation in the MRG in accordance with the U.S. Fish and Wildlife Service’s propagation and genetics annual work plan. In addition, staff assists with egg monitoring and collection. The Bosque School collects biological data for the Bosque Ecosystem Monitoring Program (BEMP) to assist in designing of long-term monitoring projects.</t>
  </si>
  <si>
    <t>Specific evaluation criteria for projects benefiting the silvery minnow and the Southwestern willow flycatcher within the MRG will be included in the funding announcements posted on www.grants.gov.</t>
  </si>
  <si>
    <t>https://beta.sam.gov/fal/1264be4a9c250b87499d1bf0fc429097/view</t>
  </si>
  <si>
    <t xml:space="preserve">Lower Colorado River Multi-Species Conservation </t>
  </si>
  <si>
    <t>(MSCP)</t>
  </si>
  <si>
    <t>{"list":[{"act":{"description":"Omnibus Public Land Management Act of 200, Public Law 111-11, Title IX, Section 9401-9404.\r\n"},"authorizationTypes":{"USC":false,"act":true,"statute":false,"publicLaw":false,"executiveOrder":false}}]}</t>
  </si>
  <si>
    <t>The MSCP’s purposes are: (1) Protect the lower Colorado River environment while ensuring the certainty of existing river water and power operations, (2) Address the needs of threatened and endangered wildlife under the Endangered Species Act, and (3) Reduce the likelihood of listing additional species along the lower Colorado River.</t>
  </si>
  <si>
    <t>All applications will be initially screened for eligibility and compliance with the requirements stated in the program funding announcement.  Applications passing this screening process will be forwarded for review by the proposal evaluation criteria, and any additional review factors, as stated in the funding announcement.  Final selection will be determined by the Commissioner, Bureau of Reclamation, or regional officials, as applicable to the project.</t>
  </si>
  <si>
    <t>Approximately 90 Days.</t>
  </si>
  <si>
    <t>{"awarded":"other","description":"Projects are generally awarded for 1 to 3 years.","awardedDescription":"Payment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</si>
  <si>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disclosures."},{"code":"cash","isSelected":false},{"code":"progress","isSelected":false},{"code":"expenditure","isSelected":true,"description":"Annual SF 425 Federal Financial Report and final SF 425 as specified in the agreement terms and conditions.  "},{"code":"performanceMonitoring","isSelected":false}]</t>
  </si>
  <si>
    <t>(Cooperative Agreements (Discretionary Grants)) FY 17$1,509,950.00; FY 18 est $1,665,000.00; FY 19 est $1,665,000.00;</t>
  </si>
  <si>
    <t>Range: 	$1,739 to $285,374_x000D_
Average:	$ 1,613,317</t>
  </si>
  <si>
    <t>{"list":[{"fiscalYear":2018,"description":"Information not available."},{"fiscalYear":2017,"description":"Information not available. Implementation of LCR MSCP conservation measures.  Completed yearly research and monitoring for bird, bat mammal and fish species.  Thirteen agreements awarded or modified contributed to over 280,000 native fish stocked, and 5,700 acres of riparian habitat established and managed."},{"fiscalYear":2019,"description":"Information not available."}],"isApplicable":true}</t>
  </si>
  <si>
    <t>{"flag":"appendix","description":"John Swett, MSCP Program Manager, PO Box 61470, Boulder City, NV 89006, 702-293-8555 "}</t>
  </si>
  <si>
    <t>John SwettPO Box 61470, Boulder City, NV 89006 Phone: (702) 293-8555;</t>
  </si>
  <si>
    <t>http://www.lcrmscp.gov</t>
  </si>
  <si>
    <t>Fiscal Year2018: Information not available.Fiscal Year2019: Information not available.Fiscal Year2017: Information not available. See annual work plan at http://www.lcrmscp.gov.  Research and monitoring for various fish, and bird species and for research for habitat restoration.  Yuma East Wetlands (YEW) Cooperative Agreement to maintain YEW Conservation Area; Laguna Conservation Area Cooperative Agreement to design Laguna; Grant for riparian bird habitat associations.</t>
  </si>
  <si>
    <t xml:space="preserve">Need to meet LCR MSCP requirements for implementation of conservation measures outlined in the Habitat Conservation Plan.  This can be found at http://www.lcrmscp.gov_x000D_
_x000D_
</t>
  </si>
  <si>
    <t>https://beta.sam.gov/fal/20e1afc86e9bf546b104c48abdc4e13f/view</t>
  </si>
  <si>
    <t xml:space="preserve">Equus Beds Division Acquifer Storage Recharge </t>
  </si>
  <si>
    <t>Equus Beds Aquifer Storage Recharge Project</t>
  </si>
  <si>
    <t>{"list":[{"act":{"description":"Wichita Project Equus Beds Division Authorization Act of 2005 (Public Law 109-299, Oct 5, 2006)"},"authorizationTypes":{"USC":false,"act":true,"statute":false,"publicLaw":false,"executiveOrder":false}}]}</t>
  </si>
  <si>
    <t>To design and construct the City of Wichita’s Aquifer Storage and Recovery project to divert flood flows from the Little Arkansas River into the Equus Beds Aquifer in order to recover depleted storage and protect the Aquifer.</t>
  </si>
  <si>
    <t>The City of Wichita.</t>
  </si>
  <si>
    <t>M &amp; I and agricultural waters users of South-central Kansas.</t>
  </si>
  <si>
    <t>{"environmentalImpact":{"reports":[{"isSelected":true,"reportCode":"statement"},{"isSelected":true,"reportCode":"assessment"},{"isSelected":false,"reportCode":"ExecutiveOrder12372"},{"isSelected":true,"reportCode":"otherRequired"}]},"description":"Project construction could not be initiated until Reclamation completed the NEPA compliance process (EIS) which was completed January 19, 2010."}</t>
  </si>
  <si>
    <t>{"description":"Annual work plans and a budget are submitted annually.  Applicant must submit quarterly progress and expenditure reports along with a SF-425."}</t>
  </si>
  <si>
    <t>The Great Plains Regional Office approves award and distribution of award.</t>
  </si>
  <si>
    <t>Additional funding for the program is at the discretion of Congress.</t>
  </si>
  <si>
    <t>{"types":{"moe":false,"formula":false,"matching":true},"matching":{"requirementFlag":"voluntary","percent":"0","description":"There is authorization to be appropriated as the Federal share of the total cost of the Equus Beds Division, an amount not to exceed 25 percent of the total cost or $30,000,000 (January, 2003 prices), whichever is less, plus or minus such amounts, if any, as may be justified by reason of ordinary fluctuations in construction costs as indicated by engineering cost indexes applicable to the type of construction involved herein, whichever is less. Such sums shall be non-reimbursable."}}</t>
  </si>
  <si>
    <t>{"awarded":"other","description":"A 10-authorization currently exists for this program.","awardedDescription":"Payment terms vary by agreement awarded under this program."}</t>
  </si>
  <si>
    <t>[{"code":"program","isSelected":true,"description":"Unless otherwise stated in the agreement document, recipients shall submit Program Performance Report on an annual basis.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SF-425, Federal Financial Report on an annual basis. Upon completion of the agreement, recipients shall submit a final SF-425, Federal Financial Report. "},{"code":"performanceMonitoring","isSelected":false}]</t>
  </si>
  <si>
    <t>(Cooperative Agreements) FY 19 est $0.00; FY 18 est $0.00; FY 17$0.00;</t>
  </si>
  <si>
    <t>{"list":[{"fiscalYear":2019,"description":"Information not available."},{"fiscalYear":2017,"description":"Information not available. Completed construction of Phase IIb components - Northern Diagonal Transmission Main and 72nd Street Transmission Main. Design of Bid Packages D1 Golden Prairie Transmission Main and E1 Surge Tanks are complete."},{"fiscalYear":2018,"description":"Information not available."}],"isApplicable":true}</t>
  </si>
  <si>
    <t>{"flag":"appendix","description":"Thomas Michalewicz (Grants Officer Technical Representative) \r\nOklahoma-Texas Area Office\r\n5316 Highway 290 West, Ste 110\r\nAustin TX 78735-8931\r\nPhone:\t(512) 899-4166 \r\nFax:\t(512) 899-4179\r\nE-mail: tmichalewicz@usbr.gov"}</t>
  </si>
  <si>
    <t>Fiscal Year2018: Information not available.Fiscal Year2017: Information not available. The City of Wichita is currently in the completion phase of Phase IIb.Fiscal Year2019: Information not available.</t>
  </si>
  <si>
    <t>The scopes of work must address and be responsive to the authorizing legislation, the final engineering report and the appropriation ceiling.  The City of Wichita is specified in the legislation for funding of any work to be completed by September 2016.</t>
  </si>
  <si>
    <t>https://beta.sam.gov/fal/85d71d2bff3242bb3a1aa623b2d9307c/view</t>
  </si>
  <si>
    <t xml:space="preserve">Lake Mead/Las Vegas Wash </t>
  </si>
  <si>
    <t>Las Vegas Wash (LVW Program)</t>
  </si>
  <si>
    <t>{"list":[{"act":{"description":"Public Law 106-541, Water Resources Development Act of 2000, December 11, 2000; as amended, and Energy and Water Appropriations Acts."},"authorizationTypes":{"USC":false,"act":true,"statute":false,"publicLaw":false,"executiveOrder":false}}]}</t>
  </si>
  <si>
    <t>The objective of this program is to develop and implement management strategies for the Las Vegas Wash to improve water quality, habitat integrity, and reduce the salinity and sediment transport while providing environmental enhancement and recreational opportunities.</t>
  </si>
  <si>
    <t>The Southern Nevada Water Authority (SNWA), a Special District Government.</t>
  </si>
  <si>
    <t>The Southern Nevada Water Authority (SNWA) and the General Public.</t>
  </si>
  <si>
    <t>{"description":"A Standard Form 424, Application for Federal Assistance, Standard Form 424A, Budget Information for Non-Construction Projects, Standard Form 424B, Assurances for Non-Construction Projects, Standard Form 424C, Budget for Information for Construction Projects, Standard Form 424D, Assurance for Construction Projects, Standard Form LLL, Disclosure of Lobbying Activities, and written proposals should be submitted via hard-copy, directly to the Program Manager and include: a title, background, objectives, performance schedule, points of contact, most current audit and indirect cost documentation, corrective action plan if needed, any other documentation that is directly associated with the Projects.  Funding is authorized, mandatory, so posting on grants.gov is not necessary.  This is a cost share program."}</t>
  </si>
  <si>
    <t>For grant agreements awarded as a component of the eligible beneficiary (SNWA) and project, approved by the Secretary of the Interior, and funded under Public Law 106-541 and subsequent amendments, all Federal rules, regulations, and agency specific guidelines for awarded procedures will be followed.</t>
  </si>
  <si>
    <t xml:space="preserve">Award time varies depending on the type and complexity of the project.  Most awards are anticipated within 90 days or less after receipt of the application forms and proposal submissions, and rely on the passing of a fiscal year appropriations bill for the availability of authorized funds.  _x000D_
</t>
  </si>
  <si>
    <t>None.  Final award decisions are not subject to appeal; however, upon request, the Bureau of Reclamation will provide applicants with information on why their proposals were not selected for award.</t>
  </si>
  <si>
    <t>When renewals or extensions are applicable, continuation of funding for these activities is at the discretion of Congress and will be subject to the availability of appropriated funds.  The SNWA must submit written requests for renewals or extensions director to the Program Manager for approval, at least 45 days prior to the expiration of the specific project agreement.  Once the term of the project is expired, no renewal or extension will be approved, due to non-compliance with the terms and conditions of the specific projects agreement.</t>
  </si>
  <si>
    <t>{"types":{"moe":false,"formula":false,"matching":true},"matching":{"requirementFlag":"voluntary","percent":"0","description":"In accordance with Section 529(b) of Public Law 106-541, the cost share for the SNWA is 35 percent, Reclamation’s is 65 percent, and the authorized appropriated amount is limited to a ceiling of $30,000,000."}}</t>
  </si>
  <si>
    <t>{"awarded":"other","description":"There are no specific restrictions for these projects; however, most of the projects are awarded for a 1 to 3 year period and funded on a year-by-year basis.  No projects exceed a 5 year period.","awardedDescription":"Payment terms vary by agreement awarded under this program."}</t>
  </si>
  <si>
    <t>[{"code":"program","isSelected":true,"description":"Unless otherwise stated in the agreement document, recipients shall submit the on an annual basis Program Performance Reports.  Upon completion of the agreement, recipients shall submit a final Program Performance Reports;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the SF-425, Federal Financial Report.  Upon completion of the agreement, recipients shall submit a final SF-425."},{"code":"performanceMonitoring","isSelected":false}]</t>
  </si>
  <si>
    <t>(Cooperative Agreements (Discretionary Grants)) FY 19 est $300,000.00; FY 17$300,000.00; FY 18 est $300,000.00;</t>
  </si>
  <si>
    <t>Range	$384,510.93_x000D_
Average	$101,106.40</t>
  </si>
  <si>
    <t>{"list":[{"fiscalYear":2017,"description":"Information not available. Program accomplishments include completed bank protection at the Calico Ridge, Rainbow Gardens, Pabco, Powerline Crossing, Bostick and Historic Lateral weirs along approximately 6,700 feet of bank throughout the Wash; revegetated approximately 47 acres with native plants; ongoing activities including biological resource studies, revegetation site landscape design and monitoring, archaeological investigations, water quality monitoring and monitoring of threatened and endangered bird species. Comprehensive cultural resource investigations at various site occurred, which will ensure protection of these sites into the future."},{"fiscalYear":2019,"description":"Information not available."},{"fiscalYear":2018,"description":"Information not available."}],"isApplicable":true}</t>
  </si>
  <si>
    <t>{"flag":"appendix","description":"Bureau of Reclamation, Resources Management Office, P.O. Box 61470, Boulder City, Nevada  89006.  Telephone:  (702) 293-8171.  "}</t>
  </si>
  <si>
    <t>Director,None, Boulder City, NV 89006 Phone: (702) 293-8109.LC-2628. ;</t>
  </si>
  <si>
    <t>Fiscal Year2017: Information not available. Examples of funded projects include Water Quality Monitoring in the LVW Mainstream and Tributaries; LVW T&amp;E and Aquatic Bird Species Monitoring; LVW Coordination Committee Program Management; LVW Archaeological Investigations; LVW Revegetation Implementation, and Monitoring.Fiscal Year2019: Information not available.Fiscal Year2018: Information not available.</t>
  </si>
  <si>
    <t>The Las Vegas Wash Coordination Committee has decided that the SNWA will be the lead agency for receiving funding for this program due to the high costs and types of environmental improvement and enhancement, and ability to maintain restoration projects.  The Las Vegas Wash Program plays an important role in environmental and water resource issues in Southern Nevada.  Historically, the Las Vegas was an ephemeral stream carrying storm flows from the Las Vegas Valley to Lake Mead and the Colorado River.  Urban development over the past 60 years has resulted in the formation of the wetlands that helped remove nutrients from these wastewater flows.  As the rate of discharges increased, erosion also increased, gradually destroying the existing natural treatment systems and wildlife habitat and creating a large delta in the Las Vegas Bay of Lake Mead.  Accelerating erosion, declining water quality, and loss habitat are some of the more pressing issues.  Proposals submitted will be reviewed and awarded based on priority fulfillment of the 44 action items identified in the Plan and the availability of funding appropriations.</t>
  </si>
  <si>
    <t>Oct 23,2009</t>
  </si>
  <si>
    <t>https://beta.sam.gov/fal/6f7098d67aa9ceeaa32efe524a0511fc/view</t>
  </si>
  <si>
    <t>Colorado River Basin Act of 1968</t>
  </si>
  <si>
    <t>Colorado River Basin Projects Act</t>
  </si>
  <si>
    <t>{"list":[{"act":{"description":"Colorado River Basin Act of September 30, 1968 amended by the Colorado River Basin Project Act, December 20, 1982."},"publicLaw":{"congressCode":"90","number":"537"},"authorizationTypes":{"USC":false,"act":true,"statute":false,"publicLaw":true,"executiveOrder":false}}]}</t>
  </si>
  <si>
    <t xml:space="preserve">It is the objective of this Act under Title I, to provide a program for the further comprehensive development of water resources of the Colorado River Basin and for the provision of additional and adequate water supplies for the use in the upper as well as in the lower Colorado Basin.  This program is declared to be for the purposes, among others, of regulating the flow of the Colorado River; controlling floods; improving navigation; providing for the storage and delivery of waters of the Colorado River for reclamation of lands, including supplemental water supplies, and for municipal, industrial, and other beneficial purposes; improving water quality; providing for basic public outdoor recreation facilities; improving conditions of fish and wildlife, and the generation and sale of electrical power as an incident of the foregoing purposes.  </t>
  </si>
  <si>
    <t>Must have a water allocation and water delivery from a Reclamation water resource project or State responsibility for various project purposes.</t>
  </si>
  <si>
    <t>The general public in the state of Arizona and southwestern New Mexico, irrigation and water districts and local entities.</t>
  </si>
  <si>
    <t>{"description":"None.\r\n\r\nFor Public Law 93-638 Contracts, Grants or Agreements Only – \r\n(1)\tEach ‘638 contract, grant, or cooperative agreement requires project specific authority;\r\n(2)\tDetailed written technical proposals including background data regarding the tribal client, technical approaches proposed to accomplish the work, scopes of work that separate the work into major tasks, type of personnel to implement the proposals, experience in performing these types of work, timeliness, the levels of cooperation with other parties involved in the proposals, and other information that may be useful for proposal evaluation;\r\n(3)\tDetailed project cost proposals, including budgets with estimated project costs, including salaries and wages, fringe benefits, travel, equipment, supplies, contracts, and indirect costs, and the values of any in-kind contributions of goods and services; and\r\n(4)\tThe awarded ‘638 contract, grant or cooperative agreement must contain an authorizing resolution from a federally recognized Tribe or Tribal Organization.","isApplicable":true}</t>
  </si>
  <si>
    <t>{"description":"Funding opportunity announcements for this program, along with registration procedures, application packages and instructions, SF-424 forms and any other forms to be used to submit application information, points of contact, and procedures for submitting applications will be available on www.grants.gov.\r\n\r\nFor Public Law 93-638 Contracts, Grants or Agreements Only – \r\nInitial proposals must contain the information specified in 25 CFR Part 900.  Proposals shall be submitted to the applicable Reclamation office with the responsibility for the specific project for which a federally recognized Tribe or Tribal Organization with responsibility for the specific project is requesting to contract."}</t>
  </si>
  <si>
    <t>All applications will be initially screened for eligibility and compliance with the requirements stated in the funding opportunity announcement.  Applications passing this screening process will be forwarded for review by a proposal evaluation panel comprised of qualified experts in the program area.  Applications will be reviewed against the proposal evaluation criteria and any additional review factors stated in the funding announcement.  Final selection will be determined by the Area Office Manager or their designated representative. _x000D_
_x000D_
For Public Law 93-638 Contracts, Grants or Agreements Only – _x000D_
Reclamation and the federally recognized Tribe or Tribal Organization develop a negotiation schedule and then negotiate the overarching contract/award terms, provisions and conditions based on the requirements of Public Law 93-638, 25 CFR Part 900, any specific requirements of the project authorizing legislation, and other applicable Federal laws and regulations.  Reclamation and the Tribe/Tribal Organization also negotiate an annual funding agreement (AFA), which identifies activities to be performed, funds to be provided, and the method of payment of the initial year of the contract.  A final contract agreement is prepared based upon the outcome of the negotiations; attachments include the work plan, budget, tribal resolution, initial AFA, property listing, project schedule, and list of any other applicable provision, terms and conditions.</t>
  </si>
  <si>
    <t>Contingent upon the type and complexity of authorized units under the program or project.  Further information will be available for each specific program or project at the time the funding opportunity announcement is posted on www.grants.gov and may be obtained by contacting the Reclamation personnel listed as the point of contact on the funding announcement.</t>
  </si>
  <si>
    <t>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funds._x000D_
_x000D_
For Public Law 93-638 Contracts, Grants or Agreements Only – _x000D_
Will vary by project component.</t>
  </si>
  <si>
    <t>{"awarded":"other","description":"Length and time phasing of assistance will be included in each funding announcement for this program on www.grants.gov/ when applicable.\r\n\r\nFor Public Law 93-638 Contracts, Grants, and Agreements Only – \r\nLength and time phasing will vary.","awardedDescription":"Payment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</si>
  <si>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disclosures.\r\n\r\nFor Public Law 93-638 Contracts, Grants, and Agreements Only – \r\nReporting (financial status report and progress reports) requirements will be negotiated and contained within the AFA or the overarching terms and conditions."},{"code":"cash","isSelected":false},{"code":"progress","isSelected":false},{"code":"expenditure","isSelected":true,"description":"Unless otherwise stated in the agreement document, recipients shall submit on an annual basis the SF-425, Federal Financial Report.  Upon completion of the agreement, recipients shall submit a final SF-425."},{"code":"performanceMonitoring","isSelected":false}]</t>
  </si>
  <si>
    <t>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200.333._x000D_
For Public Law 93-638 Contracts, Grants, and Agreements Only – _x000D_
Indian Tribal governments and organizations shall maintain project records in accordance with Public Law 93-638, and 25 CFR Part 900.</t>
  </si>
  <si>
    <t>14-4079-0-3-301;</t>
  </si>
  <si>
    <t>(Cooperative Agreements) FY 18 est $0.00; FY 17$0.00; FY 19 est $0.00;</t>
  </si>
  <si>
    <t>Range	$0_x000D_
Average	$0</t>
  </si>
  <si>
    <t>{"list":[{"fiscalYear":2019,"description":"No information available."},{"fiscalYear":2017,"description":"No information available. No awards were made in FY 2017.  Prior agreements have expired."},{"fiscalYear":2018,"description":"No information available."}],"isApplicable":true}</t>
  </si>
  <si>
    <t>2 CFR 200 UNIFORM ADMINISTRATIVE REQUIREMENTS, COST PRINCIPLES, AND AUDIT REQUIREMENTS FOR FEDERAL AWARDS and the applicable OMB Circulars.  These documents may also be obtained by contacting the Bureau of Reclamation Office listed below._x000D_
For Public Law 93-638 Contracts, Grants, and Agreements Only – _x000D_
25 USC 450 (Public Law 93-638, 25 CFR Part 900)</t>
  </si>
  <si>
    <t>{"flag":"appendix","description":"Phoenix Area Office: Ms. Leslie Meyers, Area Manager, Bureau of Reclamation, Address: 6150 W. Thunderbird Rd., Glendale, AZ 85306-4001, Telephone: (623) 773-6215.  "}</t>
  </si>
  <si>
    <t>Carol Lynn Erwin,Bureau of Reclamation, 6150 W., Thunderbird Road, Glendale, AZ 85306-4001 Phone: (623) 773-6215.;</t>
  </si>
  <si>
    <t>http://www.usbr.gov/lc/phoenix/</t>
  </si>
  <si>
    <t xml:space="preserve">15.542 Arizona Water Settlement Act of 2004; </t>
  </si>
  <si>
    <t>Fiscal Year2019: No information available.Fiscal Year2017: No information available. An example of a funded project from prior fiscal years includes a financial assistance award to Arizona Department of Water Resources for the Arizona Flood Warning System.Fiscal Year2018: No information available.</t>
  </si>
  <si>
    <t>Specific evaluation criteria will be included in each funding announcements posted on www.grants.gov._x000D_
_x000D_
For Public Law 93-638 Contracts, Grants, and Agreements Only – _x000D_
Federally recognized Tribes and Tribal organizations must meet the requirements of Public Law 93-638; 25 CFR Part 900 and any additional criteria specific to the authorizing legislation.</t>
  </si>
  <si>
    <t>https://beta.sam.gov/fal/d8fce6625c2401c3657a2a408233a65d/view</t>
  </si>
  <si>
    <t>Arizona Water Settlement Act of 2004</t>
  </si>
  <si>
    <t>Arizona Water Settlement Act</t>
  </si>
  <si>
    <t>{"list":[{"act":{"description":"Arizona Water Settlement Act of December 10, 2004, Public Law 108-451."},"authorizationTypes":{"USC":false,"act":true,"statute":false,"publicLaw":false,"executiveOrder":false}}]}</t>
  </si>
  <si>
    <t>To provide for adjustments to the Central Arizona Project in Arizona, to authorize the Gila River Indian Community water rights settlement, to reauthorize and amend the Southern Arizona Water Rights settlement Act of 1982, for the settlement of water rights to the San Carlos Apache Tribe and for other purposes.</t>
  </si>
  <si>
    <t>PROJECT GRANTS (COOPERATIVE AGREEMENTS);DIRECT PAYMENTS FOR SPECIFIED USE</t>
  </si>
  <si>
    <t>Must be authorized to receive funds by Congress in the statute.</t>
  </si>
  <si>
    <t>Authorized beneficiaries are identified in the statute and include the state of Arizona, state of New Mexico, various irrigation and water districts, local entities and municipalities  and Tribal Governments.</t>
  </si>
  <si>
    <t>{"description":"None.\r\n\r\nFor Public Law 93-638 Contracts, Grants or Agreements Only – \r\n(1)\tEach ‘638 contract, grant, or cooperative agreement requires project specific authority;\r\n(2)\tDetailed written technical proposals including background data regarding the tribal client, technical approaches proposed to accomplish the work, scopes of work that separate the work into major tasks, type of personnel to implement the proposals, experience in performing these types of work, timeliness, the levels of cooperation with other parties involved in the proposals, and other information that may be useful for proposal evaluation;\r\n(3)\tDetailed project cost proposals, including budgets with estimated project costs, including salaries and wages, fringe benefits, travel, equipment, supplies, contracts, and indirect costs, and the values of any in-kind contributions of goods and services; and\r\n(4)\tThe awarded ‘638 contract, grant or cooperative agreement must contain an authorization resolution from a federally recognized Tribe or Tribal Organization.","isApplicable":true}</t>
  </si>
  <si>
    <t>{"description":"For Public Law 93-638 Contracts, Grants, and Agreements Only – \r\nInitial proposals must contain the information specified in 25 CFR Part 900.  Proposals shall be submitted to the applicable Reclamation office with the responsibility for the specific project for which a federally recognized Tribe or Tribal Organization with responsibility."}</t>
  </si>
  <si>
    <t>Awards are identified by the statute and supporting documents and are distributed either by direct payment, contracts approved as exhibits to the statute or pursuant to P.L. 93-638 contracts for Tribes._x000D_
_x000D_
For Public Law 93-638 Contracts, Grants, and Agreements Only – _x000D_
Reclamation and the federally recognized Tribe or Tribal Organization develop a negotiation schedule and then negotiate the overarching contract award terms, provisions and conditions based on the requirements of Public Law 93-638, 25 CFR Part 900, any specific requirements of the project authorizing legislation, and other applicable Federal laws and regulations.  Reclamation and the Tribe/Tribal Organization also negotiate an annual funding agreement (AFA), which identifies activities to be performed, funds to be provided, and the method of payment of the initial year of the contract.  A final contract agreement is prepared based upon the outcome of negotiations; attachments include the work plan, budget, tribal resolution, initial ADA, property listing, project schedule, and list of any other applicable provisions, terms and conditions.</t>
  </si>
  <si>
    <t>Contingent upon the type and complexity of authorized units under the Act.  Further information will be available each specific authorized activity under the Act at the time the funding opportunity announcement is posted on www.grants.gov and may be obtained by contacting the Reclamation personnel listed as the point of contact on the funding announcement.</t>
  </si>
  <si>
    <t>{"awarded":"other","description":"Length and time phasing of assistance will be included in award issued under this program.","awardedDescription":"Payment terms vary by agreement awarded under this program."}</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</si>
  <si>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disclosures.\r\n\r\nFor Public Law 93-638 Contracts, Grants, and Agreements Only – \r\nReporting (financial status reports and progress reports) requirements will be negotiated and contained within the AFA or the overarching terms and conditions."},{"code":"cash","isSelected":false},{"code":"progress","isSelected":false},{"code":"expenditure","isSelected":true,"description":"Unless otherwise stated in the agreement document, recipients shall submit on an annual basis the SF 425, Federal Financial Report.  Upon completion of the agreement, recipients shall submit a final SF 425, Federal Financial Report."},{"code":"performanceMonitoring","isSelected":false}]</t>
  </si>
  <si>
    <t>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200.333._x000D_
_x000D_
For Public Law 93-638 Contracts, Grants, and Agreements Only – _x000D_
Indian Tribal governments and organizations shall maintain project records in accordance with 43 CFDA 12.83; Public Law 93-638, and 25 CFR Part 900.</t>
  </si>
  <si>
    <t>(Project Grants (Cooperative Agreements or Contracts)) FY 17$0.00; FY 18 est $0.00; FY 19 est $0.00;</t>
  </si>
  <si>
    <t>Range:	$25,000,000  to $100,000,000 _x000D_
Average:	$69,300,000</t>
  </si>
  <si>
    <t>{"list":[{"fiscalYear":2018,"description":"Information not available."},{"fiscalYear":2017,"description":"Information not available. In 2017, the Gila River Indian Community continued its work on the SCIP/PMIP construction; the San Carlos Irrigation and Drainage District completed design activities and environmental compliance for Phase 2 and initiated construction; the Tohono  O’odam Nation continues implementation of AWSA-authorized farm extension (San Xavier District); and Shuk Toak water management/groundwater inventory studies.  Annual Funding was provided to the State of NM for the NM Unit pursuant to the statute. Funds were also expended to pay fixed OM&amp;R costs for delivery of CAP water to Arizona Indian Tribes pursuant to the statute and on work in support of the U.S. firming obligation pursuant to the statute."},{"fiscalYear":2019,"description":"Information not available."}],"isApplicable":true}</t>
  </si>
  <si>
    <t>2 CFR 200 UNIFORM ADMINISTRATIVE REQUIREMENTS, COST PRINCIPLES, AND AUDIT REQUIREMENTS FOR FEDERAL AWARDS and the applicable OMB Circulars.  These documents may also be obtained by contacting the Bureau of Reclamation Office listed below._x000D_
_x000D_
For Public Law 93-638 Contracts, Grants, and Agreements Only –_x000D_
25 USC 40 (Public Law 93-638, 25 CFR Part 900.</t>
  </si>
  <si>
    <t>{"flag":"appendix","description":"Phoenix Area Office: Leslie Meyers, Area Manager, Bureau of Reclamation, Address: 6150 W. Thunderbird Rd., Glendale, AZ 85306-4001, Telephone: (623) 773-6200.  "}</t>
  </si>
  <si>
    <t>Carol Lynn Erwin,Bureau of Reclamation, Phoenix Area Office, 6150 W. Thunderbird Road, Glendale, AZ 85306-4001 Phone: (623) 773-6200.;</t>
  </si>
  <si>
    <t xml:space="preserve">15.541 Colorado River Basin Act of 1968; </t>
  </si>
  <si>
    <t>Fiscal Year2017: Information not available. Title IV AFA are awarded to the Gila River Indian Community allowing it to continue construction of the P-MIP and SCIP projects.  P.L. 93-638 contracts are awarded to the San Xavier and Schuk Districts of the Tohono O’odham Nation for settlement implementation activities, Direct Payments are made to the State of NM pursuant to the statute and monthly invoices for payment of fixed OM&amp;R for the delivery of CAP water to Arizona Tribes are also paid.Fiscal Year2019: Information not available.Fiscal Year2018: Information not available.</t>
  </si>
  <si>
    <t>Awards are identified by the statute and supporting documents and are distributed either by direct payment, contracts approved as exhibits to the statute or pursuant to P.L. 93-638 contracts for Tribes._x000D_
_x000D_
For Public Law 93-638 Contracts, Grants, and Agreements Only – _x000D_
Federally recognized Tribes and Tribal organizations must meet the requirements of Public Law 93-638; 25 CFR Part 900 and any additional criteria specific to the authorizing legislation.</t>
  </si>
  <si>
    <t>Jul 28,2010</t>
  </si>
  <si>
    <t>https://beta.sam.gov/fal/12560ef8f96c11ce4e29a1ddb2e40240/view</t>
  </si>
  <si>
    <t xml:space="preserve">Lake Tahoe Regional Wetlands Development </t>
  </si>
  <si>
    <t>{"list":[{"act":{"description":"Title II, Division D, Public Law 108-7, Consolidated Appropriations Resolution, Water and Related Resources:\r\n\r\n“Provided further, That the Bureau of Reclamation is authorized hereafter to negotiate and enter into financial assistance agreements with public and private agencies, organizations, and institutions for activities under the Lake Tahoe Regional Wetlands Development Program: Provided further, That the costs associated with such activities will be nonreimbursable.”"},"authorizationTypes":{"USC":false,"act":true,"statute":false,"publicLaw":false,"executiveOrder":false}}]}</t>
  </si>
  <si>
    <t>To assist in addressing the past degradation of Lake Tahoe and its watershed by undertaking projects to meet the environmental thresholds as defined in the Tahoe Regional Planning Agency’s Environmental Improvement Program (EIP).  The environmental thresholds of interest include water quality, soil conservation, wildlife, fisheries and vegetation. _x000D_
_x000D_
To achieve environmental restoration in the Lake Tahoe basin, funded activities may include project planning and implementation, program coordination and management, surveys, monitoring, and public outreach.</t>
  </si>
  <si>
    <t>State and local agencies, public nonprofit institutions/organizations, other public institutions/organizations, Federally-recognized Indian Tribal governments, profit organizations, private nonprofit institutions/organizations, other private institutions/organizations, and educational or scientific organizations may apply.</t>
  </si>
  <si>
    <t>Awards made under this program are intended to benefit the public by maintaining and improving the environmental quality in general, and water quality in particular, of the Lake Tahoe Basin.</t>
  </si>
  <si>
    <t>{"environmentalImpact":{"reports":[{"isSelected":true,"reportCode":"statement"},{"isSelected":true,"reportCode":"assessment"},{"isSelected":false,"reportCode":"ExecutiveOrder12372"},{"isSelected":true,"reportCode":"otherRequired"}]},"description":"Environmental compliance for this program may be required depending upon the specific project funded.  This may result in the need for a National Environmental Policy Act (NEPA) compliance document as well as compliance with other applicable laws and permits prior to the commencement of project activities.\r\n"}</t>
  </si>
  <si>
    <t>{"description":"2 CFR 200, Uniform Administrative Requirements, Cost Principles, and Audit Requirements for Federal Awards applies to this program. Funding announcements for this program, along with registration procedures, application packages and instructions, points of contact, and procedures for submitting applications will be available on www.grants.gov."}</t>
  </si>
  <si>
    <t>All applications will be initially screened by Bureau of Reclamation personnel for eligibility and compliance with the requirements stated in the program funding announcement.  Applications passing this screening process will be forwarded for review by the issuing office.  Qualified experts from the Bureau of Reclamation will review applications against the proposal evaluation criteria, and any additional review factors, as stated in the funding announcement.  Final selection will be determined by the Commissioner, Bureau of Reclamation, or regional officials, as applicable to the project.</t>
  </si>
  <si>
    <t>Varies depending on the number of proposals received and the complexity of the project.  Generally, offices review and select proposals for award within 7 months of proposal submission.</t>
  </si>
  <si>
    <t>Some projects may be eligible for extension.  If renewals or extensions are applicable, this information will be included in the funding opportunity announcement.  When renewals or extensions are applicable, continuation of funding for these activities is at the discretion of Congress and will be subject to availability of appropriated funds.</t>
  </si>
  <si>
    <t>{"awarded":"other","description":"Agreements are typically awarded for periods of 1 to 5 years. See the following for information on how assistance is awarded/released. Payment terms vary by agreement awarded under this program.","awardedDescription":"Payment terms vary by agreement awarded under this program."}</t>
  </si>
  <si>
    <t>[{"code":"program","isSelected":true,"description":"Unless otherwise stated in the agreement document, recipients shall submit the following reports on a semi-annual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the SF 425, Federal Financial Report.  Upon completion of the agreement, recipients shall submit a final SF 425, Federal Financial Report."},{"code":"performanceMonitoring","isSelected":false}]</t>
  </si>
  <si>
    <t>17-0680-0-1-301;</t>
  </si>
  <si>
    <t>(Cooperative Agreements (Discretionary Grants)) FY 19 est $0.00; FY 18 est $0.00; FY 17$150,000.00; - There are currently no funds available for public financial assistance. There are only funds to administer existing financial assistance agreements for this program.</t>
  </si>
  <si>
    <t xml:space="preserve">Range: 	$0  to $ 320,029_x000D_
Average:	$ 106,676_x000D_
</t>
  </si>
  <si>
    <t>{"list":[{"fiscalYear":2018,"description":"No information available."},{"fiscalYear":2017,"description":"No information available. Fiscal years 2017 through 2019: Only assistance agreements that pertain to the completion of existing projects, or pass through funding, have been awarded in recent years, and only as funding is available, however passage of the Lake Tahoe Restoration Act of 2016 may provide future appropriations. Program accomplishments for open agreements with State and local governmental entities for activities associated with the EIP at Lake Tahoe include wetland (river, stream, marsh, meadow) restoration planning, implementation, and monitoring."},{"fiscalYear":2019,"description":"No information available."}],"isApplicable":true}</t>
  </si>
  <si>
    <t>2 CFR 200 UNIFORM ADMINISTRATIVE REQUIREMENTS, COST PRINCIPLES, AND AUDIT REQUIREMENTS FOR FEDERAL AWARDS.  This document may also be obtained by contacting the Bureau of Reclamation Office listed below.</t>
  </si>
  <si>
    <t>{"flag":"none","description":"Rosemary Stefani, Bureau of Reclamation, 2800 Cottage Way (Mail Code 152), Sacramento, CA 95825. (916) 978-5045 "}</t>
  </si>
  <si>
    <t>Rosemary StefaniBureau of Reclamation, 2800 Cottage Way, Sacramento, CA  95825, Sacramento, CA 95825 Phone: (916) 978-5045 ;</t>
  </si>
  <si>
    <t>Fiscal Year2019: No information available.Fiscal Year2017: No information available.  Fiscal years 2016 through 2017: Grants and cooperative agreements with entities for wetland planning, construction, and monitoring of stream environment zone (SEZ) restoration of Rosewood Creek on the Nevada side of Lake Tahoe as well as Upper Truckee River and Marsh and Tahoe Pines Campground, on the California side.  These and other previously funded projects will provide incremental progress towards meeting the environmental threshold goals of the EIP.Fiscal Year2018: No information available.</t>
  </si>
  <si>
    <t>Criteria used for selecting a recipient are based on a balanced and informed review of a technical proposal, budget proposal, and relevancy to program objectives.  The specific evaluation criteria for each project will be included in the funding announcement posted on www.grants.gov.</t>
  </si>
  <si>
    <t>https://beta.sam.gov/fal/b0ddc566e2e0ba0788e4436ccc50c49e/view</t>
  </si>
  <si>
    <t xml:space="preserve">Platte River Recovery Implementation </t>
  </si>
  <si>
    <t>(PRRIP)</t>
  </si>
  <si>
    <t>{"list":[{"act":{"description":"Section 515 of the Consolidated Natural Resources Act of 2008 (Public Law 110-229)"},"authorizationTypes":{"USC":false,"act":true,"statute":false,"publicLaw":false,"executiveOrder":false}}]}</t>
  </si>
  <si>
    <t>Implementation of the Platte River Recovery Program Cooperative Agreement which implements certain aspects of the U.S. Fish and Wildlife Service’s recovery plans for four target species (interior least tern, whooping crane, piping plover and pallid sturgeon) listed as threatened or endangered pursuant to the Endangered Species Act.</t>
  </si>
  <si>
    <t>Legislation authorizes the agreement.  The term ‘‘Agreement’’ means the Platte River Recovery Implementation Program Cooperative Agreement entered into by the Governors of the States of Wyoming, Nebraska, and Colorado and the Secretary.</t>
  </si>
  <si>
    <t>General public, irrigation and/or water districts, State and local entities, farmers and ranchers, agricultural producers, property owners, municipal water users, and power users.</t>
  </si>
  <si>
    <t>{"environmentalImpact":{"reports":[{"isSelected":false,"reportCode":"statement"},{"isSelected":false,"reportCode":"assessment"},{"isSelected":false,"reportCode":"ExecutiveOrder12372"},{"isSelected":true,"reportCode":"otherRequired"}]},"description":"None."}</t>
  </si>
  <si>
    <t>{"description":"The recipient submits annual work plans and budgets."}</t>
  </si>
  <si>
    <t>The cooperative agreement is modified to implement annual work plan and reserve additional funds.</t>
  </si>
  <si>
    <t>{"types":{"moe":false,"formula":false,"matching":true},"matching":{"requirementFlag":"voluntary","percent":"50","description":"Per authorizing legislation, the States of Colorado, Nebraska, and Wyoming shall contribute not less than 50% of the total contributions necessary to carry out the PRRIP."}}</t>
  </si>
  <si>
    <t>{"awarded":"other","description":"Length and Time Phasing of Assistance is set forth in the current cooperative agreement.","awardedDescription":"Payment terms vary by agreement awarded under this program."}</t>
  </si>
  <si>
    <t>[{"code":"program","isSelected":true,"description":"Unless otherwise stated in the agreement document, recipients shall submit on an annual basis Program Performance Reports.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the SF 425, Federal Financial Report.  Upon completion of the agreement, recipients shall submit a final SF 425, Federal Financial Report."},{"code":"performanceMonitoring","isSelected":false}]</t>
  </si>
  <si>
    <t>(Cooperative Agreements (Discretionary Grants)) FY 18 est $12,959,000.00; FY 19 est $11,959,000.00; FY 17$19,674,308.00;</t>
  </si>
  <si>
    <t xml:space="preserve">Range	$1,000,000 to $22,000,000 _x000D_
Average	$16,605,536.00 _x000D_
</t>
  </si>
  <si>
    <t>{"list":[{"fiscalYear":2017,"description":"Information not available. Program accomplishments in Fiscal Year 2016 and Fiscal Year 2017 includes: continued implementation of the PRRIP Land, Water, and Adaptive Management Plans; an interest in over 10,000 acres of land has been obtained for habitat through various purchase and lease agreements; PRRIP monitoring protocols for species and habitat continue to be implemented on an annual basis; continued acquisition and management of water for the benefit of target species; completed work on habitat analysis; and completed projects that enhance/improve habitat for the benefit of the target species.  The Program has completed one cycle of the Adaptive Management process related to terns and plovers this year and an alternative has been selected to implement another cycle of Adaptive Management."},{"fiscalYear":2019,"description":"Information not available."},{"fiscalYear":2018,"description":"Information not available."}],"isApplicable":true}</t>
  </si>
  <si>
    <t>{"flag":"appendix","description":"Bureau of Reclamation, Wyoming Area Office, P.O. Box 1630, Mills, WY 82644"}</t>
  </si>
  <si>
    <t>John Lawson,Bureau of Reclamation, Great Plains Region, P.O. Box 36900, Billings, MT 59107-6900 Phone: (307) 261-5671;</t>
  </si>
  <si>
    <t>http://www.platteriverprogram.org</t>
  </si>
  <si>
    <t>Fiscal Year2019: Information not available.Fiscal Year2018: Information not available.Fiscal Year2017: Information not available. Examples of funded projects include: participating in invasive species management and biomass clearing project to improve channel capacity; implementing projects to increase North Platte River channel capacity downstream of Lake McConaughy; PRRIP Database management; whooping crane stopover site evaluations study; FSM “Proof of Concept” studies; the continuation of a public access partnership with the Nebraska Game &amp; Parks Commission to allow for limited public access to Program owned lands; and continued funding the implementation of aspects of land, water, and adaptive management plans, including habitat restoration and species monitoring activities.  The Program is also continuing to evaluate and implement water projects and water leases which will provide water for the benefit of threatened and endangered species.</t>
  </si>
  <si>
    <t>No new proposals are accepted at this time.  Currently all projects are funded through a long-term cooperative agreement with the Nebraska Community Foundation.</t>
  </si>
  <si>
    <t>Jul 30,2010</t>
  </si>
  <si>
    <t>https://beta.sam.gov/fal/91e6a98417d8a953d0cb2b850c736e0a/view</t>
  </si>
  <si>
    <t xml:space="preserve">Bunker Hill Groundwater Basin, Riverside-Corona Feeder </t>
  </si>
  <si>
    <t>Riverside Corona Feeder</t>
  </si>
  <si>
    <t>{"list":[{"act":{"description":"Section 9112, P.L. 111-11"},"authorizationTypes":{"USC":false,"act":true,"statute":false,"publicLaw":false,"executiveOrder":false}}]}</t>
  </si>
  <si>
    <t>Section 9112 of Public Law 111-11  directs the Secretary of the Interior, acting through the Commissioner, to participate in the planning, design, and construction of the Riverside-Corona Feeder Project.  Section 9112 authorizes the Secretary to provide up to 25 percent of the total cost of the project, not to exceed $26 million.</t>
  </si>
  <si>
    <t>The Secretary is authorized to cooperate with the Western Municipal Water District, Riverside County, California, in the planning, design, and construction of the Riverside-Corona Feeder Project.</t>
  </si>
  <si>
    <t>Water users serviced by the Western Municipal Water District.</t>
  </si>
  <si>
    <t>{"description":"Funds for planning, design, and construction of the Riverside-Corona Feeder will not be disbursed until a grant or cooperative agreement is executed.","isApplicable":true}</t>
  </si>
  <si>
    <t>{"environmentalImpact":{"reports":[{"isSelected":true,"reportCode":"statement"},{"isSelected":true,"reportCode":"assessment"},{"isSelected":false,"reportCode":"ExecutiveOrder12372"},{"isSelected":true,"reportCode":"otherRequired"}]},"description":"Environmental compliance for this program is complete.  The environmental impact statement has been finalized and the Record of Decision was signed on January 15, 2016."}</t>
  </si>
  <si>
    <t>{"description":"Funding provided for the Riverside-Corona Feeder is mandatory funding."}</t>
  </si>
  <si>
    <t>Reclamation will work with the Western Municipal Water District to negotiate grants or cooperative agreements for one or more phases of the project.</t>
  </si>
  <si>
    <t>Continuation of funding from one fiscal year to the next to complete one or more phases of the project is dependent on federal appropriations for the project.</t>
  </si>
  <si>
    <t>{"awarded":"other","description":"There are no time restrictions placed on the use the funds and the funds have generally been made available periodically throughout year on a reimbursable basis.  A schedule will be planned between Reclamation and the Western Municipal Water District when the cost sharing agreement is negotiated.  However, this schedule can be impacted by the availability of funds during the year.","awardedDescription":"Payment terms vary by agreement awarded under this program."}</t>
  </si>
  <si>
    <t>[{"code":"program","isSelected":true,"description":"Unless otherwise stated in the agreement document, recipients shall submit based on the frequency determined in the financial assistance agreement Program Performance Reports, a final Program Performance Report, and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following reports based on the frequency determined in the financial assistance agreement to submit the SF-425, Federal Financial Reports and a final SF-425."},{"code":"performanceMonitoring","isSelected":true,"description":"In addition to this requirement and as a result of the U.S. Department of the Interior Office of the Inspector General, Survey Report No 97-I-874 (dated January 13, 1997), Reclamation has instituted a close-out expenditure review and site-visit requirement.  This expenditure review is a site visit conducted by Reclamation staff, consisting generally of the Grants Officer Technical Representative (GOTR) and other representative(s) of the Grants Officer with an audit background (usually personnel from the region's finance section).  This review is required prior to final closeout for all construction projects."}]</t>
  </si>
  <si>
    <t>{"isApplicable":true,"description":"In addition to this requirement and as a result of the U.S. Department of the Interior Office of Inspector General, Survey Report No 97-I-874 (dated January 13, 1997), Reclamation has instituted a close-out expenditure review and site-visit requirement.  This expenditure review and site-visit requirement.  This expenditure review is a site visit conducted by Reclamation staff, consisting generally of the Grants Officer Technical Representative (GOTR) and other representative(s) of the Grants Officer with an audit background (usually personnel from the region's finance section).  This review is required prior to final closeout for all construction projects."}</t>
  </si>
  <si>
    <t>(Cooperative Agreements) FY 19 est $0.00; FY 17$0.00; FY 18 est $0.00; - No FY2014 new obligations, but work continues on prior year financial assistance agreements.</t>
  </si>
  <si>
    <t xml:space="preserve">Range: 	$ 0 to $ 0_x000D_
Average:	$ 0_x000D_
</t>
  </si>
  <si>
    <t>{"list":[{"fiscalYear":2017,"description":"No information available. Notice of availability of the final environmental impact statement was published in the Federal Register by Reclamation on June 12, 2013 and by EPA on June 21, 2013. On August 20, 2014, the Western Municipal Water District Board of Directors approved a contract for the design of the La Sierra Pipeline, the first component of the Project planned for construction. The Record of Decision was signed on January 15, 2016, to complete the NEPA process.  Grant Agreement R16AP00023 was executed on September 9, 2016, to provide funds for the La Sierra Pipeline, the first component of the project to be constructed."},{"fiscalYear":2018,"description":"No information available."},{"fiscalYear":2019,"description":"No information available."}],"isApplicable":true}</t>
  </si>
  <si>
    <t>{"flag":"appendix","description":"Bureau of Reclamation, Southern California Area Office, 27708 Jefferson Ave., Suite 202, Temecula, CA 92590.  Telephone (951)695-5310."}</t>
  </si>
  <si>
    <t>Dean Marrone,Bureau of Reclamation, Office of Policy and Administration, Mail Code: 84-51000, P.O. Box 25007, Denver Federal Center,_x000D_
, Denver, CO 80225 Email:&lt; a href='mailto:dmarrone@usbr.gov'&gt;dmarrone@usbr.gov&lt;/a&gt;Phone: (303) 445-3577;</t>
  </si>
  <si>
    <t>Fiscal Year2018: No information available.Fiscal Year2019: No information available.Fiscal Year2017: No information available. Development of draft and final EIS/SIER; and project planning, right of way support, and design and construction of the La Sierra Pipeline.</t>
  </si>
  <si>
    <t>https://beta.sam.gov/fal/9322d1ba194dd3cff677acb850abd021/view</t>
  </si>
  <si>
    <t xml:space="preserve">Youth Conservation </t>
  </si>
  <si>
    <t>{"list":[{"act":{"description":"Public Lands Corps Act of 1993 (16 U.S.C. 1721-1730) and Youth Conservation Corps Act of 1970 (16 U.S.C. §§ 1701-07)"},"authorizationTypes":{"USC":false,"act":true,"statute":false,"publicLaw":false,"executiveOrder":false}}]}</t>
  </si>
  <si>
    <t xml:space="preserve">Promote and stimulate public purposes such as education, job training, development of responsible citizenship, productive community involvement, and furthering the understanding and appreciation of natural and cultural resources through the involvement of local youth and young adults in the care and enhancement of public resources._x000D_
</t>
  </si>
  <si>
    <t>Eligibility for conservation activities is limited to qualified youth or conservation corps that are able to involve youth ages 15-25 in the 17 states west of the Mississippi river.  Eligibility for the Intern Program is limited to non-profit organizations other than institutions of higher education that are capable of recruiting qualified youth interns for positions located at Reclamation offices and facilities.  A qualified service and conservation corps means any program established by a State, or local government, by the governing body of any Indian tribe, or by a nonprofit organization that 1) is capable of offering meaningful, full-time, productive work for individuals between the ages of 16 and 30, inclusive, in a natural or cultural resource setting; 2) gives participants a mix of work experience, basic and life skills, education, training and support services; and 3) provides participants with the opportunity to develop citizenship values and skills through service to their community and the United States.</t>
  </si>
  <si>
    <t>Youth and local communities that benefit from conservation improvements and involvement in youth programs activities on Reclamation-owned lands and facilities.</t>
  </si>
  <si>
    <t>{"environmentalImpact":{"reports":[{"isSelected":false,"reportCode":"statement"},{"isSelected":false,"reportCode":"assessment"},{"isSelected":false,"reportCode":"ExecutiveOrder12372"},{"isSelected":true,"reportCode":"otherRequired"}]},"description":"Environmental compliance for this program by the Recipient is not required.  Reclamation will address all environmental compliance requirements prior to the start of activities funded under this program.  "}</t>
  </si>
  <si>
    <t>All applications will be initially screened for eligible and compliance with the requirements stated in the program funding opportunity announcement.  Applications passing this screening process will be forwarded for review by the proposal evaluation criteria, and any additional review factors, as stated in the funding opportunity announcement.  Final selection will be determined by the Commissioner, Bureau of Reclamation, or regional officials, as applicable to the project.</t>
  </si>
  <si>
    <t>None.  Final award decisions are not subject to appeal; however, the Bureau of Reclamation will provide all applicants with information why their proposals were not selected for award.</t>
  </si>
  <si>
    <t>{"types":{"moe":false,"formula":false,"matching":true},"matching":{"requirementFlag":"voluntary","percent":"25","description":"This program requires a nonfederal cost-share, through cash or in-kind services, of at least 25% of the total project costs."}}</t>
  </si>
  <si>
    <t>{"awarded":"other","description":"Master Cooperative Agreements are generally awarded for one to five years, with a reassessment of program accomplishment on an annual basis.","awardedDescription":"Payment terms vary by agreement awarded under this program."}</t>
  </si>
  <si>
    <t>[{"code":"program","isSelected":true,"description":"Unless otherwise stated in the agreement document, recipients shall submit on an annual basis Program Performance Reports.  Upon completion of the agreement, recipients shall submit a final Program Performance Report; and other specific reports that may be applicable to the agreement such as property inventories, and patent and invention disclosures.  "},{"code":"cash","isSelected":false},{"code":"progress","isSelected":false},{"code":"expenditure","isSelected":true,"description":"Unless otherwise stated in the agreement document, recipients shall submit on an annual basis the SF 425, Federal Financial Report.  Upon completion of the agreement, recipients shall submit a final SF 425, Federal Financial Report."},{"code":"performanceMonitoring","isSelected":false}]</t>
  </si>
  <si>
    <t>(Cooperative Agreements (Discretionary Grants)) FY 19 est $0.00; FY 18 est $0.00; FY 17$0.00;</t>
  </si>
  <si>
    <t xml:space="preserve">Range: 	$4,000  to $500,000_x000D_
Average:	$50,000_x000D_
</t>
  </si>
  <si>
    <t>{"list":[{"fiscalYear":2019,"description":"Information not available."},{"fiscalYear":2018,"description":"Information not available."},{"fiscalYear":2017,"description":"Information not available. In 2015-16, the program accomplishments include providing work opportunities for over 264 diverse youth in cooperative efforts in cultural and natural resource conservation related to Reclamation projects, including trail building, habitat restoration of native plant and aquatic species; removing invasive plants; re-vegetation; and fuels reduction and creation of fuel breaks; installing wildlife friendly fencing; habitat improvement – erosion control and wetland restoration; collecting and/or monitoring stream flows, snow pack, or soil moisture; implementing specific water conservation projects (i.e., flumes), and removal, repair, and reconstruction of boardwalks, railings, and campsite concrete pads."}],"isApplicable":true}</t>
  </si>
  <si>
    <t>.2 CFR 200 UNIFORM ADMINISTRATIVE REQUIREMENTS, COST PRINCIPLES, AND AUDIT REQUIREMENTS FOR FEDERAL AWARDS and the applicable OMB Circulars.  These documents may also be obtained by contacting the Bureau of Reclamation Office listed below.</t>
  </si>
  <si>
    <t>{"flag":"none","description":"None."}</t>
  </si>
  <si>
    <t>Robin FarrellBureau of Reclamation, Denver Office_x000D_
P.O. Box 25007, Denver, CO 80255 Email:&lt; a href='mailto:rfarrell@usbr.gov'&gt;rfarrell@usbr.gov&lt;/a&gt;Phone: (303)445-2632;</t>
  </si>
  <si>
    <t>http://www.usbr.gov/youth</t>
  </si>
  <si>
    <t xml:space="preserve">15.931 Conservation Activities by Youth Service Organizations; </t>
  </si>
  <si>
    <t>Fiscal Year2017: Information not available. Funded projects include National Fish and Wildlife Foundation America’s Great Outdoors grants, AmeriCorps Environmental Summer Stewards, Heart Butte and Jamestown Reservoir Boundary Fence and Habitat Improvement Project, Vegetation Fuels Management, Drought Resiliency Efforts at Various Watersheds in Montana, Trails Management, Water Quality and Hydrology Student Interns and Engineering Student Interns.Fiscal Year2019: Information not available.Fiscal Year2018: Information not available.</t>
  </si>
  <si>
    <t xml:space="preserve">The Corps shall consist of individuals between the ages of 16 and 30.  The Secretary is authorized to enter into contracts and cooperative agreements with any qualified youth or conservation corps to perform appropriate conservation projects.  The Secretary is also authorized to enter into cooperative agreements with nonprofit organizations (other than institutions of higher education) for the recruitment and placement of youth resource assistants (interns)._x000D_
</t>
  </si>
  <si>
    <t>https://beta.sam.gov/fal/5b539dfd80deb808d87d290f80c348a7/view</t>
  </si>
  <si>
    <t xml:space="preserve">Reclamation Rural Water Supply </t>
  </si>
  <si>
    <t>Rural Water Program</t>
  </si>
  <si>
    <t>{"list":[{"act":{"description":"Reclamation Rural Water Supply Act of December 22, 2006 (Pub. L. 109-451, Title I, 120 Stat. 3346, 43 U.S.C. 2401, et seq.)"},"authorizationTypes":{"USC":false,"act":true,"statute":false,"publicLaw":false,"executiveOrder":false}}]}</t>
  </si>
  <si>
    <t>To provide the basic requirements and framework for conducting water and related resource feasibility studies in order to formulate, evaluate, and select project plans for implementation. The benefits will include improved consistency in the content and quality of feasibility studies and reports prepared by or for Reclamation.</t>
  </si>
  <si>
    <t>Eligible applicants include states and political subdivisions of states, such as departments, agencies, municipalities, counties, and other regional or local authorities; Indian tribes and tribal organizations; and entities created under state law that have water management or water delivery authority, such as irrigation or water districts, canal  companies, water users associations, rural water associations or districts, joint powers authorities, and other qualifying entities; and any combination of the entities listed above.  Applicants must be located in the 17 Western States as identified in the Reclamation Act of June 17, 1902, as amended.</t>
  </si>
  <si>
    <t>Eligible beneficiaries include small communities or group of small communities, including Indian tribes and tribal organizations. For the purpose of the Rural Water Supply Program, a small community is defined as having a population of no more than 50,000 people. More than one small community may be served by a rural water project if each small community has a population of 50,000 or less.</t>
  </si>
  <si>
    <t>{"description":"Funding announcements for this program, along with registration procedures, application packages and instructions, points of contact, and procedures for submitting applications will be available on www.grants.gov.  "}</t>
  </si>
  <si>
    <t>Grants, cooperative agreements, and technical assistance awards funded under the Rural Water Program will follow all applicable Federal rules, regulations, and agency specific guidelines.</t>
  </si>
  <si>
    <t xml:space="preserve">Appraisal investigations: 180 business days;_x000D_
Feasibility studies: 270 business days.  ._x000D_
</t>
  </si>
  <si>
    <t xml:space="preserve">Appraisal investigations may generally be renewed on an annual basis, not to exceed a total of 2 years.  Feasibility studies may generally be renewed on an annual basis, not to exceed a total of 5 years.  When renewals or extensions are applicable, continuation of funding for these activities is at the discretion of Congress and will be subject to availability of appropriated funds.  </t>
  </si>
  <si>
    <t>{"types":{"moe":false,"formula":false,"matching":true},"matching":{"requirementFlag":"voluntary","percent":"0","description":"In accordance with Sec. 105 &amp; 106 of Public Law 109-451, Federal funding for appraisal investigations is 100 percent of the total cost of the investigation, up to $200,000. If the cost of conducting an appraisal investigation is more than $200,000, the non-Federal share of the costs in excess of $200,000 shall be 50 percent. With some exceptions, the Federal share of the cost to conduct a feasibility study shall not exceed 50%."}}</t>
  </si>
  <si>
    <t>{"awarded":"other","description":"Appraisal investigations must be completed in 2 years. Feasibility studies are not limited but generally take 2-3 years to complete. There is no specific period of time that the assistance is available.\r\n\r\n","awardedDescription":"Fund appraisal investigations and feasibility studies are awarded on an annual basis. It depends on how much is requested during the fiscal year and how long it will take to conduct the study.\r\n"}</t>
  </si>
  <si>
    <t>[{"code":"program","isSelected":true,"description":"Unless otherwise stated in the agreement document, recipients shall submit the Program Performance Reports on an annual basis.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SF-425, Federal Financial Report; on an annual basis. Upon completion of the agreement, recipients shall submit a final SF-425, Federal Financial Report."},{"code":"performanceMonitoring","isSelected":false}]</t>
  </si>
  <si>
    <t xml:space="preserve">All recipients shall maintain records in accordance with 2 CFR 200. </t>
  </si>
  <si>
    <t>(Cooperative Agreements (Discretionary Grants)) FY 17$0.00; FY 19 est $0.00; FY 18 est $0.00; - In Fiscal Year (FY) 2014 no new agreements were awarded, however work continues on six financial assistance agreements awarded in FY 2011 and FY 2012.</t>
  </si>
  <si>
    <t xml:space="preserve">Range	$0_x000D_
Average	$0_x000D_
</t>
  </si>
  <si>
    <t>{"list":[{"fiscalYear":2019,"description":"No available information."},{"fiscalYear":2017,"description":"No available information. In Fiscal Year (FY) 2017 no new agreements were awarded, and closeout procedures are underway for prior year agreements."},{"fiscalYear":2018,"description":"No available information."}],"isApplicable":true}</t>
  </si>
  <si>
    <t>2 CFR 200 and OMB Circulars.   These documents may also be obtained by contacting the Bureau of Reclamation Office listed below.</t>
  </si>
  <si>
    <t>{"flag":"appendix","description":"Bureau of Reclamation, Water and Environmental Resources Division \r\nBldg. 67\r\nPO Box 25007 (84-55000)\r\nDenver, CO 80225-0007\r\n"}</t>
  </si>
  <si>
    <t>Bureau of ReclamationWater and Environmental Resources Division _x000D_
Bldg. 67_x000D_
PO Box 25007 (84-55000), Denver, CO 80225-0007 Phone: (303)445-2711;</t>
  </si>
  <si>
    <t>http://www.usbr.gov/ruralwater/</t>
  </si>
  <si>
    <t>Fiscal Year2018: No available information.Fiscal Year2019: No available information.Fiscal Year2017: No available information. Examples of appraisal investigations include South Sioux City Investigation, City of Flagstaff Investigation, Northern Cheyenne Tribe Investigation, County of McKinley Investigation, Sisseton-Wahpeton Oyate Investigation, and Central Montana Regional Water Authority Investigation.</t>
  </si>
  <si>
    <t>Specific evaluation criteria will be included in the funding announcements posted on www.grants.gov and in supplemental instructions posted on the program website at www.usbr.gov/ruralwater/.</t>
  </si>
  <si>
    <t>Jun 11,2011</t>
  </si>
  <si>
    <t>https://beta.sam.gov/fal/a02638f50d1943cdfce030b28d3bc6e2/view</t>
  </si>
  <si>
    <t>Fishing Events for Disadvantaged Children</t>
  </si>
  <si>
    <t>{"list":[{"act":{"description":"Take Pride in America (TPIA) Public Law 101-628 (16 U.S.C. 4601 et seq.) and the TPIA Delegation Agreement between the Department of the Interior and the Bureau of Reclamation dated September  22, 2008"},"authorizationTypes":{"USC":false,"act":true,"statute":false,"publicLaw":false,"executiveOrder":false}}]}</t>
  </si>
  <si>
    <t xml:space="preserve">To provide opportunities for disabled and disadvantaged children to use and enjoy public waters and related lands; to assist Reclamation in meeting its goal to provide accessible programs, facilities and activities to create a positive outdoor experience for all citizens; to increase awareness of all the participants (parents/caregivers, sportsmen, partners, volunteers) to the capabilities of disabled and disadvantaged children; and to provide educational opportunities for disabled and disadvantaged children to learn more about fish and water as natural resources. </t>
  </si>
  <si>
    <t xml:space="preserve">Eligible applicants are State governments, County governments, City or townships governments, Special districts governments, Independent school districts, Public and State controlled institutions of higher education, Native American tribal governments(federally recognized), Public Housing Authorities/Indian Housing Authorities, Native American tribal organization(other than Federally recognized tribal governments) Non-Profits having a 501(c)(3) status with the Internal Revenue Survive (IRS), other than institutions of higher education, Private institutions of higher education, Individuals, Small businesses. </t>
  </si>
  <si>
    <t>Disabled and disadvantaged children</t>
  </si>
  <si>
    <t>For cooperative agreements awarded and funded through Public Law 101-628 (16 U.S.C. 4601 et seq.) and the TPIA Delegation Agreement between the Department of the Interior and the Bureau of Reclamation dated September  22, 2008, and subsequent amendments, all Federal rules, regulations, and agency specific guidelines for awarding procedures will be followed.</t>
  </si>
  <si>
    <t xml:space="preserve">Projects may generally be renewed on an annual basis, not to exceed a total of 5 years.  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  </t>
  </si>
  <si>
    <t>{"awarded":"other","description":"1-5 years","awardedDescription":"Payment terms vary by agreement awarded under this program."}</t>
  </si>
  <si>
    <t>[{"code":"program","isSelected":true,"description":"Unless otherwise stated in the agreement document, recipients shall submit Program Performance Reports on an annual basis.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SF-425, Federal Financial Reporton an annual basis.  Upon completion of the agreement, recipients shall submit a final SF-425, Federal Financial Report. "},{"code":"performanceMonitoring","isSelected":false}]</t>
  </si>
  <si>
    <t>(Cooperative Agreements (Discretionary Grants)) FY 19 est $0.00; FY 18 est $0.00; FY 17$132,000.00;</t>
  </si>
  <si>
    <t xml:space="preserve">Range: 	$50,000 - 118,000_x000D_
Average:	$136,000_x000D_
</t>
  </si>
  <si>
    <t>{"list":[{"fiscalYear":2019,"description":"Information not available."},{"fiscalYear":2018,"description":"Information not available."},{"fiscalYear":2017,"description":"Information not available. The program provided opportunities to disabled and disadvantaged children who participated in fishing events during 2017."}],"isApplicable":true}</t>
  </si>
  <si>
    <t>{"flag":"appendix","description":"Bureau of Reclamation\r\nIrene Hoiby, Grants Officer\r\nEmail address: ihoiby@usbr.gov\r\nTelephone number: 303-445-2025\r\nFinancial Assistance Services  84-27850 \r\nP.O. Box 25007, Denver Federal Center\r\nDenver, CO 80225"}</t>
  </si>
  <si>
    <t>Irene HoibyBureau of Reclamation_x000D_
Financial Assistance Services  87-27850P.O. Box 25007, Denver Federal Center, Denver, CO 80255 Email:&lt; a href='mailto:IHoiby@usbr.gov'&gt;IHoiby@usbr.gov&lt;/a&gt;Phone: (303)445-2025;</t>
  </si>
  <si>
    <t>Fiscal Year2019: Information not available.Fiscal Year2018: Information not available.Fiscal Year2017: Information not available. Fishing events for special needs children at 17 different Reclamation owned managed reservoirs servicing over 400 children.</t>
  </si>
  <si>
    <t xml:space="preserve">Specific evaluation criteria will be included in the funding announcements posted on www.grants.gov. </t>
  </si>
  <si>
    <t>https://beta.sam.gov/fal/7463b8606fced343d4c72047bbc80cc4/view</t>
  </si>
  <si>
    <t xml:space="preserve">Navajo-Gallup Water Supply </t>
  </si>
  <si>
    <t>{"list":[{"act":{"description":"Public Law 111-11, Omnibus Public Land Management Act, Title X, Part III, Section 10602 (a)"},"authorizationTypes":{"USC":false,"act":true,"statute":false,"publicLaw":false,"executiveOrder":false}}]}</t>
  </si>
  <si>
    <t>To provide financial assistance to design and construct portions of the Navajo-Gallup Water Supply Project (Project).</t>
  </si>
  <si>
    <t xml:space="preserve">Native American Organization (Navajo Nation)_x000D_
Local governments (City of Gallup New Mexico)_x000D_
Profit organization(s)_x000D_
Private nonprofit institution(s)/organization(s)_x000D_
</t>
  </si>
  <si>
    <t xml:space="preserve">Federally Recognized Indian Tribal Government (Navajo Nation)_x000D_
Local Governments (City of Gallup New Mexico)_x000D_
</t>
  </si>
  <si>
    <t>{"environmentalImpact":{"reports":[{"isSelected":false,"reportCode":"statement"},{"isSelected":false,"reportCode":"assessment"},{"isSelected":false,"reportCode":"ExecutiveOrder12372"},{"isSelected":true,"reportCode":"otherRequired"}]},"description":"A Planning Report/Final Environmental Impact Statement/Record of Decision has been completed. "}</t>
  </si>
  <si>
    <t>Reclamation has awarded, on a non-competitive basis, three (3) agreements – one (1) with the City of Gallup and two (2) with the Navajo Nation. A fourth new agreement is in draft process and expected to be awarded with the Navajo Nation by September 2018.</t>
  </si>
  <si>
    <t>{"flag":"yes","description":"New Award needed before end of FY2018.","list":[{"start":"2018-09-30"}]}</t>
  </si>
  <si>
    <t>Approximately 90 – 120 days.</t>
  </si>
  <si>
    <t>{"awarded":"other","description":"2010 to 2024","awardedDescription":"Payment terms vary by agreement awarded under this program."}</t>
  </si>
  <si>
    <t>[{"code":"program","isSelected":true,"description":"Unless otherwise stated in the agreement document, recipients shall submit the following reports on an quarterly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disclosures."},{"code":"cash","isSelected":false},{"code":"progress","isSelected":false},{"code":"expenditure","isSelected":false},{"code":"performanceMonitoring","isSelected":false}]</t>
  </si>
  <si>
    <t>{"isApplicable":true,"description":"In accordance with the provisions of 2 CFR 200.425 Audit Services nonfederal entities that expend $750,000 or more a year in Federal awards will have a single or a program-specific audit conducted for that year.  Nonfederal entities that expend less than $750,000 a year in Federal awards are exempt from Federal audit requirements for that year, except as noted in 2 CFR 200.503."}</t>
  </si>
  <si>
    <t>(Project Grants (Cooperative Agreements)) FY 18 est $60,000,000.00; FY 19 est $20,300,000.00; FY 17$1,806,336.00;</t>
  </si>
  <si>
    <t xml:space="preserve">Range: 	$499,985 - $32,409,679 _x000D_
Average:  $14,647,328  Average from FY11-FY17 _x000D_
_x000D_
</t>
  </si>
  <si>
    <t>{"list":[{"fiscalYear":2018,"description":"Information not available."},{"fiscalYear":2017,"description":"Information not available. Under the agreement with the City, construction on Reach 27.5 started in FY2014 (Nov 2013) and was substantially completed on 1/29/15. Final inspection occurred in April 2015.  All close-out documents and final payments have been submitted, reviewed, and processed as of May 2017. Construction on Reach 13 started in FY2014 (July 2014) and was substantially completed on 8/30/16.  Final inspection occurred in July 2017.  All close-out documents have been submitted and final payments are expected by Spring 2018.  Construction on Reach 27.6 started in October 2016, and was substantially completed on 10/26/17. Final inspection is expected by Spring 2018. Construction on R27.7A &amp; R27.13 started in FY2018 (Nov 2017).  The percentage of work completed to date is approximately 15%, with substantial completion expected by May 2019. \r\n\r\nUnder the agreement with the Nation, construction on Reaches 24.1 and 25 started in FY2015 (January 2015).  Final inspection with substantial completion occurred as of 3/31/17. All close-out documents and final payments have been submitted, reviewed, and processed as of January 2018.   Construction on Reach 24.1 (JAN) is expected to start in early April 2018.  Reaches 26.1 and 26.2 had completion of 100% final design/specs on 1/24/18. Construction is expected to start in June/July 2018 with substantial completion by August 2019.\r\n\r\nEnvironmental and cultural resources compliance continues on both agreements with the City and Nation, with some compliance concurrence delays affecting construction schedules.  \r\nUnder the agreement for development of Preliminary Engineering Reports (PERs) with the Nation work on the 1st grouping of PERs is approximately 75% complete as of end of December 2017.  Work on the 2nd grouping of PERs work is approximately 10% complete.  All agreement work is expected to be completed by September 2018. \r\n\r\nUnder the projected new agreement award with the Nation for design, construction, and oversight of Reaches 10.1 – 10.3 and 12.3, preliminary development work for an estimated budget has begun and Grants.gov application forms (SF-424s) are in process by the Nation as well."},{"fiscalYear":2019,"description":"Information not available."}],"isApplicable":true}</t>
  </si>
  <si>
    <t>{"flag":"appendix","description":"Upper Colorado Region, Four Corner Construction Office, Pat Page (COTR), ppage@usbr.gov, 505-324-5027\r\n\r\n"}</t>
  </si>
  <si>
    <t>Barry Longwell,FCCO 100, Four Corners Construction Office, 103 Everett Street, Durango, CO 81303 Email:&lt; a href='mailto:blongwell@usbr.gov'&gt;blongwell@usbr.gov&lt;/a&gt;Phone: (505) 325-1794;</t>
  </si>
  <si>
    <t>Fiscal Year2019: Information not available.Fiscal Year2018: Information not available.Fiscal Year2017: Information not available. Prior year obligations to the City’s agreement provided funding for Reaches 27.5, 13, 27.6, 27.7, 27.9, 27.10, 27.11, 27.12 and R27.13.  In FY2015-FY2017, reimbursements were paid for work costs related to environmental work, cultural resources clearances, and final design work, as well as construction contract costs for Reaches 27.5, 13, 27.6, 27.7A and 27.13._x000D_
_x000D_
Prior year obligations, to the Navajo Nation’s agreement provided funding for Reaches 24.1, 24.1 (JAN), 24.1 (LYB), 25 and 26.  In FY2015-FY2017, reimbursements were paid for costs related to final design work, environmental and cultural resources clearance, as well as construction contract costs for Reaches 24.1 and 25.</t>
  </si>
  <si>
    <t>Mar 17,2012</t>
  </si>
  <si>
    <t>https://beta.sam.gov/fal/3f0b48315e9d0c2f99416fa8dcd8fb88/view</t>
  </si>
  <si>
    <t xml:space="preserve">Eastern New Mexico Rural Water System </t>
  </si>
  <si>
    <t>(ENMRWS)</t>
  </si>
  <si>
    <t>{"list":[{"act":{"description":"Public Law 111-11, Omnibus Public Land Management Act of 2009, Title IX, Section 9103 "},"authorizationTypes":{"USC":false,"act":true,"statute":false,"publicLaw":false,"executiveOrder":false}}]}</t>
  </si>
  <si>
    <t>Provide potable surface water to communities in Eastern New Mexico.</t>
  </si>
  <si>
    <t>Eastern New Mexico Water Utility Authority (Authority) was formed for the sole purpose of administration of this new water supply project for the surrounding communities.</t>
  </si>
  <si>
    <t>The Project would pipe 16,450 acre-feet of surface water per year from Ute Reservoir to the eastern New Mexico municipalities of Clovis, Elida, Grady, Melrose, Portales, and Texico currently relying on the declining quantity and quality of the Ogallala Aquifer.  Curry County, Roosevelt County, and Cannon Air Force Base (CAFB) are also beneficiaries of the Project.  The present population of the Project service area is about 60,000 people.</t>
  </si>
  <si>
    <t>{"environmentalImpact":{"reports":[{"isSelected":true,"reportCode":"statement"},{"isSelected":false,"reportCode":"assessment"},{"isSelected":false,"reportCode":"ExecutiveOrder12372"},{"isSelected":true,"reportCode":"otherRequired"}]},"description":"In December 2010, the U.S. Fish and Wildlife Service issued a concurrence memorandum which completes the Endangered Species Act Section 7 consultation.  In January 2011, a Finding of No Significant Impact was signed, thus completing National Environmental Policy Act compliance.  Also in January 2011, a Memorandum of Agreement was executed between the Authority and Reclamation describing roles and responsibilities during construction of the Project."}</t>
  </si>
  <si>
    <t>Once the parties agree with their respective annual scopes of work and budgets, the Bureau of Reclamation’s Upper Colorado Region finalizes the modifications.  Responsibilities for needs assessments, feasibility and environmental studies, design, conservation measures and administration are to be included in agreements negotiated under this authority.</t>
  </si>
  <si>
    <t>{"types":{"moe":false,"formula":false,"matching":true},"matching":{"requirementFlag":"voluntary","percent":"75","description":"The Federal share of the total cost of any activity or construction carried out using amounts made available shall be not more than 75 percent of the total cost of the Eastern New Mexico Rural Water System. An amount not greater than $327,000,000 (January 1, 2007 price levels) was authorized to be appropriated for non-reimbursable financial assistance to plan, design, and construct the Project. Public Law 111-11 also authorized indexing of the federal cost ceiling and limited the federal cost share to 75% of the total Project cost. In October 2017, the revised indexed total Project cost was estimated at $540.6 million."}}</t>
  </si>
  <si>
    <t>{"awarded":"other","description":"September 30, 2021","awardedDescription":"Payment terms vary by agreement awarded under this program."}</t>
  </si>
  <si>
    <t>[{"code":"program","isSelected":true,"description":"Unless otherwise stated in the agreement document, recipients shall submit Program Performance Reports on an annual basis.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SF-425 Federal Financial Report on an annual basis. Upon completion of the agreement, recipients shall submit a final SF-425, Federal Financial Report. "},{"code":"performanceMonitoring","isSelected":false}]</t>
  </si>
  <si>
    <t>(Project Grants (Cooperative Agreements)) FY 19 est $0.00; FY 17$5,000,000.00; FY 18 est $1,875,000.00;</t>
  </si>
  <si>
    <t>Range: 	$ 1,875,000_x000D_
Average:	N/A</t>
  </si>
  <si>
    <t>{"list":[{"fiscalYear":2017,"description":"Information not available. The intake structure at Ute Reservoir is constructed.  The Phase 1 initial project reached substantial completion in December 2014.  At the end of FY15, Reclamation had reimbursed the Authority a total of $7.3 million.  FY15 funding of $750,000 (originally for the Elida Pump Station and works) was combined with FY16 appropriations in an agreement modification to initiate the reprioritized Phase 2 of the project, construction of Finished Water (FW) 2B and Cannon Lateral. In FY17, the Authority submitted for USBR review a construction Bid Package 1 memo for Phase II components in the current agreement."},{"fiscalYear":2019,"description":"Information not available."},{"fiscalYear":2018,"description":"Information not available."}],"isApplicable":true}</t>
  </si>
  <si>
    <t>{"flag":"appendix","description":"Albuquerque Area Office: Mr. John Irizarry, Project Manager, Address: 555 Broadway Blvd NE, Albuquerque, NM 87102, Telephone: 505.462.3655, Email: jirizarrynazario@usbr.gov"}</t>
  </si>
  <si>
    <t>Mr. John IrizarryAlbuquerque Area Office: 555 Broadway Blvd NE, , Albuquerque, NM 87102 Email:&lt; a href='mailto:jirizarrynazario@usbr.gov'&gt;jirizarrynazario@usbr.gov&lt;/a&gt;Phone: 505.462.3655;</t>
  </si>
  <si>
    <t>http://www.enmwua.com/</t>
  </si>
  <si>
    <t>Fiscal Year2017: Information not available. Phase 1 Intake Structure at Ute Dam is the headworks for the final project that will convey 16,450 acre-feet of water per year from Ute Reservoir to the eastern New Mexico municipalities of Clovis, Elida, Grady, Melrose, Portales, and Texico, and will also serve other portions of Curry County, Roosevelt County and Cannon Air Force Base.  Phase 2 will include new interim groundwater wells, water transmission pipelines, turn-outs and storage tanks for the FW2B segment and Cannon Lateral, which will serve CAFB.Fiscal Year2019: Information not available.Fiscal Year2018: Information not available.</t>
  </si>
  <si>
    <t>Mar 21,2012</t>
  </si>
  <si>
    <t>https://beta.sam.gov/fal/0ed420561d59bda33679143c0c669fff/view</t>
  </si>
  <si>
    <t xml:space="preserve">Cooperative Watershed Management </t>
  </si>
  <si>
    <t xml:space="preserve"> (CWMP)</t>
  </si>
  <si>
    <t>{"list":[{"act":{"description":"Public Law 111-11, Omnibus Public Land Management Act of 2009, Title VI, Subtitle A, Sec. 6001-6003 (16 USC 1015 et seq.)"},"authorizationTypes":{"USC":false,"act":true,"statute":false,"publicLaw":false,"executiveOrder":false}}]}</t>
  </si>
  <si>
    <t xml:space="preserve">The purpose of the Cooperative Watershed Management Program is to enhance water conservation, uses; improve water quality; improve ecological resiliency of a river or stream;, and to reduce conflicts over water at the watershed level by supporting the formation of watershed groups to develop local solutions to address water management issues.  </t>
  </si>
  <si>
    <t>Watershed Group Development and Restoration Planning (Phase I): Applicants eligible to receive financial assistance  through Phase I of the Cooperative Watershed Management Program include: _x000D_
&amp;#9679;	States;_x000D_
&amp;#9679;	Indian tribes;_x000D_
&amp;#9679;	Local and special districts; (e.g., irrigation and water districts, county soil conservation districts, etc.);_x000D_
&amp;#9679;	Local governmental entities; and non-profit organizations, including watershed groups.  _x000D_
_x000D_
To be eligible, applicants must also significantly affect or be affected by the quality or quantity of water in a watershed; be capable of promoting the sustainable use of water resources within the given watershed area; and be located within the 17 western United States or Territories as identified in the Reclamation Act of June 17, 1902, as amended and supplemented._x000D_
_x000D_
Implementation of Watershed Management Projects (Phase II): An eligible applicant is an established watershed group as defined in the Section 6001(5) of the Cooperative Watershed Management Act (Act) that has met the requirements outlined in Section 6002(c)(2)(A)(iv) of the Act (see Section A.3. Statutory Authority for full citation). In summary, the applicant must be a grassroots, non-regulatory entity that addresses water availability and quality issues within the relevant watershed, represents a diverse group of stakeholders, and is capable of promoting the sustainable use of water resources in the watershed. The applicant must also have approved articles of incorporation, bylaws, and a mission statement; hold regular meetings; and have developed a restoration plan and project concepts for the watershed. Applicants must also be located in the Western United States or Territories as identified in the Reclamation Act of June 17, 1902, as amended and supplemented</t>
  </si>
  <si>
    <t>The Cooperative Watershed Management Program benefits a diverse array of stakeholders, which may include but is not limited to, private property owners, Federal, State, or local agencies, and Indian tribes that are located in the 17 western States identified in the Act of June 17, 1902, as amended, and have authority with respect to the watershed.</t>
  </si>
  <si>
    <t>{"description":"(1) A detailed written technical proposal is required, including background data regarding the applicant, such as:  location; diversity, and the geographic scope of the proposed or existing watershed group; a description of the watershed, including the source of water supply, the water rights involved, current water uses (i.e., agricultural, municipal, domestic, instream uses or industrial), and the types of water issues faced in the affected watershed (e.g., shortfalls in water supply, endangered species concerns, environmental issues, or other issues in the watershed) an overview of the proposed project; an estimated project schedule that shows the stages and duration of the proposed work, including major tasks, milestones, and dates for the project upon entering into a financial assistance agreement; and describing data responsive to the evaluation criteria listed in the Funding Opportunity Announcement (FOA).  (2) A detailed project cost proposal, including a budget with the annual estimated project costs, including salaries and wages, fringe benefits, travel, equipment, supplies, contracts, and indirect costs, an estimate of annual operation &amp; maintenance costs, and the value of in-kind contributions of goods and services.","isApplicable":true}</t>
  </si>
  <si>
    <t>{"description":"FOAs for this program are posted on www.grants.gov.  Submission of a complete technical proposal and budget is mandatory by the due date identified in the FOA.  In addition, applicants must submit all applicable SF 424 forms referenced in the FOA."}</t>
  </si>
  <si>
    <t xml:space="preserve">Proposals received in response to the FOA are reviewed on the basis of a competitive, merit-based review process, and are rated in accordance with the evaluation criteria stated in the FOA.  Reclamation will make awards to the highest rated proposals based on the amount of funding available each year.  </t>
  </si>
  <si>
    <t>The review, scoring and FOA of the recipients typically take three to five months.</t>
  </si>
  <si>
    <t>Upon request, Reclamation will provide all applicants with information on why their proposals were not selected.</t>
  </si>
  <si>
    <t>Projects which requested funding for one year only are fully funded at time of award. For projects requesting two consecutive years of funding, second-year may be awarded to applicants that demonstrate sufficient progress throughout the year, contingent on the availability of appropriations.</t>
  </si>
  <si>
    <t>{"types":{"moe":false,"formula":false,"matching":true},"matching":{"requirementFlag":"voluntary","percent":"0","description":"Development of Watershed Groups (Phase I): A non-Federal cost-share is not required for Phase I activities.\r\n\r\nImplementation of Watershed Management Projects (Phase II): A 50% non-Federal cost-share is required for watershed management projects."}}</t>
  </si>
  <si>
    <t>{"awarded":"other","description":"Proposed activities should be completed within 2 years from the project start date.  Applicants seeking funding for activities requiring more than 2 years will be considered if you can demonstrate that there will be measureable accomplishments each year.","awardedDescription":"Payment terms vary by agreement awarded under this program."}</t>
  </si>
  <si>
    <t>[{"code":"program","isSelected":true,"description":"Grant recipients shall submit the following reports on a semi-annual basis:  (1) SF-425, Federal Financial Report; and (2) Semi-Annual Program Performance Reports.  Upon completion of the agreement, recipients shall submit a final:  (1) SF-425, Federal Financial Report; and (2) Prior to receiving second-year funding, all program participants will submit a report at 270 days that demonstrates achieved milestones for review and concurrence; and (3) Final Program Performance Report that demonstrates the applicants successful completion of the activities described in the financial assistance agreement. "},{"code":"cash","isSelected":false},{"code":"progress","isSelected":false},{"code":"expenditure","isSelected":true,"description":"Grant recipients shall submit the SF-425, Federal Financial Report on a semi-annual basis. Upon completion of the agreement, a final SF-425 shall be submitted."},{"code":"performanceMonitoring","isSelected":false}]</t>
  </si>
  <si>
    <t>(Project Grants (Cooperative Agreements)) FY 17$560,000.00; FY 19 est $250,000.00; FY 18 est $3,250,000.00;</t>
  </si>
  <si>
    <t xml:space="preserve">Range:  	$20,000 - $100,000 _x000D_
Average:  $80,000_x000D_
</t>
  </si>
  <si>
    <t>{"list":[{"fiscalYear":2018,"description":"Information not available."},{"fiscalYear":2019,"description":"Information not available."},{"fiscalYear":2017,"description":"Information not available. Since 2012, Reclamation has awarded a total of $2.4 million in funding for the establishment or further development of 30 watershed groups in nine states. In FY 2017, Reclamation initiated Phase II of the CWMP by providing approximately $560,000 in cost shared financial assistance for six watershed management projects. For descriptions of previously funded projects, please visit our website at:  http://www.usbr.gov/WaterSMART/cwmp/index.html ."}],"isApplicable":true}</t>
  </si>
  <si>
    <t>{"flag":"appendix","description":"http://www.usbr.gov/main/regions.html \r\n\r\n"}</t>
  </si>
  <si>
    <t>Avra MorganBureau of Reclamation, Office of Program &amp; Policy Services, Mail Code: 84-51000, P.O. Box 25007, Denver Federal Center, Denver, CO 80225 Email:&lt; a href='mailto:aomorgan@usbr.gov'&gt;aomorgan@usbr.gov&lt;/a&gt;Phone: (303)445-2906;</t>
  </si>
  <si>
    <t>http://www.usbr.gov/WaterSMART/cwmp/index.html</t>
  </si>
  <si>
    <t>Fiscal Year2017: No information available. Phase I: The Land Trust of the Treasure Valley will establish the Boise River Enhancement Network in collaboration with Trout Unlimited, Ecosystem Sciences Foundation, Idaho Rivers United and the South Boise Water Company. The Network will address water quality issues, endangered species and loss of natural habitats in the lower Boise River watershed and will work with stakeholders to increase opportunities for public and private enhancement project collaboration._x000D_
_x000D_
Phase II: The Eagle Creek Watershed Council, in conjunction with Trout Unlimited, Colorado Parks and Wildlife, and Buckhorn Valley Metropolitan District (BVMD), will improve instream flows in Abrams Creek, southwest of Eagle, Colorado.  Abrams Creek, which supports a core conservation population of Green-Lineage cutthroat trout, suffers from low flows, affecting habitat for the trout and other aquatic species.  The Council will pipe a 21,790 linear feet section of the JPO ditch and use the approximately 300 acre-feet of saved water for instream use.  This increase to base flows in Abrams creek will benefit the target trout species, as well as other aquatic resources. This project, supported by the Eagle Creek Watershed Plan, has been endorsed by numerous elected officials, conservation groups, government agencies, and water users._x000D_
Fiscal Year2018: No information available.Fiscal Year2019: No information available.</t>
  </si>
  <si>
    <t xml:space="preserve">Specific evaluation criteria will be included in the FOA posted on www.grants.gov.  All applications will be evaluated using criteria that give priority based on the diversity and geographic scope of the proposed watershed group; the critical nature of the issues to be addressed by the group; whether the proposed group (or its proposed activities) is aligned with a state water plan; whether the amount of funding requested is reasonable for the work proposed; and whether the proposed schedule and milestones are reasonable and appropriate._x000D_
</t>
  </si>
  <si>
    <t>Mar 22,2012</t>
  </si>
  <si>
    <t>https://beta.sam.gov/fal/075680ff4e6d4f9acac966d2c6fc067f/view</t>
  </si>
  <si>
    <t xml:space="preserve">San Joaquin River Restoration </t>
  </si>
  <si>
    <t>{"list":[{"act":{"description":"Public Law 111-11, Omnibus Public Land Management Act of 2009,  Title X, Subtitle A, Part I, San Joaquin River Restoration Settlement Act (123 Stat. 1349), and Part III, Friant Division Improvements"},"authorizationTypes":{"USC":false,"act":true,"statute":false,"publicLaw":false,"executiveOrder":false}}]}</t>
  </si>
  <si>
    <t>The objective of the San Joaquin River Restoration Program (SJRRP) is to implement the Stipulation of Settlement in NRDC, et al., v. Rodgers, et al., consistent with and as supplement by, the San Joaquin River Restoration Settlement Act._x000D_
_x000D_
The Settlement identifies the following two goals:_x000D_
_x000D_
(1)	Restoration Goal - Restore and maintain fish populations in “good condition” in the main stem of the San Joaquin River below Friant Dam to the confluence of the Merced River, including naturally-reproducing and self-sustaining populations of salmon and other fish; and,_x000D_
(2)	Water Management Goal - Reduce or avoid adverse water supply impacts to all of the Friant Division long-term contractors that may result from the Interim Flows and Restoration Flows provided for in this Settlement.</t>
  </si>
  <si>
    <t>State, tribal, and local governmental agencies, and with private parties, including agreements related to construction, improvement, and operation and maintenance of facilities, subject to any terms and conditions that the Secretary deems necessary to achieve the purposes of the Settlement.</t>
  </si>
  <si>
    <t xml:space="preserve">State, tribal, and local governmental agencies, private parties, and the general public </t>
  </si>
  <si>
    <t>{"environmentalImpact":{"reports":[{"isSelected":true,"reportCode":"statement"},{"isSelected":true,"reportCode":"assessment"},{"isSelected":false,"reportCode":"ExecutiveOrder12372"},{"isSelected":true,"reportCode":"otherRequired"}]},"description":"Environmental compliance for this program may be required depending on the scope of the specific project funded.  This may result in the need for an environmental impact assessment or environmental impact statement prior to the commencement of project activities.  Federal, state, or local permits and approvals for the program may be required depending on the scope of the specific project funded.  This may result in the need for the issuance of the required permits and approvals prior to the commencement of project activities.  "}</t>
  </si>
  <si>
    <t xml:space="preserve">All applications will be initially screened by Bureau of Reclamation personnel for eligibility and compliance with the requirements stated in the program funding announcement.  Applications passing this screening process will be forwarded for review by the issuing office.  Qualified experts from the Bureau of Reclamation will review applications against the proposal evaluation criteria, and any additional review factors, as stated in the funding announcement.  Final selection will be determined by the Commissioner, Bureau of Reclamation, or regional officials, as applicable to the project. </t>
  </si>
  <si>
    <t>{"types":{"moe":false,"formula":false,"matching":true},"matching":{"requirementFlag":"voluntary","percent":"0","description":"Projects undertaken under Section 10004 have no matching requirements.  Projects undertaken under Section 10202 require a 50 percent share of the costs associated with planning, design, and environmental compliance activities associated with such a project and a 50 percent share of the costs associated with construction of any such project.  For these projects, all operation, maintenance, and replacement and rehabilitation costs of such projects shall be the responsibility of the local agency. The Secretary shall not provide funding for any operation, maintenance, or replacement and rehabilitation costs of projects funded."}}</t>
  </si>
  <si>
    <t>{"awarded":"other","description":"Varies depending on the type and complexity of the project.  Further information will be available for each specific project at the time the funding opportunity announcement is posted on www.grants.gov and may be obtained by contacting the Bureau of Reclamation personnel listed as the point of contact in the funding announcement.","awardedDescription":"Payment terms vary by agreement awarded under this program."}</t>
  </si>
  <si>
    <t>[{"code":"program","isSelected":true,"description":"Unless otherwise stated in the agreement document, recipients shall submit Program Performance Reports on an annual basis.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the SF-425, Federal Financial Report on an annual basis. Upon completion of the agreement, recipients shall submit a final SF-425, Federal Financial Report."},{"code":"performanceMonitoring","isSelected":false}]</t>
  </si>
  <si>
    <t>14-5537-0-2-301;</t>
  </si>
  <si>
    <t>(Project Grants (Cooperative Agreements)) FY 19 est $6,600,000.00; FY 18 est $21,101,965.00; FY 17$4,339,481.00;</t>
  </si>
  <si>
    <t>Range: 	$ 5,000,000_x000D_
Average:	$ 2,294,246</t>
  </si>
  <si>
    <t>{"list":[{"fiscalYear":2018,"description":"Information not available."},{"fiscalYear":2017,"description":"Information not available. All of the project funded will work towards the implementation of the Stipulation of Settlement in NRDC, et al., v. Rodgers, et al., consistent with and as supplement by, the San Joaquin River Restoration Settlement Act.  These projects will contribute towards meeting the Restoration and Water Management goals of the Settlement.  The SJRRP focuses on restoring flows and fish, including Chinook salmon, to the San Joaquin River.  These efforts will have wide reaching benefits, including: restoring riparian habitat to more than 30 miles of the San Joaquin River; restoring ecosystem function and aquatic, riparian, and upland species habitats along the river; improving river channel capacities and flood control operations; and reconnecting the upper San Joaquin River to the Sacramento-San Joaquin Delta.  Beyond the scope of the Settlement, a restored river will enhance recreational access and opportunities for many communities along the river. \r\n\r\nSpecific Program accomplishments include, but are not limited to the following:\r\n\r\n•\tSuccessfully moved fall-run adults into the upper reaches of the San Joaquin River and documented successful fall-run spawning in the river\r\n•\tSuccessfully spawned spring-run Chinook salmon in the San Joaquin River\r\n•\tCompleted the Restoration Flows Guidelines and began the Program’s long-term flow releases, termed Restoration Flows\r\n•\tCompleted various planning and design efforts in working towards implementing the Program’s highest priority infrastructure projects to prepare for construction of Reach 2B projects in 2019\r\n•\tContinued flow releases since 2009 and worked to recapture and recirculate these release consistent with the Settlement’s Water Management Goal\r\n•\tContinued local groundwater banking project intended to reduce, avoid, or offset the water supply impacts to Friant Division long-term contractors.\r\n•\tContinued implementation of comprehensive groundwater seepage management and monitoring program, including implementation of seepage management actions.\r\n•\tBegan repairs and isolation of a gravel pit at the Sycamore Island recreation area."},{"fiscalYear":2019,"description":"Information not available."}],"isApplicable":true}</t>
  </si>
  <si>
    <t>{"flag":"appendix","description":"\r\nAnn Lubas-Williams, Acting Program Manager\r\nSan Joaquin River Restoration Program\r\nBureau of Reclamation\r\n2800 Cottage Way, MP-170\r\nSacramento, CA  95825\r\n916-978-5464\r\nalubaswilliams@usbr.gov"}</t>
  </si>
  <si>
    <t>Ann Lubas-WilliamsSan Joaquin River Restoration Program_x000D_
Bureau of Reclamation_x000D_
2800 Cottage Way, MP-170_x000D_
_x000D_
, Sacramento, CA 95825 Email:&lt; a href='mailto:alubaswilliams@usbr.gov'&gt;alubaswilliams@usbr.gov&lt;/a&gt;Phone: 916-978-5464;</t>
  </si>
  <si>
    <t>http://www.restoresjr.net</t>
  </si>
  <si>
    <t>Fiscal Year2019: Information not available.Fiscal Year2017: Information not available. Four example projects from FY 2012 and FY 2013 are provided below.  Other types of projects would be considered in the future._x000D_
_x000D_
1.	Extended a grant awarded to a not for profit organization for the management and removal of invasive vegetation species along the San Joaquin River from Friant Dam to the confluence with the Merced River consistent with commitments made in the Finding of No Significant Impact statements for the Water Year 2010 and Water Year 2011 Interim Flows Projects._x000D_
2.	Financial assistance awarded to a local water district to install remotely operated gates on a dam to improve worker safety and better measure and manage passing the SJRRP’s Interim Flows past the structure. _x000D_
3.	Financial assistance awarded to a local reclamation district to participate in the environmental compliance and design activities for possible modifications to their facilities consistent with the Settlement._x000D_
4.	Financial assistance under Part III of the San Joaquin River Restoration Settlement Act awarded to local agencies within the Friant Division and Central Valley Project to from new partnerships dedicated to building projects to reduce, or offset the quantity of water supple impacts caused by the Settlement. Fiscal Year2018: Information not available.</t>
  </si>
  <si>
    <t>https://beta.sam.gov/fal/0d3ce84dc2095f518b3e56e60e7ae3a9/view</t>
  </si>
  <si>
    <t>Crow Tribe Water Rights Settlement</t>
  </si>
  <si>
    <t>Crow Tribe Water Rights Settlement Act of 2010</t>
  </si>
  <si>
    <t>{"list":[{"act":{"description":"Public Law 111-291, Claims Resolution Act of 2010, Title IV, Crow Tribe Water Rights Settlement (31 USC 1101)"},"authorizationTypes":{"USC":false,"act":true,"statute":false,"publicLaw":false,"executiveOrder":false}}]}</t>
  </si>
  <si>
    <t>To rehabilitate and improve the water diversion and delivery features of the Crow Irrigation Project (CIP).  To plan, design and construct a new municipal, rural &amp; industrial (MR&amp;I) water system for the benefit of the Crow Tribe and its members</t>
  </si>
  <si>
    <t>The Crow Tribe of Montana.</t>
  </si>
  <si>
    <t>Irrigable lands within the Crow Reservation.  Drinking water for people on the reservation.</t>
  </si>
  <si>
    <t>{"environmentalImpact":{"reports":[{"isSelected":false,"reportCode":"statement"},{"isSelected":false,"reportCode":"assessment"},{"isSelected":false,"reportCode":"ExecutiveOrder12372"},{"isSelected":true,"reportCode":"otherRequired"}]},"description":"These projects will meet the requirements of the National Environmental Policy Act (NEPA) of 1969, and final engineering reports are being developed.  Any proposed changes in the scope of these projects will be reviewed for continued compliance.  "}</t>
  </si>
  <si>
    <t>{"description":"Annual work plans and budgets are negotiated annually.  "}</t>
  </si>
  <si>
    <t>Annually, the Crow Tribe and Bureau of Reclamation negotiate their respective annual scopes of work and budgets, and then the Crow Tribe and Reclamation’s Great Plains Region execute an annual funding agreement.</t>
  </si>
  <si>
    <t>Funding is available until all currently appropriated funds – both mandatory and discretionary - have been expended for this program.  Additional discretionary funding for the program is at the discretion of Congress.  Any request for a time extension must be in writing in accordance with the provisions stated in the contract.  The Settlement needs to be fully funded by June 2030, unless an extension is granted.</t>
  </si>
  <si>
    <t>{"types":{"moe":false,"formula":false,"matching":true},"matching":{"requirementFlag":"voluntary","percent":"0","description":"The Federal share of the CIP is 100 percent (Sec. 405(d)) and of the MR&amp;I Water is 100 percent (Sec. 406(d). There is a provision (Sec. 406(m) to negotiate non-Federal cost share if non-Federal parties use the MR&amp;I Water system.  Construction costs for the CIP and MR&amp;I Water system, respectively, will total $131.843 million and $246.381 million (indexed to May 2008).  Funds are to be available until expended."}}</t>
  </si>
  <si>
    <t>{"awarded":"other","description":"Beginning in fiscal year 2011, funding for these projects was authorized to be appropriated.","awardedDescription":"Payment terms vary by agreement awarded under this program."}</t>
  </si>
  <si>
    <t>[{"code":"program","isSelected":false},{"code":"cash","isSelected":false},{"code":"progress","isSelected":true,"description":"Unless otherwise stated in the agreement document, recipients shall submit the following reports: draft and final technical reports; progress reports (quarterly); annual reports; reports on significant developments (as necessary)."},{"code":"expenditure","isSelected":true,"description":"SF-425 (quarterly)."},{"code":"performanceMonitoring","isSelected":false}]</t>
  </si>
  <si>
    <t>The Crow Tribal government shall maintain project records in accordance with 25 USC §450c and 25 CFR Part 900.  _x000D_
All recipients of Federal awards shall maintain project records in accordance with 25 CFR §900.41. Financial records, supporting documents, statistical records, and all other non-Federal entity records pertinent to a Federal award must be retained for a period of three years from the date of submission of the single audit report. Federal awarding agencies and pass-through entities must not impose any other record retention requirements upon non-Federal entities, except as noted in 25 CFR §900.41.</t>
  </si>
  <si>
    <t>(Direct Payments for Specified Use) FY 18 est $12,772,000.00; FY 19 est $12,772,000.00; FY 17$12,772,000.00;</t>
  </si>
  <si>
    <t>Range: 	$2,000,000  to $12,772,000_x000D_
Average:	$9,361,286</t>
  </si>
  <si>
    <t>{"list":[{"fiscalYear":2018,"description":"Information not available."},{"fiscalYear":2017,"description":"Information not available. Completed design on CIP units at Willow Creek Feeder Canal, Willow Creek Gatehouse, Beet and Beet +1 Check structures, Wyola Pipe Drop, Wyola Lateral 400, Reno Siphon, Forty-Mile Diversion, Lateral 1717/Highway Check/Drop, Main Transmission Line St. Xavier to Crow Agency, St. Xavier construction facilities, Administration Building; completed construction on Reno Road, High Check Road, Lodge Grass 1 Diversion, Lodge Grass 2 Diversion, Pryor Wasteway, Reno Diversion Dam, Soap Creek Wasteway, Delp Check/Drop, Bighorn High Check/Low Drop, and MR&amp;I Water System Pilot Plant."},{"fiscalYear":2019,"description":"Information not available."}],"isApplicable":true}</t>
  </si>
  <si>
    <t>2 CFR 900, Contracts under the Indian Self-Determination and Education Assistance Act. 2 CFR 200 Uniform Administrative Requirements, Cost Principles, and Audit Requirements for Federal Awards, Subparts E and F. These documents may also be obtained by contacting the Bureau of Reclamation Office listed below.</t>
  </si>
  <si>
    <t>{"flag":"appendix","description":"Great Plains Regional Office:\r\nMr. Shane Schieck, Project Manager\r\nBureau of Reclamation\r\nPO Box 36900\r\n2021 4th Ave. N.\r\nBillings, MT, 59107-6900\r\nTelephone 406.247.7832\r\nFax 406.247-7604\r\nE-mail:  sschieck@usbr.gov"}</t>
  </si>
  <si>
    <t>Mr. Doug DavisGreat Plains Regional Office_x000D_
Bureau of Reclamation_x000D_
2021 4th Ave. N., Billings, MT 59101 Email:&lt; a href='mailto:douglasdavis@usbr.gov'&gt;douglasdavis@usbr.gov&lt;/a&gt;Phone: (406)247-7710;</t>
  </si>
  <si>
    <t xml:space="preserve">Fiscal Year2019: Information not available.Fiscal Year2018: Information not available.Fiscal Year2017: Information not available. Rehabilitation and improvement on CIP structures and facilities.  Design and construction of the MR&amp;I Water system.  </t>
  </si>
  <si>
    <t>https://beta.sam.gov/fal/5b36894d34431db1cc02164b461c83f6/view</t>
  </si>
  <si>
    <t>Applied Science Grants</t>
  </si>
  <si>
    <t>Landscape Conservation Cooperatives (LCC)</t>
  </si>
  <si>
    <t>{"list":[{"act":{"description":"Public Law 111-11, Omnibus Public Land Management Act of 2009,  Subtitle F, Secure Water, Section 9509."},"authorizationTypes":{"USC":false,"act":true,"statute":false,"publicLaw":false,"executiveOrder":false}}]}</t>
  </si>
  <si>
    <t xml:space="preserve">The objective of the Desert and Southern Rockies LCCs is to enhance the management of natural and cultural resources that have a nexus to water resource management.  This includes developing tools to assess and adapt to the impacts of climate change and other landscape scale stressors within the geographic boundaries of the Desert and Southern Rockies LCC and adapt to those stressors.  </t>
  </si>
  <si>
    <t>Eligible applicants include any: States; Tribes; Irrigation districts; Water districts; Organizations with water or power delivery in the Western United States or Territories as identified in the Reclamation Act of June 17, as amended and supplemented; specifically, Arizona, California, Colorado, Idaho, Kansas, Montana, Nebraska, Nevada, New Mexico, North Dakota, Oklahoma, Oregon, South Dakota, Texas, Utah, Washington, Wyoming, American Samoa, Guam, the Northern Mariana Islands, and the Virgin Islands); Universities located in the United States;  Non-profit research institutions located in the United States; or Non-profit organizations  (Non-profit organizations are eligible to apply for funding under all three task areas so long as the proposal addresses fish or wildlife habitat in wetland, riparian, or aquatic areas and there is a nexus to a Reclamation project.)</t>
  </si>
  <si>
    <t>The general public; agricultural, municipal and industrial water users; irrigation or water districts; state governmental entities with water or power delivery authority; tribes; non-profit research institutions; and non-profit organizations located in the states identified in the Act of June 17, 1902.</t>
  </si>
  <si>
    <t>{"description":"(1) A detailed written technical proposal including background data regarding the applicant, such as location, a detailed scope of work separating the work into major tasks,  detail the stages of the proposed project, include an estimated project schedule showing the stages and the duration of the proposed work, including major milestones and dates, and substantiate the method(s) selected, the principles or techniques which are proposed to solve the problem, and the degree of success expected, and describing data responsive to the evaluation criteria listed in the Announcement.  (2) A funding plan showing how the applicant will pay for its 50% cost share requirement, and an official resolution adopted by the applicant’s board of directors or governing body, or for state government entities and universities, an official authorized to commit the applicant to the financial and legal obligations associated with receipt, resolving that, if selected, it will negotiate and execute a cooperative agreement with Reclamation.  (3) A detailed project cost proposal, including a budget with the annual estimated project costs, including salaries and wages, fringe benefits, travel, equipment, supplies, contracts, and indirect costs, an estimate of annual operation &amp; maintenance costs, and the value of in-kind contributions of goods and services.","isApplicable":true}</t>
  </si>
  <si>
    <t>{"description":"Multiple Funding Opportunity Announcements (Announcement) are annually posted on www.grants.gov.  Submission of a complete technical proposal and projects budget is mandatory by the due date identified in the Announcement.  In addition, applicants must submit all applicable SF 424 forms referenced in the Announcement.  "}</t>
  </si>
  <si>
    <t xml:space="preserve">Proposals received in response to the Announcement are reviewed on the basis of a competitive, merit-based review process, and are rated in accordance with the evaluation criteria stated in the Announcement.  Reclamation will make awards to the highest rated proposals based on the amount of funding available each year.  </t>
  </si>
  <si>
    <t xml:space="preserve">The awarded projects are fully funded at the time of award.  </t>
  </si>
  <si>
    <t>{"types":{"moe":false,"formula":false,"matching":true},"matching":{"requirementFlag":"voluntary","percent":"50","description":"The Federal share of the cost of a project or activity carried out under this Program shall not exceed 50% of the total cost of the project or activity.  "}}</t>
  </si>
  <si>
    <t>{"awarded":"other","description":"Proposed projects should be completed within 24 months from the project start date.  Applications for projects requiring more than 2 years will be considered if it is demonstrable that there will be on-the-ground accomplishments each year.","awardedDescription":"Payment terms vary by agreement awarded under this program."}</t>
  </si>
  <si>
    <t>[{"code":"program","isSelected":true,"description":"Upon completion of the agreement, recipients shall submit Program Performance Reports (e.g., semi-annual, final report); and other specific reports that may be applicable to the agreement such as property inventories, and patent and invention disclosures."},{"code":"cash","isSelected":false},{"code":"progress","isSelected":false},{"code":"expenditure","isSelected":true,"description":"Upon completion of the agreement, recipients shall submit a SF-425, Federal Financial Report (e.g., semi-annual, final report)."},{"code":"performanceMonitoring","isSelected":false}]</t>
  </si>
  <si>
    <t xml:space="preserve">(Project Grants (Cooperative Agreements)) FY 17 est $700,000.00; FY 16$15,649.00; FY 18 est $700,000.00; - FY16: $15,649 (award was for an inter-agency agreement to provide capacity support for the LCCs, not to fund applied science projects)._x000D_
_x000D_
</t>
  </si>
  <si>
    <t>Range: $25,000	$150,000_x000D_
Average:	$100,000</t>
  </si>
  <si>
    <t>{"list":[{"fiscalYear":2016,"description":"Information not available. In Fiscal Year (FY) 2013 and 2014, Applied Science Grants for the Desert and Southern Rockies LCCs combined more than $2.1 million in Federal funding to enhance the management of natural and cultural resources that have a nexus to water resource management.  For example, once completed, the funded projects are expected to develop decision support tools and methodologies to incorporate ecological flows into water management models used for basin-wide water supply planning; develop new biological information about springs and seeps; and develop a web-based tool to facilitate conservation planning.  In Fiscal Year (FY) 2015 and 2016, the LCCs did not post an Announcement for financial assistance. Instead, the LCCs worked on building their technical capacity to assist their partners.  For example, the Desert LCC invested in data and website platform development to more efficiently communicate data and research to resource managers."},{"fiscalYear":2017,"description":"Information not available."},{"fiscalYear":2018,"description":"Information not available."}],"isApplicable":true}</t>
  </si>
  <si>
    <t xml:space="preserve">2 CFR 200 UNIFORM ADMINISTRATIVE REQUIREMENTS, COST PRINCIPLES, AND AUDIT REQUIREMENTS FOR FEDERAL AWARDS and the applicable OMB Circulars.  These documents may also be obtained by contacting the Bureau of Reclamation Office listed below._x000D_
_x000D_
http://www.usbr.gov/WaterSMART/lcc/index.html_x000D_
</t>
  </si>
  <si>
    <t>http://www.usbr.gov/WaterSMART/lcc/index.html</t>
  </si>
  <si>
    <t>Fiscal Year2017: Information not available.Fiscal Year2018: Information not available.Fiscal Year2016: Information not available. Examples of projects funded in FY 2014 include: (Note: the last announcement for the LCCs was made in FY 2014, which is why these examples date back to 2013 and 2014.  New examples will be provided after FY 2017 projects are selected)._x000D_
_x000D_
Desert LCC: The Environmental Defense Fund (EDF) will use modeling tools and data from the 2014 Minute 319 pulse flow to develop an integrated system that will assist with future pulse flow release experimental determinations. The Minute 319 pulse flow is a temporary release of water to mimic natural spring floods in the Colorado River Delta to study how best to restore native riparian habitat. The new system will integrate data and models such as environmental conditions and designed pulse flow releases with targeted environmental variables to predict the environmental reaction to future pulse flow releases, thereby supporting adaptive management and planning in the future. By linking data and models together into an integrated system, EDF intends to reduce the time required to analyze scenarios and to provide data that would help guide the pulse flow design._x000D_
_x000D_
Southern Rockies LCCs: The Museum of Northern Arizona will leverage tools previously developed through its Springs Stewardship Initiative to help resource managers in the southwestern U.S. collect, analyze, report upon, monitor and archive the complex and inter-related information associated with springs and spring-dependent species in the region. Building upon those past efforts, the project will include compilation of existing springs-related information to make the information more readily available online and further development of interactive online maps and climate change risk assessment tools of springs-dependent sensitive plant and animal species.  This project builds on an effort funded in FY 2013 to complete similar work for the Desert LCC.</t>
  </si>
  <si>
    <t>Specific evaluation criteria will be included in the funding announcements posted on www.grants.gov.  All applications will be evaluated using criteria that give priority to a project's technical merit, the relevance to the LCC, dissemination of results to Reclamation and LCC partners, connections to Reclamation activities and exceed the minimum 50 percent non-Federal cost-share requirement.</t>
  </si>
  <si>
    <t>https://beta.sam.gov/fal/bdcce6927d20448190d1874b3557896d/view</t>
  </si>
  <si>
    <t xml:space="preserve">White Mountain Apache Tribe Rural Water System </t>
  </si>
  <si>
    <t>Miner Flat Project</t>
  </si>
  <si>
    <t>{"list":[{"act":{"description":"The White Mountain Apache Tribe Rural Water System Loan Authorization Act. Public Law 110-390, as amended by the White Mountain Apache Tribe Water Rights Quantification Act of 2010, Public Law 111-291."},"authorizationTypes":{"USC":false,"act":true,"statute":false,"publicLaw":false,"executiveOrder":false}}]}</t>
  </si>
  <si>
    <t>Planning, engineering, design and construction of the Miner Flat Project.</t>
  </si>
  <si>
    <t>White Mountain Apache Tribe</t>
  </si>
  <si>
    <t>{"description":"(1) Each ‘638 contract, grant, or cooperative agreement requires project specific authority; \r\n(2) Detailed written technical proposals including background data regarding the tribal client, technical approaches proposed to accomplish the work, scopes of work that separate the work into major tasks, type of personnel to implement the proposals, experience in performing these types of work, timeliness, the levels of cooperation with other parties involved in the proposals, and other information that may be useful for proposal evaluation; \r\n(3) Detailed project cost proposals, including budgets with estimated project costs, including salaries and wages, fringe benefits, travel, equipment, supplies, contracts, and indirect costs, and the values of any in-kind contributions of good and services; and \r\n(4) the awarded ‘638 contract, grant or cooperative agreement must contain an authorization resolution from the White Mountain Apache Tribe.","isApplicable":true}</t>
  </si>
  <si>
    <t>{"environmentalImpact":{"reports":[{"isSelected":true,"reportCode":"statement"},{"isSelected":true,"reportCode":"assessment"},{"isSelected":false,"reportCode":"ExecutiveOrder12372"},{"isSelected":true,"reportCode":"otherRequired"}]},"description":"Environmental compliance for this program is required depending on the scope of the specific project component funded.  An environmental impact statement and Record of Decision approving that construction of the White Mountain Apache Tribe rural water system will be in a configuration substantially similar to that described in section 307 of Public Law 111-291 will be required prior to the commencement of Miner Flat Project activities.  "}</t>
  </si>
  <si>
    <t>{"description":"Initial proposals must contain the information specified in 25 CFR Part 900.  Proposals shall be submitted to the applicable Reclamation office with the responsibility for the specific project for which the White Mountain Apache Tribe with responsibility for the specific project which the White Mountain Apache Tribe or Tribe"}</t>
  </si>
  <si>
    <t xml:space="preserve">Reclamation and the Tribe develop a negotiation schedule and then negotiate the overarching contract/award terms, provisions and conditions based on the requirements of Public Law 93-63 , 25 CFR Part 900, any specific requirements of the project authorizing legislation, and other applicable Federal laws and regulations.  Reclamation and the tribe also negotiate an annual funding agreement (AFA), which identifies activities to be performed, funds to be provided, and the method of payment of the initial year of the contract.  A final contract agreement is prepared based upon the outcome of the negotiations; attachments include the work plan, budget, tribal resolution, initial AFA, property listing, project schedule, and list of any other applicable provision, terms and conditions.   </t>
  </si>
  <si>
    <t xml:space="preserve">As specified for the project. </t>
  </si>
  <si>
    <t xml:space="preserve">Will vary by project component.  </t>
  </si>
  <si>
    <t>{"awarded":"other","description":"Length and time phasing will vary.","awardedDescription":"Payment terms vary by agreement awarded under this program"}</t>
  </si>
  <si>
    <t>[{"code":"program","isSelected":false},{"code":"cash","isSelected":false},{"code":"progress","isSelected":true,"description":"Reporting (Federal financial report and progress reports) requirements will be negotiated and contained within the AFA or the overarching terms and conditions."},{"code":"expenditure","isSelected":true,"description":"Reporting (Federal financial report and progress reports) requirements will be negotiated and contained within the AFA or the overarching terms and conditions."},{"code":"performanceMonitoring","isSelected":false}]</t>
  </si>
  <si>
    <t>(Direct Payments for Specified Use (Cooperative Agreements)) FY 17$0.00; FY 19 est $0.00; FY 18 est $0.00;</t>
  </si>
  <si>
    <t>Range: 	$ 0_x000D_
Average:	$ 0</t>
  </si>
  <si>
    <t>{"list":[{"fiscalYear":2019,"description":"Information not available."},{"fiscalYear":2018,"description":"Information not available."},{"fiscalYear":2017,"description":"Information not available. The Tribe continues work to prepare 30% designs of project components and develop a legally defensible Environmental Impact Statement leading to a Reclamation-approved Record of Decision to proceed with the Miner Flat Rural Water Project.  Work is being accomplished utilizing funds awarded in 2014."}],"isApplicable":true}</t>
  </si>
  <si>
    <t>{"flag":"appendix","description":"Phoenix Area Office: Leslie Meyers, Area Manager, Bureau of Reclamation, Address: 6150 W. Thunderbird Rd., Glendale, AZ 85306-4001, Telephone: (623) 773-6218."}</t>
  </si>
  <si>
    <t>Mr. Randy N. ChandlerBureau of Reclamation_x000D_
6150 W. Thunderbird Rd., Glendale, AZ 85306-4001 Phone: (623) 773-6200;</t>
  </si>
  <si>
    <t>Fiscal Year2018: Information not available.Fiscal Year2017: Information not available. White Mountain Apache Tribal Environmental and Conceptual Design ActivitiesFiscal Year2019: Information not available.</t>
  </si>
  <si>
    <t>The White Mountain Apache Tribe must meet the requirements of Public Law 93-638; 25 CFR Part 900 and any additional criteria specific to the authorization legislation.</t>
  </si>
  <si>
    <t>Mar 23,2012</t>
  </si>
  <si>
    <t>https://beta.sam.gov/fal/ef908416cc374e6e74ce39ad8b3b0dd0/view</t>
  </si>
  <si>
    <t xml:space="preserve">New Mexico Rio Grande Basin Pueblos Irrigation Infrastructure </t>
  </si>
  <si>
    <t>New Mexico Pueblos Irrigation Project</t>
  </si>
  <si>
    <t>{"list":[{"act":{"description":"Public Law 111-11, Omnibus Public Lands Management Act of 2009, Section 9106.  123 Stat. 1304"},"authorizationTypes":{"USC":false,"act":true,"statute":false,"publicLaw":false,"executiveOrder":false}}]}</t>
  </si>
  <si>
    <t>Rehabilitate and repair irrigation infrastructure of the Rio Grande Pueblos to conserve water and help address potential conflicts over water in the Rio Grande Basin.</t>
  </si>
  <si>
    <t>Federally Recognized Indian Tribal Government—18 New Mexico Rio Grande Pueblos only: Taos, Picuris, Ohkay Owingeh, Santa Clara, San Ildefonso, Tesuque, Pojoaque, Nambe, Cochiti, Santo Domingo, San Felipe, Santa Ana, Sandia, Isleta, Acoma, Laguna, Jemez, Zia.</t>
  </si>
  <si>
    <t>{"environmentalImpact":{"reports":[{"isSelected":true,"reportCode":"statement"},{"isSelected":true,"reportCode":"assessment"},{"isSelected":false,"reportCode":"ExecutiveOrder12372"},{"isSelected":true,"reportCode":"otherRequired"}]},"description":"Environmental compliance for this program will be required depending on the scope of the specific project funded. Most environmental compliance is expected to be categorical exclusions.  A few may result in the need for an environmental assessment or environmental impact statement prior to the commencement of project activities.  "}</t>
  </si>
  <si>
    <t>{"description":"Each pueblo has submitted a form consenting to participate in the project, as required by the authorizing legislation."}</t>
  </si>
  <si>
    <t>Proposed irrigation rehabilitation projects qualify and are prioritized based on eligibility requirements set forth in the authorizing legislation.</t>
  </si>
  <si>
    <t>{"flag":"yes","description":"Submit a report to Congress on proposed projects by March 30, 2011.  Congress authorized the project but did not appropriate any funds until 2012 .  Only $1,397,000 out of the $4,000,000 total for the report has been appropriated thus far, with an additional $1,000,000 in a congressionally authorized fund transfer in FY 2014.  Reclamation intends to complete the report in FY15, with the ability to amend it as additional funding becomes available.  After Congress approves the report and appropriates funds for construction, construction will continue through 2019 or later if Congress authorizes an extension of time.","list":[{"start":"2011-03-30"}]}</t>
  </si>
  <si>
    <t>Approval of the study by Congress will depend on how quickly Congress acts.  Approval of individual rehabilitation projects varies depending on the amount and timing of funding appropriated by Congress.</t>
  </si>
  <si>
    <t>{"types":{"moe":false,"formula":false,"matching":true},"matching":{"requirementFlag":"voluntary","percent":"0","description":"None for the study report.  For construction, the authorizing legislation requires a 25% non-federal cost share.  The cost share requirements can be waived by the Secretary of the Interior due to financial hardship on the part of pueblos."}}</t>
  </si>
  <si>
    <t>{"awarded":"other","description":"To be determined.","awardedDescription":"Payment terms vary by agreement awarded under this program"}</t>
  </si>
  <si>
    <t>[{"code":"program","isSelected":true,"description":"Unless otherwise stated in the agreement document, recipients shall submit on an annual basis Program Performance Reports.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SF-425, Federal Financial Report. Upon completion of the agreement, recipients shall submit a final SF-425, Federal Financial Report. "},{"code":"performanceMonitoring","isSelected":false}]</t>
  </si>
  <si>
    <t>(Direct Payments for Specified Use (Cooperative Agreements)) FY 17$300,000.00; FY 19 est $1,000,000.00; FY 18 est $1,000,000.00;</t>
  </si>
  <si>
    <t>Range:	$12,000 - $400,000_x000D_
Average:  	$130,000</t>
  </si>
  <si>
    <t>{"list":[{"fiscalYear":2017,"description":"Information not available. Since 2012, funds have been applied to the collection of survey data for the report.  The following percentages of survey data have been funded and/or collected per pueblo as of April 2018:\r\n\r\nAcoma – 99%                  Cochiti – 85%\r\nIsleta – 99%                     Jemez – 99% \r\nLaguna – 99%                  Nambe – 99% \r\nOhkay Owingeh– 99%     Picuris – 99% \r\nPojoaque – 0%                 San Felipe – 99% \r\nSan Ildefonso – 99%        Sandia – 99% \r\nSanta Ana – 99%              Santa Clara – 99%\r\nSanto Domingo – 99%     Taos – 75% \r\nTesuque – 99%                 Zia – 99%"},{"fiscalYear":2018,"description":"Information not available."},{"fiscalYear":2019,"description":"Information not available."}],"isApplicable":true}</t>
  </si>
  <si>
    <t>{"flag":"appendix","description":"Tracey Heller 555 Broadway NE Suite 100, Albuquerque, NM  87102, 505-462-3657, theller@usbr.gov\r\nBrian Parry, 125 South State Street Room 6107, Salt Lake City, UT  84138-1147, 801-524-3674, bparry@usbr.gov"}</t>
  </si>
  <si>
    <t>Kelly Titensor1849 C Street, NW, Washington, DC 20240-0001 Phone: (202)513-0558;</t>
  </si>
  <si>
    <t>http://www.usbr.gov/uc/albuq/progact/NMPueblos/index.html</t>
  </si>
  <si>
    <t>Fiscal Year2019: Information not available.Fiscal Year2017: Information not available. Reclamation is currently collecting survey data at Nambe, Santa Clara, and Taos.Fiscal Year2018: Information not available.</t>
  </si>
  <si>
    <t>Criteria are listed in the authorizing legislation.</t>
  </si>
  <si>
    <t>https://beta.sam.gov/fal/37af01357e565c71f5d56a9476bb7505/view</t>
  </si>
  <si>
    <t>SECURE Water Act – Research Agreements</t>
  </si>
  <si>
    <t>{"list":[{"act":{"description":"Section 9504(b) and Section 9509, Omnibus Public Lands Management Act of 2009, (Public Law 111-11).  "},"authorizationTypes":{"USC":false,"act":true,"statute":false,"publicLaw":false,"executiveOrder":false}}]}</t>
  </si>
  <si>
    <t>To fund research activities that are designed to conserve water resources, increase the efficiency of the use of water resources, and/or enhance the management of water resources, including increasing the use of renewable energy in the management and delivery of water.</t>
  </si>
  <si>
    <t>In accordance with P.L. 111-11, Section 9504(b), eligible applicants include any: university, nonprofit research institution, or other organization with water or power delivery authority.  In accordance with P.L. 111-11, Section 9509, there are no restrictions on the type of organization eligibility.</t>
  </si>
  <si>
    <t>The general public; agricultural, municipal and industrial water users; irrigation or water districts; and state governmental entities with water or power delivery authority.</t>
  </si>
  <si>
    <t xml:space="preserve">For competitive awards:  Proposals received in response to the Announcement are reviewed on the basis of a competitive, merit-based review process, and are rated in accordance with the evaluation criteria stated in the Announcement.  Reclamation will make awards to the highest rated proposals based on the amount of funding available each year.  _x000D_
_x000D_
For single-source awards, a Notice of Intent to Award is announced on www.grants.gov providing the justification for the noncompetitive research award._x000D_
</t>
  </si>
  <si>
    <t>[{"code":"program","isSelected":true,"description":"Unless otherwise stated in the agreement document, recipients shall submit on an annual basis Program Performance Reports.  Upon completion of the agreement, recipients shall submit a final Program Performance Report; and other specific reports that may be applicable to the agreement such as property inventories, and patent and invention disclosures."},{"code":"cash","isSelected":false},{"code":"progress","isSelected":false},{"code":"expenditure","isSelected":true,"description":"Unless otherwise stated in the agreement document, recipients shall submit on an annual basis an SF-425, Federal Financial Report.  Upon completion of the agreement, recipients shall submit a final (1) SF-425, Federal Financial Report. "},{"code":"performanceMonitoring","isSelected":false}]</t>
  </si>
  <si>
    <t>(Project Grants (Cooperative Agreements)) FY 19 est $3,000,000.00; FY 17$3,466,553.00; FY 18 est $3,000,000.00;</t>
  </si>
  <si>
    <t>Range: 	$36,000 - $420,000_x000D_
Average:	$105,000</t>
  </si>
  <si>
    <t>{"list":[{"fiscalYear":2018,"description":"Information not available."},{"fiscalYear":2017,"description":"Information not available. Climate change, environmental, and other research in support of water management in the western United States."},{"fiscalYear":2019,"description":"Information not available."}],"isApplicable":true}</t>
  </si>
  <si>
    <t>Jeremy BlackBureau of Reclamation, Acquisition and Assistance Management Division, Mail Code 84-27850, P.O. Box 25007, Denver Federal Center, Denver, CO 80225 Email:&lt; a href='mailto:jablack@usbr.gov'&gt;jablack@usbr.gov&lt;/a&gt;Phone: (303)445-2490;</t>
  </si>
  <si>
    <t xml:space="preserve">15.557 Applied Science Grants; 15.507 Water SMART (Sustaining and Manage America's Resources for Tomorrow); </t>
  </si>
  <si>
    <t>Fiscal Year2019: Information not available.Fiscal Year2018: Information not available.Fiscal Year2017: Information not available. Paleoflood Hydrology of the Colorado River System, Development of Novel Photobiological Process to Improve Water Management, and Improved Estimation of Reservoir Estimation.</t>
  </si>
  <si>
    <t>https://beta.sam.gov/fal/817957c4438e397afda477ea440cbe34/view</t>
  </si>
  <si>
    <t xml:space="preserve">Central Valley Project Conservation </t>
  </si>
  <si>
    <t>(CVPCP)</t>
  </si>
  <si>
    <t>{"list":[{"act":{"description":"Fish and Wildlife Coordination Act, as amended, 16 U.S.C. Section 661 et seq, of 1956"},"authorizationTypes":{"USC":false,"act":true,"statute":false,"publicLaw":false,"executiveOrder":false}}]}</t>
  </si>
  <si>
    <t>Provide financial support for activities to benefit federally listed endangered and threatened species to compensate for impacts to species resulting from the operation and maintenance of the Central Valley Project (CVP) of California, including helping to meet the requirements of State Water Resources Control Board Decision 1641 for the CVP Consolidated Place of Use.</t>
  </si>
  <si>
    <t>Any person(s) without regard to specified eligibility criteria.</t>
  </si>
  <si>
    <t>{"description":"Application for Federal Assistance SF-424; Disclosure of Lobbying Activities SF-LLL.","isApplicable":true}</t>
  </si>
  <si>
    <t>{"environmentalImpact":{"reports":[{"isSelected":true,"reportCode":"statement"},{"isSelected":true,"reportCode":"assessment"},{"isSelected":false,"reportCode":"ExecutiveOrder12372"},{"isSelected":true,"reportCode":"otherRequired"}]},"description":"Environmental compliance for this program may be required depending on the scope of the specific project funded depending on the scope of the specific project funded.  This may result in the need for an environmental impact assessment or environmental impact statement prior to the commencement of project activities."}</t>
  </si>
  <si>
    <t>Financial Assistance Grants Officer determines awards based on recommendations from the program manager.</t>
  </si>
  <si>
    <t xml:space="preserve">Varies depending on the type and complexity of the project.  Further information is available for each specific project by contacting the Bureau of Reclamation personnel listed as the point of contact in the funding announcement. </t>
  </si>
  <si>
    <t>None. Final award decisions are not subject to appeal; however, the Bureau of Reclamation will provide all applicants with information on why their proposals were not selected for award.</t>
  </si>
  <si>
    <t>Projects may generally be renewed on an annual basis, not to exceed a total of 5 years.  If renewals or extensions are applicable to the project, this information will be included in the funding opportunity announcement.  When renewals or extensions are applicable, continuation of funding for these activities is at the discretion of Congress and will be subject _x000D_
to availability of appropriated funds.</t>
  </si>
  <si>
    <t>{"awarded":"other","description":"The period of time of assistance varies by project, depending on project objectives.  Assistance is released on a reimbursement basis.","awardedDescription":"Payment terms vary by agreement awarded under this program."}</t>
  </si>
  <si>
    <t>[{"code":"program","isSelected":true,"description":"Unless otherwise stated in the financial assistance agreement document, recipients shall submit the following reports on a semi-annual or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copies of land acquisition closing documents and research publications."},{"code":"cash","isSelected":false},{"code":"progress","isSelected":false},{"code":"expenditure","isSelected":true,"description":"An annual and final SF-425, Federal Financial Report is required."},{"code":"performanceMonitoring","isSelected":false}]</t>
  </si>
  <si>
    <t>(Project Grants) FY 17$1,142,000.00; FY 18 est $1,122,000.00; FY 19 est $1,130,000.00;</t>
  </si>
  <si>
    <t>Range: 	$ 25,000 to $1,000,000_x000D_
Average: 	$ 1,132,347</t>
  </si>
  <si>
    <t>{"list":[{"fiscalYear":2018,"description":"No information available."},{"fiscalYear":2017,"description":"No information available. In Fiscal Year (FY) 2017, 13 eligible applications were received for a total request of $6,541,296.  Three assistance awards were executed to conduct research toward recovery of federally listed species, to reintroduce a federally endangered butterfly to its historic range, and to initiate the acquisition of lands to protect federally listed upland species.  For FY18, 5 awards are expected to be executed to protect and restore habitats for federally listed CVP-impacted species. For FY19 it is estimated that 4 assistance awards will be executed to protect and restore habitat, and to support research benefitting CVP-impacted federally listed species."},{"fiscalYear":2019,"description":"No information available."}],"isApplicable":true}</t>
  </si>
  <si>
    <t>{"flag":"appendix","description":"Division of Environmental Affairs"}</t>
  </si>
  <si>
    <t>Assistant Secretary of the Interior for Water and Science1849 C Street, N.W., Mail Stop MIB6640, Washington, DC 20240 Email:&lt; a href='mailto:rswanson@uc.usbr.gov'&gt;rswanson@uc.usbr.gov&lt;/a&gt;Phone: (202) 208-3100;</t>
  </si>
  <si>
    <t>http://www.usbr.gov/mp/cvpcp/</t>
  </si>
  <si>
    <t xml:space="preserve">15.512 Central Valley Improvement Act, Title XXXIV; </t>
  </si>
  <si>
    <t>Fiscal Year2018: No information available.Fiscal Year2019: No information available.Fiscal Year2017: No information available. Semitropic Water Storage District conservation easement acquisition; California tiger salamander genetics research; reintroduction of the Bay checkerspot butterfly to San Bruno Mountain in San Mateo County.</t>
  </si>
  <si>
    <t>Apr 19,2013</t>
  </si>
  <si>
    <t>https://beta.sam.gov/fal/f9ae7f6ce18b397db2747b48299f3d9b/view</t>
  </si>
  <si>
    <t>Implementation of the Taos Pueblo Indian water rights settlement</t>
  </si>
  <si>
    <t>{"list":[{"act":{"description":"Taos Pueblo Indian Water Rights Settlement Act, Title V of Pub. L. 111-291 (Settlement Act)"},"authorizationTypes":{"USC":false,"act":true,"statute":false,"publicLaw":false,"executiveOrder":false}}]}</t>
  </si>
  <si>
    <t>The Claims Resolution Act of 2010 was signed into law on December 8, 2010, authorizing the settlement of two long-running New Mexico Indian water rights cases.  Title V, the Taos Pueblo Indian Water Rights Settlement Act, authorizes implementation of the Abeyta (Taos Pueblo) settlement.  The Settlement Act authorizes and directs the Bureau of Reclamation to provide financial assistance in the form of grants on a non-reimbursable basis to plan, permit, design, engineer, and construct Mutual-Benefit Projects that will minimize adverse effects on the Pueblo’s water resources by moving future non-Indian ground water pumping away from the Pueblo’s Buffalo Pasture, a culturally sensitive wetland.  The Federal Team is working with the Mutual-Benefit Project parties as they get ready for the on-the-ground phase of settlement implementation. Reclamation’s Albuquerque Area Office is in the process of completing environmental compliance and awarding grants to the entities that are moving forward with their projects._x000D_
_x000D_
The overall cost of the settlement is $144 million, of which $124 million would be paid by the Federal government and $20 million by the State of New Mexico. The total federal contribution of $124 million includes $88.0 million directed to the Bureau of Indian Affairs for the Taos Pueblo Water Development Fund, and a $36 million settlement fund ($16 million mandatory and $20 million discretionary funds) directed to Reclamation for the Mutual-Benefit Projects.</t>
  </si>
  <si>
    <t>Only the eligible non-Pueblo entities identified in section 503(1) of the Settlement Act are eligible to receive financial assistance.</t>
  </si>
  <si>
    <t xml:space="preserve">Only the eligible non-Pueblo entities identified in section 503(1) are eligible to receive financial assistance. </t>
  </si>
  <si>
    <t>{"description":"All of the eligible non-Pueblo entities are political subdivisions of the State of New Mexico, as provided in the Settlement Agreement.","isApplicable":true}</t>
  </si>
  <si>
    <t>{"environmentalImpact":{"reports":[{"isSelected":true,"reportCode":"statement"},{"isSelected":true,"reportCode":"assessment"},{"isSelected":false,"reportCode":"ExecutiveOrder12372"},{"isSelected":true,"reportCode":"otherRequired"}]},"description":"Section 509(e)(2) of the Settlement Act requires Reclamation to comply with each law of the federal government relating to the protection of the environment. The Mutual-Benefit Projects will require an environmental impact assessment, which will be completed before an eligible non-Pueblo may begin implementation of an assisted activity that requires environmental or other regulatory compliance approval. An environmental impact statement is required for this program. An environmental impact assessment is required for this program."}</t>
  </si>
  <si>
    <t>{"description":"The award of the financial assistance is mandatory. See section 507(a) of the Settlement Act. Reclamation will conduct a workshop to inform and educate the eligible non-Pueblo entities about the procedures for entering into financial assistance agreements and the responsibilities of the parties. Section 509(d) authorizes the Secretary, acting through Reclamation, to enter into such agreements and to take such measures as the Secretary may deem necessary or appropriate to fulfill the intent of the Settlement Agreement and Settlement Act.  "}</t>
  </si>
  <si>
    <t>Reclamation will follow normal award procedures to provide mandatory financial assistance.</t>
  </si>
  <si>
    <t xml:space="preserve">Varies depending on the type and complexity of the project.  Further information will be available for each of the eligible non-Pueblo entitles, as specified in the assistance agreement. </t>
  </si>
  <si>
    <t>None.  Final award decisions are not subject to appeal; however, the Bureau of Reclamation will provide all eligible non-Pueblo entities with information about why their proposals were not selected for award.</t>
  </si>
  <si>
    <t xml:space="preserve">Projects may generally be renewed on an annual basis, not to exceed a total of 5 years.  If renewals or extensions are applicable to the project, this information will be included in the financial assistance agreement. When renewals or extensions are applicable, continuation of funding for these activities is subject to the availability of the appropriations authorized in section 509(c)(2) of the Settlement Act.   </t>
  </si>
  <si>
    <t>[{"code":"program","isSelected":true,"description":"Reports on an annual basis and other specific reports that may be applicable to the agreement such as property inventories, and patent and invention disclosures."},{"code":"cash","isSelected":true,"description":"Reports on an annual basis"},{"code":"progress","isSelected":true,"description":"Reports on an annual basis"},{"code":"expenditure","isSelected":true,"description":"SF-425, Federal Financial Report"},{"code":"performanceMonitoring","isSelected":true,"description":"Reports on an annual basis"}]</t>
  </si>
  <si>
    <t xml:space="preserve">The eligible non-Pueblo entities will maintain project records in accordance with 2 CFR 200.333.  </t>
  </si>
  <si>
    <t>14-2638-0-1-301;14-0680-0-1-301;</t>
  </si>
  <si>
    <t>(Project Grants (Cooperative Agreements)) FY 19 est $12,500,000.00; FY 17$4,000,000.00; FY 18 est $6,000,000.00;</t>
  </si>
  <si>
    <t>Range: $8,000 to $12.5 million_x000D_
Average:  TBD</t>
  </si>
  <si>
    <t>{"list":[{"fiscalYear":2019,"description":"No information available."},{"fiscalYear":2017,"description":"The first grant for $4M was awarded in FY17, and at least one more grant should be awarded early in FY18.  There are questions that will need to be resolved about who would own and operate certain projects before some of the Mutual-Benefit Project entities will be ready to apply for their grants, as a few have indicated that they are not interested in applying for funding or constructing their project. Additionally, the Federal Team was informed in October 2017 that some project locations may need to be reassessed due to hydrogeologic concerns. The parties will have to work together to resolve these issues. In the meantime, the Federal Team will continue to support efforts to move forward with settlement implementation, and Reclamation will continue to award grants as project entities apply for their funding."},{"fiscalYear":2018,"description":"No information available."}],"isApplicable":true}</t>
  </si>
  <si>
    <t>{"flag":"appendix","description":"Terina Perez\r\nAlbuquerque Area Office"}</t>
  </si>
  <si>
    <t>Terina PerezDenver Federal Center, Bldg 56 Rm 1000 25007 , Denver, CO 80225 Phone: 303.445.2490;</t>
  </si>
  <si>
    <t>Jul 09,2016</t>
  </si>
  <si>
    <t>https://beta.sam.gov/fal/6413f3faab7a51ea0c978e1409f1f5f0/view</t>
  </si>
  <si>
    <t>Upper Klamath Basin Hydrolic Analyses</t>
  </si>
  <si>
    <t>{"list":[{"act":{"description":"Public Law 106-498 Klamath Basin Water Supply Enhancement Act of 2000"},"authorizationTypes":{"USC":false,"act":true,"statute":false,"publicLaw":false,"executiveOrder":false}}]}</t>
  </si>
  <si>
    <t>The intended purpose will be to study the hydrologic characteristics of Upper Klamath Basin to include the quantity, quality and distribution of all water, both above and below ground surface, and the geologic environment in which the water resides. The purpose may also entail studying and utilizing specific instrumentation used to measure water resources, both above and below ground surface, and for measuring the geologic characteristics of the basin in which the water resides. Model development and modeling studies may also be included as part of the purpose, as well as the impacts of climate change on the Upper Klamath Basin hydrology.</t>
  </si>
  <si>
    <t>FORMULA GRANTS;PROJECT GRANTS;DIRECT PAYMENTS FOR SPECIFIED USE;DISSEMINATION OF TECHNICAL INFORMATION</t>
  </si>
  <si>
    <t>Federal - Department and establishment of the Federal government which are responsible for enforcement and the fulfillment of public policy. These departments and establishments directly administer and exercise jurisdiction over matters assigned to them, and are the administering agencies of Federal domestic assistance programs. _x000D_
_x000D_
Interstate - An organizational unit established by two or more States to coordinate certain regional programs relating usually to boundaries for the control and improvement of rivers for irrigation or water power, conservation of natural resources, public utility regulation, development of ports, regional educational development, and regional planning. _x000D_
_x000D_
State - Any agency or instrumentality of the fifty States and the District of Columbia excluding the political subdivisions of State, but including public institutions of higher education and hospitals. (This term does not include U.S. possessions or territories.) _x000D_
_x000D_
Local - Political subdivisions of a State created under general law or State charter that regulate and administer matters chiefly of local concern. These subdivisions include cities, parishes, counties, municipalities, towns, townships, villages, school districts, special districts, or agencies or instrumentalities of local government, exclusive of institutions of higher education and hospitals. Included are Indian tribes on State reservations, Indian school boards, and State-designated Indian tribes. _x000D_
_x000D_
Sponsored organizations - A public purpose group other than a unit of government that is a beneficiary under a plan or program administered by a State, or political subdivision of a State or local government, and which is subject to approval by a Federal agency. Usually organized to work for a specific purpose. Examples: Community development agencies, model cities, community action agencies. _x000D_
_x000D_
Public nonprofit institution/organizations - A publicly owned agency or organization established to perform specialized functions or services for the benefit of all or part of the general public either without charge or at cost, making no profits and having no shareholders to receive dividends. Includes institutions of higher education and hospitals. _x000D_
_x000D_
Federally Recognized Indian Tribal Government - The governing body or a governmental agency of an Indian tribe, Nation, pueblo, or other organized group or community (including any Native village as defined in the Alaska Native Claims Settlement Act) certified by the special programs and services provided through the Bureau of Indian Affairs. _x000D_
_x000D_
Minority group - A group regarded as a subgroup of the majority to include African Americans, Americans of Spanish descent, Asians, and other nonwhite persons. It may include disadvantaged or under-represented groups, such as women, Vietnam-era veterans, and the physically challenged/disabled. _x000D_
_x000D_
Small business - A business of less than 500 employees, independently owned and not dominant in its field. (Detailed criteria are established by the Small Business Administration.) _x000D_
_x000D_
Profit organization - A public or private organization designed to produce product or deliver services to the public through a business enterprise which is structured and managed for profit. _x000D_
_x000D_
Private nonprofit institution/organization – A privately owned organization or institution that represents community special interests through community service networks, public information, technical assistance, and public education. Operated exclusively for charitable, scientific, literary or educational purposes such that no part of its earnings is for the benefit of any private shareholder or individual. Includes private institutions of higher education and hospitals. Examples: Girl Scouts, American Civil Liberties Union. _x000D_
_x000D_
Other private institution/organization - A privately owned agency that operates for profit and disburses dividends to shareholders. _x000D_
_x000D_
Native American Organization - Groups of Indians to include urban Indian groups, cooperatives, corporations, partnerships, and associations. Also, include Indians as a minority group.</t>
  </si>
  <si>
    <t>{"description":"U.S. Citizenship","isApplicable":true}</t>
  </si>
  <si>
    <t>All applications will be initially screened for eligibility and compliance with the requirements stated in the funding opportunity announcement.  Applications passing this screening process will be forwarded for review by a proposal evaluation panel comprised of qualified experts in the program area (indicate whether reviewers are Federal and/or non-Federal personnel).  Applications will be reviewed against the proposal evaluation criteria and any additional review factors stated in the funding announcement.  Final selection will be determined by the Commissioner, Bureau of Reclamation, or regional officials, as applicable to the project.</t>
  </si>
  <si>
    <t>{"awarded":"other","description":"5 year duration period (2016 – 2021).","awardedDescription":"Indefinite."}</t>
  </si>
  <si>
    <t>[{"code":"program","isSelected":true,"description":"Unless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disclosures."},{"code":"cash","isSelected":false},{"code":"progress","isSelected":false},{"code":"expenditure","isSelected":true,"description":"SF-425, Federal Financial Report"},{"code":"performanceMonitoring","isSelected":true,"description":"Program Performance Reports"}]</t>
  </si>
  <si>
    <t>State, local and Indian Tribal governments shall maintain project records in accordance with 43 CFR 12.82.  All other recipients shall maintain project records in accordance with 43 CFR 12.953. All recipients of Federal awards shall maintain project records in accordance with 2 CFR 200.333 Retention requirements for records.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 Federal awarding agencies and pass-through entities must not impose any other record retention requirements upon non-Federal entities, except as noted in 2 CFR 200.333.</t>
  </si>
  <si>
    <t>(Formula Grants) FY 19 est $500,000.00; FY 17$511,000.00; FY 18 est $576,000.00;</t>
  </si>
  <si>
    <t>Range: $50,000 – $1,500,000_x000D_
Average: 300,000</t>
  </si>
  <si>
    <t>{"list":[{"fiscalYear":2019,"description":"No information available."},{"fiscalYear":2018,"description":"No information available."},{"fiscalYear":2017,"description":"N/A Formed an organizational working group to better estimate water supply and instrumentation measurement standardization during both drought and non-drought seasons; re-implement and update a 2006 groundwater model that provides accurate representation of basin subsurface water supplies; began studies to improve inflow forecasts into Upper Klamath Lake, estimate historical groundwater baseflow to streams, evapotranspiration, and snowpack estimating via satellite imagery."}],"isApplicable":true}</t>
  </si>
  <si>
    <t>43 CFR 12,  2 CFR 200 UNIFORM ADMINISTRATIVE REQUIREMENTS, COST PRINCIPLES, AND AUDIT REQUIREMENTS FOR FEDERAL AWARDS and the applicable OMB Circulars.  These documents may also be obtained by contacting the Bureau of Reclamation Office listed below.</t>
  </si>
  <si>
    <t>{"flag":"appendix","description":"Klamath Basin Area Office"}</t>
  </si>
  <si>
    <t>.., ., OR . Phone: .;</t>
  </si>
  <si>
    <t>https://beta.sam.gov/fal/67da244bd7d3ab72352df6fb054ba33c/view</t>
  </si>
  <si>
    <t>Colorado River Conservation System (Pilot))</t>
  </si>
  <si>
    <t>{"list":[{"act":{"description":"Section 206 of the Consolidated and further Continuing Appropriations Act, 2015 (Public Law 113-235) and Agreement No. 14-XX-30-W0574 – Agreement Among Reclamation, the Central Arizona Water Conservation District, the Metropolitan Water District of Southern California, Denver Water, and the Southern Nevada Water Authority For a Pilot Program for Funding the Creation of Colorado River System Water Through Voluntary Water Conservation and Reductions in Use"},"authorizationTypes":{"USC":false,"act":true,"statute":false,"publicLaw":false,"executiveOrder":false}}]}</t>
  </si>
  <si>
    <t>The PSCP tests conservation projects that create “system water” through voluntary compensated reductions in water use.  All water conserved as a result of the SCPP becomes system water with the sole purpose of increasing storage levels in Lakes Powell and Mead and does not accrue to the benefit of any individual user.</t>
  </si>
  <si>
    <t xml:space="preserve">Eligibility of the Upper Colorado River Commission established through PL 113-235.  </t>
  </si>
  <si>
    <t xml:space="preserve">Pursuant to PL 113-235, participation in the Pilot Program is limited to Entitlement Holders in the Lower Colorado Division States and Colorado River Water Users in the Upper Colorado River Basin. </t>
  </si>
  <si>
    <t>{"description":"Application for Federal Assistance SF-424; Disclosure of Lobbying Activities SF-LLL","isApplicable":true}</t>
  </si>
  <si>
    <t>{"description":"Single source award per requirements under PL 113-235"}</t>
  </si>
  <si>
    <t xml:space="preserve">Financial Assistance Grants Officer determines awards based on recommendations from the program manager.  </t>
  </si>
  <si>
    <t xml:space="preserve">Program may generally be renewed on an annual basis, not to exceed September 30, 2018.  </t>
  </si>
  <si>
    <t>{"awarded":"other","description":"Authority under PL 113-235 expires September 30, 2018.","awardedDescription":"."}</t>
  </si>
  <si>
    <t>[{"code":"program","isSelected":false},{"code":"cash","isSelected":false},{"code":"progress","isSelected":false},{"code":"expenditure","isSelected":true,"description":"Unless otherwise stated in the financial assistance agreement document, recipients shall submit the following reports on a semi-annual or annual basis:  (1) SF-425, Federal Financial Report; and (2) Program Performance Reports.  Upon completion of the agreement, recipients shall submit a final:  (1) SF-425, Federal Financial Report; and (2)"},{"code":"performanceMonitoring","isSelected":true,"description":"Program Performance Report; and other specific reports that may be applicable to the agreement such as copies of land acquisition closing documents and research publications."}]</t>
  </si>
  <si>
    <t>(Cooperative Agreements) FY 19 est $0.00; FY 17$1,000,000.00; FY 18 est $0.00;</t>
  </si>
  <si>
    <t xml:space="preserve">Range: $1,065,000_x000D_
Average: $1,065,000_x000D_
</t>
  </si>
  <si>
    <t>{"list":[{"fiscalYear":2017,"description":"N/A In FY16 and FY17, developed and issued request for proposals for 2018 Pilot Projects. Reclamation and other System Conservation Partners performed outreach within the Upper Basin to distribute proposals, collect proposals, perform initial review to evaluate proposals, and selected proposals. "},{"fiscalYear":2019,"description":"No information available."},{"fiscalYear":2018,"description":"No information available."}],"isApplicable":true}</t>
  </si>
  <si>
    <t>{"flag":"appendix","description":"Resource Management Division"}</t>
  </si>
  <si>
    <t>.Upper Colorado Regional Office, ., CO . Phone: .;</t>
  </si>
  <si>
    <t>Fiscal Year2018: No information available.Fiscal Year2017: Upper Colorado River Pilot System Conservation ProgramFiscal Year2019: No information available.</t>
  </si>
  <si>
    <t xml:space="preserve">Eligibility established through PL 113-235.  </t>
  </si>
  <si>
    <t>https://beta.sam.gov/fal/e02e8b373ab60ddd13225649d67c6ab9/view</t>
  </si>
  <si>
    <t>Colorado River Pilot System Conservation</t>
  </si>
  <si>
    <t>Pilot System Conservation Program (PSCP)</t>
  </si>
  <si>
    <t>Varies depending on the type and complexity of the project.</t>
  </si>
  <si>
    <t>[{"code":"program","isSelected":true,"description":"Unless otherwise stated in the financial assistance agreement document, recipients shall submit the following reports on a semi-annual or annual basis:  Program Performance Reports."},{"code":"cash","isSelected":false},{"code":"progress","isSelected":true,"description":"Upon completion of the agreement, recipients shall submit a final:  (1) SF-425, Federal Financial Report; and (2) Program Performance Report; and (3) other specific reports that may be applicable to the agreement such as copies of land acquisition closing documents and research publications."},{"code":"expenditure","isSelected":true,"description":"SF-425, Federal Financial Report"},{"code":"performanceMonitoring","isSelected":false}]</t>
  </si>
  <si>
    <t>(Cooperative Agreements) FY 19 est $1,065,000.00; FY 17$1,065,000.00; FY 18 est $1,065,000.00;</t>
  </si>
  <si>
    <t>Range: $1,065,000_x000D_
Average: $1,065,000</t>
  </si>
  <si>
    <t>{"list":[{"fiscalYear":2019,"description":"New Program"},{"fiscalYear":2017,"description":"New Program"},{"fiscalYear":2018,"description":"Fifteen proposals were received in WY 2015 from two Upper Basin States and nine were awarded, resulting in a reduction of approximately 3,270 acre-feet of consumptive use. Due to the success of the Program in 2015, thirty-two proposals were received across all four Upper Basin States in WY 2016 and up to 26 of the proposals received will be awarded and would contribute to water savings as much as 14,000 acre-feet in 2016."}],"isApplicable":true}</t>
  </si>
  <si>
    <t>{"flag":"none","description":"Resource Management Division"}</t>
  </si>
  <si>
    <t>Fiscal Year2019: New ProgramFiscal Year2017: New ProgramFiscal Year2018: Upper Colorado River Pilot System Conservation Program</t>
  </si>
  <si>
    <t>Eligibility established through PL 113-235.</t>
  </si>
  <si>
    <t>Apr 28,2018</t>
  </si>
  <si>
    <t>https://beta.sam.gov/fal/d1a2958a114e704aa6379f2556261bbc/view</t>
  </si>
  <si>
    <t xml:space="preserve">Sport Fish Restoration </t>
  </si>
  <si>
    <t>Dingell-Johnson Sport Fish Restoration Program</t>
  </si>
  <si>
    <t>U.S. FISH AND WILDLIFE SERVICE, INTERIOR, DEPARTMENT OF THE</t>
  </si>
  <si>
    <t>{"list":[{"act":{"description":"Dingell-Johnson Sport Fish Restoration Act, 16 U.S.C. §777 et seq."},"authorizationTypes":{"act":true}}]}</t>
  </si>
  <si>
    <t xml:space="preserve">Sport Fish Restoration funds support activities designed to restore, conserve, manage, or enhance sport fish populations; the public use and benefits from these resources; and activities that provide boat access to public waters.  Sport fisheries research and management activities; boating access development and maintenance; aquatic resource education activities; lake construction and maintenance; land acquisition; technical assistance; planning; habitat enhancement; administration; coordination; and hatchery construction are eligible under the Act.  </t>
  </si>
  <si>
    <t>Agencies from the 50 States, the District of Columbia, the Commonwealths of Puerto Rico and the Northern Mariana Islands, and the territories of Guam, the U.S. Virgin Islands, and American Samoa with primary responsibility for fish and wildlife conservation may submit grant proposals to the U.S. Fish and Wildlife Service.  To be eligible, they must pass assent legislation to the provisions of the Act for the conservation of sport fish that includes a prohibition against the diversion of license fees paid by anglers for any purpose other than the administration of the fish and wildlife agency.</t>
  </si>
  <si>
    <t>General Public (While direct participation is limited to fish and wildlife agencies, the public will ultimately benefit from these fishery conservation measures.)</t>
  </si>
  <si>
    <t>{"description":"Each year within 60 days of the apportionment notice, States, the District of Columbia, Commonwealths, and territories must notify the Secretary of the Interior that they want to participate in the program for the year. The State, the District of Columbia, Commonwealth, or territorial fish and wildlife Director must furnish a certification of the number of paid angler license holders. Allowable costs are determined in accordance with 2 CFR 200.  ","isApplicable":true}</t>
  </si>
  <si>
    <t>{"environmentalImpact":{"reports":[{"isSelected":true,"reportCode":"statement"},{"isSelected":true,"reportCode":"assessment"},{"isSelected":true,"reportCode":"ExecutiveOrder12372"},{"isSelected":true,"reportCode":"otherRequired"}]},"description":"The Wildlife and Sport Fish Restoration Program staff can be contacted by Region or at our Headquarters office.  Contact information is located at our website, http://wsfrprograms.fws.gov/Subpages/ContactUs/ContactUs.htm."}</t>
  </si>
  <si>
    <t>The Regional Director of the U.S. Fish and Wildlife Service or his or her designee approves or disapproves proposed grants.  Regional Offices are responsible for notification of grant approval to the grantee.</t>
  </si>
  <si>
    <t>{"flag":"yes","list":[{"start":"2019-08-31","description":"State applicants can continuously apply for funding up to the application deadline. The deadline for receipt is August 31, 2019, 11:59 p.m. PDT.  Please check with your Regional Service Office to determine any Regionally specific deadlines."}]}</t>
  </si>
  <si>
    <t>Approximately 30 days.</t>
  </si>
  <si>
    <t>Regional Directors will consider differences of opinion concerning the eligibility of proposals.  Final determination rests with the Director of the U.S. Fish and Wildlife Service.</t>
  </si>
  <si>
    <t>Grantees may renew projects on an annual basis if justifiable and if funds are available.</t>
  </si>
  <si>
    <t>{"types":{"moe":false,"formula":false,"matching":true},"formula":{"title":"","chapter":"","part":"","subPart":"","publicLaw":"","description":""},"matching":{"requirementFlag":"voluntary","percent":"0","description":"Yes, state apportionments must be matched with 25% of the total costs of a grant project."},"moe":{"description":""}}</t>
  </si>
  <si>
    <t>{"awarded":"other","description":"Sport Fish Restoration Program funds are available each Fiscal Year and must be obligated within two years.","awardedDescription":"Program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</si>
  <si>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[{"code":"program","isSelected":false,"description":"A Performance Report is required for each grant award annually within 90 days after the anniversary date or end of the grant."},{"code":"cash","isSelected":true,"description":"Cash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</si>
  <si>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Cost records must be maintained separately for each grant. Records, accounts, and supporting documents must be retained for 3 years after submission of the final Federal Financial Report.</t>
  </si>
  <si>
    <t>14-8151-0-7-303;</t>
  </si>
  <si>
    <t xml:space="preserve">(Formula Grants) FY 18$351,900,000.00; FY 19 est $365,400,000.00; FY 20 est $357,000,000.00; FY 17$349,442,840.00; - </t>
  </si>
  <si>
    <t>Range is $900,000 to $14,700,000; Average $5,200,000.</t>
  </si>
  <si>
    <t>{"list":[{"fiscalYear":2017,"description":"No information available. The Program received 597 applications and issued 597 awards."},{"fiscalYear":2018,"description":"The Program received 597 applications and issued 597 awards."},{"fiscalYear":2019,"description":"Program has not yet completed selecting projects for funding. The program anticipates funding projects that include: research, operation and maintenance of fish hatcheries, sport fish habitat restoration, land acquisition for sport fish habitat or public access for sport fishing, technical guidance, coordination, recreational boating access, aquatic education, and outreach."},{"fiscalYear":2020,"description":"Program has not yet selected projects for funding. The program anticipates funding projects that include: research, operation and maintenance of fish hatcheries, sport fish habitat restoration, land acquisition for sport fish habitat or public access for sport fishing, technical guidance, coordination, recreational boating access, aquatic education, and outreach."}],"isApplicable":true}</t>
  </si>
  <si>
    <t>50 CFR 80 contains the program regulations for this program. Matching and cost-sharing requirements are discussed in 50 CFR 80.85 and 2 CFR 200.306. Applicants can visit these regulations and guidelines at http://fawiki.fws.gov/display/WTK/Toolkit+Homepage.</t>
  </si>
  <si>
    <t>{"flag":"appendix","description":"See Regional Agency Offices. Region 1 - Pacific Region (Idaho, Oregon, Washington, Hawaii, Pacific Islands) Paul Hayduk, 503-736-4780\r\nRegion 2 - Southwest Region (Arizona, New Mexico, Oklahoma, Texas) Kelly Oliver-Amy, 505-248-7457 \r\nRegion 3 - Midwest Region (Illinois, Indiana, Iowa, Michigan, Minnesota, Missouri, Ohio, Wisconsin) Ann Schneider, 612-713-5146\r\nRegion 4 - Southeast Region (Alabama, Arkansas, Florida, Georgia, Kentucky, Louisiana, Mississippi, North Carolina, Puerto Rico, South Carolina, Tennessee, U.S. Virgin Islands) Marilyn Lawal, 404-679-7277\r\nRegion 5 - Northeast Region (Connecticut, Delaware, District of Columbia, Maine, Maryland, Massachusetts, New Hampshire, New Jersey, New York, Pennsylvania, Rhode Island, Vermont, Virginia, West Virginia) Ron Essig, 413-253-8504\r\nRegion 6 - Mountain-Prairie Region (Colorado, Idaho, Kansas, Montana, Nebraska, North Dakota, South Dakota, Utah, Wyoming) Michael Cotter, 303-236-8179\r\nRegion 7 - Alaska Region (Alaska) Mary Price, 907-786-3982\r\nRegion 8 - Pacific Southeast Region (California, Nevada) Larry Riley,  916-978-6182."}</t>
  </si>
  <si>
    <t xml:space="preserve"> Director, Policy and ProgramsU.S. Fish and Wildlife Service Headquarters, Wildlife and Sport Fish Restoration Program, Policy and Programs Division, 5275 Leesburg Pike, MS: WSFR, Falls Church, VA 22041 Email:&lt; a href='mailto:r9wsfr_programs@fws.gov'&gt;r9wsfr_programs@fws.gov&lt;/a&gt;Phone: (703) 358-2156.;</t>
  </si>
  <si>
    <t>http://wsfrprograms.fws.gov/</t>
  </si>
  <si>
    <t xml:space="preserve">15.611 Wildlife Restoration and Basic Hunter Education; 15.608 Fish and Wildlife Management Assistance; 11.407 Interjurisdictional Fisheries Act of 1986; </t>
  </si>
  <si>
    <t>Fiscal Year2017: California’s Clean Vessel Act Program created Pumpout Nav - a revolutionary new app that allows boaters to find operational pumpout stations, flag non-working units, and access an array of outreach and education material. It is a tool states can use to monitor pumpout stations and report their findings. Although Pumpout Nav will begin with just information for marinas in California, it is being created with the intent to expand to other States. California’s vision is to make Pumpout Nav a national resource to help boaters find pumpout and floating restroom facilities in all parts of the U.S. _x000D_
_x000D_
Florida’s Fish and Wildlife Conservation Commission used Sport Fish Restoration funds to research the life history, population dynamics, ecology, and behavior of recreationally important coastal and estuarine fishes in Florida including snook, red drum, and red snapper. This project builds upon research results from previous project years and expands the knowledge needed to support stock assessments and needed fisheries management actions. _x000D_
_x000D_
Idaho Department of Fish and Game (IDFG) used Sport Fish Restoration and Boating Access Funds to construct Deyo Reservoir, in Clearwater County, in north central Idaho. Nestled amid farms and timber, the 55 acre reservoir is part of 100 acres of land donated to IDFG by landowners with a vision of the area being used for recreational fishing. A 20+ year project from conception to completion, this community-driven project included several local service organizations and many individuals contributed to its success. In addition to Sport Fish Restoration and Boating Access Funds, over $1 million dollars of non-federal funds were secured by IDFG and the community to ensure completion. For over 50 years the area was a sawmill and logging operation. Now, it is a destination for anglers, boaters and other outdoor recreationists. IDFG stocks the reservoir with rainbow trout throughout the year, and it’s estimated the reservoir received approximately 6,000 angler trips annually. In cooperation with the IDFG, local community based organizations help manage the site. A maintained trail surrounding the entire reservoir features seven fishing docks and two large fishing peninsulas. There is also a boat ramp, modern and primitive camping opportunities, picnic shelters and restrooms. _x000D_
_x000D_
Nevada’s Department of Wildlife partnered with the Nevada State Parks Department to use Boating Access monies to return the lagoon at Big Bend on the Colorado River to a boaters’ mecca. Boaters have long launched/landed motorboats, wet bikes, and jet skis from the beach, as the backwater lagoon had filled in with sediment. The launching beach had also eroded. The beach was reinforced, and sand was dredged back out of the lagoon to re-nourish the beach area. Amenities were added for boaters, including accessible walkways and shade structures. Equipment acquired by the project will help Nevada State Parks continually harvest and clean sand that can be re-used to nourish the landing beach, making access easier and safer for boats and boaters. _x000D_
_x000D_
New Hampshire’s Fish and Game Department (NHFG) used Sport Fish Restoration monies to fund their aquatic resources education program.  The New Hampshire Fish and Game Department delivered 60 Lets Go Fishing courses (ice fishing, fly tying, kayak fishing, fly fishing and basic fishing) to schools, parks and recreation Departments, Scout groups, 4H, and Becoming an Outdoors-Woman program with nearly 2000 participants. In 2013, bass fishing became an official high school sport in New Hampshire and is supported by NHFG, along with New Hampshire B.A.S.S. Nation, New Hampshire Bass Federation and Bass Pro Shops. Sport Fish Restoration funds continue to provide funding to educate children in New Hampshire schools about fishing and aquatic resources, and to teach families to fish and enjoy the outdoors.  _x000D_
_x000D_
_x000D_
Texas’s Parks and Wildlife Department partnered with Texas Tech University, Texas State University, University of Texas, and private land owners on the Conserving Texas Rivers Initiative. Sport fishing opportunities for Guadalupe Bass and associated economic benefits to local communities of the Hill Country are dependent upon quality fish habitats in the region’s rivers. To support landscape-scale restoration and protection of fish habitats in Hill Country rivers, TPWD initiated this 10-year conservation project (2010-2020). The Initiative is a public-private partnership that is successfully leveraging Sport Fish Restoration funds, private donations, and other project-based funding sources to deliver science-based, scale-appropriate, and transformative conservation actions to benefit Hill Country rivers. The Initiative is designed to provide technical guidance, tools, and resources to build and sustain long-term capacity among local conservation partners (particularly local watershed alliances, private landowners, and fly fishing clubs) to steward Hill Country rivers. The Initiative is guided by a 10-year business plan that identifies specific habitat degradation issues, related conservation strategies, objectives, planned outcomes, and related funding needs. In 2016, this project was awarded the Sport Fishery Development and Management Outstanding Sport Fish Restoration Project of the Year by the American Fisheries Society. _x000D_
 _x000D_
West Virginia’s Division of Natural Resources ( WV DNR) Wildlife Resources Section used Sport Fish Restoration funds to raise and stock approximately 3 million sport fish per year, as well as operate and maintain 11 fish hatcheries. Some sport fish species are not able to naturally sustain adequate populations to meet angler expectations; stocking allows the state to provide excellent recreational fishing opportunities. Rainbow trout, brook trout, brown trout, muskellunge, walleye, striped bass, largemouth bass, channel catfish, and blue catfish are stocked into more than 150 water bodies annually. This work will benefit anglers through increased sport fish populations, support local economies via anglers spending, and provide societal benefits through a healthy environment and increased outdoor recreation opportunities_x000D_
_x000D_
Wisconsin’s Department of Natural Resources (WI DNR) used Sport Fish Restoration funds to expand fishing opportunities and foster economic stability in Wisconsin’s Ceded Territory. Between 1991-2014 walleye bag limits for anglers in this area were regulated with a sliding bag limit system (bag limits were adjusted twice annually - normally a few days before the opening of the walleye season) based upon tribal harvest declarations and actual harvest. This caused uncertainty within the angling and business communities. Monitoring of Ceded Territory walleye populations continue to provide WI DNR with enough data to review the management system, and explore alternative harvest management options and models for sustainably managing joint angler and tribal walleye fisheries. In 2014, a revised model was developed for determining the allocation of the walleye that allowed for a static bag limit for sport anglers, and increased the number of walleye available for tribal harvest, while preserving the long-term sustainability of both the angling and tribal fisheries. In 2015-2016, this work resulted in adoption of a 3-bag limit rule for sport anglers, replacing the former sliding bag limit and periodic adjustment system. The response from anglers and businesses was very positive, and has eased concerns of resort owners and fishing guides. WI DNR continues to monitor the health of the walleye populations in the Ceded Territory with continuing support from the Sportfish Restoration Program.Fiscal Year2018: The Sport Fish Restoration Program funds many important projects across the United States including improving fishing and boating access opportunities on Devo Reservoir in Idaho; developing a revolutionary new app that will allow recreational boaters to find operational pumpout stations; conducting research on important recreational  coastal and estuarine fishes including snook, red drum, and red snapper in Florida; providing more access and facilities for boaters at Big Bend on the Colorado River in Nevada; supporting aquatic education programs including ice fishing, fly tying, kayak fishing, fly fishing and basic fishing  kids and families in New Hampshire; improving sportfish opportunities (and the local economy) for Guadalupe Bass in Hill Country, Texas; raising and stocking approximately 3 million sport fish per year through operating and maintaining 11 fish hatcheries in West Virginia; and monitoring the health of Walleye populations to benefit anglers and local businesses in the Ceded Territory of Wisconsin.Fiscal Year2019: Program has not yet selected projects for funding. Program anticipates funding projects that increase sport fishing and boating opportunities through wise investment of excise tax dollars in sport fishery development, research, and management projects.Fiscal Year2020: Program has not yet selected projects for funding.  Program anticipates funding projects that increase sport fishing and boating opportunities through wise investment of excise tax dollars in sport fishery development, research, and management projects.</t>
  </si>
  <si>
    <t>The States, the District of Columbia, Commonwealths, or territorial agencies having lead responsibility for the management of their fish resources must submit the projects. If approved, projects must meet the basic criteria outlined in the regulations and the U.S. Fish and Wildlife Service Manual.</t>
  </si>
  <si>
    <t>https://beta.sam.gov/fal/b70eb34d07184eb8a1eaf5ab7b101493/view</t>
  </si>
  <si>
    <t>Fish and Wildlife Management Assistance</t>
  </si>
  <si>
    <t>{"list":[{"act":{"description":"Fish and Wildlife Coordination Act, 16 U.S.C. §§661-666; Fish and Wildlife Act, 16 U.S.C. §742 et seq.; Sikes Act, 16 U.S.C. §§670(a)-670(o); Alaska National Interest Lands Conservation Act, 16 U.S.C. §3101; Nonindigenous Aquatic Nuisance Prevention and Control Act, 16 U.S.C. §§4701-4741; Lacey Act, 16 U.S.C §3376(b); Great Lakes Fish and Wildlife Restoration Act US Code 16 U.S.C. §941; and the Water Infrastructure Improvements for the Nation (WIIN) Act, Pub.L. 114-322"},"authorizationTypes":{"act":true}}]}</t>
  </si>
  <si>
    <t>To provide technical and financial assistance to other federal agencies, states, local governments, native American tribes, non-governmental organizations, citizen groups, and land owners on the conservation and management of fish and wildlife resources, including minimizing the establishment, spread, and impact of aquatic invasive species. This includes co-management of marine mammals by Alaskan natives for subsistence use.</t>
  </si>
  <si>
    <t>Applicants may be other federal agencies, state agencies, local governments, native American organizations, interstate, intrastate, public nonprofit institution/organization, other public institution/organization, nonprofit/organization, private landowners, or any other organization subject to the jurisdiction of the United States with interests that support the mission of the U.S. Fish and Wildlife Service on a cost recoverable basis. Applicants applying for State/Interstate ANS Management Plan funds must be a State or Interstate organization with an ANS Task Force approved plan.</t>
  </si>
  <si>
    <t>Federal agencies, state agencies, local governments, Native Americans, Interstate, Intrastate, public nonprofit institution/organization, other public institution/organization, private nonprofit/organization, or any other organization subject to the jurisdiction of the United States with interests that support the mission of the Service on a cost recoverable basis.</t>
  </si>
  <si>
    <t>{"description":"There must be factual evidence of the need for management assistance.","isApplicable":true}</t>
  </si>
  <si>
    <t>{"environmentalImpact":{"reports":[{"isSelected":true,"reportCode":"statement"},{"isSelected":true,"reportCode":"assessment"},{"isSelected":true,"reportCode":"ExecutiveOrder12372"},{"isSelected":true,"reportCode":"otherRequired"}]},"description":"Applicants must have (or obtain) a DUNS number and EIN/TIN to apply for funding.\r\n\r\nIf a proposed project will cause a significant environmental impact, then an environmental impact statement should be prepared and provided with the application. \r\n\r\nApplicants must provide documentation detailing the findings of an environmental impact assessment for sites where proposed habitat improvements will occur as part of the application process for NFHP funding."}</t>
  </si>
  <si>
    <t>{"description":"An approved State ANS Management Plan is needed for the State ANS Management Plan Grant program.  See www.Grants.gov for additional information and application procedures.  To apply for NFHP funds, applicants must contact the appropriate Fish Habitat Partnership or visit www.Grants.gov for application procedures and requirements.  To apply for NFPP funds, applicants should visit www.Grants.gov for application procedures and requirements.","isApplicable":true}</t>
  </si>
  <si>
    <t>After considering program commitments and obligations, grant or cooperative agreement recipients will generally be informed by electronic correspondence via email.</t>
  </si>
  <si>
    <t>NFPP projects are identified throughout the year. Awards are approved annually. Unfunded projects that are ranked highly by the Regional Directors of the 8 USFWS Regions are maintained in a FWS database until the project is funded or no longer viable.
NFHP project applications are submitted through Fish Habitat Partnerships. Contact Fish Habitat Partnerships for information on approval/disapproval time.</t>
  </si>
  <si>
    <t>{"types":{"moe":false,"formula":false,"matching":true},"formula":{"title":"","chapter":"","part":"","subPart":"","publicLaw":"","description":""},"matching":{"requirementFlag":"voluntary","percent":"25","description":"The State ANS Management Plan Grant Program requires a 25% match by the States. The National Fish Passage Program and National Fish Habitat Partnership do not have matching requirements, however; partner contributions of at least 50% of project costs are encouraged. The extent of partner contributions may be a factor in selection of projects to be funded."},"moe":{"description":""}}</t>
  </si>
  <si>
    <t>{"awarded":"other","description":"Assistance is available if and once appropriated by Congress on an annual basis. NFPP accepts applications on a continuous basis. NFHP applications are submitted through Fish Habitat Partnerships. ANS applications are through the NISA/Sate grant program.  Funding is available for the period of performance unique to each grant for a maximum period of time when funding must be spent is five years.","awardedDescription":"Program obligates funds and sends a notice of award to successful applicants.  Recipients request funds in accordance with 2 CFR 200, Subpart E-Cost Principles, or as unless otherwise dictated by program-specific legislation or special award terms. Program will include any special payment terms and conditions in the notice of award."}</t>
  </si>
  <si>
    <t>[{"code":"program","isSelected":false,"description":"See award notice for reporting requirements and procedures.  "},{"code":"cash","isSelected":true,"description":"Cash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</si>
  <si>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Recipients will maintain records in accordance with 2 CFR 200.  Program-specific legislation/regulation may dictate additional records retention requirements.  Program will detail all non-standard records retention requirements in the notice of award.</t>
  </si>
  <si>
    <t>14-1611-0-1-302;</t>
  </si>
  <si>
    <t>(Project Grants (Discretionary)) FY 18$2,000,000.00; FY 19 est $2,000,000.00; FY 20 est $2,000,000.00; FY 17$3,176,156.00; - ANS(Project Grants (Discretionary)) FY 18$13,998,000.00; FY 19 est $13,998,000.00; FY 20 est $13,998,000.00; FY 17$13,900,000.00; - NFPP(Project Grants (Discretionary)) FY 18$3,966,000.00; FY 19 est $3,966,000.00; FY 20 est $3,966,000.00; FY 17$2,000,000.00; - NFHP</t>
  </si>
  <si>
    <t xml:space="preserve">Range is $1,000 to $750,000; Average $75,000._x000D_
_x000D_
_x000D_
_x000D_
</t>
  </si>
  <si>
    <t>{"list":[{"fiscalYear":2017,"description":"FY17: State/Interstate ANS - As many as 43 State Plans and corresponding State AIS Programs supported in FY 17.\r\n\r\nNational Fish Passage and Habitat projects:\r\nFY17:  In FY17 the program anticipates receiving at least 100 applications and issuing up to 75 awards. Program has not yet selected projects for funding.  Program anticipates funding projects that address the goals and objectives of the National Fish Habitat Action Plan.  \r\n\r\n ANS - FY17: 43 State/Interstate ANS Management Plans and corresponding State AIS Programs supported via the State/Interstate ANS Management Plan Grant Program.\r\n\r\nNFHAP - FY17:  In FY17 the program issued 80 grant awards.\r\n\r\nNFPP – FY17:  Program identified over 300 projects – in conjunction with partners – and funded up to 95 projects"},{"fiscalYear":2018,"description":"ANS: 42 State and Interstate ANS Management Plans and corresponding State aquatic invasive species programs were supported via the State and Interstate ANS Management Plan grant program.\nNFPP identified over 900 projects, in conjunction with partners, and issued awards for over 100 projects. \nNFHP received applications and issued awards for 86 projects."},{"fiscalYear":2019,"description":"ANS: 44 State and Interstate ANS Management Plans are expected to apply for funding in FY19.\nNFPP anticipates identifying over 300 projects, in conjunction with partners, and funding up to 150 awards.\nNFHP anticipates receiving up to 100 applications and issuing between 70 and 80 awards."},{"fiscalYear":2020,"description":"ANS: At least 44, and possibly 46 or more plans could apply for funding in FY20 if a few more are approved in the next years.\nNFPP anticipates identifying over 300 projects, in conjunction with partners, and funding up to 150 awards.\nNFHP anticipates receiving up to 100 applications and issuing between 70 and 80 awards."}],"isApplicable":true}</t>
  </si>
  <si>
    <t>See Fish Passage Policy 710 FW 1 (http://www.fws.gov/policy/710FW1.html) and the National Fish Habitat Action Plan Policy (http://www.fws.gov/policy/717fw1.html).  Annual reports, special reports, and Fish and Wildlife Management Plans are also available at www.fws.gov/fisheries.</t>
  </si>
  <si>
    <t>Julie JacksonFish and Aquatic Conservation, U.S. Fish and Wildlife Service, Department of the Interior, 5275 Leesburg Pike, MS: FAC, , Falls Church, VA 22041-3803 Email:&lt; a href='mailto:Julie_jackson@fws.gov'&gt;Julie_jackson@fws.gov&lt;/a&gt;Phone: (703) 358-2373;</t>
  </si>
  <si>
    <t>http://www.fws.gov/fisheries/</t>
  </si>
  <si>
    <t xml:space="preserve">15.605 Sport Fish Restoration ; 15.631 Partners for Fish and Wildlife; </t>
  </si>
  <si>
    <t>Fiscal Year2017: Funding for the State/Interstate ANS Management Plan Grant Program - FY17: No current data available._x000D_
_x000D_
National Fish Passage and Habitat projects:_x000D_
FY17:  Program has not yet selected projects for funding.  Program anticipates funding projects that address the goals and objectives of the National Fish Habitat Action Plan. ANS - FY17: Funding for the State/Interstate ANS Management Plan Grant Program supported 43 State/Interstate AIS Programs and was also used to: 1) support watercraft inspection and decontamination efforts in many western states working to prevent the further spread of quagga and zebra mussels; 2) address control issues related to hydrilla (CT and OH), purple loosestrife, and yellow iris (WI), flathead catfish (GA), Phragmites (WI and VA), watersnakes (CA), and Asian clams (Lake Tahoe); 3) conduct monitoring efforts for invasive mussels (throughout the west), crayfish (OK), VHS (IL), water milfoil, brittle naiad, and many other AIS (IA), starry stonewort (MN), charrua mussel (SC), and grass shrimps, and Chinese mitten crab (RI); and 4) support aquatic invasive species education and outreach needs across a large number of states; and 5) conduct research on island apple snail (SC) and an invasive plant called water wheel (VA)._x000D_
_x000D_
NFHAP - FY17:  Roosevelt Lake, AZ Habitat Enhancement Project_x000D_
_x000D_
The NFPP funded projects ranging from water diversions, to road stream crossing – culverts – and small dam removals such as the West Fork dam removal in West Virginia where the dam was removed to restore habitat to mussels and fish and has also increased their water quality for the towns surrounding the removal. _x000D_
Fiscal Year2018: Aquatic Nuisance Species (ANS): In FY18, the State and Interstate Aquatic Nuisance Species Management Plan Grant Program funded the implementation of State and Interstate Aquatic Nuisance Species Management Plans approved by the ANS Task Force. These projects support State aquatic invasive species coordinators, developing and producing outreach materials, supporting watercraft and decontamination, developing species risk assessments, supporting monitoring efforts for various species, conducting small-scale research projects, supplementing small-scale control projects, supporting coordination efforts (meetings), and purchasing watercraft cleaning stations.
National Fish Passage Program (NFPP): NFPP funded projects such as culvert replacement, dam removal, and fish way construction. 
National Fish Habitat Partnership Program (NFHP): NFHP funded projects such as culvert replacement, dam removal, fish way construction, installation of fish habitat structures, and vegetation plantings.Fiscal Year2019: ANS: Program anticipates funding the implementation of State and Interstate Aquatic Nuisance Species (ANS) Management Plans approved by the ANS Task Force.
NFPP: Program has not yet selected projects for funding. NFPP funded projects may include, but are not limited to, activities such as culvert replacement, dam removal, and fish way construction.
NFHP: Program has not yet selected projects for funding. Program anticipates funding projects that address the goals and objectives of the National Fish Habitat Action Plan. NFHP funded projects may include, but are not limited to, activities such as culvert replacement, dam removal, fish way construction, installation of fish habitat structures, and vegetation plantings.Fiscal Year2020: ANS: Program anticipates funding the implementation of State and Interstate Aquatic Nuisance Species  (ANS) Management Plans approved by the ANS Task Force.
NFPP: Program has not yet selected projects for funding. Program anticipates funding projects that may include, but are not limited to, activities such as culvert replacement, dam removal, and fish way construction.
NFHP: Program has not yet selected projects for funding.  Program anticipates funding projects that address the goals and objectives of the National Fish Habitat Action Plan. NFHP funded projects may include, but are not limited to, activities such as culvert replacement, dam removals, fish way construction, installation of fish habitat structures, and vegetation plantings.</t>
  </si>
  <si>
    <t>To view the criteria used by the NFPP and NFHP programs when selecting proposals, applicants should visit www.Grants.gov and the corresponding NOFOs. Additionally, for NFHP, see the National Fish Habitat Action Plan Policy at: https://www.fws.gov/policy/717fw1.html. For NFPP, see the Fish Passage Program Policy at: https://www.fws.gov/policy/710fw1.html.</t>
  </si>
  <si>
    <t>https://beta.sam.gov/fal/49191a24bd544b09af578654a18ca4d5/view</t>
  </si>
  <si>
    <t>Wildlife Restoration and Basic Hunter Education</t>
  </si>
  <si>
    <t>(Pittman-Robertson Wildlife Restoration Program)</t>
  </si>
  <si>
    <t>{"list":[{"act":{"description":"Pittman-Robertson Wildlife Restoration Act, 16 U.S.C. §669 et seq."},"authorizationTypes":{"act":true}}]}</t>
  </si>
  <si>
    <t>The Act provides grants to State, Commonwealth, and territorial fish and wildlife agencies for projects to restore, conserve, manage, and enhance wild birds and mammals and their habitat.  Projects also include providing public use and access to wildlife resources; hunter education and safety; and the development and management of shooting ranges.</t>
  </si>
  <si>
    <t>Agencies from the 50 States, the Commonwealths of Puerto Rico and the Northern Mariana Islands, and the territories of Guam, the U.S. Virgin Islands, and American Samoa with primary responsibility for fish and wildlife conservation may submit grant proposals to the Fish and Wildlife Service.  To be eligible, they must pass assent legislation to the provisions of the Act for conservation of wildlife that includes a prohibition against the diversion of license fees paid by hunters for any other purpose than the administration of the fish and wildlife agency.</t>
  </si>
  <si>
    <t>General Public (While direct participation is limited to fish and wildlife agencies, the general public will ultimately benefit from these wildlife conservation measures.)</t>
  </si>
  <si>
    <t>{"description":"Each year within 60 days of the apportionment notice, States, Commonwealths, and territories must notify the Secretary of the Interior that they want to participate in the program for the year.  The State, Commonwealth, or territorial fish and wildlife Director must furnish a certification of the number of paid hunter license holders.  Allocable costs are determined in accordance with 2 CFR 200.","isApplicable":true}</t>
  </si>
  <si>
    <t>{"environmentalImpact":{"reports":[{"isSelected":true,"reportCode":"statement"},{"isSelected":true,"reportCode":"assessment"},{"isSelected":true,"reportCode":"ExecutiveOrder12372"},{"isSelected":true,"reportCode":"otherRequired"}]},"description":"An applicant should consult the office or official designated as the single point of contact in his or her State, the District of Columbia, Commonwealth, or territory for more information on this process when applying for assistance if the State has selected the program for review.  "}</t>
  </si>
  <si>
    <t>The Regional Director of the Fish and Wildlife Service or his designee approves or disapproves proposed grants. Regional Offices are responsible for notification of grant approval to the grantee.</t>
  </si>
  <si>
    <t>{"flag":"yes","description":"State applicants can continuously apply for funding up to the application deadline. The deadline for receipt is August 31, 2019, 11:59 p.m. PDT.  Please check with your Regional Service Office to determine any Regionally specific deadlines.","list":[{"start":"2019-08-31"}]}</t>
  </si>
  <si>
    <t>Average 30 days.</t>
  </si>
  <si>
    <t>Regional Directors will consider differences of opinion concerning the eligibility of proposals.  Final determination rests with the Director of the Fish and Wildlife Service.</t>
  </si>
  <si>
    <t>{"types":{"moe":false,"formula":true,"matching":true},"formula":{"title":"","chapter":"","part":"","subPart":"","publicLaw":"16 U.S.C. 669b","description":""},"matching":{"requirementFlag":"voluntary","percent":"0","description":"Grant funds may be disbursed to States for up to 75 percent of the total cost of a project. Grant funds may be disbursed from 75 to 100 percent of the total project costs to the Commonwealths of Puerto Rico, Northern Mariana Islands and the territories of Guam, the U.S. Virgin Islands, and American Samoa.  Each Regional Director decides on the specific Federal share between 75 and 100 percent based on what he or she decides is fair, just, and equitable."},"moe":{"description":""}}</t>
  </si>
  <si>
    <t>{"awarded":"other","description":"Wildlife Restoration and Basic Hunter Education Program funds are available each Fiscal Year and must be obligated within two years.","awardedDescription":"Program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</si>
  <si>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[{"code":"program","isSelected":false,"description":"Recipients must submit a final performance report no later than 90 calendar days after the award end date.  Recipients of awards with performance periods longer than 12 months will be required to submit annual interim reports.  Program will detail all performance reporting requirements, including frequency and due dates, in the notice of award letter."},{"code":"cash","isSelected":true,"description":"Cash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</si>
  <si>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Cost records must be maintained separately for each grant.  Records, accounts and supporting documents must be retained for three years after submission of the Federal Financial Report (SF 425).</t>
  </si>
  <si>
    <t>14-5029-0-2-303;</t>
  </si>
  <si>
    <t xml:space="preserve">(Formula Grants) FY 18$797,200,000.00; FY 19 est $673,600,000.00; FY 20 est $744,000,000.00; FY 17$142,628,785.00; - </t>
  </si>
  <si>
    <t xml:space="preserve">Range is $268,000 to $7,187,000; Average $2,750,000._x000D_
</t>
  </si>
  <si>
    <t>{"list":[{"fiscalYear":2017,"description":"No information available. The program receives and funds approximately 635 grant proposals annually. The project activities funded include: research, operation and maintenance, construction, habitat restoration, land acquisition, technical guidance, coordination and hunter education."},{"fiscalYear":2018,"description":"The program receives and funds approximately 635 grant proposals annually. The project activities funded include: research, operation and maintenance, construction, habitat restoration, land acquisition, technical guidance, coordination and hunter education."},{"fiscalYear":2019,"description":"Program has not yet completed selecting projects for funding."},{"fiscalYear":2020,"description":"Program has not yet selected projects for funding."}],"isApplicable":true}</t>
  </si>
  <si>
    <t>50 CFR 80 contains the program regulation for this program.  Matching and cost-sharing requirements are discussed in 50CFR 80.85 and 2 CFR 200.306.  Applicants can visit these regulations and guidance at http://fawiki.fws.gov/display/WTK/Toolkit+Homepage.</t>
  </si>
  <si>
    <t>{"flag":"appendix","description":"See Regional Agency Offices. \r\nWildlife Restoration\r\nRegion 1, Pacific Region (Idaho, Oregon, Washington, Hawaii, Pacific Islands) Heather Hollis, 503-231-6233 .\r\nRegion 2, Southwest Region (Arizona, New Mexico, Oklahoma, Texas) Nicole Jimenez, 505-248-7466.\r\nRegion 3, Midwest Region (Illinois, Indiana, Iowa, Michigan, Minnesota, Missouri, Ohio, Wisconsin) Jessica Piispanen, 612-713-5145. \r\nRegion 4, Southeast Region (Alabama, Arkansas, Florida, Georgia, Kentucky, Louisiana, Mississippi, North Carolina, Puerto Rico, South Carolina, Tennessee, U.S. Virgin Islands) Diana Swan, 404-679-7058.\r\nRegion 5, Northeast Region (Connecticut, Delaware, District of Columbia, Maine, Maryland, Massachusetts, New Hampshire, New Jersey, New York, Pennsylvania, Rhode Island, Vermont, Virginia, West Virginia) Tom Decker, 413-253-8502.\r\nRegion 6, Mountain-Prairie Region (Colorado, Idaho, Kansas, Montana, Nebraska, North Dakota, South Dakota, Utah, Wyoming) Otto Jose, 303-236-8156.\r\nRegion 7, Alaska Region (Alaska) Doug McBride, 907-786-3631.\r\nRegion 8, Pacific Southeast Region (California, Nevada) Justin Cutler, 916-414-6457.\r\n\r\nBasic Hunter Education\r\nRegion 1, Pacific Region (Idaho, Oregon, Washington, Hawaii, Pacific Islands) Barb Behan, 503-231-2066.\r\nRegion 2, Southwest Region (Arizona, New Mexico, Oklahoma, Texas) Andrew Ortiz 505-248-7459. \r\nRegion 3, Midwest Region (Illinois, Indiana, Iowa, Michigan, Minnesota, Missouri, Ohio, Wisconsin) Fabian Romero, 612-713-5145.\r\nRegion 4, Southeast Region (Alabama, Arkansas, Florida, Georgia, Kentucky, Louisiana, Mississippi, North Carolina, Puerto Rico, South Carolina, Tennessee, U.S. Virgin Islands) Diana Swan, 404-679-7058.\r\nRegion 5, Northeast Region (Connecticut, Delaware, District of Columbia, Maine, Maryland, Massachusetts, New Hampshire, New Jersey, New York, Pennsylvania, Rhode Island, Vermont, Virginia, West Virginia) Richard Zane, 413-253-8506.\r\nRegion 6, Mountain-Prairie Region (Colorado, Idaho, Kansas, Montana, Nebraska, North Dakota, South Dakota, Utah, Wyoming) Otto Jose, 303-236-8156.\r\nRegion 7, Alaska Region (Alaska) Doug McBride, 907-786-3631.\r\nRegion 8, Pacific Southeast Region (California, Nevada) Justin Cutler, 916-414-6457.\r\n"}</t>
  </si>
  <si>
    <t>Policy and ProgramsU.S. Fish &amp; Wildlife Service Headquarters, Wildlife and Sport Fish Restoration Program, Policy and Programs Division, 5275 Leesburg Pike, MS: WSFR, Falls Church, VA 22041 Email:&lt; a href='mailto:r9wsfr_programs@fws.gov'&gt;r9wsfr_programs@fws.gov&lt;/a&gt;Phone: (703) 358-2156;</t>
  </si>
  <si>
    <t xml:space="preserve">15.605 Sport Fish Restoration ; 15.626 Enhanced Hunter Education and Safety ; 15.615 Cooperative Endangered Species Conservation Fund; </t>
  </si>
  <si>
    <t>Fiscal Year2017: FY17: Idaho Department of Fish and Game (IDFG) is researching the population drivers of pronghorn in various habitat types including native shrub-steppe, altered shrub-steppe, and agricultural communities.  This project will evaluate factors affecting pronghorn herds in eastern Idaho, and develop a reliable, cost-effective technique for monitoring status and trend of pronghorn herds in Idaho.  Pronghorn will be captured, fitted with radio collars, have their body condition assessed, and be monitored with telemetry.  Habitat quality, nutritional condition of vegetation, neonatal survival and cause specific mortality will be assessed.  Monitoring methods will focus on the vital rates deemed most likely to influence populations. This information is necessary for conservation and management decisions, including hunting seasons, habitat improvement efforts, and technical assistance to public and private landowners. _x000D_
 _x000D_
Oregon has a Statewide Habitat Management grant that covers habitat restoration efforts in seven distinct Watershed Districts (Deschutes, John Day, Malheur, Klamath, Rogue, South Willamette, and Umpqua).  Goals of the project are to (1) maintain, restore, or enhance wildlife habitat on public and private lands to optimize wildlife populations, while paying particular attention to listed species; (2) evaluate, protect, or enhance existing habitat conditions or restore lost habitats on private and public lands; (3) assist landowners by providing resources to restore and improve fish and wildlife habitat; and (4) provide technical advice and assistance to local, State, and Federal agencies regarding land-use activities and proposed developments to promote conservation of fish and wildlife habitats.  The areas managed under this grant are designed to provide year-round habitat for wildlife species and to reduce and/or minimize agricultural damage and depredation to surrounding communities by wildlife.  By coordinating with agencies and private landowners to implement and administer the proposed activities, the general public can benefit from healthier habitats for many species._x000D_
_x000D_
The Indiana Department of Natural Resources, in partnership with Hamilton County Parks and Recreation Department, recently completed construction of the Koteewi Park Archery Range. The facility includes beginner archery ranges with 10-25 yard targets, advanced archer ranges with up to 90 meter targets, practice shooter ranges, and a 3-D target shooting trail. The facility provides a safe environment to learn about archery, shooting sports, and bow hunting that serves the local, regional, and national communities. This range is one example of many ranges that have been constructed throughout the country with Wildlife Restoration funds. _x000D_
_x000D_
The Arkansas Game and Fish Commission (AGFC) is renovating 11 Wildlife Management Areas to benefit waterfowl. In addition to replacing and upgrading pumps and pipeline for increased water management ability, AGFC is also establishing three new moist-soil units and expanding or renovating at least 20 more. More than 1,300 acres of waterfowl habitat will be created or improved and the ability to control water levels greatly enhanced on thousands of additional acres. FY17:    California’s Department of Fish and Wildlife (CDFW) used $245,016 of Wildlife Restoration funds to implement a four-year project to help establish a mountain lion conservation and assessment program. Hunters have expressed concern that the mountain lion population is increasing and impacting deer herds by high rates of predation. Conversely, other groups have suggested other factors (e.g. habitat loss and degradation, vehicle strikes, habitat fragmentation, depredation take, etc.) are likely causing the state’s mountain lion population and genetic diversity to decline to a point that would threaten the population’s viability.  The establishment of a comprehensive mountain lion program will allow CDFW the ability to identify, verify, and/or address these concerns in a well-coordinated manner.  _x000D_
_x000D_
Colorado’s Parks and Wildlife initiated large-scale research project to evaluate the state’s moose herd. Moose were captured in three different study areas in Colorado — along the Laramie River (Northeast Colorado), the southern portion of North Park and in the Williams Fork drainage (Northwest Colorado), and near Creede and the Rio Grande Reservoir (Southwest Colorado). Each captured moose was evaluated to document health and reproductive status, and fitted with a satellite GPS collar to track their movements. Results from this study will provide valuable information for managing moose herds across the State. _x000D_
 _x000D_
Idaho’s Department of Fish and Game (IDFG) constructed a new 4,000 square foot Wildlife Health and Genetics Lab, replacing a 50-plus year old dilapidated, leased facility. The new building includes office space, a multi-purpose conference/training room, genetics lab, wet lab, and state-of-the-art necropsy lab. The Wildlife Health Program provides leadership for surveillance and management of wildlife diseases in Idaho, particularly those that can affect humans or livestock. The new lab was constructed on IDFG property adjacent to the Fisheries Health Lab and Fisheries genetics building, providing increased opportunity for greater collaborative efforts and increased administrative efficiencies. The $1.8 million dollar project was primarily funded with Wildlife Restoration funds plus match provided by Idaho sportsmen through license and tag fees, along with an important contribution from the State Permanent Building Fund. _x000D_
_x000D_
Florida’s Fish and Wildlife Conservation Commission is building the Palm Beach County Shooting Park with Hunter Educations funds. The surrounding area has some of the highest demand for hunter safety courses in the state. Also, the J.W. Corbett Wildlife Management Area is located west of the shooting sports complex, and has no place for hunters to sight-in their rifles or practice shotgun shooting. The first phase of construction will include the rifle and pistol ranges. The second phase will include sporting clays ranges, trap and skeet fields, and supporting structures. This shooting complex will offer hunter education classes. Partners on this project include the National Rifle Association, Palm Beach County, Fish and Wildlife Foundation of Florida, and South Florida Water Management District. _x000D_
Montana’s Fish Wildlife and Parks used over $1 million of Wildlife Restoration funds to purchase 320 acres of prime riparian corridor habitat adjacent to the Fish Creek Wildlife Management Area in Northwest Montana.  The land purchase d 1.19 linear miles of stream habitat and associated wetlands from three distinct watersheds; Bear Creek, Trail Creek, and Winkler Gulch. This habitat serves as a crucial connectivity corridor for game, as well as non-game wildlife species. This purchase will provide high-quality access and recreational opportunities for anglers, hunters, and outdoor recreationists in Montana. _x000D_
 _x000D_
In Nevada, thousands of big game and other wildlife are killed each year by motorists on busy sections of highways and interstates that intersect critical habitats for wildlife. Not only do these wildlife vehicle collisions pose a significant impact to wildlife populations, they jeopardize human safety. The Nevada Department of Wildlife used Wildlife Restoration funds, in collaboration with the Nevada Department of Transportation, to build and monitor the effectiveness of a first-ever “wildlife overpass” project along Highway 93 in Elko County. Other studies have shown that these structures were immediately used by migrating mule deer, and there was a greater use by the overpass than a comparable underpass. Most importantly, monitoring has shown these types of structures succeeded in removing a large number of mule deer from the roadway, making the highway safer for wildlife and motorists._x000D_
_x000D_
North Dakota’s Game and Fish Department used Wildlife Restoration funds to do a comprehensive assessment of oil and gas development on mule deer populations in western North Dakota. A primary concern with increased oil and gas development is the potential loss of important wildlife habitat along with indirect effects (such as traffic and noise) that might reduce suitability of an area. Ungulates are particularly sensitive to human disturbances, but responses are variable among species and populations. This study will identify of mitigation measures intended to reduce and avoid impacts to mule deer populations, and model the effects of oil and gas development on population dynamics of mule deer populations in western North Dakota. _x000D_
Wisconsin’s Department of Natural Resources (WI DNR) used Wildlife Restoration funds for The Southwest Wisconsin Chronic Wasting Disease (CWD), Deer, and Predator Study - the largest and most comprehensive deer research project ever undertaken in Wisconsin. The goal of this five-year study is to examine factors that could impact deer survival and deer population growth in southern Wisconsin including CWD, predation, habitat suitability, and hunter harvest. Simultaneous studies will take place in areas with differing rates of CWD infection, which will help WI DNR better understand how CWD may, or may not, be interacting with other factors that impact the deer herd. Uniquely, this study will directly estimate the abundance and distribution of deer predators (bobcats and coyotes) within the study areas, and examine their impact on deer survival and behavior. Over 113 landowners have agreed to assist with this research, allowing access to their land for trapping and tracking. Understanding factors that impact deer and deer populations is a high priority among deer hunters, county deer advisory councils, and wildlife managers in Wisconsin. This project helps build trust with local communities and hunters, and ensures hunters can utilize our natural resources.Fiscal Year2018: The Wildlife Restoration and Basic Hunter Education Program funds many important projects across the United States including black bear research in North Carolina; mountain lion population assessments and conservation in California; large-scale moose herd research in Colorado; a wildlife health and genetics laboratory in Idaho; a recreational shooting park in Florida; wildlife overpasses in Nevada to prevent accidents and protect human safety; comprehensive assessments of oil and gas development on mule deer populations in western North Dakota; the study of chronic wasting disease in deer populations in Wisconsin; and basic hunter education and safety courses across all 50 States.Fiscal Year2019: The Program has not selected projects for funding. The Program anticipates funding projects to restore, conserve, manage and enhance wild birds and mammals and their habitats and to provide hunter development and safety programs.Fiscal Year2020: The Program has not selected projects for funding. The Program anticipates funding projects to restore, conserve, manage and enhance wild birds and mammals and their habitats and to provide hunter development and safety programs.</t>
  </si>
  <si>
    <t xml:space="preserve">The State, Commonwealth, or territorial agency having lead responsibility for the management of their wildlife resources must submit the projects. The State, Commonwealth, or territorial agency selects those projects submitted for funding under the program. If approved, projects must meet the basic criteria outlined in the regulations and the Fish and Wildlife Service Manual._x000D_
_x000D_
</t>
  </si>
  <si>
    <t>https://beta.sam.gov/fal/d6880412acc2492d9e8015202dd61db0/view</t>
  </si>
  <si>
    <t xml:space="preserve">Coastal Wetlands Planning, Protection and Restoration </t>
  </si>
  <si>
    <t>National Coastal Wetlands Grants</t>
  </si>
  <si>
    <t>{"list":[{"act":{"description":"\r\nCoastal Wetlands Planning, Protection and Restoration Act, 16 U.S.C. §§3951-3957."},"authorizationTypes":{"act":true}}]}</t>
  </si>
  <si>
    <t>To provide competitive matching grants to coastal States for coastal wetlands conservation projects. The Coastal Wetlands Planning, Protection, and Restoration Act (Section 305, Title III, Public Law 101-646 U.S.C. 3954) established the National Coastal Wetlands Conservation Grant Program to acquire, restore, and enhance wetlands in coastal States.</t>
  </si>
  <si>
    <t>Eligible applicants include any agency or agencies designated by the Governor of a coastal State. It is usually a State natural resource or fish and wildlife agency. Eligible coastal States are States bordering the Great Lakes (Illinois, Michigan, Minnesota, New York, Ohio, Pennsylvania, and Wisconsin); States bordering the Atlantic, Gulf (except Louisiana), and Pacific coasts (Alabama, Alaska, California, Connecticut, Delaware, Florida, Georgia, Hawaii, Maine, Maryland, Massachusetts, Mississippi, New Hampshire, New Jersey, New York, North Carolina, Oregon, Rhode Island, South Carolina, Texas, Virginia, and Washington); and American Samoa, Commonwealth of the Northern Mariana Islands, Guam, Puerto Rico, and the Virgin Islands.</t>
  </si>
  <si>
    <t>States, Commonwealths, or territories as designated in the applicant eligibility section.</t>
  </si>
  <si>
    <t>{"environmentalImpact":{"reports":[{"isSelected":true,"reportCode":"ExecutiveOrder12372"},{"isSelected":true,"reportCode":"otherRequired"}]},"description":"None"}</t>
  </si>
  <si>
    <t>The Director of the Fish and Wildlife Service will select projects to be funded based on established criteria.</t>
  </si>
  <si>
    <t>{"flag":"yes","description":"For Fiscal Year 2020, the deadline is Friday, June 28, 2019, at 11:59 p.m. PDT.","list":[{"start":"2019-06-28"}]}</t>
  </si>
  <si>
    <t>Approximately 150 days.</t>
  </si>
  <si>
    <t>Applications for successive project phases are competed as new project applications</t>
  </si>
  <si>
    <t>{"types":{"moe":false,"formula":false,"matching":true},"formula":{"title":"","chapter":"","part":"","subPart":"","publicLaw":"","description":""},"matching":{"requirementFlag":"voluntary","percent":"0","description":"States with a dedicated fund for land conservation are required to provide a minimum cost share equal to 25 percent of the grant request.  All other States are required to provide a 50 percent cost share.  We waive the first $200,000 of match for the following insular areas:  American Samoa, Guam, the Commonwealth of the Northern Mariana Islands, and the U.S. Virgin Islands."},"moe":{"description":""}}</t>
  </si>
  <si>
    <t>{"awarded":"other","description":"Once money is awarded, the money is available to the State for the time designated in the grant agreement (50 CFR 84.44).","awardedDescription":"Program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</si>
  <si>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</si>
  <si>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{"isApplicable":true,"description":"In addition, they are subject to Program specific audits contracted by the Fish and Wildlife Service."}</t>
  </si>
  <si>
    <t>Cost records must be maintained separately for each project. Grantees must retain records, accounts, and supporting documents for three years after submission of final request for reimbursement.</t>
  </si>
  <si>
    <t xml:space="preserve">(Project Grants (Discretionary)) FY 18$17,000,000.00; FY 19 est $17,000,000.00; FY 20 est $17,000,000.00; FY 17$17,000,000.00; - </t>
  </si>
  <si>
    <t>Range: $125,000 - $1,000,000; Average: $575,000</t>
  </si>
  <si>
    <t>{"list":[{"fiscalYear":2017,"description":"The program received 25 applications from 11 coastal States. Of these, 20 projects from 10 states were funded with $17.4 million federal share and $20.3 million in non-federal share. The projects cumulatively protect, restore or enhance more than 13,000 acres of important coastal wetland habitat, including several miles of shoreline. Conservation of this habitat not only benefits coastal-dependent federal trust species, but also enhances flood protection and water quality, and provides economic and recreational benefits to commercial fishermen and anglers. The program received 25 applications and issued 20 awards."},{"fiscalYear":2018,"description":"In FY18 the program received 29 applications and issued 22 awards."},{"fiscalYear":2019,"description":"In FY19 the program received 28 applications and issued 22 awards."},{"fiscalYear":2020,"description":"In FY20 the program anticipates receiving 29 applications and issuing 22 awards."}],"isApplicable":true}</t>
  </si>
  <si>
    <t>50 CFR 84</t>
  </si>
  <si>
    <t>{"flag":"appendix","description":"Region 1 - American Samoa, Commonwealth of the Northern Mariana Islands, Guam, Hawaii, Idaho, Oregon, and Washington: \r\nJim Duffy\r\nUSFWS-WSFR\r\n911 NE 11th Avenue\r\nPortland, OR 97232\r\n503-231-2096\r\njames_duffy@fws.gov \r\n\r\nRegion 2 - Arizona, New Mexico, Oklahoma, and Texas: \r\nKelly Oliver-Amy\r\nUSFWS-WSFR\r\nP.O. Box 1306\r\n500 Gold Avenue, SW, Room #8514\r\nAlbuquerque, NM 87103\r\n505-248-7457\r\nkelly_oliver-amy@fws.gov  \r\n\r\nRegion 3 - Illinois, Indiana, Iowa, Michigan, Minnesota, Missouri, Ohio, and Wisconsin: \r\nCasey Nelson\r\nUSFWS-WSFR\r\n5600 American Blvd. West, Suite 990\r\nBloomington, MN 55437-1458\r\n612-713-5143\r\ncasey_nelson@fws.gov \r\n\r\nRegion 4 - Alabama, Arkansas, Florida, Georgia, Kentucky, Mississippi, North Carolina, the Commonwealth of Puerto Rico, South Carolina, Tennessee, and the U.S. Virgin Islands: \r\nTorre Anderson\r\nUSFWS-WSFR\r\n1875 Century Boulevard, Suite 240\r\nAtlanta, GA 30345\r\n(404)679-4168\r\ntorre_anderson@fws.gov \r\n\r\nRegion 5 - Connecticut, Delaware, the District of Columbia, Maine, Maryland, Massachusetts, New Hampshire, New Jersey, New York, Pennsylvania, Rhode Island, Vermont, Virginia, West Virginia: \r\nShelley DiBona\r\nUSFWS-WSFR\r\n300 Westgate Center Drive\r\nHadley, MA 01035\r\n413-253-8509\r\nShelley_dibona@fws.gov \r\n\r\nRegion 7 - Alaska: \r\nDoug McBride\r\nUSFWS-WSFR\r\n1011 East Tudor Road, MS 261\r\nAnchorage, AK 99503\r\n(907)786-3631\r\ndoug_mcbride@fws.gov \r\n\r\nRegion 8 - California and Nevada: \r\nBecky Miller\r\nUSFWS-WSFR\r\n2800 Cottage Way Room W-1729\r\nSacramento, CA 95825\r\n916-.978-.6182\r\nbecky_miller@fws.gov"}</t>
  </si>
  <si>
    <t>Chris DarnellU.S. Fish and Wildlife Service Headquarters, The National Refuge System - Division of Natural Resources and Conservation Planning_x000D_
5275 Leesburg Pike, MS: NWRS, , Falls Church, VA 22041-3803 Email:&lt; a href='mailto:chris_darnell@fws.gov'&gt;chris_darnell@fws.gov&lt;/a&gt;Phone: (703) 358-1849;</t>
  </si>
  <si>
    <t>https://wsfrprograms.fws.gov/subpages/grantprograms/CW/CW.htm</t>
  </si>
  <si>
    <t xml:space="preserve">15.623 North American Wetlands Conservation Fund; </t>
  </si>
  <si>
    <t>Fiscal Year2017: Grays Harbor, WA -The Washington State Department of Ecology, partnering with Ducks Unlimited, was awarded $1 million to acquire 1,750 acres of diverse and threatened habitats, including wetlands in Grays Harbor County, Washington. The project site is located within close proximity to protected areas, including Grays Harbor National Wildlife Refuge. Multiple fish and bird species that use watershed along with elk, deer, black bear and river otters will benefit from the protection._x000D_
Red Banks Alvar State Natural Area, WI - The Wisconsin Department of Natural Resources was awarded $152,496 to help acquire and protect 140 acres on the Red Banks Alvar State Natural Area located adjacent to the Bay of Green Bay in Brown County, Wisconsin. The property is dominated by palustrine emergent, scrub/shrub and forested wetlands that provide important habitat for the threatened dwarf lake iris as well as migratory and breeding birds and other wildlife. _x000D_
Lower Altamaha River watershed, GA - The Georgia Department of Natural Resources (GA DNR) was awarded $1 million to acquire and protect approximately 2,091 acres of diverse habitat known as Sansavilla Phase 4. This tract is part of a long-term initiative by GA DNR, The Conservation Fund, The Nature Conservancy and the U.S. Marine Corps, to conserve priority habitats in the lower Altamaha River watershed. More than 100 rare plants and animals occur within the tidal wetlands and adjacent uplands; of these 15 are federally listed as threatened or endangered, and 17 are state listed and are considered globally rare or imperiled.Fiscal Year2018: The National Coastal Wetlands Conservation Grant (NCWCG) Program provides Federal grant funds to acquire, restore, enhance, and manage wetlands in coastal areas through competitive matching grants to eligible State agencies. Examples of FY 2018 projects include: Washington Department of Ecology, in partnership with Skagit Land Trust, is acquiring 143 acres of coastal and riparian forest on Guemes Island in Skagit County; Ohio Department of Natural Resources is proposing to purchase a conservation easement encumbering the 65-acre Bay Point peninsula in Ottawa County, Ohio; and Alaska Department of Natural Resources, in partnership with the Conservation Fund and the Bristol Bay Heritage Land Trust, is establishing conservation easements in northeast Lake Iliamna, in Southwest Alaska to protect a total of 13,876 acres of wetlands habitat covering 173 total islands with 283 miles of shoreline.Fiscal Year2019: Examples of FY 2019 projects include: Texas Parks and Wildlife Department is purchasing and conserving in perpetuity approximately 75 acres of coastal habitats; Georgia Department of Natural Resources is acquiring approximately 2,733 acres of diverse coastal habitats known as Floyd’s Neck and Grover Island in Camden County, Georgia; and the California State Coastal Conservancy is restoring and enhancing a coastal wetlands complex comprising 384 acres of wetlands and associated uplands in the Eel River estuary, California’s fourth largest, at the Eel River Estuary Preserve.Fiscal Year2020: The NCWCG Program has not yet selected projects for FY 2020 funding. The Program anticipates funding projects that acquire, restore, enhance, and manage wetlands in coastal areas through competitive matching grants to eligible State agencies.</t>
  </si>
  <si>
    <t xml:space="preserve">Applications are scored and then ranked based on criteria published in 50 CFR 84.32.  See the Notice of Funding Opportunity (NOFO), and Attachment A to this NOFO for more information on ranking criteria. The NOFO is available at www.Grants.gov. </t>
  </si>
  <si>
    <t>https://beta.sam.gov/fal/d433ef3af78b4fa6aff65d265849b2e4/view</t>
  </si>
  <si>
    <t>Cooperative Endangered Species Conservation Fund</t>
  </si>
  <si>
    <t>{"list":[{"act":{"description":"Endangered Species Act, 16 U.S.C. §1531 et seq.; and Land and Water Conservation Fund Act , 54 U.S.C. §200302 et seq., 16 U.S.C. 460l(el)-4 to 460l(el)-11 (prior to 2015)"},"authorizationTypes":{"act":true}}]}</t>
  </si>
  <si>
    <t>To provide Federal financial assistance to any State or Territory (hereafter, "States"), through its appropriate State or territorial agency, to assist in the development of programs for the conservation of endangered and threatened species.</t>
  </si>
  <si>
    <t>Participation limited to State agencies that have a cooperative agreement with the Secretary of the Interior. The annual Notice of Funding Opportunity (NOFO), announced through www.grants.gov and posted to the U.S. Fish and Wildlife Service Web site at http://www.fws.gov/endangered/grants/index.html, describes the criteria that must be satisfied for an application to be eligible for funding.</t>
  </si>
  <si>
    <t>All States that have entered into a cooperative agreement with the Secretary of the Interior.</t>
  </si>
  <si>
    <t>{"description":"Applicants must be entered into a Cooperative Agreement pursuant to Section 6(c) of the ESA to be eligible for funding and have provided the information necessary for annual renewal (reconfirmation) of their cooperative agreement.","isApplicable":true}</t>
  </si>
  <si>
    <t>{"environmentalImpact":{"reports":[{"isSelected":true,"reportCode":"ExecutiveOrder12372"},{"isSelected":true,"reportCode":"otherRequired"}]},"description":"The standard application forms furnished by the Federal agency and required by 43 CFR Part 12, Subpart C, \"Uniform Administrative requirements for Grants and Cooperative Agreements to State and Local Governments,\" must be used for this program. An applicant should consult the office or official designated as the single point of contact in his or her State for more information on the process the State requires to be followed in applying for assistance, if the State has selected the program for review."}</t>
  </si>
  <si>
    <t>{"description":"An applicant must complete the Standard Form SF-424, Application for Federal Assistance and the appropriate Budget and Assurances forms (SF-424A and SF-424B - Non Construction; or SF-424C and SF-424D - Construction). The project description section of the application should address the evaluation factors identified in the annual request for proposals that will be posted at www.grants.gov and to the U.S. Fish and Wildlife Service website at http://www.fws.gov/endangered/grants/index.html.","isApplicable":true}</t>
  </si>
  <si>
    <t>Final selection is made by the Secretary of the Interior, based on recommendations by the Director or Regional Directors of the U.S. Fish and Wildlife Service. Funds are obligated by an authorized signature on an award agreement.</t>
  </si>
  <si>
    <t>{"flag":"yes","list":[{"start":"2019-05-17"}]}</t>
  </si>
  <si>
    <t>Information regarding approval/disapproval time frames is available in the annual Notice of Funding Opportunity (NOFO) posted at www.grants.gov and at the U.S. Fish and Wildlife Service website at http://www.fws.gov/endangered/grants/index.html.</t>
  </si>
  <si>
    <t xml:space="preserve">Decisions can be appealed to the U.S. Fish and Wildlife Service, Chief, Ecological Services Division of Recovery and Restoration.  Final determination rests with the Secretary of the Interior.  </t>
  </si>
  <si>
    <t>Renewals can be made through submission of a project proposal and approval of a grant award document.</t>
  </si>
  <si>
    <t>{"types":{"moe":false,"formula":false,"matching":true},"formula":{"title":"","chapter":"","part":"","subPart":"","publicLaw":"","description":""},"matching":{"requirementFlag":"voluntary","percent":"0","description":"States may receive up to 75 percent of the program costs. When two or more States have a common interest in one or more endangered or threatened species and enter into a joint agreement, the Federal share of the total project cost may be increased to 90 percent.\r\n"},"moe":{"description":""}}</t>
  </si>
  <si>
    <t>{"awarded":"other","description":"The maximum period of performance (PoP) for CESCF grants is three years. If an approved project cannot be completed within the PoP, the State Director/Commissioner may request an extension of up to 12 months from the Director of the Service provided appropriate justification.  Any awarded project that will not be completed within the PoP, and from which funds are deobligated, may be eligible for funding in future competitions.","awardedDescription":"Program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</si>
  <si>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[{"code":"program","isSelected":false,"description":"Annual interim reports are due 90 calendar days after the end of each four full quarters based on fiscal quarters (March 31, June 30, September 30, December 31).  The final report is due 90 calendar days after the grant ending date.    "},{"code":"cash","isSelected":true,"description":"Cash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</si>
  <si>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Land acquisition records and land documents must be maintained in perpetuity.</t>
  </si>
  <si>
    <t>14-5143-0-2-302;</t>
  </si>
  <si>
    <t>(Project Grants (Discretionary)) FY 18$12,508,000.00; FY 19 est $12,508,000.00; FY 20 est $12,508,000.00; FY 17$11,141,000.00; - Conservation Grants(Project Grants (Discretionary)) FY 18$0.00; FY 19 est $14,970,000.00; FY 20 est $7,485,000.00; FY 17$9,467,000.00; - Habitat Conservation Planning Assistance Grants(Project Grants (Discretionary)) FY 18$0.00; FY 19 est $22,324,000.00; FY 20 est $11,162,000.00; FY 17$10,508,000.00; - Species Recovery Land Acquisition Grants(Project Grants (Discretionary)) FY 18$0.00; FY 19 est $39,276,000.00; FY 20 est $19,638,000.00; FY 17$19,601,000.00; - Habitat Conservation Plan Land Acquisition Grants</t>
  </si>
  <si>
    <t>Varies by program element.</t>
  </si>
  <si>
    <t>{"list":[{"fiscalYear":2017,"description":"Assuming the average grant awards remain consistent with FY16 levels, we anticipate making 10 awards through the Habitat Conservation Planning Assistance program, 10 awards through the HCP Land Acquisition program, 18 awards through the Recovery Land Acquisition program, and providing funding to 53 states and territories through the Traditional Conservation Grants program. FY 2017 grant awards have not yet been announced.  However, the Service awarded approximately $44.8 million in fiscal year 2016 to Nontraditional Program projects through the CESCF.  Of that amount, approximately $5.8 million was awarded through the Habitat Conservation Planning Assistance program to fully and partially fund 7 out of 8 eligible proposals from 8 States.  Approximately $22 million fully funded 11 out of 11 eligible proposals through the HCP Land Acquisition program.  The Recovery Land Acquisition program awarded approximately $17.2 million in funding to 24 projects in 19 States.  Information on the fiscal year 2016 grant awards can be found at: \r\nhttps://www.fws.gov/endangered/grants/pdf/FY16.CESCF-ProjectDescriptions.pdf\r\nAn additional $10.5 million was awarded to 53 states and territories through the Traditional Conservation grants program."},{"fiscalYear":2018,"description":"In FY18 the program received an estimated 230 applications and issued an estimated 200 awards under the Traditional Conservation Grant Program."},{"fiscalYear":2019,"description":"In FY19 the program anticipates receiving 300 applications and issuing an estimated 250 awards."},{"fiscalYear":2020,"description":"In FY20 the program anticipates receiving 275 applications and issuing an estimated 225 awards."}],"isApplicable":true}</t>
  </si>
  <si>
    <t>Endangered Species Act of 1973, 16 U.S.C. 1531 et seq., as amended; Land and Water Conservation Fund Act of 1965, 16 U.S.C. 4601, as amended; 50 CFR 81, The U.S. Fish and Wildlife Service Manual Chapter 521 FW 4 (http://www.fws.gov/policy/521fw4.html); The Wildlife and Sport Fish Restoration Program Toolkit (http://wsfrprograms.fws.gov/Subpages/ToolkitFiles/toolkit.pdf); and the annual request for proposals posted at www.grants.gov and at the U.S. Fish and Wildlife Service web site at http://www.fws.gov/endangered/grants/section6/index.html.</t>
  </si>
  <si>
    <t>{"flag":"appendix","description":"Please visit http://www.fws.gov/endangered/regions/index.html to access a list of regional program contacts.  "}</t>
  </si>
  <si>
    <t>Chief, Ecological ServicesEcological Services Division of Restoration and Recovery, U.S. Fish and Wildlife Service, 5275 Leesburg Pike, MS: ES, Falls Church, VA 22041 Email:&lt; a href='mailto:fwsgrants@fws.gov'&gt;fwsgrants@fws.gov&lt;/a&gt;Phone: (703) 358-2171;</t>
  </si>
  <si>
    <t>http://www.fws.gov/endangered/grants/index.html</t>
  </si>
  <si>
    <t xml:space="preserve">15.611 Wildlife Restoration and Basic Hunter Education; 15.605 Sport Fish Restoration ; 15.634 State Wildlife Grants; </t>
  </si>
  <si>
    <t>Fiscal Year2017: The program has not yet selected projects for funding.  However, we expect to award over 225 grants to fund projects similar to those supported in FY16 that benefit threatened and endangered species on non-Federal lands. The program has not announced projects for funding.  However, we expect to award over 225 grants to fund projects that benefit threatened and endangered species on non-Federal lands.Fiscal Year2018: In FY18, the Service awarded over 200 grants in support of projects with direct conservation benefits for federally listed, candidate, and at-risk species.  Grants are awarded to assist States in the implementation of their respective programs for the conservation of resident threatened and endangered species of fish, wildlife, and plants and may involve activities such as species and habitat management, monitoring, research, and outreach.  For example, the State of California was awarded a grant to support the development of a habitat suitability model for the central California coast and valley in conjunction with surveys to document occupancy, habitat condition, and cowbird pressure on the Federally listed least Bell’s vireo.  The State of Pennsylvania was awarded a grant to support monitoring and management of federally listed Northeastern bulrush populations.  The State of South Dakota was awarded a grant to survey 20 sites for the presence of the Federally listed Topeka Shiner and document current land management practices that are associated with the species presence.Fiscal Year2019: The program has not yet selected projects for funding.  However, we expect to award over 250 grants to fund projects that benefit threatened and endangered species on non-Federal lands.Fiscal Year2020: The program has not yet selected projects for funding.  However, we expect to award over 225 grants to fund projects that benefit threatened and endangered species on non-Federal lands.</t>
  </si>
  <si>
    <t>Proposals for grant funding must be submitted by the State fish and wildlife agency. The State must have an approved cooperative agreement with the Secretary of the Interior which provides for sharing responsibilities for endangered species, prior to receiving Cooperative Endangered Species Conservation Fund (section 6 of the Endangered Species Act) funds. Individual project proposals must compete with other State submissions for funding.  For additional information please visit http://www.fws.gov/endangered/grants/index.html.</t>
  </si>
  <si>
    <t>https://beta.sam.gov/fal/216cfc63805c48d398df3f5341b0716a/view</t>
  </si>
  <si>
    <t xml:space="preserve">Clean Vessel Act </t>
  </si>
  <si>
    <t>CVA</t>
  </si>
  <si>
    <t>{"list":[{"act":{"description":"Clean Vessel Act, 33 U.S.C. §1322; and Dingell-Johnson Sport Fish Restoration Act, 16 U.S.C. §777 et seq."},"authorizationTypes":{"act":true}}]}</t>
  </si>
  <si>
    <t xml:space="preserve">This program provides funding to States, the District of Columbia, Commonwealths, and territories for the construction, renovation, operation, and maintenance of sewage pumpout stations, waste reception facilities, and pumpout boats for recreational boaters and for educational programs that inform boaters of the importance of proper disposal of their sewage.  </t>
  </si>
  <si>
    <t>Agencies from the 50 States, the District of Columbia, the Commonwealths of Puerto Rico and the Northern Mariana Islands, and the territories of Guam, the U.S. Virgin Islands, and American Samoa may submit grant proposals to the U.S. Fish and Wildlife Service.</t>
  </si>
  <si>
    <t>General public, recreational boaters, municipalities, and private marinas within eligible States, the District of Columbia, Commonwealths, and territories.</t>
  </si>
  <si>
    <t>{"environmentalImpact":{"reports":[{"isSelected":true,"reportCode":"ExecutiveOrder12372"},{"isSelected":true,"reportCode":"otherRequired"}]},"description":"An applicant should consult the office or official designated as the single point of contact in his or her State, the District of Columbia, Commonwealth or territory for more information on this process when applying for assistance. "}</t>
  </si>
  <si>
    <t>Regional Offices make awards to approved applicants.</t>
  </si>
  <si>
    <t>Approximately 120 days.</t>
  </si>
  <si>
    <t>Regional Directors will consider differences of opinion over the eligibility of proposals.  Final determination rests with the Director of the U.S. Fish and Wildlife Service.</t>
  </si>
  <si>
    <t>{"types":{"moe":false,"formula":false,"matching":true},"formula":{"title":"","chapter":"","part":"","subPart":"","publicLaw":"","description":""},"matching":{"requirementFlag":"voluntary","percent":"0","description":"The annual program funding comes from the Sport Fish Restoration and Boating Trust Fund. It and the Sportfishing and Boating Safety Act Program (15.622) receive a combined total of four percent of the funds in the Trust Fund. Trust funds are derived from excise taxes on fishing equipment, motorboat and small engine fuels, import duties, and interest on the fund. The Federal share of the project costs cannot exceed 75 percent for the 50 States, the District of Columbia, and the Commonwealth of Puerto Rico. The first $200,000 of match must be waived for the Commonwealth of the Northern Mariana Islands and the territories of Guam, the U.S. Virgin Islands, and American Samoa."},"moe":{"description":""}}</t>
  </si>
  <si>
    <t>{"awarded":"other","description":"Funds must be obligated into a grant within the first 3 fiscal years that it is available.  Grant period of performance is recommended to be 3 years.","awardedDescription":"Program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</si>
  <si>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Cost records must be maintained separately for each project. Records, accounts, and supporting documents must be retained for three years after submission of the final Financial Status Report.</t>
  </si>
  <si>
    <t xml:space="preserve">(Project Grants (Discretionary)) FY 18$14,515,203.00; FY 19 est $17,800,000.00; FY 20 est $15,000,000.00; FY 17$15,441,567.00; - </t>
  </si>
  <si>
    <t>Maximum Federal award is $1,500,000.  The average award is approximately $350,000.</t>
  </si>
  <si>
    <t>{"list":[{"fiscalYear":2017,"description":"The program received 32 applications and anticipates issuing all awards at approximately 99% of requested funds. The program received 33 applications and funded all of them at 90% of the   requested funds."},{"fiscalYear":2018,"description":"In FY18 the program received 31 applications and issued 31 awards."},{"fiscalYear":2019,"description":"In FY19 the program received 39 applications and anticipates issuing 39 awards."},{"fiscalYear":2020,"description":"In FY20 the program anticipates receiving 35 applications and anticipates issuing 35 awards."}],"isApplicable":true}</t>
  </si>
  <si>
    <t>50 CFR Part 85; Final Technical Guidelines published in the Federal Register Vol. 59, No. 47, March 10, 1994; final Grant Guidelines published in the Federal Register Vol. 59, No. 47, March 10, 1994; and final Pumpout Symbol Guidelines published in the Federal Register, Vol. 62, No. 166, August 27, 1997.</t>
  </si>
  <si>
    <t>{"flag":"appendix","description":"Region 1 - American Samoa, Commonwealth of the Northern Mariana Islands, Guam, Hawaii:\r\nChris Swenson, chris_swenson@fws.gov, (503) 231-6758 \r\nRegion 1 - Idaho, Oregon, and Washington: Jim Duffy, James_Duffy@fws.gov, 503-231-2096\r\n\r\nRegion 2 - Arizona, New Mexico, Oklahoma, and Texas: Bud Fazio, Buddy_Fazio@fws.gov, 505-248-7468\r\n\r\nRegion 3 - Illinois, Indiana, Iowa, Michigan, Minnesota, Missouri, Ohio, and Wisconsin: \r\nTony Hewitt, anthony_hewitt@fws.gov , 612-713-5156 \r\n\r\nRegion 4 - Alabama, Arkansas, Florida, Georgia, Kentucky, Louisiana, Mississippi, North Carolina, the Commonwealth of Puerto Rico, South Carolina, Tennessee, and the U.S. Virgin Islands: \r\nScott White, Scott_White@fws.gov, 404-679-7113\r\n\r\nRegion 5 - Connecticut, Delaware, the District of Columbia, Maine, Maryland, Massachusetts, New Hampshire, New Jersey, New York, Pennsylvania, Rhode Island, Vermont, Virginia, West Virginia: Bill Perry, bill_perry@fws.gov, 413-253-8302\r\n\r\nRegion 6 - Colorado, Kansas, Nebraska, Montana, North Dakota, South Dakota, Utah, and Wyoming: Mike Cotter, michael_cotter@fws.gov, 303-236-8179 \r\n\r\nRegion 7 - Alaska: \r\nMary Price, Mary_Price@fws.gov, 907-786-3982\r\n\r\nRegion 8 - California and Nevada: \r\nBart Prose, Bart_Prose@fws.gov, 916-978-6152.  "}</t>
  </si>
  <si>
    <t>Fish and Wildlife ServiceU.S. Fish and Wildlife Service Headquarters, Wildlife and Sport Fish Restoration Program, Policy and Programs Division, 5275 Leesburg Pike, MS: WSFR, Falls Church, VA 22041-3803 Email:&lt; a href='mailto:fwsgrants@fws.gov'&gt;fwsgrants@fws.gov&lt;/a&gt;Phone: (703) 358-2156.;</t>
  </si>
  <si>
    <t>https://wsfrprograms.fws.gov/subpages/grantprograms/CVA/CVA.htm</t>
  </si>
  <si>
    <t xml:space="preserve">15.605 Sport Fish Restoration ; </t>
  </si>
  <si>
    <t>Fiscal Year2017: Program has not yet selected projects for funding. Program anticipates funding projects that construct, renovate, operate, and maintain sewage pumpout stations, waste reception facilities, and pumpout boats for recreational boaters and for educational programs that inform boaters of the importance of proper disposal of their sewage. In their coastal region, the Oregon State Marine Board plans to fund construction of one new coastal pumpout/dump station, renovation of three floating restrooms, and maintenance of 17 pumpout stations, 16 dump stations and six floating restrooms.  In their inland region they plan to fund replacement of four pumpout/dump stations, renovation of three floating restrooms and maintain 18 pumpout stations, 20 dump stations and 18 floating restrooms. They will also continue their information and education efforts. _x000D_
 The Michigan Department of Natural Resources, (MI DNR), plans to issue grants to local governments and private marina operators primarily for the renovation or purchase and installation of new pumpout stations funded by the CVA program. MI DNR estimates funding approximately 13 pumpout stations and associated infrastructure using FY – 2017 CVA funds.  They also plan to increase boater education and eligible activities on the purpose and use of pumpouts._x000D_
The South Carolina Department of Natural Resources is planning on renovating 18 stationary units and eight mobile units, purchasing seven boat-mounted pumpout units, installing two floating restrooms, and providing operations and maintenance funding for 37 pumpout boats in coastal and inland waters.  They will continue to fund their education program that informs recreational boaters about the importance of using pumpout stations and their locations.Fiscal Year2018: The California Department of Parks and Recreation, Division of Boating and Waterways will reduce vessel sewage pollution from overboard discharges into the waters of the State of California through the installation of eight new or replacement pumpout stations and operation and maintenance funding for CVA-funded equipment in coastal waters.  They will also install, in inland waters, seven new or replacement ADA-compliant floating restrooms and operate and maintain 20 floating restrooms, dump stations and pumpout stations.
The Missouri Department of Conservation plans to assist Table Rock State Park Marina’s expansion of their CVA conveyance system and the purchase of a mobile pump-out service (boat) to meet the high demand for convenient pump-outs of large boats in the local area.
The Florida Department of Environmental Protection plans to increase the total number of coastal marina pumpout facilities, renovations, operations, maintenance and repair projects by 36 in the coastal area and 12 in the inland area.  They will continue their ongoing CVA boater education program that includes internet postings, outreach events, brochures, radio and television public service announcements, and a database monitoring program.Fiscal Year2019: Program has not yet selected projects for funding. Program anticipates funding projects that construct, renovate, operate, and maintain sewage pumpout stations, waste reception facilities, and pumpout boats for recreational boaters and for educational programs that inform boaters of the importance of proper disposal of their sewage.Fiscal Year2020: Program has not yet selected projects for funding. Program anticipates funding projects with similar objectives as those in FY18.</t>
  </si>
  <si>
    <t>The Director of the U.S. Fish and Wildlife Service will select projects based on established criteria included in the NOFO and available funding.</t>
  </si>
  <si>
    <t>https://beta.sam.gov/fal/8e22142a5d25447b8f0365207ff28a1a/view</t>
  </si>
  <si>
    <t>Rhinoceros and Tiger Conservation Fund</t>
  </si>
  <si>
    <t>{"list":[{"act":{"description":"Rhinoceros and Tiger Conservation Act, 16 U.S.C. §5301 et seq."},"authorizationTypes":{"USC":false,"act":true,"statute":false,"publicLaw":false,"executiveOrder":false}},{"act":{"description":"Multinational Species Conservation Act of 2007"},"publicLaw":{"congressCode":"110","number":"132"},"statute":{"page":"1360","volume":"121"},"authorizationTypes":{"USC":false,"act":true,"statute":true,"publicLaw":true,"executiveOrder":false}}]}</t>
  </si>
  <si>
    <t>To provide financial assistance for projects for the effective long-term conservation of rhinoceros and tigers. This program supports projects that focus on one or more of the following areas: Enhanced protection of at-risk rhinoceros and tiger populations; protected area/reserve management in important rhinoceros and tiger range; Veterinary care for wild populations; habitat conservation and management; reintroduction to former range; restoration of habitat; wildlife inspection, law enforcement, and forensics skills; conservation education and community outreach; efforts to decrease human-rhinoceros and human-tiger conflicts; strengthening local capacity to implement conservation programs; transfrontier rhinoceros and tiger conservation; applied research on rhinoceros and tiger populations and their habitats, including surveys and monitoring; development and execution of rhinoceros and tiger conservation management plans; and compliance with applicable treaties and laws that prohibit or regulate the taking or trade of rhinoceros and tigers or regulate the use and management of their habitat.</t>
  </si>
  <si>
    <t>Applications may be submitted by any government agency responsible for the conservation and protection of rhinoceroses and/or tigers and any other organization, multi-national secretariat or individual with demonstrated experience in rhinoceros and/or tiger conservation may submit proposals to this Fund. U.S. non-profit, non-governmental organizations must submit documentary evidence of their Section 501(c)(3) non-profit status.</t>
  </si>
  <si>
    <t>Any government agency responsible for conservation and protection of rhinoceros and/or tigers and any other organization or individual with demonstrated experience in rhinoceros or tiger conservation.</t>
  </si>
  <si>
    <t>{"description":"The program announcement and application instructions for this program can be found at the Grants.gov website: http://www.grants.gov. The Notice of Funding Availability and Application Instructions are also located on this program's website at https://www.fws.gov/international/grants-and-reporting/how-to-apply.html If you are unable to access the Internet, hard copies are available upon request from the Branch of Near East, South Asia &amp; Africa, Division of International Conservation, U.S. Fish and Wildlife Service,5275 Leesburg Pike, Falls Church, VA 22041. A proposal will not be considered complete if all required elements are not submitted as instructed. U.S. applicants must submit (among other elements) a complete, signed Standard Form 424 \"Application for Federal Assistance.\""}</t>
  </si>
  <si>
    <t>Projects are competitively selected for funding using criteria from the Rhinoceros and Tiger Conservation Act (16 USC 5301 et seq.). Review criteria can be found in the application information at https://www.fws.gov/international/grants-and-reporting/how-to-apply.html. Once a proposal has been selected for funding, an Assistance Award between the Fish and Wildlife Service and the Recipient is executed by an FWS approving official. Fully executed Awards are sent to the Recipient either electronically or through the mail. The Division of International Conservation then administers all other aspects of the Assistance Award.</t>
  </si>
  <si>
    <t>{"flag":"yes","description":"To be determined. Expected April 1st, 2018. ","list":[{"start":"2018-04-01"}]}</t>
  </si>
  <si>
    <t>Decisions on funding of project proposals are made within 180 days after the receipt of the project proposal.</t>
  </si>
  <si>
    <t>None. However; at the discretion of the Division of International Conservation, active awards can be modified, e.g.: time extensions or budget changes.</t>
  </si>
  <si>
    <t>{"awarded":"other","description":"Awarded funds must be spent during the performance period that is approved for each Assistance Award, and in accordance with program financial and performance reporting procedures.","awardedDescription":"Funds are disbursed to recipients as requested and in accordance with 2 CFR 200, Subpart E-Cost Principles, unless otherwise prescribed in program-specific legislation or special award terms."}</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</si>
  <si>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interim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</si>
  <si>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14-1652-0-1-302;</t>
  </si>
  <si>
    <t>(Project Grants (Discretionary)) FY 17$4,831,742.00; FY 19 est $4,800,000.00; FY 18 est $4,800,000.00; - Project Grants (Discretionary):  FY17 $4,831,742; FY18 $4,800,000; FY19 $4,800,000; FY18 and FY19 amounts are estimates based on prior year funding levels.</t>
  </si>
  <si>
    <t>Variable amounts. Largely $50,000 or less.  Higher amounts may be requested.</t>
  </si>
  <si>
    <t>{"list":[{"fiscalYear":2019,"description":"The program anticipates receiving 80 applications and issuing 50 awards."},{"fiscalYear":2018,"description":"The program anticipates receiving 80 applications and issuing 50 awards."},{"fiscalYear":2017,"description":"The program anticipates receiving 90 applications and issuing 60 awards. The program received 80 applications, and issued 49 awards."}],"isApplicable":true}</t>
  </si>
  <si>
    <t>Acceptance of a grant or cooperative agreement from the U.S. Fish and Wildlife Service carries with it the responsibility to be aware of and comply with the terms and conditions of award.   FWS Award Terms and Conditions are available at https://www.fws.gov/grants/atc.html.  Acceptance is defined as the start of work, drawing down funds, or accepting the award via electronic means. Awards are based on the application submitted to and approved by the Service. Awards from the Service are subject to the terms and conditions incorporated into the award either by direct citation or by reference to the following: Federal regulations; program legislation or regulation; and special award terms and conditions. The Service financial assistance award terms and conditions flow down to subrecipients and contractors, unless a particular award term or condition specifically indicates otherwise.</t>
  </si>
  <si>
    <t>ChiefDivision of International Conservation_x000D_
U.S. Fish and Wildlife Service_x000D_
Department of the Interior,_x000D_
5275 Leesburg Pike, MS: IA, Falls Church, VA 22041-3803 Email:&lt; a href='mailto:MSCF_RhinoTiger@fws.gov'&gt;MSCF_RhinoTiger@fws.gov&lt;/a&gt;Phone: (703) 358 1754;</t>
  </si>
  <si>
    <t>http://www.fws.gov/international/wildlife-without-borders/rhino-and-tiger-conservation-fund.html</t>
  </si>
  <si>
    <t xml:space="preserve">15.645 Marine Turtle Conservation Fund; 15.620 African Elephant Conservation Fund; 15.621 Asian Elephant Conservation Fund; 15.629 Great Apes Conservation Fund; </t>
  </si>
  <si>
    <t>Fiscal Year2019: The program anticipates funding projects that are effective for the long-term conservation of rhinos and tigers.Fiscal Year2018: The program anticipates funding projects that are effective for the long-term conservation of rhinos and tigers.Fiscal Year2017: Program anticipates funding projects that are effective for the long-term conservation of rhinos and tigers, and those that are similar in scope to FY 2016. This program supported: 1) A project to mitigate Human-Tiger Conflicts through Stakeholder Participation in Uttar Pradesh, India; 2) a project to support informed and effective enforcement on illegal trade of rhinoceros products in China; 3) a project to provide a reliable water supply and security for a rhino sanctuaries expanding population of black rhino in Tanzania; 4) a project that enhances black rhinoceros monitoring and protection in Serengeti National Park, Tanzania; 5) a project focused on dehorning and translocating rhino throughout Namibia for biological management and security reasons.</t>
  </si>
  <si>
    <t>Proposals will be reviewed on the basis of criteria developed from the requirements of the Rhinoceros and Tiger Conservation Act (16 U.S.C. 5301 et. seq.). Additional details on the selection criteria can be found in the Rhinoceros and Tiger Notice of Funding Availability and Application Instructions http://www.fws.gov/international/grants-and-reporting/how-to-apply.html. Hard copies of the criteria are available upon request from the Division of International Conservation.</t>
  </si>
  <si>
    <t>https://beta.sam.gov/fal/27c7e16ff6844bfdaf514d5501d9f654/view</t>
  </si>
  <si>
    <t>African Elephant Conservation Fund</t>
  </si>
  <si>
    <t>{"list":[{"act":{"description":"African Elephant Conservation Act, 16 U.S.C. §4201 et seq."},"authorizationTypes":{"USC":false,"act":true,"statute":false,"publicLaw":false,"executiveOrder":false}}]}</t>
  </si>
  <si>
    <t>To provide financial assistance to support projects that will enhance sustainable conservation programs to ensure effective, long-term conservation of African elephants. The African Elephant Conservation Fund supports projects that promote conservation through: Applied research on elephant populations and their habitat, including surveys and monitoring; Development and execution of elephant conservation management plans; Compliance with applicable treaties and laws that prohibit or regulate the taking or trade of elephants or regulate the use and management of elephant habitat; Conservation education and community outreach; Enhanced protection of at-risk elephant populations; Efforts to decrease human-elephant conflict; Habitat conservation and management; Protected area/reserve management in important elephant range; Strengthening local capacity to implement conservation programs; Transfrontier elephant conservation; and Wildlife inspection, law enforcement, and forensics skills.</t>
  </si>
  <si>
    <t>Applications may be submitted by any African government agency responsible for African elephant conservation and protection and any other organization or individual with demonstrated experience in African elephant conservation.</t>
  </si>
  <si>
    <t>Any African government agency responsible for African elephant conservation and protection and any other organization or individual with demonstrated experience in African elephant conservation.</t>
  </si>
  <si>
    <t>{"description":"The program announcement and application instructions for this program can be found at the Grants.gov website: http://www.grants.gov. The Notice of Funding Availability and Application Instructions are also located on this program's website athttps://www.fws.gov/international/grants-and-reporting/how-to-apply.html . If you are unable to access the Internet, hard copies are available upon request from the Branch of Near East, South Asia and Africa, Division of International Conservation, U.S. Fish and Wildlife Service, 5275 Leesburg Pike, Falls Church, VA 22041. A proposal will not be considered complete if all required elements are not submitted as instructed. U.S. applicants must submit (among other elements) a complete, signed Standard Form 424 \"Application for Federal Assistance.\""}</t>
  </si>
  <si>
    <t>Projects are reviewed and competitively selected for funding using criteria developed on the requirements of the African Elephant Conservation Fund (16 USC et seq.) Review criteria can be found in the application information at http://www.fws.gov/international/grants-and-reporting/how-to-apply.html. Once a proposal has been selected for funding, an FWS approving official executes an Assistance Award between the U.S. Fish and Wildlife Service and the Recipient. Fully executed Awards are sent to the Recipient either electronically or through the mail. The Division of International Conservation then administers all other aspects of the Assistance Award.</t>
  </si>
  <si>
    <t>{"flag":"yes","description":"January 17th, 2017","list":[{"start":"2018-02-13"}]}</t>
  </si>
  <si>
    <t>No procedure for appeals.</t>
  </si>
  <si>
    <t>None. However, at the discretion of the Division of International Conservation, active awards can be modified, e.g.: time extensions or budget changes.</t>
  </si>
  <si>
    <t>{"types":{"moe":false,"formula":false,"matching":true},"formula":{"title":"","chapter":"","part":"","subPart":"","publicLaw":"","description":""},"matching":{"requirementFlag":"voluntary","percent":"0","description":"No, to the extent possible, grant funds are matched by nonfederal funds. Cost sharing is not required but priority will be given to projects for which there exists some measure of matching funds."},"moe":{"description":""}}</t>
  </si>
  <si>
    <t>{"awarded":"other","description":"Awarded funds must be spent during the performance period that is approved for each Assistance Award, and in accordance with program financial and performance reporting procedures.","awardedDescription":"Funds are disbursed to recipients as requested and in accordance with the payment methods prescribed in 2 CFR 200, Subpart E-Cost Principles, unless otherwise prescribed in program-specific legislation or special award terms."}</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</si>
  <si>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interim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</si>
  <si>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Recipients will maintain records in accordance with 2 CFR 200. Program-specific legislation/regulation may dictate additional records retention requirements.  Program will detail all non-standard records retention requirements in the notice of award.</t>
  </si>
  <si>
    <t>(Project Grants (Discretionary)) FY 17$3,085,085.00; FY 18 est $3,000,000.00; FY 19 est $3,000,000.00; - Project Grants (Discretionary):  FY17 $3,085,085; FY18 $3,000,000; FY19 $3,000,000. FY18 and FY19 amounts are estimates based on prior year funding levels.</t>
  </si>
  <si>
    <t>Variable amounts. Generally $50,000 or less. Higher amounts may be requested</t>
  </si>
  <si>
    <t>{"list":[{"fiscalYear":2019,"description":"The program anticipates receiving 40 applications and issuing 15 awards."},{"fiscalYear":2017,"description":"Program received 35 applications and anticipates issuing 20 awards. The program received 36 applications, and issued 13 awards."},{"fiscalYear":2018,"description":"The program anticipates receiving 40 applications and issuing 15 awards.\r\n"}],"isApplicable":true}</t>
  </si>
  <si>
    <t>Acceptance of a grant or cooperative agreement from the U.S. Fish and Wildlife Service carries with it the responsibility to be aware of and comply with the terms and conditions of award.  FWS Award Terms and Conditions are available at https://www.fws.gov/grants/atc.html. Acceptance is defined as the start of work, drawing down funds, or accepting the award via electronic means. Awards are based on the application submitted to and approved by the Service. Awards from the Service are subject to the terms and conditions incorporated into the award either by direct citation or by reference to the following: Federal regulations; program legislation or regulation; and special award terms and conditions. The Service financial assistance award terms and conditions flow down to subrecipients and contractors, unless a particular award term or condition specifically indicates otherwise.</t>
  </si>
  <si>
    <t>ChiefDivision of International Conservation_x000D_
U.S. Fish and Wildlife Service_x000D_
Department of the Interior,_x000D_
5275 Leesburg Pike, MS: IA_x000D_
, Falls Church, VA 22041-3803 Email:&lt; a href='mailto:MSCF_AfricanElephant@fws.gov'&gt;MSCF_AfricanElephant@fws.gov&lt;/a&gt;Phone: (703) 358-1754;</t>
  </si>
  <si>
    <t>http://www.fws.gov/international/wildlife-without-borders/african-elephant-conservation-fund.html</t>
  </si>
  <si>
    <t xml:space="preserve">15.619 Rhinoceros and Tiger Conservation Fund; 15.645 Marine Turtle Conservation Fund; 15.621 Asian Elephant Conservation Fund; 15.629 Great Apes Conservation Fund; </t>
  </si>
  <si>
    <t>Fiscal Year2019: The program anticipates funding projects that are effective for the long-term conservation of African elephants, and those that are similar in scope to FY 2018.Fiscal Year2018: The program anticipates funding projects that are effective for the long-term conservation of African elephants, and those that are similar in scope to FY 2017.Fiscal Year2017: Program is currently going through the selection process and anticipates funding projects that are effective for the long-term conservation of African elephants, and those that are similar in scope to FY 2016. The program supported: 1) A project to increase law enforcement operational support for elephant security in the eastern Nsumbu-Mweru ecosystem, Northern Zambia; 2) a project to ensure long-term viability of elephants through exclusion fencing to permanently reduce human-elephant conflict in the Greater Amboseli Ecosystem, Kenya; 3) a project to provide aerial support for anti-poaching, monitoring and management of Zakouma National Park and periphery, Chad.</t>
  </si>
  <si>
    <t xml:space="preserve">Proposals will be reviewed based on criteria developed from the requirements of the African Elephant Conservation Act (16 U.S.C. 4201 et. seq.). Additional details on the selection criteria can be found in the African Elephant Notice of Funding Availability and Application Instructions http://www.fws.gov/international/grants-and-reporting/how-to-apply.html. Hard copies of the criteria are available upon request from the Division of International Conservation. </t>
  </si>
  <si>
    <t>https://beta.sam.gov/fal/a67b1c810dee456c94cefac40f654462/view</t>
  </si>
  <si>
    <t>Asian Elephant Conservation Fund</t>
  </si>
  <si>
    <t>{"list":[{"act":{"description":"Asian Elephant Conservation Act, 16 U.S.C. §4261 et seq."},"authorizationTypes":{"USC":false,"act":true,"statute":false,"publicLaw":false,"executiveOrder":false}}]}</t>
  </si>
  <si>
    <t>To provide financial assistance to support the effective long-term conservation of Asian elephants.  This program provides support for projects that focus on one or more of the following areas:  Applied research, including surveys and monitoring; enhanced compliance with treaties and laws that prohibit the take or trade of Asian elephant or regulate the use and management of their habitat; conservation education and community outreach; development and execution of conservation management plans; enhanced protection of at-risk populations; habitat conservation and management, including protected area and reserve management; local capacity building; reduction of human-elephant conflicts; transfrontier conservation; and wildlife inspection, law enforcement, and forensics skills.</t>
  </si>
  <si>
    <t>Applications may be submitted by any Asian government agency responsible for Asian elephant conservation and protection, and any other organization or individual with demonstrated experience in Asian elephant conservation.</t>
  </si>
  <si>
    <t>Any Asian government agency responsible for Asian elephant conservation and protection, and any other organization or individual with demonstrated experience in Asian elephant conservation.</t>
  </si>
  <si>
    <t>{"description":"2 CFR 200, Uniform Administrative Requirements, Cost Principles, and Audit Requirements for Federal Awards applies to this program. The program announcement and application instructions for this program can be found at Grants.gov websitewww.grants.gov.  The Notice of Funding Availability and Application Instructions are also located on this program's website at http://www.fws.gov/international/pdf/notice-of-funding-availability-asian-elephant.pdf. If you are unable to access the Internet, hard copies are available upon request from the Branch of Near East, South Asia &amp; Africa, Division of International Conservation, U.S. Fish and Wildlife Service, 5275 Leesburg Pike, Falls Church, VA 22041. A proposal will not be considered complete if required elements are not submitted as instructed. U.S. applicants must submit (among other elements) a complete, signed Standard Form 424 \"Application for Federal Assistance.\""}</t>
  </si>
  <si>
    <t>Projects are reviewed and competitively selected for funding using criteria developed on the requirements of the Asian Elephant Conservation Fund (16 USC 4261 4266.) Review criteria can be found in the application information at http://www.fws.gov/international/grants-and-reporting/how-to-apply.html. Once a proposal has been selected for funding, an FWS approving official executes an Assistance Award between the U.S. Fish and Wildlife Service and the Recipient. Fully executed Awards are sent to the Recipient either electronically or through the mail. The Division of International Conservation then administers all other aspects of the Assistance Award.</t>
  </si>
  <si>
    <t>{"flag":"yes","description":"Feb 1, 2018","list":[{"start":"2018-04-01"}]}</t>
  </si>
  <si>
    <t>Decisions on funding of project proposals are made within 180 days after receipt of the project proposal.</t>
  </si>
  <si>
    <t>{"types":{"moe":false,"formula":false,"matching":true},"formula":{"title":"","chapter":"","part":"","subPart":"","publicLaw":"","description":""},"matching":{"requirementFlag":"voluntary","percent":"0","description":"No, to the extent possible, grant funds are matched by nonfederal funds.  Cost sharing is not required but priority will be given to projects for which there exists some measure of matching funds."},"moe":{"description":""}}</t>
  </si>
  <si>
    <t>{"awarded":"other","description":"Awarded funds must be spent during the performance period that is approved for each Assistance Award, and in accordance with program financial and performance reporting procedures.","awardedDescription":"Awarded funds must be spent during the performance period that is approved for each Assistance Award, and in accordance with program financial and performance reporting procedures.  Funds are disbursed to recipients as requested and in accordance with 2 CFR 200, Subpart E-Cost Principles, unless otherwise prescribed in program-specific legislation or special award terms."}</t>
  </si>
  <si>
    <t>Recipients will maintain records in accordance with 2 CFR 200. Program-specific legislation/regulation may dictate additional records retention requirements. Program will detail all non-standard records retention requirements in the notice of award.</t>
  </si>
  <si>
    <t>(Project Grants (Discretionary)) FY 18 est $1,800,000.00; FY 17$1,835,320.00; FY 19 est $1,800,000.00; - Project Grants (Discretionary): FY17 $1,835,320; FY18 $1,800,000; FY19 $1,800,000._x000D_
FY18 and FY19 amounts are estimates based on prior year funding levels.</t>
  </si>
  <si>
    <t>Variable amounts.  Generally $50,000 or less.  Higher amounts may be requested.</t>
  </si>
  <si>
    <t>{"list":[{"fiscalYear":2019,"description":"The program anticipates receiving 50 applications and issuing approximately 25 awards."},{"fiscalYear":2018,"description":"The program anticipates receiving 50 applications and issuing approximately 25 awards."},{"fiscalYear":2017,"description":"Program received 56 proposals and anticipates issuing 30 awards. The program received 56 applications and issued 27 awards."}],"isApplicable":true}</t>
  </si>
  <si>
    <t>Acceptance of a grant or cooperative agreement from the U.S. Fish and Wildlife Service carries with it the responsibility to be aware of and comply with the terms and conditions of award.  Service Award Terms and Conditions are available at https://www.fws.gov/grants/atc.html. Acceptance is defined as the start of work, drawing down funds, or accepting the award via electronic means. Awards are based on the application submitted to and approved by the Service. Awards from the Service are subject to the terms and conditions incorporated into the award either by direct citation or by reference to the following: Federal regulations; program legislation or regulation; and special award terms and conditions. The Service financial assistance award terms and conditions flow down to subrecipients and contractors, unless a particular award term or condition specifically indicates otherwise.</t>
  </si>
  <si>
    <t>Chief,Division of International Conservation_x000D_
U.S. Fish and Wildlife Service_x000D_
Department of the Interior_x000D_
5275 Leesburg Pike, MS: IA_x000D_
, Falls Church, VA 22041-3803 Email:&lt; a href='mailto:mscf_asianelephant@fws.gov'&gt;mscf_asianelephant@fws.gov&lt;/a&gt;Phone: (703) 358-1754;</t>
  </si>
  <si>
    <t>http://www.fws.gov/international/wildlife-without-borders/asian-elephant-conservation-fund.html</t>
  </si>
  <si>
    <t xml:space="preserve">15.619 Rhinoceros and Tiger Conservation Fund; 15.645 Marine Turtle Conservation Fund; 15.620 African Elephant Conservation Fund; 15.629 Great Apes Conservation Fund; </t>
  </si>
  <si>
    <t>Fiscal Year2018: The program anticipates funding projects that promote the conservation of Asian elephants and their habitats.Fiscal Year2019: The program anticipates funding projects that promote the conservation of Asian elephants and their habitats.Fiscal Year2017: Program has not yet selected projects for funding.  Program anticipates funding projects that are effective for the long-term conservation of Asian elephants, and those that are similar in scope to FY 2016. The program supported: 1) A project is to expand the range of an existing community-based Elephant Conservation Unit (ECU) to reach communities recently experiencing human-elephant conflict (HEC) as well as collect Asian elephant behavioral and socioecological data in agricultural landscapes in Sabah, Malaysia; 2) a project to reduce human-elephant conflict (HEC) in Nepal through training of trainers programs in landscapes where humans and wild Asian elephants coexist, targeting educators and local communities; 3) a project to ensure the survival and increase the population of the Critically Endangered Sumatran elephant through a comprehensive elephant management strategy that protects the integrity of habitat and benefits rural communities of Ulu Masen, Sumatra, Indonesia.</t>
  </si>
  <si>
    <t xml:space="preserve">Proposals will be reviewed based on criteria developed from the requirements of the Asian Elephant Conservation Act (16 U.S.C. 4261-4266). Additional details on the selection criteria can be found in the Asian Elephant Notice of Funding Availability and Application Instructions http://www.fws.gov/international/grants-and-reporting/how-to-apply.html. Hard copies of the criteria are available upon request from the Division of International Conservation. </t>
  </si>
  <si>
    <t>https://beta.sam.gov/fal/99a3a2c2cd7f4072a12932b89f9bc149/view</t>
  </si>
  <si>
    <t>Sportfishing and Boating Safety Act</t>
  </si>
  <si>
    <t>Boating Infrastructure Grants (BIG)</t>
  </si>
  <si>
    <t>{"list":[{"act":{"description":"Sportfishing and Boating Safety Act, 16 U.S.C. §777; and Dingell-Johnson Sport Fish Restoration Act, 16 U.S.C. §777 et seq."},"authorizationTypes":{"act":true}}]}</t>
  </si>
  <si>
    <t>This program provides funding to States, the District of Columbia, Commonwealths, and territories for the construction, renovation, and maintenance of docking, mooring, and other facilities for transient, recreational boats 26 feet or greater in length.</t>
  </si>
  <si>
    <t xml:space="preserve">Agencies from the 50 States, the District of Columbia, the Commonwealths of Puerto Rico and the Northern Mariana Islands, and the territories of Guam, the U.S. Virgin Islands, and American Samoa may submit grant proposals to the U.S. Fish and Wildlife Service. </t>
  </si>
  <si>
    <t>General Public, specifically owners and/or users of transient, recreational boats 26 feet or greater in length, and municipalities and private marinas within those eligible States, the District of Columbia, Commonwealths, and territories.</t>
  </si>
  <si>
    <t>{"description":"Applicants must be a governor-designated State agency eligible to apply to the program.","isApplicable":true}</t>
  </si>
  <si>
    <t>{"environmentalImpact":{"reports":[{"isSelected":true,"reportCode":"ExecutiveOrder12372"},{"isSelected":true,"reportCode":"otherRequired"}]},"description":"Environmental impact statement not required to apply. However, sometimes one is required before an award can be made. For further information, please contact the regional office.  An applicant should consult the office or official designated as the single point of contact in his or her State, the District of Columbia, Commonwealth, or territory for more information on this process when applying for assistance if the State has selected the program for review."}</t>
  </si>
  <si>
    <t>{"types":{"moe":false,"formula":false,"matching":true},"formula":{"title":"","chapter":"","part":"","subPart":"","publicLaw":"","description":""},"matching":{"requirementFlag":"voluntary","percent":"0","description":"The annual program funding comes from the Sport Fish Restoration and Boating Trust Fund. It and the Clean Vessel Act Program (15.616) receives a combined total of four percent of the funds in the Trust Fund. Trust funds are derived from excise taxes on fishing equipment, motorboat and small engine fuels, import duties, and interest accrued by the fund. The Federal share of the project costs cannot exceed 75 percent for the 50 States, the Commonwealth of Puerto Rico, and the District of Columbia. The first $200,000 of match must be waived for the Commonwealth of Northern Mariana Islands and the territories of Guam, the U.S. Virgin Islands, and American Samoa."},"moe":{"description":""}}</t>
  </si>
  <si>
    <t>{"awarded":"other","description":"Funds must be obligated into a grant within the first 3 fiscal years that it is available.  Grant period of performance is also 3 years.","awardedDescription":"The 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</si>
  <si>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 and 2 CFR Part 170.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</si>
  <si>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{"isApplicable":false,"description":"In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\r\n\r\n"}</t>
  </si>
  <si>
    <t>Cost records must be maintained separately for each grant.  Records, accounts, and supporting documents must be retained for three years after final submission of the final Federal Financial Report.</t>
  </si>
  <si>
    <t xml:space="preserve">(Project Grants (Discretionary)) FY 18$13,921,275.00; FY 19 est $20,000,000.00; FY 20 est $15,000,000.00; FY 17$14,743,095.00; - </t>
  </si>
  <si>
    <t>Tier 1 grants average $179,000; Tier 2 range from $100,000 to $1,500,000; Average $954,000.</t>
  </si>
  <si>
    <t>{"list":[{"fiscalYear":2017,"description":"The program received 65 applications and funded 49. Anticipated accomplishments include funding approximately 400 new, renovated or protected slips, plus other amenities—including restrooms, showers, wave attenuators, and navigational aids—for the use and enjoyment of the transient recreational boating public."},{"fiscalYear":2018,"description":"The program received 60 applications and funded 43 of them."},{"fiscalYear":2019,"description":"The program received 64 applications and anticipates funding 56 of them."},{"fiscalYear":2020,"description":"The program is anticipated to receive 60 applications and anticipates funding 40 of them."}],"isApplicable":true}</t>
  </si>
  <si>
    <t>50 CFR Part 86.</t>
  </si>
  <si>
    <t>{"flag":"appendix","description":"Region 1 - American Samoa, Commonwealth of the Northern Mariana Islands, Guam, Hawaii: \r\nChris Swenson, chris_swenson@fws.gov, (503) 231-6758 \r\nRegion 1 - Idaho, Oregon, and Washington: Paul Hayduk, Paul_Hayduk@fws.gov, 503-736-4780\r\nRegion 2 - Arizona, New Mexico, Oklahoma, and Texas: Bud Fazio, Buddy_Fazio@fws.gov, 505-248-7468\r\nRegion 3 - Illinois, Indiana, Iowa, Michigan, Minnesota, Missouri, Ohio, and Wisconsin: \r\nTony Hewitt, anthony_hewitt@fws.gov , 612-713-5156 \r\nRegion 4 - Alabama, Arkansas, Florida, Georgia, Kentucky, Louisiana, Mississippi, North Carolina, the Commonwealth of Puerto Rico, South Carolina, Tennessee, and the U.S. Virgin Islands: \r\nScott White, Scott_White@fws.gov, 404-679-7113\r\nRegion 5 - Connecticut, Delaware, the District of Columbia, Maine, Maryland, Massachusetts, New Hampshire, New Jersey, New York, Pennsylvania, Rhode Island, Vermont, Virginia, West Virginia: Bill Perry, bill_perry@fws.gov, 413-253-8302\r\nRegion 6 - Colorado, Kansas, Nebraska, Montana, North Dakota, South Dakota, Utah, and Wyoming: Mike Cotter, michael_cotter@fws.gov, 303-236-8179 \r\nRegion 7 - Alaska: Mary Price, Mary_Price@fws.gov, 907-786-3982\r\nRegion 8 - California and Nevada: Bart Prose, Bart_Prose@fws.gov, 916-978-6152."}</t>
  </si>
  <si>
    <t>Fish and Wildlife ServiceU.S. Fish and Wildlife Service Headquarters, Wildlife and Sport Fish Restoration Program, Policy and Programs Division, 5275 Leesburg Pike, MS: WSFR, Falls Church, VA 22041 Email:&lt; a href='mailto:fwsgrants@fws.gov'&gt;fwsgrants@fws.gov&lt;/a&gt;Phone: (703) 358-2156;</t>
  </si>
  <si>
    <t>https://wsfrprograms.fws.gov/subpages/grantprograms/BIG/BIG.htm</t>
  </si>
  <si>
    <t>Fiscal Year2017: Program has not yet selected projects for funding. Program anticipates funding projects that include: construction of tieup facilities for nontrailerable, recreational vessels of 26 feet or greater in length; development of amenities for eligible boaters, such as restrooms or other facilities; development of utilities or other services for eligible vessels. _x000D_
 The Washington State Recreation and Conservation Office proposes to work with the Port of Friday Harbor to renovate Seventy-six guest moorage slips that accommodate transient recreational vessels 26’- 40’ and support guest moorage services.  Renovation includes full water system replacement, new power pedestals, supports for the power pedestals, and a new guest services check-in kiosk. _x000D_
_x000D_
The Texas Parks and Wildlife Department proposes to work with the Aransas County Navigation District to construct dockage and marina amenities for forty-two transient recreational boats 26 feet or longer in order to provide access to recreational opportunities along the Texas Gulf Coast._x000D_
_x000D_
The Michigan Department of Natural Resources proposes to work with the Ottawa County Parks and Recreation Commission on the creation of a new state of the art docking facility accommodating twenty-six transient recreational boats 26’ and over in length and a Boater Services Building providing high quality transient boater amenities including showers, restrooms, laundry and lounge space.  The facility will provide dockside utilities for transient boaters, including Wi-Fi, electricity, water, and pump-out services.Fiscal Year2018: The Illinois Department of Natural Resources proposes to benefit transient recreational boaters by assisting NPM Venture LLC with the construction of state-of-the-art boating facilities, featuring up to 132 transient slips, on the Lake Michigan coastline.  This will include a 100% transient slip layout, deep water for super yachts and landside amenities including a boaters services building.   
The Florida Fish and Wildlife Conservation Commission proposes to work with Rose Marina to construct two new concrete floating docks that will accommodate up to 21 transient recreational vessels 26 feet and larger. The docks will have full utilities including 30 and 50 Amp service at all slips, with 100 Amp service also on the T Head, and the ability to fuel &amp; pump-out at every slip.  
The Rhode Island Division of Fish and Wildlife proposes to assist New England Boatworks construct over 336 feet of additional dockage reserved for transient recreational boats 26 foot or longer. Project also includes dredging.Fiscal Year2019: Program has not yet selected projects for funding. Program anticipates funding projects that include: construction of tie-up facilities for nontrailerable, recreational vessels of 26 feet or greater in length; development of amenities for eligible boaters, such as restrooms or other facilities; development of utilities or other services for eligible vessels.Fiscal Year2020: Program has not yet selected projects for funding. Program anticipates funding projects with similar objectives as those in FY19.</t>
  </si>
  <si>
    <t>The Director of the U.S. Fish and Wildlife Service will select projects for funding based on established criteria included in the NOFO and available funding.</t>
  </si>
  <si>
    <t>https://beta.sam.gov/fal/4a2ea042e179438780ef01051913a389/view</t>
  </si>
  <si>
    <t>North American Wetlands Conservation Fund</t>
  </si>
  <si>
    <t>(NAWCF)</t>
  </si>
  <si>
    <t>{"list":[{"act":{"description":"North American Wetlands Conservation Act, 16 U.S.C. §4401 et seq."},"authorizationTypes":{"USC":false,"act":true,"statute":false,"publicLaw":false,"executiveOrder":false}}]}</t>
  </si>
  <si>
    <t>To provide grant funds for wetlands conservation projects in the United States, Canada, and Mexico.</t>
  </si>
  <si>
    <t>Available to private or public organizations or to individuals who have developed partnerships to carry out wetlands conservation projects in the U.S., Canada, and Mexico.</t>
  </si>
  <si>
    <t>Available to any private or public organization or individual.</t>
  </si>
  <si>
    <t>{"description":"Complete program information and application instruction can be found on the Division of Bird Habitat Conservation (DBHC) website, at https://www.fws.gov/birds/grants/north-american-wetland-conservation-act.php, or can be accessed through grants.gov. Grant applications, including Standard Form 424 Application for Federal Assistance, and the appropriate Assurance forms (SF 424C or SF 424D) are submitted through www.grants.gov."}</t>
  </si>
  <si>
    <t>Applications are screened by Fish and Wildlife Service staff, and further reviewed and ranked by the North American Wetlands Conservation Council (Council) Staff and North American Waterfowl Management Plan Joint Venture Coordinators. Site visits are conducted as needed. Grant proposals are recommended for approval by the Council to the Migratory Bird Conservation Commission (Commission). The Council selects proposals in June and December that are recommended to the Commission for final funding approval in September and March. The grant is administered by FWS Division of Bird Habitat Conservation. The U.S. Fish and Wildlife Service conducts a National Environmental Policy Act and National Historic Preservation Act review of the projects that the Council selects to recommend to the Commission.</t>
  </si>
  <si>
    <t>{"flag":"yes","description":"U.S. Standard grant proposals are due February 23, 2018 and July 13, 2018\r\nMexico grant proposals are due by June 27, 2018\r\nCanada grant proposals are due by August 24, 2018\r\nU.S. Small grant proposals are due by October 18, 2018","list":[{"start":"2018-08-24","description":"Canada Grants"},{"start":"2018-06-27","description":" Mexico Grants"},{"start":"2018-02-23","description":"U.S. Standard Grants"},{"start":"2018-07-23","description":"U.S. Standard Grants"},{"start":"2018-10-18","description":"Small Grants"}]}</t>
  </si>
  <si>
    <t>The range of time from proposal submission to the approval/disapproval notification is 7 to 10 months</t>
  </si>
  <si>
    <t>Proposals are funded on a project-specific basis. Requests for future funding must compete with other requests for project funding. A grant agreement can be modified or extended at the discretion of the Division of Bird Habitat Conservation.</t>
  </si>
  <si>
    <t>{"types":{"moe":false,"formula":false,"matching":true},"matching":{"requirementFlag":"voluntary","percent":"0","description":"The required matching share varies on a grant-by-grant basis and is set forth in the grant award, but must be at least 50 percent of the project costs, except that the project activities located on Federal lands and waters can be funded with 100 percent Federal funding."}}</t>
  </si>
  <si>
    <t>{"awarded":"other","description":".","awardedDescription":"Program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</si>
  <si>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[{"code":"program","isSelected":true,"description":"Final reports must be filed with the Division of Bird Habitat Conservation within 90 days of the end of the project expiration or termination date.  "},{"code":"cash","isSelected":true,"description":"Quarterly financial reports are required for recipients opting to receive grant funds in advance of expenditure."},{"code":"progress","isSelected":true,"description":"Recipients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financial reporting requirements, including frequency and due dates, in the notice of award letter."},{"code":"performanceMonitoring","isSelected":true,"description":"Recipients are responsible for monitoring and reporting performance each award and sub-award under this program in accordance with 2 CFR 200 and 2 CFR Part 170."}]</t>
  </si>
  <si>
    <t>The Recipient shall maintain a complete, detailed accounting system to report expenditures of grant funds and a detailed accounting of receipts and expenditures of non-Federal matching dollars or value of services. Records, accounts, and supporting documents must be retained for 3 years after submission of final report.</t>
  </si>
  <si>
    <t>14-5241-0-2-302;</t>
  </si>
  <si>
    <t>(Project Grants (Discretionary)) FY 17$64,020,000.00; FY 18 est $65,000,000.00; FY 19 est $65,000,000.00; - Project Grants (Discretionary): FY17 $64,020,000; FY18 $65,000,000; FY19 $65,000,000</t>
  </si>
  <si>
    <t xml:space="preserve">Range is $0 to $75,000 for Small Grants; over $75,000 to $1,000,000 for U.S. Standard Grants. Average award is approximately $42,000 and $710,000 for Small Grants and U.S. Standard Grants, respectively. </t>
  </si>
  <si>
    <t>{"list":[{"fiscalYear":2017,"description":"Program received 163 applications and anticipates issuing 100 awards. Program received 156 applications and issued 94 awards"},{"fiscalYear":2018,"description":"Program anticipates receiving 160 applications and issuing approximately 100 awards"},{"fiscalYear":2019,"description":"Program anticipates receiving 160 applications and issuing approximately 100 awards"}],"isApplicable":true}</t>
  </si>
  <si>
    <t xml:space="preserve">U.S. Standard Grants Application Instructions; Small Grant Instructions; Mexico Standard Grants Application Instructions provided in English and Spanish; Canada Standard Grants Application Instructions; U.S. Grant Administration Standards; 2 CFR 200. </t>
  </si>
  <si>
    <t>{"flag":"appendix","description":"Regional Office or local Joint Venture Office for additional program information, see Appendix IV and website for addresses of USFWS Regional Offices and local Joint Venture Offices. "}</t>
  </si>
  <si>
    <t>Chief,U.S. Fish and Wildlife Service, Migratory Birds Program, Division of Bird Habitat Conservation, 5275 Leesburg Pike MS:MB, , Falls Church, VA 22041-3803 Phone: (703) 358-1784.;</t>
  </si>
  <si>
    <t>https://www.fws.gov/birds/grants/north-american-wetland-conservation-act.php</t>
  </si>
  <si>
    <t xml:space="preserve">15.611 Wildlife Restoration and Basic Hunter Education; 15.605 Sport Fish Restoration ; 15.614 Coastal Wetlands Planning, Protection and Restoration ; 15.635 Neotropical Migratory Bird Conservation ; </t>
  </si>
  <si>
    <t>Fiscal Year2019: Program has not yet selected projects for funding. Program anticipates funding projects that protect and improve habitat for migratory birds and other wetland-associated species. More examples of NAWCA projects can be found at http://www.fws.gov/birds/grants/north-american-wetland-conservation-act.phpFiscal Year2017: Example of US Standard Grant project, “Southwest Wetlands Initiative of Minnesota (SWIM) III.”  SWIM III provides an efficient and effective partnership to deliver long term wetlands and wetland-associated upland habitat for the benefit of waterfowl and other wildlife. This proposal focuses on wetlands in the Prairie Coteau of Minnesota and works primarily on restoring converted wetlands and enhancing degraded wetlands through permanent habitat protection efforts on both public and private lands. This is the third proposal of a multiple year initiative with an overall goal to accelerate the permanent protection of prairie wetland complexes open to the public and to ensure every Waterfowl Production Area and Wildlife Management Area is providing the maximum benefits for waterfowl and wetland dependent species. More specifically, SWIM III accelerates efforts to permanently protect in fee title and easement 690-acres of Waterfowl Production Areas and Wildlife Management Areas and 61.9-acres via Re-Invest in Minnesota perpetual conservation easement. Further, this partnership restores 40-acres on Hurricane Lake WMA and enhances another 270-acres of wetland habitat on Chen Bay and Sioux Valley WMAs. Projects within this proposal will address both reproductive and migration habitat needs of waterfowl and wetland dependent species within the area. The project area and project components are important to successful implementation of the NAWMP and the PPJV Implementation Plan. Several stateside conservation plans are served by the work outlined in this proposal as well, including the Minnesota Prairie Conservation Plan and Minnesota's duck and pheasant plans.Fiscal Year2018: Program has not yet selected projects for funding. Program anticipates funding projects that protect and improve habitat for migratory birds and other wetland-associated species. More examples of NAWCA projects can be found at http://www.fws.gov/birds/grants/north-american-wetland-conservation-act.php</t>
  </si>
  <si>
    <t>The Council selects proposals based on factors given in Section 5 of the North American Wetlands Conservation Act, results of site visits, available funds and other factors deemed important to meeting Act objectives.</t>
  </si>
  <si>
    <t>https://beta.sam.gov/fal/7065c371196de2189cd7bb1c06520710/view</t>
  </si>
  <si>
    <t>Wildlife Conservation and Restoration</t>
  </si>
  <si>
    <t>{"list":[{"act":{"description":"Department of Transportation and Related Agencies (i.e., Commerce, Justice, and State) Appropriations Act of 2001, Public Law 106-553, Title IX, Sec. 901; 16 USC 669-669i.  \r\n\r\n"},"authorizationTypes":{"USC":false,"act":true,"statute":false,"publicLaw":false,"executiveOrder":false}}]}</t>
  </si>
  <si>
    <t>The program provides financial assistance to States, the District of Columbia, Commonwealths, and territories under the Pittman-Robertson Wildlife Restoration Act to plan and implement projects for benefit of a diverse array of wildlife and associated habitats, including species that are not hunted or fished. It also fulfills unmet needs of wildlife within States, the District of Columbia, Commonwealths, and territories that includes wildlife education and recreation activities.</t>
  </si>
  <si>
    <t xml:space="preserve">Agencies from the 50 States, the District of Columbia, the Commonwealths of Puerto Rico and the Northern Mariana Islands, and the territories of Guam, the U.S. Virgin Islands, and American Samoa with primary responsibility for fish and wildlife conservation may submit grant proposals to the U.S. Fish and Wildlife Service. To be eligible, they must pass assent legislation to the provisions of the Act for the conservation of wildlife that includes a prohibition against the diversion of license fees paid by hunters for any other purpose than the administration of the fish and wildlife agency. In addition, the States, the District of Columbia, Commonwealths, and territories must have an approved comprehensive plan as described by the Appropriations Act.  _x000D_
</t>
  </si>
  <si>
    <t>General Public: While direct participation is limited to fish and wildlife agencies, the public will ultimately benefit from these wildlife conservation measures.</t>
  </si>
  <si>
    <t>The Regional Director of the U.S. Fish and Wildlife Service or his designee approves or disapproves proposed grants. Regional Offices are responsible for notification of grant approval to the grantee.</t>
  </si>
  <si>
    <t>{"types":{"moe":false,"formula":true,"matching":true},"formula":{},"matching":{"requirementFlag":"voluntary","percent":"0","description":"Yes. The Federal share of funded programs or projects may not exceed 75 percent."}}</t>
  </si>
  <si>
    <t>{"awarded":"other","description":"Program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award.","awardedDescription":"For further information, please contact the regional office."}</t>
  </si>
  <si>
    <t>[{"code":"program","isSelected":true,"description":"A performance report is required for each grant award annually within 90 days after the anniversary date and/or end of the grant."},{"code":"cash","isSelected":false},{"code":"progress","isSelected":true,"description":"Recipients must submit a final performance report no later than 90 calendar days after the award end date.  Recipients of awards with performance periods longer than 12 months will be required to submit annual interim reports.  Program will detail all performance reporting requirements, including frequency and due dates, in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annual interim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</si>
  <si>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Cost records must be maintained separately for each grant. Records, accounts, and supporting documents must be retained for three years after submission of the final Financial Status Report.</t>
  </si>
  <si>
    <t>(Formula Grants) FY 18 est $0.00; FY 19 est $0.00; FY 17$0.00; - FORMULA GRANTS: FY17 $0; FY18 $0; FY19 $0_x000D_
_x000D_
H.R. 4647 proposes to make funds available for management of fish and wildlife species of greatest conservation need as determined by State fish and wildlife agencies through this CFDA. However, unless new funding is approved by Congress, we will not distribute new funds through this program.</t>
  </si>
  <si>
    <t>{"list":[{"fiscalYear":2019,"description":"The program anticipates receiving 0 applications and issuing 0 awards."},{"fiscalYear":2017,"description":"The program anticipates receiving 0 applications and issuing 0 awards. The program received 0 applications and issued 0 awards. "},{"fiscalYear":2018,"description":"The program anticipates receiving 0 applications and issuing 0 awards."}],"isApplicable":true}</t>
  </si>
  <si>
    <t>50 CFR 80; Fish and Wildlife Service Manual</t>
  </si>
  <si>
    <t>U.S. Fish and Wildlife ServiceChief, Policy and Programs Division, Wildlife and Sport Fish Restoration Programs, U.S. Fish and Wildlife Service, Department of the Interior, MS: WSFR, 5275 Leesburg Pike, , Falls Church, VA 22041-3803 Phone: (703) 358-2231;</t>
  </si>
  <si>
    <t xml:space="preserve"> http://wsfrprograms.fws.gov</t>
  </si>
  <si>
    <t xml:space="preserve">15.611 Wildlife Restoration and Basic Hunter Education; 15.605 Sport Fish Restoration ; 15.615 Cooperative Endangered Species Conservation Fund; 15.608 Fish and Wildlife Management Assistance; </t>
  </si>
  <si>
    <t>Fiscal Year2018: Program will not select new projects for funding. No new funds will be available and new projects are not anticipated.Fiscal Year2017: Program will not select new projects for funding. No new funds will be available and new projects are not anticipated.  Program will not select new projects for funding. No new funds will be available and new projects are not anticipated.Fiscal Year2019: Program will not select new projects for funding. No new funds will be available and new projects are not anticipated.</t>
  </si>
  <si>
    <t xml:space="preserve">The State, the District of Columbia, Commonwealth, or territorial agency having lead responsibility for the management of their wildlife resources must submit the projects. The State, the District of Columbia, Commonwealth, or territorial agency selects those projects submitted for funding under the program. If approved, projects must meet the basic criteria outlined in the regulations and the Fish and Wildlife Service Manual.  _x000D_
</t>
  </si>
  <si>
    <t>https://beta.sam.gov/fal/66a8d7f885d29ffa9e7df47528f41755/view</t>
  </si>
  <si>
    <t xml:space="preserve">Enhanced Hunter Education and Safety </t>
  </si>
  <si>
    <t>This program provides funds for the enhancement of hunter and archery education programs and the enhancement or construction of firearm shooting ranges and archery ranges.</t>
  </si>
  <si>
    <t>Agencies from the 50 States, the Commonwealths of Puerto Rico and the Northern Mariana Islands, and the territories of Guam, the U.S. Virgin Islands, and American Samoa with primary responsibility for fish and wildlife conservation may submit grant proposals to the Fish and Wildlife Service.  To be eligible, they must pass assent legislation to the provisions of the Act for the conservation of wildlife that include a prohibition against  the diversion of license fees paid by hunters for any other purpose than the administration of the fish and wildlife agency.</t>
  </si>
  <si>
    <t>General Public (While direct participation is limited to fish and wildlife agencies, the general public will ultimately benefit from these wildlife conservation measures).</t>
  </si>
  <si>
    <t>{"environmentalImpact":{"reports":[{"isSelected":true,"reportCode":"ExecutiveOrder12372"},{"isSelected":true,"reportCode":"otherRequired"}]},"description":"Agencies from the 50 States, the Commonwealths of Puerto Rico and the Northern Mariana Islands, and the territories of Guam, the U.S. Virgin Islands, and American Samoa with primary responsibility for fish and wildlife conservation may submit grant proposals to the Fish and Wildlife Service. To be eligible, they must pass assent legislation to the provisions of the Act for the conservation of wildlife that include a prohibition against the diversion of license fees paid by hunters for any other purpose than the administration of the fish and wildlife agency.  An applicant should consult the office or official designated as the single point of contact in his or her State, Commonwealth, or territory for more information on this process when applying for assistance if the State has selected the program for review"}</t>
  </si>
  <si>
    <t>{"flag":"yes","description":"State applicants can continuously apply for funding up to the application deadline. The deadline for receipt is August 31, 2019, 11:59 p.m. PDT. Please check with your Regional Service Office to determine any Regionally specific deadlines.","list":[{"start":"2019-08-31"}]}</t>
  </si>
  <si>
    <t>Regional Directors will consider the differences of opinion about eligibility of proposals.  Final determination rests with the Director of the U.S. Fish and Wildlife Service.</t>
  </si>
  <si>
    <t>{"types":{"moe":false,"formula":true,"matching":true},"formula":{"title":"","chapter":"","part":"","subPart":"","publicLaw":"","description":""},"matching":{"requirementFlag":"voluntary","percent":"0","description":"Grant funds may be disbursed to States for up to 75 percent of the total cost of a project. Grant funds may be disbursed from 75 to 100 percent of the total project costs to the Commonwealths of Puerto Rico, Northern Mariana Islands and the territories of Guam, the U.S. Virgin Islands, and American Samoa.  Each Regional Director decides on the specific Federal share between 75 and 100 percent based on what he or she decides is fair, just, and equitable."},"moe":{"description":""}}</t>
  </si>
  <si>
    <t>{"awarded":"other","description":"Enhanced Hunter Education and Safety funds are available each Fiscal Year and are one-year funds.","awardedDescription":"Program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</si>
  <si>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Cost Records must be maintained separately for each project for three years after submission of the final Federal Financial Report (SF 425) as described in 2 CFR 200.333.</t>
  </si>
  <si>
    <t xml:space="preserve">(Formula Grants) FY 18$8,000,000.00; FY 19 est $8,000,000.00; FY 20 est $8,000,000.00; FY 17$8,000,000.00; - </t>
  </si>
  <si>
    <t>Range is $13,300 to $240,000; Average $145,000.</t>
  </si>
  <si>
    <t>{"list":[{"fiscalYear":2017,"description":"The program expects to receive approximately 40 applications and to issue about 35 awards The program received 39 applications nationally and issued 39 awards. Program funds are generally used annually by States to develop and implement model recruitment and retention programs; offer shooting skills and development; enhance existing shooting and archery range facilities; update safety features of firearm safety and archery ranges; enhance interstate coordination of hunter education, fire arm and archery range programs."},{"fiscalYear":2018,"description":"The program received 39 applications nationally and issued 39 awards. Program funds are generally used annually by States to develop and implement model recruitment and retention programs; offer shooting skills and development; enhance existing shooting and archery range facilities; update safety features of firearm safety and archery ranges; enhance interstate coordination of hunter education, fire arm and archery range programs."},{"fiscalYear":2019,"description":"The program expects to receive approximately 40 applications and to issue about 40 awards."},{"fiscalYear":2020,"description":"The program expects to receive approximately 40 applications and to issue about 40 awards."}],"isApplicable":true}</t>
  </si>
  <si>
    <t>{"flag":"appendix","description":"Regional Contacts: Region 1, Pacific Region (Idaho, Oregon, Washington, Hawaii, Pacific Islands) Barb Behan, 503-231-2066.\nRegion 2, Southwest Region (Arizona, New Mexico, Oklahoma, Texas) Andrew Ortiz, 505-248-7459. \nRegion 3, Midwest Region (Illinois, Indiana, Iowa, Michigan, Minnesota, Missouri, Ohio, Wisconsin) Fabian Romero, 612-713-5145.\nRegion 4, Southeast Region (Alabama, Arkansas, Florida, Georgia, Kentucky, Louisiana, Mississippi, North Carolina, Puerto Rico, South Carolina, Tennessee, U.S. Virgin Islands) Diana Swan, 404-679-7058.\nRegion 5, Northeast Region (Connecticut, Delaware, District of Columbia, Maine, Maryland, Massachusetts, New Hampshire, New Jersey, New York, Pennsylvania, Rhode Island, Vermont, Virginia, West Virginia) Richard Zane, 413-253-8506.\nRegion 6, Mountain-Prairie Region (Colorado, Idaho, Kansas, Montana, Nebraska, North Dakota, South Dakota, Utah, Wyoming) Otto Jose, 303-236-8156.\nRegion 7, Alaska Region (Alaska) Doug McBride, 907-786-3631.\nRegion 8, Pacific Southeast Region (California, Nevada) Justin Cutler, 916-414-6457."}</t>
  </si>
  <si>
    <t>Director, Policy and Programs, U.S. Fish &amp; Wildlife Service Headquarters, Wildlife and Sport Fish Restoration Program, Policy and Programs Division, 5275 Leesburg Pike, MS: WSFR, Falls Church, VA 22041-3803 Email:&lt; a href='mailto:fwsgrants@fws.gov'&gt;fwsgrants@fws.gov&lt;/a&gt;Phone: (703) 358-2156.;</t>
  </si>
  <si>
    <t xml:space="preserve">15.611 Wildlife Restoration and Basic Hunter Education; </t>
  </si>
  <si>
    <t>Fiscal Year2017: The Alabama Division of Wildlife and Freshwater Fisheries (WFF) continues to promote the National Archery in the School Program (NASP) and conducted hunter and shooting sports education and outreach to non-traditional audiences in Alabama. As part of this project WFF conducted 20 Basic Archery Instructor workshops for 266 teachers to implement the NASP curriculum and purchased archery equipment to supplement new schools enrolling in the program.  Approximately 370 schools and 55,500 students participated in Alabama's NASP during this fiscal year. Thirty-three hundred and forty-one students from 145 schools participated in seven regional events and 74 teams with 1,237 student archers participated in a statewide event at the Montgomery Sportsplex.  Total cost $180,000 ($135,000 Federal; $45,000 non-Federal)._x000D_
Iowa Department of Natural Resources and Pheasants Forever, Inc. signed a cooperative agreement to hire a joint Iowa Outreach Coordinator.  This position is a Pheasants Forever employee but works closely with the Iowa DNR on shooting sports efforts, mentored hunts, long-term mentoring efforts, youth habitat projects, and expanding youth/family events at the local level.  Through this partnership 28 mentored hunts were held involving 539 youth, 84 shooting sports events were held involving 3410 youth, 26 field days were held involving 2038 youth, and 8 habitat projects were completed involving 1006 youth with 20 acres planted.  Cost for the project was $30,000 ($22,500 federal and $7500 state. _x000D_
Vermont Fish and Wildlife Department held various advanced trainings designed to bridge the gap between hunter education certification and actually hunting or trapping and also to introduce new audiences to the outdoors.  Some examples were the specialized hunting technique seminars such as deer processing, bowhunting, crossbows, and bear hunting where 216 people participated.  Youth attended various advanced weeks at the Green Mountain Conservation Camps, 113 received their trapping certification, and 134 received their waterfowl certification.  Becoming an Outdoors Family event had 51 families (154 participants) attend this year. Cost for these projects $20,000 ($15,000 Federal; $5,000 State). The Alabama Division of Wildlife and Freshwater Fisheries (WFF) continues to promote the National Archery in the School Program (NASP) and conducted hunter and shooting sports education and outreach to non-traditional audiences in Alabama. As part of this project WFF conducted 20 Basic Archery Instructor workshops for 266 teachers to implement the NASP curriculum and purchased archery equipment to supplement new schools enrolling in the program. Approximately 370 schools and 55,500 students participated in Alabama's NASP during this fiscal year. Thirty-three hundred and forty-one students from 145 schools participated in seven regional events and 74 teams with 1,237 student archers participated in a statewide event at the Montgomery Sportsplex. Total cost $180,000 ($135,000 Federal; $45,000 non-Federal)._x000D_
_x000D_
Iowa Department of Natural Resources and Pheasants Forever, Inc. signed a cooperative agreement to hire a joint Iowa Outreach Coordinator. This position is a Pheasants Forever employee but works closely with the Iowa DNR on shooting sports efforts, mentored hunts, long-term mentoring efforts, youth habitat projects, and expanding youth/family events at the local level. Through this partnership 28 mentored hunts were held involving 539 youth, 84 shooting sports events were held involving 3410 youth, 26 field days were held involving 2038 youth, and 8 habitat projects were completed involving 1006 youth with 20 acres planted. Cost for the project was $30,000 ($22,500 federal and $7500 state. _x000D_
_x000D_
Vermont Fish and Wildlife Department held various advanced trainings designed to bridge the gap between hunter education certification and actually hunting or trapping and also to introduce new audiences to the outdoors. Some examples were the specialized hunting technique seminars such as deer processing, bowhunting, crossbows, and bear hunting where 216 people participated. Youth attended various advanced weeks at the Green Mountain Conservation Camps, 113 received their trapping certification, and 134 received their waterfowl certification. Becoming an Outdoors Family event had 51 families (154 participants) attend this year. Cost for these projects $20,000 ($15,000 Federal; $5,000 State).Fiscal Year2018: Examples of Enhanced Hunter Education and Safety clinics include: wilderness survival, game care and cooking, land navigation, hunter marksmanship, deer hunting, black powder hunting, upland game hunting, bow hunting, wild pig hunting, and waterfowl hunting. Projects also include enhancing the construction and development of firearm and archery ranges, as well as updating safety features at firearms and archery ranges.Fiscal Year2019: The Program has not yet completed selecting projects for funding. The Program anticipates funding Section 10 Enhanced Hunter Education and Safety projects and activities that are eligible each year.Fiscal Year2020: The Program has not yet selected projects for funding. The Program anticipates funding Section 10 Enhanced Hunter Education and Safety projects and activities that are eligible each year.</t>
  </si>
  <si>
    <t>The State, Commonwealth, or territory agency having responsibility for the management of their resources must submit the projects.  The State, Commonwealth's, or territory's wildlife resources must submit the projects.  The State, Commonwealth, or territorial agency selects those projects submitted for funding under the program. If approved, projects must meet the basic criteria outlined in the regulations and the Fish and Wildlife Service Manual.</t>
  </si>
  <si>
    <t>https://beta.sam.gov/fal/8866a4379a994dc8a21c3e39e73a10b5/view</t>
  </si>
  <si>
    <t xml:space="preserve">Multistate Conservation Grant </t>
  </si>
  <si>
    <t>{"list":[{"act":{"description":"Wildlife and Sport Fish Restoration Programs Improvement Act, Pub. L. 106-408, 114 STAT. 1766, §112 et seq.; Dingell-Johnson Sport Fish Restoration Act, 16 U.S.C. §777 et seq.; and Pittman-Robertson Wildlife Restoration Act, 16 U.S.C. §669 et seq."},"authorizationTypes":{"act":true}}]}</t>
  </si>
  <si>
    <t>This program provides funding for sport fish and wildlife restoration projects identified by the Association of Fish and Wildlife Agencies.</t>
  </si>
  <si>
    <t>Eligibility is limited to: 1) Agencies with lead management responsibility for fish and wildlife resources in each of the 50 States, the District of Columbia, Commonwealths of Puerto Rico and the Northern Mariana Islands, and the territories of American Samoa, Guam, and the U.S. Virgin Islands, or a group of these agencies; 2) The Service, only for the purpose of carrying out the National Survey; or 3) Non-governmental organizations (NGOs) with and without 501(c) status. United States non-profit NGOs with 501(c) Internal Revenue Service (IRS) status must provide a copy of their Section 501(c) status determination letter received from the IRS.  In addition, NGOs including educational institutions that are invited to submit full proposals must submit a certification that their organization will not use grant funds to fund, in whole or in part, any activity that promotes or encourages opposition to the regulated hunting or trapping of wildlife or the regulated taking of fish in their application.
Only projects that propose benefits to sport fish, wild birds and/or mammals are eligible. Proposed projects must also benefit: 1) At least 26 States or; 2) A majority of the States in a Service Region; or 3) A regional association of State fish and wildlife agencies. Federal law mandates that all entities applying for Federal financial assistance must have a valid Dun &amp; Bradstreet Data Universal Numbering System (DUNS) number and have a current registration in the System for Award Management (SAM). See Title 2 of the Code of Federal Regulations (CFR), Part 25 for more information.</t>
  </si>
  <si>
    <t>Projects must benefit at least 26 States, a majority of States in a Region of the U.S. Fish and Wildlife Service, or a Regional association of State fish and game departments.</t>
  </si>
  <si>
    <t>{"environmentalImpact":{"reports":[{"isSelected":true,"reportCode":"ExecutiveOrder12372"},{"isSelected":true,"reportCode":"otherRequired"}]},"description":"This program is co-managed with the Association of Fish and Wildlife Agencies (AFWA).  AFWA receives all applications in its two step application process.  To apply, the first step is to submit a Letter of Intent (LOI) to AFWA.  AFWA may invite applicants that submit a LOI to submit a full grant proposal for review.  If selected by AFWA as a priority project, your project will be recommended for funding on the priority list.  The Director of the U.S. Fish and Wildlife Service selects the awards from the priority list. "}</t>
  </si>
  <si>
    <t>The Director of the U.S. Fish and Wildlife Service will select projects for funding from a priority list developed by the Association of Fish and Wildlife Agencies (AFWA) based on established criteria.</t>
  </si>
  <si>
    <t>{"flag":"yes","description":"The WSFR Program posts a Notice of Funding Opportunity in late March of the year preceding the award year on Grants.gov.  The Association expects to post an Announcement of Opportunity on their website, http://www.fishwildlife.org on March 15, 2019.  Letters of Intent (LOI) are due to the Association by April 12, 2019.  If a LOI is selected, applicants will be instructed to submit a full proposal, which is due to the Association by July 26, 2019.  Any Letter of Intent or full proposal submitted through Grants.gov will be forwarded to the Association by WSFR.  The Association reviews and scores the applications and submits its priority list of project proposals recommended for funding to the U.S. Fish and Wildlife Service, Assistant Director, Wildlife and Sport Fish Restoration Program by October 1 of each year, which is the start of the fiscal year of the award year.  The list of WSFR approved priority projects submitted by the Association is published in the Federal Register in the spring of each calendar year.","list":[]}</t>
  </si>
  <si>
    <t>Any differences of opinion over the eligibility of proposed activities or differences arising over the conduct of work may be appealed to the Director of the U.S. Fish and Wildlife Service.</t>
  </si>
  <si>
    <t>{"awarded":"lump","description":"Projects may be approved for up to three years with funding amounts available dependent on annual competition.  The Program obligates all grant funds at the start of the first year and sends a notice of award to successful applicants.  Recipients request funds in accordance with 2 CFR 200, Subpart E-Cost Principles, unless otherwise dictated by program-specific legislation or special award terms.  The Program will include any special payment terms and conditions in the notice of award."}</t>
  </si>
  <si>
    <t xml:space="preserve">Recipients will maintain records in accordance with 2 CFR 200. Program-specific legislation/regulation may dictate additional records retention requirements.  Program will detail all non-standard records retention requirements in the notice of award. </t>
  </si>
  <si>
    <t>14-8151-0-7-303;14-5029-0-2-303;</t>
  </si>
  <si>
    <t xml:space="preserve">(Project Grants (Discretionary)) FY 18$6,000,000.00; FY 19 est $6,000,000.00; FY 20 est $6,000,000.00; FY 17$6,000,000.00; - </t>
  </si>
  <si>
    <t>The range based on FY 2017 awards was $50,000 to $560,000; Average $150,000.</t>
  </si>
  <si>
    <t>{"list":[{"fiscalYear":2017,"description":"The Association received 18 applications (from recipients invited by AFWA to submit applications from 24 submitted Letters of Intent) and recommended 17 for award on their Priority List.  Program accomplishments vary and are based upon National Conservation Needs (NCNs), selected annually by AFWA’s National Grants Committee.  All proposals must address at least one of the annually selected NCNs."},{"fiscalYear":2018,"description":"The Association of Fish and Wildlife Agencies (Association) received 20 applications (from recipients invited by the Association to submit applications from 25 submitted Letters of Intent).  The Association recommended 18 to be awarded by the Wildlife and Sportfish Restoration Program (WSFR).  Program accomplishments vary and are based upon National Conservation Needs (NCNs), selected annually by the Association’s National Grants Committee.  All proposals must address at least one of the annually selected NCNs."},{"fiscalYear":2019,"description":"The Association received 41 applications (from recipients invited by the Association to submit applications from 56 submitted Letters of Intent).  The Association  recommended 39 to be awarded by the WSFR Program.  Program accomplishments vary and are based upon National Conservation Needs (NCNs), selected annually by the Association’s National Grants Committee. All proposals must address at least one of the annually selected NCNs."},{"fiscalYear":2020,"description":"The Program has not yet selected Letters of Intent or invited prospective grantees to submit full grant proposals at this time."}],"isApplicable":true}</t>
  </si>
  <si>
    <t>2 CFR 200; 50 CFR 80 and Sections 521, 522, 523 of the Fish and Wildlife Service Manual.</t>
  </si>
  <si>
    <t>{"flag":"none","description":"This program is administered from the U.S. Fish and Wildlife Service Headquarters Office, so please contact them for more information.    "}</t>
  </si>
  <si>
    <t>Director, Policy and Programs, U.S. Fish and Wildlife Service Headquarters, Wildlife and Sport Fish Restoration Program, Policy and Programs Division, 5275 Leesburg Pike, MS: WSFR, Falls Church, VA 22041-3803 Email:&lt; a href='mailto:fwsgrants@fws.gov'&gt;fwsgrants@fws.gov&lt;/a&gt;Phone: (703) 358-2156;</t>
  </si>
  <si>
    <t>http://wsfrprograms.fws.gov</t>
  </si>
  <si>
    <t xml:space="preserve">15.611 Wildlife Restoration and Basic Hunter Education; 15.605 Sport Fish Restoration ; </t>
  </si>
  <si>
    <t>Fiscal Year2017: The American Sportfishing Association is currently working on a project titled, “Economic Significance of Sportfishing: Jobs, Tax Revenues and other Measures Needed to Achieve Greater Support”.  The project will provide each and all 50 states with scientific, easy-to-understand information about the expenditures, jobs, tax revenue, income and other economic data needed to strengthen their abilities to increase public awareness about the importance of fish and wildlife._x000D_
_x000D_
The Association is administering on behalf of the National Fish Habitat Board a project titled, “Science and Conservation collaboration through the National Fish Habitat Partnership’.  The project is working to collectively advance fish habitat partnership habitat assessments through identification of mutual data needs, data acquisition and landscape-level analysis for the benefits of fish, mussels, and other aquatic animals.  In addition, the project will provide regional and system-specific fish population, habitat, and human impact data to fill regional data gaps; achieve conservation results through strategic actions and allow further critical collaboration to occur among the Fish Habitat Partnerships._x000D_
_x000D_
The Council to Advance Hunting and the Shooting Sports (CAHSS) is working on a project titled, “Implementation of the National Hunting and Shooting Sports Action Plan”.  The objective is to conduct facilitated workshops necessary to develop state-level recruitment, retention, and reactivation (R3) plans.  These collaborative sessions will serve to enhance cooperative efforts between nonprofits, industry and state fish and wildlife agencies that result in stronger and larger R3 partnerships at the state level.  These activities will provide information regarding the most effective ways to preserve the hunting and shooting sports traditions.Fiscal Year2018: The National Fish Habitat Board is working to support activities of Fish Habitat Partnerships that will help to achieve four of the objectives in the National Fish Habitat Action Plan: 1) achieve measurable habitat conservation results through strategic actions of Fish Habitat Partnerships; 2) broaden the community of support for fish habitat conservation; 3) fill gaps in the National Fish Habitat Assessment and its associated database, and 4) communicate the conservation outcomes produced collectively by Fish Habitat Partnerships.  
The Archery Trade Association and Responsive Management are currently  working 
together on a small-scale retention and reactivation study involving five to seven states; this project will test email message themes and accompanying images that encourage new and lapsed bowhunters to renew their hunting licenses. The project also tests two strategies for the timing of reactivation emails sent to bowhunters. Comparing the results among the themes and timing strategies (as well as to a control group that gets no emails) will help determine the most effective themes and strategies for future efforts.  Data from a subsequent survey of bowhunters in each state will be used to generate profiles of distinct bowhunter groups by age, experience level, background, motivation, and other factors relating to the pathway to participation.  
The American Sportfishing Association and Southwick Associates are working on a project that will establish baseline measures for the effectiveness of local fishing events and provide goals and recommendations for improving local recruitment efforts.  This project will provide insights for improving angler recruitment events.  It will identify event participants who had not fished before and then assess the percentage of beginners who have fished on their own since the event or need follow-up support.  Lastly, it will provide confidential results back to each event organizer, with combined statistics provided as a baseline to track effectiveness and identify improvements for other event organizers to adopt.Fiscal Year2019: The University of Georgia Research Foundation Inc. will be conducting research to provide an initial assessment of the pathogenic potential of West Nile Virus (WNV) to negatively affect wild turkey and northern bobwhite populations.  Data generated from this research will provide technical diagnostic guidance and justifications for more complex field studies to better understand and document actual population effects in these species.  Currently, wildlife agencies from at least a dozen states are planning to collect and submit blood for this study in response to concerns related to the potential impacts of WNV on ruffed grouse, wild turkeys and other game birds.  Experimental data are needed to reveal estimated proportions of birds that may be dying in the wild, as well as show possible compromised health in survivors.  
The American Bird Conservancy will  work to survey and analyze all state, Federal, Non-profit groups and other large scale ( e.g., statewide or ecoregion) grassland conservation programs on private and public lands and will organize two Grassland Conservation Flyway meetings.  North American Grassland ecosystems have experienced persistent, long-term erosion in both quantity and quality. Threats such as agricultural intensification, invasive species, climate change, energy development, urbanization, and other development continue to take their toll.  The Grassland Conservation Program’s Gap Analysis work in this grant will result in a spatially referenced Geographic Information System database of current grassland conservation efforts across states, regions, and within flyways to build conservation strategies.  The Gap Analysis information will directly feed into the Flyway meetings to develop concrete strategies and funding mechanisms to address identified needs.  
The Wildlife Management Institute (WMI) will be working on a project to address problems that result from the current approach used to gather Harvest Information Program (HIP) data for migratory bird hunters.  Most problems arise from third-party data entry errors. The Association of Fish and Wildlife Agencies’ (Association) Harvest Information Work Group (HIWG) recommended a pilot project be undertaken to evaluate solutions.   WMI has developed a model for collecting HIP data that eliminates the primary cause of problems (third-party data entry) and maintains secure data entry and interface between the states' license databases and the centralized database used by the Fish and Wildlife Service to select hunter samples.  WMI will work with the HIWG to identify a minimum of four and maximum of eight states that have volunteered to participate in a pilot project to improve the accuracy of HIP data by eliminating third-party data entry. The project will include states with large and small numbers of migratory bird hunters and states in each flyway and region.Fiscal Year2020: The Program has not yet selected projects for funding. The Program anticipates funding projects that address species or habitat research activities, hunting and fishing recruitment and retention information collection, aquatic or hunter education activities, conservation planning, outreach and coordination.</t>
  </si>
  <si>
    <t>Projects will be reviewed and evaluated for scope, significance, feasibility, and cost effectiveness. In addition, projects must address one or more focus areas as described in the National Conservation Needs established annually by the Association of Fish and Wildlife Agencies (AFWA).</t>
  </si>
  <si>
    <t>https://beta.sam.gov/fal/33c9c883cb584e1f91afce0f38db002c/view</t>
  </si>
  <si>
    <t>Great Apes Conservation Fund</t>
  </si>
  <si>
    <t>{"list":[{"act":{"description":"Great Ape Conservation Act, 16 U.S.C. §6301 et seq."},"authorizationTypes":{"USC":false,"act":true,"statute":false,"publicLaw":false,"executiveOrder":false}}]}</t>
  </si>
  <si>
    <t xml:space="preserve">To provide financial assistance for projects for the effective long-term conservation of great apes and their habitats. This program supports projects that focus on one or more of the following areas: applied research on ape populations and their habitats, including surveys and monitoring; development and execution of ape conservation management plans; compliance with applicable treaties and laws that prohibit or regulate the taking or trade of ape or regulate the use and management of ape habitat; conservation education and community outreach; enhanced protection of at-risk ape populations; efforts to decrease human-ape conflicts; habitat conservation and management; protected area/reserve management in important ape range; strengthening local capacity to implement conservation programs; transfrontier ape conservation; and wildlife inspection, law enforcement, and forensics skills. </t>
  </si>
  <si>
    <t>Applications may be submitted by any government agency responsible for conservation and protection of apes and any other organization or individual with demonstrated experience in ape conservation.</t>
  </si>
  <si>
    <t>Any government agency responsible for conservation and protection of apes and any other organization or individual with demonstrated experience in ape conservation.</t>
  </si>
  <si>
    <t>{"description":"The program announcement and application instructions for this program can be found at Grants.gov website http://www.grants.gov. The Notice of Funding Availability and Application Instructions are also located on this program's website at http://www.fws.gov/international/pdf/notice-of-funding-availability-great-ape.pdf. If you are unable to access the Internet, hard copies are available upon request from the Branch of Near East, South Asia &amp; Africa, Division of International Conservation, U.S. Fish and Wildlife Service,5275 Leesburg Pike, Falls Church, VA 22041. A proposal will not be considered complete if required elements are not submitted as instructed. U.S. applicants must submit (among other elements) a complete, signed Standard Form 424 \"Application for Federal Assistance.\""}</t>
  </si>
  <si>
    <t>Projects are reviewed and competitively selected for funding using criteria developed on the requirements of the Great Ape Conservation Act (16 USC 6301 et seq.).  Review criteria can be found in the application information at http://www.fws.gov/international/grants-and-reporting/how-to-apply.html. Once a proposal has been selected for funding, an FWS approving official executes an Assistance Award between the U.S. Fish and Wildlife Service and the Recipient. Fully executed Awards are sent to the Recipient either electronically or through the mail. The Division of International Conservation then administers all other aspects of the Assistance Award.</t>
  </si>
  <si>
    <t>Decisions on funding of project proposals will be made within 180 days after the  receipt of the project proposal.</t>
  </si>
  <si>
    <t>None.  However, at the discretion of the Division of International Conservation, active awards can be modified, e.g.: time extensions or budget changes.</t>
  </si>
  <si>
    <t>{"awarded":"other","description":"Awarded funds must be spent during the performance period that is approved for each Assistance Award, and in accordance with program financial and performance reporting procedures.","awardedDescription":"Awarded funds must be spent during the performance period that is approved for each Assistance Award, and in accordance with program financial and performance reporting procedures. Funds are disbursed to recipients as requested and in accordance with 2 CFR 200, Subpart E-Cost Principles, unless otherwise prescribed in program-specific legislation or special award terms."}</t>
  </si>
  <si>
    <t xml:space="preserve">Recipients will maintain records in accordance with 2 CFR 200.  Program-specific legislation/regulation may dictate additional records retention requirements.  Program will detail all non-standard records retention requirements in the notice of award. </t>
  </si>
  <si>
    <t>(Project Grants (Discretionary)) FY 19 est $2,900,000.00; FY 18 est $2,900,000.00; FY 17$2,992,302.00; - Project Grants (Discretionary): FY17 $2,992,302.00; FY18 $2,900,000; FY19 $2,900,000_x000D_
FY18 and FY19 amounts are estimates based on prior year funding levels.</t>
  </si>
  <si>
    <t>{"list":[{"fiscalYear":2018,"description":"In FY18 the program anticipates receiving 60 applications and issuing approximately 40 awards."},{"fiscalYear":2017,"description":"Program received 56 applications and anticipates issuing 25 awards. In FY17 the program received 56 applications and issued 38 awards."},{"fiscalYear":2019,"description":"In FY19 the program anticipates receiving 60 applications and issuing approximately 40 awards."}],"isApplicable":true}</t>
  </si>
  <si>
    <t>Chief,Division of International Conservation_x000D_
U.S. Fish and Wildlife Service_x000D_
Department of the Interior_x000D_
5275 Leesburg Pike, MS:IA_x000D_
, Falls Church, VA 22041-3803 Email:&lt; a href='mailto:MSCF_GreatApe@fws.gov'&gt;MSCF_GreatApe@fws.gov&lt;/a&gt;Phone: (703) 358-1754;</t>
  </si>
  <si>
    <t>http://www.fws.gov/international/wildlife-without-borders/great-ape-conservation-fund.html</t>
  </si>
  <si>
    <t xml:space="preserve">15.619 Rhinoceros and Tiger Conservation Fund; 15.645 Marine Turtle Conservation Fund; 15.620 African Elephant Conservation Fund; 15.621 Asian Elephant Conservation Fund; </t>
  </si>
  <si>
    <t>Fiscal Year2018: The program anticipates funding projects that are effective for the long-term conservation of great apes.Fiscal Year2019: The program anticipates funding projects that are effective for the long-term conservation of great apes.Fiscal Year2017: Program has not yet selected projects for funding. Program anticipates funding projects that are effective for the long-term conservation of great apes, and those that are similar in scope to FY 2016. The program supported: 1) A project for research and tourism development for Western Gorillas in Loango National Park, Gabon; 2) a project for public engagement and threat mitigation in a proposed Ebo National Park, Cameroon; 3) a project to conserve the endangered western hoolock gibbon in Nagaland through community-based strategies; 4) a project to expand community led patrolling to protect gibbon populations in the Phou Si Thone Endangered Species Conservation Area, Lao PDR.</t>
  </si>
  <si>
    <t xml:space="preserve">Proposals will be reviewed based on criteria developed from the requirements of the Great Ape Conservation Fund (16 U.S.C. 6301 et seq.). Additional details on the selection criteria can be found in the Great Ape Notice of Funding Availability and Application Instructions http://www.fws.gov/international/grants-and-reporting/how-to-apply.html. Hard copies of the criteria are available upon request from the Division of International Conservation. </t>
  </si>
  <si>
    <t>https://beta.sam.gov/fal/1d02a4c934b34aa4970e912ba30e3fc1/view</t>
  </si>
  <si>
    <t>Coastal</t>
  </si>
  <si>
    <t>{"list":[{"act":{"description":"\r\nFish and Wildlife Act, 16 U.S.C. §742 et seq.; and Fish and Wildlife Coordination Act, 16 U.S.C. §§661-666."},"authorizationTypes":{"USC":false,"act":true,"statute":false,"publicLaw":false,"executiveOrder":false}}]}</t>
  </si>
  <si>
    <t>To provide technical and financial assistance via partnerships to identify, protect, and restore or improve habitats in priority coastal areas for fish and wildlife.</t>
  </si>
  <si>
    <t>Federal, State, interstate and intrastate agencies; local and tribal governments; public nonprofit institutes and organizations (such as conservation organizations, watershed councils, land trusts, schools and institutions of higher learning); U.S. territories and possessions; private landowners including individuals and businesses.</t>
  </si>
  <si>
    <t>Federal, state, interstate and intrastate agencies, tribes, local governments; public nongovernmental organizations (such as conservation organizations, watershed councils, land trusts, schools and universities); U.S. territories and possessions; private landowners, including individuals and businesses.</t>
  </si>
  <si>
    <t>{"description":"After a project has been designed and the cost calculated, the local Coastal Program coordinator will be able to inform the respective cooperator(s) whether or not the Service will provide technical or financial assistance. When the cooperator has signed a cooperative agreement work can begin on the project. The Service reimburses the landowner after the project is completed."}</t>
  </si>
  <si>
    <t>After a project has been designed and the cost calculated, the local Coastal Program coordinator will be able to inform the respective cooperator(s) whether or not the Service will provide financial assistance. When the cooperator has signed a cooperative agreement work can begin on the project. The Service reimburses the landowner after the project is completed.</t>
  </si>
  <si>
    <t>{"flag":"yes","description":"Applications are accepted on a rolling basis from October 1-September 30, however, applicants are strongly encouraged to consult with the local Coastal Program office prior to submitting an application. ","list":[{"start":"2018-10-01"}]}</t>
  </si>
  <si>
    <t>None.  However, project partners may request additional projects on their lands.</t>
  </si>
  <si>
    <t>{"awarded":"other","description":"Projects normally funded through annual segments.","awardedDescription":"Funds are disbursed to recipients as requested and in accordance with 2 CFR 200, Subpart E-Cost Principles, unless otherwise prescribed by program-specific legislation or special award terms.  Programs will include any special payment terms and conditions in the notice of award."}</t>
  </si>
  <si>
    <t>[{"code":"program","isSelected":false},{"code":"cash","isSelected":false},{"code":"progress","isSelected":true,"description":"Recipients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specify all performance reporting requirements in the cooperative agreement and/or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specify all financial reporting requirements in the cooperative agreement and/or notice of award letter."},{"code":"performanceMonitoring","isSelected":true,"description":"Recipients are responsible for monitoring performance for each award and sub-award under this program in accordance with 2 CFR 200."}]</t>
  </si>
  <si>
    <t>Accomplishments are recorded for each project in the Habitat Information Tracking System (HabITS). HabITS tracks habitat improvement accomplishments and program-specific technical assistance workloads associated with the Coastal Program and Partners for Fish and Wildlife Program.</t>
  </si>
  <si>
    <t>(Cooperative Agreements (Discretionary Grants)) FY 17$13,000,000.00; FY 18 est $13,000,000.00; FY 19 est $0.00; - Cooperative Agreements (Discretionary): FY17 $13,000,000; FY18 $13,000,000; FY19 Unknown</t>
  </si>
  <si>
    <t>Range is $5,000 to $50,000.</t>
  </si>
  <si>
    <t>{"list":[{"fiscalYear":2018,"description":"We anticipate program performance similar to that in FY17"},{"fiscalYear":2017,"description":"The Program restored/enhanced 50,410 upland acres, 16,376 wetland acres, and 108 stream miles. The Coastal Program completed 234 project accomplishments in FY17"},{"fiscalYear":2019,"description":"If the amount funding is comparable, we anticipate program performance similar to that in FY 17"}],"isApplicable":true}</t>
  </si>
  <si>
    <t>{"flag":"appendix","description":"See http://www.fws.gov/coastal for contact information and addresses."}</t>
  </si>
  <si>
    <t>Samantha BrookeBranch of Habitat Restoration, U.S. Fish and Wildlife Service, Department of the Interior_x000D_
5275 Leesburg Pike, MS: NWRS, , Falls Church, VA 22041-3803 Phone: (703) 358-2332;</t>
  </si>
  <si>
    <t>http://www.fws.gov/coastal.</t>
  </si>
  <si>
    <t xml:space="preserve">15.631 Partners for Fish and Wildlife; </t>
  </si>
  <si>
    <t>Fiscal Year2019: Projects similar to the ones funded in FY17 will be fundedFiscal Year2018: Projects similar to the ones funded in FY17 will be fundedFiscal Year2017: The Program anticipates funding projects that help protect and restore fish and wildlife habitats that benefit Federal trust species. Burnet Bay Wetlands Restoration Project:  The Burnet Bay Wetlands Restoration project implements the highest priority action item (HP-1: Restore, create, and protect wetlands) in The Galveston Bay Plan, the comprehensive conservation and management plan for Galveston Bay. The Burnet Bay Wetlands Restoration Project will provide 35 acres of estuarine intertidal habitat for finfish and shell fish, help improve water quality in the affected area, and protect the existing shoreline of Burnet Bay from wave energy generated by ship wakes from the nearby Houston Ship Channel. These marsh habitats provide important nursery grounds for recreationally and commercially important aquatic species such as Gulf menhaden, sand seatrout, Southern flounder, red drum, bay anchovy, and other marine forms to develop into juveniles.  Several species of birds also utilize the wetland habitat created in the project including: brown and white pelicans, black skimmers, several tern and gull species, as well as a bald eagle. _x000D_
_x000D_
MacDill AFB Living Shoreline Creation Project:  The goal of this project was to reduce erosion and stabilize the shoreline at MacDill AFB in Tampa Bay. Tampa Bay Watch, in partnership with MacDill AFB and the Department of Defense completed this project to create a living shoreline on the base, which is one of the goals outlined in the CCMP (Changing the Course Management Plan). The project created .66 acres of estuarine oyster reef habitat by building 1,350 linear feet of oyster shell communities using 137 tons of fossilized oyster shell. The project restored .92 acres of salt marsh habitat by planting 1,000 linear feet of Spartina alterniflora at two to three foot intervals within the intertidal zone. Salt marsh is a biological filter for runoff, aides in the uptake of excess nitrogen loads, provides a natural erosion barrier for upland habitats, and serves as a habitat for numerous shorebird and other organisms.   _x000D_
_x000D_
Zis-a-ba Estuary Habitat Restoration Project:  Originally tidal wetlands, the project area has been diked and farmed for more than 100 years. This project restored tidal and riverine influence by removing the majority of the perimeter levee and associated tide gate, improving a levee on the south side to protect the adjacent property owner, and permanent protection of the property.  To restore tidal influence to the 88 acre estuary (inside the dike), tidal channels were excavated across the interior of the site to encourage natural tidal channel development while protecting infrastructure that traverses the property. The nearly 7,000 feet of perimeter dike was then removed. The project was designed to restore estuary rearing habitat for juvenile salmonids, especially Endangered Species Act listed Chinook and bull trout populations of the Stillaguamish and Skagit Rivers.  The restoration of tidal wetlands inside the project area is specifically called for in the Puget Sound Chinook Recovery Plan.</t>
  </si>
  <si>
    <t>All projects must benefit Federal trust species and be cost effective. Project selection occurs at the field level. See the annual "Notice of Availability of Federal Assistance" in http://grants.gov for more details.</t>
  </si>
  <si>
    <t>https://beta.sam.gov/fal/e9c790b5d0bb93e0d75ec2c3ba302b3c/view</t>
  </si>
  <si>
    <t>Partners for Fish and Wildlife</t>
  </si>
  <si>
    <t>{"list":[{"act":{"description":"Partners for Fish and Wildlife Act, 16 U.S.C. §§3771-3774; Fish and Wildlife Act; 16 U.S.C. §742 et seq.; and Fish and Wildlife Coordination Act, 16 U.S.C. §§661-666."},"authorizationTypes":{"USC":false,"act":true,"statute":false,"publicLaw":false,"executiveOrder":false}}]}</t>
  </si>
  <si>
    <t>Provide technical and financial assistance to private landowners, States, municipalities, and Native American Tribes interested in voluntarily restoring or otherwise improving native habitats for fish and wildlife on their lands.  Deliver Department of Interior priorities to the American people.</t>
  </si>
  <si>
    <t>Private landowners, tribal governments, local and state governments, educational and non-profit institutions and organizations are eligible for financial and technical assistance from Partners for Fish and Wildlife Program. Projects must be located on private lands. Private land is defined by the Partners for Fish and Wildlife Act of 2006, 16 U.S.C. 3771-3774, as any land that is not owned by the Federal Government or a State.  Private land includes tribal land and Hawaiian homeland.</t>
  </si>
  <si>
    <t>{"description":"The local Partners for Fish and Wildlife Program Coordinator works with the applicant and makes a site visit to design a project that will benefit Federal trust resources and is acceptable for the landowner's needs.  Contact the appropriate Partners for Fish and Wildlife Program Office for application procedures. Applicant must complete the Standard Form (SF) 424, and the appropriate Budget and Assurances forms (SF424A and SF 424B - Non-construction; or SF 424C and SF 424D - Construction) Information is also available at http://www.grants.gov."}</t>
  </si>
  <si>
    <t>After a project has been designed and the cost calculated, the local Partners Program coordinator will be able to inform the private landowner whether or not the Service will provide cost-share assistance.  When the landowner has signed a cooperative agreement (a minimum of 10 years) work can begin on the project.  The Service reimburses the landowner after the project is completed.</t>
  </si>
  <si>
    <t>None.  Private land owners may request additional projects on their lands.</t>
  </si>
  <si>
    <t>{"awarded":"other","description":"Cost-share is a one time event that occurs after project construction.","awardedDescription":"Program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</si>
  <si>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[{"code":"program","isSelected":false},{"code":"cash","isSelected":false},{"code":"progress","isSelected":true,"description":"Recipients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200.\r\n\r\n"}]</t>
  </si>
  <si>
    <t>Accomplishments are recorded for each project in the Habitat Information Tracking System (HabITS).  HabITS tracks habitat improvement accomplishments and program-specific technical assistance workloads associated with the Coastal Program and Partners for Fish and Wildlife Program.</t>
  </si>
  <si>
    <t>(Project Grants (Discretionary)) FY 18 est $52,000,000.00; FY 17$52,000,000.00; FY 19 est $52,000,000.00; - Project Grants (Discretionary): FY17 $52,000,000; FY18 $52,000,000; FY19 $52,000,000 are estimates based on prior year funding levels.</t>
  </si>
  <si>
    <t>Cost-share range per project is from $200 to $25,000.  The average cost per project is $5,400.</t>
  </si>
  <si>
    <t>{"list":[{"fiscalYear":2018,"description":"The Program expects to complete at a minimum 900 project accomplishments."},{"fiscalYear":2019,"description":"The Program expects to complete a minimum of 900 project accomplishments"},{"fiscalYear":2017,"description":"The Program expects to complete at a minimum 900 project accomplishments. The Program completed 2,511 projects that enhanced and restored over 200,000 acres of habitat, 298 river miles, and 78 fish passage structures."}],"isApplicable":true}</t>
  </si>
  <si>
    <t>For information about Program policy and guidelines see the Partners for Fish and Wildlife Program Management Policy in the Fish and Wildlife Service Manual, 640 FW1 (at http://www.fws.gov/policy/640fw1.html).</t>
  </si>
  <si>
    <t>{"flag":"appendix","description":"See Regional Agency Offices.  Visit http://www.fws.gov/partners for contact information."}</t>
  </si>
  <si>
    <t>Matt FilsingerBranch of Habitat Restoration, U.S. Fish and Wildlife Service, Department of the Interior,_x000D_
5275 Leesburg Pike, MS: NWRS  , Falls Church, VA 22041-3803 Phone: (703) 358-2011;</t>
  </si>
  <si>
    <t>http://www.fws.gov/partners.</t>
  </si>
  <si>
    <t xml:space="preserve">15.630 Coastal; </t>
  </si>
  <si>
    <t>Fiscal Year2019: Program has not yet selected projects for funding. Program anticipates funding projects that voluntarily restores habitat for wildlife and recreational benefits to the American people.Fiscal Year2017: The Program has not yet selected projects to support. The Program anticipates funding projects that help protect and restore fish and wildlife habitats to benefit Federal trust species and declining species. Montana:_x000D_
Blackfoot River_x000D_
MT-BF-17-23_x000D_
Providing angling opportunities_x000D_
This project provides improved instream and riparian habitat conditions that will benefit local fisheries population as well as downstream populations in the Blackfoot river drainage.  Specifically, the priority species to benefit are the sensitive westslope cutthroat trout. Trying to keep species off the Endangered Species List is a goal for the program. The project will also benefit other aquatic invertebrates, amphibian and native riparian plant communities. The project improved recreational opportunities for anglers and miles of habitat_x000D_
_x000D_
Utah:_x000D_
UT-2017-006_x000D_
Restoring Trust and Being a Good Neighbor_x000D_
The purpose of this project is to allow the landowner to manage grazing on riparian and upland areas.  The private property is within an area that is primarily Federally owned.  A plan has been developed to consolidate grazing allotments and rotate through the area and the landowner would like to be able to have better grazing control on the private property.  To continue managing the grazing on the privately owned property the boundary fence was repaired to insure the landowner can maintain grazing control on sagebrush acres and riparian areas of a stream.  _x000D_
_x000D_
Oklahoma:_x000D_
1014365-MH_Wetland_x000D_
Providing hunting opportunities_x000D_
The property can be described as an upland savanna habitat with adjacent riparian habitat.  The area is vegetated with introduced grasses and native grasses scattered across the upland habitat with a variety of hardwoods tree species in the riparian habitat. Habitat treatments include restoring a 3 acre wetland, enhance 14 acres of riparian habitat to benefit federal trust resource species and migratory birds by constructing a fence to protect the area from livestock grazing.  Water levels will be allowed to fill in the winter months for waterfowl use and recreational opportunities.Fiscal Year2018: Program has not yet selected projects for funding. Program anticipates funding projects that voluntarily restores habitat for wildlife and recreational benefits to the American people.</t>
  </si>
  <si>
    <t>All projects must benefit Federal trust species, involve partnerships, be-cost effective, and where applicable involve on-the-ground habitat restoration. Specific criteria for reviewing and ranking projects were established in the national Partners policy, at https://www.fws.gov/policy/640fw1.html.  The program gives high priority to proposed projects that benefit the National Wildlife Refuge System, species at risk, conserve globally or nationally imperiled habitats; and reduce habitat fragmentation. Please review the annual Notice of Availability of Federal Assistance for additional selection criteria referenced in http://www.grants.gov.</t>
  </si>
  <si>
    <t>https://beta.sam.gov/fal/2d3aed95279fbddd9b11405db04389a7/view</t>
  </si>
  <si>
    <t xml:space="preserve">Landowner Incentive </t>
  </si>
  <si>
    <t>{"list":[{"act":{"description":"Department of the Interior and Related Agencies Appropriations Act of 2006, Public Law 109-148; Title I; Land and Water Conservation Fund Act of 1965; 16 U.S.C. 4601-4 through 11.  "},"publicLaw":{"congressCode":"109","number":"148"},"USC":{"title":"16","section":"4601-4 throug11"},"authorizationTypes":{"USC":true,"act":true,"statute":false,"publicLaw":true,"executiveOrder":false},"usc":{"title":"16","section":"4601-4 throug11"}}]}</t>
  </si>
  <si>
    <t>This program establishes or supplements existing landowner incentive programs that provide technical or financial assistance. This includes habitat protection and restoration; to assist private landowners in protecting and managing habitats to benefit federally listed, proposed, or candidate species, or other at-risk species; and to encourage States, the District of Columbia, Commonwealths, or territories to enhance private landowner conservation.</t>
  </si>
  <si>
    <t xml:space="preserve">Agencies from the 50 States, the District of Columbia, the Commonwealths of Puerto Rico and the Northern Mariana Islands, and the territories of Guam, the U.S. Virgin Islands, and American Samoa with primary responsibility for fish and wildlife conservation may submit grant proposals to the U.S. Fish and Wildlife Service.  </t>
  </si>
  <si>
    <t>Private landowners and the public (While direct participation is limited to State, the District of Columbia, Commonwealth, or territorial fish and wildlife agencies, private landowners will directly benefit from financial and technical assistance and the public will ultimately benefit from these wildlife conservation measures implemented on private lands).</t>
  </si>
  <si>
    <t>{"description":"Only that agency that has lead management responsibility for fish and wildlife resources within the State, the District of Columbia, Commonwealth, or territory may apply for these grants.  \r\n\r\n","isApplicable":true}</t>
  </si>
  <si>
    <t>{"flag":"yes","description":"This program is no longer accepting applications.","list":[{"start":"2017-09-30"}]}</t>
  </si>
  <si>
    <t>Applicants will receive notification of approval/disapproval within approximately 60 working days after proposal due date.</t>
  </si>
  <si>
    <t>Regional Directors will consider differences of opinion concerning the eligibility of proposals. Final determination rests with the Director of the U.S. Fish and Wildlife Service.</t>
  </si>
  <si>
    <t>{"types":{"moe":false,"formula":false,"matching":true},"matching":{"requirementFlag":"voluntary","percent":"0","description":"Yes. Grant funds are disbursed to States, the District of Columbia and Puerto Rico for approved grants up to 75% of the project costs and to American Samoa, Guam, the Commonwealth of the Northern Mariana Islands and the U.S. Virgin Islands for up to 100% of the project costs. Matching requirements may vary by State."}}</t>
  </si>
  <si>
    <t>{"awarded":"other","description":"Annual awards.","awardedDescription":"Recipients request funds in accordance with 2 CFR 200, Subpart E-Cost Principles unless otherwise dictated by program-specific legislation or special award terms. Program will include any special payment terms and conditions in the notice of award."}</t>
  </si>
  <si>
    <t>[{"code":"program","isSelected":false},{"code":"cash","isSelected":false},{"code":"progress","isSelected":true,"description":"Recipients must submit a final performance report no later than 90 calendar days after the award end date.  Recipients of awards with performance periods longer than 12 months will be required to submit annual interim reports.  Program will detail all performance reporting requirements, including frequency and due dates, in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annual interim reports. Program will detail al 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</si>
  <si>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 xml:space="preserve">Cost records must be maintained separately for each grant. Records, accounts, and supporting documents must be retained for three years after submission of the final Financial Status Report.  </t>
  </si>
  <si>
    <t>14-5496-0-2-302;</t>
  </si>
  <si>
    <t>(Project Grants (Discretionary)) FY 17$0.00; FY 19 est $0.00; FY 18 est $0.00; - Project Grants (Discretionary): FY17: $0.00, FY18: $0.00, FY19: $0.00_x000D_
This program did not award any funds in FY17, and will not be accepting applications during FY18 and FY19.  CFDA should remain active through FY19 to allow Bureau to close all currently open awards and report any associated amendments to government-wide systems that require the identification of an active CFDA number as a key reporting element.</t>
  </si>
  <si>
    <t>Funds are available until expended.</t>
  </si>
  <si>
    <t>{"list":[{"fiscalYear":2018,"description":"Program inactive"},{"fiscalYear":2019,"description":"Program inactive"},{"fiscalYear":2017,"description":"Habitat improvement, restoration, land protection, and technical guidance activities were implemented. The program received 0 applications and issued 0 new awards.  Program inactive"}],"isApplicable":true}</t>
  </si>
  <si>
    <t>Department of the Interior and Related Agencies Appropriations Act, 2006, Public Law 109-148, Title I, language on Landowner Incentive Program.</t>
  </si>
  <si>
    <t>{"flag":"appendix","description":"Region 1 U.S. Fish and Wildlife Service\r\nNative American Liaison\r\nEastside Federal Complex\r\n 911 NE 11th Avenue\r\nPortland, OR 97232-4181\r\n\r\nRegion 2 U.S. Fish and Wildlife Service\r\nNative American Liaison\r\n500 Gold Avenue, SW\r\nP.O. Box 1306\r\nAlbuquerque, NM 87103-1306\r\n\r\nRegion 3 U.S. Fish and Wildlife Service\r\nNative American Liaison\r\n1 Federal Drive\r\nFort Snelling, MN 55111-4080\r\n\r\nRegion 4 U.S. Fish and Wildlife Service\r\nNative American Liaison\r\n1875 Century Boulevard\r\nAtlanta, GA 30345\r\n\r\nRegion 5 U.S. Fish and Wildlife Service\r\nNative American Liaison\r\n300 Westgate Center Drive, Hadley, MA 01035-9589\r\n\r\nRegion 6 U.S. Fish and Wildlife Service\r\nNative American Liaison\r\nP.O. Box 25486\r\nDenver, CO 80225\r\n\r\nRegion 7 U.S. Fish and Wildlife Service\r\nNative American Liaison\r\n1011 East Tudor Road\r\nAnchorage, AK 99503-6199\r\n\r\nRegion 8 U.S. Fish and Wildlife Service\r\nTribal Partnerships Specialist\r\nHabitat Restoration Division\r\n2800 Cottage Way, Rm W-2606\r\nSacramento, CA 95825"}</t>
  </si>
  <si>
    <t>Chief, Policy and Programs DivisionChief, Policy and Programs Division, Wildlife and Sport Fish Restoration Programs, U.S. Fish and Wildlife Service, Department of the Interior, MS: WSFR, 5275 Leesburg Pike, , Falls Church, VA 22041-3803 Phone: (703)358-2231;</t>
  </si>
  <si>
    <t xml:space="preserve">15.611 Wildlife Restoration and Basic Hunter Education; 15.605 Sport Fish Restoration ; 15.634 State Wildlife Grants; 15.615 Cooperative Endangered Species Conservation Fund; 15.608 Fish and Wildlife Management Assistance; </t>
  </si>
  <si>
    <t>Fiscal Year2018: Program inactiveFiscal Year2019: Program inactiveFiscal Year2017: Existing habitat improvement, restoration, land protection, and technical guidance activities continue. No new awards will be issued. Program inactive</t>
  </si>
  <si>
    <t xml:space="preserve">The State, the District of Columbia, Commonwealth, or territorial agency having lead responsibility for the management of their fish and wildlife resources must submit the projects. The State, the District of Columbia, Commonwealth, or territorial agency selects those projects submitted for funding under the program. If approved, projects must meet the basic criteria outlined in the regulations and the Fish and Wildlife Service Manual.  </t>
  </si>
  <si>
    <t>https://beta.sam.gov/fal/592ad4c6a1eb06b2bc64134d38382bc2/view</t>
  </si>
  <si>
    <t>State Wildlife Grants</t>
  </si>
  <si>
    <t>SWG</t>
  </si>
  <si>
    <t>{"list":[{"act":{"description":"Bipartisan Budget Act of 2018, Pub. L. 115-123, Consolidated Appropriations Act FY 2017 P.L. 114-113, and prior appropriations acts; Fish and Wildlife Act, 16 U.S.C. §742 et seq.; and Fish and Wildlife Coordination Act, 16 U.S.C. §§661-666."},"authorizationTypes":{"act":true}}]}</t>
  </si>
  <si>
    <t>This program funds the development and implementation of projects for the benefit of fish and wildlife and their habitats, including species that are not hunted or fished.  Priority is placed on projects that benefit species of greatest conservation concern.</t>
  </si>
  <si>
    <t>Agencies from the 50 States, the District of Columbia, the Commonwealths of Puerto Rico and the Northern Mariana Islands, and the territories of Guam, the U.S. Virgin Islands, and American Samoa with primary responsibility for fish and wildlife conservation may submit grant proposals for formula or competitive project grants to the U.S. Fish and Wildlife Service if they maintain a current, Service-approved Comprehensive Wildlife State Wildlife Action Plan. The four regional Associations of Fish and Wildlife Agencies (NEAFWA, SEAFWA, MAFWA, and WAFWA) are eligible for competitive project grants at the discretion of recipient State fish and wildlife agencies.</t>
  </si>
  <si>
    <t>General Public (While direct participation is limited to fish and wildlife agencies, the public will ultimately benefit from these wildlife conservation measures.)</t>
  </si>
  <si>
    <t>{"description":"The State, District of Columbia, Commonwealth, or territory must have a Service- approved State Wildlife Action Plan) on file to receive grant funds. The Action Plan must consider the broad range of the State, the District of Columbia, Commonwealth, or territory agencies' wildlife and associated habitats, with appropriate priority placed on those species of greatest conservation need.","isApplicable":true}</t>
  </si>
  <si>
    <t xml:space="preserve">SWG-Formula: The Regional Director of the U.S. Fish and Wildlife Service or his or her designee approves or disapproves proposed projects. Regional offices are responsible for notification of grant approval to the grantee.  SWG-Competitive: The Director of the U.S. Fish and Wildlife Service or his or her designee approves or disapproves proposed projects, based on an objective scoring and ranking procedure as outlined in the Application Instructions, available at Grants.gov. </t>
  </si>
  <si>
    <t>{"flag":"yes","description":"Applicants for Formula SWG Program grants can continuously apply for funding up to the deadline of August 31, 2020, 11:59 p.m. PDT.  The anticipated deadline to apply for Competitive SWG Program grants is Friday, June 28, 2019, at 11:59 PM Pacific Daylight Time (PDT).","list":[{"start":"2019-06-28","description":"Competitive Project Grants;"},{"start":"2020-08-31","description":"Formula Grants"}]}</t>
  </si>
  <si>
    <t>SWG-Formula: Approximately 30-60 days. SWG-Competitive: Approximately 120 days.</t>
  </si>
  <si>
    <t>SWG-Formula: Grantees may renew projects on an annual basis if justifiable and if funds are available.  SWG-Competitive: Not applicable.</t>
  </si>
  <si>
    <t>{"types":{"moe":false,"formula":true,"matching":true},"formula":{"title":"Consolidated Appropriations Act, Fiscal Year 2017","chapter":"","part":"","subPart":"","publicLaw":"115-31","description":""},"matching":{"requirementFlag":"mandatory","percent":"0","description":"Formula Grants: Formula planning grants require 25% matching; Federal share not to exceed 75% of total costs. Formula implementation grants require 35% matching; Federal share not to exceed 65% of total costs.\n\nCompetitive Project Grants require 25% matching; Federal share not to exceed 75% of total costs."},"moe":{"description":""}}</t>
  </si>
  <si>
    <t>{"awarded":"other","description":"SWG Program funds are available for obligation for two years ending September 30 of the Federal fiscal year after they were apportioned.","awardedDescription":"Program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</si>
  <si>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Report."},{"code":"performanceMonitoring","isSelected":true,"description":"Performance reports are required.  Recipients must monitor and report on project performance in accordance with the requirements in 2 CFR 200.328.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</si>
  <si>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Cost records must be maintained separately for each grant.  Records, accounts, and supporting documents must be retained for three  years after submission of the final Financial Report.</t>
  </si>
  <si>
    <t>14-5474-0-1-302;</t>
  </si>
  <si>
    <t xml:space="preserve">(Formula Grants) FY 18$53,000,000.00; FY 19 est $54,000,000.00; FY 20 est $55,000,000.00; FY 17$51,000,000.00; - (Project Grants (Discretionary)) FY 18$6,300,000.00; FY 19 est $6,300,000.00; FY 20 est $6,300,000.00; FY 17$5,487,000.00; - </t>
  </si>
  <si>
    <t>Range is $30,000 to $3,000,000; Average $500,000.</t>
  </si>
  <si>
    <t>{"list":[{"fiscalYear":2017,"description":"The discretionary (competitive) subprogram anticipates receiving 25 applications and issuing 12 to 18 awards. The number of applications for mandatory grants varies annually based on State priorities and capacity. SWG Program funds are positively impacting many Endangered Species Act listing decisions. The Program has likely helped to curtail growth of State and Federal expenditures on federally listed species since the Program was first created in 2001. The SWG Program was a key funding source for the conservation and recovery of more than 50 percent of threatened and endangered species that were de-listed by the Service for conservation-related reasons through 2015. The SWG Program has also helped States contribute to Service removal or withdrawal of a significant portion of Candidate species listings—those species found by the Service to be warranted for listing but not yet listed. The Service awarded 309 grants under the Formula (mandatory) subprogram in 2017. The number of applications for Formula grants varies annually based on State priorities and capacity. The discretionary (competitive) subprogram received 20 applications and issued 16 awards in 2017."},{"fiscalYear":2018,"description":"In FY18 the Competitive SWG Program received 19 applications and issued 16 awards."},{"fiscalYear":2019,"description":"In FY19 the Competitive SWG Program is expected to receive 20 applications and issue 17 awards."},{"fiscalYear":2020,"description":"In FY20 the Competitive SWG Program is expected to receive 21 applications and issue 18 awards."}],"isApplicable":true}</t>
  </si>
  <si>
    <t>Consolidated Appropriations Act, Fiscal Year 2017 (Public Law No. 115-31), 2 CFR 200</t>
  </si>
  <si>
    <t>{"flag":"appendix","description":"Region 1: American Samoa, Commonwealth of the Northern Mariana Islands, Guam, Hawaii, Idaho, Oregon, and Washington \r\n\r\nU.S. Fish and Wildlife Service\r\nOffice of Migratory Birds &amp; State Programs\r\nWSFRP\r\n911 NE 11th Avenue\r\nPortland, OR 97232-4181\r\nContact Person: Karla Drewsen\r\n503-231-2389\r\nkarla_drewsen@fws.gov \r\n\r\nRegion 2: Arizona, New Mexico, Oklahoma, and Texas \r\n\r\nU.S. Fish and Wildlife Service\r\nWildlife and Sport Fish Restoration Program\r\n500 Gold Avenue, SW\r\nAlbuquerque, NM 87103\r\nContact Person: Buddy Fazio\r\n505-248-7461\r\nBuddy_Fazio@fws.gov \r\n\r\nRegion 3: Illinois, Indiana, Iowa, Michigan, Minnesota, Missouri, Ohio, and Wisconsin \r\n\r\nU.S. Fish and Wildlife Service\r\nWildlife and Sport Fish Restoration Program\r\n5600 American Blvd. West, Suite 990\r\nBloomington, MN 55437-1458\r\nContact Person: Jessica Piispanen\r\n612-713-5142\r\njessica_piispanen@fws.gov \r\n\r\nRegion 4: Alabama, Arkansas, Florida, Georgia, Kentucky, Louisiana, Mississippi, North Carolina, the Commonwealth of Puerto Rico, South Carolina, Tennessee, and the U.S. Virgin Islands \r\n\r\nU.S. Fish and Wildlife Service\r\nWildlife and Sport Fish Restoration Program\r\n1875 Century Boulevard, Suite 240\r\nAtlanta, GA 30345\r\nContact Person: Diana Swan\r\n404-679-7058\r\ndiana_swan@fws.gov \r\n\r\nRegion 5: Connecticut, Delaware, the District of Columbia, Maine, Maryland, Massachusetts, New Hampshire, New Jersey, New York, Pennsylvania, Rhode Island, Vermont, Virginia, and West Virginia \r\n\r\nU.S. Fish and Wildlife Service\r\nWildlife and Sport Fish Restoration Program\r\n300 Westgate Center Drive\r\nHadley, MA 01035\r\nContact Person: Dee Blanton\r\n413-253-8513\r\ndee_blanton@fws.gov \r\n\r\nRegion 6: Colorado, Kansas, Nebraska, Montana, North Dakota, South Dakota, Utah, and Wyoming \r\n\r\nU.S. Fish and Wildlife Service \r\nWildlife and Sport Fish Restoration Program\r\nP.O. Box 25486, Denver Federal Center\r\nDenver, Colorado 80225 \r\nContact Person: Amanda Horvath\r\n303-236-4414\r\namanda_horvath@fws.gov \r\n\r\nRegion 7: Alaska \r\n\r\nU.S. Fish and Wildlife Service\r\nWildlife and Sport Fish Restoration Program\r\n1011 East Tudor Road, MS 261\r\nAnchorage, AK 99503\r\nContact Person: Kyle James\r\n907-786-3696\r\nkyle_james@fws.gov\r\n\r\nRegion 8: California and Nevada\r\n\r\nU.S. Fish and Wildlife Service\r\nWildlife and Sport Fish Restoration Program\r\n2800 Cottage Way, W-1729\r\n"}</t>
  </si>
  <si>
    <t>Chief, Policy and Programs, Wildlife and Sport Fish Restoration Program – Division of Policy and Programs_x000D_
5275 Leesburg Pike, MS: WSFR, Falls Church, VA 22041-3803 Email:&lt; a href='mailto:fwsgrants@fws.gov'&gt;fwsgrants@fws.gov&lt;/a&gt;Phone: (703) 358-2231;</t>
  </si>
  <si>
    <t>https://wsfrprograms.fws.gov/subpages/grantprograms/swg/swg.htm</t>
  </si>
  <si>
    <t>Fiscal Year2017: Lesser Prairie Chicken Translocation in Colorado and Kansas: Since the mid-1990s, conservation concern for the lesser prairie-chicken has been elevated to consideration for listing under the Endangered Species Act, and in November 2016, the Service initiated a 12-Month Status Review of the species. The Colorado Division of Parks and Wildlife will partner with the Kansas Department of Wildlife, Parks, and Tourism, Kansas State University, and the United States Forest Service to help secure the long-term persistence, resiliency, and distribution of lesser prairie-chicken populations in the Sand Sagebrush Ecoregion, using SWG Program funding. Project goals include restoration of core populations and assessment of the feasibility of translocating the species to help restore population abundance and habitat occupancy.  _x000D_
Reducing Impacts of Wind Turbines: Bats provide ecosystem services to the American people by helping to control disease vectors such as mosquitoes. A largely unanticipated impact of utility-scale wind energy development has been widespread mortality of tree-roosting bats, yet the geographic and demographic impact of this mortality is poorly understood because of a lack of tools for assessing movement and population size in these difficult-to-study species. Partnering States using SWG Program funding will collect data from bat tissue to obtain information on the scale and demographic impact of these mortalities. This information can be used by State and Federal agencies to assess and mitigate the impact of wind energy facilities on tree-roosting bats. _x000D_
Maintaining State Management Authority: Using SWG Program funding, partnering fish and wildlife agencies in Washington, Oregon, and California will help improve the population status of western pond turtles, a species currently under review by the Service for potential listing under the ESA. Working across State borders, the agencies will produce a comprehensive, range-wide population assessment using new genomic and field data. The results will provide critical information for identifying priority areas for conservation at the range-wide and local levels. Active habitat restoration will be conducted at five sites supporting key life functions of the turtle. These activities will provide vital information for the Service’s status review and help reduce the need for Federal listing of the species, thus helping maintain State authority for its management.Fiscal Year2018: The State Wildlife Grant (SWG) Program provides Federal grant funds to State, Commonwealth, and Territory fish and wildlife agencies for developing and implementing programs that benefit wildlife and their habitats, including species that are not hunted or fished. Examples include: monitoring and habitat restoration in Oklahoma to benefit the Rattlesnake Master Borer Moth, a candidate for Federal listing; oak savannah management in Wisconsin and Minnesota for Kirtland’s Warbler, a species proposed for de-listing by the Service; and raising and releasing rare and declining mussels in the river systems of Massachusetts.Fiscal Year2019: The Program has not yet selected projects for funding. The Program anticipates funding projects to support State, Commonwealth and Territory fish and wildlife agencies develop programs to benefit wildlife and their habitats, including species that are not hunted or fished.Fiscal Year2020: The Program has not yet selected projects for funding. The Program anticipates funding projects to support State, Commonwealth and Territory fish and wildlife agencies develop programs to benefit wildlife and their habitats, including species that are not hunted or fished.</t>
  </si>
  <si>
    <t xml:space="preserve">Formula Grants: Proposals submitted to the Service must address species and conservation actions identified in the State Wildlife Action Plans. Project Grants (competitive): Applications are scored and ranked based on criteria, subfactors, and priorities published annually in the Notice of Funding Opportunity (NOFO). The NOFO is available at Grants.gov._x000D_
</t>
  </si>
  <si>
    <t>https://beta.sam.gov/fal/585b69f99af5462596ef67585bf9679a/view</t>
  </si>
  <si>
    <t xml:space="preserve">Neotropical Migratory Bird Conservation </t>
  </si>
  <si>
    <t>{"list":[{"act":{"description":"Neotropical Migratory Bird Conservation Act, 16 U.S.C. §6101 et seq."},"authorizationTypes":{"USC":false,"act":true,"statute":false,"publicLaw":false,"executiveOrder":false}}]}</t>
  </si>
  <si>
    <t>To assist in the conservation of neotropical migratory birds by providing financial resources for the projects of partnerships in countries within the ranges of neotropical migratory birds.</t>
  </si>
  <si>
    <t>An individual, corporation, partnership, trust, association, or other private entity; an officer, employee, agent, department, or instrumentality of the Federal Government, of any State, municipality, or political subdivision of a State, or of any foreign government; a State municipality, or political subdivision of a State; or any other entity subject to the jurisdiction of the United States or of any foreign country; or international organization with an interest in neotropical migratory bird conservation.</t>
  </si>
  <si>
    <t>An individual, profit organization, other private institution/organization, public nonprofit institution/organization, an officer, employee, agent, department, or instrumentality of the Federal Government, of any State, municipality, or political subdivision of a State, or of any foreign government; a State municipality, or political subdivision of a State; or any other entity subject to the jurisdiction of the United States or of any foreign country; or international organization with an interest in neotropical migratory bird conservation.</t>
  </si>
  <si>
    <t xml:space="preserve">Proposals are reviewed and competitively selected for funding using criteria developed on the requirements of the Neotropical Migratory Bird Conservation Act. Review criteria can be found in the application information on the program website. Proposals are reviewed by a panel of experts from the Fish and Wildlife Service and other government agencies, who make funding recommendations to the Director. After projects are selected for funding, a grant agreement between the Fish and Wildlife Service and the grantee is drafted by the Division of Bird Habitat Conservation (DBHC). The agreement is then processed by DBHC and sent to the recipient. The agreement is considered to be executed on the date of signature by the Chief of DBHC. </t>
  </si>
  <si>
    <t>{"flag":"yes","description":"November 6, 2019.  ","list":[{"start":"2018-11-06"}]}</t>
  </si>
  <si>
    <t>Decisions on funding of project proposals are usually made no later than 180 days after the receipt of the project proposal.</t>
  </si>
  <si>
    <t>None.   Proposals not funded may be resubmitted.</t>
  </si>
  <si>
    <t>Proposals are funded on a project-specific basis. Requests for future funding must compete with other requests for project funding.  A grant agreement can be modified or extended at the discretion of the Division of Bird Habitat Conservation.</t>
  </si>
  <si>
    <t>{"types":{"moe":false,"formula":false,"matching":true},"matching":{"requirementFlag":"voluntary","percent":"0","description":"Matching Requirements: In determining whether to accept projects for funding approval, applicants must guarantee a 3:1 match amount. That is, the applicant must match each Act dollar with 3 non-Federal dollars. Federal dollars refers to U.S. Federal dollars. Federal dollars of non-U.S. governments are eligible. In the U.S. and Canada, match must be in cash; outside of the U.S. and Canada, match may either be in cash or in-kind."}}</t>
  </si>
  <si>
    <t>{"awarded":"other","description":"Unless the project is extended, awarded funds must be spent during the approved Period of Performance of the grant agreement, and in accordance with financial and reporting procedures specified in the grant agreement. Projects are usually two years in duration.","awardedDescription":"Funds are disbursed to recipients as requested and in accordance with 2 CFR 200, Subpart E-Cost Principles, unless otherwise prescribed in program-specific legislation or special award terms..  Program will include any special payment terms and conditions in the notice of award."}</t>
  </si>
  <si>
    <t>[{"code":"program","isSelected":false},{"code":"cash","isSelected":true,"description":"Quarterly financial reports are required for recipients opting to receive grant funds in advance of expenditure. "},{"code":"progress","isSelected":true,"description":"A performance report is required for each grant award annually, at the end of the fiscal quarter following the award anniversary date. A final performance report is due at the end of the fiscal quarter following the end of the award period of performance. Interim and final reports must be submitted in accordance with the terms and conditions of the grant agreement and must include SF-425 Federal Financial Report"},{"code":"expenditure","isSelected":true,"description":"Recipients must report expenditures using the SF 425, Federal Financial Report form.  "},{"code":"performanceMonitoring","isSelected":true,"description":"Recipients are responsible for monitoring and reporting performance for each award and sub-award under this program in accordance with 2 CFR 200 and 2 CFR Part 170."}]</t>
  </si>
  <si>
    <t>14-1696-0-0-302;</t>
  </si>
  <si>
    <t>(Project Grants (Discretionary)) FY 19 est $3,792,700.00; FY 18 est $3,792,700.00; FY 17$3,802,084.00; - PROJECT GRANTS (Discretionary): FY17 $3,802,084; FY18 $3,792,700 and FY19 $$3,792,700.</t>
  </si>
  <si>
    <t xml:space="preserve">Ranged from $2,000 to $200,000, with an average of $100,000. </t>
  </si>
  <si>
    <t>{"list":[{"fiscalYear":2018,"description":"Program received 45 proposals, but projects have not been selected."},{"fiscalYear":2017,"description":"Program received 58 proposals and anticipates funding 30 projects. Program received 57 proposals and funded 31 projects."},{"fiscalYear":2019,"description":"Program anticipates receiving 55 proposals and funding 30 projects."}],"isApplicable":true}</t>
  </si>
  <si>
    <t xml:space="preserve">NMBCA Grant Application Instructions; U.S. Grant Administration Standards (for grants within the U.S.); NMBCA Grant Administration Guidelines for Grant Activities outside the USA; 2 CFR 200 and 49 CFR Part 24. </t>
  </si>
  <si>
    <t>Chief,Chief, U.S. Fish and Wildlife Service, Department of the Interior, Washington D.C. 20240. Division of Bird Habitat Conservation, MS: MB, 5275 Leesburg Pike,, Falls Church, VA 22041-3803 Phone: (703) 358-1784;</t>
  </si>
  <si>
    <t>http://www.fws.gov/birds/grants/neotropical-migratory-bird-conservation-act.php</t>
  </si>
  <si>
    <t xml:space="preserve">Fiscal Year2017: Projects not yet selected. Program expects to fund 25-35 awards to support public-private partnerships carrying out projects in the United States, Canada, Latin America, and the Caribbean that promote the long-term conservation of Neotropical migratory birds and their habitats through: 1) Protection and management of neotropical migratory bird populations; 2) Maintenance, management, protection, and restoration of neotropical migratory bird habitat; 3) Research and monitoring; 4) Law enforcement; and 5) Community outreach and education. “Strengthening Capacity for Caribbean Shorebird Conservation Through the Caribbean_x000D_
Waterbird Census” This project will improve the long-term survival of shorebirds and their habitats across the flyway by building local capacity in the Caribbean to identify priority sites and monitor them through promoting the Caribbean Waterbird Census and providing training in its methods; promoting practical measures for shorebird conservation through small grants; and increasing support for conservation of shorebirds and their habitats in the region by increasing awareness through several annual education programs that reach multiple target audiences (e.g., community members, stakeholders, hunters, decision-makers, developers, etc.).   _x000D_
“Conservation Action for Cerulean Warbler in Canada”  Project objectives are to: 1) work with landowners in the Carolinian Region, to reduce threats and to conserve or enhance habitat for Cerulean Warbler and other mature forest-dependant birds at risk; 2) work with partners to maintain or enhance the habitat available for Cerulean Warbler and; 3) implement a long-term recovery monitoring to identify threats, to prioritize sites for conservation, to track recovery and to monitor project success.Fiscal Year2019: Projects not yet selected. Program anticipates funding projects that support public-private partnerships carrying out projects in the United States, Canada, Latin America, and the Caribbean that promote the long-term conservation of Neotropical migratory birds and their habitats through: 1) Protection and management of neotropical migratory bird populations; 2) Maintenance, management, protection, and restoration of neotropical migratory bird habitat; 3) Research and monitoring; 4) Law enforcement; and 5) Community outreach and education. Fiscal Year2018: Projects not yet selected. Program anticipates funding projects that support public-private partnerships carrying out projects in the United States, Canada, Latin America, and the Caribbean that promote the long-term conservation of Neotropical migratory birds and their habitats through: 1) Protection and management of neotropical migratory bird populations; 2) Maintenance, management, protection, and restoration of neotropical migratory bird habitat; 3) Research and monitoring; 4) Law enforcement; and 5) Community outreach and education. </t>
  </si>
  <si>
    <t>Proposals will be screened and selected for funding primarily on the basis of criteria contained in 16 U.S.C. 6101. However, proposals will also be evaluated on: scope and significance of effort; importance of resource values; relationship of project to other efforts locally/regionally; and feasibility and cost-effectiveness. Selection criteria are available on the program website.</t>
  </si>
  <si>
    <t>https://beta.sam.gov/fal/398e12201d209d36afc9e9f08e969961/view</t>
  </si>
  <si>
    <t>Alaska Subsistence Management</t>
  </si>
  <si>
    <t>{"list":[{"act":{"description":"Alaska National Interest Lands Conservation Act, 16 U.S.C. §3119 and §3122; and Fish and Wildlife Coordination Act, 16 U.S.C. §§661 to 666."},"authorizationTypes":{"USC":false,"act":true,"statute":false,"publicLaw":false,"executiveOrder":false}}]}</t>
  </si>
  <si>
    <t>To identify and provide information needed to sustain subsistence fisheries and wildlife management on Federal public lands, for rural Alaskans, through a multidisciplinary, collaborative program. Two programs are administered under ANILCA to fulfill this objective. The Fisheries Resource Monitoring Program (Monitoring Program) funds approximately 40 studies annually to provide information on stock status and trends, harvests, and traditional ecological knowledge to manage and regulate Federal subsistence fisheries. The Partners for Fisheries Monitoring Program (Partners Program) strengthens Alaska Native and rural involvement in subsistence fisheries management and research. The program provides funds directly to Alaska Native and rural organizations to hire fishery biologists, social scientists, and educators with the intent of increasing the organizations ability to participate in Federal Subsistence Management.</t>
  </si>
  <si>
    <t>An individual/family, profit organization, other private institution/organization, public nonprofit institution/organization; an officer, employee, agent, department or instrumentality of the Federal government, of the State of Alaska, municipality or political subdivision of the State of Alaska; Federally recognized Indian Tribal Government (including any Native village as defined in the Alaska Native Claims Settlement Act).</t>
  </si>
  <si>
    <t>An individual/Family, profit organization, other private institution/organization, public nonprofit institution/organization; an officer, employee, agent, department, or instrumentality of the Federal government, of  the State of Alaska, municipality or political subdivision of the State of Alaska, or of any foreign government.</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</si>
  <si>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for more information on the process."}</t>
  </si>
  <si>
    <t>{"description":"Applicants must submit the Standard Form (SF)-424, the appropriate Budget and Assurances forms (SF-424A and SF-424B - Non-construction), Project Narrative/Investigation Plan, Budget Justification, Negotiated Indirect Cost Rate Agreement, Conflict of Interest Disclosures, Certification Regarding Lobbying, and SF-LLL Disclosure of Lobbying Activities.\r\n"}</t>
  </si>
  <si>
    <t>For the Monitoring Program, an inter-agency technical review committee evaluates proposal. The committee develops a draft monitoring program from the highest priority projects, based on their technical review and available funding. The draft monitoring plan is reviewed by ten regional advisory councils and the public. An inter-agency staff committee reviews all comments, and provides recommendations. The Federal Subsistence Board selects projects for the Monitoring Plan taking into account all comments and recommendations. Funding of the Monitoring Plan is administered by the Office of Subsistence Management (OSM)._x000D_
_x000D_
For the Partners Program, an external review committee is formed to evaluate proposals and make recommendations for funding. The evaluations are based on the criteria outlined in the request for federal assistance. The proposals are ranked and, based on available funding, the highest ranking proposals are funded by OSM approximately 3 months after the NOFO closing date. Funding of the Partners Program is administered by OSM._x000D_
_x000D_
Once a Monitoring Program project or Partners Program position is selected for funding, a funding instrument, i.e., notice of award, between Fish and Wildlife Service and the recipient is drafted by OSM and processed through the contracting office. The award is considered executed when signed copies of the agreement are sent to the recipient and the contracting office obligates the funds.</t>
  </si>
  <si>
    <t>{"flag":"yes","description":"November 15, 2018 for the Partners Program and February 19, 2019 for the Monitoring Program","list":[{"start":"2018-11-15","description":"Partners Program"},{"start":"2019-02-19","description":"Monitoring Program"}]}</t>
  </si>
  <si>
    <t>Currently, the next Notice of Funding Opportunity (NOFO) for the Partners for Fisheries Monitoring Program will be posted August 2018, remain open for 90 days and close November 15, 2018. Information can be found at http://www.doi.gov/subsistence/partners. OSM’s decisions on Partners Program positions are announced within 3 months of the closing of the NOFO._x000D_
_x000D_
The next NOFO for the Fisheries Resource Monitoring Program will be posted November 21, 2018, remain open for 90 days and close February 19, 2019. Information can be found at http://www.doi.gov/subsistence/frmp. Federal Subsistence Board action on the Monitoring Plan is taken at the 2020 winter meeting, with administrative follow-up by OSM taking place immediately thereafter.</t>
  </si>
  <si>
    <t>Monitoring projects and positions may be approved for one to four years duration.  Applicants may re-apply during subsequent Request for Proposals.</t>
  </si>
  <si>
    <t>{"types":{"moe":false,"formula":false,"matching":true},"matching":{"requirementFlag":"voluntary","percent":"0","description":"There is no requirement for cost sharing, matching, or cost participation. However, applicants are encouraged to document matching contributions.  Proposals with substantial cost sharing will be ranked higher than similar proposals with no identified cost sharing."}}</t>
  </si>
  <si>
    <t>{"awarded":"other","description":"For the Monitoring and Partners Programs, upon approval, the project may be extended or the agreement modified for a period not to exceed five years from initial award. Awarded funds must be spent during the approved Period of Performance of the award, and in accordance with financial and reporting procedures specified in the award. 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award.","awardedDescription":"Funds are disbursed to recipients as requested and in accordance with the payment methods prescribed in 43 CFR Part 12, or as otherwise prescribed in program-specific legislation. \r\n\r\n"}</t>
  </si>
  <si>
    <t>[{"code":"program","isSelected":false},{"code":"cash","isSelected":false},{"code":"progress","isSelected":true,"description":"Recipients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financial reporting requirements, including frequency and due dates, in the notice of award letter.\r\n"},{"code":"performanceMonitoring","isSelected":true,"description":"Recipients are responsible for monitoring performance for each award and sub-award under this program in accordance with 2 CFR 200."}]</t>
  </si>
  <si>
    <t xml:space="preserve">(Cooperative Agreements (Discretionary Grants)) FY 18 est $2,867,223.00; FY 19 est $2,961,124.00; FY 17$3,565,180.00; - COOPERATIVE AGREEMENTS (Discretionary Grants): FY17 $3,565,180; FY18 $2,867,223; FY19 $2,961,124. FY18 and FY19 amount are estimates based on prior year funding levels. </t>
  </si>
  <si>
    <t>Variable amounts. Monitoring Program: Awards range from $60,000 to $860,000 for up to a 4-year project period. Partners Program: Awards range from $120,000 to $680,000 over a 4- year period.</t>
  </si>
  <si>
    <t>{"list":[{"fiscalYear":2019,"description":"No new awards. Approximately 25 continuing projects."},{"fiscalYear":2018,"description":"25 continuing projects and anticipate funding 18 new awards from the 53 applications received from Funding Opportunity Number F17AS00028."},{"fiscalYear":2017,"description":"No new funding, 42 continuing projects. No new awards, 42 continuing projects."}],"isApplicable":true}</t>
  </si>
  <si>
    <t>Cooperative agreements/project grants will be administered in conformance with the Fish and Wildlife Service Administrative Service Manual and 2 CFR 200; 2 CFR 215.</t>
  </si>
  <si>
    <t>{"flag":"appendix","description":"See Regional Agency Offices. See Regional Agency Offices. For the Fisheries Monitoring and Partners for Fisheries Monitoring Programs: Michelle St. Peters,  Grants Management Specialist, Office of Subsistence Management, 1011 E Tudor Road, MS 121, Anchorage, Alaska 99503. Telephone: (907)786-3691\r\nEmail: michelle_stpeters@fws.gov."}</t>
  </si>
  <si>
    <t>Karie Crow,Office of Subsistence Management, 1011 E. Tudor Road, MS 121, Anchorage, AK 99503 Email:&lt; a href='mailto:karie_crow@fws.gov'&gt;karie_crow@fws.gov&lt;/a&gt;Phone: (907) 786-3387.;</t>
  </si>
  <si>
    <t>http://www.doi.gov/subsistence</t>
  </si>
  <si>
    <t>Fiscal Year2018: Project 16-351 Middle Kuskokwim River In-season Subsistence Salmon Harvest Monitoring and Estimation. Funds under this award are used to provide an index of relative abundance of salmon in a stretch of the middle Kuskokwim River, and further, investigate the feasibility of estimating the in-season Chinook Salmon harvest.Fiscal Year2017: Project 16-351 Middle Kuskokwim River In-season Subsistence Salmon Harvest Monitoring and Estimation. Funds under this award are to be used to provide an index of relative abundance of salmon in a stretch of the middle Kuskokwim River, and further, investigate the feasibility of estimating the in-season Chinook Salmon harvest. Project 16-302 Salmon River of the Pitka Fork Weir. Funds under this award are used to operate a weir on the Salmon River of the Pitka Fork in the Kuskokwim River basin to index Chinook salmon (Oncorhynchus tshawytscha) escapement into the headwaters of the Kuskokwim River, upriver from McGrath.Fiscal Year2019: Partners for Fisheries Monitoring Program for Orutsararmiut Native Council. Funds under this award are used to strengthen Alaska Native and rural involvement in Federal Subsistence fisheries management and research. Enhance capacity building and integration of rural communities and Alaska Native organizations into subsistence resource management within the Kuskokwim River region.</t>
  </si>
  <si>
    <t>https://beta.sam.gov/fal/c8976884a35f544c90b48ba332ac48ab/view</t>
  </si>
  <si>
    <t>Migratory Bird Joint Ventures</t>
  </si>
  <si>
    <t>{"list":[{"act":{"description":"\r\nFish and Wildlife Act, 16 U.S.C. §742 et seq.; Fish and Wildlife Coordination Act, 16 U.S.C. §§661-666; Fish and Wildlife Conservation Act, 16 U.S.C §2901 et seq.; Migratory Bird Treaty Act 16 U.S.C. §703 et seq.; and Endangered Species Act, 16 U.S.C. §§1531 et seq."},"authorizationTypes":{"USC":false,"act":true,"statute":false,"publicLaw":false,"executiveOrder":false}}]}</t>
  </si>
  <si>
    <t>To protect, restore, and enhance wetland and upland ecosystems for the conservation of migratory birds.</t>
  </si>
  <si>
    <t>Federal, State and local government agencies, Federally recognized  Indian Tribal governments, private nonprofit institutions/organizations; public nonprofit institutions/organizations; profit organizations, interstate and intrastate entities, and individuals or families who are also private landowners.</t>
  </si>
  <si>
    <t>{"description":"Applicant must participate or intend to participate in strategic conservation planning, implementation and evaluation activities designed to meet the Joint Venture objectives as identified in an approved Implementation Plan and all related plans.\r\n","isApplicable":true}</t>
  </si>
  <si>
    <t>Once the project is designed and either fits within an approved Implementation Plan or is reviewed and approved by a Joint Ventures Management Board, a cooperative agreement or grant agreement is written, executed, and work can begin.</t>
  </si>
  <si>
    <t>180 Days.</t>
  </si>
  <si>
    <t xml:space="preserve">None. Partners/potential partners may request additional projects to meet Joint_x000D_
Venture goals and objectives._x000D_
</t>
  </si>
  <si>
    <t>{"awarded":"other","description":"Cooperative agreements are normally written for a 1 to 5 year period.  For project cost-share grants, a 2 year period for expenditure of funds is the norm. Payments are generally made on a quarterly basis.","awardedDescription":"Funds are disbursed to recipients as requested and in accordance with 2 CFR 200, Subpart E-Cost Principles,otherwise prescribed in program-specific legislation or special award terms.  Program will include any special payment terms and conditions in the notice of award.\r\n"}</t>
  </si>
  <si>
    <t>[{"code":"program","isSelected":false},{"code":"cash","isSelected":false},{"code":"progress","isSelected":true,"description":"All projects and activities are monitored for progress and compliance with agreed on scope of work.  Written reports on completion of the project are generally required."},{"code":"expenditure","isSelected":true,"description":"Recipients are required to submit annual Federal Financial Report SF 425 within 90 calendar days after the grant year (i.e., 12 months after the approved effective date of the assistance agreement and every 12 months thereafter until the expiration date of the assistance agreement). A final Federal Financial Report SF 425 is required 90 calendar days after the expiration or termination of the assistance agreement.\r\n"},{"code":"performanceMonitoring","isSelected":true,"description":"Recipients are responsible for monitoring and reporting performance each award and sub-award under this program in accordance with 2 CFR 200 and 2 CFR Part 170."}]</t>
  </si>
  <si>
    <t>The Recipient shall maintain a complete, detailed accounting system to report expenditures of grant funds and accomplishments achieved under the award. Records, accounts, and supporting documents must be retained for 3 years after submission of the final Federal Financial Status Report (SF 425).</t>
  </si>
  <si>
    <t>14-1611-2-3-302;</t>
  </si>
  <si>
    <t>(Cooperative Agreements (Discretionary Grants)) FY 19 est $5,000,000.00; FY 17$4,933,459.00; FY 18 est $5,000,000.00; - Project Grants (Discretionary): FY17 $4,933,459; FY18 est $5,000,000; and FY19 est $5,000,000</t>
  </si>
  <si>
    <t xml:space="preserve">Range is $2,400 to $900,000; Average $225,000.  </t>
  </si>
  <si>
    <t>{"list":[{"fiscalYear":2019,"description":"No current data available."},{"fiscalYear":2018,"description":" It is estimated that similar results to those achieved in FY17 will be achieved in FY18."},{"fiscalYear":2017,"description":"It is estimated that similar results to those achieved in FY16 will be achieved in FY17. The $13.1 million appropriated for the North American Waterfowl Management Plan and Migratory Bird Joint Ventures was used to leverage approximately $400 million in partner contributions to support landscape conservation planning, and habitat projects, for the benefit of migratory birds."}],"isApplicable":true}</t>
  </si>
  <si>
    <t>Fish and Wildlife Service Policy 721 FW6, Joint Venture Implementation Plans, Joint Venture Accomplishment Reports.</t>
  </si>
  <si>
    <t>Joint Venture Liaison Officer,Joint Venture Liaison Officer, Division of Bird Habitat Conservation, Department of the Interior, Fish and Wildlife Service, MS: MBSP, 5275 Leesburg Pike, , Falls Church, VA 22041-3803 Email:&lt; a href='mailto:DBHC@fws.gov'&gt;DBHC@fws.gov&lt;/a&gt;Phone: (703 ) 358-1784;</t>
  </si>
  <si>
    <t>http://www.fws.gov/birdhabitat/JointVentures/index.shtm</t>
  </si>
  <si>
    <t xml:space="preserve">15.631 Partners for Fish and Wildlife; 15.635 Neotropical Migratory Bird Conservation ; 15.647 Migratory Bird Conservation; 15.623 North American Wetlands Conservation Fund; </t>
  </si>
  <si>
    <t>Fiscal Year2018: Projects not yet selected.  Projects will support: the effective operation and implementation of joint ventures; the development of integrated migratory bird habitat landscape planning; monitoring, evaluation, and applied research; habitat conservation/protection, restoration, and enhancement; communications and outreach; and technical assistance and training for partners.Fiscal Year2019: No Current Data Available.Fiscal Year2017: Projects not yet selected.  Projects will support: the effective operation and implementation of joint ventures; the development of integrated migratory bird habitat landscape planning; monitoring, evaluation, and applied research; habitat conservation/protection, restoration, and enhancement; communications and outreach; and technical assistance and training for partners. Sea duck monitoring and information needs in the Great Lakes; Marsh bird population estimates to inform conservation decisions in the Midwest; Stopover ecology of the Least Sandpiper in Iowa.</t>
  </si>
  <si>
    <t>Applicants must be an existing or potential partner of a Joint Venture, and must agree to support Joint Venture goals and objectives. Project must fall within scope of a Management Board approved Joint Venture Implementation Plan and related conservation plans. Projects must contribute to overall Joint Venture goals and objectives. Project must be cost-effective. Projects that leverage grant funds with partner funds or in-kind services will receive preference.</t>
  </si>
  <si>
    <t>https://beta.sam.gov/fal/680dc9f70c77df41098504d74bfb6dfe/view</t>
  </si>
  <si>
    <t xml:space="preserve">Tribal Wildlife Grants </t>
  </si>
  <si>
    <t>(TWG)</t>
  </si>
  <si>
    <t>{"list":[{"act":{"description":"Bipartisan Budget Act of 2018, Pub. L. 115-123; Consolidated Appropriations Act FY 2017 P.L. 114-113; and prior appropriations acts."},"publicLaw":{"congressCode":"108","number":"108"},"USC":{"title":"16","section":"4601-4 thru 11"},"authorizationTypes":{"USC":true,"act":true,"statute":false,"publicLaw":true,"executiveOrder":false},"usc":{"title":"16","section":"4601-4 thru 11"}}]}</t>
  </si>
  <si>
    <t>To develop and implement programs for the benefit of wildlife and their habitat, including species that are not hunted or fished.</t>
  </si>
  <si>
    <t xml:space="preserve">Participation is limited to Federally recognized Indian tribal governments.  </t>
  </si>
  <si>
    <t>Anyone/General Public (While direct participation is limited to Federally recognized Indian tribal governments, the general public will ultimately benefit from these wildlife conservation measures).</t>
  </si>
  <si>
    <t>{"description":"Only Federally recognized Tribes in all parts of the United States are eligible to receive grants under this program, including Federally recognized Tribes, Pueblos, Rancherias, and Alaska Native Villages or traditional councils as defined by the Alaska Native Claims Settlement Act. Federally recognized Tribes are listed on page 60810 Federal Register / Vol. 75, No. 190 / Friday, October 1, 2010 / Notices. OMB Circular No. A-87 applies to this program. ","isApplicable":true}</t>
  </si>
  <si>
    <t>{"description":"Applicant must complete the Application for Federal Assistance SF 424, and the appropriate Budget and Assurances forms, SF 424A and SF424B - Non Construction; or SF 424C and SF 424 D - Construction.  Application procedures are spelled out in the \"Tribal Wildlife Grant Application Kit\" available electronically at: http://grants.fws.gov/tribal.html.  To receive a paper copy, contact the regional Office of the Native American Liaison."}</t>
  </si>
  <si>
    <t>The Director of the Fish and Wildlife Service or his or her designee approves or disapproves proposed projects.  Regional offices are responsible for notification of grant approval to the grantee and will coordinate the development of the grant agreement.</t>
  </si>
  <si>
    <t>{"flag":"yes","description":"May 1, 2018 to Sep 4, 2018","list":[{"start":"2018-05-01","end":"2018-09-04"}]}</t>
  </si>
  <si>
    <t>Proposals will be scored, ranked and selected approximately 90 working days after the deadline for submitting proposals.</t>
  </si>
  <si>
    <t>Any differences of opinion over the eligibility of proposed activities or differences arising over the conduct of work may be appealed to the Director, Fish and Wildlife Service.  Final determination rests with the Secretary of the Interior.</t>
  </si>
  <si>
    <t>{"awarded":"other","description":"Apportioned funds are available for obligation by the Tribe until expended. ","awardedDescription":"Funds are disbursed to recipients as requested and in accordance with 2 CFR 200, Subpart E-Cost Principles, otherwise prescribed in program-specific legislation or special award terms.  Program will include any special payment terms and conditions in the notice of award."}</t>
  </si>
  <si>
    <t>[{"code":"program","isSelected":false},{"code":"cash","isSelected":false},{"code":"progress","isSelected":true,"description":"A Performance Report is required for each grant annually within 90 days after the anniversary date or end of the grant.\r\n"},{"code":"expenditure","isSelected":true,"description":"A Federal Financial Report SF 425 is required for each grant annually within 90 days after the anniversary date or end of the grant.\r\n"},{"code":"performanceMonitoring","isSelected":true,"description":"Recipients are responsible for monitoring and reporting performance for each award and sub-award under this program in accordance with 2 CFR 200 and 2 CFR Part 170."}]</t>
  </si>
  <si>
    <t>Cost records must be maintained separately for each project. Records, accounts, and supporting documents must be retained for three years after submission of the final Federal Financial Report (SF-425).</t>
  </si>
  <si>
    <t>(Project Grants (Discretionary)) FY 19 est $4,084,000.00; FY 18 est $4,084,000.00; FY 17$4,414,427.00; - Project Grants (Discretionary): FY17 $4,084,000 (actual = $4,414,427 – Included previous fiscal year carryover and recoveries); FY18 est. $4,084,000; FY19 est. $4,084,000_x000D_
FY18 and FY19 estimates are subject to the President’s Budget.</t>
  </si>
  <si>
    <t>Range $0 - $200,000; Average $167,000.</t>
  </si>
  <si>
    <t>{"list":[{"fiscalYear":2019,"description":"Estimated between 74-130 proposals are expected; 20-30 awards expected to be issued."},{"fiscalYear":2017,"description":"74 proposals were received; 20-30 awards expected to be issued. 74 proposals were received; 25 awards issued."},{"fiscalYear":2018,"description":"Estimated between 74-130 proposals are expected; 20-30 awards expected to be issued."}],"isApplicable":true}</t>
  </si>
  <si>
    <t>Application Kit is located at http://www.fws.gov/nativeamerican/</t>
  </si>
  <si>
    <t>{"flag":"appendix","description":"See Regional Agency Offices:\r\n\r\nRegion 1 U.S. Fish and Wildlife Service\r\nNative American Liaison\r\nEastside Federal Complex\r\n911 NE 11th Avenue\r\nPortland, OR 97232-4181\r\n\r\nRegion 2 Fish and Wildlife Service\r\nNative American Liaison\r\n500 Gold Avenue, SW\r\nP.O. Box 1306\r\nAlbuquerque, NM 87103-1306\r\n\r\nRegion 3 U.S. Fish and Wildlife Service\r\nNative American Liaison\r\n5600 American Blvd. West, Suite 990\r\nBloomington, MN 55437\r\n\r\n\r\nRegion 4 U.S. Fish and Wildlife Service\r\nNative American Liaison\r\n1875 Century Boulevard\r\nAtlanta, GA 30345\r\n\r\nRegion 5 U.S. Fish and Wildlife Service\r\nNative American Liaison\r\n300 Westgate Center Drive, Hadley, MA 01035-9589\r\n\r\nRegion 6 U.S. Fish and Wildlife Service\r\nNative American Liaison\r\nP.O. Box 25486\r\nDenver, CO 80225\r\n\r\nRegion 7 U.S. Fish and Wildlife Service\r\nNative American Liaison\r\n1011 East Tudor Road\r\nAnchorage, AK 99503-6199\r\n\r\nRegion 8 U.S. Fish and Wildlife Service\r\nTribal Partnerships Specialist\r\nHabitat Restoration Division\r\n2800 Cottage Way, Rm W-2606\r\nSacramento, CA 95825.  \r\n"}</t>
  </si>
  <si>
    <t>Scott AikinNational Native American Programs Coordinator, U. S. Fish and Wildlife Service, Department of the Interior, 1211 SE Cardinal Court, Suite 100,  , Vancouver, WA 98683 Phone: (360)604-2531;</t>
  </si>
  <si>
    <t>http://www.fws.gov/nativeamerican/</t>
  </si>
  <si>
    <t xml:space="preserve">15.631 Partners for Fish and Wildlife; 15.623 North American Wetlands Conservation Fund; 15.630 Coastal; </t>
  </si>
  <si>
    <t>Fiscal Year2018: Program has not yet selected projects for funding.  Program anticipates funding projects that develop or implement programs that benefit wildlife and their habitat, including species of Native American cultural or traditional importance and species that are not hunted or fished. Activities may include, but are not limited to: Planning for conservation of fish and wildlife, and their habitats; Conservation management actions for fish and wildlife, and their habitats; Field and laboratory research related to fish and wildlife resources; Natural history studies; Habitat mapping or evaluation; Field surveys and population monitoring; Conservation easements; Restoration of habitat; Management of invasive species; and Public education relevant to the proposed project.Fiscal Year2019: Program has not yet selected projects for funding.  Program anticipates funding projects that develop or implement programs that benefit wildlife and their habitat, including species of Native American cultural or traditional importance and species that are not hunted or fished. Activities may include, but are not limited to: Planning for conservation of fish and wildlife, and their habitats; Conservation management actions for fish and wildlife, and their habitats; Field and laboratory research related to fish and wildlife resources; Natural history studies; Habitat mapping or evaluation; Field surveys and population monitoring; Conservation easements; Restoration of habitat; Management of invasive species; and Public education relevant to the proposed project.Fiscal Year2017: Program has not yet selected projects for funding.  Program anticipates funding projects that develop or implement programs that benefit wildlife and their habitat, including species of Native American cultural or traditional importance and species that are not hunted or fished. Activities may include, but are not limited to: Planning for conservation of fish and wildlife, and their habitats; Conservation management actions for fish and wildlife, and their habitats; Field and laboratory research related to fish and wildlife resources; Natural history studies; Habitat mapping or evaluation; Field surveys and population monitoring; Conservation easements; Restoration of habitat; Management of invasive species; and Public education relevant to the proposed project. FY17 Tribal Wildlife Grants Award Examples:_x000D_
_x000D_
Passamaquoddy Tribe – Indian Township Reservation ($200,000)_x000D_
Monitoring White-tailed Deer Migration, Survival and Mortality Characteristics from a Deer Wintering Area (DWA) on Passamaquoddy Reservation Land_x000D_
_x000D_
Tribal land DWA protects 200-400 white tail deer, and the Tribe harvest 20-60 deer/year.  The Tribe will collect data on deer movement and survival to understand why deer densities are low in and around tribal land.  Objectives include: 1) Track the migration corridors, distances traveled and timing of migrating deer to and from the Indian township DWA. 2) Identify important habitats for fawning, feeding and early wintering conditions. 3) Assess seasonal survival rates and cause specific mortality for the adult female (2: 1.5 years) segments of the population.  4) Assess feasibility of future fawn captures using clustered GPS locations. Partners include: ME DIF&amp;W, Penobscot Nation, Downeast Lakes Land Trust.    _x000D_
_x000D_
Aleut Community of St. Paul Island Alaska ($99,265)_x000D_
Sustainable Reindeer Management on St. Paul Island, Alaska_x000D_
_x000D_
St. Paul Island is located in the middle of the Bering Sea. Reindeer are an important subsistence food resource for tribal and community members on the island. The goal of the project is to enhance reindeer management to ensure long-term sustainability and resiliency of the herd by 1) Understanding bull:cow ratios and recruitment rates via unmanned aircraft system surveys; 2) Collaborating with subsistence hunters to assess body condition, presence of disease and genetic testing; 3) Assessing grazing pressure and feasibility of temporary exclusion fencing to rehabilitate rangeland; and 4) Educating tribal and community members in responsible and ethical hunting practices via hunter education and implementing reindeer curriculum in schools. In 2013, USDA's NRCS conducted a vegetation survey on St. Paul and concluded the range can support a herd of no more than 200 reindeer. As of October 2017, the herd was estimated at 400 reindeer. The Tribal Ecosystem Conservation Office has managed a hunting permit and reporting system since 1996 and recently updated the Reindeer Management Plan to keep the herd size near 200 with a bull:cow ratio at 1:5. Their plan is to manage a spring velvet season so hunters can identify male and barren female reindeer to harvest. Pregnant females can be identified by their hard antlers and will not be harvested in order to sustain the herd into the future._x000D_
_x000D_
Mille Lacs Band of Ojibwe ($199,075)_x000D_
Mille Lacs Band Identifying Key Habitats for the Conservation of Juvenile and Adult Walleye in Mille Lacs Lake_x000D_
_x000D_
The research project will aid in the development of a management plan to restore walleye stocks in Mille Lacs Lake.  Recruitment of young walleye to the adult population has been limited in recent years and was identified as a high priority for future research efforts by a blue ribbon panel of university experts brought together to ponder the numerous biological issues that plague this world renowned lake.  To address this problem, and expand on previous research, the Mille Lacs Band of Ojibwe along with Great Lakes Indian Fish and Wildlife Commission, U.S. Fish and Wildlife Service, and Fond du Lac Band of Lake Superior Chippewa, proposed a telemetry study to track both juvenile and adult walleye life stages in the summer and fall of 2018.  Project objectives include: 1) assess the thermal niche of juvenile and adult walleye across seasons, 2) identify aquatic habitats that are key for adult and juvenile life stages, and 3) identify temporal, spatial, and thermal overlap of juvenile and adult habitats._x000D_
_x000D_
FY 2017 Tribal Wildlife Grants Awards:_x000D_
_x000D_
ALASKA:		_x000D_
St. Paul Island ($99,265)_x000D_
Sustainable Reindeer Management on St. Paul Island, Alaska_x000D_
_x000D_
Sun'aq Tribe of Kodiak ($198,764)_x000D_
Distribution, Movement and Diet of Invasive Crayfish Populations in Buskin River Watershed on Kodiak Island, Alaska_x000D_
_x000D_
Sitka Tribe of Alaska ($200,000)	_x000D_
Shellfish Population and Habitat Research in Southeast Alaska_x000D_
_x000D_
ARIZONA:		_x000D_
Cocopah Tribe ($82,000)_x000D_
Colorado River Habitat Enhancement Project_x000D_
_x000D_
CALIFORNIA:	_x000D_
Pit River Tribe ($199,092)	_x000D_
The XL Reservation Great Basin Native Sage-Steppe, Grassland and Wildlife Habitat Restoration Monitoring Program	_x000D_
_x000D_
Robinson Rancheria ($140,300)_x000D_
Robinson Creek Restoration and HAMP Update	_x000D_
_x000D_
Cachil Dehe Band of Wintun Indians ($190,950)	_x000D_
Cortina Ranch Tule Elk Habitat Restoration -Phase 2	_x000D_
_x000D_
Wiyot Tribe ($200,000)_x000D_
Long Term Monitoring Plan Implementation, Invasive Predator Control, and Barrier Remediation_x000D_
_x000D_
Kashia Band of Pomo Indians ($199,059)_x000D_
Kashia’s Wildlife Management		_x000D_
_x000D_
FLORIDA: 		_x000D_
Seminole Tribe of Florida ($200,000)_x000D_
Seminole Tribe of Florida Tribal Wildlife Program			_x000D_
_x000D_
KANSAS:		_x000D_
Iowa Tribe of Kansas and Nebraska ($162,127)_x000D_
A Fish Community Assessment in Streams with Focus on Rare Species	_x000D_
_x000D_
MAINE:		_x000D_
Passamaquoddy Tribe – Indian Township Reservation ($200,000)_x000D_
Monitoring White-tailed Deer Migration, Survival and Mortality Characteristics from a Deer Wintering Area (DWA) on Passamaquoddy Reservation Land_x000D_
_x000D_
Penobscot Indian Nation ($200,000)_x000D_
Atlantic Salmon and Diadromous Fisheries Management on Tribal Trust Lands_x000D_
_x000D_
MICHEGAN:		_x000D_
Sault Ste. Marie Tribe ($196,321)_x000D_
Developing an Adaptive Management Process for Ruffed Grouse in the 1836 Ceded Territory_x000D_
MINNESOTA:		_x000D_
Mille Lacs Band of Ojibwe ($199,075)_x000D_
Mille Lacs Band Identifying Key Habitats for the Conservation of Juvenile and Adult Walleye in Mille Lacs Lake_x000D_
_x000D_
MONTANA:		_x000D_
Confederated Salish and Kootenai Tribe (81,235)_x000D_
Grizzly Bear and Northern Gray Wolf Conflict Management on the Flathead Indian Reservation_x000D_
_x000D_
NEW MEXICO:	_x000D_
Pueblo of Tesuque ($199,754)_x000D_
Mule Deer Management and Habitat Enhancement Program_x000D_
_x000D_
NORTH _x000D_
CAROLINA:		_x000D_
Eastern Band of Cherokee Indians ($200,000)_x000D_
Eastern Band of Cherokee Indians Wildlife Action Plan Implementation (FY18-19)_x000D_
_x000D_
OKLAHOMA:		_x000D_
Tonkawa Tribe of Oklahoma ($155,000)	_x000D_
Tonkawa Tribal Bat Conservation Project	_x000D_
_x000D_
OREGON: 		_x000D_
Confederated Tribes of the Warm Springs Reservation of Oregon ($123,609)_x000D_
Fox Creek Habitat Restoration_x000D_
_x000D_
Cow Creek Band of Umpqua Tribe of Indians ($189,887)_x000D_
Dole Road Elk Population Dynamics and Habitat Utilization Study_x000D_
_x000D_
WASHINGTON: 	_x000D_
Kalispell Tribes of Indians ($96,081)_x000D_
South Selkirk Mountain Caribou Maternal Penning Project_x000D_
_x000D_
Puyallup Tribe of Indians ($199,592)  _x000D_
South Rainier Elk Herd Habitat Enhancement and Population Monitoring_x000D_
_x000D_
Snoqualmie Indian Tribe ($200,000)_x000D_
Priority Habitat Restoration Actions for Lake Sammamish Native Kokanee_x000D_
_x000D_
Skokomish Indian Tribe ($142,524)_x000D_
Cougar Population and Predation Effects on Elk in the Southeast Olympic Peninsula</t>
  </si>
  <si>
    <t xml:space="preserve">The following criteria is used to select proposals: (1) Resource Benefit: What are the expected benefits to fish and wildlife resources, including species that are not hunted or fished, and their habitat if this program is successfully completed? The Service requires that the Tribe articulate how the benefits of its proposal support the goals and objectives of the TWG and Service and Tribal Performance Goals in their proposal narratives. (2) Performance Measures: To what extent does the proposal provide obtainable and quantifiable performance measures and a means to monitor, evaluate, and report on these measures compared to an initial baseline? The measures should be specific and clear, and should provide demonstrable benefits to the target species of the action. These actions must support the goals and objectives of the TWG, the Service and the Tribe. (3) Work plan: Are the program activities and objectives well-designed and achievable? (4) Budget: Are all major budget items justified in relation to the program objectives and clearly explained in the narrative description? (5) Capacity Building: To what extent does the program increase the grantee's capacity to provide for the benefit of wildlife and their habitat? (6) Contributions and Partnerships: To what extent does the applicant display commitment to the project proposal through in-kind contribution or matching funds and to what extent does it incorporate contributions from other nonfederal partners in the form of either cash or in-kind services?. </t>
  </si>
  <si>
    <t>https://beta.sam.gov/fal/86cc0a3c00375bdc484d25323617b184/view</t>
  </si>
  <si>
    <t xml:space="preserve">Wildlife Without Borders- Latin America and the Caribbean </t>
  </si>
  <si>
    <t>{"list":[{"act":{"description":"Endangered Species Act—International Cooperation, 16 U.S.C. §1537"},"authorizationTypes":{"USC":false,"act":true,"statute":false,"publicLaw":false,"executiveOrder":false}}]}</t>
  </si>
  <si>
    <t xml:space="preserve">To support the creation, implementation, and/or replication of innovative training programs in Latin America and the Caribbean (LAC) that will train future generations of resource managers through a holistic, cooperative, ecosystem-oriented approach adapted to the complexities of modern society and the interconnectedness of the landscapes upon which society depends. _x000D_
</t>
  </si>
  <si>
    <t>Participation is limited to Federal, State and local governments, non-profit, non-governmental organizations; public and private institutions of higher education; and any other organization or individual with demonstrated experience deemed necessary to carry out the proposed project.</t>
  </si>
  <si>
    <t>Federal, State and local government agencies; non-profit, non-governmental organizations; public and private institutions of higher education; and any other organization or individual with demonstrated experience deemed necessary to carry out the proposed project.</t>
  </si>
  <si>
    <t>{"description":"Yes","isApplicable":true}</t>
  </si>
  <si>
    <t>{"description":"The program announcement and application instructions for this program can be found at https://www.fws.gov/international/wildlife-without-borders/south-america/index.html If you are unable to access the Internet, hard copies are available upon request from the Branch of Latin America &amp; the Caribbean, Division of International Conservation, Fish and Wildlife Service, 5275 Leesburg Pike, Falls Church, VA 22041."}</t>
  </si>
  <si>
    <t>Projects are reviewed and competitively selected for funding using criteria developed specifically for this program. Review criteria can be found in the application information at https://www.fws.gov/international/grants-and-reporting/how-to-apply.html.  Once a proposal has been selected for funding, an Assistance Award between the Fish and Wildlife Service and the Recipient is executed by an FWS approving official. Fully executed Awards are sent to the Recipient either electronically or through the mail. The Division of International Conservation then administers all other aspects of the Assistance Award.</t>
  </si>
  <si>
    <t>Decisions on funding of project proposals are normally made no later than 180 days after the receipt of the project proposals.</t>
  </si>
  <si>
    <t>None.  However, at the discretion of the Division of International Conservation awards can be modified (e.g. extended for time or budget changes made).</t>
  </si>
  <si>
    <t>{"awarded":"other","description":"Upon approval, the project may be extended or the agreement modified. Awarded funds must be spent during the period of performance indicated on the Assistance Award, and in accordance with the financial and performance reporting procedures specified in the Assistance Award.","awardedDescription":"Funds are disbursed to recipients as requested and in accordance with 2 CFR 200, Subpart E-Cost principles, unless otherwise prescribed in program-specific legislation or special award terms."}</t>
  </si>
  <si>
    <t>Recipient will maintain records in accordance with 2 CFR 200.  Program-specific legislation/regulation may dictate additional records retention requirements.  Program will detail all non-standard records retention requirements in the notice of award.</t>
  </si>
  <si>
    <t>(Project Grants (Discretionary)) FY 17$1,100,312.00; FY 18 est $1,000,000.00; FY 19 est $1,000,000.00; - PROJECT GRANTS (Discretionary): FY17 $1,100,312.34; FY18 $1,000,000; FY19 $1,000,000_x000D_
FY18 and FY19 amounts are estimates based on prior year funding levels.</t>
  </si>
  <si>
    <t>Variable amounts.  Generally $50,000 or less. Higher amounts may be requested</t>
  </si>
  <si>
    <t>{"list":[{"fiscalYear":2018,"description":"In FY18 the program anticipates receiving 30 applications and issuing approximately 20 awards"},{"fiscalYear":2017,"description":"The program anticipates receiving 125 applications and issuing 25 awards.\r\n  In FY17 the program received 27 applications and issued 18 awards."},{"fiscalYear":2019,"description":"In FY19 the program anticipates receiving 30 applications and issuing approximately 20 awards."}],"isApplicable":true}</t>
  </si>
  <si>
    <t>Wildlife Without Borders-SADepartment of Interior,
U.S. Fish and Wildlife Service
Division of International Conservation
5275 Leesburg Pike, MS: IA, Falls Church, VA 22041 Email:&lt; a href='mailto:wwb_sa@fws.gov'&gt;wwb_sa@fws.gov&lt;/a&gt;Phone: 703-358-1754;Wildlife Without Borders-CADepartment of Interior, 
U.S. Fish and Wildlife Service Division of International Conservation 
5275 Leesburg Pike, MS: IA, Falls Church, VA 22041 Email:&lt; a href='mailto:wwb_ca@fws.gov'&gt;wwb_ca@fws.gov&lt;/a&gt;Phone: 703-358-1754;</t>
  </si>
  <si>
    <t>https://www.fws.gov/international/wildlife-without-borders/western-hemisphere/</t>
  </si>
  <si>
    <t xml:space="preserve">15.641 Wildlife Without Borders-Mexico ; 15.651 Wildlife Without Borders-Africa ; </t>
  </si>
  <si>
    <t>Fiscal Year2019: The program anticipates funding projects that reduce threats to key species and ecosystems in Central and South America and strengthen the requisite local individual and institutional capacity to sustain conservation processes in the long-term.Fiscal Year2018: The program anticipates funding projects that reduce threats to key species and ecosystems in Central and South America and strengthen the requisite local individual and institutional capacity to sustain conservation processes in the long-term.Fiscal Year2017: Program has not yet selected projects for funding. Program anticipates funding projects that reduce threats to key species and ecosystems in Central and South America and strengthen the requisite local individual and institutional capacity to sustain conservation processes in the long-term.  The program supported: 1) A project to enhance development of economic opportunities related to ecotourism as an alternative to unsustainable natural resource use for the communities of La Amistad; 2) a project to reduce agricultural encroachment on broadleaf and coniferous forests of the Chiquibul-Maya Mountains landscape by consolidating strategic alliances, improving rural livelihoods of communities in critical conservation areas, and strengthening public and private participation through the Inter-sectoral Roundtable for Land and the Environment for Southern Petén; 3) a project to support a conservation effort in the community of Dos Brazos de Rio Tigre located on the Osa Peninsula in Costa Rica by supporting community-based conservation and the creation of green jobs.</t>
  </si>
  <si>
    <t xml:space="preserve">A complete list of the criteria used to select projects under this program can be found in the Latin America &amp; the Caribbean Notice of Funding Availability and Application Instructions located on line at http://www.fws.gov/international/DIC/howtoapply.html.   Hard copies are available upon request from the Division of International Conservation at (703) 358-1754. </t>
  </si>
  <si>
    <t>https://beta.sam.gov/fal/da64318d1ec349d892c436541e47b713/view</t>
  </si>
  <si>
    <t xml:space="preserve">Wildlife Without Borders-Mexico </t>
  </si>
  <si>
    <t>To Build human and institutional capacity for biodiversity conservation and management in Mexico through training. Of interest are projects that provide direct and significant training to Mexican personnel in terms of number of individuals trained, strategic or innovative nature of the training, and impact of the training on the conservation of biodiversity</t>
  </si>
  <si>
    <t>Federal, State and local government; public nonprofit institution/organizations; public and private institutions of higher education; and any other organization or individual with demonstrated experience deemed necessary to carry out the proposed project.</t>
  </si>
  <si>
    <t>{"description":"The program announcement and application instructions for this program can be found at http://www.grants.gov. The Notice of Funding Availability and Application Instructions are also located on this programs website at http://www.fws.gov/international/wildlife-without-borders/mexico/index.html. If you are unable to access the Internet, hard copies are available upon request from the Branch of Mexico, Division of International Conservation, U.S. Fish and Wildlife Service, 5275 Leesburg Pike, Falls Church, VA 22041.\r\n"}</t>
  </si>
  <si>
    <t xml:space="preserve">Projects are simultaneously reviewed by a panel convened by the U.S. Fish and Wildlife Service and a panel convened by the Mexican Ministry of the Environment and Natural Resources (SEMARNAT). Final funding decisions are made jointly by representatives of the Service and SEMARNAT based on the recommendations of the two review panels. Review criteria can be found in the application information at http://www.fws.gov/international/DIC/howtoapply.html. Once a proposal has been selected for funding, an Assistance Award between the Fish and Wildlife Service and the Recipient is executed by an FWS approving official.  Fully executed Awards are sent to the Recipient either electronically or through the mail. The Division of International Conservation then administers all other aspects of the Assistance Award. </t>
  </si>
  <si>
    <t>None.  However, at the discretion of the Division of International Conservation awards can be modified, e.g.; extended for time or budget changes made.</t>
  </si>
  <si>
    <t>{"awarded":"other","description":"Upon approval, the project may be extended or the agreement modified.  Awarded funds must be spent during the period of performance that is approved for each Assistance Award, and in accordance with the program financial and performance reporting procedures specified in the Assistance Award document.\r\nUpon approval, the project may be extended or the agreement modified. Awarded funds must be spent during the period of performance that is approved for each Assistance Award, and in accordance with the program financial and performance reporting procedures specified in the Assistance Award document. ","awardedDescription":"Funds are disbursed to recipients as requested and in accordance with 2 CFR 200, Subpart E-Cost Principles, unless otherwise prescribed in program-specific legislation or special award terms."}</t>
  </si>
  <si>
    <t xml:space="preserve">Recipient will maintain records in accordance with 2 CFR 200.  Program-specific legislation/regulation may dictate additional records retention requirements.  Program will detail all non-standard records retention requirements in the notice of award. </t>
  </si>
  <si>
    <t>(Project Grants (Discretionary)) FY 17$612,166.00; FY 19 est $0.00; FY 18 est $0.00; - Project Grants (Discretionary): FY17 $612,166.50; FY18 $0; FY19 $0_x000D_
This program is inactive.  The CFDA will remain open to allow the FWS to close all currently open awards and report any associated amendments to government-wide systems that require the identification of an open CFDA number as a key reporting element.</t>
  </si>
  <si>
    <t>Variable amounts.  The average grant amount is $35,000.</t>
  </si>
  <si>
    <t>{"list":[{"fiscalYear":2017,"description":"The program will be combined with CFDA 16.640, therefor no applications will be received. In FY17 the program received 74 applications and issued 10 awards."},{"fiscalYear":2019,"description":"N/A"},{"fiscalYear":2018,"description":"N/A"}],"isApplicable":true}</t>
  </si>
  <si>
    <t>Chief,Division of International Conservation_x000D_
U.S. Fish and Wildlife Service_x000D_
Department of the Interior,_x000D_
5275 Leesburg Pike, MS:IA_x000D_
Falls Church, VA  22041-3803_x000D_
, Falls Church, VA 22041-3803 Email:&lt; a href='mailto:WWB_Mexico@fws.gov'&gt;WWB_Mexico@fws.gov&lt;/a&gt;Phone: (703) 358-1754;</t>
  </si>
  <si>
    <t>https://www.fws.gov/international/wildlife-without-borders/mexico/index.html</t>
  </si>
  <si>
    <t xml:space="preserve">15.640 Wildlife Without Borders- Latin America and the Caribbean ; 15.651 Wildlife Without Borders-Africa ; </t>
  </si>
  <si>
    <t>Fiscal Year2017: Program has not yet selected projects for funding. Program anticipates funding projects that conserve priority species, habitats and ecological processes across landscapes with high biodiversity value in Mexico. The program supported: 1) A project to strengthen local authorities operational and coordination capabilities working in Bay of Loreto National Park (National Park), thereby minimizing the impact of illegal fishing and harmful tourism and recreational activities threatening the long-term conservation of the National Park marine mammals and critical habitats; 2) a project to support the conservation and restoration of the species and ecosystems of Cedros Island by eradicating feral dogs and changing people’s practice of introducing invasive species; 3) a project to preserve a key wildlife corridor between the Laguna de Terminos Protected Area and the Calakmul Biosphere Reserve in Campeche by increasing tolerance for jaguars among human residents.Fiscal Year2019: N/AFiscal Year2018: N/A</t>
  </si>
  <si>
    <t>A complete list of the criteria used to select projects under this program can be found in the Mexico Program Notice of Funding Availability and Application Instructions located on line at http://www.fws.gov/international/DIC/howtoapply.html.   Hard copies are available upon request from the Division of International Conservation at (703) 358-1754.</t>
  </si>
  <si>
    <t>https://beta.sam.gov/fal/39a692864f9b48daa0d120a43cc6befa/view</t>
  </si>
  <si>
    <t>(CCS)</t>
  </si>
  <si>
    <t>{"list":[{"act":{"description":"Department of the Interior and Related Agencies Appropriations Act, 2004, Title I, Public Law 108-108.\r\n"},"authorizationTypes":{"USC":false,"act":true,"statute":false,"publicLaw":false,"executiveOrder":false}}]}</t>
  </si>
  <si>
    <t>Encourage partnerships with nonfederal governments, private individuals and organizations, educational institutions, philanthropic and charitable groups, and businesses to support the mission of the Service. Projects must conserve, protect, and enhance fish, wildlife, and plants for the continuing benefit of the American people.</t>
  </si>
  <si>
    <t>Applicants may be an individual/family, minority group, specialized group, small business, profit organization, private nonprofit/organization, quasi-public nonprofit institution/organization, native American, Federal, Interstate, Intrastate, State, Local, Sponsored organization, public nonprofit institution/organization, other public institution/organization, U.S. territory, or any organization with interests which support the mission of the Service. This program requires the cooperator(s) to provide a minimum of 50 percent of cost share from non-Federal sources, for local programs on National Wildlife Refuges, or benefitting other Service lands.</t>
  </si>
  <si>
    <t>The Challenge Cost Share program is not a grant program, although they do use cooperative agreements for donations to these field projects.  Service field station managers are encouraged to form partnerships and to secure project cost-sharing for projects initiated at that refuge or field station.   By Service policy, the matching 50% cost share is provided by non-Federal sources, state/local governments, private individuals/organizations, business enterprises, and philanthropic and charitable groups.</t>
  </si>
  <si>
    <t>{"description":"No Credentials or documentation are required. ","isApplicable":true}</t>
  </si>
  <si>
    <t>{"description":"The Service identifies projects or objects on or directly benefitting a national wildlife refuge or other Service lands for which cost sharing may be sought, and then solicits project proposals from partners/cooperators.  Interested parties may contact the local National Wildlife Refuge or other Service office to participate or otherwise donate time, goods, or funds for these projects in order to support the mission of the Service.  Proposals, including Standard Form 424 \"Application for Federal Assistance,\" are submitted to the cooperating Service office that forwards them to their servicing Regional Office."}</t>
  </si>
  <si>
    <t>The Regional Challenge Cost Share Coordinator assembles a committee of Fish and Wildlife Service employees from a variety of disciplines to review, rank, and select the proposals for refuges or hatcheries for funding.</t>
  </si>
  <si>
    <t>Decisions on funding of project proposals are usually made no later than 180 days after the receipt of the project proposals. If funding is approved, a Challenge Cost Share Agreement (CCSA) is written between the Service and a cooperator(s) in which there is an equal partnership between the Federal government and the cooperator(s) that produces or provides a tangible product which mutually benefits Service lands and objectives, and the public. The Regional Contracting and General Services offices will review all CCSA's for contractual sufficiency. The agreements will be signed by the cooperator(s) and the Regional Director.</t>
  </si>
  <si>
    <t>{"types":{"moe":false,"formula":false,"matching":true},"matching":{"requirementFlag":"voluntary","percent":"0","description":"The Service shall expend no more than 50% of the cost to complete projects.  The matching 50% cost share is provided by non-Federal sources, state/local governments, private individuals/organizations, business enterprises, and philanthropic and charitable groups."}}</t>
  </si>
  <si>
    <t>{"awarded":"other","description":"Challenge Cost Share Agreements are written for funds that should be spent within one year; upon approval, agreements may be extended beyond the one year for reasonable cause.  Funds are disbursed to recipients as requested and in accordance with 2 CFR, Subpart E-Cost Principles unless otherwise prescribed in program-specific legislation or special award terms.","awardedDescription":"Funds are disbursed to recipients as requested and in accordance with 2 CFR 200, Subpart E-Cost Principles, unless otherwise prescribed in program-specific legislation. \r\n\r\n"}</t>
  </si>
  <si>
    <t>[{"code":"program","isSelected":false},{"code":"cash","isSelected":false},{"code":"progress","isSelected":true,"description":"Financial and performance reporting frequency and other requirements will be detailed in the award terms and conditions.  Interim reports cannot be requested more frequently than quarterly, and no less frequently than annually.  Interim reports are due 30 calendar days after the expiration of the quarter/midterm/year anniversary, as appropriate.  Final reports are required within 90 calendar days from the end date of the award.  \r\n\r\n"},{"code":"expenditure","isSelected":true,"description":"A final SF-425, Federal Financial Report is required 90 days from the end date of the award. This form can be accessed on the Internet at http://www.grants.gov/web/grants/forms/sf-424-family.html#sortby=1. "},{"code":"performanceMonitoring","isSelected":true,"description":"A final performance report is required within 90 calendar days from the end date of the award.  Performance reports must contain a comparison of actual accomplishments with the goals and objectives of the award as detailed in the approved scope of work, a description of reasons why established goals were not met, if appropriate, and any other pertinent information relevant to the project results.  \r\n\r\n"}]</t>
  </si>
  <si>
    <t>(Project Grants (Discretionary)) FY 17$16,000.00; FY 18 est $0.00; FY 19 est $0.00; - Project Grants (Discretionary): FY17: $16,000.00, FY18: $0.00, FY19: $0.00_x000D_
No additional funding is expected, as this program is no longer active, post-FY17.  CFDA should remain active to allow Bureau to close all currently open awards and report any associated amendments to government-wide systems that require the identification of an active CFDA number as a key reporting element.</t>
  </si>
  <si>
    <t>{"list":[{"fiscalYear":2019,"description":"This program is no longer active in FY19."},{"fiscalYear":2017,"description":"To be determined This program approved 1 new award during FY17."},{"fiscalYear":2018,"description":"This program is no longer active in FY18."}],"isApplicable":true}</t>
  </si>
  <si>
    <t>{"flag":"appendix","description":"See Regional Agency Offices. Bob Peyton, National Wildlife Refuge System, 911 NE 11th Avenue, Portland, OR 97232; (503) 872-2720\r\n\r\nPatti Plagge, USFWS Regional Office, P.O. Box 1306, Albuquerque, NM 87103; (505) 248-7487 \r\n\r\nRob Bruesewitz, 1 Federal Drive, Bishop Whipple Federal Building, Fort Snelling, MN 55111-4056; (612) 713-5403\r\n\r\nLaura Housh, Regional Planner, Okefenokee National Wildlife Refuge, Route 2 Box 3330, Folkston, GA 31537; (912) 496-7366 Ext. 244\r\n\r\nLamar Gore, U.S. Fish and Wildlife Service, 300 Westgate Center Drive, Hadley, MA 01035; (413) 253-8542 \r\n\r\nBetsy Matten, Region 6 Regional Office, 134 Union Blvd., Lakewood, CO 80228; (303) 236-4307\r\n\r\nKristen Gilbert, Division of Visitor Services, R7 Alaska Regional Office, 1011 East Tudor Road, Anchorage, AK 99503; (907) 786-3391\r\n\r\nCarol Damberg, U.S. Fish and Wildlife Service, 2800 Cottage Way, Suite W-2606, Sacramento, CA 95825; (916) 414-6461."}</t>
  </si>
  <si>
    <t>Assistant Director,National Wildlife Refuge System, U.S. Fish and Wildlife Service, Department of the Interior, 5275 Leesburg Pike, MS: NWRS,, Falls Church, VA 22041-3803 Phone: (703) 358-2248.;</t>
  </si>
  <si>
    <t>http://www.fws.gov</t>
  </si>
  <si>
    <t>Fiscal Year2018: N/AFiscal Year2017: To be determined _x000D_
 This program funded agreement F17AC00141, which funded invasive plant control in Wells County, North Dakota. The program also funded agreement F13AC00741 which provided assistance to the Washington Maritime NWR Complex.Fiscal Year2019: N/A</t>
  </si>
  <si>
    <t>Refuge managers and other Service managers develop, in concert with partners, project proposals on, or benefitting Service lands, that are evaluated on the lasting effect on conservation, enhancement and protection. They will also be evaluated on scope of effect, number of partners involved, importance of resource values, feasibility, and cost effectiveness.</t>
  </si>
  <si>
    <t>https://beta.sam.gov/fal/5917aa2709915c5596649818d638a4d0/view</t>
  </si>
  <si>
    <t>Alaska Migratory Bird Co-Management Council</t>
  </si>
  <si>
    <t>(AMBCC)</t>
  </si>
  <si>
    <t>{"list":[{"act":{"description":"Fish and Wildlife Coordination Act, 16 U.S.C. §§661-666; Migratory Bird Treaty Act, 16 U.S.C. §703 et seq.; and Migratory Bird Subsistence Harvest in Alaska 50 C.F.R. 92.10-12"},"authorizationTypes":{"USC":false,"act":true,"statute":false,"publicLaw":false,"executiveOrder":false}}]}</t>
  </si>
  <si>
    <t>To facilitate and administer regional programs to involve subsistence hunters of migratory birds in the management and regulation of migratory birds.</t>
  </si>
  <si>
    <t>Native American Organizations, Public nonprofit institutions/organizations, other public institutions/organizations, Federally Recognized Indian Tribal Governments, and Local governments.</t>
  </si>
  <si>
    <t>Native American Organizations, Public nonprofit institutions/organizations, Federally recognized Indian Tribal Governments, local governments, and Alaska Native American Indians.</t>
  </si>
  <si>
    <t>The Executive Officer for the Alaska Migratory Bird Co-Management Council reviews the applications and makes recommendations.  The process ends with concurrence by the Service.</t>
  </si>
  <si>
    <t>{"flag":"yes","description":"Oct 15, 2017","list":[{"start":"2017-10-15"}]}</t>
  </si>
  <si>
    <t>The program is switching to 5-year grants, with the first year funded as reported and the subsequent years treated as option years. The grant to a CESU will be a 4-yr award.</t>
  </si>
  <si>
    <t>{"awarded":"other","description":"Program obligates funds and sends a notice of award to successful applicants.  Recipients request funds in accordance with2 CFR 200, Subpart E-Cost Principles, unless otherwise dictated by program-specific legislation or special award terms. ","awardedDescription":"Program will include any special payment terms and conditions in the notice of award."}</t>
  </si>
  <si>
    <t>[{"code":"program","isSelected":false},{"code":"cash","isSelected":false},{"code":"progress","isSelected":true,"description":"Recipients must submit a final performance report no later than 90 calendar days after the award end date. Additional reports, such as meeting agendas and summaries, may be required."},{"code":"expenditure","isSelected":true,"description":"Recipients must report expenditures using the SF 425, Federal Financial Report form.  Recipients must submit a final report no later than 90 calendar days after the award end date.  "},{"code":"performanceMonitoring","isSelected":true,"description":"Recipients are responsible for monitoring performance for each award and sub-award under this program in accordance with 2 CFR 200.  "}]</t>
  </si>
  <si>
    <t>(Project Grants (Discretionary)) FY 19 est $430,810.00; FY 17$539,434.00; FY 18 est $430,810.00; - Project Grants (Discretionary):  FY17 $539,434; FY18 $ 430, 810; FY19 $430,810.  FY18 and FY 19 amounts are estimates based on prior funding levels.</t>
  </si>
  <si>
    <t>Range is $14,800 to $129,400.</t>
  </si>
  <si>
    <t>{"list":[{"fiscalYear":2019,"description":"All financial assistance awards will continue, if funded, as part of 5 year plans."},{"fiscalYear":2017,"description":"All 12 financial assistance awards will continue as part of the 5 year plans.  Program emphasis will continue to focus of evaluating the harvest surveys and regulatory program to fulfill co-management objectives. One application was received for one Cooperative Agreement renewal."},{"fiscalYear":2018,"description":"10 applications were received for 10 Grants renewals."}],"isApplicable":true}</t>
  </si>
  <si>
    <t>Grants will be administered in conformance with 43 CFR and the Fish and Wildlife Service Administrative Manual.</t>
  </si>
  <si>
    <t>{"flag":"appendix","description":"See Appendix IV for addresses."}</t>
  </si>
  <si>
    <t>Donna Dewhurst,Fish and Wildlife Service, Office of the Alaska Migratory Bird Co-Management Council, 1011 E. Tudor Road, MS 201, Anchorage, AK 99503 Email:&lt; a href='mailto:donna_dewhurst@fws.gov'&gt;donna_dewhurst@fws.gov&lt;/a&gt;Phone: (907) 786-3499;</t>
  </si>
  <si>
    <t>http://Alaska.fws.gov/ambcc/index.htm.</t>
  </si>
  <si>
    <t xml:space="preserve">15.608 Fish and Wildlife Management Assistance; </t>
  </si>
  <si>
    <t>Fiscal Year2019: The program will likely parallel FY18 with new, upcoming subsistence issues tackled.Fiscal Year2017: Testing of the Harvest Survey Program model will be a priority for both ADF&amp;G and CSU, while the Native cooperators will be focused on user group issues on Kodiak Island.  Resolving the long term hunting issues was the focus of work with primary topics being use of inedible bird parts in the sale of Native handicrafts and opening emperor geese to harvest after 30 years of conservation.  The Cooperative Agreement with the Alaska Dept of Fish &amp; Game provides continuity in the monitoring of subsistence harvest. The Cooperative Agreement with Colorado State University continues to evaluate the subsistence harvest program.Fiscal Year2018: Testing of the Harvest Survey Program model will be a priority for both ADF&amp;G and CSU, while the Native cooperators will be focused on improving access for subsistence hunting on DOI lands by adjusting harvest season dates.</t>
  </si>
  <si>
    <t>You must be a regional partner organization of the council to be selected.  Criteria included, but is not limited to, past performance, ability to provide administrative support, and ability to send an elected representative from the regional management body to meetings.</t>
  </si>
  <si>
    <t>https://beta.sam.gov/fal/50939849db584e0c58d7a8bac10a2c97/view</t>
  </si>
  <si>
    <t xml:space="preserve">Federal Junior Duck Stamp Conservation and Design </t>
  </si>
  <si>
    <t>Junior Duck Stamp Contest</t>
  </si>
  <si>
    <t>{"list":[{"act":{"description":"Junior Duck Stamp Conservation and Design Program Act, 16 U.S.C. §719."},"authorizationTypes":{"USC":false,"act":true,"statute":false,"publicLaw":false,"executiveOrder":false}}]}</t>
  </si>
  <si>
    <t>To use visual arts programs and a nation-wide art contest to teach students in kindergarten through high school environmental science, wildlife management, wetlands ecology, and the importance of habitat conservation.</t>
  </si>
  <si>
    <t>Federal, State and Local Governments, Non-profit organizations both with and without 501(c)(3) IRS status, Private Institutions of Higher Education, Public and State controlled Institutions of Higher Education.</t>
  </si>
  <si>
    <t>Individual/Family, Student/Trainee, Artist/Humanist, U.S. citizens, resident aliens, or nationals who are in kindergarten through twelfth grades at a public, private, or home school in the United States or U.S. territories.</t>
  </si>
  <si>
    <t>{"description":"Partner/potential partner contacts Regional Junior Duck Stamp Coordinators to discuss Contest needs and objectives, or Regional Junior Duck Stamp Coordinators may initiate the contact. Coordinator works with partners/potential partners to design projects."}</t>
  </si>
  <si>
    <t>Applicant must complete the Standard Form (SF-424). Once the project is designed and approved by the Regional Junior Duck Stamp Coordinator, a cooperative agreement or grant agreement written and work can begin.</t>
  </si>
  <si>
    <t>3-4 months</t>
  </si>
  <si>
    <t>{"awarded":"other","description":"3-6 months","awardedDescription":"Funds are disbursed to recipients as requested and in accordance with 2 CFR 200, Subpart E-Cost Principles, unless otherwise prescribed in program-specific legislation or special award terms. Program will include any special payment terms and conditions in the notice of award."}</t>
  </si>
  <si>
    <t>[{"code":"program","isSelected":false},{"code":"cash","isSelected":false},{"code":"progress","isSelected":true,"description":"One report upon completion of project."},{"code":"expenditure","isSelected":true,"description":"Applicant must complete the Standard Form (SF-424)."},{"code":"performanceMonitoring","isSelected":true,"description":"Recipients are responsible for monitoring and reporting performance each award and sub-award under this program in accordance with 2 CFR 200 and 2 CFR Part 170."}]</t>
  </si>
  <si>
    <t>Cost records must be maintained separately for each awarded agreement. Records, accounts and supporting documents must be retained for 3 years after submission of final financial and performance reports.</t>
  </si>
  <si>
    <t>(Cooperative Agreements (Discretionary Grants)) FY 17$48,112.00; FY 19 est $51,000.00; FY 18 est $51,000.00; - Cooperative Agreements (Discretionary): FY 17 $48,112; FY 18 est $51,000; FY 19 est $51,000.  Estimated based on prior year funding reported.</t>
  </si>
  <si>
    <t>Each award may range from $500 to $2,500. _x000D_
Awards are based on previous year participation numbers and base funding of $500.</t>
  </si>
  <si>
    <t>{"list":[{"fiscalYear":2018,"description":"The program anticipates receiving 53 applications and issuing 53 awards."},{"fiscalYear":2017,"description":"The program anticipates receiving 53 applications and issuing 53 awards. Sale of the Junior Duck Stamp generates approximately $50,000 for program marketing and student awards annually; in 2017 over 23,000 art entries were submitted and many others participated and benefited from the environmental education components of the program. The program received 53 applicants and issued 53 awards."},{"fiscalYear":2019,"description":"The program anticipates receiving 53 applications and issuing 53 awards."}],"isApplicable":true}</t>
  </si>
  <si>
    <t>U.S. Fish and Wildlife Service Manual, Part 901 FW 5. Copies of the Federal Junior Duck Stamp Art Competition Rules and Entry Form and reference forms, and the Junior Duck Stamp Conservation and Design Program Curriculum Guide can be obtained free of charge from the Federal Duck Stamp Office.</t>
  </si>
  <si>
    <t>{"flag":"appendix","description":"Oregon: Nanette Seto, 911 NE 11th Ave., Portland, OR 97232, (503)736-4749;\r\nNew Mexico: Art Needleman, 500 Gold Ave. SW/Room 4504, Albuquerque, NM 87102, (505)248-6822;\r\nMinnesota: Megan Wandag, 500 American Blvd. West, Suite 500, Bloomington, MN 55437, (612)713-5463; \r\nGeorgia: Toni Westland, 1 Wildlife Dr., Sanibel, FL 33957, (239)472-1100 x237; \r\nMassachusetts: Annelee Motta, 300 Westgate Center Drive, Hadley, MA 01035, (413)253-8539; Colorado: Jackie Jacobson, 3275 11th St NW, Coleharbor, ND 58531, (701)442-5546; \r\nAlaska: Tamara Zeller, 1011 E. Tudor Rd., Anchorage, AK 99503, (907)786-3517; \r\nCalifornia: Lora Haller, 752 Country Road, 99W, Sacramento, CA 95988, (530)934-2801."}</t>
  </si>
  <si>
    <t>National Junior Duck Stamp Program Coordinator,Federal Duck Stamp Office, U.S. Fish and Wildlife Service, Department of the Interior, 5275 Leesburg Pike, MS: MBSP, , Falls Church, VA 22041-3803 Phone: (703) 358-1784;</t>
  </si>
  <si>
    <t>http://www.fws.gov/juniorduck</t>
  </si>
  <si>
    <t>Fiscal Year2017: Provide awards to students who submitted winning designs in State/Territory rounds of the Junior Duck Stamp Contest; provide materials and resources to increase and promote the conservation goals of the Junior Duck Stamp Program; provide assistance to increase outreach and marketing opportunities at local, state and regional functions. Provided awards to students who submitted winning designs in State/Territory rounds of the Junior Duck Stamp Contest; provided materials and resources to increase and promote the conservation goals of the Junior Duck Stamp Program; provided assistance to increase outreach and marketing opportunities at local, state and regional functions.Fiscal Year2018: Provide awards to students who submit winning designs in State/Territory rounds of the Junior Duck Stamp Contest; provide materials and resources to increase and promote the conservation goals of the Junior Duck Stamp Program; provide assistance to increase outreach and marketing opportunities at local, state and regional functions.Fiscal Year2019: Program has not yet selected projects for funding. Program anticipates funding projects that will use the Junior Duck Stamp Contest to promote environmental science, wildlife management, wetlands ecology, and the importance of habitat conservation among kindergarten through high school students through the visual arts.</t>
  </si>
  <si>
    <t>Cooperative agreements are awarded based on unique technical expertise and knowledge of the Junior Duck Stamp Program, background in natural resources, knowledge of conservation practices and environmental education experience. In addition, the ability to provide partnership support and volunteers is essential.</t>
  </si>
  <si>
    <t>https://beta.sam.gov/fal/043e0c1810905d07198602db55c33c8e/view</t>
  </si>
  <si>
    <t>Marine Turtle Conservation Fund</t>
  </si>
  <si>
    <t>{"list":[{"act":{"description":"Marine Turtle Conservation Act, 16 U.S.C. §6601 et seq."},"publicLaw":{"congressCode":"108","number":"266"},"USC":{"title":"16","section":"6601"},"authorizationTypes":{"USC":true,"act":true,"statute":false,"publicLaw":true,"executiveOrder":false},"usc":{"title":"16","section":"6601"}}]}</t>
  </si>
  <si>
    <t>To assist in the conservation of marine turtles and the nesting habitats of marine turtles in foreign countries by supporting and providing financial resources in the following areas: academic and technical training in the conservation and management of marine turtles; applied research on marine turtle populations and their habitats, including surveys and monitoring; conservation education and community outreach for the protection of nesting and near shore foraging populations; development and execution of marine turtle conservation management plans; habitat conservation and management; information exchange to promote international collaboration; projects to protect nesting females and eggs on important nesting beaches; promotion of networks, partnerships, and coalitions that assist in the implementation of conventions, treaties, protocols and other international activities for the conservation and management of marine turtles; protected area/reserve management of important nesting beaches; strengthening local capacity to implement conservation programs on nesting beaches; and strengthening law enforcement capacity and forensics skills through training and equipment</t>
  </si>
  <si>
    <t>Applications may be submitted by any government agency responsible for conservation and protection of marine turtles and any other organization or individual with demonstrated experience in marine turtle conservation.</t>
  </si>
  <si>
    <t>{"description":"The program announcement and application instructions for this program can be found at Grants.gov website http://www.grants.gov/search/basic.do. The Notice of Funding Availability and Application Instructions are also located on this program's website at https://www.fws.gov/international/grants-and-reporting/how-to-apply.html.   If you are unable to access the Internet, hard copies are available upon request from the Branch of Near East, South Asia &amp; Africa, Division of International Conservation, U.S. Fish and Wildlife Service, 5275 Leesburg Pike, Falls Church, VA 22041. A proposal will not be considered complete if required elements are not submitted as instructed. U.S. applicants must submit (among other elements) a complete, signed Standard Form 424 \"Application for Federal Assistance.\""}</t>
  </si>
  <si>
    <t>Projects are reviewed and competitively selected for funding using criteria developed on the requirements of the Marine Turtle Conservation Act of 2004 (P.L. 108-266).  Review criteria can be found in the application information at http://www.fws.gov/international/grants-and-reporting/how-to-apply.html. Once a proposal has been selected for funding, an FWS approving official executes an Assistance Award between the U.S. Fish and Wildlife Service and the Recipient. Fully executed Awards are sent to the Recipient either electronically or through the mail. The Division of International Conservation then administers all other aspects of the Assistance Award.</t>
  </si>
  <si>
    <t>{"flag":"yes","description":"January 22, 2018, and April 2, 2018.","list":[{"start":"2018-01-22"},{"start":"2018-04-02"}]}</t>
  </si>
  <si>
    <t>{"awarded":"other","description":"Awarded funds must be spent during the approved project period of performance, in accordance with program financial and performance reporting procedures.","awardedDescription":"Funds are disbursed to recipients as requested and in accordance with 2 CFR 200, Subpart E-Cost Principles, unless otherwise prescribed in program-specific legislation or special award terms."}</t>
  </si>
  <si>
    <t>(Project Grants (Discretionary)) FY 19 est $2,200,000.00; FY 18 est $2,200,000.00; FY 17$2,203,383.00; - Project Grants (Discretionary): FY17 $2,203,383.57; FY18 $2,200,000; FY19 $2,200,000_x000D_
FY18 and FY19 amounts are estimates based on prior year funding levels.</t>
  </si>
  <si>
    <t>Variable amounts. Generally $50,000 or less. Higher amounts may be requested.</t>
  </si>
  <si>
    <t>{"list":[{"fiscalYear":2017,"description":"Program received 42 applications thus far, anticipates receiving another 40 applications, and anticipates issuing 40 awards. In FY17 the program received 87 applications and issued 52 awards."},{"fiscalYear":2018,"description":"In FY18 the program anticipates receiving 80 applications and issuing approximately 40 awards."},{"fiscalYear":2019,"description":"In FY19 the program anticipates receiving 80 applications and issuing approximately 40 awards."}],"isApplicable":true}</t>
  </si>
  <si>
    <t>Chief,Division of International Conservation_x000D_
U.S. Fish and Wildlife Service_x000D_
Department of the Interior_x000D_
5275 Leesburg Pike, MS: IA_x000D_
, Falls Church, VA 22041-3803 Email:&lt; a href='mailto:mscf_marineturtle@fws.gov'&gt;mscf_marineturtle@fws.gov&lt;/a&gt;Phone: (703) 358-1754;</t>
  </si>
  <si>
    <t>http://www.fws.gov/international/wildlife-without-borders/marine-turtle-conservation-fund.html</t>
  </si>
  <si>
    <t xml:space="preserve">15.619 Rhinoceros and Tiger Conservation Fund; 15.620 African Elephant Conservation Fund; 15.621 Asian Elephant Conservation Fund; 15.629 Great Apes Conservation Fund; </t>
  </si>
  <si>
    <t>Fiscal Year2019: Program has not yet selected projects for funding.  Program anticipates funding projects that conserve nesting populations and habitat and address other threats to the survival of marine turtles in foreign countries.Fiscal Year2017: Program has not yet selected projects for funding.  Program anticipates funding projects that are effective for the long-term conservation of marine turtles, and those that are similar in scope to FY 2016. The program supported: 1) A project for Leatherback &amp; Hawksbill turtle research and population recovery in Panama; 2) a project to reduce Eastern Pacific Leatherback Bycatch in the Tuna Fisheries of the Eastern Tropical Pacific; 3) a project to combat Marine Turtle Trade in Vietnam.Fiscal Year2018: Program has not yet selected projects for funding.  Program anticipates funding projects that conserve nesting populations and habitat and address other threats to the survival of marine turtles in foreign countries.</t>
  </si>
  <si>
    <t xml:space="preserve">Proposals will be reviewed based on criteria developed from the requirements of the Marine Turtle Conservation Fund (Public Law 108-266). Additional details on the selection criteria can be found in the Marine Turtle Notice of Funding Availability and Application Instructions http://www.fws.gov/international/grants-and-reporting/how-to-apply.html. Hard copies of the criteria are available upon request from the Division of International Conservation. </t>
  </si>
  <si>
    <t>https://beta.sam.gov/fal/1a8766302ffb4ef2800b48aac3781618/view</t>
  </si>
  <si>
    <t>Migratory Bird Conservation</t>
  </si>
  <si>
    <t>{"list":[{"act":{"description":"Migratory Bird Treaty Act, 16 U.S.C. §703 et seq.; Fish and Wildlife Act, 16 U.S.C. §742 et seq.; Fish and Wildlife Coordination Act, 16 U.S.C. §§661-666; and Fish and Wildlife Conservation Act, 16 U.S.C. §§2901 et seq."},"authorizationTypes":{"USC":false,"act":true,"statute":false,"publicLaw":false,"executiveOrder":false}}]}</t>
  </si>
  <si>
    <t>To maintain and enhance populations and habitats of migratory bird species found in the Upper Midwest (IL, IN, IA, MI, MN, MO, OH, WI).</t>
  </si>
  <si>
    <t>Federal, State and local government agencies; Federally-recognized Indian Tribal governments; private nonprofit institutions/organizations; and public nonprofit institutions/organizations.</t>
  </si>
  <si>
    <t>Federal, State and local government agencies; Federally-recognized Indian Tribal governments; private nonprofit institutions/organizations; public nonprofit institutions/organizations; and general public.</t>
  </si>
  <si>
    <t>The Regional Migratory Bird Program Chief convenes a committee of FWS biologists to review, rank, and select proposals for funding. Once a proposal is accepted, a grant or cooperative agreement is written and work can begin.</t>
  </si>
  <si>
    <t>{"flag":"yes","description":"May 30, 2018","list":[{"start":"2018-05-30"}]}</t>
  </si>
  <si>
    <t>Decisions on funding of a proposal are usually made no later than 180 days after receipt of the proposal.</t>
  </si>
  <si>
    <t>A grant or cooperative agreement may be modified at the discretion of the Regional Office.</t>
  </si>
  <si>
    <t>{"awarded":"other","description":"Program obligates funds and sends a notice of award to successful applicants. Unless a project is extended, awarded funds must be spent during the approved Period of Performance of the grant or cooperative agreement and in accordance with financial and reporting procedures specified in the agreement. Grants are normally written for a period of 1 to 5 years and payments can be made in a lump sum or on a periodic basis. . Funds are disbursed to recipients as requested and in accordance with 2 CFR 200, Subpart E-Cost Principles unless otherwise prescribed in program specific legislation or special award terms. Program will include any special payment terms and conditions in the notice of award.","awardedDescription":"Funds are disbursed to recipients as requested and in accordance with 2 CFR 200, Subpart E-Cost Principles unless  otherwise prescribed in program-specific legislation or special award terms."}</t>
  </si>
  <si>
    <t>[{"code":"program","isSelected":false},{"code":"cash","isSelected":false},{"code":"progress","isSelected":true,"description":"All projects and activities are monitored for progress and compliance with agreed upon scope of work. "},{"code":"expenditure","isSelected":true,"description":"Written progress and financial reports using the SF-425 Federal Financial Report, and final reports on the project are generally required."},{"code":"performanceMonitoring","isSelected":true,"description":"Recipients are responsible for monitoring and reporting performance each award and sub-award under this program in accordance with 2 CFR 200 and 2 CFR Part 170."}]</t>
  </si>
  <si>
    <t>(Project Grants (Discretionary)) FY 18 est $250,000.00; FY 17$302,528.00; FY 19 est $220,000.00; - Project Grants (Discretionary): FY17 $302,528; FY18 $250,000; FY19 $220,000._x000D_
FY18 and FY19 amounts are estimates based on prior year funding levels and projected budget allocations.</t>
  </si>
  <si>
    <t>Range $15,000 to $79,606; average $43,218 in FY16.</t>
  </si>
  <si>
    <t>{"list":[{"fiscalYear":2017,"description":"Anticipate funding 2 continuing projects for $35,000, receiving approximately 8-10 proposals for new projects, and funding approximately 5-6 of these for a total of approximately $200,000.  The program funded 2 continuing projects for a total of $30,000; received 9 new proposals, of which 5 were funded for a total of $272,528."},{"fiscalYear":2018,"description":"Anticipate funding 1 continuing project for $20,000, receiving approximately 10-12 proposals for new projects, and funding approximately 5-6 of these for a total of approximately $250,000."},{"fiscalYear":2019,"description":"Anticipate receiving approximately 10 proposals and funding approximately 6 of these for a total of about $220,000."}],"isApplicable":true}</t>
  </si>
  <si>
    <t>{"flag":"appendix","description":"Regional Office:  Tom Will, U.S. Fish and Wildlife Service, Division of Migratory Birds, 5600 American Blvd. West. Suite 990, Bloomington, MN  55437-1458; 612-713-5362; tom_will@fws.gov.  "}</t>
  </si>
  <si>
    <t>Tom WillU.S. Fish and Wildlife Service, Division of Migratory Birds, 5600 American Blvd. West. Suite 990, Bloomington, MN 55437 Phone: 6127135362;</t>
  </si>
  <si>
    <t>http://www.fws.gov/midwest/midwestbird.</t>
  </si>
  <si>
    <t>Fiscal Year2017: Program has not yet selected projects for funding, but anticipates funding projects that (1) increase the utility of the Midwest Avian Data Center, (2) build monitoring capacity of the Midwest Migration Network, (3) build technical capacity for strategic conservation of grassland birds, and (4) resolve migratory connectivity and full life cycle management issues for Common, Black, and Caspian terns, Bobolink, and Wood Thrush.  1) Surveys of Double-crested Cormorants and other colonial birds in the Great Lakes region, (2) development of monitoring protocols to evaluate success of the Minnesota Prairie Plan, (3) development of protocols for monitoring landbird occurrence and condition as migrants pass through the Upper Midwest, and (4) building engagement and capacity of Milwaukee inner-city communities through monitoring of Chimney Swifts, Common Nighthawks, and other urban bird species of concern.Fiscal Year2018: Program has not yet selected projects for funding, but anticipates funding projects that (1) build technical capacity for strategic conservation of grassland birds, (2) provide habitat management guidelines to States to support conservation of bird species of conservation concern, (3) increase support for birds in our urban centers, particularly among ethnically diverse communities, and (4) significantly advance the knowledge, methodology, or partner engagement that will further bird conservation in the Midwest.Fiscal Year2019: Program has not yet selected projects for funding, but anticipates supporting projects that relate to conservation partnership building and full life cycle focal bird species conservation.</t>
  </si>
  <si>
    <t>_x000D_
Proposals will be reviewed to determine how well they address the migratory bird program priorities outlined above and in a Notice of Funding Opportunity published annually on the Grants.gov website for CFDA 15.647. All applications received will be reviewed by a team of 4-5 USFWS wildlife biologists (GS-12 grade level or higher). (Any conflict of interest identified will require that a reviewer remove themselves from the evaluation process.) Each of the reviewers will independently score each proposal on a scale of 1-10 for each of the following criteria [criteria weights in brackets]: (1) relevance to the priorities and award requirements described or referenced in the NOFO [0.2]; (2) alignment with the DOI Priorities for Financial Assistance [0.1]; (3) novel contributions to, or significant advancement of, the knowledge, methodology, or partner engagement furthering bird conservation in the Midwest [0.2]; (4) clarity and justification of objectives relevant to overall project goals, and appropriateness of methodology designed to meet those objectives [0.2]; (5) demonstrated history of successful completion of similar projects by applicants, including nature of collaboration with relevant partners [0.1]; (6) budget within range of available program funds, and budget and timeline appropriate to attain successful completion of project [0.1]; and (7) partner match demonstrating applicant's commitment to project success [0.1]. Scores will be summed across all criteria for all reviewers; project proposals will then be ranked and grants awarded in priority order, subject to available funding, unless all reviewers agree that a particular proposal scored so low that the risk of failure or likelihood of inappropriate product is too great to justify an award.</t>
  </si>
  <si>
    <t>https://beta.sam.gov/fal/62f63f4987cd5594c66e593cb11399a0/view</t>
  </si>
  <si>
    <t>Central Valley Project Improvement Act (CVPIA)</t>
  </si>
  <si>
    <t>CVPIA</t>
  </si>
  <si>
    <t>{"list":[{"act":{"description":"Central Valley Project Improvement Act – Fish and Wildlife Restoration Activities, Pub. L. 102-575, 106 STAT. 4714, §3406(b)(16)"},"authorizationTypes":{"act":true}}]}</t>
  </si>
  <si>
    <t>(a) To protect, restore, and enhance fish, wildlife, and associated habitats in the Central Valley and Trinity River basins of California; (b) To address impacts of the Central Valley Project on fish, wildlife and associated habitats; (c) To improve the operational flexibility of the Central Valley Project; (d) To increase water-related benefits provided by the Central Valley Project to the State of California through expanded use of voluntary water transfers and improved water conservation; (e) To contribute to the State of California's interim and long-term efforts to protect the San Francisco Bay/Sacramento-San Joaquin Delta Estuary; (f) To achieve a reasonable balance among competing demands for use of Central Valley Project water, including the requirements of fish and wildlife, agricultural, municipal and industrial and power contractors.</t>
  </si>
  <si>
    <t xml:space="preserve">Applicants may be State, local governments, Native American Organizations, other public nonprofit institutions/organizations, private nonprofit/organizations, or for profit organizations.  No other Federal agency may apply.  </t>
  </si>
  <si>
    <t>{"description":"None other than completion of the Standard Form 424 set.","isApplicable":false}</t>
  </si>
  <si>
    <t>{"description":"Basic application requires the request for proposal narrative, Scope of Work with deliverables, SF 424A Budget, SF 424 Application for Federal Assistance form, and SF424B Assurances. Information submitted to the Lodi Fish and Wildlife Office for review by a locally convened panel. The panel will select the awardee and forward the information to the station Project Leader for final approval.  No state plan required.  ","isApplicable":true}</t>
  </si>
  <si>
    <t>The successful applicant will be notified after selection and confirmation of available funding. An applicant should not initiate a project in expectation of USFWS funding, nor should they purchase materials or begin work until such time as they receive the final award document signed by an authorized Service official.</t>
  </si>
  <si>
    <t>Contact the headquarters or regional office.</t>
  </si>
  <si>
    <t>{"awarded":"other","description":"Project awards are generally from one to five years, depending on the complexity of the project and availability of funds.","awardedDescription":"Program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</si>
  <si>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Records are required to be maintained for three years following submission of the final expenditure report.</t>
  </si>
  <si>
    <t xml:space="preserve">(Project Grants (Discretionary)) FY 18$2,170,154.00; FY 19 est $5,000,000.00; FY 20 est $5,000,000.00; FY 17$2,000,000.00; - </t>
  </si>
  <si>
    <t>{"list":[{"fiscalYear":2017,"description":"The CVPIA anticipates implementing 18 projects throughout the Central Valley, 10 of these are new projects.  The CVPIA hopes to assess 88 miles of streamside habitat and  15 population assessments. Twenty Habitat Assessments were completed and over 100 miles of streamside habitat were assessed in 17 watershed specific projects. In addition 0.1 miles of habitat were restored on the Mokelumne River."},{"fiscalYear":2018,"description":"The CVPIA implemented 15 projects throughout the Central Valley.  The CVPIA worked to assess 88 miles of streamside habitat and 12 population assessments."},{"fiscalYear":2019,"description":"The CVPIA anticipates implementing 10 to 15 projects throughout the Central Valley, fewer than 10 of these are expected to be new projects and we anticipate receiving approximately 20 applications.  Measurable results for FY19 have not been established."},{"fiscalYear":2020,"description":"The CVPIA anticipates implementing 10 to 15 projects throughout the Central Valley, fewer than 10 of these are expected to be new projects and we anticipate receiving approximately 20 applications.  Measurable results for FY20 have not been established."}],"isApplicable":true}</t>
  </si>
  <si>
    <t>{"flag":"appendix","description":"Lodi Fish and Wildlife Service Office \r\n850 S. Guild Ave Suite 105, Lodi, California 95240. Telephone: (209) 334-2968, Fax (209) 334-2171."}</t>
  </si>
  <si>
    <t>Paul Souza2800 Cottage Way, Suite W2606, Sacramento, CA 95825 Email:&lt; a href='mailto:paul_souza@fws.gov'&gt;paul_souza@fws.gov&lt;/a&gt;Phone: (916) 414-6464;</t>
  </si>
  <si>
    <t>http://www.fws.gov/lodi/anadromous_fish_restoration/afrp_index.htm</t>
  </si>
  <si>
    <t>Fiscal Year2017: 1)	CVPIA is working to restore floodplain as part of the Dos Rios Project at the confluence of the San Joaquin and Tuolumne Rivers._x000D_
2)	CVPIA expects to begin implementation of two large scale restoration on the Yuba River, the Yuba Rivers Narrow Restoration project and the Yuba River Hallwood Floodplain Restoration Project. 1) The CVPIA has completed project planning and permitting for two large scale habitat restoration projects on the Yuba River.  Actual restoration is planned to begin in the spring of 2018. 2) The Stanislaus River Buttonbush habitat restoration project was completed in FY 2017.  This project restored 4.4 acres of habitat and excavated 10,000 cubic yards of material while adding 2,800 cubic yards of appropriately sized gravel to the restoration area. In addition 2,400 linear feet of side channel was created.   3) The Mokelumne River habitat restoration project.Fiscal Year2018: 1) Construction for Phase 1 of the Hallwood Habitat Restoration.  This project removes nearly 1 million cubic yards of material from the Yuba River Middle Training wall and construct 1.3 miles of seasonal side channels and enhance 90 acres of floodplain habitat; 2) Monitoring of juvenile Chinook Salmon outmigration using rotary screw traps on the Stanislaus River;  3) Mokelumne River spawning and rearing habitat projects.Fiscal Year2019: CVPIA has not yet selected projects for funding.  CVPIA anticipates funding projects that (a) protect, restore and enhance fish, wildlife and associated habitats in the Central Valley and Trinity River basins of California; (b) address impacts of the Central Valley Project on fish,  wildlife and associated habitats; (c) improve the operational flexibility of the Central Valley Project; (d) increase water-related benefits provided by the Central Valley Project to the State of California through expanded use of voluntary water transfers and improved water conservation; (e) contribute to the State of California’s interim and long-term efforts to protect the San Francisco Bay/Sacramento-San Joaquin Delta Estuary; (f) achieve a reasonable balance among competing demands for use of Central Valley Project water, including the requirements of fish and wildlife, agricultural, municipal and industrial  and power contractors.Fiscal Year2020: CVPIA has not yet selected projects for funding.  CVPIA anticipates funding projects that (a) protect, restore and enhance fish, wildlife and associated habitats in the Central Valley and Trinity River basins of California; (b) address impacts of the Central Valley Project on fish,  wildlife and associated habitats; (c) improve the operational flexibility of the Central Valley Project; (d) increase water-related benefits provided by the Central Valley Project to the State of California through expanded use of voluntary water transfers and improved water conservation; (e) contribute to the State of California’s interim and long-term efforts to protect the San Francisco Bay/Sacramento-San Joaquin Delta Estuary; (f) achieve a reasonable balance among competing demands for use of Central Valley Project water, including the requirements of fish and wildlife, agricultural, municipal and industrial  and power contractors.</t>
  </si>
  <si>
    <t>Proposals will be reviewed by a team of Federal staff based on the following criteria: Addresses high priority need as described in the Request for Proposal (RFP) "Purposes and Funding Priorities"; Clearly stated goals, objectives, hypotheses, and relevance of idea; Approach is valid and technically sound; Primary Investigators and/or subcontractors record of performance and expertise; Budget is reasonable and provides good value for funds requested; and Cost sharing or in-kind contributions.</t>
  </si>
  <si>
    <t>https://beta.sam.gov/fal/a48ecce5c6704d128a78caca87b00954/view</t>
  </si>
  <si>
    <t>Service Training and Technical Assistance (Generic Training)</t>
  </si>
  <si>
    <t>{"list":[{"act":{"description":"Fish and Wildlife Act, 16 U.S.C. §742 et seq.; Fish and Wildlife Coordination Act, 16 U.S.C. §§661-666; Fish and Wildlife Improvement Act, 16 U.S.C. §753; and Endangered Species Act, 16 U.S.C. §1531 et seq."},"authorizationTypes":{"USC":false,"act":true,"statute":false,"publicLaw":false,"executiveOrder":false}}]}</t>
  </si>
  <si>
    <t>To assist in the conservation of the Nation's natural resources by supporting and providing financial resources for training, meetings, workshops and conferences to promote the public's conservation awareness.</t>
  </si>
  <si>
    <t>Federal, State and local government agencies; Federally-recognized Tribal governments; private nonprofit institutions/organizations; public nonprofit institutions/ organizations; for profit organizations.</t>
  </si>
  <si>
    <t>Federal, State and local government agencies; Federally-recognized Tribal governments; private nonprofit institutions/organizations; public nonprofit institutions/ organizations; general public.</t>
  </si>
  <si>
    <t>{"environmentalImpact":{"reports":[{"isSelected":true,"reportCode":"statement"},{"isSelected":true,"reportCode":"assessment"},{"isSelected":false,"reportCode":"ExecutiveOrder12372"},{"isSelected":true,"reportCode":"otherRequired"}]},"description":"Any applicable pre-application coordination or environmental impact information requirements will be detailed in the funding opportunities posted under this program on Grants.gov (http://www.grants.gov).  "}</t>
  </si>
  <si>
    <t>{"description":"A Standard Form (SF)424 and a written proposal should be submitted through Grants.gov or via hardcopy to the project office and include:  a title, justification (including relevance to the Fish and Wildlife Service's priorities as outlined above), objectives, timeframe, and a budget breakdown.  Note that the USFWS may circulate proposals to others for review.  All Service financial assistance discretionary funding opportunities will be posted on www.Grants.gov."}</t>
  </si>
  <si>
    <t>Notification of an award is the issuance of a grant or cooperative agreement document by Awarding Official.</t>
  </si>
  <si>
    <t>This will vary based on the funding opportunity and will range between 3 and 6 months.</t>
  </si>
  <si>
    <t>Applicant may revise and resubmit proposal for consideration.</t>
  </si>
  <si>
    <t>{"types":{"moe":false,"formula":false,"matching":true},"matching":{"requirementFlag":"voluntary","percent":"0","description":"Statutory formulas and/or matching requirements may be applicable to activities funded under this CFDA.  Any formulas or matching requirements will be specified in the funding opportunities posted under this program on Grants.gov."}}</t>
  </si>
  <si>
    <t>{"awarded":"other","description":"Varies by activity being funded, but typically funds are awarded for projects with a one year period of performance. Recipients request funds in accordance with 2 CFR 200, Subpart E-Cost Principles, unless otherwise dictated by program-specific legislation or special award terms. Program will include any special payment terms and conditions in the notice of award.","awardedDescription":"Varies by activity being funded, but typically funds are awarded for projects with a one year period of performance.   Recipients request funds in accordance with 2 CFR 200, Subpart E-Cost Principles, unless otherwise dictated by program-specific legislation or special award terms.  Program will include any special payment terms and conditions in the notice of award.  "}</t>
  </si>
  <si>
    <t>[{"code":"program","isSelected":false},{"code":"cash","isSelected":false},{"code":"progress","isSelected":true,"description":"Financial and performance reporting frequency and other requirements will be detailed in the award terms and conditions.  Interim reports will not be requested more frequently than quarterly, and no less frequently than annually.  Interim reports are due 30 calendar days after the expiration of the quarter/midterm/year anniversary, as appropriate.  Final reports are required within 90 calendar days from the end date of the award.  \r\n\r\n"},{"code":"expenditure","isSelected":true,"description":"Financial and performance reporting frequency and other requirements will be detailed in the award terms and conditions. Interim reports will not be requested more frequently than quarterly, and no less frequently than annually. Interim reports are due 30 calendar days after the expiration of the quarter/midterm/year anniversary, as appropriate. Final reports are required within 90 calendar days from the end date of the award. Submission of payment requests using the SF-270, Request for Advance or Reimbursement (Non-Construction) or SF-271, Outlay Report and Request for Reimbursement (Construction) satisfies interim financial reporting requirements. A final SF-425, Federal Financial Report is required 90 days from the end date of the award. This form can be accessed on the Internet at http://www.grants.gov/web/grants/forms/post-award-reporting-forms.html#sortby=1   For additional information regarding financial reporting requirements and sanctions for noncompliance please see https://www.doi.gov/sites/doi.gov/files/migrated/pam/programs/financial_assistance/upload/Policy_regarding_Fin_Status_Reporting_Req.pdf "},{"code":"performanceMonitoring","isSelected":true,"description":"Recipients are responsible for monitoring performance for each award and sub-award under this program in accordance with 2 CFR 200. A final performance report is required within 90 calendar days from the end date of the award. Performance reports must contain a comparison of actual accomplishments with the goals and objectives of the award as detailed in the approved scope of work, a description of reasons why established goals were not met, if appropriate, and any other pertinent information relevant to the project results."}]</t>
  </si>
  <si>
    <t>(Project Grants (Discretionary)) FY 19 est $0.00; FY 18 est $329,499.00; FY 17$2,540,119.00; - Project Grants (Discretionary): FY17: $2,540,119.18; FY18: $329,499.98 awarded through March, 2018; FY19:$0, CFDA no longer active.</t>
  </si>
  <si>
    <t xml:space="preserve">Range and average varies by program activity._x000D_
</t>
  </si>
  <si>
    <t>{"list":[{"fiscalYear":2018,"description":"1 new award issued during FY18."},{"fiscalYear":2019,"description":"NA – the program is no longer active."},{"fiscalYear":2017,"description":"USFWS anticipates receiving and issuing awards at a level similar to FY16.\r\n 36 new awards were issued during FY17."}],"isApplicable":true}</t>
  </si>
  <si>
    <t>Acceptance of a Federal Financial Assistance award from the Department of the Interior (DOI) carries with it the responsibility to be aware of and comply with the terms and conditions of award per https://www.doi.gov/pam/programs/financial_assistance/TermsandConditions</t>
  </si>
  <si>
    <t>{"flag":"appendix","description":"Contact Information related to each funding opportunity under this program will be stated in the funding opportunities posted on Grants.gov (http://www.grants.gov).  "}</t>
  </si>
  <si>
    <t>Policy Branch, Financial Assistance Support and Oversight DivisionWildlife and Sport Fish Restoration Program, 5275 Leesburg Pike, MS-WSFR, Falls Church, VA 22041-3803 Phone: (703) 358-2701.;</t>
  </si>
  <si>
    <t>Fiscal Year2019: N/A – the CFDA is no longer active.Fiscal Year2017: Program anticipates funding projects that focus on natural resources education, professional development, meetings, training workshops and conferences designed to enhance public awareness and to expand the understanding of natural resources conservation and preservation challenges and efforts. Grant F17AC00024 provides financial assistance for training, housing, and educational development for an assistant refuge planner internship. Grant F17AC00025 supports the Hispanic Access Foundation by providing funding for an internship program supporting access and improvements to the Silvio O. Conte National Wildlife Refuge. Grant F17AC00440 will similarly provide funding to the HAF for an internship position at the Edwin B. Forsythe NWR, for the purposes of improving visitor access and experience at the Refuge.Fiscal Year2018: Only 1 grant has been awarded. F18AC00018 which provides funding for training and educational services to enhance public access and visitor experience at the Rocky Mountain National Wildlife Refuge.</t>
  </si>
  <si>
    <t>Programs within the Fish and Wildlife Service will review and evaluate all applications consistent with authorized Fish and Wildlife Service program purposes.</t>
  </si>
  <si>
    <t>https://beta.sam.gov/fal/d7a332416d4fb0b3ee7867b9003a5e31/view</t>
  </si>
  <si>
    <t>Research Grants (Generic)</t>
  </si>
  <si>
    <t>To assist in the conservation of the Nation's natural resources by providing financial assistance for land management, research, and data collection/analysis to further the preservation of natural resources.</t>
  </si>
  <si>
    <t>Federal, State and local government agencies; Federally-recognized private nonprofit institutions/organizations; public nonprofit institutions/ organizations; general public.</t>
  </si>
  <si>
    <t>Notification of an award is by the issuance of a grant or cooperative agreement document by Awarding Official.</t>
  </si>
  <si>
    <t>Applicants may revise and resubmit proposals for consideration.</t>
  </si>
  <si>
    <t>{"types":{"moe":false,"formula":false,"matching":true},"matching":{"requirementFlag":"voluntary","percent":"0","description":"Statutory formulas and/or matching requirements may be applicable to activities funded under this CFDA.  Any formulas or matching requirements will be specified in the funding opportunities posted under this program on Grants.gov.\r\n\r\n"}}</t>
  </si>
  <si>
    <t>{"awarded":"other","description":"Varies by activity being funded, but typically funds are awarded for projects with a one year period of performance.   ","awardedDescription":"Recipients request funds in accordance with 2 CFR 200, Subpart E-Cost Principles, unless otherwise dictated by program-specific legislation or special award terms.  Program will include any special payment terms and conditions in the notice of award. "}</t>
  </si>
  <si>
    <t>[{"code":"program","isSelected":false},{"code":"cash","isSelected":false},{"code":"progress","isSelected":true,"description":"A final performance report is required within 90 calendar days from the end date of the award.  Performance reports must contain a comparison of actual accomplishments with the goals and objectives of the award as detailed in the approved scope of work, a description of reasons why established goals were not met, if appropriate, and any other pertinent information relevant to the project results.  \r\n"},{"code":"expenditure","isSelected":true,"description":"Financial and performance reporting frequency and other requirements will be detailed in the award terms and conditions. Interim reports will not be requested more frequently than quarterly, and no less frequently than annually. Interim reports are due 30 calendar days after the expiration of the quarter/midterm/year anniversary, as appropriate. Final reports are required within 90 calendar days from the end date of the award. Submission of payment requests using the SF-270, Request for Advance or Reimbursement (Non-Construction) or SF-271, Outlay Report and Request for Reimbursement (Construction) satisfies interim financial reporting requirements. A final SF-425, Federal Financial Report is required 90 days from the end date of the award. This form can be accessed on the Internet at http://www.grants.gov/web/grants/forms/post-award-reporting-forms.html#sortby=1   For additional information regarding financial reporting requirements and sanctions for noncompliance please see https://www.doi.gov/sites/doi.gov/files/migrated/pam/programs/financial_assistance/upload/Policy_regarding_Fin_Status_Reporting_Req.pdf "},{"code":"performanceMonitoring","isSelected":true,"description":"Recipients are responsible for monitoring performance for each award and sub-award under this program in accordance with 2 CFR 200. A final performance report is required within 90 calendar days from the end date of the award. Performance reports must contain a comparison of actual accomplishments with the goals and objectives of the award as detailed in the approved scope of work, a description of reasons why established goals were not met, if appropriate, and any other pertinent information relevant to the project results."}]</t>
  </si>
  <si>
    <t>(Project Grants (Discretionary)) FY 17$5,099,247.00; FY 18 est $106,998.00; FY 19 est $0.00; - Project Grants (Discretionary): FY17: $5,099,247.35; FY18: $106,998.00; FY19: $0. The program is no longer active._x000D_
_x000D_
The program is no longer active. No new funding for this program is expected.  CFDA should remain active to allow Bureau to close all currently open awards and report any associated amendments to government-wide systems that require the identification of an active CFDA number as a key reporting element.</t>
  </si>
  <si>
    <t>Range and average varies by program activity.</t>
  </si>
  <si>
    <t>{"list":[{"fiscalYear":2019,"description":"0 awards.  The program is no longer active."},{"fiscalYear":2017,"description":"USFWS anticipates receiving and issuing awards at a level similar to FY16. 35 new awards."},{"fiscalYear":2018,"description":"1 new award."}],"isApplicable":true}</t>
  </si>
  <si>
    <t>{"flag":"appendix","description":"Contact Information related to each funding opportunity under this program will be stated in the funding opportunities posted on Grants.gov.  "}</t>
  </si>
  <si>
    <t>Policy Branch, Financial Assistance Support and Oversight DivisionWildlife Sport Fish Restoration Program, 5275 Leesburg Pike, MS-WSFR,, Falls Church, VA 22041-3803 Phone: (703) 358-2701.;</t>
  </si>
  <si>
    <t>Fiscal Year2018: Award F18AC00018 provides funding to local FWS partners to determine the effects of previous actions on movements of several fish species in coastal Maine.Fiscal Year2019: N/A – the CFDA is no longer active.Fiscal Year2017: Program anticipates funding research and data collection projects similar to those funded in FY16. Agreement F17AC00819 provides US FWS partners with support to conduct population surveys for the potential delisting of species currently on the Endangered Species list. F17AC01250 provides funding to FWS partners to complete population surveys for golden-cheeked warblers throughout their breeding range, to determine the species’ conservation needs. Award F17AC01256 provides support for FWS partners to conduct population surveys for three bird species, to determine the effectiveness of previous conservation actions meant to maintain healthy wildlife populations.</t>
  </si>
  <si>
    <t>https://beta.sam.gov/fal/08fc80ac5aba89e8ab5b4c817fe56c9c/view</t>
  </si>
  <si>
    <t xml:space="preserve">Wildlife Without Borders-Africa </t>
  </si>
  <si>
    <t>{"list":[{"act":{"description":"Endangered Species Act—International Cooperation, 16 U.S.C. §1537"},"USC":{"title":"16","section":"1531-43"},"authorizationTypes":{"USC":true,"act":true,"statute":false,"publicLaw":false,"executiveOrder":false},"usc":{"title":"16","section":"1531-43"}}]}</t>
  </si>
  <si>
    <t>Federal, State and local government agencies; non-profit, non-governmental organizations; and public and private institutions of higher education, or any of the stated associate entities on behalf of an eligible individual.</t>
  </si>
  <si>
    <t>Federal, State and local government. agencies; nonprofit, non-governmental organizations; and public and private institutions of higher education.  All recipients, both individual and institutional, must have a bank account and have the ability to receive funds directly.</t>
  </si>
  <si>
    <t>{"environmentalImpact":{"reports":[{"isSelected":true,"reportCode":"otherRequired"}]},"description":"See program Funding Opportunity on Grants.gov for pre-application requirements and procedures."}</t>
  </si>
  <si>
    <t>{"description":"The program announcement and application instructions for this program can be found at the Grants.gov website: http://www.grants.gov. Complete application information can also be found at http://www.fws.gov/international/pdf/notice-of-funding-availability-africa.pdf, or, if unable to access the website, by requesting a paper copy from the Division of International Conservation, U.S. Fish and Wildlife Service, 5275 Leesburg Pike, Falls Church, VA 22041, Telephone: (703) 358-1754. A proposal will not be considered complete if all required elements are not submitted as instructed. U.S. applicants must submit (among other elements) a complete, signed Standard Form 424 Application for Federal Assistance."}</t>
  </si>
  <si>
    <t>Projects are reviewed and competitively selected for funding based on established criteria. Review criteria can be found in the application information at http://www.fws.gov/international/pdf/notice-of-funding-availability-africa.pdf. Once a proposal has been selected for funding, an FWS approving official executes an Assistance Award between the Fish and Wildlife Service and the Recipient. Fully executed Awards are sent to the Recipient either electronically or through the mail. The Division of International Conservation then administers all other aspects of the Assistance Award.</t>
  </si>
  <si>
    <t>{"flag":"yes","description":"Feb 23, 2018","list":[{"start":"2018-02-23"}]}</t>
  </si>
  <si>
    <t>None. However, at the discretion of the Division of international Conservation awards can be modified, e.g.; extended for time or budget changes.</t>
  </si>
  <si>
    <t>(Project Grants (Discretionary)) FY 19 est $15,000,000.00; FY 17$15,170,086.00; FY 18 est $15,000,000.00; - Project Grants (Discretionary): FY17 $15,170,086; FY18 $15,000,000; FY19 $15,000,000_x000D_
FY18 and FY19 amounts are estimates based on prior year funding levels.</t>
  </si>
  <si>
    <t>Variable amounts.  Generally $50,000 or less. Higher amounts may be requested.</t>
  </si>
  <si>
    <t>{"list":[{"fiscalYear":2019,"description":"In FY19 the program anticipates receiving 70 applications and issuing approximately 15 awards."},{"fiscalYear":2017,"description":"Program anticipates receiving 55 applications and issuing 25 awards. In FY17 the program received 67 applications and issued 13 awards."},{"fiscalYear":2018,"description":"In FY18 the program anticipates receiving 70 applications and issuing approximately 15 awards."}],"isApplicable":true}</t>
  </si>
  <si>
    <t>{"flag":"appendix","description":"Region 1,  (Washington, Oregon, California, Nevada, Idaho, Hawaii, Trust Territories of the Pacific) Regional Director: Renne Lohoefener, 911 NE 11th Avenue, Portland, OR 97232-4181. Telephone: (503) 872-2716; Fax: (503)231-6118. California Nevada Operations Office Regional Director: Steve Thompson, 2800 Cottage Way, Suite W2606  Sacramento, CA  95825.  Telephone: (916) 414-6486; Fax: (916) 414-6464 Region 2 (New Mexico, Arizona, Oklahoma, Texas) Regional Director: Benjamin Tuggle, P.O. Box 1306, Albuquerque, NM 87103. Telephone: (505) 248-6910; Fax: (505) 248-6282. Region 3, (Minnesota, Indiana, Missouri, Michigan, Wisconsin, Ohio, Illinois, Iowa). Regional Director, Robyn Thorson Federal Building, 1 Federal Drive, Fort Snelling, MN 55111. Telephone: (612) 713-5284;  Fax: (612) 713-5301. Region 4, (Kentucky, Arkansas, Tennessee, North Carolina, South Carolina, Georgia, Alabama, Mississippi, Louisiana, Florida, Virgin Islands, Puerto Rico). Regional Director: Sam Hamilton, 1875 Century Boulevard,  Atlanta, GA  30345. Telephone: (404)679-4006  Fax: (404) 679-4000.   Region 5, (Virginia, West Virginia, Maryland, Pennsylvania, New York, Delaware, New Jersey, Connecticut, Maine, Massachusetts, Vermont, New Hampshire, Rhode Island) Regional Director: Marvin Moriarty, 300 Westgate Center Drive, Hadley, MA 01035. Telephone: (413) 253-8308. Fax: (413) 253-8300. Region 6, (Colorado, Montana, Nebraska, Utah, Wyoming, Kansas, North Dakota, South Dakota) Regional Director, Mitch King, P.O. Box 25486, DFC Denver, CO 80225. Telephone: (303) 236-7920 Fax: (303) 236-8295 Region 7 (Alaska) Regional Director: Tom Melius, 1011 East Tudor Road, Anchorage, AK 99503. Telephone: (907) 786-3306 Fax: (907) 786-3542."}</t>
  </si>
  <si>
    <t>Chief,Division of International Conservation_x000D_
U.S. Fish and Wildlife Service, Department of the Interior,_x000D_
5275 Leesburg Pike, MS: IA_x000D_
, Falls Church, VA 22041-3803 Email:&lt; a href='mailto:WWB_Africa@fws.gov'&gt;WWB_Africa@fws.gov&lt;/a&gt;Phone: (703) 358-1754;</t>
  </si>
  <si>
    <t>http://www.fws.gov/international/wildlife-without-borders/africa/index.html</t>
  </si>
  <si>
    <t xml:space="preserve">15.640 Wildlife Without Borders- Latin America and the Caribbean ; 15.641 Wildlife Without Borders-Mexico ; </t>
  </si>
  <si>
    <t>Fiscal Year2018: The program anticipates funding projects that reduce threats to key wildlife populations, and develop the requisite individual and institutional conservation capacity to undertake long-term conservation programs.Fiscal Year2017: Program anticipates funding projects that are similar in scope to FY 2016. The program supported: 1) A project to reduce bushmeat supply and demand by increasing wildlife security on Bioko Island, Equatorial Guinea; 2) A project to enhance conservation in the Okapi Faunal Reserve by strengthening law enforcement operations to ensure long-term protection.; 3) a project to develop a new generation of researchers to address critical conservation challenges facing wildlife, biodiversity and ecosystem health; 4) a project aimed at consolidating and increasing protection measures and minimizing the negative impacts of road construction in Mbam and Djerem National Park (MDNP), Cameroon.Fiscal Year2019: The program anticipates funding projects that reduce threats to key wildlife populations, and develop the requisite individual and institutional conservation capacity to undertake long-term conservation programs.</t>
  </si>
  <si>
    <t>A complete list of the criteria used to select projects under this program will be included as part of the Wildlife Without Borders-Africa Notice of Funding Availability and Application Instructions at http://www.fws.gov/international/pdf/notice-of-funding-availability-africa.pdf. Hard copies can be obtained by contacting the Division of International Conservation at (703) 358-1754 or WWB_Africa@fws.gov.</t>
  </si>
  <si>
    <t>https://beta.sam.gov/fal/684a95cd6db544559341764487b7d069/view</t>
  </si>
  <si>
    <t>Invasive Species</t>
  </si>
  <si>
    <t xml:space="preserve">Invasive Species Program  </t>
  </si>
  <si>
    <t>{"list":[{"act":{"description":"Fish and Wildlife Act, 16 U.S.C. §742 et seq.; Fish and Wildlife Coordination Act, 16 U.S.C.§§661-666; and National Wildlife Refuge System Administration Act, 16 U.S.C. §§668dd-ee."},"authorizationTypes":{"act":true}}]}</t>
  </si>
  <si>
    <t xml:space="preserve">To encourage coordination and integration of efforts between the U.S. Fish and Wildlife Service (USFWS) and interested parties to accomplish successful prevention or management of invasive species. Projects must conserve, protect, and enhance fish, wildlife and plants for the continuing benefit of the American people. </t>
  </si>
  <si>
    <t>Applicants may be State and local governments, educational institutions, private and public nonprofit organizations, and institutions and private individuals which support the mission of the Service.</t>
  </si>
  <si>
    <t>State and local governments; private and public nonprofit organizations; other private and public organizations; and private individuals who support the mission of the Service.</t>
  </si>
  <si>
    <t>The Regional Director of the U.S. Fish and Wildlife Service or designee approves or disapproves submitted proposals.  Criteria for selection are outlined in the funding announcement and application package posted to Grants.gov.  Successful applicant(s) will be notified after selection and confirmation of available funding.  An applicant(s) should not initiate a project in expectation of USFWS funding, nor should they purchase materials or begin work until such time as they receive the final award document signed by an authorized Service official.</t>
  </si>
  <si>
    <t>Awards are anticipated within 90 days or less.</t>
  </si>
  <si>
    <t>{"awarded":"other","description":"Awards are typically issued for 1-3 years.  Funding must be spent within 1-3 years.","awardedDescription":"Program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</si>
  <si>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  The final Financial Report is due within 90 calendar days of the award period of performance end date, unless the awarding program approves a due date extension.  The FWS details all reporting requirements including frequency and due dates in Notices of Award."},{"code":"performanceMonitoring","isSelected":true,"description":"Performance reports are required.  Recipients must monitor and report on project performance in accordance with the requirements in 2 CFR 200.328.   The final performance report is due within 90 calendar days of the award period of performance end date, unless the awarding program approves a due date extension.   The FWS details all reporting requirements including frequency and due dates in Notices of Award."}]</t>
  </si>
  <si>
    <t xml:space="preserve">(Project Grants (Discretionary)) FY 18$226,965.00; FY 19 est $350,000.00; FY 20 est $350,000.00; FY 17$495,000.00; - </t>
  </si>
  <si>
    <t>Range: $9,000 - $200,000.  Average: $45,000</t>
  </si>
  <si>
    <t>{"list":[{"fiscalYear":2017,"description":"Program anticipates receiving applications and issuing awards at a similar level to FY16. Program issued 7 awards."},{"fiscalYear":2018,"description":"In FY18 8 awards were issued under this program."},{"fiscalYear":2019,"description":"In FY19 8-10 awards are anticipated under this program."},{"fiscalYear":2020,"description":"In FY20 8-10 awards are anticipated under this program"}],"isApplicable":true}</t>
  </si>
  <si>
    <t>{"flag":"appendix","description":"Contact Regional offices."}</t>
  </si>
  <si>
    <t>U.S. Fish and Wildlife ServiceNational Wildlife Refuge System,  Department of the Interior, 5275 Leesburg Pike, MS: NWRS, Falls Church, VA 22041 Email:&lt; a href='mailto:fwsgrants@fws.gov'&gt;fwsgrants@fws.gov&lt;/a&gt;Phone: (703) 358-1744;</t>
  </si>
  <si>
    <t>Fiscal Year2017: Program anticipates funding projects similar to those in FY16 that address issues surrounding the management of invasive species.  Examples of Funded projects include vegetation surveys at the Occoquan Bay National Wildlife Refuge and the Great Marsh Perennial Pepperweed Eradication Project.Fiscal Year2018: Program funded projects to prioritize and evaluate invasive plants and aquatic nuisance species, and complete inventories of invasive plants.Fiscal Year2019: Program anticipates funding similar projects in FY19 that address issues surrounding the management of invasive species.Fiscal Year2020: Program anticipates funding similar projects in FY20 that address issues surrounding the management of invasive species.</t>
  </si>
  <si>
    <t>Proposals are evaluated on the basis of lasting effect on conservation, preservation, wildlife and their habitats.</t>
  </si>
  <si>
    <t>https://beta.sam.gov/fal/fe5a9fc458794646b797ef7d9df28c4f/view</t>
  </si>
  <si>
    <t xml:space="preserve">National Outreach and Communication </t>
  </si>
  <si>
    <t>(NOC )</t>
  </si>
  <si>
    <t>{"list":[{"act":{"description":"Transportation Equity Act for the 21st Century, 23 U.S.C. 101 §7402; and Sportfishing and Boating Safety Act, 16 U.S.C. §777."},"authorizationTypes":{"USC":false,"act":true,"statute":false,"publicLaw":false,"executiveOrder":false}}]}</t>
  </si>
  <si>
    <t>To improve communications with anglers, boaters, and the general public regarding angling and boating opportunities, to reduce barriers to participation in these activities, to advance adoption of sound fishing and boating practices, to promote conservation and the responsible use of the nation's aquatic resources, and to further safety in fishing and boating.</t>
  </si>
  <si>
    <t>{"description":"To apply for grant funds, the applicant must provide documentation of marketing expertise in sport fishing and boating.","isApplicable":true}</t>
  </si>
  <si>
    <t>Funding recommendations, based upon a process outlined in the funding announcements, will be forwarded to the Awarding Official. Applicants will be notified by Awarding Official.</t>
  </si>
  <si>
    <t>Within 120 days.</t>
  </si>
  <si>
    <t>Contact the U.S. Fish and Wildlife Service national headquarters office.</t>
  </si>
  <si>
    <t>{"awarded":"other","description":"Grants and cooperative agreements will normally be awarded in, but not restricted to, multi-year cooperative agreements. Funds are disbursed to recipients as requested and in accordance with the payment methods prescribed in 2 CFR 200, Subpart E-Cost Principles or as otherwise prescribed in program-specific legislation or special award terms.","awardedDescription":"Funds are disbursed to recipients as requested and in accordance with the payment methods prescribed in 2 CFR 200, Subpart E-Cost Principles or as otherwise prescribed in program-specific legislation or special award terms."}</t>
  </si>
  <si>
    <t>[{"code":"program","isSelected":false},{"code":"cash","isSelected":false},{"code":"progress","isSelected":true,"description":"The recipient shall submit progress and financial reports as specified in the award.      \r\n\r\n"},{"code":"expenditure","isSelected":true,"description":"At a minimum, the recipient shall submit an SF-425, Federal Financial Report within 90 days of the one year anniversary date of the award.  A final SF-425 is due within 90 days of the end of the award period of performance."},{"code":"performanceMonitoring","isSelected":true,"description":"Recipients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t>
  </si>
  <si>
    <t>All records must be maintained for 3 years after submission of the financial report.</t>
  </si>
  <si>
    <t>(Project Grants) FY 17$12,150,266.00; FY 18 est $12,027,892.00; FY 19 est $12,304,001.00; - Cooperative Agreements (Discretionary):  FY17 $12,150,266; FY18 $12,027,892; FY19 $12,304,001</t>
  </si>
  <si>
    <t>{"list":[{"fiscalYear":2017,"description":"A single cooperative agreement was funded to implement the program nationally. In addition to completing national outreach efforts, the cooperative agreement recipient provided subgrant award opportunities to state fish and wildlife agencies and other organizations for programs to increase fishing and boating participation.  Federal funds were leveraged by $10,162,524 of cash and in-kind contributions."},{"fiscalYear":2018,"description":"A Notice of Funding Opportunity for a multi-year cooperative agreement to implement the program was issued.  Funding will continue to be used to implement the program nationally.  A cooperative agreement will be funded to implement tactics identified in the Strategic Plan for the National Outreach and Communication Program.  Subgrant award opportunities for pilot projects and regional or state level programs will likely be available."},{"fiscalYear":2019,"description":"Funds will be awarded to the cooperative agreement recipient selected in FY18 to implement strategies identified in the program’s strategic plan.  Specific examples will likely include projects with state fish and wildlife agencies, innovative education programs designed to educate the public on places to fish and boat, and programs targeted at increasing youth and underserved populations participation in fishing and boating."}],"isApplicable":true}</t>
  </si>
  <si>
    <t>Guidelines and literature on the U.S. Fish and Wildlife Service programs is available at: http://www.fws.gov and http://www.fws.gov/contracts/index.html. Federal financial assistance regulations and relevant OMB circulars are located at http://www.whitehouse.gov/omb/circulars/index.html, https://edit.doi.gov/pam/programs/financial_assistance/award.</t>
  </si>
  <si>
    <t>National Outreach and Communication Program CoordinatorU.S. Fish and Wildlife Service, 5275 Leesburg Pike, Mailstop FAC, Falls Church, VA 22041-3803 Email:&lt; a href='mailto:Brian_Bohnsack@fws.gov'&gt;Brian_Bohnsack@fws.gov&lt;/a&gt;Phone: (703) 358-2435;</t>
  </si>
  <si>
    <t>https://www.fws.gov/fisheries/</t>
  </si>
  <si>
    <t xml:space="preserve">15.605 Sport Fish Restoration ; 15.616 Clean Vessel Act ; 15.622 Sportfishing and Boating Safety Act; 15.628 Multistate Conservation Grant ; </t>
  </si>
  <si>
    <t>Fiscal Year2017: A single cooperative agreement is being funded from this program.  The recipient is expected to maintain a national web site that provides information needed to go fishing and boating.  The recipient is continuing innovative programs that seek to increase fishing and boating participation by minorities and other underrepresented groups, such as a partnership with the Disney Corporation. A single cooperative agreement was funded from this program.  The recipient used program funds to develop and distribute various conservation stories and a public service announcement that informed consumers about the role that anglers and boaters have in funding conservation.  These efforts resulted in 994 million media impressions on conservation.  The recipient developed a pilot angler retention program with the Georgia Department of Natural Resources that resulted in increased fishing license sales and revenue.  In addition, program funds were also used to continue a boat registration reactivation program with state agencies.  This effort resulted in more than 51,000 additional boat registrations nationwide.Fiscal Year2019: Funding will be used to implement tactics identified in the program’s strategic plan.  These tactics will include educational and outreach efforts that reduce barriers to fishing and boating participation.  Projects will be done with state fish and wildlife agencies and other stakeholders.Fiscal Year2018: Program funding will be used to maintain national and state level campaigns that promote fishing and boating participation and that provide the public with information needed to go fishing and boating.  Program funding will also be used for the initial year of the pilot First Catch Centers in Pennsylvania and Texas.  These centers provide the public with skills and training needed to learn how to fish and will provide repeated fishing opportunities throughout the year to increase anglers’ skills and abilities.</t>
  </si>
  <si>
    <t>Each grant application will be reviewed for documentation required in the Program Guidelines and Application Kit.</t>
  </si>
  <si>
    <t>https://beta.sam.gov/fal/d0afe845f874263a860ec4a35d5f1e65/view</t>
  </si>
  <si>
    <t>National Wildlife Refuge System Enhancements</t>
  </si>
  <si>
    <t>Refuges and Wildlife</t>
  </si>
  <si>
    <t>{"list":[{"act":{"description":"Fish and Wildlife Conservation Act, 16 U.S.C. §§2901-2911; Fish and Wildlife Act, 16 U.S.C. 742 et seq.; Refuge Recreation Act, 16 U.S.C. §§460k-460k(4); National Wildlife Refuge System Administration Act, 16 U.S.C. §§668dd-ee; Public Lands Corps Act - Youth Conservation Corps, 16 U.S.C. §§1701-1706; Public Lands Corps Act - Public Lands Corps, 16 U.S.C. §§1721-1726; Archaeological Resources Protection Act, 16 U.S.C. §§470aa-ll; and Federal Aid for Highways-Other Highways, 23 U.S.C. §§201-204 and §206"},"authorizationTypes":{"act":true}}]}</t>
  </si>
  <si>
    <t>To provide technical and financial assistance to identify, conserve, manage and enhance the physical and ecological infrastructure of the National Wildlife Refuge System (NWRS); deliver public access and high-quality outdoor recreational opportunities; build a volunteer cadre, and inspire the next generation of hunters, anglers and wildlife enthusiasts through work on and off NWRS managed lands and waters.</t>
  </si>
  <si>
    <t>Applicants may be State and local governments, private, public, nonprofit organizations, institutions and private individuals, which support the mission of the Service.</t>
  </si>
  <si>
    <t>All projects must be approved under the DOI Review process and selected under requirements specified under Department policy DOI-AAAP-0009.</t>
  </si>
  <si>
    <t>From 30-60 days.  Target is approximately 45 working days after receipt of proposal/application, dependent upon the complexity of the agreement.</t>
  </si>
  <si>
    <t>Projects may be renewed as needed, if justified and depending on the availability of funds.</t>
  </si>
  <si>
    <t>{"types":{"moe":false,"formula":false,"matching":true},"formula":{"title":"","chapter":"","part":"","subPart":"","publicLaw":"","description":""},"matching":{"requirementFlag":"voluntary","percent":"0","description":"No matching is required; however, matching funds are encouraged."},"moe":{"description":""}}</t>
  </si>
  <si>
    <t>{"awarded":"other","description":"The release of assistance funds may vary depending upon the recipient. Regional Office staff can explain procedures for requiring either lump sum or quarterly payment methods.  Typically funding will be spent within 1-3 years.","awardedDescription":"Program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</si>
  <si>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  The final Financial Report is due within 90 calendar days of the award period of performance end date, unless the awarding program approves a due date extension.   The FWS details all reporting requirements including frequency and due dates in Notices of Award."},{"code":"performanceMonitoring","isSelected":true,"description":"Performance reports are required.  Recipients must monitor and report on project performance in accordance with the requirements in 2 CFR 200.328.   The final performance report is due within 90 calendar days of the award period of performance end date, unless the awarding program approves a due date extension.   The FWS details all reporting requirements including frequency and due dates in Notices of Award."}]</t>
  </si>
  <si>
    <t xml:space="preserve">(Cooperative Agreements (Discretionary Grants)) FY 18$4,100,000.00; FY 19 est $3,900,000.00; FY 20 est $3,900,000.00; FY 17$3,914,671.00; - </t>
  </si>
  <si>
    <t>$1,000 to $1,000,000, or greater.</t>
  </si>
  <si>
    <t>{"list":[{"fiscalYear":2017,"description":"Estimated 200 awards Program issued 61 awards."},{"fiscalYear":2018,"description":"In FY18 the program issued 28 new awards."},{"fiscalYear":2019,"description":"In FY19 the program anticipates issuing 20-30 new awards."},{"fiscalYear":2020,"description":"In FY20 the program anticipates issuing 20-30 new awards."}],"isApplicable":true}</t>
  </si>
  <si>
    <t>{"flag":"appendix","description":"See Regional Agency Offices.   Please visit www.fws.gov/refuges to locate the Regional and Local Office contacts."}</t>
  </si>
  <si>
    <t>Chief, National Wildlife Refuge SystemU.S. Fish and Wildlife Service, Department of the Interior, 5275 Leesburg Pike, MS: NWRS, Falls Church, VA 22041 Email:&lt; a href='mailto:fwsgrants@fws.gov'&gt;fwsgrants@fws.gov&lt;/a&gt;Phone: (703) 358-1744;</t>
  </si>
  <si>
    <t>Fiscal Year2017: We will continue these types of partnerships and address other needs supporting wilderness stewardship and the control of invasive species with the support of youth conservation crew and other partners. Program supported partnerships that conducted a key critical inventory and habitat protection for monarchs and pollinators; supported visitor services and recreational programs on national wildlife refuges improving visitor facilities and public access with the support of youth and veterans organizations.Fiscal Year2018: Projects funded in FY18 included support for the Urban Waters Urban Refuge Partnership, the NWR System Friends Program, invasive species inventory and monitoring at the Mid-Columbia Refuge Complex, and several trail maintenance and outreach support awards.Fiscal Year2019: Program anticipates funding projects that support National Wildlife Refuge System (NWRS) efforts to more effectively engage with the visiting public, improve facilities, manage invasive species, increases access and supports priority uses of NWRS managed land.Fiscal Year2020: Program anticipates funding projects that support National Wildlife Refuge System (NWRS) efforts to more effectively engage with the visiting public, improve facilities, manage invasive species, increases access and supports priority uses of NWRS managed land.</t>
  </si>
  <si>
    <t>To be selected for funding all projects must advance the mission and priorities of the U.S. Department of the Interior (DOI) (see https://www.doi.gov/ourpriorities), and the U.S. Fish and Wildlife Service.  Applications will be scored and selected based on the following criteria: 1) Cost:  demonstrated through cost presentation in Project Narrative and Budget; 2) Organizational Capacity:  demonstrated ability/capacity to work cooperatively with the U.S. Fish and Wildlife Service to identify, conserve, manage and enhance the physical and ecological infrastructure of the NWRS; 3) Unique qualifications:  Demonstration of unique qualifications to engage in this partnership with the U.S. Fish and Wildlife Service.</t>
  </si>
  <si>
    <t>https://beta.sam.gov/fal/6e91d97d67db43528319e40433d76014/view</t>
  </si>
  <si>
    <t>Migratory Bird Monitoring, Assessment and Conservation</t>
  </si>
  <si>
    <t>(Migratory Bird)</t>
  </si>
  <si>
    <t>{"list":[{"act":{"description":"Fish and Wildlife Act, 16 U.S.C. §742 et seq.; Fish and Wildlife Coordination Act, 16 U.S.C. §§661-666; Fish and Wildlife Conservation Act, 16 U.S.C. §2901 et seq.; Migratory Bird Treaty Act, 16 U.S.C. §703 et seq."},"authorizationTypes":{"USC":false,"act":true,"statute":false,"publicLaw":false,"executiveOrder":false}}]}</t>
  </si>
  <si>
    <t>Working with others to conserve, enhance, and better understand the ecology and habitats of migratory bird species.</t>
  </si>
  <si>
    <t>Federal; Interstate; Intrastate; State; Local; including Tribal Government; Public Nonprofit Institution/Organization; Other Public Institution/Organization; Federally Recognized Tribal Government; U.S. Territory or Possession; Institutions of Higher Education including Public Private, State College, University, Junior, and Community College; Individual/Family; Specialized Group; Small Business; Profit Organization; Private Nonprofit Institution/Organization; Quasi-Public Nonprofit Institution/Organization; Other Private Institution/Organization; or Native American Organization.</t>
  </si>
  <si>
    <t>Federal; Interstate; Intrastate; State; Local; including Tribal Government; Public Nonprofit Institution/Organization; Other Public Institution/Organization; Federally Recognized Tribal Government; U.S. Territory or Possession; Institutions of Higher Education including Public Private, State College, University, Junior, and Community College; Individual/Family; Specialized Group; Small Business; Profit Organization; Private Nonprofit Institution/Organization; Quasi-Public Nonprofit Institution/Organization; Other Private Institution/Organization.</t>
  </si>
  <si>
    <t>{"environmentalImpact":{"reports":[{"isSelected":true,"reportCode":"statement"},{"isSelected":true,"reportCode":"assessment"},{"isSelected":false,"reportCode":"ExecutiveOrder12372"},{"isSelected":true,"reportCode":"otherRequired"}]},"description":"Pre-application coordination is not required. Environmental impact information may be required and will be specified in program funding opportunity postings on Grants.gov. "}</t>
  </si>
  <si>
    <t>{"description":"Projects and informal or formal proposals may be requested by the Regional or National Migratory Bird Program office directly from appropriate eligible applicants. These funding opportunities will be posted at www.grants.gov and will clearly outline the required forms or supplements (e.g. SF-424, full budget, etc.). Unsolicited project proposals from eligible applicants may also be submitted for consideration to Regional or National offices. Projects may also be mutually developed by the Regional or National office and appropriate eligible applicants. All projects contain mutually agreed upon deliverables and funding. Applicant must complete the Standard Form (SF)-424, and the appropriate Budget Assurances forms (SF-424A and SF 424B - Non-construction; or SF-424C and SF-424D - Construction)."}</t>
  </si>
  <si>
    <t>The Migratory Bird Program Chief reviews and approves conservation projects based on proposals meeting the objectives.  Once a proposal is accepted and mutually agreed upon deliverables and funding are approved, a formal agreement is written. Upon signing both parties, work can begin.</t>
  </si>
  <si>
    <t>Decisions on funding a proposal are usually made no later than 180 days after receipt of the proposal.  However, funding opportunities may present themselves at a later opportunity at which time projects may be reconsidered.</t>
  </si>
  <si>
    <t>An award may be modified at the discretion of the issuing Regional or National office.</t>
  </si>
  <si>
    <t>{"awarded":"other","description":"The period of performance of awards will vary. The time phasing of assistance will vary based on timing of appropriation and funding opportunity posting dates and deadlines. ","awardedDescription":"Funds are disbursed to recipients as requested and in accordance with 2 CFR 200, Subpart E-Cost Principles, or as otherwise prescribed in program-specific legislation or special award terms."}</t>
  </si>
  <si>
    <t>[{"code":"program","isSelected":false},{"code":"cash","isSelected":false},{"code":"progress","isSelected":true,"description":"All projects and activities are monitored for progress and for compliance with award scope of work. The recipient shall submit progress and financial reports as specified in the award.  At a minimum, a performance progress report summarizing accomplishments and including an explanation of any milestones not accomplished is to be submitted within 90 days of the one year anniversary date of the award.  A final performance progress report is due within 90 days of the end of the award period of performance.  All project reports may be evaluated and reviewed by project supervisor and his or her appointees, including but not limited to outside sources such as other appropriate federal; staff at national and regional levels, state and local government employees, and other individuals with project area expertise, to insure quality and fulfillment of obligation.  \r\n\r\n"},{"code":"expenditure","isSelected":true,"description":"At a minimum, the recipient shall submit an SF-425, Federal Financial Report within 90 days of the one year anniversary date of the award.  A final SF-425 is due within 90 days of the end of the award period of performance.\r\n"},{"code":"performanceMonitoring","isSelected":true,"description":"Recipients are responsible for monitoring performance for each award and sub-award under this program in accordance with 2 CFR 200."}]</t>
  </si>
  <si>
    <t>(Project Grants (Discretionary)) FY 17$1,635,200.00; FY 19 est $1,400,000.00; FY 18 est $1,400,000.00; - Project Grants (Discretionary): FY17 $1,635,200; FY18 $1,400,000; FY19 $1,400,000. FY18 and FY19 amounts are estimates based on prior year funding levels.</t>
  </si>
  <si>
    <t>{"list":[{"fiscalYear":2019,"description":"No current data available."},{"fiscalYear":2017,"description":"The program will continue to develop and implement conservation plans similar to prior fiscal years. The program continued to work with partners in the development and implementation of conservation plans that contribute to improving the health of migratory bird species and their habitats, and increasing opportunities for and access to outdoor recreation. The program also supported monitoring activities that provide critical data that allows the establishment of migratory bird hunting seasons that, in turn, provides hunting opportunities."},{"fiscalYear":2018,"description":"The program will continue to conduct conservation and monitoring activities similar to prior fiscal years."}],"isApplicable":true}</t>
  </si>
  <si>
    <t>{"flag":"appendix","description":"Additional information is available from Regional and National Migratory Bird Offices as listed in Appendix IV of the Catalog."}</t>
  </si>
  <si>
    <t>Chief, Migratory Bird Bird Monitoring, Assessment and Conservation, Migratory Bird Program, U.S. Fish and Wildlife Service, Department of the Interior, 5275 Leesburg Pike, MS: MB,, Falls Church, VA 22041-3803 Phone: (703) 358-1757;</t>
  </si>
  <si>
    <t>http://www.fws.gov/migratorybirds/</t>
  </si>
  <si>
    <t xml:space="preserve">47.074 Biological Sciences; 15.650 Research Grants (Generic); 15.812 Cooperative Research Units ; 15.635 Neotropical Migratory Bird Conservation ; 15.642 Challenge Cost Share; 15.647 Migratory Bird Conservation; 15.637 Migratory Bird Joint Ventures; 15.649 Service Training and Technical Assistance (Generic Training); </t>
  </si>
  <si>
    <t>Fiscal Year2019: No current data available.Fiscal Year2017: Program anticipates funding projects that support bird conservation projects similar to prior fiscal years. Projects supported include surveys and other monitoring and assessment activities to determine the status of numerous migratory bird populations and their habitat.Fiscal Year2018: Program anticipates funding projects that support bird conservation projects similar to prior fiscal years.</t>
  </si>
  <si>
    <t>https://beta.sam.gov/fal/97b1955612411a748fed4ed61d547836/view</t>
  </si>
  <si>
    <t>Recovery Act Funds - Habitat Enhancement, Restoration and Improvement.</t>
  </si>
  <si>
    <t>(ARRA)</t>
  </si>
  <si>
    <t>{"list":[{"act":{"description":"American Recovery and Reinvestment Act of 2009, Pub.L. 111–5; Fish and Wildlife Coordination Act, 16 U.S.C. §§661-666; Sikes Act, 16 U.S.C. §§670a-670o; Alaska National Interest Lands Conservation Act, 16 U.S.C. §3101; Fish and Wildlife Act, 16 U.S.C §742 et seq.; Marine Mammal Protection Act, 16 U.S.C. §§1361-1421; Nonindigenous Aquatic Nuisance Prevention and Control Act, 16 U.S.C. §§4701-4741; Great Lakes Fish and Wildlife Restoration Act, 16 U.S.C. §941; Endangered Species Act, 16 U.S.C. §1531 et seq.; and Partners for Fish and Wildlife Act, 16 U.S.C. §§3771-3774."},"authorizationTypes":{"USC":false,"act":true,"statute":false,"publicLaw":false,"executiveOrder":false}}]}</t>
  </si>
  <si>
    <t>To provide technical and financial assistance to identify, protect, conserve, manage, enhance or restore habitat or species on both public and proviate lands.</t>
  </si>
  <si>
    <t>{"description":"The application procedures are specified in www.grants.gov, which require, at a minimum, the submission of a project proposal along with the completed SF 424 Application for Federal Assistance."}</t>
  </si>
  <si>
    <t>The Regional Director of the Fish and Wildlife Service or the designee will approve or disapprove proposed projects.  Regional Offices are responsible for notification of grant approval to the grantee by return of a completed agreement.</t>
  </si>
  <si>
    <t>Approximately 45 working days after receipt, dependent upon the complexity of the Cooperative Agreement.</t>
  </si>
  <si>
    <t>Projects may be renewed as needed, if justified and if funds are available.</t>
  </si>
  <si>
    <t>{"types":{"moe":false,"formula":false,"matching":true},"matching":{"requirementFlag":"voluntary","percent":"0","description":"No matching is required, however, matching funds are encouraged to allow for additional restoration."}}</t>
  </si>
  <si>
    <t>{"awarded":"other","description":"The Recovery Act places restrictions on the time permitted to spend the money awarded.  The Regional Office Contact Person can further explain the restrictions placed upon the time period to fully spend the money awarded under the project.","awardedDescription":"The release of assistance award funds may vary depending upon the recipient.  The Regional Office Contact Person can further explain the procedures for requiring either lump sum or quarterly payment methods."}</t>
  </si>
  <si>
    <t>[{"code":"program","isSelected":true,"description":"."},{"code":"cash","isSelected":false},{"code":"progress","isSelected":true,"description":"Projects funded under the American Recovery and Reinvestment Act of 2009 will have additional performance reporting requirements as described in the award terms and conditions, announcement packages available on www.grants.gov, and Recovery.gov"},{"code":"expenditure","isSelected":true,"description":"Financial Status Report, using the Federal Financial Report (SF-425), are required for each grant or grant segment annually within 90 days after the anniversary date and/or end date of the agreement. Additional recipient reporting requirements of the Recovery Act will be identified in the agreement."},{"code":"performanceMonitoring","isSelected":true,"description":"A Performance Report is required for each grant or grant segment annually within 90 days after the anniversary date and/or end date of the agreement.  Additional recipient reporting requirements of the Recovery Act will be identified in the agreement."}]</t>
  </si>
  <si>
    <t>Cost records must be maintained separately for each awarded cooperative agreement.  Records, accounts and supporting documents must be retained for 3 years after submission of final financial and performance reports.  If questions, such as those raised as the results of audits, remain following the 3-year period, recipients must retain records until all matters are resolved.</t>
  </si>
  <si>
    <t>14-1613-1-1-302;14-1610-1-1-302;</t>
  </si>
  <si>
    <t>(Cooperative Agreements (Discretionary Grants)) FY 19 est $0.00; FY 17$0.00; FY 18 est $0.00; - Project Grants (Discretionary): FY17: $0.00; FY18: $0.00; FY19: $0.00_x000D_
This program is no longer active.  No new funding for this program is expected.  CFDA should remain active to allow Bureau to close all currently open awards and report any associated amendments to government-wide systems that require the identification of an active CFDA number as a key reporting element.</t>
  </si>
  <si>
    <t>{"list":[{"fiscalYear":2018,"description":"This program is no longer active."},{"fiscalYear":2017,"description":"N/A This program is no longer active."},{"fiscalYear":2019,"description":"This program is no longer active."}],"isApplicable":true}</t>
  </si>
  <si>
    <t>{"flag":"appendix","description":"Please visit www.fws.gov to locate the Regional and Local Office contacts."}</t>
  </si>
  <si>
    <t>Assistant Director,Fisheries and Habitat Conservation, Fish and Wildlife Service, Department of the Interior, 1849 C Street, N.W., Washington, DC 20240 Phone: (202) 208-6394;</t>
  </si>
  <si>
    <t xml:space="preserve">66.708 Pollution Prevention Grants Program; 15.605 Sport Fish Restoration ; 15.608 Fish and Wildlife Management Assistance; 15.631 Partners for Fish and Wildlife; 15.630 Coastal; </t>
  </si>
  <si>
    <t>Fiscal Year2017: N/A This program is no longer active.Fiscal Year2019: This program is no longer active.Fiscal Year2018: This program is no longer active.</t>
  </si>
  <si>
    <t>Program specific criteria is specified in the announcements of the individual financial assistance programs.</t>
  </si>
  <si>
    <t>May 27,2009</t>
  </si>
  <si>
    <t>https://beta.sam.gov/fal/b98d1da7f9195c1939494d1b40d54369/view</t>
  </si>
  <si>
    <t>Endangered Species Conservation – Recovery Implementation Funds</t>
  </si>
  <si>
    <t>{"list":[{"act":{"description":"Endangered Species Act, 16 U.S.C. §1531 et. seq."},"authorizationTypes":{"act":true}}]}</t>
  </si>
  <si>
    <t>To provide federal financial assistance to secure endangered or threatened species information, undertake restoration actions that will lead to delisting of a species; help prevent extinction of a species, or aid in the recovery of species.  The purpose of the Endangered Species Act is to provide a means by which the ecosystems upon which endangered and threatened species depend may be conserved, to provide a program for the conservation of these species, and to take appropriate steps to achieve the purposes of treaties and conventions set forth in the law.</t>
  </si>
  <si>
    <t>State and local government agencies.  Institutions of higher education, including public, private state colleges and universities, nonprofits that have 501(c)(3) status with the IRS, Native American tribal organizations (other than recognized tribal governments), city, county or township governments, individuals, Native American tribal governments (federally-recognized), for-profit organizations, and small businesses.</t>
  </si>
  <si>
    <t>State and local government agencies, institutions of higher education, including public, private, state colleges and universities, nonprofits that have a 501(c)(3) status with the IRS, Native American tribal organizations (other than recognized tribal governments), city, county or township governments, individuals, Native American tribal governments (federally-recognized), for-profit organizations, and small businesses.</t>
  </si>
  <si>
    <t>{"environmentalImpact":{"reports":[{"isSelected":true,"reportCode":"otherRequired"}]},"description":"FWS Regional and Field Office contacts can provide specific information on the amount of funding available, as well as Regional recovery priorities. We encourage you to contact the appropriate FWS Regional and Field Office contacts to discuss potential projects. If funding is available and the potential project addresses a high priority Regional recovery need, then the Regional contact will refer the potential applicant of the appropriate FWS Ecological Services Field Office for further coordination."}</t>
  </si>
  <si>
    <t>Awards will be announced via letters sent directly to the applicants.  No work may begin on a project until the appropriate legal contracting or procurement documents, and the required environmental compliance documents, have been signed by the authorized Service official. Unsuccessful applicants with be notified either by letter, fax, email or by telephone.</t>
  </si>
  <si>
    <t>{"flag":"yes","list":[{"start":"2019-09-03"}]}</t>
  </si>
  <si>
    <t>Consideration of applications will ultimately be based on the FWS budget cycle.  We encourage partners (especially existing partners who already have a working relationship with local FWS Field Offices) to talk to the local FWS Field Offices about possible project ideas and submittal timeframes.</t>
  </si>
  <si>
    <t>However, project applicants are not prohibited from submitting applications for consideration for subsequent funding for multi-year projects though there is no governmental guarantee that multiple years of the project will be funded.</t>
  </si>
  <si>
    <t>{"awarded":"other","description":"Depending on funding availability, assistance is available throughout the year; funding must be spent with 3 years of award.","awardedDescription":"Program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</si>
  <si>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 xml:space="preserve">Records must be maintained for 3 years following the submission of the final expenditure report or until final action has been taken on any litigation, claim or audit finding._x000D_
</t>
  </si>
  <si>
    <t>(Project Grants (Discretionary)) FY 18$5,400,000.00; FY 19 Estimate Not Available  FY 20 Estimate Not Available  FY 17$3,976,711.00; - This program uses U.S. Fish and Wildlife Service Regional and Field Office discretionary funding, if available. The amount of actual funding available in each Regional and Field Office will vary from year to year. Funding may not be available every year in each Regional or Field Office. If funding is available, it may be obligated on a per-project basis, rather than by fiscal year.</t>
  </si>
  <si>
    <t xml:space="preserve">Varies by Region_x000D_
</t>
  </si>
  <si>
    <t>{"list":[{"fiscalYear":2017,"description":"Service Regions awarded an estimated 70 grants totaling $3.9 million in Recovery Implementation Grants in FY 2017."},{"fiscalYear":2018,"description":"In FY18, the program issued approximately 111 awards, as either grants or cooperative agreements."},{"fiscalYear":2019,"description":"Should funding become available, the Service intends to continue to fund conservation actions at similar levels, depending on available funding levels, species needs, and priorities."},{"fiscalYear":2020,"description":"Should funding become available, the Service intends to continue to fund conservation actions at similar levels, depending on available funding levels, species needs, and priorities."}],"isApplicable":true}</t>
  </si>
  <si>
    <t>Chief, Ecological Services,Division of Restoration and Recovery, U.S. Fish and Wildlife Service, Department of the Interior, 5275 Leesburg Pike MS: ES, Falls Church, VA 22041 Email:&lt; a href='mailto:fwsgrants@fws.gov'&gt;fwsgrants@fws.gov&lt;/a&gt;Phone: (703) 358-2171;</t>
  </si>
  <si>
    <t>https://www.fws.gov/endangered</t>
  </si>
  <si>
    <t xml:space="preserve">15.611 Wildlife Restoration and Basic Hunter Education; 15.605 Sport Fish Restoration ; 15.615 Cooperative Endangered Species Conservation Fund; 15.631 Partners for Fish and Wildlife; </t>
  </si>
  <si>
    <t>Fiscal Year2017: Should funding become available, the U.S. Fish and Wildlife Service (Service) intends to fund projects that contribute to the recovery of Service-managed endangered and threatened species in the United States. Projects that address species response to climate change receive additional consideration. Examples of projects funded in FY 2017 include a $400,000 award to the University of Hawaii Pacific Cooperative Studies Unit to fund the Plant Extinction Prevention Program. The mission of this program is to protect Hawai‘i’s rarest native plants from extinction by managing wild plants, collecting seeds and establishing new populations.  A $30,000 award will be used in the State of Idaho to fund the Selkirk Recovery Zone Grizzly Bear Research and Monitoring project.  &amp;#8203;This project will aid in evaluating the population trend, status, and distribution of the Selkirk grizzly bear population while providing vital information to develop a seasonal habitat predictive model. The information will be used promote conservation of this threatened species.  Finally, a $20,000 grant will be used in California to fund surveys and assessments to determine population, demography, and basic ecology of the Mojave shoulderband snail.Fiscal Year2018: Snail extinction Prevention Program - Maintain Current field and lab operations of rare tree snail extinction prevention program on Oahu and Maui.  2018-2019 Wallowa Mountains Bull Trout Spawning Surveys and Nez Perce Tribe Assistance - Funding would support the continued survey of bull trout spawning areas (redd counts) in the Wallowa Mountains of NE Oregon in cooperation with ODFW, USFS, Grande Ronde Model Watershed, OWEB, Nez Perce Tribe and volunteers. 
 Translocation and reintroduction of the Laguna Mountain skipper butterfly - The proposed project will develop a reintroduction plan for the release of the federally endangered butterfly, the Laguna Mountains skipper, on Forest Service lands in the Laguna Mountains, where the species has not been seen since 2001.   San Joaquin kit fox mange treatment analysis - To develop disease models and treatment methods for San Joaquin kit fox in Bakersfield, CA. Over the past five years, multiple partners have worked to slow the spread of a mange epidemic in the San Joaquin kit fox population in Bakersfield. The mange epidemic has caused significant mortality within this local fox population and has the potential to spread to additional populations in surrounding rural areas. This study will develop epidemiological models and will lead to the development of critical treatment strategies to halt the spread of the disease.  Virginia Department of Conservation and Recreation:  funds for development of species distribution model and predicted suitable habitat for the yellow lance mussel.  Implementation of Utah's White-Nose Syndrome (WNS) Protocol - To provide information about sites available for WNS treatment research and development; prepare for and respond to the establishment of Pseudogymnoascus destructans (Pd) ; maintain inter-agency coordination for bat conservation and facilitate research for WNS; monitor bat populations and conduct surveillance for WNS and Pd; conserve WNS-affected or WNS-vulnerable bats; conduct outreach on WNS and bats; and participate in the Service's Annual WNS Meeting and regional bat working group meetings.Fiscal Year2019: Should funding become available, the Service intends to continue to fund conservation actions including securing scientific information about endangered or threatened species, implementing restoration actions that will lead to delisting of a species, help prevent extinction of a species, or aid in the recovery of a species.Fiscal Year2020: Should funding become available, the Service intends to continue to fund conservation actions including securing scientific information about endangered or threatened species, implementing restoration actions that will lead to delisting of a species, help prevent extinction of a species, or aid in the recovery of a species.</t>
  </si>
  <si>
    <t>The criteria for selecting proposals are outlined in the Notice of Funding Opportunity (NOFO).</t>
  </si>
  <si>
    <t>https://beta.sam.gov/fal/4ea690cc5352440bb7d6704dbc0ca42a/view</t>
  </si>
  <si>
    <t>Natural Resource Damage Assessment and Restoration</t>
  </si>
  <si>
    <t>NRDAR</t>
  </si>
  <si>
    <t>{"list":[{"act":{"description":"Federal Water Pollution Control Act, 33 U.S.C §§1251-1387; Oil Pollution Act, 33 U.S.C. §2701 et seq.; Comprehensive Environmental Response, Compensation and Liability Act, 42 U.S.C §9601, et seq.; and Fish and Wildlife Act, 16 U.S.C §742 et seq."},"authorizationTypes":{"act":true}}]}</t>
  </si>
  <si>
    <t>The purpose of the Natural Resource Damage Assessment and Restoration (NRDAR) Program is to restore natural resources and their services that have been injured by an oil spill or hazardous substance release for the benefit of the American people. This is done by Natural Resource Trustees, including the U.S. Fish and Wildlife Service. We identify natural resources and their services that have been injured, determine the extent of the injuries, recover damages from responsible parties, and plan and carry out natural resource restoration activities.</t>
  </si>
  <si>
    <t>Anyone/general public.  Use of assistance is primarily for natural resources but also can be for public education and recreation</t>
  </si>
  <si>
    <t>{"description":"Not applicable.","isApplicable":false}</t>
  </si>
  <si>
    <t>{"description":"Applicant must complete the Standard Form (SF) 424,  and the appropriate Budget and Assurances forms (SF 424A and SF 424B - Non-construction; or SF 424C and SF 424D - Construction) Application for Federal Assistance.","isApplicable":true}</t>
  </si>
  <si>
    <t>The Regional Director of the Fish and Wildlife Service or his or her designee approves or disapproves of proposed projects.  Regional Offices are responsible for notifying the grantee of grant approval by the return of a completed agreement.</t>
  </si>
  <si>
    <t>Approximately 45 working days after receipt, dependent upon the complexity of the agreement.</t>
  </si>
  <si>
    <t>Project may be renewed as needed, if justified and if funds are available.</t>
  </si>
  <si>
    <t>{"types":{"moe":false,"formula":false,"matching":true},"formula":{"title":"","chapter":"","part":"","subPart":"","publicLaw":"","description":""},"matching":{"requirementFlag":"voluntary","percent":"0","description":"There are no matching fund requirements, however, matching funds are encouraged to allow for additional restoration."},"moe":{"description":""}}</t>
  </si>
  <si>
    <t>{"awarded":"other","description":"Assistance is available year-round but is on a case-by-case basis when specifically needed. Project duration can vary, but is generally between 1 and 5 years.  The period of time when funding must be spent can vary depending on the length of the project and will be project or case-specific. Specific details will be provided in the case or project-specific notice of funding opportunity and award announcement and/or notice of award letter.","awardedDescription":"Program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</si>
  <si>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Cost records must be maintained separately for each awarded grant.  Records, accounts and supporting documents must be retained for 3 years after submission of final financial and performance reports.</t>
  </si>
  <si>
    <t>14-5198-1-4-303;14-1611-0-1-302;14-1618-0-1-302;</t>
  </si>
  <si>
    <t>(Project Grants (Discretionary)) FY 18$3,787,318.00; FY 19 est $2,713,323.00; FY 20 est $4,000,000.00; FY 17$4,615,818.00; - These amounts are for the assessment sub-activity to conduct NRDAR cases. Amounts for non-discretionary funds (i.e., settlement funds) used for the restoration sub-activity cannot be estimated as they are dependent on NRDAR case consent decrees and court-lodged settlements and can vary widely between fiscal years.</t>
  </si>
  <si>
    <t>Projects may range from $1,000 to $1,000,000 or greater.</t>
  </si>
  <si>
    <t>{"list":[{"fiscalYear":2017,"description":"In FY16, there were a few restoration projects that resulted in an unusually large number of acres managed/protected or made available for recreational opportunities.  Therefore, we anticipate FY accomplishments to include approximately 4,000 acres and 100 miles of habitat enhanced or restored, 150,000 acres and 200 miles of habitat managed or protected, and 29,000 acres and 200 miles made available for recreational opportunities.  We based this estimate on the 4 year average for each category.  More than 6,000 acres and 200 streams/shorelines were enhanced and/or restored.  More than 20,000 acres were newly managed, and more than 4,500 acres were protected through fee title or conservation easement.  Nearly 400 river miles and 3,500 acres were made available for recreational opportunities.  A total of 85 restoration projects were completed.  Of those 85 projects, 26 projects benefited threatened or endangered species, 56 projects benefited migratory birds, 30 projects benefited interjurisdictional fishes, and 1 project benefited marine mammals (some projects benefited more than one trust resource category)."},{"fiscalYear":2018,"description":"More than 1,900 acres of habitat and 130 miles of streams/shorelines were enhanced and/or restored. More than 42,000 acres were newly managed, and nearly 6,200 acres were protected through fee title or conservation easement. Nearly 50 river miles and 5,700 acres were made available for recreational opportunities. A total of 74 restoration projects were completed. Of those 74 projects, 31 projects benefited threatened or endangered species, 60 projects benefited migratory birds, 28 projects benefited interjurisdictional fishes, and 6 projects benefited marine mammals (some projects benefited more than one trust resource category)."},{"fiscalYear":2019,"description":"We anticipate accomplishments similar to those reported for FY18."},{"fiscalYear":2020,"description":"We anticipate accomplishments similar to those reported for FY18."}],"isApplicable":true}</t>
  </si>
  <si>
    <t>{"flag":"appendix","description":"Please see www.fws.gov to locate Regional and Local Field Office Contacts.  For Regional Offices, ask to speak to the Regional NRDAR Coordinator."}</t>
  </si>
  <si>
    <t>Chief, Branch of Environmental Response and RestorationU.S. Fish and Wildlife Service, 5275 Leesburg Pike, MS: ES, Falls Church, VA 22041 Email:&lt; a href='mailto:fwsgrants@fws.gov'&gt;fwsgrants@fws.gov&lt;/a&gt;Phone: (703) 358-2171;</t>
  </si>
  <si>
    <t>https://www.fws.gov/ecological-services/habitat-conservation/NRDAR.html</t>
  </si>
  <si>
    <t xml:space="preserve">15.236 Environmental Quality and Protection; 66.708 Pollution Prevention Grants Program; 66.309 Surveys, Studies, Investigations, Training and Special Purpose Activities Relating to Environmental Justice; 66.806 Superfund Technical Assistance Grants (TAG) for Community Groups at National Priority List (NPL) Sites; 66.802 Superfund State, Political Subdivision, and Indian Tribe Site-Specific Cooperative Agreements ; </t>
  </si>
  <si>
    <t>Fiscal Year2017: FY17 and FY18:  We have not selected projects for funding.  Project selection occurs on a local or regional basis and can occur throughout the FY.  We anticipate funding projects to restore trust species and their habitats to compensate for injuries from hazardous substance releases and oil discharges. FY17:  In FY17, the Exxon Valdez Oil Spill Trustee Council, through the U.S. Fish and Wildlife Service (Service), continued a cooperative agreement with Great Land Trust, an Alaskan non-profit organization that specializes in working in voluntary partnerships with landowners, agencies, communities and other partners to improve the quality of life and economic health of Alaskan communities within the area impacted by the Exxon Valdez oil spill.  Habitat protection and acquisition is part of the Trustee Council’s overall strategy to offset the harm done by the oil spill to marine and coastal natural resources, their habitats, and the human uses of those natural resources, in accordance with the 1991 natural resource damages civil settlement with the Exxon Corporation.  Using the Trustee Council’s habitat prioritization process, Great Land Trust worked in FY17 with the State of Alaska, the Kodiak Island Borough, the native village corporation Lesnoi, Inc., and Trustee Council  representatives, including the Service, to achieve the conservation and protection of 1,058 acres of habitat important for marine birds, sea otters, juvenile fish, and many other natural resources at Kodiak Island, including approximately 4.6 miles of coastal shoreline, 57 acres of freshwater and coastal wetlands, and 1,001 acres of upland habitat.  The project provides for public access to the area for recreational and subsistence fishing, hiking, camping, bird and whale watching, and Native Alaskan cultural uses.  The area is now managed by the Kodiak Island Borough for the benefit of the public. _x000D_
_x000D_
A restoration project was initiated in FY17 using funding from a Natural Resource Damage Assessment and Restoration settlement with multiple responsible parties who were involved in the release of PCBs into the Fox River and Green Bay in Wisconsin.  The ultimate objective of the project is to restore and enhance fish and wildlife habitat associated with coastal wetlands of Lower Green Bay, with specific benefits to northern pike (Esox lucius), waterfowl, and marsh birds.  The outcomes of this project will be the establishment of 30 acres of aquatic vegetation, the protection of coastal shoreline wetland habitat, the enhancement and management of 26 acres of coastal wetlands, and the creation of 5 acres of pike spawning habitat.  Secondary outcomes include benefits to water quality, property values, aesthetics, cultural awareness, and restoration ecology.  Specific accomplishments will include: installing engineered log jams to increase woody habitat, promote vegetation establishment, and protect the shoreline; establishing 30 acres of source vegetative plant communities by seeding and planting wild celery, wild rice, and hard-stem bulrush; and enhancing 26 acres of coastal wetlands and establishing 5 acres of pike spawning habitat at the Ken Euers Nature Area, a park owned and managed by the City of Green Bay._x000D_
_x000D_
In FY17, the U.S. Fish and Wildlife Service (Service) provided funds to the Ousatonic Fish and Game Protective Association (OFGPA) to prepare a design for restoring the East Aspetuck River, a tributary to the Housatonic River in northwest Connecticut.  The OFGPA is working with the Service to remove an antiquated dam and reconnect 10.1 miles of free-flowing riverine habitat for coldwater fish.  The design was recently submitted for approval to state and federal regulators.  In FY18, the Service hopes to provide additional funds to project partners to remove the dam and restore riparian habitat.  The OFGPA is a small club devoted to fishing, hunting, land and water preservation, and public education.  They hope to create improved fishing access at the site of the dam and educate the public about the river restoration effort once it’s completed.  The river restoration and fishing access improvements are intended to help compensate for injuries to the Housatonic River that resulted from years of upstream PCB contamination from the General Electric facility in Pittsfield, Massachusetts.  The Housatonic River Natural Resource Damage Trustees, including the Service, have funded more than 50 restoration projects with settlement funds. _x000D_
_x000D_
In FY17, an Eastern Hellbender restoration project was funded with Richardson Road Landfill Superfund Site (RHRLSS) Natural Resource Damage Assessment and Restoration settlement funds.  So far, the Wetlands Trust has acquired 5 acres along Butternut Creek and is about to close on an additional 7 acres - all of which is historic or known hellbender habitat.  All of the acquired acres will be protected, and habitat restoration (the addition/creation of habitat rock and juvenile rearing huts) will be conducted along 2,500 feet of the creek.  Funds are also supporting the rearing of approximately 100 hellbenders at a facility managed by the Wetland Trust in Unadilla, New York.  This project compensates for impacts to aquatic habitat in the watershed as a result of contaminant releases from the RHRLSS and supports the goal to protect habitat and encourage its public use._x000D_
_x000D_
In FY17, a study was initiated that will identify specific physical factors that determine freshwater mussel habitat in the Big River within the Southeast Missouri Lead Mining District (SEMO).  The study will help differentiate physical habitat factors from toxicological factors influencing mussel distribution in the Big River by modeling remotely-sensed and physical stream characteristics.  The study will compare these physical habitat factors between reference streams and contaminated reaches of the Big River.  The U.S. Fish and Wildlife Service and the Missouri Department of Natural Resources will use the results of this study to refine the assessment portion of their Natural Resource Damage Assessment and Restoration case, which seeks to restore natural resources, including freshwater mussel habitat in the Big River, that have been negatively impacted by historical and current lead mining activities.  The study was funded using appropriated (discretionary) NRDAR assessment dollars.Fiscal Year2018: In FY18, the U.S. Fish and Wildlife Service, along with our co-trustees, awarded $500,000 to Ducks Unlimited from funds obtained in the Lower Fox River and Green Bay Natural Resource Damage Assessment and Restoration settlement. These funds will support the acquisition of 160 acres of former agricultural land, existing wetland, and adjacent upland, which will provide habitat for breeding and migrating waterfowl and other migratory birds and wildlife. This tract will become a part of the Uihlien Waterfowl Production Area and will be open to the public, providing a variety of outdoor recreational opportunities. Once restored, the areas will provide improved wildlife habitat and potentially support the federally threatened Eastern prairie fringed orchid, which is found on several nearby tracts of the WPA. This project compensates for and helps replace waterfowl and migratory bird populations as well as habitat that were injured along the Fox River and Green Bay area by PCB releases from multiple responsible parties. The project also compensates the public for their impaired ability to enjoy the natural resources in the area due to waterfowl consumption advisories issued as a result of the PCB contamination.
In FY18, $3,926,960 was awarded to The Nature Conservancy by the U.S. Fish and Wildlife Service and our co-trustees from funds obtained in the Natural Resource Damage Assessment and Restoration settlement for the Combe Fill South Landfill Superfund Site. The release of hazardous substances at the Combe Fill South Landfill Superfund Site resulted in injury to surface water, benthic macroinvertebrates, and fish within approximately 3.4?miles of stream habitat, and injury to 11.7?acres of forested wetland. The funds awarded to The Nature Conservancy will be used for a large project designed to achieve compensatory restoration for these injuries by restoring the lower Paulins Kill River in New Jersey through the removal of the Columbia Dam, the removal of the Remnant Dam, the restoration and stabilization of the river channel within the 1.7?mile project area (as necessary), and the restoration and revegetation of the 47?acre floodplain of the Columbia impoundment. Along with improving an impaired aquatic system, this project also provides environmental and recreational benefits such as: access to 11 miles of historic mainstem and 22 miles of historic tributary spawning/rearing grounds for imperiled diadromous fishes; passage for resident migratory fishes and other migratory aquatic taxa; reduced localized flooding; and enhanced public fishing and boating access and nature?based recreation.
In FY18, the U.S. Fish and Wildlife Service and our co-trustees used funds from the Exxon Valdez Oil Spill Natural Resource Damage Assessment and Restoration settlement to award $343,247 to the Copper River Watershed Enhancement Project. The funds will be used to restore fish passage, ecological function, and infrastructure integrity at 13 road stream crossings in the Copper River Delta near Cordova, Alaska. Once complete, this project will expand access to over 22 miles of spawning and rearing habitat for anadromous and resident fishes, while concurrently reducing the risk of infrastructure damage (i.e. highway washouts) during flood events. The Exxon Valdez oil spill injured several species of Pacific salmon and the recreational and subsistence uses of those natural resources. This project provides compensatory restoration for these species through removing or replacing road stream culverts that are significant impediments to fish migrating upstream to reproduce. Improving the fish stocks in these streams increases recreational and subsistence fishing opportunities and enjoyment.Fiscal Year2019: Program has not yet selected projects for funding. Program anticipates funding projects that restore, replace, and/or acquire the equivalent of natural resources and their services that have been injured from oil spills or hazardous substance releases. Project selection occurs on a local or regional basis and can occur throughout the FY.Fiscal Year2020: Program has not yet selected projects for funding. Program anticipates funding projects that restore, replace, and/or acquire the equivalent of natural resources and their services that have been injured from oil spills or hazardous substance releases. Project selection occurs on a local or regional basis and can occur throughout the FY.</t>
  </si>
  <si>
    <t>Specific criteria for individual proposals are set by the local and Regional office that is advertising the project opportunity.  Criteria are based on the Natural Resource Damage Assessment and Restoration case-specific needs.</t>
  </si>
  <si>
    <t>https://beta.sam.gov/fal/b22ebc45014c4ad68acd6487362d743d/view</t>
  </si>
  <si>
    <t>National Wildlife Refuge Fund</t>
  </si>
  <si>
    <t>Refuge Revenue Sharing</t>
  </si>
  <si>
    <t>{"list":[{"act":{"description":"Refuge Revenue Sharing Act"},"publicLaw":{"congressCode":"88","number":"523"},"statute":{"page":"701","volume":"78"},"USC":{"title":"16","section":"715s"},"authorizationTypes":{"USC":true,"act":true,"statute":true,"publicLaw":true,"executiveOrder":false},"usc":{"title":"16","section":"715s"}},{"act":{"description":"Refuge Revenue Sharing Act of 1978"},"publicLaw":{"congressCode":"95","number":"469"},"statute":{"page":"1319","volume":"92"},"authorizationTypes":{"USC":false,"act":true,"statute":true,"publicLaw":true,"executiveOrder":false}}]}</t>
  </si>
  <si>
    <t>The USFWS makes revenue sharing payments to counties for the lands that are administered in fee.</t>
  </si>
  <si>
    <t>No functional Application/Unlimited Application of any local unit of government where fee owned NWRS lands are located automatically receive payments based on legislated formulas.</t>
  </si>
  <si>
    <t xml:space="preserve">No functional Application/Unlimited Application of any local unit of government where fee owned NWRS lands are located automatically receive payments based on legislated formulas.   </t>
  </si>
  <si>
    <t>{"types":{"moe":false,"formula":false,"matching":true},"matching":{"requirementFlag":"voluntary","percent":"0","description":"Payments under the Act are made on the basis of: (a) 3/4 of 1 percent of the market value based on the appraised value of the land conducted every 5 years; or (b) 25 percent of the net receipts; or (c) 75 cents per acre.  Payment of 25 percent of the net receipts is made to counties for public domain land that was never on the tax rolls."}}</t>
  </si>
  <si>
    <t>{"awarded":"other","description":"Not applicable.","awardedDescription":"Funds are disbursed to recipients as requested and in accordance with 2 CFR 200, Subpart E-Cost Principles, or as otherwise prescribed in program-specific legislation or special award terms."}</t>
  </si>
  <si>
    <t>14-5091-0-2-806;14-1691-0-1-806;</t>
  </si>
  <si>
    <t>(Direct Payments with Unrestricted Use) FY 17$0.00; FY 19 est $0.00; FY 18 est $0.00; - Direct Payments: FY17: $0.00; FY18: $0.00; FY19: $0.00_x000D_
 This program is no longer active.  Awards under this program will be rolled-up under a different CFDA program after FY18.</t>
  </si>
  <si>
    <t>{"list":[{"fiscalYear":2017,"description":"Not Applicable. This program is no longer active."},{"fiscalYear":2018,"description":"This program is no longer active."},{"fiscalYear":2019,"description":"This program is no longer active."}],"isApplicable":true}</t>
  </si>
  <si>
    <t>Eric Alvarez,U.S. Fish and Wildlife Service, Department of the Interior, MS: NWRS, 5275 Leesburg Pike, , Falls Church, VA 22041-3803 Email:&lt; a href='mailto:a_eric_alvarez@fws.gov'&gt;a_eric_alvarez@fws.gov&lt;/a&gt;Phone: (703) 358-1713;</t>
  </si>
  <si>
    <t>http://www.fws.gov/refuges/realty/rrs.html</t>
  </si>
  <si>
    <t xml:space="preserve">15.226 Payments in Lieu of Taxes; </t>
  </si>
  <si>
    <t>Fiscal Year2018: This program is no longer active.Fiscal Year2017: The localities receiving Refuge Revenue Sharing payments use those funds for any purposes that they deem necessary.  This program is no longer active.Fiscal Year2019: This program is no longer active.</t>
  </si>
  <si>
    <t>https://beta.sam.gov/fal/b443bfef4d8f0bee4c5512e392274006/view</t>
  </si>
  <si>
    <t>Endangered Species - Candidate Conservation Action Funds</t>
  </si>
  <si>
    <t>The objective is to secure candidate and other at-risk species information or undertake restoration actions that will help avert federal listing of species.  The purpose is to provide a means by which the ecosystems upon which candidate and at-risk species depend may be conserved, to provide a program for the conservation of these species.</t>
  </si>
  <si>
    <t>Anyone except Federal Agencies.</t>
  </si>
  <si>
    <t>Anyone/general public</t>
  </si>
  <si>
    <t>{"environmentalImpact":{"reports":[{"isSelected":true,"reportCode":"otherRequired"}]},"description":"FWS Regional Field Office contacts can provide specific information on the amount of funding available, as well as Regional recovery priorities. We encourage you to contact the appropriate FWS Regional and Field Office contacts to discuss potential projects. If funding is available and the potential project addresses a high priority Regional candidate conservation need, then the Regional contact will refer the potential applicant of the appropriate FWS Ecological Services Field Office for further coordination."}</t>
  </si>
  <si>
    <t>{"description":"The following Federal regulations apply to this program: (1) Federal Acquisition Regulation Subpart 31.2; 2 CFR Parts 215, 220, 225, 230; 43 CFR Part 18; and 48 CFR 31. The following OMB Circulars apply to this program: OMB Circular No. A-102 and A-133. Applicant must complete the Standard Form (SF) 424, and the appropriate Budget and Assurances Forms (SF 424A and SF 424B - Non-construction; or SF 424C and SF 424D - Construction). Applicants must also submit a project summary page, and a project description. The project description section of the application should address the evaluation factors identified in the Full Announcement posted on www.grants.gov.","isApplicable":true}</t>
  </si>
  <si>
    <t>Awards will be announced via letters sent directly to the applicants. No work may begin on a project until the appropriate legal contracting or procurement documents, and the required environmental compliance documents, have been signed by the authorized FWS official. Unsuccessful applicants will be notified either by letter, fax, email or by telephone.</t>
  </si>
  <si>
    <t>None, however project applicants are not prohibited from submitting applications for consideration for subsequent funding for multi-year projects though there is no governmental guarantee that multiple years of the project will be funded.</t>
  </si>
  <si>
    <t>{"awarded":"other","description":"Funding must be spent within 3 years of awarding the grant.","awardedDescription":"Program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</si>
  <si>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Records must be maintained for 3 years following the submission of the final expenditure report or until final action has been taken on any litigation, claim or audit finding.</t>
  </si>
  <si>
    <t>(Cooperative Agreements (Discretionary Grants)) FY 18$339,507.00; FY 19 est $410,000.00; FY 20 est $410,000.00; FY 17$406,000.00; - This funding opportunity uses U.S. Fish and Wildlife Service Regional and Field Office discretionary funding, if available. The amount of actual funding available in each Regional and Field Office will vary from year to year. Funding may not be available every year in each Regional or Field Office. If funding is available, it may be obligated on a per-project basis, rather than by fiscal year.</t>
  </si>
  <si>
    <t>Varies by Region.</t>
  </si>
  <si>
    <t>{"list":[{"fiscalYear":2017,"description":"The Program expects to issue 13 awards. he Service awarded 16 grants totaling $406,000 in FY 2017.  Awards were made in three of the Service’s eight regions: Alaska, Northwest, and Pacific Southwest Regions."},{"fiscalYear":2018,"description":"In FY18, the program received 11 applications and issued 11 awards."},{"fiscalYear":2019,"description":"Varies by Region."},{"fiscalYear":2020,"description":"Varies by Region."}],"isApplicable":true}</t>
  </si>
  <si>
    <t>Chief, Ecological Services, Branch of Communications and Candidate ConservationU.S. Fish and Wildlife Service, 5275 Leesburg Pike, MS: ES, , Falls Church, VA 22041 Email:&lt; a href='mailto:fwsgrants@fws.gov'&gt;fwsgrants@fws.gov&lt;/a&gt;Phone: (703) 358-2171;</t>
  </si>
  <si>
    <t>https://www.fws.gov/grants</t>
  </si>
  <si>
    <t xml:space="preserve">15.615 Cooperative Endangered Species Conservation Fund; 15.631 Partners for Fish and Wildlife; </t>
  </si>
  <si>
    <t>Fiscal Year2017: The program anticipates funding projects similar to FY16 that secure candidate and other at-risk species information and that undertake restoration actions which help avert Federal listing of species. The Service awarded funding to 16 projects in FY 2017.  The Alaska region funded a walrus mark recapture program; the Pacific Southwest region funded a project to develop a survey protocol for Valley elderberry longhorn beetle (VELB) that will improve detection probability, and to better distinguish between the VELB and closely related California elderberry longhorn beetle.  The Northwest region funded 14 projects including an island marble butterfly habitat restoration project at American Camp in the San Juan Island National Historical Park.  Also funded were five conservation projects benefitting greater sage-grouse and other sage-brush species; Packard’s milkvetch pollinator habitat restoration; whitebark pine restoration; and a project to determine the distribution and population connectivity of Merriam’s ground squirrel.Fiscal Year2018: Projects that were funded in FY 2018 include:
Developed a genetics management and population-monitoring plan for Sierra red fox.  Developed species status assessments for 3 species on the Service’s national listing workplan (western bumblebee, little brown bat, and northern bog lemming).  Held a workshop to discuss and plan for the conservation of at-risk species in the Service’s southeast region. Restored stream channel to benefit Yellowstone cutthroat trout, boreal toad, and northern leatherside chub.  Conducted surveys for western bumblebee and Suckley's cuckoo bee to help determine habitat and preferred foraging species in east-central Idaho.  Monitored populations of northern leopard frogs and western toads, including monitoring for amphibian diseases, and eradicating nonnative bullfrogs.  Eradicated invasive smooth broom adjacent to and within Christ's paintbrush habitat.  Conducted trend monitoring and collected demographic data at Packard's milkvetch plots that were established in 2008.  Collected basic life history data that is currently lacking or outdated in the literature for the status assessment for the sand-verbena moth.  Conducted on-the-ground projects to conserve and improve sagebrush steppe habitat for greater sage-grouse.Fiscal Year2019: Should funding be available, the Service anticipates funding projects similar to FY18 that secure candidate and other at-risk species information and that undertake restoration actions which help avert Federal listing of species.Fiscal Year2020: Should funding be available, the Service anticipates funding projects similar to FY19 that secure candidate and other at-risk species information and that undertake restoration actions which help avert Federal listing of species.</t>
  </si>
  <si>
    <t>This opportunity is limited to projects carrying out actions for candidate species describe in annual assessment; or for at-risk species in a conservation plan or strategy; or in a spotlight species action plan; or projects documenting species' response to climate change.</t>
  </si>
  <si>
    <t>Jul 10,2009</t>
  </si>
  <si>
    <t>https://beta.sam.gov/fal/e2722b549ee6416e98ceaf9995d61571/view</t>
  </si>
  <si>
    <t>Lower Snake River Compensation Plan</t>
  </si>
  <si>
    <t>(LSRCP)</t>
  </si>
  <si>
    <t>{"list":[{"act":{"description":"Water Resources Development Act - Lower Snake River Fish and Wildlife Compensation Plan, Pub. L. 94-587, 90 STAT. 2921, §102; and Fish and Wildlife Coordination Act, 16 U.S.C. §§661-666."},"authorizationTypes":{"USC":false,"act":true,"statute":false,"publicLaw":false,"executiveOrder":false}}]}</t>
  </si>
  <si>
    <t>To mitigate for the losses of fish and wildlife caused by the construction of four hydroelectric dams on the lower Snake River by the U.S. Army Corps of Engineers.</t>
  </si>
  <si>
    <t>56 - Natural Resources (mineral, water, wildlife, land)</t>
  </si>
  <si>
    <t xml:space="preserve">39 - Anyone/general public; 49 - Farmer/Rancher/Agriculture Producer_x000D_
</t>
  </si>
  <si>
    <t>{"description":"Applicants must have legal authority to operate fish hatcheries and release fish in the states of Oregon, Washington and Idaho and demonstrated competence to operate fish hatcheries and conduct scientific research.","isApplicable":true}</t>
  </si>
  <si>
    <t>{"description":"Application package must include an SF 424 Application for Federal Assistance, a statement of work or production summary, and an estimated budget."}</t>
  </si>
  <si>
    <t>Applications are evaluated by the LSRCP Program Administrator based on authorizing legislation and program goals.  The Assistant Regional Director for Fisheries in the Specific Region approves all cooperative agreements.</t>
  </si>
  <si>
    <t>{"flag":"yes","description":"June 4, 2018.","list":[{"start":"2018-06-04"}]}</t>
  </si>
  <si>
    <t>Applications must be submitted by June 1 each year.  Applicant will be notified no later than July 31.</t>
  </si>
  <si>
    <t>Must be submitted each year by June 1.</t>
  </si>
  <si>
    <t>{"awarded":"other","description":"The LSRCP projects are approved annually.","awardedDescription":" Funds are disbursed to recipients as requested and in accordance with 2 CFR 200, Subpart E-Cost Principles, or as otherwise prescribed in program-specific legislation or special award terms."}</t>
  </si>
  <si>
    <t>[{"code":"program","isSelected":false},{"code":"cash","isSelected":false},{"code":"progress","isSelected":true,"description":"A final performance report is required 90 calendar days from the end date of the award.  No interim SF-425, Federal Financial Reports are required. "},{"code":"expenditure","isSelected":true,"description":"A final SF-425, Federal Financial Report is required 90 days from the end date of the award."},{"code":"performanceMonitoring","isSelected":true,"description":"Recipients are responsible for monitoring and reporting performance each award and sub-award under this program in accordance with 2 CFR 200 and 2 CFR Part 170."}]</t>
  </si>
  <si>
    <t>All files will be maintained for 3 years after the completion of the project and submission of the final financial and performance reports.</t>
  </si>
  <si>
    <t>(Cooperative Agreements (Discretionary Grants)) FY 18 est $33,483,000.00; FY 19 est $33,483,000.00; FY 17$32,949,000.00; - Cooperative Agreements (Discretionary): FY17 $32,949,000; FY18 $33,483,000; FY19 estimate $33,483,000.</t>
  </si>
  <si>
    <t xml:space="preserve">Range $274,268 to $5,609,594 </t>
  </si>
  <si>
    <t>{"list":[{"fiscalYear":2017,"description":"The program anticipates receiving 11 applications and issuing 11 awards to accomplish the same activities in FY16. Fish hatcheries released fish into the Snake River Basin,  Recreational, tribal or commercial fisherman harvest tracking to confirm if they are returning adult salmon and steelhead releases from LSRCP hatcheries in Southeast Alaska, British Columbia, the Columbia River and Snake River.  Rainbow trout produced by LSRCP hatcheries to be harvested in lakes, rivers and ponds in Idaho and Washington."},{"fiscalYear":2018,"description":"The program received 11 applications and will be issuing 11 awards to accomplish the same activities in FY17."},{"fiscalYear":2019,"description":"Anticipate receiving 11 applications and issuing 11 awards."}],"isApplicable":true}</t>
  </si>
  <si>
    <t>The program is operated under the authority of the Water Resources Development Act of 1976.  Reports and publications are published on the web at http://www.fws.gov/lsnakecomplan.</t>
  </si>
  <si>
    <t>{"flag":"appendix","description":"All inquiries should be directed to the local program office. Local Office: U.S. Fish and Wildlife Service, Lower Snake River Compensation Plan Office, 1387 S. Vinnell Way, Suite 343, Boise, ID 83709, (208)378-5321.\r\n\r\n"}</t>
  </si>
  <si>
    <t>FWS Regional Office,U.S. Fish and Wildlife Service, 911 NE 11th Avenue, Portland, OR 97232-4181 Phone: (503)231-2763;</t>
  </si>
  <si>
    <t>http://www.fws.gov/lsnakecomplan</t>
  </si>
  <si>
    <t xml:space="preserve">15.605 Sport Fish Restoration ; 15.608 Fish and Wildlife Management Assistance; </t>
  </si>
  <si>
    <t>Fiscal Year2019: Projects will support operation and maintenance of fish hatcheries, juvenile salmon and steelhead release programs, and monitoring and evaluation of survival and harvest rates at the fish hatcheries mentioned in FY 17.Fiscal Year2018: Projects will support operation and maintenance of fish hatcheries, juvenile salmon and steelhead release programs, and monitoring and evaluation of survival and harvest rates at the fish hatcheries mentioned in FY 17.Fiscal Year2017: Projects will support operation and maintenance of fish hatcheries, juvenile salmon and steelhead release programs, and monitoring and evaluation of survival and harvest rates at the fish hatcheries mentioned in FY 16. In the state of Idaho, will operate and maintain Clearwater, McCall, Magic Valley and Sawtooth fish hatcheries along with associated satellite facilities to rear spring/summer Chinook salmon and steelhead to return a sufficient number of fish above Lower Granite Dam annually.  In the state of Oregon, will operate and maintain Irrigon, Lookingglass and Wallowa fish hatcheries along with associated satellite facilities to rear fall Chinook salmon with the goal of rearing sufficient numbers of fish to return to the Grande Ronde and Imnaha Basins.  Monitor and evaluate the quality and release of hatchery spring and fall Chinook salmon and summer steelhead produced at Lyons Ferry fish hatchery complex in the state of Washington.  Projects supported operation and maintenance of fish hatcheries, juvenile salmon and steelhead release programs, and monitoring and evaluation of survival and harvest rates.</t>
  </si>
  <si>
    <t>Past program performance which demonstrated competency to fulfill program objectives.</t>
  </si>
  <si>
    <t>https://beta.sam.gov/fal/0e166d83428c1e6d36aeb4bddbfab84f/view</t>
  </si>
  <si>
    <t>Great Lakes Restoration</t>
  </si>
  <si>
    <t>Great Lakes Restoration Initiative; Great Lakes Restoration Program</t>
  </si>
  <si>
    <t>{"list":[{"act":{"description":"Anadromous Fish Conservation Act, 16 U.S.C. §757a; Bald Eagle Protection Act, 16 U.S.C. §668; Coastal Wetlands Planning, Protection and Restoration Act, 16 U.S.C. §§3951-3956; Federal Water Pollution Control Act-Clean Water Act, 33 U.S.C. §§1251-1387; Comprehensive Environmental Response, Compensation, and Liability Act, 42 U.S.C. §9601; Emergency Wetlands Resources Act - National Wetlands Inventory, 16 U.S.C. §3901 and §§3931-3932; Endangered Species Act, 16 U.S.C. §1531 et seq.; Fish and Wildlife Act, 16 U.S.C. §742 et seq.\r\nFish and Wildlife Conservation Act, 16 U.S.C. §2901 eet seq.; Fish and Wildlife Coordination Act, 16 U.S.C. §§661-666; Great Lakes Fish and Wildlife Restoration Act, 16 U.S.C. §941; Great Lakes Fishery Act, 16 U.S.C. §931; Lacey Act, 16 U.S.C. §3376(b); Migratory Bird Treaty Act, 16 U.S.C. §703 et seq.; Non-indigenous Aquatic Nuisance Prevention and Control Act, 16 U.S.C. §§4701-4741; North American Wetlands Conservation Act, 16 U.S.C. §4401 et seq.; Partners for Fish and Wildlife Act, 16 U.S.C. §§3771-3774; and Water Infrastructure Improvements for the Nation Act (WIIN), Pub.L. 114-322, Sec. 5005"},"authorizationTypes":{"act":true}}]}</t>
  </si>
  <si>
    <t xml:space="preserve">To provide technical and financial assistance to implement the highest priority actions in order to protect and restore the Great Lakes.  Priority actions are to: identify, protect, conserve, manage, enhance or restore habitat or species on both public and private lands within the Great Lakes Basin. </t>
  </si>
  <si>
    <t xml:space="preserve">  Program-specific. </t>
  </si>
  <si>
    <t xml:space="preserve">Program-specific. </t>
  </si>
  <si>
    <t>{"environmentalImpact":{"reports":[{"isSelected":true,"reportCode":"statement"},{"isSelected":true,"reportCode":"assessment"},{"isSelected":true,"reportCode":"otherRequired"}]},"description":"Preapplication coordination is program-specific.   Some programs may require an environmental impact statement."}</t>
  </si>
  <si>
    <t>Program requirements are specified in the announcements of the individual financial assistance programs.  More information on Great Lakes Restoration Initiative programs is available at http://www.fws.gov/glri/</t>
  </si>
  <si>
    <t>Contact the USFWS Midwest Regional Office for program application deadlines.</t>
  </si>
  <si>
    <t>{"types":{"moe":false,"formula":false,"matching":true},"formula":{"title":"","chapter":"","part":"","subPart":"","publicLaw":"","description":""},"matching":{"requirementFlag":"voluntary","percent":"0","description":"Program requirements are specified in the announcements of the individual financial assistance programs.  More information on Great Lakes Restoration Initiative programs is available at http://www.fws.gov/glri."},"moe":{"description":""}}</t>
  </si>
  <si>
    <t>{"awarded":"other","description":"The Great Lakes Restoration Initiative places restrictions on the time permitted to spend the funds awarded. The Regional Office Contact Person can further explain the restrictions placed on the time period in which to fully expend the funds awarded under the project.","awardedDescription":"Program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</si>
  <si>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 xml:space="preserve">Cost records must be maintained separately for each awarded cooperative agreement. Records, accounts and supporting documents must be retained for 3 years after submission of final financial and performance reports. If questions, such as those raised as the results of audits, remain following the 3-year period, recipients must retain records until all matters are resolved. </t>
  </si>
  <si>
    <t xml:space="preserve">(Project Grants (Discretionary)) FY 18$51,902,000.00; FY 19 est $45,800,000.00; FY 20 est $40,000,000.00; FY 17$41,794,404.00; - </t>
  </si>
  <si>
    <t xml:space="preserve">Projects may range from $1,000 to $1,000,000, or greater. </t>
  </si>
  <si>
    <t>{"list":[{"fiscalYear":2017,"description":"Projects not yet selected for funding.  Programs anticipate continuing to fund projects to address aquatic invasive species, nearshore health, environmental contaminants and protection and restoration of fish, wildlife, and their habitats in the Great Lakes. More than 50 competitive grants and cooperative agreements awarded to non-federal partners under various sub programs."},{"fiscalYear":2018,"description":"More than 50 competitive grants and cooperative agreements awarded to non-federal partners under various sub programs."},{"fiscalYear":2019,"description":"Projects not yet selected for funding.  Programs anticipate continuing to fund projects to address aquatic invasive species, environmental contaminants and protection and restoration of fish, wildlife, and their habitats in the Great Lakes."},{"fiscalYear":2020,"description":"No current data available."}],"isApplicable":true}</t>
  </si>
  <si>
    <t>{"flag":"appendix","description":"Please visit http://www.fws.gov/glri for appropriate Regional Office Great Lakes program contacts, or visit www.fws.gov/midwest."}</t>
  </si>
  <si>
    <t>U.S. Fish and Wildlife ServiceDepartment of the Interior, 1849 C Street, N.W., Washington, DC 20240 Email:&lt; a href='mailto:fwsgrants@fws.gov'&gt;fwsgrants@fws.gov&lt;/a&gt;Phone: 202-208-6394 ;</t>
  </si>
  <si>
    <t>http://www.fws.gov/glri</t>
  </si>
  <si>
    <t xml:space="preserve">15.608 Fish and Wildlife Management Assistance; 15.631 Partners for Fish and Wildlife; 15.630 Coastal; </t>
  </si>
  <si>
    <t>Fiscal Year2017: Program has not yet awarded FY17 funding.  Program will support projects that contribute to the protection and restoration of fish and wildlife habitat and species in the Great Lakes Basin.  Funded activities will directly address the goals and objectives identified in the Great Lakes Restoration Initiative Action Plan II, www.glri.us Restoration, protection and enhancement of coastal and wetland habitat for migratory birds and nearshore aquatic species; Restoration of riverine habitats to improve aquatic habitat connectivity for fish and other aquatic organisms; Prevention, early detection and control of invasive species such as Asian carps; Restoration of native aquatic species, such as Lake Trout and Lake Sturgeon, to self-sustaining levels.Fiscal Year2018: Restoration, protection and enhancement of coastal, terrestrial and wetland habitat for migratory birds and nearshore aquatic species; Restoration of riverine habitats to improve aquatic habitat connectivity for fish and other aquatic organisms; Prevention, early detection and control of invasive species such as Asian carps; Restoration of native aquatic species, such as Lake Trout and Lake Sturgeon, to self-sustaining levels.Fiscal Year2019: Program has not yet selected projects for FY19 funding.  Program anticipates funding projects that contribute to the protection and restoration of fish and wildlife habitat and species in the Great Lakes Basin.  Funded activities will directly address the goals and objectives identified in the Great Lakes Restoration Initiative Action Plan II, www.glri.us.Fiscal Year2020: See FY19.</t>
  </si>
  <si>
    <t xml:space="preserve">Program criteria are specified in the announcements of the individual financial assistance programs. </t>
  </si>
  <si>
    <t>Dec 02,2010</t>
  </si>
  <si>
    <t>https://beta.sam.gov/fal/47ae0005d735435e84c147fa72d55216/view</t>
  </si>
  <si>
    <t>NFWF-USFWS Conservation Partnership</t>
  </si>
  <si>
    <t>NFWF</t>
  </si>
  <si>
    <t>{"list":[{"act":{"description":"National Fish and Wildlife Foundation Establishment Act, 16 U.S.C. §3701 et seq.; and Fish and Wildlife Coordination Act, 16 U.S.C. §§661-666."},"authorizationTypes":{"act":true}}]}</t>
  </si>
  <si>
    <t>Partnering with individuals, government agencies, nonprofit organizations and corporations, the National Fish and Wildlife Foundation (NFWF) works to protect and restore imperiled species, promote healthy oceans and estuaries, improve working landscapes for wildlife, advance sustainable fisheries and conserve water for wildlife and people.  NFWF is an independent 501(c)(3) nonprofit organization, governed by a 30-member Board of Directors approved by the Secretary of the Interior.  Conservation programs cover many ecosystems and address challenges in oceans and coasts, forests and grasslands and freshwater environments.</t>
  </si>
  <si>
    <t>Specified in the National Fish and Wildlife Foundation Establishment Act.</t>
  </si>
  <si>
    <t xml:space="preserve">Beneficiaries include fish, wildlife and their habitats, the American people and, where applicable, international partners, wildlife and natural resources. 	</t>
  </si>
  <si>
    <t>{"types":{"moe":false,"formula":false,"matching":true},"formula":{"title":"","chapter":"","part":"","subPart":"","publicLaw":"","description":""},"matching":{"requirementFlag":"mandatory","percent":"0","description":"There are no matching requirements for Federal dollars transferred to NFWF. The National Fish and Wildlife Foundation Establishment Act (Public Law 98-244) requires a one-to-one (1:1) match for subrecipients."},"moe":{"description":""}}</t>
  </si>
  <si>
    <t>{"awarded":"lump","description":"Annual funding available; award is for five years.","awardedDescription":"Funds are disbursed to recipients as requested and in accordance with 2 CFR 200, Subpart E-Cost Principles, otherwise prescribed in program-specific legislation or special award terms."}</t>
  </si>
  <si>
    <t>[{"code":"program","isSelected":false,"description":""},{"code":"cash","isSelected":true,"description":"Cash reports are required.  Recipients report Federal award cash receipts and disbursements on the SF-425, Federal Financial Report."},{"code":"progress","isSelected":true,"description":"Progress reports are required.  The U.S. Fish and Wildlife Service program manager conducts monitoring activities to track accomplishments."},{"code":"expenditure","isSelected":true,"description":"Expenditure reports are required.  NFWF provides the Service with annual reports on projects as well as completed SF-425 forms (Federal Financial Report)."},{"code":"performanceMonitoring","isSelected":true,"description":"Performance reports are required.  Recipients are responsible for monitoring and reporting performance on each award and sub-award under this program in accordance with 2 CFR 200 and 2 CFR Part 170.  Final performance reports and final SF-425, Federal Financial Reports are due within 90 calendar days of the award period of performance end date, unless the awarding program approves a due date extension.   The FWS details all reporting requirements including frequency and due dates in Notices of Award."}]</t>
  </si>
  <si>
    <t>NFWF maintains records in accordance with regulation (i.e. three years after submission of the final financial and performance reports).</t>
  </si>
  <si>
    <t xml:space="preserve">(Project Grants) FY 18$6,825,600.00; FY 19 est $6,000,000.00; FY 20 Estimate Not Available  FY 17$7,022,000.00; - </t>
  </si>
  <si>
    <t>{"list":[{"fiscalYear":2017,"description":"Program funding will continue to be used to attract non-federal resources to support fish and wildlife projects on a landscape scale. Projects will assist NFWF accomplish the broader outcomes identified in the business plans for each program. Funds will be used to support over 95 projects benefitting our Nation’s fish and wildlife resources. These funds will be leveraged with non federal funds on a 1:1 match. The funds support strategic conservation efforts focused on at-risk species, habitat enhancement, and community-based stewardship. Focal areas include Alaska Fish and Wildlife Fund, Chesapeake Bay Restoration Fund, Colorado River Delta Restoration, Long Island Sound Futures Fund, Longleaf Stewardship Fund, and Sustain Our Great Lakes: Chi-Cal Rivers Fund, to name a few."},{"fiscalYear":2018,"description":"Program funding continues to be used to attract non-federal resources to support fish and wildlife projects on a landscape scale. Projects will assist NFWF to accomplish the broader outcomes identified in the business plans for each program and are in line with the USFWS mission."},{"fiscalYear":2019,"description":"Program funding will continue to be used to attract non-federal resources to support fish and wildlife projects on a landscape scale. Projects will assist NFWF to accomplish the broader outcomes identified in the business plans for each program and are in line with the USFWS mission."},{"fiscalYear":2020,"description":"Program funding is expected to continue to be used to attract non-federal resources to support fish and wildlife projects on a landscape scale. Projects will assist NFWF to accomplish the broader outcomes identified in the business plans for each program and are in line with the USFWS mission."}],"isApplicable":true}</t>
  </si>
  <si>
    <t>{"flag":"none","description":"Please contact headquarters."}</t>
  </si>
  <si>
    <t>DirectorU.S. Fish and Wildlife Service Headquarters, Wildlife and Sport Fish Restoration Program, Policy and Programs Division, 5275 Leesburg Pike, MS: WSFR, Falls Church, VA 22041 Email:&lt; a href='mailto:fwsgrants@fws.gov'&gt;fwsgrants@fws.gov&lt;/a&gt;Phone: (703) 358-2214;</t>
  </si>
  <si>
    <t>http://www.nfwf.org/</t>
  </si>
  <si>
    <t xml:space="preserve">10.683 National Fish and Wildlife Foundation; </t>
  </si>
  <si>
    <t>Fiscal Year2017: A single grant agreement is expected to be funded from this program. The National Fish and Wildlife Foundation will use the program funds to issue sub-grants to recipients for their work with conserving and protecting fish and wildlife species and their habitats. Examples of projects that are likely to be funded include habitat restoration, monitoring, invasive species eradication, and community engagement.   A grant agreement was funded by this program. The National Fish and Wildlife Foundation used the program funds to issue sub-grants to recipients for their work with conserving and protecting fish and wildlife species and their habitat. Examples of projects supported included habitat restoration, monitoring, and community engagement. All sub-grants are awarded through a competitive process and are associated with a program-level business plan developed with the Service and other partners.Fiscal Year2018: A single grant agreement was funded from this program. The National Fish and Wildlife Foundation used the program funds to issue sub-grants to sub-recipients for their work with conserving and protecting fish and wildlife species and their habitats. Examples of projects funded include habitat restoration, monitoring, invasive species eradication, and community engagementFiscal Year2019: A single grant agreement is expected to be funded from this program. The National Fish and Wildlife Foundation will use the program funds to issue sub-grants to sub-recipients for their work with conserving and protecting fish and wildlife species and their habitats. Examples of projects that are likely to be funded include habitat restoration, monitoring, invasive species eradication, and community engagement.Fiscal Year2020: A single grant agreement is expected to be funded from this program. The National Fish and Wildlife Foundation will use the program funds to issue sub-grants to sub-recipients for their work with conserving and protecting fish and wildlife species and their habitats. Examples of projects that are likely to be funded include habitat restoration, monitoring, invasive species eradication, and community engagement.</t>
  </si>
  <si>
    <t>Dec 01,2010</t>
  </si>
  <si>
    <t>https://beta.sam.gov/fal/0907ee3bf6bc4586988a347342817ae9/view</t>
  </si>
  <si>
    <t xml:space="preserve">Fish and Wildlife Coordination and Assistance </t>
  </si>
  <si>
    <t>(FWCA)</t>
  </si>
  <si>
    <t>{"list":[{"act":{"description":"Fish and Wildlife Coordination Act, 16 U.S.C. §§661-666; Fish and Wildlife Act, 16 U.S.C. §742 et seq.; Fish and Wildlife Conservation Act, 16 U.S.C. §2901 et seq.; Fish and Wildlife Improvement Act, 16 U.S.C. §753; Endangered Species Act, 16 U.S.C. §1531 et. seq.; and Migratory Bird Treaty Act, 16 U.S.C. §703 et seq."},"authorizationTypes":{"USC":false,"act":true,"statute":false,"publicLaw":false,"executiveOrder":false}}]}</t>
  </si>
  <si>
    <t>To implement: a) legislation mandating specific conservation and/or environmental project activity(ies), including, but not limited to, financial assistance funding for special appropriations projects to a designated recipient(s); and/or b) unfunded Congressional mandates, i.e., funding limited to costs associated with actual program/project implementation, not administrative costs.</t>
  </si>
  <si>
    <t>Eligibility is limited to entity(ies) designated by the authorizing legislation.</t>
  </si>
  <si>
    <t>The general public benefits from the conservation and environmental efforts as identified by the authorizing legislation.</t>
  </si>
  <si>
    <t>{"description":"Applicant(s) must have financial and internal controls systems in place to manage/segregate Federal funds and report expenditures under the terms and conditions of the award(s).","isApplicable":true}</t>
  </si>
  <si>
    <t>{"environmentalImpact":{"reports":[{"isSelected":true,"reportCode":"statement"},{"isSelected":true,"reportCode":"assessment"},{"isSelected":false,"reportCode":"ExecutiveOrder12372"},{"isSelected":true,"reportCode":"otherRequired"}]},"description":"Any applicable pre-application coordination or environmental impact information requirements will be detailed in the funding opportunities posted under this program on Grants.gov (http://www.grants.gov)."}</t>
  </si>
  <si>
    <t xml:space="preserve">Deadlines will vary, and will be specified in the funding opportunities posted under this program on Grants.gov (http://www.grants.gov). </t>
  </si>
  <si>
    <t>{"awarded":"other","description":"Varies by activity being funded, but typically funds are awarded for projects with a one year period of performance.","awardedDescription":"Recipients request funds in accordance with 2 CFR 200, Subpart E-Cost Principles, unless otherwise dictated by program-specific legislation or special award terms. Program will include any special payment terms and conditions in the notice of award."}</t>
  </si>
  <si>
    <t>[{"code":"program","isSelected":false},{"code":"cash","isSelected":false},{"code":"progress","isSelected":true,"description":"Financial and performance reporting frequency and other requirements will be detailed in the award terms and conditions.  Interim reports will not be requested more frequently than quarterly, and no less frequently than annually.  Interim reports are due 30 calendar days after the expiration of the quarter/midterm/year anniversary, as appropriate.  Final reports are required within 90 calendar days from the end date of the award.  "},{"code":"expenditure","isSelected":true,"description":"Financial and performance reporting frequency and other requirements will be detailed in the award terms and conditions. Interim reports will not be requested more frequently than quarterly, and no less frequently than annually. Interim reports are due 30 calendar days after the expiration of the quarter/midterm/year anniversary, as appropriate. Final reports are required within 90 calendar days from the end date of the award. Submission of payment requests using the SF-270, Request for Advance or Reimbursement (Non-Construction) or SF-271, Outlay Report and Request for Reimbursement (Construction) satisfies interim financial reporting requirements. A final SF-425, Federal Financial Report is required 90 days from the end date of the award. This form can be accessed on the Internet at http://www.grants.gov/web/grants/forms/post-award-reporting-forms.html#sortby=1   For additional information regarding financial reporting requirements and sanctions for noncompliance please see https://www.doi.gov/sites/doi.gov/files/migrated/pam/programs/financial_assistance/upload/Policy_regarding_Fin_Status_Reporting_Req.pdf "},{"code":"performanceMonitoring","isSelected":true,"description":"Recipients are responsible for monitoring performance for each award and sub-award under this program in accordance with 2 CFR 200. A final performance report is required within 90 calendar days from the end date of the award. Performance reports must contain a comparison of actual accomplishments with the goals and objectives of the award as detailed in the approved scope of work, a description of reasons why established goals were not met, if appropriate, and any other pertinent information relevant to the project results."}]</t>
  </si>
  <si>
    <t>Recipients will maintain records in accordance with 2 CFR 200.  Program-specific legislation/regulation may dictate additional records retention requirements. Program will detail all non-standard records retention requirements in the notice of award.</t>
  </si>
  <si>
    <t>(Project Grants (Discretionary)) FY 19 est $10,750,000.00; FY 18 est $10,750,000.00; FY 17$3,118,839.00; - Project Grants (Discretionary): FY17 $3,118,839.18 awarded; FY18 est $10,750,000.00; FY19 est $10,750,000.</t>
  </si>
  <si>
    <t>{"list":[{"fiscalYear":2017,"description":"12 new awards."},{"fiscalYear":2019,"description":"85 awards (estimated)"},{"fiscalYear":2018,"description":"85 awards (estimated)"}],"isApplicable":true}</t>
  </si>
  <si>
    <t>Policy Branch, Financial Assistance Support and Oversight DivisionWildlife Sport Fish Restoration Program, 5275 Leesburg Pike, MS-WSFR,, Falls Church, VA 22041-3803 Phone: (703)358-2701;</t>
  </si>
  <si>
    <t>Fiscal Year2019: Awards will support FWS partners in resources management efforts.Fiscal Year2018: F18AC00052 will provide funding to a FWS partner for the restoration of the Clarks River watershed for the benefit of the American people. Additional grants will support FWS partners in their resources management efforts.Fiscal Year2017: Award F17AC00856 will provide support to FWS partners studying the connectivity of fish populations across multiple states in the Pacific Northwest. F17AP00100 will improve FWS coordination with multiple agencies to assess progress being made to respond to White Nose Syndrome in bats. F17AP00379 will help Brazilian partners assess the effects of hunting on shorebirds in coastal Brazil.</t>
  </si>
  <si>
    <t>As specified by the authorizing legislation or Congressional action.</t>
  </si>
  <si>
    <t>Dec 17,2010</t>
  </si>
  <si>
    <t>https://beta.sam.gov/fal/2ee7071142b5cc957747910b2553e87b/view</t>
  </si>
  <si>
    <t>National Wetlands Inventory</t>
  </si>
  <si>
    <t>(NWI)</t>
  </si>
  <si>
    <t>{"list":[{"act":{"description":"Emergency Wetlands Resources Act - National Wetlands Inventory, 16 U.S.C. §3901 and §§3931-3932."},"authorizationTypes":{"USC":false,"act":true,"statute":false,"publicLaw":false,"executiveOrder":false}}]}</t>
  </si>
  <si>
    <t>The EWRA requires the NWI to map wetlands of the nation, digitize the maps, archive and distribute the data, and produce a 10-year national wetlands status and trends report to Congress.</t>
  </si>
  <si>
    <t>Organizations receiving financial assistance must be experienced in image-interpretation for wetlands and for arid western riparian for targeted ecosystems using National standards (Cowardin et al. 1979 and Wetlands Mapping Standard 2009); in wetlands mapping or delivery research or technologies, or in supporting activities (e.g. mapping standards training or analysis) for wetlands mapping; or have the project-specific imagery or ancillary data needed for wetlands mapping.  Based on Agency need, financial assistance, in general, is available to qualified Americans, profit or nonprofit corporations or institutions, domestic organizations, and Federal, State, Tribal, Territorial, and local agencies.</t>
  </si>
  <si>
    <t>The American public, and Federal, State, Tribal, Territorial, and local agencies, profit and nonprofit corporations or institutions benefit from having wetlands geospatial data to help inform decision making for clean water, fish and wildlife conservation, wetlands conservation, landscape-level planning, green infrastructure,  and urban, rural, infrastructure, and energy development.</t>
  </si>
  <si>
    <t>{"description":"If we provide financial assistance to States or Tribes, OMB Circular A-87 may apply.","isApplicable":true}</t>
  </si>
  <si>
    <t>{"description":"There is no external application or award process. The Service funds projects based on changing national program priorities."}</t>
  </si>
  <si>
    <t>{"awarded":"other","description":"N/A","awardedDescription":"Funds are disbursed to recipients as requested and in accordance with 2 CFR 200, Subpart E-Cost Principles unless otherwise prescribed in program-specific legislation or special award terms."}</t>
  </si>
  <si>
    <t>[{"code":"program","isSelected":false},{"code":"cash","isSelected":false},{"code":"progress","isSelected":true,"description":"Recipients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letter."},{"code":"expenditure","isSelected":true,"description":"At a minimum, the recipient is required to submit a final SF-425, Federal Financial Report within 90 days of the end of the award period of performance.\r\n\r\n"},{"code":"performanceMonitoring","isSelected":true,"description":"Recipients are responsible for monitoring performance for each award and sub-award under this program in accordance with 2 CFR 200."}]</t>
  </si>
  <si>
    <t>Entities must maintain Federally-required financial records; see Grants.gov.</t>
  </si>
  <si>
    <t>(Project Grants (Discretionary)) FY 17$400,000.00; FY 18 est $50,000.00; FY 19 est $50,000.00; - Project Grants (Discretionary): FY17 $400,000; FY18 $50,000; FY19 $50,000_x000D_
FY18 and FY19 amounts are estimated on prior year average amounts</t>
  </si>
  <si>
    <t>$30,000-$532,000</t>
  </si>
  <si>
    <t>{"list":[{"fiscalYear":2017,"description":"$500,000 The program priority shifted from creating maps to initiating the National Wetlands Status and Trends report and determination of wetland change through photointerpretation of aerial imagery. The program began the five year National Wetlands Status and Trends study and contracts were awarded to companies with demonstrated technical capacity to photo-interpret wetland change through use of aerial imagery."},{"fiscalYear":2018,"description":"The program priority will remain supporting the National Wetlands Status and Trends study started in FY17 and the determination of wetland change through photointerpretation of aerial imagery."},{"fiscalYear":2019,"description":"The program priority will remain supporting the National Wetlands Status and Trends study started in FY17 and the determination of wetland change through photointerpretation of aerial imagery."}],"isApplicable":true}</t>
  </si>
  <si>
    <t>{"flag":"appendix","description":"Regional Wetlands Coordinators: http://www.fws.gov/wetlands/NWI/RWC.html"}</t>
  </si>
  <si>
    <t>Chief, Division of Budget and Technical AssistanceU.S. Fish and Wildlife Service, 5275 Leesburg Pike, MS: AES, Falls Church, VA 22041-3803 Phone: (703) 358-2171.;</t>
  </si>
  <si>
    <t>http://www.fws.gov/wetlands</t>
  </si>
  <si>
    <t>Fiscal Year2017: The program priority shifted from creating maps to initiating the National Wetlands Status and Trends report and determination of wetland change through photointerpretation of aerial imagery. The program priority shifted from creating wetlands maps to initiating the National Wetlands Status and Trends report and determination of wetland change through photointerpretation of aerial imagery.Fiscal Year2019: The program priority will remain supporting the National Wetlands Status and Trends report started in 2017 and the determination of wetland change through photointerpretation of aerial imageryFiscal Year2018: The program priority will remain supporting the National Wetlands Status and Trends report started in 2017 and the determination of wetland change through photointerpretation of aerial imagery</t>
  </si>
  <si>
    <t>https://beta.sam.gov/fal/aadcb6a3434aa87c1299070f44fa7a2a/view</t>
  </si>
  <si>
    <t>Endangered Species Conservation-Wolf Livestock Loss Compensation and Prevention</t>
  </si>
  <si>
    <t>Wolf Livestock Demonstration Project Grant Program</t>
  </si>
  <si>
    <t>{"list":[{"act":{"description":"Fish and Wildlife Coordination Act, 16 U.S.C. §§661-666; Endangered Species Act, 16 U.S.C. §1531 et. seq.; and Omnibus Public Land Management Act of 2009—Wolf Compensation and Prevention Program, Pub. L. 111-11, 123 STAT. 1171, §6202(a)"},"authorizationTypes":{"act":true}}]}</t>
  </si>
  <si>
    <t>To provide federal financial assistance to livestock producers undertaking proactive, non-lethal activities to reduce the risk of livestock loss due to predation by wolves and to compensate livestock producers for livestock losses due to such predation.</t>
  </si>
  <si>
    <t xml:space="preserve">State governments/agencies_x000D_
Indian tribes as defined in Public Law111-11_x000D_
</t>
  </si>
  <si>
    <t xml:space="preserve">Individual/ Family_x000D_
Small Business_x000D_
Profit Organization_x000D_
Private Organization_x000D_
Anyone/ General Public_x000D_
Farmer/ Rancher/ Agricultural Producer_x000D_
Small Business Person_x000D_
Land/ Property Owner_x000D_
</t>
  </si>
  <si>
    <t>{"description":"Funds are available only to States and Indian tribes with prior history of wolf depredation. To be eligible to receive a grant, a State or Indian tribe must (1) designate an appropriate agency of the State or Indian tribe to administer the one or more programs funded by the grant; (2) establish one or more accounts to receive grant funds; (3) maintain files of all claims received under programs funded by the grant, including supporting documentation; (4) submit annual reports to the Secretary of the Interior that include a summary of claims and expenditures under the program during the year, a description of any action taken on the claims, and such other reports as the Secretary may require to assist the Secretary in determining the effectiveness of activities provided assistance through this program; (5) promulgate rules for reimbursing livestock producers under the program. Applicants are also required to fully assess any claim of livestock depredation prior to issuing payment. OMB Circular No. A-87 applies to this program. \r\n\r\n","isApplicable":true}</t>
  </si>
  <si>
    <t>{"environmentalImpact":{"reports":[{"isSelected":true,"reportCode":"otherRequired"}]},"description":"Eligible State and Tribal applicants are encouraged to contact the appropriate Regional Coordinators to ensure all eligibility, credentials, and documentation requirements are met prior to application.  An incomplete application will not be considered for funding.  An eligible State or Indian tribe may apply for either or both sources of funding, but a separate application must be provided for each source of funding.  "}</t>
  </si>
  <si>
    <t>{"description":"Eligible State and Tribal applicants must submit a project narrative identifying that they will adhere to P.L. 111-11. Applicants must also provide an Application for Federal Assistance (SF 424) and supporting information. This form must be signed by the official with the authority and responsibility to commit the State or Tribal body to participate in the program. An eligible State or Indian tribe may apply for either or both sources of funding.","isApplicable":true}</t>
  </si>
  <si>
    <t>Awards to eligible State and Indian tribes will be made as grants based on 1) the level of livestock predation in the State or on the land owned by, or held in trust for the benefit of, the Indian tribe; 2) whether the State or Indian tribe is located in a geographic area that is at high risk for livestock predation; 3) any other factors that the Secretary of the Interior determines appropriate.</t>
  </si>
  <si>
    <t xml:space="preserve">Decisions can be appealed to the Fish and Wildlife Service, Chief, Endangered Species Division of Consultation, Habitat Conservation Planning, Recovery, and State Grants.  Final determination rests with the Secretary of the Interior.  </t>
  </si>
  <si>
    <t>Project applicants are not prohibited from submitting applications for consideration for funding in a subsequent year.</t>
  </si>
  <si>
    <t>{"types":{"moe":false,"formula":false,"matching":true},"formula":{"title":"","chapter":"","part":"","subPart":"","publicLaw":"","description":""},"matching":{"requirementFlag":"mandatory","percent":"50","description":"To meet the two objectives of the program, awards to eligible State and Indian tribes will be made as grants based on 1) the level of livestock predation in the State or on the land owned by, or held in trust for the benefit of, the Indian tribe; 2) whether the State or Indian tribe is located in a geographic area that is at high risk for livestock predation; 3) any other factors that the Secretary of the Interior determines appropriate. \r\n\r\nQualifying projects must include at a minimum a 50 percent non-Federal cost share. The cost share may be cash or a third party in-kind contribution, such as volunteer efforts and donations of goods or services."},"moe":{"description":""}}</t>
  </si>
  <si>
    <t>{"awarded":"other","description":"The period of performance for these awards is one year.","awardedDescription":"Program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</si>
  <si>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The recipient is required to maintain files of all claims received under programs funded by the grant, including supporting documentation.  Records must be maintained for 3 years following the submission of the final expenditure report or until final action has been taken on any litigation, claim, or audit finding.</t>
  </si>
  <si>
    <t xml:space="preserve">(Project Grants (Discretionary)) FY 18$900,000.00; FY 19 est $900,000.00; FY 20 est $900,000.00; FY 17$900,000.00; - </t>
  </si>
  <si>
    <t>$9,000 - $100,000. Average grant award amount is $50,000.</t>
  </si>
  <si>
    <t>{"list":[{"fiscalYear":2017,"description":"The Program anticipates receiving 20 applications and issuing 13 grants. While final awards have not yet been approved, the Program received 18 proposals from eight states and one tribe requesting over $1.27 million in funds.  The Service will award $450,000 to support depredation compensation activities and $450,000 to support prevention measures."},{"fiscalYear":2018,"description":"Program has not yet selected projects for funding.  Program anticipates awarding $450,000 to States to assist livestock producers in undertaking proactive, nonlethal activities to reduce the risk of livestock loss due to predation by wolves and $450,000 to States to reimburse livestock producers for losses due to such predation.  Should the average grant amount remain consistent with FY 2017 awards, the Service expects to award 8 grants for depredation compensation and 7 awards for depredation prevention."},{"fiscalYear":2019,"description":"Program anticipates awarding $450,000 to States to assist livestock producers in undertaking proactive, nonlethal activities to reduce the risk of livestock loss due to predation by wolves and $450,000 to States to reimburse livestock producers for losses due to such predation. Should the average grant amount remain consistent with FY 2017 awards, the Service expects to award 8 grants for depredation compensation and 7 awards for depredation prevention."},{"fiscalYear":2020,"description":"Program anticipates awarding $450,000 to States to assist livestock producers in undertaking proactive, nonlethal activities to reduce the risk of livestock loss due to predation by wolves and $450,000 to States to reimburse livestock producers for losses due to such predation. Should the average grant amount remain consistent with FY 2017 awards, the Service expects to award 8 grants for depredation compensation and 7 awards for depredation prevention."}],"isApplicable":true}</t>
  </si>
  <si>
    <t xml:space="preserve">Omnibus Public Land Management Act of 2009 (P.L. 111-11) </t>
  </si>
  <si>
    <t>{"flag":"appendix","description":"FWS Region 1: If your project will occur in Idaho, Oregon, or Washington, contact: Regional Director, U.S. Fish and Wildlife Service Eastside Federal, Complex, 911 N.E. 11th Avenue, Portland, OR 97232-4181. (208/ 685-6963).\r\n\r\n\r\nFWS Region 2: If your project will occur in Arizona or New Mexico, contact: Regional Director, U.S. Fish and Wildlife Service, 500 Gold Avenue SW., Room 4012 Albuquerque, NM 87102. (505/248-7465).\r\n\r\nFWS Region 3: If your project will occur in Michigan, Minnesota, or Wisconsin, contact: Regional Director, U.S. Fish and Wildlife Service, Bishop Henry Whipple, Federal Building, One Federal Drive, Fort Snelling, MN 55111-4056. (612/713-5343).\r\n\r\nFWS Region 6: If your project will occur in Montana or Wyoming, contact: Regional Director, U.S. Fish and Wildlife Service, 134 Union Blvd., Suite 645, Lakewood, CO 80228. (303/ 236-4211). \r\n\r\n"}</t>
  </si>
  <si>
    <t>Chief, Ecological ServicesDivision of Restoration and Recovery, U.S. Fish and Wildlife Service, 5275 Leesburg Pike, MS: ES_x000D_
_x000D_
, Falls Church, VA 22041 Email:&lt; a href='mailto:fwsgrants@fws.gov'&gt;fwsgrants@fws.gov&lt;/a&gt;Phone: (703) 358-2171;</t>
  </si>
  <si>
    <t>Fiscal Year2017: The Program anticipates funding approximately 13 grants to fund projects similar to those supported in FY16. While final awards have not been determined, grants totaling $900,000 will be awarded to states and tribes to support depredation compensation and predation prevention programs.  Grants totaling $450,000 will be used to help compensate livestock producers, as appropriate, for livestock losses due to predation. Grants totaling $450,000 will be used to help implement non-lethal depredation prevention measures such as fladry, strobe lights, and range riders.Fiscal Year2018: Program has not yet selected projects for funding.  Program anticipates awarding $450,000 to States to assist livestock producers in undertaking proactive, nonlethal activities to reduce the risk of livestock loss due to predation by wolves and $450,000 to States to reimburse livestock producers for losses due to such predation.Fiscal Year2019: Program has not yet selected projects for funding.  Program anticipates awarding $450,000 to States to assist livestock producers in undertaking proactive, nonlethal activities to reduce the risk of livestock loss due to predation by wolves and $450,000 to States to reimburse livestock producers for losses due to such predation.Fiscal Year2020: Program has not yet selected projects for funding.  Program anticipates awarding $450,000 to States to assist livestock producers in undertaking proactive, nonlethal activities to reduce the risk of livestock loss due to predation by wolves and $450,000 to States to reimburse livestock producers for losses due to such predation.</t>
  </si>
  <si>
    <t xml:space="preserve">Awards to eligible State and Indian tribes will be made as grants based on (1) the level of livestock predation in the State or on the land owned by, or held in trust for the benefit of, the Indian tribe; (2) whether the State or Indian tribe is located in a geographic area that is at high risk for livestock predation; (3) any other factors that the Secretary of the Interior determines appropriate. </t>
  </si>
  <si>
    <t>https://beta.sam.gov/fal/bcfdbf85f7744580a215a7a9d0e4fcff/view</t>
  </si>
  <si>
    <t xml:space="preserve">Highlands Conservation </t>
  </si>
  <si>
    <t>{"list":[{"act":{"description":"Highlands Conservation Act, Pub. L. 108-421; and Emergency Wetlands Resources Act of 1986, 16 U.S.C. §3930."},"authorizationTypes":{"act":true}}]}</t>
  </si>
  <si>
    <t>To conserve priority lands and natural resources and recognize the importance of the water, forest, agricultural, wildlife, recreational, and cultural resources, and the national significance of the Highlands region of the United States.  Preserve and protect high-priority conservation land in the Highland regions.</t>
  </si>
  <si>
    <t>Any state or state agency with authority to own and manage land located within the Highlands region for conservation purposes may apply by identifying the source of non-Federal funds, describing the management objectives for the project land, identifying the purpose of the use of the land, and providing that the land will not be converted, used or disposed of for a purpose inconsistent with land conservation.</t>
  </si>
  <si>
    <t>Beneficiaries are states or state agencies with authority to own and manage land within the Highlands region for conservation purposes, including the Palisades Interstate Park Commission.</t>
  </si>
  <si>
    <t>{"description":"Must be a state or or state agency with the authority to own and manage land within the Highlands region for conservation purposes.","isApplicable":true}</t>
  </si>
  <si>
    <t>{"environmentalImpact":{"reports":[{"isSelected":true,"reportCode":"otherRequired"}]},"description":"The U.S. Forest Service, Department of Agriculture, is responsible for conducting the resource assessment and preparing the Highlands project lands of conservation value update for the states involved. The U.S. Forest Service will identify in the update the lands that have high conservation value."}</t>
  </si>
  <si>
    <t>{"description":"It is the responsibility of the Highland states to submit projects to the Department of the Interior for funding. The Highland states may do this individually or they may jointly submit land conservation partnership projects.","isApplicable":true}</t>
  </si>
  <si>
    <t>The U.S. Forest Service is responsible for doing the resource assessment and preparing the priority land update for the states involved. The U.S. Forest Service will identify in the update the lands that have high conservation value. Only lands available from willing sellers will be considered in the program. The Department of the Interior (DOI) has the sole responsibility for project grants. The states will apply directly to DOI for project funding. The DOI will award grants to the States or their entities for the acquisition of land, or interests in land, for conservation purposes in the Highlands.</t>
  </si>
  <si>
    <t>{"types":{"moe":false,"formula":false,"matching":true},"formula":{"title":"","chapter":"","part":"","subPart":"","publicLaw":"","description":""},"matching":{"requirementFlag":"voluntary","percent":"0","description":"The Federal share of the project cost shall not exceed 50 percent of the total project cost."},"moe":{"description":""}}</t>
  </si>
  <si>
    <t>{"awarded":"other","description":"Funds will be made available in the fiscal year they are appropriated.  Awarded projects must be completed within 4 years, with the possibility of an additional one-year extension.","awardedDescription":"Program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</si>
  <si>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Cost records must be maintained separately for each grant award.  Records, accounts, and supporting documents must be retained for three years after submission of the final reports.</t>
  </si>
  <si>
    <t>14-5020-0-1-806;</t>
  </si>
  <si>
    <t xml:space="preserve">(Project Grants (Discretionary)) FY 18$9,680,000.00; FY 19 est $19,680,000.00; FY 20 est $9,680,000.00; FY 17$4,840,000.00; - </t>
  </si>
  <si>
    <t xml:space="preserve">Range :  $646,600 to $1,940,000; Average $970,000_x000D_
_x000D_
</t>
  </si>
  <si>
    <t>{"list":[{"fiscalYear":2017,"description":"We expect to receive applications from 4 states and are uncertain of the number awards that will be issued. In FY 17, the program received 4 applications (one from each State in the Highlands Region) and issued 4 awards, with funding distributed evenly among States. Total funding awarded was $9,680,000. All funds have been obligated."},{"fiscalYear":2018,"description":"In FY18, the program received 9 applications and issued 9 awards."},{"fiscalYear":2019,"description":"In FY19, we anticipate receiving up to 25 applications. The number of awards issued will depend on the amount of funding requested in highest ranked proposals but are expected to be between 5 and 20."},{"fiscalYear":2020,"description":"In FY20, we anticipate receiving up to 15 applications. The number of awards issued will depend on the amount of funding requested in highest ranked proposals but are expected to be between 5 and 10."}],"isApplicable":true}</t>
  </si>
  <si>
    <t xml:space="preserve">Per http://www.doi.gov/parnlTermsandConditions.htrnl, acceptance of a Federal Financial award from the Department of the Interior carries with it the responsibility to be aware of and comply with the terms and conditions of the award.  Acceptance is defined as starting work, drawing down funds, or accepting the award via electronic means. Awards are based on the application submitted to, and as approved by the Department of the Interior and are subject to the terms and conditions incorporated in to the Award either directly or by reference to the following: Program legislation/regulation, assurances, special conditions, the Code of Federal Regulations, and other regulatory requirements, as applicable._x000D_
</t>
  </si>
  <si>
    <t>Colleen SculleyUS Fish and Wildlife Service, Wildlife and Sport Fish Restoration, 300 Westgate Center Drive, Hadley, MA 01035 Email:&lt; a href='mailto:Colleen_Sculley@fws.gov'&gt;Colleen_Sculley@fws.gov&lt;/a&gt;Phone: (413)253-8501;</t>
  </si>
  <si>
    <t>https://www.fws.gov/northeast/highlands-conservation-act/index.html</t>
  </si>
  <si>
    <t>Fiscal Year2017: If funding is available, the Program anticipates funding State land acquisition projects that protect land of high conservation value in the Highlands regions of Connecticut, Pennsylvania, New York, and New Jersey. In FY 17, Highlands Conservation Act funding was awarded to the following project areas: Head of the Highlands, Connecticut (CT DEEP); Musconetcong-Upper Raritan Watershed, New Jersey (NJ Highlands Council); Hudson Highlands State Park Preserve and Clarence Fahnestock Memorial State Park, New York (NY OPRHP); Schuylkill Highlands, Pennsylvania (PA DCNR). Fiscal Year2018: In FY18, the program funded land acquisition projects that are expected to result in the permanent protection of approximately 2,600 acres of land of high conservation value in the Highlands regions of Connecticut, Pennsylvania, New York, and New Jersey.Fiscal Year2019: In FY19 the Program anticipates funding State land acquisition projects that protect land of high conservation value in the Highlands regions of Connecticut, Pennsylvania, New York, and New Jersey.Fiscal Year2020: In FY20, if funding is available, the Program anticipates funding State land acquisition projects that protect land of high conservation value in the Highlands regions of Connecticut, Pennsylvania, New York, and New Jersey.</t>
  </si>
  <si>
    <t xml:space="preserve">The U.S. Forest Service is responsible for completing the resource assessment and preparing the priority lands update for the states involved. The U.S. Forest Service will identify in the update the lands that have high conservation value. The Highland states meet annually and apply directly to DOI for funding from the project list of lands provided by U.S. Forest Service.  Only lands with high conservation value that can be obtained by fee acquisition or conservation easement from willing sellers will be considered._x000D_
_x000D_
</t>
  </si>
  <si>
    <t>May 06,2011</t>
  </si>
  <si>
    <t>https://beta.sam.gov/fal/068d36ac659a40eb8854f49d9a974ff9/view</t>
  </si>
  <si>
    <t xml:space="preserve">Coastal Impact Assistance </t>
  </si>
  <si>
    <t>(CIAP)</t>
  </si>
  <si>
    <t>{"list":[{"act":{"description":"Outer Continental Shelf (OCS) Lands Act, as amended; 31 U.S.C. 6301-6305."},"authorizationTypes":{"USC":false,"act":true,"statute":false,"publicLaw":false,"executiveOrder":false}}]}</t>
  </si>
  <si>
    <t>The intent of the program is to disburse funding to eligible producing states and coastal political subdivisions for the purpose of conservation, protection, or restoration of coastal areas including wetlands; mitigation of damage to fish, wildlife, or natural resources; planning assistance and the administrative costs of complying with these objectives; implementation of a federally-approved marine, coastal, or comprehensive conservation management plan; and mitigation of the impact of outer Continental Shelf activities through funding of onshore infrastructure projects and public service needs.</t>
  </si>
  <si>
    <t>States eligible to receive funding are Alabama, Alaska, California, Louisiana, Mississippi, and Texas and 67 coastal political subdivisions among the six States.</t>
  </si>
  <si>
    <t>The producing coastal states, their eligible coastal political subdivisions, and the public will ultimately benefit from the program.</t>
  </si>
  <si>
    <t>{"description":"Yes.","isApplicable":true}</t>
  </si>
  <si>
    <t>{"environmentalImpact":{"reports":[{"isSelected":false,"reportCode":"statement"},{"isSelected":false,"reportCode":"assessment"},{"isSelected":true,"reportCode":"ExecutiveOrder12372"},{"isSelected":true,"reportCode":"otherRequired"}]},"description":"Prior to submitting any grant applications, an eligible State must submit a State Plan that provides detail on how a State and its Coastal Political Subdivisions (CPS) will use the CIAP funds and implement the State plan. An applicant should consult the office or official designated as the single point of contact in his or her State for more information on this process when applying for assistance and on the process the State requires to be followed in applying for assistance, if the State has selected the program for review. "}</t>
  </si>
  <si>
    <t>{"description":"The OMB SF 424 application forms must be used for this program. Applications are submitted electronically through Grants.gov."}</t>
  </si>
  <si>
    <t>The U.S. Fish and Wildlife Service (FWS) provides a notice of award to the recipient.</t>
  </si>
  <si>
    <t>FWS will have 30-60 days to notify the State in writing that the Plan or amendment is approved, disapproved, or remains under review (in which case the Plan or amendment is neither approved nor disapproved). FWS will have 30-60 days to review projects submitted by the State or the coastal political divisions and notify applicant of approval/disapproval.</t>
  </si>
  <si>
    <t>Proposals are submitted for a project period. Projects that were approved and funded during the previous project period may be submitted again in subsequent project periods.</t>
  </si>
  <si>
    <t>{"types":{"moe":false,"formula":false,"matching":true},"matching":{"requirementFlag":"voluntary","percent":"0","description":"In accordance with the language of the Act, no State will receive less than 1 percent of the $250 million to be disbursed per year. The CIAP Program does not require recipients to cost share or match CIAP funds. Of the percentage received by a State, 65 percent remains with the State, and 35 percent is awarded to the coastal political subdivisions. Maintenance of effort requirements is not applicable to this program."}}</t>
  </si>
  <si>
    <t>{"awarded":"other","description":"Grants will normally be awarded for 12-month periods.","awardedDescription":"Funds are disbursed to recipients as requested and in accordance with 2 CFR 200, Subpart E-Cost Principles, or as otherwise prescribed in program-specific legislation or special award terms."}</t>
  </si>
  <si>
    <t>[{"code":"program","isSelected":false},{"code":"cash","isSelected":false},{"code":"progress","isSelected":true,"description":"A performance report is required for each grant award annually within 90 days after the anniversary date or within 90 days of the end of the grant"},{"code":"expenditure","isSelected":true,"description":"A Federal Financial Report (SF-425) is required for each grant award annually within 90 days after the anniversary date or within 90 days of the end of the grant."},{"code":"performanceMonitoring","isSelected":true,"description":"Recipients are responsible for monitoring and reporting performance of each award and sub-award under this program in accordance with 2 CFR 200 and 2 CFR Part 170."}]</t>
  </si>
  <si>
    <t xml:space="preserve">Cost records must be maintained separately for each grant. Records, accounts, and supporting documents must be retained for three years after submission of the final Financial Status Report. </t>
  </si>
  <si>
    <t>14-5579-0-2-306;</t>
  </si>
  <si>
    <t>(Formula Grants) FY 17$7,114,625.00; FY 18 est $0.00; FY 19 est $0.00; - Project Grants (Discretionary): FY17: $7,114,625.87; FY18: $0.00; FY19: $0.00_x000D_
FY17 was the last active year for this program.  CFDA should remain active to allow Bureau to close all currently open awards and report any associated amendments to government-wide systems that require the identification of an active CFDA number as a key reporting element.</t>
  </si>
  <si>
    <t>$20,000 - $20,000,000; average $1,000,000</t>
  </si>
  <si>
    <t>{"list":[{"fiscalYear":2019,"description":"NA – this program is no longer active."},{"fiscalYear":2018,"description":"NA – this program is no longer active."},{"fiscalYear":2017,"description":"In FY17 the program received 60 applications and issued 69 awards through December 31, 2016.  Applications are no longer being accepted. 1 new award issued during FY17."}],"isApplicable":true}</t>
  </si>
  <si>
    <t>Wildlife and Sport Fish Restoration U.S. Fish and Wildlife Service, 5275 Leesburg Pike, MS: WSFR, Falls Church, VA 22041-3803 Phone: (703) 358-2156;</t>
  </si>
  <si>
    <t xml:space="preserve">http://wsfrprograms.fws.gov/ </t>
  </si>
  <si>
    <t xml:space="preserve">11.474 Atlantic Coastal Fisheries Cooperative Management Act; 11.478 Center for Sponsored Coastal Ocean Research Coastal Ocean Program; 11.419 Coastal Zone Management Administration Awards; 11.473 Office for Coastal Management; 11.426 Financial Assistance for National Centers for Coastal Ocean Science; 11.420 Coastal Zone Management Estuarine Research Reserves; </t>
  </si>
  <si>
    <t>Fiscal Year2019: NA – this program is no longer active.Fiscal Year2017: Program funding ongoing projects awarded in FY12 - FY16 through December 31, 2016.  No additional projects will be funded. F17AF00013 provided funding for the County of Monterey, California to update its coastal management plan.Fiscal Year2018: NA – this program is no longer active.</t>
  </si>
  <si>
    <t xml:space="preserve">Criteria for approving proposals are identified in the Coastal Impact Assistance Program Guidelines authorizing legislation and the annual program announcement found on Grants.gov._x000D_
_x000D_
</t>
  </si>
  <si>
    <t>Apr 15,2011</t>
  </si>
  <si>
    <t>https://beta.sam.gov/fal/96fee9c1c48d2c28306868fe58dcd114/view</t>
  </si>
  <si>
    <t>Cooperative Landscape Conservation</t>
  </si>
  <si>
    <t>Landscape Conservation Cooperatives (LCCs)</t>
  </si>
  <si>
    <t>{"list":[{"act":{"description":"Endangered Species Act, 16 U.S.C. §1531 et seq.; National Wildlife Refuge System Improvement Act of 1997, Pub.L. 105-57, 111 STAT. 1256(b)(5); Fish and Wildlife Act, 16 U.S.C. §742 et seq. (not including 742 d-1); Fish and Wildlife Conservation Act, 16 U.S.C. §2901 et seq.; and Fish and Wildlife Coordination Act, 16 U.S.C.661-666"},"authorizationTypes":{"USC":false,"act":true,"statute":false,"publicLaw":false,"executiveOrder":false}},{"act":{"description":"The National Wildlife Refuge System Improvement Act of 1997 (P.L. 105-57)."},"authorizationTypes":{"USC":false,"act":true,"statute":false,"publicLaw":false,"executiveOrder":false}},{"act":{"description":"The Fish and Wildlife Act of 1956 (16 U.S.C. 742a-742j, not including 742 d-1; Stat. 1119), as amended; The National Wildlife Refuge System Improvement Act of 1997 (P.L. 105-57).; Endangered Species Act of 1973 (16 U.S.C. 1531-1544, 87 Stat. 884); Fish and Wildlife Conservation Act (16 U.S.C. 2901-2911; 94 Stat. 1322), Fish and Wildlife Coordination Act of 1958, 16 U.S.C.661-667(e)."},"authorizationTypes":{"USC":false,"act":true,"statute":false,"publicLaw":false,"executiveOrder":false}},{"act":{"description":"Endangered Species Act of 1973 (16 U.S.C. 1531-1544, 87 Stat. 884)"},"authorizationTypes":{"USC":false,"act":true,"statute":false,"publicLaw":false,"executiveOrder":false}}]}</t>
  </si>
  <si>
    <t>{"description":"Funding opportunity announcements and complete application instructions are posted online at Grants.gov at http://www.grants.gov.  All applicants must submit a complete, signed Standard Form 424, Application for Federal Assistance."}</t>
  </si>
  <si>
    <t>Typically within 180 days of proposal receipt</t>
  </si>
  <si>
    <t xml:space="preserve">None.  However; at the request of the recipient and as approved by USFWS, active awards may be amended (e.g., time extensions or budget changes)._x000D_
_x000D_
</t>
  </si>
  <si>
    <t>{"awarded":"other","description":"Project period of performance may be up to five years.","awardedDescription":"Funds are disbursed to recipients as requested and in accordance with 2 CFR 200, Subpart E-Cost Principles, or as otherwise prescribed in program-specific legislation or special award terms."}</t>
  </si>
  <si>
    <t>[{"code":"program","isSelected":true,"description":"Performance reports are to be submitted in accordance with the specific reporting requirements as detailed in the Award document.  At a minimum, a performance  report will be required annually, within 30 calendar days after the annual anniversary date.  Final performance reports are required within 90 calendar days from the end date of the award.  "},{"code":"cash","isSelected":false},{"code":"progress","isSelected":false},{"code":"expenditure","isSelected":true,"description":"SF-425, Federal Financial Reports are to be submitted in accordance with the specific reporting requirements as detailed in the Award document.  At a minimum, a financial report will be required annually, within 30 calendar days after the annual anniversary date.  Final SF-425, Federal Financial Reports are required within 90 calendar days from the end date of the award.  "},{"code":"performanceMonitoring","isSelected":true,"description":"Recipients are responsible for monitoring and reporting performance of each award and sub-award under this program in accordance with 2 CFR 200 and 2 CFR Part 170."}]</t>
  </si>
  <si>
    <t>Recipients will maintain records in accordance with 2 CFR 200.  Program-specific legislation/regulation may dictate additional records retention requirements. Program will detail all non-standard records retention requirements in the notice of award. Cost records must be maintained separately for each grant.  Records, accounts, and supporting documents must be retained for three years after submission of the final reports.</t>
  </si>
  <si>
    <t>(Project Grants (Discretionary)) FY 18 est $0.00; FY 19 est $0.00; FY 17$1,630,963.00; - Project Grants (Discretionary): FY17 $1,630,963; FY18 $0; FY19 $0_x000D_
No new funding for this program is expected.  CFDA should remain active through FY19 to allow Bureau to close all currently open awards and report any associated amendments to government-wide systems that require the identification of an active CFDA number as a key reporting element.</t>
  </si>
  <si>
    <t>Range is $1,000 - $1,000,000.  Average award amount varies by project type and duration.</t>
  </si>
  <si>
    <t>{"list":[{"fiscalYear":2017,"description":"The program anticipates receiving 100 applications and issuing 30 awards. Program received 47 applications and issued 24 awards."},{"fiscalYear":2019,"description":"Program does not anticipate issuing any awards."},{"fiscalYear":2018,"description":"Program does not anticipate issuing any awards."}],"isApplicable":true}</t>
  </si>
  <si>
    <t xml:space="preserve">Per http://www.doi.gov/parnlTermsandConditions.htrnl, acceptance of a Federal_x000D_
Financial award from the Department of the Interior carries with it the responsibility to be aware of and comply with the terms and conditions of the award.  Acceptance is defined as starting work, drawing down funds, or accepting the award via electronic means. Awards are based on the application submitted to, and as approved by the Department of the Interior and are subject to the terms and conditions incorporated in to the Award either directly or by reference to the following: Program legislation/regulation, assurances, special conditions, the Code of Federal Regulations, and other regulatory requirements, as applicable._x000D_
</t>
  </si>
  <si>
    <t>{"flag":"appendix","description":"The list of contacts for each LCC can be accessed on the Internet at: http://www.fws.gov/science/shc/lccinfocontacts.html."}</t>
  </si>
  <si>
    <t>Anna-Marie YorkU.S. Fish and Wildlife Service, Department of the Interior, 5275 Leesburg Pike MS: SA, Falls Church, VA 22041-3803 Email:&lt; a href='mailto:anna-marie_york@fws.gov'&gt;anna-marie_york@fws.gov&lt;/a&gt;Phone: (703)358-1881;</t>
  </si>
  <si>
    <t>http://lccnetwork.org</t>
  </si>
  <si>
    <t xml:space="preserve">15.670 Adaptive Science; </t>
  </si>
  <si>
    <t>Fiscal Year2018: No awards anticipated.Fiscal Year2017: Program has not yet selected projects for funding. Program anticipates funding projects that decision-support tools to inform management plans/decisions and ESA Recovery Plans, conservation delivery strategies and actions, and landscape-scale conservation strategies that can direct management expenditures where they have the greatest effect and lowest relative cost. Urban Monarch Landscape Conservation Design Project - The Field Museum has worked with other monarch conservation partners in four other cities to develop a guidebook of monarch conservation engagement strategies. The goals of this project are to further refine the geospatial tools and social engagement strategies. The objectives are to put the Guidebook to work in specific contexts throughout the Chicago metropolitan region, northwest Indiana, and regional partners in other parts of the monarch flyway.Fiscal Year2019: No awards anticipated.</t>
  </si>
  <si>
    <t>Proposed projects will be selected on the basis of how well they meet the program and/or project-specific criteria detailed in individual Landscape Conservation Cooperative funding opportunity postings.  Criteria will vary depending on the scope of the program or project for which applications are being accepted.</t>
  </si>
  <si>
    <t>May 13,2011</t>
  </si>
  <si>
    <t>https://beta.sam.gov/fal/eb609fcd29ba375f17ade508472b5b44/view</t>
  </si>
  <si>
    <t>Adaptive Science</t>
  </si>
  <si>
    <t>{"list":[{"act":{"description":"The Fish and Wildlife Act, 16 U.S.C. §§742a-742j, not including §742 d-1; National Wildlife Refuge System Administration Act, 16 U.S.C. §§668dd-ee; Endangered Species Act, 16 U.S.C. §1531 et seq.; Fish and Wildlife Conservation Act,16 U.S.C. §2901 et seq.; Fish and Wildlife Coordination Act, 16 U.S.C. §§661-666; and Migratory Bird Treaty Act, 16 U.S.C. §703 et seq."},"authorizationTypes":{"USC":false,"act":true,"statute":false,"publicLaw":false,"executiveOrder":false}}]}</t>
  </si>
  <si>
    <t xml:space="preserve">The U.S. Fish and Wildlife Service (USFWS) uses a science-based, adaptive framework for setting and achieving broad-scale conservation objectives that strategically address the problems fish and wildlife will face in the future. This framework, called Strategic Habitat Conservation, is based on the principles of adaptive management and uses population and habitat data, ecological models, and focused monitoring and assessment efforts to develop and implement strategies that result in measurable fish and wildlife population outcomes. This process uses the best available scientific information to predict how fish and wildlife populations will respond to changes in the environment, thus enabling the USFWS to focus habitat conservation and other management activities where they will be most effective.   In addition, the USFWS needs focused, applied science directed at high impact questions surrounding threats to fish and wildlife resources for which management and/or mitigation is required to maintain species at healthy, sustainable, desired levels. USFWS must base its decisions on the best science available, in order to defend its regulatory decisions, biological opinions and species conservation recommendations to land managers._x000D_
_x000D_
</t>
  </si>
  <si>
    <t>{"description":"Funding opportunity announcements and complete application instructions are posted online at Grants.gov at http://www.grants.gov.  All applicants must submit a complete, signed Standard Form 424, Application for Federal Assistance.  "}</t>
  </si>
  <si>
    <t>The USFWS Directorate identifies priority needs. Applications for funding will be reviewed and approved by USFWS staff based on the project-specific review criteria to be detailed in the funding opportunity posting. USFWS staff will notify applicants of review results by either issuing a fully executed Award either electronically or through the mail, or by sending written notification to the applicant that the application will not be funded.</t>
  </si>
  <si>
    <t>Typically within 180 days of proposal receipt.</t>
  </si>
  <si>
    <t xml:space="preserve">None. However, at the request of the recipient and as approved by USFWS, active awards may be amended (e.g., time extensions or budget changes).  </t>
  </si>
  <si>
    <t>[{"code":"program","isSelected":true,"description":"Performance reports are to be submitted in accordance with the specific reporting requirements as detailed in the Award document.  At a minimum, a performance  report will be required annually, within 30 calendar days after the annual anniversary date.  Final performance reports are required within 90 calendar days from the end date of the award.  \r\n\r\n"},{"code":"cash","isSelected":false},{"code":"progress","isSelected":false},{"code":"expenditure","isSelected":true,"description":"SF-425, Federal Financial Reports are to be submitted in accordance with the specific reporting requirements as detailed in the Award document.  At a minimum, a financial report will be required annually, within 30 calendar days after the annual anniversary date.  Final SF-425, Federal Financial Reports are required within 90 calendar days from the end date of the award.  \r\n\r\n"},{"code":"performanceMonitoring","isSelected":true,"description":"Recipients are responsible for monitoring and reporting performance of each award and sub-award under this program in accordance with 2 CFR 200 and 2 CFR Part 170."}]</t>
  </si>
  <si>
    <t>Recipients will maintain records in accordance with 2 CFR 200.  Program-specific legislation/regulation may dictate additional records retention requirements. Program will detail all non-standard records retention requirements in the notice of award. Cost records must be maintained separately for each grant. Records, accounts, and supporting documents must be retained for three years after submission of the final reports.</t>
  </si>
  <si>
    <t>(Project Grants (Discretionary)) FY 17$744,977.00; FY 18 est $2,300,000.00; FY 19 est $2,300,000.00; - Project Grants (Discretionary): FY17 $744,977; FY18 $2,300,000; FY19 $2,300,0000_x000D_
FY18 and FY19 amounts are estimates based on prior year funding levels.</t>
  </si>
  <si>
    <t>{"list":[{"fiscalYear":2019,"description":"Program anticipates no award activity."},{"fiscalYear":2018,"description":"Program anticipates receiving 17 applications and issuing 10 awards."},{"fiscalYear":2017,"description":"Program anticipates receiving 50 applications and issuing 20 awards. Program received 15 applications and issued 7 awards."}],"isApplicable":true}</t>
  </si>
  <si>
    <t>Perhttps://edit.doi.gov/pam/programs/financial_assistance/TermsandConditions, acceptance of a Federal Financial award from the Department of the Interior carries with it the responsibility to be aware of and comply with the terms and conditions of the award. Acceptance is defined as starting work, drawing down funds, or accepting the award via electronic means. Awards are based on the application submitted to, and as approved by the Department of the Interior and are subject to the terms and conditions incorporated in to the Award either directly or by reference to the following: Program legislation/regulation, assurances, special conditions, the Code of Federal Regulations, and other regulatory requirements, as applicable.</t>
  </si>
  <si>
    <t>{"flag":"appendix","description":"Contacts for regional science programs can be found on the Internet at: \r\nRegion 1- http://www.fws.gov/pacific/\r\nRegion 2- http://www.fws.gov/southwest/\r\nRegion 3- http://www.fws.gov/midwest/\r\nRegion 4- http://www.fws.gov/southeast/\r\nRegion 5- http://www.fws.gov/northeast/index.cfm\r\nRegion 6- http://www.fws.gov/mountain-prairie/\r\nRegion 7- http://alaska.fws.gov/\r\nRegion 8- http://www.fws.gov/cno/\r\n\r\n"}</t>
  </si>
  <si>
    <t>http://www.fws.gov/science</t>
  </si>
  <si>
    <t>Fiscal Year2017: Assessment of Impacts of Feral Horses and Livestock Grazing on Sage-Grouse and their Habitats will estimate sage-grouse demographic responses to grazing by horses and livestock and to relate these responses to key vegetation variables. Assessment of Impacts of Feral Horses and Livestock Grazing on Sage-Grouse and their Habitats will estimate sage-grouse demographic responses to grazing by horses and livestock and to relate these responses to key vegetation variables.Fiscal Year2019: Program has not yet selected projects for funding. Program anticipates funding projects that support the best available scientific information to predict how fish and wildlife populations will respond to changes in the environment.Fiscal Year2018: Georeferenced database of stream crossing structures_x000D_
located in identified focal watersheds of Puerto Rico-Project will promote the use of standardized protocols to assess stream crossing structures to improve stream connectivity by the removal or modification of these structures for the benefit of the aquatic fauna.</t>
  </si>
  <si>
    <t>Proposed projects will be selected on the basis of how well they meet the program and/or project-specific criteria detailed in individual Adaptive Science funding opportunity postings.  Criteria will vary depending on the scope of the program or project for which applications are being accepted.</t>
  </si>
  <si>
    <t>https://beta.sam.gov/fal/9edf84a9543558a9165e165cbc1dbd70/view</t>
  </si>
  <si>
    <t>Yukon River Salmon Research and Management Assistance</t>
  </si>
  <si>
    <t>R&amp;M Fund</t>
  </si>
  <si>
    <t>{"list":[{"act":{"description":"Yukon River Salmon Act, 16 U.S.C. §5701 et seq."},"authorizationTypes":{"act":true}}]}</t>
  </si>
  <si>
    <t>The U.S. Fish and Wildlife Service (Service) receives funds for implementation of the Yukon River Salmon Agreement with Canada which was reached in March 2001.  The Yukon River Salmon Act of 2000 authorizes funds for implementation of the Agreement including funds for cooperative research and management projects on the Alaska portion of the Yukon River.  The Service administers these funds through financial assistance on a competitive basis for projects/studies that advance the scientific community’s understanding and management of Chinook and chum salmon in the Yukon River of Alaska.</t>
  </si>
  <si>
    <t xml:space="preserve">The intended result of this funding is to improve the understanding of the biology and management of Yukon River salmon species. </t>
  </si>
  <si>
    <t xml:space="preserve">Projects that are awarded money from this source will ultimately benefit the rural and urban American and Canadian public that subsist off of the salmon resources of the Yukon River. </t>
  </si>
  <si>
    <t>{"description":"Federal law mandates that all organizations applying for Federal financial assistance must have a valid Dun &amp; Bradstreet Data Universal Number System (DUNS) number and have a current registration in the System for Award Management (SAM).  Individuals submitting an application on their own behalf and not on behalf of a company, state, local or tribal government, academia or other type of organization are exempt from the DUNS number and SAM requirements.","isApplicable":true}</t>
  </si>
  <si>
    <t>{"description":"Applicants submit a detailed proposal including a completed and signed SF424 Application for Federal Assistance, a completed SF424A Budget Information (Non-construction) form, and a signed SF424B Assurances form. Detailed instructions for submitting a proposal will be posted on Grants.gov. The Project Officer for the grant announces the call for proposals via newspapers, email, and Grants.gov. Links to the call for proposals are posted on the Fairbanks Fish and Wildlife Field Office website and are distributed to state, federal, NGOs, and universities.","isApplicable":true}</t>
  </si>
  <si>
    <t>Detailed project proposals will be evaluated by an interagency review committee which will provide recommendations to the U.S. Section of the Yukon River Panel (Panel) for final approval. The Panel will review the prioritized list and select proposals to be funded in the spring of each fiscal year. Service staff will notify applicants of review results by either sending them an approval letter stating their selection and a project agreement to sign and return to the Service or by sending written notification to the applicant that the application was not selected. Potential recipients must sign the project agreement and return it before funds can be obligated. Once the potential recipients sign the project agreement, the Service will obligate funds and issue a fully executed Award either electronically or through the mail.</t>
  </si>
  <si>
    <t>{"flag":"yes","list":[{"start":"2019-01-04","description":"FY19 detailed proposals;"},{"start":"2020-01-03","description":"FY20 detailed proposals."}]}</t>
  </si>
  <si>
    <t>Applicants will receive notice of approval/disapproval within 60 calendar days of submitting an initial proposal and within 60 calendar days of submitting a detailed proposal.</t>
  </si>
  <si>
    <t>Recipients may request funding for a subsequent year/cycle of a currently funded project. However, these requests are subject to the same submission, review, and approval requirements as all new applications. This program will fund any approved renewal application as a new award, not as an amendment to an existing award. Recipients may request approval for budget and project plan revisions of funded projects, including period of performance and reporting due date extensions, in accordance with 2 CFR 200.</t>
  </si>
  <si>
    <t>{"awarded":"other","description":"The period of performance for projects funded under this program is for approximately one year, starting May 1 and ending no later than June 30, with final reports due and funding spent within 90 days after completion of the project.","awardedDescription":"The 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</si>
  <si>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 xml:space="preserve">Recipients will maintain records in accordance with 2 CFR 200. Program-specific legislation/regulation may dictate additional records retention requirements. Program will detail all non-standard records retention requirements in the notice of award. </t>
  </si>
  <si>
    <t xml:space="preserve">(Project Grants (Discretionary)) FY 18$251,091.00; FY 19 est $290,000.00; FY 20 est $300,000.00; FY 17$260,000.00; FY 16$260,000.00; - </t>
  </si>
  <si>
    <t>Range: $3,000-220,456; Average: $40,756</t>
  </si>
  <si>
    <t>{"list":[{"fiscalYear":2016,"description":"Fourteen conceptual proposals totaling $906,216 were received.  Five proposals are anticipated to be funded for a total of $333,566 or less. Fourteen conceptual proposals totaling $906,216 were received. Four proposals received funding totaling $260,000. "},{"fiscalYear":2017,"description":"Five detailed proposals totaling $385,189 were received. Three proposals are anticipated to be funded for a total of $243,000 or less.  Twelve detailed proposals totaling $681,758 were received. Six proposals received funding totaling $236,362."},{"fiscalYear":2018,"description":"In FY18 the program received 9 proposals and issued 4 awards."},{"fiscalYear":2019,"description":"In FY19 the program received 5 proposals and expects to issue at least 4 awards."},{"fiscalYear":2020,"description":"In FY20 the program expects to receive approximately 9 proposals and issue 4 to 5 awards."}],"isApplicable":true}</t>
  </si>
  <si>
    <t>{"flag":"appendix","description":"Research and Management Fund Coordinator, Fairbanks Fish and Wildlife Field Office, 101 12th Avenue, Room 110, Fairbanks, Alaska, 99701, 907-456-0418, FAIR_USRM@fws.gov"}</t>
  </si>
  <si>
    <t>Alaska RegionFish and Wildlife Office, 1011 East Tudor Road , Anchorage, AK 99503 Email:&lt; a href='mailto:FAIR_USRM@fws.gov'&gt;FAIR_USRM@fws.gov&lt;/a&gt;Phone: 907-786-3523;</t>
  </si>
  <si>
    <t>http://alaska.fws.gov/fisheries/fieldoffice/fairbanks/index.htm</t>
  </si>
  <si>
    <t xml:space="preserve">15.608 Fish and Wildlife Management Assistance; 15.664 Fish and Wildlife Coordination and Assistance ; </t>
  </si>
  <si>
    <t>Fiscal Year2016: Program anticipates funding projects that 1) help build and maintain public support for management of the Yukon River salmon through outreach events, weekly teleconferences, and public meetings; 2) deal with monitoring salmon returns in rivers; 3) map woody debris habitat for juvenile Chinook salmon; and 4) improve fish passage. Program funded projects that 1) help build and maintain public support for management of the Yukon River salmon through outreach events, weekly teleconferences, and public meetings; 2) deal with monitoring salmon returns in rivers; and 3) improve fish passage.Fiscal Year2017: Program anticipates funding projects that 1) help build and maintain public support for management of the Yukon River salmon through outreach events, weekly teleconferences, and public meetings; 2) determine the abundance and run timing assessment of salmon; 3) identify in-season genetic stocks of salmon. Program funded projects that 1)help build and maintain public support for management of the Yukon River salmon through outreach events, weekly teleconferences, and public meetings; 2) deal with monitoring salmon returns in rivers; and 3) projects that improve the abundance and genetic knowledge of subyearling Chinook salmon.Fiscal Year2018: 1) Help build and maintain public support for management of the Yukon River salmon through outreach events, weekly teleconferences, and public meetings; 2) determine the abundance and run timing assessment of salmon; 3) identify in-season genetic stocks of salmon.Fiscal Year2019: 1) Help build and maintain public support for management of the Yukon River salmon through outreach events, weekly teleconferences, and public meetings; 2) determine the abundance and run timing assessment of salmon; 3) identify in-season genetic stocks of salmon; 4) use of a small UAS system to determine Chinook Salmon spawning and habitat.Fiscal Year2020: Program has not yet selected projects for funding, but anticipates directing funding towards projects that increase/improve the understanding of research and management of Yukon River salmon.</t>
  </si>
  <si>
    <t>Review criteria are based on the applications requirements as posted in the call for proposals.  Selections for funding are principally based on the merit of the project and how well the project addresses one or more of the priorities and factors identified in the call for proposals.  Applicant’s success in previous projects and their ability to successfully and efficiently execute the new project is also taken into consideration. Finally, timeliness in the submission process is also used as a criterion for approval.</t>
  </si>
  <si>
    <t>Nov 06,2011</t>
  </si>
  <si>
    <t>https://beta.sam.gov/fal/2dd3a7808829477c937c1c147e9fab4b/view</t>
  </si>
  <si>
    <t>Wildlife Without Borders – Amphibians in Decline</t>
  </si>
  <si>
    <t>{"list":[{"act":{"description":"Endangered Species Act, 16 U.S.C. §1531 et seq."},"authorizationTypes":{"USC":false,"act":true,"statute":false,"publicLaw":false,"executiveOrder":false}}]}</t>
  </si>
  <si>
    <t xml:space="preserve">The goal of this grants program is to provide funding for specific conservation actions that have a high likelihood of creating durable benefits to amphibian species facing immediate threat of extinction, such as: Protection of at-risk populations; Veterinary/wildlife health interventions; Activities related to execution of species survival plans; Strengthening local capacity to conserve the target species; Actions addressing unsustainable exploitation; Efforts to mitigate or stop wildlife-human conflict; and Rehabilitation and rescue.  Proposed project work should occur within the species range, or, if work is to be conducted outside of the range, the proposal should show a clear relevance to its conservation.  </t>
  </si>
  <si>
    <t>Applications may be submitted by any non-domestic (outside of the United States) government agency responsible for amphibian conservation and any other U.S.-based or non-domestic public or private organization or institution or individual with demonstrated experience in amphibian conservation.</t>
  </si>
  <si>
    <t>Non-domestic (outside of the United States) government agencies responsible for amphibian conservation and any other U.S.-based or non-domestic public or private non-governmental organization or institution or individual with demonstrated experience in amphibian conservation.</t>
  </si>
  <si>
    <t>{"description":"The program announcement and application instructions for this program can be found at the Grants.gov website: http://www.grants.gov. Complete application information can also be found at http://www.fws.gov/international/grants-and-reporting/how-to-apply.html, or, if unable to access the website, by requesting a paper copy from the Division of International Conservation, U.S. Fish and Wildlife Service, 4401 N. Fairfax Drive, Room 100, Arlington, VA 22203, Telephone: (703) 358-1754. A proposal will not be considered complete if required elements are not submitted as instructed. U.S. applicants must submit (among other elements) a complete, signed Standard Form 424 Application for Federal Assistance."}</t>
  </si>
  <si>
    <t>Projects are reviewed and competitively selected for funding based on established criteria. Review criteria can be found in the application information at http://www.fws.gov/international/grants-and-reporting/how-to-apply.html. Once a proposal has been selected for funding, an FWS approving official executes an Assistance Award between the Fish and Wildlife Service and the Recipient. Fully executed Awards are sent to the Recipient either electronically or through the mail. The Division of International Conservation then administers all other aspects of the Assistance Award.</t>
  </si>
  <si>
    <t xml:space="preserve">Decisions on funding of project proposals will be made within 180 days after the receipt of the project proposal.  </t>
  </si>
  <si>
    <t>Recipients may request funding for a subsequent year/cycle of a currently funded project. However, these requests are subject to the same submission, review, and approval requirements as all new applications. This program will fund any approved renewal application as new award, not as an amendment to an existing award. Recipients may request approval for budget and project plan revisions of funded projects, including period of performance and reporting due date extensions, in accordance with 2 CFR 200.</t>
  </si>
  <si>
    <t>{"awarded":"other","description":"Program obligates funds and sends a notice of award to successful applicants.  ","awardedDescription":"Recipients request awarded funds as needed and in accordance with 2 CFR 200, Subpart E-Cost Principles, unless otherwise dictated by program-specific legislation/regulation or special award terms. Program will include any special award terms and conditions in the notice of award."}</t>
  </si>
  <si>
    <t>(Project Grants (Discretionary)) FY 19 est $0.00; FY 18 est $0.00; FY 17$4,972.00; - Project Grants (Discretionary):  FY 17 $4,972.50; FY 18 $0; FY 19 $0. No new funding for this program is expected.  CFDA should remain active through FY19 to allow Bureau to close all currently open awards and report any associated amendments to government-wide systems that require the identification of an active CFDA number as a key reporting element.</t>
  </si>
  <si>
    <t>{"list":[{"fiscalYear":2017,"description":"This program is no longer accepting proposals.\r\n The program received 0 applications, and issued 0 new awards."},{"fiscalYear":2018,"description":"The program does not anticipate receiving applications or issuing awards.\r\n"},{"fiscalYear":2019,"description":"The program does not anticipate receiving applications or issuing awards."}],"isApplicable":true}</t>
  </si>
  <si>
    <t>Division of International ConservationU.S. Fish and Wildlife Service_x000D_
Department of the Interior_x000D_
5275 Leesburg Pike, MS: IA, Falls Church, VA 22041-3803 Email:&lt; a href='mailto:wwb_ad@fws.gov'&gt;wwb_ad@fws.gov&lt;/a&gt;Phone: (703)358-1754;</t>
  </si>
  <si>
    <t>http://www.fws.gov/international/wildlife-without-borders/amphibians-in-decline.html</t>
  </si>
  <si>
    <t xml:space="preserve">15.640 Wildlife Without Borders- Latin America and the Caribbean ; 15.641 Wildlife Without Borders-Mexico ; 15.651 Wildlife Without Borders-Africa ; </t>
  </si>
  <si>
    <t>Fiscal Year2018: The program does not anticipate any new awards this fiscal year.Fiscal Year2017: N/A This program supported a modification to add funds to an award working to prime the immune function of endangered Panama golden frogs prior to reintroduction in Panama.Fiscal Year2019: The program does not anticipate any new awards this fiscal year.</t>
  </si>
  <si>
    <t>https://beta.sam.gov/fal/79403ef6245143e6aac896a8ad0a2bb6/view</t>
  </si>
  <si>
    <t>Wildlife Without Borders – Critically Endangered Animal Conservation Fund</t>
  </si>
  <si>
    <t xml:space="preserve">The goal of this grants program is to reduce threats to highly endangered wildlife in their natural habitat.  Proposals should identify specific conservation actions that have a high likelihood of creating durable benefits, such as: Protection of at-risk populations; Veterinary/wildlife health interventions; Activities related to execution of species survival plans; Strengthening local capacity to conserve the target species; Actions addressing unsustainable exploitation; Efforts to mitigate or stop wildlife-human conflict; and Rehabilitation and rescue.  _x000D_
_x000D_
Project activities that emphasize data collection and status assessment should describe a direct link to management action, and explain how lack of information has been a key limiting factor for management action in the past. Proposals that do not identify how actions will reduce threats, or do not demonstrate a strong link between data collection and management action, have a lower likelihood of being selected.  Proposed project work should occur within the species range, or, if work is to be conducted outside of the range, the proposal should show a clear relevance to its conservation.  _x000D_
</t>
  </si>
  <si>
    <t>Applications may be submitted by any non-domestic (outside of the United States) government agency responsible for endangered species conservation and any other U.S.-based or non-domestic public or private organization or institution or individual with demonstrated experience in endangered species conservation.</t>
  </si>
  <si>
    <t>Non-domestic (outside of the United States) government agencies responsible for endangered species conservation and any other U.S.-based or non-domestic public or private non-governmental organization or institution or individual with demonstrated experience in endangered species conservation.</t>
  </si>
  <si>
    <t xml:space="preserve">Application Deadline for FY 16: To Be Determined  </t>
  </si>
  <si>
    <t>{"awarded":"other","description":"Program obligates funds and sends a notice of award to successful applicants. ","awardedDescription":"Recipients request awarded funds as needed and in accordance with 2 CFR 200, Subpart E-Cost Principles, unless otherwise dictated by program-specific legislation/regulation or special award terms. Program will include any special award terms and conditions in the notice of award."}</t>
  </si>
  <si>
    <t>(Project Grants (Discretionary)) FY 19 est $0.00; FY 18 est $0.00; FY 17$0.00; - Project Grants (Discretionary): FY17: $0.00; FY18: $0.00; FY19: $0.00_x000D_
This program is no longer active. No new funding for this program is expected.  CFDA should remain active to allow Bureau to close all currently open awards and report any associated amendments to government-wide systems that require the identification of an active CFDA number as a key reporting element.</t>
  </si>
  <si>
    <t>{"list":[{"fiscalYear":2017,"description":"This program is no longer accepting proposals. This program is no longer active."},{"fiscalYear":2019,"description":"This program is no longer active."},{"fiscalYear":2018,"description":"This program is no longer active."}],"isApplicable":true}</t>
  </si>
  <si>
    <t>Division of International ConservationU.S. Fish and Wildlife Service_x000D_
Department of the Interior,_x000D_
5275 Leesburg Pike, MS: IA, Falls Church, VA 22041-3803 Email:&lt; a href='mailto:wwb_ceacf@fws.gov'&gt;wwb_ceacf@fws.gov&lt;/a&gt;Phone: (703)358-1754;</t>
  </si>
  <si>
    <t>http://www.fws.gov/international/wildlife-without-borders/critically-endangered-animals-conservation-fund.html</t>
  </si>
  <si>
    <t xml:space="preserve">15.640 Wildlife Without Borders- Latin America and the Caribbean ; 15.672 Wildlife Without Borders – Amphibians in Decline; 15.641 Wildlife Without Borders-Mexico ; 15.651 Wildlife Without Borders-Africa ; </t>
  </si>
  <si>
    <t>Fiscal Year2019: This program is no longer active.Fiscal Year2018: This program is no longer active.Fiscal Year2017: N/A This program is no longer active.</t>
  </si>
  <si>
    <t>https://beta.sam.gov/fal/7655d99b6101486fbe9fd36282f60b70/view</t>
  </si>
  <si>
    <t>National Fire Plan-Wildland Urban Interface Community Fire Assistance</t>
  </si>
  <si>
    <t>{"list":[{"act":{"description":"Bipartisan Budget Act of 2018, Pub. L. 115-123, Department of the Interior-Wildlife Fire Management; Consolidated Appropriations Act FY 2017 P.L. 114-113, Department of the Interior-Wildland Fire Management; and prior appropriations."},"authorizationTypes":{"USC":false,"act":true,"statute":false,"publicLaw":false,"executiveOrder":false}}]}</t>
  </si>
  <si>
    <t>To implement the National Cohesive Wildland Fire Management Strategy and assist communities at risk from catastrophic wildland fires by providing assistance in the following areas: Implementation of community programs that develop and enhance local capability in the areas of risk assessment and planning, training, mitigation activities, and community and homeowner education and action; _x000D_
Planning and implementation of fuels management reduction activities aimed at mitigating the threat of catastrophic wildfire to communities and natural resources in high risk areas, including associated monitoring or maintenance, on federal land and/or on adjacent nonfederal land; _x000D_
Enhancement of local and small business employment opportunities for rural communities; and providing education and training focused on increasing knowledge and fire protection capability of rural fire districts. Projects that include a cost-share or service in-kind contribution will have priority for selection.</t>
  </si>
  <si>
    <t xml:space="preserve">State and local governments and communities at risk and communities of interest, as published in the Federal Register/Vol. 66, No. 160 / Friday, August 17, 2001 or updated Governor-signed list, Indian Tribes, private land owners, public and private education institutions, and nonprofit organizations that manage lands. All selectees must be identified as significant to FWS, deemed by a cooperative agreement, memorandum of understanding, and/or part of an interagency agreement that serves as a clearinghouse for HFR assistance monies. _x000D_
_x000D_
Federal law mandates that all organizations applying for Federal financial assistance must have a valid Dun &amp; Bradstreet Data Universal Number System (DUNS) number and have a current registration in the Central Contractor Registry (CCR).  Individuals submitting an application on their own behalf and not on behalf of a company, state, local or tribal government, academia or other type of organization are exempt from the DUNS number and CCR requirements._x000D_
</t>
  </si>
  <si>
    <t xml:space="preserve">State and local governments and communities at risk and communities of interest, as published in the Federal Register or updated Governor-signed list, Indian Tribes, private land owners, public and private education institutions, and nonprofit organizations that manage lands. All selectees must be identified as significant to FWS. For mitigation activities (projects that are removing hazardous fuels) all work funded must be identified from a signed CWPP or CWPP/E or will be signed by expected funding date.  </t>
  </si>
  <si>
    <t>{"description":"The applicant must provide evidence that they are: party to an agreement with the State Forester (or equivalent) or Tribe; party to a cooperative fire agreement/memorandum of understanding with a DOI USFWS; or is a cooperator, or in progress of being a cooperator, with the Department of the Interior (DOI) through a cooperative agreement with the DOI or their respective State, or equivalents such as Fire Safe Councils, Prescribed Fire Councils, etc.  Applicants must reference the applicable CWPP or CWPP/E by name and community.  Applicants must be in close proximity to DOI lands and communities within the wildland urban interface.","isApplicable":true}</t>
  </si>
  <si>
    <t>{"environmentalImpact":{"reports":[{"isSelected":false,"reportCode":"statement"},{"isSelected":false,"reportCode":"assessment"},{"isSelected":false,"reportCode":"ExecutiveOrder12372"},{"isSelected":true,"reportCode":"otherRequired"}]},"description":"All projects must meet Federal, State, and Local laws for environmental considerations. This will vary between states and is site specific. This is the responsibility of the applicant. For mitigation activities (projects that are removing hazardous fuels), all parties must have a signed CWPP or CWPP/E or will be signed by expected funding date. "}</t>
  </si>
  <si>
    <t>{"description":"Applicants must provide a detailed proposal including a completed and signed SF424 Application for Federal Assistance, a completed SF424A Budget Information (Non-construction) form, and a signed SF424B Assurances form.  Detailed instructions for submitting a proposal will be posted on Grants.gov."}</t>
  </si>
  <si>
    <t>The approval time for financial assistance applications varies depending on the Region, type and complexity of the project, funding levels, and expertise availability.</t>
  </si>
  <si>
    <t>Recipients may request funding for a subsequent year/cycle of a currently funded or new project. However, these requests are subject to the same submission, review, and approval requirements as all new applications. This program will fund any approved renewal application as new award, not as an amendment to an existing award. Recipients may request approval for budget and project plan revisions of funded projects, including period of performance and reporting due date extensions, in accordance with 2 CFR 200.</t>
  </si>
  <si>
    <t>{"types":{"moe":false,"formula":false,"matching":true},"matching":{"requirementFlag":"voluntary","percent":"0","description":"Matching contributions can be in-kind or cash.  The applicant must demonstrate the capability to meet cost share requirements which may include in-kind services. Cooperator contribution may exceed, but not amount to less than 10 percent of the amount awarded. Examples of in-kind services may include, but are not limited to, facility use incurred by an applicant for hosting training courses; Funding or in-kind resources may not be derived from other federal funding programs. "}}</t>
  </si>
  <si>
    <t>{"awarded":"other","description":"Recipients request awarded funds as needed and in accordance with 2 CFR 200, Subpart E-Cost Principles, unless otherwise dictated by program-specific legislation/regulation or special award terms. Program will include any special award terms and conditions in the notice of award. Program obligates funds and sends a notice of award to successful applicants.","awardedDescription":"Program obligates funds and sends a notice of award to successful applicants. "}</t>
  </si>
  <si>
    <t>[{"code":"program","isSelected":false},{"code":"cash","isSelected":false},{"code":"progress","isSelected":true,"description":"Financial assistance 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letter."},{"code":"expenditure","isSelected":true,"description":"Financial assistance 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financial reporting requirements, including frequency and due dates, in the notice of award letter."},{"code":"performanceMonitoring","isSelected":true,"description":"Financial assistance recipients are responsible for monitoring performance for each award and sub-award under this program in accordance with 2 CFR 200."}]</t>
  </si>
  <si>
    <t>Recipients will maintain records in accordance with 2 CFR 200.  Program-specific legislation/regulation may dictation additional records retention requirements. Program will detail all non-standard records retention requirements in the notice of award.</t>
  </si>
  <si>
    <t>(Cooperative Agreements (Discretionary Grants)) FY 18 est $200,000.00; FY 17$0.00; FY 19 est $300,000.00; - Cooperative Agreements (Discretionary Grants): FY 17 $0; FY 18 est $200,000; FY 19 est $300,000</t>
  </si>
  <si>
    <t>{"list":[{"fiscalYear":2017,"description":"The program anticipates funding WUI projects in communities at risk from wildfire. The program funded 0 projects."},{"fiscalYear":2019,"description":"No Current Data Available."},{"fiscalYear":2018,"description":"The program anticipates funding WUI projects in communities at risk from wildfire."}],"isApplicable":true}</t>
  </si>
  <si>
    <t>Tate FischerNational Fuels Management Specialist, U.S. Fish and Wildlife Service, National Interagency Fire Center, 3833 South Development Avenue, Boise, ID 83705 Phone: 208-387-5941;</t>
  </si>
  <si>
    <t>http://www.fws.gov/fire</t>
  </si>
  <si>
    <t xml:space="preserve">15.948 National Fire Plan-Wildland Urban Interface Community Fire Assistance; 15.228 BLM Wildland Urban Interface Community Fire Assistance; </t>
  </si>
  <si>
    <t>Fiscal Year2018: The program anticipates funding WUI projects in communities at risk from wildfire. Projects funded accomplished mitigation activities (projects that remove hazardous fuels) identified as a priority from a CWPP or CWPP/E and reduced the risk from wildland fire to community values and resources in the vicinity of FWS lands.Fiscal Year2019: The program anticipates funding WUI projects in communities at risk from wildfire.Fiscal Year2017: The program anticipates funding WUI projects in communities at risk from wildfire. Projects funded accomplished mitigation activities (projects that remove hazardous fuels) identified as a priority from a CWPP or CWPP/E and reduced the risk from wildland fire to community values and resources in the vicinity of FWS lands. No projects were funded.</t>
  </si>
  <si>
    <t xml:space="preserve">Criteria used to select assistance proposals are based on their State and local governments and communities at risk and/or communities of interest, as published in the Federal Register or updated Governor- signed list, Indian Tribes, private landowners, public and private education institutions, and nonprofit organizations that manage lands. All selectees must be identified as significant to FWS. For mitigation activities (projects that are removing hazardous fuels) all work funded must be identified from a have a signed CWPP or CWPP/E or will be signed by expected funding date on, and have the ability to reduce the risk from wildland fire to community values and resources, and to increase the capabilities of rural fire organizations, in the vicinity of Fish and Wildlife Service lands. </t>
  </si>
  <si>
    <t>https://beta.sam.gov/fal/856f8c044fdba089499bbc0ec8433113/view</t>
  </si>
  <si>
    <t xml:space="preserve">Youth Engagement, Education, and Employment </t>
  </si>
  <si>
    <t>YEEEP</t>
  </si>
  <si>
    <t>{"list":[{"act":{"description":"Fish and Wildlife Act,16 U.S.C. §742 et seq.; Fish and Wildlife Coordination Act, 16 U.S.C. §§661-666; National Fish Hatchery System Volunteer Act, 16 U.S.C. §§760aa-760aa-4; National Wildlife Refuge System Administration Act, 16 U.S.C. §§668dd-ee; Public Lands Corps Act - Public Lands Corps, 16 U.S.C. §§1721-1726; Public Lands Corps Act - Youth Conservation Corps, 16 U.S.C. §§1701-1706; and National Park Service Centennial Act, Public Law No: 114-289."},"authorizationTypes":{"act":true}}]}</t>
  </si>
  <si>
    <t>To provide experiential, education, and employment program opportunities for youth of all ages (pre-K through early adult life, including students, associates, fellows, interns, members, and volunteers) to participate in conservation activities conducted by the U.S. Fish and Wildlife Service and/or in collaboration with other Department of the Interior bureaus, e.g., Bureau of Lands Management, National Park Service, U.S. Geological Survey; other federal agencies, i.e., Agriculture, Commerce, Corporation for National and Community Service, Environmental Protection Agency, and Labor; and non-Federal entities.  The intent of these education, career and leadership development programs is to engage, educate, and employ youth participants to fields of natural resources conservation.  A goal of these programs is to promote intra-agency and external partnership that support or enhance youth conservation initiatives and potential career and employment opportunities.</t>
  </si>
  <si>
    <t>Applicants may be state agencies, local governments, Tribal organizations, interstate, Intrastate, public nonprofit institution/organization, other public institution/organization, private nonprofit/organization, or any other organization subject to the jurisdiction of the United States with interests that support the mission of the Service.</t>
  </si>
  <si>
    <t>{"description":"Submit an Application for Federal Assistance (SF-424), Budget Narrative, and other standard forms as specified in the funding opportunity posted, as appropriate, on www.grants.gov.","isApplicable":true}</t>
  </si>
  <si>
    <t>Projects must be approved under the DOI Review process and meet program-specific goals and objectives.</t>
  </si>
  <si>
    <t xml:space="preserve">Refer to the Application Guidelines attached to the funding opportunity posted, as appropriate, to www.grants.gov. </t>
  </si>
  <si>
    <t>None. Recipients may request funding for a subsequent year/cycle of a currently funded project. However, these requests are subject to the same submission, review, and approval requirements as all new applications. This program will fund any approved renewal application as new award, not as an amendment to an existing award. Recipients may request approval for budget and project plan revisions of funded projects, including period of performance and reporting due date extensions, in accordance with 2 CFR 200.</t>
  </si>
  <si>
    <t>{"types":{"moe":false,"formula":false,"matching":true},"formula":{"title":"","chapter":"","part":"","subPart":"","publicLaw":"","description":""},"matching":{"requirementFlag":"mandatory","percent":"25","description":"For projects covered under the Public Lands Corps Act (PLC), recipients must include a 25% non-Federal cash and/or in-kind contribution for projects."},"moe":{"description":""}}</t>
  </si>
  <si>
    <t>{"awarded":"other","description":"The typical project period of performance is four weeks to 12 months.  Funding must be spent within the project period of performance.","awardedDescription":"Program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t>
  </si>
  <si>
    <t>[{"code":"program","isSelected":false,"description":""},{"code":"cash","isSelected":true,"description":"Cash reports are required.  Recipients must report Federal award cash receipts and disbursements on the SF-425, Federal Financial Report."},{"code":"progress","isSelected":true,"description":"Progress reports are required.  Recipients of awards with performance periods longer than 12 months are required to submit progress reports, which includes submission of interim performance reports and interim SF-425, Federal Financial Reports.  Interim progress reporting may be required annually, semiannually, or quarterly."},{"code":"expenditure","isSelected":true,"description":"Expenditure reports are required.  Recipients must report award expenditures on the SF-425, Federal Financial Report.  The final SF-425, Federal Financial Report is due within 90 calendar days of the award period of performance end date, unless the awarding program approves a due date extension.   The FWS details all reporting requirements including frequency and due dates in Notices of Award."},{"code":"performanceMonitoring","isSelected":true,"description":"Performance reports are required.  Recipients must monitor and report on project performance in accordance with the requirements in 2 CFR 200.328.   The final performance report is due within 90 calendar days of the award period of performance end date, unless the awarding program approves a due date extension.   The FWS details all reporting requirements including frequency and due dates in Notices of Award."}]</t>
  </si>
  <si>
    <t xml:space="preserve">(Cooperative Agreements (Discretionary Grants)) FY 18$6,229,792.00; FY 19 est $8,900,000.00; FY 20 est $8,900,000.00; FY 17$8,921,113.00; - </t>
  </si>
  <si>
    <t>$750.00 - $200,000</t>
  </si>
  <si>
    <t>{"list":[{"fiscalYear":2017,"description":"Anticipate receiving 200 applications and issuing 200 awards. 250 awards"},{"fiscalYear":2018,"description":"In FY18 125 awards were issued under this program."},{"fiscalYear":2019,"description":"In FY19 the program anticipates issuing 125-150 new awards."},{"fiscalYear":2020,"description":"In FY20 the program anticipates issuing 125-150 new awards."}],"isApplicable":true}</t>
  </si>
  <si>
    <t>Deborah Moore5275 Leesburg Pike, Falls Church, VA 22041-3803 Email:&lt; a href='mailto:deborah_moore@fws.gov'&gt;deborah_moore@fws.gov&lt;/a&gt;Phone: (703)358-2386;</t>
  </si>
  <si>
    <t xml:space="preserve">15.654 National Wildlife Refuge System Enhancements; 15.652 Invasive Species; 15.664 Fish and Wildlife Coordination and Assistance ; </t>
  </si>
  <si>
    <t>Fiscal Year2017: Program has not yet selected projects for funding. Program anticipates funding projects similar to FY16 that support youth internships, development and implementation of conservation education/engagement programs and materials. Awards were issued nationwide to provide meaningful experiences in the field of Natural Resources to youth and veterans.  Major partners included Student Conservation Association, American Conservation Experience, and Hispanic Access Foundation.Fiscal Year2018: Program funded youth internship projects throughout the nation.Fiscal Year2019: Program anticipates funding projects under the Natural Resource Conservation Careers Program Funding Opportunity and various regional funding opportunities.Fiscal Year2020: Program anticipates funding projects under the Natural Resource Conservation Careers Program Funding Opportunity and various regional funding opportunities.</t>
  </si>
  <si>
    <t>Criteria for selection vary and are dependent upon authorizing legislation and/or program-specific guidelines posted with the funding opportunity posted, as appropriate, on www.grants.gov.</t>
  </si>
  <si>
    <t>Mar 22,2013</t>
  </si>
  <si>
    <t>https://beta.sam.gov/fal/a13c61ac66d6414d8a3688ad55c37e34/view</t>
  </si>
  <si>
    <t>Hurricane Sandy Disaster Relief Activities-FWS</t>
  </si>
  <si>
    <t>{"list":[{"act":{"description":"Disaster Relief Appropriations Act of 2013, Public Law 113-2"},"authorizationTypes":{"USC":false,"act":true,"statute":false,"publicLaw":false,"executiveOrder":false}}]}</t>
  </si>
  <si>
    <t>To provide technical and financial assistance to identify, protect, conserve, manage, enhance or restore habitat and structures on both public and private lands that have been negatively impacted by Hurricane Sandy.</t>
  </si>
  <si>
    <t>Awards may be made to State/Local Governments, Indian Tribal Governments, Non-Profits, Institutes of Higher Education, Hospitals and For-Profit companies.</t>
  </si>
  <si>
    <t>These projects will directly benefit the public as a whole.</t>
  </si>
  <si>
    <t>{"description":"Yes (use OMB Circular A-87 and supplement 2 CFR 225), if award is made to a State, Local or Indian Tribal Government.  ","isApplicable":true}</t>
  </si>
  <si>
    <t>{"description":"The standard SF-424 application forms must be used as part of an application.  "}</t>
  </si>
  <si>
    <t>Announcement of funding opportunity will be posted on grants.gov, seeking applications from various entities.  Selection criteria will be posted at that time.</t>
  </si>
  <si>
    <t>{"flag":"yes","description":"All remaining applications are expected no later than September 30, 2018.","list":[{"start":"2018-09-30"}]}</t>
  </si>
  <si>
    <t>Approximately 45 working days after either the receipt of an application package or the closing date of the grants.gov announcement, dependent upon the complexity of the proposal.</t>
  </si>
  <si>
    <t>[{"code":"program","isSelected":false},{"code":"cash","isSelected":false},{"code":"progress","isSelected":true,"description":"Recipients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  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</si>
  <si>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14-1612-0-1-302;</t>
  </si>
  <si>
    <t>(Project Grants (Discretionary)) FY 17$869,857.00; FY 19 est $0.00; FY 18 est $5,000,000.00; - Project Grants (Discretionary): FY17 $832,982 plus $36,875 for Student Conservation Association (SCA); FY18 $5,000,000, no SCA anticipated in FY18; FY19 $0_x000D_
 Additional funding received in FY 18 from the National Fish and Wildlife Foundation for monitoring and assessment projects.</t>
  </si>
  <si>
    <t>Newly established program</t>
  </si>
  <si>
    <t>{"list":[{"fiscalYear":2019,"description":"No new awards anticipated."},{"fiscalYear":2018,"description":"Seven new awards have been made and we anticipate 4 more by the end of the fiscal year. In addition, two modifications added funding to existing projects."},{"fiscalYear":2017,"description":"Through the first quarter, 3 projects have been completed. Two were resiliency studies and one dam removal in Connecticut.   We anticipate up to 17 more close outs in the areas Salt Marsh Resiliency Studies, Bird Nesting and Monitoring Projects, Salt Marsh Restoration, and Dam Removal. Two new awards were made.  In addition, six modifications added funding to existing projects. Three Student Conservation Association awards were performed."}],"isApplicable":true}</t>
  </si>
  <si>
    <t xml:space="preserve"> 2 CFR 200.</t>
  </si>
  <si>
    <t>{"flag":"appendix","description":"Refer to Program Guidelines attached to funding opportunity as appropriate , on www.grants.gov for national, regional, or field office contact information.\r\n\r\nGary Dupuis - CGS\r\nCheryl Lawrence - CGS \r\nArnold Zinan - CGS\r\n"}</t>
  </si>
  <si>
    <t>Lisa VirgilioUS Fish and Wildlife Service, 300 Westgate Center Drive,  Hadley, MA   01035 Phone: 413-253-8243;</t>
  </si>
  <si>
    <t>Fiscal Year2018: Awards were made to the Nature Conservancy, The American Littoral Society, and the State of Maryland. These awards were to monitor and assess the impact of the previously awarded Hurricane Sandy Resiliency Cooperative Agreements. These projects were funded by the National Fish and Wildlife Foundation. The projects covered Gandy’s Beach in New Jersey, Wreck Pond in New Jersey, and Martin’s Island in Maryland.Fiscal Year2019: No new awards anticipated.Fiscal Year2017: We anticipate up to 25 new Monitoring and Assessment agreements across most of the existing Sandy Projects. These projects will evaluate the success/failure of the Recovery and Resiliency Project previously funded. There were two new awards.  One to Rutgers University for the purpose of synthesizing work done on previously performed piping plover studies and the other to the State of Delaware to perform mosquito control at Prime Hook NWR. The funding modifications mitigated funding shortfalls in existing projects.</t>
  </si>
  <si>
    <t>Program specific criteria is specified in the announcements of individual financial assistance opportunities.</t>
  </si>
  <si>
    <t>Aug 07,2013</t>
  </si>
  <si>
    <t>https://beta.sam.gov/fal/e5b96565dd0c599e17a7dde5f26458c4/view</t>
  </si>
  <si>
    <t>Cooperative Ecosystem Studies Units</t>
  </si>
  <si>
    <t>(CESU)</t>
  </si>
  <si>
    <t>{"list":[{"act":{"description":"Fish and Wildlife Coordination Act, 16 U.S.C. §§661-666; Endangered Species Act, 16 U.S.C. §1531 et seq.; Fish and Wildlife Conservation Act, 16 U.S.C. §2901 et seq.; Fish and Wildlife Act, 16 U.S.C. §742 et seq.; Migratory Bird Treaty Act, 16 U.S.C §703 et seq.; Coastal Barrier Resources Act, 16 U.S.C. §3501 et seq.; and Public Lands Corps Act - Public Lands Corps, 16 U.S.C. §§1721-1726."},"authorizationTypes":{"USC":false,"act":true,"statute":false,"publicLaw":false,"executiveOrder":false}}]}</t>
  </si>
  <si>
    <t>The Cooperative Ecosystem Studies Units (CESU) Network is a national, collaborative consortium of federal agencies, tribes, universities, state and local governments, and other partners that provide scientific research, technical assistance, and education on natural and cultural resource issues to federal land management, environmental, and research agencies. There are currently 17 CESUs throughout the country. Each is comprised of a host university, multiple federal agencies, and additional academic and nonfederal partners. The mission of the CESU Network is  to: Provide resource managers with high-quality scientific research, technical assistance, and education; provide resource managers with solid natural resource information; deliver research and technical assistance that is timely, relevant to resource managers, and needed to develop and implement sound adaptive management approaches; ensure the independence and objectivity of research; create and maintain effective partnerships among federal agencies and universities to share resources and expertise; take full advantage of university resources while benefiting faculty and students; provide research, technical assistance, and educational functions within the context of cultural, social, biological, and physical sciences; enhance the ability of Federal natural and cultural resource managers to generate, acquire, synthesize, act upon, and articulate to the public sound research and scientific information; encourage professional development of federal scientists and enhance their ability to manage federal science resources efficiently.</t>
  </si>
  <si>
    <t>University faculty; federal employees by accessing increased opportunities for interdisciplinary, multi-agency research projects related to federal resource management issues; any entity which may, will, or can benefit from the contemplated activity; students, researchers, experts, and instructors as members of the general public.</t>
  </si>
  <si>
    <t>{"description":"Applicant must be associated with a CESU Network institution.","isApplicable":true}</t>
  </si>
  <si>
    <t>{"description":"Funding opportunity announcements and complete application instructions are posted online at Grants.gov at http://www.grants.gov. All applicants must submit a complete, signed Standard Form 424, Application for Federal Assistance."}</t>
  </si>
  <si>
    <t>Applications for funding will be reviewed and approved by USFWS staff based on the project-specific review criteria to be detailed in the funding opportunity posting. USFWS staff will notify applicants of review results by either issuing a fully executed Award either electronically or through the mail, or by sending written notification to the applicant that the application will not be funded.</t>
  </si>
  <si>
    <t>None. Recipients may request funding for a subsequent year/cycle of a currently funded project.  However, these requests are subject to the same submission, review, and approval requirements as all new applications.  This program will fund any approved renewal application as new award, not as an amendment to an existing award.  Recipients may request approval for budget and project plan revisions of funded projects, including period of performance and reporting due date extensions, in accordance with 2 CFR 200.</t>
  </si>
  <si>
    <t>{"awarded":"other","description":"Program obligates funds and sends a notice of award to successful applicants.  ","awardedDescription":"Recipients request awarded funds as needed and in accordance with 2 CFR 200, unless otherwise dictated by program-specific legislation/regulation or special award terms.  Program will include any special award terms and conditions in the notice of award."}</t>
  </si>
  <si>
    <t>[{"code":"program","isSelected":false},{"code":"cash","isSelected":false},{"code":"progress","isSelected":true,"description":"Recipients must submit a final performance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performance reporting requirements, including frequency and due dates, in the notice of award letter."},{"code":"expenditure","isSelected":true,"description":"Recipients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reports. Program may require recipients to submit interim reports annually, semiannually, or quarterly.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</si>
  <si>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Recipients will maintain records in accordance with 2 CFR 200.  Program-specific legislation/regulation may dictation additional records retention requirements.  Program will detail all non-standard records retention requirements in the notice of award.</t>
  </si>
  <si>
    <t>(Project Grants (Discretionary)) FY 19 est $4,000,000.00; FY 17$4,970,500.00; FY 18 est $4,000,000.00; - Project Grants (Discretionary): FY17 $4,970,500; FY18 $4,000,000; FY19 $4,000,000_x000D_
FY18 and FY19 amounts are estimates based on prior year funding levels.</t>
  </si>
  <si>
    <t>$20,000 - $150,000 ($85,000)</t>
  </si>
  <si>
    <t>{"list":[{"fiscalYear":2018,"description":"Program anticipates receiving 100 applications and issuing 70 awards."},{"fiscalYear":2019,"description":"Program anticipates receiving 100 applications and issuing 70 awards."},{"fiscalYear":2017,"description":"Program anticipates receiving 150 applications and issuing 100 awards. Program received 115 applications and issued 89 awards."}],"isApplicable":true}</t>
  </si>
  <si>
    <t>2 CFR 200.</t>
  </si>
  <si>
    <t>{"flag":"appendix","description":"http://www.fws.gov/offices/index.html"}</t>
  </si>
  <si>
    <t>Anna-Marie YorkU.S. Fish and Wildlife Service_x000D_
5275 Leesburg Pike MS: SA , Falls Church, VA 22041-3803 Email:&lt; a href='mailto:anna-marie_york@fws.gov'&gt;anna-marie_york@fws.gov&lt;/a&gt;Phone:  703-358-1881;</t>
  </si>
  <si>
    <t>http://www.fws.gov/science/cesu.html</t>
  </si>
  <si>
    <t>Fiscal Year2018: Student Experience Program in Cultural Resource Management - Assist the Service with compliance on historic preservation legislation for Hart Mountain NWR and to provide _x000D_
experiential opportunities for America’s next generation of archaeologists and cultural resource managers.Fiscal Year2017: Controlling Invasive Plants to Benefit Rough Popcornflower in Douglas County Oregon will curb encroachment of invasive native and non-native plants and shrubs that threaten to encroach on rough popcornflower habitat. Controlling Invasive Plants to Benefit Rough Popcornflower in Douglas County Oregon will curb encroachment of invasive native and non-native plants and shrubs that threaten to encroach on rough popcornflower habitat.Fiscal Year2019: Program has not yet selected projects for funding. Program anticipates funding projects for research, studies, assessments, monitoring, technical/scientific assistance, and educational services having to do with natural science or cultural resources.</t>
  </si>
  <si>
    <t>Merit review will be based on the relevance to program's objectives and uses.</t>
  </si>
  <si>
    <t>https://beta.sam.gov/fal/22c7444e5fb08e92c72c1b746a7958c3/view</t>
  </si>
  <si>
    <t>Combating Wildlife Trafficking</t>
  </si>
  <si>
    <t>{"list":[{"act":{"description":"Endangered Species Act—International Cooperation,16 U.S.C. §1537; E.N.D. Wildlife Trafficking Act of 2016, P.L. 114-231; and Executive Order 13773, signed February 09, 2017."},"authorizationTypes":{"USC":false,"act":true,"statute":false,"publicLaw":false,"executiveOrder":false}}]}</t>
  </si>
  <si>
    <t xml:space="preserve">Non-domestic (outside of the United States) government agencies responsible for combating wildlife trafficking and any other U.S.- based or non-domestic public or private non-governmental organization or institution or individual with demonstrated experience in the activities proposed.  </t>
  </si>
  <si>
    <t>{"description":"Federal law (2 CFR Part 25, Universal Identifier and System for Award Management) mandates that all entities applying for Federal financial assistance, except individuals applying on their own behalf and not on behalf of any entity, must have a valid Dun &amp; Bradstreet Data Universal Number System (DUNS) number and have a current registration in the System for Award Management (SAM).   \r\n\r\nApplicant entities or their key project personnel identified in the SAM.gov Exclusions database as ineligible, prohibited/restricted or excluded from receiving Federal contracts, certain subcontracts, and certain Federal assistance and benefits will not be considered for Federal funding, as applicable to the funding being requested under this Federal program.\r\n\r\nU.S. non-profit, non-governmental organizations with 501(c)(3) Internal Revenue Status must provide a copy of their Section 501(c)(3) status determination letter received from the Internal Revenue Service.\r\n","isApplicable":true}</t>
  </si>
  <si>
    <t>{"environmentalImpact":{"reports":[{"isSelected":true,"reportCode":"ExecutiveOrder12372"},{"isSelected":true,"reportCode":"otherRequired"}]},"description":"See the program's Funding Opportunity on Grants.gov for pre-application requirements and procedures."}</t>
  </si>
  <si>
    <t>{"description":"The pre-application announcement and program announcement, and application instructions for this program can be found at the Grants.gov website: http://www.grants.gov.  Complete application information can also be found at http://www.fws.gov/international/grants-and-reporting/how-to-apply.html or, if unable to access the website, by requesting a paper copy from the Division of International Conservation, U.S. Fish and Wildlife Service, 5275 Leesburg Pike, MS:IA, Falls Church, Virginia, 22041, Telephone: (703) 358-1754.  An application will not be considered complete if required elements are not submitted as instructed."}</t>
  </si>
  <si>
    <t xml:space="preserve">Pre-applications and subsequent full applications are reviewed and competitively selected for funding based on established criteria. Review criteria can be found in the Notice of Funding Opportunity posted on the Internet at http://www.fws.gov/international/grants-and-reporting/how-to-apply.html Once a proposal has been selected for funding, an FWS approving official executes an Assistance Award between the Fish and Wildlife Service and the Recipient. Fully executed awards are sent to the Recipient electronically.  </t>
  </si>
  <si>
    <t>Decisions on Pre-applications are made within 90 days from the submission deadline. Decisions on full applications are typically made within 180 days after the receipt of the application, but not later than September 30 each year.</t>
  </si>
  <si>
    <t>{"awarded":"other","description":"Program will include any special award terms and conditions in the notice of award.","awardedDescription":"Program obligates funds and sends a notice of award to successful applicants.  Recipients request awarded funds as needed and in accordance with 2 CFR 200, unless otherwise dictated by program-specific legislation/regulation or special award terms.  "}</t>
  </si>
  <si>
    <t>(Project Grants (Discretionary)) FY 18 est $4,850,000.00; FY 17$4,866,038.00; FY 19 est $4,850,000.00; - Project Grants (Discretionary): FY17 $4,866,038.17; FY18 $4,850,000; FY19 $4,850,000_x000D_
FY18 and FY19 amounts are estimates based on prior year funding levels.</t>
  </si>
  <si>
    <t>We anticipate issuing 10 awards for $100,000 or less each to be used for projects lasting one year.</t>
  </si>
  <si>
    <t>{"list":[{"fiscalYear":2018,"description":"In FY18 the program anticipates receiving 115 applications and issuing approximately 35 awards.\r\n"},{"fiscalYear":2019,"description":"In FY19 the program anticipates receiving 115 applications and issuing approximately 35 awards.\r\n"},{"fiscalYear":2017,"description":"The program anticipates receiving approximately 172 proposals, and issuing 15 awards. The program received 117 applications and issued 35 awards."}],"isApplicable":true}</t>
  </si>
  <si>
    <t>Nikole TuckerHeadquarters Office_x000D_
Division of International Conservation_x000D_
U.S. Fish &amp; Wildlife Service_x000D_
5275 Leesburg Pike, MS: IA_x000D_
, Falls Church, VA 22041 Email:&lt; a href='mailto:nikole_tucker@fws.gov'&gt;nikole_tucker@fws.gov&lt;/a&gt;Phone: (703)358-2379;</t>
  </si>
  <si>
    <t>https://www.fws.gov/international/grants-and-reporting/how-to-apply.html</t>
  </si>
  <si>
    <t>Fiscal Year2019: The program anticipates funding projects that help advance counter-wildlife trafficking activities.Fiscal Year2018: The program anticipates funding projects that help advance counter-wildlife trafficking activities.Fiscal Year2017: Program anticipates funding projects that are effective and similar in scope as those of FY2016. The program supported: 1) A project to enhance education and training to CITES Authorities in Central America and the Caribbean; 2) a project aimed at Building Law Enforcement and Community Capacity to Reduce the Pangolin Trade in Nepal; 3) a project to combat poaching and illegal trade of the snow leopard across its range through improved data collation, information generation, information sharing, and international cooperation.</t>
  </si>
  <si>
    <t>https://beta.sam.gov/fal/40036abe1fb04c4e991c04114cf0a61b/view</t>
  </si>
  <si>
    <t xml:space="preserve">Mexican Wolf Recovery </t>
  </si>
  <si>
    <t>{"list":[{"act":{"description":"Endangered Species Act, 16 U.S.C. §1531 et. seq."},"authorizationTypes":{"USC":false,"act":true,"statute":false,"publicLaw":false,"executiveOrder":false}}]}</t>
  </si>
  <si>
    <t xml:space="preserve">To provide federal financial assistance to secure Mexican Wolf information, undertake actions that will lead to delisting of the Mexican Wolf, and help prevent extinction or aid in the recovery of the Mexican Wolf. </t>
  </si>
  <si>
    <t xml:space="preserve"> State and local government agencies; Institutions of higher education, including public, private state colleges and universities; nonprofits that have 501(c)(3) status with the IRS; Native American tribal organizations (other than recognized tribal governments); city, county or township governments; individuals; Native American tribal governments (federally-recognized); for-profit organizations; and small businesses.</t>
  </si>
  <si>
    <t>State and local government agencies; Institutions of higher education, including public, private state colleges and universities; nonprofits that have 501(c)(3) status with the IRS; Native American tribal organizations (other than recognized tribal governments); city, county or township governments; individuals; Native American tribal governments (federally-recognized); for-profit organizations; and small businesses.</t>
  </si>
  <si>
    <t>{"environmentalImpact":{"reports":[{"isSelected":false,"reportCode":"statement"},{"isSelected":false,"reportCode":"assessment"},{"isSelected":true,"reportCode":"ExecutiveOrder12372"},{"isSelected":true,"reportCode":"otherRequired"}]},"description":"There is no formal pre-application coordination required under this program, however potential applicants are  encouraged to contact the Mexican Wolf Coordinator to discuss their projects prior to application. The Service must conduct environmental compliance reviews for projects conducted in the United States. "}</t>
  </si>
  <si>
    <t>Notification of an award is the issuance of a grant or cooperative agreement document by Awarding Official.    Each proposal is reviewed by the Mexican Wolf Recovery Program staff who make recommendations for funding. The evaluations are based on the criteria outlined in the request for federal assistance. The proposals are ranked and the Mexican Wolf Recovery Coordinator selects proposals that best support the program within available funding. Once a recovery activity is selected for funding, a funding instrument, i.e., notice of award, between Fish and Wildlife Service and the recipient is drafted. The award is processed through the Southwest Regional Ecological Services office and sent to the recipient for signature. The award is considered executed when signed copies of the agreement are received from the recipient and the Ecological Services office has obligated funds to the agreement.</t>
  </si>
  <si>
    <t>Up to 180 days, however consideration of applications will ultimately be based on FWS budget availability which varies from year to year.</t>
  </si>
  <si>
    <t>None.  Recipients may request funding for a subsequent year/cycle of a currently funded project.  However, these requests are subject to the same submission, review, and approval requirements as all new applications.  This program will fund any approved renewal application as new award, not as an amendment to an existing award.  Recipients may request approval for budget and project plan revisions of funded projects, including period of performance and reporting due date extensions, in accordance with 2 CFR 200.</t>
  </si>
  <si>
    <t>{"awarded":"other","description":"Program will include any special award terms and conditions in the notice of award.","awardedDescription":"Program obligates funds and sends a notice of award to successful applicants.  Recipients request awarded funds as needed and in accordance with 2 CFR 200, unless otherwise dictated by program-specific legislation/regulation or special award terms. "}</t>
  </si>
  <si>
    <t>(Project Grants (Discretionary)) FY 17$554,143.00; FY 18 est $580,000.00; FY 19 est $0.00; - Project Grants (Discretionary): FY17 $554,143; FY18 est $580,000; FY19 Data Not Available.  This program uses U.S. Fish and Wildlife Service Regional and Field Office discretionary funding, if available. The amount of actual funding will vary from year to year. Funding may not be available every year.</t>
  </si>
  <si>
    <t>0 to $250,000; Average $78,571.00</t>
  </si>
  <si>
    <t>{"list":[{"fiscalYear":2017,"description":"Anticipate fewer than 10 applications and awards.\r\n The program funded 9 awards. With this funding, we were able to accomplish DNA analysis of wolves in the wild population, management of Mexican wolves at the Ladder Ranch Wolf Management Facility, Sevilleta Wildlife Refuge Facility, management of Mexican wolves in Arizona and on the Fort Apache Indian Reservation, Data analysis/collection for Mexican Wolf Recovery Plan an implementation, and curation of Mexican wolf parts and blood at the University of New Mexico."},{"fiscalYear":2019,"description":"Data Not Available."},{"fiscalYear":2018,"description":"Anticipate fewer than 10 applications and awards."}],"isApplicable":true}</t>
  </si>
  <si>
    <t>2 CFR 200.  U.S. Fish Award Terms and Conditions (https://www.fws.gov/grants/atc.html).</t>
  </si>
  <si>
    <t>{"flag":"appendix","description":"Sherry Barrett, Mexican Wolf Recovery Coordinator, 2105 Osuna Road NE, Albuquerque, NM 87113\r\n505-761-4748\r\nSherry_barrett@fws.gov\r\n"}</t>
  </si>
  <si>
    <t>Janet Huff500 GOLD AVE SW, Albuquerque, NM 87102 Phone: 5052486477;</t>
  </si>
  <si>
    <t>https://www.fws.gov/southwest/es/mexicanwolf/</t>
  </si>
  <si>
    <t xml:space="preserve">Fiscal Year2017: Should funding become available, the U.S. Fish and Wildlife Service (Service) intends to fund projects that contribute to the management and recovery of  the Mexican Wolf species in the United States. Projects that address species response to climate change receive additional consideration._x000D_
 Funding was used to draft and publish the Mexican Wolf Recovery Plan, which directly contributes to the survival of the species in the wild; both short term and long term. Fiscal Year2019: See FY18.Fiscal Year2018: Should funding become available, the U.S. Fish and Wildlife Service (Service) intends to fund projects that contribute to the management and recovery of the Mexican Wolf species in the United States. </t>
  </si>
  <si>
    <t>Jun 15,2017</t>
  </si>
  <si>
    <t>https://beta.sam.gov/fal/5f23d0f28f492ac12179356e6cb14a20/view</t>
  </si>
  <si>
    <t xml:space="preserve">Cooperative Agriculture </t>
  </si>
  <si>
    <t>{"list":[{"act":{"description":"Fish and Wildlife Coordination Act, 16 U.S.C. §§661–666; Migratory Bird Conservation Act,16 U.S.C. §715 et seq.; National Wildlife Refuge System Administration Act, 16 U.S.C. §§668dd-ee; and Refuge Revenue Sharing Act,16 U.S.C. §715s."},"authorizationTypes":{"USC":false,"act":true,"statute":false,"publicLaw":false,"executiveOrder":false}}]}</t>
  </si>
  <si>
    <t>The objectives for the use of cooperative agriculture in the National Wildlife Refuge System (NWRS) are: Production or modification of specific cover types and/or growing methods that meet the life history requirements of species for which we have established objectives (e.g., waterfowl production); and Production of foods for wildlife species for which we have established objectives or maintenance, rehabilitation, or reestablishment of natural habitat.</t>
  </si>
  <si>
    <t xml:space="preserve">Applicants must be private individuals or small business entities.  </t>
  </si>
  <si>
    <t>Selected cooperators who conduct cooperative agriculture on NWRS lands under this program, excluding coordination areas (which are areas managed by the Service in coordination with the States).</t>
  </si>
  <si>
    <t>{"description":"The program will post an annual Notice of Participation Opportunity on Grants.gov.  The annual notice will provide a link to the NWRS website where individual cooperative agricultural opportunities will be posted as they become available (https://www.fws.gov/refuges/).  Individual cooperative agriculture opportunities will also be advertised through other national, regional, and local outreach channels as determined by the Service to be appropriate.  The notice for each new opportunity will include a general description of the opportunity, the objective criteria the Service will use to evaluate applicants, the application due date, and application instructions.\r\n\r\nIndividual cooperative agriculture agreements are typically approved for a 3-5 year period.  Once that period ends, the Service will determine if those same cooperative agriculture activities should continue.  If the Service will continue those same cooperative agriculture activities, a new individual cooperative agriculture opportunity will be posted on the NWRS website and made available for eligible entities to apply.  \r\n\r\nIn general and at a minimum, applicants must provide completed FWS Form 3-1383- C (https://www.fws.gov/forms/3-1383-C.pdf) to apply for a cooperative agricultural opportunity. The Service will accept applications at the local refuge or complex office listed in the Notice in compliance with the terms and conditions in the Notice.  \r\n"}</t>
  </si>
  <si>
    <t>The Service will score each application based on the objective criteria outlined in the NOFO, specific opportunity requirements, and factors that make a potential recipient uniquely qualified.  The Service will select the applicant best suited to conduct cooperative agriculture on NWRS lands.  The Service will notify all applicants individually within 90 days after the closing of the opportunity notice.  Unsuccessful applicants will be notified in writing describing why they were unsuccessful and of their right to appeal any adverse decision in accordance with 50 CFR 25.45.</t>
  </si>
  <si>
    <t xml:space="preserve">. </t>
  </si>
  <si>
    <t xml:space="preserve">None. After the term of the CAA has ended, the Service will review the cooperative agricultural opportunity. If we plan to continue it, we will publish a notice and award the CAA again following a competitive review and selection process.  Previous cooperators are eligible to participate but must apply to be considered.  </t>
  </si>
  <si>
    <t>{"awarded":"other","description":".","awardedDescription":"Once a cooperative agriculture opportunity has been awarded, the Service and the cooperator will work together to finalize the agreement terms and conditions.  The program will include any special award terms and conditions in the notice of award.  The program sends a notice of award to successful applicants. "}</t>
  </si>
  <si>
    <t>[{"code":"program","isSelected":false},{"code":"cash","isSelected":false},{"code":"progress","isSelected":false},{"code":"expenditure","isSelected":false},{"code":"performanceMonitoring","isSelected":true,"description":"The Service monitors cooperator performance and compliance with agreement terms and conditions as part of our substantial involvement responsibilities under this program.  "}]</t>
  </si>
  <si>
    <t>(Use of Property, Facilities, and Equipment) FY 18 est $0.00; FY 17$0.00; FY 19 est $0.00; - FY17 $0; FY18 $0; FY19 $0.  Not Applicable.  This is a nonfinancial assistance program.</t>
  </si>
  <si>
    <t>$0.  This is a nonfinancial assistance program.</t>
  </si>
  <si>
    <t>{"list":[{"fiscalYear":2017,"description":"New Program. N/A"},{"fiscalYear":2018,"description":"N/A"},{"fiscalYear":2019,"description":"N/A"}],"isApplicable":true}</t>
  </si>
  <si>
    <t>For information about Program policy and guidelines see Service policy 620 FW 2, Cooperative Agriculture Use Policy in the Fish and Wildlife Service.</t>
  </si>
  <si>
    <t>Aaron MizeU.S. Fish and Wildlife Service, National Wildlife Refuge System Headquarters,, Falls Church, VA 22041-3803 Email:&lt; a href='mailto:Aaron_mize@fws.gov'&gt;Aaron_mize@fws.gov&lt;/a&gt;Phone: (703)358-2678;</t>
  </si>
  <si>
    <t>https://www.fws.gov/refuges/</t>
  </si>
  <si>
    <t>Objective criteria may vary depending on the needs and objectives of a refuge (or other NWRS lands).  Objective criteria may include: _x000D_
_x000D_
(1) Experience in the type of agricultural opportunity posted, especially personal experience on NWRS lands or comparable land; _x000D_
_x000D_
(2) Experience and ability to successfully cultivate crops or produce  specific cover types and/or growing methods that meet the life history requirements of species for which we have established objectives under Service or similar restrictions; _x000D_
_x000D_
(3) Having the proper equipment, materials, labor, and/or other resources to participate in the cost-sharing nature of a CAA; and _x000D_
_x000D_
(4) Other objective criteria necessary to ensure the cooperative agriculture meets the resource management objectives of the NWRS lands.</t>
  </si>
  <si>
    <t>https://beta.sam.gov/fal/63daf7b47f4cbad70369a3c3e4361100/view</t>
  </si>
  <si>
    <t>Assistance to State Water Resources Research Institutes</t>
  </si>
  <si>
    <t>(Water Research Institute Program)</t>
  </si>
  <si>
    <t>U.S. Geological Survey, INTERIOR, DEPARTMENT OF THE</t>
  </si>
  <si>
    <t>{"list":[{"act":{"description":"Water Resources Research Act of 1984, Section 104, Public Law 98-242 as amended, 42 U.S.C. 10301 et seq.\r\n"},"authorizationTypes":{"USC":false,"act":true,"statute":false,"publicLaw":false,"executiveOrder":false}}]}</t>
  </si>
  <si>
    <t>To provide financial support to Water Resources Research Institutes located at designated State universities in each of the 50 States, Puerto Rico, the District of Columbia, Guam, the Virgin Islands, American Samoa, the Commonwealth of the Northern Mariana Islands, and the Federated States of Micronesia for research, information transfer and student training on one or more aspects of priority water problems.</t>
  </si>
  <si>
    <t>One University Water Research Institute is authorized in each State and other jurisdictions specified in Section 104. Other colleges and universities within a State are encouraged to participate in the program in cooperation with the designated Institute.</t>
  </si>
  <si>
    <t>Researchers at qualified universities and colleges in the State through the designated Institute for the State.</t>
  </si>
  <si>
    <t>{"description":"Proposed Research and Information Transfer Program application responsive to instructions issued by the U.S. Geological Survey. ","isApplicable":true}</t>
  </si>
  <si>
    <t>{"environmentalImpact":{"reports":[{"isSelected":false,"reportCode":"statement"},{"isSelected":false,"reportCode":"assessment"},{"isSelected":false,"reportCode":"ExecutiveOrder12372"},{"isSelected":true,"reportCode":"otherRequired"}]},"description":"Formula Grant Program: Requires each Institute to collaborate with State interests in defining research priorities and to coordinate with other Institutes in the region to avoid duplication of effort. Competitive Grant Program: Requires that the Institutes collectively collaborate with the Geological Survey in setting research priorities."}</t>
  </si>
  <si>
    <t>{"description":"This program is subject to the provisions of 2 CFR Part 200 and Department of the Interior regulations 2 CFR Part 1402 and 43 CFR Part 12. Application form Standard Form (SF) 424 must be used. The application requirements as contained in the announcement package and the above regulations must be used for this program. Applications may be made only through the internet site http://www.grants.gov. "}</t>
  </si>
  <si>
    <t>Formula Grant Program: Geological Survey approves or rejects, in part or as a whole, the program submitted by each State Institute. The State Institutes are notified of any amendments necessary to obtain Geological Survey approval. Competitive Grant Program: Geological Survey conducts a formal review and selection procedure and approves or reject applications as a whole. Notification of an award is by receipt of a grant or cooperative agreement from a U.S. Geological Survey contracting officer through FedConnect (https://www.fedconnect.net/FedConnect/).</t>
  </si>
  <si>
    <t>{"flag":"yes","description":"[January 18, 2018 for the Annual Base Grants (104b) and June 1, 2018 for the National Competitive Grants (104g)]  ","list":[{"start":"2018-06-01","description":"National Competitive Grants (104g)"},{"start":"2018-01-18","description":"Annual Base Grants (104b)"}]}</t>
  </si>
  <si>
    <t>Formula Grant Program: Deficiencies noted by the Geological Survey can normally be corrected by the State Institutes. Competitive Grant Program: None.</t>
  </si>
  <si>
    <t>{"types":{"moe":false,"formula":true,"matching":false},"formula":{"title":"42 U.S.C. 10303(c) and (g)","description":"42 U.S.C. 10303(c) and (g)"}}</t>
  </si>
  <si>
    <t>{"awarded":"other","description":"Program obligates funds and sends a notice of award to successful applicants.  Recipients request funds in accordance with 2 CFR 200, Subpart E-Cost Principles, unless otherwise dictated by program-specific legislation or special award terms.","awardedDescription":"Program will include any special payment terms and conditions in the notice of award."}</t>
  </si>
  <si>
    <t>[{"code":"program","isSelected":false},{"code":"cash","isSelected":false},{"code":"progress","isSelected":true,"description":"Annual and final technical reports, as well as other products, are required and must be submitted as described in the award terms and conditions. "},{"code":"expenditure","isSelected":true,"description":"Recipients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annual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</si>
  <si>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{"isApplicable":true,"description":"Recipients are subject to the audit requirements of 2 CFR Part 200 Subpart F."}</t>
  </si>
  <si>
    <t>Directors of the State Institutes are responsible for conduct of programs and maintaining books and records reflecting financial and technical transactions of the program. Records shall be retained and made available for audit for three years after submission of final financial report.</t>
  </si>
  <si>
    <t>14-0804-0-1-306;</t>
  </si>
  <si>
    <t>(Cooperative Agreements (Discretionary Grants)) FY 18 est $6,200,000.00; FY 17$6,200,000.00; FY 19 est $6,200,000.00;</t>
  </si>
  <si>
    <t xml:space="preserve">(Formula Grants) $92,335 to $277,005; average $95,755.  (Competitive Grants) $140,162 to $249,949; average $212,950. </t>
  </si>
  <si>
    <t>{"list":[{"fiscalYear":2018,"description":"For the Annual Base Grants the program received 54 applications and expects to issue 54 awards. For the National Competitive Grants the program received 161 pre-proposals, expects to invite 30 pre-proposals to submit full proposals and issue 4-6 awards."},{"fiscalYear":2017,"description":"For the Annual Base Grants the program anticipates receiving 54 applications and issuing 54 awards. For the National Competitive Grants the program anticipates receiving 154 pre-proprosals of those inviting 30 to submit full proposals and issuing 5 awards. For the Annual Base Grants the program received 54 applications and issued 54 awards. For the National Competitive Grants the program received 158 pre-proposals, invited 30 pre-proposals to submit full proposals and issued 3 awards."},{"fiscalYear":2019,"description":"For the Annual Base Grants the program expects to receive 54 applications and expects to issue 54 awards. For the National Competitive Grants the program expects to receive 161 pre-proposals, expects to invite 30 pre-proposals to submit full proposals and issue 4-6 awards.\r\n"}],"isApplicable":true}</t>
  </si>
  <si>
    <t>Rule, 30 CFR Part 401, 50 FR 27203, June 7, 1993; Geological Survey Request for Applications under the Water Resources Research Institute Grant Program (Section 104), Announcement G17AS00017, December 2015 at https://niwr.net. Applications under the Water Resources Research National Competitive Grant Program, Announcement No. G16AS200017, December, 2015 at https://niwr.net and http://water.usgs.gov/wrri/index.php</t>
  </si>
  <si>
    <t>Earl GreeneDepartment of the Interior, Geological Survey, Office of External Research, 5522 Research Park Drive,, Baltimore, MD 21228 Email:&lt; a href='mailto:eagreene@usgs.gov'&gt;eagreene@usgs.gov&lt;/a&gt;Phone: (443) 498-5505;</t>
  </si>
  <si>
    <t>http://water.usgs.gov/wrri/.</t>
  </si>
  <si>
    <t>Fiscal Year2018: Program has not yet selected projects for funding. Program anticipates funding projects that focus on water problems and issues of a State or are a regional or_x000D_
Interstate concern.Fiscal Year2017: Program has not yet selected projects for funding. Program anticipates funding projects that focus on water problems and issues of a State or are a regional or interstate concern. Program funded water research on topics of water quality: 1) Fate and Ecological Impacts of Pharmaceuticals in a Temperate Stream Dominated by_x000D_
Wastewater Effluent; water availability: 2) The use of NMR Logging Measurements to Estimate Hydraulic Conductivity in Glacial Aquifers; and water treatment: 3) Hydrodynamic-Enhancement of Nitrate Attenuation by Integrating Reactive Biobarriers into Shallow, Open Water Treatment Wetlands. Fiscal Year2019: Program has not yet selected projects for funding. Program anticipates funding projects that focus on water problems and issues of a State or are a regional or_x000D_
Interstate concern.</t>
  </si>
  <si>
    <t>Competitive Grant Program:  Relevance to announced priorities, technical merit, prospects of attaining objectives in period specified and potential for student training.</t>
  </si>
  <si>
    <t>https://beta.sam.gov/fal/29eb99e1677719030c380c3481dbb7fe/view</t>
  </si>
  <si>
    <t>Earthquake Hazards Program Assistance</t>
  </si>
  <si>
    <t>Earthquake Hazards Program Grants</t>
  </si>
  <si>
    <t>{"list":[{"act":{"description":"42 U.S.C. 7701 et seq.\r\n"},"authorizationTypes":{"USC":false,"act":true,"statute":false,"publicLaw":false,"executiveOrder":false}}]}</t>
  </si>
  <si>
    <t>To support earthquake hazards research and monitoring in order to develop information, knowledge, and methods relevant to the major Earthquake Hazards Program elements: Assessment and Characterization of Earthquake Hazards; Monitoring and Reporting Earthquake Activity and Crustal Deformation; Conducting Research into Earthquake Causes and Effects; and Earthquake and Safety Information for Loss Reduction.  Specific objectives and research tasks identified as measures of progress towards the goals of these program elements are described in greater detail in Program Announcements posted to Grants.gov</t>
  </si>
  <si>
    <t>Public and private colleges and universities; Non-profit, non-academic organizations; For-profit organizations; State and Local Governments; and unaffiliated scientists.</t>
  </si>
  <si>
    <t>Research scientists, engineers, and the general public will ultimately benefit from the program.</t>
  </si>
  <si>
    <t>{"description":"Proposals must furnish evidence of the principal investigator's qualifications for performance of the proposed research.  ","isApplicable":true}</t>
  </si>
  <si>
    <t>{"description":"Applicants will use the SF-424 Application for Federal Assistance and Assurances.  This program is subject to the Department of the Interior regulations at 43 CFR Part 12, Subparts C and D, or any subsequent revisions. The application requirements as contained in the announcement package and the above regulations must be used for this program.  Applications may be submitted only through the internet site http://www.grants.gov."}</t>
  </si>
  <si>
    <t>Notification of an award is by receipt of a grant or cooperative agreement from a U.S. Geological Survey contracting officer through FedConnect (https://www.fedconnect.net/FedConnect/).</t>
  </si>
  <si>
    <t>{"flag":"yes","description":"The application period for grants is generally open from mid-February until mid-May each year.  ","list":[{"start":"2018-05-22"}]}</t>
  </si>
  <si>
    <t>Due dates for assistance applications are stated in Grants.gov postings._x000D_
The range of approval is 5 to 9 months.</t>
  </si>
  <si>
    <t>A renewal proposal competes with all other proposals and must be developed fully as though the proposer is applying for the first time.</t>
  </si>
  <si>
    <t>{"types":{"moe":false,"formula":false,"matching":true},"matching":{"requirementFlag":"voluntary","percent":"0","description":"Recipients are encouraged to share in the cost of each research project."}}</t>
  </si>
  <si>
    <t>{"awarded":"other","description":"Program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award.","awardedDescription":"Recipients request payment as needed throughout the award period."}</t>
  </si>
  <si>
    <t>(Cooperative Agreements (Discretionary Grants)) FY 19 est $16,999,000.00; FY 18 est $16,999,000.00; FY 17$16,999,000.00; - FY18 and FY19 amounts are estimates based on prior year funding levels only.</t>
  </si>
  <si>
    <t>$6,000 to $1,340,000; average $74,000.</t>
  </si>
  <si>
    <t>{"list":[{"fiscalYear":2019,"description":"In FY19 the program anticipates receiving 200 applications and issuing 60 awards.\r\n"},{"fiscalYear":2017,"description":"As of 3/17/17 212 competitive applications received; awarded 44 earthquake hazards grants. 212 competitive applications received; awarded 77 earthquake hazard grants &amp; cooperative agreements."},{"fiscalYear":2018,"description":"199 competitive applications received;  as of 3/29/18 awarded 21 Earthquake Hazards grants; additional grants to be awarded in April 2018."}],"isApplicable":true}</t>
  </si>
  <si>
    <t>Jill M. FranksDepartment of the Interior, Geological Survey, MS-905 National Center, 12201 Sunrise Valley Drive, Reston, VA 20192 Email:&lt; a href='mailto:jfranks@usgs.gov'&gt;jfranks@usgs.gov&lt;/a&gt;Phone: (703)648-6716;</t>
  </si>
  <si>
    <t>http://earthquake.usgs.gov/research/external/.</t>
  </si>
  <si>
    <t xml:space="preserve">47.041 Engineering Grants; 47.050 Geosciences; </t>
  </si>
  <si>
    <t xml:space="preserve">Fiscal Year2017: Source zone characteristics; Earthquake monitoring and early warning development and prototype testing; Induced seismicity studies; and Fault zone studies; and Seismic zonation and engineering studies. Source zone characteristics; Earthquake monitoring and early warning development and prototype testing; Induced seismicity studies; and Fault zone studies; and Seismic zonation and engineering studies.Fiscal Year2018: Source zone characteristics; Earthquake monitoring and early warning development and prototype testing; Induced seismicity studies; and Fault zone studies; and Seismic zonation and engineering studies.Fiscal Year2019: Program has not yet selected projects for funding.  Program anticipates funding projects that are similar to FY2018, in addition to Earthquake Early Warning studies_x000D_
</t>
  </si>
  <si>
    <t>Panels composed of expert scientists and engineers drawn from government, universities, and private industry evaluate all grant applications. Criteria for judging applications includes: relevance and timeliness of the proposed research to the goals of the program; technical quality of the proposal; competence of the principal investigator and recipient organization; and appropriateness and reasonableness of the budget.</t>
  </si>
  <si>
    <t>https://beta.sam.gov/fal/26ba82fdc25ad6e733418a418446b56f/view</t>
  </si>
  <si>
    <t>U.S. Geological Survey Research and Data Collection</t>
  </si>
  <si>
    <t>{"list":[{"act":{"description":"Organic Act of 1879, 43 U.S.C. 31, 43 U.S.C. 36c., 43 U.S.C. 36d\r\n"},"authorizationTypes":{"USC":false,"act":true,"statute":false,"publicLaw":false,"executiveOrder":false}}]}</t>
  </si>
  <si>
    <t>To support research complementary to USGS program efforts in classification of the public lands and examination of the geological structure, water, mineral, and biological resources, and products of the national domain.  This entry covers a variety of USGS assistance awards not covered by any other CFDA program entries.  Awards are typically supported by funding from internal projects and programs, and funds are not separately budgeted or reserved for external projects or proposals under this entry.</t>
  </si>
  <si>
    <t>Profit organizations, public nonprofit institutions/organizations, private nonprofit institutions/organizations, and State and local governments may make application for support by a named principal investigator.  Due to limited availability of funds to support new external projects, consultation with USGS is strongly recommended prior to submission of applications.</t>
  </si>
  <si>
    <t>Profit organizations, public nonprofit institutions/organizations, private nonprofit institutions/organizations, and State and local governments, industry and public decision makers, research scientists, engineers, and the general public will ultimately benefit from knowledge gained under the program.</t>
  </si>
  <si>
    <t>{"description":"Proposals must furnish evidence of the applicant's qualifications for performance of the proposed research. ","isApplicable":true}</t>
  </si>
  <si>
    <t>{"environmentalImpact":{"reports":[{"isSelected":true,"reportCode":"statement"},{"isSelected":true,"reportCode":"assessment"},{"isSelected":true,"reportCode":"ExecutiveOrder12372"},{"isSelected":true,"reportCode":"otherRequired"}]},"description":"."}</t>
  </si>
  <si>
    <t>From 3 to 6 months.</t>
  </si>
  <si>
    <t>None.  Applications maybe revised and resubmitted.</t>
  </si>
  <si>
    <t>{"types":{"moe":false,"formula":false,"matching":true},"formula":{"title":"","chapter":"","part":"","subPart":"","publicLaw":"","description":""},"matching":{"requirementFlag":"voluntary","percent":"0","description":"Generally, no statutory requirement.  Recipients are encouraged to share in the cost of each research project.  Appropriations language requires cooperating State and local governments to contribute at least one-half the cost of certain cooperative water resources investigation and cooperative mapping projects."},"moe":{"description":""}}</t>
  </si>
  <si>
    <t>[{"code":"program","isSelected":false,"description":""},{"code":"cash","isSelected":false,"description":""},{"code":"progress","isSelected":true,"description":"Annual and final technical reports, as well as other products, are required and must be submitted as described in the award terms and conditions. "},{"code":"expenditure","isSelected":true,"description":"Recipients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annual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</si>
  <si>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 xml:space="preserve">(Cooperative Agreements (Discretionary Grants)) FY 17$14,681,264.00; FY 18 est $14,000,000.00; FY 19 est $14,000,000.00; - </t>
  </si>
  <si>
    <t>Range:$1,000 to $933,000; average $56,650</t>
  </si>
  <si>
    <t>{"list":[{"fiscalYear":2017,"description":"Not current data available. 241\r\n"},{"fiscalYear":2018,"description":"Program anticipates receiving 250 applications."},{"fiscalYear":2019,"description":"Program anticipates receiving 250 applications."}],"isApplicable":true}</t>
  </si>
  <si>
    <t>USGS Guide for Submission of Unsolicited Proposals is available at: http://www.usgs.gov/contracts/unsolbk.html</t>
  </si>
  <si>
    <t>{"flag":"appendix","description":"Contact the appropriate regional office, depending on the location of the study. For Alabama, Connecticut, District of Columbia, Florida, Georgia, Illinois, Indiana, Kentucky, Maine, Maryland, Massachusetts, Michigan, Mississippi, New Hampshire, New Jersey, New York, North Carolina, Ohio, Pennsylvania, Puerto Rico, Rhode Island, South Carolina, Tennessee, Vermont, Virginia, West Virginia, and Wisconsin, write: Office of Acquisition and Grants, U.S. Geological Survey, 12201 Sunrise Valley Drive, MS 211, Reston, VA 20192. Telephone (703) 648-7485. For Arkansas, Colorado, Iowa, Kansas, Louisiana, Minnesota, Missouri, Montana, Nebraska, New Mexico, North Dakota, Oklahoma, South Dakota, Texas and Wyoming, write: Office Acquisitions and Grants, U.S. Geological Survey, Denver Federal Center, Denver, CO 80225. Telephone: (303) 236-9315. For Alaska, Arizona, California, Hawaii, Idaho, Nevada, Oregon, Utah, and Washington, write:  Office of Acquisition and Grants, U.S. Geological Survey,. Modoc Hall, USGS, 3020 State University Drive East, Suite 2002,\r\nSacramento, CA 95819. Telephone: (916) 278-9325. \r\n"}</t>
  </si>
  <si>
    <t>Geological Survey,This is not a single formal program; awards are not centrally managed or coordinated. Refer to Branch or Local Office contacts., Reston, VA 20192 Email:&lt; a href='mailto:lmahoney@usgs.gov'&gt;lmahoney@usgs.gov&lt;/a&gt;Phone: (703) 648-4582.;</t>
  </si>
  <si>
    <t>http://www.usgs.gov/contracts.</t>
  </si>
  <si>
    <t xml:space="preserve">47.050 Geosciences; </t>
  </si>
  <si>
    <t>Fiscal Year2019: No current data available.Fiscal Year2018: Not current data available.Fiscal Year2017: Not current data available. No current data available.</t>
  </si>
  <si>
    <t>Scientists within the Geological Survey will review and evaluate all applications consistent with authorized USGS program purposes.  Criteria for judging applications will include scientific excellence and relevance to the solution of important problems within the mission of the Geological Survey. Applications will be funded only to the extent permitted by available funds.</t>
  </si>
  <si>
    <t>https://beta.sam.gov/fal/30ef0e40e41e48f6abea92f2afa3c82a/view</t>
  </si>
  <si>
    <t xml:space="preserve">National Cooperative Geologic Mapping </t>
  </si>
  <si>
    <t>(StateMap and EdMap)</t>
  </si>
  <si>
    <t>{"list":[{"act":{"description":"National Geologic Mapping Reauthorization Act of 2009, Public Law 111-11.\r\n"},"authorizationTypes":{"USC":false,"act":true,"statute":false,"publicLaw":false,"executiveOrder":false}}]}</t>
  </si>
  <si>
    <t xml:space="preserve">To produce geologic maps of areas in which knowledge of geology is important to the economic, social, or scientific welfare of individual States. StateMap supports: (1) projects which produce new geologic maps with attendant explanatory information including correlation of map units, description of map units and symbols, stratigraphic columns, geologic sections, and other pertinent information; and (2) projects which compile existing geologic data in a digital form for inclusion in the National Digital Geologic Map Database. EdMap: Provide funding for undergraduate and graduate students in academic research programs, through cooperative agreements, that involve geologic mapping and scientific data analysis as major components; expand research and educational capacity of graduate programs that teach earth science students the techniques of geologic mapping and field data analysis; and facilitate the publication and distribution of geologic maps generated in field-based graduate academic research programs. </t>
  </si>
  <si>
    <t>StateMap program is restricted by statue to State geological surveys.  Where State surveys are organized under a State university system, an application may be submitted by a State college or university on behalf of the State geological survey.  EdMap program is restricted to universities with geoscience or related departments or programs.</t>
  </si>
  <si>
    <t>State geological surveys participating in this program and the general public will ultimately benefit from this program.</t>
  </si>
  <si>
    <t>{"description":"Proposals for StateMap must include a letter of support from the State Geologic Mapping Advisory Committee to qualify for funding. Proposals for EdMap must include a letter of support from a State Geologist or USGS Project Chief. ","isApplicable":true}</t>
  </si>
  <si>
    <t>Notification of an award is by receipt of a cooperative agreement from a U.S. Geological Survey contracting officer through FedConnect (https://www.fedconnect.net/FedConnect/).</t>
  </si>
  <si>
    <t>{"flag":"yes","description":"November 15, 2018 (for both STATEMAP and EDMAP)  ","list":[{"start":"2018-11-15","description":"EDMAP"},{"start":"2018-11-15","description":"STATEMAP"}]}</t>
  </si>
  <si>
    <t>StateMap: Approval/disapproval will be announced by mid-February (or shortly after budget allocation). EdMap: Approval/disapproval will be announced by late February (or shortly after budget allocation).</t>
  </si>
  <si>
    <t>Statemap:  Proposals must be submitted for a 1-year project period only. However, projects that were approved and funded during the previous fiscal year may be submitted as renewals (competing continuations).  A completely new proposal subject to full review, must be submitted each year.  EdMap:  Proposals may be submitted which request a performance period of 1 year at a time.  Student mapping projects may last up to 2 years, however, each year a separate proposal must be submitted.  Students are only allowed two years of EdMap funding.  Funding for year two will be determined through the annual competitive announcement.</t>
  </si>
  <si>
    <t>{"types":{"moe":false,"formula":false,"matching":true},"matching":{"requirementFlag":"voluntary","percent":"0","description":"The Statemap program is required by Public Law 111-11 to be carried out on a 1:1 matching basis; each recipient must match each Federal dollar with a nonfederal dollar. The nonfederal share may be contributions of services or cash provided to contractors to perform geologic mapping or other services directly applicable to proposed work on the project. The specific source(s) of the State contribution, such as State legislative appropriation, must be provided in the proposal.  The EdMap program is required by Public Law 111-11 to be carried out on a 1:1 matching basis; each recipient must match each Federal dollar with a nonfederal dollar. The nonfederal share may be a contribution of funds or services.  Such services can include those related to the student research project or cash provided to contractors, i.e., field assistants to perform geologic mapping or other services directly applicable to proposed work on the project.  Student tuition is not an allowable expense for direct cost or match for either Statemap or EdMap.  \r\n"}}</t>
  </si>
  <si>
    <t>[{"code":"program","isSelected":true,"description":"Annual and final technical reports, as well as other products, are required and must be submitted as described in the award terms and conditions. "},{"code":"cash","isSelected":false},{"code":"progress","isSelected":true,"description":"Annual and final technical reports, as well as other products, are required and must be submitted as described in the award terms and conditions. "},{"code":"expenditure","isSelected":true,"description":"Recipients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annual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</si>
  <si>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(Cooperative Agreements (Discretionary Grants)) FY 17$5,982,437.00; FY 19 est $5,982,437.00; FY 18 est $5,982,437.00; - FY18 and FY19 amounts are estimates based on prior year funding levels.</t>
  </si>
  <si>
    <t>StateMap: $8,000 to $364,442; proposal average $115,064. EdMap: $5,572 to $10,948 per student; average per student $7,971. The maximum award allowed per graduate student is $17,500 and $10,000 per undergraduate student.</t>
  </si>
  <si>
    <t>{"list":[{"fiscalYear":2017,"description":"No Data Available. EDMAP funded 32 students at 21 Universities on 24 Projects ; STATEMAP funded 43 states."},{"fiscalYear":2018,"description":"No data yet available."},{"fiscalYear":2019,"description":"No data yet available."}],"isApplicable":true}</t>
  </si>
  <si>
    <t>{"flag":"appendix","description":"Contact Darcy K. McPhee, Associate Program Coordinator, National Cooperative Geologic Mapping Program, E-mail: dmcphee@usgs.gov."}</t>
  </si>
  <si>
    <t>Darcy K. McPheeDepartment of the Interior, U.S. Geological Survey, MS 908 National Center, 12201 Sunrise Valley Drive, , Reston, VA 20192 Email:&lt; a href='mailto:dmcphee@usgs.gov'&gt;dmcphee@usgs.gov&lt;/a&gt;Phone: (703)648-6973;</t>
  </si>
  <si>
    <t>http://www.ncgmp.usgs.gov</t>
  </si>
  <si>
    <t>Fiscal Year2017: Bedrock Geologic Mapping of the Northern Arrowhead Area, northeast Minnesota, scale 1:100,000; Geologic Mapping of Texas Mineral/Earth Resources: Sand Resources of Central and South Central Texas (Somerset, Rossville, and Katemcy Quadrangles, 1:24,000); Geologic Mapping in the Middle Columbia Basin, North-Central Oregon.Fiscal Year2018: Program anticipates funding projects that produce detailed geologic maps and three-dimensional framework models that help to sustain and improve the quality of life and economic vitality of the Nation and to mitigate natural hazards.Fiscal Year2019: Program anticipates funding projects that produce detailed geologic maps and three-dimensional framework models that help to sustain and improve the quality of life and economic vitality of the Nation and to mitigate natural hazards.</t>
  </si>
  <si>
    <t xml:space="preserve">The criteria for selecting proposals for both Statemap and EdMap are included in the Geological  Survey program announcements.  </t>
  </si>
  <si>
    <t>https://beta.sam.gov/fal/4617020b99e5e453a9be9e8a157e5738/view</t>
  </si>
  <si>
    <t xml:space="preserve">Gap Analysis </t>
  </si>
  <si>
    <t>(GAP)</t>
  </si>
  <si>
    <t>{"list":[{"act":{"description":"Endangered Species Act of 1973,16 U.S.C. 1531 et seq., Fish and Wildlife Act of 1956, 16 U.S.C. 742 et seq., Fish and Wildlife Conservation Act, 16 U.S.C. 661 et seq., Omnibus appropriations Act, Public Law 108-7.\r\n"},"authorizationTypes":{"USC":false,"act":true,"statute":false,"publicLaw":false,"executiveOrder":false}}]}</t>
  </si>
  <si>
    <t>Studies where native animal species and natural plant communities occur and identifies "gaps" in their representation to support conservation of biodiversity.</t>
  </si>
  <si>
    <t xml:space="preserve">Profit organizations, public nonprofit institutions/organizations, private nonprofit institutions/organizations, and State and local governments may make application for support by a named principal investigator.  </t>
  </si>
  <si>
    <t>Profit organizations, public nonprofit institutions/organizations, private nonprofit institutions/organizations, State and local governments, as well as the general public will ultimately benefit from this program.</t>
  </si>
  <si>
    <t>{"awarded":"other","description":"Program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award.","awardedDescription":"Recipients request payment as needed through the award period."}</t>
  </si>
  <si>
    <t>{"isApplicable":true,"description":"Recipients are subject to the audit requirements of 2 CFR Part 200 Subpart F.\r\n\r\n"}</t>
  </si>
  <si>
    <t>(Cooperative Agreements (Discretionary Grants)) FY 18 est $400,000.00; FY 19 est $400,000.00; FY 17$250,000.00;</t>
  </si>
  <si>
    <t>Range: $50,000 to $250,000; average $125,000</t>
  </si>
  <si>
    <t>{"list":[{"fiscalYear":2018,"description":"No Current Data Available. "},{"fiscalYear":2017,"description":"No Current Data Available.  2 awards issued."},{"fiscalYear":2019,"description":"No Current Data Available. "}],"isApplicable":true}</t>
  </si>
  <si>
    <t>{"flag":"none","description":"Upon release, program announcements will be available on the Internet at http://www.gapanalysis.gov."}</t>
  </si>
  <si>
    <t>Program Coordinator,National GAP Program, 970 Lusk Avenue, Forest and Rangeland Ecosystem Science Center - Snake River Field Station  , Boise, ID 83706 Phone: (208) 426-5219.;</t>
  </si>
  <si>
    <t>http://gapanalysis.usgs.gov</t>
  </si>
  <si>
    <t xml:space="preserve">Fiscal Year2018: No Current Data Available. Fiscal Year2017: No Current Data Available.  No Current Data Available. Fiscal Year2019: No Current Data Available. </t>
  </si>
  <si>
    <t>Scientists within the Geological Survey will review and evaluate all applications submitted.  Criteria for judging applications will include scientific excellence and relevance to the solution of important problems within the mission of the Geological Survey.  Generally, applications will be funded only to the extent permitted by available funds.</t>
  </si>
  <si>
    <t>https://beta.sam.gov/fal/ffb44419233f73ff4461e6a74dd3360a/view</t>
  </si>
  <si>
    <t xml:space="preserve">Cooperative Research Units </t>
  </si>
  <si>
    <t>(CRUP)</t>
  </si>
  <si>
    <t>{"list":[{"act":{"description":"Cooperative Research Units Act, Public Law 86-686, Sec. 1, Sept. 2, 1960, 74 Stat. 733, as amended by the Fish and Wildlife Improvement Act of 1978, Public Law 95-616, Sec. 2, Nov. 8, 1978, 92 Stat. 3110."},"authorizationTypes":{"USC":false,"act":true,"statute":false,"publicLaw":false,"executiveOrder":false}}]}</t>
  </si>
  <si>
    <t>To work in partnership with States and universities to address the information needs of local, State, and Federal fish, wildlife, and natural resource agencies through research, technical assistance, and education.</t>
  </si>
  <si>
    <t>Universities hosting Cooperative Fish and Wildlife Research Units established under authority of the Cooperative Research Units Act of 1960.</t>
  </si>
  <si>
    <t>Federal, State and local governments, industry and public decision makers, research scientists, State institutions of higher education, and the general public will ultimately benefit from the program.</t>
  </si>
  <si>
    <t>{"description":"Proposed research application responsive to the instructions issued by the USGS.","isApplicable":true}</t>
  </si>
  <si>
    <t>{"environmentalImpact":{"reports":[{"isSelected":false,"reportCode":"statement"},{"isSelected":false,"reportCode":"assessment"},{"isSelected":false,"reportCode":"ExecutiveOrder12372"},{"isSelected":true,"reportCode":"otherRequired"}]},"description":"Requires each research project to be conducted in collaboration and cooperation with USGS personnel stationed at Cooperative Fish and Wildlife Research Units, and cooperating agency representatives. Discussions to determine interest and appropriateness of research projects for a Cooperative Fish and Wildlife Research Unit are required before proposals are submitted."}</t>
  </si>
  <si>
    <t>Notification of an award is by receipt of a Research Work Order document from a U.S. Geological Survey contracting officer through FedConnect (https://www.fedconnect.net/FedConnect/).</t>
  </si>
  <si>
    <t>Up to 3 months.</t>
  </si>
  <si>
    <t>All projects have a limited duration not to exceed 5 years.</t>
  </si>
  <si>
    <t>[{"code":"program","isSelected":true,"description":"Annual and final technical reports, as well as other products, are required and must be submitted as described in the award terms and conditions."},{"code":"cash","isSelected":false},{"code":"progress","isSelected":true,"description":"Annual and final technical reports, as well as other products, are required and must be submitted as described in the award terms and conditions. "},{"code":"expenditure","isSelected":true,"description":"Recipients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annual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</si>
  <si>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(Cooperative Agreements (Discretionary Grants)) FY 19 est $12,000,000.00; FY 17$11,305,814.00; FY 18 est $12,000,000.00; - Research Work Orders funded with reimbursable funds provided by other Federal programs. No funds appropriated to the program are set aside or are separately identifiable for project grants. Recipients request payment as needed throughout the award period.</t>
  </si>
  <si>
    <t>$5,000 to $721,603; average $52,081.</t>
  </si>
  <si>
    <t>{"list":[{"fiscalYear":2019,"description":"est 200"},{"fiscalYear":2017,"description":"Est. 225 177"},{"fiscalYear":2018,"description":"est 200"}],"isApplicable":true}</t>
  </si>
  <si>
    <t>Provided to each of the 40 universities participating in the Cooperative Research Units Program.</t>
  </si>
  <si>
    <t>Deputy ChiefDepartment of the Interior, Geological Survey, Cooperative Research Units, 12201 Sunrise Valley Drive, Mail Stop 303, Reston, VA 20192 Email:&lt; a href='mailto:jthompson@usgs.gov'&gt;jthompson@usgs.gov&lt;/a&gt;Phone: (703) 648-4262;</t>
  </si>
  <si>
    <t>https://www.coopunits.org</t>
  </si>
  <si>
    <t xml:space="preserve">15.813 Cooperative Research Units Training Program; </t>
  </si>
  <si>
    <t>Fiscal Year2019: No current data available.Fiscal Year2017: No current data available. Development and assessment of Adaptive Management methods; lamprey and salmonid migration and survival past dams; grasslands birds following Hurricane Katrina; king rail habitat models; risk of fish disease introductions; biomarkers of fish endocrine disruptors; effects of commercial harvest on shovelnose sturgeon; human disturbance effects on warbler behavior; fish an amphibian conservation genetics, invasive species control techniques; use of UAV systems for natural resource management; climate change and water management effects in ridge-slough mosaics; hierarchical soil nutrient mapping for improved ecosystem change detection; endangered/threatened species research; factors effecting spread of CFWD; effects of contaminates and toxins on fish; blood fractions as indicators of protein balance in reindeer and caribou, modeling the dynamics of avian influenza in wild birds; assessment of wildlife vulnerability to energy development.   Fiscal Year2018: No current data available.</t>
  </si>
  <si>
    <t>Proposals must address natural resource and environmental issues of concern to federal agencies and be acceptable to local program cooperators and universities hosting Cooperative Fish and Wildlife Research Units. The Unit Leader of each Unit must determine this before the Unit and its host university submits a proposal to USGS. Projects must be for research and have educational components for graduate training, including post-doctoral fellows.</t>
  </si>
  <si>
    <t>https://beta.sam.gov/fal/20574ddc0b8e31e64fe235ea11b492e1/view</t>
  </si>
  <si>
    <t xml:space="preserve">National Geological and Geophysical Data Preservation </t>
  </si>
  <si>
    <t>{"list":[{"act":{"description":"The Federal Energy Policy Act of 2005, Section 351, Public Law 109-58.\r\n"},"authorizationTypes":{"USC":false,"act":true,"statute":false,"publicLaw":false,"executiveOrder":false}}]}</t>
  </si>
  <si>
    <t xml:space="preserve">To preserve and provide access to geological, geophysical, and engineering samples (and any related data) extracted from the Earth to improve the breadth of information available and to inform science and decision making now and in the future. </t>
  </si>
  <si>
    <t>State geological surveys are eligible to apply. For State geological surveys organized under a State university system, such universities may submit a proposal on behalf of or through the State geological survey.</t>
  </si>
  <si>
    <t>{"description":"Proposed research application responsive to the instructions issued by the USGS. ","isApplicable":true}</t>
  </si>
  <si>
    <t>{"flag":"yes","description":"December 12, 2017 to February 13, 2018. The Program Announcement was posted on grants.gov on December 12, 2017, and project proposals were due February 13, 2018. ","list":[{"start":"2017-12-12","end":"2018-02-13"}]}</t>
  </si>
  <si>
    <t>Three to six months after submittal of proposal or bureau receipt of appropriations, whichever is later.</t>
  </si>
  <si>
    <t>{"types":{"moe":false,"formula":false,"matching":true},"matching":{"requirementFlag":"voluntary","percent":"0","description":"In order to gain the greatest leverage of limited Federal and State funds, each proposed State originated program must show a 1:1 Federal/State match of direct-and indirect-cost dollars."}}</t>
  </si>
  <si>
    <t>{"isApplicable":true,"description":"Recipients are subject to the audit requirements of 2 CFR Part 200 Subpart F.\r\n"}</t>
  </si>
  <si>
    <t>Records shall be retained and made available for audit for three years after submission of final financial report.</t>
  </si>
  <si>
    <t>(Project Grants (Discretionary)) FY 19 est $950,000.00; FY 18 est $1,029,690.00; FY 17$968,583.00; - In FY18, total grant distribution amount was higher than historic values because NGGDPP received additional funds from the National Cooperative Geologic Mapping Program to sponsor state projects focusing on modernization and digitization of geologic maps.  In FY19, external contributions are not anticipated; therefore, grant distribution amount is expected to decrease from FY18 and be solely derived from NGGDPP appropriated funds.</t>
  </si>
  <si>
    <t>For FY 15, the most recent year for which totals are available: range is $3,132 to $63,320; average is $24,291._x000D_
_x000D_
For FY16, the most recent year for which totals are available: range of financial assistance is $10,209 to $79,472; average is $37,042.</t>
  </si>
  <si>
    <t>{"list":[{"fiscalYear":2019,"description":"In FY19, the NGGDPP anticipates receiving approximately 35 project proposals, and awarding 28 to 30 grants. The Program Announcement for NGGDPP grants is expected to be issued in November/December of 2018. No further information is available.\r\n\r\nThe geoscience data, collections, and artifacts preserved by state geological surveys are described in the National Digital Catalog (https://www.sciencebase.gov/catalog/item/4f4e4760e4b07f02db47dfb4) and information about the NGGDPP is available at https://datapreservation.usgs.gov. "},{"fiscalYear":2017,"description":"Thirty-seven states submitted applications. No further information is available, because funds have not yet been obligated. Thirty-three states submitted applications. Thirty states were awarded grants totaling $968,583. Successful state applicants funded 14,256 student hours. Funded data preservation efforts included: preserving, digitizing, and publicly exposing on the Web aerial imagery, engineering reports, and geologic hazards maps and documents; preserving unique and valuable rock samples and cores, often with associated geophysical logs, maps, and other data, by improving storage conditions, repackaging, and digitizing for public exposure on the Web; and scanning and archiving oil and gas well records to encourage natural resource development and inform geologic investigations. In partnership with Association of American State Geologists, the NGGDPP conducted a successful Data Rescue and Preservation Workshop, attended by 60 representatives primarily from state geological surveys, to educate and share information about reliable practices for the preservation and public exposure of valuable data and materials to promote their use in geoscience investigations."},{"fiscalYear":2018,"description":"Thirty-six states submitted applications. Thirty states were awarded funds totaling $1,029,690. Successful state applicants funded 20,963 student hours. Funded data preservation efforts included: digitization and standardization of geologic maps to enable integration with other maps and spatially-relevant data; photographing rock thin sections for preservation and posting on the Web for direct study; preserving, photographing, and publicly exposing on the Web valuable rock cores, including rare cores drilled along the U.S. Atlantic Outer Continental Shelf, for study and analysis; and digitizing and posting on the Web historic mining documents, photographs, and videos to inform geologic studies and resource development."}],"isApplicable":true}</t>
  </si>
  <si>
    <t>Lindsay PowersDepartment of the Interior, U.S. Geological Survey, Box 25046, MS 975, Denver Federal Center, Core Science Systems,, Denver, CO 80225 Email:&lt; a href='mailto:lpowers@usgs.gov'&gt;lpowers@usgs.gov&lt;/a&gt;Phone: (302)2024828;</t>
  </si>
  <si>
    <t xml:space="preserve"> http://datapreservation.usgs.gov/index.shtml</t>
  </si>
  <si>
    <t>Fiscal Year2019: In FY19, while the Program has not yet selected projects for funding, the NGGDPP expects to award several grants to states focusing on modernizing and digitizing geologic maps for use in GIS software. Maps digitized to known standards will be more readily integrated for spatial analyses, modeling, and 3D visualization to inform geologic investigations.Fiscal Year2017: Information not available, because successful projects have not yet been selected. Multiple state geological surveys received NGGDPP funds to preserve, digitize, and disseminate fragile and unique mining documents, including exploration information and mineral property files. The cataloged and accessible mineral property file collections provide users with assay results, geologic maps, and related data that would otherwise cost tens of thousands to millions of dollars to reproduce. These data help drive new exploration projects and are highly utilized by the mining industry. Mining properties that may have been uneconomical to mine when the reports were produced may now be mineable at a substantial profit. The states benefit from increased exploration activity, and successful exploration projects generate employment and tax revenue. The Mineral Property Files are also used by archeologists, historians, environmental consultants, legal community, and general public. Mining documents have assisted efforts to identify environmental contamination and safety issues, and mitigate abandoned mine sites.Fiscal Year2018: _x000D_
Annually, state geological surveys request NGGDPP funds to preserve, inventory, photograph, digitize, describe, and catalog valuable rock cores extracted during drilling operations for natural resource development (oil, gas, mineral, water) and other geoscience investigations. Drilling a borehole requires approximately $4 million. Rock core preservation and availability to researchers reduces the need for these expensive drilling operations. In FY18, NGGDPP funds are being used to prepare archival sets of diminishing and deteriorating core intervals from U.S. Atlantic Outer Continental Shelf (OCS) cores from wells drilled between 1975-1984. Geophysical logs that complement the core collection are also being digitized and made publicly available. The cores are important to a variety of research and commercial needs, including carbon sequestration, geologic stratigraphy, aquifer studies, and potential future oil and gas exploration. The persistent demand for access to these cores, combined with their declining and often fragmented physical states, as well as the prohibitive costs to users of acquiring new core samples from the OCS, underscore the need for imminent preservation actions to ensure sustainable access.</t>
  </si>
  <si>
    <t xml:space="preserve">Relevance to announced priorities, technical evaluation factors, and prospect of attaining program objectives._x000D_
_x000D_
</t>
  </si>
  <si>
    <t>https://beta.sam.gov/fal/35c974734e8ac1c4d7635efde4f285d5/view</t>
  </si>
  <si>
    <t>National Land Remote Sensing Education Outreach and Research</t>
  </si>
  <si>
    <t>National Cooperative Geographic Information System</t>
  </si>
  <si>
    <t>{"list":[{"act":{"description":"Public Law 110-161, Organic Act 1879, 43 U.S.C. 31"},"authorizationTypes":{"USC":false,"act":true,"statute":false,"publicLaw":false,"executiveOrder":false}}]}</t>
  </si>
  <si>
    <t>To promote the uses of space-based land remote sensing data and technologies through education and outreach at the State and local level and through university based and collaborative research projects.  Technologies of interest include multispectral and hyper-spectral electro-optical, thermal, and radar.</t>
  </si>
  <si>
    <t>Nonprofit organizations, Public and Private colleges and universities, and State and local governments may make an application for support by a named principal investigator.</t>
  </si>
  <si>
    <t>States, research scientists, engineers, education (0-13+) and the general public will ultimately benefit from the program.</t>
  </si>
  <si>
    <t>{"description":"Proposals must furnish evidence of the applicant's qualifications for performance of the proposed education, outreach and research activities. ","isApplicable":true}</t>
  </si>
  <si>
    <t>{"description":"2 CFR 200, Uniform Administrative Requirements, Cost Principles, and Audit Requirements for Federal Awards apply to this program. This program is subject to the provisions of 2 CFR Part 200 and Department of the Interior regulations 2 CFR Part 1402 and 43 CFR Part 12. Application form Standard Form (SF) 424 must be used. The application requirements as contained in the announcement package and the above regulations must be used for this program. Applications may be made only through the internet site http://www.grants.gov."}</t>
  </si>
  <si>
    <t xml:space="preserve">Notification of an award is by receipt of a grant or cooperative agreement from a U.S. Geological Survey contracting officer through FedConnect (https://www.fedconnect.net/FedConnect/). </t>
  </si>
  <si>
    <t>{"flag":"yes","description":"In anticipation of an FY18 competitive grant with four additional option years to be awarded, a tentative deadline for application submissions is August 15, 2018 (anticipated award date September 30, 2018).","list":[{"start":"2018-08-15"}]}</t>
  </si>
  <si>
    <t>All records must be retained and made available for audit for 3 years after submission of the final financial report.</t>
  </si>
  <si>
    <t>(Project Grants (Discretionary)) FY 17$378,100.00; FY 18 est $1,250,000.00; FY 19 est $1,250,000.00; - Grants: Actual FY17 $378,100; Estimated FY18 $1,250,000; Estimated FY19 $1,250,000. Funding amount in FY17 reflects the conclusion of a 5-year competitive grant capped at $5 million over 5 years.  FY18 estimate reflects the anticipation of a newly awarded 5-year competitive grant. FY19 funding is subject to the availability of funds.</t>
  </si>
  <si>
    <t>$1,217,400 to $1,217,400; average $1,217,400.</t>
  </si>
  <si>
    <t>{"list":[{"fiscalYear":2018,"description":"In FY18 the National Land Imaging Program anticipates receiving 10 applications for a one year grant with four additional option years and issuing 1 award."},{"fiscalYear":2019,"description":"No current data available."},{"fiscalYear":2017,"description":"Several FY16 activities continued, along with a focus on regional and topical working groups to address various needs and issues at the regional, state and local levels.  Work continued on data access, educational efforts integrating remote sensing into more K-18 curricula and determining local communities’ remote sensing requirements to address timely issues such as water quantity and quality, hazard mitigation, and resource management.  Projects will continue in this final grant period estimated to be a 6-month period of performance."}],"isApplicable":true}</t>
  </si>
  <si>
    <t>Thomas Cecere,Land Remote Sensing Program Office, Climate and Land Use Mission Area, Geological Survey, 516 National Center, Reston, VA 20192 Email:&lt; a href='mailto:tcecere@usgs.gov'&gt;tcecere@usgs.gov&lt;/a&gt;Phone: (703) 648-5551;</t>
  </si>
  <si>
    <t>http://www.usgs.gov</t>
  </si>
  <si>
    <t>Fiscal Year2017: FY17 is the final option year of the five-year grant which includes projects that provide users equal, efficient access to remotely sensed data, as well as high-impact activities focusing on K-18 education and outreach, remote sensing course development for the public, and research applications developed to meet customer needs at the State and regional level. FY17 was the final option year of the five-year grant which included projects that provide users equal, efficient access to remotely sensed data, as well as high-impact activities focusing on K-18 education and outreach, remote sensing course development for the public, and research applications developed to meet customer needs at the State and regional level.Fiscal Year2019: No current data available.Fiscal Year2018: Program has not yet selected projects for funding.  Program anticipates funding projects that will develop and establish a nationwide consortium to expand the use of remotely sensed data and the science of remote sensing through education, outreach and research applications development. Other priorities will likely include conducting critical applied research – real-time applications relevant to each State, sometimes expanding to and of benefit to regions of the U.S. Plans are for a multi-year grant activity subject to availability of funds.</t>
  </si>
  <si>
    <t>Panel composed of expert scientists and administrators drawn from government evaluate all assistance applications.  Criteria for judging applications includes: relevance and timeliness of the proposed research to the goals of the program; technical quality of the proposal; competence of the principal investigator and recipient organization; and appropriateness and reasonableness of the budget.</t>
  </si>
  <si>
    <t>https://beta.sam.gov/fal/45eec9e990d71e86cddd14639d223608/view</t>
  </si>
  <si>
    <t xml:space="preserve">National Geospatial Program: Building The National Map </t>
  </si>
  <si>
    <t>The National Map</t>
  </si>
  <si>
    <t>{"list":[{"act":{"description":"Organic Act of 1879; 43 U.S.C. 31; 43 U.S.C. 36c; 43 U.S.C. 36d; Department of the Interior and Related Agencies Appropriations Act of 2003, Public Law 108-7"},"authorizationTypes":{"USC":false,"act":true,"statute":false,"publicLaw":false,"executiveOrder":false}}]}</t>
  </si>
  <si>
    <t>To promote the uses of space-based land remote sensing data and technologies through education and outreach at the State and local level and through university based and collaborative research projects. Technologies of interest include multispectral and hyper-spectral electro-optical, thermal, and radar.</t>
  </si>
  <si>
    <t>Proposals from State, Local, Interstate, Federally or State recognized Indian Tribal Governments, US Territories and Possessions, Institutions of Higher Education, Private Foundations, and Nonprofit Organizations are invited. Due to limited availability of funding to support new external projects, consultation with the U.S. Geological Survey (USGS) is strongly recommended prior to submission of applications.</t>
  </si>
  <si>
    <t>Interstate, State, intrastate, and local government agencies, educational institutions, private firms, private foundations, nonprofit organizations, Federally-acknowledged or state-recognized Native American tribes or groups, U.S. territories and possessions, public decision makers, research scientists, engineers, graduate students, students/trainees, and the general public will ultimately benefit from knowledge gained under the program.</t>
  </si>
  <si>
    <t>{"environmentalImpact":{"reports":[{"isSelected":false,"reportCode":"statement"},{"isSelected":false,"reportCode":"assessment"},{"isSelected":false,"reportCode":"ExecutiveOrder12372"},{"isSelected":true,"reportCode":"otherRequired"}]},"description":"Notwithstanding the provision OMB Circular A-110, Subpart C, _.25(e)(1), discussions regarding funding availability and program interest are strongly encouraged, as limited funding is available for new projects.  "}</t>
  </si>
  <si>
    <t>{"description":"This program is subject to the provisions of 2 CFR Part 200 and Department of the Interior regulations 2 CFR Part 1402 and 43 CFR Part 12. Application form Standard Form (SF) 424 must be used. The application requirements as contained in the announcement packages and the above regulations must be used for this program. Applications may be made only through the internet site http://www.grants.gov."}</t>
  </si>
  <si>
    <t xml:space="preserve">One to six months. </t>
  </si>
  <si>
    <t xml:space="preserve">Not applicable except that application may be revised and resubmitted.  </t>
  </si>
  <si>
    <t>Records shall be retained and made available for audit for 3 years after submission of final financial report.</t>
  </si>
  <si>
    <t>(Cooperative Agreements (Discretionary Grants)) FY 17$2,350,000.00; FY 18 est $3,563,000.00; FY 19 est $0.00;</t>
  </si>
  <si>
    <t>$25,000 to $770,500; average $134,682.</t>
  </si>
  <si>
    <t>{"list":[{"fiscalYear":2019,"description":"No current data available."},{"fiscalYear":2017,"description":"No current data available. Received 13 applications and issued 11 awards"},{"fiscalYear":2018,"description":"Received 16 applications and issued 10 awards"}],"isApplicable":true}</t>
  </si>
  <si>
    <t>{"flag":"appendix","description":"For individually-awarded projects, contact the appropriate office, depending on the location of the study.\r\n\r\n"}</t>
  </si>
  <si>
    <t>National Geospatial Program,Geological Survey, 12201 Sunrise Valley Drive, MS 511, Reston, VA 20192 Email:&lt; a href='mailto:lpalmer@usgs.gov'&gt;lpalmer@usgs.gov&lt;/a&gt;Phone: (703) 648-5519.;</t>
  </si>
  <si>
    <t>http://www.nationalmap.gov</t>
  </si>
  <si>
    <t xml:space="preserve">15.808 U.S. Geological Survey Research and Data Collection; 10.903 Soil Survey; </t>
  </si>
  <si>
    <t>Fiscal Year2019: No current data available.Fiscal Year2017: No current data available. The program funded projects that met the goals and objectives of the program.Fiscal Year2018: The program funded projects that met the goals and objectives of the program.</t>
  </si>
  <si>
    <t>Panels of expert geographers, cartographers, physical scientists and geodesists within the U.S. Geological Survey (USGS) will review and evaluate all applications consistent with authorized USGS program purposes. Criteria for judging applications will include scientific excellence and relevance to the mission of the National Geospatial Program of the USGS . Other factors include geographic location and areal extent, value to potential partners, technical qualifications of the recipients, and amount of matching funds.</t>
  </si>
  <si>
    <t>https://beta.sam.gov/fal/75c461e2299c4d039e804a0b5bda023f/view</t>
  </si>
  <si>
    <t>Volcano Hazards Program Research and Monitoring</t>
  </si>
  <si>
    <t>Volcano Hazards Program</t>
  </si>
  <si>
    <t>{"list":[{"act":{"description":"Outer Continental Shelf Resource Management, 43 U.S.C. 36d"},"authorizationTypes":{"USC":false,"act":true,"statute":false,"publicLaw":false,"executiveOrder":false}}]}</t>
  </si>
  <si>
    <t xml:space="preserve">To advance the scientific understanding of volcanic processes and to lessen the harmful impacts of volcanic activity. The Volcano Hazards Program (VHP) monitors active and potentially active volcanoes, assesses their hazards, responds to volcanic crises, and conducts research on how volcanoes work to fulfill a Congressional mandate (Public Law 93-288) that the USGS issue "timely warnings" of potential volcanic hazards to responsible emergency-management authorities and to the populace affected. VHP provides domestic assistance in order to expand the expertise and capabilities applied to fulfilling its mission. </t>
  </si>
  <si>
    <t>{"description":"Proposals must furnish evidence of the applicant's qualifications for performance of the proposed research and operations. ","isApplicable":true}</t>
  </si>
  <si>
    <t>{"environmentalImpact":{"reports":[{"isSelected":false,"reportCode":"statement"},{"isSelected":false,"reportCode":"assessment"},{"isSelected":false,"reportCode":"ExecutiveOrder12372"},{"isSelected":true,"reportCode":"otherRequired"}]},"description":"Notwithstanding the provision at OMB Circular A-110, Subpart C, __.25 (e)(1), discussions regarding funding availability and program interest are strongly encouraged, as limited funding is available for new projects.  "}</t>
  </si>
  <si>
    <t>{"flag":"yes","description":"Deadlines for application submission for the 6 ongoing cooperative agreements are approximately 2 weeks before the start dates of February 1 (2 agreements), April 1, June 1, July 1, and September 1.","list":[{"start":"2018-07-01"},{"start":"2018-02-01","description":"2 agreements"},{"start":"2018-09-01"},{"start":"2018-06-01"},{"start":"2018-04-01"}]}</t>
  </si>
  <si>
    <t>Established annually.  The range of approval/disapproval time is from 3 to 6 months.</t>
  </si>
  <si>
    <t>{"types":{"moe":false,"formula":false,"matching":true},"matching":{"requirementFlag":"voluntary","percent":"0","description":"Recipients are encouraged to share in the cost of each research project. "}}</t>
  </si>
  <si>
    <t>Records must be maintained and made available for audit for three years after submission of the final financial report.</t>
  </si>
  <si>
    <t>(Cooperative Agreements) FY 18 est $3,500,000.00; FY 19 est $370,000.00; FY 17$3,344,444.00; - Expect some increased funding in out years due to salary and benefits increases for cooperator staff.</t>
  </si>
  <si>
    <t xml:space="preserve">$20,000 to $2,000,000; average $250,000. _x000D_
_x000D_
</t>
  </si>
  <si>
    <t>{"list":[{"fiscalYear":2018,"description":"In FY18 the Program anticipates 6 applications and issuing 6 cooperative agreement awards."},{"fiscalYear":2019,"description":"In FY19 the Program anticipates 6 applications and issuing 6 cooperative agreement awards."},{"fiscalYear":2017,"description":"No Current Data Available. In FY17 the Program received 6 applications and issued 6 cooperative agreement awards."}],"isApplicable":true}</t>
  </si>
  <si>
    <t>Charles MandevilleVolcano Hazards Program Office, Geologic Discipline, Geological Survey, 3A204 National Center, Reston, VA 20192 Email:&lt; a href='mailto:cmandeville@usgs.gov'&gt;cmandeville@usgs.gov&lt;/a&gt;Phone: (703) 648-4773;</t>
  </si>
  <si>
    <t>http://volcanoes.usgs.gov/</t>
  </si>
  <si>
    <t>Fiscal Year2017: No Current Data Available. Continued funding of long-standing cooperative agreement with the University of Utah for operation and maintenance of the Yellowstone seismic and geodetic networks that play a crucial role in monitoring the Yellowstone Volcanic Center.Fiscal Year2018: Continued funding of long-standing cooperative agreement with the State of Alaska Division of Geological &amp; Geophysical Surveys for the charter of helicopter and specialized boats for the conduct of intensive fieldwork on Alaskan volcanoes, the conduct of studies of eruption histories of select volcanoes, the operation and maintenance of the Alaska Volcano Observatory website, and assistance in monitoring eruptions in Alaska. Fiscal Year2019: Continued funding of long-standing cooperative agreement with the University of Hawaii for aiding in the monitoring the 35-year-long eruption of Kilauea volcano, volcano hazard mapping and risk analysis, and public outreach for Hawaiian volcanoes.</t>
  </si>
  <si>
    <t xml:space="preserve">Scientists within the Geological Survey will review and evaluate all applications consistent with authorized USGS program purposes. Criteria for judging applications will include scientific excellence and relevance to the solution of important problems within the mission of the Geological Survey Applications will be funded only to the extent permitted by available funds. </t>
  </si>
  <si>
    <t>https://beta.sam.gov/fal/71b84e09a49b176fca7b5375c6797c68/view</t>
  </si>
  <si>
    <t>Energy Cooperatives to Support the National Energy Resources Data System</t>
  </si>
  <si>
    <t>(NCRDS)</t>
  </si>
  <si>
    <t>{"list":[{"act":{"description":"Public Health and Welfare"},"USC":{"title":"42","section":"15801"},"authorizationTypes":{"USC":true,"act":true,"statute":false,"publicLaw":false,"executiveOrder":false},"usc":{"title":"42","section":"15801"}},{"act":{"description":"Minerals, Lands and Mines"},"USC":{"title":"30","section":"208-1"},"authorizationTypes":{"USC":true,"act":true,"statute":false,"publicLaw":false,"executiveOrder":false},"usc":{"title":"30","section":"208-1"}},{"act":{"description":"Public Lands"},"USC":{"title":"43","section":"31 et. seq."},"authorizationTypes":{"USC":true,"act":true,"statute":false,"publicLaw":false,"executiveOrder":false},"usc":{"title":"43","section":"31 et. seq."}}]}</t>
  </si>
  <si>
    <t>To collect, interpret, correlate, and evaluate energy-related stratigraphic, chemical, and GIS data that support USGS Energy Resources Program research initiatives; to build and maintain national energy databases of; to conduct energy related research and apply knowledge gained to conduct resource assessments within the United States in order to further the understanding of energy resources within a global, geologic, economic and environmental context.</t>
  </si>
  <si>
    <t xml:space="preserve">Applicants can be affiliated (but are not required to be affiliated) with State agencies, universities, Tribal governments or organizations.  Applications must have the ability to conduct research consistent with the Energy Resources Program goals.  Applicants must not be employed by a U.S. Federal agency.  </t>
  </si>
  <si>
    <t>Research scientists, their agencies, and ultimately the general public will benefit from the program.</t>
  </si>
  <si>
    <t>{"flag":"yes","description":"Jul 01, 2010 to Jun 30, 2015: Most projects start on July1 and end on June 30 on a year-by-year basis. Program Announcement 10HQPA0010 instituted a 5-year cycle from FY10 through FY14 (June 30, 2015).  A new Program Announcement is being prepared by Acquisitions and Grants for a 5 year cycle from FY15 through FY19","list":[{"start":"2010-07-01","end":"2015-06-30","description":"Most projects start on July1 and end on June 30 on a year-by-year basis."}]}</t>
  </si>
  <si>
    <t>Four to six months after submittal of proposal or bureau receipt of appropriations, whichever is later.</t>
  </si>
  <si>
    <t>Annual renewals for continuation of work may occur through the 5-year cycle (FY 2010 to FY 2014, or FY15 to FY19 for the new agreements), subject to the availability of annual funds.</t>
  </si>
  <si>
    <t>{"types":{"moe":false,"formula":false,"matching":true},"matching":{"requirementFlag":"voluntary","percent":"0","description":"No statutory requirement.  In order to gain the greatest leverage of limited Federal and State funds, each proposed State-originated program should indicate some State matching of direct- and indirect-cost dollars.  Exceptions may be granted for ratios far below 1:1."}}</t>
  </si>
  <si>
    <t>{"awarded":"other","description":"Program obligates funds and sends a notice of award to successful applicants.  Recipients request funds in accordance with 2 CFR 200, Subpart E-Cost Principles, unless otherwise dictated by program-specific legislation or special award terms.  ","awardedDescription":"Program will include any special payment terms and conditions in the notice of award."}</t>
  </si>
  <si>
    <t>[{"code":"program","isSelected":true,"description":"Annual and final technical reports, as well as other products, are required and must be submitted as described in the award terms and conditions"},{"code":"cash","isSelected":false},{"code":"progress","isSelected":false},{"code":"expenditure","isSelected":true,"description":"Recipients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annual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</si>
  <si>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 xml:space="preserve">Recipient records shall be retained and made available for audit for three years after submission of final financial report.  </t>
  </si>
  <si>
    <t>(Cooperative Agreements (Discretionary Grants)) FY 19 est $15,000.00; FY 18 est $15,000.00; FY 17$15,000.00; - USGS Energy Resources Program (ERP) reduced grant amount from 300,000 to 15,000 for rest of 5 year cycle.</t>
  </si>
  <si>
    <t xml:space="preserve">$15,000- $26,000; average $15,190.  </t>
  </si>
  <si>
    <t>{"list":[{"fiscalYear":2018,"description":"Received one set of deliverables from one cooperator"},{"fiscalYear":2017,"description":"No current data available. Received 21 sets of deliverables from 21 cooperators from funds given in FY16.  ERP reduced program to one state being funded due to guidance from Secretary of Interior."},{"fiscalYear":2019,"description":"Estimate to receive one set of deliverables from one cooperator."}],"isApplicable":true}</t>
  </si>
  <si>
    <t>Joseph A. EastDepartment of the Interior, Geological Survey, Energy Resources Program, MS 956 National Center, Reston, VA 20192 Email:&lt; a href='mailto:jeast@usgs.gov'&gt;jeast@usgs.gov&lt;/a&gt;Phone: (703) 648-6450;</t>
  </si>
  <si>
    <t>http://energy.er.usgs.gov/coal_quality/state_coops</t>
  </si>
  <si>
    <t>Fiscal Year2018: STUDIES OF PETROLEUM SOURCE POTENTIAL OF ALASKA COALFiscal Year2017: No current data available. STUDIES OF PETROLEUM SOURCE POTENTIAL OF ALASKA COALFiscal Year2019: STUDIES OF PETROLEUM SOURCE POTENTIAL OF ALASKA COAL</t>
  </si>
  <si>
    <t>A panel evaluates application for relevance to announced priorities, technical merit, applicant's professional qualifications and prospect of attaining program objectives.  The review process is detailed in a Technical Evaluation document.</t>
  </si>
  <si>
    <t>Jun 03,2009</t>
  </si>
  <si>
    <t>https://beta.sam.gov/fal/e8103e01c68f2694adc7f67e594e79a3/view</t>
  </si>
  <si>
    <t>National and Regional Climate Adaptation Science Centers</t>
  </si>
  <si>
    <t>NRCASC</t>
  </si>
  <si>
    <t>{"list":[{"act":{"description":"Consolidated Appropriations Act of 2008, Public Law 110-161"},"publicLaw":{"congressCode":"110","number":"161"},"USC":{"title":"43","section":"36(d)"},"authorizationTypes":{"USC":true,"act":true,"statute":false,"publicLaw":true,"executiveOrder":false},"usc":{"title":"43","section":"36(d)"}}]}</t>
  </si>
  <si>
    <t>To enable the National Climate Change and Wildlife Science Center (NCCWSC) and the eight Department of the Interior Climate Science Centers (DOI CSC) to be responsive to the research and management needs of Federal and State agencies by working with partners to provide science and technical support regarding the impacts of climate change in fish, wildlife, plants and ecological processes and the mechanisms for adaptation to, mitigation of, or prevention of those impacts.  Center activities will focus on providing national and regional habitat and population modeling and forecasting tools, integrating physical climate models with ecological models, assessing vulnerabilities and forecasting changes, and developing standardized approaches.</t>
  </si>
  <si>
    <t>There are eight (8) DOI CSCs; each CSC has a single "Host Institution" that is eligible to apply on behalf of themselves and members of the CSC university consortium: Alaska CSC: University of Alaska, Fairbanks; Southeast CSC: North Carolina State University, Raleigh; Northwest CSC: Oregon State University, Corvallis; Southwest CSC: University of Arizona, Tucson; North Central CSC: Colorado State University, Ft. Collins; South Central CSC: Oklahoma University, Norman; Northeast CSC: University of Massachusetts, Amherst; Pacific Islands CSC: University of Hawaii, Manoa.</t>
  </si>
  <si>
    <t>Research scientists, policy makers, natural resource managers, educators, and the general public will benefit from the program.</t>
  </si>
  <si>
    <t>{"description":"Proposals must furnish evidence of the applicant's qualifications for performance of the proposed education, outreach, science coordination and research activities. ","isApplicable":true}</t>
  </si>
  <si>
    <t xml:space="preserve">Four to six months after submittal of proposal or Bureau receipt of appropriations, whichever is later.  </t>
  </si>
  <si>
    <t>Awards for specific scientific activities and research may be from one to several years depending upon the subject matter. Renewals will be subject to adequate reporting and performance and are also subject to the availability of funds.</t>
  </si>
  <si>
    <t>{"types":{"moe":false,"formula":false,"matching":true},"matching":{"requirementFlag":"voluntary","percent":"0","description":"Recipients are encouraged to share in the cost of each project."}}</t>
  </si>
  <si>
    <t xml:space="preserve">(Cooperative Agreements (Discretionary Grants)) FY 17$6,500,000.00; FY 18 est $6,500,000.00; FY 19 est $6,500,000.00; - Recipients request payment as needed throughout the award period. Obligations for the climate change science projects will be made under the NCCWSC and DOI CSC program activity via grants or cooperative agreement awards through the USGS Office of Acquisitions and Grants (OAG). </t>
  </si>
  <si>
    <t>The range for individual DOI CSCs financial assistance awards (individual projects) is up to $1,000,000 in FY 2016.</t>
  </si>
  <si>
    <t>{"list":[{"fiscalYear":2017,"description":"No current data available. Approximately 50 climate change science project grants or cooperative agreements (new or continued from prior years) across eight DOI CSCs and NCCWSC totaling approximately $6.5 Million."},{"fiscalYear":2018,"description":"Approximately 50 science project grants or cooperative agreements (new or continued from prior years) are planned across eight DOI CSCs an NCCWSC totaling approximately $6.5 Million."},{"fiscalYear":2019,"description":"No current data available"}],"isApplicable":true}</t>
  </si>
  <si>
    <t>{"flag":"appendix","description":"See Headquarters Office, below."}</t>
  </si>
  <si>
    <t>Nadine Hartke,Department of the Interior, U.S. Geological Survey, National Climate Change and Wildlife Science Center (NCCWSC), MS-300 National Center, 12201 Sunrise Valley Drive, Reston, VA 20192 Email:&lt; a href='mailto:nhartke@usgs.gov'&gt;nhartke@usgs.gov&lt;/a&gt;Phone: (703) 648-4607.;</t>
  </si>
  <si>
    <t xml:space="preserve">http://nccwsc.usgs.gov </t>
  </si>
  <si>
    <t xml:space="preserve">Fiscal Year2018: Information not yet available.Fiscal Year2019: Information not yet available.Fiscal Year2017: Information not available. Many of our projects are on a regional-scale, answering questions that relate to ecosystems, coastlines, or landscapes that cross state boundaries. Various projects were initiated in FY 2017 across eight (8) Regional Climate Adaptation Science Centers.  Our science projects resulted in the release of over 165 new publications and over 115 new datasets. New findings from one NCASC-supported study revealed that hybridization, or the interbreeding of species, is increasing between native and invasive trout across the northern Rocky Mountains. These interactions pose a serious threat to biodiversity of aquatic ecosystems and may have important implications for resource managers and anglers. Also in FY17, the Northeast and North Central CASCs were honored for their leadership in helping the nation’s natural resources become more resilient to the impacts of a changing world. The Northeast CASC was recognized for their work with the University of Massachusetts Amherst and the MA Division of Fisheries and Wildlife to develop the Massachusetts Wildlife Climate Action Tool to help resource managers access information on the vulnerabilities of fish, wildlife and habitats; and explore adaptation actions to promote resilient natural communities. The North Central CASC was recognized for their work with the Wind River Tribal Water Engineer’s Office and Water Resources Control Board and other partners to support drought preparedness on the Wind River Reservation.  The North Central CASC was also recognized for the project “Building Social and Ecological Resilience to Climate Change in Southwestern Colorado” which is an on-going project studying the impacts of climate change as it relates to higher temperatures, prolonged drought, accelerated snowmelt, larger and more intense fires, and extreme storms as well as the spread of invasive species.  These changes put livelihoods, ecosystems and species at risk. The project focuses communities in southwestern Colorado’s San Juan and Gunnison river basins, this project will expand opportunities for scientists, land managers, and affected residents to identify actions that can support resilience and adaptation in the face of changing climate conditions. _x000D_
Projects in FY 2017 were selected based on CSC Science Plans and directed science initiatives. Projects were both internally funded (USGS and other Federal Agencies) and externally funded (via Cooperative Agreements or Grants). _x000D_
</t>
  </si>
  <si>
    <t>Application proposals will be reviewed by the appropriate geographical DOI CSC Center Director and/or the headquarters NCCWSC Director to ensure projects fall within the authorized program purpose. Criteria for judging applications will include scientific excellence and relevance to the solution of important problems within the mission of the Department of the Interior.  Applications will be funded only to the extent permitted by available funds.</t>
  </si>
  <si>
    <t>Oct 13,2009</t>
  </si>
  <si>
    <t>https://beta.sam.gov/fal/a9a7e50d5661067818484c20802fc132/view</t>
  </si>
  <si>
    <t>Economic, Social, and Political Development of the Territories</t>
  </si>
  <si>
    <t>INSULAR AFFAIRS, INTERIOR, DEPARTMENT OF THE</t>
  </si>
  <si>
    <t>{"list":[{"act":{"description":"The Guam Organic Act, 64 Stat. 384, 48 U.S.C. 1421 et. seq., Act of February 20, 1929, 48 U.S.C. 1661; Executive Order 10264; Public Law 83-517, 48 U.S.C. et. seq.; Public Law 94-241, Public Law 104-134, Public Law 108-188, and Public Law 99-658."},"authorizationTypes":{"USC":false,"act":true,"statute":false,"publicLaw":false,"executiveOrder":false}}]}</t>
  </si>
  <si>
    <t>The Office of Insular Affairs will pursue the Department’s mission of Fulfilling Our Trust and Insular Responsibilities by executing activities which bolster healthcare capacity, strengthen island economies, and fulfill U.S. Compact obligations. _x000D_
_x000D_
OIA carries out the Secretary’s responsibilities for U.S.-affiliated insular areas.  These include the territories of Guam, American Samoa, the U.S. Virgin Islands (USVI), and the Commonwealth of the Northern Mariana Islands (CNMI).  Additionally, OIA administers and oversees Federal assistance to three freely associated states (FAS): the Federated States of Micronesia (FSM), the Republic of the Marshall Islands (RMI) and the Republic of Palau (Palau).</t>
  </si>
  <si>
    <t>FORMULA GRANTS;PROJECT GRANTS;DIRECT PAYMENTS WITH UNRESTRICTED USE</t>
  </si>
  <si>
    <t>Eligible applicants are the U.S. territories of Guam, American Samoa, the U.S. Virgin Islands, and the Commonwealth of the Northern Mariana Islands, the state of Hawaii; the Freely Associated States of the Federated States of Micronesia, the Republic of the Marshall Islands, and the Republic of Palau; and any non-profit institutions/organizations whose missions directly benefit the seven insular areas.</t>
  </si>
  <si>
    <t>Beneficiaries are the U.S. territories of Guam, American Samoa, the U.S. Virgin Islands, and the Commonwealth of the Northern Mariana Islands; the state of Hawaii; and the Freely Associated States of the Federated States of Micronesia, the Republic of the Marshall Islands, and the Republic of Palau.</t>
  </si>
  <si>
    <t>{"environmentalImpact":{"reports":[{"isSelected":true,"reportCode":"statement"},{"isSelected":true,"reportCode":"assessment"},{"isSelected":true,"reportCode":"ExecutiveOrder12372"},{"isSelected":true,"reportCode":"otherRequired"}]},"description":"An environmental impact statement or an environmental impact assessment may be required depending on the project grant.  All proposed projects shall be reviewed for applicability."}</t>
  </si>
  <si>
    <t>{"description":"Application procedures vary.  Please contact the Headquarters Office for specific information.  The standard SF-424 forms are required for project grants with the exception of projects funded by the Compacts of Free Association."}</t>
  </si>
  <si>
    <t>A grant award is made to an eligible entity in the specific amounts and for the specific purposes set forth in the annual Department of the Interior and Related Agencies Appropriation Act signed by the President.</t>
  </si>
  <si>
    <t>{"types":{"moe":false,"formula":true,"matching":true},"formula":{"publicLaw":"108-188"},"matching":{"requirementFlag":"voluntary","percent":"0","description":"Matching Requirements: The majority of OIA's financial assistance programs do not have a matching requirement. The two exceptions are the American Samoa Capital Improvement Project Operations and Maintenance Set-Aside Program, which has a 5% local match requirement, and the Maintenance Assistance Program (MAP). However, MAP match requirements are left to the discretion of OIA and may be waived should the application warrant it."}}</t>
  </si>
  <si>
    <t>{"awarded":"other","description":"The period of performance for OIA grants is dependent on the activity to be funded and is specified in the grant terms and conditions. See the following for information on how assistance is awarded/released: ","awardedDescription":"Award payments are generally made through ASAP Financial System. The frequency of the payment varies. Please contact the Headquarters Office for more information."}</t>
  </si>
  <si>
    <t>[{"code":"program","isSelected":false},{"code":"cash","isSelected":false},{"code":"progress","isSelected":true,"description":"Narrative progress reports are required as dictated by the grant terms and conditions. A final report is due within 90 days of grant completion or termination."},{"code":"expenditure","isSelected":true,"description":"The SF-425 Federal Financial Report is required as directed by the grant terms and conditions."},{"code":"performanceMonitoring","isSelected":false}]</t>
  </si>
  <si>
    <t>{"isApplicable":true,"description":"Audits of the three Freely Associated States, when receiving funding under the Compacts of Free Association, are governed by those compacts (Public Law 108-188 and Public Law 99-658) and their related agreements. Financial assistance awards are also subject to inspection and audit by Interior's Office of the Inspector General, OIA staff, or any other authorized representative of the Federal government."}</t>
  </si>
  <si>
    <t>Record retention requirements are the same as those contained in 2 CFR 200 and those dictated by the Compacts of Free Association (Public Law 108-188 and Public Law 99-658) and their related agreements (as applicable).</t>
  </si>
  <si>
    <t>14-0418-0-1-806;14-0415-0-1-806;14-0412-0-1-806;14-0414-0-1-806;</t>
  </si>
  <si>
    <t xml:space="preserve">(Direct Payments with Unrestricted Use) FY 19 Estimate Not Available  FY 17$288,000,000.00; FY 18 est $288,000,000.00;(Project Grants) FY 17$319,867,000.00; FY 18 est $427,773,000.00; FY 19 Estimate Not Available </t>
  </si>
  <si>
    <t>There is no minimum or maximum award.  OIA financial assistance awards range from a few thousand dollars to tens of millions annually.  The average award amount varies annually.</t>
  </si>
  <si>
    <t>{"list":[{"fiscalYear":2019,"description":"Information not available"},{"fiscalYear":2017,"description":"Information not available. OIA financial assistance has enabled the seven insular areas to develop economically, socially, and politically helping to empower these communities. Recent accomplishments include the construction of classrooms, the installation of software to enhance government accountability, and the purchase of public safety equipment such as fire trucks and ambulances.\r\n\r\nData on the number and ratio of applications is currently not available. Approximately 120 awards are made annually."},{"fiscalYear":2018,"description":"Information not available"}],"isApplicable":true}</t>
  </si>
  <si>
    <t>Aimee MunziDepartment of the Interior, Office of Insular Affairs, 1849 C Street, NW, Mail Stop 2429, Washington, DC 20240 Email:&lt; a href='mailto:Aimee_Munzi@ios.doi.gov'&gt;Aimee_Munzi@ios.doi.gov&lt;/a&gt;Phone: (202)208-3913;</t>
  </si>
  <si>
    <t>http://www.doi.gov/oia.</t>
  </si>
  <si>
    <t>Fiscal Year2017: No information available. Operational support to the American Samoa Government and grants for the construction of basic infrastructure including marina renovations, solid waste facility construction, power generation improvements, invasive species control tool development, coral reef protection, public safety equipment, staff training, and construction of basic infrastructure.Fiscal Year2018: No information available.Fiscal Year2019: No information available.</t>
  </si>
  <si>
    <t xml:space="preserve">The following consideration will be used in determining projects to be funded: (1) Directed appropriations, (2) Relevance to program priorities, and (3) Availability of funds. Competitive criteria are detailed in the funding opportunity announcements on Grants.gov under CFDA 15.875. </t>
  </si>
  <si>
    <t>https://beta.sam.gov/fal/d4532b594415ff6974910fc6ce94c08e/view</t>
  </si>
  <si>
    <t>Historic Preservation Fund Grants-In-Aid</t>
  </si>
  <si>
    <t>(HPF)</t>
  </si>
  <si>
    <t>{"list":[{"act":{"description":"National Historic Preservation Act, PL 54 USC 301 et seq."},"USC":{"title":"16","section":"470"},"authorizationTypes":{"USC":true,"act":true,"statute":false,"publicLaw":false,"executiveOrder":false},"usc":{"title":"16","section":"470"}}]}</t>
  </si>
  <si>
    <t>To provide FORMULA grants to States, Tribes, Territories, the Freely Associated States, the District of Columbia, Certified Local Governments, and other applicants as defined by Congress, to assist in the identification, evaluation, and protection of historic properties by such means as education, survey, planning, technical assistance, preservation, documentation, and financial incentives like grants and tax credits available for historic properties._x000D_
_x000D_
To provide PROJECT grants to eligible grantees to provide for the identification, evaluation, and protection of historic properties as defined by Congress.</t>
  </si>
  <si>
    <t>FORMULA grants: States, Territories and Tribes as defined in the 54 USC 301 et seq (commonly known as the National Historic Preservation Act), operate programs administered by a State Historic Preservation Officer or Tribal Historic Preservation Officer appointed by the Governor, Tribal government or according to State or Tribal law, and which are otherwise in compliance with the requirements of the Act. _x000D_
_x000D_
_x000D_
PROJECT grants: Eligible tribal applicants include Federally recognized Indian Tribes, Alaska Native Corporations, and Native Hawaiian organizations._x000D_
_x000D_
Other project grants follow eligibility as defined  by Congress and stated in statue or committee language.</t>
  </si>
  <si>
    <t>FORMULA grants: State, Tribal and local governments, public and private nonprofit organizations, and individuals. According to their own priorities and plans, States and Tribes select their own projects and may sub-grant to public and private parties, including local governments, nonprofit and for-profit organizations, and/or individuals to accomplish program objectives. At least ten percent of each State’s annual appropriation must be sub-granted to local governments certified as eligible to carry out preservation functions according to 36 CFR 61._x000D_
_x000D_
PROJECT grants: State, Tribal, Local governments, public and private nonprofits, and federal agencies as defined by Congress.</t>
  </si>
  <si>
    <t>{"description":"FORMULA grants: Each State must have a State Historic Preservation Officer, qualified Review Board, employ professionally qualified staff, and maintain an approved statewide historic preservation plan in accordance with 36 CFR 61. Each Tribe must have a Tribal Historic Preservation Officer and qualified staff. Each State or Tribe must administer the agreed upon program areas as required by NPS.\r\n\r\nPROJECT grants: as defined by Congress.\r\n\r\nAll grants: 2 CFR 200, in its entirety, applies to this program.","isApplicable":true}</t>
  </si>
  <si>
    <t>{"environmentalImpact":{"reports":[{"isSelected":false,"reportCode":"statement"},{"isSelected":true,"reportCode":"assessment"},{"isSelected":true,"reportCode":"ExecutiveOrder12372"},{"isSelected":true,"reportCode":"otherRequired"}]},"description":"An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</si>
  <si>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{"description":"FORMULA grants: Application is made by the States and Tribes, and other eligible entities in the form of planned activities scope of works, and budgets through Grants.gov.  States submit additional information through an online data collection system under OMB control number 1024-0038, Expiration Date: January 21, 2021.\r\n\r\nFORMULA AND PROJECT grants: Standard 424 series is required and other approved OMB grant forms as necessary. Funding announcements for all grants under this CFDA, along with application procedures, packages and instructions, points of contact and procedures for submitting applications are made available on www.grants.gov. "}</t>
  </si>
  <si>
    <t>An annual appropriation is allocated by Congress to the National Park Service under the Historic Preservation Fund._x000D_
_x000D_
FORUMLA grants: Annual funding for States and Tribes is awarded through an approved apportionment formula._x000D_
_x000D_
PROJECT grants: Competitive grants are awarded competitively based on review of applications received, requested amounts, available appropriations, direction of Congress and the National Historic Preservation Act.</t>
  </si>
  <si>
    <t>Varies depending on the type, complexity, and number of applications received. A representative range would be 60 days dependent on any additional review by the Department.</t>
  </si>
  <si>
    <t>None.  Final award decisions are not subject to appeal; however, the National Park Service will provide applicants with information on why their proposals were not selected for award.</t>
  </si>
  <si>
    <t>FORMULA Grants to States and Tribes are for 2 years, subject to “Use or Lose” procedures established by the National Park Service.  In rare instances extensions are granted past the two years._x000D_
_x000D_
_x000D_
PROJECT Grants are renewed or extended on a case by case basis should more time for the project be warranted.</t>
  </si>
  <si>
    <t>{"types":{"moe":false,"formula":true,"matching":true},"formula":{},"matching":{"requirementFlag":"voluntary","percent":"0","description":"Matching Requirements: Grants are awarded at a ratio of 60 percent Federal, 40 percent State (public and/or private funds and/or allowable in-kind donations). American Samoa, Guam, Commonwealth of Northern Mariana \r\nIslands, Federated States of Micronesia, Republic of Palau, Republic of Marshall Islands and Virgin Islands are exempt from matching share per Public Law 96-205."}}</t>
  </si>
  <si>
    <t>{"awarded":"other","description":"Grantees receive their funding electronically by release of the funds in the NPS PRISM system so they may access funds for draw down from the ASAP system operated by the US Treasury.","awardedDescription":"Fiscal year in which funds are appropriated and one succeeding fiscal year."}</t>
  </si>
  <si>
    <t>[{"code":"program","isSelected":false},{"code":"cash","isSelected":true,"description":"As part of the SF425 Financial Report is mandatory for each required reporting period."},{"code":"progress","isSelected":true,"description":"FORMULA grants: States and Tribes an annual performance report is required comparing planning accomplishments with actual results. \r\n\r\nPROJECT grants; a minimum of semi-annual performance report is required comparing planning accomplishments with actual results."},{"code":"expenditure","isSelected":true,"description":"A SF425 Financial Report is mandatory for each required reporting period."},{"code":"performanceMonitoring","isSelected":true,"description":"As part of the progress reporting described above."}]</t>
  </si>
  <si>
    <t>14-5140-0-2-303;</t>
  </si>
  <si>
    <t>(Project Grants) FY 18 est $20,500,000.00; FY 19 est $70,500,000.00; FY 17$13,500,000.00; - Project Grants (Mandatory): FY17 $13,500,000; FY18 $20,500,000; FY19 $70,500,000(Formula Grants) FY 19 est $58,000,000.00; FY 18 est $58,410,000.00; FY 17$56,309,039.00; - Formula Grants (Mandatory): FY17 $56,309,039; FY18 $58,410,000; FY19 $58,000,000</t>
  </si>
  <si>
    <t>Range	$50,000.00 - $1,4000,000.00_x000D_
Average	$290,000.000</t>
  </si>
  <si>
    <t>{"list":[{"fiscalYear":2017,"description":"Same. FORMULA grants to 59 States and Territories, 169 Tribes; PROJECT grants to 115 State, Tribe, Local Government and nonprofit grantees. Over 450 project grant applications received."},{"fiscalYear":2018,"description":"No information available."},{"fiscalYear":2019,"description":"No information available."}],"isApplicable":true}</t>
  </si>
  <si>
    <t>2CFR200; Historic Preservation Fund Grant Manual; National Historic Preservation Act PL 301 et seq.; NPS Preservation Briefs series; NPS Preservation Tech Note Series; and NPS National Register Bulletin series. Program regulations are specified in Volume 36 of the Code of Federal Regulations. Program standards are found in "The Secretary of the Interior's Standards and Guidelines for Archeology and Historic Preservation."</t>
  </si>
  <si>
    <t>Virginia CarterNational Park Service_x000D_
Department of Interior_x000D_
1849 C Street NW Mail Stop 7360, Washington, DC 20005 Email:&lt; a href='mailto:preservation_grants_info@nps.gov'&gt;preservation_grants_info@nps.gov&lt;/a&gt;Phone: (202) 354-2020;</t>
  </si>
  <si>
    <t>http://www.nps.gov/stlpg</t>
  </si>
  <si>
    <t xml:space="preserve">15.929 Save America's Treasures; </t>
  </si>
  <si>
    <t>Fiscal Year2017: No information available. FORMULA grants to states and tribes for the purposes of implementation of the requirements of the National Historic Preservation Act PL 301 et seq.  PROJECT grants to states, tribes, local governments and nonprofits for the purposes of: 1) Survey and nomination of Underrepresented Community historic sites to the National Register of Historic Places, 2) Physical preservation of National Register listed sites association with the African American Civil Rights movement, 3) Oral history documentation of Tribal cultural locations and traditions._x000D_
Fiscal Year2019: No information available.   Fiscal Year2018: No information available.</t>
  </si>
  <si>
    <t>Specific evaluation criteria are included in the funding announcements posted on www.grants.gov. Each State selects sub-grant proposals for funding in accordance with its own priorities within federal requirements.</t>
  </si>
  <si>
    <t>https://beta.sam.gov/fal/6be616e3a56ccb869df3c3e74cc0b046/view</t>
  </si>
  <si>
    <t>National Historic Landmark</t>
  </si>
  <si>
    <t>{"list":[{"act":{"description":"The Historic Sites Act of 1935, Public Law 74-292, 16 U.S.C. 461 et seq.; National Historic Preservation Act of 1966, as amended, Public Law 89-665, 16 U.S.C. 470(t); National Historic Preservation Act Amendments of 1980, Public Law 96-515; 16 U.S.C. 470; Public Law 118-287, 54 U.S.C. 320102."},"authorizationTypes":{"USC":false,"act":true,"statute":false,"publicLaw":false,"executiveOrder":false}}]}</t>
  </si>
  <si>
    <t>_x000D_
The Secretary of the Interior, through the National Park Service, for the purpose of effectuating the policy established by the Historic Sites Act of 1935, has the following powers and perform the following duties and functions: a) preserve for public use historic sites, buildings, and objects of national significance for the inspiration and benefit of the people of the United States; b) make a survey of historic and archaeologic sites, buildings, and objects for the purpose of determining which possess exceptional value as commemorating or illustrating the history of the United States; c) make necessary investigations and researches in the United States relating to particular sites, buildings, or objects to obtain true and accurate historical and archaeological facts and information concerning the same; and d) erect and maintain tablets to mark or commemorate historic or prehistoric places and events of national historical or archaeological significance.</t>
  </si>
  <si>
    <t>Property owners and general public.</t>
  </si>
  <si>
    <t xml:space="preserve">Anyone may suggest that a property be considered for inclusion in an appropriate National Historic Landmark theme study, provided the property has a high degree of historic integrity and potential national significance with relation to some broad facet of American history. The owner of the property may be an individual, government, or corporate body. Properties of only State or local significance do not qualify. </t>
  </si>
  <si>
    <t>{"description":"Request should be supported by full discussion of national significance of property and documented integrity.","isApplicable":true}</t>
  </si>
  <si>
    <t>{"description":"lf the property is not listed in the National Register of Historic Places, write the National Historic Landmarks Survey giving a brief resume of the history of the property and its present condition and advising what assistance can be provided in the nomination process. lf the property is already listed in the National Register, provide a brief resume of the historical facts that justify consideration of national significance. Properties nominated to, or already listed in, the National Register of Historic Places at a national level of significance by the State Historic Preservation Officer may be reviewed by the National Historic Landmarks Survey staff."}</t>
  </si>
  <si>
    <t xml:space="preserve">When the property has been investigated, findings, in the form of a thorough NHL nomination form, are presented to the National Park System Advisory Board which evaluates the property's national significance and high integrity and recommends a final action to the Secretary of the Interior. Owners of proposed landmarks are contacted prior to a landmark study, given an opportunity to comment on a final study, and then notified after designation of the landmark. </t>
  </si>
  <si>
    <t>Determined by scheduling of theme studies, availability of staff or funds, and proximity to twice yearly Advisory Board meetings.</t>
  </si>
  <si>
    <t>Owner comments and approval to designate are sought prior to the meeting of the Advisory Board. Board meetings are open to the public. Appeals process is outlined in program regulations (36 CFR 65.10).</t>
  </si>
  <si>
    <t>NONE</t>
  </si>
  <si>
    <t>{"awarded":"other","description":"Assistance is provided when requested.","awardedDescription":"None."}</t>
  </si>
  <si>
    <t>[{"code":"program","isSelected":false},{"code":"cash","isSelected":false},{"code":"progress","isSelected":false},{"code":"expenditure","isSelected":false},{"code":"performanceMonitoring","isSelected":true,"description":"National Park Service personnel make periodic inquiries and inspections to determine continuing eligibility of National Historic Landmark properties and to identify those which exhibit known or anticipated damage or threats to the integrity of their resources."}]</t>
  </si>
  <si>
    <t>NA.</t>
  </si>
  <si>
    <t>14-1042-0-1-303;</t>
  </si>
  <si>
    <t>(Advisory Services and Counseling) FY 17$0.00; FY 19 est $0.00; FY 18 est $0.00; - (Advisory Services and Counseling) FY 17 $0; FY 18 est. $0; and FY 19 est. $0 - FY 16: Funding is for staff involvement in the review of properties, technical assistance and staff time. No monetary awards are included in this program.</t>
  </si>
  <si>
    <t>Range $20,000.00 to $100,000.00 in nonmonetary support. Average $50,000.00 on non-monetary support.</t>
  </si>
  <si>
    <t>{"list":[{"fiscalYear":2017,"description":" No information available. Not applicable.\r\n"},{"fiscalYear":2019,"description":"Not applicable.\r\n"},{"fiscalYear":2018,"description":"Not applicable."}],"isApplicable":true}</t>
  </si>
  <si>
    <t>List of National Historic Landmarks available upon request. Regulations (36 CFR 65, et seq.) were published in the "Federal Register" on February 2, 1983. Copies of regulations also available upon request. Upon request, a bulletin on "How to Prepare National Historic Landmark Nominations" is available.</t>
  </si>
  <si>
    <t>{"flag":"none","description":"See Catalog Appendix IV for addresses. "}</t>
  </si>
  <si>
    <t>Christopher HetzelNational Park Service, 1849 C Street NW (mail stop 7228), Washington, DC 20240 Email:&lt; a href='mailto:Christopher_Hetzel@nps.gov'&gt;Christopher_Hetzel@nps.gov&lt;/a&gt;Phone: (202) 354-2246;</t>
  </si>
  <si>
    <t>https://www.nps.gov/nhl/</t>
  </si>
  <si>
    <t xml:space="preserve">15.915 Technical Preservation Services; 15.914 National Register of Historic Places; 15.904 Historic Preservation Fund Grants-In-Aid; </t>
  </si>
  <si>
    <t>Fiscal Year2017: No information available Not applicable.Fiscal Year2019: Not applicable.Fiscal Year2018: Not applicable.</t>
  </si>
  <si>
    <t>Program criteria are not based on: cost of the project, qualification of principal investigator or institution, merit or a combination of these considerations.  Criteria (cited in greater detail in 36 CFR 65.4) require that a historic property be a nationally significant district, site, building, structure or object that possess exceptional value or quality in illustrating or interpreting the heritage of the United States in history, architecture, archeology, engineering and culture, and that possesses a high degree of historic integrity of location, design, setting, materials, workmanship, feeling and, association.</t>
  </si>
  <si>
    <t>https://beta.sam.gov/fal/ddbb9b851abf3aa83b6ffb37ae72fdca/view</t>
  </si>
  <si>
    <t>National Register of Historic Places</t>
  </si>
  <si>
    <t>The National Register.</t>
  </si>
  <si>
    <t>{"list":[{"act":{"description":"National Historic Preservation Act of 1966, as amended, Public Law 89-665, 16 U.S.C. 470, 80 Stat. 915 et seq.; Executive Order 11593, May 13, 1971; Tax Reform Act of 1976, Public Law 94-455; Public Law 94-442; 90 Stat. 1519; Revenue Act of 1978; Public Law 95-600; National Historic Preservation Act Amendments of 1980; Public Law 96-515; Tax Treatment Extension Act of 1980; Public Law 96- 541; Economic Recovery Tax Act of 1981, Public Law 97-340; Tax Reform Act of 1984, Public Law 98-369; Tax Reform Act of 1986, Public Law 99- 514; National Historic Preservation Act Amendments of 1992, Public Law 102-575; Executive Order 13287, March 3, 2003; Public Law 31-287, 54 U.S.C. § 32101 et seq."},"authorizationTypes":{"USC":false,"act":true,"statute":false,"publicLaw":false,"executiveOrder":false}}]}</t>
  </si>
  <si>
    <t xml:space="preserve">To expand and maintain the National Register of Historic Places for planning, preservation, research, public education and tourism efforts; to make the information on districts, sites, buildings, structures and objects of historical, architectural, archeological, engineering and cultural significance more accessible to the public in order to increase and broaden the public's understanding of the information, foster a national preservation ethic, and to promote greater appreciation of America's heritage; to coordinate with Federal agencies, State and Tribal preservation offices, and the Advisory Council on Historic Preservation in the implementation of laws and policies pertaining to historic preservation; and to establish liaison with and give guidance to communities under Title I of the Housing and Community Development Act of 1974 (see 14.218). </t>
  </si>
  <si>
    <t xml:space="preserve">Eligible applicants are the States and territories as defined in the National Historic Preservation Act, operating under programs administered by State Historic Preservation Officers appointed by the Governors (listed in Appendix IV of the Catalog); or the Tribal Preservation Officers; Federal agencies required to nominate and consider historic properties within their jurisdiction or as a result of the National Environmental Policy Act of 1969 and Executive Order 11593, and the National Historic Preservation Act operating under programs administered by representatives (listed in Appendix IV of the Catalog) appointed by the heads of the agencies; and, in States without approved State Historic Preservation Programs, persons and local governments. Applicants eligible for Federal Tax benefits include owners of individually listed properties and properties certified by the Secretary of Interior as being historic and in a district certified as historic. </t>
  </si>
  <si>
    <t xml:space="preserve">Public and private owners of historic properties listed in the National Register of Historic Places or of properties certified by the Secretary of Interior as being historic and in a district certified as historic. </t>
  </si>
  <si>
    <t>{"description":"Nominations are submitted on standard nomination forms provided upon request to the State Historic Preservation Officers, Federal Preservation Officers, and Tribal Preservation Officers who must certify that each property was properly nominated. Procedures for National Register nominations are found in 36 CFR Part 60. Request for determinations of eligibility must be adequately documented as described in Appendix A of 36 CFR Part 63. Requests for certification of historic properties must be documented as described in Section 36 CFR Part 67 and requests for certification of State and local statutes and districts must be documented as described in Section 36 CFR Part 67. To participate in the program, each State must have an approved review board, an approved State staff, and an accepted State historic preservation plan.","isApplicable":true}</t>
  </si>
  <si>
    <t>{"environmentalImpact":{"reports":[{"isSelected":false,"reportCode":"statement"},{"isSelected":false,"reportCode":"assessment"},{"isSelected":false,"reportCode":"ExecutiveOrder12372"},{"isSelected":true,"reportCode":"otherRequired"}]},"description":"For National Register nominations the signature of the State Historic Preservation Officer on the nomination form certifies that the State review board has reviewed the nomination and that all applicable procedures, including notification to the property owner at least once during the nomination process, have been followed. The signature of the Federal Preservation Officer for Federal property or the Tribal Preservation Officer on Tribal lands on the nomination form certifies that the property has been nominated in compliance with the National Historic Preservation Act."}</t>
  </si>
  <si>
    <t>{"description":"Anyone may prepare a National Register nomination. After the property is approved by the State Historic Preservation Officer, Tribal Preservation Officer, or Federal Preservation Officer, the nomination form or letter of request for a determination of eligibility should be forwarded to the Keeper of the National Register, National Park Service, Department of the Interior, 1849 C Street, NW, Mail 15.914 - National Register of Historic Places - CFDA: Programs Page 2 of 5 https://www.cfda.gov/index?s=program&amp;mode=form&amp;id=599c956354180ff190b20d9e9ea5... 1/4/2018 Stop 2280, Washington, DC 20240. Nominations submitted for review are announced in the Federal Register to provide a period of comment. Documentation for certification for Federal tax benefits of historic buildings and structures, State and local statutes and districts should be forwarded to the appropriate State Historic Preservation Office, which sends it to the appropriate National Park Service Office."}</t>
  </si>
  <si>
    <t xml:space="preserve">The professional review staff of the National Register determines whether the properties meet the National Register criteria as contained in 36 CFR Part 60. Properties that meet the criteria are then officially listed in the National Register and become eligible for Federal tax benefits and Historic Preservation Fund grants when they are available. </t>
  </si>
  <si>
    <t>After nomination by State, 45 days at Federal level.</t>
  </si>
  <si>
    <t>A nomination returned to the States, Tribes, or Federal agencies may be resubmitted, depending upon the reason for its rejection. Appeals for listing and removal may be made in accord with 36 CFR 60.12.</t>
  </si>
  <si>
    <t>{"awarded":"other","description":"N/A","awardedDescription":"N/A"}</t>
  </si>
  <si>
    <t>(Advisory Services and Counseling) FY 18 est $0.00; FY 19 est $0.00; FY 17$0.00; Estimate Not Available  - FY 17 (Estimated) Non-monetary assistance through consultation with NPS staff;_x000D_
_x000D_
FY 18 (Estimated) Non-monetary assistance through consultation with NPS staff; _x000D_
_x000D_
FY 19 (Estimated) Non-monetary assistance through consultation with NPS staff.</t>
  </si>
  <si>
    <t>Range $20,000.00 - $111,000.00 Non-monetary assistance through consultation with NPS staff Average $71,000.00.</t>
  </si>
  <si>
    <t>{"list":[{"fiscalYear":2017,"description":"No Information Available.  Funds were provided for 3D Digital Documentation Training and Development"},{"fiscalYear":2019,"description":"No information available."},{"fiscalYear":2018,"description":"No Information Available."}],"isApplicable":true}</t>
  </si>
  <si>
    <t xml:space="preserve">36 CFR Part 60; 36 CFR Part 63; 36 CFR Part 67, The National Register of Historic Places, a free leaflet explaining the program, Guidelines for Completing National Register of Historic Places Forms, and other technical guidance are available from the National Register of Historic Places Reference Desk, National Register, History, and Education, 1849 C Street, N.W., (Mail Stop 2280) Washington, DC 20240 (www.cr.nps.gov/nr/publications). Lists of nominations submitted to the National Register for review are published in the Federal Register. The National Register database of all listings is accessible through the Internet at http://www.cr.nps.gov/nr. </t>
  </si>
  <si>
    <t>{"flag":"appendix","description":"J. Paul Loether, Keeper of the National Register, National Park Service, U.S. Department of the Interior, 1849 C Street, NW, Washington, DC 20240, telephone: 202-354-2003; email: paul_loether@nps.gov"}</t>
  </si>
  <si>
    <t>J. Paul Loether National Park Service, U.S. Department of the Interior, 1849 C Street, NW, Washington, DC 20240 Email:&lt; a href='mailto:Paul_Loether@nps.gov'&gt;Paul_Loether@nps.gov&lt;/a&gt;Phone: (202) 345-2003;</t>
  </si>
  <si>
    <t>https://www.nps.gov/nr/</t>
  </si>
  <si>
    <t xml:space="preserve">15.915 Technical Preservation Services; 15.904 Historic Preservation Fund Grants-In-Aid; 15.912 National Historic Landmark; 14.218 Community Development Block Grants/Entitlement Grants; </t>
  </si>
  <si>
    <t>Fiscal Year2018: Not applicable.Fiscal Year2019: Not applicable.Fiscal Year2017: No information available. Funds were provided for 3D Digital Documentation Training and Development</t>
  </si>
  <si>
    <t>Criteria for Evaluation: In accordance with the provisions of 36 CFR 60.4, the following criteria are designed to guide the States and the Secretary of the Interior in evaluating potential entries (other than areas of the National Park System and National Historic Landmarks) to the National Register: The quality of significance in American history, architecture, archeology, engineering, and culture is present in districts, sites, building, structures, and objects that possess integrity of location, design, setting, materials, workmanship, feeling, and association, and; (A) that are associated with events that have made a significant contribution to the broad patterns of our history; or (B) that are associated with the lives of persons significant in our past; or (C) that embody the distinctive characteristics of a type, period, or method of construction, or that represent the work of a master, or that possess high artistic values, or that represent a significant and distinguishable entity whose components may lack individual distinction; or (D) that have yielded, or may be likely to yield, information important in prehistory or history. Ordinarily cemeteries, birthplaces, or graves of historical figures, properties owned by religious institutions or used for religious purposes, structures that have been moved from their original locations, reconstructed historic buildings, properties primarily commemorative in nature, and properties that have achieved significance within the past 50 years shall not be considered eligible for the National Register. However, such properties will qualify if they are integral parts of districts that do meet the criteria or if they fall within the following categories. (A) a religious property deriving primary significance from architectural or artistic distinction or historical importance; or (B) a building or structure removed from its original location but which is significant primarily for architectural value, or which is the surviving structure most importantly associated with a historic person or event; or (C) a birthplace or grave of a historical figure of outstanding importance if there is no other appropriate site or building directly associated with his productive life; or (D) a cemetery which derives its primary significance from graves of persons of transcendent importance, from age, from distinctive design features, or from association with historic events; or (E) a reconstructed building when accurately executed in a suitable environment and presented in a dignified manner as part of a restoration master plan, and when no other building or structure with the same association has survived; or (F) a property primarily commemorative in intent if design, age, tradition, or symbolic value has invested it with its own historical significance, or (G) a property achieving significance within the past 50 years if it is of exceptional importance.</t>
  </si>
  <si>
    <t>https://beta.sam.gov/fal/5630065eb5a7035f046865fe4c25b51f/view</t>
  </si>
  <si>
    <t>Technical Preservation Services</t>
  </si>
  <si>
    <t>{"list":[{"act":{"description":"National Historic Preservation Act of 1966, as amended, Public Law 89-665, 80 Stat. 915, 16 U.S.C. 470, et seq.; Executive Order 11593, May 13, 1971"},"authorizationTypes":{"USC":false,"act":true,"statute":false,"publicLaw":false,"executiveOrder":false}}]}</t>
  </si>
  <si>
    <t>The Technical Preservation Services office (TPS) of the National Park Service provides standards, guidance, technical preservation information, and assistance on preserving and rehabilitating historic buildings, including the "Secretary of the Interior's Standards for the Treatment of Historic Properties," which are widely used at the federal, state, and local levels by government agencies, property owners, nonprofit organizations, real estate and design professionals, construction and building trades, and the general public.</t>
  </si>
  <si>
    <t>Anyone/general public can use this program.</t>
  </si>
  <si>
    <t>{"description":"Historic Surplus Property Program:  National Park Service assists state and local government agencies in developing applications to request transfer of historic surplus properties and to make a formal recommendation on the transfer to the disposing agency (either the General Services Administration or the Department of Defense, which makes the final decision and prepares the deed if the transfer is approved)."}</t>
  </si>
  <si>
    <t>{"awarded":"lump","description":"Standards, guidance, and technical preservation information is available on-line, for purchase from the Government Printing Office, or otherwise provided upon request."}</t>
  </si>
  <si>
    <t>[{"code":"program","isSelected":true,"description":"Completed rehabilitation work must be documented in photographs submitted with the Request for Certification Work (NPS Form 10-168c). Completed rehabilitation work must be documented in photographs submitted with the Request for Certification Work (NPS Form 10-168c).\r\n"},{"code":"cash","isSelected":false},{"code":"progress","isSelected":false},{"code":"expenditure","isSelected":false},{"code":"performanceMonitoring","isSelected":true,"description":"Completed rehabilitation work must be documented in photographs submitted with the Request for Certification Work (NPS Form 10-168c)."}]</t>
  </si>
  <si>
    <t>(Advisory Services and Counseling) FY 17$0.00; FY 19 est $0.00; FY 18 est $0.00; - Not applicable</t>
  </si>
  <si>
    <t>Range: NA_x000D_
Average: NA</t>
  </si>
  <si>
    <t>{"list":[{"fiscalYear":2017,"description":"No information available. The Technical Preservation Services (TPS) office has produced over 150 publications on various technical preservation and conservation topics, as well as other guidance, information, and educational materials on the maintenance, preservation, and rehabilitation of historic buildings. These on-line and hard-copy resources include versions of the Secretary of the Interior’s Standards for the Treatment of Historic Properties, as well as the Preservation Briefs and the Preservation Tech Notes series. An on-line index to this information is available at https://www.nps.gov/tps/how-to-preserve/by-topic.htm."},{"fiscalYear":2019,"description":"No information available."},{"fiscalYear":2018,"description":"No information available."}],"isApplicable":true}</t>
  </si>
  <si>
    <t>Standards, guidelines, and technical preservation information on preserving and rehabilitating historic buildings is available at http://www.nps.gov/tps/.</t>
  </si>
  <si>
    <t>{"flag":"appendix","description":"The National Park Service makes the program information available in partnership with the State Historic Preservation Offices (SHPOs) and the Certified Local Governments (CLGs) program. Contact information for the SHPOs is available at http://ncshpo.org/directory/. The SHPOs can also provide contact information on CLGs in their respective states."}</t>
  </si>
  <si>
    <t>.National Park Service, 1849 C Street, NW, Mail Stop 7243 _x000D_
, Washington, DC 20240 Email:&lt; a href='mailto:NPS_TPS@nps.gov'&gt;NPS_TPS@nps.gov&lt;/a&gt;Phone: (202) 354-2033;</t>
  </si>
  <si>
    <t>http://www.nps.gov/tps/</t>
  </si>
  <si>
    <t xml:space="preserve">15.961 Federal Historic Preservation Tax Incentive; 15.914 National Register of Historic Places; 15.918 Disposal of Federal Surplus Real Property for Parks, Recreation, and Historic Monuments; 15.904 Historic Preservation Fund Grants-In-Aid; </t>
  </si>
  <si>
    <t>Fiscal Year2019: No information available.Fiscal Year2017: No information available. “Guidelines for Preserving, Rehabilitating, Restoring &amp; Reconstructing Historic Buildings” (Updated); Preservation Brief #50: Lightning Protection for Historic Structures (New); and Preservation Brief #49: Historic Decorative Metal Ceilings and Walls - Use, Repair, and Replacement (New).  New and revised publications, guidance and other materials on preserving and rehabilitating historic buildings are under development.Fiscal Year2018: No information available.</t>
  </si>
  <si>
    <t>https://beta.sam.gov/fal/47eee9f078207733fed298b44bc1e4f2/view</t>
  </si>
  <si>
    <t>Outdoor Recreation Acquisition, Development and Planning</t>
  </si>
  <si>
    <t>Land and Water Conservation Fund Grants</t>
  </si>
  <si>
    <t>{"list":[{"act":{"description":"54 U.S.C. §200305 Land and Water Conservation Fund, Assistance to States, and; 54 U.S.C. §101702(a) Cooperative Agreements, Transfer of Service Appropriated Funds."},"authorizationTypes":{"USC":false,"act":true,"statute":false,"publicLaw":false,"executiveOrder":false}}]}</t>
  </si>
  <si>
    <t>To provide financial assistance to the States and their political subdivisions project that are included in  Statewide Comprehensive Outdoor Recreation Plans (SCORPs) and acquisition and development of outdoor recreation areas and facilities for the general public, to meet current and future needs.</t>
  </si>
  <si>
    <t>FORMULA GRANTS;PROJECT GRANTS (COOPERATIVE AGREEMENTS)</t>
  </si>
  <si>
    <t>For planning grants, only the State agency formally designated by the Governor or State law as responsible for the preparation and maintenance of the SCORP is eligible to apply. (Treated as “States” for this purpose are the District of Columbia, Puerto Rico, the Virgin Islands, American Samoa, the Northern Mariana Islands, and Guam.)_x000D_
_x000D_
For acquisition and development grants, the above designated agency may apply for assistance for itself, or on behalf of other State agencies or political subdivisions, such as cities, counties, and park districts. _x000D_
_x000D_
Additionally, Indian tribes that are organized to govern themselves and perform the functions of a general purpose unit of government qualify for assistance. _x000D_
_x000D_
Individuals, nonprofit organizations, and private organizations are not eligible._x000D_
The general public. For planning grants, same as Applicant Eligibility._x000D_
The State Liaison Officer (SLO), who is appointed by the Governor or designated in State legislation to administer the program in the State or Territory, must provide assurance that the project is consistent with the SCORP; i.e., that it meets high priority recreation needs shown in the action program portion of the Plan._x000D_
_x000D_
The State must have a sufficient balance of LWCF funding and the required match available for the project. The sponsoring agency must permanently dedicate the project to public outdoor recreation and assume responsibility for its operation and maintenance. SCORPs must cite the State's legal authority to participate in the Land and Water Conservation Fund program._x000D_
_x000D_
2 CFR, Part 200, 43 CFR, OMB Circulars, standard forms, and program information.</t>
  </si>
  <si>
    <t>The general public. For planning grants, same as Applicant Eligibility.</t>
  </si>
  <si>
    <t>{"description":"The State Liaison Officer (SLO), who is appointed by the Governor or designated in State legislation to administer the program in the State or Territory, must provide assurance that the project is consistent with the SCORP; i.e., that it meets high priority recreation needs shown in the action program portion of the Plan.\r\n\r\nThe State must have a sufficient balance of LWCF funding and the required match available for the project. The sponsoring agency must permanently dedicate the project to public outdoor recreation and assume responsibility for its operation and maintenance. SCORPs must cite the State's legal authority to participate in the Land and Water Conservation Fund program.\r\n\r\n2 CFR, Part 200, 43 CFR, OMB Circulars, standard forms, and program information.","isApplicable":true}</t>
  </si>
  <si>
    <t>{"environmentalImpact":{"reports":[{"isSelected":true,"reportCode":"statement"},{"isSelected":true,"reportCode":"assessment"},{"isSelected":true,"reportCode":"ExecutiveOrder12372"},{"isSelected":true,"reportCode":"otherRequired"}]},"description":"The SLO has the prerogative for initial determination of project eligibility, priority need, and order of fund assistance within the State. All project proposals are submitted to the National Park Service by the SLO. Environmental impact information is required for this program; a screening form is used to determine whether an EA or EIS is necessary."}</t>
  </si>
  <si>
    <t>{"description":"Funding announcements for this program, along with registration procedures, application packages and instructions, points of contact, and procedures for submitting applications will be available on www.grants.gov.   \r\n \r\nProposals selected by the State for sub-award and forwarded to NPS must be accompanied by the standard federal application forms required by 2 CFR Part 200."}</t>
  </si>
  <si>
    <t xml:space="preserve"> Proposals received in response to announcements on grants.gov are reviewed on the basis of a competitive, merit-based review process, and are rated in accordance with the evaluation criteria stated in the announcement. Awards may be made to the highest rated proposals based on the amount of funding available each year. _x000D_
 _x000D_
All grants are made to the State lead agency and if applicable passed through to the project sponsor, whether State or local government.</t>
  </si>
  <si>
    <t>Approximately 60 days from the time the State submits the final application to the NPS.  However, the state itself may have processes that add to that time.</t>
  </si>
  <si>
    <t>State may appeal to the Secretary of the Interior.</t>
  </si>
  <si>
    <t>Project agreements may be amended to change the scope, funding amount, or duration. Must be approved by the National Park Service.</t>
  </si>
  <si>
    <t>{"types":{"moe":false,"formula":true,"matching":true},"formula":{},"matching":{"requirementFlag":"voluntary","percent":"0","description":"Matching Requirements: The Land and Water Conservation Fund Act requires that the share of federal funds not exceed 50 percent of the total project cost. Generally, match must be derived from State, local, or private sources, but under certain conditions all or part of the project sponsor's matching share may be from other Federal assistance programs, such as Community Development Block Grants, when such use is allowable under the other program’s sponsoring legislation. Otherwise, no other Federal funds may be applied to the project cost, even if all matching requirements are met. \r\n"}}</t>
  </si>
  <si>
    <t>{"awarded":"other","description":"Funds are available for obligation during the fiscal year in which they are appropriated and for the two following fiscal years. The assistance period for individual projects varies and may be extended but on average is three years.  \r\n \r\nComplex projects may be broken down into stages, with one being initially approved and the remainder qualified for activation at a later date. Except for project preparation costs, all costs must be incurred within the project period to be eligible for reimbursement.  \r\n \r\nPlanning projects may not be phased.","awardedDescription":"On an average of three years."}</t>
  </si>
  <si>
    <t>[{"code":"program","isSelected":false},{"code":"cash","isSelected":false},{"code":"progress","isSelected":true,"description":"All projects are monitored for progress through consolidated performance reports, which should be at least annually. State inspection reports are submitted every 5 years on completed projects stating whether the properties acquired and/or developed with fund assistance are still being used in accordance with the agreement.  \r\n \r\nFor planning projects, end products are specified in the application for assistance. Consolidated performance reports are required which should be at least annually. \r\n \r\nUnless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disclosures\r\n"},{"code":"expenditure","isSelected":true,"description":"SF-425, Federal Financial Report"},{"code":"performanceMonitoring","isSelected":true,"description":"Program Performance Report"}]</t>
  </si>
  <si>
    <t>Per 2 CFR Part 200.333 – 200.337.</t>
  </si>
  <si>
    <t>14-5035-0-2-303;</t>
  </si>
  <si>
    <t xml:space="preserve">(Project Grants) FY 19 est $65,000,000.00; FY 18 est $65,000,000.00; FY 17$75,932,422.00; - FY17: $75,932,422      FY18 est:  $65,000,000     FY19 est:  $65,000,000_x000D_
</t>
  </si>
  <si>
    <t>Range:  	$5,000.00 - $2,000,000.00 _x000D_
Average: 	$200,000.00</t>
  </si>
  <si>
    <t>{"list":[{"fiscalYear":2018,"description":"No information available."},{"fiscalYear":2017,"description":"Assisted in the acquisition, development, and enhancement of community parks and recreation facilities. Assisted in the acquisition, development, and enhancement of community parks and recreation facilities."},{"fiscalYear":2019,"description":"No information available."}],"isApplicable":true}</t>
  </si>
  <si>
    <t>36 CFR Part 59, FR 51 No. 186, September 25, 1986 (amended June 15, 1987). The Federal Financial Assistance Manual for the Land and Water Conservation Fund State Assistance Program (vol. 69, effective 10/1/2008)</t>
  </si>
  <si>
    <t>{"flag":"appendix","description":"Joel Lynch,  joel_lynch@nps.gov,  202-354-6905     State and Local Assistance Program\r\n1849 C Street, NW MS 1353 Washington DC 20240  http:/www.nps.gov/ncrc/programs/lwcf/contact_list.html."}</t>
  </si>
  <si>
    <t>Joel LynchState and Local Assistance Program_x000D_
1849 C Street, NW MS 1353 , Washington, DC 20240 Email:&lt; a href='mailto:joel_lynch@nps.gov'&gt;joel_lynch@nps.gov&lt;/a&gt;Phone: (202) 354-6905;</t>
  </si>
  <si>
    <t>http://http:/www.nps.gov/ncrc/programs/lwcf/contact_list.html</t>
  </si>
  <si>
    <t xml:space="preserve">15.918 Disposal of Federal Surplus Real Property for Parks, Recreation, and Historic Monuments; </t>
  </si>
  <si>
    <t>Fiscal Year2018: No information available. Fiscal Year2019: No information available. Fiscal Year2017: No information available.  CATAWBA ISLAND STATE PARK IMPROVEMENTS,  ONES BEACH STATE PARK - WEST GAMES AREA REHABILITATION PROJECT, CHENANGO VALLEY STATE PARK - BEACH AREA IMPROVEMENTS</t>
  </si>
  <si>
    <t xml:space="preserve">At the Federal level each project must be in accord with a State Comprehensive Outdoor Recreation Plan. Beyond this, the selection of projects is made by the State Liaison Officer of each State who is responsible for the administration of the 15.916 program in his State. Each State has its own selection process and project rating system, which is approved by NPS. </t>
  </si>
  <si>
    <t>https://beta.sam.gov/fal/d7e85774733a5d4bf273682cd1d0c64d/view</t>
  </si>
  <si>
    <t>Disposal of Federal Surplus Real Property for Parks, Recreation, and Historic Monuments</t>
  </si>
  <si>
    <t>Federal Lands to Parks Program (FLP);  Historic Surplus Property Program (HSPP)</t>
  </si>
  <si>
    <t>{"list":[{"act":{"description":"FLP:  40 U.S.C. 550(b) and (e) Public Law 107-217, originally under the Federal Property and Administrative Services Act of 1949, Section 203(k), 63 Stat. 385 as amended, 40 U.S.C. 484, Public Law 91-485; Federal Lands for Parks and Recreation, 16 U.S.C. 4601-5.  HSPP:  40 U.S.C. 550(h) Public Law 107-217, originally under the Federal Property and Administrative Services Act of 1949."},"authorizationTypes":{"USC":false,"act":true,"statute":false,"publicLaw":false,"executiveOrder":false}}]}</t>
  </si>
  <si>
    <t xml:space="preserve">FLP:  To transfer surplus Federal real property for state and local public park and recreation use; HSPP:  To transfer Federal historic real property to state and local governments for historic preservation purposes. </t>
  </si>
  <si>
    <t>FLP: Only State or local units of government and territories are eligible to apply for surplus real property for public parks and recreation. Recipients must agree to manage the property in the public interest and for public recreational use.  _x000D_
 _x000D_
HSPP: Only State or local units of government and territories are eligible to apply for surplus real property for historic preservation purposes. A recipient must agree to preserve and maintain the property in perpetuity and may accomplish this goal by leasing the property to a non-profit or for-profit entity. Additionally, a property may be used for revenue-producing activities to support it, and such activities may be eligible for Federal Historic Preservation Tax Incentives (see 15.915, Technical Preservation Services).</t>
  </si>
  <si>
    <t>{"description":"FLP: The applicant must submit an application, proposed program of use for the property and evidence of its ability to finance the program. \r\n \r\nHSPP: The applicant must submit an application that includes a Program for Preservation and Utilization, which is comprised of a preservation plan, a use plan and a financial plan.","isApplicable":true}</t>
  </si>
  <si>
    <t>{"environmentalImpact":{"reports":[{"isSelected":true,"reportCode":"statement"},{"isSelected":true,"reportCode":"assessment"},{"isSelected":false,"reportCode":"ExecutiveOrder12372"},{"isSelected":true,"reportCode":"otherRequired"}]},"description":"FLP: Park and recreation applications are coordinated by the National Park Service, Department of the Interior, and the General Services Administration (GSA), or in the case of legislated military base closures, the Department of Defense (DOD) and its military components.  \r\n \r\nHSPP: Historic surplus property applications are coordinated by the National Park Service, Department of the Interior, and the GSA, or in the cases of legislated military base closures, the DOD and its military components."}</t>
  </si>
  <si>
    <t>{"description":"Applications for park and recreation use and historic uses are submitted to the appropriate National Park Service Regional Office. Application forms are issued by the National Park Service."}</t>
  </si>
  <si>
    <t>FLP: Upon approval of a park and recreation application, the National Park Service will request GSA or DOD military service, in the case of base closures, to assign the property to the Secretary of the Interior for transfer. Upon assignment by DOD or GSA, the National Park Service will transfer the property to the applicant. _x000D_
_x000D_
HSPP: To ensure the adequate preservation of the historic surplus property, the National Park Service will provide the technical assistance to the applicant during the development of the application. Upon approval of the application, the National Park Service will formally recommend to GSA or DOD that the property be transferred to the applicant. GSA or DOD will prepare the deed, which includes provisions for maintaining the property in perpetuity, and the property will be conveyed to the applicant.</t>
  </si>
  <si>
    <t>{"flag":"yes","description":"FLP: The National Park Service must notify the General Services Administration within 30 calendar days after the date of the notice of determination of surplus if there is an eligible applicant interested in acquiring the property, or otherwise comply with the DOD Base Realignment and Closure (BRAC) planning and disposal schedules. For a park and recreation transfer, the National Park Service must request assignment of property from GSA within 30 calendar days after the expiration of the 30 day period, or otherwise comply with DOD Base Realignment and Closure (BRAC) planning and disposal schedules.\r\n\r\n HSPP: An eligible state or local government that wishes to acquire a property under the HSPP must follow the notification instructions given in the official surplus determination notice for that property.  As part of this process, the eligible applicant must contact the appropriate regional office of the National Park Service to request and move forward with an application. Approval of the application and conveyance of the property follows the process described above under Section 093.","list":[{"start":"2010-10-01"}]}</t>
  </si>
  <si>
    <t xml:space="preserve">FLP and HSPP: From 3 to 6 months (could be longer for HSPP depending on the circumstances) </t>
  </si>
  <si>
    <t>{"awarded":"other","description":"NA","awardedDescription":"NONE"}</t>
  </si>
  <si>
    <t>[{"code":"program","isSelected":false},{"code":"cash","isSelected":false},{"code":"progress","isSelected":true,"description":"Program reports are not applicable. Cash reports are not applicable. FLP and HSPP: Recipients of surplus properties are required to submit periodic stewardship and compliance reports (ranging from 2-5 year intervals) on the use of the property. Recipients of surplus properties are required to submit periodic stewardship and compliance reports (ranging from 2-5 year intervals) on the use of the property. \r\n \r\nHSPP: biennial reporting, which includes financial information for revenue-producing property."},{"code":"expenditure","isSelected":true,"description":"Recipients of surplus properties are required to submit periodic stewardship and compliance reports (ranging from 2-5 year intervals) on the use of the property.  FLP: Ranges from 2-5 years intervals: HSPP: biennial reporting, which includes financial information for revenue-producing property."},{"code":"performanceMonitoring","isSelected":false}]</t>
  </si>
  <si>
    <t>{"isApplicable":true,"description":"The National Park Service conducts periodic on-site compliance inspections and reviews periodic submitted stewardship reports to assure that the properties are being utilized for the purposes for which they are conveyed. Properties in noncompliance may be reverted back to the Federal Government. "}</t>
  </si>
  <si>
    <t>The National Park Service maintains official records concerning the property.</t>
  </si>
  <si>
    <t>(Sale, Exchange, or Donation of Property and Goods) FY 18 est $589,000.00; FY 19 est $0.00; FY 17$0.00; - This is a non-monetary program.</t>
  </si>
  <si>
    <t>Range:  	FLP: None. Value varies by the value of the available real property.  HSPP: None _x000D_
Average: 	NA</t>
  </si>
  <si>
    <t>{"list":[{"fiscalYear":2018,"description":"No information available."},{"fiscalYear":2017,"description":"No information available. This is a non-monetary program."},{"fiscalYear":2019,"description":"No information available."}],"isApplicable":true}</t>
  </si>
  <si>
    <t>2 CFR, Part 200, 43 CFR, OMB Circulars, standard forms, and program information _x000D_
 _x000D_
HSPP: 40 USC 550(h); 41 CFR Part 10275.440; website; program brochure.</t>
  </si>
  <si>
    <t>{"flag":"none","description":"Joel Lynch,  joel_lynch@nps.gov,  202-354-6905     State and Local Assistance Program\r\n1849 C Street, NW MS 1353 Washington DC 20240  http:/www.nps.gov/ncrc/programs/lwcf/contact_list.html."}</t>
  </si>
  <si>
    <t>Joel Lynch State and Local Assistance Program_x000D_
1849 C Street, NW MS 1353 , Washington, DC 20005 Email:&lt; a href='mailto:joel_lynch@nps.gov'&gt;joel_lynch@nps.gov&lt;/a&gt;Phone: (202) 354-6905;</t>
  </si>
  <si>
    <t xml:space="preserve">15.915 Technical Preservation Services; </t>
  </si>
  <si>
    <t>Fiscal Year2018: No information available.Fiscal Year2019: No information available.Fiscal Year2017: No information available. This is a non-monetary program.</t>
  </si>
  <si>
    <t>Suitability of real property for the proposed use and the ability of the applicant unit of government to carry out the proposed program of use.</t>
  </si>
  <si>
    <t>https://beta.sam.gov/fal/6562ec70ced080d6c353df8d31c68998/view</t>
  </si>
  <si>
    <t>Rivers, Trails and Conservation Assistance</t>
  </si>
  <si>
    <t>Rivers and Trails;  RTCA</t>
  </si>
  <si>
    <t>{"list":[{"act":{"description":"."},"authorizationTypes":{"USC":false,"act":true,"statute":false,"publicLaw":false,"executiveOrder":false}}]}</t>
  </si>
  <si>
    <t>The Rivers, Trails and Conservation Assistance Program implements the natural resource conservation and outdoor recreation mission of the National Park Service in communities across America. RTCA will help create local, regional and state networks of parks, rivers, trails, greenways and open spaces by collaborating with community partners and National Park areas in every state.</t>
  </si>
  <si>
    <t>COOPERATIVE AGREEMENTS;ADVISORY SERVICES AND COUNSELING</t>
  </si>
  <si>
    <t>Private nonprofit organizations and Federal, State and local government agencies.</t>
  </si>
  <si>
    <t>{"environmentalImpact":{"reports":[{"isSelected":true,"reportCode":"statement"},{"isSelected":false,"reportCode":"assessment"},{"isSelected":false,"reportCode":"ExecutiveOrder12372"},{"isSelected":true,"reportCode":"otherRequired"}]},"description":"Program advice and information is available from the appropriate NPS Regional Office or the National Office. Consultation with an RTCA staff before an application for assistance is made helps clarify RTCA roles and contributions and also helps identify how the selection criteria might apply to your conservation and outdoor recreation goals.\r\n\r\nInformation is available electronically at http://www.nps.gov/rtca or you may contact the appropriate regional RTCA program leader."}</t>
  </si>
  <si>
    <t>Proposals received in response announcements on grants.gov are reviewed on the basis of a competitive, merit-based review process, and are rated in accordance with the evaluation criteria stated in the announcement. Awards may be made to the highest rated proposals based on the amount of funding available each year.</t>
  </si>
  <si>
    <t>Deadline information will be included in all funding opportunity announcements posted on www.grants.gov._x000D_
_x000D_
Varies depending on the type and complexity of the project, generally about four months. _x000D_
 _x000D_
 Further information will be available for each specific project at the time the funding opportunity announcement is posted on www.grants.gov and may be obtained by contacting the Program Manager listed as the point of contact.</t>
  </si>
  <si>
    <t>Assistance is for one year and may be renewed for a second year if warranted.</t>
  </si>
  <si>
    <t>{"types":{"moe":false,"formula":false,"matching":true},"matching":{"requirementFlag":"voluntary","percent":"0","description":"No fixed amount. Applications must demonstrate commitment by interested public agencies and non-profit organizations."}}</t>
  </si>
  <si>
    <t>{"awarded":"other","description":"Generally 1 to 2 years.","awardedDescription":"Generally 1 to 2 years."}</t>
  </si>
  <si>
    <t>[{"code":"program","isSelected":false},{"code":"cash","isSelected":false},{"code":"progress","isSelected":true,"description":"Unless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 SF-425, Federal Financial Report"},{"code":"performanceMonitoring","isSelected":true,"description":"Program Performance Report"}]</t>
  </si>
  <si>
    <t>(Advisory Services and Counseling) FY 19 est $2,000,000.00; FY 17$1,448,588.00; FY 18 est $2,000,000.00; - FY 17: $1,448,588,  FY 18 est: $2,000,000, FY 19 est: $ 2,000,000.</t>
  </si>
  <si>
    <t>Range:  	$3,000.00 - $330,000.00 _x000D_
Average: 	$150,000.00</t>
  </si>
  <si>
    <t>{"list":[{"fiscalYear":2017,"description":"No information available.  31 Grants were funded."},{"fiscalYear":2018,"description":"Data not available."},{"fiscalYear":2019,"description":"Data not available.\r\n"}],"isApplicable":true}</t>
  </si>
  <si>
    <t>Stephan Nofield1849 C Street, NW., (ORG CODE 2240), Washington, DC 20240 Email:&lt; a href='mailto:Stephan_nofield@nps.gov'&gt;Stephan_nofield@nps.gov&lt;/a&gt;Phone: (202) 354-6922;</t>
  </si>
  <si>
    <t>http://www.nps.gov/rtca.</t>
  </si>
  <si>
    <t xml:space="preserve">15.918 Disposal of Federal Surplus Real Property for Parks, Recreation, and Historic Monuments; 15.916 Outdoor Recreation Acquisition, Development and Planning; </t>
  </si>
  <si>
    <t>Fiscal Year2019: Program has not yet selected projects for funding.Fiscal Year2017: No information available. The funded programs implements natural resource conservation and the outdoor recreation mission of the National Park Service in communities across America:  HIKING TRAILS STEWARDSHIP AND OUTREACH, GROUNDWORK RICHMOND-CAPACITY BUILDING &amp; PROGRAM DEVELOPMENT, CANOEMOBILE: ENGAGING YOUTH IN THEIR URBAN WATERWAYS.Fiscal Year2018: Program has not yet selected projects for funding.</t>
  </si>
  <si>
    <t>Specific evaluation criteria will be included in the funding announcements posted on www.grants.gov. Selection may be based on the following: _x000D_
Initial project partners are identified and a lead project partner is designated. Note: The lead partner may be a state or local agency, tribe, non- profit organization, or citizens' group. Federal agencies, including the National Park Service, maybe the lead partner only in collaboration with a nonfederal partner.  _x000D_
Project has specific, partner- defined goals and anticipated measurable results that are: clearly stated; support the National Park Service mission and RTCA mission and strategic plan goals; protect important natural resources or enhance outdoor recreation opportunities; and will have results that occur within an appropriate timeframe.  _x000D_
(3)	There is a commitment by lead project partners to significant public involvement and outreach in the project.  _x000D_
(4)	Roles and contributions of initial project partners, including RTCA, are identified. There is a commitment by initial project partners to cooperate and to provide or obtain the resources necessary to implement the project. (5) There is evidence of broad support for the project. Preference is given to a project that also: (a) provides physical connections among resources; (b) includes an NPS area as an actively involved project partner; (c) includes both natural resource conservation and outdoor recreation; (d) partners with a health organization.</t>
  </si>
  <si>
    <t>https://beta.sam.gov/fal/4ad67b19361f577e21282761cb462ba1/view</t>
  </si>
  <si>
    <t>Native American Graves Protection and Repatriation Act</t>
  </si>
  <si>
    <t>(NAGPRA)</t>
  </si>
  <si>
    <t>{"list":[{"act":{"description":"Native American Graves Protection and Repatriation Act, Pub.L. 101-601 §10, 104 Stat. 3057, 25 U.S.C. 3008."},"authorizationTypes":{"USC":false,"act":true,"statute":false,"publicLaw":false,"executiveOrder":false}}]}</t>
  </si>
  <si>
    <t>To provide grants to museums to assist in the consultation on and documentation of Native American human remains and cultural items; to provide grants to Indian tribes and Native Hawaiian organizations, as defined in the Act, to assist in identifying human remains and cultural items; and to provide grants to museums, Indian tribes and Native Hawaiian organizations to assist in the repatriation of human remains and cultural items.</t>
  </si>
  <si>
    <t>_x000D_
An eligible applicant is:_x000D_
_x000D_
_x000D_
A museum that has control of Native American human remains, funerary objects, sacred objects, or objects of cultural patrimony and has received Federal funds.  The term “Museum” includes state or local government agencies, private institutions, and institutions of higher learning that have received Federal funds._x000D_
_x000D_
An Indian tribe, Alaska Native village, or Native Hawaiian organization.  An "Indian tribe" means any tribe, band, nation, or other organized group or community of Indians, including any Alaska Native village (as defined in, or established pursuant to, the Alaska Native Claims Settlement Act), which is recognized as eligible for the special programs and services provided by the United States to Indians because of their status as Indians. The Department of the Interior has interpreted this definition as applying to over 560 Indian tribes and Alaska Native villages that are recognized by the United States Government. This list does not include Alaska regional or village corporations, although Alaska Native villages may subcontract work under grants to such corporations. A “Native Hawaiian organization” includes any organization that: a) serves and represents the interests of Native Hawaiians; b) has as a primary and stated purpose the provision of services to Native Hawaiians; and c) has expertise in Native Hawaiian Affairs. NAGPRA states that such Native Hawaiian organizations shall include the Office of Hawaiian Affairs.</t>
  </si>
  <si>
    <t>State, local, public nonprofit institution/organization, other public institution/organization, Federally Recognized Indian Tribal Government, Native American organization, American Indian.</t>
  </si>
  <si>
    <t>{"description":"Eligible museums must have completed a written summary of their Native American collections and an inventory of Native American human remains and associated funerary objects in their collections to the National Park Service and the appropriate Indian tribes and Native Hawaiian organizations by the deadlines in 43 CFR Part 10.\r\n\r\nFor repatriation grants, publication under 43 CFR Part 10 of a Notice of Inventory Completion or Notice of Intent to Repatriate in the Federal Register is required. \r\n\r\nFunding is not available for activities that occur prior to the submissions of the application.","isApplicable":true}</t>
  </si>
  <si>
    <t>Proposals received in response to announcements on www.grants.gov are reviewed through a competitive, merit-based review process, and are rated in accordance with the evaluation criteria stated in the announcement. Awards may be made to the highest rated proposals based on the amount of funding available each year.</t>
  </si>
  <si>
    <t>Varies depending on the type and complexity of the project. Further information will be available for each specific project at the time the funding opportunity announcement is posted on www.grants.gov.  Generally, applications are reviewed and approved or disapproved by the end of the Federal fiscal year.</t>
  </si>
  <si>
    <t>None. Final award decisions are not subject to appeal; however, the National Park Service will provide applicants with information on why their proposals were not selected for award.</t>
  </si>
  <si>
    <t>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t>
  </si>
  <si>
    <t>{"awarded":"other","description":"Project duration is generally one to two years.  Payment will be made by advance or reimbursement through the Department of Treasury’s Automated Standard Application for Payments (ASAP) system.","awardedDescription":"Grants are awarded for up to 18 months."}</t>
  </si>
  <si>
    <t>[{"code":"program","isSelected":true,"description":"Program reports"},{"code":"cash","isSelected":true,"description":"Cash reports"},{"code":"progress","isSelected":true,"description":"Unless otherwise stated in the agreement document, recipients shall submit the following reports on an annual basis: (1) SF-425, Federal Financial Report; and (2) Program Performance Reports. \r\nUpon completion of the agreement, recipients shall submit a final: \r\n(1) SF-425, Federal Financial Report; (2) Program Performance Report; (3) Final Budget; and (4) other specific reports that may be applicable to the agreement such as property inventories, and patent and invention disclosures.\r\n"},{"code":"expenditure","isSelected":true,"description":"SF-425, Federal Financial Report"},{"code":"performanceMonitoring","isSelected":true,"description":"Program Performance Report"}]</t>
  </si>
  <si>
    <t>{"isApplicable":true,"description":"Per 2 CFR Part 200, Subpart F"}</t>
  </si>
  <si>
    <t>(Project Grants (Discretionary)) FY 19 est $1,657,000.00; FY 17$1,497,143.00; FY 18 est $1,657,000.00; - Project Grants (Discretionary): FY17 $1,497,143; FY18 $1,657,000; FY19 $1,657,000. FY18 and FY19 totals are an estimate based on prior year funding levels only.</t>
  </si>
  <si>
    <t>Range:  	$5,000.00 - $90,000.00 _x000D_
Average: 	$25,000.00</t>
  </si>
  <si>
    <t>{"list":[{"fiscalYear":2019,"description":"No information available."},{"fiscalYear":2017,"description":"No information available. In FY2017, 53 applications were received and 32 awards were made to 31 entities to assist in consultation, documentation, and repatriation of Native American cultural items."},{"fiscalYear":2018,"description":"No information available."}],"isApplicable":true}</t>
  </si>
  <si>
    <t>2 CFR, Part 200, 43 CFR Part 10, grants.gov and standard forms.</t>
  </si>
  <si>
    <t>Sarah GlassNational NAGPRA Program_x000D_
1849 C Street NW_x000D_
Mail Stop 7360_x000D_
, Washington, DC 20240 Phone: (202)354-2201;</t>
  </si>
  <si>
    <t>http://www.nps.gov/nagpra/</t>
  </si>
  <si>
    <t>Fiscal Year2019: Program has not yet selected projects for funding. Program anticipates funding projects that assist in the documentation and repatriation of Native American human remains, funerary objects, sacred objects, and objects of cultural patrimony.Fiscal Year2018: Program has not yet selected projects for funding. Program anticipates funding projects that assist in the documentation and repatriation of Native American human remains, funerary objects, sacred objects, and objects of cultural patrimony.Fiscal Year2017: No information available. _x000D_
The National NAGPRA Program funded projects such as:_x000D_
- A museum hiring a bioarchaeologist to conduct an examination of the faunal collection in order to identify and culturally affiliate interspersed Native American human remains;_x000D_
_x000D_
- A university conducting in-person consultations with representatives of multiple tribes to review collections, identify sacred objects and objects of cultural patrimony, and develop a care and treatment plan for the objects, including digitization to provide remote access to the tribes; and_x000D_
_x000D_
- A tribe completing the repatriation of 645 ancestors and 8,945 funerary objects from multiple museum collections for reburial near the locations of the original excavations.</t>
  </si>
  <si>
    <t>Specific evaluation criteria will be included in the funding announcements posted on www.grants.gov, and will include the following: _x000D_
_x000D_
Criterion A – Objectives and Activities; _x000D_
Criterion B – Partnerships; _x000D_
Criterion C – Implementation/Administration; _x000D_
Criterion D - Impact/Evaluation</t>
  </si>
  <si>
    <t>https://beta.sam.gov/fal/e275e77445eea55fd139df1789be1484/view</t>
  </si>
  <si>
    <t>National Center for Preservation Technology and Training</t>
  </si>
  <si>
    <t>NCPTT</t>
  </si>
  <si>
    <t>{"list":[{"act":{"description":"54 U.S.C. §305304(a) Preservation Grants, and; 54 U.S.C. §305305 Department of Interior National Center for Preservation and Technology and Training Contract and Cooperative Agreement Authority."},"authorizationTypes":{"USC":false,"act":true,"statute":false,"publicLaw":false,"executiveOrder":false}}]}</t>
  </si>
  <si>
    <t>The purposes of the Center shall be to—_x000D_
_x000D_
(1) develop and distribute preservation and conservation skills and technologies for the identification, evaluation, conservation, and interpretation of historic property;_x000D_
_x000D_
(2) develop and facilitate training for Federal, State, and local resource preservation professionals, cultural resource managers, maintenance personnel, and others working in the preservation field;_x000D_
_x000D_
(3) take steps to apply preservation technology benefits from ongoing research by other agencies and institutions;_x000D_
_x000D_
(4) facilitate the transfer of preservation technology among Federal agencies, State and local governments, universities, international organizations, and the private sector; and_x000D_
_x000D_
(5) cooperate with related international organizations including the International Council on Monuments and Sites, the International Center for the Study of Preservation and Restoration of Cultural Property, and the International Council on Museums.</t>
  </si>
  <si>
    <t>U.S. universities and two and four year colleges; U.S. private nonprofit institution/organizations and quasi-public nonprofit institution/organizations that are directly associated with educational or research activity; Federal, State, local government agencies, Federally recognized Indian Tribal governments and their Tribal Historic Preservation Offices; For-profit organizations and private individuals may submit proposals only in partnership with an eligible U.S. organization.</t>
  </si>
  <si>
    <t>{"description":"Proof of nonprofit status is required of nonprofit organizations and institutions.","isApplicable":true}</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</si>
  <si>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</si>
  <si>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{"description":"Funding announcements for this program, along with registration procedures, application packages and instructions, points of contact, and procedures for submitting applications will be available on www.grants.gov.   \r\n \r\nInformation is available upon request via mail, e-mail (ncptt@ncptt.nps.gov), or our website http://www.ncptt.nps.gov."}</t>
  </si>
  <si>
    <t>Proposals received in response announcements on grants.gov are reviewed on the basis of a competitive, merit-based review process, and are rated in accordance with the evaluation criteria stated in the announcement. Awards may be made to the highest rated proposals based on the amount of funding available each year. _x000D_
 _x000D_
Reviews determine the feasibility of the proposed project, and consistency with National Park Service financial and policy requirements concerning the project's scope and purpose. Final award is by the Director of the National Park Service.</t>
  </si>
  <si>
    <t>From 90 to 180 days.</t>
  </si>
  <si>
    <t>None.  Final award decisions are not subject to appeal; however, the National Park Service will provide applicants with information on why their proposals were not selected for award. _x000D_
 _x000D_
Applicants may reapply if a revised application is submitted in the subsequent competition.</t>
  </si>
  <si>
    <t>Renewal may be requested through a new, competing application.  Extensions of time may be requested subject to acceptable work progress and reasons for the delay.</t>
  </si>
  <si>
    <t>{"types":{"moe":false,"formula":false,"matching":true},"matching":{"requirementFlag":"voluntary","percent":"0","description":"50% Recipient cost share is required under this program. Eligible match may be inkind, federal or nonfederal cash."}}</t>
  </si>
  <si>
    <t>{"awarded":"other","description":"The Treasury Check method of payment is used for advances or reimbursement.  A SF 270, Request for Advance or Reimbursement, must be submitted for each payment requested. Requests for reimbursement or advanced funds may be requested monthly in amounts greater than $500. Expenses charged to the grant or cooperative agreement may not be incurred prior to the beginning date specified in the agreement or subsequent or the grant end date, and incurred only to carry out the approved objectives, scope of work, and budget. ","awardedDescription":"Award amounts are subject to availability of funds. In accordance with Title IV, Public Law 102-575, Section 405(b): (1) Grants shall be allocated in such a fashion to reflect the diversity of the historic preservation fields and shall be geographically distributed. (2) No recipient may receive more than 10 percent of the awards allocated within any year. (3) Total administrative costs, direct and indirect, charged for carrying out these grants may not exceed 25 percent of aggregate costs. Matching share is not required by law, but is an administrative requirement imposed by NPS."}</t>
  </si>
  <si>
    <t>[{"code":"program","isSelected":false},{"code":"cash","isSelected":false},{"code":"progress","isSelected":true,"description":"Unless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Report"},{"code":"performanceMonitoring","isSelected":true,"description":"Program Performance Report"}]</t>
  </si>
  <si>
    <t xml:space="preserve">(Project Grants (Discretionary)) FY 18 est $764,600.00; FY 17$1,112,247.00; FY 19 est $695,600.00; - PROJECT GRANTS (Discretionary): FY17 $1,112,247; FY18 $764,600; FY19 est $695,600._x000D_
</t>
  </si>
  <si>
    <t>$15,000 to $500,000; The average funding for a grant or cooperative agreement is $40,000.</t>
  </si>
  <si>
    <t>{"list":[{"fiscalYear":2017,"description":"No information available. The grants program received 50 applications and issued 13 awards."},{"fiscalYear":2019,"description":"The grants program anticipates top received 40 applications and expects to issue approximately 6 awards, pending availability of funding."},{"fiscalYear":2018,"description":"The grants program received 27 applications and expects to issue 7 awards."}],"isApplicable":true}</t>
  </si>
  <si>
    <t>{"flag":"appendix","description":"Mary F. Striegel, Ph.D.\r\n\r\nChief, Materials Conservation\r\n\r\nNational Center for Preservation Technology and Training\r\n\r\n645 University Parkway\r\n\r\nNatchitoches, LA 71457\r\n\r\n318-356-7444 ex 256 office\r\n\r\nMary_striegel@nps.gov\r\n\r\n"}</t>
  </si>
  <si>
    <t>Mary Striegel, Ph. D.National Center for Preservation Technology and Training_x000D_
645 University Parkway_x000D_
_x000D_
_x000D_
_x000D_
_x000D_
, Natchitoches, LA 71457 Email:&lt; a href='mailto:Mary_striegel@nps.gov'&gt;Mary_striegel@nps.gov&lt;/a&gt;Phone: 318-356-7444 ex 256 ;</t>
  </si>
  <si>
    <t>http://www.ncptt.nps.gov</t>
  </si>
  <si>
    <t>Fiscal Year2017: No information available. _x000D_
Examples include:_x000D_
•Characterizing  the Impacts of Environmental Change to Wooden Structures_x000D_
_x000D_
_x000D_
•Testing and Treatment of Microbial Impacts on Generic Archeological Collections_x000D_
_x000D_
_x000D_
•Examining the Performance of Protective Coatings on Painted Aluminum for Preventative Maintenance_x000D_
_x000D_
_x000D_
•Testing Protective Treatments for Western Red Cedar Shingle and Shake Roofs_x000D_
_x000D_
_x000D_
•Enhancing the Usability of a Cultural Landscape  Online DatabaseFiscal Year2018: Program anticipates funding innovative research, training, podcasts, and websites that develop new technologies or adapt existing technologies to preserve cultural resources.Fiscal Year2019: Program anticipates funding innovative research, training, podcasts, and websites that develop new technologies or adapt existing technologies to preserve cultural resources.</t>
  </si>
  <si>
    <t xml:space="preserve">_x000D_
The grants are awarded based on merit review. The criteria includes:_x000D_
_x000D_
Does the project relate to one of the Secretary of Interior's priorities?_x000D_
_x000D_
Does the project display preservation technology Innovation?_x000D_
_x000D_
Does the project meet a national need? How will it impact preservation practice?_x000D_
_x000D_
Is the methodology technically sound?_x000D_
_x000D_
Can the work plan be accomplished in a year?_x000D_
_x000D_
Does the project have a dissemination plan?_x000D_
_x000D_
Is the team qualified to undertake the work?_x000D_
_x000D_
_x000D_
The Selection Official may consider the merit review recommendation, program policy factors, and the amount of funds available to select applications for funding._x000D_
_x000D_
_x000D_
Program Policy factors_x000D_
_x000D_
1. Geographic distribution_x000D_
_x000D_
2.Leveraging of federal resources and partnerships (including cost sharing)_x000D_
_x000D_
3.Equitable distribution of funding to a range of program objective_x000D_
 _x000D_
</t>
  </si>
  <si>
    <t>https://beta.sam.gov/fal/f5c90329439207f4f7ef656bafb45989/view</t>
  </si>
  <si>
    <t xml:space="preserve">National Maritime Heritage Grants </t>
  </si>
  <si>
    <t>Maritime Heritage Grants</t>
  </si>
  <si>
    <t>{"list":[{"act":{"description":"National Maritime Heritage Act of 1994, P. L. 103-541, Sec. (4)(c)."},"authorizationTypes":{"act":true}}]}</t>
  </si>
  <si>
    <t>To provide matching grants for preservation or education projects that foster a greater awareness and appreciation of the role of maritime endeavors in America’s history and culture. The grants will help State, Tribal, and local governments and private nonprofit organizations preserve and interpret their maritime heritage. It is designed to reach a broad audience and enhance public awareness and appreciation for the maritime heritage of the United States.</t>
  </si>
  <si>
    <t>State, local, tribal governments and private nonprofit institutions/organizations are eligible to apply. Individuals are not eligible applicants.</t>
  </si>
  <si>
    <t>Any State or local government or private non-profit institution/organization will benefit directly from grant funds. It is intended that the general public will ultimately benefit from the information conveyed by the funded projects.</t>
  </si>
  <si>
    <t>{"description":"Proposals must furnish evidence of the applicant’s qualifications to carry out the proposed project.  ","isApplicable":true}</t>
  </si>
  <si>
    <t>{"environmentalImpact":{"reports":[{"isSelected":true,"reportCode":"otherRequired"}]},"description":"Preapplication coordination with State Historic Preservation Offices is required.  "}</t>
  </si>
  <si>
    <t>{"description":"Funding announcements for this program, along with registration procedures, application packages and instructions, points of contact, and procedures for submitting applications will be available on www.grants.gov.   \r\n \r\nApplicants may visit the National Maritime Heritage Program website at \r\nhttp://www.nps.gov/maritime/grants/intro.htm  for more information. "}</t>
  </si>
  <si>
    <t>Proposals received in response to announcements on grants.gov are reviewed on the basis of a competitive, merit-based review process, and are rated in accordance with the evaluation criteria stated in the announcement. Awards may be made to the highest rated proposals based on the amount of funding available each year. _x000D_
 _x000D_
Award amounts are based on recommendations made by the National Maritime Heritage Grant Review Panel to the Secretary of the Interior, who makes final award decisions. The Review Panel is composed of representatives from the NPS, Maritime Administration, National Oceanographic and Atmospheric Administration, U.S. Coast Guard, Naval History and Heritage Command Advisory _x000D_
Council on Historic Preservation, Smithsonian Institution, and the National Archives and Records Administration.  _x000D_
 _x000D_
Each application is scored individually based on standardized criteria. Awards are made as direct grants to State or tribal Historic Preservation Offices (SHPO or THPO), who issue sub-grants to applicants.</t>
  </si>
  <si>
    <t>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t>
  </si>
  <si>
    <t>None.  Final award decisions are not subject to appeal; however, the National Park Service may provide applicants with information on why their proposals were not selected for award.</t>
  </si>
  <si>
    <t xml:space="preserve">Grants are not renewable, but the grant period may be extended upon approval of a request to the program, showing that unforeseen circumstances prevented the project from being completed on time.  </t>
  </si>
  <si>
    <t>{"types":{"moe":false,"formula":false,"matching":true},"formula":{"title":"","chapter":"","part":"","subPart":"","publicLaw":"","description":""},"matching":{"requirementFlag":"voluntary","percent":"0","description":"According to NMHA section 4(d)(2), grants must be fully matched on a dollar-to-dollar basis.  "},"moe":{"description":""}}</t>
  </si>
  <si>
    <t>{"awarded":"lump","description":"Project funding is generally for two years.  All awarded funds must be expended within 90 days of the grant end date specified in the grant agreement, unless an extension has been applied for and granted.  Assistance is awarded/released to applicants as subgrants issued by SHPOs, who are awarded direct grants by the NPS.","awardedDescription":"Available funding is to be divided evenly between preservation projects and education projects. "}</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</si>
  <si>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Report"},{"code":"performanceMonitoring","isSelected":true,"description":"Program Performance Report"}]</t>
  </si>
  <si>
    <t>{"isApplicable":true,"description":"Matching Requirements: According to NMHA section 4(d)(2), grants must be fully matched on a dollar-to-dollar."}</t>
  </si>
  <si>
    <t>Recipients must maintain accounting and progress reports throughout the life of the project, and up to 90 days beyond the end of the Period of Performance, until the grant is closed.</t>
  </si>
  <si>
    <t>14-1039-0-1-303;</t>
  </si>
  <si>
    <t xml:space="preserve">(Project Grants) FY 17$2,293,929.00; FY 18 est $2,535,826.00; FY 19 est $0.00; FY 16$2,058,164.00; - </t>
  </si>
  <si>
    <t>Range:  	$15,000 to $200,000 
Average: 	$66,000.00</t>
  </si>
  <si>
    <t>{"list":[{"fiscalYear":2016,"description":"No information available. 27 non-federal state and local agencies received funding to preserve their maritime heritage."},{"fiscalYear":2017,"description":"In FY17, the program received 142 applications and made 27 awards."},{"fiscalYear":2018,"description":"In FY18, the program received 93 applications and anticipates making 30-35 awards."}],"isApplicable":true}</t>
  </si>
  <si>
    <t>{"flag":"appendix","description":"Kelly Spradley-Kurowski, PhD, Manager, National Maritime Heritage Program, 1849 C St NW, Mail Stop 7508, Washington, DC, 20240; 202-354-2266; kelly_spradley-kurowski@nps.gov"}</t>
  </si>
  <si>
    <t>Kelly Spradley-Kurowski, PhD1849 C St NW, Mail Stop 7508, Washington, DC 20240 Email:&lt; a href='mailto:kelly_spradley-kurowski@nps.gov'&gt;kelly_spradley-kurowski@nps.gov&lt;/a&gt;Phone: 202-354-2266;</t>
  </si>
  <si>
    <t>http://www.nps.gov/maritime/grants/intro.htm</t>
  </si>
  <si>
    <t>Fiscal Year2016: No information available. Program reactivated in FY 2014. Projects applicants have proposed projects that include maritime education and information access projects, exhibit and heritage trail development, preservation of ships, lighthouses and other maritime properties, and survey and conservation of underwater archaeological resources.Fiscal Year2017: The Maritime Museum of San Diego received funds to support preservation of the steam ferry Berkeley ; Mystic Seaport Museum received funding to create an exhibit that will deliver to a broad public audience important historic content about the changes in the maritime cargo trades from the mid-19th century to the present; the Watermen's Museum will develop and present hands on educational programs that will explore the maritime cultural history of the American Revolution focusing on the 1781 Yorktown shipwrecks.Fiscal Year2018: Program has not yet selected projects for funding.  Program anticipates funding projects that preserve historic properties or produce educational materials related to the maritime heritage of the United States.</t>
  </si>
  <si>
    <t>Jul 17,2014</t>
  </si>
  <si>
    <t>https://beta.sam.gov/fal/4d1aad3d54c04d02b0ea1f3acb7e6270/view</t>
  </si>
  <si>
    <t>American Battlefield Protection</t>
  </si>
  <si>
    <t>Planning Grants</t>
  </si>
  <si>
    <t>{"list":[{"act":{"description":"Consolidated Appropriations Act 2012, Public Law 112-74."},"authorizationTypes":{"USC":false,"act":true,"statute":false,"publicLaw":false,"executiveOrder":false}}]}</t>
  </si>
  <si>
    <t>To promote the protection and preservation of battlefield lands on American soil by funding non- acquisition preservation methods such as planning, education, survey and inventory.</t>
  </si>
  <si>
    <t xml:space="preserve">Applicant may be Federal, intrastate, interstate, State and local agencies, public or private nonprofit institutions/organizations, federally recognized Indian tribal governments, U.S. territory and possessions, Native American organizations, State colleges and universities, public and private colleges and universities. Multi-organizational applications are encouraged. </t>
  </si>
  <si>
    <t xml:space="preserve">Federal, intrastate, interstate, State and local agencies, public and private nonprofit institutions/organizations, Federally recognized Indian tribal governments, U.S. territories and possessions, Native American organizations, State college or universities, public and private colleges and universities. </t>
  </si>
  <si>
    <t>{"environmentalImpact":{"reports":[{"isSelected":true,"reportCode":"ExecutiveOrder12372"},{"isSelected":true,"reportCode":"otherRequired"}]},"description":"Informal pre-application coordination with ABPP staff is highly recommended. Coordination with appropriate State Historic Preservation Office/s is recommended. Projects with access to private property require land owners written permission. The ABPP’s Nationwide Programmatic Agreement for Section 106 Review, available on the ABPP’s website https://www.nps.gov/abpp/grants/grants, must be consulted prior to applying."}</t>
  </si>
  <si>
    <t>{"flag":"yes","description":"Annual applications are due in mid-January. ","list":[]}</t>
  </si>
  <si>
    <t>Applications are reviewed and approved or disapproved by the National Park Service by the end of the Federal fiscal year.</t>
  </si>
  <si>
    <t>{"awarded":"other","description":"Grant agreements are established for a set period of time, usually one year. Some projects that depend on seasonal access may require more time, but only with prior ABPP approval. Multiyear projects that can be completed in one-year phases are eligible for funding. However, applicants may only request funding for one year, or one phase, at a time. If the ABPP funds the first phase of a multiyear project, it is not obligated to fund the later phases. Additional funding for a multi-phase or continuing project must be requested in subsequent grant cycles.","awardedDescription":"Funds are available to grantees on a reimbursement basis."}</t>
  </si>
  <si>
    <t>[{"code":"program","isSelected":false,"description":""},{"code":"cash","isSelected":false,"description":""},{"code":"progress","isSelected":true,"description":"Quarterly- 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Report"},{"code":"performanceMonitoring","isSelected":true,"description":"Program Performance Report"}]</t>
  </si>
  <si>
    <t>(Project Grants (Discretionary)) FY 17$1,139,010.00; FY 18 est $1,198,000.00; FY 19 est $1,198,000.00; FY 16$1,095,306.00; - FY18 and FY19 totals are an estimate based on prior year funding levels only.</t>
  </si>
  <si>
    <t>Range: $5,000.00 to $122,000.00 _x000D_
Average: $40,000.00</t>
  </si>
  <si>
    <t>{"list":[{"fiscalYear":2016,"description":"No information available. Twenty (20) entities received funding to preserve and provide interpretation at historic battlefields."},{"fiscalYear":2017,"description":"Nineteen (19) entities received funding to preserve and provide interpretation at historic battlefields."},{"fiscalYear":2018,"description":"No information available."},{"fiscalYear":2019,"description":"No information available."}],"isApplicable":true}</t>
  </si>
  <si>
    <t>{"flag":"none","description":"WASO\r\nKristen McMasters  \r\n1849 C Street, NW (2287) \r\nWashington, District of Columbia 20240\r\nPhone: (202) 354-2037"}</t>
  </si>
  <si>
    <t>Kristen McMastersAmerican Battlefield Protection Program 
1849 C Street, NW
Room 7228, Washington, DC 20240 Email:&lt; a href='mailto:Kristen_mcmasters@nps.gov'&gt;Kristen_mcmasters@nps.gov&lt;/a&gt;Phone: (202) 354-2037.;</t>
  </si>
  <si>
    <t>https://www.nps.gov/abpp/grants/planninggrants.htm</t>
  </si>
  <si>
    <t>Fiscal Year2016: No information available. The ABPP supports projects that lead to the protection of battlefield land and sites associated with battlefields. Projects that support this goal include: _x000D_
&amp;#9632; Site Identification and Documentation Projects _x000D_
Historical research _x000D_
Resource surveys and inventories _x000D_
Nominations to the National Register of Historic Places _x000D_
GIS and GPS mapping _x000D_
&amp;#9632; Planning and Consensus Building Projects _x000D_
Acquisition, strategic, and preservation plans _x000D_
Studies of land related to, or adjacent to, publicly owned and protected battlefield lands_x000D_
 Management, landscape, and stabilization plans _x000D_
Interpretation plans _x000D_
Preservation advocacy and consensus building within a community _x000D_
&amp;#9632; Interpretation or Education Projects _x000D_
Brochures about preservation _x000D_
Interpretive programs on preservation techniques _x000D_
Sign development and designFiscal Year2017: The ABPP supports projects that lead to the protection of battlefield land and sites associated with battlefields. Projects that support this goal include:
Site Identification and Documentation Projects
Historical research
Resource surveys and inventories
Nominations to the National Register of Historic Places
GIS and GPS mapping
Planning and Consensus Building Projects
Acquisition, strategic, and preservation plans
Studies of land related to, or adjacent to, publicly owned and protected battlefield lands
Management, landscape, and stabilization plans
Interpretation plans
Preservation advocacy and consensus building within a community
Interpretation or Education Projects
Brochures about preservation
Interpretive programs on preservation techniques
Sign development and design.Fiscal Year2018: No information available.Fiscal Year2019: No information available.</t>
  </si>
  <si>
    <t>Specific evaluation criteria will be included in the funding announcements posted on www.grants.gov.  _x000D_
 _x000D_
Reviewers evaluated the applications using the following criteria: demonstrated threat to the battlefield; reasonable and justified budget; preservation need and appropriateness of the project; well-planned objectives, tasks, and schedule; qualifications of applicant and partner organizations. _x000D_
 _x000D_
Applications received are scored on the following criteria: Site significance; Level of Threat; Preservation Opportunity; Well-Planned Objectives, Tasks, and Schedules; Qualifications and Coordination of Partner Organization(s); Realistic Budget and Matching Resources.</t>
  </si>
  <si>
    <t>https://beta.sam.gov/fal/8860577ed4824250a27c390bb0b08b88/view</t>
  </si>
  <si>
    <t>Hydropower Recreation Assistance</t>
  </si>
  <si>
    <t>FERC Hydropower Licensing</t>
  </si>
  <si>
    <t>{"list":[{"act":{"description":"Federal Power Act, 16 U.S.C. 797-828c; Wild and Scenic Rivers Act of 1968, 16 U.S.C. §1281(e), and; Outdoor Recreation Act of 1963, Public Law 88-29 Sec. 2(d)."},"authorizationTypes":{"act":true}}]}</t>
  </si>
  <si>
    <t>To serve as a national technical resource to support government, industry, and nonprofit partnerships in ongoing consultations and negotiations about applications for hydropower licensing; to meet present and future outdoor recreation and river conservation needs; to maintain and enhance a project's riparian areas.</t>
  </si>
  <si>
    <t>Private nonprofit organizations, Federal, State, and Local government agencies and hydropower licensing applicants.</t>
  </si>
  <si>
    <t>Private nonprofit organizations, Federal, State, and Local government agencies and hydropower licensing applicants, as well as the general public.</t>
  </si>
  <si>
    <t>{"environmentalImpact":{"reports":[{"isSelected":true,"reportCode":"otherRequired"}]},"description":"Program advice is and information is available from the appropriate NPS Regional Office."}</t>
  </si>
  <si>
    <t>{"description":"Contact the program leader for Rivers, Trails and Conservation Assistance in the appropriate NPS Regional Office."}</t>
  </si>
  <si>
    <t>Decisions are based upon adherence to program criteria and the availability of staff.</t>
  </si>
  <si>
    <t xml:space="preserve">Varies depending on the type and complexity of the project. </t>
  </si>
  <si>
    <t>{"awarded":"other","description":"Length of licensing process.","awardedDescription":"For more specific information contact the headquarters office."}</t>
  </si>
  <si>
    <t>(Advisory Services and Counseling) FY 17$0.00; FY 18 est $0.00; FY 19 FY 16$0.00; - Advisory Services and Counseling (Mandatory) - Non-monetary assistance through consultation with NPS staff: FY17 $00; FY18 $00 - estimate; FY19 $00-estimate.</t>
  </si>
  <si>
    <t>Range	NA _x000D_
Average	NA</t>
  </si>
  <si>
    <t>{"list":[{"fiscalYear":2016,"description":"No information available. \r\n Provided technical assistance to public and private energy, conservation, and recreation interests. Ensured that those who have little or no access to professional sources of planning assistance and analysis have equal consideration and opportunity to participate in the licensing process."},{"fiscalYear":2017,"description":"Provided technical assistance on more than 50 FERC hydropower licensing proceedings to public and private energy, conservation, and recreation interests. Ensured that those who have little or no access to professional sources of planning assistance and analysis have equal consideration and opportunity to participate in the licensing process."},{"fiscalYear":2018,"description":"Same as FY17"},{"fiscalYear":2019,"description":"Same as FY17"}],"isApplicable":true}</t>
  </si>
  <si>
    <t>Information is available on the Web.  Assistance complies with Federal Energy Regulatory Commission requirements for licensing nonfederal hydropower projects; 18 CFR Parts 4, 5, and 16.  Policy and Guidelines for Recreational Technical Assistance in Hydropower Licenses, 57 FR 61915, December 29, 1992.</t>
  </si>
  <si>
    <t>{"flag":"appendix","description":"Applicants are requested to communicate with National Park Service Regional Offices. See www.nps.gov/hydro."}</t>
  </si>
  <si>
    <t>Joan Harn1849 C Street NW, Washington, DC 20240 Email:&lt; a href='mailto:joan_harn@nps.gov'&gt;joan_harn@nps.gov&lt;/a&gt;Phone: (202) 354-6929;</t>
  </si>
  <si>
    <t>https://www.nps.gov/hydro</t>
  </si>
  <si>
    <t>Fiscal Year2016: No information available. _x000D_
  &amp;#9632; Preservation and recreation enhancements, valued at more than $500,000, in the Cohoes Falls area of the Erie Canalway National Heritage Corridor (New York). This includes protection, enhancement,  and interpretation of the National Historic Landmark District and properties listed on the National  Register of Historic Places; Recreation improvements include construction of new trails, a  footbridge, fishing access, animal observation sites, and Americans with Disabilities Act (ADA) compliant viewpoints; _x000D_
&amp;#9632; Creation of an ecological corridor between _x000D_
Great Smoky Mountains National Park and Cherokee  National Forest (Tennessee), protecting over 10,000 acres in and around the park; _x000D_
&amp;#9632; Protection of recreation experiences on the _x000D_
Appalachian National Scenic Trail and James _x000D_
River Face Wilderness where it crosses the James River (Virginia); and _x000D_
&amp;#9632; Publication of Hydrokinetic Energy Projects &amp; Recreation: A Guide to Assessing Impacts, in  partnership with the Hydropower Reform Coalition, Confluence Research &amp; Consulting, and the Department of Energy.Fiscal Year2017: Participate in FERC hydropower proceedings for preliminary permits, original and new licenses, amendments, and implementation of recreation plans and settlement agreements to address: recreation access and facilities; Instream flows for recreation; Riparian corridor and conservation buffer zone protection; and Park System resources.Fiscal Year2018: Same as FY17Fiscal Year2019: Anticipate same as FY17</t>
  </si>
  <si>
    <t>Project should have clear opportunity to enhance recreation and lead to tangible conservation of significant natural and cultural resources.</t>
  </si>
  <si>
    <t>https://beta.sam.gov/fal/19e4d1bfb4274c8d872f75d729f3a226/view</t>
  </si>
  <si>
    <t>Battlefield Land Acquisition Grants</t>
  </si>
  <si>
    <t>BLAGs</t>
  </si>
  <si>
    <t>{"list":[{"act":{"description":"54 U.S.C. §308103 Battlefield Acquisition Program"},"authorizationTypes":{"act":true}}]}</t>
  </si>
  <si>
    <t>To assist States and local communities acquire and preserve threatened battlefield land from the Revolutionary War, War of 1812, and Civil War.</t>
  </si>
  <si>
    <t>State and local governments. Private nonprofit organizations seeking to acquire battlefield land or easements must apply in partnership with the State or local government agency that has jurisdiction over the proposed parcel. The government agency may then sub-grant the Federal funds to the nonprofit organization.</t>
  </si>
  <si>
    <t>State and local governments (local communities, nonprofits, and battlefield landowners) benefit.</t>
  </si>
  <si>
    <t>{"description":"Prior to the expenditure of grant funds for the purchase of real property, a current appraisal must be obtained. Appraisal preparation, documentation and reporting must be made in conformance with the standards and practices of the Uniform Appraisal Standards for Federal Land Acquisitions (UASFLA), as codified in 49 CFR 24.103, and the Uniform Standards of Professional Appraisal Practices (USPAP Standards 1 and 2) published by the Interagency Land Acquisition Conference.","isApplicable":true}</t>
  </si>
  <si>
    <t>{"environmentalImpact":{"reports":[{"isSelected":true,"reportCode":"ExecutiveOrder12372"},{"isSelected":true,"reportCode":"otherRequired"}]},"description":"Informal pre-application coordination with ABPP staff is highly recommended. Coordination with appropriate State Historic Preservation Office(s) is required for National Historic Preservation Act Section 106 Review. The ABPP’s Nationwide Programmatic Agreement for Section 106 Review, available on the ABPP’s website https://www.nps.gov/abpp/grants/grants, for this grant program must be consulted prior to applying."}</t>
  </si>
  <si>
    <t>{"description":"Funding announcements for this program, along with registration procedures, application packages and instructions, points of contact, and procedures for submitting applications will be available on www.grants.gov and the ABPP’s website www.nps.gov/abpp. Applicants are responsible for initiating the Section 106 Review with the appropriate SHPO and consulting parties prior to submitting a complete application."}</t>
  </si>
  <si>
    <t>Proposals received in response to announcements on grants.gov are reviewed on the basis of a competitive, merit-based review process, and are rated in accordance with the evaluation criteria stated in the announcement. Awards may be made to the highest rated proposals based on the amount of funding available throughout the year. _x000D_
 _x000D_
The Director of the National Park Service makes awards to approved applicants.</t>
  </si>
  <si>
    <t>{"types":{"moe":false,"formula":false,"matching":true},"formula":{"title":"","chapter":"","part":"","subPart":"","publicLaw":"","description":""},"matching":{"requirementFlag":"mandatory","percent":"0","description":"50% Recipient/non-federal cost share is required under this program."},"moe":{"description":""}}</t>
  </si>
  <si>
    <t>{"awarded":"lump","description":"Battlefield land or interests in land are purchased immediately after receipt of funds, usually no later than one year after receipt of funds. Periods of Performance for awarded grants is typically 3 years to allow for purchase and recording of required easement or preservation agreement."}</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</si>
  <si>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disclosures.\n\n\nIn certain cases, grantees or sub-grantees must encumber the title to the acquired battlefield property with easement, in favor of enforceable in court by the State Historic Preservation Officer, or by another agency acceptable to the NPS and SHPO, in perpetuity. In other cases where a State government agency will acquire and manage the property, the State must enter into a preservation agreement with the NPS. The agreement must assert that the State will hold the property forever, allow for public access, maintain and protect the historic features and landscape, restrict development to only that needed for interpretation and visitor access, and pursue site development only after appropriate environmental and cultural studies are completed to inform best possibilities for low impact design and construction. Both the easements and preservation agreement must acknowledge Land and Water Conservation Fund Act Section 6(f)(3) restrictions and must be sent to the NPS for review and approval prior to their execution and recordation."},{"code":"expenditure","isSelected":true,"description":"The SF 425 Federal Financial Report is required."},{"code":"performanceMonitoring","isSelected":true,"description":"SF-PPR and Program Performance Report."}]</t>
  </si>
  <si>
    <t xml:space="preserve"> Per 2 CFR Part 200.333 – 200.337.</t>
  </si>
  <si>
    <t>(Project Grants (Discretionary)) FY 17$9,516,237.00; FY 18 est $10,000,000.00; FY 19 est $10,000,000.00; - Project Grants (Discretionary): FY 17 $9,516,237; FY 18 est $10,000,000; and FY 19 est $10,000,000. FY18 and FY19 totals are an estimate based on prior year funding levels only.</t>
  </si>
  <si>
    <t>Range:  	$1,000.00 to $2,000,000.00 _x000D_
Average: 	$250,000.00</t>
  </si>
  <si>
    <t>{"list":[{"fiscalYear":2017,"description":"Thirty-two (32) grants were awarded to acquire lands or easements on lands related to American battlefields in order to provide protection in perpetuity."},{"fiscalYear":2018,"description":"No information available."},{"fiscalYear":2019,"description":"No information available."}],"isApplicable":true}</t>
  </si>
  <si>
    <t>A more complete description of grant requirements can be found in the ABPP 2018 application guidelines. The 2018 guidelines and application form are available online at http://www.nps.gov/abpp. The American Battlefield Protection Program Act of 2009 (16 USC 469k-1), authorizes this grant program. This legislation allows Land and Water Conservation Fund monies to be used to provide the Federal share of the cost of acquiring interests in eligible Revolutionary War, War of 1812, and Civil War battlefield land. It requires that any interest in land acquired under this program shall be subject to section 6(f)(3) of the Land and Water Conservation Fund Act of 1965 (16 U.S.C. 4601-8(f)(3)). Section 6(f)(3) requires that any land acquired with these funds be preserved and not converted to other uses without the express written consent of the Secretary of the Interior.</t>
  </si>
  <si>
    <t>Kelley SmithNational Park Service
American Battlefield Protection Program
1849 C Street, NW
Room 7228, Washington, DC 20240 Email:&lt; a href='mailto:kelley_smith@nps.gov'&gt;kelley_smith@nps.gov&lt;/a&gt;Phone: (202) 354-2034;</t>
  </si>
  <si>
    <t>https://www.nps.gov/abpp/grants/CWBLAGgrants.htm</t>
  </si>
  <si>
    <t>Fiscal Year2017: Since 1998, the Battlefield Land Acquisition Grant Program has been apportioned over $113 million; leveraged over $141 million; and protected over 29,200 acres at 110 battlefields in 19 states.Fiscal Year2018: No information available.Fiscal Year2019: No information available.</t>
  </si>
  <si>
    <t>Reviewers evaluate applications according to the following considerations:
-Priority of the battlefield land as defined in the Reports. Foremost consideration is given to application packages for acquisition proposals at battlefields defined as Priority I or II sites in the CWSAC 1993 Report or the ABPP 2007 Rev War/War of 1812 Report.
-Whether the proposed acquisition parcel lies within ABPP-defined Battlefield Boundary Areas and outside the legislative boundaries of any associated National Parks
-Availability of required matching funds
-Acquisition schedule
-Threat to the battlefield land
-More specific evaluation criteria will be included in the funding announcements posted on www.grants.gov.</t>
  </si>
  <si>
    <t>https://beta.sam.gov/fal/22de6bb86fa8446aac0f329f8de58dc4/view</t>
  </si>
  <si>
    <t>Save America's Treasures</t>
  </si>
  <si>
    <t>{"list":[{"act":{"description":"54 USC 308902"},"authorizationTypes":{"act":true}}]}</t>
  </si>
  <si>
    <t xml:space="preserve">To provide matching grants for preservation or conservation work on nationally significant intellectual and cultural artifacts and nationally significant historic structures and sites. Intellectual and cultural artifacts include artifacts, collections, documents, sculpture and works of art. </t>
  </si>
  <si>
    <t>State and Local agencies, Public or Private nonprofit institutions/organizations, State Colleges and Universities, Public and Private Colleges and Universities, and Federally Recognized Indian Tribes.  _x000D_
 _x000D_
Individuals are not eligible applicants.  _x000D_
 _x000D_
Properties receiving Save America's Treasures _x000D_
(SAT) grant assistance must be listed in the National Register of Historic Places for National significancance</t>
  </si>
  <si>
    <t xml:space="preserve">Any Federal, Intrastate, Interstate, State and local agencies, Public or Private nonprofit institution/organization, State Colleges or University, Public and Private College or University, or Federally recognized Indian tribes. </t>
  </si>
  <si>
    <t>{"description":"Application includes SF424 series, LLL Lobbying form, Indirect Cost Rate agreement (if applicable)."}</t>
  </si>
  <si>
    <t>Proposals received in response announcements on grants.gov are reviewed in a competitive, merit-based review process, and are rated in accordance with the evaluation criteria stated in the announcement. Funding recommendations are made for the highest rated proposals based on the amount of funding available each year.  Final awards are decided through SOI and Congressional review as per the authorizing legislations.  Grants are awarded directly to initial applicant, this program does not subgrant.</t>
  </si>
  <si>
    <t>On average applications are reviewed and funding recommendations made in 60-90 days.  This varies based on the number of applications.  There is no mandated time.  Approval of funding recommendations once submitted average 30-90 days until announcement of funding.</t>
  </si>
  <si>
    <t>Extensions to projects are available for a year at a time up to five years when the funding expires.  Adequate progress must be shown to warrant an extension.</t>
  </si>
  <si>
    <t>{"types":{"moe":true,"formula":false,"matching":true},"formula":{"title":"","chapter":"","part":"","subPart":"","publicLaw":"","description":""},"matching":{"requirementFlag":"mandatory","percent":"0","description":"Matching requirement: 50% non federal recipient cost share is required under this program."},"moe":{"description":"Yes, see funding agency for further details. Contact headquarters office for information."}}</t>
  </si>
  <si>
    <t>{"awarded":"other","description":"Project duration is generally for two to three years. All awarded funds must be expended within 90 days of the grant end date specified in the Grant agreement.","awardedDescription":"Funds for the project may be requested as advances and/or reimbursements via SMARTLINK electronic payment system, with the final payment being a reimbursement.  All conditions of the project must be complete at the time of requesting the final payment. "}</t>
  </si>
  <si>
    <t>[{"code":"program","isSelected":false,"description":""},{"code":"cash","isSelected":true,"description":"As part of the SF-425 Federal Financial Report, reporting on expenditures is mandatory for each reporting period."},{"code":"progress","isSelected":true,"description":"A minimum of semi-annual performance reporting is required comparing planned accomplishments to actual results."},{"code":"expenditure","isSelected":true,"description":"SF-425, Federal Financial Report"},{"code":"performanceMonitoring","isSelected":true,"description":"Yes, as part of the progress reporting described above."}]</t>
  </si>
  <si>
    <t>14-5140-0-1-303;</t>
  </si>
  <si>
    <t>(Project Grants) FY 17$0.00; FY 18 est $13,000,000.00; FY 19 Estimate Not Available  FY 16$0.00; - PROJECT GRANTS (Discretionary): FY17 $0.00; FY18 $13,000,000; FY19 No appropriation at this time.</t>
  </si>
  <si>
    <t>FY17: $125,000 to $500,000 (for preservation), $25,000 to $500,000 (for collections); FY18: similar to FY17. FY17 average: not available yet. FY18 average: not available yet.</t>
  </si>
  <si>
    <t>{"list":[{"fiscalYear":2016,"description":"No information available. \r\n Not funded  \r\n"},{"fiscalYear":2017,"description":"In FY2017, the program anticipates received 141 applications and will issue 20 awards."},{"fiscalYear":2018,"description":"In FY2018, the program anticipates receiving 200 applications and issue 45 awards."},{"fiscalYear":2019,"description":"No information available."}],"isApplicable":true}</t>
  </si>
  <si>
    <t>National Park ServiceState, Tribal, Local, Plans &amp; Grants Division
Mail Stop 7360
1849 C Street, NW, Washington, DC 20240 Email:&lt; a href='mailto:preservation_grants_info@nps.gov'&gt;preservation_grants_info@nps.gov&lt;/a&gt;Phone: 202-354-2020;</t>
  </si>
  <si>
    <t xml:space="preserve">15.904 Historic Preservation Fund Grants-In-Aid; </t>
  </si>
  <si>
    <t>Fiscal Year2016: No information available Grants aid preservation and conservation work on nationally significant intellectual and cultural artifacts, historic structures and sites. Intellectual and cultural artifacts include artifacts, collections, documents, sculpture, and works of art.Fiscal Year2017: Grants aid preservation and conservation work on nationally significant collections and historic sites.Fiscal Year2018: Grants aid preservation and conservation work on nationally significant collections and historic sites.Fiscal Year2019: No appropriation at this time.</t>
  </si>
  <si>
    <t>Applications received are scored on the following criteria: critical preservation need; well-planned objectives, tasks, and schedules; qualifications and coordination of partner organization(s); and realistic budget and matching resources. Criteria will address: Significance, Threat, mitigation of Threat, and Feasibility.</t>
  </si>
  <si>
    <t>https://beta.sam.gov/fal/553d05bf2a32465e9dab91d51b1739bd/view</t>
  </si>
  <si>
    <t>Chesapeake Bay Gateways Network</t>
  </si>
  <si>
    <t>Chesapeake Bay Gateways and Trails</t>
  </si>
  <si>
    <t>{"list":[{"act":{"description":"P.L. 105-312, Title V, Sec 502(A) and (B), Conservation, Restoration and Restoration of Sites; 16 USC §1246(h)(1): Agreements to Operate, Develop, and Maintain Portions of National Trails; and 54 USC 101702(a): Agreements for the Transfer of Appropriated Funds to Carry Out NPS Programs"},"authorizationTypes":{"act":true}}]}</t>
  </si>
  <si>
    <t>The NPS Chesapeake Office provides technical and financial assistance to state and local agencies, tribes and private sector organizations in the Chesapeake Bay watershed under the Chesapeake Bay Initiative Act, the National Trails System Act and other authorities.
Assistance supports implementation of:
•    The Chesapeake Bay Initiative Act, which authorizes the NPS to: identify, conserve, restore, and interpret natural, recreational, historical, and cultural resources within the Chesapeake Bay Watershed; identify and utilize the collective resources sites for enhancing public education of and access to the Chesapeake Bay; link sites with trails, tour roads, scenic byways, and other connections; develop and establish watertrails comprising water routes and connections to sites and other land resources within the Chesapeake Bay Watershed; and create a network of sites and watertrails. 
•    The Chesapeake Bay Program, a collaborative watershed restoration partnership among the states of Maryland, Virginia, Pennsylvania, Delaware, New York, and West Virginia, the District of Columbia, the Chesapeake Bay Commission and the federal government. The six Governors and the other partners signed the 2014 Chesapeake Bay Watershed Agreement establishing specific goals, outcomes, management strategies and work plans for conservation and restoration. The NPS is responsible for fostering interjurisdictional collaboration to add 300 new public boating, fishing and water access sites to the Bay and tributaries and conserve 2 million acres of hunting, fishing, wildlife and other conservation lands by 2025. NPS also participates in and supports other initiatives advancing the agreement.
•    The partnership-based Captain John Smith Chesapeake National Historic Trail (NHT). This 3,000 mile trail extends from Norfolk Virginia to Cooperstown New York and along all the Bay’s major tributaries. The Chesapeake NHT was created through the National Trails System Act (Public Law 90-543, as amended) which provides for technical and financial assistance to States or their political subdivisions, landowners, private organizations, or individuals to operate, develop, and maintain any portion of such a trail either within or outside a federally administered area.
To advance these, the NPS collaborates with partners to increase access to the Chesapeake and rivers, to conserve important landscapes and resources, to promote tourism and local economies, to engage youth in meaningful work and placed-based education, to improve recreational opportunities, and to interpret the natural and cultural resources of the Chesapeake region.</t>
  </si>
  <si>
    <t>Recipients must either be a non-profit organization qualified as such under section 501(c) of the Internal Revenue Code or a state or local government.
NPS Chesapeake technical and financial assistance strategically supports projects and programs that meet DOI’s key responsibilities in the Chesapeake Bay watershed. The Chesapeake Bay Initiative Act authorizes the NPS to: identify, conserve, restore, and interpret natural, recreational, historical, and cultural resources within the Chesapeake Bay Watershed; identify and utilize the collective resources sites for enhancing public education of and access to the Chesapeake Bay; link sites with trails, tour roads, scenic byways, and other connections; develop and establish watertrails comprising water routes and connections to sites and other land resources within the Chesapeake Bay Watershed; and create a network of sites and watertrails.
Other specific plans and strategies which guide NPS –Chesapeake implementation include:
•    Chesapeake Bay Watershed Agreement and implementing management strategies and work plans, including the Chesapeake Bay Watershed Public Access Plan 
•    Captain John Smith Chesapeake NHT planning documents, including: Comprehensive Management Plan, Interpretive Plan, Conservation Strategy and segment plans for the James, Potomac and Lower Susquehanna rivers.</t>
  </si>
  <si>
    <t>{"description":"None","isApplicable":true}</t>
  </si>
  <si>
    <t>{"environmentalImpact":{"reports":[{"isSelected":true,"reportCode":"ExecutiveOrder12372"},{"isSelected":true,"reportCode":"otherRequired"}]},"description":"The following submissions should be supplied as directed by NPS - Chesapeake as part of the award process.\n\nSF-424 Application for Federal Assistance; and SF424A, 424B, 424C or 424D as appropriate\n\nScope of Work – Task List and Schedule\n\nDetailed Project Budget\n\nDUNS Number, SAM Registration and ASAP Registration\n\nAdditional Supporting Information as appropriate."}</t>
  </si>
  <si>
    <t>The Superintendent makes the final decision on funding based on administrative priorities. Awards are made to the highest priority projects based on the amount of funding available each year. Recipients selected for funding collaborate with NPS Chesapeake staff to complete award requirements</t>
  </si>
  <si>
    <t>None.  Final award decisions are not subject to appeal.</t>
  </si>
  <si>
    <t>{"types":{"moe":false,"formula":false,"matching":true},"formula":{"title":"","chapter":"","part":"","subPart":"","publicLaw":"","description":""},"matching":{"requirementFlag":"voluntary","percent":"0","description":"50% Recipient cost share is required for most awards under this program."},"moe":{"description":""}}</t>
  </si>
  <si>
    <t>{"awarded":"other","description":"The project period is set by the requirements of the project but is typically for a time period not to exceed 24 months.\n\nAssistance is provided on a reimbursement basis. Award recipients will be required to register in Automated Standard Application for Payments (ASAP). ASAP is the required payment system used by the National Park Service for financial assistance awards.","awardedDescription":"Assistance is provided on a reimbursement basis."}</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</si>
  <si>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 SF-425, Federal Financial Report"},{"code":"performanceMonitoring","isSelected":false,"description":""}]</t>
  </si>
  <si>
    <t>(Cooperative Agreements (Discretionary Grants)) FY 17$206,313.00; FY 18 Estimate Not Available  FY 19 Estimate Not Available  FY 16$253,000.00; - FY17 $206,313; FY18 TBD (subject to appropriation); FY19 TBD (subject to appropriation)</t>
  </si>
  <si>
    <t>Range: $25,000 - $125,000.
Average: $70,000</t>
  </si>
  <si>
    <t>{"list":[{"fiscalYear":2016,"description":"No information available. Since 2000, the National Park Service Chesapeake financial assistance program has provided more than $15 million for a variety of community projects."},{"fiscalYear":2017,"description":"Since 2000, the National Park Service Chesapeake financial assistance program has provided more than $16 million for a variety of community projects."},{"fiscalYear":2018,"description":"No information available."},{"fiscalYear":2019,"description":"No information available."}],"isApplicable":true}</t>
  </si>
  <si>
    <t xml:space="preserve">2 CFR Part 225 and check www.baygateways.net_x000D_
</t>
  </si>
  <si>
    <t>{"flag":"appendix","description":"Bob Campbell, Program Manager, 410 Severn Avenue, Suite 314, Annapolis, Maryland 21403, Email: bob_campbell@nps.gov Phone: (410) 260-2478\n\nJamie Cupples, Administrative Officer, 410 Severn Avenue, Suite 314, Annapolis, Maryland 21403, Email: Jamie_Cupples@nps.gov Phone: (410) 260-2473"}</t>
  </si>
  <si>
    <t>NER Chief Financial Assistance ProgramDepartment of the Interior, National Park Service, US Custom House, 200 Chestnut Street - 3rd Floor, Philadelphia, PA 19106 Email:&lt; a href='mailto:Jamie_cupples@nps.gov'&gt;Jamie_cupples@nps.gov&lt;/a&gt;Phone: (215) 597-9153;</t>
  </si>
  <si>
    <t>https://www.nps.gov/chba/learn/management/financial-assistance-for-partners.htm</t>
  </si>
  <si>
    <t>Fiscal Year2016: No information available. Projects for education, youth employment and stewardship programs, and public access and trail development. Each project is leveraged through matching funds, in-kind services, and volunteer hours.Fiscal Year2017: Projects for education, youth employment and stewardship programs, and public access and trail development. Each project is leveraged through matching funds, in-kind services, and volunteer hours.Fiscal Year2018: No information available.Fiscal Year2019: No information available.</t>
  </si>
  <si>
    <t>Recipients include State and local governments and non-profit organizations, whose projects have been identified and prioritized in the plans and strategies noted above in Section 081.
Specific priorities for 2018 include:
•    Supporting implementation of new water access sites along the Chesapeake Bay and its tributaries, with a priority on sites on the lower James and York Rivers, lower Potomac River and lower Susquehanna River segments.
•    Providing interpretation, media, visitor services, and educational programming (especially on-water programming) focused on Chesapeake Bay natural and cultural resources at visitor contact stations and associated sites on the lower James and York Rivers, lower Potomac River and lower Susquehanna River segments as well as through the mobile Roving Ranger program.
•    Fostering public engagement in conservation, recreation, and resource stewardship through the mobile Roving Ranger offered at partner parks and sites.
•    Supporting increased visibility of the Chesapeake’s special places through expansion of Find Your Chesapeake and related web media.
•    Providing front-line staff and interpretive guide training and resources on Chesapeake themes.
•    Expanding youth engagement through the Chesapeake Youth Corps program through teams in Maryland, Pennsylvania and Virginia and Kids in Kayaks program.
•    Advancing local, state, private, and federal collaborative conservation in the watershed through activities and initiatives that support Chesapeake Bay Watershed Agreement outcomes, including supporting the Chesapeake Conservation Partnership and high-priority land conservation targets.
•    Identifying, documenting and planning for landscapes and sites important to American Indian tribes within the Chesapeake Bay watershed.</t>
  </si>
  <si>
    <t>https://beta.sam.gov/fal/e2df748d667948e7afe8f19496982d4b/view</t>
  </si>
  <si>
    <t>Conservation Activities by Youth Service Organizations</t>
  </si>
  <si>
    <t>21st Century Conservation Service Corps Program</t>
  </si>
  <si>
    <t>{"list":[{"act":{"description":"54 U.S.C. 101702(a) Cooperative Agreements, Transfer of Service Appropriated Funds; 54 U.S.C. 101701 (b) Challenge Cost-Share Agreement Authority, and; 16 U.S.C. 1723 (c) (1) Public Lands Corps Act."},"authorizationTypes":{"act":true}}]}</t>
  </si>
  <si>
    <t>This program seeks to utilize qualified non-profit youth and young adult serving organizations to carry out appropriate natural and cultural resource conservation, education, volunteer service and education projects on Department of the Interior lands through authorized NPS programs. These organizations will work cooperatively with the NPS in developing and executing projects such as trail development and maintenance; historic and scientific research; interpretation; forest and timber management; minor construction work; archaeological conservation; native plant habitat restoration and rehabilitation. Projects can also secondarily include educational and recreational activities that have natural and cultural resource conservation components. These projects will promote and stimulate public purposes such as education, job training, development of responsible citizenship, productive community involvement, and furthering the understanding and appreciation of our nation’s natural and cultural resources through the involvement of youth and young adults.</t>
  </si>
  <si>
    <t>Private non-profit institutions and organizations; public  and private non-profit academic institutions; state and local government agencies; quasi-public non-profit institutions and organizations that support youth and young adult career training and development, and education in the areas of natural and/or cultural resource conservation and management.</t>
  </si>
  <si>
    <t>Private non-profit institutions and organizations; public and private non-profit academic institutions; state and local government agencies; quasi-public non-profit institutions and organizations that support youth and young adult career training and development, and education in the areas of natural and/or cultural resource conservation and management.
Individuals/families; students; and the general public will receive a benefit from the development and execution of these programs and projects.</t>
  </si>
  <si>
    <t>{"description":"Documentation demonstrating that an organizations purpose is strongly related or solely for the purpose of youth/student education in a conservation oriented environment. Proof of past performance in the areas of resource management, conservation and cultural resources and assistance to youth. If applying as a nonprofit organization, proof of nonprofit status will be required.","isApplicable":true}</t>
  </si>
  <si>
    <t>{"environmentalImpact":{"reports":[{"isSelected":true,"reportCode":"otherRequired"}]},"description":"Consultation and assistance is available from the program office and financial assistance officer in advance of the application submission. No pre-application coordination is required."}</t>
  </si>
  <si>
    <t>Projects may generally be renewed on an annual basis, not to exceed a total of 5 years.  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t>
  </si>
  <si>
    <t>{"types":{"moe":false,"formula":false,"matching":true},"formula":{"title":"","chapter":"","part":"","subPart":"","publicLaw":"","description":""},"matching":{"requirementFlag":"voluntary","percent":"0","description":"Projects completed under the Public Land Corp (PLC) Act require a 25 percent nonfederal match (cash and/or in-kind services) for all entities except where an award is provided to a State government and on Indian Lands as defined in the PLC Act."},"moe":{"description":""}}</t>
  </si>
  <si>
    <t>{"awarded":"lump","description":"Assistance is provided on a project basis. Most projects are two to three months in duration depending on complexity and other factors. Some projects are as long as a year."}</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</si>
  <si>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Report"},{"code":"performanceMonitoring","isSelected":false,"description":""}]</t>
  </si>
  <si>
    <t>14-1042-0-1-303;14-1035-1-1-303;</t>
  </si>
  <si>
    <t xml:space="preserve">(Cooperative Agreements (Discretionary Grants)) FY 17$37,078,851.00; FY 18 FY 19 Estimate Not Available  FY 16$36,580,234.00; - </t>
  </si>
  <si>
    <t>Range: $5,000 -$900,000</t>
  </si>
  <si>
    <t>{"list":[{"fiscalYear":2016,"description":"No information available. Various youth conservation corps received funding to carry out conservation, education and \r\ntraining on NPS lands with 5,120 participants."},{"fiscalYear":2017,"description":"850"},{"fiscalYear":2018,"description":"800"},{"fiscalYear":2019,"description":"800"}],"isApplicable":true}</t>
  </si>
  <si>
    <t>{"flag":"appendix","description":"National/Headquarters Office: George McDonald t-202-513-7146 george_mcdonald@nps.gov, Alaska Region: Matthew Cahill t-907-644-3373 matthew_cahill@nps.gov ; Intermountain Region: Ben Baldwin t-303-969-2319 ben_baldwin@nps.gov ; Midwest Region: Phyllis Cremonini t-402-661-1638 phyllis_cremonini@nps.gov ; National Capital Region vacant (contact national office); Northeast Region: Amy Glowacki t-978-726-5986 amy_glowacki@nps.gov ; Pacific West Region: Amanda Rowland t-415-623-2302 amanda_rowland@nps.gov ; Southeast Region: Marianne Mills t-404-507-5613 marianne_mills@nps.gov"}</t>
  </si>
  <si>
    <t>George McDonaldNational Park Service 1849 C Street NW, Washington, DC 20240 Email:&lt; a href='mailto:george_mcdonald@nps.gov'&gt;george_mcdonald@nps.gov&lt;/a&gt;Phone: (202)513-7146;</t>
  </si>
  <si>
    <t>https://www.nps.gov/subjects/youthprograms/index.htm</t>
  </si>
  <si>
    <t>Fiscal Year2016: No information available. Youth corps volunteers and member completed site improvement projects throughout the National Park Service.Fiscal Year2017: Internship Program: This project focuses on placing undergraduate and graduate students in natural and cultural resource focused positions in national parks across the nation.
Conservation Crew Program: This project utilizes a crew of 6 young people and 2 young adult leaders to perform trail restoration work in a national park.
Recreation/Education/Engagement Program: This project involves middle school age youth participating in outdoor recreation activities in parks across the country while also learning about the importance of clean water, habitat restoration, biology and performing volunteer service cleanup work.Fiscal Year2018: No information available.Fiscal Year2019: No information available.</t>
  </si>
  <si>
    <t>Specific evaluation criteria will be included in the funding announcements posted on www.grants.gov, but will include: _x000D_
Qualifications of the organization or institution;  _x000D_
The Secretary may give preference to qualified youth or conservation corps located in a specific area that have a substantial portion of members who are economically, physically, or educationally disadvantaged to carry out projects within the area.  _x000D_
(3) Past performance in the area of youth conservation corps activities;  _x000D_
(4)Organizations ability to reach undeserved and disadvantaged population groups;  _x000D_
(5) Offering meaningful, full-time, productive work for individuals between the ages of 15 and _x000D_
25 in a natural or cultural resource setting;  (6) Giving participants a mix of work experience, basic and life skills, education, training, and support service; and  _x000D_
(7) Providing participants with the opportunity to develop citizenship values and skills through service to their community and the United States.</t>
  </si>
  <si>
    <t>https://beta.sam.gov/fal/305ee43f518f4fcf8aa4794a7aa46278/view</t>
  </si>
  <si>
    <t>Preservation of Japanese American Confinement Sites</t>
  </si>
  <si>
    <t>Japanese American Confinement Sites Grant Program</t>
  </si>
  <si>
    <t>{"list":[{"act":{"description":"Preservation of Japanese American \r\nConfinement Sites Act, Public Law 109-441, \r\n120 Stat. 3288"},"authorizationTypes":{"act":true}}]}</t>
  </si>
  <si>
    <t xml:space="preserve">To provide for the preservation and interpretation of historic confinement sites where Japanese Americans were detained during World War II. The program was established to encourage projects that identify, research, evaluate, interpret, protect, restore, repair, and acquire historic confinement sites in order that present and future generations may learn and gain inspiration from these sites and that these sites will demonstrate the Nation's commitment to equal justice under the law. </t>
  </si>
  <si>
    <t xml:space="preserve">Applicant may be State and local agencies, public or private nonprofit institutions/organizations, Federally recognized Indian tribal governments, State colleges and universities, public and private colleges and universities. </t>
  </si>
  <si>
    <t>Providing present and future generations of Americans learning opportunities about the nation’s commitment to equal justice under the law.</t>
  </si>
  <si>
    <t>{"description":"Applicant must submit proof of applicant's governmental, non-profit or institutional status; a letter from the owner giving consent to the grant applicant as the grantee of record to undertake work on the property or collection (if applicable).","isApplicable":true}</t>
  </si>
  <si>
    <t>Proposals received in response to announcements on grants.gov are reviewed on the basis of a competitive, merit-based review process, and are rated in accordance with the evaluation criteria stated in the announcement. Awards may be made to the highest rated proposals based on the amount of funding available each year. _x000D_
 _x000D_
Recommendations will be approved by the Secretary of Interior through an apportionment process. Grants will be awarded by NPS directly to selected grantees.</t>
  </si>
  <si>
    <t xml:space="preserve">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 Generally 60 – 120 days. </t>
  </si>
  <si>
    <t>None.  Final award decisions are not subject to appeal; however, the National Park Service will provide applicants with information on why their proposals were not selected for award, upon request.</t>
  </si>
  <si>
    <t>{"types":{"moe":false,"formula":false,"matching":true},"formula":{"title":"","chapter":"","part":"","subPart":"","publicLaw":"","description":""},"matching":{"requirementFlag":"mandatory","percent":"0","description":"Each grant requires a 2:1 Federal to non-Federal match; that is, to receive two dollars of Federal funds at least one dollar non-Federal match is required. The match may be composed of cash or in-kind contributions. The non-Federal match may be raised and spent during the grant period; it does not have to be \"in the bank\" at the time of application."},"moe":{"description":""}}</t>
  </si>
  <si>
    <t>{"awarded":"other","description":"1-2 years will be the typical duration of funded awards.","awardedDescription":"Assistance released on a reimbursable basis as costs are incurred."}</t>
  </si>
  <si>
    <t xml:space="preserve">Per 2 CFR Part 200.333 – 200.337 </t>
  </si>
  <si>
    <t>14-1042-0-2-303;</t>
  </si>
  <si>
    <t>(Project Grants (Discretionary)) FY 17$2,687,513.00; FY 18 est $1,000,000.00; FY 19 est $1,000,000.00; FY 16$2,913,275.00; - FY19 total is an estimate based on prior year funding levels only.</t>
  </si>
  <si>
    <t xml:space="preserve">Range: $16,000.00 - $250,000.00 _x000D_
Average:$150,000.00 _x000D_
 _x000D_
</t>
  </si>
  <si>
    <t>{"list":[{"fiscalYear":2016,"description":"No information available Fiscal Year 2016: Financial assistance was provided to 15 entities, including political subdivisions, universities and non-profit organizations."},{"fiscalYear":2017,"description":"The program received 31 applications, and issued 23 awards."},{"fiscalYear":2018,"description":"The program anticipates receiving 40 applications and issuing 10 awards."},{"fiscalYear":2019,"description":"The program anticipates receiving 40 applications and issuing  20 awards."}],"isApplicable":true}</t>
  </si>
  <si>
    <t>{"flag":"appendix","description":"Kara Miyagishima, Program Manager\nJapanese American Confinement Sites Grant Program\nNational Park Service\n12795 W. Alameda Parkway\nLakewood, CO 80228\nP.O. Box 25287\nDenver, CO 80225-0287\nPhone: 303-969-2885\nFax: 303-987-6675"}</t>
  </si>
  <si>
    <t>Kara MiyagishimaNational Park Service - Intermountain Regional Office, 12795 W. Alameda Parkway, Lakewood, CO 80228 Email:&lt; a href='mailto:Kara_Miyagishima@nps.gov'&gt;Kara_Miyagishima@nps.gov&lt;/a&gt;Phone: (303) 969-2885.;</t>
  </si>
  <si>
    <t>https://www.nps.gov/jacs/</t>
  </si>
  <si>
    <t>Fiscal Year2016: No information available. Since it began, the program has awarded nearly $21 million in grants for projects that involve 20 states and the District of Columbia. Examples of funded projects include: _x000D_
&amp;#9632; Rohwer Relocation Camp Cemetery Preservation (Arkansas)—stabilization and restoration of grave markers in the camp cemetery, a National Historic Landmark. _x000D_
&amp;#9632; Poston Preservation Project (Arizona)— relocation and rehabilitation of one of the barracks at the Colorado River Relocation Center. _x000D_
&amp;#9632; The Registry: A Documentary Film about the Military Intelligence Service Language School in Minnesota—a documentary about Japanese Americans who served as interrogators, interpreters, and linguists with the Military Intelligence Service during World  War II. _x000D_
&amp;#9632; Kooskia Internment Camp Archaeological Project (Idaho)—archeological survey of camp structures and landscape features; public outreach on survey findings. _x000D_
&amp;#9632; Heart Mountain Interpretive Learning Center (Wyoming)—construction of a new visitors center to include exhibitsand recreated structures, and the development of a website to host online tours and interactive K-12 curricula to engage visitors and students in the lives of Japanese Americans confined to the camp. _x000D_
&amp;#9632; Teach the Teachers (Multiple Sites)—a curriculum package and teacher workshops to enhance student learning about the incarceration of Japanese Americans. _x000D_
&amp;#9632; From Barbed Wire to Barbed Hooks _x000D_
(California)—this documentary tells the story of Manzanar incarcerees who sought moments of freedom by crawling under the incarceration site’s barbed wire fences to go trout fishing in nearby streams and alpine lakesFiscal Year2017: The program received 31 applications, and issued 23 awards.Fiscal Year2018: The program anticipates receiving 40 applications and issuing 10 awards.Fiscal Year2019: The program anticipates receiving 40 applications and issuing 20 awards.</t>
  </si>
  <si>
    <t>Specific evaluation criteria will be included in the funding announcements posted on www.grants.gov.  _x000D_
 _x000D_
Eligible project types include: capital projects, documentation, oral history interviews, interpretation and education related to historic confinement sites, preservation of confinement sites and related historic resources, planning projects, and non-Federal real property acquisition (allowed only with the owner’s written permission at only Heart Mountain, Honouliuli, Jerome, Rohwer, and Topaz, per stipulations of Public Laws 109-441 and 11188), all benefitting one or more historic Japanese American confinement sites (as established by Public Law 109-441).</t>
  </si>
  <si>
    <t>https://beta.sam.gov/fal/5cdb43f8af6c433388d6f1df1722c612/view</t>
  </si>
  <si>
    <t>National Trails System Projects</t>
  </si>
  <si>
    <t>{"list":[{"act":{"description":"16 U.S.C. § 1246(h)(1) National Trails Act"},"authorizationTypes":{"USC":false,"act":true,"statute":false,"publicLaw":false,"executiveOrder":false}}]}</t>
  </si>
  <si>
    <t>To preserve, protect, and develop the components of the National Trails System, with a strong emphasis on volunteer involvement, the Secretary of the Interior may enter into written cooperative agreements to operate, develop, and maintain any portion of such a trail either within or outside a federally administered area. The Secretary may provide financial assistance to encourage participation in the acquisition, protection, operation, development, or maintenance of such trails.</t>
  </si>
  <si>
    <t>States or their political subdivisions, landowners, private organizations, or individuals.</t>
  </si>
  <si>
    <t>General public, and States or their political subdivisions, landowners, private organizations, or individuals.</t>
  </si>
  <si>
    <t>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Generally 60 to 90 days.</t>
  </si>
  <si>
    <t>{"types":{"moe":false,"formula":false,"matching":true},"formula":{"title":"","chapter":"","part":"","subPart":"","publicLaw":"","description":""},"matching":{"requirementFlag":"voluntary","percent":"0","description":"hen Challenge Cost Share authorities are used to enter into a cooperative agreement there is a required 50% recipient cost share. \r\n \r\nWhen National Trail Act authorities and funding is used to enter into a cooperative agreement no cost share requirements exist."},"moe":{"description":""}}</t>
  </si>
  <si>
    <t>{"awarded":"other","description":"Depends on the complexity of the project.","awardedDescription":"Not available."}</t>
  </si>
  <si>
    <t>[{"code":"program","isSelected":false,"description":""},{"code":"cash","isSelected":false,"description":""},{"code":"progress","isSelected":true,"description":"Unless otherwise stated in the agreement document, recipients shall submit the following reports on an annualbasis: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Report"},{"code":"performanceMonitoring","isSelected":false,"description":""}]</t>
  </si>
  <si>
    <t>14-1035-1-1-303;</t>
  </si>
  <si>
    <t xml:space="preserve">(Project Grants) FY 17$38,928,877.00; FY 18 est $4,000,000.00; FY 19 est $4,000,000.00; FY 16$5,092,435.00; - </t>
  </si>
  <si>
    <t>Range: $7,000.00 - $821,000.00_x000D_
Average: $100,000.00</t>
  </si>
  <si>
    <t>{"list":[{"fiscalYear":2016,"description":"No information available. Financial Assistance was provided to over 50 organizations to maintain and administer programs on trails throughout the United States."},{"fiscalYear":2017,"description":"No information available."},{"fiscalYear":2018,"description":"No information available."},{"fiscalYear":2019,"description":"No information available."}],"isApplicable":true}</t>
  </si>
  <si>
    <t>{"flag":"appendix","description":"Ala Kahakai National Historic Trail (NHT) – Arik Arakaki, Supt., arik_arakaki@nps.gov.\r\nAppalachian National Scenic Trail (NST) – Pam Underhill, Park Manager, Pamela_underhill@nps.gov.\r\nCalifornia, El Camino Real de los Tejas, El Camino Real de Tierra Adentro, Mormon Pioneer, Old Spanish,     \tOregon, Pony Express, Santa Fe, and Trail of Tears NHTs – Aaron Mahr, Supt., \taaron_mahr@nps.gov.\r\nCaptain John Smith Chesapeake and Star-Spangled Banner NHTs – John Maounis, Supt., \tjohn_maounis@nps.gov.\r\nIce Age and North Country NSTs – Pamela Schuler, Acting Supt., pam_schuler@nps.gov.\r\nJuan Bautista de Anza NHT – Naomi Torres, Supt., naomi_torres@nps.gov.\r\nLewis and Clark NHT – Mark Weekley, Supt., mark_weekley@nps.gov.\r\nNatchez Trace NST – Cam Sholly, Supt., cam_sholly@nps.gov.\r\nNew England NST – Charlie Tracy, Supt., Charles_tracy@nps.gov.\r\nOvermountain Victory NHT – Paul Carson, Supt., paul_carson@nps.gov.\r\nPotomac Heritage NST – Don Briggs, Supt., don_briggs@nps.gov.\r\nSelma to Montgomery NHT – Sandy Taylor, Supt., sandy_taylor@nps.gov.\r\nWashington-Rochambeau Revolutionary Route NHT – Joe DiBello, Supt., joe_dibello@nps.gov.\r\n"}</t>
  </si>
  <si>
    <t>Stephan Nofield1849 C Street, NW.,, Washington, DC 20240 Email:&lt; a href='mailto:Stephan_nofield@nps.gov'&gt;Stephan_nofield@nps.gov&lt;/a&gt;Phone: (202) 354-6900;</t>
  </si>
  <si>
    <t>http://www.nps.gov.nts/</t>
  </si>
  <si>
    <t>Fiscal Year2016: No information available. The establishment of a National Water Trails System has created additional opportunities for recognition and partnership. In early 2012, the Chattahoochee River Water Trail was the first river designated under the new system. To date, nine water trails – totaling more than 1,600 miles - have been designated.Fiscal Year2017: TUBAC PUBLIC PROGRAMS, EVENTS AND WORKSHOPS, TRAILS OF TEARS NHT ADMINISTRATIVE AND VOLUNTEER SUPPORT, YOUTH ENGAGEMENT PROGRAMS ALONG THE SANTA CRUZ RIVERFiscal Year2018: TBDFiscal Year2019: TBD</t>
  </si>
  <si>
    <t>Specific evaluation criteria will be included in the funding announcements posted on www.grants.gov. These criteria may vary somewhat from region to region.</t>
  </si>
  <si>
    <t>Sep 28,2009</t>
  </si>
  <si>
    <t>https://beta.sam.gov/fal/deb36394b8be4eda8236295475890254/view</t>
  </si>
  <si>
    <t>Redwood National Park Cooperative Management with the State of California</t>
  </si>
  <si>
    <t>{"list":[{"act":{"description":"16 U.S.C. 79c(e) Redwood National Park; \r\nPublic Law 105-83, 111 Stat. 1543, 16 U.S.C 471j Cooperative Management Authority; \r\n54 U.S.C. §101702(a) Cooperative Agreements, Transfer of Service Appropriated Funds;\r\n54 USC §101701(b) Challenge Cost-share Agreement Authority, and; \r\n54 U.S.C. §101702(b) Cooperative Agreements, Cooperative Research and Training Programs."},"authorizationTypes":{"act":true}}]}</t>
  </si>
  <si>
    <t>Through cooperative management instruments, and cooperative agreements, exchange goods and services to be used by the Secretary of the Interior and the State of California for cooperative management of lands within Headwaters Forest, Redwood National Park, and proximate State lands. _x000D_
 _x000D_
 Develop joint operating procedures and standards to ensure effective and efficient accomplishment of park activities, including but not limited to: visitor services, resource protection, public information, interpretation and publications, resource management, maintenance, administration, design and construction, planning, signing, and the development of policies.</t>
  </si>
  <si>
    <t>COOPERATIVE AGREEMENTS;SALE, EXCHANGE, OR DONATION OF PROPERTY AND GOODS;USE OF PROPERTY, FACILITIES, AND EQUIPMENT;ADVISORY SERVICES AND COUNSELING;DISSEMINATION OF TECHNICAL INFORMATION;TRAINING</t>
  </si>
  <si>
    <t>Agencies within the State of California Government</t>
  </si>
  <si>
    <t>General Public and the State of California.</t>
  </si>
  <si>
    <t>{"description":"Projects will be awarded as determined by the Secretary (generally through the Superintendent, Redwood National Park) within the requirements of applicable existing bureau and agency regulation and policy. \r\n \r\nIf cooperative agreements are utilized to fund projects, funding announcements for this program, along with registration procedures, application packages and instructions, points of contact, and procedures for submitting applications will be available on www.grants.gov."}</t>
  </si>
  <si>
    <t>After project needs and requirements are developed, the National Park Service will issue the State of California a written agreement (Cooperative Agreement or Cooperative Management Agreement) for execution upon which the project can proceed. Department of the Interior policy allows projects that meet the criteria for single source opportunities to be issued by an agency, which are specifically directed to a known recipient.</t>
  </si>
  <si>
    <t xml:space="preserve">In accordance with applicable requirements for extensions and renewals.  </t>
  </si>
  <si>
    <t>{"awarded":"other","description":"Lump sum","awardedDescription":"Information not available."}</t>
  </si>
  <si>
    <t>[{"code":"program","isSelected":true,"description":"For projects funded through cooperative agreements, unless otherwise stated in the agreement document,\n\nrecipients shall submit the following reports on an annual basis: (1) SF-425, Federal Financial Report; and (2)Program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 SF-425, Federal Financial Report. Performance monitoring is not applicable."},{"code":"cash","isSelected":false,"description":""},{"code":"progress","isSelected":true,"description":"All organizations will be required to submit a yearly narrative summary accomplishments reports to the National Park Service at the end of each project year. All projects and activities are monitored for progress and compliance with agreed upon scope of work."},{"code":"expenditure","isSelected":true,"description":"Yes, with claims for reimbursement."},{"code":"performanceMonitoring","isSelected":false,"description":""}]</t>
  </si>
  <si>
    <t>14-1036-1-1-303;14-1039-1-1-303;14-1041-0-1-303;14-1042-0-1-303;</t>
  </si>
  <si>
    <t>(Cooperative Agreements (Discretionary Grants)) FY 17$78,620.00; FY 18 est $65,000.00; FY 19 est $75,000.00; FY 16$59,516.00; - FY19 total is an estimate based on prior year funding levels.</t>
  </si>
  <si>
    <t>Range: $15,000.00 - $35,000.00
Average: $18,000.00</t>
  </si>
  <si>
    <t>{"list":[{"fiscalYear":2016,"description":"No information available. Provided financial assistance to the State of California Department of Parks and Recreation for custodial, resource management, and interpretation and educational services."},{"fiscalYear":2017,"description":"Provided financial assistance to the State of California Department of Parks and Recreation for custodial, facility maintenances and resource management services.  We received 3 applications and issued 3 awards."},{"fiscalYear":2018,"description":"Provide financial assistance to the State of California Department of Parks and Recreation for custodial and resource management services.  Anticipate receiving 2 applications and 2 awards."},{"fiscalYear":2019,"description":"Provide financial assistance to the State of California Department of Parks and Recreation for custodial and resource management services.  Anticipate receiving 2 applications and 2 awards."}],"isApplicable":true}</t>
  </si>
  <si>
    <t xml:space="preserve">2 CFR, Part 200, 43 CFR, OMB Circulars, standard forms, and program information. _x000D_
</t>
  </si>
  <si>
    <t>{"flag":"appendix","description":"Steven Mietz (707) 465-7300 steven_mietz@nps.gov\nRedwood National Park\n111 Second Street, Crescent City, CA 95531"}</t>
  </si>
  <si>
    <t>Director,1849 C Street, NW , Washington, DC 20240 Email:&lt; a href='mailto:steven_mietz@nps.gov'&gt;steven_mietz@nps.gov&lt;/a&gt;Phone: (202) 208-3100.;</t>
  </si>
  <si>
    <t>http://www.nps.gov/redw</t>
  </si>
  <si>
    <t>Fiscal Year2016: No information available. Funding provided to State of California Department of Parks and Recreation. Fiscal Year2017: Outdoor school custodial services; Shared resource management activitiesFiscal Year2018: Outdoor school custodial services; Shared resource management activitiesFiscal Year2019: Outdoor school custodial services; Shared resource management activities</t>
  </si>
  <si>
    <t>Appropriations for the purpose of cooperative management projects must be available and an agreement is in the best interests of the United States.</t>
  </si>
  <si>
    <t>Mar 11,2010</t>
  </si>
  <si>
    <t>https://beta.sam.gov/fal/025420e2bf62497b911acc2beffafc98/view</t>
  </si>
  <si>
    <t>Boston African-American National Historic Site</t>
  </si>
  <si>
    <t>Rehab African Meetinghouse</t>
  </si>
  <si>
    <t>{"list":[{"act":{"description":"54 U.S.C. §101702(a) Cooperative Agreements, \r\nTransfer of Service Appropriated Funds; 54 U.S.C. §101702(b) Cooperative Agreements, Cooperative Research and Training Programs, and; 54 USC §101701(b) Challenge Cost-share Agreement Authority."},"authorizationTypes":{"act":true}}]}</t>
  </si>
  <si>
    <t>The National Park Service and the Museum of African-American History are partnering for the purpose of rehabilitating the African Meetinghouse in Boston, MA.</t>
  </si>
  <si>
    <t>Museum of African-American History.</t>
  </si>
  <si>
    <t>Museum of African-American History and the General public.</t>
  </si>
  <si>
    <t>{"description":"Consultation or assistance between the Superintendent, Boston African-American National Historic Site and the Museum of African-American History will occur. Projects will be awarded as determined by the Secretary, through the Superintendent, Boston African American National Historic Site, within the requirements of applicable existing bureau and agency regulation and policy. \r\n \r\nIf funding is approved, a Notice of Intent to Award Funds will be posted at grants.gov."}</t>
  </si>
  <si>
    <t>After project needs and requirements are developed, the National Park Service will issue the Museum of African American History a written cooperative agreement for execution upon which the project can proceed. _x000D_
Department of the Interior policy allows projects that meet the criteria for single source opportunities to be issued by an agency, which are specifically directed to a known recipient.</t>
  </si>
  <si>
    <t xml:space="preserve">Projects may generally be renewed on an annual basis, not to exceed a total of 5 years.  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 </t>
  </si>
  <si>
    <t>{"awarded":"other","description":"Depends on project complexity.","awardedDescription":"Information not available."}</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</si>
  <si>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 "},{"code":"expenditure","isSelected":true,"description":"SF-425, Federal Financial Report"},{"code":"performanceMonitoring","isSelected":true,"description":"Program Performance Report"}]</t>
  </si>
  <si>
    <t xml:space="preserve">(Project Grants) FY 17$82,685.00; FY 18 est $70,000.00; FY 19 est $60,000.00; - </t>
  </si>
  <si>
    <t>Range: $37,000.00 - $225,000.00_x000D_
Average: $40,000.00</t>
  </si>
  <si>
    <t>{"list":[{"fiscalYear":2017,"description":"Each year a cooperative agreement is entered into for the development of programing and management of the museum and surrounding properties."},{"fiscalYear":2018,"description":"No information available."},{"fiscalYear":2019,"description":"No information available."}],"isApplicable":true}</t>
  </si>
  <si>
    <t xml:space="preserve">2 CFR, Part 200, 43 CFR, OMB Circulars, standard forms, and program information _x000D_
</t>
  </si>
  <si>
    <t>{"flag":"none","description":"Michael Creasey, Superintendent \r\nCharlestown Navy Yard, Building 1 \r\nCharlestown, MA 02129 \r\nPhone: (617)242-5645 \r\nEmail: Michael_creasey@nps.gov"}</t>
  </si>
  <si>
    <t>DirectorNational Park Service, 1849 C Street, NW, Washington, DC 20240 Email:&lt; a href='mailto:Michael_Creasey@nps.gov'&gt;Michael_Creasey@nps.gov&lt;/a&gt;Phone: (202)208-3100;</t>
  </si>
  <si>
    <t>http://www.nps.gov.boaf</t>
  </si>
  <si>
    <t>Fiscal Year2017: Provided funding to park management partner to carry out interpretive and educational programing for the general public.
PRESERVATION OF THE ABIEL SMITH SCHOOL- STORMWATER INFILTRATION  MITIGATIONFiscal Year2018: Program has not yet selected projects for funding.Fiscal Year2019: Program has not yet selected projects for funding.</t>
  </si>
  <si>
    <t xml:space="preserve">Appropriations for the purpose of cooperative projects must be available and an agreement is in the best interests of the United States. </t>
  </si>
  <si>
    <t>Apr 22,2010</t>
  </si>
  <si>
    <t>https://beta.sam.gov/fal/b9e6cafbfffb429a9ec9ca22bfb16f19/view</t>
  </si>
  <si>
    <t>National Heritage Area Federal Financial Assistance</t>
  </si>
  <si>
    <t>National Heritage Area Preservation and Conservation Assistance</t>
  </si>
  <si>
    <t>{"list":[{"act":{"description":"54 U.S.C. §101702(a) Cooperative Agreements, Transfer of Service Appropriated Funds; 54 USC §101701(b) Challenge Cost-share Agreement Authority; 54 U.S.C. §101702(b) Cooperative Agreements, Cooperative Research and Training Programs, and; Pub. L. 109–338, § 1(a), Oct. 12, 2006, 120 Stat. 1783 National Heritage Areas Act of 2006."},"authorizationTypes":{"USC":false,"act":true,"statute":false,"publicLaw":false,"executiveOrder":false}}]}</t>
  </si>
  <si>
    <t xml:space="preserve">The purpose of designation as a National Heritage Area is to preserve and interpret for the educational and inspirational benefit of present and future generations the unique and significant contributions to our national heritage of certain historic and cultural lands, waterways, and structures, to encourage a broad range of economic opportunities enhancing the quality of life within the designated area, and provide a management framework to assist state/local government entities, non profits, and others in developing policies and programs that will preserve, enhance, and interpret the cultural, historical, natural, recreation, and scenic resources of the heritage area. </t>
  </si>
  <si>
    <t>State, local, or tribal government or other public entity, an educational institution, or a private nonprofit organization.</t>
  </si>
  <si>
    <t>General public, states, their political subdivisions, non-profits, private entities, the heritage area management/coordinating entity.</t>
  </si>
  <si>
    <t>{"description":"2 CFR Part 200, in its entirety, applies to this program","isApplicable":true}</t>
  </si>
  <si>
    <t>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Generally 30 – 90 days.</t>
  </si>
  <si>
    <t>{"types":{"moe":false,"formula":false,"matching":true},"formula":{"title":"","chapter":"","part":"","subPart":"","publicLaw":"","description":""},"matching":{"requirementFlag":"voluntary","percent":"0","description":"50% recipient cost share is required under this program."},"moe":{"description":""}}</t>
  </si>
  <si>
    <t>{"awarded":"other","description":"Depends on complexity of project.","awardedDescription":"Advances or reimbursements for no more than 50% of their authorized financial activities."}</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</si>
  <si>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Report"},{"code":"performanceMonitoring","isSelected":true,"description":"Program Performance Report"}]</t>
  </si>
  <si>
    <t xml:space="preserve">(Direct Payments for Specified Use (Cooperative Agreements)) FY 17$19,064,765.00; FY 18 est $17,000,000.00; FY 19 est $17,000,000.00; FY 16$20,000,000.00; - </t>
  </si>
  <si>
    <t>Range: $4,000.00- $650,000.00_x000D_
Average: $215,000.00</t>
  </si>
  <si>
    <t>{"list":[{"fiscalYear":2016,"description":"No information available. Over 50 entities received funding for a variety of projects that supported large-scale, community-centered initiatives that connect local citizens to the preservation, conservation, and planning processes."},{"fiscalYear":2017,"description":"61 Grants Funded"},{"fiscalYear":2018,"description":"TBD"},{"fiscalYear":2019,"description":"TBD"}],"isApplicable":true}</t>
  </si>
  <si>
    <t>2 CFR, Part 200, 43 CFR, OMB Circulars, standard forms, and program information</t>
  </si>
  <si>
    <t>{"flag":"appendix","description":"Regional Coordinators and individual heritage area contacts are listed at http://www.nps.gov/history/heritageareas/CNTC/"}</t>
  </si>
  <si>
    <t>Martha Raymond,1201 "Eye" Street, NW 6th Floor, Washington, DC 20005 Email:&lt; a href='mailto:martha_raymond@nps.gov'&gt;martha_raymond@nps.gov&lt;/a&gt;Phone: (202) 354-2222.;</t>
  </si>
  <si>
    <t>http://www.nps.gov/history/heritageareas</t>
  </si>
  <si>
    <t>Fiscal Year2016: No information available. The program has funded heritage area management plans, heritage corridor planning, and similar projects.Fiscal Year2017: Develop and Implement diverse programs, activities, and projects necessary for implementing the Erie Canalway Preservation and Management Plan,    Assist in the promotion, facilitation, and improvement of the public’s understanding of the important natural, cultural, and recreational areas of the Lackawanna Heritage Valley region.Fiscal Year2018: TBDFiscal Year2019: TBD</t>
  </si>
  <si>
    <t>https://beta.sam.gov/fal/8d361808504b441d990e311b41f3e765/view</t>
  </si>
  <si>
    <t>New Bedford Whaling National Historic Park Cooperative Management</t>
  </si>
  <si>
    <t>{"list":[{"act":{"description":"U. S.C.; 410ddd(e)(2)(a) New Bedford Whaling National Historic Park"},"authorizationTypes":{"USC":false,"act":true,"statute":false,"publicLaw":false,"executiveOrder":false}}]}</t>
  </si>
  <si>
    <t>To work collaboratively with interested entities and individuals to provide for visitor understanding, appreciation and enjoyment.</t>
  </si>
  <si>
    <t>State, local and tribal governments, other public entities, education institutions, and private nonprofit organizations.</t>
  </si>
  <si>
    <t>General Public</t>
  </si>
  <si>
    <t>{"environmentalImpact":{"reports":[{"isSelected":true,"reportCode":"statement"},{"isSelected":false,"reportCode":"assessment"},{"isSelected":true,"reportCode":"ExecutiveOrder12372"},{"isSelected":true,"reportCode":"otherRequired"}]},"description":"Interested parties contact the park superintendent to discuss possible projects. Some projects are subject to compliance with the National Environmental Policy Act (NEPA)."}</t>
  </si>
  <si>
    <t>Proposals received in response announcements on grants.gov are reviewed on the basis of a competitive, merit-based review process, and are rated in accordance with the evaluation criteria stated in the announcement. Awards may be made to the highest rated proposals based on project need and the amount of funding available each year.</t>
  </si>
  <si>
    <t>Varies depending on the type and complexity of the project and eligible funding. _x000D_
 _x000D_
Further information will be available for each specific project at the time the funding opportunity announcement is posted on www.grants.gov and may be obtained by contacting the Program Manager listed as the point of contact.</t>
  </si>
  <si>
    <t>{"types":{"moe":false,"formula":false,"matching":true},"formula":{"title":"","chapter":"","part":"","subPart":"","publicLaw":"","description":""},"matching":{"requirementFlag":"voluntary","percent":"0","description":"Per the park's enabling legislation every one dollar of Federal funds shall be matched by four dollars of funds contributed by non-federal sources to provide for the preservation, development, interpretation, and use of the park. \r\n \r\nEvery dollar of Federal funds shall be matched by one dollar of funds contributed by nonfederal sources for construction, restoration and rehabilitation of visitors and interpretive facilities."},"moe":{"description":""}}</t>
  </si>
  <si>
    <t>{"awarded":"other","description":"Depends on the complexity of the project.","awardedDescription":"Dependent on availability of funds."}</t>
  </si>
  <si>
    <t>14-1036-0-1-130;</t>
  </si>
  <si>
    <t xml:space="preserve">(Cooperative Agreements) FY 17$0.00; FY 18 est $15,000.00; FY 19 est $15,000.00; FY 16$60,933.00; - </t>
  </si>
  <si>
    <t>Range: $2,500.00 - $122,500_x000D_
Average: $7,500.00</t>
  </si>
  <si>
    <t>{"list":[{"fiscalYear":2016,"description":" No information available. Assisted with a multi-year  conservation and treatment exhibit project; Provided public educational and interpretive programs; completed historical and cultural research."},{"fiscalYear":2017,"description":"Two Ongoing Projects"},{"fiscalYear":2018,"description":"No Data Available"},{"fiscalYear":2019,"description":"No Data Available"}],"isApplicable":true}</t>
  </si>
  <si>
    <t>{"flag":"appendix","description":"Meghan Kish        meghan_kish@nps.gov New Bedford Whaling National Historic Park 33 William Street, New Bedford, Massachusetts 02740"}</t>
  </si>
  <si>
    <t>Park Superintendent, New Bedford Whaling National Historic Park33 William Street, New Bedford, MA 02740 Email:&lt; a href='mailto:meghan_kish@nps.gov'&gt;meghan_kish@nps.gov&lt;/a&gt;Phone: xxx.xxx.xxxx;</t>
  </si>
  <si>
    <t>http://www.nps.gov/nebe</t>
  </si>
  <si>
    <t>Fiscal Year2016: No information available Conservation and Treatment for the Purrinton and Russel Grand Panorama of a Whaling Voyage 'Round the World; public interpretive and educational programming Fiscal Year2017: CONSERVATION AND TREATMENT FOR THE PURRINGTON AND RUSSELL GRAND PANORAMA OF A WHALING VOYAGE ROUND THE WORLDFiscal Year2018: No Data AvailableFiscal Year2019: No Data Available</t>
  </si>
  <si>
    <t>Specific evaluation criteria will be included in the funding announcements posted on www.grants.gov, but will include: _x000D_
Appropriateness to the themes and mission of the park _x000D_
Contribution to visitor understanding, appreciation and enjoyment _x000D_
Clarity of project objections including final product or result _x000D_
Ability to clearly demonstrate matching requirement _x000D_
Ability to clearly demonstrate collaborative nature and park's substantial involvement</t>
  </si>
  <si>
    <t>Dec 16,2010</t>
  </si>
  <si>
    <t>https://beta.sam.gov/fal/2c00495cbcb14447a44ade7db3219d8e/view</t>
  </si>
  <si>
    <t>Mississippi National River and Recreation Area State and Local Assistance</t>
  </si>
  <si>
    <t>{"list":[{"act":{"description":"Mississippi National River and Recreation Area, Public Law 100-696; 704(a) 16 USC section 460 zz 5(a) - Grants, Public Law 100-696; 704(a) 16 U.S.C. section 460 zz 5(b) - Cooperative Agreements, and Public Law 100-696; 706(a) 16 U.S.C. section 460 zz (c) - Technical Assistance"},"publicLaw":{},"authorizationTypes":{"publicLaw":true}}]}</t>
  </si>
  <si>
    <t>Provide assistance and/or funds to enhance partner planning for and interpretation of non-Federal publicly owned lands within the area.</t>
  </si>
  <si>
    <t xml:space="preserve">The State of Minnesota or its political subdivisions, counties, cities, non-profits </t>
  </si>
  <si>
    <t>{"description":"2 CFR part 200, in its entirety, applies to this program","isApplicable":true}</t>
  </si>
  <si>
    <t>{"environmentalImpact":{"reports":[{"isSelected":true,"reportCode":"statement"},{"isSelected":true,"reportCode":"assessment"},{"isSelected":true,"reportCode":"ExecutiveOrder12372"},{"isSelected":true,"reportCode":"otherRequired"}]},"description":"Consultation or assistance from the agency with this application may be available from the NPS. Projects may be subject to compliance with the National Environmental Policy Act. There are no pre-application requirements."}</t>
  </si>
  <si>
    <t>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Generally 30 to 90 days.</t>
  </si>
  <si>
    <t>{"types":{"moe":false,"formula":false,"matching":true},"formula":{"title":"","chapter":"","part":"","subPart":"","publicLaw":"","description":""},"matching":{"requirementFlag":"voluntary","percent":"0","description":"The recipient must be able to provide 50 percent cash match for grants in accordance with 16 U.S.C. 460zz-5(a). If funds are being provided from the Challenge Cost Share program, there must be a 50 percent match for a cooperative agreement."},"moe":{"description":""}}</t>
  </si>
  <si>
    <t>{"awarded":"lump","description":"Depends on complexity of project."}</t>
  </si>
  <si>
    <t xml:space="preserve">(Project Grants (Cooperative Agreements)) FY 17$761,898.00; FY 18 Estimate Not Available  FY 19 Estimate Not Available  FY 16$312,253.00; - </t>
  </si>
  <si>
    <t xml:space="preserve">Range: $18,000.00 - $170,000.00 _x000D_
Average: $25,000.00 _x000D_
</t>
  </si>
  <si>
    <t>{"list":[{"fiscalYear":2016,"description":"No information available. One school district, one university and one non-profit received funding under this program."},{"fiscalYear":2017,"description":"6 Grants awarded"},{"fiscalYear":2018,"description":"Proposed: data not available"},{"fiscalYear":2019,"description":"Proposed: data not available"}],"isApplicable":true}</t>
  </si>
  <si>
    <t>{"flag":"none","description":"John Anfinson, Superintendent \r\n111 E Kellogg Blvd., Suite 105 \r\nSt. Paul, Minnesota 55101\r\n(651) 293-8432"}</t>
  </si>
  <si>
    <t>Denise St. Marie,111 E Kellogg Blvd., Suite 105, St. Paul, MN 55101 Email:&lt; a href='mailto:denise_st_marie@nps.gov'&gt;denise_st_marie@nps.gov&lt;/a&gt;Phone: (651) 290-3030 ext. 226.;</t>
  </si>
  <si>
    <t>http://www.nps.gov/miss</t>
  </si>
  <si>
    <t>Fiscal Year2016: No information available. No Information available.Fiscal Year2017: Construction of 2 mile segment of Mississippi River TrailFiscal Year2018: TBDFiscal Year2019: TBD</t>
  </si>
  <si>
    <t>https://beta.sam.gov/fal/0a0deb7477074ddba6c51e5c01c35d3d/view</t>
  </si>
  <si>
    <t>Environmental Education and Conservation - North Cascades</t>
  </si>
  <si>
    <t>{"list":[{"act":{"description":"Cooperative Agreements, Transfer of Service Appropriated Funds, 54 U.S.C. §101702(a), and Outdoor Research, Information and Education programs and Activities, commonly known as the Outdoor Recreation Act, 54 U.S.C. §200103(g)(1)"},"authorizationTypes":{"act":true}}]}</t>
  </si>
  <si>
    <t>Provide field-based environmental education (focusing on natural and cultural history), providing programs of public education, youth engagement, involvement in conservation, natural science, history and related fields of study, and conducting interpretive activities about the Skagit River and the North Cascades bioregion.</t>
  </si>
  <si>
    <t xml:space="preserve">General public </t>
  </si>
  <si>
    <t>{"description":"2 CFR part 200, in its entirety, applies to this program. ","isApplicable":true}</t>
  </si>
  <si>
    <t>{"environmentalImpact":{"reports":[{"isSelected":true,"reportCode":"statement"},{"isSelected":true,"reportCode":"assessment"},{"isSelected":true,"reportCode":"ExecutiveOrder12372"},{"isSelected":true,"reportCode":"otherRequired"}]},"description":"All funded projects will be developed collaboratively between the three partners and executed in accordance with availability of appropriations, application law and regulations."}</t>
  </si>
  <si>
    <t>Proposals received in response to announcements on grants.gov are reviewed on the basis of a competitive, merit-based review process, and are rated in accordance with the evaluation criteria stated in the announcement. Awards may be made to the highest rated proposals based on the amount of funding available each year.</t>
  </si>
  <si>
    <t>In accordance with applicable law or regulation.  When renewals or extensions are applicable, continuation of funding for these activities is at the discretion of Congress and will be subject to availability of appropriated funds.</t>
  </si>
  <si>
    <t>{"awarded":"lump","description":"Depends on complexity of project. "}</t>
  </si>
  <si>
    <t xml:space="preserve">(Cooperative Agreements (Discretionary Grants)) FY 17$0.00; FY 18 est $0.00; FY 19 est $0.00; - </t>
  </si>
  <si>
    <t>Range: $0_x000D_
Average: $0</t>
  </si>
  <si>
    <t>{"list":[{"fiscalYear":2017,"description":"No Data Available"},{"fiscalYear":2018,"description":"No Data Available"},{"fiscalYear":2019,"description":"No Data Available"}],"isApplicable":true}</t>
  </si>
  <si>
    <t>Denise ShultzNorth Cascades National Park Service Complex, Denise Shultz, , 810 State Route 20,, Sedro Woolley, WA 98284 Email:&lt; a href='mailto:denise_m_shultz@nps.gov'&gt;denise_m_shultz@nps.gov&lt;/a&gt;Phone: (360) 854-7302.;</t>
  </si>
  <si>
    <t>https://Nps.gov/noca</t>
  </si>
  <si>
    <t>Fiscal Year2017: No data availableFiscal Year2018: Program has not yet selected projects for funding.Fiscal Year2019: Program has not yet selected projects for funding.</t>
  </si>
  <si>
    <t>Specific evaluation criteria will be included in the funding announcements posted on www.grants.gov.  _x000D_
 _x000D_
Projects will be accomplished in cooperation with the three partners and be in accordance with established priorities. Funding source will determine criteria for prioritization. _x000D_
 _x000D_
Notice of Intent to Award Funds will be posted on grants.gov prior to initiation of agreements in the case of collaborative projects.</t>
  </si>
  <si>
    <t>https://beta.sam.gov/fal/3c06477676154e60ab9f5a51963ec94b/view</t>
  </si>
  <si>
    <t>National Park Service Challenge Cost Share</t>
  </si>
  <si>
    <t>{"list":[{"act":{"description":"54 U.S.C. §101702(a) Cooperative Agreements, Transfer of Service Appropriated Funds, and; \r\n54 USC §101701(b) Challenge Cost-share Agreement Authority."},"authorizationTypes":{"USC":false,"act":true,"statute":false,"publicLaw":false,"executiveOrder":false}}]}</t>
  </si>
  <si>
    <t>To increase participation by qualified partners in the preservation and improvement of NPS natural, cultural, and recreational resources in all authorized Service programs and activities.</t>
  </si>
  <si>
    <t>General public, trail system users,  and organizations with conservation missions.</t>
  </si>
  <si>
    <t>{"description":"Equal or greater eligible non-Federal contribution with appropriate letter(s) of partner commitment documenting match, and approval of supporting NPS unit, center, program, or trail staff.","isApplicable":true}</t>
  </si>
  <si>
    <t>{"environmentalImpact":{"reports":[{"isSelected":true,"reportCode":"statement"},{"isSelected":true,"reportCode":"assessment"},{"isSelected":false,"reportCode":"ExecutiveOrder12372"},{"isSelected":true,"reportCode":"otherRequired"}]},"description":"Contact Regional/Trail offices for more specific application information. Some projects may be subject to the National Environmental Policy Act (NEPA)."}</t>
  </si>
  <si>
    <t>{"description":"Funding announcements for this program, along with registration procedures, application packages and instructions, points of contact, and procedures for submitting applications will be available on www.grants.gov.   \r\n \r\nA Memorandum of Understanding (MOU) or the Challenge Cost Share project (CCSP) application can be used as the initial Partnership Agreement to establish the relationship and the intent of the partnership. If CCSP funds are transferred directly to a partner, a cooperative agreement or other instrument will be utilized."}</t>
  </si>
  <si>
    <t>{"types":{"moe":false,"formula":false,"matching":true},"formula":{"title":"","chapter":"","part":"","subPart":"","publicLaw":"","description":""},"matching":{"requirementFlag":"voluntary","percent":"0","description":"The non-Federal contribution(s) is at least 50% of the CCSP share and all costs detailed in the budget."},"moe":{"description":""}}</t>
  </si>
  <si>
    <t>{"awarded":"other","description":"Projects are expected to be completed in one year, but can be extended based on the complexity of the project.","awardedDescription":"Contact the headquarters or regional office."}</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</si>
  <si>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disclosures."},{"code":"expenditure","isSelected":true,"description":"The SF-425, Federal Financial Report "},{"code":"performanceMonitoring","isSelected":true,"description":"Program Performance Report"}]</t>
  </si>
  <si>
    <t>14-1036-1-1-303;</t>
  </si>
  <si>
    <t xml:space="preserve">(Direct Payments for Specified Use) FY 17$409,399.00; FY 18 est $300,000.00; FY 19 est $300,000.00; FY 16$377,199.00; - </t>
  </si>
  <si>
    <t>Range: $1,0000.00 - $25,000.00 _x000D_
(subawards) _x000D_
Average: $20,000.00</t>
  </si>
  <si>
    <t>{"list":[{"fiscalYear":2016,"description":"No information available. \r\n Funds were awarded to a non-profit organization as a pass-through organization to distribute sub-awards."},{"fiscalYear":2017,"description":"Funding was issued to two Recipients."},{"fiscalYear":2018,"description":"Data Not Available"},{"fiscalYear":2019,"description":"Data Not Available"}],"isApplicable":true}</t>
  </si>
  <si>
    <t>{"flag":"appendix","description":"Stephan Nofield   stephan_nofield@nps.gov\n202-354-6922                                         \n1849 C Street NW  Room 1344\nWashington, DC 20240"}</t>
  </si>
  <si>
    <t>Charlie StockmanNational Park Service, National Challenge Cost Share Coordinator, 1201 Eye St., NW, 9th Floor , Washington, DC 20005 Email:&lt; a href='mailto:charlie_stockman@nps.gov'&gt;charlie_stockman@nps.gov&lt;/a&gt;Phone: 202) 354-6907;</t>
  </si>
  <si>
    <t>http://www.nps.gov/ccsp</t>
  </si>
  <si>
    <t>Fiscal Year2016: No information available.  Awards made to organizations that issued sub awards through a separate grant application process.Fiscal Year2017: Funding was issued to qualified partners for the preservation and improvement of NPS natural, cultural, and recreational resources in all authorized Service programs and activities,  CLEARWATER BASIN COLLABORATIVE YOUTH,   TN RIVERWALK EXTENSION INTERPRETATIONFiscal Year2018: Program has not yet selected projects for funding.Fiscal Year2019: Program has not yet selected projects for funding.</t>
  </si>
  <si>
    <t>Nov 18,2010</t>
  </si>
  <si>
    <t>https://beta.sam.gov/fal/b7c25fc410e641f18bb9c0d22cbb3c3c/view</t>
  </si>
  <si>
    <t>Natural Resource Stewardship</t>
  </si>
  <si>
    <t>{"list":[{"act":{"description":"54 U.S.C. §101702(a) Cooperative Agreements, Transfer of Service Appropriated Funds; 54 USC §101701(b) Challenge Cost-share Agreement Authority; 54 U.S.C. §101702(b) Cooperative Agreements, Cooperative Research and Training Programs; and 54 U.S.C. §101702(d)(1) Cooperative Agreements for System Unit Natural Resource Protection."},"authorizationTypes":{"act":true}}]}</t>
  </si>
  <si>
    <t>The Natural Resource Stewardship program is the principle means through which the NPS evaluates and improves the health of watersheds, landscapes, and marine and coastal resources, sustains biological communities on the lands and waters in parks, and actively endeavors to improve the resiliency of these natural resources and adapt them to the effects of climate change. _x000D_
 _x000D_
The National Park Service (NPS) conducts natural resource stewardship largely at the park level, utilizing park personnel and contractor or cooperative support. To carry out and further this stewardship responsibility, the Service implements programs that encompass a broad range of research, operational, and educational activities.</t>
  </si>
  <si>
    <t>State, local, or tribal governments, other Federal agencies, other public entities, educational institutions, private nonprofit organizations.</t>
  </si>
  <si>
    <t>General public</t>
  </si>
  <si>
    <t>{"description":"Applicant entities must have expertise in the contemplated resource management and/or research project. If applying as a nonprofit organization, proof of nonprofit status will be required. Examples of prior work in technical areas related to management and research in natural areas is required.","isApplicable":true}</t>
  </si>
  <si>
    <t>{"environmentalImpact":{"reports":[{"isSelected":true,"reportCode":"statement"},{"isSelected":true,"reportCode":"assessment"},{"isSelected":false,"reportCode":"ExecutiveOrder12372"},{"isSelected":true,"reportCode":"otherRequired"}]},"description":"Preapplication coordination will be specified in the Funding Opportunity Announcement, if applicable.  Environmental impact assessment or statement may be required for projects within this program."}</t>
  </si>
  <si>
    <t>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Generally 30 to 60 days.</t>
  </si>
  <si>
    <t>Projects may generally be renewed on an annual basis, not to exceed a total of 5 years.  If renewals or extensions are applicable to the project, this information will be included in the funding opportunity announcement.  When renewals or extensions are applicable, continuation of funding for these activities is at</t>
  </si>
  <si>
    <t>{"types":{"moe":false,"formula":false,"matching":true},"formula":{"title":"","chapter":"","part":"","subPart":"","publicLaw":"","description":""},"matching":{"requirementFlag":"voluntary","percent":"0","description":"Recipients share some project or program costs. The cost-sharing arrangements are developed between NPS and the recipients in advance of the program unless otherwise stated by Congress. "},"moe":{"description":""}}</t>
  </si>
  <si>
    <t>{"awarded":"other","description":"Depends on complexity of project.","awardedDescription":"Funds are released on a reimbursable basis as costs are incurred."}</t>
  </si>
  <si>
    <t xml:space="preserve">(Cooperative Agreements) FY 17$13,645,377.00; FY 18 est $8,000,000.00; FY 19 est $8,000,000.00; FY 16$13,314,435.00; - </t>
  </si>
  <si>
    <t>Range: $4,000.00 - $185,000.00_x000D_
Average: $55,000.00</t>
  </si>
  <si>
    <t>{"list":[{"fiscalYear":2016,"description":" No information available. Over 80 awards were made to organizations throughout the United States."},{"fiscalYear":2017,"description":"Projects evaluates and improves the health of watersheds, landscapes, marine and coastal resources, sustains biological communities both on and in waters in parks, as well as actively strives to improve the resiliency of these natural resources:  COASTAL ADAPTATION IMPACTS ON JAMAICA BAY WATER QUALITY, WAVES, AND FLOODING POST-HURRICANE SANDY, NEW YORK, PARK-BASED YOUTH VEGETATION MANAGEMENT TEAM,\n\nRECOVERY OF ENDANGERED CAPE SABLE SEASIDE SPARROW IN EVERGLADES"},{"fiscalYear":2018,"description":"Program has not yet selected projects for funding"},{"fiscalYear":2019,"description":"Program has not yet selected projects for funding."}],"isApplicable":true}</t>
  </si>
  <si>
    <t>Karel Morales 1201 Eye Street NW, Washington, DC 20024 Email:&lt; a href='mailto:Karel_Morales@nps.gov'&gt;Karel_Morales@nps.gov&lt;/a&gt;Phone: (202)513-7204 ;</t>
  </si>
  <si>
    <t>http://www.nature.nps.gov</t>
  </si>
  <si>
    <t>Fiscal Year2016: No information available. Stewardship projects that support the NPS mission at various National Parks, Sites, Trails.Fiscal Year2017: 219 Grants were fundedFiscal Year2018: Data not AvailableFiscal Year2019: Data not Available</t>
  </si>
  <si>
    <t>Dec 15,2010</t>
  </si>
  <si>
    <t>https://beta.sam.gov/fal/f8227a602e81411b8c7b57941bd11588/view</t>
  </si>
  <si>
    <t>Cooperative Research and Training Programs – Resources of the National Park System</t>
  </si>
  <si>
    <t>Cooperative Ecosystem Studies Units (CESU) Network</t>
  </si>
  <si>
    <t>{"list":[{"act":{"description":"54 U.S.C. §100703 Cooperative Study Units; \n\n54 U.S.C. §101702(a) Cooperative Agreements, Transfer of Service Appropriated Funds;\n\n54 U.S.C. §101702(b) Cooperative Agreements, Cooperative Research and Training Programs;\n\n54 U.S.C. §101701(b) Challenge Cost-share Agreement Authority;\n\n54 U.S.C. §101702(d) Cooperative Agreements for System Unit Natural Resource Protection;\n\n54 U.S.C. 200103(g) Research, Information, and Education Programs and Activities."},"authorizationTypes":{"act":true}}]}</t>
  </si>
  <si>
    <t>To support coordinated cooperative research, technical assistance, education and training, and usable knowledge development to inform science-based management of the National Park System. _x000D_
 _x000D_
To establish and maintain cooperative study units, in partnership with federal, state, and local governments, tribes, nonprofit organizations, and institutions of higher education, to facilitate multi-disciplinary science and integrated information products related to the resources of the National Park System. _x000D_
 _x000D_
To maintain a comprehensive network cooperative study units as will provide full geographic and topical coverage for research, technical assistance, and educational activities related to the resources contained in units of the National Park System and their larger regions.</t>
  </si>
  <si>
    <t>State and local governments, federally recognized Indian tribal governments, public/private nonprofit organizations, nonprofit institutions of higher education, and individuals (including members of the general public).</t>
  </si>
  <si>
    <t>{"description":"Specific review criteria will be detailed in the Notice Of Funding Opportunity announcement on Grants.gov.","isApplicable":true}</t>
  </si>
  <si>
    <t>{"environmentalImpact":{"reports":[{"isSelected":false,"reportCode":"statement"},{"isSelected":false,"reportCode":"assessment"},{"isSelected":false,"reportCode":"ExecutiveOrder12372"},{"isSelected":true,"reportCode":"otherRequired"}]},"description":"Pre-application coordination will be specified in the Funding Opportunity Announcement, if applicable."}</t>
  </si>
  <si>
    <t>{"description":"Funding announcements for this program, along with registration procedures, application packages and instructions, and points of contact, and procedures for submitting applications will be available on www.grants.gov."}</t>
  </si>
  <si>
    <t xml:space="preserve">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t>
  </si>
  <si>
    <t>{"types":{"moe":false,"formula":false,"matching":true},"formula":{"title":"","chapter":"","part":"","subPart":"","publicLaw":"","description":""},"matching":{"requirementFlag":"voluntary","percent":"0","description":"Some projects may be conducted on a predetermined cost share basis."},"moe":{"description":""}}</t>
  </si>
  <si>
    <t>{"awarded":"other","description":"Assistance is provided on a project basis and available appropriations. A project may last from 3 months to 5 years.","awardedDescription":"For further information, please contact the regional office."}</t>
  </si>
  <si>
    <t>14-1036-0-1-303;14-1042-0-1-303;</t>
  </si>
  <si>
    <t xml:space="preserve">(Cooperative Agreements (Discretionary Grants)) FY 17$52,778,345.00; FY 18 est $40,000,000.00; FY 19 est $40,000,000.00; FY 16$45,304,275.00; - </t>
  </si>
  <si>
    <t xml:space="preserve">Range: $5,000.00 - $970,000.00_x000D_
Average: $48,500.00_x000D_
</t>
  </si>
  <si>
    <t>{"list":[{"fiscalYear":2016,"description":"No information available. Over 500 awards were made to universities and non-profits to conduct projects relevant to the NPS system."},{"fiscalYear":2017,"description":"Over 500 awards to recipients for projects relevant to the NPS system and programs."},{"fiscalYear":2018,"description":"No information available."},{"fiscalYear":2019,"description":"No information available."}],"isApplicable":true}</t>
  </si>
  <si>
    <t>2 CFR 200; NPS FAP&amp;P 1443-2017-02</t>
  </si>
  <si>
    <t>{"flag":"appendix","description":"Cooperative Ecosystem Studies Units Network\nNational Program Office\n1849 C Street NW, Room #2649\nWashington, DC 20240\nDr. Thomas E. Fish, National Coordinator\nEmail: Tom_Fish@nps.gov\nPhone: (202) 354-1825"}</t>
  </si>
  <si>
    <t>Dr. Thomas E. FishCooperative Ecosystem Studies Units Network
National Program Office
1849 C Street NW, Room #2649, Washington, DC 20240 Email:&lt; a href='mailto:Tom_Fish@nps.gov'&gt;Tom_Fish@nps.gov&lt;/a&gt;Phone: (202) 354-1825;</t>
  </si>
  <si>
    <t>http://www.cesu.org</t>
  </si>
  <si>
    <t>Fiscal Year2016: No information available._x000D_
 Awards were made to universities and nonprofits to conduct research, technical assistance, or education projects relevant to the NPS system.Fiscal Year2017: Research: high altitude snow and ice patch archaeology; technical assistance: Upper Columbia Basin vegetation monitoring protocol development; education: natural history young scientist-in-residence internship.Fiscal Year2018: No information available.Fiscal Year2019: No information available.</t>
  </si>
  <si>
    <t>May 22,2011</t>
  </si>
  <si>
    <t>https://beta.sam.gov/fal/6d30c2d0f987409ebb5089ea8179da91/view</t>
  </si>
  <si>
    <t>{"list":[{"act":{"description":"54 U.S.C. §320102(f) commonly known as the American Antiquities Act; 54 U.S.C. §302304(b) State Historic Preservation Programs; 54 U.S.C. §101702(a) Cooperative Agreements, Transfer of Service Appropriated Funds; and; 54 USC §101701(b) Challenge Cost-share Agreement Authority."},"authorizationTypes":{"act":true}}]}</t>
  </si>
  <si>
    <t>The National Park Service (NPS) conducts cultural resource stewardship largely at the park level. To carry out and further this stewardship responsibility, the Service implements programs that encompass a broad range of research, operational, and educational activities. The NPS conducts:  _x000D_
Research to identify, evaluate, document, register, and establish basic information about cultural resources and traditionally associated peoples;  _x000D_
Planning to ensure that management processes for making decisions and setting priorities integrate information about cultural resources, and provide for consultation and collaboration with outside entities; and  _x000D_
Stewardship to ensure that cultural resources are preserved and protected, receive appropriate treatments (including maintenance), and are made available for public understanding and enjoyment.</t>
  </si>
  <si>
    <t>State and local governments, Federally recognized Indian Tribal governments, nonprofit organizations, educational or scientific institutions, associations, individuals.</t>
  </si>
  <si>
    <t>{"description":"Generally, applicant entity must have expertise in the contemplated resource management and/or research project.","isApplicable":true}</t>
  </si>
  <si>
    <t>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Generally 30 – 120 days.</t>
  </si>
  <si>
    <t>Projects may generally be renewed on an annual basis, not to exceed a total of 5 years. If renewals or extensions are applicable to the project, this information will be included in the funding opportunity announcement. When renewals or extensions are applicable, continuation of funding for these activities is at the discretion of Congress.</t>
  </si>
  <si>
    <t>{"types":{"moe":false,"formula":false,"matching":true},"formula":{"title":"","chapter":"","part":"","subPart":"","publicLaw":"","description":""},"matching":{"requirementFlag":"voluntary","percent":"0","description":"Recipients may share some project or program costs. The cost-sharing arrangements are developed between NPS and the recipients in advance of the program unless otherwise stated by Congress."},"moe":{"description":""}}</t>
  </si>
  <si>
    <t>{"awarded":"other","description":"Depends on project complexity. Will be specified in the Funding Opportunity Announcement, if applicable.","awardedDescription":"Will be specified in the Funding Opportunity Announcement, if applicable."}</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</si>
  <si>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 Other specific reports that may be applicable to the agreement such as property inventories, and patent and invention disclosures."},{"code":"expenditure","isSelected":true,"description":"SF-425, Federal Financial Report"},{"code":"performanceMonitoring","isSelected":true,"description":"Program Performance Report"}]</t>
  </si>
  <si>
    <t>14-1036-0-1-303;14-1042-0-1-303;14-5140-0-2-303;14-1036-0-1-303;</t>
  </si>
  <si>
    <t xml:space="preserve">(Cooperative Agreements) FY 17$7,951,735.00; FY 18 est $15,000,000.00; FY 19 est $15,000,000.00; FY 16$16,260,471.00; - </t>
  </si>
  <si>
    <t>Range: $1,000.00 - $5,500,000.00_x000D_
Average: $192,000.00</t>
  </si>
  <si>
    <t>{"list":[{"fiscalYear":2016,"description":"No information available. Over 100 awards made to non-profit, tribal entities and universities."},{"fiscalYear":2017,"description":"Over 100 awards made to non-profit, tribal entities, and universities"},{"fiscalYear":2018,"description":"The program anticipates 100 awards made to non-profit, tribal entities, and universities."},{"fiscalYear":2019,"description":"The program anticipates 100 awards made to non-profit, tribal entities, and universities."}],"isApplicable":true}</t>
  </si>
  <si>
    <t>Joy BeasleyU.S. Department of the Interior, 1849 C Street NW, Room #2737, Washington , DC 20240 Email:&lt; a href='mailto:joy_beasley@nps.gov'&gt;joy_beasley@nps.gov&lt;/a&gt;Phone: (202)208-7625;</t>
  </si>
  <si>
    <t>http://www.nps.gov/history/</t>
  </si>
  <si>
    <t>Fiscal Year2016: No information available. Planning and cultural resources stewardship, including research.Fiscal Year2017: Planning and cultural resources stewardship, including researchFiscal Year2018: Program has not yet selected projects for funding. Program anticipates funding projects that are related to planning and cultural resources stewardship, including research.Fiscal Year2019: Program has not yet selected projects for funding. Program anticipates funding projects that are related to planning and cultural resources stewardship, including research.</t>
  </si>
  <si>
    <t>https://beta.sam.gov/fal/da8f2f3ddcc84b5cb882a2437ff27cbd/view</t>
  </si>
  <si>
    <t>Boston Harbor Islands Partnership</t>
  </si>
  <si>
    <t>{"list":[{"act":{"description":"Boston Harbor Islands National Recreational Area 16 U.S.C. 460kkk(d); 54 U.S.C. §101702(a) Cooperative Agreements, Transfer of Service Appropriated Funds, and; 54 USC §101701(b) Challenge Cost-share Agreement Authority."},"authorizationTypes":{"act":true}}]}</t>
  </si>
  <si>
    <t>The NPS may enter into a cooperative management agreements with certain management partners of the park to acquire from and provide to the partners goods and services for cooperative management of lands within the Park, work collaboratively with Partnership agencies and interested entities to provide for safe visitor access, public information, youth programs, resource management and citizen science and scholarly research.</t>
  </si>
  <si>
    <t>The Commonwealth of Massachusetts, members of the Boston Harbor Islands Partnership, and other public entities, education institutions, and private nonprofit organizations.</t>
  </si>
  <si>
    <t>{"types":{"moe":false,"formula":false,"matching":true},"formula":{"title":"","chapter":"","part":"","subPart":"","publicLaw":"","description":""},"matching":{"requirementFlag":"voluntary","percent":"0","description":"Amounts appropriated in any fiscal year may only be expended on a matching basis in a ratio of at least three non-Federal dollars to every Federal dollar.  The non-Federal share of the match may be in the form of cash, services, or in-kind contributions, fairly valued."},"moe":{"description":""}}</t>
  </si>
  <si>
    <t>{"awarded":"other","description":"Dependent on fund source and type of project. See the following for information on how assistance is awarded/released: For further information, please contact the regional office.","awardedDescription":"For further information, please contact the regional office."}</t>
  </si>
  <si>
    <t>14-1036-0-1-303;14-1039-0-1-303;</t>
  </si>
  <si>
    <t xml:space="preserve">(Cooperative Agreements (Discretionary Grants)) FY 17$1,353,507.00; FY 18 est $550,000.00; FY 19 est $450,000.00; FY 16$546,694.00; - </t>
  </si>
  <si>
    <t>Range: In FY17, the range was $10,978 - $691,154 supporting projects under cooperative management agreements therefore direct funding is through task agreements with management partners.
Average: The average of $140, 767 is based on individual financial assistance task agreements with the management partners.</t>
  </si>
  <si>
    <t>{"list":[{"fiscalYear":2016,"description":"No information available. Outreach and additional interpretation funded."},{"fiscalYear":2017,"description":"Awarded 11 task agreements that accomplished goals to expand public awareness, access and engagement through education, youth, stewardship and volunteer programming; complete water transportation survey; and complete deferred maintenance to ensure visitor access."},{"fiscalYear":2018,"description":"Anticipates to issue 7 awards"},{"fiscalYear":2019,"description":"Anticipates to issue 6 awards"}],"isApplicable":true}</t>
  </si>
  <si>
    <t>{"flag":"appendix","description":"Michael Creasey, General Superintendent\nNational Parks of Boston\n15 State Street\n9th Floor\nBoston, Massachusetts 02109\nmichael_creasey@nps.gov\n(617)242-5644"}</t>
  </si>
  <si>
    <t>SuperintendentBoston Harbor Islands National Recreation Area, 15 Stark St., Suite 1100, Boston, MA 02109 Email:&lt; a href='mailto:michael_creasey@nps.gov'&gt;michael_creasey@nps.gov&lt;/a&gt;Phone: Contact Park Superintendant (617;</t>
  </si>
  <si>
    <t>https://www.nps.gov/boha</t>
  </si>
  <si>
    <t>Fiscal Year2016: No information available. Continued management and partnership agreements between the historic park/site management entity, NPS and the City of Boston, MA.Fiscal Year2017: Control Woody Debris, Education &amp; Youth Engagement, Resource Stewardship and VolunteersimFiscal Year2018: Program anticipates funding projects that promote public awareness, access and engagement; and repairs deferred maintenance issues.Fiscal Year2019: Program anticipates funding projects that promote public awareness, access and engagement; and repairs deferred maintenance issues.</t>
  </si>
  <si>
    <t>https://beta.sam.gov/fal/ae17a7bc917948af983691a425b93f05/view</t>
  </si>
  <si>
    <t>{"list":[{"act":{"description":"Department of the Interior and Related Agencies Appropriations Act of 2001, Title IV, Public Law 106-291; 16 USC 1f"},"authorizationTypes":{"act":true}}]}</t>
  </si>
  <si>
    <t>To implement the National Fire Plan and assist communities at risk from catastrophic wildland fires by providing assistance in the following areas: community programs that develop local capability including; assessment and planning, mitigation activities, and community and homeowner education and action; plan and implement hazardous fuels reduction activities, monitoring or maintenance associated with such hazardous fuels reduction activities, on federal land, or on adjacent nonfederal land for activities that mitigate the threat of catastrophic fire to communities and natural resources in high risk areas; enhance local and small business employment opportunities for rural communities; enhance the knowledge and fire protection capability of rural fire districts by providing assistance in education, and mitigation methods on a cost share basis.</t>
  </si>
  <si>
    <t>COOPERATIVE AGREEMENTS (DISCRETIONARY GRANTS);USE OF PROPERTY, FACILITIES, AND EQUIPMENT;PROVISION OF SPECIALIZED SERVICES;ADVISORY SERVICES AND COUNSELING;DISSEMINATION OF TECHNICAL INFORMATION</t>
  </si>
  <si>
    <t>States and local governments at risk as published in the Federal Register or as determined by the state, Indian Tribes, public and private education institutions, nonprofit organizations.</t>
  </si>
  <si>
    <t>{"description":"2 CFR Part 200, in its entirety, applies to this program.","isApplicable":true}</t>
  </si>
  <si>
    <t>Wildland Urban Interface community projects are reviewed at the Regional level and funding recommendations are made through each Region’s annual work plan. Final budget approvals rest with the Regional Director or Park Unit Manager.</t>
  </si>
  <si>
    <t>Award time varies depending on the type and complexity of the project.</t>
  </si>
  <si>
    <t>{"awarded":"other","description":"No specific restrictions apply, however, most projects are funded on a year-to-year basis and funds are normally expended during the current fiscal year.  ","awardedDescription":"Frequency of recipient payment will be determined for each awarded assistance agreement at time of award. "}</t>
  </si>
  <si>
    <t>[{"code":"program","isSelected":true,"description":"Unless otherwise stated in the award document, recipients are required to submit quarterly, semi-annual or annual performance reports 30 days following the end of the reporting period.  For any grant or cooperative agreement that is terminated, transferred to a new grantee, or will not be extended, grantees must submit a final performance report 90 days after the end date of grant performance."},{"code":"cash","isSelected":false,"description":""},{"code":"progress","isSelected":false,"description":""},{"code":"expenditure","isSelected":true,"description":"Recipients are required to submit quarterly Federal Financial Report (SF-425) 30 days following the end of the reporting period unless otherwise stated in the award document.  A final SF-425 is required 90 days after the end date of grant performance."},{"code":"performanceMonitoring","isSelected":false,"description":""}]</t>
  </si>
  <si>
    <t xml:space="preserve">(Cooperative Agreements (Discretionary Grants)) FY 17$102,987.00; FY 18 est $50,000.00; FY 19 est $50,000.00; FY 15$27,512.00; FY 16 est $100,000.00; - </t>
  </si>
  <si>
    <t>Range: $7,000 - $20,000.00_x000D_
Average: $20,000.00</t>
  </si>
  <si>
    <t>{"list":[{"fiscalYear":2015,"description":"No information available. \r\n One county in California, as well as the\r\nState of California and Minnesota received funding under the program."},{"fiscalYear":2016,"description":"No information available."},{"fiscalYear":2017,"description":"No information available."},{"fiscalYear":2018,"description":"No information available."},{"fiscalYear":2019,"description":"No information available."}],"isApplicable":true}</t>
  </si>
  <si>
    <t>Additional information can be found on the Forest and Rangelands website: www.forestsandrangelands.gov</t>
  </si>
  <si>
    <t>{"flag":"appendix","description":"See Catalog Appendix IV for addresses. "}</t>
  </si>
  <si>
    <t>Mark KoontzNational Park Service , National Interagency Fire Center, 3833 S. Development Ave., Boise, ID 83705 Email:&lt; a href='mailto:mark_koontz@nps.gov'&gt;mark_koontz@nps.gov&lt;/a&gt;Phone: (208) 387-5090;</t>
  </si>
  <si>
    <t>https://www.forestsandrangelands.gov/</t>
  </si>
  <si>
    <t xml:space="preserve">15.020 Aid To Tribal Governments; </t>
  </si>
  <si>
    <t>Fiscal Year2015: No information available. Assistance used to help the NPS support community based efforts addressing defensible space and fuels management issues; supported outreach and education efforts associated with fuels management and risk reduction activities; and increased the effectiveness of rural fire protection.Fiscal Year2016: No information available.Fiscal Year2017: Personnel from a local fire department will plan and implement hazardous fuels reduction activities on National Park Service lands.Fiscal Year2018: Hazardous fuel reduction and prescribed fire assistanceFiscal Year2019: Program has not yet selected projects for funding.  Program anticipated funding projects that assist communities at risk from catastrophic wildland fires.</t>
  </si>
  <si>
    <t xml:space="preserve">Criteria used to select assistance proposals are based on their ability to reduce the risk of wildland fire to community values and to increase the capabilities of rural fire organizations, in the vicinity of Federal lands. </t>
  </si>
  <si>
    <t>Jun 10,2011</t>
  </si>
  <si>
    <t>https://beta.sam.gov/fal/9c88260371c3407cb08de350f5bb17bd/view</t>
  </si>
  <si>
    <t>National Park Service Conservation, Protection, Outreach, and Education</t>
  </si>
  <si>
    <t>{"list":[{"act":{"description":"54 U.S.C. §101702(a) Cooperative Agreements, Transfer of Service Appropriated Funds; 54 U.S.C. §200103(g)(1) Outdoor Recreation of Programs, Research and Education."},"authorizationTypes":{"act":true}}]}</t>
  </si>
  <si>
    <t>To support projects complementary to National Park Service program efforts in resource conservation and protection, historical preservation and environmental sustainability. These projects may include but are not limited to research, education, outdoor recreation and community outreach and safety. The objectives include promoting the use of culturally diverse resources and environmental advocacy in collaboration and cooperation with state, tribal, and local governments, nonprofit organizations and educational institutions.</t>
  </si>
  <si>
    <t>State, local and tribal governments, educational institutions, and nonprofit organizations.</t>
  </si>
  <si>
    <t>Profit organizations, public nonprofit institutions/organizations, private nonprofit institutions/organizations, and State, local and tribal governments, industry and public decision makers, research scientists, engineers, and the general public.</t>
  </si>
  <si>
    <t>{"description":"Proposals must furnish evidence of the applicant's qualifications for performance of the proposed project.","isApplicable":true}</t>
  </si>
  <si>
    <t>{"environmentalImpact":{"reports":[{"isSelected":true,"reportCode":"statement"},{"isSelected":true,"reportCode":"assessment"},{"isSelected":true,"reportCode":"otherRequired"}]},"description":"Due to limited availability of funds to support new external projects, consultation with NPS is strongly recommended prior to submission of applications."}</t>
  </si>
  <si>
    <t>{"description":"Funding announcements for this program, along with registration procedures, application packages and instructions, points of contact, and procedures for submitting applications will be available on www.grants.gov"}</t>
  </si>
  <si>
    <t>Varies depending on the type and complexity of the project. Further information will be available for each specific project at the time the funding opportunity announcement is posted on www.grants.gov and may be obtained by contacting the Program Manager listed as the point of contact. Generally 30 – 120 days.</t>
  </si>
  <si>
    <t>{"types":{"moe":false,"formula":false,"matching":true},"formula":{"title":"","chapter":"","part":"","subPart":"","publicLaw":"","description":""},"matching":{"requirementFlag":"voluntary","percent":"0","description":"Recipients may share some project or program costs. The cost-sharing arrangements are developed between NPS and the recipients in advance of the program unless otherwise stated by Congress.  "},"moe":{"description":""}}</t>
  </si>
  <si>
    <t>{"awarded":"other","description":"Depends on project complexity.","awardedDescription":"Recipients request payment or draw down as needed throughout the award period in accordance with the approved budget for immediate needs."}</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</si>
  <si>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Report."},{"code":"performanceMonitoring","isSelected":true,"description":"Program Performance Report."}]</t>
  </si>
  <si>
    <t xml:space="preserve">(Cooperative Agreements) FY 17$23,656,912.00; FY 18 est $20,000,000.00; FY 19 est $20,000,000.00; FY 16$32,401,414.00; - </t>
  </si>
  <si>
    <t>Range: $2,000.00 - $925,000.00_x000D_
Average: $67,000.00</t>
  </si>
  <si>
    <t>{"list":[{"fiscalYear":2016,"description":"No information available.  Over 100 projects were funded under this program."},{"fiscalYear":2017,"description":"Over 400 projects were funded"},{"fiscalYear":2018,"description":"Not available"},{"fiscalYear":2019,"description":"Not available"}],"isApplicable":true}</t>
  </si>
  <si>
    <t>2 CFR, Part 200, 43 CFR, OMB Circulars, standard forms and program information.</t>
  </si>
  <si>
    <t>{"flag":"appendix","description":"Heidi Sage National Park Service, 12795 W. Alameda Parkway , Lakewood, Colorado 80228 Email: Heidi_Sage@nps.gov Phone: 303-969-2065"}</t>
  </si>
  <si>
    <t>Heidi SageNational Park Service, 12795 W. Alameda Parkway _x000D_
, Lakewood, CO 80228 Email:&lt; a href='mailto:Heidi_Sage@nps.gov'&gt;Heidi_Sage@nps.gov&lt;/a&gt;Phone: 303-969-2065;</t>
  </si>
  <si>
    <t>http://www.nps.gov</t>
  </si>
  <si>
    <t>Fiscal Year2017: No information available.Fiscal Year2016: No information available. Funded projects were complementary to National Park Service program efforts in resource conservation and protection, historical preservation and environmental sustainability.Fiscal Year2018: No information available.</t>
  </si>
  <si>
    <t>Jun 08,2012</t>
  </si>
  <si>
    <t>https://beta.sam.gov/fal/e659ef9d5184420a9b0445e6e4cedfbc/view</t>
  </si>
  <si>
    <t>Martin Luther King Junior National Historic Site and Preservation District</t>
  </si>
  <si>
    <t>{"list":[{"act":{"description":"Martin Luther King, Junior, National Historic Site and Preservation District, Public Law 96428, Sec.3 (b); 54 U.S.C. §101702(a) Cooperative Agreements, Transfer of Service Appropriated Funds."},"authorizationTypes":{"USC":false,"act":true,"statute":false,"publicLaw":false,"executiveOrder":false}}]}</t>
  </si>
  <si>
    <t xml:space="preserve">The Martin Luther King, Junior, National Historic Site and Preservation District was established October 10, 1980 in order to protect and interpret for the benefit, inspiration and education of present and future generations the places where Martin Luther King, Junior, was born, where he lived, worked, and worshipped, and where he is buried.  </t>
  </si>
  <si>
    <t>Owners of properties of historical or cultural significance within the District, State, local, or tribal government or other public entity, an educational institution, or a private nonprofit organizations.</t>
  </si>
  <si>
    <t xml:space="preserve">State, local and tribal governments, public nonprofit_x000D_
institutions/organizations, private nonprofit_x000D_
institutions/organizations, general public, institutions of higher education will ultimately benefit from knowledge gained under this program._x000D_
</t>
  </si>
  <si>
    <t>{"description":"Proposals must furnish evidence of the applicant's qualifications for performance of the proposed project. \r\n\r\n2 CFR Part 200, in its entirety, applies to this program.\r\n\r\nFederal Acquisition Regulation Subpart 31.2 for for-profit entities.","isApplicable":true}</t>
  </si>
  <si>
    <t>{"awarded":"other","description":"Depends on project complexity.","awardedDescription":"Specific project information will be specified in each Funding Opportunity Announcement."}</t>
  </si>
  <si>
    <t>[{"code":"program","isSelected":false,"description":""},{"code":"cash","isSelected":false,"description":""},{"code":"progress","isSelected":false,"description":""},{"code":"expenditure","isSelected":true,"description":"Specific projects or activities for which funds are advanced shall be tracked and reported by quarterly or annual submittal of Standard Form 425, the Financial Report."},{"code":"performanceMonitoring","isSelected":true,"description":"Specific projects or activities for which funds are advanced shall be tracked and reported by quarterly or annual submittal of Standard Form 425, the Financial Report. Unless otherwise specified in the award, all organizations will be required to submit yearly narrative summary accomplishment reports to the National Park Service at the end of each project year. All projects and activities are monitored for progress and compliance within the agreed upon scope of work.\r\n"}]</t>
  </si>
  <si>
    <t xml:space="preserve">(Cooperative Agreements) FY 17$971,000.00; FY 18 est $800,000.00; FY 19 est $800,000.00; FY 16$809,168.00; - </t>
  </si>
  <si>
    <t>Range: $100,000.00 to $800,000.00_x000D_
Average: $600,000.00</t>
  </si>
  <si>
    <t>{"list":[{"fiscalYear":2016,"description":"No information available.  Funding was provided to initiate programs at the site and within the district."},{"fiscalYear":2017,"description":"One Ongoing Project"},{"fiscalYear":2018,"description":"No information available."},{"fiscalYear":2019,"description":"No information available."}],"isApplicable":true}</t>
  </si>
  <si>
    <t>{"flag":"appendix","description":"Judy Forte, Superintendent \r\nTina Smiley, Administrative Officer \r\n450 Auburn Avenue, NE  \r\nAtlanta, GA 30312-1525"}</t>
  </si>
  <si>
    <t>Judy ForteNational Park Service, Dept MLK-NHS
450 Auburn Avenue NE, Atlanta, GA 30303 Email:&lt; a href='mailto:judy_forte@nps.gov'&gt;judy_forte@nps.gov&lt;/a&gt;Phone: (404)331-2022;</t>
  </si>
  <si>
    <t>Fiscal Year2016: No information available. No information available. The program was initiated in 2014.Fiscal Year2017: FUNDING ONGOING PROGRAMS, OPERATIONS, AND MAINTENANCE AT THE MARTIN LUTHER KING, JUNIOR, CENTER FOR NONVIOLENT SOCIAL CHANGEFiscal Year2018: Program has not yet selected projects for fundingFiscal Year2019: Program has not yet selected projects for funding</t>
  </si>
  <si>
    <t>Apr 18,2013</t>
  </si>
  <si>
    <t>https://beta.sam.gov/fal/c0a63cb317d0472bb5fe93d0dcbe27b8/view</t>
  </si>
  <si>
    <t>Ebey’s Landing National Historical Reserve Trust Board</t>
  </si>
  <si>
    <t>{"list":[{"act":{"description":"16 USC §1g provides that the National Park Service may enter into cooperative agreements that involve the transfer of National Park Service appropriated funds to State, local and tribal governments, other public entities, educational institutions, and private nonprofit organizations for the public purpose of carrying out National Park Service programs pursuant to 31 U.S.C. 6305 to carry out public purposes of National Park Service programs.\r\n\r\nThe Outdoor Recreation Act, as amended, 16 U.S.C.,4601-1(f), (1988), states that the Secretary is authorized to sponsor, engage in, and assist in research, undertake studies through cooperative agreements, and cooperate with educational institutions in establishing educational programs and activities relating to outdoor recreation.\r\n\r\nPL 95-625 authorizes the Secretary of Interior to transfer management and administration, pursuant to a Cooperative Agreement, over all or any part of the property acquired by the Secretary to the State or appropriate units of local government. The 1980 Comprehensive Plan for the Reserve calls for establishment of a Trust Board comprised of representatives from Island County, the Town of Coupeville, the Washington State Park and Recreation Commission (State Parks), and the United States Department of the Interior to provide continuity and coordination of Reserve management.\r\n\r\nThe Interlocal Cooperation Act (Chapter 39.34 RCW) permits local governmental units to enter into joint powers agreements with each other, with State Parks and the National Park Service (RCW 39.34.030)\r\n"},"authorizationTypes":{"USC":false,"act":true,"statute":false,"publicLaw":false,"executiveOrder":false}}]}</t>
  </si>
  <si>
    <t xml:space="preserve">•	Management of the Reserve as provided in the Comprehensive Plan for the Reserve and in accordance with the Cooperative Agreement between the NPS and the Trust Board_x000D_
•	Administration and protection of sites, facilities and interests in land acquired and retained by the NPS, and by mutual written agreement between the Trust Board and a land-owner, other lands within the Reserve._x000D_
•	Administration of programs within the scope of the Reserve purposes._x000D_
•	Monitoring and evaluation of compliance with and effectiveness of various conservation measures being used within the Reserve._x000D_
•	Participation in the land use review process of both Island County and the Town of Coupeville, to assure protection of valuable resources of the Reserve._x000D_
•	Cooperation with Town and County departments and staff to assure awareness and protection of valuable resources of the Reserve during routine government activities._x000D_
•	Entering into contracts to provide necessary material and services to develop and maintain facilities and enhance and protect the resources of the Reserve._x000D_
•	Entering into contracts with individuals, private organizations and local community and governmental bodies to protect, research enhance document and interpret the resources of the Reserve._x000D_
•	The Trust Board shall have the authority to accept and expend funds from the parties to this agreement and from other public and private sources for activities and purposes related to the operation of the Reserve, subject to the limitations established by the granting authority, organization or individual. _x000D_
</t>
  </si>
  <si>
    <t>DIRECT PAYMENTS FOR SPECIFIED USE (COOPERATIVE AGREEMENTS);PROVISION OF SPECIALIZED SERVICES</t>
  </si>
  <si>
    <t xml:space="preserve">The authorizing legislation for Ebey’s Landing National Historical Reserve states that the Secretary of Interior is authorized to transfer management and administration of the Reserve to an appropriate unit of local government.  A joint administrative board called the Ebey’s Landing National Historical Reserve Trust Board (Trust Board), was created in accordance with the provision of RCW 39.34.030.  The Trust Board consists of nine members: Three representatives of Island County, residing in the Reserve, three representatives from the Town of Coupeville, one [Washington] State Park representative, and one National Park Service representative.  The Trust Board complies with the Open Public Meeting Act Chapter 42.30 RCW and members of the Trust Board are enrolled as Volunteers in Parks (VIP)._x000D_
_x000D_
</t>
  </si>
  <si>
    <t xml:space="preserve">Other Public Institution/organization </t>
  </si>
  <si>
    <t>{"environmentalImpact":{"reports":[{"isSelected":false,"reportCode":"statement"},{"isSelected":false,"reportCode":"assessment"},{"isSelected":false,"reportCode":"ExecutiveOrder12372"},{"isSelected":true,"reportCode":"otherRequired"}]},"description":"All funded projects will be developed collaboratively between the National Park Service and the Trust Board and executed in accordance with availability of appropriations, application law and regulations including DOI Regulations regarding Financial Assistance awards at 43 CFR Part 12 "}</t>
  </si>
  <si>
    <t>{"description":"Projects will be documented in task agreements to be issued under the terms and conditions of a master Cooperative Management Agreement.  Each project will include the appropriate documentation for a Financial Assistance award in accordance with National Park Service and DOI policy and regulation."}</t>
  </si>
  <si>
    <t>Projects will be selected based on criteria developed with the partners and as approved by the Deputy Regional Director, Pacific West Regional Office.  All awards will be made in accordance with Department of Interior Policy, Departmental Manual 505DM2 based upon Unique Qualifications.</t>
  </si>
  <si>
    <t>In accordance with applicable law and regulation.</t>
  </si>
  <si>
    <t>{"types":{"moe":false,"formula":false,"matching":true},"formula":{"title":"","chapter":"","part":"","subPart":"","publicLaw":"","description":""},"matching":{"requirementFlag":"voluntary","percent":"0","description":"The US Department of the interior through the National Park Service shall request an appropriation through customary budgetary procedures to defray a portion – not to exceed 50%--of annual operational costs of the Reserve. The remaining costs, which may consist of direct financial contributions or in-kind services, will be provided for from other sources."},"moe":{"description":""}}</t>
  </si>
  <si>
    <t>[{"code":"program","isSelected":false,"description":""},{"code":"cash","isSelected":false,"description":""},{"code":"progress","isSelected":false,"description":""},{"code":"expenditure","isSelected":true,"description":"Reports shall be specified in each Task Agreement and OMB regulations (OMB Circular A-110 and the Common Rule 43 CFR Part 12, Subpart F, Paragraphs 12.951 through 12.953, and 12.971 through 12.973) and subsequent modifications as implemented by OMB. \r\n"},{"code":"performanceMonitoring","isSelected":false,"description":""}]</t>
  </si>
  <si>
    <t xml:space="preserve">(Direct Payments for Specified Use (Cooperative Agreements)) FY 17$46,554.00; FY 18 Estimate Not Available  FY 19 Estimate Not Available  - </t>
  </si>
  <si>
    <t>Range: $1,000.00 - $200,000.00_x000D_
Average: $200,000.00</t>
  </si>
  <si>
    <t>{"list":[{"fiscalYear":2017,"description":"One Grant was funded"},{"fiscalYear":2018,"description":"No data available"},{"fiscalYear":2019,"description":"No data available"}],"isApplicable":true}</t>
  </si>
  <si>
    <t>{"flag":"appendix","description":"Roy Zipp Ebey's Landing National Historical Reserve 593 Fort Casey Road Coupeville, Washington 98239 roy_zipp@nps.gov   (360)678-5787"}</t>
  </si>
  <si>
    <t>Pacific West Regional OfficePacific West Regional Office 909 First Ave #500, Seattle, WA 98104 Email:&lt; a href='mailto:roy_zipp@nps.gov'&gt;roy_zipp@nps.gov&lt;/a&gt;Phone: 206-220-4000;</t>
  </si>
  <si>
    <t>Fiscal Year2017: Each year administrative funds are awarded to the Reserve Trust Board.Fiscal Year2018: No Data AvailableFiscal Year2019: No Data Available</t>
  </si>
  <si>
    <t>Projects will be accomplished in cooperation with the three partners and be in accordance with established priorities.  Funding source will determine criteria for prioritization.</t>
  </si>
  <si>
    <t>Jun 06,2013</t>
  </si>
  <si>
    <t>https://beta.sam.gov/fal/5761703971b64132aa2c22a0a233b9d1/view</t>
  </si>
  <si>
    <t>Emergency Supplemental Historic Preservation Fund</t>
  </si>
  <si>
    <t>HPF Hurricane Sandy Relief Grant Program</t>
  </si>
  <si>
    <t>{"list":[{"act":{"description":"National Historic Preservation Act, 54 U.S.C 3001 et.seq.;Disaster Relief Appropriations Act, 2013 (P.L. 113-2); Bipartisan Budget Act of 2018 (P.L. 115-123"},"authorizationTypes":{"act":true}}]}</t>
  </si>
  <si>
    <t>Emergency supplemental HPF funding is intended to assist the historic resources within a major disaster declaration area that are listed in or determined eligible for the National Register. Funding should substantially mitigate threat to the site and include steps to mitigate future damage.</t>
  </si>
  <si>
    <t>Eligible applicants are State and Tribal Historic Preservation Offices located within areas receiving major disaster declarations from FEMA.</t>
  </si>
  <si>
    <t>States and Tribes</t>
  </si>
  <si>
    <t>{"description":"National Register listing, or certification of eligibility, of properties for which grant \r\nassistance be being applied. \r\n\r\n2 CFR Part 200 , in its entirety, applies to this program","isApplicable":true}</t>
  </si>
  <si>
    <t>{"description":"A completed Grant Application Form. The standard application forms required by 43 CFR 12, Subparts C and F, must be used.  In addition, applicants  must also submit an Action Plan Narrative providing an overview of needs in the State."}</t>
  </si>
  <si>
    <t xml:space="preserve">Using the FEMA major disaster declarations as a starting point for determining the method of apportioning the $47.5 million, the NPS will divide the appropriation into two groups. Group 1 includes $38 million and will be apportioned to the four States containing counties that FEMA designated as eligible to receive both Individual and Public Assistance – Connecticut, New Jersey, New York, and Rhode Island. The remaining funds will comprise Group 2, and will be awarded to the remaining eight States, the District of Columbia, and any Federally-recognized Indian Tribes located in those States, through an application process and based on need as described in proposals submitted by the States and Tribes to the NPS.  In apportioning the $38 million from Group 1 that will be assigned to CT, NJ, NY, and RI, because State Historic Preservation Offices (SHPO) in those States have not yet completed damage assessments to historic properties, there is no single best method of determining need. Funds will be distributed using a formula that takes into account three evaluation factors, each having equal weight: 1) population of counties eligible for both IA and PA, 2) land area of counties eligible for both IA and PA , and 3) the number of properties listed in the National Register of Historic Places in counties eligible for both IA and PA. _x000D_
</t>
  </si>
  <si>
    <t>30 - 90 days.</t>
  </si>
  <si>
    <t>Recipients may request renewal of existing projects or additional projects to meet program goals and objectives.  Extensions may be requested by grant recipients through interim progress reports.</t>
  </si>
  <si>
    <t>{"awarded":"other","description":"2-3 years\r\n","awardedDescription":"Assistance released on a reimbursable basis as costs are incurred.\r\n"}</t>
  </si>
  <si>
    <t>[{"code":"program","isSelected":false,"description":""},{"code":"cash","isSelected":false,"description":""},{"code":"progress","isSelected":false,"description":""},{"code":"expenditure","isSelected":true,"description":"Recipients of HPF Hurricane Sandy relief grant agreements will be required to report the financial status on a quarterly basis within ten (10) calendar days of the end of the calendar quarter. Recipients of HPF Hurricane Sandy relief grant agreements will be required to report the performance progress on a quarterly basis within ten (10) calendar days of the end of the calendar quarter.\r\n"},{"code":"performanceMonitoring","isSelected":true,"description":"Recipients of HPF Hurricane Sandy relief grant agreements will be required to report the performance progress on a quarterly basis within ten (10) calendar days of the end of the calendar quarter.  "}]</t>
  </si>
  <si>
    <t xml:space="preserve">(Formula Grants) FY 17$0.00; FY 18 est $47,500,000.00; FY 19 Estimate Not Available  - (Project Grants) FY 17$0.00; FY 18 est $1,000,000.00; FY 19 Estimate Not Available  - </t>
  </si>
  <si>
    <t>Range: $500,000.000 to $10,000,000.00
Average: $5,000,000.00.</t>
  </si>
  <si>
    <t>{"list":[{"fiscalYear":2017,"description":"No information available."},{"fiscalYear":2018,"description":"The program anticipates issuing 8 awards for a cumulative total of $47.5 million."},{"fiscalYear":2019,"description":"No information available."}],"isApplicable":true}</t>
  </si>
  <si>
    <t>2 CFR, Part 200, 43 CFR, OMB Circulars, standard forms, and program information.
Historic Preservation Fund Grants Manual https://www.nps.gov/preservation-grants/HPF_Manual.pdf
Secretary of the Interior’s Standards for the Treatment of Historic Properties</t>
  </si>
  <si>
    <t>{"flag":"appendix","description":"Hampton Tucker, Chief\r\nState, Tribal, and Local Plans &amp; Grants\r\nNational Park Service\r\n202-354-2067\r\nHampton_Tucker @NPS.gov\r\n"}</t>
  </si>
  <si>
    <t>Megan J. BrownState, Tribal, Local, Plans &amp; Grants Division
National Park Service
1849 C Street, NW Mail Stop 7360, Washington, DC 20240 Email:&lt; a href='mailto:megan_brown@nps.gov'&gt;megan_brown@nps.gov&lt;/a&gt;Phone: 202-354-2062;</t>
  </si>
  <si>
    <t xml:space="preserve">15.914 National Register of Historic Places; </t>
  </si>
  <si>
    <t>Fiscal Year2017: No information available.Fiscal Year2018: In process of awarding.Fiscal Year2019: No information available.</t>
  </si>
  <si>
    <t>The NPS will provide the funding based on a formula with three equal factors: 
1) affected population of FEMA-declared counties, 2) amount of approved FEMA Individual Assistance Applications, and 3) amount of approved FEMA Public Assistance awards to states. NPS may choose to award some funding competitively and reapportion funds as needed based on:
a) Historic significance
b) Degree of disaster related damage
c) Ability of the project to correct the disaster related damage
e) Feasibility to complete the project</t>
  </si>
  <si>
    <t>May 15,2013</t>
  </si>
  <si>
    <t>https://beta.sam.gov/fal/d2ab333073074a659b6e73f8ce2c48a5/view</t>
  </si>
  <si>
    <t xml:space="preserve">Route 66 Corridor Preservation </t>
  </si>
  <si>
    <t>Route 66 Corridor Preservation Program</t>
  </si>
  <si>
    <t>{"list":[{"act":{"description":"P. L. 106-45, Sec. 2; P.L. 111-11, Sec. 7304 \r\n"},"authorizationTypes":{"USC":false,"act":true,"statute":false,"publicLaw":false,"executiveOrder":false}}]}</t>
  </si>
  <si>
    <t>To preserve the cultural resources of the Route 66 corridor and to authorize the Secretary of the Interior to provide assistance.</t>
  </si>
  <si>
    <t>Interstate, intrastate, state, local, sponsored organizations, public nonprofit institution/organizations, other public institution/organizations, Federally recognized tribal governments, individual/family, minority groups, specialized groups, small businesses, profit organizations, private nonprofit institution/organizations, quasi-public nonprofit institution/organization, other private institution/organizations, anyone/general public, native American organizations.</t>
  </si>
  <si>
    <t>Interstate, Intrastate, State, Local, Sponsored Organization, Public Nonprofit Institution/Organization, Other Public Institution/organization, Federally Recognized Indian Tribal Government, Individual/Family, Minority Group, Specialized Group, Small Business, Profit Organization, Private Organization, Quasi-Public Nonprofit Organization, Other Private Institution/organization, Anyone/General Public, Native American Organization, Health Professional, Education Professional, Student/Trainee. Graduate Student, Scientists/Researcher, Artist/Humanist, Engineer/Architect. Builder/Contractor/Developer. Farmer/Rancher/Agriculture Producer, Industrialist/Business Person, Small Business Person, Consumer, Land/Property Owner, Black American. American Indian, Spanish Origin, Oriental, Other Nonwhite, U.S. Citizen, Women, Handicapped (Deaf, Blind, Crippled), Preschool, School, Child (6-15), Youth (16-21), Senior Citizen (60+), Moderate Income, Low Income, Major Metropolis (over 250,000), Other urban, Suburban, Rural, Education (0-8), Education (9-12), Education (13+)</t>
  </si>
  <si>
    <t>{"description":"The preservation, restoration, and rehabilitation of transportation related historic properties on Route 66 are eligible project activities. Properties must have been in service and have had a strong and direct association with Route 66 during its 1926-1985 period of national significance; be on, or within view of a Route 66 road alignment; be in their original location; and retain historical and architectural integrity. Properties that are listed on the National Register of Historic Places or a state register, or that have been determined eligible for a register, will receive priority consideration.  Planning, research, interpretive or educational outreach projects are also eligible project activities.","isApplicable":true}</t>
  </si>
  <si>
    <t>{"environmentalImpact":{"reports":[]},"description":"."}</t>
  </si>
  <si>
    <t>{"description":"Funding announcements for this program, along with registration procedures, application packages and instructions, points of contact, and procedures for submitting applications are made available on www.grants.gov.  Applicants are required to review and fill out the National Park Service Route 66 Corridor Preservation Program Cost-Share Grant Guidelines and Application. This includes an application cover sheet, project proposal, letters of recommendation, graphics and maps, state/national Register of Historic Places nomination forms (if applicable), a signed Property Maintenance and Protection Agreement (if applicable), a signed Laws and Standards Agreement (if applicable), and mandatory form series SF-424. Submission of these documents by an annual deadline (usually last day of March) is required."}</t>
  </si>
  <si>
    <t>{"flag":"yes","list":[{"start":"2018-01-15","end":"2018-03-30","description":"All application materials must be received by COB of deadline."}]}</t>
  </si>
  <si>
    <t>60 days after annual deadline for cost-share grants. Cooperative agreements vary depending on the type and complexity of the project.  Further information will be available for each specific project at the time the funding opportunity announcement is posted on www.grants.gov and may be obtained by contacting the Program Manager listed as the point of contact.</t>
  </si>
  <si>
    <t>Projects may generally be renewed on an annual basis, not to exceed a total of 5 years.  If renewals or extensions are applicable to the project, this information will be included in the funding opportunity announcement.  When renewals or extensions are applicable, continuation of funding for these activities is at the discretion of Congress and will be subject to availability of appropriated funds.  Agreements may be extended by a written instrument executed by the parties. Extensions will be in writing and approved by the NPS AO and the authorized representative of Recipient.</t>
  </si>
  <si>
    <t>{"types":{"moe":false,"formula":false,"matching":true},"formula":{"title":"","chapter":"","part":"","subPart":"","publicLaw":"","description":""},"matching":{"requirementFlag":"voluntary","percent":"0","description":"A minimum 1:1 cost-share match is required in direct, non-federal funds and/or in-kind contributions (e.g., donated services, materials, and equipment)"},"moe":{"description":""}}</t>
  </si>
  <si>
    <t>{"awarded":"other","description":"Payment will be made by advance and/or reimbursement through the Department of Treasury’s Automated Standard Application for Payments (ASAP) system.","awardedDescription":"Will be stated in the agreement."}</t>
  </si>
  <si>
    <t>[{"code":"program","isSelected":false,"description":""},{"code":"cash","isSelected":false,"description":""},{"code":"progress","isSelected":true,"description":"Unless otherwise stated in the agreement document, recipients shall submit the following reports on an annual basis:  (1) SF-425, Federal Financial Report; and (2) Program Performance Reports.  Upon completion of the agreement, recipients shall submit a final:  (1) SF-425, Federal Financial Report; and (2) Program Performance Report; and (3) other specific reports that may be applicable to the agreement such as property inventories, and patent and invention disclosures"},{"code":"expenditure","isSelected":true,"description":"SF-425, Federal Financial Report"},{"code":"performanceMonitoring","isSelected":true,"description":"Program Performance Reports. Upon completion of the agreement, recipients shall submit a final: (1) SF-425, Federal Financial Report; and (2) Program Performance Report"}]</t>
  </si>
  <si>
    <t>14-1515-0-1-303;</t>
  </si>
  <si>
    <t xml:space="preserve">(Project Grants (Discretionary)) FY 17$174,551.00; FY 18 est $90,000.00; FY 19 est $90,000.00; FY 16$153,334.00; - </t>
  </si>
  <si>
    <t>Range: $5,000-$30,000</t>
  </si>
  <si>
    <t>{"list":[{"fiscalYear":2016,"description":"No information available. Seven (7) entities received funding under this program."},{"fiscalYear":2017,"description":"In FY17, the program received 11 eligible applications received requesting a total of $188,187. Eight projects were awarded a total of $104,987 with $186,332 provided in cost-share match."},{"fiscalYear":2018,"description":"In FY 18, the program anticipates to receive 12 to 15 applications and issue 8-10 awards"},{"fiscalYear":2019,"description":"In FY 19, the program anticipates to receive 12 to 15 applications and issue 8-10 awards."}],"isApplicable":true}</t>
  </si>
  <si>
    <t>{"flag":"appendix","description":"Kaisa Barthuli\n1100 Old Santa Fe Trail\nP. O. Box 728\nSanta Fe, NM 87505\nPhone: 505-988-6701\nEmail: Kaisa_barthuli@nps.gov"}</t>
  </si>
  <si>
    <t>Kaisa Barthuli1100 Old Santa Fe Trail
P. O. Box 728, Santa Fe, NM 87505 Email:&lt; a href='mailto:Kaisa_barthuli@nps.gov'&gt;Kaisa_barthuli@nps.gov&lt;/a&gt;Phone: 505-988-6701;</t>
  </si>
  <si>
    <t>https://www.nps.gov/rt66/grnts</t>
  </si>
  <si>
    <t>Fiscal Year2016: No information available. Examples of funded projects are: Santo Domingo Pueblo Trading Post Façade Restoration and Oral _x000D_
History Project; American Indians and Route 66 Cultural History/Educational Outreach Project; _x000D_
Flagstaff Route 66 Rest Area Interpretive Project; Rock Creek Truss Bridge Restoration Project; African Americans and Route 66 Oral History Project.Fiscal Year2017: Examples of projects funded in the past are historical research projects, the preparation of historic building preservation plans, and the restoration of historic facades, roofs, windows, systems, neon signs, and more.Fiscal Year2018: Program has not yet selected projects for funding.  Program anticipates funding projects that support the preservation and understanding of historic U.S. 66.Fiscal Year2019: Program has not yet selected projects for funding.  Program anticipates funding projects that support the preservation and understanding of historic U.S. 66.</t>
  </si>
  <si>
    <t>Specific evaluation criteria will be included in the funding announcements posted on www.grants.gov. Grant awards are made in accordance with the criteria set forth in the Route 66 Corridor Preservation Program guidelines and application.</t>
  </si>
  <si>
    <t>Aug 29,2015</t>
  </si>
  <si>
    <t>https://beta.sam.gov/fal/ee22ce0d93e740cd84d20e9a13f35a49/view</t>
  </si>
  <si>
    <t>Education Program Management</t>
  </si>
  <si>
    <t>{"list":[{"act":{"description":"25 U.S.C. 13 (The Snyder Act of November 2, 1921), 42 Stat. 208, P.L. 67-85; 90 Stat. 2233, P.L. 94-482; 20 U.S.C. 7401 et seq. (The No Child Left Behind Act of 2001), P.L. 107-110; 25 U.S.C. 2001-2019 (The Education Amendments Acts of 1978) 92 Stat. 2143, P.L. 95-561, as amended; Indian Self-Determination and Education Assistance Act, Public Law 93-638, as amended; Public Law 103-413, Title II Tribal Self-Governance"},"authorizationTypes":{"USC":false,"act":true,"statute":false,"publicLaw":false,"executiveOrder":false}}]}</t>
  </si>
  <si>
    <t xml:space="preserve">To improve the administration and management of education programs funded by the Bureau of Indian Education. </t>
  </si>
  <si>
    <t>Federally Recognized Indian Tribal Governments or tribal organizations currently served by a Bureau of Indian Education funded school.</t>
  </si>
  <si>
    <t xml:space="preserve">Federally Recognized Indian Tribal Governments and members of American Indian Tribes. </t>
  </si>
  <si>
    <t>{"description":"Initial application must be accompanied by a resolution of the governing body of the Indian tribe. If the school serves students from multiple tribes, resolutions from tribal governing bodies representing at least 90 percent of the students are required. [Funds are only available for new tribes or tribal organizations requesting to operate a BIE funded school.  Funds are for planning purposes only.]","isApplicable":true}</t>
  </si>
  <si>
    <t xml:space="preserve">Applications will be processed within 90 days. </t>
  </si>
  <si>
    <t>An unsuccessful applicant may request an informal conference with the deciding official, or may appeal the denial of the application to the Interior Board of Indian Appeals, or may bring suit in U.S. District Court. Full appeal procedures are found in 2 CFR 200.341.</t>
  </si>
  <si>
    <t xml:space="preserve">Awards may be renewed annually upon satisfactory performance by the contractor/grantee. A notice of intent to request renewal should be submitted at least 90 days prior to the expiration of the current award. The amount of the award may be adjusted as a result of individual tribal priorities and the annual Education Program Management appropriations. </t>
  </si>
  <si>
    <t>{"awarded":"other","description":"Awards are made on an annual basis. ","awardedDescription":"Payments may be made in advance or by way of reimbursement. The timing of the payments will be negotiated with the Indian tribe. "}</t>
  </si>
  <si>
    <t>[{"code":"program","isSelected":true,"description":"Program accomplishment reporting requirements will be negotiated with the contractor/grantee. "},{"code":"cash","isSelected":false},{"code":"progress","isSelected":false},{"code":"expenditure","isSelected":true,"description":"Federal Financial reports, SF 425, are required. "},{"code":"performanceMonitoring","isSelected":false}]</t>
  </si>
  <si>
    <t>(Direct Payments for Specified Use) FY 14$70,000.00; FY 15 est $220,000.00; FY 16 est $70,000.00; - New Program</t>
  </si>
  <si>
    <t xml:space="preserve">Range is $50,000 to $200,000; </t>
  </si>
  <si>
    <t>{"list":[{"fiscalYear":2016,"description":"No Current Data Available "},{"fiscalYear":2015,"description":"No Current Data Available "},{"fiscalYear":2014,"description":"The largest contract was for $70,000."}],"isApplicable":true}</t>
  </si>
  <si>
    <t xml:space="preserve">25 CFR, Part 46; 25 CFR, Part 900. </t>
  </si>
  <si>
    <t>{"flag":"appendix","description":"See BIE Education Line Officers' addresses in Catalog Appendix IV of the Catalog. "}</t>
  </si>
  <si>
    <t>Joe HerrinBureau of Indian Education, 1849 C Street, NW, , Washington, DC 20240 Email:&lt; a href='mailto:Joe.Herrin@bie.edu'&gt;Joe.Herrin@bie.edu&lt;/a&gt;Phone: 202) 208-7658;</t>
  </si>
  <si>
    <t xml:space="preserve">Fiscal Year2014: Feasibility study of one grant for all BIE funded Navajo schoolsFiscal Year2015: No Current Data Available. Fiscal Year2016: No Current Data Available. </t>
  </si>
  <si>
    <t xml:space="preserve">Applicants meeting the requirements of 25 CFR Part 900 may be selected. </t>
  </si>
  <si>
    <t>Sep 10,2015</t>
  </si>
  <si>
    <t>https://beta.sam.gov/fal/6a7312ab524b4f491880ff2c968da105/view</t>
  </si>
  <si>
    <t xml:space="preserve">Tribal Technical  Colleges </t>
  </si>
  <si>
    <t>{"list":[{"act":{"description":"Tribally Controlled Postsecondary Career and Technical Institutions Program, Public Law 113-36, 25 U.S.C. 1862. "},"authorizationTypes":{"USC":false,"act":true,"statute":false,"publicLaw":false,"executiveOrder":false}}]}</t>
  </si>
  <si>
    <t>To provide grants for to pay the costs (including institutional support costs) of operating postsecondary career and technical education programs for Indian students at tribally controlled postsecondary career and technical institutions.</t>
  </si>
  <si>
    <t xml:space="preserve">Funding is limited to the United Tribes Technical College (UTTC) located in Bismarck, North Dakota; and the Navajo Technical College (NTC) located in Crownpoint, New Mexico. UTTC is a regionally accredited institution, having achieved accreditation through the Higher Learning Commission of the North Central Association of Colleges and Schools. In addition, UTTC is the first tribal college in the nation authorized to offer full on-line degree programs.  NTC is accredited by the Higher Learning Commission to offer associate of applied science degrees and certificates. </t>
  </si>
  <si>
    <t>United Tribes Technical College is a 501(c)(3) non-profit corporation chartered by the state of North Dakota and operated by these five tribes: Three Affiliated Tribes of Fort Berthold, the Spirit Lake Tribe, the Sisseton-Wahpeton Oyate, the Standing Rock Sioux Tribe, and the Turtle Mountain Band of Chippewa Indians. The college serves students from federally recognized Indian Tribes, but welcomes and serves students of all backgrounds.  Navajo Technical College primarily services Navajo students but has an open door admissions policy.</t>
  </si>
  <si>
    <t>{"description":"Written evidence of approval of the application by the governing body of one or more Indian tribes of the students served by or to be served by the college. \"Tribal governing body\" means the tribal governing body or tribal governing bodies that represent the students served by such school. ","isApplicable":true}</t>
  </si>
  <si>
    <t>{"description":"Recipients are limited to the United Tribes Technical College and the Navajo Technical College. Contact the Ms. Juanita Mendoza, Bureau of Indian Education for additional information."}</t>
  </si>
  <si>
    <t xml:space="preserve">After receiving approval of the application by the governing body or governing bodies, the Director will designate a study team to determine whether there is justification to encourage maintaining a college. </t>
  </si>
  <si>
    <t xml:space="preserve">Disputes between the United Tribes Technical College, Navajo Technical Collge and the Bureau of Indian Affairs may be appealed through an informal conference with the deciding official, may be appealed to the Interior Board of Indian Appeals, or may bring suit in U.S. District Court. Full appeal procedures are found in 2 CFR 200.341. An appeal of a college official's decision must be made under the college's appeal procedures. </t>
  </si>
  <si>
    <t xml:space="preserve">Awards to the United Tribes Technical College and to Navajo Technical College to administer the program may be renewed indefinitely upon satisfactory performance by the college and the availability of appropriations. </t>
  </si>
  <si>
    <t>{"awarded":"other","description":"Awards are made on an annual basis.","awardedDescription":"Funds remain available without fiscal year limitation until expended by the contractor/grantee. "}</t>
  </si>
  <si>
    <t>[{"code":"program","isSelected":false},{"code":"cash","isSelected":false},{"code":"progress","isSelected":false},{"code":"expenditure","isSelected":true,"description":"Federal Financial Report, SF 425 is required."},{"code":"performanceMonitoring","isSelected":false}]</t>
  </si>
  <si>
    <t>(Project Grants) FY 15 est $6,814,000.00; FY 14$6,465,000.00; FY 16 est $6,911,000.00;</t>
  </si>
  <si>
    <t xml:space="preserve">FY 2015 UTTC was awarded $4,565,000, NTC was awarded $2,249,000. The amount of the award is determined by the annual appropriations. Indian Tribes may choose to supplement the funding provided by the grant program by identifying additional amounts in the Tribal Priority Allocations portion of the Bureau of Indian Affairs budget. </t>
  </si>
  <si>
    <t xml:space="preserve">25 CFR, Part 276. </t>
  </si>
  <si>
    <t>Juanita MendozaBureau of Indian Education, MS 4657-MIB, 1849 C Street, N.W.,, Washington, DC 20240 Email:&lt; a href='mailto:juanita.mendoza@bie.edu'&gt;juanita.mendoza@bie.edu&lt;/a&gt;Phone: (202) 208-3559;</t>
  </si>
  <si>
    <t>https://beta.sam.gov/fal/f8461ea35d0bca886989db19e1c114db/view</t>
  </si>
  <si>
    <t>Federal Historic Preservation Tax Incentive</t>
  </si>
  <si>
    <t>Historic Tax Credit</t>
  </si>
  <si>
    <t>{"list":[{"act":{"description":"Internal Revenue Code of 1986, 26 U.S. Code 47 and 170(h), as amended; Public Law No: 115-97, 131 Stat. 2054, Sec. 13402 (December 22, 2017)."},"authorizationTypes":{"act":true}}]}</t>
  </si>
  <si>
    <t>Commonly known as the Rehabilitation Tax Credit or the Historic Tax Credit, the program provides a 20-percent federal tax credit to property owners who undertake a substantial rehabilitation of a historic building in a business or income-producing use while maintaining its historic character. The credit promotes historic preservation and community revitalization through the private investment in the rehabilitation of historic buildings.</t>
  </si>
  <si>
    <t>For the rehabilitation tax credit: private owners of commercial and other income-producing historic buildings held for investment purposes.  For the conservation easement deduction; private owners of historic buildings proposed as the subject of charitable easement donations.</t>
  </si>
  <si>
    <t>For the rehabilitation tax credit: private owners of historic buildings held for investment purposes.  _x000D_
For the income tax deduction for the donation of conservation easements: private owners of buildings.</t>
  </si>
  <si>
    <t>{"description":"The National Park Service must certify to the Internal Revenue Service that the building qualifies as a “certified historic structure” and that the undertaken rehabilitation project qualifies as a “certified rehabilitation” for the project to be eligible to claim the tax credit. The NPS also certifies that a historic property contributes to the significance of a historic district for the purposes of a property owner donating a conservation easement. These certifications are made as part of the program’s application process.","isApplicable":true}</t>
  </si>
  <si>
    <t>{"environmentalImpact":{"reports":[{"isSelected":true,"reportCode":"otherRequired"}]},"description":"None, but preliminary consultation and assistance is available and encouraged. The program is administered by the National Park Service in partnership with the State Historic Preservation Offices (SHPOs). The SHPOs are the first point of contact for property owners wishing to use the tax credits. SHPOs can help determine whether a historic building is eligible to claim the credits, provide guidance before beginning a rehabilitation project, and advise on the application requirements and whether proposed rehabilitation work meets the Secretary of the Interior’s Standards for Rehabilitation."}</t>
  </si>
  <si>
    <t>{"description":"The Historic Preservation Certification Application (Form 10-168) is in three parts:  Part 1 – Evaluation of Significance for a determination that the building is a “certified historic structure”; Part 2 – Description of Rehabilitation for preliminary certification that the proposed rehabilitation work meets the Secretary of the Interior’s Standards for Rehabilitation; and Part 3 – Request for Certification of Completed Work for determination that the completed project is a “certified rehabilitation.” Applications are submitted to the State Historic Preservation Office, which reviews the application and forwards it with a recommendation to the National Park Service (NPS). The NPS makes all certification decisions. Applicants are strongly encouraged to submit applications and obtain Part 1 and Part 2 approvals prior to beginning any work. Owners who begin work without prior NPS review and approval do so at their own risk."}</t>
  </si>
  <si>
    <t>The program is jointly administered by the Department of the Interior (DOI) and the Department of the Treasury. The National Park Service (NPS) administers the program on behalf of DOI. The NPS does not award the tax credits, but certifies to the Internal Revenue Service (IRS) whether a building qualifies as a “certified historic structure” and whether an undertaken rehabilitation project qualifies as a “certified rehabilitation,” and is therefore eligible to claim the credit. The credit is claimed at the completion of the project, when the rehabilitated building is placed in service, as part of the property owner’s tax filing with the IRS (Form 3468). The NPS certification process is administered in partnership with the State Historic Preservation Offices (SHPOs) in a three-part application process. The SHPOs are the first point of contact for property owners wishing to use the tax credits and to find out more about the program requirements. Applications are submitted to the SHPO, which reviews the application and forwards it with a recommendation to the NPS. The NPS makes all certification decisions.</t>
  </si>
  <si>
    <t>The review time for a complete application is generally 30 days at the State Historic Preservation Office and 30 days at the National Park Service. Applications may be put on hold if incomplete or missing information, if additional information is needed to complete review of the proposed project, or if the proposed work does not meet the Secretary of the Interior’s Standards for Rehabilitation.</t>
  </si>
  <si>
    <t>Applications may be amended to provide additional information for reconsideration or to make changes to a proposed project in order to meet the program requirements. Certification decisions and denials may be appealed by registering the appeal in writing to the Chief Appeals Officer, Cultural Resources, within 30 days of receipt of the decision.</t>
  </si>
  <si>
    <t>{"awarded":"other","description":"The Internal Revenue Service (IRS) administers the tax code aspects of the rehabilitation tax credit, and other Internal Revenue Code requirements apply governing the timing of required National Park Service certification decisions and the applicant claiming the credit and filing Form 3468 with the IRS.","awardedDescription":"NA"}</t>
  </si>
  <si>
    <t>[{"code":"program","isSelected":true,"description":"Completed rehabilitation work must be documented in photographs submitted with the Request for Certification Work (NPS Form 10-168c). "},{"code":"cash","isSelected":false,"description":""},{"code":"progress","isSelected":false,"description":""},{"code":"expenditure","isSelected":false,"description":""},{"code":"performanceMonitoring","isSelected":false,"description":""}]</t>
  </si>
  <si>
    <t>Not applicable to the National Park Service program requirements, but other Internal Revenue Code requirements apply.</t>
  </si>
  <si>
    <t>(Provision of Specialized Services) FY 17$0.00; FY 18 est $0.00; FY 19 est $0.00; FY 16$0.00; - This program does not make monetary awards, but is limited to certifying eligibility for historic preservation tax_x000D_
incentives to the Internal Revenue Service.</t>
  </si>
  <si>
    <t>{"list":[{"fiscalYear":2016,"description":"No information available.  1,038 completed rehabilitation projects certified and 1,299 proposed projects approved."},{"fiscalYear":2017,"description":"The program certified 1,035 completed rehabilitation projects."},{"fiscalYear":2018,"description":"A similar number of projects requesting final certification is anticipated."},{"fiscalYear":2019,"description":"A similar number of projects requesting final certification is anticipated."}],"isApplicable":true}</t>
  </si>
  <si>
    <t>Program regulations: 36 CFR Part 67 – Historic Preservation Certifications under the Internal Revenue Code. Historic Preservation Certification Application (Form 10-168) including application instructions and additional program information and guidance, as well as technical preservation guidance and publications on preserving and rehabilitating historic buildings is available from the Technical Preservation Services office of the National Park Service at https://www.nps.gov/tps/tax-incentives.htm.</t>
  </si>
  <si>
    <t>{"flag":"none","description":"The program is administered by the National Park Service in partnership with the State Historic Preservation Offices (SHPOs). The SHPOs are the first point of contact for property owners wishing to use the tax credits and can provide detailed information concerning the program and its requirements. Contact information for the SHPOs is available at http://ncshpo.org/directory/."}</t>
  </si>
  <si>
    <t>Brian GoekenTechnical Preservation Services, National Park Service, 1849 C Street, NW, Mail Stop 7243, Washington, DC 20240 Email:&lt; a href='mailto:NPS_TPS@nps.gov'&gt;NPS_TPS@nps.gov&lt;/a&gt;Phone: (202)354-2033;</t>
  </si>
  <si>
    <t>https://www.nps.gov/tps/tax-incentives.htm</t>
  </si>
  <si>
    <t>Fiscal Year2016: No information available.  This program is administered in partnership with the IRS and the State Historic Preservation Offices. (SHPOs). The SHPOs serve as points of contact for property owners and provide forms and technical assistance. The SHPOs also make certification recommendations to the NPS. The IRS publishes regulations governing qualifying rehabilitation expenses, the periods for incurring expenses, the tax consequences of certification decisions by the NPS, and all other procedural and legal matters concerning the rehabilitation tax credits.Fiscal Year2017: Rehabilitation projects that have been certified by the National Park Service include historic structures of every period, size, style, and type, and range from small single buildings to very large buildings and multiple-building complexes. Building types have included school buildings, warehouses, factories, barns, retail stores, apartments, hotels, houses, offices, and theaters. In FY2017, the median project size was $1 million in rehabilitation costs. Twenty-percent of certified projects were under $250,000 in rehabilitation costs, while the majority of projects (57-percent) were between $250,000 and $5 million in rehabilitation costs. Examples of certified projects can be found in annual reports and case studies available at  https://www.nps.gov/tps/tax-incentives.htm.Fiscal Year2018: No information available.Fiscal Year2019: No information available.</t>
  </si>
  <si>
    <t>https://beta.sam.gov/fal/57bb85b9b5ab4798b117cf279c12ac83/view</t>
  </si>
  <si>
    <t xml:space="preserve">National Wild and Scenic Rivers System </t>
  </si>
  <si>
    <t>Partnership Wild and Scenic Rivers</t>
  </si>
  <si>
    <t>{"list":[{"act":{"description":"The National Wild and Scenic Rivers Act, 16 U.S.C 1281(e) and Section 1282(b)(1) use of cooperative agreement. "},"authorizationTypes":{"USC":false,"act":true,"statute":false,"publicLaw":false,"executiveOrder":false}}]}</t>
  </si>
  <si>
    <t>The Secretary of the Interior shall assist, advise, and cooperate with States or their political subdivisions, landowners, private organizations, other federal agencies or authorized wild and scenic river management councils or committees to plan, protect, and manage river resources associated with those rivers designated into the National Wild and Scenic River system for which the Department of Interior is authorized to act as the federal administrator. Such assistance, advice and cooperation may be through written agreements or otherwise.</t>
  </si>
  <si>
    <t>States or their political subdivisions, landowners, private non-profit organizations, other federal agencies or duly authorized by a river’s enabling legislation wild and scenic river management councils or committees.</t>
  </si>
  <si>
    <t>States or their political subdivisions, landowners, private non-profit organizations, other federal agencies or duly authorized by a river’s enabling legislation wild and scenic river management councils or committees</t>
  </si>
  <si>
    <t>{"description":"Applicants are required to register with http://www.sam.gov. In order to register an entity must have a valid DUNS number. Authorized Wild and Scenic River management councils or committees must submit an annual work plan.","isApplicable":true}</t>
  </si>
  <si>
    <t>{"environmentalImpact":{"reports":[{"isSelected":true,"reportCode":"otherRequired"}]},"description":"Applicant coordinates with their river management council and NPS prior to submittal."}</t>
  </si>
  <si>
    <t>{"description":"Applicant coordinates with NPS and their river management council to prepare the cooperative agreement work plan."}</t>
  </si>
  <si>
    <t>No special requirements beyond standard financial assistance award process.</t>
  </si>
  <si>
    <t>Generally 30 to 90 days.</t>
  </si>
  <si>
    <t>None. Final award decisions are not subject to appeal; however, the National Park Service will provide all applicants with information on why their proposals were not selected for award.</t>
  </si>
  <si>
    <t>Yes, In accordance with the applicable requirements for extensions and renewal under the appropriate regulations.</t>
  </si>
  <si>
    <t>{"types":{"moe":false,"formula":false,"matching":true},"formula":{"title":"","chapter":"","part":"","subPart":"","publicLaw":"","description":""},"matching":{"requirementFlag":"voluntary","percent":"0","description":"When base funds are available through these cooperative agreements, this program has no matching requirements, although matching may provide incentives as mutually agreeable."},"moe":{"description":""}}</t>
  </si>
  <si>
    <t>{"awarded":"other","description":"Cooperative Agreements generally have a period of performance of up to five years. Funding availability and source will be a factor in determining the length of assistance. Reimbursement is accomplished as outlined in the proposal and subsequent task agreements based on the particular project requirements.","awardedDescription":"Reimbursement is accomplished as outlined in the proposal and subsequent task agreements based on the particular project requirements."}</t>
  </si>
  <si>
    <t>[{"code":"program","isSelected":false,"description":""},{"code":"cash","isSelected":true,"description":"Cash reports are not applicable. Unless otherwise stated in the agreement document, recipients shall submit the following reports on an annual basis: (1) SF-425, Federal Financial Report; and (2) Program Performance Reports."},{"code":"progress","isSelected":true,"description":"Upon completion of the agreement, recipients shall submit a final: (1) SF-425, Federal Financial Report; and (2) Program Performance Report; and (3) other specific reports that may be applicable to the agreement such as property inventories, and patent and invention disclosures. All organizations will be required to submit a minimum of a yearly narrative summary accomplishments reports to the National Park Service in accordance with the terms of each agreement."},{"code":"expenditure","isSelected":true,"description":"All projects and activities are monitored for progress and compliance with agreed upon scope of work. SF-425, Federal Financial Report."},{"code":"performanceMonitoring","isSelected":true,"description":"Program Performance Reports and other specific reports that may be applicable to the agreement such as property inventories, and patent and invention disclosures."}]</t>
  </si>
  <si>
    <t>Per 2 C.F.R. § 200.333 – 200.337</t>
  </si>
  <si>
    <t>14-1103-6-1-303;</t>
  </si>
  <si>
    <t xml:space="preserve">(Project Grants (Cooperative Agreements)) FY 17$1,202,500.00; FY 18 est $974,000.00; FY 19 est $974,000.00; FY 16$0.00; - </t>
  </si>
  <si>
    <t>Range: $20,000.00 - $350,000.00_x000D_
Average: $85,000.00</t>
  </si>
  <si>
    <t>{"list":[{"fiscalYear":2017,"description":"The program issued 14 awards to the fiscal agents for all partnership wild and scenic rivers."},{"fiscalYear":2018,"description":"The program anticipates similar accomplishments as FY17."},{"fiscalYear":2019,"description":"The program anticipates similar accomplishments as FY17."}],"isApplicable":true}</t>
  </si>
  <si>
    <t>{"flag":"appendix","description":"Joan Harn National Park Service\nNPS National Wild and Scenic River Steering Committee\n1849 C Street, Washington, District of Columbia 20240 Email: Joan_Harn@nps.gov Phone: (202) 354-6929"}</t>
  </si>
  <si>
    <t>Joan HarnNational Park Service_x000D_
NPS National Wild and Scenic River Steering Committee_x000D_
1849 C Street, Washington, DC 20240 Email:&lt; a href='mailto:Joan_Harn@nps.gov'&gt;Joan_Harn@nps.gov&lt;/a&gt;Phone:  (202) 354-6929;</t>
  </si>
  <si>
    <t>https://www.nps.gov/pwsr</t>
  </si>
  <si>
    <t>Fiscal Year2017: Projects include activities to implement Comprehensive River Management Plans to protect and enhance river values including: water quality monitoring, citizen engagement events, educational programs.Fiscal Year2018: Program has not yet selected projects for funding.  Program anticipates funding projects that are similar to FY17.Fiscal Year2019: Program has not yet selected projects for funding.  Program anticipates funding projects that are similar to FY17.</t>
  </si>
  <si>
    <t>Criteria may vary somewhat from region to region however all projects for designated rivers must assist directly with implementing comprehensive wild and scenic river management plans.</t>
  </si>
  <si>
    <t>https://beta.sam.gov/fal/0b5eecd9fe42469eb52e216a2429f2b3/view</t>
  </si>
  <si>
    <t>Upper Mississippi River Restoration Long Term Resource Monitoring</t>
  </si>
  <si>
    <t>LTRM</t>
  </si>
  <si>
    <t>{"list":[{"act":{"description":"Water Resources Development Act of 1986, Public Law 99-662, Section 1103, 33 U.S.C. 652.\r\n"},"authorizationTypes":{"USC":false,"act":true,"statute":false,"publicLaw":false,"executiveOrder":false}}]}</t>
  </si>
  <si>
    <t>To provide decision makers with information needed to maintain the Upper Mississippi River System (UMRS) as a sustainable large river ecosystem given its multiple-use character. Congress has declared the UMRS to be both a nationally significant ecosystem and a nationally significant commercial navigation system. The long-term goals of the LTRM are to: understand the UMRS ecosystem, monitor trends and effects with respect to selected resources, develop resource management alternatives, manage information, and develop useful products.</t>
  </si>
  <si>
    <t>State agencies stipulated in the Water Resources Development Act of 1986 (Public Law 99-662) are eligible to apply.</t>
  </si>
  <si>
    <t>UMRS State, Federal, and private natural resource managers, users, and the general public.</t>
  </si>
  <si>
    <t>{"description":"Proposals must furnish evidence of the applicant's qualifications for performance of the proposed activity. ","isApplicable":true}</t>
  </si>
  <si>
    <t>The UMRR LTRM is a permanent program. Agreements may be renewed on an annual basis dependent upon funding availability.</t>
  </si>
  <si>
    <t>Records shall be retained and made available for audit for three years after submission of the final financial report.</t>
  </si>
  <si>
    <t>(Cooperative Agreements (Discretionary Grants)) FY 18 est $3,300,000.00; FY 19 est $3,300,000.00; FY 17$3,214,380.00;</t>
  </si>
  <si>
    <t>$389,475 to $785,628 average $455,294.</t>
  </si>
  <si>
    <t>{"list":[{"fiscalYear":2018,"description":"Conducting resource monitoring and research as specified in the Strategic Plan for the Upper Mississippi River Restoration Program and other activities to carry out the purposes of the Water Resources Development Act of 1986. In FY18, the program anticipates receiving six applications and issuing six awards."},{"fiscalYear":2017,"description":"Conducting resource monitoring and research as specified in the LTRM Operations Plan and other activities to carry out the purposes of the Water Resources Development Act of 1986. Conducting resource monitoring and research as specified in the Strategic Plan for the Upper Mississippi River Restoration Program and other activities to carry out the purposes of the Water Resources Development Act of 1986. In FY17, the program received seven applications and issued seven awards."},{"fiscalYear":2019,"description":"Conducting resource monitoring and research as specified in the Strategic Plan for the Upper Mississippi River Restoration Program and other activities to carry out the purposes of the Water Resources Development Act of 1986. In FY19, the program anticipates receiving six applications and issuing six awards."}],"isApplicable":true}</t>
  </si>
  <si>
    <t>Public Law 99-662, Section 1103, as amended. Information regarding LTRM publications may be found at the web site address.</t>
  </si>
  <si>
    <t>{"flag":"appendix","description":"See Regional Agency Offices. See Regional Agency Offices. Inquiries regarding the LTRM may be addressed to the Upper Midwest Environmental Sciences Center, 2630 Fanta Reed Road, La Crosse, Wisconsin 54603, POC: Mark Gaikowski, Center Director, (608) 781-6221, Fax: (608) 783-6066 or Jennifer Sauer, LTRM Coordinator (608) 781-6376, email jsauer@usgs.gov; or Marissa Borre, Budget Analyst (608) 781-6303, email mborre@usgs.gov or web site address, http://www.umesc.usgs.gov"}</t>
  </si>
  <si>
    <t>NoneNone, None, 1  None Phone: None;</t>
  </si>
  <si>
    <t>http://www.usgs.gov/ltrmp.html.</t>
  </si>
  <si>
    <t>Fiscal Year2017: LTRM Base Monitoring; LTRM Science in Support of Restoration and Management. LTRM Base Monitoring; LTRM Science in Support of Restoration and Management.Fiscal Year2018: LTRM Base Monitoring; LTRM Science in Support of Restoration and Management.Fiscal Year2019: LTRM Base Monitoring; LTRM Science in Support of Restoration and Management</t>
  </si>
  <si>
    <t>The States of Illinois, Iowa, Minnesota, Missouri, and Wisconsin, and their institutions and agencies; States, universities, and others having expertise and experience conducting monitoring and research of the Upper Mississippi River System; States, universities, and others having expertise and experience conducting monitoring and research of large, impounded river systems.</t>
  </si>
  <si>
    <t>https://beta.sam.gov/fal/8475c0c5d4b33f9837ea7a6e73bdc334/view</t>
  </si>
  <si>
    <t>Hurricane Sandy</t>
  </si>
  <si>
    <t>{"list":[{"act":{"description":"Public Law 113-2 (Disaster Relief Act)"},"authorizationTypes":{"USC":false,"act":true,"statute":false,"publicLaw":false,"executiveOrder":false}}]}</t>
  </si>
  <si>
    <t xml:space="preserve">To support research and data collection complementary to continued USGS activities supporting recovery and restoration efforts related to Hurricane Sandy.  This entry covers a variety of USGS assistance awards funded through the Disaster Relief Appropriations Act.  Data, tools, and information produced through these research and data collection efforts will 1) further characterize impacts and changes, 2)  guide mitigation and restoration of impacted communities and ecosystems, 3) inform a redevelopment strategy aimed at developing resilient coastal communities and ecosystems, 4) improve preparedness and responsiveness to the next hurricane or similar coastal disaster, and 5)  enable improved hazard assessment, response, and recovery for future storms along the hurricane prone shoreline of the United States. _x000D_
</t>
  </si>
  <si>
    <t xml:space="preserve">Proposals from State, Local, Interstate, Federally or State recognized Indian Tribal Governments, US Territories and Possessions, Institutions of Higher Education, Private Foundations, and Nonprofit Organizations are invited.  Due to limited availability of funding to support new external projects, consultation with the Geological Survey is strongly recommended prior to submission of applications._x000D_
</t>
  </si>
  <si>
    <t>Federal, State and local governments, Federally or State recognized Indian Tribal Governments, industry and public decision makers, research scientists, State institutions of higher education, private firms, private foundations, nonprofit organizations, and the general public will ultimately benefit from the program.</t>
  </si>
  <si>
    <t>{"environmentalImpact":{"reports":[{"isSelected":false,"reportCode":"statement"},{"isSelected":false,"reportCode":"assessment"},{"isSelected":false,"reportCode":"ExecutiveOrder12372"},{"isSelected":true,"reportCode":"otherRequired"}]},"description":"Discussions regarding funding availability and program interest are strongly encouraged, as limited funding is available for new projects.  "}</t>
  </si>
  <si>
    <t xml:space="preserve">Notification of an award is by receipt of a grant or cooperative agreement from a U.S. Geological Survey contracting officer through FedConnect (https://www.fedconnect.net/FedConnect/). _x000D_
_x000D_
</t>
  </si>
  <si>
    <t xml:space="preserve">Up to 3 months. </t>
  </si>
  <si>
    <t xml:space="preserve">All projects have a limited duration not to exceed two years. _x000D_
_x000D_
</t>
  </si>
  <si>
    <t>{"awarded":"other","description":"Program obligates funds and sends a notice of award to successful applicants.  Recipients request funds in accordance with 2 CFR 200, Subpart E-Cost Principles, unless otherwise dictated by program-specific legislation or special award terms.  Program will include any special payment terms and conditions in the notice of award.","awardedDescription":"Funds are released as required. Recipients request payment as needed throughout the award period."}</t>
  </si>
  <si>
    <t xml:space="preserve">All records must be maintained for 3 years after submission of the final financial report. </t>
  </si>
  <si>
    <t>14-0102-0-1-303;</t>
  </si>
  <si>
    <t xml:space="preserve">(Cooperative Agreements (Discretionary Grants)) FY 19 est $0.00; FY 17$0.00; FY 18 est $0.00; - COOPERATIVE AGREEMENTS (Discretionary): FY17 $0; FY18 $0; FY19 $0_x000D_
_x000D_
This was a special appropriation for Disaster Relief. USGS does not anticipate any additional awards._x000D_
</t>
  </si>
  <si>
    <t>{"list":[{"fiscalYear":2018,"description":"No current data available."},{"fiscalYear":2017,"description":"No current data available."},{"fiscalYear":2019,"description":"No current data available."}],"isApplicable":true}</t>
  </si>
  <si>
    <t>Holly WeyersDepartment of the Interior, Geological Survey, 12201 Sunrise Valley Drive, , Reston, VA 20192 Email:&lt; a href='mailto:hsweyers@usgs.gov'&gt;hsweyers@usgs.gov&lt;/a&gt;Phone: (703)715-7020;</t>
  </si>
  <si>
    <t>http://www.usgs.gov/contracts</t>
  </si>
  <si>
    <t xml:space="preserve">15.808 U.S. Geological Survey Research and Data Collection; </t>
  </si>
  <si>
    <t>Fiscal Year2017: No current data available.Fiscal Year2018: No current data available.Fiscal Year2019: No current data available.</t>
  </si>
  <si>
    <t xml:space="preserve">Proposals must address natural resource and environmental issues related to Hurricane Sandy, and similar events, which significantly impact coastal environments.  Proposals will be reviewed by USGS scientists and evaluated for their scientific excellence, relevance to ongoing activities, and contributions to recovery and restoration efforts. </t>
  </si>
  <si>
    <t>https://beta.sam.gov/fal/0b8b7474fb3161dbf8b6113417b53fe9/view</t>
  </si>
  <si>
    <t>National Ground-Water Monitoring Network</t>
  </si>
  <si>
    <t>{"list":[{"act":{"description":"Public Law 111-11, Subtitle F—Secure Water: Section 9507 “Water Data Enhancement by the United States Geological Survey"},"authorizationTypes":{"USC":false,"act":true,"statute":false,"publicLaw":false,"executiveOrder":false}}]}</t>
  </si>
  <si>
    <t>To support data providers for the National Ground-Water Monitoring Network. The National Ground-Water Monitoring Network (NGWMN) is a cooperative, integrated system of data collection, management, and reporting that will provide data needed to address groundwater management questions. Assistance is provided to new and existing data providers of the National Ground-Water Monitoring Network. The program will provide support to multi-state, State, Tribal, or local Water-Resource agencies which collect groundwater data to serve as data providers for the National Ground-Water Monitoring Network. Support will allow the data providers to perform tasks to get their data into the Network such as: selecting and categorizing their wells within NGWMN specifications, adding sites to the network, establishing and maintaining connections between their databases and the NGWMN Portal. Support will also allow agencies to maintain their connections to the NGWMN Portal and to enhance their networks to provide better data to the NGWMN.</t>
  </si>
  <si>
    <t>Proposals will be accepted from interstate, State, U.S. territory or possession, local, public nonprofit water-resource agencies/organizations which collect and maintain groundwater-level or groundwater-quality data. _x000D_
Various elements of the data which are required  for the National Ground-Water Monitoring Network are often available from different agencies within a state. Each agency within a state which wishes to participate in the Network can submit a proposal for their part of the work. States may also submit a single proposal that covers the work of multiple state agencies. Coordination of agencies within a state is strongly encouraged.</t>
  </si>
  <si>
    <t>Federal, State, Federally recognized Indian Tribal, and local governments, public nonprofit institutions/organizations, private nonprofit institutions/organizations,  profit organizations, industry and public decision makers, research scientists, engineers, and the general public will ultimately benefit from data made available through the program.</t>
  </si>
  <si>
    <t>{"description":"Proposals must include documentation of the data that are collected by the applicant that would become part of the National Ground-Water Monitoring Network. Proposals that intend to provide data that are collected by other agencies or entities generally will not be considered. ","isApplicable":true}</t>
  </si>
  <si>
    <t>{"environmentalImpact":{"reports":[{"isSelected":false,"reportCode":"statement"},{"isSelected":false,"reportCode":"assessment"},{"isSelected":false,"reportCode":"ExecutiveOrder12372"},{"isSelected":true,"reportCode":"otherRequired"}]},"description":"Discussions regarding funding availability and program interest are strongly encouraged, as limited funding is available for new projects."}</t>
  </si>
  <si>
    <t>{"description":"program is subject to the provisions of 2 CFR Part 200 and Department of the Interior regulations 2 CFR Part 1402 and 43 CFR Part 12. Application form Standard Form (SF) 424 must be used. The application requirements as contained in the announcement package and the above regulations must be used for this program. Applications may be made only through the internet site http://www.grants.gov. "}</t>
  </si>
  <si>
    <t>{"flag":"yes","description":"January, 2018. See Program Announcement for application due date.  ","list":[{"start":"2018-11-30"}]}</t>
  </si>
  <si>
    <t>All projects have a limited duration not to exceed two years.</t>
  </si>
  <si>
    <t>{"types":{"moe":false,"formula":false,"matching":true},"matching":{"requirementFlag":"voluntary","percent":"0","description":"Matching Requirements: Funding is provided as a cost share. Cost share can include in-kind services. The amount of the cost share matching is not specified, but will be considered as part of proposal evaluation. In-kind services can include the costs to collect the data that will be provided to the NGWMN."}}</t>
  </si>
  <si>
    <t>[{"code":"program","isSelected":true,"description":"Annual and final technical reports are required and must be submitted as described in the award terms and conditions. "},{"code":"cash","isSelected":false},{"code":"progress","isSelected":true,"description":"Annual and final technical reports, as well as other products, are required and must be submitted as described in the award terms and conditions."},{"code":"expenditure","isSelected":true,"description":"Recipients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annual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</si>
  <si>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(Cooperative Agreements (Discretionary Grants)) FY 18 est $1,800,000.00; FY 17$1,150,000.00; FY 19 est $1,800,000.00; - FY18 amount based on expected funding and submissions of proposals totaling more than $2,200,000. FY19 based on estimated funding.</t>
  </si>
  <si>
    <t>$15,000 to $150,000 per year for each of two years; average $55,000 per year.</t>
  </si>
  <si>
    <t>{"list":[{"fiscalYear":2017,"description":"Received 21 proposals. Proposals are currently under review. Twenty-three state agencies are currently providing data to the NGWMN through this program. Received 21 proposals. Awards were made to 19 agencies. Six projects were to support new data providers. The remaining projects were to support data connections for existing providers and/or to enhance NGWMN sites."},{"fiscalYear":2019,"description":"Planning is underway for the FY19 funding opportunity. Between 20-30 proposals are expected."},{"fiscalYear":2018,"description":"Received 24 proposals.  Plan on issuing awards to 23 agencies.  Five projects will be to support new data providers. The remaining projects will support data connections for existing providers and/or to enhance NGWMN sites."}],"isApplicable":true}</t>
  </si>
  <si>
    <t>William CunninghamDepartment of the Interior, Geological Survey, 411 National Center, 12201 Sunrise Valley Drive, Reston, VA 20192 Email:&lt; a href='mailto:wcunning@usgs.gov'&gt;wcunning@usgs.gov&lt;/a&gt;Phone: (703)648-5005;</t>
  </si>
  <si>
    <t>Fiscal Year2018: For FY18 proposals were received in all three areas above and funding is planned for all areas.Fiscal Year2019: For FY18 the program anticipates funding the same kind of projects Fiscal Year2017: For FY17 proposals were received in all three areas above. Projects were funded in one of three primary areas: 1) Projects to become a new data provider to the NGWMN, 2) Projects to support agency connections to the NGWMN Data Portal, and 3) Projects that enhance the NGWMN by adding agency data, maintain sites to ensure that data collected is of good quality, and to drill replacement or new NGWMN wells.</t>
  </si>
  <si>
    <t>Each objective applied for within a proposal will be reviewed according to three Criteria: Relevance, Technical Quality, and Budget. A score or 1 to 10 is given for each criterion. Persistent Data Service Proposals are only evaluated using the Budget criteria. Proposals will be reviewed and scored by the NGWMN Program Board. The Program Board is made up of Federal representatives, SOGW members, and State Data provider representatives.</t>
  </si>
  <si>
    <t>Jun 21,2015</t>
  </si>
  <si>
    <t>https://beta.sam.gov/fal/4b816a61c2d12b7bfd141006ed4cec2d/view</t>
  </si>
  <si>
    <t>Water Use and Data Research</t>
  </si>
  <si>
    <t>{"list":[{"act":{"description":"Public Law 111-11, Subtitle F—Secure Water: Section 9508 “Water Availability and Use Assessment Program."},"authorizationTypes":{"USC":false,"act":true,"statute":false,"publicLaw":false,"executiveOrder":false}}]}</t>
  </si>
  <si>
    <t>To support State water resource agencies in developing water use and availability datasets that are integrated with each appropriate dataset developed or maintained by the USGS or that integrate any water use or water availability dataset of the State water resource agency into each appropriate dataset developed or maintained by the USGS. The Water Use Data and Research program will allow State Water Resource agencies to improve the collection and reporting frequency of water use categories, including the inclusion of categories that have been discontinued in the past due to limited resources. Data collection, and improvement efforts, as well as research conducted will complement priorities and investigations carried by Federal, State, and Local Governments, and by private industry in water availability assessments for human and ecological uses.</t>
  </si>
  <si>
    <t>Proposals will be accepted from state agencies that collect and maintain water use data and databases. Various elements of the data that are required for the Water Use Data and Research (WUDR) program are often available from different agencies within a state; however only one agency is eligible to submit a proposal for the program. We ask that State agencies collaborate in this instance, and States may submit a single proposal that covers the work of multiple state agencies. Coordination of agencies within a state is strongly encouraged to avoid proposals that overlap.</t>
  </si>
  <si>
    <t xml:space="preserve">State, Federally recognized Indian Tribal, and local governments, public nonprofit institutions/organizations, private nonprofit institutions/organizations, profit organizations, industry and public decision makers, research scientists, engineers, and the general public will ultimately benefit from data made available through the program._x000D_
 _x000D_
</t>
  </si>
  <si>
    <t>{"description":"Proposals must include documentation of the data that are collected by the applicant that would become part of USGS Water Use Databases. Proposals that intend to improve data delivery and estimation accuracy will be considered, as will multi-State proposals. ","isApplicable":true}</t>
  </si>
  <si>
    <t>{"flag":"yes","description":"The FY17 application submission deadline is April 18, 2017.  ","list":[{"start":"2018-05-03"}]}</t>
  </si>
  <si>
    <t>[{"code":"program","isSelected":true,"description":"Annual and final technical reports are required and must be submitted as described in the award terms and conditions."},{"code":"cash","isSelected":false},{"code":"progress","isSelected":true,"description":"Progress and final technical reports, as well as other products, are required and must be submitted as described in the award terms and conditions. "},{"code":"expenditure","isSelected":true,"description":"Recipients must report expenditures using the SF 425, Federal Financial Report form.  Recipients must submit a final report no later than 90 calendar days after the award end date.  Recipients of awards with performance periods longer than 12 months will be required to submit interim annual reports. Program will detail all financial reporting requirements, including frequency and due dates, in the notice of award letter."},{"code":"performanceMonitoring","isSelected":true,"description":"Recipients are responsible for monitoring performance for each award and sub-award under this program in accordance with 2 CFR 200."}]</t>
  </si>
  <si>
    <t>(Cooperative Agreements (Discretionary Grants)) FY 17$1,500,000.00; FY 18 est $1,500,000.00; FY 19 est $1,500,000.00;</t>
  </si>
  <si>
    <t>$24,000 to $125,000; average $75,000.</t>
  </si>
  <si>
    <t>{"list":[{"fiscalYear":2017,"description":"In FY17, for the competitive program announcement, the program anticipates receiving 25 applications and issuing 15 awards.  The program also anticipates awarding non-competitive awards to three states to complete documentation of current water use data and research in their respective state. : In FY17, for the competitive program announcement, the program received 17 applications and issued 15 awards. The program also awarded a non-competitive awards to one state to complete documentation of current water-use data and research in their respective state."},{"fiscalYear":2019,"description":"In FY19, for the competitive program announcement, the program anticipates receiving 15-20 applications and issuing 10-15 awards."},{"fiscalYear":2018,"description":"In FY18, for the competitive program announcement, the program anticipates receiving 15-20 applications and issuing 10-15 awards. The program also anticipates awarding a non-competitive awards to one state to complete documentation of current water-use data and research in their respective state."}],"isApplicable":true}</t>
  </si>
  <si>
    <t>Melinda DaltonDepartment of the Interior, Geological Survey, Water Availability and Use Science Program, Reston, VA 20192 Email:&lt; a href='mailto:msdalton@usgs.gov'&gt;msdalton@usgs.gov&lt;/a&gt;Phone: (770) 283-9728;</t>
  </si>
  <si>
    <t>Fiscal Year2018: Program has not yet selected projects for funding. Program anticipates funding projects that improve the availability, quality, compatibility, and delivery of water-use data that are collected and/or estimated by States.Fiscal Year2017: Program has not yet selected projects for funding.  Program anticipates funding projects that improve the availability, quality, compatibility, and delivery of water-use data that are collected and/or estimated by States. Example 1: The Idaho Department of Water Resources proposes that funds be used to improve the collection, quality assurance, and transfer of water use data by targeting irrigation, public supply, and industrial use categories. The three main tasks of this project are to identify points of water diversion and make records of those diversions; improve metadata standardization, data discoverability, and data delivery; and diagram potential database improvements associating water measurement locations and measurement data with existing water right information.   Example 2: This project proposes developing a method for estimating withdrawals for irrigated agriculture at the HUC-8 watershed scale from estimates of consumptive use of crop irrigation water using the Operational Simplified Surface Energy balance, and estimates of water use efficiencies calculated for selected irrigation distribution projects in order to quantify agricultural water use. This study will develop methods to improve water use estimates for irrigated agriculture in areas where measured data is not available. The results of this study will include Tier 1, 2, and 3 data products, and will improve tier levels by increasing the spatial and temporal resolution of irrigation withdrawal and consumption estimates, as well as providing greater continuity and consistency in these estimates.   Example 3: The Utah Division of Water Rights proposes to improve online water use reporting tools for Industrial/Commercial users; improve database storage of water use data for Public Supply, Industrial, and Commercial data; and create a new program to transmit data electronically to the USGS and other entities. Additionally, improvements will be made to improve the storage of the data such that it can be easily organized and retrieved.Fiscal Year2019: Program has not yet selected projects for funding. Program anticipates funding projects that improve the availability, quality, compatibility, and delivery of water-use data that are collected and/or estimated by States.</t>
  </si>
  <si>
    <t>The criteria for selecting proposals are included in the program announcement</t>
  </si>
  <si>
    <t>Jan 21,2016</t>
  </si>
  <si>
    <t>https://beta.sam.gov/fal/e6fb7bba9f4cd587130710991b751948/view</t>
  </si>
  <si>
    <t>Law Enforcement Assistance Narcotics and Dangerous Drugs Laboratory Analysis</t>
  </si>
  <si>
    <t>DRUG ENFORCEMENT ADMINISTRATION, JUSTICE, DEPARTMENT OF</t>
  </si>
  <si>
    <t>{"list":[{"act":{"description":"Comprehensive Drug and Abuse Prevention and Control Act of 1970"},"authorizationTypes":{"USC":false,"act":true,"statute":false,"publicLaw":false,"executiveOrder":false}}]}</t>
  </si>
  <si>
    <t>To provide technical assistance to dully constituted state, county, and municipal law enforcement agencies regarding specialized forensic examinations involving drug evidence.</t>
  </si>
  <si>
    <t>Any duly constituted State and local law enforcement agency in the United States or any of its possessions.</t>
  </si>
  <si>
    <t>{"description":"A formal written request is required from an appropriate official of the requesting law enforcement agency.","isApplicable":true}</t>
  </si>
  <si>
    <t>{"description":"Made in the form of a letter on official letterhead to the Director of the DEA Laboratory which services the regional area where the agency is located; or to DEA Headquarters, Washington, DC  20537; Attn: Deputy Assistant Administrator, Office of Forensic Sciences."}</t>
  </si>
  <si>
    <t>Note: This is not a grant program.  No funding is available.</t>
  </si>
  <si>
    <t>{"awarded":"other","description":"None.","awardedDescription":"None."}</t>
  </si>
  <si>
    <t>15-1100-0-1-751;</t>
  </si>
  <si>
    <t>(Salaries and Expenses) FY 16 FY 17 FY 18(Salaries and Expenses) FY 18 est $250,000.00; FY 17 est $250,000.00; FY 16$254,788.00;</t>
  </si>
  <si>
    <t>{"flag":"appendix","description":"Please contact the field laboratories of the DEA; see Appendix IV of the catalog for a list of addresses."}</t>
  </si>
  <si>
    <t>Office of Forensics Sciences8701 Morrissette Drive, Springfield, VA 22152 Phone: (202) 307-8866;</t>
  </si>
  <si>
    <t>http://www.dea.gov</t>
  </si>
  <si>
    <t xml:space="preserve">16.301 Law Enforcement Assistance FBI Crime Laboratory Support; </t>
  </si>
  <si>
    <t>DOJ</t>
  </si>
  <si>
    <t>https://beta.sam.gov/fal/c6fde004e19a83b0ae997253d46cbd90/view</t>
  </si>
  <si>
    <t>Law Enforcement Assistance Narcotics and Dangerous Drugs Technical Laboratory Publications</t>
  </si>
  <si>
    <t>(Microgram)</t>
  </si>
  <si>
    <t>{"list":[{"act":{"description":"Comprehensive Drug Abuse Prevention and Control Act of 1970"},"authorizationTypes":{"USC":false,"act":true,"statute":false,"publicLaw":false,"executiveOrder":false}}]}</t>
  </si>
  <si>
    <t>To disseminate scientific information on the detection and analysis of narcotics and dangerous drugs.</t>
  </si>
  <si>
    <t>Forensic laboratories or scientists doing work for law enforcement agencies.</t>
  </si>
  <si>
    <t>{"description":"The applicant must apply on official letterhead of a law enforcement agency.","isApplicable":true}</t>
  </si>
  <si>
    <t>{"description":"Made in the form of a letter on official letterhead to DEA Headquarters, DC  20537; ATTN: Deputy Assistant Administrator, Office of Forensic Sciences."}</t>
  </si>
  <si>
    <t>(Salaries and Expenses) FY 17 est $0.00; FY 16 est $0.00; FY 18 est $0.00;</t>
  </si>
  <si>
    <t>Office of Forensic Sciences8701 Morrissette Drive, Springfield, VA 22152 Phone: (202) 307-8866;</t>
  </si>
  <si>
    <t xml:space="preserve">93.242 Mental Health Research Grants; </t>
  </si>
  <si>
    <t>https://beta.sam.gov/fal/1a3d2dfa5a053a1c53806118424217da/view</t>
  </si>
  <si>
    <t>Law Enforcement Assistance Narcotics and Dangerous Drugs Training</t>
  </si>
  <si>
    <t>To acquaint appropriate professional and enforcement personnel with (1) techniques in the conduct of drug investigations; (2) aspects of physical security in legitimate drug distribution; (3) techniques in analysis of drugs for evidential purpose; (4) pharmacology, socio-psychological aspects of drug abuse, drug education, and; (5) management and supervisory training for drug unit Commanders.</t>
  </si>
  <si>
    <t>State, local, military, and other Federal law enforcement and regulatory officials; crime laboratory technicians and forensic chemists.</t>
  </si>
  <si>
    <t>{"description":"The applicant must furnish suitable credentials.","isApplicable":true}</t>
  </si>
  <si>
    <t>{"description":"Made in the form of a letter or a pre- printed application to the Divisional Office in the area or to the DEA Office of Training."}</t>
  </si>
  <si>
    <t>By written communication to applicant (teletype, letter, etc).</t>
  </si>
  <si>
    <t>(Training) FY 17 Estimate Not Available  FY 16 Estimate Not Available  FY 18(Salaries and Expenses) FY 17 est $6,000,000.00; FY 16$5,726,898.00; FY 18 est $6,000,000.00;</t>
  </si>
  <si>
    <t>{"flag":"appendix","description":"See the list of regional offices of the DEA in the Catalog address Appendix IV."}</t>
  </si>
  <si>
    <t>Office of TrainingP.O. Box 1475, Quantico, VA 22134-1475 Phone: (703) 632-5141;</t>
  </si>
  <si>
    <t>http://www.usdoj.gov</t>
  </si>
  <si>
    <t xml:space="preserve">16.012 Alcohol, Tobacco, and Firearms_Training Assistance; 16.300 Law Enforcement Assistance FBI Advanced Police Training; 16.302 Law Enforcement Assistance FBI Field Police Training; </t>
  </si>
  <si>
    <t>https://beta.sam.gov/fal/b704fd08fc354819bfa762140b6eb2bd/view</t>
  </si>
  <si>
    <t>Missing Alzheimer's Disease Patient Assistance Program</t>
  </si>
  <si>
    <t>Alzheimer's Initiatives</t>
  </si>
  <si>
    <t>OFFICE OF JUSTICE PROGRAMS, JUSTICE, DEPARTMENT OF</t>
  </si>
  <si>
    <t>{"list":[{"act":{},"USC":{"title":"34","section":"12621"},"authorizationTypes":{"USC":true,"act":true},"usc":{"title":"34","section":"12621"}}]}</t>
  </si>
  <si>
    <t>Assists law enforcement agencies search for missing persons with Alzheimer’s disease.</t>
  </si>
  <si>
    <t xml:space="preserve">All funds must be focused solely on initiatives to benefit those with Alzheimer’s disease or other forms of dementia. </t>
  </si>
  <si>
    <t>{"environmentalImpact":{"reports":[{"isSelected":false,"reportCode":"statement"},{"isSelected":false,"reportCode":"assessment"},{"isSelected":false,"reportCode":"ExecutiveOrder12372"},{"isSelected":true,"reportCode":"otherRequired"}]},"description":"The application of E.O. 12372 is contingent upon whether the state has designated an entity to coordinate and review proposed federal financial assistance.  See list of states that require this at:  https://www.whitehouse.gov/omb/grants_spoc."}</t>
  </si>
  <si>
    <t xml:space="preserve">An award is granted by the Assistant Attorney General, Office of Justice Programs, and must be accepted by the applicant agency or institution according to the special conditions of the grant or cooperative agreement. </t>
  </si>
  <si>
    <t>There are no appeal rights for rejection of a discretionary application. See 28 CFR Part 18.</t>
  </si>
  <si>
    <t>Grants can be extended by submitting a written justification for an extension to the Bureau of Justice Assistance office for review.  Extensions are subject to approval by the Bureau of Justice Assistance and renewals of congressional funding.</t>
  </si>
  <si>
    <t>{"awarded":"other","description":"Project duration period will be up to 24 months. The project start date should be on or after October 1st of the current fiscal year.\r\n","awardedDescription":"Contact BJA for further assistance at 202-616-6500 or AskBJA@usdoj.gov"}</t>
  </si>
  <si>
    <t>[{"code":"program","isSelected":false},{"code":"cash","isSelected":false},{"code":"progress","isSelected":true,"description":"Recipients are required to submit semi-annual Progress Reports."},{"code":"expenditure","isSelected":true,"description":"Recipients are required to submit quarterly Financial Reports in accordance with the Department of Justice Grants Financial Guide (http://ojp.gov/financialguide/index.htm)."},{"code":"performanceMonitoring","isSelected":true,"description":"To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</si>
  <si>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{"isApplicable":true,"description":"Payments and transactions are subject to audits by the Government Accountability Office,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t>
  </si>
  <si>
    <t>In accordance with the requirement set forth in 2 CFR 200, Subpart F, grantees must maintain all financial records, supporting documents, statistical records, and all other records pertinent to the award for at least 3 years following the close of the most recent audit.</t>
  </si>
  <si>
    <t>15-0404-0-1-754;</t>
  </si>
  <si>
    <t xml:space="preserve">BJA may make one or more awards under this category. </t>
  </si>
  <si>
    <t xml:space="preserve">Solicitation guidelines are posted on the Office of Justice Programs web site at http://www.ojp.gov/funding/solicitations.htm. _x000D_
For additional guidance reference the Department of Justice Grants Financial Guide (http://ojp.gov/financialguide/index.htm) and Post award Instructions (http://ojp.gov/funding/Implement/Resources/PostAwardInstructions.pdf). Applicable administrative requirements and Department of Justice regulations applicable to specific types of grantees can be found in title 2 of the Code of Federal Regulations (2 C.F.R.). _x000D_
</t>
  </si>
  <si>
    <t>David P. LewisU.S. Department of Justice_x000D_
Office of Justice Programs_x000D_
Bureau of Justice Assistance_x000D_
810 7th Street, NW, Washington, DC 20531 Email:&lt; a href='mailto:david.p.lewis@usdoj.gov'&gt;david.p.lewis@usdoj.gov&lt;/a&gt;Phone: 2026166500;</t>
  </si>
  <si>
    <t>http://www.bja.gov</t>
  </si>
  <si>
    <t>Criteria are described in the OJP Program Announcement available at http://www.ojp.gov/funding/solicitations.htm</t>
  </si>
  <si>
    <t>Jun 05,2009</t>
  </si>
  <si>
    <t>https://beta.sam.gov/fal/8019648a38f845b9977953003276227c/view</t>
  </si>
  <si>
    <t>Culturally and Linguistically Specific Services Program</t>
  </si>
  <si>
    <t>Culturally Specific Services Program</t>
  </si>
  <si>
    <t>OFFICE ON VIOLENCE AGAINST WOMEN (OVW), JUSTICE, DEPARTMENT OF</t>
  </si>
  <si>
    <t>{"list":[{"act":{"description":"Violence Against Women and Department of Justice Reauthorization Act of 2005; Title I, Section 121, Public Law 109-162, 42 U.S.C. 14045a, as amended"},"publicLaw":{"congressCode":"109","number":"162"},"statute":{"page":"2991","volume":"119"},"USC":{"title":"42","section":"14045a"},"authorizationTypes":{"USC":true,"act":true,"statute":true,"publicLaw":true,"executiveOrder":false},"usc":{"title":"42","section":"14045a"}}]}</t>
  </si>
  <si>
    <t>To enhance culturally specific services for victims of domestic violence, dating violence, sexual assault, and stalking.</t>
  </si>
  <si>
    <t>Community-based programs whose primary purpose is providing culturally specific services to victims of domestic violence, dating violence, sexual assault, and stalking; and community-based programs whose primary purpose is providing culturally specific services who can partner with a program having demonstrated expertise in serving victims of domestic violence, dating violence, sexual assault, and stalking.</t>
  </si>
  <si>
    <t xml:space="preserve">Community and faith-based programs. </t>
  </si>
  <si>
    <t>{"description":"Applicants must apply on-line at the grants.gov portal. The receipt, review, and analysis of applications will follow Office on Violence Against Women policies and procedures for the administration of grant applications.  "}</t>
  </si>
  <si>
    <t>Upon approval by the Office on Violence Against Women, online notification is sent to the applicant agency with copies of the Grant Award. One copy of the Grant Award must be signed by an authorized official and returned to OVW.</t>
  </si>
  <si>
    <t>Applicants will be notified by the end of the fiscal year.</t>
  </si>
  <si>
    <t>Renewals are considered on a case-by-case basis.</t>
  </si>
  <si>
    <t>{"awarded":"other","description":"Awards will be two years. Funds are released on an as-needed basis. ","awardedDescription":"Periodic drawdowns should be based upon immediate disbursement/reimbursement needs and project progress."}</t>
  </si>
  <si>
    <t>[{"code":"program","isSelected":true,"description":"Reports are required as stipulated in the program regulations and the effective edition of the DOJ Financial Grants Management Guide."},{"code":"cash","isSelected":false},{"code":"progress","isSelected":true,"description":"Semi-annual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t>
  </si>
  <si>
    <t>Financial records, supporting documents, statistical records, and all other records pertinent to an award must be retained for a period of three years from the date of submission of the final expenditure report.  If any litigation, claim or audit is started before the expiration of the three year period, the records must be retained until all litigation, claims or audit findings involving the records have been resolved and final action taken.</t>
  </si>
  <si>
    <t>15-0409-0-1-754;</t>
  </si>
  <si>
    <t>(Project Grants) FY 16$5,910,000.00; FY 18 est $6,000,000.00; FY 17 est $6,168,114.00;</t>
  </si>
  <si>
    <t xml:space="preserve">Range: $200,000-$300,000_x000D_
</t>
  </si>
  <si>
    <t xml:space="preserve">Program solicitations can be found at http://www.ovw.usdoj.gov/ovwgrantprograms.htm.  Recipients must comply with the current version of the DOJ Financial Grants Management Guide found at http://www.ovw.usdoj.gov/grantees.html.  </t>
  </si>
  <si>
    <t>Tia Farmer145 N. St. NE, Suite 10W121, Washington, DC 20530 Email:&lt; a href='mailto:tia.farmer@usdoj.gov'&gt;tia.farmer@usdoj.gov&lt;/a&gt;Phone: 202-305-1177;</t>
  </si>
  <si>
    <t>http://www.justice.gov/ovw</t>
  </si>
  <si>
    <t xml:space="preserve">16.889 Grants for Outreach and Services to Underserved Populations; 16.023 Sexual Assault Services Culturally Specific Program; 16.588 Violence Against Women Formula Grants; </t>
  </si>
  <si>
    <t>Criteria are established by the Office on Violence Against Women and included in an annual solicitication.</t>
  </si>
  <si>
    <t>https://beta.sam.gov/fal/acfcf6ba2ddb6cdbc648d714b99493ac/view</t>
  </si>
  <si>
    <t xml:space="preserve">Sexual Assault Services Formula Program </t>
  </si>
  <si>
    <t>{"list":[{"act":{"description":"Violence Against Women and Department of Justice Reauthorization Act of 2005, Title II, Section 202, Public Law 109-162, 42 U.S.C. § 14043g(b)."},"authorizationTypes":{"USC":false,"act":true,"statute":false,"publicLaw":false,"executiveOrder":false}}]}</t>
  </si>
  <si>
    <t>To increase intervention, advocacy, accompaniment, support services, and related assistance for adult, youth, and child victims of sexual assault; family and household members of such victims; and those collaterally affected by the victimization, except for the perpetrator of such victimization.</t>
  </si>
  <si>
    <t>Eligible applicants are States and territories.</t>
  </si>
  <si>
    <t>Beneficiaries are rape crisis centers and other nonprofit, nongovernmental organizations or tribal programs and activities.</t>
  </si>
  <si>
    <t>{"description":"Each application submitted under this program shall-- (i) set forth procedures designed to ensure meaningful involvement of the State or territorial sexual assault coalition and representatives from underserved communities in the development of the application and the implementation of the plans; (ii) set forth procedures designed to ensure an equitable distribution of grants and grant funds within the State or territory and between urban and rural areas within such State or territory; (iii) identify the State or territorial agency that is responsible for the administration of programs and activities; and  (iv) meet other such requirements as the Attorney General reasonably determines are necessary to carry out the purposes and provisions of this section.","isApplicable":true}</t>
  </si>
  <si>
    <t>{"environmentalImpact":{"reports":[{"isSelected":false,"reportCode":"statement"},{"isSelected":false,"reportCode":"assessment"},{"isSelected":true,"reportCode":"ExecutiveOrder12372"},{"isSelected":true,"reportCode":"otherRequired"}]},"description":"OVW will provide an annual solicitation for the program."}</t>
  </si>
  <si>
    <t>{"awarded":"other","description":"OVW will make awards for at least one year.  ","awardedDescription":"Periodic drawdowns should be based upon immediate disbursement/reimbursement needs and project progress."}</t>
  </si>
  <si>
    <t>[{"code":"program","isSelected":true,"description":"Quarterly financial reports are required as stipulated in the program regulations and the effective edition of the DOJ Financial Grants Management Guide."},{"code":"cash","isSelected":false},{"code":"progress","isSelected":true,"description":"Annual progress reports shall explain the activities carried out and include an assessment of the effectiveness of those activities in achieving the purposes of the program, including number of persons served and numbers of persons seeking services who could not be served."},{"code":"expenditure","isSelected":true,"description":"Quarterly Federal Financial Reports are required.  "},{"code":"performanceMonitoring","isSelected":true,"description":"Grantees must monitor grant and subgrant supported activities to assure compliance with applicable Federal requirements and that performance goals are being achieved. "}]</t>
  </si>
  <si>
    <t>(Formula Grants) FY 16$22,750,000.00; FY 17 est $22,750,000.00; FY 18 est $22,750,000.00;</t>
  </si>
  <si>
    <t xml:space="preserve">Range: $12,678 - $437,011_x000D_
</t>
  </si>
  <si>
    <t>Tia Farmer145 N. St. NE, Suite 121, Washington, DC 20530 Email:&lt; a href='mailto:tia.farmer@usdoj.gov'&gt;tia.farmer@usdoj.gov&lt;/a&gt;Phone: 202-305-1177;</t>
  </si>
  <si>
    <t xml:space="preserve">16.589 Rural Domestic Violence, Dating Violence, Sexual Assault, and Stalking Assistance Program; 16.587 Violence Against Women Discretionary Grants for Indian Tribal Governments; 16.588 Violence Against Women Formula Grants; </t>
  </si>
  <si>
    <t>Criteria are established by the Office on Violence Against Women and included in an annual solicitation.</t>
  </si>
  <si>
    <t>https://beta.sam.gov/fal/583d4c8fdb84a21cf65aeb70a502869a/view</t>
  </si>
  <si>
    <t>Tribal Registry</t>
  </si>
  <si>
    <t>{"list":[{"act":{"description":"Violence Against Women and Department of Justice Reauthorization Act of 2005, Title IX"},"publicLaw":{"congressCode":"109","number":"162"},"statute":{"page":"534","volume":"28"},"authorizationTypes":{"USC":false,"act":true,"statute":true,"publicLaw":true,"executiveOrder":false}}]}</t>
  </si>
  <si>
    <t>To develop and maintain a national tribal sex offender registry and a tribal protection order registry containing civil and criminal orders of protection issued by Indian tribes and participating jurisdictions.</t>
  </si>
  <si>
    <t>Eligible applicants are tribes, tribal organizations, or tribal nonprofit organizations.</t>
  </si>
  <si>
    <t>Beneficiary Eligibility: Beneficiaries include tribes and tribal law enforcement.</t>
  </si>
  <si>
    <t>{"environmentalImpact":{"reports":[{"isSelected":false,"reportCode":"statement"},{"isSelected":false,"reportCode":"assessment"},{"isSelected":true,"reportCode":"ExecutiveOrder12372"},{"isSelected":true,"reportCode":"otherRequired"}]},"description":"Application forms furnished by the Federal agency must be used for this program."}</t>
  </si>
  <si>
    <t>{"description":"Applicants must apply on-line at the grants.gov portal. The receipt, review, and analysis of application will follow Office on Violence Against Women policies and procedures for the administration of grant applications. "}</t>
  </si>
  <si>
    <t>{"awarded":"other","description":"Funds are released on an as-needed basis to the grantee.","awardedDescription":"Periodic drawdowns should be based upon immediate disbursement/reimbursement needs and project progress."}</t>
  </si>
  <si>
    <t xml:space="preserve">Criteria are established by the Office on Violence Against Women and included in a solicitation. </t>
  </si>
  <si>
    <t>https://beta.sam.gov/fal/a47be6be89c6ee42d874dc996e91e9d1/view</t>
  </si>
  <si>
    <t>Justice Systems Response to Families</t>
  </si>
  <si>
    <t>Justice for Families Program</t>
  </si>
  <si>
    <t>{"list":[{"act":{"description":"Violence Against Women Reauthorization Act of 2013"},"publicLaw":{"congressCode":"113","number":"4"},"statute":{"page":"74","volume":"127"},"USC":{"title":"42","section":"10420"},"authorizationTypes":{"USC":true,"act":true,"statute":true,"publicLaw":true,"executiveOrder":false},"usc":{"title":"42","section":"10420"}}]}</t>
  </si>
  <si>
    <t xml:space="preserve">The Grants to Support Families in the Justice System program (referred to as Justice Systems Response to Families Program) was authorized in the Violence Against Women Reauthorization Act (VAWA) of 2013 to improve the response of all aspects of the civil and criminal justice system to families with a history of domestic violence, dating violence, sexual assault, and stalking, or in cases involving allegations of child sexual abuse. The program includes purpose areas previously authorized under the Safe Havens: Supervised Visitation and Safe Exchange Grant Program (Supervised Visitation) and the Court Training and Improvements Program (Courts), along with new purpose areas and applicant requirements. </t>
  </si>
  <si>
    <t>Eligible applicants are states, local governments, courts (including juvenile courts), Indian tribal governments, nonprofit organizations, legal services providers, and victim service providers.</t>
  </si>
  <si>
    <t>Courts, supervised visitation providers, and other nonprofit organizations</t>
  </si>
  <si>
    <t>{"description":"Under 42 USC §10420(d), all applicants for the Justice Systems Response to Families Program must:\r\n\r\n•\tCertify that the organizational policies of the applicant do not require mediation or counseling involving offenders and victims being physically present in the same place, in cases where domestic violence, dating violence, sexual assault, or stalking is alleged.\r\n\r\nFor a court-based program, applicants must also:\r\n•\tCertify that victims of domestic violence, dating violence, sexual assault, or stalking are not charged fees or any other costs related to the filing, petitioning, modifying, issuance, registration, enforcement, withdrawal, or dismissal of matters relating to the domestic violence, dating violence, sexual assault, or stalking.\r\n\r\nApplicants proposing to operate supervised visitation programs and services or safe visitation exchange must also:\r\n•\tDemonstrate that adequate security measures, including adequate facilities, procedures, and personnel capable of preventing violence, and adequate standards are, or will be, in place (including the development of protocols or policies to ensure that confidential information is not shared with courts, law enforcement agencies, or child welfare agencies unless necessary to ensure the safety of any child or adult using the services of a program funded by OVW).\r\n\r\nAny grantee or subgrantee providing legal assistance with funds awarded under this program shall certify in writing that: \r\n\r\n(1)\tAny person providing legal assistance with funds through this program\r\n(A) has demonstrated expertise in providing legal assistance to victims of domestic violence, dating violence, sexual assault, stalking, or child sexual abuse in the targeted population; or \r\n(B) is partnered with an entity or person that has demonstrated expertise described in subparagraph (A); \r\n(2) Any person providing legal assistance through this program has completed, or will complete, training in connection with domestic violence, dating violence, sexual assault, stalking, or child sexual abuse, and related legal issues, including training on evidence-based risk factors for domestic and dating violence homicide; \r\n(3) Any training program conducted in satisfaction of the requirement of paragraph (1) has been or will be developed with input from and in collaboration with a tribal, state, territorial, or local domestic violence, dating violence, sexual assault, stalking, or child sexual abuse victim service provider or coalition, as well as appropriate tribal, state, territorial, and local law enforcement officials; \r\n(4) Any person or organization providing legal assistance with funds through this program has informed and will continue to inform state, local, or tribal domestic violence, dating violence, sexual assault or stalking programs and coalitions, as well as appropriate state and local law enforcement officials of their work; and \r\n(5) The grantee’s organizational policies do not require mediation or counseling involving offenders and victims physically together, in cases where sexual assault, domestic violence, dating violence, or child sexual abuse is an issue. \r\n\r\nNon-profit organizations must be an organization that is described in section 501(c)(3) of the Internal Revenue Code of 1986 and is exempt from taxation under section 501(a) of that Code. All such applicants are required to submit a determination letter from the Internal Revenue Service recognizing their tax-exempt status.\r\n\r\n","isApplicable":true}</t>
  </si>
  <si>
    <t>{"description":"The receipt, review, and analysis of applications will follow Office on Violence Against Women policies and procedures for the administration of grant applications."}</t>
  </si>
  <si>
    <t xml:space="preserve">Upon approval by the Office on Violence Against Women, online notification is sent to the applicant agency with copies of the Grant Award. One copy of the Grant Award must be signed by an authorized official and returned to OVW. </t>
  </si>
  <si>
    <t xml:space="preserve">Renewals are considered on a case-by-case basis. </t>
  </si>
  <si>
    <t>{"awarded":"other","description":"Information regarding length of awards will be included in an annual solicitation for the program. Funds are released on an as-needed basis to the grantee.  ","awardedDescription":"Periodic drawdowns should be based upon immediate disbursement/reimbursement needs and project progress."}</t>
  </si>
  <si>
    <t>[{"code":"program","isSelected":true,"description":"Reports are required as stipulated in the program regulations and the effective edition of the DOJ Financial Grants Management Guide."},{"code":"cash","isSelected":false},{"code":"progress","isSelected":true,"description":"Semi-annual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 "},{"code":"expenditure","isSelected":true,"description":"Quarterly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t>
  </si>
  <si>
    <t>(Cooperative Agreements (Discretionary Grants)) FY 16$10,488,436.00; FY 18 est $10,500,000.00; FY 17 est $10,710,302.00;</t>
  </si>
  <si>
    <t>$325,000-700,000</t>
  </si>
  <si>
    <t xml:space="preserve">93.586 State Court Improvement Program; 16.527 Supervised Visitation, Safe Havens for Children; </t>
  </si>
  <si>
    <t>Criteria is specified in the annual program solicitation.</t>
  </si>
  <si>
    <t>Nov 23,2013</t>
  </si>
  <si>
    <t>https://beta.sam.gov/fal/219081cc3a3b02f8be24a3b502cf4943/view</t>
  </si>
  <si>
    <t>Sexual Assault Services Culturally Specific Program</t>
  </si>
  <si>
    <t>SAS Culturally Specific Program</t>
  </si>
  <si>
    <t>{"list":[{"act":{"description":"Violence Against Women and Department of Justice Reauthorization Act of 2005"},"publicLaw":{"congressCode":"109","number":"271"},"statute":{"page":"754","volume":"120"},"USC":{"title":"42","section":"14043g(c)"},"authorizationTypes":{"USC":true,"act":true,"statute":true,"publicLaw":true,"executiveOrder":false},"usc":{"title":"42","section":"14043g(c)"}}]}</t>
  </si>
  <si>
    <t xml:space="preserve">To increase culturally specific intervention, advocacy, accompaniment, support services, and related assistance for adult, youth, and child victims of sexual assault; family and household members of such victims; and those collaterally affected by the victimization, except for the perpetrator of such victimization. </t>
  </si>
  <si>
    <t>Eligible entities for this program are private nonprofit organizations for which the primary purpose of the organization as a whole is to provide culturally specific services to one or more of the following racial and ethnic communities:_x000D_
_x000D_
American Indians (including Alaska Natives, Eskimos, and Aleuts); Asian Americans; Native Hawaiians and other Pacific Islanders; Blacks; and Hispanics.</t>
  </si>
  <si>
    <t>Beneficiaries are adult, youth, and child victims of sexual assault, family and household members of such victims, and those collaterally affected by the victimization, except the perpetrator.</t>
  </si>
  <si>
    <t>{"description":"Non-profit organizations must be an organization that is described in section 501(c)(3) of the Internal Revenue Code of 1986 and is exempt from taxation under section 501(a) of that Code. All such applicants are required to submit a determination letter from the Internal Revenue Service recognizing their tax-exempt status.","isApplicable":true}</t>
  </si>
  <si>
    <t>{"description":"Applicants must apply on-line at the grants.gov portal. The receipt, review, and analysis of applications will follow Office on Violence Against Women policies and procedures for the administration of grant applications. "}</t>
  </si>
  <si>
    <t>{"awarded":"other","description":"Awards will be three years. Funds are released on an as-needed basis to the grantee. ","awardedDescription":"Periodic drawdowns should be based upon immediate disbursement/reimbursement needs and project progress."}</t>
  </si>
  <si>
    <t>(Project Grants) FY 16$3,463,319.00; FY 18 est $3,500,000.00; FY 17 est $3,600,000.00;</t>
  </si>
  <si>
    <t>up to $300,000</t>
  </si>
  <si>
    <t xml:space="preserve">16.589 Rural Domestic Violence, Dating Violence, Sexual Assault, and Stalking Assistance Program; 16.017 Sexual Assault Services Formula Program ; </t>
  </si>
  <si>
    <t>Criteria are established by the Office of Violence Against Women and included in an annual solicitation.</t>
  </si>
  <si>
    <t>Apr 12,2014</t>
  </si>
  <si>
    <t>https://beta.sam.gov/fal/ca45140051a65011f5627c57b1076e86/view</t>
  </si>
  <si>
    <t>Tribal Sexual Assault Services Program</t>
  </si>
  <si>
    <t>(TSASP)</t>
  </si>
  <si>
    <t>{"list":[{"act":{"description":"Violence Against Women and Department of Justice Reauthorization Act of 2005; Title II, Section 202, Public Law 109-162, 42 U.S.C. § 14043g(e)."},"authorizationTypes":{"USC":false,"act":true,"statute":false,"publicLaw":false,"executiveOrder":false}}]}</t>
  </si>
  <si>
    <t xml:space="preserve">To support programs or projects in Indian tribal lands and Alaska native villages that increase intervention, advocacy, accompaniment, support services, and related assistance for adult, youth, and child victims of sexual assault; family and household members of such victims; and those collaterally affected by the victimization, except for the perpetrator of such victimization. </t>
  </si>
  <si>
    <t>Eligible applicants are Indian tribes, tribal organizations, and nonprofit tribal organizations</t>
  </si>
  <si>
    <t>Beneficiaries are tribal organizations and nonprofit tribal organizations, as well as Indian or Alaska native victims of sexual assault</t>
  </si>
  <si>
    <t xml:space="preserve">Applicants will be notified by the end of the fiscal year. </t>
  </si>
  <si>
    <t>Renewals will be considered on a case-by-case basis.</t>
  </si>
  <si>
    <t>{"awarded":"other","description":"Awards are made for 36 months.","awardedDescription":"Periodic drawdowns should be based upon immediate disbursement/reimbursement needs and project progress."}</t>
  </si>
  <si>
    <t>(Project Grants) FY 16$3,465,000.00; FY 17 est $3,468,000.00; FY 18 est $3,500,000.00;</t>
  </si>
  <si>
    <t>$345,000-$526,500</t>
  </si>
  <si>
    <t xml:space="preserve">16.557 Tribal Domestic Violence and Sexual Assault Coalitions Grant Program; 16.017 Sexual Assault Services Formula Program ; 16.556 State Domestic Violence and Sexual Assault Coalitions; </t>
  </si>
  <si>
    <t>Criteria are specified in the annual program solicitation.</t>
  </si>
  <si>
    <t>https://beta.sam.gov/fal/30a6dee772341764fd9aa032eff9fd5a/view</t>
  </si>
  <si>
    <t>Special Domestic Violence Criminal Jurisdiction Implementation</t>
  </si>
  <si>
    <t>SDVCJ Program</t>
  </si>
  <si>
    <t>{"list":[{"act":{"description":"Violence Against Women Reauthorization Act of 2013"},"publicLaw":{"congressCode":"113","number":"4"},"USC":{"title":"25","section":"1304(f)"},"authorizationTypes":{"USC":true,"act":true,"statute":false,"publicLaw":true,"executiveOrder":false},"usc":{"title":"25","section":"1304(f)"}}]}</t>
  </si>
  <si>
    <t>To assist tribal governments in implementing the Special Domestic Violence Criminal Jurisdiction which was created by section 904 of the Violence Against Women Reauthorization Act of 2013.</t>
  </si>
  <si>
    <t>Eligible applicants are tribal governments.</t>
  </si>
  <si>
    <t>Beneficiaries include the tribal criminal justice system and victim service providers.</t>
  </si>
  <si>
    <t>{"description":"Specific criteria for the program are provided in an annual solicitation available at www.justice.gov/OVW.","isApplicable":true}</t>
  </si>
  <si>
    <t>{"description":"Applicants may apply online in the Grants.gov portal.  Receipt, review, and analysis of applications will follow OVW policies and procedures for the administration of grant applications."}</t>
  </si>
  <si>
    <t>{"awarded":"other","description":"At least one year.","awardedDescription":"Funds are released on an as needed basis to the grantee. See the following for information on how assistance is awarded/released: Periodic drawdowns should be based upon immediate disbursement/reimbursement needs and project progress."}</t>
  </si>
  <si>
    <t>[{"code":"program","isSelected":true,"description":"Reports are required as stipulated in the program regulations and the effective edition of the DOJ Financial Grants Management Guide. "},{"code":"cash","isSelected":false},{"code":"progress","isSelected":true,"description":"Semi-annual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 "},{"code":"expenditure","isSelected":true,"description":"Quarterly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t>
  </si>
  <si>
    <t>Financial records, supporting documents, statistical records, and all other records pertinent to an award must be retained for a period of three years from the date of submission of the final expenditure report. If any litigation, claim or audit is started before the expiration of the three year period, the records must be retained until all litigation, claims or audit findings involving the records have been resolved and final action taken.</t>
  </si>
  <si>
    <t>(Project Grants (Discretionary)) FY 18 est $2,200,000.00; FY 16$2,219,939.00; FY 17 est $3,465,000.00;</t>
  </si>
  <si>
    <t xml:space="preserve">Program solicitations can be found at https://www.justice.gov/ovw/grant-programs.  Recipients must comply with the current version of the DOJ Financial Grants Management Guide found at https://www.justice.gov/ovw/grantees.  </t>
  </si>
  <si>
    <t>http://www.justice.gov/tribal/grants.html</t>
  </si>
  <si>
    <t xml:space="preserve">16.024 Tribal Sexual Assault Services Program; 16.587 Violence Against Women Discretionary Grants for Indian Tribal Governments; </t>
  </si>
  <si>
    <t>Criteria are established by the Office on Violence Against Women in program guidelines published annually.</t>
  </si>
  <si>
    <t>Nov 07,2015</t>
  </si>
  <si>
    <t>https://beta.sam.gov/fal/506c7539f4adc728bd8416a679435705/view</t>
  </si>
  <si>
    <t>OVW Research and Evaluation Program</t>
  </si>
  <si>
    <t>(R&amp;E)</t>
  </si>
  <si>
    <t>{"list":[{"act":{"description":"Violence Against Women Act, as amended"},"publicLaw":{"congressCode":"109","number":"162"},"USC":{"title":"42","section":"13925(b)(7)"},"authorizationTypes":{"USC":true,"act":true,"statute":false,"publicLaw":true,"executiveOrder":false},"usc":{"title":"42","section":"13925(b)(7)"}}]}</t>
  </si>
  <si>
    <t>The purpose of the Research and Evaluation (R&amp;E) Program is to further develop and make maximum use of the evidence base for approaches to combatting domestic violence, sexual assault, dating violence, and stalking. By generating more knowledge about strategies for serving victims and holding offenders accountable, communities that benefit from VAWA funding will be better equipped to align their work with practices that are known to be effective, and they will be more capable of generating empirical knowledge on the efficacy of new and promising ways of doing things. Because OVW has very limited funds to support research and evaluation, this program prioritizes topics for which a stronger evidence base would help OVW grantees use federal funds most effectively.</t>
  </si>
  <si>
    <t>Eligible applicants are limited to: States (including territories), units of local government, federally recognized Indian tribal governments as determined by the Secretary of the Interior, nonprofit organizations (including tribal nonprofit organizations), institutions of higher education (including tribal institutions of higher education)</t>
  </si>
  <si>
    <t>This program prioritizes research on topics for which a stronger evidence base would help OVW grantees use federal funds most effectively.</t>
  </si>
  <si>
    <t>{"description":"The receipt, review, and analysis of applications will follow Office on Violence Against Women policies and procedures for the administration of grant applications.\r\n"}</t>
  </si>
  <si>
    <t>{"awarded":"other","description":"Information regarding length of awards will be included in an annual solicitation for the program. ","awardedDescription":"Funds are released on an as-needed basis to the grantee. See the following for information on how assistance is awarded/released: Periodic drawdowns should be based upon immediate disbursement/reimbursement needs and project progress. "}</t>
  </si>
  <si>
    <t>[{"code":"program","isSelected":true,"description":"Reports are required as stipulated in the effective edition of the DOJ Financial Guide.  "},{"code":"cash","isSelected":false},{"code":"progress","isSelected":true,"description":"Semi-annual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 "},{"code":"expenditure","isSelected":true,"description":"Quarterly Federal Financial Reports are required. "},{"code":"performanceMonitoring","isSelected":true,"description":"Grantees must monitor grant and subgrant supported activities to assure compliance with applicable Federal requirements and that performance goals are being achieved. "}]</t>
  </si>
  <si>
    <t xml:space="preserve">Financial records, supporting documents, statistical records, and all other records pertinent to an award must be retained for a period of three years from the date of submission of the final expenditure report. If any litigation, claim or audit is started before the expiration of the three year period, the records must be retained until all litigation, claims or audit findings involving the records have been resolved and final action taken. </t>
  </si>
  <si>
    <t xml:space="preserve">(Project Grants) FY 17 Estimate Not Available  FY 16$3,356,608.00; FY 18 Estimate Not Available </t>
  </si>
  <si>
    <t>$270,000-$450,000</t>
  </si>
  <si>
    <t xml:space="preserve">Program solicitations can be found at https://www.justice.gov/ovw/grant-programs.  Recipients must comply with the current version of the DOJ Financial Grants Management Guide found at https://www.justice.gov/ovw/grantees.  _x000D_
</t>
  </si>
  <si>
    <t>Tia Farmer145 N Street NE, Washington, DC 20530 Email:&lt; a href='mailto:tia.farmer@usdoj.gov'&gt;tia.farmer@usdoj.gov&lt;/a&gt;Phone: 2023051177;</t>
  </si>
  <si>
    <t xml:space="preserve">16.123 Community-Based Violence Prevention Program; 16.013 Violence Against Women Act Court Training and Improvement Grants; 16.587 Violence Against Women Discretionary Grants for Indian Tribal Governments; 16.556 State Domestic Violence and Sexual Assault Coalitions; </t>
  </si>
  <si>
    <t>Feb 18,2016</t>
  </si>
  <si>
    <t>https://beta.sam.gov/fal/cd9013559fdf35befc9a3641aec94af7/view</t>
  </si>
  <si>
    <t>National Clearinghouse on Sexual Assault of American Indian and Alaska Native Women</t>
  </si>
  <si>
    <t>{"list":[{"act":{"description":"Consolidated Appropriations Act, 2017"},"publicLaw":{"congressCode":"115","number":"113"},"authorizationTypes":{"USC":false,"act":true,"statute":false,"publicLaw":true,"executiveOrder":false}}]}</t>
  </si>
  <si>
    <t>To provide training and technical assistance on issues relating to sexual assault of American Indian and Alaska Native women</t>
  </si>
  <si>
    <t>The recipient will provide training and technical assistance on sexual assault of American Indian and Alaska Native women.</t>
  </si>
  <si>
    <t>Training and technical assistance under the program is available to tribes, tribal organizations, and others.</t>
  </si>
  <si>
    <t>{"description":"Applicants must apply through the on-line grants.gov portal. The receipt, review, and analysis of applications will follow Office on Violence Against Women policies and procedures for the administration of grant applications. "}</t>
  </si>
  <si>
    <t>{"awarded":"other","description":"24-36 months. Funds are released on an as needed basis to the grantee. ","awardedDescription":"Periodic drawdowns should be based upon immediate disbursement/reimbursement needs and project progress. "}</t>
  </si>
  <si>
    <t>[{"code":"program","isSelected":true,"description":"Reports are required as stipulated in the program regulations and the effective edition of the DOJ Financial Grants Management Guide."},{"code":"cash","isSelected":false},{"code":"progress","isSelected":true,"description":"Semi-annual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 "},{"code":"expenditure","isSelected":true,"description":"Quarterly Federal Financial Reports are required. "},{"code":"performanceMonitoring","isSelected":true,"description":"Grantees must monitor grant and subgrant supported activities to assure compliance with applicable Federal requirements and that performance goals are being achieved. "}]</t>
  </si>
  <si>
    <t>(Cooperative Agreements) FY 18 est $500,000.00; FY 16$500,000.00; FY 17 est $500,000.00;</t>
  </si>
  <si>
    <t>The program is awarded as a single cooperative agreement for up to the full available amount.</t>
  </si>
  <si>
    <t xml:space="preserve">16.557 Tribal Domestic Violence and Sexual Assault Coalitions Grant Program; 16.025 Special Domestic Violence Criminal Jurisdiction Implementation; 16.587 Violence Against Women Discretionary Grants for Indian Tribal Governments; </t>
  </si>
  <si>
    <t>Jun 22,2016</t>
  </si>
  <si>
    <t>https://beta.sam.gov/fal/21d3cfdf558b321e6b07b8a8208de590/view</t>
  </si>
  <si>
    <t>Resource Center on Workplace Response to Domestic Violence, Dating Violence, Sexual Assault, and Stalking</t>
  </si>
  <si>
    <t>Workplace Resource Center</t>
  </si>
  <si>
    <t>{"list":[{"act":{"description":"Violence Against Women Act of 1994"},"publicLaw":{"congressCode":"103","number":"322"},"USC":{"title":"42","section":"14043f"},"authorizationTypes":{"USC":true,"act":true,"statute":false,"publicLaw":true,"executiveOrder":false},"usc":{"title":"42","section":"14043f"}}]}</t>
  </si>
  <si>
    <t xml:space="preserve">To provide for establishment and operation of a national resource center on workplace responses to assist victims of domestic and sexual violence. </t>
  </si>
  <si>
    <t>To be eligible to receive a grant under this section, an entity or organization shall submit an application to the Attorney General at such time, in such manner, and containing such information as the Attorney General may require, including;_x000D_
(1) information that demonstrates that the entity or organization has nationally recognized expertise in the area of domestic or sexual violence;_x000D_
(2) a plan to maximize, to the extent practicable, outreach to employers (including private companies and public entities such as public institutions of higher education and State and local governments) and labor organizations described in subsection (a) of this section concerning developing and implementing workplace responses to assist victims of domestic or sexual violence; and_x000D_
(3) a plan for developing materials and training for materials for employers that address the needs of employees in cases of domestic violence, dating violence, sexual assault, and stalking impacting the workplace, including the needs of underserved communities.</t>
  </si>
  <si>
    <t>An entity or organization that receives a grant under this section may use the funds made available through the grant for staff salaries, travel expenses, equipment, printing, and other reasonable expenses necessary to develop, maintain, and disseminate to employers and labor organizations described in subsection (a) of this section, information and assistance concerning workplace responses to assist victims of domestic or sexual violence._x000D_
_x000D_
(2) Responses referred to in paragraph (1) may include;_x000D_
(A) providing training to promote a better understanding of workplace assistance to victims of domestic or sexual violence;_x000D_
(B) providing conferences and other educational opportunities; and_x000D_
(C) developing protocols and model workplace policies.</t>
  </si>
  <si>
    <t>{"awarded":"other","description":"Information regarding length of awards will be included in an annual solicitation for the program.  Funds are released on an as-needed basis to the grantee.  ","awardedDescription":"Periodic drawdowns should be based upon immediate disbursement/reimbursement needs and project progress. "}</t>
  </si>
  <si>
    <t>[{"code":"program","isSelected":true,"description":"Reports are required as stipulated in the effective edition of the DOJ Financial Guide. "},{"code":"cash","isSelected":false},{"code":"progress","isSelected":true,"description":"Semi-annual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 "},{"code":"expenditure","isSelected":true,"description":"Quarterly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 "}]</t>
  </si>
  <si>
    <t>(Cooperative Agreements) FY 18 est $500,000.00; FY 17 est $500,000.00; FY 16$500,000.00;</t>
  </si>
  <si>
    <t>Project is issued as a single award for up to the full available amount.</t>
  </si>
  <si>
    <t>Solicitations and financial guides are available on the OVW website: www.justice.gov/OVW</t>
  </si>
  <si>
    <t xml:space="preserve">16.528 Enhanced Training and Services to End Violence and Abuse of Women Later in Life; 16.556 State Domestic Violence and Sexual Assault Coalitions; 16.588 Violence Against Women Formula Grants; </t>
  </si>
  <si>
    <t xml:space="preserve">Criteria is specified in the annual program solicitation. </t>
  </si>
  <si>
    <t>https://beta.sam.gov/fal/2cdc0cb1f72c27aa01b0b0889371183f/view</t>
  </si>
  <si>
    <t>Office on Violence Against Women Special Projects</t>
  </si>
  <si>
    <t>OVW Special Projects</t>
  </si>
  <si>
    <t>{"list":[{"act":{"description":"Violence Against Women and Department of Justice Reauthorization Act of 2005, Public Law 109-162, Section 3(a), 42 U.S.C. § 13925(b)(11).\r\n\r\n "},"authorizationTypes":{"USC":false,"act":true,"statute":false,"publicLaw":false,"executiveOrder":false}}]}</t>
  </si>
  <si>
    <t>To promote promising or innovative practices to respond to violence against women, including domestic violence, dating violence, sexual assault, and stalking.</t>
  </si>
  <si>
    <t>Further information will be available in occasional solicitations under the program.</t>
  </si>
  <si>
    <t>Beneficiaries will be specified in any solicitations issued under this program.</t>
  </si>
  <si>
    <t>{"description":"Specific criteria for the program are provided in solicitations available at www.justice.gov/OVW.","isApplicable":true}</t>
  </si>
  <si>
    <t>{"awarded":"other","description":"Information regarding length of awards will be included in an annual solicitation for the program. ","awardedDescription":"Funds are released on an as-needed basis to the grantee. Periodic drawdowns should be based upon immediate disbursement/reimbursement needs and project progress. "}</t>
  </si>
  <si>
    <t>[{"code":"program","isSelected":true,"description":"Reports are required as stipulated in the effective edition of the DOJ Financial Guide. "},{"code":"cash","isSelected":false},{"code":"progress","isSelected":true,"description":"Semi-annual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 "},{"code":"expenditure","isSelected":true,"description":"Quarterly Federal Financial Reports are required. "},{"code":"performanceMonitoring","isSelected":true,"description":"Grantees must monitor grant and subgrant supported activities to assure compliance with applicable Federal requirements and that performance goals are being achieved. "}]</t>
  </si>
  <si>
    <t xml:space="preserve">(Project Grants (Discretionary)) FY 18 Estimate Not Available  FY 17 Estimate Not Available  FY 16 Estimate Not Available </t>
  </si>
  <si>
    <t>Range and average depend on the specific project.</t>
  </si>
  <si>
    <t xml:space="preserve">16.528 Enhanced Training and Services to End Violence and Abuse of Women Later in Life; 16.025 Special Domestic Violence Criminal Jurisdiction Implementation; 16.587 Violence Against Women Discretionary Grants for Indian Tribal Governments; 16.888 Consolidated And Technical Assistance Grant Program to Address Children and Youth Experiencing Domestic and Sexual Violence and Engage Men and Boys as Allies ; </t>
  </si>
  <si>
    <t xml:space="preserve">Criteria is specified in the occasionally issued program solicitation. </t>
  </si>
  <si>
    <t>https://beta.sam.gov/fal/e8f9dc70641d18d11dbc07eb711ec9a6/view</t>
  </si>
  <si>
    <t>Community-Based Violence Prevention Program</t>
  </si>
  <si>
    <t>{"list":[{"act":{"description":"Community Based Violence Prevention (other than research or TTA)"},"authorizationTypes":{"act":true}}]}</t>
  </si>
  <si>
    <t>Goals:   To eliminate youth gun and gang violence 
Objectives:  The Community-Based Violence Prevention (CBVP) Program helps states and localities support a coordinated and multidisciplinary approach to community youth gun and gang violence through prevention, intervention, suppression, and reentry in targeted communities.  The CBVP Program is designed to support and enhance programs and approaches that replicate models that have been proven to have a positive impact on the reduction of violence in target communities. Toward achievement of the ultimate goal of eliminating community violence, the CBVP Program has three main objectives: to change community norms regarding violence; to provide alternatives to violence when gangs and individuals in the community are making risky behavior decisions; and, to increase awareness of the perceived risks and costs of involvement in violence among high-risk young people. The CBVP Program supports effective use of focused deterrence (enforcement) strategies and public health and education approaches to stop violence. This will be accomplished by supporting communities to establish and strengthen partnerships between law enforcement and outreach workers, clergy, community leaders and family members in efforts to deter young people from committing violence, particularly shootings and killings.  The CBVP Program also calls for the strengthening of communities so they have the capacity to exercise social controls and to respond to issues that affect community violence.</t>
  </si>
  <si>
    <t>Eligible applicants are limited to states (including territories), units of local government, federally recognized tribal governments as determined by the Secretary of the Interior, nonprofit organizations, and for-profit organizations (including tribal nonprofit and for-profit organizations), as well as institutions of higher education (including tribal institutions of higher education).  For-profit organizations (as well as other recipients) must agree to forgo any profit or management fee</t>
  </si>
  <si>
    <t>{"description":"Generally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  ","isApplicable":true}</t>
  </si>
  <si>
    <t>{"description":"Applicants for DOJ funding can submit applications online through either the federal grants portal Grants.Gov (www.grants.gov) or the DOJ’s Grants Management System (GMS) (https://grants.ojp.usdoj.gov). Each program announcement will specify which system should be used for that program and will contain detailed technical instructions on how to register with the system as well as apply for funding. Applicants are generally required to register and create a profile in GMS."}</t>
  </si>
  <si>
    <t>Upon approval by the Assistant Attorney General, successful applicants are notified via the Grants Management  System</t>
  </si>
  <si>
    <t>Varies by project.</t>
  </si>
  <si>
    <t>There are not appeal rights for denial of discretionary awards.  See generally, 28 CFR Part 18.</t>
  </si>
  <si>
    <t>See applicable program announcement.</t>
  </si>
  <si>
    <t>{"awarded":"other","description":"Length and time phasing of assistance vary by project--see applicable program announcement.","awardedDescription":"Please contact the program office for more information."}</t>
  </si>
  <si>
    <t>[{"code":"program","isSelected":false},{"code":"cash","isSelected":false},{"code":"progress","isSelected":true,"description":"Recipients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"},{"code":"expenditure","isSelected":true,"description":"Awardees are required by the OJP Financial Guide to report financial data on a quarterly basis.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</si>
  <si>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Uniform Administrative Requirements, 2 C.F.R. Part 200 at Subpart F - Audit Requirements (Sec. 200.500 - 200.507) as adopted by D.O.J. in 2 C.F.R. Part 2800."}</t>
  </si>
  <si>
    <t>All financial records, supporting documents, statistical records, and all other records pertinent to the award must be retained for a period of 3 years from the date of submission of the final expenditure report (Federal Financial Report/SF-425). For more information, see Uniform Administrative Requirements 2 C.F.R. § 200.333 as adopted by D.O.J. in 2 C.F.R. Part 2800.</t>
  </si>
  <si>
    <t>15-0405-0-1-754;</t>
  </si>
  <si>
    <t xml:space="preserve">(Project Grants) FY 17$6,666,574.00; FY 18 est $8,000,000.00; FY 19 - </t>
  </si>
  <si>
    <t>{"list":[{"fiscalYear":2017,"description":"There were 6 sites awarded under the FY 17 Safe and Thriving Communities grant program to implement gun and gang prevention strategies.  The funding supported two phases of work—planning and implementation All 6 sites have completed a planning phase which included convening a collaborative body that had representation from the community, local leadership and partners and other civic and community-based organizations to complete the comprehensive community plans.  The community plans received intensive reviews and feedback from OJJDP and all sites are now beginning their implementation phase of the project.  It is anticipated that up to six gang suppression sites will be funded and up to five gang reduction planning awards will be made in FY 18."},{"fiscalYear":2018,"description":"There were 6 sites awarded under the FY 17 Safe and Thriving Communities grant program to implement gun and gang prevention strategies.  The funding supported two phases of work—planning and implementation All 6 sites have completed a planning phase which included convening a collaborative body that had representation from the community, local leadership and partners and other civic and community-based organizations to complete the comprehensive community plans.  The community plans received intensive reviews and feedback from OJJDP and all sites are now beginning their implementation phase of the project.  It is anticipated that up to six gang suppression sites will be funded and up to five gang reduction planning awards will be made in FY 18."}],"isApplicable":true}</t>
  </si>
  <si>
    <t>The Community-Based Violence Prevention Program solicitation, the National Evaluation of the Community-Based Violence Prevention Program, the Office of Justice Programs Financial Guide, applicable OMB Circulars, and Department of Justice regulations applicable to specific types of grantees, which can be found in title 28 of the Code of Federal Regulations (28 CFR).</t>
  </si>
  <si>
    <t>Jim AntalU.S. Department of Justice_x000D_
Office of Justice Programs_x000D_
Office of Juvenile Justice and Delinquency Prevention_x000D_
810 7th Street, NW , Washington, DC 20531 Email:&lt; a href='mailto:james.antal@usdoj.gov'&gt;james.antal@usdoj.gov&lt;/a&gt;Phone: 202-514-1289;</t>
  </si>
  <si>
    <t>http://ojjdp.gov</t>
  </si>
  <si>
    <t>Mar 18,2010</t>
  </si>
  <si>
    <t>https://beta.sam.gov/fal/2599faf586f2474dac4b78db2682898e/view</t>
  </si>
  <si>
    <t>Promoting Evidence Integration in Sex Offender Management Discretionary Grant Program</t>
  </si>
  <si>
    <t>{"list":[{"act":{"description":"Violent Crime Control and Law Enforcement Act of 1994; Adam Walsh Child Protection and Safety Act of 2006 (AWA); and an act appropriating funds for the Office of Justice Programs, U.S. Department of Justice, in the current fiscal year."},"publicLaw":{"congressCode":"103","number":"322"},"USC":{"title":"34","section":"12311 and 20901, et seq."},"authorizationTypes":{"USC":true,"act":true},"usc":{"title":"34","section":"12311 and 20901, et seq."}}]}</t>
  </si>
  <si>
    <t>Goals: 
Support the Adam Walsh Act (AWA) by administering grant programs related to sex offender registration and notification as authorized under AWA or directed by the Attorney General and provide technical assistance to states, the District of Columbia, principal U.S. territories, units of local government, tribal governments and other public and private entities involved in activities related to sex offender registration or notification or to other measures for the protection of children or other members of the public from sexual abuse or exploitation.
Objectives:
To assist states, the District of Columbia, the principal U.S. territories, local and tribal jurisdictions in improving their adult and/or juvenile sex offender management policies and practices by supporting training, technical assistance, demonstration projects, and fellowships in the Office of Sex Offender Sentencing, Monitoring, Apprehending, Registering and Tracking (SMART). These efforts will enhance sex offender management practices, and thus protect the public from sex offenders in the community.</t>
  </si>
  <si>
    <t>Non-profit organizations (including tribal organizations), institutions of higher education (including tribal institutions of higher education), for-profit organizations, states, the District of Columbia, the Commonwealth of Puerto Rico, the Virgin Islands, America Samoa, Guam, the Commonwealth of the Northern Mariana Islands, local, and tribal communities who are interested in addressing the management of juvenile, adult, or a mixed population of sex offenders are eligible to apply for this grant program. Applicants must coordinate their proposal with others in their jurisdiction to ensure a collaborative response to this solicitation as well as to ensure that agencies within a single jurisdiction are not competing against one another in the grant process. 
For sex offender management fellowships, eligible applicants include individuals.</t>
  </si>
  <si>
    <t>State, local, and tribal agencies (e.g. parole, probation, pretrial services, etc.) responsible for sex offender management, accountability, registration, and supervision. Non-profit or for-profit organizations, institutions of higher education, and tribal entities. 
For sex offender management fellowships: individuals with knowledge and experience in the field of sex offender management.</t>
  </si>
  <si>
    <t>{"description":"Applications must meet the requirements of the program solicitation, which sets forth application deadlines and documentation required. The application must include: Application for Federal Assistance (Standard Form 424); Program Narrative; Budget and Budget Narrative. This information may be found in the solicitation section, “What an Application Should Include.” In addition to the standard requirements, an application may include timelines, resumes, letters of support, etc. Applications must meet the requirements of the program solicitation, which sets forth application deadlines and documentation required. The application must include an Application for Federal Assistance (Standard Form 424), Program Narrative, and Budget and Associated Documentation. This information may be found in the solicitation section, “What an Application Should Include.” In addition to the standard requirements, an application may include timelines, resumes, letters of support, etc.","isApplicable":true}</t>
  </si>
  <si>
    <t>{"description":"2 CFR 200, Uniform Administrative Requirements, Cost Principles, and Audit Requirements for Federal Awards applies to this program. Applicants must submit completed applications via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Funding Resource Center.","isApplicable":true}</t>
  </si>
  <si>
    <t>Upon approval by the Assistant Attorney General, successful applicants are notified via the Grants Management System. One copy of the grant award must be signed by the authorized official and returned to the Office of Justice Programs.</t>
  </si>
  <si>
    <t>Refer to the solicitation or contact the SMART Office for application deadlines.</t>
  </si>
  <si>
    <t xml:space="preserve">See 28 CFR Part 18. </t>
  </si>
  <si>
    <t xml:space="preserve">Awards are for 24 to 36 months unless otherwise noted </t>
  </si>
  <si>
    <t>{"awarded":"other","description":"Funds for each fiscal year will be awarded for a period of 24-36 months unless otherwise noted. See the following for information on how assistance is awarded/released: Department of Justice Grants Financial Guide and Postward Instructions.","awardedDescription":"Department of Justice Grants Financial Guide (http://ojp.gov/financialguide/DOJ/index.htm) and Post Award Instructions (http://ojp.gov/funding/Implement/Resources/PostAwardInstructions.pdf). "}</t>
  </si>
  <si>
    <t>[{"code":"program","isSelected":false,"description":""},{"code":"cash","isSelected":false,"description":""},{"code":"progress","isSelected":true,"description":"Unless otherwise specified in the award’s special conditions, recipients are required to submit semi-annual Progress Reports."},{"code":"expenditure","isSelected":true,"description":"Unless otherwise specified in the award’s special conditions, recipients are required to submit quarterly Financial Reports in accordance with the Department of Justice Grants Financial Guide (http://ojp.gov/financialguide/index.htm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</si>
  <si>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See 2 CFR 200 for audit requirements."}</t>
  </si>
  <si>
    <t>See 2 CFR 200 for the government-wide requirements for maintenance of records by grant recipients.</t>
  </si>
  <si>
    <t xml:space="preserve">(Project Grants) FY 17$853,266.00; FY 18 FY 19 FY 16 - </t>
  </si>
  <si>
    <t>Up to $500,000 for sex offender management enhancement programs, up to $1,000,000 for training and technical assistance, and up to $250,000 per fellowship opportunity.
See the current fiscal year’s solicitations on Grants.gov and at the SMART Office’s Funding Opportunities page.</t>
  </si>
  <si>
    <t xml:space="preserve">Office of Justice Programs web site (http://www.ojp.gov/funding/solicitations.htm); Department of Justice Grants Financial Guide (whttp://ojp.gov/financialguide/DOJ/index.htm ) and Post award Instructions (http://ojp.gov/funding/Implement/Resources/PostAwardInstructions.pdf),, and Department of Justice regulations applicable to specific types of grantees, which can be found in 2 CFR 200.   </t>
  </si>
  <si>
    <t>Amy StaubsU.S. Department of Justice 
Office of Justice Programs
SMART Office, Washington, DC 20531 Email:&lt; a href='mailto:AskSMART@usdoj.gov'&gt;AskSMART@usdoj.gov&lt;/a&gt;Phone: 202-307-5762;</t>
  </si>
  <si>
    <t>http://www.smart.gov</t>
  </si>
  <si>
    <t xml:space="preserve">Criteria are described in the OJP Program Announcement available at http://www.ojp.gov/funding/solicitations.htm.  </t>
  </si>
  <si>
    <t>https://beta.sam.gov/fal/973f74bf8196408e9cc9abd3bf92c511/view</t>
  </si>
  <si>
    <t>Law Enforcement Assistance FBI Advanced Police Training</t>
  </si>
  <si>
    <t>(FBI Academy, Advanced Specialized Courses)</t>
  </si>
  <si>
    <t>FEDERAL BUREAU OF INVESTIGATION, JUSTICE, DEPARTMENT OF</t>
  </si>
  <si>
    <t>{"list":[{"act":{"description":"none"},"authorizationTypes":{"USC":false,"act":true,"statute":false,"publicLaw":false,"executiveOrder":false}}]}</t>
  </si>
  <si>
    <t>To provide advanced training to experienced personnel of local, county, State, and selected Federal law enforcement agencies, with special emphasis on developing each graduate as a capable manager or administrator for his own department. To afford specialized advanced training to the above personnel.</t>
  </si>
  <si>
    <t>Regular, full-time personnel of a criminal justice agency serving a municipality, county, local, or State, as well as some selected, qualified representative of Federal agencies having criminal justice responsibilities. Candidates must meet certain age, experience, education, physical, and character requirements.</t>
  </si>
  <si>
    <t>Regular, full-time personnel of a criminal justice agency serving a municipality, county, local or State, as well as some selected, qualified representative of Federal agencies having criminal justice responsibilities. Candidates must meet certain age, experience, education, physical, and character requirements.</t>
  </si>
  <si>
    <t>{"description":"The applications of candidates for enrollment in the Academy must be approved and submitted by the head of their agency.","isApplicable":true}</t>
  </si>
  <si>
    <t>{"description":"Formal application to nominate representative to attend the FBI Academy National program (FBI Form FD- 164) submitted by nominee's agency head, followed by an interview of qualified applicants at FBI field office level.  Applications of those nominated by agency heads to attend the specialized course are submitted to local office of the FBI for processing."}</t>
  </si>
  <si>
    <t>By letter to applicant.</t>
  </si>
  <si>
    <t>{"awarded":"lump","description":"National Academy training period of 11 weeks. Specialized training varies with subject, from one to four weeks."}</t>
  </si>
  <si>
    <t>15-0200-0-1-751;</t>
  </si>
  <si>
    <t>(Training) FY 17 est $8,804,322.00; FY 16 est $9,318,121.00;</t>
  </si>
  <si>
    <t>{"flag":"appendix","description":"Persons are encouraged to communicate with the nearest FBI field office; see Catalog Appendix IV for a list of the addresses of FBI field offices."}</t>
  </si>
  <si>
    <t>Michael Tyler935 Pennsylvania Avenue, Finance Division, Room 6712, Washington, DC 20535 Email:&lt; a href='mailto:michael.tyler@ic.fbi.gov'&gt;michael.tyler@ic.fbi.gov&lt;/a&gt;Phone: (202) 324-0495;</t>
  </si>
  <si>
    <t xml:space="preserve">http://www.fbi.gov </t>
  </si>
  <si>
    <t>https://beta.sam.gov/fal/e064a5d75d0c4726f95e1bbd69be45eb/view</t>
  </si>
  <si>
    <t>Law Enforcement Assistance FBI Crime Laboratory Support</t>
  </si>
  <si>
    <t>(FBI Laboratory)</t>
  </si>
  <si>
    <t>To provide forensic services to the FBI and any other duly constituted law enforcement agency; and provide technical and forensic assistance through research, training, technology transfer and access to information and forensic databases.</t>
  </si>
  <si>
    <t>PROVISION OF SPECIALIZED SERVICES;TRAINING</t>
  </si>
  <si>
    <t>{"description":"Formal request, normally written, from appropriate official of the requesting law enforcement agency.","isApplicable":true}</t>
  </si>
  <si>
    <t>{"description":"Inquiries may be sent to the Director, Federal Bureau of Investigation, Washington, DC 20535.  Attention: FBI Laboratory."}</t>
  </si>
  <si>
    <t>(Advisory Services and Counseling) FY 17 est $25,866,151.00; FY 16$23,671,109.00; FY 18 est $25,598,728.00;</t>
  </si>
  <si>
    <t>{"flag":"none","description":"The FBI Laboratory is located at 2501 Investigation Parkway, Quantico, VA  20135.  See Catalog Appendix IV for addresses and telephone numbers of FBI Field Offices. Persons are encouraged to communicate with the headquarters office noted below."}</t>
  </si>
  <si>
    <t>Michael Tyler935 Pennsylvania Avenue_x000D_
Finance Division_x000D_
Room 6712, Washington, DC 20535 Email:&lt; a href='mailto:michael.tyler@ic.fbi.gov'&gt;michael.tyler@ic.fbi.gov&lt;/a&gt;Phone: 2023240495;</t>
  </si>
  <si>
    <t>http://www.fbi.gov</t>
  </si>
  <si>
    <t xml:space="preserve">16.001 Law Enforcement Assistance Narcotics and Dangerous Drugs Laboratory Analysis; 16.303 Law Enforcement Assistance FBI Fingerprint Identification; </t>
  </si>
  <si>
    <t>https://beta.sam.gov/fal/68d510625712cd54ff471d04931d9187/view</t>
  </si>
  <si>
    <t>Law Enforcement Assistance FBI Field Police Training</t>
  </si>
  <si>
    <t>(FBI Field Police Training)</t>
  </si>
  <si>
    <t>To develop the professional skills of criminal justice personnel.</t>
  </si>
  <si>
    <t>All authorized municipal, county, local, and State criminal justice personnel.</t>
  </si>
  <si>
    <t>{"description":"Contact FBI Headquarters in Washington, DC or, preferably, the nearest FBI Field Office."}</t>
  </si>
  <si>
    <t>(Training) FY 17 est $21,290,667.00; FY 16 est $22,538,036.00;</t>
  </si>
  <si>
    <t>{"flag":"appendix","description":"Persons are encouraged to communicate with their nearest FBI field office; see Catalog Appendix IV for a list of the addresses of FBI field offices."}</t>
  </si>
  <si>
    <t>Michael Tyler,935 Pennsylvania Avenue, Finance Division, Room 6712, Washington, DC 20535 Email:&lt; a href='mailto:michael.tyler@ic.fbi.gov'&gt;michael.tyler@ic.fbi.gov&lt;/a&gt;Phone: (202) 324-0495;</t>
  </si>
  <si>
    <t xml:space="preserve">16.012 Alcohol, Tobacco, and Firearms_Training Assistance; 16.004 Law Enforcement Assistance Narcotics and Dangerous Drugs Training; 16.300 Law Enforcement Assistance FBI Advanced Police Training; 16.305 Law Enforcement Assistance Uniform Crime Reports; </t>
  </si>
  <si>
    <t>https://beta.sam.gov/fal/50d172699b9103b54ed7c979488e11f2/view</t>
  </si>
  <si>
    <t>Law Enforcement Assistance FBI Fingerprint Identification</t>
  </si>
  <si>
    <t>(FBI Criminal Justice Information Services Division)</t>
  </si>
  <si>
    <t>To provide fingerprint and arrest-record services to U.S. Government and criminal justice agencies; and to provide arrest- record services to State and local governmental authorities, as well as certain authorized nongovernmental entities for employment and licensing purposes.</t>
  </si>
  <si>
    <t>All criminal justice agencies, Federal Government, and other authorized governmental and nongovernmental agencies and entities.</t>
  </si>
  <si>
    <t>{"description":"Initial request for services must be from a statutorily authorized agency; request must be written on letterhead of agency and list address of agency and title of official signing request; it must indicate that information is to be used only for criminal investigative or other official purpose authorized by statute; and reply will be sent only to head of requesting organization.","isApplicable":true}</t>
  </si>
  <si>
    <t>{"description":"Inquiries must be sent to the Assistant Director, Criminal Justice Information Services Division, Federal Bureau of Investigation, Department of Justice, 1000 Custer Hollow Road, Clarksburg, WV  26306."}</t>
  </si>
  <si>
    <t>(Information) FY 17 est $117,029,459.00; FY 16 est $76,570,578.00;</t>
  </si>
  <si>
    <t>{"flag":"appendix","description":"See Catalog Appendix IV for addresses and telephone number of FBI field offices. Persons are encouraged to communicate with the headquarters office noted below."}</t>
  </si>
  <si>
    <t xml:space="preserve">16.001 Law Enforcement Assistance Narcotics and Dangerous Drugs Laboratory Analysis; 16.301 Law Enforcement Assistance FBI Crime Laboratory Support; </t>
  </si>
  <si>
    <t>https://beta.sam.gov/fal/7f6a558c034eabb8167e88332f251aa0/view</t>
  </si>
  <si>
    <t>Law Enforcement Assistance National Crime Information Center</t>
  </si>
  <si>
    <t>(NCIC)</t>
  </si>
  <si>
    <t>The FBI National Crime Information Center (NCIC) is designed to complement the development of similar metropolitan and statewide criminal justice information systems and provide a computerized central index to documented files of local and State criminal justice agencies.</t>
  </si>
  <si>
    <t>Local, State, and Federal criminal justice agencies may participate through their individual control terminal agency.</t>
  </si>
  <si>
    <t>{"description":"Agencies accessing NCIC must be an authorized criminal justice agency or authorized entity.","isApplicable":true}</t>
  </si>
  <si>
    <t>{"description":"Federal, State and local criminal justice agencies applying for access should contact their control terminal agency, or the Director, Federal Bureau of Investigation, 10th and Pennsylvania Ave., NW., Washington, DC 20535."}</t>
  </si>
  <si>
    <t>(Information) FY 17 est $18,105,221.00; FY 16 est $17,914,864.00;</t>
  </si>
  <si>
    <t xml:space="preserve">16.550 State Justice Statistics Program for Statistical Analysis Centers; 16.305 Law Enforcement Assistance Uniform Crime Reports; </t>
  </si>
  <si>
    <t>https://beta.sam.gov/fal/c1fbc412af9230a0db63add5c546a2ab/view</t>
  </si>
  <si>
    <t>Law Enforcement Assistance Uniform Crime Reports</t>
  </si>
  <si>
    <t>To furnish data which will assist heads of law enforcement agencies in administration and operation of their departments. Further, to make information/data available to judges, penologists, sociologists, legislators, media, students, and others interested in crime and its social aspects.</t>
  </si>
  <si>
    <t>All participating law enforcement agencies including State and local governments are furnished copies of the annual publication and preliminary annual and semiannual reports. Limited annual copies of statistics on Hate Crime and Law Enforcement Officers Killed and Assaulted, along with preliminary annual and semiannual reports are available to any interested individual who sends a request to the: Communications Unit, Criminal Justice Information Services Division, Federal Bureau of Investigation, Module D-3, 1000 Custer Hollow Road, Clarksburg, WV 26306-0154.  The annual publication is available to the general public for purchase from the Superintendent of Documents, U.S. Government Printing Office, 710 North Capitol Street NW., Washington, DC 20401.</t>
  </si>
  <si>
    <t>All participating State and local law enforcement agencies are furnished copies of the annual publication and preliminary annual and semiannual reports. Limited copies of preliminary annual and semiannual reports are available to any interested individual who sends a request to the: Communications Unit, Criminal Justice Information Services Division, Federal Bureau of Investigation, Module D-3, 1000 Custer Hollow Road, Clarksburg, WV 26306-0154.  The annual publication is available for sale from the Superintendent of Documents, U.S. Government Printing Office, 710 North Capitol Street, NW., Washington DC 20401.</t>
  </si>
  <si>
    <t>{"description":"Inquiries may be sent to the Communications Unit, Criminal Justice Information Services Division, Federal Bureau of Investigation, Module D-3, 1000 Custer Hollow Road, Clarksburg, WV 26306-0154."}</t>
  </si>
  <si>
    <t>(Advisory Services and Counseling) FY 16 est $55,592,457.00; FY 17 est $56,327,717.00;</t>
  </si>
  <si>
    <t xml:space="preserve">16.550 State Justice Statistics Program for Statistical Analysis Centers; 16.304 Law Enforcement Assistance National Crime Information Center; </t>
  </si>
  <si>
    <t>https://beta.sam.gov/fal/3baa1235f9825f3bf97a39b8a0fa0d66/view</t>
  </si>
  <si>
    <t>Combined DNA Index System</t>
  </si>
  <si>
    <t>(CODIS)</t>
  </si>
  <si>
    <t>To develop or improve forensic DNA analysis capabilities in State and local crime laboratories. The Combined DNA Index Systems (CODIS) allows State and local crime laboratories to store and match DNA records.</t>
  </si>
  <si>
    <t>To receive CODIS software and technical assistance, participants must be publicly funded forensic laboratories performing DNA analysis, or private forensic laboratories performing DNA analysis under contract with crime laboratories.</t>
  </si>
  <si>
    <t>To be eligible for DNA grants, participants must be publicly funded State or local forensic laboratories performing DNA analysis.</t>
  </si>
  <si>
    <t>{"description":"Formal written application from appropriate official of the requesting forensic laboratory to NIJ under the Forensic DNA Laboratory Improvement Program.","isApplicable":true}</t>
  </si>
  <si>
    <t>{"description":"Formal written application from appropriate official of the requesting forensic laboratory to DoJ under the Forensic DNA Laboratory Improvement Program."}</t>
  </si>
  <si>
    <t>(Project Grants) FY 18 est $11,635,962.00; FY 17 est $11,741,382.00; FY 16$12,305,252.00;</t>
  </si>
  <si>
    <t>https://beta.sam.gov/fal/8ac27c710ebfa1669d8c656039ce9327/view</t>
  </si>
  <si>
    <t>Indian Country Investigations</t>
  </si>
  <si>
    <t>To provide training to the Bureau of Indian Affairs (BIA) and Tribal Law Enforcement Officers in conjunction with the Bureau of Indian Affairs Office of Justice Services to better conduct investigations in Indian Country. Coordination of the development of training curriculum with the BIA; and conduct training seminars in law enforcement techniques throughout the country.  To coordinate investigative activities within Indian Country.</t>
  </si>
  <si>
    <t>BIA Investigators, Tribal Law Enforcement Officers and other law enforcement officers assigned to work in Indian Country.</t>
  </si>
  <si>
    <t>{"description":"FBI and Indian Police Academy select students for training."}</t>
  </si>
  <si>
    <t xml:space="preserve">If the classes are full, the application will be denied.  </t>
  </si>
  <si>
    <t>{"awarded":"lump","description":"not applicable"}</t>
  </si>
  <si>
    <t>(Training) FY 16 est $2,003,238.00; FY 17 est $2,200,000.00; - I do not see a spot for reimbursable vs. direct Safe Trails spending, which I saw on last year's spreadsheet. I also do not see a place to edit FY 2014 obligations, which may have been reported using a different methodology, and thus, would make year-over-year comparisons including FY 2014 inaccurate.</t>
  </si>
  <si>
    <t>Michael Tyler935 Pennsylvania Avenue_x000D_
Finance Division_x000D_
Room 6712, Washington, DC 20535 Email:&lt; a href='mailto:michael.tyler@ic.fbi.gov'&gt;michael.tyler@ic.fbi.gov&lt;/a&gt;Phone: 202-324-0495;</t>
  </si>
  <si>
    <t>https://beta.sam.gov/fal/a22932a0282b30cf9be48237b591487a/view</t>
  </si>
  <si>
    <t>Law Enforcement Assistance National Instant Criminal Background Check System</t>
  </si>
  <si>
    <t>(NICS)</t>
  </si>
  <si>
    <t xml:space="preserve">To provide a system so that any Federal Firearm Licensee (FFL) could receive an immediate determination by telephone or by other electronic means, on whether receipt of a firearm and/or explosive by a prospective buyer would violate Federal or State laws.  </t>
  </si>
  <si>
    <t>All persons purchasing firearms.</t>
  </si>
  <si>
    <t>The Federal Firearm Licensees and American public.</t>
  </si>
  <si>
    <t>{"description":"Initial request for services must be from a licensed and enrolled FFL.  For checks performed by the FBI, FFLs may contact the NICS Section by telephone via a toll-free number or, electronically by the NICS E-Check via the Internet.  The FFLs will provide the required descriptive information requested on the Bureau of Alcohol, Tobacco, Firearms and Explosives Form 4473 and each background check is assigned a unique NICS Transaction Number.  If a NICS background check results in no matching records, the transfer will be a proceed.  If one or more matching records are found, a NICS Legal Instruments Examiner (Examiner) will review the record(s) to determine if the subject of the record may be identical with the prospective purchaser and to determine if the record contains state and/or federal firearm prohibitive criteria which may prohibit the transfer of the firearm.  If it is determined that prohibitive criteria exists, the NICS Examiner will advise the FFL to deny the firearm transaction.  If potentially prohibitive criteria exists and more information is required in order to make the determination, the NICS Examiner will advise the FFL to delay the firearm transaction.  When a transaction is delayed, the NICS Examiner begins extensive research on the potential prohibitor.  The NICS Examiner will contact local, state, and federal law enforcement agencies and courts to resolve questions about an individual who appears to be prohibited from purchasing or possessing a firearm, as well as to request clarification regarding information in a prior record or disposition.  When the research is complete, the NICS Examiner calls the FFL and gives a decision on the firearm transaction.  Individuals who are denied the purchase of a firearm will be advised by the FFL of the process for appealing the denial decision if he/she believes it is incorrect.","isApplicable":true}</t>
  </si>
  <si>
    <t>{"description":"Initial request for services must be from a licensed and enrolled FFL.  For checks performed by the FBI, FFLs may contact the NICS Operation Center by telephone via a toll-free number or, in the future, electronically by NICS E-check via the Internet."}</t>
  </si>
  <si>
    <t>Three business days.</t>
  </si>
  <si>
    <t>Persons denied the right to purchase a firearm may appeal the denial by writing to the NICS Program Office, Post Office Box 4278, Clarksburg, WV 26302-4278.  Another option that is available is e-mailing the appeal to: nicsappeals@leo.gov .</t>
  </si>
  <si>
    <t>(Information) FY 16 est $49,276,624.00; FY 17 est $52,122,496.00;</t>
  </si>
  <si>
    <t>Title 28, CFR, Part 25 National Instant Criminal Background Check System Regulation, Public Laws 103-159 Federal Regulations, NICS Brochure, Appeals Brochure, POC Manual and FFL Manual.</t>
  </si>
  <si>
    <t>{"flag":"appendix","description":"NICS Program Office, Post Office Box 4278, Clarksburg, WV 26302-4278."}</t>
  </si>
  <si>
    <t>Michael Tyler935 Pennsylvania Avenue, Finance Division,  Room 6712, Washington, DC 20535 Email:&lt; a href='mailto:michael.tyler@ic.fbi.gov'&gt;michael.tyler@ic.fbi.gov&lt;/a&gt;Phone: (202) 324-0495;</t>
  </si>
  <si>
    <t>https://beta.sam.gov/fal/ab8aec8466439e4b6e8be7d4a91f9d9a/view</t>
  </si>
  <si>
    <t>Services for Trafficking Victims</t>
  </si>
  <si>
    <t>{"list":[{"act":{"description":"22 USC 7105(b2)(A). "},"authorizationTypes":{"act":true}}]}</t>
  </si>
  <si>
    <t>Specific goals vary by solicitation, but the overarching goal of the Services for Victims of Trafficking program is to   develop, expand, or strengthen victim service programs for victims of trafficking.
Specific objectives vary by solicitation, but include the following: 
1.	Providing comprehensive and specialized services  to victims of human trafficking; 
2.	Developing multidisciplinary task forces with federal, state, and local law enforcement, service providers, and community- and faith-based organizations to ensure that trafficking victims are identified and referred for appropriate services, and that these cases are investigated and prosecuted; 
3.	Conducting training, technical assistance and public awareness activities for professionals and community members in order to improve their knowledge of human trafficking and their ability to identify and respond to victims; and 
4.	Conducting data collection and evaluation activities to determine if the program is meeting stated goals and objectives.</t>
  </si>
  <si>
    <t>The Attorney General may make grants to States, Indian tribes, units of local government, and nonprofit, non- governmental victim service organizations.</t>
  </si>
  <si>
    <t>Eligible victim assistance agencies. Eligibility depends on the nature of they may vary depending on specific  grant types  but generally includes victims and potential victims of human trafficking, as defined in TVPA, but may include a wide variety of public and private nonprofit agencies.</t>
  </si>
  <si>
    <t>{"description":"Applications for this program must be submitted electronically via Grants.gov; at a time specified by the Office for Victims of Crime, Office of Justice Programs and must contain the following certification and assurances: (1) assure that the applicant will provide such accounting, auditing, monitoring and evaluation procedures as may be necessary, and keep such records as the Office of Justice Programs may prescribe, to assure fiscal control, proper management and efficient disbursement of Federal funds; (2) assure that the applicant will adhere to the audit and financial management requirements set forth in the effective edition of the OJP Financial Guide; (3) assure that the applicant will comply with all applicable nondiscrimination requirements including civil rights compliance, non-discrimination against eligible applicants that are faith or community-based organizations, services to persons with Limited English Proficiency, and protection of human research subjects; (4) certify that the applicant will comply with certifications regarding Lobbying, Debarment, Suspension, and Drug-Free Workplace Requirements (OJP Form 4061/6); and other responsibility matters; and, (5) certify that the information in the application is correct and that the applicant will comply with all applicable provisions of the Victims of Crime Act and other Federal laws, (including subtitle A, Title II of the Americans with Disabilities Act (ADA) 1990) regulations, and circulars. Costs will be determined in accordance with OMB Circular No. A-87 or OMB Circular No. A-133. ","isApplicable":true}</t>
  </si>
  <si>
    <t>{"environmentalImpact":{"reports":[{"isSelected":true,"reportCode":"otherRequired"}]},"description":"2 CFR 200, Uniform Administrative Requirements, Cost Principles, and Audit Requirements for Federal Awards applies to this program. In accordance with the Common Rule, Standard Form 424 must be submitted by nonfederal agencies in applying for funding under this program electronically via grants.gov. Forms for funds other than grants or for use by Federal Agencies will be supplied by OVC."}</t>
  </si>
  <si>
    <t>{"description":"In accordance with the Common Rule, Standard Form 424 must be submitted by nonfederal agencies in applying for funding under this program electronically via grants.gov.  Forms for funds other than grants or for use by Federal Agencies will be supplied by OVC.","isApplicable":true}</t>
  </si>
  <si>
    <t>Generally awards will be made on a competitive basis with applications reviewed by a panel of subject matter experts who will assess application submissions based on established criteria and forward a recommendation to the Director of the Office for Victims of Crime.  _x000D_
_x000D_
The Assistant Attorney General, Office of Justice Programs has final approval authority.</t>
  </si>
  <si>
    <t>Approximately 3-5 months.</t>
  </si>
  <si>
    <t xml:space="preserve">See the following for information on how assistance is awarded/release:  Office of Justice Programs’ Financial Guide  (www.ojp.usdoj.gov/financialguide/index.htm) and Post Award Instructions (www.ojp.usdoj.gov/funding/pdfs/post_award_instructions.pdf).   </t>
  </si>
  <si>
    <t>{"types":{"moe":false,"formula":false,"matching":true},"formula":{"title":"","chapter":"","part":"","subPart":"","publicLaw":"","description":""},"matching":{"requirementFlag":"voluntary","percent":"25","description":"Eligible applicants must match the Trafficking Victims Protection Act grant program funds with a 25 percent cash contribution or the value equivalent of an in-kind contribution(s). In-kind match refers to the value of something received or provided that does not have a cost associated with it. "},"moe":{"description":""}}</t>
  </si>
  <si>
    <t>{"awarded":"other","description":"Trafficking funds may be carried for obligation by the grantee for the duration of their grant award. Funds are released via electronic funds transfer.  Grantees must become enrolled in the Automated Clearinghouse (ACH) Vendor Express Program to request any Federal funds.","awardedDescription":"Please see program office for more information."}</t>
  </si>
  <si>
    <t>[{"code":"program","isSelected":false,"description":""},{"code":"cash","isSelected":false,"description":""},{"code":"progress","isSelected":true,"description":"Semi-annual progress reports are required."},{"code":"expenditure","isSelected":true,"description":"Quarterly financial reports are required."},{"code":"performanceMonitoring","isSelected":true,"description":"To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</si>
  <si>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{"isApplicable":true,"description":"All organizations that expend financial assistance of $500,000 or more in any fiscal year must have a single audit for that year in accordance with OMB Circular No. A-133, as amended, unless the audit condition on the award says otherwise.  These audits are due to the cognizant Federal agency not later than 9 months after the end of the grantee's fiscal year."}</t>
  </si>
  <si>
    <t>Financial records, supporting documents, statistical records, and all other records pertinent to a grant shall be retained for a period of 3 years.</t>
  </si>
  <si>
    <t xml:space="preserve">(Project Grants) FY 17$40,465,886.00; FY 18 est $74,690,000.00; FY 19 est $44,500,000.00; FY 16$43,053,206.00; Estimate Not Available  - </t>
  </si>
  <si>
    <t>OJP anticipates awarding grants of up to $925,000 (depending on the program) for 3 years to support enhanced services to trafficking victims, training and technical assistance, and research and evaluation.</t>
  </si>
  <si>
    <t>{"list":[{"fiscalYear":2016,"description":"Not Applicable.Vary by grant program, but key grantee accomplishments include:\r\n\r\n1.\tProviding comprehensive and specialized services  to victims of human trafficking; \r\n2.\tDeveloping multidisciplinary task forces with federal, state, and local law enforcement, service providers, and community- and faith-based organizations to ensure that trafficking victims are identified and referred for appropriate services, and that these cases are investigated and prosecuted; \r\n3.\tConducting training, technical assistance and public awareness activities for professionals and community members in order to improve their knowledge of human trafficking and their ability to identify and respond to victims; and \r\n4.\tConducting data collection and evaluation activities to determine if the program is meeting stated goals and objectives.\r\n\r\n"},{"fiscalYear":2017,"description":"Vary by grant program, but key grantee accomplishments include:\n\n1.\tProviding comprehensive and specialized services  to victims of human trafficking; \n2.\tDeveloping multidisciplinary task forces with federal, state, and local law enforcement, service providers, and community- and faith-based organizations to ensure that trafficking victims are identified and referred for appropriate services, and that these cases are investigated and prosecuted; \n3.\tConducting training, technical assistance and public awareness activities for professionals and community members in order to improve their knowledge of human trafficking and their ability to identify and respond to victims; and \n4.\tConducting data collection and evaluation activities to determine if the program is meeting stated goals and objectives."}],"isApplicable":true}</t>
  </si>
  <si>
    <t>OVC discretionary grant solicitations, application guidelines, and the current edition of the OJP Financial Guide are available on-line at the OVC webpage: http://www.ojp.usdoj.gov/ovc.  BJA grant solicitations and application guidelines are available on the BJA webpage: https://www.bja.gov/funding.aspx _x000D_
The Financial Guide : ojp.gov/financial guide/DOJ/index.htm</t>
  </si>
  <si>
    <t>Office of Justice Programs, Office of Victims of CrimeDepartment of Justice_x000D_
Office of Justice Programs_x000D_
Office of Victims of Crime_x000D_
810 Seventh Street, NW, Washington, DC 20531 Email:&lt; a href='mailto:Zoe.French@usdoj.gov'&gt;Zoe.French@usdoj.gov&lt;/a&gt;Phone: 202-305-2601;</t>
  </si>
  <si>
    <t>http://www.ovc.gov</t>
  </si>
  <si>
    <t xml:space="preserve">93.566 Refugee and Entrant Assistance State/Replacement Designee Administered Programs; 93.598 Services to Victims of a Severe Form of Trafficking; </t>
  </si>
  <si>
    <t>https://beta.sam.gov/fal/a6084680ef00473f902ccd378b288be4/view</t>
  </si>
  <si>
    <t>Antiterrorism Emergency Reserve</t>
  </si>
  <si>
    <t>{"list":[{"act":{"description":"42 U.S.C. 10601(d)(5), 42 U.S.C. 10603b(b), 42 U.S.C. 10603c. "},"authorizationTypes":{"act":true}}]}</t>
  </si>
  <si>
    <t>To support eligible victims of criminal mass violence and terrorism with appropriate services and/or reimburse eligible victims for expenses defined under AEAP and ITVERP related to their victimization.
Encompasses two programs for victims of terrorism and/or mass violence: (1) Antiterrorism and Emergency Assistance Program (AEAP) and (2) The International Terrorism Victim Expense Reimbursement Program (ITVERP). The AEAP provides assistance and compensation services for victims of domestic terrorism and intentional mass criminal violence and assistance for victims of international terrorism. ITVERP provides reimbursement for victims of acts of international terrorism that occur outside the United States for expenses associated with that victimization.</t>
  </si>
  <si>
    <t>AEAP: Criteria will vary depending on the grant.  For terrorism or mass violence occurring within or outside the U.S., eligible applicants for funding under VOCA, Title II, 42 U.S.C. 10603b, 1404B, include states, victim service organizations, and public agencies (including federal, State and local governments) and non-governmental organizations that provide assistance to victims of crime.  With the exception of ITVERP, OVC does not provide funding directly to individual crime victims.  ITVERP: For an applicant to be eligible to receive reimbursement under ITVERP as authorized under VOCA, Title II, 42 U.S.C. 10603c, 1404C, an individual must be a national of the United States or an officer or employee of the U.S. Government, as of the date on which the act of terrorism occurred.  In addition, the individual must have suffered direct physical or emotional injury or death as a result of an act of international terrorism occurring on or after October 23, 1983, with respect to which an investigation or prosecution was ongoing after April 24, 1996.</t>
  </si>
  <si>
    <t>AEAP: Public and private nonprofit victim assistance agencies; victims of domestic and international terrorism. Eligibility depends on the nature of the grant.  ITVERP: The law requires that the individual victim must have suffered direct physical or emotional injury or death as a result of an act of international terrorism occurring on or after October 23, 1983, with respect to which an investigation or prosecution was ongoing or was commenced after April 24, 1996. In the case of a victim who is a minor, incompetent, incapacitated, or is killed, a family member or legally designated representative of the victim may receive expense reimbursement on behalf of the victim. In addition to the victim, claimants may include the following: Spouse of the victim, Parents of the victim, Children of the victim, Siblings of the victim, Legally designated victim representative.</t>
  </si>
  <si>
    <t>{"description":"All potential applicants shall submit a written proposal along with a budget and budget narrative to the OVC Director for consideration. Proposals submitted by State crime victim compensation program administrators should include the following: (1) a description of the qualifying crime; (2) the projected number of claims to be paid and the projected number of claimants to receive payments; (3)the state's maximum award amount by category, such as medical, mental health, lost wages, funeral, etc.; and (4) a description of the range of expenses covered by the program and the amount of state funding available to cover victim claims. Proposals submitted by State crime victim assistance administrators, and all other applicants seeking crime victim assistance, should include the following: (1) type of crime and description of the criminal event; (2) identification of the lead law enforcement agency conducting the investigation; (3) estimated number of victims affected by the crime; (4) description of the applicant's role in responding to the victim population since the date of the incident; (5) description of services that this funding will support and how these efforts will complement services already in place or will respond to an unmet need; (6) the amount of funding requested and the time frame for support; and (7) description of outreach and coordination with other public and private entities during the process of preparing the request for assistance. Once approved for applying, an AEAP solicitation, with detailed instructions on applying as well as reporting requirements, will be posted on the OJP electronic Grants Management System (GMS). Applicants, except Federal agencies, must submit through GMS (1) SF-424, Application for Federal Funding and applicable assurances and forms; and (2) Budget and budget narrative including a description of all other federal and nonfederal contributions (cash or in-kind). Applications for the AEAP must be submitted to the OVC Director as soon as practical following a terrorist or mass violence event by the appropriate State or federal official or private victim service and non-governmental organizations.  ITVERP: All potential applicants shall submit a written application along with all supporting documentation to OVC for consideration. Claimants may apply for itemized, interim emergency, or supplemental reimbursement.  An Itemized application should be used by those eligible claimants who are making a first-time request for reimbursement of out-of-pocket expenses that were paid following an international terrorism event. An Interim Emergency application should be used by eligible claimants seeking funds for an immediate need such as medical treatment, short-term lodging, or emergency transportation. A Supplemental application should be used by eligible claimants whose expenses have changed since they submitted an initial application. The supplemental application is for bills that may have been received late, or for new services that were not originally thought necessary or included in the original application. \r\n","isApplicable":true}</t>
  </si>
  <si>
    <t>{"environmentalImpact":{"reports":[{"isSelected":false,"reportCode":"statement"},{"isSelected":false,"reportCode":"assessment"},{"isSelected":false,"reportCode":"ExecutiveOrder12372"},{"isSelected":true,"reportCode":"otherRequired"}]},"description":"Preapplication coordination is required. Environmental impact information is not required for this program. This program is excluded from coverage under E.O. 12372. "}</t>
  </si>
  <si>
    <t>{"description":"AEAP: Whereas the previously submitted proposal letter, budget, and budget narrative were key factors in determining eligibility for funding, they were submitted prior to the posting of a solicitation. Application materials submitted electronically through GMS in response to either the assistance or compensation solicitation become permanent parts of the award file. Thus, it will be necessary to resubmit the proposal letter, budget, and budget narrative documents as part of the application package. Applications will be accepted following an incident of terrorism or mass violence in accordance with the timetable set forth in the AEAP Guidelines. There are two factors that determine the application submission requirements for the AEAP: (1) the applicant status, i.e., government agency (Federal, State, or local), non-governmental organization, or victim service organization; and (2) the type of support requested, i.e., crisis response, consequence management, criminal justice, victim compensation, technical assistance (nonmonetary assistance). Application requirements are listed below. Application requirements for State crime victim compensation programs - Funding will be made available to State crime victim compensation programs in response to an incident of terrorism or intentional mass criminal violence within the United States in the form of a grant. Requests for funding from State crime victim compensation programs may be made at any time in the aftermath of an incident and should include: (1) Responses to the questions or issues raised in the AEAP Compensation Solicitation ; (2) Proposal letter ; (3) Budget.; (4) Budget narrative; and (5) SF-424, Application for Federal Assistance and applicable assurances and forms.. Application requirements for all other recipients of funds -All other applicants seeking Antiterrorism Emergency Reserve support are required to submit: (1) Responses to the questions or issues raised in the AEAP Assistance Solicitation; (2) Proposal letter; (3) Budget; (4) Budget narrative; and (5) SF-424, Application for Federal Assistance and applicable assurances and forms. While no direct funding is available, OVC may provide its own consultants to meet the training and technical assistance needs of applicants. Training and technical assistance may be requested by submitting a letter describing the nature of the problem; the type of expertise or assistance needed; the duration of assistance; and the projected outcomes of the technical assistance or training. See OVC guidelines published in the Federal Register (Vol. 67, No. 21, Thursday, January 31, 2002) for additional information on application requirements for the AEAP. ITVERP: Step 1: Identify the type of application you are applying for by marking the appropriate type at the top of the application form. In addition, a supplemental sheet must be filled out by applicants. Sections B, F and H should be answered by all applicants; section G should be answered by Itemized and Supplemental applicants only. Detailed instructions are included. Step 2: If you believe that you are an eligible victim of a \"designated\" international terrorism event, please use the following forms and information to prepare your application for reimbursement. Required Documentation: A victim is required to submit documentation that provides proof of identity, citizenship, employment, and damage/injury sustained during the international terrorism event. A victim's family member or representative is required to submit documentation of his/her relationship to the victim plus medical information or a death certificate as appropriate, in addition to the items named above. In all cases, receipts for expenses incurred in the recovery process will be required. If any of the required documents have been destroyed and are unavailable from any other source, you must provide and certify a list of destroyed documents and how each would apply to your ITVERP application. "}</t>
  </si>
  <si>
    <t>AEAP: Upon receipt and internal review of a complete application, it is the intention of OVC to notify applicants of funding decision within 5 business days or as soon as practicable. The applicant may be notified by telephone, Internet or facsimile.  ITVERP: After review of each application, the Director shall determine the eligibility of the victim or representative and the amount, if any, eligible for reimbursement, specifying the reasons for such determination and the findings of fact and conclusions of law supporting it. A copy of the determination shall be mailed to the claimant at his last known address. _x000D_
.</t>
  </si>
  <si>
    <t xml:space="preserve">AEAP: It is OVC's intention to make a funding decision within 5 business days of receipt of a complete application or as soon as practicable. ITVERP: It is OVC’s intention to review and process payments as soon as practicable. For itemized and supplemental claims, range of approval/disapproval is dependant upon receipt of an official determination of a reasonable indication of an act of international terrorism from the Assistant Attorney General of National Security for a particular event. Processing time is also dependant upon timely response by claimants of any outstanding documents or information required to process claim applications. Claimants may apply for an interim emergency payment, prior to a determination under Section 94.21(a). If the Director determines that such payment is necessary to avoid or mitigate substantial hardship that may result from delaying reimbursement until complete and final consideration of an application, such payment may be made to cover immediate expenses such as those of medical care, funeral and burial, short-term lodging, and emergency transportation. _x000D_
</t>
  </si>
  <si>
    <t>For both programs, hearing by the Assistant Attorney General, Office of Justice Programs.</t>
  </si>
  <si>
    <t>AEAP: See OVC guidelines for Antiterrorism and Emergency Assistance Program for Terrorism and Mass Violence Crimes published in the Federal Register, Vol. 67, No. 21, Thursday, January 31, 2002. ITVERP: Not applicable.</t>
  </si>
  <si>
    <t>{"awarded":"other","description":"AEAP: For grants, dollars remaining unspent by the State or program within 3 fiscal years after the end of the fiscal year in which the award was made, will revert to the Crime Victims Fund/Antiterrorism Emergency Reserve. Funds are released via the Electronic Transfer System (formerly the Letter of Credit System) on an as needed basis to the recipient. \r\n\r\nITVERP:  Reimbursements are released via the Electronic Transfer System directly into the claimant’s bank account. \r\n","awardedDescription":"Please contact program office for more information."}</t>
  </si>
  <si>
    <t>[{"code":"program","isSelected":false},{"code":"cash","isSelected":false},{"code":"progress","isSelected":true,"description":"AEAP: semi-annual progress reports are required. ITVERP: There are no reporting requirements for claimants under ITVERP. "},{"code":"expenditure","isSelected":true,"description":"AEAP: Quarterly financial reports will be required as stipulated in the effective edition of the OJP Financial Guide.  A final financial and program report also will be required.  ITVERP: There are no reporting requirements for claimants under ITVERP. "},{"code":"performanceMonitoring","isSelected":true,"description":"Performance measure data, as stipulated in the solicitation, are required."}]</t>
  </si>
  <si>
    <t>{"isApplicable":true,"description":"AEAP: All organizations that expend financial assistance of $500,000 or more in any fiscal year must have a single audit for that year in accordance with OMB Circular No. A-133, as amended, unless the audit condition on the award says otherwise.  These audits are due to the cognizant Federal agency not later than 9 months after the end of the grantee's fiscal year. Not applicable to ITVERP."}</t>
  </si>
  <si>
    <t>AEAP: Financial records, supporting documents, statistical records, and all other records pertinent to a grant shall be retained for a period of 3 years. _x000D_
ITVERP: All claim files and automated data files are retained on hard copy and on a computer database. All claim files and automated data pertaining to a claim are destroyed 10 years after the date the claim has been fully processed and/or payment made, as approved by the National Archives and Records Administration (NARA). Automated data is retained in its most current form only, however, and as information is updated, outdated information is deleted.</t>
  </si>
  <si>
    <t>15-5041-0-2-754;</t>
  </si>
  <si>
    <t xml:space="preserve">(Project Grants (Contracts)) FY 17$36,570,775.00; FY 18 est $50,000,000.00; FY 19 est $50,000,000.00; FY 16$0.00; - </t>
  </si>
  <si>
    <t xml:space="preserve">Varies depending on terrorism/mass violence event and specific need(s). </t>
  </si>
  <si>
    <t>Further guidance on the AEAP application procedure and current edition of the OJP Financial Guide are available on the OVC web site at www.ovc.gov or by writing to Office for Victims of Crime, Office of Justice Programs, Department of Justice, 810 Seventh Street, NW., Washington, DC 20531; Telephone: (202) 307-5983.  ITVERP application materials and program information are available on the OVC web site at www.ovc.gov/itverp or by writing to Office for Victims of Crime, Office of Justice Programs, Department of Justice, 810 Seventh Street, NW., Washington, DC 20531; Telephone: (1-800) 363-0441._x000D_
Financial Guide ojp.gov/financial guide/DOJ/index.htm</t>
  </si>
  <si>
    <t>Office of Justice ProgramsOffice of Justice Programs, Department of Justice, 810 Seventh Street, NW., Washington, DC 20531 Email:&lt; a href='mailto:Allison.Turkel@ojp.usdoj.gov'&gt;Allison.Turkel@ojp.usdoj.gov&lt;/a&gt;Phone: (202) 3052117;</t>
  </si>
  <si>
    <t xml:space="preserve">16.575 Crime Victim Assistance; 16.582 Crime Victim Assistance/Discretionary Grants; 16.576 Crime Victim Compensation; </t>
  </si>
  <si>
    <t xml:space="preserve">General criteria for selecting proposals are spelled out in the guidelines, regulations, and application kits for these programs. Additional criteria may be developed by the Office for Victims of Crime and will be published in the application packages. </t>
  </si>
  <si>
    <t>https://beta.sam.gov/fal/fc117ff652a54fc7bafa5098446fe1e6/view</t>
  </si>
  <si>
    <t>Legal Assistance for Victims</t>
  </si>
  <si>
    <t>LAV Program</t>
  </si>
  <si>
    <t>{"list":[{"act":{"description":"Violence Against Women Act of 2000, Public Law 106-386, 42 U.S.C. § 3796gg-6."},"authorizationTypes":{"USC":false,"act":true,"statute":false,"publicLaw":false,"executiveOrder":false}}]}</t>
  </si>
  <si>
    <t>These grants are for increasing the availability of comprehensive civil and criminal legal services to victims of domestic violence, dating violence, sexual assault, and stalking in matters relating to or arising from the abuse or violence. The goal is to develop innovative, collaborative programs within the legal system that promote victim safety and increase victim economic autonomy.</t>
  </si>
  <si>
    <t>Eligible grantees for this program are private, nonprofit entities, Indian tribal governments and tribal organizations, territorial organizations, and publicly funded organizations not acting in their governmental capacity, such as law schools.</t>
  </si>
  <si>
    <t>Beneficiaries include public or private nonprofit entities providing legal assistance primarily to victims of domestic violence, sexual assault, and or stalking and victims of these crimes who receive legal assistance.</t>
  </si>
  <si>
    <t>{"description":"To be eligible for an award under the LAV Grant Program, applicants must certify in writing that they are in compliance with the following statutory requirements: \r\n(1) Any person providing legal assistance through a program funded under the LAV Grant Program (A) hes demonstrated expertise in providing legal assistance to victims of domestic violence, dating violence, sexual assault, or stalking in the targeted population; or (B)(i) is partnered with an entity or person that has demonstrated expertise described in subparagraph (A); and (ii) has completed or will complete training in connection with sexual assault, domestic violence, dating violence, or stalking and related legal issues, including training on evidence-based risk factors for domestic and dating violence homicide. \r\n(2) Any training program conducted in satisfaction of the requirement of paragraph (1) has been or will be developed with input from and in collaboration with a State, Territorial, Tribal, or local sexual assault, domestic violence, dating violence, or stalking victim service provider or coalition, as well as appropriate, State, Territorial, Tribal, and local law enforcement officials. \r\n(3) Any person or organization providing legal assistance through a program funded under the LAV Grant Program has informed and will continue to inform State, local, or Tribal sexual assault, domestic violence, dating violence, or stalking programs and coalitions, as well as appropriate State and local law enforcement officials of their work. \r\n(4) The grantee's organizational policies do not require mediation or counseling involving offenders and victims physically together, in cases where sexual assault, domestic violence, dating violence, and stalking, or child sexual abuse is an issue.\r\n\r\n","isApplicable":true}</t>
  </si>
  <si>
    <t>{"description":"Applicants must apply online in accordance with instructions contained in the program solicitation. The receipt, review, and analysis of application will follow Office on Violence Against Women policies and procedures for the administration of grant applications. \r\n\r\n"}</t>
  </si>
  <si>
    <t>Continuation grant awards are competitively selected and determined on a case-by-case basis.</t>
  </si>
  <si>
    <t>{"awarded":"other","description":"Up to 36 months.  Funds are released on an as-needed basis to the grantee.","awardedDescription":"Periodic drawdowns should be based upon immediate disbursement/reimbursement needs and project progress."}</t>
  </si>
  <si>
    <t>(Project Grants) FY 16$35,733,196.00; FY 18 est $35,000,000.00; FY 17 est $34,615,593.00;</t>
  </si>
  <si>
    <t xml:space="preserve">Range: $350,000-$800,000_x000D_
</t>
  </si>
  <si>
    <t xml:space="preserve">16.590 Grants to Encourage Arrest Policies and Enforcement of Protection Orders Program; 16.589 Rural Domestic Violence, Dating Violence, Sexual Assault, and Stalking Assistance Program; 16.587 Violence Against Women Discretionary Grants for Indian Tribal Governments; 16.588 Violence Against Women Formula Grants; </t>
  </si>
  <si>
    <t>Criteria are established by the Office on Violence Against Women and are included in an annual solicitation.</t>
  </si>
  <si>
    <t>https://beta.sam.gov/fal/b8accf51fd2a7e2f216b44c4cecb205e/view</t>
  </si>
  <si>
    <t>Grants to Reduce Domestic Violence, Dating Violence, Sexual Assault, and Stalking on Campus</t>
  </si>
  <si>
    <t>Campus Program</t>
  </si>
  <si>
    <t>{"list":[{"act":{"description":"The Violence Against Women and Department of Justice Reauthorization Act of 2005, Title III, Section 304, Public Law 109-162, 42 U.S.C. §14045b, as amended;  the Violence Against Women Reauthorization Act of 2013, Public Law 113-4."},"authorizationTypes":{"USC":false,"act":true,"statute":false,"publicLaw":false,"executiveOrder":false}}]}</t>
  </si>
  <si>
    <t>To develop and strengthen effective security and investigation strategies to combat sexual assault, domestic violence, dating violence, and stalking on campuses, and to develop and strengthen victim services in cases involving such crimes against women on campuses, which may include partnerships with local criminal justice authorities and community-based victim services agencies, and to develop and strengthen prevention education and awareness programs.</t>
  </si>
  <si>
    <t>Institutions of higher education as defined under the Higher Education Amendments of 1998 that are in compliance with the campus crime reporting requirements set forth in 20 U.S.C. 1092 (f) as amended by Public Law 105-244, 112 Stat. 1581, Sec. 486 (e) (1998). A consortia of institutions of higher education may also apply for these grants provided that each individual consortium member is also eligible to apply.</t>
  </si>
  <si>
    <t>Eligible applicants are institutions of higher education.</t>
  </si>
  <si>
    <t>{"description":"Applicants must certify that they are in compliance with the campus crime reporting requirements set forth in 20 U.S.C. 1092 (f) as amended by Public Law 105-244, 112 Stat. 1581, Section 486 (e) (1998) and also certify that they are in compliance with 20 U.S.C. §1232g(b)(6). In addition, applicants must meet the following minimum requirements: (A) The grantee shall create a coordinated community response including both organizations external to the institution and relevant divisions of the institution.\r\n(B) The grantee shall establish a mandatory prevention and education program on domestic violence, dating violence, sexual assault, and stalking for all incoming students.\r\n(C) The grantee shall train all campus law enforcement to respond effectively to domestic violence, dating violence, sexual assault, and stalking.\r\n(D) The grantee shall train all members of campus disciplinary boards to respond effectively to situations involving domestic violence, dating violence, sexual assault, or stalking. ","isApplicable":true}</t>
  </si>
  <si>
    <t>Upon approval by the Office on Violence Against Women, an electronic notification will be sent to the applicant agency with copies of the Grant Award. One copy of the Grant Award must be signed by an authorized official and returned to OVW.</t>
  </si>
  <si>
    <t>Renewals are considered on a case-by-case basis and competitively selected.</t>
  </si>
  <si>
    <t>{"awarded":"other","description":"Up to 3 years. Funds are released on an as needed basis to the grantee.","awardedDescription":"Periodic drawdowns should be based upon immediate disbursement/reimbursement needs and project progress."}</t>
  </si>
  <si>
    <t>(Project Grants) FY 16$15,229,902.00; FY 17 est $16,594,162.00; FY 18 est $16,500,000.00;</t>
  </si>
  <si>
    <t xml:space="preserve">Range: $250,000-$550,000_x000D_
</t>
  </si>
  <si>
    <t xml:space="preserve">16.524 Legal Assistance for Victims; 16.590 Grants to Encourage Arrest Policies and Enforcement of Protection Orders Program; 16.589 Rural Domestic Violence, Dating Violence, Sexual Assault, and Stalking Assistance Program; 16.587 Violence Against Women Discretionary Grants for Indian Tribal Governments; 16.588 Violence Against Women Formula Grants; </t>
  </si>
  <si>
    <t>Criteria are established by statute and published program guidelines.</t>
  </si>
  <si>
    <t>https://beta.sam.gov/fal/32920ace719a2d1912a46bc563d0b11a/view</t>
  </si>
  <si>
    <t>OVW Technical Assistance Initiative</t>
  </si>
  <si>
    <t>TA Program</t>
  </si>
  <si>
    <t>{"list":[{"act":{"description":"Violence Against Women and Department of Justice Reauthorization Act of 2005, Public Law 109-162, Section 3(a), 42 U.S.C. §13925(b)(11)."},"authorizationTypes":{"USC":false,"act":true,"statute":false,"publicLaw":false,"executiveOrder":false}}]}</t>
  </si>
  <si>
    <t>To provide communities with critical resources that help them forge partnerships across agencies and disciplines to respond effectively to violent crimes against women.  OVW's Technical Assistance Program was created to provide grantees with the expertise and support they need to develop and implement successful local projects, increase victim safety, and bolster offender accountability. Grantees participate in educational initiatives, conferences, peer-to- peer consultations, and targeted assistance that allow them to learn from experts and one another about how to overcome obstacles and incorporate promising practices in their efforts to address violence against women.  In addition, the Technical Assistance Program focuses on building the capacity of national criminal justice and victim advocacy organizations to effectively address violent crimes against women and examine issues of special interest to OVW and its constituents.</t>
  </si>
  <si>
    <t>Eligible applicants are nonprofit national, tribal and statewide organizations and institutions of higher education. In rare circumstances, state/local government agencies or local nonprofits may be eligible.</t>
  </si>
  <si>
    <t>Beneficiaries are organizations or individuals partnered with organizations.</t>
  </si>
  <si>
    <t>{"description":"Applicants must apply through the on-line grants.gov portal.  The receipt, review, and analysis of applications will follow Office on Violence Against Women policies and procedures for the administration of grant applications.  "}</t>
  </si>
  <si>
    <t>No statutory rights of appeal.</t>
  </si>
  <si>
    <t>{"awarded":"other","description":"24-36 months.  Funds are released on an as needed basis to the grantee.","awardedDescription":"Periodic drawdowns should be based upon immediate disbursement/reimbursement needs and project progress."}</t>
  </si>
  <si>
    <t>(Project Grants) FY 17 Estimate Not Available  FY 18 Estimate Not Available  FY 16$36,638,163.00;</t>
  </si>
  <si>
    <t xml:space="preserve">16.524 Legal Assistance for Victims; 16.590 Grants to Encourage Arrest Policies and Enforcement of Protection Orders Program; 16.589 Rural Domestic Violence, Dating Violence, Sexual Assault, and Stalking Assistance Program; 16.525 Grants to Reduce Domestic Violence, Dating Violence, Sexual Assault, and Stalking on Campus; 16.587 Violence Against Women Discretionary Grants for Indian Tribal Governments; 16.588 Violence Against Women Formula Grants; </t>
  </si>
  <si>
    <t>Criteria are established by the Office on Violence Against Women and are included in an annual soliciation.</t>
  </si>
  <si>
    <t>https://beta.sam.gov/fal/2561fc1873d49740ca4caab9f79d451f/view</t>
  </si>
  <si>
    <t>Enhanced Training and Services to End Violence and Abuse of Women Later in Life</t>
  </si>
  <si>
    <t xml:space="preserve">Abuse in Later Life </t>
  </si>
  <si>
    <t>{"list":[{"act":{"description":"Violence Against Women and Department of Justice Reauthorization Act of 2005, Public Law 109-162, section 205(a), Victims of Trafficking and Violence Protections Act of 2000, Public Law 106-386; 42 U.S.C. § 14041a"},"authorizationTypes":{"USC":false,"act":true,"statute":false,"publicLaw":false,"executiveOrder":false}}]}</t>
  </si>
  <si>
    <t>To provide training, services, and collaboration to address the needs of victims of elder abuse, neglect, and exploitation, including domestic violence, dating violence, sexual assault, and stalking, who are 50 years of age or older.</t>
  </si>
  <si>
    <t>Eligible applicants include States, tribal governments and tribal organizations, units of local government, population specific organizations, victim service providers, and state, tribal, or territorial domestic violence or sexual assault coalitions.</t>
  </si>
  <si>
    <t>Applicants must be part of a multidisciplinary partnership that includes law enforcement, prosecutors, a victim service provider, and a nonprofit program or government agency with demonstrated experience in assisting individuals in later life.</t>
  </si>
  <si>
    <t>{"description":"Applicants must apply through the on-line grants.gov portal.  The receipt, review, and analysis of applications will follow Office on Violence Against Women policies and procedures for the administration of grant applications. "}</t>
  </si>
  <si>
    <t xml:space="preserve">Upon approval by the Office on Violence Against Women, a letter is sent to the applicant agency with copies of the Grant Award. One copy of the Grant Award must be signed by an authorized official and returned to OVW. </t>
  </si>
  <si>
    <t>Applicants are notified by the end of the fiscal year.</t>
  </si>
  <si>
    <t>{"awarded":"other","description":"Up to 36 months for new recipients.  Funds are released on an as-needed basis to the grantee.","awardedDescription":"Periodic drawdowns should be based upon immediate disbursement/reimbursement needs and project progress."}</t>
  </si>
  <si>
    <t>(Project Grants) FY 18 est $4,000,000.00; FY 16$3,438,295.00; FY 17 est $1,499,561.00;</t>
  </si>
  <si>
    <t xml:space="preserve">Range: $300,000 - $400,00_x000D_
</t>
  </si>
  <si>
    <t xml:space="preserve">16.590 Grants to Encourage Arrest Policies and Enforcement of Protection Orders Program; 16.587 Violence Against Women Discretionary Grants for Indian Tribal Governments; 16.529 Education, Training, and Enhanced Services to End Violence Against and Abuse of Women with Disabilities ; 16.588 Violence Against Women Formula Grants; </t>
  </si>
  <si>
    <t>https://beta.sam.gov/fal/33c763923f3cda0e9287a6ca68cb7ae7/view</t>
  </si>
  <si>
    <t xml:space="preserve">Education, Training, and Enhanced Services to End Violence Against and Abuse of Women with Disabilities </t>
  </si>
  <si>
    <t>(Disability Grant Program)</t>
  </si>
  <si>
    <t>{"list":[{"act":{"description":"Victims of Trafficking and Violence Protection Act of 2000, Section 1402, Public Law 106-386, 42 U.S.C. § 3796gg-7, as amended; "},"USC":{"title":"42","section":"3796gg-7"},"authorizationTypes":{"USC":true,"act":true,"statute":false,"publicLaw":false,"executiveOrder":false},"usc":{"title":"42","section":"3796gg-7"}},{"act":{"description":"Violence Against Women and Department of Justice Reauthorization Act of 2005, Title II, Section 204, Public Law 109-162."},"authorizationTypes":{"USC":false,"act":true,"statute":false,"publicLaw":false,"executiveOrder":false}}]}</t>
  </si>
  <si>
    <t>To provide training, consultation, and information on domestic violence, dating violence, stalking, and sexual assault against individuals with disabilities (as defined in section 3 of the Americans with Disabilities Act of 1990 (42 U.S.C. 12102)); and to enhance direct services to such individuals.</t>
  </si>
  <si>
    <t>States, units of local government, Indian tribal governments or tribal organizations, and victim service providers, such as state  or tribal domestic violence or sexual assault coalitions or nonprofit, nongovernmental organizations serving disabled individuals.  For profit organizations and individuals are not eligible.</t>
  </si>
  <si>
    <t>Beneficiaries include victim service agencies who respond to crime victims who are individuals with disabilities.</t>
  </si>
  <si>
    <t>{"description":"Applicants must apply through the on-line Grants.gov portal. The receipt, review, and analysis of application will follow Office on Violence Against Women policies and procedures for the administration of grant applications. \r\n"}</t>
  </si>
  <si>
    <t>{"awarded":"other","description":"Up to 3 years. Funds are released on an as-needed basis to the grantee.","awardedDescription":"Periodic drawdowns should be based upon immediate disbursement/reimbursement needs and project progress."}</t>
  </si>
  <si>
    <t>(Project Grants) FY 18 est $4,100,000.00; FY 16$3,775,000.00; FY 17 est $4,275,000.00;</t>
  </si>
  <si>
    <t xml:space="preserve">Range: $450,000 - $580,000_x000D_
</t>
  </si>
  <si>
    <t>Tia Farmer145 N. St.NE, Suite 10W121, Washington, DC 20530 Email:&lt; a href='mailto:tia.farmer@usdoj.gov'&gt;tia.farmer@usdoj.gov&lt;/a&gt;Phone: 202-305-1177;</t>
  </si>
  <si>
    <t xml:space="preserve">16.590 Grants to Encourage Arrest Policies and Enforcement of Protection Orders Program; 16.587 Violence Against Women Discretionary Grants for Indian Tribal Governments; 16.588 Violence Against Women Formula Grants; </t>
  </si>
  <si>
    <t>https://beta.sam.gov/fal/698443371ac236e36d0e47bd1e8139b4/view</t>
  </si>
  <si>
    <t>Juvenile Justice and Delinquency Prevention</t>
  </si>
  <si>
    <t>Title II, Part B Formula Grants</t>
  </si>
  <si>
    <t>{"list":[{"act":{"description":"42 U.S.C. 5631; and an act appropriating funds for the Department of Justice in the current fiscal year"},"authorizationTypes":{"USC":false,"act":true,"statute":false,"publicLaw":false,"executiveOrder":false}}]}</t>
  </si>
  <si>
    <t>The objectives are the following: (1) grants to states to assist them in planning, establishing, operating, coordinating, and evaluating projects for the development of more effective juvenile delinquency prevention (i.e., education, training, research, prevention, diversion, treatment, and rehabilitation); (2) support technical assistance grants to facilitate state compliance with the core requirements under the JJDP Act (42 USC 5633(a)(11), (12), (13),and (22); (3) support training and technical assistance to benefit the formula grant program; and (4) support research, evaluation, and statistics activities designed to benefit the formula grant program.</t>
  </si>
  <si>
    <t>FORMULA GRANTS;PROJECT GRANTS (CAPACITY BUILDING AND COMPLAINT PROCESSING, TRAINING);TRAINING</t>
  </si>
  <si>
    <t xml:space="preserve">For formula grants, the eligible applicants can be found at https://www.ojjdp.gov/statecontacts/resourcelist.asp.  _x000D_
_x000D_
For the training and technical assistance and research projects, please refer to the program narrative. </t>
  </si>
  <si>
    <t>Units of a State and its local government, public and private organizations, Indian tribes performing law enforcement functions, and agencies involved in juvenile delinquency prevention, treatment, and rehabilitation.</t>
  </si>
  <si>
    <t>{"environmentalImpact":{"reports":[{"isSelected":false,"reportCode":"statement"},{"isSelected":true,"reportCode":"assessment"},{"isSelected":true,"reportCode":"ExecutiveOrder12372"},{"isSelected":true,"reportCode":"otherRequired"}]},"description":"This program is eligible for coverage under E.xecutive Order 12372, \"Intergovernmental Review of Federal Programs.\" The application of E.O. 12372 to formula grants is contingent upon whether the state has designated an entity to coordinate and review proposed federal financial assistance. See list of states that require this review at: https://www.whitehouse.gov/omb/grants_spoc. An applicant should consult the office or official designated as the single point of contact in his or her state for more information on the process the state requires to be followed in applying for assistance, if the state has selected the program for review. \r\n\r\nE.O. 12372 does not apply to grants for technical assistance, training, research that is national in scope, or research that is not designed to benefit a particular state.  "}</t>
  </si>
  <si>
    <t>{"description":"Applicants for DOJ funding can submit applications online through either the federal grants portal Grants.Gov (www.grants.gov) or the DOJ’s Grants Management System (GMS) (https://grants.ojp.usdoj.gov). Each program announcement will specify which system should be used for that program and will contain detailed technical instructions on how to register with the system as well as apply for funding. Applicants are generally required to register and create a profile in GMS. Specific application instructions for program announcements are available at the Office of Justice Programs web site (http://www.ojp.gov/funding/solicitations.htm)."}</t>
  </si>
  <si>
    <t xml:space="preserve">Upon approval by the Assistant Attorney General, or the OJJDP Administrator for research grants, successful applicants are notified via the Grants Management System. One copy of the grant award must be signed by the authorized official and returned to the Office of Justice Programs.  </t>
  </si>
  <si>
    <t xml:space="preserve">Formula grant applications (state plans) will generally be approved within 30 to 45 days of receipt of a complete application. _x000D_
_x000D_
Technical assistance, training, and research grant applications will be subject to a peer review process and internal agency review.  The total time will depend on the particular program narrative, but all awards will be made by September 30th of the fiscal year in which the program narrative is posted. </t>
  </si>
  <si>
    <t>For statutory formula awards, see 28 CFR Part 18. There are no appeal rights for the denial of a discretionary application.</t>
  </si>
  <si>
    <t xml:space="preserve">Formula grants: A comprehensive state plan must be submitted every three years, with annual updates required each of the other two years. _x000D_
_x000D_
Technical assistance, training, and research grants: Continuation or supplemental funding will depend on the terms of the original program narrative for the program/project. </t>
  </si>
  <si>
    <t>{"types":{"moe":true,"formula":true,"matching":true},"formula":{"title":"34 U.S.C. 11132(a)","chapter":"","part":"","subPart":"","publicLaw":"","description":""},"matching":{"requirementFlag":"voluntary","percent":"10","description":"State grantees may use no more than 10 percent of their formula grant allocation for planning and administration and they must match planning and administration funds dollar for dollar.\r\n\r\nNO match requirement for technical assistance, training, or research grants."},"moe":{"description":""}}</t>
  </si>
  <si>
    <t>{"awarded":"letter","description":"Formula grant funds awarded in one fiscal year may be carried forward for obligation for two years subsequent to the fiscal year of award. \r\n\r\nTechnical assistance, training, research grants: Duration and continuation of funding will depend on the particular program narrative."}</t>
  </si>
  <si>
    <t>[{"code":"program","isSelected":false,"description":""},{"code":"cash","isSelected":false,"description":""},{"code":"progress","isSelected":true,"description":"Formula Grant recipients are required to submit annual progress reports.  \r\n\r\nRecipients of technical assistance, training, and research grants are required to submit semi-annual progress and quarterly financial reports."},{"code":"expenditure","isSelected":true,"description":"All 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</si>
  <si>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</si>
  <si>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 xml:space="preserve">(Formula Grants) FY 17$45,945,125.00; FY 18 est $60,000,000.00; FY 19 est $55,000,000.00; - </t>
  </si>
  <si>
    <t>Allocation of formula grants to States and territories are based on relative populations under the age of 18.  _x000D_
_x000D_
Amounts awarded for discretionary technical assistance, training, and research grants vary depending on the particular program or project being funded.</t>
  </si>
  <si>
    <t>{"list":[{"fiscalYear":2017,"description":"57 applications were received and 57 awards were granted in FY2017, including Non-Participating states. In FY16, 57 applications were received and 57 awards were granted, including Non-Participating states. In FY15, 57 applications were received and 57 awards were granted, including Non-Participating states.\nAccomplishments for FY 16, the most recent year data is available includes:\n75% of program youth exhibited a desired change in target behavior in the short term.\n5% of program youth reoffended (recidivism rate) in the short term.\nMaryland provided funding to 12 state and local juvenile justice systems in an effort to develop intervention and prevention programs. Minnesota used grant funding to increase delinquency prevention and reduce the number of referrals from schools to police agencies. Nebraska implemented a multifaceted approach to decreasing gang violence while enhancing community-based violence prevention programs."}],"isApplicable":true}</t>
  </si>
  <si>
    <t xml:space="preserve">Program narrative guidelines are posted on the Office of Justice Programs web site at http://www.ojp.gov/funding/solicitations.htm.  For additional guidance reference the Department of Justice Grants Financial Guide  (http://ojp.gov/financialguide/DOJ/index.htm) and Post award Instructions (http://ojp.gov/financialguide/DOJ/PostawardRequirements/index.htm). Applicable administrative requirements and Department of Justice regulations applicable to specific types of grantees can be found in title 2 of the Code of Federal Regulations (2 CFR). </t>
  </si>
  <si>
    <t>Office of Justice Programs U.S. Department of Justice_x000D_
Office of Justice Programs_x000D_
Office of Juvenile Justice and Delinquency Prevention_x000D_
810 7th Street, N.W., Washington, DC 20531 Email:&lt; a href='mailto:TeNeane.Bradford@usdoj.gov'&gt;TeNeane.Bradford@usdoj.gov&lt;/a&gt;Phone: (202) 5320020;</t>
  </si>
  <si>
    <t>http://www.ojjdp.gov</t>
  </si>
  <si>
    <t xml:space="preserve">16.548 Title V Delinquency Prevention Program; </t>
  </si>
  <si>
    <t>Fiscal Year2018: School programs to increase the number of youth engaged in school through implementation of evidence-based positive behavioral interventions at school including Restorative Justice practices. Programs that gather data on disciplinary actions and referrals to juvenile court from schools / school resource officers, and use school diversion screening tools to objectively guide decisions and provide interventions without a citation or court involvement.</t>
  </si>
  <si>
    <t>Criteria for formula grants are established by the Juvenile Justice and Delinquency Prevention Act,  42 USC 5631-5633, and the regulations governing the Formula Grant Program at 28 CFR Part 31,  Subpart A.  _x000D_
_x000D_
Criteria for technical assistance grants pursuant to the JJDP Act can be found at 42 USC 5631(b) and in the specific program narrative for the program.  Criteria for training, technical assistance, or research program/projects authorized pursuant to the DOJ appropriations acts can be found in the program narrative for the particular program.</t>
  </si>
  <si>
    <t>https://beta.sam.gov/fal/96c1fedd67014d728d97e063ec45b0f6/view</t>
  </si>
  <si>
    <t>Missing Children's Assistance</t>
  </si>
  <si>
    <t>Missing and Exploited Children (MEC) Program</t>
  </si>
  <si>
    <t>{"list":[{"act":{"description":"An act appropriating funds for the Department of Justice."},"USC":{"title":"","section":""},"authorizationTypes":{"act":true},"usc":{"title":"","section":""}}]}</t>
  </si>
  <si>
    <t>To coordinate Federal missing and exploited children activities and to support research, training, technical assistance, and demonstration programs to enhance the overall response to missing and exploited children and as well as their families. Establish and maintain a national resource center and clearinghouse dedicated to missing and exploited children issues that: (1) provides a toll-free hotline where citizens can report investigative leads and parents and other interested individuals can receive information concerning missing children; (2) provides technical assistance to parents, law enforcement, and other professionals working on missing and exploited children cases; (3) promotes information sharing and provides technical assistance by networking with regional nonprofit organizations, State missing children clearinghouses, and law enforcement agencies; (4) develops publications that contain practical, timely information; and (5) provides information regarding programs offering free or low-cost transportation  services that assist in reuniting children with their families.  On a periodic basis, as funding is designated by Congress for this purpose, conduct national incidence studies to determine the type and extent of missing children in America. Support law enforcement demonstration programs (e.g., the Internet Crimes Against Children Task Force Program) to enhance the investigative response to missing and exploited children cases. Support research to broaden understanding of a wide range of missing and exploited children issues (e.g., abduction homicide investigation solvability factors), to inform training and technical assistance efforts and to identify promising practices and programs for replication. Develop training programs for law enforcement, child protective services, medical personnel, and prosecutors to enhance coordination and effectiveness of missing and exploited children investigations and to enhance the overall system response. Identify service gaps and develop programs to meet specialized needs of parents or guardians of children who are reported missing.</t>
  </si>
  <si>
    <t>Eligible applicants are limited to states (including territories), units of local government, federally recognized tribal governments as determined by the Secretary of the Interior, nonprofit and for-profit organizations (including tribal nonprofit and for-profit organizations), and institutions of higher education (including tribal institutions of higher education). For-profit organizations (as well as other recipients) must forgo any profit or management fee.</t>
  </si>
  <si>
    <t>State and local units of government, private nonprofit agencies, organizations, institutions or individuals.</t>
  </si>
  <si>
    <t>{"description":"Generally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  For specific application instructions see applicable program announcement.","isApplicable":true}</t>
  </si>
  <si>
    <t>{"environmentalImpact":{"reports":[{"isSelected":true,"reportCode":"statement"},{"isSelected":false,"reportCode":"assessment"},{"isSelected":false,"reportCode":"ExecutiveOrder12372"},{"isSelected":true,"reportCode":"otherRequired"}]},"description":"Generally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  For specific application instructions see applicable program announcement."}</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</si>
  <si>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 "}</t>
  </si>
  <si>
    <t xml:space="preserve">Upon approval by the Assistant Attorney General, successful applicants are notified via the Grants Management System. </t>
  </si>
  <si>
    <t>From 1 to 6 months.</t>
  </si>
  <si>
    <t>see 28 C.F.R. Part 18</t>
  </si>
  <si>
    <t>{"awarded":"letter","description":"See applicable program announcement."}</t>
  </si>
  <si>
    <t>[{"code":"program","isSelected":false},{"code":"cash","isSelected":false},{"code":"progress","isSelected":true,"description":" Recipients are required to submit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work."},{"code":"expenditure","isSelected":true,"description":"Recipients are required to submit quarterly Financial Reports"},{"code":"performanceMonitoring","isSelected":true,"description":"To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</si>
  <si>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Uniform Audit requirements in 2 C.F.R. Part 200 as adopted by D.O.J. Part 2800"}</t>
  </si>
  <si>
    <t>All financial records, supporting documents, statistical records, and all other records pertinent to the award must be retained for a period of 3 years from the date of submission of the final expenditure report (Federal Financial Report/SF-425).  For more information, see Uniform Administrative Requirements 2 C.F.R. § 200.333 as adopted by D.O.J. in 2 C.F.R. Part 2800</t>
  </si>
  <si>
    <t xml:space="preserve">(Project Grants) FY 17$65,690,610.00; FY 18 est $76,000,000.00; FY 19 est $72,000,000.00; - </t>
  </si>
  <si>
    <t>program authorization and Uniform Requirements in 2 C.F.R. Part 200 as adopted and supplemented by D.O.J. in 2 C.F.R. Part 2800.</t>
  </si>
  <si>
    <t>Us. Department of Justice. Office of Justice ProgramsU.S. Department of Justice_x000D_
Office of Justice Programs_x000D_
Office of Juvenile Justice and Delinquency Prevention_x000D_
810 7th Street, NW, Washington, DC 20531 Email:&lt; a href='mailto:James.Antal@usdoj.gov'&gt;James.Antal@usdoj.gov&lt;/a&gt;Phone: 202-514-5533;</t>
  </si>
  <si>
    <t>Fiscal Year2016: The National AMBER Alert Training and Technical Assistance Program, the National Center for Missing and Exploited Children and the Internet Crimes Against Children Task Force program</t>
  </si>
  <si>
    <t>Vary by program. Applications are judged according to their consistency with the policies and program priorities established by OJJDP and applicable laws.</t>
  </si>
  <si>
    <t>https://beta.sam.gov/fal/267694e4cdf240f09a97caac1ec90082/view</t>
  </si>
  <si>
    <t>Youth Gang Prevention</t>
  </si>
  <si>
    <t>Gangs and youth violence prevention</t>
  </si>
  <si>
    <t>{"list":[{"act":{"description":"Juvenile Justice and Delinquency Prevention Act, Part E, 11171-11172, and an act appropriating funds for the Department of Justice in the current fiscal year."},"authorizationTypes":{"act":true}}]}</t>
  </si>
  <si>
    <t>The goal of this program is to provide funding to states, local units of government, and federal recognized tribes to implement programs and strategies to prevent and intervene youth gang related violence.
To prevent, intervene, and reduce the participation of juveniles in the activities of gangs that commit crimes.  Such programs and activities may include:  1) individual, peer, family, and group counseling, including provision of life skills training and preparation for living independently, which shall include cooperation with social services, welfare, and health care programs; 2) education and social services designed to address the social and developmental needs of juveniles; 3) crisis intervention and counseling to juveniles, who are particularly at risk of gang involvement, and their families; 4) the organization of the neighborhood and community groups to work closely with parents, schools, law enforcement, and other public and private agencies in the community; 5) supporting the coordination of existing comprehensive community-based anti-gang initiatives; and 6) training and assistance to adults who have significant relationships with juveniles who are or may become members of gangs, to assist such adults in providing constructive alternatives to participating in the activities of gangs.  To develop within the juvenile adjudicatory and correctional systems new and innovative means to address the problems of juveniles convicted of serious drug-related and gang-related offenses.  To provide treatment to juveniles who are members of such gangs, including members who are accused of committing a serious crime and members who have been adjudicated as being delinquent.  To promote the involvement of juveniles in lawful activities in geographical areas in which gangs commit crimes.  To promote and support, with the cooperation of community-based organizations experienced in providing services to juveniles engaged in gang-related activities and cooperation of local law enforcement agencies, the development of policies and activities in public elementary and secondary schools which will assist such schools in maintaining a safe environment conducive to learning.  To assist juveniles who are or may become members of gangs to obtain appropriate educational instruction, in or outside a regular school program, including the provision of counseling and other services to promote and support the continued participation of such juveniles in such instructional programs.  To expand the availability of prevention and treatment services relating to the illegal use of controlled substances and controlled substances analogues (as defined in paragraphs (6) and (32) of section 102 of the Controlled Substances Act (21 U.S.C. 802) by juveniles, provided through State and local health and social services agencies.  To provide services to prevent juveniles from coming into contact with the juvenile justice system again as a result of gang- related activity.  To provide services at a special location in a school or housing project.  To facilitate coordination and cooperation among: 1) local education, juvenile justice, employment, law enforcement, and social service agencies; and 2) community-based programs with a proven record of effectively providing intervention services to juvenile gang members for the purpose of reducing the participation of juveniles in illegal gang activities.</t>
  </si>
  <si>
    <t xml:space="preserve">Part D funds are available under the Juvenile Justice and Delinquency Prevention Act of 1974, as amended, to public or private nonprofit agencies, organizations or individuals._x000D_
_x000D_
Please contact program office for additional information </t>
  </si>
  <si>
    <t>Contact program office for additional information</t>
  </si>
  <si>
    <t>{"description":"Regarding the question below relating to the applicability of 2 CFR 200, Subpart E – Cost Principles:  The cost principles are generally applicable, except with respect to for-profit entities or to organizations listed at Appendix VIII to 2 CFR Part 200. ","isApplicable":true}</t>
  </si>
  <si>
    <t>{"environmentalImpact":{"reports":[{"isSelected":true,"reportCode":"statement"},{"isSelected":false,"reportCode":"assessment"},{"isSelected":true,"reportCode":"ExecutiveOrder12372"},{"isSelected":true,"reportCode":"otherRequired"}]},"description":"The application of E.O. 12372 is contingent upon whether the state has designated an entity to coordinate and review proposed federal financial assistance.  See list of states that require this at:  https://www.whitehouse.gov/omb/grants_spoc\r\n\r\n"}</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</si>
  <si>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t>
  </si>
  <si>
    <t>For statutory formula awards, see 28 C.F.R. Part 18. There are no appeal rights for rejection of a discretionary application, but for discretionary awards, see 28 C.F.R. Part 18.</t>
  </si>
  <si>
    <t>Determined by the Assistant Attorney General, OJP._x000D_
_x000D_
For statutory formula awards, see 28 C.F.R. Part 18. There are no appeal rights for rejection of a discretionary application, but for discretionary awards, see 28 C.F.R. Part 18.</t>
  </si>
  <si>
    <t>Contact program office for renewal information.</t>
  </si>
  <si>
    <t>{"awarded":"letter","description":"Initial awards usually are made for a period of 12 to 36 months with further funding based upon the project period and grantee performance and availability of funds. Drawdowns are possible under a Letter of Credit.\r\n","awardedDescription":"Please contact the program office for further information."}</t>
  </si>
  <si>
    <t>[{"code":"program","isSelected":false},{"code":"cash","isSelected":false},{"code":"progress","isSelected":true,"description":"Program reports are not applicable. Cash reports are not applicable. Recipients are required to submit semi-annual Progress Reports. Recipients are required to submit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</si>
  <si>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2 CFR 200 for audit requirements."}</t>
  </si>
  <si>
    <t>See 2 C.F.R . § 200.334 for the government-wide requirements for retention requirements for records.</t>
  </si>
  <si>
    <t xml:space="preserve">(Formula Grants) FY 17$3,333,287.00; FY 18 est $0.00; FY 19 est $0.00; - </t>
  </si>
  <si>
    <t xml:space="preserve">Office of Justice Programs’ Financial Guide 2011 _x000D_
ojp.gov/financial guide/DOJ/index.htm_x000D_
 and Post award Instructions (www.ojp.usdoj.gov/funding/pdfs/post_award_instructions.pdf), applicable OMB Circulars, and Department of Justice regulations applicable to specific types of grantees, which can be found in title 28 of the Code of Federal Regulations (28 C.F.R.). </t>
  </si>
  <si>
    <t>Kellie DresslerU.S. Department of Justice_x000D_
Office of Justice Programs_x000D_
Office of Juvenile Justice and Delinquency Prevention_x000D_
810 7th Street, NW, Washington, DC 20351 Email:&lt; a href='mailto:Kellie.dressler@usdoj.gov'&gt;Kellie.dressler@usdoj.gov&lt;/a&gt;Phone: (202) 514-4817;</t>
  </si>
  <si>
    <t>http://www.ojjdp.gov/</t>
  </si>
  <si>
    <t xml:space="preserve">16.541 Part E - Developing, Testing and Demonstrating Promising New Programs; 16.540 Juvenile Justice and Delinquency Prevention; </t>
  </si>
  <si>
    <t>Fiscal Year2017: Funding has supported the National Gang Center to provide training and technical assistance to criminal and juvenile justice professionals, law enforcement, youth-and community-serving practitioners, researchers, and the public on addressing gang issues and reducing gang involvement and levels of gang crime.</t>
  </si>
  <si>
    <t>Applications are assessed according to their consistency with the policies and program priorities established by the Juvenile Justice and Delinquency Prevention Act. Specific criteria are applied that are related to the particular program areas under which projects are funded.  The criteria are published in the Federal Register as part of each program announcement. Applications may undergo a competitive peer review process as outlined in the OJJDP Competition and Peer Review Policy 28 CFR Part 34.</t>
  </si>
  <si>
    <t>https://beta.sam.gov/fal/c12049eba98b4dcc9fdf94998f38d92d/view</t>
  </si>
  <si>
    <t>Title V Delinquency Prevention Program</t>
  </si>
  <si>
    <t xml:space="preserve">Delinquency Prevention Program </t>
  </si>
  <si>
    <t>{"list":[{"act":{"description":"The Incentive Grants for Local Delinquency Prevention Programs Act of 2002, and an act appropriating funds for the Department of Justice in the current fiscal year"},"authorizationTypes":{"USC":false,"act":true,"statute":false,"publicLaw":false,"executiveOrder":false}}]}</t>
  </si>
  <si>
    <t>Title V focuses on reducing risks and enhancing protective factors to prevent youth at risk of becoming delinquent from entering the juvenile justice system and to intervene with first-time and nonserious offenders to keep them out of the juvenile justice system. The program’s goal is to increase the availability and types of prevention programs to improve juvenile justice systems (Section 504(a) of the JJDP Act). The objective of the program is to support both state and local prevention efforts. Each year, state grantees will provide information that OJJDP will include in its annual Title V report to Congress (Section 503(4) of the JJDP Act).</t>
  </si>
  <si>
    <t xml:space="preserve">Contact program office for additional information </t>
  </si>
  <si>
    <t>{"environmentalImpact":{"reports":[{"isSelected":true,"reportCode":"statement"},{"isSelected":false,"reportCode":"assessment"},{"isSelected":false,"reportCode":"ExecutiveOrder12372"},{"isSelected":true,"reportCode":"otherRequired"}]}}</t>
  </si>
  <si>
    <t>{"description":"State applicants are submitted to OJJDP electronically following pre-established criteria."}</t>
  </si>
  <si>
    <t>After OJJDP awards grants to the States, the SAG, in consultation with the State Agency, awards subgrants to units of local government through a competitive process.</t>
  </si>
  <si>
    <t>Applications are invited annually.  Fund availability will be determined by Congressional appropriation.</t>
  </si>
  <si>
    <t>{"types":{"moe":false,"formula":true,"matching":true},"formula":{},"matching":{"requirementFlag":"voluntary","percent":"50","description":"Formula based on population of youth under the maximum age of original juvenile court delinquency jurisdiction. State and/or units of local government must match Title V fund with a 50 percent cash or the value of in-kind contributions. \r\n"}}</t>
  </si>
  <si>
    <t>{"awarded":"letter","description":"Grants to States will be awarded for a 36-month project period."}</t>
  </si>
  <si>
    <t>[{"code":"program","isSelected":false},{"code":"cash","isSelected":false},{"code":"progress","isSelected":true,"description":"Recipients are required to submit semi-annual Progress Reports, and additional reporting requirements listed in OJJDP guidelines for Title V. \r\n"},{"code":"expenditure","isSelected":true,"description":"Recipients are required to submit quarterly Financial Reports, and additional reporting requirements listed in OJJDP guidelines for Title V. \r\n"},{"code":"performanceMonitoring","isSelected":true,"description":"To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and, additional reporting requirements listed in OJJDP guidelines for Title V. \r\n"}]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</si>
  <si>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See 2 CFR 200 for audit requirements."}</t>
  </si>
  <si>
    <t>(Formula Grants) FY 18 est $17,000,000.00; FY 16$9,014,278.00; FY 17 est $14,500,000.00;</t>
  </si>
  <si>
    <t xml:space="preserve">Available in the OJP Program Announcement available at http://www.ojp.gov/funding/solicitations.htm.  </t>
  </si>
  <si>
    <t>Regulations for Formula Grants and the OJP Financial Guide applicable editions, and Title V guidelines issued by OJJDP._x000D_
_x000D_
www.ojp.gov/financial guide/DOJ/index.htm</t>
  </si>
  <si>
    <t>Office Of Justice Programs U.S. Department of Justice_x000D_
Office of Justice Programs_x000D_
Office of Juvenile Justice and Delinquency Prevention_x000D_
810 7th Street, NW, Washington, DC 20531 Phone: (202) 616-9135 ;</t>
  </si>
  <si>
    <t>http://www.ojjdp.ncjrs.org/titleV</t>
  </si>
  <si>
    <t xml:space="preserve">Criteria are established by the Juvenile Justice and Delinquency Prevention Act, as amended, and the Guideline governing the Title V Grant Program provisions of the JJDP Act.  OJP Program Announcement available at http://www.ojp.gov/funding/solicitations.htm.  </t>
  </si>
  <si>
    <t>https://beta.sam.gov/fal/bfd641bd8a131d9037b61434c18f780b/view</t>
  </si>
  <si>
    <t>State Justice Statistics Program for Statistical Analysis Centers</t>
  </si>
  <si>
    <t>(SACs)</t>
  </si>
  <si>
    <t>{"list":[{"act":{"description":"Omnibus Crime Control and Safe Streets Act of 1968, as amended"},"USC":{"title":"34","section":"10131"},"authorizationTypes":{"USC":true,"act":true},"usc":{"title":"34","section":"10131"}}]}</t>
  </si>
  <si>
    <t>To provide financial and technical assistance to state governments for the establishment and operation of Statistical Analysis Centers (SACs) to collect, analyze, and disseminate justice statistics.</t>
  </si>
  <si>
    <t>Eligible applicants are state agencies whose responsibilities include statistical activities consistent with the goals of the specific programs and are designated as the state Statistical Analysis Center through an Executive Order or legislation.</t>
  </si>
  <si>
    <t>Eligible beneficiaries are state agencies whose responsibilities include statistical activities consistent with the goals of the specific programs.</t>
  </si>
  <si>
    <t>{"description":"The applicant must furnish, along with the application for an award, all of the requirements of the program solicitation, including details of the program budget composition, goals, impact, methods, evaluation plan, and resources of the project.","isApplicable":true}</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</si>
  <si>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(http://www.ojp.gov/funding/solicitations.htm).","isApplicable":true}</t>
  </si>
  <si>
    <t xml:space="preserve">An award is granted by the Director of the Bureau of Justice Statistics and must be accepted by the applicant agency or institution according to the special conditions of the grant or cooperative agreement. Successful applicants are notified via the Grants Management System. One copy of the grant award must be signed by the authorized official and returned to the Office of Justice Programs.  </t>
  </si>
  <si>
    <t xml:space="preserve">Deadlines are included with the application instructions, which are posted on the Office of Justice Programs web site (http://www.ojp.gov/funding/solicitations.htm). </t>
  </si>
  <si>
    <t>Hearings by the Director.</t>
  </si>
  <si>
    <t>Most awards are for periods of 12 months. Under some circumstances, subsequent awards may be made to continue a project.</t>
  </si>
  <si>
    <t>{"awarded":"other","description":"Grants will be awarded for a 12 to 36 month project period .  See the following for information on how assistance is awarded/release:  Department of Justice Grants Financial Guide (http://ojp.gov/financialguide/DOJ/index.htm) and Post Award Instructions (http://ojp.gov/funding/Implement/Resources/PostAwardInstructions.pdf). ","awardedDescription":"Please contact the program office for further information."}</t>
  </si>
  <si>
    <t>[{"code":"program","isSelected":false},{"code":"cash","isSelected":false},{"code":"progress","isSelected":true,"description":"Recipients are required to submit semi-annual Progress Reports. "},{"code":"expenditure","isSelected":true,"description":"Recipients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</si>
  <si>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{"isApplicable":true,"description":"See 2 CFR 200 for audit requirements"}</t>
  </si>
  <si>
    <t>15-0401-0-1-754;</t>
  </si>
  <si>
    <t xml:space="preserve">(Cooperative Agreements) FY 17$3,400,000.00; FY 18 est $5,500,000.00; FY 19 est $6,000,000.00; FY 16 - </t>
  </si>
  <si>
    <t>See the current fiscal year’s solicitation guidelines posted on the Office of Justice Programs web site at https://ojp.gov/funding/Explore/CurrentFundingOpportunities.htm.</t>
  </si>
  <si>
    <t>Office of Justice Programs funding opportunities http://www.ojp.gov/funding/solicitations.htm_x000D_
Department of Justice Grants Financial Guide (http://ojp.gov/financialguide/DOJ/index.htm) and Post award Instructions (http://ojp.gov/funding/Implement/Resources/PostAwardInstructions.pdf), applicable OMB Circulars, and Department of Justice regulations applicable to specific types of grantees, which can be found in title 28 of the Code of Federal Regulations (28 C.F.R.).</t>
  </si>
  <si>
    <t>Stephanie L. BurroughsU.S. Department of Justice_x000D_
Office of Justice Programs_x000D_
Bureau of Justice Statistics_x000D_
810 7th Street, NW, Washington, DC 20531 Email:&lt; a href='mailto:Stephanie.Burroughs@usdoj.gov'&gt;Stephanie.Burroughs@usdoj.gov&lt;/a&gt;Phone: (202) 307-0765;</t>
  </si>
  <si>
    <t>http://www.bjs.gov/index.cfm?ty=tp&amp;tipd=48</t>
  </si>
  <si>
    <t xml:space="preserve">16.734 Special Data Collections and Statistical Studies; </t>
  </si>
  <si>
    <t xml:space="preserve">Criteria are described in the program announcement available at http://www.ojp.gov/funding/solicitations.htm_x000D_
</t>
  </si>
  <si>
    <t>https://beta.sam.gov/fal/6e9fd5852a0c4c91a623ee195adedfb5/view</t>
  </si>
  <si>
    <t>National Criminal History Improvement Program (NCHIP)</t>
  </si>
  <si>
    <t>(NCHIP)</t>
  </si>
  <si>
    <t>{"list":[{"act":{"description":"Public Law 105-251, the Crime Identification Technology Act of 1998 (codified at 42 U.S.C. 14601 et seq.); 42 U.S.C. 3732. "},"USC":{},"authorizationTypes":{"USC":true,"act":true},"usc":{}}]}</t>
  </si>
  <si>
    <t>Goals:  Enhance the quality and completeness of the nation's criminal history record systems
Objectives:  
•	Provide financial and technical assistance to states and tribes for the establishment or improvement of computerized criminal history record systems and in their efforts to collect data on stalking and domestic violence;
•	improve data accessibility and support data transmissions to national systems will permit the immediate identification of persons who are prohibited from purchasing firearms, are subject to domestic violence protective orders, or are ineligible to hold positions of responsibility involving children, the elderly, or the disabled; 
•	develop and improve the processes for identifying, classifying, collecting, and entering data regarding stalking and domestic violence into local, state, and national crime information databases; 
•	ensure that criminal justice systems are designed, implemented, or upgraded to be compliant where applicable, with the FBI operated National Instant Criminal Background Check System and Interstate Automated Fingerprint Identification System, meet other applicable statewide or regional criminal justice information sharing standards and plans; and, 
•	build upon ongoing efforts so as to support the wide range of technology based, criminal justice information, identification, and communications needs.</t>
  </si>
  <si>
    <t>Applicants are limited to the agency designated by the governor in each state to administer the NCHIP program, and federally recognized tribal entities. States and tribes may choose to submit applications as part of a multi-state consortium, multi-tribe consortium, or other entity. In such cases, please contact your BJS program manager for further information.</t>
  </si>
  <si>
    <t xml:space="preserve">Funds awarded to the state or tribe may be allocated for use in state or local/tribal agencies or the courts, but should have an impact on national record systems. Private organizations may receive funds under contract arrangements with a state/tribal agency or its subgrantees to which NCHIP funds are allocated by the state/tribe. </t>
  </si>
  <si>
    <t>{"description":"The applicant must furnish, along with the application for an award, all of the requirements listed in the solicitation, including a detailed budget, a budget narrative, and a program narrative including the accomplishments, goals, impact, methods, evaluation plan, and resources of the project.","isApplicable":true}</t>
  </si>
  <si>
    <t>{"environmentalImpact":{"reports":[{"isSelected":true,"reportCode":"ExecutiveOrder12372"},{"isSelected":true,"reportCode":"otherRequired"}]},"description":"An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</si>
  <si>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 ","isApplicable":true}</t>
  </si>
  <si>
    <t>An award is granted by the Director of the Bureau of Justice Statistics and must be accepted by the applicant agency or institution according to the special conditions of the grant or cooperative agreement. Successful applicants are notified via the Grants Management System. One copy of the grant award must be signed by the authorized official and returned to the Office of Justice Programs.</t>
  </si>
  <si>
    <t xml:space="preserve">Awards may be for up to 18 months. </t>
  </si>
  <si>
    <t>{"types":{"moe":false,"formula":false,"matching":true},"matching":{"requirementFlag":"voluntary","percent":"10","description":"Provision of a 10 percent cash or in-kind match by the recipient is required.\r\n"}}</t>
  </si>
  <si>
    <t>{"awarded":"other","description":"Project duration period will be for up to 18 months. There are three methods for requesting payment of grant funds: the Letter of Credit Electronic Certification System (LOCES), the Phone Activated Paperless Request System (PAPRS) and the Automated Standard Application for Payment (ASAP).","awardedDescription":"Please contact the program office for more information."}</t>
  </si>
  <si>
    <t>[{"code":"program","isSelected":false},{"code":"cash","isSelected":false},{"code":"progress","isSelected":true,"description":"Recipients are required to submit semi-annual Progress Reports."},{"code":"expenditure","isSelected":true,"description":"Recipients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</si>
  <si>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See 2 C.F.R . § 200.334 for the government-wide requirements for retention requirements for records. </t>
  </si>
  <si>
    <t>15-0401-0-1-754;15-0404-0-1-754;</t>
  </si>
  <si>
    <t xml:space="preserve">(Project Grants) FY 17$31,941,079.00; FY 18 est $50,000,000.00; FY 19 est $51,000,000.00; FY 16$33,965,029.00; - </t>
  </si>
  <si>
    <t>{"list":[{"fiscalYear":2016,"description":"http://www.bjs.gov/index.cfm?ty=tp&amp;tid=49 See BJS website  https://www.bjs.gov/index.cfm?ty=tp&amp;tid=47#state_by_state "},{"fiscalYear":2017,"description":"See BJS website: http://www.bjs.gov/index.cfm?ty=tp&amp;tid=49."}],"isApplicable":true}</t>
  </si>
  <si>
    <t>Department of Justice GrantsFinancial Guide (http://ojp.gov/financialguide/DOJ/index.htm ) and Post award Instructions (http://ojp.gov/funding/Implement/Resources/PostAwardInstructions.pdf), applicable OMB Circulars, and Department of Justice regulations applicable to specific types of grantees, which can be found in title 28 of the Code of Federal Regulations (28 C.F.R.).</t>
  </si>
  <si>
    <t>Devon B. Adams,U.S. Department of Justice_x000D_
Office of Justice Programs_x000D_
Bureau of Justice Statistics_x000D_
810 7th Street, NW_x000D_
, Washington, DC 20531 Email:&lt; a href='mailto:Devon.Adams@usdoj.gov'&gt;Devon.Adams@usdoj.gov&lt;/a&gt;Phone: (202) 307-0765.;</t>
  </si>
  <si>
    <t>http://www.bjs.gov</t>
  </si>
  <si>
    <t xml:space="preserve">16.813 NICS Act Record Improvement Program; </t>
  </si>
  <si>
    <t>Fiscal Year2016: See BJS website http://www.bjs.gov/index.cfm?ty=tp&amp;tid=49Fiscal Year2017: See BJS website  https://www.bjs.gov/index.cfm?ty=tp&amp;tid=47#state_by_state.</t>
  </si>
  <si>
    <t>https://beta.sam.gov/fal/85107351de52426884b647b909e776f1/view</t>
  </si>
  <si>
    <t>State Domestic Violence and Sexual Assault Coalitions</t>
  </si>
  <si>
    <t>State Coalitions Program</t>
  </si>
  <si>
    <t>{"list":[{"act":{"description":"Omnibus Crime Control and Safe Streets Act of 1968, Sections 2001(c), 2007(b)(2)-(3), 42 U.S.C. § 37966gg(c); Violence Against Women and Department of Justice Reauthorization Act of 2005, Title I, Section 101, Public Law 109-162, 42 U.S.C. § 14043g(d), as amended; Violence Against Women and Department of Justice Reauthorization Act of 2013, Public Law 113-4."},"authorizationTypes":{"USC":false,"act":true,"statute":false,"publicLaw":false,"executiveOrder":false}}]}</t>
  </si>
  <si>
    <t>To coordinate State victim services activities and collaborate and coordinate with Federal, State, and local entities engaged in violence against women activities.</t>
  </si>
  <si>
    <t>Each State domestic violence coalition as determined by the Secretary of Health and Human Services under the Family Violence Prevention and Services Act and each State sexual assault coalition as determined by the Center for Injury Prevention and Control at the Centers for Disease Control and Prevention under the Public Health Service Act.</t>
  </si>
  <si>
    <t>State domestic violence and sexual assault coalitions.</t>
  </si>
  <si>
    <t>{"description":"Applicants must apply through the Office of Justice Programs' Grants Management System (GMS).  The receipt, review, and analysis of application will follow Office on Violence Against Women policies and procedures for the administration of grant applications. "}</t>
  </si>
  <si>
    <t>Applications are submitted on an annual basis.</t>
  </si>
  <si>
    <t>{"awarded":"other","description":"Up to 12 months. Funds are released on an as-needed basis to the grantee.","awardedDescription":"Periodic drawdowns should be based upon immediate disbursement/reimbursement needs and project progress."}</t>
  </si>
  <si>
    <t>(Formula Grants) FY 16$13,413,792.00; FY 18 est $13,390,000.00; FY 17 est $13,391,656.00;</t>
  </si>
  <si>
    <t>State DV Coalitions:_x000D_
Range: $91,443-$91,443_x000D_
Average: $91,443_x000D_
_x000D_
State SA Coalitions:_x000D_
Range: $147,693-$147,693_x000D_
Average: $147,693</t>
  </si>
  <si>
    <t xml:space="preserve">16.590 Grants to Encourage Arrest Policies and Enforcement of Protection Orders Program; 16.589 Rural Domestic Violence, Dating Violence, Sexual Assault, and Stalking Assistance Program; 16.587 Violence Against Women Discretionary Grants for Indian Tribal Governments; </t>
  </si>
  <si>
    <t xml:space="preserve">Criteria are established by the Office of Violence Against Women and included in an annual solicitation. </t>
  </si>
  <si>
    <t>https://beta.sam.gov/fal/8fe0e83b5665d28614066f036239d5eb/view</t>
  </si>
  <si>
    <t>Tribal Domestic Violence and Sexual Assault Coalitions Grant Program</t>
  </si>
  <si>
    <t>Tribal Coalitions</t>
  </si>
  <si>
    <t>{"list":[{"act":{"description":"Omnibus Crime Control and Safe Streets Act of 1968, Sections 2001(c), 2007(b)(2)-(3), 42 U.S.C. § 37966gg(d); Violence Against Women and Department of Justice Reauthorization Act of 2005, Title I, Section 101, Public Law 109-162, 42 U.S.C. § 14043g(d), as amended; Violence Against Women and Department of Justice Reauthorization Act of 2013, Public Law 113-4."},"authorizationTypes":{"USC":false,"act":true,"statute":false,"publicLaw":false,"executiveOrder":false}}]}</t>
  </si>
  <si>
    <t>To increase awareness of domestic violence and sexual assault against American Indian and Alaska Native women; enhancing the response to violence against American Indian and Alaska Native women at the tribal, Federal, and State levels; identifying and providing technical assistance to coalition membership and tribal communities to enhance access to essential services to American Indian women victimized by domestic and sexual violence; and assisting tribes in developing and promoting state, local, and tribal legislation and policies that enhance best practices for responding to violent crimes against Indian women.</t>
  </si>
  <si>
    <t>Tribal coalitions that meet the criteria of a tribal coalition under 24 U.S.C. 13925(a), provide services to Indian tribes, and are recognized by the Office on Violence Against Women.</t>
  </si>
  <si>
    <t>Tribal sexual assault and domestic violence coalitions.</t>
  </si>
  <si>
    <t>{"description":"Applicants must apply through the Office of Justice Programs Grants Management System (GMS) portal.  The receipt, review, and analysis of applications will follow Office on Violence Against Women policies and procedures for the administration of grant applications. "}</t>
  </si>
  <si>
    <t>Applicants will be notified before the end of the fiscal year.</t>
  </si>
  <si>
    <t>(Project Grants) FY 16$5,641,616.00; FY 18 est $5,724,000.00; FY 17 est $5,724,144.00;</t>
  </si>
  <si>
    <t>$298,564-$318,008</t>
  </si>
  <si>
    <t>Criteria are established by the Office on Violence Against Women and included in an annual solicitation.  Each recognized coalition that qualifies for funding will receive an equal share.</t>
  </si>
  <si>
    <t>https://beta.sam.gov/fal/2559498c318ac41d7a330d6180de0030/view</t>
  </si>
  <si>
    <t>National Institute of Justice Research, Evaluation, and Development Project Grants</t>
  </si>
  <si>
    <t>{"list":[{"act":{"description":"Title I of the Omnibus Crime Control and Safe Streets Act of 1968, Part A, Sections 201-202, Pub. L. No 90-351, 42 USC 3722, Title II, Subtitle D of the Homeland Security Act of 202, Sections 231-233 and 235, Pub. L. 107-296, 6 USC 161 - 6 USC 165; and an act appropriating funds for the Department of Justice in the current fiscal year."},"authorizationTypes":{"act":true}}]}</t>
  </si>
  <si>
    <t>Goals: 
Foster the development of new knowledge and tools that can be applied to reduce crime and advance justice, particularly at the state and local level.
Objectives:
To encourage and support research, development, and evaluation to further understanding of the causes and correlates of crime and violence; methods of crime prevention and control; and criminal justice system responses to crime and violence and contribute to the improvement of the criminal justice system and its responses to crime, violence, and delinquency.
Beginning in FY 2018,  CFDA 16.562 Criminal Justice Research and Development Graduate Research Fellowships  and CFDA 16.566  National Institute of Justice W.E.B. DuBois Fellowship Program) are funded under the National Institute of Justice Research, Evaluation, and Development Project Grants program.</t>
  </si>
  <si>
    <t>The National Institute of Justice (NIJ) is authorized to make grants to, or enter into contracts or cooperative agreements with States, units of local government,  for-profit organizations, nonprofit organizations, institutions of higher education, and qualified individuals. Applicants from the Territories of the United States, and federally recognized Indian tribal governments that perform law enforcement functions, are also eligible to participate in this program.  Certain qualified individuals may be eligible to apply in response to some solicitations under this program, as described in the solicitation document.  Federal agencies may be eligible to apply for funding in response to a solicitation under this program, if the solicitation specifies that Federal agencies are eligible. If an award is made to a Federal agency, it will be through an Interagency Agreement (IAA) with the National Institute of Justice, Office of Justice Programs, Department of Justice.</t>
  </si>
  <si>
    <t>State and local governments; private nonprofit organizations, public nonprofit organizations, profit organizations, nonprofit organizations, institutions of higher education, and qualified individuals.</t>
  </si>
  <si>
    <t>{"description":"The applicant must furnish, along with the application for a grant, cooperative agreement or contract, resumes of principal investigator and key personnel, details of the budget composition, goals, impact, methods, evaluation, schedule and resources of the project. ","isApplicable":true}</t>
  </si>
  <si>
    <t>{"description":"General information is provided in individual program solicitations, which are obtained by accessing the web site at www.ojp.usdoj.gov/nij, sending a self- addressed mailing label to NCJRS, Box 6000, Rockville, MD 20849-6000; or calling toll free to request a copy.  Telephone: (800) 851-3420. This program is subject to the provisions of OMB Circular No. A-110 or the Common Rule, where applicable.   The Office of Justice Programs (OJP) requires that funding applications be submitted electronically through the OJP Grants Management System (GMS), which will be accessed at https://ojp.gov/funding/Explore/CurrentFundingOpportunities.htm. On-line submission of an application represents legal binding acceptance of the terms of the application. For further information about GMS, call the OJP GMS Hotline at (1-888) 549-9901."}</t>
  </si>
  <si>
    <t>All applications are reviewed and evaluated by program managers for compatibility with the needs of the Institute's research plan, on-going or prior studies, and the particular promise of the proposal itself. The Institute uses external peer review processes, in addition to NIJ program manager review, in order to weigh each application in terms of proposed methodology, economy, and other criteria bearing on the technical merit of the proposal. The Institute Director makes final award decisions for NIJ research, development, and evaluation awards, incorporating the recommendations of the relevant NIJ staff and management-level personnel and the assessments of technical merit provided by external peer reviewers.</t>
  </si>
  <si>
    <t>Approximately 60 days for concept papers and 180 days for full proposals.</t>
  </si>
  <si>
    <t>There are no appeal rights for rejection of a discretionary application, but for discretionary awards, see 28 C.F.R. Part 18.</t>
  </si>
  <si>
    <t>Please contact the program office for more information.</t>
  </si>
  <si>
    <t>{"awarded":"other","description":"Project durations are normally up to 24 months but longer awards are possible.","awardedDescription":"Please contact the program office for more information."}</t>
  </si>
  <si>
    <t>[{"code":"program","isSelected":false,"description":""},{"code":"cash","isSelected":false,"description":""},{"code":"progress","isSelected":true,"description":"Recipients are required to submit semi-annual Progress Reports."},{"code":"expenditure","isSelected":true,"description":"Recipients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</si>
  <si>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2 CFR 200 for audit requirements.\n\nFor-profit applicants and applicants applying as individuals (in his/her personal capacity) should review carefully the DOJ Grants Financial Guide and the award terms and conditions for the specific audit requirements that will be applied to awards made to these applicant types."}</t>
  </si>
  <si>
    <t xml:space="preserve">(Project Grants) FY 17$33,162,241.00; FY 18 est $42,000,000.00; FY 19 est $36,000,000.00; - </t>
  </si>
  <si>
    <t>Grants and funding information are available free from the National Criminal Justice Reference Service, Box 6000, Rockville, MD 20849-6000.  Telephone: (800) 851-3420.  It is also available electronically through the NCJRS web site at www.ncjrs.org or through the NIJ website under "Funding Opportunities" at www.ojp.usdoj.gov/nij.</t>
  </si>
  <si>
    <t>Chris TilleryU.S. Department of Justice_x000D_
Office of Justice Programs_x000D_
National Institute of Justice_x000D_
810 7th Street, N.W., Washington, DC 20531 Email:&lt; a href='mailto:George.Tillery@ojp.usdoj.gov'&gt;George.Tillery@ojp.usdoj.gov&lt;/a&gt;Phone: (202) 307-2942;</t>
  </si>
  <si>
    <t>https://nij.gov</t>
  </si>
  <si>
    <t xml:space="preserve">16.566 National Institute of Justice W.E.B. DuBois Fellowship Program; 16.562 Criminal Justice Research and Development Graduate Research Fellowships; </t>
  </si>
  <si>
    <t>Proposals are evaluated according to the criteria specified in the program solicitation. With few exceptions, all proposals are reviewed competitively by a peer review panel consisting of outside experts in the field for technical quality and the general merits of the problems addressed. The Institute uses the peer review process to ensure fair and knowledgeable evaluation of preapplications and proposals. Program solicitations are announced in the Federal Register and advertised on the Institute's website at www.ojp.usdoj.gov/nij.</t>
  </si>
  <si>
    <t>https://beta.sam.gov/fal/1f9d84db902d4dc39a06ba4d798e6815/view</t>
  </si>
  <si>
    <t>Criminal Justice Research and Development Graduate Research Fellowships</t>
  </si>
  <si>
    <t>Graduate Research Fellowship Program</t>
  </si>
  <si>
    <t>{"list":[{"act":{"description":"Title I of the Omnibus Crime Control and Safe Streets Act of 1968, Part A, Sections 201-202, Pub. L. No. 90-351, 34 USC 10121 - 34 USC 10122; and an act appropriating funds for the Department of Justice in the current fiscal year.\n\nTitle II, Subtitle D of the Homeland Security Act of 2002, Sections 231-233 and 235,\nPub. L. 107-296, 6 USC 161 - 6 USC 163 and 6 USC 165; and an act appropriating funds for the Department of Justice in the current fiscal year."},"authorizationTypes":{"act":true}}]}</t>
  </si>
  <si>
    <t>Goals: 
The goal of the program is to increase graduate research fellowship in social and behavioral sciences and in science, technology, engineering and mathematics that are involved in research relevant to problems that affect criminal justice policy and practice in the United States particularly addressing issues deemed critical by the U.S. Department of Justice. Through the GRF program, NIJ supports graduate education by investing in academic institutions that support outstanding and promising doctoral students.  
Objectives:
NIJ’s Graduate Research Fellowship (GRF) program provides awards for research on crime, violence, and other criminal justice-related topics to accredited academic universities that support graduate study leading to research-based doctoral degrees in disciplines relevant to the Institute’s mission. This program furthers the Department’s mission by sponsoring research to provide objective, independent, evidence-based knowledge and tools to meet the challenges of crime and justice, particularly at the State and local levels.</t>
  </si>
  <si>
    <t>Degree-granting academic institutions in the United States. The institution must be fully accredited by one of the regional institutional accreditation agencies recognized by the U.S. Secretary of Education.</t>
  </si>
  <si>
    <t>The ultimate beneficiaries of this program are graduate students engaged in research relevant to criminal justice, forensic science, and public safety.</t>
  </si>
  <si>
    <t>{"description":"Interested applicants are encouraged to review the current solicitation for the specific GRF Program track for information about required documents.","isApplicable":true}</t>
  </si>
  <si>
    <t>{"description":"Applicants must submit completed applications via the method prescribed in the solicitation.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 "}</t>
  </si>
  <si>
    <t>Grants are awarded by the Director of the National Institute of Justice.  NIJ makes awards on a competitive basis.  Notification of an award will be transmitted electronically to the submitting organization by the Grants Management System.</t>
  </si>
  <si>
    <t xml:space="preserve">From 60 to 180 days. Deadlines are included with the application instructions, which are posted on the Office of Justice Programs web site (http://www.ojp.gov/funding/solicitations.htm). </t>
  </si>
  <si>
    <t>GRF-STEM Fellowships may be supplemented for up to 36 months of total support, pending demonstration of adequate progress. See specific solicitation for details of renewal eligibility.</t>
  </si>
  <si>
    <t>{"awarded":"other","description":"Initial grants typically provide 12 months of support. GRF-STEM fellowships may be supplemented for up to 36 months of total support, pending demonstration of adequate progress. The total period of an award will not exceed five years. Applicants should refer to the specific solicitation for details about initial and total grant periods. ","awardedDescription":"Funds are awarded in the form of a grant. See the Department of Justice Grants Financial Guide for more information. (http://ojp.gov/financialguide/DOJ/index.htm)."}</t>
  </si>
  <si>
    <t>[{"code":"program","isSelected":false,"description":""},{"code":"cash","isSelected":false,"description":""},{"code":"progress","isSelected":true,"description":"Progress reports are required. Additionally, an electronic copy of the graduate fellow’s approved, defended dissertation is required upon completion."},{"code":"expenditure","isSelected":true,"description":"Quarterly financial reports are required."},{"code":"performanceMonitoring","isSelected":true,"description":"To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</si>
  <si>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(Project Grants) FY 18 FY 17</t>
  </si>
  <si>
    <t>Maximum award amounts: $32,000 for GRF-SBS; $50,000/yr. for GRF-STEM. See current solicitation for current award maximum.</t>
  </si>
  <si>
    <t xml:space="preserve">Electronic versions of both GRF solicitations can be found on NIJ’s website at www.nij.gov/funding/fellowships. </t>
  </si>
  <si>
    <t>{"flag":"none","description":"Email:  GRF@usdoj.gov (Social and Behavioral Sciences) or GRF-STEM@usdoj.gov (Science, Technology, Engineering and Mathematics).\r\nPhone: (202) 307-2942\r\n"}</t>
  </si>
  <si>
    <t>Eric MartinNational Institute of Justice_x000D_
810 7th Street, NW, Washington, DC 20531 Email:&lt; a href='mailto:Eric.D.Martin@ojp.usdoj.gov'&gt;Eric.D.Martin@ojp.usdoj.gov&lt;/a&gt;Phone: (202) 307-2942;</t>
  </si>
  <si>
    <t>http://www.nij.gov</t>
  </si>
  <si>
    <t xml:space="preserve">16.560 National Institute of Justice Research, Evaluation, and Development Project Grants; </t>
  </si>
  <si>
    <t xml:space="preserve">The scientific merit of the proposed research and its relevance to criminal justice policy and practice in the United States are assessed by  external peer reviewers, according to these selection criteria:  1) Statement of the Problem; 2) Project Design and Implementation; 3) Potential Impact; and 4) Capabilities and Competencies._x000D_
_x000D_
All final award decisions will be made by the Director of the National Institute of Justice. Peer reviewers’ ratings and any resulting recommendations are advisory only, although their views are considered carefully. In addition to peer review ratings, considerations for award recommendations and decisions may include, but are not limited to, planned scholarly products, proposed budgets, past performance (including scholarly products) under prior NIJ and OJP awards, research independence and integrity, strategic priorities, and available funding when making awards._x000D_
</t>
  </si>
  <si>
    <t>https://beta.sam.gov/fal/1a05c983f6254c89ab52e4a77fce7be3/view</t>
  </si>
  <si>
    <t>National Institute of Justice W.E.B. DuBois Fellowship Program</t>
  </si>
  <si>
    <t>W.E.B. Du Bois Program of Research on Race and Crime</t>
  </si>
  <si>
    <t>{"list":[{"act":{"description":"Title I of the Omnibus Crime Control and Safe Streets Act of 1968, Part A, Sections 201-202, Pub. L. No. 90-351, 34 USC 10121 - 34 USC 10122 and an act appropriating funds for the Department of Justice in the current fiscal year."},"publicLaw":{"congressCode":"90","number":"351"},"USC":{"section":"34 USC 10121 - 34 USC 10122"},"authorizationTypes":{"USC":true,"act":true,"publicLaw":true},"usc":{"section":"34 USC 10121 - 34 USC 10122"}}]}</t>
  </si>
  <si>
    <t>The primary objective of NIJ’s W.E.B. Du Bois Fellowship Program’s is to advance the field of knowledge regarding the confluence of crime, justice, and culture in various societal contexts. The secondary objective is to provide early career researchers an opportunity to elevate independently generated research and ideas to the level of national discussion.
Beginning in FY 2018, CFDA 16.562 Criminal Justice Research and Development Graduate Research Fellowships and CFDA 16.566 National Institute of Justice W.E.B. DuBois Fellowship Program) are funded under the National Institute of Justice Research, Evaluation, and Development Project Grants program (CFDA 16.560)</t>
  </si>
  <si>
    <t>Fellowship grants are awarded to individuals or to their parent agencies or organizations. IPA appointments also may be negotiated with Fellows' parent agencies. Generally, researchers and academicians working in the criminal justice field, including university or college-based academic researchers and upper-level managers in criminal justice agencies are eligible.</t>
  </si>
  <si>
    <t xml:space="preserve">Generally, researchers and academicians with research experience in criminal-justice or criminal-justice relevant fields are eligible for grants; those working for law enforcement related branches of State or local government units are eligible for grants or IPA appointments.  Each prospective candidate must possess a terminal degree in their respective field </t>
  </si>
  <si>
    <t>{"description":"Basic minimum requirements for applications are: program narrative, budget detail worksheet and narrative, and resumes/curriculum vitae of key personnel.  \r\n\r\n","isApplicable":true}</t>
  </si>
  <si>
    <t>{"description":"Detailed information is provided in a program solicitation which is obtained by sending a self-addressed mailing label to NCJRS, Box 6000, Rockville, MD 20849-6000; calling toll free to request a copy.  Telephone: (800) 851-3420; or accessing the web site at www.ojp.usdoj.gov/nij under \"Funding Opportunities.\"  This program is subject to the provisions of OMB Circular No. A-110 or the Common Rule, where applicable."}</t>
  </si>
  <si>
    <t>Applications that are responsive to NIJ’s research solicitation and meet basic minimum requirements are evaluated by peer reviewers and practice/policy subject matter experts using criteria stated in the solicitation.  All final award decisions are made by the NIJ Director, and considerations may include, but are not limited to, budget, past performance, research independence and integrity, strategic priorities, and available funding.</t>
  </si>
  <si>
    <t>Up to 180 days for full proposals</t>
  </si>
  <si>
    <t>Please contact program office for more information.</t>
  </si>
  <si>
    <t>{"awarded":"other","description":"The total period of an award, including one that receives a funding supplement or a no-cost extension, ordinarily will not exceed 36 months for category 1) W.E.B. Du Bois Scholars, or 24 months for category 2) W.E.B. Du Bois Fellows.","awardedDescription":"Lump sum – Grants awards are made in full; however recipients may not obligate, expend, or draw down funds until human subjects protections and privacy certificate requirements are satisfied.  Also, a portion of the funds are withheld pending the delivery of written, data and other work products stipulated in the research solicitation or award document."}</t>
  </si>
  <si>
    <t>[{"code":"program","isSelected":false},{"code":"cash","isSelected":false},{"code":"progress","isSelected":true,"description":"Reports consisting of bi-annual progress reports; and a final report including a summary are required. Other reports may be requested."},{"code":"expenditure","isSelected":true,"description":"Fiscal report consisting of quarterly expenditures and budget expenditure reports are required."},{"code":"performanceMonitoring","isSelected":true,"description":"Performance measure data, as stipulated in the solicitation, are required.  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</si>
  <si>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 See 2 CFR 200 for audit requirements."}</t>
  </si>
  <si>
    <t xml:space="preserve">(Project Grants) FY 18 FY 17 FY 19 Estimate Not Available </t>
  </si>
  <si>
    <t>Applicants may obtain program information by accessing the Institute's web site at www.ojp.usdoj.gov/nij under "Funding Opportunities" or calling NCJRS toll free.  Telephone: (800) 851-3420.</t>
  </si>
  <si>
    <t>Christine CrosslandU.S. Department of Justice_x000D_
Office of Justice Programs_x000D_
National Institute of Justice _x000D_
810 7th Street, N.W., Washington, DC 20531 Email:&lt; a href='mailto:Christine.Crossland@ojp.usdoj.gov'&gt;Christine.Crossland@ojp.usdoj.gov&lt;/a&gt;Phone: (202) 307-2942;</t>
  </si>
  <si>
    <t>http://nij.gov/funding/fellowships/dubois-fellowship/Pages/welcome.aspx</t>
  </si>
  <si>
    <t xml:space="preserve">16.562 Criminal Justice Research and Development Graduate Research Fellowships; </t>
  </si>
  <si>
    <t>Application review criteria include: understanding the problem and its importance; quality and technical merit; potential impact; research staff and organization capabilities and competencies; and dissemination plans.</t>
  </si>
  <si>
    <t>https://beta.sam.gov/fal/d00f4547c1e74335adc0489f996dd3dc/view</t>
  </si>
  <si>
    <t>Public Safety Officers' Benefits Program</t>
  </si>
  <si>
    <t>(PSOB)</t>
  </si>
  <si>
    <t>{"list":[{"act":{"description":"Public Safety Officers' Benefits Act of 1976, codified at 34 U.S.C. §§ 10281 – 10288 (as reclassified effective September 1, 2017), formerly classified to sections 3796 – 3796c-3 of Title 42, The Public Health and Welfare."},"authorizationTypes":{"act":true}}]}</t>
  </si>
  <si>
    <t>To provide death benefits to the eligible survivors of federal, state, or local public safety officers whose deaths are the direct and proximate result of a personal (traumatic) injury sustained in the line of duty.  Effective November 29, 1990, the Act also provides the same benefit to a public safety officer who has been permanently and totally disabled as the direct result of a catastrophic personal injury sustained in the line of duty. The injury must permanently prevent the officer from performing any gainful work.</t>
  </si>
  <si>
    <t>Public safety officer means--_x000D_
_x000D_
(A)  an individual serving a public agency in an official capacity, with or without compensation, as a law enforcement officer, as a firefighter, or as a chaplain;_x000D_
_x000D_
(B)  an employee of the Federal Emergency Management Agency who is performing official duties of the Agency in an area, if those official duties—_x000D_
(i)     are related to a major disaster or emergency that has been, or is later, declared to exist with respect to the area under the Robert T. Stafford Disaster Relief and Emergency Assistance Act; and_x000D_
(ii)    are determined by the Administrator of the Federal Emergency Management Agency to be hazardous duties;_x000D_
_x000D_
(C)  an employee of a State, local, or tribal emergency management or civil defense agency who is performing official duties in cooperation with the Federal Emergency Management Agency in an area, if those official duties—_x000D_
(i)     are related to a major disaster or emergency that has been, or is later, declared to exist with respect to the area under the Robert T. Stafford Disaster Relief and Emergency Assistance Act; and_x000D_
(ii)    are determined by the head of the agency to be hazardous duties; or_x000D_
_x000D_
(D)  a member of a rescue squad or ambulance crew who, as authorized or licensed by law and by the applicable agency or entity, is engaging in rescue activity or in the provision of emergency medical services._x000D_
_x000D_
Disabled public safety officers and eligible survivors of deceased public safety officers in the District of Columbia, Puerto Rico, Guam, Virgin Islands, American Samoa, the Pacific Trust Territories and the Northern Mariana Islands are also eligible for benefits under the Act. Death benefit coverage for (1) state and local law enforcement officers and firefighters applies to deaths occurring on or after September 29, 1976; (2) federal law enforcement officers and firefighters applies to deaths occurring on or after October 12, 1984; (3) federal, state, and local rescue squad and ambulance crew members applies to death occurring on or after October 15, 1986; (4) members of certain nonprofit rescue squads and ambulance crews applies to deaths occurring on or after June 1, 2009; and (5) Federal Emergency Management Agency (FEMA) personnel and state, local, and tribal emergency management and civil defense agency employees applies to deaths occurring on or after October 30, 2000.  Disability benefit coverage for federal, state, and local law enforcement officers, firefighters and members of public rescue squads and ambulance crews applies to injuries sustained on or after November 29, 1990.  FEMA personnel and state, local, and tribal emergency management and civil defense agency employees are covered for such injuries sustained on or after October 30, 2000.  Disability benefit coverage for federal, state, and local law enforcement officers, firefighters and members of public rescue squads and ambulance crews applies to injuries sustained on or after November 29, 1990. FEMA personnel and state, local, and tribal emergency management and civil defense agency employees are covered for such injuries sustained on or after October 30, 2000 and Chaplains as of September 11, 2001._x000D_
_x000D_
As of January 2, 2013, disability benefit coverage for members of public agency and certain nonprofit rescue squads and ambulance crews applies to injuries sustained on or after June 1, 2009; for injuries sustained between June 29, 1990, and June 1, 2009, disability benefit coverage extends only to members of public agency rescue squads and ambulance crews.</t>
  </si>
  <si>
    <t>The Public Safety Officers' Benefits (PSOB) Act, enacted in 1976, was designed to offer peace of mind to men and women seeking careers in public safety and to make a strong statement about the value American society places on the contributions of those who serve their communities in potentially dangerous circumstances.  The PSOB Program provides a one-time financial benefit to the eligible survivors of public safety officers whose deaths are the direct and proximate result of a traumatic injury sustained in the line of duty.  _x000D_
_x000D_
The benefit is determined by the date of the fatal or totally and permanently disabling injury and is adjusted annually for inflation. A table with the annually adjusted amounts is contained here:  https://www.psob.gov/benefits_by_year.html</t>
  </si>
  <si>
    <t>{"description":"Claim forms entitled \"Claim for Death Benefits\" and \"Report of Public Safety Officer's Death\" or \"Report of Public Safety Officers' Permanent and Total Disability,\" and supporting claimant, medical and investigative documentation.","isApplicable":true}</t>
  </si>
  <si>
    <t>{"environmentalImpact":{"reports":[{"isSelected":false,"reportCode":"statement"},{"isSelected":false,"reportCode":"assessment"},{"isSelected":false,"reportCode":"ExecutiveOrder12372"},{"isSelected":true,"reportCode":"otherRequired"}]},"description":"Employing agencies and/or claimants should initiate a claim via the online system at www.psob.gov, or by emailing, telephoning, or writing to the Public Safety Officers' Benefits Program, Bureau of Justice Assistance, 810 7th Street NW, Washington, DC 20531. Telephone: (1-888) 744-6513. Upon receiving such notification, program staff will provide claim forms and advise the employing agency and claimant of claim documentation requirements."}</t>
  </si>
  <si>
    <t>{"description":"Submit \"Claim for Death Benefits\" and \"Report of Public Safety Officer's Death\" or \"Report of Public Safety Officers' Permanent and Total Disability,\" and supporting documentation to the Public Safety Officers' Benefits Office, Bureau of Justice Assistance, 810 7th Street NW, Washington, DC 20531."}</t>
  </si>
  <si>
    <t xml:space="preserve">Upon a finding of eligibility by the Bureau of Justice Assistance, eligible claimants receive a lump sum benefit. For Death Benefit: If the officer is survived by spouse, but there are no eligible children, the spouse will receive 100% of the benefit.  If the officer is survived by spouse and eligible children, the spouse will receive 50% of the benefit and the children will receive equal shares of the remaining 50%. If the officer is survived by eligible children but no spouse, the children will receive equal shares of the benefit.  If the officer is survived by neither a spouse nor eligible children and did not have a PSOB designee or life insurance policy on file with his or her employing agency, then the benefit will be made payable to the surviving parents in equal shares.  If there are no surviving parents, then children who would be eligible but for age will receive the benefit in equal shares. </t>
  </si>
  <si>
    <t xml:space="preserve">This varies from case-to-case, dependent on circumstances of death, sufficiency of claim documentation, and/or the need for expert medical reviews. </t>
  </si>
  <si>
    <t>15-0403-0-1-754;</t>
  </si>
  <si>
    <t xml:space="preserve">(Direct Payments with Unrestricted Use) FY 17$16,300,000.00; FY 18 est $16,300,000.00; FY 19 FY 16$13,770,525.00; - (Direct Payments with Unrestricted Use) FY 17$136,780,600.00; FY 18 est $24,800,000.00; FY 19 est $16,300,000.00; - </t>
  </si>
  <si>
    <t xml:space="preserve">For specific information pertaining to the regulations, guidelines and literature, please visit the OJP BJA PSOB website at https://www.psob.gov/index.html </t>
  </si>
  <si>
    <t>Hope JankeOffice of Justice Programs_x000D_
Bureau of Justice Assistance_x000D_
Public Safety Officers' Benefits Office_x000D_
810 7th Street, NW, Washington, DC 20531 Email:&lt; a href='mailto:AskPSOB@usdoj.gov'&gt;AskPSOB@usdoj.gov&lt;/a&gt;Phone: 1-888-744-6513;</t>
  </si>
  <si>
    <t>http://www.psob.gov</t>
  </si>
  <si>
    <t xml:space="preserve">16.575 Crime Victim Assistance; 16.615 Public Safety Officers' Educational Assistance; 16.576 Crime Victim Compensation; </t>
  </si>
  <si>
    <t>https://beta.sam.gov/fal/b85c4eb841e149b990506627466f8930/view</t>
  </si>
  <si>
    <t>Crime Victim Assistance</t>
  </si>
  <si>
    <t>{"list":[{"act":{"description":"34 U.S.C. 20103 (a) and (b)"},"authorizationTypes":{"act":true}}]}</t>
  </si>
  <si>
    <t>The Office for Victims of Crime provides an annual grant from the Crime Victims Fund to each State and eligible territory for the financial support of services to crime victims by eligible crime victim assistance programs.</t>
  </si>
  <si>
    <t>All states, the District of Columbia, the Puerto Rico, the U.S. Virgin Islands, American Samoa, Guam, and the Northern Mariana Islands are eligible to receive an annual VOCA victim assistance formula grant. Eligible agencies that receive VOCA victim assistance formula grant funds must meet the eligibility requirements specified in the Victims of Crime Act (VOCA), 34 U.S.C. 20103 (a) and (b)</t>
  </si>
  <si>
    <t>Eligible crime victim assistance programs.</t>
  </si>
  <si>
    <t>{"description":"See the current fiscal year’s solicitation available at www.ovc.gov."}</t>
  </si>
  <si>
    <t>The Director, Office for Victims of Crime, Office of Justice Programs has final approval authority. Once an award is granted to a State, the State will subgrant the monies to private nonprofit and/or public agencies for the purpose specified in the application and in conformance with all general and special conditions.</t>
  </si>
  <si>
    <t>From 3 to 4 weeks.</t>
  </si>
  <si>
    <t>For Formula awards, please see 28 CFR Part 18. There are no appeal rights for rejection of a discretionary application, but for discretionary awards, please see 28 CFR Part 18.</t>
  </si>
  <si>
    <t xml:space="preserve">Program office to complete </t>
  </si>
  <si>
    <t>{"awarded":"other","description":"States have the year of award plus 3 years to expend the funds.","awardedDescription":"Please contact the program office for more information."}</t>
  </si>
  <si>
    <t>[{"code":"program","isSelected":false},{"code":"cash","isSelected":false},{"code":"progress","isSelected":true,"description":"No program reports are required. No cash reports are required. The State will provide relevant data by submitting quarterly performance metrics through OVC’s online Performance Measurement Tool (PMT), located at https://ovcpmt.ojp.gov/. Quarterly, and Final Financial Reports are required.  States must adhere to the reporting requirements as stipulated in the Victim Assistance program rule and the OJP Financial Guide. \r\n\r\n"},{"code":"expenditure","isSelected":true,"description":"Quarterly, Final Financial Reports and Annual Program Performance reports will be required as stipulated in the Program Guidelines/Rules and the OJP Financial Guide"},{"code":"performanceMonitoring","isSelected":true,"description":"Annual Program Performance reports will be required.\r\n"}]</t>
  </si>
  <si>
    <t xml:space="preserve">See 2 C.F.R . § 200.334 for the government-wide requirements for retention requirements for records._x000D_
_x000D_
</t>
  </si>
  <si>
    <t xml:space="preserve">(Formula Grants) FY 17$1,846,507,314.00; FY 18 est $3,328,058,065.00; FY 19 est $1,305,958,825.00; FY 16 est $1,000,000,000.00; - </t>
  </si>
  <si>
    <t xml:space="preserve">Base of $500,000 to each State, Commonwealth, and the District of Columbia. Territories of  Northern Mariana Islands, Guam, and American Samoa receive a base of $200,000. Remaining dollars will be divided based on population. </t>
  </si>
  <si>
    <t>Program Guidelines/Rules are published in the Federal Register.  The OJP Financial Guide is available at ojp.gov/financial guide/DOJ/index.htm, or call the Office of the Chief Financial Officer, Customer Service Center at 1-800-458-0786 to request a copy.</t>
  </si>
  <si>
    <t>Office of Justice Programs Domestic and International Victim Assistance Division, Office for Victims of Crime, Office of Justice Programs, Department of Justice, 810 Seventh Street, NW., Washington, DC 20531 Email:&lt; a href='mailto:Toni.Thomas@usdoj.gov'&gt;Toni.Thomas@usdoj.gov&lt;/a&gt;Phone: (202) 307-5983;</t>
  </si>
  <si>
    <t>http://www.ojp.usdoj.gov/ovc/</t>
  </si>
  <si>
    <t xml:space="preserve">16.576 Crime Victim Compensation; </t>
  </si>
  <si>
    <t>Criteria for selecting proposals are specifically spelled out in the Victims of Crime Act of 1984, as amended.  Additional criteria will be developed by the Office for Victims of Crime. These criteria are listed on the OVC web page www.ojp.usdoj.gov.</t>
  </si>
  <si>
    <t>https://beta.sam.gov/fal/a613b4008917473db15e8e35ecb47595/view</t>
  </si>
  <si>
    <t>Crime Victim Compensation</t>
  </si>
  <si>
    <t>{"list":[{"act":{"description":"an act appropriating funds for the Department of Justice in the current fiscal year."},"USC":{"title":"Victims of Crime Act (VOCA) of 1984","section":"34 U.S.C. 20102"},"authorizationTypes":{"USC":true,"act":true},"usc":{"title":"Victims of Crime Act (VOCA) of 1984","section":"34 U.S.C. 20102"}}]}</t>
  </si>
  <si>
    <t xml:space="preserve">The Office for Victims of Crime (OVC),  Department of Justice, administers the Crime Victim Compensation formula grant program. OVC annually awards a grant to each state, the District of Columbia, the U.S. Virgin Islands, and the Commonwealth of Puerto Rico to support state crime victim compensation programs. These programs help pay for some of the expenses resulting from crimes involving violence or abuse. </t>
  </si>
  <si>
    <t>States, the District of Columbia, the Commonwealth of Puerto Rico, the U.S. Virgin Islands, Guam, and any other possession or territory of the United States who have an established eligible crime victim compensation program, and who meet the eligibility requirements discussed above.</t>
  </si>
  <si>
    <t>Victims of crime that results in death or physical or personal injury and are determined eligible under the State victim compensation statute.  State compensation statutes either declare that coverage extends generally to any crime resulting in physical or personal injury, or they list all specific crimes that can be covered.</t>
  </si>
  <si>
    <t>{"environmentalImpact":{"reports":[{"isSelected":true,"reportCode":"otherRequired"}]},"description":"2 CFR 200, Uniform Administrative Requirements, Cost Principles, and Audit Requirements for Federal Awards applies to this program. 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t>
  </si>
  <si>
    <t xml:space="preserve">Upon approval by the Assistant Attorney General, successful applicants are notified via the Grants Management System. One copy of the grant award must be signed by the authorized official and returned to the Office of Justice Programs.  </t>
  </si>
  <si>
    <t>30 to 180 days.</t>
  </si>
  <si>
    <t xml:space="preserve">For statutory formula awards, see 28 C.F.R. Part 18. There are no appeal rights for rejection of a discretionary application, but for formula awards, see 28 C.F.R. Part 18._x000D_
_x000D_
</t>
  </si>
  <si>
    <t>Awards are for the year of award plus 3 years. Applications will be annually.</t>
  </si>
  <si>
    <t>{"awarded":"other","description":"Compensation funds may be carried forward for obligation by the grantee for 3 years subsequent to the fiscal year of award.  Funds are released via electronic funds transfer.  States must be enrolled in the Automated Clearinghouse (ACH) Vendor Express Program to request any Federal funds.","awardedDescription":"Please contact program office for more detail."}</t>
  </si>
  <si>
    <t>[{"code":"program","isSelected":false},{"code":"cash","isSelected":false},{"code":"progress","isSelected":true,"description":"Program reports are not applicable. Cash reports are not applicable. The State will provide relevant data by submitting quarterly performance metrics through OVC’s online Performance Measurement Tool (PMT), located at https://ovcpmt.ojp.gov/. Recipients are required to submit quarterly and final Financial Reports."},{"code":"expenditure","isSelected":true,"description":"Recipients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</si>
  <si>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(Formula Grants) FY 17$133,032,000.00; FY 18 est $128,685,000.00; FY 19 est $128,685,000.00; FY 16$2,217,900,941.00; - </t>
  </si>
  <si>
    <t>Each State receives 60 percent of its prior year payout of State compensation funds</t>
  </si>
  <si>
    <t xml:space="preserve">Office of Justice Programs’ Financial Guide 2011 ojp.gov/financial guide/DOJ/index.htm  and Post award Instructions (www.ojp.usdoj.gov/funding/pdfs/post_award_instructions.pdf), applicable OMB Circulars, and Department of Justice regulations applicable to specific types of grantees, which can be found in title 28 of the Code of Federal Regulations (28 C.F.R.). </t>
  </si>
  <si>
    <t>Office of Justice Programs U.S. Department of Justice_x000D_
Office of Justice Programs_x000D_
Office for Victims of Crime_x000D_
State Compensation and Assistance Division_x000D_
810 Seventh Street, NW, Washington, DC 20531 Email:&lt; a href='mailto:Toni.Thomas@usdoj.gov'&gt;Toni.Thomas@usdoj.gov&lt;/a&gt;Phone: (202) 307-5983;</t>
  </si>
  <si>
    <t xml:space="preserve">16.575 Crime Victim Assistance; </t>
  </si>
  <si>
    <t>Criteria are established by the Victims of Crime Act of 1984, as amended, and Program Guidelines/Rules published in the Federal Register.</t>
  </si>
  <si>
    <t>https://beta.sam.gov/fal/30c7ed37596c41e386557ad3daa1d73b/view</t>
  </si>
  <si>
    <t>Federal Surplus Property Transfer Program</t>
  </si>
  <si>
    <t>{"list":[{"act":{"description":"40 U.S.C. 553"},"USC":{"title":"40","section":"553 (b)(1)-(2)"},"authorizationTypes":{"USC":true},"usc":{"title":"40","section":"553 (b)(1)-(2)"}}]}</t>
  </si>
  <si>
    <t>To facilitate the possible no cost conveyance, by the Federal Government, to State and local governments, of surplus real and related personal property determined by the Director of the Bureau of Justice Assistance by delegation from the Assistant Attorney General for the Office of Justice Programs and the Attorney General, to be required for correctional facility use, under programs or projects for the care or rehabilitation of criminal offenders, and for law enforcement purposes.</t>
  </si>
  <si>
    <t>Eligible applicants include states, or political subdivisions or instrumentalities of states, proposing to use the subject property for law enforcement purposes or correctional facility purposes.  The 50 States, the District of Columbia, the Commonwealth of Puerto Rico, Guam, American Samoa, the Virgin Islands, the Federated States of Micronesia, the Marshall Islands, Palau, and the Northern Mariana Islands.</t>
  </si>
  <si>
    <t>State, local and territorial governments, that are engaged in activities to control or reduce crime and juvenile delinquency or the enforcement of criminal law including investigative activities as well as training or for the care or rehabilitation of criminal offenders.</t>
  </si>
  <si>
    <t>{"description":"DOJ/OJP/BJA application for a correctional facility use or law enforcement purpose determination. See the current fiscal year’s solicitation available at the Office of Justice Programs web site at http://www.ojp.gov/funding/solicitations.htm and http://ojp.gov/financialguide/DOJ/PreawardRequirements/index.htm for additional information. ","isApplicable":true}</t>
  </si>
  <si>
    <t>{"environmentalImpact":{"reports":[{"isSelected":true,"reportCode":"statement"},{"isSelected":false,"reportCode":"assessment"},{"isSelected":true,"reportCode":"ExecutiveOrder12372"},{"isSelected":true,"reportCode":"otherRequired"}]},"description":"Notify BJA and GSA, or DOD by letter, of the State's interest in an identified property.  Applicants interested in applying for property under the Base Realignment and Closure Act (BRAC) must consult with their designated Local Redevelopment Authority for the community's plan for economic recovery. A list of the recognized LRAs can be viewed at: http://www.oea.gov/OEAWeb.nsf/Home?OpenForm.\r\n\r\nIn addition to the above identified requirements, view https://www.whitehouse.gov/omb/grants_spoc for a list of states covered by E.O. 12372 requiring an entity to coordinate and review proposed federal financial assistance."}</t>
  </si>
  <si>
    <t>{"description":"See the current fiscal year’s solicitation available at the Office of Justice Programs web site at http://www.ojp.gov/funding/solicitations.htm and http://ojp.gov/financialguide/DOJ/PreawardRequirements/index.htm for additional information. "}</t>
  </si>
  <si>
    <t>(1) Applicant must be a State or local governmental entity; (2) applicant must propose a correctional facility use or law enforcement purpose consistent with the requirements set forth in 40 U.S.C. Section 553(b)(1) and (2).</t>
  </si>
  <si>
    <t>{"awarded":"other","description":"N/A","awardedDescription":"Please contact BJA at Phone: 202-616-6500 or https://www.bja.gov/contactus.aspx"}</t>
  </si>
  <si>
    <t>[{"code":"program","isSelected":false,"description":""},{"code":"cash","isSelected":false,"description":""},{"code":"progress","isSelected":false,"description":""},{"code":"expenditure","isSelected":false,"description":""},{"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</si>
  <si>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See 2 CFR 200 for the government-wide requirements for maintenance of records by grant recipients. </t>
  </si>
  <si>
    <t>(Sale, Exchange, or Donation of Property and Goods) FY 18 est $0.00; FY 17 est $0.00; FY 16$0.00; - Through the Federal Surplus Property Public Benefit Conveyance Program (Program), surplus federal land and buildings are conveyed to public entities at no cost pursuant to 40 U.S.C. 541, et seq., and applicable regulations (40 U.S.C. § 553 and 41 C.F.R. Parts 102-75.750 through 102-75.815).</t>
  </si>
  <si>
    <t>{"flag":"appendix","description":"General Services Administration: www.propertydisposal.gsa.gov. Office of Economic Adjustment: http://www.defenselink.mil/brac/."}</t>
  </si>
  <si>
    <t>Laura MizhirU.S. Department of Justice_x000D_
Office of Justice Programs_x000D_
Bureau of Justice Assistance_x000D_
810 7th Street, NW_x000D_
_x000D_
, Washington, DC 20351 Email:&lt; a href='mailto:Laura.Mizhir@usdoj.gov'&gt;Laura.Mizhir@usdoj.gov&lt;/a&gt;Phone: 2026166500;</t>
  </si>
  <si>
    <t>https://www.bja.gov/ProgramDetails.aspx?Program_ID=61</t>
  </si>
  <si>
    <t>https://beta.sam.gov/fal/9969eb5e05c046de8096b5a5cd87654c/view</t>
  </si>
  <si>
    <t>Crime Victim Assistance/Discretionary Grants</t>
  </si>
  <si>
    <t>{"list":[{"act":{"description":"42 U.S.C. 10603(c)(1)(A); 42 U.S.C. 10603(c)(1)(B); 42 U.S.C. 10603d(a); and 42 U.S.C. 10603e(a)."},"authorizationTypes":{"USC":false,"act":true,"statute":false,"publicLaw":false,"executiveOrder":false}}]}</t>
  </si>
  <si>
    <t>The Office for Victims of Crime (OVC) administers a discretionary grant program and other assistance programs for crime victims with amounts set-aside from deposits into the Crime Victims Fund for (a) demonstration projects and training and technical assistance services to eligible crime victims assistance programs; and (b) for the financial support of services to victims of Federal crime by eligible crime victim assistance programs. The purpose of the demonstration and training and technical assistance grants is to improve the overall quality of services delivered to crime victims through the provision of training and technical assistance to providers. Of the amount available for training and technical assistance and services to victims of Federal crimes, no less than 50 percent shall be used for demonstration programs and training and technical assistance, and not more than 50 percent for services to victims of Federal crimes.</t>
  </si>
  <si>
    <t>Criteria will vary depending on the grant or grant program. Generally, eligible applicants may include American Indian/Alaska Native Tribes and tribal organizations, States, United States Attorneys' offices, universities and colleges, eligible public agencies that provide victim services and private nonprofit agencies. Applicants for Tribal Victim Assistance grants must be an Indian Tribe, Tribal organization, partnership or nonprofit organization that provides direct services to victims of crime in Indian Country.</t>
  </si>
  <si>
    <t>Eligible victim assistance agencies. Eligibility depends on the nature of the grant but may include a wide variety of public and private nonprofit agencies.</t>
  </si>
  <si>
    <t>{"description":"Competitive applications under this program must be submitted electronically via Grants.gov or the Office of Justice Programs Grants Management System, as specified. OVC develops solicitations and application guidelines that includes funding strategy, eligibility requirements, required certifications that must be submitted at a time specified by the Office for Victims of Crime, Office of Justice Programs and must contain the following certification and assurances: (1) assure that the applicant will provide such accounting, auditing, monitoring and evaluation procedures as may be necessary, and keep such records as the Office of Justice Programs may prescribe, to assure fiscal control, proper management and efficient disbursement of Federal funds; (2) assure that the applicant will adhere to the audit and financial management requirements set forth in the effective edition of the OJP Financial Guide; (3) assure that the applicant will comply with all applicable nondiscrimination requirements including civil rights compliance,  non-discrimination against eligible applicants that are faith or community-based organizations, services to persons with Limited English Proficiency, and protection of human research subjects; (4) certify that the applicant will comply with certifications regarding Lobbying, Debarment, Suspension, and Drug-Free Workplace Requirements (OJP Form 4061/6); and other responsibility matters; and, (5) certify that the information in the application is correct and that the applicant will comply with all applicable provisions of the Victims of Crime Act and other Federal laws, (including subtitle A, Title II of the Americans with Disabilities Act (ADA) 1990) regulations, and circulars. Costs will be determined in accordance with OMB Circular No. A-87 or OMB Circular No. A-133. Applicants from other types of agencies will use forms to be provided by OVC.","isApplicable":true}</t>
  </si>
  <si>
    <t>{"environmentalImpact":{"reports":[{"isSelected":true,"reportCode":"otherRequired"}]},"description":"2 CFR 200, Uniform Administrative Requirements, Cost Principles, and Audit Requirements for Federal Awards applies to this program. In accordance with the Common Rule, Standard Form 424 must be submitted electronically at Grants.gov by nonfederal agencies in applying for funding under this program. Forms for funds other than grants or for use by Federal agencies will be supplied by OVC."}</t>
  </si>
  <si>
    <t>{"description":"In accordance with the Common Rule, Standard Form 424 must be submitted electronically at Grants.gov by nonfederal agencies in applying for funding under this program. Forms for funds other than grants or for use by Federal agencies will be supplied by OVC. "}</t>
  </si>
  <si>
    <t>Generally awards will be made on a competitive basis with applications reviewed by a panel of subject matter experts who will assess application submissions based on established criteria and forward a recommendation to the Director. The Assistant Attorney General, Office of Justice Programs has final approval authority.</t>
  </si>
  <si>
    <t>From 4 to 6 months.</t>
  </si>
  <si>
    <t>Hearing by the Assistant Attorney General, Office of Justice Programs.</t>
  </si>
  <si>
    <t xml:space="preserve">Awards average 12 months and range from 12 to 36 months, unless otherwise noted.  Supplements are considered on a case by case basis. </t>
  </si>
  <si>
    <t>{"types":{"moe":false,"formula":false,"matching":true},"matching":{"requirementFlag":"voluntary","percent":"0","description":"There are no formula or matching requirements for discretionary funding, unless stated in the funding solicitations. The State Victim Assistance Academy grants require a 25 percent \"in-kind\" match. Federal agencies are not expected to provide a financial contribution, but in general are asked to demonstrate a commitment to continuing the funded effort after OVC funding is terminated.\r\n\r\nMOE requirements are not applicable to this program. \r\n"}}</t>
  </si>
  <si>
    <t>{"awarded":"other","description":"Any amount awarded that remains unspent at the end of a fiscal year in which the award is made may be expended for the purpose for which the award is made at any time during the three succeeding fiscal years, at the end of which period, any remaining unobligated sums shall be available for deposit into the emergency reserve fund referred to in subsection (d)(5) of the VOCA at the discretion of the Director. Any remaining unobligated sums shall be returned to the Fund. Funds are released via the Electronic Transfer System (formerly the Letter of Credit System) on an as needed basis to the Recipient.","awardedDescription":"Please contact the program office for more information."}</t>
  </si>
  <si>
    <t>[{"code":"program","isSelected":false},{"code":"cash","isSelected":false},{"code":"progress","isSelected":true,"description":"Semi-annual progress reports will be required as stipulated by the program office. A final financial and program report also will be required."},{"code":"expenditure","isSelected":true,"description":"Quarterly financial reports will be required as stipulated in the effective edition of the OJP Financial Guide.  A final financial and program report also will be required."},{"code":"performanceMonitoring","isSelected":true,"description":"To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</si>
  <si>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Recipients of federal funds are expected to retain documentation (financial records, supporting documents, statistical records, and all other records pertinent to a grant) supporting all program transactions for at least 3 years after the closure of audit reports related to such funding. If any litigation, claim, negotiation, audit, or other action involving records has been started before the expiration of the 3-year period, the records must be retained until completion of the action and resolution of all related issues, or until the end of the regular 3-year period, whichever is later</t>
  </si>
  <si>
    <t xml:space="preserve">(Project Grants) FY 17$103,802,946.00; FY 18 est $0.00; FY 19 FY 16 Estimate Not Available  - </t>
  </si>
  <si>
    <t>OVC anticipates awarding grants ranging from $35,000 to $2.4 million, with an average award amount of $250,000.</t>
  </si>
  <si>
    <t>Current solicitations and application guidelines and the current edition of the OJP Financial Guide ojp.gov/financial guide/DOJ/index.htm, are available on line at the OVC webpage at http://www.ovc.gov.</t>
  </si>
  <si>
    <t>Office for Victims of Crime810 Seventh Street, N.W., Washington, DC 20531 Email:&lt; a href='mailto:zoe.french@usdoj.gov'&gt;zoe.french@usdoj.gov&lt;/a&gt;Phone: (202) 307-5983;</t>
  </si>
  <si>
    <t xml:space="preserve">16.320 Services for Trafficking Victims; 16.575 Crime Victim Assistance; 16.321 Antiterrorism Emergency Reserve; </t>
  </si>
  <si>
    <t xml:space="preserve">General criteria for selecting proposals are spelled out in the Victims of Crime Act, 42 U.S.C. Section 10601-10604 (Supp. 1981). Additional criteria may be developed by the Office for Victims of Crime and will be published in OVC solicitations and application guidelines available at http://www.ojp.gov/funding/solicitations.htm.  </t>
  </si>
  <si>
    <t>https://beta.sam.gov/fal/9011f7cbb1f64b22a5d84f23a3e2f142/view</t>
  </si>
  <si>
    <t>Children's Justice Act Partnerships for Indian Communities</t>
  </si>
  <si>
    <t>(CJA)</t>
  </si>
  <si>
    <t>{"list":[{"act":{},"USC":{"title":"Crime Victims Fund","section":"34 U.S.C. 20101 (g)"},"authorizationTypes":{"USC":true,"act":true},"usc":{"title":"Crime Victims Fund","section":"34 U.S.C. 20101 (g)"}}]}</t>
  </si>
  <si>
    <t>The goal of the Children’s Justice Act Partnerships for Indian Communities (CJA) program is to provide funding, technical assistance, and training to help American Indian and Alaska Native communities develop, establish, and operate programs designed to improve the investigation, prosecution, and handling of cases of child abuse and neglect, and particularly child sexual abuse cases, in a manner which lessens trauma for child victims.
•	To improve investigative, prosecutorial, and judicial practices so that trauma is reduced for victims of child abuse and neglect. 
•	Adopt a trauma-informed, multidisciplinary approach to the investigation, prosecution, and management of cases of child abuse and neglect by providing training to tribal, state, and federal professionals responsible for responding to and intervening in cases of child abuse and neglect in the applicant tribal community. Project activities should focus on improving coordination of efforts through information sharing and developing and implementing written response protocols for child abuse and neglect cases that are designed to minimize trauma for child victims and their family members. 
•	Provide emergency services for children who are at imminent risk of harm and crisis intervention services to aid child victims and their family members in recovering from incidents of abuse and neglect. 
•	Develop specialized services for victims of child abuse and neglect and their family members.</t>
  </si>
  <si>
    <t>Federally recognized Indian tribal governments and nonprofit Indian organizations that provide services to American Indians and Alaska Natives.  Specific criteria will vary depending on the grant.</t>
  </si>
  <si>
    <t>American Indian and Alaskan Native youth who are victims of child abuse and/or child sexual abuse.</t>
  </si>
  <si>
    <t>{"environmentalImpact":{"reports":[{"isSelected":true,"reportCode":"statement"},{"isSelected":true,"reportCode":"otherRequired"}]},"description":"2 CFR 200, Uniform Administrative Requirements, Cost Principles, and Audit Requirements for Federal Awards applies to this program. In accordance with the C.F.R. Part 200, Standard Form 424 must be submitted by nonfederal agencies applying for funding under this program. Competitive solicitations are announced on Grants.gov."}</t>
  </si>
  <si>
    <t>{"description":"In accordance with the C.F.R. Part 200, Standard Form 424 must be submitted by nonfederal agencies applying for funding under this program. Competitive solicitations are announced on Grants.gov","isApplicable":true}</t>
  </si>
  <si>
    <t>Generally, awards will be made on a competitive basis with applications reviewed by a panel of subject matter experts who will assess application submissions based on established criteria and forward a recommendation to the Assistant Attorney General for the Office of Justice Programs</t>
  </si>
  <si>
    <t xml:space="preserve">See the current fiscal year's solicitation available at www.ovc.gov </t>
  </si>
  <si>
    <t>{"awarded":"other","description":"These awards are generally awarded for a 3 year project period.","awardedDescription":"See current year’s solicitation available at www.ovc.gov."}</t>
  </si>
  <si>
    <t>[{"code":"program","isSelected":false},{"code":"cash","isSelected":false},{"code":"progress","isSelected":true,"description":"Quarterly Federal Financial Reports (SF 425) will be required as stipulated in the effective Financial Guide edition of the OJP. A final financial and program report also will be required."},{"code":"expenditure","isSelected":true,"description":"Quarterly Federal Financial Reports (SF 425) will be required as stipulated in the effective edition of the OJP Financial Guide. A final financial and program report also will be required."},{"code":"performanceMonitoring","isSelected":true,"description":"Performance measure data are required as specified in the solicitation."}]</t>
  </si>
  <si>
    <t xml:space="preserve">See 2 CFR Part 200 for the government-wide requirements for maintenance of records by grant recipients. </t>
  </si>
  <si>
    <t xml:space="preserve">(Project Grants) FY 17$2,946,093.00; FY 18 est $3,000,000.00; FY 19 est $3,000,000.00; FY 16 Estimate Not Available  - </t>
  </si>
  <si>
    <t>Solicitations and current edition of the Financial Guide (ojp.gov/financial guide/DOJ/index.htm) are available on the Office of Justice Programs’ website, or by writing to the Office for Victims of Crime, Office of Justice Programs, Department of Justice, 810 Seventh Street, N.W., Washington, DC 20531</t>
  </si>
  <si>
    <t>Office of Victims of Crime, Office ofJustice rograms, Department of Justice 810 Seventh Street, N.W., Wasjhington , DC 20531 Email:&lt; a href='mailto:Yolanda.C.Gibson@ojp.usdoj.gov'&gt;Yolanda.C.Gibson@ojp.usdoj.gov&lt;/a&gt;Phone: 202-307-5983;</t>
  </si>
  <si>
    <t>http://www.justice.gov</t>
  </si>
  <si>
    <t xml:space="preserve">16.582 Crime Victim Assistance/Discretionary Grants; </t>
  </si>
  <si>
    <t>https://beta.sam.gov/fal/e95b7cf6968946f2a6938cf0fa8e9499/view</t>
  </si>
  <si>
    <t>Drug Court Discretionary Grant Program</t>
  </si>
  <si>
    <t>Drug Court Program (DCP)</t>
  </si>
  <si>
    <t>{"list":[{"USC":{"title":"Consolidated Appropriations Act, 2018, 132 Stat. 348, 422","section":"34 § 10611, et. seq"},"authorizationTypes":{"USC":true},"usc":{"title":"Consolidated Appropriations Act, 2018, 132 Stat. 348, 422","section":"34 § 10611, et. seq"}}]}</t>
  </si>
  <si>
    <t>Goal: 
The overall goal of the Adult Drug Court Discretionary Grant Program (ADCDGP) is to equip courts and community supervision systems with the necessary tools and resources, utilizing the most current evidence-based practices and principles, to intervene with participants who abuse substances while preparing them for success in the community. 
Objectives:
•	Assisting courts that utilize evidence-based practices and principles, which are incorporated into the NADCP drug court standards. 
•	Building and maximizing the capacity of jurisdictions to ensure that all potential participants are identified and assessed for risk and need. 
•	Ensuring all participants receive targeted evidence-based services. 
•	Enhancing the provision of recovery support services, including transitional clean and sober housing assistance to reduce recidivism. 
•	Reducing obstacles to successful recovery, including the provision of specified civil legal assistance. 
•	Supporting strategies that ensure drug court practitioners have the tools to effectively manage these interventions, including data collection and analysis to inform system improvement and implementation fidelity, training and technical assistance, and tracking and improving drug court performance.</t>
  </si>
  <si>
    <t>Grants can be awarded to states, state courts, local courts, units of local government and Indian tribal governments, acting directly or through agreements with other public or private entities.  Applicants may choose to submit joint applications with other eligible jurisdictions for statewide, regional, and multijurisdictional drug court programs.  With joint applications, one organization must be designated as the applicant and any co-applicants designated accordingly.  The applicant organization must be eligible and the other agencies/organizations must provide supporting documentation. All applicants must demonstrate that they have the management and financial capabilities to effectively plan and implement projects of the size and scope described in the application kit. Nonprofit and for-profit agencies are not eligible applicants. For an application from a subunit of government (e.g., county probation department, district attorney's office, pretrial services agency) to be considered, it must be designated by letter as representing an eligible applicant (described above).  For example, the county court or county executive may designate the county probation or county district attorney's office as its representative for the purpose of application. In this instance, the applicant continues to be the designating state, court system, or unit of local government.  The county probation, district attorney's office, or other designated subunit, is the organization authorized to submit an application on behalf of the eligible applicant.</t>
  </si>
  <si>
    <t>States, local governments, Indian tribal governments, public or private entities.</t>
  </si>
  <si>
    <t>{"description":"The application must include: Application for Federal Assistance (Standard Form 424); applicant Information page; a one-page program abstract summarizing the goals and objectives of the grant request; program narrative; letters of support; detailed budget and budget narrative; administrative requirements; and assurances and certifications.  See program announcement for more information.","isApplicable":true}</t>
  </si>
  <si>
    <t>{"environmentalImpact":{"reports":[{"isSelected":false,"reportCode":"statement"},{"isSelected":false,"reportCode":"assessment"},{"isSelected":false,"reportCode":"ExecutiveOrder12372"},{"isSelected":true,"reportCode":"otherRequired"}]},"description":"Prospective applicants may view the preapplication requirements by visiting the web site at https://www.bja.gov."}</t>
  </si>
  <si>
    <t>{"description":"All competitive grant applications must be submitted electronically through the Grant Management System (GMS) at http://grants.ojp.usdoj.gov.  Applications or supplemental materials received by facsimile or postal mail will not be accepted.  For additional information, see the current fiscal year’s solicitation available at www.bja.gov."}</t>
  </si>
  <si>
    <t>An award is granted by the Assistant Attorney General, Office of Justice Programs, and must be accepted by the applicant agency or institution according to the special conditions of the grant or cooperative agreement.</t>
  </si>
  <si>
    <t>Approximately 60 days.</t>
  </si>
  <si>
    <t>Grants can be extended by submitting a written justification for an extension to the Bureau of Justice Assistance office for review.  Extensions are subject to approval by the Bureau of Justice Assistance and renewals subject to congressional funding.</t>
  </si>
  <si>
    <t>{"types":{"moe":false,"formula":false,"matching":true},"formula":{"title":"","chapter":"","part":"","subPart":"","publicLaw":"","description":""},"matching":{"requirementFlag":"mandatory","percent":"25","description":"The federal share of a grant received under this subtitle may not exceed 75 percent of the total cost of an applicant's projected budget. The matching requirement is a 25 percent match provided by the applicant. A portion of the match must be cash. This is required by statute; the term \"portion\" is not defined. For additional information, please see the current fiscal year’s solicitation available at www.bja.gov."},"moe":{"description":""}}</t>
  </si>
  <si>
    <t>{"awarded":"other","description":"Project duration period will be up to 3 years for Implementation, Enhancement, and Statewide Grants.  For additional information, please see the current fiscal year’s solicitation available at www.bja.gov.","awardedDescription":"By reimbursement"}</t>
  </si>
  <si>
    <t>[{"code":"program","isSelected":true,"description":"Drug Court Grantee Data Collection Survey."},{"code":"cash","isSelected":false,"description":""},{"code":"progress","isSelected":true,"description":"Recipients are required to submit semi-annual Progress Reports."},{"code":"expenditure","isSelected":true,"description":"Recipients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</si>
  <si>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{"isApplicable":true,"description":"Payments and transactions are subject to audits by the Government Accountability Office, the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t>
  </si>
  <si>
    <t>All grantees are required to establish and maintain accounting systems and financial records in order to account for funds awarded to them.  _x000D_
_x000D_
In accordance with the requirement set forth in 2 CFR 200, Subpart F, grantees must maintain all financial records, supporting documents, statistical records, and all other records pertinent to the award for at least 3 years following the close of the most recent audit.</t>
  </si>
  <si>
    <t xml:space="preserve">(Project Grants) FY 17$38,944,583.00; FY 18 est $75,000,000.00; FY 19 est $43,000,000.00; - </t>
  </si>
  <si>
    <t>Varies based upon appropriation.  Consult the solicitation available at http://www.ojp.gov/funding/solicitations.htm and/or www.bja.gov.</t>
  </si>
  <si>
    <t>{"list":[{"fiscalYear":2018,"description":"All BJA Drug Court and VTC applicants must demonstrate that their drug court will include treatment and services to address opioid abuse reduction, to the extent that substance abuse treatment and related services are funded by this award. All BJA training and technical assistance partners will be required to expand and enhance training and technical assistance to address opioid abuse reduction."}],"isApplicable":true}</t>
  </si>
  <si>
    <t>Gregory D. TorainOffice of Justice Programs, Bureau of Justice Assistance, Department of Justice, 810 Seventh Street, N.W., Washington, DC 20531 Email:&lt; a href='mailto:AskBJA@usdoj.gov'&gt;AskBJA@usdoj.gov&lt;/a&gt;Phone: 202-616-6500 or (1-866) 859-2687;</t>
  </si>
  <si>
    <t>http://www.bja.gov/</t>
  </si>
  <si>
    <t xml:space="preserve">93.959 Block Grants for Prevention and Treatment of Substance Abuse; 16.523 Juvenile Accountability Block Grants; </t>
  </si>
  <si>
    <t>Fiscal Year2019: Category 1 (Implementation): The Veterans Treatment Court (VTC) will target male and female defendants with felony charges and diagnosable behavioral health issues, who are residents of the County and have current or prior service in any brunch of the U.S. Armed Forces.  The VTC and its surrounding rural areas have a dense population of veterans and service members. The VTC will also accept transfers of veterans and service members’ cases from other jurisdictions in the area. The Court accepted and pled 10 veteran defendants into the Program. To date, the VTC Program has 20 clients and 10 waiting to plea into the program. The VTC’s current capacity is 30 clients. Defendants with high criminogenic risk and high substance abuse and behavioral health treatment need will be targeted. Offenders will be subject to or eligible for legal sanctions that may provide greater leverage in program compliance. All VTC cases will be post-plea; the Department of Corrections sentence is deferred based on completion of the program. Research on justice involved adults has highlighted SUDs and Antisocial Personally Disorder as having a strong and direct link with recidivism. Evidence-based trauma informed interventions used in Intensive Outpatient Programs (IOP), Outpatient and residential services will be utilized. Implementation of the VTC will decrease recidivism in veteran offenders by getting them supervised substance use disorder or mental health treatment in addition to being held accountable for their actions.  
Category 2 (Enhancement): The Treatment Court (TC) is seeking funding ($500,000) to upgrade its readiness to respond to the opioid overdose epidemic by establishing a New Model for opioid addiction. This proposal will be conducted in pre-adjudication Adult Drug Court servicing non-violent offenders. These funds would be used to complement the current TC structure by (1) expanding the number of participants served that meet the existing target population description, (2) expand the target population description and serve additional participants who meet the expanded description, and (3) enhance court operations. The current maximum participant capacity of the TC can serve in one day is 500. The total number of participants proposed to receive services with these grant funds is 225 (50 in year one, 75 year two, and 100 year three). The target population is any individual charged with a non-violent misdemeanor and/or felony offense related to their substance abuse. Resources are prioritized to address high criminogenic risk and opioid overdose. 
Category 3 (Statewide A &amp; B): This application seeks funding for Category 3: Statewide, subcategories A and B.  Subcategory B ($1,500,000) to develop, implement and provide local technical assistance for an improved data collection tool for adult problem solving courts statewide. The State has 45 adult problem solving courts in both rural and urban jurisdictions, and has both pre- and post-adjudication courts. For approximately 10 years, the courts have been utilizing a data collection tool called USAD. This tool is no longer a sustainable platform and does not provide local level staff with effective data reports and evaluation functionality. LIS research will assist in the provision of technical assistance and evaluation of local needs. The development of this database most closely aligns with Adult Drug Court Best Practice Standard X: Monitoring and Evaluation, but the goal of the tool is to increase courts' capacity to track adherence to all Best Practice Standards and Key Components.
Additionally, this application seeks funding for Category 3: Statewide, subcategory A ($500,000) to conduct an assessment of veterans treatment court (VTC) mentor programs for the state. The State has twenty VTCs in both rural and urban jurisdictions, and has both pre- and post-adjudication courts. The first VTC in the State began in 2009 in the forty-fifth judicial district in the State, the other five courts began operating in subsequent years with the most recent VTC beginning operations in the forty-sixth judicial district in 2015 in the State.  Currently, the State VTC's have the capacity to handle 330 cases and are at 81% capacity, serving 268 participants. The VTC mentor program assessment will utilize both quantitative and qualitative methodology to empirically understand the correlates of how mentoring impacts the participants experience and the effects of mentoring on participant outcomes, such as recidivism, relapse, and reincarceration. This assessment will compare mentored to unmentored participants, and will conduct baseline and follow-up surveys up to two years following their initial survey. The VTC mentor program assessment's main emphasis aligns most closely with NADCP Adult Drug Court Best Practice Standard X: monitoring and evaluation to measure the achievement of program goals and to gauge effectiveness.</t>
  </si>
  <si>
    <t>Criteria are described in the OJP Program Announcement available at http://www.ojp.gov/funding/solicitations.htm and/or www.bja.gov.</t>
  </si>
  <si>
    <t>https://beta.sam.gov/fal/3f6aae5b9b0648f68a8c0b7e42e3e76e/view</t>
  </si>
  <si>
    <t>Violence Against Women Discretionary Grants for Indian Tribal Governments</t>
  </si>
  <si>
    <t>{"list":[{"act":{"description":"The Violence Against Women and Department of Justice Reauthorization Act of 2005, Title IX, Section 906, Public Law 109-162, 42 U.S.C. § 3796gg-10 "},"authorizationTypes":{"USC":false,"act":true,"statute":false,"publicLaw":false,"executiveOrder":false}}]}</t>
  </si>
  <si>
    <t>To increase tribal capacity to respond to violent crimes against Indian women, and to develop and strengthen victim services in cases involving violent crimes against Indian women.</t>
  </si>
  <si>
    <t>Indian tribal governments and authorized designees of tribal governments.  The term "tribal government" means-- (A) the governing body of an Indian tribe; or  (B) a tribe, band, pueblo, nation, or other organized group or community of Indians, including any Alaska Native village or regional or village corporation (as defined in, or established pursuant to, the Alaska Native Claims Settlement Act (43 U.S.C. 1601 et seq.)), that is recognized as eligible for the special programs and services provided by the United States to Indians because of their status as Indians.</t>
  </si>
  <si>
    <t>Tribal governments and authorized designees of tribal governments.</t>
  </si>
  <si>
    <t>{"description":"Specific criteria for the program are provided in an annual solicitation available at www.justice.gov/OVW. Additional information is available at https://www.justice.gov/tribal/grants.  ","isApplicable":true}</t>
  </si>
  <si>
    <t>{"environmentalImpact":{"reports":[{"isSelected":false,"reportCode":"statement"},{"isSelected":false,"reportCode":"assessment"},{"isSelected":true,"reportCode":"ExecutiveOrder12372"},{"isSelected":true,"reportCode":"otherRequired"}]},"description":"This program is part of the Department of Justice's Consolidated Tribal Assistance Solicitation (CTAS).  Applicants for multiple tribal-specific grant programs use the single tribal solicitation, which is issued on an annual basis."}</t>
  </si>
  <si>
    <t>{"description":"Applicants must apply on the Office of Justice Programs (OJP) Grants Management System (GMS) following the procedures outlined in the CTAS."}</t>
  </si>
  <si>
    <t>{"awarded":"other","description":"At least one year.  Funds are released on an as needed basis to the grantee.","awardedDescription":"Periodic drawdowns should be based upon immediate disbursement/reimbursement needs and project progress."}</t>
  </si>
  <si>
    <t>[{"code":"program","isSelected":true,"description":"Reports are required as stipulated in the program regulations and the effective edition of the DOJ Financial Grants Management Guide."},{"code":"cash","isSelected":false},{"code":"progress","isSelected":true,"description":"Semi-annual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served.\r\n"},{"code":"expenditure","isSelected":true,"description":"Quarterly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t>
  </si>
  <si>
    <t>(Project Grants) FY 16$33,647,321.00; FY 17 est $34,137,475.00; FY 18 est $33,500,000.00;</t>
  </si>
  <si>
    <t xml:space="preserve">Range - $250,000 - $350,000_x000D_
</t>
  </si>
  <si>
    <t>http://www.justice/gov/tribal/grants.html</t>
  </si>
  <si>
    <t xml:space="preserve">16.590 Grants to Encourage Arrest Policies and Enforcement of Protection Orders Program; 16.589 Rural Domestic Violence, Dating Violence, Sexual Assault, and Stalking Assistance Program; 16.588 Violence Against Women Formula Grants; </t>
  </si>
  <si>
    <t>https://beta.sam.gov/fal/50bf8e84f94bd8438b465fb7c854f1ad/view</t>
  </si>
  <si>
    <t>STOP Violence Against Women Formula Grants</t>
  </si>
  <si>
    <t>{"list":[{"act":{"description":"Omnibus Crime Control and Safe Streets Act of 1968, Public Law 90-351, as added by the Violence Against Women Act of 1994, Public Law 103-322, 42 U.S.C.§ 3796gg et seq."},"authorizationTypes":{"USC":false,"act":true,"statute":false,"publicLaw":false,"executiveOrder":false}}]}</t>
  </si>
  <si>
    <t xml:space="preserve">To assist States, Indian tribal governments, tribal courts, State and local courts, and units of local government to develop and strengthen effective law enforcement and prosecution strategies to combat violent crimes against women, and develop and strengthen victim services in cases involving crimes against women.  The Program encourages the development and implementation of effective, victim-centered law enforcement, prosecution, and court strategies to address violent crimes against women and the development and enhancement of victim services in cases involving violent crimes against women. </t>
  </si>
  <si>
    <t>All States, Puerto Rico, Guam, American Samoa, the Virgin Islands, the Northern Mariana Islands, and the District of Columbia, are eligible.</t>
  </si>
  <si>
    <t>State and local units of government, nonprofit nongovernmental victim service programs, state, local, and tribal courts, and Indian tribal governments.</t>
  </si>
  <si>
    <t>{"description":"Grantees under this program are subject to 4 certification requirements:  (1) A State, Indian tribal government, or unit of local government shall not be entitled to funds under this program unless the State, Indian tribal government, or another governmental entity incurs the full out-of-pocket cost of forensic medical examinations for victims of sexual assault and coordinates with health care providers in the region to notify victim of sexual assault of the availability of rape exams at no cost to the victims.  A State or Indian tribal government may use Federal grant funds under this part to pay for forensic medical exams performed by trained examiners for victims of sexual assault, except that such funds may not be used to pay for forensic medical exams by any State, Indian tribal government, or territorial government that requires victims of sexual assault to seek reimbursement for such exams from their insurance carriers.  The state, tribal government, or local government must comply with this provision without regard to whether the victim participates in the criminal justice system, cooperates with law enforcement, or both. (2)  a State shall not be entitled to funds under this program unless it certifies that its laws, policies, and practices do not require, in connection with the prosecution of any misdemeanor or felony domestic violence, dating violence, sexual assault, or stalking offense, or in connection with the filing, issuance, registration, modification, enforcement, dismissal, withdrawal, or service of a protection order, or a petition for a protection order, to protect a victim of domestic violence, dating violence, stalking, or sexual assault, that the victim bear the costs associated with the filing of criminal charges against the offender, or the costs associated with the filing, issuance, registration, modification, enforcement, dismissal, withdrawal, or service of a warrant, protection order, petition for a protection order, or witness subpoena, whether issued inside or outside the State, tribal or local jurisdiction (3) States must certify that that their judicial administrative policies and practices include notification to domestic violence offenders of the requirements delineated in section 922(g)(8) and (g)(9) of title 18, United States Code, and any applicable related Federal, State, or local laws; or give the Attorney General assurances that their judicial administrative policies and practices will be in compliance with this requirement within the later of the period ending on the date on which the next session of the State legislature ends or January 5, 2008. (4)  In order to be eligible for grants under this part, a State, Indian tribal government, territorial government, or unit of local government shall certify that, not later than January 5, 2009,, their laws, policies, or practices will ensure that no law enforcement officer, prosecuting officer or other government official shall ask or require an adult, youth, or child victim of an alleged sex offense as defined under Federal, tribal, State, territorial, or local law to submit to a polygraph examination or other truth telling device as a condition for proceeding with the investigation of such an offense.","isApplicable":true}</t>
  </si>
  <si>
    <t>{"environmentalImpact":{"reports":[{"isSelected":false,"reportCode":"statement"},{"isSelected":false,"reportCode":"assessment"},{"isSelected":true,"reportCode":"ExecutiveOrder12372"},{"isSelected":true,"reportCode":"otherRequired"}]},"description":"OVW will provide an annual solicitation.  Applicants will apply according to the instructions in the solicitation."}</t>
  </si>
  <si>
    <t>{"description":"Applicants must apply through the Office of Justice Programs' online Grants Management System (GMS).  The receipt, review, and analysis of application will follow Office on Violence Against Women policies and procedures for the administration of grant applications. "}</t>
  </si>
  <si>
    <t>120 -180 days after receipt of an application.</t>
  </si>
  <si>
    <t>Contact the Office on Violence Against Women for further information.</t>
  </si>
  <si>
    <t>{"types":{"moe":false,"formula":true,"matching":true},"formula":{"title":"28","part":"90","subPart":"B"},"matching":{"requirementFlag":"voluntary","percent":"25","description":"Each eligible entity receives a base amount of $600,000. Remaining funds are divided in an amount that bears the same ratio to the amount of remaining funds as the population of the State bears to the population of all of the States that results from a distribution among the States on the basis of each State's population in relation to the population of all States (not including populations of Indian tribes). The Federal share of these grants may not exceed 75 percent of the total costs of the projects described in the applications. Projects to victim service providers for victim services or for tribes do not count towards the total costs of the projects for purposes of calculating match. States may satisfy this 25 percent match through in-kind services. All funds designated as match are restricted to the same uses as the Office on Violence Against Women funds and must be expended within the grant period. States and subgrantees may apply for a waiver of the match requirement based on an adequate demonstration of financial need. Match may not be required in subgrants to victim service providers or tribes."}}</t>
  </si>
  <si>
    <t>{"awarded":"other","description":"OVW will make awards for at least 2 years.  ","awardedDescription":"Periodic drawdowns should be based upon immediate disbursement/reimbursement needs and project progress."}</t>
  </si>
  <si>
    <t>[{"code":"program","isSelected":true,"description":"Quarterly and final financial reports plus annual and end-of-grant program performance reports will be required, as stipulated in the program regulations and the effective edition of the DOJ Financial Grants Management Guide."},{"code":"cash","isSelected":false},{"code":"progress","isSelected":true,"description":"In the progress reports, States must provide a statistical summary of persons served, detailing the nature of victimization and providing data on age, sex, relationship of victim to offender, geographic distribution, race, ethnicity, disability, and the number of persons served in any underserved population. The reports must also explain the activities carried out and provide an assessment of the effectiveness of those activities, including the number of persons served and the numbers of persons seeking services who could not be served. States are responsible for submitting State reports and ensuring that subgrantees submit annual progress reports as well. "},{"code":"expenditure","isSelected":true,"description":"Quarterly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t>
  </si>
  <si>
    <t>(Formula Grants) FY 18 est $150,050,000.00; FY 16$151,085,699.00; FY 17 est $150,050,789.00;</t>
  </si>
  <si>
    <t xml:space="preserve">Range: $616,994 - $12,654,241_x000D_
</t>
  </si>
  <si>
    <t>All applications submitted by the Chief Executive Officer of a State, or his or her designee, will be accepted by the grantor Federal Agency for consideration.</t>
  </si>
  <si>
    <t>https://beta.sam.gov/fal/f911554ff1938af843eebb94a4039a07/view</t>
  </si>
  <si>
    <t>Rural Domestic Violence, Dating Violence, Sexual Assault, and Stalking Assistance Program</t>
  </si>
  <si>
    <t>Rural Program</t>
  </si>
  <si>
    <t>{"list":[{"act":{"description":"Violence Against Women and Department of Justice Reauthorization Act of 2013, Title II, Section 202, Public Law 113-4, 42 U.S.C. § 13971."},"authorizationTypes":{"USC":false,"act":true,"statute":false,"publicLaw":false,"executiveOrder":false}}]}</t>
  </si>
  <si>
    <t xml:space="preserve">(1) to identify, assess, and appropriately respond to child, youth, and adult victims of domestic violence, sexual assault, dating violence, and stalking in rural communities, by encouraging collaboration among—_x000D_
(A) domestic violence, dating violence, sexual assault, and stalking victim service providers;_x000D_
(B) law enforcement agencies;_x000D_
(C) prosecutors;_x000D_
(D) courts;_x000D_
(E) other criminal justice service providers;_x000D_
(F) human and community service providers;_x000D_
(G) educational institutions; and_x000D_
(H) health care providers, including sexual assault forensic examiners;_x000D_
(2) to establish and expand nonprofit, nongovernmental, State, tribal, territorial, and local government victim services in rural communities to child, youth, and adult victims; and_x000D_
(3) to increase the safety and well-being of women and children in rural communities, by—_x000D_
(A) dealing directly and immediately with domestic violence, sexual assault, dating violence, and stalking occurring in rural communities; and_x000D_
(B) creating and implementing strategies to increase awareness and prevent domestic violence, sexual assault, dating violence, and stalking._x000D_
</t>
  </si>
  <si>
    <t>States, Indian tribes, Territories, local governments, and nonprofit, public or private entities, including tribal nonprofit organizations, are eligible to carry out programs serving rural areas or rural communities that address sexual assault, domestic violence, dating violence, and stalking.</t>
  </si>
  <si>
    <t xml:space="preserve">Beneficiaries include eligible applicants who propose to serve victims of sexual assault, domestic violence, dating violence,and stalking in a rural area or rural community, as defined by 42 U.S.C., § 13925(a)(21) to mean (a) any area or community, respectively, no part of which is within an area designated as a standard metropolitan statistical area by the Office of Management and Budget; or (b) any area or community, respectively, that is (i) within an area designated as a metropolitan statistical area or considered part of a metropolitan statistical area; and (ii) located in a rural census tract. </t>
  </si>
  <si>
    <t>{"description":"Every application must include documentation that the proposed area to be served, in fact, meets the rural eligibility requirements. The requirements include printed documentation of the service area. Instructions to complete the documentation process can be found within the application materials. ","isApplicable":true}</t>
  </si>
  <si>
    <t>{"environmentalImpact":{"reports":[{"isSelected":false,"reportCode":"statement"},{"isSelected":false,"reportCode":"assessment"},{"isSelected":true,"reportCode":"ExecutiveOrder12372"},{"isSelected":true,"reportCode":"otherRequired"}]},"description":"OVW will provide an annual solicitation."}</t>
  </si>
  <si>
    <t>{"description":"Applicants must apply through the online Grants.gov portal. The receipt, review, and analysis of application will follow Office on Violence Against Women policies and procedures for the administration of grant applications. \r\n\r\nApplicants must provide documentation as specified in the solicitation  that the project will be limited to rural areas. "}</t>
  </si>
  <si>
    <t>{"awarded":"other","description":"Length of assistance is provided in an annual solicitation. Funds are released on an as-needed basis to the grantee.","awardedDescription":"Periodic drawdowns should be based upon immediate disbursement/reimbursement needs and project progress."}</t>
  </si>
  <si>
    <t>(Project Grants) FY 16$24,231,823.00; FY 18 est $24,000,000.00; FY 17 est $26,130,481.00;</t>
  </si>
  <si>
    <t xml:space="preserve">Range: $200,000-750,000_x000D_
</t>
  </si>
  <si>
    <t>Criteria are established by the Office on Violence Against Women and included in an annual soliciation.</t>
  </si>
  <si>
    <t>https://beta.sam.gov/fal/c0c59e7fdd7a95fd564251be8bcc07ff/view</t>
  </si>
  <si>
    <t>Grants to Encourage Arrest Policies and Enforcement of Protection Orders Program</t>
  </si>
  <si>
    <t>Arrest Program</t>
  </si>
  <si>
    <t>{"list":[{"act":{"description":"Violence Against Women and Department of Justice Reauthorization Act of 2013, Title II, Section 202, Public Law 113-4, 42 U.S.C. § 3976hh."},"authorizationTypes":{"USC":false,"act":true,"statute":false,"publicLaw":false,"executiveOrder":false}}]}</t>
  </si>
  <si>
    <t>To encourage States, Indian tribal governments, State and local courts (including juvenile courts), tribal courts, and units of local government to treat domestic violence, dating violence, sexual assault, and stalking as serious violations of criminal law.</t>
  </si>
  <si>
    <t>Grants are available to States, Indian tribal governments, units of local government, and State, tribal, territorial, and local courts.  State, tribal, and territorial domestic violence and sexual assault coalitions and victim service providers are also eligible if they partner with a state, tribal government, or unit of local government.</t>
  </si>
  <si>
    <t>Beneficiaries include criminal and tribal justice practitioners, domestic violence, dating violence, sexual assault and stalking victim advocates, and other service providers who respond to victims of domestic violence, dating violence, sexual assault, and stalking.</t>
  </si>
  <si>
    <t>{"description":"According to 42 U.S.C. § 3796hh(c), eligible grantees are:\r\nEligible grantees are—\r\n(1) States, Indian tribal governments  [1] State and local courts (including juvenile courts), or units of local government that—\r\n(A) except for a court, certify that their laws or official policies—\r\n(i) encourage or mandate arrests of domestic violence offenders based on probable cause that an offense has been committed; and\r\n(ii) encourage or mandate arrest of domestic violence offenders who violate the terms of a valid and outstanding protection order;\r\n(B) except for a court, demonstrate that their laws, policies, or practices and their training programs discourage dual arrests of offender and victim;\r\n(C) certify that their laws, policies, or practices prohibit issuance of mutual restraining orders of protection except in cases where both parties file a claim and the court makes detailed findings of fact indicating that both parties acted primarily as aggressors and that neither party acted primarily in self-defense;\r\n(D) certify that their laws, policies, and practices do not require, in connection with the prosecution of any misdemeanor or felony domestic violence, dating violence, sexual assault, or stalking offense, or in connection with the filing, issuance, registration, modification, enforcement, dismissal, or service of a protection order, or a petition for a protection order, to protect a victim of domestic violence, dating violence, stalking, or sexual assault, that the victim bear the costs associated with the filing of criminal charges against the offender, or the costs associated with the filing, issuance, registration, modification, enforcement, dismissal, or service of a warrant, protection order, petition for a protection order, or witness subpoena, whether issued inside or outside the State, tribal, or local jurisdiction;\r\n(E) certify that, [2] their laws, policies, or practices will ensure that—\r\n(i) no law enforcement officer, prosecuting officer or other government official shall ask or require an adult, youth, or child victim of a sex offense as defined under Federal, tribal, State, territorial, or local law to submit to a polygraph examination or other truth telling device as a condition for proceeding with the investigation of, trial of, or sentencing for such an offense; and\r\n(ii) the refusal of a victim to submit to an examination described in clause (i) shall not prevent the investigation of, trial of, or sentencing for the offense; and\r\n(2) a State, tribal, or territorial domestic violence or sexual assault coalition or a victim service provider that partners with a State, Indian tribal government, or unit of local government that certifies that the State, Indian tribal government, or unit of local government meets the requirements under paragraph (1). ","isApplicable":true}</t>
  </si>
  <si>
    <t>{"description":"Applicants must apply on-line at the grants.gov portal.  The receipt, review, and analysis of application will follow Office on Violence Against Women policies and procedures for the administration of grant applications. \r\n"}</t>
  </si>
  <si>
    <t>(Project Grants) FY 17 est $30,027,793.00; FY 16$29,622,711.00; FY 18 est $29,500,000.00;</t>
  </si>
  <si>
    <t xml:space="preserve">Range: $200,00-$900,000_x000D_
</t>
  </si>
  <si>
    <t>https://beta.sam.gov/fal/b9fd020c39dfa16a15da7166b00694f1/view</t>
  </si>
  <si>
    <t>Residential Substance Abuse Treatment for State Prisoners</t>
  </si>
  <si>
    <t>(RSAT)</t>
  </si>
  <si>
    <t>{"list":[{"act":{"description":"42 U.S.C. 3796ff"},"publicLaw":{"congressCode":"90","number":"351"},"authorizationTypes":{"USC":false,"act":true,"statute":false,"publicLaw":true,"executiveOrder":false}}]}</t>
  </si>
  <si>
    <t>Goals:  
The goal of the RSAT Program is to assist states and units of local and tribal governments to break the cycle of incarceration for drug addiction and violence by reducing the demand for, use, and trafficking of illegal drugs. 
Objectives:  
RSAT enhances jurisdiction’s capabilities to prepare individuals for their reintegration into the communities from which they came by incorporating reentry planning activities into treatment programs; and assists individuals and their communities through the reentry process through the delivery of community-based treatment and other broad-based aftercare services.</t>
  </si>
  <si>
    <t>States, the District of Columbia, the Commonwealth of Puerto Rico, the Virgin Islands, America Samoa, Guam, and the Northern Mariana Islands are eligible to apply.  By statute 42 U.S.C. 3796ff-1(e), the Bureau of Justice Assistance must award RSAT grants to the State office (www.ojp.usdoj.gov/saa/index.htm) designated to administer the Byrne Justice Assistance Grant Program.  The State office may award subgrants to state agencies and units of local government (including federally recognized Indian tribal governments that perform law enforcement functions, as determined by the Secretary of the Interior).  Applicant States must agree to implement or continue to require urinalysis and/or other proven reliable forms of drug and alcohol testing of individuals assigned to residential substance abuse treatment programs in correctional facilities.</t>
  </si>
  <si>
    <t>State and local correctional agencies will implement programs to provide treatment to incarcerated offenders.</t>
  </si>
  <si>
    <t>{"description":"The applicant must submit a completed Application for Federal Assistance (Standard Form 424), including signed assurances that it will comply with statutory and administrative requirements.  The applicant is also required to submit a description that includes the goals of the program, the implementation process, timetable for implementation, how the State will coordinate substance abuse treatment activities at the State and local levels, and the State's law or policy requiring substance abuse testing of individuals in correctional residential substance abuse treatment programs.","isApplicable":true}</t>
  </si>
  <si>
    <t>{"environmentalImpact":{"reports":[{"isSelected":true,"reportCode":"statement"},{"isSelected":true,"reportCode":"ExecutiveOrder12372"},{"isSelected":true,"reportCode":"otherRequired"}]},"description":"An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</si>
  <si>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{"description":"See the current fiscal year’s solicitation available at www.bja.gov.\r\n","isApplicable":true}</t>
  </si>
  <si>
    <t>See the current fiscal year’s solicitation available at www.bja.gov</t>
  </si>
  <si>
    <t>For Formula awards, please see 28 CFR Part 18. _x000D_
There are no appeal rights for rejection of a discretionary application, but for discretionary awards, please see 28 CFR Part 18.</t>
  </si>
  <si>
    <t>Formula grants will be renewed each year, contingent upon Congressional appropriations.</t>
  </si>
  <si>
    <t>{"types":{"moe":false,"formula":false,"matching":true},"matching":{"requirementFlag":"voluntary","percent":"25","description":"Matching Requirements: Percent: 25%. Grant funds are allocated to the States using the following formula: a) each participating State is allocated a base amount of 0.4 percent of the total funds available for the program; and b) the remaining funds are allocated to each participating State in the ratio its prison population bears to the total prison population of all participating States. The most recent National Prisoner Statistics collected by the Bureau of Justice Statistics are used to make these allocations. The Federal share of a grant-funded project may not exceed 75 percent of the total costs of the project. The 25 percent matching funds must be in the form of a cash match."}}</t>
  </si>
  <si>
    <t>{"awarded":"other","description":"Funds for each fiscal year will be awarded for a period that includes the fiscal year of the appropriation plus three additional years, for a total of four years.","awardedDescription":"See the following for information on how assistance is awarded/released: Department of Justice Grants Financial Guide (www.ojp.usdoj.gov/financialguide/DOJ/index.htm) and Post Award Instructions (www.ojp.usdoj.gov/funding/pdfs/post_award_instructions.pdf)."}</t>
  </si>
  <si>
    <t>In accordance with the requirement set forth in 2 CFR 200, Subpart F, grantees must maintain all financial records, supporting documents, statistical records, and all other records pertinent to the award for at least 3 years following the close of the most recent audit.  For additional guidance, please visit http://ojp.gov/financialguide/DOJ/PostawardRequirements/chapter3.16a.htm.</t>
  </si>
  <si>
    <t xml:space="preserve">(Formula Grants) FY 17$12,646,502.00; FY 18 est $30,000,000.00; FY 19 est $12,000,000.00; - </t>
  </si>
  <si>
    <t>Individual state and territory awards ranged from $35,000 to $908,000.</t>
  </si>
  <si>
    <t>{"list":[{"fiscalYear":2017,"description":"1)\tSince September 2017, there have been 11 webinars, with up to 500 participants, including those downloading podcasts of the webinars. \n2)\tThe RSAT website interactive forum has sponsored three discussions, attracting a total of 694 participants.\n\n3)\tRSAT TTA faculty has provided on-site technical assistance to jails in California and prisons in Michigan as well as off-site technical assistance in more than a dozen other states. \n\n4)\tRSAT TTA convened two national roundtables to develop Promising Practices Guidelines for Residential Substance Abuse Treatment and Jail-Based Medication-Assisted Treatment, Promising Practices, Guidelines, and Resources for the Field. The roundtables included representatives of SAMHSA, NIC, NIJ, NIDA, BJA, and ONDCP as well as nongovernment organizations, American Probation and Parole Association, American Correctional Association, American Society of Addiction Medicine, National Sheriffs’ Association, and the National Association of Drug Court Professionals as well as researchers and RSAT practitioners from Kentucky, New York, Rhode Island, Massachusetts, California and Maryland.\n\n5)\tThrough its technical assistance, webinars and conference presentation, including presenting at the National Sheriffs’ Association State Authority, RSAT TTA has aggressively promoted the expansion of prison and jail MAT programming contributing to a new jail MAT program being opened on average every two weeks across the country. In addition, a half dozen state departments of corrections have established MAT programming in at least one prison facility over this fiscal year.\n\n6)\tThrough two webinars, RSAT TTA has introduced two new innovative adjuncts for model jail and prison drug treatment programs and reentry. The first featured the use of electronic tablets that inmates take with them when they reenter the community to better help them realize transitional and reentry plans and referrals made before release. So far, only Utah’s Department of Corrections and Parole Department have implemented this program.  The second featured development of model naloxone distribution programs for exiting inmates and their families that has been shown to reduce the heightened risk of overdose deaths among recently released inmates. So far at least two state departments of corrections and a dozen jails have implemented this program.\n\n7)\tPromising Practices Guidelines for Residential Substance Abuse Treatment was released in November, 2017 and has been widely circulated and cited by a major nongovernment organization in its funding of prison and jail treatment and reform program. Jail-Based Medication-Assisted Treatment, Promising Practices, Guidelines, and Resources for the Field is due to be released shortly by the National Sheriffs’ Association. Already, the California correctional officials have requested copies for twenty sheriffs funded this year to establish medication-assisted treatment in their jails."}],"isApplicable":true}</t>
  </si>
  <si>
    <t xml:space="preserve">Solicitation guidelines are posted on the Office of Justice Programs web site at  http://www.ojp.gov/funding/solicitations.htm. _x000D_
For additional guidance reference the Department of Justice Grants Financial Guide   (www.ojp.usdoj.gov/financialguide/index.htm ) and Post award Instructions (www.ojp.usdoj.gov/funding/pdfs/post_award_instructions.pdf).  Applicable OMB Circulars and Department of Justice regulations applicable to specific types of grantees can be found in title 2 of the Code of Federal Regulations (2 C.F.R.). _x000D_
</t>
  </si>
  <si>
    <t>Timothy JeffriesU.S. Department of Justice_x000D_
Office of Justice Programs_x000D_
Bureau of Justice Assistance_x000D_
810 7th Street, NW, Washington, DC 20531 Email:&lt; a href='mailto:Timothy.Jeffries@usdoj.gov'&gt;Timothy.Jeffries@usdoj.gov&lt;/a&gt;Phone: (202) 616-7385;</t>
  </si>
  <si>
    <t>Fiscal Year2018: 1)	RSAT Program for special high-risk populations, re-incarcerated parole violators:  Using RSAT funding, state has expanded Medication-Assisted Treatment to four facilities specifically serving high-risk substance abusers re-incarcerated for violating parole. The intensive treatment offered allows inmates to be re-released to parole without having to serve the full length of their unexpired sentences.  In one site examined, of 111 completers of the month incarceration program, only three tested positive for drugs. This diversionary RSAT program for high risk substance abusers results in substantial cost savings as up to a third of incarcerated individuals are parole and probation revocations.
2)	RSAT Program trains participants to serve as inmate peer counselors:  Using RSAT funding, a jail RSAT program has trained select inmates to serve as peer counselors for other defendant inmates undergoing detoxification while awaiting trial.  The RSAT peer counselors promote abstinence, treatment enrollment, and injectable naltrexone so that the inmates may qualify for drug court participation when returned to court for case resolution.
3)	Prison and Jail MAT Expansion:  More generally, RSAT programs have been involved in the rapid expansion of prison and jail medication-assisted treatment programs for re-entering inmates.  In this fiscal year, at least 24 new jail programs and half a dozen prison MAT programs have been established across the country.</t>
  </si>
  <si>
    <t>https://beta.sam.gov/fal/1522dd2578fe44fc9572c52f1ab8eab7/view</t>
  </si>
  <si>
    <t>Justice System Infrastructure Program for Indian Tribes</t>
  </si>
  <si>
    <t>{"list":[{"act":{"description":"An act appropriating funds for the Department of Justice for the current fiscal year."},"authorizationTypes":{"USC":false,"act":true,"statute":false,"publicLaw":false,"executiveOrder":false}}]}</t>
  </si>
  <si>
    <t>Goal: The Tribal Justice System Infrastructure Program (TJSIP) provides grant funding to support the physical tribal justice infrastructure capacity needs of Indian Country.
Objectives:  To renovate, expand, or replace the following types of tribal justice system facilities to address justice system infrastructure needs:  
-	single-jurisdiction or regional Tribal correctional facilities,
-	police departments,
-	courts,
-	correctional alternative facilities,
-	treatment centers,
-	multipurpose justice centers (including police departments, courts, and corrections), and
-	transitional living facilities (halfway houses) associated with the incarceration and rehabilitation of juvenile and/or adult offenders.</t>
  </si>
  <si>
    <t xml:space="preserve">Federally recognized Indian tribes may apply. </t>
  </si>
  <si>
    <t>{"description":"The applicant must submit a completed Application for Federal Assistance (Standard Form 424), including signed assurances that it will comply with statutory and administrative requirements.  The applicant is also required to submit a description of the program, the implementation process, and a timetable for implementation.","isApplicable":true}</t>
  </si>
  <si>
    <t>{"description":"Targeted tribes are invited to submit applications for construction of juvenile correctional facilities.\r\n\r\nApplications are submitted through OJP’s Grants Management System (GMS) at https://grants.ojp.usdoj.gov/gmsexternal/. \r\n\r\nBJA will use external peer reviewers to evaluate, score, and rate the applications submitted under this solicitation that meet eligibility and basic minimum requirements.  An external peer reviewer is an expert in the field of the subject matter of a given grant program who is not a current federal employee.  Peer reviewers’ ratings and any resulting recommendations are advisory only, although their views are considered carefully.  Past performance with DOJ grant funding will be considered in this review process.","isApplicable":true}</t>
  </si>
  <si>
    <t>Upon approval by the Assistant Attorney General, successful applicants are notified via the Grants Management System. One copy of the grant award must be signed by the authorized official and returned to the Office of Justice Programs.  _x000D_
_x000D_
Recipients will be required to log in; accept any outstanding assurances and certifications on the award; designate a financial point of contact; and review, sign, and accept the award. The award acceptance process involves physical signature of the award document by the authorized recipient official and the scanning of the fully executed award document to DOJ.</t>
  </si>
  <si>
    <t>For Formula awards, please see 28 CFR Part 18. There are no appeal rights for rejection of a discretionary application, but for discretionary awards, please see section 28 Code of Federal Regulations (CFR) Part 18.</t>
  </si>
  <si>
    <t>{"awarded":"other","description":"Funds for each fiscal year will be awarded for a period of 24 to 60 months based on the facility expanded and/or renovated. ","awardedDescription":"See the following for information on how assistance is awarded/release:  Department of Justice Grants Financial Guide (http://ojp.gov/financialguide/index.htm) and Post Award Instructions (http://ojp.gov/funding/Implement/Resources/PostAwardInstructions.pdf)."}</t>
  </si>
  <si>
    <t>[{"code":"program","isSelected":false,"description":""},{"code":"cash","isSelected":false,"description":""},{"code":"progress","isSelected":true,"description":"Recipients are required to submit semi-annual Progress Reports."},{"code":"expenditure","isSelected":true,"description":"Recipients are required to submit quarterly Financial Reports in accordance with the Department of Justice Grants Financial Guide (www.ojp.gov/financialguide/index.htm)."},{"code":"performanceMonitoring","isSelected":true,"description":"To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</si>
  <si>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(Project Grants) FY 17$8,684,426.00; FY 18 est $7,777,796.00; FY 19 - 7% Tribal Set-Aside (also known as Indian Country Prison Grants) in FY 17; Indian Assistance budget line item in FY 18</t>
  </si>
  <si>
    <t xml:space="preserve">Approximately $9,000,000 is available under this program each FY.  Suggested award amounts range between $1,000,000 (single jurisdiction projects) and $4,000,000 (multiple jurisdictional projects).  </t>
  </si>
  <si>
    <t>{"list":[{"fiscalYear":2016,"description":"As of FY 2009, Bureau of Justice Assistance (BJA) has funded 73 new construction, renovation, and expansion tribal justice system facility projects under the Tribal Justice System Infrastructure Program (TJSIP).  The range of projects funded include detention centers, police departments, multi-purpose justice centers, treatment facilities, courts, and transitional living facilities.  As of July 2017, 47 of these projects have been completed and 26 are still in progress.  "},{"fiscalYear":2018,"description":"As of FY 2009, Bureau of Justice Assistance (BJA) has funded 79 new construction, renovation, and expansion tribal justice system facility projects under the Tribal Justice System Infrastructure Program (TJSIP).  The range of projects funded include detention centers, police departments, multi-purpose justice centers, treatment facilities, courts, and transitional living facilities. In FY 2018, BJA received 31 applications and anticipates awarding 9 projects"}],"isApplicable":true}</t>
  </si>
  <si>
    <t>Julius DupreeU.S. Department of Justice_x000D_
Office of Justice Programs _x000D_
Bureau of Justice Assistance_x000D_
810 Seventh Street, N.W., Washington, DC 20531 Email:&lt; a href='mailto:AskBJA@usdoj.gov'&gt;AskBJA@usdoj.gov&lt;/a&gt;Phone: (202) 616-6500 or 1-866-859-2687;</t>
  </si>
  <si>
    <t xml:space="preserve">16.731 Tribal Youth Program; </t>
  </si>
  <si>
    <t>Fiscal Year2017: BJA funded  six applicants to strengthen justice system capacity through the renovation or expansion of multi-purpose justice centers, courts, police departments, a regional treatment facility, and a transitional living facility.Fiscal Year2018: BJA will fund nine applicants to strengthen justice system capacity the renovation, expansion, or replacement (prefabricated or permanent modular buildings) projects to include courts, multi-purpose justice centers, a detention center, and a residential treatment facility.</t>
  </si>
  <si>
    <t>Past projects were selected on the basis of need for a justice system facility, demonstrated ability to operate the facilities, soundness of implementation plan, thoroughness of budget submission, and proposed strategy to measure impact/outcomes.  Additionally, BJA considers BIA’s priority list for facilities that are in need of repair or renovation.</t>
  </si>
  <si>
    <t>https://beta.sam.gov/fal/8ed54a63d5b2448f8e8b2226d5a8371e/view</t>
  </si>
  <si>
    <t>[{"code":"subpartB","isSelected":false},{"code":"subpartC","isSelected":false},{"code":"subpartD","isSelected":true},{"code":"subpartE","isSelected":true},{"code":"subpartF","isSelected":true}]</t>
  </si>
  <si>
    <t>Corrections Training and Staff Development</t>
  </si>
  <si>
    <t>FEDERAL PRISON SYSTEM / BUREAU OF PRISONS, JUSTICE, DEPARTMENT OF</t>
  </si>
  <si>
    <t>{"list":[{"act":{"description":"Juvenile Justice and Delinquency Prevention Act of 1974, as amended; Publice Law 93-415, 18 U.S.C 4351-4353"},"authorizationTypes":{"USC":false,"act":true,"statute":false,"publicLaw":false,"executiveOrder":false}}]}</t>
  </si>
  <si>
    <t>To devise and conduct in various geographical locations, seminars, workshops, and training programs for law enforcement officers, judges and judicial personnel, probation and parole personnel, correctional personnel, welfare workers and other personnel, including lay ex-offenders and paraprofessionals, connected with the treatment and rehabilitation of criminal and juvenile offenders.  To develop technical training teams to aid in the development of seminars, workshops, and training programs within the several States and with the State and local agencies which work with prisoners, parolees, probationers, and other offenders.</t>
  </si>
  <si>
    <t>PROJECT GRANTS;PROVISION OF SPECIALIZED SERVICES;DISSEMINATION OF TECHNICAL INFORMATION;TRAINING</t>
  </si>
  <si>
    <t>States, general units of local government, as well as public and private agencies, educational institutions, organizations, and individuals involved in the development, implementation or operation of correctional programs and services.</t>
  </si>
  <si>
    <t>States, general units of local government involved in the development, implementation or operation of correctional programs and services.</t>
  </si>
  <si>
    <t>{"description":"Costs will be determined in accordance with OMB Circular No. A-87 for State and local governments; OMB Circular No. A-21 cost principles for educational institutions; and OMB Circular No. A-122 cost principles for nonprofit organizations.","isApplicable":true}</t>
  </si>
  <si>
    <t>{"description":"For cooperative agreements, applicant submits proposal on Standard Form 424 - Federal Assistance.  This program is subject to the provisions of OMB Circular Nos. A-102, A-110, A-133, and A-128.  Environmental assessment is required for federally funded projects that are a major Federal action significantly affecting the human environment as defined in the National Environmental Policy Act of 1969."}</t>
  </si>
  <si>
    <t>A formal application (Standard Form 424-Federal Assistance) is submitted to NIC.  When it is determined that the project will be funded, a letter and award package are sent to the award recipient.</t>
  </si>
  <si>
    <t>Appeals may be made to the Director of NIC.</t>
  </si>
  <si>
    <t>{"awarded":"other","description":"Funds advanced as required.  Funds must be spent 90 days after ending date of the agreement.","awardedDescription":"Per SF-270, Request for Advance/ Reimbursement and payments are made through ACH to awardee's bank account."}</t>
  </si>
  <si>
    <t>[{"code":"program","isSelected":true,"description":"Must be submitted 30 days after each fiscal year's quarter."},{"code":"cash","isSelected":false},{"code":"progress","isSelected":true,"description":"Must be submitted 30 days after each fiscal year's quarter."},{"code":"expenditure","isSelected":true,"description":"Must be submitted 30 days after each fiscal year's quarter."},{"code":"performanceMonitoring","isSelected":true,"description":"Every fiscal year's quarter and used to determine if awardee's request for advance/reimbursement is approved based on their performance."}]</t>
  </si>
  <si>
    <t>{"isApplicable":true,"description":"Full fiscal and program audits at close of cooperative agreement and on-site inspections as needed throughout the project."}</t>
  </si>
  <si>
    <t>Cooperative agreement recipients must keep complete records on receipt and disposition of federal funds for at least 3 years after the submission of the final financial report.</t>
  </si>
  <si>
    <t>15-1060-0-1-754;</t>
  </si>
  <si>
    <t>(Training) FY 17 est $750,000.00; FY 15$495,852.00; FY 16 est $750,000.00; - During FY 15, a decision was made that NIC not to award cooperative agreements instead award Purchase Orders and Contracts.  In FY 16, the decision was reversed and NIC started to issue Cooperative Agreements along with Purchase Order and Contracts</t>
  </si>
  <si>
    <t>{"flag":"none","description":"For training information, contact Chief, NIC Academy Division, 11900 E. Cornell Avenue, Unit C, Aurora, CO 80014.  Telephone: (303) 338-6600.  Toll-Free: (800) 995-6429.  Fax: (303) 338-6601.  NOTE: All applications are to be sent to the NIC Washington office."}</t>
  </si>
  <si>
    <t>Harry Fenstermaker500 1st Street NW_x000D_
, Washington, DC 20534 Email:&lt; a href='mailto:hfenstermaker@bop.gov'&gt;hfenstermaker@bop.gov&lt;/a&gt;Phone: 202-307-6687;</t>
  </si>
  <si>
    <t xml:space="preserve">16.603 Corrections Technical Assistance/Clearinghouse; 16.602 Corrections Research and Evaluation and Policy Formulation; </t>
  </si>
  <si>
    <t>https://beta.sam.gov/fal/a5f7185650b792115d82f5fa8d15f2d2/view</t>
  </si>
  <si>
    <t>Corrections Research and Evaluation and Policy Formulation</t>
  </si>
  <si>
    <t>{"list":[{"act":{"description":"Juvenile Justice and Delinquency Prevention Act of 1974, as amended; Public Law 93-415, 18 U.S.C. 4351-4353"},"authorizationTypes":{"USC":false,"act":true,"statute":false,"publicLaw":false,"executiveOrder":false}}]}</t>
  </si>
  <si>
    <t>To conduct, encourage, and coordinate research relating to corrections including the causes, prevention, diagnosis, and treatment of criminal offenders.  To conduct evaluation programs which study the effectiveness of new approaches, techniques, systems, programs, and devices employed to improve the corrections system.</t>
  </si>
  <si>
    <t>PROJECT GRANTS;PROVISION OF SPECIALIZED SERVICES;DISSEMINATION OF TECHNICAL INFORMATION</t>
  </si>
  <si>
    <t>States, general units of local government, public and private agencies, educational institutions, organizations and individuals involved in the development, implementation or operation of correctional programs and services.</t>
  </si>
  <si>
    <t>{"description":"OMB Circular No. A-87 cost principles applicable to grants with State and local governments; OMB Circular No. A-21 cost principles for educational institutions; and OMB Circular No. A-122 cost principles for nonprofit organizations.","isApplicable":true}</t>
  </si>
  <si>
    <t>{"description":"For project grants, applicant submits proposal on Standard Form 424 - Federal Assistance.  This program is subject to the provisions of OMB Circular Nos. A-102, and  A-110, A-128, and A-133.  Environmental assessment is required for federally funded projects that are a major Federal action significantly affecting the human environment as defined in the National Environmental Policy Act of 1969. This program is excluded from coverage under E.O. 12372."}</t>
  </si>
  <si>
    <t>A formal application (Standard Form 424 - Federal Assistance) is submitted to NIC.  When it is determined that the project will be funded, a letter and award package are sent to the grantee.</t>
  </si>
  <si>
    <t>{"awarded":"other","description":"Funds advanced as required.","awardedDescription":"SF-270 Request for Advance/Reimbursement.  Payments are process thru ACH to awardee's bank account."}</t>
  </si>
  <si>
    <t>[{"code":"program","isSelected":true,"description":"Are due 30 after each fiscal year's quarter."},{"code":"cash","isSelected":false},{"code":"progress","isSelected":true,"description":"Are due 30 after each fiscal year's quarter."},{"code":"expenditure","isSelected":true,"description":"Are due 30 after each fiscal year's quarter."},{"code":"performanceMonitoring","isSelected":true,"description":"Are due 30 after each fiscal year's quarter. Also before funds are approved for payment by program staff"}]</t>
  </si>
  <si>
    <t>{"isApplicable":true,"description":"Full fiscal and program audits at close of grant and on-site inspections as needed throughout the project period."}</t>
  </si>
  <si>
    <t>Grantee must keep complete records on receipt and disposition of federal funds for at least 3 years after the submission of the final financial report.</t>
  </si>
  <si>
    <t>(Cooperative Agreements) FY 16 est $200,000.00; FY 15$147,500.00; FY 17 est $450,000.00; - During FY15, a decision was made that NIC not to award cooperative agreements instead award Purchase Orders and Contracts.  In FY 16, the decision was reversed and NIC started to issue Cooperative Agreements along with Purchase Orders and Contracts.</t>
  </si>
  <si>
    <t>{"flag":"none","description":"Contact Deputy Director NIC, 320 First Street NW Room 5002, Washington, DC 20534. Telephone: (202) 514-4254. Toll-free: 800-995-6423. FAX: 303-307-3361. NOTE: All applications are to be sent to the NIC Washington office."}</t>
  </si>
  <si>
    <t xml:space="preserve">16.603 Corrections Technical Assistance/Clearinghouse; 16.601 Corrections Training and Staff Development; </t>
  </si>
  <si>
    <t>https://beta.sam.gov/fal/9a9736c4b49875aed305c9135e18d4db/view</t>
  </si>
  <si>
    <t>Corrections Technical Assistance/Clearinghouse</t>
  </si>
  <si>
    <t>{"list":[{"act":{"description":"Juvenile Justice and Delinquency Prevention Act of 1974, Public Law 93-415, 18 U.S.C. 4351-4353, as amended.\r\n"},"authorizationTypes":{"USC":false,"act":true,"statute":false,"publicLaw":false,"executiveOrder":false}}]}</t>
  </si>
  <si>
    <t>To encourage and assist Federal, State, and local government programs and services, and programs and services of other public and private agencies, institutions, and organizations in their efforts to develop and implement improved corrections programs.  To assist and serve in a consulting capacity to Federal, State, and local courts, departments, and agencies in the development, maintenance, and coordination of programs, facilities, services, training, treatment, and rehabilitation with respect to criminal and juvenile offenders.</t>
  </si>
  <si>
    <t>States, general units of local government, public and private agencies, educational institutions, organizations, and individuals involved in the development, implementation or operation of correctional programs and services.</t>
  </si>
  <si>
    <t>{"description":"For project grants, applicant submits proposal on Standard Form 424 - Federal Assistance. Applications under this program are subject to State Level Review under E.O. 12372 \"Intergovernmental Review of Federal programs\" which provides for a 30 or 60 day review of proposed Federal action and transmittal of comments through a Single State Point of Contact. An applicant should consult the office or official designated as the single point of contact in his or her State for more information on the process the State requires to be followed in applying for assistance, if the State has selected the program for review.  This program is subject to the provisions of OMB Circular Nos. A-102, A-110, A-133.  Environmental assessment is required for federally funded projects that are a major Federal action significantly affecting the human environment as defined in the National Environmental Policy Act of 1969."}</t>
  </si>
  <si>
    <t>A formal application (Standards Form 424 - Federal Assistance) is submitted to NIC.  When it is determined that the project will be funded, a letter and award package are sent to the grantee.</t>
  </si>
  <si>
    <t>{"awarded":"other","description":"Funds advanced as required.","awardedDescription":"SF-270  Request for Advance/Reimbursement.  Payments are processed thru ACH to awardee's bank account"}</t>
  </si>
  <si>
    <t>[{"code":"program","isSelected":true,"description":"30 days after each fiscal year's quarter."},{"code":"cash","isSelected":false},{"code":"progress","isSelected":true,"description":"30 days after each fiscal year's quarter."},{"code":"expenditure","isSelected":true,"description":"30 days after each fiscal year's quarter."},{"code":"performanceMonitoring","isSelected":true,"description":"30 days after each fiscal year's quarter. Approval by project manager before payments are processed."}]</t>
  </si>
  <si>
    <t>{"isApplicable":true,"description":"Full fiscal and program audits at close of grant and on-site inspections as needed throughout the grant."}</t>
  </si>
  <si>
    <t>(Cooperative Agreements) FY 15$625,000.00; FY 16 est $800,000.00; FY 17 est $800,000.00; - During FY 15, a decision was made that NIC not to award cooperative agreements instead award Purchase Orders and Contracts. In FY 16, the decision was reversed and NIC started to issue Cooperative Agreements along with Purchase Orders and Contracts.</t>
  </si>
  <si>
    <t>{"flag":"none","description":"For information, contact NIC at, 320 First Street NW Room 5002, Washington DC 20534. Telephone: (202)307-3106 Toll-Free (800) 995-6423 FAX: (202)-307-3361. For technical assistance related to staff training, contact Chief NIC Academy Division, 11900 E. Cornell Avenue, Unit C, Aurora, CO 80014. Telephone: (303) 338-6600. Toll-free:  (800)995-6429.  FAX: (303) 338-6601. NOTE:  All applications are to be sent to the NIC Washington office."}</t>
  </si>
  <si>
    <t xml:space="preserve">16.602 Corrections Research and Evaluation and Policy Formulation; 16.601 Corrections Training and Staff Development; </t>
  </si>
  <si>
    <t>https://beta.sam.gov/fal/028ca9bf99d9eb529fd10887c039a0a2/view</t>
  </si>
  <si>
    <t>(SCAAP)</t>
  </si>
  <si>
    <t>{"list":[{"act":{"description":"Omnibus Appropriations Act, Public Law 106-113, Division B, Section 1000(a); and an act appropriating funds for the Department of Justice in the current fiscal year."},"authorizationTypes":{"act":true}}]}</t>
  </si>
  <si>
    <t>The goal of the program is to reimburse state and local jurisdictions for housing criminal aliens in the state and local jails.</t>
  </si>
  <si>
    <t>Eligible applicants include States, the District of Columbia, Puerto Rico, Guam, the Virgin Islands and localities or local jurisdictions exercising authority with respect to the incarceration of an undocumented criminal alien. This covers state prison facilities and local jails, whether operated by counties or cities. Applicants are generally States and units of local government. Note: Only one application is accepted from each separate political division (i.e., State, county, city).</t>
  </si>
  <si>
    <t>States, the District of Columbia, Puerto Rico, Guam, the Virgin Islands and localities or local jurisdictions.</t>
  </si>
  <si>
    <t>{"description":"Applicants who are seeking funding must complete an electronic application form via the Office of Justice Programs Grants Management System (GMS). Inmate data, including the proper inmate identifiers, will either be manually key-stroked into the on-line application system, or submitted on-line by electronically attaching the applicable portions of the applicant’s inmate databases. The authorized official certifies compliance with all SCAAP requirements, including that the applicant has been authorized by the Chief Executive Officer of the applicable unit of government; the inmate identifiers required have been submitted to BJA in the proper format(s) for Immigration and Customs Enforcement (ICE) verification within the prescribed deadlines; all inmates counted by the applicant have been convicted of either a felony or two misdemeanor offenses under the applicant's law; and, only salary costs for corrections officers were included in the Total Salary Costs. By certifying on-line, the authorizing signing official is also assuring that all federal certifications and assurances are being met. The certification and assurance forms (Assurances, OJP Form 4000/3 and Certifications Regarding Lobbying; Debarment, Suspension and Other Responsibility Matters; and Drug-Free Workplace Requirements, OJP Form 4061/6) are provided on-line to allow applicants to review and accept them electronically. ","isApplicable":true}</t>
  </si>
  <si>
    <t>{"description":"SCAAP applications are administered via the Office of Justice Programs Internet-based Grants Management System. Inmate data, including the proper inmate identifiers, may either be manually key-stroked into the on-line application system, or submitted on-line by electronically attaching the applicable portions of their inmate databases. Awards are announced after the ICE inmate verification process is done. Technical assistance is available to applicants for preparation of the on-line application process by calling the OJP Grants Management System Hotline at 1-888-549-9901. ","isApplicable":true}</t>
  </si>
  <si>
    <t xml:space="preserve">The final payment process requires that all applications and all data be fully processed and verified before any payments are made. Inmate data will be verified by the ICE, who will attempt to match the inmate data records provided to records in its databases to obtain the maximum number of confirmed matches. These matches are expected to include three categories: 1) those positively identified (matched) as qualifying undocumented criminal aliens; 2) those unknowns and 3) those positively identified as non- criminal aliens. Applicants will be given credit for a percentage of inmates whose eligibility cannot be determined through positive identification or "match," but have valid foreign countries of birth. Payments will be based on the days of incarceration for the verified number of aliens incarcerated by each applicant. Payments are granted by the Director of the Bureau of Justice Assistance, Office of Justice Programs, Department of Justice. The payment must be accepted on-line and the acceptance will effect a simultaneous assurance of compliance with conditions. Acceptance of the payment on-line initiates the automatic electronic transfer of funds from OJP to the recipient. </t>
  </si>
  <si>
    <t>Contact BJA at SCAAP@usdoj.gov</t>
  </si>
  <si>
    <t>Applications may be submitted annually, subject to availability of funding.</t>
  </si>
  <si>
    <t>{"awarded":"other","description":"SCAAP awards are usually obligated and announced by the end of September and released for drawdown by mid-October.  There are no restrictions placed on the time permitted to spend the money awarded because SCAAP funds are considered no year funds.  SCAAP funds must be used for correctional purposes only. Jurisdictions receiving SCAAP awards will be asked to report the projected use of these funds at the time the award is accepted.","awardedDescription":"SCAAP payments are calculated simultaneously, with applicants receiving a prorated payment based on the appropriation; costs submitted, and inmates as determined by DHS. All SCAAP payments are made electronically to the applicant's bank account of record identified during the application process. Please use the jurisdiction's EIN (tax identification) and vendor number when applying for SCAAP funds.\r\n\r\nOnce SCAAP data has been validated and analyzed, applicants will receive e-mail notification that awards are ready for online acceptance and drawdown. Formal acceptance of an award via GMS is necessary for the electronic transfer of funds into the applicant’s bank account of record. Applicants have 45 calendar days to accept awards through GMS once notice is provided. SCAAP payments must go to the jurisdictions’ general fund."}</t>
  </si>
  <si>
    <t xml:space="preserve">Financial records, supporting documents, statistical records, a copy of the inmate records submission, and all other records pertinent to a grant shall be retained for a period of at least three (3) years following the closeout of the grant. </t>
  </si>
  <si>
    <t xml:space="preserve">(Direct Payments with Unrestricted Use) FY 17$390,000.00; FY 18 est $240,000,000.00; FY 19 est $0.00; - </t>
  </si>
  <si>
    <t>Contact Bureau of Justice Assistance for funding information or see the SCAAP Guidelines at https://www.bja.gov/ProgramDetails.aspx?Program_ID=86.</t>
  </si>
  <si>
    <t>Solicitation guidelines are posted on the Office of Justice Programs web site at https://ojp.gov/funding/Explore/CurrentFundingOpportunities.htm.  For additional guidance reference the Department of Justice Grants Financial Guide  (https://ojp.gov/financialguide/DOJ/index.htm) and Post award Instructions (https://ojp.gov/financialguide/DOJ/PostawardRequirements/index.htm). Applicable administrative requirements and Department of Justice regulations applicable to specific types of grantees can be found in title 2 of the Code of Federal Regulations (2 C.F.R.).</t>
  </si>
  <si>
    <t>Joseph HustedU.S. Department of Justice,
Office of Justice Programs,
Bureau of Justice Assistance
810 7th Street, NW, Washington, DC 20531 Email:&lt; a href='mailto:SCAAP@usdoj.gov'&gt;SCAAP@usdoj.gov&lt;/a&gt;Phone: 202-353-4411 ;</t>
  </si>
  <si>
    <t>https://beta.sam.gov/fal/9bc1a373392a45678b12fb248043e1c6/view</t>
  </si>
  <si>
    <t>Bulletproof Vest Partnership Program</t>
  </si>
  <si>
    <t>(BVP)</t>
  </si>
  <si>
    <t>{"list":[{"act":{},"publicLaw":{"congressCode":"105","number":"181"},"authorizationTypes":{"act":true,"publicLaw":true}}]}</t>
  </si>
  <si>
    <t>The goal of the BVP program is to provide up to 50% of the cost of armored vests for state, local and tribal jurisdictions.</t>
  </si>
  <si>
    <t>Only chief executives of jurisdictions (or their designees) may apply for funds. Jurisdictions are defined as general purpose units of local government (e.g., cities, towns, townships, boroughs, counties, etc.), Federally-recognized Indian tribes, the 50 State governments, the District of Columbia, the Commonwealth of Puerto Rico, the U.S. Virgin Islands, American Samoa, Guam, and the Northern Mariana Islands.  The chief executive of the jurisdiction registers on-line, submits the jurisdiction application, and requests payment for completed vest orders.</t>
  </si>
  <si>
    <t>Only law enforcement officers may receive vests through this program.  According to the Act, "law enforcement officer" means any officer, agent, or employee of a State, unit of local government, or an Indian tribe authorized by law or by a government agency to engage in or supervise the prevention, detection, or investigation of any violation of criminal law, or authorized by law to supervise sentenced criminal offenders.  Eligible officers may be full-time, part-time, paid or volunteer.
In order to receive BVP funds, jurisdictions must certify, during the application process, that all law enforcement agencies benefitting from the BVP Program have a written "mandatory wear" policy in effect. FAQ: https://ojp.gov/bvpbasi/docs/FAQsBVPMandatoryWearPolicy.pdf
The BVP Reauthorization Act of 2015 included a provision that states that BJA may give preferential consideration to BVP recipients that provide armor vests to law enforcement officers that are uniquely fitted for such officers, including vests uniquely fitted to individual female law enforcement officers. A certification section has been added to the 2017 application (in the BVP system) stating the jurisdictions and law enforcement agency are aware of and will comply with this requirement.</t>
  </si>
  <si>
    <t>{"description":"Eligible jurisdictions must be general purpose units of local government, Federally-recognized Indian tribes, the 50 state governments, the District of Columbia, the Commonwealth of Puerto Rico, the U.S. Virgin Islands, American Samoa, Guam, and the Northern Mariana Islands.  The validity of the on-line registration process is verified through independent reviews which may include certification by the banking institutions serving the jurisdiction, the U.S. Census Bureau, and agencies within the U.S. Department of Justice.","isApplicable":true}</t>
  </si>
  <si>
    <t>{"environmentalImpact":{"reports":[{"isSelected":true,"reportCode":"otherRequired"}]},"description":"This is an Internet-based program. The jurisdiction is required to complete and submit an on-line registration form, providing information about the jurisdiction's chief executive officer, program contact person, and electronic banking information. The registration process is handled through the program's web site http://ojp.gov/bvpbasi/home.html.. Only those jurisdictions with approved registrations are permitted to make application."}</t>
  </si>
  <si>
    <t>{"description":"The jurisdiction submits the application to BJA via the Internet web site http://vests.ojp.gov.  On-line instructions guide the jurisdiction through the application process. Law enforcement agencies or agencies with law enforcement functions which meet the Act's definition, will assist in completing the jurisdiction's on-line application by indicating the types, numbers, and costs of vests they intend to order.  Only those jurisdictions that complete and submit applications will be eligible for matching funds from BJA.","isApplicable":true}</t>
  </si>
  <si>
    <t>Applications received by BJA are reviewed for completeness, accuracy, and compliance with all program requirements. Each application is then checked against the availability of funds to cover up to 50 percent of the application's total cost, in keeping with established criteria for program fund allocation.  When all checks are complete and the application approved, the jurisdiction is notified through e-mail that the necessary funds have been obligated.</t>
  </si>
  <si>
    <t>A minimum of 15 working days may be required for complete registration validation, although jurisdictions and law enforcement agencies will have immediate access to certain program components during this validation process.  A minimum of 60 working days may be required after the program closes for approval of the jurisdiction's application for funding.  A minimum of 25 working days may be required for the electronic transfer of funds from the U.S. Treasury to the jurisdiction's bank account, once the request for funds has been received, reviewed, and approved by the Office of Justice Programs.</t>
  </si>
  <si>
    <t>{"types":{"moe":false,"formula":false,"matching":true},"matching":{"requirementFlag":"voluntary","percent":"50","description":"The program requires that each applicant jurisdiction be responsible for providing at least 50 percent of the cost of each vest purchased. Tribal governments may use Federal funds to provide this match; all other jurisdictions must use nonfederal match funds. Nonfederal fund sources include State and/or local jurisdiction revenues, private or personal funds, and contributions from insurance or workman's compensation consortiums. Asset forfeiture funds may also be used to meet the jurisdiction's matching requirement. Beginning in FY 2002, changes (Bulletproof Vest Partnership Act of 2000; Public Law 106-517) gives preference to small jurisdictions (those populations below 100,000) guaranteeing them the full 50 percent match payment before payments are calculated and approved for larger jurisdictions."}}</t>
  </si>
  <si>
    <t>{"awarded":"other","description":"Jurisdictions with approved applications must request the federal match no later than August 31st of the second federal fiscal year following the end of the federal fiscal year in which their application was approved.  In other words, the jurisdiction has two years beyond the year of their application to request payments for vests contained in that application.  Payments of the federal match will be made whenever the jurisdiction indicates that at least part of the approved vest order was received and invoiced.","awardedDescription":"Funds will be available approximately three to four months after the application deadline. Applicants will be notified, via email, when the award is made and the funds are available. Please see the main BVP web site for more details: http://ojp.gov/bvpbasi/home.html."}</t>
  </si>
  <si>
    <t>{"isApplicable":true,"description":"Payments and transactions are subject to audits by the General Accounting Office, Department of Justice's Office of the Inspector General, state or local government auditors, and auditors from independent public accounting firms. Jurisdictions must follow their local procurement policies and procedures, including maintenance of reliable and accurate accounting systems, record keeping, and systems of internal control."}</t>
  </si>
  <si>
    <t xml:space="preserve">(Direct Payments for Specified Use) FY 17$17,394,757.00; FY 18 est $22,500,000.00; FY 19 est $22,500,000.00; - </t>
  </si>
  <si>
    <t>{"list":[{"fiscalYear":2016,"description":"Please visit http://ojp.gov/bvpbasi/home.html for information pertaining to program accomplishments and vests purchased.  "},{"fiscalYear":2017,"description":"Please visit http://ojp.gov/bvpbasi/home.html for information pertaining to program accomplishments and vests purchased."}],"isApplicable":true}</t>
  </si>
  <si>
    <t>Please see the main BVP web site for more details: http://ojp.gov/bvpbasi/home.html.</t>
  </si>
  <si>
    <t>Joseph HustedU.S. Department of Justice_x000D_
Office of Justice Programs_x000D_
Bureau of Justice Assistance_x000D_
810 7th Street, N.W., Washington, DC 20531 Email:&lt; a href='mailto:vests@usdoj.gov'&gt;vests@usdoj.gov&lt;/a&gt;Phone: 1-877-758-3787;</t>
  </si>
  <si>
    <t>http://ojp.gov/bvpbasi/home.html</t>
  </si>
  <si>
    <t>https://beta.sam.gov/fal/79a05433f73e45aabdfdd46a6839fe57/view</t>
  </si>
  <si>
    <t>Tribal Justice Systems and Alcohol and Substance Abuse</t>
  </si>
  <si>
    <t>(TCAP)</t>
  </si>
  <si>
    <t>{"list":[{"act":{"description":"An act appropriating funds for the Department of Justice in the current fiscal year."},"authorizationTypes":{"act":true}}]}</t>
  </si>
  <si>
    <t>Goals: 
To provide key funding to tribal justice systems to develop, support, and enhance adult and juvenile tribal justice systems and the prevention of violent crime and crime related to opioid, alcohol, and other substance abuse.
Objectives:
To support the critical and priority needs of tribal justice systems, to prevent crime and to ensure tribal safety through the development, implementation, and enhancement of strategies, including the following: 
• To engage in targeted strategic planning to improve tribal justice and community safety as it relates to violent crime, enhancing capacity of tribal prosecutors and tribal courts and opioid, alcohol, and other substance abuse, including review of key data, partnerships with researchers, and building the capacity for crime analysis. 
• To prevent and respond to violent crime in tribal communities, including investigations, forensics, prosecutions, information sharing, and supervision and re-entry in coordination with other key federal and state partners. 
• To enhance the tools and resources for tribal prosecutors, courts, and corrections agencies, including tribal probation and tribal jails, and to effectively respond to crime and related tribal safety. 
• To implement enhanced authorities and provisions under the Tribal Law and Order Act (TLOA) and the Violence Against Women Reauthorization Act of 2013 and to support the development of joint jurisdiction courts with state and local courts. 
• To prevent future crime by addressing the risks and needs of young adults (ages 18–25) who are involved with or at risk of involvement with the justice system. 
• To ensure safety through coordinated support for the re-entry of returning tribal members from federal or state prison sentences. 
• To develop, enhance, and continue programs to improve the safety and effectiveness of tribal law enforcement officers such as planning for and developing their own law enforcement agency, law enforcement support as part of a larger strategy, or court security issues such adding an officer at the courthouse to improve court security. 
• To develop, implement, and enhance substance abuse and crime prevention, interventions, and alternatives to incarceration to address crime related to the opioid epidemic. This can include opioid, alcohol, and other substance abuse and related crime prevention; healing to wellness courts; intervention; or treatment, including those that prevent and address the needs of drug endangered children.</t>
  </si>
  <si>
    <t xml:space="preserve">Federally recognized Indian Tribal governments are eligible to apply for and receive funds under this program. </t>
  </si>
  <si>
    <t>Indian Tribal governments.</t>
  </si>
  <si>
    <t>{"description":"The application must include:  Application for Federal Assistance (Standard Form 424); Program Abstract; Program Narrative; Budget and Budget Narrative.","isApplicable":true}</t>
  </si>
  <si>
    <t>{"description":"This program is administered through the Coordinated Tribal Assistance Solicitation (CTAS) Purpose area 3.","isApplicable":true}</t>
  </si>
  <si>
    <t xml:space="preserve">BJA reviews applications for completeness, accuracy, and compliance with all program requirements.  Upon approval by the Assistant Attorney General, successful applicants are notified via the Grants Management System. One copy of the grant award must be signed by the authorized official and returned to the Office of Justice Programs.  </t>
  </si>
  <si>
    <t>Normally, 90 days after receipt of applications.</t>
  </si>
  <si>
    <t>There are no appeal rights for rejection of a discretionary application. See section 28 Code of Federal Regulations (CFR) Part 18.</t>
  </si>
  <si>
    <t>Contingent upon congressional funding.</t>
  </si>
  <si>
    <t>{"awarded":"other","description":"Up to 36 months.","awardedDescription":"See the following for information on how assistance is awarded/release:  Department of Justice Grants Financial Guide (http://ojp.gov/financialguide/index.htm) and Post Award Instructions (http://ojp.gov/funding/Implement/Resources/PostAwardInstructions.pdf)."}</t>
  </si>
  <si>
    <t>[{"code":"program","isSelected":true,"description":"In some cases, evaluation reports may be required."},{"code":"cash","isSelected":false,"description":""},{"code":"progress","isSelected":true,"description":"Recipients are required to submit semi-annual Progress Reports."},{"code":"expenditure","isSelected":true,"description":"Unless otherwise specified in the award's special condition, recipients are required to submit quarterly Financial Reports in accordance with the Department of Justice Grants Financial Guide (www.ojp.gov/financialguide/index.htm)."},{"code":"performanceMonitoring","isSelected":true,"description":"To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</si>
  <si>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(Project Grants) FY 17$18,224,169.00; FY 18 est $20,803,997.00; FY 19 est $0.00; - Allocation derived from the 7% Tribal Set Aside (Also known as Tribal Courts)</t>
  </si>
  <si>
    <t>See solicitation guidelines posted on the Office of Justice Programs web site at  http://www.ojp.gov/funding/solicitations.htm and/or www.bja.gov.</t>
  </si>
  <si>
    <t>{"list":[{"fiscalYear":2017,"description":"In FY 17, 103 applications were received and 31 awards were granted."},{"fiscalYear":2018,"description":"In FY 18, 90 applications were received and it is anticipated that 34 awards will be granted."},{"fiscalYear":2019,"description":"It is anticipated that approximately 100 applications will be received and 35 awards will be granted in FY 19."}],"isApplicable":true}</t>
  </si>
  <si>
    <t>Trish ThackstonU.S. Department of Justice_x000D_
Office of Justice Programs_x000D_
Bureau of Justice Assistance_x000D_
810 Seventh Street, N.W., Washington, DC 20531 Email:&lt; a href='mailto:AskBJA@usdoj.gov'&gt;AskBJA@usdoj.gov&lt;/a&gt;Phone: 202-307-0581;</t>
  </si>
  <si>
    <t>Fiscal Year2017: Healing to Wellness Courts; Veterans Treatment Courts; developing or enhancing tribal courts; reentry programs; court security; prisoner reentry; substance abuse preventionFiscal Year2018: Healing to Wellness Courts; Veterans Treatment Courts; Tribal prosecutors; prevention programs; reentry programsFiscal Year2019: Healing to Wellness Courts; Veterans Treatment Courts; developing or enhancing tribal courts; reentry programs; court security; prisoner reentry; Tribal prosecutors; prevention programs; reentry programs</t>
  </si>
  <si>
    <t>https://beta.sam.gov/fal/3d3660568f074f9589a1f89af6737844/view</t>
  </si>
  <si>
    <t>Project Safe Neighborhoods</t>
  </si>
  <si>
    <t>(PSN)</t>
  </si>
  <si>
    <t>{"list":[{"act":{},"publicLaw":{"congressCode":"115","number":"141, 132"},"statute":{"volume":"348, 420, and 436"},"USC":{"title":"Title I","section":"42 U.S.C. 50 et seq."},"authorizationTypes":{"USC":true,"act":true,"statute":true,"publicLaw":true},"usc":{"title":"Title I","section":"42 U.S.C. 50 et seq."}}]}</t>
  </si>
  <si>
    <t>Project Safe Neighborhoods (PSN) is designed to create and foster safer neighborhoods through a sustained reduction in violent crime, including, but not limited to, addressing criminal gangs and the felonious possession and use of firearms. The program's effectiveness depends upon  the ongoing coordination,  cooperation and partnerships of local, state, tribal, and federal law enforcement agencies—and the communities they serve—engaged in a unified approach led by the U.S. Attorney (USA) in all 94 districts.</t>
  </si>
  <si>
    <t>Eligible applicants are PSN Task Force fiscal agents for the U.S. Attorney districts and federally recognized Indian tribal governments (as determined by the Secretary of the Interior). All fiscal agents must be certified by the relevant U.S. Attorney’s Office (USAO). Eligible USAO-certified fiscal agents include states, units of local government, educational institutions, faith-based and other community organizations, private nonprofit organizations, and federally recognized Indian tribal governments (as determined by the Secretary of the Interior).</t>
  </si>
  <si>
    <t>State and local governments, public and private organizations, Indian Tribal government, prosecutor offices.</t>
  </si>
  <si>
    <t>{"description":"Eligible applicants must be certified by the U.S. Attorney's Office.","isApplicable":true}</t>
  </si>
  <si>
    <t>{"environmentalImpact":{"reports":[{"isSelected":true,"reportCode":"ExecutiveOrder12372"},{"isSelected":true,"reportCode":"otherRequired"}]},"description":"An applicant may find the names and addresses of State Single Points of Contact (SPOCs) at the following website: https://www.whitehouse.gov/wp-content/uploads/2017/11/Intergovernmental_-Review-_SPOC_01_2018_OFFM.pdf."}</t>
  </si>
  <si>
    <t>{"description":"The application procedure and time lines will be contained in the program solicitation. See the current fiscal year’s solicitation available at the Office of Justice Programs web site (http://www.ojp.gov/funding/solicitations.htm) and/or https://www.bja.gov/funding.aspx.  Applications must be submitted on-line at the Office of Justice Programs, Grant Management System: https://grants.ojp.usdoj.gov/.","isApplicable":true}</t>
  </si>
  <si>
    <t>BJA reviews applications for completeness, accuracy, and compliance with all program requirements. Upon approval by the Assistant Attorney General, successful applicants are notified via the Grants Management System. One copy of the grant award must be signed by the authorized official and returned to the Office of Justice Programs.</t>
  </si>
  <si>
    <t>Varies for competitive applications.</t>
  </si>
  <si>
    <t>Contingent on available funding.</t>
  </si>
  <si>
    <t>{"awarded":"other","description":"Varies. Up to 36 months.","awardedDescription":"See the following for information on how assistance is awarded/release:  Office of Justice Programs’ Financial Guide (http://ojp.gov/financialguide/index.htm) and Post Award Instructions (http://ojp.gov/funding/Implement/Resources/PostAwardInstructions.pdf)."}</t>
  </si>
  <si>
    <t>[{"code":"program","isSelected":true,"description":"In some cases, evaluation reports may be required."},{"code":"cash","isSelected":false,"description":""},{"code":"progress","isSelected":true,"description":"Progress reports are due semi-annually."},{"code":"expenditure","isSelected":true,"description":"Unless otherwise specified in the awards special conditions, financial reports are due quarterly."},{"code":"performanceMonitoring","isSelected":true,"description":"To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</si>
  <si>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(Project Grants) FY 17$5,871,591.00; FY 18 est $20,000,000.00; FY 19 est $140,000,000.00; FY 16$5,727,463.00; - </t>
  </si>
  <si>
    <t>Prior awards have ranged from approximately $200,000 to $500,000.</t>
  </si>
  <si>
    <t>{"list":[{"fiscalYear":2016,"description":"Made awards to 16 news sites. Each awardee completed a Strategic Action Plan to guide planning and implementation. "},{"fiscalYear":2017,"description":"Fiscal Year 2017:   Made competitive awards to 14 sites.  In FY 18, 93 formula awards are planned."}],"isApplicable":true}</t>
  </si>
  <si>
    <t xml:space="preserve">Solicitation guidelines are posted on the Office of Justice Programs web site at http://www.ojp.gov/funding/solicitations.htm. _x000D_
For additional guidance reference the Department of Justice Grants Financial Guide (http://ojp.gov/financialguide/index.htm) and Post award Instructions (http://ojp.gov/funding/Implement/Resources/PostAwardInstructions.pdf). Applicable administrative requirements and Department of Justice regulations applicable to specific types of grantees can be found in title 2 of the Code of Federal Regulations (2 C.F.R.). </t>
  </si>
  <si>
    <t>Kate McNameeU.S. Department of Justice_x000D_
Office of Justice Programs_x000D_
Bureau of Justice Assistance_x000D_
810 7th Street, NW, Washington, DC 20735 Email:&lt; a href='mailto:AskBJA@usdoj.gov'&gt;AskBJA@usdoj.gov&lt;/a&gt;Phone: 202-598-5248;</t>
  </si>
  <si>
    <t>For competitive grants, criteria for selecting proposals are contained within the individual program solicitations.  See the current fiscal year’s solicitation available at the Office of Justice Programs web site (http://www.ojp.gov/funding/solicitations.htm) and/or https://www.bja.gov/funding.aspx.</t>
  </si>
  <si>
    <t>https://beta.sam.gov/fal/3ded8f31155247c2a410429b4490c80c/view</t>
  </si>
  <si>
    <t>Regional Information Sharing Systems</t>
  </si>
  <si>
    <t>(RISS)</t>
  </si>
  <si>
    <t>{"list":[{"act":{"description":"Part M of Title I of the Omnibus Crime Control and Safe Streets Act of 1968 and FY18  Consolidated Appropriations Act, 2018"},"publicLaw":{"congressCode":"115","number":"141"},"statute":{"page":"348, 424","volume":"132"},"USC":{"section":"34 U.S.C. § 10321"},"authorizationTypes":{"USC":true,"act":true,"statute":true,"publicLaw":true},"usc":{"section":"34 U.S.C. § 10321"}}]}</t>
  </si>
  <si>
    <t>Goals: The goal is to assist agencies in reducing violent crime and support law enforcement through officer safety, enhance the ability to identify, target, and remove criminal conspiracies and activities spanning multi-jurisdictional, multi-state, and sometime international boundaries. While the RISS Centers operate independently and are tailored to support the unique needs of the region served, they also operate as a collective body to address national criminal justice issues. RISS is governed by a National Policy Group comprised of the six RISS Directors and the Chair of each regional center’s board of directors. The Bureau of Justice Assistance (BJA), U.S. Department of Justice (DOJ), administers the RISS Program.
Objectives: The primary objective for RISS is to promote and strengthen relationships and strategies for the administration of justice with law enforcement agencies, organizations, prosecutors, and defenders through innovative leadership and programs.  This objective also includes providing training, technical assistance, and resources in support of the program’s goals.</t>
  </si>
  <si>
    <t>Six RISS Centers are authorized as eligible to receive funding to provide services to law enforcement agencies throughout the nation. The Centers are: The Middle Atlantic Great-Lakes Organized Crime Law Enforcement Center (MAGLOCLEN), the Mid-States Organized Crime Information Center (MOCIC), the New England State Police Information Network (NESPIN), the Regional Organized Crime Information Center (ROCIC), the Rocky Mountain Information Network (RMIN), and the Western States Information Network (WSIN). Additionally, a competitively selected entity will serve as the administrator of network and support system capabilities serving the aforementioned six RISS Centers. Applications are limited to these six RISS Centers and the competitive process to select an awardee for the purpose of administration and on behalf of the RISS Technology Service Center (RTSC).</t>
  </si>
  <si>
    <t>State and local criminal justice agencies; Federal, State, local, tribal, and territorial law enforcement agencies and personnel benefit from this program.</t>
  </si>
  <si>
    <t>{"description":"The six RISS Centers are required to submit a Federal application for assistance, as well as a detailed program and budget narrative. A competitive process is conducted for the administration of the RISS Technology Service Center (RTSC).  Summary information about each RISS Center is available on the central RISS Website. See http://www.riss.net.","isApplicable":true}</t>
  </si>
  <si>
    <t>BJA receives and reviews all applications for completeness, accuracy, and compliance with all of BJA's program requirements, to include adherence to the fiscal guidelines and grant reporting.</t>
  </si>
  <si>
    <t>Approximately 90 days prior to the expiration of the project's current active grant.</t>
  </si>
  <si>
    <t>A project must submit a written request justifying the need for the extension and how the extension would be consistent with the objectives of the grant 60 days prior to the expiration of the current grant.</t>
  </si>
  <si>
    <t>{"awarded":"other","description":"Awards are made for a period of 12 months.","awardedDescription":"Reimbursement.  For additional guidance reference the Department of Justice Grants Financial Guide  (https://ojp.gov/financialguide/DOJ/index.htm) and Post award Instructions (https://ojp.gov/financialguide/DOJ/PostawardRequirements/index.htm). "}</t>
  </si>
  <si>
    <t>[{"code":"program","isSelected":true,"description":"Reporting requirements for grants/projects awarded under the RISS Program are articulated in the OJP Financial Guide.  Regular progress reports are required to be submitted to the BJA Grants Management System (GMS)."},{"code":"cash","isSelected":false},{"code":"progress","isSelected":false},{"code":"expenditure","isSelected":false},{"code":"performanceMonitoring","isSelected":true,"description":"To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</si>
  <si>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{"isApplicable":true,"description":"Payments and transactions are subject to audits by the General Accounting Office, the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t>
  </si>
  <si>
    <t xml:space="preserve">(Project Grants) FY 17$31,616,261.00; FY 18 est $36,000,000.00; FY 19 est $10,000,000.00; FY 16$31,568,062.00; - </t>
  </si>
  <si>
    <t>{"list":[{"fiscalYear":2017,"description":"The RISS staff responded to over 184,000 requests for intelligence research support, responded to 5.6 million requests through the automated federated search tool, produced over 32,000 analytical products –such as link charts, telephone toll analysis, and crime scene diagrams – to support criminal investigations, and loaned over 4,500 pieces of specialized equipment to agencies. In addition the number of RISS Watch Centers was increased to 26 and the RISS Centers sponsored or co-sponsored 952 training opportunities and helped to train over 44,000 individuals.  Finally, the combined deconfliction effort continued to identify conflicts in local public safety operations, the RISSafe deconfliction program identified over 26,000 conflicts in FY17."}],"isApplicable":true}</t>
  </si>
  <si>
    <t xml:space="preserve">Solicitation guidelines are posted on the Office of Justice Programs web site at https://ojp.gov/funding/Explore/CurrentFundingOpportunities.htm .  For additional guidance reference the Department of Justice Grants Financial Guide  (https://ojp.gov/financialguide/DOJ/index.htm) and Post award Instructions (https://ojp.gov/financialguide/DOJ/PostawardRequirements/index.htm). Applicable administrative requirements and Department of Justice regulations applicable to specific types of grantees can be found in title 2 of the Code of Federal Regulations (2 C.F.R.). </t>
  </si>
  <si>
    <t>{"flag":"none","description":"Summary information about each RISS Center is available on the central RISS Website. See http://www.riss.net."}</t>
  </si>
  <si>
    <t>David P. LewisU.S. Department of Justice_x000D_
Office of Justice Programs_x000D_
Bureau of Justice Assistance_x000D_
810 7th Street, NW, Washington, DC 20531 Email:&lt; a href='mailto:david.p.lewis@usdoj.gov'&gt;david.p.lewis@usdoj.gov&lt;/a&gt;Phone: 202-616-6500;</t>
  </si>
  <si>
    <t>http://www.riss.net</t>
  </si>
  <si>
    <t>https://beta.sam.gov/fal/1328d59c788a4564966bf1149909fc87/view</t>
  </si>
  <si>
    <t>State and Local Anti-Terrorism Training</t>
  </si>
  <si>
    <t>SLATT</t>
  </si>
  <si>
    <t>{"list":[{"USC":{"title":"34","section":"10157(a)(2)"},"authorizationTypes":{"USC":true},"usc":{"title":"34","section":"10157(a)(2)"}}]}</t>
  </si>
  <si>
    <t>SLATT’s goal is to support/address Goal I of DOJ’s Strategic Plan for Fiscal Years 2014-2018:
Prevent Terrorism and Promote the Nation’s Security Consistent with the Rule of Law by assisting state, local, and tribal law enforcement in identifying, investigating, and preventing criminal acts of terror through training, technical assistance, and resources – at the national level – that build law enforcement’s knowledge and capacity to identify and respond to possible domestic terrorism.
The goal of SLATT is accomplished through achieving the following programmatic objectives:
•	Increase the knowledge and capacity of local, state, and tribal criminal justice practitioners to detect, investigate, and interdict violent domestic terrorist acts through training.
•	Increase the ability and capacity of criminal justice practitioners to solve problems and improve policies/practices related to terrorism through short-term and comprehensive technical assistance.
•	Increase the volume of information provided to BJA and the criminal justice community.</t>
  </si>
  <si>
    <t>ADVISORY SERVICES AND COUNSELING;DISSEMINATION OF TECHNICAL INFORMATION;TRAINING</t>
  </si>
  <si>
    <t>For-profit (commercial) organizations; nonprofit organizations; faith-based and community organizations; institutions of higher education; and consortiums with significant and demonstrated experience in terror prevention strategies and in delivering training and technical assistance to law enforcement and tribal communities are eligible to apply. For-profit organizations must agree to waive any profit or fees for services. Joint applications from a consortium must identify the primary applicant and co-applicant(s), and letters of support that outline the partners' responsibilities must be provided.</t>
  </si>
  <si>
    <t>State, local, and tribal criminal justice agencies are the primary beneficiaries of this program.</t>
  </si>
  <si>
    <t>{"description":"All applicants are required to submit an application for assistance, as well as a detailed program and budget narrative.\r\n\r\n","isApplicable":true}</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</si>
  <si>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  If you experience difficulties at any point during this process, please call the Grants.gov Customer Support Hotline at (1-800) 518-4726.","isApplicable":true}</t>
  </si>
  <si>
    <t>BJA reviews applications for completeness, accuracy, and compliance with all program requirements.  Upon approval by the Assistant Attorney General, successful applicants are notified via the Grants Management System. One copy of the grant award must be signed by the authorized official and returned to the Office of Justice Programs.</t>
  </si>
  <si>
    <t>Applications will generally be approved or denied within 60 days of receipt of a completed application.</t>
  </si>
  <si>
    <t>There are no appeal rights for rejection of a discretionary application.   Please see 28 CFR Part 18.</t>
  </si>
  <si>
    <t>Renewal is contingent upon: (1) Congressional funding; and (2) Justification. An awardee must submit a written request justifying the need for the extension and how an extension would be consistent with the objectives of the grant within 60 days of expiration.</t>
  </si>
  <si>
    <t>{"awarded":"other","description":"12 - 24 months","awardedDescription":"Reimbursement. See the following for information on how assistance is awarded/release:  Department of Justice Grants Financial Guide (http://www.ojp.gov/funding/solicitations.htm) and Post Award Instructions (http://ojp.gov/funding/Implement/Resources/PostAwardInstructions.pdf)."}</t>
  </si>
  <si>
    <t>{"isApplicable":true,"description":"Payments and transactions are subject to audits by the General Accounting Office,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t>
  </si>
  <si>
    <t>(Project Grants) FY 17$0.00; FY 18 est $2,000,000.00; FY 19 est $0.00; FY 16$0.00; - SLATT will be competitively funded in FY2018 for a 24-month project period. No supplemental funding is currently planned for FY2019.</t>
  </si>
  <si>
    <t>One cooperative agreement for up to $2 million for a project period of 24 months.</t>
  </si>
  <si>
    <t>{"list":[{"fiscalYear":2016,"description":"Since implementation of the program, SLATT has trained over 148,000 law enforcement professionals. It has also trained 3,500 law enforcement instructors who have in turn trained approximately 270,000 law enforcement officers. The program has produced various webinars and resources that are housed on a secure website, www.slatt.org.  Since 2015, more than 16,600 unique users have taken advantage of resources provided through SLATT.org, and more than 55,000 printed publications have been provided to requesting agencies."},{"fiscalYear":2018,"description":"Since implementation of the program, SLATT has trained over 148,000 law enforcement professionals. It has also trained more than 3,500 law enforcement instructors who have in turn trained more than 276,000 law enforcement officers. The program has produced various webinars and resources that are housed on a secure website, www.slatt.org.  In July 2018, SLATT delivered a webinar on social media use by foreign-terrorist organizations with more than 170 attendees. Since 2015, more than 16,600 unique users have taken advantage of resources provided through SLATT.org, and more than 55,000 printed publications have been provided to requesting agencies. During the current fiscal year, more than 1,600 unique users have taken advantage of resources provided through SLATT.org, and there have not been any printed publications provided to requesting agencies.\n\nWithin the last three fiscal years, the program has been competed once, in FY 2018, and received two applications. One application will be funded."}],"isApplicable":true}</t>
  </si>
  <si>
    <t>Deborah MeaderU.S. Department of Justice_x000D_
Office of Justice Programs_x000D_
Bureau of Justice Assistance_x000D_
810 7th Street, N.W., Washington, DC 20531 Email:&lt; a href='mailto:AskBJA@usdoj.gov'&gt;AskBJA@usdoj.gov&lt;/a&gt;Phone: 202-616-6500 or (1-866) 859-2647;</t>
  </si>
  <si>
    <t>http://www.ojp.usdoj.gov/training/training.htm</t>
  </si>
  <si>
    <t>Applications received by BJA are reviewed for completeness, accuracy, and compliance with all program requirements.</t>
  </si>
  <si>
    <t>https://beta.sam.gov/fal/ca88cd2e0a1b46c7a4ac996432ccb570/view</t>
  </si>
  <si>
    <t>Public Safety Officers' Educational Assistance</t>
  </si>
  <si>
    <t>(PSOEA)</t>
  </si>
  <si>
    <t>{"list":[{"act":{"description":"Educational Assistance to Dependents of Civilian Federal Law Enforcement Officers Killed or Disabled in the Line of Duty, codified at 34 U.S.C. §§ 10301 – 10308 (as reclassified effective September 1, 2017), formerly classified to sections 3796d – 3796d-7 of Title 42, The Public Health and Welfare."},"authorizationTypes":{"act":true}}]}</t>
  </si>
  <si>
    <t>The PSOEA Program, an expansion of the Federal Law Enforcement Dependents Assistance (FLEDA) Program, provides financial assistance for higher education to the spouses and children of public safety officers killed in line of duty. The PSOEA Program also makes assistance available to spouses and children of public safety officers permanently and totally disabled by catastrophic injuries sustained in the line of duty. 
Under the PSOEA Program, the families of state and local police, fire, and emergency public safety officers are covered for line-of-duty deaths that occurred on or after January 1, 1978. The families of federal law enforcement officers and firefighters are covered for line of duty deaths occurring on or after October 12, 1984. The effective date for families of permanently and totally disabled Federal law enforcement officers is October 3, 1996. Families of state, local, and tribal police, fire, and emergency public safety officers are covered for line-of-duty permanent and totally disabling injuries that occurred on or after November 13, 1998. Families of Federal Emergency Management Agency (FEMA) personnel and state, local, and tribal emergency management and civil defense agency employees are covered for such injuries sustained on or after October 30, 2000.</t>
  </si>
  <si>
    <t xml:space="preserve">Spouses and children who attend a program of education at an eligible institution and are the spouse and/or surviving children under the age of 27 of federal, state, and local public safety officers whose deaths or permanent and totally disabling injuries are covered by the Public Safety Officers' Benefits (PSOB) Program (34 U.S.C. §§ 10281-10288) are eligible for this program. The maximum age of eligibility for surviving children will be extended by the amount of time a claim for death, disability, or education benefits has been pending before the Bureau of Justice Assistance in excess of one year. A public safety officer is _x000D_
_x000D_
(A)  an individual serving a public agency in an official capacity, with or without compensation, as a law enforcement officer, as a firefighter, or as a chaplain;_x000D_
_x000D_
(B)  an employee of the Federal Emergency Management Agency who is performing official duties of the Agency in an area, if those official duties—_x000D_
(i)     are related to a major disaster or emergency that has been, or is later, declared to exist with respect to the area under the Robert T. Stafford Disaster Relief and Emergency Assistance Act; and_x000D_
(ii)    are determined by the Administrator of the Federal Emergency Management Agency to be hazardous duties;_x000D_
_x000D_
(C)  an employee of a State, local, or tribal emergency management or civil defense agency who is performing official duties in cooperation with the Federal Emergency Management Agency in an area, if those official duties—_x000D_
(i)     are related to a major disaster or emergency that has been, or is later, declared to exist with respect to the area under the Robert T. Stafford Disaster Relief and Emergency Assistance Act; and_x000D_
(ii)    are determined by the head of the agency to be hazardous duties; or_x000D_
_x000D_
(D)  a member of a rescue squad or ambulance crew who, as authorized or licensed by law and by the applicable agency or entity, is engaging in rescue activity or in the provision of emergency medical services._x000D_
. _x000D_
</t>
  </si>
  <si>
    <t>The spouse and surviving children of federal, state, and local public safety officers receive the ultimate benefits from this program.  The children may receive benefits for classes taken before their 27th birthday.  There is no age restriction for spouses.</t>
  </si>
  <si>
    <t>{"description":"Documentation needed to apply for assistance includes: the Application for Public Safety Officer's Educational Assistance (34 U.S.C. §§ 10301-10308); educational transcripts; tuition/fees statements; acceptance letters to educational/professional institutions; schedule of classes; verification of full- or part-time status; and certification of other private educational assistance. Contact the PSOB office at 1-888-744-6513 or by e-mail at AskPSOB@usdoj.gov for full credential/documentation requirements.","isApplicable":true}</t>
  </si>
  <si>
    <t>{"environmentalImpact":{"reports":[{"isSelected":false,"reportCode":"statement"},{"isSelected":false,"reportCode":"assessment"},{"isSelected":false,"reportCode":"ExecutiveOrder12372"},{"isSelected":true,"reportCode":"otherRequired"}]},"description":"Claimants may initiate a claim by filing online at www.psob.gov, telephoning, or writing the PSOEA Program, PSOB Office, Bureau of Justice Assistance, 810 Seventh Street, N.W., Washington, DC 20531, (1-888) 744-6513 or AskPSOB@usdoj.gov."}</t>
  </si>
  <si>
    <t>{"description":"The applicant must submit a fully executed application to the PSOEA Program, PSOB Office, Bureau of Justice Assistance, 810 Seventh Street, N.W., Washington, DC 20531.  For further information please visit the OJP BJA PSOB website at https://www.psob.gov/index.html."}</t>
  </si>
  <si>
    <t>Upon a finding of eligibility by the Bureau of Justice Assistance, claimants are typically awarded funds for the current or upcoming term, and they may apply for the following term once the earlier term has been completed.  Funds can be received for multiple terms at one time if they have already been completed.</t>
  </si>
  <si>
    <t>Dependent upon validity of claim and submission of required documentation.</t>
  </si>
  <si>
    <t>Applicants may appeal within 30 days of denial notification.  The appeal process consists of a record review by an administration hearing officer.</t>
  </si>
  <si>
    <t>{"awarded":"lump","description":"Assistance is available for the equivalent of 45 months of full-time education or training, or for a proportional period of time for a part-time program.  Assistance is typically awarded in 4-month installments to coincide with the length of a school term."}</t>
  </si>
  <si>
    <t xml:space="preserve">(Direct Payments with Unrestricted Use) FY 17$4,602,215.00; FY 18 FY 19 FY 16$4,000,000.00; - </t>
  </si>
  <si>
    <t xml:space="preserve">For classes taken since October 1, 2016, the rates of assistance are $1024 per month for full-time students, $767 for three-quarter-time students, $510 for half-time students, and $256 for less-than-half-time students. The amount of assistance is subject to change consistent with the current computation of educational assistance allowance set forth in Title IV of the Higher Education Act, Section 3532 of Title 38, U.S.C. _x000D_
_x000D_
</t>
  </si>
  <si>
    <t>The Bureau of Justice Assistance's Public Safety Officers' Educational Assistance Program Fact Sheet (April 2011) at https://www.bja.gov/Publications/PSOB_FS.pdf.</t>
  </si>
  <si>
    <t>Hope JankeU.S. Department of Justice_x000D_
Office of Justice Programs_x000D_
Bureau of Justice Assistance_x000D_
810 7th Street, NW, Washington, DC 20531 Email:&lt; a href='mailto:AskPSOB@usdoj.gov'&gt;AskPSOB@usdoj.gov&lt;/a&gt;Phone: 1-888 744-6513 or (202) 616-6500;</t>
  </si>
  <si>
    <t>https://www.bja.gov/ProgramDetails.aspx?Program_ID=78</t>
  </si>
  <si>
    <t xml:space="preserve">16.571 Public Safety Officers' Benefits Program; 16.575 Crime Victim Assistance; 16.576 Crime Victim Compensation; </t>
  </si>
  <si>
    <t xml:space="preserve">Applications received by BJA are reviewed for completeness, accuracy, and compliance with all program requirements._x000D_
</t>
  </si>
  <si>
    <t>https://beta.sam.gov/fal/0319c2450752461eb83659ae180a5684/view</t>
  </si>
  <si>
    <t>Indian Country Alcohol and Drug Prevention</t>
  </si>
  <si>
    <t>Indian Alcohol and Substance Abuse Program</t>
  </si>
  <si>
    <t>{"list":[{"act":{"description":"The Indian Alcohol and Substance Abuse Demonstration Program was created by the FY 2001 Consolidated Appropriations Act (Public Law 106-553); and, an act appropriating funds for the Department of Justice in the current fiscal year. \r\n\r\n"},"authorizationTypes":{"USC":false,"act":true,"statute":false,"publicLaw":false,"executiveOrder":false}}]}</t>
  </si>
  <si>
    <t>As of FY17, this program is combined with the Tribal Court Assistance Program (TCAP) and administered as a single purpose area within the Coordinated Tribal Assistance Solicitation (see CFDA#16.608). The program assist tribal governments in the development and enhancement of tribal justice strategies to address crime issues related to alcohol and substance abuse.</t>
  </si>
  <si>
    <t>For specifics, see the Coordinated Tribal Assistance Program (CTAP) solicitation at the Office of Justice Programs website https://ojp.gov/funding/Explore/CurrentFundingOpportunities.htm.</t>
  </si>
  <si>
    <t>Federally recognized Tribal governments.</t>
  </si>
  <si>
    <t>{"description":"For specifics, see the Coordinated Tribal Assistance  Program (CTAP) solicitation at the Office of Justice Programs website https://ojp.gov/funding/Explore/CurrentFundingOpportunities.htm.","isApplicable":true}</t>
  </si>
  <si>
    <t>{"description":"For specifics, see the Coordinated Tribal Assistance Program (CTAP) solicitation at the Office of Justice Programs website https://ojp.gov/funding/Explore/CurrentFundingOpportunities.htm.\r\n"}</t>
  </si>
  <si>
    <t xml:space="preserve">All applications will be peer reviewed. The BJA Director will then make award recommendations to OJP’s Assistant Attorney General, who will make final determinations. Upon approval by the Assistant Attorney General, successful applicants are notified via the Grants Management System. One copy of the grant award must be signed by the authorized official and returned to the Office of Justice Programs.  </t>
  </si>
  <si>
    <t>There are no appeal rights for rejection of a discretionary application. Please see section 28 Code of Federal Regulations (CFR) Part 18.</t>
  </si>
  <si>
    <t xml:space="preserve">Contingent upon Congressional funding. </t>
  </si>
  <si>
    <t>{"awarded":"letter","description":"Not to exceed 36 months."}</t>
  </si>
  <si>
    <t>[{"code":"program","isSelected":false,"description":""},{"code":"cash","isSelected":false,"description":""},{"code":"progress","isSelected":true,"description":"Recipients are required to submit semi-annual Progress Reports."},{"code":"expenditure","isSelected":true,"description":"Recipients are required to submit quarterly Financial Reports."},{"code":"performanceMonitoring","isSelected":true,"description":"To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</si>
  <si>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(Project Grants) FY 17$18,224,169.00; FY 18 FY 19 FY 16$13,632,104.00; - As of FY17, this program is combined with the Tribal Court Assistance Program (TCAP) and administered as a single purpose area within the Coordinated Tribal Assistance solicitation (see CFDA#16.608) as part of the 7% Tribal set aside funding.</t>
  </si>
  <si>
    <t>Program announcement contains information regarding the range and average level of financial assistance. Solicitation guidelines are posted on the Office of Justice Programs web site at https://ojp.gov/funding/Explore/CurrentFundingOpportunities.htm.</t>
  </si>
  <si>
    <t xml:space="preserve">Solicitation guidelines are posted on the Office of Justice Programs web site at https://ojp.gov/funding/Explore/CurrentFundingOpportunities.htm.  For additional guidance reference the Department of Justice Grants Financial Guide  (https://ojp.gov/financialguide/DOJ/index.htm) and Post award Instructions (https://ojp.gov/financialguide/DOJ/PostawardRequirements/index.htm). Applicable administrative requirements and Department of Justice regulations applicable to specific types of grantees can be found in title 2 of the Code of Federal Regulations (2 C.F.R.). </t>
  </si>
  <si>
    <t>Trish ThackstonU.S. Department of Justice_x000D_
Office of Justice Programs_x000D_
Bureau of Justice Assistance_x000D_
810 7th Street, N.W._x000D_
, Washington, DC 20531 Email:&lt; a href='mailto:AskBJA@usdoj.gov'&gt;AskBJA@usdoj.gov&lt;/a&gt;Phone: (202) 616-6500;</t>
  </si>
  <si>
    <t>https://www.bja.gov/ProgramDetails.aspx?Program_ID=63</t>
  </si>
  <si>
    <t>https://beta.sam.gov/fal/df19994ecf20490984c00d68d9fae8f8/view</t>
  </si>
  <si>
    <t>Public Safety Partnership and Community Policing Grants</t>
  </si>
  <si>
    <t>COPS Office</t>
  </si>
  <si>
    <t>COMMUNITY ORIENTED POLICING SERVICE, JUSTICE, DEPARTMENT OF</t>
  </si>
  <si>
    <t>{"list":[{"act":{"description":"Omnibus Crime Control and Safe Streets Act of 1968, 42 U.S.C. 3796dd, as amended; Violent Crime Control and Law Enforcement Act of 1994, Title I, Part Q, Public Law 103-322.\r\n"},"authorizationTypes":{"USC":false,"act":true,"statute":false,"publicLaw":false,"executiveOrder":false}}]}</t>
  </si>
  <si>
    <t xml:space="preserve">The COPS Office was established in 1994 to assist state, local and tribal law enforcement agencies in enhancing effectiveness and building the capacity to advance public safety through the implementation of community policing strategies.  Community policing entails developing partnerships between law enforcement agencies and the communities they serve so they can work collaboratively to resolve problems and build community trust.  It is a philosophy that promotes organizational strategies that support the systematic use of partnerships and problem solving techniques, in order to proactively address the immediate conditions that give rise to public safety issues such as crime, social disorder, fear of crime, and satisfaction with police services. Community policing is comprised of three key components:_x000D_
_x000D_
Community Partnerships_x000D_
Collaborative partnerships between the law enforcement agency and the individuals and organizations they serve to develop solutions to problems and increase trust in police: _x000D_
_x000D_
•	Other government agencies _x000D_
•	Community members/groups _x000D_
•	Nonprofits/service providers _x000D_
•	Private businesses _x000D_
•	Media	_x000D_
_x000D_
Organizational Transformation_x000D_
The alignment of organizational management, structure, personnel, and information systems to support community partnerships and proactive problem solving:_x000D_
      _x000D_
•	Agency management _x000D_
•	Climate and culture _x000D_
•	Leadership _x000D_
•	Labor relations _x000D_
•	Decision-making _x000D_
•	Strategic planning _x000D_
•	Policies _x000D_
•	Organizational evaluations _x000D_
•	Transparency _x000D_
•	Organizational structure_x000D_
•	Geographic assignment of officers _x000D_
•	Despecialization _x000D_
•	Resources and finances_x000D_
•	Personnel _x000D_
•	Recruitment, hiring, and selection _x000D_
•	Personnel supervision/evaluations _x000D_
•	Training_x000D_
•	Information systems (Technology) _x000D_
•	Communication/access to data _x000D_
•	Quality and accuracy of data_x000D_
_x000D_
Problem Solving_x000D_
The process of engaging in the proactive and systematic examination of identified problems to develop and rigorously evaluate effective responses:_x000D_
_x000D_
•	Scan: Identify and prioritize problems _x000D_
•	Analysis: Research what is known about the problem _x000D_
•	Response: Develop solutions to bring about lasting reductions in the number        and                extent of problems _x000D_
•	Assessment: Evaluate the success of the responses _x000D_
•	Use the crime triangle to focus on immediate conditions (victim/offender/location)_x000D_
</t>
  </si>
  <si>
    <t>States, units of local government, Federally Recognized Indian tribal governments, U.S. territories or possessions (including the Commonwealth of Puerto Rico, the Virgin Islands, Guam, American Samoa, and the Mariana Islands), other public and private entities, and multi-jurisdictional or regional consortia thereof.</t>
  </si>
  <si>
    <t>{"description":"Documentation varies by program, but may include proof of primary law enforcement authority, any specified Memorandums of Understanding, and Certifications, Assurances and Disclosure of Lobbying Activities","isApplicable":true}</t>
  </si>
  <si>
    <t>{"environmentalImpact":{"reports":[{"isSelected":true,"reportCode":"statement"},{"isSelected":true,"reportCode":"assessment"},{"isSelected":true,"reportCode":"ExecutiveOrder12372"},{"isSelected":true,"reportCode":"otherRequired"}]},"description":"This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</si>
  <si>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{"description":"Applicant submits application and budget forms as well as other required documentation (including required assurances, certifications, retention information, lobbying, etc.) prescribed by the grantor agency and approved by OMB, as outlined in the Application Guide. Application Guides are available from the grantor agency. At the time of submission, original or certified electronic signatures of duly authorized representatives (usually the Law Enforcement and Government Executive). The COPS Office offers the option of applying for COPS Grants online through the COPS website and using the collaborative, multiple-agency E-government initiative Grants.gov. If applicants apply online, the agency is required to complete the mandatory online forms and submit the application through their Authorized Organizational Representative."}</t>
  </si>
  <si>
    <t>Upon approval by the Director, Office of Community Oriented Policing Services, award notification letters will be sent to grantees. The grant award must be signed by a duly authorized representative and returned to the designated office within 90 days of the award mail date.</t>
  </si>
  <si>
    <t>Typically between 4-6 months after receipt of application.</t>
  </si>
  <si>
    <t>See 28 CFR Part 18.</t>
  </si>
  <si>
    <t>COPS grants are made for between 1 and 3 years depending on the program. Renewals and/or extensions may be available under some grant programs and will be considered on a case-by-case basis. If available, extensions should be requested not sooner than 90 days prior to the expiration of the original project period.</t>
  </si>
  <si>
    <t>{"types":{"moe":true,"formula":false,"matching":true},"matching":{"requirementFlag":"voluntary","percent":"0","description":"There is no local match requirement for CHP (FY 2010 and FY 2011 only) Anti-Heroin Task Force, CAGI, CAMP, CSPP, Tech, Meth, SSI, CPD, CRI-TA, TRGP-Hiring, TRGP-E/T and Tribal Meth. \r\n\r\nUHP and Tech recipients (FY 2007 Tech recipients only) must contribute at least 25 percent of allowable project costs, unless a local match waiver is approved by the COPS Office (42 USC 379dd(g)).\r\n\r\nSOS recipients must contribute at least 50 percent of allowable project costs (42 USC 3797a(d)).\r\n\r\nFY 2012 to FY 2015, CHP recipients must contribute a minimum of 25 percent of the allowable project costs, unless a local match waiver is approved by the COPS Office.\r\n"},"moe":{}}</t>
  </si>
  <si>
    <t>{"awarded":"other","description":"COPS grants are made for between 1 and 3 years depending on the program. Assistance is released on a reimbursement or limited advance basis.","awardedDescription":"Grantees submit request for payment when needed."}</t>
  </si>
  <si>
    <t>[{"code":"program","isSelected":false},{"code":"cash","isSelected":false},{"code":"progress","isSelected":true,"description":"Annual programmatic reports and quarterly financial status reports will be required as stipulated in the effective edition of the relevant grant owner's manual distributed by the grantor agency. Other reporting requirements, such as a final progress report and a closeout report may also be required depending on the grant program. "},{"code":"expenditure","isSelected":true,"description":"Grantees are required to submit quarterly SF-425 financial expenditure reports for each individual COPS grant awarded."},{"code":"performanceMonitoring","isSelected":true,"description":"COPS uses a risk-assessment model to determine on-site monitoring and desk reviews."}]</t>
  </si>
  <si>
    <t>Financial records, supporting documents, and all other records pertinent to a grant shall be retained for a period of 3 years following the conclusion of Federal assistance.</t>
  </si>
  <si>
    <t>15-0406-0-1-754;</t>
  </si>
  <si>
    <t xml:space="preserve">(Project Grants) FY 13$166,436,731.00; FY 15$168,217,132.00; FY 12$151,572,278.00; FY 17 Estimate Not Available  FY 14$169,289,196.00; FY 16$167,422,943.00; FY 18 Estimate Not Available </t>
  </si>
  <si>
    <t xml:space="preserve">Range: $10,390.00 - $3,513,921.00_x000D_
_x000D_
Average award: $167,547.00_x000D_
</t>
  </si>
  <si>
    <t>Application Guides and current edition of M7100.1, which are available from Headquarters.</t>
  </si>
  <si>
    <t>David Neely145 N St., NE,, Washington , DC 20530 Email:&lt; a href='mailto:david.neely2@usdoj.gov'&gt;david.neely2@usdoj.gov&lt;/a&gt;Phone: 2025148553;</t>
  </si>
  <si>
    <t>http://www.cops.usdoj.gov/</t>
  </si>
  <si>
    <t>General criteria for selecting proposals are set forth in the Violent Crime Control and Law Enforcement Act of 1994, Public Law 103-322. Additional criteria may be developed by the Office of Community Oriented Policing Services and will be published in COPS application materials.</t>
  </si>
  <si>
    <t>https://beta.sam.gov/fal/bcfe86d58c1085223a127cee3d5d25ad/view</t>
  </si>
  <si>
    <t>Juvenile Mentoring Program</t>
  </si>
  <si>
    <t xml:space="preserve">Mentoring </t>
  </si>
  <si>
    <t>{"list":[{"act":{"description":"34 USC 11171-11172 and an act appropriating funds for the Department of Justice in the current fiscal year."},"authorizationTypes":{"act":true}}]}</t>
  </si>
  <si>
    <t>To improve outcomes for at-risk and high-risk youth, and reduce negative outcomes (including juvenile delinquency, substance use, and gang participation) through the provision of mentoring services.
1.	To increase the capacity of state, local, community, tribal and national organizations to develop, implement, and expand youth mentoring efforts that incorporate evidence-based findings of best practices and principles. funding to state, local, community, and national organizations to propose the enhancement or expansion of initiatives that will assist in the development and maturity of community programs to provide mentoring services to high-risk populations 
2.	To increase opportunities for at-risk and high-risk youth to have mentors.
3.	To align the mentoring practices with research and evidence on effective mentoring approaches. that are underserved due to location, shortage of mentors, special physical or mental challenges of the targeted population, or other analogous situations identified by the community in need of mentoring services.
4.	To develop and maintain a national resource on mentoring research, practice and effectiveness.</t>
  </si>
  <si>
    <t>Eligible applicants are limited to states (including territories), units of local government, federally recognized tribal governments as determined by the Secretary of the Interior, nonprofit organizations, and for-profit organizations (including tribal nonprofit and for-profit organizations), as well as institutions of higher education (including tribal institutions of higher education).  For-profit organizations (as well as other recipients) must agree to forgo any profit or management fee.</t>
  </si>
  <si>
    <t xml:space="preserve">Not applicable </t>
  </si>
  <si>
    <t>{"description":"Generally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announcement.","isApplicable":true}</t>
  </si>
  <si>
    <t>{"environmentalImpact":{"reports":[{"isSelected":true,"reportCode":"statement"},{"isSelected":false,"reportCode":"assessment"},{"isSelected":true,"reportCode":"ExecutiveOrder12372"},{"isSelected":true,"reportCode":"otherRequired"}]},"description":"See program announcement regarding preapplication coordination (if any), environmental impact information, and coverage under E.O. 12372.  Generally, E.O. 12372 does not apply to grants for technical assistance, research that is national in scope, or research that is not designated to benefit a particular state.\r\n\r\n\r\nApplication Procedures (092):\r\nApplicants for DOJ funding can submit applications online through either the federal grants portal Grants.Gov (www.grants.gov) or the DOJ’s Grants Management System (GMS) (https://grants.ojp.usdoj.gov). Each program announcement will specify which system should be used for that program and will contain detailed technical instructions on how to register with the system as well as apply for funding. Applicants are generally required to register and create a profile in GMS. Specific application instructions for program announcements are available at the Office of Justice Programs web site (http://www.ojp.gov/funding/solicitations.htm).\r\n"}</t>
  </si>
  <si>
    <t xml:space="preserve">Upon approval by the Assistant Attorney General, successful applicants are notified via the Grants Management System.   </t>
  </si>
  <si>
    <t xml:space="preserve">Varies by project </t>
  </si>
  <si>
    <t>There are no appeal rights for the denial of a discretionary application</t>
  </si>
  <si>
    <t>{"awarded":"letter","description":"Length and time phasing of assistance vary by project--see applicable program announcement.\r\n"}</t>
  </si>
  <si>
    <t>[{"code":"program","isSelected":false},{"code":"cash","isSelected":false},{"code":"progress","isSelected":true,"description":"Recipients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"},{"code":"expenditure","isSelected":false},{"code":"performanceMonitoring","isSelected":true,"description":"To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</si>
  <si>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Uniform Administrative Requirements, 2 C.F.R. Part 200 at Subpart F - Audit Requirements (Sec. 200.500 - 200.507) as adopted by D.O.J. in 2 C.F.R. Part 2800.\r\n\r\n"}</t>
  </si>
  <si>
    <t>Generally, all financial records, supporting documents, statistical records, and all other records pertinent to the award must be retained for a period of three (3) years from the date of submission of the final expenditure report (Federal Financial Report/SF-425). For more information and exceptions, see Uniform Administrative Requirements 2 C.F.R. § 200.333 as adopted by D.O.J. in 2 C.F.R. Part 2800.</t>
  </si>
  <si>
    <t xml:space="preserve">(Project Grants) FY 17$66,685,734.00; FY 18 est $94,000,000.00; FY 19 est $58,000,000.00; - </t>
  </si>
  <si>
    <t>Award amounts vary according to solicitation.</t>
  </si>
  <si>
    <t>{"list":[{"fiscalYear":2017,"description":"In FY 2017, OJJDP awarded $63 million in funding to support mentoring organization and provide training and technical assistance through the National Mentoring Resource Center to mentoring organizations. In total, 1 award was made for national training and technical assistance and 20 awards were made to mentoring organizations (4 national, 12 multi-state, and 4 collaboratives)."}],"isApplicable":true}</t>
  </si>
  <si>
    <t>Office of Justice Programs’ Financial Guide 2015 (https://ojp.gov/financialguide/DOJ/pdfs/2015_DOJ_FinancialGuide.pdf) and Post award Instructions (www.ojp.usdoj.gov/funding/pdfs/post_award_instructions.pdf), applicable OMB Circulars, and Department of Justice regulations applicable to specific types of grantees, which can be found in title 28 of the Code of Federal Regulations (28 C.F.R.). See program announcement and Uniform Administrative Requirements in 2 C.F.R. Part 200 as adopted and supplemented by D.O.J. in 2 C.F.R. Part 2800.</t>
  </si>
  <si>
    <t>Office of Justice Programs U.S. Department of Justice_x000D_
Office of Justice Programs_x000D_
Office of Juvenile Justice and Delinquency Prevention, Washington, DC 20531 Email:&lt; a href='mailto:Jennifer.Yeh@usdoj.gov'&gt;Jennifer.Yeh@usdoj.gov&lt;/a&gt;Phone: (202) 6169135;</t>
  </si>
  <si>
    <t>http://www.ojjdp.ncjrs.gov</t>
  </si>
  <si>
    <t xml:space="preserve">16.609 Project Safe Neighborhoods; </t>
  </si>
  <si>
    <t>Fiscal Year2016: Funding has supported the National Gang Center to provide training and technical assistance to criminal and juvenile justice professionals, law enforcement, youth-and community-serving practitioners, researchers, and the public on addressing gang issues and reducing gang involvement and levels of gang crimeFiscal Year2018: National, Multi-State and Statewide Mentoring Programs, and the National Mentoring Resource Center</t>
  </si>
  <si>
    <t>Varies by program.  Applications are judged according to their consistency with the policies and program priorities established by OJJDP and applicable laws.</t>
  </si>
  <si>
    <t>https://beta.sam.gov/fal/d002a8b4f63c4855a16d059320a62031/view</t>
  </si>
  <si>
    <t>Tribal Youth Program</t>
  </si>
  <si>
    <t>(TYP)</t>
  </si>
  <si>
    <t>{"list":[{"act":{"description":"The Juvenile Justice Delinquency Prevention Act, 34 USC 11171-11172;  an act appropriating funds for the Department of Justice."},"authorizationTypes":{"act":true}}]}</t>
  </si>
  <si>
    <t>Through this program, the Department seeks to assist tribes in responding to myriad issues facing tribal nations.  This includes creating, expanding, or strengthening tribally-driven approaches along the juvenile justice continuum that can range from prevention to intervention and treatment.
In addition to programmatic funding, this program funds a robust training and technical assistance program</t>
  </si>
  <si>
    <t xml:space="preserve">Only federally recognized Indian tribes, as determined by the Secretary of Interior, may apply.  This includes Alaska Native villages and tribal consortia consisting of two or more federally recognize Indian tribes.  Applicants will be asked to submit documentation reflective of their legal authority to apply for funds on behalf of their tribes.  Recognizing that tribes have different forms of tribal governance and tribal laws vary, no prescribed form of documentation will be required. </t>
  </si>
  <si>
    <t>{"description":"Each applicant must submit a completed application, including signed assurances that it will comply with statutory and administrative requirements.","isApplicable":false}</t>
  </si>
  <si>
    <t>{"environmentalImpact":{"reports":[{"isSelected":true,"reportCode":"statement"},{"isSelected":true,"reportCode":"otherRequired"}]},"description":"Preapplication coordination may be required.  An environmental impact statement is required for this program. This program is excluded from coverage under E.O. 12372."}</t>
  </si>
  <si>
    <t>{"description":"Applicants for DOJ funding can submit applications online through either the federal grants portal Grants.Gov (www.grants.gov) or the DOJ’s Grants Management System (GMS) (https://grants.ojp.usdoj.gov).  Each program announcement will specify which system should be used for that program and will contain detailed technical instructions on how to register with the system as well as apply for funding.  Applicants are generally required to register and create a profile in GMS."}</t>
  </si>
  <si>
    <t xml:space="preserve">varies by project </t>
  </si>
  <si>
    <t>See 28 C.F.R. Part 18</t>
  </si>
  <si>
    <t>See applicable program announcement</t>
  </si>
  <si>
    <t>{"awarded":"letter","description":"Awards are made for 36 months."}</t>
  </si>
  <si>
    <t>[{"code":"program","isSelected":false,"description":""},{"code":"cash","isSelected":false,"description":""},{"code":"progress","isSelected":true,"description":" Recipients are required to submit semi-annual Progress Reports. Recipients are required to submit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</si>
  <si>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Uniform Administrative Requirements, 2 C.F.R. Part 200 as adopted by D.O.J. in 2 C.F.R. Part 2800."}</t>
  </si>
  <si>
    <t>All financial records, supporting documents, statistical records, and all other records pertinent to the award must be retained for a period of 3 years from the date of submission of the final expenditure report (Federal Financial Report/SF-425). For more information, see Uniform Administrative Requirements, 2 C.F.R. § 200.333 as adopted by D.O.J. in 2 C.F.R. Part 2800.</t>
  </si>
  <si>
    <t>(Project Grants (Discretionary)) FY 17$9,666,150.00; FY 18 est $5,000,000.00; FY 19 est $0.00; - 7% Tribal set aside</t>
  </si>
  <si>
    <t>See program announcement and Uniform Administrative Requirements, 2 C.F.R. Part 200 as adopted and supplemented by D.O.J. in 2 C.F.R. Part 2800.</t>
  </si>
  <si>
    <t>Office of Justice Programs U.S. Department of Justice_x000D_
Office of Justice Programs_x000D_
Office of Juvenile Justice and Delinquency Prevention_x000D_
810 7th Street, NW , Washington , DC 20531 Email:&lt; a href='mailto:Jennifer.Yeh@usdoj.gov'&gt;Jennifer.Yeh@usdoj.gov&lt;/a&gt;Phone: (202) 514-1289 ;</t>
  </si>
  <si>
    <t>Fiscal Year2016: Coordinated Tribal Assistance Solicitation – Purpose Area 9: Tribal Youth Program.  See www.justice.gov/tribal/grants for more information.</t>
  </si>
  <si>
    <t xml:space="preserve">Varies by program.  Applications are judged according to their consistency with the policies and program priorities and applicable laws. </t>
  </si>
  <si>
    <t>https://beta.sam.gov/fal/9dabac2df664475f8b1bebb2cdf2ac65/view</t>
  </si>
  <si>
    <t>Special Data Collections and Statistical Studies</t>
  </si>
  <si>
    <t>Statistics</t>
  </si>
  <si>
    <t>{"list":[{"act":{"description":"Omnibus Crime Control and Safe Streets Act of 1968, as amended"},"USC":{"title":"42","section":"10132"},"authorizationTypes":{"USC":true,"act":true},"usc":{"title":"42","section":"10132"}}]}</t>
  </si>
  <si>
    <t>Consistent with 34 U.S.C. § 10132, BJS is authorized to “make grants to or enter into cooperative agreements or contracts with public agencies, institutions of higher education, private organizations, or private individuals” for purposes of collecting and analyzing criminal justice statistics.</t>
  </si>
  <si>
    <t>The Bureau of Justice Statistics is authorized to award grants and cooperative agreements to State and local governments, private nonprofit organizations, public nonprofit organizations, profit organizations, institutions of higher education, and qualified individuals.  Applicants from the Territories of the United States and federally recognized Indian Tribal Governments are also eligible to participate in this program.</t>
  </si>
  <si>
    <t>Eligible beneficiaries are State and local governments, private nonprofit organizations, public nonprofit organizations, profit  organizations, institutions of higher education, and qualified individuals.</t>
  </si>
  <si>
    <t xml:space="preserve">An award is granted by the Director of the Bureau of Justice Statistics and must be accepted by the applicant agency or institution according to the special conditions of the grant or cooperative agreement. Successful applicants are notified via the Grants Management System. One copy of the grant award must be signed by the authorized official and returned to the Office of Justice Programs.. </t>
  </si>
  <si>
    <t>Most awards are for periods of 12-36 months. Under some circumstances, subsequent award(s) may be made to continue the project.</t>
  </si>
  <si>
    <t>{"awarded":"other","description":"Project duration period is generally 12 months. Assistance is released by \"direct disbursement\" at the request of the grantee. ","awardedDescription":"Contact program office for more information."}</t>
  </si>
  <si>
    <t>[{"code":"program","isSelected":false,"description":""},{"code":"cash","isSelected":false,"description":""},{"code":"progress","isSelected":true,"description":"Progress Reports presenting information relevant to the performance of the project must be submitted online through GMS for the reporting periods June 30 and December 31. Deliverables, including any program reports, are normally specified in the soliciation"},{"code":"expenditure","isSelected":true,"description":"Financial Status Reports containing the actual expenditures for the reporting period and cumulative for the award must be submitted quarterly online through GMS."},{"code":"performanceMonitoring","isSelected":true,"description":"To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</si>
  <si>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(Cooperative Agreements) FY 17$41,755,090.00; FY 18 est $48,000,000.00; FY 19 est $41,000,000.00; FY 16$28,836,763.00; - </t>
  </si>
  <si>
    <t>$50,000 to $1,000,000</t>
  </si>
  <si>
    <t>Department of Justice Grants Financial Guide (http://ojp.gov/financialguide/DOJ/index.htm) and Post Award Instructions (http://ojp.gov/funding/Implement/Resources/PostAwardInstructions.pdf).</t>
  </si>
  <si>
    <t>Allina LeeU.S. Department of Justice_x000D_
Office of Justice Programs_x000D_
Bureau of Justice Statistics_x000D_
810 7th Street, NW, Washington, DC 20531 Email:&lt; a href='mailto:Allina.Lee@usdoj.gov'&gt;Allina.Lee@usdoj.gov&lt;/a&gt;Phone: 202-307-0765;</t>
  </si>
  <si>
    <t xml:space="preserve">Criteria will be outlined in the program announcements or solicitations. Program announcements or solicitations can be found on BJS’s website at http://bjs.ojp.usdoj.gov/index.cfm?ty=fun </t>
  </si>
  <si>
    <t>https://beta.sam.gov/fal/b176ed9311b14c02bdc0c17816ec5e9d/view</t>
  </si>
  <si>
    <t xml:space="preserve">PREA Program: Strategic Support for PREA Implementation </t>
  </si>
  <si>
    <t>Prison Rape Elimination Act (PREA)</t>
  </si>
  <si>
    <t>{"list":[{"act":{},"USC":{"title":"34","section":"30301, et seq."},"authorizationTypes":{"USC":true,"act":true},"usc":{"title":"34","section":"30301, et seq."}}]}</t>
  </si>
  <si>
    <t>The goal of this program is to support efforts in the confinement facilities that are covered by the PREA Standards to achieve compliance with the standards.</t>
  </si>
  <si>
    <t>Eligible applicants include states, units of local government, and federally-recognized Indian tribes, as well as  any national nonprofit organization, for-profit (commercial) organization (including tribal nonprofit or for-profit organizations), or institution of higher education (including tribal institutions of higher education) that have expertise and experience managing and delivering training and technical assistance on complex corrections or criminal justice issues at the national and local levels. For-profit organizations (as well as other recipients) (including tribal institutions of higher education) must forgo any profit or management fee.</t>
  </si>
  <si>
    <t>Local agencies that oversee small- and medium-sized jails (i.e., with 500 beds or less), lockups, and juvenile facilities.</t>
  </si>
  <si>
    <t>{"description":"The applicant must submit a completed Application for Federal Assistance (Standard Form 424), including signed assurances that it will comply with statutory and administrative requirements.  The applicant is also required to submit a description that includes: (1) program goals; (2) implementation process; (3) timetable for implementation; and (4) documentation that includes organizational experience, name of grantee agency or fiscal agent, identification of management structure, letters of support/commitment and/or memoranda of understanding, and description of previous collaboration.\r\n\r\n","isApplicable":true}</t>
  </si>
  <si>
    <t>{"environmentalImpact":{"reports":[{"isSelected":true,"reportCode":"otherRequired"}]},"description":"The applicant is also required to submit  documentation that includes organizational experience, name of grantee agency or fiscal agent, identification of management structure, letters of support/commitment and/or memoranda of understanding, and description of previous collaboration.  See the current fiscal year’s solicitation available at the Office of Justice Programs web site (http://www.ojp.gov/funding/solicitations.htm) and/or https://www.bja.gov/funding.aspx."}</t>
  </si>
  <si>
    <t>{"description":"Applicants must submit a completed Standard Form 424 and other information outlined in the Application Kit to the Office of Justice Programs, Bureau of Justice Assistance.  The receipt, review, and analysis of applications will follow Office of Justice Programs policies and procedures for the administration of grant applications.  Applications must be submitted on-line through the Office of Justice Programs Grant Management System at: https://grants.ojp.usdoj.gov/.","isApplicable":true}</t>
  </si>
  <si>
    <t>See the current fiscal year’s solicitation available at the Office of Justice Programs web site (http://www.ojp.gov/funding/solicitations.htm) and/or https://www.bja.gov/funding.aspx.</t>
  </si>
  <si>
    <t>{"types":{"moe":false,"formula":false,"matching":true},"formula":{"title":"","chapter":"","part":"","subPart":"","publicLaw":"","description":""},"matching":{"requirementFlag":"mandatory","percent":"50","description":"Federal funds awarded under this program may not cover more than 50 percent of the total costs of the project. Applicants must identify the source of the 50 percent non-federal portion of the total project costs and how they will use match funds. If a successful applicant’s proposed match exceeds the required match amount, and OJP approves the budget, the total match amount incorporated into the approved budget becomes mandatory and subject to audit. (Match is restricted to the same uses of funds as allowed for the federal funds.) Applicants may satisfy this match requirement with cash, in-kind, or a combination of both. See Prison Rape Elimination Act, 34 USC 30301, et seq."},"moe":{"description":""}}</t>
  </si>
  <si>
    <t>{"awarded":"other","description":"See the current fiscal year’s solicitation available at the Office of Justice Programs web site (http://www.ojp.gov/funding/solicitations.htm) and/or https://www.bja.gov/funding.aspx.","awardedDescription":"Reimbursement.  See the following for information on how assistance is awarded/release:  Department of Justice Grants Financial Guide (http://www.ojp.gov/funding/solicitations.htm) and Post Award Instructions (http://ojp.gov/funding/Implement/Resources/PostAwardInstructions.pdf)."}</t>
  </si>
  <si>
    <t>[{"code":"program","isSelected":true,"description":"Recipients are required to submit Individual Project Reports as sub-awards are made, and an annual Evaluation Report."},{"code":"cash","isSelected":false,"description":""},{"code":"progress","isSelected":true,"description":"Recipients are required to submit semi-annual Progress Reports."},{"code":"expenditure","isSelected":true,"description":"Recipients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</si>
  <si>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(Project Grants) FY 17$10,500,000.00; FY 18 est $15,500,000.00; FY 19 Estimate Not Available  - </t>
  </si>
  <si>
    <t>{"list":[{"fiscalYear":2019,"description":"It is anticipated that up to 100 applications will be received and up to 30 grant awards will be made in fiscal year 2019."}],"isApplicable":true}</t>
  </si>
  <si>
    <t xml:space="preserve">Solicitation guidelines are posted on the Office of Justice Programs web site at http://www.ojp.gov/funding/solicitations.htm. _x000D_
For additional guidance reference the Department of Justice Guide Financial Guide (http://ojp.gov/financialguide/index.htm) and Post award Instructions (http://ojp.gov/funding/Implement/Resources/PostAwardInstructions.pdf). Applicable administrative requirements and Department of Justice regulations applicable to specific types of grantees can be found in title 2 of the Code of Federal Regulations (2 C.F.R.). _x000D_
</t>
  </si>
  <si>
    <t>Tom TalbotU.S. Department of Justice_x000D_
Office of Justice Programs_x000D_
Bureau of Justice Assistance_x000D_
810 7th Street, NW, Washington, DC 20531 Email:&lt; a href='mailto:AskBJA@usdoj.gov'&gt;AskBJA@usdoj.gov&lt;/a&gt;Phone: (202) 616-6500;</t>
  </si>
  <si>
    <t>https://beta.sam.gov/fal/b3d9d9945bee4a88b4f8dbeb6a7e8ef9/view</t>
  </si>
  <si>
    <t xml:space="preserve">Transitional Housing Assistance for Victims of Domestic Violence, Dating Violence, Stalking, or Sexual Assault </t>
  </si>
  <si>
    <t>(Transitional Housing)</t>
  </si>
  <si>
    <t>{"list":[{"act":{"description":"Prosecutorial Remedies and Other Tools to End the Exploitation of Children Today Act of 2003 (PROTECT Act), Public Law 108-21, 42 U.S.C. § 13975; Violence Against Women and Department of Justice Reauthorization Act of 2005, Title II, Section 602, Public Law 109-62, as amended; Violence Against Women and Department of Justice Reauthorization Act of 2013, Title II, Section 202, Public Law 113-4."},"authorizationTypes":{"USC":false,"act":true,"statute":false,"publicLaw":false,"executiveOrder":false}}]}</t>
  </si>
  <si>
    <t>To provide transitional housing assistance and related support services to minors, adults, and their dependents who are homeless, or in need of transitional housing or other housing assistance, as a result of a situation of domestic violence, dating violence, sexual assault, or stalking; and for whom emergency shelter services or other crisis intervention services are unavailable or insufficient.</t>
  </si>
  <si>
    <t>Eligible applicants are States, Indian tribal governments, units of local government, and other organizations, including domestic violence and sexual assault victim service providers, domestic violence and sexual assault coalitions, other nonprofit, nongovernmental organizations, or community-based and culturally specific organizations, that have a documented history of effective work concerning domestic violence, dating violence, sexual assault, or stalking.</t>
  </si>
  <si>
    <t>Beneficiaries include minors, adults, and their dependants who are homeless or in need of transitional housing or other housing assistance, as a result of a situation of domestic violence; and for whom emergency shelter services or other crisis intervention services are unavailable or insufficient.</t>
  </si>
  <si>
    <t>{"description":"Applicants must provide assurances that supportive services offered to participants are voluntary and that refusal to receive such services shall not be grounds for termination from the program or eviction from the housing.","isApplicable":true}</t>
  </si>
  <si>
    <t>{"description":"Applicants must apply through the on-line grants.gov portal.. The receipt, review, and analysis of applications will follow Office on Violence Against Women policies and procedures for the administration of grant applications. "}</t>
  </si>
  <si>
    <t>{"awarded":"other","description":"Up to 36 months. Funds are released on an as-needed basis to the grantee.","awardedDescription":"Periodic drawdowns should be based upon immediate disbursement/reimbursement needs and project progress."}</t>
  </si>
  <si>
    <t>(Project Grants) FY 18 est $25,379,000.00; FY 17 est $25,379,034.00; FY 16$25,135,181.00;</t>
  </si>
  <si>
    <t xml:space="preserve">Range: $200,000 to $350,000_x000D_
</t>
  </si>
  <si>
    <t>Refer to the annual solicitation.</t>
  </si>
  <si>
    <t>https://beta.sam.gov/fal/253064427602732ba0055eda5f518a25/view</t>
  </si>
  <si>
    <t>Byrne JAG Program</t>
  </si>
  <si>
    <t>{"list":[{"act":{"description":"FY18(BJA - JAG State &amp; JAG Local) Title I of Pub. L. No. 90-351 (generally codified at 34 U.S.C. 10101 - 10726), including subpart I of part E (codified at 34 U.S.C. 10151 - 10158); see also 28 U.S.C. 530C(a)  And, an act appropriating funds for the Department of Justice in the current fiscal year."},"authorizationTypes":{"act":true}}]}</t>
  </si>
  <si>
    <t>The JAG Program provides states, tribes, and local governments with critical funding necessary to support a range of program areas including law enforcement, prosecution and court, prevention and education, corrections and community corrections, drug treatment and enforcement, planning, evaluation, and technology improvement, crime victim and witness initiatives and mental health programs and related law enforcement and corrections programs, including behavioral programs and crisis intervention teams._x000D_
_x000D_
JAG funded projects may address crime through the provision of services directly to individuals and/or communities and by improving the effectiveness and efficiency of criminal justice systems, processes, and procedures.</t>
  </si>
  <si>
    <t xml:space="preserve">JAG:  All States, the District of Columbia, Guam, America Samoa, the Commonwealths of Puerto Rico, the Virgin Islands, and the Northern Mariana Islands. Units of local government are eligible consistent with established guidelines._x000D_
_x000D_
</t>
  </si>
  <si>
    <t xml:space="preserve">JAG grants are awarded to States, including the District of Columbia, the Commonwealth of Puerto Rico, the Northern Mariana Islands, the Virgin Islands, Guam, and American Samoa, as well as eligible units of local government (including tribes). </t>
  </si>
  <si>
    <t>{"description":"Each applicant must submit a completed application that meets the requirements specified in the program guidance. ","isApplicable":true}</t>
  </si>
  <si>
    <t>{"environmentalImpact":{"reports":[{"isSelected":true,"reportCode":"ExecutiveOrder12372"},{"isSelected":true,"reportCode":"otherRequired"}]},"description":"An applicant may find the names and addresses of State Single Points of Contact (SPOCs) at the following website: https://www.whitehouse.gov/wp-content/uploads/2017/11/Intergovernmental_-Review-_SPOC_01_2018_OFFM.pdf"}</t>
  </si>
  <si>
    <t>{"description":"Applications are submitted on-line through the Office of Justice Programs Grant Management System at: https://grants.ojp.usdoj.gov/ and must follow the criteria outlined in the solicitation as well as the JAG Program Guidance Manual.","isApplicable":true}</t>
  </si>
  <si>
    <t>The Bureau of Justice Assistance will not disapprove any application (or amendment to that application) without affording the applicant reasonable notice of any deficiencies and providing an opportunity for correction and reconsideration.</t>
  </si>
  <si>
    <t>Subject to annual appropriations.</t>
  </si>
  <si>
    <t>{"types":{"moe":false,"formula":true,"matching":false},"formula":{"title":"I","chapter":"Subchapter V","part":"A","subPart":"42 USC 3756","publicLaw":"","description":""},"matching":{"description":""},"moe":{"description":""}}</t>
  </si>
  <si>
    <t>{"awarded":"other","description":"Awards of at least $25,000 or more begin October 1 of the FY and are four years in length.  Awards that are less than $25,000 begin October 1 of the FY and are two years in length. Requests for up to two additional years to complete performance of the award will be granted automatically. Extensions beyond a four- year period for all JAG awards may be approved on a case-by-case basis at the discretion of BJA.","awardedDescription":"Trust Fund – SAAs may draw down JAG funds either in advance or on a reimbursement basis. Non-Federal entities must maintain advance payments of Federal awards in interest-bearing accounts, unless regulatory exclusions apply (2 CFR 200.305(b)(8)). Sub-recipients that draw down JAG funds in advance, are subject to the same requirement and must first establish an interest-bearing account."}</t>
  </si>
  <si>
    <t>[{"code":"program","isSelected":false,"description":""},{"code":"cash","isSelected":false,"description":""},{"code":"progress","isSelected":true,"description":"Progress reports are required in accordance with the Department of Justice Grants Financial Guide (www.ojp.usdoj.gov/financialguide/DOJ/index.htm)."},{"code":"expenditure","isSelected":true,"description":"Quarterly financial reports are required in accordance with the Department of Justice Grants Financial Guide (www.ojp.usdoj.gov/financialguide/DOJ/index.htm)."},{"code":"performanceMonitoring","isSelected":true,"description":"To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</si>
  <si>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(Formula Grants) FY 17$303,543,145.00; FY 18 est $415,500,000.00; FY 19 est $402,000,000.00; FY 16$434,522,436.00; - </t>
  </si>
  <si>
    <t xml:space="preserve">$10,000 to $37,000,000. </t>
  </si>
  <si>
    <t>{"list":[{"fiscalYear":2016,"description":"Data is not yet available. Please visit https://www.bja.gov/Jag/showcase.html."}],"isApplicable":false}</t>
  </si>
  <si>
    <t>Solicitation guidelines are posted on the Office of Justice Programs web site at http://www.ojp.gov/funding/solicitations.htm. _x000D_
For additional guidance reference the Department of Justice Grants Financial Guide (http://ojp.gov/financialguide/DOJ/index.htm) and Post award Instructions (http://ojp.gov/funding/Implement/Resources/PostAwardInstructions.pdf). Applicable administrative requirements and Department of Justice regulations applicable to specific types of grantees can be found in title 2 of the Code of Federal Regulations (2 C.F.R.).</t>
  </si>
  <si>
    <t>{"flag":"appendix","description":"Contact the State Administering Agency, listed at http://www.ojp.usdoj.gov/saa/"}</t>
  </si>
  <si>
    <t>Tracy TrautmanU.S. Department of Justice_x000D_
Office of Justice Programs_x000D_
Bureau of Justice Assistance_x000D_
810 7th Street, NW, Washington, DC 20531 Email:&lt; a href='mailto:AskBJA@usdoj.gov'&gt;AskBJA@usdoj.gov&lt;/a&gt;Phone: 202-616-6500;</t>
  </si>
  <si>
    <t>http://www.bja.gov/ProgramDetails.aspx?Program_ID=59</t>
  </si>
  <si>
    <t xml:space="preserve">16.579 Edward Byrne Memorial Formula Grant Program; </t>
  </si>
  <si>
    <t>Criteria are described in the OJP Program Announcement available at the Office of Justice Programs web site https://ojp.gov/funding/Explore/CurrentFundingOpportunities.htm.</t>
  </si>
  <si>
    <t>https://beta.sam.gov/fal/480ffc50365a48ba96a8c494642894f5/view</t>
  </si>
  <si>
    <t xml:space="preserve">National Prison Rape Statistics Program </t>
  </si>
  <si>
    <t>PREA</t>
  </si>
  <si>
    <t>{"list":[{"act":{"description":"34 U.S.C. 30301, and Public Law 108-79, the Prison Rape Elimination Act, (codified at 42 U.S.C. 15601 et seq.)"},"authorizationTypes":{"act":true}}]}</t>
  </si>
  <si>
    <t>To collect and analyze data on the incidence of sexual assault among individuals held in Federal and State prisons, local jails, and juvenile facilities as well as former inmates.</t>
  </si>
  <si>
    <t>The Bureau of Justice Statistics is authorized to award grants and cooperative agreements to State and local governments, private nonprofit organizations, public nonprofit organizations, profit organizations, institutions of higher education, and qualified individuals.</t>
  </si>
  <si>
    <t>Eligible beneficiaries are State and local governments, private nonprofit organizations, public nonprofit organizations, profit organizations, institutions of higher education, and qualified individuals.</t>
  </si>
  <si>
    <t>{"description":"The applicant must furnish, along with the application for an award, all of the requirements listed in the solicitation, including details of the program budget composition, goals, impact, methods, evaluation plan, and resources of the project.","isApplicable":true}</t>
  </si>
  <si>
    <t>Procedures for awarding funds are available at the Office of Justice Programs web site (http://www.ojp.gov/funding/solicitations.htm).</t>
  </si>
  <si>
    <t>For statutory formula awards, see 28 C.F.R. Part 18. There are no appeal rights for rejection of a discretionary application, but for discretionary awards, see 28 C.F.R. Part 18..</t>
  </si>
  <si>
    <t>Most awards are for periods of 12 - 18 months.  Under some circumstances, a subsequent award may be made to continue the project.</t>
  </si>
  <si>
    <t>{"awarded":"other","description":"Project duration period is generally 12-36 months.","awardedDescription":"Assistance is released by \"direct disbursement\" at  request of grantee."}</t>
  </si>
  <si>
    <t>[{"code":"program","isSelected":false,"description":""},{"code":"cash","isSelected":false,"description":""},{"code":"progress","isSelected":true,"description":"Recipients are required to submit semi-annual Progress Reports "},{"code":"expenditure","isSelected":true,"description":"Recipients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Performance monitoring is included on the site visit check list."}]</t>
  </si>
  <si>
    <t>(Cooperative Agreements) FY 17 FY 18 FY 16</t>
  </si>
  <si>
    <t>$1,000,000 to $10,000,000</t>
  </si>
  <si>
    <t>{"list":[{"fiscalYear":2017,"description":"In June 2017, BJS issued a competitive solicitation to obtain a data collection agent through a cooperative agreement to administer the NIS-4 Prisons collection. It was awarded to RTI International (Research Triangle Park, NC) in October 2017. \n\nBJS issued a competitive solicitation in April of 2018 to obtain a collection agent through cooperative agreement to administer the NIS-4 Jails collection. Two applications were received. BJS anticipates making this award in the summer of 2018. \n\nBJS also released PREA Data Collection Activities, 2018 in June of 2018 on the BJS website \nhttps://www.bjs.gov/content/pub/pdf/pdca18.pdf describing all PREA related activities the Bureau has carried out for the 2018 calendar year."}],"isApplicable":true}</t>
  </si>
  <si>
    <t>Department of Justice Grants Financial Guide (http://ojp.gov/financialguide/DOJ/index.htm) and OJP Post award Instructions (http://ojp.gov/funding/Implement/Resources/PostAwardInstructions.pdf), applicable OMB Circulars, and Department of Justice regulations applicable to specific types of grantees, which can be found in title 28 of the Code of Federal Regulations (28 C.F.R.).</t>
  </si>
  <si>
    <t>Jessica StroopOffice of Justice Programs
810 7th Street, NW, Washington, DC 20531 Email:&lt; a href='mailto:jessica.stroop@usdoj.gov'&gt;jessica.stroop@usdoj.gov&lt;/a&gt;Phone: 202-598-7610;Jeri M. MulrowOffice of Justice Programs
810 Seventh St., NW, Washington, DC 20531 Email:&lt; a href='mailto:jeri.mulrow@usdoj.gov'&gt;jeri.mulrow@usdoj.gov&lt;/a&gt;Phone: 202-514-9283;</t>
  </si>
  <si>
    <t>https://bjs.gov</t>
  </si>
  <si>
    <t xml:space="preserve">16.735 PREA Program: Strategic Support for PREA Implementation ; </t>
  </si>
  <si>
    <t>Fiscal Year2017: National Inmate Survey (NIS-4) 2018-2019 PrisonsFiscal Year2018: National Inmate Survey (NIS-4) 2019-2020 - Jails</t>
  </si>
  <si>
    <t>Criteria are included with the application instructions, which are posted on the Office of Justice Programs web site (http://www.ojp.gov/funding/solicitations.htm).</t>
  </si>
  <si>
    <t>https://beta.sam.gov/fal/fab130288e0b43dbb6a9d5ef719ccdca/view</t>
  </si>
  <si>
    <t>DNA Backlog Reduction Program</t>
  </si>
  <si>
    <t>{"list":[{"act":{"description":"An act appropriating funds for the Department of Justice in the current fiscal year and, beginning with fiscal year 2018 and in certain, specified subsequent years, Section 3(a) of P.L. 114-324, the Justice for All Reauthorization Act of 2016 (see program solicitation and award documentation for applicability)."},"authorizationTypes":{"act":true}}]}</t>
  </si>
  <si>
    <t>Goals: 
The overarching goal is to assist eligible States and units of local government to increase laboratory capacity and reduce the number of samples awaiting analysis in both the casework and database sections.
Objectives:
To assist eligible States and units of local government to process, record, screen, and analyze forensic DNA  and/or DNA database samples to increase the capacity of public forensic DNA and DNA database laboratories to process more DNA samples, thereby helping to reduce the number of forensic DNA and DNA database samples awaiting analysis, and to use DNA analysis and other forensic technologies to assist with cold/unsolved cases and missing person/unidentified human remains cases. To assist States and units of local government to implement an evidence management program to inventory, track, and report untested and unsubmitted sexual assault kits (SAKs).</t>
  </si>
  <si>
    <t>See the current fiscal year’s solicitation available at www.nij.gov</t>
  </si>
  <si>
    <t>{"description":"The application must include:  Application for Federal Assistance (Standard Form 424); Program Abstract; Program Narrative; Budget and Budget Narrative.  \n\nCurrent laboratory accreditation certificates are required from applicants; see current fiscal year’s solicitation available at www.nij.gov for requirements.","isApplicable":true}</t>
  </si>
  <si>
    <t>{"environmentalImpact":{"reports":[{"isSelected":true,"reportCode":"assessment"},{"isSelected":true,"reportCode":"ExecutiveOrder12372"}]},"description":"Note:  An environmental impact assessment is not required at the time of application (or pre application), but is necessary for removing a withholding of funds special condition after an award is made; see current fiscal year’s solicitation available at www.nij.gov for requirements.."}</t>
  </si>
  <si>
    <t>{"description":"See the current fiscal year’s solicitation available at www.nij.gov"}</t>
  </si>
  <si>
    <t>NIJ may use internal peer reviewers (DOJ employees), external peer reviewers, or a combination, to assess applications meeting basic minimum requirements on technical merit using the solicitation’s selection criteria.   Peer reviewers’ ratings and any resulting recommendations are advisory only, although their views are considered carefully.  Absent explicit statutory authorization or written delegation of authority to the contrary, all final award decisions will be made by the Assistant Attorney General (Office of Justice Programs), who may consider factors including, but not limited to, underserved populations, geographic diversity, strategic priorities, past performance under prior NIJ and OJP awards, and available funding when making awards.</t>
  </si>
  <si>
    <t>See the current fiscal year’s solicitation available at www.nij.gov.</t>
  </si>
  <si>
    <t>Please contact the program office for information.</t>
  </si>
  <si>
    <t>{"awarded":"other","description":"See the following for information on how assistance is awarded/released: See the current fiscal year’s solicitation available at www.nij.gov, and the DOJ Grants Financial Guide, available at www.ojp.gov.","awardedDescription":"See the current fiscal year’s solicitation available at www.nij.gov, and the DOJ Grants Financial Guide, available at www.ojp.gov. "}</t>
  </si>
  <si>
    <t>[{"code":"program","isSelected":false,"description":""},{"code":"cash","isSelected":false,"description":""},{"code":"progress","isSelected":true,"description":"See the current fiscal year’s solicitation available at www.nij.gov, and the Department of Justice Grants Financial Guide, available at http://ojp.gov/financialguide/DOJ/index.htm."},{"code":"expenditure","isSelected":true,"description":"See the current fiscal year’s solicitation available at www.nij.gov, and the DOJ Grants Financial Guide, available at www.ojp.gov."},{"code":"performanceMonitoring","isSelected":true,"description":"See the current fiscal year’s solicitation available at www.nij.gov, and the DOJ Grants Financial Guide, available at www.ojp.gov.  To assist the Department with fulfilling its responsibilities under the Government Performance and Results Act of 1993 (GPRA), Public Law 103-62, and the GPRA Modernization Act of 2010, Public Law 111–352, applicants that receive funding under this program must provide data that measure the results of their work done under this solicitation.  Performance measures and data expected to be provided are as specified in the current fiscal year’s solicitation."}]</t>
  </si>
  <si>
    <t xml:space="preserve">(Formula Grants) FY 17$97,122,118.00; FY 18 est $130,000,000.00; FY 19 est $105,000,000.00; FY 16$100,649,672.00; - </t>
  </si>
  <si>
    <t>See 2 CFR Part 200, 2 CFR Part 2800, the current fiscal year’s solicitation available at www.nij.gov, and the Department of Justice Grants Financial Guide, available at http://ojp.gov/financialguide/DOJ/index.htm.</t>
  </si>
  <si>
    <t>Charles HeurichU.S. Department of Justice_x000D_
Office of Justice Programs_x000D_
National Institute of Justice_x000D_
810 7th Street, N.W., Washington, DC 20531 Email:&lt; a href='mailto:charles.heurich@usdoj.gov'&gt;charles.heurich@usdoj.gov&lt;/a&gt;Phone: 202-616-9264;Luther SchaefferU.S. Department of Justice
 Office of Justice Programs
 National Institute of Justice
 810 7th Street, N.W., Washington, DC 20531 Email:&lt; a href='mailto:luther.schaeffer@usdoj.gov'&gt;luther.schaeffer@usdoj.gov&lt;/a&gt;Phone: 202-514-1287;</t>
  </si>
  <si>
    <t>Fiscal Year2016: See the NIJ website at www.nij.gov. Information on past awarded NIJ projects can be accessed at www.nij.gov/funding/awards/Pages/welcome.aspx.</t>
  </si>
  <si>
    <t>https://beta.sam.gov/fal/6afb337790ae4fdaac8800b5f53f67f3/view</t>
  </si>
  <si>
    <t>Paul Coverdell Forensic Sciences Improvement Grant Program</t>
  </si>
  <si>
    <t>Coverdell Program</t>
  </si>
  <si>
    <t>{"list":[{"act":{"description":"Title I of the Omnibus Crime Control and Safe Streets Act of 1968, Part BB, Sections 2801 - 2806, Pub. L. No. 90-351, 34 USC 10561 - 34 USC 10566 and an act appropriating funds for the Department of Justice in the current fiscal year."},"authorizationTypes":{"act":true}}]}</t>
  </si>
  <si>
    <t>Goals: 
To improve the quality and timeliness of forensic science and medical examiner services.  Among other things, funds may be used to eliminate a backlog in the analysis of forensic evidence and to train and employ forensic laboratory personnel and medicolegal death investigators, as needed, to eliminate such a backlog. 
Objectives:
A State or unit of local government that receives a Coverdell grant must use the grant for one or more of these six purposes:
1. To carry out all or a substantial part of a program intended to improve the quality and timeliness of forensic science or medical examiner/coroner’s office services in the State, including those services provided by laboratories operated by the State and those operated by units of local government within the State.
2. To eliminate a backlog in the analysis of forensic science evidence, including, among other things, a backlog with respect to firearms examination, latent prints, impression evidence, toxicology, digital evidence, fire evidence, controlled substances, forensic pathology, questioned documents, and trace evidence.
3. To train, assist, and employ forensic laboratory personnel and medicolegal death investigators, as needed to eliminate such a backlog.
4. To address emerging forensic science issues (such as statistics, contextual bias, and uncertainty of measurement) and emerging forensic science technology (such as high throughput automation, statistical software, and new types of instrumentation).
5. To educate and train forensic pathologists.
6. To fund medicolegal death investigation systems to facilitate accreditation of medical examiner and coroner offices and certification of medicolegal death investigators.</t>
  </si>
  <si>
    <t>Under the Coverdell program, SAAs may apply for both “base” (formula) and competitive funds. Units of local government may apply for competitive funds. Coverdell SAAs and units of local government may apply directly to NIJ for funding.  
The Coverdell law (at 34 USC 10562) requires that, to request a grant, an applicant for Coverdell funds must submit:
1. A certification and description regarding a plan for forensic science laboratories. Each applicant must submit a certification that the State or unit of local government has developed a plan for forensic science laboratories under a program intended to improve the quality and timeliness of forensic science or medical examiner services in the State, including such services provided by the laboratories operated by the State and those operated by units of local government within the State. Applicants must also specifically describe the manner in which the grant will be used to carry out that plan.
2. A certification regarding use of generally accepted laboratory practices. Each applicant must submit a certification that any forensic laboratory system, medical examiner’s office, or coroner’s office in the State, including any laboratory operated by a unit of local government within the State, that will receive any portion of the grant amount (whether directly or through a subgrant) uses generally accepted laboratory practices and procedures established by accrediting organizations or appropriate certifying bodies.
3. A certification regarding forensic science laboratory accreditation. Each applicant must submit a certification that any forensic science laboratory system in the State (except with regard to any medical examiner’s office, or coroner’s office in the State), including any laboratory operated by a unit of local government within the State, that will receive any portion of the grant amount (whether directly or through a subgrant) either is accredited, or, is not so accredited, but will (or will be required in a legally binding and enforceable writing to) use a portion of the grant amount to prepare and apply for such accreditation not more than two (2) years after the date on which a grant is awarded under a fiscal year’s grant solicitation for the Paul Coverdell Forensic Science Improvement Grants Program.
4. A certification and description regarding costs of new facilities. Each applicant must submit a certification that the amount of the grant used for the costs of any new facility constructed as part of a program to improve the quality and timeliness of forensic science or medical examiner services will not exceed certain limitations set forth in the Coverdell law at 34 USC 10562. (See information on “permissible expenses” in the solicitation.) Applicants must also specifically describe any new facility to be constructed as well as the estimated costs of the facility.
5. A certification regarding external investigations into allegations of serious negligence or misconduct. Each applicant must submit a certification that “a government entity exists and an appropriate process is in place to conduct independent external investigations into allegations of serious negligence or misconduct substantially affecting the integrity of the forensic results committed by employees or contractors of any forensic laboratory system, medical examiner office, coroner’s office, law enforcement storage facility, or medical facility in the State that will receive a portion of the grant amount.”</t>
  </si>
  <si>
    <t>Eligible applicants must be State or local (i.e., county and municipal) governments. The purpose of this solicitation is to request applications for grants from State and units of local government to improve the quality and timeliness of forensic science and medical examiner services and/or to eliminate backlogs in the analysis of forensic evidence, including firearms examination, latent prints, impression evidence, toxicology, digital evidence, fire evidence, controlled substances, forensic pathology, questioned documents, and trace evidence  for criminal justice purposes in State and local forensic laboratories.</t>
  </si>
  <si>
    <t>{"description":"The applicant must furnish the following along with the application for a grant: a certification that states there exists a plan for forensic science laboratories that is designed to improve the quality and timeliness of forensic science or medical examiner services; a certification that states each forensic laboratory, forensic laboratory system, medical examiner's office, or coroner's office that will receive any portion of a Coverdell grant uses generally accepted laboratory practices and procedures as established by accrediting organizations or appropriate certifying bodies; a certification regarding forensic science laboratory accreditation except with regard to any medical examiner's office, or coroner's office in the State; a certification that states that a government entity exists and an appropriate process is in place to conduct independent external investigations into allegations of serious negligence or misconduct by employees or contractors substantially affecting the integrity of forensic results, and resumes of key personnel.","isApplicable":true}</t>
  </si>
  <si>
    <t>{"environmentalImpact":{"reports":[{"isSelected":true,"reportCode":"assessment"},{"isSelected":true,"reportCode":"ExecutiveOrder12372"},{"isSelected":true,"reportCode":"otherRequired"}]},"description":"Potential applicants are encouraged to request the program announcement for additional information about eligibility requirements and application and selection procedures. \r\nApplicants must contact their SAA to determine if the program has been selected for review by the State. The date that the application was sent to the SAA, or the reason such submission is not required, must be included in the application. \r\n\r\nA. Base Funds for States: Eighty-five percent of the funds available for Coverdell grants will be allocated among eligible States based on population (State base funds). To be eligible, a State must satisfy the specific application requirements outlined in this announcement and all other general requirements for NIJ and OJP grants. Applications for State base funding must be submitted by the Coverdell State Administering Agency listed on the Office of Justice Programs web site at: https://ojp.gov/saa/ \r\n\r\nB. Competitive Funds for States and Units of Local Government: Fifteen percent of the available funds will be allocated among States and units of local government through a competitive process. Units of local government that provide forensic science or medical examiner services (whether through a forensic science laboratory, medical examiner's office, or coroner's office) may apply directly to NIJ for competitive funds. Coverdell SAAs may apply for competitive funds for forensic sciences improvements above and beyond those it can accomplish with its base funds. State applications for competitive funding will only be accepted from Coverdell SAAs. Other State agencies or departments who wish to apply for competitive funds must coordinate with their respective SAA. "}</t>
  </si>
  <si>
    <t>{"description":"The Paul Coverdell Forensic Science Improvement Grants Program – Competitive solicitation will be posted on Grants.gov.  See the current fiscal year’s solicitation available at www.nij.gov.","isApplicable":true}</t>
  </si>
  <si>
    <t xml:space="preserve">NIJ reviews program funding applications to make sure that the information presented is reasonable, understandable, measurable, and achievable, as well as consistent with the solicitation. NIJ will also review applications to ensure statutory requirements have been met._x000D_
_x000D_
Peer reviewers will review requests for competitive funds submitted under the solicitation that meet basic minimum requirements.   NIJ may use internal peer reviewers (DOJ employees), external peer reviewers, or a combination, to assess competitive requests under the program meeting basic minimum requirements on technical merit using the solicitation’s selection criteria.   Peer reviewers’ ratings and any resulting recommendations are advisory only, although their views are considered carefully.  _x000D_
_x000D_
Absent explicit statutory authorization or written delegation of authority to the contrary, the Assistant Attorney General (AAG) will make all final award decisions. With respect to requests for competitive funds, the AAG may also give consideration to factors including, but not limited to, peer review ratings, underserved populations, geographic diversity, strategic priorities, past performance, and available funding when making awards._x000D_
</t>
  </si>
  <si>
    <t>{"types":{"moe":false,"formula":true,"matching":false},"formula":{"title":"","chapter":"","part":"","subPart":"","publicLaw":"","description":"Statutory Formula: 34 USC 10563"},"matching":{"description":""},"moe":{"description":""}}</t>
  </si>
  <si>
    <t>{"awarded":"other","description":"In general, NIJ will limit grants under the Coverdell program to a maximum of 12 months. See the current fiscal year’s solicitation available at www.nij.gov, and the DOJ Grants Financial Guide at http://ojp.gov/financialguide/DOJ/index.htm.","awardedDescription":"See the current fiscal year’s solicitation available at www.nij.gov, and the Department of Justice Grants Financial Guide, available at http://ojp.gov/financialguide/DOJ/index.htm. "}</t>
  </si>
  <si>
    <t>[{"code":"program","isSelected":true,"description":"See the current fiscal year’s solicitation available at www.nij.gov, and the  Department of Justice Grants Financial Guide, available at http://ojp.gov/financialguide/DOJ/index.htm. "},{"code":"cash","isSelected":false,"description":""},{"code":"progress","isSelected":true,"description":"See the current fiscal year’s solicitation available at www.nij.gov, and the DOJ Grants Financial Guide, available at www.ojp.gov."},{"code":"expenditure","isSelected":true,"description":"See the current fiscal year’s solicitation available at www.nij.gov, and the DOJ Grants Financial Guide, available at www.ojp.gov."},{"code":"performanceMonitoring","isSelected":true,"description":"See the current fiscal year’s solicitation available at www.nij.gov, and the  Department of Justice Grants Financial Guide, available at http://ojp.gov/financialguide/DOJ/index.htm. .  To assist the Department with fulfilling its responsibilities under the Government Performance and Results Act of 1993 (GPRA), Public Law 103-62, and the GPRA Modernization Act of 2010, Public Law 111–352, applicants that receive funding under this program must provide data that measure the results of their work done under this solicitation.  Performance measures and data expected to be provided are as specified in the current fiscal year’s solicitation."}]</t>
  </si>
  <si>
    <t>See 2 CFR 200.334 for the government-wide requirements for retention requirements for records.</t>
  </si>
  <si>
    <t xml:space="preserve">(Formula Grants) FY 17$10,690,702.00; FY 18 FY 19 - </t>
  </si>
  <si>
    <t>In amounts consistent with the applicant's proposed project and NIJ's plans, priorities and levels of financing.</t>
  </si>
  <si>
    <t>{"list":[{"fiscalYear":2017,"description":"The Paul Coverdell Forensic Science Improvement (Coverdell) Program has substantially contributed to the increase of quality and timeliness of forensic science in state and local forensic laboratories and medical examiner/coroner’s offices.  Coverdell funding has been utilized to: provide training and certification(s) to forensic practitioners across the many forensic science disciplines including firearms examination, latent prints, impression evidence, toxicology, digital evidence, fire evidence, controlled substances, forensic pathology, questioned documents, and trace evidence;  increase the availability of overtime for analysts; hire additional analysts to reduce evidence backlogs; purchase and/or upgrade laboratory instruments and equipment to increase throughput, decrease turn-around time, replace outdated and/or inoperable equipment and instruments; and assist laboratories to achieve accreditation thereby increasing the level of quality of the forensic science services.."}],"isApplicable":true}</t>
  </si>
  <si>
    <t>See 2 CFR Part 200, 2 CFR Part 2800, the current fiscal year’s solicitation available at www.nij.gov, and the DOJ Grants Financial Guide, available at www.ojp.gov.</t>
  </si>
  <si>
    <t>Luther SchaefferU.S. Department of Justice_x000D_
Office of Justice Programs_x000D_
National Institute of Justice_x000D_
810 7th Street, N.W., Washington, DC 20531 Email:&lt; a href='mailto:Luther.Schaeffer@usdoj.gov'&gt;Luther.Schaeffer@usdoj.gov&lt;/a&gt;Phone: 202-514-1287;Frances ScottU.S. Department of Justice
 Office of Justice Programs
 National Institute of Justice
 810 7th Street, N.W., Washington, DC 20531 Email:&lt; a href='mailto:Frances.Scott@usdoj.gov'&gt;Frances.Scott@usdoj.gov&lt;/a&gt;Phone: 202-305-9950;</t>
  </si>
  <si>
    <t xml:space="preserve">Fiscal Year2017: See the NIJ website at www.nij.gov. Information on past awarded NIJ projects can be accessed at www.nij.gov/funding/awards/Pages/welcome.aspx. _x000D_
</t>
  </si>
  <si>
    <t>https://beta.sam.gov/fal/fabd977af8f14af3a357b1f555ed62d3/view</t>
  </si>
  <si>
    <t>Criminal and Juvenile Justice and Mental Health Collaboration Program</t>
  </si>
  <si>
    <t>JMHCP</t>
  </si>
  <si>
    <t>{"list":[{"act":{},"publicLaw":{"congressCode":"108","number":"414"},"authorizationTypes":{"act":true,"publicLaw":true}},{"act":{},"publicLaw":{"congressCode":"110","number":"416"},"authorizationTypes":{"act":true,"publicLaw":true}},{"act":{},"publicLaw":{"congressCode":"114","number":"255"},"authorizationTypes":{"act":true,"publicLaw":true}}]}</t>
  </si>
  <si>
    <t>The goal of the JMHCP is to increase public safety through innovative cross-system collaboration for individuals with mental illness or co- occurring mental illness and substance abuse who come into contact with the criminal justice system.
Objectives: 
1.	To increase and maintain jail capacity for violent offenders, and develop a system-wide coordinated approach to safely reduce the prevalence of low risk individuals with MI and CMISA in local jails. 
2.	To free up law enforcement time to focus on responding to violent crime; and, to improve officer and citizen safety during calls for service involving people with MI and CMISA.
3.	To increase public safety and reduce recidivism among high risk people with MI and CMISA. Category 3 grants can support law enforcement, prosecution, court-based, corrections, parole and probation initiatives. Grant funds may be used to support a combination of the allowable use categories below, or be concentrated on one specific category.</t>
  </si>
  <si>
    <t>Applicants are limited to States, units of local government, Indian tribes, and tribal organizations. BJA will only accept joint applications; each application must include a mental health agency as well as a unit of government with responsibility for criminal justice activities.</t>
  </si>
  <si>
    <t>{"description":"The application must include:  Application for Federal Assistance (Standard Form 424); Program Narrative; Budget and Budget Narrative.","isApplicable":true}</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</si>
  <si>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 and/or www.bja.gov. ","isApplicable":true}</t>
  </si>
  <si>
    <t>Approximately 120 days from application deadline.  See the current fiscal year’s solicitation available at www.bja.gov for additional information.</t>
  </si>
  <si>
    <t xml:space="preserve">There are no appeal rights for rejection of a discretionary application.  Please see 28 CFR Part 18._x000D_
</t>
  </si>
  <si>
    <t>{"types":{"moe":false,"formula":false,"matching":true},"formula":{"title":"","chapter":"","part":"","subPart":"","publicLaw":"","description":""},"matching":{"percent":"20","description":"Federal funds awarded under this solicitation may not cover more than 80 percent of the total costs of the project. An applicant must identify the source of the 20 percent non-federal portion  of the total project costs and how it will use match funds. If a successful applicant’s proposed match exceeds the required match amount, and OJP approves the budget, the total match amount incorporated into the approved budget becomes mandatory and subject to audit. (“Match” funds may be used only for purposes that would be allowable for the federal funds.) Recipients may satisfy this match requirement with either cash or in-kind services. See the DOJ Grants Financial Guide at https://ojp.gov/financialguide/DOJ/PostawardRequirements/chapter3.3b.htm for examples of “in-kind” services."},"moe":{"description":""}}</t>
  </si>
  <si>
    <t>{"awarded":"other","description":"Grants are awarded for a 12-36 month project period.  For additional information, please see the current fiscal year’s solicitation available at www.bja.gov.","awardedDescription":"Reimbursement. See the following for information on how assistance is awarded/release:  Department of Justice Grants Financial Guide (www.ojp.usdoj.gov/financialguide/DOJ/index.htm) and Post Award Instructions (www.ojp.usdoj.gov/funding/pdfs/post_award_instructions.pdf). "}</t>
  </si>
  <si>
    <t>[{"code":"program","isSelected":true,"description":"Program reports consisting of quarterly performance metrics reports, bi-annual progress reports; and a final report including a summary of program accomplishments."},{"code":"cash","isSelected":false,"description":""},{"code":"progress","isSelected":false,"description":""},{"code":"expenditure","isSelected":true,"description":"Fiscal report consisting of quarterly expenditures and budget expenditure reports; final financial report giving costs and expenditures of the complete project."},{"code":"performanceMonitoring","isSelected":true,"description":"To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</si>
  <si>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(Project Grants) FY 17$10,963,114.00; FY 18 est $30,000,000.00; FY 19 est $10,000,000.00; FY 16$8,476,120.00; - </t>
  </si>
  <si>
    <t xml:space="preserve">In amounts consistent with the applicant's proposed project and the BJA's plans, priorities and levels of financing.  For additional information, please see the current fiscal year’s solicitation available at the Office of Justice Programs web site (http://www.ojp.gov/funding/solicitations.htm).and/or www.bja.gov. </t>
  </si>
  <si>
    <t>Information about the Justice and Mental Health Collaboration Program solicitation may be obtained by calling NCJRS at (800) 851-3420 or accessing the web site at https://www.bja.gov/funding.aspx.</t>
  </si>
  <si>
    <t>Maria FryerU.S. Department of Justice_x000D_
Office of Justice Programs_x000D_
Bureau of Justice Assistance_x000D_
810 7th Street, NW, Washington, DC 20531 Email:&lt; a href='mailto:Maria.Fryer@usdoj.gov'&gt;Maria.Fryer@usdoj.gov&lt;/a&gt;Phone: 202-616-6500 or 1-866- 859-2647.;</t>
  </si>
  <si>
    <t>https://www.bja.gov/ProgramDetails.aspx?Program_ID=66</t>
  </si>
  <si>
    <t>Criteria are described in the OJP Program Announcement available at http://www.ojp.gov/funding/solicitations.htm. and/or https://www.bja.gov/funding.aspx.</t>
  </si>
  <si>
    <t>https://beta.sam.gov/fal/170df1413b9f4b4384aca2e1a3387e30/view</t>
  </si>
  <si>
    <t>Capital Case Litigation Initiative</t>
  </si>
  <si>
    <t>(CCLI)</t>
  </si>
  <si>
    <t>{"list":[{"act":{"description":"42 U.S.C. Section 14163 and 14163a."},"authorizationTypes":{"act":true}}]}</t>
  </si>
  <si>
    <t>Goals: 
Capital Case Litigation Initiative (CCLI)
•	Provide training and technical assistance to prosecutors and defense attorneys’ litigation capital cases.
Wrongful Conviction Review Program
•	Review individual post-conviction claims of innocence, prevent wrongful convictions and where possible identify the actual perpetrator(s) of a crime. 
Objectives:
Capital Case Litigation Initiative (CCLI) - In an effort to improve the quality of legal representation and to ensure reliable jury verdicts in state capital cases, the CCLI seeks to improve the quality and effectiveness of representation in death penalty cases through training for both the prosecutors who represent the public and the defense attorneys who represent indigent defendants in state capital cases. 
Wrongful Conviction Review Program - The Upholding the Rule of Law and Preventing Wrongful Convictions Program (URLPWC) is a site based and Training and Technical Assistance (TTA) program committed to protecting the unwavering integrity of the criminal justice system and the consistent application of due process for all. The URLPWC Program supports efforts by both conviction integrity or review units and entities that represent individuals with post-conviction claims of innocence to review individual cases of post-conviction and appeals claims of innocence. Where possible, the program seeks to identify and apprehend actual perpetrators of crimes who eluded prosecution and bring justice to victim(s), thereby enhancing public safety and security.</t>
  </si>
  <si>
    <t xml:space="preserve">Capital Case Litigation Initiative:  Applicants are limited to state agencies in states that authorize capital punishment and that conduct, or will conduct prosecutions in which capital punishment is sought. For the state agency to be eligible, its state must have an “effective system” for providing competent legal representation for indigent defendants in capital cases. An “effective system” is defined in 42 U.S.C. § 14163(e) as a system that invests the responsibility for appointing qualified attorneys to represent indigent defendants in capital cases either: (A) In a public defender program that relies on staff attorneys, members of the private bar, or both, to provide representation in capital cases; (B) In an entity established by statute or by the highest state court with jurisdiction in criminal cases, which is composed of individuals with demonstrated knowledge and expertise in capital cases, except for individuals employed as prosecutors; or (C) Pursuant to a statutory procedure enacted before the date of the enactment of the CCLI Act [October 30, 2002] under which the trial judge is required to appoint qualified attorneys from a roster maintained by a state or regional selection committee or similar entity. Wrongful Conviction Review Program - Eligible applicants are limited to institutions of higher education, non-profit organizations with missions dedicated (in whole or in part) to exonerating the innocent, to state or local public defender offices, as well as to public and nonprofit organizations that have experience and expertise in providing representation to wrongfully convicted defendants in post-conviction claims of innocence cases. </t>
  </si>
  <si>
    <t>Capital Case Litigation Initiative:  Defense counsel, prosecutors and judges in the States, the District of Columbia, the Commonwealth of Puerto Rico, the Virgin Islands, America Samoa, Guam, and the Northern Mariana Islands that currently enforce their death penalty statutes. Wrongful Conviction Review Program:  State or local government public defenders and non-profit organizations dedicated to exonerating the innocent.</t>
  </si>
  <si>
    <t>{"description":"The applicant must submit a completed Application for Federal Assistance (Standard Form 424), including signed assurances that it will comply with statutory and administrative requirements.  By certifying on-line, the authorizing signing official is also assuring that all Federal certifications and assurances are being met. The certification and assurance forms (Assurances, OJP Form 4000/3 and Certifications Regarding Lobbying; Debarment, Suspension and Other Responsibility Matters; and Drug-Free Workplace Requirements, OJP Form 4061/6) are provided on-line to allow applicants to review and accept them electronically.\r\n","isApplicable":true}</t>
  </si>
  <si>
    <t>{"environmentalImpact":{"reports":[{"isSelected":true,"reportCode":"otherRequired"}]},"description":"No formal preapplication coordination is required. While informal preapplication coordination is not required, it is encouraged that applicants coordinate with any facilities for which they have responsibility to detain or incarcerate undocumented criminal aliens.\n\nThe application of E.O. 12372 is contingent upon whether the state has designated an entity to coordinate and review proposed federal financial assistance.  See list of states that require this at:  https://www.whitehouse.gov/wp-content/uploads/2017/11/Intergovernmental_-Review-_SPOC_01_2018_OFFM.pdf."}</t>
  </si>
  <si>
    <t>{"description":"Applicants must submit completed applications via the Office of Justice Programs, Grants Management System (GMS)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 Faxed or mailed applications or supplemental materials will not be accepted.","isApplicable":true}</t>
  </si>
  <si>
    <t xml:space="preserve">All applications will be peer reviewed. The BJA Director will then make award recommendations to OJP's Assistant Attorney General, who will make a final determination.  Upon approval by OJP's Assistant Attorney General, successful applicants are notified via the Grants Management System. One copy of the grant award must be signed by the authorized official and returned to the Office of Justice Programs.  </t>
  </si>
  <si>
    <t>Applications will generally be approved or denied within 60 days of receipt of a complete application.</t>
  </si>
  <si>
    <t>There are no appeal rights for rejection of a discretionary application, see section 28 Code of Federal Regulations (CFR) Part 18.</t>
  </si>
  <si>
    <t>Subject to congressional appropriation.</t>
  </si>
  <si>
    <t>{"awarded":"other","description":"The terms for these grant program budget periods range from 12 to 24 months. ","awardedDescription":"See the following for information on how assistance is awarded/release:  Department of Justice Grants Financial Guide (http://www.ojp.gov/financialguide/DOJ/index.htm) and Post Award Instructions (http://ojp.gov/funding/Implement/Resources/PostAwardInstructions.pdf)."}</t>
  </si>
  <si>
    <t>[{"code":"program","isSelected":false,"description":""},{"code":"cash","isSelected":false,"description":""},{"code":"progress","isSelected":true,"description":"Recipients are required to submit semi-annual Progress Reports.  "},{"code":"expenditure","isSelected":true,"description":"Recipients are required to submit quarterly Financial Reports in accordance with the Department of Justice Grants Financial Guide (http://ojp.gov/financialguide/DOJ/index.htm)."},{"code":"performanceMonitoring","isSelected":true,"description":"To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</si>
  <si>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(Project Grants) FY 17$2,258,304.00; FY 18 est $2,684,411.00; FY 19 FY 16$2,212,804.00; - </t>
  </si>
  <si>
    <t>See the current fiscal year’s solicitation available at www.bja.gov.</t>
  </si>
  <si>
    <t>{"list":[{"fiscalYear":2016,"description":"An evaluation is currently being conducted to demonstrate the impact of the Wrongful Conviction Review program."},{"fiscalYear":2018,"description":"An evaluation is currently being conducted to demonstrate the impact of the Wrongful Conviction Review program."}],"isApplicable":true}</t>
  </si>
  <si>
    <t xml:space="preserve">Solicitation guidelines are posted on the Office of Justice Programs web site at http://www.ojp.gov/funding/solicitations.htm. _x000D_
For additional guidance reference the Department of Justice Grants Financial Guide (http://ojp.gov/financialguide/DOJ/index.htm) and Post award Instructions (http://ojp.gov/funding/Implement/Resources/PostAwardInstructions.pdf). Applicable administrative requirements and Department of Justice regulations applicable to specific types of grantees can be found in title 2 of the Code of Federal Regulations (2 C.F.R.). _x000D_
 _x000D_
</t>
  </si>
  <si>
    <t>Priva Sarathy Jones, Angela Williamson (Forensics)U.S. Department of Justice_x000D_
Office of Justice Programs_x000D_
Bureau of Justice Assistance_x000D_
810 7th Street, NW, Washington, DC 20531 Email:&lt; a href='mailto:AskBJA@usdoj.gov'&gt;AskBJA@usdoj.gov&lt;/a&gt;Phone: 202-616-6500;</t>
  </si>
  <si>
    <t>https://www.bja.gov/ProgramDetails.aspx?Program_ID=52</t>
  </si>
  <si>
    <t>Fiscal Year2017: CCLI: Funded TTA providers to develop and deliver trainings to prosecutors and defense attorneys who litigate capital cases.
Wrongful Conviction: Provide funding to a TTA provider to provide TA, do an evaluation and create partnerships and deliver assistance in the area of Conviction Review Units. Site based awards were made to innocence projects to review cases of individual claims of innocence.</t>
  </si>
  <si>
    <t>https://beta.sam.gov/fal/5896bb9f51b54325bcac5ce7e6103e75/view</t>
  </si>
  <si>
    <t>Support for Adam Walsh Act Implementation Grant Program</t>
  </si>
  <si>
    <t>Adam Walsh Act</t>
  </si>
  <si>
    <t>{"list":[{"act":{"description":"Adam Walsh Child Protection and Safety Act of 2006 (AWA), Title I, Sex Offender Registration and Notification Act and an act appropriating funds for the Office of Justice Programs, U.S. Department of Justice, in the current fiscal year."},"USC":{"title":"34","section":"20901 et seq."},"authorizationTypes":{"USC":true,"act":true},"usc":{"title":"34","section":"20901 et seq."}}]}</t>
  </si>
  <si>
    <t>Goals: 
To assist states, the District of Columbia, the principal U.S. territories, tribes and local jurisdictions with developing and/or enhancing programs designed to implement requirements of the Sex Offender Registration and Notification Act (SORNA), Title I of the Adam Walsh Child Protection and Safety Act of 2006; to support other grant programs authorized by the AWA; and to provide for the maintenance and operation of the Dru Sjodin National Sex Offender Public Website (NSOPW). 
Objectives:
SORNA requires: 1) all states, the District of Columbia, the principal U.S. territories, and federally recognized American Indian tribes that are eligible under SORNA to carry out the functions of SORNA and to maintain a sex offender registry; and 2) sex offenders to register and maintain a current registration in each jurisdiction where the offender lives, works and goes to school. SORNA also sets forth requirements for sex offender registries to include: specified required information, duration of registration, and in-person verification of sex offender identity as well as participation in the NSOPW. NSOPW links to state, territory, and tribal public sex offender registries, allowing nation-wide searches for registered sex offenders.</t>
  </si>
  <si>
    <t>States, the District of Columbia, the Commonwealth of Puerto Rico, the Virgin Islands, America Samoa, Guam, the Northern Mariana Islands, and Federally recognized Indian tribes who have elected to carry out the requirements of SORNA. Only applicant jurisdictions that are enhancing, maintaining, or working towards substantial implementation of SORNA are eligible to apply for AWA Implementation Grants.  Nonprofit organizations, for-profit organizations, and institutions of higher learning may apply for training and technical assistance and other AWA-authorized grant programs._x000D_
_x000D_
For sex offender management fellowships, eligible applicants include individuals.</t>
  </si>
  <si>
    <t>State (including the District of Columbia), local governments (through funds granted to States), U.S. territory and tribal government agencies that have sex offender registry and tracking responsibilities. For training and technical assistance funds: nonprofit and for-profit organizations with experience in SORNA implementation and sex offender management practices. For NSOPW: nonprofit and/or for-profit organizations with experience in providing web site development, hosting and management, web services, service-oriented architecture, and distributed information sharing systems.</t>
  </si>
  <si>
    <t>{"description":"Applications must meet the requirements of the program solicitation, which sets forth application deadlines and documentation required. The application must include: Application for Federal Assistance (Standard Form 424); Program Narrative; Budget and Budget Narrative. This information may be found in the solicitation section, “What an Application Should Include.” In addition to the standard requirements, an application may include timelines, resumes, letters of support, etc.","isApplicable":true}</t>
  </si>
  <si>
    <t xml:space="preserve">Contact the SMART Office or refer to the solicitation for application deadlines. Deadlines are included with the application instructions, which are posted on the Office of Justice Programs web site (http://www.ojp.gov/funding/solicitations.htm). </t>
  </si>
  <si>
    <t>Awards are for 24 months unless otherwise noted.</t>
  </si>
  <si>
    <t>{"awarded":"other","description":"Funds for each fiscal year will be awarded for a period of 24 months unless otherwise noted.","awardedDescription":"Office of Justice Programs’ Financial Guide 2011 (www.ojp.usdoj.gov/financialguide/index.htm) and Post Award Instructions (www.ojp.usdoj.gov/funding/pdfs/post_award_instructions.pdf). "}</t>
  </si>
  <si>
    <t>[{"code":"program","isSelected":false},{"code":"cash","isSelected":false},{"code":"progress","isSelected":true,"description":"Semi-annual progress reports and final reports are required."},{"code":"expenditure","isSelected":true,"description":"Quarterly financial reports are required."},{"code":"performanceMonitoring","isSelected":true,"description":"To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</si>
  <si>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 xml:space="preserve">(Project Grants) FY 17$16,883,370.00; FY 18 est $20,000,000.00; FY 19 est $20,000,000.00; FY 16$22,189,609.00; - </t>
  </si>
  <si>
    <t>Up to $400,000 each for Adam Walsh Act (AWA) Implementation grants, up to $1,000,000 for the National Sex Offender Public Website (NSOPW), up to $1,000,000 for tribal training and technical assistance and $150,000 per fellowship opportunity</t>
  </si>
  <si>
    <t>Office of Justice Programs web site (http://www.ojp.gov/funding/solicitations.htm); Department of Justice Grants Financial Guide (http://ojp.gov/financialguide/DOJ/index.htm) and Post award Instructions (http://ojp.gov/funding/Implement/Resources/PostAwardInstructions.pdf), and Department of Justice regulations applicable to specific types of grantees, which can be found in 2 CFR 200.</t>
  </si>
  <si>
    <t>Amy StaubsU.S. Department of Justice_x000D_
Office of Justice Programs_x000D_
SMART Office_x000D_
810 Seventh Street, NW, Washington, DC 20531 Email:&lt; a href='mailto:AskSMART@usdoj.gov'&gt;AskSMART@usdoj.gov&lt;/a&gt;Phone: 202-307-5762;</t>
  </si>
  <si>
    <t>http://smart.gov</t>
  </si>
  <si>
    <t>https://beta.sam.gov/fal/bd3f98c347c34208b8e128f02141a9bc/view</t>
  </si>
  <si>
    <t>Edward Byrne Memorial Competitive Grant Program</t>
  </si>
  <si>
    <t>Byrne Competitive Program</t>
  </si>
  <si>
    <t>{"list":[{"publicLaw":{"congressCode":"90","number":"351"},"USC":{"title":"34","section":"10101 - 10726"},"authorizationTypes":{"USC":true,"publicLaw":true},"usc":{"title":"34","section":"10101 - 10726"}},{"USC":{"title":"34","section":"10151-10158"},"authorizationTypes":{"USC":true},"usc":{"title":"34","section":"10151-10158"}}]}</t>
  </si>
  <si>
    <t>To improve the functioning of the criminal justice system, such as activities pertaining to crime prevention, control, or reduction, or the enforcement of the criminal law, including, but not limited to, police efforts to prevent, control, or reduce crime or to apprehend criminals, including juveniles, activities of courts having criminal jurisdiction, and related agencies (including but not limited to prosecutorial and defender services, juvenile delinquency agencies and pretrial service or release agencies), activities of corrections, probation, or parole authorities and related agencies assisting in the rehabilitation, supervision, and care of criminal offenders, and programs relating to the prevention, control, or reduction of narcotic addiction and juvenile delinquency.</t>
  </si>
  <si>
    <t>Eligible applicants include national, regional, State, or local public and private entities, including for-profit (commercial) and nonprofit organizations, faith-based and community organizations, institutions of higher education, tribal jurisdictions, and units of local government.</t>
  </si>
  <si>
    <t>State and local governments, public and private organizations, individuals and tribal governments.</t>
  </si>
  <si>
    <t>{"description":"The application must include:  Application for Federal Assistance (Standard Form 424); Program Abstract; Program Narrative; Budget and Budget Narrative.  ","isApplicable":true}</t>
  </si>
  <si>
    <t>{"description":"The standard application forms, as furnished by the federal agency and required by the Common Rule, must be used for this program. All applications must be submitted electronically via Grants.gov (www.grants.gov) or the Office of Justice Programs' Grants Management System (GMS) at https://grants.ojp.usdoj.gov. Applications or supplemental materials received by facsimile or postal mail will not be accepted.","isApplicable":true}</t>
  </si>
  <si>
    <t xml:space="preserve">Upon approval by the Assistant Attorney General, successful applicants are notified via the Grants Management System. One copy of the grant award must be signed by the authorized official and returned to the Office of Justice Programs. </t>
  </si>
  <si>
    <t>Varies for competitive programs.</t>
  </si>
  <si>
    <t>Continuation grants are renewable.</t>
  </si>
  <si>
    <t>{"awarded":"other","description":"Varies. Contingent upon program goals and objectives, generally 12-18 months.","awardedDescription":"Reimbursement.  See the following for information on how assistance is awarded/release:  Department of Justice Grants Financial Guide (http://ojp.gov/financialguide/DOJ/index.htm) and Post Award Instructions (http://ojp.gov/funding/Implement/Resources/PostAwardInstructions.pdf)."}</t>
  </si>
  <si>
    <t>[{"code":"program","isSelected":true,"description":"In some cases, evaluation reports may be required."},{"code":"cash","isSelected":false},{"code":"progress","isSelected":true,"description":"Unless otherwise specified in the award's special conditions, progress reports are due semi-annually."},{"code":"expenditure","isSelected":true,"description":"Unless otherwise specified in the award's special conditions, financial reports are due quarterly."},{"code":"performanceMonitoring","isSelected":true,"description":"To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</si>
  <si>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{"isApplicable":true,"description":"Payments and transactions are subject to audits by the Government Accountability Office,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t>
  </si>
  <si>
    <t xml:space="preserve">(Project Grants) FY 17$4,577,858.00; FY 18 est $1,000,000.00; FY 19 FY 16$7,200,000.00; - </t>
  </si>
  <si>
    <t>BJA,U.S. Department of Justice_x000D_
Office of Justice Programs_x000D_
Bureau of Justice Assistance_x000D_
810 7th Street, NW, Washington, DC 20531 Email:&lt; a href='mailto:AskBJA@usdoj.gov'&gt;AskBJA@usdoj.gov&lt;/a&gt;Phone: 202-616-6500 or 1-866-859-2647.;</t>
  </si>
  <si>
    <t xml:space="preserve">Criteria are described in the OJP Program Announcement available at http://www.ojp.gov/funding/solicitations.htm. </t>
  </si>
  <si>
    <t>https://beta.sam.gov/fal/5ba99527b6434a0e89d548fd99a8d224/view</t>
  </si>
  <si>
    <t>Economic, High-Tech, and Cyber Crime Prevention</t>
  </si>
  <si>
    <t>{"list":[{"act":{},"publicLaw":{"congressCode":"115","number":"141"},"statute":{"page":"348, 420","volume":"132"},"authorizationTypes":{"act":true,"statute":true,"publicLaw":true}}]}</t>
  </si>
  <si>
    <t>Goals: 
The Economic, High-Technology, White Collar, and Internet Crime Prevention National TTA Program will enhance the capacities of state, local, territorial, and tribal criminal justice systems to prevent, investigate, and respond to economic, high-tech, white collar, and internet crimes by delivering TTA to diverse audiences. The program is intended to serve as a key resource to identify new and emerging issues in the areas of economic, high-technology, white collar, and internet crime.  
Objectives: 
The objectives for this program will be: (1) Provide high quality, cost-effective training to the field; (2) Increase the knowledge of criminal justice practitioners through in-person training; (3) Increase the knowledge of criminal justice practitioners through web-based learning; (4) Update and/or enhance existing materials and develop new written resources and educational deliverables; (5) Increase the ability of criminal justice agencies to solve problems and/or modify policies or practices; and, (6) With guidance from BJA, provide training and technical assistance to Intellectual Property Theft Enforcement Program (IPEP)-funded state and local task forces.</t>
  </si>
  <si>
    <t>State, local, tribal, and local territorial law enforcement agencies, prosecutor, and other criminal justice agencies.</t>
  </si>
  <si>
    <t>{"environmentalImpact":{"reports":[{"isSelected":true,"reportCode":"ExecutiveOrder12372"}]},"description":"An applicant may find the names and addresses of State Single Points of Contact (SPOCs) at the following website: https://www.whitehouse.gov/wp-content/uploads/2017/11/Intergovernmental_-Review-_SPOC_01_2018_OFFM.pdf."}</t>
  </si>
  <si>
    <t>Upon approval by the Assistant Attorney General, letters and an award package are sent to the grantee. One copy of the grant award must be signed by duly authorized representative and returned to BJA.</t>
  </si>
  <si>
    <t>There are no appeal rights for rejection of a discretionary application.  Please see section 28 Code of Federal Regulations (CFR) Part 18.</t>
  </si>
  <si>
    <t>{"awarded":"other","description":"Varies. Contingent upon program goals and objectives, generally 12-18 months.","awardedDescription":"See the following for information on how assistance is awarded/release:  Department of Justice Grants Financial Guide (http://ojp.gov/financialguide/DOJ/index.htm) and Post Award Instructions (http://ojp.gov/funding/Implement/Resources/PostAwardInstructions.pdf)."}</t>
  </si>
  <si>
    <t>[{"code":"program","isSelected":false},{"code":"cash","isSelected":false},{"code":"progress","isSelected":true,"description":"Recipients are required to submit semi-annual Progress Reports in accordance with the Department of Justice Grants Financial Guide (www.ojp.usdoj.gov/financialguide/DOJ/index.htm)."},{"code":"expenditure","isSelected":true,"description":"Recipients are required to submit quarterly Financial Reports in accordance with the Department of Justice Grants Financial Guide (www.ojp.usdoj.gov/financialguide/DOJ/index.htm)."},{"code":"performanceMonitoring","isSelected":true,"description":"To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</si>
  <si>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In accordance with the requirement set forth in 2 CFR 200, Subpart F, grantees must maintain all financial records, supporting documents, statistical records, and all other records pertinent to the award for at least 3 years following the close of the most recent audit._x000D_
</t>
  </si>
  <si>
    <t xml:space="preserve">(Cooperative Agreements) FY 17$10,833,183.00; FY 18 est $14,000,000.00; FY 19 est $11,000,000.00; - </t>
  </si>
  <si>
    <t xml:space="preserve">Solicitation guidelines are posted on the Office of Justice Programs web site at http://www.ojp.gov/funding/solicitations.htm. _x000D_
For additional guidance reference the Department of Justice Grants Financial Guide (http://ojp.gov/financialguide/DOJ/index.htm) and Post award Instructions (http://ojp.gov/funding/Implement/Resources/PostAwardInstructions.pdf). Applicable administrative requirements and Department of Justice regulations applicable to specific types of grantees can be found in title 2 of the Code of Federal Regulations (2 C.F.R.). </t>
  </si>
  <si>
    <t>http://www.NW3C.org</t>
  </si>
  <si>
    <t>https://beta.sam.gov/fal/03bd8bf4a43f42028eb80a233525046e/view</t>
  </si>
  <si>
    <t>Harold Rogers Prescription Drug Monitoring Program</t>
  </si>
  <si>
    <t>(PDMP)</t>
  </si>
  <si>
    <t>Goals: 
To enhance the capacity of regulatory and law enforcement agencies to collect and analyze controlled substance prescription data through a centralized database administered by an authorized state agency and federally recognized Indian tribal governments.
Objectives:
•Implement and enhance prescription drug monitoring programs. 
• Develop and enhance public safety, behavioral health, and public health information sharing partnerships that leverage key public health and public safety data sets (e.g., identified PDMP data, naloxone administrations, fatal and non-fatal overdose data, drug arrests) and develop interventions based on this information.</t>
  </si>
  <si>
    <t xml:space="preserve">Category 1: Implementation and Enhancement: Applicants are limited to state governments that have a pending or enacted enabling statute or regulation requiring the submission of controlled substance prescription data to an authorized state agency._x000D_
_x000D_
Category 2: Tribal PDMP Data Sharing Grants: Applicants are limited to federally recognized tribal governments as defined under the Indian _x000D_
Self Determination Act, 25 U.S.C. 450b(e)._x000D_
_x000D_
Category 3: Data-Driven Multidisciplinary Approaches to Reducing Rx Abuse Grants: Applicants are limited to state agencies (health departments, law enforcement authorities, etc.) and units of county government located in states with existing and operational prescription drug monitoring programs._x000D_
</t>
  </si>
  <si>
    <t>{"description":"The applicant must submit a completed Application for Federal Assistance (Standard Form 424), including signed assurances that it will comply with statutory and administrative requirements.  By certifying on-line, the authorizing signing official is also assuring that all federal certifications and assurances are being met. The certification and assurance forms (Assurances, OJP Form 4000/3 and Certifications Regarding Lobbying; Debarment, Suspension and Other Responsibility Matters; and Drug-Free Workplace Requirements, OJP Form 4061/6) are provided on-line to allow applicants to review and accept them electronically.","isApplicable":true}</t>
  </si>
  <si>
    <t>{"environmentalImpact":{"reports":[{"isSelected":true,"reportCode":"otherRequired"}]},"description":"No formal pre application coordination is required. While informal pre application coordination is not required, it is encouraged that applicants coordinate with any facilities for which they have responsibility to detain or incarcerate undocumented criminal aliens."}</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</si>
  <si>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(https://ojp.gov/funding/Explore/CurrentFundingOpportunities).","isApplicable":true}</t>
  </si>
  <si>
    <t xml:space="preserve">Applications will generally be approved or denied within 60 days of receipt of a complete application. </t>
  </si>
  <si>
    <t>{"awarded":"other","description":"The terms for these grant program budget periods are typically 18 months in duration. ","awardedDescription":"See the following for information on how assistance is awarded/release:  See the Department of Justice Grants Financial Guide section on “Period of Availability of Funds\" at https://ojp.gov/financialguide/DOJ/PostawardRequirements/chapter3.2a.htm."}</t>
  </si>
  <si>
    <t>[{"code":"program","isSelected":false,"description":""},{"code":"cash","isSelected":false,"description":""},{"code":"progress","isSelected":true,"description":"Recipients are required to submit semi-annual Progress Reports.  Successful applicants will be required to work with designated national organizations to implement the training at the state level and keep the training current with changing laws."},{"code":"expenditure","isSelected":true,"description":"Recipients are required to submit quarterly Financial Reports in accordance with the Department of Justice Grants Financial Guide (https://ojp.gov/financialguide/DOJ/index.htm)."},{"code":"performanceMonitoring","isSelected":true,"description":"To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</si>
  <si>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 xml:space="preserve">(Project Grants) FY 17$12,841,705.00; FY 18 est $30,000,000.00; FY 19 est $12,000,000.00; FY 16$11,162,933.00; - </t>
  </si>
  <si>
    <t>See the current fiscal year’s solicitation available at the Office of Justice Programs web site (https://ojp.gov/funding/Explore/CurrentFundingOpportunities.htm).</t>
  </si>
  <si>
    <t>{"list":[{"fiscalYear":2016,"description":"•\tCurrently, 49 states, the District of Columbia, and the U.S. territory of Guam have an operational PDMP.  St. Louis County, Missouri’s PDMP is also live.\r\n\r\n•\tMissouri has pending state legislation to authorize a PDMP.\r\n\r\n•\tInterstate data sharing has expanded significantly in the last two years.  Forty states are sharing with at least one other state; nine states are in the process of initiating interstate data sharing; Guam, Hawaii and Oregon are not presently sharing data outside of the state.   \r\n\r\n•\t33 states now require prescribers to query the database for all controlled substance prescriptions or under certain circumstances as a result of BJA’s training and technical assistance program in the last three years. \r\n"},{"fiscalYear":2018,"description":"•\tCurrently, 49 states, the District of Columbia, and the U.S. territory of Guam have an operational PDMP.  St. Louis County, Missouri’s PDMP is also live.\n\n•\tMissouri has pending state legislation to authorize a PDMP.\n\n•\tInterstate data sharing has expanded significantly in the last two years.  Forty states are sharing with at least one other state; nine states are in the process of initiating interstate data sharing; Guam, Hawaii and Oregon are not presently sharing data outside of the state.   \n\n•\t33 states now require prescribers to query the database for all controlled substance prescriptions or under certain circumstances as a result of BJA’s training and technical assistance program in the last three years."}],"isApplicable":true}</t>
  </si>
  <si>
    <t>Solicitation guidelines are posted on the Office of Justice Programs web site at https://ojp.gov/funding/Explore/CurrentFundingOpportunities.htm .  For additional guidance reference the Department of Justice Grants Financial Guide  (https://ojp.gov/financialguide/DOJ/index.htm) and Post award Instructions (https://ojp.gov/financialguide/DOJ/PostawardRequirements/index.htm).</t>
  </si>
  <si>
    <t>Tara KunkelU.S. Department of Justice_x000D_
Office of Justice Programs_x000D_
Bureau of Justice Assistance_x000D_
810 7th Street, NW, Washington, DC 20531 Email:&lt; a href='mailto:AskBJA@usdoj.gov'&gt;AskBJA@usdoj.gov&lt;/a&gt;Phone: 202-616-6500 or 1-866-859-2647.;</t>
  </si>
  <si>
    <t>https://www.bja.gov/ProgramDetails.aspx?Program_ID=72</t>
  </si>
  <si>
    <t>Fiscal Year2018: Funding will be provided to add provider dashboard enhancements to the PDMP that support clinical decision-making.  Funding will also develop updated training for prescribers, dispensers, and designees on the provider dashboard enhancements and produce updated training videos.Fiscal Year2019: The PDMP will employ an epidemiologist to provide data analysis to inform and guide health care practitioners and policy makers and expanding existing outreach and education.  The PDMP will also fund integration of PDMP information into clinical workflow by providing mini-grants to small physician practices and independent pharmaciesFiscal Year2020: The PDMP will create a statewide data-sharing infrastructure, with a single data repository/database; an interactive web portal accessible by law enforcement, criminal justice, and healthcare stakeholders; and syndromic drug overdose surveillance via dashboards and heat maps. The objectives of the project are to: promote cross-system planning and coordination of opioid use disorder prevention and treatment interventions through information-sharing partnerships with key stakeholders; increase the timeliness, comprehensiveness and reporting of fatal and nonfatal opioid overdose data; disseminate surveillance findings to key stakeholders and policy makers to inform prevention and response efforts; and monitor use of the data-sharing system and implement ongoing quality controls.</t>
  </si>
  <si>
    <t>For selection criteria and required elements see the current fiscal year’s solicitation available at the Office of Justice Programs web site at https://ojp.gov/funding/Explore/CurrentFundingOpportunities.htm.</t>
  </si>
  <si>
    <t>https://beta.sam.gov/fal/007dfe1949734000b8f593792f4de15f/view</t>
  </si>
  <si>
    <t>Court Appointed Special Advocates</t>
  </si>
  <si>
    <t>CASA</t>
  </si>
  <si>
    <t>{"list":[{"act":{"description":"Victims of Child Abuse Act, 34 U.S.C. § 20323"},"authorizationTypes":{"act":true}}]}</t>
  </si>
  <si>
    <t>The goals of the CASA program are to improve outcomes for children in the foster care system and those who are dual system-involved , and to provide effective advocacy for abused and neglected children.  
The Court Appointed Special Advocates (CASA) Program ensures that abused and neglected children receive high quality, timely representation in dependency court hearings. Under this program, OJJDP provides membership and accreditation; grant support; and training and technical assistance to support existing and new, local and state CASA programs across the nation and CASA services in communities where representation rates are low, the numbers of abused and neglect children are high, and service systems do not meet the needs of families and children.</t>
  </si>
  <si>
    <t>As set forth in the authorizing language in 42 U.S.C. Section 13013, the successful applicant shall be: (1) a national organization that has broad membership among court-appointed special advocate programs (OJJDP defines as having a network of volunteers representing the interests of abused and neglected children operating in a minimum of 40 of the nation’s 56 states and territories) and in providing training and technical assistance to court-appointed special advocate programs; or (2) a local public or not-for-profit agency that has demonstrated the willingness to initiate, sustain, and expand a court-appointed special advocate program</t>
  </si>
  <si>
    <t>There are no appeal rights for the denial of a discretionary application.</t>
  </si>
  <si>
    <t xml:space="preserve">See applicable program announcement._x000D_
_x000D_
</t>
  </si>
  <si>
    <t>{"awarded":"other","description":"Length and time phasing of assistance vary by project—see applicable program announcement. ","awardedDescription":"See the following for information on how assistance is awarded/release:  Office of Justice Programs’ Financial Guide (www.ojp.usdoj.gov/financialguide/index.htm) and Post Award Instructions (www.ojp.usdoj.gov/funding/pdfs/post_award_instructions.pdf). "}</t>
  </si>
  <si>
    <t>[{"code":"program","isSelected":false,"description":""},{"code":"cash","isSelected":false,"description":""},{"code":"progress","isSelected":true,"description":"Recipients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</si>
  <si>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All financial records, supporting documents, statistical records, and all other records pertinent to the award must be generally retained for a period of three (3) years from the date of submission of the final expenditure report (Federal Financial Report/SF-425). For more information and exceptions, see Uniform Administrative Requirements 2 C.F.R. § 200.333 as adopted by D.O.J. in 2 C.F.R. Part 2800._x000D_
_x000D_
</t>
  </si>
  <si>
    <t xml:space="preserve">(Cooperative Agreements) FY 17$7,504,895.00; FY 18 est $12,000,000.00; FY 19 est $9,000,000.00; - </t>
  </si>
  <si>
    <t>{"list":[{"fiscalYear":2016,"description":"The FY 2016 funds were used to provide training and technical assistance in support of state and local capacities to promote court appointed volunteer advocacy for abused and neglected children so that every child can be safe, establish permanence, and have the opportunity to thrive.  "},{"fiscalYear":2017,"description":"The FY 2017 funds were used to provide training and technical assistance in support of state and local capacities to promote court appointed volunteer advocacy for abused and neglected children so that every child can be safe, establish permanence, and have the opportunity to thrive.  OJJDP anticipates that one application will be selected each competitive cycle."}],"isApplicable":true}</t>
  </si>
  <si>
    <t xml:space="preserve">Office of Justice Programs’ Financial Guide 2011 ojp.gov/financial guide/DOJ/index.htm. and Post award Instructions (www.ojp.usdoj.gov/funding/pdfs/post_award_instructions.pdf), applicable OMB Circulars, and Department of Justice regulations applicable to specific types of grantees, which can be found in title 28 of the Code of Federal Regulations (28 C.F.R.). </t>
  </si>
  <si>
    <t>Office of Juvenile Justice and Delinquency Prevention U.S. Department of Justice_x000D_
Office of Justice Programs_x000D_
Office of Juvenile Justice and Delinquency Prevention_x000D_
810 7th Street, NW, Washington, DC 20735 Email:&lt; a href='mailto:darian.hanrahan@usdoj.gov'&gt;darian.hanrahan@usdoj.gov&lt;/a&gt;Phone: (202) 305-1270;</t>
  </si>
  <si>
    <t>Jan 01,2009</t>
  </si>
  <si>
    <t>https://beta.sam.gov/fal/249f6f1e9cf84342b96d52365d7ae39e/view</t>
  </si>
  <si>
    <t>Judicial Training on Child Maltreatment for Court Personnel Juvenile Justice Programs</t>
  </si>
  <si>
    <t>{"list":[{"act":{"description":"Victims of Child Abuse Act, 34 U.S.C. Section 20332"},"authorizationTypes":{"act":true}}]}</t>
  </si>
  <si>
    <t>To improve the judicial system's handling of child abuse, neglect, and related cases including cases of children who are victims of commercial sexual exploitation and sex trafficking.
The program provides judicial, legal, and social service professionals with training and technical assistance to enhance their understanding of child abuse issues and reduce the length of time children spend in the system.  This includes:
•	Disseminating best practices, innovation, and lessons learned from this project at the national level.  
•	Designing a targeted, multi-tiered approach to training and technical assistance that coordinates national, state, and local initiatives to facilitate systems reform and improve outcomes for victimized children.</t>
  </si>
  <si>
    <t>Certain national organizations as specified in the individual program announcement.</t>
  </si>
  <si>
    <t>{"awarded":"other","description":"Length and time phasing of assistance vary by project- see applicable program announcement","awardedDescription":"See the following for information on how assistance is awarded/release:  Office of Justice Programs’ Financial Guide  (www.ojp.usdoj.gov/financialguide/index.htm) and Post Award Instructions (www.ojp.usdoj.gov/funding/pdfs/post_award_instructions.pdf). "}</t>
  </si>
  <si>
    <t>[{"code":"program","isSelected":false},{"code":"cash","isSelected":false},{"code":"progress","isSelected":true,"description":"Recipients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</si>
  <si>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Uniform Administrative Requirements, 2 C.F.R. Part 200 at Subpart F - Audit Requirements (Sec. 200.500 - 200.507) as adopted by D.O.J. in 2 C.F.R. Part 2800"}</t>
  </si>
  <si>
    <t>All financial records, supporting documents, statistical records, and all other records pertinent to the award must be generally retained for a period of three (3) years from the date of submission of the final expenditure report (Federal Financial Report/SF-425). For more information and exceptions, see Uniform Administrative Requirements 2 C.F.R. § 200.333 as adopted by D.O.J. in 2 C.F.R. Part 2800.</t>
  </si>
  <si>
    <t xml:space="preserve">(Cooperative Agreements) FY 17$1,666,643.00; FY 18 est $2,000,000.00; FY 19 est $2,000,000.00; - </t>
  </si>
  <si>
    <t xml:space="preserve">Range and average of financial assistance vary by project and are posted at  http://www.ojjdp.gov/funding/FundingList.asp as solicitations are released._x000D_
_x000D_
</t>
  </si>
  <si>
    <t>{"list":[{"fiscalYear":2016,"description":"During FY 2016, the grantee developed an array of training and technical assistance resources and \r\nprovided assistance to juvenile and family courts by providing both on and off-site technical assistance on child abuse and neglect issues and court improvement efforts.  \r\n"},{"fiscalYear":2017,"description":"OJJDP’s current training and technical assistance provider for the Child Abuse Training for Judicial and Court Personnel program, the National Council of Juvenile and Family Court Justices (NCJFCJ), has a diverse network of over 95 demonstration sites and provides training to judges from all over the country, not just those within the identified states.\n\n•\tNCJFCJ has conducted over 35 trauma audits around the country to assess the degree to which environment, practice, and policy are trauma-responsive. NCJFCJ has also held six National Judicial Institutes on Domestic Child Sex Trafficking"}],"isApplicable":true}</t>
  </si>
  <si>
    <t xml:space="preserve">The Department of Justice Financial Guide  (https://ojp.gov/financialguide/DOJ/pdfs/2015_DOJ_FinancialGuide.pdf) and Post award Instructions (www.ojp.usdoj.gov/funding/pdfs/post_award_instructions.pdf), applicable OMB Circulars, and Department of Justice regulations applicable to specific types of grantees, which can be found in title 28 of the Code of Federal Regulations (28 C.F.R.). See program announcement and Uniform Administrative Requirements in 2 C.F.R. Part 200 as adopted and supplemented by D.O.J. in 2 C.F.R. Part 2800._x000D_
_x000D_
</t>
  </si>
  <si>
    <t>Office of Justice Programs U.S. Department of Justice_x000D_
Office of Justice Programs_x000D_
Office of Juvenile Justice and Delinquency Prevention_x000D_
810 7th Street, NW, Washington, DC 20531 Email:&lt; a href='mailto:Darian.Hanrahan@usdoj.gov'&gt;Darian.Hanrahan@usdoj.gov&lt;/a&gt;Phone: (202) 616-3646 ;</t>
  </si>
  <si>
    <t xml:space="preserve">Vary by program. Applications are judged according to their consistency with the policies and program priorities. Specific criteria are published in the Federal Register as part of the individual program announcement. </t>
  </si>
  <si>
    <t>https://beta.sam.gov/fal/58491b41021a478aa32e8f01d0222a64/view</t>
  </si>
  <si>
    <t>Improving the Investigation and Prosecution of Child Abuse and the Regional and Local Children's Advocacy Centers</t>
  </si>
  <si>
    <t>VOA</t>
  </si>
  <si>
    <t>{"list":[{"act":{"description":"Victims of Child Abuse Act, 34 U.S.C. Sections 20303, 20304, and 20305"},"authorizationTypes":{"act":true}}]}</t>
  </si>
  <si>
    <t>Improve the investigation and prosecution of child abuse cases and support the development of CACs and/or multi-disciplinary child abuse teams in local communities.
(1)  To  train criminal justice system professionals on innovative techniques for investigating, and prosecuting child abuse cases, including victims of child pornography; (2) to promote a multidisciplinary approach to coordinating the investigations and prosecution of child  abuse cases and, thereby limiting the number of necessary pre-trial interviews for child victims, as well as to better assure the accuracy of each interview; (3) to increase the number of communities utilizing a Children’s Advocacy Center approach to the investigation, prosecution and treatment of child abuse cases; (4) to assist communities in developing child-focused programs designed to improve the resources available to children and families; (5) to provide support to non-offending family members; (6) to enhance coordination among community agencies, professionals, and provide medical support to health care and mental health care professionals involved in the intervention, prevention, prosecution, and investigation systems that respond to child abuse cases; and (7) to improve the quality of child abuse prosecution by providing specialized training and technical assistance to prosecutors.</t>
  </si>
  <si>
    <t xml:space="preserve">Please see program announcement for specific eligibility.  May be limited to national organizations with broad membership among attorneys who prosecute criminal cases in state courts and have demonstrated experience in providing training and technical assistance to prosecutors. Or may be limited to nonprofit and for-profit organizations (including tribal nonprofit and for-profit organizations) and institutions of higher education (including tribal institutions of higher education). For-profit organizations must agree to forgo any profit or management fee.  </t>
  </si>
  <si>
    <t xml:space="preserve">contact program office for additional information </t>
  </si>
  <si>
    <t>{"description":"Applicants for DOJ funding can submit applications online through either the federal grants portal Grants.Gov (www.grants.gov) or the DOJ’s Grants Management System (GMS) (https://grants.ojp.usdoj.gov). Each program announcement will specify which system should be used for that program and will contain detailed technical instructions on how to register with the system as well as apply for funding. Applicants are generally required to register and create a profile in GMS. Specific application instructions for program announcements are available at the Office of Justice Programs web site (http://www.ojp.gov/funding/solicitations.htm).\r\n\r\n"}</t>
  </si>
  <si>
    <t xml:space="preserve">Varies by project. </t>
  </si>
  <si>
    <t>{"awarded":"other","description":"Length and time phasing of assistance vary by project--see applicable program announcement.","awardedDescription":"see applicable program announcement."}</t>
  </si>
  <si>
    <t>[{"code":"program","isSelected":false},{"code":"cash","isSelected":false},{"code":"progress","isSelected":true,"description":"Recipients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\r\n\r\n"},{"code":"expenditure","isSelected":true,"description":"Recipients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</si>
  <si>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(Cooperative Agreements) FY 17$18,053,892.00; FY 18 est $21,000,000.00; FY 19 est $20,000,000.00; - </t>
  </si>
  <si>
    <t xml:space="preserve">Range and average of financial assistance varies by project and are posted at http://www.ojjdp.gov/funding/FundingList.asp as solicitations are released. </t>
  </si>
  <si>
    <t>Office of Justice Programs’ Financial Guide 2011 (www.ojp.gov/financial guide/DOJ/index.htm.) and Post award Instructions (www.ojp.usdoj.gov/funding/pdfs/post_award_instructions.pdf), applicable OMB Circulars, and Department of Justice regulations applicable to specific types of grantees, which can be found in title 28 of the Code of Federal Regulations (28 C.F.R.). See program announcement and Uniform Administrative Requirements in 2 C.F.R. Part 200 as adopted and supplemented by D.O.J. in 2 C.F.R. Part 2800.</t>
  </si>
  <si>
    <t>Office of Justice Programs U.S. Department of Justice_x000D_
Office of Justice Programs_x000D_
Office of Juvenile Justice and Delinquency Prevention_x000D_
810 7th Street, NW, Washington, DC 20531 Email:&lt; a href='mailto:Jacqueline.OReilly@ojp.usdoj.gov'&gt;Jacqueline.OReilly@ojp.usdoj.gov&lt;/a&gt;Phone: 202 514-5335;</t>
  </si>
  <si>
    <t xml:space="preserve">Varies by program.  Applications are judged according to their consistency with the policies and program priorities established by the Juvenile Justice and Delinquency Prevention Act (OJJDP) and applicable laws. </t>
  </si>
  <si>
    <t>https://beta.sam.gov/fal/336a9c745fa64ebaacf85bcd9c382117/view</t>
  </si>
  <si>
    <t>Second Chance Act Reentry Initiative</t>
  </si>
  <si>
    <t>Second Chance Act (SCA)</t>
  </si>
  <si>
    <t>{"list":[{"act":{"description":"Second Chance Act Demonstration Programs 34 USC 10631; Pub. L. No. 115-141, 132 Stat 348, 421; and an act appropriating funds for the Department of Justice in the current fiscal year.\n\nSecond Chance Act Mentoring 34 USC 60531; Pub. L. No. 115-141, 132 Stat 348, 421; and an act appropriating funds for the Department of Justice in the current fiscal year.\n\nSecond Chance Act Family-Based Treatment 34 USC 10591; Pub. L. No. 115-141, 132 Stat 348; and an act appropriating funds for the Department of Justice in the current fiscal year.\n\nSecond Chance Act Tech Careers 34 USC 60511; Pub. L. No. 115-141, 132 Stat 348; and an act appropriating funds for the Department of Justice in the current fiscal year.\n\nSecond Chance Act Treatment &amp; Justice Collaboration 34 USC 60521; Pub. L. No. 115-141, 132 Stat 348, 421; and an act appropriating funds for the Department of Justice in the current fiscal year.\n\nSecond Chance Act Research 34 USC 60511 et seq.; Pub. L. No. 115-141, 132 Stat 348; and an act appropriating funds for the Department of Justice in the current fiscal year.\n\nSecond Chance Act Prosecution Alternatives Program 34 USC 10581; and an act appropriating funds for the Department of Justice in the current fiscal year.\n\nSecond Chance Act Pay for Success Pub. L. No. 110-199; and an act appropriating funds for the Department of Justice in the current fiscal year."},"publicLaw":{"congressCode":"115","number":"141"},"statute":{"page":"348, 421","volume":"132"},"USC":{"title":"34","section":"10631"},"authorizationTypes":{"USC":true,"act":true,"statute":true,"publicLaw":true},"usc":{"title":"34","section":"10631"}}]}</t>
  </si>
  <si>
    <t>There are currently over 2.2 million individuals serving time in federal and state prisons, and millions of people cycle through local jails every year. Of those in state and federal prison, approximately 95 percent will be released and return to communities across the nation. A majority of these individuals have needs that, if unaddressed in prison, during the reentry process, and after release, will negatively impact their ability to live productive, pro-social, crime-free lives in the community. These needs include housing and employment challenges, relationship and family issues, and substance abuse and mental health problems._x000D_
_x000D_
The Second Chance Act of 2007 (Pub. L. 110-199) helps to address these significant challenges by providing comprehensive responses to the significant number of incarcerated adults who are returning to communities from prison, jail, and juvenile residential facilities. Programs funded under the Second Chance Act help to promote public safety by ensuring that the transition individuals make from prison and jail to the community is successful._x000D_
_x000D_
Please see the BJA website at https://www.bja.gov/ for more information on Second Chance Act programs.</t>
  </si>
  <si>
    <t>See current solicitation at the Office of Justice Programs website http://ojp.gov/funding/Explore/CurrentFundingOpportunities.htm.</t>
  </si>
  <si>
    <t>{"description":"See current solicitation for requirements at the Office of Justice Programs website http://ojp.gov/funding/Explore/CurrentFundingOpportunities.htm","isApplicable":true}</t>
  </si>
  <si>
    <t>{"description":"See the current fiscal year’s solicitation available at http://www.ojp.gov/funding/solicitations.htm or www.bja.gov."}</t>
  </si>
  <si>
    <t xml:space="preserve">Upon approval by the Assistant Attorney General, letters and an award package are sent to the grantee. One copy of the grant award must be signed by a duly authorized representative and returned to BJA. </t>
  </si>
  <si>
    <t>See the current fiscal year’s solicitation available at http://www.ojp.gov/funding/solicitations.htm or www.bja.gov.</t>
  </si>
  <si>
    <t>There are no appeal rights for rejection of a discretionary application.  Please see 28 CFR Part 18.</t>
  </si>
  <si>
    <t xml:space="preserve">Continuation grants are renewable, contingent upon Congressional appropriations. </t>
  </si>
  <si>
    <t>{"awarded":"other","description":"Contingent upon program goals and objectives, generally 12-18 months.","awardedDescription":"Please contact the program office for more information."}</t>
  </si>
  <si>
    <t>[{"code":"program","isSelected":false,"description":""},{"code":"cash","isSelected":false,"description":""},{"code":"progress","isSelected":true,"description":"Unless otherwise specified in the award’s special conditions, recipients are required to submit semi-annual Progress Reports."},{"code":"expenditure","isSelected":true,"description":"Unless otherwise specified in the award’s special conditions, recipients are required to submit quarterly Financial Status Reports in accordance with the Department of Justice Grants Financial Guide (www.ojp.usdoj.gov/financialguide/DOJ/index.htm)."},{"code":"performanceMonitoring","isSelected":true,"description":"To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</si>
  <si>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(Cooperative Agreements) FY 17$49,045,026.00; FY 18 est $85,000,000.00; FY 19 est $58,000,000.00; FY 16$48,127,386.00; - </t>
  </si>
  <si>
    <t>Varies, see solicitation guidelines posted on the Office of Justice Programs web site at  http://www.ojp.gov/funding/solicitations.htm or www.bja.gov.</t>
  </si>
  <si>
    <t xml:space="preserve">Solicitation guidelines are posted on the Office of Justice Programs web site at  http://www.ojp.gov/funding/solicitations.htm. For additional guidance reference the Department of Justice Grants Financial Guide (www.ojp.usdoj.gov/financialguide/DOJ/index.htm ) and Post award Instructions (www.ojp.usdoj.gov/funding/pdfs/post_award_instructions.pdf).  Applicable OMB Circulars and Department of Justice regulations applicable to specific types of grantees can be found in title 2 of the Code of Federal Regulations (2 C.F.R.). _x000D_
</t>
  </si>
  <si>
    <t>Andre BetheaU.S. Department of Justice_x000D_
Office of Justice Programs_x000D_
Bureau of Justice Assistance_x000D_
810 Seventh Street, NW_x000D_
, Washington, DC 20531 Email:&lt; a href='mailto:ASKBJA@usdoj.gov'&gt;ASKBJA@usdoj.gov&lt;/a&gt;Phone: 202-616-6500 or 1-866-859-2647;</t>
  </si>
  <si>
    <t>https://www.bja.gov/</t>
  </si>
  <si>
    <t>Criteria are described in the current fiscal year's solicitation available at http://www.ojp.gov/funding/solicitations.htm or www.bja.gov</t>
  </si>
  <si>
    <t>Jun 18,2009</t>
  </si>
  <si>
    <t>https://beta.sam.gov/fal/8529eae577bc43c38b4f508177de1937/view</t>
  </si>
  <si>
    <t>NICS Act Record Improvement Program</t>
  </si>
  <si>
    <t>NARIP</t>
  </si>
  <si>
    <t>{"list":[{"act":{"description":"NICS Improvement Amendments Act"},"publicLaw":{"congressCode":"115","number":"141"},"USC":{"title":"42","section":"40912"},"authorizationTypes":{"USC":true,"act":true,"publicLaw":true},"usc":{"title":"42","section":"40912"}}]}</t>
  </si>
  <si>
    <t>Goals: To improve the FBI’s National Instant Criminal Background Check System (NICS) by providing assistance to states to improve the completeness, automation and transmittal to state and federal systems the records utilized by the NICS. Such records include criminal history records, records of felony convictions, warrants, records of protective orders, convictions for misdemeanor involving domestic violence and stalking, records of mental health adjudications, and others, which may disqualify an individual from possessing or receiving a firearm under federal law. Helping states to automate these records will also reduce delays for law-abiding gun purchasers.
Objectives:
The NICS Improvement Act amends the Brady Handgun Violence Prevention Act of 1993 (“the Brady Act”) (Public Law 103-159), under which the Attorney General established NICS. The Brady Act requires Federal Firearms Licensees (FFLs) to contact the NICS before transferring a firearm to an unlicensed person for information on whether the proposed transferee is prohibited from receiving or possessing a firearm under state or federal law.
The NICS Improvement Act was enacted in the wake of the April 2007 shooting tragedy at Virginia Tech. The Virginia Tech shooter was able to purchase firearms from an FFL because information about his prohibiting mental health history was not available to the NICS and the system was therefore unable to deny the transfer of the firearms used in the shootings.
The Act seeks to address the gap in information available to NICS about such prohibiting mental health adjudications and commitments and other prohibiting backgrounds. Filling these information gaps will better enable the system to operate as intended to keep guns out of the hands of persons prohibited by federal or state law from receiving or possessing firearms.
The Act authorized two grant programs to assist states in providing certain information to the NICS, and   prescribes grant penalties for non-compliance with the Act’s record completeness goals. Pursuant to the Act, there are certain conditions, described below, that a state must satisfy in advance of receiving grants under the Act. The NICS Improvement Act has provisions that require states to meet specified goals for completeness of the records submitted to the Attorney General on individuals prohibited by federal law from possessing firearms. The records covered include automated information needed by the NICS to identify felony convictions, felony indictments, fugitives from justice, drug arrests and convictions, prohibiting mental health adjudications and commitments, domestic violence protection orders, and misdemeanor crimes of domestic violence.
The Act provides for a number of incentives for states to meet the goals it sets for greater record completeness.
First, the Act allows states to obtain a waiver, beginning in 2011, of the state matching requirement under the National Criminal History Improvement Program (NCHIP) grant program, if a state provides at least 90 percent of its records identifying persons in specified prohibited categories. Second, the Act authorizes grant programs described herein, which, pursuant to the Act, are being administered consistent with NCHIP, for state executive and judicial agencies to establish and upgrade information automation and identification technologies for timely submission of final criminal record dispositions and other information relevant to NICS checks. Finally, the Act provides for discretionary and mandatory Byrne Justice Assistance Grant (JAG) program grant penalties, beginning 3 years after enactment, for non-compliance with specified record completeness requirements within certain timeframes: after 3 years, 3 percent may be withheld in the case of less than 50 percent completeness; after 5 years, 4 percent may be withheld in the case of less than 70 percent completeness; and after 10 years, 5 percent shall be withheld in the case of less than 90 percent completeness (although the mandatory reduction can be waived if there is substantial evidence of the state making a reasonable effort to comply).</t>
  </si>
  <si>
    <t xml:space="preserve">Applications must be submitted by (a) the agency designated by the Governor to administer the National Criminal History Improvement Program (NCHIP); (b) the state or territory central administrative office or similar entity designated by statute or regulation to administer federal grant funds on behalf of the jurisdiction's court system; or (c) a federally recognized Indian tribal government.  _x000D_
</t>
  </si>
  <si>
    <t>In accordance with the NICS Improvement Amendments Act (see 18 U.S.C. § 922 note), there are two specific conditions that each state must satisfy before being eligible to receive grants: _x000D_
1. First, “each State shall provide the Attorney General with a reasonable estimate, as calculated by a method determined by the Attorney General… of the number of the records” subject to the NIAA completeness requirements. (Id.) _x000D_
2. Second, “to be eligible for a grant under this [program], a State shall certify, to the satisfaction of the Attorney General, that the State has implemented a relief from disabilities program.” (Id.) _x000D_
_x000D_
For the purpose of this solicitation, a “relief from disabilities program” is a program that permits persons who have been adjudicated a mental defective or committed to a mental institution to obtain relief from the firearms disabilities imposed by law as a result of such adjudication or commitment. This relief must be based on a finding, in accordance with principles of due process, by a state court, board, commission, or other lawful authority, that the circumstances of the disability and the person’s record and reputation are such that the person will not be likely to act in a manner dangerous to the public safety and that the granting of relief would not be contrary to the public interest. The certification form is available on the ATF website at www.atf.gov/forms/download/atf-f-3210-12.pdf. For further information, please visit NICS Improvement Act Questions and Answers on the BJS website._x000D_
_x000D_
Further, applications submitted on behalf of state court systems must specifically assure that: (1) the court system has the capability to contribute and will transmit pertinent information to the NICS established under section 103(b) of the Brady Handgun Violence Prevention Act (18 U.S.C. 922 note), and (2) that it will coordinate the programs proposed for NARIP funding with other federally funded information technology programs, including directly funded local programs.</t>
  </si>
  <si>
    <t>{"description":"The applicant must furnish all documentation required by the program solicitation, along with the application for an award, including; a detailed budget, a budget narrative, and a program narrative describing how funds would be utilized. Applicants must also furnish a NICS Record Improvement Plan as part of the application which reflects (a) the formation of a NICS Record Improvement Task Force, an assessment of the quality and availability of qualifying NICS records in the State, obstacles preventing full and complete transmission to the NICS of the available records, and strategies planned to address such challenges and achieve completeness goals.","isApplicable":true}</t>
  </si>
  <si>
    <t>{"environmentalImpact":{"reports":[{"isSelected":true,"reportCode":"otherRequired"}]},"description":"A potential grantee should contact the Headquarters Office, Devon B. Adams, NARIP Program Administrator, Bureau of Justice Statistics, Department of Justice, Washington, DC 20531; Telephone: (202) 307-0765, or E-mail: Devon.Adams@usdoj.gov, to obtain a copy of the current program announcement. The standard application forms as furnished by the Office of Justice Programs (OJP), in accordance with 28 CFR Part 66 (Common Rule), must be used for this program."}</t>
  </si>
  <si>
    <t xml:space="preserve">Approximately 120 days. Deadlines are included with the application instructions, which are posted on the Office of Justice Programs web site (http://www.ojp.gov/funding/solicitations.htm). </t>
  </si>
  <si>
    <t xml:space="preserve">Awards may be for up to 24 months.  </t>
  </si>
  <si>
    <t>{"awarded":"other","description":"Project duration period will be between 12 to 24 months. See the following information on how assistance is awarded/release: Office of Justice Programs' Financial Guide (www.ojp.usdoj.gov/financialguide/index/htm) and Post Award Instructions (www.ojp.usdoj.gov/funding/pdfs/post_award_instructions.pdf). Please contact the program office for furhter information.","awardedDescription":"Please contact the program office for more information."}</t>
  </si>
  <si>
    <t>[{"code":"program","isSelected":false,"description":""},{"code":"cash","isSelected":false,"description":""},{"code":"progress","isSelected":true,"description":"Recipients are required to submit semi-annual Progress Reports.\r\n"},{"code":"expenditure","isSelected":true,"description":"Recipients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</si>
  <si>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(Cooperative Agreements) FY 17$11,209,680.00; FY 18 est $25,000,000.00; FY 19 est $10,000,000.00; FY 16$0.00; - </t>
  </si>
  <si>
    <t>{"list":[{"fiscalYear":2016,"description":"See BJS website: http://www.bjs.gov/index.cfm?ty=tp&amp;tid=49 See BJS website:  https://www.bjs.gov/index.cfm?ty=tp&amp;tid=49#state_by_state "},{"fiscalYear":2017,"description":"See BJS website: http://www.bjs.gov/index.cfm?ty=tp&amp;tid=49"}],"isApplicable":true}</t>
  </si>
  <si>
    <t xml:space="preserve">Department of Justice Grants Financial Guide (http://ojp.gov/financialguide/DOJ/index.htm) and OJP Post award Instructions (http://ojp.gov/funding/Implement/Resources/PostAwardInstructions.pdf), applicable OMB Circulars, and Department of Justice regulations applicable to specific types of grantees, which can be found in title 28 of the Code of Federal Regulations (28 C.F.R.). </t>
  </si>
  <si>
    <t>Devon B. AdamsU.S. Department of Justice_x000D_
Office of Justice Programs_x000D_
Bureau of Justice Statistics_x000D_
810 7th Street, NW, Washington, DC 20531 Email:&lt; a href='mailto:Devon.Adams@usdoj.gov'&gt;Devon.Adams@usdoj.gov&lt;/a&gt;Phone: (202) 307-0765;</t>
  </si>
  <si>
    <t>http://bjs.gov/index.cfm?ty=tp&amp;tid=49</t>
  </si>
  <si>
    <t xml:space="preserve">16.554 National Criminal History Improvement Program (NCHIP); </t>
  </si>
  <si>
    <t>Fiscal Year2016: See BJS website: http://www.bjs.gov/index.cfm?ty=tp&amp;tid=49Fiscal Year2017: See BJS website: 
https://www.bjs.gov/index.cfm?y=tp&amp;tid=49#state_by_state.</t>
  </si>
  <si>
    <t>https://beta.sam.gov/fal/579ce0377eba420f9c004eb8257945f1/view</t>
  </si>
  <si>
    <t>Tribal Civil and Criminal Legal Assistance Grants, Training and Technical Assistance</t>
  </si>
  <si>
    <t>Tribal Civil and Criminal Legal Assistance (TCCLA)</t>
  </si>
  <si>
    <t>{"list":[{"act":{"description":"Program authorized by the Indian Tribal Justice Technical and Legal Assistance Act of 2000, Title I (25 USC 3661, et seq.) and an act appropriating funds for the U.S. Department of Justice (DOJ) in the current fiscal year."},"authorizationTypes":{"act":true}}]}</t>
  </si>
  <si>
    <t>The two-fold goal is to 1)  enhance tribal justice systems and improve access to those systems through legal services and 2) provide training and technical assistance for the development and enhancement of tribal justice systems.</t>
  </si>
  <si>
    <t xml:space="preserve">Applicants for Tribal Legal Assistance Grants are limited to non-profit organizations, as defined by (Internal Revenue Code § 501(c)(3)), including tribal enterprises and educational institutions (public, private, and tribal colleges and universities), with experience providing legal assistance services to eligible individuals pursuant to federal poverty guidelines, federally-recognized Indian tribes, or tribal justice systems. _x000D_
_x000D_
Tribal Justice Training and Technical Assistance (TTA) Grants: Applicants are limited to national or regional membership organizations and associations whose membership or a membership section consists of judicial system personnel within tribal justice systems. Judicial system personnel are defined as any judge, magistrate, court counselor, court clerk, court administrator, bailiff, probation officer, officer of the court, dispute resolution facilitator, or other official, employee (e.g., tribal defenders and tribal prosecutors), or volunteer within the tribal judicial system. _x000D_
_x000D_
Tribal justice systems are defined as a federally recognized Indian tribe’s entire judicial branch, including traditional methods and forums for dispute resolution, trial courts, appellate courts, inter-tribal courts, alternative dispute resolution systems, and circuit rider systems, established by inherent tribunal authority whether or not they constitute a court of record. </t>
  </si>
  <si>
    <t>{"description":"Please check the annual solicitation requirements available at the OJP website (https://ojp.gov/funding/Explore/SolicitationRequirements/index.htm) and Frequently Asked Questions at the BJA’s TCCLA webpage (https://www.bja.gov/ProgramDetails.aspx?Program_ID=102) for documentation such as a tribal agreement or verification by non-profits that they have 501(c)(3) status.  \r\n\r\nApplicants are requested to attach an Internal Revenue Service determination letter recognizing the applicant as a 501(c)(3) tax exempt status identified as a public charity classification.","isApplicable":true}</t>
  </si>
  <si>
    <t>{"description":"See current fiscal year’s solicitation available at https://ojp.gov/funding/Explore/index.htm or www.bja.gov.","isApplicable":true}</t>
  </si>
  <si>
    <t>BJA reviews applications for completeness, accuracy, and compliance with all program requirements. Upon approval by the Assistant Attorney General, OJP, successful applicants are notified via the Grants Management System. One copy of the grant award must be signed by the authorized official and returned to the OJP._x000D_
_x000D_
Due to the small number of applicants, BJA may elect to make awards for applications submitted under this solicitation in future fiscal years, dependent on the merit of the applications and the availability of appropriations.</t>
  </si>
  <si>
    <t>See current fiscal year’s solicitation available at https://ojp.gov/funding/Explore/index.htm or www.bja.gov.</t>
  </si>
  <si>
    <t>There are no appeal rights for rejection of a discretionary application.  Please see section 28 CFR Part 18.</t>
  </si>
  <si>
    <t>{"awarded":"other","description":"Award project periods are up to 24 months.","awardedDescription":"See the following for information on how assistance is awarded/release: DOJ Grants Financial Guide (https://ojp.gov/financialguide/DOJ/index.htm), and for post award instructions."}</t>
  </si>
  <si>
    <t xml:space="preserve">(Project Grants) FY 17$1,200,000.00; FY 18 est $1,200,000.00; FY 19 FY 16$1,200,000.00; - </t>
  </si>
  <si>
    <t>The awards vary by fiscal year and resources appropriated. Please see the solicitation for funding amounts at https://ojp.gov/funding/Explore/index.htm or www.bja.gov.</t>
  </si>
  <si>
    <t>{"list":[{"fiscalYear":2017,"description":"Current and planned TCCLA program accomplishments are found at the TCCLA webpage (https://www.bja.gov/ProgramDetails.aspx?Program_ID=102#horizontalTab6)."},{"fiscalYear":2018,"description":"For FY 2018, it was anticipated that six applications will be received. BJA received six applications and will make three awards (2 site-based, 1 TTA) ranging from $300,000 to $600,000."},{"fiscalYear":2019,"description":"For FY 2019 TCCLA funding has not been determined. The President’s budget included a tribal set aside for up to $93.8 million to support tribal public safety and justice assistance programs."}],"isApplicable":true}</t>
  </si>
  <si>
    <t>Tribal Civil and Criminal Legal Assistance (TCCLA) Program webpage (https:/www.bja.gov/ProgramDetails.aspx?Program_ID=102). For information on four highlighted TCCLA grantees, read the Emerging Practices in Tribal Civil and Criminal Legal Assistance publication, found at: https://naicja.wildapricot.org/resources/Pictures/Final%20Revised%20Emerging%20Practices%2011.8.2016%20copy.pdf.</t>
  </si>
  <si>
    <t>Norena HenryU.S. Department of Justice_x000D_
Office of Justice Programs_x000D_
Bureau of Justice Assistance_x000D_
810 7th Street, NW, Washington, DC 20531 Email:&lt; a href='mailto:AskBJA@usdoj.gov'&gt;AskBJA@usdoj.gov&lt;/a&gt;Phone: 1-202-927-5657;</t>
  </si>
  <si>
    <t xml:space="preserve">16.616 Indian Country Alcohol and Drug Prevention; 16.731 Tribal Youth Program; 16.608 Tribal Justice Systems and Alcohol and Substance Abuse; 16.812 Second Chance Act Reentry Initiative; 16.587 Violence Against Women Discretionary Grants for Indian Tribal Governments; </t>
  </si>
  <si>
    <t>Fiscal Year2017: Legal aid, civil legal assistance, Indigent defense, criminal defense counsel services, criminal legal assistance, veterans’ clinic, project-based activities such as code development, intergovernmental collaborative activities. 
Criminal and civil legal assistance training and technical assistance for grantees and partnering tribes or tribal justice systems and, if resources allow, other tribes.Fiscal Year2018: Legal aid, civil legal assistance, Indigent defense, criminal defense counsel services, criminal legal assistance, veterans’ clinic, project-based activities such as code development, intergovernmental collaborative activities.
Criminal and civil legal assistance training and technical assistance (TTA) for grantees and partnering tribes or tribal justice systems and, if resources allow, other tribes. For Fiscal Year 2018, holistic defense model for criminal defense will be sponsored.</t>
  </si>
  <si>
    <t>https://beta.sam.gov/fal/1b1f9edb52c34c49b45e8f32068b679c/view</t>
  </si>
  <si>
    <t>John R.  Justice Prosecutors and Defenders Incentive Act</t>
  </si>
  <si>
    <t>JRJ Grant Program</t>
  </si>
  <si>
    <t>{"list":[{"act":{"description":"42 U.S.C. 3797cc-21.  An act appropriating funds for the Department of Justice in the current fiscal year."},"authorizationTypes":{"USC":false,"act":true,"statute":false,"publicLaw":false,"executiveOrder":false}}]}</t>
  </si>
  <si>
    <t>To encourage and retain qualified attorneys to choose careers as local and state prosecutors and local, state, and federal public defenders, and to continue in that capacity for a minimum of thirty-six (36) months.</t>
  </si>
  <si>
    <t>Applicants are limited to state and U.S. territory government agencies, designated by their Governor, and the District of Columbia, designated by the Mayor, to manage this program. The States, Territories, and the District of Columbia will make loan payments directly to the institutions holding eligible beneficiary loans on behalf of eligible beneficiaries. See below for eligibility information.</t>
  </si>
  <si>
    <t>For purposes of this program the following persons shall be considered eligible:_x000D_
_x000D_
Prosecutor  - full-time employee of a State or unit of local government (including tribal government) who is continually licensed to practice law and prosecutes criminal or juvenile delinquency cases at the state or unit of local government level (including supervision, education, or training of other persons prosecuting such cases).  42 U.S.C.§3797cc-21(b)(1). Prosecutors who are employees of the federal government are not eligible._x000D_
 _x000D_
Public Defender – an attorney who is continually licensed to practice law and is a full time employee of a State or unit of local government (including tribal government) who provides legal representation to indigent persons in criminal or juvenile delinquency cases including supervision, education, or training of other persons providing such representation; is a full time employee of a nonprofit organization operating under a contract with a State or unit of local government  who devotes substantially all of the employee’s full-time employment to providing legal representation to indigent persons in criminal or juvenile delinquency cases including supervision, education, or training of other persons providing such representation; or employed as a full-time Federal defender attorney in a defender organization pursuant to subsection (g) of section 3006A of Title 18, United States Code, that provides legal representation to indigent persons in criminal or juvenile delinquency cases.</t>
  </si>
  <si>
    <t>{"description":"The designated agency must submit a completed Application for Federal Assistance (Standard Form 424), including a signed certification form stating that they will comply with statutory and administrative requirements. The applicant is also required to submit a description that includes the goals of their program, the implementation process, and a timetable for implementation.","isApplicable":true}</t>
  </si>
  <si>
    <t>{"environmentalImpact":{"reports":[{"isSelected":true,"reportCode":"otherRequired"}]},"description":"Contingent upon whether the state has designated an entity to coordinate and review proposed federal financial assistance.  An applicant may find the names and addresses of State Single Points of Contact (SPOCs) at the following website: https://www.whitehouse.gov/wp-content/uploads/2017/11/Intergovernmental_-Review-_SPOC_01_2018_OFFM.pdf."}</t>
  </si>
  <si>
    <t>{"description":"BJA will post the allocation tables and a copy of the Solicitation and notify the designated State agencies that they are posted online. The State agencies will then generally have 45 - 60 days in which to submit an application through the online, Internet-based Grants Management System (GMS) at https://grants.ojp.usdoj.gov/.","isApplicable":true}</t>
  </si>
  <si>
    <t>A letter with copies of the grant award are sent to the designated agency upon approval by the Office of Justice Programs.  A copy of the grant award must be signed by the authorizing official and returned to the Office of Justice Programs.</t>
  </si>
  <si>
    <t>Contingent upon Congressional appropriations.</t>
  </si>
  <si>
    <t>{"awarded":"other","description":"Generally awards will be for a one-year project and budget period. ","awardedDescription":"See the following for information on how assistance is awarded/released: See the Department of Justice Grants Financial Guide section on “Period of Availability of Funds\" at https://ojp.gov/financialguide/DOJ/PostawardRequirements/chapter3.2a.htm."}</t>
  </si>
  <si>
    <t>[{"code":"program","isSelected":false,"description":""},{"code":"cash","isSelected":false,"description":""},{"code":"progress","isSelected":true,"description":"Recipients are required to submit individual progress reports and verification forms."},{"code":"expenditure","isSelected":true,"description":"Recipients are required to submit quarterly financial reports and \"Exited/Repayment\" verification forms."},{"code":"performanceMonitoring","isSelected":true,"description":"To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</si>
  <si>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(Project Grants (Discretionary)) FY 17$1,806,643.00; FY 18 est $2,000,000.00; FY 19 est $2,000,000.00; FY 16$1,773,891.00; - </t>
  </si>
  <si>
    <t>See solicitation guidelines on the Office of Justice Programs web site at https://ojp.gov/funding/Explore/CurrentFundingOpportunities.htm.</t>
  </si>
  <si>
    <t>Solicitation guidelines are posted on the Office of Justice Programs web site at https://ojp.gov/funding/Explore/CurrentFundingOpportunities.htm .  For additional guidance reference the Department of Justice Grants Financial Guide  (https://ojp.gov/financialguide/DOJ/index.htm) and Post award Instructions (https://ojp.gov/financialguide/DOJ/PostawardRequirements/index.htm). Applicable administrative requirements and Department of Justice regulations applicable to specific types of grantees can be found in title 2 of the Code of Federal Regulations (2 C.F.R.).</t>
  </si>
  <si>
    <t>Latanza WilsonU.S. Department of Justice_x000D_
Office of Justice Programs_x000D_
Bureau of Justice Assistance_x000D_
810 7th Street, NW_x000D_
, Washington, DC 20531 Email:&lt; a href='mailto:AskBJA@usdoj.gov'&gt;AskBJA@usdoj.gov&lt;/a&gt;Phone: (202) 616-6500;</t>
  </si>
  <si>
    <t xml:space="preserve">Criteria are described in the OJP Program Announcement available at https://ojp.gov/funding/Explore/CurrentFundingOpportunities.htm. </t>
  </si>
  <si>
    <t>May 06,2010</t>
  </si>
  <si>
    <t>https://beta.sam.gov/fal/5343a473921a49f79bb755a8f2825b67/view</t>
  </si>
  <si>
    <t>Innovations in Community-Based Crime Reduction</t>
  </si>
  <si>
    <t>CBCR</t>
  </si>
  <si>
    <t>{"list":[{"act":{"description":"An act appropriating funds for the Department of Justice in the current fiscal year."},"publicLaw":{"congressCode":"114","number":"113"},"authorizationTypes":{"act":true,"publicLaw":true}}]}</t>
  </si>
  <si>
    <t>Goals: 
The goal of CBCR is to reduce crime and improve community safety as part of a comprehensive strategy to rebuild neighborhoods and spur revitalization. Through a broad cross-sector partnership team, including neighborhood residents, CBCR grantees target neighborhoods with persistent hot spots of violent and serious crime and employ data-driven, cross-sector strategies to reduce crime and violence and increase trust.
Objectives:
To achieve CBCR  program goals and objectives, the fiscal agent must commit to accomplishing the following:
•	Identify a neighborhood with a concentration of crime hot spots which have for a period of time composed a significant proportion of crime or types of crime;
•	Ensure meaningful engagement of residents and other partners, including coordination in the development or implementation of a comprehensive and coordinated strategic plan;
•	Develop and/or implement a plan that outlines a set of strategies that offers a continuum of approaches to address crime drivers including enforcement, prevention, intervention, and revitalization strategies with support from the CBCR training and technical assistance provider;
•	Demonstrate commitment and a clear history of the partners, including the local law enforcement agency and a research partner or team, to support the data collection and analysis throughout the life of the grant;
•	Demonstrate ability to hire and support a skilled lead site coordinator that will oversee and facilitate coordination and collaboration among criminal justice and service providers (e.g., by the formation of a diverse advisory board or cross-sector partnership team to address an identified problem);
•	Facilitate, as appropriate, collaboration with relevant local, state, or federal initiatives  located in, adjacent, or overlapping the jurisdiction that addresses issues that relate to the crime issues identified; and,
•	Support the planning, implementation and sustainment of the program through proactive program management tied to rigorous research and data analysis, program assessment, and leverage other funding and resources.</t>
  </si>
  <si>
    <t xml:space="preserve">See the current solicitation available at the Office of Justice Programs website https://ojp.gov/funding/Explore/CurrentFundingOpportunities.htm </t>
  </si>
  <si>
    <t xml:space="preserve">Eligible entities to serve as fiscal agent include states, unit of local governments, non-profit organizations, and federally recognized Indian tribal governments as determined by the Secretary of the Interior.  </t>
  </si>
  <si>
    <t>{"description":"The application must include:  Application for Federal Assistance (Standard Form 424); Program Abstract; Program Narrative; Budget and Budget Narrative; Project Timeline and Position Descriptions; Letters of Support.  ","isApplicable":true}</t>
  </si>
  <si>
    <t>{"environmentalImpact":{"reports":[{"isSelected":true,"reportCode":"otherRequired"}]},"description":"The CBCR application requires a consortium of partners (hereinafter “cross-sector partnership”) to work together to design a strategy addressing a targeted crime problem and responding to the scope of this solicitation. The application must also show commitment from the local law enforcement agency, community leaders, and a research partner as part of this partnership through detailed letters of support outlining their participation and partnership in the project. This cross-sector partnership must designate one agency or organization as the Fiscal Agent."}</t>
  </si>
  <si>
    <t>{"description":"All competitive grant applications must be submitted electronically through Grants.gov.  Applications or supplemental materials received by facsimile or postal mail will not be accepted.","isApplicable":true}</t>
  </si>
  <si>
    <t>{"awarded":"other","description":"Up to 36 months.","awardedDescription":"For specifics pertaining to this program, please see the current fiscal year’s program solicitation available at the Office of Justice Programs web site (https://ojp.gov/funding/Explore/CurrentFundingOpportunities.htm). For additional information, see the Department of Justice Grants Financial Guide section on “Period of Availability of Funds\" at https://ojp.gov/financialguide/DOJ/PostawardRequirements/chapter3.2a.htm."}</t>
  </si>
  <si>
    <t>[{"code":"program","isSelected":false,"description":""},{"code":"cash","isSelected":false,"description":""},{"code":"progress","isSelected":true,"description":"Recipients are required to submit semi-annual Progress Reports."},{"code":"expenditure","isSelected":true,"description":"Recipients are required to submit semi-annual Progress Reports in accordance with the Department of Justice Grants Financial Guide (https://ojp.gov/financialguide/DOJ/index.htm)."},{"code":"performanceMonitoring","isSelected":true,"description":"To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</si>
  <si>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{"isApplicable":true,"description":"Payments and transactions are subject to audits by the Government Accountability Office,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t>
  </si>
  <si>
    <t xml:space="preserve">(Project Grants (Discretionary)) FY 17$14,618,292.00; FY 18 est $17,500,000.00; FY 19 - </t>
  </si>
  <si>
    <t>Category 1 (Implementation) Award: up to $850,000 _x000D_
Category 2 (Planning and Implementation) Award: up to $1 million</t>
  </si>
  <si>
    <t>{"list":[{"fiscalYear":2017,"description":"Since 2012, 74 sites have received a combined $54.7 million in grants under the CBCR Program and have yielded the following results:\n\nSignificant reduction in crime\nNew homes and businesses in neighborhoods previously deemed unsafe\nMore collaboration between police and residents to solve problems\nMore effective and efficient deployment of public resources\n\nCBCR has provided resources to convene a diverse collection of local partners including law enforcement, prosecutors, researchers, service providers, residents and community developers to examine contributing factors to crime trends and solutions to reduce those elements to improve public safety in distressed communities."},{"fiscalYear":2018,"description":"Since 2012, 74 sites have received a combined $54.7 million in grants under the CBCR Program and have yielded the following results:\n-Significant reduction in crime;\n-New homes and businesses in neighborhoods previously deemed unsafe;\n-More collaboration between police and residents to solve problems; and,\n-More effective and efficient deployment of public resources.\n\nCBCR has provided resources to convene a diverse collection of local partners including law enforcement, prosecutors, researchers, service providers, residents and community developers to examine contributing factors to crime trends and solutions to reduce those elements to improve public safety in distressed communities. \n\nPlease see CBCR website at www.lisc.org/cbcr for additional information on program accomplishments."}],"isApplicable":true}</t>
  </si>
  <si>
    <t>Mark A. RoscoeU.S. Department of Justice_x000D_
Office of Justice Programs_x000D_
Bureau of Justice Assistance_x000D_
810 7th Street, NW, Washington, DC 20531 Email:&lt; a href='mailto:AskBJA@usdoj.gov'&gt;AskBJA@usdoj.gov&lt;/a&gt;Phone: (202) 616-6500 or 1-866-859-2647;</t>
  </si>
  <si>
    <t>Fiscal Year2017: Community Oriented Policing; Youth Gang Prevention and Intervention Services; Community and Civic Engagement; and Scanning, Analysis, Assessment and ResponseFiscal Year2018: Violent Crime Reduction Initiatives; Multidisciplinary approaches to serving habitual offenders; Firearm Reduction Initiatives; Smart Prosecution; and, Firearms/weapons Reduction InitiativesFiscal Year2019: Evidenced-based crime reduction strategies; Technology based crime reduction initiatives; Opioid Overdose Reduction; Anti-Drug Initiatives; and, Victims and offender initiatives for the homeless</t>
  </si>
  <si>
    <t>See the current fiscal years’ program solicitation available at the Office of Justice Programs web site (https://ojp.gov/funding/Explore/CurrentFundingOpportunities.htm) and/or https://www.bja.gov/funding.aspx.</t>
  </si>
  <si>
    <t>Apr 08,2012</t>
  </si>
  <si>
    <t>https://beta.sam.gov/fal/694399639e7f4dfbafcd7b3e71948e93/view</t>
  </si>
  <si>
    <t>Children Exposed to Violence</t>
  </si>
  <si>
    <t>Defending Childhood</t>
  </si>
  <si>
    <t>{"list":[{"act":{"description":"An act appropriating funds for the Department of Justice "},"authorizationTypes":{"USC":false,"act":true,"statute":false,"publicLaw":false,"executiveOrder":false}}]}</t>
  </si>
  <si>
    <t>The goals of the Children Exposed to Violence Program are to: (1) reduce the frequency and severity of violence in homes, schools, and communities, (2)  reduce the short- and long-term traumatic impact of violence, increase community safety and accountability, (3) improve the response to children exposed to violence, (4) improve the safety and well-being of children, and create a national dialogue on the issue of children exposed to violence.
To establish and replicate effective prevention, intervention, treatment, and professional as well as public education strategies as well as a comprehensive continuum of care for children and teens, from birth through age 17, who have been exposed to violence.</t>
  </si>
  <si>
    <t>{"description":"Generally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  \r\n","isApplicable":true}</t>
  </si>
  <si>
    <t>Varies by project</t>
  </si>
  <si>
    <t>Generally, not applicable but See 28 CFR Part 18</t>
  </si>
  <si>
    <t xml:space="preserve">See applicable program announcement. </t>
  </si>
  <si>
    <t>[{"code":"program","isSelected":false},{"code":"cash","isSelected":false},{"code":"progress","isSelected":true,"description":"Recipients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"},{"code":"expenditure","isSelected":true,"description":"Recipients are required to submit quarterly Financial Reports."},{"code":"performanceMonitoring","isSelected":true,"description":"To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</si>
  <si>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All financial records, supporting documents, statistical records, and all other records pertinent to the award must be retained for a period of three (30 years from the date of submission of the final expenditure report (Federal Financial Report/SF-425). For more information, see Uniform Administrative Requirements 2 C.F.R. § 200.333 as adopted by D.O.J. in 2 C.F.R. Part 2800._x000D_
_x000D_
</t>
  </si>
  <si>
    <t xml:space="preserve">(Project Grants (Discretionary)) FY 17 FY 18 FY 19 est $8,000,000.00; - </t>
  </si>
  <si>
    <t>Awards may range up to $2.5 million.</t>
  </si>
  <si>
    <t>Children Exposed to Violence Program solicitations, Office of Justice Programs’ Financial Guide 2011 (www.ojp.gov/financial guide/DOJ/index.htm ) and Post award Instructions (www.ojp.usdoj.gov/funding/pdfs/post_award_instructions.pdf),  , applicable OMB Circulars, and Department of Justice regulations applicable to specific types of grantees, which can be found in title 28 of the Code of Federal Regulations (28 C.F.R.).</t>
  </si>
  <si>
    <t>Office of Justice Programs810 Seventh Street, NW 2136, Washington , DC 20531 Email:&lt; a href='mailto:robin.delany-shabazz@usdoj.gov'&gt;robin.delany-shabazz@usdoj.gov&lt;/a&gt;Phone: 2023079963;</t>
  </si>
  <si>
    <t>http://ojjdp.ncjrs.org</t>
  </si>
  <si>
    <t>Fiscal Year2017: A state policy initiative entitled the Multi-System, Trauma-Informed Collaborative for Children Exposed to Violence is underway in three states.  The purpose of the initiative is to overcome the challenges of identifying children with trauma and then screening, assessing, and treating them – regardless of which state system they present in.  Three states (Washington, Illinois, and Connecticut) are receiving comprehensive training and technical assistance to state teams responsible for the well-being of affected children, youth, and their families.
A major national law enforcement organization is partnering with a university-based childhood trauma center to enhance the understanding of children’s exposure to violence and childhood trauma among law enforcement leaders and police officers within state, local, and tribal law enforcement agencies.  The purpose of the program is improve law enforcement’s identification of, and response to, traumatized children by delivering comprehensive, expert training and technical assistance to law enforcement agencies and their community partners.</t>
  </si>
  <si>
    <t>Apr 15,2012</t>
  </si>
  <si>
    <t>https://beta.sam.gov/fal/d3aa03d8620c493085d38321656c634a/view</t>
  </si>
  <si>
    <t>National Forum on Youth Violence Prevention</t>
  </si>
  <si>
    <t xml:space="preserve">the Forum </t>
  </si>
  <si>
    <t>{"list":[{"act":{"description":"34 USC 11171-11172 and an act appropriating funds for the Department of Justice."},"authorizationTypes":{"act":true}}]}</t>
  </si>
  <si>
    <t>1. Elevate youth and gang violence as an issue of national significance; 2.Enhance the capacity of participating localities, as well as others across the country, to more effectively prevent youth and gang violence; and, 3. Promote systems and policy change by expanding engagement, collaboration, and coordination in addressing youth violence at the national, state, and local levels.
The initiative had the following objectives: 
Support communities to establish, strengthen and sustain partnerships between law enforcement and outreach workers, clergy, community leaders and family members in efforts to deter young people from committing violence, particularly shootings and killings.
Prevent and reduce youth violence by providing assistance to localities participating in the Forum to address youth violence, and increasing the number of communities participating.</t>
  </si>
  <si>
    <t xml:space="preserve">1)	24-US Territories; 13-state; 15-local; 20-public nonprofits; 21-other public institutions; 36 private nonprofits_x000D_
2)	50-law, justice, legal services; 72-youth development_x000D_
3)	Contact program office for additional information._x000D_
</t>
  </si>
  <si>
    <t xml:space="preserve">1)	31-family/individual; 80-youth; 79-child, 15-local_x000D_
2)	Contact program office for additional information._x000D_
</t>
  </si>
  <si>
    <t>{"description":" Applicants for DOJ funding can submit applications online through either the federal grants portal Grants.Gov (www.grants.gov) or the DOJ’s Grants Management System (GMS) (https://grants.ojp.usdoj.gov). Each program announcement will specify which system should be used for that program and will contain detailed technical instructions on how to register with the system as well as apply for funding. Applicants are generally required to register and create a profile in GMS. Specific application instructions for program announcements are available at the Office of Justice Programs web site (http://www.ojp.gov/funding/solicitations.htm)."}</t>
  </si>
  <si>
    <t>There are no appeal rights for the denial of a discretionary application.  For discretionary awards, see generally, 28 C.F.R. Part 18.</t>
  </si>
  <si>
    <t>{"awarded":"other","description":"Length and time phasing of assistance vary by project--see applicable program announcement.","awardedDescription":"See the following for information on how assistance is awarded/release:  Office of Justice Programs’ Financial Guide  (www.ojp.usdoj.gov/financialguide/index.htm) and Post Award Instructions (www.ojp.usdoj.gov/funding/pdfs/post_award_instructions.pdf)."}</t>
  </si>
  <si>
    <t>(Project Grants (Discretionary)) FY 17$0.00; FY 18 est $0.00; FY 19 est $0.00; - While this has not been any funding under this program since FY 16, there are still open awards that had been made with Forum funds.</t>
  </si>
  <si>
    <t xml:space="preserve">capacity building awards: varied _x000D_
training and technical assistance award: varied _x000D_
</t>
  </si>
  <si>
    <t>{"list":[{"fiscalYear":2017,"description":"OJJDP provided technical assistance and resources to its youth violence grantees including individualized site-based TTA, coordination of communities of practice, peer to peer support, webinars, cross-site trainings and individualized consultation.  Through the TTA and direct funding, local communities were are able to develop comprehensive strategies, improve efforts to reduce crime, advance research; nurture key partnerships; and sustain efforts past federal support."}],"isApplicable":true}</t>
  </si>
  <si>
    <t>The National Forum on Youth Violence Prevention Program solicitation, _x000D_
Office of Justice Programs’ Financial Guide 2011 (www.ojp.usdoj.gov/financialguide/index.htm ) and Post award Instructions (www.ojp.usdoj.gov/funding/pdfs/post_award_instructions.pdf), applicable OMB Circulars, and Department of Justice regulations applicable to specific types of grantees, which can be found in title 28 of the Code of Federal Regulations (28 C.F.R.)._x000D_
See program announcement and Uniform Administrative Requirements in 2 C.F.R. Part 200 as adopted and supplemented by D.O.J. in 2 C.F.R. Part 2800.</t>
  </si>
  <si>
    <t>Office of Justice Programs U.S. Department of Justice_x000D_
Office of Justice Programs_x000D_
Office of Juvenile Justice and Delinquency Prevention_x000D_
810 7th Street, NW, Washington, DC 20531 Email:&lt; a href='mailto:Robin.Delany-Shabazz@ojp.usdoj.gov'&gt;Robin.Delany-Shabazz@ojp.usdoj.gov&lt;/a&gt;Phone: 202-514-3913;</t>
  </si>
  <si>
    <t>May 02,2012</t>
  </si>
  <si>
    <t>https://beta.sam.gov/fal/0d40eabd4d3c42fc85f709e3b7172123/view</t>
  </si>
  <si>
    <t>Postconviction Testing of DNA Evidence</t>
  </si>
  <si>
    <t>Kirk Bloodsworth Program</t>
  </si>
  <si>
    <t>{"list":[{"act":{"description":"An act appropriating funds for the Department of Justice in the current fiscal year. "},"authorizationTypes":{"act":true}}]}</t>
  </si>
  <si>
    <t>Goals: 
The goal of this program is to fund projects that assist States and units of local government with postconviction DNA testing in cases of violent felony offenses where actual innocence might be demonstrated. This supports the DOJ mission “…to ensure fair and impartial administration of justice for all Americans.” While successful exonerations to correct injustice are notable program outcomes, the careful review, consideration, and closing of cases subjected to postconviction DNA testing that do not ultimately demonstrate innocence also work to advance the public’s interest that justice has been fairly applied.
Objectives:
Funding may be used to review postconviction cases of violent felony offenses (as defined by State law), and to locate and conduct DNA analysis of biological evidence samples associated with these cases. Where a strong justification is provided, a small percentage of Federal award funds may be used for permissible case identification activities.</t>
  </si>
  <si>
    <t>Eligible applicants are States, units of local government, and public institutions of higher education (including tribal institutions of higher education). For the purposes of agency program announcements, the term “State” includes the District of Columbia, the Commonwealth of Puerto Rico, the U.S. Virgin Islands, American Samoa, Guam, and the Northern Mariana Islands.</t>
  </si>
  <si>
    <t>Ensures the availability of fair and impartial administration of justice to Americans who may have been unjustly convicted.</t>
  </si>
  <si>
    <t>{"description":"If an award is made, prior to receiving award funds an applicant must submit an express certification from the chief legal officer of the State (typically the Attorney General) that the State:\n\ni. Provides postconviction DNA testing of specified biological evidence under a State statute, or under State rules, regulations, or practices, to persons convicted after trial and under a sentence of imprisonment or death for a State offense of murder or forcible rape, in a manner intended to ensure a reasonable process for resolving claims of actual innocence.\nii. Preserves biological evidence secured in relation to the investigation or prosecution of a State offense of murder or forcible rape, under a State statute, local ordinances, or State or local rules, regulations, or practices, in a manner intended to ensure that reasonable measures are taken by all jurisdictions within the State to preserve such evidence.\nAny certification that is submitted must be personally executed by the chief legal officer of the State after a determination that the certification may properly be made. While it may be submitted with the application package, submission of this certification is not required at the time of application. If an award is made, access to award funds will be withheld until this certification is received and approved by NIJ.\nApplicants proposing postconviction DNA testing projects involving cases outside of the applicant’s State are to provide (prior to receiving award funds) the express certification described above executed by the chief legal officer of the appropriate State for each State for which postconviction cases are sought to be funded in response to the program announcement.","isApplicable":true}</t>
  </si>
  <si>
    <t>{"environmentalImpact":{"reports":[{"isSelected":true,"reportCode":"assessment"},{"isSelected":true,"reportCode":"otherRequired"}]},"description":"Note:  An environmental impact assessment is not required at the time of application (or pre application), but is necessary for removing a withholding of funds special condition after an award is made."}</t>
  </si>
  <si>
    <t>{"description":"See the current fiscal year’s solicitation available at www.nij.gov.\r\n\r\n","isApplicable":true}</t>
  </si>
  <si>
    <t>NIJ may use external peer reviewers, internal peer reviewers (DOJ employees), or a combination, to assess applications meeting basic minimum requirements on technical merit using the solicitation’s selection criteria.   Peer reviewers’ ratings and any resulting recommendations are advisory only, although their views are considered carefully.  Absent explicit statutory authorization or written delegation of authority to the contrary, all final award decisions will be made by the Assistant Attorney General (Office of Justice Programs), who may consider factors including, but not limited to, underserved populations, geographic diversity, strategic priorities, past performance under prior NIJ and OJP awards, and available funding when making awards.</t>
  </si>
  <si>
    <t>There are no appeal rights for rejection of a discretionary application, but for discretionary awards, see 28 CFR Part 18.</t>
  </si>
  <si>
    <t>A request to change the project end date for an award may be submitted by the recipient by at least 30 days prior to the end date for the period of performance under the award, or by the awarding agency grant manager. Requests for extensions are not automatically granted. A one-time extension for no more than 12 months past the original end date (with sufficient accompanying justification) is typically granted. A request to extend the project period for more than 12 months requires additional justification of the circumstances.</t>
  </si>
  <si>
    <t>{"awarded":"other","description":"Awards under this program typically are for project periods of up to 24 months.","awardedDescription":"See the current fiscal year’s solicitation available at www.nij.gov and the DOJ Grants Financial Guide, available at www.ojp.gov. "}</t>
  </si>
  <si>
    <t>[{"code":"program","isSelected":false,"description":""},{"code":"cash","isSelected":false,"description":""},{"code":"progress","isSelected":true,"description":"See the current fiscal year’s solicitation available at www.nij.gov, and the DOJ Grants Financial Guide, available at www.ojp.gov."},{"code":"expenditure","isSelected":true,"description":"See the current fiscal year’s solicitation available at www.nij.gov, and the DOJ Grants Financial Guide, available at www.ojp.gov."},{"code":"performanceMonitoring","isSelected":true,"description":"See the current fiscal year’s solicitation available at www.nij.gov, and the DOJ Grants Financial Guide, available at http://ojp.gov/financialguide/DOJ/index.htm. 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</si>
  <si>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{"isApplicable":true,"description":"See 2 CFR Part 200 for the audit requirements"}</t>
  </si>
  <si>
    <t xml:space="preserve">(Project Grants (Discretionary)) FY 17$3,333,287.00; FY 18 FY 19 - </t>
  </si>
  <si>
    <t>{"list":[{"fiscalYear":2017,"description":"As of June 2018, grantees have reported over 96,000 cases reviewed, over 3,500 pieces of evidence analyzed, and 47 exonerations over the history of the program. \n\nIn FY 2017, 8 applications were received and 6 applications were funded. In FY 2018, 11 applications were received and 9 are anticipated to be funded. In FY 2019, it is anticipated that approximately 12 applications will be received, and 9 are likely to be funded."}],"isApplicable":true}</t>
  </si>
  <si>
    <t xml:space="preserve">See 2 CFR Part 200, 2 CFR Part 2800, the current fiscal year’s solicitation at www.nij.gov, and the DOJ Grants Financial Guide at http://ojp.gov/financialguide/DOJ/index.htm.._x000D_
 _x000D_
</t>
  </si>
  <si>
    <t>Gregory DuttonDepartment of Justice_x000D_
Office of Justice Programs_x000D_
National Institute of Justice_x000D_
810 7th Street, NW, Washington, DC 20531 Email:&lt; a href='mailto:postconvictionDNA@usdoj.gov'&gt;postconvictionDNA@usdoj.gov&lt;/a&gt;Phone: (202) 307-2942;</t>
  </si>
  <si>
    <t xml:space="preserve">16.746 Capital Case Litigation Initiative; </t>
  </si>
  <si>
    <t>Fiscal Year2017: See NIJ awards from past fiscal years at www.nij.gov/funding/awards.</t>
  </si>
  <si>
    <t>https://beta.sam.gov/fal/085071ab4fe044c2b6ef0f37f92fe322/view</t>
  </si>
  <si>
    <t>National Center for Campus Public Safety</t>
  </si>
  <si>
    <t>National Center</t>
  </si>
  <si>
    <t>{"list":[{"act":{"description":"(30) $2,750,000 to establish and operate a National Center for Campus Public Safety"},"publicLaw":{"congressCode":"113","number":"6"},"authorizationTypes":{"act":true,"publicLaw":true}}]}</t>
  </si>
  <si>
    <t>Goal:  The National Center is a think tank and clearinghouse for the identification and dissemination of information, research, training, and promising best practices and emerging issues in campus public safety. The National Center will identify and examine emerging risks to campus safety and security and develop resources to combat those risks and facilitate the transfer of research to practice.
Objective:  To be a resource for campus police chiefs, directors of public safety, emergency managers, and key campus safety stakeholders. The National Center will be a catalyst that brings together all forms of campus public safety, professional associations, advocacy organizations, community leaders, and others to improve and expand services to those who are charged with providing a safe environment on the campuses of the nation's colleges and universities.</t>
  </si>
  <si>
    <t xml:space="preserve">A demonstrated knowledge of campus public safety needs and demonstrated experience and infrastructure for successfully carrying out a multi-faceted initiative with multiple campus stakeholder groups is required. </t>
  </si>
  <si>
    <t>{"description":"The application must include:  Application for Federal Assistance (Standard Form 424); Program Abstract; Program Narrative; Budget and Budget Narrative. For further information, please see the current fiscal year’s solicitation available at the Office of Justice Programs web site https://ojp.gov/funding/Explore/CurrentFundingOpportunities.htm.","isApplicable":true}</t>
  </si>
  <si>
    <t>{"environmentalImpact":{"reports":[{"isSelected":true,"reportCode":"otherRequired"}]},"description":"Contingent upon whether the State has designated an entity to coordinate and review proposed federal financial assistance.  An applicant may find the names and addresses of State Single Points of Contact (SPOCs) at the following website: https://www.whitehouse.gov/wp-content/uploads/2017/11/Intergovernmental_-Review-_SPOC_01_2018_OFFM.pdf."}</t>
  </si>
  <si>
    <t>{"description":"Solicitation guidelines are posted on the Office of Justice Programs web site at https://ojp.gov/funding/Explore/CurrentFundingOpportunities.htm."}</t>
  </si>
  <si>
    <t xml:space="preserve">Varies for competitive programs, from 30 to 180 days. </t>
  </si>
  <si>
    <t>There are no appeal rights for rejection of a discretionary application.  See section 28 Code of Federal Regulations (CFR) Part 18.</t>
  </si>
  <si>
    <t>{"awarded":"other","description":"The term of the program budget period is 24 months. \r\n\r\n","awardedDescription":"See the following for information on how assistance is awarded/release:  The current fiscal year’s program solicitation available at the Office of Justice Programs web site (https://ojp.gov/funding/Explore/CurrentFundingOpportunities.htm). For additional information, see the Department of Justice Grants Financial Guide section on “Period of Availability of Funds\" at https://ojp.gov/financialguide/DOJ/PostawardRequirements/chapter3.2a.htm."}</t>
  </si>
  <si>
    <t>[{"code":"program","isSelected":false,"description":""},{"code":"cash","isSelected":false,"description":""},{"code":"progress","isSelected":true,"description":"Progress reports are due semi-annually, unless otherwise specified in the award's special conditions."},{"code":"expenditure","isSelected":true,"description":"Financial reports are due quarterly, unless otherwise specified in the award's special conditions."},{"code":"performanceMonitoring","isSelected":true,"description":"To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</si>
  <si>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(Cooperative Agreements (Discretionary Grants)) FY 17 est $0.00; FY 18 est $0.00; FY 16$0.00;</t>
  </si>
  <si>
    <t>See the current fiscal year’s solicitation available at the Office of Justice Programs web site (https://ojp.gov/funding/Explore/CurrentFundingOpportunities.htm) and/or https://www.bja.gov/funding/NationalInitiativesLE17.pdf.</t>
  </si>
  <si>
    <t>{"list":[{"fiscalYear":2016,"description":"Please visit https://www.nccpsafety.org/assets/files/misc/07.01.14_to_03.31.17_Infographic.pdf for a summary of accomplishments. "},{"fiscalYear":2017,"description":"Please visit https://www.nccpsafety.org/assets/files/misc/07.01.14_to_03.31.17_Infographic.pdf for a summary of accomplishments."}],"isApplicable":true}</t>
  </si>
  <si>
    <t>David AdamsU.S. Department of Justice_x000D_
Office of Justice Programs_x000D_
Bureau of Justice Assistance_x000D_
810 Seventh Street, N.W., Washington, DC 20531 Email:&lt; a href='mailto:AskBJA@usdoj.gov'&gt;AskBJA@usdoj.gov&lt;/a&gt;Phone: 202-514-5309 or 1-866- 859-2647.;</t>
  </si>
  <si>
    <t>Criteria are described in the OJP Program Announcement available at https://ojp.gov/funding/Explore/CurrentFundingOpportunities.htm and/or www.bja.gov.</t>
  </si>
  <si>
    <t>May 17,2013</t>
  </si>
  <si>
    <t>https://beta.sam.gov/fal/c8cdf3603f8d4518970f82edde322583/view</t>
  </si>
  <si>
    <t>Emergency Planning for Juvenile Justice Facilities</t>
  </si>
  <si>
    <t>{"list":[{"act":{"description":"The Juvenile Justice and Delinquency Prevention Act, 34 U.S.C. 11131(a), and an act appropriating funds for the Department of Justice"},"authorizationTypes":{"act":true}}]}</t>
  </si>
  <si>
    <t>The purpose of this project is to provide funding to States to develop comprehensive plans that address the specific needs of children, youth, and families involved in the justice system during an emergency. Specifically, the initiative supports implementation of the principles outlined in the OJJDP report, Emergency Planning for Juvenile Justice Residential Facilities (www.ncjrs.gov/pdffiles1/ojjdp/234936.pdf). This report is targeted to state, county,  and local juvenile justice authorities charged with the custodial care and supervision of youth in the juvenile justice system, with particular focus on those authorities who oversee residential treatment and correctional and detention facilities that house juveniles via court-ordered placements. The principles outlined in this document may also apply to emergency planning for youth in out-of-home placement.</t>
  </si>
  <si>
    <t xml:space="preserve">1)	24-US Territories; 13-state; The only eligible applicant for these funds is the designated state agency that receives Title II Formula Grant funds from OJJDP_x000D_
2)	50-law, justice, and legal services; 72-youth development; 58-planning_x000D_
3)	Contact the program office for additional information.  _x000D_
</t>
  </si>
  <si>
    <t xml:space="preserve">1)	15-local; 14-state; 79-child; 80-youth_x000D_
2)	Contact program office for additional information._x000D_
</t>
  </si>
  <si>
    <t>{"description":"Generally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  \r\n\r\n","isApplicable":true}</t>
  </si>
  <si>
    <t>{"environmentalImpact":{"reports":[{"isSelected":true,"reportCode":"statement"},{"isSelected":true,"reportCode":"ExecutiveOrder12372"},{"isSelected":true,"reportCode":"otherRequired"}]},"description":"Preapplication coordination is required. An environmental impact statement is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</si>
  <si>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Not applicable. There are no appeal rights for the denial of a discretionary application.  For discretionary awards, see generally, 28 C.F.R. Part 18.</t>
  </si>
  <si>
    <t>{"awarded":"other","description":"Length and time phasing of assistance vary by project--see applicable program announcement.","awardedDescription":"See the following for information on how assistance is awarded/release:  Office of Justice Programs’ Financial Guide (www.ojp.usdoj.gov/financialguide/index.htm) and Post Award Instructions (www.ojp.usdoj.gov/funding/pdfs/post_award_instructions.pdf)."}</t>
  </si>
  <si>
    <t>[{"code":"program","isSelected":false},{"code":"cash","isSelected":false},{"code":"progress","isSelected":true,"description":"Recipients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"},{"code":"expenditure","isSelected":true,"description":"Recipients are required to report quarterly financial reports to OJP."},{"code":"performanceMonitoring","isSelected":true,"description":"To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</si>
  <si>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(Project Grants (Discretionary)) FY 17$416,661.00; FY 18 est $500,000.00; FY 19 est $500,000.00; - </t>
  </si>
  <si>
    <t>$70,000-$91,000</t>
  </si>
  <si>
    <t>{"list":[{"fiscalYear":2016,"description":"In FY 2016, funds supported resources for state, tribal, local, municipal, and community organizations to develop, strengthen, and implement emergency preparedness plans for juvenile justice facilities"},{"fiscalYear":2017,"description":"In FY 2016, funds supported resources for state, tribal, local, municipal, and community organizations to develop, strengthen, and implement emergency preparedness plans for juvenile justice facilities."}],"isApplicable":true}</t>
  </si>
  <si>
    <t>The Emergency Planning for Juvenile Justice Facilities solicitation, Office of Justice Programs’ Financial Guide 2011 (www.ojp.usdoj.gov/financialguide/index.htm ) and Post award Instructions (www.ojp.usdoj.gov/funding/pdfs/post_award_instructions.pdf) applicable OMB Circulars, and Department of Justice regulations applicable to specific types of grantees, which can be found in title 28 of the Code of Federal Regulations (28 C.F.R.). See program announcement and Uniform Administrative Requirements in 2 C.F.R. Part 200 as adopted and supplemented by D.O.J. in 2 C.F.R. Part 2800.</t>
  </si>
  <si>
    <t>Office of Justice Programs U.S. Department of Justice_x000D_
Office of Justice Programs_x000D_
Office of Juvenile Justice and Delinquency Prevention_x000D_
810 7th Street, NW, Washington, DC 20531 Email:&lt; a href='mailto:Kellie.Dressler@usdoj.gov'&gt;Kellie.Dressler@usdoj.gov&lt;/a&gt;Phone: 202-514-4817 ;</t>
  </si>
  <si>
    <t xml:space="preserve">The following five selection criteria will be used to evaluate each application, with the different weight given to each based on the percentage value listed after each individual criteria_x000D_
1.	Statement of the Problem (15 percent)_x000D_
2.	Goals, Objectives and Performance Measures (5 percent)_x000D_
3.	Project Design and Implementation (45 percent)_x000D_
4.	Capabilities and Competencies (30 percent)_x000D_
5.	Budget: complete, cost effective, and allowable (e.g., reasonable, allocable, and necessary for project activities) (5 percent)_x000D_
</t>
  </si>
  <si>
    <t>Jun 07,2013</t>
  </si>
  <si>
    <t>https://beta.sam.gov/fal/9acd113e225244169af4af112d9d54e7/view</t>
  </si>
  <si>
    <t>Emergency Law Enforcement Assistance Grant</t>
  </si>
  <si>
    <t>(EFLEA)</t>
  </si>
  <si>
    <t>{"list":[{"act":{"description":"Authorized by 34 USC§ 50101"},"authorizationTypes":{"act":true}}]}</t>
  </si>
  <si>
    <t>The purpose is to provide necessary federal law enforcement assistance to (and through) a State government in response to an uncommon situation which is or threatens to become of serious epidemic proportions, and with respect to which State and local resources are inadequate to protect the lives and property of citizens, or to enforce the criminal law.</t>
  </si>
  <si>
    <t>See the current fiscal year’s solicitation available at the Office of Justice Programs web site at https://ojp.gov/funding/Explore/CurrentFundingOpportunities.htm.</t>
  </si>
  <si>
    <t>{"description":"The application must include:  Application for Federal Assistance (Standard Form 424); Program Abstract; Program Narrative; Budget and Budget Narrative. ","isApplicable":true}</t>
  </si>
  <si>
    <t>{"description":"See the current fiscal year’s solicitation available at the Office of Justice Programs web site at https://ojp.gov/funding/Explore/CurrentFundingOpportunities.htm and https://ojp.gov/financialguide/DOJ/PreawardRequirements/index.htm   for additional information.","isApplicable":true}</t>
  </si>
  <si>
    <t>The applicant will submit the required paperwork through OJP’s Grants Management System (GMS), and the program office will review all relevant materials. Before the award can be processed, a financial clearance must be approved.   BJA will make the award through the GMS system and provide notification to the grantee.   The grantee must sign the acceptance of the award package before the award is complete.   BJA will review all applications in consultation with appropriate members of the federal law enforcement community, including the United States Attorney(s) in the affected District(s).</t>
  </si>
  <si>
    <t>BJA is responsible for approving or disapproving the application not later than 10 days after receiving the application.</t>
  </si>
  <si>
    <t>{"awarded":"other","description":"The project period is normally 12 months, with availability of project period extensions.\n\nFor specifics pertaining to this program, please see the current fiscal year’s program solicitation available at the Office of Justice Programs web site (https://ojp.gov/funding/Explore/CurrentFundingOpportunities.htm).","awardedDescription":"See the Department of Justice Grants Financial Guide section on “Period of Availability of Funds\" at https://ojp.gov/financialguide/DOJ/PostawardRequirements/chapter3.2a.htm."}</t>
  </si>
  <si>
    <t>[{"code":"program","isSelected":false,"description":""},{"code":"cash","isSelected":false,"description":""},{"code":"progress","isSelected":true,"description":"Recipients are required to submit semi-annual progress reports to OJP."},{"code":"expenditure","isSelected":true,"description":"Recipients are required to report quarterly financial reports to OJP."},{"code":"performanceMonitoring","isSelected":true,"description":"To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</si>
  <si>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 xml:space="preserve">(Project Grants) FY 17$13,849,826.00; FY 18 est $16,000,000.00; FY 19 est $0.00; FY 16$0.00; - </t>
  </si>
  <si>
    <t>Awards may be made up to the amount available under this program.  For specifics, please see the current fiscal year’s solicitation available at the Office of Justice Programs web site http://ojp.gov/funding/Explore/CurrentFundingOpportunities.htm.</t>
  </si>
  <si>
    <t>{"list":[{"fiscalYear":2017,"description":"Two (2) awards were made under this program for a total of $13,849,826."},{"fiscalYear":2018,"description":"It is estimated that three (3) awards may be made."}],"isApplicable":true}</t>
  </si>
  <si>
    <t>This program is subject to the provisions of Section 609M of the Justice Assistance Act of 1984 (42 USC 10513, Public Law 98-473).  
Solicitation guidelines are posted on the Office of Justice Programs web site at https://ojp.gov/funding/Explore/CurrentFundingOpportunities.htm .  For additional guidance reference the Department of Justice Grants Financial Guide  (https://ojp.gov/financialguide/DOJ/index.htm) and Post award Instructions (https://ojp.gov/financialguide/DOJ/PostawardRequirements/index.htm). Applicable administrative requirements and Department of Justice regulations applicable to specific types of grantees can be found in title 2 of the Code of Federal Regulations (2 C.F.R.).</t>
  </si>
  <si>
    <t>Tracy TrautmanUS Department of Justice_x000D_
Office of Justice Programs_x000D_
Bureau of Justice Assistance_x000D_
810 7th Street, NW, Washington, DC 20531 Email:&lt; a href='mailto:tracey.trautman@usdoj.gov'&gt;tracey.trautman@usdoj.gov&lt;/a&gt;Phone: 202-616-6500 or 202-305-1491;</t>
  </si>
  <si>
    <t xml:space="preserve">97.036 Disaster Grants - Public Assistance (Presidentially Declared Disasters); </t>
  </si>
  <si>
    <t>1)  Problem:  The nature and extent of such emergency throughout a State or in any part of a State;_x000D_
2)  Cause:  The situation or extraordinary circumstances which produced such emergency;_x000D_
3)  Resources:  The availability of State and local criminal justice resources to resolve the problem;_x000D_
4)  Assistance required:  The cost associated with the increased Federal presence;_x000D_
5)  Other assistance:  The need to avoid unnecessary Federal involvement and intervention in matters primarily of State and local concern; and_x000D_
6)  Other requirements:  Any assistance which the State or other appropriate unit of government has received, or could receive, under any provision of title I of the Omnibus Crime Control and Safe Streets Act of 1968 (JAG funding).</t>
  </si>
  <si>
    <t>Aug 03,2013</t>
  </si>
  <si>
    <t>https://beta.sam.gov/fal/17fd653e1bfc489196569ae90e5afa80/view</t>
  </si>
  <si>
    <t>Smart Prosecution Initiative</t>
  </si>
  <si>
    <t>IPI</t>
  </si>
  <si>
    <t>{"list":[{"act":{"description":"$2,500,000 is for an initiative to enhance prosecutorial decision-making."},"publicLaw":{"congressCode":"115","number":"141"},"statute":{"page":"348, 420","volume":"132"},"authorizationTypes":{"act":true,"statute":true,"publicLaw":true}}]}</t>
  </si>
  <si>
    <t>Goals: The goal of Innovative Prosecution Initiative is to develop a body of knowledge about data-driven strategies—innovative, best practice, or evidenced-based—as they are implemented by prosecutors. BJA sought applications from state, local, or tribal prosecutor agencies interested in testing data-driven approaches that address one or more of the following three goals:
•	Promoting fair, impartial, and expeditious pursuit of justice;
•	Ensuring safe communities; and
•	Promoting integrity in the prosecution profession and effective coordination in the criminal justice system.
Objectives:
The Innovative Prosecution Initiative builds off of the lessons learned from BJA’s other Innovative Suite programs and seeks to pair action researchers with prosecutor offices to develop solutions—such as “hot spot” strategies, sophisticated crime analysis, offender-based policies, and risk and needs assessment—that create prosecution strategies in an effort to break down information silos, advance communities, and increase public safety.
As prosecutors implement innovative, best practices or evidenced-based approaches to address the goals listed below, there is a need to evaluate their efforts. The Innovative Prosecution Initiative seeks to encourage exploration of new solutions to public safety concerns, as well as internal operations and organizational structure, while employing research partners at the problem definition stage through assessment of strategies and solutions.
Some creative solutions developed by prosecutors around the country include changing how their organizations prioritize cases, using zone/geographic prosecution, using crime analysis tools to reduce gun violence, nuisance abatement, crime prevention through environmental design, drug-free and prostitute-free zones, restorative justice, community courts, truancy abatement, diversion programs, crime analysis, and cyber-crime strategies to improve public safety. Prosecutors are becoming partnership builders who bring the police, the community, and other criminal justice and local agencies together to find ways they can work together to solve problems in their jurisdictions.</t>
  </si>
  <si>
    <t xml:space="preserve">Site-based-- Eligible applicants are limited to state, local, and tribal prosecutor agencies or a government agency acting as fiscal agent for the applicant._x000D_
_x000D_
TTA-- Eligible applicants are limited to for-profit (commercial) organizations, nonprofit organizations, and institutions of higher learning that support national initiatives to improve the functioning of the criminal justice system. For-profit organizations must agree to waive any profit or fees for services. _x000D_
</t>
  </si>
  <si>
    <t>{"environmentalImpact":{"reports":[{"isSelected":true,"reportCode":"otherRequired"}]},"description":"The application of E.O. 12372 is contingent upon whether the State has designated an entity to coordinate and review proposed federal financial assistance.  An applicant may find the names and addresses of State Single Points of Contact (SPOCs) at the following website: https://www.whitehouse.gov/wp-content/uploads/2017/11/Intergovernmental_-Review-_SPOC_01_2018_OFFM.pdf."}</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</si>
  <si>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https://ojp.gov/funding/Explore/CurrentFundingOpportunities.htm.","isApplicable":true}</t>
  </si>
  <si>
    <t>A grant may be supplemented.</t>
  </si>
  <si>
    <t>{"awarded":"other","description":"Assistance is drawn down according to a timeline submitted by grantee.","awardedDescription":"See the following for information on how assistance is awarded/release:  Department of Justice Grants Financial Guide (https://www.ojp.gov/financialguide/DOJ/index.htm) and Post Award Instructions (https://ojp.gov/funding/Implement/Resources/PostAwardInstructions.pdf)."}</t>
  </si>
  <si>
    <t>{"isApplicable":true,"description":"Payments and transactions are subject to audits by the Government Accountability Office,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t>
  </si>
  <si>
    <t xml:space="preserve">(Project Grants (Discretionary)) FY 17$2,258,302.00; FY 18 est $2,242,009.00; FY 19 est $5,000,000.00; FY 16$2,211,852.00; - </t>
  </si>
  <si>
    <t>{"list":[{"fiscalYear":2016,"description":"Kings County District Attorney’s Office (Brooklyn)\r\nPROJECT: The Brooklyn Young Adult Justice Initiative \r\n\r\nAs of June 23, the site reports 1,781 open cases pending in the Adolescent Diversion Court, which offers diversion instead of prosecution for young adults, 16-24 years old, charged with misdemeanor offenses, who are at the greatest risk for re-offending and/or are facing more serious criminal consequences. \r\n\r\nTwo Assistant District Attorneys joined the Bureau since June, bringing the total number of prosecutors in the unit up to five.\r\n\r\nSan Diego City Attorney’s Office\r\nPROJECT: The Community Justice Initiative (CJI)\r\n\r\nCJI uses data and evidence-based practices to restore justice and increase effectiveness and efficiency through a post-plea, city-wide diversion initiative to provide accountability, early intervention, and swift consequences for participants charged with eligible misdemeanor offenses.\r\n\r\nAs of June 30, the site reports that: 3,943 offers made; 2,650 offers accepted; 1,293 offers rejected; 2,048 offers completed; and 423 participants failed out of the program. These numbers reflect enrollment since November 2016. The site has also completed 224 CJI Proxy Risk Screenings and 61 CJI assessments. \r\n\r\nThe site received its software platform/kiosk for client screening. The kiosks will electronically administer the proxy screen to determine high, medium, or low risk scores for program participants (a case manager previously conducted the risk assessment). The site is working with the courthouse for installation, and expects the kiosks to be up and running by September. The site is also building new software for the kiosks.\r\n\r\nDistrict of Columbia Office of the Attorney General\r\nPROJECT: Using Our Brains: Reducing Recidivism among Youth and Young Adults\r\n\r\nThe site is furthering collaboration with the DC US Attorney’s Office (USAO). Both offices plan to develop a diversion-based initiative, using restorative justice, for youth (ages 12-17) and young adults (ages 18-24) who commit certain crimes, such as theft, destruction of property and non-injury simple assault cases with victim consent. The team is evaluating USAO data for program development. \r\n\r\nThe site hired a restorative justice coordinator and two facilitators who will staff their restorative justice panels. The site team, partners, and office staff will receive ongoing support and assistance for program implementation and restorative justice training from the Baltimore Community Conferencing Center. \r\n\r\nJackson County Prosecutor’s Office (Kansas City) \r\nPROJECT: Jackson County Prosecutor’s Office Smart Prosecution Initiative\r\n\r\nThe site’s geographic-based initiative targets the “East Zone,” the most violent area within Kansas City. Team members will collaborate with law enforcement, community partnership specialists, and community members to assess crime-related problems in the East Zone and implement strategies to address them.\r\n\r\nA system for hot spot cases has been developed. The site has access to “sophisticated mapping software.”\r\n\r\nThe Essex County Prosecutor’s Office (Newark)\r\nPROJECT: Essex County SMART Social Media Initiative \r\n\r\nA specialized unit has been developed to investigate and prosecute cases based on suspects’ usage of social media. The site envisions a systematic, proactive approach to social-media mining that will reduce crime, empower victims, promote fair and impartial justice, and instill the public’s confidence in criminal justice.\r\n\r\nSince the beginning of the initiative, the team has experienced successful identification hearings where witnesses and victims identify defendants without law enforcement involvement. The site continues to educate the judges about this process. The site continues screening about 3-6 potential cases per week, and reports that most cases have social media connections, due to witnesses initially identifying defendants through social media.  Since June, the site has 19 confirmed cases in the treatment group, and another 50 tentative cases.\r\n\r\nDistrict Attorney of Chatham County (Savannah)\r\nPROJECT: The Chatham County Smart Prosecution Program\r\n\r\nThe initiative aims to reduce gun, local group, and gang violence by focusing on: identifying and targeting a geographic hot spot for gun violence in the Savannah area and most violent offenders within it; tracking and prioritizing prosecution and individuals within the hot spot; diverting non-essential cases (e.g., theft and simple drug possession) to alternative programs; and, engaging with community groups within the hot spot through meetings, social media forums, and other outreach strategies. As of June 26, there are 19 active cases in the target zone area, including both new charges and probation violations.  Total cases – including active and disposed cases – have reached 30. The site’s goal is to reach 50 active cases soon.\r\n\r\nThe site continues its work with engaging community members, by attending neighborhood association meetings. The program “End Violence Now” is now housed under the District Attorney’s office; this move will promote community engagement and allow team members to work directly with the Youth Intercept Program.\r\n\r\nThe site’s researchers at Georgia Southern University are developing a process evaluation tool. The researchers are also creating one-page briefs on certain topics (such as policing hot spots) that can be quickly digested and used by practitioners. The researchers are currently focusing on social network analysis and spatial analysis, and have recently received data from the Savannah Area Regional Intelligence Center.\r\n"},{"fiscalYear":2018,"description":"Kings County District Attorney’s Office (Brooklyn)\nPROJECT: The Brooklyn Young Adult Justice Initiative \n\nAs of June 23, the site reports 1,781 open cases pending in the Adolescent Diversion Court which offers diversion instead of prosecution for young adults, 16-24 years old, charged with misdemeanor offenses, who are at the greatest risk for re-offending and/or are facing more serious Criminal consequences. \n\nTwo Assistant District Attorneys joined the Bureau since June, bringing the total number of prosecutors in the unit up to five.\n\nSan Diego City Attorney’s Office\nPROJECT: The Community Justice Initiative (CJI)\n\nCJI uses data and evidence-based practices to restore justice and increase effectiveness and efficiency through a post-plea, city-wide diversion initiative to provide accountability, early intervention, and swift consequences for participants charged with eligible misdemeanor offenses.\n\nAs of June 30, the site reports that: 3,943 offers made; 2,650 offers accepted; 1,293 offers rejected; 2,048 offers completed; and 423 participants failed out of the program. \n\nThese numbers reflect enrollment since November 2016. The site has also completed 224 CJI Proxy Risk Screenings and 61 CJI assessments. \n\nThe site received its software platform/kiosk for client screening. The kiosks will electronically administer the proxy screen to determine high, medium, or low risk scores for program participants (a case manager previously conducted the risk assessment). The site is working with the courthouse for installation, and expects the kiosks to be up and running by September. The site is also building new software for the kiosks.\n\nDistrict of Columbia Office of the Attorney General\nPROJECT: Using Our Brains: Reducing Recidivism among Youth and Young Adults\n\nThe site is furthering collaboration with the DC US Attorney’s Office (USAO). Both offices plan to develop a diversion-based initiative, using restorative justice, for youth (ages 12-17) and young adults (ages 18-24) who commit certain crimes, such as theft, destruction of property and non-injury simple assault cases with victim consent. The team is evaluating USAO data for program development. \n\nThe site hired a restorative justice coordinator and two facilitators who will staff their restorative justice panels. The site team, partners, and office staff will receive ongoing support and assistance for program implementation and restorative justice training from the Baltimore Community Conferencing Center. \n\nJackson County Prosecutor’s Office (Kansas City) \nPROJECT: Jackson County Prosecutor’s Office Smart Prosecution Initiative\n\nThe site’s geographic-based initiative targets the “East Zone,” the most violent area within Kansas City. Team members will collaborate with law enforcement, community partnership specialists, and community members to assess crime-related problems in the East Zone and implement strategies to address them.\n\nA system for hot spot cases has been developed. The site has access to “sophisticated mapping software.”\n\nThe Essex County Prosecutor’s Office (Newark)\nPROJECT: Essex County SMART Social Media Initiative \n\nA specialized unit has been developed to investigate and prosecute cases based on suspects’ usage of social media. The site envisions a systematic, proactive approach to social-media mining that will reduce crime, empower victims, promote fair and impartial justice, and instill the public’s confidence in criminal justice.\n\nSince the beginning of the initiative, the team has experienced successful identification hearings where witnesses and victims identify defendants without law enforcement involvement. The site continues to educate the judges about this process. The site continues screening about 3-6 potential cases per week, and reports that most cases have social media connections, due to witnesses initially identifying defendants through social media.  Since June, the site has 19 confirmed cases in the treatment group, and another 50 tentative cases.\n\nDistrict Attorney of Chatham County (Savannah)\nPROJECT: The Chatham County Smart Prosecution Program\n\nThe initiative aims to reduce gun, local group, and gang violence by focusing on: identifying and targeting a geographic hot spot for gun violence in the Savannah area and most violent offenders within it; tracking and prioritizing prosecution and individuals within the hot spot; diverting non-essential cases (e.g., theft and simple drug possession) to alternative programs; and, engaging with community groups within the hot spot through meetings, social media forums, and other outreach strategies. As of June 26, there are 19 active cases in the target zone area, including both new charges and probation violations.  Total cases – including active and disposed cases – have reached 30. The site’s goal is to reach 50 active cases soon.\n\nThe site continues its work with engaging community members, by attending neighborhood association meetings. The program “End Violence Now” is now housed under the District Attorney’s office; this move will promote community engagement and allow team members to work directly with the Youth Intercept Program.\n\nThe site’s researchers at Georgia Southern University are developing a process evaluation tool.\nThe researchers are also creating one-page briefs on certain topics (such as policing hot spots) that can be quickly digested and used by practitioners. The researchers are currently focusing on social network analysis and spatial analysis, and have recently received data from the Savannah Area Regional Intelligence Center."}],"isApplicable":true}</t>
  </si>
  <si>
    <t>David AdamsU.S. Department of Justice_x000D_
Office of Justice Programs_x000D_
Bureau of Justice Assistance_x000D_
810 7th Street, NW, Washington, DC 20531 Email:&lt; a href='mailto:AskBJA@usdoj.gov'&gt;AskBJA@usdoj.gov&lt;/a&gt;Phone: 202-514-5309 or 1-866-859-2687;</t>
  </si>
  <si>
    <t>http://www.smartprosecution.apainc.org/</t>
  </si>
  <si>
    <t>Fiscal Year2017: Adolescent Diversion Court which offers diversion instead of prosecution for young adults, 16-24 years old, charged with misdemeanor offenses, who are at the greatest risk for re-offending and/or are facing more serious Criminal consequences.Fiscal Year2018: A project to reduce opioid deaths and related violent crime through swift and thorough investigations of opioid induced homicides; improved information sharing to identify and prosecute drug dealers; and improve community relates to  enhance their involvement to help solve cases.Fiscal Year2019: A project to reduce opioid deaths and related violent crime through swift and thorough investigations of opioid induced homicides; improved information sharing to identify and prosecute drug dealers; and improve community relates to  enhance their involvement to help solve cases.</t>
  </si>
  <si>
    <t>See the current fiscal years’ program solicitation available at the Office of Justice Programs web site (https://ojp.gov/funding/Explore/CurrentFundingOpportunities.htm).</t>
  </si>
  <si>
    <t>Mar 02,2014</t>
  </si>
  <si>
    <t>https://beta.sam.gov/fal/058bbe2c0f2e4b35bb88dd481c587bd9/view</t>
  </si>
  <si>
    <t>Justice Reinvestment Initiative</t>
  </si>
  <si>
    <t>JRI</t>
  </si>
  <si>
    <t>{"list":[{"act":{},"publicLaw":{"congressCode":"115","number":"141"},"statute":{"page":"348, 422","volume":"132"},"authorizationTypes":{"act":true,"statute":true,"publicLaw":true}}]}</t>
  </si>
  <si>
    <t>Goals: 
Under the enacted appropriations language, the Justice Reinvestment Initiative (JRI), is to “reduce crime and recidivism.” JRI helps state, local, and tribal jurisdictions to identify and respond to crime and other public safety problems, explore evidence-based or innovative and cost-saving strategies, and to invest in strategies that can decrease crime and reduce recidivism.
Objectives:
JRI technical assistance supports states’ justice system stakeholders and policy leaders as they devise and implement data-driven approaches to reduce crime and recidivism, including operationalizing data results to reduce violent crime and supporting state and local agencies in their efforts to do the same. Under the JRI model, a governmental working group with bipartisan and inter-branch representation analyzes the crime, recidivism, and corrections data, and its associated costs, then develops cost- effective policy and practice options, and implements and measures those changes. JRI jurisdictions invest in high-performing initiatives that make communities safer. JRI encourages states to embrace a culture of greater collaboration, data-driven decision-making and increased use of evidence-based practices.
The Justice Reinvestment:  Reducing Violent Crime by Improving Justice System Performance program has been developed to support these goals by helping to build state and local jurisdictions’ and tribes’ capacity to analyze, identify, and respond to drivers of both violent crime and high cost (Category 1) and test innovative tools to facilitate coordinated information sharing and analysis among justice partners (Category 2).
The objectives of the site-based JR program are the following:
Category 1
•	Collect and analyze data, and identify and respond to crime and cost drivers.
•	Engage stakeholders across the justice system (e.g., law enforcement, jails, treatment providers) to diagnose and develop coordinated responses. 
•	Test, establish, and/or expand innovative ideas and evidence-based strategies to prevent and respond to crime. 
Category 2
•	Break down information sharing silos and challenge current practices that may impede a community’s violent crime reduction strategies.
•	Develop comprehensive and integrated data-sharing and notification systems about violent offenders moving into, between, or being released into their communities. 
•	Build data-analysis capacity and improve justice system partners’ abilities to produce a cross-system analysis that provides a better understanding of the contributions of pretrial, probation, parole, reentry, and other services to crime trends.
Successful applicants are expected to follow a five-step process to meet the objectives: engage stakeholders; analyze data and the current landscape; develop a plan, procedures, and strategies; implement responses; and measure outcomes.</t>
  </si>
  <si>
    <t>Justice Reinvestment Initiative: TTA -- national scope private and nonprofit organizations (including tribal nonprofit or for-profit organizations) and colleges and universities, both public and private (including tribal institutions of higher education). All recipients and sub-recipients (including any for-profit organization) must forgo any profit or management fee.
Justice Reinvestment: Reducing Violent Crime by Improving Justice System Performance -- Eligible applicants are units of state government and federally recognized Indian tribal governments (as determined by the Secretary of the Interior).</t>
  </si>
  <si>
    <t>{"description":"The application must include: Application for Federal Assistance (Standard Form 424); Program Abstract; Program Narrative; Budget and Budget Narrative; Required certifications; indirect Cost Rate Agreement (if applicable); and Financial Management and System of Internal Controls Questionnaire.\n\nJustice Reinvestment: Reducing Violent Crime by Improving Justice System Performance – must also include documents related to compliance with section 1737.","isApplicable":true}</t>
  </si>
  <si>
    <t>{"environmentalImpact":{"reports":[{"isSelected":true,"reportCode":"ExecutiveOrder12372"},{"isSelected":true,"reportCode":"otherRequired"}]},"description":"An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review.\n\nAn applicant may find the names and addresses of State Single Points of Contact (SPOCs) at the following website: https://www.whitehouse.gov/wp-content/uploads/2017/11/Intergovernmental_-Review-_SPOC_01_2018_OFFM.pdf."}</t>
  </si>
  <si>
    <t xml:space="preserve">Upon approval by the Assistant Attorney General (for science offices, would be the Director of the applicable Office), successful applicants are notified via the Grants Management System. One copy of the grant award must be signed by the authorized official and returned to the Office of Justice Programs.  </t>
  </si>
  <si>
    <t>See the current fiscal year’s solicitation available at the Office of Justice Programs web site https://ojp.gov/funding/Explore/CurrentFundingOpportunities.htm.</t>
  </si>
  <si>
    <t xml:space="preserve">There are no appeal rights for rejection of a discretionary application. Please see 28 CFR Part 18._x000D_
</t>
  </si>
  <si>
    <t>Yes, a grant can be supplemented or granted a no-cost extension, subject to BJA policy and contingent upon available appropriation.</t>
  </si>
  <si>
    <t>{"types":{"moe":false,"formula":false,"matching":true},"formula":{"title":"","chapter":"","part":"","subPart":"","publicLaw":"","description":""},"matching":{"percent":"0","description":"For direct grants to states, if a state has measured and reinvested savings (either projected or actual costs saved or avoided) into evidence-based strategies to reduce recidivism and make communities safer (see Selection Criteria outlined in the Solicitation for specifics), this solicitation does not require a match. If such a state proposes a voluntary match amount, however, and OJP approves the budget, the total match amount incorporated into the approved budget becomes mandatory and subject to audit.\n\nIf a state has not measured and reinvested savings (see Selection Criteria outlined in the Solicitation for specifics), a match is required, and the following requirements apply:\n•\tThe amount of the match must equal the amount of federal funds being sought.\n•\tMatch funds are subject to the same regulations and restrictions as the federal funds for this program.\n•\tApplicants must identify the source of the non-federal funds and how they will use the funds. If a successful applicant’s proposed match exceeds the required match amount, and OJP approves the budget, the total match amount incorporated into the approved budget becomes mandatory and subject to audit.\n•\tApplicants may satisfy this match requirement with cash, in-kind services, or a combination of the two.\n•\tMatch funds must be used for one or more of the state’s reinvestment strategies identified in the justice reinvestment process. For example, match funding can be used to expand or improve community-based treatment only if the JRI legislation or task force identified community-based treatment as a reinvestment priority. As another example, match funding could be used for skills-based trainings for probation officers if the state’s reinvestment strategies included more effective community supervision.\n•\tApplicants must identify the target(s) of the reinvestment match with specificity, including, if applicable, names of agencies, service providers, or staff positions to be funded; a description of the kind of service to be provided or functions to be performed; what period of time will be covered; and amounts of funding. Applicants must document these commitments by including relevant attachments to the application. Example: For a federal award amount of $1,750,000, the required reinvestment match is $1,750,000."},"moe":{"description":""}}</t>
  </si>
  <si>
    <t>{"awarded":"other","description":"See the current fiscal year’s solicitation available at the Office of Justice Programs web site (http://www.ojp.gov/funding/solicitations.htm) and/or https://www.bja.gov/funding.aspx.","awardedDescription":"Competitive award and money are released when grantee draws down funds based on an approve timeline. See the following for additional information on how assistance is awarded/release: Department of Justice Grants Financial Guide (www.ojp.usdoj.gov/financialguide/index.htm) and Post Award Instructions (www.ojp.usdoj.gov/funding/pdfs/post_award_instructions.pdf)."}</t>
  </si>
  <si>
    <t xml:space="preserve">(Project Grants (Discretionary)) FY 17$17,151,490.00; FY 18 est $22,000,000.00; FY 19 est $20,000,000.00; FY 16$24,224,613.00; - </t>
  </si>
  <si>
    <t>{"list":[{"fiscalYear":2017,"description":"To date, JRI has provided 30 states (through 39 engagements) and 17 local jurisdictions with assistance to support data- driven, evidence-based reforms to reduce corrections and related criminal justice spending and invest in strategies that can decrease crime and strengthen neighborhoods."},{"fiscalYear":2018,"description":"It is anticipated that up to 3 awards will be made for technical assistance to support states in the Justice Reinvestment Initiative; and one award will be made for technical assistance as well as six to state, local, or tribal agencies under the Justice Reinvestment: Reducing Crime by Improving Justice System Performance."}],"isApplicable":true}</t>
  </si>
  <si>
    <t>Heather Tubman-CarboneU.S. Department of Justice_x000D_
Office of Justice Programs_x000D_
Bureau of Justice Assistance_x000D_
810 7th Street, NW, Washington, DC 20531 Email:&lt; a href='mailto:heather.tubman-carbone@usdoj.gov'&gt;heather.tubman-carbone@usdoj.gov&lt;/a&gt;Phone: 2025141158;</t>
  </si>
  <si>
    <t>http://www.bja.gov/jri</t>
  </si>
  <si>
    <t xml:space="preserve">16.751 Edward Byrne Memorial Competitive Grant Program; </t>
  </si>
  <si>
    <t>Criteria are described in the OJP Program Announcement available at http://www.ojp.gov/funding/solicitations.htm and/or https://www.bja.gov/funding.aspx.</t>
  </si>
  <si>
    <t>Apr 02,2014</t>
  </si>
  <si>
    <t>https://beta.sam.gov/fal/32f63241782c44959db97a7a51fc9ee8/view</t>
  </si>
  <si>
    <t>Innovative Responses to Behavior in the Community: Swift, Certain, and Fair Supervision Program</t>
  </si>
  <si>
    <t>SCF</t>
  </si>
  <si>
    <t>{"list":[{"act":{},"publicLaw":{"congressCode":"115","number":"141"},"statute":{"page":"348, 421","volume":"132"},"authorizationTypes":{"act":true,"statute":true,"publicLaw":true}}]}</t>
  </si>
  <si>
    <t>The goal of the SCF Program is to expand the SCF principles and test new implementations of SCF responses to increase probation and parole success rates. Additionally, the SCF Program seeks to reduce the number of crimes committed by those under probation and parole supervision, which may in turn reduce crime, decrease admissions to prisons and jails (in a safe and responsible manner), and save taxpayer dollars. 
The objectives of this SCF program are to:
•	Develop and implement supervision strategies based on the SCF principles, including responses to positive and negative offender behavior. 
•	Evaluate the efficacy of those strategies to reduce recidivism.
•	Increase the number of supervision decisions (e.g., assignment of conditions of supervision and responses to violations of those conditions, responses to antisocial behavior that do not rise to the level of violating conditions of supervision) that are fair and consistently applied, and with consequences that are transparent. 
•	Promote and increase collaboration among agencies and officials who work in probation, parole, pretrial, law enforcement, treatment, reentry, and related fields. 
•	Develop a plan to sustain effective SCF supervision strategies and related collaborations beyond the award period. 
•	Develop and implement strategies for the identification, targeting, supervision, and treatment of “high risk/high needs” offenders who are being supervised in the community.  (This should include a preliminary assessment of whether those high risk/need offenders are also violent offenders who might not be suitable for community supervision).
•	Increase the number of participants in programs, based on the SCF model, who believe that the supervision decisions are fair and consistently applied, and the consequences are transparent.</t>
  </si>
  <si>
    <t>Eligible applicants for project grants under the SCF Program include states, units of local government, and federally recognized Indian tribal governments (as determined by the Secretary of the Interior).  Eligible applicants for a cooperative agreement to operate the SCF Resource Center are limited to national-scope private and nonprofit organizations (including tribal nonprofit or for-profit organizations), and colleges and universities, both public and private (including tribal institutions of higher education).</t>
  </si>
  <si>
    <t>See goals and objectives for additional information. Also, view the current fiscal year’s solicitation available at the Office of Justice Programs web site at (https://ojp.gov/funding/Explore/CurrentFundingOpportunities.htm.</t>
  </si>
  <si>
    <t>{"description":"The application must include: Application for Federal Assistance (Standard Form 424); Project Abstract; Program Narrative; Budget and Associated Documentation; Indirect Cost Rate Agreement (if applicable); Tribal Authorizing Resolution (if applicable); Financial Management and System of Internal Controls Questionnaire (including applicant disclosure of high risk status); Disclosure of Lobbying Activities; and Additional Attachments. Additional attachments include: Timeline/Project Plan; Letter from Lead Agency (applicable only if the supervision agency is not the lead agency); Letter from Research Partner (if applicable); Letters of Support From All Other Key Partners (if applicable); Position Descriptions; Applicant Disclosure of Pending Applications; Research and Evaluation Independence and Integrity; and Disclosure of Process Related to Executive Compensation.","isApplicable":true}</t>
  </si>
  <si>
    <t>{"description":"Applicants must submit completed applications via the Office of Justice Programs, Grants Management System or through grants.gov following established criteria. The receipt, review, and analysis of applications will follow Office of Justice Programs policies and procedures for the administration of grant applications.  Specific application instructions for solicitations are available at the Office of Justice Programs web site http://www.ojp.gov/funding/solicitations.htm.","isApplicable":true}</t>
  </si>
  <si>
    <t xml:space="preserve">Supplemental funding may be available in future years. </t>
  </si>
  <si>
    <t>{"awarded":"other","description":"The award period is for 36 months.","awardedDescription":"See the following for information on how assistance is awarded/release: Department of Justice Grants Financial Guide (www.ojp.usdoj.gov/financialguide/index.htm) and Post Award Instructions (www.ojp.usdoj.gov/funding/pdfs/post_award_instructions.pdf)."}</t>
  </si>
  <si>
    <t>[{"code":"program","isSelected":false},{"code":"cash","isSelected":false},{"code":"progress","isSelected":true,"description":"Recipients are required to submit semi-annual Progress Reports "},{"code":"expenditure","isSelected":true,"description":"Recipients are required to submit quarterly Financial Reports. "},{"code":"performanceMonitoring","isSelected":true,"description":"To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</si>
  <si>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{"isApplicable":true,"description":"Payments and transactions are subject to audits by the Government Accountability Office,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control.\r\n"}</t>
  </si>
  <si>
    <t xml:space="preserve">(Project Grants) FY 17$3,378,658.00; FY 18 est $3,614,134.00; FY 19 est $3,614,134.00; - </t>
  </si>
  <si>
    <t>Award amounts may be up to $600,000.</t>
  </si>
  <si>
    <t>{"list":[{"fiscalYear":2017,"description":"Held on-site training and provided assistance for each FY16 BJA-funded SCF/HOPE awardees."},{"fiscalYear":2018,"description":"Fiscal Year 2018: Held on-site training and provided assistance to FY17 BJA-funded SCF/HOPE awardees."}],"isApplicable":true}</t>
  </si>
  <si>
    <t xml:space="preserve">Solicitation guidelines are posted on the Office of Justice Programs web site at https://ojp.gov/funding/Explore/CurrentFundingOpportunities.htm .  For additional guidance reference the Department of Justice Grants Financial Guide  (https://ojp.gov/financialguide/DOJ/index.htm) and Post award Instructions (https://ojp.gov/financialguide/DOJ/PostawardRequirements/index.htm). Applicable administrative requirements and Department of Justice regulations applicable to specific types of grantees can be found in title 2 of the Code of Federal Regulations (2 C.F.R.). _x000D_
</t>
  </si>
  <si>
    <t>Emily ChondeU.S. Department of Justice_x000D_
Office of Justice Programs_x000D_
Bureau of Justice Assistance_x000D_
810 7th Street, NW, Washington, DC 20531 Email:&lt; a href='mailto:emily.n.chonde@usdoj.gov'&gt;emily.n.chonde@usdoj.gov&lt;/a&gt;Phone: 202-305-9317;</t>
  </si>
  <si>
    <t xml:space="preserve">16.812 Second Chance Act Reentry Initiative; </t>
  </si>
  <si>
    <t>Fiscal Year2018: The grantee seeks to address opioid addiction and the challenges it poses to successful completion of parole supervision. The grantee’s SCF initiative will target 75 opioid-involved parolees with a history of violations, employing behavioral therapy, medication-assisted treatments, a recovery coach, and other services. An array of modest sanctions, including noncustodial sanctions, will be used in response to technical violations. The initiative will be evaluated with a randomized controlled trial, against supervision as usual.Fiscal Year2019: The grantee seeks to implement the SCF principles of supervision within the state probation agency to reduce recidivism and prevent domestic violence homicides. The target population for this initiative will be domestic violence offenders on probation.</t>
  </si>
  <si>
    <t>Apr 05,2014</t>
  </si>
  <si>
    <t>https://beta.sam.gov/fal/3bef3d0ef5e04b7c90e6c99d94c73543/view</t>
  </si>
  <si>
    <t xml:space="preserve">Girls in the Juvenile Justice System </t>
  </si>
  <si>
    <t>Delinquent Girls program, Girls in the Juvenile Justice system</t>
  </si>
  <si>
    <t>{"list":[{"act":{"description":"34 U.S.C. § 11171-11172 and an act appropriating funds for the Department of Justice."},"USC":{"section":"42 U.S.C. 5665-66"},"authorizationTypes":{"USC":true,"act":true},"usc":{"section":"42 U.S.C. 5665-66"}}]}</t>
  </si>
  <si>
    <t>The goals of this program are to:
•	incentivize states, tribes, and localities to implement and replicate prevention and early intervention programs for girls;
•	reduce reliance on secure placement and confinement; and 
•	improved and community-based responses for girls at risk of entering the juvenile justice system.
To enhance knowledge and build capacity to address and improve services and treatment for girls at risk of entering or already involved in the juvenile justice system.  More specifically the objectives are to:
•	Replicate prevention and early intervention programs, including community-based programs for girls who are status offenders or victims of child sexual exploitation or domestic sex trafficking;
•	Amend mandatory and pro-arrest policies for domestic violence, adding separate protocol for adolescents engaged in conflict with parents and further distinguishing between intimate partner violence and intra-family violence;
•	Develop school policies and practices that lead to girls’ success and that render them less vulnerable to suspension, expulsion, and contact with the juvenile justice system.</t>
  </si>
  <si>
    <t xml:space="preserve">Eligible applicants are limited to states (including territories), units of local government, federally recognized tribal governments as determined by the Secretary of the Interior, nonprofit organizations, and for-profit organizations (including tribal nonprofit and for-profit organizations), as well as institutions of higher education (including tribal institutions of higher education).  For-profit organizations (as well as other recipients) must agree to forgo any profit or management fee._x000D_
</t>
  </si>
  <si>
    <t xml:space="preserve">From 60 to 180 days </t>
  </si>
  <si>
    <t>{"awarded":"quarterly","description":"Length and time phasing of assistance vary by project--see applicable program announcement."}</t>
  </si>
  <si>
    <t>[{"code":"program","isSelected":false,"description":""},{"code":"cash","isSelected":true,"description":"Recipients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"},{"code":"progress","isSelected":true,"description":"Recipients are required to submit semi-annual Progress Reports and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"},{"code":"expenditure","isSelected":true,"description":"Recipients are required to submit semi-annual Progress Reports and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"},{"code":"performanceMonitoring","isSelected":true,"description":"Recipients are required to submit semi-annual Progress Reports and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 "}]</t>
  </si>
  <si>
    <t>15-0404-0-4-121;</t>
  </si>
  <si>
    <t xml:space="preserve">(Project Grants (Discretionary)) FY 17$1,666,643.00; FY 18 FY 19 FY 16$1,689,366.00; - </t>
  </si>
  <si>
    <t>$400,000-$2,000,000</t>
  </si>
  <si>
    <t>{"list":[{"fiscalYear":2016,"description":"In FY 2016, funds supported the Reducing Reliance on Confinement and Improving Community-Based Responses for Girls at Risk in the Juvenile Justice System Initiative to strengthen and expand the use of community-based and gender and culturally responsive programs for girls and promote the development of girls and their individual strengths"},{"fiscalYear":2017,"description":"Five sites received funding in FY16 and FY17.  Two sites will receive funding in FY18.  All five jurisdictions have formed collaborative approaches across private and governmental agencies to improve the juvenile justice system’s response to girls, including the development of early intervention and prevention strategies."}],"isApplicable":true}</t>
  </si>
  <si>
    <t>Office of Justice Programs’ Financial Guide 2015 (www.ojp.usdoj.gov/financialguide/index.htm ) and Post award Instructions (www.ojp.usdoj.gov/funding/pdfs/post_award_instructions.pdf), applicable OMB Circulars, and Department of Justice regulations applicable to specific types of grantees, which can be found in title 28 of the Code of Federal Regulations (28 C.F.R.). See program announcement and Uniform Administrative Requirements in 2 C.F.R. Part 200 as adopted and supplemented by D.O.J. in 2 C.F.R. Part 2800.</t>
  </si>
  <si>
    <t>Office of Justice ProgramsOffice of Juvenile Justice and Delinquency Prevention _x000D_
810 Seventh Street, NW 5136, Washington, DC 20531 Email:&lt; a href='mailto:Catherine.Pierce@usdoj.gov'&gt;Catherine.Pierce@usdoj.gov&lt;/a&gt;Phone: 202-353-9093;</t>
  </si>
  <si>
    <t>Fiscal Year2017: To better understand girls in the local juvenile justice system, this nonprofit conducted an analysis of extensive data gathered from multiple city agencies that represent different contact points within the justice system to map girls’ movement and develop a profile of girls throughout the system. A Task Force of city leadership and representatives from key agencies are also working together to develop and implement recommendations to reduce girls’ incarceration. The Task Force is looking for solutions that will address girls’ needs outside of the justice system and they are re-writing policies and practice throughout city agencies so that more girls are introduced to social services and community resources and fewer are detained or confined. This grantee has also formed Youth Advisory Council that provides input to the Task Force.  Interviews with girls in custody will also inform recommended changes to both policy and practice. 
The grantee is working with key agencies across the city to identify gaps in the continuum of services for girls, revise existing practices to fill those gaps, and procure new services where needed.Fiscal Year2018: The goal of this project is to strengthen and expand the use of community-based, gender responsive, trauma informed, strength-based and culturally and linguistically appropriate programs for girls at the county level and to reduce the number of girls who are held in secure confinement. To achieve this, the grantee is working with a local collaborative to enhance the county’s capacity to work effectively with girls and to reduce arrests of girls who commit non-serious delinquent acts.  The grantee is currently working on a strategic plan with a girls coordinating council.  This group was recently created and charged with creating developmentally appropriate gender responsive services for girls and to identify and address potential gaps.  The grantee hopes to increase collaboration among service providers and government agencies to address girls’ needs; increase understanding of why to girls become involved in the local juvenile justice system; increase the availability of services offered through the county’s Girls Court.</t>
  </si>
  <si>
    <t>https://beta.sam.gov/fal/dc0f8e6f2f744eafa2fc3b5a6481804d/view</t>
  </si>
  <si>
    <t xml:space="preserve">Children of Incarcerated Parents </t>
  </si>
  <si>
    <t xml:space="preserve">Children of Incarcerated Parents Demonstration </t>
  </si>
  <si>
    <t>The goal of this program is to assist states and localities in developing or expanding services that meet the needs of incarcerated parents and their children. This program aims to reduce recidivism, protect the safety of law enforcement (correctional officers) within state and locally- managed facilities or private facilities under contract with a state or locality, and reduce violent crime. In addition to engaging incarcerated parents and their children, this program supports the delivery of transitional reentry services upon release to reduce recidivism and prevent violent crime.
The objectives for this program include:  (1) development of  strategies and approaches to strengthen the relationships between incarcerated parents and their children; (2) reduction in the incarcerated parent’s behavioral infractions during incarceration and recidivism post-release; (3) provision of services that foster positive youth development for children of incarcerated parents; and (4) development of  innovative approaches that enhance child/parent communication, such as the use of tele-visiting, emailing, letter writing, audio recordings, and transportation assistance for in-person visits.</t>
  </si>
  <si>
    <t>The target population for this program is incarcerated parents who have minor children younger than 18.</t>
  </si>
  <si>
    <t>{"description":"Generally applicant documentation includes the Standard Form 424 (SF- 424 - Application for Federal Assistance), a program narrative, budget detail worksheet, and budget narrative.  There also are a number of certifications that may be required, and other elements, as specified in the program announcement.  ","isApplicable":true}</t>
  </si>
  <si>
    <t xml:space="preserve">See program announcement. </t>
  </si>
  <si>
    <t>{"awarded":"lump","description":"See program announcement"}</t>
  </si>
  <si>
    <t>[{"code":"program","isSelected":false,"description":""},{"code":"cash","isSelected":false,"description":""},{"code":"progress","isSelected":true,"description":" 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work"},{"code":"expenditure","isSelected":true,"description":"Recipients are required to submit quarterly Financial reports"},{"code":"performanceMonitoring","isSelected":true,"description":"To assist in fulfilling the Departments responsibilities under the Government Performance and Results Act of 1993 (GPRA), Public law 103-62, and the GPRA Mondernization Act of 2010, Public law 111-352, recipients must provide data that measures the results of their work."}]</t>
  </si>
  <si>
    <t>{"isApplicable":true,"description":"See Uniform Administrative Requirements in 2 C.F.R. Part 200 as adopted by D.O.J. in 2 C.F.R. Part 2800."}</t>
  </si>
  <si>
    <t>All financial records, supporting documents, statistical records, and all other records pertinent to the award must be generally retained for a period of three (3) years from the date of submission of the final expenditure report (Federal Financial Report/SF-425).  For more information and exceptions, see Uniform Administrative Requirements 2 C.F.R. § 200.333 as adopted by D.O.J. in 2 C.F.R. Part 2800.</t>
  </si>
  <si>
    <t>15-0404-0-1-121;</t>
  </si>
  <si>
    <t xml:space="preserve">(Salaries and Expenses) FY 17$4,176,332.00; FY 18 est $5,000,000.00; FY 19 est $5,000,000.00; FY 16$2,989,296.00; - </t>
  </si>
  <si>
    <t xml:space="preserve">award amounts vary according to solicitaiton </t>
  </si>
  <si>
    <t>{"list":[{"fiscalYear":2016,"description":"In FY 2016, funds supported the Second Chance Act Strengthening Relationships Between Young Fathers, Young Mothers, and Their Children Initiative to reduce recidivism, promote public safety, and improve outcomes for incarcerated young parents"},{"fiscalYear":2017,"description":"In FY 2017, under the Second Chance Act Strengthening Relationships Between Young Fathers, Young Mothers, and Their Children program, 13 grants were awarded."},{"fiscalYear":2018,"description":"In FY 2018, up to ten grant awards will be made under the Second Chance Act Addressing the Needs of Incarcerated Parents with Minor Children program."}],"isApplicable":true}</t>
  </si>
  <si>
    <t>The Department of Justice Financial Guide (https://ojp.gov/financialguide/DOJ/pdfs/2015_DOJ_FinancialGuide.pdf) and Post award Instructions (www.ojp.usdoj.gov/funding/pdfs/post_award_instructions.pdf), applicable OMB Circulars, and Department of Justice regulations applicable to specific types of grantees, which can be found in title 28 of the Code of Federal Regulations (28 C.F.R.). See also program announcement and Uniform Administrative Requirements in 2 C.F.R. Part 200 as adopted and supplemented by D.O.J. in 2 C.F.R. Part 2800</t>
  </si>
  <si>
    <t>Office of Justice Programs Office of Juvenile Justice and Delinquency Prevention _x000D_
810 7th Street, NW_x000D_
, Washington , DC 20531 Email:&lt; a href='mailto:Kathy.Mitchell@usdoj.gov'&gt;Kathy.Mitchell@usdoj.gov&lt;/a&gt;Phone: 202-616-5176;</t>
  </si>
  <si>
    <t>Fiscal Year2017: In FY 2017, under the Second Chance Act Strengthening Relationships Between Young Fathers, Young Mothers, and Their Children program, 13 grants were awarded.Fiscal Year2018: Up to ten grant awards will be made under the Second Chance Act Addressing the Needs of Incarcerated Parents with Minor Children program.</t>
  </si>
  <si>
    <t>Varies by program.  Applications are judged according to their consistency with the policies as well as program priorities established by OJJDP and applicable laws.</t>
  </si>
  <si>
    <t>https://beta.sam.gov/fal/bfd541fc40964b4ea2663fce82e78efd/view</t>
  </si>
  <si>
    <t xml:space="preserve">Children of Incarcerated Parents Web Portal </t>
  </si>
  <si>
    <t xml:space="preserve">COIP Web Portal </t>
  </si>
  <si>
    <t>{"list":[{"act":{"description":"34 U.S.C. §§ 11171-11172 and An act appropriating funds for the Department of Justice."},"authorizationTypes":{"act":true}}]}</t>
  </si>
  <si>
    <t>The goal of this program is to serve as a central repository of resources related to children of incarcerated parents and addressing promising strategies and practices that have been proven effective through evaluation and online publication of essential information to support effective programs for youth in the form of toolkits, guides, federal publications, links to technical assistance centers, videos and podcasts, articles, webinars, and program profiles.
The purpose of this project is to provide support for the development and enhancement of a publically accessible internet website that will consolidate information regarding federal resources, grant opportunities, best and promising practices, and ongoing government initiatives that address and support children of incarcerated parents and their caregivers.</t>
  </si>
  <si>
    <t xml:space="preserve">Funds may be used for an array of activities designed to  develop a new or enhance and existing web site that would accomplish the goals of the program </t>
  </si>
  <si>
    <t xml:space="preserve">The beneficiaries of this program are youth, families, and specialized service providers who can provide services to youth, incarcerated parents, and the communities </t>
  </si>
  <si>
    <t>{"description":"Generally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 or award documentation.","isApplicable":true}</t>
  </si>
  <si>
    <t>{"environmentalImpact":{"reports":[{"isSelected":true,"reportCode":"otherRequired"}]},"description":"Preapplication coordination is required.  Environmental impact information is not required for this program. This program is excluded from coverage under E.O. 12372."}</t>
  </si>
  <si>
    <t>{"description":"Applicants for DOJ funding can submit applications online through either the federal grants portal Grants.Gov (www.grants.gov) or the DOJ’s Grants Management System (GMS) (https://grants.ojp.usdoj.gov). Each program announcement will specify which system should be used for that program and will contain detailed technical instructions on how to register with the system as well as apply for funding. Applicants are generally required to register and create a profile in GMS"}</t>
  </si>
  <si>
    <t>Upon approval by the Assistant Attorney General, successful applicants are notified via the Grants Management System.</t>
  </si>
  <si>
    <t>Contact the program office for renewal information.</t>
  </si>
  <si>
    <t>{"awarded":"lump","description":"Awards generally range from 12 to 36 months."}</t>
  </si>
  <si>
    <t>[{"code":"program","isSelected":false,"description":""},{"code":"cash","isSelected":false,"description":""},{"code":"progress","isSelected":true,"description":"Recipients are required to submit semi-annual Progress Reports as well as quarterly Financial Reports. To assist in fulfilling the Departments responsibilities under the Government Performance and Results Act of 1993 (GPRA), Public Law 103-62, and the GPRA Modernization Act of 2010, Public Law 111–352, recipients must provide data that measures the results of their work."},{"code":"expenditure","isSelected":true,"description":"Recipients are required to submit quarterly financial reports"},{"code":"performanceMonitoring","isSelected":true,"description":"To assist in fulfilling the Department's responsibilities under the Government Performance and Results Act of 1993 (GPRA), Public Law 103-62, and GPRA Mondernization Act of 2010, Public Law 111-352, recipients must provide data that measures the results of their work "}]</t>
  </si>
  <si>
    <t xml:space="preserve">(Salaries and Expenses) FY 17$416,661.00; FY 18 est $500,000.00; FY 19 est $500,000.00; - </t>
  </si>
  <si>
    <t>Award amounts vary according to the appropriation amount</t>
  </si>
  <si>
    <t>{"list":[{"fiscalYear":2017,"description":"Funds were provided via Interagency Agreement to the Department of Health and Human Services for maintenance and operation of the COIP microsite located at Youth.gov."}],"isApplicable":true}</t>
  </si>
  <si>
    <t>The Department of Justice Financial Guide (https://ojp.gov/financialguide/DOJ/pdfs/2015_DOJ_FinancialGuide.pdf) and Post award Instructions (www.ojp.usdoj.gov/funding/pdfs/post_award_instructions.pdf), applicable OMB Circulars, and Department of Justice regulations applicable to specific types of grantees, which can be found in title 28 of the Code of Federal Regulations (28 C.F.R.). See also Uniform Administrative Requirements in 2 C.F.R. Part 200 as adopted and supplemented by D.O.J. in 2 C.F.R. Part 2800.</t>
  </si>
  <si>
    <t>Office of Juvenile Justice and Delinquency Prevention Office of Juvenile Justice and Delinquency Prevention _x000D_
810 7th Street, NW,, Washington , DC 20531 Email:&lt; a href='mailto:James.Antal@usdoj.gov'&gt;James.Antal@usdoj.gov&lt;/a&gt;Phone: 202-307-5911;</t>
  </si>
  <si>
    <t>Fiscal Year2017: COIP Web portal on the Youth.gov website.Fiscal Year2018: COIP Web portal on the Youth.gov website</t>
  </si>
  <si>
    <t>Applications are judged according to their consistency with the policies and program priorities established by the Juvenile Justice and Delinquency Prevention Act. Specific criteria are published in the individual program announcement. Applications undergo a competitive peer review process as outlined in the OJJDP Competition and Peer Review Policy, 28 CFR Part 34.</t>
  </si>
  <si>
    <t>https://beta.sam.gov/fal/f56b96bb4bb1484bb1152e896aa0dd15/view</t>
  </si>
  <si>
    <t>National Sexual Assault Kit Initiative</t>
  </si>
  <si>
    <t>SAKI</t>
  </si>
  <si>
    <t>Goals: The goal of the SAKI is the creation of a coordinated community response that ensures just resolution to these cases whenever possible through a victim-centered approach, as well as to build jurisdictions’ capacity to prevent the development of conditions that lead to high numbers of un-submitted SAKs in the future.
Objectives: The Sexual Assault Kit Initiative, administered by BJA, provides funding through a competitive grant program to support multi-disciplinary community response teams engaged in the comprehensive reform of jurisdictions’ approaches to sexual assault cases resulting from evidence found in previously un-submitted sexual assault kits (SAKs).
Un-submitted kits (those in in police custody that have never been submitted to a crime laboratory for testing with CODIS-eligible DNA methodologies) and untested kits (those that have been submitted to crime labs but are delayed for testing (e.g. as a result of a backlog of work in the laboratory) are separate and distinct issues. The focus of this effort is on those un- submitted kits that have never been submitted to a crime laboratory.</t>
  </si>
  <si>
    <t>Eligible applicants for Purpose Areas 1, 3 and 4 are law enforcement agencies of states, units of local government, and federally recognized Indian tribal governments (as determined by the Secretary of the Interior), prosecutor’s offices, or a governmental non-law enforcement agency acting as fiscal agent for one of the previously listed types of eligible applicants.
Eligible applicants for Purpose Area 2 are limited to Small Law Enforcement Agencies with less than 250 sworn officers OR consortia of small law enforcement agencies.
See the current solicitation available at the Office of Justice Programs website https://ojp.gov/funding/Explore/CurrentFundingOpportunities.htm.</t>
  </si>
  <si>
    <t xml:space="preserve">U.S. Citizen.  </t>
  </si>
  <si>
    <t>{"description":"The application must include:  Application for Federal Assistance (Standard Form 424); Program Abstract; Program Narrative; Budget and Budget Narrative. For specifics, please see the current fiscal year’s solicitation available at the Office of Justice Programs web site at https://ojp.gov/funding/Explore/CurrentFundingOpportunities.htm.","isApplicable":true}</t>
  </si>
  <si>
    <t>Determined by the Assistant Attorney General, OJP.</t>
  </si>
  <si>
    <t xml:space="preserve">BJA may, in certain cases, provide supplemental funding in future years to awards made under this program.  Important considerations in decisions regarding supplemental funding include, among other factors, the availability of funding, strategic priorities, assessment of the quality of the management of the award (for example, timeliness and quality of progress reports), and  assessment of the progress of the work funded under the award.  </t>
  </si>
  <si>
    <t>{"awarded":"lump","description":"The assistance is available for up to 36 months.  There are no restrictions placed on the time permitted to spend the money awarded."}</t>
  </si>
  <si>
    <t>[{"code":"program","isSelected":false,"description":""},{"code":"cash","isSelected":false,"description":""},{"code":"progress","isSelected":true,"description":"Unless otherwise specified in the award's special condition, recipients are required to submit semi-annual Progress Reports."},{"code":"expenditure","isSelected":true,"description":"Unless otherwise specified in the award's special condition, recipients are required to submit quarterly Financial Reports in accordance with the Department of Justice Grants Financial Guide (https://ojp.gov/financialguide/DOJ/index.htm)."},{"code":"performanceMonitoring","isSelected":true,"description":"To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</si>
  <si>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 xml:space="preserve">(Project Grants) FY 17$37,450,080.00; FY 18 est $47,500,000.00; FY 19 est $45,000,000.00; FY 16$38,393,725.00; - </t>
  </si>
  <si>
    <t>{"list":[{"fiscalYear":2016,"description":"More than 45,000 SAKs inventoried by 32 SAKI sites (represents 26 states) \r\nOver 12,000 SAKs sent for DNA testing\r\nNearly 1,000 DNA hits in CODIS \r\nIdentification/apprehension of numerous violent offenders/increased public safety.\r\n"},{"fiscalYear":2018,"description":"To date, 43,795 SAKs inventoried; 31,698 SAKs sent for testing; 22,463 SAKs tested to completion; 7,150 Profiles uploaded to CODIS; 2,883 CODIS hits; 3,206 Investigations; 634 Cases charged."}],"isApplicable":true}</t>
  </si>
  <si>
    <t>Dr. Angela WilliamsonU.S. Department of Justice_x000D_
Office of Justice Programs_x000D_
810 7th Street, NW, Washington, DC 20531 Email:&lt; a href='mailto:Angela.Williamson@usdoj.gov'&gt;Angela.Williamson@usdoj.gov&lt;/a&gt;Phone: 202-307-5831;</t>
  </si>
  <si>
    <t>Feb 08,2015</t>
  </si>
  <si>
    <t>https://beta.sam.gov/fal/75032d5c5939436296fcce4f40b2444a/view</t>
  </si>
  <si>
    <t xml:space="preserve">Domestic Trafficking Victim Program </t>
  </si>
  <si>
    <t>{"list":[{"act":{"description":"Justice for Victims of Trafficking Act of 2015 (18 U.S.C. 3014(h)(2))"},"authorizationTypes":{"act":true}}]}</t>
  </si>
  <si>
    <t>Under the Domestic Trafficking Victim Program, OVC has established the Improving Outcomes for Child and Youth Victims of Human Trafficking Program.   The overarching goal of this program is to improve outcomes for children and youth who are victims of human trafficking by integrating human trafficking policy and programming at the state or tribal level and by enhancing a coordinated, multidisciplinary, and jurisdiction-wide approach to human trafficking.
Under this Program, OJJDP has established the Children’s Advocacy Center Subgrant Program for Victims of Child Pornography under the Victims of Child Abuse Support for Children’s Advocacy Centers (CAC) Program. The goal of this program is to support local CACs, state chapters, and multidisciplinary teams (mdts) that provide a coordinated investigation and comprehensive response to child abuse, specifically to provide services and improve the response to children who are victims of child pornography, including those victims of child pornography who are also victims of sex trafficking.
Successful applicants funded through the Improving Outcomes for Child and Youth Victims of Human Trafficking solicitation will engage in the following general activities in order to meet program goals and objectives:
•	Develop and implement a jurisdiction-wide strategy to combat the identified greatest challenge areas in child and youth trafficking within the state or tribe; this strategy must be finalized and approved or enacted within the first year of the program start date. This strategy will also include developing a systematic method to screen for victimization across entities; developing protocols and procedures to ensure child and youth victims receive appropriate services; delivering staff training to implement and sustain the strategy jurisdiction-wide; and strengthening data collection across multiple systems of care.
•	Develop, enhance, and coordinate programs and activities geared toward improving outcomes for child and youth victims of sex and labor trafficking. States or tribes should establish a program coordinator role to oversee program implementation and ensure coordination of anti-trafficking efforts in the state or tribal jurisdiction.
Successful applicants funded through the Children’s Advocacy Center Subgrant Program for Victims of Child Pornography will:Release RFP(s) to award subgrants based on funding strategy that includes identified national needs.
•	Provide training and technical assistance specific to the RFP as well as limited subject matter training for CACs and mdts.
•	Subaward funds to local CACs, state chapters and mdts that demonstrate need for and capacity to improve CAC service provision and response to victims of child pornography (including victims of those victims of child pornography that are victims of sex trafficking).
•	Provide oversight and monitoring of subaward activities.</t>
  </si>
  <si>
    <t xml:space="preserve">please contact program office for additional information </t>
  </si>
  <si>
    <t xml:space="preserve">please contact program office from additional information </t>
  </si>
  <si>
    <t>{"description":"The application must include:  Application for Federal Assistance (Standard Form 424); Program Abstract; Program Narrative; Budget and Budget Narrative","isApplicable":true}</t>
  </si>
  <si>
    <t>{"description":"See the current fiscal year’s solicitation available at the Office of Justice Programs web site (http://www.ojp.gov/funding/solicitations.htm) and/or https://www.bja.gov/funding.aspx.\r\n\r\nThe 2 CFR 200, Uniform Administrative Requirements, Cost Principles, and Audit Requirements for Federal Awards:  Uniform administrative requirements apply to all OJP grants. The cost principles are generally applicable, except with respect to for-profit entities or to organizations listed at Appendix VIII to 2 CFR Part 200. \r\nAudit requirements are dependent upon the amount of the award and whether the grantee is a for-profit or non-profit entity.\r\n","isApplicable":true}</t>
  </si>
  <si>
    <t xml:space="preserve">Upon approval by the Assistant Attorney General (for science offices, would be the Director of the applicable Office), successful applicants are notified via the Grants Management System. One copy of the grant award must be signed by the authorized official and returned to the Office of Justice Programs. </t>
  </si>
  <si>
    <t>Deadlines are included with the application instructions, which are posted on the Office of Justice Programs web site (http://www.ojp.gov/funding/solicitations.htm).</t>
  </si>
  <si>
    <t>There are no appeal rights for rejection of a discretionary application.</t>
  </si>
  <si>
    <t>The terms for these grant program budget periods range from 24 to 36 months</t>
  </si>
  <si>
    <t>{"awarded":"other","description":"Grants will be awarded for a 24 to 36 month project period.  See the following for information on how assistance is awarded/release:  Office of Justice Programs’ Financial Guide (http://www.ojp.gov/financial guide/DOJ/index.htm) and Post Award Instructions (http://ojp.gov/funding/Implement/Resources/PostAwardInstructions.pdf).","awardedDescription":"Lump sum\r\nQuarterly\r\nBy Letter of Credit\r\n"}</t>
  </si>
  <si>
    <t>[{"code":"program","isSelected":false,"description":""},{"code":"cash","isSelected":false,"description":""},{"code":"progress","isSelected":true,"description":"Unless otherwise specified in the award's special condition, recipients are required to submit semi-annual Progress Reports"},{"code":"expenditure","isSelected":true,"description":"Unless otherwise specified in the award's special condition, recipients are required to submit quarterly Financial Reports in accordance with the Office of Justice Programs Financial Guide \r\nwww.ojp.gov/financial 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</si>
  <si>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{"isApplicable":true,"description":"OMB Circular A-133, Audits of States, Local Governments and Non-Profit Organizations (includes revisions published in the Federal Register 06/27/2003 and 06/26/2007)  http://www.whitehouse.gov/omb/circulars_default/\r\n\r\nPayments and transactions are subject to audits by the Government Accountability Office, Department of Justice’s Office of the Inspector General, state or local government auditors, and auditors from independent public accounting firms. Jurisdictions must follow their local policies and procedures, including maintenance of reliable and accurate accounting systems, record keeping, and systems of internal control.\r\n"}</t>
  </si>
  <si>
    <t>15-5606-0-1-754;</t>
  </si>
  <si>
    <t>(Project Grants) FY 17$4,586,000.00; FY 18 est $5,000,000.00; FY 19 est $5,000,000.00; FY 16$4,609,723.00; - $2,000,000 per year automatically transferred to OJJDP.</t>
  </si>
  <si>
    <t>See the current fiscal year’s solicitation guidelines posted on the Office of Justice Programs web site at https://ojp.gov/funding/Explore/CurrentFundingOpportunities.htm</t>
  </si>
  <si>
    <t>{"list":[{"fiscalYear":2017,"description":"Under the Improving Outcomes for Child and Youth Victims of Human Trafficking Program, grantee accomplishments may include:  \n\n\n•\tproviding comprehensive, coordinated, trauma-informed services to fully address the needs of child and youth trafficking victims; \n•\tidentifying and/or coordinating with relevant organizations that can provide tailored services; \n•\tidentifying eligibility for public benefits and services accessible to victims of trafficking in order to efficiently use federal, state, local, and tribal funds;\n•\tensuring that law enforcement efforts supported through the program are victim-centered and trauma-informed, specific to working with children and youth; \n•\tensuring that protocols and policies are established to sustain the proposed program long term; and \n•\tinteracting with representatives within the juvenile justice, child welfare, health care, and education systems in the state or tribal jurisdiction, with a specific focus on youth transitioning out of systems of care, including foster care and juvenile detention.\n.\nUnder the CAC Subgrant Program, grantee accomplishments include developing a national subgrant program that:increases access to CAC services and resources for victims of child pornography\n•\tenhances CAC resources to appropriately respond to victims of child pornography and child sex trafficking\n•\testablishes protocols and training to increase CAC capacity to serve victims of child pornography and child sex trafficking"},{"fiscalYear":2018,"description":"Under the Improving Outcomes for Child and Youth Victims of Human Trafficking Program, grantee accomplishments may include:  \n\n\n•\tproviding comprehensive, coordinated, trauma-informed services to fully address the needs of child and youth trafficking victims; \n•\tidentifying and/or coordinating with relevant organizations that can provide tailored services; \n•\tidentifying eligibility for public benefits and services accessible to victims of trafficking in order to efficiently use federal, state, local, and tribal funds;\n•\tensuring that law enforcement efforts supported through the program are victim-centered and trauma-informed, specific to working with children and youth; \n•\tensuring that protocols and policies are established to sustain the proposed program long term; and \n•\tinteracting with representatives within the juvenile justice, child welfare, health care, and education systems in the state or tribal jurisdiction, with a specific focus on youth transitioning out of systems of care, including foster care and juvenile detention.\n\nUnder the CAC Subgrant Program, grantee accomplishments include developing a national subgrant program that:\n\n•       increases access to CAC services and resources for victims of child pornography\n•\tenhances CAC resources to appropriately respond to victims of child pornography and child sex trafficking\n•\testablishes protocols and training to increase CAC capacity to serve victims of child pornography and child sex trafficking"}],"isApplicable":true}</t>
  </si>
  <si>
    <t xml:space="preserve">Solicitation guidelines are posted on the Office of Justice Programs web site at http://www.ojp.gov/funding/solicitations.htm. _x000D_
For additional guidance reference the Office of Justice Programs’ Financial Guide (http://ojp.gov/financial guide/DOJ/index.htm) and Post award Instructions (http://ojp.gov/funding/Implement/Resources/PostAwardInstructions.pdf). Applicable administrative requirements and Department of Justice regulations applicable to specific types of grantees can be found in title 2 of the Code of Federal Regulations (2 C.F.R.). </t>
  </si>
  <si>
    <t>Office of Justice Programs 810 Seventh Street, NW , Washington, DC 20531 Email:&lt; a href='mailto:sara.gilmer@usdoj.gov'&gt;sara.gilmer@usdoj.gov&lt;/a&gt;Phone: 202–353–7223;</t>
  </si>
  <si>
    <t>See the current fiscal year’s solicitation available at the Office of Justice Programs web site (http://www.ojp.gov/funding/solicitations.htm).</t>
  </si>
  <si>
    <t>Sep 18,2016</t>
  </si>
  <si>
    <t>https://beta.sam.gov/fal/c9ef08f30e4744c3876b063b523c56f8/view</t>
  </si>
  <si>
    <t>Body Worn Camera Policy and Implementation</t>
  </si>
  <si>
    <t>BWCPIP</t>
  </si>
  <si>
    <t>Goals: 
BJA is committed to helping law enforcement agencies identify the safest and most effective methods for deploying this technology and addressing factors such as privacy, archiving and legal regulations surrounding its use. BJA stands by to guide agencies through what can be a complex process toward more successful adoption of the technology.
Objectives: 
Promote officer and citizen safety through comprehensive and policy-driven BWC deployments that have been demonstrated to help reduce incidents of use of force, reduce complaints against officers, and mitigate the lodging of false or unfounded complaints by citizens.
Promote and strengthen relationships and strategies for the administration of justice within law enforcement agencies, and in coordination with courts, prosecutors, and defenders through innovative leadership and programs 
Improve justice outcomes by providing sound and reliable digital media evidence for use by prosecutors and courts, as well as for internal law enforcement administrative proceedings.</t>
  </si>
  <si>
    <t>FORMULA GRANTS;COOPERATIVE AGREEMENTS;PROJECT GRANTS;USE OF PROPERTY, FACILITIES, AND EQUIPMENT;PROVISION OF SPECIALIZED SERVICES;ADVISORY SERVICES AND COUNSELING;DISSEMINATION OF TECHNICAL INFORMATION;TRAINING;INVESTIGATION OF COMPLAINTS</t>
  </si>
  <si>
    <t>Eligible applicants to be funded to deploy BWC programs are limited to public agencies of state government, units of local government, and federally recognized Indian tribal governments that perform law enforcement functions (as determined by the Secretary of the Interior); or any department, agency, or instrumentality of the foregoing that performs criminal justice functions (including combinations of the preceding, one of which is designated as the primary applicant)._x000D_
_x000D_
Additionally, training and technical assistance services require applicants be national or regional public and private entities, including for-profit (commercial) and nonprofit organizations (including tribal nonprofit or for-profit organizations), faith-based and community organizations, and institutions of higher education (including tribal institutions of higher education) that support initiatives to improve the functioning of the criminal justice system. For-profit organizations must agree to forgo any profit or management fee.</t>
  </si>
  <si>
    <t xml:space="preserve">Beneficiaries are the criminal justice agencies involved in a BWC program deployment and the communities involved. </t>
  </si>
  <si>
    <t>{"description":"Agencies requesting federal grants or cooperative agreements must demonstrate a collaborative relationship between law enforcement and prosecution. This documentation can be formal, such as memoranda of understanding or informal, such as letters of intent.\n\nAdditionally, agencies requesting federal grants or cooperative agreements must demonstrate a commitment to periodically reviewing BWC digital footage in an effort to assess and enhance practices that reduce officer risk and enhance officer safety.","isApplicable":true}</t>
  </si>
  <si>
    <t>{"environmentalImpact":{"reports":[{"isSelected":true,"reportCode":"ExecutiveOrder12372"},{"isSelected":true,"reportCode":"otherRequired"}]},"description":"To learn if the state has designated an entity to coordinate and review proposed federal financial assistance see list of states at:  https://www.whitehouse.gov/wp-content/uploads/2017/11/Intergovernmental_-Review-_SPOC_01_2018_OFFM.pdf."}</t>
  </si>
  <si>
    <t>Yes, a grant can be supplemented or granted a no-cost extension, subject to BJA policy.</t>
  </si>
  <si>
    <t>{"types":{"moe":false,"formula":false,"matching":true},"formula":{"title":"","chapter":"","part":"","subPart":"","publicLaw":"","description":""},"matching":{"requirementFlag":"voluntary","percent":"50","description":"Agencies deploying BWC programs have a 50% match requirement. \r\nTTA services do not have a match requirement.\r\n"},"moe":{"description":""}}</t>
  </si>
  <si>
    <t>{"awarded":"other","description":"New grant.  Assistance is drawn down according to a timeline submitted by grantee. The grant period is 36 months.","awardedDescription":"Competitive award and money are released when grantee draws down funds based on an approve timelines. Demonstration of effective policy is a requirement prior to full funding availability."}</t>
  </si>
  <si>
    <t xml:space="preserve">(Project Grants) FY 17$17,984,097.00; FY 18 est $22,500,000.00; FY 19 est $22,500,000.00; FY 16$19,811,203.00; - </t>
  </si>
  <si>
    <t>{"list":[{"fiscalYear":2017,"description":"125 applications were received and 84 BWC awards were issued."},{"fiscalYear":2018,"description":"87 applications were received and 75 BWC awards were issues."},{"fiscalYear":2019,"description":"It is anticipated that 120 application will be received and approximately 70 awards will be made."}],"isApplicable":true}</t>
  </si>
  <si>
    <t>John MarkovicU.S. Department of Justice_x000D_
Office of Justice Programs_x000D_
Bureau of Justice Assistance_x000D_
810 7th Street, NW, Washington, DC 20531 Email:&lt; a href='mailto:john.markovic2@usdoj.gov'&gt;john.markovic2@usdoj.gov&lt;/a&gt;Phone: 202-616-3785;</t>
  </si>
  <si>
    <t xml:space="preserve">16.738 Edward Byrne Memorial Justice Assistance Grant Program; </t>
  </si>
  <si>
    <t>Fiscal Year2017: One large law enforcement agency used BWC-PIP funds to deploy cameras as part of their strategy of “partnership policing” to enhance accountability and promote public trust through a collaborative process with stakeholders.  BWC implementation was based on integrating the findings from BWC research and best practices into field tested policies and procedures.  In addition, the city involved prosecutors in the BWC implementation process to develop policy and enhance the evidentiary process and value of digital media.
One small law enforcement agency purchased cameras, developed BWC policy, and then deployed cameras in order to document officer and community encounters.  BWCs were deployed to provide accurate accounts of events, which enabled the department to increase transparency, justify use of force, resolve police misconduct allegations and reduce citizen complaints.  The grantee was able to produce additional and enhanced evidentiary documentation that proved advantageous for prosecutorial decision-making and more effective case processing.Fiscal Year2018: Law enforcement agencies of all sizes will procure  BWCs, develop sound and comprehensive BWC policies, coordinate those polices with emerging state directives and legislation, and track outcomes, including the effect of BWC deployment on use of force, citizen complaints, and officer safety. They will work with prosecutors and other justice and community stakeholder to ensure optimal input on BWC policy development and deployment in their jurisdiction.
State Administrating Agencies (SSA) and regional criminal justice consortia agencies will work with multiple sub-recipient agencies to leverage BWC purchases and program development by leveraging economies of scale and other cost saving measures.  They will oversee policy development and effective implementation of BWCs in respective jurisdictions.Fiscal Year2019: Future BWC Policy and Implementation Program funds will be directed to support procurement and implementation of BWCs in the context of evolving technological, legal, and policy developments.  A portion of funds will be allocated to support projects that demonstrate effective management and use of digital media evidence to promote improved justice outcomes and to help prosecutors address challenges associated with managing increasing volumes of digital media data resulting from BWCs and other digital technology.</t>
  </si>
  <si>
    <t>See the current fiscal year’s solicitation available at the Office of Justice Programs web site (https://ojp.gov/funding/Explore/CurrentFundingOpportunities.htm) and/or https://www.bja.gov/funding.aspx._x000D_
_x000D_
In summary:_x000D_
1)	Provide data in support of the need for body-worn cameras._x000D_
2)	Describe the demographics of your jurisdiction._x000D_
3)	Demonstrate a full understanding of how officer complaints and use-of-force practices can be addressed by BWCs._x000D_
4)	Demonstrate a need to leverage DME (Digital Multimedia Evidence) to help inform adjudication of cases._x000D_
5)	Demonstrate a partnership with associated agencies and advocacy groups necessary to effectively utilize DME and promote the program objectives._x000D_
6)	Identify methods to develop policies and tracking mechanisms that include legal liabilities of FOIA, storage, retention, redaction, and expungement as well as privacy policies addressing BWC issues involving civil rights, domestic violence, juvenile, and other victims’ groups.</t>
  </si>
  <si>
    <t>Feb 26,2016</t>
  </si>
  <si>
    <t>https://beta.sam.gov/fal/1a37bd0098d44c94a466ba1b9b3a19ac/view</t>
  </si>
  <si>
    <t>Indigent Defense</t>
  </si>
  <si>
    <t>{"list":[{"act":{"description":"An act appropriating funds for the Department of Justice"},"publicLaw":{"congressCode":"114","number":"113"},"authorizationTypes":{"act":true,"publicLaw":true}}]}</t>
  </si>
  <si>
    <t>This program supports states and localities in developing and implementing strategies to ensure that youth involved with the juvenile justice system have fair and equal access to quality legal representation; ensure that offenders involved with the juvenile justice system have resources that address the collateral consequences of justice system involvement; and/or provide training for the juvenile indigent defense bar, including public defenders and court-appointed counsel working on behalf of juvenile indigent defendants.
The objective of this program is to enhance the capacity to deliver high-quality, fair, and comprehensive legal services to youth who have come into contact with the juvenile justice system- by .  (1) developing and implementing specialized training for staff and stakeholders involved with assisting juvenile offenders within the juvenile justice system; (2) improving juvenile courts’ data collection and reporting capacity, specifically relating to youth and their legal representation, and access to services pre- and post-adjudication; (3) analyzing the juvenile defense delivery system(s) with respect to juvenile offenders’ access to services by identifying critical program, practice, and policy needs and gaps; areas for improvement; and aspects that are working and may be replicable and/or scalable across jurisdictions; and (4) addressing an identified need or gap within the applicant’s juvenile justice system related to providing juvenile offenders with plenary access to high-quality juvenile defense services.</t>
  </si>
  <si>
    <t>Applicants are limited to states (including territories and the District of Columbia), federally recognized tribal governments (as determined by the Secretary of the Interior), nonprofit and for-profit organizations (including tribal nonprofit and for-profit organizations) and institutions of higher education (including tribal institutions of higher education).</t>
  </si>
  <si>
    <t>The beneficiary of these funds would be juvenile delinquents and youth.</t>
  </si>
  <si>
    <t>{"description":"Generally applicant documentation includes the Standard Form 424 (SF-424 - Application for Federal Assistance), a program narrative, budget detail worksheet, and budget narrative. There also are a number of certifications that may be required, and other elements, as specified in the program announcement","isApplicable":true}</t>
  </si>
  <si>
    <t>{"environmentalImpact":{"reports":[{"isSelected":false,"reportCode":"statement"},{"isSelected":false,"reportCode":"assessment"},{"isSelected":true,"reportCode":"ExecutiveOrder12372"},{"isSelected":true,"reportCode":"otherRequired"}]},"description":"This program may be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National training and technical assistance awards may be excluded from the E.O. 12372. "}</t>
  </si>
  <si>
    <t>Upon approval by the Assistant Attorney General, successful applicants are notified via the [Office of Justice Programs’ Grants Management System. One copy of the grant award must be signed by the authorized official and returned to the Office of Justice Programs.</t>
  </si>
  <si>
    <t xml:space="preserve">varies by project. </t>
  </si>
  <si>
    <t>There are no appeal rights for the denial of a discretionary application.  For discretionary awards, see generally, 28 C.F.R. Part 18</t>
  </si>
  <si>
    <t>{"types":{"moe":false,"formula":false,"matching":true},"formula":{"title":"","chapter":"","part":"","subPart":"","publicLaw":"","description":""},"matching":{"requirementFlag":"voluntary","percent":"0","description":"Please review the published solicitation for specific information regarding the match. "},"moe":{"description":""}}</t>
  </si>
  <si>
    <t>{"awarded":"other","description":"Length and time phasing of assistance vary by project--see applicable program announcement.","awardedDescription":"Applications are required to be submitted in Grants.gov and awarded through the Office of Justice Programs’ Grants Management System. "}</t>
  </si>
  <si>
    <t>[{"code":"program","isSelected":false,"description":""},{"code":"cash","isSelected":false,"description":""},{"code":"progress","isSelected":true,"description":"Unless otherwise specified in the award's special condition, recipients are required to submit semi-annual Progress Reports."},{"code":"expenditure","isSelected":true,"description":"Unless otherwise specified in the award's special condition, recipients are required to submit quarterly Financial Reports in accordance with the Department of Justice Grants Financial Guide(http://ojp.gov/financialguide/DOJ/index.htm)."},{"code":"performanceMonitoring","isSelected":true,"description":"To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t>
  </si>
  <si>
    <t xml:space="preserve">All financial records, supporting documents, statistical records, and all other records pertinent to the award must be generally retained for a period of three (3) years from the date of submission of the final expenditure report (Federal Financial Report/SF-425).  For more information and exceptions, see Uniform Administrative Requirements 2 C.F.R. § 200.333 as adopted by D.O.J. in 2 C.F.R. Part 2800._x000D_
_x000D_
</t>
  </si>
  <si>
    <t xml:space="preserve">(Project Grants (Discretionary)) FY 17$1,666,316.00; FY 18 est $2,000,000.00; FY 19 est $2,500,000.00; FY 16$2,152,950.00; - </t>
  </si>
  <si>
    <t>{"list":[{"fiscalYear":2016,"description":"In FY 2016, funding supported implementation of juvenile indigent defense reform efforts to the recipients of the the FY 2015 Enhancing Youth Access to Justice Initiative:  Category 1 State Reform Planning Grants"},{"fiscalYear":2017,"description":"In FY 2017, the Enhancing Youth Access to Justice Initiative  funding supported one grant award under Category 1: Juvenile Defense Training and Technical Assistance; two grant awards under Category 2: Regional Juvenile Defender Resource Centers; and eight grants under Category 3: Second Chance Act Juvenile Reentry Legal Services."},{"fiscalYear":2018,"description":"In FY 2018, the State System Enhancements for Youth Offenders solicitation will fund up to four awards to states and localities to enhance juvenile indigent defense systems."}],"isApplicable":true}</t>
  </si>
  <si>
    <t>The program solicitations, Department of Justice’s Financial Guide (http://ojp.gov/financial guide/DOJ/index.htm) and Post award Instructions (http://ojp.gov/funding/Implement/Resources/PostAwardInistructions.pdf), applicable OMB Circulars, and Department of Justice regulations applicable to specific types of grantees, which can be found in title 28 of the Code of Federal Regulations (28 C.F.R.). See also program announcement and Uniform Administrative Requirements in 2 C.F.R. Part 200 as adopted and supplemented by D.O.J. in 2 C.F.R. Part 2800.</t>
  </si>
  <si>
    <t>Office of Justice Programs U.S. Department of Justice_x000D_
Office of Justice Programs_x000D_
Office of Juvenile Justice and Delinquency Prevention_x000D_
810 7th Street, NW, Washington, DC 20531 Email:&lt; a href='mailto:Julia.Alanen@usdoj.gov'&gt;Julia.Alanen@usdoj.gov&lt;/a&gt;Phone: 202-598-6892;</t>
  </si>
  <si>
    <t>Fiscal Year2017: In FY 2017, the Enhancing Youth Access to Justice Initiative  funding supported one grant award under Category 1: Juvenile Defense Training and Technical Assistance; two grant awards under Category 2: Regional Juvenile Defender Resource Centers; and eight grants under Category 3: Second Chance Act Juvenile Reentry Legal Services.Fiscal Year2018: In FY 2018, the State System Enhancements for Youth Offenders solicitation will fund up to four awards to states and localities to enhance juvenile indigent defense systems.</t>
  </si>
  <si>
    <t>May 22,2016</t>
  </si>
  <si>
    <t>https://beta.sam.gov/fal/7de3de31a89b4504839f93e24c4a928c/view</t>
  </si>
  <si>
    <t>Comprehensive Opioid Abuse Site-Based Program</t>
  </si>
  <si>
    <t>COAP</t>
  </si>
  <si>
    <t>{"list":[{"act":{},"publicLaw":{"congressCode":"114","number":"669"},"authorizationTypes":{"act":true,"publicLaw":true}},{"act":{},"publicLaw":{"congressCode":"107","number":"77"},"authorizationTypes":{"act":true,"publicLaw":true}}]}</t>
  </si>
  <si>
    <t>Goals: The goals of the Comprehensive Opioid Abuse Site-based Program are two-fold. First, the program aims to reduce opioid misuse and the number of overdose fatalities. Second, the program supports the implementation, enhancement, and proactive use of Prescription Drug Monitoring Programs to support clinical decision-making and prevent the misuse and diversion of controlled substances.
Objectives: To address these goals, the Comprehensive Opioid Abuse Site-Based Program, administered by BJA, provides funding through a competitive grant program to encourage and support comprehensive cross-system planning and collaboration among officials who work in law enforcement, pretrial services, the courts, probation and parole,   child welfare, reentry, PDMPs, emergency medical services and healthcare providers, public health partners, and agencies who provide substance misuse treatment and recovery support services.</t>
  </si>
  <si>
    <t xml:space="preserve">For TTA - eligible applicants are limited to for-profit (commercial) organizations, nonprofit organizations (including tribal nonprofit and for-profit organizations), and institutions of higher education (including tribal institutions of higher education) that have experience delivering training and technical assistance nationwide. For-profit organizations must agree to forgo any profit or management fee. Applicants are encouraged to submit an application that demonstrates a thorough understanding of the diverse training and technical assistance needs of communities and states attempting to plan and implement comprehensive strategies in response to the growing opioid epidemic. </t>
  </si>
  <si>
    <t xml:space="preserve">Program aims to plan and implement comprehensive strategies in response to the growing national opioid epidemic. </t>
  </si>
  <si>
    <t>Upon approval by the Assistant Attorney General, successful applicants are notified via the Grants Management System. One copy of the grant award must be signed by the authorized official and returned to the Office of Justice Programs within 45 days of award date.   For further information, please see https://ojp.gov/financialguide/DOJ/PreawardRequirements/index.htm.</t>
  </si>
  <si>
    <t>BJA may, in certain cases, provide supplemental funding in future years to awards made under this program.  Important considerations in decisions regarding supplemental funding include, among other factors, the availability of funding, strategic priorities, assessment of the quality of the management of the award (for example, timeliness and quality of progress reports), and  assessment of the progress of the work funded under the award.</t>
  </si>
  <si>
    <t>{"awarded":"lump","description":"Award periods for Office of Justice programs generally range from 12 to 36 months.  For specifics pertaining to this program, please see the current fiscal year’s program solicitation available at the Office of Justice Programs web site (https://ojp.gov/funding/Explore/CurrentFundingOpportunities.htm). For additional information, see the Department of Justice Grants Financial Guide section on “Period of Availability of Funds\" at https://ojp.gov/financialguide/DOJ/PostawardRequirements/chapter3.2a.htm."}</t>
  </si>
  <si>
    <t>[{"code":"program","isSelected":false,"description":""},{"code":"cash","isSelected":false,"description":""},{"code":"progress","isSelected":true,"description":"Unless otherwise specified in the award's special condition, recipients are required to submit semi-annual Progress Reports."},{"code":"expenditure","isSelected":true,"description":"Unless otherwise specified in the award's special condition, recipients are required to submit quarterly Financial Reports in accordance with the Department of Justice Grants Financial Guide (https://ojp.gov/financialguide/DOJ/index.htm)."},{"code":"performanceMonitoring","isSelected":true,"description":"To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work.\r\n\r\n"}]</t>
  </si>
  <si>
    <t>In accordance with the requirement set forth in 2 CFR 200, Subpart F, grantees must maintain all financial records, supporting documents, statistical records, and all other records pertinent to the award for at least 3 years following the close of the most recent audit.  For additional guidance, please visit https://ojp.gov/financialguide/DOJ/PostawardRequirements/chapter3.16a.htm.</t>
  </si>
  <si>
    <t xml:space="preserve">(Cooperative Agreements) FY 17$11,743,182.00; FY 18 est $145,000,000.00; FY 19 est $20,000,000.00; FY 16$0.00; - </t>
  </si>
  <si>
    <t>For specifics, please see the current fiscal year’s solicitation available at the Office of Justice Programs web site https://ojp.gov/funding/Explore/CurrentFundingOpportunities.htm.</t>
  </si>
  <si>
    <t>{"list":[{"fiscalYear":2016,"description":"Not Applicable."},{"fiscalYear":2017,"description":"BJA received 142 applications and funded 27 grants to support state, local and tribal initiatives.\n\n12 awards were made to assist law enforcement and other first responders in obtaining naloxone, connecting survivors of non-fatal overdoses to services post-naloxone deployment, and establishing law enforcement diversion programs.  Two awards were made to assist rural states in connecting individuals in the criminal justice system to treatment and recovery services via technology.  Eight awards were made to expand diversion programs for low-level non-violent offenders and 5 awards were made to support planning efforts."},{"fiscalYear":2018,"description":"BJA received 112 applications and anticipates funding approximately 108 awards."},{"fiscalYear":2019,"description":"It is anticipated that 180 applications will be received."}],"isApplicable":true}</t>
  </si>
  <si>
    <t>Tara KunkelU.S. Department of Justice_x000D_
Office of Justice Programs_x000D_
Bureau of Justice Assistance_x000D_
810 7th Street, NW, Washington, DC 20531 Email:&lt; a href='mailto:AskBJA@usdoj.gov'&gt;AskBJA@usdoj.gov&lt;/a&gt;Phone: 202-616-6500 or 1-866-859-2647;</t>
  </si>
  <si>
    <t>http://www.OJP.gov</t>
  </si>
  <si>
    <t xml:space="preserve">16.825 Smart Prosecution Initiative; 16.585 Drug Court Discretionary Grant Program; 16.738 Edward Byrne Memorial Justice Assistance Grant Program; 16.754 Harold Rogers Prescription Drug Monitoring Program; 16.812 Second Chance Act Reentry Initiative; </t>
  </si>
  <si>
    <t>Fiscal Year2018: Community Corrections will improve the data infrastructure and develop diversion strategies that target incarcerated individuals eligible for early release into treatment, probations and individuals re-entering the community who meet criteria for medication assisted treatment (MAT), and criminal-justice involved women in residential treatment.</t>
  </si>
  <si>
    <t>Jan 18,2017</t>
  </si>
  <si>
    <t>https://beta.sam.gov/fal/8ab2a40053aa453083a1e29e887c97c0/view</t>
  </si>
  <si>
    <t>STOP School Violence</t>
  </si>
  <si>
    <t>{"list":[{"act":{"description":"Student, Teachers, and Officers Preventing School Violence Act of 2018 or STOP School Violence Act of 2018. H.R. 4909 Part AA of title I of the Omnibus Crime Control and Safe Streets Act of 1968 (34 U.S.C. 10551 et seq.) as amended."},"authorizationTypes":{"USC":false,"act":true,"statute":false,"publicLaw":false,"executiveOrder":false}}]}</t>
  </si>
  <si>
    <t>Objectives for Training: a) To provide training to teachers and education to students with the intent to prevent student violence against others and self and/or b) to provide specialized training for school officials in responding to mental health crises._x000D_
_x000D_
Objectives for school threat assessment and crisis intervention teams: a) To increase school safety by conducting school threat assessments and b) developing intervention teams designed to identify school violence risks and implement strategies to mitigate those risks. _x000D_
_x000D_
Objective for anonymous reporting: To implement a technology solution such as an anonymous reporting technology that can be implemented as a smartphone APP, a hotline, or a website in the applicant’s geographic area designed to provide a way for students, teachers, faculty, and community members to anonymously identify school violence threats.</t>
  </si>
  <si>
    <t>PROJECT GRANTS (COOPERATIVE AGREEMENTS OR CONTRACTS);PROJECT GRANTS (DISCRETIONARY);PROJECT GRANTS (FOR SPECIFIED PROJECTS);PROJECT GRANTS (INCLUDING INDIVIDUAL AWARDS)</t>
  </si>
  <si>
    <t xml:space="preserve">The STOP School Violence Act of 2018 describes those who are eligible to apply are States, local units of government, and Indian tribes._x000D_
_x000D_
</t>
  </si>
  <si>
    <t xml:space="preserve">The STOP School Violence Act of 2018 states that training for teachers and education of students to prevent violence against others and self.  This will include specialized training for school officials responding to mental health crisis.  </t>
  </si>
  <si>
    <t>{"description":"See the current fiscal year’s solicitation available at the Office of Justice Programs web site at https://ojp.gov/funding/Explore/CurrentFundingOpportunities.htm and http://ojp.gov/financialguide/DOJ/PreawardRequirements/index.htm for additional information.","isApplicable":true}</t>
  </si>
  <si>
    <t>Upon approval by the Assistant Attorney General (for science offices, would be the Director of the applicable Office), successful applicants are notified via the Grants Management System. One copy of the grant award must be signed by the authorized official and returned to the Office of Justice Programs within 45 days of award date.  For further information, please see  http://ojp.gov/financialguide/DOJ/PreawardRequirements/chapter2.2a.htm.</t>
  </si>
  <si>
    <t>Deadlines are included with the application instructions available at the Office of Justice Programs web site (http://ojp.gov/funding/Explore/CurrentFundingOpportunities.htm).</t>
  </si>
  <si>
    <t>There are no appeal rights for rejection of a discretionary application, but for discretionary awards, please see section 28 Code of Federal Regulations (CFR) Part 18.</t>
  </si>
  <si>
    <t>In some cases, award periods may be extended if specific criteria are met. For details, please review the discussion of no-cost extensions in the Criteria for Award Extension section of the Department of Justice Grants Financial Guide available at http://ojp.gov/financialguide/DOJ/PostawardRequirements/chapter3.2d.htm</t>
  </si>
  <si>
    <t>{"types":{"moe":false,"formula":false,"matching":true},"formula":{"title":"","chapter":"","part":"","subPart":"","publicLaw":"","description":""},"matching":{"requirementFlag":"mandatory","percent":"25","description":"The Act requires a 25% match to any award issued. \n\nFederal funds awarded under this solicitation may not cover more than 75 percent of the total costs of the project. An applicant must identify the source of the 25 percent non-federal portion4 of the total project costs and how it will use match funds. If a successful applicant’s proposed match exceeds the required match amount, and OJP approves the budget, the total match amount incorporated into the approved budget becomes mandatory and subject to audit. (“Match” funds may be used only for purposes that would be allowable for the federal funds.) Recipients may satisfy this match requirement with either cash or in-kind services. See the DOJ Grants Financial Guide at https://ojp.gov/financialguide/DOJ/PostawardRequirements/chapter3.3b.htm for examples of “in-kind” services."},"moe":{"description":""}}</t>
  </si>
  <si>
    <t>{"awarded":"other","description":"Award periods for Office of Justice programs generally range from 12 to 36 months.  For specifics pertaining to this program, please see the current fiscal year’s program solicitation available at the Office of Justice Programs web site (http://ojp.gov/funding/Explore/CurrentFundingOpportunities.htm). For additional information, see the Department of Justice Grants Financial Guide section on “Period of Availability of Funds\" at http://ojp.gov/financialguide/DOJ/PostawardRequirements/chapter3.2a.htm.","awardedDescription":"See the following for information on how assistance is awarded/release:  The Department of Justice Financial Guide at https://ojp.gov/financialguide/DOJ/PostawardRequirements/index.htm.\r\n\r\n"}</t>
  </si>
  <si>
    <t>[{"code":"program","isSelected":false,"description":""},{"code":"cash","isSelected":false,"description":""},{"code":"progress","isSelected":true,"description":"Unless otherwise specified in the award's special condition, recipients are required to submit semi-annual Progress Reports."},{"code":"expenditure","isSelected":true,"description":"Unless otherwise specified in the award's special condition, recipients are required to submit quarterly Financial Reports in accordance with the Department of Justice Grants Financial Guide (http://ojp.gov/financialguide/DOJ/index.htm)."},{"code":"performanceMonitoring","isSelected":true,"description":"To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</si>
  <si>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 xml:space="preserve">(Cooperative Agreements) FY 17$0.00; FY 18 est $75,000,000.00; FY 19 Estimate Not Available  - </t>
  </si>
  <si>
    <t>Award amounts will range from $100,000 up to $500,000.  See solicitation for specifics at https://ojp.gov/funding/Explore/CurrentFundingOpportunities.htm</t>
  </si>
  <si>
    <t xml:space="preserve">See the current fiscal years’ program solicitation available at the Office of Justice Programs web site (http://ojp.gov/funding/Explore/CurrentFundingOpportunities.htm.  For additional guidance, please reference the Department of Justice Grants Financial Guide (http://ojp.gov/financialguide/DOJ/index.htm) and Post award Instructions (http://ojp.gov/financialguide/DOJ/PostawardRequirements/index.htm).  _x000D_
_x000D_
</t>
  </si>
  <si>
    <t>BJAU.S. Department of Justice_x000D_
Office of Justice Programs_x000D_
Bureau of Justice Assistance_x000D_
810 7th Street, NW_x000D_
_x000D_
, Washington, DC 20351 Email:&lt; a href='mailto:AskBJA@usdoj.gov'&gt;AskBJA@usdoj.gov&lt;/a&gt;Phone: 202-616-6500;</t>
  </si>
  <si>
    <t>http://bja.gov</t>
  </si>
  <si>
    <t xml:space="preserve">See the current fiscal years’ program solicitation available at the Office of Justice Programs web site at http://ojp.gov/funding/Explore/CurrentFundingOpportunities.htm_x000D_
_x000D_
_x000D_
</t>
  </si>
  <si>
    <t>https://beta.sam.gov/fal/f4dec13e25fe4c3c8b39787bad7a5ddb/view</t>
  </si>
  <si>
    <t>Keep Young Athletes Safe</t>
  </si>
  <si>
    <t>{"list":[{"act":{},"publicLaw":{"congressCode":"115","number":"126"},"statute":{"page":"318","volume":"132"},"authorizationTypes":{"act":true,"statute":true,"publicLaw":true}},{"act":{},"publicLaw":{"congressCode":"115","number":"141"},"statute":{"page":"348, 1127","volume":"132"},"authorizationTypes":{"act":true,"statute":true,"publicLaw":true}}]}</t>
  </si>
  <si>
    <t>The objective of this program is to safeguard young athletes participating in organized sports from sexual, physical and emotional abuse.   The program is designed to establish effective oversight of sports organizations by providing comprehensive training programs, investigatory tools, policies and standards to prevent abuse; ensuring mechanisms are in place to report, investigate, and prosecute all forms of abuse; and establishing best practices to address and support victims of abuse.</t>
  </si>
  <si>
    <t xml:space="preserve">Eligible applicants are nonprofit, nongovernmental entities with nationally recognized expertise in preventing and investigating sexual, physical and emotional abuse in the athletic programs of the United States Olympic Committee, each national governing body, and each Paralympic sports organization. Applicants must have a recognized background investigating allegations of abuse and reporting to law enforcement in order to inform training and prevention activities.  Applicants must also have the capacity to develop and implement trainings on the national, statewide and local levels, as well as oversee regular and random audits to ensure the policies and procedures used to identify and prevent the abuse of amateur athletes are followed correctly. Please see program announcement for specific eligibility. </t>
  </si>
  <si>
    <t>The program will safeguard amateur athletes through the prevention of sexual, physical and emotional abuse in the athletic programs of the United States Olympic Committee, each national governing body, and each Paralympic sports organization.</t>
  </si>
  <si>
    <t>{"description":"Generally applicant documentation includes the Standard Form 424 (SF-424 - Application for Federal Assistance), a program narrative, budget detail worksheet, and budget narrative.  Please see program announcement for specific credentials/documentation. 2 CFR 200, Subpart E - Cost Principles applies to this program.","isApplicable":true}</t>
  </si>
  <si>
    <t>Upon approval by the Office of Justice Programs (OJP) Assistant Attorney General, successful applicants are notified via the OJP Grants Management System. One copy of the grant award must be signed by the authorized official and returned to the Office of Justice Programs.</t>
  </si>
  <si>
    <t>Awards determination are made within 180 days but no later than September 30th.</t>
  </si>
  <si>
    <t>Please see applicable program announcement.</t>
  </si>
  <si>
    <t>{"awarded":"other","description":"Please see applicable program announcement.","awardedDescription":"See the following for information on how assistance is awarded/release:  Office of Justice Programs’ Financial Guide (http://ojp.gov/financialguide/index.htm) and Post Award Instructions (https://ojp.gov/funding/Implement/Resources/PostAwardInstructions.pdf)."}</t>
  </si>
  <si>
    <t>[{"code":"program","isSelected":false,"description":""},{"code":"cash","isSelected":false,"description":""},{"code":"progress","isSelected":true,"description":"Unless otherwise specified in the award's special condition, recipients are required to submit semi-annual Progress Reports."},{"code":"expenditure","isSelected":true,"description":"Unless otherwise specified in the award's special condition, recipients are required to submit quarterly Financial Reports in accordance with the Office of Justice Programs Financial Guide (www.ojp.gov/financialguide/index.htm)."},{"code":"performanceMonitoring","isSelected":true,"description":"To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</si>
  <si>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 xml:space="preserve">(Cooperative Agreements) FY 17$0.00; FY 18 est $2,500,000.00; FY 19 Estimate Not Available  - </t>
  </si>
  <si>
    <t>Range and average of financial assistance varies by project and are posted at http://www.smart.gov/funding as solicitations are released.</t>
  </si>
  <si>
    <t xml:space="preserve">Solicitation guidelines are posted on the Office of Justice Programs web site at https://ojp.gov/funding/Explore/CurrentFundingOpportunities.htm. _x000D_
For additional guidance reference the Office of Justice Programs’ Financial Guide (http://ojp.gov/financialguide/index.htm ) and Post award Instructions (http://ojp.gov/funding/Implement/Resources/PostAwardInstructions.pdf ). Applicable administrative requirements and Department of Justice regulations applicable to specific types of grantees can be found in title 2 of the Code of Federal Regulations (2 CFR). _x000D_
_x000D_
</t>
  </si>
  <si>
    <t>Amy StaubsU.S. Department of Justice 
Office of Justice Programs
SMART Office, Washington, DC 20531 Email:&lt; a href='mailto:AskSMART@usdoj.gov'&gt;AskSMART@usdoj.gov&lt;/a&gt;Phone: 2023075762;</t>
  </si>
  <si>
    <t>http://www.SMART.gov</t>
  </si>
  <si>
    <t>Varies by program. Applications are judged according to their consistency with the policies and program priorities established by the Office of Sex Offender Sentencing, Monitoring, Apprehending, Registering, and Tracking and applicable laws.</t>
  </si>
  <si>
    <t>https://beta.sam.gov/fal/42a676b3970d42d09fb35c9ddbb72df9/view</t>
  </si>
  <si>
    <t>VOCA Tribal Victim Services Set-Aside Program</t>
  </si>
  <si>
    <t>VOCA Tribal Set-Aside Program</t>
  </si>
  <si>
    <t>{"list":[{"act":{"description":"This project is authorized by the Commerce, Justice, Science, and Related Agencies Appropriations Act, 2018, sec. 510."},"authorizationTypes":{"act":true}}]}</t>
  </si>
  <si>
    <t>The overall goal of this program is to provide support to Indian tribes to improve services for victims of crime. Under this program, funding will to support a range of activities including needs assessment, strategic planning, program development and implementation, program expansion, and other activities to address the victim service needs of tribes.
Through the Tribal Set-Aside Training and Technical Assistance (TTA) Program, the Office for Victims of Crime (OVC) will provide resources and coordination to increase the ability of American Indian and/or Alaska Native (AI/AN) tribal communities to provide comprehensive and culturally appropriate services to crime victims, their families, and the community. Using an approach designed to foster the emotional, mental, and physical health of victims, their families, and the community, the selected organization(s) will support the training and the technical assistance needs of Indian tribes and tribal consortia.</t>
  </si>
  <si>
    <t>PROJECT GRANTS;PROJECT GRANTS (COOPERATIVE AGREEMENTS)</t>
  </si>
  <si>
    <t>Indian tribes and tribal consortia (NOTE: eligible applicants may also include tribal organizations and organizations that directly serve Indian tribes).</t>
  </si>
  <si>
    <t>The following will receive the ultimate benefits of the funding:_x000D_
_x000D_
Federally-Recognized Indian Tribal Governments_x000D_
Native American Organizations_x000D_
American Indians/Alaska Natives</t>
  </si>
  <si>
    <t>{"environmentalImpact":{"reports":[{"isSelected":true,"reportCode":"otherRequired"}]},"description":"OVC will use information from prior listening sessions and consultations, as well as expedited processes to consult with tribal governments, leaders, and representatives; experts in the field; and other governmental agencies, to expand current programming and work to create a fair, comprehensive, and responsive program."}</t>
  </si>
  <si>
    <t>{"description":"See the current fiscal year’s solicitation available at the Office of Justice Programs web site at http://ojp.gov/funding/Explore/CurrentFundingOpportunities.htm and http://ojp.gov/financialguide/DOJ/PreawardRequirements/index.htm for additional information.","isApplicable":true}</t>
  </si>
  <si>
    <t xml:space="preserve">Upon approval by the Assistant Attorney General (for science offices, would be the Director of the applicable Office), successful applicants are notified via the Grants Management System. One copy of the grant award must be signed by the authorized official and returned to the Office of Justice Programs within 45 days of award date.  For further information, please see  http://ojp.gov/financialguide/DOJ/PreawardRequirements/chapter2.2a.htm. </t>
  </si>
  <si>
    <t xml:space="preserve">In some cases, award periods may be extended if specific criteria are met. For details, please review the discussion of no-cost extensions in the Criteria for Award Extension section of the Department of Justice Grants Financial Guide available at http://ojp.gov/financialguide/DOJ/PostawardRequirements/chapter3.2d.htm. </t>
  </si>
  <si>
    <t>{"awarded":"other","description":"Award periods for Office of Justice programs generally range from 12 to 36 months, but the VOCA 3% Tribal Victim Services Program award period may be expanded. For specifics pertaining to this program, please see the current fiscal year’s program solicitation available at the Office of Justice Programs web site (http://ojp.gov/funding/Explore/CurrentFundingOpportunities.htm). For additional information, see the Department of Justice Grants Financial Guide section on “Period of Availability of Funds\" at http://ojp.gov/financialguide/DOJ/PostawardRequirements/chapter3.2a.htm.","awardedDescription":"The VOCA 3% Tribal Victim Services Set-Aside Program will require applicants to both respond to a solicitation and submit a detailed budget and narrative in order to draw down approved funding.  "}</t>
  </si>
  <si>
    <t>In accordance with the requirement set forth in 2 CFR 200, Subpart F, grantees must maintain all financial records, supporting documents, statistical records, and all other records pertinent to the award for at least 3 years following the close of the most recent audit.  For additional guidance, please visit http://ojp.gov/financialguide/DOJ/PostawardRequirements/chapter3.16a.htm</t>
  </si>
  <si>
    <t>15-5041-0-1-754;</t>
  </si>
  <si>
    <t xml:space="preserve">(Cooperative Agreements (Discretionary Grants)) FY 17$0.00; FY 18 est $133,080,000.00; FY 19 est $115,000,000.00; - </t>
  </si>
  <si>
    <t>In FY18:
Tribal Set-Aside:  Up to $720,000
Training and Technical Assistance: Up to $1.3 million</t>
  </si>
  <si>
    <t xml:space="preserve">See the current fiscal years’ program solicitation available at the Office of Justice Programs web site (http://ojp.gov/funding/Explore/CurrentFundingOpportunities.htm.  For additional guidance, please reference the Department of Justice Grants Financial Guide (http://ojp.gov/financialguide/DOJ/index.htm) and Post award Instructions (http://ojp.gov/financialguide/DOJ/PostawardRequirements/index.htm).  _x000D_
_x000D_
Applicable administrative requirements and Department of Justice regulations applicable to specific types of grantees can be found in title 2 of the Code of Federal Regulations (2 C.F.R.). _x000D_
</t>
  </si>
  <si>
    <t>OVC Program Specialist U.S. Department of Justice_x000D_
Office of Justice Programs_x000D_
Office for Victims of Crime _x000D_
810 7th Street, NW, Washington, DC 20531 Email:&lt; a href='mailto:AskOVC@usdoj.gov'&gt;AskOVC@usdoj.gov&lt;/a&gt;Phone: 202–307–5983;</t>
  </si>
  <si>
    <t>https://www.ovc.gov</t>
  </si>
  <si>
    <t>See the current fiscal years’ program solicitation available at the Office of Justice Programs web site at http://ojp.gov/funding/Explore/CurrentFundingOpportunities.htm.</t>
  </si>
  <si>
    <t>May 06,2018</t>
  </si>
  <si>
    <t>https://beta.sam.gov/fal/fbb3a4983a91428294fa563d4969e76b/view</t>
  </si>
  <si>
    <t>Opioid Affected Youth Initiative</t>
  </si>
  <si>
    <t>{"list":[{"act":{},"publicLaw":{"congressCode":"115","number":"141"},"statute":{"page":"348, 423","volume":"132"},"USC":{"title":"34","section":"11171 - 11172"},"authorizationTypes":{"USC":true,"act":true,"statute":true,"publicLaw":true},"usc":{"title":"34","section":"11171 - 11172"}}]}</t>
  </si>
  <si>
    <t xml:space="preserve">This program will support states, local units of government, and tribal government to respond to the opioid epidemic by addressing public safety for children, youth and families impacted by opioid addiction._x000D_
_x000D_
Goals and objectives include:  1) the development of multi-disciplinary working groups; 2) the collection and interpretation of data to assist the working group in developing strategies and programming that will be used to better coordinate efforts, and 3) the implementation of services that will address public safety concerns, intervention, prevention and diversion services for children, youth and their families that are directly impacted by opioid addiction._x000D_
_x000D_
A training and technical assistance provider will: 1) assist sites with developing data sharing agreements; 2) interpreting data; 3) developing tools that can assist the sites with identifying trends, gaps in services and coordination, targeted demographics and public safety needs; 4) assist sites with developing performance and outcome measurements to improve service delivery and coordination, results and sustainability strategies; and 5)  compare performance and outcome measurements across the sites to highlight changed outcomes, program impacts and lessons learned throughout the initiative to the Office of Juvenile Justice and Delinquency Prevention (OJJDP)._x000D_
</t>
  </si>
  <si>
    <t>PROJECT GRANTS;PROJECT GRANTS (COOPERATIVE AGREEMENTS OR CONTRACTS);PROJECT GRANTS (INCLUDING INDIVIDUAL AWARDS)</t>
  </si>
  <si>
    <t>The Opioid Affected Youth Initiative supports states, local units of government, and Tribal Governments in 1) the development multi-disciplinary working groups; 2) the collection and interpretation of data to assist the working group in developing strategies and programming that will be used to better coordinate efforts; and 3) the implementation of services that will address public safety concerns, intervention, prevention and diversion services for children, youth and their families that are directly impacted by opioid addiction.</t>
  </si>
  <si>
    <t>A training and technical assistance provider will: 1) assist sites with developing data sharing agreements; 2) interpreting data; 3) developing tools that can assist the sites with identifying trends, gaps in services and coordination, targeted demographics and public safety needs; 4) assist sites with developing performance and outcome measurements to improve service delivery and coordination, results and sustainability strategies; and 5)  compare performance and outcome measurements across the sites to highlight changed outcomes, program impacts and lessons learned throughout the initiative to the Office of Juvenile Justice and Delinquency Prevention (OJJDP).</t>
  </si>
  <si>
    <t>In some cases, award periods may be extended if specific criteria are met. For details, please review the discussion of no-cost extensions in the Criteria for Award Extension section of the Department of Justice Grants Financial Guide available at http://ojp.gov/financialguide/DOJ/PostawardRequirements/chapter3.2d.htm.</t>
  </si>
  <si>
    <t>{"awarded":"other","description":"Award periods for Office of Justice programs generally range from 12 to 36 months.  For specifics pertaining to this program, please see the current fiscal year’s program solicitation available at the Office of Justice Programs web site (http://ojp.gov/funding/Explore/CurrentFundingOpportunities.htm). For additional information, see the Department of Justice Grants Financial Guide section on “Period of Availability of Funds\" at http://ojp.gov/financialguide/DOJ/PostawardRequirements/chapter3.2a.htm.","awardedDescription":"See the following for information on how assistance is awarded/release:  Department of Justice Financial Guide at https://ojp.gov/financialguide/DOJ/PostawardRequirements/index.htm"}</t>
  </si>
  <si>
    <t>(Project Grants (Cooperative Agreements or Contracts)) FY 17$0.00; FY 18 est $8,000,000.00; FY 19 est $0.00;</t>
  </si>
  <si>
    <t>The Opioid Affected Youth Initiative is new this Fiscal Year (2018) and has appropriated $8,000,000 to the Office of Juvenile Justice and Delinquency Prevention.</t>
  </si>
  <si>
    <t xml:space="preserve">See the current fiscal years’ program solicitation available at the Office of Justice Programs web site (http://ojp.gov/funding/Explore/CurrentFundingOpportunities.htm.  For additional guidance, please reference the Department of Justice Grants Financial Guide (http://ojp.gov/financialguide/DOJ/index.htm) and Post award Instructions (http://ojp.gov/financialguide/DOJ/PostawardRequirements/index.htm).  _x000D_
_x000D_
Applicable administrative requirements and Department of Justice regulations applicable to specific types of grantees can be found in title 2 of the Code of Federal Regulations (2 C.F.R.). </t>
  </si>
  <si>
    <t>OJJDP Program ManagerU.S. Department of Justice_x000D_
Office of Justice Programs_x000D_
Office of Juvenile Justice and Delinquency Prevention_x000D_
810 7th Street, NW, Washington, DC 20531 Email:&lt; a href='mailto:ASKOJJDP@usdoj.gov'&gt;ASKOJJDP@usdoj.gov&lt;/a&gt;Phone: 202–307–5911;</t>
  </si>
  <si>
    <t>http://www.ojp.gov</t>
  </si>
  <si>
    <t>https://beta.sam.gov/fal/1260cfee4e4c4081a4e8c4792335cbfb/view</t>
  </si>
  <si>
    <t>Gulf States Regional Law Enforcement Technology Training and Technical Assistance Initiative</t>
  </si>
  <si>
    <t>Regional Law Enforcement Technology Initiative</t>
  </si>
  <si>
    <t>JUSTICE, DEPARTMENT OF, JUSTICE, DEPARTMENT OF</t>
  </si>
  <si>
    <t>{"list":[{"act":{},"publicLaw":{"congressCode":"116","number":"6"},"statute":{"page":"112","volume":"113 Stat 13"},"authorizationTypes":{"act":true,"statute":true,"publicLaw":true}}]}</t>
  </si>
  <si>
    <t>The design of the program is to select a training and technical assistance (TTA) provider who will then develop a program that will directly assist local law enforcement with projects to gather, analyze, and disseminate pertinent information critical to investigating, reporting, and responding to crimes and suspicious activity in communities. This initiative will enhance information and intelligence sharing between local law enforcement, fusion centers, to include federal and state agencies.  Local law enforcement will be able to request assistance from the TTA provider to deploy or sustain projects within their jurisdiction, as well as, working in conjunction with adjacent agencies.</t>
  </si>
  <si>
    <t>This solicitation will be a training and technical assistance (TTA) initiative and the eligible applicants are limited to nonprofit or for-profit organizations (including tribal nonprofit and for-profit organizations) and institutions of higher education (including tribal institutions of higher education). Applicants must possess experience in providing TTA on a national level to state, regional, county, local, and tribal law enforcement agencies and other criminal justice entities.  This TTA should include information and intelligence sharing, law enforcement technology, interaction with fusion centers, responding to crimes and suspicious activities in local communities, and providing requested training both in-person and online. The applicant must have the capacity to deliver these TTA services remote locations in the Gulf States of Florida, Alabama, Louisiana, Mississippi, and Texas.</t>
  </si>
  <si>
    <t>State, regional, county, local, and tribal law enforcement agencies and other criminal justice entities.  The TTA will be delivered to remote locations in the Gulf States of Florida, Alabama, Louisiana, Mississippi, and Texas.</t>
  </si>
  <si>
    <t>Awards are made through a competitive process where applications are peer reviewed and scored.</t>
  </si>
  <si>
    <t>{"awarded":"other","description":"The project period is for a term of 3 years from the start of the fiscal year October 1, 2019 – September 30, 2022.\n\nFor specifics, please see the current fiscal year’s solicitation available at the Office of Justice Programs web site https://ojp.gov/funding/Explore/CurrentFundingOpportunities.htm.  For additional information, see the Department of Justice Grants Financial Guide section on “Period of Availability of Funds\" at https://ojp.gov/financialguide/DOJ/PostawardRequirements/chapter3.2a.htm.","awardedDescription":"Upon approval by the Assistant Attorney General (for science offices, would be the Director of the applicable Office), successful applicants are notified via the Grants Management System. One copy of the grant award must be signed by the authorized official and returned to the Office of Justice Programs within 45 days of award date.   For further information, please see the Department of Justice Grants Financial Guide at https://ojp.gov/financialguide/DOJ/PreawardRequirements/chapter2.2a.htm and https://ojp.gov/financialguide/DOJ/PostawardRequirements/chapter3.2a.htm."}</t>
  </si>
  <si>
    <t>[{"code":"program","isSelected":false,"description":""},{"code":"cash","isSelected":false,"description":""},{"code":"progress","isSelected":true,"description":"Unless otherwise specified in the award's special condition, recipients are required to submit semi-annual Progress Reports. Reports are required to be submitted in the Grants Management System or through the National Training and Technical Assistance Center Reporting Portal."},{"code":"expenditure","isSelected":true,"description":"Unless otherwise specified in the award's special condition, recipients are required to submit quarterly Financial Reports in accordance with the Department of Justice Grants Financial Guide(https://ojp.gov/financialguide/DOJ/index.htm)."},{"code":"performanceMonitoring","isSelected":true,"description":"To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  Reports are required to be submitted in the Grants Management System or through the National Training and Technical Assistance Center Reporting Portal."}]</t>
  </si>
  <si>
    <t xml:space="preserve">(Project Grants (Cooperative Agreements)) FY 18$0.00; FY 19 est $3,000,000.00; FY 20 Estimate Not Available  - </t>
  </si>
  <si>
    <t>This is a new program for FY19 in the amount of $3,000,000.</t>
  </si>
  <si>
    <t>David P. LewisU.S. Department of Justice_x000D_
Office of Justice Programs_x000D_
Bureau of Justice Assistance_x000D_
810 7th Street, NW, Washington, DC 20531 Email:&lt; a href='mailto:david.p.lewis@usdoj.gov'&gt;david.p.lewis@usdoj.gov&lt;/a&gt;Phone: 202-616-7829;</t>
  </si>
  <si>
    <t>https://www.bja.gov</t>
  </si>
  <si>
    <t>Apr 15,2019</t>
  </si>
  <si>
    <t>https://beta.sam.gov/fal/fedcb0fb18ff4d539720eca07027c815/view</t>
  </si>
  <si>
    <t>Combatting Contraband Cell Phone Use in Prisons</t>
  </si>
  <si>
    <t>Combat Cell Phone Contraband</t>
  </si>
  <si>
    <t>OJP BUREAU OF JUSTICE ASSISTANCE, JUSTICE, DEPARTMENT OF</t>
  </si>
  <si>
    <t>{"list":[{"publicLaw":{"congressCode":"116","number":"116-6"},"authorizationTypes":{"publicLaw":true}}]}</t>
  </si>
  <si>
    <t>Provide best practices including:
•	technological solution implementation on comprehensive contraband interdiction systems for state and local governments; 
•	Resources and tools to enhance staff training for institutional corrections staff; 
•	Make available competitive sub-awards to correctional facilities to implement technologies that prevent and limit cell phone contraband and provide technical assistance on reviewing policies, procedures and technology implementation; 
•	Conduct effective case studies and maintain documentation on the interactions, training, procurements, developments and other processes with the grantees selected to receive sub-awards; 
•	Develop model policies, operational orders, and training curricula for state and local correctional agencies, to include cataloguing warrant language and state-level statutes, based on the respective case studies conducted for grantees selected to receive sub-awards;
•	Make information publically available including via an online toolkit or other agreed upon means.</t>
  </si>
  <si>
    <t>Eligible applicants are limited to nonprofit organizations, for-profit organizations (including tribal nonprofit or for-profit organizations), institutions of higher education (including tribal institutions of higher education), faith-based organizations, and consortiums with demonstrated experience in providing training and technical assistance on a national level in the identified subject areas. All recipients and subrecipients (including any for-profit organization) must forgo any profit or management fee. 
BJA welcomes applications under which two or more entities would carry out the federal award; however, only one entity may be the applicant. Any others must be proposed as subrecipients (subgrantees).  The applicant must be the entity that would have primary responsibility for carrying out the award, including administering the funding and managing the entire program. Only one application per lead applicant will be considered; however, an applicant may be proposed as a subrecipient (subgrantee) in multiple proposals.</t>
  </si>
  <si>
    <t>After an external peer review, the submitted applications are tiered based on scores. Then an internal review will be conducted by BJA Policy team and they will make a recommendation to the BJA Director.</t>
  </si>
  <si>
    <t>From 30 to 180 days. Awards determination are made within 180 days but no later than September 30th.  Contact the Bureau of Justice Assistance at https://www.bja.gov/About/contact.html for specifics.</t>
  </si>
  <si>
    <t>{"awarded":"other","description":"3 years from the start of the federal fiscal year. October 1, 2019 – September 30, 2022.","awardedDescription":"See the Department of Justice Grants Financial Guide section on “Period of Availability of Funds\" at https://ojp.gov/financialguide/DOJ/PostawardRequirements/chapter3.2a.htm."}</t>
  </si>
  <si>
    <t>[{"code":"program","isSelected":false,"description":""},{"code":"cash","isSelected":false,"description":""},{"code":"progress","isSelected":true,"description":"Unless otherwise specified in the award's special condition, recipients are required to submit semi-annual Progress Reports."},{"code":"expenditure","isSelected":true,"description":"Unless otherwise specified in the award's special condition, recipients are required to submit quarterly Financial Reports in accordance with the Department of Justice Grants Financial Guide(https://ojp.gov/financialguide/DOJ/index.htm)."},{"code":"performanceMonitoring","isSelected":true,"description":"To assist in fulfilling the Departments responsibilities under the Government Performance and Results Act of 1993 (GPRA), Public Law 103-62, and the GPRA Modernization Act of 2010, Public Law 111–352, recipients must provide data that measures the results of their work."}]</t>
  </si>
  <si>
    <t xml:space="preserve">(Project Grants) FY 18 Estimate Not Available  FY 19 est $2,000,000.00; FY 20 Estimate Not Available  - </t>
  </si>
  <si>
    <t>Andre BetheaU.S. Department of Justice
Office of Justice Programs
Bureau of Justice Assistance
810 7th Street, NW, Washington, DC 20531 Email:&lt; a href='mailto:Andre.Bethea@usdoj.gov'&gt;Andre.Bethea@usdoj.gov&lt;/a&gt;Phone: (202) 353-0583;</t>
  </si>
  <si>
    <t>After meeting the eligibility listed in the solicitation, the applicant must have be a national provider organization that has experience with the subject matter and working with correctional leaders and vendors nation-wide.</t>
  </si>
  <si>
    <t>Apr 09,2019</t>
  </si>
  <si>
    <t>https://beta.sam.gov/fal/097d7cbdbff34c7c9a91ecadca9dc1ba/view</t>
  </si>
  <si>
    <t xml:space="preserve">Consolidated And Technical Assistance Grant Program to Address Children and Youth Experiencing Domestic and Sexual Violence and Engage Men and Boys as Allies </t>
  </si>
  <si>
    <t xml:space="preserve">The Consolidated and Technical Assistance Grant Program to Address Children and Youth Experiencing Domestic and Sexual Violence and Engage Men and Boys as Allies, hereafter referred to as the Consolidated Youth Program,  supports activities that were previously funded under the following four OVW grant programs: Children Exposed to Violence Program (CEV); Services to Advocate for and Respond to Youth Program (Youth Services); Services, Training, Education and Policies to Reduce Sexual Assault, Domestic Violence, Dating Violence, and Stalking in Secondary Schools Grant Program (STEP); and Engaging Men in Preventing Sexual Assault, Domestic Violence, Dating Violence, and Stalking Program (Engaging Men). _x000D_
_x000D_
The Consolidated Youth Program creates a unique opportunity for communities to increase collaboration among non-profit victim services, violence prevention and children and youth-serving organizations, organizations and programs that support men’s role in combating violence against women and girls, schools, and tribal and local government agencies.   This program has two primary purposes and supports projects that implement one or both of these areas.  First, the program supports comprehensive child- and youth-centered intervention and prevention programs that maximize  community based efforts and evidence-informed practices to more fully address domestic violence, dating violence, sexual assault and stalking. Comprehensive programs include victim services to youth and children exposed to violence; training to professionals to improve interventions and responses; coordinated school based strategies; supportive services to non-offending parents; and coordinated community responses to violence targeting children and youth.  Second, the program supports multi-faceted prevention strategies that involve community organizing, outreach, public education and mobilization that utilize men as influencers of other men and boys and encourages them to work as allies with women and girls to prevent domestic violence, dating violence, sexual assault and stalking.  _x000D_
_x000D_
_x000D_
</t>
  </si>
  <si>
    <t xml:space="preserve">Applicants for grant funding are limited to:_x000D_
•	Nonprofit, nongovernmental entities with the demonstrated primary goal of providing services to children or youth exposed to or victims of domestic violence, dating violence, sexual assault, or stalking;_x000D_
•	Non-profit, nongovernmental entities with demonstrated histories of providing comprehensive services to children or youth exposed to or victims of domestic violence, dating violence, sexual assault, or stalking;_x000D_
•	Nonprofit, nongovernmental entities with demonstrated histories of creating effective  public education and/or community organizing campaigns to encourage men and boys to work as allies with women and girls to prevent sexual assault, domestic violence, dating violence, and stalking;_x000D_
• Indian Tribes or tribal nonprofit organizations that provides services to tribal children and youth exposed to or are of domestic violence, dating violence, sexual assault, or stalking; or_x000D_
•	Territorial, Tribal or unit of local government entities._x000D_
</t>
  </si>
  <si>
    <t>Other nonprofit, nongovernmental organizations including community and faith-based organizations</t>
  </si>
  <si>
    <t xml:space="preserve">Upon approval by the Office on Violence Against Women, online notification is sent to the applicant agency with copies of the Grant Award. One copy of the Grant Award must be signed by an authorized official and returned to OVW._x000D_
_x000D_
_x000D_
_x000D_
_x000D_
_x000D_
_x000D_
_x000D_
_x000D_
_x000D_
_x000D_
_x000D_
_x000D_
_x000D_
_x000D_
_x000D_
_x000D_
_x000D_
_x000D_
_x000D_
_x000D_
_x000D_
_x000D_
_x000D_
_x000D_
_x000D_
</t>
  </si>
  <si>
    <t>{"awarded":"other","description":"Grants under this program will be for a period of three years. Funds are released on an as-needed basis to the grantee.","awardedDescription":"Periodic drawdowns should be based upon immediate disbursement/reimbursement needs and project progress."}</t>
  </si>
  <si>
    <t>[{"code":"program","isSelected":true,"description":"Reports are required as stipulated in the program regulations and the effective edition of the DOJ Financial Grants Management Guide."},{"code":"cash","isSelected":false},{"code":"progress","isSelected":true,"description":"Semi-annual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 "}]</t>
  </si>
  <si>
    <t>(Project Grants) FY 16$8,379,218.00; FY 18 est $8,500,000.00; FY 17 est $8,525,945.00;</t>
  </si>
  <si>
    <t>$340,000-$750,000</t>
  </si>
  <si>
    <t>Jul 22,2012</t>
  </si>
  <si>
    <t>https://beta.sam.gov/fal/c89e5c9e257e95d6e889dba17d496e2f/view</t>
  </si>
  <si>
    <t>Grants for Outreach and Services to Underserved Populations</t>
  </si>
  <si>
    <t>Underserved Program</t>
  </si>
  <si>
    <t>{"list":[{"act":{"description":"Violence Against Women and Department of Justice Reauthorization Act of 2005"},"publicLaw":{"congressCode":"109","number":"162"},"statute":{"page":"2990","volume":"119"},"USC":{"title":"42","section":"14045"},"authorizationTypes":{"USC":true,"act":true,"statute":true,"publicLaw":true,"executiveOrder":false},"usc":{"title":"42","section":"14045"}}]}</t>
  </si>
  <si>
    <t>To develop and implement outreach strategies targeted at adult or youth victims of domestic violence, dating violence, sexual assault, or stalking in underserved populations and to provide victim services to meet the needs of adult or youth victims of domestic violence, dating violence, sexual assault, or stalking in underserved populations.</t>
  </si>
  <si>
    <t xml:space="preserve">Eligible applicants are:_x000D_
(1) population specific organizations that have demonstrated experience and expertise in providing population specific services in the relevant underserved communities, or population specific organizations working in partnership with a victim service provider or domestic violence or sexual assault coalition;_x000D_
(2) victim service providers offering population specific services for a specific underserved population; or_x000D_
(3) victim service providers working in partnership with a national, State, tribal, or local organization that has demonstrated experience and expertise in providing population specific services in the relevant underserved population. </t>
  </si>
  <si>
    <t>Adult and youth victims of domestic violence, dating violence, sexual assault, and stalking in underserved populations.</t>
  </si>
  <si>
    <t>[{"code":"program","isSelected":true,"description":"Reports are required as stipulated in the program regulations and the effective edition of the DOJ Financial Grants Management Guide."},{"code":"cash","isSelected":false},{"code":"progress","isSelected":true,"description":"Semi-annual progress reports shall explain the activities carried out and include an assessment of the effectiveness of those activities in achieving the purposes of the program, including number of persons served and numbers of persons seeking services who could not be served.  "},{"code":"expenditure","isSelected":true,"description":"Quarterly Federal Financial Reports are required."},{"code":"performanceMonitoring","isSelected":true,"description":"Grantees must monitor grant and subgrant supported activities to assure compliance with applicable Federal requirements and that performance goals are being achieved."}]</t>
  </si>
  <si>
    <t>(Project Grants) FY 18 est $3,400,000.00; FY 17 est $4,550,000.00; FY 16$4,099,859.00;</t>
  </si>
  <si>
    <t>Funding will be available for up to $325,000.</t>
  </si>
  <si>
    <t xml:space="preserve">16.016 Culturally and Linguistically Specific Services Program; </t>
  </si>
  <si>
    <t>Criteria are established by the Office on Violence Against Women and included in an annual solicitation</t>
  </si>
  <si>
    <t>https://beta.sam.gov/fal/ac58e9691e0db7095cd9cf756d920818/view</t>
  </si>
  <si>
    <t>Equitable Sharing Program</t>
  </si>
  <si>
    <t>CRIMINAL DIVISION, JUSTICE, DEPARTMENT OF</t>
  </si>
  <si>
    <t>{"list":[{"act":{"description":"The Controlled Substances Act"},"USC":{"title":"21","section":"881(e)"},"authorizationTypes":{"USC":true,"act":true,"statute":false,"publicLaw":false,"executiveOrder":false},"usc":{"title":"21","section":"881(e)"}},{"act":{"description":"Civil Asset Forfeiture Reform Act (CAFRA)"},"USC":{"title":"18","section":"981(e)(2)"},"authorizationTypes":{"USC":true,"act":true,"statute":false,"publicLaw":false,"executiveOrder":false},"usc":{"title":"18","section":"981(e)(2)"}}]}</t>
  </si>
  <si>
    <t xml:space="preserve">The Department of Justice Asset Forfeiture Program is a nationwide law enforcement initiative that removes the tools of crime from criminal organizations, deters crime and deprives wrongdoers of their criminal proceeds, and recovers property that may be used to compensate victims.  Equitable sharing further enhances the law enforcement mission by fostering cooperation among federal, state, and local law enforcement agencies.  Federal law authorizes the Attorney General to share federally forfeited property with participating state and local law enforcement agencies.  The exercise of this authority is discretionary and limited by statute.  The Attorney General is not required to share property in any case.  </t>
  </si>
  <si>
    <t xml:space="preserve">A state or local law enforcement agency meeting eligibility requirements set forth in the Guide and that directly participates in an investigation or prosecution resulting in a federal forfeiture may request an equitable share of the net proceeds of the forfeiture.  For purposes of equitable sharing, the Department of Justice defines a law enforcement agency as a state or local government organization authorized to engage in, as its primary function, the investigation and apprehension, or the prosecution of individuals suspected or convicted of offenses against the criminal laws of the United States or of any state, county, municipality, or territory of the United States.  A state National Guard generally does not meet the law enforcement agency criteria for participation in the Program because its primary mission is a military or other non-law enforcement purpose.  However, a National Guard Counterdrug unit may qualify for sharing if: (1) It is a distinct unit of a state National Guard that has counterdrug activities as its primary mission and receives funding solely for this purpose; or (2) It is a military police or similar state National Guard unit that provides support to federal law enforcement agencies in counterdrug activities. </t>
  </si>
  <si>
    <t xml:space="preserve">A state or local law enforcement agency meeting eligibility requirements set forth in the Guide and that directly participates in an investigation or prosecution that results in a federal forfeiture may request an equitable share of the net proceeds of the forfeiture. </t>
  </si>
  <si>
    <t>{"description":"The federal deciding authority must approve all sharing requests and recommendations, including sharing percentages negotiated in a task force or other agreement, before sharing occurs.  Sharing will only be awarded to agencies that are compliant Program participants in good standing with the policies set forth in the Guide.   ","isApplicable":true}</t>
  </si>
  <si>
    <t>{"description":"After the seizure or forfeiture of an identified asset, a participating state or local agency meeting all requirements set forth in the Guide may request a share of the property by submitting a Form DAG-71, Equitable Sharing Request Form, to the federal seizing agency.  A separate Form DAG-71 must be completed for each asset to be shared.  "}</t>
  </si>
  <si>
    <t>Federal law authorizes the Attorney General to share federally forfeited property with participating state and local law enforcement agencies.  The exercise of this authority is discretionary and limited by statute.  The Attorney General is not required to share property in any case.  No sharing request or recommendation is final until approved by the federal deciding authority.  The equitable sharing deciding authority levels are specified in the Guide.</t>
  </si>
  <si>
    <t xml:space="preserve">The DAG-71 form must be submitted within 60 days of seizure of the asset.  Late submissions will be accepted and reviewed on a case by case basis.  _x000D_
_x000D_
Sharing determinations are generally made 120 to 180 days after forfeiture.  However, longer periods may be required in complex cases.  </t>
  </si>
  <si>
    <t>The exercise of this authority is discretionary and limited by statute. It is not subject to appeal or court review.</t>
  </si>
  <si>
    <t>{"awarded":"other","description":"Not Applicable","awardedDescription":"Funds are disbursed to participating agencies upon approval of individual asset sharing decisions."}</t>
  </si>
  <si>
    <t>[{"code":"program","isSelected":true,"description":"To ensure effective management, promote public confidence in the integrity of the Program, and protect the Program against potential waste, fraud, and abuse, participating agencies must follow reporting requirements in order to receive any distribution of money or property through the Program.  To maintain compliance, a state or local law enforcement agency must annually submit to the Department of Justice Asset Forfeiture and Money Laundering Section (AFMLS) a signed Equitable Sharing Agreement and Certification form within 60 days after the end of the agency’s fiscal year, regardless of whether funds were received or maintained during the fiscal year.  The form must be signed by the heads of both the law enforcement agency and the governing body.  By signing the form’s Affidavit, the signatories agree to be bound by the policies that govern the Program, including but not limited to supplantation, the use, maintenance, and reporting of funds.  "},{"code":"cash","isSelected":true,"description":"Please see description under \"Program Report\""},{"code":"progress","isSelected":true,"description":"Please see description under \"Program Report\""},{"code":"expenditure","isSelected":true,"description":"Please see description under \"Program Report\""},{"code":"performanceMonitoring","isSelected":false}]</t>
  </si>
  <si>
    <t>{"isApplicable":true,"description":"In accordance with the provisions of OMB Circular No. A-133 (Revised, June 27, 2003), \"Audits of States, Local Governments, and Non-Profit Organizations,\" nonfederal entities that expend financial assistance in excess of the applicable threshold in Federal awards will have a single or a program-specific audit conducted for that year.  Non-federal entities that expend less than the applicable threshold in a year in Federal awards are exempt from Federal audit requirements for that year, except as noted in Circular No. A-133."}</t>
  </si>
  <si>
    <t>Financial records, supporting documents, and all other records pertinent to equitable sharing shall be retained for a period of 5 years following the conclusion of Federal assistance.</t>
  </si>
  <si>
    <t>15-5042-0-2-752;</t>
  </si>
  <si>
    <t xml:space="preserve">(Direct Payments for Specified Use) FY 17 Estimate Not Available  FY 15$361,589,000.00; FY 16 Estimate Not Available </t>
  </si>
  <si>
    <t xml:space="preserve">Guide to Equitable Sharing for State and Local Law Enforcement Agencies (April 2009). </t>
  </si>
  <si>
    <t>Asset Forfeiture and Money Laundering Section1400 New York Avenue, NW, Washington , DC 20005 Email:&lt; a href='mailto:afmls.aca@usdoj.gov'&gt;afmls.aca@usdoj.gov&lt;/a&gt;Phone: 202-514-1263;</t>
  </si>
  <si>
    <t>http://www.justice.gov/criminal/afmls/equitable-sharing/</t>
  </si>
  <si>
    <t>Apr 19,2012</t>
  </si>
  <si>
    <t>https://beta.sam.gov/fal/e0d9595d7d1f1c8eb5e6f2a1f7140689/view</t>
  </si>
  <si>
    <t>Labor Force Statistics</t>
  </si>
  <si>
    <t>BUREAU OF LABOR STATISTICS, LABOR, DEPARTMENT OF</t>
  </si>
  <si>
    <t>{"list":[{"act":{"description":"Public Laws 58-57, 62-426, 71-537, 82-203, 93-203, 93-567, 94-206, 94-311, and 94-369; 29 U.S.C. 1, 2, 2b,5, 8, 882, 1601"},"authorizationTypes":{"USC":false,"act":true,"statute":false,"publicLaw":false,"executiveOrder":false}}]}</t>
  </si>
  <si>
    <t xml:space="preserve">To provide, analyze, and publish statistical data on payroll employment and the civilian labor force, employment and unemployment, persons not in the labor force, labor demand and turnover, wages, hours, earnings, occupational employment, time use, and employment projections. Data are for the nation, states, metropolitan areas, and counties.  Data can be monthly, quarterly, or annual.  </t>
  </si>
  <si>
    <t>SWAs designated under Section 4 of the Wagner-Peyser Act (as amended by the Workforce Investment Act and subsequently the Workforce Innovation and Opportunity Act) are eligible to apply for cooperative agreement funding to operate the Current Employment Statistics (CES), Local Area Unemployment Statistics (LAUS), Quarterly Census of Employment and Wages (QCEW), and Occupational Employment Statistics (OES) programs in the states. BLS may select an alternative applicant if a SWA declines to apply for cooperative agreement funding or otherwise substantially fails to meet BLS application and performance requirements. Requests for technical information may be made by the general public.</t>
  </si>
  <si>
    <t>General public may request information from the SWAs and the Bureau of Labor Statistics.</t>
  </si>
  <si>
    <t>{"description":"The purpose of this revision is to update the language for BLS program 17.002 in the CFDA to reflect the applicability of OMB Circular A-87.  Although no credentials or documentation are required, we discovered that the language in the CFDA for program 17.002 incorrectly states that OMB Circular A-87 does not apply to this program.  The BLS LMI grantees are subject to the requirements of OMB Circular A-87.  BLS Cooperative Agreements and other Administrative Memorandum reference OMB Circular A-87.  Specifically, BLS  agreements include an assurance that the grantees will comply with the required financial and compliance audits in accordance with the Single Audit Act.  ","isApplicable":false}</t>
  </si>
  <si>
    <t>{"environmentalImpact":{"reports":[{"isSelected":true,"reportCode":"otherRequired"}]},"description":"Preapplication coordination is required. Environmental impact information is not required for this program. This program is excluded from coverage under E.O. 12372."}</t>
  </si>
  <si>
    <t>{"description":"Draft and final applications for cooperative agreement funding are submitted to the appropriate regional office of the Bureau of Labor Statistics according to a schedule of key dates.  Requests for information may be made to the nearest regional office of the Bureau of Labor Statistics listed in Appendix IV of the Catalog."}</t>
  </si>
  <si>
    <t>Upon submission of an acceptable application and after negotiation of specific program deliverables and costs, the Bureau of Labor Statistics awards cooperative agreement funding to the SWA.</t>
  </si>
  <si>
    <t>The typical process would include guidelines and application materials being mailed to SWA in early summer, with initial drafts required by mid-summer, and final applications due by late summer. Cooperative agreements are executed and become effective October 1.</t>
  </si>
  <si>
    <t>Each fiscal year the Bureau of Labor Statistics enters into new cooperative agreements with appropriate SWAs.</t>
  </si>
  <si>
    <t>{"awarded":"quarterly","description":"Cooperative agreement funding generally is for a single fiscal year.  "}</t>
  </si>
  <si>
    <t>[{"code":"program","isSelected":true,"description":"LMI Cooperative Agreement reporting requirements are based on the SWAs Cost Accounting System (CAS) reports or their Financial Accounting and Reporting System (FARS) equivalents. CAS report 65, or FARS Report 11, is submitted monthly. CAS reports 61, and 94B, or FARS Report 12A and 17, are submitted quarterly. SWAs choosing not to use the CAS- or FARS- generated reports must submit the LMI Cooperative Statistics Financial Report in lieu of CAS reports 61, 65 and 94B or FARS reports 11, 12A and 17. This report is submitted monthly for data which would appear on CAS report 65 or FARS report 11, and quarterly for CAS reports 61 and 94B, or FARS reports or 12A and 17. Federal Financial Reports are required and submitted on a quarterly basis.  \r\n"},{"code":"cash","isSelected":false,"description":""},{"code":"progress","isSelected":false,"description":""},{"code":"expenditure","isSelected":false,"description":""},{"code":"performanceMonitoring","isSelected":false,"description":""}]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</si>
  <si>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Audit requirements are in accordance with 2 CFR 200."}</t>
  </si>
  <si>
    <t>Recordkeeping is in accordance with 2 CFR 200.</t>
  </si>
  <si>
    <t>16-0200-0-1-505;</t>
  </si>
  <si>
    <t>(Salaries and Expenses) FY 17$267,571,094.00; FY 18 est $272,912,000.00; FY 19 Estimate Not Available  FY 16$262,746,958.00; - (Grants) FY 17 $72,203,000; FY 18 est 70,626,000; and FY 19 est Not Available</t>
  </si>
  <si>
    <t>The size of each cooperative agreement reflects the staff and non-personal resources required to operate the programs in a state. The range of awards in fiscal year 2017 was from $57,000 (Guam) to $7,623,000 (California). The average was $1,337,000.</t>
  </si>
  <si>
    <t xml:space="preserve">"Employment and Earnings;" "Monthly Labor Review;" "Occupational Employment and Wages;" BLS Handbook of Methods;" "Publications of the Bureau of Labor Statistics;" "Handbook of Labor Statistics;" "Unemployment in States and Local Areas;" "Geographic Profile of Employment and Unemployment;" and "Employment and Wages."  Monthly Press Releases: "The Employment Situation. "Charting the Labor Market."  "Metropolitan Area Employment and Unemployment;"   and "Regional and State Employment and Unemployment."  "Job Openings and Labor Turnover," and Real Earnings."  Quarterly Press Releases: "County Employment and Wages,"  "Usual Weekly Earnings," and "Business Employment Dynamics."  Cooperative agreement application instructions, including all applicable regulations, are available from Bureau of Labor Statistics regional offices free of charge.  </t>
  </si>
  <si>
    <t>{"flag":"appendix","description":"Contact the nearest regional office of the Bureau of Labor Statistics listed in Appendix IV of the Catalog."}</t>
  </si>
  <si>
    <t>Michael Horrigan2 Massachusetts Avenue, N.E., Washington, DC 20212 Email:&lt; a href='mailto:Horrigan.Michael@bls.gov'&gt;Horrigan.Michael@bls.gov&lt;/a&gt;Phone: (202) 691-6400.;</t>
  </si>
  <si>
    <t>https://www.bls.gov</t>
  </si>
  <si>
    <t xml:space="preserve">17.004 Productivity and Technology Data; 17.005 Compensation and Working Conditions; </t>
  </si>
  <si>
    <t>DOL</t>
  </si>
  <si>
    <t>https://beta.sam.gov/fal/154b9ede0c124563ba9425ea4c8dc878/view</t>
  </si>
  <si>
    <t>Prices and Cost of Living Data</t>
  </si>
  <si>
    <t>{"list":[{"act":{"description":"Public Laws 62-426, 71-537, and 94-206, 29 U.S.C. 1-2.\r\n"},"authorizationTypes":{"USC":false,"act":true,"statute":false,"publicLaw":false,"executiveOrder":false}}]}</t>
  </si>
  <si>
    <t>To provide, analyze, and publish statistical data for assisting in the evaluation of consumer, producer, export and import prices and price changes, and consumer expenditures.</t>
  </si>
  <si>
    <t>Request for information may be made by the general public.</t>
  </si>
  <si>
    <t>{"description":"Requests for information and assistance may be made to the nearest regional office of the Bureau of Labor Statistics listed in Appendix IV of the Catalog."}</t>
  </si>
  <si>
    <t xml:space="preserve">(Salaries and Expenses) FY 17$210.00; FY 18 est $209.00; FY 19 Estimate Not Available  FY 16$213,317,666.00; - </t>
  </si>
  <si>
    <t>"Consumer Price Index"; "Producer Price Index"; "Export Price Index"; "Import Price Index"; "Consumer Expenditure Survey," "Monthly Labor Review"; "BLS Handbook of Methods," BLS Bulletin 2490; "Major Programs of the Bureau of Labor Statistics"; "Publications of the Bureau of Labor Statistics."</t>
  </si>
  <si>
    <t>David M. Friedman2 Massachusetts Avenue, N.E., Washington, DC 20212 Email:&lt; a href='mailto:Friedman.David@bls.gov'&gt;Friedman.David@bls.gov&lt;/a&gt;Phone: (202) 691-6960;</t>
  </si>
  <si>
    <t xml:space="preserve">10.950 Agricultural Statistics Reports; 17.005 Compensation and Working Conditions; </t>
  </si>
  <si>
    <t>https://beta.sam.gov/fal/b805b0c9a6a1439d9e06c0ffd7973d5b/view</t>
  </si>
  <si>
    <t>Productivity and Technology Data</t>
  </si>
  <si>
    <t>{"list":[{"act":{"description":"Public Laws 54-249, 62-426, 71-537, 76-77, and 94- 206, 29 U.S.C. 1, 29 U.S.C. 2b.\r\n"},"authorizationTypes":{"USC":false,"act":true,"statute":false,"publicLaw":false,"executiveOrder":false}}]}</t>
  </si>
  <si>
    <t>To provide, analyze, and publish data on productivity trends in the U.S. economy, as well as in major sectors and individual industries, and examine the factors underlying productivity change.</t>
  </si>
  <si>
    <t>{"awarded":"quarterly","description":"Not applicable."}</t>
  </si>
  <si>
    <t xml:space="preserve">(Salaries and Expenses) FY 17$10,932,451.00; FY 18 est $10,798,000.00; FY 19 Estimate Not Available  FY 16$10,749,905.00; - </t>
  </si>
  <si>
    <t>"BLS Handbook of Methods"; "Major Programs Bureau of Labor Statistics"; "BLS Publications on Productivity and Technology"; "Estimating Capital Inputs for Productivity Measurement: An Overview of Concepts and Methods";  "The Impact of  Research and Development on Productivity Growth"; "Trends in Multifactor  Productivity, 1948-81"; "Labor Composition and U.S. Productivity  Growth, 1948-90"; "Monthly Labor Review."</t>
  </si>
  <si>
    <t>Lucy P. Eldridge 2 Massachusetts Avenue, N.E., Washington, DC 20212 Email:&lt; a href='mailto:Eldridge.Lucy@bls.gov'&gt;Eldridge.Lucy@bls.gov&lt;/a&gt;Phone: 202-691-5600;</t>
  </si>
  <si>
    <t>https://beta.sam.gov/fal/740aa9a0e64d4bacab5649f3687948f8/view</t>
  </si>
  <si>
    <t>Compensation and Working Conditions</t>
  </si>
  <si>
    <t>{"list":[{"act":{"description":"Public Laws 62-426, 71-537, 91-596 and 94-206, 29 U.S.C. 1-2; 29 U.S.C. 2b; 29 U.S.C. 4; 5 U.S.C. 5305; 29 U.S.C. 651; 29 U.S.C. 673.\r\n"},"authorizationTypes":{"USC":false,"act":true,"statute":false,"publicLaw":false,"executiveOrder":false}}]}</t>
  </si>
  <si>
    <t xml:space="preserve">To provide, analyze, and publish a diverse set of measures of employee compensation, including cost, wages, and benefits and work-related injuries, illnesses, and fatalities, compile work stoppages statistics, and conduct research to improve the measurement process. </t>
  </si>
  <si>
    <t>State agencies or designated local governments are eligible to apply for cooperative agreement funding to share costs in operating statistical programs dealing with occupational safety and health statistics.  Request for copies of published studies and reports may be  made by the general public.</t>
  </si>
  <si>
    <t>{"description":"None for the general public requesting data; OMB Circular No. A-87 requirements apply to this program. ","isApplicable":false}</t>
  </si>
  <si>
    <t>{"description":"Requests for information may be made to the nearest regional office of the Bureau of Labor Statistics listed in Appendix IV of the catalog.  Applications for cooperative agreement funding are submitted to the appropriate regional office of the Bureau of Labor Statistics according to a schedule of key dates."}</t>
  </si>
  <si>
    <t>Upon submission of an acceptable application and after negotiation of specific program deliverables and costs, the Bureau of Labor Statistics awards cooperative agreement funding to the state or local government.</t>
  </si>
  <si>
    <t>The typical process would include guidelines and application materials being mailed to state or local government in early summer, with initial drafts required by mid-summer, and final applications due by late summer. Cooperative agreements are executed and become effective October 1.</t>
  </si>
  <si>
    <t>Each fiscal year the Bureau of Labor Statistics enters into new cooperative agreements with appropriate state or local governments.</t>
  </si>
  <si>
    <t>{"types":{"moe":false,"formula":true,"matching":true},"formula":{"publicLaw":"91-596, Section 24"},"matching":{"requirementFlag":"voluntary","percent":"50","description":"The Federal share for each state's or local government's statistical program may be up to 50 percent of the state's or local government's total cost for the Occupational Safety and Health Statistical program."}}</t>
  </si>
  <si>
    <t>[{"code":"program","isSelected":true,"description":"Cooperative agreements with state or local government specify quarterly financial reports and periodic program reports.  Federal Financial Reports are required and submitted on a quarterly basis. "},{"code":"cash","isSelected":false},{"code":"progress","isSelected":false},{"code":"expenditure","isSelected":false},{"code":"performanceMonitoring","isSelected":false}]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</si>
  <si>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Audit requirements are in accordance with 2 CFR 200.\r\n"}</t>
  </si>
  <si>
    <t>Recordkeeping is in accordance with 2 CFR 200).</t>
  </si>
  <si>
    <t>(Salaries and Expenses) FY 17$84.00; FY 18 est $82.00; FY 19 Estimate Not Available  FY 16$85,682,556.00; - (Grants) FY 17 $6,743,000; FY 18 est $7,093,000; and FY 19 est Not Available.</t>
  </si>
  <si>
    <t>The size of each cooperative agreement reflects the staff and nonpersonal resources required to operate the program. The range of awards in fiscal year 2017 was from $5,000 (Idaho) to $755,000 (California). The average was $120,000.</t>
  </si>
  <si>
    <t>NCS national news releases on Employee Benefits in the U.S., the Employment Costs Index, and Employer Costs for Employee Compensation; Employment Costs Index data; NCS publications on benefits at the national level; monthly releases on Major Work Stoppages and an annual summary; OSHS news releases on occupational injuries, illnesses and fatalities; OSHS publications on injuries, illnesses, and fatalities at the national and state level; other information about these programs can be found in "Major Programs of the Bureau of Labor Statistics," "Bureau of Labor Statistics Customer Service Guide," and "BLS Handbook of Methods."</t>
  </si>
  <si>
    <t>{"flag":"appendix","description":"Contact the appropriate regional office of the Bureau of Labor Statistics listed in Appendix IV of the Catalog."}</t>
  </si>
  <si>
    <t>Kristen Monaco 2 Massachusetts Avenue, N.E., Washington, DC 20212 Email:&lt; a href='mailto:Monaco.Kristen@bls.gov'&gt;Monaco.Kristen@bls.gov&lt;/a&gt;Phone: 202-691-7527;</t>
  </si>
  <si>
    <t xml:space="preserve">17.002 Labor Force Statistics; 17.003 Prices and Cost of Living Data; </t>
  </si>
  <si>
    <t>Acceptable application and specific program deliverables and cost.</t>
  </si>
  <si>
    <t>https://beta.sam.gov/fal/0ba49c494efb494bab95c5f2f72736d6/view</t>
  </si>
  <si>
    <t>International Labor Programs</t>
  </si>
  <si>
    <t>BUREAU OF INTERNATIONAL LABOR AFFAIRS, LABOR, DEPARTMENT OF</t>
  </si>
  <si>
    <t>The Bureau of International Labor Affairs (ILAB) promotes a fair global playing field for workers in the United States and around the world by enforcing trade commitments, strengthening labor standards, and combating international child labor, forced labor, and human trafficking. ILAB combines trade and labor monitoring and enforcement, policy engagement, research, and technical cooperation to carry out the international responsibilities of the Department of Labor.</t>
  </si>
  <si>
    <t>Procedures for each project are specified in the applicable request for proposals. Generally, the procedure is as follows: A technical review panel composed of federal staff and peer reviewers evaluates eligible submitted applications. The panel prepares a report for the Grant Officer identifying the strengths and weaknesses of each application and the cumulative rating. Selections are made based on the best rated proposals, as well as other factors as cited in the funding opportunity announcement. Once selections are made by the Grant Officer, an Award Notification is sent to awardees. If an application is rejected, a letter is sent to the applicant as notification that they were not selected as a recipient.</t>
  </si>
  <si>
    <t>See www.grants.gov.</t>
  </si>
  <si>
    <t>{"awarded":"other","description":"Projects generally run from 3 to 4 years.   Method of awarding/releasing assistance: Funds are made available through the Payment Management System operated by the Department of Health and Human Services. Funds may be drawn down as expenses are incurred or for immediate needs."}</t>
  </si>
  <si>
    <t>[{"code":"program","isSelected":true,"description":"See www.grants.gov."},{"code":"cash","isSelected":true,"description":"See www.grants.gov."},{"code":"progress","isSelected":true,"description":"See www.grants.gov."},{"code":"expenditure","isSelected":true,"description":"See www.grants.gov."},{"code":"performanceMonitoring","isSelected":true,"description":"See www.grants.gov."}]</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</si>
  <si>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</si>
  <si>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16-0165-0-1-505;</t>
  </si>
  <si>
    <t xml:space="preserve">(Project Grants (Cooperative Agreements or Contracts)) FY 17 FY 18 FY 19 - </t>
  </si>
  <si>
    <t>Bruce Yoon200 Constitution Ave. NW
Washington, DC 20210, Washington, DC 20210 Email:&lt; a href='mailto:yoon.bruce@dol.gov'&gt;yoon.bruce@dol.gov&lt;/a&gt;Phone: 202-693-4770;</t>
  </si>
  <si>
    <t>https://www.dol.gov/agencies/ilab</t>
  </si>
  <si>
    <t>Jul 30,2018</t>
  </si>
  <si>
    <t>https://beta.sam.gov/fal/b5a48bf4eee04c9fa21a1401101008c0/view</t>
  </si>
  <si>
    <t>Employee Benefits Security Administration</t>
  </si>
  <si>
    <t>(EBSA)</t>
  </si>
  <si>
    <t>EMPLOYEE BENEFITS SECURITY ADMINISTRATION, LABOR, DEPARTMENT OF</t>
  </si>
  <si>
    <t>{"list":[{"act":{"description":"Employee Retirement Income Security Act of 1974"},"publicLaw":{"congressCode":"93","number":"406"},"authorizationTypes":{"USC":false,"act":true,"statute":false,"publicLaw":true,"executiveOrder":false}}]}</t>
  </si>
  <si>
    <t>The Employee Benefits Security Administration (EBSA) is responsible for the administration and enforcement of the civil and criminal provisions of Title I of the Employee Retirement Income Security Act of 1974 (ERISA) as well as related provisions of other Federal laws (e.g., Title 18 USC federal criminal statutes). EBSA is also responsible for assuring compliance with the fiduciary responsibility provisions of the Thrift Savings Plan under the Federal Employees' Retirement System Act of 1986 (FERSA)._x000D_
_x000D_
The Employee Benefits Security Administration (EBSA) is committed to educating and assisting the 149 million workers, retirees and their families covered by approximately 685,000 private retirement plans, 2.2 million health plans, and similar numbers of other welfare benefit plans holding approximately $9.3 trillion in assets; as well as plan sponsors and members of the employee benefits community. EBSA balances proactive enforcement with compliance assistance and works diligently to provide quality assistance to plan participants and beneficiaries. It is the policy of EBSA to provide the highest quality of service to its customers._x000D_
_x000D_
The mission of the Employee Benefits Security Administration is to assure the security of the retirement, health and other workplace related benefits of America's workers and their families. We will accomplish this mission by developing effective regulations; assisting and educating workers, plan sponsors, fiduciaries and service providers; and vigorously enforcing the law.</t>
  </si>
  <si>
    <t>Plan administrators, trustees, participants, beneficiaries of employee benefit plans, or others involved in plan administration may obtain assistance in complying with the Act.  Interested persons may obtain certain plan documents which are required to be filed by plan administrators.</t>
  </si>
  <si>
    <t>Plan officials, trustees, participants, beneficiaries of employee benefit plans, or others involved in plan administration.</t>
  </si>
  <si>
    <t>{"description":"This program is excluded from coverage under 2 CFR 200, Uniform Administrative Requirements, Cost Principles, and Audit Requirements for Federal Awards. Contact the nearest field office of the Employee Benefits Security Administration listed in Appendix IV of the Catalog, EBSA's web site at www.dol.gov/ebsa or EBSA's hotline at (1 866) 444-EBSA (3272). (Participants and beneficiaries should first contact their plan administrator for plan information.)"}</t>
  </si>
  <si>
    <t>{"awarded":"other","description":"Not Applicable","awardedDescription":"Not Applicable"}</t>
  </si>
  <si>
    <t>16-1700-0-1-601;</t>
  </si>
  <si>
    <t xml:space="preserve">(Salaries and Expenses) FY 18 est $183,296.00; FY 17 est $183,000.00; FY 16$181,000.00; - EBSA received an additional $2,000,000 in fiscal year 2017 from the Employment and Training Administration (ETA) State Unemployment Insurance and Employment Service Operations (SUIESO) Unemployment Insurance (UI) State Administration appropriation to allow EBSA to conduct and support the major case initiative, provide support to the Office of the Solicitor in litigation of extraordinary case work, and enhance oversight of the Federal Retirement Thrift Investment Board.  _x000D_
_x000D_
</t>
  </si>
  <si>
    <t xml:space="preserve">Data not available </t>
  </si>
  <si>
    <t>{"list":[{"fiscalYear":2016,"description":"In FY 2016, EBSA utilized an aggressive outreach, education, and participant assistance program to inform the public of their rights and benefits as well as to educate the regulated community regarding their responsibilities and obligations under the law. EBSA programs utilized a number of different approaches to ensuring employee benefits were protected, including national/regional enforcement priorities and projects, voluntary compliance programs, civil/criminal litigation, and research-based analysis to achieve program results. In addition, the economic research program continued to study economic issues affecting all employee benefits programs. EBSA’s approach to promoting benefits security in FY 2016 was developed and implemented in response to public concerns, the Agency’s experience with civil and criminal investigations, participant inquiries, research, and trends and vulnerabilities identified in the private sector.\r\n\r\n"}],"isApplicable":true}</t>
  </si>
  <si>
    <t>Copies of the final regulations, proposed regulations, and other directives are available from the national office or on EBSA's website at www.dol.gov/ebsa. Certain audio-visual material also are available for hearing-impaired audiences.  EBSA publishes a variety of free publications directed to employers and participants which can be obtained from its website and its publication hotline at (1 866) 444-EBSA (3272).</t>
  </si>
  <si>
    <t>{"flag":"appendix","description":"Persons desiring assistance should contact the nearest Department of Labor, Employee Benefits Security Administration field office listed in Appendix IV of the Catalog."}</t>
  </si>
  <si>
    <t>Benefits AdvisorsEmployee Benefits Security Administration, Department of Labor, 200 Constitution Avenue, NW., Room N5623, Washington, DC 20210 Phone: 1-866-444-3272;</t>
  </si>
  <si>
    <t>https://www.dol.gov/agencies/ebsa</t>
  </si>
  <si>
    <t>https://beta.sam.gov/fal/a667aea3087dbff5fb91fdfe0863c1bb/view</t>
  </si>
  <si>
    <t>Registered Apprenticeship</t>
  </si>
  <si>
    <t>Fitzgerald Act</t>
  </si>
  <si>
    <t>EMPLOYMENT AND TRAINING ADMINISTRATION, LABOR, DEPARTMENT OF</t>
  </si>
  <si>
    <t>{"list":[{"act":{"description":"National Apprenticeship Act of 1937 (Fitzgerald Act);\r\n\r\nUnless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Register."},"publicLaw":{"congressCode":"075","number":"75-308"},"USC":{"title":"29","section":"1-4"},"authorizationTypes":{"USC":true,"act":true,"publicLaw":true},"usc":{"title":"29","section":"1-4"}}]}</t>
  </si>
  <si>
    <t>To promote, engage, and assist industry in the development, expansion, and improvement of Registered Apprenticeship.  This program is designed to: provide skilled workers required by U.S. employers, ensure equal employment opportunities, and ensure the quality of all new and existing Registered Apprenticeship programs.</t>
  </si>
  <si>
    <t>PROJECT GRANTS (FOR SPECIFIED PROJECTS);ADVISORY SERVICES AND COUNSELING;TRAINING</t>
  </si>
  <si>
    <t xml:space="preserve">Employers, unions, and other workforce intermediaries can be eligible to start and maintain Registered Apprenticeship programs. The vast majority of programs are not funded by Federal grant funds. The OA and SAAs provide technical assistance._x000D_
OA also administers two grant programs, as follows:_x000D_
_x000D_
I. Women in Apprenticeship and Non-Traditional Occupations (WANTO) grants  fund innovative projects to community-based organizations (CBOs) that are designed to improve women's participation in Registered Apprenticeship programs for nontraditional occupations in a broad range of industries. WANTO grants were  awarded for Program Year (PY) 2015 and PY 2016 to three CBOs to establish regional/multi-state Technical Resource Centers to assist Registered Apprenticeship program sponsors to improve the recruitment, hiring, training, employment, and retention of women in apprenticeships. PY 2013 and PY 2014 funds were similarly awarded to three CBOs for the same purposes.  Future funding was not requested for PY 2017.  These grants are jointly administered by the Department of Labor's Women's Bureau and the Employment and Training Administration. See http://www.doleta.gov/grants/grants_awarded.cfm. _x000D_
_x000D_
II.  ApprenticeshipUSA State Accelerator Grants/State Expansion Grants_x000D_
Registered Apprenticeship has made available $60 million in grants to help state governments integrate apprenticeship into their education and workforce systems; engage industry and other partners at scale to expand apprenticeship to new sectors and new populations; support state capacity to conduct outreach and work with employers to start new programs; provide support to promote greater inclusion and diversity in apprenticeship, and implement state innovations, incentives and system reforms.  By investing in state strategies for growing Registered Apprenticeship opportunities, these funds will help strengthen the foundation for the rapid and sustained expansion of quality apprenticeship nationwide.   These grants are covered under CFDA 17.285 ._x000D_
</t>
  </si>
  <si>
    <t xml:space="preserve">Registered Apprenticeship program sponsors identify the minimum qualifications to apply into their apprenticeship programs. Individuals applying for acceptance into an apprenticeship program must be at least 16 years old. To be an apprentice in a hazardous occupation, the individual must usually be 18 years. Program sponsors may also identify additional minimum qualifications and credentials to apply, e.g., education, ability to physically perform the essential functions of the occupation, ability to complete the related technical instruction, proof of age._x000D_
_x000D_
Along with the completed application form, each prospective apprentice may be required by the program sponsor to submit a transcript of school subjects and grades, proof of age, an honorable military discharge (if applicable), and a high-school diploma or equivalence certificate (if applicable). References from all previous employers may be required. _x000D_
</t>
  </si>
  <si>
    <t>{"description":"Along with the completed application form, each prospective apprentice may be required by the program sponsor to submit a transcript of school subjects and grades, proof of age, an honorable military discharge (if applicable), and a high-school diploma or equivalence certificate (if applicable).  References from all previous employers may be required.  This program is excluded from coverage under 2 CFR 200, Subpart E-Cost Principles","isApplicable":false}</t>
  </si>
  <si>
    <t>{"description":"2 CFR 200, Uniform Administrative Requirements, Cost Principles, and Audit Requirements for Federal Awards applies to this program. For Program Registration: Prospective program sponsors must meet with an OA or SAA field representative, as appropriate, for technical assistance to develop a set of apprenticeship training program standards. These include the age and educational background of apprentices, and a schedule of the work processes and related technical instruction subjects to be covered during the training program. The program will be registered if it meets Federal requirements covering (a) the apprenticeability of the occupation(s) and (b) the suitability of the training standards for providing apprentices with sufficient knowledge to become skilled workers. \r\nFor Grants: Funding Opportunity Announcements (FOAs) are published in the Federal Register and announced on the Employment and Training Administration's (ETA's) Internet website at http://www.doleta.gov. Projects are awarded on a competitive basis. To compete for a grant, organizations develop a proposal and budget that demonstrate how the organization will provide services to a targeted population. The FOA provides all of the necessary information for applying for federal assistance. \r\n\r\n\r\nFor Grants:  Funding Opportunity Announcements (FOAs) are published in the Federal Register and announced on the Employment and Training Administration's (ETA's) Internet website at http://www.doleta.gov.  Projects are awarded on a competitive basis. To compete for a grant, organizations develop a proposal and budget that demonstrate how the organization will provide services to a targeted population. The FOA provides all of the necessary information for applying for federal assistance."}</t>
  </si>
  <si>
    <t xml:space="preserve">Not applicable for advisory services and counseling type of assistance._x000D_
Procedure for award is specified in the application request. Generally, the procedure is as follows: A technical review panel will carefully evaluate applications against the selection criteria. These criteria are based on the policy goals, priorities, and emphases set forth in the Funding Opportunity Announcement (FOA) for grant awards. The ranked scores (which may include the mathematical normalization of review panels) will serve as the primary basis for selection of applications for funding, in conjunction with other factors such as geographic balance, the availability of funds, and which proposals are most advantageous to the government. Award Notices are posted on the Employment and Training Administration (ETA) Grants Awarded Page at http://www.doleta.gov/grants/grants_awarded.cfm. If an application is rejected, a letter is sent to the applicant as notification that they were not selected as a recipient of the grant. _x000D_
</t>
  </si>
  <si>
    <t>For grants, from 45 to 90 days.</t>
  </si>
  <si>
    <t xml:space="preserve">OA refusal to register programs and OA de-registration of existing programs may be appealed to the OA Administrator as provided in Title 29 CFR Part 29.   _x000D_
_x000D_
For grants, procedures for each project are specified in the applicable FOA._x000D_
</t>
  </si>
  <si>
    <t>Reinstatement of program registration is set out in Title 29 CFR Part 29.9.</t>
  </si>
  <si>
    <t>{"awarded":"other","description":"For grants, procedures for each project are specified in the FOA.\r\n","awardedDescription":"applicable FOA."}</t>
  </si>
  <si>
    <t>[{"code":"program","isSelected":false,"description":""},{"code":"cash","isSelected":false,"description":""},{"code":"progress","isSelected":true,"description":"Progress Reports:  The program sponsor reports new apprentice registrations, suspensions, cancellations, completions, and program status to the OA or SAA field representative. \r\n"},{"code":"expenditure","isSelected":false,"description":""},{"code":"performanceMonitoring","isSelected":false,"description":""}]</t>
  </si>
  <si>
    <t xml:space="preserve">For program sponsors:  Apprenticeship selection records showing compliance with the nondiscrimination requirements set out in Title 29 CFR Part 30 are required to be kept for 5 years. The program sponsor reports new apprentice registrations, suspensions, cancellations, completions, and program status to the OA or SAA field representative.  Program sponsors must record and maintain all records concerning apprenticeship as may be required by OA or recognized SAA and other applicable law as provided in Title 29 CFR Part 29._x000D_
</t>
  </si>
  <si>
    <t>16-0174-0-1-504;16-0172-0-1-504;</t>
  </si>
  <si>
    <t>(Salaries and Expenses) FY 17$36,000,000.00; FY 18 est $36,000,000.00; FY 19 est $36,000,000.00; FY 16$34,000,000.00; - (Project Grants) FY 17$0.00; FY 18 est $0.00; FY 19 est $0.00; FY 16$2,000,000.00; - Women in Apprenticeship and Non-traditional Occupations (WANTO)</t>
  </si>
  <si>
    <t>{"list":[{"fiscalYear":2016,"description":"Total Active Apprentices: currently 487,483 as of Q3, projected at 500,000 for end of FY16; \r\nBudget Performance information is available at http://www.dol.gov/dol/budget/2016/PDF/FY2016BIB.pdf\r\n Budget Performance Information is available at: https://www.dol.gov/general/aboutdol#budget"},{"fiscalYear":2017,"description":"No Current Data Available "}],"isApplicable":true}</t>
  </si>
  <si>
    <t xml:space="preserve">Further information concerning the Registered Apprenticeship Program may be found in the following regulations:_x000D_
_x000D_
Title 29 CFR 29: "Apprenticeship Programs, Labor Standards for the Registration, Amendment of Regulations," at http://www.doleta.gov/oa/pdf/FinalRule29CFRPart29.pdf  _x000D_
                                                _x000D_
Title 29 CFR Part 30: "Equal Employment Opportunity in Apprenticeship and Training" at _x000D_
http://www.gpo.gov/fdsys/pkg/CFR-2010-title29-vol1/pdf/CFR-2010-title29-vol1-part30.pdf_x000D_
</t>
  </si>
  <si>
    <t>{"flag":"appendix","description":"See Regional Agency Offices. Regional or Local individuals are encouraged to communicate with the Regional Directors of the Office of Apprenticeship (OA), as appropriate. The Regional Directors are the following: Region I (Connecticut, Maine, Massachusetts, New Hampshire, New Jersey, New York, Puerto Rico, Rhode Island, Vermont, and Virgin Islands), Ms. Jill A. Houser, Boston Regional Director, USDOL/ETA/OA, JFK Federal Building, 15 New Sudbury Street, Room E 370, Boston, MA 02203, Telephone (617) 788-0177, FAX (617) 788-0304, E-mail: houser.jill@dol.gov; Region II (Delaware, District of Columbia, Maryland, Pennsylvania, Virginia, and West Virginia), Mr. Thomas J. Bydlon, Philadelphia Regional Director, USDOL/ETA/OA, 170 S. Independence Mall West, Suite 820-East, Philadelphia, PA 19106, Telephone (215) 861-4830, FAX (215) 861-4833, E-mail: bydlon.thomas@dol.gov; Region III (Alabama, Florida, Georgia, Kentucky, Mississippi, North Carolina, South Carolina, and Tennessee), Mr. Garfield G. Garner, Jr., Atlanta Regional Director, USDOL/ETA/OA, 61 Forsyth Street, SW, Room 6T71, Atlanta, GA 30303, Telephone (404) 302-5478, FAX (404) 302-5479, E-mail: garner. garfield@dol.gov; Region IV (Arkansas, Colorado, Louisiana, Montana, New Mexico, North Dakota, Oklahoma, South Dakota, Texas, Utah, and Wyoming), Mr. Steven D. Opitz, Dallas Regional Director, USDOL/ETA/OA, Federal Building, 525 S. Griffin Street, Room 317-L, Dallas, TX 75202, Telephone (972) 850-4681, FAX (972) 850-4688, E-Mail: opitz.steve@dol.gov; Region V (Illinois, Indiana, Iowa, Kansas, Michigan, Minnesota, Missouri, Nebraska, Ohio, and Wisconsin), Mr. Dean Guido, Chicago Regional Director, USDOL/ETA/OA, Federal Building, 230 South Dearborn Street, Room 656, Chicago, IL 60604, Telephone (312) 596-5500, FAX (312) 596-5501, E-Mail: guido.dean@dol.gov; Region VI (Alaska, Arizona, California, Guam, Hawaii, Idaho, Nevada, Oregon, and Washington), Patricia Garcia, San Francisco Regional Director, USDOL/ETA/OA, 90 Seventh St., Suite 17-100, San Francisco, CA 94103,Telephone (415) 625-2232, FAX (415) 625-2235, E-Mail: Garcia.partricia@dol.gov. "}</t>
  </si>
  <si>
    <t>Alexander Jordan200 Constitution Ave., NW, C-5311, Washington, District of Columbia 20210 , Washington, DC 20210 Email:&lt; a href='mailto:jordan.alexander@dol.gov'&gt;jordan.alexander@dol.gov&lt;/a&gt;Phone: 202-693-3748;</t>
  </si>
  <si>
    <t>http://www.doleta.gov/oa</t>
  </si>
  <si>
    <t xml:space="preserve">17.278 WIOA Dislocated Worker Formula Grants; 17.207 Employment Service/Wagner-Peyser Funded Activities; </t>
  </si>
  <si>
    <t>Fiscal Year2017: No Current Data Available Fiscal Year2016: No data is available.  Grants expire in Program Year 2016.</t>
  </si>
  <si>
    <t xml:space="preserve">Procedure for award is specified in the application request.  Generally, the procedure is as follows: A technical review panel will carefully evaluate applications against the selection criteria.  These criteria are based on the policy goals, priorities, and emphases set forth in the FOA.  The ranked scores (which may include the mathematical normalization of review panels) will serve as the primary basis for selection of applications for funding, in conjunction with other factors such as geographic balance, the availability of funds, and which proposals are most advantageous to the government.  Award Notices are posted on the Employment and Training Administration (ETA) Grants Awarded Page at http://www.doleta.gov/grants/grants_awarded.cfm. If an application is rejected, a letter is sent to the applicant as notification that they were not selected as a recipient of the grant._x000D_
</t>
  </si>
  <si>
    <t>https://beta.sam.gov/fal/c4c2e686ae9f491e90c94ec5f465d40e/view</t>
  </si>
  <si>
    <t>Employment Service/Wagner-Peyser Funded Activities</t>
  </si>
  <si>
    <t>Wagner- Peyser Act of 1933.</t>
  </si>
  <si>
    <t>{"list":[{"act":{"description":"Workforce Innovation and Opportunity Act (WIOA) of 2014.\r\n\r\n"},"publicLaw":{"congressCode":"113","number":"128"},"authorizationTypes":{"act":true,"publicLaw":true}}]}</t>
  </si>
  <si>
    <t>The Employment Service (ES) program brings together individuals looking for employment and employers looking for job seekers.  It does this by providing a variety of services, which are available to all individuals.  The program provides job seekers with career services, including labor exchange services, job search assistance, workforce information, referrals to employment, and other assistance.  Employers can use the ES to post job orders and obtain qualified applicants.</t>
  </si>
  <si>
    <t>For Wagner-Peyser Employment Service grants and Labor Market Information grants, eligible applicants include all 50 States, the District of Columbia, the Virgin Islands, Puerto Rico, and Guam.</t>
  </si>
  <si>
    <t>The system affords universal access to all job seekers.  In addition, services are available to employers seeking to hire workers.  Priority of service is given to veterans and other covered persons.  These individuals receive priority referral to jobs, as well as specialized employment services and assistance.</t>
  </si>
  <si>
    <t>{"description":"Cost will be determined in accordance with OMB Circular No. A-87 as codified in 41 CFR 1-15.7 for state and local governments.","isApplicable":false}</t>
  </si>
  <si>
    <t>{"description":"FORMULA GRANTS: Under WIOA, Wagner-Peyser is a \"core\" program, in which the Governor submits a single Unified State Plan or Combined State Plan in accordance with the respective Planning Guidance, issued through the Federal Register.  The Planning Guidance provides detailed instruction on what must be included in the State Plan. The Unified Planning Guidance provides a framework for collaboration across programs and integration of services, including WIOA Title I programs and Wagner-Peyser Activities, and WIOA Titles II and IV programs overseen by the Department of Education.  The Combined Plan includes these programs as well as other non-DOL programs. The plan is submitted to the Federal Coordinator for Plan Review and Approval (currently Heather Fleck), Division of WIOA Adult Services and Workforce System, Office of Workforce Investment, Employment and Training Administration, Department of Labor, 200 Constitution Avenue, NW, Room S-4209, Washington, DC 20210.\r\n\r\n"}</t>
  </si>
  <si>
    <t xml:space="preserve">Those portions of the State Plan over which the Assistant Secretary for Employment and Training exercises authority are reviewed and approved by the Employment and Training Administration.  Formula funds are awarded to the states based on a statutory formula provided in the authorizing legislation or, as in the case of LMI grants, based on an administrative formula.  The State Plans include services to persons with barriers to employment, including persons with disabilities._x000D_
_x000D_
</t>
  </si>
  <si>
    <t xml:space="preserve">As provided in regulations._x000D_
_x000D_
</t>
  </si>
  <si>
    <t>{"types":{"moe":false,"formula":true,"matching":false},"formula":{"title":"The Wagner-Peyser Act ","chapter":"Section 6 (b)(4)","part":"","subPart":"","publicLaw":"29 U.S.C. 493","description":""},"matching":{"description":""},"moe":{"description":""}}</t>
  </si>
  <si>
    <t>{"awarded":"letter","description":"Formula funds are provided at the beginning of a program year and are available for expenditure during that program year and the succeeding two program years.\r\n\r\n"}</t>
  </si>
  <si>
    <t>[{"code":"program","isSelected":true,"description":"For formula grants, quarterly performance reporting is required in addition to quarterly financial, activities and outcomes reports."},{"code":"cash","isSelected":false,"description":""},{"code":"progress","isSelected":false,"description":""},{"code":"expenditure","isSelected":true,"description":"For formula grants, quarterly financial reports are required.\r\n\r\n"},{"code":"performanceMonitoring","isSelected":true,"description":"Monitoring is conducted by Regional Federal Project Officers based on quarterly reports."}]</t>
  </si>
  <si>
    <t>Standard records for audits are required.</t>
  </si>
  <si>
    <t>16-0179-0-1-999;</t>
  </si>
  <si>
    <t xml:space="preserve">(Formula Grants) FY 17$701,000,000.00; FY 18 est $695,000,000.00; FY 19 est $446,000,000.00; FY 16$710,000,000.00; - (Project Grants) FY 17$31,000,000.00; FY 18 est $32,000,000.00; FY 19 est $36,000,000.00; FY 16$23,000,000.00; - </t>
  </si>
  <si>
    <t>Wagner-Peyser Formula Grants vary by year.  Funding is published annually in the Federal Register.</t>
  </si>
  <si>
    <t>{"list":[{"fiscalYear":2016,"description":"Fiscal data available at: https://www.doleta.gov/budget/16bud.cfm\r\nProgram data not yet available.  When program results are available, they are posted at:\r\nhttps://www.doleta.gov/performance/results/wagner-peyser_act.cfm Fiscal data available at: https://www.dol.gov/general/budget/index-2016"},{"fiscalYear":2017,"description":"Fiscal data available at: https://www.doleta.gov/budget/17bud.cfm\r\nProgram data not yet available.  When program results are available, they are posted at:\r\nhttps://www.doleta.gov/performance/results/wagner-peyser_act.cfm\r\n"},{"fiscalYear":2018,"description":"Fiscal data available at: https://www.doleta.gov/budget/18bud.cfm\r\nProgram data not yet available.  When program results are available, they are posted at:\r\nhttps://www.doleta.gov/performance/results/wagner-peyser_act.cfm\r\n"}],"isApplicable":true}</t>
  </si>
  <si>
    <t>WIOA Final Rule, 20 CFR Part 652 - Establishment and Functioning of State Employment Service, Subpart B - Services for Veterans; Part 680 - Adult and Dislocated Worker Activities under Title I of the Workforce Innovation and Opportunity Act; Subpart A - Delivery of Adult and Dislocated Worker Services through the One Stop Service Delivery System.</t>
  </si>
  <si>
    <t>Robert Kight200 Constitution Ave., NW, Room S-4203, Washington, DC 20210 Email:&lt; a href='mailto:kight.robert@dol.gov'&gt;kight.robert@dol.gov&lt;/a&gt;Phone: 202-693-3937;</t>
  </si>
  <si>
    <t>http://www.doleta.gov</t>
  </si>
  <si>
    <t xml:space="preserve">17.801 Disabled Veterans' Outreach Program (DVOP); 17.804 Local Veterans' Employment Representative Program; 17.258 WIOA Adult Program; 17.225 Unemployment Insurance; </t>
  </si>
  <si>
    <t>https://beta.sam.gov/fal/44d25ef8997b4a5fb5b42e01d149b0e4/view</t>
  </si>
  <si>
    <t>Unemployment Insurance</t>
  </si>
  <si>
    <t>UI</t>
  </si>
  <si>
    <t>{"list":[{"act":{"description":"Unemployment Compensation for Ex-Servicemembers"},"USC":{"title":"5","section":"8521 et seq."},"authorizationTypes":{"USC":true,"act":true},"usc":{"title":"5","section":"8521 et seq."}},{"act":{"description":"Federal Unemployment Tax Act"},"USC":{"title":"26","section":"3301 et seq."},"authorizationTypes":{"USC":true,"act":true},"usc":{"title":"26","section":"3301 et seq."}},{"act":{"description":"The Workforce Innovation and Opportunity Act (WIOA) (Pub. L. 113-128) was passed on July 22, 2014.  It supersedes titles I and II of the Workforce Investment Act of 1998, and amends the Wagner-Peyser Act and the Rehabilitation Act of 1973.  The law went into effect on July 1, 2015.  Also, 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Register."},"publicLaw":{"congressCode":"113","number":"128"},"authorizationTypes":{"act":true,"publicLaw":true}},{"act":{"description":"Social Security Act (Titles III, IX, XI, XII)  42 USC 501-504; 1101-1110; 1320b-7; 1321-1324"},"USC":{"title":"42","section":"501-504"},"authorizationTypes":{"USC":true,"act":true},"usc":{"title":"42","section":"501-504"}},{"act":{"description":"Federal-State Extended Unemployment Compensation Act"},"publicLaw":{"congressCode":"91","number":"373"},"USC":{"title":"26","section":"3304(a)(11)note"},"authorizationTypes":{"USC":true,"act":true,"publicLaw":true},"usc":{"title":"26","section":"3304(a)(11)note"}},{"act":{"description":"Unemployment Compensation for Federal Civilian Employees"},"USC":{"title":"5","section":"8501 et seq."},"authorizationTypes":{"USC":true,"act":true},"usc":{"title":"5","section":"8501 et seq."}},{"act":{"description":"Robert T. Stafford Disaster Relief and Emergency Assistance Act"},"USC":{"title":"42","section":"5177"},"authorizationTypes":{"USC":true,"act":true},"usc":{"title":"42","section":"5177"}}]}</t>
  </si>
  <si>
    <t>To oversee unemployment insurance programs for eligible workers through federal and state cooperation, including unemployment compensation for federal employees or ex-service members, Disaster Unemployment Assistance, and to assist in the oversight of Trade Adjustment Assistance and Alternative Trade Adjustment Assistance, and Reemployment Trade Adjustment Assistance programs.</t>
  </si>
  <si>
    <t>FORMULA GRANTS;DIRECT PAYMENTS WITH UNRESTRICTED USE</t>
  </si>
  <si>
    <t>State workforce agencies, including those in the District of Columbia, Puerto Rico and Virgin Islands._x000D_
_x000D_
The Workforce Innovation and Opportunity Act (WIOA) (Pub. L. 113-128) was passed on July 22, 2014.  It supersedes titles I and II of the Workforce Investment Act of 1998, and amends the Wagner-Peyser Act and the Rehabilitation Act of 1973. The law went into effect on July 1, 2015. Also, 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t>
  </si>
  <si>
    <t>All workers whose wages are subject to state unemployment insurance laws, federal civilian employees, ex-service members, and workers whose unemployment is caused by a presidentially declared disaster under the Robert T. Stafford Disaster Relief and Emergency Assistance Act, are eligible if they are involuntarily unemployed, able to work, available for work, meet the eligibility and qualifying requirements of the state law, and are free from disqualifications. Some states provide Short Time Compensation or Self Employment Assistance for eligible individuals. Workers who became unemployed or underemployed because of the adverse effect of increased imports or because of shifts in production outside the U.S. may be eligible for Trade Readjustment Allowance, Alternative Trade Adjustment Assistance or Reemployment Adjustment Assistance and other types of Trade Adjustment Assistance (see program 57.001). Individual state information on eligibility requirements is available from local American Job Centers or at http://www.servicelocator.org/.</t>
  </si>
  <si>
    <t>{"description":"Awards of grants to states are conditioned on the Secretary of Labor's determination that the states' unemployment compensation laws are in conformity with the Social Security Act and the Federal Unemployment Tax Act and that state practices substantially comply with these laws.","isApplicable":true}</t>
  </si>
  <si>
    <t>{"description":"Eligible applicants are furnished applications (State Quality Service Plan) by the Employment and Training Administration for this program. States submit the plans to apply for grants to the appropriate regional office of the Employment and Training Administration based on target performance levels pursuant to nationally-developed workload estimates. All plans are to be constructed in terms of selected workloads to be undertaken and the resources and numbers of employees needed to accomplish them."}</t>
  </si>
  <si>
    <t xml:space="preserve">The Regional Administrator for Employment and Training issues a preliminary approval for a state within the dollar target provided by the ETA national office, based on the state plan submitted. </t>
  </si>
  <si>
    <t xml:space="preserve">At the national office level 30 to 60 days. Approximately 45 days at the regional office level. </t>
  </si>
  <si>
    <t xml:space="preserve">Contact federal agency. A hearing is required if state law is not certified to be in conformity._x000D_
Funding is based on workload formula. _x000D_
</t>
  </si>
  <si>
    <t>{"awarded":"letter","description":"Annual grants for base operation of programs are based on workload projections pursuant to economic assumptions and nationally developed workload estimates. Additional quarterly funding is based on actual workloads. Financing of administrative costs is accomplished through letter of credit draw downs needed to meet immediate cash requirements. "}</t>
  </si>
  <si>
    <t>[{"code":"program","isSelected":true,"description":"Weekly, monthly, quarterly and yearly statistical reports of unemployment insurance workloads are required.  "},{"code":"cash","isSelected":true,"description":"Cash reports include the following transactions: Federal cash receipts/disbursements; Federal expenditures and un-obligated balance; recipient share of obligations and expenditures; program income. Additional expenditure data required includes other federal funds expended and real property proceeds expended. "},{"code":"progress","isSelected":true,"description":"The comprehensive performance management system requires that a State Quality Service Plan (SQSP) be submitted as part of the application. Where performance is below the established minimum criteria, a corrective action plan (CAP) is required as part of the SQSP. The CAP identifies state activities and planning targets for performance improvement activities."},{"code":"expenditure","isSelected":true,"description":"Separate quarterly financial status reports are required for grants used for administration of each type of program. "},{"code":"performanceMonitoring","isSelected":true,"description":"Data and progress towards performance targets are reviewed by the regional and national office staff. The SQSP and CAPs are reviewed quarterly by regional office staff. "}]</t>
  </si>
  <si>
    <t>{"isApplicable":true,"description":"State workforce agencies are subject to audits by the Department of Labor or other authorized government agencies."}</t>
  </si>
  <si>
    <t>State laws and requirements are to be in conformity with Federal statutes. States are expected to report any legislative and regulatory changes to the Federal agency. National office staff provides guidance on the time frame for data submission and corrections to data reports. The state determines the time period to maintain tax records; however, the IRS recommends 4 years after the date tax is due or is paid, whichever is later. The recommendation for performance records is 3 years.</t>
  </si>
  <si>
    <t>16-8042-0-7-999;16-0179-0-1-999;16-0326-0-1-999;16-0168-0-1-603;</t>
  </si>
  <si>
    <t xml:space="preserve">(Direct Payments with Unrestricted Use) FY 17$30,664,000,000.00; FY 18 est $29,591,000,000.00; FY 19 est $29,434,000,000.00; - (Formula Grants) FY 17$2,707,000,000.00; FY 18 est $2,734,000,000.00; FY 19 est $2,555,000,000.00; - </t>
  </si>
  <si>
    <t>FY 2016, estimate for the minimum award is $1.7 million and the estimated maximum award is $380 million. The estimated average award is $52 million.
FY 2017, the minimum award is $1.7 million and the maximum award is $368 million.   The estimated average award is $51 million.
FY 2018, the estimated minimum grant award is $1.7 million and the maximum award is $338 million.  The estimated average award is $47 million</t>
  </si>
  <si>
    <t>{"list":[{"fiscalYear":2018,"description":"States are estimated to collect $36.8 billion in state unemployment taxes and pay an estimated $29.0 billion in federal and state UI benefits to5.4 million beneficiaries. $2.5 billion in administrative dollars is anticipated to be provided to 53 states and territories to support program operations in FY 2018."}],"isApplicable":true}</t>
  </si>
  <si>
    <t>Regulations:  20 CFR Part 601, 602, 603, 604, 606, 609, 614, 615, 616, 617, 625, 640, 650._x000D_
Literature:  "Unemployment Insurance For Ex-Service Members;" "Unemployment Insurance For Federal Workers;" "Significant Provisions of State Unemployment Insurance Laws;" "Comparison of State Unemployment Insurance Laws;" fact sheets, and other program information are available on the Internet at http://www.workforcesecurity.doleta.gov/unemploy/laws.asp#overview.</t>
  </si>
  <si>
    <t>{"flag":"appendix","description":"Employment and Training Administration regional offices listed in Appendix IV of the Catalog."}</t>
  </si>
  <si>
    <t>Gay Gilbert Frances Perkins Building - 200 Constitution Avenue NW, Room S4524, Washington, DC 20210 Email:&lt; a href='mailto:gilbert.gay@dol.gov'&gt;gilbert.gay@dol.gov&lt;/a&gt;Phone: 202-693-3029;</t>
  </si>
  <si>
    <t>http://ows.doleta.gov/unemploy/</t>
  </si>
  <si>
    <t xml:space="preserve">97.034 Disaster Unemployment Assistance; 17.207 Employment Service/Wagner-Peyser Funded Activities; 17.245 Trade Adjustment Assistance; 57.001 Social Insurance for Railroad Workers; </t>
  </si>
  <si>
    <t>https://beta.sam.gov/fal/9ceb88a92ad84ff7bc0503b5a98cebd7/view</t>
  </si>
  <si>
    <t>Senior Community Employment Program (SCSEP)</t>
  </si>
  <si>
    <t>{"list":[{"act":{"description":"Older Americans Act of 1965"},"authorizationTypes":{"act":true}},{"act":{"description":"Older Americans Act of 2016\n\nUnless otherwise stipulated, entities carrying out the project are subject to Uniform Administrative Requirements, Cost Principles, and Audit Requirements for Federal Awards found at 2 CFR Part 200 along with the OMB approved exceptions for DOL at 2 CFR Part 2900 published on December 19, 2014 in the Federal Register; Older Americans Act Reauthorization Act of 2016 published April 22, 2016;  Interim Final Rule published December 1, 2017); Final Rule published December 26, 2010; and Training and Employment Guidance Letters."},"publicLaw":{"congressCode":"89","number":"73"},"statute":{"page":"218","volume":"79"},"USC":{"title":"42","section":"3056"},"authorizationTypes":{"USC":true,"act":true,"statute":true,"publicLaw":true},"usc":{"title":"42","section":"3056"}}]}</t>
  </si>
  <si>
    <t>To provide unemployed, low-income persons, who are age 55 or older (and not job ready), with training at community service employment assignments in public and non-profit organizations so that they can gain work experience and on-the-job training.  These employment assignments promote economic self-sufficiency, and serve as bridges to unsubsidized employment.</t>
  </si>
  <si>
    <t>The following types of organizations are eligible to receive grants: (1) States; (2) U.S. territories; (3) Public and nonprofit private agency and organizations; and (4) Public or nonprofit national Indian aging organizations and public or nonprofit Pacific Island and Asian American aging organizations.  
Unless otherwise stipulated, entities carrying out the project are subject to Uniform Administrative Requirements, Cost Principles, and Audit Requirements for Federal Awards found at 2 CFR Part 200 along with the OMB approved exceptions for DOL at 2 CFR Part 2900 published on December 19, 2014 in the Federal Register; Older Americans Act Reauthorization Act of 2016 published April 22, 2016;  Interim Final Rule published December 1, 2017); Final Rule published December 26, 2010; and Training and Employment Guidance Letters available via https://www.doleta.gov/Seniors/html_docs/TechAssist.cfm.</t>
  </si>
  <si>
    <t>SCSEP applicants must be unemployed adults 55 years or older with a family income that is not more than 125 percent of the Department of Health and Human Services (DHHS) poverty level. Prospective participants must provide documentation relevant to age and income, which is required to determine whether the individual is program eligible.  With certain exceptions, the Census Bureau's Current Population Survey definition of income governs the determination of SCSEP applicants’ income eligibility.  Section 518 (a)(3)(A) of the OAA-2016 specifies that any income that is unemployment compensation, a benefit received under title XVI of the Social Security Act; a payment made to or on behalf of veterans or former members of the Armed Forces under the laws administered by the Secretary of Veterans Affairs, or 25 percent of a benefit received under title II of the Social Security Act, is excluded from SCSEP income eligibility determinations.</t>
  </si>
  <si>
    <t>{"description":"Applicants must meet the eligibility test under Section 514(c) and the responsibility test under Section 514(d) of the Older Americans Act.","isApplicable":true}</t>
  </si>
  <si>
    <t>{"environmentalImpact":{"reports":[{"isSelected":true,"reportCode":"ExecutiveOrder12372"},{"isSelected":true,"reportCode":"otherRequired"}]},"description":"The distribution of funds under this project is a division between national grants (public and nonprofit private agency and organization grantees) and grants to states.  Funds are allotted to States at 22 percent and to National organizations and agencies at 78 percent."}</t>
  </si>
  <si>
    <t>{"description":"National nonprofit organizations are required under Section 502(d) of the Older Americans Act to submit an application to the state agency, in addition to the Department of Labor. The Office of Workforce Investment in the Employment and Training Administration will provide information concerning proper application, format, and content and furnish standard application forms. Governors may comment on SCSEP grant proposals prior to award and may make recommendations to the Secretary of Labor to improve the distribution of SCSEP services."}</t>
  </si>
  <si>
    <t>Awards are made directly to eligible applicants by the Employment and Training Administration of the Department of Labor.</t>
  </si>
  <si>
    <t xml:space="preserve">The approval range for formula grants is approximately 30 to 60 days.  </t>
  </si>
  <si>
    <t>Appeals may be filed according to the regulations at 20 CFR 641.900.</t>
  </si>
  <si>
    <t>Grantees must meet the eligibility and responsibility test each year in order to be funded. In addition, grantees must meet negotiated performance measures described in Section 513(b) of OAA-2016, in administrative guidance, and in the Final Rule on SCSEP Performance Accountability published September 1, 2010.</t>
  </si>
  <si>
    <t>{"types":{"moe":true,"formula":true,"matching":true},"formula":{"title":"Older Americans Act 2016 Amendments","chapter":"20 CFR 641.100 of the 2010 Final Rule","part":"","subPart":"","publicLaw":"P.L. 114-144","description":""},"matching":{"requirementFlag":"voluntary","percent":"0","description":"The grantee must contribute matching, in cash or in-kind, of not less than 10 percent of the total cost of the project, except that the Federal Government may pay all costs of any project that is\r\na.\tan emergency or disaster project; or\r\nb.\ta project located in an economically depressed area as determined by the Secretary of Labor in consultation with the Secretary of Commerce and the Director of the Office of Community Services of the Department of Health and Human Services;\r\nc.\ta project which is exempt by law (42 USC 3056(c))."},"moe":{"description":""}}</t>
  </si>
  <si>
    <t>{"awarded":"letter","description":"Funding is provided annually.  The program year runs from July 1 to June 30.   The Secretary has the authority to extend the period of performance under specified conditions."}</t>
  </si>
  <si>
    <t>[{"code":"program","isSelected":true,"description":"The Annual Equitable Distribution Report and the Four Year Strategic State Plan (for state grantees only), to be reviewed and updated no less frequently than every two years."},{"code":"cash","isSelected":true,"description":"Quarterly Financial Status Report (ETA 9130)"},{"code":"progress","isSelected":true,"description":"The Quarterly Progress Report (QPR).  QPRs are generated by the SCSEP Performance and Results QPR (SPARQ) system located within the Department of Labor based on participant data entered by grantees into the SPARQ on-line system."},{"code":"expenditure","isSelected":true,"description":"Quarterly Financial Status Report (ETA 9130).  Unless otherwise stipulated, permitted applicant organizational costs will be determined in accordance with the Uniform Guidance and DOL Exceptions."},{"code":"performanceMonitoring","isSelected":true,"description":"All SCSEP grantees are required to enter data in the SCSEP Performance and Results QPR (SPARQ) online system to generate the Quarterly Progress Reports (QPRs). Federal Project Officers conduct quarterly desk reviews and on-site reviews as needed.  Performance is evaluated annually."}]</t>
  </si>
  <si>
    <t>Normally to be retained by the grant or contract recipient for a three-year period following the completion of the grant or contract.  Grantees are required to submit participant data via high-speed Internet access to a DOL-sponsored data collection system (SPARQ).</t>
  </si>
  <si>
    <t>16-0175-0-1-504;</t>
  </si>
  <si>
    <t>(Formula Grants) FY 17$87,000,000.00; FY 18 est $87,000,000.00; FY 19 est $0.00; FY 16$95,000,000.00; - State Grants(Formula Grants) FY 17$478,000,000.00; FY 18 est $314,000,000.00; FY 19 est $0.00; FY 16$222,000,000.00; - National Programs</t>
  </si>
  <si>
    <t xml:space="preserve">For Program Year 2013, grants ranged from $318,604 to $82.8M. _x000D_
For Program Year 2014, grants ranged from $324,965 to $84.2M. </t>
  </si>
  <si>
    <t>20 CFR 641; Training and Employment Guidance Letters, Training and Employment Notices, previously issued Older Worker Bulletins that are still in effect and other SCSEP directives.</t>
  </si>
  <si>
    <t>{"flag":"appendix","description":"Region 1, Suzanne Pouliot, Telephone: (617) 788-0180; Region 2, Chantal Watler, Telephone: (215) 861-5224; Region 3,  Arthur Brooks, Telephone: (404) 302-5350; Region 4, Kajuana Donahue, Telephone: (972) 850-4613; Region 5, Gary Lewis, Telephone: (312) 596-5522; Region 6, John Jacobs, Telephone: (415) 625-7940."}</t>
  </si>
  <si>
    <t>LaMia Chapman200 Constitution Ave., NW_x000D_
Rm. C-4510_x000D_
, Washington, DC 20210 Email:&lt; a href='mailto:Chapman.Lamia@dol.gov'&gt;Chapman.Lamia@dol.gov&lt;/a&gt;Phone: 202-693-3356;</t>
  </si>
  <si>
    <t>http://www.doleta.gov/seniors/</t>
  </si>
  <si>
    <t xml:space="preserve">17.207 Employment Service/Wagner-Peyser Funded Activities; </t>
  </si>
  <si>
    <t>The Department annually renews grant agreements. The Department will have an open competition every four to five years to select national grantees.  National grants were competed in 2006, 2012, 2016 and the next competition opportunity, as specified in the authorizing legislation, will be no sooner than 2020.  When such a competition occurs, a notice will be published in the Federal Register.</t>
  </si>
  <si>
    <t>https://beta.sam.gov/fal/46d1aad4894043d6a36d4b3bd7b02fbe/view</t>
  </si>
  <si>
    <t>Trade Adjustment Assistance</t>
  </si>
  <si>
    <t>{"list":[{"act":{"description":"The Trade Adjustment Assistance Reauthorization Act of 2015 (TAARA 2015), title IV of the Trade Preferences Extension Act of 2015 (Public Law 114-27), was signed into law by President Barack Obama on June 29, 2015.\r\n \r\n\r\nUnless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Register."},"publicLaw":{"congressCode":"114","number":"27"},"authorizationTypes":{"act":true,"publicLaw":true}}]}</t>
  </si>
  <si>
    <t>The Trade Adjustment Assistance (TAA) for Workers Program is a federal entitlement program that assists workers impacted by foreign trade. Through the provision of a number of employment-related benefits and services, the TAA Program provides trade-affected workers with opportunities to obtain the support, resources, skills, and credentials they need to return to the workforce in a good job in an in-demand industry. The program services include training, employment and case management services, job search allowances, relocation allowances, wage supplements for workers aged 50 and older, and Trade Readjustment Allowances (TRA).</t>
  </si>
  <si>
    <t>For a worker to be eligible to apply for TAA, the worker must be part of a group of workers that are the subject of a petition filed with the Department. Three workers of a company, a company official, a union or other duly authorized representative, or an AJC operator or partner may file that petition with the Department. In response to the filing, the Department initiates an investigation to determine whether foreign trade was an important cause of the workers’ job loss or threat of job loss. If the Department determines that the workers meet the statutory criteria for group certification of eligibility for the workers in the group to apply for TAA, the Department grants the petition and issues a certification.</t>
  </si>
  <si>
    <t>Once a member of a worker group is covered by a certification for eligibility to apply for TAA, the workers individually apply for benefits and services through the American Job Centers. TAA benefits and services have specific individual eligibility criteria that must be met, such as previous work history, unemployment insurance eligibility, and individual skill levels.
The TAA program currently offers the following benefits and services to eligible individuals: training, weekly income support in the form of TRA, out-of-area job search and relocation allowances, case management and employment services, and wage supplement for qualified older workers through RTAA.</t>
  </si>
  <si>
    <t>{"description":"Petition for Trade Adjustment Assistance (TAA) (OMB No. 1205-0342)","isApplicable":true}</t>
  </si>
  <si>
    <t>{"description":"This program is excluded from coverage under OMB Circular No. A-102. This program is excluded from coverage under OMB Circular No. A-110. \n\nTo apply for TAA under the Trade Act of 1974, as amended, a \"Petition for Trade Adjustment Assistance\" must be filed directly with the Office of Trade Adjustment Assistance and with the State official or organization designated by the Governor of the State in which the workers' firm or subdivision is located. OTAA and State contact information, as well as petition forms in English and Spanish, are available through the State Workforce Agencies or from the Office of Trade Adjustment Assistance. The petition forms may also be downloaded from the TAA web-site, or filed online, at: http:www.doleta.gov/tradeact."}</t>
  </si>
  <si>
    <t>A Certification of Eligibility to apply for TAA may be issued by the Secretary of Labor to groups of workers who have been found by the Department of Labor to have met the group eligibility requirements of TAARA 2015.  Certifications will be posted in the Federal Register and on the TAA website. 
Individual workers covered by the certification will be notified by the state and can apply to their local American Job Center for individual determinations of eligibility to receive benefits and services.</t>
  </si>
  <si>
    <t>For the TAA program, investigations to determine group eligibility begin with the receipt of a valid petition.  Once a determination is issued, states are notified.  States notify eligible individuals.</t>
  </si>
  <si>
    <t>There are two courses of appeal, one administrative and the other judicial. Petitioners aggrieved by a final determination by the Secretary may, within 30 days after notice of such determination is published in the Federal Register, file an application for reconsideration with the Director of the Office of Trade Adjustment Assistance. If the determination following reconsideration is negative, they may, within 60 days after notice of the negative determination upon reconsideration, file a petition for review of such determination with the United States Court of International Trade in New York City. Aggrieved petitioners may request judicial appeal without first seeking administrative reconsideration, within 60 days after notice of such determination is published in the Federal Register.</t>
  </si>
  <si>
    <t>{"awarded":"lump","description":"Base formula funding grants for Training and Other Activities are provided to States annually and are active for three years; reserve funds may be requested by States based on additional needs above the base funding provided. \n\nFunding for TRA and wage supplements (in the form of ATAA under the 2002 Program, and RTAA under the 2009, 2011, and 2015 Programs) are neither determined by the formula nor distributed in accordance with the other provisions of TAA regulations codified at 20 CFR 618.900 to 618.940. These funds, apportioned from the annual FUBA account appropriation, are managed by the Department’s Office of Unemployment Insurance (OUI), and states request them from OUI on an as needed basis.\n\n*2002 Program*\nFor TAA certifications of petitions filed before May 18, 2009, and after February 12, 2011 through October 21, 2011, up to 104 weeks of TRA available to workers enrolled in full-time training or up to 130 weeks of TRA available to workers enrolled in remedial training.  \n\n*2009 Program*\nFor TAA certifications of petitions filed between May 18, 2009 and February 15, 2011, up to 130 weeks of TRA is available to workers enrolled in full-time training or up to 156 weeks of TRA available to workers enrolled in remedial or prerequisite training.  \n\n*2011 Program*\nFor TAA certifications of petitions filed between October 21, 2011 and through December 31, 2013, up to 130 weeks of TRA available to workers enrolled in full-time training, the last 13 of which are only available if needed for completion of a training program and training benchmarks are met.\n\n*2015 Program*\nFor TAA certifications of petitions filed after January 1, 2014, up to 130 weeks of TRA available to workers enrolled in full-time training, the last 13 of which are only available if needed for completion of a training program and training benchmarks are met."}</t>
  </si>
  <si>
    <t>[{"code":"program","isSelected":true,"description":"Quarterly Performance Reports are required."},{"code":"cash","isSelected":false,"description":""},{"code":"progress","isSelected":false,"description":""},{"code":"expenditure","isSelected":true,"description":"Quarterly financial reports on grants for administration of TAA/TRA are required."},{"code":"performanceMonitoring","isSelected":true,"description":"Program performance is monitored both by state staff and by Federal Regional Office staff. "}]</t>
  </si>
  <si>
    <t>Nonfederal entities are required to maintain adequate records in accordance with 2 CFR Part 200.333, 29 CFR 95 and 97, as applicable.</t>
  </si>
  <si>
    <t>16-0326-0-1-999;</t>
  </si>
  <si>
    <t xml:space="preserve">(Formula Grants) FY 17$391,000,000.00; FY 18 est $398,000,000.00; FY 19 est $450,000,000.00; FY 16$391,000,000.00; - </t>
  </si>
  <si>
    <t xml:space="preserve">This amount is published yearly in the Report to the Committee on Finance of the Senate and Committee on Ways and Means of the House of Representatives, which can be found on the program website at www.doleta.gov/tradeact. </t>
  </si>
  <si>
    <t>{"list":[{"fiscalYear":2017,"description":"No Current Data Available"},{"fiscalYear":2018,"description":"No Current Data Available"},{"fiscalYear":2016,"description":"No Current Data Available Budget Performance Information is available at: https://www.dol.gov/general/aboutdol#budget."}],"isApplicable":true}</t>
  </si>
  <si>
    <t>Regulations:_x000D_
_x000D_
-29 CFR 90, Certification of Eligibility to Apply for Worker Adjustment Assistance_x000D_
_x000D_
-20 CFR 617, Trade Adjustment Assistance for Workers_x000D_
_x000D_
-20 CFR 618.900- 618.930, Regulations Regarding TAA Funding_x000D_
_x000D_
The list of regulations can be found at https://www.doleta.gov/tradeact/statutes.cfm#Regulations._x000D_
_x000D_
Directives and Guidances:_x000D_
_x000D_
A comprehensive list of Directives and Guidances can be found at https://www.doleta.gov/tradeact/directives.cfm.</t>
  </si>
  <si>
    <t>{"flag":"appendix","description":"Regional offices of the Employment and Training Administration, Department of Labor"}</t>
  </si>
  <si>
    <t>Erica Herrmann200 Constitution Ave N.W., Washington, DC 20210 Email:&lt; a href='mailto:herrmann.erica@dol.gov'&gt;herrmann.erica@dol.gov&lt;/a&gt;Phone: 2026933628;Julie S BakerFrances Perkins Building, 200 Constitution Avenue, N.W., Washington, DC 20210 Email:&lt; a href='mailto:baker.julie.s@dol.gov'&gt;baker.julie.s@dol.gov&lt;/a&gt;Phone: 2026933707;</t>
  </si>
  <si>
    <t>http://www.doleta.gov/tradeact/</t>
  </si>
  <si>
    <t xml:space="preserve">17.225 Unemployment Insurance; </t>
  </si>
  <si>
    <t>https://beta.sam.gov/fal/2b0d26dd729d4b8ca77cac7f45ea0090/view</t>
  </si>
  <si>
    <t>Workforce Innovation and Opportunity Act (WIOA), Adult Programs</t>
  </si>
  <si>
    <t>{"list":[{"act":{"description":"Workforce Innovation and Opportunity Act (WIOA) of 2014.\n\nThe Workforce Innovation and Opportunity Act (WIOA) was signed into law on July 22, 2014, and went into effect on July 1, 2015. It amends the Wagner-Peyser Act and the Rehabilitation Act of 1973. The regulations were published in the Federal Register on August 19, 2016. The regulations for the Title I WIOA Adult, Dislocated Worker and Youth programs are at 20 CFR Parts 680 through 683, as well as the joint Department of Labor and Department of Education regulations found at 20 CFR parts 676 through 678., Public Law 113-128"},"publicLaw":{"congressCode":"113","number":"128"},"authorizationTypes":{"act":true,"publicLaw":true}}]}</t>
  </si>
  <si>
    <t>The Adult Program is one of the six core programs authorized by Title I of the Workforce Innovation and Opportunity Act (WIOA).  The program serves individuals and helps employers meet their workforce needs.  It enables workers to obtain good jobs by providing them with job search assistance and training opportunities.  Under WIOA, the Adult Program will ensure that the unemployed and other job seekers have access to high-quality workforce services, and that priority for services will be given to those who are public assistance recipients, low-income individuals, and/or basic skills deficient.  In addition, the program will provide individuals with disabilities access to high quality workforce services, and better prepare them for competitive, integrated employment.  Performance program measures include: 1. Employment Rate, 2nd Quarter After Exit; 2. Employment Rate, 4th Quarter After Exit; 3. Median Earnings; 4. Credential Rate; 5. Measurable Skills Gains. The employment goals are measured by using the Unemployment Insurance Wage Records Information System whenever possible.</t>
  </si>
  <si>
    <t>Under WIOA, the entities eligible to receive funding from the Department are the 50 States, Puerto Rico, the District of Columbia and the outlying areas. Funds are allotted based on a statutory formula. The states in turn allocate funds to local workforce development boards which are responsible for operating American Job Centers (approximately 2,400 nationwide).</t>
  </si>
  <si>
    <t>All adults 18 years of age and older are eligible to receive career services.  Several populations receive priority, with States and local areas being responsible for establishing procedures for applying the priority requirements.  Priority of service is given to veterans and other covered persons.  Priority for career and training services must be given to public assistance recipients, other low income populations, and low-skilled individuals.</t>
  </si>
  <si>
    <t>{"description":"Formula-funded programs must submit a Governor/Secretary Agreement and a State Plan. States also sign a grant document agreeing to comply with the Act and regulations.","isApplicable":true}</t>
  </si>
  <si>
    <t>{"description":"The Governor must submit a single WIOA Unified or Combined State Plan in accordance with planning guidance issued through the Federal Register.  The planning guidance provides detailed instruction on what must be included in the State Plan, and provides a framework for collaboration across programs and integration of services, including the WIOA Title I programs, Title III Wagner-Peyser Activities, and WIOA Titles II and IV programs housed with the Department of Education.  The Combined State Plan includes the six \"core\" programs of the Unified Plan as well as other workforce development programs administered by the Department of Labor, the Department of Education, Health and Human Services, the Department of Agriculture, and the Department of Housing and Urban Development. States submit the Unified or Combined State Plan to the Federal Coordinator for Plan Review and Approval (currently Heather Fleck), Division of WIOA Adult Services and Workforce System, Office of Workforce Investment, Employment and Training Administration, Department of Labor, 200 Constitution Avenue, NW, Room S-4209, Washington, DC 20210."}</t>
  </si>
  <si>
    <t>Those portions of the State Plan over which the Assistant Secretary for Employment and Training exercises authority are reviewed and approved by the Employment and Training Administration. Formula funds are awarded to the states based on a statutory formula provided in the authorizing legislation.</t>
  </si>
  <si>
    <t xml:space="preserve">State plans will be reviewed in accordance with 20 CFR 661.220(e), which provides that the Secretary must approve all state plans within 90 days of their submission, unless the Secretary determines in writing that: (1) the State Plan is inconsistent with the provisions of Title I of WIOA or the WIOA regulations, including 29 CFR Part 37; or (2) the portion of the State Plan impacting the Wagner-Peyser Act plan does not satisfy the criteria for approval in Section 8(d) of the Wagner-Peyser Act or the Wagner-Peyser Act regulations at 20 CFR Part 652.  </t>
  </si>
  <si>
    <t>{"types":{"moe":true,"formula":true,"matching":false},"formula":{"title":"Workforce Innovation and Opportunity Act","chapter":"","part":"","subPart":"","publicLaw":"113-128","description":""},"matching":{"description":""},"moe":{"description":""}}</t>
  </si>
  <si>
    <t>{"awarded":"letter","description":"Formula funds are allotted every year to a state in two portions during a program year and are available for expenditure by the state for that program year and the two succeeding program years."}</t>
  </si>
  <si>
    <t>[{"code":"program","isSelected":true,"description":"Performance reporting requires:\r\n1. WIOA Annual Report\r\n2. WIOA Annual Report narrative\r\n3. Files documenting program performance, which include data of both program participants and exiters on a quarterly basis, in addition to the annual reporting\r\n4. Quarterly Financial Reports\r\n\r\nNote: Monitoring is conducted by Regional Federal Project Officers based on a risk assessment."},{"code":"cash","isSelected":false,"description":""},{"code":"progress","isSelected":false,"description":""},{"code":"expenditure","isSelected":true,"description":"Quarterly Financial Reports"},{"code":"performanceMonitoring","isSelected":true,"description":"Monitoring is conducted by Regional Federal Project Officers based on a risk assessment."}]</t>
  </si>
  <si>
    <t>16-0174-0-1-504;</t>
  </si>
  <si>
    <t xml:space="preserve">(Formula Grants) FY 17$813,000,000.00; FY 18 est $843,000,000.00; FY 19 est $811,000,000.00; FY 16$813,000,000.00; - </t>
  </si>
  <si>
    <t>WIOA formula grant amounts vary annually and are published in the Federal Register.</t>
  </si>
  <si>
    <t>{"list":[{"fiscalYear":2016,"description":"Program budget is available at:\r\nhttps://www.doleta.gov/budget/\r\nProgram data not yet available. Program budget is available at:\r\nhttps://www.doleta.gov/budget\r\nProgram data not yet available."},{"fiscalYear":2017,"description":"Program budget is available at:\r\nhttps://www.doleta.gov/budget/\r\nProgram data not yet available."},{"fiscalYear":2018,"description":"Program budget is available at:\r\nhttps://www.doleta.gov/budget/\r\nProgram data not yet available."}],"isApplicable":true}</t>
  </si>
  <si>
    <t xml:space="preserve">WIOA Final Rule (DOL only), 20 CFR Part 603, 651, 652 et.al., and WIOA Joint Final Rule (DOL and Education), 20 CFR Part 676, 677, 678 are available at:_x000D_
https://www/doleta.gov/wioa/Final_Rules_Resources.cfm_x000D_
_x000D_
_x000D_
_x000D_
_x000D_
</t>
  </si>
  <si>
    <t>{"flag":"appendix","description":"Contact appropriate Regional Employment and Training Office listed in Appendix IV of the Catalog."}</t>
  </si>
  <si>
    <t xml:space="preserve">17.278 WIOA Dislocated Worker Formula Grants; 17.277 WIOA National Dislocated Worker Grants / WIA National Emergency Grants; 17.207 Employment Service/Wagner-Peyser Funded Activities; 17.259 WIOA Youth Activities; 17.245 Trade Adjustment Assistance; </t>
  </si>
  <si>
    <t>https://beta.sam.gov/fal/a119abb49c334554839564c28baff2c4/view</t>
  </si>
  <si>
    <t>WIOA Formula Youth</t>
  </si>
  <si>
    <t>{"list":[{"act":{"description":"Workforce Innovation and Opportunity Act (WIOA) of 2014\r\n\r\nThe Workforce Innovation and Opportunity Act (WIOA), Public Law 113-128, was signed into law on July 22, 2014. It supersedes the Workforce Investment Act of 1998, and amends the Wagner-Peyser Act and the Rehabilitation Act of 1973. This regulation has been submitted to the Office of the Federal Register (OFR) for publication, and was published  in the Federal Register on August 19, 2016,  "},"publicLaw":{"congressCode":"113","number":"128"},"authorizationTypes":{"act":true,"publicLaw":true}}]}</t>
  </si>
  <si>
    <t>To help low income youth, between the ages of 14 and 24, acquire the educational and occupational skills, training, and support needed to achieve academic and employment success and successfully transition into careers and productive adulthood.</t>
  </si>
  <si>
    <t xml:space="preserve">Under WIOA, 50 states, Puerto Rico, the District of Columbia, and the outlying areas are identified as the recipients of youth training activities funds.  For a state to be eligible to receive youth funds, the governor of the state will submit a Unified or Combined State Plan to the Secretary of DOL that outlines a 4-year strategy for the State’s workforce development system. _x000D_
_x000D_
</t>
  </si>
  <si>
    <t>To be eligible to participate in the WIOA youth program, an individual must be an Out-of-School Youth or an In-School Youth.
Under WIOA, an out-of-school youth is an individual who is: 
(a) Not attending any school (as defined under State law); 
(b) Not younger than age 16 or older than age 24 at time of enrollment. Because age eligibility is based on age at enrollment, participants may continue to receive services beyond the age of 24 once they are enrolled in the program; and 
(c) One or more of the following: 
(1) A school dropout; 
(2) A youth who is within the age of compulsory school attendance, but has not attended school for at least the most recent complete school year calendar quarter. School year calendar quarter is based on how a local school district defines its school year quarters. In cases where schools do not use quarters, local programs must use calendar year quarters; 
(3) A recipient of a secondary school diploma or its recognized equivalent who is a low-income individual and is either basic skills deficient or an English language learner; 
(4) An offender; 
(5) A homeless individual aged 16 to 24 who meets the criteria defined in sec. 41403(6) of the Violence Against Women Act of 1994 (42 U.S.C. 14043e–2(6)), a homeless child or youth aged 16 to 24 who meets the criteria defined in sec. 725(2) of the McKinney-Vento Homeless Assistance Act (42 U.S.C. 11434a(2)) or a runaway; 
(6) An individual in foster care or who has aged out of the foster care system or who has attained 16 years of age and left foster care for kinship guardianship or adoption, a child eligible for assistance under sec. 477 of the Social Security Act (42 U.S.C. 677), or in an out-of-home placement; 
(7) An individual who is pregnant or parenting; 
(8) An individual with a disability; or 
(9) A low-income individual who requires additional assistance to enter or complete an educational program or to secure or hold employment
Under WIOA, An in-school youth (ISY) is an individual who is:
(a) Attending school (as defined by State law), including secondary and postsecondary school; 
(b) Not younger than age 14 or (unless an individual with a disability who is attending school under State law) older than age 21 at time of enrollment. Because age eligibility is based on age at enrollment, participants may continue to receive services beyond the age of 21 once they are enrolled in the program; 
(c) A low-income individual; and 
(d) One or more of the following: 
(1) Basic skills deficient; 
(2) An English language learner; 
(3) An offender; 
(4) A homeless individual aged 14 to 21 who meets the criteria defined in sec. 41403(6) of the Violence Against Women Act of 1994 (42 U.S.C. 14043e–2(6))), a homeless child or youth aged 14 to 21 who meets the criteria defined in sec. 725(2) of the McKinney-Vento Homeless Assistance Act (42 U.S.C. 11434a(2))), or a runaway; 
(5) An individual in foster care or who has aged out of the foster care system or who has attained 16 years of age and left foster care for kinship guardianship or adoption, a child eligible for assistance under sec. 477 of the Social Security Act (42 U.S.C. 677), or in an out-of-home placement; 
(6) An individual who is pregnant or parenting; 
(7) An individual with a disability; or 
(8) An individual who requires additional assistance to complete an educational program or to secure or hold employment.</t>
  </si>
  <si>
    <t>{"description":"WIOA requires the Governor of each State to submit a Unified or Combined State Plan to the Secretary of DOL that outlines a 4-year strategy for the State’s workforce development system. States must have approved State Plans (Section 102(a) of WIOA) in place to receive funding for a core program under WIOA—the youth program (Title I of WIOA).","isApplicable":true}</t>
  </si>
  <si>
    <t>Those portions of the State Plan over which the Assistant Secretary for Employment and Training exercises authority are reviewed and approved by the Employment and Training Administration.  Formula funds are awarded to the states based on a statutory formula provided in the authorizing legislation.</t>
  </si>
  <si>
    <t>In Section 102(c)(2)(B) of WIOA, a unified State plan shall be subject to the approval of both the Secretary of Labor and the Secretary of Education after approval of the Commissioner of the Rehabilitation Services Administration for the portion of the plan described in subsection (b)(2)(D)(ii).  The plan shall be considered to be approved at the end of the 90-day period beginning on the day the plan is submitted, unless the Secretary of Labor of the Secretary of Education makes a written determination, during the 90-day period, that the plan is inconsistent with the provisions of this section or the provisions authorizing the core program as appropriate.</t>
  </si>
  <si>
    <t>Contact Headquarters Office to obtain information on appeal procedures.</t>
  </si>
  <si>
    <t>{"types":{"moe":true,"formula":true,"matching":false},"formula":{"title":"I","chapter":"4","part":"","subPart":"B","publicLaw":"113-128","description":"I"},"matching":{"description":""},"moe":{"description":""}}</t>
  </si>
  <si>
    <t>{"awarded":"lump","description":"Formula funds allotted to a state each year are available for expenditure by the State for that program year plus two succeeding program years."}</t>
  </si>
  <si>
    <t>[{"code":"program","isSelected":true,"description":"Reporting requirements as specified by the Secretary in accordance with 20 CFR 677, Subpart F Performance and Reporting Administrative Requirements."},{"code":"cash","isSelected":false,"description":""},{"code":"progress","isSelected":true,"description":"Quarterly reports are required."},{"code":"expenditure","isSelected":true,"description":"Quarterly financial reports are required."},{"code":"performanceMonitoring","isSelected":true,"description":"Regional Federal Project Offices conduct risk analysis, desk reviews, and on-site monitoring.  They also review quarterly reports."}]</t>
  </si>
  <si>
    <t>{"isApplicable":false,"description":"In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</si>
  <si>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States are required to maintain adequate records in accordance with 2 CFR 200.333.</t>
  </si>
  <si>
    <t xml:space="preserve">(Formula Grants) FY 17$853,000,000.00; FY 18 est $886,000,000.00; FY 19 est $514,000,000.00; FY 16$858,000,000.00; - </t>
  </si>
  <si>
    <t>Formula grant award amounts vary annually and are published in the Federal Register.</t>
  </si>
  <si>
    <t>{"list":[{"fiscalYear":2016,"description":"Fiscal Year 2016: No Current Data Available. Once finalized, performance budgets are posted annually on the Internet and are available at:\r\nhttp://www.dol.gov/dol/aboutdol/main.htm#budget. Fiscal Year 2016: Fiscal Year 2016: Performance budgets are posted annually on the Internet and are available at: http://www.dol.gov/dol/aboutdol/main.htm#budget."},{"fiscalYear":2017,"description":"Fiscal Year 2017: No Current Data Available. Once finalized, performance outcomes are posted annually on the Internet and are available at:  https://www.doleta.gov/performance/."},{"fiscalYear":2018,"description":"Fiscal Year 2018: No Current Data Available. Once finalized, performance outcomes budgets are posted annually on the Internet and are available at:  https://www.doleta.gov/performance/."}],"isApplicable":true}</t>
  </si>
  <si>
    <t>20 CFR PART 681 et al, WIOA at https://www.doleta.gov/.</t>
  </si>
  <si>
    <t>{"flag":"appendix","description":"Contact the appropriate Regional Employment and Training Office listed in Appendix IV of the Catalog."}</t>
  </si>
  <si>
    <t>Jennifer Kemp200 Constitution Avenue, NW, Washington, DC 20210 Email:&lt; a href='mailto:Kemp.Jennifer.N@dol.gov'&gt;Kemp.Jennifer.N@dol.gov&lt;/a&gt;Phone: (202) 693-3377;</t>
  </si>
  <si>
    <t>http://www.doleta.gov/youth_services</t>
  </si>
  <si>
    <t>https://beta.sam.gov/fal/91268c3fcd9947cd8ef13acd95e3838b/view</t>
  </si>
  <si>
    <t>WIOA Pilots, Demonstrations, and Research Projects</t>
  </si>
  <si>
    <t>PDR (including WDQI)</t>
  </si>
  <si>
    <t>{"list":[{"act":{"description":"WIOA supersedes the Workforce Investment Act of 1998 and amends the Wagner-Peyser Act and the Rehabilitation  Act of 1973. The WIOA Joint Rule for Unified and Combined State Plans, Performance Accountability, and the One-Stop System Joint Provisions; Final Rule was published in the Federal Register at 81 FR 55792."},"publicLaw":{"congressCode":"113","number":"128"},"authorizationTypes":{"act":true,"publicLaw":true}}]}</t>
  </si>
  <si>
    <t>Address national employment and training issues through demonstrations, pilot projects, and applied research that have interstate validity and will aid policymakers and stakeholders in addressing these issues and for continuous improvement of the public workforce system.</t>
  </si>
  <si>
    <t>PROJECT GRANTS (CONTRACTS)</t>
  </si>
  <si>
    <t>State and local governments, Federal agencies, private non-profit and for-profit organizations, including faith-based and community-based organizations, and educational institutions.  Note: Applicant eligibility may be restricted to one or more applicant classes under the particular announcement or solicitation._x000D_
_x000D_
Only states and U.S. territories are eligible to apply for WDQI grants.  These funds are used to develop, or enhance, state IT systems established as longitudinal administrative databases for the long-term analysis of individual data from pre-K through the workforce to determine the effectiveness of education and training programs.</t>
  </si>
  <si>
    <t>Generally limited to the economically disadvantaged and those who are underemployed, unemployed, need to upgrade their skills in order to retain jobs, at-risk youth, and/or to those who have barriers to employ ability._x000D_
_x000D_
With WDQI funding, states are required to develop a scorecard, using their longitudinal administrative database, that will display information in a consumer-friendly manner.  These scorecards will help inform consumer-choice when selecting workforce training providers.</t>
  </si>
  <si>
    <t>{"description":"Non-governmental entities ordinarily must furnish documentary evidence of adequate financial controls.","isApplicable":true}</t>
  </si>
  <si>
    <t>Procedures for each project are specified in the applicable funding opportunity announcement (FOA). Generally, the procedure is as follows: 1) A technical review panel composed of staff from ETA program offices as well as peer reviewers evaluates eligible submitted applications; 2) The panel prepares a report for the ETA Grant Officer identifying the strengths and weaknesses of the application and the cumulative rating; 3) Once selections are made by the Grant Officer, an Award Notification is sent through the appropriate congressional channels for notification; and 4) After awardees are notified, the list of awardees is posted on the ETA Web site at www.doleta.gov. If an application is rejected, a letter is sent to the applicant.</t>
  </si>
  <si>
    <t>From 45 to 90 days.</t>
  </si>
  <si>
    <t>Procedures for each project are specified in the applicable FOA.</t>
  </si>
  <si>
    <t>Project extensions available upon approval by the Grant Officer (renewals are not automatic).  Requests for extensions or renewals must be submitted in writing along with supporting justification for the renewal.</t>
  </si>
  <si>
    <t>{"awarded":"other","description":"Most projects last one to two years.  WDQI grants have a period of performance of three years.","awardedDescription":"Most grants and contracts are awarded on a fixed cost basis.  The Grant Officer issues a Notice of Obligation when the grant is awarded."}</t>
  </si>
  <si>
    <t>[{"code":"program","isSelected":true,"description":"Program reports are required for accountability purposes."},{"code":"cash","isSelected":true,"description":"Cash reports are required for accounting purposes."},{"code":"progress","isSelected":true,"description":"Quarterly progress reports on all grants awarded are a mandatory requirement of all solicitations.  Monthly progress reports are required for contracts/task orders. "},{"code":"expenditure","isSelected":true,"description":"Quarterly expenditure reports on all grants awarded are a mandatory requirement of all solicitations.  Monthly expenditure reports are required for contracts/task orders. "},{"code":"performanceMonitoring","isSelected":true,"description":"Performance monitoring is done by the Contracting Officer Representative or Federal Project Officer in accordance with Federal Acquisition or Department of Labor Management Series Guidelines."}]</t>
  </si>
  <si>
    <t>Recipients are required to maintain books, records, documents and other evidence of accounting procedures and practices sufficient to reflect properly all direct and indirect costs claimed to have been incurred for the performance of the grant. Records are to be retained for three years from the date of final payment unless the grant officer authorizes earlier disposal.</t>
  </si>
  <si>
    <t xml:space="preserve">(Project Grants) FY 17$6,000,000.00; FY 18 est $6,000,000.00; FY 19 est $6,000,000.00; FY 16$4,000,000.00; - </t>
  </si>
  <si>
    <t xml:space="preserve">Grant amounts vary and are influenced by the complexity of the initiative being studied.  A general range of grant amounts would be $200,000 to $1 million and an average $500,000.  WDQI grant award amounts are influenced by the total amount available funding as determined by the appropriation. </t>
  </si>
  <si>
    <t>Notices of FOAs are published periodically in the Federal Register, on grants.gov, and on the ETA Web site at www.doleta.gov.</t>
  </si>
  <si>
    <t>{"flag":"appendix","description":"Contact the nearest ETA Regional Office listed in Appendix IV of the Catalog."}</t>
  </si>
  <si>
    <t>Annie Leonetti200 Constitution Ave. NW, Room N-5641, Washington, DC 20210 Email:&lt; a href='mailto:Leonetti.Ann@dol.gov'&gt;Leonetti.Ann@dol.gov&lt;/a&gt;Phone: 2026932746;</t>
  </si>
  <si>
    <t>Criteria for each proposal are specified in the applicable FOA.</t>
  </si>
  <si>
    <t>https://beta.sam.gov/fal/6aad1833d575410599efa7593293618f/view</t>
  </si>
  <si>
    <t>National Farmworker Jobs Program</t>
  </si>
  <si>
    <t>NFJP</t>
  </si>
  <si>
    <t>{"list":[{"act":{"description":"Workforce Innovation and Opportunity Act (WIOA) of 2014\r\n\r\nThe Workforce Innovation and Opportunity Act (WIOA) was signed into law on July 22, 2014.  It supersedes the Workforce Investment Act of 1998, and amends the Wagner-Peyser Act and the Rehabilitation Act of 1973. This regulation has been submitted to the Office of the Federal Register (OFR) for publication, and is currently pending publication in the Federal Register. Only the version published in the Federal Register is the official regulation."},"publicLaw":{"congressCode":"113","number":"128"},"USC":{"title":"29","section":"3222"},"authorizationTypes":{"USC":true,"act":true,"publicLaw":true},"usc":{"title":"29","section":"3222"}}]}</t>
  </si>
  <si>
    <t>To help individuals, and their dependents, who are primarily employed in agricultural and fish farming labor that is characterized by chronic unemployment and underemployment, obtain and retain unsubsidized employment, or stabilize their unsubsidized employment, including upgraded employment in agriculture.  Grant organizations provide career services, job training, housing assistance, and other related assistance.</t>
  </si>
  <si>
    <t>The provisions of WIOA, Section 167(b), describe entities eligible to receive a grant as those that have:  1) an understanding of the problems of eligible migrant and seasonal farmworkers (including their dependents); 2) a familiarity with the area to be served; and 3) the ability to demonstrate a capacity to administer and deliver effectively a diversified program of workforce investment activities (including youth workforce investment activities) and related assistance for eligible migrant and seasonal farmworkers.  Entities such as state government agencies, state workforce investment boards, local government agencies, local workforce investment boards, faith-based and community-based organizations, institutions of higher learning, and other entities are examples of organizations that could be eligible to apply for NFJP grants.</t>
  </si>
  <si>
    <t>Beneficiaries are low-income individuals and their dependents who, for 12 consecutive months out of the 24 months prior to application for the program, have been primarily employed in agricultural or fish farming labor that is characterized by chronic unemployment or underemployment, and who face multiple barriers to economic self-sufficiency.  Male NFJP Participants must not have violated section 3 of the Military Selective Service Act (50 U.S.C. App. 453).</t>
  </si>
  <si>
    <t>{"description":"Applicants must be able to demonstrate an understanding of the problems of seasonal farmworkers and the capacity to respond to their needs, a familiarity with the local agricultural industry, and the administrative capacity to administer workforce investment programs, including their capacity to be an effective One Stop system partner.","isApplicable":false}</t>
  </si>
  <si>
    <t>{"description":"  Grants for operating NFJP programs are awarded every four years through a competitive process.  Applications are solicited through a Funding Opportunity Announcement (FOA) published in the Federal Register and on ETA's Web site, www.doleta.gov.  Applicants are required under the solicitation to provide their proposed plan to operate NFJP services in the areas where they propose to operate.  A single NFJP employment and training grantee is funded to serve the geographic area of each state, except as follows:  more than one applicant may be selected to serve areas within California, and some service areas comprise the geography of two adjoining states.  Housing grantees serve the geographic areas designated in their program plans, and may include single states, multiple states, or parts of states.  "}</t>
  </si>
  <si>
    <t xml:space="preserve">Competing applications will be rated according to criteria included in the FOA.  Awards are made directly to eligible applicants by the Employment and Training Administration. </t>
  </si>
  <si>
    <t xml:space="preserve">From 60 to 90 days. </t>
  </si>
  <si>
    <t xml:space="preserve">Petition for reconsideration of non-selection as a potential grantee may be made to an Administrative Law Judge within 21 days of notification of the Department's decision. </t>
  </si>
  <si>
    <t>{"types":{"moe":false,"formula":true,"matching":false},"formula":{"title":"20 CFR ","chapter":"","part":"685","subPart":"","publicLaw":"P.L. 113-128","description":""},"matching":{"description":""},"moe":{"description":""}}</t>
  </si>
  <si>
    <t>{"awarded":"letter","description":"Grant awards are for four years. "}</t>
  </si>
  <si>
    <t>[{"code":"program","isSelected":true,"description":"Quarterly reports are required on grant expenditures, program activities, and participant services and outcomes."},{"code":"cash","isSelected":false,"description":""},{"code":"progress","isSelected":true,"description":"Quarterly reports are required on program activities and participant services and outcomes."},{"code":"expenditure","isSelected":true,"description":"Financial reports are required quarterly."},{"code":"performanceMonitoring","isSelected":true,"description":"Regional Federal Project Officers conduct monitoring, including desk audits, risk assessments, site visits and file audits. "}]</t>
  </si>
  <si>
    <t>{"isApplicable":true,"description":"Subject to audits by the Department of Labor or other authorized Government agencies."}</t>
  </si>
  <si>
    <t>Grantees are required to maintain complete accounting, personnel, and individual participant records in accordance with the Uniform Guidance at 2 CFR 200 and DOL Exceptions at 2 CFR 2900. Participant records must support eligibility and the need for services provided.</t>
  </si>
  <si>
    <t xml:space="preserve">(Formula Grants) FY 17$81,000,000.00; FY 18 est $88,000,000.00; FY 19 est $0.00; FY 16$81,000,000.00; - </t>
  </si>
  <si>
    <t xml:space="preserve">The range and average varies by year according to appropriation levels.  State allocations are published annually in the Federal Register. </t>
  </si>
  <si>
    <t>20 CFR Part 685</t>
  </si>
  <si>
    <t>{"flag":"appendix","description":"See Regional Agency Offices.  Regional contact information is available on the NFJP website at http://www.doleta.gov/Farmworker/html/Contact_Us.cfm. \r\n\r\n"}</t>
  </si>
  <si>
    <t>Steven Rietzke200 Constitution Ave. NW, Room C-4510, Washington, DC 20210-0001 Email:&lt; a href='mailto:Rietzke.Steven@dol.gov'&gt;Rietzke.Steven@dol.gov&lt;/a&gt;Phone: 2026933912;</t>
  </si>
  <si>
    <t>http://www.doleta.gov/Farmworker/html/NFJP.cfm</t>
  </si>
  <si>
    <t xml:space="preserve">17.258 WIOA Adult Program; </t>
  </si>
  <si>
    <t xml:space="preserve">Selection criteria are described in the FOA published in the Federal Register whenever there is a competition for grant awards.  (Also, please see paragraph 92, above.) </t>
  </si>
  <si>
    <t>https://beta.sam.gov/fal/b48271efd2514c36a1fb5803d20ab580/view</t>
  </si>
  <si>
    <t>Native American Employment and Training</t>
  </si>
  <si>
    <t>WIA / WIOA, Section 166, Native American Employment and Training Program</t>
  </si>
  <si>
    <t>{"list":[{"act":{"description":"Workforce Innovation and Opportunity Act (WIOA) of 2014\r\n\r\nThe Workforce Innovation and Opportunity Act (WIOA) was signed into law on July 22, 2014.  It supersedes the Workforce Investment Act of 1998, and amends the Wagner-Peyser Act and the Rehabilitation Act of 1973. The regulations implementing WIOA were published in the Federal Register on August 19, 2016. "},"publicLaw":{"congressCode":"113","number":"128"},"authorizationTypes":{"USC":false,"act":true,"statute":false,"publicLaw":true,"executiveOrder":false}},{"act":{"description":"The Workforce Innovation and Opportunity Act"},"publicLaw":{"congressCode":"113","number":"128"},"authorizationTypes":{"USC":false,"act":true,"statute":false,"publicLaw":true,"executiveOrder":false}}]}</t>
  </si>
  <si>
    <t>To support employment and training services for Native Americans, Alaska Natives, and Native Hawaiian individuals in order to develop more fully the academic, occupational, and literacy skills of such individuals; to make such individuals more competitive in the workforce and to equip them with the entrepreneurial skills necessary for successful self-employment; and to promote the economic and social development of Native Americans, Alaska Natives, and Native Hawaiian communities in accordance with the goals and values of such communities. All programs assisted under this section shall be administered in a manner consistent with the principles of the Indian Self-Determination and Education Assistance Act (25 U.S.C. 450 et seq.) and the government-to-government relationship between the Federal Government and Indian tribal governments. Supplemental youth funding is also awarded to help low-income Native American youth and Native Hawaiian youth, between the ages of 14 and 24, acquire the educational and occupational skills needed to achieve academic and employment success and transition to careers and productive adulthood.</t>
  </si>
  <si>
    <t>Federally-recognized Indian Tribal Governments, bands or groups, Alaska Native villages or groups (as defined in the Alaska Native Claims Settlement Act, 43 U.S.C. 1602(b)), Native Hawaiian organizations meeting the eligibility criteria, and Native American Organizations (public bodies or private nonprofit agencies) are selected by the Secretary on a competitive basis. Tribes, bands, and groups may also form consortia in order to qualify for designation as a grantee. Detailed requirements for consortium grantee applicants are set forth in the WIOA Final Rule at 684.200(e). Supplemental funding is automatically awarded to Federal Recognized Tribes and Tribal consortiums selected through the competitive process. However, there a few exceptions in which non-profit entities receive youth funds. Youth funds are also based on a funding formula and is restricted to Native American, Alaska Native and Native Hawaiian youth living on or near reservations, OTSA areas in Oklahoma, Alaskan villages and the state of Hawaii.</t>
  </si>
  <si>
    <t>Eligibility requirements for the adult program are provided in the WIOA Final Rule at 684.300. To be eligible for services under the adult program, Individuals must meet the definition of an Indian, as determined by a policy of the Native American grantee. American Indians are generally considered members (or descendants) of federally- recognized Indian tribes, bands, and groups or members of well-established state recognized tribes such as, but not limited to, the Homa Indians in Louisiana and the Lumbee Indians in North Carolina. Applicants must also be low-income according to HHS poverty income guidelines or unemployed, or underemployed or the recipient of a bona fide lay-off notice or an individual who is employed, but is determined by the grantee to be in need of employment and training services to obtain or retain employment that allows for self-sufficiency. Eligibility requirements for the youth program are provided in the WIOA Final Rule at 684.430. To be eligible for services under the youth program, individuals must meet the definition of an Indian, as determined by a policy of the Native American grantee and must be between the ages of 14 and 24 and live on or near a reservation or in OTSA areas of Oklahoma or Alaska Native Villages or ANRC areas in Alaska, or the State of Hawaii and are low income. 684.130 of the Final Rule for WIOA provides the definition of a "high-poverty" area. If applicable Section 129(a)(2)) of WIOA allows youth living in a "high poverty" area to be considered, male applicants also must register or be registered for the Selective Service in order to be eligible for the adult or the youth program. WIOA provides for an exception that allows up to five percent of the youth participants during a program year to be placed on the youth program and not have to meet the low-income requirement.</t>
  </si>
  <si>
    <t>{"description":"An entity requesting to apply for a grant must submit an application through a competitive process known as a Funding Opportunity Announcement (FOA). Eligibility for a WIOA section 166 grant is defined in the WIOA Final Rule at 684.200. WIOA also requires a 4-year strategic plan as part of the competitive application process. The required documents and information that must be included in the plans are provided in the FOA. The plan may include, among other things: (1) a program narrative description; (2) a planning summary; and (3) a brief budget summary.","isApplicable":true}</t>
  </si>
  <si>
    <t>{"description":"2 CFR 200, Uniform Administrative Requirements, Cost Principles, and Audit Requirements for Federal Awards apply to this program. The Employment and Training Administration publishes a Funding Opportunity Announcement (FOA) in the Federal Register every 4 years. The FOA provides the application and award process for interested entities to apply for funding to serve specified geographic areas. Grantees receiving a grant award must also submit a 4-year strategic plan to the Department of Labor, Employment and Training Administration, Office of Workforce Investment, Division of Indian and Native American Programs (DINAP). In addition, grantees must describe the administrative, planning, and operational elements needed to implement a WIOA Section 166 program. Instructions for completing these documents are issued by the Employment and Training Administration through a Training and Employment Guidance Letter (TEGL)."}</t>
  </si>
  <si>
    <t>Grants will be made directly to eligible grantees for their service areas.</t>
  </si>
  <si>
    <t>Contact the Department of Labor, Employment and Training Administration, Office of Workforce Investment, DINAP office for application deadlines (202) 693-3737.</t>
  </si>
  <si>
    <t>From 60 to 90 days. Applicants will be notified of approval or disapproval of the 4-year strategic plan and if disapproved, given a reasonable time to make adjustments and resubmit the Plan. Final disapproval of an application or plan submitted by a designated grantee will not be made without affording the grantee an opportunity for reconsideration.</t>
  </si>
  <si>
    <t>From 30 to 60 days. Grant awards may be renewed annually however competition for these grants must be held every 4-years pursuant to Section 166 (c) of WIOA.</t>
  </si>
  <si>
    <t>{"types":{"moe":false,"formula":true,"matching":false},"formula":{"title":"1","chapter":"","part":"Subtitle D - National Programs, ","subPart":"Section 166 - Indian and Native American Programs","publicLaw":"Workforce Innovation and Opportunity Act","description":"1"},"matching":{"description":""},"moe":{"description":""}}</t>
  </si>
  <si>
    <t>{"awarded":"other","description":"Funds are made available through annual congressional appropriations. The program year runs from July 1 to June 30, except that the Supplemental Youth Services Program runs from April 1 to March 31. Funds obligated for any program year may be expended by each recipient during the program year and the two succeeding program years. See the following for information on how assistance is awarded/released: Funds are placed in the HHS, Payment Management System and can be drawn down by the grantee as needed to pay for expenditures.","awardedDescription":"Funds are placed in the HHS, Payment Management System and can be drawn down by the grantee as needed to pay for expenditures."}</t>
  </si>
  <si>
    <t>[{"code":"program","isSelected":true,"description":"OMB 9084 form for comprehensive services adult program is submitted quarterly and OMB 9085 for supplemental youth services program is submitted semi-annually. Cash reports are not applicable. No progress reports are required. ETA 9130 Form financial report is submitted quarterly. National office staff monitors performance using the Grants Enterprise Management System (GEMS) to conduct risk assessments and desk reviews. On-site reviews are also conducted."},{"code":"cash","isSelected":false,"description":""},{"code":"progress","isSelected":false,"description":""},{"code":"expenditure","isSelected":true,"description":"ETA 9130 Form financial report is submitted quarterly"},{"code":"performanceMonitoring","isSelected":true,"description":"National office staff monitors performance using the Grants Management System (GEMS) to conduct risk assessments and desk reviews.  On-site reviews are also conducted every three years."}]</t>
  </si>
  <si>
    <t>Financial records, supporting documents, statistical records, and all other pertinent records shall normally be retained for a period of three years after the grant is closed out. Participant records shall be retained for five years. Records must be retained longer in certain cases, such as when audit findings have not been resolved.</t>
  </si>
  <si>
    <t xml:space="preserve">(Formula Grants) FY 17$63,000,000.00; FY 18 est $67,000,000.00; FY 19 est $8,000,000.00; FY 16$63,000,000.00; - </t>
  </si>
  <si>
    <t>The range and average of financial assistance varies by year. Amounts are published annually in a Training Employment Guidance Letter (TEGL) Grant awards range from $1,000 to $5,000,000. Funding is based on a formula which is based on the percentage of low-income and unemployed Native Americans living in a geographic service area requested by the applicant in the competitive proposal. Federally Recognized tribes are typically awarded funds based on their reservation area (land base) but may also apply for "off-reservation" areas.</t>
  </si>
  <si>
    <t xml:space="preserve">Federal Register, Volume 81, No. 161, Friday, August 19, 2016, 20 CFR Parts 683 and 684 Employment and Training Administration, United States Department of Labor. and Federal Register, Volume 81, No. 161, Friday, August 19, 2016, Book 2, 20 CFR Part 678, Joint Rule, Employment and Training Administration, United States Department of Labor and United States Department of Education. </t>
  </si>
  <si>
    <t>Duane Hall200 Constitution Avenue, NW, Room S-4209_x000D_
_x000D_
, Washington, DC 20210 Email:&lt; a href='mailto:hall.duane@dol.gov'&gt;hall.duane@dol.gov&lt;/a&gt;Phone: (972) 850-4637;</t>
  </si>
  <si>
    <t>http://www.doleta.gov/dinap</t>
  </si>
  <si>
    <t xml:space="preserve">93.612 Native American Programs; 15.108 Indian Employment Assistance; 17.258 WIOA Adult Program; </t>
  </si>
  <si>
    <t>Selection criteria are described in the regulations, Funding Opportunity Announcements (FOA) and the Department's Training and Employment Guidance Letters (TEGL)s In general, awards are based on the regulatory requirements found at 20 CFR 684.200, 684.210, 684.220 and 684.230 in WIOA. In selecting entities for a grantee award, some key criteria include the entity's legal status, ability to administer Federal funds, and prior experience and success in providing employment and training services to the client population.</t>
  </si>
  <si>
    <t>https://beta.sam.gov/fal/fde48e97f2f5460f8b9899fb20769491/view</t>
  </si>
  <si>
    <t>Incentive Grants - WIA Section 503</t>
  </si>
  <si>
    <t xml:space="preserve">WIA Incentive Grants  </t>
  </si>
  <si>
    <t>{"list":[{"act":{"description":"Adult Education and Family Literacy Act;\r\n\r\nUnless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 "},"USC":{"title":"20","section":"9211"},"authorizationTypes":{"USC":true,"act":true,"statute":false,"publicLaw":false,"executiveOrder":false},"usc":{"title":"20","section":"9211"}},{"act":{"description":"Workforce Investment Act of 1998"},"publicLaw":{"congressCode":"105","number":"220"},"USC":{"title":"20","section":"9273"},"authorizationTypes":{"USC":true,"act":true,"statute":false,"publicLaw":true,"executiveOrder":false},"usc":{"title":"20","section":"9273"}}]}</t>
  </si>
  <si>
    <t xml:space="preserve">To carry out innovative programs consistent with the purposes of Title I of WIA (Workforce Investment Systems), Title II of WIA (Adult Education and Family Literacy Act (AEFLA), 20 U.S.C. 9201 et seq.), the Carl D. Perkins Vocational and Applied Technology Education Amendments of 1998 (Public Law 105-332, 20 U.S.C. 2301 et seq.) or a combination of two or more of these acts.  This is the last year of incentive grants.  _x000D_
_x000D_
The new legislation, Workforce Innovation and Opportunity Act (WIOA), Public Law 113-128, did not authorize these grants.  </t>
  </si>
  <si>
    <t>A listing of States eligible to receive incentive grants for Program Year 2013 performance was published in the Federal Register on May 1, 2015. This is the last year that incentive grants will be awarded to states.  WIOA does not authorize these grants._x000D_
_x000D_
Under WIA, to qualify for a grant, a State must have exceed performance levels agreed to by the Secretary of Education, the Secretary of Labor, the Governor, and the State Education Officer, for outcomes in Titles I and II of the Workforce Investment Act (WIA) and the American Education and Family Literacy Act (AEFLA), which include placement after training, retention in employment, and improvement in literacy levels, among other measures.</t>
  </si>
  <si>
    <t>Regulations at 20 CFR 666.210 authorize the state to use its incentive grant award to carry out an innovative program consistent with the requirements of any one or more of the programs within Title IB or Title II of WIA or the Perkins Act.  See Training and Employment Guidance Letter (TEGL) 20-01, Change 13 for additional information (http://wdr.doleta.gov/directives/attach/TEGL/TEGL%2020-01,Change%2013_Acc.pdf).</t>
  </si>
  <si>
    <t>{"description":"Documentation of the exceeded performance measures must be available via the annual performance report.  See Training and Employment Guidance Letter 8-99 (http://wdr.doleta.gov/directives/attach/TEGL8-99.pdf) for additional information on the incentives process. ","isApplicable":true}</t>
  </si>
  <si>
    <t>{"environmentalImpact":{"reports":[{"isSelected":false,"reportCode":"statement"},{"isSelected":false,"reportCode":"assessment"},{"isSelected":false,"reportCode":"ExecutiveOrder12372"},{"isSelected":true,"reportCode":"otherRequired"}]},"description":"The application must include assurances that: the State legislature was consulted with respect to the development of the application; the application was approved by the Governor, the eligible agency for adult education, as defined in WIA Section 203(4) (20 U.S.C. 9202(4); and the State agency responsible for vocational and technical education programs, as defined in Perkins Act Section 3(9) (20 U.S.C. 2302(9)); and the State and the eligible agency, as appropriate, exceeded the State adjusted levels of performance for WIA Title I, the State adjusted levels of performance for AEFLA, and the performance levels established for Perkins  Act programs. This program is excluded from coverage under E.O. 12372."}</t>
  </si>
  <si>
    <t>{"description":"Grants for projects were awarded each year to those states and territories that exceed their WIA and AEFLA performance measures.  A Federal Register Notice (FRN) was published announcing the award winning states as well as the amount of the award.  A Training and Employment Guidance Letter (TEGL) was published to provide guidance for the submission of the application.  The FRN and the TEGL were published on the Performance Web site at https://www.doleta.gov/performance/results/incentives_sanctions.cfm.  \r\n\r\nStates develop a proposal and budget that demonstrate how they will provide services in accordance with the WIA, AEFLA and or Perkins IV laws. ETA coordinates the review of applications with the Department of Education."}</t>
  </si>
  <si>
    <t>States must exceed performance for WIA Adult, Dislocated Worker and Youth programs as well as meet performance in AEFLA.  Representatives from DOL and Education review states' performance and compile a list of those states meeting both sets of performance requirements.  States are allocated a share of the incentive funds based on their proportionate share of WIA and AEFLA title funds.  States must submit an application indicating they will meet all requirements of WIA and AEFLA as well as Perkins IV before funds can be granted. See USDOL ETA guidance TEGL 20-01, Change 13 at: http://wdr.doleta.gov/directives/corr_doc.cfm?DOCN=3981 for the PY 2013 (last round) guidance.</t>
  </si>
  <si>
    <t>{"flag":"yes","description":"Specified in the applicable TEGL, but generally 45 days from announcement in the Federal Register.","list":[{"start":"2015-05-01","end":"2015-06-15","description":"45 days from FRN posting"}]}</t>
  </si>
  <si>
    <t>Appeal procedures are at 20 CFR Part 667, Subpart H.</t>
  </si>
  <si>
    <t>{"awarded":"letter","description":"Funds are awarded on a program year (July to June) basis and are available for expenditure for two years."}</t>
  </si>
  <si>
    <t>[{"code":"program","isSelected":true,"description":"When funds are expended for programs under AEFLA, Perkins IV or WIA, the applicable program report requirements apply.  See TEGL 14-00, Change 3, TEGL 9-07, and TEGL 14-03, Change 1 for additional reporting guidance for PY 2013 (the last year of the inventive grant awards). "},{"code":"cash","isSelected":true,"description":"When funds are expended for programs under AEFLA , Perkins IV or WIA, the applicable program report requirements apply.  See TEGL 14-00, Change 3 and TEGL 14-03, Change 1 for additional reporting guidance for PY 2013 (the last year of the inventive grant awards)."},{"code":"progress","isSelected":true,"description":"When funds are expended for programs under AEFLA, Perkins IV or WIA, the applicable program report requirements apply.  See TEGL 14-00, Change 3 and TEGL 14-03, Change 1 for additional reporting guidance for PY 2013 (the last year of the inventive grant awards)."},{"code":"expenditure","isSelected":true,"description":"When funds are expended for programs under AEFLA, Perkins IV or WIA, the applicable program report requirements apply.See TEGL 14-00, Change 3 and TEGL 14-03, Change 1 for reporting guidance for PY 2013 (the last year of the inventive grant awards)."},{"code":"performanceMonitoring","isSelected":true,"description":"When funds are expended for programs under either AEFLA, Perkins IV or WIA, the applicable program report requirements apply.  See TEGL 14-00, Change 3, TEGL 9-07, and TEGL 14-03, Change 1 for reporting guidance for PY 2013 (the last year of the inventive grant awards)."}]</t>
  </si>
  <si>
    <t>{"isApplicable":true,"description":"Audits shall be conducted in accordance with 20 CFR 667.200(b)."}</t>
  </si>
  <si>
    <t>Nonfederal entities are required to maintain adequate records in accordance with 2 CFR Part 200.333.</t>
  </si>
  <si>
    <t>For PY13 awards, each eligible state received $3,000,000.</t>
  </si>
  <si>
    <t>20 CFR 666.200 - 666.230; Training and Employment Guidance Letters No. 20-01, change 13, TEGL 14-03, Change 1 and TEGL 14-00, Change 3.</t>
  </si>
  <si>
    <t>{"flag":"appendix","description":"Federal Project Officers for those states receiving the awards."}</t>
  </si>
  <si>
    <t>Luke A. MurrenFrances Perkins Building, 200 Constitution Ave, NW, Room N-5641, Washington, DC 20210 Email:&lt; a href='mailto:murren.luke@dol.gov'&gt;murren.luke@dol.gov&lt;/a&gt;Phone: (202) 693-3733;</t>
  </si>
  <si>
    <t>http://www.doleta.gov/performance</t>
  </si>
  <si>
    <t xml:space="preserve">84.002 Adult Education - Basic Grants to States; 84.048 Career and Technical Education -- Basic Grants to States; 17.258 WIOA Adult Program; 17.259 WIOA Youth Activities; </t>
  </si>
  <si>
    <t>https://beta.sam.gov/fal/3b4acccafde743329072f6ded1fd693c/view</t>
  </si>
  <si>
    <t>H-1B Job Training Grants</t>
  </si>
  <si>
    <t>{"list":[{"act":{"description":"American Competitiveness and Workforce Improvement Act of 1998\r\n\r\nUnless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Register.\r\n\r\n"},"publicLaw":{"congressCode":"105","number":"227"},"authorizationTypes":{"act":true,"publicLaw":true}}]}</t>
  </si>
  <si>
    <t>The H-1B Job Training Grant Program funds projects that provide training and related activities to workers to assist them in gaining the skills and competencies needed to obtain or upgrade employment in high-growth industries or economic sectors.  Over time, these education and training programs will help businesses reduce their use of skilled foreign professionals permitted to work in the U.S. on a temporary basis under the H-1B visa program.</t>
  </si>
  <si>
    <t>Grants may be awarded to a partnership of private and public sector entities as defined in the American Competitiveness and Workforce Improvement Act (ACWIA). Applicants may generally be public and non-profit organizations.  See the Funding Opportunity Announcement (FOA) for specific requirements.</t>
  </si>
  <si>
    <t>The scope of potential trainees under these programs can be very broad.  Please review the Funding Opportunity Announcement (FOA) for specific requirements.  Training may be targeted to a wide variety of populations including unemployed individuals and incumbent workers.</t>
  </si>
  <si>
    <t>{"description":"Generally grantees must demonstrate an adequate organizational capacity, both fiscally and programmatically, including a project management structure.  Additionally, grantees must provide evidence of the use of data systems to track outcomes in a timely and accurate manner.  ","isApplicable":true}</t>
  </si>
  <si>
    <t>{"description":"Grants for projects are awarded on a competitive basis, announced in Funding Opportunity Announcement (FOA) in the Federal Register and also on ETA's Internet Web site at http://www.doleta.gov.  To compete for a grant, organizations develop a proposal and budget that demonstrate how the organization will provide services to a targeted population. The FOAs provide all of the necessary information for applying for federal assistance."}</t>
  </si>
  <si>
    <t>Procedures for each project are specified in the applicable request for proposals.  Generally, the procedure is as follows:  A technical review panel composed of staff from ETA program offices as well as peer reviewers evaluates eligible submitted applications. The panel prepares a report for the ETA Grant Officer identifying the strengths and weaknesses of the application and the cumulative rating.  Selections are made based on the best rated proposals, as well as other factors cited in the FOA.  Once selections are made by the Grant Officer, an Award Notification is sent through the appropriate congressional channels for notification. After awardees are notified, the list of awardees is posted on the ETA website at www.doleta.gov.  If an application is rejected, a letter is sent to the applicant as notification that they were not selected as a recipient of the grant.</t>
  </si>
  <si>
    <t>ETA announces grant recipients once the paneling process is complete, generally 90 to 120 days after the application deadline.</t>
  </si>
  <si>
    <t>Procedures for each project are specified in the applicable Funding Opportunity Announcement (FOA).</t>
  </si>
  <si>
    <t>Renewals with funds are generally not available.  However, with significant justification ETA may elect to exercise its option to award no-cost extensions to these grants for an additional period at its own discretion, based on the success of the program and other relevant factors.</t>
  </si>
  <si>
    <t>{"awarded":"letter","description":"Most projects last three to four years.  Payments to grantees are usually made by Letter of Credit draw-down procedures."}</t>
  </si>
  <si>
    <t>[{"code":"program","isSelected":false,"description":""},{"code":"cash","isSelected":false,"description":""},{"code":"progress","isSelected":true,"description":"Grantees are required to submit quarterly reports within 45 days of the end of the calendar quarter regarding the status of their project."},{"code":"expenditure","isSelected":true,"description":"Quarterly financial reports are required within 45 days of the end of the quarter."},{"code":"performanceMonitoring","isSelected":true,"description":"Regional Federal Project Officers conduct performance monitoring using risk assessments, desk reviews, and on-site monitoring.  Final project reports are due to ETA 45 days after the grant ends."}]</t>
  </si>
  <si>
    <t>Recipients are required to maintain books, records, documents, and other evidence of accounting procedures and practices sufficient to reflect properly all direct and indirect costs of whatever nature claimed to have been incurred for the performance of the grant.  Records are to be retained for three years from the date of final payment unless the grant officer authorizes earlier disposal.</t>
  </si>
  <si>
    <t xml:space="preserve">(Project Grants) FY 17$115,000,000.00; FY 18 est $0.00; FY 19 est $150,000,000.00; FY 16$321,000,000.00; - </t>
  </si>
  <si>
    <t>Awards generally range from $1,000,000 to $5,000,000.  Please review specific Funding Opportunity Announcements (FOAs) for specific details.</t>
  </si>
  <si>
    <t>{"list":[{"fiscalYear":2016,"description":"Budget Performance Information is available at: https://www.dol.gov/general/aboutdol#budget"}],"isApplicable":false}</t>
  </si>
  <si>
    <t>Provided in applicable Funding Opportunity Announcement.</t>
  </si>
  <si>
    <t>{"flag":"appendix","description":"Contact the nearest Employment and Training Administration Regional Office listed in Appendix IV of the Catalog."}</t>
  </si>
  <si>
    <t>Megan Baird200 Constitution Ave NW, Room C-4518, Washington, DC 20210 Email:&lt; a href='mailto:baird.megan@dol.gov'&gt;baird.megan@dol.gov&lt;/a&gt;Phone: 2026932822;</t>
  </si>
  <si>
    <t xml:space="preserve">17.269 Community Based Job Training Grants; </t>
  </si>
  <si>
    <t>Criteria for selecting proposals are specified in the applicable Funding Opportunity Announcement (FOA).</t>
  </si>
  <si>
    <t>https://beta.sam.gov/fal/7d09d95528d2433ebd63357dde867cd3/view</t>
  </si>
  <si>
    <t>Reentry Employment Opportunities</t>
  </si>
  <si>
    <t>Prisoner Re-entry</t>
  </si>
  <si>
    <t>{"list":[{"act":{"description":"The Workforce Innovation and Opportunity Act (WIOA) was signed into law on July 22, 2014. It supersedes the Workforce Investment Act of 1998, and amends the Wagner-Peyser Act and the Rehabilitation Act of 1973. Only the version published in the Federal Register is the official regulation."},"publicLaw":{"congressCode":"113","number":"128"},"executiveOrder":{"description":"The Workforce Innovation and Opportunity Act (WIOA), Section 169, Public Law 113-128, codified at 29 U.S.C. 3224, and Section 212 of the Second Chance Act (SCA), Public Law\n110-199, codified at 42 U.S.C. 17532, authorize this program."},"authorizationTypes":{"act":true,"publicLaw":true,"executiveOrder":true}}]}</t>
  </si>
  <si>
    <t>This program includes both reentry grants focused on serving returning adults and youth focused grants aimed at youth involved or at risk of involvement in crime and violence.  The objectives of the adult reentry grants include increasing the employment, employment retention, and earnings rate of released individuals while also decreasing their rate of recidivism.  The objectives of the youthful reentry grants include preventing in-school youth from dropping out of school, increasing the employment rate of out-of-school youth, increasing the reading and math skills of youth, reducing the involvement of youth in crime and violence, and reducing the recidivism rate of youth.</t>
  </si>
  <si>
    <t xml:space="preserve">Eligible applicants for Reentry Employment Opportunities (REO) grants are community-based organizations (CBOs) that are located in, or have a staff presence in the community being served.   Eligible applicants for youth focused grants vary depending on the solicitation.  Examples of possible eligible applicants include community-based organizations, school districts, state and local government juvenile justice agencies, tribal entities, and entities carrying out activities under WIOA, such as local Workforce Investment Boards or American Job Centers.  Eligible applicants for adult focused grants vary depending on the solicitation.  </t>
  </si>
  <si>
    <t>Reentry Employment Opportunities (REO) Adult grants serve individuals, 18 years old and older, who have been convicted as an adult and have been imprisoned for violating a state or federal law, and who have never been convicted of a sex-related offense.  Depending on the solicitation, enrollment may be limited based on whether the presenting offense was violent or whether the individual has previously committed a violent crime. Eligible applicants for youth focused grants vary depending on the solicitation.</t>
  </si>
  <si>
    <t>{"description":"Non-governmental entities ordinarily must furnish documentary evidence of adequate financial controls.","isApplicable":false}</t>
  </si>
  <si>
    <t>{"description":"Grants for projects are awarded on a competitive basis, announced in Funding Opportunity Announcements (FOAs), in Grants.gov and also on ETA's Web site at http://www.doleta.gov.  Notices of the availability of FOAs may be published in the Federal Register.  To compete for a grant, organizations develop a proposal and budget that demonstrate how the organization will provide services to a targeted population.  The FOA provides all of the necessary information for applying for Federal assistance.","isApplicable":true}</t>
  </si>
  <si>
    <t>Procedures for each project are specified in the applicable request for proposals. The general procedure is as follows.  A technical review panel composed of staff from ETA program offices as well as peer reviewers evaluate submitted and eligible applications.  The panel prepares a report for the ETA Grant Officer identifying the strengths and weaknesses of the application and the cumulative rating. Once recommendations are made by the Grant Officer and approved by the Secretary of Labor an Award Notification is sent through the appropriate congressional channels for notification.  After awardees are notified, the list of awardees is posted on the ETA Web site at www.doleta.gov.  If an application is rejected, a letter is sent to the applicant as notification that they were not selected as a recipient of the grant.</t>
  </si>
  <si>
    <t>Procedures for each project are specified in the applicable request for proposals.</t>
  </si>
  <si>
    <t>ETA may provide no-cost extensions at its own discretion based on the success of the project and other relevant factors.</t>
  </si>
  <si>
    <t>{"awarded":"letter","description":"The period of performance varies by grant announcement.  The possibility of additional years of funding varies by grant announcement.   Payments to grantees are usually made by Letter of Credit draw-down procedures."}</t>
  </si>
  <si>
    <t>[{"code":"program","isSelected":false,"description":""},{"code":"cash","isSelected":false,"description":""},{"code":"progress","isSelected":true,"description":"Quarterly progress reports are required. Depending on the solicitation, grantees also may be required to participate in DOL's Management Information System data collection system.\r\n"},{"code":"expenditure","isSelected":true,"description":"Quarterly financial reports are required."},{"code":"performanceMonitoring","isSelected":true,"description":"Regional Federal Project Officers are responsible for monitoring performance."}]</t>
  </si>
  <si>
    <t>{"isApplicable":true,"description":"Varies"}</t>
  </si>
  <si>
    <t>Recipients are required to maintain books, records, documents, and other evidence of accounting procedures and practices sufficient to reflect properly all direct and indirect costs of whatever nature claimed to have been incurred for the performance of the grant.  Records are to be retained for three years from the date of final payment unless the Grant Officer authorizes earlier disposal.</t>
  </si>
  <si>
    <t xml:space="preserve">(Project Grants) FY 17$78,000,000.00; FY 18 est $84,000,000.00; FY 19 est $85,000,000.00; - </t>
  </si>
  <si>
    <t>The range and average of financial assistance varies by grant announcement.  Adult focused  grants have recently varied from $680,000 to $1.4 million for two years of operation.  Youth offender grants have recently varied from $800,000 to $5 million for two years of operation.</t>
  </si>
  <si>
    <t>Specified in Funding Opportunity Announcements (FOA).</t>
  </si>
  <si>
    <t>Richard G. Morris,200 Constitution Ave, NW, Room N-4511, Washington, DC 20210 Email:&lt; a href='mailto:morris.richard@dol.gov'&gt;morris.richard@dol.gov&lt;/a&gt;Phone: (202) 693-3603;</t>
  </si>
  <si>
    <t>Criteria for each proposal are specified in the applicable request for proposals.</t>
  </si>
  <si>
    <t>https://beta.sam.gov/fal/5deb920129be4e7eb443f1563ada14a6/view</t>
  </si>
  <si>
    <t xml:space="preserve">Work Opportunity Tax Credit Program (WOTC) </t>
  </si>
  <si>
    <t>WOTC</t>
  </si>
  <si>
    <t>{"list":[{"act":{"description":"The WOTC Program is authorized under §§ 51 and 3111(e) of the Internal Revenue Code (Code), as extended and amended by the Protecting Americans from Tax Hikes Act of 2015, Pub. L. No. 114-113, div. Q (the PATH Act). "},"publicLaw":{"congressCode":"104","number":"188"},"USC":{"title":"26","section":"51-52"},"authorizationTypes":{"USC":true,"act":true,"statute":false,"publicLaw":true,"executiveOrder":false},"usc":{"title":"26","section":"51-52"}},{"act":{"description":"Tax Increase Prevention Act of 2014 (The Act)"},"publicLaw":{"congressCode":"113","number":"295"},"authorizationTypes":{"USC":false,"act":true,"statute":false,"publicLaw":true,"executiveOrder":false}}]}</t>
  </si>
  <si>
    <t xml:space="preserve">This federal tax credit was designed to help individuals from certain target groups who consistently face significant barriers to employment move from economic dependency to self-sufficiency by encouraging businesses to hire target group members and be eligible to claim tax credits against the wages paid to the new hires during the first year of employment.  </t>
  </si>
  <si>
    <t>States (not individuals), the District of Columbia, the Virgin Islands, and Puerto Rico.</t>
  </si>
  <si>
    <t>Beneficiaries are all employers seeking WOTC target group workers and members of those target groups seeking employment.  The members of the different target groups have statutory definitions (per Public Law 104-188, as amended) with specific eligibility requirements that must be verified by the State Workforce Agencies before a new hire certification can be issued to an employer or his/her representative.  Participating employers and their representatives must file their certification requests with State Workforce Agencies using IRS Form 8850 and ETA Form 9061 or 9062 within 28 days after the employment start day of the new hires.</t>
  </si>
  <si>
    <t>WOTC grant funds are provided to State Workforce Agencies (SWAs) on an annual basis.  Grant amounts are determined by formula.</t>
  </si>
  <si>
    <t>As provided in funding allotment and policy guidance issued by ETA and IRS.</t>
  </si>
  <si>
    <t>{"awarded":"letter","description":"Funding is provided by annual formula allotments."}</t>
  </si>
  <si>
    <t>[{"code":"program","isSelected":true,"description":"Program performance reporting by quarterly data submission is required."},{"code":"cash","isSelected":false},{"code":"progress","isSelected":false},{"code":"expenditure","isSelected":true,"description":"Quarterly financial reports are required."},{"code":"performanceMonitoring","isSelected":false}]</t>
  </si>
  <si>
    <t>{"isApplicable":true,"description":"See below."}</t>
  </si>
  <si>
    <t>Standard records for periodic internal audits are required.  The Internal Revenue Service (IRS) also requires that the State Workforce Agencies (SWAs) keep and maintain certification records for four years, and denial records for one year in the event of an employer audit by IRS or an employer appeal to the SWAs.</t>
  </si>
  <si>
    <t xml:space="preserve">(Formula Grants) FY 17$18,000,000.00; FY 18 est $18,000,000.00; FY 19 est $18,000,000.00; FY 16$18,000,000.00; - </t>
  </si>
  <si>
    <t xml:space="preserve">FY 2016 grants to states ranged from $66,000 to $2,518,373 </t>
  </si>
  <si>
    <t>Section 51 of the Internal Revenue Code, Title 26 U.S.C.  ETA Handbook No. 408, Third Edition, November 2002, as amended.  The Handbook and applicable U.S. Department of Labor, Employment and Training Administration policy directives are available on the WOTC program website at www.doleta.gov/wotc.</t>
  </si>
  <si>
    <t>{"flag":"appendix","description":"Contact information for regional and state WOTC coordinators is available on the WOTC program website at www.doleta.gov/wotc."}</t>
  </si>
  <si>
    <t>http://www.doleta.gov/wotc</t>
  </si>
  <si>
    <t xml:space="preserve">84.126 Rehabilitation Services Vocational Rehabilitation Grants to States; 93.558 Temporary Assistance for Needy Families; 10.551 Supplemental Nutrition Assistance Program; 96.006 Supplemental Security Income; </t>
  </si>
  <si>
    <t>https://beta.sam.gov/fal/1185cbffb7614d0791600dce1460efdb/view</t>
  </si>
  <si>
    <t>Permanent Labor Certification for Foreign Workers</t>
  </si>
  <si>
    <t>{"list":[{"act":{"description":"Immigration and Nationality Act of 1952, as amended, Sections 101 (a) (15) H (II), 214 (c) and 212 (a) (5) (A).\r\n\r\nUnless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Register."},"publicLaw":{"congressCode":"82","number":"414"},"statute":{"page":"163","volume":"66"},"USC":{"title":"8","section":"1101 et seq"},"authorizationTypes":{"USC":true,"act":true,"statute":true,"publicLaw":true},"usc":{"title":"8","section":"1101 et seq"}}]}</t>
  </si>
  <si>
    <t>To ensure that the admission of foreign labor does not adversely affect the wages, working conditions, and employment opportunities of U.S. workers. To ensure that adequate working and living conditions are provided for foreign and domestic workers. To assist U.S. employers seeking to hire temporary foreign workers when no able, willing, and qualified U.S. workers are available.</t>
  </si>
  <si>
    <t>Under Section 212 (a)(5)(A) of the Immigration and Nationality Act, foreign workers who seek to immigrate to the United States for employment shall be excluded from admission unless the Secretary of Labor determines and certifies to the Secretary of State and Secretary of Homeland Security that there are not sufficient U.S. workers available for the position and that the employment of such foreign workers will not adversely affect the wages and working conditions of similarly-employed U.S. workers.  The certified employer must hire the foreign worker as a full-time employee; there must be a bona fide job opening available to U.S. workers; and job requirements must adhere to what is customarily required for the occupation in the U.S. and may not be tailored to the foreign worker's qualifications.  In addition, the employer shall document that the job opportunity has been and is being described without unduly restrictive job requirements, unless adequately documented as arising from business necessity.  The employer must pay at least the prevailing wage for the occupation in the area of intended employment.</t>
  </si>
  <si>
    <t>Any employer who is unable to find qualified U.S. workers to meet his or her needs and seeks to hire a foreign worker to fill a given job vacancy on a permanent basis is eligible to file an application for permanent labor certification with the Department of Labor.  An employer who seeks to employ a foreign worker whose category of employment is included in the Department of Labor, Schedule A list of pre-certified occupations contained in Part 656, Title 20, Code of Federal Regulations is eligible to file an application directly with the appropriate U.S. Citizenship and Immigration Services Office.</t>
  </si>
  <si>
    <t>{"description":"Employers seeking labor certification, and thereafter filing an immigration petition to sponsor a foreign worker for employment-based permanent residency, must document that worker's education, experience, and job qualifications to the satisfaction of the U.S. Citizenship and Immigration Services.","isApplicable":true}</t>
  </si>
  <si>
    <t>{"environmentalImpact":{"reports":[{"isSelected":true,"reportCode":"otherRequired"}]},"description":"Prior to filing the application for permanent employment certification, the employer must request a prevailing wage determination from the National Prevailing Wage Center (NPWC).  When filing, the employer must attest, in addition to a number of other conditions of employment, to having conducted recruitment prior to filing the application. "}</t>
  </si>
  <si>
    <t>{"description":"Employers must file labor certification applications for permanent employment directly with the Atlanta National Processing Center (except for Schedule A occupations). See https://www.foreignlaborcert.doleta.gov/perm.cfm for additional details. "}</t>
  </si>
  <si>
    <t>If the Office of Foreign Labor Certification approves the application, the application form is "certified" (approved) by the Certifying Officer and returned to the employer/agent who submitted the application.  The labor certification is then filed by the sponsoring employer in support of its immigrant worker petition with the United States Citizenship and Immigration Services (USCIS).</t>
  </si>
  <si>
    <t>Timeframe for processing of permanent labor certification applications varies with the circumstances of each case.</t>
  </si>
  <si>
    <t xml:space="preserve">The permanent labor certification program provides for reconsideration by a Certifying Officer and/or administrative review by the Department of Labor's Board of Alien Labor Certification Appeals (BALCA) upon the employer's request. </t>
  </si>
  <si>
    <t>{"awarded":"other","description":"Employer applications may be filed at any time.\r\n","awardedDescription":"Assistance is provided to employer applicants based on the order in which the applications are received.  "}</t>
  </si>
  <si>
    <t>[{"code":"program","isSelected":false,"description":"."},{"code":"cash","isSelected":false,"description":""},{"code":"progress","isSelected":false,"description":"Quarterly financial and workload reports from State Workforce Agencies. "},{"code":"expenditure","isSelected":false,"description":"Quarterly financial from State Workforce Agencies. "},{"code":"performanceMonitoring","isSelected":false,"description":""}]</t>
  </si>
  <si>
    <t>{"isApplicable":true,"description":"Selected audits are conducted by the Department of Labor."}</t>
  </si>
  <si>
    <t>The employer is required to retain all supporting documentation for five years from the date of filing the Application for Permanent Employment Certification.</t>
  </si>
  <si>
    <t xml:space="preserve">(Salaries and Expenses) FY 17$12,000,000.00; FY 18 est $12,000,000.00; FY 19 est $12,000,000.00; FY 16$12,000,000.00; - Funds for the Permanent Labor Certification Program are not appropriated separately from other foreign labor certification funds._x000D_
</t>
  </si>
  <si>
    <t>{"list":[{"fiscalYear":2016,"description":"In FY 2016, the Department processed 126,143 PERM applications and 133,242 Prevailing Wage Determination requests."},{"fiscalYear":2017,"description":"In FY 2017, the Department of Labor processed 97,603 PERM applications, 624,650 H-1B applications, 10,097 H-2A applications, 8,970 H-2B applications, and 173,859 Prevailing Wage determination requests."}],"isApplicable":true}</t>
  </si>
  <si>
    <t xml:space="preserve">References in the Code of Federal Regulations: For permanent employment-Title 20, CFR Part 656.  Applicable statutes, regulations, and policies are described on the Employment and Training Administration, Office of Foreign Labor Certification website at https://www.foreignlaborcert.doleta.gov . </t>
  </si>
  <si>
    <t>{"flag":"none","description":"All application materials, inquiries, and other correspondence regarding the Permanent Labor Certification Program should be sent to sent to:  \r\n\r\nOffice of Foreign Labor Certification\r\nAtlanta National Processing Center\r\nHarris Tower\r\n233 Peachtree Street, Suite 410 \r\nAtlanta, GA 30303\r\n\r\nTelephone: (404) 893-0101\r\nFax: (404) 893-4642"}</t>
  </si>
  <si>
    <t>John Ake200 Constitution Ave., N.W., Washington, DC 20210 Email:&lt; a href='mailto:ake.john@dol.gov'&gt;ake.john@dol.gov&lt;/a&gt;Phone: (202) 513-7350;</t>
  </si>
  <si>
    <t>http://www.foreignlaborcert.doleta.gov</t>
  </si>
  <si>
    <t xml:space="preserve">17.207 Employment Service/Wagner-Peyser Funded Activities; 17.273 Temporary Labor Certification for Foreign Workers; </t>
  </si>
  <si>
    <t>https://beta.sam.gov/fal/b64c338b4eed451aab2965828d611581/view</t>
  </si>
  <si>
    <t>Temporary Labor Certification for Foreign Workers</t>
  </si>
  <si>
    <t>{"list":[{"act":{"description":"Immigration and Nationality Act of 1952, as amended, Sections 101(a)(15)(H), 212(n), 214(c) and 214(i)"},"publicLaw":{"congressCode":"82","number":"414"},"statute":{"page":"163","volume":"66"},"USC":{"title":"8","section":"1101 et seq"},"authorizationTypes":{"USC":true,"act":true,"statute":true,"publicLaw":true},"usc":{"title":"8","section":"1101 et seq"}},{"act":{"description":"Immigration Act of 1990"},"publicLaw":{"congressCode":"101","number":"649"},"statute":{"page":"4978","volume":"104"},"USC":{"title":"8","section":"1182(n), 1184"},"authorizationTypes":{"USC":true,"act":true,"statute":true,"publicLaw":true},"usc":{"title":"8","section":"1182(n), 1184"}},{"act":{"description":"Omnibus Insular Areas Act of 1991"},"publicLaw":{"congressCode":"102","number":"232"},"statute":{"page":"1733","volume":"105"},"USC":{"title":"8","section":"1182"},"authorizationTypes":{"USC":true,"act":true,"statute":true,"publicLaw":true},"usc":{"title":"8","section":"1182"}},{"act":{"description":"Immigration Reform and Control Act of 1986"},"publicLaw":{"congressCode":"99","number":"603"},"statute":{"page":"3359","volume":"100"},"USC":{"title":"8","section":"1186"},"authorizationTypes":{"USC":true,"act":true,"statute":true,"publicLaw":true},"usc":{"title":"8","section":"1186"}}]}</t>
  </si>
  <si>
    <t>To ensure that the admission of foreign labor does not adversely affect the wages, working conditions, and employment opportunities of U.S. workers. 
To ensure that adequate working and living conditions are provided for foreign and domestic workers. 
To assist U.S. employers seeking to hire temporary foreign workers when no able, willing, and qualified U.S. workers are available.</t>
  </si>
  <si>
    <t>FORMULA GRANTS;PROVISION OF SPECIALIZED SERVICES;FEDERAL EMPLOYMENT</t>
  </si>
  <si>
    <t>H-2A Program: An agricultural employer who anticipates a shortage of U.S. workers needed to perform agricultural labor or services of a temporary or seasonal nature may apply to the Department of Labor under the H-2A program. The employer may be an individual proprietorship, a partnership, or a corporation.  An association of agricultural producers may file as a sole employer, a joint employer with its members, or as an agent of its members.  An authorized agent or attorney, whether an individual or an entity (e.g., an association), may file an application on behalf of an employer.  Associations may file master applications on behalf of their members.
H-2B Program: The job and the employer's need must be one-time, seasonal, peak load or intermittent; the job must be for less than one year; and there must be no qualified and willing U.S. workers available for the job.  An employer must file an application for employment certification with the Department of Labor.  The National Prevailing Wage Center issues prevailing wage determinations to employers considering whether or not to hire foreign workers on a temporary or permanent basis.</t>
  </si>
  <si>
    <t>{"description":"In the major temporary employment certification programs, employers sponsoring foreign workers to fill a temporary need file the certification from the Department of Labor as documentation in support of their respective I-129 nonimmigrant worker petitions with the Department of Homeland Security, United States Citizenship and Immigration Services (USCIS).  In the H-1B1 and E-3 programs, a USCIS petition is not needed for initial visa issuance and the foreign national may use proof of a labor condition application certification in support of the visa application.","isApplicable":true}</t>
  </si>
  <si>
    <t>{"description":"States and U.S. territories receive grant funds to support federal foreign labor certification activities.  The grantees submit work plans each year to obtain continued eligibility for the grant.  Employers who participate in foreign labor certification programs do not receive funding from these grants, but do benefit from the services offered by these state agencies to recruit U.S. workers for positions before they apply to hire a foreign worker.  See https://www.foreignlaborcert.doleta.gov/ for more information on specific programs."}</t>
  </si>
  <si>
    <t>Employers must prove they qualify for foreign labor certification before they can move to the next step of the employment-based immigration process.  Certifications are sent to the employer in support of the petition to be filed with the U.S. Citizenship and Immigration Services which determines admissibility and visa classification. The employer, via the ETA Form 9142,  advises as to the type of visa supported by the application. Certified copies of accepted attestations for the D-1 Crewmember program are returned to the employer and the USCIS is notified of the filing in writing.  
State Workforce Agencies receive grant funds upon acceptance of their annual work plans.</t>
  </si>
  <si>
    <t>H-1B: From one to seven days. _x000D_
H-2A: Statute requires an initial acceptance by ETA within seven days of filing and a final determination 30 days prior to the employer's date of need. 8 U.S.C. Section 1188(c).</t>
  </si>
  <si>
    <t>There is no procedure for appealing Employment and Training Administration determinations to accept or reject a Labor Condition Application submitted for the H-1B, H1-B1, and E3 Programs. Complaints regarding misrepresentation in the attestation or failure of the employer to carry out the terms of the attestation may be filed with the Wage and Hour Division of the Department of Labor.</t>
  </si>
  <si>
    <t>Treated as the filing of a new labor condition application.</t>
  </si>
  <si>
    <t>{"awarded":"other","description":"Employer applications may be filed at any time.\r\n\r\nThe Employment and Training Administration also issues grants to State Workforce Agencies for activities supporting the federal labor certification programs.  These grants are issued on a fiscal year basis.","awardedDescription":"Applications are reviewed based on the order in which the applications are received.  Grants are provided to State Workforce Agencies on a fiscal year basis."}</t>
  </si>
  <si>
    <t>[{"code":"program","isSelected":true,"description":"Quarterly financial and workload reports from State Workforce Agencies. "},{"code":"cash","isSelected":false,"description":""},{"code":"progress","isSelected":true,"description":"Quarterly financial and workload reports from State Workforce Agencies. "},{"code":"expenditure","isSelected":true,"description":"Quarterly financial and workload reports from State Workforce Agencies. "},{"code":"performanceMonitoring","isSelected":false,"description":""}]</t>
  </si>
  <si>
    <t>{"isApplicable":true,"description":"States are regularly monitored for compliance with grant requirements.  Employers may make a filed labor condition application and necessary supporting documentation available for public examination at the employer's principal place of business in the United States or at the place of employment within one working day after the date on which the labor condition application is filed with the Employment and Training Administration. The employer may post a hard copy notice or an electronic notice.  The employer may post a completed copy of the LCA or may post all the information required in 20 CFR 655.734(a) (1) (ii). Complaints concerning misrepresentation in the attestation or failure of the employer to carry out the terms of the attestation may be filed with the Wage and Hour Division, Employment Standards Administration, Department of Labor.  The Administrator, Wage and Hour Division, performs the investigative and enforcement functions detailed in 8 U.S.C. 1182(n) and subparts I and K of 29 C.F.R. Part 504."}</t>
  </si>
  <si>
    <t>Program-related records, including financial records.  Employer shall make the Labor Condition Application (LCA) and necessary supporting documentation available for public examination at the employer's principal place of business in the United States or at the place of employment within one working day after the date on which the LCA is filed with Employment and Training Administration.</t>
  </si>
  <si>
    <t>(Provision of Specialized Services) FY 17$36,000,000.00; FY 18 est $36,000,000.00; FY 19 est $36,000,000.00; FY 16$36,000,000.00; - Congressional funding for temporary labor certification programs is not appropriated separately from funds for other federal labor certification activities.(Formula Grants) FY 17$14,000,000.00; FY 18 est $14,000,000.00; FY 19 est $14,000,000.00; FY 16$14,000,000.00; - Congressional funding for temporary employment certification programs is not appropriated separately from funds for other federal labor certification activities.</t>
  </si>
  <si>
    <t>{"list":[{"fiscalYear":2016,"description":"In FY 2016, the Department processed 647,852 H-1B LCA applications, 8,684 H-2A applications, 7,209 H-2B applications, and 133,242 Prevailing Wage Determination requests."},{"fiscalYear":2017,"description":"In FY 2017, the Department of Labor processed 97,603 PERM applications, 624,650 H-1B applications, 10,097 H-2A applications, 8,970 H-2B applications, and 173,859 Prevailing Wage determination requests."}],"isApplicable":true}</t>
  </si>
  <si>
    <t>Further information concerning the program may be found at 20 CFR 655.  Additional information on applicable statutes, regulations, and Departmental guidance is posted on the website of the Employment and Training Administration, Office of Foreign Labor Certification at www.foreignlaborcert.doleta.gov.</t>
  </si>
  <si>
    <t>{"flag":"none","description":"All application materials, inquiries, and other correspondence regarding the Temporary Labor Certification Program should be sent to sent to:  \r\n\r\nU.S. Department of Labor\r\nOffice of Foreign Labor Certification\r\nChicago National Processing Center\r\n11 West Quincy Court\r\nChicago, IL 60604-2105\r\nPhone: (312) 886-8000\r\nFax: (312) 353-3352\r\n\r\nPlease note, for all application materials, inquiries, and other correspondence envelopes should be clearly marked according to the appropriate program type (i.e. H-1B, H-1B1, E-3, H-2A, H-2B, or D-1)."}</t>
  </si>
  <si>
    <t>John Ake200 Constitution Ave., N.W._x000D_
Box 12-200, Washington, DC 20210 Email:&lt; a href='mailto:ake.john@dol.gov'&gt;ake.john@dol.gov&lt;/a&gt;Phone: (202) 513-7350 ;</t>
  </si>
  <si>
    <t xml:space="preserve">17.272 Permanent Labor Certification for Foreign Workers; </t>
  </si>
  <si>
    <t>https://beta.sam.gov/fal/2c82cba03143484fb49e730242b5e63f/view</t>
  </si>
  <si>
    <t>YouthBuild</t>
  </si>
  <si>
    <t>{"list":[{"act":{"description":"The Workforce Innovation and Opportunity Act (WIOA) was signed into law on July 22, 2014.  It supersedes the Workforce Investment Act of 1998, and amends the Wagner-Peyser Act and the Rehabilitation Act of 1973. This regulation has been submitted to the Office of the Federal Register (OFR) for publication, and is currently pending publication in the Federal Register. Only the version published in the Federal Register is the official regulation."},"publicLaw":{"congressCode":"113","number":"128"},"authorizationTypes":{"act":true,"publicLaw":true}}]}</t>
  </si>
  <si>
    <t>Grant funds will be used to support disadvantaged youth with: the education and employment skills necessary to achieve economic self-sufficiency in in-demand occupations and post-secondary education and training opportunities, including apprenticeship; opportunities for meaningful work and service to their communities; and opportunities to develop employment and leadership skills and a commitment to community development among youth in low-income communities.  As part of their programming, YouthBuild grantees will tap the energies and talents of disadvantaged youth to increase the supply of permanent affordable housing for homeless individuals and low-income families and to assist youth to develop the leadership, learning, and in-demand occupational skills needed to succeed in today's global economy.</t>
  </si>
  <si>
    <t>Eligible applicants for these grants are public or private nonprofit agency or organization (including a consortium of such agencies or organizations), including: a community-based organization; a faith-based organization; an entity carrying out activities under this title, such as a local board; a community action agency; a State or local housing development agency; an Indian tribe or other agency primarily serving Indians; a community development corporation; a State or local youth service or conservation corps; and any other entity eligible to provide education or employment training under a Federal program other than YouthBuild.</t>
  </si>
  <si>
    <t>Under WIOA, an eligible youth is an individual who is (i) not less than age 16 and not more than age 24 on the date of enrollment; (ii) a member of a low-income family, a youth in foster care (including youth aging out of foster care), a youth offender, a youth who is an individual with a disability, a child of incarcerated parents, or a migrant youth; and (iii) a school dropout or an individual who was a school dropout and has subsequently reenrolled. Up to (but not more than) 25 percent of the participants in the program may be youth who do not meet the education and disadvantaged criteria above but who are: (1) basic skills deficient, despite attainment of a secondary school diploma or its recognized equivalent (including recognized certificates of attendance or similar documents for individuals with disabilities); or (2) have been referred by a local secondary school for participation in a YouthBuild program leading to the attainment of a secondary school diploma.</t>
  </si>
  <si>
    <t>{"description":"Grantees must demonstrate adequate organizational capacity to implement a YouthBuild program which includes a description of the type of educational or occupational skills credential(s) that will be gained through participating in the program. Additionally, grantees must provide evidence of the capacity to track and report required performance outcomes and must demonstrate successful past performance with a YouthBuild grant or other similar youth-serving program.","isApplicable":true}</t>
  </si>
  <si>
    <t>{"description":"Grants for projects are awarded on a competitive basis, announced in Funding Opportunity Announcements (FOAs) on ETA's Internal Web site at http://www.doleta.gov/grants and via www.grants.gov.  To compete for a grant, organizations develop a proposal and budget that demonstrate how the organization will provide services to a targeted population.  The FOA provides all of the necessary information for applying for Federal assistance.","isApplicable":true}</t>
  </si>
  <si>
    <t>Procedures for each project are specified in the funding opportunity announcement.  Generally, the procedure is as follows: A technical review panel composed of staff from ETA program offices as well as peer reviewers evaluates eligible submitted applications.  The panel prepares a report for the ETA Grant Officer identifying the weaknesses of the application and the cumulative rating.  Once selections are made by the Grant Officer, an Award Notification is sent through the appropriate congressional channels for notification.  After awardees are notified, the list of awardees is posted on the ETA Web site at www.doleta.gov/grants.  If an application is rejected, a letter is sent to the applicant as notification that they were not selected as a recipient of the grant.</t>
  </si>
  <si>
    <t>Procedures for each project are specified in the applicable Funding Opportunity Announcement.</t>
  </si>
  <si>
    <t>Renewals with funds are not available.  However, with significant justification, ETA may elect to exercise its option to award no-cost extensions to these grants for an additional period at its own discretion, based on the success of the program and other relevant factors.</t>
  </si>
  <si>
    <t>{"types":{"moe":false,"formula":false,"matching":true},"formula":{"title":"","chapter":"","part":"","subPart":"","publicLaw":"","description":""},"matching":{"requirementFlag":"mandatory","percent":"25","description":"Funded programs are required to provide matching funds of 25% toward the grant award amount."},"moe":{"description":""}}</t>
  </si>
  <si>
    <t>{"awarded":"letter","description":"YouthBuild funds are awarded for a period of 3 years and 4 months, which includes four months of planning, two years of program operations and one year of follow-up services to youth. "}</t>
  </si>
  <si>
    <t>[{"code":"program","isSelected":true,"description":"The quarterly performance reports must be submitted within 45 days following the end of each Program Year quarter."},{"code":"cash","isSelected":false,"description":""},{"code":"progress","isSelected":true,"description":"The quarterly narrative progress report must be submitted within 45 days following the end of each Program Year quarter."},{"code":"expenditure","isSelected":true,"description":"A quarterly financial report must be submitted within 45 days following the end of each Program Year quarter."},{"code":"performanceMonitoring","isSelected":true,"description":"Regional Offices conduct monitoring using risk assessments, enhanced desk monitoring reviews, and on-site visits."}]</t>
  </si>
  <si>
    <t>Recipients are required to maintain books, records, documents, and other evidence of accounting procedures and practices sufficient to reflect properly all direct and indirect costs of whatever nature claimed to have been incurred for the performance of the grant.  Records are to be retained for three years from the date of final payment, unless the grant officer authorizes earlier disposal.</t>
  </si>
  <si>
    <t xml:space="preserve">(Project Grants) FY 17$80,000,000.00; FY 18 est $85,000,000.00; FY 19 est $56,000,000.00; FY 16$82,000,000.00; - </t>
  </si>
  <si>
    <t>Grants range from  $700,000 to $1.1 million.</t>
  </si>
  <si>
    <t>{"list":[{"fiscalYear":2018,"description":"Not currently available."},{"fiscalYear":2016,"description":"Please see: https://www.doleta.gov/performance/results/reports.cfm Placement into Employment, Post-Secondary Education or Vocational Training: 53.25%Attainment of a Degree or Certificate: 69.55%\r\nLiteracy/Numeracy Gains: 61.56%"},{"fiscalYear":2017,"description":"Not currently available."}],"isApplicable":true}</t>
  </si>
  <si>
    <t>Provided in the applicable Funding Opportunity Announcement.</t>
  </si>
  <si>
    <t>{"flag":"appendix","description":"Contact the nearest Employment and Training Administration regional office listed in Appendix IV of the Catalog."}</t>
  </si>
  <si>
    <t>Jennifer A Smith200 Constitution Avenue, NW, Room N-4508, Washington, DC 20210 Email:&lt; a href='mailto:smith.jenn@dol.gov'&gt;smith.jenn@dol.gov&lt;/a&gt;Phone: (202) 693-3597;</t>
  </si>
  <si>
    <t>Criteria for each proposal are specified in the applicable Funding Opportunity Announcement.</t>
  </si>
  <si>
    <t>https://beta.sam.gov/fal/efe1a7cfcbda4948bac09dd3641f7b58/view</t>
  </si>
  <si>
    <t>Health Care Tax Credit (HCTC) National Emergency Grants (NEGs)</t>
  </si>
  <si>
    <t>HCTC Infrastructure National Dislocated Worker Grants (NDWG) (formerly called HCTC NEGs)</t>
  </si>
  <si>
    <t>{"list":[{"act":{"description":"American Recovery and Reinvestment Act of 2009 (Public Law 111-5), Trade Act of 1974 (Public Law  93-618), as amended; Trade Adjustment Assistance (TAA) Reform Act of 2002 (Public Law  107-210), as reauthorized by the TAA Extension Act of 2011; as reauthorized by the TAA Reauthorization Act of 2015 (Public Law 114-27)"},"publicLaw":{"congressCode":"111","number":"5"},"authorizationTypes":{"act":true,"publicLaw":true}}]}</t>
  </si>
  <si>
    <t>To provide health insurance coverage assistance and support related services to “eligible Trade Adjustment Assistance (TAA) recipients” and “eligible ATAA/RTAA recipients”, as authorized under the Trade Adjustment Assistance Reauthorization Act of 2015 (TAARA 2015), title IV of the Trade Preferences Extension Act of 2015 (Public Law 114-27), which amends Subparagraph (B) of section 35(b)(1) of the Internal Revenue code of 1986.</t>
  </si>
  <si>
    <t>{"description":"TAA certification\r\n","isApplicable":true}</t>
  </si>
  <si>
    <t>{"description":"Applications submitted requesting funding for administrative costs must contain four separate and distinct parts:  (1) SF-424 “Application for Federal Assistance;” (2) SF-424A Budget Information Form; (3) Budget Narrative; and (4) Project Narrative.  It is each state’s responsibility to ensure that the funding amount requested is consistent across all parts and sub-parts of the application.\n\nA. SF-424, “Application for Federal Assistance”\nA state must complete the SF-424, “Application for Federal Assistance” OMB Control No. 4040-0004 \n\nAn SF-424 electronically submitted through grants.gov constitutes the official signed document. \n\nUpon confirmation of an award, the individual signing the SF-424 on behalf of the applicant is considered the Authorized Representative of the applicant.  \n\nB. Project Budget\nA state must complete the SF-424A Budget Information Form OMB Control No. 4040-0006.  \n\nC. Budget Narrative\nThe budget narrative must provide a description of costs associated with each line item on the SF-424A, demonstrating how grant funds will be used.  It must also include a description of leveraged resources provided (as applicable) to support grant activities.\n\nNote that the SF-424, SF-424A, and budget narrative must include the entire Federal grant amount requested (not just for one year).  Do not show leveraged resources on the SF-424 and SF-424A.  A state should describe leveraged resources in the budget narrative.  The requested Federal grant amount listed on the SF-424, SF-424A, and budget narrative must be the same.  The funding amount included on the SF-424 will be considered the official funding amount requested if any inconsistencies are found.\n\nD. Project Narrative\nThe Project Narrative must demonstrate the state’s capability to implement the grant project in accordance with the provisions of this announcement.  It must provide a comprehensive framework and description of all aspects of the proposed project.  It must be succinct, self-explanatory, and well-organized so that reviewers can understand the proposed project.  Examples of activities for which funding may be requested include (but are not limited to):  1) outreach to notify eligible individuals regarding the availability of the advance credit option of HCTC; 2) process improvements to ensure eligible TAA and ATAA/RTAA recipients are correctly identified;   3) development/implementation of information technology systems related to the requirements this advisory; and 4) HCTC staff training.\n\nE. Reporting\nEach grant recipient is required to submit a ETA 9130, Quarterly Financial Status Report (OMB Control Number 1205-0461) until such time as all funds has been expended or the grant period has expired.  Quarterly reports are due 45 days after the end of each calendar year quarter.  On the final Financial Status Report, grant recipient must include any sub-award amounts so that applicable final indirect costs may be calculated.  The ETA 9130 report must be submitted using the Department’s Online Electronic Reporting System.  Specific instructions on how to use that system will be provided after award\n\t\nApplications for funding under this project must be submitted through www.grants.gov.  Applications will be accepted on rolling basis as long as funds remain available or until September 30, 2019.  To submit the required documents, States must follow the “Apply for Grants” link on grants.gov, and download the links for the grant application package.  States should not follow the “Find Grants” link, as this is not a competitive funding opportunity."}</t>
  </si>
  <si>
    <t>The Grant Officer issues a Notice of Obligation to the grantee providing the dollar amount, purpose of the funds and the terms and conditions of the grant, based on the information provided in the application.</t>
  </si>
  <si>
    <t>{"flag":"yes","list":[{"start":"2016-10-01","end":"2019-09-30","description":"Applications will be accepted on rolling basis as long as funds remain available or until September 30, 2019."}]}</t>
  </si>
  <si>
    <t>A decision on an initial application and monetary grant modifications such as requests for incremental funding, are made within 30 working days from receipt of a complete and responsive request.</t>
  </si>
  <si>
    <t>{"awarded":"lump","description":"HCTC grants are awarded on a rolling basis.  The grant period of performance is from (no earlier) than October 1, 2016, through December 29, 2019 or through expenditure of funds, whichever is earlier.","awardedDescription":"No information provided."}</t>
  </si>
  <si>
    <t>[{"code":"program","isSelected":false,"description":""},{"code":"cash","isSelected":false,"description":""},{"code":"progress","isSelected":true,"description":"Narrative progress reports are submitted to the Federal Project Officer on a quarterly basis."},{"code":"expenditure","isSelected":true,"description":"Each grant recipient is required to submit a ETA 9130, Quarterly Financial Status Report (OMB Control Number 1205-0461) until such time as all funds has been expended or the grant period has expired.  Quarterly reports are due 45 days after the end of each calendar year quarter.  On the final Financial Status Report, grant recipient must include any sub-award amounts so that applicable final indirect costs may be calculated.  The ETA 9130 report must be submitted using the Department’s Online Electronic Reporting System.  Specific instructions on how to use that system will be provided after award"},{"code":"performanceMonitoring","isSelected":false,"description":""}]</t>
  </si>
  <si>
    <t>State requirements are to be in conformity with Federal statutes.</t>
  </si>
  <si>
    <t>16-0184-0-1-504;</t>
  </si>
  <si>
    <t xml:space="preserve">(Project Grants) FY 17$1,000,000.00; FY 18 est $0.00; FY 19 est $0.00; FY 16$1,000,000.00; - </t>
  </si>
  <si>
    <t>Grant amounts awarded in FY 2017 ranged from $45,422 - $500,000.  The average was $217,083</t>
  </si>
  <si>
    <t>Training and Employment Guidance Letter No. 5-15, Change 1, Operating Instructions for Implementing the Amendments to the Trade Act of 1974 Enacted by the Trade Adjustment Assistance Reauthorization Act of 2015 (TAARA 2015)
Training and Employment Notice No. 25-15 Reinstatement of the Health Coverage Tax Credit (HCTC) for Eligible Trade Adjustment Assistance (TAA) Recipients and Alternative TAA (ATAA) and Reemployment TAA (RTAA) Recipients
UNEMPLOYMENT INSURANCE PROGRAM LETTER No. 01-17 Health Coverage Tax Credit (HCTC) for Eligible Trade Adjustment Assistance (TAA) Recipients and Alternative TAA (ATAA) and Reemployment TAA (RTAA) Recipients</t>
  </si>
  <si>
    <t>{"flag":"appendix","description":"Employment and Training Administration regional offices"}</t>
  </si>
  <si>
    <t>Julie S BakerFrances Perkins Building, 200 Constitution Avenue, N.W., Washington, DC 20210 Email:&lt; a href='mailto:baker.julie.s@dol.gov'&gt;baker.julie.s@dol.gov&lt;/a&gt;Phone: 2026933707;Dominica Donovan200 Constitution Ave NW, Washington, DC 20210 Email:&lt; a href='mailto:donvan.dominica@dol.gov'&gt;donvan.dominica@dol.gov&lt;/a&gt;Phone: 202.693.3401;</t>
  </si>
  <si>
    <t>https://www.doleta.gov/tradeact/</t>
  </si>
  <si>
    <t>May 22,2009</t>
  </si>
  <si>
    <t>https://beta.sam.gov/fal/d730fe420be3485cba39b7cbe3a054af/view</t>
  </si>
  <si>
    <t>WIOA National Dislocated Worker Grants / WIA National Emergency Grants</t>
  </si>
  <si>
    <t>National Dislocated Worker Grants</t>
  </si>
  <si>
    <t>{"list":[{"act":{"description":"Workforce Innovation and Opportunity Act (WIOA) of 2014\r\n\r\nThe Workforce Innovation and Opportunity Act (WIOA) was signed into law on July 22, 2014.  It supersedes the Workforce Investment Act of 1998, and amends the Wagner-Peyser Act and the Rehabilitation Act of 1973. This regulation has been submitted to the Office of the Federal Register (OFR) for publication, and is currently pending publication in the Federal Register. Only the version published in the Federal Register is the official regulation."},"publicLaw":{"congressCode":"113","number":"128"},"authorizationTypes":{"act":true,"publicLaw":true}}]}</t>
  </si>
  <si>
    <t>The purpose of the National Dislocated Worker Grant (DWG) program is to temporarily expand service capacity at the state and local levels by providing time-limited funding assistance in response to significant dislocation events.  Significant events are those that create a sudden need for assistance that cannot reasonably be expected to be accommodated within the on-going operations of the formula-funded Dislocated Worker program, including the discretionary resources reserved at the state level.</t>
  </si>
  <si>
    <t>Entities that are generally eligible to receive a National Dislocated Worker Grant include: designated state Workforce Innovation and Opportunity Act (WIOA) program grantee agencies; a Local Workforce Investment Area; a consortium of local boards for adjoining local areas; a designated organization receiving WIOA funding through the Native American Program provisions of WIOA;  and a consortium of states.    _x000D_
_x000D_
Funds can be used to provide employment and training services (including some supportive services) to eligible participants.</t>
  </si>
  <si>
    <t>Individuals who are eligible for assistance vary by type of National Dislocated Worker Grant project; however, they must meet the criteria provided in the Workforce Investment Act: National Emergency Grants - Application Procedures, 69 Federal Register (April 27, 2004).</t>
  </si>
  <si>
    <t>{"description":"Applications for DWGs are submitted via the National Dislocated Worker Grants System.  Information on how to apply for DWG funding can be found at www.doleta.gov/dwgs/how-to-apply."}</t>
  </si>
  <si>
    <t>The Grant Officer issues a Notice of Obligation to the grantee providing the dollar amount, purpose of the funds, and the terms and conditions of the grant based on the information provided in the application.</t>
  </si>
  <si>
    <t>A decision on an initial application and monetary grant modifications such as requests for incremental funding, are made within 45 working days from receipt of a complete and responsive request.</t>
  </si>
  <si>
    <t>{"types":{"moe":false,"formula":true,"matching":false},"formula":{"title":"Workforce Innovation and Opportunity Act of 2014","chapter":"","part":"","subPart":"","publicLaw":"113-128","description":""},"matching":{"description":""},"moe":{"description":""}}</t>
  </si>
  <si>
    <t>{"awarded":"letter","description":"Applications for DWG funds can be funded in whole or in part.  Generally, DWGs are funded incrementally.  Awarded DWG funds may be expended during the months remaining in the Program Year in which the grant award is made plus the subsequent two program years.  Generally, planned project durations should not exceed 24 months."}</t>
  </si>
  <si>
    <t>[{"code":"program","isSelected":false,"description":""},{"code":"cash","isSelected":false,"description":""},{"code":"progress","isSelected":true,"description":"Performance Reports are submitted quarterly."},{"code":"expenditure","isSelected":true,"description":"Financial reports are submitted quarterly."},{"code":"performanceMonitoring","isSelected":true,"description":"Performance monitoring occurs on a quarterly basis."}]</t>
  </si>
  <si>
    <t>{"isApplicable":false,"description":"In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</si>
  <si>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 xml:space="preserve">States are required to maintain adequate records in accordance with 29 CFR 95 and 97. </t>
  </si>
  <si>
    <t>(Project Grants) FY 17$120,000,000.00; FY 18 est $161,000,000.00; FY 19 est $177,000,000.00; - Prior to July 2010 NEG grants were issued under CFDA # 17.260.  Beginning in PY 2010 (July 1, 2010 to June 30, 2011) NEG grants or older grant increments began going out under 17.277.</t>
  </si>
  <si>
    <t>Grant amounts awarded PY2016/FY2017 ranged from $500,000 - $12,000,000.  The average was $2,559.552. 
Grant amounts awarded PY2017/FY2018 ranged from $210,000 - $12,000,000.</t>
  </si>
  <si>
    <t>{"list":[{"fiscalYear":2017,"description":"Data not available"}],"isApplicable":true}</t>
  </si>
  <si>
    <t>Workforce Investment Act: National Emergency Grants - Application Procedures (April 27, 2004) &amp; TEGL 2-15/ Operational Guidance for National Dislocated Worker Grants, pursuant to the Workforce Innovation and Opportunity Act (WIOA or Opportunity Act)</t>
  </si>
  <si>
    <t>{"flag":"appendix","description":"Contact appropriate Regional Employment and Training Office listed in the appendix of the Catalog."}</t>
  </si>
  <si>
    <t>Robert Kight200 Constitution Ave., NW, Room C-4526, Washington, DC 20210 Email:&lt; a href='mailto:kight.robert@dol.gov'&gt;kight.robert@dol.gov&lt;/a&gt;Phone: 202-693-3937;</t>
  </si>
  <si>
    <t>http://www.doleta.gov/DWGs</t>
  </si>
  <si>
    <t xml:space="preserve">17.258 WIOA Adult Program; 17.207 Employment Service/Wagner-Peyser Funded Activities; 17.259 WIOA Youth Activities; 17.245 Trade Adjustment Assistance; </t>
  </si>
  <si>
    <t>https://beta.sam.gov/fal/a4a306d21a5a4d59b223eb1da2296e47/view</t>
  </si>
  <si>
    <t>Workforce Innovation and Opportunity Act (WIOA) Dislocated Worker Program</t>
  </si>
  <si>
    <t>{"list":[{"act":{"description":"Workforce Innovation and Opportunity Act (WIOA) of 2014.\n\nThe Workforce Innovation and Opportunity Act (WIOA) was signed into law on July 22, 2014, and went into effect on July 1, 2015.  It amends the Wagner-Peyser Act and the Rehabilitation Act of 1973. The regulations were published in the Federal Register on August 19, 2016.  The regulations for the Title I WIOA Adult, Dislocated Worker and Youth programs are at 20 CFR Parts 680 through 683, as well as the joint Department of Labor and Department of Education regulations found at 20 CFR parts 676 through 678."},"publicLaw":{"congressCode":"113","number":"128"},"authorizationTypes":{"act":true,"publicLaw":true}}]}</t>
  </si>
  <si>
    <t>The purpose of the WIOA Dislocated Worker program is to help dislocated workers become reemployed.  It provides them with job search assistance, career services, and/or training that builds their skills to meet labor market needs. Dislocated Worker services are targeted for workers who are unemployed and have lost a job through no fault of their own, or who have exhausted their Unemployment Compensation.  The program's success is measured by the following core indicators of performance:  1. Employment Rate - 2nd Quarter After Exit; 2. Employment Rate - 4th Quarter After Exit; 3. Median Earnings; 4. Credential Rate; 5. Measurable Skill Gains.</t>
  </si>
  <si>
    <t xml:space="preserve">Under WIOA, the entities eligible to receive formula-based funding from the Department are the 50 states, Puerto Rico, the District of Columbia and the outlying areas.  Funds are allotted based on a statutory formula and states, in turn, allocate funds to local workforce development boards (approximately 600), which are responsible for operating comprehensive American Job Centers (approximately 2,400 nationwide). </t>
  </si>
  <si>
    <t>Individuals eligible for assistance through the Act are workers who have lost their jobs, including those dislocated as a result of plant closings or mass layoffs, and are unlikely to return to their previous industry or occupation; formerly self-employed individuals; and displaced homemakers who depend on income of another family member, but are no longer supported by that income.  Priority of Service is given to veterans and other covered persons.</t>
  </si>
  <si>
    <t>{"description":"Formula-funded programs are subject to an agreement between the Governor and Secretary and an approved State Plan. States sign a grant document agreeing to comply with the Act and regulations for the formula-allotted program.  Cost principles apply to this program.","isApplicable":true}</t>
  </si>
  <si>
    <t>{"environmentalImpact":{"reports":[{"isSelected":true,"reportCode":"ExecutiveOrder12372"},{"isSelected":true,"reportCode":"otherRequired"}]},"description":"Contact Regional Office for more information."}</t>
  </si>
  <si>
    <t>{"description":"The Governor must submit a single WIOA Unified or Combined State Plan in accordance with planning guidance issued through the Federal Register.  The planning guidance provides detailed instructions on what must be included in the State Plan, and provides a framework for collaboration across programs and integration of services, including the WIOA Title I programs and Wagner-Peyser Activities, as well as WIOA Titles II and IV programs housed with the Department of Education.  The Combined State Plan includes the six \"core\" programs of the Unified Plan as well as other workforce development programs administered by the Department of Labor, the Department of Education, Health and Human Services, the Department of Agriculture, and the Department of Housing and Urban Development. States submit the Unified or Combined State Plan to the Federal Coordinator for Plan Review and Approval (currently Heather Fleck), Division of WIOA Adult Services and Workforce System, Office of Workforce Investment, Employment and Training Administration, Department of Labor, 200 Constitution Avenue, NW, Room S-4209, Washington, DC 20210."}</t>
  </si>
  <si>
    <t xml:space="preserve">Those portions of the State Plan over which the Assistant Secretary for Employment and Training exercises authority are reviewed and approved by the Employment and Training Administration. Formula funds are awarded to the states based on a statutory formula provided in the authorizing legislation. </t>
  </si>
  <si>
    <t>State plans will be reviewed in accordance with 20 CFR 661.220(e), which provides that the Secretary must approve all state plans within 90 days of their submission, unless the Secretary determines in writing that: (1) the state plan is inconsistent with the provisions of Title I of WIOA or the WIOA regulations, including 29 CFR Part 37; or (2) the portion of the state plan impacting the Wagner-Peyser Act plan does not satisfy the criteria for approval in section 8(d) of the Wagner-Peyser Act or the Wagner-Peyser Act regulations at 20 CFR Part 652.</t>
  </si>
  <si>
    <t>{"types":{"moe":true,"formula":true,"matching":false},"formula":{"title":"Workforce Innovation and Opportunity Act of 2014. ","chapter":"","part":"","subPart":"","publicLaw":"113-128","description":""},"matching":{"description":""},"moe":{"description":""}}</t>
  </si>
  <si>
    <t>{"awarded":"letter","description":"Formula funds are annually allotted to states and local workforce development areas under statutory formulas based on the distribution of unemployed individuals. States and local areas have three years to obligate the funds.  Funds are distributed in two portions during a program year."}</t>
  </si>
  <si>
    <t>[{"code":"program","isSelected":true,"description":"Performance reporting requires:\n1. WIOA Annual Report;\n2. WIOA Annual Report narrative;\n3. Files documenting program performance which include data of both program participants and exiters on quarterly basis, in addition to the annual reporting; \n4. Quarterly Financial Reports.\n\nDislocated Worker performance reports can be accessed through the Workforce Integrated Performance System (WIPS).  Data is collected on ETA form 9173.\n\nNote: Monitoring is conducted by Regional Federal Project Officers based on a risk assessment."},{"code":"cash","isSelected":false,"description":""},{"code":"progress","isSelected":false,"description":""},{"code":"expenditure","isSelected":true,"description":"Quarterly financial reports are required in accordance with 20 CFR 667.300. "},{"code":"performanceMonitoring","isSelected":true,"description":"Regional Federal Project Officers conduct monitoring using risk assessments, desk reviews, and on-site visits. "}]</t>
  </si>
  <si>
    <t>{"isApplicable":false,"description":"In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</si>
  <si>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 xml:space="preserve">(Formula Grants) FY 17$1,020,000,000.00; FY 18 est $1,041,000,000.00; FY 19 est $1,020,000,000.00; FY 16$1,021,000,000.00; - </t>
  </si>
  <si>
    <t>WIOA formula grants vary annually and are published in the Federal Register.</t>
  </si>
  <si>
    <t>{"list":[{"fiscalYear":2017,"description":"Program budget is available at:\r\nhttps://www.doleta.gov/budget/\r\nProgram data not yet available."},{"fiscalYear":2016,"description":"Program budget is available at:\r\nhttps://www.doleta.gov/budget/\r\nProgram data not yet available. Program budget is available at:\r\nhttps://www.doleta.gov/budget/"}],"isApplicable":true}</t>
  </si>
  <si>
    <t xml:space="preserve">WIOA Final Rule (DOL only), 20 CFR Parts 603, 651, 652 et.al., is available at: https://www.doleta.gov/wioa/Docs/wioa-regs-labor-final-rule.pdf  _x000D_
WIOA Joint Final Rule (DOL and Education), 20 CFR Part 676, 677, 678, is available at:_x000D_
https://www.doleta.gov/wioa/Docs/wioa-regs-joint-final-rule.pdf_x000D_
_x000D_
_x000D_
_x000D_
</t>
  </si>
  <si>
    <t>{"flag":"appendix","description":"Contact appropriate Regional Employment and Training Office listed in Appendix IV of the Catalog. "}</t>
  </si>
  <si>
    <t xml:space="preserve">17.258 WIOA Adult Program; 17.277 WIOA National Dislocated Worker Grants / WIA National Emergency Grants; 17.207 Employment Service/Wagner-Peyser Funded Activities; 17.245 Trade Adjustment Assistance; </t>
  </si>
  <si>
    <t>https://beta.sam.gov/fal/75023acf84354201bebc7656d588fcdf/view</t>
  </si>
  <si>
    <t>WIOA Dislocated Worker National Reserve Demonstration Grants</t>
  </si>
  <si>
    <t>Workforce Innovation and Opportunity Act (WIOA) Dislocated Worker National Reserve Demonstration Grants</t>
  </si>
  <si>
    <t>{"list":[{"act":{"description":"Workforce Innovation and Opportunity Act (WIOA) of 2014\r\n\r\nThe Workforce Innovation and Opportunity Act (WIOA) was signed into law on July 22, 2014.  It supersedes the Workforce Investment Act of 1998, and amends the Wagner-Peyser Act and the Rehabilitation Act of 1973. This regulation has been submitted to the Office of the Federal Register (OFR) for publication, and is currently pending publication in the Federal Register. Only the version published in the Federal Register is the official regulation."},"publicLaw":{"congressCode":"113","number":"228"},"authorizationTypes":{"USC":false,"act":true,"statute":false,"publicLaw":true,"executiveOrder":false}}]}</t>
  </si>
  <si>
    <t xml:space="preserve">To carry out demonstration and pilot projects for the purpose of developing and implementing techniques and approaches, and demonstrating the effectiveness of specialized methods, in addressing employment and training needs of Dislocated Workers.  </t>
  </si>
  <si>
    <t>Eligible applicants include:  State and local governments, Federal agencies, private non-profit and for profit organizations, including faith-based and community-based organizations, and educational institutions.  Note:  Applicant eligibility may be restricted to one or more applicant classes under the particular announcement or solicitation.</t>
  </si>
  <si>
    <t xml:space="preserve">Project participants are dislocated workers and incumbent workers.    </t>
  </si>
  <si>
    <t>{"description":"Non-governmental entities ordinarily must furnish documentary evidence of adequate financial controls.  ","isApplicable":true}</t>
  </si>
  <si>
    <t>{"description":"Grants for projects are awarded on a competitive basis, announced in Funding Opportunity Announcements (FOA) in the Federal Register and also on ETA's Internet website http://www.doleta.gov.  To compete for a grant, organizations develop a proposal and budget that demonstrate how the organization will provide services to a targeted population.  The FOA provides all of the necessary information for applying for federal assistance.  "}</t>
  </si>
  <si>
    <t xml:space="preserve">Procedures for each project are specified in the applicable FOA.  Generally, the procedure is as follows:  A technical review panel composed of staff from ETA program offices as well as peer reviewers evaluates eligible submitted applications.  The panel prepares a report for the ETA Grant Officer identifying the strengths and weaknesses of the application and the cumulative rating.  Once selections are made by the Grant Officer, an award notification is sent through the appropriate congressional channels for notification.  After awardees are notified, the list of awardees is posted on the ETA Web site at www.doleta.gov.  If an application is rejected, a letter is sent to the applicant.  </t>
  </si>
  <si>
    <t>Project extensions available upon approval by the Grant Officer (renewals are not automatic).  Requests for extensions or renewals must be submitted in writing.</t>
  </si>
  <si>
    <t>{"awarded":"other","description":"Most projects last 1 to 2 years.","awardedDescription":"Reports are required for accountability purposes."}</t>
  </si>
  <si>
    <t>[{"code":"program","isSelected":false,"description":""},{"code":"cash","isSelected":true,"description":"Cash reports are required for accountability purposes"},{"code":"progress","isSelected":true,"description":"Quarterly progress reports on all grants awarded are a mandatory requirement of all solicitations.  Monthly progress reports are required for contracts/task orders."},{"code":"expenditure","isSelected":false,"description":""},{"code":"performanceMonitoring","isSelected":true,"description":"Performance monitoring is done by the Contracting Officer's or Grant Officer's Technical Representative in accordance with Federal Acquisition or Department of Labor Management Series Guidelines.  "}]</t>
  </si>
  <si>
    <t xml:space="preserve">Recipients are required to maintain books, records, documents and other evidence of accounting procedures and practices sufficient to reflect properly all direct and indirect costs claimed to have been incurred for the performance of the grant.  Records are to be retained for three years from the date of final payment unless the grant officer authorized earlier disposal.  </t>
  </si>
  <si>
    <t xml:space="preserve">(Project Grants) FY 17$0.00; FY 18 est $22,000,000.00; FY 19 est $22,000,000.00; FY 16$22,000,000.00; - A maximum of ten percent of the WIOA Dislocated Worker National Reserve may be used for Demonstration and Pilot projects. </t>
  </si>
  <si>
    <t>Six grants were awarded for this CFDA number.  The grant  award range $1,975,085 - $5,000,000.  The average award is $3,670,516.</t>
  </si>
  <si>
    <t>Notices of FOAs are published periodically in the Federal Register on the ETA website at www.doleta.gov</t>
  </si>
  <si>
    <t>Robert Kight200 Constitution Avenue, N.W._x000D_
, Washington, DC 20210 Email:&lt; a href='mailto:kight.robert@dol.gov'&gt;kight.robert@dol.gov&lt;/a&gt;Phone: 202-693-3937;</t>
  </si>
  <si>
    <t>Aug 27,2010</t>
  </si>
  <si>
    <t>https://beta.sam.gov/fal/2c3d436544e6431e9ac8d7130acc51e9/view</t>
  </si>
  <si>
    <t>WIOA Dislocated Worker National Reserve Technical Assistance and Training</t>
  </si>
  <si>
    <t>{"list":[{"act":{"description":"Workforce Investment Act"},"publicLaw":{"congressCode":"105","number":"220"},"authorizationTypes":{"USC":false,"act":true,"statute":false,"publicLaw":true,"executiveOrder":false}},{"act":{"description":"Workforce Innovation and Opportunity Act (WIOA) of 2014\r\n\r\nThe Workforce Innovation and Opportunity Act (WIOA) was signed into law on July 22, 2014.  It supersedes the Workforce Investment Act of 1998, and amends the Wagner-Peyser Act and the Rehabilitation Act of 1973. This regulation has been submitted to the Office of the Federal Register (OFR) for publication, and is currently pending publication in the Federal Register. Only the version published in the Federal Register is the official regulation."},"publicLaw":{"congressCode":"113","number":"128"},"authorizationTypes":{"USC":false,"act":true,"statute":false,"publicLaw":true,"executiveOrder":false}}]}</t>
  </si>
  <si>
    <t>To support the coordination, development, and provision of appropriate training, technical assistance, staff development, and other activities, including assistance in replicating programs of demonstrated effectiveness to States, local areas, and other entities involved in providing assistance to dislocated workers, as well as promoting the continuous improvement of assistance provided to dislocated workers under the Workforce Innovation and Opportunity Act of 2014.</t>
  </si>
  <si>
    <t>Eligible applicants include:  State and local governments, Federal agencies, private non-profit and for profit organizations, including faith-based and community-based organizations, and educational institutions. Note:  Applicant eligibility may be restricted to one or more applicant classes under the particular announcement or solicitation.</t>
  </si>
  <si>
    <t>Funds are used to promote the continuous improvement of assistance provided to dislocated workers.</t>
  </si>
  <si>
    <t>{"description":"Non-Governmental entities ordinarily must furnish documentary evidence of adequate financial controls.","isApplicable":true}</t>
  </si>
  <si>
    <t>{"description":"Applicants submit application to US Department of Labor, Employment and Training Administration."}</t>
  </si>
  <si>
    <t>The Grant Officer issues a Notice of Obligation to the grantee providing the dollar amount, purpose of the funds and the terms and conditions of the grant, based on information provided in the application.</t>
  </si>
  <si>
    <t>[{"code":"program","isSelected":true,"description":"Program reports are required for accountability purposes."},{"code":"cash","isSelected":true,"description":"Cash reports are required for accountability purposes."},{"code":"progress","isSelected":true,"description":"Quarterly progress reports on all grants are a mandatory requirement of all solicitations. "},{"code":"expenditure","isSelected":false,"description":""},{"code":"performanceMonitoring","isSelected":true,"description":"Performance monitoring is done by the Contracting Officer's or Grant Officer's Technical Representative in accordance with Federal Acquisition or Department of Labor Management Series Guidelines."}]</t>
  </si>
  <si>
    <t>Recipients are required to maintain books, records, documents and other evidence of accounting procedures and practices sufficient to reflect properly all direct and indirect costs claimed to have been incurred for the performance of the grant.  Records are to be retained for three years from the date of final payment unless the grant officer authorized earlier disposal.</t>
  </si>
  <si>
    <t>(Project Grants) FY 17$10,000,000.00; FY 18 est $9,000,000.00; FY 19 est $10,000,000.00; FY 16$11,000,000.00; - Grants and cooperative agreements. Contracts are excluded.</t>
  </si>
  <si>
    <t>The total grant awards/cooperative agreements for PY2016/FY2017 ranged from  $79,525 to  $3.5 million
The total grant awards/cooperative agreements for PY2017/FY2018 ranged from $55,000 to $2.3 million</t>
  </si>
  <si>
    <t>https://beta.sam.gov/fal/d6f6429c764748bfaf39642dd95698a6/view</t>
  </si>
  <si>
    <t>Trade Adjustment Assistance Community College and Career Training (TAACCCT) Grants</t>
  </si>
  <si>
    <t>{"list":[{"act":{"description":"Health Care and Education Reconciliation Act of 2010"},"publicLaw":{"congressCode":"111","number":"152"},"authorizationTypes":{"act":true,"publicLaw":true}},{"act":{"description":"Trade Act of 1974 as amended by the American Recovery and Reinvestment Act of 2009\r\n\r\nUnless otherwise stipulated, recipients are subject to Uniform Administrative Requirements, Cost Principles, and Audit Requirements for Federal Awards; Final Rule on December 26, 2013 and found at 2 CFR Part 200 along with the OMB approved exceptions for DOL at 2 CFR Part 2900 published on December 19, 2014 in the Federal Register."},"publicLaw":{"congressCode":"111","number":"5"},"USC":{"title":"19","section":"2372a(b)"},"authorizationTypes":{"USC":true,"act":true,"publicLaw":true},"usc":{"title":"19","section":"2372a(b)"}}]}</t>
  </si>
  <si>
    <t>The TAACCCT program seeks to increase the number of workers who attain certificates, degrees, and other industry-recognized credentials, helping to meet the college graduation goal of increasing the percentage of adults with a post-secondary credential by 2020. The overarching goals of the program are to: (1) increase attainment of degrees, certifications, certificates, diplomas, and other industry-recognized credentials that match the skills needed by employers to better prepare workers eligible for training under the Trade Adjustment Assistance (TAA) for Workers Program (“TAA-eligible workers”) of chapter 2 of title II of the Trade Act of 1974, 19 U.S.C. 2271-2323, and other adults for high-wage, high-skill employment or re-employment in growth industry sectors; (2) introduce or replicate innovative and effective methods for designing and delivering instruction that address specific industry needs and lead to improved learning, completion, and other outcomes for TAA-eligible workers and other adults; and (3) demonstrate improved employment outcomes.</t>
  </si>
  <si>
    <t>See Uses Section Above</t>
  </si>
  <si>
    <t>See Information Above</t>
  </si>
  <si>
    <t>{"description":"Grantees must demonstrate an educational capacity need in their community and the impact that the new capacity will have on training workers in that community.","isApplicable":true}</t>
  </si>
  <si>
    <t>{"environmentalImpact":{"reports":[{"isSelected":false,"reportCode":"statement"},{"isSelected":false,"reportCode":"assessment"},{"isSelected":false,"reportCode":"ExecutiveOrder12372"},{"isSelected":true,"reportCode":"otherRequired"}]},"description":"Section 278 of the Trade Act of 1974 as amended by the American Recovery and Reinvestment Act of 2009 requires community outreach to employers and other entities such as the workforce system, including Trade Adjustment Assistance (TAA) programs, to identify shortcomings in existing educational and career training opportunities available to workers in the community and any future employment opportunities within the community. "}</t>
  </si>
  <si>
    <t>{"description":" Grants for projects are awarded on a competitive basis, announced in Solicitation for Grant Applications (SGAs) in the Federal Register and also on ETA's Internet Web site at http://www.doleta.gov. To compete for a grant, organizations develop a proposal and budget that demonstrate how the organization will provide services to a targeted population. The SGA provides all of the necessary information for applying for federal assistance. "}</t>
  </si>
  <si>
    <t>Applications were accepted during the four years of funding and are no longer being accepted, although grants already awarded continue through September 2018. Procedures for each project were specified in the applicable request for proposals. Generally, the procedure was as follows: A technical review panel composed of federal staff and peer reviewers evaluates eligible submitted applications. The panel prepares a report for the ETA Grant Officer identifying the strengths and weaknesses of each application and the cumulative rating. Selections are made based on the best rated proposals, as well as other factors as cited in the SGA. Once selections are made by the Grant Officer, an Award Notification is sent through the appropriate congressional channels for notification. After awardees are notified, the list of awardees is posted on the ETA website at www.doleta.gov. If an application is rejected, a letter is sent to the applicant as notification that they were not selected as a recipient of the grant.</t>
  </si>
  <si>
    <t>ETA announces grant recipients once the paneling process is complete (see above).</t>
  </si>
  <si>
    <t xml:space="preserve">Procedures for each project are specified in the applicable Solicitation for Grant Application. </t>
  </si>
  <si>
    <t>Renewals are not available.</t>
  </si>
  <si>
    <t>{"awarded":"letter","description":"Most projects last anywhere from 3 to 4 years. Payments to grantees are usually made by Letter of Credit draw-down procedures. Method of awarding/releasing assistance: by letter of credit. "}</t>
  </si>
  <si>
    <t>[{"code":"program","isSelected":false,"description":""},{"code":"cash","isSelected":false,"description":""},{"code":"progress","isSelected":true,"description":"Quarterly progress reports are required within 45 days following the end of the quarter. "},{"code":"expenditure","isSelected":true,"description":"Quarterly financial reports are required within 45 days following the end of the quarter. "},{"code":"performanceMonitoring","isSelected":true,"description":"Annual performance reports are required within 45 days following the end of each project year.  Final progress reports are required no later than 90 days after all grant funds have been expended, or the period of grant funds availability has expired.  Regional Federal Project Officers conduct monitoring using risk assessments, desk monitoring, and on-site reviews. "}]</t>
  </si>
  <si>
    <t xml:space="preserve">Recipients are required to maintain books, records, documents, and other evidence of accounting procedures and practices sufficient to reflect properly all direct and indirect costs  claimed to have been incurred for the performance of the grant. Records are to be retained for three years from the date of final payment unless the grant officer authorizes earlier disposal. </t>
  </si>
  <si>
    <t>16-0187-0-1-504;</t>
  </si>
  <si>
    <t>(Project Grants (Discretionary)) FY 16$0.00; FY 18 est $0.00; FY 17 est $0.00; - Grants ranged from about $2.4 million to $25 million per award. Please see Solicitation for Grant Application for details. No funding after FY 2014, although grants already awarded continue through September 2018.</t>
  </si>
  <si>
    <t>There are currently no new awards being made for this program.</t>
  </si>
  <si>
    <t>{"flag":"appendix","description":"See Regional Agency Offices. Contact the nearest Employment and Training Administration regional office listed in Appendix IV of the Catalog. "}</t>
  </si>
  <si>
    <t>Cheryl Martin200 Constitution Ave., NW, Room C-4518, Washington, DC 20210 Email:&lt; a href='mailto:martin.cheryl.l@dol.gov'&gt;martin.cheryl.l@dol.gov&lt;/a&gt;Phone: 202-693-3644;</t>
  </si>
  <si>
    <t>http://www.doleta.gov/taaccct/</t>
  </si>
  <si>
    <t xml:space="preserve">Criteria for each proposal are specified in the applicable Solicitation for Grant Application. </t>
  </si>
  <si>
    <t>https://beta.sam.gov/fal/0501e6dc5f0040aa91450c641a585910/view</t>
  </si>
  <si>
    <t>Workforce Innovation Fund</t>
  </si>
  <si>
    <t>{"list":[{"act":{"description":"Full Year Continuing Appropriations Act, 2011; the Consolidated and Further Continuing Appropriations Act, 2013 (P.L. 113-6) and the Consolidated Funding Act, 2014 (P.L. 113-76). Entities awarded grant funds from the Employment and Training Administration (ETA) must adhere to the Office of Management and Budget’s (OMB) consolidation and publication of the Uniform Administrative Requirements, Cost Principles, and Audit Requirements for Federal Awards; Final Rule on December 26, 2013 and found at 2 CFR Part 200 along with the OMB approved exceptions for DOL at 2 CFR Part 2900 published on December 19, 2014 in the Federal Register. "},"publicLaw":{"congressCode":"112","number":"10"},"authorizationTypes":{"USC":false,"act":true,"statute":false,"publicLaw":true,"executiveOrder":false}}]}</t>
  </si>
  <si>
    <t>The Workforce Innovation Fund funds projects that demonstrate innovative strategies or replicate effective evidence-based strategies that align and strengthen the workforce investment system in order to improve program delivery and education and employment outcomes for program beneficiaries.</t>
  </si>
  <si>
    <t>Eligible institutions are: (i) State Workforce Agencies; (ii) Local Workforce Investment Boards; (iii) entities eligible to apply for WIA Section 166 grants; (iv) consortia of State Workforce Agencies; (v) consortia of Local Workforce Investment Boards; and (vi) consortia of entities eligible to apply for WIA Section 166 grants (Tribal entities).</t>
  </si>
  <si>
    <t xml:space="preserve">The scope of potential beneficiaries under these programs can be very broad. Please review the Solicitations for Grant Application for specific requirements. </t>
  </si>
  <si>
    <t>{"description":"Generally grantees must demonstrate an adequate organizational capacity, both fiscally and programmatically, and strong proposed plans for implementing their project. Applicants should review the Solicitations for Grant Applications for specific requirements. \r\n","isApplicable":true}</t>
  </si>
  <si>
    <t>{"description":"No new applications are being accepted."}</t>
  </si>
  <si>
    <t>No new applications are being accepted.</t>
  </si>
  <si>
    <t>{"awarded":"letter","description":"Most projects last approximately 3 years."}</t>
  </si>
  <si>
    <t>(Project Grants) FY 17$0.00; FY 18 est $0.00; FY 19 est $0.00; FY 16$0.00; - No new applications are being accepted.</t>
  </si>
  <si>
    <t>See SGAs.</t>
  </si>
  <si>
    <t>{"flag":"appendix","description":"No new applications are being accepted."}</t>
  </si>
  <si>
    <t>Wendy Havenstrite200 Constitution Ave, NW, Washington, DC 20210 Email:&lt; a href='mailto:havenstrite.wendy@dol.gov'&gt;havenstrite.wendy@dol.gov&lt;/a&gt;Phone: 2026932618;</t>
  </si>
  <si>
    <t>http://www.doleta.gov/workforce_innovation/</t>
  </si>
  <si>
    <t>Jul 22,2011</t>
  </si>
  <si>
    <t>https://beta.sam.gov/fal/cbd58fb72229499097e89e660aa2dcfd/view</t>
  </si>
  <si>
    <t>Apprenticeship USA Grants</t>
  </si>
  <si>
    <t>Apprenticeship USA Expansion and Innovation Grants</t>
  </si>
  <si>
    <t>{"list":[{"act":{"description":"National Apprenticeship Act of 1937 (Fitzgerald Act) and\r\nThe FY 2016 Omnibus Budget"},"publicLaw":{"congressCode":"075","number":"75-308"},"USC":{"title":"29","section":"1-4"},"authorizationTypes":{"USC":true,"act":true,"statute":false,"publicLaw":true,"executiveOrder":false},"usc":{"title":"29","section":"1-4"}}]}</t>
  </si>
  <si>
    <t xml:space="preserve">The objectives for grant funding are three fold:_x000D_
_x000D_
1) Make Registered Apprenticeship a mainstream education and career pathway option, one that can help each state, and the country as a whole, maintain its prominence in building the strongest, most adaptable, and most credentialed workforce in the world._x000D_
_x000D_
2) Support integrated, 21st Century statewide apprenticeship strategies that promote and scale apprenticeships, as well as, critical investments in State capacity to keep pace with industry demand for new programs, including apprenticeships in both traditional and non-traditional industries such as,  IT, Healthcare, Advanced Manufacturing, Skilled Trades, Cybersecurity, Business Services, among others.  _x000D_
_x000D_
3) Develop and utilize state strategies that offer innovative approaches to significantly increase apprenticeship opportunities for all American workers, particularly underrepresented populations in apprenticeship including young people, women, minorities, veterans, including transitioning service members, and persons with disabilities to prepare for and successfully enter careers that provide long-term employment and family- sustaining wages in growing industries and occupations within the State and regional economies._x000D_
_x000D_
</t>
  </si>
  <si>
    <t xml:space="preserve">- ApprenticeshipUSA State Expansion (i.e., development of new Registered Apprenticeship Programs)_x000D_
_x000D_
- Statewide Promotion and Outreach to engage industry and business partners in Registered Apprenticeship  _x000D_
_x000D_
- State Alignment of Registered Apprenticeship, Workforce (WIOA) , Education and Economic Development  _x000D_
_x000D_
- Increased Employer Demand through Incentives_x000D_
_x000D_
- Job Training and supportive services_x000D_
_x000D_
- ApprenticeshipUSA pilots and demonstrations to increase diversity in Registered Apprenticeship_x000D_
_x000D_
- Modernized Apprenticeship Data Collection and Reporting _x000D_
_x000D_
- Program Administration_x000D_
_x000D_
- Program Evaluation_x000D_
</t>
  </si>
  <si>
    <t>States and US Territories are the recipients of this funding.</t>
  </si>
  <si>
    <t>{"description":"This FOA will be available at www.Grants.gov and http://www.doleta.gov/grants/find_grants.cfm. These links will contain all of the information and links to forms needed to apply for grant funding. Applicants should note that hyperlinks to portions of the FOA are included in various parts of the Announcement. Applicants are required to comply with all parts of the FOA, including those parts found at the hyperlinks. Projects are awarded on a competitive basis. "}</t>
  </si>
  <si>
    <t xml:space="preserve">Funding announcements will be published in the Federal Register and the Employment and Training Administration's website at http://www.doleta.gov or through a Training and Employment Guidance Letter. These announcements will provide all of the necessary information to apply for federal assistance. </t>
  </si>
  <si>
    <t>Funding announcements are projected to be made in Fall 2016.</t>
  </si>
  <si>
    <t>{"awarded":"other","description":"FY 2016 is the first year of funding. The period of performance is still being determined.","awardedDescription":"See applicable funding announcement."}</t>
  </si>
  <si>
    <t>[{"code":"program","isSelected":false,"description":""},{"code":"cash","isSelected":true,"description":"Fiscal reports, form 9130 (quarterly basis). Any entity that receives an award under this announcement must close its grant with ETA at the end of\r\nthe final year of the grant. Information about this process may be found in ETA’s Grant Closeout FAQ located at http://www.doleta.gov/grants/docs/GCFAQ.pdf."},{"code":"progress","isSelected":true,"description":"A paperwork reduction act package will be submitted for approval of progress report and associated data elements. It is expected that grants will require reports on data of new programs and apprentices along with a narrative progress report (provided on a quarterly basis)."},{"code":"expenditure","isSelected":true,"description":"Grantees are required to submit updates on expenditures in ETA financial form 9130."},{"code":"performanceMonitoring","isSelected":true,"description":"ETA will monitor state grantees. States, in turn, are required to monitor sub-grants and other partnership activities associated with the grant."}]</t>
  </si>
  <si>
    <t>{"isApplicable":false,"description":"To be determined."}</t>
  </si>
  <si>
    <t>For program sponsors, apprenticeship selection records are required to show compliance with nondiscrimination requirements set out in Title 29 CFR Part 30 and are to be kept for 5 years.</t>
  </si>
  <si>
    <t>(Project Grants (Discretionary)) FY 17$51,000,000.00; FY 18 est $49,000,000.00; FY 19 est $0.00; FY 16$10,000,000.00; - FY 2016 is the first year of funding. Future funding is conditional upon congressional approval.</t>
  </si>
  <si>
    <t>Average grant will be approximately $1.55 million with a range of $700,000 - $3,000,000 depending on a combination of factors including but not limited to state size and level of commitment to innovate and expand Registered Apprenticeship in the State.</t>
  </si>
  <si>
    <t>Title 29 CFR 29 "Apprenticeship programs, labor standards for the registration, amendment of regulations" at http://www.doleta.gov/oa/pdf/finalrule29cfrpart29.pdf _x000D_
_x000D_
Title 29 CFR Part 30 "Equal Employment Opportunity in Apprenticeship and Training"</t>
  </si>
  <si>
    <t>{"flag":"appendix","description":"Please find a list of ETA Office of Apprenticeship representatives at: https://www.doleta.gov/oa/contactlist.cfm"}</t>
  </si>
  <si>
    <t>Anna J. Velez200 Constitution Ave., N.W. (room # C5321)_x000D_
, Washington, DC 20210 Email:&lt; a href='mailto:velez.anna@dol.gov'&gt;velez.anna@dol.gov&lt;/a&gt;Phone: 202 693 2796;</t>
  </si>
  <si>
    <t>http://www.dol.gov/apprenticeship</t>
  </si>
  <si>
    <t>Fiscal Year2016: FY 2016 Apprenticeship USA Expansion and Innovation GrantsFiscal Year2017: FY 2017 Apprenticeship USA Expansion and Innovation Grants</t>
  </si>
  <si>
    <t>Apr 20,2016</t>
  </si>
  <si>
    <t>https://beta.sam.gov/fal/a72dce68a9924a59b524a3950bc1cd20/view</t>
  </si>
  <si>
    <t>Hurricanes and Wildfires of 2017 Supplemental– National Dislocated Worker Grants</t>
  </si>
  <si>
    <t>Hurricanes and Wildfires Supplemental– NDWG</t>
  </si>
  <si>
    <t>{"list":[{"publicLaw":{"congressCode":"115","number":"Public Law No: 115-123"},"authorizationTypes":{"publicLaw":true}}]}</t>
  </si>
  <si>
    <t>The purpose of the National Dislocated Worker Grant program is to temporarily expand service capacity at the state and local levels by providing time-limited funding assistance in response to significant dislocation events. Significant events are those that create a sudden need for assistance that cannot reasonably be expected to be accommodated within the on-going operations of the formula-funded Dislocated Worker program, including the discretionary resources reserved at the state level.
Disaster Recovery DWGs provide funding to create temporary employment opportunities to assist with clean-up and recovery efforts, when an area impacted by disaster is declared eligible for public assistance by the Federal Emergency Management Agency (FEMA), or declared or otherwise recognized as an emergency or disaster of national significance by a Federal agency with authority or jurisdiction over Federal response to the emergency or disaster. Disaster Recovery DWGs provide disaster relief and humanitarian assistance employment to minimize the employment impact of these disasters, in addition to employment and training services.</t>
  </si>
  <si>
    <t>Entities that are eligible to receive a Disaster Recovery National Dislocated Worker Grant include: designated state Workforce Innovation and Opportunity Act (WIOA) program grantee agencies; and a designated organization receiving WIOA funding through the Native American Program provisions of WIOA. 
Funds can be used to provide disaster relief employment as well as employment and training services (including some supportive services) to eligible participants.
Individuals who are eligible for assistance vary by type of National Dislocated Worker Grant project; however, they must meet the criteria provided in the Training and Employment Guidance Letter No. 2-15.</t>
  </si>
  <si>
    <t>{"description":"2 CFR 200, Uniform Administrative Requirements, Cost Principles, and Audit Requirements for Federal Awards applies to this program. Applications for DWGs are submitted via the DWG Electronic Application System.","isApplicable":true}</t>
  </si>
  <si>
    <t>A decision on an initial application and monetary grant modifications are made within 45 working days from receipt of a complete and responsive request.</t>
  </si>
  <si>
    <t>{"awarded":"lump","description":"Applications for DWG funds can be funded in whole or in part. Generally, DWGs are funded incrementally. Awarded NDWG funds may be expended during the months remaining in the Program Year in which the grant award is made plus the subsequent two program years. Generally, planned project durations should not exceed 24 months. Method of awarding/releasing assistance: by letter of credit."}</t>
  </si>
  <si>
    <t>[{"code":"program","isSelected":false,"description":""},{"code":"cash","isSelected":false,"description":""},{"code":"progress","isSelected":false,"description":""},{"code":"expenditure","isSelected":false,"description":""},{"code":"performanceMonitoring","isSelected":true,"description":"Performance Reports are submitted quarterly. Financial reports are submitted quarterly. Performance monitoring occurs on a quarterly basis."}]</t>
  </si>
  <si>
    <t xml:space="preserve">(Project Grants (for specified projects)) FY 17$0.00; FY 18 est $40,000,000.00; FY 19 est $60,000,000.00; - </t>
  </si>
  <si>
    <t>Operational Guidance for National Dislocated Worker Grants, pursuant to the Workforce Innovation and Opportunity Act (WIOA or Opportunity Act)</t>
  </si>
  <si>
    <t>{"flag":"none","description":"See Regional Agency Offices. Contact appropriate Regional Employment and Training Office listed in the appendix of the Catalog."}</t>
  </si>
  <si>
    <t>Robert Kight200 Constitution Avenue, N.W._x000D_
, Washington, DC 20210 Email:&lt; a href='mailto:kight.robert@dol.gov'&gt;kight.robert@dol.gov&lt;/a&gt;Phone: 2026933937;</t>
  </si>
  <si>
    <t>Jul 10,2018</t>
  </si>
  <si>
    <t>https://beta.sam.gov/fal/b25bbe506dbd488da17deb1afe15a5bb/view</t>
  </si>
  <si>
    <t>Job Corps Experimental Projects and Technical Assistance</t>
  </si>
  <si>
    <t>LABOR, DEPARTMENT OF, LABOR, DEPARTMENT OF</t>
  </si>
  <si>
    <t>{"list":[{"publicLaw":{"congressCode":"113","number":"PUBLIC LAW 113–128 (JULY 22, 2014)"},"authorizationTypes":{"publicLaw":true}}]}</t>
  </si>
  <si>
    <t>The goal is to determine whether two-year, public community colleges; accredited, public two- and four-year historically black colleges and universities (HBCUs); and accredited tribally controlled colleges and universities (TCUs) can provide quality job training and placement to Job Corps eligible students that is less costly and has better employment outcomes than the traditional Job Corps model.</t>
  </si>
  <si>
    <t>Eligible grant applicants are accredited, two-year, public community colleges; accredited, public,  two- and four-year historically black colleges and universities or HBCUs,  and accredited,  two- and four-year tribally controlled colleges and universities or TCUs with at least one certification training program that can be completed in 12 months or less.  Applicants must offer a job training certificate program that does not exceed 12 months in duration.</t>
  </si>
  <si>
    <t>The beneficiaries of the Job Corps Scholars Program are: 
•	Young adults between the ages of 16 and 24,
•	Low income,  
•	A U.S. citizen, a legal U.S. resident, or are a resident of a U.S. territory and/or are authorized to work in the United States, and 
•	Has at least one of the characteristics that are barriers to education and employment: 
o	higher than average deficiencies in basic skills as defined in WIOA section 3, 
o	school dropout rates, 
o	homelessness,  
o	foster care rates,  
o	parenthood, or 
o	need for additional education, career and technical education or training, or workforce preparation skills to be able to obtain and retain employment that leads to self-sufficiency.</t>
  </si>
  <si>
    <t>{"description":"Each applicant state whether it is a public community college, historically black college or university, or a tribally controlled college or university.","isApplicable":true}</t>
  </si>
  <si>
    <t>{"description":"Refer to FOA"}</t>
  </si>
  <si>
    <t>Refer to FOA</t>
  </si>
  <si>
    <t>{"flag":"yes","list":[{"start":"2019-04-08","end":"2019-06-15"}]}</t>
  </si>
  <si>
    <t>{"awarded":"lump","description":"Refer to the FOA."}</t>
  </si>
  <si>
    <t>[{"code":"program","isSelected":false,"description":""},{"code":"cash","isSelected":false,"description":""},{"code":"progress","isSelected":true,"description":"Grantees must submit a quarterly progress report within 45 days after the end of each calendar year quarter.  The report must include quarterly information on grant activities, performance goals, and milestones.  The last quarterly progress report will serve as the grant’s Final Performance Report.  This report must provide both quarterly and cumulative information on the grant activities.  It must summarize project activities, employment outcomes and other deliverables, and related results of the project, and must thoroughly document the training or labor market information approaches that you used.  Submission requirements will be provided to grantees upon award. Grantees will be provided guidance about the data and other information that is required to be collected and reported on either a regular basis or special request basis."},{"code":"expenditure","isSelected":false,"description":""},{"code":"performanceMonitoring","isSelected":true,"description":"Grantees are to report of the required six WIOA measures, as well as specific measures established by Job Corps related to performance.  Grantees must submit a quarterly progress report within 45 days after the end of each calendar year quarter.  The report must include quarterly information on grant activities, performance goals, and milestones.  The last quarterly progress report will serve as the grant’s Final Performance Report."}]</t>
  </si>
  <si>
    <t>16-0181-0-1-504;</t>
  </si>
  <si>
    <t>(Project Grants (Discretionary)) FY 18 Estimate Not Available  FY 19 est $50,000,000.00; FY 20 Estimate Not Available  - No</t>
  </si>
  <si>
    <t>Debra Carr200 Constitution Ave, NW, Washington, DC 20210 Email:&lt; a href='mailto:Carr.debra@dol.gov'&gt;Carr.debra@dol.gov&lt;/a&gt;Phone: 202-693-3000;Elizabeth Dehart200 Constitution Avenue, NW, Washington, DC 20210 Email:&lt; a href='mailto:dehart.elizabeth@dol.gov'&gt;dehart.elizabeth@dol.gov&lt;/a&gt;Phone: 202-693-3000;</t>
  </si>
  <si>
    <t>https://beta.sam.gov/fal/c511c3c9bf0d44dba9a3195c665eca60/view</t>
  </si>
  <si>
    <t>[{"code":"subpartB","isSelected":false},{"code":"subpartC","isSelected":false},{"code":"subpartD","isSelected":true},{"code":"subpartE","isSelected":false},{"code":"subpartF","isSelected":false}]</t>
  </si>
  <si>
    <t>Longshore and Harbor Workers' Compensation</t>
  </si>
  <si>
    <t>OFFICE OF WORKERS COMPENSATION PROGRAM, LABOR, DEPARTMENT OF</t>
  </si>
  <si>
    <t>{"list":[{"act":{"description":"Longshore and Harbor Workers' Compensation Act as extended, 43 U.S. C 1331; Longshore and Harbor Workers' Compensation Act as extended, Public Law 92-576, 5 U.S.C. 8171."},"publicLaw":{"congressCode":"92","number":"576"},"USC":{"title":"5","section":"8171"},"authorizationTypes":{"USC":true,"act":true,"statute":false,"publicLaw":true,"executiveOrder":false},"usc":{"title":"5","section":"8171"}},{"act":{"description":"Longshore and Harbor Workers' Compensation Act as extended"},"USC":{"title":"43","section":"1331"},"authorizationTypes":{"USC":true,"act":true,"statute":false,"publicLaw":false,"executiveOrder":false},"usc":{"title":"43","section":"1331"}}]}</t>
  </si>
  <si>
    <t>To provide compensation for disability or death resulting from injury, including occupational disease, to eligible private employees.</t>
  </si>
  <si>
    <t>Longshore workers, harbor workers, and certain other employees engaged in maritime employment on the navigable waters of the United States and adjoining pier and dock areas, employees engaged in activities on the Outer Continental Shelf, employees of Nonappropriated Fund Instrumentalities, employees of private employers engaged in work outside the United States under contracts with the United States Government, and others as specified, including survivors of the above. Employees of private concerns in the District of Columbia and their survivors are eligible for benefits under an extension of the Act, applicable to injuries or deaths based upon employment events that occurred prior to July 26, 1982. Puerto Rico is not covered by the Longshore and Harbor Workers' Compensation Act.</t>
  </si>
  <si>
    <t>Longshore workers, harbor workers, and certain other employees engaged in maritime employment on the navigable waters of the United States and adjoining pier and dock areas, employees engaged in activities on the Outer Continental Shelf, employees of nonappropriated fund instrumentalities, employees of private employers engaged in work outside of the United States under contracts with the United States Government, and other as specified, including survivors of the above. Employees of private concerns in the District of Columbia and their survivors are eligible for benefits under an extension of the Act, applicable to injuries or deaths based upon employment events that occurred prior to July 26, 1982. Puerto Rico is not covered by the Longshore and Harbor Workers' Compensation Act.</t>
  </si>
  <si>
    <t>{"description":"Longshore workers, harbor workers, and certain other employees engaged in maritime employment on the navigable waters of the United States and adjoining pier and dock areas, employees engaged in activities on the Outer Continental Shelf, employees of Nonappropriated Fund Instrumentalities, employees of private employers engaged in work outside the United States under contracts with the United States Government, and others as specified, including survivors of the above. Employees of private concerns in the District of Columbia and their survivors are eligible for benefits under an extension of the Act, applicable to injuries or deaths based upon employment events that occurred prior to July 26, 1982. Necessary documentation is developed when claim is filed by employee/employer or insurance carrier. The claimant may be required to submit to physical examination.  This program is excluded from coverage under OMB Circular No. A-87.  This program is excluded from coverage under 2 CFR 200, Subpart E - Cost Principles.","isApplicable":true}</t>
  </si>
  <si>
    <t>{"description":"Employee or his or her survivor files written claim for compensation (Form LS-203 or LS-262) to the Office of Workers' Compensation Programs (OWCP). Employer may pay benefits voluntarily."}</t>
  </si>
  <si>
    <t>Authority to informally oversee the adjudication of claims under this program rests with the District Director in (OWCP) district offices. Claims unresolved on voluntary basis are referred to the Office of Administrative Law Judges for formal hearing under the Administrative Procedure Act. Claim must be filed within one year after (a) the injury or death (2 years if injury is an occupational disease which does not immediately result in death or disability), or (b) the last compensation payment. Time begins to run when prudent person should have been aware of relationship between injury or death and employment. For hearing loss claims, time does not begin to run until an audiogram together with a report showing a hearing loss, is given claimant.</t>
  </si>
  <si>
    <t>Insurance carrier or self-insured employer must pay compensation after 14 days of having knowledge of an injury causing disability or death, or controvert claim.</t>
  </si>
  <si>
    <t>Application for modification of awards must be filed within 1 year after (a) the last compensation payment, or (b) rejection of a claim by an Administrative Law Judge or District Director Office of Workers' Compensation Programs.  Appeal from Administrative Law Judge's decision must be filed within 30 days; Appeals from Benefits Review Board decision must be filed within 60 days.</t>
  </si>
  <si>
    <t>{"awarded":"other","description":"Injury: The period of total or partial disability, with no monetary limit. Death: Spouse - until death or remarriage; children - until age 18 or to age 23 if qualified as a student as defined in the Act. Employers or their insurance carriers are required to begin compensation within 14 days of (a) knowledge of the injury or death or (b) injured employee's report of loss of wages.  Payments are generally disbursed on a bi-weekly basis.","awardedDescription":"Payments are generally disbursed on a bi-weekly basis"}</t>
  </si>
  <si>
    <t>16-1521-0-1-601;</t>
  </si>
  <si>
    <t xml:space="preserve">(Direct Payments with Unrestricted Use) FY 17$111,233,689.00; FY 18 est $118,004,000.00; FY 19 est $117,179,000.00; FY 16$119,491,000.00; - </t>
  </si>
  <si>
    <t>Disability - 66-2/3 percent of average weekly wage; death benefits 50 percent average wages of deceased to such widow or widower, plus 16-2/3 percentfor one or more surviving children with 66-2/3 percent limit. Average benefit unknown. Weekly compensation payments limited to between 50-200 percent of national average weekly wage.</t>
  </si>
  <si>
    <t>Longshore and Harbor Workers' Compensation Act, as extended. Copies may be obtained from the Office of Workers' Compensation Programs, Division of Longshore and Harbor Workers' Compensation, 200 Constitution Ave. NW, Suite C-4315, Washington, DC 20210.</t>
  </si>
  <si>
    <t>{"flag":"none","description":"None. Persons are encouraged to communicate with the district offices of the Office of Workers' Compensation Programs (OWCP), Division of Longshore and Harbor Worker's Compensation (DLHWC).  Contact information is available at the following website: http://www.dol.gov/owcp/dlhwc/lscontac.htm"}</t>
  </si>
  <si>
    <t>Douglas FitzgeraldOffice of Workers' Compensation Programs, Division of Longshore and Harbor Workers' Compensation, 200 Constitution Avenue NW, Washington, DC 20210 Email:&lt; a href='mailto:DLHWC-PUBLIC@dol.gov'&gt;DLHWC-PUBLIC@dol.gov&lt;/a&gt;Phone: (202) 693-0038.;</t>
  </si>
  <si>
    <t>https://www.dol.gov/owcp/dlhwc/</t>
  </si>
  <si>
    <t xml:space="preserve">57.001 Social Insurance for Railroad Workers; </t>
  </si>
  <si>
    <t>https://beta.sam.gov/fal/4570e35a6c164e15a923c8b39a06e18c/view</t>
  </si>
  <si>
    <t>Coal Mine Workers' Compensation</t>
  </si>
  <si>
    <t>(Black Lung)</t>
  </si>
  <si>
    <t>{"list":[{"act":{"description":"Black Lung Benefits Act, as amended"},"USC":{"title":"30","section":"901 et seq."},"authorizationTypes":{"USC":true,"act":true,"statute":false,"publicLaw":false,"executiveOrder":false},"usc":{"title":"30","section":"901 et seq."}}]}</t>
  </si>
  <si>
    <t>To provide benefits to coal miners who have become totally disabled due to coal workers' pneumoconiosis (CWP), and to widows and other surviving dependents of miners who have died of this disease.</t>
  </si>
  <si>
    <t>The miner (including some workers involved in coal transportation in and around mines and coal mine construction workers) must have worked in the Nation's coal mines or a coal preparation facility and become "totally disabled" (as defined in the Act) from pneumoconiosis. The applicant may be able to work in areas other than coal mines and still be eligible for benefits.  Benefits to miner shall be reduced on account of excess earnings as determined under sections 203(b) through (1) of the Social Security Act for claims filed on or after January 1, 1982.  Widows and other surviving dependents of coal miners whose death resulted from coal workers' pneumoconiosis are also eligible for benefits with earnings offsets applicable to certain classes of dependents. Applicants can reside anywhere in the world at the time they apply.</t>
  </si>
  <si>
    <t>Disabled coal miners, widows and other surviving dependents of the deceased.</t>
  </si>
  <si>
    <t>{"description":"The miner (including some workers involved in coal transportation in and around mines and coal mine construction workers) must have worked in the Nation's coal mines or a coal preparation facility and become \"totally disabled\" (as defined in the Act) from pneumoconiosis. The applicant may be able to work in areas other than coal mines and still be eligible for benefits. Benefits to miner shall be reduced on account of excess earnings as determined under sections 203(b) through (1) of the Social Security Act for claims filed on or after January 1, 1982. Widows and other surviving dependents of coal miners whose death resulted from coal workers' pneumoconiosis or where the miner had been found to be qualified for Black Lung Benefits are also eligible for benefits with earnings offsets applicable to certain classes of dependents. Applicants can reside anywhere in the world at the time they apply. Medical tests, at Department of Labor expense, which include an x-ray, pulmonary function study, physical examination, and blood gas tests. Proof of work in or around a coal mine or coal preparation facility. Also proof of death, relationship and dependency required for widows and other survivors applying. Identification of a responsible mine operator is made as specified in regulations published in the Code of Federal Regulations (20 CFR 725).","isApplicable":true}</t>
  </si>
  <si>
    <t>{"environmentalImpact":{"reports":[{"isSelected":true,"reportCode":"otherRequired"}]},"description":"Applicants are required to state on the claim form whether a claim for disability benefits due to the same condition has been filed under any State or other Federal workers' compensation law. Benefits received as a result of such a claim could be offset against Federal benefits."}</t>
  </si>
  <si>
    <t>{"description":"Telephone, write-in, or visit the local Division of Coal Mine Workers' Compensation district or local office listed in Appendix IV of the Catalog."}</t>
  </si>
  <si>
    <t>After review of the application is completed, the applicant will be notified by mail.</t>
  </si>
  <si>
    <t>An average of 11 months for proposed decisions and orders depending on availability of supporting evidence.  A miner must file a claim for benefits within 3 years after a medical determination of total disability due to pneumoconiosis or within 3 years after the date of enactment of Public Law 95-239, whichever comes later, (Black Lung Benefits Reform Act of 1977). There are no time limitations for dependent survivors to file claims.</t>
  </si>
  <si>
    <t>Notify Office of Workers' Compensation Programs (OWCP). The appeal process includes de novo formal hearings before the Office of Administrative Law Judges, review by the Benefits Review Board, Federal courts of Appeal, and U.S. Supreme Court.</t>
  </si>
  <si>
    <t>{"awarded":"other","description":"The period of total disability with no monetary limit. Death: Spouse - until death or remarriage; children - until age 18 or to age 23 if qualified as a student as defined by the Act unless under a disability as defined in Section 223(d) of the Social Security Act, 42 U.S.C. 423(d). Employers or their insurance carriers are required to begin compensation within 30 days of the initial determination of eligibility. ","awardedDescription":"Payments are disbursed on a monthly basis."}</t>
  </si>
  <si>
    <t>Any change in an eligibility requirement or in a factor affecting the amount of benefits, such as, State workers' compensation awards, or change in status of a dependent, must be reported to the Office of Workers' Compensation Programs when it occurs.</t>
  </si>
  <si>
    <t>20-8144-0-7-601;</t>
  </si>
  <si>
    <t>(Direct Payments with Unrestricted Use) FY 17$270,444,012.00; FY 18 est $244,480,000.00; FY 19 est $236,592,000.00; FY 16$275,988,029.00; - These are benefits for both Parts B &amp; C of the program.</t>
  </si>
  <si>
    <t>On January 1, 2018 new monthly rates went into effect for Black Lung. The rates are as follows:  PART B MONTHLY BENEFITS RATES (claims approved by the Social Security Administration - payments received around the 3rd of each month): Primary beneficiary: $660.00, Primary beneficiary and one dependent: $990.00, Primary beneficiary and two dependents: $1,155.00, Primary beneficiary and three or more dependents: $1,320.00.  PART C BLACK LUNG MONTHLY BENEFIT RATES (claims approved by the Department of Labor - payments received around the 15th of each month): Primary beneficiary: $660.10, Primary beneficiary and one dependent: $990.10, Primary beneficiary and two dependents: $1,155.10, Primary beneficiary and three or more dependents: $1,320.10.  Benefits rates are set accordance with Section 412(a)(1) of the Federal Coal Mine Health and Safety Act, which specifies that the rate for an individual Black Lung beneficiary is 37.5% of the base salary of a Federal employee at level GS-2, Step 1.</t>
  </si>
  <si>
    <t>Code of Federal Regulations, Title 20, Parts 410.401 et seq., 718, 722, 725, and 726.  "Black Lung Benefits," Fact Sheet No. ESA 91-14.</t>
  </si>
  <si>
    <t>{"flag":"none","description":"Persons are encouraged to communicate with the district offices of the Office of Workers' Compensation Programs (OWCP), Division of Coal Mine Workers' Compensation (DCMWC).  Contact information is available at the following website: http://www.dol.gov/owcp/dcmwc/districtoffices.htm"}</t>
  </si>
  <si>
    <t>Michael ChanceOffice of Workers' Compensation Programs, Division of Coal Mine Workers' Compensation, 200 Constitution Avenue NW, Washington, DC 20210 Email:&lt; a href='mailto:DCMWC-PUBLIC@dol.gov'&gt;DCMWC-PUBLIC@dol.gov&lt;/a&gt;Phone: (202) 693-0046.;</t>
  </si>
  <si>
    <t>https://www.dol.gov/owcp/dcmwc/</t>
  </si>
  <si>
    <t>https://beta.sam.gov/fal/ab561d91fe0146698ae73b39e9d90987/view</t>
  </si>
  <si>
    <t>Labor Organization Reports</t>
  </si>
  <si>
    <t>Labor-Management Reporting and Disclosure Act (LMRDA)</t>
  </si>
  <si>
    <t>OFFICE OF LABOR-MANAGEMENT STANDARDS, LABOR, DEPARTMENT OF</t>
  </si>
  <si>
    <t>{"list":[{"act":{"description":"Labor-Management Reporting and Disclosure Act of 1959"},"publicLaw":{"congressCode":"86","number":"257"},"authorizationTypes":{"USC":false,"act":true,"statute":false,"publicLaw":true,"executiveOrder":false}}]}</t>
  </si>
  <si>
    <t>To provide for the reporting and disclosure of financial transactions and administrative practices of labor organizations, employers, labor consultants and others required to report under the Labor-Management Reporting and Disclosure Act (LMRDA); to provide standards for the election of union officers, trusteeships, fiduciary responsibilities of union officers, and rights of union members; and to provide investigative authority to the Secretary of Labor.</t>
  </si>
  <si>
    <t>ADVISORY SERVICES AND COUNSELING;DISSEMINATION OF TECHNICAL INFORMATION;INVESTIGATION OF COMPLAINTS</t>
  </si>
  <si>
    <t>Officers of unions may obtain assistance in preparing reports or otherwise complying with the Act.  Union members or union organizations may request assistance in investigating alleged violations. All reports required to be filed are available for inspection and disclosure to the general public.</t>
  </si>
  <si>
    <t>Union officers, union members, union organizations. All reports required to be filed are available for inspection and disclosure to the general public.</t>
  </si>
  <si>
    <t>{"description":"Write or call the nearest Department of Labor, Office of Labor-Management Standards field office listed in Appendix IV of the Catalog."}</t>
  </si>
  <si>
    <t>Union members may file an election complaint with the Department of Labor within one calendar month after having exhausted internal union remedies or within one calendar month after having invoked internal union remedies without obtaining a final decision within three calendar months after invoking them.</t>
  </si>
  <si>
    <t>16-0104-0-1-505;</t>
  </si>
  <si>
    <t xml:space="preserve">(Salaries and Expenses) FY 17$39,332.00; FY 18 est $41,392.00; FY 19 est $46,634.00; FY 16$40,593.00; - </t>
  </si>
  <si>
    <t>{"list":[{"fiscalYear":2016,"description":"In fiscal year 2016, OLMS projects conducting 236 union audits, 219 criminal investigations, and 117 investigations of union officer elections.  OLMS projects supervising 28 union officer election reruns and conducting 12,000 participant hours of compliance assistance for union officials to administer and enforce the LMRDA.  In fiscal year 2016, OLMS completed 245 union audits, 234 criminal investigations, and 105 investigations of union officer elections. OLMS supervised 27 union officer election reruns and conducted 14,739 participant hours of compliance assistance for union officials to administer and enforce the LMRDA. "},{"fiscalYear":2017,"description":"In fiscal year 2017, OLMS projects conducting 204 union audits, 221 criminal investigations, and 107 investigations of union officer elections.  OLMS projects supervising 27 union officer election reruns and conducting 12,000 participant hours of compliance assistance for union officials to administer and enforce the LMRDA. "},{"fiscalYear":2018,"description":"In FY 2018, OLMS projects conducting 187 union audits, 201 criminal investigations, and 107 union officers elections.  Also in FY 2018, OLMS projects supervising 24 union officers election reruns and conducting 12,000 participant hours of union compliance assistance to administer and enforce the LMRDA."},{"fiscalYear":2019,"description":"In FY 2019, OLMS projects conducting 187 union audits, 201 criminal investigations, and 107 union officers elections.  Also in FY 2019, OLMS projects supervising 24 union officers election reruns and conducting 12,000 participant hours of union compliance assistance to administer and enforce the LMRDA."}],"isApplicable":true}</t>
  </si>
  <si>
    <t>29 CFR 401-453. 29 CFR 457-459.  The Labor-Management Reporting and Disclosure Act of 1959, as amended, Rights and Responsibilities under the LMRDA; Reports Required under the LMRDA (Spanish edition also available); Bonding Requirements under LMRDA; Trusteeship Requirements under the LMRDA, Electing Union Officers (Spanish edition also available); LMRDA Regulations and Interpretative Bulletins:  Election of Officers of Labor Organizations, 29 CFR 452; Standards of Conduct Regulations, 29 CFR 457-459.  The above literature is available free of charge in limited quantities from the Headquarters Office listed below or field offices in Appendix IV of the Catalog.  Conducting Local Union Officer Elections - a guide for election officials is available for sale by the U.S. Government Printing Office.</t>
  </si>
  <si>
    <t>{"flag":"none","description":"Persons desiring assistance should contact the nearest Department of Labor, Office of Labor-Management Standards field office listed in Appendix IV of the Catalog."}</t>
  </si>
  <si>
    <t>Stephen J. Willertz,Department of Labor_x000D_
Director of Field Operations, OLMS_x000D_
Room N-5119_x000D_
200 Constitution Avenue NW_x000D_
, Washington, DC 20011 Email:&lt; a href='mailto:willertz.stephen@dol.gov'&gt;willertz.stephen@dol.gov&lt;/a&gt;Phone: 2026931182;</t>
  </si>
  <si>
    <t>http://www.dol.gov/olms</t>
  </si>
  <si>
    <t xml:space="preserve">17.150 Employee Benefits Security Administration; </t>
  </si>
  <si>
    <t>https://beta.sam.gov/fal/61c33ddf6aca432e845d2f9e4974360f/view</t>
  </si>
  <si>
    <t>Energy Employees Occupational Illness Compensation</t>
  </si>
  <si>
    <t>{"list":[{"act":{"description":"Energy Employees Occupational Illness Compensation Program Act of 2000, as amended"},"USC":{"title":"42","section":"7384 et seq"},"authorizationTypes":{"USC":true,"act":true},"usc":{"title":"42","section":"7384 et seq"}}]}</t>
  </si>
  <si>
    <t>Part B provides lump-sum monetary payments and medical benefits to covered employees and, where applicable, to survivors of such employees, of the Department of Energy (DOE), its predecessor agencies and certain of its vendors, contractors and subcontractors.  Part B also provides lump-sum payments and medical benefits to individuals found eligible by the Department of Justice (DOJ) under section 5 of the Radiation Exposure Compensation Act (RECA) and, where applicable, to their survivors.  Part E of the Act provides variable lump-sum payments (based on a worker's permanent impairment and/or calendar years of qualifying wage-loss) and medical benefits for covered DOE contractor employees and, where applicable, provides variable lump-sum payments to survivors of such employees (based on a worker's death due to a covered illness and percentage of wages lost in a given year.  Part E also provides these same payments and benefits to uranium miners, millers and ore transporters covered by section 5 of RECA and, where applicable, to survivors of such employees.</t>
  </si>
  <si>
    <t>Employees and, where applicable, to survivors of such employees, of the Department of Energy (DOE), its predecessor agencies, certain of its vendors, contractors and subcontractors, and uranium miners, millers and ore transporters covered by section 5 of RECA, who are or were engaged in covered employment related to the testing or production of nuclear weapons.</t>
  </si>
  <si>
    <t>{"description":"Necessary documentation is developed when claim is filed with the program.","isApplicable":true}</t>
  </si>
  <si>
    <t>{"description":"This program is excluded from coverage under OMB Circular No. A-102.  This program is excluded from coverage under OMB Circular No. A-110.  Employee or his or her survivor(s) files written claim for compensation (Form EE-1 or EE-2) with the local district office of the Office of Workers' Compensation Programs (OWCP), or with a Resource Center."}</t>
  </si>
  <si>
    <t>Authority to issue recommended decisions under this program rests with OWCP district offices. Authority to issue final decisions rests with the Final Adjudication Branch.</t>
  </si>
  <si>
    <t>Request for review of or hearing on a recommended decision must be made within 60 days.  Request for reconsideration of a final agency decision must be filed within 30 days of issuance of the final decision.  Request to reopen claim after issuance of a final decision may be made at any time, if supported by material evidence.</t>
  </si>
  <si>
    <t>{"awarded":"lump","description":"Benefits are not length-based.  Maximum monetary lump-sum payment under Part B is $150,000 per covered employee; maximum monetary lump-sum payment under Part E is $250,000 per covered employee.  No limitation on payment of medical expenses. "}</t>
  </si>
  <si>
    <t>16-1523-0-1-053;</t>
  </si>
  <si>
    <t xml:space="preserve">(Direct Payments with Unrestricted Use) FY 17$1,245,989,269.00; FY 18 est $1,295,310,000.00; FY 19 est $1,301,594,000.00; FY 16$1,110,137,484.00; - </t>
  </si>
  <si>
    <t>Maximum monetary lump-sum payment under Part B is $150,000 per covered employee; maximum monetary lump-sum payment under Part E is $250,000 per covered employee. No limitation on payment of medical expenses.</t>
  </si>
  <si>
    <t>Claims for Compensation Under the Energy Employees Occupational Illness Compensation Program Act, 20 CFR Part 30, are available on the Internet at http://www.dol.gov, or from OWCP.</t>
  </si>
  <si>
    <t>{"flag":"none","description":"None. Persons are encouraged to communicate with the district offices of the Office of Workers' Compensation Programs (OWCP), Division of Energy Employees Occupational Illness Compensation (DEEOIC).  Contact information is available at the following website: http://www.dol.gov/owcp/energy/regs/compliance/law/JurisdictionMap.htm"}</t>
  </si>
  <si>
    <t>Rachel Leiton,Office of Workers' Compensation Programs, Division of Energy Employees Occupational Illness Compensation, 200 Constitution Avenue NW, Washington, DC 20210 Email:&lt; a href='mailto:DEEOIC-PUBLIC@dol.gov'&gt;DEEOIC-PUBLIC@dol.gov&lt;/a&gt;Phone: (202) 693-0081.;</t>
  </si>
  <si>
    <t>https://www.dol.gov/owcp/energy/</t>
  </si>
  <si>
    <t>https://beta.sam.gov/fal/fabc03870a2f46f4801d92ecfb97acbe/view</t>
  </si>
  <si>
    <t>Bureau of International Labor Affairs, LABOR, DEPARTMENT OF</t>
  </si>
  <si>
    <t>{"list":[{"act":{"description":"Consolidated and Further Continuing Appropriations Act, 2015"},"publicLaw":{"congressCode":"113","number":"235"},"authorizationTypes":{"USC":false,"act":true,"statute":false,"publicLaw":true,"executiveOrder":false}},{"act":{"description":"Consolidated Appropriations Act, 2014"},"publicLaw":{"congressCode":"113","number":"76"},"authorizationTypes":{"USC":false,"act":true,"statute":false,"publicLaw":true,"executiveOrder":false}},{"act":{"description":"Consolidated Appropriations Act, 2016"},"publicLaw":{"congressCode":"114","number":"113"},"authorizationTypes":{"USC":false,"act":true,"statute":false,"publicLaw":true,"executiveOrder":false}},{"act":{"description":"Consolidated Appropriations Act, 2017"},"publicLaw":{"congressCode":"115","number":"31"},"authorizationTypes":{"USC":false,"act":true,"statute":false,"publicLaw":true,"executiveOrder":false}}]}</t>
  </si>
  <si>
    <t>The Bureau of International Labor Affairs (ILAB) promotes a fair global playing field for workers and businesses in the United States by enforcing trade commitments; strengthening labor standards; and combating international child labor, forced labor, and human trafficking.  ILAB combines trade and labor monitoring and enforcement, policy engagement, research, and technical cooperation to carry out the international responsibilities of the Department of Labor.</t>
  </si>
  <si>
    <t>{"awarded":"other","description":"Projects generally run from 3 to 4 years.","awardedDescription":"Funds are made available through the Payment Management System operated by the Department of Health and Human Services. Funds may be drawn down as expenses are incurred or for immediate needs."}</t>
  </si>
  <si>
    <t>[{"code":"program","isSelected":true,"description":"See www.grants.gov."},{"code":"cash","isSelected":true,"description":"See www.grants.gov."},{"code":"progress","isSelected":true,"description":"See www.grants.gov."},{"code":"expenditure","isSelected":false},{"code":"performanceMonitoring","isSelected":true,"description":"See www.grants.gov."}]</t>
  </si>
  <si>
    <t>(Project Grants (Cooperative Agreements or Contracts)) FY 16 FY 17 FY 18</t>
  </si>
  <si>
    <t>Bruce Yoon200 Constitution Ave. NW, Washington, DC 20210 Email:&lt; a href='mailto:yoon.bruce@dol.gov'&gt;yoon.bruce@dol.gov&lt;/a&gt;Phone: 202-693-4876;</t>
  </si>
  <si>
    <t>Mar 07,2014</t>
  </si>
  <si>
    <t>https://beta.sam.gov/fal/49708d4cdd20a395a0634335105ed767/view</t>
  </si>
  <si>
    <t>Occupational Safety and Health Susan Harwood Training Grants</t>
  </si>
  <si>
    <t>Susan Harwood Training Grants</t>
  </si>
  <si>
    <t>OCCUPATIONAL SAFETY AND HEALTH ADMINISTRATION, LABOR, DEPARTMENT OF</t>
  </si>
  <si>
    <t>{"list":[{"act":{"description":"Occupational Safety and Health Act"},"publicLaw":{"congressCode":"91","number":"596"},"USC":{"title":"29","section":"670(c)"},"authorizationTypes":{"USC":true,"act":true,"publicLaw":true},"usc":{"title":"29","section":"670(c)"}}]}</t>
  </si>
  <si>
    <t>To provide occupational safety and health training and education to employees and employers, particularly in the recognition, avoidance and abatement of workplace hazards.</t>
  </si>
  <si>
    <t>Non-profit organizations including qualifying labor unions, community-based and faith-based organizations, employer associations that are not an agency of a state or local government, state or local government-supported institutions of higher education, Indian tribes, tribal organizations, Alaska Native entities, Indian-controlled organizations serving Indians, and Native Hawaiian organizations may apply.</t>
  </si>
  <si>
    <t>Individuals employed in workplaces that receive training and/or educational services under grants</t>
  </si>
  <si>
    <t>{"description":"Criteria are contained in the Federal Register Notice and funding opportunity announcement applications. They include program, administration and budget categories.","isApplicable":true}</t>
  </si>
  <si>
    <t>{"description":"Application instructions are distributed by Occupational Safety and Health Administration, Directorate of Training and Education. Completed applications are returned to the Directorate of Training and Education.","isApplicable":true}</t>
  </si>
  <si>
    <t>Final award decisions are made by the Assistant Secretary of Labor for Occupational Safety and Health.</t>
  </si>
  <si>
    <t>Grants are awarded for a minimum of 12 months.</t>
  </si>
  <si>
    <t>{"awarded":"lump","description":"Grants are awarded for a minimum of 12 months. Grantees receive funds through the Department of Health and Human Services' Payment Management System."}</t>
  </si>
  <si>
    <t>[{"code":"program","isSelected":false,"description":""},{"code":"cash","isSelected":false,"description":""},{"code":"progress","isSelected":true,"description":"Progress reports are required quarterly."},{"code":"expenditure","isSelected":true,"description":"Federal Financial Reports are required to be completed quarterly."},{"code":"performanceMonitoring","isSelected":true,"description":"Performance monitoring is conducted by the Regional Offices on a quarterly and annual basis."}]</t>
  </si>
  <si>
    <t>Records must be retained for 3 years following grant closeout or final audit, whichever is later.</t>
  </si>
  <si>
    <t>16-0400-0-1-554;</t>
  </si>
  <si>
    <t xml:space="preserve">(Training) FY 17$10,461,000.00; FY 18 est $10,537,000.00; FY 19 est $0.00; - </t>
  </si>
  <si>
    <t>Fiscal Year 2017 grants ranged from $47,000 to $155,000.</t>
  </si>
  <si>
    <t>{"list":[{"fiscalYear":2016,"description":"An estimate of 80 training and education grants will be awarded.  77  training and education grants were awarded. "},{"fiscalYear":2017,"description":"80 training and education grants were awarded."},{"fiscalYear":2018,"description":"An estimate of 80 training and education grants will be awarded."}],"isApplicable":true}</t>
  </si>
  <si>
    <t>OMB 2 CFR 200 and DOL exceptions 2 CFR 2900.</t>
  </si>
  <si>
    <t>{"flag":"appendix","description":"See Appendix IV of the Catalog for Regional Offices of the Occupational Safety and Health Administration."}</t>
  </si>
  <si>
    <t>Donna Robertson200 Constitution Ave NW, Washington , DC 20210 Email:&lt; a href='mailto:Robertson.Donna@dol.gov'&gt;Robertson.Donna@dol.gov&lt;/a&gt;Phone: 847-759-7769;</t>
  </si>
  <si>
    <t>https://www.osha.gov</t>
  </si>
  <si>
    <t xml:space="preserve">17.503 Occupational Safety and Health State Program; </t>
  </si>
  <si>
    <t>Criteria are contained in the Federal Register Notice and funding opportunity announcement applications.  They include program, administration and budget categories.</t>
  </si>
  <si>
    <t>https://beta.sam.gov/fal/5ae7b6d4796043a18078fec9edc26a9f/view</t>
  </si>
  <si>
    <t>Occupational Safety and Health State Program</t>
  </si>
  <si>
    <t>State Plan Grant Awards</t>
  </si>
  <si>
    <t>{"list":[{"act":{"description":"Occupational Safety and Health Act, Section 23(g)"},"publicLaw":{"congressCode":"91","number":"596"},"USC":{"title":"29","section":"60(c)"},"authorizationTypes":{"USC":true,"act":true,"publicLaw":true},"usc":{"title":"29","section":"60(c)"}}]}</t>
  </si>
  <si>
    <t>To fund federally approved comprehensive State occupational safety and health programs that are "at least as effective" as the Federal program.</t>
  </si>
  <si>
    <t>Designated State agencies which have federally approved occupational safety and health plans.</t>
  </si>
  <si>
    <t>Any employer, worker or their representative from a business engaged in interstate commerce except those under jurisdiction of other Federal agencies.</t>
  </si>
  <si>
    <t>{"description":"State agency responsible for occupational safety and health must show that its program is \"at least as effective\" as the Federal occupational safety and health program. This is accomplished by providing standards covering occupational safety and health issues, an enforcement program for those standards, and adequate legal authority and resources to operate the program. 2 CFR 200, Subpart E - Cost Principles applies to this program.","isApplicable":true}</t>
  </si>
  <si>
    <t>{"environmentalImpact":{"reports":[{"isSelected":true,"reportCode":"otherRequired"}]},"description":"Pre-application coordination is required. Environmental impact information is not required for this program. This program is excluded from coverage under E.O. 12372."}</t>
  </si>
  <si>
    <t>{"description":"Application instructions are distributed by the Occupational Safety and Health Administration to the approved State Plan States through OSHA's Directives System.  Completed applications are returned to the National Office."}</t>
  </si>
  <si>
    <t>Final approval of funding requests is given annually by the Assistant Secretary of Labor for Occupational Safety and Health.</t>
  </si>
  <si>
    <t>Grants to States for administering their own safety and health programs that can be renewed indefinitely, provided they continue to meet the "at least as effective" requirements.  Applications for renewals are submitted to the Occupational Safety and Health Administration's National Grants Office.</t>
  </si>
  <si>
    <t>{"types":{"moe":false,"formula":false,"matching":true},"formula":{"title":"","chapter":"","part":"","subPart":"","publicLaw":"","description":""},"matching":{"requirementFlag":"mandatory","percent":"50","description":"The Federal share may not exceed 50 percent of the total cost to the State."},"moe":{"description":""}}</t>
  </si>
  <si>
    <t>{"awarded":"lump","description":"State program grants are aspects of a continuing program.  Grantees receive funds through the Department of Health and Human Services' Payment Management System.","awardedDescription":"Funds are obligated...."}</t>
  </si>
  <si>
    <t>[{"code":"program","isSelected":true,"description":"Program reports are required quarterly and annually."},{"code":"cash","isSelected":false,"description":""},{"code":"progress","isSelected":false,"description":""},{"code":"expenditure","isSelected":true,"description":"Federal Financial Reports are required quarterly."},{"code":"performanceMonitoring","isSelected":true,"description":"Performance monitoring is conducted by the Regional Offices on a quarterly and annual basis."}]</t>
  </si>
  <si>
    <t xml:space="preserve">(Salaries and Expenses) FY 17$100,100,000.00; FY 18 est $100,850,000.00; FY 19 est $100,165,000.00; FY 16$100,850,000.00; - </t>
  </si>
  <si>
    <t>Fiscal year 2017 grants ranged from $196,000 to $26,544,000.  These awards represent approximately 50 percent of the total program cost.</t>
  </si>
  <si>
    <t>{"list":[{"fiscalYear":2016,"description":"State inspections are estimated at 43,041. State inspections were 43,105."},{"fiscalYear":2017,"description":"State inspections were 43,551."},{"fiscalYear":2018,"description":"State inspections are estimated at 42,820."},{"fiscalYear":2019,"description":"State inspections are estimated at 42,392."}],"isApplicable":true}</t>
  </si>
  <si>
    <t xml:space="preserve">29 CFR Parts 1902, 1903, 1904, 1905, 1908, 1952, 1953, 1954, 1955, 1956, 2200; and 2 CFR 200 and 2 CFR 2900. </t>
  </si>
  <si>
    <t>Aleksandr Krivitskiy200 Constitution Avenue, NW
N-3419, Washington, DC 20210 Email:&lt; a href='mailto:krivitskiy.aleks@dol.gov'&gt;krivitskiy.aleks@dol.gov&lt;/a&gt;Phone: 202-693-2423;</t>
  </si>
  <si>
    <t xml:space="preserve">17.502 Occupational Safety and Health Susan Harwood Training Grants; 17.504 Consultation Agreements; 17.601 Mine Health and Safety Counseling and Technical Assistance; 17.600 Mine Health and Safety Grants; 17.602 Mine Health and Safety Education and Training; 93.262 Occupational Safety and Health Program; </t>
  </si>
  <si>
    <t>Grants may be awarded only to a State agency, designated by the Governor of a State, which has had its State Plan approved by the Assistant Secretary and which has submitted an application for a grant.</t>
  </si>
  <si>
    <t>https://beta.sam.gov/fal/bd38ece20d444b1882a05fa00e7223c8/view</t>
  </si>
  <si>
    <t>Consultation Agreements</t>
  </si>
  <si>
    <t>Consultation Grant Program</t>
  </si>
  <si>
    <t>{"list":[{"act":{"description":"Occupational Safety and Health Act, Section 21(d)"},"publicLaw":{"congressCode":"105","number":"197"},"USC":{"title":"29","section":"651"},"authorizationTypes":{"USC":true,"act":true,"publicLaw":true},"usc":{"title":"29","section":"651"}}]}</t>
  </si>
  <si>
    <t>To fund consultative workplace safety and health services, targeting smaller employers with more hazardous operations.</t>
  </si>
  <si>
    <t>Designated State agencies which have been authorized by the Governor to enter into a Cooperative Agreement with full power to perform the obligations funded therein and to expend Federal funds as well as State funds as required.</t>
  </si>
  <si>
    <t>Any private employer operating within a State, with priority given to smaller employers with the more hazardous operations.</t>
  </si>
  <si>
    <t>{"description":"State agency responsible for providing consultative services to employers must meet the minimum requirements of the consultation program set forth in 29 CFR 1908. 2 CFR 200, Subpart E - Cost Principles applies to this program.","isApplicable":true}</t>
  </si>
  <si>
    <t>{"environmentalImpact":{"reports":[{"isSelected":true,"reportCode":"otherRequired"}]},"description":"Environmental impact information is not required for this program."}</t>
  </si>
  <si>
    <t>{"description":"Application instructions are distributed to the States by the Occupational Safety and Health Administration (OSHA) to the designated State agencies through OSHA's Directives System. Completed applications are returned to OSHA's National Office."}</t>
  </si>
  <si>
    <t>Funding to States for administering their consultation program can be renewed indefinitely, provided  that State consultation projects continue to meet the requirements of the program. Applications for renewals are submitted to the Occupational Safety and Health Administration's National Grants Office.</t>
  </si>
  <si>
    <t>{"types":{"moe":false,"formula":false,"matching":true},"formula":{"title":"","chapter":"","part":"","subPart":"","publicLaw":"","description":""},"matching":{"requirementFlag":"mandatory","percent":"10","description":"The Federal share may not exceed 90 percent of the total cost to the recipient."},"moe":{"description":""}}</t>
  </si>
  <si>
    <t>{"awarded":"lump","description":"Consultation Cooperative Agreements are aspects of a continuing program.  Grantees receive funds through the Department of Health and Human Services' Payment Management System.","awardedDescription":"Consultation Cooperative Agreement funds are released soon after Congress appropriates funding."}</t>
  </si>
  <si>
    <t>[{"code":"program","isSelected":true,"description":"Program Reports are required annually."},{"code":"cash","isSelected":false,"description":""},{"code":"progress","isSelected":false,"description":""},{"code":"expenditure","isSelected":true,"description":"Federal Financial Reports are required and submitted on a quarterly basis."},{"code":"performanceMonitoring","isSelected":true,"description":"Performance Monitoring is conducted."}]</t>
  </si>
  <si>
    <t xml:space="preserve">(Salaries and Expenses) FY 17$57,769,000.00; FY 18 est $59,500,000.00; FY 19 est $59,096,000.00; FY 16$57,775,000.00; - </t>
  </si>
  <si>
    <t>Fiscal year 2017 grants ranged from $196,000 to $5,453,000.  These awards represent approximately 90 percent of total program costs.</t>
  </si>
  <si>
    <t>{"list":[{"fiscalYear":2016,"description":"State consultation visits are estimated at 26,930. State consultation visits were 27,927."},{"fiscalYear":2017,"description":"State consultation visits were 25,987."},{"fiscalYear":2018,"description":"State consultation visits are estimated at 25,640."},{"fiscalYear":2019,"description":"State consultation visits are estimated at 25,217."}],"isApplicable":true}</t>
  </si>
  <si>
    <t>2 CFR Parts 200,and 2900; and 29 CFR Part 1908.</t>
  </si>
  <si>
    <t>{"flag":"appendix","description":"See Appendix IV of the Catalog for regional offices of the Occupational Safety and Health Administration."}</t>
  </si>
  <si>
    <t>Aleksandr Krivitskiy200 Constitution Avenue, NW,
N-3419, Washington, DC 20210 Email:&lt; a href='mailto:krivitskiy.aleks@dol.gov'&gt;krivitskiy.aleks@dol.gov&lt;/a&gt;Phone: 202-693-2423;</t>
  </si>
  <si>
    <t xml:space="preserve">17.502 Occupational Safety and Health Susan Harwood Training Grants; 17.503 Occupational Safety and Health State Program; 17.505 OSHA Data Initiative; 17.601 Mine Health and Safety Counseling and Technical Assistance; 17.600 Mine Health and Safety Grants; 17.602 Mine Health and Safety Education and Training; 93.262 Occupational Safety and Health Program; </t>
  </si>
  <si>
    <t>Agreements may be awarded only to a State agency, designated by the Governor of a State, which has submitted an application for funding.</t>
  </si>
  <si>
    <t>https://beta.sam.gov/fal/7413c228bfe049ecb07f44f48c6eeb4c/view</t>
  </si>
  <si>
    <t>Mine Health and Safety Grants</t>
  </si>
  <si>
    <t>MINE SAFETY AND HEALTH ADMINISTRATION, LABOR, DEPARTMENT OF</t>
  </si>
  <si>
    <t>{"list":[{"act":{"description":"Section 503 of the Federal Mine Safety and Health Amendments Act of 1977, 30 U.S.C.§ 953 "},"publicLaw":{"congressCode":"095","number":"164"},"authorizationTypes":{"act":true,"publicLaw":true}}]}</t>
  </si>
  <si>
    <t>To assist States in providing safety and health training and develop programs to improve mine health and safety conditions.</t>
  </si>
  <si>
    <t>Any mining State of the United States.</t>
  </si>
  <si>
    <t>States.</t>
  </si>
  <si>
    <t>{"description":"In addition to items as stated in Solicitation for Grant Application (SGA)  from Mine Safety and Health Administration (MSHA), State mine inspection or safety agency has or will employ an adequate and competent staff of qualified trainers to provide health and safety training for miners and trained inspectors qualified under the laws of the State to make mine inspections within the State. 2 CFR Part 225 applies to this program.","isApplicable":true}</t>
  </si>
  <si>
    <t>{"description":"The application will be submitted through the www.grants.gov website"}</t>
  </si>
  <si>
    <t>Notification will be made by the Office responsible for monitoring performance.</t>
  </si>
  <si>
    <t>Within 3 months.</t>
  </si>
  <si>
    <t>Within 30 days from the final decision date, an appeal may be filed with the U.S. Court of Appeals for the District of Columbia.</t>
  </si>
  <si>
    <t>{"types":{"moe":false,"formula":true,"matching":true},"formula":{"title":"","chapter":"","part":"","subPart":"","publicLaw":"30 U.S.C. Section 953 (h).","description":""},"matching":{"requirementFlag":"voluntary","percent":"20","description":"A maximum of 80 percent of the amount expended by any mining State for a fiscal year is paid from Federal funds and at least 20 percent are paid by the Applicant State."},"moe":{"description":""}}</t>
  </si>
  <si>
    <t>{"awarded":"lump","description":"Length of assistance is on a fiscal year basis or a portion thereof. Time phasing of assistance is on a cost reimbursable basis, normally quarterly."}</t>
  </si>
  <si>
    <t>[{"code":"program","isSelected":true,"description":"Quarterly reports, as required by MSHA, shall be furnished to the Assistant Secretary of Labor for Mine Safety and Health stating work accomplished, benefits derived, project status. "},{"code":"cash","isSelected":false,"description":""},{"code":"progress","isSelected":false,"description":""},{"code":"expenditure","isSelected":true,"description":"Expenditure reports must show quarterly obligations listing description of expenditures and amounts."},{"code":"performanceMonitoring","isSelected":false,"description":""}]</t>
  </si>
  <si>
    <t>{"isApplicable":false,"description":"Unknown"}</t>
  </si>
  <si>
    <t>Records relating to each grant shall be retained and made available until the expiration of 3 years after the filing of the grantee's final expenditure report for the period.</t>
  </si>
  <si>
    <t>16-1200-0-1-554;</t>
  </si>
  <si>
    <t xml:space="preserve">(Project Grants) FY 17$10,537,000.00; FY 18 est $10,537,000.00; FY 19 est $10,537,000.00; FY 15$8,440,875.00; FY 16$8,441,000.00; - </t>
  </si>
  <si>
    <t>From $31,493 to $689,756.  Average: $233,912.</t>
  </si>
  <si>
    <t>{"list":[{"fiscalYear":2015,"description":"Alabama - $203,796; Alaska - $91,134; Arizona - $289,573; Arkansas - $104,696; California - $289,578; Colorado - $204,032; Connecticut - $45,068; Delaware - $4,411; Florida - $129,953; Georgia - $154,254; Idaho - $110,634; Illinois - $208,557 Indiana - $200,225 Iowa - $145,777; Kansas - $93,448; Kentucky $542,121; Louisiana - $81,619; Maine - $76,441; Maryland - $53,549; Massachusetts - $67,276; Michigan - $196,161; Minnesota - $275,345; Mississippi - $46,658; Missouri - $202,400; Montana - $150,000; Nebraska - $66,968; Nevada - $270,233; New Hampshire - $47,844; New Jersey - $43,045; New Mexico - $153,782; New York - $248,993; North Carolina - $140,789; North Dakota - $90,326; Ohio - $231,069; Oklahoma - $124,742; Oregon - $111,016; Pennsylvania - $524,714; Rhode Island - $12,300; South Carolina - $56,940; South Dakota - $68,752; Tennessee - $148,125; Texas - $456,021; Utah - $183,501; Vermont - $73,403; Virginia - $228,945; Washington -$135,555; West Virginia - $537,504; Wisconsin - $241,321; Wyoming -$235,188; and Navajo Nation - $25,000  ALABAMA - $204,245; ALASKA - $91,335; ARIZONA - $290,211; ARKANSAS - $104,927; CALIFORNIA - $290,216; COLORADO - $204,481; CONNECTICUT - $57,494; FLORIDA - $130,239; GEORGIA - $154,594; IDAHO - $110,878; ILLINOIS - $209,016; INDIANA - $200,666; IOWA - $146,098; KANSAS - $93,654;KENTUCKY - $543,315; LOUISIANA - $81,799; MAINE - $76,609; MARYLAND - $53,667; MASSACHUSETTS - $67,424; MICHIGAN - $196,593; MINNESOTA - $275,951; MISSISSIPPI - $46,761; MISSOURI - $202,846; MONTANA - $150,000; NAVAJO NATION - $25,055; NEBRASKA - $67,115; NEVADA - $270,828; NEW HAMPSHIRE - $47,949; NEW JERSEY - $43,140; NEW MEXICO - $154,121; NEW YORK - $249,541; NORTH CAROLINA - $141,099; NORTH DAKOTA - $90,525; OHIO - $231,578; OKLAHOMA - $125,017 - OREGON - $111,260; PENNSYLVANIA - $530,290; SOUTH CAROLINA - $56,940; SOUTH DAKOTA - $68,903; TENNESSEE - $148,451; TEXAS - $457,025; UTAH - $183,905; VERMONT - $73,565; VIRGINIA - $229,449; WASHINGTON - $135,854; WEST VIRGINIA - $538,688; WISCONSIN - $241,852; WYOMING - $235,706. "},{"fiscalYear":2016,"description":"ALABAMA - $199,932; ALASKA - $95,650; ARIZONA - $293,879; ARKANSAS - $105,621; CALIFORNIA - $287,950; COLORADO - $206,603; CONNECTICUT - $57,467; FLORIDA - $127,069; GEORGIA - $153,671; IDAHO - $108,845; ILLINOIS - $210,021; INDIANA - $201,931; IOWA - $146,957; KANSAS - $92,956; KENTUCKY - $508,207; LOUISIANA - $82,629; MAINE - $80,285; MARYLAND - $53,884; MASSACHUSETTS - $68,649; MICHIGAN - $196,142; MINNESOTA - $289,468; MISSISSIPPI - $46,426; MISSOURI - $203,446; MONTANA - $150,000; NAVAJO NATION - $25,000; NEBRASKA - $67,580; NEVADA - $278,998; NEW HAMPSHIRE - $49,875; NEW JERSEY\t$42,905; NEW MEXICO - $153,084; NEW YORK - $250,993; NORTH CAROLINA - $139,849; NORTH DAKOTA - $98,272; OHIO - $229,415; OKLAHOMA - $123,977; OREGON - $110,616; PENNSYLVANIA - $528,394; SOUTH CAROLINA - $57,207; SOUTH DAKOTA - $69,765; TENNESSEE - $148,474; TEXAS - $466,821; UTAH - $181,777; VERMONT - $75,279; VIRGINIA - $227,574; WASHINGTON - $133,536; WEST VIRGINIA - $524,378; WISCONSIN - $251,295; WYOMING - $238,248 ALABAMA - $199,932; ALASKA - $95,650; ARIZONA - $293,879; ARKANSAS - $105,621; CALIFORNIA - $287,950; COLORADO - $206,603; CONNECTICUT - $57,467; FLORIDA - $127,069; GEORGIA - $153,671; IDAHO - $108,845; ILLINOIS - $210,021; INDIANA - $201,931; IOWA - $146,957; KANSAS - $92,956; KENTUCKY - $508,207; LOUISIANA - $82,629; MAINE - $80,285; MARYLAND - $53,884; MASSACHUSETTS - $68,649; MICHIGAN - $196,142; MINNESOTA - $289,468; MISSISSIPPI - $46,426; MISSOURI - $203,446; MONTANA - $150,000; NAVAJO NATION - $25,000; NEBRASKA - $67,580; NEVADA - $278,998; NEW HAMPSHIRE - $49,875; NEW JERSEY $42,905; NEW MEXICO - $153,084; NEW YORK - $250,993; NORTH CAROLINA - $139,849; NORTH DAKOTA - $98,272; OHIO - $229,415; OKLAHOMA - $123,977; OREGON - $110,616; PENNSYLVANIA - $528,394; SOUTH CAROLINA - $57,207; SOUTH DAKOTA - $69,765; TENNESSEE - $148,474; TEXAS - $466,821; UTAH - $181,777; VERMONT - $75,279; VIRGINIA - $227,574; WASHINGTON - $133,536; WEST VIRGINIA - $524,378; WISCONSIN - $251,295; WYOMING - $238,248."},{"fiscalYear":2017,"description":"ALABAMA - $246,154; ALASKA - $123,846; ARIZONA - $369,606; ARKANSAS - $126,932; CALIFORNIA - $363,755; COLORADO - $258,653; CONNECTICUT - $67,349; FLORIDA - $158,021; GEORGIA - $193,081; IDAHO - $128,935; ILLINOIS - $266,563; INDIANA - $253,485; IOWA - $184,836; KANSAS - $116,319; KENTUCKY - $586,046; LOUISIANA - $105,599; MAINE - $84,546; MARYLAND - $68,361; MASSACHUSETTS - $87,622; MICHIGAN - $245,717; MINNESOTA - $369,825; MISSISSIPPI - $46,118; MISSOURI - $257,882; MONTANA - $215,715; NAVAJO NATION - $31,493; NEBRASKA - $84,944; NEVADA - $362,844; NEW HAMPSHIRE - $51,250; NEW JERSEY $53,922; NEW MEXICO - $192,988; NEW YORK - $316,045; NORTH CAROLINA - $174,979; NORTH DAKOTA - $128,571; OHIO - $284,486; OKLAHOMA - $157,048; OREGON - $138,810; PENNSYLVANIA - $655,188; SOUTH CAROLINA - $72,238; SOUTH DAKOTA - $87,692; TENNESSEE - $186,059; TEXAS - $602,450; UTAH - $225,688; VERMONT - $97,816; VIRGINIA - $280,235; WASHINGTON - $165,865; WEST VIRGINIA - $632,917; WISCONSIN - $329,204; WYOMING - $299,302."},{"fiscalYear":2018,"description":"ALABAMA - $242,189; ALASKA - $133,462; ARIZONA - $373,847; ARKANSAS - $126,932; CALIFORNIA - $374,240; COLORADO - $263,566; CONNECTICUT - $78,041; FLORIDA - $166,734; GEORGIA - $201,683; IDAHO - $$140,935; ILLINOIS - $271,987; INDIANA - $260,397; IOWA - $184,836; KANSAS - $122,352; KENTUCKY - $529,102; LOUISIANA - $111,268; MAINE - $117,104; MARYLAND - $73,813; MASSACHUSETTS - $94,331; MICHIGAN - $252,812; MINNESOTA - $381,063; MISSISSIPPI - $46,118; MISSOURI - $267,461: MONTANA - $218,737; NORTH CAROLINA - $180,161; NORTH DAKOTA - $133,160;\nNEBRASKA - $90,278; NEVADA - $381,009; NEW HAMPSHIRE - $71,254; NEW JERSEY $59,167; NEW MEXICO - $197,856: NEW YORK - $325,239; OHIO - $284,268; OKLAHOMA - $165,332; OREGON - $148,094; PENNSYLVANIA - $647,460; SOUTH DAKOTA - $93,656; TENNESSEE - $190,049; TEXAS - $631,175; UTAH - $227,914; VERMONT - $106,355; VIRGINIA - $278,029; WASHINGTON - $171,679; WEST VIRGINIA - $591,955; WISCONSIN - $170,000; WYOMING - $304,900; GUAM, CNMI, NN - $55,000."},{"fiscalYear":2019,"description":"Unknonw"}],"isApplicable":true}</t>
  </si>
  <si>
    <t>29 CFR Part 97.</t>
  </si>
  <si>
    <t>Jeffrey A. Duncan201 12th Street South, Arlington, VA 22202 Email:&lt; a href='mailto:duncan.jeffrey@dol.gov'&gt;duncan.jeffrey@dol.gov&lt;/a&gt;Phone: (202) 693-9570;</t>
  </si>
  <si>
    <t>http://www.msha.gov</t>
  </si>
  <si>
    <t xml:space="preserve">17.601 Mine Health and Safety Counseling and Technical Assistance; </t>
  </si>
  <si>
    <t>Fiscal Year2015: N/A N/AFiscal Year2016: N/AFiscal Year2018: N/A</t>
  </si>
  <si>
    <t>Responses related to the following proposal criteria enable the applicant to show that the proposed grant is consistent with the purposes of the Act: (a) Programs, policies, and methods to be followed in administering the grant, (b) designation of the State mining agency as the sole agency with authority and responsibility for administering the grant throughout the State, (c) assurances that such agency has an adequate and competent staff of trained and qualified inspectors, (d) use of the grant will extend and improve mine health and safety in the State while providing for no advance notice of an inspection, (e) assurances that grant will supplement not supplant existing State mine health and safety programs, (f) period over which program will be pursued, (g) financial plan, (h) fiscal control and accounting procedures, (i) name and title of person who will direct the program, (j) approximate number of qualified personnel who will work on the program, (k) location or locations where program will be pursued, (1) assurance that matching funds from nonfederal sources will be forthcoming, (m) indication of whether the programs or any part have been or will be submitted to other organizations for the purpose of obtaining a grant, and (n) agreement that the official State mine agency shall make required reports.</t>
  </si>
  <si>
    <t>https://beta.sam.gov/fal/5527a13086944c44b5c372e6ea202062/view</t>
  </si>
  <si>
    <t>Mine Health and Safety Counseling and Technical Assistance</t>
  </si>
  <si>
    <t>{"list":[{"act":{"description":"Federal Mine Safety and Health Amendments Act of 1977"},"publicLaw":{"congressCode":"095","number":"164"},"authorizationTypes":{"act":true,"publicLaw":true}}]}</t>
  </si>
  <si>
    <t xml:space="preserve">To improve conditions of health and safety in and around coal, metal and nonmetallic mines and mineral processing facilities through technical advice, special studies, investigations, and development of mine health and safety programs. </t>
  </si>
  <si>
    <t>Applicants should be authorized by their individual organization to request assistance, and should work cooperatively with mine management to facilitate communications with MSHA representatives.</t>
  </si>
  <si>
    <t>Representatives of state and local government agencies, professional and labor organizations, and mine operators.</t>
  </si>
  <si>
    <t>{"description":"Requests for assistance or information may be submitted in the form of a letter to the Mine Safety and Health Administration."}</t>
  </si>
  <si>
    <t xml:space="preserve">(Salaries and Expenses) FY 17$24,150,000.00; FY 18 est $24,859,000.00; FY 19 est $24,859,000.00; FY 16$17,281,000.00; - </t>
  </si>
  <si>
    <t>{"list":[{"fiscalYear":2016,"description":"Technical Support will continue initiatives that prevent and further reduce mine accidents and disasters by providing engineering and scientific expertise to mine inspectors, state agencies, and industry stakeholders. Activities include equipment testing and approvals, engineering and scientific evaluation of health and safety hazards, laboratory support, environmental sampling, accident investigations, mine rescue team training, air and dust sampling.  Technical Support will continue initiatives that prevent and further reduce mine accidents and disasters by providing engineering and scientific expertise to mine inspectors, state agencies, and industry stakeholders. Activities include equipment testing and approvals, engineering and scientific evaluation of health and safety hazards, laboratory support, environmental sampling, accident investigations, mine rescue team training, air and dust sampling. "},{"fiscalYear":2018,"description":"Technical Support continued initiatives that help prevent and further reduce mine accidents and disasters by providing engineering and scientific expertise to mine inspectors, state agencies, and industry stakeholders. Activities include equipment testing and approvals, engineering and scientific evaluation of health and safety hazards, laboratory support, environmental sampling, accident investigations, mine rescue team training, air and dust sampling."},{"fiscalYear":2019,"description":"Technical Support will continue initiatives that prevent and further reduce mine accidents and disasters by providing engineering and scientific expertise to mine inspectors, state agencies, and industry stakeholders. Activities include equipment testing and approvals, engineering and scientific evaluation of health and safety hazards, laboratory support, environmental sampling, accident investigations, mine rescue team training, air and dust sampling"}],"isApplicable":true}</t>
  </si>
  <si>
    <t>Title 30, Mineral Resources (Code of Federal Regulations); Federal Mine Safety and Health Act of 1977; 2006 Mine Improvement and New Emergency Response (MINER) Act; Bureau of Mines/NIOSH Information Circulars; Bureau of Mines/NIOSH Reports of Investigations; MSHA Informational Reports.</t>
  </si>
  <si>
    <t>{"flag":"appendix","description":"See Appendix IV of the Catalog for a list of the addresses of Mine Safety and Health Administration Field Offices. Information on health and safety programs, inspections, and enforcement should be sought from Coal Mine Safety and Health or Metal and Nonmetal Mine Safety and Health District Offices listed in Appendix IV of the Catalog, or the Headquarters Office.  Technical information can be sought from the same sources or from the Technical Support Centers."}</t>
  </si>
  <si>
    <t>Office of the Director, Technical Support201 12th Street South _x000D_
_x000D_
4W210, Arlington, VA 22202 Email:&lt; a href='mailto:francart.william@dol.gov'&gt;francart.william@dol.gov&lt;/a&gt;Phone: (202) 693-9470;</t>
  </si>
  <si>
    <t xml:space="preserve">17.603 Brookwood-Sago Grant; 17.600 Mine Health and Safety Grants; 17.602 Mine Health and Safety Education and Training; </t>
  </si>
  <si>
    <t>https://beta.sam.gov/fal/5ef74ba88163452aa2af907c5b02d246/view</t>
  </si>
  <si>
    <t>Mine Health and Safety Education and Training</t>
  </si>
  <si>
    <t>{"list":[{"act":{"description":"Federal Mine Safety and Health Amendments Act of 1977"},"publicLaw":{"congressCode":"095","number":"164"},"authorizationTypes":{"USC":false,"act":true,"statute":false,"publicLaw":true,"executiveOrder":false}}]}</t>
  </si>
  <si>
    <t>To provide technical training for Federal Mine Inspectors and representatives of the mining industry.</t>
  </si>
  <si>
    <t>Any mine operator, miner or their agent can request training or training materials.</t>
  </si>
  <si>
    <t>Mine operators, miners or their agent, organizations and individuals.</t>
  </si>
  <si>
    <t>{"environmentalImpact":{"reports":[{"isSelected":true,"reportCode":"otherRequired"}]},"description":"N/A"}</t>
  </si>
  <si>
    <t>{"description":"Applicants may make inquiries by telephone or written request."}</t>
  </si>
  <si>
    <t>{"awarded":"other","description":"N/A","awardedDescription":"None"}</t>
  </si>
  <si>
    <t xml:space="preserve">(Salaries and Expenses) FY 17$16,869,000.00; FY 18 est $16,011,000.00; FY 19 est $16,011,000.00; FY 16$13,100,000.00; - </t>
  </si>
  <si>
    <t>{"list":[{"fiscalYear":2016,"description":"Training will be provided through approximately 1,200 course days for Federal and other employees and 150 course days for the Mining Industry, as well as distributing approximately 4,000,000 mine safety publications. Training was provided through 1,322 course days for Federal and other employees and 124 course days for the mining industry, as well as distributing approximately 2,500,000 mine safety publications."},{"fiscalYear":2017,"description":"Training was provided through approximately 1,000 course days for Federal and other employees and 125 course days for the mining industry, as well as distributing approximately 2,500,000 mine safety publications."},{"fiscalYear":2018,"description":"Training will be provided through approximately 1,000 course days for Federal and other employees and 100 course days for the mining industry, as well as distributing approximately 2,500,000 mine safety publications. "},{"fiscalYear":2019,"description":"Training will be provided through approximately 1,000 course days for Federal and other employees and 100 course days for the mining industry, as well as distributing approximately 2,500,000 mine safety publications."}],"isApplicable":true}</t>
  </si>
  <si>
    <t>{"flag":"appendix","description":"See Appendix IV of the Catalog for listing of Mine Safety and Health Administration Offices."}</t>
  </si>
  <si>
    <t>Jeffrey A. Duncan,201 12th Street South, Arlington, VA 22202 Email:&lt; a href='mailto:duncan.jeffrey@dol.gov'&gt;duncan.jeffrey@dol.gov&lt;/a&gt;Phone: (202) 693-9570.;</t>
  </si>
  <si>
    <t xml:space="preserve">17.603 Brookwood-Sago Grant; 17.600 Mine Health and Safety Grants; </t>
  </si>
  <si>
    <t>https://beta.sam.gov/fal/bc641bebab3040d198a0c3826ddff8a9/view</t>
  </si>
  <si>
    <t>Brookwood-Sago Grant</t>
  </si>
  <si>
    <t>{"list":[{"act":{"description":"Brookwood-Sago Mine Safety Grants"},"USC":{"title":"30","section":"965"},"authorizationTypes":{"USC":true,"act":true,"statute":false,"publicLaw":false,"executiveOrder":false},"usc":{"title":"30","section":"965"}},{"act":{"description":"Brookwood-Sago Mine Safety Grants, 30 U.S.C 965; Mine Improvement and New Emergency Response Act of 2006 (MINER Act), Public Law 109-236. Section 14"},"publicLaw":{"congressCode":"109","number":"236"},"authorizationTypes":{"USC":false,"act":true,"statute":false,"publicLaw":true,"executiveOrder":false}}]}</t>
  </si>
  <si>
    <t>To provide mine safety and health training and education programs for workers and mine operators, to better identify, avoid, and prevent unsafe working conditions in and around mines. To establish and implement education and training programs, or to develop training materials for employers and miners, concerning safety and health topics in mines, as determined appropriate by Mine Safety and Health Administration (MSHA).</t>
  </si>
  <si>
    <t>Any mining State of the United States, nonprofit public and private organizations.</t>
  </si>
  <si>
    <t>Mine operators and any organization employing miners or creating training materials.</t>
  </si>
  <si>
    <t>{"description":"Any credential or documentation requirements are detailed in each solicitation for grant applications. See the Federal Register for solicitation for grant applications. This program is excluded from coverage under 2 CFR 200, Subpart E - Cost Principles.","isApplicable":true}</t>
  </si>
  <si>
    <t>{"environmentalImpact":{"reports":[{"isSelected":true,"reportCode":"otherRequired"}]},"description":"None"}</t>
  </si>
  <si>
    <t>{"description":"Application procedures are detailed in each solicitation for grant applications.  See the Federal Register for each solicitation for grant applications."}</t>
  </si>
  <si>
    <t>Competitive grant applications, submitted in response to a solicitation for grant application, will be reviewed by a panel for consistency with the solicitation for grant application requirements, and are subject to availability of funds and performance achievement. Funding decisions are at the discretion of the Assistant Secretary.</t>
  </si>
  <si>
    <t>Timeframes are detailed in each solicitation for grant applications. See the Federal Register for solicitation for grant applications.</t>
  </si>
  <si>
    <t>Renewal and option year availability is detailed in each solicitation for grant applications. All awards are based on single-year budget authority. Renewal and option year funding, when provided, is subject to availability of funds and performance achievement. See the Federal Register for solicitation for grant applications.</t>
  </si>
  <si>
    <t>{"awarded":"lump","description":"Length of time and phasing of assistance are detailed in each solicitation for grant applications."}</t>
  </si>
  <si>
    <t>[{"code":"program","isSelected":true,"description":"Quarterly Program Reports."},{"code":"cash","isSelected":false,"description":""},{"code":"progress","isSelected":false,"description":""},{"code":"expenditure","isSelected":true,"description":"Quarterly Program Reports. No cash reports are required. Grantees are required by Departmental regulations to submit financial and project reports on a quarterly basis \r\n(a) Financial Reports. \r\nAll financial reports are due no later than 30 days after the end of the quarter and shall be submitted to MSHA electronically. Grantees will be contacted with instructions on how to submit reports. \r\n(b) Technical Project Reports. \r\nAfter signing the agreement, the grantee shall submit technical project reports to MSHA no later than 30 days after the end of each quarter. Technical project reports provide both quantitative and qualitative information and a narrative assessment of performance for the preceding three-month period. See 29 CFR 95.51 and 29 CFR 97.40. This should include the current grant progress against the overall grant goals as provided in Part IV.B.3. Between reporting dates, the grantee shall immediately inform MSHA of significant developments or problems affecting the organization’s ability to accomplish the work. See 29 CFR 95.51(f) and 29 CFR 97.40(d). \r\n(c) Final Reports. \r\nAt the end of each 12-month performance period, each grantee must provide a final financial report, a summary of its technical project reports, and an evaluation report. These final reports are due no later than 90 days after the end of the 12-month performance period. No performance monitoring is required.\r\n\r\n"},{"code":"performanceMonitoring","isSelected":false,"description":""}]</t>
  </si>
  <si>
    <t>{"isApplicable":false,"description":"None"}</t>
  </si>
  <si>
    <t xml:space="preserve">(Project Grants) FY 17$250,000.00; FY 18 est $250,000.00; FY 19 Estimate Not Available  FY 15$1,000,000.00; FY 16$100,000.00; - </t>
  </si>
  <si>
    <t>At a minimum, $50,000, depending on the project needs as detailed in the solicitation for grant application and availability of funds.</t>
  </si>
  <si>
    <t>Federal Mine Safety and Health Act of 1977, Public Law 91-173 as amended by Public Law 95-164.</t>
  </si>
  <si>
    <t>Janice Oates201 12th Street South, Arlington, VA 22202 Email:&lt; a href='mailto:oates.janice@dol.gov'&gt;oates.janice@dol.gov&lt;/a&gt;Phone: (202) 693-9570;</t>
  </si>
  <si>
    <t>Criteria are contained in the Federal Register Notice soliciting applications.</t>
  </si>
  <si>
    <t>https://beta.sam.gov/fal/07d4d9fdc0d1474f9011a2ec71e5e335/view</t>
  </si>
  <si>
    <t>Safety and Health Grants</t>
  </si>
  <si>
    <t>{"list":[{"act":{"description":"Federal Mine Safety and Health Amendments Act of 1977 (Mine Act)"},"publicLaw":{"congressCode":"095","number":"164"},"authorizationTypes":{"USC":false,"act":true,"statute":false,"publicLaw":true,"executiveOrder":false}}]}</t>
  </si>
  <si>
    <t>To provide mine safety and health training and education to miners, mine operators, and other individuals who may work at a mine; and to develop training and other programs (to include research and equipment development) to improve health and safety conditions at mines.</t>
  </si>
  <si>
    <t>Any mining State of the United States, non-profit public and private organizations, commercial entity, or the legislatively mandated entity.</t>
  </si>
  <si>
    <t xml:space="preserve">Individuals employed in workplaces covered by the Mine Act, as amended by Miner Act that receive training and/or educational services and owners and employers covered by the Mine Act receiving the benefits of the health and safety project under these grants. </t>
  </si>
  <si>
    <t>{"description":"All applicants must produce the required documents for the grant, including any expertise requested. All applicants that are non-profits must show non-profit status. If MSHA issues a Funding Opportunity Announcement (FOA), applicants must produce all items as requested in the FOA.","isApplicable":true}</t>
  </si>
  <si>
    <t>{"description":"Application instructions are distributed by MSHA. The standard application forms furnished by the Federal agency and required by the applicable OMB Circular must be used for this program. Completed applications are returned to MSHA as noted in the application."}</t>
  </si>
  <si>
    <t>Final award decisions are made by the Assistant Secretary.  Notification will be made by the Office responsible for monitoring performance.</t>
  </si>
  <si>
    <t>From 3 to 5 months.</t>
  </si>
  <si>
    <t>Primarily, grants are awarded for 12 months and may be renewed for an additional 12 months.  In certain circumstances, MSHA may award grants with variable up to a 5-year period of performance.</t>
  </si>
  <si>
    <t>{"awarded":"lump","description":"Grants are awarded for 12 months.  Grantees receive funds through the Department of Labor, Mine Safety and Health Administration, Educational Policy and Development."}</t>
  </si>
  <si>
    <t>[{"code":"program","isSelected":true,"description":"Program reports are required quarterly."},{"code":"cash","isSelected":false,"description":""},{"code":"progress","isSelected":false,"description":""},{"code":"expenditure","isSelected":true,"description":"Fiscal reports are required quarterly."},{"code":"performanceMonitoring","isSelected":false,"description":""}]</t>
  </si>
  <si>
    <t xml:space="preserve">(Cooperative Agreements) FY 17$125,000.00; FY 18 Estimate Not Available  FY 19 Estimate Not Available  FY 16$125,000.00; - </t>
  </si>
  <si>
    <t>29 CFR Parts 31, 32, 33, 35, 36, 93, 94,  95,  96,  97,  98, and 99; OMB Circulars A-21, A-110 and A-122.</t>
  </si>
  <si>
    <t>Criteria are contained in the Federal Register Notice soliciting applications, if applicable.</t>
  </si>
  <si>
    <t>https://beta.sam.gov/fal/68cd4395fa974f30b46eac995766f699/view</t>
  </si>
  <si>
    <t>Women's Bureau</t>
  </si>
  <si>
    <t>DEPT OF LABOR WOMENS BUREAU (WB), LABOR, DEPARTMENT OF</t>
  </si>
  <si>
    <t>{"list":[{"act":{"description":"Public Law 66-259; 29 U.S.C. 11-16"},"authorizationTypes":{"USC":false,"act":true,"statute":false,"publicLaw":false,"executiveOrder":false}}]}</t>
  </si>
  <si>
    <t xml:space="preserve">The Women’s Bureau was created by law in 1920 to formulate standards and policies to promote the welfare of wage-earning women, improve their working conditions, increase their efficiency, and advance their opportunities for profitable employment._x000D_
The Women’s Bureau establishes and maintains linkage with national, community and faith-based organizations, business and industry, trade unions, research foundations, academic, and Federal, State, and local government agencies in an effort to develop cooperative projects that address the employment and supportive service needs of women._x000D_
</t>
  </si>
  <si>
    <t>Any individual or group located in the United States or its territories may benefit from Women's Bureau projects and/or programs.  The Women's Bureau does not provide financial assistance to individuals.</t>
  </si>
  <si>
    <t>Any individual or group (especially women or women's organizations) located in the United States or its territories may benefit from Women's Bureau projects and/or programs.  The Women's Bureau does not provide financial assistance to individuals.</t>
  </si>
  <si>
    <t>{"description":"Requests for information or technical assistance may be made to the appropriate Department of Labor, Women's Bureau regional office listed in Appendix IV of the Catalog, or to the Headquarters Office listed under the Information Contacts section of this program. The Women's Bureau does not provide financial assistance to individuals."}</t>
  </si>
  <si>
    <t xml:space="preserve">Not applicable. The Women's Bureau does not provide financial assistance to individuals.  </t>
  </si>
  <si>
    <t>{"awarded":"other","description":"Not applicable.  The Women's Bureau does not provide financial assistance to individuals.  ","awardedDescription":"Technical assistance is provided to constituents via phone, e-mail and other written communication.  The Women's Bureau does not provide financial assistance to individuals."}</t>
  </si>
  <si>
    <t>(Salaries and Expenses) FY 17 est $11,330,000.00; FY 16$11,529,084.00; FY 18 est $2,925,000.00;</t>
  </si>
  <si>
    <t>Not applicable.  The Women's Bureau does not provide financial assistance to individuals.</t>
  </si>
  <si>
    <t>{"list":[{"fiscalYear":2016,"description":"In FY 2016, the Women's Bureau (WB) worked to maintain and develop projects in response to the demands and challenges of the 21st century workforce.  The Bureau continued efforts in support of its mission “to develop policies and standards and conduct inquiries to safeguard the interests of working women, advocate for their equality and economic security for themselves and their families, and promote quality work environments.”  The Bureau’s mission is as critical today as when the agency was established in 1920, because women now comprise almost half of the Nation’s workforce, and their contributions are vital to our country’s economic prosperity. \r\n\r\nThe Bureau continued its role as an advocate for women in the labor force and a vital source of information about issues affecting working women, educating individuals and organizations at the local, state, and national levels.  It also worked promoting policy and programmatic changes aimed at increasing equal economic and employment opportunity for working women and their families.  Specifically, the Bureau focused its efforts in support of the Secretary’s vision of “Promoting and Protecting Opportunity” related to two strategies:  Advancing Policies that Support Women and Working Families in the 21st Century Economy; and Promoting New Opportunities for Women’s Advancement and Earning Power.\r\n\r\nADVANCING POLICIES THAT SUPPORT WOMEN AND WORKING FAMILIES IN THE 21ST CENTURY ECONOMY – In FY 2016, the Women’s Bureau continued its collaboration with DOL’s Employment and Training Administration to administer a paid leave grant program.  Approximately $1.25 million in grant funds were made available for the 2015 grants to support research and analysis needed to explore, develop, implement and/or improve paid family and medical leave programs at the State and municipal levels, as well as in U.S. Territories and Possessions and federally recognized Indian/Native American Tribes.  \r\n\r\nThe Bureau also continued its collaboration with DOL agencies on advancing the latest research and further study on paid leave benefits and costs and conducting outreach on paid leave.  Building on the White House Summit on Working Families action plan, the Bureau continued to advance policy initiatives targeting industries with unique challenges to implementation of flexible workplace practices, including those industries that employ minimum wage and lower-paid workers whose families may depend on reliable employment of women earners.\r\n\r\nIn support of pregnant women and nursing mothers, the WB published a user-friendly and easy to understand guide for employers and employees on the benefits of providing reasonable accommodations to pregnancy and nursing workers.  The guide addresses gaps in Federal law and provides an overview of relevant state laws that could serve as models for policy makers.  \r\n\r\nThe Bureau also conducted research on the economic impact of child, elder, and disabled informal caregiving on women in the short-term and long-term and the policy implications of those effects in terms of women’s economic security, including employment, income, savings, retirement, and poverty rates.  Research was also conducted to gain a better understanding of the needs and challenges workers face in their efforts to secure safe, quality, affordable care for their children while in training programs.  Special emphasis for the research included those pursuing training in the federal workforce development system and the information gathered will be used to inform new grant initiatives.  \r\n\r\nPROMOTING NEW OPPORTUNITIES FOR WOMEN’S ADVANCEMENT AND EARNING POWER -- In FY 2016, the Women’s Bureau continued its work in collaboration with the National Equal Pay Task Force, working to advance equal pay for women by reducing occupational segregation as a barrier to equitable compensation.  The Bureau focused on increasing opportunities for women in non-traditional careers as one approach to reducing pay inequities between men and women and also worked to increase women’s presence in-demand occupations that offer increased earnings potential for women.  \r\n\r\nAnother area of research in FY16 reflected the Bureau’s efforts around the barriers that immigrant and refugee women workers face in moving out of low-wage jobs and into jobs in nontraditional occupations and emerging industry sectors that pay well above minimum wage.  The Bureau’s research resulted in the development of a fact sheet that updated data on immigrant and refugee women workers; strategies for improving their upward mobility in the job market; and a statistical profile, including demographic, geographic, and employment characteristics of the population.  \r\n\r\nOUTREACH EFFORTS -- The Bureau continued to build on and and increase its work with state and local governments and organizations, the women’s and civil rights advocacy community, and labor union leaders to share model practices and to continue to raise women’s awareness of, and increase education on issues of importance to working women and their families.  In addition to producing and updating publications, the Bureau worked to update and improve website functionality and resources.\r\n\r\nIn FY16, the WB updated its Equal Pay and Pay Secrecy publications and the related interactive website maps.  The Bureau also released its first e-book on Amazon.com, a long-awaited update of its women’s employment rights guide.  The publication includes information on employees’ right to equal employment opportunity (e.g., equal pay, age discrimination, disability and reasonable accommodation); right to be free of hostile work environments; right to family and medical leave; right to a safe and healthy work environment; right to fair labor standards (e.g., minimum wage and overtime); right to organize; and to receive injury, illness, or disability benefits; etc.  \r\n\r\nThe Bureau continued to expand its Clearinghouse website, which houses Department of Labor resources, tools, and publications of interest to women, including resources on working women from non-federal sources. Resources include reports, papers, policies, fact sheets, case studies, and discussion guides, as well as interactive career exploration activities for women; a list of non-profit organizations publishing and interested women’s employment issues; and links to resources on topics such as career development; compensation and wages; access to and preparation for better jobs; workplace discrimination; workplace practices and supports; workplace safety and violence; retirement planning; education and training programs; and women’s rights in the workplace. The Bureau also promoted its new NTO website: Women Protect, Build and Move America, which focuses on best practices in law-enforcement, construction and transportation careers.  Specifically, the website offers a repository of information for women job-seekers and service providers, including occupational data and statistics, relevant organizations, associations and advocacy groups, promising practices and success stories, and support service resource and referral information. These resources are key outreach tools that benefit practitioners, policymakers, researchers, the media and the general public.\r\n\r\n"}],"isApplicable":true}</t>
  </si>
  <si>
    <t>{"flag":"appendix","description":"Contact the nearest Department of Labor, Women's Bureau regional office in Appendix IV of the Catalog listed under the Office of the Secretary."}</t>
  </si>
  <si>
    <t>Women's Bureau200 Constitution Avenue, NW Room S3002, Washington, DC 20210 Phone: (202) 693-6710.;</t>
  </si>
  <si>
    <t>http://www.dol.gov/wb/</t>
  </si>
  <si>
    <t xml:space="preserve">30.001 Employment Discrimination Title VII of the Civil Rights Act of 1964; 16.101 Equal Employment Opportunity; </t>
  </si>
  <si>
    <t>https://beta.sam.gov/fal/0649940a47920b2b8bb409d3622c7b5e/view</t>
  </si>
  <si>
    <t>Disability Employment Policy Development</t>
  </si>
  <si>
    <t>Office of Disability Employment Policy (ODEP)</t>
  </si>
  <si>
    <t>OFFICE OF DISABILITY EMPLOYMENT POLICY, LABOR, DEPARTMENT OF</t>
  </si>
  <si>
    <t>{"list":[{"act":{"description":"The Consolidated Appropriations Act, 2016"},"publicLaw":{"congressCode":"114","number":"113"},"USC":{"title":"29","section":"557b"},"authorizationTypes":{"USC":true,"act":true,"publicLaw":true},"usc":{"title":"29","section":"557b"}}]}</t>
  </si>
  <si>
    <t xml:space="preserve">The Office of Disability Employment Policy (ODEP) provides national leadership on disability employment policy to the Department of Labor  and other Federal agencies. ODEP develops and fosters the adoption and implementation of comprehensive and integrated disability employment policies and strategies throughout the workforce development system, in public and private workplaces, and in employment-related supports programs and services. Implementation of these effective policies and strategies increase employment opportunities, the recruitment of, and reduce barriers to the hiring, retention and promotion of people with disabilities. ODEP's response to the low labor force participation of people with disabilities is comprehensive and aggressive, and includes securing the active involvement of and cooperation among a number of stakeholders, including Federal, State and local government agencies, private and public employers, educational and training institutions, and the disability community. </t>
  </si>
  <si>
    <t>Nonprofit and for-profit organizations, State and local government agencies, academic institutions, and other entities are typically eligible. Eligibility requirements are detailed in each solicitation for cooperative agreements or grant applications .</t>
  </si>
  <si>
    <t xml:space="preserve">Beneficiary eligibility is detailed in each solicitation for cooperative agreements or grant applications. _x000D_
</t>
  </si>
  <si>
    <t>{"description":"Grantees must demonstrate an adequate organizational capacity, both fiscally and programmatically, including a project management structure. Applicants should review the Solicitations for Grant Applications for specific requirements 2 CFR 200, Subpart E- Cost Principles applies to this program. ","isApplicable":true}</t>
  </si>
  <si>
    <t>{"description":"OMB Circulars No A-87, A-122 and A-133 apply to this program.  Grants for projects are awarded on competitive basis, announced on the Office of Disability Employment Policy’s website (www.dol.gov/odep). "}</t>
  </si>
  <si>
    <t xml:space="preserve">Awards are made based on a panel review to ensure adherence to solicitation requirements and Federal principles. Awards are made on approval of the Assistant Secretary of the Office of Disability Employment Policy and the subject to availability of funds and performance achievement. _x000D_
_x000D_
</t>
  </si>
  <si>
    <t xml:space="preserve">Timeframes are detailed in each solicitation for cooperative agreement or grant applications. </t>
  </si>
  <si>
    <t>Appeal information and contact procedures for each solicitation are contained and detailed within the solicitation for cooperative agreement or grant application .</t>
  </si>
  <si>
    <t>Renewal and additional year funding are detailed in each solicitation for cooperative agreement or grant applications. All awards are based on single-year budget authority. Renewal and additional year funding, when provided, is subject to availability of funds and grantee performance.</t>
  </si>
  <si>
    <t>{"awarded":"other","description":"Length of time and phasing of assistance are detailed in each solicitation for cooperative agreements or grant applications. \r\n\r\n","awardedDescription":"Length of time and phasing of assistance are detailed in each solicitation for cooperative agreement or grant applications. "}</t>
  </si>
  <si>
    <t>[{"code":"program","isSelected":true,"description":"All cooperative agreements and grants require quarterly programmatic reports and financial reports (SF 425 and SF 272) as well as a final report.  Additional reporting requirements are detailed in each solicitation for cooperative agreement or grant applications. \r\n\r\n"},{"code":"cash","isSelected":false},{"code":"progress","isSelected":false},{"code":"expenditure","isSelected":false},{"code":"performanceMonitoring","isSelected":false}]</t>
  </si>
  <si>
    <t>{"isApplicable":true,"description":"Quarterly programmatic and financial reporting as well as close-out reporting and documentation must be maintained under the standard Federal record retention requirements. "}</t>
  </si>
  <si>
    <t>All cooperative agreements and grants are subject to financial compliance site reviews and independent evaluations.  Quarterly programatic and financial reporting as well as close-out reporting and documentation must be maintained under the standard Federal record retention requirements.</t>
  </si>
  <si>
    <t>16-0166-0-1-505;</t>
  </si>
  <si>
    <t xml:space="preserve">(Salaries and Expenses) FY 17 Estimate Not Available  FY 18 est $11,000,000.00; FY 19 Estimate Not Available  FY 16 Estimate Not Available  - </t>
  </si>
  <si>
    <t xml:space="preserve">Recent awards for cooperative agreements and grants have ranged from approximately $300,000 to $1,800,000 per  year, depending on the project needs as detailed in the solicitation for cooperative agreement or grant applications and availability of funds. Awards have been to non-profit and for-profit organizations, State and local government agencies, academic institutions, and other entities. </t>
  </si>
  <si>
    <t xml:space="preserve">Information about the Office of Disability Employment Policy is located at www.dol.gov/odep. Information and resources on disability employment and other disability-related topics can be found at www.Disability.gov, for which ODEP is the managing partner of more than 20 Federal agencies. </t>
  </si>
  <si>
    <t>Office of Disability Employment Policy,200 Constitution Ave., NW, Room S-1303, Washington, DC 20210 Email:&lt; a href='mailto:infoodep@dol.gov'&gt;infoodep@dol.gov&lt;/a&gt;Phone: (202) 693-7880 / (202) 693-7881;</t>
  </si>
  <si>
    <t>http://www.dol.gov/odep</t>
  </si>
  <si>
    <t>Fiscal Year2016: No Current Data AvailableFiscal Year2018: Not available</t>
  </si>
  <si>
    <t>Criteria for selecting proposals are detailed in each solicitation for cooperative agreement or grant application. Criteria always include the availability of ODEP funds, alignment with ODEP's mission to develop national policy to reduce barriers to employment for people with disabilities, performance achievement, and provision of data to support performance reporting.</t>
  </si>
  <si>
    <t>https://beta.sam.gov/fal/565dd3fbf7fa48f0b35f3b951d413abc/view</t>
  </si>
  <si>
    <t>Department of Labor Chief Evaluation Office</t>
  </si>
  <si>
    <t>Department of Labor Evaluation Grants</t>
  </si>
  <si>
    <t>DEPARTMENTAL MANAGEMENT, LABOR, DEPARTMENT OF</t>
  </si>
  <si>
    <t>{"list":[{"act":{"description":"Consolidated Appropriations Act of 2017"},"statute":{"page":"379","volume":"244"},"authorizationTypes":{"USC":false,"act":true,"statute":true,"publicLaw":false,"executiveOrder":false}}]}</t>
  </si>
  <si>
    <t>A key way that the Department of Labor (DOL) examines the impact of the agencies’ programs and policies is by conducting rigorous research and evaluation studies that allow DOL to learn systematically about and improve the effectiveness of programs and services. These grants are designed to increase the capacity of educational institutions and researchers to rigorously examine critical issues in labor and workforce for the benefit of the general public. The purpose of these grants is to increase awareness and build the capacity of the American people to understand critical issues in labor.</t>
  </si>
  <si>
    <t>The following organizations are eligible to apply:_x000D_
•	Public/State Controlled Institution of Higher Education_x000D_
•	Alaska Native and Native Hawaiian Serving Institutions_x000D_
•	Asian American and Native American Pacific Islander-Serving Institutions _x000D_
•	Indian/Native American Tribal Government (Federally Recognized)_x000D_
•	Indian/Native American Tribal Government (Other than Federally Recognized)_x000D_
•	Indian/Native American Tribally Designated Organization_x000D_
•	Private Institution of Higher Education_x000D_
•	Hispanic-serving Institution_x000D_
•	Historically Black Colleges and Universities (HBCUs)_x000D_
•	Tribally Controlled Colleges and Universities (TCCUs)</t>
  </si>
  <si>
    <t>{"description":"The applicant must provide information on the applicant institution’s current mission, structure, staffing, and relevant experience.  The applicant should describe how these factors contribute to the ability of the institution to conduct the research and meet grant expectations.  The applicant shall also identify the grant’s key research staff.  Curriculum Vitae (CVs) of proposed staff members shall be included as a separate attachment to the application.","isApplicable":true}</t>
  </si>
  <si>
    <t>A technical merit review panel will carefully evaluate applications against the selection criteria to determine the merit of applications.  These criteria are based on the policy goals, priorities, and emphases set forth in this FOA.  Up to 100 points may be awarded to an applicant, depending on the quality of the responses provided.  The final scores (which may include the mathematical normalization of review panels) will serve as the primary basis for selection of applications for funding.  The panel results are advisory in nature and not binding on the Grant Officer.  The Grant Officer reserves the right to make selections based solely on the final scores or to take into consideration other relevant factors when applicable.  Such factors may include the geographic distribution of funds and/or other relevant factors.  The Grant Officer may consider any information that comes to his/her attention.  _x000D_
_x000D_
The government may elect to award the grant(s) with or without discussions with the applicant.  Should a grant be awarded without discussions, the award will be based on the applicant’s signature on the SF-424, including electronic signature via E-Authentication on http://www.grants.gov , which constitutes a binding offer by the applicant.</t>
  </si>
  <si>
    <t>{"awarded":"quarterly","description":"Depending on the nature of the research, applicants may propose up to a 24- month period of performance. Method of awarding/releasing assistance: quarterly."}</t>
  </si>
  <si>
    <t>[{"code":"program","isSelected":false},{"code":"cash","isSelected":false},{"code":"progress","isSelected":true,"description":"Grantees are required to work on a quarterly basis with the designated Grant Officers Technical Representative to describe the progress of the identified research in the grant."},{"code":"expenditure","isSelected":true,"description":"Quarterly Financial Status Report (ETA 9130) is required until such time as all funds have been expended or the grant period has expired.  Quarterly reports are due 45 days after the end of each calendar year quarter.  On the final Financial Status Report, you must include any subaward amounts so we can calculate final indirect costs, if applicable.  You must use DOL’s Online Electronic Reporting System and information and instructions will be provided to grantees."},{"code":"performanceMonitoring","isSelected":true,"description":"You must submit a quarterly progress report within 45 days after the end of each calendar year quarter.  The report must include quarterly information on grant activities, performance goals, and milestones.  The last quarterly progress report will serve as the grant’s Final Performance Report.  This report must provide both quarterly and cumulative information on the grant activities.  It must summarize project activities, employment outcomes and other deliverables, and related results of the project, and must thoroughly document the training or labor market information approaches that you used.  We will provide you with formal guidance about the data and other information that is required to be collected and reported on either a regular basis or special request basis."}]</t>
  </si>
  <si>
    <t xml:space="preserve">(Project Grants (Discretionary)) FY 17$1,968,946.00; FY 18 est $0.00; FY 19 est $0.00; FY 16$0.00; - </t>
  </si>
  <si>
    <t>Jessica LohmannU.S. Department of Labor_x000D_
 Frances Perkins Building_x000D_
 200 Constitution Avenue NW_x000D_
 Room S2312, Washington, DC 20210 Email:&lt; a href='mailto:lohmann.jessica@dol.gov'&gt;lohmann.jessica@dol.gov&lt;/a&gt;Phone: 2026935087;</t>
  </si>
  <si>
    <t>We have instituted procedures for assessing the technical merit of applications to provide for an objective review of applications and to assist you in understanding the standards against which your application will be judged.  The evaluation criteria are based on the information required in the application as described in the FOA.  Reviewers will award points based on the evaluation criteria described in the rating criteria section of the FOA.</t>
  </si>
  <si>
    <t>May 28,2016</t>
  </si>
  <si>
    <t>https://beta.sam.gov/fal/615c1e1677a7434d9c5549267c7bcdc9/view</t>
  </si>
  <si>
    <t>Disabled Veterans' Outreach Program (DVOP)</t>
  </si>
  <si>
    <t>(DVOP)</t>
  </si>
  <si>
    <t>Veteran's Employment and Training Service, LABOR, DEPARTMENT OF</t>
  </si>
  <si>
    <t>{"list":[{"act":{"description":"Jobs for Veterans Act; Title 38, Part III, Chapter 41, Section 4103A; as amended by Public Law (P.L.) 107-288, P.L. 109-461, and P.L. 111-275."},"publicLaw":{"congressCode":"107","number":"288"},"USC":{"title":"38","section":"4103A"},"authorizationTypes":{"USC":true,"act":true,"publicLaw":true},"usc":{"title":"38","section":"4103A"}}]}</t>
  </si>
  <si>
    <t>To provide individualized career services to meet the employment needs of disabled and other eligible veterans identified by the Secretary of Labor with maximum emphasis in meeting the employment needs of those who are economically or educationally disadvantaged, particularly for veterans with significant barriers to employment.</t>
  </si>
  <si>
    <t>The state administrative entity designated by each Governor.</t>
  </si>
  <si>
    <t>Veterans and eligible persons with emphasis on service-connected special disabled veterans, other disabled veterans, economically or educationally disadvantaged veterans, homeless veterans and veterans with other significant barriers to employment.</t>
  </si>
  <si>
    <t>{"environmentalImpact":{"reports":[{"isSelected":true,"reportCode":"ExecutiveOrder12372"},{"isSelected":true,"reportCode":"otherRequired"}]},"description":"Funds are released through a formula and state grantees are required to follow current policy to submit an annual work plan that demonstrates the use of the funds."}</t>
  </si>
  <si>
    <t>{"description":"Standard Form 424M, Application for Federal Assistance, submitted to the Director for Veterans' Employment and Training (DVET) in each state, as listed at https://www.dol.gov/vets/aboutvets/regionaloffices/map.htm, along with required program and financial narratives and forms in accordance with guidance for multiyear plans, and annual or mid-year (interim) funding modification requests."}</t>
  </si>
  <si>
    <t>Fiscal Year based formula level funds requested are approved annually by a Department of Labor, Employment and Training Administration's Grant Officer based upon reviews and recommendations by VETS Regional Administrators and Directors for Veterans' Employment and Training (RAVETs and DVETs).</t>
  </si>
  <si>
    <t>Ninety days following the submission of an application pending the availability of a fiscal year appropriation.</t>
  </si>
  <si>
    <t>{"types":{"moe":false,"formula":true,"matching":false},"formula":{"title":"20","chapter":"IX","part":"1001","subPart":"F","publicLaw":"","description":""},"matching":{"description":""},"moe":{"description":""}}</t>
  </si>
  <si>
    <t>{"awarded":"other","description":"Usually awarded for a fiscal year (October through September).  States may obligate fiscal year funds to provide assistance for a fifth fiscal year quarter (until December 31).","awardedDescription":"Funds are awarded annually on a Fiscal Year basis, pending the enactment of a Fiscal Year appropriation or continuing resolution and available to be accessed through a payment management system."}</t>
  </si>
  <si>
    <t>[{"code":"program","isSelected":true,"description":"Quarterly reporting of: (1) accrued expenditures against budget categories in fiscal operating plans; and (2) workload activity of veterans' who were provided assistance using a case management approach to service delivery, referred to training and employment, received individualized staff-assisted services, entered employment and employment retention; and (3) additional reports as described in the most recent Veterans' Program Letter on Recurring Reporting Requirements."},{"code":"cash","isSelected":false,"description":""},{"code":"progress","isSelected":true,"description":"Technical Performance Narrative is required per the current Veterans' Program Letter on Recurring Reporting Requirements."},{"code":"expenditure","isSelected":true,"description":"Federal Financial Report (SF 425) and OMB approved Expenditure Detail Reports (VETS 402A/B)."},{"code":"performanceMonitoring","isSelected":true,"description":"ETA 9002 Series and VETS 200 Series quarterly performance reports are submitted and reported outcomes are compared to state negotiated goals by VETS' field staff."}]</t>
  </si>
  <si>
    <t>Cost accounting, time keeping, and performance records to be maintained in accordance with each grant agreement and provisions, regulations and Veterans' Program Letters.</t>
  </si>
  <si>
    <t>16-0164-0-1-702;</t>
  </si>
  <si>
    <t xml:space="preserve">(Formula Grants) FY 17$116,436,068.00; FY 18 est $115,078,724.00; FY 19 est $115,078,724.00; FY 16$110,991,836.00; - Estimated obligations by are determined by aggregating requests for funding from States.  _x000D_
</t>
  </si>
  <si>
    <t>FY 2016, range from $115,000 to $13,524,029 and average assistance:  $2,055,404 (rounded)._x000D_
_x000D_
FY 2017, range from $136,620 - $13,376,652 and average assistance:  $2,156,223</t>
  </si>
  <si>
    <t>Title 38, United States Code, Section 4103A; 20 CFR 1001; Veterans' Program Letters.</t>
  </si>
  <si>
    <t>{"flag":"appendix","description":"Contact the Regional Administrator or State Director for Veterans' Employment and Training at the nearest office listed here, https://www.dol.gov/vets/aboutvets/regionaloffices/map.htm."}</t>
  </si>
  <si>
    <t>Maria E. Temiquel200 Constitution Avenue, N.W._x000D_
Room S-1325_x000D_
, Washington, DC 20210 Email:&lt; a href='mailto:temiquel.maria@dol.gov'&gt;temiquel.maria@dol.gov&lt;/a&gt;Phone: 202-693-4706;</t>
  </si>
  <si>
    <t>http://www.dol.gov/vets</t>
  </si>
  <si>
    <t xml:space="preserve">17.805 Homeless Veterans’ Reintegration Program ; 17.207 Employment Service/Wagner-Peyser Funded Activities; </t>
  </si>
  <si>
    <t>Based on criteria in Annual Funding Modification Request guidance.</t>
  </si>
  <si>
    <t>https://beta.sam.gov/fal/8f6dfa50455948f6ade083eb1083d36d/view</t>
  </si>
  <si>
    <t>Uniformed Services Employment and Reemployment Rights</t>
  </si>
  <si>
    <t xml:space="preserve">(USERRA) </t>
  </si>
  <si>
    <t>{"list":[{"act":{"description":"38 U.S.C. Chapter 43.\r\n"},"authorizationTypes":{"USC":false,"act":true,"statute":false,"publicLaw":false,"executiveOrder":false}}]}</t>
  </si>
  <si>
    <t xml:space="preserve">To protect and facilitate the smooth and prompt reemployment of members of the uniformed services (to include National Guard and Reserves) following performance of qualifying service. Also, to prohibit discrimination in employment and acts of reprisal against persons because of their obligation in the uniformed services, filing a claim, seeking assistance concerning an alleged violation, testifying in a proceeding, or otherwise participating in an_x000D_
investigation._x000D_
</t>
  </si>
  <si>
    <t>Persons performing voluntary or involuntary service in the uniformed services (includes active duty, active duty for training, initial active duty for training, inactive duty training, full time National Guard duty,the period absent from employment while being examined to determine fitness for such, and specified duty or training by intermittent appointees of the National Disaster Medical System) Claimants must conform to all statutory eligibility requirements, including notification, intent, and timeliness of actions. Entitlement terminates upon separation from uniformed service with a bad conduct or dishonorable discharge or upon separation under other than honorable conditions, a "dismissal" or "dropping from the rolls" pursuant to sections 1161(a) and 1161(b) of Title 10, U.S. code.</t>
  </si>
  <si>
    <t>Persons performing voluntary or involuntary service in the uniformed services (includes active duty, active duty for training, initial active duty for training, inactive duty training, full time National Guard duty, the period absent from employment while being examined to determine fitness for such and specified duty or training by intermittent appointees of the National Disaster Medical System). Claimants must conform to all statutory eligibility requirements, including notification, intent, and timeliness of actions.</t>
  </si>
  <si>
    <t>{"description":"Applicants should be able to provide evidence of pre-service employment, proper notification, length and character of service, and proper request for reinstatement.","isApplicable":true}</t>
  </si>
  <si>
    <t>{"description":"Contact the nearest Department of Labor, Veterans' Employment and Training Service (USDOL-VETS) office listed in Appendix IV of the Catalog."}</t>
  </si>
  <si>
    <t>The statute authorizes court review for unresolved complaints.  Private action is also authorized; contact the nearest USDOL-VETS office listed in Appendix IV of the Catalog for the procedure.</t>
  </si>
  <si>
    <t>(Investigation of Complaints) FY 17 FY 15 est $0.00; FY 16 - Funding for this effort is included in the annual VETS budget for the administration of this program.</t>
  </si>
  <si>
    <t>not applicable</t>
  </si>
  <si>
    <t>{"flag":"appendix","description":"Contact the nearest Department of Labor, Veterans' Employment and Training Service office listed in Appendix IV of the Catalog."}</t>
  </si>
  <si>
    <t>Kenan Torrans200 Constitution Ave., NW_x000D_
Room S-1325, Washington, DC 20210 Email:&lt; a href='mailto:torrans.william@dol.gov'&gt;torrans.william@dol.gov&lt;/a&gt;Phone: (202) 693-4731;</t>
  </si>
  <si>
    <t>http://www.dol.gov/dol/vets.</t>
  </si>
  <si>
    <t xml:space="preserve">16.101 Equal Employment Opportunity; </t>
  </si>
  <si>
    <t>https://beta.sam.gov/fal/8edb12539d53864c6ac53ca7db6e1df4/view</t>
  </si>
  <si>
    <t>Local Veterans' Employment Representative Program</t>
  </si>
  <si>
    <t>(LVER Program)</t>
  </si>
  <si>
    <t>{"list":[{"act":{"description":"Jobs for Veterans Act; Title 38, Part III, Chapter 41, Section 4104; as amended by Public Law (P.L.) 107-288, P.L. 109-461, and P.L. 111-275."},"publicLaw":{"congressCode":"107","number":"288"},"USC":{"title":"38","section":"4104"},"authorizationTypes":{"USC":true,"act":true,"statute":false,"publicLaw":true,"executiveOrder":false},"usc":{"title":"38","section":"4104"}}]}</t>
  </si>
  <si>
    <t>Conduct outreach to employers including conducting seminars for employers, conducting job search workshops and establishing job finding clubs; and to facilitate employment, training, and placement services furnished to veterans in a State under the applicable State employment service or One-Stop Career Center delivery systems whose sole purpose is to assist veterans to gain and retain employment.</t>
  </si>
  <si>
    <t>Veterans, transitioning service members and eligible persons; business associations, businesses and other employers.</t>
  </si>
  <si>
    <t>{"description":"Standard Form 424M, Application for Federal Assistance, Jobs for Veterans State grant narrative and financial plans, staff directory, assurances and certifications are submitted to the Director for Veterans' Employment and Training (DVET) in each State, (see Appendix IV of the Catalog) in accordance with Jobs for Veterans State Grant Application or annual modification request instructions. "}</t>
  </si>
  <si>
    <t>Fiscal Year (FY) based formula level funds requested are approved annually by a Department of Labor Grant Officer for the Assistant Secretary for Veterans' Employment and Training (ASVET) are based on reviews and recommendations by Regional Administrators for Veterans' Employment and Training (RAVETs and DVETs).</t>
  </si>
  <si>
    <t>Ninety days following submission of an application pending the availability of a Fiscal Year appropriation.</t>
  </si>
  <si>
    <t>{"awarded":"other","description":"Usually awarded for a fiscal year (October through September). States may obligate funds to provide assistance for a fifth fiscal year quarter (until December 31).","awardedDescription":"Funds are awarded annually on a Fiscal Year basis, pending the enactment of a Fiscal Year appropriation or budget resolution and available through a payment management system."}</t>
  </si>
  <si>
    <t>[{"code":"program","isSelected":true,"description":"Quarterly reporting of: (1) accrued expenditures against budget categories in fiscal operating plans; and (2) workload activity of veterans' who were provided case management, referred to training and employment, received staff-assisted services, entered employment and employment retention; and (3) additional reports as described in the most recent Veterans' Program Letter on Recurring Reporting Requirements."},{"code":"cash","isSelected":false,"description":""},{"code":"progress","isSelected":true,"description":"Technical Performance Narrative is required per the current Veterans' Program Letter on Recurring Reporting Requirements."},{"code":"expenditure","isSelected":true,"description":"Federal Financial Report (SF 425) and OMB Approved Expenditure Detail Reports (VETS 402A/B)."},{"code":"performanceMonitoring","isSelected":true,"description":"ETA 9002 Series and VETS 200 Series are submitted and reported outcomes are compared to state negotiated goals by VETS' field staff."}]</t>
  </si>
  <si>
    <t>Cost accounting, time keeping, and performance records to be maintained according to grant agreement, regulations and Veterans' Program Letters.</t>
  </si>
  <si>
    <t xml:space="preserve">(Formula Grants) FY 17$54,241,316.00; FY 18 est $54,409,398.00; FY 19 est $52,409,398.00; FY 16$57,874,265.00; - Estimated obligations by are determined by aggregating requests for funding from States.  </t>
  </si>
  <si>
    <t>FY 2016, ranges from $0 to $5,958,324 and the average assistance: $1,071,745 (rounded)._x000D_
_x000D_
FY 2017, ranges from $0 to $4,677,738 and the average assistance: $1,004,468 (rounded)</t>
  </si>
  <si>
    <t>Title 38, United States Code, Section 4104; 20 CFR 1001; Veterans' Program Letters.</t>
  </si>
  <si>
    <t>{"flag":"appendix","description":"Contact the Regional Administrators and State Directors for Veterans' Employment and Training Service listed in Appendix IV of the Catalog."}</t>
  </si>
  <si>
    <t>Maria E. Temiquel200 Constitution Avenue, N.W._x000D_
Room S-1325, Washington, DC 20210 Email:&lt; a href='mailto:temiquel.maria@dol.gov'&gt;temiquel.maria@dol.gov&lt;/a&gt;Phone: 202-693-4706;</t>
  </si>
  <si>
    <t>https://beta.sam.gov/fal/77aacb7545b349ac944b49648f03c9d3/view</t>
  </si>
  <si>
    <t xml:space="preserve">Homeless Veterans’ Reintegration Program </t>
  </si>
  <si>
    <t>Homeless Veterans' Reintegration Program (HVRP)</t>
  </si>
  <si>
    <t>{"list":[{"act":{"description":"Stewart B. McKinney Homeless Assistance Act of 1987; Title II, Part C; Public Law 100-77, as amended; Public Laws 100- 628, 101-645, 102-590, 104-275, 105-41; 105-114, 107-95, 111-275; 112-37; 113-37 and 113-235;  42 U.S.C. 1447-1450; 38 U.S.C., 2021, et seq."},"publicLaw":{"congressCode":"113","number":"235"},"USC":{"title":"38","section":"2021-23"},"authorizationTypes":{"USC":true,"act":true,"publicLaw":true},"usc":{"title":"38","section":"2021-23"}}]}</t>
  </si>
  <si>
    <t>To provide services to assist in reintegrating homeless veterans into meaningful employment within the labor force; and to stimulate the development of effective service delivery systems that will address the complex problems facing homeless veterans.</t>
  </si>
  <si>
    <t>State and Local Workforce Investment Boards, State and State Agencies, local public agencies, Native American tribal governments (federally recognized), Native American tribal organizations, non-profit organizations (including faith-based and community organizations) and for-profit/commercial entities, and for-profit commercial entities. Potential jurisdictions are metropolitan areas of the largest U.S. cities or Non-Urban areas in need, as announced in the latest solicitation for grant applications (SGA).</t>
  </si>
  <si>
    <t>Individuals who are homeless veterans. The term "homeless" or "homeless individual" includes: (1) An individual who lacks a fixed, regular, and adequate night-time residence; and (2) an individual who has a primary night-time residence that is: (a) a supervised publicly or privately operated shelter designed to provide temporary living accommodations including welfare hotels, congregate shelters, and transitional housing for the mentally ill; (b) an institution that provides a temporary institutionalized; or (c) a public or private place not designed for, or ordinarily used as, a regular sleeping accommodations for human beings (Reference: 42 U.S.C. 1302), and (3) an individual or family who - (a) will imminently lose their housing, including housing they own, rent, or live in without paying rent, are sharing with others, and rooms in hotels or motels not paid for by Federal, State, or local government programs for low-income individuals or by charitable organizations, as evidenced by - (i) a court order resulting from an eviction action that notifies the individual or family that they must leave within 14 days; (ii) the individual or family having a primary nighttime residence that is a room in a hotel or motel and where they lack the resources necessary to reside there for more than 14 days; or (iii) credible evidence indicating that the owner or renter of the housing will not allow the individual or family to stay for more than 14 days, and any oral statement from an individual or family seeking homeless assistance that is found to be credible shall be considered credible evidence for purposes of this clause; (b) has no subsequent residence identified; and (c) lacks the resources or support networks needed to obtain other permanent housing. A "veteran" is an individual who served in the activity military, naval, or air service, and who was discharged or released there from under conditions other than dishonorable. (Reference: 33 U.S.C. 101 (2).)</t>
  </si>
  <si>
    <t>{"description":"According to the program's Solicitation for Grant Application (SGA) or Standard 424, Application for Federal Assistance.","isApplicable":true}</t>
  </si>
  <si>
    <t>{"environmentalImpact":{"reports":[{"isSelected":true,"reportCode":"otherRequired"}]},"description":"A funding opportunity announcement is released annually outlining the application criteria."}</t>
  </si>
  <si>
    <t>{"description":"Standard Form 424, Application for Federal Assistance, and Standard Form 424A, Budget Information shall be submitted, along with the technical proposal and budget narrative as required by the application SGA."}</t>
  </si>
  <si>
    <t>The Office of the Assistant Secretary for Veterans' Employment and Training in conjunction with a Department of Labor Grant Officer are responsible for all funding decisions regarding this program.</t>
  </si>
  <si>
    <t>Debriefings of unsuccessful applicants are provided upon request.</t>
  </si>
  <si>
    <t>As noted in the SGA.</t>
  </si>
  <si>
    <t>{"awarded":"lump","description":"Usually awarded for a full program year (July through June) period."}</t>
  </si>
  <si>
    <t>[{"code":"program","isSelected":true,"description":"Quarterly reporting of program activity such as number enrolled, entered employment and retention in employment.\r\n"},{"code":"cash","isSelected":true,"description":"Through the HHS and Department's E-Grants system."},{"code":"progress","isSelected":true,"description":"Progress reports are submitted by grantees on a quarterly basis which include comparisons between planned and actual results under a wide variety of performance measures and budgetary goals.  Program narrative presents highlighted case studies and success stories as well as identified areas in need of improvement."},{"code":"expenditure","isSelected":true,"description":"Federal Financial Report (SF 425) through the Department's E-Grants system."},{"code":"performanceMonitoring","isSelected":true,"description":"Performance monitoring is conducted through quarterly desk audits and at least one on-site visit conducted by the Grant Officer Technical Representative (GOTR) who notes and checks specific thresholds of performance against yearly planned goals and who may recommend that poorly performing grantees submit a Corrective Action Plan (CAP) that describes the specific actions that will ensure that the grantee meets or exceeds the performance expectations stated in their application."}]</t>
  </si>
  <si>
    <t>Financial and performance records to be maintained in accordance with the grant agreement.</t>
  </si>
  <si>
    <t>(Project Grants) FY 17$45,000,000.00; FY 18 est $50,000,000.00; FY 19 est $50,000,000.00; FY 16$38,109,000.00; - The grant operates on a Program Year (PY) beginning on July 1 and ending on June 30.</t>
  </si>
  <si>
    <t>In PY 2016, there were 153 grant awards, ranging from $100,000 to $300,000 for an average of $236,737._x000D_
_x000D_
In PY 2017, 155 grants awarded, ranging from $100,000 to $500,000 for an average of $279,763.</t>
  </si>
  <si>
    <t>{"flag":"appendix","description":"Contact the Regional Administrator or State Director for Veterans' Employment and Training at the nearest office listed here, https://www.dol.gov/vets/aboutvets/regionaloffices/map.htm. "}</t>
  </si>
  <si>
    <t xml:space="preserve">17.801 Disabled Veterans' Outreach Program (DVOP); </t>
  </si>
  <si>
    <t>Based on criteria in the Solicitation for Grant Application.</t>
  </si>
  <si>
    <t>https://beta.sam.gov/fal/f683b3c8605248f38b428f190b01b62c/view</t>
  </si>
  <si>
    <t>Veteran's Preference in Federal Employment</t>
  </si>
  <si>
    <t>{"list":[{"act":{"description":"Veterans Preference Act of 1944, Public Laws 78-359, 93-508, 94-502, 95-520, 95-454, 97-72, 97-306, 98-543, 99-576, 101-237, 102-16, 102-568, 105-339, and 106-117; 109-163; Executive Order 11521, March 26, 1970"},"authorizationTypes":{"USC":false,"act":true,"statute":false,"publicLaw":false,"executiveOrder":false}}]}</t>
  </si>
  <si>
    <t>To provide assistance to preference eligible individuals who believe that their rights under veterans' preference statutes and regulations have been violated.  Recognizing their sacrifice, Congress enacted laws to prevent veterans seeking Federal employment from being penalized for their time in military service. Veterans' preference recognizes the economic loss suffered by citizens who have served their country in uniform, restores veterans to a favorable competitive position for Government employment, and acknowledges the larger obligation owed to disabled veterans.  Veterans' preference is not so much a reward for being in uniform as it is a way to help make up for the economic loss suffered by those who answered the nation's call to arms. Historically, preference has been reserved by Congress for those who were either disabled or who served in combat areas. Eligible veterans receive many advantages in Federal employment, including preference for initial employment and a higher retention standing in the event of layoffs. However, the veterans' preference laws do not guarantee the veteran a job, nor do they give veterans' preference in internal agency actions such as promotion, transfer, reassignment, and reinstatement. By law, veterans who are disabled or who served on active duty in the Armed Forces during certain specified time periods or in military campaigns are entitled to preference over others in hiring from competitive lists of eligibles and also in retention during reductions-in-force. Preference applies in hiring for virtually all Federal jobs, whether in the competitive or excepted service.  In addition to receiving preference in competitive appointments, veterans may be considered for special noncompetitive appointments for which only they are eligible.</t>
  </si>
  <si>
    <t>FEDERAL EMPLOYMENT</t>
  </si>
  <si>
    <t>(1) Five-point preference is given to those honorably separated veterans (this means an honorable or general discharge) who served on active duty (not active duty for training) in the Armed Forces:  During any war (this means a war declared by Congress, the last of which was World War II); during the period April 28, 1952, through July 1, 1955; for more than 180 consecutive days, any part of which occurred after January 31, 1955, and before October 15, 1976; during the Gulf War period beginning August 2, 1990, and ending January 2, 1992; for more than 180 consecutive days, any part of which occurred during the period beginning on September 11, 2001, and ending on the date persribed by Presidential proclamation or by law as the last date of Operation Iraqi Freedom; or in a campaign or expedition for which a campaign medal has been authorized, such as El Salvador, Lebanon, Granada, Panama, Southwest Asia, Somalia, and Haiti.  Medal holders and Gulf War veterans who originally enlisted after September 7, 1980, or entered on active duty on or after October 14, 1982, without having previously completed 24 months of continuous active duty, must have served continuously for 24 months or the full period called or ordered to active duty.  Effective on October 1, 1980, military retirees at or above the rank of major or equivalent, are not entitled to preference unless they qualify as disabled veterans.  Ten-point preference is given to those honorably separated veterans who: (1) Qualify as disabled veterans because they have served on active duty in the Armed Forces at any time and have a present service-connected disability or are receiving compensation, disability retirement benefits, or pension from the military or the Department of Veterans Affairs; or (2) are Purple Heart recipients; the spouse of a veteran unable to work because of a service-connected disability; the unmarried widow of certain deceased veterans; and the mother of a veteran who died in service or who is permanently and totally disabled.  When applying for Federal jobs, eligible veterans should claim preference on their application or resume. Applicants claiming 10-point preference must complete form SF- 15, Application for 10-Point Veteran Preference. Veterans who are still in the service may be granted 5 points tentative preference on the basis of information contained in their applications, but they must produce a DD Form 214 prior to appointment to document entitlement to preference. Note: Reservists who are retired from the Reserves but are not receiving retired pay are not considered "retired military" for purposes of veterans' preference. (2) Veterans who have been separated from the armed forces under honorable conditions shortly before completion of 3 years, or completion of 3 years or more of active duty military service are eligible to compete for vacant Federal positions for which the agency making the announcement will accept applications from individuals outside its own workforce under merit promotion procedures.  This does not make them preference eligible, but allows access to certain Federal job openings for which they would otherwise not be entitled to apply. (3)  Public Law 94-502 authorizes Federal agencies to provide unpaid training or work experience, as a part of the Department of Veterans Affairs vocational rehabilitation for a disabled veteran. Such training may be designed to provide noncompetitive appointment.</t>
  </si>
  <si>
    <t>Non-disabled veterans, disabled veterans and certain wives or husbands, widows, widowers, and mothers of veterans.</t>
  </si>
  <si>
    <t>{"description":"For veterans' preference, general proof of honorable separation such as discharge certificate or DD Form 214. In addition, for 10-point preference, a letter from the Department of Veterans Affairs or military department certifying existence of service-connected disability. When the 10-point preference is based on the award of a Purple Heart, official documentation of the award is sufficient.","isApplicable":true}</t>
  </si>
  <si>
    <t>{"environmentalImpact":{"reports":[{"isSelected":false,"reportCode":"statement"},{"isSelected":false,"reportCode":"assessment"},{"isSelected":false,"reportCode":"ExecutiveOrder12372"},{"isSelected":true,"reportCode":"otherRequired"}]},"description":"None"}</t>
  </si>
  <si>
    <t>{"description":"Application forms are available from Service Centers of the Office of Personnel Management and from Federal agency personnel offices. Veterans eligible for noncompetitive appointment should make personal contact with the Federal agency where they would like to be considered for employment. Veterans who believe that they have not been properly accorded their rights have several different avenues of complaint, depending upon the nature of the complaint and the individual's veteran status:  The Veterans Employment Opportunities Act of 1998 allows preference and other eligibles to file a complaint with the Department of Labor's Veterans' Employment and Training Service (VETS) when the person believes an agency has violated his or her rights under any statute or regulation relating to veterans' preference. Eligible veterans seeking employment who believe that an agency has not properly accorded them their veterans' preference, or failed to provide special placement consideration noted above, may file a complaint with the local Department of Labor VETS representative (located at State employment service offices).  To be eligible to file a complaint a veteran must: Have served on active duty for more than 180 days and have other than a dishonorable discharge; have a service-connected disability; or served on active duty during a period of war, or received a campaign badge or expeditionary medal (e.g., the Southwest Asia Service Medal).  The Uniformed Services Employment and Reemployment Rights Act of 1994 (USERRA) prohibits discrimination in employment, retention, promotion, or any benefit of employment on the basis of a person's service in the uniformed services.  Complaints under this law should also be filed with the local Department of Labor VETS representative (located at State employment service offices).  Since a willful violation of a provision of law or regulation pertaining to veterans' preference is a Prohibited Personnel Practice, a preference eligible who believes his or her veterans' preference rights have been violated may file a complaint with the local department of Labor VETS representative, as noted above.  A disabled veteran who believes he or she has been discriminated against in employment because of his or her disability may file a handicapped discrimination complaint with the offending agency under regulations administered by the Equal Employment Opportunity Commission."}</t>
  </si>
  <si>
    <t xml:space="preserve">Under Public Law 95-454, retired members of the armed forces will no longer be considered preference eligible as of October 1, 1980, unless they are disabled veterans or retired below the rank of Major or the equivalent. Under Public Law 97-306, enacted October 14, 1982, a 2-year minimum active duty service condition for those entering military service after September 7, 1980, or the full period for which called or ordered to active duty, must be met, unless they are disabled veterans._x000D_
</t>
  </si>
  <si>
    <t>{"awarded":"other","description":"not applicable","awardedDescription":"none"}</t>
  </si>
  <si>
    <t>(Federal Employment) FY 15 est $0.00; FY 17 FY 16 - Obligations are devoted to Federal Management; and, are not separately identifiable.</t>
  </si>
  <si>
    <t>http://www.dol.gov/dol/vets/public/programs/programs/preference/main.htm</t>
  </si>
  <si>
    <t xml:space="preserve">17.207 Employment Service/Wagner-Peyser Funded Activities; 64.116 Vocational Rehabilitation for Disabled Veterans; 17.803 Uniformed Services Employment and Reemployment Rights; 16.101 Equal Employment Opportunity; </t>
  </si>
  <si>
    <t>https://beta.sam.gov/fal/26658596797b5c8b671ae8e6df8bb94c/view</t>
  </si>
  <si>
    <t>Transition Assistance Program</t>
  </si>
  <si>
    <t>TAP - Department of Labor Employment Workshops (DOL EW)</t>
  </si>
  <si>
    <t>{"list":[{"act":{"description":"Defense Reauthorization Act of 1991, Public.Law 101-510, 10 U.S.C. 1144"},"publicLaw":{"congressCode":"113","number":"235"},"USC":{"title":"10","section":"1144"},"authorizationTypes":{"USC":true,"act":true,"statute":false,"publicLaw":true,"executiveOrder":false},"usc":{"title":"10","section":"1144"}}]}</t>
  </si>
  <si>
    <t>To provide employment instruction, information and assistance to separating and retiring military personnel and their spouses through domestic and overseas installations and or facilities by offering job search and other related services.</t>
  </si>
  <si>
    <t>Contractor, as determined by the Department of Labor's Contracting Officer.</t>
  </si>
  <si>
    <t>Service members within two years of retirement or one year of separation and their spouses.</t>
  </si>
  <si>
    <t>{"description":"As determined by the Department of Labor's Contracting Officer."}</t>
  </si>
  <si>
    <t>Contract awards are approved based on a determination by the Department of Labor's Contracting Officer.</t>
  </si>
  <si>
    <t xml:space="preserve">Contract deadlines are irregular and depend upon current contract requirements and end dates._x000D_
</t>
  </si>
  <si>
    <t>{"awarded":"other","description":"Funding is awarded for each contract year, based upon agreement and performance.","awardedDescription":"By contract before the beginning of each performance period."}</t>
  </si>
  <si>
    <t>[{"code":"program","isSelected":false},{"code":"cash","isSelected":true,"description":"As required by contract."},{"code":"progress","isSelected":true,"description":"As required by contract."},{"code":"expenditure","isSelected":true,"description":"As required by contract."},{"code":"performanceMonitoring","isSelected":false}]</t>
  </si>
  <si>
    <t>Cost accounting and performance records to be maintained in accordance with the current contract.</t>
  </si>
  <si>
    <t>16-0174-1-0-702;</t>
  </si>
  <si>
    <t>(Provision of Specialized Services) FY 18 est $16,073,000.00; FY 16 est $14,000,000.00; FY 17 est $14,600,000.00; - FY 2018 also incorporates Career Technical Training Track (CTTT) funding which has been incorporated into the DOL TAP program</t>
  </si>
  <si>
    <t>Timothy Winter200 Constitution Ave, NW, Room S-1312, Washington, DC 20210 Email:&lt; a href='mailto:winter.timothy@dol.gov'&gt;winter.timothy@dol.gov&lt;/a&gt;Phone: 202-693-4705;</t>
  </si>
  <si>
    <t xml:space="preserve">17.804 Local Veterans' Employment Representative Program; </t>
  </si>
  <si>
    <t>Based on criteria in request for proposals (Contract).</t>
  </si>
  <si>
    <t>https://beta.sam.gov/fal/6e322245190d0272366134d0d1fd717b/view</t>
  </si>
  <si>
    <t>Academic Exchange Programs - Undergraduate Programs</t>
  </si>
  <si>
    <t xml:space="preserve">Undergraduate programs include the Global Undergraduate Exchange Program (UGRAD); Study of the U.S. Institutes for Student Leaders; Community College Initiative Program (CCIP); and the Critical Language Scholarship (CLS) Program and Capacity-Building Program for U.S. Undergraduate Study Abroad. </t>
  </si>
  <si>
    <t>BUREAU OF EDUCATIONAL AND CULTURAL AFFAIRS, STATE, DEPARTMENT OF</t>
  </si>
  <si>
    <t>{"list":[{"act":{"description":"The Fulbright-Hays Act of 1961, as amended"},"publicLaw":{"congressCode":"87","number":"256"},"USC":{"title":"22","section":"2451"},"authorizationTypes":{"USC":true,"act":true,"statute":false,"publicLaw":true,"executiveOrder":false},"usc":{"title":"22","section":"2451"}}]}</t>
  </si>
  <si>
    <t xml:space="preserve">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The purpose of Undergraduate Programs is to provide targeted support for American students to pursue intensive language study abroad and for foreign students to gain a better understanding of the United States, while developing new generations of world leaders. </t>
  </si>
  <si>
    <t>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t>
  </si>
  <si>
    <t>Beneficiaries include recipient organizations, educational institutions, other non-government organizations (NGOs) that meet the provisions described in Internal Revenue Code section 26 USC 501(c)(3), as well as sponsored participants, and the American people and the people of participating countries who interact with the international participants.</t>
  </si>
  <si>
    <t>{"description":"Pursuant to the Mutual Educational and Cultural Exchange Act of 1961, as amended (Fulbright-Hays Act) the Bureau of Educational and Cultural Affairs of the U.S. Department of State awards project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 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</si>
  <si>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Requirements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</si>
  <si>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Final awards cannot be made until funds have been appropriated by Congress, allocated and committed through internal Bureau procedures.  Successful applicants will receive a Federal Assistance Award (FAA) from the Bureau’s Grants Office.  The FAA and the original proposal with subsequent modifications (if applicable) shall be the only binding authorizing document between the recipient and the U.S. Government.  The FAA will be signed/validated by an authorized Grants Officer, and sent via the U.S. Department of State's SAMS Domestic to the recipient’s responsible officer identified in the application.</t>
  </si>
  <si>
    <t>See  Grants.gov or the U.S. Department of State's SAMS Domestic for announcements.</t>
  </si>
  <si>
    <t>As stated in Grants.gov or the U.S. Department of State's SAMS Domestic announcements.</t>
  </si>
  <si>
    <t>{"awarded":"other","description":"As stated in Grants.gov or the U.S. Department of State's SAMS Domestic announcements.  See the following for information on how assistance is awarded/released:  Assistance is awarded/released through the Department's central financial management database.","awardedDescription":"Assistance is awarded/released through the Department's central financial management database. "}</t>
  </si>
  <si>
    <t>[{"code":"program","isSelected":true,"description":"Financial and Program Reporting requirements are described in the Grants.gov announcement.  Cash reports are not applicable.  "},{"code":"cash","isSelected":false,"description":""},{"code":"progress","isSelected":true,"description":"As stated in Grants.gov announcements."},{"code":"expenditure","isSelected":true,"description":"As stated in Grants.gov announcements."},{"code":"performanceMonitoring","isSelected":true,"description":"As stated in Grants.gov announcements."}]</t>
  </si>
  <si>
    <t>{"isApplicable":true,"description":"In accordance with the provisions of OMB Guidance 2 CFR Part 200, Subpart F Audit Requirements,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awards (https://www.state.gov/m/a/ope/index.htm) for additional guidance."}</t>
  </si>
  <si>
    <t>The Recipients must maintain financial records, supporting documents, statistical records, and all other records pertinent to an award for a period of three years from the date of submission of the final expenditure report.  Please refer to the U.S. Department of State's Standard Terms and Conditions for awards (https://www.state.gov/m/a/ope/index.htm) for additional guidance.</t>
  </si>
  <si>
    <t>19-0209-0-1-154;</t>
  </si>
  <si>
    <t xml:space="preserve">(Cooperative Agreements) FY 17$52,288,777.00; FY 18 est $52,288,777.00; FY 19 est $52,288,777.00; - </t>
  </si>
  <si>
    <t>$238,857 to $12,200000.</t>
  </si>
  <si>
    <t>{"list":[{"fiscalYear":2016,"description":"No Current Data Available. In 2016, approximately 25 individual UGRAD scholarships were awarded. \r\n\r\nThere were approximately 685 participants in Study of the U.S. Institutes for Student Leaders including in YSEALI exchanges. Twenty-four universities, colleges, and NGOs throughout the United States hosted the SUSI and YSEALI students. \r\nIn FY 2016, 1,000 Mandela Washington Fellows from all 48 sub-Saharan African countries participated in the inaugural Fellowship. They were hosted by 38 universities and colleges throughout the United States. \r\n\r\nIn FY 20165, 146242 Community College Initiative Program participants from 1113 countries were placed at U.S. community colleges. \r\n\r\nIn FY 20165, 564550 U.S. undergraduate and graduate students studied in fourteen countries and twenty-three institutes across the world through the Critical Language Scholarship Program. \r\n\r\nIn FY 2016, approximately eleven U.S. higher education institutions will receive grants to expand or diversify their study abroad opportunities through the Capacity-Building Program for U.S. Undergraduate Study Abroad. \r\n"},{"fiscalYear":2017,"description":"In Fiscal Year 2017, the Critical Language Scholarship (CLS) Program supported more than 550 U.S. students on intensive summer institutes to study Arabic, Azerbaijani, Bangla, Chinese, Hindi, Indonesian, Japanese, Korean, Persian, Punjabi, Russian, Swahili, Turkish, and Urdu.  CLS also increased domestic outreach efforts to U.S. colleges and universities, including engagement with advisors and program alumni.  \n\nThe Community College Initiative Program provided awards to 146 international participants.\n\nIn Fiscal Year 2017, the Study of the U.S. Branch hosted a total of 421 SUSI undergraduate participants from around the world.  The Young Southeast Asian Leaders Initiative (YSEALI) hosted 250 fellows while the Mandela Washington Fellowship (YALI) hosted 700 fellows.   \n\nIn FY 2017, Global UGRAD brought 250 students from around the world to the United States to study in American universities."},{"fiscalYear":2018,"description":"In Fiscal Year 2018, the Critical Language Scholarship (CLS) Program continued outreach efforts with advisors and other key audiences at U.S. colleges and universities, engaged with program alumni, and supported more than 570 U.S. students on intensive summer institutes to study Arabic, Azerbaijani, Bangla, Chinese, Hindi, Indonesian, Japanese, Korean, Persian, Punjabi, Russian, Swahili, Turkish, and Urdu.  Portuguese language study will be added for summer 2019.  \n\nIn Fiscal Year 2018, the Community College Initiative Program provided awards to 135 international participants."},{"fiscalYear":2019,"description":"No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</si>
  <si>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Guidance cited, please contact the U.S. Government Publishing Office or download from www.ecfr.gov website.</t>
  </si>
  <si>
    <t>Heidi Manley (Critical Language Scholarship Program, Capacity-Building Program for U.S. Undergraduate Study Abroad and Community College Initiative Program)2200 C Street, NW, SA-5, Fourth Floor, Room 4CC16, Washington, DC 20037 Email:&lt; a href='mailto:global@state.gov'&gt;global@state.gov&lt;/a&gt;Phone:  (202)632-9265;Adam Meier (Global Undergraduate Exchange Program and Study of the U.S. Institutes for Students)2200 C Street, NW, SA-5 Fourth Floor, Room 4N6, Washington, DC 20037 Email:&lt; a href='mailto:meieraw2@state.gov'&gt;meieraw2@state.gov&lt;/a&gt;Phone: 202-632-6067;</t>
  </si>
  <si>
    <t>http://exchanges.state.gov</t>
  </si>
  <si>
    <t xml:space="preserve">19.408 Academic Exchange Programs - Teachers; 19.401 Academic Exchange Programs - Scholars; 19.400 Academic Exchange Programs - Graduate Students; </t>
  </si>
  <si>
    <t>Jun 11,2009</t>
  </si>
  <si>
    <t>DOS</t>
  </si>
  <si>
    <t>https://beta.sam.gov/fal/0b5213cf037a456b85800fc4bd6c8d49/view</t>
  </si>
  <si>
    <t>Academic Exchange Programs - Hubert H. Humphrey Fellowship Program</t>
  </si>
  <si>
    <t>Hubert H. Humphrey Fellowship Program</t>
  </si>
  <si>
    <t>{"list":[{"act":{"description":"The Fulbright-Hays Act of 1961, as amended"},"publicLaw":{"congressCode":"87","number":"256"},"USC":{"title":"22","section":"2451"},"authorizationTypes":{"USC":true,"act":true,"publicLaw":true},"usc":{"title":"22","section":"2451"}}]}</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</si>
  <si>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The Humphrey Program brings young and mid-career professionals from developing countries to the United States for a year of non-degree graduate-level study, leadership development, and professional collaboration with U.S. counterparts.</t>
  </si>
  <si>
    <t>{"description":"Pursuant to the Mutual Educational and Cultural Exchange Act of 1961, as amended (Fulbright-Hays Act) the Bureau of Educational and Cultural Affairs of the U.S. Department of State awards project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Guidance2 CFR Part 200, Subpart E Cost Principles under Special Considerations for States, Local Governments, and Indian Tribes applies to this program.  OMB Guidance 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</si>
  <si>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</si>
  <si>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As stated in the Grants.gov or the U.S. Department of State's SAMS Domestic announcements.</t>
  </si>
  <si>
    <t>{"awarded":"other","description":"As stated in the Grants.gov or the U.S. Department of State's SAMS Domestic announcements.","awardedDescription":"See the following for information on how assistance is awarded/released:  Assistance is awarded/released through the Department's central financial management database. "}</t>
  </si>
  <si>
    <t>[{"code":"program","isSelected":true,"description":"Financial and Program Reporting requirements are described in the Grants.gov announcement.  Cash reports are not applicable.  Progress reports are not applicable. "},{"code":"cash","isSelected":false,"description":""},{"code":"progress","isSelected":false,"description":""},{"code":"expenditure","isSelected":true,"description":"As stated in the Grants.gov announcements."},{"code":"performanceMonitoring","isSelected":true,"description":"As stated in the Grants.gov announcements."}]</t>
  </si>
  <si>
    <t>{"isApplicable":true,"description":"In accordance with the provisions of OMB Guidance 2 CFR Part 200, Subpart F Audit Requirements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In addition, the Recipients are subject to the audit requirements found in the Single Audit Act of 1984, 31 U.S.C. 7501-7507.  Please refer to the U.S. Department of State's Standard Terms and Conditions for Domestic Financial Assistance Awards (https://www.state.gov/m/a/ope/index.htm) for additional guidance."}</t>
  </si>
  <si>
    <t>The Recipients must maintain financial records, supporting documents, statistical records, and all other records pertinent to an award for a period of three years from the date of submission of the final expenditure report.  Please refer to the U.S. Department's of State Standard Terms and Conditions for awards (https://www.state.gov/m/a/ope/index.htm) for additional guidance.</t>
  </si>
  <si>
    <t xml:space="preserve">(Cooperative Agreements) FY 17$11,438,615.00; FY 18 est $11,438,615.00; FY 19 est $11,438,615.00; FY 16$11,982,116.00; - </t>
  </si>
  <si>
    <t>{"list":[{"fiscalYear":2016,"description":"No Current Data Available. In FY 2016, 15 U.S. universities hosted 168 Humphrey Fellows from 90 countries. "},{"fiscalYear":2017,"description":"In FY 2017, 13 U.S. host universities hosted 152 Humphrey Fellows from 97 countries"},{"fiscalYear":2018,"description":"In FY 2018,13 U.S. host universities will host approximately 150 Humphrey Fellows from 97 countries."},{"fiscalYear":2019,"description":"No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</si>
  <si>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Guidance cited, please contact the U.S. Government Publishing Office or download from www.ecfr.gov website.</t>
  </si>
  <si>
    <t>Jennifer GibsonU.S. Department of State,
Bureau of Educational and Cultural Affairs,
Office of Global Educational Programs,
Humphrey and Institutional Linkages Branch
2200 C Street, NW
SA-5, Rm. 4CC14, Washington, DC 20037 Email:&lt; a href='mailto:gibsonjm@state.gov'&gt;gibsonjm@state.gov&lt;/a&gt;Phone: (202) 632-6343;</t>
  </si>
  <si>
    <t>http://www.exchanges.state.gov/non-us/program/hubert-h-humphrey-fellowship-program</t>
  </si>
  <si>
    <t>https://beta.sam.gov/fal/eb53ce19d8ce4056af24d0fdd7960f47/view</t>
  </si>
  <si>
    <t>Academic Exchange Programs - Special Academic Exchange Programs</t>
  </si>
  <si>
    <t>Special Academic Exchange programs include:  Council of American Overseas Research Centers, Benjamin A Gilman International Scholarship Program; National Clearinghouse on Disability and Exchange, United States-South Pacific Scholarship Program; Tibetan Scholarship Program, United States-Timor-Leste Scholarship Program, among others</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</si>
  <si>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leaders and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U.S. citizens having international experiences and of foreign individuals who have first-hand experience with Americans and with the values of freedom, representative government, rule of law, economic choice, and individual dignity, while building international knowledge and capacity among Americans and citizens of other countries.  The purpose of Special Academic Exchange Programs is to provide targeted support for U.S. and foreign students and others who may not otherwise have the resources to pursue international exchange opportunities or who are in fields directly relevant to identified needs in their countries.</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</si>
  <si>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</si>
  <si>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Requirements for Federal Awards applies to this program.  Announcements are posted on the Grants.gov and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</si>
  <si>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Final awards cannot be made until funds have been appropriated by Congress, allocated and committed through internal Bureau procedures.  Successful applicants will receive a Federal Assistance Award (FAA) from the Bureau’s Grants Office.  The FAA and the original proposal with subsequent modifications (if applicable) shall be the only binding authorizing document between the recipient and the U.S. Government.  The FAA will be signed by an authorized Grants Officer, and mailed to the recipient’s responsible officer identified in the application.</t>
  </si>
  <si>
    <t>{"awarded":"other","description":"As stated in the Grants.gov or the U.S. Department of State's SAMS Domestic.","awardedDescription":"Assistance is awarded/released through the Department's central financial management database. "}</t>
  </si>
  <si>
    <t>[{"code":"program","isSelected":true,"description":"Financial and Program Reporting requirements are described in the Grants.gov announcement.  Cash reports are not applicable.  Progress reports are not applicable.  "},{"code":"cash","isSelected":false,"description":""},{"code":"progress","isSelected":false,"description":""},{"code":"expenditure","isSelected":true,"description":"Financial and Program Reporting requirements are described in the Grants.gov announcement.  Cash reports are not applicable.  Progress reports are not applicable.  "},{"code":"performanceMonitoring","isSelected":true,"description":"As stated in the Grants.gov announcements."}]</t>
  </si>
  <si>
    <t>{"isApplicable":true,"description":"In accordance with the provisions of OMB Guidance 2 CFR Part 200 Subpart F Audit Requirements, a nonfederal entity that expends $750,000 or more during the non-Federal entity’s fiscal year in Federal awards must have a single or program-specific –audit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</si>
  <si>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The Recipients must maintain financial records, supporting documents, statistical records, and all other records pertinent to an award for a period of three years from the date of submission of the final expenditure report.  Please refer to the U.S. Department of State's Standard Terms and Conditions for Domestic Financial Assistance Awards (https://www.state.gov/m/a/ope/index.htm) for additional guidance.</t>
  </si>
  <si>
    <t xml:space="preserve">(Cooperative Agreements) FY 17$19,925,000.00; FY 18 est $19,925,000.00; FY 19 est $19,925,000.00; FY 16$18,150,000.00; - </t>
  </si>
  <si>
    <t>$350,000 to $14,090,000.</t>
  </si>
  <si>
    <t>{"list":[{"fiscalYear":2016,"description":"No Current Data Available. The grant to the Council of American Overseas Research Centers (CAORC) provides program and administrative funds to 20 Overseas Research Centers (ORCs) in all world regions, and coordinates grant management, administrative operations, and the program collaboration of these centers. Approximately 175 grants were awarded in FY 2016, including seven U.S. fellows conducting multi-country research in countries where ORCs are located.\r\n\r\nUnder the Benjamin A. Gilman International Scholarship Program, 2,922 American undergraduate students were awarded scholarships for study abroad in countries around the world. \r\n\r\nAlumni of the Tibetan Scholarship Program are active through an alumni association and work with Tibetan refugee youth. Approximately 430 Tibetan scholarships have been awarded in the past 29 years. Under the U.S.-South Pacific Scholarship Program, one student was awarded graduate scholarships and two student were awarded undergraduate scholarship. \r\n\r\nUnder the U.S.-Timor-Leste Scholarship Program, three students were awarded undergraduate scholarships with pre-academic English language study. \r\n\r\nWorking to promote increased participation of persons with disabilities in international exchange, the National Clearinghouse on Disability and Exchange during FY 2016 addressed particular themes relating to 1) international students with disabilities studying in the United States; 2) encouraging U.S. citizens with disabilities to participate in experientially-based exchange programs, internships and volunteer assignments relating to sports, the arts and other fields beyond the academic world and 3) increasing the capabilities of the U.S. State Department and its program partners to more effectively manage international exchange programs including people with disabilities.\r\n"},{"fiscalYear":2017,"description":"In Fiscal Year 2017, the Benjamin A. Gilman International Scholarship Program provided scholarships to more than 3,200 U.S. undergraduates from over 60 colleges and universities to study in more than 100 countries, while increasing domestic outreach efforts to U.S. colleges and universities, including engagement with advisers and program alumni.\n\nThe Council of American Overseas Research Centers (CAORC) supports international scholarship and educational engagement for U.S. faculty, independent scholars, and students through American Overseas Research Centers (ORCs) located around the world.  The ORCs, with their scholarly connections, permanent on-the-ground facilities, and relationships with host-country institutions directly contribute to ECA’s mission of fostering mutual understanding through exchange.  CAORC and the ORCs directly support the advanced research of more than 150 U.S. and host-country students and scholars and the participation of more than 200 in other CAORC and ORC programs and activities each year. \n\nThrough the United States-South Pacific Scholarship Program and the United States-Timor-Leste Scholarship Program, there were a total of six Asian students (three in each program) selected for study in undergraduate degree programs in the United States.\n\nOn July 17, 2018, the National Clearinghouse on Disability and Exchange held a “Joining Hands” Symposium in Washington, DC.  One hundred twenty-five people from the international exchanges community and the disabilities community participated in a day-long series of panel presentations and discussions regarding including people with disabilities in international exchange programs.     \n\nThere were nine FY 2017 Tibetan Scholarship Program participants."},{"fiscalYear":2018,"description":"No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</si>
  <si>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Guidance cited, please contact the U.S. Government Publishing Office or download from www.ecfr.gov website.</t>
  </si>
  <si>
    <t>Heidi Manley (Benjamin A. Gilman International Scholarship Program)U.S. Department of State, Bureau of Educational and Cultural Affairs, Office of Global Educational Programs, 2200 C Street, NW, SA-5, Fourth Floor, Room 4CC16, Washington, District of Columbia 20037, Washington, DC 20037 Email:&lt; a href='mailto:global@state.gov'&gt;global@state.gov&lt;/a&gt;Phone: (202) 632-9265;Adam Meier (U.S.-South Pacific Scholarship Program, U.S.-Timor Leste Scholarship Program, National Clearinghouse on Disability and Exchange, Council of American Overseas Research Centers and Tibet Scholarship Program)U.S. Department of State, Bureau of Educational and Cultural Affairs, Office of Academic Exchanges, 2200 C Street, NW, Washington, DC, SA-5, Fourth Floor, Room 4N6, Washington, DC, DC 20037 Email:&lt; a href='mailto:meieraw2@state.gov'&gt;meieraw2@state.gov&lt;/a&gt;Phone: (202) 632-6067;</t>
  </si>
  <si>
    <t xml:space="preserve">19.401 Academic Exchange Programs - Scholars; 19.400 Academic Exchange Programs - Graduate Students; 19.009 Academic Exchange Programs - Undergraduate Programs; </t>
  </si>
  <si>
    <t>https://beta.sam.gov/fal/3e70dcbbe7694483a30b203aa0dff52b/view</t>
  </si>
  <si>
    <t>Professional and Cultural Exchange Programs - Special Professional and Cultural Programs</t>
  </si>
  <si>
    <t>Special Professional and Cultural Programs include the Ngwang Choephel Fellows Program.</t>
  </si>
  <si>
    <t>{"list":[{"act":{"description":"The Fulbright-Hays Act of 1961"},"publicLaw":{"congressCode":"87","number":"256"},"authorizationTypes":{"act":true,"publicLaw":true}}]}</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</si>
  <si>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The purpose of the Special Professional and Cultural Programs is to carry out Congressionally-directed initiatives that support professional exchanges between the United States and select countries through grants to American non-profit, non-governmental institutions and organizations, including community organizations, professional associations, and universities.</t>
  </si>
  <si>
    <t xml:space="preserve">Beneficiaries include recipient organizations, educational institutions, other non-government organizations (NGOs) that meet the provisions described in Internal Revenue Code section 26 USC 501(c)(3), as well as sponsored participants, and the American people and the people of participating countries who interact with the international participants. </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</si>
  <si>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Grants.gov or the U.S. Department of State's SAMS Domestic for further eligibility criteria.  OMB Guidance 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</si>
  <si>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Requirements for Federal Awards apply to this program.  Announcements are posted on the Grants.gov and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</si>
  <si>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Final awards cannot be made until funds have been appropriated by Congress, allocated and committed through internal Bureau procedures. Successful applicants will receive a Federal Assistance Award (FAA) from the Bureau’s Grants Office.  The FAA and the original proposal with subsequent modifications (if applicable) shall be the only binding authorizing document between the recipient and the U.S. Government.  The FAA will be signed by an authorized Grants Officer, and mailed to the recipient’s responsible officer identified in the application.</t>
  </si>
  <si>
    <t>{"awarded":"other","description":"As stated in the Grants.gov or the U.S. Department of State's SAMS Domestic announcements.","awardedDescription":"Assistance is awarded/released through the Department's central financial management database. "}</t>
  </si>
  <si>
    <t>[{"code":"program","isSelected":true,"description":"Financial and Program Reporting requirements are described in the Grants.gov announcement.\r\nCash reports are not applicable. Progress reports are not applicable.  \r\n"},{"code":"cash","isSelected":false,"description":""},{"code":"progress","isSelected":false,"description":""},{"code":"expenditure","isSelected":true,"description":"As stated in the Grants.gov announcements."},{"code":"performanceMonitoring","isSelected":true,"description":"As stated in the Grants.gov announcements."}]</t>
  </si>
  <si>
    <t>{"isApplicable":true,"description":"In accordance with the provisions of OMB Guidance 2 CFR Part 200, Subpart F Audit Requirements,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</si>
  <si>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 xml:space="preserve">(Project Grants) FY 17$575,000.00; FY 18 est $575,000.00; FY 19 est $575,000.00; FY 16$575,000.00; - </t>
  </si>
  <si>
    <t>{"list":[{"fiscalYear":2016,"description":"No Current Data Available . The Ngwang Choephel Fellows Program provides general support to non-governmental organizations located outside of China which promote activities that preserve cultural traditions and enhance sustainable development and environmental conservation in Tibetan communities in China. There were approximately 18 U.S. participants, and approximately 24 non-U.S. participants in FY 2016."},{"fiscalYear":2017,"description":"No Current Data Available ."},{"fiscalYear":2018,"description":"No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</si>
  <si>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circulars cited, please contact the U.S. Government Publishing Office or download from www.ecfr.gov website.</t>
  </si>
  <si>
    <t>Rene HadjigeorgalisU.S. Department of State, Bureau of Educational and Cultural Affairs, Office of Citizen Exchanges, 2200 C Street, NW
SA-05, Rm. 3B13, Washington, District of Columbia 20037, Washington, DC 20037 Email:&lt; a href='mailto:hadjigeorgalisea@state.gov'&gt;hadjigeorgalisea@state.gov&lt;/a&gt;Phone: 202-632-6070;</t>
  </si>
  <si>
    <t>http://eca.state.gov/about-bureau-0/organizational-structure/office-citizen-exchanges</t>
  </si>
  <si>
    <t>https://beta.sam.gov/fal/f3325b2452c941b2b86176839d269ab1/view</t>
  </si>
  <si>
    <t>Thomas R. Pickering Foreign Affairs Fellowship Program</t>
  </si>
  <si>
    <t>Pickering Fellowship Program</t>
  </si>
  <si>
    <t>STATE, DEPARTMENT OF, STATE, DEPARTMENT OF</t>
  </si>
  <si>
    <t>{"list":[{"act":{"description":"Section 150 - 1990-1991 Department of State Authorization Bill"},"publicLaw":{"congressCode":"101","number":"246"},"statute":{"page":"47","volume":"42"},"authorizationTypes":{"act":true,"statute":true,"publicLaw":true}},{"act":{"description":"State Dept Basic Authorities Act of 1956 "},"authorizationTypes":{"act":true}}]}</t>
  </si>
  <si>
    <t>As authorized by authorizations stated above. Pickering Program offers only graduate fellowships. The purpose of the program is to attract outstanding students who represent all ethnic and social backgrounds and who have an interest in pursuing a Foreign Service career in the U.S. Department of State. This program encourages the application of members of minority groups historically underrepresented in the Foreign Service, women, and those with financial need. These programs develop a source of trained men and women, from academic fields representing the skill needs of the Department who are dedicated to representing America's interests abroad.</t>
  </si>
  <si>
    <t>COOPERATIVE AGREEMENTS;COOPERATIVE AGREEMENTS (DISCRETIONARY GRANTS);PROJECT GRANTS (FELLOWSHIPS)</t>
  </si>
  <si>
    <t>{"description":"Applications may be submitted by public and private non-profit organizations. Please refer to Grants.gov for further eligibility criteria.","isApplicable":true}</t>
  </si>
  <si>
    <t>{"description":"Formal applications should be prepared in response to announcements of mandatory program requirements and closing dates in the Federal Register."}</t>
  </si>
  <si>
    <t>The Recipient must submit all requests, in writing to the Grants , before the project period end date indicated on form DS-1909. Final approval is subject to review and acceptance by the GO._x000D_
Unless otherwise specified in the award, provisions of the applicable Federal cost principles and other Federal administrative requirements for prior approval apply only to the activities and expenditures specified in the award._x000D_
• Written prior approval, by way of amendment, from the Department of State’s Grants Officer is required for:_x000D_
o Change in the scope or the objective of the project or program (even if there is no associated budget revision requiring prior written approval._x000D_
o Change in a key personnel specified in the application or award document._x000D_
o The absence for more than three months, or a 25 percent reduction in time devoted to the project, by the approved project director or principal investigator._x000D_
o The need for additional Federal funding._x000D_
o The transfer of amounts budgeted for indirect costs to absorb increases in direct costs._x000D_
o Extension of the period of performance.</t>
  </si>
  <si>
    <t>See Grants.gov</t>
  </si>
  <si>
    <t>{"awarded":"other","description":"Please see Grants.gov for information on how assistance is awarded/released.\r\n\r\nThe recipient may charge to the award only allowable costs resulting from obligations incurred during the funding period. Expenditures only for staff costs that are obligated during the award project period, may be charged to the award up to 90 days following the expiration date. These funds shall be available for closeout activities limited to the preparation of final reports. No other staff costs should be obligated and expended.","awardedDescription":"Payments are made through the DHHS payment system PMS. The Payment Management System instructions will be available upon award of the grant. The instructions will be under the PMS website and can be accessed at a web address provided by grants management. Recipients should request funds based on immediate disbursement requirements and disburse funds as soon as possible to minimize the Federal case on hand in accordance with the policies established by the U.S. Treasury Department and mandated by OMB Circulars.\r\n\r\n"}</t>
  </si>
  <si>
    <t>{"isApplicable":true,"description":"The Recipient must comply with the OMB audit requirements.\r\n\r\nFor all DOS awards, regardless of business type, the Recipients are subject to the audit requirements found in OMB audit requirements. In addition, the Recipients are subject to the audit requirements found in the Single Audit Act of 1984, 31 U.S.C. 7501-7507.\r\nNon-Federal entities that expend $500,000 or more in a year in Federal awards must have a single or program-specific audit conducted for that year in accordance with the revised circular.\r\nNon-Federal entities that expend less than $500,000 a year in Federal awards are exempt from Federal audit requirement for that year, except as noted in OMB Requirements, but records must be available for review or audit by appropriate DOS officials, pass through entity, and Government Accountability Office. The cost of auditing a non-Federal entity which has Federal awards expended of less than $500,000 for fiscal years ending after December 31, 2003) per year and is thereby exempted under OMB Audit requirements."}</t>
  </si>
  <si>
    <t>Recipients must maintain finanical records, supporting documents, statistical records, and alll other records pertinent to the award period. The recipient is required to submit a quarterly program and financial reports 30 days after the calendar year quarter (March 31st, June 30th, September 30th, and December 31st). A final certified financial report and program report must be submitted to the Grants or Principal Officer within 90 days after the award period end date.</t>
  </si>
  <si>
    <t>01-0258-4-1-010;</t>
  </si>
  <si>
    <t>(Salaries and Expenses)</t>
  </si>
  <si>
    <t>Please see obligations...</t>
  </si>
  <si>
    <t>As stated in the Grants.gov announcement. (Please see the following websites for further info and literature :
Thomas R. Pickering Fellowship Program – www.pickeringfellows.org</t>
  </si>
  <si>
    <t>Christa GeorgeDept of State SA-1,Student Programs, Rm H-518, 2401 E Street NW_x000D_
, Washington, DC 20522 Email:&lt; a href='mailto:GeorgeCM@state.gov'&gt;GeorgeCM@state.gov&lt;/a&gt;Phone: 202-261-8892;</t>
  </si>
  <si>
    <t>Quality of program idea; Program planning ability; Ability to achieve objectives; Multiplier effect/impact i.e. can the program support an increased load; Support diversity; International capacity; institution's record/ability; Cost-effectiveness/savings. Please refer to Grants.gov for further information.</t>
  </si>
  <si>
    <t>Jul 09,2009</t>
  </si>
  <si>
    <t>https://beta.sam.gov/fal/6936deb26a8c3674823753d1c865fb8c/view</t>
  </si>
  <si>
    <t>Cultural, Technical and Educational Centers</t>
  </si>
  <si>
    <t>{"list":[{"act":{"description":"The Fulbright-Hays Act of 1961 (Public Law 87-256), as amended."},"USC":{"title":"22","section":"2054 2078 2451"},"authorizationTypes":{"USC":true,"act":true},"usc":{"title":"22","section":"2054 2078 2451"}},{"act":{"description":"Department of State, Foreign Operations, and Related Programs Appropriations Act"},"authorizationTypes":{"act":true}}]}</t>
  </si>
  <si>
    <t>To assist various organizations identified by Congress to achieve objectives specified by Congress.  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Educational and cultural engagement is premised on the knowledge that mutual understanding, the development of future leaders, and the benefits of education programs influence societies and affect official decision-making almost everywhere in the world today.</t>
  </si>
  <si>
    <t xml:space="preserve">Organizations specifically identified by Congress in agency appropriations legislation. </t>
  </si>
  <si>
    <t>{"description":"Eligible organizations are those specifically identified by Congress in agency appropriations legislation. ","isApplicable":true}</t>
  </si>
  <si>
    <t>{"description":"OMB Guidance 2 CFR Parts 200 and 600 entitled the Uniform Administrative Requirements, Cost Principles, and Audit Requirement for Federal Awards applies to this program. As stated in the award solicitation documents. "}</t>
  </si>
  <si>
    <t>Final awards cannot be made until funds have been appropriated by Congress, allocated and committed through internal Bureau procedures. Successful applicants will receive a Federal Assistance Award (FAA) from the Bureau’s Grants Office.  The FAA and the original proposal with subsequent modifications (if applicable) shall be the only binding authorizing document between the recipient and the U.S. Government.  The FAA will be signed/validated by an authorized Grants Officer, and sent via the U.S. Department of State's SAMS Domestic to the recipient’s responsible officer identified in the application.</t>
  </si>
  <si>
    <t xml:space="preserve">Renewals are contingent upon future Congressional funding. </t>
  </si>
  <si>
    <t>{"awarded":"other","description":"Not applicable","awardedDescription":"Assistance is awarded/released through the Department's central financial management database. "}</t>
  </si>
  <si>
    <t>[{"code":"program","isSelected":true,"description":"As stated in the award solicitation documents."},{"code":"cash","isSelected":false,"description":""},{"code":"progress","isSelected":false,"description":""},{"code":"expenditure","isSelected":true,"description":"As stated in the award solicitation documents."},{"code":"performanceMonitoring","isSelected":true,"description":"As stated in the award solicitation documents."}]</t>
  </si>
  <si>
    <t>{"isApplicable":true,"description":"In accordance with the provisions of OMB Guidance 2 CFR Part 200, Subpart F Audit Requirements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</si>
  <si>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The Recipients must maintain financial records, supporting documents, statistical records, and all other records pertinent to an award for a period of three years from the date of submission of the final expenditure report. For awards that are renewed quarterly or annually, from the date of the submission of the quarterly or annual financial report as authorized by the DOS. Please refer to the U.S. Department of State's Standard Terms and Conditions for awards(https://www.state.gov/m/a/ope/index.htm) for additional guidance.</t>
  </si>
  <si>
    <t>19-8813-0-1-154;19-0202-0-1-154;</t>
  </si>
  <si>
    <t xml:space="preserve">(Cooperative Agreements) FY 17$17,474,863.00; FY 18 est $17,474,863.00; FY 19 est $17,474,863.00; FY 16$17,475,007.00; -  No Data Available. </t>
  </si>
  <si>
    <t>$774,683 to $16,700,000.</t>
  </si>
  <si>
    <t>{"list":[{"fiscalYear":2016,"description":"No Current Data Available. In 2016, the East-West Center continued to perform critical education, training, capacity building, and convening roles to assist U.S. officials, educators, business and NGO executives, and other thought leaders for constructive engagement in Asia Pacific, the world’s fastest growing region. Consistent with previous years, the Center engages participants from all levels of society to address issues of national and regional common, while also advancing American geopolitical and geostrategic interests. A primary goal in all Center programs is to empower “catalyst” people who can effect change across borders, cultures, and sectors for common goods. The Center continued to create and facilitate links between Asia-Pacific and American institutions through a rich variety of cross-cultural and cross-national research and leadership activities focused, for example, on women, ASEAN, journalists, and educators designed to build international capacity on environmental sustainability, trade policy, HIV/AIDS mitigation, North Pacific Arctic studies, and the rule of law.  Prominent among the more than 300 programs and events held during 2016 was the Pacific Island Conference of Leaders summit, including ten heads of state from the Pacific islands region.\r\n\r\nThe Hollings Center hosted dialogues on important topics such as challenging violent extremism (solutions to radicalization), regional security (focused on this cycle on Middle East, Africa, and Europe), and Preserving Cultural Heritage. The Hollings Center supported a young professionals in international relations speaker series, funded small grants on dialogue topics, and produced special reports on various topics. "},{"fiscalYear":2017,"description":"International Center for Middle Eastern-Western Dialogue (Hollings Center) Accomplishments:  Convened dialogues with the following topics:  Profits to Peace (opportunities for private industry in post-conflict societies); Food Security Factor:  Stability, Governance, and Development Choices; Political Pluralism in the Middle East; and Afghanistan-Pakistan Partnership Summit meetings.  Convened semi-annual board meetings.  Hosts several events for its Youth Professionals in International Relations (YPIR) series in Istanbul, Turkey.  \n\nCenter for Cultural and Technical Interchange Between East and West (East-West Center) Accomplishments:  Carried out Center programs, which are multinational and interactive, bringing Americans and counterparts from the region for policy-oriented study, research and exchange on critical issues of mutual importance, including regional security, terrorism, good governance, economic development, family and social issues, health, education, disaster preparedness, environmental protection, and resource needs."},{"fiscalYear":2018,"description":"No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</si>
  <si>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circulars cited, please contact the U.S. Government Publishing Office or download from www.ecfr.gov website.  Refer to solicitation documents for additional requirements.</t>
  </si>
  <si>
    <t>Adam MeierU.S. Department of State,
Bureau of Educational and Cultural Affairs,
Office of Academic Exchanges,
2200 C Street, NW, SA-05
Rm. Room 4N6, Washington, DC 20037 Email:&lt; a href='mailto:MeierAW2@state.gov'&gt;MeierAW2@state.gov&lt;/a&gt;Phone: 202-632-6067;</t>
  </si>
  <si>
    <t>http://exchanges.state.gov/</t>
  </si>
  <si>
    <t>As stated in the award solicitation documents.</t>
  </si>
  <si>
    <t>https://beta.sam.gov/fal/666ba60d3cde479ea95635691f9ab321/view</t>
  </si>
  <si>
    <t>Iraq Assistance Program</t>
  </si>
  <si>
    <t>Iraq Assistance Programs</t>
  </si>
  <si>
    <t>BUREAU OF NEAR EASTERN AFFAIRS, STATE, DEPARTMENT OF</t>
  </si>
  <si>
    <t>{"list":[{"act":{"description":"Section 634 of the Foreign Assistance Act of 1961, as amended, Executive Order Department of State, Foreign Operations and Related Programs Appropriations Act, 2010, Public Law 110-161, U.S.C 7015"},"USC":{"title":"22","section":"2346"},"authorizationTypes":{"USC":true,"act":true,"statute":false,"publicLaw":false,"executiveOrder":false},"usc":{"title":"22","section":"2346"}}]}</t>
  </si>
  <si>
    <t>To promote democracy, political development and reconciliation, economic development and rule of law in Iraq.</t>
  </si>
  <si>
    <t>U.S. or foreign non-profit organizations; for-profit organizations; private institutions of higher education, public or state institutions of higher education; public international organizations; and small businesses with functional and regional experience. Each solicitation outlines who is eligible and what types of experience are needed to apply for funding.</t>
  </si>
  <si>
    <t xml:space="preserve">U.S. or foreign non-profit organizations; for-profit organizations; private institutions of higher education, public or state institutions of higher education; public international organizations; and small businesses with functional and regional experience. Each solicitation outlines who is eligible and what types of experience are needed to apply for funding._x000D_
See www.grants.gov for specific announcement._x000D_
</t>
  </si>
  <si>
    <t>{"description":"See program announcement on Grants.gov","isApplicable":false}</t>
  </si>
  <si>
    <t>{"environmentalImpact":{"reports":[{"isSelected":false,"reportCode":"statement"},{"isSelected":false,"reportCode":"assessment"},{"isSelected":true,"reportCode":"ExecutiveOrder12372"},{"isSelected":true,"reportCode":"otherRequired"}]},"description":"Pre-award coordination is required for all grantees applying for foreign assistance grants through the U.S. Department of State, Bureau of Near Eastern Affairs, Office of Assistance Coordination (NEA/AC) . This coordination will take place between program officers in the field and the recipient agencies, or between program officers in Washington, DC and the recipient organizations. See www.grants.gov for specific announcement. Environmental impact information is not required for this program. This program is excluded from coverage under E.O. 12372."}</t>
  </si>
  <si>
    <t>{"description":"NEA/AC solicits proposals via program announcements posted on www.grants.gov, www.grantsolutions.gov, and on the websites of NEA/AC, and posts in the region. NEA Iraq programming implementers are selected through open competitions, directed, or limited solicitations. Occasionally, NEA/AC will issue sole source awards. NEA/AC also enters into a limited number of Interagency Acquisition Agreements with other U.S.G. Federal agencies. See www.grants.gov for specific announcement."}</t>
  </si>
  <si>
    <t>Solicitations are reviewed by panels comprised of area and subject matter experts drawn from both inside and outside the State Department, including from NGOs and the private sector. Award procedures are defined by the U.S. Department of State, Administration Bureau in accordance with relevant OMB Circulars.</t>
  </si>
  <si>
    <t>See program announcements on Grants.gov</t>
  </si>
  <si>
    <t>No appeals.</t>
  </si>
  <si>
    <t>Renewals are based on performance, need and funds availability. Renewals must be coordinated with the State/NEA program officer, the Representative of State/Administration Bureau grants officer, and the recipient.</t>
  </si>
  <si>
    <t>{"types":{"moe":false,"formula":false,"matching":true},"matching":{"requirementFlag":"voluntary","percent":"50","description":"Projects benefiting the Government of Iraq may be subject to a 50% matching requirement."}}</t>
  </si>
  <si>
    <t>{"awarded":"letter","description":"Award funds must be expended no more than 7 years from date of award."}</t>
  </si>
  <si>
    <t>[{"code":"program","isSelected":true,"description":"Depending on the size of the awards and length of the project period, as dictated in the official U.S. Department of State Notice Award, program reports may be required either quarterly, semi-annually, or annually. See www.grants.gov for specific announcement. Required quarterly for all awards. At the discretion of the listed Grants Officer."},{"code":"cash","isSelected":true,"description":"Depending on the size of the awards and length of the project period, as dictated in the official U.S. Department of State Notice Award, cash reports may be required either quarterly, semi-annually, or annually. See www.grants.gov for specific announcement. Required quarterly for all awards. At the discretion of the listed Grants Officer."},{"code":"progress","isSelected":true,"description":"Depending on the size of the awards and length of the project period, as dictated in the official U.S. Department of State Notice Award, progress reports may be required either quarterly, semi-annually, or annually. See www.grants.gov for specific announcement. Required quarterly for all awards. At the discretion of the listed Grants Officer."},{"code":"expenditure","isSelected":true,"description":"Depending on the size of the awards and length of the project period, as dictated in the official U.S. Department of State Notice Award, expenditure reports may be required either quarterly, semi-annually, or annually. See www.grants.gov for specific announcement. Required quarterly for all awards. At the discretion of the listed Grants Officer."},{"code":"performanceMonitoring","isSelected":true,"description":"Depending on the size of the awards and length of the project period, as dictated in the official U.S. Department of State Notice Award, performance monitoring reports may be required either quarterly, semi-annually, or annually. See www.grants.gov for specific announcement. Required quarterly for all awards. At the discretion of the listed Grants Officer."}]</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</si>
  <si>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if applicable."}</t>
  </si>
  <si>
    <t>Per OMB regulations.  All records must be kept for 3 years beginning from the expiration date of the award.</t>
  </si>
  <si>
    <t>19-7289-9-1-037;</t>
  </si>
  <si>
    <t>(Cooperative Agreements (Discretionary Grants)) FY 18 Estimate Not Available  FY 16 Estimate Not Available  FY 17 Estimate Not Available  - See announcement for programs at grants.gov for more information.</t>
  </si>
  <si>
    <t>Estimated range for awards is $500,000 to $4,000,000.</t>
  </si>
  <si>
    <t>OMB and Department of State regulations and guidelines will apply to all funded proposals.</t>
  </si>
  <si>
    <t>Sara Curley2430 E Street NW, Washington, DC 20037 Email:&lt; a href='mailto:curleysl@state.gov'&gt;curleysl@state.gov&lt;/a&gt;Phone: (202) 776-8691;</t>
  </si>
  <si>
    <t>http://www.state.gov</t>
  </si>
  <si>
    <t>Project specific, depends on the program. All awards are screened for terror finance and/or support per the relevant U.S. Department of State and federal guidelines and regulations. See www.grants.gov for specific announcement.</t>
  </si>
  <si>
    <t>Jul 22,2009</t>
  </si>
  <si>
    <t>https://beta.sam.gov/fal/1e4337079db627b22d72be549dd77c03/view</t>
  </si>
  <si>
    <t>Environmental and Scientific Partnerships and Programs</t>
  </si>
  <si>
    <t>BUREAU OF OCEANS &amp; INTL ENVIRONMENTAL &amp; SCIENTIFIC AFFAIRS, STATE, DEPARTMENT OF</t>
  </si>
  <si>
    <t>{"list":[{"act":{"description":"Foreign Assistance Act of 1961, as Amended "},"authorizationTypes":{"USC":false,"act":true,"statute":false,"publicLaw":false,"executiveOrder":false}},{"act":{"description":"State Department Basic Authorities Act of 1956, as Amended"},"authorizationTypes":{"USC":false,"act":true,"statute":false,"publicLaw":false,"executiveOrder":false}}]}</t>
  </si>
  <si>
    <t>To support sustainable growth across the globe, the Bureau of Oceans, Environment, and Science (OES) builds international partnerships to address environmental, scientific, and health concerns.  Key areas of funding include but are not limited to, programs that: address climate change and its impact, and reduce global greenhouse gas emissions; conserve natural resources and reduce international threats to biodiversity;  improve access to safe drinking water;  promote a level playing field with free trade partners; protect fisheries and oceans; reduce the threat from mercury and other pollutants; and foster international scientific collaboration.</t>
  </si>
  <si>
    <t xml:space="preserve">The use of assistance is to support a wide range of partnerships responding to diverse  international environmental initiatives. </t>
  </si>
  <si>
    <t>{"description":"Applicants respond to a specific Notice of Funding Opportunity (NOFO) posted on www.grants.gov.  SF-424 and full proposal required. To be eligible for federal grants, applicants must have an active Unique Entity Identifier (UEI) also known as DUNS number. DUNS number are registered in SAMS.gov.  Applicants must also have an active CAGE code (for U.S. organizations) and NCAGE code (for non-U.S. organizations) and updated in www.SAMS.gov\r\n "}</t>
  </si>
  <si>
    <t xml:space="preserve">A technical review panel reviews proposals and scored them in accordance with published review criteria and determines priority program recommendations for final negotiation on the grant or cooperative agreement by a Department of State Grants Officer.  </t>
  </si>
  <si>
    <t>Based on program needs and availability of funding.</t>
  </si>
  <si>
    <t>{"awarded":"other","description":"Varies.","awardedDescription":"Varies by program; generally grantees request drawdown of funds based on immediate disbursement requirements through the U.S. Department of Health and Human Services Payment Management System.  "}</t>
  </si>
  <si>
    <t>[{"code":"program","isSelected":true,"description":"Varies;  generally Semi-Annual or Quarterly Programmatic Reports, including relation of progress to expenditures, and description of progress on established milestones and  indicators.  Final Program and Financial report due after conclusion of program. "},{"code":"cash","isSelected":true,"description":"SF-425 and any other reporting as specified in the grant agreement."},{"code":"progress","isSelected":true,"description":"Varies;  generally Semi-Annual or Quarterly Programmatic Reports, including relation of progress to expenditures, and description of progress on established milestones and indicators.  Final Program and Financial report due after conclusion of program."},{"code":"expenditure","isSelected":true,"description":"SF-425 and any other reporting as specified in the grant agreement."},{"code":"performanceMonitoring","isSelected":true,"description":"All programs will be monitored by Department of State Grants Officers and Grants Officers Representatives.  "}]</t>
  </si>
  <si>
    <t>{"isApplicable":true,"description":"For all Department of State (DOS) awards, regardless of business type, the recipients are subject to the audit requirements found in OMB audit requirements.  In addition, the recipients are subject to the audit requirements fouind in the Single Audit Act of 1984, 31 U.S.C 7501-7507.  For additional information please refer to the Standard Terms and Conditions (available online at http://fa.statebuy.state.gov)."}</t>
  </si>
  <si>
    <t>Refer to the Department of State Standard Terms and Conditions (http://fa.statebuy.state.gov) for guidance.</t>
  </si>
  <si>
    <t>19-0000-0-0-001;</t>
  </si>
  <si>
    <t>(Project Grants) FY 18 Estimate Not Available  FY 16$560,206,000.00; FY 17 est $7,100,000.00; - n/a</t>
  </si>
  <si>
    <t>Grants vary depending on program objectives and availability of funds.</t>
  </si>
  <si>
    <t xml:space="preserve">Application guidelines are distributed in conjunction with the request for applications or program announcements.  </t>
  </si>
  <si>
    <t>Maria UrbinaCentral Programming Unit, Executive Office, Bureau of Oceans, International Environmental and Scientific Affairs, Room 10076  SA-09, Department of State, 2025 E Street NW , Washington, DC 22520 Email:&lt; a href='mailto:urbinaMA1@state.gov'&gt;urbinaMA1@state.gov&lt;/a&gt;Phone: (202) 472-8171;</t>
  </si>
  <si>
    <t>http://www.state.gov/g/oes/</t>
  </si>
  <si>
    <t>Proposals should be responsive to the objectives and requirements set forth in each Program Announcement or Request for application posted on www.grants.gov</t>
  </si>
  <si>
    <t>https://beta.sam.gov/fal/b9d213e77ad5cf90666bc085becd90da/view</t>
  </si>
  <si>
    <t>Resettlement Support Centers (RSCs) for U.S. Refugee Resettlement</t>
  </si>
  <si>
    <t>BUREAU OF POPULATION, REFUGEES AND MIGRATION, STATE, DEPARTMENT OF</t>
  </si>
  <si>
    <t>{"list":[{"act":{"description":"The Migration and Refugee Assistance Act of 1962 as amended (MRA) and The Immigration and Nationality Act, as amended by the Refugee Act of 1980 (INA)."},"authorizationTypes":{"act":true}}]}</t>
  </si>
  <si>
    <t>The purpose of the Resettlement Support Centers (RSCs) is to assist the Bureau in preparing the necessary casework for persons eligible for interview by United States Citizenship and Immigration Services (USCIS) of the Department of Homeland Security (DHS) under the U.S. Refugee Admissions Program and, for those approved, to provide assistance in completing the additional requirements for refugee admission under Section 207 of the Immigration and Nationality Act. In addition, the RSC forwards the necessary data on all DHS-approved cases to the Refugee Processing Center (RPC) for distribution to Reception and Placement agencies according to procedures established by the Bureau.</t>
  </si>
  <si>
    <t xml:space="preserve">International and non-governmental organizations. </t>
  </si>
  <si>
    <t xml:space="preserve">Refugees approved under the U.S. Refugee Admissions Program will benefit.  </t>
  </si>
  <si>
    <t>{"description":"Non-governmental organizations (NGOs) must submit proposals for the Bureau's consideration via Grants.gov in response to funding opportunity announcements posted by the Bureau on Grants.gov to fill critical needs, with Bureau review occurring following the deadline of the funding announcement.  International organizations submit appeals to the Bureau.  (Funding announcements are also posted at http://www.state.gov.)  Organizations interested in submitting applications in response to Bureau funding opportunity announcements are encouraged to communicate directly with the Bureau program officers regarding priorities and funding timelines.  NGOs that have never received PRM funding must be prepared to demonstrate that their organizations meet the financial and accounting requirements of the U.S. Government before they can be eligible to receive funding."}</t>
  </si>
  <si>
    <t>The Assistant Secretary of the Bureau makes funding decisions based on recommendations from the Bureau's Office of Admissions and other Bureau offices.  A warranted grants officer in the Bureau signs the cooperative agreement.</t>
  </si>
  <si>
    <t>May be renewable for up to two additional fiscal years based upon budget submissions on an annual basis, as long as there remains a need for the RSC and the organization operating the RSC provides satisfactory service, and subject to the availability of funds. At the end of three years, if the need to operate the RSC continues, the Bureau will re-compete the project, and the recipient of this award may participate in that process.</t>
  </si>
  <si>
    <t>{"awarded":"other","description":"Generally, funds are awarded for a 12-month period.  Funds may be renewable for up to two additional fiscal years based upon budget submissions on an annual basis, as long as there remains a need for the RSC and the organization operating the RSC provides satisfactory service, and subject to the availability of funds. At the end of three years, if the need to operate the RSC continues, the Bureau will re-compete the project, and the recipient of this award may participate in that process.","awardedDescription":"Payments will be made through the U.S. Department of Health and Human Services Payment Management System (PMS).  Recipients request funds based on immediate disbursement requirements and disburse funds as soon as possible to minimize the Federal cash on hand in accordance with the policies established by the U.S. Treasury Department and mandated by the OMB Circulars."}</t>
  </si>
  <si>
    <t>[{"code":"program","isSelected":true,"description":"A final program report is due ninety (90) days following the end of the agreement.  The submission date for program report will be written into the grant or cooperative agreement.  "},{"code":"cash","isSelected":true,"description":"Financial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(NICRA)."},{"code":"progress","isSelected":false,"description":""},{"code":"expenditure","isSelected":true,"description":"Financial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(NICRA)."},{"code":"performanceMonitoring","isSelected":true,"description":"The general performance of the Recipient's operations will be evaluated and monitored to ensure that the established objectives are being successfully met and to determine whether the performance is in compliance with the terms of the award."}]</t>
  </si>
  <si>
    <t>{"isApplicable":true,"description":"Bureau funds must be included in an appropriate audit or audits performed by independent public accountants in accordance with U.S. Government Auditing Standards established by the Comptroller General of the United States covering financial audits. The audit report is due 30 days after issuance or nine months after the end of the audit period."}</t>
  </si>
  <si>
    <t xml:space="preserve">Retention and access requirements for records are set forth in 22 CFR 145.53._x000D_
_x000D_
</t>
  </si>
  <si>
    <t>19-1143-0-1-151;</t>
  </si>
  <si>
    <t>(Cooperative Agreements) FY 16$52,847,676.00; FY 17 est $53,000,000.00; FY 18 est $53,000,000.00;</t>
  </si>
  <si>
    <t>All inquiries should be directed to the Bureau contact(s) listed below</t>
  </si>
  <si>
    <t>Jennifer Smith2025 E St. NW, 8th Floor, SA-9, Washington, DC 20520 Email:&lt; a href='mailto:SmithJL1@state.gov'&gt;SmithJL1@state.gov&lt;/a&gt;Phone: 202-453-9253;</t>
  </si>
  <si>
    <t>https://www.state.gov/j/prm/index.htm</t>
  </si>
  <si>
    <t>The purpose of the Resettlement Support Center  (RSC) is to assist the Bureau in preparing the necessary casework for persons eligible for interview by United States Citizenship and Immigration Services (USCIS) of the Department of Homeland Security (DHS) under the U.S. Refugee Admissions Program and, for those approved, to provide assistance in completing the additional requirements for refugee admission under Section 207 of the Immigration and Nationality Act. In addition, the RSC forwards the necessary data on all DHS-approved cases to the Refugee Processing Center (RPC) for distribution to Reception and Placement agencies according to procedures established by the Bureau.  Organizations seeking funding to provide these services must demonstrate that they can:_x000D_
a) Provide refugee processing services for all U.S. Refugee Admissions Program applicants in the location outlined in the relevant funding announcement and by the date listed in the announcement; and _x000D_
b) Relate equitably to all domestic resettlement agencies. This will include sharing relevant biographic and other background information with domestic resettlement agencies working in the Reception and Placement program (to facilitate their provision of required sponsorship assurances).  Specific objectives are listed in detail in the relevant funding announcement.</t>
  </si>
  <si>
    <t>https://beta.sam.gov/fal/617c9c759cb741168f3ff00fa80b0690/view</t>
  </si>
  <si>
    <t>International Programs to Combat Human Trafficking</t>
  </si>
  <si>
    <t>OFFICE TO MONITOR AND COMBAT TRAFFICKING IN PERSONS, STATE, DEPARTMENT OF</t>
  </si>
  <si>
    <t>{"list":[{"act":{"description":"Foreign Assistance Act of 1961 as amended"},"authorizationTypes":{"USC":false,"act":true,"statute":false,"publicLaw":false,"executiveOrder":false}}]}</t>
  </si>
  <si>
    <t>The mission of G/TIP is to combat modern slavery by employing a “3 Ps” strategy:  preventing trafficking in persons, protecting and assisting trafficking victims, and prosecuting traffickers and others who profit from trafficking in persons.  Additionally, as Secretary Clinton has indicated, G/TIP will seek partnerships to effectuate this strategy.</t>
  </si>
  <si>
    <t>Foreign NGOs are eligible for awards under this program.</t>
  </si>
  <si>
    <t>{"description":"See solicitation on Grants.gov","isApplicable":true}</t>
  </si>
  <si>
    <t>{"environmentalImpact":{"reports":[{"isSelected":false,"reportCode":"statement"},{"isSelected":false,"reportCode":"assessment"},{"isSelected":false,"reportCode":"ExecutiveOrder12372"},{"isSelected":true,"reportCode":"otherRequired"}]},"description":"See solicitation on Grants.gov"}</t>
  </si>
  <si>
    <t>See solicitation on Grants.gov</t>
  </si>
  <si>
    <t>{"awarded":"other","description":"Up to 3 years.  Program generally awards funds through the Payment Management System operated by the Department of Health and Human Services.","awardedDescription":"Funds may be drawn down as expenses are incurred."}</t>
  </si>
  <si>
    <t>[{"code":"program","isSelected":true,"description":"Program progress reports are required under the grant agreement.  For further information see Grants.gov."},{"code":"cash","isSelected":true,"description":"Financial reports are required under the grant agreement.  For further information see Grants.gov."},{"code":"progress","isSelected":true,"description":"Progress reports are required under the grant agreement.  For further information see Grants.gov."},{"code":"expenditure","isSelected":true,"description":"Expenditure reports are required under the grant agreement.  For further information see Grants.gov."},{"code":"performanceMonitoring","isSelected":true,"description":"See Grants.gov"}]</t>
  </si>
  <si>
    <t>19-1191-1-1-022;</t>
  </si>
  <si>
    <t xml:space="preserve">(Project Grants) FY 16 Estimate Not Available  FY 15 Estimate Not Available  FY 18 Estimate Not Available  FY 17 Estimate Not Available  FY 14 Estimate Not Available </t>
  </si>
  <si>
    <t>$50,000 to $750,000</t>
  </si>
  <si>
    <t>{"list":[{"fiscalYear":2018,"description":"xxx"},{"fiscalYear":2017,"description":"xxx"},{"fiscalYear":2015,"description":"xxx xxx"},{"fiscalYear":2014,"description":"xxx"},{"fiscalYear":2016,"description":"xxx xxx"}],"isApplicable":true}</t>
  </si>
  <si>
    <t>Mark Forstrom,1800 G. St., N.W., Ste 2201 (SA-22), Washington, DC 20006 Email:&lt; a href='mailto:forstromma@state.gov'&gt;forstromma@state.gov&lt;/a&gt;Phone: (202) 312-9893;</t>
  </si>
  <si>
    <t>http://www.state.gov/g/tip/</t>
  </si>
  <si>
    <t>1.  In Eastern Europe G/TIP is funding a project which supports and strengthens the host government’s fight against sex and labor trafficking of children._x000D_
_x000D_
2.  G/TIP is supporting an NGO which is working Africa through regional initiative to provide direct victim services to trafficking survivors.  Services will include the provision of counseling, psychosocial support, and vocational training._x000D_
_x000D_
3.  G/TIP is supporting an NGO to strengthen the legal response to trafficking in persons in Central Asia by improving the ability of law enforcement and the justice sector to investigate and prosecute TIP cases.</t>
  </si>
  <si>
    <t>Nov 05,2009</t>
  </si>
  <si>
    <t>https://beta.sam.gov/fal/8ade34b424ad4ccfbcd3b82da336d2ab/view</t>
  </si>
  <si>
    <t>Charles B. Rangel International Affairs Program</t>
  </si>
  <si>
    <t>Rangel Program</t>
  </si>
  <si>
    <t>{"list":[{"act":{"description":"1990-1991 Department of State Authorization Bill, Public Law 101-246, 42 Stat. 47 "},"publicLaw":{"congressCode":"101","number":"246"},"statute":{"volume":"47"},"authorizationTypes":{"USC":false,"act":true,"statute":true,"publicLaw":true,"executiveOrder":false}},{"act":{"description":"State Department Basic Authorities Act of 1956"},"authorizationTypes":{"USC":false,"act":true,"statute":false,"publicLaw":false,"executiveOrder":false}}]}</t>
  </si>
  <si>
    <t>To increase the number of minorities interested in and prepared for international service, particularly a Foreign Service career in the Department of State as well as provide students with a deeper appreciation of current issues and trends in international affairs, greater understanding of career opportunities in international affairs and the enhanced knowledge and skills to pursue such careers. The program develops a source of trained men and women, from academic fields representing the skill needs of the Department who are dedicated to representing America's interests abroad. This program encourages the application of members of minority groups historically underrepresented in the Foreign Service, women, and those with financial need.  The program develops a source of trained men and women, from academic fields representing the skill needs of the Department who are dedicated to representing America's interests abroad.</t>
  </si>
  <si>
    <t xml:space="preserve">Assistance supports activities and financial obligations such as tuition costs, student travel, program administration costs and other costs as they relate to the administration of the Charles B. Rangel international Affairs Program. </t>
  </si>
  <si>
    <t>Applications may be submitted by public and privated non-profit organizations.  Please refer to Grant.gov for further eligibility criteria.  OMB Circular No. A-87 applies to this program.</t>
  </si>
  <si>
    <t>{"description":"Applications may be submitted by public and privated non-profit organizations.  Please refer to Grant.gov for further eligibility criteria.  ","isApplicable":true}</t>
  </si>
  <si>
    <t>The recipient must submit all requests, in writing, to the Grants.gov site before the project period end date indicated on form DS1909. Final approval is subject to review and acceptance by the GO.  Unless otherwise specified in the award, provisions of the applicable Federal cost principles and other Federal administrative requirements for prior approval apply only to the activities and expenditures specified in the award.  Written prior approval, by way of amendment, from the Department of State's Grants Officer is required for:_x000D_
--change in the scope or the objective of the project or program (even if there is no associated budget revision requiring prior written approval._x000D_
-- change in a key personnel specified in the application or award document;_x000D_
-- The absence for more than 3 months, or a 25 percent reduction in time devoted to the project, by the approved project director or principal investigator_x000D_
-- The need for additional Federal funding_x000D_
-- the transer of amounts budgeted for indirect costs to absorb increases in direct costs_x000D_
-- extension of the period of performance</t>
  </si>
  <si>
    <t>{"awarded":"other","description":"Please see Grants.gov for information on how assistance is awarded/released.\r\nThe recipient may charge to the award only allowable costs resulting from obligations incurred during the funding period.  Expenditures only for staff costs that are obligated during the award project period, may be charged to the award up to 90 days following the expiration date.  These funds shall be available for closeout activities limited to the preparation of final reports.  No other staff costs should be obligated and expended.  See the following for information on how assistance is awarded/released: Payments are made through the DHHS payment system PMS.  The Payment Management System instructions will be available upon award of the grant.  The instructions will be under the PMS website and can be accessed at a web address provided by grants management.  Recipients should request funds based on immediate disbursement requirements and disburse funds as soon as possible to minimize the Federal case on hand in accordance with the policies established by the Treasury Department and mandated by OMB Circulars.","awardedDescription":"Award is released after close coordination with the Grants Officer, the program officer and the recipient."}</t>
  </si>
  <si>
    <t>[{"code":"program","isSelected":true,"description":"Quarterly budget and program updates reports are required in additional to other spot reporting as needed."},{"code":"cash","isSelected":false},{"code":"progress","isSelected":true,"description":"Quarterly progress reports are required."},{"code":"expenditure","isSelected":true,"description":"Quarterly expenditure reports are required."},{"code":"performanceMonitoring","isSelected":true,"description":"Performance of the grant recipient is monitored closely by the Program Office."}]</t>
  </si>
  <si>
    <t>{"isApplicable":true,"description":"The recipient must comply with the OMB audit requirements. For all DOS awards, regardless of business type, the Recipients are subject to the audit requirements found in OMB audit requirements.  In addition, the Recipients are subject to the audit requirements found in the Single Audit Act of 1984, 31 U.S.C. 7501-7507.  "}</t>
  </si>
  <si>
    <t>Recipient must maintain financial records, supporting documents, statistitcal records and all other records pertinent to the award period. The recipient is required to submit a quarterly program and financial reprots 30 days after the calendar year quarter (March 31, June 30, September 30 and December 31).  A final certified financial report and program report must be submitted to the Grants or Principal Officer within 90 days after the award period end date.</t>
  </si>
  <si>
    <t>10-2594-1-0-034;</t>
  </si>
  <si>
    <t>Please see obligations</t>
  </si>
  <si>
    <t>As stated in the Grants.gov announcement.  Please see the following websites for further info and literature:_x000D_
1. Dept of State - http://careers.state.gov_x000D_
2. Charles B. Rangel International Affairs Fellowship Program - www.howard.edu/rjb</t>
  </si>
  <si>
    <t>Christa GeorgeDepartment of State, HR/REE, Room H-518, SA-1, 2401 E  Street NW , Washington, DC 20522 Email:&lt; a href='mailto:GeorgeCM@state.gov'&gt;GeorgeCM@state.gov&lt;/a&gt;Phone: (202)-261-8892;</t>
  </si>
  <si>
    <t>Quality of program ideas, program planning ability, ability to achieve objective, multiplier effect/impact; i.e. can the program support an increased load;support diversity, institutional record/ability, cost-effectiveness/savings.  Please refer to Grants.gov for further information.</t>
  </si>
  <si>
    <t>Mar 01,2010</t>
  </si>
  <si>
    <t>https://beta.sam.gov/fal/6975bf588b839ac2ff2b9835c4098286/view</t>
  </si>
  <si>
    <t>Investing in People in The Middle East and North Africa</t>
  </si>
  <si>
    <t>Investing in people/ cultural/educational/alumni/information and media efforts in the Middle East and North Africa.</t>
  </si>
  <si>
    <t>{"list":[{"act":{"description":"Fulbright Hays Act - The Mutual Educational and Cultural Exchange Act of 1961, Public Law 87-256; Foreign Assistance Act of 1961; as amended by Foreign Assistance Act, Public Law 87-195, U.S.C. 22; Smith Mundt Act-The United States Information and Educational Exchange Act of 1948, Public Law 80-402."},"authorizationTypes":{"USC":false,"act":true,"statute":false,"publicLaw":false,"executiveOrder":false}}]}</t>
  </si>
  <si>
    <t>To support programs, projects and activities to include (but not limited to) cultural, educational, alumni, information and media efforts in the Middle East and North Africa.  NEA Public Diplomacy objectives are focused on active promotion of projects which promote mutual understanding and invest in people.</t>
  </si>
  <si>
    <t>Not-For-Profit organizations subject to 501(c)(3) of the U.S. tax code or registered as a non-profit organization in the entity's home country.  Organizations that have and have not previously received international program funding from the U.S. Government. Applicants with demonstrated experience in work with vendors, suppliers, contractors, etc. and appropriately staffed offices in country will be preferred.</t>
  </si>
  <si>
    <t xml:space="preserve">Local organizations, citizens of countries in the Middle East and North Africa, and the U.S.  </t>
  </si>
  <si>
    <t>{"description":"Please refer to grants.gov and/or Federal Register announcement for further eligibility creteria.  OMB Circular No. A-87 applies to this program.","isApplicable":true}</t>
  </si>
  <si>
    <t>A technical review panel reviews proposals and scores them in accordance with published review criteria and determines priority program recommendations for final negotiation on the grant and/or cooperative agreement.  Further details, see program announcement grants.gov</t>
  </si>
  <si>
    <t>see program announcement grants.gov</t>
  </si>
  <si>
    <t>{"awarded":"other","description":"Varies.\r\nSee announcement in grants.gov","awardedDescription":"As stated in grants.gov and/or Federal Register announcements. Cash reports are not applicable.  "}</t>
  </si>
  <si>
    <t>[{"code":"program","isSelected":true,"description":"Reporting requirements will be outlined in the Grant and/or Cooperative Agreement, e.g., Quarterly Programmatic Reports, including relation of progress to expenditures in the narrative, Financial Reports, and final report including program evaluation."},{"code":"cash","isSelected":true,"description":"See announcement in grants.gov regarding applicability of cash reports."},{"code":"progress","isSelected":true,"description":"Reporting requirements will be outlined in the Grant and/or Cooperative Agreement, e.g., Quarterly Programmatic Reports, including relation of progress to expenditures in the narrative, Financial Reports, and final report including program evaluation."},{"code":"expenditure","isSelected":true,"description":"Reporting requirements will be outlined in the Grant and/or Cooperative Agreement, e.g., Quarterly Programmatic Reports, including relation of progress to expenditures in the narrative, Financial Reports, and final report including program evaluation."},{"code":"performanceMonitoring","isSelected":true,"description":"Reporting requirements will be outlined in the Grant and/or Cooperative Agreement, e.g., Quarterly Programmatic Reports, including relation of progress to expenditures in the narrative, Financial Reports, and final report including program evaluation."}]</t>
  </si>
  <si>
    <t>19-0101-1-3-000;</t>
  </si>
  <si>
    <t>(Project Grants (Cooperative Agreements)) FY 16 Estimate Not Available  FY 18 Estimate Not Available  FY 17 Estimate Not Available  - Amounts are Estimates</t>
  </si>
  <si>
    <t>Range: 10,000 to over 5 Million_x000D_
Avg: 500,000</t>
  </si>
  <si>
    <t>Lavenia Holland,2201 C Street NW, HST Building, Washington, DC 20520 Email:&lt; a href='mailto:hollandly@state.gov'&gt;hollandly@state.gov&lt;/a&gt;Phone: (202) 6476397;</t>
  </si>
  <si>
    <t>Jul 09,2010</t>
  </si>
  <si>
    <t>https://beta.sam.gov/fal/aa9e83d810b54d3d84728cb018d4cdb4/view</t>
  </si>
  <si>
    <t>Educational and Cultural Exchange Programs Appropriation Overseas Grants</t>
  </si>
  <si>
    <t>{"list":[{"act":{"description":"The Mutual Educational and Cultural Exchange Act of 1961 (Fulbright-Hays Act), as amended"},"publicLaw":{"congressCode":"87","number":"256"},"USC":{"title":"22","section":"2451"},"authorizationTypes":{"USC":true,"act":true,"statute":false,"publicLaw":true,"executiveOrder":false},"usc":{"title":"22","section":"2451"}}]}</t>
  </si>
  <si>
    <t xml:space="preserve">To provide assistance awards by U.S. diplomatic missions abroad made directly to eligible organizations in the United States using funds appropriated to and authorized by the Bureau of Educational and Cultural Affairs for the purpose of supporting international exchanges that address issues of mutual interest to the United States and other countries, consistent with the program criteria established in the Department’s annual appropriation. As authorized by the Fulbright-Hays Act, the Bureau of Educational and Cultural Affairs (ECA) seeks to “increase mutual understanding between the people of the United States and the people of other countries by means of educational and cultural exchange; to strengthen the ties which unite us with other nations by demonstrating the educational and cultural interests, developments, and achievements of the people of the United States and other nations, and the contributions being made toward a peaceful and more fruitful life for people throughout the world; to promote international cooperation for educational and cultural advancement; and thus to assist in the development of friendly, sympathetic, and peaceful relations between the United States and the other countries of the world.". </t>
  </si>
  <si>
    <t>Projects must support the development of mutual understanding between the United States and other countries in any area of importance to U.S. interests in those countries.</t>
  </si>
  <si>
    <t>Beneficiaries include individuals selected for participation in the project, educational institutions, and Americans and people of other countries who interact with international participants.</t>
  </si>
  <si>
    <t>Program announcements and application procedures may vary widely depending on the overseas post and program, including through grants.gov as applicable. Note that overseas posts may also administer programs limited to overseas applicants, which are not covered by this Assistance Listing entry.</t>
  </si>
  <si>
    <t>See announcement at Grants.gov.</t>
  </si>
  <si>
    <t>As stated in the original solicitation document at Grants.gov</t>
  </si>
  <si>
    <t>{"awarded":"other","description":"The period of time for which assistance is available varies depending on the specific program and will be stated in the terms and conditions of the award. ","awardedDescription":"The method of assistance may vary depending on the specific program and will be stated in the terms and conditions of the award."}</t>
  </si>
  <si>
    <t>[{"code":"program","isSelected":true,"description":"Program reports are to be submitted in accordance with the terms and conditions of the award. "},{"code":"cash","isSelected":true,"description":"Cash reports may be required in accordance with the terms and conditions of the award."},{"code":"progress","isSelected":true,"description":"Progress reports may be required in accordance with the terms and conditions of the award."},{"code":"expenditure","isSelected":true,"description":"Expenditure reports are to be submitted in accordance with the terms and conditions of the award."},{"code":"performanceMonitoring","isSelected":true,"description":"Performance monitoring may be required in accordance with the terms and conditions of the award."}]</t>
  </si>
  <si>
    <t>{"isApplicable":true,"description":"Please refer to the U.S. Department of State's Standard Terms and Conditions for awards (https://www.state.gov/m/a/ope/index.htm) for additional guidance."}</t>
  </si>
  <si>
    <t>The Recipients must maintain financial records, supporting documents, statistical records, and all other records pertinent to an award for a period of three years from the date of submission of the final expenditure report.  For awards that are renewed quarterly or annually, records pertinent to the award must be maintained for three years from the date of the submission of the quarterly or annual financial report as authorized by the DOS.  Please refer to the U.S. Department of State's Standard Terms and Conditions for awards (https://www.state.gov/m/a/ope/index.htm) for additional guidance.</t>
  </si>
  <si>
    <t xml:space="preserve">(Project Grants) FY 17$3,444,574.00; FY 18 est $3,444,574.00; FY 19 est $3,444,574.00; FY 16$1,403,343.00; - </t>
  </si>
  <si>
    <t>Award amounts may vary widely depending on the nature of the project, from $3,500 up to approximately $84,328.  A typical institutional award may total $50,000 or less.</t>
  </si>
  <si>
    <t>{"list":[{"fiscalYear":2016,"description":"No Current Data Available. No Current Data Available."},{"fiscalYear":2017,"description":"No Current Data Available."},{"fiscalYear":2018,"description":"No Current Data Available."},{"fiscalYear":2019,"description":"No Current Data Available."}],"isApplicable":true}</t>
  </si>
  <si>
    <t xml:space="preserve">Guidelines for programs will vary with individual activities and posts. </t>
  </si>
  <si>
    <t>Yolanda Robinson,U.S. Department of State, Bureau of Educational and Cultural Affairs, Executive Office, Budget and Financial Management Division, 2200 C Street, SA-5, Room 04-P04, Washington, DC 20522-0504 Email:&lt; a href='mailto:RobinsonYJ@state.gov'&gt;RobinsonYJ@state.gov&lt;/a&gt;Phone: (202) 632-3358;</t>
  </si>
  <si>
    <t>Criteria for selecting proposals vary by awards supporting individual activities and are outlined in the solicitations for individual activities.</t>
  </si>
  <si>
    <t>Jul 16,2010</t>
  </si>
  <si>
    <t>https://beta.sam.gov/fal/b45241b1f5224428ab8157f550fae3c1/view</t>
  </si>
  <si>
    <t>Overseas Schools Program</t>
  </si>
  <si>
    <t>OFFICE OF OVERSEAS SCHOOLS, STATE, DEPARTMENT OF</t>
  </si>
  <si>
    <t>{"list":[{"act":{"description":"Department of State Basic Authorities Act of 1956 , as amended by the Foreign Service Act of 1980."},"publicLaw":{"number":"96-465"},"USC":{"title":"22","section":"2701"},"authorizationTypes":{"USC":true,"act":true,"publicLaw":true},"usc":{"title":"22","section":"2701"}},{"act":{"description":"The Foreign Assistance Act of 1961 as amended."},"authorizationTypes":{"act":true}}]}</t>
  </si>
  <si>
    <t>The Office of Overseas Schools promotes quality educational opportunities at the elementary and secondary school levels for dependents of American citizens carrying out programs and interests of the U.S. Government abroad.  The Office also works to increase mutual understanding between the people of the United States and the people of other countries through educational institutions which demonstrate American educational practices, principles and methods employed in the United States.</t>
  </si>
  <si>
    <t>Grants are generally restricted to selected overseas schools.</t>
  </si>
  <si>
    <t xml:space="preserve">Dependents of American citizens carrying out programs and interests of the U.S. Government abroad are the primary beneficiaries. </t>
  </si>
  <si>
    <t>{"description":"Schools must meet all requirements as prescribed in the Foreign Affairs Manual, Volume 2, Section 600.  ","isApplicable":true}</t>
  </si>
  <si>
    <t xml:space="preserve">Post and Legal approve school's eligibility to receive a grant.  School applies to A/OPR/OS, which decides the amount and purpose(s) of the grant, prepares the documents and sends them to school/post to execute.  School signs and returns copies to post and A/OPR/OS.  </t>
  </si>
  <si>
    <t>{"awarded":"other","description":"Grants are generally 12 - 18 months in length.","awardedDescription":"Schools spend funds as outlined in grant and submit receipts to post for payment.  Grants are reimbursable."}</t>
  </si>
  <si>
    <t>[{"code":"program","isSelected":false},{"code":"cash","isSelected":false},{"code":"progress","isSelected":false},{"code":"expenditure","isSelected":true,"description":"A/OPR/OS has an OMB approved form (DS-2028) that grantees submit to report expenditures.  The form is provided at the time the grant is issued."},{"code":"performanceMonitoring","isSelected":true,"description":"Regional Education Officers from A/OPR/OS visit posts/schools to review performance.  There is also regular email dialog between schools, posts and A/OPR/OS on performance matters."}]</t>
  </si>
  <si>
    <t>{"isApplicable":true,"description":"Currently, all A/OPR/OS grants are well below the audit threshold."}</t>
  </si>
  <si>
    <t>Grantee must maintain grant files for three years from closeout of the grant.</t>
  </si>
  <si>
    <t>19-4519-0-0-001;</t>
  </si>
  <si>
    <t>(Project Grants) FY 17 est $1,200,000.00; FY 16 est $11,500,000.00; FY 18 est $12,000,000.00; FY 15$12,000,000.00;</t>
  </si>
  <si>
    <t xml:space="preserve">Grants range from $5000 to $400,000.  Majority of grants are less than $40,000. </t>
  </si>
  <si>
    <t>Wanda M LylesA/OPR/OS_x000D_
2401 C St. NW_x000D_
Room H328, SA-1, Washington, DC 20522-0103 Email:&lt; a href='mailto:lyleswm2@state.gov'&gt;lyleswm2@state.gov&lt;/a&gt;Phone: 202-261-8203;</t>
  </si>
  <si>
    <t>http://www.state.gov/m/a/os</t>
  </si>
  <si>
    <t>Mar 17,2011</t>
  </si>
  <si>
    <t>https://beta.sam.gov/fal/7e0306b10f7d49f1b9bd1e1fdffdad46/view</t>
  </si>
  <si>
    <t>Soft Target Program for Overseas Schools</t>
  </si>
  <si>
    <t>Soft Target Program</t>
  </si>
  <si>
    <t>{"list":[{"act":{"description":"Section 29 of the State Department Basic Authorization Act"},"authorizationTypes":{"act":true}}]}</t>
  </si>
  <si>
    <t>Improve physical security of overseas schools to deter or lessen the impact of terrorism and/or violent crime.</t>
  </si>
  <si>
    <t>{"description":"Every request for Soft Target grant funding must be submitted via an official cable from the applicable overseas post under the authority of the Ambassador. Funding is provided via a grant issued by one of two grant offices within the State Department. The grant office is determined by whether the school is a Department-assisted school or not. \n2 CFR 200, Subpart E - Cost Principles applies to this program","isApplicable":true}</t>
  </si>
  <si>
    <t>{"description":"2 CFR 200, Uniform Administrative Requirements, Cost Principles, and Audit Requirements for Federal Awards apply to this program"}</t>
  </si>
  <si>
    <t>Regional Security Officers meet with school officials to discuss threats, vulnerabilities, and possible remedial action. RSOs prepare and send an official cable outlining recommendations, rationale, budgetary cost estimates, and school specific data. The Bureau of Diplomatic Security, along with the Bureau of Overseas Buildings Operations jointly review the funding request to verify that it meets Soft Target Program criteria, that the recommendations are prudent, and that the cost estimates are reasonable.</t>
  </si>
  <si>
    <t>{"flag":"yes","list":[{"start":"2018-10-01","end":"2019-09-30","description":"Requests for Soft Target funding are accepted on a continual basis throughout the year."}]}</t>
  </si>
  <si>
    <t>{"awarded":"other","description":"Normal grant performance period is 12 - 18 months.  Extensions can be granted if determined to be necessary by the Program Office.in the Bureau of Overseas Buildings Operations. ","awardedDescription":"Generally, schools front their own funding to implement upgrades.  Upon successful completion, as determined by the Regional Security Officer, schools are reimbursed out of grant funding by the applicable post."}</t>
  </si>
  <si>
    <t>[{"code":"program","isSelected":false,"description":""},{"code":"cash","isSelected":false,"description":""},{"code":"progress","isSelected":false,"description":""},{"code":"expenditure","isSelected":true,"description":"Reimbursements are requested using SF 270.  Final reports are submitted using DS 2028."},{"code":"performanceMonitoring","isSelected":true,"description":"The Regional Security Officer (RSO) oversees the work performed by the school. Upon completion he/she verifies that all work was properly completed and functions as intended. Only then, may requests for reimbursement be processed by the Grant Officer's Representative (GOR) at post."}]</t>
  </si>
  <si>
    <t>Recipients are required to maintain financial records for three years.</t>
  </si>
  <si>
    <t>19-0535-0-0-000;</t>
  </si>
  <si>
    <t>(Project Grants)</t>
  </si>
  <si>
    <t>Range: $1K - $1.5M 
Avg: $800K</t>
  </si>
  <si>
    <t>{"list":[{"fiscalYear":2018,"description":"Since 2003, the Soft Target Program has provided over $133 million in grants to over 500 schools, worldwide."}],"isApplicable":true}</t>
  </si>
  <si>
    <t>Michelle R. Adams1701 Ft. Myer Dr._x000D_
, Arlington, VA 22209 Email:&lt; a href='mailto:adamsmr@state.gov'&gt;adamsmr@state.gov&lt;/a&gt;Phone: 7035161615;</t>
  </si>
  <si>
    <t>May 19,2011</t>
  </si>
  <si>
    <t>https://beta.sam.gov/fal/e9f0194d9be37a6262bb1f1eace5a85c/view</t>
  </si>
  <si>
    <t>U.S. Ambassadors Fund for Cultural Preservation</t>
  </si>
  <si>
    <t>AFCP, USAFCP</t>
  </si>
  <si>
    <t>{"list":[{"act":{"description":"Mutual Educational and Cultural Exchange Act of 1961 (Fulbright-Hays Act)"},"publicLaw":{"congressCode":"87","number":"256"},"authorizationTypes":{"USC":false,"act":true,"statute":false,"publicLaw":true,"executiveOrder":false}},{"act":{"description":"Foreign Assistance Act of 1961"},"publicLaw":{"congressCode":"87","number":"195"},"authorizationTypes":{"USC":false,"act":true,"statute":false,"publicLaw":true,"executiveOrder":false}}]}</t>
  </si>
  <si>
    <t>1) Support the preservation of cultural heritage overseas_x000D_
2) Show respect for the cultural heritage of other countries_x000D_
3) Support U.S. diplomatic objectives and foreign policy goals</t>
  </si>
  <si>
    <t xml:space="preserve">The U.S. Ambassadors Fund for Cultural Preservation supports the preservation of cultural heritage in more than 130 eligible countries around the world. Eligible entities may apply through U.S. embassies for fund support for the preservation of cultural sites, cultural objects and collections, and forms of traditional cultural expression (intangible heritage). </t>
  </si>
  <si>
    <t xml:space="preserve">Eligible countries: Afghanistan, Albania, Algeria, Angola, Antigua &amp; Barbuda, Armenia, Azerbaijan, Bangladesh, Barbados, Belarus, Belize, Benin, Bhutan, Bolivia, Bosnia &amp; Herzegovina, Botswana, Brazil, Bulgaria, Burkina Faso, Burma, Burundi, Cambodia, Cameroon, Cape Verde, Central African Republic, Chad, China, Colombia, Comoros, Congo (Democratic Republic of the), Congo (Republic of), Costa Rica, Cote d’Ivoire, Cuba, Djibouti, Dominica, Dominican Republic, Ecuador, Egypt, El Salvador, Equatorial Guinea, Eritrea, Ethiopia, Fiji, Gabon, Gambia, Georgia, Ghana, Grenada, Guatemala, Guinea, Guinea-Bissau, Guyana, Haiti, Honduras, India, Indonesia, Iraq, Jamaica, Jordan, Kazakhstan, Kenya, Kiribati, Kosovo, Kyrgyzstan, Laos, Lebanon, Lesotho, Liberia, Libya, Macedonia, Madagascar, Malawi, Malaysia, Maldives, Mali, Marshall Islands, Mauritania, Mauritius, Mexico, Micronesia, Moldova, Mongolia, Montenegro, Morocco, Mozambique, Namibia, Nauru, Nepal, Nicaragua, Niger, Nigeria, Oman, Pakistan, Palau, Panama, Papua New Guinea, Paraguay, Peru, Philippines, Romania, Russian Federation, Rwanda, Saint Kitts &amp; Nevis, Saint Lucia, Saint Vincent &amp; the Grenadines, Samoa, Sao Tome &amp; Principe, Senegal, Serbia, Seychelles, Sierra Leone, Solomon Islands, South Africa, South Sudan, Sri Lanka, Sudan, Suriname, Swaziland, Syria, Tajikistan, Tanzania, Thailand, Timor-Leste, Togo, Tonga, Trinidad &amp; Tobago, Tunisia, Turkey, Turkmenistan, Tuvalu, Uganda, Ukraine, Uzbekistan, Vanuatu, Venezuela, Vietnam, Yemen, Zambia, and Zimbabwe. </t>
  </si>
  <si>
    <t>{"description":"Proposal must include a letter or other document granting official permission to undertake the project.","isApplicable":true}</t>
  </si>
  <si>
    <t>{"environmentalImpact":{"reports":[{"isSelected":false,"reportCode":"statement"},{"isSelected":false,"reportCode":"assessment"},{"isSelected":false,"reportCode":"ExecutiveOrder12372"},{"isSelected":true,"reportCode":"otherRequired"}]},"description":"Contact the Public Affairs Section at the U.S. Embassy in the country where the project is to take place for detailed application instructions."}</t>
  </si>
  <si>
    <t>{"description":"Organizations interested in applying for support from the U.S. Ambassadors Fund for Cultural Preservation must apply through the Public Affairs Section of the U.S. Embassy in the country where the proposed project is to take place."}</t>
  </si>
  <si>
    <t>Following submission through U.S. embassies, applications for support from the U.S. Ambassadors Fund for Cultural Preservation undergo a comprehensive screening, rating, ranking, and selection process. U.S. embassies announce award recipients.</t>
  </si>
  <si>
    <t>{"awarded":"other","description":"Maximum of 5 years.","awardedDescription":"Assistance customarily released in a minimum of three installments tied to project benchmarks."}</t>
  </si>
  <si>
    <t>[{"code":"program","isSelected":true,"description":"Recipients are required to submit quarterly financial reports and, at minimum, biannual progress reports covering the periods January-June and July-December for the duration of the project. Recipients are required to submit final reports upon completion of projects."},{"code":"cash","isSelected":false,"description":""},{"code":"progress","isSelected":true,"description":"Recipients are required to submit, at minimum, biannual progress reports, including SF-PPR cover page, covering the periods January-June and July-December for the duration of the project. Recipients are required to submit final reports upon completion of projects."},{"code":"expenditure","isSelected":true,"description":"Recipients are required to submit quarterly financial reports covering the periods January-March, April-June, July-September, and October-December for the duration of the project. Recipients are required to submit final financial reports upon completion of projects."},{"code":"performanceMonitoring","isSelected":false,"description":""}]</t>
  </si>
  <si>
    <t>Recipients are expected to retain records for a period of three years after the submission of the final expenditure report.</t>
  </si>
  <si>
    <t>19-0000-0-0-000;</t>
  </si>
  <si>
    <t>(Project Grants) FY 17 est $5,750,000.00; FY 16 est $5,750,000.00;</t>
  </si>
  <si>
    <t>Awards in Fiscal Year 2015 ranged from $10,000 to $695,000 with an average award amount of $154,000.</t>
  </si>
  <si>
    <t>{"flag":"appendix","description":"For more information, contact the Public Affairs Section of the U.S. embassy in the country where the project is to take place."}</t>
  </si>
  <si>
    <t>Martin J. Perschler,ECA/P/C, SA-5, C2, Department of State, Washington, DC 20522-0582 Email:&lt; a href='mailto:perschlermj@state.gov'&gt;perschlermj@state.gov&lt;/a&gt;Phone: (202) 632-6308;</t>
  </si>
  <si>
    <t>http://go.usa.gov/jeUC</t>
  </si>
  <si>
    <t>Proposals are selected based on the criteria specified in the annual Notice of Internal Funding Opportunity (NOIFO) and based on proposal quality and project merit. Proposals may be deemed ineligible if they do not fully adhere to U.S. Ambassadors Fund for Cultural Preservation program priorities, eligibility and proposal requirements, application procedures, and restrictions.</t>
  </si>
  <si>
    <t>https://beta.sam.gov/fal/4800930c0fc34899bdd2e847a4d55eb9/view</t>
  </si>
  <si>
    <t xml:space="preserve">Global Peace Operations Initiative </t>
  </si>
  <si>
    <t>GPOI</t>
  </si>
  <si>
    <t>{"list":[{"act":{"description":"Foreign Assistance Act, 1961"},"publicLaw":{"congressCode":"112","number":"10"},"authorizationTypes":{"USC":false,"act":true,"statute":false,"publicLaw":true,"executiveOrder":false}}]}</t>
  </si>
  <si>
    <t xml:space="preserve">GPOI was initially envisioned as a five-year program (FY 2005-2009) to help address major gaps in international capacity to conduct peace support operations (PSOs), with a focus on Africa.  Such gaps included a shortage of capable peacekeepers and formed police units (FPUs), limited national capabilities to train and sustain peacekeeping proficiencies, and a lack of international coordination mechanisms to assist the deployment of troop and police contingents to PSOs.  Despite considerable progress in these areas since FY 2005, significant capacity shortfalls continue to impact the effectiveness of United Nations (UN) and regional PSOs.  Addressing these gaps will require a long-term commitment to capacity building by the United States and other contributor countries.  Toward this end, a National Security Council Deputies Committee approved a five-year renewal of GPOI’s mandate (FY 2010-2014) in October 2008.  Through policy statements and budgetary allocations, the current Administration subsequently affirmed support for the continuation of PSO capacity building activities through GPOI._x000D_
_x000D_
Reflective of global PSO requirements at the time of GPOI’s establishment, the program’s first five years focused on significantly increasing the number of peacekeepers available for deployment.  Accordingly, the primary objective of “Phase I” was to train and, as appropriate, equip at least 75,000 peacekeepers by 2010.  GPOI met and, in fact, surpassed this target, training 86,969 peacekeepers as of 30 September 2009.  Through GPOI, the United States further provides deployment support, obligating $ 76.6 million to date to facilitate the equipping, transportation, and sustainment of troops deploying to various UN and regional missions.  Overall, GPOI train, equip, and deployment support activities have facilitated the deployment of 122,202 personnel from 31 countries to 19 PSOs around the world._x000D_
_x000D_
GPOI funds a wide range of regional capacity building initiatives, to include technical assistance, staff training, equipment provisions, and building refurbishments for two regional headquarters (the African Union (AU) and the Economic Community of West African States (ECOWAS)) and 32 national and regional PSO training centers.  Additionally, GPOI provides financial, technical, and staffing support to the Center of Excellence for Stability Police Units (COESPU), an Italian-led center to facilitate the training of stability/formed police unit (FPU) trainers.  _x000D_
_x000D_
_x000D_
During “Phase II” (FY 2010-2014), GPOI will seek to continue to ensure sufficient numbers of capable peacekeepers are available for PSOs, with the target of facilitating training for an additional 242,500 troops.  However, program emphasis has shifted from the direct training of peacekeepers by U.S. personnel to building sustainable, indigenous PSO training capabilities in partner countries/ organizations.  GPOI-funded activities emphasize the establishment and strengthening of partner countries’ training infrastructures, with a focus on both military troops and FPUs, where appropriate.  Accordingly, at least two-thirds (or approximately 162,500) of the peacekeepers trained will be trained indigenously by GPOI-trained instructors.  GPOI will further continue to serve as a mechanism for supporting units deploying to UN and regional peacekeeping missions, as well as to build the capacity of regional organizations to train for, plan, deploy, manage, sustain, and integrate lessons learned from PSOs.  _x000D_
</t>
  </si>
  <si>
    <t>PROJECT GRANTS;PROJECT GRANTS (CAPACITY BUILDING AND COMPLAINT PROCESSING, TRAINING);PROJECT GRANTS (COOPERATIVE AGREEMENTS OR CONTRACTS);PROJECT GRANTS (DISCRETIONARY);PROJECT GRANTS (FOR COLLABORATIVE DESIGN OF CURRICULUM, PRODUCTION OF;PROJECT GRANTS (SPECIAL)</t>
  </si>
  <si>
    <t xml:space="preserve">No additional information to include. _x000D_
</t>
  </si>
  <si>
    <t xml:space="preserve">No additional information to include. </t>
  </si>
  <si>
    <t>{"description":"All applications for assistance must be cleared by PM/PPA/GPOI. ","isApplicable":true}</t>
  </si>
  <si>
    <t>{"description":"Applicants are pre-selected based on established criteria."}</t>
  </si>
  <si>
    <t>PM/PPA/GPOI must grant approval of the proposal prior to application.</t>
  </si>
  <si>
    <t>Applicants are pre-selected based on established criteria.</t>
  </si>
  <si>
    <t>{"awarded":"lump","description":"Not applicable. All grants are granted at the discretion of PM/PPA/GPOI after receiving proposals. "}</t>
  </si>
  <si>
    <t>A-133 Audits may apply to some organization.</t>
  </si>
  <si>
    <t>19-1111-2-5-210;</t>
  </si>
  <si>
    <t>Laura V. Hoyt,2201 C Street NW, Suite 2811, Washington, DC 20520. Email:&lt; a href='mailto:hoytlv@state.gov'&gt;hoytlv@state.gov&lt;/a&gt;Phone: 202--647-0904.;</t>
  </si>
  <si>
    <t>Sep 07,2011</t>
  </si>
  <si>
    <t>https://beta.sam.gov/fal/62a808afd9f3bde55559c3e6380dab62/view</t>
  </si>
  <si>
    <t>Energy Governance and Reform Programs</t>
  </si>
  <si>
    <t>BUREAU OF ENERGY RESOURCES, STATE, DEPARTMENT OF</t>
  </si>
  <si>
    <t>{"list":[{"act":{"description":"Foreign Assistance Act of 1961"},"publicLaw":{"congressCode":"113","number":"6"},"authorizationTypes":{"USC":false,"act":true,"statute":false,"publicLaw":true,"executiveOrder":false}}]}</t>
  </si>
  <si>
    <t>The U.S. Department of State’s Bureau of Energy Resources (ENR) programs support improved energy sector governance and transparency, technical engagement to build awareness of the challenges involved in developing unconventional resources, and power sector reform and development to support the expansion of access to electricity. Together, these programs counter poverty and lack of development resulting from a lack of access to energy, poor resource development, or both. The programs support both ENR’s global diplomatic engagement to strengthen U.S. energy security and specific Administration energy initiatives.</t>
  </si>
  <si>
    <t>See full announcement at www.grants.gov</t>
  </si>
  <si>
    <t>{"description":"See full announcement at www.grants.gov"}</t>
  </si>
  <si>
    <t>Attempt to complete approval process within 90 days but may vary by grant.  See full announcement at www.grants.gov</t>
  </si>
  <si>
    <t>Generally grants are for one year but may vary by program.  See full announcement at www.grants.gov</t>
  </si>
  <si>
    <t>{"awarded":"quarterly","description":"Generally grants are for one year but may vary by program.  See full announcement at www.grants.gov"}</t>
  </si>
  <si>
    <t>[{"code":"program","isSelected":true,"description":"Quarterly reports typically required.  See full announcement at www.grants.gov"},{"code":"cash","isSelected":true,"description":"SF-425 is required.\r\nSee full announcement at www.grants.gov"},{"code":"progress","isSelected":true,"description":"Progress reports typically required.  See full announcement at www.grants.gov"},{"code":"expenditure","isSelected":true,"description":"Expenditure reports are required."},{"code":"performanceMonitoring","isSelected":true,"description":"Performance monitoring typically required.  See full announcement at www.grants.gov"}]</t>
  </si>
  <si>
    <t>{"isApplicable":true,"description":"Large grant recipients are encouraged to have annual audits."}</t>
  </si>
  <si>
    <t>Records are to be retained for three years after the recipient sends in the final report.</t>
  </si>
  <si>
    <t>19-7234-1-0-370;</t>
  </si>
  <si>
    <t>(Cooperative Agreements) FY 13$1,800,000.00; FY 14 est $1,800,000.00; FY 15 est $1,800,000.00; - FY 2014 and 2015 figures are estimated.</t>
  </si>
  <si>
    <t>$500,000-$600,000 to date; will vary.</t>
  </si>
  <si>
    <t>{"list":[{"fiscalYear":2013,"description":"The U.S. Department of State’s Bureau of Energy Resources (ENR) programs support improved energy sector governance and transparency, technical engagement to build awareness of the challenges involved in developing unconventional resources, and power sector reform and development to support the expansion of access to electricity. Together, these programs counter poverty and lack of development resulting from a lack of access to energy, poor resource development, or both. The programs support both ENR’s global diplomatic engagement to strengthen U.S. energy security and specific Administration energy initiatives, including Connecting the Americas 2022, the U.S.-Asia Pacific Comprehensive Energy Partnership, and Power Africa."}],"isApplicable":true}</t>
  </si>
  <si>
    <t xml:space="preserve">More information on the Bureau of Energy Resources is available at: http://www.state.gov/e/enr/_x000D_
</t>
  </si>
  <si>
    <t>Clare T. Murphy2201 C St NW, Washington, DC 20037 Email:&lt; a href='mailto:murphyct@state.gov'&gt;murphyct@state.gov&lt;/a&gt;Phone: 2026479158;</t>
  </si>
  <si>
    <t>Apr 25,2014</t>
  </si>
  <si>
    <t>https://beta.sam.gov/fal/36b8de9330b9b8f74ba0a7caa16997c2/view</t>
  </si>
  <si>
    <t>The U.S. President's Emergency Plan for AIDS Relief Programs</t>
  </si>
  <si>
    <t>(PEPFAR)</t>
  </si>
  <si>
    <t>OFFICE OF U.S. GLOBAL AIDS COORDINATOR, STATE, DEPARTMENT OF</t>
  </si>
  <si>
    <t>{"list":[{"act":{"description":"US Leadership Against HIV/AIDS, Tuberculosis and Malaria Act of 2003"},"publicLaw":{"congressCode":"108","number":"25"},"authorizationTypes":{"USC":false,"act":true,"statute":false,"publicLaw":true,"executiveOrder":false}}]}</t>
  </si>
  <si>
    <t xml:space="preserve">The Office of the U.S. Global AIDS Coordinator is responsible for coordinating and overseeing the U.S. global response to HIV/AIDS through the U.S. President's Plan for Emergency AIDS Relief (PEPFAR). The objective of this program is to provide support in achieving the HIV/AIDS care, treatment, and prevention goals of PEPFAR as detailed in the PEPFAR Blueprint. </t>
  </si>
  <si>
    <t xml:space="preserve">Please visit grants.gov for specific program announcements. </t>
  </si>
  <si>
    <t>Please visit grants.gov for specific announcements.</t>
  </si>
  <si>
    <t>{"awarded":"lump","description":"Awards are available in 1-5 year timeframes. See grants.gov for individual announcements. "}</t>
  </si>
  <si>
    <t>[{"code":"program","isSelected":true,"description":"Program reports may be required on a quarterly, semiannual, or annual basis. See grants.gov for more information on specific grants. "},{"code":"cash","isSelected":true,"description":"Financial reports may be required on a quarterly, semiannual, or annual basis. See grants.gov for more information on specific grants. "},{"code":"progress","isSelected":true,"description":"Progress reports may be required on a quarterly, semiannual, or annual basis. See grants.gov for more information on specific grants. "},{"code":"expenditure","isSelected":true,"description":"Expenditure reports may be required on a quarterly, semiannual, or annual basis. See grants.gov for more information on specific grants. "},{"code":"performanceMonitoring","isSelected":true,"description":"Performance monitoring may be required on a quarterly, semiannual, or annual basis. See grants.gov for more information on specific grants. "}]</t>
  </si>
  <si>
    <t xml:space="preserve">Records should be retained for a period of three years. </t>
  </si>
  <si>
    <t>19-1031-0-1-000;</t>
  </si>
  <si>
    <t xml:space="preserve">(Project Grants (Discretionary)) FY 15 Estimate Not Available </t>
  </si>
  <si>
    <t xml:space="preserve">Please see grants.gov for specific program information. </t>
  </si>
  <si>
    <t>Whitney F. EwingSA-29, S/GAC_x000D_
2100 Pennsylvania Ave NW_x000D_
Room 200_x000D_
, Washington, DC 20037 Email:&lt; a href='mailto:EwingWF@state.gov'&gt;EwingWF@state.gov&lt;/a&gt;Phone: 2026632109;</t>
  </si>
  <si>
    <t>http://www.pepfar.gov</t>
  </si>
  <si>
    <t>Jan 17,2014</t>
  </si>
  <si>
    <t>https://beta.sam.gov/fal/34542182370eaf823c5ab9e42c211480/view</t>
  </si>
  <si>
    <t>Antiterrorism Assistance – Domestic Training Programs</t>
  </si>
  <si>
    <t>BUREAU OF DIPLOMATIC SECURITY, STATE, DEPARTMENT OF</t>
  </si>
  <si>
    <t>{"list":[{"act":{"description":"The Foreign Assistance Act of 1961, as amended  1983"},"publicLaw":{"number":"87-195"},"USC":{"title":"22","section":"145"},"authorizationTypes":{"USC":true,"act":true,"statute":false,"publicLaw":true,"executiveOrder":false},"usc":{"title":"22","section":"145"}}]}</t>
  </si>
  <si>
    <t>The Bureau of Diplomatic Security (DS) aims to build counterterrorism capacity, enhance bilateral relationships and increase respect for human rights through its Office of Antiterrorism Assistance (ATA) Program, authorized by Congress in 1983 under the Foreign Assistance Act.  The purpose of ATA programs is to develop the capacity of key partner nations to combat terrorism, establish security relationships between U.S. and foreign officials to strengthen cooperative antiterrorism efforts, and share modern, humane, and effective antiterrorism techniques.</t>
  </si>
  <si>
    <t>COOPERATIVE AGREEMENTS;COOPERATIVE AGREEMENTS (DISCRETIONARY GRANTS)</t>
  </si>
  <si>
    <t xml:space="preserve">Please refer to the specific announcement on www.Grants.gov._x000D_
</t>
  </si>
  <si>
    <t>Foreign law enforcement and security personnel from Partner Nations lacking resources needed to maintain an effective antiterrorism program and infrastructure.</t>
  </si>
  <si>
    <t>{"description":"Please refer to the specific announcement on www.Grants.gov.","isApplicable":true}</t>
  </si>
  <si>
    <t>{"description":"Please refer to the specific announcement on Grants.gov."}</t>
  </si>
  <si>
    <t>Please refer to the specific announcement on Grants.gov.</t>
  </si>
  <si>
    <t>Please refer to the specific announcement on www.Grants.gov.</t>
  </si>
  <si>
    <t>{"awarded":"other","description":"Generally one year.","awardedDescription":"Lump sum or quarterly - please refer to the specific announcement on www.Grants.gov."}</t>
  </si>
  <si>
    <t>[{"code":"program","isSelected":true,"description":"Please refer to the specific announcement on www.Grants.gov"},{"code":"cash","isSelected":true,"description":"Please refer to the specific announcement on www.Grants.gov."},{"code":"progress","isSelected":true,"description":"Please refer to the specific announcement on www.Grants.gov."},{"code":"expenditure","isSelected":true,"description":"Please refer to the specific announcement on Grants.gov."},{"code":"performanceMonitoring","isSelected":true,"description":"Please refer to the specific announcement on www.Grants.gov.  Recipients may be subject to site visit. "}]</t>
  </si>
  <si>
    <t>{"isApplicable":true,"description":"Audit is due to the condition of the grant. Please refer to the specific announcement on www.Grants.gov."}</t>
  </si>
  <si>
    <t>Records should be save three years after grant.  Please refer to the specific announcement on www.Grants.gov.</t>
  </si>
  <si>
    <t>19-0000-0-1-000;</t>
  </si>
  <si>
    <t>(Salaries and Expenses) FY 12 est $150,000.00; FY 14 est $1,500,000.00; FY 13 est $1,500,000.00;</t>
  </si>
  <si>
    <t>Anti-Terrorism Executive Forum_x000D_
Senior Crisis Management Seminar (SCMS)</t>
  </si>
  <si>
    <t>{"list":[{"fiscalYear":2012,"description":"The specific goal and/or program accomplishments of Anti-Terrorism Executive Training is to help nations effectively establish the conditions and capacity for achieving peace, security, and stability; and for responding effectively against arising threats to national or international security and stability. The Anti-Terrorism Executive Training is designed for senior partner nation executives responsible for the direction and oversight of law enforcement operations, law enforcement training, prosecution, legislative, judicial, information management and other key officials who influence the ability of their nation to prevent, respond and investigate terrorism.  During the Anti-Terrorism Executive Training program, participants will be exposed to various senior level subject matter experts from the U.S. Government, civilian and academic sectors regarding terrorism.  At the conclusion of the Anti-Terrorism Executive Training, participants will be able to address, adjust or change home country terrorism policies and / or procedures. \r\n\r\n Programs will continue in FY2013."},{"fiscalYear":2013,"description":"The specific goal and/or program accomplishments of Anti-Terrorism Executive Training is to help nations effectively establish the conditions and capacity for achieving peace, security, and stability; and for responding effectively against arising threats to national or international security and stability. The Anti-Terrorism Executive Training is designed for senior partner nation executives responsible for the direction and oversight of law enforcement operations, law enforcement training, prosecution, legislative, judicial, information management and other key officials who influence the ability of their nation to prevent, respond and investigate terrorism.  During the Anti-Terrorism Executive Training program, participants will be exposed to various senior level subject matter experts from the U.S. Government, civilian and academic sectors regarding terrorism.  At the conclusion of the Anti-Terrorism Executive Training, participants will be able to address, adjust or change home country terrorism policies and / or procedures. \r\n\r\n"},{"fiscalYear":2014,"description":"The specific goal and/or program accomplishments of Anti-Terrorism Executive Training is to help nations effectively establish the conditions and capacity for achieving peace, security, and stability; and for responding effectively against arising threats to national or international security and stability. The Anti-Terrorism Executive Training is designed for senior partner nation executives responsible for the direction and oversight of law enforcement operations, law enforcement training, prosecution, legislative, judicial, information management and other key officials who influence the ability of their nation to prevent, respond and investigate terrorism.  During the Anti-Terrorism Executive Training program, participants will be exposed to various senior level subject matter experts from the U.S. Government, civilian and academic sectors regarding terrorism.  At the conclusion of the Anti-Terrorism Executive Training, participants will be able to address, adjust or change home country terrorism policies and / or procedures. \r\n"}],"isApplicable":true}</t>
  </si>
  <si>
    <t>Matthew J. Colantonio1800 North Kent Street, Arlington, VA 22209 Email:&lt; a href='mailto:ColantonioMJ@state.gov'&gt;ColantonioMJ@state.gov&lt;/a&gt;Phone: 703-875-6998;</t>
  </si>
  <si>
    <t>Jan 27,2012</t>
  </si>
  <si>
    <t>https://beta.sam.gov/fal/8e0cfaf4b794500aca8a65ab56b446f3/view</t>
  </si>
  <si>
    <t>Research and Development - Physical Security Programs</t>
  </si>
  <si>
    <t>Research and Development</t>
  </si>
  <si>
    <t>{"list":[{"act":{"description":"Omnibus Diplomatic Security and Antiterrorism Act of 1986, as amended (22 U.S.C. 4802 et seq.) "},"publicLaw":{"congressCode":"100","number":"204"},"USC":{"title":"22","section":"4802"},"authorizationTypes":{"USC":true,"act":true,"statute":false,"publicLaw":true,"executiveOrder":false},"usc":{"title":"22","section":"4802"}}]}</t>
  </si>
  <si>
    <t>The Research and Development Program evaluates and recommends physical security countermeasures against terrorism threat for blast mitigation, anti-ram barriers, and forced-entry ballistic-resistant systems.</t>
  </si>
  <si>
    <t>The Vehicle Anti-Ram program develop passive and active anti-ram designs to lower the cost of providing anti-ram protection._x000D_
_x000D_
The Blast Mitigation program develops, tests, and fields systems and techniques that protect USG employees and property from the effects of attacks employing explosives._x000D_
_x000D_
The Force-Entry Ballistic-Resistance program develops and certifies FE/BR construction products and systems to protect USG employees and property from the effects of forced-entry attacks.</t>
  </si>
  <si>
    <t xml:space="preserve">USG Personnel and Facilities are the beneficiary of all research and development programs and products. </t>
  </si>
  <si>
    <t>{"description":"1. Accreditation Board for Engineering and Technology (ABET)-certified Academic educational institutions, colleges and universities of Higher Education -located in the United States of America and it Territories. Proposals are encouraged from Historically Black Colleges and Universities in accordance with 20 USC 1067k (3) and 10 USC 2323(a)(1)(C), or\r\n2.State and Local Government institutions certified by OSHA and ASTM standards. Proposals are encouraged from Federally recognized Indian Tribal governments in accordance with Section 3 of the Alaska Native Claims Settlement Act, 85 Stat 688.\r\n","isApplicable":true}</t>
  </si>
  <si>
    <t xml:space="preserve">1)Submit a completed government-wide version of form SF-424: Application for Federal Assistance available on line at http://apply07.grants.gov/apply/FormLinks?family=15_x000D_
2)Proposals must be submitted electronically through the www.grants.gov website using the “apply” process. All applicants must register with Grants.gov prior to submitting a proposal._x000D_
3)For new users, begin the registration process early since it could take up to two weeks to obtain validation and confirmation from Grants.gov. Until that process is complete, you will not be issued a user password for Grants.gov. The required information to complete the registration process is as follows:_x000D_
a. Valid DUNS number (Contact 1-866-705-5711 for inquiries)_x000D_
b. Registered with CCR (Central Contractor Registry)_x000D_
4) Proposals submitted by any other means may not be considered or reviewed._x000D_
5)Proposal receipt after the specified due date and time shall be governed by the provisions of the Federal Acquisition Regulation (FAR) 52.215-1(c)(3). Proposals outside of the scope as described herein will not be further reviewed._x000D_
</t>
  </si>
  <si>
    <t xml:space="preserve">a.	Proposals will be evaluated based on the following descending order of importance:_x000D_
_x000D_
1)Experience_x000D_
2) Qualified facility_x000D_
3) Principal Officer or Project Lead_x000D_
4) Cost Proposal _x000D_
</t>
  </si>
  <si>
    <t>{"awarded":"lump","description":"Anticipated Period of Award: 5 Years"}</t>
  </si>
  <si>
    <t>[{"code":"program","isSelected":true,"description":"1) The Recipient shall submit quarterly financial reports within 15 days after the quarter ends and program reports within 30 days after the calendar year quarter ends and/or the project ends. A final certified financial report and program report must be submitted to the Grants Officer Representative and Grants Officer within 90 days after the award period end date.\r\n\r\n2) Financial reports are to be submitted electronically using Form FFR (SF-425): Federal Financial Report through the Payment Management System (PMS) under US Department of Health and Human Services website available on line at www.dpm.psc.gov.\r\n\r\n3) Program reports shall be provided in written format, in scientific and technical terms, to describe how the research aligns with the objective and scope involved.  It should describe how the goals of the projects were met, what problems were encountered and how they were resolved, the likely future impact, what new contacts were made, what new plans or projects were conceived, and what issues were discussed and the participants. The final report must provide additional project documentation such as photos, detailed write-ups, and published information, which demonstrates the overall benefits of the award requirements.\r\n"},{"code":"cash","isSelected":false},{"code":"progress","isSelected":true,"description":"Program reports shall be provided in written format, in scientific and technical terms, to describe how the research aligns with the objective and scope involved.  It should describe how the goals of the projects were met, what problems were encountered and how they were resolved, the likely future impact, what new contacts were made, what new plans or projects were conceived, and what issues were discussed and the participants. The final report must provide additional project documentation such as photos, detailed write-ups, and published information, which demonstrates the overall benefits of the award requirements.\r\n"},{"code":"expenditure","isSelected":true,"description":"Financial reports are to be submitted electronically using Form FFR (SF-425): Federal Financial Report through the Payment Management System (PMS) under US Department of Health and Human Services website available online at www.dpm.psc.gov.  \r\n\r\n"},{"code":"performanceMonitoring","isSelected":true,"description":"Program reports shall be provided in written format, in scientific and technical terms, to describe how the research aligns with the objective and scope involved.  It should describe how the goals of the projects were met, what problems were encountered and how they were resolved, the likely future impact, what new contacts were made, what new plans or projects were conceived, and what issues were discussed and the participants. The final report must provide additional project documentation such as photos, detailed write-ups, and published information, which demonstrates the overall benefits of the award requirements.\r\n"}]</t>
  </si>
  <si>
    <t>Records are required for three years after the project ends.</t>
  </si>
  <si>
    <t>19-0011-3-0-000;</t>
  </si>
  <si>
    <t>(Salaries and Expenses) FY 18 est $250,000.00; FY 16 Estimate Not Available  FY 17 est $1,222,000.00;</t>
  </si>
  <si>
    <t>2. State and Local Government institutions certified by OSHA and ASTM standards. Proposals are encouraged from Federally recognized Indian Tribal governments in accordance with Section 3 of the Alaska Native Claims Settlement Act, 85 Stat 688.</t>
  </si>
  <si>
    <t>Russell J. Norris1400 Wilson Blvd._x000D_
, Arlington, VA 22209 Email:&lt; a href='mailto:NorrisRJ@state.gov'&gt;NorrisRJ@state.gov&lt;/a&gt;Phone: 7033123125;</t>
  </si>
  <si>
    <t>Jan 19,2012</t>
  </si>
  <si>
    <t>https://beta.sam.gov/fal/17fbd39ade0e381639cf19761929cd5d/view</t>
  </si>
  <si>
    <t>Global Engagement</t>
  </si>
  <si>
    <t>Special Representative to Muslim Communities</t>
  </si>
  <si>
    <t>SECRETARY OFFICE REPRESENTIVE TO MUSLIM COMMUNITIES, STATE, DEPARTMENT OF</t>
  </si>
  <si>
    <t>{"list":[{"act":{"description":"Foreign Assistance Act of 1961 as amended"},"executiveOrder":{"description":"(P.L. 87-195), part II Chapter 4"},"authorizationTypes":{"USC":false,"act":true,"statute":false,"publicLaw":false,"executiveOrder":true}}]}</t>
  </si>
  <si>
    <t xml:space="preserve">To support projects that fulfill U.S. government global engagement goals to strengthen civil society and counter extremism, including: social media training, media empowerment, leadership and social entrepreneurship development that establishes civil society capacity in Muslim communities around the world. </t>
  </si>
  <si>
    <t>See www.grants.gov for specific requests for proposals.</t>
  </si>
  <si>
    <t>{"description":"See www.grants.gov for specific requests for proposals."}</t>
  </si>
  <si>
    <t>{"awarded":"other","description":"Generally one year","awardedDescription":"Funds are released either up front, or over the duration of the project, depending on the project and goals."}</t>
  </si>
  <si>
    <t>[{"code":"program","isSelected":true,"description":"See www.grants.gov for specific requests for proposals.(Specifically, see terms and conditions as presented in award document.)"},{"code":"cash","isSelected":true,"description":"See www.grants.gov for specific requests for proposals.  (Specifically, see terms and conditions as presented in award document.)"},{"code":"progress","isSelected":true,"description":"See www.grants.gov for specific requests for proposals.(Specifically, see terms and conditions as presented in award document.)"},{"code":"expenditure","isSelected":true,"description":"See www.grants.gov for specific requests for proposals."},{"code":"performanceMonitoring","isSelected":true,"description":"See www.grants.gov for specific requests for proposals.(Specifically, see terms and conditions as presented in award document.)"}]</t>
  </si>
  <si>
    <t>Records must be maintained for three years after the end of the award.</t>
  </si>
  <si>
    <t>19-2301-1-3-000;</t>
  </si>
  <si>
    <t>(Project Grants) - See www.grants.gov for specific requests for proposals.</t>
  </si>
  <si>
    <t>$10,000 - $100,000 dollars, average $20,000</t>
  </si>
  <si>
    <t>{"flag":"none","description":"See www.grants.gov for specific requests for proposals."}</t>
  </si>
  <si>
    <t>Adnan KifayatHST Building_x000D_
2201 C Street_x000D_
, Washington, DC 20520 Email:&lt; a href='mailto:KifayatA@state.gov'&gt;KifayatA@state.gov&lt;/a&gt;Phone: 2027367884;</t>
  </si>
  <si>
    <t>Jan 20,2012</t>
  </si>
  <si>
    <t>https://beta.sam.gov/fal/b461381319483d33051bead56c99db90/view</t>
  </si>
  <si>
    <t>Global Threat Reduction</t>
  </si>
  <si>
    <t xml:space="preserve"> (GTR) </t>
  </si>
  <si>
    <t>BUREAU OF INTERNATIONAL SECURITY AND NONPROLIFERATION, STATE, DEPARTMENT OF</t>
  </si>
  <si>
    <t>{"list":[{"act":{"description":"Foreign Assistance Act of 1961, as amended"},"publicLaw":{"congressCode":"87","number":"195"},"USC":{"title":"22","section":"2349bb-1"},"authorizationTypes":{"USC":true,"act":true,"statute":false,"publicLaw":true,"executiveOrder":false},"usc":{"title":"22","section":"2349bb-1"}}]}</t>
  </si>
  <si>
    <t>The U.S. Department of State's Office of Cooperative Threat Reduction (ISN/CTR), part of the Bureau of International Security and Nonproliferation, supports programs aimed at reducing the threat posed by terrorist organizations or states of concern seeking to acquire weapons of mass destruction (WMD) expertise, material, and equipment.  ISN/CTR programs, also known as Global Threat Reduction (GTR) programs, accomplish this task by funding a variety of projects that aim to enhance biological, chemical, and nuclear security practices and productively engage scientists with WMD-applicable expertise in civilian pursuits.  In addition to continued efforts in the former Soviet Union to engage  WMD experts, GTR programs are working to reduce the rapidly growing worldwide WMD threat posed by terrorists, non-state actors, and proliferant states.  GTR programs are threat-driven and focus on frontline states and in regions where the terrorist threat is on the rise.</t>
  </si>
  <si>
    <t>Please see specific announcement on www.grants.gov.</t>
  </si>
  <si>
    <t>{"description":"As specified in specific requests for application (RFAs), applicants may be required to submit copies of their most recent negotiated indirect cost rate agreement (NICRA) to support proposed indirect costs. Additionally, applicants may be required to submit resumes, curricula vitae, or other supporting documentation showing that proposed key personnel are qualified to perform their intended roles. ","isApplicable":true}</t>
  </si>
  <si>
    <t>{"description":"Detailed application instructions will be specified in individual requests for application (RFAs). Please see specific announcement on www.grants.gov."}</t>
  </si>
  <si>
    <t>ISN/CTR will evaluate applications for GTR assistance agreements consistent with the terms specified in individual requests for application (RFAs).</t>
  </si>
  <si>
    <t>{"awarded":"lump","description":"ISN/CTR typically limits performance of individual assistance agreements to twelve months, though performance may be permitted beyond twelve months on a case-by-case basis depending on the complexity of the given project."}</t>
  </si>
  <si>
    <t>[{"code":"program","isSelected":true,"description":"ISN/CTR requires program reports at least quarterly, though more frequent and specialized reporting may be required. Specific reporting requirements are detailed in individual requests for application (RFAs). Please see specific announcement on www.grants.gov. "},{"code":"cash","isSelected":false},{"code":"progress","isSelected":true,"description":"ISN/CTR requires progress reports at least quarterly, though more frequent and specialized reporting may be required. Specific reporting requirements are detailed in individual requests for application (RFAs). Please see specific announcement on www.grants.gov. "},{"code":"expenditure","isSelected":true,"description":"ISN/CTR requires expenditure reports at least quarterly, though more frequent and specialized reporting may be required in certain circumstances. Specific reporting requirements are detailed in individual requests for application (RFAs).  Please see specific announcement on www.grants.gov. "},{"code":"performanceMonitoring","isSelected":true,"description":"See individual announcements in www.grants.gov for specific performance monitoring requirements."}]</t>
  </si>
  <si>
    <t>{"isApplicable":true,"description":"Please see specific announcement on www.grants.gov."}</t>
  </si>
  <si>
    <t>Financial records are required to be maintained for three years.</t>
  </si>
  <si>
    <t>19-1112-1-0-075;</t>
  </si>
  <si>
    <t>(Salaries and Expenses) FY 14$41,769,557.00; FY 15 est $35,000,000.00; FY 16 est $35,000,000.00;</t>
  </si>
  <si>
    <t>Typical award ammount is approximately $500,000.</t>
  </si>
  <si>
    <t>Jonathon D. WalzHST 3327 - ISN/CTR,_x000D_
2201 C Street NW, Washington, DC 20520 Email:&lt; a href='mailto:walzjd@state.gov'&gt;walzjd@state.gov&lt;/a&gt;Phone: 202-736-4961;</t>
  </si>
  <si>
    <t>http://www.state.gov/t/isn/58381.htm</t>
  </si>
  <si>
    <t>Criteria for proposal selection is specified in individual requests for application (RFAs).  See specific announcement at www.grants.gov.</t>
  </si>
  <si>
    <t>https://beta.sam.gov/fal/b55c62f8b2170153b39f3539a7903bbe/view</t>
  </si>
  <si>
    <t>Cyber Capacity Building</t>
  </si>
  <si>
    <t>OFFICE OF THE COORDINATOR FOR CYBER ISSUES, STATE, DEPARTMENT OF</t>
  </si>
  <si>
    <t>{"list":[{"act":{"description":"section 634A of the Foreign Assistance Act of 1961, as amended (FAA), and sections 7015(c) and (f), and section 7009(c)of the Department of State, Foreign Operations and Related Programs Appropriations Act, 2016 (Div. K, P.L. 114-113)."},"authorizationTypes":{"USC":false,"act":true,"statute":false,"publicLaw":false,"executiveOrder":false}}]}</t>
  </si>
  <si>
    <t>To enhance global cybersecurity</t>
  </si>
  <si>
    <t>COOPERATIVE AGREEMENTS;PROJECT GRANTS (CAPACITY BUILDING AND COMPLAINT PROCESSING, TRAINING)</t>
  </si>
  <si>
    <t>See www. grants.gov for specific application</t>
  </si>
  <si>
    <t>See www.grants.gov for specific application</t>
  </si>
  <si>
    <t>{"description":"See www. grants.gov for specific application"}</t>
  </si>
  <si>
    <t>{"awarded":"other","description":"See www. grants.gov for specific application","awardedDescription":"See www. grants.gov for specific application"}</t>
  </si>
  <si>
    <t>[{"code":"program","isSelected":true,"description":"See www. grants.gov for specific application"},{"code":"cash","isSelected":false},{"code":"progress","isSelected":true,"description":"See www. grants.gov for specific application"},{"code":"expenditure","isSelected":true,"description":"See www. grants.gov for specific application"},{"code":"performanceMonitoring","isSelected":false}]</t>
  </si>
  <si>
    <t>{"isApplicable":true,"description":"See www. grants.gov for specific application"}</t>
  </si>
  <si>
    <t>Records should be kept for three years after the final report_x000D_
See www. grants.gov for specific application</t>
  </si>
  <si>
    <t>(Project Grants) FY 17 Estimate Not Available  FY 18 Estimate Not Available  FY 16$0.00;</t>
  </si>
  <si>
    <t>Joanna LaHaie2201 C street, NW, Washington, DC 20520 Email:&lt; a href='mailto:lahaiejmc@state.gov'&gt;lahaiejmc@state.gov&lt;/a&gt;Phone: 2026473918;</t>
  </si>
  <si>
    <t xml:space="preserve">Fiscal Year2017: The United States provides training and assistance to nations on organizing national cybersecurity efforts around key building blocks and support international coordination. </t>
  </si>
  <si>
    <t>Sep 03,2017</t>
  </si>
  <si>
    <t>https://beta.sam.gov/fal/d08648fad3c042e38fcd41a76d1d9659/view</t>
  </si>
  <si>
    <t>Public Diplomacy Programs</t>
  </si>
  <si>
    <t>OFFICE OF THE UNDER SECRETARY FOR PUBLIC DIPLOMACY AND PUBLIC AFFAIRS, STATE, DEPARTMENT OF</t>
  </si>
  <si>
    <t>{"list":[{"act":{"description":"Fulbright Hayes Act, the Mutual and Cultural Exchange Act of 1961 and PL 256, Foreign Assistance Act of 1961 as amended.  USC 22, Smith-Mundt Act - US Information and Education Exchange Act of 1948, PL 80-402"},"authorizationTypes":{"USC":false,"act":true,"statute":false,"publicLaw":false,"executiveOrder":false}}]}</t>
  </si>
  <si>
    <t>To support the achievement of U.S. foreign policy goals and objectives, advance national interests, and enhance national security by informing and influencing foreign publics and by expanding and strengthening the relationship between the people and government of the United States and citizens of the rest of the world.</t>
  </si>
  <si>
    <t>See specific announcement in www.grants.gov.</t>
  </si>
  <si>
    <t xml:space="preserve">Local organizations, See specific announcement in www.grants.gov._x000D_
Citizens throughout the world as determined by post.  </t>
  </si>
  <si>
    <t>{"description":"See specific announcement in www.grants.gov.","isApplicable":true}</t>
  </si>
  <si>
    <t>{"description":"See individual announcement at www.grants.gov."}</t>
  </si>
  <si>
    <t xml:space="preserve">A technical review panel reviews proposals and scores them in accordance with published review criteria and determines priority program recommendations for final negotiation on the grant.  For further details see individual program accouncement @ www.grants.gov. </t>
  </si>
  <si>
    <t xml:space="preserve">As determined by post and Embassies._x000D_
For further details see individual program announcement @www.grants.gov. </t>
  </si>
  <si>
    <t>{"awarded":"other","description":"For further details see individual program announcement @ www.grants.gov. ","awardedDescription":"For further details see individual program announcement @ www.grants.gov."}</t>
  </si>
  <si>
    <t>[{"code":"program","isSelected":true,"description":"Usually quarterly, further details see individual program announcement @ www.grants.gov. "},{"code":"cash","isSelected":true,"description":"Usually quarterly, further details see individual program announcement @ www.grants.gov. "},{"code":"progress","isSelected":true,"description":"Usually quarterly, further details see individual program announcement @ www.grants.gov. "},{"code":"expenditure","isSelected":true,"description":"Reporting requirement will be outlined in the grant or cooperative agreement."},{"code":"performanceMonitoring","isSelected":true,"description":"Reporting requirement will be outlined in the grant or cooperative agreement.  "}]</t>
  </si>
  <si>
    <t>Per OMB regulations all records should kept for three years, beginning from the expiration date of the award.</t>
  </si>
  <si>
    <t>19-1201-1-3-000;</t>
  </si>
  <si>
    <t>(Project Grants) FY 17 FY 18 FY 16 - Public Diplomacy funds are for use by Embassies worldwide</t>
  </si>
  <si>
    <t>Range between $10,000 and $5,000,000.  Average $50,000.</t>
  </si>
  <si>
    <t>{"flag":"appendix","description":"See Embassy website for additional information."}</t>
  </si>
  <si>
    <t>Carol F. Keith2200 C Street, N.W. _x000D_
R/PPR/R, 5th Floor, Washington, DC 20522. Email:&lt; a href='mailto:KeithCF@state.gov'&gt;KeithCF@state.gov&lt;/a&gt;Phone: 202-632-3341.;</t>
  </si>
  <si>
    <t>Dec 09,2011</t>
  </si>
  <si>
    <t>https://beta.sam.gov/fal/b5331771b7f74d358920e48cad666134/view</t>
  </si>
  <si>
    <t>International Fisheries Commissions</t>
  </si>
  <si>
    <t>{"list":[{"act":{"description":"Foreign Relations Authorization Act, Title I: Authorization of Appropriations "},"publicLaw":{"number":" "},"executiveOrder":{"description":"Foreign Operations and Related Program","section":"Section 102"},"authorizationTypes":{"USC":false,"act":true,"statute":false,"publicLaw":true,"executiveOrder":true}}]}</t>
  </si>
  <si>
    <t>The commissions and organizations funded by this appropriation enable the United State to promote critical U.S. economic and conservation interests.  Each facilitates international cooperation by conducting or coordinating scientific studies of fish stocks and other living marine resources and establishing common management measures to be implemented by member governments based on their results.  Many also oversee the allocation of member nations' fishing rights.</t>
  </si>
  <si>
    <t>The use of fund is to support a wide range of international partnerships responding to diverse climate environmental initiatives.</t>
  </si>
  <si>
    <t>International Organizations</t>
  </si>
  <si>
    <t>{"description":"Prior to payment - annual budget,  financial &amp; income statements,  invoice, assessment, breakout of the parties, and current independent audit statement.","isApplicable":true}</t>
  </si>
  <si>
    <t>Assistance is provided for fish and related commissions established by international  treaty and are primarily assessed.</t>
  </si>
  <si>
    <t>{"awarded":"other","description":"Funding generally for one year.","awardedDescription":"Lump sum or partial payments."}</t>
  </si>
  <si>
    <t>[{"code":"program","isSelected":true,"description":"Annual reports are issued by each commission or organization detailing ongoing programs, accomplishments, and progress towards resource management or scientific goals.  Specific project or program reports are also required for sub-elements funds through voluntary contribution on at least an annual basis, with final reports required at the conclusion for time-limited or discrete activities."},{"code":"cash","isSelected":true,"description":"Annual budget, financial &amp; income statement, invoice, assessment breakout of the parties, and current independent audit statement require."},{"code":"progress","isSelected":false},{"code":"expenditure","isSelected":true,"description":"Annual budget,  financial &amp; income statement, invoice, assessment breakout of the parties, and current independent audit statement"},{"code":"performanceMonitoring","isSelected":true,"description":"All programs will be monitored by Department of State Program Officers."}]</t>
  </si>
  <si>
    <t>{"isApplicable":true,"description":" Current independent audit statement."}</t>
  </si>
  <si>
    <t>Organization to keep records to receive satisfactory independent audit. Records to be kept for 3 years.</t>
  </si>
  <si>
    <t>(Formula Grants (Apportionments)) FY 12 est $32,200,000.00; FY 10$53,658,536.00; FY 11 est $43,440,000.00; - N/A</t>
  </si>
  <si>
    <t>Varies</t>
  </si>
  <si>
    <t>KC T. Dao,Bureau of Oceans Environment and Scientific Affairs, Room 2880 HST, Department of State, 2201 C Street, NW, Washington, DC 20520 Email:&lt; a href='mailto:daokt@state.gov'&gt;daokt@state.gov&lt;/a&gt;Phone: (202) 647-2198.;</t>
  </si>
  <si>
    <t>http://www,state.gov/g/oes/</t>
  </si>
  <si>
    <t>Feb 14,2011</t>
  </si>
  <si>
    <t>https://beta.sam.gov/fal/2353455212c594ce0f74616ad1c972c3/view</t>
  </si>
  <si>
    <t>Conflict and Stabilization Operations</t>
  </si>
  <si>
    <t>CSO</t>
  </si>
  <si>
    <t>BUREAU OF CONFLICT AND STABILIZATION OPERATIONS, STATE, DEPARTMENT OF</t>
  </si>
  <si>
    <t>{"list":[{"act":{"description":"Foreign Assistance Act"},"authorizationTypes":{"USC":false,"act":true,"statute":false,"publicLaw":false,"executiveOrder":false}},{"act":{"description":"State Department Basic Authorities Act"},"authorizationTypes":{"USC":false,"act":true,"statute":false,"publicLaw":false,"executiveOrder":false}}]}</t>
  </si>
  <si>
    <t>The Bureau of Conflict and Stabilization Operations (CSO) is part of the Under Secretariat for Civilian Security, Democracy, and Human Rights (J) within the Department of State (DOS). CSO's mission is to strengthen U.S. national security by breaking cycles of violent conflict and mitigating crisis in priority countries. Guided by local dynamics, CSO acts quickly to devise sustainable solutions to address the full spectrum of conflict, from prevention to crisis response to stabilization. Building more effective partnerships with capable implementing organizations with experience in conflict prevention and stabilization activities is integral to the CSO mission and as such, CSO seeks to identify qualified partners, facilitators and implementers from among private and nonprofit entities. Funding may be made available for flexible, rapid, targeted, and high-impact awards to organizations to prevent, mitigate and/or respond to conflict situations and stabilize_x000D_
countries around the world.</t>
  </si>
  <si>
    <t>CSO recommends applicants view the open application on www.grants.gov for more information.</t>
  </si>
  <si>
    <t>{"description":"CSO recommends applicants view the open application on www.grants.gov for more information."}</t>
  </si>
  <si>
    <t>Due to the rapid response nature of CSO’s engagements, organizations should be prepared to respond to subsequent invitations for proposals within a short time, such as within 10 working days. CSO recommends applicants view the open application on www.grants.gov for more information.</t>
  </si>
  <si>
    <t>{"awarded":"other","description":"CSO recommends applicants view the open application on www.grants.gov for more information.","awardedDescription":"SF-270, PMS, or other methods as necessary, CSO recommends applicants view the open application on www.grants.gov for more information."}</t>
  </si>
  <si>
    <t>[{"code":"program","isSelected":true,"description":"Quarterly or as stipulated by the award, CSO recommends applicants view the open application on www.grants.gov for more information."},{"code":"cash","isSelected":true,"description":"Quarterly or as stipulated by the award, CSO recommends applicants view the open application on www.grants.gov for more information."},{"code":"progress","isSelected":true,"description":"Quarterly or as stipulated by the award , CSO recommends applicants view the open application on www.grants.gov for more information."},{"code":"expenditure","isSelected":true,"description":"Quarterly or as stipulated by the award,\r\nCSO recommends applicants view the open application on www.grants.gov for more information."},{"code":"performanceMonitoring","isSelected":true,"description":"CSO recommends applicants view the open application on www.grants.gov for more information."}]</t>
  </si>
  <si>
    <t>{"isApplicable":true,"description":"OMB Circular A-133 Audit"}</t>
  </si>
  <si>
    <t>Records are maintained for three years after the close-out of the award</t>
  </si>
  <si>
    <t>19-0121-0-0-000;19-7223-1-0-370;19-0113-0-0-000;</t>
  </si>
  <si>
    <t xml:space="preserve">(Project Grants) FY 16$17,500,000.00; FY 17 est $6,650,000.00; FY 18 Estimate Not Available </t>
  </si>
  <si>
    <t>{"list":[{"fiscalYear":2018,"description":"N/A"},{"fiscalYear":2017,"description":"In FY2017, CSO issued 11 federal assistance awards. These awards touched on nearly all of CSO's thematic focus areas - Peace Process Support, Electoral Violence, Countering Violent Extremism, Transitional Security, and Atrocity Prevention. One standout program will identify key indicators of violent extremism, allow for monitoring the effectiveness and impact of CVE interventions, and fill critical gaps in understanding of drives and resiliencies of VE in six target countries."},{"fiscalYear":2016,"description":"In FY2016, CSO issued 18 federal assistance awards focused in regions all across the globe. One of CSO's most successful programs awarded in FY16 supported the peace process in Colombia. CSO's awardee implemented a barometer program that links bureau stabilization priorities with early warning/early response mechanisms and post-accord implementation monitoring capabilities with the goal of improving Colombia's ability to successfully implement a peace agreement, once reached."}],"isApplicable":true}</t>
  </si>
  <si>
    <t>Ashley O. Perrin2121 Virginia Avenue, Suite 7100, Washington, DC 20037 Email:&lt; a href='mailto:perrinao@state.gov'&gt;perrinao@state.gov&lt;/a&gt;Phone: 2026630316;</t>
  </si>
  <si>
    <t>http://www.state.gov/j/cso/index.htm</t>
  </si>
  <si>
    <t>Jun 13,2013</t>
  </si>
  <si>
    <t>https://beta.sam.gov/fal/a4a433c45ce3d8abbf9671dbfebccc7a/view</t>
  </si>
  <si>
    <t>EUR/ACE Humanitarian Assistance Program</t>
  </si>
  <si>
    <t>{"list":[{"act":{"description":"Freedom Support Act"},"publicLaw":{"congressCode":"102","number":"511"},"authorizationTypes":{"USC":false,"act":true,"statute":false,"publicLaw":true,"executiveOrder":false}}]}</t>
  </si>
  <si>
    <t>Provide vital humanitarian assistance to vulnerable populations in countries of the former Soviet Union.</t>
  </si>
  <si>
    <t xml:space="preserve">Since 1992, the EUR/ACE HA program has been assisting those in need with food, clothing and medicine. Small Reconstruction Projects fund structural repairs such as bathrooms and kitchens of recipient institutions in a cost-effective way.  Materials and engineering costs are covered by the project, unskilled labor is often provided by local residents, and contributions (such as utility costs) are sometimes made by NGOs and local governments.  The long-term result of HA is threefold:  the suffering of the vulnerable is relieved, partnerships are formed between the USG and the people of the recipient country, and, from this example, their governments are better able to recognize and react to the needs of their citizens.  Since its inception in 1992, the EUR/ACE program has provided over $4 billion worth of donated assistance to the people of the former Soviet Union._x000D_
In 2012, the EUR/ACE program provided $137.57 million in assistance using only $10.77 million in program funds; that is, $12.77 of assistance delivered for each dollar of program funding.  Similar results are expected in FY13, with diminished returns in FY14, the final year of the program. The EUR/ACE Humanitarian program is scheduled to phase out effective 30 September 2014._x000D_
_x000D_
</t>
  </si>
  <si>
    <t>All grantees under this program are U.S. based non-profit organizations</t>
  </si>
  <si>
    <t>Grants under this program are sole sourced and are directed by the program office.</t>
  </si>
  <si>
    <t>{"awarded":"other","description":"Most grants have a one-year period of performance.  Time permitted to spend funds is in alignment with FAR regulations","awardedDescription":"As requested by grantee and confirmed by program office. "}</t>
  </si>
  <si>
    <t>[{"code":"program","isSelected":true,"description":"Requirement determined on a case-by-case basis by the program office."},{"code":"cash","isSelected":true,"description":"In compliance with USG regulations."},{"code":"progress","isSelected":true,"description":"Quarterly progress reports."},{"code":"expenditure","isSelected":true,"description":"In compliance with USG regulations."},{"code":"performanceMonitoring","isSelected":true,"description":"Performance monitoring by program office is conducted on, at minimum, a yearly basis."}]</t>
  </si>
  <si>
    <t>Recipient must maintain all grant file records for 3 years.</t>
  </si>
  <si>
    <t>19-7201-0-3-060;</t>
  </si>
  <si>
    <t>between $ 100,000 and $,600,00</t>
  </si>
  <si>
    <t>Nicole Shank,2201 C Street, NW, Washington, DC 20003 Email:&lt; a href='mailto:shankn@state.gov'&gt;shankn@state.gov&lt;/a&gt;Phone: (202) 647-7272.;</t>
  </si>
  <si>
    <t>Jan 21,2011</t>
  </si>
  <si>
    <t>https://beta.sam.gov/fal/13591d8c52601ef91b8452ef7f3aa6de/view</t>
  </si>
  <si>
    <t>East Asia and Pacific Grants Program</t>
  </si>
  <si>
    <t>U.S. Department of State, Bureau of East Asian and Pacific Affairs,_x000D_
Grant Awards</t>
  </si>
  <si>
    <t>BUREAU OF EAST ASIAN AND PACIFIC AFFAIRS  , STATE, DEPARTMENT OF</t>
  </si>
  <si>
    <t>{"list":[{"act":{"description":"Section 634 of the Foreign Assistance Act of 1961, as amended"},"publicLaw":{"congressCode":"110","number":"161"},"executiveOrder":{"description":"and Department of State, Foreign Operations and Related Programs Appropriations Act, 2010 (Div. J, Public Law 110-161), sections 7015(c)  and section 7071(b) "},"authorizationTypes":{"USC":false,"act":true,"statute":false,"publicLaw":true,"executiveOrder":true}}]}</t>
  </si>
  <si>
    <t>Support the foreign assistance goals and objectives of the Department of State, Bureau of East Asian Affairs, as delineated in the FY Bureau Strategic and Resource Plan. This program is for all grant awards for the entire fiscal year funded through State/EAP.</t>
  </si>
  <si>
    <t>COOPERATIVE AGREEMENTS;COOPERATIVE AGREEMENTS (DISCRETIONARY GRANTS);PROJECT GRANTS;PROJECT GRANTS (FOR SPECIFIED PROJECTS)</t>
  </si>
  <si>
    <t>Department of State, EAP Bureau does not issue domestic grants. Any and all grants will go to entities that operate overseas in support of our international foreign assistance goals and objectives._x000D_
See www.grants.gov for specific announcement.</t>
  </si>
  <si>
    <t>U.S. Department of State, EAP Bureau does not issue domestic grants. Any and all grants will go to entities that operate overseas in support of our international foreign assistance goals and objectives.</t>
  </si>
  <si>
    <t>{"description":"Any award made using State/EAP funds require the full compliment of standard forms and budget documents, as dictated by the Department of State, Bureau of Administration and the relevant OMB circulars.","isApplicable":true}</t>
  </si>
  <si>
    <t>{"environmentalImpact":{"reports":[{"isSelected":false,"reportCode":"statement"},{"isSelected":false,"reportCode":"assessment"},{"isSelected":false,"reportCode":"ExecutiveOrder12372"},{"isSelected":true,"reportCode":"otherRequired"}]},"description":"Pre-award coordination is required for all grantees applying for foreign assistance grants through the U.S. Department of State, Bureau of East Asian and Pacific Affairs grant awards.  This coordination will take place between program officers in the field and the recipient agencies,. or between program officers in Washington, DC and the recipient organizations.\r\nSee www.grants.gov for specific announcement."}</t>
  </si>
  <si>
    <t>{"description":"See www.grants.gov for specific announcement."}</t>
  </si>
  <si>
    <t>Defined by the U.S. Department of State, Administration Bureau in accordance with relevant OMB Circulars._x000D_
See www.grants.gov for specific announcement.</t>
  </si>
  <si>
    <t>See www.grants.gov for specific announcement.</t>
  </si>
  <si>
    <t>Renewals must be coordinated with the State/EAP program officer, the Representative of State/Administration Bureau grants officer, and the recipient._x000D_
See www.grants.gov for specific announcement.</t>
  </si>
  <si>
    <t>{"awarded":"other","description":"Most grant awards are for a full year time frame, sometimes two years.","awardedDescription":"It depends on the amount and the details of the project. Sometimes it is one lump sum, in the cases of under $25,000 awards. For anything larger the HHS PMS system is used for quarterly installments, as required."}</t>
  </si>
  <si>
    <t>[{"code":"program","isSelected":true,"description":"Depending on the size of the award and the length of the project period, as dictated in the official U.S. Department of State  Notice of Award, program/project reports may be required either quarterly, semi-annually, or annually. See www.grants.gov for specific announcement."},{"code":"cash","isSelected":true,"description":"Required quarterly for all awards."},{"code":"progress","isSelected":true,"description":"Depending on the size of the award and the length of the project period, as dictated in the official U.S. Department of State  Notice of Award, program/project reports may be required either quarterly, semi-annually, or annually.\r\nSee www.grants.gov for specific announcement."},{"code":"expenditure","isSelected":true,"description":"Required quarterly for all awards."},{"code":"performanceMonitoring","isSelected":true,"description":"At the discretion of the listed Grants Officer."}]</t>
  </si>
  <si>
    <t>All project/program and financial records must be retained by award recipients for 3 years.</t>
  </si>
  <si>
    <t>19-7201-1-0-371;</t>
  </si>
  <si>
    <t>(Project Grants (Discretionary)) - The above includes the annual grant for The Asia Foundation: 19052500000 (11 digit budget account code).</t>
  </si>
  <si>
    <t>Depends on specific grant award._x000D_
See www.grants.gov for specific announcement.</t>
  </si>
  <si>
    <t>Ariel R. Wyckoff,2201 C Street, NW, Room 5313, Washington, DC 20520 Email:&lt; a href='mailto:WyckoffAR@state.gov'&gt;WyckoffAR@state.gov&lt;/a&gt;Phone: (202) 647-9446.;</t>
  </si>
  <si>
    <t>Project specific, depends on the program. All awards are screened for terror finance and/or support per the relevant U.S.Department of State and federal guidelines and regulations._x000D_
See www.grants.gov for specific announcement.</t>
  </si>
  <si>
    <t>Dec 07,2010</t>
  </si>
  <si>
    <t>https://beta.sam.gov/fal/436f64d897b0568a85dee9f1d947803d/view</t>
  </si>
  <si>
    <t>Fishermen's Guaranty Fund</t>
  </si>
  <si>
    <t>(Section 7)</t>
  </si>
  <si>
    <t>{"list":[{"act":{"description":" Fishermen's Protective Act of 1967, Section 7, Public Law 90-482, as amended, Public Law 92-569, 22 U.S.C. 1971-1977; Public Law 94-265, as amended, Public Law 99-659; Public Law 104-43; Public Law 106-450; Public Law 108-219. \n"},"authorizationTypes":{"USC":false,"act":true,"statute":false,"publicLaw":false,"executiveOrder":false}}]}</t>
  </si>
  <si>
    <t>To provide for reimbursement of losses incurred as a result of the seizure of a U.S. commercial fishing vessel by a foreign country on the basis of rights or claims in territorial waters or on the high seas, which are not recognized by the United States.  Effective November 28, 1990, the United States acknowledges the authority of coastal States to manage highly migratory species, thus reducing the basis for valid claims under the Fishermen's Protective Act.</t>
  </si>
  <si>
    <t>Must be a U.S. citizen and the owner or charterer of a fishing vessel documented as such by the United States. Reimbursement of losses and costs (other than fines, license fees, registration fees and other direct costs which are reimbursable through the Secretary of State) incurred as a result of seizure.  The vessel must be documented or certified under the laws of the United States.</t>
  </si>
  <si>
    <t>Must be a U.S. citizen and the owner or charterer of a fishing vessel documented as such by the United States, and must have paid a premium fee, if one is required, for the year in which the seizure occurs.</t>
  </si>
  <si>
    <t>{"description":"Proof of documentation of vessel and proof of claim.","isApplicable":true}</t>
  </si>
  <si>
    <t>{"description":"Any owner desiring to enter into an agreement with the Secretary of State under the authority of Section 7 of the Act shall make application to the Office Director, Office of Marine Conservation, Bureau of Oceans and International Environmental and Scientific Affairs, Room 5806, Department of State, Washington, DC 20520-7818. The application shall be accompanied by a fee if required, in the amount established by a fee schedule in effect at the time of application. After agreement is executed, no fee paid or portion thereof is returnable. Application for reimbursement of losses will be accepted only from insured owners."}</t>
  </si>
  <si>
    <t>Review and approval will be made by the Assistant Secretary for Oceans and International Environmental and Scientific Affairs, Department of State.</t>
  </si>
  <si>
    <t>From 1 to 4 months.</t>
  </si>
  <si>
    <t>All determinations under this section are final and are not subject to arbitration or appeal.</t>
  </si>
  <si>
    <t>Agreement is renewable upon payment of a premium fee, if required, and completion of current Application for Guaranty Agreement.</t>
  </si>
  <si>
    <t>{"description":"From effective date of agreement for balance of fiscal year ending on September 30."}</t>
  </si>
  <si>
    <t>19-5121-0-2-376;</t>
  </si>
  <si>
    <t xml:space="preserve">(Not Applicable) FY 07$500,000.00; FY 08 Estimate Not Available  FY 09 Estimate Not Available  - (Reimbursement of Losses) FY 07 $500,000; FY 08 est not available; and FY 09 est not reported. 
</t>
  </si>
  <si>
    <t>{"list":[{"fiscalYear":2006,"description":"In fiscal year 2005, no guaranty agreements were executed and no applications for participation in the fund were received.  For fiscal year 2006, 10 guaranty agreements are projected. \n"}],"isApplicable":true}</t>
  </si>
  <si>
    <t>22 U.S.C 1971-77; 22 CFR 33, as amended.</t>
  </si>
  <si>
    <t>Office of Marine Conservation, Bureau of Oceans and International Environmental and Scientific Affairs, Room 5806, Department of State, Washington, DC  20520-7818. Contact: Mr. Stetson Tinkham.  Telephone: (202) 647-3941. Use the same number for FTS. FAX:  (202) 736-7350. , , ;</t>
  </si>
  <si>
    <t>http://www.state.gov.</t>
  </si>
  <si>
    <t>https://beta.sam.gov/fal/22d41a1da65767721b62c0040a4049a9/view</t>
  </si>
  <si>
    <t>Regional Democracy Program</t>
  </si>
  <si>
    <t xml:space="preserve">Iran Assistance </t>
  </si>
  <si>
    <t>{"list":[{"act":{"description":"Section 634 of the Foreign Assistance Act of 1961, as amended, Executive Order Department of State, Foreign Operations and Related Programs Appropriations Act, 2010, Public Law 110-161, U.S.C 7015."},"authorizationTypes":{"USC":false,"act":true,"statute":false,"publicLaw":false,"executiveOrder":false}}]}</t>
  </si>
  <si>
    <t>To support democracy and human rights in the Near East region.</t>
  </si>
  <si>
    <t>COOPERATIVE AGREEMENTS;COOPERATIVE AGREEMENTS (DISCRETIONARY GRANTS);PROJECT GRANTS</t>
  </si>
  <si>
    <t>Non-profit, for-profit organizations or state and local governments interested in partnering with the NEA/AC to promote democratic change in the Near East.</t>
  </si>
  <si>
    <t xml:space="preserve">Any award made using State/NEA funds requires the full complement of standard federal forms and budget documents, CVs of main program staff, as dictated by the U.S. Department of State, Bureau of Administration, and the relevant OMB circulars. _x000D_
See www.grants.gov for specific announcement. OMB Circular No. A-87 applies to this program._x000D_
</t>
  </si>
  <si>
    <t>{"description":"Any award made using State/NEA funds requires the full complement of standard federal forms and budget documents, CVs of main program staff, as dictated by the U.S. Department of State, Bureau of Administration, and the relevant OMB circulars. \r\nSee www.grants.gov for specific announcement. OMB Circular No. A-87 applies to this program.\r\n","isApplicable":false}</t>
  </si>
  <si>
    <t>{"description":"NEA/AC solicits proposals via program announcements posted on www.grants.gov, www.grantsolutions.gov, and on the websites of NEA/AC, and posts in the region. Iran  programming implementers are selected through open competitions, directed, or limited solicitations. Occasionally, NEA/AC will issue sole source awards. NEA/AC also enters into a limited number of Interagency Acquisition Agreements with other U.S.G. Federal agencies. See www.grants.gov for specific announcement."}</t>
  </si>
  <si>
    <t>A technical review panel reviews proposals and scores them in accordance with published review criteria and determines priority program recommendations for final negotiation on the grant. Award procedures are defined by the U.S. Department of State, Administration Bureau in accordance with relevant OMB Circulars.</t>
  </si>
  <si>
    <t>Renewals must be coordinated with the State/NEA program officer, the Representative of State/Administration Bureau grants officer, and the recipient.</t>
  </si>
  <si>
    <t>{"awarded":"other","description":"Although the average length is 24 months, the specific length of time for Iran programming grant may vary from one award to another. Details for each can be found on the respective announcements. All assistance for Centralized Payments, Cash Management, Financial Reporting, Debt Management, and Audit Assistance is with the Department of Health and Human Services, Division of Payment Management one of the two non-DoD grants payment systems for use by the entire Federal Government.","awardedDescription":"All assistance is with the Division of Payment Management."}</t>
  </si>
  <si>
    <t>[{"code":"program","isSelected":true,"description":"Depending on the size of the awards and length of the project period, as dictated in the official U.S. Department of State Notice Award, program reports may be required either quarterly, semi-annually, or annually. Depending on the size of the awards and length of the project period, as dictated in the official U.S. Department of State Notice Award, program reports may be required either quarterly, semi-annually, or annually. See www.grants.gov for specific announcement. Required quarterly for all awards. At the discretion of the listed Grants Officer."},{"code":"cash","isSelected":false},{"code":"progress","isSelected":true,"description":"Depending on the size of the awards and length of the project period, as dictated in the official U.S. Department of State Notice Award, progress reports may be required either quarterly, semi-annually, or annually. Depending on the size of the awards and length of the project period, as dictated in the official U.S. Department of State Notice Award, progress reports may be required either quarterly, semi-annually, or annually. See www.grants.gov for specific announcement. Required quarterly for all awards. At the discretion of the listed Grants Officer."},{"code":"expenditure","isSelected":true,"description":"Quarterly Financial Review Reports."},{"code":"performanceMonitoring","isSelected":true,"description":"Quarterly Progress Review Reports."}]</t>
  </si>
  <si>
    <t>All project/program and financial records must be retained by awards recipients for three years.</t>
  </si>
  <si>
    <t>19-4401-0-1-150;</t>
  </si>
  <si>
    <t xml:space="preserve">(Project Grants) FY 17 Estimate Not Available  FY 18 Estimate Not Available </t>
  </si>
  <si>
    <t>The range is $500,000 to $2,500,000 with an average of $1,500,000.</t>
  </si>
  <si>
    <t>Jun 22,2011</t>
  </si>
  <si>
    <t>https://beta.sam.gov/fal/119b2af4e324b05f016015d14b3f7655/view</t>
  </si>
  <si>
    <t>Trans-Sahara Counterterrorism Partnership (TSCTP)</t>
  </si>
  <si>
    <t>{"list":[{"act":{"description":"Department of State, Foreign Operations, and Related Programs Appropriations Act, 2015 "},"publicLaw":{"congressCode":"113","number":"235"},"authorizationTypes":{"USC":false,"act":true,"statute":false,"publicLaw":true,"executiveOrder":false}}]}</t>
  </si>
  <si>
    <t xml:space="preserve">The Trans-Sahara Counterterrorism Partnership (TSCTP) policy objective is to create an environment that will disrupt the ability of terrorists, violent extremist organizations (VEOs), and traffickers to operate by promoting regional government and non-government capacity building partnerships in the Sahel and Maghreb.  Partner countries include Burkina Faso, Cameroon, Chad, Mali, Mauritania, Niger, Nigeria, and Senegal in sub-Saharan Africa (Bureau of African Affairs), and Algeria, Morocco, and Tunisia in North Africa (Bureau of Near Eastern Affairs).  </t>
  </si>
  <si>
    <t xml:space="preserve">TSCTP programs are designed to be proactive and preventive in nature, to combat terrorism and violent extremism through both civilian and military efforts. These programs are structured in a way that empowers local law enforcement authorities to effectively address the threat of terrorist organizations, while also respecting national sovereignty and cultural sensitivities of countries in the region. </t>
  </si>
  <si>
    <t xml:space="preserve">TSCTP supports projects in Burkina Faso, Cameroon, Chad, Mali, Mauritania, Niger, Nigeria, and Senegal in sub-Saharan Africa, and Algeria, Morocco, and Tunisia in North Africa.  </t>
  </si>
  <si>
    <t>{"description":"No Credentials or documentation are required. 2 CFR 200, Subpart E - Cost Principles applies to this program.","isApplicable":true}</t>
  </si>
  <si>
    <t>{"description":"2 CFR 200, Uniform Administrative Requirements, Cost Principles, and Audit Requirements for Federal Awards apply to this program. See www.Grants.gov for individual program announcements. Recipients are selected through open competitions, directed, or limited solicitations. Occasionally, AF or NEA will issue sole source awards. AF and NEA also enter into a limited number of Interagency Acquisition Agreements with other U.S.G. Federal agencies. See www.grants.gov for specific announcement."}</t>
  </si>
  <si>
    <t>In general, solicitations are reviewed by panels comprised of area and subject matter experts drawn from inside and sometimes outside the State Department. Award procedures are defined by the U.S. Department of State, Bureau of Administration in accordance with relevant OMB Circulars.</t>
  </si>
  <si>
    <t>From 30 to 180 days.</t>
  </si>
  <si>
    <t>{"awarded":"other","description":"See www.grants.gov for individual notice of funding opportunities and time requirements/restrictions.","awardedDescription":"See www.grants.gov for individual notice of funding opportunities and time requirements/restrictions."}</t>
  </si>
  <si>
    <t>[{"code":"program","isSelected":true,"description":"Quarterly reporting is required at a minimum for all awards. Depending on the size of the awards and length of the project period, program reports may be required either quarterly, semi-annually, or annually. At the discretion of the listed Grants Officer. No cash reports are required. Reporting requirements will be dictated in the official U.S. Department of State Notice Award. See www.grants.gov for specific notice of funding opportunities. "},{"code":"cash","isSelected":false},{"code":"progress","isSelected":true,"description":"Quarterly reporting is required at a minimum for all awards. Depending on the size of the awards and length of the project period, program reports may be required either quarterly, semi-annually, or annually. At the discretion of the listed Grants Officer. No cash reports are required. Reporting requirements will be dictated in the official U.S. Department of State Notice Award. See www.grants.gov for specific notice of funding opportunities. "},{"code":"expenditure","isSelected":true,"description":"Quarterly reporting is required at a minimum for all awards. Depending on the size of the awards and length of the project period, program reports may be required either quarterly, semi-annually, or annually. At the discretion of the listed Grants Officer. No cash reports are required. Reporting requirements will be dictated in the official U.S. Department of State Notice Award. See www.grants.gov for specific notice of funding opportunities. "},{"code":"performanceMonitoring","isSelected":true,"description":"Quarterly reporting is required at a minimum for all awards. Depending on the size of the awards and length of the project period, program reports may be required either quarterly, semi-annually, or annually. At the discretion of the listed Grants Officer. No cash reports are required. Reporting requirements will be dictated in the official U.S. Department of State Notice Award. See www.grants.gov for specific notice of funding opportunities. "}]</t>
  </si>
  <si>
    <t>Recipients must maintain all grant files for three years after the final report date. Please refer to 2 CFR 200 for specific records retention requirements.</t>
  </si>
  <si>
    <t>19-4401-1-0-371;19-1015-1-0-371;</t>
  </si>
  <si>
    <t xml:space="preserve">(Cooperative Agreements (Discretionary Grants)) FY 18 Estimate Not Available  FY 16 est $10,000,000.00; FY 17 est $7,000,000.00; - Bureau of African Affairs:  FY 15 $7M; FY 16 estimate $7M; and FY 17 estimate $7M._x000D_
Bureau of Near Easter Affairs: FY15 $5.7M; FY 16estiamte $3M; and FY17 estimate $0._x000D_
</t>
  </si>
  <si>
    <t xml:space="preserve">See www.grants.gov for individual notice of funding opportunities or www.USASpending.gov for previous award information. </t>
  </si>
  <si>
    <t>Guidelines for grants and cooperative agreements are distributed in conjunction with the notice of funding opportunity and/or Notice of Award.</t>
  </si>
  <si>
    <t>Nathan A Edgerton2430 E Street, NW_x000D_
, Washington, DC 20520 Email:&lt; a href='mailto:EdgertonNA@state.gov'&gt;EdgertonNA@state.gov&lt;/a&gt;Phone: 2027766831;</t>
  </si>
  <si>
    <t xml:space="preserve">Proposals should be responsive to the substantive provisions set forth in each notice of funding opportunity listed on www.grants.gov. Final award decisions are influenced by whether the applications meet TSCTP’s goals and objectives, whether and how they support the USG’s overarching foreign policy priorities and whether they have the support of the appropriate U.S. Embassy(ies) or Consulates. </t>
  </si>
  <si>
    <t>Aug 10,2016</t>
  </si>
  <si>
    <t>https://beta.sam.gov/fal/4789cd3dbe501b0e2ffe36e5017bafb0/view</t>
  </si>
  <si>
    <t xml:space="preserve">Nonproliferation and Disarmament Fund </t>
  </si>
  <si>
    <t>(NDF)</t>
  </si>
  <si>
    <t>{"list":[{"act":{"description":"Section 504 of the FREEDOM Support Act (P.L. -102-511) and is funded each year by the \"Nonproliferation, Anti-terrorism, Demining and Related Programs\" (NADR) appropriation in the annual Foreign Operation, Export financing, and Related Programs appropriations Acts."},"publicLaw":{"congressCode":"102","number":"511"},"authorizationTypes":{"USC":false,"act":true,"statute":false,"publicLaw":true,"executiveOrder":false}}]}</t>
  </si>
  <si>
    <t>The Nonproliferation and Disarmament Fund (NDF) provides a means for the U.S. Government to respond rapidly to nonproliferation and disarmament opportunities, circumstances or conditions that are unanticipated or unusually difficult, but of high priority.  Activities include assistance worldwide for various nonproliferation and disarmament projects that involve (a) efforts to halt the spread of weapons of mass destruction, their delivery systems, and conventional weapons systems, and (b) the destruction of existing weapons, delivery systems, and production facilities.</t>
  </si>
  <si>
    <t>All program grants must be related to and support nonproliferation and disarmament efforts to be eligible.</t>
  </si>
  <si>
    <t>See grants.gov or Grantsolutions.gov</t>
  </si>
  <si>
    <t>{"description":"See grants.gov or Grantsolutions.gov; Any recipient with experience and credentials in security, eliminating, or disabling WMD, conventional weapons or other dangerous weapons and their means of delivery.","isApplicable":true}</t>
  </si>
  <si>
    <t>{"environmentalImpact":{"reports":[{"isSelected":false,"reportCode":"statement"},{"isSelected":false,"reportCode":"assessment"},{"isSelected":false,"reportCode":"ExecutiveOrder12372"},{"isSelected":true,"reportCode":"otherRequired"}]},"description":"Please see grants.gov."}</t>
  </si>
  <si>
    <t>See grants.gov or Grantsolutions.gov.</t>
  </si>
  <si>
    <t>Dependent upon mission objectives, funds, program results, grantee capability with final determination by the Department of State Grants Officer and Program Manager.</t>
  </si>
  <si>
    <t>{"types":{"moe":false,"formula":false,"matching":true},"matching":{"requirementFlag":"voluntary","percent":"0","description":"Dependent upon grant. See grants.gov for specific requirements."}}</t>
  </si>
  <si>
    <t>{"awarded":"other","description":"Funds are no-year and are available until expended.","awardedDescription":"Depends on grantee status, type of project and amount of funds."}</t>
  </si>
  <si>
    <t>[{"code":"program","isSelected":true,"description":"Quarterly Program and Finacial Reports "},{"code":"cash","isSelected":true,"description":"As applicable."},{"code":"progress","isSelected":true,"description":"--"},{"code":"expenditure","isSelected":true,"description":"Quarterly narrative and financial reports are required as well as a final project report with clear and measurable deliverables."},{"code":"performanceMonitoring","isSelected":true,"description":"--"}]</t>
  </si>
  <si>
    <t>{"isApplicable":true,"description":"All international grantees that are not bound by OMB Circular No. A-133 must agree in their terms and conditions to similar audit requirements. Grants will not be awarded to organizations that refuse to comply with audit requirements."}</t>
  </si>
  <si>
    <t>All records must be retained for a minimum of three (3) years from the date the program office verifies that all deliverables are successfully completed, funds accounted for and validated for closeout. If an investigation is started before this period ends, all records must be kept for 3 years after the close of the investigation.</t>
  </si>
  <si>
    <t>19-1110-7-5-000;</t>
  </si>
  <si>
    <t>(Project Grants (for specified projects)) FY 14 Estimate Not Available  FY 13 est $5,000,000.00; FY 12$0.00;</t>
  </si>
  <si>
    <t xml:space="preserve">$100,000 - $5,000,000 </t>
  </si>
  <si>
    <t>Karla R. BluntMain State   HST Room 3208, Washington, DC 20520 Email:&lt; a href='mailto:BluntKR@state.gov'&gt;BluntKR@state.gov&lt;/a&gt;Phone: 2026473476;</t>
  </si>
  <si>
    <t>http://www.state.gov/t/isn/offices/c55414.htm</t>
  </si>
  <si>
    <t>See Grants.gov.</t>
  </si>
  <si>
    <t>https://beta.sam.gov/fal/0b04a0ed0abe12d26c98e1e8e4fa95dc/view</t>
  </si>
  <si>
    <t>Program for Study of Eastern Europe and the Independent States of the Former Soviet Union</t>
  </si>
  <si>
    <t>(Title VIII)</t>
  </si>
  <si>
    <t>BUREAU OF INTELLIGENCE AND RESEARCH, STATE, DEPARTMENT OF</t>
  </si>
  <si>
    <t>{"list":[{"act":{"description":"Research and Training for Eastern Europe and the Independent States of the Former Soviet Union Act of 1983, Public Law 90-164, Title VIII, 97 Stat. 1948, as amended by Public Law 103-199.\r\n"},"authorizationTypes":{"USC":false,"act":true,"statute":false,"publicLaw":false,"executiveOrder":false}}]}</t>
  </si>
  <si>
    <t>To sustain and strengthen American expertise on the independent states of the former Soviet Union and countries of Eastern Europe, by supporting graduate training; advanced research; public dissemination of research data, methods, and findings; contact and collaboration among Government and private specialists; and firsthand experience of these countries by American specialists, including on site conduct of advanced training and research.</t>
  </si>
  <si>
    <t>Applicants must be nonprofit organizations or institutions of higher education with an established track record in conducting research and training programs on the independent states of the former Soviet Union and countries of Eastern Europe.  These organizations must run national programs of: advanced research; graduate training; language training; public dissemination of research data, methods, and findings; contact and collaboration among Government and private specialists; and/or firsthand experience of the area by U.S. specialists.</t>
  </si>
  <si>
    <t>Graduate students, individual scholars, nonprofit organizations and institutions of higher education active in the study of the Independent States of the former Soviet Union and countries of Eastern Europe.</t>
  </si>
  <si>
    <t>{"description":"Applications must include vitae of professional staff.","isApplicable":true}</t>
  </si>
  <si>
    <t>{"description":"The call for applications is published on Grantsolutions.gov and Grants.gov. Applications must be prepared and submitted via one of these systems.  The basic application includes a project narrative which should not exceed 20 double-spaced pages (in Times New Roman 12 pt font). It must be accompanied by a one-page executive summary, a budget, budget notes, statement of work (SoW) and vitae of professional staff. Applications must be submitted to one of the aforementioned systems by the competition deadline."}</t>
  </si>
  <si>
    <t>A Federal Advisory Committee mandated by the legislation reviews each application and rates it according to its responsiveness to the goals and review criteria published in the Request for Grant Proposal (RfGP).  To be technically eligible, an application must demonstrate: a program that is national in scope; the organization's established track record in administering a research and training program; mechanisms for sharing the cost of the program; how it intends to advertise its program to the broad constituency of scholars; how successfully an organization targets individuals most likely to make a career commitment to the study of the region; etc. The Committee makes funding recommendations to the Assistant Secretary of State for Intelligence and Research for approval.</t>
  </si>
  <si>
    <t>Approximately 90 days following the deadline, the Advisory Committee will meet in public to evaluate applications and make funding recommendations.  Assuming the program's funding is in place, the Advisory Committee will forward its recommendations to the Assistant Secretary of State for Intelligence and Research who usually acts on them within two weeks.  All applicants then are notified regarding their funding status.</t>
  </si>
  <si>
    <t>Each competition is open and national; applicants may submit a single proposal in response to each RfGP.</t>
  </si>
  <si>
    <t>{"awarded":"other","description":"Grant recipients have approximately three (3) years to spend their awards depending upon the appropriation legislation.  Grant recipients draw down on the grant as needed by requesting funds through the Payment Management System (PMS).","awardedDescription":"See individual grants application package in www.grantsolutions.gov or www.grants.gov\r\n"}</t>
  </si>
  <si>
    <t>[{"code":"program","isSelected":true,"description":"Grant recipients are required to provide quarterly Programmatic (narrative) reports and quarterly Federal Financial Reports (SF 425) and Financial Status Reports.  "},{"code":"cash","isSelected":true,"description":"Grant recipients are required to provide quarterly Federal Financial Reports (SF 425) and Financial Status Reports.  "},{"code":"progress","isSelected":true,"description":"Grant recipients are required to provide quarterly Programmatic (narrative) reports and quarterly Federal Financial Reports (SF 425) and Financial Status Reports.  "},{"code":"expenditure","isSelected":true,"description":"Grant recipients are required to provide quarterly Programmatic (narrative) reports and quarterly Federal Financial Reports (SF 425) and Financial Status Reports.  "},{"code":"performanceMonitoring","isSelected":true,"description":"Grant recipients are required to provide quarterly Programmatic (narrative) reports and quarterly Federal Financial Reports (SF 425) and Financial Status Reports. "}]</t>
  </si>
  <si>
    <t>{"isApplicable":true,"description":"Nonfederal entities that expend less than $500,000 a year in Federal awards are exempt from Federal audit requirements for that year, except as noted in OMB Circular No. A-133."}</t>
  </si>
  <si>
    <t>Grant recipients are required to keep standard accounting records for 3 years beyond the life of the grant.</t>
  </si>
  <si>
    <t>72-1093-0-1-150;</t>
  </si>
  <si>
    <t>(Project Grants) FY 18 Estimate Not Available  FY 17 est $200,000.00; FY 16$2,000,000.00; - Funding dependant on appropriation.</t>
  </si>
  <si>
    <t>Avg. Approx $500000</t>
  </si>
  <si>
    <t>Sidni Dechaine2201 C Street, NW, Washington, DC 20520 Email:&lt; a href='mailto:dechaines@state.gov'&gt;dechaines@state.gov&lt;/a&gt;Phone: 202 7364562;</t>
  </si>
  <si>
    <t>http://www.state.gov/s/inr/grants.</t>
  </si>
  <si>
    <t>https://beta.sam.gov/fal/3aefb225ddc7a36557aed1ae2ac07d41/view</t>
  </si>
  <si>
    <t>The Secretary's Office of the Global Partnership Initiative (S/GPI) Grant Programs</t>
  </si>
  <si>
    <t xml:space="preserve">Global Partnership Initiative </t>
  </si>
  <si>
    <t>OFFICE OF THE SECRETARY OF STATE, STATE, DEPARTMENT OF</t>
  </si>
  <si>
    <t>{"list":[{"act":{"description":"The Foreign Assistance Act of 1961, as Amended"},"publicLaw":{"number":"111-161"},"USC":{"section":"7015"},"executiveOrder":{"description":"Department of State, Foreign Operations and Related Programs Appropriations Act","section":"634"},"authorizationTypes":{"USC":true,"act":true,"statute":false,"publicLaw":true,"executiveOrder":true},"usc":{"section":"7015"}}]}</t>
  </si>
  <si>
    <t xml:space="preserve">Support the foreign assistance goals and objectives of the Department of State, Secretary's Office of the Global Partnership Initiative (S/GPI), as delineated in the FY Bureau Strategic and Resouce Plan and other strategic planning documents.  This program is for all grant awards for the entire fiscal year funded through State/S/GPI._x000D_
See individual announcements in www.grants.gov_x000D_
_x000D_
</t>
  </si>
  <si>
    <t>PROJECT GRANTS;PROJECT GRANTS (FOR SPECIFIED PROJECTS)</t>
  </si>
  <si>
    <t>Uses of assistance vary according to the individual award.  Please see www.grants.gov for specific announcement.</t>
  </si>
  <si>
    <t>U.S. Department of State, Secretary's Office of the Global Partnership Initiative, issues grants to domestic and international entities that implement programs abroad.  Primary beneficiaries are residents of any community abroad where program activities are taking place.  See www.grants.gov for specific application.</t>
  </si>
  <si>
    <t>{"description":"Any award made using State/S/GPI funds requires the full complement of standard forms and budget documents (including Congressional Notifications), as delineated by the U.S. Department of State, the Bureau of Administration, and relevant OMB circulars.  See www.grants.gov for specific announcement.","isApplicable":true}</t>
  </si>
  <si>
    <t>{"environmentalImpact":{"reports":[{"isSelected":false,"reportCode":"statement"},{"isSelected":false,"reportCode":"assessment"},{"isSelected":false,"reportCode":"ExecutiveOrder12372"},{"isSelected":true,"reportCode":"otherRequired"}]},"description":"Pre-award coordination is required for all grantees applying for foriegn assistance grants through the U.S. Department of State, Office of the Global Partnership Initiative.  This coordination will take place between program officers in Washington, D.C. and the recipient organizations, or between program officers in the field and recipient organizations.  \r\nSee individual announcements in www.grants.gov\r\n\r\n"}</t>
  </si>
  <si>
    <t>{"description":"See individual announcements in www.grants.gov\r\n\r\n"}</t>
  </si>
  <si>
    <t>Defined by the U.S. Department of State, Administration Bureau in accordance with the relevant OMB Circulars.  See www.grants.gov for specific announcement.</t>
  </si>
  <si>
    <t xml:space="preserve">Renewals must be coordinated with the State/S/GPI program officer, the Representative of the State/Administration Bureau grants officer, and the recipient._x000D_
See individual announcements in www.grants.gov_x000D_
_x000D_
</t>
  </si>
  <si>
    <t>{"awarded":"other","description":"Most grant awards are from one to three years in length.  See www.grants.gov for specific announcement.  ","awardedDescription":"The release and awarding of assistance depends on the amount and the details of the project.  Most often, the HHS PMS system is used for monthly or quarterly installments, as required, and only if the grantee has submitted timely and complete progress and financial reports."}</t>
  </si>
  <si>
    <t>[{"code":"program","isSelected":true,"description":"Project/program reports are required to be submitted on a quarterly basis."},{"code":"cash","isSelected":true,"description":"Cash reports are required to be submitted as part of the quarterly financial reports."},{"code":"progress","isSelected":true,"description":"Progress reports are required to be submitted on a quarterly basis."},{"code":"expenditure","isSelected":true,"description":"Standard expenditure reports (SF-FFR) are required to be submitted on a quarterly basis."},{"code":"performanceMonitoring","isSelected":true,"description":"Quarterly progress reports should reflect the grantee's continued focus on measuring the project's impact on the overarching goals or problems the project set out to address.  An assessment of the overall project impact, as appropriate, should be included in each quarterly report."}]</t>
  </si>
  <si>
    <t>All project/program documents and financial records must be retained by awards recipients for three years.</t>
  </si>
  <si>
    <t>19-1210-3-7-001;</t>
  </si>
  <si>
    <t xml:space="preserve">(Project Grants) FY 18 Estimate Not Available  FY 16 Estimate Not Available  FY 17 Estimate Not Available </t>
  </si>
  <si>
    <t xml:space="preserve">Grants can range from small amounts (thousands of dollars) up to $1 million.  </t>
  </si>
  <si>
    <t xml:space="preserve">Grants must follow the scope of work and terms and conditions as stated in the grant agreement concluded between grantees and S/GPI._x000D_
See individual announcements in www.grants.gov_x000D_
_x000D_
</t>
  </si>
  <si>
    <t>Thomas Debass2201 C Street NW, Ste 6817, Washington, DC 20520 Email:&lt; a href='mailto:debass@state.gov'&gt;debass@state.gov&lt;/a&gt;Phone: 2026479097;</t>
  </si>
  <si>
    <t>http://www.state.gov/partnerships</t>
  </si>
  <si>
    <t>See www.grants.gov for specific announcement and criteria for selection.</t>
  </si>
  <si>
    <t>Sep 26,2012</t>
  </si>
  <si>
    <t>https://beta.sam.gov/fal/d86b74e6e6c005f1c99b3c54ddff89aa/view</t>
  </si>
  <si>
    <t>Economic Statecraft</t>
  </si>
  <si>
    <t>BUREAU OF ECONOMIC AND BUSINESS AFFAIRS, STATE, DEPARTMENT OF</t>
  </si>
  <si>
    <t>{"list":[{"act":{"description":"State Department Basic Authorities Act of 1980"},"statute":{"page":"890","volume":"75"},"authorizationTypes":{"USC":false,"act":true,"statute":true,"publicLaw":false,"executiveOrder":false}},{"act":{"description":"Fulbright Hayes Act, the Mutual and Cultural Exchange Act of 1961"},"publicLaw":{"number":"256"},"authorizationTypes":{"USC":false,"act":true,"statute":false,"publicLaw":true,"executiveOrder":false}},{"act":{"description":"Smith-Mundt Act, U.S. Information and Education Exchange Act of 1948"},"publicLaw":{"number":"80-402"},"authorizationTypes":{"USC":false,"act":true,"statute":false,"publicLaw":true,"executiveOrder":false}},{"act":{"description":"Foreign Assistance Act of 1961"},"publicLaw":{"number":"87-195"},"statute":{"page":"75"},"USC":{"section":"22 USC 2151"},"authorizationTypes":{"USC":true,"act":true,"statute":true,"publicLaw":true,"executiveOrder":false},"usc":{"section":"22 USC 2151"}}]}</t>
  </si>
  <si>
    <t>To place economics and market forces at the center of U.S. foreign policy by both harnessing global economic forces to advance America’s foreign policy and employing the tools of foreign policy to shore up our economic strength.</t>
  </si>
  <si>
    <t>For specific information, please see announcement on www.Grants.gov</t>
  </si>
  <si>
    <t>{"description":"For specific information, please see announcement on www.Grants.gov"}</t>
  </si>
  <si>
    <t xml:space="preserve">For specific information, please see announcement on www.Grants.gov_x000D_
</t>
  </si>
  <si>
    <t>As determined by offices and overseas posts.  For specific information, please see announcement on www.Grants.gov</t>
  </si>
  <si>
    <t>Based on program needs and availability of funding.  For specific information, please see announcement on www.Grants.gov</t>
  </si>
  <si>
    <t>{"awarded":"other","description":"For specific information, please see announcement on www.Grants.gov","awardedDescription":"For specific information, please see announcement on www.Grants.gov"}</t>
  </si>
  <si>
    <t>[{"code":"program","isSelected":true,"description":"In general, at a minimum program and financial reports are required quarterly. For specific information, please see announcement on www.Grants.gov"},{"code":"cash","isSelected":false,"description":""},{"code":"progress","isSelected":false,"description":""},{"code":"expenditure","isSelected":false,"description":""},{"code":"performanceMonitoring","isSelected":false,"description":""}]</t>
  </si>
  <si>
    <t xml:space="preserve">Per OMB Regulations, all records should be kept for three years, beginning from expiration date of the award. </t>
  </si>
  <si>
    <t>19-3401-1-3-003;</t>
  </si>
  <si>
    <t>For specific information, please see announcements on www.Grants.gov.</t>
  </si>
  <si>
    <t>Chelsia Hetrick2201 C Street, RM 3741, Washington, DC 20520 Email:&lt; a href='mailto:HetrickC@state.gov'&gt;HetrickC@state.gov&lt;/a&gt;Phone: 2026474032;</t>
  </si>
  <si>
    <t>http://www.state.gov/e/eb/econstatecraft/index.htm</t>
  </si>
  <si>
    <t>Jan 18,2013</t>
  </si>
  <si>
    <t>https://beta.sam.gov/fal/b8747918169e2235b782d3f9a5a7bb15/view</t>
  </si>
  <si>
    <t>International Programs to Support Democracy, Human Rights and Labor</t>
  </si>
  <si>
    <t>BUREAU OF DEMOCRACY, HUMAN RIGHTS AND LABOR, STATE, DEPARTMENT OF</t>
  </si>
  <si>
    <t>{"list":[{"act":{"description":"Foreign Assistance Act of 1961, as amended, Department of State, Foreign Operations, and Related Programs Appropriations Act  2009 "},"authorizationTypes":{"USC":false,"act":true,"statute":false,"publicLaw":false,"executiveOrder":false}}]}</t>
  </si>
  <si>
    <t xml:space="preserve">DRL funds targeted democracy and human rights programs to address human rights abuses globally, where fundamental rights are threatened; open political space in struggling or nascent democracies and countries ruled by authoritarian regimes; support civil society activists worldwide; and protect at-risk populations, including women, religious minorities, disabled, indigenous, and lesbian, gay, bisexual and transgendered (LGBT) people.  In addition, DRL funds efforts across the globe to facilitate successful and sustained transitions to democracies, where civil and political rights are respected, and there is a process for transitional justice, accountability and reconciliation. _x000D_
</t>
  </si>
  <si>
    <t>Please see solicitation on www.grants.gov for additional eligibility criteria.</t>
  </si>
  <si>
    <t>{"description":"Please see solicitation on www.grants.gov.","isApplicable":true}</t>
  </si>
  <si>
    <t>{"environmentalImpact":{"reports":[{"isSelected":false,"reportCode":"statement"},{"isSelected":false,"reportCode":"assessment"},{"isSelected":false,"reportCode":"ExecutiveOrder12372"},{"isSelected":true,"reportCode":"otherRequired"}]},"description":"Please see solicitation on www.grants.gov."}</t>
  </si>
  <si>
    <t>{"description":"Please see solicitation on www.grants.gov."}</t>
  </si>
  <si>
    <t>Please see solicitation on www.grants.gov.</t>
  </si>
  <si>
    <t>{"awarded":"other","description":"Assistance is available for up to 3 years. HRDF funds are accessible through the Payment Management System operated by the Department of Health and Human Services. ","awardedDescription":"Funds may be drawn down as expenses are incurred."}</t>
  </si>
  <si>
    <t>[{"code":"program","isSelected":true,"description":"Program progress reports are required on a quarterly basis under the grant agreement."},{"code":"cash","isSelected":true,"description":"Financial reports are required on a quarterly basis under the grant agreement."},{"code":"progress","isSelected":true,"description":"Progress reports are required on a quarterly basis under the grant agreement."},{"code":"expenditure","isSelected":true,"description":"Expenditure reports are required on a quarterly basis under the grant agreement."},{"code":"performanceMonitoring","isSelected":true,"description":"Please see solicitation on www.grants.gov."}]</t>
  </si>
  <si>
    <t>19-7290-0-3-060;19-7290-1-0-101;19-1991-1-1-210;19-7290-1-0-210;19-7290-1-0-371;</t>
  </si>
  <si>
    <t>(Project Grants) FY 17 Estimate Not Available  FY 16 Estimate Not Available  FY 15 Estimate Not Available  FY 18 Estimate Not Available  - Please see solicitation on www.grants.gov.</t>
  </si>
  <si>
    <t>{"list":[{"fiscalYear":2017,"description":"N/A"},{"fiscalYear":2016,"description":"N/A"},{"fiscalYear":2018,"description":"N/A"},{"fiscalYear":2015,"description":"N/A"}],"isApplicable":true}</t>
  </si>
  <si>
    <t>Doreen Mullady 2201 C Street, NW, Washington, DC 20520 Email:&lt; a href='mailto:mulladydk@State.gov'&gt;mulladydk@State.gov&lt;/a&gt;Phone: 202-663-3672;</t>
  </si>
  <si>
    <t>http://www.state.gov/g/drl/p/</t>
  </si>
  <si>
    <t>Fiscal Year2015: Please see http://www.state.gov/j/drl/p/</t>
  </si>
  <si>
    <t>https://beta.sam.gov/fal/46a3aa4512124a42b848ec54448bf549/view</t>
  </si>
  <si>
    <t>Academic Exchange Programs - Graduate Students</t>
  </si>
  <si>
    <t>The Fulbright Student Program includes program components for US students, foreign students, Foreign Language Teaching Assistant Program, Fulbright English Teaching Assistant Program, Western Hemisphere Fulbright Faculty Development Program, Fulbright Graduate Fellows, and Fulbright Public Policy Fellows program, Fulbright-National Geographic Digital Storytelling Fellows program, among others.</t>
  </si>
  <si>
    <t>{"list":[{"act":{"description":"The Fulbright-Hays Act of 1961"},"publicLaw":{"congressCode":"87","number":"256"},"USC":{"title":"22","section":"2451"},"authorizationTypes":{"USC":true,"act":true,"publicLaw":true},"usc":{"title":"22","section":"2451"}}]}</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</si>
  <si>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The purpose of the Fulbright Student Program is to promote mutual understanding by providing opportunities for American and foreign students to study, do research, and/or serve as teaching assistants of their native languages abroad.</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</si>
  <si>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 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</si>
  <si>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Requirements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</si>
  <si>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{"awarded":"other","description":"As stated in the Grants.gov announcements.","awardedDescription":"As stated in the Grants.gov or the U.S. Department of State's SAMS Domestic announcements."}</t>
  </si>
  <si>
    <t>[{"code":"program","isSelected":true,"description":"Assistance is awarded/released through the Department's central financial management database. "},{"code":"cash","isSelected":false,"description":""},{"code":"progress","isSelected":false,"description":""},{"code":"expenditure","isSelected":true,"description":"Financial and Program Reporting requirements are described in the Grants.gov announcement.  "},{"code":"performanceMonitoring","isSelected":true,"description":"As stated in the Grants.gov or the U.S. Department of State's SAMS Domestic announcements."}]</t>
  </si>
  <si>
    <t>{"isApplicable":true,"description":"In accordance with the provisions of OMB Guidance 2 CFR Part 200 Subpart F Audit Requirements,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</si>
  <si>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 xml:space="preserve">(Project Grants (Cooperative Agreements)) FY 17$89,207,945.00; FY 18 est $89,207,945.00; FY 19 est $89,207,945.00; FY 16$96,004,350.00; - </t>
  </si>
  <si>
    <t>$7,991,733 to $81,216,212.</t>
  </si>
  <si>
    <t>{"list":[{"fiscalYear":2016,"description":"No Current Data Available. In FY 2016, there were approximately 1,126 English Teaching Assistants (ETAs) in 68 countries.\r\n\r\nIn FY 2016, 19 Fulbright Public Policy Fellows served as special assistants to support joint public policy initiatives within the government ministries or institutions in ten countries in AF, EAP, EUR, and WHA\r\n\r\nIn FY 2016, five Fulbright-National Geographic Digital Storytelling Fellows carried out projects with components in countries from AF, EAP, EUR, SCA, and WHA.\r\n\r\nIn FY 2016, ECA supported approximately 236 Western Hemisphere Faculty Development grantees.\r\n\r\nIn FY 2016, 396 grantees participated in the Fulbright Foreign Language Teaching Assistant Program. \r\n"},{"fiscalYear":2017,"description":"Number of Participants:\n\nFulbright English Teaching Assistants:  1,201 to 73 countries.\n\nFulbright Foreign Language Teaching Assistancts (FLTA):  401 from 51 countries.\n\nFulbright Public Policy Fellows:  20\n\nFulbright-National Geographic Digital Storytelling Fellows:  5\n\nWestern Hemisphere Fulbright Faculty Development Program:  139"},{"fiscalYear":2018,"description":"No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</si>
  <si>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Guidance cited, please contact U.S. Government Publishing Office or download from www.ecfr.gov website.</t>
  </si>
  <si>
    <t>Adam MeierU.S. Department of State, Bureau of Educational and Cultural Affairs, Office of Academic Exchanges, East Asian and Pacific Programs Branch, 2200 C Street, NW, SA-5, Fourth Floor, Room 4N6., Washington, DC 20037 Email:&lt; a href='mailto:MeierAW2@state.gov'&gt;MeierAW2@state.gov&lt;/a&gt;Phone: (202) 632-6067;</t>
  </si>
  <si>
    <t xml:space="preserve">19.401 Academic Exchange Programs - Scholars; </t>
  </si>
  <si>
    <t>https://beta.sam.gov/fal/6ea23c95761e421d852ebc82a058ffc8/view</t>
  </si>
  <si>
    <t>Academic Exchange Programs - Scholars</t>
  </si>
  <si>
    <t>The Fulbright Scholar program includes program components for US scholars, visiting foreign scholars, the Scholar-in-Residence Program, Global Scholar Award, Arctic Initiative, Regional Research and Cohort Programs, and Study of the US Institutes for Scholars.</t>
  </si>
  <si>
    <t>{"list":[{"act":{"description":"The Fulbright-Hays Act of 1961, as amended."},"publicLaw":{"congressCode":"87","number":"256"},"USC":{"title":"22","section":"2451"},"authorizationTypes":{"USC":true,"act":true,"statute":false,"publicLaw":true,"executiveOrder":false},"usc":{"title":"22","section":"2451"}}]}</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</si>
  <si>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leaders and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individuals who have first-hand international experience  with the values of freedom, representative government, rule of law, economic choice, and individual dignity, while building international knowledge and capacity among  people globally  The Fulbright Scholar Program offers opportunities for American and foreign scholars to conduct research, lecture, and/or consult with other scholars and institutions in the  United States   and abroad. The Study of the U.S. Institutes for Scholars strengthens curricula and improves the quality of teaching about the United States in academic institutions overseas.</t>
  </si>
  <si>
    <t>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t>
  </si>
  <si>
    <t>{"description":"OMB Guidance 2 CFR Parts 200 and 600 entitled the Uniform Administrative Requirements, Cost Principles, and Audit Requirements for Federal Awards applies to this program.   Announcements are posted on the Grants.gov and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</si>
  <si>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[{"code":"program","isSelected":true,"description":"Financial and Program Reporting requirements are described in the Grants.gov announcement."},{"code":"cash","isSelected":false,"description":""},{"code":"progress","isSelected":false,"description":""},{"code":"expenditure","isSelected":true,"description":"Financial and Program Reporting requirements are described in the Grants.gov announcement."},{"code":"performanceMonitoring","isSelected":true,"description":"As stated in the Grants.gov announcements."}]</t>
  </si>
  <si>
    <t>{"isApplicable":true,"description":"In accordance with the provisions of OMB Guidance 2 CFR Part 200, Subpart F Audit Requirement,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</si>
  <si>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 xml:space="preserve">(Cooperative Agreements) FY 17$38,629,738.00; FY 18 est $38,629,738.00; FY 19 est $38,629,738.00; FY 16$36,328,501.00; - </t>
  </si>
  <si>
    <t>$239,990 to $32,331,958.</t>
  </si>
  <si>
    <t>{"list":[{"fiscalYear":2016,"description":"No Current Data Available. Approximately  425 Fulbright Specialist Program projects were funded in FY 2016. \r\n\r\nApproximately 32 Fulbright Scholars-in-Residence taught at U.S. colleges and universities during the 2016-17 academic year.  \r\n\r\nApproximately  186 scholars and teachers from around the world participated in Study of the U.S. Institutes (SUSIs) for Scholars. They were hosted by 10 different U.S. universities across the United States. "},{"fiscalYear":2017,"description":"Fulbright Specialist Program:  Over 425 projects selected for implementation globally in 150 eligible countries to be completed through FY 2019.\n\nFulbright Arctic Initiative:  16 Fulbright Arctic Scholars selected representing the eight Arctic Council member states.\n\nFulbright Junior Faculty Development Program:  A total of 60 junior faculty members from Egypt, Lebanon, and Iraq spent 10 weeks at nine U.S. higher education institutions.\n\nAfghan Junior Faculty Development Program:  A total of nine junior faculty members from Afghanistan spent eight weeks at the University of Indiana.\n\nIn FY 2017, 30 U.S. colleges and universities were selected to host Fulbright Scholars-in-Residence for the following academic year.  Of this total, 24 (80%) were from Minority Serving Institutions, small liberal arts colleges, and community colleges.\n\nIn FY 2017, the Study of the U.S. Branch hosted 146 Study of the U.S. Institutes (SUSI) scholars and secondary educators."},{"fiscalYear":2018,"description":"No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</si>
  <si>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Guidance cited, please contact the U.S. Government Publishing Office or download from www.ecfr.gov website.</t>
  </si>
  <si>
    <t>Adam MeierU.S. Department of State, Bureau of Educational and Cultural Affairs, Office of Academic Exchanges, East Asia and Pacific Branch, 2200 C Street, NW, SA-5, Fourth Floor, Room 4N6, Washington, DC 20037 Email:&lt; a href='mailto:MeierAW2@state.gov'&gt;MeierAW2@state.gov&lt;/a&gt;Phone: (202) 632-6067;</t>
  </si>
  <si>
    <t xml:space="preserve">19.400 Academic Exchange Programs - Graduate Students; </t>
  </si>
  <si>
    <t>https://beta.sam.gov/fal/e2e4aa932a8e4a3bb0ee6992f20f0e17/view</t>
  </si>
  <si>
    <t>Professional and Cultural Exchange Programs - International Visitor Leadership Program</t>
  </si>
  <si>
    <t>International Visitor Leadership Program</t>
  </si>
  <si>
    <t>{"list":[{"act":{"description":"The Fulbright-Hays Act of 1961, as amended."},"publicLaw":{"congressCode":"87","number":"256"},"USC":{"title":"22","section":"2451"},"authorizationTypes":{"USC":true,"act":true,"publicLaw":true},"usc":{"title":"22","section":"2451"}}]}</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</si>
  <si>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_x000D_
_x000D_
The International Visitor Leadership Program (IVLP) facilitates short-term visits to the United States for current and emerging leaders from around the world to exchange best practices with American counterparts in a broad range of professional fields directly tied to U.S. foreign policy priorities.  Interagency staff at U.S. embassies worldwide nominate and select participants in government, politics, business, education, the media, the arts and other fields for the program; there is no application process.  Over 500 alumni of the IVLP went on to become Chiefs of State or Heads of Government in their countries._x000D_
_x000D_
IVLP projects provide opportunities for participants to explore issues in the U.S. context, meet with their American professional counterparts, experience U.S. society, and understand American values.  Participants meet with representatives of the private sector and civil society, as well as with government officials at all levels.  The IVLP partners with a network of non-government, non-profit organizations, including about 90 community-based organizations and 40,000 volunteers across the country.  These “citizen diplomats” host the International Visitors and share the American way of life by bringing them into their places of work, schools, communities, and homes.  Americans, in turn, benefit from the opportunity for first-hand, in-person exchange with current and emerging leaders from around the world.  The IVLP broadens international understanding and supports the local economy in both rural and urban communities throughout the United States.  Virtually the entire IVLP budget is spent within the United States in support of program partners and local businesses.</t>
  </si>
  <si>
    <t xml:space="preserve">Beneficiaries include recipient organizations, educational institutions, other non-government organizations (NGOs) that meet the provisions described in Internal Revenue Code section 26 USC 501(c)(3), as well as sponsored participants, the American people and the people of participating countries who interact with the international participants. </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</si>
  <si>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 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</si>
  <si>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 Requirements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</si>
  <si>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[{"code":"program","isSelected":true,"description":"Financial and Program Reporting requirements are described in the Grants.gov announcement.  "},{"code":"cash","isSelected":false,"description":""},{"code":"progress","isSelected":true,"description":"As stated in the Grants.gov announcements."},{"code":"expenditure","isSelected":true,"description":"As stated in the Grants.gov announcements."},{"code":"performanceMonitoring","isSelected":true,"description":"As stated in the Grants.gov announcements."}]</t>
  </si>
  <si>
    <t>{"isApplicable":true,"description":"In accordance with the provisions of OMB Guidance 2 CFR Part 200, Subpart F Audit Requirements, a nonfederal entity that expends $750,000 or more during the non-Federal entity’s fiscal year in Federal awards must have a single or program-specific –audit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</si>
  <si>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 xml:space="preserve">(Cooperative Agreements) FY 17$65,947,690.00; FY 18 est $65,947,690.00; FY 19 est $65,947,690.00; FY 16$60,560,608.00; - </t>
  </si>
  <si>
    <t>$300,000 to $18,106,089.</t>
  </si>
  <si>
    <t>{"list":[{"fiscalYear":2016,"description":"No Current Data Available.  4,466 International Visitors participated in 579 projects. "},{"fiscalYear":2017,"description":"An estimated 5,600 International Visitors will participate in 670 projects.  "},{"fiscalYear":2018,"description":"No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</si>
  <si>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t>
  </si>
  <si>
    <t>Tom RathburnU.S. Department of State, Bureau of Educational and Cultural Affairs,
Office of International Visitors,
Community Resources Division,
2200 C Street, NW
SA-05, Room 03BB06, Washington, District of Columbia 20037, Washington, DC 20037 Email:&lt; a href='mailto:rathburntg@state.gov'&gt;rathburntg@state.gov&lt;/a&gt;Phone: (202) 632-9384;</t>
  </si>
  <si>
    <t>http://eca.state.gov/ivlp</t>
  </si>
  <si>
    <t>https://beta.sam.gov/fal/8b123f473c3e468a805095de11817484/view</t>
  </si>
  <si>
    <t>Academic Exchange Programs - Teachers</t>
  </si>
  <si>
    <t xml:space="preserve">Teacher Exchange programs include: the Fulbright Distinguished Awards in Teaching Program, International Leaders in Education Program, Teaching Excellence and Achievement Program, Teachers of Critical Languages Program, Teachers for Global Classrooms Program, and other targeted professional development programs for teachers and administrators. </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</si>
  <si>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The purpose of the Teacher Exchange programs is to provide K-12 educators from the United States and around the world with the opportunity to enhance their teaching, leadership and technology skills through professional development and exchange. Teachers participate in seminars, teach, observe best practices, pursue individualized research and develop courses with the goal of globalizing school and classroom curricula and preparing students for an interconnected world. Through these exchanges, K-12 educators become leaders in global education, which is integral to building students’ skills for the 21st  century.</t>
  </si>
  <si>
    <t>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U.S. Department of State's SAMS Domestic announcement for further eligibility criteria.</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</si>
  <si>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Gants.gov or the U.S. Department of State's SAMS Domestic announcement for further eligibility criteria.  OMB Guidance2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</si>
  <si>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Requirements for Federal Awards.   Announcements are posted on the Grants.gov and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</si>
  <si>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Final awards cannot be made until funds have been appropriated by Congress, allocated and committed through internal Bureau procedures. Successful applicants will receive a Federal Assistance Award (FAA) from the Bureau’s Grants Office. The FAA and the original proposal with subsequent modifications (if applicable) shall be the only binding authorizing document between the recipient and the U.S. Government. The FAA will be signed/validated by an authorized Grants Officer, and sent via the U.S. Department of State's SAMS Domestic to the recipient’s responsible officer identified in the application.</t>
  </si>
  <si>
    <t>{"awarded":"other","description":"As stated in the Grants.gov or the U.S. Department of State's SAMS Domestic announcements.  Assistance is awarded/released through the Department's central financial management database.","awardedDescription":" Assistance is awarded/released through the Department's central financial management database. "}</t>
  </si>
  <si>
    <t>[{"code":"program","isSelected":true,"description":"Financial and Program Reporting requirements are described in the Grants.gov announcement."},{"code":"cash","isSelected":false,"description":""},{"code":"progress","isSelected":false,"description":""},{"code":"expenditure","isSelected":true,"description":" As stated in the Grants.gov announcements. "},{"code":"performanceMonitoring","isSelected":true,"description":"As stated in the Grants.gov announcements. "}]</t>
  </si>
  <si>
    <t>The Recipients must maintain financial records, supporting documents, statistical records, and all other records pertinent to an award for a period of three years from the date of submission of the final expenditure report. Please refer to the U.S. Department of State's Standard Terms and Conditions for awards (https:/www.state.gov/m/a/ope/index.htm) for additional guidance.</t>
  </si>
  <si>
    <t xml:space="preserve">(Cooperative Agreements) FY 17$12,731,249.00; FY 18 est $12,731,249.00; FY 19 est $12,731,249.00; FY 16$12,279,999.00; - </t>
  </si>
  <si>
    <t>$1,250,000 to $6,900,000.</t>
  </si>
  <si>
    <t>{"list":[{"fiscalYear":2016,"description":"No Current Data Available. Teacher Exchange programs provided professional development opportunities for 377 U.S. and international teachers during FY 2016."},{"fiscalYear":2017,"description":"Teacher Exchange programs provided professional development opportunities for approximately 367 U.S. and international teachers during Fiscal Year 2017."},{"fiscalYear":2018,"description":"No Current Data Available."},{"fiscalYear":2019,"description":"No Current Data Available."}],"isApplicable":true}</t>
  </si>
  <si>
    <t>Michael KubanU.S. Department of State,
Bureau of Educational and Cultural Affairs,
Office of Global Educational Programs,
Teacher Exchange Branch,
2200 C Street, NW
SA-05, Rm. 4S17, Washington, DC 20037 Email:&lt; a href='mailto:kubanmm@state.gov'&gt;kubanmm@state.gov&lt;/a&gt;Phone: 202-632-6346;</t>
  </si>
  <si>
    <t xml:space="preserve">19.401 Academic Exchange Programs - Scholars; 19.400 Academic Exchange Programs - Graduate Students; </t>
  </si>
  <si>
    <t>https://beta.sam.gov/fal/58244e2558f64e109a596eff9d955f0c/view</t>
  </si>
  <si>
    <t>Professional and Cultural Exchange Programs - Citizen Exchanges</t>
  </si>
  <si>
    <t>Citizen Exchange activities include the Professional Fellows Program, Global Sports Mentoring Program, International Sports Programming Initiative, Sports Visitor and Envoy Program, Congress-Bundestag Youth Exchange, Future Leaders Exchange Program, Kennedy-Lugar Youth Exchange and Study Program, Youth Leadership Programs, National Security Language Initiative for Youth, the International Writers Program, Community Solutions, TechWomen, TechGirls, American Film Showcase, American Music Abroad, OneBeat, Center Stage, the National Youth Science Camp, the Young Leaders of the Americas Initiative, the Young Southeast Asian Leaders Initiative, and other Professional and Cultural Exchange programs.</t>
  </si>
  <si>
    <t>{"list":[{"act":{"description":"The Fulbright-Hays Act of 1961, as amended."},"publicLaw":{"congressCode":"87","number":"256"},"authorizationTypes":{"USC":false,"act":true,"statute":false,"publicLaw":true,"executiveOrder":false}}]}</t>
  </si>
  <si>
    <t xml:space="preserve">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The purpose of Citizen Exchanges is to support professional, youth, sports and cultural exchange programs between the United States and other countries through grants and cooperative agreements to American non-profit, non-governmental institutions and organizations, including community organizations, professional associations, and universities. </t>
  </si>
  <si>
    <t>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</si>
  <si>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 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</si>
  <si>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Requirements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</si>
  <si>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[{"code":"program","isSelected":true,"description":"Financial and Program Reporting requirements are described in the Grants.gov announcement. Cash reports are not applicable.  "},{"code":"cash","isSelected":false,"description":""},{"code":"progress","isSelected":false,"description":""},{"code":"expenditure","isSelected":true,"description":"Financial and Program Reporting requirements are described in the Grants.gov announcement."},{"code":"performanceMonitoring","isSelected":true,"description":"As stated in Grants.gov announcement."}]</t>
  </si>
  <si>
    <t>{"isApplicable":true,"description":"In accordance with the provisions of OMB Guidance 2 CFR Part 200, Subpart F Audit Requirements,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</si>
  <si>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 xml:space="preserve">(Project Grants) FY 17$120,595,927.00; FY 18 est $120,595,927.00; FY 19 est $120,595,927.00; FY 16$118,404,551.00; - </t>
  </si>
  <si>
    <t>$119,875 to $16,673,716.</t>
  </si>
  <si>
    <t>{"list":[{"fiscalYear":2016,"description":"No Current Data Available. The Professional Fellows Program supports young professionals in specific fields from countries around the globe to undergo individually-tailored internships at businesses, NGOs and government offices in the United States for five to six weeks, and sends their American counterparts overseas for follow-on programming. The program for the non-U.S. participants concludes with the Professional Fellows Congress – a three-day event dedicated to the strategic development of action plans and leadership skills development. There were approximately 167 U.S. participants and approximately 514 non-U.S. participants in FY 2016. \r\n\r\nThe Professional Fellows On-Demand Program is the flexible, rapid-response compliment to the Professional Fellows Program and is designed to address urgent, evolving Department priorities. The program enables young professionals from across the globe to participate in four week internships at U.S. organizations, and sends U.S. mentors, experts, and professional counterparts overseas for follow-on programming. There were approximately 30 U.S. participants and approximately 60 non-U.S. participants in FY 2016. \r\n\r\nThe Community Solutions program supports young professionals in specific fields from countries around the globe to undergo leadership training and four-month internships at NGOs and government offices in the United States to experience firsthand the interaction between the government and non-profit sector to enact change in local communities. There were approximately 100 non-U.S. participants in FY 2016.\r\n\r\nTechWomen empowers women engaged in science, technology, engineering, and math (STEM) fields from select countries in Africa, Central Asia and the Middle East through networking activities and month-long mentorships where they are matched with women at leading science, tech and innovation companies in Silicon Valley and the San Francisco Bay Area, as well as through outreach projects to women and girls overseas. There were approximately 100 non-U.S. participants in FY 2016.\r\n\r\nThe Fortune/State Department Global Women’s Mentoring Partnership develops the management and business skills of emerging women leaders from countries around the world through mentorships in the United States where they are matched with senior women executives in the fields of business, law, and non-profit management. There were approximately 25 non-U.S. participants in FY 2016.\r\n\r\nThe Traditional Public-Private Partnerships are long-standing programs to support the Bureau’s commitment to work with the U.S. NGO community to implement cooperative international exchange projects. There were approximately 107 U.S. participants, and approximately 132 non-U.S. participants in FY 2016.\r\n\r\nThe National Youth Science Camp encourages the most talented science-inclined high school students to achieve their full potential. ECA supports the participation students from other countries in the Western Hemisphere in this month-long camp. There were approximately 16 non-U.S. participants in FY 2016.\r\n\r\nThe Global Sports Mentoring Program is composed of two distinct annual mentorships:  the espnW GSMP to empower women and the Sport for Community GSMP on disability rights. The espnW GSMP is a public-private partnership that empowers women through sports by pairing international emerging leaders with American senior female executives in the sports sector for a mentorship focused on supporting underserved populations worldwide through sports.  The Sport for Community GSMP promotes disability rights at home and abroad with participants who create opportunities for people with disabilities through adaptive sports. For both GSMP’s, international participants develop business strategies in collaboration with American mentors that provide sports and professional opportunities for others—particularly marginalized populations—in their respective communities. The GSMP places an emphasis on long-term and sustainable change through follow-on alumni grants and monitoring as well outbound programs with American participants. There were approximately 35 non-U.S. participants in FY 2016 and 10 U.S. participants.  \r\n\r\nThe International Sports Programming Initiative (ISPI) supports educational exchanges designed to foster mutual understanding and help start a dialogue at the grassroots level among American youth, coaches, and sports administrators and their peers from around the world through sports for social change programs.  There were approximately 300 U.S. participants, and approximately 450 non-U.S. participants in FY 2016.\r\n\r\nThe Sports Visitor Program brings youth and coaches to the United States for a short-term sports cultural exchange.  During the program, they engage with American peers and sports practitioners, participate in clinics, and sessions on leadership, team-building and conflict resolution, as well as on inclusion and equity in sport.  Sports Visitor programs show young people how success in athletics can translate into achievements in the classroom and life, also providing Americans with an opportunity to interact firsthand with people from every region of the world. There were approximately 110 non-U.S. participantsin FY 2016. \r\n\r\nThe Future Leaders Exchange (FLEX) program promotes mutual understanding between the United States and the countries of Eurasia by providing scholarships for high school students to live in the United States for an academic year. There were approximately 872 non-U.S. participants in FY 2016.\r\n\r\nThe Kennedy-Lugar Youth Exchange and Study (YES) program promotes mutual understanding between the United States and countries with significant Muslim populations by providing scholarships for high school students to live in the United States for an academic year. There were approximately 803 non-U.S. participants in FY 2016.\r\n\r\nThrough the Kennedy-Lugar Youth Exchange and Study Abroad (YES Abroad) program, American high school participants from across the United States study for up to eleven months in select countries in Africa, Asia, Europe and the Middle East. There were approximately 60 U.S. participants in FY 2016.\r\n\r\nYouth Leadership Programs foster greater understanding and respect between the people of the United States and other countries, to develop leadership skills and a sense of civic responsibility among teenagers and educators. There were approximately 426 non-U.S. participants and 35 U.S. participants in FY 2016.\r\n\r\nThe Youth Leadership On Demand Program provides high school students and adult educators from countries identified as Department priorities the opportunity to explore civic education, youth leadership development, and community service in the United States. There were approximately 42 non-U.S. participants in FY 2016.\r\n\r\nTechGirls is an educational exchange initiative for teenage girls from the Middle East and North Africa that focuses on promoting the high-level study of technology while fostering mutual understanding among the youth of the United States and the countries and territories of this region. There were approximately 27 non-U.S. participants in FY 2016.\r\n\r\nThe Youth Ambassadors Program provides high school students and educators the opportunity to explore civic education, community service, and leadership through three-week exchanges between the United States and Latin America. There were approximately 77 U.S. participants, and approximately  411 non-U.S. participants in FY 2016.\r\n\r\nThe Congress-Bundestag Youth Exchange program (CBYX) was inaugurated in 1983 through a bilateral agreement between the U.S. Congress and the German Bundestag. The program celebrates German-American friendship based on common values of democracy and creates lasting personal and institutional relationships through an academic year school and home stay experience for American and German high school students and vocational school graduates. There were approximately 350 U.S. participants, and approximately  360 non-U.S. participants in FY 2016.\r\n\r\nDesigned to increase the number of Americans who learn foreign languages that are critical to advancing U.S. national interests, the National Security Language Initiative for Youth (NSLI-Y) program provides scholarships to American high school students for overseas intensive language programs in Arabic, Chinese (Mandarin), Hindi, Korean, Persian, Russian, and Turkish. There were approximately 586 U.S. participants in FY 2016.\r\n\r\nThe Emerging Young Leaders Award supports international youth through an intensive, three-week program in the United States focused on the themes of peacebuilding and conflict prevention, democracy and governance, and advanced leadership development, in order to recognize and support young people who have shown the tenacity and courage to create positive and impactful change in challenging environments while also increasing public participation in, and public information about, social change and tolerance. There were approximately 10 non-U.S. participants in FY 2016.\r\n\r\nThe International Writing Program is a five-part international exchange of writers who participate in a residency program at the University of Iowa, which also hosts the Between the Lines program, and supports residency programs focused on creative writing. American writers conduct public policy-related reading, lecture and teaching tours in several priority overseas countries with limited access to creative writing courses. There were approximately  19 U.S. traveling participants, and approximately  48 non-U.S. traveling participants in FY 20156 \r\n\r\nThe American Film Showcase (AFS) presents award-winning independent American documentaries and narrative films and their filmmakers to audiences around the world, offers contemporary insights into American life and culture, and explores issues affecting democratic societies. There were approximately 80 U.S. participants, and approximately 10 foreign traveling participants in FY 2016.\r\n\r\nGlobal Media Makers (GMM) is an innovative mentoring initiative that connects visual storytellers from around the world with leading U.S. entertainment professionals through specially tailored mentorships, workshops and master classes. There were seven U.S. participants and 14 non-U.S. participants in FY 2016.\r\n\r\nThe American Music Abroad Program is designed to bring American music and culture to audiences around the globe through person-to-person exchanges. U.S. musical groups engage with foreign audiences through workshops, master classes, jam sessions, and performances to present a positive image of the United States and provide a greater understanding of our society. There were approximately 45 U.S. participants in FY 2016.\r\n\r\nThrough DanceMotion USA, American dance companies tour approximately  nine overseas countries in three world regions, selected based on U.S. foreign policy interests, to present workshops, master classes and performances in the following American dance genres: contemporary, jazz, ballet, tap/or step and hip hop. There were approximately 33 U.S. participants in FY 2016.\r\n\r\nAmerican Arts Incubator is an arts-based international people-to-people exchange through which American artists travel to five different countries for three to four weeks to implement a community-based art and micro grant program for new media art projects, in order to promote women’s empowerment, conflict resolution, and environmental protection. There were approximately 12 U.S. participants in FY 2016.\r\n\r\nNext Level is an arts-based international people-to-people exchange that supports and furthers U.S. Department of State foreign policy objectives by sending professional American hip hop artists to visit five select countries and implement multi-disciplinary workshops in music production, beat making, break dancing and rapping as a way to reach out to underserved youth and promote conflict resolution. There were approximately 20 U.S. participants, and approximately five foreign traveling participants in FY 2016. \r\n\r\nThe Communities Connecting Heritage program engages at-risk communities, empowers youth, and builds partnerships between communities in the U.S. and in key strategic world regions through exchange projects that explore cultural heritage topics. These projects advance tangible and intangible cultural heritage appreciation and preservation through community outreach and public education and by reinforcing positive narratives. There are approximately 30 American and 30 foreign participants in FY 2016.\r\n\r\nThe Arts Envoys program engages American artists and arts professionals in cultural exchange programs to address clearly defined foreign policy themes and objectives. In collaboration with ECA, posts have the opportunity to develop customized cultural programming that directly supports their achievement of specific mission objectives.  There were approximately 200 American participants in FY 2016. \r\n"},{"fiscalYear":2017,"description":"In FY 2017, more than 4,400 U.S. citizens participated in international arts, professional, sports, and youth exchanges, and more than 2,800 foreign exchange participants traveled to the U.S. on reciprocal exchanges.  U.S. performing artists, athletes, and coaches engaged tens of thousands of international audience members directly and millions more through traditional media and online, in coordination with U.S. embassies and consulates.  The majority of the professional exchange participants participated in two-way professional fellowships designed to empower emerging entrepreneurs and innovative civil society leaders to transform their communities.  Professional exchange project themes included legislative process and governance, tolerance and conflict resolution, combating disinformation, entrepreneurship, and protecting human rights and the environment."},{"fiscalYear":2018,"description":"No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</si>
  <si>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Guidance cited, please contact the U.S. Government Publishing Office or download from www.ecfr.gov website.</t>
  </si>
  <si>
    <t>Rene HadjigeorgalisU.S. Department of State,
Bureau of Educational and Cultural Affairs,
Office of Citizen Exchanges,
2200 C Street, NW
SA-05, Rm. 3B13, Washington, DC 20037 Email:&lt; a href='mailto:hadjigeorgalisea@state.gov'&gt;hadjigeorgalisea@state.gov&lt;/a&gt;Phone: (202) 632-6070;</t>
  </si>
  <si>
    <t>https://beta.sam.gov/fal/e09ab5010f554431a3e3479c0176b5ff/view</t>
  </si>
  <si>
    <t>Academic Exchange Programs - English Language Programs</t>
  </si>
  <si>
    <t>English Language Programs include the English Access Microscholarship Program, the English Language Fellow and Specialist Program, and the American English E-Teacher Program.</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</si>
  <si>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the number of foreign individuals who have first-hand experience with Americans and with the values of freedom, representative government, rule of law, economic choice, and individual dignity, while building international knowledge and capacity among Americans. The purpose of English Language Programs is to achieve U.S. foreign policy goals and strengthen relationships with foreign publics by supporting English language education.</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</si>
  <si>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Guidance2 CFR Part 200, Subpart E Cost Principles under Special Considerations for States, Local Governments, and Indian Tribes applies to this program.","isApplicable":true}</t>
  </si>
  <si>
    <t>{"description":"OMB Guidance 2 CFR Parts 200 and 600 entitled the Uniform Administrative Requirements, Cost Principles, and Audit Requirements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</si>
  <si>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[{"code":"program","isSelected":true,"description":"Financial and Program Reporting requirements are described in the Grants.gov announcement."},{"code":"cash","isSelected":false,"description":""},{"code":"progress","isSelected":false,"description":""},{"code":"expenditure","isSelected":true,"description":"As stated in the Grants.gov announcements."},{"code":"performanceMonitoring","isSelected":true,"description":"As stated in the Grants.gov announcements."}]</t>
  </si>
  <si>
    <t>The Recipients must maintain financial records, supporting documents, statistical records, and all other records pertinent to an award for a period of three years from the date of submission of the final expenditure report. Please refer to the U.S. Department of State's Standard Terms and Conditions for Domestic Financial Assistance Awards (https://www.state.gov/m/a/ope/index.htm) for additional guidance.</t>
  </si>
  <si>
    <t xml:space="preserve">(Cooperative Agreements) FY 17$37,950,000.00; FY 18 est $37,950,000.00; FY 19 est $37,950,000.00; FY 16$38,871,273.00; - </t>
  </si>
  <si>
    <t>$4,250,000 to $27,100,000.</t>
  </si>
  <si>
    <t>{"list":[{"fiscalYear":2016,"description":"No Current Data Available. English Access Microscholarship Program (Access): Under FY 2016 funding, approximately 15,000 bright, economically disadvantaged students, primarily aged 13 to 20 years old, will receive scholarships to study English through the worldwide Access Program.\r\n\r\nEnglish Language Fellow Program: Approximately 140 English Language Fellows were placed in 10-month programs in over 60 countries for Academic Year 2016-17. \r\n\r\nEnglish Language Specialist Program: In 2016, 82 English Language Specialists conducted projects in over 51 countries. \r\n\r\nAmerican English E-Teacher Program: In January 2017, the redesigned American English E-Teacher Program launched to include multiple U.S. educational institution partners which allows the program the flexibility to better respond to the needs of U.S. embassies.  In addition to offering global online courses to over 700 participants in 92 countries, the AE E-Teacher Program is working with Regional English Language Offices to develop customized courses to meet the needs of teachers in India, Nepal, Venezuela, Kyrgyzstan, and Syria. There has been a total of 158,739 participants participating in the American English Massive Open Online Courses from 208 countries.\r\n"},{"fiscalYear":2017,"description":"Approximately 137 U.S. professionals in the field of Teaching English to Speakers of Other Languages (TESOL) were awarded English Language Fellowships and spent ten months teaching and training teachers at host institutions overseas.  Approximately 100 experts in the field of TESOL were sent overseas as English Language Specialists to work on Embassy-developed projects to improve the teaching of English in that country for a period of at least two weeks.  Approximately 15,000 academically talented but socioeconomically disadvantaged young people received two-year scholarships to study English in their home countries.  Approximately 2,000 foreign teachers of English received scholarships for graduate level U.S. distance learning courses and 25,000 teachers benefited from Massive Open Online Courses developed from these courses."},{"fiscalYear":2018,"description":"No Current Data Available."}],"isApplicable":true}</t>
  </si>
  <si>
    <t>Caryn DanzU.S. Department of State, Bureau of Educational and Cultural Affairs, Office of English Language Programs, 2200 C Street, NW
SA-05, Rm.4B15, Washington, DC 20037 Email:&lt; a href='mailto:DanzCB@state.gov'&gt;DanzCB@state.gov&lt;/a&gt;Phone: (202) 632-9412;</t>
  </si>
  <si>
    <t>http://americanenglish.state.gov</t>
  </si>
  <si>
    <t>https://beta.sam.gov/fal/9c5c729e508e43459b9e96906ba65a1b/view</t>
  </si>
  <si>
    <t>Academic Exchange Programs - Educational Advising and Student Services</t>
  </si>
  <si>
    <t>The U.S. Department of State’s Bureau of Educational and Cultural Affairs (ECA) oversees the EducationUSA network, which consists of more than 425 international student advising centers in 180 countries worldwide. The EducationUSA network supports ECA’s mission by increasing international student mobility, providing students from across the globe with access to educational opportunities, and building a broader understanding of the U.S. higher education sector among overseas student, government and academic personnel. EducationUSA advising centers are housed within in U.S. embassies and consulates and/or in partner institutions that include Fulbright Commissions, bi-national cultural centers, U.S. non-governmental organizations (NGOs), international NGOs, and/or universities and libraries abroad.  EducationUSA advisers provide guidance and support to international students and their families as they explore opportunities to study at U.S. college and universities.  EducationUSA advisers provide guidance on the U.S. higher education admissions process and offer accurate, comprehensive, and current information about the full range of accredited U.S. institutions of higher education. Advising activities are conducted via center activities, in-person outreach in local communities, and through virtual engagement by utilizing a variety of online platforms, including webinars, virtual recruitment fairs, and website content.  Through programs like the EducationUSA Academy and Leadership Institutes, EducationUSA seeks to develop a pipeline of college-ready international students at the secondary level, and expand the capacity of colleges and universities in the United States to partner with overseas institutions around student and scholar exchange, collaborative research, and workforce development initiatives.  ECA’s EducationUSA branch also funds the annual Open Doors Report on International Educational Exchange which tracks the flow of students to and from of the United States and provides essential data used in calculating the economic impact of inbound international student mobility – an estimated $42.4 billion in 2017.</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</si>
  <si>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The EducationUSA network promotes U.S. higher education and facilitates student mobility by providing guidance and support to both prospective student audiences abroad and U.S. higher education institutions that seek to recruit and enroll these students.  EducationUSA also supports both international and domestic student success by research by engaging U.S. higher education institutions to ensure that students' experiences on U.S. campuses are academically engaging, culturally enriching, include diverse, global perspectives in the classroom, and create lasting ties between individuals today that will support stronger relations between nations tomorrow.</t>
  </si>
  <si>
    <t>{"description":"OMB Guidance 2 CFR Parts 200 and 600, entitled the Uniform Administrative Requirements, Cost Principles, and Audit Requirements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</si>
  <si>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 xml:space="preserve">(Cooperative Agreements) FY 17$7,734,949.00; FY 18 est $7,734,949.00; FY 19 est $7,734,949.00; FY 16$7,600,356.00; - </t>
  </si>
  <si>
    <t>$500,000 to $5,499,999.</t>
  </si>
  <si>
    <t>{"list":[{"fiscalYear":2016,"description":"No Current Data Available. Through these cooperative agreements/grants, EducationUSA’s more than 400  advising centers in 177  countries reached more than 15 million prospective students through three categories of advising services: in-center, outreach, and virtual. 14 Regional Educational Advising Coordinators (REACs) offer training and guidance to the more than 550 advisers at these centers. \r\n\r\nThe 2016 Open Doors Report on international student mobility, which is financed by one of these grants, showed a total of 1,043,839 international students studying in the United State for credit (a 7.1% increase from the previous year) and  313,413 U.S. student studying overseas (2.9% increase). "},{"fiscalYear":2017,"description":"No Current Data Available."},{"fiscalYear":2018,"description":"No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</si>
  <si>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For a copy of the OMB Guidance cited, please contact the U.S. Government Publishing Office or download from www.ecfr.gov website.</t>
  </si>
  <si>
    <t>Fred BollU.S. Department of State,
Bureau of Educational and Cultural Affairs,
Educational Information and Resources Branch,
2200 C Street NW
SA-05, Rm. 04W12, Washington, DC 20037 Email:&lt; a href='mailto:BollAM@state.gov'&gt;BollAM@state.gov&lt;/a&gt;Phone: (202) 632-6353;</t>
  </si>
  <si>
    <t>http://educationusa.state.gov</t>
  </si>
  <si>
    <t>https://beta.sam.gov/fal/a31565eddd6f45369ef4cc03e76596c5/view</t>
  </si>
  <si>
    <t>IIP Individual Grants</t>
  </si>
  <si>
    <t>U.S. Speaker Program Grants, Bureau of International Information Programs (IIP)</t>
  </si>
  <si>
    <t>BUREAU OF INTERNATIONAL INFORMATION PROGRAMS, STATE, DEPARTMENT OF</t>
  </si>
  <si>
    <t>{"list":[{"act":{"description":"The US Information and Educational Exchange Act of 1948, also called \r\nthe Smith-Mundt Act"},"publicLaw":{"congressCode":"80","number":"402"},"authorizationTypes":{"USC":false,"act":true,"statute":false,"publicLaw":true,"executiveOrder":false}}]}</t>
  </si>
  <si>
    <t>As authorized by the Smith-Mundt Act, the Office of the U.S. Speaker Program of the Department of State’s Bureau of International Information Programs awards grants to cooperating organizations with experience in international exchanges for the administration of projects that enable U.S. experts to present lectures, serve as consultants, or conduct workshops and seminars for professional audiences worldwide. The participating U.S. experts represent most disciplines, except English language teaching, and interact with overseas professional audiences on a variety of themes (as identified by U.S. diplomatic missions) in support of U.S. foreign policy objectives via traveling or virtual programs.  Grantee organizations are be responsible for handling all administrative aspects of the program, including arrangements for participant travel, visas, subsistence funding disbursement, mailing of materials, project monitoring and results reporting.</t>
  </si>
  <si>
    <t>{"description":"Financial and Audit Reports, and track record of experience with international exchange programs of cooperating organizations must be provided and reviewed by staff to determine suitability for grant award. \n2 CFR 200, Subpart E - Cost Principles applies to this program.","isApplicable":false}</t>
  </si>
  <si>
    <t>Final grant awards are determined by IIP staff in concert with participating U.S. embassies.</t>
  </si>
  <si>
    <t>{"awarded":"lump","description":"Grants to individuals."}</t>
  </si>
  <si>
    <t>[{"code":"program","isSelected":true,"description":"U.S. embassies are required to submit program reports in the Mission Activity Tracker."},{"code":"cash","isSelected":false,"description":""},{"code":"progress","isSelected":false,"description":""},{"code":"expenditure","isSelected":false,"description":""},{"code":"performanceMonitoring","isSelected":true,"description":"U.S. Embassies are required to submit evaluation reports for all U.S. Speaker and Specialist programs.  "}]</t>
  </si>
  <si>
    <t>{"isApplicable":true,"description":"The Recipient must comply with the OMB audit requirements.  For all DOS awards, regardless of business type, the Recipients are subject to the audit requirements found in OMB audit requirements. In addition, the Recipients are subject to the audit requirements found in the Single Audit Act of 1984, 31 U.S.C. 7501-7507.  Please refer to the Department of State Standard Terms and Conditions for Domestic Financial Assistance Awards (http://fa.statebuy.state.gov ) for additional guidance."}</t>
  </si>
  <si>
    <t>The Recipients must maintain financial records, supporting documents, statistical records, and all other records pertinent to an award.  Please refer to the Department of State Standard Terms and Conditions for Domestic Financial Assistance Awards (http://fa.statebuy.state.gov ) for additional guidance.</t>
  </si>
  <si>
    <t>19-0113-0-1-154;</t>
  </si>
  <si>
    <t xml:space="preserve">(Project Grants (including individual awards)) FY 17$3,900,000.00; FY 18 est $4,201,000.00; FY 19 Estimate Not Available  FY 16 est $3,500,000.00; FY 15 est $3,500,000.00; FY 14$3,407,036.00; - </t>
  </si>
  <si>
    <t>see individual solicitation in www.grants.gov</t>
  </si>
  <si>
    <t>U.S. Speaker and Specialist Program guidelines and policies are outlined in the U.S. Department of State Foreign Affairs Manual, Section 10 FAM 350.</t>
  </si>
  <si>
    <t>ESTELLE M BAIRD2200 C STREET, NW, WASHINGTON, DC 20037 Email:&lt; a href='mailto:BAIRDEM@STATE.GOV'&gt;BAIRDEM@STATE.GOV&lt;/a&gt;Phone: 202-632-9204;</t>
  </si>
  <si>
    <t xml:space="preserve">Grant awards are made based on the professional qualifications of the individual U.S. experts.  </t>
  </si>
  <si>
    <t>https://beta.sam.gov/fal/4d814de97a4d4ccfac2929d08383b838/view</t>
  </si>
  <si>
    <t>IIP - American Spaces</t>
  </si>
  <si>
    <t>U.S. Department of State, Bureau of International Information Programs, Office of American Spaces</t>
  </si>
  <si>
    <t>{"list":[{"act":{"description":"Smith Mundt Act"},"authorizationTypes":{"USC":false,"act":true,"statute":false,"publicLaw":false,"executiveOrder":false}}]}</t>
  </si>
  <si>
    <t>American Spaces are publicly accessible facilities designed to build and strengthen relationships with foreign audiences, showcase American culture and values, and provide information about the United States in an environment that inspires dialogue.  Users enjoy access to the physical collections and also explore the many electronic resources available.</t>
  </si>
  <si>
    <t>The State Department’s Public Diplomacy Strategic Framework calls for the revitalization of existing American Spaces and the establishment of new ones.  American Spaces support one of the Secretary of State’s five strategic imperatives for 21st century public diplomacy – that of building mutual trust and respect through expanded public diplomacy platforms.  The new strategic approach also brings the planning and management of American Spaces into line with the goals of the Quadrennial Diplomacy and Development Review (QDDR) and the Public Diplomacy Framework.  The IIP Deputy Coordinator for Regional Coordination and American Spaces leads the new American Spaces strategy.  IIP coordinates with other Department bureaus (R/PPR, regional PD offices, ECA, OBO, DS, among others) as appropriate to ensure that their interests are met.</t>
  </si>
  <si>
    <t>Foreign audiences._x000D_
See www.grants.gov for individual award announcements.</t>
  </si>
  <si>
    <t>{"description":"See www.grants.gov for individual award announcements."}</t>
  </si>
  <si>
    <t>See www.grants.gov for individual award announcements.</t>
  </si>
  <si>
    <t>{"awarded":"quarterly","description":"See www.grants.gov for individual award announcements."}</t>
  </si>
  <si>
    <t>[{"code":"program","isSelected":true,"description":"Quarterly Financial and program progress reports."},{"code":"cash","isSelected":false,"description":""},{"code":"progress","isSelected":true,"description":"Quarterly"},{"code":"expenditure","isSelected":true,"description":"Quarterly"},{"code":"performanceMonitoring","isSelected":true,"description":"Quarterly reports"}]</t>
  </si>
  <si>
    <t>Federal assistance records must be retained for three years after the final report is submitted.</t>
  </si>
  <si>
    <t>19-0000-1-5-000;</t>
  </si>
  <si>
    <t xml:space="preserve">(Project Grants) FY 16 est $15,000,000.00; - IIP/American Spaces plans to track transfers to regional bureaus for disbursements to posts according to grants, cooperative agreements, and contracts, with specific attention to construction assistance and acquisitions. </t>
  </si>
  <si>
    <t>{"list":[{"fiscalYear":2016,"description":"Third year of budget disbursements to equip, renovate, upgrade, modernize 60 Tier 1 American Spaces and 500 Tier 2 American Spaces. In some cases funds went to pay for salaries, expenses and training of American Spaces staff."}],"isApplicable":false}</t>
  </si>
  <si>
    <t>ESTELLE M BAIRD2200 C STREET, NW, WASHINGTON, DC 20037 Email:&lt; a href='mailto:BAIRDEM@STATE.GOV'&gt;BAIRDEM@STATE.GOV&lt;/a&gt;Phone: 2026329204;</t>
  </si>
  <si>
    <t>Aug 19,2015</t>
  </si>
  <si>
    <t>https://beta.sam.gov/fal/b7e91c8ba7ad0869862ab549904dd94f/view</t>
  </si>
  <si>
    <t>ECA Individual Grants</t>
  </si>
  <si>
    <t>Individual Grants, U.S. academics and professionals, Bureau of Educational and Cultural Affairs (ECA)</t>
  </si>
  <si>
    <t>{"list":[{"act":{"description":"Fulbright-Hays Act, Public Law, as amended."},"publicLaw":{"congressCode":"87","number":"256"},"USC":{"title":"22","section":"2451"},"authorizationTypes":{"USC":true,"act":true,"statute":false,"publicLaw":true,"executiveOrder":false},"usc":{"title":"22","section":"2451"}}]}</t>
  </si>
  <si>
    <t xml:space="preserve">To provide individual assistance awards by the Bureau of Educational and Cultural Affairs (ECA) to experts and other influential or distinguished persons in the United States, including U.S. academics and professionals, athletes and coaches and creative and performing artists, with funds appropriated to and authorized by the Bureau of Educational and Cultural Affairs.  These individual grants support interchanges between the United States and other countries that address issues of mutual interest consistent with the Fulbright-Hays Act._x000D_
_x000D_
As authorized by the Fulbright-Hays Act, ECA seeks to “increase mutual understanding between the people of the United States and the people of other countries by means of educational and cultural exchange; to strengthen the ties which unite us with other nations by demonstrating the educational and cultural interests, developments, and achievements of the people of the United States and other nations, and the contributions being made toward a peaceful and more fruitful life for people throughout the world; to promote international cooperation for educational and cultural advancement; and thus to assist in the development of friendly, sympathetic, and peaceful relations between the United States the other countries of the world.”_x000D_
</t>
  </si>
  <si>
    <t>Individuals in fields of specialized knowledge or skill, and other influential or distinguished persons.</t>
  </si>
  <si>
    <t>Beneficiaries include selected participants and the people of participating countries.</t>
  </si>
  <si>
    <t>{"description":"Program announcements and application procedures may vary widely depending on the program."}</t>
  </si>
  <si>
    <t>Specific processes vary from program to program activities. However, the Bureau of Educational and Cultural Affairs uses the Department’s Form DS-1909 (Federal Assistance Award) to award individual grants to successful applicants.  All awards are signed by a warranted Grants Officer and administered through the U.S. Department of State's SAMS Domestic. The Bureau of Educational and Cultural Affairs DOES NOT accept unsolicited grant proposals for individual grant awards. Grant awards are made based on specific needs of the program office.</t>
  </si>
  <si>
    <t>[{"code":"program","isSelected":true,"description":"Reports are to be submitted in accordance with the terms and conditions of the award\r\nSee individual award terms and conditions."},{"code":"cash","isSelected":false,"description":""},{"code":"progress","isSelected":false,"description":""},{"code":"expenditure","isSelected":false,"description":""},{"code":"performanceMonitoring","isSelected":false,"description":""}]</t>
  </si>
  <si>
    <t xml:space="preserve">Copies of obligating documents are maintained in the Budget Office of the Bureau of Educational and Cultural Affairs for up to seven years. Grant records, including closeout data, are maintained in the Grants Office of the Bureau of Educational and Cultural Affairs for up to seven years. </t>
  </si>
  <si>
    <t xml:space="preserve">(Project Grants (including individual awards)) FY 17$3,986.00; FY 18 est $3,986.00; FY 19 est $3,986.00; FY 16$97,564.00; - </t>
  </si>
  <si>
    <t>$769.93 to $820.18.</t>
  </si>
  <si>
    <t>{"list":[{"fiscalYear":2016,"description":"No Current Data Available. No Current Data Available"},{"fiscalYear":2017,"description":"No Current Data Available."},{"fiscalYear":2018,"description":"No Current Data Available."},{"fiscalYear":2019,"description":"No Current Data Available."}],"isApplicable":true}</t>
  </si>
  <si>
    <t xml:space="preserve">Guidelines for programs will vary with individual activities.  </t>
  </si>
  <si>
    <t>Deborah ThompsonU.S. Department of State, Bureau of Educational and Cultural Affairs, Executive Office, Grants Division, SA-5, Room 04-BB08, Washington, District of Columbia 20037, Washington, DC 20037 Email:&lt; a href='mailto:ThompsonDL1@state.gov'&gt;ThompsonDL1@state.gov&lt;/a&gt;Phone: (202) 632-6365;</t>
  </si>
  <si>
    <t>http://eca.state.gov</t>
  </si>
  <si>
    <t>https://beta.sam.gov/fal/d5ff59e8412541e3af48bce4b2400eb3/view</t>
  </si>
  <si>
    <t>Special International Exchange Grant Programs</t>
  </si>
  <si>
    <t>To provide special grants for international exchanges and other activities that support and address current and emerging issues of mutual interest to the United States and other countries, consistent with the program criteria established in the Department’s annual appropriation. 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Educational and cultural engagement is premised on the knowledge that mutual understanding, the development of future leaders, and the benefits of education programs influence societies and affect official decision-making almost everywhere in the world today.</t>
  </si>
  <si>
    <t>Pursuant to the Mutual Educational and Cultural Exchange Act of 1961, as amended (Fulbright-Hays Act) the Bureau of Educational and Cultural Affairs of the U.S. Department of State awards project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 2 CFR Part 200 Subpart E Cost Principles applies to this program.</t>
  </si>
  <si>
    <t>Pursuant to the Mutual Educational and Cultural Exchange Act of 1961, as amended (Fulbright-Hays Act) the Bureau of Educational and Cultural Affairs of the U.S. Department of State awards project grants and cooperative agreements to educational and cultural public or private nonprofit foundations or institutions.  Applications may be submitted by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 2 CFR Part 200 Subpart E Cost Principles applies to this program.</t>
  </si>
  <si>
    <t>{"description":"Pursuant to the Mutual Educational and Cultural Exchange Act of 1961, as amended (Fulbright-Hays Act) the Bureau of Educational and Cultural Affairs of the U.S. Department of State awards grants and cooperative agreements to educational and cultural public or private nonprofit foundations or institutions.  Applications may be submitted by organizations public and private non-profit organizations meeting the provisions described in Internal Revenue Code section 26 USC 501(c)(3). Organizations must have nonprofit status with the IRS at the time of application.  Please refer to the Grants.gov or the U.S. Department of State's SAMS Domestic announcement for further eligibility criteria.  OMB Guidance 2 CFR Part 200 Subpart E Cost Principles applies to this program.","isApplicable":true}</t>
  </si>
  <si>
    <t>{"description":"OMB Guidance 2 CFR Parts 200 and 600, entitled the Uniform Administrative Requirements, Cost Principles, and Audit Requirements for Federal Awards applies to this program.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</si>
  <si>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[{"code":"program","isSelected":true,"description":"As stated in the Grants.gov announcements.   Cash reports are not applicable.  Progress reports are not applicable. "},{"code":"cash","isSelected":false,"description":""},{"code":"progress","isSelected":false,"description":""},{"code":"expenditure","isSelected":false,"description":""},{"code":"performanceMonitoring","isSelected":true,"description":"As stated in the Grants.gov announcements."}]</t>
  </si>
  <si>
    <t>{"isApplicable":true,"description":"In accordance with the provisions of OMB Guidance 2 CFR Parts 200, Subpart F Audit Requirements, a nonfederal entity that expends $750,000 or more during the non-Federal entity’s fiscal year in Federal awards must have a single or program-specific-audit conducted for that year in accordance with the provisions of this part.  The Recipient must comply with the OMB audit requirements. For all DOS awards, regardless of business type, the Recipients are subject to the audit requirements found in OMB audit requirements.  Please refer to the U.S. Department of State's Standard Terms and Conditions for Domestic Financial Assistance Awards (https://www.state.gov/m/a/ope/index.htm) for additional guidance."}</t>
  </si>
  <si>
    <t>(Cooperative Agreements) FY 17$8,401,984.00; FY 18 est $8,401,984.00; FY 19 est $8,401,984.00; FY 16$6,690,877.00; - See Grants.gov or the U.S. Department of State's SAMS Domestic announcements for further information.</t>
  </si>
  <si>
    <t>{"list":[{"fiscalYear":2016,"description":"No Current Data Available. The Trust for University Innovation in Vietnam (TUIV) receives financial support from ECA, including funds via the U.S. Department of Treasury’s Vietnam Debt Repayment Fund, towards the development of Fulbright University Vietnam (FUV), the first independent, not-for-profit university in Vietnam.  USAID also is providing funding.  FUV will embody American higher education values including academic freedom, autonomy, meritocracy, and transparency.  Based in Ho Chi Minh City, it will admit its first class of students in academic year 2017-18 (teaching applied economics and management to Vietnamese mid-career managers and policymakers through a two-year Masters in Public Policy degree program) and its first undergraduates for 2018-19.  Ground will be broken on campus construction in the fall of 2017, with the first phase of the construction to be completed by 2020.  The Vietnamese government has been very supportive, including donating the land for the campus.  FUV builds on the investments made under the direction of the U.S. Congress over 20 years in the Fulbright Economic Teaching Program (FETP), a cornerstone of U.S.-Vietnamese bilateral cooperation in higher education for which ECA provided funding.  FETP has transitioned into FUV’s School of Public Policy and Management. "},{"fiscalYear":2017,"description":"The Trust for University Innovation in Vietnam (TUIV) receives financial support from ECA, including funds via the U.S. Department of Treasury’s Vietnam Debt Repayment Fund, towards the development of Fulbright University Vietnam (FUV), the first independent, not-for-profit university in Vietnam.  USAID also is providing funding.  FUV will embody American higher education values including academic freedom, autonomy, meritocracy, and transparency.  Based in Ho Chi Minh City, it will admit its first class of students in academic year 2017-18 (teaching applied economics and management to Vietnamese mid-career managers and policymakers through a two-year Masters in Public Policy degree program) and its first undergraduates for 2018-19.  Ground is expected to be broken in the fall of 2018, with the first phase of the construction to be completed by 2020.  The Vietnamese government has been very supportive, including donating the land for the campus.  FUV builds on the investments made under the direction of the U.S. Congress over 20 years in the Fulbright Economic Teaching Program (FETP), a cornerstone of U.S.-Vietnamese bilateral cooperation in higher education for which ECA provided funding."},{"fiscalYear":2018,"description":"Fulbright University Vietnam began recruitment of its first cohort of undergraduate students in spring 2018 and 56 students were selected for a special “design-year,” which began with intensive English in mid-July.  In June 2018, FUV moved to a temporary campus, which includes dormitories for the undergraduates, until FUV’s permanent campus is completed in 2020.  The official undergraduate program will open in September 2018.  In addition, a new cohort of approximately 50 graduate students will join FUV’s inaugural 2017-2018 60 Masters of Public Policy students for the 2018-2019 academic year."},{"fiscalYear":2019,"description":"No Current Data Available."}],"isApplicable":true}</t>
  </si>
  <si>
    <t>Tim MarshallU.S. Department of State, Bureau of Educational and Cultural Affairs, Office of Academic Exchanges, East Asia and Pacific Branch,
2200 C Street, NW, SA-05, 4-L11, Washington, District of Columbia 20037, Washington, District of Columbia 20037, Washington, DC 20037 Email:&lt; a href='mailto:MarshallT@state.gov'&gt;MarshallT@state.gov&lt;/a&gt;Phone: 202-632-3216;</t>
  </si>
  <si>
    <t>http://http.exchanges.state.gov</t>
  </si>
  <si>
    <t>Jul 31,2014</t>
  </si>
  <si>
    <t>https://beta.sam.gov/fal/c8ce8bf742914762bbab5b3a5a6f4694/view</t>
  </si>
  <si>
    <t>International Exchange Alumni Programs</t>
  </si>
  <si>
    <t>International Exchange Alumni Programs include International Exchange Alumni Enrichment Seminars.</t>
  </si>
  <si>
    <t>{"list":[{"act":{"description":"The Fulbright-Hays Act of 1961, as amended."},"authorizationTypes":{"act":true}}]}</t>
  </si>
  <si>
    <t>As authorized by the Fulbright-Hays Act, the Bureau of Educational and Cultural Affairs (ECA) seeks to increase mutual understanding between the people of the United States and the people of other countries by means of educational and cultural exchange programs, including the exchange of scholars, researchers, professionals, students, and educators.  ECA programs foster engagement and encourage dialogue with citizens around the world.  Educational and cultural engagement is premised on the knowledge that mutual understanding, the development of future leaders, and the benefits of education programs influence societies and affect official decision-making almost everywhere in the world today.  ECA programs inform, engage, and influence participants across strategic sectors of society – including young people, women, teachers, scholars, journalists, and other professionals – increasing the number of foreign individuals who have first-hand experience with Americans and with the values of freedom, representative government, rule of law, economic choice, and individual dignity, while building international knowledge and capacity among Americans.  
The purpose of International Exchange Alumni Programs is  to advance U.S. foreign policy by building and maintaining relationships with current and future leaders, including Americans, who have participated in international exchanges.  Alumni engagement is an integral component of the U.S. Department of State’s public diplomacy that generates maximum return on the U.S. government’s investment in exchange programs.  Alumni programs aim to unite alumni communities around the globe and foster post-exchange opportunities through follow-on activities, virtual engagement, funding opportunities and resources, and regional programs.</t>
  </si>
  <si>
    <t>{"description":"OMB Guidance 2 CFR Parts 200 and 600, entitled the Uniform Administrative Requirements, Cost Principles, and Audit Requirements for Federal Awards applies to this program, .  Announcements are posted on the Grants.gov and the U.S. Department of State's website: http://eca.state.gov/organizational-funding or the U.S. Department of State's SAMS Domestic website for organizations meeting eligibility requirements.  Announcements are made as necessary during the fiscal year.  The application procedures are described in the Grants.gov or the U.S. Department of State's SAMS Domestic announcement."}</t>
  </si>
  <si>
    <t>{"awarded":"other","description":"As stated in Grants.gov or the U.S. Department of State's SAMS Domestic announcements.","awardedDescription":"See the following for information on how assistance is awarded/released:  Assistance is awarded/released through the Department's central financial management database.  "}</t>
  </si>
  <si>
    <t>[{"code":"program","isSelected":true,"description":"Financial and Program Reporting requirements are described in the Grants.gov announcement.  Cash reports are not applicable."},{"code":"cash","isSelected":false,"description":""},{"code":"progress","isSelected":false,"description":""},{"code":"expenditure","isSelected":true,"description":"Financial and Program Reporting requirements are described in the Grants.gov announcement."},{"code":"performanceMonitoring","isSelected":true,"description":"As stated in Grants.gov announcement."}]</t>
  </si>
  <si>
    <t>19-0201-0-1-154;</t>
  </si>
  <si>
    <t xml:space="preserve">(Project Grants (Cooperative Agreements)) FY 17$2,600,000.00; FY 18 est $2,600,000.00; FY 19 est $2,600,000.00; FY 16$750,000.00; - </t>
  </si>
  <si>
    <t>{"list":[{"fiscalYear":2016,"description":"The Alumni Thematic International Exchange Seminar (Alumni TIES) Program supports regional or sub-regional enrichment seminars for alumni of U.S. government-sponsored exchange programs focusing on thematic topics that support U.S. foreign policy priorities and foster a shared sense of identity, networking, and dialogue among participating alumni.  To support efforts of alumni to apply their international exchange and seminar experience with their communities, participants are eligible to compete for a small grants opportunity of up to $10,000 per project following the seminar.  Approximately 130 U.S. alumni of various ECA exchange programs participated in four seminars in FY 2016.  "},{"fiscalYear":2017,"description":"In FY 2017, the Alumni Thematic International Exchange Seminars program involved approximately 200 alumni."},{"fiscalYear":2018,"description":"No Current Data Available."},{"fiscalYear":2019,"description":"No Current Data Available."}],"isApplicable":true}</t>
  </si>
  <si>
    <t>As stated in the Grants.gov or the U.S. Department of State's SAMS Domestic announcements.  In addition, organizations should be familiar with OMB Guidance 2 CFR Parts 200 and 600 entitled the Uniform Administrative Requirements, Cost Principles, and Audit Requirements for Federal Awards.  .  For a copy of the OMB circulars cited, please contact the U.S. Government Publishing Office  or download from  www.ecfr.gov website.</t>
  </si>
  <si>
    <t>Shari BistranskyU.S. Department of State, Bureau of Educational and Cultural Affairs, Office of Alumni Affairs, 2200 C Street NW, SA-05, 01-Z03, Washington, DC 20037, Washington, DC 20037 Email:&lt; a href='mailto:BistranskySJ@state.gov'&gt;BistranskySJ@state.gov&lt;/a&gt;Phone: 202-632-6183;</t>
  </si>
  <si>
    <t>https://alumni.state.gov/</t>
  </si>
  <si>
    <t>Aug 14,2015</t>
  </si>
  <si>
    <t>https://beta.sam.gov/fal/174394ffa00a485ca460994369facf58/view</t>
  </si>
  <si>
    <t>Middle East Partnership Initiative</t>
  </si>
  <si>
    <t>MEPI</t>
  </si>
  <si>
    <t>{"list":[{"act":{"description":"Foreign Assistance Act of 1961"},"publicLaw":{"congressCode":"87","number":"195"},"statute":{"volume":"75"},"USC":{"title":"22","section":"2151"},"authorizationTypes":{"USC":true,"act":true,"statute":true,"publicLaw":true,"executiveOrder":false},"usc":{"title":"22","section":"2151"}}]}</t>
  </si>
  <si>
    <t>The U.S.-Middle East Partnership Initiative supports organizations and individuals in their efforts to promote political, economic, and social engagement in the Middle East and North Africa.</t>
  </si>
  <si>
    <t>U.S. or foreign non-profit organizations; for-profit organizations; private institutions of higher education, public or state institutions of higher education; public international organizations; and small businesses with functional and regional experience.  Each solicitation outlines who is eligible and what types of experience are needed to apply for funding.</t>
  </si>
  <si>
    <t xml:space="preserve">MEPI supports projects in Algeria, Bahrain, Israel, Iraq, Jordan, Kuwait, Lebanon, Libya, Morocco, Qatar, Saudi Arabia, Syria, Tunisia, West Bank and Gaza, and Yemen.  Regional and multi-country projects may include Iraqi participants, but we currently do not fund Iraq-specific projects._x000D_
_x000D_
 Any award made using State/NEA funds requires the full complement of standard federal forms and budget documents, CVs of main program staff, as dictated by the U.S. Department of State, Bureau of Administration, and the relevant OMB circulars. _x000D_
See www.grants.gov for specific announcement. 2 CFR 200 applies to this program._x000D_
</t>
  </si>
  <si>
    <t>{"environmentalImpact":{"reports":[{"isSelected":false,"reportCode":"statement"},{"isSelected":false,"reportCode":"assessment"},{"isSelected":true,"reportCode":"ExecutiveOrder12372"},{"isSelected":true,"reportCode":"otherRequired"}]},"description":"See www.grants.gov for specific announcement instructions. Environmental impact information is not required for this program. This program is excluded from coverage under E.O. 12372. Environmental impact information is not required for this program. This program is eligible for coverage under E.O. 12372, \"Intergovernmental Review of Federal Programs.\"  "}</t>
  </si>
  <si>
    <t>{"description":"2 CFR 200, Uniform Administrative Requirements, Cost Principles, and Audit Requirements for Federal Awards applies to this program. NEA/AC solicits proposals via program announcements posted on www.grants.gov, www.grantsolutions.gov, and on the websites of NEA/AC, and posts in the region. Occasionally, NEA/AC will issue sole source awards. NEA/AC also enters into a limited number of Interagency Acquisition Agreements with other U.S.G. Federal agencies. See www.grants.gov for specific announcement."}</t>
  </si>
  <si>
    <t>Solicitations are reviewed by panels comprised of area and subject matter experts drawn from both inside and outside the State Department, including from NGOs and the private sector. Award procedures are defined by the U.S. Department of State, Administration Bureau in accordance with 2 CFR 200.</t>
  </si>
  <si>
    <t>{"awarded":"other","description":"Although the average length is 24 months, the specific length of time for a MEPI grant may vary from one award to another. Details for each can be found on the respective announcements. All assistance for Centralized Payments, Cash Management, Financial Reporting, Debt Management, and Audit Assistance is with the Department of Health and Human Services, Division of Payment Management one of the two non-DoD grants payment systems for use by the entire Federal Government. ","awardedDescription":"All assistance for Centralized Payments, Cash Management, Financial Reporting, Debt Management, and Audit Assistance is with the Department of Health and Human Services, Division of Payment Management one of the two non-DoD grants payment systems for use by the entire Federal Government."}</t>
  </si>
  <si>
    <t>[{"code":"program","isSelected":true,"description":"Depending on the size of the awards and length of the project period, as dictated in the official U.S. Department of State Notice Award, program reports may be required either quarterly, semi-annually, or annually. Depending on the size of the awards and length of the project period, as dictated in the official U.S. Department of State Notice Award, program reports may be required either quarterly, semi-annually, or annually. See www.grants.gov for specific announcement. Required quarterly for all awards. At the discretion of the listed Grants Officer."},{"code":"cash","isSelected":false},{"code":"progress","isSelected":true,"description":"Depending on the size of the awards and length of the project period, as dictated in the official U.S. Department of State Notice of Award, program reports may be required either quarterly, semi-annually, or annually. See www.grants.gov for specific announcement. "},{"code":"expenditure","isSelected":true,"description":"Quarterly Financial Reports"},{"code":"performanceMonitoring","isSelected":true,"description":"Depending on the size of the awards and length of the project period, as dictated in the official U.S. Department of State Notice Award, project/program reports may be required either quarterly, semi-annually, or annually. Depending on the size of the awards and length of the project period, as dictated in the official U.S. Department of State Notice Award, project/program reports may be required either quarterly, semi-annually, or annually. See www.grants.gov for specific announcement. Required quarterly for all awards. At the discretion of the listed Grants Officer."}]</t>
  </si>
  <si>
    <t>19-1014-0-1-150;</t>
  </si>
  <si>
    <t>(Cooperative Agreements) FY 17 Estimate Not Available  FY 19 Estimate Not Available  FY 18 Estimate Not Available  - N/A</t>
  </si>
  <si>
    <t>From $10,000 to $9,600,000; average approximately $3,100,000.</t>
  </si>
  <si>
    <t>Guidelines for grants and cooperative agreements are distributed in conjunction with the request for applications or program announcements.  Extensive background and program information is available on www.mepi.state.gov.</t>
  </si>
  <si>
    <t>{"flag":"appendix","description":"MEPI has Regional Offices in Rabat, Morocco, and Kuwait City, Kuwait."}</t>
  </si>
  <si>
    <t>http://mepi.state.gov/</t>
  </si>
  <si>
    <t>https://beta.sam.gov/fal/ef89f78e404f182df2dab1069f28929c/view</t>
  </si>
  <si>
    <t>Public Diplomacy Programs for Afghanistan and Pakistan</t>
  </si>
  <si>
    <t>{"list":[{"act":{"description":"Fulbright Hays Act - The Mutual Educational and Cultural Exchange Act of 1961 "},"publicLaw":{"congressCode":"87","number":"256 "},"authorizationTypes":{"USC":false,"act":true,"statute":false,"publicLaw":true,"executiveOrder":false}},{"act":{"description":"Smith Mundt Act - The United States Information and Education Exchange Act of 1948 "},"publicLaw":{"congressCode":"80","number":"402 "},"authorizationTypes":{"USC":false,"act":true,"statute":false,"publicLaw":true,"executiveOrder":false}},{"act":{"description":"Foreign Assistance Act of 1961 "},"authorizationTypes":{"USC":false,"act":true,"statute":false,"publicLaw":false,"executiveOrder":false}}]}</t>
  </si>
  <si>
    <t xml:space="preserve">The U.S. Government (USG) is providing resources to promote diplomatic solutions, through language training, critical skills development and other public diplomacy programs. These resources support the people, platforms, and programs necessary to meet the international challenges to American security and welfare. Educational and cultural engagement is premised on the knowledge that mutual understanding, the development of future leaders, and the benefits of education programs influence societies and affect official decision-making almost everywhere in the world today. </t>
  </si>
  <si>
    <t xml:space="preserve">Not-for-profit organizations subject to 501(c)(3) of the U.S. tax code or registered as a non-profit organization in the entity’s home country. Organizations that have and have not previously received international program funding from the U.S. Government. Applicants with demonstrated experience in working with vendors, suppliers, contractors, etc. and appropriately staffed offices in country will be preferred. </t>
  </si>
  <si>
    <t xml:space="preserve">Citizens of Afghanistan, Pakistan, and the United States. </t>
  </si>
  <si>
    <t>{"description":"Non-governmental organizations (NGO’s) must submit proposals for the Bureau’s consideration. NGO’s may submit proposals before the application deadline, with Bureau consideration granted shortly thereafter. Where there is a specific or immediate priority or need, the Bureau will issue policy and program guidelines and will invite NGO’s to submit proposals for Bureau review. NGO representatives are also encouraged to communicate directly with Bureau and U.S. Embassy program officers regarding priorities and funding timelines. NGO’s that have never received Department of State Funding must be prepared to demonstrate that their organizations meet the financial and accounting requirements of the U.S. Government before they can be eligible to receive Bureau funding."}</t>
  </si>
  <si>
    <t xml:space="preserve">The Assistant Secretary of the Bureau makes funding decisions based on recommendations from the U.S. Embassy, and the Bureau’s Office of Press and Public Diplomacy. </t>
  </si>
  <si>
    <t>See www.grants.gov. for specific details or Embassy website.</t>
  </si>
  <si>
    <t>Renewals or extensions are considered on a case by case basis. Renewals are contingent upon future Congressional funding.</t>
  </si>
  <si>
    <t>{"awarded":"other","description":"Funds are awarded for a 1-3 year period.\r\nSee www.grants.gov. for specific details or Embassy website.","awardedDescription":"In some cases, Bureau's funds will cover an organization's budget request. In other cases cost-sharing will be sought. Details will be outlined in the specific RFP. Renewals or extensions of funding are considered on a case by case basis. See www.grants.gov. for specific details or Embassy website.is. Renewals are contingent uopn future Congressional funding. \r\n"}</t>
  </si>
  <si>
    <t>[{"code":"program","isSelected":true,"description":"Reporting requirements will be outlined in the Cooperative Agreement documents. The Embassy and Bureau Program office may require additional reporting. "},{"code":"cash","isSelected":true,"description":"Reporting requirements will be outlined in the Cooperative Agreement documents. The Embassy and Bureau Program office may require additional reporting. "},{"code":"progress","isSelected":true,"description":"Reporting requirements will be outlined in the Cooperative Agreement documents. The Embassy and Bureau Program office may require additional reporting. "},{"code":"expenditure","isSelected":true,"description":"A preliminary financial report is due 30 days after the expiration of the cooperative agreement. Reporting requirements will be outlined in the Cooperative Agreement documents. The Embassy and Bureau Program office may require additional reporting. "},{"code":"performanceMonitoring","isSelected":true,"description":"Reporting requirements will be outlined in the Cooperative Agreement documents. The Embassy and Bureau Program office may require additional reporting. "}]</t>
  </si>
  <si>
    <t>{"isApplicable":true,"description":"The Bureau’s funds must be included in an appropriate audit or audits performed by independent public accountants in accordance with U.S. Government Auditing Standards established by the Comptroller General of the United States covering financial audits.The audit report is due 30 days after issuance or nine months after the end of the audit period. "}</t>
  </si>
  <si>
    <t>The recipient shall maintain files for a three-year period after submission of the final financial report.</t>
  </si>
  <si>
    <t>19-9001-1-3-000;</t>
  </si>
  <si>
    <t>(Project Grants) FY 12$107,000,000.00; FY 14 est $88,900,000.00; FY 13 est $110,000,000.00;</t>
  </si>
  <si>
    <t xml:space="preserve">grants are estimated to range between 300000 - 2000000._x000D_
</t>
  </si>
  <si>
    <t>Grachel J. Humphries2201 C street NW_x000D_
, Washington, DC 20520 Email:&lt; a href='mailto:humphriesgj@state.gov'&gt;humphriesgj@state.gov&lt;/a&gt;Phone: (202) 647 8667;</t>
  </si>
  <si>
    <t xml:space="preserve">NGO proposals should identify the importance and relevance of their application to the broader U.S. Public Diplomacy policy objectives as well as the relevance to the program objectives of the Department of State, as described in the solicitation. A compelling statement on the approach to the project will be given great consideration by the review panel. The proposed activities must directly relate to meeting the goals and objectives and how the effectiveness of project activities will be measured. The review panel will be viewing the implementation plan in terms of how well it addresses the problem statement, relevance of the goals and objectives, feasibility of the proposed activities, and their timeline for completion. Another important factor is the impact of the project will continue beyond the conclusion of the funding period. Applicants must demonstrate how their resources, capabilities, and experience will enable them to achieve the stated goals and objectives. In addition, applicants should describe how and with whom they will collaborate to meet project goals. _x000D_
_x000D_
</t>
  </si>
  <si>
    <t>Nov 18,2009</t>
  </si>
  <si>
    <t>https://beta.sam.gov/fal/55aac237de4c67259356a647043c6a05/view</t>
  </si>
  <si>
    <t>U.S. Refugee Admissions Program</t>
  </si>
  <si>
    <t>{"list":[{"act":{"description":"The Immigration and Nationality Act (INA), as amended and The Migration and Refugee Assistance Act of 1962, as amended (MRA)."},"authorizationTypes":{"act":true}}]}</t>
  </si>
  <si>
    <t>Initial reception and placement program for refugees approved for admission in the United States.  Program objectives include: (1) arranging for refugees' placement by ensuring that approved refugees are sponsored and offered appropriate assistance upon arrival in the United States; (2) providing refugees with basic necessities and core services during their initial resettlement period in the United States; and (3) promoting refugee self-sufficiency through employment as soon as possible after arrival in the United States in coordination with other refugee service and assistance programs.</t>
  </si>
  <si>
    <t>private non-profit organizations</t>
  </si>
  <si>
    <t>Refugees approved under the U.S. Refugee Admissions Program will benefit.</t>
  </si>
  <si>
    <t>{"description":"Eligible organizations must submit proposals for the Bureau's consideration via Grants.gov in response to funding opportunity announcements posted by the Bureau on Grants.gov, with Bureau review occurring following the announcement deadline.  Organization representatives are also encouraged to communicate directly with Bureau program officers regarding priorities and funding timelines.  Organizations that have never received PRM funding must be prepared to demonstrate that their organizations meet the financial and accounting requirements of the U.S. Government before they can be eligible to receive Bureau funding."}</t>
  </si>
  <si>
    <t>The Assistant Secretary of the Bureau makes funding decisions based on the Director of the Office of Admissions' recommendations for all reception and placement awards and warranted grants officers within the Bureau sign the cooperative agreement.</t>
  </si>
  <si>
    <t>Renewals or extensions require additional approval.</t>
  </si>
  <si>
    <t>{"awarded":"other","description":"Funds are awarded on a fiscal year basis, October 1 through September 30.","awardedDescription":"Funds are awarded on a reimbursement basis through a per capita and reported expenses. "}</t>
  </si>
  <si>
    <t>[{"code":"program","isSelected":false,"description":""},{"code":"cash","isSelected":false,"description":""},{"code":"progress","isSelected":false,"description":""},{"code":"expenditure","isSelected":false,"description":""},{"code":"performanceMonitoring","isSelected":true,"description":"The general performance of the Recipient's operations will be evaluated and monitored to ensure that the established objectives are being successfully met and to determine whether the performance is in compliance with the terms of the award."}]</t>
  </si>
  <si>
    <t>{"isApplicable":true,"description":"The Recipient will have the U.S. Government Federal funds awarded to it included in an appropriate audit or audits performed by independent public accountants in accordance with U.S. Government Auditing Standards established by the Comptroller General of the United States covering financial audits.  In particular, the audit must be able to confirm that reported charges were actually incurred in the amounts reported and that such reported charges were not based on average costs of similar or grouped expenses and that they were not allocated based on shared resources.  Specific audit requirements will be written into the grant or cooperative agreement."}</t>
  </si>
  <si>
    <t>The grantee shall maintain a case file for each refugee case unit admitted into the United States as well as comply with all other retention and access requirements for records as set forth in 22 CFR 145.53.</t>
  </si>
  <si>
    <t>(Cooperative Agreements) FY 15$183,366,549.00; FY 12$139,108,670.00; FY 13$160,037,505.00; FY 18 est $227,000,000.00; FY 16$227,636,918.00; FY 17 est $227,000,000.00; FY 14$186,108,092.00;</t>
  </si>
  <si>
    <t>All inquiries should be directed to the information contacts listed below.</t>
  </si>
  <si>
    <t>Barbara Day Department of State, Bureau of Population, Refugees and Migration, 2025 E St., NW, Washington, DC 20522-0908 Email:&lt; a href='mailto:DayBJ@state.gov'&gt;DayBJ@state.gov&lt;/a&gt;Phone: (202) 453-9261;</t>
  </si>
  <si>
    <t>Cooperative agreements are made on the basis of a panel review using evaluation criteria specified in the request for proposal.</t>
  </si>
  <si>
    <t>https://beta.sam.gov/fal/b076ec60862c40978b0f8a76907f6f6c/view</t>
  </si>
  <si>
    <t>Overseas Refugee Assistance Programs for East Asia</t>
  </si>
  <si>
    <t>{"list":[{"act":{"description":"The Migration and Refugee Assistance Act of 1962, as amended (MRA), 22 U.S.C. 2601 et seq. "},"USC":{"title":"22","section":"2601"},"authorizationTypes":{"USC":true,"act":true},"usc":{"title":"22","section":"2601"}}]}</t>
  </si>
  <si>
    <t>The Bureau of Population, Refugees, and Migration (PRM) supports NGO humanitarian assistance and protection programs for vulnerable populations in Australia, Bangladesh, Burma, Cambodia, Indonesia, Laos, Malaysia, Mongolia, the Philippines, Thailand, and Vietnam. In addition, the Bureau also monitors issues pertaining to the protection and assistance needs of refugees, asylum seekers, internally displaced persons (IDPs), stateless persons, vulnerable migrants, and other victims of conflict originating from Southeast Asia and displaced throughout East Asia and the Pacific and South Asia regions.</t>
  </si>
  <si>
    <t>Non-governmental organizations.  The Migration and Refugee Assistance Account (MRA) designates primary UN or IO recipient organizations.  NGO activities must be complementary to, and coordinated with, UN programs.</t>
  </si>
  <si>
    <t>Refugees and victims of conflict requiring assistance.</t>
  </si>
  <si>
    <t>{"description":"Non-governmental organizations (NGOs) must submit proposals for the Bureau's consideration via Grants.gov (international organizations submit appeals to the Bureau).  NGOs may submit proposals in response to funding opportunity announcements posted by the Bureau on Grants.gov to fill critical needs, with Bureau review occurring following the deadline of the funding announcement.  (Funding announcements are also posted at http://www.state.gov.)  IO and NGO representatives are also encouraged to communicate directly with Bureau program officers regarding priorities and funding timelines.  NGOs that have never received PRM funding must be prepared to demonstrate that their organizations meet the financial and accounting requirements of the U.S. Government before they can be eligible to receive Bureau funding."}</t>
  </si>
  <si>
    <t>The Assistant Secretary of the Bureau makes funding decisions based on recommendations from the Bureau's Office of Assistance for Asia and the Near East and other Bureau offices.  A warranted grants officer in the Bureau signs the cooperative agreement.</t>
  </si>
  <si>
    <t>{"awarded":"other","description":"Generally, funds are awarded for a 12-month period.  Shorter time periods may also be authorized.","awardedDescription":"Payments will be made through the Department of Health and Human Services Payment Management System (PMS).  Recipients request funds based on immediate disbursement requirements and disburse funds as soon as possible to minimize the Federal cash on hand in accordance with the policies established by the Treasury Department and mandated by the OMB Circulars."}</t>
  </si>
  <si>
    <t>[{"code":"program","isSelected":true,"description":"The Bureau requires program reports describing and analyzing the results of activities undertaken during the validity period of the agreement.  A program report is required within thirty (30) days following the end of each three month period of performance during the validity period of the agreement.  The final program report is due ninety (90) days following the end of the agreement.  The submission dates for program reports will be written into the grant or cooperative agreement."},{"code":"cash","isSelected":true,"description":"Financial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 "},{"code":"progress","isSelected":false,"description":""},{"code":"expenditure","isSelected":true,"description":"Financial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 "},{"code":"performanceMonitoring","isSelected":true,"description":"The general performance of the Recipient's operations will be evaluated and monitored to ensure that the established objectives are being successfully met and to determine whether the performance is in compliance with the terms of the award."}]</t>
  </si>
  <si>
    <t xml:space="preserve">Retention and access requirements for records are set forth in 22 CFR 145.53.  </t>
  </si>
  <si>
    <t>(Cooperative Agreements) FY 13$20,718,964.00; FY 16$18,264,778.00; FY 14$20,073,554.00; FY 18 est $18,300,000.00; FY 17 est $18,300,000.00; FY 12$19,982,796.00;</t>
  </si>
  <si>
    <t>Hoa TranDepartment of State, Bureau of Population, Refugees and Migration, Office of Assistance for Asia and the Near East, 2025 E Street NW, Washington, DC 20522-0908 Email:&lt; a href='mailto:TranHT3@state.gov'&gt;TranHT3@state.gov&lt;/a&gt;Phone: (202) 453-9289;</t>
  </si>
  <si>
    <t>The Bureau's main objective is to help ensure that refugees and victims of conflict have access to basic life-sustaining resources in ways that meet internationally accepted standards of care in shelter, food supply, nutrition, water supply, sanitation, and public health. NGO proposals should clearly use SPHERE standards as the basis for design, implementation, and evaluation, including proposed objectives and indicators.  Underlying PRM's support for humanitarian assistance is a commitment to protection, targeted support to women, vulnerable individuals, coordination with relevant UN agencies and other NGOs, sustainability of programming, security, and capacity building. NGOs in search of Bureau funding would do well to address these specific areas in any proposals sent for funding.</t>
  </si>
  <si>
    <t>https://beta.sam.gov/fal/82c518053b8c48279a61af8e5186fca1/view</t>
  </si>
  <si>
    <t>Contributions to International Organizations for Overseas Assistance</t>
  </si>
  <si>
    <t>{"list":[{"act":{"description":"Migration and Refugee Assistance Act of 1962, as amended"},"publicLaw":{"congressCode":"87","number":"510"},"USC":{"title":"22","section":"2601"},"authorizationTypes":{"USC":true,"act":true,"statute":false,"publicLaw":true,"executiveOrder":false},"usc":{"title":"22","section":"2601"}}]}</t>
  </si>
  <si>
    <t>Provision of voluntary and assessed contributions to Public International Organizations to carry out humanitarian assistance activities overseas benefitting refugees, victims of conflict, and other persons of concern.</t>
  </si>
  <si>
    <t>Voluntary and assessed contributions to Public International Organizations to provide assistance to refugees and victims of conflict overseas.</t>
  </si>
  <si>
    <t>Refugees, victims of conflict, and other persons of concern requiring protection and assistance.</t>
  </si>
  <si>
    <t xml:space="preserve">As authorized, the Bureau provides funds multilaterally as voluntary and assessed contributions to international organizations (IOs).  To ensure that the international system is effectively and efficiently addressing the humanitarian needs of refugees, internally displaced persons (IDPs), victims of conflict, stateless persons, and vulnerable migrants, the Bureau ensures that the U.S. Government (USG) works closely with other donor governments to achieve a common understanding of humanitarian requirements and what constitutes satisfactory performance in responding to them by the international humanitarian system.  Through its active participation in international organizations' governing boards, the USG promotes efforts to strengthen the UN system and increase the effectiveness of multilateral humanitarian action.  The Bureau makes USG contributions to major IO partners including the Office of the United Nations High Commissioner for Refugees, the International Committee of the Red Cross, the International Organization for Migration, the United Nations Relief and Works Agency for Palestine Refugees in the Near East (UNRWA), and other international organizations.  To demonstrate continued U.S. leadership and commitment to these institutions, the U.S. contributions aim to constitute a fair share of the IOs funding requests and appeals with the expectation that other donors -- in the spirit of responsibility sharing -- will support the remaining funding request.  Each contribution funding decision is based on Bureau budget and policy prioritization considerations.  Each contribution action contains award conditions that are signed and countersigned by authorized representatives of the Bureau and the recipient organization._x000D_
_x000D_
_x000D_
</t>
  </si>
  <si>
    <t>{"awarded":"other","description":"Each voluntary and assessed contribution contains award conditions that are accepted by the recipient organization.  Most contribution award agreements stipulate that funds may be used to continue authorized designated activities beyond the initial time period of the appeal, if needed.","awardedDescription":"Recipients should request funds based on immediate disbursement requirements and disburse funds as soon as possible to minimize the Federal cash on hand in accordance with the established policies.  Payment requests should be submitted only in amounts that are required to meet the immediate cash needs of the contribution."}</t>
  </si>
  <si>
    <t>[{"code":"program","isSelected":true,"description":"Copies of all program and financial reports concerning the activities specified by the contribution are required to be provided to the Bureau within thirty days of issuance. "},{"code":"cash","isSelected":false},{"code":"progress","isSelected":false},{"code":"expenditure","isSelected":true,"description":"Contribution awards require that financial records regarding the contribution be maintained in accordance with the Recipient’s established accounting policies and procedures.  "},{"code":"performanceMonitoring","isSelected":true,"description":"Monitoring programs funded through contributions to international organizations remains a Bureau priority to ensure that funds meet core objectives of providing protection and assistance to populations of concern.  The Bureau pursues its monitoring of its primary IO partners, as applicable, by negotiating frameworks for cooperation between the USG and the IO incorporating rigorous, mutually-agreed  strategic goals, indicators, and performance targets for the year.  With these organizations, the Bureau plays an important role in shaping and supporting strategic planning and performance management.  The Bureau monitors its programs closely using a range of performance measures to gauge humanitarian impact, assess progress toward strategic priorities, and ensure accountability to beneficiaries and American taxpayers.  IO programs are monitored by routine visits of agency staff to program sites and to IO headquarters and regional/country offices."}]</t>
  </si>
  <si>
    <t>{"isApplicable":true,"description":"Annual and/or bi-annual audits are required depending on the PIO.  External audits may also be required.  The contribution agreement states that in addition to the published financial and program reports, the Recipient agrees to provide copies of its external audit report prepared for donors to the Bureau."}</t>
  </si>
  <si>
    <t>Program and financial reports are maintained for 10 years.</t>
  </si>
  <si>
    <t>(Direct Payments for Specified Use) FY 13$1,780,736,111.00; FY 18 est $2,600,000,000.00; FY 12$1,313,962,613.00; FY 14$2,275,509,158.00; FY 16$2,585,558,782.00; FY 17 est $2,600,000,000.00;</t>
  </si>
  <si>
    <t>Eric Hembree2025 E Street NW, Washington, DC 20522-0908 Email:&lt; a href='mailto:HembreeEL@state.gov'&gt;HembreeEL@state.gov&lt;/a&gt;Phone: 2024539239;</t>
  </si>
  <si>
    <t>Aug 20,2011</t>
  </si>
  <si>
    <t>https://beta.sam.gov/fal/114fee6dbefb48d4917d8fac0956d4c8/view</t>
  </si>
  <si>
    <t>Overseas Refugee Assistance Programs for Africa</t>
  </si>
  <si>
    <t>{"list":[{"act":{"description":"The Migration and Refugee Assistance Act of 1962, as amended (MRA), 22 U.S.C. 2601 et seq."},"USC":{"title":"22","section":"2601"},"authorizationTypes":{"USC":true,"act":true},"usc":{"title":"22","section":"2601"}}]}</t>
  </si>
  <si>
    <t>Assistance will contribute to the basic needs of refugees and conflict victims spread across the African continent (both Sub-Saharan and North Africa).  NGOs are key partners of international organizations in Africa, often in specialized areas such as health care, water, sanitation, food distribution, and education.  Funds will be provided directly to NGOs to complement the programs of UNHCR and to bring basic assistance up to international life-sustaining standards of care.</t>
  </si>
  <si>
    <t>International and non- governmental organizations.  MRA designates primary UN or IO recipient organizations.  NGO activities must be complementary to, and coordinated with, UN programs.</t>
  </si>
  <si>
    <t>{"description":"Non-governmental organizations (NGOs) must submit proposals for the Bureau's consideration via Grants.gov (international organizations submit appeals to the Bureau).  NGOs may submit propsals in response to funding opportunity announcements posted by the Bureau on Grants.gov to fill critical needs, with Bureau review occurring following the deadline of the funding announcement.  (Funding announcements are also posted at http://www.state.gov.)  IO and NGO representatives are also encouraged to communicate directly with Bureau program officers regarding priorities and funding timelines.  NGOs that have never received PRM funding must be prepared to demonstrate that their organizations meet the financial and accounting requirements of the U.S. Government before they can be eligible to receive Bureau funding."}</t>
  </si>
  <si>
    <t>The Assistant Secretary of the Bureau makes funding decisions based on recommendations from the Bureau's Office of Assistance for Africa and other Bureau offices.  A warranted grants officer in the Bureau signs the cooperative agreement.</t>
  </si>
  <si>
    <t>{"awarded":"other","description":"Generally, funds are awarded for a 12-month period.  Shorter time periods may also be authorized.","awardedDescription":"Payments will be made through the U.S. Department of Health and Human Services Payment Management System (PMS).  Recipients request funds based on immediate disbursement requirements and disburse funds as soon as possible to minimize the Federal cash on hand in accordance with the policies established by the U.S. Treasury Department and mandated by the OMB Circulars."}</t>
  </si>
  <si>
    <t>[{"code":"program","isSelected":true,"description":"PRM requires program reports describing and analyzing the results of activities undertaken during the validity period of the agreement.  A program report is required within thirty (30) days following the end of each three month period of performance during the validity period of the agreement.  The final program report is due ninety (90) days following the end of the agreement.  The submission dates for program reports will be written into the grant or cooperative agreement."},{"code":"cash","isSelected":true,"description":"Financial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(NICRA)."},{"code":"progress","isSelected":false,"description":""},{"code":"expenditure","isSelected":true,"description":"Financial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(NICRA)."},{"code":"performanceMonitoring","isSelected":true,"description":"The general performance of the Recipient's operations will be evaluated and monitored to ensure that the established objectives are being successfully met and to determine whether the performance is in compliance with the terms of the award."}]</t>
  </si>
  <si>
    <t>(Cooperative Agreements) FY 17 est $93,000,000.00; FY 12$75,434,648.00; FY 14$65,628,490.00; Estimate Not Available  FY 16$93,759,300.00; FY 18 est $93,000,000.00; FY 13$60,739,119.00;</t>
  </si>
  <si>
    <t>https://beta.sam.gov/fal/d0d22ddad40d4faeb0055b6d5c1a4bb9/view</t>
  </si>
  <si>
    <t>Overseas Refugee Assistance Programs for Western Hemisphere</t>
  </si>
  <si>
    <t>{"list":[{"act":{"description":"The Migration and Refugee Assistance Act of 1962, as amended, (MRA) and 22 U.S.C 2601 et seq."},"USC":{"title":"22","section":"2601"},"authorizationTypes":{"USC":true,"act":true},"usc":{"title":"22","section":"2601"}}]}</t>
  </si>
  <si>
    <t>Since 2000, PRM has provided assistance to internally displaced persons (IDPs) and refugees in Colombia and neighboring countries. PRM’s assistance strategy in Colombia includes ensuring adequate protection for vulnerable IDPs, filling gaps in the provision of emergency humanitarian assistance, and building local government and community capacity to meet the needs of IDPs. In Colombia, Ecuador, Venezuela, Panama and Costa Rica, PRM programs provide direct emergency humanitarian assistance such as food, non-food, shelter, health, and psychosocial support to IDPs, refugees, and other vulnerable populations, including indigenous persons, Afro-Colombians, women, and children. PRM programs also support capacity-building activities with local governments, IDP and refugee associations, and civil society to improve the quality of assistance and services for IDPs and refugees.</t>
  </si>
  <si>
    <t>United Nations, international and non-governmental organizations.  MRA designates primary UN or IO recipient organizations.  NGO activities must be complementary to, and coordinated with, UN programs.</t>
  </si>
  <si>
    <t>{"description":"Non-governmental organizations (NGOs) must submit proposals for the Bureau's consideration via Grants.gov in response to funding opportunity announcements posted by the Bureau on Grants.gov to to fill critical needs, with Bureau review following the deadline of the funding announcement.  International Organizations (IOs) submit appeals to the Bureau.  (Funding opportunity announcements are also posted at http://www.state.gov/)  IO and NGO representatives are also encouraged to communicate directly with Bureau program officers regarding priorities and funding timelines.  NGOs that have never received PRM funding must be prepared to demonstrate that their organizations meet the financial and accounting requirements of the U.S. Government before they can be eligible to receive Bureau funding."}</t>
  </si>
  <si>
    <t>The Assistant Secretary of the Bureau makes funding decisions based on recommendations from the Bureau's Office of Assistance for Europe, Central Asia and Americas and other Bureau Offices.  A warranted grants officer in the bureau signs the cooperative agreement.</t>
  </si>
  <si>
    <t>[{"code":"program","isSelected":true,"description":"PRM requires program reports describing and analyzing the results of activities undertaken during the validity period of the agreement.  A program report is required within thirty (30) days following the end of each three month period of performance during the validity period of the agreement.  The final program report is due ninety (90) days following the end of the agreement.  The submission dates for program reports will be written into the grant or cooperative agreement.  "},{"code":"cash","isSelected":true,"description":"Financial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(NICRA)."},{"code":"progress","isSelected":false,"description":""},{"code":"expenditure","isSelected":true,"description":"Financial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(NICRA)."},{"code":"performanceMonitoring","isSelected":true,"description":"The general performance of the Recipient's operations will be evaluated and monitored to ensure that the established objectives are being successfully met and to determine whether the performance is in compliance with the terms of the award."}]</t>
  </si>
  <si>
    <t>Retention and access requirements for records are set forth in 22 CFR 145.53.</t>
  </si>
  <si>
    <t>(Cooperative Agreements) FY 16$22,864,159.00; FY 12$17,371,720.00; FY 18 est $22,800,000.00; FY 13$17,706,876.00; FY 14$16,051,526.00; FY 17 est $22,800,000.00;</t>
  </si>
  <si>
    <t>Nancy Iris2025 E St. NW 8th Floor, SA-9, Washington, DC 20520 Email:&lt; a href='mailto:IrisNR@state.gov'&gt;IrisNR@state.gov&lt;/a&gt;Phone: 202-453-9297;</t>
  </si>
  <si>
    <t>https://beta.sam.gov/fal/f5f485367e5c47a0856a6130561086fa/view</t>
  </si>
  <si>
    <t>Overseas Refugee Assistance Program for Near East</t>
  </si>
  <si>
    <t>{"list":[{"act":{"description":"The Migration and Refugee Assistance Act of 1962, as amended (MRA), 22 U.S.C. 2601 et seq."},"USC":{"title":"22","section":"2601 et seq."},"authorizationTypes":{"USC":true,"act":true,"statute":false,"publicLaw":false,"executiveOrder":false},"usc":{"title":"22","section":"2601 et seq."}}]}</t>
  </si>
  <si>
    <t>Providing protection and assistance to Syrian and Iraqi refugees, conflict victims, internally displaced persons (IDPs) and returnees remains a high priority.  Programs will assist refugee populations in neighboring countries.  Programs inside Iraq will also help strengthen local structures so that Iraqi government policies and programs will be responsive to refugee, IDP and returnee needs._x000D_
See www.grants.gov for individual announcement</t>
  </si>
  <si>
    <t>United Nations, international and non- governmental organizations.  MRA designates primary UN or IO recipient organizations.  NGO activities must be complementary to, and coordinated with, UN programs.</t>
  </si>
  <si>
    <t>Refugees and victims of conflict requiring assistance._x000D_
See www.grants.gov for individual announcement</t>
  </si>
  <si>
    <t>{"description":"Applicants must meet the requirements of PRM NGO Guidelines.\r\nSee www.grants.gov for individual announcement","isApplicable":true}</t>
  </si>
  <si>
    <t>{"description":"Non-governmental organizations (NGOs) must submit proposals for the Bureau's consideration via Grants.gov (international organizations submit appeals to the Bureau).  NGOs may submit proposals in response to funding opportunity announcements posted by the Bureau on Grants.gov to fill critical needs, with Bureau review occurring following the deadline of the funding announcement.  (Funding announcements are also posted at http://www.state.gov/.)  NGO representatives are also encouraged to communicate directly with Bureau program officers regarding priorities and funding timelines.  NGOs that have never received PRM funding must be prepared to demonstrate that their organizations meet the financial and accounting requirements of the U.S. Government before they can be eligible to receive Bureau funding.\r\nSee www.grants.gov for individual announcement"}</t>
  </si>
  <si>
    <t>The Assistant Secretary of the Bureau makes funding decisions based on recommendations from the Bureau's Office of Policy and Resource Planning and warranted grants officers within the Bureau sign the cooperative agreement._x000D_
See www.grants.gov for individual announcement</t>
  </si>
  <si>
    <t>{"awarded":"other","description":"Generally, funds are awarded for a 12-month period.  Shorter time periods may also be authorized.","awardedDescription":"Assistance awards are issued in the U. S. Department of State's on-line assistance management system - State Assistance Management System (SAMS Domestic).  Payments will be made through the U.S. Department of Health and Human Services Payment Management System (PMS).  Recipients request funds based on immediate disbursement requirements and disburse funds as soon as possible to minimize the Federal cash on hand in accordance with the policies established by the U.S. Treasury Department and mandated by the OMB Circulars.\r\nSee www.grants.gov for individual announcement."}</t>
  </si>
  <si>
    <t>[{"code":"program","isSelected":true,"description":"PRM requires program reports describing and analyzing the results of activities undertaken during the validity period of the agreement.  A program report is required within thirty (30) days following the end of each three month period of performance during the validity period of the agreement.  The final program report is due ninety (90) days following the end of the agreement.  The submission dates for program reports will be written into the grant or cooperative agreement. \r\n See www.grants.gov for individual announcement."},{"code":"cash","isSelected":true,"description":"Financial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(NICRA)."},{"code":"progress","isSelected":false},{"code":"expenditure","isSelected":true,"description":"Financial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(NICRA)."},{"code":"performanceMonitoring","isSelected":true,"description":"The general performance of the Recipient's operations will be evaluated and monitored to ensure that the established objectives are being successfully met and to determine whether the performance is in compliance with the terms of the award.\r\nSee www.grants.gov for individual announcement."}]</t>
  </si>
  <si>
    <t>{"isApplicable":true,"description":"Bureau funds must be included in an appropriate audit or audits performed by independent public accountants in accordance with U.S. Government Auditing Standards established by the Comptroller General of the United States covering financial audits. The audit report is due 30 days after issuance or nine months after the end of the audit period.\r\nSee www.grants.gov for individual announcement."}</t>
  </si>
  <si>
    <t>(Salaries and Expenses) FY 18 est $23,100,000.00; FY 19 est $23,100,000.00; FY 17$23,099,109.00;</t>
  </si>
  <si>
    <t>All inquiries should be directed to the information contacts listed below._x000D_
See www.grants.gov for individual announcement.</t>
  </si>
  <si>
    <t>Virginia TerharDepartment of State, Bureau of Population, Refugees and Migration (PRM), Office of Assistance for Asia and Near East, 2025 E St. NW, 8th Floor SA-9, Washington, DC 20520 Email:&lt; a href='mailto:TerharVS@state.gov'&gt;TerharVS@state.gov&lt;/a&gt;Phone: (202)453-9292;</t>
  </si>
  <si>
    <t>https://beta.sam.gov/fal/fce81abb9c650b453c45078279a5f416/view</t>
  </si>
  <si>
    <t>Overseas Refugee Assistance Programs for Europe</t>
  </si>
  <si>
    <t xml:space="preserve">Funding of organizations that assist refugees and internally displaced persons (IDPs) in Europe and Central Asia.  In the North and South Caucasus, the Bureau, in conjunction with International Organizations (IOs), non-governmental organizations (NGOs), and the international community, will continue to provide life-sustaining assistance to the most vulnerable IDPs and refugees produced by the conflict in Chechnya and in Georgia, Armenia, and Azerbaijan. In the Balkans, programs that assist returns to Kosovo from Serbia-Montenegro and Macedonia, and local integration of refugees and IDPs in Serbia are the focus of our funding, and, through international organizations, we will provide protection to refugees, asylum seekers, and individuals at risk for statelessness.  </t>
  </si>
  <si>
    <t>{"description":"Non-governmental organizations (NGOs) must submit proposals via Grants.gov in response to funding announcements posted on Grants.gov by the Bureau to fill critical needs, with Bureau review occurring after the funding announcement deadline.  International organizations (IOs) submit appeals to the Bureau.  IO and NGO representatives are also encouraged to communicate directly with Bureau program officers regarding priorities and funding timelines.  NGOs that have never received PRM funding must be prepared to demonstrate that their organizations meet the financial and accounting requirements of the U.S. Government before they can be eligible to receive Bureau funding."}</t>
  </si>
  <si>
    <t>The Assistant Secretary of the Bureau makes funding decisions based on recommendations from the Bureau's Office of Assistance for Europe, Central Asia and Americas and other Bureau offices.  A warranted grants officer in the Bureau signs the cooperative agreement.</t>
  </si>
  <si>
    <t>(Cooperative Agreements) FY 12$4,424,719.00; FY 14$2,893,233.00; FY 17 est $3,100,000.00; FY 13$9,275,661.00; FY 18 est $3,100,000.00; FY 16$3,098,439.00;</t>
  </si>
  <si>
    <t>https://beta.sam.gov/fal/ef9e35844aa34c32ae04e7fa09eecb5c/view</t>
  </si>
  <si>
    <t>Overseas Refugee Assistance Programs for Strategic Global Priorities</t>
  </si>
  <si>
    <t>{"list":[{"act":{"description":"The Migration and Refugee Assistance Act of 1962, as amended; (MRA) and 22 U.S.C. 2601 et seq."},"USC":{"title":"22","section":"2601"},"authorizationTypes":{"USC":true,"act":true},"usc":{"title":"22","section":"2601"}}]}</t>
  </si>
  <si>
    <t>Bureau support under this program includes mostly contributions to the headquarters and global program costs of the United Nations High Commissioner for Refugees (UNHCR), the headquarters budget of the International Committee of the Red Cross (ICRC) and to a smaller extent, the multiregional activities of other international and non-governmental organizations assisting refugees and other conflict victims.  A particular emphasis of this support is to promote initiatives in areas that are cross-cutting, Bureau priorities, such as protecting refugee women and refugee children, preventing and responding to gender-based violence (including sexual exploitation), addressing statelessness, enhancing refugee protection, improving refugee health, including HIV/AIDS prevention and response, and advancing the use of standards and evidence in humanitarian assistance.</t>
  </si>
  <si>
    <t>{"description":"Application Procedure:  Non-governmental organizations (NGOs) must submit proposals via Grants.gov.  International organizations submit appeals to the Bureau.  NGOS may submit proposals in response to funding opportunity announcements posted by the Bureau on Grants.gov to fill critical needs, with Bureau review occurring following the deadline of the funding announcement.   (Funding announcements are also posted at http://www.state.gov/.)  IO and NGO representatives are also encouraged to communicate directly with Bureau program officers regarding priorities and funding timelines.   NGOs that have never received PRM funding must be prepared to demonstrate that their organizations meet the financial and accounting requirements of the U.S. Government before they can be eligible to receive Bureau funding."}</t>
  </si>
  <si>
    <t>The Assistant Secretary of the Bureau makes funding decisions based on recommendations from the Bureau's Office of Multilateral Coordination and External Relations, Office of Policy and Resource Planning and other Bureau offices.  A warranted grants officer in the Bureau signs the cooperative agreement.</t>
  </si>
  <si>
    <t>{"awarded":"other","description":"Generally, funds are awarded for a 12-month period.  Shorter time periods may also be authorized.","awardedDescription":"Payments will be made through the Department of Health and Human Services Payment Management System (PMS).  Recipients request funds based on immediate disbursement requirements and disburse funds as soon as possible to minimize the Federal cash on hand in accordance with the policies established by the  Treasury Department and mandated by the OMB Circulars."}</t>
  </si>
  <si>
    <t>(Cooperative Agreements) FY 17 est $6,700,000.00; FY 13$2,520,151.00; FY 14$8,929,407.00; FY 16$6,717,762.00; FY 12$3,259,693.00; FY 18 est $6,700,000.00;</t>
  </si>
  <si>
    <t>Through humanitarian assistance, the Bureau aims to help ensure that refugees and victims of conflict have access to basic life-sustaining services that meet internationally-accepted standards of care in shelter, food supply, nutrition, water, sanitation, and health. NGO proposals should clearly use Sphere standards as the basis for design, implementation, and evaluation, including proposed objectives and indicators. At the core of PRM's humanitarian assistance is a commitment to protection, including support to women, stateless persons, and other vulnerable individuals, coordination with relevant UN agencies and other NGOs, sustainability of programming, security, and capacity building. NGOs in search of Bureau funding would do well to address these specific areas in any proposals sent for funding.</t>
  </si>
  <si>
    <t>https://beta.sam.gov/fal/6b06f53eed2b4eeb9315dd90316c26ea/view</t>
  </si>
  <si>
    <t>Overseas Refugee Assistance Program for South Asia</t>
  </si>
  <si>
    <t>{"list":[{"act":{"description":"The Migration and Refugee Assistance Act of 1962, as amended (MRA)"},"USC":{"title":"22","section":"2601 et seq."},"authorizationTypes":{"USC":true,"act":true,"statute":false,"publicLaw":false,"executiveOrder":false},"usc":{"title":"22","section":"2601 et seq."}}]}</t>
  </si>
  <si>
    <t>The Bureau will continue support for the return and reintegration programs for Afghan refugees and Internally Displaced Persons (IDPs).  The Bureau will also continue supporting protection and assistance activities for refugees who remain in Pakistan and Iran and who may not repatriate.  The Bureau provides reception, health care, education, and livelihood services for Tibetans living outside Tibet, most in Central Tibetan Administration (CTA) sponsored refugee settlements in India, Nepal, and Bhutan.</t>
  </si>
  <si>
    <t>United Nations (UN), international organization (IO), and non-governmental organizations(NGO). MRA designates primary UN or IO recipient organizations.  NGO activities must be complementary to and coordinate with, UN programs._x000D_
See www.grants.gov for individual announcement</t>
  </si>
  <si>
    <t>{"description":"Applicants must comply with the PRM NGO Guidelines.\r\nSee www.grants.gov for individual announcement","isApplicable":true}</t>
  </si>
  <si>
    <t>{"description":"Non-governmental organizations (NGOs) must submit proposals for the Bureau's consideration via Grants.gov (international organizations submit appeals to the Bureau). NGOs may submit proposals in response to funding opportunity announcements posted by the Bureau on Grants.gov to fill critical needs, with Bureau review occurring following the deadline of the funding announcement. (Funding announcements are also posted at http://www.state.gov/.) NGO representatives are also encouraged to communicate directly with Bureau program officers regarding priorities and funding time lines. NGOs that have\r\nnever received PRM funding must be prepared to demonstrate that their organizations meet the financial and accounting requirements of the U.S. Government before they can be eligible to receive Bureau funding.\r\nSee www.grants.gov for individual announcement"}</t>
  </si>
  <si>
    <t>Renewals or extensions require additional approval._x000D_
See www.grants.gov for individual announcement.</t>
  </si>
  <si>
    <t>{"awarded":"other","description":"Generally, funds are awarded for a 12-month period. Shorter time periods may also be authorized. \r\nSee www.grants.gov for individual announcement","awardedDescription":"Assistance awards are issued in the U.S. Department of State's on-line assistance management system - State Assistance Management System (SAMS Domestic).  Payments will be made through the U.S. Department of Health and Human Services Payment Management System (PMS). Recipients request funds based on immediate disbursement requirements and disburse funds as soon as possible to minimize the Federal cash on hand in accordance with the policies established by the U.S. Treasury Department and mandated by the OMB Circulars.\r\nSee www.grants.gov for individual announcement"}</t>
  </si>
  <si>
    <t>[{"code":"program","isSelected":true,"description":"PRM requires program reports describing and analyzing the results of activities undertaken during the validity period of the agreement. A program report is required within thirty (30) days following the end of each three month period of performance during the validity period of the agreement. The final program report is due ninety (90) days following the end of the agreement. The submission dates for program reports will be written into the grant or cooperative agreement.\r\nSee www.grants.gov for individual announcement"},{"code":"cash","isSelected":true,"description":"Financial reports are required within thirty (30) days following the end of each calendar\r\nyear quarter during the validity period of the agreement (January 30th, April 30th, July 30th, October 30th). The final financial report covering the entire period of the agreement is required within ninety (90) days after the expiration date of the agreement. For agreements containing indirect costs, final financial reports are due within 60 days of the finalization of the applicable negotiated indirect cost rate agreement (NICRA).\r\nSee www.grants.gov for individual announcement"},{"code":"progress","isSelected":false},{"code":"expenditure","isSelected":true,"description":"No progress reports are required. Financial reports are required within thirty (30) days following the end of each calendar year quarter during the validity period of the agreement (January 30th, April 30th, July 30th, October 30th). The final financial report covering the entire period of the agreement is required within ninety (90) days after the expiration date of\r\nthe agreement. For agreements containing indirect costs, final financial reports are due within 60 days of the finalization of the applicable negotiated indirect cost rate agreement (NICRA)."},{"code":"performanceMonitoring","isSelected":true,"description":"The general performance of the Recipient's operations will be evaluated and monitored to ensure that the established objectives are being successfully met and to determine whether the performance is in compliance with the terms of the award.\r\nSee www.grants.gov for individual announcement"}]</t>
  </si>
  <si>
    <t>{"isApplicable":true,"description":"Bureau funds must be included in an appropriate audit or audits performed by independent public accountants in accordance with U.S. Government Auditing Standards established by the Comptroller General of the United States covering financial audits. The audit report is due 30 days after issuance or nine months after the end of the audit period.\r\nSee www.grants.gov for individual announcement"}</t>
  </si>
  <si>
    <t>All inquires should be directed to the information contacts listed below._x000D_
See www.grants.gov for individual announcement</t>
  </si>
  <si>
    <t>Emily A. MestetskyDepartment of State, Bureau of Population, Refugees, and Migration (PRM), Office of Assistance  for Europe, Central Asia, and Americas, 2025 E St. NW, 8th Floor SA-9, Washington, DC 20520 Email:&lt; a href='mailto:MestetskyEA@state.gov'&gt;MestetskyEA@state.gov&lt;/a&gt;Phone: (202) 453-9282;</t>
  </si>
  <si>
    <t>The Bureau's main objective is to help ensure that refugees and victims of conflict have access to basic life sustaining resources in ways that meet internationally accepted standards of care in shelter, food supply, nutrition, water supply, sanitation, and public health. NGO proposals should clearly use SPHERE standards as the basis for design, implementation, and evaluation, including proposed objectives and indicators. Underlying PRM's support_x000D_
for humanitarian assistance is a commitment to protection, targeted support to women, vulnerable individuals, coordination with relevant UN agencies and other NGOs, sustainability of programming, security, and capacity building. NGOs in search of Bureau funding would do well to address these specific areas in any proposals sent for funding._x000D_
See www.grants.gov for individual announcement</t>
  </si>
  <si>
    <t>Feb 23,2018</t>
  </si>
  <si>
    <t>https://beta.sam.gov/fal/36c69fe15b9247b9330ffb2b363e1123/view</t>
  </si>
  <si>
    <t>Bureau of Near Eastern Affairs</t>
  </si>
  <si>
    <t>{"list":[{"act":{"description":"Section 634 of the Foreign Assistance Act of 1961, as amended, Executive Order Department of State, Foreign Operations and Related Programs Appropriations Act, 2010, Public Law 110-161, U.S.C 7015"},"publicLaw":{"congressCode":"110","number":"161"},"USC":{"section":"7015"},"executiveOrder":{"description":"Department of State, Foreign Operations and Related Programs Appropriations Act, 2010"},"authorizationTypes":{"USC":true,"act":true,"statute":false,"publicLaw":true,"executiveOrder":true},"usc":{"section":"7015"}}]}</t>
  </si>
  <si>
    <t>Support the foreign assistance goals and objectives of the Department of State, Bureau of Near Eastern Affairs (NEA), as delineated in the FY Bureau Strategic and Resource Plan.  This program is for all grant awards for the entire fiscal year funded through State/NEA/AC.</t>
  </si>
  <si>
    <t>U.S. or foreign non-profit organizations; for-profit organizations; private institutions of higher education, public or state institutions of higher education; public international organizations; and small businesses with functional and regional experience. Each solicitation outlines who is eligible and what types of experience are needed to apply for funding._x000D_
Any award made using State/NEA funds requires the full complement of standard federal forms and budget documents, CVs of main program staff, as dictated by the U.S. Department of State, Bureau of Administration, and the relevant OMB circulars. _x000D_
See www.grants.gov for specific announcement. OMB Circular No. A-87 applies to this program._x000D_
_x000D_
_x000D_
_x000D_
See www.grants.gov for specific announcement.</t>
  </si>
  <si>
    <t>{"description":"NEA/AC solicits proposals via program announcements posted on www.grants.gov, www.grantsolutions.gov, and on the websites of NEA/AC, and posts in the region. NEA Bureau programming implementers are selected through open competitions, directed, or limited solicitations. Occasionally, NEA/AC will issue sole source awards. NEA/AC also enters into a limited number of Interagency Acquisition Agreements with other U.S.G. Federal agencies. See www.grants.gov for specific announcement."}</t>
  </si>
  <si>
    <t xml:space="preserve">Solicitations are reviewed by panels comprised of area and subject matter experts drawn from both inside and outside the State Department, including from NGOs and the private sector. Award procedures are defined by the U.S. Department of State, Administration Bureau in accordance with relevant OMB Circulars. </t>
  </si>
  <si>
    <t xml:space="preserve">See www.grants.gov for specific announcement.  </t>
  </si>
  <si>
    <t xml:space="preserve">Renewals must be coordinated with the State/NEA program officer, the Representative of State/Administration Bureau grants officer, and the recipient.   </t>
  </si>
  <si>
    <t>{"awarded":"other","description":"Although the average length is 12-24 months, the specific length of time for an NEA Bureau programming grant may vary from one award to another. Details for each can be found on the respective announcements. All assistance for Centralized Payments, Cash Management, Financial Reporting, Debt Management, and Audit Assistance is with the Department of Health and Human Services, Division of Payment Management one of the two non-DoD grants payment systems for use by the entire Federal Government.","awardedDescription":"It depends on the amount and the details of the project.  Sometimes it is one lump sum, in the cases of under $25,000 awards.  For anything larger the Health and Human Services, Payment Management System  is used for quarterly installments, as required.  \r\nSee www.grants.gov for specific announcement."}</t>
  </si>
  <si>
    <t>[{"code":"program","isSelected":true,"description":"Depending on the size of the awards and length of the project period, as dictated in the official U.S. Department of State Notice Award, project/program reports may be required either quarterly, semi-annually, or annually. Depending on the size of the awards and length of the project period, as dictated in the official U.S. Department of State Notice Award, project/program reports may be required either quarterly, semi-annually, or annually. See www.grants.gov for specific announcement. Required quarterly for all awards. At the discretion of the listed Grants Officer."},{"code":"cash","isSelected":true,"description":"Depending on the size of the awards and length of the project period, as dictated in the official U.S. Department of State Notice Award, project/program reports may be required either quarterly, semi-annually, or annually. Depending on the size of the awards and length of the project period, as dictated in the official U.S. Department of State Notice Award, project/program reports may be required either quarterly, semi-annually, or annually. See www.grants.gov for specific announcement. Required quarterly for all awards. At the discretion of the listed Grants Officer."},{"code":"progress","isSelected":true,"description":"Depending on the size of the awards and length of the project period, as dictated in the official U.S. Department of State Notice Award, project/program reports may be required either quarterly, semi-annually, or annually. Depending on the size of the awards and length of the project period, as dictated in the official U.S. Department of State Notice Award, project/program reports may be required either quarterly, semi-annually, or annually. See www.grants.gov for specific announcement. Required quarterly for all awards. At the discretion of the listed Grants Officer."},{"code":"expenditure","isSelected":true,"description":"Required quarterly for all awards. "},{"code":"performanceMonitoring","isSelected":true,"description":"At the discretion of the listed Grants Officer.  "}]</t>
  </si>
  <si>
    <t xml:space="preserve">All project/program and financial records must be retained by awards recipients for three years.  </t>
  </si>
  <si>
    <t>19-7245-0-1-130;</t>
  </si>
  <si>
    <t xml:space="preserve">(Project Grants (Discretionary)) FY 17 Estimate Not Available  FY 18 Estimate Not Available  FY 16 Estimate Not Available </t>
  </si>
  <si>
    <t>Depends on specifc grant award.  See www.grants.gov for specific announcement.</t>
  </si>
  <si>
    <t>http://www.state.gov/p/nea</t>
  </si>
  <si>
    <t>Jul 27,2011</t>
  </si>
  <si>
    <t>https://beta.sam.gov/fal/72156ea2f1733bd2aad4f0bbae40f2e5/view</t>
  </si>
  <si>
    <t>Syria Assistance Program</t>
  </si>
  <si>
    <t xml:space="preserve">NEA Syria </t>
  </si>
  <si>
    <t>{"list":[{"act":{"description":"Section 634 of the Foreign Assistance Act of 1961"},"executiveOrder":{"description":"Executive Order Department of State, Foreign Operations and Related Programs Appropriations Act, 2010"},"authorizationTypes":{"USC":false,"act":true,"statute":false,"publicLaw":false,"executiveOrder":true}}]}</t>
  </si>
  <si>
    <t>Support the foreign assistance goals and objectives of the Department of State, Bureau of Near Eastern Affairs (NEA), as delineated in the Fiscal Year Bureau Strategic and Resource Plan. This program is for all grant awards for the entire fiscal year funded through State/NEA for Syria programming.</t>
  </si>
  <si>
    <t>COOPERATIVE AGREEMENTS;COOPERATIVE AGREEMENTS (DISCRETIONARY GRANTS);PROJECT GRANTS (FOR SPECIFIED PROJECTS)</t>
  </si>
  <si>
    <t xml:space="preserve">U.S. or foreign non-profit organizations; for-profit organizations; private institutions of higher education, public or state institutions of higher education; public international organizations; and small businesses with functional and regional experience. Each solicitation outlines who is eligible and what types of experience are needed to apply for funding._x000D_
_x000D_
Any award made using State/NEA funds requires the full complement of standard federal forms and budget documents as required in 2 CFR 200 and 2 CFR 600._x000D_
_x000D_
See www.grants.gov for specific announcement. 2 CFR 200 applies to this program._x000D_
</t>
  </si>
  <si>
    <t xml:space="preserve">U.S. or foreign non-profit organizations; for-profit organizations; private institutions of higher education, public or state institutions of higher education; public international organizations; and small businesses with functional and regional experience. Each solicitation outlines who is eligible and what types of experience are needed to apply for funding._x000D_
_x000D_
See www.grants.gov for specific announcement._x000D_
</t>
  </si>
  <si>
    <t>{"environmentalImpact":{"reports":[{"isSelected":false,"reportCode":"statement"},{"isSelected":false,"reportCode":"assessment"},{"isSelected":false,"reportCode":"ExecutiveOrder12372"},{"isSelected":true,"reportCode":"otherRequired"}]},"description":"See www.grants.gov for specific announcement instructions. Environmental impact information is not required for this program. This program is excluded from coverage under E.O. 12372."}</t>
  </si>
  <si>
    <t>NEA/AC solicits proposals via program announcements posted on www.grants.gov, and www.grantsolutions.gov, and on the websites of NEA/AC, and posts in the region. NEA Syria programming implementers are selected through open competitions, directed, or limited solicitations. Occasionally, NEA/AC will issue sole source awards. NEA/AC also enters into a limited number of Interagency Acquisition Agreements with other U.S.G. Federal agencies. _x000D_
_x000D_
See www.grants.gov for specific announcement.</t>
  </si>
  <si>
    <t>{"awarded":"quarterly","description":"Although the average length is 12-18 months, the specific length of time for an NEA Syria programming grant may vary from one award to another. Details for each can be found on the respective announcements. All assistance for Centralized Payments, Cash Management, Financial Reporting, Debt Management, and Audit Assistance is with the Department of Health and Human Services, Division of Payment Management one of the two non-DoD grants payment systems for use by the entire Federal Government."}</t>
  </si>
  <si>
    <t>[{"code":"program","isSelected":true,"description":"Depending on the size of the awards and length of the project period, as dictated in the official U.S. Department of State Notice Award, program reports are required quarterly.\r\n\r\nSee www.grants.gov for specific announcement. Required quarterly for all awards. "},{"code":"cash","isSelected":false},{"code":"progress","isSelected":true,"description":"Depending on the size of the awards and length of the project period, as dictated in the official U.S. Department of State Notice Award, progress reports are required quarterly.\r\n\r\nSee www.grants.gov for specific announcement. Required quarterly for all awards. "},{"code":"expenditure","isSelected":true,"description":"Depending on the size of the awards and length of the project period, as dictated in the official U.S. Department of State Notice Award, financial reports may be required either quarterly, semi-annually, or annually. \r\nSee www.grants.gov for specific announcement. Required quarterly for all awards. At the discretion of the listed Grants Officer."},{"code":"performanceMonitoring","isSelected":true,"description":"Depending on the size of the awards and length of the project period, as dictated in the official U.S. Department of State Notice Award, performance monitoring may be required either quarterly, semi-annually, or annually.\r\nSee www.grants.gov for specific announcement. Required quarterly for all awards. At the discretion of the listed Grants Officer."}]</t>
  </si>
  <si>
    <t>19-7245-0-1-113;</t>
  </si>
  <si>
    <t>(Cooperative Agreements (Discretionary Grants)) FY 17 Estimate Not Available  FY 18 Estimate Not Available  FY 19 Estimate Not Available  - Information Sensitive</t>
  </si>
  <si>
    <t>Depends on specific grant award. See www.grants.gov for specific announcement.</t>
  </si>
  <si>
    <t>Nov 16,2014</t>
  </si>
  <si>
    <t>https://beta.sam.gov/fal/9cc0c0f04e1691d5b55c03f0674c5647/view</t>
  </si>
  <si>
    <t>EUR/ACE National Endowment for Democracy Small Grants</t>
  </si>
  <si>
    <t>National Endowment for Democracy (NED) Small Grants Program in Europe, Eurasia and Central Asia</t>
  </si>
  <si>
    <t>{"list":[{"act":{"description":"Foreign Assistance Act of 1961"},"publicLaw":{"congressCode":"87","number":"194"},"statute":{"page":"424","volume":"75"},"USC":{"title":"22","section":"2151"},"authorizationTypes":{"USC":true,"act":true,"statute":true,"publicLaw":true,"executiveOrder":false},"usc":{"title":"22","section":"2151"}},{"act":{"description":"Department of State, Foreign Operations, and Related Programs Appropriations Act of 2010"},"publicLaw":{"congressCode":"111","number":"117"},"authorizationTypes":{"USC":false,"act":true,"statute":false,"publicLaw":true,"executiveOrder":false}}]}</t>
  </si>
  <si>
    <t>To advance democracy in Europe, Eurasia and Central Asia by providing support to indigenous civil society organizations.</t>
  </si>
  <si>
    <t>This program is awarded on a non-competitive basis.</t>
  </si>
  <si>
    <t>The Coordinator of U.S. Assistance to Europe and Eurasia will solicit proposals from NED.  The Grants Officer in A/LM/AQM and Grants Officer Representative in EUR/ACE will review the proposals.</t>
  </si>
  <si>
    <t>{"awarded":"other","description":"Funding must be obligated within two years of appropriation and expended within five years of obligation.","awardedDescription":"Release of funds is requested on an as-needed basis."}</t>
  </si>
  <si>
    <t>[{"code":"program","isSelected":true,"description":"Grantee is required to submit annual program reports."},{"code":"cash","isSelected":true,"description":"Grantee is required to submit quarterly financial reports."},{"code":"progress","isSelected":true,"description":"Grantee is required to submit quarterly financial reports."},{"code":"expenditure","isSelected":true,"description":"Grantee is required to submit quarterly financial reports."},{"code":"performanceMonitoring","isSelected":true,"description":"Grantee is required to submit annual program reports."}]</t>
  </si>
  <si>
    <t>As required by FAR and OMB circular A-133, 22 CFR-145, and 2 CFR 230 (A-122) regulations.</t>
  </si>
  <si>
    <t>19-7201-1-0-306;</t>
  </si>
  <si>
    <t>(Project Grants (Discretionary)) FY 12</t>
  </si>
  <si>
    <t>Noah B. Krystel,2201 C Street, NW, Washington, DC 20520 Email:&lt; a href='mailto:krystelnb@state.gov'&gt;krystelnb@state.gov&lt;/a&gt;Phone: (202) 647-7703.;</t>
  </si>
  <si>
    <t>Jan 25,2011</t>
  </si>
  <si>
    <t>https://beta.sam.gov/fal/e2620eea153e927c9755e015f69ab2e2/view</t>
  </si>
  <si>
    <t>General Department of State Assistance</t>
  </si>
  <si>
    <t>General  Assistance Programs</t>
  </si>
  <si>
    <t>{"list":[{"act":{"description":"Smith-Mundt Act The United States Information and Educational Exchange Act of 1948, P.L. 80-402"},"authorizationTypes":{"act":true}},{"act":{"description":"The Immigration and Nationality Act, as amended by the Refugee Act of 1980"},"authorizationTypes":{"act":true}},{"act":{"description":"Foreign Assistance Act of 1961 as amended."},"USC":{"title":"22"},"authorizationTypes":{"USC":true,"act":true},"usc":{"title":"22"}},{"act":{"description":"The Fulbright-Hays Act -1961"},"publicLaw":{"congressCode":"87","number":"256"},"authorizationTypes":{"act":true,"publicLaw":true}}]}</t>
  </si>
  <si>
    <t>To fulfill the mission of The United States Department of State.</t>
  </si>
  <si>
    <t>COOPERATIVE AGREEMENTS;COOPERATIVE AGREEMENTS (DISCRETIONARY GRANTS);PROJECT GRANTS;PROJECT GRANTS (CAPACITY BUILDING AND COMPLAINT PROCESSING, TRAINING);PROJECT GRANTS (DISCRETIONARY);PROJECT GRANTS (FELLOWSHIPS);PROJECT GRANTS (FOR SPECIFIED PROJECTS)</t>
  </si>
  <si>
    <t xml:space="preserve">The General  Assistance Programs provide information of Department of State programs that are not elswhere classified._x000D_
See www.grants.gov for individual project information._x000D_
</t>
  </si>
  <si>
    <t>{"description":"The General  Assistance Programs provide information of Department of State programs that are not elswhere classified.\r\nSee www.grants.gov for individual project information.\r\n"}</t>
  </si>
  <si>
    <t>See www.grants.gov for specific program information.</t>
  </si>
  <si>
    <t>{"awarded":"other","description":"See www.grants.gov for specific program information.","awardedDescription":"See www.grants.gov for specific program information."}</t>
  </si>
  <si>
    <t>[{"code":"program","isSelected":true,"description":"OMB Circular A-133 is applicable for  domestic recipients where total Federal Assistance is greater than $500,000."},{"code":"cash","isSelected":true,"description":"See www.grants.gov for specific program requirements."},{"code":"progress","isSelected":true,"description":"See www.grants.gov for specific program requirements."},{"code":"expenditure","isSelected":true,"description":"See www.grants.gov for specific programs"},{"code":"performanceMonitoring","isSelected":true,"description":"See www.grants.gov for specific programs"}]</t>
  </si>
  <si>
    <t>{"isApplicable":true,"description":"See 2 CFR 200 Sub Part F"}</t>
  </si>
  <si>
    <t>Finacial records are required to be maintained for three years.</t>
  </si>
  <si>
    <t>19-7290-1-0-101;19-7290-0-3-060;19-7290-1-0-371;19-7290-1-0-210;19-1991-1-1-210;</t>
  </si>
  <si>
    <t>(Project Grants) FY 17 Estimate Not Available  FY 16 Estimate Not Available  FY 18 Estimate Not Available  - Amounts vary by individual program. _x000D_
See www.grants.gov for details</t>
  </si>
  <si>
    <t>Various</t>
  </si>
  <si>
    <t>2 CFR 200_x000D_
See www.grants.gov for program specifics</t>
  </si>
  <si>
    <t>{"flag":"appendix","description":"see www.grants.gov for program specifics"}</t>
  </si>
  <si>
    <t>Federal Assistance Policy2201 C Street  , Washington, DC 20522 Email:&lt; a href='mailto:aopefagrantspolicy@state.gov'&gt;aopefagrantspolicy@state.gov&lt;/a&gt;Phone: 703-516-1684;</t>
  </si>
  <si>
    <t>Sep 30,2010</t>
  </si>
  <si>
    <t>https://beta.sam.gov/fal/7b2099b7b09240968bd106dd9a873613/view</t>
  </si>
  <si>
    <t>Global Counterterrorism Programs</t>
  </si>
  <si>
    <t>Global War on Terrorism</t>
  </si>
  <si>
    <t>BUREAU OF COUNTERTERRORISM, STATE, DEPARTMENT OF</t>
  </si>
  <si>
    <t>{"list":[{"act":{"description":"Foriegn Assistance Act of 1961 as amended"},"executiveOrder":{"description":"(FAA) 22 U.S.C ."},"authorizationTypes":{"USC":false,"act":true,"statute":false,"publicLaw":false,"executiveOrder":true}}]}</t>
  </si>
  <si>
    <t xml:space="preserve">The Bureau for Counterterrorism (CT) develops and leads a worldwide effort to counter terrorism using all the tools of statecraft – diplomacy, development and defense – working bilaterally, regionally, and multilaterally. This includes tactical measures, partner capacity building, and efforts to counter violent extremism. Our programs support this goal._x000D_
</t>
  </si>
  <si>
    <t>See Grants.Gov for individual program announcements</t>
  </si>
  <si>
    <t>{"description":"Portion of grants awarded to Public International Organizations (PIO); remainder see Grants.Gov for individual announcements "}</t>
  </si>
  <si>
    <t>Portion of grants awarded to Public International Organizations (PIO); remainder see Grants.Gov for individual announcements</t>
  </si>
  <si>
    <t xml:space="preserve">see Grants.Gov for individual announcements </t>
  </si>
  <si>
    <t>{"awarded":"quarterly","description":"Most grants are for one year. Occassionally grant performance period is two years.\r\nsee Grants.Gov for individual announcements "}</t>
  </si>
  <si>
    <t>[{"code":"program","isSelected":true,"description":"Quarterly financial and program status reports are required"},{"code":"cash","isSelected":true,"description":"See terms and conditions for individual grants"},{"code":"progress","isSelected":true,"description":"Quarterly financial and program status reports are required"},{"code":"expenditure","isSelected":true,"description":"Quarterly financial and program status reports are required"},{"code":"performanceMonitoring","isSelected":true,"description":"Quarterly financial and program status reports are required"}]</t>
  </si>
  <si>
    <t>{"isApplicable":true,"description":"see Grants.Gov for individual program announcements\r\n\r\nOMB Circular A-133 applies to grant recipients in excess of $500,000"}</t>
  </si>
  <si>
    <t>Records are retained for three years</t>
  </si>
  <si>
    <t>19-1112-1-0-750;</t>
  </si>
  <si>
    <t>(Cooperative Agreements) FY 18 Estimate Not Available  FY 17 Estimate Not Available  FY 16 Estimate Not Available  - see www.grants.gov for individual announcements</t>
  </si>
  <si>
    <t>Depending on the project, the range is $100,000 to $2,000,000._x000D_
 see www.grants.gov for individual announcements</t>
  </si>
  <si>
    <t>{"list":[{"fiscalYear":2017,"description":"Not available for security reasons"},{"fiscalYear":2016,"description":"Not available for security reasons"},{"fiscalYear":2018,"description":"Not available for security reasons"}],"isApplicable":true}</t>
  </si>
  <si>
    <t>{"flag":"none","description":"see www.grants.gov for individual announcements"}</t>
  </si>
  <si>
    <t>Leon D. Coates2401 E Street NW_x000D_
_x000D_
, Washington, DC 20520 Email:&lt; a href='mailto:coates@state.gov'&gt;coates@state.gov&lt;/a&gt;Phone: 2026631430;</t>
  </si>
  <si>
    <t>see www.grants.gov for individual announcements</t>
  </si>
  <si>
    <t>Jul 19,2012</t>
  </si>
  <si>
    <t>https://beta.sam.gov/fal/04a7becfb6013e0691b3c1fa16ece61f/view</t>
  </si>
  <si>
    <t>Criminal Justice Systems</t>
  </si>
  <si>
    <t>Rule of Law, Justice Systems</t>
  </si>
  <si>
    <t>BUREAU OF INTERNATIONAL NARCOTICS AND LAW ENFORCEMENT AFFAIRS, STATE, DEPARTMENT OF</t>
  </si>
  <si>
    <t>{"list":[{"act":{"description":"Foreign Assistance Act of 1961"},"authorizationTypes":{"USC":false,"act":true,"statute":false,"publicLaw":false,"executiveOrder":false}}]}</t>
  </si>
  <si>
    <t xml:space="preserve">Institutionalize rule of law by developing and expanding criminal justice systems to strengthen partner country law enforcement and judicial effectiveness, foster cooperation in legal affairs, and advance respect for human rights. _x000D_
</t>
  </si>
  <si>
    <t>Please see announcements in www.grants.gov.</t>
  </si>
  <si>
    <t>Please see announcements in www. grants.gov</t>
  </si>
  <si>
    <t>{"description":"Please see announcements in www.grants.gov.","isApplicable":true}</t>
  </si>
  <si>
    <t>{"description":"See application in www.grants.gov."}</t>
  </si>
  <si>
    <t>Please see Awards Policy Page of the Office of the Procurement Executive: http://www.statebuy.state.gov/assistance awards/gtpolicy.htm.</t>
  </si>
  <si>
    <t>{"awarded":"other","description":"Solicitation for proposals are posted in grants.gov all year-round.  Most performance period of INL grant is for one year.  Please see announcements in www.grants.gov. ","awardedDescription":"Domestic Award is released thru the Payment Management System (HHS PMS). Please check www.dpm.psc.gov for information on how assistance is awarded/released."}</t>
  </si>
  <si>
    <t>[{"code":"program","isSelected":true,"description":"Submission of a Program Report is required at the end of the grant."},{"code":"cash","isSelected":true,"description":"Submissions of quarterly reports are required."},{"code":"progress","isSelected":true,"description":"Submissions of quarterly reports are required."},{"code":"expenditure","isSelected":true,"description":"Submissions of quarterly reports are required."},{"code":"performanceMonitoring","isSelected":true,"description":"Please see announcements in www.grants.gov."}]</t>
  </si>
  <si>
    <t>19-1123-1-0-220;</t>
  </si>
  <si>
    <t>(Project Grants) FY 17 Estimate Not Available  FY 16 Estimate Not Available  FY 18 Estimate Not Available  - See individual Application on www.grants.gov</t>
  </si>
  <si>
    <t>Range varies widely.  Please see announcements in www.grants.gov.</t>
  </si>
  <si>
    <t>{"list":[{"fiscalYear":2016,"description":"N/A"},{"fiscalYear":2017,"description":"N/A"},{"fiscalYear":2018,"description":"N/A"}],"isApplicable":true}</t>
  </si>
  <si>
    <t>Please see the following website: http://www.statebuy.state.gov/assistance awards/gtpolicy.htm.</t>
  </si>
  <si>
    <t>{"flag":"none","description":"Please see announcements in www.grants.gov."}</t>
  </si>
  <si>
    <t>Lourdes F. Stein2430 E St. NW, Washington, DC 20037 Email:&lt; a href='mailto:steinlf@state.gov'&gt;steinlf@state.gov&lt;/a&gt;Phone: 2027768774;</t>
  </si>
  <si>
    <t>http://www.state.gov/p/inl/</t>
  </si>
  <si>
    <t xml:space="preserve">16.001 Law Enforcement Assistance Narcotics and Dangerous Drugs Laboratory Analysis; 16.601 Corrections Training and Staff Development; </t>
  </si>
  <si>
    <t>Nov 16,2011</t>
  </si>
  <si>
    <t>https://beta.sam.gov/fal/6805b5a3f67cc247b59f556801e9dda3/view</t>
  </si>
  <si>
    <t>Counter Narcotics</t>
  </si>
  <si>
    <t>Counter Narcotics, Interdiction, Demand Reduction</t>
  </si>
  <si>
    <t>Disrupt the overseas production and trafficking of illicit drugs through targeted counter-narcotics and institution-building assistance and coordination with foreign nations and international organizations.</t>
  </si>
  <si>
    <t>{"description":"Please see announcements in www.grants.gov."}</t>
  </si>
  <si>
    <t>Please see Awards Policy Page of the Office of the Procurement Executive:http://www.statebuy.state.gov/assistance/gtpolicy.htm.</t>
  </si>
  <si>
    <t>{"awarded":"other","description":"Solicitation for proposals are posted all year round. Most performance period of INL grant is for one year. Please see announcements in www.grants.gov.","awardedDescription":"Domestic assistance is awarded through the Payment Management System (PMS). Please check www.dpm.psc.gov for information on how assistance is awarded or released. "}</t>
  </si>
  <si>
    <t>(Project Grants) FY 16 Estimate Not Available  FY 18 Estimate Not Available  FY 17 Estimate Not Available  - See individual Application on www.grants.gov</t>
  </si>
  <si>
    <t>Range varies widely.  Please see announcments in www.grants.gov.</t>
  </si>
  <si>
    <t>{"list":[{"fiscalYear":2017,"description":"N/A"},{"fiscalYear":2018,"description":"N/A"},{"fiscalYear":2016,"description":"N/A"}],"isApplicable":true}</t>
  </si>
  <si>
    <t>Please see Awards Policy pafe of the Office of Procurement Executive: http://www.statebuy.state.gov/assistance/gtpolicy.htm.</t>
  </si>
  <si>
    <t>Lourdes F. Stein2430 E St. NW, Washington, DC 20037 Email:&lt; a href='mailto:steinlf@state.gov'&gt;steinlf@state.gov&lt;/a&gt;Phone: 202-776-8774;</t>
  </si>
  <si>
    <t>http://www.state.gov/p/inl</t>
  </si>
  <si>
    <t>Please see announcements is www.grants.gov.</t>
  </si>
  <si>
    <t>https://beta.sam.gov/fal/06ac8645b0684a8dc8c6af0d23243372/view</t>
  </si>
  <si>
    <t>Trans-National Crime</t>
  </si>
  <si>
    <t>{"list":[{"act":{"description":"Foreign assistance Act of 1961"},"authorizationTypes":{"USC":false,"act":true,"statute":false,"publicLaw":false,"executiveOrder":false}}]}</t>
  </si>
  <si>
    <t>Minimize the impact of transnational crime and criminal networks on the U.S. and its allies through enhanced international cooperation and foreign assistance.</t>
  </si>
  <si>
    <t>{"awarded":"other","description":"Solicitation for proposals are posted in grants.gov all year-round. Most performance period of INL grants is for one year. Please see announcements in www.grants.gov.","awardedDescription":"Domestic assistance is awarded through the Payment Management Assistance (PMS). Please check www.dpm.psc.gov for information on how assistance is awarded/released."}</t>
  </si>
  <si>
    <t>{"list":[{"fiscalYear":2018,"description":"N/A"},{"fiscalYear":2017,"description":"N/A"},{"fiscalYear":2016,"description":"N/A"}],"isApplicable":true}</t>
  </si>
  <si>
    <t>Please see individual announcements in grants.gov</t>
  </si>
  <si>
    <t>https://beta.sam.gov/fal/6fb789bfcace0c44fd526c503468dada/view</t>
  </si>
  <si>
    <t>Bureau of Western Hemisphere Affairs (WHA) Grant Programs (including Energy and Climate Partnership for the Americas)</t>
  </si>
  <si>
    <t>Bureau of Western Hemisphere Affairs WHA</t>
  </si>
  <si>
    <t>BUREAU OF WESTERN HEMISPHERE AFFAIRS, STATE, DEPARTMENT OF</t>
  </si>
  <si>
    <t>{"list":[{"act":{"description":"Section 634 of the Foreign Assistance Act of 1961, as amended."},"publicLaw":{"congressCode":"110","number":"161"},"USC":{"title":"7015"},"executiveOrder":{"description":"Department of State, Foreign Operations and Related Programs Appropriations Act"},"authorizationTypes":{"USC":true,"act":true,"statute":false,"publicLaw":true,"executiveOrder":true},"usc":{"title":"7015"}}]}</t>
  </si>
  <si>
    <t>Support the foreign assistance goals and objectives of the Department of State, Bureau of Western Hemisphere Affairs (WHA), as delineated in the FY Bureau Strategic and Resource Plan and other strategic planning documents.  This program is for all grant awards for the entire fiscal year funded through State/WHA.</t>
  </si>
  <si>
    <t>U.S. Department of State, WHA Bureau, issues grants to domestic entities that implement programs in WHA countries.  Primary beneficiaries are residents of any community abroad where program activities are taking place.  See www.grants.gov for specific announcement._x000D_
See www.grants.gov for individual application.</t>
  </si>
  <si>
    <t>{"description":"Any award made using State/WHA funds requires the full complement of standard forms and budget documents (including Congressional Notifications), as dictated by the U.S. Department of State, the Bureau of Administration, and the relevant OMB circulars.  See www.grants.gov for specific announcement.","isApplicable":true}</t>
  </si>
  <si>
    <t>{"environmentalImpact":{"reports":[{"isSelected":false,"reportCode":"statement"},{"isSelected":false,"reportCode":"assessment"},{"isSelected":false,"reportCode":"ExecutiveOrder12372"},{"isSelected":true,"reportCode":"otherRequired"}]},"description":"Pre-award coordination is required for all grantees applying for foreign assistance grants through the U.S. Department of State, Bureau of Western Hemisphere Affairs grant awards.  This coordination will take place between program officers in Washington, D.C, and the recipient organizations, or between program officers in the field and recipient organizations.  See www.grants.gov for specific announcement."}</t>
  </si>
  <si>
    <t>Defined by the U.S. Department of State, Administration Bureau in accordance with relevant OMB Circulars.  See www.grants.gov for specific announcement.</t>
  </si>
  <si>
    <t>Renewals must be coordinated with the State/WHA program officer, the Representative of State/Administration Bureau grants officer, and the recipient.</t>
  </si>
  <si>
    <t>{"awarded":"other","description":"Most grant awards are from one to three years in length.  See  www.grants.gov for specific announcement.","awardedDescription":"It depends on the amount and the details of the project.  Most often, the HHS PMS system is used for monthly/quarterly installments, as required and only if the grantee is submitting timely and complete progress and financial reports.  See www.grants.gov for specific announcement."}</t>
  </si>
  <si>
    <t>[{"code":"program","isSelected":true,"description":"Project/program reports are required to be submitted on a quarterly basis."},{"code":"cash","isSelected":true,"description":"Cash reports are required to be submitted as part of the quarterly financial reports."},{"code":"progress","isSelected":true,"description":"Progress reports are required to be submitted on a quarterly basis."},{"code":"expenditure","isSelected":true,"description":"Standard expenditure reports (SF-FFR) are required to be submitted on a quarterly basis."},{"code":"performanceMonitoring","isSelected":true,"description":"Quarterly progress reports should reflect the grantee’s continued focus on measuring the project’s impact on the overarching goals or problems the project set out to address.  An assessment of the overall project impact, as appropriate, should be included in each quarterly project report."}]</t>
  </si>
  <si>
    <t>19-7201-1-0-370;</t>
  </si>
  <si>
    <t>(Project Grants) FY 10$10,000,000.00; FY 11 est $15,000,000.00; FY 12 est $15,000,000.00;</t>
  </si>
  <si>
    <t>Grants can range from small amounts (thousands of dollars) up to $2-3 million.  The average federal share of expenditures for WHA grants is around $1M.  See www.grants.gov for specific announcement.</t>
  </si>
  <si>
    <t>Grants must follow the scope of work and terms and conditions as stated in the grant agreement concluded between grantees and State/WHA.</t>
  </si>
  <si>
    <t>Ajay RaoHarry S. Truman Building, Room 6913_x000D_
2201 C St. NW_x000D_
, Washington, DC 20520 Email:&lt; a href='mailto:RaoAS@state.gov'&gt;RaoAS@state.gov&lt;/a&gt;Phone: 2026475506;</t>
  </si>
  <si>
    <t>Nov 17,2011</t>
  </si>
  <si>
    <t>https://beta.sam.gov/fal/b1ada5543953286f802cd1ae9fdb066f/view</t>
  </si>
  <si>
    <t>Weapons Removal and Abatement</t>
  </si>
  <si>
    <t>(PM/WRA)</t>
  </si>
  <si>
    <t>POLITICAL MILITARY AFFAIRS/ WEAPONS REMOVAL AND ABATEMENT, STATE, DEPARTMENT OF</t>
  </si>
  <si>
    <t>{"list":[{"act":{"description":"Foreign Assistance Act (FAA) of 1961, Department of State, Foreign Operations, and Related Programs Appropriations Act, 2016 (Div. K, P.L. 114-113)"},"publicLaw":{"number":"87-195"},"authorizationTypes":{"USC":false,"act":true,"statute":false,"publicLaw":true,"executiveOrder":false}}]}</t>
  </si>
  <si>
    <t>To reduce the threats posed to civilian security by at-risk, illicitly proliferated, and indiscriminately used conventional weapons.</t>
  </si>
  <si>
    <t>All projects must have a clear focus on CWD program goals and objectives.</t>
  </si>
  <si>
    <t>{"description":"In addition to submitting applications for assistance, all applicants must be accredited by the host nation government to perform CWD-related activities in country.","isApplicable":true}</t>
  </si>
  <si>
    <t xml:space="preserve">PM/WRA issues awards through a competitive or non-competitive process.  All applications must be submitted through GrantSolutions.gov, at which point they are considered for funding by PM/WRA's program and resource management teams.  </t>
  </si>
  <si>
    <t>Dependent upon CWD program priorities, funds availability, and grantee past performance, grants and cooperative may be renewed at the discretion of PM/WRA.</t>
  </si>
  <si>
    <t>{"awarded":"other","description":"Award funding is available to the recipient only during the award's period of performance.  If a grantee does not fully expend award funding during the period of performance, then any remaining funds must be returned to the Department of State.","awardedDescription":"All assistance is awarded through GrantSolutions.gov.  Funding is released on either a monthly, quarterly, or annual basis depending on the recipient organization."}</t>
  </si>
  <si>
    <t>[{"code":"program","isSelected":true,"description":"Quarterly narrative and financial reports are required as well as a final project report with clear and measurable deliverables.   "},{"code":"cash","isSelected":true,"description":"Quarterly narrative and financial reports are required as well as a final project report with clear and measureable deliverables.   "},{"code":"progress","isSelected":true,"description":"Quarterly narrative and financial reports are required as well as a final project report with clear and measureable deliverables.   "},{"code":"expenditure","isSelected":true,"description":"Quarterly financial reports are required as well as a final project report with clear and measureable deliverables.   "},{"code":"performanceMonitoring","isSelected":true,"description":"PM/WRA monitors grantee performance by reviewing program and financial reports, conducting site visits, employing third-party monitors (in specific countries), and working with relevant U.S. embassies to oversee grantees."}]</t>
  </si>
  <si>
    <t>{"isApplicable":true,"description":"All recipients must have program audits performed in accordance with 2 CFR 200, Subpart F."}</t>
  </si>
  <si>
    <t>All records must be maintained in accordance with 2 CFR 200.</t>
  </si>
  <si>
    <t>19-1111-0-7-500;</t>
  </si>
  <si>
    <t>(Project Grants (Discretionary)) FY 17 est $189,000,000.00; FY 16$179,532,000.00; FY 18 est $196,900,000.00;</t>
  </si>
  <si>
    <t xml:space="preserve">Grants range from $25,000 to $30,000,000. </t>
  </si>
  <si>
    <t>{"list":[{"fiscalYear":2017,"description":"Program accomplishments will include the obligation of an estimated $189 million in foreign assistance funds to support Conventional Weapons Destruction projects in over 30 countries."},{"fiscalYear":2018,"description":"Program accomplishments will include the obligation of an estimated $198 million in foreign assistance funds, subject to Congressional approval, to support Conventional Weapons Destruction projects in over 30 countries."},{"fiscalYear":2016,"description":"Program accomplishments include the obligation of $179.532 million in foreign assistance funds to support Conventional Weapons Destruction projects in over 30 countries."}],"isApplicable":true}</t>
  </si>
  <si>
    <t>Primary regulations are the Foreign Assistance Act of 1961, 2 CFR 200, 2 CFR 600, and the Department of State's Federal Assistance Directive.</t>
  </si>
  <si>
    <t>Christopher E. MurguiaDOS Annex 3, Suite 6100, 2121 Virginia Ave. NW, Washington, DC 20037 Email:&lt; a href='mailto:MurguiaCE@state.gov'&gt;MurguiaCE@state.gov&lt;/a&gt;Phone: 202-663-0085;</t>
  </si>
  <si>
    <t>Fiscal Year2018: For examples of all past programs please see the publication, "To Walk the Earth in Safety," located at: https://www.state.gov/t/pm/rls/rpt/walkearth/Fiscal Year2017: For examples of all past programs please see the publication, "To Walk the Earth in Safety," located at: https://www.state.gov/t/pm/rls/rpt/walkearth/Fiscal Year2016: For examples of all past programs please see the publication, "To Walk the Earth in Safety," located at: http://www.state.gov/t/pm/rls/rpt/walkearth/    For examples of all past programs please see the publication, "To Walk the Earth in Safety," located at: https://www.state.gov/t/pm/rls/rpt/walkearth/</t>
  </si>
  <si>
    <t>All criteria for selecting proposals are included in Notice of Funding Opportunities (NOFO) posted to Grants.gov.</t>
  </si>
  <si>
    <t>Feb 01,2011</t>
  </si>
  <si>
    <t>https://beta.sam.gov/fal/18eec4d0661348adb125b679177bd88a/view</t>
  </si>
  <si>
    <t>Office of Global Women's Issues</t>
  </si>
  <si>
    <t>Global Women's Empowerment Programs</t>
  </si>
  <si>
    <t>SECRETARY'S OFFICE OF GLOBAL WOMEN'S ISSUES, STATE, DEPARTMENT OF</t>
  </si>
  <si>
    <t>{"list":[{"act":{"description":"Department of State, Foreign Assitance Act of 1961 as Amended"},"authorizationTypes":{"USC":false,"act":true,"statute":false,"publicLaw":false,"executiveOrder":false}}]}</t>
  </si>
  <si>
    <t xml:space="preserve">The Secretary’s Office of Global Women’s Issues (S/GWI) works to promote sustained peace and development by empowering women around the world. The work of the office is organized upon four pillars: 1) Promoting the full engagement of women in the political and economic spheres; 2) Addressing and responding to gender based violence, food security, and global problems such as climate change; 3) Addressing underlying socio-economic problems, including women’s access to health and education; 4) and ensuring that emergency relief to countries affected by conflict and natural disasters reaches women and children. </t>
  </si>
  <si>
    <t>PROJECT GRANTS (CAPACITY BUILDING AND COMPLAINT PROCESSING, TRAINING);PROJECT GRANTS (CONTRACTS);PROJECT GRANTS (SPECIAL)</t>
  </si>
  <si>
    <t>See individual announcements in grants.gov for further information</t>
  </si>
  <si>
    <t>{"environmentalImpact":{"reports":[{"isSelected":false,"reportCode":"statement"},{"isSelected":false,"reportCode":"assessment"},{"isSelected":false,"reportCode":"ExecutiveOrder12372"},{"isSelected":true,"reportCode":"otherRequired"}]},"description":"See individual announcements in grants.gov for further information"}</t>
  </si>
  <si>
    <t>{"description":"See individual announcements in grants.gov for further information"}</t>
  </si>
  <si>
    <t xml:space="preserve">Final awards cannot be made until funds have been appropriated by Congress, allocated and committed through internal Office procedures. Successful applicants will receive a Federal Assistance Award (FAA) from the Grants Officer. The FAA and the original proposal with subsequent modifications (if applicable) shall be the only binding authorizing document between the recipient and the U.S. Government. The FAA will be signed by an authorized Grants Officer, and submitted to the recipient’s officer in the application. </t>
  </si>
  <si>
    <t xml:space="preserve">As stated in the grants.gov and Federal Register announcements. </t>
  </si>
  <si>
    <t>{"awarded":"other","description":"See individual announcements in grants.gov for further information","awardedDescription":"draw-down by request of SF-270 or through the Payment Managment System"}</t>
  </si>
  <si>
    <t>[{"code":"program","isSelected":true,"description":"Quarterly or as specified via grant agreement"},{"code":"cash","isSelected":true,"description":"Quarterly or as specified via grant agreement"},{"code":"progress","isSelected":true,"description":"Quarterly or as specified via grant agreement"},{"code":"expenditure","isSelected":true,"description":"Quarterly or as specified via grant agreement"},{"code":"performanceMonitoring","isSelected":true,"description":"Quarterly or as specified via grant agreement"}]</t>
  </si>
  <si>
    <t>{"isApplicable":true,"description":"As per 2 CFR 200, Subpart F as applicable"}</t>
  </si>
  <si>
    <t>Financial records are required to be kept for three years after the final reports are due.</t>
  </si>
  <si>
    <t>(Cooperative Agreements) FY 14$8,000,000.00; FY 17 est $10,000,000.00; FY 15 est $22,000,000.00; FY 16$8,250,000.00; FY 18 est $10,000,000.00;</t>
  </si>
  <si>
    <t>Katrina Fotovat2201 C St NW_x000D_
Room 7532, Washington, DC 20520 Email:&lt; a href='mailto:fotovatki@state.gov'&gt;fotovatki@state.gov&lt;/a&gt;Phone: 2026475896;</t>
  </si>
  <si>
    <t>Jun 23,2011</t>
  </si>
  <si>
    <t>https://beta.sam.gov/fal/bb66979a26c84870977c9f1f2f2fe20d/view</t>
  </si>
  <si>
    <t>EUR-Other</t>
  </si>
  <si>
    <t>BUREAU OF EUROPEAN AND EURASIAN AFFAIRS, STATE, DEPARTMENT OF</t>
  </si>
  <si>
    <t>{"list":[{"act":{"description":"Department of State, Foreign Operations, and Related Programs Appropriations Act of 2010 "},"publicLaw":{"congressCode":"87","number":"194 "},"statute":{"page":"424 ","volume":"75 "},"USC":{"title":"22 ","section":"2151"},"executiveOrder":{"title":"111","description":"Foreign Assistance Act of 1961 ","part":"117","section":"634A "},"authorizationTypes":{"USC":true,"act":true,"statute":true,"publicLaw":true,"executiveOrder":true},"usc":{"title":"22 ","section":"2151"}}]}</t>
  </si>
  <si>
    <t xml:space="preserve">The primary goal  is to promote democratic and free market transitions in the former communist countries of Central and Eastern Europe and EUrasia, enabling them to overcome their past and become reliable, productive members of the Euro-Atlantic community of Western democracies._x000D_
_x000D_
</t>
  </si>
  <si>
    <t xml:space="preserve">This program is awarded on a non-competitive basis. </t>
  </si>
  <si>
    <t>{"environmentalImpact":{"reports":[{"isSelected":true,"reportCode":"otherRequired"}]},"description":"See Notice of funding  opportunity for information."}</t>
  </si>
  <si>
    <t xml:space="preserve">The Coordinator of U.S. Assistance to Europe and Eurasia will solicit proposals. The Grants Officer in A/LM/AQM and Grants Officer Representative in EUR/ACE will review the proposals. </t>
  </si>
  <si>
    <t>{"awarded":"other","description":"Funding must be obligated within two years of appropriation and expended within five years of obligation. ","awardedDescription":"Release of funds is requested on an as-needed basis."}</t>
  </si>
  <si>
    <t>[{"code":"program","isSelected":true,"description":"Varies"},{"code":"cash","isSelected":true,"description":"Varies"},{"code":"progress","isSelected":true,"description":"Varies"},{"code":"expenditure","isSelected":true,"description":"Varies"},{"code":"performanceMonitoring","isSelected":true,"description":"Varies"}]</t>
  </si>
  <si>
    <t xml:space="preserve">As required by FAR and OMB circular A-133, 22 CFR-145, and 2 CFR 230 (A-122) regulations. </t>
  </si>
  <si>
    <t>Alexander Gupman,2201 C St. NW, Washington , DC 20052 Email:&lt; a href='mailto:gupmanam@state.gov'&gt;gupmanam@state.gov&lt;/a&gt;Phone: (202) 647-8002. ;</t>
  </si>
  <si>
    <t>Jan 28,2011</t>
  </si>
  <si>
    <t>https://beta.sam.gov/fal/45105f4040a946aca372c4ff0810f2b8/view</t>
  </si>
  <si>
    <t>AEECA/ESF PD Programs</t>
  </si>
  <si>
    <t>Assistance for Europe, Eurasia, and Central Asia (AEECA) &amp; Economic Support Fund (ESF) Public Diplomacy Programs (EUR/PD and SCA/PPD)</t>
  </si>
  <si>
    <t>OFFICE OF THE COORDINATOR OF U.S. ASSISTANCE TO EUROPE AND EURASIA, STATE, DEPARTMENT OF</t>
  </si>
  <si>
    <t>{"list":[{"act":{"description":"Foreign Assistance Act of 1961, FREEDOM Support Act, and SEED Act"},"authorizationTypes":{"USC":false,"act":true,"statute":false,"publicLaw":false,"executiveOrder":false}}]}</t>
  </si>
  <si>
    <t>To provide civil society and democracy building public diplomacy programs within Europe, Eurasia and Central Asia.  The applicable countries are: Albania, Armenia, Azerbaijan, Belarus, Bosnia &amp; Herzegovina, Georgia, Kazakhstan, Kosovo, Kyrgyzstan, Macedonia, Moldova, Montenegro, Russia, Serbia, Tajikistan, Turkmenistan, Ukraine, and Uzbekistan.</t>
  </si>
  <si>
    <t>See individual federal assistance announcements on U.S. Embassy web sites in:_x000D_
Albania, Armenia, Azerbaijan, Belarus, Bosnia &amp; Herzegovina, Georgia, Kazakhstan, Kosovo, Kyrgyzstan, Macedonia, Moldova, Montenegro, Russia, Serbia, Tajikistan, Turkmenistan, Ukraine, or Uzbekistan for details.</t>
  </si>
  <si>
    <t>Only applicants NGO's from Albania, Armenia, Azerbaijan, Belarus, Bosnia &amp; Herzegovina, Georgia, Kazakhstan, Kosovo, Kyrgyzstan, Macedonia, Moldova, Montenegro, Russia, Serbia, Tajikistan, Turkmenistan, Ukraine, or Uzbekistan are eligible for this program.</t>
  </si>
  <si>
    <t>{"description":"OMB Circulars A-102 and A-110 are used as guidelines in administering these programs."}</t>
  </si>
  <si>
    <t xml:space="preserve">Applicable embassies vary award procedures. Typical steps are: requests for proposals, reviews, and then notification based on the individual Public Affairs Section timelines. </t>
  </si>
  <si>
    <t>{"awarded":"other","description":" Typical grants are less than one year. Grants are not to exceed five years.","awardedDescription":"Combintation - can be done in increments after benchmarks are met or in lump sums."}</t>
  </si>
  <si>
    <t>[{"code":"program","isSelected":true,"description":"Requirements for reporting are determined on a case-by-case basis by the program office, in compliance with USG regulations. "},{"code":"cash","isSelected":false},{"code":"progress","isSelected":true,"description":"Progress reports are required in compliance with USG regulations. "},{"code":"expenditure","isSelected":false},{"code":"performanceMonitoring","isSelected":true,"description":"Performance monitoring by program office is conducted on, at minimum, a yearly basis. "}]</t>
  </si>
  <si>
    <t>Financial records should be maintained for three years after the grant has ended.</t>
  </si>
  <si>
    <t>(Project Grants) FY 16 Estimate Not Available  FY 18 Estimate Not Available  FY 17 est $23,000,000.00;</t>
  </si>
  <si>
    <t>Marion Lange2201 C Street, NW, Room 3249, Washington, DC 20520 Email:&lt; a href='mailto:langem2@state.gov'&gt;langem2@state.gov&lt;/a&gt;Phone: 202 647 8519;</t>
  </si>
  <si>
    <t>Jan 18,2012</t>
  </si>
  <si>
    <t>https://beta.sam.gov/fal/475360a2d3f5405496de1ed012e204b8/view</t>
  </si>
  <si>
    <t>Export Control and Related Border Security</t>
  </si>
  <si>
    <t>Export Control and Related Border Security (EXBS) Program</t>
  </si>
  <si>
    <t>The U.S. Department of State's Office of Export Control Cooperation (ISN/ECC), part of the Bureau of International Security and Nonproliferation, oversees the U.S. Government’s Export Control and Related Border Security (EXBS) Program.  It assists existing and potential proliferation source, transit, and transshipment countries with strengthening their strategic trade controls and border security.  Through this assistance, EXBS bolsters partner countries’ capabilities to detect and interdict illicit transfers of strategic items, radioactive materials, and other WMD components; as well as man-portable air defense systems and other conventional weapons.  EXBS also works to prevent irresponsible transfers of sensitive items by helping partner countries to recognize and reject proposed transactions that would contribute to proliferation.  EXBS focuses on capacity-building through legislation development outreach, licensing and regulatory workshops, enforcement training, provision of inspection and detection equipment, and assistance with government-industry outreach and interagency coordination.  EXBS has over 50 active partner countries on five continents.</t>
  </si>
  <si>
    <t>COOPERATIVE AGREEMENTS;PROJECT GRANTS;PROJECT GRANTS (INCLUDING TRAVEL GRANTS)</t>
  </si>
  <si>
    <t>N/A_x000D_
Please see specific announcement in www.grants.gov.</t>
  </si>
  <si>
    <t xml:space="preserve">N/A_x000D_
Please see specific announcement in www.grants.gov_x000D_
</t>
  </si>
  <si>
    <t>{"description":"As specified in specific requests for application (RFAs), applicants may be required to submit copies of their most recent negotiated indirect cost rate agreement (NICRA) to support proposed indirect costs.  Additionally, applicants may be required to submit resumes, curricula vitae, or other supporting documentation showing that proposed key personnel are qualified to perform their intended roles.","isApplicable":true}</t>
  </si>
  <si>
    <t>{"description":"Detailed application instructions will be specified in individual requests for application (RFAs).  Please see specific announcement in www.grants.gov."}</t>
  </si>
  <si>
    <t>ISN/ECC will evaluate applications for EXBS assistance agreements consistent with the terms specified in individual requests for application (RFAs)._x000D_
Please see specific announcement in www.grants.gov.</t>
  </si>
  <si>
    <t>Please see specific announcement in www.grants.gov.</t>
  </si>
  <si>
    <t>{"awarded":"lump","description":"ISN/ECC typically limits performance of individual EXBS assistance agreements to twelve months, though performance may be permitted beyond twelve months on a case-by-case basis depending on the complexity of the given project."}</t>
  </si>
  <si>
    <t>[{"code":"program","isSelected":true,"description":"ISN/ECC requires program reports at least quarterly, though more frequent and specialized reporting may be required.  Specific reporting requirements are detailed in individual requests for application (RFAs).  Please see specific announcement in www.grants.gov"},{"code":"cash","isSelected":false},{"code":"progress","isSelected":true,"description":"Please see specific announcement in www.grants.gov."},{"code":"expenditure","isSelected":true,"description":"ISN/ECC requires expenditure reports at least quarterly, though more frequent and specialized reporting may be required.  Specific reporting requirements are detailed in individual requests for application (RFAs).\r\nPlease see specific announcement in www.grants.gov."},{"code":"performanceMonitoring","isSelected":true,"description":"Please see specific announcement in www.grants.gov."}]</t>
  </si>
  <si>
    <t>{"isApplicable":true,"description":"Please see specific announcement in www.grants.gov."}</t>
  </si>
  <si>
    <t>Financial records required to be maintained for three years.</t>
  </si>
  <si>
    <t>(Project Grants) FY 17 Estimate Not Available  FY 18 Estimate Not Available  FY 16 Estimate Not Available  - Historically, ISN/ECC has awarded approximately $2 million in EXBS assistance awards per fiscal year.</t>
  </si>
  <si>
    <t>Historically, ISN/ECC has awarded approximately $2 million in EXBS assistance awards per fiscal year._x000D_
 Typical award approx $85,000_x000D_
See specific announcement at www.grants.gov</t>
  </si>
  <si>
    <t>Max McClellan2100 C Street NW, Washington, DC 20520 Email:&lt; a href='mailto:mcclellanmc@state.gov'&gt;mcclellanmc@state.gov&lt;/a&gt;Phone: 202-647-1228;</t>
  </si>
  <si>
    <t>http://www.state.gov/t/isn/ecc/index.htm</t>
  </si>
  <si>
    <t>Fiscal Year2018: N/AFiscal Year2016: N/AFiscal Year2017: N/A</t>
  </si>
  <si>
    <t>Criteria for proposal selection is specified in individual requests for application (RFAs)._x000D_
See specific announcement at www.grants.gov</t>
  </si>
  <si>
    <t>https://beta.sam.gov/fal/6891cc99aee58038448a51fc5b610a16/view</t>
  </si>
  <si>
    <t>Organization of American States Programs</t>
  </si>
  <si>
    <t>U.S. Permanent Mission to the Organization of American States, STATE, DEPARTMENT OF</t>
  </si>
  <si>
    <t>{"list":[{"act":{"description":"Foreign Assistance Act (FAA) of 1961, Department of State, Foreign Operations, and Related Programs Appropriations Act, 2017 "},"publicLaw":{"number":"87-195 "},"USC":{"title":"22","section":"2222"},"authorizationTypes":{"USC":true,"act":true,"statute":false,"publicLaw":true,"executiveOrder":false},"usc":{"title":"22","section":"2222"}}]}</t>
  </si>
  <si>
    <t xml:space="preserve">Funds shall be for Organization of American States development assistance programs; building of Democracy and restoration of Peace; and Congress reaffirms its support for the work of the Inter-American Commission on Human Rights. To permit such and to fulfill its function of insuring observance and respect for human rights within this hemisphere funds shall be used for budgetary support for the Inter-American Commission on Human Rights. </t>
  </si>
  <si>
    <t>COOPERATIVE AGREEMENTS;PROJECT GRANTS (SPECIAL)</t>
  </si>
  <si>
    <t xml:space="preserve">All funds may only be provided to the Organization of American States, a public international organization. </t>
  </si>
  <si>
    <t>Public International Organization</t>
  </si>
  <si>
    <t>{"description":"Only the Organization of American States may apply.  All grant application approvals and submissions must be done in coordination with the OAS Secretariat of Administration and Finance (SAF).","isApplicable":true}</t>
  </si>
  <si>
    <t>{"description":"Public International Organization Terms and Conditions Apply "}</t>
  </si>
  <si>
    <t xml:space="preserve">Submission through Department of State SAMS Domestic grant application system </t>
  </si>
  <si>
    <t xml:space="preserve">Contact the headquarters or regional office, as appropriate, for application deadlines </t>
  </si>
  <si>
    <t>Contact the U.S. Mission to the OAS</t>
  </si>
  <si>
    <t>{"awarded":"quarterly","description":"Funding is generally available for a period of performance of two years. "}</t>
  </si>
  <si>
    <t>[{"code":"program","isSelected":true,"description":"Quarterly narrative reports are required. "},{"code":"cash","isSelected":true,"description":"Quarterly financial reports are required. "},{"code":"progress","isSelected":true,"description":"Quarterly narrative reports are required including progress details."},{"code":"expenditure","isSelected":true,"description":"Quarterly financial reports are required. "},{"code":"performanceMonitoring","isSelected":true,"description":"OAS Monitoring and Evaluation is required as per agreements reached with the Secretariat and to be performed by the Department of Planning and Evaluation "}]</t>
  </si>
  <si>
    <t>{"isApplicable":true,"description":"Audits required as per agreements reached with the Secretariat and to be contracted by the Department of Planning and Evaluation. "}</t>
  </si>
  <si>
    <t xml:space="preserve">Retention of Records required for a period of 3 years after submission of final report. </t>
  </si>
  <si>
    <t>11-1111-1-1-111;</t>
  </si>
  <si>
    <t>(Salaries and Expenses) FY 17$9,500,000.00; FY 19 est $9,000,000.00; FY 18 est $9,500,000.00;</t>
  </si>
  <si>
    <t xml:space="preserve">500,000 to $4,500,000 </t>
  </si>
  <si>
    <t xml:space="preserve">Programs must abide by OAS General Standards and all other OAS requirements. </t>
  </si>
  <si>
    <t>{"flag":"none","description":"none"}</t>
  </si>
  <si>
    <t>Thomas S Kodiak2201 C St NW_x000D_
, Washington, DC 20520 Email:&lt; a href='mailto:Kodiakt@state.gov'&gt;Kodiakt@state.gov&lt;/a&gt;Phone: 2026479908;</t>
  </si>
  <si>
    <t>http://usoas.usmission.gov</t>
  </si>
  <si>
    <t>These are mandatory awards to the OAS.  All proposals received from the OAS will undergo review of the proposal narrative, detailed budget, and budget narrative to ensure they meet the standards including the goals and objectives of the award.</t>
  </si>
  <si>
    <t>https://beta.sam.gov/fal/98729f03d8d3f4cb72242727ee1a7cf8/view</t>
  </si>
  <si>
    <t>Office of Security Affairs</t>
  </si>
  <si>
    <t>African  Regional Security Affairs</t>
  </si>
  <si>
    <t>BUREAU OF AFRICAN AFFAIRS, STATE, DEPARTMENT OF</t>
  </si>
  <si>
    <t>{"list":[{"act":{"description":"Foreign Assistance Act"},"statute":{"volume":"22"},"USC":{"section":"2348"},"authorizationTypes":{"USC":true,"act":true,"statute":true,"publicLaw":false,"executiveOrder":false},"usc":{"section":"2348"}},{"act":{"description":"Foreign Assistance Act"},"statute":{"volume":"22"},"USC":{"section":"2346"},"authorizationTypes":{"USC":true,"act":true,"statute":true,"publicLaw":false,"executiveOrder":false},"usc":{"section":"2346"}}]}</t>
  </si>
  <si>
    <t xml:space="preserve">The Office of Security Affairs in the Department of State’s Bureau of African Affairs (AF/SA) supports U.S. foreign policy goals in sub-Saharan Africa through a variety of programs and policies designed to bolster peace and security.   </t>
  </si>
  <si>
    <t>COOPERATIVE AGREEMENTS;PROJECT GRANTS;PROJECT GRANTS (COOPERATIVE AGREEMENTS)</t>
  </si>
  <si>
    <t xml:space="preserve">If you are interested in implementing AF/SA security-related assistance programs that promote peace and stability on the continent, please see www.Grants.gov for individual solicitation opportunities. _x000D_
</t>
  </si>
  <si>
    <t>AF/SA security-related assistance grants bolster our African partners' capacity to provide peace and security.</t>
  </si>
  <si>
    <t>{"awarded":"other","description":"See www.grants.gov for individual award announcements.","awardedDescription":"See www.grants.gov for individual award announcements."}</t>
  </si>
  <si>
    <t>[{"code":"program","isSelected":true,"description":"See www.grants.gov for individual award announcements."},{"code":"cash","isSelected":false},{"code":"progress","isSelected":true,"description":"See www.grants.gov for individual award announcements."},{"code":"expenditure","isSelected":true,"description":"See www.grants.gov for individual award announcements."},{"code":"performanceMonitoring","isSelected":true,"description":"See www.grants.gov for individual award announcements."}]</t>
  </si>
  <si>
    <t>{"isApplicable":true,"description":"See www.grants.gov for individual award announcements."}</t>
  </si>
  <si>
    <t>Recipients must maintain all grant files for three years after the final report date.</t>
  </si>
  <si>
    <t>19-7214-1-5-000;19-1032-0-0-000;</t>
  </si>
  <si>
    <t xml:space="preserve">(Project Grants) FY 17 Estimate Not Available  FY 16 est $31,000,000.00; FY 15 est $28,400,000.00; FY 18 Estimate Not Available </t>
  </si>
  <si>
    <t>Christopher John Pommerer2201 C Street, NW, Washington, DC 20520 Email:&lt; a href='mailto:pommerercj@state.gov'&gt;pommerercj@state.gov&lt;/a&gt;Phone: 2026477158;</t>
  </si>
  <si>
    <t>Aug 01,2015</t>
  </si>
  <si>
    <t>https://beta.sam.gov/fal/51f9c947c3304c1c80cddd0dc89ef936/view</t>
  </si>
  <si>
    <t>Airport Improvement Program</t>
  </si>
  <si>
    <t>AIP</t>
  </si>
  <si>
    <t>FEDERAL AVIATION ADMINISTRATION, TRANSPORTATION, DEPARTMENT OF</t>
  </si>
  <si>
    <t>{"list":[{"act":{"description":"Airport Improvement Act, Subtitle VII of Title 49 United States Code, PART B-Airport Development and Noise"},"publicLaw":{"congressCode":"103","number":"272"},"authorizationTypes":{"act":true,"publicLaw":true}},{"publicLaw":{"congressCode":"115","number":"141"},"authorizationTypes":{"publicLaw":true}}]}</t>
  </si>
  <si>
    <t xml:space="preserve">To assist sponsors, owners, or operators of public-use airports in the development of a nationwide system of airports adequate to meet the needs of civil aeronautics. The purpose of the law includes the investment in transportation, environmental protection, and airport infrastructure that will support long-term economic benefits. </t>
  </si>
  <si>
    <t>PROJECT GRANTS;ADVISORY SERVICES AND COUNSELING</t>
  </si>
  <si>
    <t>States, counties, municipalities, U.S. Territories and possessions, and other public agencies including an Indian tribe or pueblo, the Republics of the Marshall Islands and Palau, and the Federated States of Micronesia are eligible for airport development grants if the airport on which the development is required is listed in the National Plan of Integrated Airport Systems (NPIAS). Certain local government organizations may be eligible for grants to implement noise planning and compatibility projects. Private owners of public-use reliever airports or airports having at least 2,500 passengers boarding annually and receiving scheduled passenger aircraft service may also be eligible.</t>
  </si>
  <si>
    <t>States, counties, municipalities, U.S. Territories and possessions, and other public agencies including an Indian tribe or pueblo, the Republics of the Marshall Islands and Palau, the Federated States of Micronesia, and private owners of reliever airports or airports having at least 2,500 passenger boarding annually and receiving scheduled passenger aircraft service.</t>
  </si>
  <si>
    <t>{"description":"Sponsors must submit information establishing financial capability and legal authority to accomplish the project and to operate the airport. ","isApplicable":true}</t>
  </si>
  <si>
    <t>{"environmentalImpact":{"reports":[{"isSelected":true,"reportCode":"assessment"},{"isSelected":true,"reportCode":"ExecutiveOrder12372"},{"isSelected":true,"reportCode":"otherRequired"}]},"description":"An environmental impact assessment is required for this program.  Alternative environmental reporting and documentation may be acceptable based upon the project type. "}</t>
  </si>
  <si>
    <t>{"description":"Pre-application for Federal Assistance, SF 424, Part I (facesheet) filed with the appropriate FAA field office, reviewed by the respective Regional Office and/or Washington program office for approval. For master plans (may be combined as part of development project), noise compatibility plans, and system plans, SF-424 and Parts II through V of FAA Form 5100-101, the Application for Federal Assistance and Application for Planning Projects respectively, must be submitted to the FAA field offices. Level of approval is dependent on the type of airport and amount of FAA financial assistance requested. No State plan is required."}</t>
  </si>
  <si>
    <t>Upon program approval for development projects, applicant submits project application, SF 424, Part I (facesheet) and remaining parts of FAA Form 5100-100 to the appropriate FAA field office. Master, noise compatibility, and system planning grant applications are submitted to the FAA field offices and, upon approval, grant offers are made. Either the District or Regional Office prepares the agency's Grant Offer, FAA Form 5100-37, for planning and development projects for execution by the grant applicant.</t>
  </si>
  <si>
    <t>{"flag":"yes","description":"Primary airport sponsors must notify FAA by May 2 of each fiscal year or another date specified by Federal Register notice of their intent to apply for funds to which they are entitled under Section 47102 of Title 49, United States Code. A reminder is normally published annually in the Federal Register. Other sponsors are encouraged to submit early in the fiscal year and to contact the appropriate FAA Regional or District Office for any supplemental local deadlines. Sponsors must formally accept grant offers no later than September 30 for grant funds appropriated in that fiscal year.","list":[{"start":"2018-10-01","end":"2019-09-30","description":"FAA Regional and District Offices may have supplemental local deadlines to facilitate orderly program implementation."}]}</t>
  </si>
  <si>
    <t>From 90 to 120 days. If the project is challenged on environmental grounds, approval may take longer.</t>
  </si>
  <si>
    <t>{"types":{"moe":true,"formula":false,"matching":true},"formula":{"title":"","chapter":"","part":"","subPart":"","publicLaw":"","description":""},"matching":{"requirementFlag":"voluntary","percent":"0","description":"The local match is between 5% and 25% and is determined by a variety of factors provided for by legislation. Select pilot studies under the program may have a local match of up to 50%."},"moe":{"description":""}}</t>
  </si>
  <si>
    <t>{"awarded":"other","description":"Projects are expected to be completed as expeditiously as possible, but performance periods may vary. In many cases, the performance period is five years from grant award. Most airports complete projects within one to two years of grant award.","awardedDescription":"Awarded by lump sum.  Assistance is released upon application for reimbursement of expenses or by letter of credit."}</t>
  </si>
  <si>
    <t>[{"code":"program","isSelected":true,"description":"During the project, the sponsor monitors performance to ensure that timely schedules are maintained. Periodic reports, as required, are forwarded to FAA."},{"code":"cash","isSelected":true,"description":"SF-270 or 271, as appropriate based on project type. "},{"code":"progress","isSelected":true,"description":"The recipient periodically submits form 5370-1, the Construction Progress and Inspection Report. For non-construction projects, the recipient submits a quarterly project performance report.  These reports are different than the financial reports, which are required separately for every grant."},{"code":"expenditure","isSelected":true,"description":"SF-425"},{"code":"performanceMonitoring","isSelected":true,"description":"Project performance monitoring is conducted through site visits and reports. Reports must be filed quarterly with the FAA District or Regional Office and as frequently as determined by the FAA based on project type."}]</t>
  </si>
  <si>
    <t>{"isApplicable":true,"description":"Recipient sponsor's records are required to be made available for inspection by FAA, DOT, Office of the Inspector General, and/or the Government Accountability Office (GAO)."}</t>
  </si>
  <si>
    <t>An airport layout plan must be kept up to date and available as long as the grant agreement lasts, ordinarily a period of 20 years. Accounting records reflecting all project costs, books, documents, and records pertinent to grants are to be retained for 3 years after date of submission of final expenditure report.
Grant recipients shall submit periodic reports containing the following information:
1. The number of projects that have been put out to bid under the grant and the amount of Federal funds associated with each project.
2. The number of projects for which contracts have been awarded and the amount of Federal funds associated with each project.
3. The number of projects for which work has begun under such contracts and the amount of Federal funds associated with each contract.
4. The number of projects for which work has been completed under such contracts and the amount of Federal funds associated with each contract.</t>
  </si>
  <si>
    <t>69-8106-0-7-402;</t>
  </si>
  <si>
    <t xml:space="preserve">(Project Grants) FY 17$3,332,799,409.00; FY 18 est $3,179,927,000.00; FY 19 est $3,451,289,997.00; - </t>
  </si>
  <si>
    <t>FY 2017 AIP grant awards ranged from $25,110 to $49,541,344 with an average award of $1,903,369.</t>
  </si>
  <si>
    <t>{"list":[{"fiscalYear":2016,"description":"See Section 170 for Example of Projects  and Programs for 2016. "}],"isApplicable":false}</t>
  </si>
  <si>
    <t>FAA Order 5100.38D, the AIP Handbook, and Advisory Circulars in the 150/5100 series.</t>
  </si>
  <si>
    <t>{"flag":"appendix","description":"Persons are encouraged to contact the Federal Aviation Administration Regional Offices listed in Appendix IV of the Catalog. \r\n\r\nHeadquarters Office: Federal Aviation Administration, Office of Airport Planning and Programming, Airports Financial Assistance Division, APP-500, 800 Independence Avenue, SW., Washington, DC 20591. Telephone: (202) 267-3831.\r\nWeb Site Address: http://www.faa.gov/airports_airtraffic/airports/.\r\n"}</t>
  </si>
  <si>
    <t>Jonathan DiMartino800 Independence Avenue, Washington, DC 20591 Email:&lt; a href='mailto:jonathan.dimartino@faa.gov'&gt;jonathan.dimartino@faa.gov&lt;/a&gt;Phone: (202) 267-8744;</t>
  </si>
  <si>
    <t>http://www.faa.gov/airports_airtraffic/AIP/.</t>
  </si>
  <si>
    <t xml:space="preserve">39.003 Donation of Federal Surplus Personal Property; 39.002 Disposal of Federal Surplus Real Property; </t>
  </si>
  <si>
    <t>Fiscal Year2016: No current data available for FY 2016. (1) airport master plans; (2) airport noise compatibility plans; (3) land acquisition; (4) site preparation; (5) construction, alteration, and rehabilitation of runways, taxiways, aprons, and certain roads within airport boundaries; (6) construction and installation of airfield lighting, navigational aids, and certain offsite work; (7) safety equipment required for certification of airport facility; (8) security equipment required of the sponsor by the Secretary of Transportation by rule or regulation for the safety and security of persons and property on the airport; (9) snow-removal equipment; (10) terminal development; (11) aviation-related weather reporting equipment; (12) equipment to measure runway surface friction; (13) burn area training structures and land for that purpose, on or off airport; (14) agency-approved noise compatibility projects; (15) relocation of air traffic control towers and navigational aids (including radar) if they impede other projects funded under AIP; (16) land, paving, drainage, aircraft deicing equipment and structures for centralized deicing areas; and (17) projects to comply with the Americans with Disabilities Act of 1990, Clean Air Act, and Federal Water Pollution Control. Under limited criteria construction of hangars and automobile parking lots. Fiscal Year2017: Majority of funds used for the construction, reconstruction, or rehabilitation of airfield pavement, public-use aeronautical facilities, and airfield safety enhancements. Other funded projects included airport development planning projects, environmental noise abatement, land acquisition, airfield lighting, and security improvements.</t>
  </si>
  <si>
    <t>Only those AIP supported projects considered by the FAA Administrator to be necessary to provide for a safe and efficient airport system and to meet the current and projected growth of civil aeronautics will be considered for selection. The airports at which AIP projects are proposed must be included in the National Plan of Integrated Airports Systems (NPIAS).</t>
  </si>
  <si>
    <t>DOT</t>
  </si>
  <si>
    <t>https://beta.sam.gov/fal/707dc63649324c60a5937f5469be9468/view</t>
  </si>
  <si>
    <t>Aviation Research Grants</t>
  </si>
  <si>
    <t>{"list":[{"act":{"description":"Aviation Security Improvement Act of 1990, Federal Aviation Administration Authorization Act "},"publicLaw":{"congressCode":"103","number":"305 "},"authorizationTypes":{"act":true,"publicLaw":true}},{"act":{"description":"Federal Aviation Administration Research, Engineering and Development Authorization Act of 1990"},"publicLaw":{"congressCode":"101","number":"508"},"authorizationTypes":{"act":true,"publicLaw":true}}]}</t>
  </si>
  <si>
    <t>To encourage and support innovative, advanced, and applied research and development in areas of potential benefit to the long-term growth of civil aviation.</t>
  </si>
  <si>
    <t>PROJECT GRANTS;USE OF PROPERTY, FACILITIES, AND EQUIPMENT</t>
  </si>
  <si>
    <t>The eligibility of applicants for the award of a research grant varies depending upon the nature of the proposer's organization as well as the character of work one proposes to perform.  In general, colleges, universities, and other non-profit research institutions are eligible to qualify for research grants.</t>
  </si>
  <si>
    <t>Colleges, Universities, and Non-profit research institutions are eligible to benefit from assistance.</t>
  </si>
  <si>
    <t>{"description":"Required documentation is outlined in FAA Aviation Research Grant Program Solicitation No. FAA-12-01.  This includes evidence of eligibility and of negotiated indirect rates and audit by cognizant agency.","isApplicable":true}</t>
  </si>
  <si>
    <t>{"environmentalImpact":{"reports":[{"isSelected":true,"reportCode":"ExecutiveOrder12372"},{"isSelected":true,"reportCode":"otherRequired"}]},"description":"Pre-application form not required.  Consultation and assistance is available by calling (609) 485-7483.  A pre-application conference is not required.  However, in order to streamline the application process, it is recommended (but not required) that all prospective grantees submit a 3 page white paper (letter of intent) for agency technical review  identifying the specific area of interest (Solicitation FAA-12-01 – Chapter I. FAA Research Grants Program, Technical Areas of Research #1 through #9)."}</t>
  </si>
  <si>
    <t>{"description":"Colleges, Universities and other Non-profit institutions/organizations may submit proposals through grants.gov in accordance with Program Solicitation No.  FAA-12-01.  \n\nThe solicitation can be accessed through the Internet at http://www.faa.gov/about/office_org/headquarters_offices/ato/service_units/acquisition/grants."}</t>
  </si>
  <si>
    <t>Award authority has been delegated to the FAA Grants Officer for the Aviation Research Grants Program, AAQ-600, at the William J. Hughes Technical Center, Atlantic City International Airport, NJ 08405. 
Awards will be made throughout the year.  
Program Solicitation No. FAA-12-01 will remain open until 12/31/19.  Any change to this will appear on the Internet site mentioned  under "Application Procedures."</t>
  </si>
  <si>
    <t>{"flag":"yes","description":"Proposals are accepted throughout the calendar year.","list":[{"start":"2019-12-31","description":"Deadline for submission under the current solicitation is 12/31/19."}]}</t>
  </si>
  <si>
    <t>120 Days.</t>
  </si>
  <si>
    <t>Formal protests are not an option however a debriefing may be requested.</t>
  </si>
  <si>
    <t>Multi-year grants and cooperative agreements are available; extensions are possible.  No-Cost Extensions available upon request.</t>
  </si>
  <si>
    <t>{"awarded":"other","description":"Grants are generally awarded for a minimum of 1 Year and a maximum of 5 Years.    \n\nA standard grant is a grant in which the FAA agrees to support a level of effort for a specified period of time, usually for a minimum of 1 year.\n\nA continuing grant is an agreement to support a level of effort for a specified period of time, usually for a minimum of 1 year, with a statement of intent to provide additional support of the project for additional period(s) provided funds are available and the results achieved warrant further support. \n\nAssistance is disbursed on a monthly basis.  Advances are possible based on prior written approval from the FAA Grants Officer.","awardedDescription":"The Aviation Research Grants Program awards grants through issuance of a research grant or cooperative agreement grant.  Additionally, funds are awarded through amendments to the grant or cooperative agreement.  Upon receipt of an invoice, and approval by the FAA Technical Monitor, a payment is authorized to the grantee."}</t>
  </si>
  <si>
    <t>[{"code":"program","isSelected":true,"description":"Technical and Financial reporting requirements are specified in 2 CFR 200 Subpart D – Post Federal-Award Requirements. Final reports are required for closeout of each grant. Reporting requirements are spelled out in the terms and conditions of each award document.\r\n"},{"code":"cash","isSelected":true,"description":"SF-270"},{"code":"progress","isSelected":true,"description":"Progress reports are required in accordance with the terms and conditions of each award document.  Progress reports are required throughout the period of performance of the grant.  This includes but is not limited to quarterly, semiannual or annual progress reporting."},{"code":"expenditure","isSelected":true,"description":"SF-425"},{"code":"performanceMonitoring","isSelected":true,"description":"A Technical Monitor (TM) is a Federal employee who is assigned by the sponsoring organization to oversee each task, to monitor performance, receive technical reports and approve invoices."}]</t>
  </si>
  <si>
    <t>{"isApplicable":true,"description":"Single Audit Act assigns responsibility to either the Department of Health and Human Services or the Department of Defense for most institutions.  The FAA reserves the right to conduct individual audits as needed within the constraints of applicable laws and regulations."}</t>
  </si>
  <si>
    <t>Technical and financial records must be retained for a minimum of 3 years (or longer, depending on special situations) following completion of a grant or cooperative agreement.</t>
  </si>
  <si>
    <t>69-8108-0-7-402;</t>
  </si>
  <si>
    <t xml:space="preserve">(Salaries and Expenses) FY 17$36,961,441.00; FY 18 est $9,000,000.00; FY 19 FY 16$8,500,000.00; - </t>
  </si>
  <si>
    <t>Proposals received range from $15,000 to $5,000,0000; the average range is between $50,000 and $250,000, while larger proposals received are for multi-year research.</t>
  </si>
  <si>
    <t>{"list":[{"fiscalYear":2016,"description":"The FAA has awarded numerous grants this year.  Several grants awarded this year are: “Probabilistic Finite Element Modeling of Oblique Impact Loading to the Lumbar Spine” Southwest Research Institute, “Further Airframe Usage and Operational Loads Monitoring of ASM/Lead Aircraft” Wichita State University, Statistical Need for Probability of Detection in Structural Health Monitoring” Iowa State University of Science and Technology,  “Global Safety Information Project” Flight Safety and  “Identifying CRM Approaches for Enhancing Flight crew Performance” University of Central Florida and “Probabilistic Modeling of Random Variables and K-Solution Developments for General Aviation – Extensions to the SMART/DT Software” The University of Texas San Antonio. The FAA has awarded numerous grants this year. Several grants awarded this year are: “Probabilistic Finite Element Modeling of Oblique Impact Loading to the Lumbar Spine” Southwest Research Institute, “Further Airframe Usage and Operational Loads Monitoring of ASM/Lead Aircraft” Wichita State University, Statistical Need for Probability of Detection in Structural Health Monitoring” Iowa State University of Science and Technology, “Global Safety Information Project” Flight Safety and “Identifying CRM Approaches for Enhancing Flight crew Performance” University of Central Florida and “Probabilistic Modeling of Random Variables and K-Solution Developments for General Aviation – Extensions to the SMART/DT Software” The University of Texas San Antonio. "}],"isApplicable":false}</t>
  </si>
  <si>
    <t>2 CFR 200 formerly OMB Circulars 2 CFR 215,  A-122, A-133, A-110 and A-21, Regulations and Executive Orders are referenced in Appendix 1 of the FAA Research Grants Order 9550-7B.  A solicitation package containing the appropriate forms and directions is available through grants.gov.</t>
  </si>
  <si>
    <t>Trina M. BellamyWilliam J. Hughes Technical Center, Atlantic City, NJ 08405 Email:&lt; a href='mailto:trina.bellamy@faa.gov'&gt;trina.bellamy@faa.gov&lt;/a&gt;Phone: 609.485.7483;</t>
  </si>
  <si>
    <t xml:space="preserve">20.109 Air Transportation Centers of Excellence; </t>
  </si>
  <si>
    <t>The FAA has established the following four (4) criteria which must be met for a proposal to be eligible for funding:  
(1) Intrinsic Value; (2) Relevance to the FAA Mission; (3) Technical Soundness of the Proposal; (4) Research Performance Competence.</t>
  </si>
  <si>
    <t>https://beta.sam.gov/fal/487cd391db714bd2b4a1b9e0d98768fe/view</t>
  </si>
  <si>
    <t>Air Transportation Centers of Excellence</t>
  </si>
  <si>
    <t>FAA Centers of Excellence</t>
  </si>
  <si>
    <t>{"list":[{"act":{"description":"Federal Aviation Administration Research, Engineering and Development Authorization Act of 1990"},"publicLaw":{"congressCode":"101","number":"508"},"USC":{"title":"49","section":"C"},"authorizationTypes":{"USC":true,"act":true,"publicLaw":true},"usc":{"title":"49","section":"C"}}]}</t>
  </si>
  <si>
    <t xml:space="preserve">Conduct long term research in critical and specific areas of aviation related technology. Responsibilities of Centers may include, but are not limited to: the conduct of research concerning catastrophic failure of aircraft; airspace and airport planning and design; airport capacity enhancement techniques; human performance in the air transportation environment; aviation safety and security; the supply of trained air transportation personnel including pilots and mechanics; and other aviation issues pertinent to developing and maintaining a safe and efficient air transportation system, and the interpretation, publication, and dissemination of the results of such research. </t>
  </si>
  <si>
    <t>PROJECT GRANTS;USE OF PROPERTY, FACILITIES, AND EQUIPMENT;PROVISION OF SPECIALIZED SERVICES</t>
  </si>
  <si>
    <t xml:space="preserve">FAA COE applicants are limited to colleges and universities with the financial resources to meet statutory requirements for matching Federal funds and maintenance of effort.  Academic institutions may partner with industry affiliates, other public and private entities, government laboratories and other interested parties.  Applicants must satisfy the Congressionally mandated selection criteria as stated in an open Final Solicitation. </t>
  </si>
  <si>
    <t xml:space="preserve">Recipients are limited to colleges and universities with the financial resources to meet statutory requirements for matching Federal grants and maintenance of effort. In conducting research, a Center of Excellence may contract with nonprofit research organizations and other appropriate persons. </t>
  </si>
  <si>
    <t>{"description":"Required documentation is outlined in each solicitation package. After the Draft Solicitation is published, copies of the Solicitation are available prior to a Public Meeting and are provided by the FAA Centers of Excellence Program Office, FAA Technical Center, Atlantic City International Airport, NJ 08405. To establish a Center of Excellence, the FAA COE Program Office conducts a competitive process to include a: public announcement, publication of a Draft and a Final Solicitation, period of public comment, management/fiscal review, and a technical evaluation.  Public Law 101-508 established the following equally weighted selection criteria: (1) The extent to which the needs of the State in which the applicant is located are representative of the needs of the region for improved air transportation services and facilities. (2) The demonstrated research and extension resources available to the applicant for carrying out this program. (3) The capability of the applicant to provide leadership in making national and regional contributions to the solution of both long- range and immediate air transportation problems. (4) The extent to which the applicant has an established air transportation program. (5) The demonstrated ability of the applicant to disseminate results of air transportation research and educational programs through a State-wide or region-wide continuing education program. (6) The projects which the applicant proposes to carry out under the grant. Each proposal must include the following: (a) description of current research projects being conducted in the specific research area, (b) a schedule of anticipated costs to establish and operate the Center of Excellence, (c) a plan for meeting the 50 percent nonfederal contribution toward the matching requirements, (d) a statement showing aggregate expenditures from all other sources for aviation research in its 2 fiscal years preceding November 5, 1990, (e) all data sufficient for the evaluation team to determine the extent to which the applicant is able to satisfy the six selection criteria outlined. \r\n\r\nEach proposal must contain a: 1. completed Application for Federal Assistance (SF-424 Research and Related); 2. table of contents; 3. technical statement addressing the problems inherent in the specific technical area(s) and probable solutions; 4. summary of results from FAA funding in the past five years; 5. biographical sketch for all senior personnel and a list of their principal accomplishments and publications during the past five years; 6. proposed budget for the initial three years including the anticipated costs of managing a new Center of Excellence, and a management plan; 7. listing of all current and pending support on all research awards from all sources; 8. listing of all available facilities and major items of equipment to be available to conduct research, and that which is necessary to acquire. 9. a cover letter and letters of support from various industry representatives, state and local officials, etc. Other required forms are to be included such as Disclosure of Lobbying Activities Form SF-LLL and certification of Compliance with the Civil Rights Act. \r\n","isApplicable":true}</t>
  </si>
  <si>
    <t>{"environmentalImpact":{"reports":[{"isSelected":false,"reportCode":"statement"},{"isSelected":false,"reportCode":"assessment"},{"isSelected":true,"reportCode":"ExecutiveOrder12372"},{"isSelected":true,"reportCode":"otherRequired"}]},"description":"FAA holds a public information meeting prior to submission of proposals.  During the period of public comment and thereafter, questions may be submitted to the FAA Centers of Excellence Program Office, ANG-A12, FAA Technical Center, Atlantic City International Airport, NJ 08405. "}</t>
  </si>
  <si>
    <t>{"description":"Colleges and universities may apply after the FAA has published a Notice of Availability of Solicitation for a Center of Excellence in a specific research area on the Grants.gov website.  Solicitation and application packages are available from the FAA Centers of Excellence Program Office, FAA Technical Center, Atlantic City International Airport, NJ 08405. "}</t>
  </si>
  <si>
    <t xml:space="preserve">The FAA Administrator is the selecting official for each Air Transportation Center of Excellence. The FAA Centers of Excellence Program Director issues solicitations, receives all proposals, convenes evaluation teams to evaluate eligible institutions for Centers of Excellence awards. Applicants should be prepared to host an onsite inspection of existing research facilities when being considered for a Center of Excellence designation. Grant award authority has been delegated by the FAA Senior Procurement Executive to the FAA COE Grants Officer and Program Director, ANG-E, located at the William J. Hughes Technical Center, Atlantic City International Airport, NJ 08405. Awards are made to COE members throughout the term of the Center. No further announcements are issued. </t>
  </si>
  <si>
    <t>From the closing date for applications, the FAA requires at least 6 months for evaluation and selection procedures.</t>
  </si>
  <si>
    <t xml:space="preserve">Formal protests are not an option; however, those submitting a proposal may request a debriefing.   </t>
  </si>
  <si>
    <t xml:space="preserve">Grants:  Multi-year grants and cooperative agreements are available; extensions are possible.  No-cost extensions are available upon request._x000D_
Centers of Excellence designation:   Centers are evaluated during the last year of each research Phase.  Cooperative agreements are renewed upon successful completion of each previous Phase throughout the 10-year term.   _x000D_
</t>
  </si>
  <si>
    <t>{"types":{"moe":false,"formula":false,"matching":true},"formula":{"title":"","chapter":"","part":"","subPart":"","publicLaw":"","description":""},"matching":{"requirementFlag":"mandatory","percent":"50","description":"This program has no statutory formula. Matching Funds Requirements - The Federal share shall be 50 percent of the costs of establishing and operating the Center of Excellence and related research activities. Maintenance of Effort - Each recipient will maintain its aggregate expenditures from all other sources for establishing and operating the Center and related research activities at or above the average level of such expenditures in its 2 fiscal years preceding November 1990. "},"moe":{"description":""}}</t>
  </si>
  <si>
    <t>{"awarded":"other","description":"The FAA intends to support a Center of Excellence in two (2) five-year increments over a period of 10 years. Each Center undergoes a reassessment within the final year of each cooperative agreement Phase. Research is reviewed semi-annually. Budgets and research projects are defined, evaluated and negotiated yearly. As a consequence of changing needs, or diminished requirements, the agency reserves the right not to renew support for a Center of Excellence at any time. Funds from program offices and additional appropriations may increase at any time providing the institution can demonstrate matching contributions are available. ","awardedDescription":"Centers of Excellence are established following the execution of a cooperative agreement between the FAA and each core member university.  Thereafter, funds are awarded via grants as amendments to the agreements. Following the FAA or DOT announcement of the selected team, the FAA COE Program Director negotiates a cooperative agreement with each university core member. Grant awards are issued as amendments to the initial cooperative agreement(s) following submission of technical proposals and individual evaluations."}</t>
  </si>
  <si>
    <t>[{"code":"program","isSelected":true,"description":"Technical reports are provided to the sponsoring organization.  COE Program status and fiscal reports are required on a quarterly basis. Technical and Financial reporting requirements are specified in 2 CFR 200, Subpart D – Post- Federal Award Requirements. Semi-annual matching reports are required as well as an annual review of the research completed and in progress at each Center of Excellence. The annual technical review focuses on the relevance, merit and direction of research efforts in the designated area, and negotiation of projects and budget for the next year. A major technical conference is required by the end of each cooperative agreement period as part of close-out activities and serves to highlight research results and discuss plans for the next five-year phase. A major technical symposium is designed to satisfy legislative requirements to highlight COE outcomes and disseminate information and is conducted prior to the final 10-year period of performance. "},{"code":"cash","isSelected":false,"description":""},{"code":"progress","isSelected":true,"description":"Technical progress reports are required on a quarterly basis throughout the period of performance. These include the following: \r\n\r\n* Description of project.\r\n* Investigation Team: the team that will perform the research, including the Principal Investigator and all academic, government, and industry partners\r\n* Objective of the research\r\n* General description of approach to research\r\n* Expected benefits\r\n* Funding\r\n   1. Project funding, identifying proposed FAA contributions, proposed contributions from other agencies or organizations, and COE  matching funds\r\n   2. Project in-kind contributions, identifying contributions of cash versus in-kind contributions\r\n   3. Project spending profile, outlining expenditures anticipated over time.   Universities may use their most current approved indirect cost rate at the time of submission.\r\n* Schedule: including milestones\r\n* The Universities will utilize the standardized tracking and reporting system, the FAA COE e-grants system, to the greatest extent possible to satisfy these requirements.\r\n\r\nA progress report is also provided during the annual technical review which focuses on the relevance, merit and direction of research efforts in the designated area, and discussion regarding future projects and budgets for the next year. The required final symposium is part of the COE close-out activities and serves to highlight research results over the entire period of performance. The symposium is also designed to satisfy legislative requirements to disseminate information. \r\n"},{"code":"expenditure","isSelected":true,"description":"The standard form is submitted and the process is followed as described in the Financial Reporting Requirements section, 2 CFR 200, Subpart D – Post- Federal Award Requirements. "},{"code":"performanceMonitoring","isSelected":true,"description":"A technical monitor is assigned by the sponsoring organization to oversee each task, to monitor performance, receive technical reports, and approve invoices.  A major meeting to present research results for a broad audience of peers is conducted during the fifth year; additionally, a major symposium is required by the end of the 10-year period as part of close-out activities and serves to highlight research results. The symposium is designed to satisfy legislative requirements to disseminate information. "}]</t>
  </si>
  <si>
    <t>{"isApplicable":true,"description":"Single Audit Act assigns responsibility to either the Department of Health and Human Services or the Department of Defense for most institutions. The FAA calls for an audit of each Center every five years as a part of close-out activities, and reserves the right to conduct individual audits annually, and as needed, within the constraints of applicable laws and regulations.  A final formal audit is conducted during the 10th year of operation prior to close out of the COE."}</t>
  </si>
  <si>
    <t>Technical and financial records must be retained for a minimum of 3 years (or longer, depending on special situations) following termination of the Center of Excellence.</t>
  </si>
  <si>
    <t>69-8107-0-7-402;69-8108-0-7-402;69-8106-0-7-402;69-1301-0-1-402;</t>
  </si>
  <si>
    <t>(Salaries and Expenses) FY 18 est $16,400,000.00; FY 17 est $24,600,000.00; FY 16$22,500,000.00;</t>
  </si>
  <si>
    <t xml:space="preserve">Program started in fiscal year 1992. Grant assistance is expected to be a minimum of $500,000 per year for each Center, and may be augmented by tasks funded through IDIQ contract awards. </t>
  </si>
  <si>
    <t>{"list":[{"fiscalYear":2018,"description":"In FY 2018, the FAA COE PMO anticipates to award $16,400,000 in support of FAA projects.  The FAA COE PMO will continue to support active Centers.   "},{"fiscalYear":2016,"description":"In FY 2016, the FAA COE Program Office anticipates to award $22,500,000 in support of FAA projects.  The FAA will complete plans to establish a Center of Excellence for the Air Traffic Organization in 2016. A Public Meeting was held, Draft and Final Solicitations were posted, proposals were received, and Technical and Management/Fiscal Evaluations have been completed.  Announcement of the selected team is planned for June 2016. The FAA COE Program Office will negotiate cooperative agreements with member universities in FY 2016. In FY 2016, the FAA COE Program Management Office (PMO) awarded $28,397,118 in support of 160 FAA projects, negotiated and executed 16 COE cooperative agreements, issued 225 funded grant awards, executed 66 other COE actions, and generated more than $29 million in matching contributions from industry and other non-federal sources.  \r\nAdditionally, the FAA COE PMO conducted and completed a competition to establish the COE for Technical Training and Human Performance (TTHP) and finalized significant pre-award activities and the award of 65 awards in preparation for the establishment of the new COE in September 2016. The pre-award competitive process culminated in the submission of proposals representing universities throughout the U.S. and their industry and other affiliates. The COE PMO invited subject-matter-experts from various federal organizations to participate in the conduct of a technical evaluation of the submissions. Management and fiscal officers were additionally invited to conduct a review of the best qualified proposals from a non-technical perspective. The process enabled the FAA Administrator to select the new COE TTHP team in FY 2016, on schedule as planned. The COE PMO negotiated and entered into 16 new cooperative agreements with the COE core universities.\r\n"},{"fiscalYear":2017,"description":"In FY 2017, the FAA COE PMO anticipates to award $24,600,000 in support of FAA projects. The FAA COE PMO will continue to support active Centers. The follow-on strategy for the Joint Center of Excellence for Advanced Materials (JAMS) will be formulated. JAMS will continue to fulfill research requirements until the FAA Administrator concurs with a follow-on strategy. "}],"isApplicable":true}</t>
  </si>
  <si>
    <t xml:space="preserve">The FAA announces the Intent to Establish a Center of Excellence with a formal notice followed by the publication of a Draft and Final Solicitation. An application package is made available and contains the appropriate forms and directions are made available. The Notice of Intent to Establish an Air Transportation Center of Excellence and a Notice of Solicitation Availability are announced on Grants.gov. </t>
  </si>
  <si>
    <t>Patricia Watts, Ph.D.Centers of Excellence Program Office_x000D_
FAA William J. Hughes Technical Center, Bldg 300,  L28_x000D_
, Atlantic City International Airport, NJ 08405 Email:&lt; a href='mailto:patricia.watts@faa.gov'&gt;patricia.watts@faa.gov&lt;/a&gt;Phone: (609) 485-5043;</t>
  </si>
  <si>
    <t>http://www.faa.gov/go/coe</t>
  </si>
  <si>
    <t xml:space="preserve">Fiscal Year2016: In FY 2016, the FAA plans to continue supporting the following COE topic areas: Unmanned Aircraft Systems; Alternative Jet Fuels and Environment; Commercial Space Transportation; General Aviation Safety, Accessibility and Sustainability Research; Advanced Materials. In 2016, the FAA plans to add a new COE to support specific needs of the Air Traffic Organization in the area of Technical Training and Human Performance. In FY 2016, the FAA COE PMO supported the following topic areas: Technical Training and Human Performance; Unmanned Aircraft Systems; Alternative Jet Fuels and Environment; Commercial Space Transportation; General Aviation Safety, Accessibility and Sustainability Research; and Advanced Materials. Fiscal Year2018: In FY 2018, the FAA COE PMO plans to continue to support the following topic areas: Technical Training and Human Performance; Unmanned Aircraft Systems; Alternative Jet Fuels and Environment; Commercial Space Transportation; General Aviation Safety, Accessibility and Sustainability Research; and Advanced Materials.Fiscal Year2017: In FY 2017, the FAA COE PMO continues to support the following topic areas: Technical Training and Human Performance; Unmanned Aircraft Systems; Alternative Jet Fuels and Environment; Commercial Space Transportation; General Aviation Safety, Accessibility and Sustainability Research; and Advanced Materials. </t>
  </si>
  <si>
    <t xml:space="preserve">Public Law 101-508 has established the following equally weighted six selection criteria: (1) The extent to which the needs of the State in which the applicant is located are representative of needs of the region for improved air transportation services and facilities; (2) The demonstrated research and extension resources available to the applicant for carrying out this program; (3) The capability of the applicant to provide leadership in making national and regional contributions to the solution of both long-range and immediate air transportation problems; (4) The extent to which the applicant has an established air transportation program; (5) The demonstrated ability of the applicant to disseminate results of air transportation research and educational programs through a State-wide or region-wide continuing education program; and (6) The projects which the applicant proposes to carry out under the grant. Public Law 101-508 mandates geographic equity in location and funding of Centers of Excellence. Depending on the outcome of evaluation under the six mandated criteria, geographic location may become an additional selection factor. </t>
  </si>
  <si>
    <t>https://beta.sam.gov/fal/b53e6d6eb7d34da2a7714545b85ad23c/view</t>
  </si>
  <si>
    <t>Highway Research and Development Program</t>
  </si>
  <si>
    <t xml:space="preserve">Highway Research and Development Program _x000D_
Surface Transportation Research, Development, and Technology_x000D_
</t>
  </si>
  <si>
    <t>FEDERAL HIGHWAY ADMINISTRATION, TRANSPORTATION, DEPARTMENT OF</t>
  </si>
  <si>
    <t>{"list":[{"act":{"description":"Fixing America’s Surface Transportation Act (FAST Act) \r\n"},"publicLaw":{"congressCode":"114","number":"94"},"USC":{"title":"23","section":"104"},"authorizationTypes":{"USC":true,"act":true,"statute":false,"publicLaw":true,"executiveOrder":false},"usc":{"title":"23","section":"104"}}]}</t>
  </si>
  <si>
    <t>The objective is to carry out the highway research and development program as authorized by the FAST Act and conduct research needed to maintain and improve our vital transportation infrastructure. The FAST Act addresses the many challenges facing our transportation system today by providing funding for improving highway safety, improving infrastructure integrity, strengthening transportation planning and environmental decision making, reducing congestion, improving highway operations, enhancing freight movement productivity, and exploratory advanced research.</t>
  </si>
  <si>
    <t xml:space="preserve">Varies by project. See individual project NOFO for details. (NOFOs issued at www.Grants.gov.) </t>
  </si>
  <si>
    <t>State Departments of Transportation, Local Governments, General Public</t>
  </si>
  <si>
    <t>{"description":"Eligible activities and allowable costs will be determined in accordance with the FAST Act.","isApplicable":true}</t>
  </si>
  <si>
    <t>{"description":"Applicants submit applications online via www.Grants.gov by the due date and time specified in the NOFO."}</t>
  </si>
  <si>
    <t>Varies by project. FHWA evaluates applications and selects awardee(s) in accordance with the NOFO stated criteria(s).</t>
  </si>
  <si>
    <t>Varies by project. See individual project NOFOs for details. Generally 1 to 3 months (60 to 120 days) after application submittal.</t>
  </si>
  <si>
    <t>{"types":{"moe":false,"formula":false,"matching":true},"formula":{"title":"","chapter":"","part":"","subPart":"","publicLaw":"","description":""},"matching":{"requirementFlag":"mandatory","percent":"0","description":"Matching requirements vary by project. See individual project NOFOs for details. (NOFOs issued at www.Grants.gov)."},"moe":{"description":""}}</t>
  </si>
  <si>
    <t>{"awarded":"other","description":"Varies by project. See individual project NOFOs for details. (NOFOs issued at www.Grants.gov.) Funds generally become available at the beginning of the fiscal year for which they are authorized, and are available until expended or as otherwise designated in the FAST Act."}</t>
  </si>
  <si>
    <t>[{"code":"program","isSelected":true,"description":"Varies by project. See individual project NOFO for details. (NOFOs issued at www.Grants.gov.)"},{"code":"cash","isSelected":false,"description":""},{"code":"progress","isSelected":true,"description":"Generally quarterly progress reports and annual budget reports are required.\r\n"},{"code":"expenditure","isSelected":true,"description":"SF-425"},{"code":"performanceMonitoring","isSelected":false,"description":""}]</t>
  </si>
  <si>
    <t xml:space="preserve">Project records and documents must be retained by the Recipient as specified in 2 CFR 200.333 as applicable. </t>
  </si>
  <si>
    <t>69-8083-0-7-401;</t>
  </si>
  <si>
    <t xml:space="preserve">(Cooperative Agreements) FY 17$104,187,924.00; FY 18 est $104,187,924.00; FY 19 est $104,665,850.00; FY 16$98,168,571.00; - Part of this funding is used for salaries and expenses, but these obligation totals are not just for salaries. </t>
  </si>
  <si>
    <t>{"list":[{"fiscalYear":2016,"description":"FHWA - HCFA anticipates awarding between 30 to 40 assistance agreement awards in FY16.  FHWA - HCFA awarded approximately 40 assistance agreement awards in FY16. "},{"fiscalYear":2017,"description":"FHWA's Office of the Chief Financial Officer awarded 21 grants and cooperative agreements in FY17."},{"fiscalYear":2018,"description":"FHWA's Office of the Chief Financial Officer anticipates awarding 30-40 grants and cooperative agreements in FY18."}],"isApplicable":true}</t>
  </si>
  <si>
    <t>23 CFR, "Highways", 49 CFR, "Transportation", and 2 CFR 200, "Grants and Agreements".</t>
  </si>
  <si>
    <t>{"flag":"appendix","description":"State-level division offices of the FHWA (as listed in Appendix IV of the Catalog)"}</t>
  </si>
  <si>
    <t>Aimee Drewry 1200 New Jersey Ave S.E., Washington, DC 20590 Email:&lt; a href='mailto:Aimee.Drewry@dot.gov'&gt;Aimee.Drewry@dot.gov&lt;/a&gt;Phone: 202-366-4211;</t>
  </si>
  <si>
    <t>http://www.fhwa.dot.gov</t>
  </si>
  <si>
    <t xml:space="preserve">20.205 Highway Planning and Construction; </t>
  </si>
  <si>
    <t>Fiscal Year2016: FHWA – HCFA awarded cooperative agreements to address specific technology and knowledge gaps in highway safety with research and deliverables aimed to have a direct value to highway safety practitioners at the State and local level. FHWA – HCFA awarded cooperative agreements to address specific technology and knowledge gaps in highway safety with research and deliverables aimed to have a direct value to highway safety practitioners at the State and local level. Fiscal Year2017: Advanced Transportation and Congestion Management Technologies Deployment Initiative (ATCMTD);
Operation and Management of the Vehicle to Infrastructure Deployment Coalition (V2I-DC); and 
Work Zone Safety Information ClearinghouseFiscal Year2018: Similar projects will be competed as noted in FY17</t>
  </si>
  <si>
    <t>https://beta.sam.gov/fal/e1812913232147e190e48b35edc5fb4e/view</t>
  </si>
  <si>
    <t>(Federal-Aid Highway Program,  Federal Lands Highway Program).</t>
  </si>
  <si>
    <t>{"list":[{"act":{"description":"Fixing America’s Surface Transportation Act (FAST Act)"},"publicLaw":{"congressCode":"114","number":"94"},"USC":{"title":"23","section":"104"},"authorizationTypes":{"USC":true,"act":true,"publicLaw":true},"usc":{"title":"23","section":"104"}}]}</t>
  </si>
  <si>
    <t>This Assistance Listing encompasses several transportation programs: 
1) Federal-aid Highway Program: The purpose of the Federal-aid Highway Program is to assist the States in providing for construction, preservation, and improvement of highways and bridges on eligible Federal-Aid routes, (including the National Highway System (NHS) - an integrated, interconnected transportation system important to interstate commerce and travel), and for other special purpose programs and projects.  This program also provides for the construction and improvement of highways in the District of Columbia, Puerto Rico, American Samoa, Guam, the Commonwealth of the Northern Mariana Islands and the U.S. Virgin Islands. 
2) The Federal Lands Highway Program: The Federal Lands Transportation Program (FLTP) provides assistance to the Federal Land Management Agencies (FLMAs) for Federally-owned roads and trails. It provides transportation engineering services and funding for planning, design, construction, and rehabilitation of the highways and bridges that are on or provide access to federally owned lands. The Federal Lands Highway organization also provides training, technology deployment, and engineering services to other customers. 
3) The FAST Act established two new freight programs: the formula-based National Highway Freight Program (NHFP) which provides funds to the States to improve efficient movement of freight on the National Highway Freight Network (NHFN); and the discretionary Nationally Significant Freight and Highway Projects (NSFHP) program which provides targeted investment to freight projects on the NHFN as well as highway and bridge projects on the NHS and railway-highway grade crossing or grade separation projects. The FAST Act also continues to focus the program on safety and performance-based investment and on accelerating project delivery through expedited environmental review and elimination of duplicate processes.
4) The Highway Infrastructure Programs in the Department of Transportation Appropriations Act, 2018, included two new discretionary programs:  Competitive Bridge Program and Nationally Significant Federal Lands and Tribal Projects Program.  The Competitive Bridge Program was appropriated $225 million to be used for highway bridge rehabilitation or replacement projects for States that have a population density of less than 100 individuals per square mile and that demonstrate cost savings by bundling multiple highway bridge projects.  The Nationally Significant Federal Lands and Tribal Projects Program was appropriated $300 million for projects eligible under section 1123 of the Fixing America’s Surface Transportation (FAST) Act.</t>
  </si>
  <si>
    <t>By law, the Federal-aid highway program is a federally assisted State administered program that requires each State to have a suitably equipped and organized transportation department. Therefore, most projects are administered by or through State transportation departments (State DOTs). Projects to be funded under the Federal-aid highway program are generally selected by State DOTs or MPOs, in cooperation with appropriate local officials, as specified in 23 U.S.C. and implementing regulations. Territorial highway projects are funded in the similar manner as other Federal aid highway projects, with the territorial transportation agency functioning in a manner similar to a State transportation department. Most FLTP projects are administered by the FHWA Office of Federal Lands Highway and its Divisions or by the various FLMAs.</t>
  </si>
  <si>
    <t>State transportation departments, and in some instances, Federal agencies, other State agencies, local agencies, and private, community-based organizations.</t>
  </si>
  <si>
    <t>{"description":"Eligible activities and allowable costs will be determined in accordance with Title 23 and the OMB cost principles applicable to the recipient/sub-recipient.","isApplicable":true}</t>
  </si>
  <si>
    <t>{"environmentalImpact":{"reports":[{"isSelected":false,"reportCode":"statement"},{"isSelected":true,"reportCode":"assessment"},{"isSelected":true,"reportCode":"ExecutiveOrder12372"},{"isSelected":true,"reportCode":"otherRequired"}]},"description":"Environmental investigation, reviews, and consultations are required for most projects under this program and must comply with the National Environmental Policy Act of 1969, although the level of review varies with the project. Concerning Executive Order 12372 -- Projects under the FLHP have similar requirements; however, an interested applicant would need to contact the designated FLMA or the local FLH Division for more information. "}</t>
  </si>
  <si>
    <t>{"description":"The FHWA has a Stewardship and Oversight Agreement with each State that details the extent to which the State assumes the responsibilities of the FHWA for projects in that State. States may assume the responsibilities of the FHWA for oversight of design and construction for projects that are on the NHS, including the Interstate System, unless the State or the FHWA determines that such assumption is not appropriate. For projects that are not on the NHS, the State shall assume the responsibilities of the FHWA for oversight of design and construction, unless the State determines that such assumption is not appropriate. The State DOT may be required to submit statements of work and plans, specifications, and estimates for certain projects to their respective FHWA division office for approval. "}</t>
  </si>
  <si>
    <t xml:space="preserve">The State DOTs generally decide which projects will be developed within funding categories and levels. The FHWA division office, located in each State, approves and executes a project agreement for each project before work can commence. There are several categories where funding is allocated at the discretion of the Secretary of Transportation and administered by the FHWA. When such funding is available, FHWA will solicit applications for candidate projects from the States. Projects administered by the FHWA Office of Federal Lands Highways or the FLMAs are subject to procurement processes identified in the Federal Acquisition Regulations. Project awards are subject the availability of funds. </t>
  </si>
  <si>
    <t>From 1 day to 5 months.</t>
  </si>
  <si>
    <t>{"types":{"moe":true,"formula":true,"matching":true},"formula":{"title":"23","chapter":"","part":"104","subPart":"","publicLaw":"","description":"23"},"matching":{"requirementFlag":"voluntary","percent":"20","description":"Typically, 80% of costs are federally funded with a 20% matching requirement. See 23 USC 120. Exceptions apply; contact FHWA for specific information."},"moe":{"description":""}}</t>
  </si>
  <si>
    <t>{"awarded":"other","description":"Federal-aid highway funds generally become available at the beginning of the fiscal year for which they are authorized and must be obligated within 3 years after the close of that fiscal year.  However, some categories of funds are available until expended. ","awardedDescription":"For formula funds, FHWA issues a notice of apportionment on October 1 of each fiscal year based on the authorizing legislation and appropriations act (or continuing resolution) for the applicable year. Contract authority "}</t>
  </si>
  <si>
    <t>[{"code":"program","isSelected":false,"description":""},{"code":"cash","isSelected":false,"description":""},{"code":"progress","isSelected":false,"description":""},{"code":"expenditure","isSelected":true,"description":"SF-425"},{"code":"performanceMonitoring","isSelected":true,"description":"The FHWA division office in each State is responsible for the stewardship of Federal–aid highway funds in that State. They accomplish this using a variety of techniques ranging from program, process, and compliance reviews to involvement in individual Federal-aid projects. State DOTs have assumed oversight responsibilities for most Federal-aid highway projects. The FHWA division office will retain project approval actions that are either required by Law or based on a risk approach. The FHWA division office also may retain additional project approval action or get involved in some projects that have been designated Projects of Division Interest based on a risk approach. Certain non-construction activities, such as transportation planning, require periodic progress reports. Similar procedures apply to the FLMAs and FLTP projects with the FHWA Office of Federal Lands Highways providing the mandatory stewardship and oversight.  Value engineering (VE) is required for Federal-aid projects on the National Highway System (NHS) with a cost of $50 million or more; Federal-aid bridge projects on the NHS with a cost of $40 million or more; and Federal-aid major projects on or off the NHS.  Although VE is not required on design-build projects, FHWA does encourage that agencies perform a VE analysis.  The FHWA Division Office may require VE reviews on projects below the minimum threshold if the project may benefit from the review.   For more information visit: http://www.fhwa.dot.gov/ve/. \r\n\r\nProject sponsors must submit annual financial plans and project management plans to FHWA for all major projects. A major project is defined as any project receiving Federal financial assistance for construction, with an estimated total cost of $500,000,000 or more.  In addition, project sponsors must prepare annual financial plans for all projects with an estimated total cost of $100,000,000 or more that are not designated as major projects.  These annual financial plans must be submitted upon request by FHWA Division Offices.\r\n\r\nThe FAST Act requires FHWA to establish national performance measures and standards for safety, infrastructure condition, congestion reduction, system reliability, and freight movement. State DOTs and MPOs will set individual performance targets and must make significant progress toward achieving targets established for the National Highway Performance Program and Highway Safety Improvement Program. State DOTs will be required to periodically report to FHWA on their progress toward the achievement of their targets. FHWA will use these progress reports and performance data to determine if the State DOT has made significant progress toward the achievement of their targets as well as meeting national standards. \r\n\r\n"}]</t>
  </si>
  <si>
    <t xml:space="preserve">Project records and documents must be retained by the State or other governmental recipients/ sub-recipients as specified in 2 CFR 200.333.  For the Federal Lands Highway Program, the Federal Lands Highway Divisions maintain the project records. </t>
  </si>
  <si>
    <t xml:space="preserve">(Salaries and Expenses) FY 17$42,108,275,885.00; FY 18 est $43,090,835,692.00; FY 19 est $45,633,101,183.00; FY 16$41,666,093,741.00; - Part of this funding is used for salaries and expenses, but these obligation totals are not just for salaries. </t>
  </si>
  <si>
    <t>Federal-aid highway funds are provided to States on an annual basis, by a combination of statutory formula and discretionary allocation. The most recent authorization act is the Fixing America’s Surface Transportation Act (FAST Act).</t>
  </si>
  <si>
    <t>{"list":[{"fiscalYear":2016,"description":"Colorado: Reconstruct the US 34 Big Thompson Canyon corridor, which serves as the access to Rocky Mountain National Park) from Loveland to Estes Park.\r\nWashington: Westbound I-90 between Peoh Road Bridge and Elk Heights Road – Replace/Rehab Concrete Pavement. Construction Contract Amount $17,712,492.11\r\nMaryland: MD 5 at Brandywine Road (MD 373/MD381) interchange construction. The project will be awarded soon. EE$34.2 M\r\n"},{"fiscalYear":2017,"description":"FHWA details accomplishments in several publications, including the FHWA's Conditions and Performance report: https://www.fhwa.dot.gov/policy/2015cpr/"}],"isApplicable":true}</t>
  </si>
  <si>
    <t>23 CFR, "Highways" and 49 CFR, "Transportation", and 2 CFR 200, Grants and Agreements. http://www.fhwa.gov.</t>
  </si>
  <si>
    <t>{"flag":"appendix","description":"   See Local Agency Offices \r\nAdditional Information: \r\nMultiple, see www.fhwa.dot.gov for specific State offices. State-level division offices of the Federal Highway Administration (as listed in Appendix IV of the Catalog) or State transportation agencies. \r\n152 Headquarters Office: \r\n                                 "}</t>
  </si>
  <si>
    <t>Peter Stephanos1200 New Jersey Avenue SE, Washington, DC 20590 Email:&lt; a href='mailto:HISMOfficialMailbox.fhwa@dot.gov'&gt;HISMOfficialMailbox.fhwa@dot.gov&lt;/a&gt;Phone: (202) 366-0027;</t>
  </si>
  <si>
    <t xml:space="preserve">20.240 Fuel Tax Evasion-Intergovernmental Enforcement Effort; 20.215 Highway Training and Education; 20.219 Recreational Trails Program; 20.223 Transportation Infrastructure Finance and Innovation Act (TIFIA) Program; 20.200 Highway Research and Development Program; 23.003 Appalachian Development Highway System; </t>
  </si>
  <si>
    <t>Fiscal Year2016: Colorado: Reconstruct the US 34 Big Thompson Canyon corridor, which serves as the access to Rocky Mountain National Park) from Loveland to Estes Park._x000D_
Washington: Westbound I-90 between Peoh Road Bridge and Elk Heights Road – Replace/Rehab Concrete Pavement. Construction Contract Amount $17,712,492.11_x000D_
Maryland: MD 5 at Brandywine Road (MD 373/MD381) interchange construction. The project will be awarded soon. EE$34.2 M_x000D_
_x000D_
Budget Fiscal Year 2016 project awards will be similar to previous year awards. _x000D_
_x000D_
 Colorado: Reconstruct the US 34 Big Thompson Canyon corridor, which serves as the access to Rocky Mountain National Park) from Loveland to Estes Park._x000D_
 Washington: Westbound I-90 between Peoh Road Bridge and Elk Heights Road – Replace/Rehab Concrete Pavement. Construction Contract Amount $17,712,492.11_x000D_
 Maryland: MD 5 at Brandywine Road (MD 373/MD381) interchange construction. The project will be awarded soon. EE$34.2 M_x000D_
Fiscal Year2017: Oregon -- FHWA provided Oregon DOT $1 million in Emergency Relief (ER) funds to help begin repairs on roads and bridges in Oregon damaged by wildfires. These funds will make it possible for workers to begin repairs and restoration of essential traffic throughout Coos, Curry, Deschutes, Douglas, Hood River, Jackson, Jefferson, Josephine, Lane, Linn, Marion and Multnomah Counties.Fiscal Year2018: Arizona -- FHWA awarded a $6 million Advanced Transportation and Congestion Management Technologies Deployment (ATCMTD) grant to the Arizona Department of Transportation for the Loop 101 Mobility Project in Maricopa County. The grant will be used by the Arizona DOT to improve safety and existing capacity on the Phoenix area’s Loop 101 corridor by deploying technologies that support Integrated Corridor Management (ICM) systems, public transportation and other real-time information technologies.</t>
  </si>
  <si>
    <t xml:space="preserve">To be eligible, most projects must be located on public roads that are not functionally classified as minor rural collectors and local roads.  The major exceptions are bridges not located on Federal-Aid highways; highway safety activities; bicycle and pedestrian projects, transportation alternatives and enhancement activities, the recreational trails program, and planning, research, development, and technology transfer.  Proposed projects meeting these and other planning, design, environmental, safety, etc., requirements can be approved on the basis of State and local priorities within the limit of the funds apportioned or allocated to each State. </t>
  </si>
  <si>
    <t>https://beta.sam.gov/fal/6e8702c2f1e040e4afba653fe7971317/view</t>
  </si>
  <si>
    <t>Highway Training and Education</t>
  </si>
  <si>
    <t xml:space="preserve">National Highway Institute (NHI) Training Program_x000D_
Local Technical Assistance Program/Tribal Technical Assistance Program (LTAP), (TTAP)_x000D_
_x000D_
Dwight David Eisenhower Transportation Fellowship Program (DDETFP)_x000D_
Transportation Education Development Program (TEDP)_x000D_
_x000D_
Garrett A. Morgan Technology and Transportation Education Program (GAMTTEP)_x000D_
</t>
  </si>
  <si>
    <t>{"list":[{"act":{"description":" Fixing America’s Surface Transportation Act (FAST Act) \r\n"},"publicLaw":{"congressCode":"114","number":"94"},"USC":{"title":"23","section":"504"},"authorizationTypes":{"USC":true,"act":true,"statute":false,"publicLaw":true,"executiveOrder":false},"usc":{"title":"23","section":"504"}}]}</t>
  </si>
  <si>
    <t>This Assistance Listing encompasses several transportation training and education programs: 
1) National Highway Institute (NHI) Training Program: To develop and administer, in cooperation with those in the highway community, educational, training, and technical assistance for the Federal Highway Administration, State and local highway agency employees, the private sector and members of international organizations. 
2) Local Technical Assistance Program: To provide training, technology transfer, and professional development services to local agencies and tribal governments with road management and safety responsibilities. 
3) Dwight David Eisenhower Transportation Fellowship Program (DDETFP): To attract qualified students to the field of transportation education and research, and advance transportation workforce development. Transportation Education Development Program: To develop and implement innovative transportation education and workforce development programs at all levels of transportation. 
4) Garrett A. Morgan Technology and Transportation Education Program (GAMTTEP): To improve the preparation of K-12 students, particularly women and minorities, in science, technology, engineering, and mathematics through curriculum development and other transportation-related activities.</t>
  </si>
  <si>
    <t>COOPERATIVE AGREEMENTS;TRAINING</t>
  </si>
  <si>
    <t>Depends on the program: 
1) NHI Training Program: Employees of State and local transportation agencies, private sector transportation company employees are eligible to participate in NHI courses. 
2) DDETFP: Undergraduate (juniors and seniors at Minority Institutes of Higher Education (MIHE)) and graduate students matriculating full-time at a U.S. university or college in a transportation-related discipline participate. 
3) TEDP: Supports Region Workforce Centers that identify and facilitate implementation of successful transportation training and education programs for students and transportation professionals at all levels of education; K-12, community colleges, technical schools, universities and incumbent transportation professionals. 
4) GAMTTEP: Provides information about transportation curriculum and education programs with a focus on the STEM disciplines and outreach to women and minorities.</t>
  </si>
  <si>
    <t>{"description":" LTAP: LTAP Centers established through 5 year agreements with state transportation departments. DDETFP, TEDP, GAMTTEP provided through a Notice of Funding Opportunity process and advertised on Grants.gov. Cooperative Agreements for TTAP Centers are directly with FHWA on a five-year cycle.\r\n \r\nTEDP and GAMTTEP application procedures are managed through the FHWA Office of Acquisitions established processes. The Dwight David Eisenhower Transportation Fellowship Program (DDETFP): Students may apply to compete for eight award categories annually; Eisenhower Graduate, Grants for Research Fellowships; Eisenhower Intern Fellowships; Community Colleges; People with Disabilities; Historically Black Colleges and Universities (HBCUs); Hispanic Serving Institutions (HSIs); and Tribal Colleges (TCs). The application process is managed by the are forwarded to the Program Manager, Universities and Grants Programs, Center for Transportation Workforce Development, Office of Innovative Program Delivery. \r\n"}</t>
  </si>
  <si>
    <t xml:space="preserve">LTAP funds are allocated to state transportation agencies for selection through the state acquisition procedures. Tribal Transportation Assistance Program Center (TTAP) awards are made directly to the TTAP managing institutions through the FHWA acquisitions process. Dwight David Eisenhower Transportation Fellowship Program awards are made annually for the academic year by the Program Manager, Universities and Grants Programs, Center for Transportation Workforce Development, Office of Innovative Program Delivery based on recommendations made by application review panels. Awards for the Transportation Education Development Program are managed through Cooperative Agreement by the FHWA Office of Acquisitions based on recommendations made by application review panels. Awards for the Garrett A. Morgan Technology and Transportation Education Program are managed through Cooperative Agreement and made by the FHWA Office of Acquisitions based on recommendations made by application review panels. based on competitive review by the Office of Acquisitions. _x000D_
</t>
  </si>
  <si>
    <t>{"flag":"contact","description":"Deadline Start Date: \r\nTBD (under review by Acquisition Office, Chief Counsel’s Office, OST)\r\n\r\nDeadline End Date: \r\nTBD (pending approval by Acquisitions, Office, Chief Counsel’s Office, OST\r\nDescription: \r\nMay vary slightly for each of DDETFP Fellowship categories of HBCUs, HSIs, TCs, PWDs ad CCs. DDETFP grants provided to universities and community colleges to support students during academic year. \r\n\r\nNHI Training Program: None; TEDP, Garrett Morgan Programs varies depending on the Notice of Funding Opportunity releases. ","list":[{"description":"May vary slightly for each of DDETFP Fellowship categories of HBCUs, HSIs, TCs, PWDs ad CCs. DDETFP grants provided to universities and community colleges to support students during academic year. "}]}</t>
  </si>
  <si>
    <t xml:space="preserve">DDETFP: Seven months.  NHI course development and delivery selected through competitive process; LTAP through competitive process for those LTAP Centers that are managed by universities (12 Centers are managed by State DOTs); TTAP, TEDP, GAMTTEP through competitive processes._x000D_
</t>
  </si>
  <si>
    <t xml:space="preserve">NHI, TEDP, GAMTTEP, TTAP through FHWA acquisitions process for; LTAP through State DOT processes. </t>
  </si>
  <si>
    <t>{"types":{"moe":false,"formula":false,"matching":true},"matching":{"requirementFlag":"voluntary","percent":"0","description":"LTAP -100%; TEDP – 20% in 3rd year and 25% in 4th year of the 4-year Cooperative Agreement. "}}</t>
  </si>
  <si>
    <t>{"awarded":"other","description":"DDETFP on-site assignments, 6 to 12 months with extension upon approval from the Program Manager, Universities and Grants Programs; NHI, LTAP, TEDP based on contract/cooperative agreement requirements. ","awardedDescription":"NHI, LTAP, DDETFP, TEDP, GAMTTEP funds are allotted to Office of Technical Services (OTS) through Advice of Funds. LTAP: OTS Technology Partnership Programs allocates funds in equal amounts to FHWA Divisions that in turn provide to state transportation departments for LTAP Center management through agreements between the state and Center organization. TTAPs through Cooperative Agreements; DDETFP: Through grant agreements with universities; TEDP and GAMTTEP awards are provided for in Cooperative Agreement on a reimbursable basis with funds released to grantees based on invoices submitted and approved through the FHWA Office of Acquisitions."}</t>
  </si>
  <si>
    <t>[{"code":"program","isSelected":true,"description":"LTAP; State transportation agency reports generally required annually. DDETFP, TEDP, GAMTTEP final projects reports required, based on Cooperative Agreements requirements."},{"code":"cash","isSelected":false},{"code":"progress","isSelected":true,"description":"TEDP, Garrett Morgan, and TTAP: Quarterly reports required per Cooperative Agreements. LTAP: Reports may be required as part of contract agreement between the state transportation agency and the LTAP Center. OTS TPP requires LTAP/TTAP Centers to report annually on a number of Center program activities."},{"code":"expenditure","isSelected":true,"description":"NHI, LTAP, DDETFP, TEDP, GAMTTEP required according to contract/agreements with awardee or service provider."},{"code":"performanceMonitoring","isSelected":true,"description":"NHI, LTAP, TEDP, GAMTTEP: Yes, by FHWA Office of Acquisitions and OTS Program Managers. DDETFP by OTS Program Managers."}]</t>
  </si>
  <si>
    <t>{"isApplicable":true,"description":"Yes, discretionary through FHWA Office of Acquisitions."}</t>
  </si>
  <si>
    <t xml:space="preserve">Awardee organizations and FHWA Office of Acquisitions keeps records of expenditures/accomplishments as applicable to Federal requirements. </t>
  </si>
  <si>
    <t xml:space="preserve">(Project Grants (Cooperative Agreements)) FY 17$15,233,879.00; FY 18 est $15,233,879.00; FY 19 est $15,303,760.00; FY 16$23,410,493.00; - Assistance Type: _x000D_
Individual program allocations for NHI, LTAP, DDETFP, TEDP, GAMTTEP based on program priority/need with consideration to funding history._x000D_
_x000D_
FY 17 and FY 18 -- funding provided through FAST Act legislation. Remaining unobligated balances from prior years may be available. The obligation totals provided are for all programs identified as highway training and education. _x000D_
</t>
  </si>
  <si>
    <t>{"list":[{"fiscalYear":2016,"description":"NHI, LTAP/TTAP expects similar numbers of participants to receive training as were training in 2015.  DDETFP expects approximately 200 fellowship awards in 2016. TEDP anticipates the development of 100 Workforce Partnerships among the 5 Centers. NHI, LTAP/TTAP expects similar numbers of participants to receive training as were training in 2015. DDETFP provided 210 fellowship awards in 2016. TEDP supported five Region Transportation Workforce Centers. The Centers worked with transportation, education, and workforce development organizations to identify and facilitate implementation of successful transportation education and training programs throughout the education continuum.  GAMTTEP established a Clearinghouse of transportation education programs as a resource for teachers and students. "},{"fiscalYear":2017,"description":"DDETFP expects to provide approximately 200 fellowship awards. The five Region Transportation Workforce Centers funded through TEDP will continue to work with private and public sector organizations to develop, identify, and facilitate implementation of transportation education and training programs. The GAMTTEP Clearinghouse program plans to expand its services to including teacher education and enhanced student outreach programs. "},{"fiscalYear":2018,"description":"Similar to FY17"}],"isApplicable":true}</t>
  </si>
  <si>
    <t>NHI Training Program: 23 CFR, "Highways." DDETFP: The first guidelines for the DDETFP were issued in August 1992. National guidelines are reissued annually in the program announcement by the University and Grants Programs, Technology Partnership Programs, Office of Technical Services.  TEDP, LTAP/TTAP Garrett Morgan Program requirements provided in statute and as part of grant application. NHI, LTAP, DDETFP, TEDP, Garrett Morgan programs described in FHWA literature and websites.</t>
  </si>
  <si>
    <t>{"flag":"appendix","description":"LTAP Program supported through oversight of state DOT LTAP Agreements by Federal Highway Administration Division Offices. \r\nDDETFP, TEDP, GAMTTEP program oversight  through  the FHWA Center for Transportation Workforce Development and Office of Acquisitions. For DDETFP, TEDP, GAMTTEP\r\n"}</t>
  </si>
  <si>
    <t>Virginia Tsu1310 N. Courthouse Rd, Suite 300, Arlington, VA 22201 Email:&lt; a href='mailto:Virginia.Tsu@dot.gov'&gt;Virginia.Tsu@dot.gov&lt;/a&gt;Phone: (703)  235-1263.;</t>
  </si>
  <si>
    <t>https://www.fhwa.dot.gov/innovativeprograms/centers/workforce_dev/professionals.aspx</t>
  </si>
  <si>
    <t xml:space="preserve">Fiscal Year2017: DDETFP will provide approximately 200 fellowships in eight categories. TEDP, through the Region Workforce Centers, is identifying “career pathways” in five key disciplines of planning, environment, safety, operations, and engineering at the technical school, community college, and university levels. The GAMTTEP Clearinghouse is working to market the Clearinghouse services to the education community. Fiscal Year2016: NHI, LTAP, Eisenhower programs are expected to continue with similar success and contribution. Garrett Morgan Program will operate a GAMTTEP Clearinghouse to promote successful programs/practices related to transportation in the STEM disciplines at the K-12 grade levels; TEDP will operate five Regional Surface Transportation Workforce Centers.  The DDETFP provided 210 Fellowships. The GAMTTEP Clearinghouse was establishedNHI, LTAP, Eisenhower programs are expected to continue with similar success and contribution. Garrett Morgan Program will operate a GAMTTEP Clearinghouse to promote successful programs/practices related to transportation in the STEM disciplines at the K-12 grade levels; TEDP supported operation of the five Regional Surface Transportation Workforce Centers to identify and assist in implementing successful transportation education and workforce programs. </t>
  </si>
  <si>
    <t>National Highway Institute: Proposals are selected based on quality of technical proposal, past performance and budget plan. LTAP: Ability to staff, develop and deliver an effective training and professional development program for local agencies; TTAP: Ability to staff, develop and deliver an effective training and professional development program for tribal governments. DDETFP: fellowships are awarded on competition on the basis of demonstrated merit, including pursuit of transportation related careers, academic credentials, academic recommendations, and study proposals. TEDP: Selections through competition based on quality of proposals and ability to develop and/or delivery innovative workforce development programs at all levels of transportation. GAMTTEP: Selections through competitions based on quality of proposals relative to innovative transportation education programs for underrepresented groups at K-12 grade levels and to meet programs objectives.</t>
  </si>
  <si>
    <t>https://beta.sam.gov/fal/b085d24016304f5fbdefcb9ada61673b/view</t>
  </si>
  <si>
    <t xml:space="preserve">Motor Carrier Safety Assistance </t>
  </si>
  <si>
    <t>(MCSAP )</t>
  </si>
  <si>
    <t>FEDERAL MOTOR CARRIER SAFETY ADMINISTRATION, TRANSPORTATION, DEPARTMENT OF</t>
  </si>
  <si>
    <t>{"list":[{"act":{"description":"Fixing America’s Surface Transportation (FAST) Act, 49 U.S.C. §§ 31102(a)-(k), 31104 (2016), as amended. Pub. L. No. § 114-94, §§ 5101(a) and 5101(c) (2015) and 49 CFR 31102(a)-(k) &amp; 31104, Public Law 114-94, 49 US Code 31102 (a) – (k)\nas amended by, See also 49 CFR part 350, as amended. States agree to adopt and enforce 49 CFR parts 390-397 and 107 (subparts F and G only), 171–173, 177, 178 &amp; 180."},"publicLaw":{"congressCode":"114","number":"94"},"USC":{"title":"49","section":"31102 (a) – (k)"},"authorizationTypes":{"USC":true,"act":true,"publicLaw":true},"usc":{"title":"49","section":"31102 (a) – (k)"}},{"act":{"description":"See also 49 CFR part 350, as amended. States agree to adopt and enforce 49 CFR parts 390-397 and 107 (subparts F and G only), 171–173, 177, 178 &amp; 180."},"parentAuthorizationId":"210731f8ed26f79d223c873f3e4bc54e","authorizationTypes":{"act":true}}]}</t>
  </si>
  <si>
    <t>The Motor Carrier Safety Assistance Program (MCSAP) is a Federal formula grant program that provides financial assistance to States to reduce the number and severity of crashes and hazardous materials incidents involving commercial motor vehicles (CMV). The goal of the MCSAP is to reduce CMV-involved crashes, fatalities, and injuries through consistent, uniform, and effective CMV safety programs. Investing grant monies in appropriate safety programs will increase the likelihood that safety defects, driver deficiencies, and unsafe motor carrier practices will be detected and corrected before they become contributing factors to crashes.</t>
  </si>
  <si>
    <t>All States, the District of Columbia, the Commonwealth of Puerto Rico, the Commonwealth of the Northern Mariana Islands, American Samoa, Guam, and the U.S. Virgin Islands, are eligible for MCSAP. The MCSAP grants are provided annually to the State’s MCSAP lead agency. A MCSAP lead agency is designated by the Governor as the State motor vehicle safety agency responsible for administering the Commercial Vehicle Safety Plan (CVSP) within the State. The CVSP is also known in statute and regulation as the “Plan” and serves as the MCSAP grant program application, project plan, and budget.</t>
  </si>
  <si>
    <t>Under the Basic and Incentive grant programs, a State lead MCSAP agency, as designated by its Governor, is eligible to apply for Basic and Incentive grant funding by submitting a commercial vehicle safety plan (CVSP), in accordance with the provisions of Title 49 of the Code of Federal Regulations (CFR) Part 350.201 and 205.</t>
  </si>
  <si>
    <t>{"description":"A State lead MCSAP agency, as designated by its Governor, must self-certify that it will meet the conditions in 49 CFR Part 350.201. These conditions can be found on the FMCSA website at: www.fmcsa.dot.gov/regulations/title49/section/350.201 \n2 CFR 200, Subpart E - Cost Principles applies to this program.","isApplicable":true}</t>
  </si>
  <si>
    <t>{"description":"2 CFR 200, Uniform Administrative Requirements, Cost Principles, and Audit Requirements for Federal Awards applies to this program.\nApplicants must register with Grants.gov to apply for funding. Applications should be submitted in accordance with the instructions provided and must be submitted electronically to FMCSA through the Grants.gov website. As stated above, States must also complete and submit a CVSP to FMCSA for review and assessment."}</t>
  </si>
  <si>
    <t xml:space="preserve">90-120 days of the submission deadline (subject to availability of funds) or as soon thereafter as administratively practicable. _x000D_
_x000D_
</t>
  </si>
  <si>
    <t>{"flag":"yes","description":"The deadline for MCSAP applications is typically August 1 of each year; however, this deadline has been extended to August 16th for the submission of FY 2018 MCSAP application materials. The deadline may, for good cause, be extended by the Division Administrator/State Director for no more than 30 calendar days. \r\n\r\n","list":[{"start":"2018-08-01","end":"2018-09-30","description":"The deadline for MCSAP applications is August 1 of each year. The deadline may, for good cause, be extended by the Division Administrator/State Director for no more than 30 calendar days."}]}</t>
  </si>
  <si>
    <t>The FMCSA will notify the State, in writing, within 30 days of receipt of the Commercial Vehicle Safety Plan (CVSP) whether: 
(1) the plan is approved; 
(2) Approval of the plan is withheld because the CVSP does not meet the requirements, or is not adequate to ensure effective enforcement of the FMCSRs and HMRs or compatible State laws and regulations, (a) If approval is withheld, the State will have 30 days from the date of the notice to modify and resubmit the plan, or (b) disapproval of a resubmitted plan is final.</t>
  </si>
  <si>
    <t>In accordance with the provisions set forth in 49 CFR Part 350.207, any State aggrieved by an adverse decision may seek judicial review under 5 U.S.C. Chapter 7.</t>
  </si>
  <si>
    <t xml:space="preserve">Renewals to standard assistance agreements, if any, will be in the form of a new grant with a new grant number.  </t>
  </si>
  <si>
    <t>{"types":{"moe":true,"formula":true,"matching":true},"formula":{"title":"","chapter":"","part":"","subPart":"","publicLaw":"49 U.S.C. §§ 31102(a)-(k), 31104 (2016), as amended. See 49 CFR part 350, as amended. States agree to adopt and enforce 49 CFR parts 390-397 and 107 (subparts F and G only), 171–173, 177, 178 &amp; 180. ","description":""},"matching":{"requirementFlag":"voluntary","percent":"15","description":"85 Federal, 15 State.  The FMCSA has waived the requirement for matching funds to be provided by the U.S. Virgin Islands, American Samoa, Guam, and the Commonwealth of the Northern Marianas. "},"moe":{"description":"The State must maintain the average level of expenditure of the State lead agency (not including amounts of the Government or State matching funds) for commercial motor vehicle safety programs, for enforcement of commercial motor vehicle size and weight limitations, drug interdiction, and State traffic safety laws and regulations for the fiscal years 2004 and 2005. This maintenance of effort requirement (MOE) is substantiated by the State on an annual basis."}}</t>
  </si>
  <si>
    <t>{"awarded":"lump","description":"The funds obligated to a State will remain available for the rest of the fiscal year in which they were obligated and the next full fiscal year. The State must account for any prior year's unexpended funds in the annual Commercial Vehicle Safety Plan (CVSP). Funds must be expended in the order in which they are obligated."}</t>
  </si>
  <si>
    <t>[{"code":"program","isSelected":true,"description":"Quarterly progress reports showing both financial status and project accomplishments are required. No cash reports are required. Quarterly reports, showing expenditures, requests for reimbursement, and project progress, are required. An SF-425 must accompany each quarterly report or request for reimbursement.  Routine monitoring includes regular communication with borrowers regarding the status of projects and reviewing periodic reports that borrowers are required to submit. Scheduled monitoring is an annual scheduled activity that includes a desk review and for active projects, a site visit."},{"code":"cash","isSelected":false,"description":""},{"code":"progress","isSelected":true,"description":"A quarterly Activity Report is to be filed with the FMCSA Division Office."},{"code":"expenditure","isSelected":true,"description":"SF-425 -- quarterly"},{"code":"performanceMonitoring","isSelected":false,"description":""}]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</si>
  <si>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See www.grants.gov for individual award announcements."}</t>
  </si>
  <si>
    <t>During the course of the grant project and for three years after the final voucher (invoice) is submitted, grant recipients must retain intact and to provide any data, documents, reports, records, contracts, and supporting materials relating to the project as FMCSA may require in addition to the reporting and record-keeping requirements set forth in 2 C.F.R. § 200.333.</t>
  </si>
  <si>
    <t>69-8159-0-7-401;</t>
  </si>
  <si>
    <t xml:space="preserve">(Salaries and Expenses) FY 17$288,211,000.00; FY 18 est $294,416,500.00; FY 19 est $299,735,500.00; FY 16$168,275,000.00; - </t>
  </si>
  <si>
    <t>No Data Available. Formula Grant calculation based on statutory and regulatory funding factors.</t>
  </si>
  <si>
    <t>{"list":[{"fiscalYear":2016,"description":"Similar to 2015.\r\n Within FY 2016 the following national safety elements were reached:\r\n\r\n•\t3,294,578 CMV safety inspections conducted;\r\n•\t412,487 CMV traffic violations identified;\r\n•\t35,769 safety audits of new motor carriers conducted;\r\n•\t6,269 compliance investigations of motor carriers initiated, and\r\n•\t878,919 out of service safety violations identified. \r\n\r\nThe above accomplishments were achieved by the 55 States and U.S. Territories that were recipients of MCSAP funds within FY 2016. These efforts provided the majority of national CMV and passenger carrier safety enforcement supported through FMCSA. \r\n"},{"fiscalYear":2018,"description":"Fiscal Year 2018: Within the current fiscal (FY 2018), over 2 million CMV inspections have been conducted under the auspices of this program, leading to safer highways with over 400,000 out of service (OOS) violations issued. This data also feeds FMCSA’s various safety data systems, allowing the Agency and its State partners to direct enforcement resources as necessary. The FMCSA has also launched its multi-year Commercial Vehicle Safety Plan (CVSP) project, allowing States to submit Plans (required for MCSAP eligibility) covering a three-year time span. This reduces administrative burdens on the State and FMCSA, while also enhancing the ability to effectively assess commercial vehicle safety impact over a specific time-period."},{"fiscalYear":2019,"description":"Fiscal Year 2019: In FY 2018, the FMCSA anticipates awarding funds totaling approximately $299 million, dependent upon appropriation levels and availability of funds. This total authorization is an increase compared to FY 2018 funding (as outlined in the FAST Act) due to increased program requirements and eligible activities on the part of grantees now allowed under the Act. Allocation amounts by State are determined by the final formula calculations as described previously. Information about the changes in the program can be found within the FMCSA Motor Carrier Safety Assistance Program Comprehensive Policy located on the FMCSA website https://www.fmcsa.dot.gov/mission/grants/grantee-resources.The FMCSA continues to expect increases in CMV safety activity, while striving to reduce the number of carriers operating under an out-of-service order. Further, an additional 13 States will begin the multi-year CVSP process, resulting in 31 States submitting three-year Plans."}],"isApplicable":true}</t>
  </si>
  <si>
    <t xml:space="preserve">2 CFR 200 formerly OMB Circulars 2 CFR 215, A-122, A-133, A-110 and A-21, Regulations, Executive Orders, and related policy are on the public website at: www.fmcsa.dot.gov.  A solicitation package (notice of funding availability) containing the appropriate forms and directions are made available through www.grants.gov._x000D_
_x000D_
</t>
  </si>
  <si>
    <t>{"flag":"appendix","description":"Contact your regional/local office at: https://www.fmcsa.dot.gov/mission/field-offices"}</t>
  </si>
  <si>
    <t>FMCSA Grants Management Office1200 New Jersey Ave., SE, Washington, DC 20590 Email:&lt; a href='mailto:FMCSA_GrantMgmtHelpDesk@dot.gov'&gt;FMCSA_GrantMgmtHelpDesk@dot.gov&lt;/a&gt;Phone: (202) 366-0621;</t>
  </si>
  <si>
    <t>https://www.fmcsa.dot.gov/mission/grants</t>
  </si>
  <si>
    <t>Fiscal Year2016: Within FY 2016 the following national safety elements were reached:_x000D_
_x000D_
•	3,294,578 CMV safety inspections conducted;_x000D_
•	412,487 CMV traffic violations identified;_x000D_
•	35,769 safety audits of new motor carriers conducted;_x000D_
•	6,269 compliance investigations of motor carriers initiated, and_x000D_
•	878,919 out of service safety violations identified. _x000D_
_x000D_
The above accomplishments were achieved by the 55 States and U.S. Territories that were recipients of MCSAP funds within FY 2016. These efforts provided the majority of national CMV and passenger carrier safety enforcement supported through FMCSA. _x000D_
Fiscal Year2017: Within the current fiscal (FY 2017), the following national program elements have been supported through the MCSAP grant:_x000D_
•	2,065,980 CMV safety inspections conducted;_x000D_
•	253,782 CMV traffic violations identified;_x000D_
•	21,544 safety audits of new motor carriers conducted;_x000D_
•	4,025 compliance investigations of motor carriers initiated, and_x000D_
•	553,738 out of service safety violations identified. _x000D_
_x000D_
The data obtained from these safety interventions are uploaded and maintained within FMCSA’s safety data information technology systems, which are accessed by Federal, State and local law enforcement organizations responsible for highway safety. This allows both Federal and State entities to  direct enforcement resources as necessary.  Funded projects will also include safety data improvement, maintenance of deployed innovative technology projects, and participation in the Performance and Registration Information Systems (PRISM) program._x000D_
Fiscal Year2018: Within the current fiscal (FY 2018 - YTD), the following national program elements have been supported through the MCSAP grant: • 2,485,204 CMV safety inspections conducted; • 315,494 CMV traffic violations identified; • 24,763 safety audits of new motor carriers conducted; • 4,404  compliance investigations of motor carriers initiated, and • 474,386  out of service safety violations identified. The data obtained from these safety interventions are uploaded and maintained within FMCSA’s safety data information technology systems, which are accessed by Federal, State and local law enforcement organizations responsible for highway safety. This allows both Federal and State entities to direct enforcement resources as necessary. Funded projects will also include safety data improvement, maintenance of deployed innovative technology projects, and participation in the Performance and Registration Information Systems (PRISM) program.Fiscal Year2019: Funded</t>
  </si>
  <si>
    <t>In accordance with 49 U.S.C. § 31102(i) and grant/financial management requirements in 2 CFR part 200, each CVSP receives a fair, equitable and objective review prior to award approval. This review ensures that applicable statutory and regulatory requirements will be met and allowable CVSP projects and activities will succeed. The CVSP review process generally consists of a review in the following areas: 1) Application Review. The FMCSA reviews the CVSP and all supplemental attachments (e.g., forms and certifications) for completeness and to ensure that the MCSAP lead agency meets the basic eligibility requirements defined in the solicitation (notice of funding availability); 2) Programmatic Review. The FMCSA reviews the CVSP to make sure that the information presented is reasonable and understandable and the activities proposed in the application are measurable, achievable, and consistent with program or legislative requirements. The FMCSA evaluates the CVSP against the performance-based information required in accordance with 49 CFR § 350.213.; 3) Financial Review. The FMCSA evaluates the fiscal integrity and financial capability of a MCSAP lead agency, and reviews the CVSP details, including the budget and budget narrative, and any other documentation to examine costs for proposed project/program activities to determine if are they appear reasonable, necessary, eligible and allowable for award. Note that approval of the CVSP is not a final approval of costs as defined in accordance with 2 CFR part 200 Subpart E (Cost Principles); and 4) Suitability Review in accordance with 2 CFR § 200.205 is discussed in more detail in Chapter 7.3.</t>
  </si>
  <si>
    <t>https://beta.sam.gov/fal/56e06c3f7f5b4b8f909ab583fe5ef499/view</t>
  </si>
  <si>
    <t>Recreational Trails Program</t>
  </si>
  <si>
    <t>{"list":[{"act":{"description":"Fixing America’s Surface Transportation (FAST) Act. "},"publicLaw":{"congressCode":"114","number":"94"},"USC":{"title":"23","section":"104, 133, 206 "},"authorizationTypes":{"USC":true,"act":true,"publicLaw":true},"usc":{"title":"23","section":"104, 133, 206 "}}]}</t>
  </si>
  <si>
    <t>The purpose of this program is to provide funds to the States to develop and maintain recreational trails and trail-related facilities for both nonmotorized and motorized recreational trail uses. The funds represent a portion of the motor fuel excise tax collected from nonhighway recreational fuel use.</t>
  </si>
  <si>
    <t>FORMULA GRANTS;FORMULA GRANTS (APPORTIONMENTS)</t>
  </si>
  <si>
    <t>The FHWA may enter into contracts with for-profit organizations or contracts, partnerships, or cooperative agreements with other government agencies, institutions of higher learning, or nonprofit organizations using its administrative funds.
For funds available to the States: the Governor of each State must designate the State agency or agencies responsible for administering this program. The State must have a State recreational trail advisory committee that represents both motorized and nonmotorized recreational trail users, which shall meet not less than once per fiscal year. If the State Recreational Trail Advisory Committee does not meet in a fiscal year, or does not have required representation, the State becomes ineligible for an apportionment. The State agency may accept project proposals from private organizations, or from municipal, county, State, or Federal government entities, and other government entities. The projects must satisfy one or more of the permissible uses. States may provide subgrants to Federal, State, and local government entities and to private entities, at the discretion of the State.</t>
  </si>
  <si>
    <t>The FHWA may enter into contracts with for-profit organizations or contracts, partnerships, or cooperative agreements with other government agencies, institutions of higher learning, or nonprofit organizations using its administrative funds._x000D_
_x000D_
The State agency designated by the Governor. A State may opt out of the Recreational Trails Program if the Governor of the State notifies the Secretary not later than 30 days prior to apportionments being made for any fiscal year.</t>
  </si>
  <si>
    <t>{"description":"Allowable costs will be determined in accordance with applicable cost principles listed in 2 CFR Part 200 for the kind of organization receiving the grant or subgrant.","isApplicable":true}</t>
  </si>
  <si>
    <t>{"environmentalImpact":{"reports":[{"isSelected":true,"reportCode":"statement"},{"isSelected":true,"reportCode":"assessment"},{"isSelected":true,"reportCode":"ExecutiveOrder12372"},{"isSelected":true,"reportCode":"otherRequired"}]},"description":"Most Recreational Trails Program (RTP) projects qualify as Categorical Exclusions under the National Environmental Policy Act (NEPA). States may use programmatic agreements to establish streamlined processes for handling routine environmental requirements for commonly encountered project types. Some projects may require Environmental Assessments. Projects that may have a significant environmental impact may require Environmental Impact Statements."}</t>
  </si>
  <si>
    <t>{"description":"For funds available to the States: The States must submit project proposals to the FHWA division office located in each State for approval. The State may submit individual projects or consolidate similar projects for the purposes of program approval. FHWA approval constitutes a commitment to pay the Federal share of the project's cost. The State's projects also must be included in State transportation improvement programs and applicable metropolitan transportation improvement programs.\r\n\r\nFor FHWA’s administrative, research, technical assistance, and training expenses, FHWA may enter into contracts with for-profit organizations or contracts, partnerships, or cooperative agreements with other government agencies, institutions of higher learning, or nonprofit organizations to perform these tasks. Contracts are announced through www.fbo.gov. Cooperative agreements are announced through www.grants.gov."}</t>
  </si>
  <si>
    <t xml:space="preserve">For funds available to the States: The State agency or agencies designated by the Governors decide which projects will be developed within funding levels, but the FHWA division office located in each State makes the final decision on the eligibility of specific projects for funding. </t>
  </si>
  <si>
    <t>From 5 days to 5 months. In some States, requirements for projects to be listed in statewide or metropolitan transportation improvement programs may add up to a year of delay.</t>
  </si>
  <si>
    <t>{"types":{"moe":false,"formula":true,"matching":true},"formula":{"title":"23 U.S.C.","chapter":"","part":"133(h), 206, and former 213(f) and (g) ","subPart":"","publicLaw":"114-94 ","description":"23 U.S.C."},"matching":{"requirementFlag":"voluntary","percent":"80","description":"The Federal share is subject to a sliding scale under 23 U.S.C. 120(b). Funds from any other Federal program may be used for the non-Federal match if the project also is eligible under the other program. Recreational Trails Program funds may be used to match other Federal funds if the project also is eligible under the other program. States also may allow a programmatic match: if some project sponsors in a State provide more match funds than required, other sponsors in the State may provide less. Some in-kind materials and services may be credited toward the project match. States may allow some pre-approval planning and environmental assessment costs toward the project match. See http://www.fhwa.dot.gov/environment/recreational_trails/guidance/matchingfunds.cfm."},"moe":{"description":""}}</t>
  </si>
  <si>
    <t>{"awarded":"other","description":"Funds generally become available at the beginning of the fiscal year for which they are authorized, and must be obligated within 3 years after the close of that fiscal year. The educational funds and State administrative funds are only available for the fiscal year in which they are apportioned.","awardedDescription":"The method of money release varies case by case. "}</t>
  </si>
  <si>
    <t>[{"code":"program","isSelected":true,"description":"Yes, as part of the Transportation Alternatives annual report requirement under 23 U.S.C. 133(h)(7). See: https://www.fhwa.dot.gov/environment/transportation_alternatives/annual_reports/."},{"code":"cash","isSelected":false,"description":""},{"code":"progress","isSelected":false,"description":""},{"code":"expenditure","isSelected":false,"description":""},{"code":"performanceMonitoring","isSelected":false,"description":""}]</t>
  </si>
  <si>
    <t>Project records and documents must be retained by the State for 3 years following the final submission for Federal payment in accordance with 2 CFR 200.</t>
  </si>
  <si>
    <t xml:space="preserve">(Formula Grants (Apportionments)) FY 17$83,165,826.00; FY 18 est $80,000,000.00; FY 19 est $80,000,000.00; FY 16$69,579,184.00; - </t>
  </si>
  <si>
    <t>Apportionments to the States are based on statutory formula. All 50 States and the District of Columbia are eligible to receive apportionments. For FY 2016: $83,318,400 was potentially available (after the 1% return); $82,365,802 was apportioned (Connecticut opted out for FY 2016). Awards ranged from $816,847 to $5,698,627; the average was $1,647,316.</t>
  </si>
  <si>
    <t>{"list":[{"fiscalYear":2016,"description":"States will obligate about $75-$85 million for about 1,200 projects. RTP-funded projects provide accessibility improvements, access to health and fitness, active transportation for safe and livable communities, youth employment, economic stimulus, and habitat conservation. Examples of RTP-funded projects include trails, trail bridges, and trail facilities for uses including hiking, bicycling, in-line skating, equestrian use, cross-country skiing, snowmobiling, off-road motorcycling, all-terrain vehicle riding, four-wheel driving, or using other off-road motorized vehicles.  States obligated about $69 million for about 1,000 projects. RTP-funded projects provide accessibility improvements, access to health and fitness, active transportation for safe and livable communities, youth employment, economic stimulus, and habitat conservation. Examples of RTP-funded projects include trails, trail bridges, and trail facilities for uses including hiking, bicycling, in-line skating, equestrian use, cross-country skiing, snowmobiling, off-road motorcycling, all-terrain vehicle riding, four-wheel driving, or using other off-road motorized vehicles. "},{"fiscalYear":2017,"description":"States obligated about $83 million for about 1,200 projects. RTP-funded projects provide accessibility improvements, access to health and fitness, active transportation for safe and livable communities, youth employment, economic stimulus, habitat conservation, and enhance access to public lands. Examples of RTP-funded projects include trails, trail bridges, and trail facilities for uses including hiking, bicycling, in-line skating, equestrian use, cross-country skiing, snowmobiling, off-road motorcycling, all-terrain vehicle riding, four-wheel driving, or using other off-road motorized vehicles. See the FY 2017-18 Recreational Trails Program Annual Report for more information: https://www.fhwa.dot.gov/environment/recreational_trails/"},{"fiscalYear":2018,"description":"States will obligate about $75-$85 million for about 1,200 projects. RTP-funded projects provide accessibility improvements, access to health and fitness, active transportation for safe and livable communities, youth employment, economic stimulus, habitat conservation, and enhance access to public lands. Examples of RTP-funded projects include trails, trail bridges, and trail facilities for uses including hiking, bicycling, in-line skating, equestrian use, cross-country skiing, snowmobiling, off-road motorcycling, all-terrain vehicle riding, four-wheel driving, or using other off-road motorized vehicles."},{"fiscalYear":2019,"description":"Similar projects will be completed as noted in FY 2018."}],"isApplicable":true}</t>
  </si>
  <si>
    <t>23 CFR, Highways and 49 CFR, Transportation. There are no regulations specifically for the Recreational Trails Program. Program guidance was completed on April 1, 1999; and is posted at http://www.fhwa.dot.gov/environment/rectrails/guidance.htm along with program updates. Program guidance under the FAST Act is posted at http://www.fhwa.dot.gov/environment/transportation_alternatives/.</t>
  </si>
  <si>
    <t>{"flag":"appendix","description":"State-level offices of the Federal Highway Administration (as listed in Appendix IV of the Catalog) or the State agency designated by the Governor to administer this program."}</t>
  </si>
  <si>
    <t>Christopher B. Douwes1200 New Jersey Ave SE, Washington, DC 20590 Email:&lt; a href='mailto:christopher.douwes@dot.gov'&gt;christopher.douwes@dot.gov&lt;/a&gt;Phone: (202) 366-5013;</t>
  </si>
  <si>
    <t>http://www.fhwa.dot.gov/environment/recreational_trails/</t>
  </si>
  <si>
    <t>Fiscal Year2016: States will obligate approximately $75-$85 million for about 1,200 projects. RTP-funded projects provide accessibility improvements, access to health and fitness, active transportation for safe and livable communities, youth employment, economic stimulus, and habitat conservation. Examples of RTP-funded projects include trails, trail bridges, and trail facilities for uses including hiking, bicycling, in-line skating, equestrian use, cross-country skiing, snowmobiling, off-road motorcycling, all-terrain vehicle riding, four-wheel driving, or using other off-road motorized vehicles.  States obligated $69 million for about 1,000 projects. RTP-funded projects provide accessibility improvements, access to health and fitness, active transportation for safe and livable communities, youth employment, economic stimulus, and habitat conservation. Examples of RTP-funded projects include trails, trail bridges, and trail facilities for uses including hiking, bicycling, in-line skating, equestrian use, cross-country skiing, snowmobiling, off-road motorcycling, all-terrain vehicle riding, four-wheel driving, or using other off-road motorized vehicles. See the Recreational Trails Program Annual Reports at https://www.fhwa.dot.gov/environment/recreational_trails/. States obligate funds for similar projects each year.Fiscal Year2017: States obligated about $83 million for about 1,200 projects. Some examples of projects include:
-Fort Thomas Ohio Riverfront Trail in Kentucky: This project will construct a 1.1-mile trail for walking, biking, and canoe access along the Ohio River next to the Mary Ingles Highway. The project includes signage, benches, and removal of invasive species.
-Great Western Trail Gooseberry #14 in Utah: This project in the Fishlake National Forest will reroute and construction 0.25 miles of road and 1.2 miles of ATV trail, and install bridges and culverts.
-Russian Jack Springs Park MTB Trail in Alaska: This project will design and build new, and improve existing trails within Russian Jack Springs Park as single-track mountain bike trails. The single-track trails will be appropriate for all levels of experience and will be open year-round for all types of use. 
See the report at the link below which includes a link to the RTP project database: https://www.fhwa.dot.gov/environment/recreational_trails/Fiscal Year2018: States will obligate about $75-$85 million for about 1,200 projects. RTP-funded projects provide accessibility improvements, access to health and fitness, active transportation for safe and livable communities, youth employment, economic stimulus, habitat conservation, and enhance access to public lands. Examples of RTP-funded projects include trails, trail bridges, and trail facilities for uses including hiking, bicycling, in-line skating, equestrian use, cross-country skiing, snowmobiling, off-road motorcycling, all-terrain vehicle riding, four-wheel driving, or using other off-road motorized vehicles.Fiscal Year2019: Similar projects will be completed as noted in FY 2018.</t>
  </si>
  <si>
    <t xml:space="preserve">Each State (and the District of Columbia) solicits and selects projects for funding. To be eligible, projects must be selected on the basis of State priorities within the limit of the funds apportioned to each State. </t>
  </si>
  <si>
    <t>https://beta.sam.gov/fal/33d0a0636ba94d62aefc4f5ab1c2f8cf/view</t>
  </si>
  <si>
    <t>Transportation Infrastructure Finance and Innovation Act (TIFIA) Program</t>
  </si>
  <si>
    <t>TIFIA Credit Program</t>
  </si>
  <si>
    <t>{"list":[{"act":{"description":"Fixing America’s Surface Transportation (FAST) Act "},"publicLaw":{"congressCode":"112","number":"141"},"USC":{"title":"23","section":"601-609"},"authorizationTypes":{"USC":true,"act":true,"statute":false,"publicLaw":true,"executiveOrder":false},"usc":{"title":"23","section":"601-609"}}]}</t>
  </si>
  <si>
    <t>To finance projects of national or regional significance by filling market gaps and leveraging substantial non-Federal and private co-investment.  TIFIA credit assistance is intended to facilitate the financing of projects that would otherwise have been significantly delayed because of funding limitations or difficulties accessing the capital markets.  Through TIFIA, the DOT provides Federal credit assistance to eligible highway, transit, rail, and intermodal freight projects, including access to seaports.</t>
  </si>
  <si>
    <t>Public or private entities seeking to finance, design, construct, own, or operate an eligible surface transportation project may apply for TIFIA assistance.  Examples of such entities include state departments of transportation; local governments; transit agencies; special authorities; special districts; railroad companies; and private firms or consortia that may include companies specializing in engineering, construction, materials, and/or the operation of transportation facilities.</t>
  </si>
  <si>
    <t>Public or private entities seeking to finance, design, construct, own, or operate an eligible surface transportation project.  Examples include state departments of transportation; local governments; transit agencies; special authorities; special districts; railroad companies; and private firms or consortia that may include companies specializing in engineering, construction, materials, and/or the operation of transportation facilities.</t>
  </si>
  <si>
    <t>{"description":"All applicants must demonstrate relevant experience, strong qualifications, a sound project approach, and a project that can demonstrate financial feasibility.  Applicants also must meet various Federal standards for participation in a Federal credit program.  For example, applicant may not be delinquent or in default on any Federal debts.  Such requirements will be specified in the contractual documents between the DOT and each applicant.","isApplicable":true}</t>
  </si>
  <si>
    <t>{"environmentalImpact":{"reports":[{"isSelected":true,"reportCode":"statement"},{"isSelected":true,"reportCode":"assessment"},{"isSelected":false,"reportCode":"ExecutiveOrder12372"},{"isSelected":true,"reportCode":"otherRequired"}]},"description":"For more information, please visit the TIFIA website at http://www.transportation.gov/tifia."}</t>
  </si>
  <si>
    <t>{"description":"Upon receiving the DOTs notification that the project meets the basic eligibility criteria, the applicant may submit an application. An application fee must be submitted with the proposal. The application form is available on the TIFIA web site at http://www.transportation.gov/tifia. "}</t>
  </si>
  <si>
    <t>Final approval is granted by the Secretary of Transportation.</t>
  </si>
  <si>
    <t xml:space="preserve">After a complete application has been filed with all supporting documents, processing time is approximately 90 days.  The average time to execute a TIFIA agreement from the date of Secretarial approval is 1 to 6 months. </t>
  </si>
  <si>
    <t>{"awarded":"other","description":"The maximum maturity of all TIFIA credit instruments is 35 years after a project's substantial completion.","awardedDescription":"Lump sum award but actual disbursements fluctuates based on expenditures of the project."}</t>
  </si>
  <si>
    <t>{"isApplicable":true,"description":"See Index of Current Regulations, Federal Highway Administration."}</t>
  </si>
  <si>
    <t>Documentary evidence that may be requested for each project includes:  audited financial statements, updated budget and cash flow projections, audit reports, sources and uses of funds, coverage ratios, project schedules, operating statistics, and management updates (within no more than 180 days following the recipient's fiscal year-end).  In addition, the credit agreement obligates the borrower to provide the DOT an annual update to the project's financial plan in accordance with specified requirements. Each borrower will be required to give notice to the DOT of material events, including litigation, which could affect project development or the credit quality of the project.</t>
  </si>
  <si>
    <t>69-4123-0-3-401;69-4173-0-3-401;69-4145-0-3-401;</t>
  </si>
  <si>
    <t xml:space="preserve">(Salaries and Expenses) FY 17 est $3,982,000,000.00; FY 18 est $3,736,000,000.00; - Part of this funding is used for salaries and expenses, but these obligation totals are not just for salaries. </t>
  </si>
  <si>
    <t>{"list":[{"fiscalYear":2017,"description":"As of June 26, 2017, the Department has closed seven TIFIA loans totaling 1.9 billion in transportation infrastructure investments and is in position to close additional loans by the end of the fiscal year. The seven loans that have closed are Chesapeake Bay Bridge and Tunnel, IH-35 E, West Side Purple Line Section II, Sound Transit’s Northgate project, Monroe Expressway project, C-470 Express Lanes, and the BelRed Street Network project."}],"isApplicable":true}</t>
  </si>
  <si>
    <t xml:space="preserve"> See TIFIA website at http://www.transportation.gov/tifia/legislation-regulations.</t>
  </si>
  <si>
    <t>Dimitri Kombolias1200 New Jersey Ave S.E., Room E, Washington, DC 20590 Email:&lt; a href='mailto:dimitri.kombolias@dot.gov'&gt;dimitri.kombolias@dot.gov&lt;/a&gt;Phone: (202) 366-1059;Eric Morvey1200 New Jersey Avenue, SE
Room W12-450, Washington, DC 20590 Email:&lt; a href='mailto:eric.morvey@dot.gov'&gt;eric.morvey@dot.gov&lt;/a&gt;Phone: 202-366-4249;</t>
  </si>
  <si>
    <t>https://www.transportation.gov/buildamerica/programs-services/tifia</t>
  </si>
  <si>
    <t xml:space="preserve">Fiscal Year2017: In November of 2016, a $385 million TIFIA loan was approved for the IH-35 E project.  The Project is the initial phase in a multi-phase project to reconstruct and expand a 28-mile section of IH35E between IH635 to US380 in Texas._x000D_
_x000D_
In November of 2016, a $339 million TIFIA loan was approved for the Chesapeake Bay Bridge project.  The project is located in Norfolk/Virginia Beach and connects the area to Virginia’s Eastern Shore. The project is 17.6 mile toll Tunnel._x000D_
_x000D_
In December of 2016, a $307 million TIFIA loan was approved for the West Side Purple Line project.  The Project entails the construction of the second section of a three-section, 9-mile underground heavy rail line that will extend the existing Metro Purple line along Wilshire Boulevard to a new western terminus in West Los Angeles near the Veterans Affairs Hospital in Westwood.  Section 2 extends the line another 2.6 miles through the cities of Los Angeles and Beverly Hills and includes two new stations and the procurement of 20 heavy rail cars._x000D_
In December of 2016, a $615 million TIFIA loan was approved for the Northgate project. The Project expands the Borrower’s existing transit system in the Seattle, Washington, area, by adding 4.3 miles of light rail, running mostly underground, and three stations at Northgate Transit Center, Roosevelt neighborhood, and the University District near the west side of the University of Washington Campus._x000D_
In February of 2017, a $166 million TIFIA loan was approved for the Monroe Expressway project. The Monroe Expressway Project is a new, four-lane tolled expressway that will extend nearly 20 miles from US 74 near I-485 in Mecklenburg County to US 74 between the towns of Wingate and Marshville in Union County, North Carolina. _x000D_
_x000D_
In June of 2017, a $107 million TIFIA loan was approved for the C-470 Express Lanes project.  The project is a 26-mile highway that runs along the southern and western part of the Denver metropolitan area, linking the intersection of I-25 and E-470 in the east, to the intersection of US-36 and I-70 in the west. The project is intended to deliver additional capacity along this congested corridor by adding express tolled lanes (ETLs) and improving road layout over approximately 11.2 miles of the highway._x000D_
_x000D_
In June of 2017, a $100 million TIFIA loan was approved for the BelRed Street Network project.  The City of Bellevue, Washington is developing the BelRed Street Network (Project), a combination of 12 multimodal roadways, to support the new BelRed neighborhood in the heart of the City. The Project, along with the introduction of East Link light rail by Sound Transit, is intended to provide a catalyst for redevelopment of the BelRed neighborhood to be connected, multi-modal, pedestrian-friendly, and transit-oriented._x000D_
</t>
  </si>
  <si>
    <t>DOT reviews the Letters of Interest on a “first come, first serve” basis.  Under MAP-21, DOT has been given the direction to focus on creditworthiness.  Projects are also review to ensure they meet the eligibility requirements under related statutes.</t>
  </si>
  <si>
    <t>https://beta.sam.gov/fal/c4e8329527724e02af8e24a573218c17/view</t>
  </si>
  <si>
    <t>Federal Lands Access Program</t>
  </si>
  <si>
    <t>Access Program or FLAP</t>
  </si>
  <si>
    <t>{"list":[{"act":{"description":"Fixing America’s Surface Transportation Act (FAST)"},"publicLaw":{"congressCode":"114","number":"94"},"USC":{"title":"23","section":"204"},"authorizationTypes":{"USC":true,"act":true,"statute":false,"publicLaw":true,"executiveOrder":false},"usc":{"title":"23","section":"204"}},{"act":{"description":" Section 1119 of the Moving Ahead for Progress in the 21st Century Act (MAP-21) "},"publicLaw":{"congressCode":"112","number":"141"},"USC":{"title":"23","section":"204"},"authorizationTypes":{"USC":true,"act":true,"statute":false,"publicLaw":true,"executiveOrder":false},"usc":{"title":"23","section":"204"}}]}</t>
  </si>
  <si>
    <t>The goal of the Federal Lands Access Program is to improve transportation facilities that provide access to, are adjacent to, or are located within Federal lands. The Access Program supplements State and local resources for public roads, transit systems, and other transportation facilities, with an emphasis on high-use recreation sites and economic generators. The program is designed to provide flexibility for a wide range of transportation projects in the 50 States, the District of Columbia, and Puerto Rico. A Programming Decisions Committee (PDC) within each State will make programming decisions and should develop a multi-year program of projects.</t>
  </si>
  <si>
    <t xml:space="preserve">Only the owner of the affected transportation asset or assets may submit an application.  _x000D_
</t>
  </si>
  <si>
    <t>State transportation departments, other State agencies, local agencies, and Federal agencies.</t>
  </si>
  <si>
    <t>{"environmentalImpact":{"reports":[{"isSelected":true,"reportCode":"assessment"},{"isSelected":true,"reportCode":"ExecutiveOrder12372"}]}}</t>
  </si>
  <si>
    <t>{"description":"As required by law, a programming decisions committee (PDC) is responsible for the Access Program programming decisions in each State and must be comprised of a representative of:\r\n   •\tThe Federal Highway Administration (FHWA);\r\n   • \tThe State Department of Transportation; and\r\n   •\tAn appropriate political subdivision of the State.\r\n\r\nThe representative for local governments should be from an organization or entity that is suited to represent the local entities responsible for building, operating, or maintaining transportation facilities that are located on, are adjacent to, or provide access to Federal lands. The local representative should work cooperatively with representatives of local public transportation providers that provide access to or within Federal recreation areas within the State.\r\n\r\nDepending on State law, such entities could include the Association of County Engineers or Officials in many States. In States with only one or two Federal facilities, the local interests may best be represented by the Metropolitan or Regional Transportation Planning Organization, whose jurisdiction includes the Federal area. In other States where the predominant Federal facility is adjacent to a gateway community, the municipality or other local entity may be the appropriate representative. Regardless, the local representative should represent local interests for access to Federal lands statewide. The local representative may not be affiliated with or work for the Executive Branch of the Federal or State government. The FHWA will work with the State DOT to identify an appropriate local representative.\r\n\r\nThe PDC in each State should develop Standard Operating Procedures (SOP) that may be part of a Statewide Program Agreement. \r\n\r\n"}</t>
  </si>
  <si>
    <t>PDCs decide which projects will be developed within available funding.  Award procedures will follow the procedures developed the delivery agency, as long as they are consistent with federal law.  Projects administered by the FHWA Office of Federal Lands Highways or the FLMAs are subject to procurement processes identified in the Federal Acquisition Regulations.  Project awards are subject the availability of funds.</t>
  </si>
  <si>
    <t>{"types":{"moe":true,"formula":true,"matching":true},"formula":{"title":"23 USC","chapter":"","part":"§204(b)","subPart":"","publicLaw":"","description":""},"matching":{"requirementFlag":"voluntary","percent":"20","description":"Percent: 20%. Typically, 80% of costs are federally funded with a 20% matching requirement. See 23 USC 120.  Exceptions apply; contact FHWA for specific information."},"moe":{"description":""}}</t>
  </si>
  <si>
    <t>{"awarded":"lump","description":"The funds made available under this program will be available for the current year plus three additional years."}</t>
  </si>
  <si>
    <t>Project records and documents must be retained by the State or other governmental recipients/ sub-recipients as specified in 2 CFR 200.333. For the Federal Lands Highway Program, the Federal Lands Highway Divisions maintain the project records.</t>
  </si>
  <si>
    <t xml:space="preserve">(Formula Grants) FY 17$241,067,936.00; FY 18 est $241,099,883.00; FY 19 est $251,750,000.00; FY 16$232,009,953.00; - For Access Program Funding Amounts by State visit: https://flh.fhwa.dot.gov/programs/flap/. Under the Access Program resources section, there is a worksheet with the funding distribution amounts by fiscal year. </t>
  </si>
  <si>
    <t>{"list":[{"fiscalYear":2016,"description":"FHWA obligated approximately $230 Million for FLAP projects. "},{"fiscalYear":2017,"description":"FHWA obligated approximately $230 Million for FLAP projects."},{"fiscalYear":2018,"description":"FHWA will obligate approximately $240 Million for FLAP projects. "}],"isApplicable":true}</t>
  </si>
  <si>
    <t>23 CFR, "Highways" and 49 CFR, "Transportation", and 2 CFR 200, Grants and Agreements.    http://www.fhwa.gov.</t>
  </si>
  <si>
    <t>{"flag":"appendix","description":"Regional Agency Offices. For specific State information visit https://flh.fhwa.dot.gov/programs/flap/"}</t>
  </si>
  <si>
    <t>Frances Ramirez1200 New Jersey Ave SE, Washington, DC 20590 Email:&lt; a href='mailto:Frances.Ramirez@dot.gov'&gt;Frances.Ramirez@dot.gov&lt;/a&gt;Phone: (202) 493-0271;</t>
  </si>
  <si>
    <t>https://flh.fhwa.dot.gov/programs/flap/reports/</t>
  </si>
  <si>
    <t>Fiscal Year2016: Completed:_x000D_
The City of Crystal River Florida of Citrus County, project for Three Sisters Spring Site, FL – This project constructed a 44-foot wide entranceway to Three Sister Spring site at the Crystal River National Wildlife Refuge (NWR). The roadway cross section now has two lanes heading out of the refuge and one lane heading into the refuge with an 8-foot median in the middle. A 5-foot by 7-foot precast box culvert with concrete end walls, curbs and gutters, and a sidewalk for the entranceway. Native species were planted for landscaping and the roadway was sloped toward a bios wale. The Crystal River NWR was established specifically to protect the endangered West Indian Manatee, for a population of nearly 600 manatees as this is their primary habitat and safe haven during winter months. The refuge attracts 100,000 visitors annually to see and swim with manatees, and manatee viewing opportunities are predominantly only available from the water. Other recreational opportunities are sport fishing, snorkeling, motorized and non-motorized boating, wildlife observation and nature photography._x000D_
Fiscal Year2017: La Sal Mountain Loop Road, UT:  Grand County Road 73/San Juan County Road B127 (La Sal Mountain Loop Road) is a primary access route to the Manti-La Sal National Forest near Moab in southeastern Utah.  This route provides access to many recreational opportunities in the National Forest including hiking, rock climbing, camping, world class mountain biking, as well as providing a scenic and challenging road biking route that is used for many race events in the area.  This project consists of 12.3 miles of the route and includes minor widening, pavement rehabilitation, retaining walls, drainage and safety improvements.   The emphasis of the scope of this work is to improve the pavement condition as well as providing a consistent roadway section to improve safety.  The pavement along this section of road varies in width and is in extremely poor condition with significant areas of transverse and longitudinal cracking, alligator cracking, bleeding, stripping, raveling, rutting, potholes, and edge deterioration.  The project continues a strong partnership with both counties as well as the National Forest in delivering this exceptional project.Fiscal Year2018: Upper Hoh River Road, WA: The goal of this project is to preserve vehicular access to Olympic National Park’s Hoh Rain Forest by addressing immediate access issues on the Upper Hoh Road along the Hoh River in Jefferson County, WA. The project will repair the four most critical infrastructure deficiencies along the Jefferson County segment of the Upper Hoh Road including: 1) Stabilize middle revetment segment at MP 4 by replacing dislodged riprap and installing three stream barbs; 2) Replace Tower Creek Bridge at MP 7.5 with single-span, 130-foot bridge on new upstream alignment; 3) Relocate the river channel away from the road at MP 7 by shifting the active river channel 400 feet with 4 to 6 engineered log jams; and 4) Replace Canyon Creek Culvert MP 10.23 with multi-span bridge, 160 to 180 feet in length. An infrastructure failure at any one of these sites could result in a long-term closure of the sole vehicular access to the Hoh Rain Forest. An estimated 85% of the traffic on the Upper Hoh Road enters Olympic National Park.</t>
  </si>
  <si>
    <t xml:space="preserve">Each FLAP project is selected from a pool of applications submitted by the facility owner in response to a state-wide call for projects. The call for projects frequency is determined by the PDC based on the funds available. The applications are screened, rated, and ranked using the PDC approved rating criteria. The PDC agrees which projects met the established State program goals and conformed to the project ranking criteria. Based upon these evaluations, the proposed projects are recommended for programming within the available funding for each State. </t>
  </si>
  <si>
    <t>Jun 18,2016</t>
  </si>
  <si>
    <t>https://beta.sam.gov/fal/b310ec78d1244059b49f6ebac732fb4d/view</t>
  </si>
  <si>
    <t>Performance and Registration Information Systems Management</t>
  </si>
  <si>
    <t>(PRISM)</t>
  </si>
  <si>
    <t>{"list":[{"act":{"description":"Moving Ahead for Progress in the 21st Century, Section 32602, 32603(c)"},"publicLaw":{"congressCode":"112","number":"141"},"USC":{"title":"49","section":"405, 807 (2012)"},"authorizationTypes":{"USC":true,"act":true,"publicLaw":true},"usc":{"title":"49","section":"405, 807 (2012)"}}]}</t>
  </si>
  <si>
    <t>This program links Federal Motor Carrier Safety information systems with State commercial vehicle registration systems and enables a State to (1) determine the safety fitness of a motor carrier or registrant when applying for registration or while the registration is in effect; and (2) deny, suspend, or revoke the registration of a motor carrier or registrant that has been issued an Out-of-Service (OOS) order by the FMCSA. 
The PRISM grant program has been consolidated into the Motor Carrier Safety Assistance Program (MCSAP) and High Priority grant programs due to changes in FMCSA’s authorization under the Fixing America’s Surface Transportation Act (Pub. L. No. § 114-94, §§ 5101(a) and 5101(c) (2015), 49 U.S.C. §§ 31102(a)-(k), 31104 (2016), as amended). Awards are no longer being made under this CFDA; however, pre-existing grants will remain active until project completion and/or period of performance on the individual grant agreements expire. For more information on these changes, visit FMCSA CFDA number 20.218.</t>
  </si>
  <si>
    <t>The FMCSA may award these grants to the agencies of States, the District of Columbia, the Commonwealth of Puerto Rico, the Commonwealth of the Northern Mariana Islands, American Samoa, Guam, and the U.S. Virgin Islands._x000D_
_x000D_
According to 49 U.S.C. 31106(d), FMCSA may use PRISM to fund “other Federal departments, agencies, and instrumentalities, or by making grants to, and entering into contracts and cooperative agreements with, States, local governments, associations, institutions, corporations, and other persons."</t>
  </si>
  <si>
    <t xml:space="preserve">Eligible applicants include State agencies located in one of the fifty States, the District of Columbia, Puerto Rico, Northern Mariana Islands, American Samoa, Guam, and the U.S. Virgin Islands.   Applicants must work on highway traffic safety activities and must demonstrate a capacity to work with highway traffic safety stakeholders. </t>
  </si>
  <si>
    <t>{"description":"Letter of Intent indicating State wishes to participate in PRISM together with an application for assistance standard form (SF-424).  Submission of a State grant request and PRISM Implementation Plan addressing the program requirements as outlined in the PRISM Implementation Plan.","isApplicable":false}</t>
  </si>
  <si>
    <t>{"environmentalImpact":{"reports":[{"isSelected":true,"reportCode":"ExecutiveOrder12372"},{"isSelected":true,"reportCode":"otherRequired"}]},"description":"Preapplication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As stated in Section 13 of the FMCSA Financial Assistance General Provisions and Assurances, upon execution of the grant agreement recipients agree to comply with environmental standards which may be prescribed pursuant to the following:  (a) institution of environmental quality control measures under the National Environmental Policy Act of 1969 (P.L. 91-190) and Executive Order (EO) 11514; (b) notification of violating facilities pursuant to EO 11738; (c) protection of wetlands pursuant to EO 11990; (d) evaluation of flood hazards in floodplains in accordance with EO 11988; (e) assurance of project consistency with the approved State management program developed under the Coastal Zone Management Act of 1972 (16 U.S.C. §§ 1451 et seq.); (f) conformity of Federal actions to State (Clean Air) Implementation Plans under Section 176(c) of the Clean Air Act of 1955, as amended (42 U.S.C. §§ 7401 et seq.); (g) protection of underground sources of drinking water under the Safe Drinking Water Act of 1974, as amended (P.L. 93-523); and, (h) protection of endangered species under the Endangered Species Act of 1973, as amended (P.L. 93-205)."}</t>
  </si>
  <si>
    <t>{"description":"Applicants must register with Grants.gov to apply for funding.  Applications should be submitted in accordance with the instructions provided and must be submitted electronically to FMCSA through the Grants.gov website. \r\n"}</t>
  </si>
  <si>
    <t>The amount of the PRISM grant funding allocated to a qualifying State will be determined by the Federal Motor Carrier Safety Administration (FMCSA) based on the assessed needs of the State, the eligibility of the State, and the availability of funds. Once the State's PRISM Implementation Plan has been approved, the grant will be awarded and the State will be required to sign a grant agreement with FMCSA.</t>
  </si>
  <si>
    <t>90-120 days of the submission deadline (subject to availability of funds) or as soon thereafter as administratively practicable.</t>
  </si>
  <si>
    <t xml:space="preserve">The funds are available for expenditure as stipulated in the grant agreement and the terms and conditions. </t>
  </si>
  <si>
    <t>{"awarded":"other","description":"The initial grant period of performance is typically 36 months; grant program extensions are allowable with FMCSA’s approval. ","awardedDescription":"Reimbursement"}</t>
  </si>
  <si>
    <t>[{"code":"program","isSelected":true,"description":"Reporting requirements for PRISM recipients are outlined in the grant agreement terms and conditions and consists of quarterly performance progress status and financial reports no later than 30 days following the end of the quarter being reported. Progress Reports include the Performance Progress Report Coversheet (SF-PPR), together with SF-PPR-B_PRISM attachment. Financial Reporting requirements include quarterly submission of the Federal Financial Report (SF-FFR, also known as the SF-425) and at least quarterly submission of the Request of reimbursement form (SF-270)."},{"code":"cash","isSelected":false,"description":""},{"code":"progress","isSelected":true,"description":"Progress reports are required quarterly."},{"code":"expenditure","isSelected":true,"description":"SF 425"},{"code":"performanceMonitoring","isSelected":true,"description":"Performance monitoring reports are submitted in the form of status reports."}]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</si>
  <si>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The Recipient agrees to obtain any other audits required by FMCSA. Project closeout will not alter the Recipient's audit responsibilities. Audit costs for Project administration and management are allowable under this Project to the extent authorized by 2 CFR 200. The Recipient agrees to permit FMCSA, the Secretary of Transportation and the Comptroller General of the United States, or their authorized representatives, to inspect all Project work, materials, payrolls, and other data, and to audit the books, records, and accounts of the Recipient and its contractors pertaining to the Project. The Recipient agrees to require each third-party contractor whose contract award is not based on competitive bidding procedures as defined by the Secretary to permit the Secretary of Transportation and the Comptroller General of the United States, or their duly authorized representatives, to inspect all work, materials, payrolls, and other data and records involving that contract, and to audit the books, records, and accounts involving that contract as it affects the Project."}</t>
  </si>
  <si>
    <t xml:space="preserve">The recipient shall retain records related to the approved project for the annotated time periods as specified in the grant agreement and  2 CFR 200, as applicable. The recipient shall make available to FMCSA copies of all work developed in performance with the grant, including but not limited to software and data. </t>
  </si>
  <si>
    <t>69-8158-0-7-401;</t>
  </si>
  <si>
    <t>(Project Grants) FY 18 est $0.00; FY 16$5,000,000.00; FY 17 est $0.00; - Awards are no longer being made under this CFDA; however, pre-existing grants will remain active until project completion and/or period of performance on the individual grant agreements expires.</t>
  </si>
  <si>
    <t>Awards can range from $100,000.00 to $750,000.00</t>
  </si>
  <si>
    <t>{"list":[{"fiscalYear":2016,"description":"Nineteen grant applications were submitted for a total request of $7,787,356.50. Eighteen grants were awarded for a total of $5,000,000.  "}],"isApplicable":false}</t>
  </si>
  <si>
    <t>The PRISM Implementation Guide, Procedures Manual, System Specifications, State Training Materials, and other useful information may be obtained from the PRISM website specified below. Performance and Registration Information Systems Management (PRISM) grants funding authorization was part of the contract authority for information systems codified at 49 U.S.C. 31107.</t>
  </si>
  <si>
    <t>{"flag":"appendix","description":"State Division Offices of the FMCSA are listed at www.fmcsa.dot.gov"}</t>
  </si>
  <si>
    <t>Lisa Ensley1200 New Jersey Ave., SE
W66-443, Washington, DC 20590 Email:&lt; a href='mailto:lisa.ensley@dot.gov'&gt;lisa.ensley@dot.gov&lt;/a&gt;Phone: 202-366-1736;</t>
  </si>
  <si>
    <t>http://www.fmcsa.dot.gov/safety-security/prism/prism.htm</t>
  </si>
  <si>
    <t>Fiscal Year2018: No grants were issued under this grant programFiscal Year2016: 18 Grants were awarded for a total of $5,000,000.  Under this grant program, three additional states joined the PRISM program to modify their license plates registration systems to begin suspending, revoking, and denying license plates to carriers who have been suspended due to Federal OOS orders.Fiscal Year2017: No grants were issued under this grant program</t>
  </si>
  <si>
    <t>The applicant must submit a State PRISM Implementation Plan specifying how the State will meet the program requirements, timeframes for completion, and associated costs of the program.</t>
  </si>
  <si>
    <t>https://beta.sam.gov/fal/ccda0eaefb134891a35e67433c5994fb/view</t>
  </si>
  <si>
    <t>Commercial Driver's License Program Implementation Grant</t>
  </si>
  <si>
    <t>CDLPI</t>
  </si>
  <si>
    <t>{"list":[{"act":{"description":"The Fixing America’s Surface Transportation (FAST) Act, Pub. L. No. 114-94, §§ 5101 and 5104 (2015)."},"publicLaw":{"congressCode":"114","number":"94"},"authorizationTypes":{"act":true,"publicLaw":true}}]}</t>
  </si>
  <si>
    <t>Assist States in complying with CDL requirements and dedicate funding to priority activities for research, development and testing, demonstration projects, public education, and other special activities and projects relating to commercial drivers licensing.</t>
  </si>
  <si>
    <t>COOPERATIVE AGREEMENTS;PROJECT GRANTS;PROJECT GRANTS (DISCRETIONARY)</t>
  </si>
  <si>
    <t>States may receive grant funds to comply with the requirements of section 31311 of SAFETEA-LU or if making good faith efforts toward substantial compliance with the requirements of section 31311 and 31313 receive grant funds to improve implementation of the commercial driver's license program.   States, local governments, and other persons for projects involving research, development, demonstration projects, public education, and other special activities and projects relating to commercial driver licensing and motor vehicle safety that are of benefit to all jurisdictions of the United States or are designed to address national safety concerns and circumstances.  States, local governments, and other persons may use grant funds to address emerging issues relating to commercial driver's license improvements.</t>
  </si>
  <si>
    <t xml:space="preserve">14 - State (includes District of Columbia, public institutions of higher education and hospitals) _x000D_
15 – Local (includes State-designated Indian Tribes, excludes institutions of higher education and hospitals)_x000D_
20 – Public nonprofit institution/organization_x000D_
38 – other private institutions/organizations_x000D_
39 – anyone/general public_x000D_
</t>
  </si>
  <si>
    <t>{"description":"Evidence of eligibility and of negotiated indirect rates and audit by cognizant agency; documentation of requested amounts and how those figures were calculated. ","isApplicable":true}</t>
  </si>
  <si>
    <t>{"description":"Detailed application instructions and forms are available on Grants.gov. Applications must be submitted using Grants.gov"}</t>
  </si>
  <si>
    <t xml:space="preserve">90-120 days of the submission deadline (subject to availability of funds) or as soon thereafter as administratively practicable. _x000D_
_x000D_
Applicants must register with the System of Awards Management and with Grants.gov to apply for funding. Applications should be submitted in accordance with the instructions provided and must be submitted electronically to FMCSA through the Grants.gov website. _x000D_
_x000D_
</t>
  </si>
  <si>
    <t xml:space="preserve">From 90 to 120 days </t>
  </si>
  <si>
    <t xml:space="preserve">Formal protests are not an option; unsuccessful applicants are notified in writing and may request a debriefing. _x000D_
_x000D_
</t>
  </si>
  <si>
    <t>Grant period of performance may be extended without additional funding according to the requirements of the FMCSA Financial Assistance Agreement General Provisions and Assurance and other applicable OMB Circulars and Federal law. Continuation awards or grants are not available.</t>
  </si>
  <si>
    <t>{"awarded":"other","description":"The maximum period of performance for a grant is year of award plus an additional four fiscal years. All new application proposals will be evaluated to ensure that proposed projects can be achieved within the requested timeframe. There is no mandatory minimum grant duration. Amendment requests to extend the period of performance beyond the period of availability described above will not be approved.","awardedDescription":"Reimbursement of actual expenditures"}</t>
  </si>
  <si>
    <t>[{"code":"program","isSelected":true,"description":"Quarterly progress reports showing project accomplishments are required. No cash reports are required. Quarterly reports showing expenditures and pending requests for reimbursement are required. The SF-425 Federal Financial Report is used for financial quarterly reporting. The SF-PPR Performance Progress Report is used for project performance reporting. FMCSA may require reporting more frequently than once per quarter at its discretion.  A separate SF-425 and Performance Progress Report is required for each grant.  Grantees must be current on required reporting to receive reimbursement.  Routine monitoring includes regular communication with Grantees regarding the status of projects, reviewing quarterly reports, and site visits or conference calls as appropriate. "},{"code":"cash","isSelected":false,"description":""},{"code":"progress","isSelected":true,"description":"Project activity reports (SF-PPR) must be submitted quarterly to the FMCSA Division office."},{"code":"expenditure","isSelected":true,"description":"SF-425 as described above must be submitted quarterly to the FMCSA Division office"},{"code":"performanceMonitoring","isSelected":true,"description":"Through reports and regular contact with the Grantee by phone, site visits, and annual performance and skills test reviews."}]</t>
  </si>
  <si>
    <t xml:space="preserve">Records of all program activities covered in the grant proposal.  Such records must be kept for 3 years following the end of the grant project period. </t>
  </si>
  <si>
    <t>(Project Grants) FY 17$31,200,000.00; FY 18 est $31,800,000.00; FY 19 est $0.00; FY 16$30,673,509.00; - Salary and Expenses -- In part or in full; applications may include other eligible costs such as travel, supplies, contractual expenses, and indirect costs.</t>
  </si>
  <si>
    <t>$20,000 - $1,500,000</t>
  </si>
  <si>
    <t>{"list":[{"fiscalYear":2016,"description":"49 Grants were awarded for a total of $30,673,509.  These awards were provided to assist States in achieving and/or maintaining compliance with the requirements of 49 CFR Parts 383 and 384, for the electronic transmission of skills testing and driver history records, for multi-state partnerships, for training, to address open findings in the Automated Compliance Review System, to facilitate multi-platform compatibility within State systems, to enable States to comply with new CDL-related rule-makings, and to facilitate the accuracy, completeness, and timeliness of CDL data."},{"fiscalYear":2017,"description":"Awarded 43 Fiscal Year (FY) 2017 CDLPI grants totaling $31,200,000."},{"fiscalYear":2018,"description":"N/A.  Applications are currently under review for similar projects.  No substantive change to the program’s priorities and consequent awards is expected at this time."}],"isApplicable":true}</t>
  </si>
  <si>
    <t>49 CFR Part 383 and 384</t>
  </si>
  <si>
    <t xml:space="preserve">20.238 Commercial Drivers License Information System (CDLIS) Modernization Grant; </t>
  </si>
  <si>
    <t>Fiscal Year2016: 2016 _x000D_
Funded projects include, but are not limited to data integration, addressing data backlog, training on the use of automated skills testing systems, expanding system capabilities to include mobile platforms, fraud prevention using facial recognition software, correction of data errors, outreach to court officers in the correct adjudicating and reporting of CDL convictions, outreach to State partners, operational support of the skills testing system platform, examiner Train-the Trainer and refresher training, replacing paper-based systems with electronic systems for use in testing and in reporting data, and overt and covert monitoring of examiners._x000D_
Fiscal Year2017: Funded a project to upload and cleanse medical certificate data for programming services to integrate the State’s system with the Commercial Skills Test Information Management System (CSTIMS) to receive out-of-state and third party test scores electronically.Fiscal Year2018: N/A – applications are currently under review.  No substantive change to the program’s priorities and consequent awards is expected at this time.</t>
  </si>
  <si>
    <t xml:space="preserve">All discretionary (competitive) grant program applications undergo a series of reviews prior to award selection as required in 2 CFR §§ 200.204 and 205. These reviews include: 1) technical review that provides an independent assessment of the technical/programmatic merit of an application. At least three qualified individuals are selected to review each application to ensure diversity of perspective and knowledge. Individuals are selected based on their technical education and experience and the extent to which the individual has engaged in relevant work, the capacities in which the individual has done so, and the quality of such work; 2) suitability review that provides a risk assessment on each applicant’s organization to ensure the applicant is suitable to receive and manage Federal funds. The risk assessment is conducted in several parts: 1) a debarment and suspension review that included a review of the applicant’s administrative capability self-certification and a check against the applicant’s records in the System for Award Management (www.sam.gov); 2) a review of the applicant’s history with other Federal agencies in the Single Audit Clearinghouse Database; and 3) an evaluation of the applicant’s Single Audit in accordance with the Single Audit Act; 3) past performance review that provides information that is considered as a possible indicator for predicting future performance. Many applicants for FMCSA programs have received FMCSA funding in the past and will be evaluated against their ability to complete prior year awards on-time, compliance with grant terms and conditions, and results from FMCSA grant monitoring activities. Applicants with no prior FMCSA grant awards will not be eliminated from funding consideration; and 4) budget/cost analysis that provides an assessment of allowable costs in accordance with Federal grant requirements, the cost realism of the budget estimate, appropriateness and reasonableness of resources, and reasonableness and feasibility of the schedule relative to the application timeline. Importantly, the budget evaluation provides initial insight to project-related risk, beyond those dealing with technical uncertainty, which is considered prior to recommendation. Application budgets are evaluated based on the same standards to which recipients will be held after award, which are outlined in the cost principles at 2 CFR part 200.101(c) Subpart E for all non-Federal entities, including commercial organizations._x000D_
</t>
  </si>
  <si>
    <t>https://beta.sam.gov/fal/5dd6ef6c47a243d080d8165fcda1b967/view</t>
  </si>
  <si>
    <t>Border Enforcement Grants</t>
  </si>
  <si>
    <t>{"list":[{"act":{"description":"Moving Ahead for Progress in the 21st Century"},"publicLaw":{"congressCode":"112","number":"141§§ 32603(c)"},"statute":{"page":"405,807","volume":"126"},"USC":{"title":"49","section":"31107"},"authorizationTypes":{"USC":true,"act":true,"statute":true,"publicLaw":true,"executiveOrder":false},"usc":{"title":"49","section":"31107"}}]}</t>
  </si>
  <si>
    <t>The Federal Motor Carrier Safety Administration’s objective is to ensure motor carriers operating commercial vehicles entering the United States from a foreign country are in compliance with commercial vehicle safety standards and regulations, financial responsibility regulations and registration requirements of the United States, and to ensure drivers of those vehicles are qualified and properly licenses to operate the commercial vehicle._x000D_
_x000D_
The Border Enforcement Grant program purpose has been incorporated into the FMCSA Motor Carrier Safety Assistance formula grant program and the FMCSA High Priority grant program due to changes in FMCSA’s authorization under the Fixing America’s Surface Transportation Act (Pub. L. No. § 114-94, §§ 5101(a) and 5101(c) (2015), 49 U.S.C. §§ 31102(a)-(k), 31104 (2016), as amended).  Awards are no longer being made under this CFDA; however, pre-existing grants will remain active until project completion and/or period of performance on the individual grant agreements expires.  For more information on this change, visit FMCSA CFDA number 20.218.</t>
  </si>
  <si>
    <t>Entities and States that share a land border with a foreign country.</t>
  </si>
  <si>
    <t>States that share a land border with a foreign country (Entities and Accredited public institutions of higher education).  The States of Alaska, Arizona, California, Idaho, Maine, Michigan, Minnesota, Montana, New Hampshire, New Mexico, New York, North Dakota, Texas, Vermont and Washington, and entities and local governments within these enumerated States are eligible to receive funding.</t>
  </si>
  <si>
    <t>{"description":"Maintenance of expenditure certification by the entity or State that it meets the conditions for grant approval and the State agrees that the total expenditure of the amounts of the State and political subdivisions of the State, exclusive of amounts from the United States, for carrying out border commercial motor vehicle safety programs and related enforcement activities and projects will be maintained at a level at least equal to the average level of that expenditure by the State and political subdivisions of the State for the last 2 State or Federal fiscal years ending before October 1, 2005, whichever the State designates.","isApplicable":false}</t>
  </si>
  <si>
    <t>{"environmentalImpact":{"reports":[{"isSelected":true,"reportCode":"otherRequired"}]},"description":"Pre-application coordination is required. Environmental impact information is not required for this program. This program is excluded from coverage under E.O. 12372. File the complete application SF-424, SF-424A and SF424B form, a certification that the State meets all eligibility requirements and a State Border Enforcement Plan, electronically through grants.gov.  Information on how to register with grants.gov and file an application using grants.gov is available at http://www.grants.gov/Apply."}</t>
  </si>
  <si>
    <t>{"description":"File the SF-424 and SF424A forms, a certification that the State meets all eligibility requirements, and a State Border Enforcement Plan with grants.gov."}</t>
  </si>
  <si>
    <t>The amount of the award to a qualifying applicant will be based on a panel review of all applications received, recommendations of the panel, and funding availability. The panel will prioritize funding request based on the State or entity’s performance on previous BEG awards; their ability to expend the awarded funds within the BEG performance year; and, national criteria established by the FMCSA as follows:_x000D_
_x000D_
•Increasing the number of inspections of motorcoaches engaged in international commerce (travel).  FMCSA previously established a goal for this effort to be a minimum of five percent of the total BEG inspections to be conducted at or within the commercial zones of international crossings.  For FY 2014, FMCSA encourages States examine their data on international motorcoach activity and to use that data to establish reasonable goals that will result in an increase of motorcoach-focused activities.  In the application, States must substantiate the goals set and provide the data (or data source references).  _x000D_
_x000D_
•Increasing the number of Level 1 and 2 inspections supported by BEG funds.  Level 3 inspections are strongly discouraged as part of BEG-supported strategies.  Level V inspections are not permitted with BEG funds.  _x000D_
_x000D_
•Targeting CMV inspections within corridors where the data indicate that there are a high number of crashes involving vehicles engaged in international commerce.  _x000D_
_x000D_
•Improving the capability to conduct CMV safety inspections at remote and other sites near the Canadian and Mexican borders.  If included, the application should establish a data-driven reason why non-fixed location inspections will increase the likelihood of reducing crashes, injuries, and fatalities involving vehicles engaged in international commerce._x000D_
_x000D_
•Other activities or initiatives designed to improve the compliance of CMVs, drivers, and carriers entering the U.S. from Canada or Mexico.</t>
  </si>
  <si>
    <t>Applicants will be notified in writing or via e-mail by the FMCSA Grant Program Manager  if the State or entity’s application was not approved. There is no appeal process as funding is discretionary.</t>
  </si>
  <si>
    <t>Eligible applicants must submit a new grant application to receive additional funding.</t>
  </si>
  <si>
    <t>{"awarded":"other","description":"The amounts made available under the Border Enforcement Grants Program shall remain available for expenditure for the fiscal year in which they are allocated and for the next fiscal year.  Amounts not expended by a State during those two fiscal years are available to the Secretary for reallocation.","awardedDescription":"Lump sum or based on funds available based upon agency authorization including a continuing resolution"}</t>
  </si>
  <si>
    <t>[{"code":"program","isSelected":true,"description":"A quarterly activity report is to be filed with the FMCSA Division Office.  A program evaluation report is to be filed with the FMCSA Division Office within 90 days upon completion of the grant program."},{"code":"cash","isSelected":false,"description":""},{"code":"progress","isSelected":true,"description":"All grantees must submit quarterly performance report that reflect the performance of the approved activities that reflect the work performed in that quarter. "},{"code":"expenditure","isSelected":true,"description":"All grantees must submit quarterly performance report that reflect the financial expenditures and commitments associated with the approved activities performed that quarter."},{"code":"performanceMonitoring","isSelected":true,"description":"All grantors and grantees with sub-grantees must complete performance monitoring and financial monitoring and document the monitoring observations.  Monitoring activities should include discussing meeting performance measures and goals and discussions of financial expenditure usage and expense rate to ensure awarded funds are expended in accordance with governing regulations."}]</t>
  </si>
  <si>
    <t>{"isApplicable":true,"description":"No additional audit information is required."}</t>
  </si>
  <si>
    <t xml:space="preserve">Records of all programs activities covered in the State's Border Enforcement Plan must be kept for three years after the grant is closed. </t>
  </si>
  <si>
    <t xml:space="preserve">(Project Grants (Discretionary)) FY 17 est $0.00; FY 18 est $0.00; FY 16$32,000,000.00; - Awards are no longer being made under this CFDA; however, pre-existing grants will remain active until project completion and/or period of performance on the individual grant agreements expires. </t>
  </si>
  <si>
    <t>For Border Enforcement awards ranged from $22,000.00 to $18,000,000.00.</t>
  </si>
  <si>
    <t>{"list":[{"fiscalYear":2016,"description":"The FMCSA provided BEG funds to ensure that motor carriers and drivers operating CMVs in international commerce (primarily those entering the United States from a foreign country) are in compliance with U.S. CMV safety standards and regulations, financial responsibility regulations, registration requirements, and that the drivers of those vehicles are qualified and properly licensed to operate a CMV in the United States.  In FY 2016 $32,000,000 grants were awarded to 15 States for inspections of international carriers of commerce, with 229,213 inspections on motor carriers conducted."},{"fiscalYear":2018,"description":"Starting in FY 2017, the BEG was consolidated into the Motor Carrier Safety Assistance Program (MCSP) formula grant and will no longer exist as a stand-alone grant program. "}],"isApplicable":true}</t>
  </si>
  <si>
    <t>49 CFR 1.48; 49 CFR 350; 49 CFR 350-399; 49 CFR 100-180; 49 CFR 18.  Publications available through the Government Printing Office $14-$27 per volume.</t>
  </si>
  <si>
    <t>{"flag":"appendix","description":"Division Office of FMCSA as listed in Appendix IV of the Catalog."}</t>
  </si>
  <si>
    <t>http://www.fmcsa.dot.gov</t>
  </si>
  <si>
    <t xml:space="preserve">20.218 Motor Carrier Safety Assistance ; </t>
  </si>
  <si>
    <t xml:space="preserve">Fiscal Year2016: The FMCSA provides BEG funds to ensure that motor carriers and drivers operating CMVs in international commerce (primarily those entering the United States from a foreign country) are in compliance with U.S. CMV safety standards and regulations, financial responsibility regulations, registration requirements, and that the drivers of those vehicles are qualified and properly licensed to operate a CMV in the United States.  In FY 2016 $32,000,000 grants were awarded to 15 States for inspections of international carriers of commerce, with 229,213 inspections on motor carriers conducted.Fiscal Year2017: Starting in FY 2017, the BEG was consolidated into the Motor Carrier Safety Assistance Program (MCSP) formula grant and will no longer exist as a stand-alone grant program. </t>
  </si>
  <si>
    <t>1.  Addresses the program’s national priorities and demonstrates knowledge of the program and potential barriers to successfully meeting those priorities.
2. Defines specific, measurable, and feasible program goals and objectives.
3. Outlines activities and accompanying timelines to achieve the project’s goals.
4. Defines a plan to monitor the effective implementation of the strategies and plans to document the project outcomes.
5. Documents infrastructure and other organizational information to demonstrate an ability to perform the activities proposed in the application.
6.  Includes proposed costs that are allocable, allowable, reasonable, and necessary.
7. Addresses program-specific requirements established in the Notice of Funding Availability</t>
  </si>
  <si>
    <t>https://beta.sam.gov/fal/c832136823e44c2991eca7e5695e493b/view</t>
  </si>
  <si>
    <t>Safety Data Improvement Program</t>
  </si>
  <si>
    <t xml:space="preserve">(SaDIP) </t>
  </si>
  <si>
    <t>{"list":[{"act":{"description":"Moving Ahead for Progress in the 21st Century"},"publicLaw":{"congressCode":"112","number":"141"},"statute":{"page":"405, 808 ","volume":"126"},"authorizationTypes":{"act":true,"statute":true,"publicLaw":true}}]}</t>
  </si>
  <si>
    <t xml:space="preserve"> 050 Objectives: _x000D_
The Federal Motor Carrier Safety Administration’s (FMCSA) objective is to fund State programs designed to improve the overall quality of commercial motor vehicle (CMV) data in accordance with the FMCSA State Safety Data Quality (SSDQ) measures, specifically to increase the timeliness, efficiency, accuracy and completeness of processes and systems related to the collection and analysis of large truck and bus crash and inspection data. _x000D_
_x000D_
The Safety Data Improvement Program grant purpose has been incorporated into the FMCSA Motor Carrier Safety Assistance formula grant program and the FMCSA High Priority grant program due to changes in FMCSA’s authorization under the Fixing America’s Surface Transportation Act (Pub. L. No. § 114-94, §§ 5101(a) and 5101(c) (2015), 49 U.S.C. §§ 31102(a)-(k), 31104 (2016), as amended).  Awards are no longer being made under this CFDA; however, pre-existing grants will remain active until project completion and/or period of performance on the individual grant agreements expires.  For more information on this change, visit FMCSA CFDA number 20.218._x000D_
</t>
  </si>
  <si>
    <t xml:space="preserve">A State shall be eligible for a grant under this section in a fiscal year if the Secretary determines that the State has (1) conducted a comprehensive audit of its commercial motor vehicle safety data system within the preceding 2 years; (2) developed a plan that identifies and prioritizes its commercial motor vehicle safety data needs and goals; and (3) identified performance-based measures to determine progress toward those goals._x000D_
_x000D_
Eligible applicants include State Departments of Public Safety, Departments of Transportation, or State Law Enforcement Agencies in any of the several States of the United States, the District of Columbia, and the Commonwealth of Puerto Rico, any territory or possession of the United States, or any agency or instrumentality of a State exclusive of local governments. The term does not include any public and Indian housing agency under United States Housing Act of 1937. </t>
  </si>
  <si>
    <t xml:space="preserve">Any of the several States of the United States, the District of Columbia, the Commonwealth of Puerto Rico, any territory or possession of the United States, or any agency or instrumentality of a State exclusive of local governments. The term does not include any public and Indian housing agency under United States Housing Act of 1937. </t>
  </si>
  <si>
    <t>{"description":"FMCSA provides maintenance of expenditure certification by the entity or State that it meets the conditions for grant approval.  The State agrees that the total expenditure of the amounts of the State and political subdivisions of the State, exclusive of amounts from the United States, for carrying out border commercial motor vehicle safety programs and related enforcement activities and projects will be maintained at a level at least equal to the average level of that expenditure by the State and political subdivisions of the State for the last two State or Federal fiscal years ending before October 1, 2005, whichever the State designates. ","isApplicable":false}</t>
  </si>
  <si>
    <t>{"description":"Applicants must register with Grants.gov to apply for funding. Applications should be submitted in accordance with the instructions provided and must be submitted electronically to FMCSA through the Grants.gov website. "}</t>
  </si>
  <si>
    <t xml:space="preserve">An evaluation panel will select award recipients based on an overall application score outlined in the application package, the potential for improvement of national Safety data collection and reporting rates, and the total funding available. </t>
  </si>
  <si>
    <t>If the statutory eligibility criteria are met and funds are available, discussion with potential grantees continues until the project plan is mutually acceptable.</t>
  </si>
  <si>
    <t>Appeals will be considered upon demonstration that the proposal meets SaDIP grant eligibility criteria and the State Safety Data Quality measures have been addressed.</t>
  </si>
  <si>
    <t>Renewals or request for extensions to the grant period of performance can be made through the FMCSA State Division Offices.</t>
  </si>
  <si>
    <t>{"types":{"moe":false,"formula":false,"matching":true},"formula":{"title":"","chapter":"","part":"","subPart":"","publicLaw":"","description":""},"matching":{"requirementFlag":"voluntary","percent":"20","description":"The Federal share of a grant under this section shall be 80 percent of the cost of approved eligible activities for which the grant is made; the State share of a grant under this section shall be 20 percent of the cost of the activities for which the grant is made. "},"moe":{"description":""}}</t>
  </si>
  <si>
    <t>{"awarded":"other","description":"The initial grant period of performance is typically 24 months; grant program extensions are allowable by approval from FMCSA. ","awardedDescription":"Reimbursement"}</t>
  </si>
  <si>
    <t>[{"code":"program","isSelected":true,"description":"A quarterly activity report is to be filed with the FMCSA Division Office. A program evaluation report is to be filed with the FMCSA Division Office within 90 days upon completion of the grant program"},{"code":"cash","isSelected":false,"description":""},{"code":"progress","isSelected":false,"description":""},{"code":"expenditure","isSelected":true,"description":"Recipients are  required to file a quarterly Federal Financial Report, SF-425 no later than 30 days following the end of the quarter being reported.."},{"code":"performanceMonitoring","isSelected":true,"description":"Review of reports and/or site visits."}]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</si>
  <si>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200.503.\n\nThe Recipient agrees to obtain any other audits required by FMCSA. Project closeout will not alter the Recipient's audit responsibilities. Audit costs for Project administration and management are allowable under this Project to the extent authorized by OMB Circular 2 CFR 200.  The Recipient agrees to permit FMCSA, the Secretary of Transportation and the Comptroller General of the United States, or their authorized representatives, to inspect all Project work, materials, payrolls, and other data, and to audit the books, records, and accounts of the Recipient and its contractors pertaining to the Project. The Recipient agrees to require each third party contractor whose contract award is not based on competitive bidding procedures as defined by the Secretary to permit the Secretary of Transportation and the Comptroller General of the United States, or their duly authorized representatives, to inspect all work, materials, payrolls, and other data and records involving that contract, and to audit the books, records, and accounts involving that contract as it affects the Project."}</t>
  </si>
  <si>
    <t>The recipient shall retain records related to the approved project for the specified time periods as specified in the grant agreement and 2 CFR 200, as applicable. The recipient shall make available to FMCSA copies of all work developed in performance with the grant, including but not limited to software and data.</t>
  </si>
  <si>
    <t>69-8055-0-7-401;</t>
  </si>
  <si>
    <t xml:space="preserve">(Project Grants) FY 17$0.00; FY 18 est $0.00; FY 19 est $0.00; FY 16$0.00; - Awards are no longer being made under this CFDA; however, pre-existing grants will remain active until project completion and/or period of performance on the individual grant agreements expires. </t>
  </si>
  <si>
    <t>Range $5,000 - $500,000; Average award $250,000</t>
  </si>
  <si>
    <t xml:space="preserve">Section 4128 of the Safe, Accountable, Flexible, Efficient Transportation Equity Act: A Legacy for Users (SAFETEA-LU) established the SaDIP grant opportunity. The legislation provides discretionary funding for States to improve the quality of crash and inspection data for large trucks and buses reported by States to FMCSA, as described in 49 U.S.C. Section 31102. The funding is codified in 49 U.S.C. Section 31104. Interested applicants are encouraged to also review the Data Quality Module at Analysis &amp; Information Online: http://ai.fmcsa.dot.gov/DataQuality/dataquality.asp </t>
  </si>
  <si>
    <t>{"flag":"appendix","description":"Refer to the FMCSA Field Office Roster at the FMCSA website for your FMCSA State Division Office (http://www.fmcsa.dot.gov/about/contact/offices/displayfieldroster.asp)"}</t>
  </si>
  <si>
    <t>Lisa Ensley1200 New Jersey Ave. SE
W66-443, Washington, DC 20590 Email:&lt; a href='mailto:lisa.ensley@dot.gov'&gt;lisa.ensley@dot.gov&lt;/a&gt;Phone: 202-366-1736;</t>
  </si>
  <si>
    <t>http://www.fmcsa.dot.gov/safety-security/grants/grants.aspx</t>
  </si>
  <si>
    <t>The FMCSA considers the extent to which each application:_x000D_
_x000D_
1. Addresses the program’s national priorities and demonstrates knowledge of the program and potential barriers to successfully meeting those priorities._x000D_
2. Defines specific, measureable, and feasible program goals and objectives._x000D_
3. Outlines activities and accompanying timelines to achieve the project’s goals._x000D_
4. Defines a plan to monitor the effective implementation of the strategies and plans to document the project outcomes._x000D_
5. Documents infrastructure and other organizational information to demonstrate an ability to perform the activities proposed _x000D_
in the application._x000D_
6. Includes proposed costs that are allocable, allowable, reasonable, and necessary._x000D_
7. Addresses program-specific requirements established in the Notice of Funding Availability</t>
  </si>
  <si>
    <t>https://beta.sam.gov/fal/bd964165f47348e69eea0778bf07cddb/view</t>
  </si>
  <si>
    <t xml:space="preserve">Commercial Motor Vehicle Operator Safety Training Grants </t>
  </si>
  <si>
    <t>CMVOST</t>
  </si>
  <si>
    <t>{"list":[{"act":{"description":"The Fixing America’s Surface Transportation (FAST) Act, Pub. L. No. 114-94, § 5101(b) and (c) (2015)."},"publicLaw":{"congressCode":"114","number":"94"},"USC":{"title":"49","section":"31103, 31104"},"authorizationTypes":{"USC":true,"act":true,"publicLaw":true},"usc":{"title":"49","section":"31103, 31104"}}]}</t>
  </si>
  <si>
    <t>Expand the number of commercial driver’s license (CDL) holders possessing enhanced operator safety training to help reduce the severity and number of crashes on U.S. roads involving commercial motor vehicles, as defined in 49 U.S.C. 31301, and to assist current or former members of the U.S. Armed Forces, including National Guard and Reservists to obtain a CDL.</t>
  </si>
  <si>
    <t xml:space="preserve">Eligible applicants must be accredited by a government organization such as the Department of Education. </t>
  </si>
  <si>
    <t>{"description":"Evidence of eligibility and of negotiated indirect rates and audit by cognizant agency; demonstration of accreditation; documentation of requested amounts and how those figures were calculated. \n2 CFR 200, Subpart E - Cost Principles applies to this program.","isApplicable":true}</t>
  </si>
  <si>
    <t xml:space="preserve">90-120 days of the submission deadline (subject to availability of funds) or as soon thereafter as administratively practicable. </t>
  </si>
  <si>
    <t>{"flag":"yes","description":"The deadline for application submission is included in each year’s Notice of Funding Opportunity posted in Grants.gov.","list":[]}</t>
  </si>
  <si>
    <t xml:space="preserve">Formal protests are not an option; unsuccessful applicants are notified in writing and may request a debriefing. </t>
  </si>
  <si>
    <t>{"types":{"moe":false,"formula":false,"matching":true},"formula":{"title":"","chapter":"","part":"","subPart":"","publicLaw":"","description":""},"matching":{"requirementFlag":"voluntary","percent":"15","description":"The Federal share of the grant is 85 percent of the approved expenditures in the project plan. A 15 percent matching share by the recipient is required. "},"moe":{"description":""}}</t>
  </si>
  <si>
    <t>{"awarded":"other","description":"The maximum period of performance for a CMVOST grant is two fiscal years, including the fiscal year in which the grant agreement is executed. All new application proposals will be evaluated to ensure that proposed projects can be achieved within the requested timeframe. There is no mandatory minimum grant duration. Additionally, FMCSA may award a grant agreement with a period of performance for less than maximum period of performance timeframe, depending upon project complexity, reasonableness, and necessity. Amendment requests to extend the period of performance beyond the period of availability described above will not be approved.","awardedDescription":"Reimbursement"}</t>
  </si>
  <si>
    <t>[{"code":"program","isSelected":true,"description":"Quarterly progress reports showing project accomplishments are required. No cash reports are required. Quarterly reports showing expenditures and pending requests for reimbursement are required. The SF-425 Federal Financial Report is used for financial quarterly reporting. The SF-PPR Performance Progress Report is used for project performance reporting. FMCSA may require reporting more frequently than once per quarter at its discretion.  A separate SF-425 and Performance Progress Report is required for each grant.  Grantees must be current on required reporting to receive reimbursement.  Routine monitoring includes regular communication with Grantees regarding the status of projects, reviewing quarterly reports, and site visits or conference calls as appropriate."},{"code":"cash","isSelected":false,"description":""},{"code":"progress","isSelected":true,"description":"Project activity reports (SF-PPR) as described above must be submitted quarterly to the FMCSA Division office. "},{"code":"expenditure","isSelected":true,"description":"SF-425 as described above must be submitted quarterly to the FMCSA Division office."},{"code":"performanceMonitoring","isSelected":true,"description":"Through reports and regular contact with the Grantee by phone and site visits by Federal staff."}]</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</si>
  <si>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200.503.\n\nIn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See www.grants.gov for individual award announcements."}</t>
  </si>
  <si>
    <t xml:space="preserve">(Project Grants (Discretionary)) FY 17$1,000,000.00; FY 18 est $1,000,000.00; FY 19 est $0.00; FY 16$996,947.00; - </t>
  </si>
  <si>
    <t>Fiscal Year 2017:  The average award was $110,000
Fiscal Year 2018:  N/A.  Applications are still under review.</t>
  </si>
  <si>
    <t>{"list":[{"fiscalYear":2016,"description":"Awards were not issued until late September 2016; no data available; projected students to be trained during the current calendar year using FY 2016 funds: 250"},{"fiscalYear":2017,"description":"Fiscal Year 2017:  Awarded 9 FY 2017 CMVOST grant totaling $1,000,000."},{"fiscalYear":2018,"description":"Fiscal Year 2018:  N/A applications are still under review."}],"isApplicable":true}</t>
  </si>
  <si>
    <t>Fiscal Year2016: Not Available. All projects provided accredited organizations with funding for tuition assistance to veterans and members of the US armed forces Fiscal Year2017: Funded a community college to recruit, train, and place up to 118 veterans at a cost of $1,160 per student for in-state tuition and $3,465 per student for out-of-state tuition.  The community college’s curriculum included 96 classroom hours and 288 hours of off-road and behind-the-wheel training.  The community college is accredited by the Southern Association of Colleges and Schools and has an on-campus Office of Veterans Affairs and there are three military bases within 50 miles.  The community college uses print and social media and job fairs to recruit students and partners with potential employers to assist graduates with job placement.Fiscal Year2018: N/A applications are still under review; no substantive changes to the program’s priorities is expected.</t>
  </si>
  <si>
    <t>All discretionary (competitive) grant program applications undergo a series of reviews prior to award selection as required in 2 CFR §§ 200.204 and 205. These reviews include: 1) technical review that provides an independent assessment of the technical/programmatic merit of an application. At least three qualified individuals are selected to review each application to ensure diversity of perspective and knowledge. Individuals are selected based on their technical education and experience and the extent to which the individual has engaged in relevant work, the capacities in which the individual has done so, and the quality of such work; 2) suitability review that provides a risk assessment on each applicant’s organization to ensure the applicant is suitable to receive and manage Federal funds. The risk assessment is conducted in several parts: 1) a debarment and suspension review that included a review of the applicant’s administrative capability self-certification and a check against the applicant’s records in the System for Award Management (www.sam.gov); 2) a review of the applicant’s history with other Federal agencies in the Single Audit Clearinghouse Database; and 3) an evaluation of the applicant’s Single Audit in accordance with the Single Audit Act; 3) past performance review that provides information that is considered as a possible indicator for predicting future performance. Many applicants for FMCSA programs have received FMCSA funding in the past and will be evaluated against their ability to complete prior year awards on-time, compliance with grant terms and conditions, and results from FMCSA grant monitoring activities. Applicants with no prior FMCSA grant awards will not be eliminated from funding consideration; and 4) budget/cost analysis that provides an assessment of allowable costs in accordance with Federal grant requirements, the cost realism of the budget estimate, appropriateness and reasonableness of resources, and reasonableness and feasibility of the schedule relative to the application timeline. Importantly, the budget evaluation provides initial insight to project-related risk, beyond those dealing with technical uncertainty, which is considered prior to recommendation. Application budgets are evaluated based on the same standards to which recipients will be held after award, which are outlined in the cost principles at 2 CFR part 200.101(c) Subpart E for all non-Federal entities, including commercial organizations.</t>
  </si>
  <si>
    <t>https://beta.sam.gov/fal/202d05cd9bed493098e81f44abc09318/view</t>
  </si>
  <si>
    <t>Motor Carrier Safety Assistance High Priority Activities Grants and Cooperative Agreements</t>
  </si>
  <si>
    <t>High Priority (HP) Grant</t>
  </si>
  <si>
    <t>{"list":[{"act":{"description":"Fixing America’s Surface Transportation Act (FAST Act), Pub. L. No. § 114-94, §§ 5101(a) and 5101(c) (2015). 49 U.S.C. §§ 3112(l)(2) and (3), 31104 (2016), as amended.  "},"authorizationTypes":{"act":true}}]}</t>
  </si>
  <si>
    <t xml:space="preserve">Support, enrich, and augment Commercial Motor Vehicle (CMV) safety programs through partnerships with States, local governments, Federally recognized Indian tribes, other political jurisdictions, and other persons to carry out high priority activities and projects.  The High Priority grant program includes: 1) High Priority (HP) grants to implement, promote, and maintain national programs to improve CMV safety; increase compliance with CMV safety regulations; increase public awareness about CMV safety; provide education on CMV safety and related issues; and demonstrate new safety related technologies; and 2) Information Technology Deployment (ITD) grants to advance technological capability and promote deployment of intelligent transportation system applications (CMV, carrier, and driver) as well as support/maintain CMV information systems and networks. </t>
  </si>
  <si>
    <t xml:space="preserve">HP grants are eligible to any State agency, local government (including county, city, township, special district, and Federally-recognized Native American tribal governments), institutions of higher education (public, private, and State-controlled), non-profit organizations with or without having a 501(c)(3) status with the Internal Revenue Service, for-profit entities (including small businesses), and other persons. Other persons is defined as an entity not included above and may not be an individual, foreign entity, hospital, public/Indian housing authority, or Federal institution._x000D_
_x000D_
ITD grants are eligible to States, the District of Columbia, the Commonwealth of Puerto Rico, the Commonwealth of the Northern Mariana Islands, American Samoa, Guam, and the U.S. Virgin Islands to deploy, operate, and maintain elements of their ITD programs. The FMCSA may award ITD funds to agencies of States, the District of Columbia, or U.S. territories that have an approved plan as outlined in the FAST Act. Individuals and businesses are not eligible to apply._x000D_
</t>
  </si>
  <si>
    <t xml:space="preserve">FMCSA may award these grants to the agencies of States, the District of Columbia, the Commonwealth of Puerto Rico, the Commonwealth of the Northern Mariana Islands, American Samoa, Guam, and the U.S. Virgin Islands. </t>
  </si>
  <si>
    <t>{"description":"Evidence of eligibility and of negotiated indirect rates and audit by cognizant agency.","isApplicable":true}</t>
  </si>
  <si>
    <t xml:space="preserve">90-120 days of the submission deadline (subject to availability of funds) or as soon thereafter as administratively practicable._x000D_
_x000D_
Applicants must register with Grants.gov to apply for funding. Applications should be submitted in accordance with the instructions provided and must be submitted electronically to FMCSA through the Grants.gov website. _x000D_
_x000D_
</t>
  </si>
  <si>
    <t xml:space="preserve">Contingent upon Agency funding levels. </t>
  </si>
  <si>
    <t>{"types":{"moe":false,"formula":false,"matching":true},"formula":{"title":"","chapter":"","part":"","subPart":"","publicLaw":"","description":""},"matching":{"requirementFlag":"voluntary","percent":"15","description":"A 15% match is required unless otherwise noted in the funding announcement."},"moe":{"description":""}}</t>
  </si>
  <si>
    <t>{"awarded":"other","description":"The maximum period of performance for an HP grant is three fiscal years, including the fiscal year in which the grant agreement is executed.  The maximum period of performance for an ITD grant is four fiscal years including the fiscal year in which the grant agreement is executed.  All new application project timelines will be evaluated to ensure they can be achieved within this timeframe. Additionally, FMCSA may award a grant agreement with a period of performance for less than maximum period of performance timeframe, depending upon project complexity, reasonableness, and necessity.  Amendment requests to extend the period of performance beyond the period of availability described above will not be approved.","awardedDescription":"Request for reimbursement."}</t>
  </si>
  <si>
    <t>[{"code":"program","isSelected":true,"description":"Reporting requirements are outlined in the grant agreement terms and conditions and consist of quarterly performance progress status and financial reports. Progress Reports include the Performance Progress Report Coversheet (SF-PPR). Financial Reporting requirements include quarterly submission of the Federal Financial Report (SF-425). "},{"code":"cash","isSelected":true,"description":"SF-425"},{"code":"progress","isSelected":true,"description":"Reporting requirements are outlined in the grant agreement terms and conditions and consist of quarterly performance progress status and financial reports. Progress Reports include the Performance Progress Report Coversheet (SF-PPR). Financial Reporting requirements include quarterly submission of the Federal Financial Report (SF-425). "},{"code":"expenditure","isSelected":true,"description":"SF-425"},{"code":"performanceMonitoring","isSelected":true,"description":"Routine monitoring includes regular communication with borrowers regarding the status of projects and reviewing periodic reports that borrowers are required to submit. Scheduled monitoring is an annual scheduled activity that includes a desk review and for active projects, a site visit.\r\n\r\n"}]</t>
  </si>
  <si>
    <t>{"isApplicable":true,"description":"There are no additional audit requirements."}</t>
  </si>
  <si>
    <t xml:space="preserve">(Project Grants) FY 17$41,557,857.00; FY 18 est $42,452,500.00; FY 19 est $43,340,000.00; FY 16$15,000,000.00; - </t>
  </si>
  <si>
    <t xml:space="preserve">Awards range from $50,000 to $1,000,000. </t>
  </si>
  <si>
    <t>{"list":[{"fiscalYear":2016,"description":"The FMCSA provided MHP funds to enable recipients to carry out enforcement activities and projects that improve CMV safety and compliance with CMV regulations. Projects commonly focused on enforcement of CMV regulations through state law enforcement details and strike-forces. These actions routinely involved the completion of CMV safety inspections, traffic enforcement, passenger carrier safety, public awareness and education and to demonstrate new technologies. In FY 2016, 42 grants were awarded totaling $15,000,000 for the above referenced project areas. These grants remain active and final performance achievements will be collected at the conclusion of the project period of performance. \r\n\r\nEstimated outcomes:\r\nCommunity outreach events – 24,183\r\nEducational events – 134\r\nCMV Inspections – 190,688\r\nTraffic Enforcement/Safety strike-force contacts – 178,000\r\n\r\n\r\n"},{"fiscalYear":2017,"description":"Fiscal Year 2017: MHP funds are awarded in according to the FAST Act grant consolidation requirements. For FY 2017, grants were used to support a variety CMV safety activities including a projected 197,000 commercial motor vehicle inspections (focused through details and strike-forces in high crash areas) , over 182,000 projected traffic enforcement contacts, more than 2,100 high visibility crash prevention activities and several innovative technology projects to deploy enhanced safety technology (weigh-in-motion, inspection selection systems, automated vehicle information readers, etc.) on major interstates and high traffic areas. In addition, grant funds were awarded to conduct approximately 30 public education and outreach events, research into CMV safety education, technology investments and operational costs for State CMV safety technology and data quality systems."},{"fiscalYear":2018,"description":"Fiscal Year 2018: Priorities established in FY 2018 mirrored the focus on high crash and targeted enforcement areas as identified in the FY 2017 opportunity. In addition, the FMCSA renewed its focus on the importance of identifying and immobilizing out-of-service carriers, investments in technology enhancements to State safety networks, as well as the need for PRISM compliance by the September 30, 2020 deadline provided in the FAST Act. Finally, FMCSA established priority funding for those jurisdictions impacted by severe weather events in calendar year 2017 to replace lost and/or damaged safety equipment related to these natural disasters. Recommendations for funding are currently being evaluated."},{"fiscalYear":2019,"description":"Fiscal Year 2019: Priorities for FY 2019 are currently being developed, but expected to closely resemble the scope announced in FY 2018."}],"isApplicable":true}</t>
  </si>
  <si>
    <t>2 CFR 200 formerly OMB Circulars 2 CFR 215, A-122, A-133, A-110 and A-21, Regulations, Executive Orders, and related policy are on the public website at: www.fmcsa.dot.gov.  A solicitation package (notice of funding availability) containing the appropriate forms and directions are made available through www.grants.gov.</t>
  </si>
  <si>
    <t>{"flag":"appendix","description":"See regional agency offices:  States may contact their States’ FMCSA’s Division Administrator"}</t>
  </si>
  <si>
    <t>Fiscal Year2016: The FMCSA provided MHP funds to enable recipients to carry out enforcement activities and projects that improve CMV safety and compliance with CMV regulations. Funding is also available for projects that are national in scope, increase public awareness and education, demonstrate new technologies and reduce the number and rate of CMV accidents.  In FY 2016, 42 grants were awarded totaling $15,000,000 for passenger inspection projects, education, and the purchase of material and support for CMV safety projects.Fiscal Year2017: Fiscal Year 2017: $41,557,857Fiscal Year2018: Fiscal Year 2018:  Award recommendations currently being reviewed</t>
  </si>
  <si>
    <t>https://beta.sam.gov/fal/f612d5e6d5934347a1a2b3c456bece3d/view</t>
  </si>
  <si>
    <t>Fuel Tax Evasion-Intergovernmental Enforcement Effort</t>
  </si>
  <si>
    <t>Fuel Tax Evasion</t>
  </si>
  <si>
    <t>{"list":[{"act":{"description":"Fixing America’s Surface Transportation Act (FAST Act)"},"publicLaw":{"congressCode":"114","number":"94"},"USC":{"title":"23","section":"143"},"authorizationTypes":{"USC":true,"act":true,"statute":false,"publicLaw":true,"executiveOrder":false},"usc":{"title":"23","section":"143"}}]}</t>
  </si>
  <si>
    <t>The purpose of this program is to increase intergovernmental activities and enforcement efforts among public agencies to reduce Federal and State fuel tax evasion. Funds made available shall be used only to expand or enhance intergovernmental efforts to increase motor fuel tax enforcement and payments; to supplement motor fuel tax examinations and criminal investigations; and to increase research and training in the area of fuel tax evasion. This program is part of the Highway Use Tax Evasion program which also may provide funds to the Internal Revenue Service (IRS) for their efforts as outlined in 23 U.S.C. 143.</t>
  </si>
  <si>
    <t xml:space="preserve">States, and the District of Columbia, </t>
  </si>
  <si>
    <t xml:space="preserve">States, and the District of Columbia. </t>
  </si>
  <si>
    <t>Awards are scheduled to be made for Fiscal Year 2018. FHWA and IRS will jointly recommend and approve projects for Federal funding for fuel tax evasion intergovernmental enforcement efforts. States selected to receive funding will enter into negotiations with FHWA and be required to enter into a project agreement with FHWA.</t>
  </si>
  <si>
    <t>{"flag":"contact","description":"Not available at this time.","list":[{"description":"No.  Due to needed changes in the content of the grant announcement, we have not yet announced the availability of the 2018 grants. When we do, we will allow approximately 60 days from the Notice of Funding Opportunity (NOFO) date.."}]}</t>
  </si>
  <si>
    <t>The approval/disapproval time will take approximately 1 month.</t>
  </si>
  <si>
    <t>{"awarded":"lump","description":"There is no statutory expiration of the funds once awarded."}</t>
  </si>
  <si>
    <t>[{"code":"program","isSelected":true,"description":"Annual reports will required for each project and will be outlined in the project agreement.\r\n"},{"code":"cash","isSelected":false,"description":""},{"code":"progress","isSelected":false,"description":""},{"code":"expenditure","isSelected":false,"description":""},{"code":"performanceMonitoring","isSelected":false,"description":""}]</t>
  </si>
  <si>
    <t>Participating agencies must keep records of expenditures/accomplishments as applicable.</t>
  </si>
  <si>
    <t>(Project Grants) FY 17$7,626,160.00; FY 18 est $4,000,000.00; FY 19 est $4,000,000.00; FY 16$738,057.00; - The source of funds for this program is a deduction (set-aside) of not more than $4 million per year from the funds authorized for FHWA administrative expenses. Of the amount set-aside, $2 million must be reserved to make grants for intergovernmental enforcement efforts, including research and training.</t>
  </si>
  <si>
    <t>Minimum: $10,000; Maximum $250,000</t>
  </si>
  <si>
    <t>{"list":[{"fiscalYear":2016,"description":"Funds will likely also be used to expand auditing and tracking programs, including enhancements to data systems. Funds have not been awarded for FY 2015 and 2016 as of May 2017.  However, prior awards are still used to support training, and a few individual projects in the States.  These may include enforcement programs, and enhancements to data systems.  "},{"fiscalYear":2017,"description":"Funds will likely also be used to expand auditing and tracking programs, including enhancements to data systems. When diesel fuel leaves the bulk terminal, fuel to be used in a non-taxable fashion (off-highway use) is injected with a red dye. At both the Federal and State level, fuel taxes are not imposed on dyed fuel. Many States have enforcement initiatives where vehicles are randomly checked for the presence of red dye in the fuel. Several of the awards will likely be used to start or enhance existing programs in testing for dyed fuel. "}],"isApplicable":true}</t>
  </si>
  <si>
    <t>Michael Dougherty,1200 New Jersey Ave. S.E., Washington, DC 20590 Email:&lt; a href='mailto:michael.dougherty@dot.gov'&gt;michael.dougherty@dot.gov&lt;/a&gt;Phone: (202) 366-9234.;</t>
  </si>
  <si>
    <t>http://www.fhwa.dot.gov/policy/otps/fueltax.htm.</t>
  </si>
  <si>
    <t>Fiscal Year2016: Final grants will not be awarded until all applications are reviewed after the July 31, 2016 deadline, and approved by FHWA Administrators. Several of the awards will likely be used to start or enhance existing programs. Funds will likely also be used to expand auditing and tracking programs, including enhancements to data systems.  Awards have not been made using 2016 funds as of May 2017.  However, several States continue to use funds from previous awards.  Examples of the uses include participation by States in the Joint Operations Center for National Fuel Tax Compliance (JOC) which is a cooperative program between the FHWA, the IRS, and individual States excise taxing agencies.  Information from distributor’s reports to the States and the IRS are compared and combined with other data sets to identify “anomalies” or questionable transactions.  This can greatly reduce the number of transactions that internal or field staff must review.  It is very helpful in identifying potential missed tax payments.  Other projects include funding for States to attend fuel tax training for auditors and enforcement agents.  Funds are used for additional enforcement efforts, and in some cases, funds have been applied to enhancements of data systems (Oregon, Alabama).Fiscal Year2017: Awards have not been made using 2017 funds as of June 2018.Fiscal Year2018: Awards have not been made using 2018 funds, although they will be combined with FY 2017 funds for awards made in response to the NOFO yet to be published.</t>
  </si>
  <si>
    <t>Applicants are encouraged to submit innovative proposals to reduce fuel tax evasion and increase collaboration and coordination among several public agencies. Priority will be given to proposals that involve more than one public agency.  FHWA and the IRS will review the proposals using a scoring process that includes consideration of completeness of the application, enforcement potential, innovation, intergovernmental inclusion, and risk of success.</t>
  </si>
  <si>
    <t>https://beta.sam.gov/fal/392571a58d974d36997d52c724bf6e28/view</t>
  </si>
  <si>
    <t>Railroad Safety</t>
  </si>
  <si>
    <t>FEDERAL RAILROAD ADMINISTRATION, TRANSPORTATION, DEPARTMENT OF</t>
  </si>
  <si>
    <t>{"list":[{"act":{"description":"Department of Transportation Act of 1966"},"publicLaw":{"congressCode":" 89","number":"670"},"USC":{"title":"49 ","section":"1651-1659"},"authorizationTypes":{"USC":true,"act":true,"statute":false,"publicLaw":true,"executiveOrder":false},"usc":{"title":"49 ","section":"1651-1659"}}]}</t>
  </si>
  <si>
    <t>To reduce railroad-related casualties and accidents.</t>
  </si>
  <si>
    <t>Anyone concerned with railroad safety.</t>
  </si>
  <si>
    <t>{"description":"See Application Procedure.","isApplicable":true}</t>
  </si>
  <si>
    <t>{"description":"The applicant must submit the following information: Application for Federal Assistance SF-424; US Department of Transportation Federal Railroad Administration Assurances and Certification forms http://www.fra.dot.gov/downloads/admin/assurancesandcertifications.pdf; Certification Regarding Debarment, suspension, and other Responsibility Matters - Primary Covered Transactions; Certification Regarding Debarment, Suspension, Ineligibility and Voluntary Exclusion - Lower Tier Covered Transactions; Certification Regarding Drug-Free Workplace Requirements; Certification Regarding Lobbying; Assurances - Non-Construction Programs, SF 424E or Assurances – Construction, SF424D (whichever is specified in the announcement); Certificate of Indirect Costs; Detailed project descriptions, statement of work, and budgets; Description of work completed to date; and description of type and source of matching funds."}</t>
  </si>
  <si>
    <t>{"awarded":"other","description":"No restriction on period of time the assistance normally is available.","awardedDescription":"Assistance is usually awarded upon request for reimbursement."}</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</si>
  <si>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"},{"code":"cash","isSelected":true,"description":"SF-270 Request for Advance or Reimbursement."},{"code":"progress","isSelected":true,"description":"Quarterly progress reports"},{"code":"expenditure","isSelected":true,"description":"Quarterly financial status reports using SF 425, Federal Financial Report "},{"code":"performanceMonitoring","isSelected":true,"description":"Grant recipients will be monitored periodically by FRA to ensure that the project goals, objectives, performance requirements, timelines, milestones, budgets, and other related program criteria are being met."}]</t>
  </si>
  <si>
    <t>{"isApplicable":true,"description":"No additional requirements."}</t>
  </si>
  <si>
    <t xml:space="preserve">During the course of its activities under a grant agreement and for three years thereafter, the applicant must agree to retain intact and to provide any data, documents, reports, records, contracts, and supporting materials relating to its performance under the agreement as FRA may require. Reporting and record-keeping requirements are set forth in 2 C.F.R. Part 200 for private non-profit and for-profit Grantees. Closeout does not alter these requirements. </t>
  </si>
  <si>
    <t>69-0700-0-1-401;69-0702-0-1-401;</t>
  </si>
  <si>
    <t xml:space="preserve">(Project Grants) FY 17$18,170,000.00; FY 18 est $13,200,000.00; FY 19 est $1,360,000.00; FY 16$1,105,000.00; - </t>
  </si>
  <si>
    <t>The range was between 986 to 1,910,785, and the average was 440,764.</t>
  </si>
  <si>
    <t>{"list":[{"fiscalYear":2016,"description":"The Hazardous Materials Division will oversee two grants (H-TRAM Rail Corridor Risk Management for Class II and III Railroads, and Transcaer. Hazardous Materials was able to enhance the nationwide emergency response training through its support of the American Chemistry Council’s Transcaer Program. The grant for H-TRAM Rail Corridor Risk Management for Class II and III Railroads assists in rail routing security. The Hazardous Materials Division plans to continue funding the Transcaer grant and possibly others in order to enhance rail emergency response and the security of hazardous materials in transportation.\r\nOperation Lifesaver provided assistance to State programs for State coordinator training; national and regional training seminars; educational materials; information to the public promoting rail safety through public service announcements, videos, website and e-learning, and supported the national office to administer its programs and developed and deployed national public awareness and outreach campaign “See Tracks? Think Train”?.\r\nThe law enforcement liaisons have developed a wide variety of initiatives and rail safety training programs for local law enforcement and emergency responder organizations throughout their respective regions. These initiatives include conducting grade crossing collision investigation training and emergency responder training for hundreds of police, fire, and emergency responders. The liaisons conduct extensive outreach to communities to promote grade crossing safety, encourage enforcement of laws related to trespassing and highway rail grade crossings.\r\n\r\n\r\n\r\n Transcaer taught 49,999 emergency responders about railroad emergency response through its various face to face exercises and webinar training outreach all over the United States in 2016.  Some of the training included the following: students were trained in Chlorine response during 15 training events; the Crude by Rail component was rolled out this year to a national audience; and there were 14 ethanol safety seminars in addition to training for Anhydrous Ammonia.\r\n\r\nThe Hazardous Materials Division will continue to oversee one grant for Transcaer. Hazardous Materials was able to enhance nationwide emergency response hands on exercises, train the trainer, face to face and web based training through its support of the American Chemistry Council’s Transcaer Program. The Hazardous Materials Division plans to continue funding this Transcaer grant and possibly others in order  to enhance rail emergency response and the security of hazardous materials in transportation. \r\n\r\nOperation Lifesaver provided assistance to State programs for State coordinator training; national and regional training seminars; educational materials; information to the public promoting rail safety through public service announcements, videos, website and e-learning, and supported the national office to administer its programs and developed and deployed national public awareness and outreach campaign “See Tracks? Think Train.”\r\n\r\nThe law enforcement liaisons have developed a wide variety of initiatives and rail safety training programs for local law enforcement and emergency responder organizations throughout their respective regions. These initiatives include conducting grade crossing collision investigation training and emergency responder training for hundreds of police, fire, and emergency responders. The liaisons conduct extensive outreach to communities to promote grade crossing safety, encourage enforcement of laws related to trespassing and highway rail grade crossings.\r\n"},{"fiscalYear":2017,"description":"The FY 2017 grant ($1,000,000) for Operation Lifesaver supports OLI Administration of public education and awareness programs related to highway-rail grade crossing safety and railroad trespass prevention in the United States, and consists of four Tasks: States Assistance Programs, Training and Education Programs, Communications Programs and OLI Program Administration."}],"isApplicable":true}</t>
  </si>
  <si>
    <t>{"flag":"appendix","description":"Regional Administrator, 55 Broadway, Room 1077, Cambridge, MA 02142 Telephone: (617) 494-2302. Regional Administrator, 1510 Chester Pike, Crum Lynne, PA 19023 Telephone: (610) 521-8200 Regional Administrator, 61 Forsyth Street, SW., Suite 16T20, Atlanta Federal Center, Atlanta, GA 30303- 3104. Telephone: (404) 562-3800. Regional Administrator, 111 West Adam Street, Suite 310, Chicago, IL 60606 Telephone: (312) 353- 6203. Regional Administrator, 4100 International Plaza, Suite 450, Fort Worth, TX 76109 Telephone: (817) 862-2200. Regional Administrator, 901 Locust Street, Suite 464, Kansas City, MO 64106 Telephone: (816) 329-3840. Regional Administrator, 801 I Street, Suite 466, Sacramento, CA 95814. Telephone: (916) 498-6540. Regional Administrator, 500 E. Broadway, Suite 240, Vancouver, WA, 98660 Telephone: (360) 696-7536.\r\n"}</t>
  </si>
  <si>
    <t>Michael Longley1200 New Jersey Ave SE., Washington, DC 20590 Email:&lt; a href='mailto:michael.longley@dot.gov'&gt;michael.longley@dot.gov&lt;/a&gt;Phone: 202-493-6377;</t>
  </si>
  <si>
    <t>http://www.fra.dot.gov/</t>
  </si>
  <si>
    <t xml:space="preserve">Fiscal Year2016: Grant for Transcaer -- Hazardous Materials was able to enhance nationwide emergency response hands on exercises, train the trainer, face to face and web based training through its support of the American Chemistry Council’s Transcaer Program._x000D_
_x000D_
Operation Lifesaver -- Provided assistance to State programs for State coordinator training; national and regional training seminars; educational materials; information to the public promoting rail safety through public service announcements, videos, website and e-learning, and supported the national office to administer its programs and developed and deployed national public awareness and outreach campaign._x000D_
_x000D_
</t>
  </si>
  <si>
    <t>https://beta.sam.gov/fal/7ecc5327f39b4cf7a6f210f042c54650/view</t>
  </si>
  <si>
    <t>Railroad Research and Development</t>
  </si>
  <si>
    <t>{"list":[{"act":{"description":"Rail Safety Improvement Act of 2008"},"publicLaw":{"congressCode":"91","number":"458"},"USC":{"title":"49","section":"10208"},"authorizationTypes":{"USC":true,"act":true,"publicLaw":true},"usc":{"title":"49","section":"10208"}}]}</t>
  </si>
  <si>
    <t>To foster long-range enhancement of the Federal Railroad Administration's program of research in support of rail safety by developing cooperative research relationships between the Administration and university and industry organizations.</t>
  </si>
  <si>
    <t xml:space="preserve">Applicants can be major academic and industry research institutions with backgrounds in the rail transportation arena. A minimum of 5 years of railroad or railroad related research experience is typically required. </t>
  </si>
  <si>
    <t>No restrictions.</t>
  </si>
  <si>
    <t>{"description":"See Application Procedures section (092).","isApplicable":true}</t>
  </si>
  <si>
    <t>{"environmentalImpact":{"reports":[{"isSelected":false,"reportCode":"statement"},{"isSelected":false,"reportCode":"assessment"},{"isSelected":false,"reportCode":"ExecutiveOrder12372"},{"isSelected":true,"reportCode":"otherRequired"}]},"description":"The FRA will announce specific pre- application coordination activities for each project area in the Federal Register. This program is excluded from coverage under E.O. 12372."}</t>
  </si>
  <si>
    <t>{"description":"The applicant must submit the following information: Application for Federal Assistance SF-424; US Department of Transportation Federal Railroad Administration Assurances and Certification forms (https://www.fra.dot.gov/eLib/Details/L05284);\r\n\r\nCertification Regarding Debarment, suspension, and other Responsibility Matters - Primary Covered Transactions; Certification Regarding Drug-Free Workplace Requirements; Certification Regarding Lobbying; Assurances - Non-Construction Programs, SF 424E or Assurances – Construction, SF424D (whichever is specified in the announcement); Certificate of Indirect Costs; Detailed project descriptions, statement of work, and budgets; Description of work completed to date; and description of type and source of matching funds. \r\n"}</t>
  </si>
  <si>
    <t xml:space="preserve">The application package is reviewed to ensure that all required documents are complete and signed by the appropriate person. The statement of work (SOW) and budget are reviewed to ensure the appropriation language requirements are met. The SOW is reviewed for technical issues and budget for appropriate costs, including compliance with the National Environmental Policy Act and related laws and orders. Applications are compared to determine relative satisfaction of published selection criteria. Select the applicants that are most qualified. After the application package is acceptable to both parties, a grant agreement is drafted, reviewed, and signed upon agreement by both parties. </t>
  </si>
  <si>
    <t xml:space="preserve">Four to 16 weeks after application.  </t>
  </si>
  <si>
    <t>60 Days &amp; to the Administrator, Federal Railroad Administration.</t>
  </si>
  <si>
    <t>Grants contemplated in this program are predominantly project-oriented rather than on-going efforts and are therefore non-renewable.</t>
  </si>
  <si>
    <t>{"awarded":"other","description":"No restriction on period of time the assistance normally is available.","awardedDescription":"Assistance is usually awarded upon request for reimbursement"}</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</si>
  <si>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and; Final report giving details of the results and benefits of the Grantee's improvement efforts."},{"code":"cash","isSelected":true,"description":"SF-270 Request for Advance or Reimbursement."},{"code":"progress","isSelected":true,"description":"Quarterly progress reports."},{"code":"expenditure","isSelected":true,"description":"Quarterly financial status reports using SF-425 Federal Financial Report "},{"code":"performanceMonitoring","isSelected":true,"description":"Grant recipients will be monitored periodically by FRA to ensure that the project goals, objectives, performance requirements, timelines, milestones, budgets, and other related program criteria are being met."}]</t>
  </si>
  <si>
    <t>69-0745-0-1-401;</t>
  </si>
  <si>
    <t xml:space="preserve">(Cooperative Agreements) FY 17$2,700,073.00; FY 18 est $2,000,000.00; FY 19 est $1,000,000.00; FY 16$2,674,712.00; - </t>
  </si>
  <si>
    <t>Range for FY 2017 was $100,073 to $1,900,000, with an average of $675,018.</t>
  </si>
  <si>
    <t>{"list":[{"fiscalYear":2016,"description":"2016 \r\nTraining of American Short Line and Regional Railroad Association’s Short Line Safety Institute safety assessors and pilot assessment of member railroads.\r\n\r\nField testing of a prototype system for rail defect detection using air-coupled guided waves.\r\n\r\nLaboratory testing of a high efficiency heat exchanger for recovering waste energy from locomotive exhaust.\r\n Training of American Short Line and Regional Railroad Association’s Short Line Safety Institute safety assessors and pilot assessment of member railroads.\r\n\r\n Field testing of a prototype system for rail defect detection using air-coupled guided waves.\r\n\r\n Laboratory testing of a high efficiency heat exchanger for recovering waste energy from locomotive exhaust."},{"fiscalYear":2017,"description":"$1.900,000 was awarded for the FY17 Short Line Safety Institute Program to carry out safety culture assessments on short line and regional railroads, identify and delivery training related to safety practices and safety culture, and continue external communication and strategic planning within these safety initiatives."}],"isApplicable":true}</t>
  </si>
  <si>
    <t>Michael Longley1200 New Jersey Avenue, S.E., Washington, DC 20590 Email:&lt; a href='mailto:michael.longley@dot.gov'&gt;michael.longley@dot.gov&lt;/a&gt;Phone: (202) 493-6377;</t>
  </si>
  <si>
    <t>http://www.fra.dot.gov</t>
  </si>
  <si>
    <t xml:space="preserve">Fiscal Year2018: American Short Line and Regional Railroad Association’s Short Line Safety Institute to assess and improve members’ safety performance. The Short Line Safety Institute will:_x000D_
    •	Further develop expertise in education and training, communication, and research and share that expertise with Class II and Class III railroads. _x000D_
    •	Retain additional personnel to: conduct additional assessments, provide education and training, enhance the research capabilities of SLSI, and disseminate proactive and interactive communications to Class II and Class III railroads; and_x000D_
    •	Create benchmarks and objectives to measure the progress and effectiveness of the SLSI’s programs. _x000D_
_x000D_
Transportation Research Board’s Safety IDEA (Ideas Deserving Exploratory Analysis) program to improve railroad safety has not selected projects for FY18._x000D_
Fiscal Year2016: American Short Line and Regional Railroad Association’s Short Line Safety Institute to assess and improve members’ safety performance._x000D_
_x000D_
A system for rail defect detection using air-coupled guided waves._x000D_
_x000D_
Transportation Research Board’s Safety IDEA (Ideas Deserving Exploratory Analysis) program to improve railroad safety._x000D_
 American Short Line and Regional Railroad Association’s Short Line Safety Institute to assess and improve members’ safety performance._x000D_
_x000D_
 A system for rail defect detection using air-coupled guided waves._x000D_
_x000D_
 Transportation Research Board’s Safety IDEA (Ideas Deserving Exploratory Analysis) program to improve railroad safety.Fiscal Year2017: With congressional funding, the Short Line Safety Institute (SLSI) functions to (a) conduct on-site assessments of safety culture, and (b) provide safety education for managers and employees of short line and regional railroads. While the large Class I railroads have invested millions to improve their safety culture over the last decade, Class II and III railroads often lack the resources to make the same investment. The SLSI was formed to fill this need for the smaller railroads._x000D_
_x000D_
Refine the air-coupled prototype based on the lessons learnt from the planned fall 2015 field test, and develop and test a ruggedized version of the system for transitioning to industry and commercialization._x000D_
_x000D_
The Transportation Research Board’s Safety IDEA (Ideas Deserving Exploratory Analysis) program to improve railroad safety provides grants for innovative research ideas. Currently, there are four active projects through this grant:_x000D_
   •	Adaptive Prestressing System for Concrete Crossties_x000D_
   •	Prototype System for Managing Enterprise Rail Transport Risks for Hazmat_x000D_
   •	Non-contact Deflection Monitoring System for Timber Railroad Bridges_x000D_
   •	Intelligent Systems for Railroad Bridge Inspections._x000D_
</t>
  </si>
  <si>
    <t xml:space="preserve">In descending order of relative importance: (1) Degree to which it may improve upon or advance railroad safety; (2) Overall scientific and/technical merit; (3) Likelihood for its near term adoption and implementation of possible recommendations; (4) Degree to which the proposed project fits into the Administration's overall research objectives: (5) Reasonableness and realism of the proposed cost, and the availability of funds (to include due consideration for proposed cost-sharing by the applicant). </t>
  </si>
  <si>
    <t>https://beta.sam.gov/fal/b5822f5958dd4850872f3fe6dc2ba7d8/view</t>
  </si>
  <si>
    <t>Railroad Development</t>
  </si>
  <si>
    <t>{"list":[{"act":{"description":"Safe, Accountable, Flexible, Efficient Transportation Equity Act: A Legacy for Users (SAFETEA-LU)"},"publicLaw":{"congressCode":"109","number":"59"},"authorizationTypes":{"USC":false,"act":true,"statute":false,"publicLaw":true,"executiveOrder":false}},{"act":{"description":"Moving Ahead for Progress in the 21st Century Act (aka - MAP-21), "},"publicLaw":{"congressCode":"112","number":"141"},"authorizationTypes":{"USC":false,"act":true,"statute":false,"publicLaw":true,"executiveOrder":false}},{"act":{"description":"Rail Safety Improvement Act of 2008 (aka - RSIA 2008)"},"publicLaw":{"congressCode":"110","number":"432"},"authorizationTypes":{"USC":false,"act":true,"statute":false,"publicLaw":true,"executiveOrder":false}}]}</t>
  </si>
  <si>
    <t>To provide financial assistance for: planning and developing railroad corridors (including environmental studies), purchasing rail equipment, rail line relocation and improvement projects, construction projects that improve rail lines, enhance service, and add capacity to the national rail system, capital construction, rehabilitation and improvements benefiting train operations.</t>
  </si>
  <si>
    <t>State governments, Regional and local governments, For-profit organizations, such as railroads.</t>
  </si>
  <si>
    <t>State governments Regional and local governments For-profit organizations, such as railroads.</t>
  </si>
  <si>
    <t>{"description":"For more information visit the FRA website at: http://www.fra.dot.gov/Page/P0021","isApplicable":true}</t>
  </si>
  <si>
    <t>{"description":"At a minimum, the applicant must submit the following information: Application for Federal Assistance SF-424; US Department of Transportation Federal Railroad Administration Assurances and Certification forms(https://www.fra.dot.gov/eLib/Details/L05284);  Certification Regarding Debarment, suspension, and other Responsibility Matters - Primary Covered Transactions; Certification Regarding Drug-Free Workplace Requirements; Certification Regarding Lobbying; Assurances - Non-Construction Programs, SF 424E or Assurances – Construction, SF424D (whichever is specified in the announcement); Certificate of Indirect Costs; Detailed project descriptions, statement of work, and budgets; Description of work completed to date; and description of type and source of matching funds. "}</t>
  </si>
  <si>
    <t xml:space="preserve">Review the application package to ensure that all required documents are complete and signed by the appropriate person. Review the statement of work (SOW) and budget to ensure the appropriation language requirements are met. Review SOW for technical issues and budget for appropriate costs, including compliance with the National Environmental Policy Act, as appropriate and related laws and orders. Competitive comparison of applications to determine relative satisfaction of published selection criteria might occur for some grants. Following selection (if applicable) and after the application package is acceptable to both parties, a grant agreement is drafted, reviewed, and signed upon agreement by both parties. </t>
  </si>
  <si>
    <t>{"types":{"moe":true,"formula":false,"matching":true},"formula":{"title":"","chapter":"","part":"","subPart":"","publicLaw":"","description":""},"matching":{"requirementFlag":"voluntary","percent":"0","description":"Matching is determined by each award."},"moe":{"description":""}}</t>
  </si>
  <si>
    <t>{"awarded":"other","description":"The restriction is based on the period of performance as outlined in the grant award. Grant award assistance for expenditures is awarded on a reimbursable basis.","awardedDescription":"ACH reimbursement"}</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</si>
  <si>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and; Final report giving details of the results and benefits of the Grantee's improvement efforts."},{"code":"cash","isSelected":true,"description":"SF-270 Request for Advance or Reimbursement."},{"code":"progress","isSelected":true,"description":"Quarterly progress reports."},{"code":"expenditure","isSelected":true,"description":"Quarterly financial status reports using SF-425 Federal Financial Report."},{"code":"performanceMonitoring","isSelected":true,"description":"Grant recipients will be monitored periodically by FRA to ensure that the project goals, objectives, performance requirements, timelines, milestones, budgets, and other related program criteria are being met. Monitoring may include onsite visits or detailed, interactive desk reviews. In addition, grantees are provided with intensive technical assistance from grants staff on a daily basis. "}]</t>
  </si>
  <si>
    <t>69-0702-0-1-401;69-0722-0-1-401;69-8083-0-1-401;69-0723-0-1-401;69-0745-0-1-401;69-1775-0-1-401;</t>
  </si>
  <si>
    <t xml:space="preserve">(Cooperative Agreements) FY 17$25,904,800.00; FY 18 est $44,049,200.00; FY 19 est $3,000,000.00; FY 16$31,561,467.00; - </t>
  </si>
  <si>
    <t>Grants within these programs ranged from $190,000 to $40,200,000 in FY 2017, with an average of $7,727,689.</t>
  </si>
  <si>
    <t>{"list":[{"fiscalYear":2016,"description":"The program will include the completion of detailed environmental studies and documentation plus preparation of Environmental Impact Studies. One project was obligated in FY 16 to construct a new station building that will be fully ADA-compliant and better meet the needs of the traveling public.  "},{"fiscalYear":2018,"description":"Two projects are projected to be underway in FY 2018."}],"isApplicable":true}</t>
  </si>
  <si>
    <t>These two Acts and associated regulations provide the primary guidance for this program: The National Environmental Policy Act of 1969 as amended (42 U.S.C. 4321 et seq.), and related laws Safe, Accountable, Flexible, Efficient Transportation Equity Act:  A Legacy for Users (Public Law 109-59).</t>
  </si>
  <si>
    <t xml:space="preserve">Fiscal Year2017:    1)	A feasibility study that will evaluate existing rail infrastructure to identify potential improvements that will increase maximum allowable train speeds and assess the feasibility of passenger rail service._x000D_
   2)	A Tier 1 Environmental Impact Statement (EIS) for a proposed high-speed ground transportation corridor._x000D_
   3)	The conceptual design for the rehabilitation and modernization of an existing tunnel._x000D_
Fiscal Year2016: Not applicable Example of a project funded in FY2016 and expected to be completed in FY2017 includes:_x000D_
A Basis of Design Report that will be a prerequisite for the design and construction of station facilities._x000D_
</t>
  </si>
  <si>
    <t>The work and cost estimates are reasonable and are within the scope of the appropriation language.  For the grants competed, the selection criteria will be specified in the final regulations, and shall include, but shall not be limited to, prioritizing criteria defined in relevant authorizing and appropriations law, and criteria intended to ensure the timely completion of funding projects.</t>
  </si>
  <si>
    <t>https://beta.sam.gov/fal/059c2298cf1a47fc9e729bbb8dee464e/view</t>
  </si>
  <si>
    <t>National Railroad Passenger Corporation Grants</t>
  </si>
  <si>
    <t>(Amtrak Grants)</t>
  </si>
  <si>
    <t>{"list":[{"act":{"description":"Continuing Appropriations and Military Construction, Veterans Affairs and Related Agencies Appropriations Act, 2017, and Zika Response and Preparedness Act  &amp; Further Continuing and Security Assistance Appropriations Act "},"publicLaw":{"congressCode":"114","number":"223 &amp; 254"},"authorizationTypes":{"act":true,"publicLaw":true}},{"act":{"description":"Continuing Appropriations Act, 2016  &amp; Consolidated Appropriations Act, 2016 "},"publicLaw":{"congressCode":"114","number":"53 &amp; 113"},"authorizationTypes":{"act":true,"publicLaw":true}},{"act":{"description":"Continuing Appropriation Resolution, 2015  &amp; Consolidated and Further Continuing Appropriations Act, 2015 "},"publicLaw":{"congressCode":"113","number":"164 &amp; 235"},"authorizationTypes":{"act":true,"publicLaw":true}}]}</t>
  </si>
  <si>
    <t>To provide financial assistance to support the operation of and capital investment in intercity passenger rail service in the United States.</t>
  </si>
  <si>
    <t>As directed by authorizing and appropriating statute, assistance is available only to the National Railroad Passenger Corporation.</t>
  </si>
  <si>
    <t>{"description":"See Application Procedures","isApplicable":true}</t>
  </si>
  <si>
    <t>{"environmentalImpact":{"reports":[{"isSelected":true,"reportCode":"statement"},{"isSelected":false,"reportCode":"assessment"},{"isSelected":false,"reportCode":"ExecutiveOrder12372"},{"isSelected":true,"reportCode":"otherRequired"}]},"description":"Environmental clearance is required for the capital portion of this program."}</t>
  </si>
  <si>
    <t>{"description":"The applicant must submit the following information: Application for Federal Assistance SF-424; US Department of Transportation Federal Railroad Administration Assurances and Certification forms (https://www.fra.dot.gov/eLib/Details/L05284); Certification Regarding Debarment, suspension, and other Responsibility Matters - Primary Covered Transactions; Certification Regarding Drug-Free Workplace Requirements; Certification Regarding Lobbying; Assurances - Non-Construction Programs, SF 424B or Assurances – Construction, SF424D (whichever is specified in the announcement); Certificate of Indirect Costs; Detailed project descriptions, statement of work, and budgets. "}</t>
  </si>
  <si>
    <t>Review the application package to ensure that all required documents have been submitted and are complete and signed by the appropriate person. Review the statement of work (SOW) and budget to ensure the appropriation language requirements are met. Review SOW for technical issues and budget for appropriate costs, including compliance with the National Environmental Policy Act and related laws and orders. After the application package is acceptable to both parties, a grant agreement is drafted, reviewed, and signed upon agreement by both parties.</t>
  </si>
  <si>
    <t>Timing of Approval/Disapproval typically ranges from between 2-6 weeks.</t>
  </si>
  <si>
    <t>{"types":{"moe":true,"formula":false,"matching":false},"formula":{"title":"","chapter":"","part":"","subPart":"","publicLaw":"","description":""},"matching":{"description":""},"moe":{"description":""}}</t>
  </si>
  <si>
    <t>{"awarded":"other","description":"Length and time phasing of assistance is dependent on the specific appropriating and/or authorizing law governing the grant opportunity.","awardedDescription":"The award is determined by legislation."}</t>
  </si>
  <si>
    <t>[{"code":"program","isSelected":true,"description":"The grantee submits the following reports: Monthly/Quarterly progress reports giving an account of significant progress (findings, events, trends, etc.) made during the reporting period, and a description of any technical and/or cost problems encountered or anticipated that will affect completion of the grant. The grantee submits additional program reports monthly/quarterly and annually to comply with mandatory regulatory and statutory requirements or other related laws and orders. A comprehensive list of the grantee’s reporting requirements can be found in the annual grant agreements."},{"code":"cash","isSelected":true,"description":"SF-270 Request for Advance or Reimbursement"},{"code":"progress","isSelected":true,"description":"Monthly/Quarterly progress reports."},{"code":"expenditure","isSelected":true,"description":"Amtrak submits Monthly Expenditures Reports and Quarterly Federal Financial Reports; using the Standard Form 425."},{"code":"performanceMonitoring","isSelected":true,"description":"Monthly detailed reports regarding performance against project budgets and schedules, and forecasts of future performance. Final reports provide details of the results and benefits of the grantee's operational improvement efforts and annual capital investment and maintenance programs. Additional monitoring efforts include scheduled monitoring of corporate and specific program/project activities as well as Quarterly Meetings to discuss progress and results on the grantee’s capital and maintenance investment programs and IT and marketing projects."}]</t>
  </si>
  <si>
    <t>{"isApplicable":true,"description":"No additional audit requirements."}</t>
  </si>
  <si>
    <t>69-1774-0-1-401;69-0125-0-1-401;69-1775-0-1-401;69-0123-0-1-401;</t>
  </si>
  <si>
    <t xml:space="preserve">(Project Grants (Cooperative Agreements)) FY 17$1,489,652,000.00; FY 18 est $1,946,892,000.00; FY 19 est $727,207,513.00; FY 16$1,390,892,500.00; - </t>
  </si>
  <si>
    <t>Awards under this program ranged from $1,250,000 to $1,159,165,000 in FY 2018 and depend on the amount and break down of assistance made available through specific appropriation laws.</t>
  </si>
  <si>
    <t>{"list":[{"fiscalYear":2016,"description":"Dependent on appropriations. In FY2016, the grantee’s capital investment and annualized maintenance programs consisted of the following activities to maintain the national intercity passenger rail infrastructure: Engineering Infrastructure State of Good Repair (SOGR), Engineering Infrastructure Improvements, ADA Compliance Projects, Fleet Overhauls and Other Mechanical Requirements, Fleet Acquisitions, Information Technology, Facility Repair and Improvements, Planning and Development, Gateway and Operations Support. The total cost to update and maintain the national intercity passenger rail infrastructure in a state of good repair, develop plans and implement projects to ensure safety totaled 1.1B. \r\n\r\nDuring FY2016 the grantee upgraded multiple facilities to improve access for disabled patrons and comply with ADA regulations.  FY2016 program accomplishments include development and implementation of Passenger Information Display Systems, ADA Stations Program and Accessible Boarding Technologies and the Washington Station PIDS Replacement project.  The grantee is mandated to spend no less than 50M annually on ADA activities.   \r\n"},{"fiscalYear":2017,"description":"In FY2017 Amtrak restructured its management and executive leadership staff; reorganizing the business into units by different disciplines (e.g., Engineering, Mechanical and Financial Planning &amp; Analysis etc.).  This organizational shift ensured a more integrative and disciplined approach to project management and delivery.  Amtrak also developed an Enterprise Portfolio Inventory Dashboard, a tool that enables Amtrak, FRA and various stakeholders to track and manage Amtrak’s investment and annualized maintenance programs and projects.  \n\nAdditionally, as part of the reorganization Amtrak elevated oversight and management of the ADA Stations Program at the Vice President level which further demonstrated the organization’s commitment to the ADA Stations Program at the highest levels of the organization.  The ADA Stations Program was developed in order to bring the stations Amtrak serves and for which it has ADA responsibility into compliance with the Americans with Disabilities Act of 1990 (ADA) in the timeliest, integrated and efficient way possible. FRA provides continuous oversight of all ADA implementation activities throughout the lifecycle of each project."},{"fiscalYear":2018,"description":"In FY2018 the grantee defined and identified 37 capital investment and annualized maintenance programs for its National Network and Northeast Corridor accounts. The programs combined consists of more than 200 projects for implementation along the National Network and Northeast Corridor. For example, the recipient’s maintenance and capital improvement program includes but is not limited to Bridges, Culverts, and Tunnels, Track Replacement, Railway Infrastructure Equipment, Locomotive Program, Mechanical Facility Improvements, ADA and Debt Service. The recipient anticipates capital investment and annualized maintenance implementation and construction cost of 1.5B. The aim of the recipient’s ADA Stations Program is to ensure all train stations and passenger facilities comply with Federal ADA guidelines, regulations and statutory requirements. For FY2018, the recipient identified and will take active measures to bring 22 stations into compliance. The grantee is mandated to spend no less than 50M annually on ADA activities."},{"fiscalYear":2019,"description":"Dependent on appropriations."}],"isApplicable":true}</t>
  </si>
  <si>
    <t>Fiscal Year2016: Dependent on appropriations. In FY2016 the grantee received federal financial assistance for operating and capital, debt service and ADA program. During the FY the grantee utilized funding to maintain the national intercity passenger rail infrastructure in a state of good repair, implemented projects to allow for the continued safe operation of national rail service, pursued activities that supported intercity passenger rail operations and addressed and complied with specific infrastructure improvement requirements and mandates.  Examples of funded projects include Engineering Infrastructure, SOGR, Engineering Infrastructure Improvements, ADA Compliance Projects, Fleet Overhauls and Other Mechanical Requirements, Fleet Acquisitions, Information Technology, Facility Repair and Improvements, Planning and Development, Gateway and Operations Support.Fiscal Year2017: In FY2017 the recipient will utilize federal assistance to fund the National Network’s operations and capital, debt service and ADA programs. The Northeast Corridor does not require operating assistance with funding solely used to conduct routine maintenance, construct infrastructure projects, service debt and conduct ADA Stations Program’s activities. The recipient has identified 37 programs that consist of 200 capital improvements and annualized maintenance projects. Examples of funded projects include IT, marketing, environmental, planning, SOGR, infrastructure and ADA projects.Fiscal Year2018: In FY2018 the recipient will utilize federal assistance to fund the National Network’s operations and capital, debt service and the ADA Stations Program. The Northeast Corridor does not require operating assistance with federal grant funds solely used to conduct routine maintenance, construct infrastructure projects, service debt and conduct ADA Stations Program activities. The recipient has identified 37 programs that consist of approximately 200 capital improvement and annualized maintenance projects. Examples of funded projects include: Infrastructure, Fleet, Stations and Real Estate and Information Technology, Support (e.g., Support Vehicles and Security) and ADA Station Program projects.Fiscal Year2019: Dependent on appropriations.</t>
  </si>
  <si>
    <t>Proposals for projects must support the stated strategic goals of the applicant organization, align with the priorities identified in authorization or appropriation statutes, and of the Secretary of Transportation, and be accompanied by detailed scope and budget documentation.  Quantitative or qualitative justification of project prioritization must be provided.</t>
  </si>
  <si>
    <t>https://beta.sam.gov/fal/0d5fb828c5884401bf3de53ad50f6145/view</t>
  </si>
  <si>
    <t>Railroad Rehabilitation and Improvement Financing Program</t>
  </si>
  <si>
    <t>(RRIF Loan Program)</t>
  </si>
  <si>
    <t>{"list":[{"act":{"description":"Railroad Revitalization and Regulatory Reform Act of 1976 (45 U.S.C. 821, et seq.)"},"USC":{"title":"45","section":"821"},"authorizationTypes":{"USC":true,"act":true,"statute":false,"publicLaw":false,"executiveOrder":false},"usc":{"title":"45","section":"821"}}]}</t>
  </si>
  <si>
    <t xml:space="preserve">The RRIF program provides direct loans and loan guarantees to State and local governments, interstate compacts consented to by Congress under section 410(a) of  the Amtrak Reform and Accountability Act of 1997 ( 49 U.S.C. 24101 ); government sponsored authorities and corporations; railroads; joint ventures that include at least one railroad; and solely for the purpose of constructing a rail connection between a plant or facility and a second rail carrier, limited option rail freight shippers that own or operate a plant or other facility that is served by no more than a single railroad. _x000D_
</t>
  </si>
  <si>
    <t>Eligible borrowers include railroads, state and local governments, government-sponsored authorities and corporations, joint ventures that include at least one railroad, and limited option freight shippers who intend to construct a new rail connection.</t>
  </si>
  <si>
    <t xml:space="preserve">The beneficiaries of the Program will be the State or local government organizations, railroad, joint ventures that include a railroad, and limited option freight shippers  that will receive the financial assistance to permit them to complete the specified projects. </t>
  </si>
  <si>
    <t>{"description":"Application is required and other related information/documentation as needed.","isApplicable":true}</t>
  </si>
  <si>
    <t>{"environmentalImpact":{"reports":[{"isSelected":true,"reportCode":"statement"},{"isSelected":true,"reportCode":"assessment"},{"isSelected":false,"reportCode":"ExecutiveOrder12372"},{"isSelected":true,"reportCode":"otherRequired"}]},"description":"A pre-application meeting may be held if requested by a potential applicant. Procedures for requesting such a meeting are available on the FRA website and at 49 CFR 260.19. "}</t>
  </si>
  <si>
    <t>{"description":"Complete and submit application form available on the FRA website."}</t>
  </si>
  <si>
    <t>FRA will evaluate application and advise applicant of approval or disapproval.</t>
  </si>
  <si>
    <t>The Federal Railroad Administration (FRA) will approve or disapprove a request for a loan within 90 days after receipt of a complete application.</t>
  </si>
  <si>
    <t>Disapproved applicants may reapply at any time.</t>
  </si>
  <si>
    <t>{"awarded":"other","description":"As a part of the application package, the borrower provides a projected timetable for the completion of the project.  The funding will be made available to reimburse the Borrower for prior payment of allowable costs incurred in connection with the project.","awardedDescription":"Quarterly or as needed when borrower requests a disbursement  to be reimbursed for allowable costs."}</t>
  </si>
  <si>
    <t>[{"code":"program","isSelected":false},{"code":"cash","isSelected":true,"description":" Financial statements are required to be submitted for the life of the financial assistance. "},{"code":"progress","isSelected":true,"description":"During the course of the project, monthly progress reports of work completed and actual expenditures compared to the budget.\r\n"},{"code":"expenditure","isSelected":true,"description":"Yearly audited and certified profit and loss statement, balance sheet and statement of cash flows must be submitted for the life of the financial assistance. During the course of the project, monthly progress reports of work completed and actual expenditures compared to the budget.\r\n"},{"code":"performanceMonitoring","isSelected":true,"description":"FRA staff conduct routine and scheduled monitoring of RRIF loans.  Routine monitoring includes regular communication with borrowers regarding the status of projects and reviewing periodic reports that borrowers are required to submit.  Scheduled monitoring is an annual scheduled activity that includes a desk review and for active projects, a site visit.  Questions asked by FRA cover the following areas: programmatic (scope, schedule, budget), compliance (agreement terms and conditions) and fraud, waste and abuse.  A report is then drafted by FRA staff."}]</t>
  </si>
  <si>
    <t xml:space="preserve">Documentary evidence required for each loan varies. However, standard loan terms require financial and project reports as well as evidence of lien perfection for collateral. </t>
  </si>
  <si>
    <t>69-4420-0-3-401;</t>
  </si>
  <si>
    <t xml:space="preserve">(Direct Loans) FY 17$0.00; FY 18 est $220,000,000.00; FY 19 est $600,000,000.00; - </t>
  </si>
  <si>
    <t>No new loans were made in FY 2017.  One new loan was issued in FY 2018 for 220,000,000.</t>
  </si>
  <si>
    <t>{"list":[{"fiscalYear":2017,"description":"It is projected one loan will close"}],"isApplicable":true}</t>
  </si>
  <si>
    <t>Duane Callender1200 New Jersey Avenue, S.E., W12-426_x000D_
, Washington , DC  20590 Email:&lt; a href='mailto:duane.callendar@dot.gov'&gt;duane.callendar@dot.gov&lt;/a&gt;Phone: (202) 366-1059;</t>
  </si>
  <si>
    <t>https://www.transportation.gov/buildamerica/programs-services/rrif</t>
  </si>
  <si>
    <t>Fiscal Year2017: Will continue to support Safety infrastructure and refinance purchases of rolling stocks.</t>
  </si>
  <si>
    <t>The program provides direct loans and loan guarantees to State and local governments, government-sponsored authorities and corporations, railroads, and joint ventures that include at least one railroad. Eligible projects include: (1) refinancing outstanding debt that was incurred for eligible purposes, (2) developing or establishing new intermodal or railroad facilities, or (3) acquisition, improvement or rehabilitation of intermodal or rail equipment or facilities (including tracks, components of tracks, bridges, yards, buildings and shops).</t>
  </si>
  <si>
    <t>https://beta.sam.gov/fal/e15c6ed0a0c542518a4f3abf133f31ab/view</t>
  </si>
  <si>
    <t>Capital Assistance to States - Intercity Passenger Rail Service</t>
  </si>
  <si>
    <t xml:space="preserve">IPR Program </t>
  </si>
  <si>
    <t>{"list":[{"act":{"description":"The Passenger Rail Investment and Improvement Act of 2008 (PRIIA) \r\n"},"publicLaw":{"congressCode":"110","number":"161"},"authorizationTypes":{"USC":false,"act":true,"statute":false,"publicLaw":true,"executiveOrder":false}}]}</t>
  </si>
  <si>
    <t>To provide financial assistance to fund capital improvements (and related planning activities) necessary to support improved or new intercity passenger rail service.</t>
  </si>
  <si>
    <t xml:space="preserve">Profit organization, Other private institutions/organizations, State &amp; Transportation _x000D_
</t>
  </si>
  <si>
    <t>The general public, both users and non-users of intercity passenger rail service.  State departments of transportation and other public agencies, although private transportation companies may participate through contractual arrangements with a State department of transportation.</t>
  </si>
  <si>
    <t>{"description":"Department of Transportation, Federal Railroad Administration (FRA) Assurances and Certification forms including: (1) Certification Regarding Debarment, Suspension, and Other Responsibility Matters Primary Covered Transactions; (2) Certification Regarding Debarment, Suspension, Ineligibility and Voluntary Exclusion Lower Tier Covered Transactions; (3) Certification Regarding Drug-Free Workplace Requirements; (4) Certification Regarding Lobbying, (5) Assurances Non- Construction Programs – SF 424B; and (6) Certificate of Indirect Costs Assurances. Other documents may be required as pre-requisites to funding based on program type.  Documentation demonstrating applicant eligibility (for applicants other than States); National Environmental Policy Act documentation for construction projects and service development programs; program-specific Assurances and Certifications; planning and engineering documentation. Also see Application Procedure. \r\n","isApplicable":true}</t>
  </si>
  <si>
    <t>{"environmentalImpact":{"reports":[{"isSelected":true,"reportCode":"statement"},{"isSelected":true,"reportCode":"assessment"},{"isSelected":false,"reportCode":"ExecutiveOrder12372"},{"isSelected":true,"reportCode":"otherRequired"}]},"description":"Prospective applicants may contact FRA prior to submission of applications to inquire about applicant eligibility, the competitive prospects of their proposed project, the National Environmental Policy Act and related legal requirements, and other requirements. This program is excluded from coverage under E.O. 12372."}</t>
  </si>
  <si>
    <t>{"description":"An initial review of the applicant, project application and eligibility.  The application is then reviewed and rated against the key criteria set forth in the NOFO.\r\n\r\nFunds are awarded after review and approval the required pre-requisite documentation.\r\n"}</t>
  </si>
  <si>
    <t>Review the application package to ensure that all required documents are complete and signed by the appropriate person. Review the statement of work (SOW) and budget to ensure the appropriation language requirements are met. Review SOW for technical issues and budget for appropriate costs, including compliance with the National Environmental Policy Act and related laws and orders. Compare applications to determine relative satisfaction of published selection criteria.  Select the applicants that are most qualified.  After the application package is acceptable to both parties, a grant agreement is drafted, reviewed, and signed upon agreement by both parties.</t>
  </si>
  <si>
    <t>FRA is committed to responding to applicants in a reasonable and timely manner.  Response times will vary based on size, scope, complexity and volume of applications.</t>
  </si>
  <si>
    <t>{"types":{"moe":true,"formula":false,"matching":false},"formula":{"title":"","chapter":"","part":"","subPart":"","publicLaw":"","description":""},"matching":{"description":""},"moe":{"description":"This program has MOE requirements; see funding agency for further details."}}</t>
  </si>
  <si>
    <t>{"awarded":"other","description":"No restriction on period of time the assistance normally is available. Assistance is awarded upon request for reimbursement.","awardedDescription":"Funding is obligated through cooperative agreements, and outlays occur as reimbursement. Funding will only be obligated and disbursed as milestones are achieved. "}</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</si>
  <si>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and a final report giving details of the results and benefits of the Grantee's improvement efforts. "},{"code":"cash","isSelected":true,"description":"Please describe the cash reports required: \r\nSF-270 Request for Advance or Reimbursement\r\n"},{"code":"progress","isSelected":true,"description":" Quarterly progress reports."},{"code":"expenditure","isSelected":true,"description":"Quarterly financial status reports using SF 425, Federal Financial Report."},{"code":"performanceMonitoring","isSelected":true,"description":"Grant recipients will be monitored periodically by FRA to ensure that the project goals, objectives, performance requirements, timelines, milestones, budgets, and other related program criteria are being met.  Monitoring may include on-site visits or detailed, interactive desk reviews.  In addition, grantees are provided with intensive technical assistance from grants staff on a daily basis."}]</t>
  </si>
  <si>
    <t>69-0715-0-1-401;</t>
  </si>
  <si>
    <t xml:space="preserve">(Project Grants (Cooperative Agreements)) FY 17$80,875.00; FY 18 est $0.00; FY 19 est $0.00; FY 16$7,189,643.00; - </t>
  </si>
  <si>
    <t>The range was between $80,875 to $80,875, and the average was $80,875.</t>
  </si>
  <si>
    <t>{"list":[{"fiscalYear":2016,"description":"FRA requests $2.45 billion across multiple program areas related to capital assistance to states, including $550 million focused on the Northeast Corridor, including ongoing equipment overhaul needs, addressing the backlog of state of good repair capital needs, and replacing legacy equipment; $225 million to state corridors to support phase-in of fixed asset capital charges to states under PRIIA 209, $850 million to support long-distance route capital with equipment overhauls, replacement, stations, maintenance facilities and route operations; $475 National Assets, Legacy Debt and Amtrak PTC, including operating and capital needs for national reservations systems, security and policing, training centers, other national systems, legacy debt service and principal and PTC capital on Amtrak routes; and $350 million on upgrading Amtrak-served stations to become ADA compliant.  Capital Assistance to States projects completed in FY 2016 include the construction of new track, bridges and signal improvements that will enable more efficient operations of freight and passenger services.  "},{"fiscalYear":2017,"description":"The completion of Environmental Impact Statements and Service Development Plans in FY 2017 will further development of high-speed passenger rail service in heavily traveled corridors in the nation’s fast growing regions."}],"isApplicable":true}</t>
  </si>
  <si>
    <t>Guidance for this program is provided by The National Environmental Policy Act of 1969 as amended (42 U.S.C. 4321 et seq.), and related laws, the FRA publication entitled, Railroad Corridor Transportation Plans: A Guidance Manual (available at http://www.fra.dot.gov/Downloads/RRdev/corridor_planning.pdf), and Federal Register notices announcing the availability of funding pursuant to this program.</t>
  </si>
  <si>
    <t>{"flag":"appendix","description":"If necessary to contact a regional office, the contact information will be in a grant agreement."}</t>
  </si>
  <si>
    <t>Michael Longley1200 New Jersey Ave SE., Washington, DC 20590 Email:&lt; a href='mailto:michael.longley@dot.gov'&gt;michael.longley@dot.gov&lt;/a&gt;Phone: (202) 493-6377;</t>
  </si>
  <si>
    <t xml:space="preserve">20.319 High-Speed Rail Corridors and Intercity Passenger Rail Service – Capital Assistance Grants; </t>
  </si>
  <si>
    <t>Fiscal Year2017: An example of the project that will be completed in FY 2017 involves planning assistance intended to advance intercity passenger rail service from a conceptual phase through completion of an initial environmental analysis of the alternatives, preliminary corridor selection, and initial engineering design.Fiscal Year2016: An example of a project that was completed in FY 2016 involved the design and construction of a new railroad bridge and 1.3 miles of new passenger-only track between two existing rail lines, streamlining passenger rail access to the Detroit area.</t>
  </si>
  <si>
    <t xml:space="preserve">All selection criteria will be specified in Federal Register notices announcing the availability of funding pursuant to this program, and shall include, but shall not be limited to, prioritizing criteria defined in relevant law, and criteria intended to ensure the timely completion of funding projects and the full realization of the benefits the projects are intended to generate. </t>
  </si>
  <si>
    <t>https://beta.sam.gov/fal/e5a830f22ac741429d1e59ed94fc2dc0/view</t>
  </si>
  <si>
    <t>Maglev Project Selection Program - SAFETEA-LU</t>
  </si>
  <si>
    <t>{"list":[{"act":{"description":"The Safe, Accountable, Flexible, Efficient Transportation Equity Act: A Legacy for Users (SAFETEA-LU) "},"publicLaw":{"congressCode":"109","number":"59"},"authorizationTypes":{"act":true,"publicLaw":true}}]}</t>
  </si>
  <si>
    <t>To provide financial assistance for a demonstration magnetic levitation transportation project.</t>
  </si>
  <si>
    <t>Only for existing Maglev projects.</t>
  </si>
  <si>
    <t>{"description":"See Application Procedure ","isApplicable":true}</t>
  </si>
  <si>
    <t>{"environmentalImpact":{"reports":[{"isSelected":false,"reportCode":"statement"},{"isSelected":true,"reportCode":"assessment"},{"isSelected":true,"reportCode":"ExecutiveOrder12372"},{"isSelected":true,"reportCode":"otherRequired"}]},"description":"This program is excluded from coverage under E.O. 12372.\r\n"}</t>
  </si>
  <si>
    <t>{"description":"The applicant must submit the following information: Application for Federal Assistance SF-424; US Department of Transportation Federal Railroad Administration Assurances and Certification forms (https://www.fra.dot.gov/eLib/Details/L05284); Certification Regarding Debarment, suspension, and other Responsibility Matters - Primary Covered Transactions; Certification Regarding Drug-Free Workplace Requirements; Certification Regarding Lobbying; Assurances - Non-Construction Programs, SF 424E or Assurances – Construction, SF424D (whichever is specified in the announcement); Certificate of Indirect Costs; Detailed project descriptions, statement of work, and budgets; Description of work completed to date; and description of type and source of matching funds. "}</t>
  </si>
  <si>
    <t>Refer to announcement for further information.</t>
  </si>
  <si>
    <t>{"awarded":"other","description":"The period of performance is up to 60 months.","awardedDescription":"Assistance is usually awarded upon request for reimbursement."}</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</si>
  <si>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Final report giving details of the results and benefits of the Grantee's improvement efforts. "},{"code":"cash","isSelected":true,"description":"SF-270 Request for Advance or Reimbursement"},{"code":"progress","isSelected":true,"description":"Quarterly progress reports giving an account of significant progress (findings, events, trends, etc.) made during the reporting period, and a description of any technical and/or cost problems encountered or anticipated that will affect completion of the grant."},{"code":"expenditure","isSelected":true,"description":"Quarterly financial status reports using SF-425, Federal Financial Report."},{"code":"performanceMonitoring","isSelected":true,"description":"Grant recipients will be monitored periodically by FRA to ensure that the project goals, objectives, performance requirements, timelines, milestones, budgets, and other related program criteria are being met. Monitoring may include onsite visits or detailed, interactive desk reviews. In addition, grantees are provided with intensive technical assistance from grants staff on a daily basis. "}]</t>
  </si>
  <si>
    <t>69-8083-0-1-401;</t>
  </si>
  <si>
    <t xml:space="preserve">(Cooperative Agreements) FY 17$0.00; FY 18 est $0.00; FY 19 est $0.00; FY 16$27,800,000.00; - </t>
  </si>
  <si>
    <t>No obligations was were made in FY 2017. One additional obligation beyond FY 2019 is planned for $13,800,000.</t>
  </si>
  <si>
    <t>{"list":[{"fiscalYear":2016,"description":"One grant was awarded in late FY2016 to fund Preliminary Engineering and NEPA review and documentation for a\r\nproposed high-speed superconducting maglev (SCMAGLEV) train system. \r\n"},{"fiscalYear":2017,"description":"The FY 2016 funded project's preliminary engineering work and NEPA study are underway to evaluate the proposed SCMAGLEV service on a new right-of-way (ROW) with reasonable alternatives for alignments and station locations, and will document potential impacts on the environment."}],"isApplicable":true}</t>
  </si>
  <si>
    <t>The National Environmental Policy Act of 1969 as amended (42 U.S.C. Section  4321 et seq.), and related laws; Safe, Accountable, Flexible, Efficient Transportation Equity Act:  A Legacy for Users (Public Law 109-59); SAFETEA-LU Technical Corrections Act (Public Law 110-244); OMB Circular No. 2 CFR 200. Solicitation guidelines will be made available.</t>
  </si>
  <si>
    <t>Michael Longley1200 New Jersey Avenue, S.E., Washington,, DC  20590 Email:&lt; a href='mailto:michael.longley@dot.gov'&gt;michael.longley@dot.gov&lt;/a&gt;Phone: 202-493-6377;</t>
  </si>
  <si>
    <t xml:space="preserve">20.314 Railroad Development; </t>
  </si>
  <si>
    <t xml:space="preserve">Fiscal Year2016: An example of a project to be funded in FY 2016 includes Preconstruction planning activities.   An example of the project funded in FY 2016 includes Preconstruction SCMAGLEV planning activities. </t>
  </si>
  <si>
    <t>https://beta.sam.gov/fal/bcdae94917c14e9f9e103abf142427f9/view</t>
  </si>
  <si>
    <t>High-Speed Rail Corridors and Intercity Passenger Rail Service – Capital Assistance Grants</t>
  </si>
  <si>
    <t>HSR/IPR Program</t>
  </si>
  <si>
    <t>{"list":[{"act":{"description":"The Passenger Rail Investment and Improvement Act of 2008 (PRIIA) "},"publicLaw":{"congressCode":"111","number":"5"},"authorizationTypes":{"USC":false,"act":true,"statute":false,"publicLaw":true,"executiveOrder":false}}]}</t>
  </si>
  <si>
    <t xml:space="preserve">To assist in financing the capital costs of facilities, infrastructure, and equipment necessary to provide or improve high-speed rail and intercity passenger rail service. Funds are made available pursuant to three authorized programs: Intercity Passenger Rail Service Corridor Capital Assistance, Congestion Grants; and High-Speed Rail Corridor Development. </t>
  </si>
  <si>
    <t xml:space="preserve">Profit organization, Other private institutions/organizations, State &amp; Transportation </t>
  </si>
  <si>
    <t xml:space="preserve">The general public, both users and non-users of intercity passenger rail service. State departments of transportation and other public agencies, although private transportation companies may participate through contractual arrangements with a State department of transportation. </t>
  </si>
  <si>
    <t>{"description":"Department of Transportation, Federal Railroad Administration (FRA) Assurances and Certification forms including: (1) Certification Regarding Debarment, Suspension, and Other Responsibility Matters Primary Covered Transactions; (2) Certification Regarding Debarment, Suspension, Ineligibility and Voluntary Exclusion Lower Tier Covered Transactions; (3) Certification Regarding Drug-Free Workplace Requirements; (4) Certification Regarding Lobbying, (5) Assurances for Construction Programs – SF 424A, (6) Assurances Non- Construction Programs – SF 424B; and (7) Certificate of Indirect Costs Assurances. Other documents may be required as pre-requisites to funding based on program type. Documentation demonstrating applicant eligibility (for applicants other than States); National Environmental Policy Act documentation for construction projects and service development programs; program-specific Assurances and Certifications; planning and engineering documentation. Also see Application Procedure.","isApplicable":true}</t>
  </si>
  <si>
    <t>{"environmentalImpact":{"reports":[{"isSelected":true,"reportCode":"statement"},{"isSelected":true,"reportCode":"assessment"},{"isSelected":false,"reportCode":"ExecutiveOrder12372"},{"isSelected":true,"reportCode":"otherRequired"}]},"description":"This program requires submission of environmental impact information  based on the project type.\r\n"}</t>
  </si>
  <si>
    <t>{"description":"An initial review of the applicant, project application and eligibility.  The application is then reviewed and rated against the key criteria set forth in the NOFO. Funds are awarded after review and approval the required pre-requisite documentation.\r\n"}</t>
  </si>
  <si>
    <t>Review the application package to ensure that all required documents are complete and signed by the appropriate person. Review the statement of work (SOW) and budget to ensure the appropriation language requirements are met. Review SOW for technical issues and budget for appropriate costs, including compliance with the National Environmental Policy Act and related laws and orders. Evaluate applications to determine relative satisfaction of published selection criteria.  Select the applicants that are most qualified.  After the application package is acceptable to both parties, a grant agreement is drafted, reviewed, and signed upon agreement by both parties.</t>
  </si>
  <si>
    <t>FRA is committed to responding to applicants in a reasonable and timely manner.  Response times will very based on size, scope, complexity and volume of applications.</t>
  </si>
  <si>
    <t>{"types":{"moe":true,"formula":false,"matching":true},"formula":{"title":"","chapter":"","part":"","subPart":"","publicLaw":"","description":""},"matching":{"requirementFlag":"voluntary","percent":"0","description":"Match requirements depend on the legislative authority, project type, and the terms of the specific NGA."},"moe":{"description":""}}</t>
  </si>
  <si>
    <t>{"awarded":"other","description":"Congress made $8 billion available through the American Recovery and Reinvestment Act of 2009 (ARRA). Congress continued to build upon the Recovery Act by making available an additional $2.1 billion through annual appropriations for FY 2009 and 2010, using the framework initially established by the Passenger Rail Investment and Improvement Act of 2008 (PRIIA), bringing the total program funding to $10.1 billion.  Funding appropriated under ARRA was awarded to grantees by September 30, 2012, and be expended by September 30, 2017. Funding appropriated under PRIIA shall remain available until expended.","awardedDescription":"Funds are awarded through a standardized drawdown or “auto-pay” process for some grantees, and for others, the agency maintains the right to release funds through an invoicing method, with the ability to enforce a payment hold. \r\n\r\nFunding is obligated through cooperative agreements, and outlays occur as reimbursement.  For complex corridor development programs, FRA will issue a Letter of Intent (LOI) that represents a contingent financial commitment to a State’s corridor program.  A LOI does not represent an obligation or disbursement of funds.  Funding will only be obligated and disbursed as milestones are achieved. "}</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</si>
  <si>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Final report giving details of the results and benefits of the Grantee's improvement efforts."},{"code":"cash","isSelected":true,"description":"SF-270 Request for Advance or Reimbursement."},{"code":"progress","isSelected":true,"description":"Quarterly progress reports"},{"code":"expenditure","isSelected":true,"description":"Quarterly financial status reports using SF 425, Federal Financial Report."},{"code":"performanceMonitoring","isSelected":true,"description":"Grant recipients will be monitored periodically by FRA to ensure that the project goals, objectives, performance requirements, timelines, milestones, budgets, and other related program criteria are being met. Monitoring may include on site visits or detailed, interactive desk reviews.  In addition, grantees are provided with intensive technical assistance from grants staff on a daily basis."}]</t>
  </si>
  <si>
    <t>69-8083-0-1-401;69-0715-0-1-401;</t>
  </si>
  <si>
    <t xml:space="preserve">(Project Grants) FY 17$2,000,000.00; FY 18 est $0.00; FY 19 est $3,000,000.00; FY 16$5,218,600.00; - </t>
  </si>
  <si>
    <t>There was one award in FY 2017 for $2,000,000.</t>
  </si>
  <si>
    <t>{"list":[{"fiscalYear":2016,"description":"FRA requests $2.45 billion across multiple program areas related to capital assistance to states, including $550 million focused on the Northeast Corridor, including ongoing equipment overhaul needs, addressing the backlog of state of good repair capital needs, and replacing legacy equipment; $225 million to state corridors to support phase-in of fixed asset capital charges to states under PRIIA 209, $850 million to support long-distance route capital with equipment overhauls, replacement, stations, maintenance facilities and route operations; $475 National Assets, Legacy Debt and Amtrak PTC, including operating and capital needs for national reservations systems, security and policing, training centers, other national systems, legacy debt service and principal and PTC capital on Amtrak routes; and $350 million on upgrading Amtrak-served stations to become ADA compliant.  Three projects were obligated in FY 16 for planning and safety improvements. "},{"fiscalYear":2017,"description":"Projects have been completed or will be completed in FY 17 that:\r\n1.  Build new high-speed rail corridors that expand and fundamentally improve passenger transportation in the geographic regions they serve;\r\n2. Upgrade existing intercity passenger rail corridors to improve reliability, speed, and frequency of existing services; and\r\n3. Lay the groundwork for future high-speed rail services through corridor and state planning efforts.\r\n"},{"fiscalYear":2018,"description":"Projects have been completed or will be completed in FY 18 that:\n1. Build new high-speed rail corridors that expand and fundamentally improve passenger transportation in the geographic regions they serve;\n2. Upgrade existing intercity passenger rail corridors to improve reliability, speed, and frequency of existing services; and\n3. Lay the groundwork for future high-speed rail services through corridor and state planning efforts."}],"isApplicable":true}</t>
  </si>
  <si>
    <t>Interim program guidance is provided within Notices of Funding Availability. Additional information is available as needed on the FRA website and from FRA grants management staff.</t>
  </si>
  <si>
    <t>Michael Longley1200 New Jersey Ave, S.E., Washington, DC 20590 Email:&lt; a href='mailto:michael.longley@dot.gov'&gt;michael.longley@dot.gov&lt;/a&gt;Phone: (202) 493-6377;</t>
  </si>
  <si>
    <t xml:space="preserve">20.317 Capital Assistance to States - Intercity Passenger Rail Service; </t>
  </si>
  <si>
    <t xml:space="preserve">Fiscal Year2016: Examples of projects obligated in FY 16 include the planning and environmental documentation to support a future decision to fund and implement a major investment in a passenger rail corridor, as well as grade crossing and bridge improvements to improve safety and efficiency.Fiscal Year2017: Examples of projects planned for completion in FY 17 include planning, engineering, and environmental studies, as well as the construction of improved passenger access facilities and railroad infrastructure. </t>
  </si>
  <si>
    <t xml:space="preserve">Applications will be individually evaluated against the following criteria, listed in order of priority: 1) achieving transportation solutions in a cost effective manner; 2) achieving public benefits in a cost effective manner; 3) sustainability of transportation and other public benefits; 4) management and minimization of project delivery risk; and 5) timeliness of project commencement and completion. Selection of applications for award will also take into account the following selection criteria: 1) regional balance necessary to create a nationwide high-speed rail and intercity passenger rail network and address urban and non-urban mobility needs; 2) balance and diversity of cost effective technological approaches to improving HSR and IPR service; 3). organizing multi-State partnerships and encouraging community involvement where appropriate; and 4) previous HSIPR Program grants and previous State investments in high-speed intercity passenger rail._x000D_
</t>
  </si>
  <si>
    <t>Jun 17,2009</t>
  </si>
  <si>
    <t>https://beta.sam.gov/fal/4db6d5774b1742538ef3bb2b70e28c0e/view</t>
  </si>
  <si>
    <t xml:space="preserve">Rail Line Relocation and Improvement </t>
  </si>
  <si>
    <t>Rail Line Relocation</t>
  </si>
  <si>
    <t>{"list":[{"act":{"description":"Safe, Accountable, Flexible, Efficient Transportation Equity Act: A Legacy for Users (SAFETEA-LU) "},"authorizationTypes":{"act":true}}]}</t>
  </si>
  <si>
    <t>To provide financial assistance for rail line relocation and improvement projects.</t>
  </si>
  <si>
    <t xml:space="preserve">Government - General  and Transportation </t>
  </si>
  <si>
    <t xml:space="preserve">States, Political Subdivisions of States, and the District of Columbia _x000D_
</t>
  </si>
  <si>
    <t>{"description":"See Application Procedure","isApplicable":true}</t>
  </si>
  <si>
    <t>{"environmentalImpact":{"reports":[{"isSelected":true,"reportCode":"ExecutiveOrder12372"},{"isSelected":true,"reportCode":"otherRequired"}]},"description":"The applicant must submit the following information to the FRA through www.grants.gov: Application for Federal Assistance SF-424 Department of Transportation Federal Railroad Administration Assurances and Certification forms (https://www.fra.dot.gov/eLib/Details/L05284);\r\n\r\nCertification Regarding Debarment, suspension, and other Responsibility Matters Primary Covered Transactions; ;Certification Regarding Drug-Free Workplace Requirements; Certification Regarding Lobbying;  Assurances Non-Construction Programs; SF 424E Certificate of Indirect Costs;  Assurances - Construction Programs SF-424D Statement of Work Budget."}</t>
  </si>
  <si>
    <t>{"description":"An initial review of the applicant, project application and eligibility. The application is then reviewed and rated against the key criteria set forth in the NOFO. Funds are awarded after review and approval the required pre-requisite documentation."}</t>
  </si>
  <si>
    <t xml:space="preserve">Review the application package to ensure that all required documents are complete and signed by the appropriate person. Review the statement of work (SOW) and budget to ensure the appropriation language requirements are met. Review SOW for technical issues and budget for appropriate costs, including compliance with the National Environmental Policy Act and related laws and orders. Compare applications to determine relative satisfaction of published selection criteria. Select the applicants that are most qualified. After the application package is acceptable to both parties, a grant agreement is drafted, reviewed, and signed upon agreement by both parties. </t>
  </si>
  <si>
    <t>{"types":{"moe":false,"formula":false,"matching":true},"formula":{"title":"","chapter":"","part":"","subPart":"","publicLaw":"","description":""},"matching":{"requirementFlag":"voluntary","percent":"10","description":"This program has no statutory formula. All grantees will be required to provide at least a 10% match from non-program funds toward the grant budget"},"moe":{"description":""}}</t>
  </si>
  <si>
    <t>{"awarded":"other","description":"No restriction on period of time the assistance normally is available. Assistance is usually awarded upon request for reimbursement.","awardedDescription":"Assistance is usually awarded upon request for reimbursement."}</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</si>
  <si>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and; Final report giving details of the results and benefits of the Grantee's improvement efforts."},{"code":"cash","isSelected":true,"description":"SF-270 Request for Advance or Reimbursement."},{"code":"progress","isSelected":true,"description":"Quarterly progress reports "},{"code":"expenditure","isSelected":true,"description":"Quarterly financial status reports using SF-425 Federal Financial Report "},{"code":"performanceMonitoring","isSelected":true,"description":"Grant recipients will be monitored periodically by FRA to ensure that the project goals, objectives, performance requirements, timelines, milestones, budgets, and other related program criteria are being met."}]</t>
  </si>
  <si>
    <t>69-0716-0-1-401;</t>
  </si>
  <si>
    <t xml:space="preserve">(Project Grants (Cooperative Agreements)) FY 17$0.00; FY 18 est $0.00; FY 19 est $0.00; FY 16$3,000,000.00; - </t>
  </si>
  <si>
    <t>No awards were made in FY 2017.</t>
  </si>
  <si>
    <t>{"list":[{"fiscalYear":2016,"description":"Five projects were completed in FY 2016 "},{"fiscalYear":2018,"description":"Two projects remain to be completed in FY 18."}],"isApplicable":true}</t>
  </si>
  <si>
    <t>These two Acts and associated regulations provide the primary guidance for this program: The National Environmental Policy Act of 1969 as amended (42 U.S.C. 4321 et seq.), and related laws; the Safe, Accountable, Flexible, Efficient Transportation Equity Act: A Legacy for Users (Public Law 109-59). ); 49 CFR Part 262.</t>
  </si>
  <si>
    <t>{"flag":"appendix","description":"If necessary to contact a regional office, the contact information will be in a grant agreement"}</t>
  </si>
  <si>
    <t>Fiscal Year2016: An example of a project that was completed in FY 16 is the relocation and reconstruction of a rail line that will facilitate the creation of the Osceola Avenue multimodal trail and eliminate important safety issues caused by concurrent rail, vehicular and pedestrian use._x000D_
_x000D_
Another example of a project that was completed in FY16 is the rehabilitation of approximately 40 miles of the railroad in order to accommodate 286,000 pound loads, increase train speeds to up to 25 mph, and reduce Excepted Track Classification._x000D_
Fiscal Year2017: An example of a project that will be completed in FY17 involves upgrading the Lead track from an industrial lead with speeds limited to approximately 5 mph, to a Class 1 track, which will allow for speeds of 10 mph.
Another example of a project that will be completed in FY17involves relocating the Railroad Line to reduce the potential for a slope failure and the resulting loss of service and possible derailment.</t>
  </si>
  <si>
    <t>Selection criteria were included in SAFETEA-LU and the Final Rule establishing the program.  For the earmarks, the work and cost estimates are reasonable and are within the scope of the program regulations and the appropriation language.  For the earmarks, the work and cost estimates are reasonable and are within the scope of the program regulations and the appropriation language.</t>
  </si>
  <si>
    <t>https://beta.sam.gov/fal/db3e4d0869b14751b96f13162c212fb1/view</t>
  </si>
  <si>
    <t>Railroad Safety Technology Grants</t>
  </si>
  <si>
    <t>{"list":[{"act":{"description":"Section 105 of the Rail Safety Improvement Act of 2008 as modified by the Consolidated Appropriations Act, 2016, Division L, Title I (Public Law 114-113 (December 18, 2015) "},"publicLaw":{"congressCode":"114","number":"113"},"USC":{"title":"49","section":"20158"},"authorizationTypes":{"USC":true,"act":true,"statute":false,"publicLaw":true,"executiveOrder":false},"usc":{"title":"49","section":"20158"}}]}</t>
  </si>
  <si>
    <t>To facilitate the deployment of train control technologies, train control component technologies, processor-based technologies, electronically controlled pneumatic brakes, rail integrity inspection systems, rail integrity warning systems, switch position indicators and monitors, remote control power switch technologies, track integrity circuit technologies, and other new or novel railroad safety technology.</t>
  </si>
  <si>
    <t>There is no additional information.</t>
  </si>
  <si>
    <t xml:space="preserve">Passenger and freight railroad carriers; Railroad suppliers; and_x000D_
State and local governments for projects that have a public benefit of improved safety and network efficiency.  To be eligible for assistance, the above entities subject to 49 U.S.C. 20157(a) must have submitted a revised Positive Train Control Implementation Plan (PTCIP) to FRA as required by 49 U.S.C. 20157(a). FRA considers the development and submission of a revised PTCIP under 49 U.S.C. 20157(a) to meet the eligibility requirement related to submitting a plan required under 49 U.S.C. 20156(e)(2) containing an analysis of the impact, feasibility, costs and benefits of implementing PTC system technology. FRA believes that any submission connected to sec. 20156(e)(2), which has yet to be incorporated into a Federal regulation, would merely be duplicative of what a railroad analyzed when it developed and submitted a revised PTCIP. Thus, FRA considers the submission of a revised PTCIP to meet the eligibility requirements in 49 U.S.C. 20158(b)(3) for purposes of this NOFO. If an applicant is not required to comply with either sec. 20157(a) or sec. 20156(e)(2), the applicant must demonstrate that to FRA's satisfaction in its NOFO application Individuals are not eligible for these awards_x000D_
</t>
  </si>
  <si>
    <t>{"description":"U.S. Department of Transportation Federal Railroad Administration Assurances and Certification forms  https://www.fra.dot.gov/eLib/Details/L05284 \r\nCertification Regarding Debarment, Suspension, and Other Responsibility Matters-Primary Covered Transactions, , Certification Regarding Drug-Free Workplace Requirements, Certification Regarding Lobbying, Assurances-Non-Construction Programs, SF 424E, Certificate of Indirect Costs, Assurances - Construction Programs SF-424D \r\n","isApplicable":true}</t>
  </si>
  <si>
    <t xml:space="preserve">Review the application package to ensure that all required documents have been submitted and are complete and signed by the appropriate person. Review the SOW and budget to ensure the appropriation language requirements are met. Review SOW for technical issues and budget for appropriate costs, including compliance with the National Environmental Policy Act and related laws and orders. After the application package is acceptable to both parties, a grant agreement is drafted, reviewed, and signed upon agreement by both parties. </t>
  </si>
  <si>
    <t>FRA is committed to responding to applicants in a reasonable and timely manner. Response times will vary based on size, scope, complexity and volume of applications.</t>
  </si>
  <si>
    <t xml:space="preserve"> Not Applicable</t>
  </si>
  <si>
    <t xml:space="preserve">.  </t>
  </si>
  <si>
    <t>{"types":{"moe":false,"formula":true,"matching":true},"formula":{"title":"49","chapter":"","part":"20158","subPart":"","publicLaw":"","description":""},"matching":{"requirementFlag":"voluntary","percent":"80","description":"Federal funds for any eligible project shall not exceed 80 percent of the total cost of such project   FRA cannot consider any other Federal funds, nor any non-Federal funds already expended (or otherwise encumbered), towards the matching requirement. Additionally, FRA is limiting the method for calculating the non-Federal match to cash contributions only ‘‘in-kind’’ contributions will not be accepted. Matching funds provided in excess of the minimum requirement will be considered in evaluating the merit of an application."},"moe":{"description":""}}</t>
  </si>
  <si>
    <t>{"awarded":"other","description":"No restriction on period of time the assistance normally is available.","awardedDescription":"FRA will award grants for the full federal amount, however, recipients shall receive funds on a reimbursable basis. Funding will only be obligated and disbursed as milestones are achieved. "}</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</si>
  <si>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Final report giving details of the results and benefits of the Grantee's improvement efforts. "},{"code":"cash","isSelected":true,"description":"SF-270 Request for Advance or Reimbursement."},{"code":"progress","isSelected":true,"description":"Quarterly progress reports"},{"code":"expenditure","isSelected":true,"description":"Quarterly financial status reports using SF-425 Federal Financial Report "},{"code":"performanceMonitoring","isSelected":true,"description":"Grant recipients will be monitored periodically by FRA to ensure that the project goals, objectives, performance requirements, timelines, milestones, budgets, and other related program criteria are being met."}]</t>
  </si>
  <si>
    <t>69-0702-0-1-401;69-8083-0-1-401;</t>
  </si>
  <si>
    <t xml:space="preserve">(Project Grants) FY 17$13,005,150.00; FY 18 est $22,160,000.00; FY 19 est $0.00; FY 16$1,275,000.00; Estimate Not Available  - </t>
  </si>
  <si>
    <t>The range was between $771,070 to $3,000,000, and the average was $2,254,202 in FY 2017.</t>
  </si>
  <si>
    <t>{"list":[{"fiscalYear":2016,"description":" In 2008, Congress mandated PTC implementation on the main lines of Class I railroads and entities providing regularly scheduled intercity or commuter rail passenger transportation over which any poisonous or toxic by inhalation hazardous materials are transported, or over which intercity or commuter rail passenger transportation is regularly provided.  Since Congress extended the original PTC implementation deadline from December 31, 2015 to at least December 31, 2018, these grants will help make the nation’s rail system safer by facilitating deployment of PTC collision avoidance systems."},{"fiscalYear":2017,"description":"These grants will continue to facilitate the implementation of PTC that prevents certain train-to-train collisions, over-speed derailments, incursions into established work zone limits, and trains going to the wrong tracks due to improper switching.  Many grant projects will help railroads achieve interoperability among the different PTC systems that railroads are deploying. "},{"fiscalYear":2018,"description":"Seventeen Positive Train Control (PTC) grant projects totaling $40,649,463 are underway, and seven PTC projects totaling $42,099,310 have been completed under this grant program to facilitate the implementation of PTC that prevents certain train-to-train collisions, over-speed derailments, incursions into established work zone limits, and trains going to the wrong tracks due to improper switching. Many grant projects help railroads achieve interoperability among the different PTC systems that railroads are deploying."}],"isApplicable":true}</t>
  </si>
  <si>
    <t xml:space="preserve">The Rail Safety Improvement Act of 2008 (Public Law 110-432) and associated regulations._x000D_
_x000D_
</t>
  </si>
  <si>
    <t>{"flag":"none","description":"If necessary to contact a regional office, the contact information will be in a grant agreement."}</t>
  </si>
  <si>
    <t>Dr. Mark W. Hartong, PEOffice of Railroad Safety, Federal Railroad Administration, Mail Stop 25, 1200 New Jersey Ave SE. , Washington, DC 20590 Email:&lt; a href='mailto:mark.hartong@dot.gov'&gt;mark.hartong@dot.gov&lt;/a&gt;Phone: (202) 493-1332.;</t>
  </si>
  <si>
    <t>Fiscal Year2016: An example of a project awarded in FY 16 includes a Wireless Communications Analysis, Security Plan, and System Specification and Implementation Plan. Another project awarded in FY 16 will assist the North American rail industry in developing strategies for identifying and mitigating disruptions to GPS service and 220 MHz ITC radio communication service due to equipment malfunctions or malicious attacks, and to help define interoperable standards and recommended practices to support PTC message security among Class I railroads and commuter and short line railroads.Fiscal Year2017: An example of a project awarded in FY17 is one that will sustain uninterrupted freight rail interchanges, and rail service to eighty-eight (88) rail-served businesses in North Texas.   The Grantee will purchase equipment, and communications systems necessary to operate as a tenant railroad via trackage rights on the Burlington Northern Santé Fe, Union Pacific Railroad, Trinity Railway Express, and TexRail Railroad, where PTC is applicable.  The Project will consist of the following:  1) Procurement and installation of Locomotive on-board equipment for nine (9) locomotives; 2) Procurement and installation of 220 MHz Radios; 3) Procurement of Crew Initialization Back Office Server (CI-BOS) that will be used for on-board equipment testing; and 4) Employee Training/Certification that meets the host railroads’ standards.</t>
  </si>
  <si>
    <t xml:space="preserve">Evaluation criteria included:_x000D_
  • PTC Deployment Benefits_x000D_
  • Technical Merit _x000D_
  • Project Development approach_x000D_
  _x000D_
The following selection criteria ensured that the projects selected for funding advance FRA’s current mission and key priorities:_x000D_
  1) Alignment with the DOT Strategic Goals and Priorities_x000D_
  2) Project Delivery Performance_x000D_
  3) Region/Location_x000D_
  4) Innovation/Resource Development_x000D_
</t>
  </si>
  <si>
    <t>Mar 03,2010</t>
  </si>
  <si>
    <t>https://beta.sam.gov/fal/768e9e99a7724712ad8701d5eb5fa370/view</t>
  </si>
  <si>
    <t>Fiscal Year 2013 Hurricane Sandy Disaster Relief Grants to the National Railroad Passenger Corporation</t>
  </si>
  <si>
    <t>{"list":[{"act":{"description":"The Disaster Relief Appropriations Act, 2013 "},"publicLaw":{"congressCode":"113","number":"2"},"authorizationTypes":{"USC":false,"act":true,"statute":false,"publicLaw":true,"executiveOrder":false}}]}</t>
  </si>
  <si>
    <t>To provide supplemental assistance to the National Passenger Railroad Corporation for disaster assistance related to Hurricane Sandy.</t>
  </si>
  <si>
    <t>{"description":"See Application Procedures ","isApplicable":true}</t>
  </si>
  <si>
    <t>{"environmentalImpact":{"reports":[{"isSelected":true,"reportCode":"assessment"},{"isSelected":true,"reportCode":"otherRequired"}]},"description":"An environmental impact assessment is required for this program."}</t>
  </si>
  <si>
    <t>{"description":"The applicant submitted the following information: Application for Federal Assistance SF-424; US Department of Transportation Federal Railroad Administration Assurances and Certification forms; Certification Regarding Debarment, suspension, and other Responsibility Matters - Primary Covered Transactions; Certification Regarding Drug-Free Workplace Requirements; Certification Regarding Lobbying; Assurances - Non-Construction Programs, SF 424B or Assurances – Construction, SF424D (whichever is specified in the announcement); Certificate of Indirect Costs; Detailed project descriptions, statement of work, and budgets. "}</t>
  </si>
  <si>
    <t xml:space="preserve">FRA reviewed the application package to ensure that all required documents had been submitted and were completed and signed by the appropriate person. Reviewed the statement of work (SOW) and budget to ensure the appropriation language requirements are met. Reviewed SOW for technical issues and budget for appropriate costs, including compliance with the National Environmental Policy Act and related laws and orders. After the application package is acceptable to both parties, a grant agreement is drafted, reviewed, and signed upon agreement by both parties. </t>
  </si>
  <si>
    <t xml:space="preserve">Timing of Approval/Disapproval typically ranged from between 2-6 weeks. </t>
  </si>
  <si>
    <t>{"awarded":"other","description":"Length and time phasing of assistance is dependent on the specific appropriating and/or authorizing law governing the grant opportunity. ","awardedDescription":"Reimbursement"}</t>
  </si>
  <si>
    <t>[{"code":"program","isSelected":true,"description":"The grantee shall submit the following reports: Monthly progress reports giving an account of significant progress (findings, events, trends, etc.) made during the reporting period, and a description of any technical and/or cost problems encountered or anticipated that will affect completion of the grant.  Through the grant agreement, the grantee may be required to submit various other reports. Final report giving details of the results and benefits of the Grantee's activities. "},{"code":"cash","isSelected":true,"description":"Request for Advance or Reimbursement SF-270."},{"code":"progress","isSelected":true,"description":"The grantee is required to submit the following reports: Monthly progress reports giving an account of significant progress (findings, events, trends, etc.) made during the reporting period, and a description of any technical and/or cost problems encountered or anticipated that will affect completion of the grant. "},{"code":"expenditure","isSelected":true,"description":"Monthly Federal Financial Status Report SF-425."},{"code":"performanceMonitoring","isSelected":true,"description":"Grant recipients will be monitored periodically by FRA to ensure that the project goals, objectives, performance requirements, timelines, milestones, budgets, and other related program criteria are being met. Monitoring may include on site visits or detailed, interactive desk reviews. In addition, grantees are provided with intensive technical assistance from grants staff on a daily basis"}]</t>
  </si>
  <si>
    <t>69-0704-0-1-401;</t>
  </si>
  <si>
    <t xml:space="preserve">(Project Grants) FY 17$0.00; FY 18 est $45,000,000.00; FY 19 est $0.00; FY 16$32,000,000.00; - </t>
  </si>
  <si>
    <t>There were no awards in FY 2017.  Future awards are expected to range from $13,479,978 to $21,300,000 with an average of $14,926,659.</t>
  </si>
  <si>
    <t>{"list":[{"fiscalYear":2017,"description":"Two projects remain to be completed in FY 2017 for Amtrak to repair damage caused by Hurricane Sandy along its heavily-traveled Northeast Corridor."},{"fiscalYear":2016,"description":"The grant for Amtrak Sandy Repairs helped Amtrak pay for recovery activities pursued immediately following Superstorm Sandy and begin to pursue projects to replace damages infrastructure and equipment. Immediate repairs to restore service utilized two thirds of the grant, mitigating the economic damage caused by the unavailability of a critical piece of infrastructure along the NEC rail network.\r\n\r\nThe grant for the Hudson Yards Concrete Encasement Project consists of the construction of an underground, sealed, watertight rectangular structure 800 feet long, 50 feet wide, and approximately 35 feet tall in the Eastern Rail Yard portion of the Hudson Yards rail yard in New York City.\r\n"}],"isApplicable":true}</t>
  </si>
  <si>
    <t>Fiscal Year2016: Examples of projects with funds obligated in FY 13 include: 1) Disaster relief for repairs addressing equipment issues, failures, and problems, and 2) Disaster relief for the extension of the encasement under the Hudson Yards, NY.Fiscal Year2017: An example of a project obligated in FY13 that was completed in FY 2017 is the Hudson Yards Concrete Encasement Project that consists of the construction of an underground, sealed, watertight rectangular structure.Fiscal Year2018: Projects that will be obligated in FY 18 or 19 include:  Hackensack Substation 42 Resiliency Improvement Project ($10M) to modernize Substation 42 to increase its capacity, reliability and resiliency to minimize downtime to railroad operations; and Substation 41 Project ($21M).</t>
  </si>
  <si>
    <t xml:space="preserve">Proposals for projects must support the stated strategic goals of the applicant organization, align with the priorities identified in authorization or appropriation statutes, and of the Secretary of Transportation, and be accompanied by detailed scope, schedule and budget documentation. Quantitative or qualitative justification of project prioritization must be provided. </t>
  </si>
  <si>
    <t>https://beta.sam.gov/fal/5fe8d85814f645f68659d7d5fa34579b/view</t>
  </si>
  <si>
    <t>Restoration and Enhancement</t>
  </si>
  <si>
    <t>{"list":[{"act":{"description":"Consolidated Appropriations Act, 2017, Div. K, Tit. I, Public Law 115-31 (Appropriations Act)."},"publicLaw":{"congressCode":"115","number":"31"},"USC":{"title":"49","section":"24408"},"authorizationTypes":{"USC":true,"publicLaw":true},"usc":{"title":"49","section":"24408"}}]}</t>
  </si>
  <si>
    <t>To provide operating assistance grants for the purpose of initiating, restoring, or enhancing intercity rail passenger transportation.</t>
  </si>
  <si>
    <t xml:space="preserve">(1) a State, including the District of Columbia;_x000D_
(2) a group of States;_x000D_
(3) an Interstate Compact;_x000D_
(4) a public agency or publicly chartered authority established by 1 or more States;_x000D_
(5) a political subdivision of a State;_x000D_
(6) Amtrak or another rail carrier that provides intercity rail passenger transportation;_x000D_
(7) Any rail carrier in partnership with at least 1 of the entities described in (1) through (5);_x000D_
and_x000D_
(8) any combination of the entities described in paragraphs (1) through (7)._x000D_
</t>
  </si>
  <si>
    <t xml:space="preserve">(1) a State, including the District of Columbia;_x000D_
(2) a group of States;_x000D_
(3) an Interstate Compact;_x000D_
(4) a public agency or publicly chartered authority established by 1 or more States;_x000D_
(5) a political subdivision of a State;_x000D_
(6) Amtrak or another rail carrier that provides intercity rail passenger transportation;_x000D_
(7) Any rail carrier in partnership with at least 1 of the entities described in paragraphs (1) through (5);_x000D_
and_x000D_
(8) any combination of the entities described in (1) through (7). _x000D_
</t>
  </si>
  <si>
    <t>{"description":"SF424 (Application for Federal Assistance); SF 424A - Budget Information for Non-Construction or SF 424C  Budget Information for Construction; SF 424B – Assurances for Non-Construction or SF 424D – Assurances for Construction; FRA’s Additional Assurances and Certifications; and SF LLL: Disclosure of Lobbying Activities. Other documents may be required as pre-requisites to funding based on program type; documentation demonstrating applicant eligibility (for applicants other than States); National Environmental Policy Act documentation for construction projects and service development programs; program-specific Assurances and Certifications; planning and engineering documentation.","isApplicable":true}</t>
  </si>
  <si>
    <t>{"description":"An applicant for a grant under this section shall submit:  \r\n(1) A capital and mobilization plan that—(A) describes any capital investments, service planning actions (such as environmental reviews), and mobilization actions (such as qualification of train crews) required for initiation of intercity rail\r\npassenger transportation; and (B) includes the timeline for undertaking and completing each of the investments and actions\r\nreferred to in (A);\r\n(2) an operating plan that describes the planned operation of the service, including—(A) the identity and qualifications of the train operator; (B) the identity and qualifications of any other service providers; (C) service frequency; (D) the planned routes and schedules; (E) the station facilities that will be utilized; (F) projected ridership, revenues, and costs; (G) descriptions of how the projections under subparagraph (F) were developed; (H) the equipment that will be utilized, how such equipment will be acquired or refurbished, and where such equipment will be maintained; and (I) a plan for ensuring safe operations and compliance with applicable safety regulations;\r\n(3) a funding plan that— (A) describes the funding of initial capital costs and operating costs for the first 3 years of\r\noperation; (B) includes a commitment by the applicant to provide the funds described in subparagraph (A) to\r\nthe extent not covered by Federal grants and revenues; and (C) describes the funding of operating costs and capital costs, to the extent necessary, after the first 3 years of operation; and\r\n(4) a description of the status of negotiations and agreements with— (A) each of the railroads or regional transportation authorities whose tracks or facilities would be utilized by the service; (B) the anticipated railroad carrier, if such entity is not part of the applicant group; and (C) any other service providers or entities expected to provide services or facilities that will be\r\nused by the service, including any required access to Amtrak systems, stations, and facilities if Amtrak is not part of the applicant group.\r\n"}</t>
  </si>
  <si>
    <t>Review the application package to ensure that all required documents are complete and signed by the appropriate person. Review the statement of work (SOW) and budget to ensure the appropriation language requirements are met. Review SOW for technical issues and budget for appropriate costs, including compliance with the National Environmental Policy Act and related laws and orders. Compare applications to determine relative satisfaction of published selection criteria. Select the applicants that are most qualified. After the application package is acceptable to both parties, a grant agreement is drafted, reviewed, and signed upon agreement by both parties.</t>
  </si>
  <si>
    <t>{"types":{"moe":false,"formula":false,"matching":true},"formula":{"title":"","chapter":"","part":"","subPart":"","publicLaw":"","description":""},"matching":{"requirementFlag":"voluntary","percent":"0","description":"20% year 1, 40% year 2, 60% year 3\r\n\r\nGrants may not exceed—\r\n(A) 80 percent of the projected net operating costs for the first year of service;\r\n(B) 60 percent of the projected net operating costs for the second year of service; and\r\n(C) 40 percent of the projected net operating costs for the third year of service.\r\n"},"moe":{"description":""}}</t>
  </si>
  <si>
    <t>{"awarded":"other","description":"Not more than 6 of the operating assistance grants awarded may be simultaneously active. Federal operating assistance grants authorized for any individual intercity rail passenger transportation route may not provide funding for more than 3 years and may not be renewed.  Funding is obligated through cooperative agreements, and outlays occur as reimbursement. Funding will only be obligated and disbursed as milestones are achieved.","awardedDescription":"Funding is obligated through cooperative agreements, and outlays occur as reimbursement. Funding will only be obligated and disbursed as milestones are achieved."}</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</si>
  <si>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and; Final report giving details of the results and benefits of the Grantee's improvement efforts."},{"code":"cash","isSelected":true,"description":"SF-270 Request for Advance or Reimbursement."},{"code":"progress","isSelected":true,"description":"Quarterly progress reports."},{"code":"expenditure","isSelected":true,"description":"Quarterly financial status reports using SF-425 Federal Financial Report "},{"code":"performanceMonitoring","isSelected":true,"description":"Grant recipients will be monitored periodically by FRA to ensure that the project goals, objectives, performance requirements, timelines, milestones, budgets, and other related program criteria are being met. Monitoring may include onsite visits or detailed, interactive desk reviews. In addition, grantees are provided with intensive technical assistance from grants staff on a daily basis. "}]</t>
  </si>
  <si>
    <t>69-0127-0-1-401;</t>
  </si>
  <si>
    <t xml:space="preserve">(Project Grants) FY 17$0.00; FY 18 est $0.00; FY 19 est $3,000,000.00; FY 16$0.00; - </t>
  </si>
  <si>
    <t>Not available – new account</t>
  </si>
  <si>
    <t>{"list":[{"fiscalYear":2017,"description":"One application was received requesting FY 17 funds and it is anticipated that one award will be made."},{"fiscalYear":2018,"description":"It is anticipated that at least one application will be received requesting FY 18 funds and awarded."}],"isApplicable":true}</t>
  </si>
  <si>
    <t>The National Environmental Policy Act of 1969 as amended (42 U.S.C. 4321 et seq.) and related laws.</t>
  </si>
  <si>
    <t xml:space="preserve">In awarding grants, priority to applications will be—_x000D_
(1) for which planning, design, any environmental reviews, negotiation of agreements, acquisition of equipment, construction, and other actions necessary for initiation of service have been completed or nearly completed;_x000D_
(2) that would restore service over routes formerly operated by Amtrak, including routes described in section 11304 of the Passenger Rail Reform and Investment Act of 2015;_x000D_
(3) that would provide daily or daytime service over routes where such service did not previously exist;_x000D_
(4) that include funding (including funding from railroads), or other significant participation by State, local, and regional governmental and private entities;_x000D_
(5) that include a funding plan that demonstrates the intercity rail passenger service will be financially sustainable beyond the 3-year grant period;_x000D_
(6) that would provide service to regions and communities that are underserved or not served by other intercity public transportation;_x000D_
(7) that would foster economic development, particularly in rural communities and for disadvantaged populations;_x000D_
(8) that would provide other non-transportation benefits; and_x000D_
(9) that would enhance connectivity and geographic coverage of the existing national network of intercity rail passenger service._x000D_
</t>
  </si>
  <si>
    <t>Jun 04,2017</t>
  </si>
  <si>
    <t>https://beta.sam.gov/fal/215f99fbac2e4bf3966de1fb4c3c525a/view</t>
  </si>
  <si>
    <t>Consolidated Rail Infrastructure and Safety Improvements</t>
  </si>
  <si>
    <t>CRISI</t>
  </si>
  <si>
    <t>{"list":[{"act":{"description":"Section 11301 of the  Fixing America’s Surface Transportation Act (FAST Act) (2015)"},"publicLaw":{"congressCode":"114","number":"94"},"USC":{"title":"49","section":"24407"},"authorizationTypes":{"USC":true,"act":true,"publicLaw":true},"usc":{"title":"49","section":"24407"}}]}</t>
  </si>
  <si>
    <t>To assist in financing the cost of improving passenger and freight rail transportation systems in terms of safety, efficiency, or reliability.</t>
  </si>
  <si>
    <t xml:space="preserve">(1) A State._x000D_
(2) A group of States._x000D_
(3) An Interstate Compact._x000D_
(4) A public agency or publicly chartered authority established by 1 or more States._x000D_
(5) A political subdivision of a State._x000D_
(6) Amtrak or another rail carrier that provides intercity rail passenger transportation _x000D_
(7) A Class II railroad or Class III railroad_x000D_
(8) Any rail carrier or rail equipment manufacturer in partnership with at least 1 of the entities in (1) through (5)._x000D_
(9) The Transportation Research Board and any entity with which it contracts in the development of rail-related research, including cooperative research programs._x000D_
(10) A University transportation center engaged in rail-related research._x000D_
(11) A non-profit labor organization representing a class or craft of employees of rail carriers or rail carrier contractors._x000D_
</t>
  </si>
  <si>
    <t xml:space="preserve">(1) A State._x000D_
(2) A group of States._x000D_
(3) An Interstate Compact._x000D_
(4) A public agency or publicly chartered authority established by 1 or more States._x000D_
(5) A political subdivision of a State._x000D_
(6) Amtrak or another rail carrier that provides intercity rail passenger transportation _x000D_
(7) A Class II railroad or Class III railroad_x000D_
(8) Any rail carrier or rail equipment manufacturer in partnership with at least 1 of the entities in (1) through (5)._x000D_
(9) The Transportation Research Board and any entity with which it contracts in the development of rail-related research, including cooperative research programs._x000D_
(10) A University transportation center engaged in rail-related research._x000D_
</t>
  </si>
  <si>
    <t>{"description":"An initial review of the applicant, project application and eligibility. The application is then reviewed and rated against the key criteria set forth in the NOFO."}</t>
  </si>
  <si>
    <t>{"types":{"moe":false,"formula":true,"matching":true},"formula":{"title":"","chapter":"","part":"","subPart":"","publicLaw":"114-94","description":""},"matching":{"requirementFlag":"voluntary","percent":"20","description":"The Federal share of total project costs under this section shall not exceed 80 percent."},"moe":{"description":""}}</t>
  </si>
  <si>
    <t>{"awarded":"other","description":"No restriction on period of time the assistance normally is available. ","awardedDescription":"Assistance is awarded upon request for reimbursement Funding is obligated through cooperative agreements, and outlays occur as reimbursement. Funding will only be obligated and disbursed as milestones are achieved."}</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</si>
  <si>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and; Final report giving details of the results and benefits of the Grantee's improvement efforts."},{"code":"cash","isSelected":true,"description":"SF-270 Request for Advance or Reimbursement."},{"code":"progress","isSelected":true,"description":"Quarterly progress reports"},{"code":"expenditure","isSelected":true,"description":"Quarterly financial status reports using SF-425 Federal Financial Report."},{"code":"performanceMonitoring","isSelected":true,"description":"Grant recipients will be monitored periodically by FRA to ensure that the project goals, objectives, performance requirements, timelines, milestones, budgets, and other related program criteria are being met. Monitoring may include onsite visits or detailed, interactive desk reviews. In addition, grantees are provided with intensive technical assistance from grants staff on a daily basis."}]</t>
  </si>
  <si>
    <t>69-2811-0-1-401;</t>
  </si>
  <si>
    <t xml:space="preserve">(Project Grants) FY 17$0.00; FY 18 est $0.00; FY 19 est $109,000,000.00; FY 16$0.00; - </t>
  </si>
  <si>
    <t>Not available – new program</t>
  </si>
  <si>
    <t>{"list":[{"fiscalYear":2018,"description":"49 eligible applications were received requesting FY 17 CRISI funds, and it is anticipated that at least 15 awards will be made. For the FY 18 CRISI-PTC set-aside, 32 eligible applications were received, and it is anticipated that at least 20 awards will be made.  It is anticipated that at least 50 applications will be received requesting FY 18 CRISI funds and at least 15 awards will be made."}],"isApplicable":true}</t>
  </si>
  <si>
    <t>FRA will give preference to a proposed project for which the proposed Federal share of total project costs does not exceed 50 percent; and select projects that will maximize the net benefits of the funds appropriated for use. Other considerations include: the degree to which the proposed project’s business plan considers potential private sector participation in the financing, construction, or operation of the project.; the recipient’s past performance in developing and delivering similar projects, and previous financial contributions; whether the recipient has or will have the legal, financial, and technical capacity to carry out the proposed project, satisfactory continuing control over the use of the equipment or facilities, and the capability and willingness to maintain the equipment or facilities; if applicable, the consistency of the proposed project with planning guidance and documents set forth by the Secretary or required by law or State rail plans developed under chapter 227; if applicable, any technical evaluation ratings the proposed project received under previous competitive grant programs administered by the Secretary; and other factors as the Secretary considers relevant to the successful delivery of the project.</t>
  </si>
  <si>
    <t>May 31,2017</t>
  </si>
  <si>
    <t>https://beta.sam.gov/fal/4ce2ec5bb67247958e8771683a3ebe81/view</t>
  </si>
  <si>
    <t>Federal-State Partnership for State of Good Repair</t>
  </si>
  <si>
    <t>{"list":[{"act":{"description":"Sections 11103 and 11302 of the FAST Act (2015)"},"publicLaw":{"congressCode":"114","number":"94"},"USC":{"title":"49","section":"24911"},"authorizationTypes":{"USC":true,"act":true,"publicLaw":true},"usc":{"title":"49","section":"24911"}}]}</t>
  </si>
  <si>
    <t>To fund capital projects that reduce the state of good repair backlog with respect to qualified railroad assets.</t>
  </si>
  <si>
    <t xml:space="preserve">(A) a State (including the District of Columbia);_x000D_
(B) a group of States;_x000D_
(C) an Interstate Compact;_x000D_
(D) a public agency or publicly chartered authority established by 1 or more States;_x000D_
(E) a political subdivision of a State;_x000D_
(F) Amtrak, acting on its own behalf or under a cooperative agreement with 1 or more States; or_x000D_
(G) any combination of the entities described in (A) through (F)._x000D_
</t>
  </si>
  <si>
    <t xml:space="preserve">(A) a State (including the District of Columbia);_x000D_
(B) a group of States;_x000D_
(C) an Interstate Compact;_x000D_
(D) a public agency or publicly chartered authority established by 1 or more States;_x000D_
(E) a political subdivision of a State;_x000D_
(F) Amtrak, acting on its own behalf or under a cooperative agreement with 1 or more States; or_x000D_
(G) any combination of the entities described in subparagraphs (A) through (F). _x000D_
</t>
  </si>
  <si>
    <t>{"awarded":"other","description":"No restriction on period of time the assistance normally is available. Assistance is awarded upon request for reimbursement","awardedDescription":"Funding is obligated through cooperative agreements, and outlays occur as reimbursement. Funding will only be obligated and disbursed as milestones are achieved."}</t>
  </si>
  <si>
    <t>[{"code":"program","isSelected":true,"description":"The grantee shall submit the following reports: Quarterly progress reports giving an account of significant progress (findings, events, trends, etc.) made during the reporting period, and a description of any technical and/or cost problems encountered or anticipated that will affect completion of the grant and; Final report giving details of the results and benefits of the Grantee's improvement efforts."},{"code":"cash","isSelected":true,"description":"SF-270 Request for Advance or Reimbursement"},{"code":"progress","isSelected":true,"description":"Quarterly progress reports."},{"code":"expenditure","isSelected":true,"description":"Quarterly financial status reports using SF-425 Federal Financial Report "},{"code":"performanceMonitoring","isSelected":true,"description":"Grant recipients will be monitored periodically by FRA to ensure that the project goals, objectives, performance requirements, timelines, milestones, budgets, and other related program criteria are being met. Monitoring may include onsite visits or detailed, interactive desk reviews. In addition, grantees are provided with intensive technical assistance from grants staff on a daily basis."}]</t>
  </si>
  <si>
    <t>69-2810-0-1-401;</t>
  </si>
  <si>
    <t xml:space="preserve">(Project Grants) FY 17$0.00; FY 18 est $0.00; FY 19 est $13,000,000.00; FY 16$0.00; - </t>
  </si>
  <si>
    <t>The National Environmental Policy Act of 1969 as amended (42 U.S.C. 4321 et seq.) and related laws</t>
  </si>
  <si>
    <t xml:space="preserve">FRA will give preference to a proposed project for which: _x000D_
(1)(A) Amtrak is not the sole applicant; (B) applications were submitted jointly by multiple applicants; and (C) the proposed Federal share of total project costs does not exceed 50 percent; and_x000D_
(2) take into account— (A) the cost-benefit analysis of the proposed project, including anticipated private and public benefits relative to the costs of the proposed project, including— (i) effects on system and service performance; (ii) effects on safety, competitiveness, reliability, trip or transit time, and resilience; (iii) efficiencies from improved integration with other modes; and (iv) ability to meet existing or anticipated demand;(B) the degree to which the proposed project’s business plan considers potential private sector participation in the financing, construction, or operation of the proposed project; (C) the applicant’s past performance in developing and delivering similar projects, and previous financial contributions; (D) whether the applicant has, or will have— (i) the legal, financial, and technical capacity to carry out the project; (ii) satisfactory continuing control over the use of the equipment or facilities; and (iii) the capability and willingness to maintain the equipment or facilities; (E) if applicable, the consistency of the project with planning guidance and documents set forth by the Secretary or required by law; and (F) any other relevant factors, as determined by the Secretary._x000D_
</t>
  </si>
  <si>
    <t>Jun 01,2017</t>
  </si>
  <si>
    <t>https://beta.sam.gov/fal/cc144a49dab24823a9b274f9de799f73/view</t>
  </si>
  <si>
    <t>Federal Transit Capital Investment Grants</t>
  </si>
  <si>
    <t xml:space="preserve">New Starts, Small Starts, and Core Capacity  </t>
  </si>
  <si>
    <t>FEDERAL TRANSIT ADMINISTRATION, TRANSPORTATION, DEPARTMENT OF</t>
  </si>
  <si>
    <t>{"list":[{"act":{"description":"Fixing America’s Surface Transportation Act (FAST)"},"publicLaw":{"congressCode":"114","number":"94"},"USC":{"title":"49","section":"5309"},"authorizationTypes":{"USC":true,"act":true,"publicLaw":true},"usc":{"title":"49","section":"5309"}}]}</t>
  </si>
  <si>
    <t>The Capital Investment Grant Program is the Federal Government’s primary financial resource for supporting transit capital projects that are locally planned, implemented, and operated. It provides funding for fixed guideway investments such as new and expanded heavy rail, commuter rail, light rail, streetcar, bus rapid transit, and ferries as well as corridor-based bus rapid transit investments that emulate the features of rail.</t>
  </si>
  <si>
    <t>Public agencies, including States; municipalities and other subdivisions of States; public agencies and instrumentalities of one or more States; and public corporations, boards, and commissions established under State law. Applicant must have legal, financial, and technical capacity to carry out proposed project, including safety and security aspects, and maintain facilities and equipment purchased with Federal assistance.  Private non-profit organizations are not eligible direct recipients.</t>
  </si>
  <si>
    <t>Public agencies, including States; municipalities and other subdivisions of States; public agencies and instrumentalities of one or more States; and public corporations, boards, and commissions established under State law. Applicant must have legal, financial, and technical capacity to carry out proposed project, including safety and security aspects, and maintain facilities and equipment purchased with Federal assistance. Private non-profit organizations are not eligible direct recipients.</t>
  </si>
  <si>
    <t>{"description":"Resolution by an authorized public body approving the filing for an application; projects must be included in an urbanized area's Transportation Improvement Program (TIP), in the State transportation improvement program (STIP) and approved by FTA and FHWA; information must be provided on labor and relocation; environmental impact statement; legal opinion; coordinated regional planning documentation; maintenance certification; and compliance with certifications and assurances as compiled in FTA's Annual List of Certifications and Assurances. Cost will be in accordance with OMB Super Circular 2 CFR 200 for State and local governments. Federal Register Notice FTA Fiscal Year Apportionments, Allocations, and Program Information, published annually contain the capital investment apportionments. The Federal Register notice with the full year's apportionment was published in February 2016. For other fiscal years, contact the FTA Regional Office to obtain the publication dates or the FTA website: www.transit.dot.gov/.","isApplicable":true}</t>
  </si>
  <si>
    <t>{"environmentalImpact":{"reports":[{"isSelected":true,"reportCode":"statement"},{"isSelected":true,"reportCode":"ExecutiveOrder12372"},{"isSelected":true,"reportCode":"otherRequired"}]},"description":"An environmental impact determination  is required for this program.  The determination will lead to the requirement of an environmental impact statement, environmental assessment, or categorical exclusion."}</t>
  </si>
  <si>
    <t>{"description":"The Capital Investment Grants program requires that projects proceed through multiple steps before being considered for funding.  For details on the steps in the process, please see FTA's website at https://www.transit.dot.gov/CIG.  For the TOD Pilot Program, projects are selected for funding through Notices of Funding Opportunities.","isApplicable":true}</t>
  </si>
  <si>
    <t>An FTA grant award obligating Federal funds is reflected in a construction grant agreement. Grants are awarded electronically using FTA's electronic grant award system,. In order to access this system, a user name and password are needed and can be obtained by contacting the regional offices. Once the funds are reserved in FTA’s electronic grant award system and the project information has been reviewed and approved by Headquarters, the recipient must execute the grant agreement to access the funds.</t>
  </si>
  <si>
    <t>{"types":{"moe":false,"formula":true,"matching":true},"formula":{"title":"49 ","chapter":"","part":"5309 ","subPart":"","publicLaw":"","description":""},"matching":{"requirementFlag":"voluntary_rating","percent":"0","description":"Funds for the Capital Investment Grant program are allocated on a discretionary basis. There are difference matching requirements specified in law for different types of projects."},"moe":{"description":""}}</t>
  </si>
  <si>
    <t>{"awarded":"other","description":"Terms and conditions are contractually agreed on between FTA and the applicant.  ","awardedDescription":"The grants may be awarded in one lump sum or in smaller increments as specified by the grantee."}</t>
  </si>
  <si>
    <t>[{"code":"program","isSelected":true,"description":"(1) Progress reports; (2) Financial status reports; (Submitted quarterly for recipients in urbanized areas over 200,000 population, annually for other recipients and states); (3) construction reports where applicable"},{"code":"cash","isSelected":true,"description":"(1) Progress reports; (2) Financial status reports; (Submitted quarterly for recipients in urbanized areas over 200,000 population, annually for other recipients and states); (3) construction reports where applicable"},{"code":"progress","isSelected":true,"description":"(1) Progress reports; (2) Federal Financial reports; (Submitted quarterly for recipients in urbanized areas over 200,000 population, annually for other recipients and states); (3) construction reports where applicable "},{"code":"expenditure","isSelected":true,"description":"(1) Progress reports; (2) Federal Financial status reports; (Submitted quarterly for recipients in urbanized areas over 200,000 population, annually for other recipients and states); (3) construction reports where applicable"},{"code":"performanceMonitoring","isSelected":false,"description":""}]</t>
  </si>
  <si>
    <t>Recipient is required to retain intact, for three years following submission of final expenditure report, pending resolution of audit findings, all project contract documents, financial records, and supporting documents.</t>
  </si>
  <si>
    <t>69-1133-0-1-401;69-1134-0-1-401;69-1102-0-1-401;69-8350-0-7-401;</t>
  </si>
  <si>
    <t xml:space="preserve">(Project Grants) FY 17$1,744,368,363.00; FY 18 est $2,381,000,000.00; FY 19 est $99,000,000.00; FY 16$2,177,000,000.00; - </t>
  </si>
  <si>
    <t>{"list":[{"fiscalYear":2016,"description":"On February 8, 2016, U.S. Transportation Secretary Anthony Foxx highlighted $3.5 billion recommended in President Obama’s Fiscal Year 2017 budget to advance the construction or completion of 31 rail, bus rapid transit (BRT), and streetcar projects in 18 states.  FTA signed one full funding grant agreement (FFGA) during FY 2016 and four Small Starts construction grant agreements.  \r\n\r\nNew Starts projects: \r\n•\tSan Diego, CA, Mid-Coast Corridor, expected to serve 24,600 daily trips.  This FFGA was signed in September 2016.\r\n\r\nSmall Starts projects: \r\n•\tDenver, CO, Southeast Rail Extension Project, expected to serve 4,400 daily trips.  This construction grant was signed in April 2016.\r\n•\tJacksonville, FL, BRT Southeast Corridor, expected to serve 4,800 daily trips.  This construction grant was signed in December 2015. \r\n•\tCharlotte, NC, City LYNX Gold Line Phase 2, expected to serve 4,100 daily trips.  This construction grant was signed in May 2016. \r\n•\tColumbus, OH, Cleveland Avenue Bus Rapid Transit Project, expected to serve 5,700 daily trips.  This construction grant was signed in May 2016. \r\n"},{"fiscalYear":2017,"description":"FTA has signed four full funding grant agreements (FFGAs) and three Small Starts construction grant agreements. \r\nNew Starts projects: \r\n•\tLos Angeles, CA, Westside Purple Line Extension Section 2, expected to serve 21,600 daily trips.  This FFGA was signed in December 2016.\r\n•\tFort Worth, TX, TEX Rail Project, expected to serve 8,300 daily trips.  This FFGA was signed in December 2016.\r\nCore Capacity projects:\r\n•\tChicago, IL, Red and Purple Modernization Phase One Project, expected to increase capacity in the corridor by 15 percent.  This FFGA was signed in January 2017.\r\n•\tSan Carlos, CA, Peninsula Corridor Electrification Project, expected to increase capacity in the corridor by 10 percent.  This FFGA was signed in May 2017.\r\n\r\nSmall Starts projects: \r\n•\tSan Francisco, CA, Van Ness Bus Rapid Transit Project, expected to serve 52,400 daily trips.  This construction grant was signed in December 2016. \r\n•\tReno, NV, 4th  Street/Prater Way Bus Rapid Transit Project, expected to serve 6,200 daily trips.  This construction grant was signed in December 2016.\r\n•\tUtah County, UT, Provo-Orem Bus Rapid Transit Project, expected to serve 11,300 daily trips.  This construction grant was signed in December 2016.\r\n"},{"fiscalYear":2018,"description":"In FY 2018, FTA allocated 1,328 million Capital Investment funds to 14 projects that have received Full Funding Grant Agreements (FFGAs).  FTA also signed a Small Starts Grant Agreement with IndyGO bus rapid transit project."}],"isApplicable":true}</t>
  </si>
  <si>
    <t>{"flag":"appendix","description":"See Appendix IV: Agency Regional and Local Office Addresses of the Catalog for a listing of the Federal Transit regional offices."}</t>
  </si>
  <si>
    <t>Elizabeth Day1200 New Jersey Avenue, S.E., , Washington, DC 20590 Email:&lt; a href='mailto:elizabeth.day@dot.gov'&gt;elizabeth.day@dot.gov&lt;/a&gt;Phone: (202) 366-5159;</t>
  </si>
  <si>
    <t>http://www.fta.dot.gov</t>
  </si>
  <si>
    <t xml:space="preserve">20.505 Metropolitan Transportation Planning and State and Non-Metropolitan Planning and Research ; 20.507 Federal Transit Formula Grants; </t>
  </si>
  <si>
    <t>Fiscal Year2016: So far in FY 2016, FTA has awarded three Small Starts construction grants.  A Small Starts construction grant was awarded in November 2015 for the Jacksonville, FL,Bus Rapid Transit Southeast project, which is expected to serve 4,800 daily trips when it opens in 2017.  A second Small Starts construction grant was awarded in May 2015 for the Denver Southeast Rail Extension light rail project, which is expected to serve 4,400 daily trips when it opens in 2019.  A third Small Starts construction grant was awarded in May 2016 for the Charlotte, NC, City LYNX Gold Line Phase 2 streetcar project, which is expected to serve 4,100 daily trips when it opens in 2020. In FY 2016, three examples are provided of Small Starts projects that received construction grant agreements. A Small Starts construction grant was awarded in December 2015 for the Jacksonville, FL, Bus Rapid Transit Southeast project, which is expected to serve 4,800 daily trips when it opens in 2017. A second Small Starts construction grant was awarded in April 2015 for the Denver Southeast Rail Extension light rail project, which is expected to serve 4,400 daily trips when it opens in 2019. A third Small Starts construction grant was awarded in May 2016 for the Charlotte, NC, City LYNX Gold Line Phase 2 streetcar project, which is expected to serve 4,100 daily trips when it opens in 2020. Fiscal Year2017: In FY 2017, two examples are provided of New Starts projects that received Full Funding Grant Agreements (FFGA).  In Los Angeles, CA, the Westside Purple Line Extension Section 2, expected to serve 21,600 daily trips when it opens in 2026, was awarded an FFGA in December 2016. In Fort Worth, TX, the TEX Rail Project, expected to serve 8,300 daily trips when it opens in 2020, was awarded an FFGA in December 2016._x000D_
Fiscal Year2018: In FY 2018, the Indianapolis IndyGo Red Line Transit project received a Small Starts Grant Agreement (SSGA). This bus rapid transit project will provide transit service to 50,000 residents and nearly 150,000 jobs – a quarter of all jobs in Marion County.</t>
  </si>
  <si>
    <t>Projects must meet the project justification, local financial commitment, and process criteria established in Section 5309, and should be consistent with Executive Order 12893, Principles for Federal Infrastructure Investments, issued January 26, 1994. Firm funding commitments, embodied in FFGAs or SSGAs, will not be made until the project sponsor has demonstrated that its project is ready for such an agreement, i.e., the project’s development and design have progressed to the point where its scope, costs, benefits, and impacts are considered firm and final. FTA encourages project sponsors to provide an overmatch as a means of funding more projects and leveraging State and local financial resources as well as other Federal financial resources.</t>
  </si>
  <si>
    <t>https://beta.sam.gov/fal/b777cc5f6d2442cabaa513868b455584/view</t>
  </si>
  <si>
    <t xml:space="preserve">Metropolitan Transportation Planning and State and Non-Metropolitan Planning and Research </t>
  </si>
  <si>
    <t>Metropolitan Transportation Planning and State and Non-Metropolitan Planning and Research</t>
  </si>
  <si>
    <t>{"list":[{"act":{"description":"Fixing America’s Surface Transportation (FAST)"},"publicLaw":{"congressCode":"114","number":"94"},"USC":{"title":"49","section":"5305(d)(e)"},"authorizationTypes":{"USC":true,"act":true,"publicLaw":true},"usc":{"title":"49","section":"5305(d)(e)"}}]}</t>
  </si>
  <si>
    <t>To assist in development of metropolitan and state transportation improvement programs, long-range transportation plans, and other technical studies in a program for a unified and officially coordinated Statewide Transportation system and Metropolitan Transportation system(s) within the state.  As a result of this coordinated effort, the former CFDA# 20.515 has been discontinued.  This CFDA incorporates both the Statewide Transportation system and the Metropolitan Transportation system into one CFDA.</t>
  </si>
  <si>
    <t xml:space="preserve">Apportionments are made to the States for 1) statewide planning and 2) formula distribution to the Metropolitan Planning Organizations designated for the urbanized areas within each State for planning within urbanized areas. </t>
  </si>
  <si>
    <t>Apportionments for metropolitan planning and for state planning and research are made to the States.  Funds for metropolitan planning are distributed by formula to the Metropolitan Planning Organizations (MPOs) designated for the urbanized areas within each State.</t>
  </si>
  <si>
    <t>{"description":"Federal Register Notice, \"FTA Fiscal Year 2018 Apportionments, Allocations, and Program Information\", published at https://www.transit.dot.gov/funding/apportionments/fiscal-year-2018-apportionment-tables-full-year, contains the state-by-state program apportionment in Table 2 for both Metropolitan Transportation Planning and State and Non-Metropolitan Planning and Research. For other fiscal years, contact the FTA Regional Office or refer to the FTA website at  https://www.transit.dot.gov/funding/apportionments/archived-apportionments.  2 CFR 400 Subpart E: Cost Principles applies to these programs.","isApplicable":true}</t>
  </si>
  <si>
    <t>{"environmentalImpact":{"reports":[{"isSelected":true,"reportCode":"ExecutiveOrder12372"},{"isSelected":true,"reportCode":"otherRequired"}]},"description":"Following each decennial Census, each State must submit to FTA for approval a formula, developed in cooperation with affected MPOs, for the distribution of a State's Section 5305(d) apportionment to MPOs in each urbanized area within the State."}</t>
  </si>
  <si>
    <t>{"description":"Application for a grant should be addressed to the appropriate Regional Office of the Federal Transit Administration. FTA Circular 8100.1C dated September 1, 2008, Program Guidance and Application Instructions for Metropolitan Planning and State Planning and Research Program Grants, provides detailed application information. Available on the Internet at:  https://www.transit.dot.gov/regulations-and-guidance/fta-circulars/program-guidance-metropolitan-planning-and-state-planning-and\nStates may apply through a paperless electronic grant application, review, approval, acceptance, and management process. This program is excluded from coverage under 49 CFR Part 19."}</t>
  </si>
  <si>
    <t xml:space="preserve">FTA will approve and release the grant by the end of the quarterly cycle or earlier provided the application is complete and received by FTA at the beginning of the quarterly cycle. </t>
  </si>
  <si>
    <t>Grant applications are due in the appropriate FTA Regional Office no later than the first business day of the quarter.</t>
  </si>
  <si>
    <t>Grants may be amended to add additional funds.</t>
  </si>
  <si>
    <t>{"types":{"moe":false,"formula":true,"matching":true},"formula":{"title":"49 ","chapter":"53","part":"5305(d)(e)","subPart":"","publicLaw":"","description":""},"matching":{"requirementFlag":"mandatory","percent":"0","description":"The matching requirements vary. Funds obligated for State or metropolitan planning are granted an 80 percent federal, 20 percent local ratio. In addition, funds can be transferred from the Federal Highway Administration to form Consolidated Planning Grants which permit a higher Federal match for Metropolitan funds."},"moe":{"description":""}}</t>
  </si>
  <si>
    <t>{"awarded":"letter","description":"Funds are available for 3 years following the year for which they were appropriated."}</t>
  </si>
  <si>
    <t>[{"code":"program","isSelected":true,"description":"(1) Progress reports; (2) Financial report upon completion of the project; and (3) Final technical study report (if applicable). "},{"code":"cash","isSelected":false,"description":"SF-425"},{"code":"progress","isSelected":false,"description":"(1) Progress reports; (2) Financial report upon completion of the project; and (3) Final technical study report (if applicable). "},{"code":"expenditure","isSelected":false,"description":"SF-425"},{"code":"performanceMonitoring","isSelected":false,"description":"(1) Progress reports; (2) Financial report upon completion of the project; and (3) Final technical study report (if applicable). "}]</t>
  </si>
  <si>
    <t>{"isApplicable":true,"description":"In accordance with the provisions of 2 CFR 200.500 Subpart F: Audit Requirements nonfederal entities that expend $750,000 or more in a year in Federal awards shall have a single or program specific audit conducted that year. Nonfederal entities that expend less than $750,000 a year in Federal awards are exempt from Federal audit requirements for that year with certain exceptions as stated in2 CFR 200.500 Subpart F."}</t>
  </si>
  <si>
    <t>Following submission of the final Financial Status Report pending resolution of audit findings, project sponsor is required to retain all project contract documents, financial records, and supporting documents intact for 3 years.</t>
  </si>
  <si>
    <t>69-8350-0-7-401;69-1137-0-1-401;</t>
  </si>
  <si>
    <t xml:space="preserve">(Formula Grants) FY 17$105,761,566.00; FY 18 est $121,000,000.00; FY 19 est $119,000,000.00; FY 16$130,732,000.00; - </t>
  </si>
  <si>
    <t xml:space="preserve">Range and Average of Financial Assistance_x000D_
$20,000 to $5,000,000. _x000D_
</t>
  </si>
  <si>
    <t>{"list":[{"fiscalYear":2016,"description":"FTA expects to award planning grants to 52 states covering both Metropolitan Transportation Planning and State and Non-Metropolitan Planning and Research. Planning funds to develop or update 410 Metropolitan Transportation Improvement Programs , 52 State Transportation Improvement Programs, approximately 410 Unified Planning Work Programs, and 52 State Planning and Research Work Programs.  FTA awarded planning grants to 52 states covering both Metropolitan Transportation Planning and State and Non-Metropolitan Planning and Research. Planning funds were used to develop or update approximately 400 Metropolitan Transportation Improvement Programs and 52 State Transportation Improvement Programs. Grants were also used in the development or update of 410 Unified Planning Work Program and 52 State Planning and Research Work Programs. "},{"fiscalYear":2017,"description":"FTA awarded planning grants to 52 states covering both Metropolitan Transportation Planning and State and Non-Metropolitan Planning and Research. Planning funds were be used to develop or update approximately 410 Metropolitan Transportation Improvement Programs and 52 State Transportation Improvement Programs. Grants were also used in the development or update of 410 Unified Planning Work Programs and 52 State Planning and Research Work Programs."},{"fiscalYear":2018,"description":"FTA expects to award planning grants to 52 states covering both Metropolitan Transportation Planning and State and Non-Metropolitan Planning and Research. Planning funds to develop or update 410 Metropolitan Transportation Improvement Program.  52 State Transportation Improvement Programs, approximately 410 Unified Planning Work Programs, and 52 State Planning and Research Work Programs. "}],"isApplicable":true}</t>
  </si>
  <si>
    <t>Federal Register Notice, "FTA Fiscal Year 2018 Apportionments, Allocations, and Program Information", published at https://www.transit.dot.gov/funding/apportionments/fiscal-year-2018-apportionment-tables-full-year, contains the state-by-state program apportionment in Table 2 for both Metropolitan Transportation Planning and State and Non-Metropolitan Planning and Research. For other fiscal years, contact the FTA Regional Office or refer to the FTA website at  
https://www.transit.dot.gov/funding/apportionments/archived-apportionments.  2 CFR 400 Subpart E: Cost Principles applies to these programs.</t>
  </si>
  <si>
    <t>{"flag":"appendix","description":"See Appendix IV of the Catalog for a listing of Federal Transit Administration regional offices and DOT Metropolitan Offices."}</t>
  </si>
  <si>
    <t>Victor Austin1200 New Jersey Avenue, SE, Washington, DC 20590 Email:&lt; a href='mailto:victor.austin@dot.gov'&gt;victor.austin@dot.gov&lt;/a&gt;Phone: (202) 366-2996.;</t>
  </si>
  <si>
    <t xml:space="preserve">20.500 Federal Transit Capital Investment Grants; 20.205 Highway Planning and Construction; 20.514 Public Transportation Research, Technical Assistance, and Training ; 20.507 Federal Transit Formula Grants; </t>
  </si>
  <si>
    <t>Fiscal Year2016: Planning funds provided to Florida DOT for distribution to MPOs in Florida to support multimodal transportation planning for the State and for each MPO’s urbanized area.  Planning activities funded include studies related to transit system management and increasing ridership, development of the metropolitan Transportation Improvement Program, coordination of non-emergency human service transportation, and short and long-range transportation planning. Planning funds provided to Florida DOT for distribution to MPOs in Florida to support multimodal transportation planning for the State and for each MPO’s urbanized area. Planning activities funded include studies related to transit system management and increasing ridership, development of the metropolitan Transportation Improvement Program, coordination of non-emergency human service transportation, and short and long-range transportation planning. Fiscal Year2017: The State DOT received a grant in 2017 of FTA Metropolitan and Statewide planning funds for oversight &amp; development of the UPWPs, Metropolitan Plans, and TIPs for the three urbanized areas (UZA) in the State.  Additionally the grant is being used to establish a Transit Asset Management (TAM) system to comply with new requirements in recent legislation. Since one of the UZAs is nonconforming for certain air pollutants, planning funds are being used to produce a report on alternative fuels.  The three urbanized areas are coordinating their planning to ensure optimal use of resources to meet elderly &amp; disabled transportation needs in accordance the ADA requirements. Statewide funds are also being used to develop the STIP, initiate coordination, conferences, provide technical assistance and training and provide oversight of the regional transportation process.Fiscal Year2018: A state DOT applied for an FTA Metropolitan and Statewide planning grant to develop UPWPs, Metropolitan Plans, and TIPs for the urbanized areas of the state, to employ consultants for the development of certain planning products such as transit development plans, to conduct a commuter service feasibility study in a particular corridor, and to develop area needs assessment studies for several MPOs.</t>
  </si>
  <si>
    <t xml:space="preserve">Funding is allocated to the States for Statewide planning and for pass through by formula to Metropolitan Planning Organizations within their jurisdictions for urbanized area planning.  </t>
  </si>
  <si>
    <t>https://beta.sam.gov/fal/6952dd12fa1f4e159099e8ddf2b431cf/view</t>
  </si>
  <si>
    <t>Federal Transit Formula Grants</t>
  </si>
  <si>
    <t>Urbanized Area Formula Program; Section 5307</t>
  </si>
  <si>
    <t>{"list":[{"act":{},"publicLaw":{"congressCode":"114","number":"94"},"USC":{"title":"49","section":"5307"},"authorizationTypes":{"USC":true,"act":true,"publicLaw":true},"usc":{"title":"49","section":"5307"}}]}</t>
  </si>
  <si>
    <t>To support public transportation services in urbanized areas (Census designated areas over 50,000 in population).</t>
  </si>
  <si>
    <t>Funds will be made available to urbanized areas (as defined by the U.S. Census Bureau) through designated recipients, which must be public entities and have the legal capacity to receive and dispense federal funds. The Governor, responsible local officials, and publicly owned operators of mass transportation services must jointly select the designated recipient(s) for an urbanized area with a population of 200,000 or more. The Governor or his designee acts as the designated recipient for an urbanized area with a population of 50,000 to 199,999. Recipients must submit a program of projects to FTA; submit a program application to FTA; enter into formal agreements with FTA; and certify that public notification has been conducted.</t>
  </si>
  <si>
    <t>The general public, both users and non-users, and publicly owned operators of public transportation services.</t>
  </si>
  <si>
    <t>{"description":"The following documentation must be submitted prior to award of a formula grant under this program: A resolution by an authorized public body approving the filing of an application, the urbanized area’s transportation improvement program (TIP), and the Statewide transportation improvement program (STIP) approved by FTA and FHWA. In addition, information must be provided on labor agreements and relocation planning: environmental impact, legal capacity, coordinated regional planning and compliance with certifications and assurances as compiled in FTA’s Annual List of Certifications and Assurances. Eligible costs must be in accordance with OMB Circular 2 CFR 200. Prior to the award of a discretionary grant under this program, applicants must submit a project application based on criteria outlined in the Notice of Funding Availability published yearly in the Federal Register.\r\n\r\nA notice is published annually in the Federal Register on FTA’s fiscal year apportionments and applications. The notice contains a list of the amount apportioned to each urbanized area and the total available for discretionary award. The full apportionment amounts for fiscal year 2014 were published on March 10, 2014. Prior year notices can be found at FTA’s website at www.fta.dot.gov/apportionments or by contacting the appropriate FTA Regional Office to obtain copies or publication dates.\r\n","isApplicable":true}</t>
  </si>
  <si>
    <t>{"environmentalImpact":{"reports":[{"isSelected":true,"reportCode":"statement"},{"isSelected":true,"reportCode":"assessment"},{"isSelected":true,"reportCode":"ExecutiveOrder12372"},{"isSelected":true,"reportCode":"otherRequired"}]},"description":"An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 \r\n\r\nAn environmental impact assessment may be required. In addition, an environmental impact statement may also be required. "}</t>
  </si>
  <si>
    <t>{"description":"This program is subject to the provisions of OMB Circular No. A-87 and 49 CFR Part 18. Applications are to be submitted in the Transportation Electronic Award Management system. (TEAM-Web), which is the FTA electronic grant-making and record keeping system."}</t>
  </si>
  <si>
    <t>An FTA grant award obligating Federal funds is reflected in a grant agreement.  To access funds, the recipient must execute the grant agreement.</t>
  </si>
  <si>
    <t>Opportunity for public hearing for interested persons.</t>
  </si>
  <si>
    <t>Funds are apportioned annually to each urbanized area. Grants may be amended to add newly available funds for a continuing project.</t>
  </si>
  <si>
    <t>{"types":{"moe":true,"formula":true,"matching":true},"formula":{"title":"49 USC","chapter":"53","part":"5336","subPart":"","publicLaw":"112-141","description":""},"matching":{"requirementFlag":"mandatory","percent":"10","description":"The program operates under the statutory formula prescribed in 49 USC 5336. The federal share is not to exceed 80 percent of the net project cost. The Federal share may be  90 percent for the cost of vehicle-related equipment attributable to compliance with the American with Disabilities Act and the Clean Air Act or 85 percent for the cost of a vehicle that complies with these requirements.  The federal share may also be 90 percent for projects or portions of projects related to bicycles facilities. The federal share may not exceed 50 percent of the net cost for operating assistance."},"moe":{"description":"This program has MOE requirements; see funding agency for further details"}}</t>
  </si>
  <si>
    <t>{"awarded":"other","description":"Funds apportioned under the Urbanized Area Formula program are available for obligation by the Governor, designated recipient, or authorized grant recipient for a period of 5 years following the close of the fiscal year for which such funds are apportioned. Any amounts remaining unobligated at the end of this period are distributed among all urbanized areas.","awardedDescription":"Reimbursement of eligible project expenses "}</t>
  </si>
  <si>
    <t>[{"code":"program","isSelected":false,"description":""},{"code":"cash","isSelected":true,"description":"SF -425 "},{"code":"progress","isSelected":true,"description":"(1) Milestone progress reports. (2) Federal Financial reports, which must be submitted quarterly for recipients in urbanized areas over 200,000 in population; annually for other recipients and states. (3) Construction reports where applicable. (4) Annual report to the National Transit Database (NTD).\r\n"},{"code":"expenditure","isSelected":true,"description":"SF-425"},{"code":"performanceMonitoring","isSelected":true,"description":"See audit requirements in 2 CFR 200, Subpart F."}]</t>
  </si>
  <si>
    <t>Recipient is required to retain intact, for 3 years following submission of the final expenditure report, pending resolution of audit findings, all project contract documents, financial records and supporting documents.</t>
  </si>
  <si>
    <t>69-8350-0-7-401;69-1129-0-1-401;</t>
  </si>
  <si>
    <t xml:space="preserve">(Formula Grants) FY 17$5,568,835,693.00; FY 18 est $6,422,365,464.00; FY 19 est $6,297,864,412.00; FY 16$4,538,905,700.00; - </t>
  </si>
  <si>
    <t>Varies according to local programming of available formula funds and the level of operating expenses incurred.</t>
  </si>
  <si>
    <t>{"list":[{"fiscalYear":2016,"description":"FTA is expected to make approximately $5 billion available to 5307 program recipients.  FTA is expected to award over 1,100 grants to Section 5307 program recipients in FY 2016. For the Passenger Ferry Program, FTA received 21 proposals from 10 states and the U.S. Virgin Island requesting $98 million.  FTA funded 18 projects for a total of $59 million. Passenger Ferry project selections includes funds for Fiscal Years 2015 and 16. FTA made approximately $5 billion available to 5307 program recipients. FTA awarded over 1,600 grants to Section 5307 program recipients in FY 2016. For the Passenger Ferry Program, FTA received 21 proposals from 10 states and the U.S. Virgin Island requesting $98 million. FTA funded 18 projects for a total of $59 million. Passenger Ferry project selections includes funds for Fiscal Years 2015 and 16. "},{"fiscalYear":2017,"description":"FTA is expected to make approximately $5 billion available to 5307 program recipients. FTA is expected to award over 1,100 grants to Section 5307 program recipients in FY 2017. FTA is expected to competitively allocate $30 million for the Passenger Ferry Grant Program. "}],"isApplicable":true}</t>
  </si>
  <si>
    <t xml:space="preserve">Formula Grant Application Instructions may be accessed on the FTA website or secured at no charge from the FTA Regional Offices - FTA Circular 9030.1E, "Urbanized Area Formula Program: Program Guidance and Application Instructions," January 16, 2014. </t>
  </si>
  <si>
    <t>{"flag":"appendix","description":"See Appendix IV of the Catalog for a listing of Federal Transit Administration regional offices."}</t>
  </si>
  <si>
    <t>Tara Clark1200 New Jersey Avenue, S.E., Washington, DC 20590 Email:&lt; a href='mailto:Tara.Clark@dot.gov'&gt;Tara.Clark@dot.gov&lt;/a&gt;Phone: (202) 366-2623;Vanessa Williams1200 New Jersey Avenue, SE, Washington, DC 20590 Email:&lt; a href='mailto:Vanessa.Williams@dot.gov'&gt;Vanessa.Williams@dot.gov&lt;/a&gt;Phone: (202) 366-4818;</t>
  </si>
  <si>
    <t>http://www.transit.dot.gov/</t>
  </si>
  <si>
    <t xml:space="preserve">20.505 Metropolitan Transportation Planning and State and Non-Metropolitan Planning and Research ; 20.509 Formula Grants for Rural Areas; 20.205 Highway Planning and Construction; </t>
  </si>
  <si>
    <t>Fiscal Year2016: Centre Area Transportation Authority will use approximately $5 million for facility expansion and upgrade._x000D_
King County Department of Transportation  received $3.9 million to replace the passenger only ferry docking float and expand the docking capacity to relaunch or start routes to downtown Seattle, WA._x000D_
 Centre Area Transportation Authority received $5 million for facility expansion and upgrade._x000D_
_x000D_
King County Department of Transportation received $3.9 million to replace the passenger only ferry docking float and expand the docking capacity to re-launch or start routes to downtown Seattle, WA._x000D_
Fiscal Year2017: A transit agency received approximately $135 million to purchase buses for public transportation.  Another transit agency received  $3.9 million to replace the passenger-only ferry docking float and expand the docking capacity.Fiscal Year2018: A transit agency will receive approximately $11 million for preventive maintenance for its buses and supporting facilities.  Another transit agency will receive $5 million to refurbish and modernize a ferry vessel.Fiscal Year2019: A transit agency will receive funds for operating assistance for paratransit service.  Another transit agency will receive funds to replace a pier that supports ferry service.</t>
  </si>
  <si>
    <t>Projects must be eligible public transportation projects and meet all formula grant requirements. Discretionary projects must respond to a list of criteria published in the Notice of Funding Opportunity as part of the application process.</t>
  </si>
  <si>
    <t>https://beta.sam.gov/fal/259e076754cf41f896be5d58f82c21f3/view</t>
  </si>
  <si>
    <t>Formula Grants for Rural Areas</t>
  </si>
  <si>
    <t>(Rural Area Program)</t>
  </si>
  <si>
    <t>{"list":[{"act":{"description":"Fixing \r\nAmerica’s Surface Transportation (FAST) Act\r\n"},"publicLaw":{"congressCode":"114","number":"94"},"USC":{"title":"49","section":"5311"},"authorizationTypes":{"USC":true,"act":true,"statute":false,"publicLaw":true,"executiveOrder":false},"usc":{"title":"49","section":"5311"}}]}</t>
  </si>
  <si>
    <t xml:space="preserve">To improve, initiate, or continue public transportation service in nonurbanized areas (rural areas and small cities under 50,000 in population) and to provide technical assistance for rural transportation providers. The Section 5311 program supports both the maintenance of existing public transportation services and the expansion of those services through the following program goals:  enhancing access in rural areas to health care, shopping, education, employment, public services, and recreation;   assisting in the maintenance, development, improvement, and use of public transportation systems in rural areas;   encouraging and facilitating the most efficient use of all transportation funds used to provide passenger transportation in rural areas through the coordination of programs and services;   providing financial assistance to help carry out national goals related to mobility for all, including seniors, individuals with disabilities, and low-income individuals;   increasing availability of transportation options through investments in intercity bus services;   assisting in the development and support of intercity bus transportation;   encouraging mobility management, employment-related transportation alternatives, joint development practices, and transit-oriented development; and   providing for the participation of private transportation providers in rural public transportation.  </t>
  </si>
  <si>
    <t>Only designated State agencies and Indian Tribes may apply directly to FTA for grants.  Eligible sub-recipients may include State agencies, local public bodies and agencies thereof, nonprofit organizations, Indian tribes, and operators of public transportation services, including intercity bus service, in rural and small urban areas. Private for-profit operators of transit or paratransit services may participate in the program only through contracts with eligible recipients.  Private intercity bus operators may participate as subrecipients or through contracts.  Urbanized areas, as defined by the Bureau of the Census, are not eligible.</t>
  </si>
  <si>
    <t>The general public, both users and nonusers, and private and public providers of public transportation in nonurbanized areas.</t>
  </si>
  <si>
    <t>{"description":"The State agency must be designated by the Governor to administer the program. Projects must be included in the State Transportation Improvement Program (STIP) approved by FTA and FHWA. The state and sub-recipients must agree to the standard labor protection warranty for the program. Environmental assessments may be required. Compliance with FTA's annual list of Certifications and Assurances is required.\r\n\r\nEligible cost must be in accordance with 2 CFR 200. The state must submit a program of projects listing all sub-recipients and projects in accordance with FTA Circular 9040.1G  issued October 24, 2014. FTA annually issues a Federal Register Notice of apportionments, allocations and program information. This information can be found on the FTA website at www.fta.dot.gov or by contacting the appropriate FTA regional office to obtain copies or publication dates. 2 CFR 200  applies to this program. \r\n","isApplicable":true}</t>
  </si>
  <si>
    <t>{"environmentalImpact":{"reports":[{"isSelected":true,"reportCode":"statement"},{"isSelected":true,"reportCode":"ExecutiveOrder12372"}]}}</t>
  </si>
  <si>
    <t>{"description":"Eligible sub-recipients should submit application to the State agency designated by the Governor to administer the program. This agency will evaluate and select eligible applicants and submit a program of projects to the Federal Transit Administration. . "}</t>
  </si>
  <si>
    <t>The Federal Transit Administration approves the State's program of projects.  An FTA grant award obligating Federal funds is reflected in a grant agreement.  To access funds, the state must execute the grant agreement.  The state implements grant agreements or other instructions with the subrecipients.</t>
  </si>
  <si>
    <t>As prescribed by the State agency designated to administer the Section 5311 program. FTA approves grants on a quarterly release cycle.</t>
  </si>
  <si>
    <t>Interested persons are afforded the opportunity of a public hearing for capital projects.</t>
  </si>
  <si>
    <t>Subrecipients typically receive funding through the designated State agency.</t>
  </si>
  <si>
    <t>{"types":{"moe":true,"formula":true,"matching":true},"formula":{"title":"49","chapter":"","part":"18","subPart":"","publicLaw":"","description":""},"matching":{"requirementFlag":"mandatory","percent":"0","description":"The program operates under the statutory formula prescribed in 49 USC 5335. The federal share is not to exceed 80 percent of the net project cost for capital projects The federal share may be 90 percent for the cost of vehicle-related equipment attributable to compliance with the American with Disabilities Act and the Clean Air Act or 85 percent for the cost of a vehicle that complies with these requirements. The federal share may also be 90 percent for projects or portions of projects related to bicycle facilities. The federal share may not exceed 50 percent of the net cost for operating assistance. Recipients may use up to 20 percent of the amounts apportioned under Section 5311 for ADA complementary paratransit at an 80 percent federal share if certain conditions are met.  Under the Tribal Transit Program, there is no match for formula grants. Under the Tribal Transit Discretionary Program, there is a 10 percent match requirement. "},"moe":{"description":"This program has MOE requirements; see funding agency for further details."}}</t>
  </si>
  <si>
    <t>{"awarded":"lump","description":"Funds are apportioned annually to the States. Amounts apportioned are available for obligation by the State designated agency for a period of three years (two years following the close of the fiscal year for which sums are apportioned) and amounts remaining unobligated at the end of such period shall be apportioned among the States for the succeeding fiscal year. States usually fund local recipients on an annual cycle. Method of awarding/releasing assistance: lump sum. "}</t>
  </si>
  <si>
    <t>[{"code":"program","isSelected":true,"description":"Annual Program of Projects Status Reports, Milestone Progress Reports, Federal Financial Reports, Disadvantaged Business Enterprise Reports, National Transit Database Reports.Annual Program of Projects Status Reports are required.  "},{"code":"cash","isSelected":true,"description":"SF-425"},{"code":"progress","isSelected":true,"description":"Milestone progress reports are submitted annually. States may require additional reports from recipients."},{"code":"expenditure","isSelected":true,"description":"Federal Financial  Reports are submitted annually."},{"code":"performanceMonitoring","isSelected":true,"description":"National Transit Database reports are required annually."}]</t>
  </si>
  <si>
    <t>Recipient is required to retain intact, for 3 years following submission of the final expenditure report, all contract documents, financial records, and supporting documents.</t>
  </si>
  <si>
    <t>69-1129-0-1-401;69-8350-0-7-401;</t>
  </si>
  <si>
    <t xml:space="preserve">(Formula Grants) FY 17$754,361,641.00; FY 18 est $870,000,000.00; FY 19 est $852,000,000.00; FY 16$619,956,000.00; - </t>
  </si>
  <si>
    <t>{"list":[{"fiscalYear":2016,"description":"Approximately 167 million trips in rural areas are provided annually. Additionally, FTA allocated approximately $30 million to 124 tribes for the purpose of expanding transportation services and improving the quality of life for tribes in Indian Country.  During the 22nd National Rural and Intercity Bus Conference, FTA’s Acting Administrator presented the Administrator’s Award to three rural transit providers that improved the mobility of Americans in rural areas and enhanced access to employment, health care, and other community services. The award recipients included the following: \r\n• Durango Transit in Durango, CO;\r\n• Barry County Transit in Hastings, MI; and\r\n• Tri-Valley Heartland Express in Crookston, MN\r\n"},{"fiscalYear":2017,"description":"Approximately 167 million trips in rural areas are provided annually. Additionally, FTA allocated approximately $30 million to 124 tribes for the purpose of expanding transportation services and improving the quality of life for tribes in Indian Country."},{"fiscalYear":2018,"description":"The rural transit program is anticipated to continue. "}],"isApplicable":true}</t>
  </si>
  <si>
    <t>FTA Circular 9040.1, Nonurbanized Area Formula Program Guidance and Grant Application instructions.</t>
  </si>
  <si>
    <t>{"flag":"appendix","description":"See Appendix IV of the Catalog for the address of Federal Transit Administration Regional Offices. State Designated Agency: The Governor in each State has designated a State agency to administer the Section 5311 program. This should be the first contact point. Regional Offices: A person from each Federal Transit Administration Regional Office is available to answer questions about Federal regulations related to the Nonurbanized Formula Program."}</t>
  </si>
  <si>
    <t>Elan Flippin, Office of Program Management1200 New Jersey Avenue, SE., Washington, DC 20590 Email:&lt; a href='mailto:elan.flippin@dot.gov'&gt;elan.flippin@dot.gov&lt;/a&gt;Phone:  (202) 366-3800;</t>
  </si>
  <si>
    <t xml:space="preserve">20.500 Federal Transit Capital Investment Grants; 20.516 Job Access and Reverse Commute Program; 20.513 Enhanced Mobility of Seniors and Individuals with Disabilities ; 20.507 Federal Transit Formula Grants; 20.521 New Freedom Program; </t>
  </si>
  <si>
    <t>Fiscal Year2016: The Formula Grants for Rural Areas projects will continue to support capital, planning, and operating assistance to states to support public transportation in rural areas with populations of less than 50,000, where many residents often rely on public transit to reach their destinations. The program also provides funding for state and national training and technical assistance through the Rural Transportation Assistance Program. The Formula Grants for Rural Areas projects supported capital, planning, and operating assistance to states to support public transportation in rural areas with populations of less than 50,000, where many residents often relied on public transit to reach their destinations. The program also provided funding for state and national training and technical assistance through the Rural Transportation Assistance Program. Fiscal Year2018: The Formula Grants for Rural Areas projects support capital, planning, and operating assistance to states to support public transportation in rural areas with populations of less than 50,000, where many residents often rely on public transit to reach their destinations. The program also provides funding for state and national training and technical assistance through the Rural Transportation Assistance Program.</t>
  </si>
  <si>
    <t xml:space="preserve">The criteria for selecting projects under State allocations is as described by the State designated agency in its procedures or State management plan.  There are no criteria for selecting projects under Tribal Transit Formula as allocations are made directly to the tribes.  The criteria for selecting projects under the Tribal Transit discretionary program are listed yearly in the Notice of Funding Availability published with the Federal Register.  </t>
  </si>
  <si>
    <t>https://beta.sam.gov/fal/ca44b7cd2667424bb14f930857b441ff/view</t>
  </si>
  <si>
    <t xml:space="preserve">Enhanced Mobility of Seniors and Individuals with Disabilities </t>
  </si>
  <si>
    <t>{"list":[{"act":{"description":"Fixing America’s Surface Transportation (FAST) Act"},"publicLaw":{"congressCode":"114","number":"94"},"USC":{"title":"49 ","section":"5310"},"authorizationTypes":{"USC":true,"act":true,"statute":false,"publicLaw":true,"executiveOrder":false},"usc":{"title":"49 ","section":"5310"}}]}</t>
  </si>
  <si>
    <t xml:space="preserve">To provide financial assistance in meeting the transportation needs of seniors and individuals with disabilities where public transportation services are unavailable, insufficient or inappropriate. The Section 5310 program is designed to supplement FTA's other capital assistance programs by funding transportation projects for seniors and individuals with disabilities in all areas - urbanized, small urban, and rural.  While the New Freedom Program was repealed,  the goals  the New Freedom program have been incorporated into  the Section 5310 program, which funds  alternative forms of transportation where traditional services are unavailable, inappropriate, or insufficient. Funds can be used for capital, planning and operations. </t>
  </si>
  <si>
    <t>Eligible sub-recipients include private nonprofit organizations, public bodies approved by the State to coordinate services for elderly persons and individuals with disabilities and public bodies which certify that no nonprofit organizations or associations are readily available in an area to provide the service.</t>
  </si>
  <si>
    <t xml:space="preserve">Seniors and persons with disabilities. </t>
  </si>
  <si>
    <t>{"description":"FTA apportions the funds to the States and large urbanized areas on an annual basis. The Governor of each State or an official designee designates an agency to administer the program. Projects must be included in the State Transportation Improvement Program (STIP) approved by FTA and FHWA and must be included in a locally developed Coordinated Public Transit Human Services Transportation Plan. Compliance with FTA's Annual list of Certifications and Assurances is required. Eligible costs must be in accordance with 2 CFR 200. The state or designated recipient must submit a program of projects (POP) listing all subrecipients and projects in accordance with FTA Circular 9070.1G. FTA annually issues a Federal Register Notice of apportionments, allocations, and program information.  Notices can be found on the FTA website at www.fta.dot.gov/ or by contacting the appropriate FTA Regional office to obtain copies or publication dates.","isApplicable":true}</t>
  </si>
  <si>
    <t>{"environmentalImpact":{"reports":[{"isSelected":true,"reportCode":"statement"},{"isSelected":true,"reportCode":"assessment"},{"isSelected":true,"reportCode":"ExecutiveOrder12372"},{"isSelected":true,"reportCode":"otherRequired"}]},"description":"All projects must be included in a Human Services Transportation Coordination Plan."}</t>
  </si>
  <si>
    <t>{"description":"Local agencies in small urbanized or rural areas should submit application to the State agency designated by the Governor to administer the program. Local agencies in large urbanized areas should submit applications to the designated recipient for the large urbanized area. The designated recipient agency will evaluate, select and approve eligible applicants and submit a program of projects to the Federal Transit Administration. For the discretionary funding, applicants are required to submit a complete proposal in response to a Notice of Funding Opportunity (NOFO) that is published in the Federal Register.","isApplicable":true}</t>
  </si>
  <si>
    <t xml:space="preserve">The Federal Transit Administration approves the program of projects (POPs). An FTA grant award obligating federal funds, includes  the POPs in a grant agreement. The grant agreement is subsequently  executed so that funds can be used.  </t>
  </si>
  <si>
    <t>As determined by the designated State agency.</t>
  </si>
  <si>
    <t>{"types":{"moe":false,"formula":false,"matching":true},"formula":{"title":"","chapter":"","part":"","subPart":"","publicLaw":"","description":""},"matching":{"requirementFlag":"voluntary","percent":"80","description":"Section 5310 funds may be used to finance capital and operating expenses. The federal share of eligible capital costs may not exceed 80 percent of the net cost of the activity. The federal share of the eligible operating costs may not exceed 50 percent of the net operating costs of the activity. Recipients may use up to 10 percent of their apportionment to support program administrative costs including administration, planning, and technical assistance, which may be funded at 100 percent federal share. Funds for this program are allocated among the States and large urbanized areas by a formula which is based on the population of elderly persons and persons with disabilities in each State according to the latest U.S. Census population figures.  States eligible for the sliding scale match under FHWA programs may use that match ratio for section 5310 capital projects. Funds provided under other Federal programs (other than those of the Department of Transportation, with the exception of the Federal Lands Highway Program established by section 204 of Title 23 U.S.C.) may be used as match for capital funds provided under section 5310. "},"moe":{"description":""}}</t>
  </si>
  <si>
    <t>{"awarded":"other","description":"Section 5310 program funds are available to the States for three years from year of apportionment.","awardedDescription":"Reimbursement of eligible project expenses."}</t>
  </si>
  <si>
    <t>[{"code":"program","isSelected":true,"description":"FTA requires an Annual Program of Projects Status Report,\r\nMilestone Progress Reports (MPR), Federal Financial Report (FFR), and reporting of Program Measures (Gaps in service filled; Ridership; Service improvement in geographic coverage, service quality, service times; and physical improvements).\r\n"},{"code":"cash","isSelected":true,"description":"SF - 425"},{"code":"progress","isSelected":true,"description":"Milestone reports each quarter which show the progression of the project."},{"code":"expenditure","isSelected":true,"description":"SF - 425"},{"code":"performanceMonitoring","isSelected":true,"description":"As requested by the State and federal agencies administering the program. States and large urbanized areas must submit annual status reports and annual financial reports."}]</t>
  </si>
  <si>
    <t>Recipient is required to retain intact, for 3 years following submission of the final financial report, all contract documents, financial records, and supporting documents with the following qualification: If any litigation, claim or audit is started before the expiration of the 3-year period, the records must be retained until all litigation, claims or audit findings involving the records have been resolved.</t>
  </si>
  <si>
    <t xml:space="preserve">(Formula Grants (Apportionments)) FY 17$391,637,862.00; FY 18 est $452,000,000.00; FY 19 est $443,000,000.00; FY 16$262,949,400.00; - </t>
  </si>
  <si>
    <t>{"list":[{"fiscalYear":2017,"description":"The FTA anticipates apportioning a total of $268 million of Formula Grants for Elderly and Persons with disabilities Transportation Program to designated urban, small urban, and rural communities.  The Section 5310 program continues to fund public transportation projects designed to meet the special needs of older adults and people with disabilities. Projects may include rolling stock, including replacement or expansion of buses and vans, vehicle rehabilitation or overhaul, preventive maintenance, vehicle wheelchair lifts and securement devices; Vehicle shelters; Computer hardware and software; Transit related ITS; Dispatch systems; and Mobility management programs). Public transportation projects that exceed the requirements of ADA (Examples may include: Expansion of paratransit service beyond the ¾ mile requirement; Expansion of current hours of operation for ADA paratransit; Incremental cost of providing same day service; Incremental cost of providing door-to-door service; and Acquisition of vehicles and equipment designed to accommodate mobility aids that exceed the dimensions and weight ratings for wheelchairs).  Additionally, FTA anticipates apportioning $3 million in Discretionary Grants to continue the objectives set forth by the FAST ACT Section 3006 (b) Pilot Program for capital projects that demonstrate innovation in coordination of non-emergency medial trips (NEMT)."},{"fiscalYear":2018,"description":"The Section 5310 program is anticipated to continue. The FAST Act authorizes $273 million for 5310 Program and $3.25million for the discretionary program."},{"fiscalYear":2016,"description":"The Section 5310 program is anticipated to continue to fund public transportation projects designed to meet the special needs of older adults and people with disabilities.  Projects may include rolling stock, including replacement or expansion of buses and vans, vehicle rehabilitation or overhaul, preventive maintenance, vehicle wheelchair lifts and securement devices; Vehicle shelters; Computer hardware and software; Transit related ITS; Dispatch systems; and Mobility management programs). Public transportation projects that exceed the requirements of ADA (Examples may include: Expansion of paratransit service beyond the ¾ mile requirement; Expansion of current hours of operation for ADA paratransit; Incremental cost of providing same day service; Incremental cost of providing door-to-door service; and Acquisition of vehicles and equipment designed to accommodate mobility aids that exceed the dimensions and weight ratings for wheelchairs).  The FTA apportioned $261 million to  the Section 5310 program to fund public transportation projects designed to meet the special needs of older adults and people with disabilities. Projects may include rolling stock, including replacement or expansion of buses and vans, vehicle rehabilitation or overhaul, preventive maintenance, vehicle wheelchair lifts and securement devices; Vehicle shelters; Computer hardware and software; Transit related ITS; Dispatch systems; and Mobility management programs). Public transportation projects that exceed the requirements of ADA (Examples may include: Expansion of paratransit service beyond the ¾ mile requirement; Expansion of current hours of operation for ADA paratransit; Incremental cost of providing same day service; Incremental cost of providing door-to-door service; and Acquisition of vehicles and equipment designed to accommodate mobility aids that exceed the dimensions and weight ratings for wheelchairs). Under the Discretionary category, 19 projects were funded that demonstrated innovation in coordination and improved access to non-emergency medical appointments"}],"isApplicable":true}</t>
  </si>
  <si>
    <t>FTA Circular C 9070.1G, Enhanced Mobility of Seniors and Individuals with Disabilities Program, dated July 7, 2014, can be viewed here: http://www.fta.dot.gov/legislation_law/12349_16011.html150 Information Contacts.</t>
  </si>
  <si>
    <t>{"flag":"appendix","description":"See Appendix IV of the Catalog for the address of Federal Transit Administration's Regional Office or visit http://www.fta.dot.gov/12926.html. State- Designated Agency: The Governor in each State has designated a State agency to administer the Section 5310 program."}</t>
  </si>
  <si>
    <t>Kelly Tyler1200 New Jersey Ave. SE , Washington, DC 20590 Email:&lt; a href='mailto:kelly.tyler@dot.gov'&gt;kelly.tyler@dot.gov&lt;/a&gt;Phone: (202) 366-3102;</t>
  </si>
  <si>
    <t xml:space="preserve">20.500 Federal Transit Capital Investment Grants; </t>
  </si>
  <si>
    <t xml:space="preserve">Fiscal Year2017: Purchase of accessible vehicles; replacement of rolling stock; mobility management programs; travel training; vehicle wheelchair lifts, ramps, and securement devices; transit related information and technology systems; and dispatch systems. Fiscal Year2016: Purchase of accessible vehicles; replacement of rolling stock; mobility management programs; travel training; vehicle wheelchair lifts, ramps, and securement devices; transit related information and technology systems; and dispatch systems. Purchase of accessible vehicles; replacement of rolling stock; mobility management programs; travel training; vehicle wheelchair lifts, ramps, and securement devices; transit related information and technology systems; and dispatch systems. Fiscal Year2018: Purchase of accessible vehicles; replacement of rolling stock; mobility management programs; travel training; vehicle wheelchair lifts, ramps, and securement devices; transit related information and technology systems; and dispatch systems. </t>
  </si>
  <si>
    <t xml:space="preserve">As described by the State or designated recipient in the state or project management plan. </t>
  </si>
  <si>
    <t>https://beta.sam.gov/fal/02efd81d502b49cea81203ff50a28971/view</t>
  </si>
  <si>
    <t xml:space="preserve">Public Transportation Research, Technical Assistance, and Training </t>
  </si>
  <si>
    <t>National Research Programs</t>
  </si>
  <si>
    <t>{"list":[{"act":{"description":"The Moving Ahead for Progress in the 21st Century Act (MAP-21), Pub. L. 112-141, signed into law on July 6, 2012, and effective October 1, 2012, and the Safe, Accountable, Flexible, Efficient Transportation Equity Act: A Legacy for Users (SAFETEA-LU).  "},"publicLaw":{"congressCode":"112","number":"141"},"USC":{"title":"49","section":"5312-5314, 5322"},"authorizationTypes":{"USC":true,"act":true,"publicLaw":true},"usc":{"title":"49","section":"5312-5314, 5322"}},{"act":{"description":"The Fixing America’s Surface Transportation (FAST) Act (Public Law No. 114-94), signed into law on December 4, 2015, and effective October 11, 2015, 49 U.S.C. Section 5312/FAST Section 3008 and Section 5314/FAST Section 3009."},"publicLaw":{"congressCode":"114","number":"94"},"USC":{"title":"49","section":"5312 &amp; 5314"},"authorizationTypes":{"USC":true,"act":true,"publicLaw":true},"usc":{"title":"49","section":"5312 &amp; 5314"}}]}</t>
  </si>
  <si>
    <t>The Federal Transit Administration's Research, Development, Demonstration, Deployment, Cooperative Research, Technical Assistance, Standards Development, and Human Resources and Training programs  are authorized at 49 U.S.C. 5312, 5313, 5314, and 5322 and collectively seek to develop  solutions that improve public transportation. Its primary goals are to increase transit ridership, improve safety and emergency preparedness, improve operating efficiencies, protect the environment, promote energy independence, and provide transit research leadership; develop and conduct workforce development activities, training and educational programs for Federal, State, and local transportation employees, United States citizens, and foreign nationals engaged or to be engaged in Government-aid relating to public transportation work; and to sponsor development of voluntary and consensus-based standards to more effectively and efficiently provide transit service, as well as support the improved administration of Federal transit funds. To accomplish this, FTA funds projects to support  research and development, demonstration, deployments of various technologies and operational models for transit;  a national cooperative research program, a national training institute, national technical assistance centers, and transit workforce development programs.    
The Research, Development, Demonstration, and Deployment Projects program (49 U.S.C. 5312) supports research not generally undertaken by the private sector including studies on transit policy issues, operational efficiency, and travel behavior.  These projects will promote the use of clean energy and air quality improvement.  The program also funds long-term, high-risk, high-potential payoff investigations of new technologies, which is critical to developing a public transportation system that is efficient, attractive, and reliable. The majority of the funds (75 percent) appropriated under 49 U.S.C 5338 to support this section, must be used for a discretionary Low and No Emission deployment program. 
The Transit Cooperative Research Program (TCRP) (49.U.S.C 5313) funds shorter-term research projects that address immediate operational issues facing the transit industry.  These projects are designed to identify immediate improvements in transit safety, equipment and system design, system operations, and the economic development impact of transit investments, among other topic areas. These funds are awarded to the National Academies of Science. 
The Technical Assistance and Standards (49 U.S.C. 5314) funds support provide resources and direct assistance to support compliance with the Americans with Disabilities Act (ADA), human services transportation coordination requirements, the transportation needs of elderly individuals, increased transit ridership, transportation equity needs, and any other technical assistance activities deemed necessary by FTA, such as improvements in safety and asset management.
The Human Resources and Training program (49. U.S.C 5322) creates Ladders of Opportunity to help build pathways for job-seekers by leveraging opportunities in the transit industry in manufacturing, operations and maintenance.  This program, among other activities, awards grants to transit agencies and other entities for workforce development programs and projects.</t>
  </si>
  <si>
    <t>PROJECT GRANTS;DIRECT PAYMENTS FOR SPECIFIED USE;DISSEMINATION OF TECHNICAL INFORMATION;TRAINING</t>
  </si>
  <si>
    <t>Applicants may include State and local DOT’s, nonprofit institutions, universities, and legally constituted public agencies and operators of public transportation services, and private for-profit organizations.  Also, urban and rural transit agencies, Indian Tribes, public 4-year degree-granting institutions of higher education as defined in section 101(a) of the Higher Education Act of 1965 (20 U.S.C. 1001(a))—in order to carry out the duties of the NTI.</t>
  </si>
  <si>
    <t>{"description":"FTA will specify the credentials and documentation through application instructions from program managers and the individual notices of funding opportunity published to support the various sections and program purposes.  At a minimum, the initial proposal should include the standard form required for use as a cover sheet for submission of pre-applications and applications “instructions for application for federal assistance (SF-424) form”, project objectives, background, and project description, including schedule, budget, a data management plan, and applicant’s organizational experience.  Applicants approved will have to do a resolution by an authorized body approving the filing of an application; and complete certifications and assurances as compiled in FTA’s Annual List of Certifications and Assurances.  Legal opinion and compliance with labor requirements are required later.","isApplicable":true}</t>
  </si>
  <si>
    <t>{"environmentalImpact":{"reports":[{"isSelected":true,"reportCode":"ExecutiveOrder12372"},{"isSelected":true,"reportCode":"otherRequired"}]},"description":"To the extent funding is available for discretionary activities, FTA will publish specific application instructions in a notice of funding availability or a request for proposals. "}</t>
  </si>
  <si>
    <t>{"description":"In addition, FTA guidance for this program can be found in FTA Circular 6100.1E, “Research, Technical Assistance and Training Program: Application Instructions and Program Management Guidelines.”  Potential applicants should follow the instructions in this Circular, which may be found at the FTA website at https://www.transit.dot.gov/regulations-and-guidance/fta-circulars/final-circulars."}</t>
  </si>
  <si>
    <t>An FTA award obligating Federal funds is reflected in a contract, grant, interagency agreement and/or cooperative agreement.  Agreements are awarded electronically, and grants or cooperative agreements use FTA's Transit Award Management System (TrAMS).  As a pre-requisite to work with the government and apply for Federal funds, you must have a valid Data Universal Numbering System (DUNS) number, must register in grants.gov; be registered with the System for Award Management (SAM) and continue to maintain an active SAM registration with the current information at all times during which the organization has an active Federal award.  To access this web-based system, a user name and password are needed and can be obtained by contacting the appropriate FTA staff.  The Federal Transit Administrator makes the final decision to approve a project.  To access funds, the recipient must execute the Agreement and be set-up in FTA's financial system.  Additionally, project awardees must comply with the DOT public access plan.  It is required awardees develop a Data Management Plan that will identify whether and how they will provide for the long-term preservation of, and access, to, Digital Data Sets associated with their research activities; the plan must be in place prior to receiving an award.</t>
  </si>
  <si>
    <t>{"types":{"moe":false,"formula":false,"matching":true},"formula":{"title":"","chapter":"","part":"","subPart":"","publicLaw":"","description":""},"matching":{"requirementFlag":"mandatory","percent":"0","description":"The local share requirements for Section 5312(a) research, development, demonstration, and deployment projects is at least 20% of the project cost unless increased by a  clear and direct financial benefit to an entity participating in the project.\n\nThe local share requirements for the Section 5312(b) research projects is at least 20% of the project cost unless increased by a clear and direct financial benefit to an entity participating in the project.\n\nThe local share requirements for the Section 5312(c) innovation and development projects is at least 20% of the project cost unless increased by a  clear and direct financial benefit to an entity participating in the project.\n\nThe local share requirements for the Section 5312(d)(1) – (4) demonstration, deployment, and evaluation projects is at least 20% of the project cost unless increased by a clear and direct financial benefit to an entity participating in the project.\n\nThere is no local share requirement for the Section 5313 Transit Cooperative Research program, \n\nThe local share requirements for Section 5314(a) voluntary consensus based standards projects is at least 20% of the project cost.\n\nThe local share requirements for the Section 5314(b) technical assistance to support transportation for seniors and individuals with disabilities projects is at least 20% of the project costs.\n\nThe local share requirements for the Section 5322(a) Human Resources projects financed under MAP-21 is 50% of the project costs.\n\nThe local share requirements for the Section 5322(b) Innovative Workforce Development projects is 50% of the project costs.\n\nThere is no local share requirement for the Section 5322(d) NTI program."},"moe":{"description":""}}</t>
  </si>
  <si>
    <t>{"awarded":"other","description":"The period varies with the complexity of the project.  Terms and conditions of each agreement are negotiated and agreed upon between FTA and the applicant.","awardedDescription":"Method of Award: by Contract, interagency agreement, Grant or Cooperative Agreement. Projects are typically selected and awarded yearly."}</t>
  </si>
  <si>
    <t>[{"code":"program","isSelected":true,"description":"Reporting requirements may vary depending on the size of the recipient, the type and amount of Federal assistance a recipient receives, or the Federal interest in the project. Unless otherwise permitted in writing, quarterly reporting is required. Major reporting requirements include:\n•\tFederal Financial Report (FFR). A recipient must submit a quarterly FFR for each active cooperative agreement, grant agreement, or other agreement it has executed. This includes Federal Financial Forms, SF-425 and SF-270.\n\n•\tMilestone Progress Reports (MPR). A recipient must submit a quarterly MPR for each active project. The MPR is the primary written communication between the recipient and FTA outlining accomplishments to date.\n\n•\tFor research projects funded through Section 5312 only, a Data Management Plan is required that identifies the data expected, and how to provide the long-term preservation of, and access to, Digital Data Sets associated with the research activities; \n\n•\tFinal Report. All recipients must submit a final report. Recipients must submit a final narrative progress report detailing the work undertaken to complete each task. \n\n•\tFinal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 \n\nFTA guidance is noted in FTA Circular 6100.1E, \"Research, Technical Assistance and Training Program: Application Instructions and Program Management Guidelines\" and FTA Circular 5010.1E, \"Award Management Requirements.\""},{"code":"cash","isSelected":true,"description":"•\tFederal Financial Report (FFR). A recipient must submit a quarterly FFR for each active cooperative agreement, grant agreement, or other agreement it has executed. This includes Federal Financial Forms, SF-425 and SF-270."},{"code":"progress","isSelected":true,"description":"•\tMilestone Progress Reports (MPR). A recipient must submit a quarterly MPR for each active project. The MPR is the primary written communication between the recipient and FTA outlining accomplishments to date."},{"code":"expenditure","isSelected":true,"description":"•\tFederal Financial Report (FFR). A recipient must submit a quarterly FFR for each active cooperative agreement, grant agreement, or other agreement it has executed. This includes Federal Financial Forms, SF-425 and SF-270."},{"code":"performanceMonitoring","isSelected":true,"description":"•\tMilestone Progress Reports (MPR). A recipient must submit a quarterly MPR for each active project. The MPR is the primary written communication between the recipient and FTA outlining accomplishments to date which should include tasks accomplished along with outputs, outcomes, and impacts of the work relative to the goals of the program. Recipients are encouraged to highlight major accomplishments that represent a significant result or finding that should be promptly shared.\n•\tFinal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t>
  </si>
  <si>
    <t>Agreement recipients shall retain records for 3 years following submission of a final expenditure report, pending resolution of audit findings, all project contracts documents, financial records, and supporting records.</t>
  </si>
  <si>
    <t>69-1137-0-1-401;</t>
  </si>
  <si>
    <t xml:space="preserve">(Project Grants (Contracts)) FY 17$33,825,912.00; FY 18 est $6,000,000.00; FY 19 est $0.00; FY 16$42,000,000.00; - </t>
  </si>
  <si>
    <t>None established.</t>
  </si>
  <si>
    <t>{"list":[{"fiscalYear":2016,"description":"FTA continued to implement new programs and manage active programs in accordance with current Federal Public Transportation Law and FTA’s research vision that innovative technologies, projects, partnerships, and world-class Infrastructure promote economic growth, productivity, safety, and improve quality of life in communities. FTA’s research mission is to advance public transportation innovation by leading research, development, demonstration, deployment, evaluation, and implementation practices and technologies that, enhance effectiveness, increase efficiency, expand quality, promote safety, and ultimately improve the transit rider’s experience. FTA awarded agreements for research, development, demonstration, and deployment projects, and evaluation of research and technology of national significance to public transportation that improves public transportation in our nation. \r\n\r\nProjects were chosen through a new transparent, participatory, and consensus oriented planning process. Also, as there is a five-year authorization, FTA is developing a five-year strategic plan. Following are top accomplishments for FY 2016, and for further information on FY 2016 research projects and their accomplishments please see the 2016 FTA annual research report which can be found at the following URL: https://www.transit.dot.gov/research-innovation/fta-annual-report-fy-2016-public-transportation-innovation-research-projects-fta\r\n\r\nTo support infrastructure capital investment innovations, FTA established a new testing program to assess low or no emission vehicle (LoNo) components. The program provides assessments of low- or no-emission vehicle components, documenting (at a minimum) the maintainability, reliability, performance, structural integrity, efficiency, and noise of the tested components and continues FTA’s legacy of supporting the transit industry in the introduction of advanced technologies to reduce the energy consumption and emissions of transit buses. FTA selected The Ohio State University and Auburn University to receive research funds to conduct the program.  Both universities will conduct testing, evaluation, and analysis of low or no emission (LoNo) components intended for use in LoNo transit buses used to provide public transportation.\r\n\r\nTo enhance safety in public transportation systems, the Safety, Resiliency, and All-Hazards Emergency Response and Recovery Research Demonstrations (SRER) Program carried out by FTA continued to work with grantees who are developing and testing new innovative technologies in safety. One example is the Metropolitan Atlanta Rapid Transit Authority (MARTA) project that is mitigating the risks of one of the most hazardous roles in rail transportation – inspecting and maintaining track and wayside infrastructure. MARTA partnered with Bombardier to deploy six miles of TrackSafe technology on MARTA's rail system to improve track worker safety and reduce hazards associated with track inspection, maintenance, and repair. The technology alerts track workers to the presence of an approaching train, and train operators and control center staff to the specific location of workers. FTA is also leading projects to develop safety standards and improve safety culture in collaboration with national industry experts.\r\n\r\nMobility innovations were accomplished through the Ride to Wellness Program aimed which is seeking to increase access to care, improve health outcomes, and lower healthcare costs through increased partnerships between public transportation and health providers.  To help agencies identify ways to utilize automation, an active FY 2016 project is developing materials to help in the planning and executing of U.S. DOT-sponsored transit automation development and demonstration projects. And, the Accessible Transportation Technology Research Initiative (ATTRI) is researching innovative technologies that can increase independence and mobility for people living with disabilities.\r\n\r\nA yearly statutory program in Section 5312, is the Transit Cooperative Research Program (TCRP): with the National Academies of Science. This cooperative agreement funded transit research activities as recommended by the TCRP Oversight and Project Selection (TOPS) Committee, an independent governing board for TCRP. For more information on the projects funded and major accomplishments for TCRP, please see their annual report at the following URL: http://onlinepubs.trb.org/onlinepubs/tcrp/TCRPAnnual2016.pdf\r\n\r\nFTA held a Workforce Development Summit in Washington, DC on June 7, 2016. The meeting was attended by 45 representatives of current active grantees and former FTA recipients, allowing discussions focused on the workforce challenges facing the public transportation industry, innovative projects conducted by grant recipients, collaboration opportunities and the importance of partnerships, funding opportunities, and performance measurement.\r\n\r\nFTA funds the National Transit Institute Program (NTI), and over the last NTI delivered 322 training courses throughout the U.S. to 7,738 participants with an average cost per course of about $13,000 and an average cost per participant of approximately $580. In addition, NTI conducted 120 sessions of All Hazards Awareness and Preparedness for Transit Employees in preparation for Super Bowl 50 at Levi’s Stadium in Santa Clara, California in February 2016, with 1,437 staff of the Santa Clara Valley Transportation Authority (VTA) trained. The National Transit Institute (NTI) continued its focus to develop and deploy training programs for the public transportation industry. NTI held a workforce summit on behalf of FTA, and over a year period fielded over 300 courses training over 7,200 people.\r\n\r\nIn FY 2016, FTA continued to fund two technical assistance centers: the National Aging and Disability Transportation Center (NADTC), and the National Center for Mobility Management (NCMM), \r\n\r\nAccomplishments for the NADTC in 2016 included developing online courses on Section 5310 and other areas; awarding eight community grants; holding five webinars, launching a new website with useful materials that benefit older adults, individuals with disabilities, caregivers, and public transportation providers; and supporting 800# inquiries through the Eldercare Locator. Additionally, the NADTC provided targeted technical assistance in response to locally-identified challenges.\r\n\r\nNCMM supported FTA by funding $400,000 in planning grants to 16 communities for the development of innovative solutions to healthcare access transportation challenges. Local coalitions of cross-industry providers, including consumers, spanning the healthcare, transportation, human service, and other industries, developed replicable strategies to enhance access to preventive, dialysis, behavioral health, and post-hospitalization care. NCMM also organized and hosted Peer Exchanges in Baltimore and Austin (Texas), allowing transit agencies and MPOs an opportunity to learn from each other about effective transit planning. The NCMM also continued to provide support to communities and shared best practices around the field of mobility management and in the area of coordinated planning.\r\n"},{"fiscalYear":2017,"description":"1) The National Center for Mobility Management (NCMM) provided technical assistance across all FTA regions anddeveloped useful technical assistance products to promote mobility management, conducted research, presented at meetings, and helped agencies problem-solve.  Examples include: NCMM assisted the American Cancer Society with a community partnership strategy in key southern regional metropolitan areas, and assisted with transit system/governance information and general mobility; and managed and provided technical assistance to 16 Healthcare Access Mobility Design Challenge grantees.\n2) National Aging and Disability Transportation Center (NADTC).  Accomplishments included the development of online courses and training materials to assist Section 5310 recipients and sub-recipients with providing transportation services to benefit older adults and people with disabilities. Project also conducted a community grant program, developed webinars and maintained a website with useful materials that benefit older adults, individuals with disabilities, caregivers, and public transportation providers. \n\n3) The National Transit Institute delivered 270 training courses throughout the U.S. to 7,298 participants. \n4) The Transit Cooperative Research Program managed 52 active projects; completed 14 publications and updated its Strategic Plan for marketing and dissemination. \n5) FTA funded work to develop a Safety Standards Strategic Plan and Data Collection Strategy which included publication of a resource document for the public transportation industry with transit safety standards and protocols and a report titled “\n“Review and Evaluation of Public Transportation Safety Standards.” \n\n6) Innovative Safety, Resiliency, and All-Hazards Emergency Response and Recovery (SRER) Program The SRER Program developed innovative approaches to eliminate or mitigate safety hazards, improve infrastructure resiliency, and improve all-hazards emergency response and recovery. FTA  funded 12 projects under SRER in 9 states to explore solutions in three areas: (1) operational safety; (2) infrastructure or equipment resiliency; and (3) all-hazards emergency response and recovery methods. Under operational safety, SRER is developing and testing new or substantially improved technologies, methods, practices, and techniques to reduce the risk of transit-related injuries and fatalities for transit workers and riders."},{"fiscalYear":2018,"description":"Information is in new assistance listings 20.530 and 20.531."},{"fiscalYear":2019,"description":"Data is available under assistance listings 20.530 and 20.531."}],"isApplicable":true}</t>
  </si>
  <si>
    <t>Most Federal transit laws are codified at Title 49, United States Code, Chapter 53 (49 U.S.C. chapter 53).  Authorizing legislation is substantive legislation enacted by Congress that establishes or continues the legal operation of a Federal program or agency.  FTA’s most recent authorizing legislation is the Moving Ahead for Progress in the 21st Century Act (MAP-21), Pub. L. 112-141, signed into law on July 6, 2012 and effective on October 1, 2012; FTA Fiscal Year Annual List of Certifications and Assurances for Federal Transit Administration Grants and Cooperative Agreements; FTA Circular 6100.1E for Research Projects; FTA Circular 4220.1F for Third-Party Contracting Guidance; and FTA Circular 5010.1E for Awards Management Requirements.  In certain circumstances and in other fiscal years, contact the FTA Office of Research, Demonstration and Innovation is necessary.  Also, consult FTA website www.transit.dot.gov. Other information will be made available upon request.</t>
  </si>
  <si>
    <t>Edwin Rodriguez1200 New Jersey Ave. S.E., Washington, DC 20590 Email:&lt; a href='mailto:edwin.rodriguez@dot.gov'&gt;edwin.rodriguez@dot.gov&lt;/a&gt;Phone: 202- 366-0671;</t>
  </si>
  <si>
    <t>http://www.transit.dot.gov/research</t>
  </si>
  <si>
    <t xml:space="preserve">20.530 Public Transportation Innovation; 20.531 Technical Assistance and Workforce Development; </t>
  </si>
  <si>
    <t>Fiscal Year2016: The Safety Research and Demonstration Program is an example of a 2016 program funded by FTA under Section 5312. The Safety Research and Demonstration (SRD) Program is part of a larger safety research effort of the U.S. Department of Transportation that provides technical and financial support for transit agencies to pursue innovative approaches to eliminate or mitigate safety hazards. The SRD Program focused on demonstration of technologies and safer designs. SRD objectives included: 1. Exploring advanced technologies to prevent transit vehicle collisions; 2. Enhanced safety of transit services by incorporating safer design elements; and 3. Evaluated cost-effectiveness and practicability of potential solutions. The FY 2016 SRD Program targets collision avoidance and mitigation and transit worker safety protection. The program provided financial and technical assistance for transit agencies to pursue cutting-edge technologies and innovative approaches to safety. The funding is intended to assess the practicality and effectiveness of potential solutions to improve safety as well as influence transit industry guidance and standards.  For additional examples of 2016 program and projects please see the link below for FTA 2016 FTA Annual Research Report which can be found at the following URL: https://www.transit.dot.gov/research-innovation/fta-annual-report-fy-2016-public-transportation-innovation-research-projects-ftaFiscal Year2017: 1.	FTA provided technical and financial support for transit agencies to pursue innovative approaches to eliminate or mitigate safety hazards, focusing on demonstration of technologies and safer designs.
2.	FTA funded a project to review current transit safety standards, conduct data analysis, and provide recommendations to assist FTA with its effort to develop transit safety standards, guidance, or advisories.
3.	FTA funded research to explore technologies, partnerships, and new business models to integrate innovative shared use mobility with existing public transit services. 
4.	FTA funded demonstration grants for communities to find and test promising, replicable public transportation healthcare access solutions to increase access to care, improve health outcomes, and reduce healthcare costs.
5.	FTA funded a demonstration of innovative track asset management practices using an autonomous track inspection system.Fiscal Year2018: For data, see assistance listing 20.530 and 20.531.  
20.530 - Public Transportation Innovation, 20.531 - Technical Assistance and Workforce DevelopmentFiscal Year2019: For data, see assistance listing 20.530 and 20.531.
20.530 - Public Transportation Innovation, 20.531 - Technical Assistance and Workforce Development</t>
  </si>
  <si>
    <t>Please see published Notices of Funding Opportunity (NOFO) and Requests for proposals. 
FTA published notices between FY 2014 and 2015; and has allocated the funding.</t>
  </si>
  <si>
    <t>https://beta.sam.gov/fal/50341a8e675448a4b5e900144790104f/view</t>
  </si>
  <si>
    <t>Job Access and Reverse Commute Program</t>
  </si>
  <si>
    <t>(JARC)</t>
  </si>
  <si>
    <t>{"list":[{"act":{"description":"Safe, Accountable, Flexible, Efficient &amp; Transportation Equity Act: A Legacy for users (SAFETEA-LU)"},"publicLaw":{"congressCode":"109","number":"59"},"USC":{"title":"49","section":"5317,5307, 5311"},"authorizationTypes":{"USC":true,"act":true,"statute":false,"publicLaw":true,"executiveOrder":false},"usc":{"title":"49","section":"5317,5307, 5311"}}]}</t>
  </si>
  <si>
    <t xml:space="preserve">On October 1, 2013, the Job Access and Reverse Commute (JARC) Program was repealed by Congress under the Moving Ahead for Progress in the 21st Century Act (MAP-21).  _x000D_
_x000D_
The JARC Program provided grants to local governments, nonprofit organizations, and designated recipients of Federal transit funding to develop transportation services to connect welfare recipients and low- income persons to employment and support services. Job Access grants finance planning, capital and operating cost of projects. The Reverse Commute grants assist in funding the costs associated with adding reverse commute bus, train, carpool or service from urban areas, urban, rural and other suburban locations to suburban work places. Projects meeting these objectives are now eligible for funding under Section 5307 and 5311._x000D_
</t>
  </si>
  <si>
    <t>State and local government agencies, nonprofit agencies, and transit providers.</t>
  </si>
  <si>
    <t>Low income individuals; individuals traveling to suburban work places.</t>
  </si>
  <si>
    <t>{"description":"The applications submitted were derived from a locally developed, coordinated public transit-human services transportation plan and developed through a process that included representatives of public, private and nonprofit transportation and human services providers and participation by the public.","isApplicable":true}</t>
  </si>
  <si>
    <t>{"environmentalImpact":{"reports":[{"isSelected":false,"reportCode":"statement"},{"isSelected":false,"reportCode":"assessment"},{"isSelected":true,"reportCode":"ExecutiveOrder12372"},{"isSelected":true,"reportCode":"otherRequired"}]},"description":"Applicants must coordinate with: the State or local agencies that administer the State program funded under part A of Title IV of the Social Security Act, public housing agencies, the community to be served, and other stakeholders. "}</t>
  </si>
  <si>
    <t>{"description":"The project had to be a product of the local coordinated public transit human services coordinated plan, competitively selected by the area's recipient, and included in the State Transportation Improvement Program prior to grant award. Recipients will submit applications electronically to the appropriate FTA regional office. The FTA regional offices are listed in Appendix IV of the Catalog.  Recipients would distribute funding directly to the subrecipients. After the recipient has competitively selected projects to be funded, the recipient may officially request that FTA allow subrecipients that are eligible to apply directly to FTA for Section 5307 funds be allowed to apply directly to FTA for JARC funds awarded. Notification of the grant program was located at http://www.grants.gov."}</t>
  </si>
  <si>
    <t>In the past Fiscal years, FTA approved JARC grants on an average of 42 days following submission of a complete application.</t>
  </si>
  <si>
    <t>{"types":{"moe":false,"formula":false,"matching":true},"matching":{"requirementFlag":"voluntary","percent":"80","description":"The Federal share of eligible capital and planning costs could not exceed 80 percent of the net cost of the activity.  The Federal share of the eligible operating cost is 50 percent."}}</t>
  </si>
  <si>
    <t>{"awarded":"letter","description":"For three years from the time of allocation."}</t>
  </si>
  <si>
    <t>[{"code":"program","isSelected":true,"description":"(1) Progress reports; (2) Federal Financial Reports, submitted quarterly for recipients in urbanized areas over 200,000 population, and annually for other recipients and states; (3) Detailed annual reports of project results for program evaluation purposes."},{"code":"cash","isSelected":true,"description":"SF - 425"},{"code":"progress","isSelected":true,"description":"(1) Progress reports; (2) Federal Financial Reports,  submitted quarterly for recipients in urbanized areas over 200,000 population, and annually for other recipients and states; (3) Detailed annual reports of project results for program evaluation purposes. "},{"code":"expenditure","isSelected":true,"description":"SF - 425"},{"code":"performanceMonitoring","isSelected":true,"description":"(1) Progress reports; (2) Federal Financial Reports,  submitted quarterly for recipients in urbanized areas over 200,000 population, and annually for other recipients and states; (3) Detailed annual reports of project results for program evaluation purposes. "}]</t>
  </si>
  <si>
    <t>{"isApplicable":true,"description":"2 CFR 200, Subpart F audit reports are required if the total federal funds from all sources exceeds $750,000."}</t>
  </si>
  <si>
    <t>Recipient is required to retain intact, for 3 years following submission of the final expenditure report, pending resolution of audit findings, all grant products, financial records, and supporting documents.</t>
  </si>
  <si>
    <t>69-1125-0-1-401;69-8350-0-7-401;</t>
  </si>
  <si>
    <t xml:space="preserve">(Project Grants) FY 17$0.00; FY 18 est $0.00; FY 19 est $0.00; FY 16$0.00; - Program has been repealed, but projects are now eligible for funding under Section 5307 and 5311 </t>
  </si>
  <si>
    <t xml:space="preserve">$10,890 to $1,293,611. Average: $180,588 </t>
  </si>
  <si>
    <t>{"list":[{"fiscalYear":2016,"description":"It is anticipated that previously- funded JARC projects will continue, and new services enabling low-income people access to job opportunites may be funded through Sections 5311 and 5307.   Previously- funded JARC projects will continue, and new services enabling low-income people access to job opportunities may be funded through Sections 5311 and 5307. "},{"fiscalYear":2017,"description":"It is anticipated that previously- funded JARC projects will continue, and new services enabling low-income people access to job opportunites may be funded through Sections 5311 and 5307. "}],"isApplicable":true}</t>
  </si>
  <si>
    <t xml:space="preserve">FTA Circular 9050.1, Job Access and Reverse Commute Program Guidelines and Application Instructions, updated May 1, 2007. </t>
  </si>
  <si>
    <t>{"flag":"none","description":"See Catalog Appendix for listing of Federal Transit Administration regional offices."}</t>
  </si>
  <si>
    <t>Elan Flippin1200 New Jersey Avenue, SE, East Building-Fourth Floor, Washington, DC 20590 Email:&lt; a href='mailto:elan.flippin@dot.gov'&gt;elan.flippin@dot.gov&lt;/a&gt;Phone: (202) 366-3800;</t>
  </si>
  <si>
    <t>http://www.fta.dot.gov/funding/grants/grants_financing_3550.html</t>
  </si>
  <si>
    <t xml:space="preserve">20.505 Metropolitan Transportation Planning and State and Non-Metropolitan Planning and Research ; 20.509 Formula Grants for Rural Areas; 20.513 Enhanced Mobility of Seniors and Individuals with Disabilities ; 20.507 Federal Transit Formula Grants; </t>
  </si>
  <si>
    <t xml:space="preserve">Fiscal Year2016: Previously-funded JARC projects are anticipated to continue, enabling low-income people to gain access to job opportunities.  This program is expired. Job Access and Reverse Commute activities are eligible for funding under FTA's Urbanized Area Formula Grants (Section 5307) and the Formula Grants for Rural Areas (Section 5311) programs.  Fiscal Year2017: Previously-funded JARC projects are anticipated to continue, enabling low-income people to gain access to job opportunities. </t>
  </si>
  <si>
    <t xml:space="preserve">49 U.S.C. 5316(f) of SAFETEA-LU states factors that had to be fair and equitable. Proposals had to also meet legal and administrative requirements, available on the FTA web site at http://www.fta.dot.gov. Projects must be derived from a locally developed, coordinated public transit-human services transportation plan.  Designated recipients of JARC funding must conduct a competitive selection process which must be described in a State Management Plan or Program Management Plan.  </t>
  </si>
  <si>
    <t>https://beta.sam.gov/fal/cfbd50add3224d66ba9d82ea9df394de/view</t>
  </si>
  <si>
    <t>Capital and Training Assistance Program for Over-the-Road Bus Accessibility</t>
  </si>
  <si>
    <t>{"list":[{"act":{"description":"Safe, Accountable, Flexible, Efficient, Transportation Equity Act: A Legacy for Users (SAFETEA-LU), Public Law 109-059. "},"publicLaw":{"congressCode":"109","number":"059"},"authorizationTypes":{"USC":false,"act":true,"statute":false,"publicLaw":true,"executiveOrder":false}}]}</t>
  </si>
  <si>
    <t>To make funds available to private operators of over-the-road buses to finance the incremental capital and training costs of complying with requirements of the Department of Transportation's Over-the-Road Bus Accessibility regulation, "Transportation for Individuals with Disabilities" (49 CFR Part 37, Subpart H). The program was repealed under the Moving Ahead for Progress in the 21st Century Act (MAP-21).</t>
  </si>
  <si>
    <t>Private operators of over-the-road buses that provide intercity fixed route bus service and other providers, including operators of over-the-road buses of local fixed-route service, commuter service and charter or tour service.</t>
  </si>
  <si>
    <t>Persons with disabilities.</t>
  </si>
  <si>
    <t>{"description":"Costs are determined in accordance with program guidance in an annual Federal Register Notice soliciting applications. This program is excluded from coverage under OMB Circular No. A-87.","isApplicable":true}</t>
  </si>
  <si>
    <t>{"description":"FTA conducted national solicitations for applications annually. Grant awards were made on a competitive basis. Applications were submitted through Grants.Gov."}</t>
  </si>
  <si>
    <t xml:space="preserve">The announcement of awards is published in a Federal Register Notice.  Successful applicants file a grant application with FTA.  An FTA grant award obligating federal funds is reflected in a grant agreement.  To access funds, the recipient must execute the grant agreement.   </t>
  </si>
  <si>
    <t>Project selections were announced approximately six months following the application deadline for competitive consideration.</t>
  </si>
  <si>
    <t>{"awarded":"other","description":"Funds are available for obligation to grantees for 3 fiscal years.  Any funds not obligated by FTA by the end of this period will be added to the succeeding year's program allocation.","awardedDescription":"Reimbursement of eligible expenses. "}</t>
  </si>
  <si>
    <t>[{"code":"program","isSelected":false},{"code":"cash","isSelected":false},{"code":"progress","isSelected":true,"description":"Final Milestone Progress Report and Federal Financial Report are both required upon closing the grant, and annual reports for grants remaining open are required at the end of each Federal fiscal year. Documentation is required for payment. "},{"code":"expenditure","isSelected":false},{"code":"performanceMonitoring","isSelected":false}]</t>
  </si>
  <si>
    <t>{"isApplicable":true,"description":"This program is excluded from coverage under OMB Circular 2CFR 200. As requested by FTA. "}</t>
  </si>
  <si>
    <t>(Project Grants) FY 17$195,330.00; FY 18 est $0.00; FY 19 est $0.00; FY 16$0.00; - This program was repealed under the  MAP-21 Act.</t>
  </si>
  <si>
    <t xml:space="preserve">$25,000 to $ 180,000. Average: $25,000. _x000D_
</t>
  </si>
  <si>
    <t>{"list":[{"fiscalYear":2017,"description":"90 percent of funds have been obligated. "},{"fiscalYear":2018,"description":"All funds will be obligated. "},{"fiscalYear":2016,"description":"All funds are awarded and obligated under this program. \r\n 85 percent of funds are obligated under this program. "}],"isApplicable":true}</t>
  </si>
  <si>
    <t xml:space="preserve">Federal Register Notices, published annually.  </t>
  </si>
  <si>
    <t>{"flag":"appendix","description":"See Catalog Appendix for listing of Federal Transit Administration regional offices."}</t>
  </si>
  <si>
    <t>Elan Flippin1200 New Jersey Avenue, S.E., Washington , DC 20590 Email:&lt; a href='mailto:elan.flippin@dot.gov'&gt;elan.flippin@dot.gov&lt;/a&gt;Phone: (202) 366-3800;</t>
  </si>
  <si>
    <t xml:space="preserve">Fiscal Year2016: Grants are expected to be used for training, new lifts and retrofits for wheelchair lifts.  Grants are used for training, new lifts and retrofits for wheelchair lifts. </t>
  </si>
  <si>
    <t>Guidance contained in Federal Register Notice was published annually.</t>
  </si>
  <si>
    <t>https://beta.sam.gov/fal/637344aab725411e985d255adc7f1af5/view</t>
  </si>
  <si>
    <t>Clean Fuels</t>
  </si>
  <si>
    <t>{"list":[{"act":{"description":"Fixing America’s Surface Transportation Act"},"publicLaw":{"congressCode":"109","number":"59"},"USC":{"title":"49","section":"5308"},"authorizationTypes":{"USC":true,"act":true,"statute":false,"publicLaw":true,"executiveOrder":false},"usc":{"title":"49","section":"5308"}}]}</t>
  </si>
  <si>
    <t xml:space="preserve">To assist in financing the acquisition of clean fuel vehicles and related facilities for agencies providing public transportation and operating in an urbanized and non-urbanized area designated as a non-attainment or maintenance area for ozone or carbon monoxide.   The Clean Fuels Grant program was repealed in 2013, and FTA announced the final project selection of competitive project awards on October 2, 2012. </t>
  </si>
  <si>
    <t>Public agencies, including States; municipalities and other subdivisions of States; public agencies and instrumentalities of one or more States; and public corporations, boards, and commissions established under State law. Applicant had legal, financial, and technical capacity to carry out proposed project and maintain facilities and equipment purchased with Federal assistance. Applicant also operated in an urbanized area designated as a non-attainment or maintenance area for ozone or carbon monoxide.  If the urbanized area is less than 200,000 in population, the State in which the area is located acted as the recipient.</t>
  </si>
  <si>
    <t>The general public, both users and non-users of public transportation.</t>
  </si>
  <si>
    <t>{"description":"Resolution by an authorized public body approved the filing for an application; projects must be included in an urbanized area's transportation improvement program (TIP), and in the Statewide transportation improvement program (STIP) approved by FTA and FHWA. Information provided  labor agreements and relocation planning; environmental impact; legal capacity; coordinated regional planning; and compliance with certifications and assurances as compiled in FTA's Annual List of Certifications and Assurances.","isApplicable":true}</t>
  </si>
  <si>
    <t>{"environmentalImpact":{"reports":[{"isSelected":false,"reportCode":"statement"},{"isSelected":true,"reportCode":"assessment"},{"isSelected":false,"reportCode":"ExecutiveOrder12372"},{"isSelected":true,"reportCode":"otherRequired"}]},"description":"An environmental impact assessment is required for construction projects. "}</t>
  </si>
  <si>
    <t>{"description":"A Notice of Funding Availability was published to announce the availability of FY 2012 funds on February 7, 2012.  Awards were announced in the Federal Register on October 2, 2012. "}</t>
  </si>
  <si>
    <t xml:space="preserve">An FTA grant award obligating federal funds was reflected in a grant agreement. Grants were awarded electronically using FTA's e electronic grants management system.   </t>
  </si>
  <si>
    <t xml:space="preserve">It was a goal of the Federal Transit Administration to obligate grants within an average of 36 days of the submission of a complete grant application. </t>
  </si>
  <si>
    <t>Funds are no longer appropriated annually. The program has been repealed.</t>
  </si>
  <si>
    <t>{"types":{"moe":false,"formula":false,"matching":true},"matching":{"requirementFlag":"voluntary","percent":"0","description":"The federal share is not to exceed 90 percent of the net cost to comply with or maintain compliance with the Clean Air Act. FTA has administratively determined the composite federal share for vehicles and vehicle related equipment or facilities to be 83 percent. The 90 percent share applies to the actual incremental costs of improvements for compliance with the Clean Air Act. "}}</t>
  </si>
  <si>
    <t>{"awarded":"other","description":"Terms and conditions are delineated in the grant agreement. ","awardedDescription":"Assistance is awarded/released by grant obligation. "}</t>
  </si>
  <si>
    <t>[{"code":"program","isSelected":true,"description":" FTA retains the semiannual reporting requirements in Section 624.11, which requires grantees receiving program funds for hybrid electric, battery electric, and fuel cell vehicles to provide information on the operations, performance, and maintenance of those vehicles purchased or leased with program funds. "},{"code":"cash","isSelected":false},{"code":"progress","isSelected":false},{"code":"expenditure","isSelected":false},{"code":"performanceMonitoring","isSelected":false}]</t>
  </si>
  <si>
    <t>{"isApplicable":true,"description":"Non-federal entities that expend less than $750,000 federal awards were exempt from federal audit requirements for that year in which certain exceptions as determined by OMB. The Federal Transit Administration may also conduct its own audits. "}</t>
  </si>
  <si>
    <t>Recipient is required to retain intact, for 3 years following submission of final expenditure report, pending resolution of audit findings, all project contract documents, financial records, and supporting documents.</t>
  </si>
  <si>
    <t xml:space="preserve">(Project Grants) FY 17$0.00; FY 18 est $0.00; FY 19 est $0.00; FY 16$0.00; - The Clean Fuels Grant program was repealed in 2013, and funds are no longer available.  _x000D_
_x000D_
</t>
  </si>
  <si>
    <t xml:space="preserve">$69,720 - $5,000,000. Average approx. $2,165,596 </t>
  </si>
  <si>
    <t>{"list":[{"fiscalYear":2016,"description":"FTA received a total of 146 applications requested approximately $516 million.  Twenty-one projects were selected for funding in the non-attainment and maintenance areas.  Six projects were selected in the attainment areas.  FTA received a total of 146 applications requested approximately $516 million. Twenty-one projects were selected for funding in the non-attainment and maintenance areas. Six projects were selected in the attainment areas. "},{"fiscalYear":2017,"description":"The City of Los Angeles received $3,000,000 million for electric buses and recharge station"}],"isApplicable":true}</t>
  </si>
  <si>
    <t>Please visit the Federal Transit Administration (FTA) website or contact the appropriate FTA Region office for more information.  See Federal Register/ Vol.70, No. 229/ Wednesday, November 30, 2005/ Notices.</t>
  </si>
  <si>
    <t>{"flag":"appendix","description":"See list of region contacts listed in Appendix IV."}</t>
  </si>
  <si>
    <t>Vanessa Williams 1200 New Jersey Avenue, SE._x000D_
, Washington, DC 20590 Email:&lt; a href='mailto:vanessa.williams@dot.gov'&gt;vanessa.williams@dot.gov&lt;/a&gt;Phone: (202) 366-4818;Vanessa Williams1200 New Jersey Avenue, SE, Washington, DC 20590 Email:&lt; a href='mailto:Vanessa.Williams@dot.gov'&gt;Vanessa.Williams@dot.gov&lt;/a&gt;Phone: 2023664818;</t>
  </si>
  <si>
    <t xml:space="preserve">20.505 Metropolitan Transportation Planning and State and Non-Metropolitan Planning and Research ; 20.526 Bus and Bus Facilities Formula Program; </t>
  </si>
  <si>
    <t xml:space="preserve">Fiscal Year2016: City of Fargo, ND replaced 35-foot buses and River Valley Transit, PA construction of CNG fueling facility._x000D_
_x000D_
Metropolitan Transportation Commission (MTC) replaced diesel trolleys with electric trolley buses. City of Fargo, ND replaced 35-foot buses and River Valley Transit, PA construction of CNG fueling facility._x000D_
_x000D_
Metropolitan Transportation Commission (MTC) replaced diesel trolleys with electric trolley buses. _x000D_
</t>
  </si>
  <si>
    <t>Criteria was specified in past Federal Register notices.</t>
  </si>
  <si>
    <t>https://beta.sam.gov/fal/c5a9ef2331d44ef39bb3f84a8baf3e24/view</t>
  </si>
  <si>
    <t>Paul S. Sarbanes Transit in the Parks</t>
  </si>
  <si>
    <t xml:space="preserve">Transit in the Parks </t>
  </si>
  <si>
    <t>{"list":[{"act":{"description":"Section 3021 of the Safe, Accountable, Flexible, Efficient Transportation Equity Act—A Legacy for Users (SAFETEA-LU) enacted August 10, 2005 [Public Law 109-59], established the Alternative Transportation in Parks and Public Lands program. The name of the program was changed to the Paul S. Sarbanes Transit in Parks under the SAFETEA-LU Technical Corrections Act, 2008. The Transit in Parks Program was repealed by Congress under MAP-21. Alternative transportation projects formerly eligible under Transit in Parks are now eligible under the Federal Highway Administration’s Federal Lands Transportation Program and the Federal Lands Access Program."},"USC":{"title":"49","section":"5320"},"authorizationTypes":{"USC":true,"act":true,"statute":false,"publicLaw":false,"executiveOrder":false},"usc":{"title":"49","section":"5320"}}]}</t>
  </si>
  <si>
    <t>The Paul S. Sarbanes Transit in Parks Program was necessary because it addressed the challenge of increasing vehicle congestion in and around our national parks and other federal lands. America’s national parks, wildlife refuges, and national forests were created to protect unique environmental and cultural treasures, but are now facing traffic, pollution and crowding that diminishes the visitor experience and threatens the environment. To address these concerns, this program provided funding for the planning and capital costs of alternative transportation systems, such as shuttle buses, rail connections and even bicycle trails. The program provided grants to Federal land management agencies, including but not limited to the National Park Service, the Fish and Wildlife Service, the Bureau of Land Management, the Forest Service, the Bureau of Reclamation, and to State, tribal and local governments.  The Transit in Parks Program was repealed by Congress under MAP-21, and FTA announced the final selection of competitive project awards on February 18, 2013. Alternative transportation projects formerly eligible under Transit in Parks are now eligible under the Federal Highway Administration’s Federal Lands Transportation Program and the Federal Lands Access Program.</t>
  </si>
  <si>
    <t xml:space="preserve">Eligible applicants are:(1) The following Federal land management agencies: The National Park Service, the Fish and Wildlife Service, the Bureau of Land management, the Forest Service, and the Bureau of Reclamation; and (2) State, tribal and local governments with jurisdiction over land in the vicinity of an eligible area acting with the consent of a Federal land management agency, alone or in partnership with a Federal land management agency or other governmental or non-governmental participant. </t>
  </si>
  <si>
    <t>{"description":"Any project sponsor must be acting with the consent of a Federal land management agency as documented by the provision of a letter of support from the relevant federal land unit accompanying the project proposal.  Any project proposed must be consistent with the metropolitan and statewide planning and public participation requirements found in 49 U.S.C 5303, 5304, and 5307(d). If the project is a “capital project” in contrast with a “planning project,” the capital project must be in the metropolitan Transportation Improvement Program (TIP) or State Transportation Improvement Program (STIP), or, if selected, will not receive funds until it is incorporated into the TIP or STIP. Projects also must be consistent with Federal land management agency plans. ","isApplicable":true}</t>
  </si>
  <si>
    <t>{"environmentalImpact":{"reports":[{"isSelected":false,"reportCode":"statement"},{"isSelected":false,"reportCode":"assessment"},{"isSelected":true,"reportCode":"ExecutiveOrder12372"},{"isSelected":true,"reportCode":"otherRequired"}]},"description":"The program allows the Department of Transportation to spend up to 10 percent of program funds to carry out planning, research and technical assistance activities.  Funds allocated to technical assistance will be used to assist program participants in planning, implementing, and evaluating alternative transportation projects.  In addition, the Federal Transit Administration will provide planning guidance and will disseminate research findings. "}</t>
  </si>
  <si>
    <t>{"description":"In previous fiscal years, proposals were submitted to FTA online via the GRANTS.GOV website. "}</t>
  </si>
  <si>
    <t xml:space="preserve">Proposals were collected by the FTA and uploaded into a structured evaluation system and evaluated by an interagency team which includes representatives from FTA, each of the Federal land management agencies, and the Department of the Interior. _x000D_
_x000D_
When this program was funded the projects were evaluated on the basis of criteria in the law and further explained in Section 180 under Criteria for Selecting Proposals, the team provided a recommendation to the Secretary of the Interior. The Secretary of the Interior, after consultation with and in cooperation with the Secretary of Transportation, determined the final selection and amount of funding for each project. The Department of the Interior notified each Federal land management agency of projects awarded for sites under the agency’s jurisdiction. FTA published the list of all selected projects and funding levels in the Federal Register._x000D_
_x000D_
</t>
  </si>
  <si>
    <t>{"awarded":"other","description":"Funding will be provided on an annual basis. Funds awarded do not have an established date of expiration.","awardedDescription":" Lump sum and/or reimbursement of qualified expenses"}</t>
  </si>
  <si>
    <t>[{"code":"program","isSelected":true,"description":"Requirements regarding reports to be prepared by the program recipient have been published in the Federal Register in the announcement of program awards. Generally, this entails the submission of quarterly reports to the FTA containing a narrative description of the project and a discussion of all budget and schedule changes. In addition, annual reports were required that must include: 1. Annual visitation to the land unit, 2. Annual number of persons who use the alternative transportation system, 3. An estimate of the number of vehicle trips mitigated based on alternative transportation system usage and the typical number of passengers per vehicle, 4. Cost per passenger, and 5. A note of any special services offered for those systems with higher costs per passenger but more amenities. "},{"code":"cash","isSelected":false,"description":""},{"code":"progress","isSelected":false,"description":""},{"code":"expenditure","isSelected":false,"description":""},{"code":"performanceMonitoring","isSelected":false,"description":""}]</t>
  </si>
  <si>
    <t xml:space="preserve">Recipient is required to retain intact, for three years following submission of the final expenditure report, all contract documents, financial records, and supporting documents.  </t>
  </si>
  <si>
    <t>69-8350-0-1-407;</t>
  </si>
  <si>
    <t>(Project Grants (Cooperative Agreements)) FY 16$0.00; FY 17 est $0.00; FY 18 est $0.00; - The Transit in Parks Program was repealed under MAP-21, and funds are no longer available.</t>
  </si>
  <si>
    <t>No one project could receive more than 25 percent of funds.</t>
  </si>
  <si>
    <t>{"list":[{"fiscalYear":2016,"description":"The Transit in Parks Program was repealed in 2013, and funds are no longer available. "},{"fiscalYear":2017,"description":"The City of Lowell, MA received $5,500,000 million for the Lowell Trolley Expansion Project."}],"isApplicable":true}</t>
  </si>
  <si>
    <t>Guidance is included with each Federal Register notice that announces project selections.  Program requirements, additional guidance and legislation information can be found at http://www.fta.dot.gov/</t>
  </si>
  <si>
    <t>Vanessa Williams1200 New Jersey Avenue, SE, Washington, DC 20590 Email:&lt; a href='mailto:Vanessa.Williams@dot.gov'&gt;Vanessa.Williams@dot.gov&lt;/a&gt;Phone: 202-366-4818;</t>
  </si>
  <si>
    <t xml:space="preserve">Fiscal Year2017: The Transit in Parks program was repealed under MAP-21 and funds are no longer available.   Fiscal Year2016: The Transit in Parks program was repealed under MAP-21, and funds are no longer available. FTA announced the final selection of competitive project awards on February 18, 2013.  An example of a project funded during that time was a $250,000 grant in West Glacier, Montana for new fuel efficient buses to continue providing free shuttle service for park visitors, which helps reduce traffic congestion along the parks 50-mile road. The Transit in Parks program was repealed in 2013, and funds are no longer available. FTA announced the final selection of competitive project awards on February 18, 2013. An example of a project funded during that time was a $250,000 grant in West Glacier, Montana for new fuel efficient buses to continue providing free shuttle service for park visitors, which helps reduce traffic congestion along the parks 50-mile road. </t>
  </si>
  <si>
    <t xml:space="preserve">Consistent with the considerations identified in Title 49, Chapter 53 at Section 5320(g)(2), evaluation of proposals were based on the following criteria: _x000D_
_x000D_
- 736-1472; Demonstration of need _x000D_
*  Documentation of problem in plans and other reports_x000D_
*  Severity of problem_x000D_
_x000D_
- Protection of natural and cultural resources_x000D_
* Protection or improvement of cultural, historical, scenic, and natural resources_x000D_
* Environmental benefits reduction of pollution (including air pollution, noise pollution, and visual pollution)_x000D_
_x000D_
- 1472;Operational efficiency and financial sustainability_x000D_
* Evaluation of costs and benefits of all reasonable alternatives_x000D_
* Financial planning (including for capital, operations, maintenance, and equipment replacement expenses; and revenues, including user fees)_x000D_
* Cost effectiveness_x000D_
* Innovative financing or joint development strategies_x000D_
* Deferred maintenance issues_x000D_
_x000D_
- Public benefits_x000D_
* Enhancing visitor experience_x000D_
* Mobility issues (reduces congestion, improves intermodal connectivity, improves public access, including access for persons with disabilities)_x000D_
* Safety_x000D_
* Partnership with public and private entities, and benefits to gateway communities._x000D_
_x000D_
- Additional consideration will be given to projects based upon geographic diversity, balance between urban and rural projects, and balance in size of projects. Finally, projects that demonstrate innovative funding mechanisms or partnerships will be given extra consideration. The proposal template contains specific questions related to each of these criteria to guide the applicant in justifying the project._x000D_
</t>
  </si>
  <si>
    <t>Oct 08,2009</t>
  </si>
  <si>
    <t>https://beta.sam.gov/fal/3a05d86438314c0ea3584251a81bf389/view</t>
  </si>
  <si>
    <t>New Freedom Program</t>
  </si>
  <si>
    <t>{"list":[{"act":{"description":"Program was repealed under MAP-21 and Safe, Accountable, Efficient, Flexible Transportation Equity Act: A legacy for Users (SAFETEA-LU) "},"USC":{"title":"49","section":"5310"},"authorizationTypes":{"USC":true,"act":true,"statute":false,"publicLaw":false,"executiveOrder":false},"usc":{"title":"49","section":"5310"}}]}</t>
  </si>
  <si>
    <t xml:space="preserve">The New Freedom program (Section 5317) provided grants for new capital and operating projects aimed at reducing, beyond the requirements of the Americans with Disabilities Act of 1990, transportation barriers faced by individuals with disabilities to expand mobility through transportation, including transportation to and from jobs and employment support services. The New Freedom Program was repealed under MAP-21; however, New Freedom type projects are eligible for funding under the new Section 5310 Program (Enhanced Mobility of Seniors and Individuals with Disabilities Program – Circular FTA C 9070.1G). </t>
  </si>
  <si>
    <t>The chief executive officer of each State or an official designee must designate a public entity to be the recipient for New Freedom funds. In urbanized areas with populations less than 200,000 and in non-urbanized areas, the State is the designated recipient. For these areas, the chief executive officer of a State designates a State agency responsible for administering the New Freedom Program, and officially notifies the appropriate Federal Transit Administration (FTA) regional office in writing of that designation. The chief executive officer of a State may designate the State agency that receives Other Than Urbanized Area (Non-urbanized Area, Section 5311) and/or the Elderly Individuals and Individuals with Disabilities (Section 5310) Program funds to be the New Freedom recipient, or the chief executive officer of a State may designate a different agency. In urbanized areas over 200,000 in population, the recipient charged with administering the New Freedom Program must be officially designated through a process consistent with 49 U.S.C. 5307(a)(2):  an entity designated in accordance with the planning process under Sections 5303, 5304, and 5306, by the chief executive officer of a State, responsible local officials, and publicly owned operators of public transportation, to receive and apportion amounts under Section 5336 that are attributable to transportation management areas identified under Section 5303.</t>
  </si>
  <si>
    <t>Individuals with Disabilities.</t>
  </si>
  <si>
    <t>{"description":"Compliance with FTA's Annual list of Certifications and Assurances is required. Eligible costs must be in accordance with 2CFR200.  The New Freedom program provides grants for new capital and operating projects aimed at reducing, beyond the requirements of the Americans with Disabilities Act of 1990, transportation barriers faced by individuals with disabilities to assist with transportation, including transportation to and from jobs and employment support services. The New Freedom Program was repealed under MAP-21; however, New Freedom projects are eligible for funding under the new Section 5310 Program.","isApplicable":true}</t>
  </si>
  <si>
    <t>{"description":"This program is excluded from coverage under OMB Circular 2 CFR 200. The project must be a product of the local coordinated public transit human services coordinated plan, competitively selected by the areas’ recipient, and included in the State Transportation Improvement Program (STIP) prior to grant award. Recipients will submit applications electronically to the appropriate Federal Transit Administration (FTA) regional office. The FTA regional offices are listed in Appendix IV of the Catalog or visit http://www.fta.dot.gov/12926.html. Recipients will then distribute funding directly to the subrecipients. Notification of the grant program may also be found at http://www.grants.gov. "}</t>
  </si>
  <si>
    <t xml:space="preserve">The New Freedom Program has been repealed. No funding will be appropriated in FY 2014 or beyond. For previously awarded FTA New Freedom grants, awards and funds are obligated in an electronic grant agreement. The recipient must execute the grant agreement, and access FTA's electronic funds management system; the funds management system allows the grantee to drawdown funds after invoices are received. The grantee directs funds to subrecipients. </t>
  </si>
  <si>
    <t>It is a goal of the Federal Transit Administration to obligate grants within 36 days of the submission of a complete grant application.</t>
  </si>
  <si>
    <t xml:space="preserve">Prior to the New Freedom Program being repealed, funds were appropriated annually. Grants may be amended to add project continuations. </t>
  </si>
  <si>
    <t>{"types":{"moe":false,"formula":false,"matching":true},"matching":{"requirementFlag":"voluntary","percent":"0","description":"New Freedom funds may be used to finance capital and operating expenses. The Federal share of eligible capital and planning costs may not exceed 80 percent of the net cost of the activity. The Federal share of the eligible operating costs may not exceed 50 percent of the net operating costs of the activity. Recipients may use up to 10 percent of their apportionment to support program administrative costs including administration, planning, and technical assistance, which may be funded at 100 percent Federal share. The local share of eligible capital and planning costs shall be no less than 20 percent of the net cost of the activity, and the local share for eligible operating costs shall be no less than 50 percent of the net operating costs."}}</t>
  </si>
  <si>
    <t>{"awarded":"other","description":"The period of time New Freedom Program funds are available is three years from year of allocation.  Terms and conditions are delineated in the grant agreement. Funds are awarded using an electronic financial management system as funds are expended and invoices received. ","awardedDescription":"Funds are appropriated annually. Grants may be amended to add newly available funds for a continuing project."}</t>
  </si>
  <si>
    <t>[{"code":"program","isSelected":false},{"code":"cash","isSelected":false},{"code":"progress","isSelected":true,"description":"Annual Program of Projects Status Reports, Milestone Activity Reports. Program Measures. Financial Status Report. And, a Disadvantaged Business Enterprise (DBE) Reports is required if the recipient receives planning, capital, and/or operating assistance and will award prime contracts exceeding $250,000 in FTA funds in a fiscal year, "},{"code":"expenditure","isSelected":true,"description":"SF-425"},{"code":"performanceMonitoring","isSelected":true,"description":"Program measures have to be reported."}]</t>
  </si>
  <si>
    <t>{"isApplicable":true,"description":"Pursuant to requirements established by the Office of Management and Budget (OMB) and 2 CFR 200, nonfederal entities that expend $1,000,000 or more in a year in Federal awards shall have a single or program specific audit conducted for that year. Nonfederal entities that expend less than $750,000 a year in Federal awards are exempt from Federal audit requirements for that year with certain exceptions as determined by the OMB.  The Federal Transit Administration may also conduct its own audits."}</t>
  </si>
  <si>
    <t>69-8350-0-7-401;</t>
  </si>
  <si>
    <t>(Formula Grants) FY 17$0.00; FY 18 est $0.00; FY 19 FY 16$0.00; - The program has been repealed. No additional funding will be obligated.</t>
  </si>
  <si>
    <t xml:space="preserve">Project funding varied based on competitive selection process at State or urbanized area level. Urbanized area apportionments range from $111 to $2.2 M. for an average of $150K. State apportionments for small urbanized areas range from $644 to $1.5 M for an average of $115K, and for rural areas from $459 to $701K for an average of 160K. </t>
  </si>
  <si>
    <t>{"list":[{"fiscalYear":2017,"description":"It is expected that current New Freedom Projects will continue to expand accessible transportation options for people with disabilities to enhance their access to employment, education, healthcare and other life activities. New Freedom programs such as mobility management, expansions of service coverage/time, accessible infrastructure improvement, the proliferation of travel training programs, taxi voucher programs, and other above the ADA service will assist more people with disabilities to stay remain active in their communities of choice. Additionally, as these projects end, the innovations developed through those programs will inform additional projects that could be funded other formula grants such as Section 5310. "},{"fiscalYear":2016,"description":" It is expected that current New Freedom Projects will continue to expand accessible transportation options for people with disabilities to enhance their access to employment, education, healthcare and other life activities. New Freedom programs such as mobility management, expansions of service coverage/time, accessible infrastructure improvement, the proliferation of  travel training programs, taxi voucher programs, and other above the ADA service will assist more people with disabilities to stay remain active in their communities of choice. Additionally, as these projects end, the innovations developed through those programs will inform additional projects that could be funded other formula grants such as Section 5310. It is expected that current New Freedom Projects will continue to expand accessible transportation options for people with disabilities to enhance their access to employment, education, healthcare and other life activities. New Freedom programs such as mobility management, expansions of service coverage/time, accessible infrastructure improvement, the proliferation of travel training programs, taxi voucher programs, and other above the ADA service will assist more people with disabilities to stay remain active in their communities of choice. Additionally, as these projects end, the innovations developed through those programs will inform additional projects that could be funded other formula grants such as Section 5310. "}],"isApplicable":true}</t>
  </si>
  <si>
    <t xml:space="preserve">1.) Federal Transit Administration Transit Program Changes, Authorized Funding Levels and Implementation of the Safe, Accountable, Flexible, Efficient Transportation Equity Act: A Legacy for Users, 70 Fed. Reg. 71950, 71968 (Nov. 30, 2005). 2) FTA Circular 9045.1, New Freedom Program Guidelines and Application Instructions, enacted May 1, 2008.  </t>
  </si>
  <si>
    <t>Kelly Tyler1200 New Jersey Ave., S.E , Washington, DC 20590 Email:&lt; a href='mailto:kelly.tyler@dot.gov'&gt;kelly.tyler@dot.gov&lt;/a&gt;Phone: (202) 366-2160;</t>
  </si>
  <si>
    <t>http://www.fta.dot.gov/funding/grants/grants_financing_3549.html</t>
  </si>
  <si>
    <t xml:space="preserve">Fiscal Year2016: Continuation of projects such as those through human services transportation programs that enable people with disabilities to access community services such as employment programs; mobility management programs, travel training programs, taxi voucher programs for same day service, and expansion of service to later in the evenings and on weekends for riders with disabilities.  _x000D_
 Continuation of projects such as those through human services transportation programs that enable people with disabilities to access community services such as employment programs; mobility management programs, travel training programs, taxi voucher programs for same day service, and expansion of service to later in the evenings and on weekends for riders with disabilities. Fiscal Year2017: Continuation of projects such as those through human services transportation programs that enable people with disabilities to access community services such as employment programs; mobility management programs, travel training programs, taxi voucher programs for same day service, and expansion of service to later in the evenings and on weekends for riders with disabilities. </t>
  </si>
  <si>
    <t xml:space="preserve">Per Congressional designation, project must be ‘new’. For the purpose of the New Freedom Program, “new” service is any service or activity that was not operational on August 10, 2005, and did not have an identified funding source as of August 10, 2005, as evidenced by inclusion in the Transportation Improvement Plan (TIP) or the STIP. Recipients must conduct a competition to determine which projects should be funded and publically available and transparent information in the state management plan that describes how the recipient will manage and oversee projects. The competitive process and selection criteria must be clear and transparent to the public. Recipient must also certify that all projects are derived from a locally developed, coordinated public transit-human services transportation plan developed through a process that consists of representatives of public, private, and non-profit transportation and human services providers with participation by the public. </t>
  </si>
  <si>
    <t>https://beta.sam.gov/fal/ff981e62642e46f9bbf195c94a35ee63/view</t>
  </si>
  <si>
    <t xml:space="preserve">Alternatives Analysis </t>
  </si>
  <si>
    <t>{"list":[{"act":{"description":"Safe, Accountable, Flexible, Efficient Transportation Equity Act: A Legacy for Users (SAFETEA-LU)"},"statute":{"page":"59","volume":"109"},"USC":{"title":"49","section":"533"},"authorizationTypes":{"USC":true,"act":true,"statute":true},"usc":{"title":"49","section":"533"}}]}</t>
  </si>
  <si>
    <t>Assisted in financing the evaluation of all reasonable modal and multimodal alternatives and general alignment options for identified transportation needs in a particular, broadly defined travel corridor.</t>
  </si>
  <si>
    <t>Public agencies, including States; municipalities and other subdivisions of States; public agencies and instrumentalities of one or more States; and public corporations, boards, and commissions established under State law. Applicant must have legal, financial, and technical capacity to carry out proposed project and maintain facilities and equipment purchased with Federal assistance. Private non-profit organizations are not directly eligible recipients.</t>
  </si>
  <si>
    <t>The general public, both users and non-users of public transportation and public agencies. Private consultants may participate through contractual arrangements with a public agency grantee.</t>
  </si>
  <si>
    <t>{"description":"Resolution by an authorized public body approved the filing for an application; projects must be included in an urbanized area's Unified Planning Work Program (UPWP) and approved by FTA and FHWA. Applicant had to complete certifications and assurances as compiled in FTA's Annual List of Certifications and Assurances. Cost should be in accordance with OMB Circular No. 2 CFR 200 for State and local governments.","isApplicable":true}</t>
  </si>
  <si>
    <t>{"environmentalImpact":{"reports":[{"isSelected":true,"reportCode":"statement"},{"isSelected":false,"reportCode":"assessment"},{"isSelected":false,"reportCode":"ExecutiveOrder12372"},{"isSelected":true,"reportCode":"otherRequired"}]},"description":"This program was eligible for coverage under E.O. 12372, \"Intergovernmental Review of Federal Programs.\" An applicant consulted the office or official designated as the single point of contact in his or her State for more information on the process that the State requires to be followed in applying for assistance, if the State has selected the program for review. An environmental impact statement was required for this program. An environmental impact statement may also be required upon completion of the review."}</t>
  </si>
  <si>
    <t>{"description":"Project funds may be allocated by Congress for specific projects.  When applicable, a Notice of Funding Availability is published to announce the availability of discretionary funds and application process.  The notification and application are also available at http://www.grants.gov."}</t>
  </si>
  <si>
    <t xml:space="preserve">Project funds were allocated by Congress for specific projects.  When applicable, a Notice of Funding Availability is published to announce the availability of discretionary funds and application process.  The notification and application are also available at http://www.grants.gov. </t>
  </si>
  <si>
    <t>FTA awards more than 80 percent of grants within 60 days of receipt of a completed application, with an average processing time of 36 days or less.</t>
  </si>
  <si>
    <t>Alternative Analysis program was repealed under MAP-21.  This program will not receive new funding.</t>
  </si>
  <si>
    <t>{"types":{"moe":false,"formula":false,"matching":true},"formula":{"title":"","chapter":"","part":"","subPart":"","publicLaw":"","description":""},"matching":{"requirementFlag":"voluntary","percent":"0","description":"Funds for Alternatives Analysis projects are allocated based on statutory or discretionary basis. A grant may be made for up to 80 percent of total project cost."},"moe":{"description":""}}</t>
  </si>
  <si>
    <t>{"awarded":"other","description":"Terms and conditions are contractually agreed on between FTA and the applicant. The grants were awarded in one lump sum or in smaller increments as specified by the grantee.","awardedDescription":"by grant "}</t>
  </si>
  <si>
    <t>[{"code":"program","isSelected":true,"description":"(1) Progress reports; (2) Federal Financial Report ."},{"code":"cash","isSelected":true,"description":"SF-425"},{"code":"progress","isSelected":true,"description":"(1) Progress reports; (2) Federal Financial Report ."},{"code":"expenditure","isSelected":true,"description":"SF-425"},{"code":"performanceMonitoring","isSelected":true,"description":"(1) Progress reports; (2) Federal Financial Report "}]</t>
  </si>
  <si>
    <t xml:space="preserve">(Project Grants (for specified projects)) FY 17$0.00; FY 18 est $0.00; FY 19 est $0.00; FY 16$0.00; - </t>
  </si>
  <si>
    <t xml:space="preserve"> In FY 2006 Congressional designations ranged from $300,000 to $2,500,000. </t>
  </si>
  <si>
    <t>{"list":[{"fiscalYear":2016,"description":"The Moving Ahead for Progress in the 21st Century (MAP-21) eliminated the Alternatives Analysis Program.  Although there is no funding for this program, there are currently 42 open grants.  The Moving Ahead for Progress in the 21st Century (MAP-21) eliminated the Alternatives Analysis Program. Although there is no funding for this program, there are currently 42  open grants. "},{"fiscalYear":2018,"description":"The Moving Ahead for Progress in the 21st Century (MAP-21) eliminated the Alternatives Analysis Program. Although there is no funding for this program, there are currently 23 open grants."}],"isApplicable":true}</t>
  </si>
  <si>
    <t xml:space="preserve">Please visit the Federal Transit Administration (FTA) website or contact the appropriate FTA Region office for more information. See Federal Register/ Vol.70, No. 229/ Wednesday, November 30, 2005/ Notices. </t>
  </si>
  <si>
    <t>{"flag":"appendix","description":"See list of regional office contacts located in Appendix IV."}</t>
  </si>
  <si>
    <t>Maurice Foushee1200 New Jersey Ave., S.E , Washington, DC 20590 Email:&lt; a href='mailto:Maurice.Foushee@dot.gov'&gt;Maurice.Foushee@dot.gov&lt;/a&gt;Phone: (202) 366-1636;</t>
  </si>
  <si>
    <t xml:space="preserve">20.500 Federal Transit Capital Investment Grants; 20.505 Metropolitan Transportation Planning and State and Non-Metropolitan Planning and Research ; 20.205 Highway Planning and Construction; </t>
  </si>
  <si>
    <t>Fiscal Year2016: The Moving Ahead for Progress in the 21st Century (MAP-21) eliminated the Alternatives Analysis Program.  Although there is no funding for this program, there are currently 42 open grants. The Moving Ahead for Progress in the 21st Century (MAP-21) eliminated the Alternatives Analysis Program. Although there is no funding for this program, there are currently 42 open grants. Fiscal Year2018: The Moving Ahead for Progress in the 21st Century (MAP-21) eliminated the Alternatives Analysis Program. Although there is no funding for this program, there are currently 23 open grants.</t>
  </si>
  <si>
    <t>Major, non-recurring capital investment Congressional designation.</t>
  </si>
  <si>
    <t>https://beta.sam.gov/fal/c892fc25bba0490bbc6bbc43b30c2b6f/view</t>
  </si>
  <si>
    <t>Capital Assistance Program for Reducing Energy Consumption and Greenhouse Gas Emissions</t>
  </si>
  <si>
    <t>Transit Investments for Greenhouse Gas and Energy Reduction or "TIGGER" Grants</t>
  </si>
  <si>
    <t>{"list":[{"act":{"description":"The Consolidated Appropriations Act, 2010 "},"publicLaw":{"congressCode":"111","number":"68"},"authorizationTypes":{"act":true,"publicLaw":true}},{"act":{"description":"The American Recovery and\r\nReinvestment Act (ARRA) "},"publicLaw":{"congressCode":"111","number":"68"},"authorizationTypes":{"act":true,"publicLaw":true}}]}</t>
  </si>
  <si>
    <t xml:space="preserve">To assist public agencies that provide transit service in financing the acquisition of capital assets to reduce energy consumption or greenhouse gas emissions. </t>
  </si>
  <si>
    <t xml:space="preserve">Only public transportation agencies are eligible recipients. </t>
  </si>
  <si>
    <t>{"description":"Grants and cooperative agreements: Initial proposal should include project objectives, background, and project description, including time schedule, budget, and applicant's organizational experience. Legal opinion and compliance with labor requirements are required later. Costs will be determined in accordance with OMB 2 CFR 200.","isApplicable":true}</t>
  </si>
  <si>
    <t>{"environmentalImpact":{"reports":[{"isSelected":true,"reportCode":"statement"},{"isSelected":true,"reportCode":"assessment"},{"isSelected":true,"reportCode":"ExecutiveOrder12372"},{"isSelected":true,"reportCode":"otherRequired"}]},"description":"Eligible applicants should consult the office or official designated as the single point of contact in his/her State for more information on the process the State requires to be followed in applying for assistance, if the State has selected the program for review."}</t>
  </si>
  <si>
    <t>{"description":"This program is subject to the provisions of 49 CFR Part 18  and 2 CFR 200 for State and local governments."}</t>
  </si>
  <si>
    <t>Federal Transit Administration issued notices of funding opportunity in fiscal years 2009, 2010, and 2011 and selected projects based on the solicitation criteria.  FTA awarded cooperative agreements and obligated funds . To date, all available funds have been obligated.</t>
  </si>
  <si>
    <t>{"awarded":"letter","description":"In the beginning of FY 2019, there were five projects still underway. There is no date by which these funds must be fully expended.  FTA monitors these projects' activity."}</t>
  </si>
  <si>
    <t>[{"code":"program","isSelected":true,"description":"Reporting requirements may vary depending on the size of the recipient, the type and amount of Federal assistance a recipient receives, or the Federal interest in the project. Unless otherwise permitted in writing, quarterly reporting is required. Major reporting requirements include:\n•\tFederal Financial Report (FFR). A recipient must submit a quarterly FFR for each active cooperative agreement, grant agreement, or other agreement it has executed. This includes Federal Financial Forms, SF-425 and SF-270.\n\n•\tMilestone Progress Reports (MPR). A recipient must submit a quarterly MPR for each active project. The MPR is the primary written communication between the recipient and FTA outlining accomplishments to date.\n\n•\tFinal Report. All recipients must submit a final report. Recipients must submit a final narrative progress report detailing the work undertaken to complete each task. \n\n•\tFinal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 \n\nFTA guidance is noted in  FTA Circular 6100.1E, \"Research, Technical Assistance and Training Program: Application Instructions and Program Management Guidelines\" and FTA Circular 5010.1E, \"Award Management Requirements .\""},{"code":"cash","isSelected":true,"description":"•\tFederal Financial Report (FFR). A recipient must submit a quarterly FFR for each active cooperative agreement, grant agreement, or other agreement it has executed. This includes Federal Financial Forms, SF-425 and SF-270."},{"code":"progress","isSelected":true,"description":"•\tMilestone Progress Reports (MPR). A recipient must submit a quarterly MPR for each active project. The MPR is the primary written communication between the recipient and FTA outlining accomplishments to date."},{"code":"expenditure","isSelected":true,"description":"•\tFederal Financial Report (FFR). A recipient must submit a quarterly FFR for each active cooperative agreement, grant agreement, or other agreement it has executed. This includes Federal Financial Forms, SF-425 and SF-270."},{"code":"performanceMonitoring","isSelected":true,"description":"•\tMilestone Progress Reports (MPR). A recipient must submit a quarterly MPR for each active project. The MPR is the primary written communication between the recipient and FTA outlining accomplishments to date.\n•\tFinal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t>
  </si>
  <si>
    <t xml:space="preserve">Grant recipients shall retain records for three years following submission of a final expenditure report, pending resolution of audit findings, all project contracts documents, financial records, and supporting records. </t>
  </si>
  <si>
    <t>69-1101-0-1-401;</t>
  </si>
  <si>
    <t xml:space="preserve">(Project Grants) FY 17$0.00; FY 18 est $0.00; FY 19 est $0.00; FY 16$17,000.00; - </t>
  </si>
  <si>
    <t>None available.</t>
  </si>
  <si>
    <t>{"list":[{"fiscalYear":2016,"description":"A total of 42 TIGGER applications were awarded and 22 remain active.  Currently, 52% of the projects are complete.  A total of 42 TIGGER applications were awarded and 22 remain active. Currently, 52% of the projects are complete. Under the TIGGER program, nearly $225 million in total grants were awarded to 88 competitively-selected projects implementing a wide variety of technologies including building efficiency improvements, solar installations, wind technology, wayside energy storage for rail, and purchase of technologically-innovative energy-efficient buses. The awarded projects are geographically diverse, covering 35 states and 68 different transit agencies in both urban and rural settings. A total of 40 projects are implementing efficient bus technologies such as purchase of new buses—powered by both hybrid-electric and zero-emission propulsion systems—as well as retrofits to existing buses for increased efficiency. 10 projects are investigating efficient rail technologies such as wayside energy storage, locomotive upgrades, and control systems for track heaters. 39 projects are implementing technologies to reduce energy use by increasing efficiencies of facility buildings or generating electricity to offset what is used from the grid. "},{"fiscalYear":2017,"description":"In FY 2017, 19 of TIGGER projects, 11% of the total projects, were active . King County Department of Transportation in Washington State conducted the King County Metro Battery Electric Bus Demonstration to test state of the art battery electric bus technology. The buses began revenue service in 2017 and FTA collected data on vehicle performance, including maintenance and operating cost and vehicle availability and reliability. Similarly, Long Beach Public Transportation Company, in the State of California, managed the All Electric Bus Project. The buses used WAVE inductive technology for recharging, allowing for the study of multiple technologies."},{"fiscalYear":2018,"description":"Five TIGGER projects active with a balance of $3,812,441.00 unspent money in fiscal year 2018."}],"isApplicable":true}</t>
  </si>
  <si>
    <t>Fiscal Year Annual List of Certifications and Assurances for Federal Transit Administration Grants and Cooperative Agreements.   Contact the FTA Office of Research Demonstration and Innovation to obtain the publication dates. FTA website www.transit.dot.gov. Other information will be made available upon request.</t>
  </si>
  <si>
    <t>{"flag":"appendix","description":"Marcel Belanger, Office of Research, Demonstration and Innovation (TRI-20), Federal Transit Administration, Department of Transportation, 1200 New Jersey Avenue, S.E., Washington, DC 20590.  Telephone: (202) 366-0725. "}</t>
  </si>
  <si>
    <t>Marcel Belanger1200 New Jersey Ave. S.E., Washington , DC 20590 Email:&lt; a href='mailto:marcel.belanger@dot.gov'&gt;marcel.belanger@dot.gov&lt;/a&gt;Phone: (202) 366 - 0725;</t>
  </si>
  <si>
    <t xml:space="preserve">20.500 Federal Transit Capital Investment Grants; 20.507 Federal Transit Formula Grants; </t>
  </si>
  <si>
    <t>Fiscal Year2016: No new funds are being awarded to this program.  Expanding its existing all-electric fleet, in the Wenatchee and East Wenatchee area; in operation on a full-time basis are five new electric trolleys, two “ultra quick” charging stations, and one overnight charging station.  The manufacturer of the trolleys was EBus of Downey, California.  The trolleys are 22 feet long, with a capacity of 22 seated passengers and 10 standing passengers.  _x000D_
_x000D_
2016 Example: Four energy conservation projects were identified and funded by a grant:  Those projects were as follows: (1) Service Building Unit Heater Replacement; (2) Operations Building Boiler Replacement; (3) Service Building and Operations Building HVAC Controls Upgrade; and (4) Service Building Snow Melt Controls Upgrade._x000D_
_x000D_
2016 Example: Awarded funds to retrofit as many as 70 buses with an innovative electric engine cooling fan system (mini-Hybrid Thermal System-MH8) that is cost effective and lowers pollutant emissions.  Energy savings are anticipated with a nine percent reduction in fuel consumption.  The original idea for the cooling system is developed from military vehicles and now being applied to transit buses._x000D_
 No new funds are being awarded to this program. Expanding its existing all-electric fleet, in the Wenatchee and East Wenatchee area; in operation on a full-time basis are five new electric trolleys, two “ultra quick” charging stations, and one overnight charging station. The manufacturer of the trolleys was EBus of Downey, California. The trolleys are 22 feet long, with a capacity of 22 seated passengers and 10 standing passengers. _x000D_
_x000D_
2016 Example: Four energy conservation projects were identified and funded by a grant: Those projects were as follows: (1) Service Building Unit Heater Replacement; (2) Operations Building Boiler Replacement; (3) Service Building and Operations Building HVAC Controls Upgrade; and (4) Service Building Snow Melt Controls Upgrade._x000D_
_x000D_
2016 Example: Awarded funds to retrofit as many as 70 buses with an innovative electric engine cooling fan system (mini-Hybrid Thermal System-MH8) that is cost effective and lowers pollutant emissions. Energy savings are anticipated with a nine percent reduction in fuel consumption. The original idea for the cooling system is developed from military vehicles and now being applied to transit buses._x000D_
Fiscal Year2019: No new funds are being awarded to this program.</t>
  </si>
  <si>
    <t>Proposals were selected based on the following criteria as published in the Notices of Funding Opportunity (NOFO): energy savings of the project and/or greenhouse gas emission reductions of the project; innovation; cost; national applicability, project readiness, project management capabilities, return on investment, and geographic diversity.</t>
  </si>
  <si>
    <t>Sep 10,2009</t>
  </si>
  <si>
    <t>https://beta.sam.gov/fal/040e285922a24f468739a489493dfef5/view</t>
  </si>
  <si>
    <t>Passenger Rail Investment and Improvement (PRIIA)  Projects for Washington Metropolitan Area Transit Authority (WMATA)</t>
  </si>
  <si>
    <t>(PRIIA -- WMATA)</t>
  </si>
  <si>
    <t>{"list":[{"act":{"description":"Section 601 of the Passenger Rail Investment and Improvement Act of 2008"},"publicLaw":{"congressCode":"110","number":"432"},"authorizationTypes":{"act":true,"publicLaw":true}}]}</t>
  </si>
  <si>
    <t>To assist in financing part of  the capital and preventive maintenance projects included in the Capital Improvement Program approved by the  Board of Directors of the Washington Metropolitan Area Transit Authority.  The grants are used to address needed safety improvements including track repairs, train control systems, new rail cars, and escalator repairs.</t>
  </si>
  <si>
    <t>This program is only for the Washington Metropolitan Area Transit Authority (Public Law 110-432, Section 601 of the Passenger Rail Investment and Improvement Act of 2008) for construction, renewal, and rehabilitation.</t>
  </si>
  <si>
    <t>WMATA, transit riders, and general public.</t>
  </si>
  <si>
    <t>{"description":"Resolution by the Board of Directors of Washington Metropolitan Area Transit Authority (WMATA) approving the filing of an application; evidence that projects are included in the formal Capital Improvement Program approved by the Board of Directors of WMATA; information on labor and relocation; legal opinion; coordinated regional planning documentation; maintenance certification; and compliance with certifications and assurances as compiled in FTA's Annual List of Certifications and Assurances. Cost will be in accordance with OMB Circular 2 CFR 200 for State and local governments.","isApplicable":true}</t>
  </si>
  <si>
    <t>{"description":"WMATA must submit a list of eligible projects for review and approval by the Secretary of Transportation or his/her designee prior to the submittal of a formal application. This program is excluded from coverage under OMB Circular No. A-102. OMB Circular No. A-110 applies to this program. This program is subject to the provisions of OMB Circular 2 CFR Part 200 and FTA Circular 5300.1. Applications are made to Washington Metropolitan Area Transit Authority (WMATA) by regional offices of the Federal Transit Administration."}</t>
  </si>
  <si>
    <t>An FTA grant award obligating Federal funds is reflected in a grant agreement. Grants are awarded electronically using FTA's Transit Award Management System (TrAMS), www.transit.dot.gov/TrAMS/. In order to access this system, a user name and password are needed and can be obtained by contacting the regional offices. Once the funds are reserved in TrAMS and the project information has been reviewed and approved by Headquarters, the recipient must execute the grant agreement to access the funds.</t>
  </si>
  <si>
    <t>From 45 to 60 days.</t>
  </si>
  <si>
    <t>Funding is made available annually through the appropriation process.  The total amount authorized in the Passenger Rail Investment and Improvement Act of 2008 shall not exceed $1,500,000,000 to be available in increments over 10 fiscal years beginning in fiscal year 2009, or until expended.  A separate grant application is executed for each fiscal year as funds are appropriated by Congress.</t>
  </si>
  <si>
    <t>{"types":{"moe":true,"formula":false,"matching":true},"formula":{"title":"","chapter":"","part":"","subPart":"","publicLaw":"","description":""},"matching":{"requirementFlag":"voluntary","percent":"50","description":"Matching Requirements: WMATA shall provide 50 percent of the net project cost to match each Federal grant provided.  The matching funds shall be provided in cash from sources other than Federal Funds or revenues from the operation of public mass transportation systems.  The provisions of the federal grants are subject to the provisions of the equal annual contributions of capital funds from the District of Columbia, the Commonwealth of Virginia and the State of Maryland."},"moe":{"description":""}}</t>
  </si>
  <si>
    <t>{"awarded":"lump","description":"Funds are available until spent."}</t>
  </si>
  <si>
    <t>[{"code":"program","isSelected":false,"description":""},{"code":"cash","isSelected":false,"description":""},{"code":"progress","isSelected":true,"description":"Quarterly Milestone status reports are required. "},{"code":"expenditure","isSelected":true,"description":"Quarterly Federal Financial Reports are required."},{"code":"performanceMonitoring","isSelected":true,"description":"FTA staff must review and sign off on all quarterly FFRs."}]</t>
  </si>
  <si>
    <t>The grantee must record and maintain all financial transactions for a  period of 3 years after the close of a grant.  The grantee must maintain an asset inventory for the useful life of an capital acquisition .</t>
  </si>
  <si>
    <t>69-1128-0-1-401;</t>
  </si>
  <si>
    <t xml:space="preserve">(Project Grants) FY 17$164,160,637.00; FY 18 est $149,000,000.00; FY 19 est $120,000,000.00; FY 16$150,000,000.00; - </t>
  </si>
  <si>
    <t>{"list":[{"fiscalYear":2016,"description":"The same types of funded projects are expected in FY 2016. In FY 2016, FTA obligated $148.5 million to fund capital projects included in WMATA's FY17 Capital Improvement Program.  These funds were directed to the following projects: ,  which includes railcar replacement, track rehabilitation, rehabilitation of rail yards, replacement of radio and cellular infrastructure, elevator and escalator replacements, and projects that address required safety actions from FTA and recommendations from  the National Transportation Safety Board.  Through March of 2017, 316 new 7000 Series railcars have been accepted and WMATA will finish retiring the 1000 and 4000 Series fleets by the end of calendar year 2017.  WMATA has provided cellular service in its first section of tunnel and, through SafeTrack, WMATA has returned 63 miles of track to a state of good repair by replacing over 30,000 ties and fasteners and aged track infrastructure. "},{"fiscalYear":2017,"description":"FTA obligated $148.5 million to fund capital projects included in WMATA's FY 2017 Capital Improvement program.  The funds are used for railcar replacement, track rehabilitation, elevator and escalator rehabilitation, and projects recommended by NTSB and FTA. In 2017, WMATA received 144 new 7000 series railcars to replace 1000 series railcars."},{"fiscalYear":2018,"description":"The same types of projects funded in prior years are expected in FY2018."}],"isApplicable":true}</t>
  </si>
  <si>
    <t xml:space="preserve">FTA Circular 5010.1D for Grants Management_x000D_
FTA Circular 4220.1F for Third-Party Procurements_x000D_
</t>
  </si>
  <si>
    <t>{"flag":"appendix","description":"FTA Washington, DC Metropolitan Office\r\n1990 K Street NW, Suite 510\r\nWashington, DC 20006-1178\r\n\r\nFTA Region 3 Office\r\n1760 Market Street, Suite 500\r\nPhiladelphia, PA  19103-4124"}</t>
  </si>
  <si>
    <t>Eric Hu1200 New Jersey Ave. S.E., Washington, DC 20590 Email:&lt; a href='mailto:Eric.Hu@dot.gov'&gt;Eric.Hu@dot.gov&lt;/a&gt;Phone: (202) 366-0870;</t>
  </si>
  <si>
    <t>Fiscal Year2016: The same types of projects funded in prior years are expected in FY 2016. In FY 2016, FTA obligated $148.5 million to fund capital projects included in WMATA's FY17 Capital Improvement Program.  These funds were directed to the following projects: railcar replacement, track rehabilitation, rehabilitation of rail yards, replacement of radio and cellular infrastructure, elevator and escalator replacements, and projects that address required safety actions from FTA and recommendations from the National Transportation Safety Board. .   The funded capital projects include: rail car replacement; track rehabilitation; station and tunnel leak mitigation, escalator and elevator rehabilitation and projects that address FTA and NTSB safety recommendations.    Fiscal Year2017: Procurement of rail cars to replace the 1000, 4000, and 5000 series rail cars, replacement of radio and cellular infrastructure, replacement of wayside assets critical to ensuring safe operation of the Metrorail ATC system. Rehabilitation of station and tunnel to mitigate leaks.  Rehabilitation of escalators/elevators to address FTA and NTSB safety recommendations.Fiscal Year2018: The same types of projects funded in prior years are expected in FY2018.</t>
  </si>
  <si>
    <t>Jun 11,2012</t>
  </si>
  <si>
    <t>https://beta.sam.gov/fal/3f71c1e56e6e4c01ba3ad8afc114fcd1/view</t>
  </si>
  <si>
    <t>State of Good Repair Grants Program</t>
  </si>
  <si>
    <t>{"list":[{"act":{"description":"Fixing America’s Surface Transportation (FAST) Act"},"USC":{"title":"49","section":"5337"},"authorizationTypes":{"USC":true,"act":true},"usc":{"title":"49","section":"5337"}}]}</t>
  </si>
  <si>
    <t>To assist in financing capital projects to maintain public transportation systems in a state of good repair and to ensure public transit operates safely, efficiently, reliably, and sustainably so that communities can offer balanced transportation choices that helps to improve mobility, reduce congestion, and encourage economic development.</t>
  </si>
  <si>
    <t>Eligible applicants are state and local governmental authorities in urbanized areas.  FTA will apportion funds to designated recipients in the urbanized areas with fixed guideway and high intensity motorbus  transportation systems operating at least 7 years.  The designated recipients will then allocate funds as appropriate to recipients that are state and local governmental authorities in the urbanized areas.</t>
  </si>
  <si>
    <t>The general public, both users and non-users of public transportation. Public agencies, although private transportation companies may participate through contractual arrangements with public agency grantee.</t>
  </si>
  <si>
    <t>{"description":"Resolution by an authorized public body approving the filing for an application; projects must be included in an urbanized area's Transportation Improvement Program (TIP), in the State Transportation Improvement Program (STIP) and approved by FTA and FHWA; information must be provided on labor and relocation; environmental impact statement; legal opinion; coordinated regional planning documentation; maintenance certification; and compliance with certifications and assurances as compiled in FTA's Annual List of Certifications and Assurances. Cost will be in accordance with OMB Circular 2 CFR 200 for State and local governments. All recipients are required to have a transit asset management system in place by October 1, 2018 in order to be eligible for grants, and recipients must certify that the recipients comply with the rule issues under section 5326 (d) Transit Asset Management. Starting from FY 2019 (October 1, 2018), projects eligible for funding under the Section 5337 State of Good Repair Grants must be identified within the investment prioritization of a transit provider’s TAM plan.","isApplicable":true}</t>
  </si>
  <si>
    <t>{"environmentalImpact":{"reports":[{"isSelected":true,"reportCode":"statement"}]}}</t>
  </si>
  <si>
    <t>{"description":"This program is subject to the provisions of OMB Circular 2 CFR 200 and FTA Circular 5300. \"State of Good Repair Grants Program: Guidance and Application Instructions,\"  January 28, 2015. Applications are made to the regional offices of the Federal Transit Administration listed in Appendix IV of the Catalog. "}</t>
  </si>
  <si>
    <t>An FTA grant award obligating Federal funds is reflected in a grant agreement. Grants are awarded electronically using FTA's electronic award system, TrAMS (https://faces.fta.dot.gov/suite/. In order to access this system, a user name and password are needed and can be obtained by contacting the regional offices. Once the funds are reserved in FTA’s electronic award system and the project information has been reviewed and approved by Headquarters, the recipient must execute the grant agreement to access the funds.</t>
  </si>
  <si>
    <t>Funding is made available annually through the appropriation process. Grants may be amended to add newly available funds for a continuing project.</t>
  </si>
  <si>
    <t>{"types":{"moe":true,"formula":true,"matching":true},"formula":{"title":"49","chapter":"5337 (c) and (d)","part":"","subPart":"","publicLaw":"","description":"49"},"matching":{"requirementFlag":"voluntary","percent":"20","description":"Matching Requirements: Grants shall provide minimum 20 percent of the net project cost to match each Federal grant provided.  The matching funds shall be provided in cash from sources other than Federal Funds or revenues from the operation of public mass transportation systems.  "},"moe":{"description":""}}</t>
  </si>
  <si>
    <t>{"awarded":"other","description":"The funds apportioned under the State of Good Repair Program remain available to recipients to be obligated in grants during the year of appropriation plus three additional years or four fiscal years in total. ","awardedDescription":"Applicant is required to submit a grant application in FTA's  electronic award  System."}</t>
  </si>
  <si>
    <t>[{"code":"program","isSelected":true,"description":"(1) Milestone Progress reports; (2) Federal financial reports; (Submitted quarterly for recipients in urbanized areas over 200,000 population, annually for other recipients and states); (3) construction reports where applicable. "},{"code":"cash","isSelected":true,"description":"Federal Financial Report, SF-425."},{"code":"progress","isSelected":true,"description":"Milestone progress reports are required quarterly. "},{"code":"expenditure","isSelected":true,"description":"Federal Financial Report contains  expenditure information."},{"code":"performanceMonitoring","isSelected":true,"description":"Progress report"}]</t>
  </si>
  <si>
    <t xml:space="preserve">(Formula Grants) FY 17$2,343,939,637.00; FY 18 est $2,700,000,000.00; FY 19 est $2,648,000,000.00; FY 16$2,507,000,000.00; - </t>
  </si>
  <si>
    <t>{"list":[{"fiscalYear":2016,"description":"  The State of Good Repair program has obligated $449.45 million State of Good Repair grants to 33 capital improvement projects in 20 states as of March 31, 2016. The grants have improved the reliability and safety of public transportation around the country.\r\n In FY 2016, FTA obligated $1,835 million SGR funds to 329 projects in 37 states.  Of the $1,835 million, $1,759 million obligated to fixed guideway projects and $76 million obligated to motorbus projects.  The grants have improved the reliability and safety of public transportation around the country."},{"fiscalYear":2017,"description":"FTA apportioned $2,452 million to fixed guideway systems and $72 million to high intensity motorbus systems in FY 2017.  FTA has obligated $978 million of the FY 2017 State of Good Repair funds to 56 capital projects in 24 states by September 30, 2017."},{"fiscalYear":2018,"description":"The same types of accomplishments are expected for FY 2018."}],"isApplicable":true}</t>
  </si>
  <si>
    <t xml:space="preserve">FTA Circular 5010.1D for Grants Management_x000D_
FTA Circular 4220.1F for Third-Party Procurements_x000D_
FTA Circular 5300.1 State of Good Repair Grants Program: Guidance and Application Instructions_x000D_
</t>
  </si>
  <si>
    <t>Eric Hu1200 New Jersey Avenue, S.E., , Washington, DC 20590  Email:&lt; a href='mailto:eric.hu@dot.gov'&gt;eric.hu@dot.gov&lt;/a&gt;Phone: (202) 366-0870;</t>
  </si>
  <si>
    <t>Fiscal Year2016: Transit facility and vehicle overhaul ,maintenance, and replacements.  Develop and implement transit asset management plans. 1)  Massachusetts Bay Transportation Authority applied $233.7 million in FY 2016 and FY 2015 SGR funds to repair and rehabilitate rail facilities which include commuter rail and subway bridge rehabilitation projects and third rail heater projects as well as projects that improve station resiliency and project that provide a new portable 600-volt DC substation. _x000D_
_x000D_
2) The New Jersey Transit Corporation applied $ 214.9 million in FY 2016 and FY 2015 SGR funds.  These funds will support NJ TRANSIT’s Rail Preventive Maintenance Program activities.  _x000D_
_x000D_
3)  Chicago Transit Authority (CTA) applied $192.9 million to support implementation of capital projects.  These funds are from the FY2016 apportionment. CTA is using the funds for rail car overhaul, rail stations rehabilitation, computer systems, infrastructure, and bond principal/interest payments.  In 2015, CTA began its overhaul of more than 250 of its second-oldest generation rail cars - the 3200-series that currently operate on the Brown and Orange lines. The overhaul is expected to be completed in 2017.  _x000D_
_x000D_
4)  Southeastern Pennsylvania Transportation Authority (SEPTA) applied $166.8 million to support preventive maintenance, vehicle overhaul Program, and debt service for the Silverliner V Rail Car acquisition and the Wayne Junction Intermodal Station Reconstruction Project._x000D_
_x000D_
5)  Washington Metropolitan Transit Authority (WMATA) applied $ $147.4 million in FY 2016 SGR grants to support WMATA’s Capital Improvement Program (CIP).  The SGR grants will be used for railcars preventive maintenance and rehabilitation, track rehabilitation, rail system rehabilitation, rehabilitation of train control signal and communication systems, and rehabilitation of cooling equipment.  This CIP project is an ongoing effort of WMATA to fix the deteriorating rail infrastructure and to improve safety.  This project used Motorbus funds for fixed guideway system.   This grant provided important financial assistance to WMATA’s CIP projects. _x000D_
Fiscal Year2017: 1. FTA awarded $71,580,101 to support Chicago 
Transit Authority's capital projects. These funds were used for buses, rail car overhaul, replacement and purchase of rail cars. In addition, these funds were used  to rehabilitate equipment, computer systems, non-revenue vehicles, signals and station.
2. New Orleans Regional Transit Authority used $ 1,844,202 of federal FY2017 5337 funds for preventive maintenance, removing asphalt around the streetcar rails and replace with cement.
3. Seattle used FY 2017 5337 funds for vehicle overhaul (trains), which includes maintenance, rehabilitation, replacement of capital assets, and implementation of transit asset management plans.Fiscal Year2018: The same type of projects is expected for FY 2018.</t>
  </si>
  <si>
    <t>Dec 19,2012</t>
  </si>
  <si>
    <t>https://beta.sam.gov/fal/283983fc8dbd47e382c0ce29fb26a093/view</t>
  </si>
  <si>
    <t>Bus and Bus Facilities Formula Program</t>
  </si>
  <si>
    <t>Bus Program</t>
  </si>
  <si>
    <t>{"list":[{"act":{},"USC":{"title":"49","section":"5339"},"authorizationTypes":{"USC":true,"act":true},"usc":{"title":"49","section":"5339"}},{"act":{},"USC":{"title":"49","section":"5339"},"authorizationTypes":{"USC":true,"act":true},"usc":{"title":"49","section":"5339"}}]}</t>
  </si>
  <si>
    <t>Provides capital funding to replace, rehabilitate, purchase, or lease buses and bus related equipment and to rehabilitate, purchase, construct, or lease bus-related facilities. Provides capital funding for low or no emissions bus projects.</t>
  </si>
  <si>
    <t>Beneficiaries of funding include states and direct recipients. After allocation of funds, fixed-route bus operators, the general public, both users and non-users of public transportation, public agencies, and private transportation companies may benefit.</t>
  </si>
  <si>
    <t xml:space="preserve">Beneficiaries of funding include states and designated recipients.  After allocation of funds,  fixed-route bus operators,  the  general public, both users and non-users of public transportation, public agencies,  and private transportation companies may may benefit. </t>
  </si>
  <si>
    <t>{"description":"Resolution by an authorized public body approving the filing for an application; projects must be included in an urbanized area's transportation improvement program (TIP), in the State transportation improvement program (STIP) and approved by FTA and FHWA; information must be provided on labor and relocation; environmental impact statement; legal opinion; coordinated regional planning documentation; maintenance certification; and compliance with certifications and assurances as compiled in FTA's Annual List of Certifications and Assurances. Costs will be in accordance with 2 CFR 225 for State and Local Governments.","isApplicable":true}</t>
  </si>
  <si>
    <t>{"description":"This program is subject to the provisions of OMB Circular No 2 CFR 200 and FTA Circular 5100.1 \"Bus and Bus Facilities Program.” Applications are made to the regional offices of the Federal Transit Administration listed at https://www.transit.dot.gov/about/regional-offices/regional-offices"}</t>
  </si>
  <si>
    <t>An FTA grant award obligating Federal funds is reflected in a grant agreement. Grants are awarded electronically using FTA's electronic award management system, TrAMS. In order to access this system, a user name and password are needed and can be obtained by contacting the regional offices. Once the funds are reserved in TrAMS and the project information has been reviewed and approved, the recipient must execute the grant agreement to access the funds.</t>
  </si>
  <si>
    <t xml:space="preserve">Funding is made available annually through the appropriation process. Grants may be amended to add newly available funds for a continuing project. </t>
  </si>
  <si>
    <t>{"types":{"moe":true,"formula":true,"matching":true},"formula":{"title":"49","chapter":"5339","part":"","subPart":"","publicLaw":"","description":""},"matching":{"requirementFlag":"voluntary","percent":"0","description":"Percentages for matching: 10/15/20. The federal share is not to exceed 80 percent of the net project cost. The Federal share may be 85 percent for the cost of a vehicle that complies with the American with Disabilities Act and the Clean Air Act or 90 percent for the cost of vehicle-related equipment or facilities attributable to compliance with these requirements."},"moe":{"description":"This program has MOE requirements; see funding agency for further details."}}</t>
  </si>
  <si>
    <t>{"awarded":"other","description":"Funds must be obligated in a grant within three years after the year in which funds are appropriated (total of four years).","awardedDescription":"Reimbursement of eligible project expenses: Applicant is required to submit a grant application in the Transportation Awards Management System (TrAMS). "}</t>
  </si>
  <si>
    <t>[{"code":"program","isSelected":true,"description":"(1) Progress reports; (2) Financial status reports; (Submitted quarterly for recipients in urbanized areas over 200,000 population, annually for other recipients and states); (3) construction reports where applicable "},{"code":"cash","isSelected":true,"description":"Federal Financial Report, SF-425"},{"code":"progress","isSelected":true,"description":" Progress reports are required on a quarterly basis."},{"code":"expenditure","isSelected":true,"description":"Expenditures are reported on the Federal Financial Report."},{"code":"performanceMonitoring","isSelected":true,"description":"A milestones progress report is required."}]</t>
  </si>
  <si>
    <t xml:space="preserve">Recipient is required to retain intact, for 3 years following submission of final expenditure report, pending resolution of audit findings, all project contract documents, financial records, and supporting documents. </t>
  </si>
  <si>
    <t xml:space="preserve">(Formula Grants) FY 17$302,272,050.00; FY 18 est $348,000,000.00; FY 19 est $341,000,000.00; FY 16$427,800,000.00; - </t>
  </si>
  <si>
    <t>Current year: $165,000 - $40,000,000.</t>
  </si>
  <si>
    <t>{"list":[{"fiscalYear":2017,"description":"FTA will award funds for battery-electric buses, hydrogen fuel cell buses, and buses powered by more common technologies, as well as supporting equipment and facilities. "},{"fiscalYear":2016,"description":"FTA will award funds for battery-electric buses, hydrogen fuel cell buses, and buses powered by more common technologies, as well as supporting equipment and facilities. FTA awarded funds for battery-electric buses, hydrogen fuel cell buses, and buses powered by more common technologies, as well as supporting equipment and facilities. "}],"isApplicable":true}</t>
  </si>
  <si>
    <t>See FTA Circular 5100.1 "Bus and Bus Facilities Program.” May 18, 2015.</t>
  </si>
  <si>
    <t>Mark Bathrick1200 New Jersey Ave, SE , Washington, DC 20590 Email:&lt; a href='mailto:mark.bathrick@dot.gov'&gt;mark.bathrick@dot.gov&lt;/a&gt;Phone: 202-366-9955;Tara Clark1200 New Jersey Ave, SE, Washington, DC 20590 Email:&lt; a href='mailto:tara.clark@dot.gov'&gt;tara.clark@dot.gov&lt;/a&gt;Phone: 202-366-2623;</t>
  </si>
  <si>
    <t>http://www.transit.dot.gov</t>
  </si>
  <si>
    <t xml:space="preserve">20.505 Metropolitan Transportation Planning and State and Non-Metropolitan Planning and Research ; 20.509 Formula Grants for Rural Areas; 20.513 Enhanced Mobility of Seniors and Individuals with Disabilities ; 20.205 Highway Planning and Construction; 20.507 Federal Transit Formula Grants; </t>
  </si>
  <si>
    <t>Fiscal Year2016: The same types of funded projects are expected in FY 2016.  Los Angeles County Metropolitan Transportation Authority (CA) – Bus purchase._x000D_
_x000D_
.City of Clemson dba Clemson Area Transit (SC) – Zero emission electric buses _x000D_
_x000D_
Iowa DOT (IA) - Rural vehicle purchase_x000D_
Fiscal Year2017: bus procurement, passenger and maintenance facility construction, battery electric bus charging equipment</t>
  </si>
  <si>
    <t>For the Competitive Bus Program the criteria utilized included: Demonstration of Need; Demonstration of Benefits; Project Implementation; Financial Commitment; Technical, Legal, and Financial Capacity; and Planning and Local Prioritization. _x000D_
_x000D_
For the Competitive Low-No Program the criteria utilized included: Demonstration of Need; Demonstration of Benefits; Project Implementation; Financial Commitment; Technical, Legal, and Financial Capacity; and Planning and Local Prioritization.</t>
  </si>
  <si>
    <t>https://beta.sam.gov/fal/4df52aee3aed4a6489bae9421151eb36/view</t>
  </si>
  <si>
    <t>Public Transportation Emergency Relief Program</t>
  </si>
  <si>
    <t>Transit Emergency Relief Program (ER Program)</t>
  </si>
  <si>
    <t>{"list":[{"act":{},"USC":{"title":"49","section":"5324"},"authorizationTypes":{"USC":true,"act":true},"usc":{"title":"49","section":"5324"}},{"act":{},"USC":{"title":"49","section":"5324"},"authorizationTypes":{"USC":true,"act":true},"usc":{"title":"49","section":"5324"}}]}</t>
  </si>
  <si>
    <t>The Emergency Relief Program is intended to provide operating assistance and capital funding to aid recipients and sub-recipients in restoring public transportation service, and in repairing and reconstructing public transportation assets to a state of good repair, as expeditiously as possible following an emergency or major disaster.</t>
  </si>
  <si>
    <t>PROJECT GRANTS (DISCRETIONARY);PROJECT GRANTS (SPECIAL)</t>
  </si>
  <si>
    <t>An entity that operates public transportation service in an area impacted by an emergency or major disaster, as defined by a gubernatorial or presidential declaration of such an emergency or disaster, and that receives federal transit funds directly from FTA.</t>
  </si>
  <si>
    <t>Beneficiaries of funding include public transportation operators and  the  general public in areas for which an emergency or major disaster has been declared as defined under section 5324.</t>
  </si>
  <si>
    <t>{"description":"Resolution by an authorized public body approving the filing for an application; projects must be included in an urbanized area's transportation improvement program (TIP), in the State transportation improvement program (STIP) and approved by FTA and FHWA; information must be provided on labor and relocation; environmental impact statement; legal opinion; coordinated regional planning documentation; maintenance certification; and compliance with certifications and assurances as compiled in FTA's Annual List of Certifications and Assurances. Costs will be in accordance with 2 CFR 225 for State and local governments.  Requirements associated with Chapter 53 of Title 49, U.S. Code, and other DOT regulations may be waived by FTA.","isApplicable":true}</t>
  </si>
  <si>
    <t>{"description":"This program is subject to the provisions of OMB Circular 2CFR 200. Applications are made to the regional offices of the Federal Transit Administration listed at https://www.transit.dot.gov/about/regional-offices/regional-offices.","isApplicable":true}</t>
  </si>
  <si>
    <t>An FTA grant award obligating Federal funds is reflected in a grant agreement. Grants are awarded electronically.   In order to access this system, a user name and password are needed and can be obtained by contacting the regional offices. Once the funds are reserved in TrAMS and the project information has been reviewed and approved, the recipient must execute the grant agreement to access the funds.</t>
  </si>
  <si>
    <t>Funding is made available as necessary through the appropriation process. Grants may be amended to add newly available funds for a continuing project.</t>
  </si>
  <si>
    <t>{"types":{"moe":true,"formula":false,"matching":true},"formula":{"title":"","chapter":"","part":"","subPart":"","publicLaw":"","description":""},"matching":{"requirementFlag":"mandatory","percent":"20","description":"There is an 80% federal 20% non-federal match, subject to waiver by FTA."},"moe":{"description":"This program has MOE requirements; see funding agency for further details."}}</t>
  </si>
  <si>
    <t>{"awarded":"other","description":"Funds are available until expended.","awardedDescription":"Reimbursement"}</t>
  </si>
  <si>
    <t>[{"code":"program","isSelected":true,"description":"(1) Progress reports; (2) Financial status reports; (Submitted quarterly for recipients in urbanized areas over 200,000 population, annually for other recipients and states); (3) construction reports where applicable; (4)  Insurance proceeds reports"},{"code":"cash","isSelected":true,"description":"Federal Financial Report, SF-425"},{"code":"progress","isSelected":true,"description":"Progress reports are required on a quarterly basis."},{"code":"expenditure","isSelected":true,"description":"Expenditures are reported on the Federal Financial Report, SF-425."},{"code":"performanceMonitoring","isSelected":true,"description":"A milestones progress report is required."}]</t>
  </si>
  <si>
    <t>69-1140-0-1-401;</t>
  </si>
  <si>
    <t xml:space="preserve">(Project Grants) FY 17$2,093,010,830.00; FY 18 est $2,185,000,000.00; FY 19 est $801,000,000.00; FY 16$487,049,008.00; - Future obligations will be made in response to assessed needs and subject to the availability of program funds. </t>
  </si>
  <si>
    <t xml:space="preserve">Future obligations will be made in response to assessed needs and subject to the availability of program funds. </t>
  </si>
  <si>
    <t>{"list":[{"fiscalYear":2017,"description":"FTA will continue to award grants that fund long term recovery and rebuilding of public transit systems from Hurricane Sandy, and that increase the resilience of these transit systems to future natural disasters. "},{"fiscalYear":2016,"description":"FTA has continued to award grants that fund long term recovery and rebuilding of public transit systems from Hurricane Sandy, and that increase the resilience of these transit systems to future natural disasters.  FTA has continued to award grants that fund long term recovery and rebuilding of public transit systems from Hurricane Sandy, and that increase the resilience of these transit systems to future natural disasters. "},{"fiscalYear":2018,"description":"FTA will continue to award grants that fund long term recovery and rebuilding of public transit systems from Hurricane Sandy, and that increase the resilience of these transit systems to future natural disasters. "}],"isApplicable":true}</t>
  </si>
  <si>
    <t>49 CFR Part 602 "Emergency Relief Program" and the FTA Emergency Relief Manual, found at https://www.transit.dot.gov/funding/grant-programs/emergency-relief-program/emergency-relief-manual-reference-manual-states</t>
  </si>
  <si>
    <t>John Bodnar1200 New Jersey Avenue, SE, Washington,, DC 20590 Email:&lt; a href='mailto:John.Bodnar@dot.gov'&gt;John.Bodnar@dot.gov&lt;/a&gt;Phone: 202-366-9091 ;</t>
  </si>
  <si>
    <t>https://www.transit.dot.gov/funding/grant-programs/emergency-relief-program/emergency-relief-program</t>
  </si>
  <si>
    <t xml:space="preserve">20.509 Formula Grants for Rural Areas; 20.513 Enhanced Mobility of Seniors and Individuals with Disabilities ; 20.507 Federal Transit Formula Grants; </t>
  </si>
  <si>
    <t>Fiscal Year2016: Recovery projects include the replacement of water-damaged facilities and equipment for New York City Transit’s subway system and New Jersey Transit’s commuter rail network. Examples of resilience projects include the elevation of ventilation shafts for the Washington, DC Metro system and the protection of essential track, signal and power systems within the New York City subway system. Recovery projects include the replacement of water-damaged facilities and equipment for New York City Transit’s subway system and New Jersey Transit’s commuter rail network. Examples of resilience projects include the elevation of ventilation shafts for the Washington, DC Metro system and the protection of essential track, signal and power systems within the New York City subway system. Fiscal Year2017: FTA will continued to award grants that fund long term recovery and rebuilding of public transit systems.Fiscal Year2018: Eligible projects include emergency operations, emergency repairs, permanent repairs, actual engineering and construction costs on eligible projects, and resiliency projects designed to protect rolling stock, equipment, facilities and infrastructure from future damage.</t>
  </si>
  <si>
    <t>Funds will be allocated based on detailed damage assessments conducted in the aftermath of an emergency or major disaster and on demonstrated operational costs incurred in preparation for and in response to an emergency or major disaster. Damage assessments must provide detailed information on the extent of damage to a public transportation system and the costs of restoring the system to a state of good repair. Project proposals that improve the resiliency of a public transportation system’s infrastructure will be evaluated on the basis of proposed costs and benefits based, in part, on the likelihood and extent of potential damage from future events.</t>
  </si>
  <si>
    <t>Feb 06,2013</t>
  </si>
  <si>
    <t>https://beta.sam.gov/fal/0ca62f7533094fb784c6683b5403815d/view</t>
  </si>
  <si>
    <t>Rail Fixed Guideway Public Transportation System State Safety Oversight Formula Grant Program</t>
  </si>
  <si>
    <t>State Safety Oversight Formula Grant Program</t>
  </si>
  <si>
    <t>{"list":[{"act":{"description":"Moving Ahead for Progress in the 21st Century (MAP-21). \r\nFixing America’s Surface Transportation (FAST) Act in 2015.\r\n"},"USC":{"title":"49","section":"5330"},"authorizationTypes":{"USC":true,"act":true,"statute":false,"publicLaw":false,"executiveOrder":false},"usc":{"title":"49","section":"5330"}}]}</t>
  </si>
  <si>
    <t xml:space="preserve">To improve public transportation safety by assisting States with the financing of safety oversight of rail fixed guideway public transportation systems in the jurisdiction of the state not regulated by the Federal Railroad Administration. A final rule was published on March 16, 2016 that will enhance the State Safety Oversight Program. This final rule will replace the current State Safety Oversight (SSO) rule, which will be rescinded no later than three years following the effective date of this rule.   </t>
  </si>
  <si>
    <t>Eligible States are those with a rail fixed guideway public transportation system within the jurisdiction of the State that is not subject to regulation by the Federal Railroad Administration; or a rail fixed guideway public transportation system in the engineering or construction phase of development within the jurisdiction of the State that will not be subject to regulation by the Federal Railroad Administration. Subrecipients must be public agencies that are eligible to become Federal Transit Administration recipients.</t>
  </si>
  <si>
    <t>Eligible States are those with a rail fixed guideway public transportation system within the jurisdiction of the State that is not subject to regulation by the Federal Railroad Administration; or a rail fixed guideway public transportation system in the engineering or construction phase of development within the jurisdiction of the State that will not be subject to regulation by the Federal Railroad Administration.  Subrecipients must be public agencies that are eligible to become Federal Transit Administration recipients.</t>
  </si>
  <si>
    <t>{"description":".Recipients must complete certifications and assurances as compiled in FTA's Annual List of Certifications and Assurances. Eligible costs will be in accordance with OMB cost principles for State and local governments in part 225 of Title 2 of the Code of Federal Regulations. Federal Register Notice FTA Fiscal Year Apportionments, Allocations, and Program Information, published annually, contain the capital investment apportionments. . Grant requirements will also be published in the Federal Register along with the program’s Fiscal Year apportionment.  Apportionment notices and other grant information is available on the FTA website: www.fta.dot.gov/. Subrecipients State Safety Oversight Agencies must be included in the State Safety Oversight Program submission. ","isApplicable":true}</t>
  </si>
  <si>
    <t>{"environmentalImpact":{"reports":[{"isSelected":false,"reportCode":"statement"},{"isSelected":false,"reportCode":"assessment"},{"isSelected":false,"reportCode":"ExecutiveOrder12372"},{"isSelected":true,"reportCode":"otherRequired"}]},"description":"In order to ensure a new State to the program is considered eligible and included in the formula apportionment, new states to this formula program must contact their regional office sixty days in advance of FTA’s annual apportionment notice."}</t>
  </si>
  <si>
    <t>{"description":"Given the applicant and beneficiary eligibility, This program is subject to the provisions of 2 CFR part 1201, incorporating by reference 2 CFR 200,and FTA Circulars 4220 and 5010.   "}</t>
  </si>
  <si>
    <t>An FTA grant award obligating Federal funds is reflected in a grant agreement. Grants are awarded electronically using FTA's Transportation Electronic Award Management (TEAM) system, http://ftateamweb.fta.dot.gov/fta-flash2b.html.  In order to access this system, a user name and password are needed and can be obtained by contacting the regional offices. Once the funds are reserved in TEAM and the project information has been reviewed and approved by Headquarters, the recipient must execute the grant agreement to access the funds.</t>
  </si>
  <si>
    <t xml:space="preserve">Funding is made available annually through the appropriation process.  A separate grant application is executed for each fiscal year as funds are appropriated by Congress.  </t>
  </si>
  <si>
    <t>{"types":{"moe":false,"formula":true,"matching":true},"formula":{"title":"USC 49","chapter":"","part":"5329(e)(6)","subPart":"5330","publicLaw":"","description":"USC 49"},"matching":{"requirementFlag":"voluntary","percent":"20","description":"80% Federal / 20% State. Matching fund shall include in-kind contributions by an eligible State. The non-Federal share may not be met by any Federal funds, any funds received from a public transportation agency or any revenues earned by a public transportation agency. "},"moe":{"description":""}}</t>
  </si>
  <si>
    <t>{"awarded":"other","description":"Funds are available until spent.","awardedDescription":"Applicant is required to submit grant applications in FTA’s grant management system, Transit  Award Management System (TrAMS).   Awards are made within the grant management system."}</t>
  </si>
  <si>
    <t>[{"code":"program","isSelected":true,"description":"The Annual State Safety Oversight program reports are due annually per 49 CFR 674.39. The State Safety Oversight Agency will submit evidence once a year that each of its employees and contractors is in compliance with the applicable Safety Training Certification requirements.  The State Safety Oversight Agency will submit a summary of the 3 year audits completed the previous year and the Rail Transit Agency’s progress in carrying out any corrective action plans arising from those audits.  The State Safety Oversight Agency will review and approve  any changes to the Public Transportation Agency Safety Plans during the preceding year."},{"code":"cash","isSelected":false,"description":""},{"code":"progress","isSelected":true,"description":"Quarterly Milestone status reports are required."},{"code":"expenditure","isSelected":true,"description":"Quarterly Federal Financial Reports (FFR) are required."},{"code":"performanceMonitoring","isSelected":true,"description":"FTA staff must review and sign off on all quarterly FFRs."}]</t>
  </si>
  <si>
    <t>The grantee must record and maintain all financial transactions for a  period of 3 years after the close of a grant.  The grantee must maintain an asset inventory for the useful life of capital acquisitions.</t>
  </si>
  <si>
    <t xml:space="preserve">(Project Grants (Contracts)) FY 17$28,273,294.00; FY 18 est $23,634,536.00; FY 19 est $24,135,588.00; FY 16$1,000,000.00; - </t>
  </si>
  <si>
    <t>{"list":[{"fiscalYear":2017,"description":"Funding for this program will continue. The SSO final rule was published March 16, 2016 and the States have three years to comply with 49 CFR 674. The State Safety Oversight (SSO) Program is not a typical federal assistance project, but a program that requires routine monitoring of 30 States by the FTA to review, approve, and certify programmatic aspects, as well as provide technical assistance, as needed. "},{"fiscalYear":2016,"description":"On March 16, 2016 FTA published a Final Rule for the SSO program that significantly strengthens state safety oversight and enforcement authority to prevent and mitigate accidents and incidents on rail transit systems. It applies to States where a rail transit system operates, and carries out several explicit Federal statutory requirements, including that a State must submit its State Safety Oversight (SSO) program to FTA for certification and that the designated SSO Agency must have financial and legal independence from the rail transit agencies it oversees. In addition, the final rule requires that a State must ensure that the SSO Agency adopts and enforces relevant Federal and state safety laws, has investigatory authority, and has appropriate financial and human resources for the number, size and complexity of the rail transit systems within its jurisdiction.  Furthermore, SSO Agency personnel responsible for performing safety oversight activities must have proper training and certification. Within three years of the effective date of this final rule, States with an operating rail transit system must have a SSO program certified by FTA.  FTA has already certified two of the affected 30 States as being compliant: California and Massachusetts. Most of the remaining 28 States have also already taken some actions toward compliance with these critical safety requirements. On March 16, 2016 FTA published a Final Rule for the SSO program that significantly strengthens state safety oversight and enforcement authority to prevent and mitigate accidents and incidents on rail transit systems. It applies to States where a rail transit system operates, and carries out several explicit Federal statutory requirements, including that a State must submit its State Safety Oversight (SSO) program to FTA for certification and that the designated SSO Agency must have financial and legal independence from the rail transit agencies it oversees. In addition, the final rule requires that a State must ensure that the SSO Agency adopts and enforces relevant Federal and state safety laws, has investigatory authority, and has appropriate financial and human resources for the number, size and complexity of the rail transit systems within its jurisdiction. Furthermore, SSO Agency personnel responsible for performing safety oversight activities must have proper training and certification. Within three years of the effective date of this final rule, States with an operating rail transit system must have an SSO program certified by FTA. "}],"isApplicable":true}</t>
  </si>
  <si>
    <t>Maria Wright 1200 New Jersey Avenue, SE, Washington, DC 20590 Email:&lt; a href='mailto:maria1.wright@dot.gov'&gt;maria1.wright@dot.gov&lt;/a&gt;Phone: (202) 366-5922;</t>
  </si>
  <si>
    <t>Fiscal Year2016: The funding provided for the State Safety Oversight Program (SSO) is not for actual projects.  The federal funds provided through the SSO Formula Grant Program allows for eligible states to develop or carry out their SSO programs.  Examples of the various activities will continue from those provided in 2015. The funding provided for the State Safety Oversight Program (SSO) is not for actual projects. The federal funds provided through the SSO Formula Grant Program allows for eligible states to develop or carry out their SSO programs. The SSO attended the Annual SSO workshop and they conducted SSO triennial audits of their Rail Transit Agencies (RTA) they oversee. Some SSO’s conducted Safety and Security Readiness Reviews (SSRR) of new projects and extensions at their RTAs.  Many completed TSI training and they continue to work towards Certification.Fiscal Year2018: The funding provided for the State Safety Oversight Program (SSO) is not for actual projects. The federal funds provided through the SSO Formula Grant Program allows for eligible states to develop or carry out their SSO programs. The SSO’s attended the annual SSO workshop to receive training and learn technical skills to enhance their ability to provide oversight of the rail transit agency within their jurisdiction.  In addition, the SSO conducted their triennial SSO audits and some States conducted Safety and Security Readiness Reviews.  Twenty-one States have obtained their Certification and the remaining nine will by April 2019.</t>
  </si>
  <si>
    <t xml:space="preserve">Proposed grant activities must be used to develop or carry out State Safety Oversight programs that comply with the  statutory requirements and advance a Safety Management Systems approach. </t>
  </si>
  <si>
    <t>Jul 10,2013</t>
  </si>
  <si>
    <t>https://beta.sam.gov/fal/cc1c52515534487882f6778233c718b4/view</t>
  </si>
  <si>
    <t>Bus Testing Facility</t>
  </si>
  <si>
    <t>FTA Bus Testing Program</t>
  </si>
  <si>
    <t>{"list":[{"act":{"description":"Fixing America’s Surface Transportation (FAST) Act, October 1, 2015"},"USC":{"title":"49","section":"5318"},"authorizationTypes":{"USC":true,"act":true},"usc":{"title":"49","section":"5318"}}]}</t>
  </si>
  <si>
    <t>The purpose of the program is to provide assistance for the operation and maintenance of one facility capable of testing new transit bus models and reporting on their maintainability, reliability, safety, performance (including braking performance), structural integrity, fuel economy, emissions, and noise performance characteristics. Per 49 U.S.C Section 5318(e), amounts appropriated or otherwise made available under this chapter may be obligated or expended to acquire a new bus model only if that model is tested at the Bus Testing Facility and the bus tested met the performance standards for maintainability, reliability, performance (including braking performance), structural integrity, fuel economy, emissions, and noise, and safety. The program is administered under FTA’s implementing regulation at 49 CFR Part 665, commonly referred to as the Bus Testing Regulation.</t>
  </si>
  <si>
    <t>Applicants may include: local, anyone/general public</t>
  </si>
  <si>
    <t>{"description":"Proposals must thoroughly document the ability and experience of the applicant to perform each and every bus test identified in the program implementation regulation 49 CFR Part 665. Proposals must outline a fee structure for the conduct of a full test and for partial test programs. Legal opinion is required later. Costs will be determined in accordance with 2 CFR 200 for State and local governments, universities, and for private nonprofit organizations. The Federal Acquisition Regulations are applied for private for profit organizations. Contracts are awarded in response to specific requests for proposal in which applicants will respond to a solicitation that FTA will conduct after funds become available.","isApplicable":true}</t>
  </si>
  <si>
    <t>{"environmentalImpact":{"reports":[{"isSelected":true,"reportCode":"statement"},{"isSelected":true,"reportCode":"ExecutiveOrder12372"},{"isSelected":true,"reportCode":"otherRequired"}]},"description":"Eligible applicant should consult the office or official designated as the single point of contact in his or her State for more information on the process the State requires to be followed in applying for assistance, if the State has selected the program for review."}</t>
  </si>
  <si>
    <t>{"description":"In addition, FTA guidance for this program can be found in FTA Circular 5010.1E, \"Award Management Requirements.\"  Applicants should follow the instructions, which may be found at https://www.transit.dot.gov."}</t>
  </si>
  <si>
    <t>A FTA agreement obligating Federal funds is reflected in an agreement . A web based system is used to award and manage agreements. In order to access this system, a user name and password can be obtained by contacting the program manager at FTA HQ. Once the funds are reserved and the project information has been reviewed and approved by Headquarters, the recipient must execute the agreement to access the funds.</t>
  </si>
  <si>
    <t>{"types":{"moe":false,"formula":true,"matching":false},"formula":{"title":"Bus Testing Facility","chapter":"","part":"","subPart":"","publicLaw":"49 U.S.C. Section 5318","description":"This program has no matching requirement, but does require sharing the cost of vehicle testing. The entity operating and maintaining the facility shall establish and collect fees for the testing of vehicles at the facility. The Secretary must approve the fees. The operator of the facility shall collect 20% of the cost of testing a bus from the entity having the vehicle tested. The remaining 80% of the cost shall be paid with provided Federal funds."},"matching":{"description":""},"moe":{"description":""}}</t>
  </si>
  <si>
    <t>{"awarded":"other","description":"Funds are available until expended.  Assistance is awarded by project agreement and funds are typically released annually.","awardedDescription":"Terms and conditions of the agreement are negotiated and agreed upon between FTA and the applicant."}</t>
  </si>
  <si>
    <t>[{"code":"program","isSelected":true,"description":"The purpose of the program is to produce test reports on new transit bus models. A final report outlining the overall activity and measurable results at the facility on the project is required once the agreement is complete. After a bus is tested, the report must be posted on a website. For additional information on bus testing procedures and reports please access FTA’s webpage on bus testing at: https://www.transit.dot.gov/research-innovation/bus-testing-reports."},{"code":"cash","isSelected":true,"description":"•\tFederal Financial Report (FFR). A recipient must submit a quarterly FFR for each active cooperative agreement, grant agreement, or other agreement it has executed. This includes Federal Financial Forms, SF-425 and SF-270."},{"code":"progress","isSelected":true,"description":"Reporting requirements may vary depending on the size of the recipient, the type and amount of Federal assistance a recipient receives, or the Federal interest in the project. Unless otherwise permitted in writing, quarterly reporting is required. Major reporting requirements include:\n\n•\tFederal Financial Report (FFR). A recipient must submit a quarterly FFR for each active cooperative agreement, grant agreement, or other agreement it has executed. This includes Federal Financial Forms, SF-425 and SF-270.\n\n•\tMilestone Progress Reports (MPR). A recipient must submit a quarterly MPR for each active project. The MPR is the primary written communication between the recipient and FTA outlining accomplishments to date.\n\n•\tFinal Report. All recipients must submit a final report. Recipients must submit a final narrative progress report detailing the work undertaken to complete each task. \n\n•\tFinal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 \n\nFTA guidance is noted in  FTA Circular 6100.1E, \"Research, Technical Assistance and Training Program: Application Instructions and Program Management Guidelines\" and FTA Circular 5010.1E, \"Award Management Requirements Circular.\""},{"code":"expenditure","isSelected":true,"description":"•\tFederal Financial Report (FFR). A recipient must submit a quarterly FFR for each active cooperative agreement, grant agreement, or other agreement it has executed. This includes Federal Financial Forms, SF-425 and SF-270."},{"code":"performanceMonitoring","isSelected":true,"description":"•\tSpecific vehicle testing reports are required for all vehicles tested, other specific reports may be requested by the FTA Program Manager.\n•\tMilestone Progress Reports (MPR). A recipient must submit a quarterly MPR for each active project. The MPR is the primary written communication between the recipient and FTA outlining accomplishments to date. \n•\tFinal Technical Report. At the conclusion of a project, a recipient must submit a final technical report documenting project performance and the final results, outcomes, and impacts of projects, including an executive summary."}]</t>
  </si>
  <si>
    <t>Grant recipients shall retain records for three years following submission of a final expenditure report, pending resolution of audit findings, all project contracts documents, financial records, and supporting records.</t>
  </si>
  <si>
    <t>(Project Grants) FY 17$4,721,158.00; FY 18 est $6,000,000.00; FY 19 est $6,000,000.00; FY 16$3,000,000.00; - This program is authorized at $3,000,000 annually.  The amount awarded for fiscal year 2017 is a combination of full funding for FY2016 and partial FY2017 funds due to a continuing resolution, this included full funding of  Fiscal year 2016 funds in the amount of $3,000,000 and a partial award of FY2017 funding in the amount of $1,721,158.
FY 2018: 
Authorized at $3M annually, in FY 2018 program was appropriated an additional $2M supplemental in the Fiscal Year 2018 omnibus appropriations, and awarded the remaining $1,278,842 of fiscal year 2017 funds.</t>
  </si>
  <si>
    <t>{"list":[{"fiscalYear":2016,"description":"The Bus Testing Facility will conduct standardized tests and prepare test reports for up to twenty new transit bus models and will also bring a compressed hydrogen fueling station on-line in June of 2016 to enable the testing of new hydrogen fuel cell bus models. Overall, the Bus Testing Program has proven to be valuable to the transit industry. As of March 31, 2016 testing has been completed on 444 buses with a total of 9,324 bus failure modes were identified since the program’s inception. Of those failure modes, 44 could have resulted in serious injuries or significant property damage had they occurred in revenue service. Another 175 failure modes would have resulted in the bus being stranded on its route had they occurred in actual service. Many of the other malfunctions identified would adversely impact transit service (e.g., resulting in road calls stranding passengers), and all would increase maintenance costs by requiring corrective maintenance actions. The Bus Testing Program ensures that by testing new bus models before they are purchased, recipients and manufacturers can often address problems before the fleet is built, potentially saving the federal government and grant recipients considerable money and time and avoiding inconveniencing passengers. The Bus Testing Facility conducted standardized tests and prepare test reports for up to twenty new transit bus models and brought a compressed hydrogen fueling station on-line in June of 2016 to enable the testing of new hydrogen fuel cell bus models. Overall, the Bus Testing Program has proven to be valuable to the transit industry. As of March 31, 2016 testing has been completed on 444 buses with a total of 9,324 bus failure modes were identified since the program’s inception. Of those failure modes, 44 could have resulted in serious injuries or significant property damage had they occurred in revenue service. Another 175 failure modes would have resulted in the bus being stranded on its route had they occurred in actual service. Many of the other malfunctions identified would adversely impact transit service (e.g., resulting in road calls stranding passengers), and all would increase maintenance costs by requiring corrective maintenance actions. The Bus Testing Program ensures that by testing new bus models before they are purchased, recipients and manufacturers can often address problems before the fleet is built, potentially saving the federal government and grant recipients considerable money and time and avoiding inconveniencing passengers. "},{"fiscalYear":2017,"description":"The Bus Testing Facility conducted standardized tests and prepared 6 full, and 5 partial bus testing reports for buses that started testing in calendar year 2017."},{"fiscalYear":2018,"description":"The Bus Testing Program applies to recipients of FTA capital assistance who purchase new model transit buses or existing bus models being produced with a major change.   As of December 31, 2017, testing was completed on 469 buses with over 9,500 bus failures identified.  Of those failures, 46 could have resulted in serious injuries or significant property damage had they occurred in revenue service.  Many of the other malfunctions would adversely impact transit service (e.g., resulting in road calls standing passengers), and all would increase maintenance costs by requiring corrective maintenance actions.  The Bus Testing Program ensures that by testing new bus models before they are purchased, recipients and manufacturers can often address problems before the fleet is built, potentially saving the federal government and grant recipients considerable money and time and avoiding inconveniencing passengers."},{"fiscalYear":2019,"description":"The Bus Testing Facility will conduct standardized tests and prepare test reports for an estimated fifteen to eighteen transit buses."}],"isApplicable":true}</t>
  </si>
  <si>
    <t>The implementing regulation for the bus testing program is 49 CFR Part 665.
Section 665.11 Testing Requirements:
The process for requesting full testing of a new bus model, or partial testing of a previously tested bus model being produced with significant changes, has changed significantly with publication of the August 1, 2016 Bus Testing Regulation, also known as the "Pass/Fail" regulation.
The Bus Testing Regulation states that it is the responsibility of the recipient in dealing with a manufacturer to determine whether a vehicle to be acquired is subject to the requirements of the regulation (49 CFR Part 665.7(b) ). If a manufacturer or other entity is uncertain whether the change(s) to a bus model are major, they may request guidance from FTA in determining whether the proposed changes would require additional full or partial testing. 
This process is described in 49 CFR Part 665.21, which says:
•	All requests for testing, including requests for full, partial, or repeat testing, shall be submitted to the FTA Bus Testing Program Manager for review prior to scheduling with the operator of the Bus Testing Facility. All test requests shall provide: 
o	A detailed description of the new bus model to be tested
o	the service life category of the bus
o	engineering documentation characterizing all major changes to the bus model 
o	documentation that demonstrates satisfaction of each one of the testing requirements outlined in section 665.11(a) [https://www.transit.dot.gov/research-innovation/bus-testing-determination-and-authorization-process].
•	FTA will review the request, determine if the bus model is eligible for testing, and provide an initial response within five business days. FTA will prepare a written response to the requester for use in scheduling the required testing. Then the requester will contact the operator of the facility with a letter requesting the required testing.
•	When contacting the operator, the operator shall provide the manufacturer with: 
o	A draft contract for the testing
o	A fee schedule
o	Test procedures for the tests that will be conducted on the vehicle.
•	The operator shall process vehicles FTA has approved for testing in the order in which the contracts are signed.</t>
  </si>
  <si>
    <t>Mr. Marcel BelangerFederal Transit Administration_x000D_
Office of Mobility Innovation, TRI-12_x000D_
Room E43-465_x000D_
1200 New Jersey Ave. SE_x000D_
East Building, 4th floor_x000D_
, Washington, DC 20590 Email:&lt; a href='mailto:marcel.belanger@dot.gov'&gt;marcel.belanger@dot.gov&lt;/a&gt;Phone: 202-366-0725;</t>
  </si>
  <si>
    <t>http://www.transit.dot.gov/about/12351_4584.html</t>
  </si>
  <si>
    <t>Fiscal Year2016: The standardized testing of new transit bus models is being performed with the awarded program funds. The standardized testing of new transit bus models is being performed with the awarded program funds. Fiscal Year2017: The Bus Testing Facility implemented the new program requirements outlined in the new Bus Testing Pass/Fail rulemaking. The demand for testing services is expected to remain strong with additional zero-emission bus models expected to enter the marketplace. Also, FTA is developing a standardized test request form that will be made available on the FTA external site.  This form will incorporate comments from OMB and stakeholders during the previous information collection request.Fiscal Year2018: The Bus Testing Center tested new bus models and previously-tested models being produced with major changes and issue full and partial Bus Testing Reports.  FTA will work to coordinate the testing and reporting procedures of the two new LoNo bus testing centers with the existing bus testing center.Fiscal Year2019: The Bus Testing Center will continue to test new bus models and previously-tested models being produced with major changes and issue full and partial Bus Testing Reports.  FTA will work to coordinate the activities, and the testing and reporting procedures of the two new LoNo bus testing centers with the existing bus testing center.</t>
  </si>
  <si>
    <t>Proposals for assistance must address evaluation criteria related to the capabilities of the bus testing facility, the technical capability, the staffing capacity, and financial cost efficiency of the operator to execute and report the results of fifteen full twelve-year service life tests a year within the allocated annual assistance budget for the program (currently $3,000,000) and the required 20% testing fee collected (non-federal).      _x000D_
The evaluation criteria for the bus testing facility include:_x000D_
1. Ability to operate and test all transit bus types in a controlled environment including 60 foot articulated buses and motor coaches._x000D_
2.  Ability to supply and accurately meter all transit bus fuel types (gasoline, diesel, LPG, CNG, electricity, and hydrogen)._x000D_
3.  Ability to test buses at sustained highway speeds. _x000D_
4.  Availability of a paved roadway suitable for the conduct of braking, performance, and stability tests._x000D_
5.  Availability of a shop area capable of supporting the simultaneous maintenance of multiple heavy-vehicles._x000D_
6.   Availability of a dedicated test site for conducting noise testing. _x000D_
7.    Availability of a durability test track that closely approximates the design of the Altoona Bus Research and Test Center’s durability test course._x000D_
8.    Availability of suitable facilities to conduct all of the other Structural Integrity tests currently required by the program._x000D_
_x000D_
The evaluation criteria for the bus testing facility operator include:_x000D_
1.    Adequacy of the qualifications and experience of facility operator personnel to conduct automotive and other engineering tests on transit buses. _x000D_
2.     Level of organizational independence with no financial interests in bus manufacturing._x000D_
3.     Adequacy of established procedures and funding for the calibration and maintenance of test facilities and equipment._x000D_
4.      Knowledge of current and upcoming medium and heavy-duty bus technologies._x000D_
5.     Ability to develop new test methodologies and instrumentation to address new bus performance categories._x000D_
6.     Experience with electric-drive vehicles, battery performance and safety, and bus battery charging technology and equipment._x000D_
7.     Experience with the unique safety, performance and metrology issues with gaseous fuels.  _x000D_
8.    Ability and experience of preparing and publishing consumer oriented test reports._x000D_
9.     Ability and experience to support an on-line test report repository._x000D_
10.   Ability and experience to provide effective and responsive administrative and technical support to test customers and test report consumers.</t>
  </si>
  <si>
    <t>Feb 20,2015</t>
  </si>
  <si>
    <t>https://beta.sam.gov/fal/7392b4549bbd48b7a8545b209a253b7d/view</t>
  </si>
  <si>
    <t>Public Transportation Innovation</t>
  </si>
  <si>
    <t>5312 Research Program</t>
  </si>
  <si>
    <t>{"list":[{"act":{"description":"The Fixing America’s Surface Transportation (FAST) Act (Public Law No. 114-94), signed into law on December 4, 2015, and effective October 11, 2015, 49 U.S.C. Section 5312/FAST Section 3008.         "},"publicLaw":{"congressCode":"114","number":"94"},"USC":{"title":"49","section":"5312"},"authorizationTypes":{"USC":true,"act":true,"publicLaw":true},"usc":{"title":"49","section":"5312"}}]}</t>
  </si>
  <si>
    <t>The goals and objectives for of Public Transportation Innovation projects vary according to the type of project, and there is a phased process where projects build upon each other and continue based upon their success or failure. Research projects have the ultimate goal to develop and deploy new and innovative ideas, practices, and approaches. Eligible research projects focus on:
(A) providing more effective and efficient public transportation service, including services
to—
(i) seniors;
(ii) individuals with disabilities; and
(iii) low-income individuals;
(B) mobility management and improvements and travel management systems;
(C) data and communication system advancements;
(D) system capacity, including—
(i) train control;
(ii) capacity improvements; and
(iii) performance management;
(E) capital and operating efficiencies;
(F) planning and forecasting modeling and simulation;
(G) advanced vehicle design;
(H) advancements in vehicle technology;
(I) asset maintenance and repair systems advancement;
(J) construction and project management;
(K) alternative fuels;
(L) the environment and energy efficiency;
(M) safety improvements; or
(N) any other area that the Secretary determines is important to advance the interests of
public transportation.
Then, successful research ideas can result in innovation and development projects that improve public transportation systems nationwide to provide more efficient and effective delivery of public transportation services, including through technology and technological capacity improvements. Eligible innovation and development projects focus on:
 (A) the development of public transportation research projects that received assistance
under subsection (cb) that the Secretary determines were successful;
(B) planning and forecasting modeling and simulation;
(C) capital and operating efficiencies;
(D) advanced vehicle design;
(E) advancements in vehicle technology;
(F) the environment and energy efficiency;
(G) system capacity, including train control and capacity improvements; or
(H) any other area that the Secretary determines is important to advance the interests of
public transportation.
Demonstration, deployment, and evaluation projects should build on successful research, innovation to promote the early deployment and demonstration of innovation in public transportation that has broad applicability. Demonstration programs require a comprehensive evaluation within two years of the project receiving assistance. Eligible demonstration, deployment, and evaluation projects focus on:
(A) the deployment of research and technology development resulting from private efforts
or Federally funded efforts; and
(B) the implementation of research and technology development to advance the interests of
public transportation.; or
(C) the deployment of low or no emission vehicles, zero emission vehicles, or associated
advanced technology.
For the LOW OR NO EMISSION VEHICLE COMPONENT TESTING (Low-No Testing program): competitively selects at least one institution of higher education to operate and maintain a facility to conduct testing, evaluation, and analysis of low or no emission vehicle components intended for use in low or no emission vehicles. The institution(s) shall have: I. the capacity to carry out transportation-related advanced component and vehicle evaluation; II. laboratories capable of testing and evaluation; and III. direct access to or a partnership with a testing facility capable of emulating real-world circumstances in order to test low or no emission vehicle components installed on the intended vehicle. Component testing is voluntary; however, a low or no emission bus model must still comply with Section 5318 Bus Testing. 
The TRANSIT COOPERATIVE RESEARCH PROGRAM (TCRP) objective is through a cooperative agreement, the National Academy of Science will administer a public transportation cooperative research program with an independent governing board to recommend public transportation research, development and technology transfer activities.</t>
  </si>
  <si>
    <t>Federal Government departments, agencies, and instrumentalities of the Government, including Federal laboratories; State and local governmental entities; providers of public transportation; private or non-profit organizations; institutions of higher education; and technical and community colleges.</t>
  </si>
  <si>
    <t>14 – State, 15 – Local, 20 – Public nonprofit institution/organization, 36 – Private nonprofit institution/organization.</t>
  </si>
  <si>
    <t>{"description":"FTA will specify the credentials and documentation required in an online application systems and in the individual notices of funding opportunity published to support the various sections and program purposes.  At a minimum, applications for funding should follow requirements listed in the 6100.1E circular and include the standard form required for use as a cover sheet for submission of pre-applications and applications “instructions for application for federal assistance (SF-424) form”, project objectives, goals, tasks, background, and project description, including schedule, budget, a data management plan, and applicant’s organizational experience.  Applicants approved will have to do a resolution by an authorized body approving the filing of an application; and complete certifications and assurances as compiled in FTA’s Annual List of Certifications and Assurances.  Legal opinion and compliance with labor requirements are required later.","isApplicable":true}</t>
  </si>
  <si>
    <t>{"environmentalImpact":{"reports":[{"isSelected":true,"reportCode":"ExecutiveOrder12372"},{"isSelected":true,"reportCode":"otherRequired"}]},"description":"Pre-application coordination is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To the extent funding is available for discretionary activities, FTA will publish specific application instructions in a notice of funding opportunity or a request for proposals."}</t>
  </si>
  <si>
    <t>{"description":"In addition, FTA guidance for these programs can be found in FTA Circular 6100.1E, “Research, Technical Assistance and Training Program: Application Instructions and Program Management Guidelines.”  FTA Circular 5010.1E, \"Award Management Requirements,\" assist recipients in administering, managing and reporting responsibilities.  Potential applicants should follow the instructions in this Circular, which may be found at the FTA website at https://www.transit.dot.gov/regulations-and-guidance/fta-circulars/final-circulars.","isApplicable":true}</t>
  </si>
  <si>
    <t>An FTA grant award obligating Federal funds is reflected in a grant agreement and/or cooperative agreement.  Agreements are awarded electronically using FTA's Transit Award Management System (TrAMS).  A pre-requisite to work with the government and apply for Federal funds, you must have a valid Data Universal Numbering System (DUNS) number, must register in grants.gov; be registered with the System for Award Management (SAM) and continue to maintain an active SAM registration with the current information at all times during which the organization has an active Federal award.  To access this web-based system, a user name and password are needed and can be obtained by contacting the appropriate FTA staff.  The Federal Transit Administrator makes the final decision to approve a project.  To access funds, the recipient must execute the Agreement  and be set-up in FTA's financial system.  For demonstration and deployment projects receiving assistance an evaluation of the success or failure of projects is required. 
Additionally, all Agreement awards must comply with the DOT public access plan.  It is required that DOT research awardees develop a Data Management Plan that will identify whether and how they will provide for the long-term preservation of, and access, to, Digital Data Sets associated with their research activities; the plan must be in place prior to receiving an award.</t>
  </si>
  <si>
    <t>Date range varies.</t>
  </si>
  <si>
    <t>{"types":{"moe":false,"formula":true,"matching":false},"formula":{"title":"Public Transportation Innovation","chapter":"","part":"","subPart":"","publicLaw":"49 U.S.C. Section 5312","description":"Government Share of Costs. --\n(1) In General.—The Government share of the cost of a project carried out under this section\nshall not exceed 80 percent.\n(2) Non-Government Share.—The non-Government share of the cost of a project carried out\nunder this section may be derived from in-kind contributions.\n(3) Financial Benefit.—If the Secretary determines that there would be a clear and direct\nfinancial benefit to an entity under a grant, contract, cooperative agreement, or other\nagreement under this section, the Secretary shall establish a Government share of the costs\nof the project to be carried out under the grant, contract, cooperative agreement, or other\nagreement that is consistent with the benefit.\nFees for low and no component testing activities within Section 5312(h) are equally split between the entity requesting testing and the Federal government - 50% is paid by FTA funds and the remaining 50 percent of testing fees shall be paid from amounts recovered by the testing center through the fees established and collected from the low and no component manufacturer requesting the testing services."},"matching":{"requirementFlag":"mandatory","percent":"0","description":""},"moe":{"description":""}}</t>
  </si>
  <si>
    <t>{"awarded":"other","description":"The period of time varies with the complexity of the project.  Terms and conditions are agreed on between FTA and the applicant.","awardedDescription":"The Secretary makes decisions regarding what projects will be funded from this section, typically this process occurs yearly through a selection process that begins once appropriations are final. Project agreements will vary depending upon the type of activity and what type of recipient is required.  Acquisition strategies include competitive and sole source methods.  Agreements can be contracts, cooperative agreements, grants or interagency agreements."}</t>
  </si>
  <si>
    <t>[{"code":"program","isSelected":true,"description":"Reporting requirements may vary depending on the size of the recipient, the type and amount of Federal assistance a recipient receives, or the Federal interest in the project. Unless otherwise permitted in writing, quarterly reporting is required. Major reporting requirements include:\n•\tFederal Financial Report (FFR). A recipient must submit a quarterly FFR for each active cooperative agreement, grant agreement, or other agreement it has executed. This includes Federal Financial Forms, SF-425 and SF-270.\n\n•\tMilestone Progress Reports (MPR). A recipient must submit a quarterly MPR for each active project. The MPR is the primary written communication between the recipient and FTA outlining accomplishments to date.\n\n•\tData Management Plan that identifies whether and how to provide the long-term preservation of, and access to, Digital Data Sets associated with the research activities; \n\n•\tFinal Report. All recipients must submit a final report. Recipients must submit a final narrative progress report detailing the work undertaken to complete each task. \n\n•\tFinal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 \n\nFTA guidance is noted in  FTA Circular 6100.1E, \"Research, Technical Assistance and Training Program: Application Instructions and Program Management Guidelines\" and FTA Circular 5010.1E, \"Award Management Requirements.\""},{"code":"cash","isSelected":true,"description":"•\tFederal Financial Report (FFR). A recipient must submit a quarterly FFR for each active cooperative agreement, grant agreement, or other agreement it has executed. This includes Federal Financial Forms, SF-425 and SF-270."},{"code":"progress","isSelected":true,"description":"•\tMilestone Progress Reports (MPR). A recipient must submit a quarterly MPR for each active project. The MPR is the primary written communication between the recipient and FTA outlining accomplishments to date."},{"code":"expenditure","isSelected":true,"description":"•\tFederal Financial Report (FFR). A recipient must submit a quarterly FFR for each active cooperative agreement, grant agreement, or other agreement it has executed. This includes Federal Financial Forms, SF-425 and SF-270."},{"code":"performanceMonitoring","isSelected":true,"description":"•\tMilestone Progress Reports (MPR). A recipient must submit a quarterly MPR for each active project. The MPR is the primary written communication between the recipient and FTA outlining specific results including explicit information on research outputs, outcomes, impacts of the activities established for the period in accordance with the statement of work. Recipients are encouraged to note significant accomplishments with immediate value to the provision of public transportation in their quarterly reports.  The reason for slippage if established objectives are not met.\n•\tFinal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t>
  </si>
  <si>
    <t>(Project Grants) FY 17$28,676,560.00; FY 18 est $33,000,000.00; FY 19 est $31,000,000.00; FY 16$28,000,000.00; - The first year obligations will be noted in this assistance listing is FY 2018.</t>
  </si>
  <si>
    <t>{"list":[{"fiscalYear":2016,"description":"FTA anticipates implementing new programs and continuing to build on accomplishments in accordance with the Fixing America’s Surface Transportation Act requirements. FTA will award contracts and cooperative agreements through research, development, demonstration, and deployment projects, and evaluation of research and technology of national significance to public transportation that improves public transportation in our nation. \r\n\r\nProjects were chosen through a new transparent, participatory, and consensus oriented planning process.  Also, as there is a five year authorization, FTA plans to develop a five year strategic plan in late 2016. \r\n\r\nFTA will establish a new testing program to assess low or no emission vehicle (LoNo) components.  It is anticipated that 10 applications will be received and 3 awards will be granted in Fiscal Year 2016.  \r\n\r\n No obligations until FY 2018.  Accomplishments under this sections are reflected in CFDA 20.514.\r\n"},{"fiscalYear":2017,"description":"Accomplishments for FY 2017 are reflected in assistance listing 20.514."},{"fiscalYear":2018,"description":"FTA’s 2018 research projects support the Department of Transportation strategic goals of:\n•\tSafety: Reduce Transportation-Related Fatalities and Serious Injuries Across the Transportation System.\n•\tInfrastructure: Invest in Infrastructure to Ensure Mobility and Accessibility and to Stimulate Economic Growth, Productivity and Competitiveness for American Workers and Businesses.\n•\tInnovation: Lead in the Development and Deployment of Innovative Practices and Technologies that Improve the Safety and Performance of the Nation's Transportation System.\n•\tAccountability: Serve the Nation with Reduced Regulatory Burden and Greater Efficiency, Effectiveness and Accountability.\n through three primary program areas of: Mobility Innovation, Safety, and Infrastructure. Projects funded inFY 2018 include:\n1.\tTransit Automation Research – This research will develop and employ automation use case scenario analysis to identify and review vehicle automation technologies, including a plan for future transit automation development and demonstration projects. \n2.\tIntegrated Payment System  Research – This effort will integrate payment options for transit agency and other mobility providers at the regional and interregional levels to increase a seamless traveler experience, thus improving system wide mobility efficiency and performance.\n3.\tAdvanced Propulsion Research – With the goal of furthering the commercialization of zero-emission vehicles, FTA will evaluate its previously-funded low- and no-emission demonstration programs to better assist both grantees and the industry with capital equipment selection. In addition, FTA will begin a five-year program of testing and certifying a range of components specifically for use on low- and no-emission transit buses.\n4.\tAsset Management and Asset Innovation Research– FTA will demonstrate the “health” monitoring of transit assets using advanced technologies, including sensors and the use of innovative construction techniques and new materials such as nano-particles, recycled polymers, and composites. Major advances have occurred in sensor technology, including strain gauges and unmanned vehicles (drones), increased processing power, and data analytic tools such as hand-held field devices to make real-time health monitoring of fixed and moving infrastructure/assets a viable alternative or complementary to existing visual inspection.\n5.\tSafety including the Safety Demonstration Program – As the steward of the nation’s public transportation system, FTA is obligated to provide the resources necessary for safe, efficient, and effective operations for transit customers, employees, and others through safety regulation. The goals of FTA’s Safety research program are to improve public transportation safety and support its regulatory role as well as its responsibility to develop a safety oversight framework. The safety program’s objectives are to improve public safety by reducing transit-related injuries and fatalities, increase safety events, and improve system reliability. The safety demonstration program builds a portfolio of demonstration projects that assist transit agencies to 1) improve operational safety, 2) strengthen infrastructure resiliency, and 3) improve the state of good repair for transit assets."},{"fiscalYear":2019,"description":"FTA will continue to fund research that supports the Department of Transportation goals of:\n•\tSafety: Reduce Transportation-Related Fatalities and Serious Injuries Across the Transportation System.\n•\tInfrastructure: Invest in Infrastructure to Ensure Mobility and Accessibility and to Stimulate Economic Growth, Productivity and Competitiveness for American Workers and Businesses.\n•\tInnovation: Lead in the Development and Deployment of Innovative Practices and Technologies that Improve the Safety and Performance of the Nation's Transportation System.\n•\tAccountability: Serve the Nation with Reduced Regulatory Burden and Greater Efficiency, Effectiveness and Accountability.\nThrough FTA’s research primary program areas of: Mobility Innovation, Safety, and Infrastructure. Anticipated program accomplishments for FY 2019 include:\n1.\tImproving transit operations and reduce costs by leveraging public and private assets and technologies.\n2.\tImproving personal mobility by identifying and promoting seamless transportation models that engages all modes – public and private - for enhanced mobility of all travelers.\n3.\tOperating systems in a safer manner through improved:\no\tApplication of advanced technologies and innovative practices\no\tSafety cultures\no\tHuman factors.\n\n4.\tReducing injuries and fatalities by using:\no\tInnovative technologies to improve worker safety\no\tInnovative technologies to improve rider safety.\n5.\tImproving lifecycle maintenance by evaluating methods, products, approaches, and practice to develop products or service more efficiently.\n6.\tEnhancing the environment by providing mechanisms for mainstreaming and determining performance specifications for low and no emission transit bus components through university-based laboratory testing.\n7.\tImproving the build and project approval process.\n8.\tStimulating economic growth."}],"isApplicable":true}</t>
  </si>
  <si>
    <t>Federal Public Transportation law is codified at Title 49, United States Code, Chapter 53 (49 U.S.C. chapter 53).  Authorizing legislation is substantive legislation enacted by Congress that establishes or continues the legal operation of a Federal program or agency.  FTA Fiscal Year Annual List of Certifications and Assurances for Federal Transit Administration Grants and Cooperative Agreements; FTA Circular 6100.1E for Research Projects; FTA Circular 4220.1F for Third-Party Contracting Guidance; and FTA Circular 5010.1E for Awards Management Requirements.  In certain circumstances and in other fiscal years, contact the FTA Office of Research, Demonstration and Innovation as necessary.  Also, consult FTA website www.transit.dot.gov.  Other information will be made available upon request.</t>
  </si>
  <si>
    <t>Mary Leary1200 New Jersey Ave. S.E., Washington, DC 20590 Email:&lt; a href='mailto:mary.leary@dot.gov'&gt;mary.leary@dot.gov&lt;/a&gt;Phone: 202-366-2204;</t>
  </si>
  <si>
    <t xml:space="preserve">20.514 Public Transportation Research, Technical Assistance, and Training ; </t>
  </si>
  <si>
    <t>Fiscal Year2016: FY 2016 projects will build upon accomplishments and in accordance with the Fixing America’s Surface Transportation (FAST) Act, fund projects for Public Transportation Innovation which funds research; innovation and development; demonstrations, deployment and evaluation; assessing low and no emission vehicle components; and the Transit Cooperative Research Program. _x000D_
_x000D_
EXAMPLES OF 2016 FUNDED PROJECTS:_x000D_
• Mobility on Demand: Mobility on Demand (MOD) is a vision for a multimodal, integrated, and connected transportation system in which personal mobility is viewed as the objective.  MOD enables the use of on-demand information, real-time data, and predictive analysis to efficiently utilize existing infrastructure and design constraints to provide individual travelers with transportation choices that serve their needs and their circumstances.  Simply put, the goal is to move people efficiently and safely with as high quality of service as possible.  With overarching goals of efficiency, effectiveness and quality, MOD components for FY16 include $5 million for MOD Sandbox (additional funding to strengthen FY15 efforts), $750K for MOD Sandbox evaluations, $250K for MOD Dashboard (MOD key performance indicators), $1 million for MOD Deployment Accelerators (i.e., deployment planning grants for partnership and plan development), $500K for MOD Fuel Tank (MOD information and data clearinghouse), $500K for MOD program strategic planning, $500K for MOD data specification and prototype testing, $500K for MOD simulation and modeling._x000D_
_x000D_
•  LoNo Component Testing Center: A new program established by the FAST Act to support low or no emission vehicle deployment, Section 5312(h).  This research project will establish a testing program to assess low or no emission vehicle components.  A higher education organization(s) will be competitively selected to operate and maintain a facility to test, evaluate, and analyze LoNo vehicle components. _x000D_
_x000D_
• Transit Cooperative Research Program (TCRP): Section 5312(i) to the National Academies of Science as a cooperative agreement to carry out activities to support FTA’s public transportation innovation projects, especially relating to ensuring research to practice and projects recommended by an independent governing board.   _x000D_
_x000D_
•  Safety, Resiliency and All Hazards Recovery Program (SRER) Program: Safety is the highest priority at U.S. DOT, and FTA is committed to support research and demonstration projects that keep public transportation as one of the safest ways to travel in the United States. This program should be established as an annual, open competition, program to build a portfolio of demonstration projects focus in assisting transit agencies at a) improving operational safety, b) strengthen infrastructure resiliency and c) All-Hazard Emergency Response and Recovery (2-5 project per year)_x000D_
 Projects under this sections are reflected in CFDA 20.514.Fiscal Year2017: No Projects were funded for FY 2017 under this assistance listing.  See assistance listing 20.514 for FY2017 projects.Fiscal Year2018: FTA’s annual modal research plan for FY 2018 can be found at: https://www.transportation.gov/administrations/assistant-secretary-research-and-technology/federal-transit-administration-fta
FY 2018 funded projects will include:
1) Continuation of cooperative agreements funding two universities selected to do assessments of low- and no- emission vehicle components intended for use in transit buses. 
2)The Transit Cooperative Research Program. 
3) Some of the Transit automation projects s outlined in FTAs Strategic Transit Automation Research (STAR) Plan. 
4) Another round of mobility innovation grants. 
5) Projects that will further Safety in public transportation systems for both workers and riders.Fiscal Year2019: For FY 2019, no projects are currently funded, But, information relating to program areas and types of projects can be found in
FTA’s intended project activities list the FY 2019 Annual Modal Research Plans found on the Department of Transportation’s website which is expected to be published in the first quarter of calendar year 2019.</t>
  </si>
  <si>
    <t>Selection criteria are contained in Federal Register Notices, published Notices of Funding Opportunity (NOFO) and Requests for proposals.  FTA published notices between FY 2019 and 2020; and either has allocated the funding or is in the process of allocating funds for support.</t>
  </si>
  <si>
    <t>Jun 23,2016</t>
  </si>
  <si>
    <t>https://beta.sam.gov/fal/778a9b1237ef4d16bfa39faf2b352dc5/view</t>
  </si>
  <si>
    <t>Technical Assistance and Workforce Development</t>
  </si>
  <si>
    <t>{"list":[{"act":{"description":"The Fixing America’s Surface Transportation (FAST) Act (Public Law No. 114-94), signed into law on December 4, 2015, and effective October 11, 2015, 49 U.S.C. Section 5314/FAST Section 3009.         "},"publicLaw":{"congressCode":"114","number":"94"},"USC":{"title":"49","section":"5314"},"authorizationTypes":{"USC":true,"act":true,"publicLaw":true},"usc":{"title":"49","section":"5314"}}]}</t>
  </si>
  <si>
    <t>The goals and objectives for Technical Assistance and Workforce Development projects vary according to the type of project.  
Eligible activities include: Technical assistance and Standards to more effectively and efficiently provide public transportation service; administer funds received under 49 U.S.C. Chapter 53 in compliance with federal law; and improve public transportation; address Human Resources needs, provide Training; support Innovative Public Transportation Frontline Workforce Development; and operate a National Transit Institute.
Technical Assistance can support compliance with the Americans with Disabilities Act (ADA); compliance with human services transportation coordination requirements; meeting the transportation needs of elderly individuals; increasing transit ridership with Metropolitan Planning Organizations; addressing transportation equity; facilitating best practices to promote bus driver safety; meeting the requirements 5323(j) (Buy America) and 5323(m) (Pre and Post-Award Audits); assisting with the development and deployment of low or no emission vehicles; and any other technical assistance activities the Secretary of Transportation determines is necessary to advance the interests of public transportation. 
Standards: The development of voluntary and consensus-based standards and best practices by the public transportation industry, including standards and best practices for safety, fare collection, Intelligent Transportation Systems, accessibility, procurement, security, asset management to maintain a state of good repair, operations, maintenance, vehicle propulsion, communications, and vehicle electronics. 
Human Resources and Training may include: 1) Employment training programs; (2) Outreach to specific under-represented populations in the workforce; (3) Research on public transportation personnel and training needs; (4) Training and assistance for veteran and minority business opportunities; and (5) Consensus-based national training standards and certifications in partnership with industry stakeholders.
Innovative Public Transportation Frontline Workforce Development Program focuses on: (1) developing apprenticeships, on-the job training, and instructional training for public transportation maintenance and operations occupations; (2) building local, regional, and statewide public transportation training partnerships with local public transportation operators, labor union organizations, workforce development boards, and State workforce agencies to identify and address workforce skill gaps; (3) improving safety, security, and emergency preparedness in local public transportation systems through improved safety culture and workforce communication with first responders and the riding public; and (4) addressing current or projected workforce shortages by developing partnerships with high schools, community colleges, and other community organizations. 
The National Transit Institute will develop and conduct training and educational programs for Federal, State, and local transportation employees, United States citizens and foreign nationals engaged or to be engaged in Government-aid public transportation work.</t>
  </si>
  <si>
    <t>Federal Government departments, agencies, and instrumentalities of the Government; Metropolitan Planning Organizations; State and local governmental entities; providers of public transportation; and national non-profit organizations (that have the appropriate demonstrated capacity to provide public transportation-related technical assistance); public four-year degree-granting institutions of higher education, as defined in section 101(a) of the Higher Education Act of 1965 (20 U.S.C. 1001(a)) to carry-out the duties of the institute.</t>
  </si>
  <si>
    <t>State, Local, Public nonprofit institution/organization and Private nonprofit institution/organization.  Specific applicant eligibility may vary with different program areas within this section.</t>
  </si>
  <si>
    <t>{"description":"FTA will specify the credentials and documentation in program manager direction and/or in the individual notices of funding opportunity published to support the various sections and programs.  At a minimum, the initial proposal should include the standard form required for use as a cover sheet for submission of pre-applications and applications “instructions for application for federal assistance (SF-424) form”, project objectives, performance measures, background, and project description, including schedule, budget, and applicant’s organizational experience.  Applicants approved will have to do a resolution by an authorized body approving the filing of an application; and complete certifications and assurances as compiled in FTA’s Annual List of Certifications and Assurances.  Legal opinion and compliance with labor requirements are required later.","isApplicable":true}</t>
  </si>
  <si>
    <t>{"environmentalImpact":{"reports":[{"isSelected":true,"reportCode":"ExecutiveOrder12372"},{"isSelected":true,"reportCode":"otherRequired"}]},"description":"Pre-application coordination may be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To the extent funding is available for discretionary activities, FTA will publish specific application instructions in a notice of funding opportunity or through program manager directed request for an application."}</t>
  </si>
  <si>
    <t>An FTA agreement award obligating Federal funds is reflected in either a grant agreement, contract, interagency agreement, and/or cooperative agreement.  Grants and cooperative agreements are awarded electronically using FTA's online systems – the Transit Award Management System (TrAMS).  A pre-requisite to work with the government and apply for Federal funds, includes having a valid Data Universal Numbering System (DUNS) number, must register in grants.gov; be registered with the System for Award Management (SAM) and continue to maintain an active SAM registration with the current information at all times during which the organization has an active Federal award.  To access this web-based system, a user name and password are needed and can be obtained by contacting the appropriate FTA staff.  The Federal Transit Administrator makes the final decision to approve a project.  To access funds, the recipient must execute the Agreement and be set-up in FTA's financial system.  Technical assistance and standards activities funded under this section require an evaluation of the project activities and reporting of measurable outcomes and impacts of the programs’ results.</t>
  </si>
  <si>
    <t>{"types":{"moe":false,"formula":true,"matching":false},"formula":{"title":"Technical Assistance and Workforce Development","chapter":"","part":"","subPart":"","publicLaw":"Public Law 49 U.S.C. 5314","description":"Technical Assistance and Standards – The government share of the cost of an activity carried out using a grant may not exceed 80 percent. The nongovernment share of the costs of an activity carried out using a grant may be derived from in-kind contributions.\n\nHuman Resources and Training, including Innovative Public Transportation Frontline Workforce Development Program – The government share of the cost of project carried out using a grant shall be 50 percent.\n\nAllow recipients to use up to 0.5 percent of their section 5307, 5337 and 5339 funds to support Workforce Development program activities and partake in NTI training under section 5314, at up to 80 percent."},"matching":{"requirementFlag":"mandatory","description":""},"moe":{"description":""}}</t>
  </si>
  <si>
    <t>{"awarded":"other","description":"The period varies with the complexity of the project.  Terms and conditions are contractually agreed on between FTA and the applicant.","awardedDescription":"The Secretary makes decisions regarding what projects will be funded from this section, typically this process occurs yearly through a selection process that begins once appropriations are final. Project agreements will vary depending upon the type of activity and what type of recipient is required. Acquisition strategies include competitive and sole source methods.  Agreements can be contracts, cooperative agreements, grants or interagency agreements."}</t>
  </si>
  <si>
    <t>[{"code":"program","isSelected":true,"description":"Reporting requirements may vary depending on the size of the recipient, the type and amount of Federal assistance a recipient receives, or the Federal interest in the project. Unless otherwise permitted in writing, quarterly reporting is required. Major reporting requirements include:\n•\tFederal Financial Report (FFR). A recipient must submit a quarterly FFR for each active cooperative agreement, grant agreement, or other agreement it has executed. This includes Federal Financial Forms, SF-425 and SF-270.\n\n•\tMilestone Progress Reports (MPR). A recipient must submit a quarterly MPR for each active project. The MPR is the primary written communication between the recipient and FTA outlining accomplishments to date.\n\n•\tFinal Report. All recipients must submit a final report. Recipients must submit a final narrative progress report detailing the work undertaken to complete each task. \n\n•\tFinal Technical Report.  At the conclusion of a project, a recipient must submit a final technical report documenting project performance and the final results, outcomes, and impacts of research, development, demonstration, deployment, or technical evaluation projects, including an executive summary. \n\nFTA guidance is noted in FTA Circular 6100.1E, \"Research, Technical Assistance and Training Program: Application Instructions and Program Management Guidelines\" and FTA Circular 5010.1E, \"Award Management Requirements.\""},{"code":"cash","isSelected":true,"description":"•\tFederal Financial Report (FFR). A recipient must submit a quarterly FFR for each active cooperative agreement, grant agreement, or other agreement it has executed. This includes Federal Financial Forms, SF-425 and SF-270."},{"code":"progress","isSelected":true,"description":"•\tMilestone Progress Reports (MPR). A recipient must submit a quarterly MPR for each active project. The MPR is the primary written communication between the recipient and FTA outlining accomplishments to date."},{"code":"expenditure","isSelected":true,"description":"•\tFederal Financial Report (FFR). A recipient must submit a quarterly FFR for each active cooperative agreement, grant agreement, or other agreement it has executed. This includes Federal Financial Forms, SF-425 and SF-270."},{"code":"performanceMonitoring","isSelected":true,"description":"Milestone Progress Reports (MPR). A recipient must submit a quarterly MPR for each active project. The MPR is the primary written communication between the recipient and FTA outlining accomplishments to date.\nTechnical assistance and standards projects must report measurable outcomes and impacts of the programs.\nHuman resources program must report (D) Program outcomes.—A recipient of assistance for workforce or human resources projects shall demonstrate:\no\toutcomes for any program that includes skills training, on-the-job training, and\no\twork-based learning, including—\no\t(i) the impact on reducing public transportation workforce shortages in the area served;\no\t(ii) the diversity of training participants;\no\t(iii) the number of participants obtaining certifications or credentials required for\no\tspecific types of employment;\no\t(iv) employment outcomes, including job placement, job retention, and wages, using\no\tperformance metrics established in consultation with the Secretary and the\no\tSecretary of Labor and consistent with metrics used by programs under the\no\tWorkforce Innovation and Opportunity Act (29 U.S.C. 3101 et seq.); and\no\tto the extent practical, evidence that the program did not preclude workers who are\no\tparticipating in skills training, on-the-job training, and work-based learning from\no\tbeing referred to, or hired on, projects funded under this chapter without regard to\no\tthe length of time of their participation in the program.\n•\tFinal Technical Report. At the conclusion of a project, a recipient must submit a final technical report documenting project performance and the final results, outcomes, and impacts of the activities and include a technical evaluation of the project, and include an executive summary."}]</t>
  </si>
  <si>
    <t>(Project Grants) FY 17$9,071,693.00; FY 18 est $9,000,000.00; FY 19 est $9,000,000.00; FY 16$0.00; - FY 2017 will be the first year where obligations will be made under this CFDA. Obligations for  FY 2016 are referenced in CFDA 20.514.</t>
  </si>
  <si>
    <t>{"list":[{"fiscalYear":2016,"description":"In the Technical Assistance program FTA considered 16 applications for funding and approved up to 3 awards to grant in this area for the Fiscal Year 2016.  Project activities  to be funded are: the National Aging and Disability Transportation Center, and the National Center for Mobility Management, as well as other essential standards and technical assistance projects in the safety, planning, and disadvantaged business areas.  The projects will allow FTA to continue to partner with experienced national nonprofit and other organizations to provide training and guidance on how to effectively implement transit programs and meet federal requirements.  Accomplishments for this section are included in CFDA 20.514. "},{"fiscalYear":2017,"description":"Accomplishments data for this section are included in assistance listing 20.514."},{"fiscalYear":2018,"description":"In FY 2018, FTA is funding activities in Technical Assistance, Standards, Human Resources and Training.  Anticipated program accomplishments for FY 2018 include:  \n1)\tFTA will fund the National Transit Institute project which serves all of FTA funding programs in developing and conducting training for federal, state, and local transportation employees and others in a variety positions relevant to the transit industry.  NTI plans to increase training course delivery by 9 percent and number of participants trained; therefore, the goal is delivering 280 training courses to over 7,300 participants.   NTI training is conducted throughout the United States for all transit properties and others to attend.     \n2)\tFTA will fund the TRB Core Program Support at the National Academy of Sciences; the goal is to increase attendance annually.  The program supports the exchange of transit research information and results at the national level as well as technical assistance for transit entities working at the state and local levels.  Research results are made available to the transit industry through the TRB Annual Meeting in January; which served over 13,600 people from 183 transit agencies.   \n3)\tThe National Center for Mobility Management (NCMM) is being re-competed and a notice of funding opportunity was released in the summer of FY 2018.\n4)\tFTA will fund the National Aging and Disability Transportation Center (NADTC) project to support the partnerships developed and create more technical centers for targeted populations. \n5)\tFTA will also increase funding for safety standards, safety technical assistance, and safety projects to provide transit agencies with promising practices and volunteer standards that can increase worker and passenger safety."},{"fiscalYear":2019,"description":"FTA expects to fund projects: in Technical Assistance, Standards, and Training Projects.  Anticipated program accomplishments for FY 2019 include:  \n\n1)\tFTA will fund the National Transit Institute (NTI) to continue serving all of FTA programs by developing and conducting training for federal, state, and local transportation employees and others in a variety positions relevant to the transit industry.  It is anticipated NTI will increase delivery of training course by 1 percent annually.     \n2)\tAnticipates continuously funding the Transportation Research Board (TRB) Core Support Activities so that FTA can attend the January TRB Annual Conference Meeting to highlight what is new or ongoing at FTA, and where over 10,000 people from all over the world and multiple transportation affiliations attend.  \n3)\tFTA expects to award a new National Center for Mobility Management (NCMM) to expand awareness of mobility management promising practices.\n4)\tFTA will continue to support technical assistance activities that improve mobility for older adults and people with disabilities."}],"isApplicable":true}</t>
  </si>
  <si>
    <t>Most Federal transit laws are codified at Title 49, United States Code, Chapter 53 (49 U.S.C. chapter 53).  Authorizing legislation is substantive legislation enacted by Congress that establishes or continues the legal operation of a Federal program or agency.  FTA’s Fiscal Year Annual List of Certifications and Assurances for Federal Transit Administration Grants and Cooperative Agreements; FTA Circular 6100.1E for Research Projects; FTA Circular 4220.1F for Third-Party Contracting Guidance; and FTA Circular 5010.1E for Award Management Requirements.  In certain circumstances and in other fiscal years, contact the FTA Office of Research, Demonstration and Innovation as necessary.  Also, consult FTA website www.transit.dot.gov.  Other information will be made available upon request.</t>
  </si>
  <si>
    <t>Mary Leary1200 New Jersey Ave. S.E., , Washington, DC 20590 Email:&lt; a href='mailto:mary.leary@dot.gov'&gt;mary.leary@dot.gov&lt;/a&gt;Phone: 202-366-2204;</t>
  </si>
  <si>
    <t>Fiscal Year2016: FY 2016 projects approved for award under the Technical Assistance program for funding in accordance with the Fixing America’s Surface Transportation (FAST) Act are: _x000D_
EXAMPLES OF APPROVED FUNDED PROJECTS:_x000D_
•	National Aging and Disability Transportation Center: The NADTC’s mission is to promote the availability and accessibility of transportation options that serve the needs of people with disabilities, seniors and caregivers with a focus on effectively leveraging FTA’s Section 5310 Enhance Mobility of Seniors and Individuals with Disabilities formula grants and other transit investments.  Section 5310 (I) requires FTA to collect, review, and disseminate innovative practices, program models, new service delivery options, and findings.  NADTC also provides transportation-related technical assistance to comply with the Americans with Disabilities Act as well as to meet the transportation needs of elderly individuals._x000D_
_x000D_
•	National Transit Institute: Provides training to the transportation industry across a host of areas to help FTA grantees understand processes and learn tools to remain or become compliant with federal regulations. Target audiences include a broad range of titles and skill sets from paratransit operations managers, to trainers, construction managers, and project finance professionals._x000D_
_x000D_
•	National Center for Mobility Management: Under Section 3006(c) of FAST, FTA is required to implement coordinated mobility, including developing an allocated cost model, convening CCAM, and completing a CCAM strategic plan. The NCMM supports FTA in its role as the CCAM lead agency, including these requirements.  In addition, NCMM facilitates the adoption of mobility management strategies and transportation options at the state and community level to leverage transportation resources and fill transportation gaps to empower people to live independently. _x000D_
 Project examples for this section are included in CFDA 20.514. Fiscal Year2017: Examples of funded projects for FY 2017 are under  assistance listing 20.514.Fiscal Year2018: FUNDED PROJECTS FOR FY 2018 INCLUDE:
1) The National Transit Institute.
2) The Transportation Research Board Core Support Program. 
3) The National Aging and Disability Transportation Center (NADTC). 
4) Continue funding the National Center for Mobility Management (NCMM).
5) FTA will fund a robust safety standards and safety technical assistance program to assist transit agencies to improve safety within their operations and service.Fiscal Year2019: FTA expects to support programs in Technical Assistance, Standards, and Training.  Projects planned for FY 2019 include: 
1) Expect to award a grant to the National Transit Institute.   
2) Expect to continue funding the Transportation Research Board Core Program.  
3) Expect to fund Projects that improve mobility for seniors and people with disabilities. 
4) Expect to fund the new National Center for Mobility Management (NCMM).</t>
  </si>
  <si>
    <t>Selection criteria may vary depending upon the type of program being selected. Competitive selection information is contained in published Notices of Funding Opportunity (NOFO).  Directed agreement criteria are established by program managers and noted in application instructions.</t>
  </si>
  <si>
    <t>Jun 29,2016</t>
  </si>
  <si>
    <t>https://beta.sam.gov/fal/51b7fc0b7e3345cc9132e5eca6322048/view</t>
  </si>
  <si>
    <t>State and Community Highway Safety</t>
  </si>
  <si>
    <t>NATIONAL HIGHWAY TRAFFIC SAFETY ADMINISTRATION, TRANSPORTATION, DEPARTMENT OF</t>
  </si>
  <si>
    <t>{"list":[{"act":{"description":"Moving Ahead for Progress in the 21st Century (P.L. 112-141), Title I- Motor Vehicle and Highway Safety Improvement Act of 2012, Section 31105 "},"publicLaw":{"congressCode":"114","number":"94"},"USC":{"title":"23","section":"402"},"authorizationTypes":{"USC":true,"act":true,"publicLaw":true},"usc":{"title":"23","section":"402"}}]}</t>
  </si>
  <si>
    <t>To provide a coordinated national highway safety program to reduce traffic crashes, deaths, injuries, and property damage.</t>
  </si>
  <si>
    <t>States, federally recognized Indian tribes, the District of Columbia, Puerto Rico, American Samoa, Guam, Northern Marianas, and the Virgin Islands.</t>
  </si>
  <si>
    <t>Political subdivisions, through the State Highway Safety Agencies.</t>
  </si>
  <si>
    <t>{"description":"Performance plan approved by the agency is required and Highway Safety plan, certification statement, and Program Cost Summary.  State Plan due date is July 1 for the formula grant program. 2 CFR Part 200, Cost Principles. ","isApplicable":true}</t>
  </si>
  <si>
    <t>{"environmentalImpact":{"reports":[{"isSelected":true,"reportCode":"ExecutiveOrder12372"},{"isSelected":true,"reportCode":"otherRequired"}]},"description":"NHTSA Regional Administrators and FHWA Division Administrators review each State's Performance Plan and Highway Safety Plan. This program is exempt from the standard application forms required by the Government-wide Common Grant Rule for State, Local, and Indian Tribal Governments. Assistance from NHTSA and FHWA is continuously available to participants in this program."}</t>
  </si>
  <si>
    <t>{"description":"Submission of Highway Safety Plan covering State and community highway safety activities for the year to NHTSA regional offices."}</t>
  </si>
  <si>
    <t>Awards are made by NHTSA Regional Administrators.</t>
  </si>
  <si>
    <t>{"flag":"yes","description":"Highway Safety Plans must be submitted by July 1 each year. \r\n","list":[{"start":"2018-07-01","description":" The Highway Safety Plan is the Application. It is due to the Regional Office by  July 1. "}]}</t>
  </si>
  <si>
    <t>Appeals of decisions by NHTSA Regional Administrators are to the NHTSA Associate Administrator for Regional Operations and Program Delivery.</t>
  </si>
  <si>
    <t>Each year, States submit Performance Plans and Highway Safety Plans as part of continuing formula grant program.</t>
  </si>
  <si>
    <t>{"types":{"moe":true,"formula":true,"matching":true},"formula":{"title":"49 CFR","chapter":"1240.11, 1240.12, 1240.13","part":"","subPart":"","publicLaw":"Pub. L. 114-94","description":""},"matching":{"requirementFlag":"mandatory","percent":"0","description":"75 percent apportioned on total resident population; 25 percent apportioned against public road mileage in States. Federal share shall not exceed 80 percent or applicable sliding scale.\r\n"},"moe":{"description":""}}</t>
  </si>
  <si>
    <t>{"awarded":"lump","description":"Federal share is reimbursed on claims submitted in vouchers covering costs incurred. All participants have converted to the Electronic Transfer of funds method. Funds placed under obligation are available until expended."}</t>
  </si>
  <si>
    <t>[{"code":"program","isSelected":true,"description":"States are required to submit annual program reports to the Federal Highway Administration and to the National Highway Traffic Safety Administration.\r\n"},{"code":"cash","isSelected":false,"description":""},{"code":"progress","isSelected":false,"description":""},{"code":"expenditure","isSelected":true,"description":"SF-425, expenditure reports are  done electronically in the NHTSA Grants Tracking System"},{"code":"performanceMonitoring","isSelected":true,"description":"States are required to submit an annual report within 90 days after the end of the fiscal year.  The report should include an assessment of the State's progress in achieving performance targets as identified in the prior year HSP, a description of projects and activities funded and implemented along with the amount of Federal funds obligated and expended, mobilization participation, enforcement activities, citation information, and paid and earned media information."}]</t>
  </si>
  <si>
    <t>Records relating to the program shall be retained for a period not less than 3 years from the date of submission of final financial report.</t>
  </si>
  <si>
    <t>69-8016-0-7-401;</t>
  </si>
  <si>
    <t xml:space="preserve">(Formula Grants (Apportionments)) FY 17$252,300,000.00; FY 18 est $261,200,000.00; FY 19 est $270,400,000.00; FY 16$243,500,000.00; - </t>
  </si>
  <si>
    <t>FY 2018  $646,425 - $23,687,928</t>
  </si>
  <si>
    <t>{"list":[{"fiscalYear":2016,"description":"States are using these funds for staffing, training in all aspects of highway safety, equipment purchases, media and awareness campaigns for traffic safety programs."},{"fiscalYear":2018,"description":"States used these funds to conduct programmatic assessments.  Assessments, based on programmatic guidelines, are conducted by a group of peers to assess their strengths, weaknesses, and to provide recommendations for enhancements.  States also used funds to provide grants to sub-recipients to assist with the conduct of project proposals, conduct enforcement activities, and to collect and review crash data in order to conduct enforcement in areas where additional efforts are needed based on problem identification."}],"isApplicable":true}</t>
  </si>
  <si>
    <t>23 CFR Chapter II, State and Community Highway Safety Grant Program; Manual on Uniform Traffic Control Devices; Handbook of Highway Safety Design and Operating Practice, available from Government Printing Office, Washington, DC 20402. 
23 U.S.C. 402 as amended by the Fixing America's Surface Transportation Act (FAST Act), Pub. L. 114-94.</t>
  </si>
  <si>
    <t>{"flag":"appendix","description":"See Appendix IV of the Catalog for a listing of National Highway Traffic Safety Administration regional office addresses."}</t>
  </si>
  <si>
    <t>Mary D. Gunnels, Ph.D.1200 New Jersey Avenue, S.E., NRO-010, Washington, DC 20590 Email:&lt; a href='mailto:Maggi.Gunnels@dot.gov'&gt;Maggi.Gunnels@dot.gov&lt;/a&gt;Phone: 202 366 2121;</t>
  </si>
  <si>
    <t>http://www.nhtsa.whatsup/fedassist/index.html.</t>
  </si>
  <si>
    <t>Fiscal Year2016: States will utilize these funds for programs for CIOT, Driver Sober or get Ulled Over National Crackdown, Distracted Driving campaigns, Child Passenger safety campaigns, enforcement of traffic safety laws and other programs that will combat highway safety problems in their states based on problem identification.  They can also fund projects to improve data gathering, sobriety checkpoints, training for law enforcement in occupant protection, impaired driving detection, motorcyclist safety, bicyclist and pedestrian safety awareness, and other highway safety-related issues. States will utilize these funds for programs for CIOT, Driver Sober or Get Pulled Over National Crackdown, Distracted Driving campaigns, Child Passenger safety campaigns, enforcement of traffic safety laws and other programs that will combat highway safety problems in their states based on problem identification. They can also fund projects to improve data gathering, sobriety checkpoints, training for law enforcement in occupant protection, impaired driving detection, motorcyclist safety, bicyclist and pedestrian safety awareness, and other highway safety-related issues. Fiscal Year2017: Wisconsin used Section 402 funds for wage and fringe benefits for the grant manager supervisor, policy and program supervisor and 3 program associates.  Data processing, training, travel, printing and postage costs were also included.</t>
  </si>
  <si>
    <t>The Federal/State relationship for the highway safety grant program is a partnership. Each State is given flexibility in the administration of its own highway safety program. Federal funds are obligated in support of a highway safety program based on problems identified by the State. States have latitude in determining projects upon which they spend their Federal monies.</t>
  </si>
  <si>
    <t>https://beta.sam.gov/fal/018393d230b14236a410f75206528411/view</t>
  </si>
  <si>
    <t>Alcohol Impaired Driving Countermeasures Incentive Grants I</t>
  </si>
  <si>
    <t>{"list":[{"act":{"description":"Safe, Accountable, Flexible, Efficient, Transportation Equity Act: A Legacy for Users (SAFETEA-LU) of 2004, Section 2007"},"publicLaw":{"congressCode":"109","number":"59"},"USC":{"title":"23","section":"410"},"authorizationTypes":{"USC":true,"act":true,"publicLaw":true},"usc":{"title":"23","section":"410"}}]}</t>
  </si>
  <si>
    <t>To encourage States to adopt effective programs to reduce crashes resulting from persons driving while under the influence of alcohol.</t>
  </si>
  <si>
    <t>States, Puerto Rico, the Virgin Islands, Guam, American Samoa, and the Commonwealth of the Northern Mariana Islands. States are provided with two alternative means to qualify for a Section 410 grant. Under the first alternative, States may qualify as a low fatality rate State if they have an alcohol-related fatality rate of 0.5 or less per 100 million vehicle miles traveled (VMT). Under the second alternative, States may qualify as a programmatic State if they demonstrate that they meet three of eight grant criteria for fiscal year 2006, four of eight grant criteria for fiscal year 2007, and five of eight grant criteria for fiscal years 2008, 2009 And for the remainder of the current authorization.  Qualifying under both alternatives would not entitle the State to receive additional grant funds. SAFETEA-LU directs that States with low alcohol-related fatality rates, based on the agency's Fatality Analysis Reporting System (FARS), be awarded grants without the need to satisfy any of these programmatic criteria. There is also an additional Section 410 grant available to assist the 10 States with the highest impaired driving related fatalities as determined by the most recent FARS data.  A High fatallty rate State may also apply as a programmatic State.</t>
  </si>
  <si>
    <t>State Highway Safety Agency.</t>
  </si>
  <si>
    <t>{"description":"State submits certification and application that it meets eligibility requirements; after being informed by the National Highway Traffic Safety Administration (NHTSA) that it is eligible for a grant, the  State describes  the programs it will implement and fund in the Annual Highway Safety Plan.  ","isApplicable":true}</t>
  </si>
  <si>
    <t>{"environmentalImpact":{"reports":[{"isSelected":true,"reportCode":"ExecutiveOrder12372"},{"isSelected":true,"reportCode":"otherRequired"}]},"description":"States submit information reflecting its eligibility for the award based on criteria for which it is applying.  NHTSA reviews the information to determine eligibility.  If the State is deemed eligible to receive an award, the Regional office will notify it and will also receive official award letters from NHTSA Administrator.  Release of grant funds shall be subject to the availability of funds for that fiscal year.  No new funds have been awarded."}</t>
  </si>
  <si>
    <t>{"description":"High Fatality Rate States only  must submit a plan for grant expenditures with the application."}</t>
  </si>
  <si>
    <t>The State submits information that reflects its eligibility for the award based on the criteria for which it is applying.  NHTSA staff review the information to determine the eligibility of the State.  If the State is deemed eligible to receive an award, it will be notified by the Region and will also receive an official letter of award from the NHTSA Administrator.    The release of grant funds shall be subject to the availability of funds for that fiscal year.</t>
  </si>
  <si>
    <t>Applicants receive a response, from the agency, between 30 to 60 days.</t>
  </si>
  <si>
    <t>States were eligible for up to 4 years under the 410 program or until the end of the current authorization. Certification and plan had to be approved each year. This program has ended and no new funds are available.</t>
  </si>
  <si>
    <t>{"types":{"moe":true,"formula":true,"matching":true},"formula":{"title":"23 CFR","chapter":"4","part":"1313","subPart":"","publicLaw":"","description":""},"matching":{"requirementFlag":"voluntary","percent":"0","description":"The first and second year of the grant the States provided a 25% match.  For the third and fourth year the States provided a 50% match and for the fifth, sixth, seventh and eighth year the States provided a 75% match."},"moe":{"description":""}}</t>
  </si>
  <si>
    <t>{"awarded":"lump","description":"Federal share was reimbursed on claims submitted in vouchers covering costs incurred. All participants were converted to the Electronic Transfer of Funds method. Funds placed in obligation are available until expended."}</t>
  </si>
  <si>
    <t>[{"code":"program","isSelected":true,"description":"Annual program plan for next year's funding."},{"code":"cash","isSelected":false,"description":""},{"code":"progress","isSelected":true,"description":"A progress report on the prior year's program and accomplishments is required in the application for high fatality rate States only.  All other  States must report  in their Annual Highway Safety Report."},{"code":"expenditure","isSelected":false,"description":""},{"code":"performanceMonitoring","isSelected":false,"description":""}]</t>
  </si>
  <si>
    <t>69-8020-0-7-401;</t>
  </si>
  <si>
    <t>(Project Grants (with Formula Distribution)) FY 17$0.00; FY 18 est $0.00; FY 19 est $0.00; FY 16$143,717,499.00; - $ 4,933,409.21 of SAFETEA-LU funds.</t>
  </si>
  <si>
    <t>$972,388 to $17,973,219</t>
  </si>
  <si>
    <t>{"list":[{"fiscalYear":2016,"description":". Funds were spent on training and identifying impaired driving countermeasures to combat the serious problem of impaired driving across the country.  States used these funds for the Drive Sober or Get Pulled Over national enforcement campaign over the Labor Day holiday to increase the number of officers on the highways enforcing the impaired driving laws of their State.  Additional enforcement efforts were also conducted throughout the year to decrease the number of injuries and fatalities caused by impaired drivers."}],"isApplicable":false}</t>
  </si>
  <si>
    <t>23 CFR Chapter 4 Part 1313.</t>
  </si>
  <si>
    <t>Mary D. Gunnels, Ph.D.1200 New Jersey Avenue, S.E., NRO-010, Washington, DC 20590 Email:&lt; a href='mailto:maggi.gunnels@dot.gov'&gt;maggi.gunnels@dot.gov&lt;/a&gt;Phone: (202) 366-2121;</t>
  </si>
  <si>
    <t>http://www.nhtsa.gov/Impaired</t>
  </si>
  <si>
    <t xml:space="preserve">20.600 State and Community Highway Safety; </t>
  </si>
  <si>
    <t>Fiscal Year2016: Drive Sober or Get Pulled Over national enforcement campaign (See accomplishments for details).Fiscal Year2017: States provided grants to law enforcement agencies for efforts to enforce their State's impaired driving laws.  Training on standardized field sobriety testing was also provided with these grant monies.</t>
  </si>
  <si>
    <t>States must meet a certain number of criteria established by statute and regulation each year including, for example, prompt license suspension for drunk driving, mandatory sentencing for repeat drunk driving offenders and self-sustaining drunk driving prevention programs, improvement in Blood Alcohol Content (BAC ) testing rates, an  increase in the number of  DWI courts and improvements   in statewide high visibility enforcement coverage.</t>
  </si>
  <si>
    <t>Nov 13,2008</t>
  </si>
  <si>
    <t>https://beta.sam.gov/fal/9d22c0adc175414f95e878a3f5b99dc7/view</t>
  </si>
  <si>
    <t>Occupant Protection Incentive Grants</t>
  </si>
  <si>
    <t>{"list":[{"act":{"description":"Safe, Accountable, Flexible, Efficient, Transportation Equity Act: A Legacy for Users (SAFETEA-LU) of 2011"},"publicLaw":{"congressCode":"109","number":"59"},"USC":{"title":"23","section":"405"},"authorizationTypes":{"USC":true,"act":true,"publicLaw":true},"usc":{"title":"23","section":"405"}}]}</t>
  </si>
  <si>
    <t>To encourage States to adopt effective programs to reduce highway deaths and injuries resulting from individuals riding unrestrained or improperly restrained in motor vehicles.</t>
  </si>
  <si>
    <t>States, the District of Columbia, Puerto Rico, American Samoa, Guam, Northern Marianas, Virgin Islands, and the Bureau of Indian Affairs.</t>
  </si>
  <si>
    <t>State Highway Safety agencies.</t>
  </si>
  <si>
    <t>{"description":"A State submits certification and application that it meets eligibility requirements; after being informed by NHTSA that it is eligible for a grant, the State submits to the agency a plan that describes the programs the State will implement using the funds.","isApplicable":true}</t>
  </si>
  <si>
    <t>{"environmentalImpact":{"reports":[{"isSelected":false,"reportCode":"statement"},{"isSelected":false,"reportCode":"assessment"},{"isSelected":true,"reportCode":"ExecutiveOrder12372"},{"isSelected":true,"reportCode":"otherRequired"}]},"description":"NHTSA Regional Administrator coordinates qualification process with the Office of Injury Control Operations and Resources. "}</t>
  </si>
  <si>
    <t>{"description":"Certifications, signed by the Governor's Representative for Highway Safety, are due no later than February 15 of each fiscal year to the appropriate NHTSA Regional Administrator.  To apply for grant funds in a fiscal year, a State must submit the certification required by Federal Register, Vol. 7, No. 218, Monday, November 14, 2006, signed by the Governor's Representative for Highway Safety, to the appropriate NHTSA Regional Administrator."}</t>
  </si>
  <si>
    <t>A State submits certification that it meets eligibility requirements.  After being informed by NHTSA that it is eligible for a grant, the State submits to the agency a plan that describes the programs the State will implement using the funds. Federal share is reimbursed on claims submitted in vouchers covering costs incurred. All participants have converted to the Electronic Transfer of Funds method. Funds placed in obligation are available until expended. NHTSA notifies the Governor in a letter that the State has met the requirements for a Section 405 grant.  The letter also describes the amount of the grant award.</t>
  </si>
  <si>
    <t>{"types":{"moe":false,"formula":true,"matching":true},"formula":{"title":"23 CFR","chapter":"401","part":"1345","subPart":"","publicLaw":"","description":""},"matching":{"requirementFlag":"voluntary","percent":"0","description":"Under the 405 program, basic grant funding is up to 100 percent of their Section 402 apportionment. The Federal share shall not exceed 75 percent in the first and second years, 50 percent in the third and fourth years, and 25 percent in the fifth and subsequent years.\r\n"},"moe":{"description":""}}</t>
  </si>
  <si>
    <t>{"awarded":"lump","description":"The Federal share is reimbursed on claims submitted in vouchers covering costs incurred.  All participants have converted to the electronic transfer of funds method of payment.  Funds placed in obligation are available until expended."}</t>
  </si>
  <si>
    <t>[{"code":"program","isSelected":true,"description":"Annual program plan for next year's funding must include a progress report on the prior year's program and accomplishments.\r\n"},{"code":"cash","isSelected":false,"description":""},{"code":"progress","isSelected":true,"description":"Annual program plan for next year's funding must include a progress report on the prior year's program and accomplishments.\r\n"},{"code":"expenditure","isSelected":true,"description":"SF-425"},{"code":"performanceMonitoring","isSelected":false,"description":""}]</t>
  </si>
  <si>
    <t>{"isApplicable":true,"description":"For direct procurement contracts, audits will be conducted in accordance with the Federal Acquisition Regulations."}</t>
  </si>
  <si>
    <t>Project sponsor shall retain records for 3 years following submission of a final expenditure report and other project deliverables, all project contract documents, financial records, and supporting documents pending resolution of audit findings.</t>
  </si>
  <si>
    <t>(Formula Grants) FY 17$135,748.00; FY 18 est $0.00; FY 19 est $0.00; FY 16$77,862.00; - No new money has been awarded under SAFETEA-LU since FY 12.  States are continuing to spend down their grant awards.(Formula Grants) FY 17$0.00; FY 18 est $0.00; FY 19 est $0.00; - States used these funds to provide enforcement during the Click It or Ticket national mobilization.</t>
  </si>
  <si>
    <t>The range is $ 74,843 – 3,109,419.</t>
  </si>
  <si>
    <t>{"list":[{"fiscalYear":2016,"description":"Seat belt use nationwide saw an increase from 88.5% in 2015 to 90.1% in 2016.  The National Occupant Protection Use Survey (NOPUS) provides the agency’s official measure of nationwide seat belt use.  "},{"fiscalYear":2017,"description":"States are spending down these grant monies.  Many States used these grant monies to provide for enforcement of their State's seat belt law during the Click It or Ticket national mobilization."}],"isApplicable":true}</t>
  </si>
  <si>
    <t>Safe, Accountable, Flexible, Efficient, Transportation Equity Act:  A Legacy for Users (SAFETEA-LU) of 2005, Part 1345, Section 2004, Public Law 109-59, as amended, 23 U.S.C. 402.</t>
  </si>
  <si>
    <t>{"flag":"appendix","description":"See Appendix IV of the Catalog for the addresses Regional Offices of the National Highway Traffic Safety Administration."}</t>
  </si>
  <si>
    <t>Mary D. Gunnels, Ph.D.1200 New Jersey Avenue, S.E., NRO-010, Washington, DC 20590 Email:&lt; a href='mailto:Maggi.Gunnels@dot.gov'&gt;Maggi.Gunnels@dot.gov&lt;/a&gt;Phone: (202) 366-2121;</t>
  </si>
  <si>
    <t>http://www.nhtsa.gov/</t>
  </si>
  <si>
    <t>Fiscal Year2016: States spent these funds on training for law enforcement and other first responders on seat belts and child restraint systems, enforcement for their State’s occupant protection laws; roll-call videos as a training tool; high visibility enforcement during the Click It or Ticket national mobilization during the Memorial Day holiday.  States also took programs into the junior and senior high school to focus on the importance of wearing seat belts on each and every trip.  Some states provided a class for seat belt law violators that discussed in further detail their State’s law and the consequences of not wearing a belt should you be involved in a crash.  Funds were used for enforcement efforts at other times of the year beside the CIOT period.  Fiscal Year2017: Continued enforcement of State's seat belt law during the Click It or Ticket national mobilization.</t>
  </si>
  <si>
    <t>States must meet 4 out of 6 criteria established by statute and regulation including safety belt use law for all passengers, primary safety belt use law, minimum fine or penalty points, statewide special traffic enforcement programs, child passenger protection education program, and child passenger protection law.</t>
  </si>
  <si>
    <t>Oct 17,2000</t>
  </si>
  <si>
    <t>https://beta.sam.gov/fal/30b9706ccf0949f69915d9987f04334a/view</t>
  </si>
  <si>
    <t>Alcohol Open Container Requirements</t>
  </si>
  <si>
    <t>{"list":[{"act":{"description":"Highway Safety Act of 1998, as amended"},"USC":{"title":"23","section":"154"},"authorizationTypes":{"USC":true,"act":true},"usc":{"title":"23","section":"154"}}]}</t>
  </si>
  <si>
    <t>To encourage States to enact and enforce an alcohol open container law.</t>
  </si>
  <si>
    <t>States, the District of Columbia, and Puerto Rico.</t>
  </si>
  <si>
    <t>{"description":"If a State has not enacted and is not enforcing an Open Container Law, then a State is subject to the penalty transfer program. After being informed by NHTSA that it is subject to the penalty transfer, the State submits to the agency a split letter advising the agency of the intent to split funds between alcohol programs or hazard elimination programs (FHWA).","isApplicable":true}</t>
  </si>
  <si>
    <t>{"description":"Office of Regional Operations and Program Delivery coordinates the transfer penalty funding process with the Federal Highway Administration.  This program is eligible for coverage under Executive Order 12372, Intergovernmental Review of Federal Programs."}</t>
  </si>
  <si>
    <t>Once the State provides the agency with a split letter to NHTSA, the State will be given access to the transfer and can obligate the funds.</t>
  </si>
  <si>
    <t>{"types":{"moe":false,"formula":true,"matching":false},"formula":{"title":"23","chapter":"1270","part":"","subPart":"","publicLaw":"","description":""},"matching":{"description":""},"moe":{"description":""}}</t>
  </si>
  <si>
    <t>[{"code":"program","isSelected":false,"description":""},{"code":"cash","isSelected":false,"description":""},{"code":"progress","isSelected":true,"description":"The Annual Report required under the Section 402 State and Community Highway Safety formula grant program must include a progress report on the prior year's program and accomplishments."},{"code":"expenditure","isSelected":false,"description":""},{"code":"performanceMonitoring","isSelected":false,"description":""}]</t>
  </si>
  <si>
    <t>The project sponsor shall retain records for 3 years following submission of a final expenditure report and other project deliverables.</t>
  </si>
  <si>
    <t xml:space="preserve">(Formula Grants (Apportionments)) FY 17$43,071,086.00; FY 18 est $42,058,790.00; FY 19 est $0.00; FY 16$0.00; - </t>
  </si>
  <si>
    <t>{"list":[{"fiscalYear":2016,"description":"2016:  States receiving these penalty transfer funds are designated for alcohol impaired driving programs and are subject to 23 U.S.C. Section 402.  They could spend their funds on impaired driving countermeasures, including paid media to support alcohol impaired driving countermeasures, and enforcement of laws prohibiting driving while intoxicated, driving under the influence, or other related laws or regulations, including the purchase of equipment, training of officers, and the use of additional personnel for specific alcohol impaired driving countermeasures."},{"fiscalYear":2017,"description":"The Louisiana Highway Safety Commission provided Section 154 grant funds to support the forensic analysis of DWI cases in communities across 29 parishes in northern Louisiana."}],"isApplicable":true}</t>
  </si>
  <si>
    <t>23 CFR 1270.</t>
  </si>
  <si>
    <t>{"flag":"appendix","description":"See Appendix IV of the Catalog for the addresses of the Regional Offices of NHTSA."}</t>
  </si>
  <si>
    <t>Mary D. Gunnels, Ph.D.1200 New Jersey Avenue, S.E., NRO-010, Washington, DC 20590 Email:&lt; a href='mailto:maggi.gunnels@dot.gov'&gt;maggi.gunnels@dot.gov&lt;/a&gt;Phone: (202) 366-2121.;</t>
  </si>
  <si>
    <t>http://www.nhtsa/whatsup/fedassist/index.html.</t>
  </si>
  <si>
    <t>Fiscal Year2016: 1.  Impaired driving countermeasures   _x000D_
2.  Enforcement of laws prohibiting driving while intoxicated and     _x000D_
3. Driving under the influence     Fiscal Year2017: Section 154 funds must be solely used for alcohol-impaired driving countermeasures permissible under NHTSA's S. 402 State and Community Highway Safety formula grant program or for FHWA's Highway Safety Improvement Program (HSIP) eligible activities (hazard elimination).  For example, in FY 2017, Louisiana's Highway Safety Commission provided S. 154 grant funds to support the forensic analysis of DWI cases in communities across 29 parishes in northern Louisiana.</t>
  </si>
  <si>
    <t>https://beta.sam.gov/fal/8abacbb54ccb4724bf8fd2799cd49de2/view</t>
  </si>
  <si>
    <t>Minimum Penalties for Repeat Offenders for Driving While Intoxicated</t>
  </si>
  <si>
    <t>{"list":[{"act":{"description":"Highway Safety Act of 1998 as amended"},"USC":{"title":"23","section":"164"},"authorizationTypes":{"USC":true,"act":true},"usc":{"title":"23","section":"164"}}]}</t>
  </si>
  <si>
    <t>To encourage States to enact and enforce Repeat Intoxicated Offender laws.</t>
  </si>
  <si>
    <t>{"description":"If a State has not enacted and is not enforcing a Repeat Intoxicated Driver Law, then a state meets eligibility requirements. After being informed by NHTSA that it is subject to the penalty transfer eligible for a grant, the State submits to the agency a split letter advising the agency of the intent to split funds between alcohol programs or hazard elimination programs (FHWA).","isApplicable":true}</t>
  </si>
  <si>
    <t>{"environmentalImpact":{"reports":[{"isSelected":true,"reportCode":"ExecutiveOrder12372"},{"isSelected":true,"reportCode":"otherRequired"}]},"description":"Section 164 funds must be used solely for alcohol-impaired driving countermeasures permissible under NHTSA Section 402 formula grant program or for FHWA's Highway Safety Improvement Program (SHIP) eligible activities (hazard elimination)."}</t>
  </si>
  <si>
    <t>{"description":"NHTSA Office of Regional Operations and Program Delivery coordinates the program with the Federal Highway Administration.  The program is eligible for coverage under Executive Order 12372, Intergovernmental Review of Federal Programs."}</t>
  </si>
  <si>
    <t>Once the State provides a split letter to NHTSA, the State will be given access to the transfer funds and can obligate the funds</t>
  </si>
  <si>
    <t xml:space="preserve">Not Applicable </t>
  </si>
  <si>
    <t>{"types":{"moe":false,"formula":true,"matching":false},"formula":{"title":"23","chapter":"","part":"164","subPart":"","publicLaw":"","description":""},"matching":{"description":""},"moe":{"description":""}}</t>
  </si>
  <si>
    <t>{"awarded":"lump","description":"The Federal share is reimbursed on claims submitted in vouchers covering costs incurred. All participants have converted to the electronic transfer of funds method of payment.  Funds placed in obligation are available until expended."}</t>
  </si>
  <si>
    <t>[{"code":"program","isSelected":true,"description":"Annual report required under the section 402 State and Community Highway Safety formula grant program must include a progress report on the prior year's program and accomplishments.\r\n"},{"code":"cash","isSelected":false,"description":""},{"code":"progress","isSelected":false,"description":""},{"code":"expenditure","isSelected":false,"description":""},{"code":"performanceMonitoring","isSelected":false,"description":""}]</t>
  </si>
  <si>
    <t xml:space="preserve">(Project Grants) FY 17$60,293,336.00; FY 18 est $62,207,643.00; FY 19 est $0.00; FY 16$0.00; - (Project Grants) FY 17$60,293,336.00; FY 18 est $62,207,643.00; FY 19 est $62,207,643.00; - </t>
  </si>
  <si>
    <t xml:space="preserve">The grants range were from $2,489,000 - $54,546,000. </t>
  </si>
  <si>
    <t>{"list":[{"fiscalYear":2016,"description":"2016 funds used by States for NHTSA programs are designated for alcohol impaired driving programs and are subject to 23 U.S.C. Section 402 requirements.  States spent funds on enforcing laws prohibiting driving while intoxicated, driving under the influence, or other related laws or regulations, including the purchase of equipment, officer training and the use of additional personnel for specific alcohol impaired driving countermeasures.  States spent monies on alcohol impaired driving countermeasures including paid media to support the alcohol impaired driving countermeasures."},{"fiscalYear":2017,"description":"The California Office of Traffic safety awarded sub-grants to the California Department of Alcohol Beverage Control for alcohol education and awareness programs, which focused on middle school through college age students."}],"isApplicable":true}</t>
  </si>
  <si>
    <t>Mary D. Gunnels, Ph.D.1200 New Jersey Avenue, S.E., NTI-200, Washington, DC 20590 Email:&lt; a href='mailto:Maggi.gunnels@dot.gov'&gt;Maggi.gunnels@dot.gov&lt;/a&gt;Phone: (202) 366-2121;</t>
  </si>
  <si>
    <t>Fiscal Year2016: 2016 Impaired Drivers’ violators courses, enforcing the state’s impaired driving laws, sobriety checkpoints, training in standardized field sobriety testing, and enforcement participation in the Driver Sober or Get Pulled Over crackdown over the Labor Day holiday.Fiscal Year2017: The California Office of Traffic safety awarded sub-grants to the California Department of Alcohol Beverage Control for alcohol education and awareness programs, which focused on middle school through college age students.</t>
  </si>
  <si>
    <t>https://beta.sam.gov/fal/c08b0480b93349029b9401cfb234200d/view</t>
  </si>
  <si>
    <t>Safety Belt Performance Grants</t>
  </si>
  <si>
    <t>{"list":[{"act":{"description":"Safe, Accountable, Flexible, Efficient, Transportation Equity Act: A Legacy for Users (SAFETEA-LU) of 2005, Section 406"},"USC":{"title":"23","section":"406"},"authorizationTypes":{"USC":true,"act":true,"statute":false,"publicLaw":false,"executiveOrder":false},"usc":{"title":"23","section":"406"}}]}</t>
  </si>
  <si>
    <t>Increase safety belt use by encouraging States to enact and enforce primary safety belt laws.  A primary safety belt law permits law enforcement officers to stop and cite motorists for failing to wear safety belts without requiring that some other motor vehicle violation first be observed.</t>
  </si>
  <si>
    <t>The 50 States, District of Columbia, Puerto Rico, American Samoa, the Commonwealth of the Northern Mariana Islands, Guam and the Virgin Islands are eligible to apply for a grant.</t>
  </si>
  <si>
    <t>State Highway Safety Agencies.</t>
  </si>
  <si>
    <t>{"description":"States that apply as either New Primary Law States or Pre-2003 Primary Law States must submit a certification that their primary safety belt law is in effect and is being enforced, and must also provide a citation where a copy of the law may be obtained for review.  States that apply as Safety Belt Performance States must submit the result of a statewide safety belt observational survey for each of the two calendar years preceding the fiscal year of the grant application, along with certifications that the surveys were conducted in conformance with NHTSA's Uniform Criteria for State Observational Surveys of Seat Belt Use (23 CFR Part 1340).","isApplicable":true}</t>
  </si>
  <si>
    <t>{"environmentalImpact":{"reports":[{"isSelected":false,"reportCode":"statement"},{"isSelected":false,"reportCode":"assessment"},{"isSelected":false,"reportCode":"ExecutiveOrder12372"},{"isSelected":true,"reportCode":"otherRequired"}]},"description":"An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review.\r\n"}</t>
  </si>
  <si>
    <t>{"description":"A State is eligible for a grant if it did not have a conforming primary safety belt law for all passenger motor vehicles in effect on or before December 31, 2002, and either:  Enacts for the first time after December 31, 2002, and has in effect and is enforcing a conforming primary safety belt law for all passenger motor vehicles (States meeting this criterion are called New Primary Law States); or,  After December 31, 2005, has a State safety belt use rate of 85 percent or more for each of the 2 consecutive calendar years immediately preceding the fiscal year of the grant (States meeting this criterion are called Safety Belt Performance States).  A State that meets either of the above two criteria will receive a one-time grant equal to 475 percent of the State's apportionment under Section 402 for fiscal year 2003.  If a State does not meet either of the above two criteria, and if funds remain after grants have been awarded to all States that do meet either of the two criteria by July 1 each year, the State will qualify for a one-time grant equal to 200 percent of its apportionment under Section 402 for fiscal year 2003 if it has in effect and is enforcing a conforming primary safety belt law for all passenger motor vehicles that was in effect before January 1, 2003 (States in this category are called Pre-2003 Primary Law States).  States that are applying as either New Primary Law States or Pre-2003 Primary Law States must submit the required certification and citation (see Credentials / Documentation above) by July 1 of the year of the grant application. States applying as Safety Belt Performance States must submit the survey result and related certification for each of the two consecutive calendar years preceding the year of the grant application by March 1 of the calendar year immediately following the year in which the survey was conducted."}</t>
  </si>
  <si>
    <t>NHTSA will review the information contained in each State's application for compliance with Section 406 and notify qualifying States in writing of grant awards.</t>
  </si>
  <si>
    <t>{"types":{"moe":false,"formula":true,"matching":false},"formula":{"title":"23","chapter":"406"}}</t>
  </si>
  <si>
    <t>{"awarded":"letter","description":"Federal share is reimbursed on claims submitted in vouchers covering costs incurred.  All participants have converted to the Electronic Transfer of Funds method. Funds placed in obligation are available until expended."}</t>
  </si>
  <si>
    <t>[{"code":"program","isSelected":true,"description":"The Annual Report required under the Section 402 State and Community Highway Safety formula grant program must include a progress report on the prior year's Section 406 program for behavioral highway safety activities.\r\n"},{"code":"cash","isSelected":false},{"code":"progress","isSelected":true,"description":"The Annual Report required under the Section 402 State and Community Highway Safety formula grant program must include a progress report on the prior year's Section 406 program for behavioral highway safety activities.\r\n"},{"code":"expenditure","isSelected":true,"description":"SF-425"},{"code":"performanceMonitoring","isSelected":false}]</t>
  </si>
  <si>
    <t>{"isApplicable":true,"description":"For direct procurement contracts, audits will be conducted in accordance with Federal Acquisition Regulations."}</t>
  </si>
  <si>
    <t>(Formula Grants (Apportionments)) FY 17$0.00; FY 18 est $0.00; FY 19 est $0.00; FY 16$0.00; - No new money authorized. States are spending down their SAFETEA-LU grant awards.  (Formula Grants) FY 17$0.00; FY 18 est $0.00; FY 19 est $0.00; - No new funds are authorized for this program.</t>
  </si>
  <si>
    <t>States are spending down their SAFETEA-LU grant awards.</t>
  </si>
  <si>
    <t>{"list":[{"fiscalYear":2016,"description":"This program was not authorized under the FAST Act."},{"fiscalYear":2017,"description":"This program was not authorized under the FAST Act. States are using these funds to provide enforcement of their State's safety belt law. Funds are also provided for education and awareness programs on the importance off properly wearing safety belts."}],"isApplicable":true}</t>
  </si>
  <si>
    <t>Safe, Accountable, Flexible, Efficient, Transportation Equity Act: A Legacy for Users (SAFETEA-LU) of 2005, Public Law 109-59; 23 U.S.C. 408.</t>
  </si>
  <si>
    <t>{"flag":"appendix","description":"See Appendix IV of the Catalog for the addresses of the Regional Offices of the National Highway Traffic Safety Administration."}</t>
  </si>
  <si>
    <t>http://www.nhtsa.gov/.</t>
  </si>
  <si>
    <t>Fiscal Year2016: No expenditures in 2016.Fiscal Year2017: States are using these funds to provide enforcement of their State's safety belt law. Funds are also provided for education and awareness programs on the importance off properly wearing safety belts.</t>
  </si>
  <si>
    <t xml:space="preserve">Applications from States attempting to qualify as New Primary Law States or Pre-2003 Primary Law States will be reviewed to determine if the State is enforcing a primary safety belt use law that applies to all passenger motor vehicles. Applications from States attempting to qualify as Safety Belt Performance States will be reviewed to determine if the State' safety belt use rate was at or above 85 percent during each of the two consecutive calendar years immediately preceding the year of the grant application. </t>
  </si>
  <si>
    <t>Apr 17,2006</t>
  </si>
  <si>
    <t>https://beta.sam.gov/fal/e66e8a8c476b4352a5a6f1e7413d3579/view</t>
  </si>
  <si>
    <t>State Traffic Safety Information System Improvement Grants</t>
  </si>
  <si>
    <t>{"list":[{"act":{"description":"Safe, Accountable, Flexible, Efficient, Transportation Equity Act: A Legacy for Users (SAFETEA-LU) of 2005"},"USC":{"title":"23","section":"408"},"authorizationTypes":{"USC":true,"act":true,"statute":false,"publicLaw":false,"executiveOrder":false},"usc":{"title":"23","section":"408"}}]}</t>
  </si>
  <si>
    <t>Encouraged States to adopt and implement effective programs to improve the timeliness, accuracy, completeness, uniformity, integration and accessibility of State data; to evaluate the effectiveness of efforts to make such improvements; to link these State data systems, including traffic records, with other data systems within the State; and to improve the compatibility of the State data systems with national data systems and data systems of other States to enhance the ability to observe and analyze national trends in crash occurrences, rates, outcomes, and circumstances.</t>
  </si>
  <si>
    <t>To qualify for a first-year grant, a State demonstrated that it has an established multi-disciplinary highway safety data and traffic records coordinating committee; a developed multi-year safety data and traffic records strategic plan, approved by the coordinating committee and containing performance-based measures; certify that the State has adopted and is using the model data elements determined by the Secretary to be useful, or certify that grant funds will be used toward adopting and using the most elements practicable. To qualify for a subsequent-year grant, a State must certify that an assessment or audit of the State traffic records system has been conducted or updated within the preceding 5 years;  certify that the coordinating committee continues to operate and supports the multi-year plan; specify how the grant funds and any other funds of the State will support the multi-year strategic plan; demonstrate measurable progress toward achieving the goals and objectives identified in the multi-year plan; and submit a report, showing measurable progress in the implementation of the multi-year plan.  The 50 States, District of Columbia, Puerto Rico, the Virgin Islands, Guam, American Samoa, the Commonwealth of the Northern Mariana Islands and Indian tribes through the Bureau of Indian Affairs are eligible to apply for a grant.</t>
  </si>
  <si>
    <t>{"description":"A State would submit information unique to each criterion for which it chooses to demonstrate compliance. After being informed by NHTSA that it is eligible for a grant, the state submits to the agency a plan that describes the programs the state will implement using these funds. ","isApplicable":true}</t>
  </si>
  <si>
    <t>{"environmentalImpact":{"reports":[{"isSelected":true,"reportCode":"ExecutiveOrder12372"},{"isSelected":true,"reportCode":"otherRequired"}]},"description":"States submit information reflecting its eligibility for the award based on criteria for which it is applying.  NHTSA reviews the information to determine eligibility.  If the State is deemed eligible to receive an award, the Regional office will notify it and will also receive official award letters from the NHTSA Administrator.  Release of grant funds shall be subject to the availability of funds for that fiscal year.  No new funds have been awarded."}</t>
  </si>
  <si>
    <t>{"description":"To apply for a first fiscal year grant, a State must submit the certification required by Appendix 1, signed by the Governor's Representative for Safety, to the appropriate NHTSA Administrator no later than June 15 of the fiscal year. To apply for a successive fiscal year grant, a State must submit the certification required by Appendix 2, signed by the Governor's Representative for Highway Safety, to the appropriate NHTSA Administrator no later than June 15 of the fiscal year. "}</t>
  </si>
  <si>
    <t>NHTSA reviewed each State's application for compliance with section 408 and notify qualifying States in writing of grant awards.  SAFETEA-LU provides that the amount of each first fiscal year grant shall be the higher of $300,000 or an amount determined by multiplying the amount appropriated to carry out the section 408 Program for that fiscal year by the ratio that the funds appropriated to the State under Section 402 for FY 2003 bears to the funds apportioned to all eligible States under Section 402 for FY 2003. Each State that qualifies for a successive fiscal year shall be eligible to receive the higher of $500,000 or an amount determined by multiplying the amount appropriated to carry out the Section 408 Program for that fiscal year by the ratio that the funds apportioned to all eligible States under Section 402 for FY 2003.</t>
  </si>
  <si>
    <t>States are eligible for this grant for up to four years.</t>
  </si>
  <si>
    <t>{"awarded":"lump","description":"Federal share is reimbursed on claims submitted in vouchers covering costs incurred.  All participants have converted to the Electronic Transfer of Funds method. Funds placed in obligation are available until expended."}</t>
  </si>
  <si>
    <t>[{"code":"program","isSelected":false},{"code":"cash","isSelected":true,"description":"SF-425"},{"code":"progress","isSelected":true,"description":"The Annual Report required under Section 402 State and Community Highway Safety formula grant program must include a progress report on the prior year's program and accomplishments"},{"code":"expenditure","isSelected":true,"description":"SF-425"},{"code":"performanceMonitoring","isSelected":false}]</t>
  </si>
  <si>
    <t>69-0605-0-1-401;</t>
  </si>
  <si>
    <t>(Project Grants) FY 17$0.00; FY 18 est $0.00; FY 19 est $0.00; FY 16$0.00; - States are spending down their Section SAFETEA-LU 408 awards.  No new money since FY 2012.</t>
  </si>
  <si>
    <t>The ranges were $500.00- $2,344,000</t>
  </si>
  <si>
    <t>{"list":[{"fiscalYear":2016,"description":"No new funds. States are spending previously obligated funds."},{"fiscalYear":2017,"description":"States use these grant monies to improve their data systems and to provide better linkage of State data."}],"isApplicable":true}</t>
  </si>
  <si>
    <t>Mary D. Gunnels,Ph.D.1200 New Jersey Avenue, S.E., NRO-100, Washington, DC 20590 Email:&lt; a href='mailto:maggi.gunnels@dot.gov'&gt;maggi.gunnels@dot.gov&lt;/a&gt;Phone: (202) 366-2121.;</t>
  </si>
  <si>
    <t>Fiscal Year2016: No new projects for 2016.Fiscal Year2017: States use these grant monies to improve their data systems and to provide better linkage of State data.</t>
  </si>
  <si>
    <t>SAFETEA-LU provided that a State may qualify for a grant under the section 406 by demonstrating that it had an established Traffic Records Coordinating Committee (TRCC), a multi-year safety data and traffic records strategic plan approved by the TRCC, certify that the State has adopted and is using the Model Minimum Uniform Crash Criteria (MMUCC) or certify that it will use grant funds toward adopting and using the most elements practicable. To qualify in subsequent years, a State certified that an assessment or audit of the State traffic records system had been conducted in the past five years, certified that the TRCC continues to support and operate the multi-year plan and submit a report showing measurable progress in the implementation of the multi-year plan.</t>
  </si>
  <si>
    <t>https://beta.sam.gov/fal/5d34c86673c347c1bae01ff6cb220655/view</t>
  </si>
  <si>
    <t>Incentive Grant Program to Prohibit Racial Profiling</t>
  </si>
  <si>
    <t>(Section 1906)</t>
  </si>
  <si>
    <t>{"list":[{"act":{"description":"Safe, Accountable, Flexible, Efficient, Transportation Equity Act: A Legacy for Users (SAFETEA-LU) of 2005, Section 1906"},"publicLaw":{"congressCode":"109","number":"59"},"USC":{"title":"23","section":"1096"},"authorizationTypes":{"USC":true,"act":true,"publicLaw":true},"usc":{"title":"23","section":"1096"}}]}</t>
  </si>
  <si>
    <t>Encouraged States to enact and enforce laws that prohibit the use of racial profiling in the enforcement of traffic laws on Federal-aid highways, and to maintain and allow public inspection of statistics on motor vehicle stops.</t>
  </si>
  <si>
    <t>This Grant is available to the 50 states, the District of Columbia, Puerto Rico, the Virgin Islands, Guam American Samoa, and the Commonwealth of the Northern Mariana Islands.</t>
  </si>
  <si>
    <t>{"description":"A State submitted certification that it met eligibility requirements; after being informed by NHTSA that it is eligible for a grant, the State submitted to the agency a plan that describes the programs the State will implement using the funds.","isApplicable":true}</t>
  </si>
  <si>
    <t>{"environmentalImpact":{"reports":[{"isSelected":true,"reportCode":"ExecutiveOrder12372"},{"isSelected":true,"reportCode":"otherRequired"}]},"description":"No new funds have been authorized for this SAFETEA-LU program."}</t>
  </si>
  <si>
    <t>{"description":"All certifications must be submitted by July 1 for each fiscal year.  To apply for grant funds in a fiscal year, a Law State must submit the certification required by Federal Register, Vol. 71, No. 22, Thursday, February 2, 2006, Appendix 1 and an Assurances State must submit the certification required by Federal Register, Vol. 71, No. 22, Thursday, February 2, 2006, Appendix 2, signed by the Governor's Representative for Highway Safety, to the appropriate NHTSA Regional Administrator."}</t>
  </si>
  <si>
    <t>A State submits certification that it meets eligibility requirements; after being informed by NHTSA that it is eligible for a grant, the State submits to the agency a plan that describes the programs the State will implement using the funds. Federal share is reimbursed on claims submitted in vouchers covering costs incurred. All participants have converted to the Electronic Transfer of Funds method. Funds placed in obligation are available until expended.</t>
  </si>
  <si>
    <t>Certifications must be submitted each year; however, a State may not receive a grant for more than two fiscal years if it is qualifying for the grant as an Assurances State.</t>
  </si>
  <si>
    <t>{"awarded":"lump","description":"Federal share is reimbursed on claims submitted in vouchers covering costs incurred. All participants have converted to the Electronic Transfer of Funds method. Funds placed in obligation are available until expended."}</t>
  </si>
  <si>
    <t>[{"code":"program","isSelected":false},{"code":"cash","isSelected":false},{"code":"progress","isSelected":true,"description":"The Annual Report required under the Section 402 State and Community Highway Safety formula grant program must include a progress report on the prior year's program and accomplishments.\r\n"},{"code":"expenditure","isSelected":false},{"code":"performanceMonitoring","isSelected":false}]</t>
  </si>
  <si>
    <t xml:space="preserve">(Formula Grants) FY 17$0.00; FY 18 est $0.00; FY 19 est $0.00; FY 16$0.00; - States are spending down their Section SAFETEA-LU awards. </t>
  </si>
  <si>
    <t>Grant award ranged from $885,460- $454,170.  Average grant was for $668,544</t>
  </si>
  <si>
    <t>Safe, Accountable, Flexible, Efficient, Transportation Equity Act: A Legacy for Users (SAFETEA-LU) of 2005, Section 1906, Pub. L.109-59, as amended, 23 U.S.C. 402.  Federal Register, Vol. 71, No. 22, Thursday, February 2, 2006.</t>
  </si>
  <si>
    <t>Mary D. Gunnels, Ph.D.1200 New Jersey Avenue, S.E., NRO-100, Washington, DC 20590 Email:&lt; a href='mailto:maggi.gunnels@dot.gov'&gt;maggi.gunnels@dot.gov&lt;/a&gt;Phone: (202) 366-2121.;</t>
  </si>
  <si>
    <t>http://www.nhtsa.gov</t>
  </si>
  <si>
    <t>SAFETEA-LU provides that a State may qualify for a grant under the Section 1906 Program in one of two ways: (a) by enacting and enforcing a law that prohibits the use of racial profiling in the enforcement of State laws regulating the use of Federal-aid highways and maintaining and allowing public inspection of statistical information on the race and ethnicity of the driver and any passengers for each such motor vehicle stop made by a law enforcement officer on a Federal-aid highway (a Law State); or (b) by providing satisfactory assurances to the Secretary that the State is undertaking activities to prohibit racial profiling and to maintain and provide public access to data on the race and ethnicity of the driver and passengers for each motor vehicle stop made by a law enforcement officer on a Federal-aid highway (an Assurances State).</t>
  </si>
  <si>
    <t>https://beta.sam.gov/fal/d5f1a4296b46452d8b31c318a23ba239/view</t>
  </si>
  <si>
    <t>Incentive Grant Program to Increase Motorcyclist Safety</t>
  </si>
  <si>
    <t>(Section 2010)</t>
  </si>
  <si>
    <t>{"list":[{"act":{"description":"Safe, Accountable, Flexible, Efficient, Transportation Equity Act: A Legacy for Users (SAFETEA-LU) of 2005, Section 2010"},"publicLaw":{"congressCode":"109","number":"59"},"authorizationTypes":{"act":true,"publicLaw":true}}]}</t>
  </si>
  <si>
    <t>Encouraged States to adopt and implement effective programs to reduce the number of single and multi-vehicle crashes involving motorcyclists.</t>
  </si>
  <si>
    <t>This Grant was available to the 50 states, the District of Columbia, and Puerto Rico.</t>
  </si>
  <si>
    <t>{"description":"Eligibility for the Section 2010 grants were based on 6 specified grant criteria.  To qualify for a Section 2010 grant for the first fiscal year the State seeks to qualify, it must demonstrate compliance with at least 1 of the 6 grant criteria.  To qualify for a Section 2010 grant for the second and subsequent fiscal years that it seeks to qualify, a State must demonstrate compliance with at least 2 of the 6 grant criteria.  A State would submit information unique to each criterion for which it chooses to demonstrate compliance.","isApplicable":true}</t>
  </si>
  <si>
    <t>{"environmentalImpact":{"reports":[{"isSelected":true,"reportCode":"ExecutiveOrder12372"},{"isSelected":true,"reportCode":"otherRequired"}]},"description":"No new funding is available for this SAFETEA-LU incentive grant."}</t>
  </si>
  <si>
    <t>{"description":"To apply for grant funds in a fiscal year, a State submitted a completed application to the appropriate NHTSA Regional Administrator by the due date.  NHTSA  reviewed each State's application for compliance with Section 2010 and notify qualifying States in writing of grant awards.  Upon initial review of the application, the proposed procedures would allow NHTSA to request additional information from the State prior to making a determination of award in order to clarify compliance with the statutory criteria and grant application procedures.   SAFETEA-LU specifies that the amount of a grant made to a State for a fiscal year under this grant program may not be less than $100,000 and may not exceed 25 percent of the amount apportioned to the State for fiscal year 2003 under section 402 of title 23, United States Code.  However, the release of the full grant amounts under Section 2010 were subject to the availability of funding for each fiscal year."}</t>
  </si>
  <si>
    <t>NHTSA reviewed each State's application for compliance with Section 2010 and notify qualifying States in writing of grant awards. Once the State is notified, it will submit to the agency a plan that describes the programs the State will implement using the funds. Federal share is reimbursed on claims submitted in vouchers covering costs incurred. All participants have converted to the Electronic Transfer of Funds method. Funds placed in obligation were available until expended.</t>
  </si>
  <si>
    <t xml:space="preserve">Certifications were submitted each year showing that changes have not been made to any information related to the criterion or criteria previously satisfied. A State may certify each subsequent year of the grant program. </t>
  </si>
  <si>
    <t>{"types":{"moe":false,"formula":true,"matching":false},"formula":{"title":"23","chapter":"402"}}</t>
  </si>
  <si>
    <t>[{"code":"program","isSelected":false},{"code":"cash","isSelected":true,"description":"SF-425"},{"code":"progress","isSelected":false},{"code":"expenditure","isSelected":true,"description":"Expenditure reports are entered directly into the ROPD Grants Management System."},{"code":"performanceMonitoring","isSelected":false}]</t>
  </si>
  <si>
    <t xml:space="preserve">(Formula Grants) FY 17$0.00; FY 18 est $0.00; FY 19 est $0.00; FY 16$0.00; - In FY 2016 no new grant awards made using SAFETEA-LU funds.  </t>
  </si>
  <si>
    <t>The  range for these grants is:  $100,000 - $482,959.</t>
  </si>
  <si>
    <t>Safe, Accountable, Flexible, Efficient, Transportation Equity Act: A Legacy for Users (SAFETEA-LU) of 2005, Section 2010, Public Law 109-59. Regulations are forthcoming and were published  in the 23 CFR Part 1350.</t>
  </si>
  <si>
    <t xml:space="preserve">SAFETEA-LU provided that a State qualify for a grant under the Section 2010 by satisfying one or more of six criteria. States must satisfy one criterion in the first year and two criteria in the subsequent years.   In sum, the criteria are: (1) offering effective motorcycle rider training courses, (2) developing an effective motorcyclists awareness program, (3) showing a reduction in of fatalities and crashes involving motorcycles, (4) implementing an impaired driving program, (5) showing a reduction of fatalities and accidents involving impaired motorcyclists, and/or (6) showing that all fees collected from motorcyclists are used for motorcyclists safety training and motorcycle awareness.  A State must submit documents unique to each criterion the State wishes to qualify showing how the State demonstrates compliance with the criterion.  </t>
  </si>
  <si>
    <t>https://beta.sam.gov/fal/443ac046201741788f44de9f8ebefba5/view</t>
  </si>
  <si>
    <t>Child Safety and Child Booster Seats Incentive Grants</t>
  </si>
  <si>
    <t>(Section 2011)</t>
  </si>
  <si>
    <t>{"list":[{"act":{"description":"Safe, Accountable, Flexible, Efficient, Transportation Equity Act: A Legacy for Users (SAFETEA-LU) of 2005, Section 2011"},"publicLaw":{"congressCode":"109","number":"59"},"USC":{"title":"23","section":"402"},"authorizationTypes":{"USC":true,"act":true,"publicLaw":true},"usc":{"title":"23","section":"402"}}]}</t>
  </si>
  <si>
    <t>To encourage States to enact and enforce a child restraint law that requires children up to 65 pounds and under 8 years of age to be properly restrained in a child restraint, unless they are 4' 9' tall.</t>
  </si>
  <si>
    <t>The grant program was available to the 50 States, the District of Columbia and Puerto Rico.</t>
  </si>
  <si>
    <t>{"description":"States submitted certifications that met eligibility requirements no later than July 1 of each fiscal year.","isApplicable":true}</t>
  </si>
  <si>
    <t>{"environmentalImpact":{"reports":[{"isSelected":true,"reportCode":"ExecutiveOrder12372"},{"isSelected":true,"reportCode":"otherRequired"}]},"description":"States are spending down what remains of these funds.  No new money has been authorized for this SAFETEA-LU program."}</t>
  </si>
  <si>
    <t>{"description":"Certifications, signed by the Governor's Representative for Highway Safety, are due no later than July 1 of each fiscal year to the appropriate NHTSA Regional Administrator.  To apply for grant funds in a fiscal year, a New or Changed Law State must submit the certification required by Federal Register, Vol. 71, No. 20, Tuesday, January 31, 2006, Appendix 1 and an Unchanged Law State must submit the certification required by Federal Register, Vol. 71, No. 20, Tuesday, January 31, 2006, Appendix 2, signed by the Governor's Representative for Highway Safety, to the appropriate NHTSA Regional Administrator."}</t>
  </si>
  <si>
    <t>A State submitted certification met eligibility requirements; after being informed by NHTSA that it is eligible for a grant, the State submits to the agency a plan that describes the programs the State will implement using the funds. Federal share is reimbursed on claims submitted in vouchers covering costs incurred. All participants have converted to the Electronic Transfer of Funds method. Funds placed in obligation are available until expended. NHTSA notifies the Governor in a letter that the State has met the requirements for a Section 2011 grant.  The letter also described the amount of the grant award.</t>
  </si>
  <si>
    <t>Certifications must be submitted each year no later than July 1 of that fiscal year.</t>
  </si>
  <si>
    <t>{"awarded":"letter","description":"Federal share is reimbursed on claims submitted in vouchers covering the eligible costs incurred. All participants have converted to the Electronic Transfer of Funds method."}</t>
  </si>
  <si>
    <t>[{"code":"program","isSelected":false},{"code":"cash","isSelected":true,"description":"Grants Tracking System"},{"code":"progress","isSelected":true,"description":"The Annual Evaluation Report required under the Section 402 State and Community Highway Safety formula grant program must include a progrfess report on the prior year's program and accomplishments of the Section 2011 grant program."},{"code":"expenditure","isSelected":true,"description":"Grants Tracking System"},{"code":"performanceMonitoring","isSelected":false}]</t>
  </si>
  <si>
    <t>Project sponsor shall retain records for 3 years, following submission of a final expenditure report and other project deliverables, all product contract documents, financial records, and supporting documents pending resolution of audit findings.</t>
  </si>
  <si>
    <t>(Project Grants) FY 17$0.00; FY 18 est $0.00; FY 19 est $0.00; FY 16$0.00; - No new funds will be authorized.  This program ended with SAFETEA-LU. MAP-21 replaced SAFETEA-LU. States are in the process of spending down these funds.  No new funds are available.</t>
  </si>
  <si>
    <t>The range was normally $100,000 -$700,000.</t>
  </si>
  <si>
    <t>{"list":[{"fiscalYear":2016,"description":"No new funds will be authorized.  This program ended with SAFETEA-LU. No new funds will be authorized. This program ended with SAFETEA-LU."},{"fiscalYear":2017,"description":"No new funds will be authorized.  This program ended with SAFETEA-LU."}],"isApplicable":true}</t>
  </si>
  <si>
    <t>Safe, Accountable, Flexible, Efficient, Transportation Equity Act: A Legacy for Users (SAFETEA-LU) of 2005, Section 2011, Public Law 109-59, as amended, 23 U.S.C. 402.  Federal Register, Vol. 71, No. 20, Tuesday, January 31, 2006.</t>
  </si>
  <si>
    <t>http://nhtsa.dot.gov</t>
  </si>
  <si>
    <t>A certification from the Governor's Representative that the State is enforcing a child restraint law that conforms to the criteria established in Section 2011.</t>
  </si>
  <si>
    <t>https://beta.sam.gov/fal/f6949afb03cb453eb37423ac72396ccd/view</t>
  </si>
  <si>
    <t xml:space="preserve">National Highway Traffic Safety Administration (NHTSA) Discretionary Safety Grants and Cooperative Agreements </t>
  </si>
  <si>
    <t>NHTSA Section 403 Discretionary Grants and Cooperative Agreements</t>
  </si>
  <si>
    <t>{"list":[{"act":{},"authorizationTypes":{"act":true}},{"publicLaw":{"congressCode":"114th","number":"94"},"authorizationTypes":{"publicLaw":true}}]}</t>
  </si>
  <si>
    <t>Provide technical and financial assistance to State and local government agencies, for-profit and non-profit organizations, educational institutions, hospitals, and other persons (as defined in Title 1 USC Chapter (1)) in support of highway safety research and development, special studies, educational and public awareness projects related to or involving:  1).  Activities, including demonstration projects to study vehicle, highway, driver, passenger, motorcyclist, bicyclist, and pedestrian characteristics; 2). Emergency medical services communications and transportation of the injured; 3).  Human behavioral factors such as driver education, impaired driving, and distracted driving;  4).  Evaluation of the effectiveness of countermeasures to increase highway and traffic safety, including occupant protection and alcohol- and drug-impaired driving technologies and initiatives; 5). Development of technologies to detect drug impaired drivers; 6).  Research, evaluation, and identification of best practices related to driver education programs (including driver education curricula, instructor training and certification, program administration, and delivery mechanisms) and recommendations for harmonizing driver education and multistage graduated licensing systems; 7).  Effect of State laws on any aspects, activities, or programs described above.</t>
  </si>
  <si>
    <t>Eligibility requirements will be specified on a project-by-project basis.  Generally speaking, and historically, projects have been made available to the following types of organizations:  Intrastate, Local, Sponsored Organization, Public nonprofit institution/organization, Other public institution/organization, Federally Recognized Indian Tribal Government, U.S. territory or  possession, Specialized Group, Small Business, Profit Organization, Private nonprofit institution/organization, Quasi-public nonprofit institution/organization, Other private institution/organization, Native American Organization,</t>
  </si>
  <si>
    <t>Intrastate,  State,  Local, Sponsored Organization, Public Nonprofit Institution/Organization, Other Public Institution/organization, Federally Recognized Indian Tribal Government, U.S. territory or  possession, Specialized Group, Small Business, Profit Organization, Private nonprofit institution/organization, Quasi-public nonprofit institution/organization, Other private institution/organization, Native American Organization, Anyone/General Public, Health Professional, Scientist/Researcher, Consumer, Minority Group, Handicapped, Youth, Senior Citizen,</t>
  </si>
  <si>
    <t>{"description":"Standard Form (SF) 424, including SF-424A and SF 424B “Application for Federal Assistance.”\nDisclosure of Lobbying Activities (SF-LLL)\n49 CFR Part 29 Appendix A, Debarment and Suspension-Primary Covered Transactions\n49 CFR Part 29 Appendix B, Debarment and Suspension-Lowered Tier Covered Transactions\n49 CFR Part 29 Appendix C, Drug Free Workplace\nProject Workplan\nProject Budget","isApplicable":true}</t>
  </si>
  <si>
    <t>{"description":"Application Procedures vary depending upon the nature of the assistance.  For awards made without competition, application procedures will be provided directly to the prospective grantee as part of an invitation to submit an application.  For competitive awards, application procedures will be posted on Grants.gov."}</t>
  </si>
  <si>
    <t>Competitive project grants and cooperative agreement applications must be submitted to the  National Highway Traffic Safety Administration  via the grants.gov website. Project grants and cooperative agreements which are to be awarded without competition shall be submitted directly to the NHTSA point of contact identified for that financial assistance opportunity.  Grantees will be required to complete the suite of SF 424 forms,  representations and certifications, project plan and budget.  NHTSA’s Office of Acquisition Management in cooperation with the applicable NHTSA program office will review project plans and budgets.  Awards will be based upon the application of defined evaluation factors to applicants project plans and upon analysis of applicants’ project budgets.</t>
  </si>
  <si>
    <t xml:space="preserve">None. The deadlines shall be established for each grant or cooperative agreement application package.Refer to deadlines established for each Request for Application as presented in Grants.gov._x000D_
</t>
  </si>
  <si>
    <t>Renewals and/or extensions vary on a project by project basis.  Some discretionary grants and cooperative agreements may include option periods</t>
  </si>
  <si>
    <t>{"awarded":"other","description":"The period of time during which assistance is available is determined on a project by project basis.  However typically, projects will not exceed five years.  The timeframe in which funding must be spent is dependent upon the specific project’s budget, the nature of the project, and the type of funding allocated to that project.","awardedDescription":"Monthly/Quarterly to coincide with submission of invoices.   \r\nFinancial assistance is released, on a cost-reimbursement basis, upon receipt and approval of monthly or quarterly invoices and supporting project progress reports."}</t>
  </si>
  <si>
    <t>[{"code":"program","isSelected":false,"description":""},{"code":"cash","isSelected":false,"description":""},{"code":"progress","isSelected":true,"description":"Quarterly progress reports are required as well as a final report. "},{"code":"expenditure","isSelected":true,"description":"Grantee must submit reports which describe progress made during the preceding reporting period.  Progress reports will also identify any plans for the upcoming reporting period, any problems that the grantee may be experiencing and any additional assistance it may need from the government."},{"code":"performanceMonitoring","isSelected":true,"description":"For Discretionary Grants, performance is typically monitored through review of quarterly progress reports.  Cooperative Agreements are monitored through progress reports and any other method specified in the agreement. "}]</t>
  </si>
  <si>
    <t>69-0650-0-1-401;</t>
  </si>
  <si>
    <t xml:space="preserve">(Project Grants) FY 17$27,606,000.00; FY 18 est $0.00; FY 19 est $0.00; FY 16$31,058,580.00; - </t>
  </si>
  <si>
    <t xml:space="preserve">The range for these grants are $100,000 - $482,959. </t>
  </si>
  <si>
    <t>{"list":[{"fiscalYear":2016,"description":"Not available and complete. During Fiscal Year 2016, A total of 15 discretionary cooperative agreements were awarded from 19 applications received.   Accomplishments included:\r\nProvided assistance to the National Association of Drug Court Professionals (NADCP) to train 174 participants on how to establish new DWI Courts, provided assistance to support refresher training for 187 participants, provided assistance to support 76 participants in receiving regional DWI Court trainings, conducted quarterly webinars, support 4 Academy Courts in educating judges on DWI Courts, and presented at dozens of conferences, and state meetings.\r\n\r\nProvided assistance to the National Traffic Law Center to conducted over 75 training courses for prosecutors, provided direct technical assistance to 558 prosecutors, provided website for DWI prosecutors that had 513,490 web hits, 500,000 of those accessed.\r\n\r\nAssisted the Health Resources and Services Administration (HRSA) EMS for Children Program.  The program supports a 16-month Cooperative Agreement with the National Association of State Emergency Medical Services Officials (NASEMSO) to help build and promote the national EMS system.  The Grantee provides national leadership to help define and drive the future of EMS; develops resources for State EMS offices; and, gives technical assistance to help States improve regional and local EMS services. NHTSA awarded cooperative agreements to the Florida Department of Transportation, and the Tennessee Governor's Highway Safety Office to support Focus cities in their States with implementing education and enforcement components of their local Pedestrian and Bicycle Safety Action Plan.  Each State will identify State management processes and approaches that provide ongoing support for local communities to strategically address pedestrian and bicyclist safety with education and enforcement efforts.  \r\n\r\nAssisted the International Association of Chiefs of Police (IACP) - with the promotion of priority highway safety programs, e.g. Click It Or Ticket and Drive Sober or Get Pulled Over; publication of articles in Police Chief Magazine to advance traffic safety, coordination with external organizations, e.g. American Association of Motor Vehicle Administrators (AAMVA), Governors Highway Safety Association (GHSA) on aligned highway safety concerns, development of an updated Highway Safety Desk Book to provide law enforcement leaders with comprehensive information and strategies for responding to highway safety issues, hosting of conferences and meeting with a focus on highway safety and drug impaired driving interdiction. \r\n\r\n"},{"fiscalYear":2017,"description":"In 2017, NHTSA assisted the Grantee with the development of  “Youth Safety U.”  This is a unique central online location where teens, educators, and parents can go to find resources and replicable evaluated programs to prevent underage drinking and driving in their communities."}],"isApplicable":true}</t>
  </si>
  <si>
    <t>Highway Safety Act of 1966 as Amended by PL 114-94 Fixing America’s Surface Transportation Act</t>
  </si>
  <si>
    <t>{"flag":"none","description":"NHTSA Office of Acquisition Management"}</t>
  </si>
  <si>
    <t>S. Peter Shultz 1200 New Jersey Avenue, S.E., NFO-300, Washington, DC 20590 Email:&lt; a href='mailto:Pete.shultz@dot.gov'&gt;Pete.shultz@dot.gov&lt;/a&gt;Phone: (202) 366-9561;Anita Barber1200 New Jersey Avenue, SE, W51-125, Washington, DC 20590 Email:&lt; a href='mailto:anita.barber@dot.gov'&gt;anita.barber@dot.gov&lt;/a&gt;Phone: (202) 366-3989;</t>
  </si>
  <si>
    <t>Fiscal Year2016: •  Develop and support enforcement and education strategies aimed at improving walking and biking safety in communities with high numbers or rates of pedestrian and bicyclist fatalities._x000D_
•  Enlist the assistance of employers by developing and disseminating a set of employer-focused road safety resources that can be provided to employees in the private sector._x000D_
•  Provide resources to assist judges and court administrators in adjudication and management of impaired driving and other highway safety cases._x000D_
•  Support an internship in NHTSA for the “Students Against Destructive Decisions (SADD)” Student of the Year.  The purpose is to mentor and cultivate today’s young leaders, strengthen their understanding of highway safety, and prepare them for future public service opportunities._x000D_
Fiscal Year2017: Development of new approaches and strategies for reaching middle schoolers (tweens) on the importance of seat belt use.
Development and implementation of  State programs which identify and demonstrate a sustained ability to support and collaboratively work with local jurisdictions to implement older driver safety strategies aimed at reducing older driver (and pedestrian) fatalities and injuries resulting from motor vehicle crashes.
Improve medical care to injured persons by improving data linkage and sharing between EMS agencies and hospitals and to develop a consensus-based list of outcome variables based upon best practices in data linkage at the State, regional and local levels.</t>
  </si>
  <si>
    <t>Grantee criteria for selecting proposals will be developed on an on individual grant or cooperative agreement basis by the NHTSA Program and Acquisition  Team.</t>
  </si>
  <si>
    <t>https://beta.sam.gov/fal/fd5500b77cb446c58304df4c33d0355e/view</t>
  </si>
  <si>
    <t>E-911 Grant Program</t>
  </si>
  <si>
    <t xml:space="preserve">911 Grant Program </t>
  </si>
  <si>
    <t>{"list":[{"act":{"description":"Middle Class Tax Relief and Job Creation Act of 2012"},"publicLaw":{"congressCode":"112","number":"96"},"USC":{"title":"47","section":"400"},"authorizationTypes":{"USC":true,"act":true,"publicLaw":true},"usc":{"title":"47","section":"400"}}]}</t>
  </si>
  <si>
    <t>To provide federal financial assistance for the implementation and operation of 911 services, E-911 services, migration to an IP-enabled emergency network, and adoption and operation of NG911 services and applications; the implementation of IP-enabled emergency services and applications enabled by Next Generation 911 services, including the establishment of IP backbone networks and the application layer software infrastructure needed to interconnect the multitude of emergency response organizations; and training public safety personnel, including call-takers, first responders, and other individuals and organizations who are part of the emergency response chain in 911 services.</t>
  </si>
  <si>
    <t>States, U.S. Territories, and  Tribal 911 agencies</t>
  </si>
  <si>
    <t>States, U. S. Territories and Tribes</t>
  </si>
  <si>
    <t>{"description":"Applications for grant funds must consist of the following components: \r\n(1) State 911 Plan that details the projects and activities proposed to be funded and describes the steps the State has taken to meet statutory and programmatic conditions, such as coordination with local governments, tribal organizations, and 911 Public Safety Answering Points (PSAPs). \r\n(2) Project budget for all proposed projects and activities to be funded by the grant funds, including identification of non-Federal sources, if applicable. The proposed projects and activities must meet the eligible use requirement.\r\n(3) Supplemental project budget for additional grant funds that may become available. Only applicants that qualify for the initial distribution of grant funds would be eligible to receive additional grant funds, if available. The supplemental project budget must provide as much detail as the project budget, including identification of non-Federal sources, if applicable. \r\n(4) Designation of a single officer or government body to serve as the E-911 Coordinator of implementation of E-911 services and to sign the certifications required under this part. \r\n(5) Certifications of statutory and programmatic conditions, including certifying that designated E-911 surcharges have not been diverted for any purpose.","isApplicable":true}</t>
  </si>
  <si>
    <t>{"environmentalImpact":{"reports":[{"isSelected":true,"reportCode":"ExecutiveOrder12372"},{"isSelected":true,"reportCode":"otherRequired"}]},"description":"Federal staff of the National 911 Implementation Coordination Office (ICO), which includes federal staff of Departments of Commerce and Transportation, will review each application. Standard application forms required by the Governmentwide Common Grant Rule for State, Local, and Indian Tribal Governments must be used for this grant program. Assistance from Federal staff is continuously available to participants in this program.\n\nThis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</si>
  <si>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{"description":"Step 1: Those who intend to apply for a grant must submit their initial application package, including identification of a designated 911 Coordinator and the required certification, via nhtsa.national911@dot.gov. \nStep 2: Eligible applicants will submit a complete application packet as described in the Notice of Funding Opportunity, published on Grants.gov.  In addition to specified standard grant forms, the complete application packet includes a State/Tribal Organization 911 Plan, a project budget, and an optional supplemental project budget. Complete application packages must be submitted electronically through www.grants.gov."}</t>
  </si>
  <si>
    <t>Awards are made per authorizing statute, by the Assistant Secretary for Communication and Information, U.S. Department of Commerce and the Administrator of the National Highway Traffic Safety Administration, U.S. Department of Transportation.</t>
  </si>
  <si>
    <t>{"types":{"moe":false,"formula":true,"matching":true},"formula":{"title":"","chapter":"","part":"","subPart":"","publicLaw":"","description":""},"matching":{"requirementFlag":"mandatory","percent":"40","description":"Each applicant must provide 40 percent of the cost of each eligible project with non-Federal sources."},"moe":{"description":""}}</t>
  </si>
  <si>
    <t>{"awarded":"other","description":"Federal share is reimbursed on claims submitted on vouchers covering costs incurred. All participants have converted to Electronic Transfer of funds. Funds placed under obligation must be expended within four years of award. ","awardedDescription":"Grantees submit vouchers to reimburse costs as incurred, via electronic voucher and payment system."}</t>
  </si>
  <si>
    <t>[{"code":"program","isSelected":false,"description":""},{"code":"cash","isSelected":false,"description":""},{"code":"progress","isSelected":true,"description":"Each grant recipient must submit an annual performance report following the procedures of 49 CFR 18.40 and a final report.  "},{"code":"expenditure","isSelected":true,"description":"Each grant recipient must also submit quarterly financial reports following the procedures of 49 CFR 18.41, except when a final voucher is required."},{"code":"performanceMonitoring","isSelected":false,"description":""}]</t>
  </si>
  <si>
    <t>{"isApplicable":true,"description":"Grantees are required to comply with all existing audit requirements."}</t>
  </si>
  <si>
    <t xml:space="preserve">Records relating to the program shall be retained for a period of not less than three years from the date of submission of final financial report. </t>
  </si>
  <si>
    <t>69-0661-0-1-407;</t>
  </si>
  <si>
    <t xml:space="preserve">(Formula Grants) FY 17$0.00; FY 18 est $0.00; FY 19 est $109,250.00; - </t>
  </si>
  <si>
    <t xml:space="preserve">$250,000 to $8,539,610. Average: $1,950,892.85_x000D_
</t>
  </si>
  <si>
    <t>Final regulation will be published at 47 CFR Part 400.</t>
  </si>
  <si>
    <t>{"flag":"none","description":"nhtsa.national911@dot.gov"}</t>
  </si>
  <si>
    <t>National Highway Traffic Safety Administration 1200 New Jersey Avenue, S.E., NPD-400, Washington, DC 20590 Email:&lt; a href='mailto:nhtsa.national911@dot.gov'&gt;nhtsa.national911@dot.gov&lt;/a&gt;Phone: (202) 366-2705;</t>
  </si>
  <si>
    <t>https://www.911.gov</t>
  </si>
  <si>
    <t>Applications will be evaluated to ensure the inclusion of all required components, as stated in the Notice of Funding Opportunity, as posted on Grants.gov.  Plan will be evaluated for its compliance with eligible use of funds and statutory and programmatic requirements, and project budget will be evaluated for the inclusion of required matching funds as well as the budget’s consistency with the Plan. Federal funds are obligated to support upgrading a 911 system, and applicants have latitude in determining projects upon which they spend their Federal monies.</t>
  </si>
  <si>
    <t>https://beta.sam.gov/fal/dc56d0f404c1409eb83b797b787925d2/view</t>
  </si>
  <si>
    <t>National Priority Safety Programs</t>
  </si>
  <si>
    <t>{"list":[{"act":{"description":"Moving Ahead for Progress in the 21st Century (P.L. 112-141), Title I- Motor Vehicle and Highway Safety Improvement Act of 2012, Section 31105"},"publicLaw":{"congressCode":"112","number":"141"},"authorizationTypes":{"act":true,"publicLaw":true}},{"act":{},"publicLaw":{"congressCode":"114","number":"94"},"authorizationTypes":{"act":true,"publicLaw":true}}]}</t>
  </si>
  <si>
    <t>To encourage States to  address national priorities for reducing highway deaths and injuries through occupant protection programs,  state traffic safety information system improvements, impaired driving countermeasures, passage of effective laws to  reduce distracted driving,  implementation of motorcyclist safety programs, and the implementation of graduated driving licensing laws.</t>
  </si>
  <si>
    <t xml:space="preserve">With the exception of the Motorcyclist Safety Program, the 50 States, District of Columbia, Puerto Rico, U.S. territories (American Samoa, Guam, Northern Marianas, and Virgin Islands) are eligible for funding.   Under the Motorcyclist Safety Program, the 50 States, District of Columbia, and Puerto Rico are eligible for grant awards.  </t>
  </si>
  <si>
    <t>Funding is provided to State Highway Safety agencies.</t>
  </si>
  <si>
    <t>{"description":"A State submits certification and application materials that meet eligibility requirements.  After being informed by NHTSA that it is eligible for a grant, the State submits to the agency a plan that describes the programs the State will implement using the funds. ","isApplicable":true}</t>
  </si>
  <si>
    <t>{"environmentalImpact":{"reports":[{"isSelected":true,"reportCode":"ExecutiveOrder12372"},{"isSelected":true,"reportCode":"otherRequired"}]},"description":"States submit applications for National Priority Safety Programs with their annual highway safety plan.  Both are due July 1 each year."}</t>
  </si>
  <si>
    <t>{"description":"Application materials and applicable certifications, signed by the Governor’s Representative for Highway Safety, are due to NHTSA on July 1 of each year. "}</t>
  </si>
  <si>
    <t xml:space="preserve">Applications are reviewed by subject matter experts to determine if the State meets the specified eligibility requirements. After being informed that the State has been approved for grant award, the State submits to the agency a plan that describes the programs the State will implement using the funds. NHTSA notifies the Governor in a letter that the State has met the requirements for a Section 405 grant award. The letter also describes the amount of the grant award. Federal share is reimbursed on claims submitted in vouchers covering costs incurred. All participants have converted to the Electronic Transfer of Funds method. </t>
  </si>
  <si>
    <t>MAP-21 authorizes the National Priority Safety Programs for  FY 2014 &amp; FY 2015. The FAST Act became effective with FY 2017.</t>
  </si>
  <si>
    <t>{"types":{"moe":true,"formula":true,"matching":true},"formula":{"title":"23","chapter":"4","part":"405","subPart":"","publicLaw":"","description":""},"matching":{"requirementFlag":"voluntary","percent":"80","description":"For all program under Section 405, the Federal share of the costs of the activities funded using amounts from grants awarded under this subsection may not exceed 80 percent for each fiscal year for which a State receives a grant. "},"moe":{"description":""}}</t>
  </si>
  <si>
    <t>{"awarded":"lump","description":"The Federal share is reimbursed on claims submitted in vouchers covering costs incurred; all participants have converted to the electronic transfer of funds method of payment.  Funds placed in obligation are available until expended. "}</t>
  </si>
  <si>
    <t>[{"code":"program","isSelected":true,"description":"Funding recipients are required to provide an annual program report detailing program activities and accomplishments.   "},{"code":"cash","isSelected":false,"description":""},{"code":"progress","isSelected":true,"description":"Funding recipients are required to provide an annual program report detailing program activities and accomplishments.   "},{"code":"expenditure","isSelected":true,"description":"Voucher and back up documentation as defined in NHTSA’s implementing regulation."},{"code":"performanceMonitoring","isSelected":false,"description":""}]</t>
  </si>
  <si>
    <t xml:space="preserve">Project sponsor shall retain records for 3 years following submission of a final expenditure report and other project deliverables, all project contract documents, financial records, and supporting documents pending resolution of audit findings. </t>
  </si>
  <si>
    <t>(Formula Grants) FY 17$277,500,000.00; FY 18 Estimate Not Available  FY 19 Estimate Not Available  FY 16$270,230,987.00; - In FY 2016, States spent a total of $270,230,987.01 in Section 402 funds authorized by MAP-21.</t>
  </si>
  <si>
    <t>$33,125 - $8,046,147.33</t>
  </si>
  <si>
    <t>{"list":[{"fiscalYear":2016,"description":"2016 States are spending their grant funds in accordance with the  regulations published in the Federal Register January 23, 2013 as an Interim Final Rule. 2016 States are spending their grant funds in accordance with the regulations published in the Federal Register January 23, 2013 as an Interim Final Rule. "},{"fiscalYear":2017,"description":"States used these funds in accordance with the established requirements.  Enforcement of State's seat belt and child restraint laws, impaired driving laws, motorcycle awareness and training, training in pedestrian and bicycle safety, enforcement of distracted driving laws and improving State data systems to core highway safety databases, which include crash, citation and adjudication, driver, EMS or injury surveillance system, roadway and vehicle databases."}],"isApplicable":true}</t>
  </si>
  <si>
    <t>Moving Ahead for Progress in the 21st Century (P.L. 112-141), Title I- Motor Vehicle and Highway Safety Improvement Act of 2012,, Section 31105; to be codified in 23 USC, chapter 4, section 405.</t>
  </si>
  <si>
    <t>{"flag":"appendix","description":"See Appendix IV of the Catalog for addresses of Regional Offices of the National Highway Safety Administration. "}</t>
  </si>
  <si>
    <t>Fiscal Year2016: 47 States, DC and 2 Territories were awarded Occupant Protection grants; 50 States, DC, PR and 4 territories received Data grants; 50 States, DC and PR received Impaired Driving  grants; 5 States were awarded Ignition Interlock grants; 1 State qualified for a Distracted driving grant; 45 States and PR received Motorcyclist Safety grants; and no States qualified for a graduated Driver Licensing Law grant. 47 States, DC and 2 Territories were awarded Occupant Protection grants; 50 States, DC, PR and 4 territories received Data grants; 50 States, DC and PR received Impaired Driving grants; 5 States were awarded Ignition Interlock grants; 1 State qualified for a Distracted driving grant; 45 States and PR received Motorcyclist Safety grants; and no States qualified for a graduated Driver Licensing Law grant. Fiscal Year2017: Enforcement of State's seat belt and child restraint laws, impaired driving laws, motorcycle awareness and training, training in pedestrian and bicycle safety, enforcement of distracted driving laws and improving State data systems to core highway safety databases, which include crash, citation and adjudication, driver, EMS or injury surveillance system, roadway and vehicle databases.</t>
  </si>
  <si>
    <t xml:space="preserve">Criteria outlined in statute and regulation and vary for each program. _x000D_
(a) Occupant Protection: meet requirements for a high or low seat belt use categories. _x000D_
(b) State Traffic Safety Information System Improvements: have  traffic records coordinating committee that meet 3 times a year; designated TRCC coordinator; an approved  State traffic records strategic plan; certify that assessment was done in preceding 5 years; and demonstrate quantitative measureable progress to program attribute of accuracy, completeness, timeliness, uniformity, accessibility or integration. _x000D_
(c) Impaired Driving Countermeasures: meet requirements for low-range state, mid-range state, or high-range state; State can also receive funding for adoption and enforcement a mandatory alcohol-ignition interlock law. _x000D_
(d) Distracted Driving Grant: enacts and enforces a law that prohibits texting while driving or prohibits youth cell phone use while driving. _x000D_
(e) Motorcyclist Safety:  meet 2 of the following criteria; motorcycle rider training course, motorcyclist awareness program, reduction of fatalities and crashes involving motorcycles,  impaired driving program, reduction of fatalities and accidents involving impaired motorcyclists, and fees collected from motorcyclists for motorcycle programs_x000D_
(f) State graduated driver licensing incentive grant: State has a graduated driver licensing law that requires novice drivers younger than 21 years of age to comply with the 2-stage licensing process.    _x000D_
</t>
  </si>
  <si>
    <t>Sep 15,2012</t>
  </si>
  <si>
    <t>https://beta.sam.gov/fal/e8cc1543891c42b79786e06729b35fd9/view</t>
  </si>
  <si>
    <t xml:space="preserve">Pipeline Safety Program State Base Grant </t>
  </si>
  <si>
    <t>PIPELINE AND HAZARDOUS MATERIALS SAFETY ADMINISTRATON, TRANSPORTATION, DEPARTMENT OF</t>
  </si>
  <si>
    <t>{"list":[{"act":{"description":"Natural Gas Pipeline Safety Act of 1968; Revision of Title 49, US Code, Annotated, Transportation"},"publicLaw":{"congressCode":"103","number":"272"},"authorizationTypes":{"USC":false,"act":true,"statute":false,"publicLaw":true,"executiveOrder":false}}]}</t>
  </si>
  <si>
    <t xml:space="preserve">To develop, support and maintain inspection and enforcement activities for State gas and hazardous liquid pipeline safety programs. </t>
  </si>
  <si>
    <t>State must have a 60105 Certification or 60106 Agreement with PHMSA. The Department provides Federal funds (limited to congressional appropriations), up to 80 percent of the State's total program costs to any State agency with a certificate under Section 60105 of Title 49, United States Code, an agreement under Section 60106 of Title 49, United States Code, or to any State acting as a DOT agent on interstate pipelines.</t>
  </si>
  <si>
    <t xml:space="preserve">State, District of Columbia, and Puerto Rico. </t>
  </si>
  <si>
    <t>{"description":"Appropriate State legal official must approve legality of agency application and agreement. Costs will be determined in accordance with 2 CFR 200, Uniform Administrative Requirements, Cost Principles, and Audit Requirements, and \"Guidelines for States Participating in the Pipeline Safety Program\" Application (plan) due date is September 30.","isApplicable":true}</t>
  </si>
  <si>
    <t>{"environmentalImpact":{"reports":[{"isSelected":true,"reportCode":"ExecutiveOrder12372"}]},"description":"An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</si>
  <si>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{"description":"2 CFR 200, Uniform Administrative Requirements, Cost Principles, and Audit Requirements for Federal Awards applies to this program. Each State submits with its annual application a summary of estimated program costs by calendar year covering the State gas and/or hazardous liquid pipeline safety activities to PHMSA. The State certifies it is complying with the requirements of the Certification and/or Agreements under 49 USC Sections 60105 and 60106. The estimated budgets and Certification/Agreements are reviewed by State program staff for reasonableness and completeness.  Applications are due by September 30th of each year. All State programs certifying to PHMSA they are meeting the program requirements applications are accepted.  The Certification and/or Agreement requirements are specified in 49 USC Sections 60105(b) and 60106(a). If a State’s Certification or Agreement is not accepted the State is notified in writing of the reason for rejection."}</t>
  </si>
  <si>
    <t>Awards are made by the Secretary of Transportation by approving the grant award amounts.  PHMSA makes the grant application available to each state agency in August of each year. The deadline for filing this application is September 30th. (Note: This deadline is established in 49 USC 60107).  Grant applications are submitted on-line through the Federal State Tracking and Reporting “FedSTAR”) database.  Grant applications are reviewed by PHMSA State Program staff to assure the costs submitted are necessary and reasonable expenses for the proper and efficient administration of the pipeline safety program.  The appropriated grant funding, contingent on an enacted budget, is allocated (awarded) to individual State Pipeline Safety Programs in May based on each State’s most recent Program Evaluation and Progress Report scores and the grant allocation formula. 
Payment agreements are sent to the individual state agencies in May notifying them of the amount of the State Base Grant available to them to pay the individual state’s cost for the calendar year.  States may request reimbursement of their program costs based on actual expenses "to date" in June (Mid-year Payment). In January of each year, PHMSA makes available through FedSTAR the OMB Standard Form 270 - Request for Advance or Reimbursement to each State agency for submission of their total pipeline safety program costs for the previous calendar year.  Requests for reimbursement (End of Year Payments) submitted by each State agency are reviewed and approved by PHMSA before being forwarded to the DOT accounting office for payment. Grant funds will be electronically deposited into a bank account established for receipt of Federal funds.</t>
  </si>
  <si>
    <t>{"flag":"yes","description":"Applications are due by September 30 for the next calendar year","list":[{"start":"2018-08-15","end":"2018-09-30"}]}</t>
  </si>
  <si>
    <t>From 60 to 90 days from date of receipt.</t>
  </si>
  <si>
    <t>{"types":{"moe":false,"formula":true,"matching":false},"formula":{"title":"49 C.F.R.","chapter":"","part":"198","subPart":"13","publicLaw":"","description":""},"matching":{"description":""},"moe":{"description":""}}</t>
  </si>
  <si>
    <t>{"awarded":"other","description":"Expenditures made by a State during the calendar year are eligible for Federal reimbursement. States receiving Federal assistance submit claims for reimbursement in February for the Federal share of the cost of actual expenditures between January 1 and December 31 of the year. ","awardedDescription":"Electronic Funds Transfer"}</t>
  </si>
  <si>
    <t>[{"code":"program","isSelected":false,"description":""},{"code":"cash","isSelected":false,"description":"SF-270"},{"code":"progress","isSelected":true,"description":"An annual detailed progress report is required outlining each programs jurisdiction status, operators inspected, inspection days completed, compliance activities, incidents investigated and program accomplishments. "},{"code":"expenditure","isSelected":true,"description":"SF-270  End of Year Payment Report. List State Actual Costs and reasons for deviation from estimated program costs. "},{"code":"performanceMonitoring","isSelected":true,"description":"Program Evaluation and Progress Report "}]</t>
  </si>
  <si>
    <t>All records relating to the program shall be retained for a period of not less than 3 years from the date of submission of the End of Year Payment Report._x000D_
_x000D_
Also see: 2 CFR 200 at   http://www.ecfr.gov/cgi-bin/text- idx?tpl=/ecfrbrowse/Title02/2cfr200_main_02.tpl</t>
  </si>
  <si>
    <t>69-5172-0-2-407;</t>
  </si>
  <si>
    <t xml:space="preserve">(Formula Grants (Health Incentive Grants)) FY 17$54,203,187.00; FY 18 est $55,952,000.00; FY 19 est $52,202,000.00; FY 16$47,882,989.00; - </t>
  </si>
  <si>
    <t>The range of grants awarded $16,283 -  $5,023,033 and the average award $769,976</t>
  </si>
  <si>
    <t>{"list":[{"fiscalYear":2018,"description":"No current data is available."},{"fiscalYear":2016,"description":"No current data is available. PHMSA received fifty applications from the State agencies for calendar year 2016 Natural Gas and Hazardous Liquid Safety Programs."},{"fiscalYear":2017,"description":"For calendar year 2017 PHMSA received 49 applications from the State agencies for the Gas program and 14 applications from the State agencies for the Hazardous Liquid Safety Program. Budget Fiscal Year: \r\n2018.\r\n"}],"isApplicable":true}</t>
  </si>
  <si>
    <t xml:space="preserve">Pipeline Safety Regulations, 49 CFR 190, 191, 192, 193, 195, 198 and 199. Individual copies available from the Training and Qualifications Center, Pipeline Safety Program, Oklahoma City, Oklahoma 73125. "Procedural Guide for the Pipeline Safety Grant Program." "Guidelines for States Participating in the Pipeline Safety Program." "Guidance Manual for Operators of Small Gas Systems." </t>
  </si>
  <si>
    <t>Zach Barrett1200 New Jersey Avenue, S.E, Washington, DC 20590 Email:&lt; a href='mailto:Zach.Barrett@dot.gov'&gt;Zach.Barrett@dot.gov&lt;/a&gt;Phone: (405) 834-8344;</t>
  </si>
  <si>
    <t>http://www.phmsa.dot.gov</t>
  </si>
  <si>
    <t xml:space="preserve">Fiscal Year2017: There are 50 State Pipeline Safety Programs that participate in the grant resulting in safety oversight for over 2 million miles of pipeline. The State Base Grant is to support State Pipeline Safety Programs which are certified through PHMSA to inspect and enforce the pipeline safety regulations under the State’s safety authority. All States currently participate in the pipeline safety program except Alaska and Hawaii. This is a recurring grant which has been in place for over 30 years. The Grantees are provided with specific notification of the grant availability and webinars supporting their grant applications.Fiscal Year2018: No current data is available.Fiscal Year2016: No current data is available. There were 50 State Pipeline Safety Programs that participate in the grant resulting in safety oversight for over 2 million miles of pipeline. The State Base Grant is to support State Pipeline Safety Programs which are certified through PHMSA to inspect and enforce the pipeline safety regulations under the State’s safety authority. All States currently participate in the pipeline safety program except Alaska and Hawaii. This is a recurring grant which has been in place for over 30 years. The Grantees are provided with specific notification of the grant availability and webinars supporting their grant applications Budget Fiscal Year: </t>
  </si>
  <si>
    <t>All reasonable expenses from Certified State pipeline safety regulatory agencies are considered for funding to the limit of available grant funding. _x000D_
_x000D_
Indirect cost reimbursement is limited to 20% of the actual total direct program costs per the Guidelines for States Participating in the Pipeline Safety Program. This is a formula grant and funding is distributed among Certified State Pipeline Safety Programs based on their performance scores. _x000D_
_x000D_
Pipeline Safety Grants are awarded based on the following formula: _x000D_
_x000D_
Grant Award = State Budget Amount*State Performance Score*Percent Allocation_x000D_
_x000D_
Where Percent Allocation(80%Maximum)_= Total Available Funding/Sum of All Programs (State Score*State Budget)_x000D_
_x000D_
State Budget Amount  = Calendar Year Budget Estimate Submitted by each State with Grant Application_x000D_
_x000D_
Annual State Performance Score Outlined in Section 9.7.2_x000D_
_x000D_
Percent Allocation – This is the maximum percentage of total program costs that can be applied to each grantee.  There is an 80% maximum funding limited required by Section 60107 of the Pipeline Safety Act.  This formula provides for an equal distribution of available funds in the event appropriated funding is less than required for maximum funding._x000D_
_x000D_
Total Available Funding - This is the annual funding provided by congressional appropriation.  This would also include any unexpended (carryover) funds available from previous fiscal years._x000D_
_x000D_
The combined sum of each State Performance Score multiplied by each State Budget Estimate for all Natural Gas and Hazardous Liquid programs.</t>
  </si>
  <si>
    <t>https://beta.sam.gov/fal/cede88f659904136b0f5e9a8466e2ad8/view</t>
  </si>
  <si>
    <t>University Transportation Centers Program</t>
  </si>
  <si>
    <t>UTC Program</t>
  </si>
  <si>
    <t>OFFICE OF THE SECRETARY, TRANSPORTATION, DEPARTMENT OF</t>
  </si>
  <si>
    <t>{"list":[{"act":{"description":"Fixing America’s Surface Transportation (FAST) Act"},"publicLaw":{"congressCode":"114","number":"6061"},"authorizationTypes":{"act":true,"publicLaw":true}}]}</t>
  </si>
  <si>
    <t>To provide grants to nonprofit institutions of higher learning for the purpose of establishing and operating university transportation centers that conduct research, education, and technology transfer programs addressing regional and national transportation issues.</t>
  </si>
  <si>
    <t>For the program's competitive grants, public and private nonprofit institutions of higher learning that have established transportation research programs.  Non-competitive grants must also be to public and private nonprofit institutions of higher learning but may or may not have established programs.</t>
  </si>
  <si>
    <t>{"description":"A formal application outlining in detail how the institution meets program mission and goals; proposed management of the center; detailed delineation of organization, staff, faculty, and budget.","isApplicable":true}</t>
  </si>
  <si>
    <t>{"environmentalImpact":{"reports":[{"isSelected":true,"reportCode":"otherRequired"}]},"description":"Pre-application coordination is required.  Applicants must submit a Letter of Intent and identify the research priority area and type of UTC for which they are applying for grant funding."}</t>
  </si>
  <si>
    <t>{"description":"The complete steps for applying for assistance will be found in the UTC Grant Solicitation.  CURRENTLY, THERE ARE NO ACTIVE SOLICITATION OPEN.","isApplicable":true}</t>
  </si>
  <si>
    <t xml:space="preserve">Proposals received for the recompete solicitation will be evaluated by a Departmental panel on the basis of demonstrated ability toward the current goals of the Department. The selection will be made by the Assistant Secretary for Research and Technology. </t>
  </si>
  <si>
    <t>{"flag":"contact","list":[{"start":"2017-06-12","end":"2017-08-18","description":"Regions 1, 2 and 3 have a proposal submission deadline of August 18, 2017."}]}</t>
  </si>
  <si>
    <t>Approximately 4 months.</t>
  </si>
  <si>
    <t>Awarded FAST Act Grants  receive incremental funding each year upon satisfactory completion of prior-year work.   Subject to the availability of authorized funds.</t>
  </si>
  <si>
    <t>{"types":{"moe":false,"formula":false,"matching":true},"formula":{"title":"","chapter":"","part":"","subPart":"","publicLaw":"","description":""},"matching":{"requirementFlag":"mandatory","percent":"0","description":"Subject to the type of grant awarded.  \nRegional and national grants = 100%; Tier 1 = 50%"},"moe":{"description":""}}</t>
  </si>
  <si>
    <t>{"awarded":"letter","description":"Three, four, or five years as designated in the authorizing legislation."}</t>
  </si>
  <si>
    <t>[{"code":"program","isSelected":true,"description":"Final technical report at the end of each research project.\r\n"},{"code":"cash","isSelected":true,"description":"Request for Advance or Reimbursement (SF 270)"},{"code":"progress","isSelected":true,"description":"Semi-annual and annual progress and financial reports."},{"code":"expenditure","isSelected":true,"description":"Federal Financial Reporting form (SF 425)"},{"code":"performanceMonitoring","isSelected":false,"description":""}]</t>
  </si>
  <si>
    <t>{"isApplicable":true,"description":"Consistent with OMB Circular No. 2 CFR 200.\r\n\r\n"}</t>
  </si>
  <si>
    <t>Recipient records are required to retain intact, for 3 years following submission of the final expenditure report, pending resolution of audit findings, all grant products, financial records, and supporting documents.</t>
  </si>
  <si>
    <t>69-8083-0-7-401;69-1136-0-1-401;</t>
  </si>
  <si>
    <t>(Project Grants) FY 17$69,600,000.00; FY 18 est $69,600,000.00; FY 19 est $75,000,000.00; - FFY 17 and FFY 18 totals are based on actual appropriations. 
 FFY 19 is the authorized amount.</t>
  </si>
  <si>
    <t>Funding for FFY 2017 UTCs is based on the type of UTC:  National Center = 5 @ $2,833,700 ea.; *Regional =7 @ $2,606,200 ea. ;  Tier 1= 20 @  $1,416,900.  The average award equals $6,855.800  * Three Federal regions were re-competed in 2017 and will receive FFY 2016  funding upon award.</t>
  </si>
  <si>
    <t>{"list":[{"fiscalYear":2016,"description":"Accomplishments of the UTC Program are expected to continue advancing the capabilities of the nation’s universities to conduct needed transportation research on local, regional and national issues, and educate the future transportation workforce, while continuing to enhance the degree of collaboration between and among universities, develop partnerships with state and local government.  Accomplishments of the UTC Program are expected to continue advancing the capabilities of the nation’s universities to conduct needed transportation research on local, regional and national issues, and educate the future transportation workforce, while continuing to enhance the degree of collaboration between and among universities, develop partnerships with state and local government. "},{"fiscalYear":2018,"description":"Accomplishments of the UTC Program are expected to continue advancing the capabilities of the nation’s universities to conduct needed transportation research on local, regional and national issues, and educate the future transportation workforce, while continuing to enhance the degree of collaboration between and among universities, develop partnerships with state and local government. "}],"isApplicable":true}</t>
  </si>
  <si>
    <t>Posted on the University Transportation Centers Program website at http://utc.dot.gov.</t>
  </si>
  <si>
    <t>Grants ManagerOffice of the Assistant Secretary for Research and Technology, Office of Innovation, Research, and Education (RDT-30); Department of Transportation; 1200 New Jersey Avenue, S.E., Washington, DC 20590 Email:&lt; a href='mailto:Denise.E.Dunn@dot.gov'&gt;Denise.E.Dunn@dot.gov&lt;/a&gt;Phone: (202) 366-4985. ;</t>
  </si>
  <si>
    <t>https://www.transportation.gov/utc/</t>
  </si>
  <si>
    <t>Fiscal Year2018: Projects will continue to be based on the Department’s six research priority areas and include new and continued research in various disciplines that cover several modes of surface transportation.  Fiscal Year2016: Projects are anticipated to be based on the Department's six research priority areas.  Projects are required to be based on the Department’s six research priority areas and include new and continued research in various disciplines that cover several modes of surface transportation.</t>
  </si>
  <si>
    <t>https://beta.sam.gov/fal/c4bab7a3366349eab5fc0e3e1d6c73b2/view</t>
  </si>
  <si>
    <t>Interagency Hazardous Materials Public Sector Training and Planning Grants</t>
  </si>
  <si>
    <t>Hazardous Materials Emergency Preparedness Training and Planning_x000D_
Grants, (HMEP)_x000D_
Hazardous Materials Instructor Training Grants (HMIT)_x000D_
Supplemental Public Sector Training Grants (SPST)_x000D_
Assistance for Local Emergency Response Training Grants (ALERT)_x000D_
Hazardous Materials Community Safety Grants (HMCS)</t>
  </si>
  <si>
    <t>{"list":[{"act":{"description":"Hazardous Materials Transportation Uniform Safety Act of 1990; Revision of Title 49, U.S.C., Annotated, Transportation; Hazardous Materials Transportation Authorization Act of 1994; Consolidated and Further Continuing Appropriations Act of 2015 (P.L. 113-235) "},"publicLaw":{"congressCode":"103","number":"272 &amp; 311"},"USC":{"title":"49","section":"U.S.C. 5101 "},"authorizationTypes":{"USC":true,"act":true,"publicLaw":true},"usc":{"title":"49","section":"U.S.C. 5101 "}}]}</t>
  </si>
  <si>
    <t>Hazardous Materials Emergency Preparedness Grant (HMEP):To increase State, local, territorial and Native American tribal effectiveness to safely and efficiently handle hazardous materials accidents and incidents; enhance implementation of the Emergency Planning and Community Right-to-Know Act of 1986 (EPCRA); and encourage a comprehensive approach to emergency planning and training by incorporating response to transportation standards. _x000D_
_x000D_
Hazardous Materials Instructor Training Grant (HMIT): To “train the trainer” – that is, to train hazmat instructors who will then train hazmat employees in the proper handling of hazardous materials. _x000D_
_x000D_
Supplemental Public Sector Training Grants (SPST): to increase the number of hazardous materials training instructors, thereby increasing the number of training instructors available to conduct hazardous materials responder training programs for individuals with statutory responsibility to respond to hazardous materials accidents and incidents.  _x000D_
_x000D_
Assistance for Local Emergency Response Training Grant (ALERT): to increase the number of emergency responders trained to respond to incidents or accidents involving the transportation of crude oil, ethanol and other flammable liquids by rail.  _x000D_
_x000D_
Hazardous Materials Community Safety Grants (HMCS): to conduct national outreach and training programs to assist communities in preparing for and responding to accidents and incidents involving the transportation of hazardous materials, including Class 3 flammable liquids by rail; and train State and local personnel responsible for enforcing the safe transportation of hazardous materials, including Class 3 flammable liquids.</t>
  </si>
  <si>
    <t>States, U. S. Territories and Federally recognized Native American Tribes may apply for either or both planning and training grants.  The Governor or Tribal official of each eligible applicant has been asked to designate an agency responsible for managing the program.  DOT will work with the designated organization.</t>
  </si>
  <si>
    <t>HMEP: State, Local, Federally Recognized Indian Tribal Governments, U.S. Territories, Student/Trainee
HMIT: Public nonprofit institution/organization,  Private nonprofit institution/organization 
SPST: Public nonprofit institution/organization, Private nonprofit institution/organization
ALERT: Public nonprofit institution/organization,  Private nonprofit institution/organization
HMCS:  Public nonprofit institution/organization, Private nonprofit institution/organization
All segments of the U.S. including Territories and Native American tribal populations that are involved with management of or possible exposure to hazardous materials benefit. Specifically Federal, State, and local authorities are assisted through the HMEP grant program with their responsibilities. Students and trainees in emergency response and local emergency planning activities are program beneficiaries since grant funds will be used to benefit local programs.</t>
  </si>
  <si>
    <t>{"description":"Appropriate legal official must approve legality of agency/organization application and agreement. Costs will be determined in accordance with 2 CFR 200, Subpart E.","isApplicable":true}</t>
  </si>
  <si>
    <t>{"environmentalImpact":{"reports":[{"isSelected":false,"reportCode":"statement"},{"isSelected":false,"reportCode":"assessment"},{"isSelected":true,"reportCode":"ExecutiveOrder12372"},{"isSelected":true,"reportCode":"otherRequired"}]},"description":"The HMEP/HMIT/SPST/ALERT/HMCS programs are eligible for coverage under E.O. 12372, \"Intergovernmental Review of Federal Programs.\" An applicant should consult the office or official designated as the single point of contact his or her, State, Territory or Native American Tribe for more information on the process required to follow in applying for assistance. "}</t>
  </si>
  <si>
    <t>{"description":"See 2 CFR 200 at: http://www.ecfr.gov/cgi-bin/text-idx?tpl=/ecfrbrowse/Title02/2cfr200_main_02.tpl  \r\n\r\nApplicants are to complete and submit an application through www.grants.gov. All applications will be reviewed in accordance with the program’s regulations, agency procedures, and the annual funding opportunity announcement requirements. \r\n"}</t>
  </si>
  <si>
    <t xml:space="preserve">Grant awards will be signed by the PHMSA Associate Administrator for Hazardous Materials Safety. </t>
  </si>
  <si>
    <t>From 60  to 180 days.</t>
  </si>
  <si>
    <t>{"types":{"moe":false,"formula":false,"matching":true},"formula":{"title":"","chapter":"","part":"","subPart":"","publicLaw":"","description":""},"matching":{"requirementFlag":"mandatory","percent":"20","description":"HMEP grant only."},"moe":{"description":""}}</t>
  </si>
  <si>
    <t>{"awarded":"other","description":"The length of project periods may extend from time of initial award for 12 months, through the end of the following fiscal year; however phased accomplishments or budget periods will limit the time frame for the funds awarded. Payments will generally be reimbursable, paid based on submission of a Request For Advance or Reimbursement Form 270.","awardedDescription":"Reimbursed periodically after submission of incurred costs by grantee."}</t>
  </si>
  <si>
    <t>[{"code":"program","isSelected":false,"description":""},{"code":"cash","isSelected":false,"description":""},{"code":"progress","isSelected":false,"description":""},{"code":"expenditure","isSelected":true,"description":"SF-425 and SF-270"},{"code":"performanceMonitoring","isSelected":true,"description":"Final report accountability questions required."}]</t>
  </si>
  <si>
    <t>{"isApplicable":true,"description":"In accordance with the provisions of 2 CFR 200, Uniform Administrative Requirements, Cost Principles and Audit Requirements, Subpart F, Audit Requirements (Revised, December 26, 2013)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Subpart F. Annual audit or Management Report. See 2 CFR 200 at: http://www.ecfr.gov/cgi-bin/text-idxtpl=/ecfrbrowse/Title02/2cfr200_main_02.tpl"}</t>
  </si>
  <si>
    <t xml:space="preserve">Records of technical and financial accomplishments must be maintained for 3 years after submission of an acceptable final Financial Status Report, or until any audit issues are resolved. </t>
  </si>
  <si>
    <t>69-5282-0-2-407;</t>
  </si>
  <si>
    <t xml:space="preserve">(Project Grants (Discretionary)) FY 17$28,276,087.00; FY 18 est $26,092,844.00; FY 19 est $26,433,000.00; FY 16$24,460,000.00; - </t>
  </si>
  <si>
    <t>HMEP grant award ranges are $24,000 - $1,500,000. State and Territory HMEP awards are allocated based on a formula that accounts for risk and population. 
HMIT grant award ranges are $250,000-$1,000,000.
SPST grant award ranges are $100,000-$3,500,000. 
ALERT grant award ranges are estimated to be between $500,000-$2,500,00. 
HMCS grant award ranges are estimated to between $200,000-$1,000,000</t>
  </si>
  <si>
    <t>{"list":[{"fiscalYear":2016,"description":"Not available. Grant funds:\r\n•\tTrained more than 96,000 emergency responders to the NFPA ‘472 standard\r\n•\tDeveloped over 115 additional emergency plans\r\n•\tUpdated over 1,200 emergency response plans\r\n•\tPerformed over 900 emergency response exercises\r\n•\tCompleted more than 100 Commodity Flow Studies \r\n\r\nPublished the 2016 Guidelines for Public Sector Hazardous Materials Response, Planning and Prevention/Mitigation Training (Guidelines) which constitutes one component of the overall program to provide assistance and support to state, tribal, territory and local hazardous materials training initiatives; completed through an interagency agreement with the Federal Emergency Management Agency.\r\n\r\nDeveloped a new training module, the Transportation Rail Incident Preparedness and Response (TRIPR), for Flammable Liquid Unit Trains and developed resource materials to provide critical information on best practices related to rail incidents involving hazard class 3 flammable liquids, such as crude oil and ethanol.\r\n"},{"fiscalYear":2017,"description":"More first responders trained to respond to transportation-related hazmat incidents which increases response capabilities for hazmat transportation incidents and accidents. \tMore communities prepared for transportation-related hazmat accidents and incidents which leads to a reduction in the severity and costs of accidents and incidents. More hazmat employees trained to properly package and ship hazmat which reduces the number of hazmat transportation incidents and accidents.\nIncreased community awareness of hazardous materials in local communities\nMore trained enforcement inspectors which reduces the risk of hazmat transportation incidents and accidents"}],"isApplicable":true}</t>
  </si>
  <si>
    <t>2 CFR 200, Uniform Administrative Requirements, Cost Principles and Audit Requirements._x000D_
_x000D_
49 Code of Federal Regulations, Part 110, Hazardous Materials Public Sector Training and Planning Grants; A grant application kit is available from DOT that includes all guidance, regulatory and administrative requirements.</t>
  </si>
  <si>
    <t>Aaron Mitchell1200 New Jersey Avenue, S.E, Washington, DC 20590 Email:&lt; a href='mailto:Aaron.Mitchell@dot.gov'&gt;Aaron.Mitchell@dot.gov&lt;/a&gt;Phone: (202) 366-0579;</t>
  </si>
  <si>
    <t>Fiscal Year2016: •  Developing, improving, and implementing emergency plans required under the Emergency Planning and Community Right-to-Know Act of 1986_x000D_
•  Workshops, drills, and exercises associated with hazmat emergency plans Risk assessments to enhance plans _x000D_
•  Example of Allowable Training Courses:_x000D_
      o  Hazmat Awareness, Operations, Technician, Specialist, and Refresher _x000D_
      o  Hazmat Incident Commander Hazmat Officer/Safety Officer Industrial Fire Fighting- (rail yards, fuel transfer facilities, and ports) _x000D_
•  Training airline hazmat workers in the proper handling and transporting of hazardous material within the airline industry_x000D_
•  Training hazmat employees to reduce the number of dangerous incidents and “near misses” occurring when hazardous materials are used, packaged, warehoused or transported_x000D_
•  Training fire instructors to conduct hazardous materials response training programs_x000D_
Fiscal Year2017: Developing, improving, and implementing emergency plans required under the Emergency Planning and Community Right-to-Know Act of 1986;
Workshops, drills, and exercises associated with hazmat emergency plans;
Risk assessments to enhance plans;
Capability assessments that evaluate the ability for first responders, non-governmental organizations, and other involved stakeholders to respond to a hazmat emergency; Improving interagency interoperability to better respond to and mitigate hazmat incidents;
Determining commodity flow transportation patterns of hazmat and developing and maintaining a system to keep such information current;
Courses aimed at developing, improving, and implementing emergency plans under the Emergency Planning and Community Right-to-Know Act (EPCRA) §§ 301 and 303 (Title 42 U.S.C. Chapter 116)
Hazmat transportation emergency preparedness and response courses;
Hazmat risk analysis;
Commodity Flow Study courses; and
Regional Response Strategy Selection courses</t>
  </si>
  <si>
    <t xml:space="preserve">HMEP: Not applicable for grants to States and Territories. Grants made to Native American Tribes will be in accordance with the following selection criteria: (1) Potential Benefit; (2) Priority Need; (3) Number of Public Sector Employees Trained ; (4) Long Term Benefit to Tribe; (5) Past Performance._x000D_
HMIT: Grants made to nonprofit hazmat employee organizations will be in accordance with the following selection criteria: demonstrates quantified need for training (15%); (2) Degree to which the proposed training program meets the identified training needs (15%); (3) Number of instructors to be trained (15%); (4) Projected number of hazmat employees each instructor is expected to train (10%); (5) Projected impact of the training in reducing risk and enhancing hazmat transportation safety (15%); (6) Organization’s prior experience in providing hazmat instructor and employee training and the facilities/mechanisms in place to conduct the training (10%); (7) Efficiency and cost associated with conducting the training (10%); (8) Ability to account for program expenditures and program outcomes (10%)._x000D_
SPST: Grants made to national nonprofit fire service organizations will be in accordance with the following selection criteria: How applicants intend to accomplish training for instructors of individuals with statutory responsibility to respond to accidents and incidents involving hazardous materials supporting diverse States and Native American Tribes curriculum (20%); the applicant’s analysis of the regions or locations in which fire departments or other organizations providing emergency response to hazardous materials transportation accidents and incidents are in need of hazardous materials training and the applicant’s method of identifying these needs (20%); the applicant’s prioritization of training needs and the applicant’s explanation of the means for identifying additional specific future training needs (20%); the applicant’s prioritization of specific program tasks to be performed and the cost of each task. Since PHMSA expects that the number of applications will exceed the amount of funding, the prioritization is critical (20%); the applicant’s statement of work for the upcoming budget period that describes and set priorities for the activities and tasks to be conducted, the costs associated with each activity, the number and types of deliverables and products to be completed, and a schedule for implementation (20%)._x000D_
ALERT: PHMSA will review applications based upon merit, including the clarity of the project narrative and reasonableness of cost as described in the budget narrative. PHMSA reserves the right to make adjustments that are beneficial to the goals of the FY15 ALERT Grant program. A review panel of Federal agency representatives will evaluate the grant applications. Each grant application will be evaluated in accordance with the criteria listed below. Special emphasis will be placed on reviewing whether or not the application has a coherent project narrative that follows the outline of this funding announcement, and whether or not the costs described in the budget narrative appear to be necessary, reasonable, allowable and allocable. Applications will be evaluated as exceptional, acceptable, or unacceptable._x000D_
_x000D_
HMCS: PHMSA will review applications based upon merit, including the clarity of the project narrative and reasonableness of cost as described in the budget narrative. PHMSA reserves the right to make adjustments that are beneficial to the goals of the current FY HMCS Grant program. A review panel of Federal agency representatives will evaluate the grant applications. Each grant application will be evaluated in accordance with the criteria listed below. Special emphasis will be placed on reviewing whether or not the application has a coherent project narrative that follows the outline of this funding announcement, and whether or not the costs described in the budget narrative appear to be necessary, reasonable, allowable and allocable. Applications will be evaluated as exceptional, acceptable, or unacceptable._x000D_
</t>
  </si>
  <si>
    <t>https://beta.sam.gov/fal/9e0591952a234dbf801e8cd2f83f07db/view</t>
  </si>
  <si>
    <t>Technical Assistance Grants</t>
  </si>
  <si>
    <t>Information Grants to Communities- Technical Assistance Grant</t>
  </si>
  <si>
    <t>{"list":[{"act":{"description":"Pipeline Inspection, Protection, Enforcement and Safety Act of 2006 \r\n"},"publicLaw":{"congressCode":"109","number":"468"},"authorizationTypes":{"USC":false,"act":true,"statute":false,"publicLaw":true,"executiveOrder":false}},{"act":{"description":"Pipeline Safety, Regulatory Certainty, and Job Creation Act of 2011"},"publicLaw":{"congressCode":"112","number":"90"},"authorizationTypes":{"USC":false,"act":true,"statute":false,"publicLaw":true,"executiveOrder":false}},{"act":{"description":"Protecting Our Infrastructure of Pipelines and Enhancing Safety Act of 2016 "},"publicLaw":{"congressCode":"114","number":"183"},"authorizationTypes":{"USC":false,"act":true,"statute":false,"publicLaw":true,"executiveOrder":false}},{"act":{"description":"Pipeline Safety Improvement Act of 2002 "},"publicLaw":{"congressCode":"107","number":"355"},"USC":{"title":"49","section":"60130"},"authorizationTypes":{"USC":true,"act":true,"statute":false,"publicLaw":true,"executiveOrder":false},"usc":{"title":"49","section":"60130"}}]}</t>
  </si>
  <si>
    <t>Development of engineering or other scientific analysis of pipeline safety issues, including the promotion of public participation in official proceedings.</t>
  </si>
  <si>
    <t>As well as private nonprofit institutions/organizations and public nonprofit institutions/organizations.</t>
  </si>
  <si>
    <t>{"description":"A written application addressing the evaluation criteria.","isApplicable":true}</t>
  </si>
  <si>
    <t>{"description":"Detailed information for the application procedures is in the annual funding opportunity announcement. Also see: 2 CFR 200 at http://www.ecfr.gov/cgi-bin/text-idx?tpl=/ecfrbrowse/Title02/2cfr200_main_02.tpl."}</t>
  </si>
  <si>
    <t xml:space="preserve">A committee of pipeline safety stakeholders will review the grant applications. Grants will be awarded to applicants with the highest merit based on the evaluation criteria until the available funds are exhausted. </t>
  </si>
  <si>
    <t xml:space="preserve">Range of Approval/Disapproval Time from 120 to 180 days. Applications are typically due 60 to 90 days after funding opportunity announcement is posted to www.Grants.gov. </t>
  </si>
  <si>
    <t>{"awarded":"other","description":"12 months from date of award. ","awardedDescription":"Funds are available (a) reimbursement for costs incurred, or (b) 50% at award, 50% after delivery of mid-year report."}</t>
  </si>
  <si>
    <t>[{"code":"program","isSelected":false,"description":""},{"code":"cash","isSelected":false,"description":"SF-425 and SF-270"},{"code":"progress","isSelected":true,"description":"Each grant recipient will be required to provide a mid-term and a final report to PHMSA demonstrating progress and completion of the work as outlined in the grant agreement. Further, each recipient of a grant must ensure that: (1) the technical findings made possible by the grants are made available to the relevant operators; and,\r\n(2) open communication is maintained between the grant recipients, local operators, local communities and other interested parties."},{"code":"expenditure","isSelected":false,"description":"SF-425"},{"code":"performanceMonitoring","isSelected":false,"description":""}]</t>
  </si>
  <si>
    <t>{"isApplicable":true,"description":"Also see: 2 CFR 200 at   http://www.ecfr.gov/cgi-bin/text-idx?tpl=/ecfrbrowse/Title02/2cfr200_main_02.tpl"}</t>
  </si>
  <si>
    <t xml:space="preserve">Grant recipient must maintain, for a period of 3 years beyond the end of the grant project period of performance: (a) documentation supporting the costs incurred under the grant, and (b) information regarding any sub-awards made using grant funds. </t>
  </si>
  <si>
    <t xml:space="preserve">(Project Grants (Discretionary)) FY 17$1,500,000.00; FY 18 est $1,500,000.00; FY 19 est $0.00; FY 16$0.00; - </t>
  </si>
  <si>
    <t>The range is $0 - $100,000</t>
  </si>
  <si>
    <t>{"list":[{"fiscalYear":2016,"description":"The Consolidated Appropriations Act of 2016 (P.L. 114-113) did not appropriate funding for the TAG program.  PHMSA will not solicit applications or issue TAG awards in FY 2016.  Future funding of the TAG program is contingent upon reauthorization of the program and an enacted appropriation. The Consolidated Appropriations Act of 2016 (P.L. 114-113) did not appropriate funding for the TAG program. PHMSA did not solicit applications or issue TAG awards in FY 2016. "},{"fiscalYear":2017,"description":"Advancement of pipeline safety through the funding of local communities and organizations for technical assistance related to pipeline safety issues.  Technical assistance is defined as engineering or other scientific analysis of pipeline safety issues.  TAG funding was also used to help promote public participation in official proceedings."},{"fiscalYear":2018,"description":"Advancement of pipeline safety through the funding of local communities and organizations for technical assistance related to pipeline safety issues.  Technical assistance is defined as engineering or other scientific analysis of pipeline safety issues.  TAG funding was also used to help promote public participation in official proceedings."}],"isApplicable":true}</t>
  </si>
  <si>
    <t>Pipeline Safety Regulations, 49 CFR 192.614, 49 CFR 192.616, 49 CFR 195.440, 49 CFR 195.442, 49 CFR 198.37, and 49 CFR 198.39 Individual copies of regulations may be requested from: Office of Pipeline Safety, Pipeline and Hazardous Materials Safety Administration, Department of Transportation, 1200 New Jersey Avenue, SE, East Building, 2nd Floor, Washington, DC 20590, Telephone: (202) 366-4595, Fax: (202) 366-4566. Also, available on-line at http://www.ecfr.gov/cgi-bin/text-idx?tpl=/ecfrbrowse/Title49/49cfrv3_02.tpl</t>
  </si>
  <si>
    <t>Karen Lynch1200 New Jersey Avenue, S.E., E22-105, Washington, DC 20590 Email:&lt; a href='mailto:karen.lynch@dot.gov'&gt;karen.lynch@dot.gov&lt;/a&gt;Phone: 202-366-6855 ;</t>
  </si>
  <si>
    <t>http://primis.phmsa.dot.gov/tag</t>
  </si>
  <si>
    <t>Fiscal Year2018: Project awards will be similar in scope to projects awarded in the past. TAG awards have funded a broad range of activities, including:  improvement of local pipeline emergency response capabilities; improvement of safe digging or damage prevention programs; development of pipeline safety information resources; implementation of local land use practices that enhance pipeline safety; community and pipeline awareness campaigns; and, enhancements in public participation in official proceedings pertaining to pipelines.Fiscal Year2016: The Consolidated Appropriations Act of 2016 (P.L. 114-113) did not appropriate funding for the TAG program.  PHMSA will not solicit applications or issue TAG awards in FY 2016.  Future funding for the TAG program is contingent upon reauthorization of the program and an enacted appropriation. The Consolidated Appropriations Act of 2016 (P.L. 114-113) did not appropriate funding for the TAG program. PHMSA did not solicit applications or issue TAG awards in FY 2016. Fiscal Year2017: Project awards will be similar in scope to projects awarded in the past. TAG awards have funded a broad range of activities, including:  improvement of local pipeline emergency response capabilities; improvement of safe digging or damage prevention programs; development of pipeline safety information resources; implementation of local land use practices that enhance pipeline safety; community and pipeline awareness campaigns; and, enhancements in public participation in official proceedings pertaining to pipelines.</t>
  </si>
  <si>
    <t xml:space="preserve">PHMSA developed evaluation criteria for project proposals to rate and select competing applications. Each criterion is weighted equally and is intended to align with the challenges and strategies impacting pipeline safety. Submission of an application is not a guarantee of award. The evaluation criteria are as follows: 1. The extent to which the Applicant’s project scope establishes clear goals and objectives that focus on areas where a pipeline failure could pose a significant risk to people or to unusually sensitive environmental areas (see definition in 49 C.F.R 195.6); 2. The extent to which the Applicant’s project scope identifies specific pipeline safety concerns or risks that affected pipelines pose to the affected geographic areas to stakeholders and/or communities; 3. The extent to which the proposal demonstrates the Applicant’s experience with and commitment to foster open communication with affected operators and other key members of the community to ensure project success. 4. The extent to which the Applicant’s proposal aligns with the challenges and strategies in PHMSA’s Strategic Plan and seeks to improve performance and safety over time in areas such as engineering, damage prevention, land use, public education, emergency response, and community awareness; 5. The extent to which the Applicant’s project plan clearly establishes resources, milestones, and estimated project costs that align with project goals and objectives; 6. The extent to which the Applicant’s project plan identifies measureable results and deliverables and specifies how results will be evaluated and disseminated to affected stakeholders; and 7. The extent to which the Applicant’s project scope provides the potential for learning or technology transfer to other groups and communities._x000D_
</t>
  </si>
  <si>
    <t>https://beta.sam.gov/fal/eafb58eecc56481b849ab9397aeff8f6/view</t>
  </si>
  <si>
    <t>State Damage Prevention Program Grants</t>
  </si>
  <si>
    <t>{"list":[{"act":{"description":"Pipeline Inspection, Protection, Enforcement, and Safety Act of 2006"},"publicLaw":{"congressCode":"109","number":"468"},"USC":{"title":"49","section":"60134"},"authorizationTypes":{"USC":true,"act":true,"statute":false,"publicLaw":true,"executiveOrder":false},"usc":{"title":"49","section":"60134"}}]}</t>
  </si>
  <si>
    <t>To improve State Damage Prevention programs, which are intended to protect underground facilities from excavation damage.</t>
  </si>
  <si>
    <t>Any State (including  U.S. Territory or possessions) authority designated by the Governor is eligible to apply for a grant as long an agency within the State (including  U.S. Territory or possessions) has an annual Section 60105 (49 U.S.C.) certification or  Section 60106 (49 U.S.C.) agreement in effect with PHMSA.  If a State (including U.S. Territory or possessions) does not have a certification or agreement with PHMSA, then no State (including U.S. Territory or possessions) authority can receive a grant.</t>
  </si>
  <si>
    <t>State Government, U.S. Territory and possessions would receive the ultimate benefit from this program.</t>
  </si>
  <si>
    <t>{"description":"A written application describing the current status of the State Damage Prevention Program and plans for improvements.","isApplicable":true}</t>
  </si>
  <si>
    <t>{"description":"Through the website at www.Grants.gov and fedstar.phmsa.dot.gov.  Also see the annual solicitation for application procedures. Also see: 2 CFR 200 at   http://www.ecfr.gov/cgi-bin/text-idx?tpl=/ecfrbrowse/Title02/2cfr200_main_02.tpl"}</t>
  </si>
  <si>
    <t>Panel of stakeholders will review and score applications.  Grants will be awarded to applicants with the highest score until the available funds are exhausted.</t>
  </si>
  <si>
    <t>120 days after application deadline.</t>
  </si>
  <si>
    <t>{"awarded":"other","description":"There is a restriction on the time permitted to spend the money awarded. It must be spent within one year of the award. ","awardedDescription":"Advance payments or Reimbursement payments will be made  after the electronic receipt via  the Delphi e-Invoicing System of a “Request for Advance or Reimbursement” (Standard Form SF-270).  Recipients, upon receipt of the fully executed award document, may request up to 50% of the total federally funded amount of the award.  The remaining amount may be requested, upon receipt and approval, (by the PHMSA Agreement Officer) of the “Mid-Term Report.”"}</t>
  </si>
  <si>
    <t>[{"code":"program","isSelected":true,"description":"Progress Report; Final Report; Mid-term Financial Status Report; Final Financial Status Report. "},{"code":"cash","isSelected":false,"description":""},{"code":"progress","isSelected":true,"description":"During the performance of the grant (progress report) and at the end of the grant period (final report), the Grantee must provide a letter-type written report that describes the results of all activities undertaken to date as a result of the grant. The report must include the following:\r\n1.  A comparison of actual accomplishments to the objectives established for the period.\r\n2.  Where the output of the project can be quantified, a computation of the cost per unit of output.\r\n3.  The reasons for slippage if established objectives were not met.\r\n\t\r\nThe project report is due 6 months after the project period start date.  The Final Report is due no later than 90 days after the project period end date."},{"code":"expenditure","isSelected":true,"description":"During the performance of the grant, the Grantee must submit a mid-term Federal Financial Report, Standard Form 425 (SF-425), to report the status of funds.  In addition to SF-425, the Grantee should provide the breakdown of costs for each object class category (Personnel, Fringe Benefits, Travel, Equipment, Supplies, Contractual, Other, and Indirect Charges).  This report is due 6 months after the project period start date."},{"code":"performanceMonitoring","isSelected":false,"description":""}]</t>
  </si>
  <si>
    <t>Grant recipient must maintain for a period of three years: (a) documentation supporting the cost incurred under the grant, and (b) information regarding any sub-awards made using grant funds.</t>
  </si>
  <si>
    <t xml:space="preserve">(Project Grants (Discretionary)) FY 17$1,499,939.00; FY 18 est $1,500,000.00; FY 19 est $1,490,000.00; FY 16$1,499,976.00; - </t>
  </si>
  <si>
    <t>The grants awarded range $30,000-$100,000. The average is $88,231.</t>
  </si>
  <si>
    <t>{"list":[{"fiscalYear":2016,"description":"No Current Data Available Fiscal Year 2016: From 2008-2016, PHMSA has awarded over $13.6 million to 39 state organizations.  Work completed under these projects addresses each of the Nine Elements of an Effective Damage Prevention Program, though the work scope varied from state to state.  \r\n\r\nIn 2016, PHMSA made 17 awards with a total dollar value of $1,499,976."},{"fiscalYear":2017,"description":"Work completed under this grant program addresses each of the nine elements \n\nEnhanced communications between operators and excavators;\nFostering support and partnership of all stakeholders;\nOperator’s use of performance measures for locators; \nPartnership in employee training; \nPartnership in public education; \nDefined role of enforcement agencies in resolving issues; Fair and consistent enforcement of the law; Use of technology to improve the locating process; Data analysis to continually improve the program"}],"isApplicable":true}</t>
  </si>
  <si>
    <t>Pipeline Safety Regulations, 49 CFR 192.614, 49 CFR 192.616, 49 CFR 195.440, 49 CFR 195.442, 49 CFR 198.37, and 49 CFR 198.39 Individual copies of regulations may be requested from: Office of Pipeline Safety,  Pipeline and Hazardous Material Safety Administration, Department of Transportation, 1200 New Jersey Avenue, SE East Building, 2nd Floor, Washington, DC 205901,  Telephone: (202) 366-4595 Fax: (202) 366-4566. Also available on line at http://www.ecfr.gov/cgi-bin/text-idx?tpl=/ecfrbrowse/Title49/49cfr195_main_02.tpl.</t>
  </si>
  <si>
    <t>Hung Nguyen1200 New Jersey Avenue, S.E., Washington, DC 20590 Email:&lt; a href='mailto:hung.nguyen@dot.gov'&gt;hung.nguyen@dot.gov&lt;/a&gt;Phone: (202) 366-0568;</t>
  </si>
  <si>
    <t>http://www.phmsa.dot.gov/.</t>
  </si>
  <si>
    <t>Fiscal Year2017: Projects to improve state damage prevention programs will be funded and are anticipated to include enforcement, education and outreach, and other safety programs. Past grant projects can be found at: http://primis.phmsa.dot.gov/sdp/?nocache=2783&amp;nocache=3193.Fiscal Year2016: Refer to Link http://primis.phmsa.dot.gov/sdp/?nocache=2783&amp;nocache=3193.</t>
  </si>
  <si>
    <t>Evaluation Criteria.  The State Damage Prevention grant application process is competitive.  Applications will be evaluated against the selection criteria listed below as well as against each other.  Submission of an application is not a guarantee of award.  PHMSA may award a grant based on an application in its entirety, award only portions of a grant application, or not award an application at all. Each Application will be reviewed against the criteria listed below.  The criteria are weighted as follows: Criterion 1. is most heavily weighted; criterion 2 is second most heavily weighted; criterion 3 is third most heavily weighted; criterion 4 is fourth most heavily weighted; criterion 5 is fifth most heavily weighted.  An effective damage prevention program as stated in 49 U.S.C.  §60134 (b) includes one or more of the nine (9) elements below.  Grant funding is available to assist state in aligning with one or more of these nine elements.  The number of elements addressed in an application will not affect the evaluation of the application. Criterion 1. Relevance to the Nine Elements - This criterion will be used to evaluate proposed work under each element addressed on the application.  This criterion will be used to evaluate proposed projects that: •  Clearly link results to one or more of the nine elements.  •  Have merit for advancing implementation or continued support of one or more of the nine elements within the state. •  Align with the meaning and intent of the nine elements as described in PHMSA’s Damage Prevention Assistance Program (DPAP) Guide (available at http://primis.phmsa.dot.gov/comm/publications/DPAP-Guide-FirstEdition-20080911.pdf?nocache=6648). Proposed work under each element will be evaluated separately. Criterion 2.  Costs, Results, and Schedule This criterion will be used to evaluate proposed work under each element addressed in the application.  This criterion will be used to evaluate proposed projects that: •  Will produce tangible results within the proposed project period. •  Establish clear goals, objectives, milestones, and estimates of project costs. •  Have deliverables that do not overlap with the deliverables of any other PHMSA grant award. •  Use funds efficiently and effectively. Proposed work under each element will be evaluated separately. Criterion 3. State’s Commitment to the Nine Elements - This criterion will be used to evaluate the applicant’s description of existing damage prevention activities as they relate to the nine elements.   This criterion will be used to evaluate applications that demonstrate the State has made substantial progress toward, or has clear and concrete plans for, implementing the nine elements. Criterion 4. - State’s Commitment to Damage Prevention Program Effectiveness.  This criterion will be used to evaluate the applicant’s description of any legislative or regulatory actions (including studies, etc.) taken by the State within the past five (5) years pertaining to damage prevention program improvement.  This criterion will be used to evaluate applications that demonstrate the State’s commitment to ensuring lasting damage prevention program effectiveness and continuing improvement, including any legislative and/or regulatory actions taken within the past five years or other significant activities, such as efforts of study groups or task teams established to analyze the State’s damage prevention program. Criterion 5. Past Performance. This criterion will be used to evaluate past performance of applicants who have received a PHMSA State Damage Prevention grant in the past.  Past performance includes fulfillment of grant agreements in a timely manner and compliance with grant terms and conditions. Applicants who received funding previously for a project that is ongoing and are requesting grant funding for the continuation of that project should provide a summary of accomplishments and tasks completed during the previous grant period.  The information provided should include measurable results and deliverables, and also include any information about tasks that were not completed or other challenges encountered during the grant period. Evaluation of applications from applicants who have not received a PHMSA State Damage Prevention grant in the past will not be affected positively or negatively by this criterion.</t>
  </si>
  <si>
    <t>https://beta.sam.gov/fal/c66a7008518640c69bd2a8cab3a2f110/view</t>
  </si>
  <si>
    <t>PHMSA Pipeline Safety Program One Call Grant</t>
  </si>
  <si>
    <t>{"list":[{"act":{"description":"Transportation Equity Act for the 21st Century"},"publicLaw":{"congressCode":"105","number":"178"},"USC":{"title":"49","section":"6106 "},"authorizationTypes":{"USC":true,"act":true,"publicLaw":true},"usc":{"title":"49","section":"6106 "}}]}</t>
  </si>
  <si>
    <t>To provide funding to State agencies in promoting damage prevention, including changes with their State underground damage prevention laws, related compliance activities, training and public education.</t>
  </si>
  <si>
    <t>A state is eligible if it qualifies under section 49 USC 6104 (b).</t>
  </si>
  <si>
    <t xml:space="preserve">State (Includes District of Columbia and Puerto Rico) Also, State agency with a Certification or Agreement under 60105 or 60106 of Title 49 USC. </t>
  </si>
  <si>
    <t>{"description":"Appropriate State legal official must approve legality of agency application and agreement. Costs will be determined in accordance with 2 CFR 200, and \"One Call Application Guidelines\". Application (plan) is opened in early September and due early October.","isApplicable":true}</t>
  </si>
  <si>
    <t>{"description":"U.S. Department of Transportation, Pipeline &amp; Hazardous Materials Safety Administration, Pipeline Safety, PHP-50, 1200 New Jersey Avenue, SE\r\nWashington, DC 20590. Each State submits a detailed description of the proposed project activity in one of the three priority categories listed in the criteria section with estimated costs on how the money would be spent.  The application will be specific regarding what the funding would buy, and what otherwise unmet need the funding would help resolve. If the proposed activity was previously submitted and approved, the applicant will be required to provide a description of results from previous action of the activity. \r\nAlso see: 2 CRFR 200 at   http://www.ecfr.gov/cgi-bin/text-idx?tpl=/ecfrbrowse/Title02/2cfr200_main_02.tpl"}</t>
  </si>
  <si>
    <t>Proposed projects are reviewed by a group of peers for their completeness with estimated project criteria as described in the criteria section.</t>
  </si>
  <si>
    <t>{"flag":"yes","description":"Applications are submitted in October for the next calendar year. The Director of State Programs may extend or modify the dates based on good cause. ","list":[{"start":"2018-10-15","end":"2018-11-15"}]}</t>
  </si>
  <si>
    <t>From 60 to 90 days of receipt.  Award is contingent on a current fiscal year appropriation and enacted budget.</t>
  </si>
  <si>
    <t>{"awarded":"other","description":"Period of performance is 12-18 months from the award date depending on the award date","awardedDescription":"Electronic Funds Transfer"}</t>
  </si>
  <si>
    <t>[{"code":"program","isSelected":false,"description":""},{"code":"cash","isSelected":true,"description":"SF-270"},{"code":"progress","isSelected":true,"description":"A final progress report is due 45 days after the period of performance ends."},{"code":"expenditure","isSelected":true,"description":"SF-270"},{"code":"performanceMonitoring","isSelected":true,"description":"Triennial grant review is performed on all States  to assure funds were spent on proposed projects and in accordance with OMB requirements. Each State progress  report is reviewed prior to award of future grant."}]</t>
  </si>
  <si>
    <t>All records relating to the projects must be retained for a period of not less than 3 years from the date of submission of fund expenditure report.</t>
  </si>
  <si>
    <t xml:space="preserve">(Project Grants (Discretionary)) FY 17$1,237,942.00; FY 18 est $1,058,000.00; FY 19 est $1,051,000.00; FY 16$1,018,271.00; - </t>
  </si>
  <si>
    <t>The range for grants awarded $10,000 to $45,000</t>
  </si>
  <si>
    <t>{"list":[{"fiscalYear":2016,"description":"PHMSA received 27 applications for the “PHMSA Pipeline Safety Program One Call Grant’ for CY 2016 totaling $1.22 million dollars PHMSA received 27 applications for the “PHMSA Pipeline Safety Program One Call Grant’ for CY 2016 totaling $1,018,271. \r\n"},{"fiscalYear":2017,"description":"PHMSA received 26 applications for the “PHMSA Pipeline Safety Program One Call Grant” for calendar year 2017 totaling $1,292,778."}],"isApplicable":true}</t>
  </si>
  <si>
    <t>Pipeline Safety Regulations, 49 CFR 190, 191, 192, 193, 195, 198 and 199.  Individual copies available from the Transportation Safety Institute, PHMSA Training and Qualification, Oklahoma City, Oklahoma 73125.  "Guidelines for States Participating in the Pipeline Safety Program." Also available on-line at http://www.ecfr.gov/cgi-bin/text-idx?tpl=/ecfrbrowse/Title49/49tab_02.tpl</t>
  </si>
  <si>
    <t>{"flag":"appendix","description":"See Appendix IV of the Catalog for a listing of Pipeline and Hazardous Materials Safety Administration regional office addresses."}</t>
  </si>
  <si>
    <t>Zach Barrett1200 New Jersey Avenue, S.E., Washington, DC 20590 Email:&lt; a href='mailto:Zach.Barrett@dot.gov'&gt;Zach.Barrett@dot.gov&lt;/a&gt;Phone:  (405) 834-8344.;</t>
  </si>
  <si>
    <t xml:space="preserve">Fiscal Year2016: 1. The overall quality and effectiveness of one-call notifications systems in the state; _x000D_
2. Communications systems linking one-call notification systems; _x000D_
location capabilities, including training personnel and developing and using location technology; _x000D_
3. Record retention and recording capabilities for one-call notification systems; _x000D_
4. Public information and education; _x000D_
participation in one-call notification systems; and _x000D_
5. Compliance and enforcement under the State one-call system_x000D_
 1. The overall quality and effectiveness of one-call notifications systems in the state; _x000D_
2. Communications systems linking one-call notification systems; _x000D_
location capabilities, including training personnel and developing and using location technology; _x000D_
3. Record retention and recording capabilities for one-call notification systems; _x000D_
4. Public information and education; _x000D_
5. Participation in one-call notification systems; and _x000D_
6.. Compliance and enforcement under the State one-call system_x000D_
Fiscal Year2017: 1. The overall quality and effectiveness of one-call notifications systems in the state; _x000D_
2. Communications systems linking one-call notification systems; _x000D_
location capabilities, including training personnel and developing and using location technology; _x000D_
3. Record retention and recording capabilities for one-call notification systems; _x000D_
4. Public information and education; _x000D_
5. Participation in one-call notification systems; and _x000D_
6. Compliance and enforcement under the State one-call system_x000D_
</t>
  </si>
  <si>
    <t>Eligibility is determined by 49 USC, Section 6104. 
Criterion 1. Relevance to the established funding priorities This criterion will be used to evaluate proposed work under each project addressed in the application and will be used to evaluate proposed projects that enhance public safety, protect the environment, minimize risks to excavators, and prevent disruption of vital public services by reducing the incidence of underground facilities during excavation through the voluntary adoption and efficient implementation by all states of state One-Call notification programs that meet the minimum standards. 
Funding priorities are established and communicated to all potential grantees by distribution of “One-Call Grant Application Guidelines.” These guidelines are updated annually. 
Criterion 2. Costs and Project Scope This criterion will be used to evaluate proposed work under each element addressed in the application and will be used to evaluate proposed projects that: • Will produce tangible results within the project period • Establish clear goals, objectives, milestones, and estimates of project costs • Use funds efficiently and effectively. 
Criterion 3. Past Performance 
This criterion will be used to evaluate past performance of applicants that have received a PHMSA One-Call grant in the past. Past performance includes fulfillment of grant agreements in a timely manner and compliance with grant terms and conditions. Applicants that received funding previously for a project that is ongoing, and are requesting grant funding for the continuation of that project, should provide a summary of accomplishments and tasks completed during the previous grant period. The information provided should include measurable results and deliverables, and also include any information about tasks that were not completed or other challenges encountered during the grant period.</t>
  </si>
  <si>
    <t>https://beta.sam.gov/fal/3ef464ca080d4dbeb25378ee46678ac3/view</t>
  </si>
  <si>
    <t>PHMSA Pipeline Safety Research and Development “Other Transaction Agreements”</t>
  </si>
  <si>
    <t>PHMSA Pipeline Safety Research and Development Other Transaction Agreements”</t>
  </si>
  <si>
    <t>{"list":[{"act":{"description":"Pipeline Safety Improvement Act of 2002"},"publicLaw":{"congressCode":"107","number":"355"},"USC":{"title":"49","section":"60101"},"authorizationTypes":{"USC":true,"act":true,"publicLaw":true},"usc":{"title":"49","section":"60101"}}]}</t>
  </si>
  <si>
    <t>To sponsor research and development projects focused on providing near-term solutions that will improve the safety, reduce environmental impact, and enhance the reliability of the Nation’s pipeline transportation system.</t>
  </si>
  <si>
    <t>Universities and other academic institutions, individual, profit organization, nonprofit organization,  State (includes D.C.), U.S. Territories and possessions, Indian tribes, local government, other entities are eligible to apply.</t>
  </si>
  <si>
    <t>Anyone/general public can receive benefits from the eligible applicant.</t>
  </si>
  <si>
    <t>{"description":"Prior to submission of a White Paper each applicant must first complete (electronically) a registration form the location of which will be stated in the PHMSA Research Announcement (PRA).","isApplicable":true}</t>
  </si>
  <si>
    <t>{"environmentalImpact":{"reports":[{"isSelected":true,"reportCode":"ExecutiveOrder12372"},{"isSelected":true,"reportCode":"otherRequired"}]},"description":"Yes, if the awardee is a state or local government."}</t>
  </si>
  <si>
    <t>In response to a PHMSA Research Announcement (PRA) applicants submit White Papers which are evaluated against specific evaluation criteria identified in the PRA.  Those deemed worthy of further consideration are notified, and provided detailed guidelines for submitting a full proposal.  Full proposals that are not determined as inherently governmental research must include cost sharing of at least 30%. Full proposals that are determined as inherently governmental research are fully funded and no cost share is required. If selected for award an “Other Transaction Agreement” (OTA) is awarded by PHMSA. Section 32 (f) of The Pipeline Safety, Regulatory Certainty, and Job Creation Act of 2011 signed into law in January 2012 (PUBLIC LAW 112–90—JAN. 3, 2012) amends Section 12 of the Pipeline Safety Improvement Act of 2002 (49 U.S.C. 60101 note)  by adding subsection d including 12(d)(3)( C) FUNDING FROM NON-FEDERAL SOURCES.  The Secretary shall ensure at least 30 percent of the costs of program-wide research and development activities are carried out using non-Federal sources.   The 2011 Act also amends Section 12 of the Pipeline Safety Improvement Act of 2002 (49 U.S.C. 60101 note), subsection (f), by striking ‘‘2003 through 2006.’’ And inserting ‘‘2012 through 2015.’’</t>
  </si>
  <si>
    <t>30-45 days for review of White Papers.  30-45 days for review of proposals (if requested).</t>
  </si>
  <si>
    <t>{"types":{"moe":false,"formula":true,"matching":true},"formula":{"title":"49","chapter":"12","part":"60101","subPart":"","publicLaw":"112-90","description":"49"},"matching":{"requirementFlag":"mandatory","percent":"30","description":"Cost sharing of at least 30% is required. Full proposals must include cost sharing of at least 30%. If selected for award an “Other Transaction Agreement” (OTA) is awarded by PHMSA.  Section 32 (f) of The Pipeline Safety, Regulatory Certainty, and Job Creation Act of 2011 signed into law in January 2012 (PUBLIC LAW 112–90—JAN. 3, 2012) amends Section 12 of the Pipeline Safety Improvement Act of 2002 (49 U.S.C. 60101 note)  by adding subsection d including 12(d)(3)( C) FUNDING FROM NON-FEDERAL SOURCES.  The Secretary shall ensure at least 30 percent of the costs of program-wide research and development activities are carried out using non-Federal sources.   The 2011 Act also amends Section 12 of the Pipeline Safety Improvement Act of 2002 (49 U.S.C. 60101 note), subsection (f), by striking ‘‘2003 through 2006.’’ And inserting ‘‘2012 through 2015.’’\r\n"},"moe":{"description":""}}</t>
  </si>
  <si>
    <t>{"awarded":"quarterly","description":"The term of an “Other Transaction Agreement” is normally between 1 and 3 years.\r\n\r\n"}</t>
  </si>
  <si>
    <t>[{"code":"program","isSelected":true,"description":"Draft final project report, Final project report."},{"code":"cash","isSelected":false,"description":""},{"code":"progress","isSelected":true,"description":"Also see: 2 CFR 200 at   http://www.ecfr.gov/cgi-bin/text-idx?tpl=/ecfrbrowse/Title02/2cfr200_main_02.tpl   "},{"code":"expenditure","isSelected":true,"description":"Invoices are to be submitted no more frequently than quarterly."},{"code":"performanceMonitoring","isSelected":true,"description":"Peer Reviews are conducted on the project.  They normally occur during the first quarter of each calendar year. "}]</t>
  </si>
  <si>
    <t>Financial records are subject to Government examination or audit, and must be maintained for 3 years from the completion of the “Other Transaction Agreement.”</t>
  </si>
  <si>
    <t xml:space="preserve">(Project Grants) FY 17$644,695.00; FY 18 est $13,000,000.00; FY 19 est $6,000,000.00; FY 16$2,381,849.00; - </t>
  </si>
  <si>
    <t>The range of awards is $40,000 to $856,000.  The average is $189,000.</t>
  </si>
  <si>
    <t>{"list":[{"fiscalYear":2016,"description":"TBD Program made three new awards addressing the further development of robotic inspection solutions capable of inspecting natural gas pipelines that are not piggable by traditional technology. The program also entered into two cooperative agreements.  One with the Bureau of Safety and Environmental Enforcement where a project developing inspection criteria for offshore risers was co-funded and one with the National Institute of Standards and Technology that is investigating the characterization of modern high toughness steels for fracture propagation and arrest assessment.  All projects have a public page for more information and are sortable by FY via https://primis.phmsa.dot.gov/matrix/ ."},{"fiscalYear":2017,"description":"PHMSA and the pipeline industry recognize the role of research in removing mutual challenges and, since 2002, have coordinated and collaborated on more than 270 projects and invested approximately $109M of PHMSA funding, plus $100M worth of shared resources."}],"isApplicable":true}</t>
  </si>
  <si>
    <t xml:space="preserve">An in depth description of the PHMSA Pipeline Safety R&amp;D Program can be found at http://primis.phmsa.dot.gov/rd/.  A listing of OTA awards can be found at: http://primis.phmsa.dot.gov/matrix/. </t>
  </si>
  <si>
    <t>Robert SmithU.S. DOT, Pipeline and Hazardous Materials Safety Administration, Office of Pipeline Safety,
1200 NJ Ave S.E.., Washington, DC 20590 Email:&lt; a href='mailto:robert.w.smith@dot.gov'&gt;robert.w.smith@dot.gov&lt;/a&gt;Phone: 919-238-4759;</t>
  </si>
  <si>
    <t>Fiscal Year2016: Program made three new awards addressing the further development of robotic inspection solutions capable of inspecting natural gas pipelines that are not piggable by traditional technology. The program also entered into two cooperative agreements.  One with the Bureau of Safety and Environmental Enforcement where a project developing inspection criteria for offshore risers was co-funded and one with the National Institute of Standards and Technology that is investigating the characterization of modern high toughness steels for fracture propagation and arrest assessment.  All projects have a public page for more information and are sortable by FY via https://primis.phmsa.dot.gov/matrix/ .Fiscal Year2017: This program awards funding to eligible entities to stimulate research into new technologies and to promote commercialization of those technologies. This research focuses on the following topics: 
a.	Threat Prevention;
b.	Leak Detection;
c.	Anomaly Detection/Characterization;
d.	Underground Natural Gas Storage; and
e.	Liquefied Natural Gas.</t>
  </si>
  <si>
    <t>Specific evaluation criteria, for each PHMSA Research Announcement, is located in the announcement document.</t>
  </si>
  <si>
    <t>https://beta.sam.gov/fal/316fbd79932646bfb863ab91623444ae/view</t>
  </si>
  <si>
    <t xml:space="preserve">Pipeline Safety Research Competitive Academic Agreement Program (CAAP) </t>
  </si>
  <si>
    <t>Pipeline Safety Research Competitive Academic Agreement Program (CAAP)</t>
  </si>
  <si>
    <t>The CAAP initiative  is intended to spur innovation by enabling an academic research focus on high-risk and high pay-off solutions for the many pipeline safety challenges. It will potentially deliver solutions that can be “hand-offs” to PHMSA’s core research program of demonstration and deployment. The goal would be to validate proof of concept of a thesis or theory all the way to commercial penetration into the market. Further, the pipeline industry and federal/state regulators are experiencing low numbers of applicants to entry level positions that are technically focused. As such, another goal of the CAAP program is to expose graduate and PhD research students to subject matter that is common to pipeline safety challenges and to illustrate how their engineering or technical disciplines are highly needed in the field. The ultimate benefit would be to cultivate new talent in all aspects of pipelining, similar to how programs at other Federal Agencies and non-profit organizations have encouraged talent to consider a career in a certain field.</t>
  </si>
  <si>
    <t>Applicants must be non-profit institutions of higher education located in the United States or a U.S. territory or possession.</t>
  </si>
  <si>
    <t>Solutions from academic research agreements to non-profit institutions of higher education will benefit the American public who has a stake in safe, reliable and environmentally friendly pipeline transportation of hydrocarbons.</t>
  </si>
  <si>
    <t>{"description":"Applications must include a letter on the submitting institution’s letterhead that certifies minimum requirements are understood and will be met. The letter must be signed by the Dean or equivalent level of that college, department or program and inserted Appendix A to the technical application. ","isApplicable":true}</t>
  </si>
  <si>
    <t>{"description":"To submit an application, applicants must be registered at www.grants.gov\r\nFor new users, go to http://www.grants.gov/applicants/get_registered.jsp, or go to the main page at http://www.grants.gov/ and click on “Register” In the top right corner. Please note that new user registrations for www.Grants.gov can take up to two weeks to complete. For additional questions on how to register, contact Grants.gov support. \r\nApplication Content &amp; Format - In preparing their technical proposal, applicants must utilize the technical application templates attached to the opportunity. The attachment will include instructions regarding required content and information. Applicants must only apply for funding that can reasonably be spent within the proposed period of performance. \r\nThe Technical Application requirements are summarized below but elaborated upon in the provided template. Failure to follow these requirements may result in the removal  of an  application from consideration. \r\n1) All information supporting the evaluation criteria must be contained within 20 pages which does not include the Cover Page, the Technical Application Information Page, or the Appendix; 2) The appendix may include additional information; however, this information will not be used by reviewers in evaluating the proposal (except to determine that each applicant has submitted a certification letter regarding minimum requirements); 3) The Certification Letter of Minimum Requirements must be the first page in the Appendix; 4) Times New Roman 12pt font 1.15 line and paragraph spacing for text body. \r\nAlso see: 2 CRFR 200 at   http://www.ecfr.gov/cgi-bin/text-idx?tpl=/ecfrbrowse/Title02/2cfr200_main_02.tpl"}</t>
  </si>
  <si>
    <t>PHMSA will conduct an initial administrative review of each application to determine if it is complete and meets the minimum eligibility requirements. A team composed of PHMSA program staff representatives and, potentially, industry experts will then conduct a technical review to evaluate and rate each application against the evaluation criteria and to evaluate the acceptability of the proposed budget. Cooperative agreements will be awarded to applicants having the highest merit until the available funding is exhausted. 
PHMSA intends to solicit applications under this program on a yearly basis during the second quarter of the calendar year, with applications due during the second quarter.</t>
  </si>
  <si>
    <t xml:space="preserve">Applications are normally due within 45 days after the announcement is posted to www.Grants.gov. </t>
  </si>
  <si>
    <t>No-cost extensions of up to 90 days may be authorized by the Agreement Officer in order to complete final reports.</t>
  </si>
  <si>
    <t>{"types":{"moe":false,"formula":false,"matching":true},"formula":{"title":"","chapter":"","part":"","subPart":"","publicLaw":"","description":""},"matching":{"requirementFlag":"mandatory","percent":"30","description":""},"moe":{"description":""}}</t>
  </si>
  <si>
    <t>{"awarded":"other","description":"The announcement will be posted to www.Grants.gov and eligible applications must be submitted within 45 days. Recipients will have between 24 and 36 months from the date of award (typical length of projects) to spend the money awarded. ","awardedDescription":"Agreements will facilitate academic research funding that can reasonably be spent within the project period of performance (estimated at 24 and 36  months). Funding will be provided by Electronic Fund Transfer. "}</t>
  </si>
  <si>
    <t>[{"code":"program","isSelected":true,"description":"Draft Final Report (template will be provided), Final Report and Internet Based Presentation (held remotely; template will be provided)."},{"code":"cash","isSelected":true,"description":"SF-270, Request for Advance or Reimbursement, and SF-425, Federal Financial Report."},{"code":"progress","isSelected":true,"description":"Brief Quarterly Status Reporting via email (reporting categories will be conveyed) &amp; Mid-Term Summary (phone discussion categories will be conveyed)."},{"code":"expenditure","isSelected":false,"description":""},{"code":"performanceMonitoring","isSelected":false,"description":""}]</t>
  </si>
  <si>
    <t>{"isApplicable":true,"description":"Also see: 2 CFR 200 at   http://www.ecfr.gov/cgi-bin/text-idx?tpl=/ecfrbrowse/Title02/2cfr200_main_02.tpl  "}</t>
  </si>
  <si>
    <t>Financial records, supporting documents, statistical records, and all other records pertinent to an award must be retained for a period of three years from the date of submission of the final expenditure report.</t>
  </si>
  <si>
    <t xml:space="preserve">(Cooperative Agreements) FY 17$47,351.00; FY 18 est $2,000,000.00; FY 19 est $2,000,000.00; FY 16$1,828,846.00; - This program is designed to be administered as an annual announcement with up to six awards of $300,000 each, or up to $2,000,000 for the overall annual program. If a large number of high-quality applications are received, and there are remaining funds available, PHMSA may award more than six agreements. </t>
  </si>
  <si>
    <t xml:space="preserve">The current program level of $2,000,000 (six individual awards at up to $300,000 each) is anticipated. </t>
  </si>
  <si>
    <t>{"list":[{"fiscalYear":2016,"description":"TBD Three (3) new research awards issued with allowable funds. "},{"fiscalYear":2017,"description":"To date, 154 students have been involved in pipeline research at US universities as a result of the CAAP program.  Six have gone on to internships, and seven full time employment in pipeline technology fields as a direct result of their participation."}],"isApplicable":true}</t>
  </si>
  <si>
    <t>Joshua ArnoldPipeline &amp; Hazardous Materials Safety Administration, Acquisition Services Division
1200 New Jersey Ave, SE, Washington, DC 20590 Email:&lt; a href='mailto:joshua.arnold@dot.gov'&gt;joshua.arnold@dot.gov&lt;/a&gt;Phone: (202) 366-6085;</t>
  </si>
  <si>
    <t>http://www.phmsa.dot.gov/pipeline</t>
  </si>
  <si>
    <t>Fiscal Year2016: TBD Three (3) new research awards issued with allowable funds. Fiscal Year2017: Project 1: Understanding Low Frequency ERW (LFERW) Pipeline Failure.  Resulted in a successfully addressing an National Transportation Safety Board recommendation, as well as software for pipeline operators to better predict health of pipelines with LFERWs.
Project 2: Fundamental Mechanochemistry-based Detection of Early Stage Corrosion Degradation of Pipeline Steels.  This project seeks to create a systematic framework to monitor changes in parameters germane to corrosion prevention, while mitigating the corrosion impact on the pipeline infrastructure.</t>
  </si>
  <si>
    <t>PHMSA will use the following evaluation criteria to rate and select amongst competing applications. These criteria are intended to identify projects that target high-risk areas; offer well-defined plans; and produce results that are measurable and transferable to further investigations in the CAAP Program or PHMSA’s core research program. The two (2) technical evaluation criteria are as follows: _x000D_
_x000D_
Criterion 1: Scientific Merit and Quality_x000D_
1. To what extent does the proposed project suggest/explore creative and original concepts and/or scientific/engineering principles to describe the challenges? 2. To what extent does the proposed research describe how the output result advances a potential solution toward an identified pipeline challenge(s)? 3. To what extent does the proposed research describe how the quality of results will be peer reviewed? 4. To what extent does the proposed research involve partnering to validate/demonstrate scientific results and/or quantify engineering principles?_x000D_
_x000D_
Criterion 2: Feasibility of Management Plan, Work Task, Budget and Schedule1. How well are the scope of work, tasks and milestones defined? Are the specific assigned tasks that will be performed by student(s) defined? 2. How well are the research goals or objectives defined? 3. Does the institution have access to appropriate facilities to conduct the proposed work? 4. How well is the project schedule defined and tied to the management plan? 5. How detailed is the plan to oversee students regularly by academic organization faculty/staff with the relevant knowledge and experience in the proposed area? In addition, PHMSA expects the proposed results of the projects to be factual, unbiased, verifiable, and repeatable to the extent practicable. Applicants should also be aware that a cooperative agreement will not convey any authority to recipients to secure information or cooperation from pipeline operators.</t>
  </si>
  <si>
    <t>Jan 19,2013</t>
  </si>
  <si>
    <t>https://beta.sam.gov/fal/b147a8e802bc40bab1377c5f6682b0fe/view</t>
  </si>
  <si>
    <t xml:space="preserve">PHMSA Pipeline Safety Underground Natural Gas Storage Grant </t>
  </si>
  <si>
    <t>{"list":[{"act":{"description":"Protecting our Infrastructure of Pipelines and Enhancing Safety Act (PIPES) 2016"},"publicLaw":{"congressCode":"114","number":"183"},"USC":{"title":"49","section":"60101"},"authorizationTypes":{"USC":true,"act":true,"publicLaw":true},"usc":{"title":"49","section":"60101"}}]}</t>
  </si>
  <si>
    <t xml:space="preserve">Participating state entities, through annual Certification/Agreements with PHMSA, will inspect and enforce the federal underground storage regulations for intrastate underground natural gas storage facilities located within the state. </t>
  </si>
  <si>
    <t>State must have a 60105 Certification or 60106 Agreement with PHMSA. The Department provides Federal funds, up to 80 percent of the State's total program costs to any State agency with a certificate under Section 60105 of Title 49, United States Code, an agreement under Section 60106 of Title 49, United States Code, or to any State acting as a DOT agent on interstate pipelines.</t>
  </si>
  <si>
    <t>{"description":"Appropriate State legal official must approve legality of agency application and agreement. Costs will be determined in accordance with 2 CFR 200. Application (plan) is opened in early August and due September 30. ","isApplicable":true}</t>
  </si>
  <si>
    <t>{"description":"U.S. Department of Transportation, Pipeline &amp; Hazardous Materials Safety Administration, Pipeline Safety, PHP-50, 1200 New Jersey Avenue, SE, Washington, DC 20590."}</t>
  </si>
  <si>
    <t>Each State submits with its annual application a summary of estimated program costs by calendar year covering the State gas and/or hazardous liquid pipeline safety activities to PHMSA. The State Certifies it is complying with the requirements of the Certification and/or Agreements under 49 USC Sections 60105 and 60106. The estimated budgets and Certification/Agreements are reviewed by State Program Staff for reasonableness and completeness. All State Programs Certifying to PHMSA they are meeting the program requirements applications are accepted. The Certification and/or Agreement requirements are specified in 49 USC Sections 60105(b) and 60106(a). If a State’s Certification or Agreement is not accepted the State is notified in writing of the reason for rejection.</t>
  </si>
  <si>
    <t>{"flag":"yes","description":"Applications are submitted in September for the next calendar year. The Director of State Programs may extend or modify the dates based on good cause.","list":[{"start":"2018-08-15","end":"2018-09-30"}]}</t>
  </si>
  <si>
    <t xml:space="preserve">From 60 to 90 days of receipt. Award is contingent on a current fiscal year appropriation and enacted budget. </t>
  </si>
  <si>
    <t>{"awarded":"other","description":"Expenditures made by a State during the calendar year are eligible for Federal reimbursement. States receiving Federal assistance submit claims for reimbursement in February for the Federal share of the cost of actual expenditures between January 1 and December 31 of the year. ","awardedDescription":"Electronic Funds Transfer "}</t>
  </si>
  <si>
    <t>[{"code":"program","isSelected":false,"description":""},{"code":"cash","isSelected":true,"description":"SF-270 "},{"code":"progress","isSelected":true,"description":"An annual detailed progress report is required outlining each programs jurisdiction status, operators inspected, inspection days completed, compliance activities, incidents investigated and program accomplishments and any other items required by program guidelines or PHMSA Administrator."},{"code":"expenditure","isSelected":true,"description":"SF-270 End of Year Payment Report. List State Actual Costs and reasons for deviation from estimated program costs"},{"code":"performanceMonitoring","isSelected":true,"description":"Program Evaluation and Progress Report. Triennial grant review is performed on all States to assure funds were spent on proposed projects and in accordance with OMB requirements. "}]</t>
  </si>
  <si>
    <t>{"isApplicable":true,"description":"Also see: 2 CFR 200 at http://www.ecfr.gov/cgi-bin/text-idx?tpl=/ecfrbrowse/Title02/2cfr200_main_02.tpl\r\n"}</t>
  </si>
  <si>
    <t xml:space="preserve">All records relating to the projects must be retained for a period of not less than 3 years from the date of submission of final expenditure report for grant period. </t>
  </si>
  <si>
    <t>(Formula Grants) FY 17$0.00; FY 18 est $4,000,000.00; FY 19 est $6,000,000.00; FY 16$0.00; - Fiscal Year 2018 will be the first year for the grant.</t>
  </si>
  <si>
    <t>Pipeline Safety Regulations, 49 CFR 190, 191, 192, 193, 195, 198 and 199. Individual copies available from the Transportation Safety Institute, PHMSA Training and Qualification, Oklahoma City, Oklahoma 73125. "Guidelines for States Participating in the Pipeline Safety Program." Also available on-line at http://www.ecfr.gov/cgi-bin/text-idx?tpl=/ecfrbrowse/Title49/49tab_02.tpl</t>
  </si>
  <si>
    <t>{"flag":"appendix","description":"See Appendix IV of the Catalog for a listing of Pipeline and Hazardous Materials Safety Administration regional office addresses. "}</t>
  </si>
  <si>
    <t>Zach Barrett 1200 New Jersey Avenue, S.E., Washington, DC 20590 Email:&lt; a href='mailto:Zach.Barrett@dot.gov'&gt;Zach.Barrett@dot.gov&lt;/a&gt;Phone: (405) 834-8344;</t>
  </si>
  <si>
    <t>Eligibility is determined by 49 USC, Section 6104._x000D_
Please describe criteria for selecting proposals: _x000D_
All reasonable, allowable and necessary inspection and enforcement expenses from Certified State agencies are considered for funding to the limit of available grant funding.</t>
  </si>
  <si>
    <t>https://beta.sam.gov/fal/fda3b19a97fd4a36b42674188c4b2fc3/view</t>
  </si>
  <si>
    <t>Biobased Transportation Research</t>
  </si>
  <si>
    <t>(Biobased R&amp;D)</t>
  </si>
  <si>
    <t>{"list":[{"act":{"description":"Safe, Accountable, Flexible, Efficient, Transportation Equity Act:  A Legacy for Users of 2005 (SAFTEA- LU)"},"publicLaw":{"congressCode":"109","number":"59"},"statute":{"page":"1781","volume":"119"},"authorizationTypes":{"USC":false,"act":true,"statute":true,"publicLaw":true,"executiveOrder":false}}]}</t>
  </si>
  <si>
    <t>Carry out biobased research of national importance at the National Biodiesel Board and at research centers identified in section 9011 of the Farm Security and Rural Investment Act of 2002 (7 U.S.C. 8109).</t>
  </si>
  <si>
    <t>Earmark recipients as designated in SAFTEA- LU , Public Law 109-59, August 10, 2005 119 Stat. 1781, Subtitle B Title V Section 5101 (m).</t>
  </si>
  <si>
    <t>Public and private nonprofit institutions of higher learning and industry trade groups.</t>
  </si>
  <si>
    <t>{"description":"A formal application outlining how the institution will meet the project scope; detailed delineation of organization, staff, faculty, and budget.  Costs were determined in accordance with OMB Circular A-21. ","isApplicable":true}</t>
  </si>
  <si>
    <t>The grants were earmarks under SAFETEA-LU.  There were no additional or new grants awarded. The grant program is closed and the biobased transportation research has been completed.</t>
  </si>
  <si>
    <t>Prior procedures had fifteen working days from receipt of proposal.</t>
  </si>
  <si>
    <t>{"types":{"moe":false,"formula":false,"matching":true},"formula":{"title":"","chapter":"","part":"","subPart":"","publicLaw":"","description":""},"matching":{"requirementFlag":"voluntary","percent":"20","description":"The Federal share of this grant shall be 20 percent of the funds received by the grantee.\r\n"},"moe":{"description":""}}</t>
  </si>
  <si>
    <t>{"awarded":"other","description":"Four years as designated in: SAFTEA-LU (Public Law 109-59, August 10, 2005, 119 Stat. 1781) Subtitle B Title V Section 5101 (m). In 2010, the Hire Incentive to Restore Employment Act extended the program and provided additional funding at the 2009 authorized levels.  ","awardedDescription":"The recipients were notified by letter and through the procurement process"}</t>
  </si>
  <si>
    <t>[{"code":"program","isSelected":true,"description":"Each recipient was required to submit an annual report and a final technical report at the end of the research project."},{"code":"cash","isSelected":true,"description":"If a recipient receives income during the lifet time of the grant, they were required to report the income on the SF-270."},{"code":"progress","isSelected":true,"description":"Each recipient submitted quarterly progress reports as well as annual reports on the project(s) status."},{"code":"expenditure","isSelected":true,"description":"The recipient was required by the Department and OMB (2 CFR part 215) to submit a financial report (SF-425).  The report identifies the total program obligation, expenditures, and cost share during the specified quarter."},{"code":"performanceMonitoring","isSelected":false,"description":""}]</t>
  </si>
  <si>
    <t>{"isApplicable":true,"description":"Recipients were required to conduct an A-133 audit."}</t>
  </si>
  <si>
    <t>Recipients are required to retain intact, for 3 to 5 years following submissions of the final expenditure report, pending resolution of audit findings, all grant products, financial records, and supporting documents.</t>
  </si>
  <si>
    <t xml:space="preserve">(Project Grants) FY 17$0.00; FY 18 est $0.00; FY 19 est $0.00; FY 16$0.00; - The program will be closing and each center will be required to submit their final reports except for South Dakota State University.  The first Center to complete the research was Cornell University.   University of Tennessee, Oregon State University, and Oklahoma State University are preparing to close in 2017.   The program was not authorized for additional funding after 2010. </t>
  </si>
  <si>
    <t>The range was between $9,000,000 -$13,000,000.</t>
  </si>
  <si>
    <t>{"list":[{"fiscalYear":2016,"description":"The Northeast Center led by Cornell University will close at the end of the 2016 calendar year.  This particular center provided systematic approach to bioenergy economy.   The North Central Center, South Dakota State University finalized and completed their on the EcoSun Praire farm. The experiment studies the benefits of bioenergy production by utilize a specific area for multiple purposes from the same source.  The other 3 centers are working on their final projects and results for 2017. The Northeast Center led by Cornell University closed in 2016. This center provided systematic approach to bioenergy economy. The North Central Center, South Dakota State University finalized and completed their EcoSun Praire farm. The experiment studies the benefits of bioenergy production by utilize a specific area for multiple purposes from the same source. The other 3 centers are working on their final projects and results for end of calendar of 2017. "},{"fiscalYear":2018,"description":"The five centers Oklahoma State University (South Central Regional Center), Oregon State University (Western Regional Center), University of Tennessee (Southeastern Regional Center) and South Dakota State University (Northern Regional Center) completed their research and the program is will be closed out.  A all the reports can reviewed at www.sungrant.org or at  https://researchhub.bts.gov/search. The Centers continue to working on biomass conversion process as well as other challenges and opportunity within biomass community and industry to produce robust and sustainable bio-products.  The Sun Grant program was initiated under the Farm Act and will continue to work with our USDA and DOE partners"}],"isApplicable":true}</t>
  </si>
  <si>
    <t>The Safe, Accountable, Flexible, Efficient, Transportation Equity Act:  A Legacy for Users (SAFETEA-LU, Public Law 109-59), enacted in 2005, Section 5201(m).</t>
  </si>
  <si>
    <t>Shawn Johnson,1200 New Jersey Avenue, S.E, E33-470, Washington, DC 20590 Email:&lt; a href='mailto:shawn.johnson@dot.gov'&gt;shawn.johnson@dot.gov&lt;/a&gt;Phone: (202) 366-1762.;</t>
  </si>
  <si>
    <t>https://ag.tennessee.edu/sungrantinitiative/Pages/default.aspx</t>
  </si>
  <si>
    <t>Fiscal Year2016: The centers will be preparing the final reports to begin closing the grants. _x000D_
_x000D_
 The centers will be preparing the final reports to begin closing the grants issued by the Department of Transportation. _x000D_
_x000D_
The website listed above demonstrate the continuous effort to improve conversion process and feedstock logistics supply chain.  The program will continue as initiated under the Farm Act of the Department of Agriculture.  Fiscal Year2017: The centers will be preparing the final reports to begin closing the grants issued by the Department of Transportation.  Fiscal Year2018: The Centers prepared and submitted the final reports.  The program is being officially closed out.</t>
  </si>
  <si>
    <t>https://beta.sam.gov/fal/ebc167c9b9ee4d8584fe0b3bb1d79ad2/view</t>
  </si>
  <si>
    <t>Research Grants</t>
  </si>
  <si>
    <t>{"list":[{"act":{"description":"Safe, Accountable, Flexible, Efficient, Transportation Equity Act: A Legacy for Users of 2005 (SAFTEA_LU)"},"publicLaw":{"congressCode":"109","number":"59"},"USC":{"title":"423","section":"117 and 502"},"authorizationTypes":{"USC":true,"act":true,"publicLaw":true},"usc":{"title":"423","section":"117 and 502"}}]}</t>
  </si>
  <si>
    <t>A.  Rural Transportation Research Initiative, North Dakota State University ‘s Upper Great Plains Transportation Institute must carry out the Rural Transportation Research Initiative.  B. Hydrogen-Powered Transportation Research Initiative, University of Montana must carry out the Hydrogen-Powered Transportation Research Initiative.  C. Cold Region and Rural Transportation Research, Maintenance, and Operations, Montana State University’s Western Transportation Institute is to develop a research facility in Lewistown, Montana, for basic and applied research and testing on surface transportation issues facing rural and cold regions.  D. Advanced Vehicle Technology, University of Kansas Transportation Research Institute is to research and develop advanced vehicle technology concepts, focused on vehicle emissions, fuel cells and catalytic processes, and intelligent transportation systems. E. Renewable Transportation Systems Research, University of Vermont is to research, develop and field test of hydrogen fuel cell and biofuel transportation technology. F. Alternative Fuels and Life Cycle Engineering, Rochester Institute of Technology are to conduct applied research for alternative fuel vehicle testing and analysis and manufacturing technology. G. National Cooperative Freight Research Program established with the National Academy of Sciences supports and carries out administrative and management activities relating to the governance of the national cooperative freight transportation research program.</t>
  </si>
  <si>
    <t>Legislated grants in SAFETEA-LU Section 5513(d),(g) and (i) and Section 5209.</t>
  </si>
  <si>
    <t>All listed beneficiaries will benefit from results produced by these research efforts.</t>
  </si>
  <si>
    <t>{"description":"A formal application outlining how the institution will meet the project scope; detailed delineation of organization, staff, faculty and budget.  Costs are determined in accordance with OMB Circular No. A-21.","isApplicable":true}</t>
  </si>
  <si>
    <t>{"environmentalImpact":{"reports":[{"isSelected":true,"reportCode":"otherRequired"}]},"description":"None. This program is excluded from coverage under E.O. 12372.\r\n"}</t>
  </si>
  <si>
    <t>{"description":"It is recommended that applicants use the procedures prescribed in Grants.gov to facilitate an electronic application process.  This will allow applicants the opportunity to submit all required forms, along with the necessary technical and cost proposals as prescribed in the relevant Opportunity description."}</t>
  </si>
  <si>
    <t>This is a Congressional earmark grant.</t>
  </si>
  <si>
    <t xml:space="preserve">See award procedures. </t>
  </si>
  <si>
    <t>{"types":{"moe":false,"formula":false,"matching":true},"formula":{"title":"","chapter":"","part":"","subPart":"","publicLaw":"","description":""},"matching":{"requirementFlag":"mandatory","percent":"20","description":"There is a 20% matching requirement for the surface transportation research grants only."},"moe":{"description":""}}</t>
  </si>
  <si>
    <t>{"awarded":"letter","description":" See SAFETEA-LU (Public Law 109-59) for additional information."}</t>
  </si>
  <si>
    <t>[{"code":"program","isSelected":true,"description":"Quarterly reports"},{"code":"cash","isSelected":true,"description":"SF-425 for surface transportation research grants only."},{"code":"progress","isSelected":true,"description":"Quarterly progress reports are required."},{"code":"expenditure","isSelected":true,"description":"SF-270 are required"},{"code":"performanceMonitoring","isSelected":true,"description":"OST-R monitors all grant awards with site visits and report reviews."}]</t>
  </si>
  <si>
    <t>{"isApplicable":true,"description":"Institutions of higher education or other non-profit organizations are subject to the audit requirements contained in the Single Audit Act Amendments of 1996 (31 U.S.C. 7501-7507) and revised OMB Circular A-133."}</t>
  </si>
  <si>
    <t>Grantee is required to retain intact, for 3 years following submission of the final expenditure report, pending resolution of audit finding, all grant products, financial records, and supporting documents.</t>
  </si>
  <si>
    <t>69-1136-0-1-401;</t>
  </si>
  <si>
    <t>(Project Grants) FY 18 est $0.00; FY 17 est $0.00; FY 16$0.00; - No new funding but previously obligated funds enables activities to continue.</t>
  </si>
  <si>
    <t>$500K to $22M. Averaged $2.25M</t>
  </si>
  <si>
    <t>{"list":[{"fiscalYear":2016,"description":"Rural Transportation Research Initiative - By December 2016, researchers will have conducted a comprehensive analysis of currently legal truck configurations in North Dakota. Rural Transportation Research Initiative - Researchers conducted a comprehensive analysis of currently legal truck configurations in North Dakota."},{"fiscalYear":2018,"description":"NCFRP will continue to work on two projects prior to close-out. "},{"fiscalYear":2019,"description":"NCFRP will end on December 31, 2019."}],"isApplicable":true}</t>
  </si>
  <si>
    <t xml:space="preserve"> 2 CFR Part 220 Cost Principles for Educational Institutions and 2 CFR Part 215 Uniform Administrative Requirements for Grants and Agreements with Organizations.</t>
  </si>
  <si>
    <t>Dawn Tucker-Thomas1200 New Jersey Avenue, E33-464, Washington, DC 20590 Email:&lt; a href='mailto:dawn.tucker-thomas@dot.gov'&gt;dawn.tucker-thomas@dot.gov&lt;/a&gt;Phone: (202) 366-7253;</t>
  </si>
  <si>
    <t>http://www.rita.dot.gov/</t>
  </si>
  <si>
    <t>Fiscal Year2016: Two NCFRP projects: F-49, Understanding and Using New Truck Data Sources to Address Urban Freight Challenges ($600,000) and F-50, Freight Resiliency: Dealing with major Cargo Traffic Diversions in National Emergencies ($600,000)._x000D_
_x000D_
Under the Rural Transportation Research Initiative, researchers completed a comprehensive analysis of legal truck configurations in North Dakota.  _x000D_
_x000D_
Under NCFRP, eleven potential projects were provided to the NCFRP Oversight Committee for reviewing and rating.  Rating ballots from the NCFRP Oversight Committee was due and projects were selected.  The request for proposals was released with proposals due January 19, 2016.  Project panels met thereafter to select research contractors._x000D_
Fiscal Year2018: NCFRP will continue to work on two projects prior to close-out.Fiscal Year2019: NCFRP will end on December 31, 2019.</t>
  </si>
  <si>
    <t>https://beta.sam.gov/fal/de0b87904a3d41a494395db8195459b7/view</t>
  </si>
  <si>
    <t>Federal Ship Financing Guarantees</t>
  </si>
  <si>
    <t>(Title XI)</t>
  </si>
  <si>
    <t>MARITIME ADMINISTRATION, TRANSPORTATION, DEPARTMENT OF</t>
  </si>
  <si>
    <t>{"list":[{"act":{"description":"Federal Credit Reform Act"},"USC":{"title":"46","section":"537"},"authorizationTypes":{"USC":true,"act":true},"usc":{"title":"46","section":"537"}}]}</t>
  </si>
  <si>
    <t>To provide competitive financing through the issuance of guarantees of debt issued for the purpose of financing or refinancing the construction, reconstruction or reconditioning of vessels built in United States shipyards and guarantee obligations for advanced shipbuilding technology and modern shipbuilding technology of a general shipyard facility located in the United States to stimulate commercial ship construction for domestic and export sales, encourage shipyard modernization, and support increased productivity.</t>
  </si>
  <si>
    <t>An individual with the ability, experience, financial resources, and other qualifications necessary for the adequate operation and maintenance of a vessel or an eligible shipyard.</t>
  </si>
  <si>
    <t>U.S. and foreign shipowners, or eligible U.S. shipyards.</t>
  </si>
  <si>
    <t>{"description":"Financial history, economic feasibility of project, operating history, citizenship of applicant. ","isApplicable":true}</t>
  </si>
  <si>
    <t>{"environmentalImpact":{"reports":[{"isSelected":false,"reportCode":"statement"},{"isSelected":false,"reportCode":"assessment"},{"isSelected":false,"reportCode":"ExecutiveOrder12372"},{"isSelected":true,"reportCode":"otherRequired"}]},"description":"Informal preapplication meeting is recommended. This program is excluded from coverage under OMB Circular No. A-102. "}</t>
  </si>
  <si>
    <t>{"description":"Application Form MA-163 must be filed with the Office of Marine Financing, Maritime Administration, 1200 New Jersey Avenue, S.E., Washington, DC 20590."}</t>
  </si>
  <si>
    <t>Final approval granted by the Maritime Administrator.</t>
  </si>
  <si>
    <t xml:space="preserve">.The Maritime Administration is required to approve or deny an application within two years of receiving a signed application. The deadline may be extended up to two years by applicant. </t>
  </si>
  <si>
    <t>{"awarded":"other","description":"Assistance provided as ship/shipbuilding technology is constructed and/or throughout life of ship/shipbuilding technology, but in any case not to exceed 25 years from vessel delivery or economic life of the assets being financed. ","awardedDescription":"Guarantee of private-sector debt."}</t>
  </si>
  <si>
    <t>{"isApplicable":true,"description":"See \"Index of Current Regulations,\" Maritime Administration."}</t>
  </si>
  <si>
    <t>Financial reports as per contract.  Annual reports regarding citizenship, no default certificates, vessel requirements.</t>
  </si>
  <si>
    <t>69-1752-0-1-403;</t>
  </si>
  <si>
    <t>(Guaranteed/Insured Loans) FY 17$394,501,000.00; FY 18 est $413,000,000.00; FY 19 est $0.00; FY 16$3,135,000.00; - (Salaries)  FY 17  $3,94,501,000; and FY 18 413,000,000, FY 19 $0(Guaranteed/Insured Loans) FY 17$373,748,000.00; FY 18 est $0.00; FY 19 est $0.00; FY 16$0.00; - (Guaranteed/Insured Loans)  FY 17  $373,748,000; FY 18 est. $0 and FY19 est. $0</t>
  </si>
  <si>
    <t xml:space="preserve">Historically projects have ranged from less than $1 million to several hundred million. (Average is not entered, because it would not be typical of the breadth of the program.) </t>
  </si>
  <si>
    <t>{"list":[{"fiscalYear":2016,"description":"In 2016 authority to guarantee over $9.58 billion of new guarantees.  \r\nIn FY 2016, a commitment to guarantee $373.7 million was approved for mortgage period financing to construct two Jones Act qualified LNG powered ConRo vessels. \r\n"},{"fiscalYear":2017,"description":"In 2017 authority to guarantee over $9.6 billion of new guarantees."},{"fiscalYear":2018,"description":"In 2018 authority to guarantee over $9.6 billion of new guarantees."},{"fiscalYear":2019,"description":"In 2019 authority to guarantee over $9.2 billion of new guarantees."}],"isApplicable":true}</t>
  </si>
  <si>
    <t>46 CFR Part 298. Booklet entitled, "Federal Ship Financing Program."</t>
  </si>
  <si>
    <t>{"flag":"appendix","description":"See Maritime Administration Regional Offices listed in Appendix IV of the Catalog."}</t>
  </si>
  <si>
    <t>David M. Gilmore1200 New Jersey Avenue, S.E., Washington, DC 20590 Email:&lt; a href='mailto:david.gilmore@dot.gov'&gt;david.gilmore@dot.gov&lt;/a&gt;Phone: (202) 366-2118;</t>
  </si>
  <si>
    <t>http://www.marad.dot.gov</t>
  </si>
  <si>
    <t xml:space="preserve">20.808 Capital Construction Fund; 11.415 Fisheries Finance Program; </t>
  </si>
  <si>
    <t>Fiscal Year2016: In FY 2016 a guarantee is expected to be approved for mortgage period financing to construct two Jones Act qualified LNG powered ConRo vessels.  In FY 2016, a commitment to guarantee $373.7 million was approved for mortgage period financing to construct two Jones Act qualified LNG powered ConRo vessels. Fiscal Year2017: 3000000</t>
  </si>
  <si>
    <t xml:space="preserve">.Projects which involve the construction, reconstruction or reconditioning of vessels in the United States and advanced and modern shipbuilding technology for a general shipyard facility are eligible for Title XI financing. In order to receive approval, applicants must possess the necessary ability, experience, financial resources and other qualifications. The financial resources necessary for the project are determined by the project's costs and the financial position and resources available to the applicant. Additionally, all projects must be determined to be economically feasible before approval can be granted. Applications are generally processed with a view towards accommodating the time frame of each and every applicant. </t>
  </si>
  <si>
    <t>https://beta.sam.gov/fal/0cfc86514d074ba69dad2b1190a9f6c1/view</t>
  </si>
  <si>
    <t>Maritime War Risk Insurance</t>
  </si>
  <si>
    <t>(Title XII, MMA, 1936)</t>
  </si>
  <si>
    <t>{"list":[{"act":{"description":"Merchant Marine Act of 1936"},"publicLaw":{"congressCode":"110","number":"417"},"statute":{"volume":"U.S.C"},"USC":{"title":"46 ","section":"539"},"authorizationTypes":{"USC":true,"act":true,"statute":true,"publicLaw":true,"executiveOrder":false},"usc":{"title":"46 ","section":"539"}}]}</t>
  </si>
  <si>
    <t xml:space="preserve">To provide war risk insurance to U.S.-flag and foreign vessels whenever it appears to the Secretary of Transportation that adequate insurance for waterborne commerce cannot be obtained on reasonable terms and conditions from commercial companies. </t>
  </si>
  <si>
    <t>All U.S. flag vessels, and certain foreign flag vessels meeting specific criteria as determined by the Maritime Administrator.</t>
  </si>
  <si>
    <t xml:space="preserve">Covered beneficiaries include vessel owners, third party liabilities, merchant mariners, and certain designated beneficiaries of deceased mariners. </t>
  </si>
  <si>
    <t>{"description":"Applications, vessel data, unqualified contract of commitment, and other supporting data as required by 46 CFR Part 308.","isApplicable":true}</t>
  </si>
  <si>
    <t>{"description":"Complete and proper filing of applications, supporting documents, and payment of appropriate binding fees or promises as specified in 46 CFR Part 308."}</t>
  </si>
  <si>
    <t>Binders issued only to those applicants that qualify.</t>
  </si>
  <si>
    <t xml:space="preserve">From 5 to 15 working days. </t>
  </si>
  <si>
    <t xml:space="preserve">This program has been extended until December 31, 2019. </t>
  </si>
  <si>
    <t>{"awarded":"letter","description":"Indeterminate; depends on war situation and posture of the country."}</t>
  </si>
  <si>
    <t>Not applicable in peacetime.</t>
  </si>
  <si>
    <t>69-4302-0-3-403;</t>
  </si>
  <si>
    <t>(Insurance) FY 17$100,000.00; FY 18 est $100,000.00; FY 19 est $100,000.00; FY 16 Estimate Not Available  - Covered beneficiaries include vessel owners, third party liabilities, merchant mariners, and certain designated beneficiaries of deceased mariners.</t>
  </si>
  <si>
    <t>Applicable only in designated combat areas, subject to terms of the binder.</t>
  </si>
  <si>
    <t>Rules and Regulations are set forth under 46 CFR 308 (as published under authority of Public Law 101-115) and 309 as amended from time to time in the Federal Register.</t>
  </si>
  <si>
    <t>Michael YarringtonOffice of Marine Insurance_x000D_
_x000D_
1200 New Jersey Avenue, SE_x000D_
Washington, District of Columbia 20590_x000D_
United States, Washington, DC 20590 Email:&lt; a href='mailto:michael.yarrington@dot.gov'&gt;michael.yarrington@dot.gov&lt;/a&gt;Phone: (202)366-1915;</t>
  </si>
  <si>
    <t>http://www.dot.gov</t>
  </si>
  <si>
    <t>https://beta.sam.gov/fal/218fc288bab548e6bd0c55c41abd493a/view</t>
  </si>
  <si>
    <t>State Maritime Schools</t>
  </si>
  <si>
    <t>State Maritime Schools or Academies (SMA)</t>
  </si>
  <si>
    <t>{"list":[{"act":{"description":"Maritime Education and Training Act of 1936"},"publicLaw":{"congressCode":"96","number":"453"},"USC":{"title":"46","section":"51501 - 51511"},"authorizationTypes":{"USC":true,"act":true,"statute":false,"publicLaw":true,"executiveOrder":false},"usc":{"title":"46","section":"51501 - 51511"}}]}</t>
  </si>
  <si>
    <t xml:space="preserve">To educate and train future merchant marine officers at the State Maritime Academies (SMA). The education and training of these students prepares them to graduate and enter the maritime industry in numerous capacities, including crewing merchant vessels, maritime opportunities ashore and also to be available during national emergencies or contingencies. </t>
  </si>
  <si>
    <t>COOPERATIVE AGREEMENTS;DIRECT PAYMENTS FOR SPECIFIED USE;USE OF PROPERTY, FACILITIES, AND EQUIPMENT;TRAINING</t>
  </si>
  <si>
    <t>State institutions of higher education. Assistance is limited to one maritime academy in any one State.</t>
  </si>
  <si>
    <t>Students, meeting eligibility requirements.</t>
  </si>
  <si>
    <t>{"description":"Formal application from State Governor setting forth evidence of establishment of school; State appropriation funds must be provided to the SMA’s that must match the federal funds provided by MARAD in direct payments; suitable curriculum and facilities.  Maintain the training vessels in accordance with US Coast Guard regulations and maintain safety and seaworthiness guidelines.","isApplicable":true}</t>
  </si>
  <si>
    <t>{"description":"Letter from a State Governor to the Secretary of Transportation or the Maritime Administrator. "}</t>
  </si>
  <si>
    <t xml:space="preserve">Need for training must be established and school must satisfy established maritime training standards The final award is approved by the Maritime Administrator.  For cooperative agreements relating to SIP program marking activities, final award determinations will be made by appropriate MARAD program officials at HQ (and 2 CFR 200, Uniform Administrative Requirements, Cost Principles, and Audit Requirements for Federal Awards will apply). </t>
  </si>
  <si>
    <t xml:space="preserve">For cooperative agreements relating to SIP program marking activities, awards will be renewed only if provided for in the cooperative agreement. </t>
  </si>
  <si>
    <t>{"types":{"moe":false,"formula":false,"matching":true},"formula":{"title":"","chapter":"","part":"","subPart":"","publicLaw":"","description":""},"matching":{"requirementFlag":"voluntary","percent":"0","description":"Annual assistance payments of $600,000 to the regional academies if matched by State appropriations and if out-of-State students are enrolled.  Federal assistance consists of (1) lump-sum annual assistance payment to schools, (2) loan of vessel and payment for its maintenance, and (3) student incentive payments. States are required to show that their annual funding for the school at least matches the Federal lump sum assistance payment. For cooperative agreements relating to SIP program marking activities, any matching requirements will be at the discretion of appropriate MARAD program officials at HQ. "},"moe":{"description":""}}</t>
  </si>
  <si>
    <t>{"awarded":"other","description":"Annual payments to the schools are given normally on a lump-sum basis. SIP payments are paid directly to the students per semester. For cooperative agreements relating to SIP program marking activities, the time limits for any award will be set forth in the terms and conditions of the cooperative agreement. ","awardedDescription":"lump sum, or per semester directly to financial institutions "}</t>
  </si>
  <si>
    <t>[{"code":"program","isSelected":true,"description":"Semester enrollment by class. Annual cost analysis of school operation. Other at request of the Maritime Administrator. .  For cooperative agreements relating to SIP program marking activities, the number, type, and frequency of required reports will be set forth in the terms and conditions of the cooperative agreement. "},{"code":"cash","isSelected":true,"description":"Annual submission of State contributions.  For cooperative agreements relating to SIP program marking activities, the number, type, and frequency of required reports will be set forth in the terms and conditions of the cooperative agreement. "},{"code":"progress","isSelected":true,"description":"Semester enrollment by class. Annual cost analysis of school operation. Other at request of the Maritime Administrator.  For cooperative agreements relating to SIP program marking activities, the number, type, and frequency of required reports will be set forth in the terms and conditions of the cooperative agreement. "},{"code":"expenditure","isSelected":true,"description":"SF-425"},{"code":"performanceMonitoring","isSelected":true,"description":"Semester enrollment by class. Annual repair and maintenance as needed. Other at request of the Maritime Administrator."}]</t>
  </si>
  <si>
    <t>{"isApplicable":true,"description":".In accordance with the provisions of OMB Circular 2 CFR 200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Circular 2 CFR 200. "}</t>
  </si>
  <si>
    <t xml:space="preserve">Pertaining to each school, its officers, faculty and students, the vessel and crew, and the shore base are required to be kept for the period of employment/enrollment, plus 6 years. For cooperative agreements relating to SIP program marking activities, recordkeeping requirements will be set forth in the terms and conditions of the cooperative agreement.   </t>
  </si>
  <si>
    <t>69-1750-0-1-403;</t>
  </si>
  <si>
    <t xml:space="preserve">(Direct Payments for Specified Use) FY 17$3,000,000.00; FY 18 est $6,000,000.00; FY 19 Estimate Not Available  FY 16$3,000,000.00; - </t>
  </si>
  <si>
    <t xml:space="preserve">Annual assistance payment of $500,000 to each regional school provided State matches funds and admits eligible out-of-state student.  A subsistence of $8,000 per academic year, not to exceed 4 years, paid to selected students in good standing in the Student Incentive Payment (SIP) Program, NTE a total of 300 students. </t>
  </si>
  <si>
    <t>{"list":[{"fiscalYear":2016,"description":"Development and implementation of a marketing strategy to increase awareness of and attract qualified candidates to SIP program and maritime careers.   Approximately 50 merchant marine officers with Merchant Mariner Credentials (MMC) graduated from the SMAs. Initial draft cooperative agreement, beginning development of a marketing strategy to increase awareness of and attract qualified candidates to SIP program and maritime careers. "},{"fiscalYear":2017,"description":"An estimated 50 – 60 merchant marine officers with MMC will graduate from the SMAs. Development and implementation of a marketing strategy to increase awareness of and attract qualified candidates to SIP program and maritime careers. "}],"isApplicable":true}</t>
  </si>
  <si>
    <t>46 CFR 310A; Standard college catalogs are available from the schools listed below .</t>
  </si>
  <si>
    <t>{"flag":"appendix","description":"(a) Federal Government: none; (b) standard information for prospective students: Maine Maritime Academy, Castine, ME 04421; Massachusetts Maritime Academy, Buzzards Bay, MA 02532; State University of New York Maritime College, Fort Schuyler, NY 10465; Texas A&amp;M Maritime Academy, Galveston, TX 77550; California Maritime Academy, Vallejo, CA 94591; Great Lakes Maritime Academy, Traverse City, MI 49684. "}</t>
  </si>
  <si>
    <t>Rita JacksonThe Department of Transportation, Maritime Administration, Office of Maritime Labor and Training (MAR-650), _x000D_
1200 New Jersey Ave S.E., , Washington, DC 20590 Email:&lt; a href='mailto:rita.jackson@dot.gov'&gt;rita.jackson@dot.gov&lt;/a&gt;Phone: 2023660284;</t>
  </si>
  <si>
    <t xml:space="preserve">20.807 U.S. Merchant Marine Academy; 11.417 Sea Grant Support; </t>
  </si>
  <si>
    <t xml:space="preserve">Fiscal Year2016: Approximately 50 merchant marine officers with Merchant Mariner Credentials (MMC) graduated from the SMAs. Initial draft cooperative agreement, beginning development of a marketing strategy to increase awareness of and attract qualified candidates to SIP program and maritime careers. Fiscal Year2017: An estimated 50 – 60 merchant marine officers with MMC will graduate from the SMAs. Development and implementation of a marketing strategy to increase awareness of and attract qualified candidates to SIP program and maritime careers. </t>
  </si>
  <si>
    <t>See Credentials/Documentation section of this program.</t>
  </si>
  <si>
    <t>https://beta.sam.gov/fal/b9b063dab6aa413e86441593c979d531/view</t>
  </si>
  <si>
    <t>U.S. Merchant Marine Academy</t>
  </si>
  <si>
    <t>(Kings Point)</t>
  </si>
  <si>
    <t>{"list":[{"act":{"description":"Maritime Education and Training Act"},"publicLaw":{"congressCode":"46","number":"51301-51316 U.S.C."},"authorizationTypes":{"act":true,"publicLaw":true}}]}</t>
  </si>
  <si>
    <t>To educate and train merchant marine officers.</t>
  </si>
  <si>
    <t>High school graduates who are U.S. citizens and international students in accordance with legislation. In general, criteria are similar to those generally used for college admission.</t>
  </si>
  <si>
    <t>High school graduates who are U.S. citizens and eligible international students.</t>
  </si>
  <si>
    <t>{"description":"Usual documents for college admission and a comprehensive physical examination.","isApplicable":true}</t>
  </si>
  <si>
    <t>{"environmentalImpact":{"reports":[{"isSelected":true,"reportCode":"otherRequired"}]},"description":"U.S. citizens desiring appointment to the school apply to Senate or House of Representative members or Maritime Administrator for nomination. "}</t>
  </si>
  <si>
    <t>{"description":"Nominating officials submit nominations to school's Office of Admission. Selection is competitive and merit-based."}</t>
  </si>
  <si>
    <t>Appointment approved by the Maritime Administrator.</t>
  </si>
  <si>
    <t>{"flag":"yes","description":"Nominations must be submitted by January 31 of the year preceding that in which admission is desired. Applications must be submitted by March 1 of the year in which admission is desired. \r\n","list":[{"start":"2018-06-01","end":"2019-02-01","description":"Application "},{"start":"2018-08-01","end":"2019-01-31","description":"Nominations "}]}</t>
  </si>
  <si>
    <t>From 3 to 8 months.</t>
  </si>
  <si>
    <t>To the school.</t>
  </si>
  <si>
    <t>Applicants not accepted may reapply the following year.</t>
  </si>
  <si>
    <t>{"awarded":"other","description":"Students are furnished with required uniforms and textbooks during their tenure at the Academy. Federal education grants and/or student loans are available to cover the cost of midshipman fees for supplies and services of a personal nature.  ","awardedDescription":"Federal grants or loans are distributed in accordance with US Department of Education policies (usually at the start of each academic term). "}</t>
  </si>
  <si>
    <t>[{"code":"program","isSelected":true,"description":"Program reports are submitted by the request of the Maritime Administration."},{"code":"cash","isSelected":true,"description":"SF-425"},{"code":"progress","isSelected":true,"description":"At the request of the Maritime Administration."},{"code":"expenditure","isSelected":true,"description":"SF-425"},{"code":"performanceMonitoring","isSelected":true,"description":"At the request of the Maritime Administration."}]</t>
  </si>
  <si>
    <t>Copies will be furnished at the request of the Maritime Administration.  Those pertaining to its officers, faculty, staff and midshipmen shall be kept for the period of enrollment plus eight years.</t>
  </si>
  <si>
    <t xml:space="preserve">(Training) FY 17$140,000.00; FY 18 est $112,073.00; FY 19 est $158,023.00; FY 16$140,000.00; - </t>
  </si>
  <si>
    <t>Annual assistance payment of $400,000 to each regional school provided State matches funds and admits eligible out-of-state student. An allowance of $48,000 per academic year, not to exceed 5 years, payment to selected students in good standing in the student incentive payment program.</t>
  </si>
  <si>
    <t>{"list":[{"fiscalYear":2016,"description":"In FY 2106, USMMA graduated 229 new licensed merchant marine officer. USMMA welcomed 278 new Midshipman for the Class of 2020. To date, progress is being achieved on these infrastructure improvements.  Phases 1 and 2 of the water main replacement project are complete.  The final phase, Phase 3B, will be completed in April 2016.  The installation of the new 8-inch water main was completed in August 2012 and upgrade of the existing water vault was completed in January 2013.  Phase 3 upgrades the water distribution system throughout the campus and is scheduled for completion in April 2016.  For the Sewer Pump Replacement Project, upgrades to the Elmridge Road Sewage Lift Station included one new lift pump and renovation of a second lift pump, addition of an emergency generator, and installation of modern electrical equipment.  Additionally, the survey phase of the electric grid upgrade project was completed in February 2013.  Four projects were completed in the past year including the Zero Deck design, sewer pump replacement, renovation of the museum restrooms and completion of the barracks and facilities safety issues. In FY 2106, USMMA graduated 229 new licensed merchant marine officer. USMMA welcomed 278 new Midshipman for the Class of 2020. To date, progress is being achieved on these infrastructure improvements. Phases 1 and 2 of the water main replacement project are complete. The final phase, Phase 3B, will be completed in April 2016. The installation of the new 8-inch water main was completed in August 2012 and upgrade of the existing water vault was completed in January 2013. Phase 3 upgrades the water distribution system throughout the campus and is scheduled for completion in April 2016. For the Sewer Pump Replacement Project, upgrades to the Elmridge Road Sewage Lift Station included one new lift pump and renovation of a second lift pump, addition of an emergency generator, and installation of modern electrical equipment. Additionally, the survey phase of the electric grid upgrade project was completed in February 2013. Four projects were completed in the past year including the Zero Deck design, sewer pump replacement, renovation of the museum restrooms and completion of the barracks and facilities safety issues. "},{"fiscalYear":2017,"description":"Past Fiscal Year: \n2017 \nProjection: \nIn 2017, the incoming Class of 2021 totaled 279 candidates.\nCurrent Fiscal Year: \n2018 \nIn 2018, the incoming Class of 2022 totaled 280 candidates.\nBudget Fiscal Year: \n2019 \nAnticipate 280 candidates to arrive for the Class of 2023."}],"isApplicable":true}</t>
  </si>
  <si>
    <t xml:space="preserve">46 CFR 310 Subpart C; Standard college catalogs and brochures. </t>
  </si>
  <si>
    <t>{"flag":"none","description":"Director of Admissions\r\nU.S. Merchant Marine Academy\r\n300 Steamboat Road, Admissions Center\r\nKings Point, New York 11024-1699\r\n\r\nUSMMA Admissions Office and Field Representatives listed in the Catalog"}</t>
  </si>
  <si>
    <t>Michael Bedryk300 Steamboat Road, Kings Point, NY 11024 Email:&lt; a href='mailto:michael.bedryk@usmma.edu'&gt;michael.bedryk@usmma.edu&lt;/a&gt;Phone: 516-726-5641;</t>
  </si>
  <si>
    <t xml:space="preserve">20.806 State Maritime Schools; 11.417 Sea Grant Support; </t>
  </si>
  <si>
    <t xml:space="preserve">Fiscal Year2016: Capital Asset Management Program (CAMP): $18.1 million; Academic Departments: $4 million; Day-to-day operations of the Midshipmen (including food and health services, textbooks and uniforms): $11.9 million; Operations and administrative support: $13.6 million; Faculty and staff compensation: $35.1 million Capital Asset Management Program (CAMP): $18.1 million; Academic Departments: $4 million; Day-to-day operations of the Midshipmen (including food and health services, textbooks and uniforms): $11.9 million; Operations and administrative support: $13.6 million; Faculty and staff compensation: $35.1 million </t>
  </si>
  <si>
    <t>https://beta.sam.gov/fal/d3780bcc13c84206ad3c76f829fcf03f/view</t>
  </si>
  <si>
    <t>Capital Construction Fund</t>
  </si>
  <si>
    <t>Capital Construction Fund (CCF)</t>
  </si>
  <si>
    <t>{"list":[{"act":{"description":"Merchant Marine Act of 1936"},"publicLaw":{"congressCode":"91","number":"469"},"statute":{"volume":"1018 U.S.C."},"USC":{"title":"46","section":"53501 - 53517 "},"authorizationTypes":{"USC":true,"act":true,"statute":true,"publicLaw":true},"usc":{"title":"46","section":"53501 - 53517 "}}]}</t>
  </si>
  <si>
    <t xml:space="preserve">To provide for replacement vessels, additional vessels or reconstructed vessels, built and documented under the laws of the United States for operation in the United States foreign, Great Lakes, Marine Highways or noncontiguous domestic trades. </t>
  </si>
  <si>
    <t xml:space="preserve">An applicant must be a U.S. citizen, own or lease one or more eligible vessels, have a program for the acquisition, construction or reconstruction of a qualified vessel and demonstrate the financial capabilities to accomplish the program. </t>
  </si>
  <si>
    <t>{"description":"Be able to provide proof of requirements called for in the Applicant Eligibility section of this program. This program is excluded from coverage under OMB Circular No. A-87. ","isApplicable":true}</t>
  </si>
  <si>
    <t>{"environmentalImpact":{"reports":[{"isSelected":false,"reportCode":"statement"},{"isSelected":false,"reportCode":"assessment"},{"isSelected":false,"reportCode":"ExecutiveOrder12372"},{"isSelected":true,"reportCode":"otherRequired"}]},"description":"Contact the Maritime Administration, Office of Financial Approvals."}</t>
  </si>
  <si>
    <t>{"description":". See Federal Register Notice (46 CFR Part 390, Appendix I) dated January 29, 1976. Persons seeking to enter into a Capital Construction Fund Agreement may make application by letter to the headquarters office shown below. "}</t>
  </si>
  <si>
    <t xml:space="preserve">Citizenship of the applicant, whether the applicant owns or leases one _x000D_
or more eligible vessels, has an acceptable program for the acquisition, _x000D_
construction or reconstruction of a qualified vessel and has the financial _x000D_
capability to accomplish the program. Approved by the Associate Administrator for Business and Finance Development. _x000D_
</t>
  </si>
  <si>
    <t>{"awarded":"other","description":"Depends upon the individual program agreed to between the Maritime Administration and the applicant.","awardedDescription":"N/A"}</t>
  </si>
  <si>
    <t>[{"code":"program","isSelected":true,"description":"Annual reports specified in the agreement and the rules and regulations."},{"code":"cash","isSelected":false},{"code":"progress","isSelected":true,"description":"Annual reports specified in the agreement and the rules and regulations."},{"code":"expenditure","isSelected":true,"description":"SF-425"},{"code":"performanceMonitoring","isSelected":true,"description":"Annual reports specified in the agreement and the rules and regulations."}]</t>
  </si>
  <si>
    <t>{"isApplicable":true,"description":"All financial records are subject to audit by the Internal Revenue Service and/or the Maritime Administration, Department of Transportation."}</t>
  </si>
  <si>
    <t>See Reports.</t>
  </si>
  <si>
    <t>(Direct Payments for Specified Use) FY 17$0.00; FY 18 est $0.00; FY 19 FY 16$0.00; - No Obligations are awarded. Company's own funds are used for the program.</t>
  </si>
  <si>
    <t xml:space="preserve">Applicant receives tax benefits for depositing assets in accordance with the program. </t>
  </si>
  <si>
    <t>{"list":[{"fiscalYear":2016,"description":"In 2016 over $159 million of funds deposited in Capital Construction Funds was used to construct new vessels, reconstruct existing vessels or pay down debt on existing vessels.  An additional $193 of earnings from the operation or sale of vessels was deposited into CCFs by the over 145 program participants, leaving a balance of over $2.1 billion on deposit."}],"isApplicable":false}</t>
  </si>
  <si>
    <t>Capital Construction Fund Agreement; Parts 390 and 391, Title 46, CFR; Part 3, Title 26, CFR.</t>
  </si>
  <si>
    <t>Daniel Ladd 1200 New Jersey Avenue, S.E., Washington, DC 20590 Email:&lt; a href='mailto:daniel.ladd@dot.gov'&gt;daniel.ladd@dot.gov&lt;/a&gt;Phone: (202)366-1859 ;</t>
  </si>
  <si>
    <t xml:space="preserve">20.812 Construction Reserve Fund; 20.802 Federal Ship Financing Guarantees; </t>
  </si>
  <si>
    <t>Fiscal Year2016: In 2016 CCF funds were used to install ship exhaust emissions scrubbers in vessels in the Great Lakes and servicing Alaska, reducing the harmful emissions from the vessels.</t>
  </si>
  <si>
    <t>See Award Procedure section of this program.</t>
  </si>
  <si>
    <t>https://beta.sam.gov/fal/1affbddf004c47dcb9e4a3787e02abc2/view</t>
  </si>
  <si>
    <t>Construction Reserve Fund</t>
  </si>
  <si>
    <t>Construction Reserve Fund (CRF)</t>
  </si>
  <si>
    <t>{"list":[{"act":{"description":"Merchant Marine Act of 1936"},"publicLaw":{"congressCode":"74","number":"835"},"USC":{"title":"46","section":"1161"},"authorizationTypes":{"USC":true,"act":true,"publicLaw":true},"usc":{"title":"46","section":"1161"}}]}</t>
  </si>
  <si>
    <t>To promote the construction, reconstruction, reconditioning, or acquisition of merchant vessels built and documented under the laws of the United States for purposes of national defense and the development of U.S. commerce.</t>
  </si>
  <si>
    <t xml:space="preserve">A Construction Reserve Fund (CRF) may be established by any citizen of the United States who owns, in whole or in part, a vessel or vessels operating in the foreign or domestic commerce of the U.S., or in the fisheries. Additionally, any citizen who is operating such vessel or vessels owned by another individual may establish a CRF. </t>
  </si>
  <si>
    <t xml:space="preserve">Any citizen of the United States who owns, in whole or in part, a vessel or vessels operating in the foreign or domestic commerce of the U.S. or in the fisheries. Additionally, any citizen who is operating such vessel or vessels owned by another individual. </t>
  </si>
  <si>
    <t>{"description":"Be able to provide proof of requirements called for in Applicant Eligibility section of this program. The program is excluded from coverage under OMB Circular No. A-87. ","isApplicable":true}</t>
  </si>
  <si>
    <t>{"environmentalImpact":{"reports":[{"isSelected":false,"reportCode":"statement"},{"isSelected":false,"reportCode":"assessment"},{"isSelected":false,"reportCode":"ExecutiveOrder12372"},{"isSelected":true,"reportCode":"otherRequired"}]},"description":"Contact the Maritime Administration, Office of Financial Approvals and Marine Insurance. This program is excluded from coverage under OMB Circular No. A-102. "}</t>
  </si>
  <si>
    <t>{"description":"You may manually enter in any other application procedures not found above\r\nSee Federal Register Notice (46 CFR 287.4). Persons seeking to establish a Construction Reserve Fund may make application by letter to the headquarters office shown below. This program is excluded from coverage under OMB Circular No. 2 CFR 200.. \r\n"}</t>
  </si>
  <si>
    <t xml:space="preserve">Review of the application by the Office of Financial Approvals and Marine Insurance to determine citizenship of the applicant, if applicant is owner or operator of the vessel and if the proposed objective of construction, reconstruction or acquisition is acceptable. </t>
  </si>
  <si>
    <t>{"awarded":"letter","description":"Depends on each individual program agreed upon between the Maritime Administration and the applicant.","awardedDescription":"N/A "}</t>
  </si>
  <si>
    <t>See Reports section of this program.</t>
  </si>
  <si>
    <t>(Direct Payments for Specified Use) FY 17$0.00; FY 18 est $0.00; FY 19 est $0.00; FY 16$0.00; - Company's own funds are used for the program.</t>
  </si>
  <si>
    <t xml:space="preserve">Defer tax on gains by depositing the gains attributable to the sale of or  indemnification for loss of vessels in accordance with the program. </t>
  </si>
  <si>
    <t>{"list":[{"fiscalYear":2016,"description":"In 2016 over 20 vessels were constructed with funds deposited into CRFs. In 2016 over 30 vessels were constructed with funds deposited into CRFs."}],"isApplicable":false}</t>
  </si>
  <si>
    <t xml:space="preserve">46 CFR Part 287; Order and Form of Resolution which outlines details pertaining to the establishment and maintenance of the Construction Reserve Fund. </t>
  </si>
  <si>
    <t>{"flag":"appendix","description":"Offices listed in appendix IV of the Catalog."}</t>
  </si>
  <si>
    <t>Daniel Ladd1200 New Jersey Avenue, S.E. , Washington, DC 20590 Email:&lt; a href='mailto:daniel.ladd@dot.gov'&gt;daniel.ladd@dot.gov&lt;/a&gt;Phone: (202)366-1859 ;</t>
  </si>
  <si>
    <t xml:space="preserve">20.808 Capital Construction Fund; 20.802 Federal Ship Financing Guarantees; </t>
  </si>
  <si>
    <t>Fiscal Year2016: In 2016 over 20 vessels were constructed with funds deposited into CRFs In 2016 over 30 vessels were constructed with funds deposited into CRFs.Fiscal Year2017: Not available</t>
  </si>
  <si>
    <t>https://beta.sam.gov/fal/7bf5bd97bfc94a37af51fa5413816fa0/view</t>
  </si>
  <si>
    <t>Maritime Security Fleet Program or Ship Operations Cooperation Program</t>
  </si>
  <si>
    <t>(Maritime Security Program)</t>
  </si>
  <si>
    <t>{"list":[{"act":{"description":"Omnibus Appropriations Bill of 2015; NDAA for Fiscal Year 2017, P.L. -112-239; 1122, Section 212(f)"},"publicLaw":{"congressCode":"112","number":"238"},"USC":{},"authorizationTypes":{"USC":true,"act":true,"publicLaw":true},"usc":{}},{"act":{"description":"The Maritime Security Act of 2003; the National Defense Authorization Act (NDAA) for Fiscal Year 2013"},"publicLaw":{"congressCode":"108","number":"136, 46 U.S.C. Section 53101 et. seq."},"authorizationTypes":{"act":true,"publicLaw":true}}]}</t>
  </si>
  <si>
    <t xml:space="preserve">The MSP helps sustain a fleet of 60 active, commercially viable, militarily useful, privately-owned vessels operating under U.S. registry to meet national defense and other security requirements. Participating operators are required to make their ships and commercial transportation resources available upon request by the Secretary of Defense during times of war or national emergency._x000D_
_x000D_
Address and promote innovation in transportation of cargo, through identification, development, and application of methods, equipment, facilities and techniques with U.S. – based companies and organizations involved in marine and intermodal transportation_x000D_
</t>
  </si>
  <si>
    <t xml:space="preserve">U.S. citizens and operators of U.S. flag vessels. </t>
  </si>
  <si>
    <t xml:space="preserve">Ownership and operation of vessels and facilities useful to the United States in time of war or national emergency. </t>
  </si>
  <si>
    <t>{"description":"Ownership of U.S. documented vessels.","isApplicable":true}</t>
  </si>
  <si>
    <t>{"description":"Solicitation for applications in the Federal Register; None. "}</t>
  </si>
  <si>
    <t>MARAD Office of Sealift Support and the U.S. Transportation Command review applications against criteria established in the Maritime Security Act of 2003.</t>
  </si>
  <si>
    <t>90 Days from closing of application.</t>
  </si>
  <si>
    <t xml:space="preserve">Decisions concerning administration of the Maritime Security Program will be referred to the Maritime Administrator. </t>
  </si>
  <si>
    <t xml:space="preserve">Program is based on 1-year contracts renewable each year, subject to funding, and not to extend past fiscal year 2025. </t>
  </si>
  <si>
    <t>{"awarded":"other","description":"One year contracts, renewable yearly, payable in monthly installments. ","awardedDescription":"Not applicable"}</t>
  </si>
  <si>
    <t>{"isApplicable":true,"description":"Maritime Security Program subject to both internal and external audit. These audits will be made by the Office of the Inspector General (DOT) in accordance with the General Accounting Office guidelines, \"Standards for Audit of Government Organizations, Programs, Activities and Functions,\" and additional OMB guidance. "}</t>
  </si>
  <si>
    <t xml:space="preserve">Vouchers monthly. </t>
  </si>
  <si>
    <t>69-1711-0-1-054;</t>
  </si>
  <si>
    <t>(Direct Payments for Specified Use) FY 17$299,997,000.00; FY 18 est $300,000,000.00; FY 19 est $300,000,000.00; FY 16$210,000,000.00; - (Direct payments) FY 16 $3.5mil per ship/annually = $210,000.00 annual; FY 17 $ $4,999,950.00 per ship/annually = $299,997.00mil annual; FY 2018 $5,000,000.00 per ship/annually = $300,000.00 mil annual; FY 19 $5,000,000.00 per ship/annually = $300,000.00 mil annual</t>
  </si>
  <si>
    <t>Authorized $3.1 million per vessel per year (FY 2012-2015); $3.5 million (FY 2016); $4.999 (FY2017); $5.0 million (FY 2018-20); $5.23 million (FY 2021); and $3.7 million (FY2022-2025)</t>
  </si>
  <si>
    <t>{"list":[{"fiscalYear":2016,"description":"Maintained full authorized 60 ships in MSP, six of the 60 ships were replaced with newer, more modern ships"}],"isApplicable":false}</t>
  </si>
  <si>
    <t xml:space="preserve">46 CFR Part 212(f). </t>
  </si>
  <si>
    <t>William McDonald1200 New Jersey Avenue, S.E. , Washington, DC 20590 Email:&lt; a href='mailto:william.mcdonald@dot.gov'&gt;william.mcdonald@dot.gov&lt;/a&gt;Phone: (202) 366-5076 ;</t>
  </si>
  <si>
    <t>Fiscal Year2016: The 60 ships in the MSP received payments up to $3.5 million per ship during 2016 for operation in U.S. international trade.</t>
  </si>
  <si>
    <t>(1) Vessel is required to maintain U.S.-flag presence in foreign commerce and/or necessary for meeting military sealift requirements; (2) Vessel must meet MARAD and USTRANSCOM requirements for both commercial viability and military usefulness; (3) Applicant possesses operational expertise and intermodal assets useful to the United States in meeting its sealift requirements; (4) Maritime Security Program participants are required to commit sealift and intermodal capacity to an Emergency Preparedness Program (EPP), as overseen by MARAD and approved by the Secretary of Defense (SECDEF).</t>
  </si>
  <si>
    <t>https://beta.sam.gov/fal/099143864a8a48b5ac35db069a9b3f65/view</t>
  </si>
  <si>
    <t>Assistance to Small Shipyards</t>
  </si>
  <si>
    <t>(Small Shipyard Grants)</t>
  </si>
  <si>
    <t>{"list":[{"act":{"description":"Section 3508 National Defense Authorization Act"},"publicLaw":{"congressCode":"110","number":"417"},"USC":{},"authorizationTypes":{"USC":true,"act":true,"publicLaw":true},"usc":{}}]}</t>
  </si>
  <si>
    <t>To award grants for capital improvements and related infrastructure improvements at qualified shipyards that will facilitate the efficiency, cost effectiveness, and quality of domestic ship construction for commercial and Federal Government use.</t>
  </si>
  <si>
    <t xml:space="preserve">Either a shipyard or a State or local government on behalf of a shipyard can apply. The shipyard must be one in a single geographical location, located in or near a maritime community, that (1) is a small business concern within the meaning of section 3 of the Small Business Act (15 U.S.C. 632); and (2) does not have more than 600 production employees. Other factors taken into account when grants are awarded will be (a) the economic circumstances and conditions of the maritime community near to which a shipyard is located; and (B) the local, State and regional economy in which such community is located. </t>
  </si>
  <si>
    <t>Shipyard.</t>
  </si>
  <si>
    <t>{"description":"As required by application.","isApplicable":true}</t>
  </si>
  <si>
    <t>{"environmentalImpact":{"reports":[{"isSelected":true,"reportCode":"otherRequired"}]},"description":"Either a shipyard or a State or local government on behalf of a shipyard can apply. The shipyard must be one in a single geographical location, located in or near a maritime community, that (1) is a small business concern within the meaning of section 3 of the Small Business Act (15 U.S.C. 632); and (2) does not have more than 600 production employees. Other factors taken into account when grants are awarded will be (a) the economic circumstances and conditions of the maritime community near to which a shipyard is located; and (B) the local, State and regional economy in which such community is located."}</t>
  </si>
  <si>
    <t>{"description":".SF-424 application form must be filed with the Maritime Administration. There are specific agency instructions for additional information which should be provided as an addendum to Form SF-424. These instructions were published in the Federal Register on January 10, 2008, in Vol.73, No. 7, pp.1912-1913. Applicants can go to www.grants.gov to apply. "}</t>
  </si>
  <si>
    <t xml:space="preserve">Awards will be made by the Maritime Administrator in such amounts and under such conditions as he determines. </t>
  </si>
  <si>
    <t>{"types":{"moe":true,"formula":false,"matching":true},"formula":{"title":"","chapter":"","part":"","subPart":"","publicLaw":"","description":""},"matching":{"requirementFlag":"voluntary","percent":"25","description":"Public Law 110-417 provides that no more than 75 percent of a project's cost may be paid from Federal Funds"},"moe":{"description":""}}</t>
  </si>
  <si>
    <t>{"awarded":"quarterly","description":"To be individually determined based on project."}</t>
  </si>
  <si>
    <t>[{"code":"program","isSelected":false,"description":""},{"code":"cash","isSelected":true,"description":"SF-425 is required."},{"code":"progress","isSelected":true,"description":"There will be Progress Reports, Annual Reports, and/or Status Reports depending on the nature of the project and the period of time it is expected to take. "},{"code":"expenditure","isSelected":false,"description":""},{"code":"performanceMonitoring","isSelected":true,"description":"Monitoring is based done by the audit requirements.  Grants over $750,000 have mandatory audits."}]</t>
  </si>
  <si>
    <t xml:space="preserve">Recipient is required to retain intact, for 3 years following submission of the final expenditure report, pending resolution of audit findings, all project contract documents, financial records and supporting documents. </t>
  </si>
  <si>
    <t>69-1770-0-1-021;</t>
  </si>
  <si>
    <t>(Project Grants) FY 17$9,800,000.00; FY 18 est $19,600,000.00; FY 19 est $0.00; FY 16$10,000,000.00; - Either a shipyard or a State or local government on behalf of a shipyard can apply. The shipyard must be one in a single geographical location, located in or near a maritime community, that (1) is a small business concern within the meaning of section 3 of the Small Business Act (15 U.S.C. 632); and (2) does not have more than 600 production employees. Other factors taken into account when grants are awarded will be (a) the economic circumstances and conditions of the maritime community near to which a shipyard is located; and (B) the local, State and regional economy in which such community is located.</t>
  </si>
  <si>
    <t>Awards can be in any amount up to $19,600,000.</t>
  </si>
  <si>
    <t>{"list":[{"fiscalYear":2016,"description":"Funds were awarded onn April 18, 2016. Funds were awarded on April 18, 2016. "},{"fiscalYear":2018,"description":"Program funded at $4,800,000.00."}],"isApplicable":true}</t>
  </si>
  <si>
    <t xml:space="preserve">Federal Register publication on January 10, 2008 in Vol.73, No.7, pp.1912-1913. Implementing legislation: Section 3506 of the National Defense Authorization Act for Fiscal Year 2006 (Public Law 109-163) and section entitled "Assistance to Small Shipyards" in Consolidated Appropriations Act, 2008. </t>
  </si>
  <si>
    <t>David.Heller1200 New Jersey Ave, Room W21-318_x000D_
, Washington, DC  20590 Email:&lt; a href='mailto:David.heller@dot.gov'&gt;David.heller@dot.gov&lt;/a&gt;Phone: (202) 366-5737 ;</t>
  </si>
  <si>
    <t>Fiscal Year2017: Awards will be made September 5, 2017.Fiscal Year2016: Funds were awarded to Commercial Shipyards that builds and delivers or repairs completed vessels. Funds were awarded to Commercial Shipyards that builds and delivers or repairs completed vessels.</t>
  </si>
  <si>
    <t xml:space="preserve">(1) How well the project will facilitate the efficiency, cost-effectiveness, and quality of domestic ship construction for commercial and Federal Government use, and (2) the economic factors set forth in section 081 above. </t>
  </si>
  <si>
    <t>https://beta.sam.gov/fal/a6ea7044c33a42928fcc85f1781cb15a/view</t>
  </si>
  <si>
    <t>America’s Marine Highway Grants</t>
  </si>
  <si>
    <t>Marine Highway Program</t>
  </si>
  <si>
    <t>{"list":[{"act":{"description":"2016 National Defense Authorization Act"},"publicLaw":{"congressCode":"114","number":"113"},"USC":{},"authorizationTypes":{"USC":true,"act":true,"publicLaw":true},"usc":{}},{"act":{"description":"2010 National Defense Authorization Act (Section  3515)"},"publicLaw":{"congressCode":"111","number":"84"},"USC":{"title":"46 Section 55601(g)","section":"55601 (g)"},"authorizationTypes":{"USC":true,"act":true,"publicLaw":true},"usc":{"title":"46 Section 55601(g)","section":"55601 (g)"}}]}</t>
  </si>
  <si>
    <t xml:space="preserve">Mitigate landside congestion, expand transportation options, and realize public benefit and external cost savings by awarding Marine Highway grants to qualified applicants to implement designated Marine Highway projects. </t>
  </si>
  <si>
    <t xml:space="preserve">Grant applicants must be public agencies at the state, regional or local level including, but not limited to, Metropolitan Planning Organizations, State governments (including State Departments of Transportation) and port authorities. They must also have had their projects for which they are requesting funds be designated as “Marine Highway Projects” by the Secretary of Transportation under America’s Marine Highway Program (110th Congress, Public Law 110-140)._x000D_
_x000D_
In order to receive a grant under this program, applicants must submit an application to the Secretary and demonstrate that the project is financially viable, the funds will be spent efficiently and effectively, and that a market exists for the services of the proposed project as evidenced by contracts or written statements of intent from potential customers. An applicant shall provide at least 20 percent of the project costs from non-Federal sources. In awarding grants under the program, the Secretary shall give a preference to those projects or components that present the most financially viable transportation services and require the lowest percentage Federal share of the costs.'' Eligible applicants include those entities defined within OMB 2 CFR 200 excluding Federal agencies due to matching-fund regulatory requirements. _x000D_
</t>
  </si>
  <si>
    <t>Eligible beneficiaries include those entities defined in OMB 2CFR 200.</t>
  </si>
  <si>
    <t>{"description":"The following documentation is required:\r\n1. First page of application:\r\nA. Marine Highway Project name (as stated in the Department’s Letter of Designation)\r\nB. Primary point of contact for applicant\r\nC. Amount of dollars of Grant Funds the applicant is seeking, sources and share of other matching funds.\r\nD. Summary of what the grant funding will be used for\r\nE. Project parties \r\nF. Recipients of Marine Highway grants and their first-tier sub-awardees will be required to have a DUNS number (http://www.dnb.com) and a current registration in the Central Contractor Registration (http://www.ccr.gov). While these items do not need to be provided as part of the application, a Marine Highway Grant will not be awarded if a recipient or first-tier sub-awardee does not have these items.\r\n2. Contact Information: An application should include the name, phone number, e-mail address and organization address of the primary point of contact for the applicant. The Department will use this information to inform parties of the Department’s decision regarding selection of grantees, as well as to contact parties in the event that the Department needs additional information about the application.\r\n3. Grant Funds and Sources and Uses of Project Funds: An application should include information about the amount of grant funding requested, sources and uses of all project funds, total project costs, percentage of project costs that would paid for with Marine Highway Grant funds and the identity and percentage shares of all parties providing funds for the project (including Federal funds provided under other programs).\r\n4. Selection Criteria: In general, applications will be evaluated based on the information provided in the original application for designation as a Marine Highway Project as set forth in the (final rule). However, as addressed in section (IV) “Selection Criteria” of this notice, applicants may provide additional information. This information should be provided in the order it was solicited in the (final rule).\r\n5. National Environmental Policy Act Requirement: An application must detail whether the project will significantly impact the natural, social and/or economic environment. If the NEPA process is completed, an applicant must indicate the date of, and provide a Web site link or other reference to, the final Categorical Exclusion, Finding of No Significant Impact or Record of Decision. If the NEPA process is underway but not complete, the application must detail where the project is in the process, indicate the anticipated date of completion and provide a website link or other reference to copies of any NEPA documents prepared. \r\n6. Environmentally Related Federal, State and Local Actions: An application must indicate whether the proposed project is likely to require actions by other agencies (e.g., permits), indicate the status of such actions and provide a website link or other reference to materials submitted to the other agencies, and/or demonstrate compliance with other Federal, State and local regulations as applicable.\r\n7. Certification Requirements: In order for an application to be considered for a grant award, the Chief Executive Officer of the applicant is required to certify, in writing, to the following:\r\nA. That, except as noted in this grant application, nothing has changed from the original application for formal designation as a Marine Highway Project.\r\nB. The project sponsor will administer the project and any funds received will be spent efficiently and effectively.\r\nC. Applicants will provide information, data and reports as required by the grantor\r\n","isApplicable":true}</t>
  </si>
  <si>
    <t>{"environmentalImpact":{"reports":[{"isSelected":false,"reportCode":"statement"},{"isSelected":false,"reportCode":"assessment"},{"isSelected":true,"reportCode":"ExecutiveOrder12372"},{"isSelected":true,"reportCode":"otherRequired"}]},"description":"As stated in the Notice of Funding Opportunity, “Section 55601 of Title 46 of the United States Code directs the Secretary to establish a short sea transportation grant program to implement projects or components of designated projects. “ The Final Rule for America’s Marine Highway Program (46 CFR Part 393) provides the criteria to submit an application to become a designated Marine Highway Project. From the Notice of Funding Availability, “Requirements of the National Environmental Policy Act (NEPA) may apply. Applicants should consult 40 CFR Section 1500 if there are any questions regarding NEPA requirements. An application must detail whether the project will significantly impact the natural, social and/or economic environment. If the NEPA process is completed, an applicant must indicate the date of, and provide a Web site link or other reference to, the final Categorical Exclusion, Finding of No Significant Impact or Record of Decision. If the NEPA process is underway but not complete, the application must detail where the project is in the process, indicate the anticipated date of completion and provide a website link or other reference to copies of any NEPA documents prepared.” "}</t>
  </si>
  <si>
    <t>{"description":"See guidance provided herein throughout."}</t>
  </si>
  <si>
    <t xml:space="preserve">All applicable Federal laws, rules and regulations will apply to projects that receive Marine Highway Grants or Cooperative Agreements. How soon after award a project is expected to expend Grant Funds and start construction, acquisition or procurement will be considered on a case-by case basis and will be specified in the project-specific grant agreement. The Department reserves the right to revoke any award of Marine Highway Grant funds and to award such funds to another project to the extent that such funds are not timely expended and in accordance with the project schedule. </t>
  </si>
  <si>
    <t xml:space="preserve">Contingent on publication date. The end date is 4 weeks following publication </t>
  </si>
  <si>
    <t>The Department’s ability to obligate funds for Marine Highway Grants and Cooperative Agreements is dependent upon current available appropriations.  The Consolidated Appropriations Act of 2016 (Public Law 114-113) signed by the President on December 18, 2015 appropriated $5,000,000 for the Short Sea Transportation Program.</t>
  </si>
  <si>
    <t>{"types":{"moe":false,"formula":true,"matching":true},"formula":{"publicLaw":"114-113"},"matching":{"requirementFlag":"voluntary","percent":"20","description":"Applicants are required to provide at least 20 percent of the project costs from non-Federal sources."}}</t>
  </si>
  <si>
    <t>{"awarded":"other","description":"Applicants shall demonstrate to the satisfaction of the Secretary that the funds received will be spent efficiently and effectively.  How soon after award a project is expected to expend Grant Funds and start construction, acquisition, or procurement will be considered on a case-by case basis and will be specified in the project-specific grant agreement.  ","awardedDescription":"Grants are expended upon invoicing.\r\n\r\n"}</t>
  </si>
  <si>
    <t>[{"code":"program","isSelected":true,"description":"According to the Notice of Funding Opportunity, “Applicants will provide information, data, and reports as required by the grantor.” "},{"code":"cash","isSelected":true,"description":"The grantee shall submit an electronic copy of the SF- 270 form, no more frequently than monthly for Advance or Reimbursement, and the SF-425 Federal Financial Report."},{"code":"progress","isSelected":true,"description":"Quarterly Project Reports are due to the Government beginning on the first day of the first full quarter following execution of the grant agreement."},{"code":"expenditure","isSelected":true,"description":"(SF-425)"},{"code":"performanceMonitoring","isSelected":true,"description":"Monthly per SF-425"}]</t>
  </si>
  <si>
    <t>{"isApplicable":true,"description":"In the section of the grant agreement cited “Other Reports in accordance with the purposes of the Recovery Act, the grantee may be required to submit additional information in responses to requests from DOT, OMB, the Congressional Budget Office, the Government Accountability Office of the DOT inspector General.” The Government will inform recipients if and when such additional reports are required. "}</t>
  </si>
  <si>
    <t xml:space="preserve">Records must be maintained as outlined in the Federal Acquisition Regulations and OMB A -136 (Financial Reporting Requirements). </t>
  </si>
  <si>
    <t xml:space="preserve">(Project Grants (Cooperative Agreements)) FY 17$5,000,000.00; FY 18 est $4,500,000.00; FY 19 est $0.00; FY 16$5,000,000.00; - </t>
  </si>
  <si>
    <t>{"list":[{"fiscalYear":2016,"description":"The Marine Highway Open Season “Call for Projects” was published in April 2016 and is currently open. The Office of Marine Highways will review applications on a rolling basis every 6 months until December 31, 2018.\r\n\r\nThese projects represent concepts for new services or expansion of existing Marine Highway services that have the potential to offer public benefits and long-term sustainability without long-term Federal support. These projects receive preferential treatment for any future federal assistance from the Department of Transportation and MARAD. The projects will help start new businesses or expand existing ones to move more freight or passengers along America’s coastlines and waterways.\r\n"},{"fiscalYear":2017,"description":"The Office of Marine Highways will review applications on a rolling basis every 6 months until December 31, 2018."},{"fiscalYear":2018,"description":"The Office of Marine Highways will review applications on a rolling basis every 6 months until October 5, 2018."}],"isApplicable":true}</t>
  </si>
  <si>
    <t xml:space="preserve">Existing literature includes MARAD 2010-0035 (April 9, 2010). In addition, the Maritime Administration solicited a call for projects on April 15, 2010 (Federal Register, Vol. 75, No. 68; p. 18095). </t>
  </si>
  <si>
    <t>{"flag":"appendix","description":"Maritime Administration Gateway Offices"}</t>
  </si>
  <si>
    <t>Scott DaviesMaritime Administration, Office of Marine Highways and Passenger Services, 1200 New Jersey Ave., Mail Stop 201, Washington, DC 20590 Email:&lt; a href='mailto:Scott.davies@dot.gov'&gt;Scott.davies@dot.gov&lt;/a&gt;Phone: (202)366-0951 ;</t>
  </si>
  <si>
    <t>http://marad.dot.gov/ships</t>
  </si>
  <si>
    <t xml:space="preserve">Fiscal Year2017: Port  New York/New Jersey—Training Infrastructure for New York Harbor Container and Trailer for Barge Services; Commonwealth of Virginia – Richmond Marine Terminal Barge Service OptimizationFiscal Year2016: Did not award projects in FY2016. </t>
  </si>
  <si>
    <t xml:space="preserve">Three criteria will be considered in the evaluation process, which were established in the final rule. This information will have been provided by applicants during the project designation process.  No additional applicant input is required to address these criteria. These criteria establish the degree to which projects are expected to:_x000D_
_x000D_
1. Reduce external cost and provide public benefit, _x000D_
2. Offer a lower-cost alternative to increasing land-based capacity in the Corridor, and _x000D_
3. Demonstrate the likelihood of becoming self-supporting in a specified and reasonable timeframe. _x000D_
_x000D_
Applicants may, however opt to provide additional information specific to the above criteria if they desire. In evaluating this option, applicants should consider paragraph (g)(2)(B) of section 3515 of the National Defense Authorization Act of 2010, which requires that, in order to receive a grant under the program, the following factors will be taken into consideration: _x000D_
1. Applicants shall demonstrate to the satisfaction of the Secretary that the funds received will be spent efficiently and effectively, _x000D_
2. Applicants shall demonstrate to the satisfaction of the Secretary that a market exists for the services of the proposed project as evidenced by contracts or written statements of intent from potential customers, _x000D_
3. An applicant shall provide at least 20 percent costs from non-Federal sources, and, _x000D_
4. In awarding grants or cooperative agreements under the program, the Secretary shall give preference to those projects or components that present the most financially viable transportation services and require the lowest percentage Federal share of the costs. _x000D_
_x000D_
While the criteria above were generally addressed in the original Marine Highway Project application requirements (Section 393.4(e)1(G); Proposed Project Timeline; and (F)(ii) and (i); Business Planning, respectively), these more specific requirements may warrant submission of additional information in response to this Notice of Funding Availability. It is important that this information is available to the Department during the grant evaluation process. _x000D_
</t>
  </si>
  <si>
    <t>Jul 15,2010</t>
  </si>
  <si>
    <t>https://beta.sam.gov/fal/0efefeb6a7334277ab04e83c2c3b9351/view</t>
  </si>
  <si>
    <t>Air Emissions and Energy Initiative</t>
  </si>
  <si>
    <t>{"list":[{"act":{"description":"Nationals  Defense Authorization Act, 2010"},"USC":{"title":"49","section":"109"},"authorizationTypes":{"USC":true,"act":true},"usc":{"title":"49","section":"109"}}]}</t>
  </si>
  <si>
    <t xml:space="preserve">MARAD will use projects results and data for a variety of purposes including further support of air emissions reduction research, demonstration, and pilot projects. In addition, the result will be used to evaluate the public benefits of providing incentives to adopt new technologies and alternative energy in the maritime sector. </t>
  </si>
  <si>
    <t>Eligible applicants include vessel owners, operators, or public sponsors.  Shore side equipment upgrade or shore power projects are not eligible for funding.</t>
  </si>
  <si>
    <t xml:space="preserve">The benefit of this project will be for the federal government as well as anyone in the general public and research organizations. </t>
  </si>
  <si>
    <t>{"description":"Applications submitted with Statement of Work and estimated budget Costs will be determined in accordance with OMB Circular 2 CFR 200.","isApplicable":true}</t>
  </si>
  <si>
    <t xml:space="preserve">MARAD solicits a request for proposals (RFA), in grants.gov, applicants submits proposals through grants.gov. Evaluation of proposals by program office, selected proposals awarded by the Grants Specialist in the Office of Acquisition. </t>
  </si>
  <si>
    <t>{"types":{"moe":false,"formula":true,"matching":true},"formula":{"title":"49","chapter":"","part":"109","subPart":"","publicLaw":"","description":""},"matching":{"requirementFlag":"voluntary","percent":"50","description":"Yes, In-Kind Match -   60% match\r\nYes, monetary match – 50% "},"moe":{"description":""}}</t>
  </si>
  <si>
    <t>{"awarded":"other","description":"The funding is available for one year after date of award.","awardedDescription":"Funds are disbursed on a quarterly basis by submission of SF-270 invoices. "}</t>
  </si>
  <si>
    <t>[{"code":"program","isSelected":true,"description":"Yes, Quarterly Process Reports, Final Report "},{"code":"cash","isSelected":false,"description":""},{"code":"progress","isSelected":true,"description":"Reports are in accordance with the terms and conditions of each Cooperative Agreement.   "},{"code":"expenditure","isSelected":true,"description":"The recipient shall provide Financial Status report, SF-425 "},{"code":"performanceMonitoring","isSelected":false,"description":""}]</t>
  </si>
  <si>
    <t xml:space="preserve">Record keeping requirements are in accordance with the terms and conditions of each Cooperative Agreement.   </t>
  </si>
  <si>
    <t xml:space="preserve">(Cooperative Agreements) FY 17$0.00; FY 18 est $0.00; FY 19 est $0.00; FY 16$0.00; - Funding was available in 2015 in the amount of $1,230,000 total; $730,000 for LNG conversion project and $500,000 for exhaust gas cleaning system project. </t>
  </si>
  <si>
    <t>{"list":[{"fiscalYear":2016,"description":"Program accomplishments will focus on identifying more effective ways to reduce vessel emissions.  Will support a feasibility study that looks at battery operations on a vessel. Did not fund any projects under RFAs."},{"fiscalYear":2017,"description":"Not anticipated to fund any projects under RFAs"}],"isApplicable":true}</t>
  </si>
  <si>
    <t>Judy Bowers 1200 New Jersey Avenue, S.E. , Washington, DC 20590 Email:&lt; a href='mailto:judy.bowers@dot.gov'&gt;judy.bowers@dot.gov&lt;/a&gt;Phone: 202-366-1913;</t>
  </si>
  <si>
    <t>Fiscal Year2017: Did not fund any projects under RFAs.Fiscal Year2016: Will support a feasibility study that looks at the efficacy of vessel emissions reductions through use of batteries. Did not fund any projects under RFAs.</t>
  </si>
  <si>
    <t xml:space="preserve">Applicants must demonstrate a reduction of emissions of nitrogen oxides (NOx), sulfur oxides (SOx), particulate matter (PM), or carbon through an approved emission testing scheme. Data such as emissions, costs, and fuel consumption must be made available to MARAD and can be used publically. Shore side equipment upgrade or shore power projects are not eligible for funding. </t>
  </si>
  <si>
    <t>https://beta.sam.gov/fal/65b91a8e54a4410f9f58fa038abffaa5/view</t>
  </si>
  <si>
    <t xml:space="preserve">Great Ships Initiative </t>
  </si>
  <si>
    <t>Great Waters Research Collaberative (GWRC)</t>
  </si>
  <si>
    <t>{"list":[{"act":{"description":"Defense Authorizations Act of 2011"},"USC":{"title":" 31 ","section":"1535(a) (3)"},"authorizationTypes":{"USC":true,"act":true},"usc":{"title":" 31 ","section":"1535(a) (3)"}}]}</t>
  </si>
  <si>
    <t>The Great Waters Research Collaborative (GWRC) is a collaboration whose objective is to end the problem of ship-mediated invasive species in the Great Lakes-St. Lawrence Seaway System. The near term objective is to significantly accelerate research, development and implementation of ballast water treatment system for ships that operate in the Great Lakes.</t>
  </si>
  <si>
    <t xml:space="preserve">Applicants must have the following capabilities and resources:_x000D_
A current EPA-approved Quality Management Plan (QMP). The facilities and equipment for conducting biological analyses to determine concentrations of living organisms in three size-classes (less than 10 microns, between 10 and 50 microns, greater than 50 microns) at the levels of the proposed USCG discharge standard. A mix of personnel available for engineering support and for conducting biological analyses according to standard protocols. The ability to write and follow a rigorous quality assurance plan that maximizes the production of credible results._x000D_
</t>
  </si>
  <si>
    <t xml:space="preserve">Eligible beneficiaries include those entities defined in OMB A-102 and OMB Circular A-122._x000D_
_x000D_
</t>
  </si>
  <si>
    <t>{"description":"Applications must be submitted with a Statement of Work and estimated budget costs. These costs will be determined in accordance with OMB Circular  2 CFR 200. ","isApplicable":true}</t>
  </si>
  <si>
    <t>{"description":"The funding is available for one year after the date of award of individual tasks. The funds must be spent within one year."}</t>
  </si>
  <si>
    <t xml:space="preserve">MARAD will solicit a request for applications in grants.gov; applicants will submit applications through grants.gov. Evaluation of applications by program office, selected applications awarded by the Grants Specialist in the Office of Acquisition within 30-60 days. </t>
  </si>
  <si>
    <t>{"awarded":"other","description":"The funding is available for one year after the date of award of individual tasks. The funds must be spent within one year. ","awardedDescription":"Funds are disbursed on a monthly basis by submission of SF-270 invoices."}</t>
  </si>
  <si>
    <t>[{"code":"program","isSelected":true,"description":"Program progress report shall be done every six months.  "},{"code":"cash","isSelected":false,"description":""},{"code":"progress","isSelected":true,"description":"Reports are in accordance with the terms and conditions of the Cooperative Agreement.  "},{"code":"expenditure","isSelected":true,"description":"Yes, the recipient shall provide Financial Status report, SF-425.  "},{"code":"performanceMonitoring","isSelected":false,"description":""}]</t>
  </si>
  <si>
    <t>Record keeping requirements are in accordance with the terms and conditions of the Cooperative Agreement.</t>
  </si>
  <si>
    <t>69-1750-1-2-121;</t>
  </si>
  <si>
    <t xml:space="preserve">(Salaries and Expenses) FY 18 est $0.00; FY 16$0.00; FY 17 est $0.00; - Beyond years estimates are not available. Future funding is subject to availability of funds. </t>
  </si>
  <si>
    <t>{"list":[{"fiscalYear":2016,"description":"Continuation of efforts from 2015 plus shipboard certification tests of 2 ballast water management system. \r\n \r\n Continuation of efforts from 2015 plus shipboard certification tests of 2 ballast water management system. "}],"isApplicable":false}</t>
  </si>
  <si>
    <t>Carolyn Junneman1200 New Jersey Avenue, S.E., Washington, DC 20590 Email:&lt; a href='mailto:carolyn.junneman@dot.gov'&gt;carolyn.junneman@dot.gov&lt;/a&gt;Phone: (202) 366-1920;</t>
  </si>
  <si>
    <t xml:space="preserve">Fiscal Year2016: Land-based testing of at least 1technology, 8 bench scale tests, at least 2 shipboard certification tests of technologies_x000D_
Refinement of sampling/analyses methods_x000D_
Major facility upgrade_x000D_
 Land-based testing of at least 1technology, 8 bench scale tests, at least 2 shipboard certification tests of technologies,_x000D_
Refinement of sampling/analyses methods, and _x000D_
Major facility upgrade._x000D_
</t>
  </si>
  <si>
    <t>Applicants must be able to provide scientific and technical expertise and services for biological research activities.</t>
  </si>
  <si>
    <t>Dec 08,2012</t>
  </si>
  <si>
    <t>https://beta.sam.gov/fal/aabbaf222880440f8e4e5a928a588180/view</t>
  </si>
  <si>
    <t>Ballast Water Treatment Technologies</t>
  </si>
  <si>
    <t>{"list":[{"act":{"description":"National Defense Authorization Act 2012"},"USC":{"title":"49","section":"109"},"authorizationTypes":{"USC":true,"act":true,"statute":false,"publicLaw":false,"executiveOrder":false},"usc":{"title":"49","section":"109"}}]}</t>
  </si>
  <si>
    <t xml:space="preserve">MARAD will use the projects results and data for a variety of purposes including to further the current efforts that address the curtailment of aquatic invasive species within the Chesapeake Bay and coastal waters throughout the United States as associated with ballast water operations of commercial shipping. </t>
  </si>
  <si>
    <t xml:space="preserve">The assistance will be used to support the Evaluation and Verification of Ballast Water Treatment Technologies and other Green Shipping Initiatives._x000D_
_x000D_
Applicants must be able to provide technical services, equipment and to support the testing, evaluation, and demonstration of treatment methods, practices, systems and equipment. Technical efforts will be primarily directed towards the evaluation of the effectiveness of ballast water treatment technologies and systems at shipboard/barge-based and shore side facilities fabricated to simulate the in-tank configuration(s) and flow requirements typical of commercial vessels. _x000D_
</t>
  </si>
  <si>
    <t xml:space="preserve">Beneficiary eligibility include State, Public nonprofit institution/organization, other public institution/organization, Private nonprofit institution/organization, and Education Professional. </t>
  </si>
  <si>
    <t>{"description":" Applications submitted with Statement of Work and estimated budget costs will be determined in accordance with OMB Circular 2 CFR 200.","isApplicable":true}</t>
  </si>
  <si>
    <t xml:space="preserve">MARAD solicits a request for applications, in grants.gov, applicants submit applications through grants.gov. Evaluation of applications by program office, selected applications awarded by the Grants Specialist in the Office of Acquisition within 30-60 days. </t>
  </si>
  <si>
    <t>{"awarded":"other","description":"The funding is available for one year after the date of award of individual tasks. See the following on how assistance is awarded/released. Funds are disbursed on a monthly basis by submission of SF-270 invoices.\r\n\r\nThere will be several tasks to be implemented and funded under this project, the period of performance and funding for each task will all be within the time frame of the entire project which will be for four (4) years, FY’ 2013-2017.\r\n","awardedDescription":"Monthly"}</t>
  </si>
  <si>
    <t>[{"code":"program","isSelected":false,"description":""},{"code":"cash","isSelected":false,"description":""},{"code":"progress","isSelected":true,"description":"Reports are in accordance with the terms and conditions of the Cooperative Agreement."},{"code":"expenditure","isSelected":true,"description":"The recipient shall provide Financial Status report, SF-425.  "},{"code":"performanceMonitoring","isSelected":false,"description":""}]</t>
  </si>
  <si>
    <t>69-1750-7-0-101;</t>
  </si>
  <si>
    <t>(Salaries and Expenses) FY 17$1,000,000.00; FY 18 est $0.00; FY 19 est $0.00; FY 16$1,128,840.00; - Future funding is subject to availability of funds.</t>
  </si>
  <si>
    <t>Past Fiscal Year: 
2017  -- $1,000,000
Projection: 
Current Fiscal Year: 
2018 -- $0
Budget Fiscal Year: 
2019 --$0</t>
  </si>
  <si>
    <t>{"list":[{"fiscalYear":2016,"description":"The three facilities are continuing their work with conducting verification and certification testing of ballast water management systems.  Also, collaborating with the USCG and RDC for verification of variable fluorescent fluorometers for ballast water compliance monitoring.  The goal of the project is to determine what portable tools can be used by inspectors when conducting a compliance inspection. A specific  aquatic species of concern is not an issue as the focus is on the USCG ballast water numerical standard.  The geographical area is not specific; in this case the effort will be conducted in brackish and other water determined by the University of Maryland Center for Environmental Science and the Naval Research Lab.  Work also continues on hull husbandry research; bio-fouling of ships’ hulls is another source of non-indigenous species entry into the ecosystem.  The facilities are also conducting shipboard ballast water technology certification tests. The three facilities continued their work with conducting verification and certification testing of ballast water management systems. Also, collaborated with the USCG and RDC for verification of variable fluorescent fluorometers for ballast water compliance monitoring. The goal of the project is to determine what portable tools can be used by inspectors when conducting a compliance inspection. A specific aquatic species of concern is not an issue as the focus is on the USCG ballast water numerical standard. The geographical area is not specific; in this case the effort will be conducted in brackish and other water determined by the University of Maryland Center for Environmental Science and the Naval Research Lab. Work also continues on hull husbandry research; bio-fouling of ships’ hulls is another source of non-indigenous species entry into the ecosystem. The facilities are also conducting shipboard ballast water technology certification tests. "},{"fiscalYear":2017,"description":"Verifying ballast water monitoring tools, testing ballast water management systems, surveying hull bio-fouling, recommending changes to USCG testing protocols vis-à-vis un-hatched eggs and phytoplankton characteristics."}],"isApplicable":true}</t>
  </si>
  <si>
    <t>Carolyn Junemann1200 New Jersey Avenue, S.E._x000D_
Room W26-418, Washington, DC 20590 Email:&lt; a href='mailto:carolyn.junemann@dot.gov'&gt;carolyn.junemann@dot.gov&lt;/a&gt;Phone: (202) 366-1920;</t>
  </si>
  <si>
    <t>Fiscal Year2016: The three facilities are continuing their work with conducting verification and certification testing of ballast water management systems.  Also, collaborating with the USCG and RDC for verification of variable fluorescent fluorometers for ballast water compliance monitoring.  The goal of the project is to determine what portable tools can be used by inspectors when conducting a compliance inspection. A specific  aquatic species of concern is not an issue as the focus is on the USCG ballast water numerical standard.  The geographical area is not specific; in this case the effort will be conducted in brackish and other water determined by the University of Maryland Center for Environmental Science and the Naval Research Lab.  Work also continues on hull husbandry research; bio-fouling of ships’ hulls is another source of non-indigenous species entry into the ecosystem.  The facilities are also conducting shipboard ballast water technology certification tests. The three facilities are continued their work with conducting verification and certification testing of ballast water management systems. Also, collaborated with the USCG and RDC for verification of variable fluorescent fluorometers for ballast water compliance monitoring. The goal of the project is to determine what portable tools can be used by inspectors when conducting a compliance inspection. A specific aquatic species of concern is not an issue as the focus is on the USCG ballast water numerical standard. The geographical area is not specific; in this case the effort will be conducted in brackish and other water determined by the University of Maryland Center for Environmental Science and the Naval Research Lab. Work also continues on hull husbandry research; bio-fouling of ships’ hulls is another source of non-indigenous species entry into the ecosystem. The facilities are also conducting shipboard ballast water technology certification tests. Fiscal Year2017: Verifying ballast water monitoring tools, testing ballast water management systems, surveying hull bio-fouling, recommending changes to USCG testing protocols vis-à-vis un-hatched eggs and phytoplankton characteristics.</t>
  </si>
  <si>
    <t>Applications submitted must support for the Evaluation and Verification of Ballast Water Treatment Technologies and other Green Shipping Initiatives.</t>
  </si>
  <si>
    <t>Dec 09,2012</t>
  </si>
  <si>
    <t>https://beta.sam.gov/fal/f1de22886252492ca7cae179458753b7/view</t>
  </si>
  <si>
    <t>Maritime Studies and Innovations</t>
  </si>
  <si>
    <t>{"list":[{"act":{"description":"Jones Act (Merchant Marine)"},"USC":{"title":"46","section":"§§ 50101 -50111"},"authorizationTypes":{"USC":true,"act":true,"statute":false,"publicLaw":false,"executiveOrder":false},"usc":{"title":"46","section":"§§ 50101 -50111"}}]}</t>
  </si>
  <si>
    <t xml:space="preserve">The purpose of this program is to provide assistance for projects involving studies and innovations related to shipping, vessel operations, shipyards, maritime financing and insurance, and all other maritime activities in support of the policy of the United States Government to encourage and aid the development and maintenance of a merchant marine.  </t>
  </si>
  <si>
    <t>The assistance must be used for projects involving studies and innovations related to shipping, vessel operations, shipyards, maritime financing and insurance, and all other maritime activities in support of the policy of the United States Government to encourage and aid the development and maintenance of a merchant marine.  Limitations on applicant eligibility for a specific project, if any, will be explained and included in any Notice of Funding Opportunity posted on grants.gov.</t>
  </si>
  <si>
    <t>The ultimate beneficiaries of the projects will be the United States Government and the general public.</t>
  </si>
  <si>
    <t>{"description":"Required credentials or documentation are to be determined on a case by case basis, and if required, will be included in any Notice of Funding Opportunity posted on grants.gov.","isApplicable":true}</t>
  </si>
  <si>
    <t>{"description":"Application procedures for competitively awarded cooperative agreements will be included in any Notice of Funding Opportunity posted on grants.gov.  Applicants may submit unsolicited proposals at any time for a project with a unique or innovative idea, method, or approach.  Applicants may also submit proposals at any time for a project which relies on the unique capability or expertise of the applicant.  MARAD cannot guarantee funding will be available for any project."}</t>
  </si>
  <si>
    <t>For competitively awarded cooperative agreements, the award procedure will be included in the Notice of Funding Opportunity posted on grants.gov.  For all other awarded cooperative agreements, final award determinations will be made by appropriate MARAD program officials at HQ after review of proposals.</t>
  </si>
  <si>
    <t xml:space="preserve">Additional information for each competitively awarded cooperative agreement will be included in the Notice of Funding Opportunity posted to grants.gov.  For all other awards, approval/disapproval times vary depending on the type and complexity of the project.  </t>
  </si>
  <si>
    <t>{"awarded":"other","description":"Time limits and restrictions for any award will be set forth in the terms and conditions of the cooperative agreement.","awardedDescription":"Assistance is awarded in the form of a cooperative agreement.  The mechanism for the release of funds will be set forth in the terms and conditions of the cooperative agreement."}</t>
  </si>
  <si>
    <t>[{"code":"program","isSelected":true,"description":"The number, type, and frequency of required reports will be set forth in the terms and conditions of the cooperative agreement."},{"code":"cash","isSelected":true,"description":"The number, type, and frequency of required reports will be set forth in the terms and conditions of the cooperative agreement."},{"code":"progress","isSelected":true,"description":"The number, type, and frequency of required reports will be set forth in the terms and conditions of the cooperative agreement."},{"code":"expenditure","isSelected":true,"description":"SF-425"},{"code":"performanceMonitoring","isSelected":true,"description":"The number, type, and frequency of required reports will be set forth in the terms and conditions of the cooperative agreement."}]</t>
  </si>
  <si>
    <t xml:space="preserve">Recordkeeping requirements will be set forth in the terms and conditions of the cooperative agreement._x000D_
</t>
  </si>
  <si>
    <t>(Cooperative Agreements) FY 17 est $200,000.00; FY 16$5,000.00; FY 18 est $5,000.00;</t>
  </si>
  <si>
    <t>The range of funding depends on funds available during the fiscal year.</t>
  </si>
  <si>
    <t>{"list":[{"fiscalYear":2017,"description":"Sexual Assault/Sexual Harassment (SA/SH) DVD Training Product, SA/SH Best Practices Document and SA/SH Tool Kit that provides materials, tools and strategies to promote safety and respect in the maritime workplace. "},{"fiscalYear":2018,"description":"Delivery of study on Analysis of Vessel related to Ballast Water Technology, Clean Air Emissions and Conservation Technologies."},{"fiscalYear":2016,"description":"Delivery of study on Analysis of Vessel related Energy Efficiency and Conservation Technologies;  Delivery of study on Analysis of Vessel related to Energy Efficiency and Conservation Technologies."}],"isApplicable":true}</t>
  </si>
  <si>
    <t>Todd RipleyUSDOT Maritime Administration, Office of Safety (MAR-430)_x000D_
1200 New Jersey Ave SE_x000D_
, Washington, DC 20590 Email:&lt; a href='mailto:todd.ripley@dot.gov'&gt;todd.ripley@dot.gov&lt;/a&gt;Phone: 202-366-2526;</t>
  </si>
  <si>
    <t xml:space="preserve">20.817 Air Emissions and Energy Initiative; </t>
  </si>
  <si>
    <t>Fiscal Year2017: Items included Sexual Harassment Awareness Training and materials for the maritime industry; research, evaluate, and exploration of concepts and strategies that promote the implementation of environmentally responsible maritime technologies. Fiscal Year2018: Focus on assessing the effectiveness of Ballast Water Treatment Technologies, Clean Air technologies and Energy Efficient Technologies.Fiscal Year2016: Contribute to the production of a Study/Analysis of vessel related energy efficiency and conservation technologies;  Contribute to the production of a Study/Analysis of vessel related energy efficiency and conservation technologies.</t>
  </si>
  <si>
    <t xml:space="preserve">In general, proposals are selected based on, among other things, the scope of the project and how it meets the requirements of the United States Government, the qualifications of the applicant, and cost.  Specific evaluation factors, and the order of importance, will be included in a Notice of Funding Opportunity posted in grants.gov.  </t>
  </si>
  <si>
    <t>Jul 15,2015</t>
  </si>
  <si>
    <t>https://beta.sam.gov/fal/e29901b58f00422296bf016eeeb58ac7/view</t>
  </si>
  <si>
    <t>Women on the Water (WOW)</t>
  </si>
  <si>
    <t>WOW Conference</t>
  </si>
  <si>
    <t>{"list":[{"act":{"description":"Maritime Education and Training Act of 1980"},"publicLaw":{"congressCode":"96","number":"453"},"USC":{"title":"46","section":"51301-51317"},"authorizationTypes":{"USC":true,"act":true,"statute":false,"publicLaw":true,"executiveOrder":false},"usc":{"title":"46","section":"51301-51317"}}]}</t>
  </si>
  <si>
    <t>The purpose of the WOW program is to promote diversity in the maritime industry.  The program also provides exposure to the history and the current climate women face today in the maritime industry.  It provides opportunities for the cadets to interact and network with cadets from other maritime academies, as well as current female leaders in the maritime industry.  Career opportunities and maritime organizations for women in the industry are highlighted.  It also provides an introduction to the Maritime Administration (MARAD) and its female leadership, as well as an update on current issues impacting the maritime industry and its workforce, especially those that impact the lives of women.</t>
  </si>
  <si>
    <t xml:space="preserve">Eligible applicants for financial assistance for WOW program activities are the six State Maritime Academies, regional maritime academies, and the U.S. Merchant Marine Academy. </t>
  </si>
  <si>
    <t>Beneficiaries are individuals attending the State Maritime Academies and the U.S. Merchant Marine Academy.</t>
  </si>
  <si>
    <t>{"description":"Required credentials or documentations are to be determined on a case by case basis.  Please contact MARAD HQ for additional information.","isApplicable":true}</t>
  </si>
  <si>
    <t>{"description":"WOW program activities rotate among the six State Maritime Academies and the USMMA, with the hosting academy determined by agreement among the academies.  The hosting academy will be required to provide MARAD with information on WOW program activities to ensure that any financial assistance potentially awarded to the hosting academy is used to promote diversity in the maritime industry."}</t>
  </si>
  <si>
    <t>WOW program activities rotate among the six State Maritime Academies and the USMMA, with the hosting academy determined by agreement among the academies.  MARAD, in its sole discretion, determines how much if any financial assistance is to be awarded to the hosting academy based on its review of the WOW activities.</t>
  </si>
  <si>
    <t>{"awarded":"other","description":"The period of time is normally less than one year, but may vary depending on the activity.  Specific time limits will be set forth in the terms and conditions of the cooperative agreement.","awardedDescription":"The mechanism for the release of funds may vary depending on the activity, and will be set forth in the terms and conditions of the cooperative agreement."}</t>
  </si>
  <si>
    <t>[{"code":"program","isSelected":true,"description":"The number, type, and frequency of required reports will be set forth in the terms and conditions of the cooperative agreement."},{"code":"cash","isSelected":true,"description":"The number, type, and frequency of required reports will be set forth in the terms and conditions of the cooperative agreement."},{"code":"progress","isSelected":true,"description":"The number, type, and frequency of required reports will be set forth in the terms and conditions of the cooperative agreement."},{"code":"expenditure","isSelected":true,"description":"A confirmation of what the funds will be utilized on is requested.  Additional requirements may be set forth in the terms and conditions of the cooperative agreement."},{"code":"performanceMonitoring","isSelected":true,"description":"The number, type, and frequency of required reports will be set forth in the terms and conditions of the cooperative agreement."}]</t>
  </si>
  <si>
    <t>Recordkeeping requirements will be set forth in the terms and conditions of the cooperative agreement.</t>
  </si>
  <si>
    <t>(Cooperative Agreements) FY 17$15,000.00; FY 18 est $15,000.00; FY 19 est $0.00; FY 16$15,000.00; - FY-2017 -- $15,000</t>
  </si>
  <si>
    <t>FY-2017 --  $15,000</t>
  </si>
  <si>
    <t>{"list":[{"fiscalYear":2016,"description":"$15,000 WOW Conference for education and promotion of women in maritime industry.  $15,000 WOW Conference for education and promotion of women in maritime industry. "}],"isApplicable":false}</t>
  </si>
  <si>
    <t>Rita JacksonThe Department of Transportation, Maritime Administration, Office of Maritime Labor and Training (MAR-650), _x000D_
1200 New Jersey Ave S.E., , Washington, DC 20590 Email:&lt; a href='mailto:rita.jackson@dot.gov'&gt;rita.jackson@dot.gov&lt;/a&gt;Phone: 202 366-0284;</t>
  </si>
  <si>
    <t xml:space="preserve">20.807 U.S. Merchant Marine Academy; 20.806 State Maritime Schools; </t>
  </si>
  <si>
    <t xml:space="preserve">Fiscal Year2016: FY-2016 $15,000 WOW Conference.  $15,000 for WOW Conference for education and promotion of women in maritime industry. </t>
  </si>
  <si>
    <t>Nov 25,2015</t>
  </si>
  <si>
    <t>https://beta.sam.gov/fal/0e182324b0bd4474b96b17911f3a62dd/view</t>
  </si>
  <si>
    <t>Port of Guam Improvement Enterprise Program</t>
  </si>
  <si>
    <t>{"list":[{"act":{"description":"Duncan Hunter National Defense Authorization Act"},"publicLaw":{"congressCode":"110","number":"417 § 3512"},"authorizationTypes":{"USC":false,"act":true,"statute":false,"publicLaw":true,"executiveOrder":false}}]}</t>
  </si>
  <si>
    <t>The purpose of this program is to provide financial assistance for the planning, design, and construction of projects for the Port of Guam to improve facilities, relieve port congestion, and provide greater access to port facilities.</t>
  </si>
  <si>
    <t>Port of Guam or any subdivision, instrumentality, or agent thereof.</t>
  </si>
  <si>
    <t>Final award determinations will be made by appropriate MARAD program officials at HQ after review of proposals.</t>
  </si>
  <si>
    <t>Approval/disapproval times vary depending on the type and complexity of the project.</t>
  </si>
  <si>
    <t>Renewals will be on a case-by-case basis.</t>
  </si>
  <si>
    <t>{"awarded":"other","description":"Time limits and restrictions for any award will vary depending on the type and complexity of the project, and will be set forth in the terms and conditions of the award agreement.","awardedDescription":"How the assistance is awarded and/or released will vary depending on the type and complexity of the project, and will be set forth in the terms and conditions of the award agreement."}</t>
  </si>
  <si>
    <t>[{"code":"program","isSelected":true,"description":"The number, type, and frequency of required program reports will be in accordance with 2 C.F.R. Part 200 and the terms and conditions of the award agreement.  "},{"code":"cash","isSelected":true,"description":"The number, type, and frequency of required program reports will be in accordance with 2 C.F.R. Part 200 and the terms and conditions of the award agreement.  "},{"code":"progress","isSelected":true,"description":"The number, type, and frequency of required program reports will be in accordance with 2 C.F.R. Part 200 and the terms and conditions of the award agreement.  "},{"code":"expenditure","isSelected":true,"description":"The number, type, and frequency of required program reports will be in accordance with 2 C.F.R. Part 200 and the terms and conditions of the award agreement.  "},{"code":"performanceMonitoring","isSelected":true,"description":"The number, type, and frequency of required program reports will be in accordance with 2 C.F.R. Part 200 and the terms and conditions of the award agreement.  "}]</t>
  </si>
  <si>
    <t>Recordkeeping requirements will be set forth in the terms and conditions of the award agreement.</t>
  </si>
  <si>
    <t>69-5560-0-1-403;</t>
  </si>
  <si>
    <t xml:space="preserve">(Cooperative Agreements) FY 17$2,268,367.00; FY 18 est $0.00; FY 19 est $0.00; FY 16$0.00; - </t>
  </si>
  <si>
    <t>No financial assistance awards made in any prior years.</t>
  </si>
  <si>
    <t>{"list":[{"fiscalYear":2017,"description":"No changes in fiscal 2017"}],"isApplicable":true}</t>
  </si>
  <si>
    <t>Robert Bouchard1200 New Jersey Ave., S.E., Washingtion , DC 20590 Email:&lt; a href='mailto:robert.bouchard@dot.gov'&gt;robert.bouchard@dot.gov&lt;/a&gt;Phone: (202) 366-5076;</t>
  </si>
  <si>
    <t>http://www.portofguam.com/</t>
  </si>
  <si>
    <t>The agency will work with the Port of Guam to select the projects which best improve facilities, relieve port congestion, and provide greater access to the facilities.</t>
  </si>
  <si>
    <t>Jul 02,2017</t>
  </si>
  <si>
    <t>https://beta.sam.gov/fal/5af5ddbebe3d4eef9fa8cdb368cf7fc3/view</t>
  </si>
  <si>
    <t>Payments for Essential Air Services</t>
  </si>
  <si>
    <t>(EAS)</t>
  </si>
  <si>
    <t>{"list":[{"act":{"description":"Airline Deregulation Act of 1978"},"USC":{"title":"49","section":"41731-41748"},"authorizationTypes":{"USC":true,"act":true},"usc":{"title":"49","section":"41731-41748"}}]}</t>
  </si>
  <si>
    <t>To assure that air transportation is provided to eligible communities by subsidizing air carriers when necessary to provide service.</t>
  </si>
  <si>
    <t>Air carrier must be found fit and be selected by the Department to perform the subsidized service.</t>
  </si>
  <si>
    <t>Air carriers and eligible local communities.</t>
  </si>
  <si>
    <t>{"description":"Financial statements and detailed operating statistics.","isApplicable":true}</t>
  </si>
  <si>
    <t>{"description":"In accordance with 14 CFR, Part 271, and specific Department requests in docketed cases."}</t>
  </si>
  <si>
    <t>Evaluation of applications according to factors established in 49 U.S.C. 41731, et seq., and any Department-established factors.</t>
  </si>
  <si>
    <t>From 2 to 4 months.</t>
  </si>
  <si>
    <t>In accordance with 14 CFR, Part 302.14.</t>
  </si>
  <si>
    <t>Application procedures are repeated.</t>
  </si>
  <si>
    <t>{"awarded":"quarterly","description":"In accordance with Department evaluation and determination of demonstrated need."}</t>
  </si>
  <si>
    <t>[{"code":"program","isSelected":false,"description":""},{"code":"cash","isSelected":false,"description":""},{"code":"progress","isSelected":false,"description":""},{"code":"expenditure","isSelected":true,"description":"Carriers submit monthly invoices detailing air service provided prior to payment."},{"code":"performanceMonitoring","isSelected":false,"description":""}]</t>
  </si>
  <si>
    <t>{"isApplicable":true,"description":"Air carriers are subject to audits of financial and operational fitness, of major contested claims of compensation for continued service, and of monthly billings to the Department for subsidy. "}</t>
  </si>
  <si>
    <t xml:space="preserve">We direct all subsidized air carriers to retain all books, records, and other source and summary documentation to support claims for payment, and to preserve and maintain such documentation in a manner that readily permits its audit and examination by representatives of the Department.  Such documentation shall be retained for seven years from the service date of the Order establishing subsidy rates or until the Department indicates that the records may be destroyed, whichever comes first.  Copies of flight logs for aircraft sold or disposed of must be retained.  The air carrier may forfeit its compensation for any claim that is not supported under the terms of the Department’s Orders. </t>
  </si>
  <si>
    <t>69-8304-0-7-402;</t>
  </si>
  <si>
    <t xml:space="preserve">(Direct Payments for Specified Use) FY 17$275,000,000.00; FY 18 est $317,000,000.00; FY 19 est $315,000,000.00; FY 16$288,172,731.00; - </t>
  </si>
  <si>
    <t xml:space="preserve"> For continental United States: range from $491,205 to $4,710,683 annually; an average of $2,189,355 annually per community per year. </t>
  </si>
  <si>
    <t>{"list":[{"fiscalYear":2017,"description":"In FY 2016, The Department issued a show cause order to terminate 30 EAS communities located within the 48 contiguous States receiving per passenger subsidy amounts exceeding $200., Unless the communities are located more than 210 miles from the nearest large or medium hub airport, the subsidy per passenger cannot exceed $200, absent a waiver from the Secretary. Several of these communities did not meet the 10-enplanement per day threshold, as established by Congress. Three communities were terminated because their subsidy per passenger exceeded the $1,000 per passenger subsidy cap for any community, regardless of distance to a large or medium hub airport (Alaska and Hawaii are exempt from the $1,000 cap). In FY 2017, the Department issued an order granting waivers from termination to Alamosa, CO; Altoona, PA; Clarksburg, WV; DuBois, PA; El Centro, CA; Hagerstown, MD; Jackson, TN, Jamestown, NY; Johnstown, PA; Kearney, NE; Lancaster, PA; Owensboro, KY; Parkersburg, WV; Marietta, OH; Pendleton, OR; Prescott, AZ; Salina, KS; Scottsbluff, NE; Show Low, AZ; Tupelo, MS; Victoria, TX; Visalia, CA; and Watertown, SD."},{"fiscalYear":2016,"description":"The Department issued a show cause order to terminate 30 EAS communities located within the 48 contiguous States receiving per passenger subsidy amounts exceeding $200., Unless the communities are located more than 210 miles from the nearest large or medium hub airport, the subsidy per passenger cannot exceed $200, absent a waiver from the Secretary.  Several of these communities are did not meet the 10-enplanement per day threshold, as established by Congress.   Three communities were terminated because their subsidy per passenger exceeded the $1,000 per passenger subsidy cap for any community, regardless of distance to a large or medium hub airport (Alaska and Hawaii are exempt from the $1,000 cap).   The Department issued a show cause order to terminate 30 EAS communities located within the 48 contiguous States receiving per passenger subsidy amounts exceeding $200., Unless the communities are located more than 210 miles from the nearest large or medium hub airport, the subsidy per passenger cannot exceed $200, absent a waiver from the Secretary. Several of these communities did not meet the 10-enplanement per day threshold, as established by Congress. Three communities were terminated because their subsidy per passenger exceeded the $1,000 per passenger subsidy cap for any community, regardless of distance to a large or medium hub airport (Alaska and Hawaii are exempt from the $1,000 cap). "}],"isApplicable":true}</t>
  </si>
  <si>
    <t>49 U.S.C. 41731, et seq.; 14 CFR, Parts 204, 271, 323, 325, 398.</t>
  </si>
  <si>
    <t>Kevin SchlemmerOffice of Aviation Analysis, X-50, Department of Transportation, 1200 New Jersey Ave S.E., Washington, DC 20590 Email:&lt; a href='mailto:kevin.schlemmer@dot.gov'&gt;kevin.schlemmer@dot.gov&lt;/a&gt;Phone: (202) 366-3176;</t>
  </si>
  <si>
    <t>http://www.dot.gov/policy/aviation-policy/small-community-rural-air-service/essential-air-service</t>
  </si>
  <si>
    <t>Fiscal Year2016: In FY2016, new contracts (or extended contracts) were issued at: Alaska (Alitak, Amook Bay, Central, Chignik, Chignik Lake, Chisana, Circle, Clark's Point, Egegik, Ekwok, Elfin Cove, False Pass, Healy Lake, Hydaburg, Igiugig, King Cove, Kitoi Bay, Koliganek, Levelock, Manokotak, Moser Bay, New Stuyahok, Olga Bay, Pilot Point, Port Bailey, Port Heiden, Port Williams, Seal Bay, South Naknek, Uganik, Ugashik, West Point, Zachar Bay); Alabama (Muscle Shoals); Arkansas (Jonesboro), Colorado (Pueblo); Hawaii (Kalaupapa); Iowa (Burlington,Waterloo); Illinois (Decatur, Marion/Herrin, Quincy); Kansas (Salina); Kentucky (Owensboro, Paducah); Maryland (Hagerstown); Michigan (Hancock/Houghton, Muskegon, Pellston, Sault Ste. Marie); Missouri (Cape Girardeau, Kirksville); Montana (Butte, Glasgow, Glendive, Havre, Wolf Point); Nebraska (Grand Island); New York (Watertown); Pennsylvania (Lancaster); South Dakota (Aberdeen); Utah (Cedar City, Moab, Vernal); Wisconsin (Eau Claire); Wyoming (Cody). In FY2016, new contracts (or extended contracts) were issued at: Alaska (Alitak, Amook Bay, Central, Chignik, Chignik Lake, Chisana, Circle, Clark's Point, Egegik, Ekwok, Elfin Cove, False Pass, Healy Lake, Hydaburg, Igiugig, King Cove, Kitoi Bay, Koliganek, Levelock, Manokotak, Moser Bay, New Stuyahok, Olga Bay, Pilot Point, Port Bailey, Port Heiden, Port Williams, Seal Bay, South Naknek, Uganik, Ugashik, West Point, Zachar Bay); Alabama (Muscle Shoals); Arkansas (Jonesboro), Colorado (Pueblo); Hawaii (Kalaupapa); Iowa (Burlington,Waterloo); Illinois (Decatur, Marion/Herrin, Quincy); Kansas (Salina); Kentucky (Owensboro, Paducah); Maryland (Hagerstown); Michigan (Hancock/Houghton, Muskegon, Pellston, Sault Ste. Marie); Missouri (Cape Girardeau, Kirksville); Montana (Butte, Glasgow, Glendive, Havre, Wolf Point); Nebraska (Grand Island); New York (Watertown); Pennsylvania (Lancaster); South Dakota (Aberdeen); Utah (Cedar City, Moab, Vernal); Wisconsin (Eau Claire); Wyoming (Cody). Fiscal Year2017: In FY2017, new contracts (or extended contracts) were issued at: Diomede, AK; Merced, CA; Carlsbad, NM; Tatitlek, AK; Crescent City, CA; Twin Hills, AK; Perryville, AK; Chadron, NE; Alliance, NE;; Port Alexander, AK; Page, AZ; Page, AZ; Clark's Point, AK; South Naknek, AK; False Pass, AK; Jackson, TN; Meridian, MS; Laurel/Hattiesburg, MS; Prescott, AZ; Massena, NY; Joplin, MO; Gustavus, AK; Cordova, AK; Petersburg, AK; Wrangell, AK; Yakutat, AK; May Creek, AK; McCarthy, AK; Macon, GA; West Yellowstone, MT; Mason City, IA; Fort Dodge, IA; Mason City, IA; Brainerd, MN; International Falls, MN; Iron Mountain/Kingsford, MI; Rhinelander, WI; El Dorado/Camden, AR; Hot Springs, AR; Harrison, AR; Victoria, TX; Sault Ste. Marie, MI; Dickinson, ND; Lake Minchumina, AK; Silver City/Hurley/Deming, NM; Akutan, AK; Staunton, VA; Visalia, CA; Beckley, WV; Clarksburg, WV, and Parkersburg, WV.</t>
  </si>
  <si>
    <t>Established by statute and by precedent in individual docketed cases.</t>
  </si>
  <si>
    <t>https://beta.sam.gov/fal/797a8a078c00493883a0eb17f2b7ce29/view</t>
  </si>
  <si>
    <t>Bonding Assistance Program</t>
  </si>
  <si>
    <t>{"list":[{"act":{"description":"Moving Ahead for Progress in the 21st Century (MAP-21)"},"authorizationTypes":{"USC":false,"act":true,"statute":false,"publicLaw":false,"executiveOrder":false}}]}</t>
  </si>
  <si>
    <t>To encourage, promote, and assist minority entrepreneurs and businesses in getting transportation-related contracts, subcontracts, and projects by providing bonding assistance to obtain bid, payment, and performance bonds.</t>
  </si>
  <si>
    <t xml:space="preserve">The participant in bonding assistance program must be a construction contractor whom is or in the process of becoming certified as small and disadvantaged business to perform work on transportation-related project. Hereafter, the term small and disadvantaged business will refer to: 8(a), small disadvantaged business (SDB), disadvantaged business enterprises (DBE), women owned small business (WOB), HubZone, service disabled veteran owned business (SDVOB), and veteran owned small business (VOSB). _x000D_
Additional requirements include:_x000D_
•	To be considered for the program, applicants must be the primary owner(s), key manager(s) or administrator(s) of a business that meet the following criteria: _x000D_
•  Existing in business for at least (2) consecutive years _x000D_
•  Revenue of at least $250,000 annually_x000D_
•  Have a minimum of (2) full time employees (including owner)_x000D_
•  Past performance in construction industry_x000D_
•  Pursuing transportation-related contracts_x000D_
•  Interested in satisfying credit, capacity and character evaluations in consultation with a surety representative_x000D_
•  Consultants, developers and engineering firms are not eligible for the program_x000D_
</t>
  </si>
  <si>
    <t>The recipient of bonding assistance must be a small and disadvantaged business.  Bonding Assistance provided under the American Recovery and Reinvestment Act of 2009 (ARRA) is only available to Disadvantaged Business Enterprises (DBE) certified under 49 Code of Federal Regulations Part 26.</t>
  </si>
  <si>
    <t>{"description":"The recipient of bonding assistance must provide proof of certification by the certifying agency. ","isApplicable":true}</t>
  </si>
  <si>
    <t>{"description":"In partnership with the surety industry, the Bonding Assistance Program is designed to individually identify and address key factors for the bondability of small disadvantaged businesses and is offered through USDOT OSDBU and its network of Small Business Transportation Resource Centers (SBTRC) around the country. Contractors who are interested in participating in the program are encouraged to contact the National Bonding Program M anger to enroll in a local program."}</t>
  </si>
  <si>
    <t xml:space="preserve"> Provision of Specialized Services/Technical Assistance: The goal to help the small businesses become bond ready. </t>
  </si>
  <si>
    <t>{"awarded":"letter","description":"Provision of Specialized Services/Technical Assistance: Services are provided until they are no longer required by the participant or the participant is no longer eligible. \r\n"}</t>
  </si>
  <si>
    <t>[{"code":"program","isSelected":true,"description":"Monthly, internal OSDBU reports; Reports to the Secretary of Transportation on all bond approvals.\r\n"},{"code":"cash","isSelected":false},{"code":"progress","isSelected":false},{"code":"expenditure","isSelected":false},{"code":"performanceMonitoring","isSelected":false}]</t>
  </si>
  <si>
    <t>Provision of Specialized Services/Technical Assistance: Participant records are maintained by the participating SBTRCs with access provided to DOT.</t>
  </si>
  <si>
    <t>69-0102-0-0-119;</t>
  </si>
  <si>
    <t>(Training) FY 17$0.00; FY 18 est $0.00; FY 19 est $0.00; FY 16$494,709.00; - 2016-BEP $494,709.50_x000D_
There were no budget request made because this program is fully funded</t>
  </si>
  <si>
    <t>{"list":[{"fiscalYear":2017,"description":"The below BEP programs were approved this year\r\nPotomac Yards\r\nMinneapolis, MN\r\nI-71 MLK Interchange\r\nCincinnati, OH \r\nWashington Reagan National Airport\r\nWashington, DC\r\nKansas City, MO\r\nJackson, MS\r\nBexar Country \r\nSan Antonio, TX\r\nRegional Transportation District (RTD) Denver, CO\r\nSalt Lake City International Airport \r\nSalt Lake City, UT\r\nI-66 Express Mobility\r\nNew Port News, VA\r\nCity LYNX Gold Line\r\nCharlotte, NC\r\nPort Access Road\r\nCharleston, SC \r\nInner Harbor\r\nSavannah, GA\r\nJacksonville, FL\r\n"},{"fiscalYear":2016,"description":"The below BEP programs were approved in FY 2016 year\r\nKansas City, MO \r\nSt. Louis, MO\r\nDetroit, MI\r\nChicago, IL\r\nHouston, TX\r\n\"Atlanta -Skanska/Blaford BEP\r\nAtlanta Airport \r\nConnecticut State\r\nQuad Cities (I-74 Mississippi River Bridge Corridor Project)\r\nBettendorf, IA\r\nBillings, MT\r\nSummit \r\nEverett, WA\r\nWashington State\r\nCharlottesville, VA\r\nLane Construction\r\nKannapolis, NC\r\nWave Streetcar Project\r\nFort Lauderdale, FL\r\nFlorida International University City Prosperity Project\r\nMiami, FL\r\nLA Metro\r\nLos Angeles, CA\r\nLas Vegas, NV\r\nReno, NV\r\nSalt Lake City, UT\r\nRegional Transportation District \r\nDenver\r\nCity of Denver/DIA\r\nDenver, CO\r\n"},{"fiscalYear":2018,"description":"There are 13 regions and every region is required to submit 2 proposals for BEP programs."}],"isApplicable":true}</t>
  </si>
  <si>
    <t>Public Law 97-449, 49 U.S.C.332.</t>
  </si>
  <si>
    <t>Michelle Harris1200 New Jersey Ave, S.E., Washington, DC 20590 Email:&lt; a href='mailto:michelle.harris@dot.gov'&gt;michelle.harris@dot.gov&lt;/a&gt;Phone: (202) 366-2253;</t>
  </si>
  <si>
    <t>http://www.transportation.gov/osdbu</t>
  </si>
  <si>
    <t xml:space="preserve">59.016 Surety Bond Guarantees; 59.006 8(a) Business Development Program; </t>
  </si>
  <si>
    <t xml:space="preserve">Fiscal Year2017: Potomac Yards_x000D_
Minneapolis, MN_x000D_
I-71 MLK Interchange_x000D_
Cincinnati, OH _x000D_
Washington Reagan National Airport_x000D_
Washington, DC_x000D_
Kansas City, MO_x000D_
Jackson, MS_x000D_
Bexar Country _x000D_
San Antonio, TX_x000D_
Regional Transportation District (RTD) Denver, CO_x000D_
Salt Lake City International Airport _x000D_
Salt Lake City, UT_x000D_
I-66 Express Mobility_x000D_
New Port News, VA_x000D_
City LYNX Gold Line_x000D_
Charlotte, NC_x000D_
Port Access Road_x000D_
Charleston, SC _x000D_
Inner Harbor_x000D_
Savannah, GA_x000D_
Jacksonville, FL _x000D_
Fiscal Year2016: Kansas City, MO _x000D_
St. Louis, MO_x000D_
Detroit, MI_x000D_
Chicago, IL_x000D_
Houston, TX_x000D_
Atlanta -Skanska/Blaford BEP_x000D_
Atlanta Airport _x000D_
Connecticut State_x000D_
Quad Cities (I-74 Mississippi River Bridge Corridor Project)_x000D_
Bettendorf, IA_x000D_
Billings, MT_x000D_
Summit _x000D_
Everett, WA_x000D_
Washington State_x000D_
Charlottesville, VA_x000D_
Lane Construction_x000D_
Kannapolis, NC_x000D_
Wave Streetcar Project_x000D_
Fort Lauderdale, FL_x000D_
Florida International University City Prosperity Project_x000D_
Miami, FL_x000D_
LA Metro_x000D_
Los Angeles, CA_x000D_
Las Vegas, NV_x000D_
Reno, NV_x000D_
Salt Lake City, UT_x000D_
Regional Transportation District _x000D_
Denver_x000D_
City of Denver/DIA_x000D_
Denver, CO _x000D_
</t>
  </si>
  <si>
    <t>https://beta.sam.gov/fal/e13b149a6f304acb883545e0c7bdcf29/view</t>
  </si>
  <si>
    <t>Disadvantaged Business Enterprises Short Term Lending Program</t>
  </si>
  <si>
    <t>(Short Term Lending Program)</t>
  </si>
  <si>
    <t>{"list":[{"act":{"description":"Moving Ahead for Progress in the 21st Century (MAP-21)"},"publicLaw":{"congressCode":"97","number":"449"},"USC":{"title":"49","section":"332"},"authorizationTypes":{"USC":true,"act":true,"publicLaw":true},"usc":{"title":"49","section":"332"}}]}</t>
  </si>
  <si>
    <t>Advance the opportunities for small, minority-owned disadvantaged business, including women and service-disabled veteran owned businesses and Disadvantaged Business Enterprises (DBEs) to obtain accounts receivable financing for the performance of eligible transportation-related contracts originating from the Department of Transportation (DOT), its grantees, recipients, their contractors and subcontractors.</t>
  </si>
  <si>
    <t>The recipient of a line of credit must be a certified DBE, or certified small business, including; 8(a); Small Disadvantaged Business (SDB): HUBZONE; Women-Owned Small Business (WOSB); and Service-Disabled Veteran-Owned Business (SDVOB). For DBE's, this certification must be performed under DOT guidelines, 49 CFR Part 26. The applicant must be in business for 2-3 years. This program is not for start-up businesses  There must be an existing transportation- related contract(s). Transportation-related contract is a contract for the maintenance, rehabilitation, restructuring, improvement, or revitalization of any of the Nation's modes of transportation with any public or commercial provider of transportation or any Federal, State or local transportation agency.</t>
  </si>
  <si>
    <t>Small Business/Small Business Person.</t>
  </si>
  <si>
    <t>{"description":"STLP application dated and signed; 3 years of business financial statements and taxes; 3 years of personal income taxes and current personal financial statement; current work-in-progress; cash flow projection to cover the length of the term of the loan (one year); current DBE or SBA certification; business formation information; company history; resume of key management; business and trade reference letters; and a copy of the signed transportation related contract(s).","isApplicable":true}</t>
  </si>
  <si>
    <t>{"environmentalImpact":{"reports":[{"isSelected":false,"reportCode":"statement"},{"isSelected":true,"reportCode":"assessment"},{"isSelected":false,"reportCode":"ExecutiveOrder12372"},{"isSelected":true,"reportCode":"otherRequired"}]},"description":"Application and checklist can be found at www.osdbu.dot.gov/financiallassistance/shorttermlendingprogram.cfm    Information, consultation is available at http://osdbu.dot.gov or by calling the DOT Office of Small and Disadvantaged Business Utilization (OSDBU) at 1-800-532-1169.  Potential applicants may also contact OSDBU or their local U.S. DOT Small Business Transportation Resource Center (SBTRC) for assistance in the preparation of the application package.  SBTRC locations may be found at http://www.osdbu.dot.gov/regional/index.cfm . "}</t>
  </si>
  <si>
    <t>Applicants are presented to Participating Lenders by OSDBU’s Small Business Transportation Resource Centers (SBTRCs) and are either approved/disapproved for Guaranteed STLP Loan (Based on PL’s requirements) If approved by the PL, the loan application is then presented to the OSDBU Loan Board.  Decisions are made within 30 to 60 days from the time the complete application is submitted to the PL.</t>
  </si>
  <si>
    <t>Decisions are made within 30 to 60 days from the time the complete application is submitted to the PL.</t>
  </si>
  <si>
    <t>Applicant may apply for renewal of line of credits as long as they remain eligible (certification is current and they have a current transportation related contract). Renewals and increases in the line of credit are possible. The maximum period of eligibility is 5 years.</t>
  </si>
  <si>
    <t>{"awarded":"other","description":"Approved lines of credit are for one year terms with the possibility of renewal for four additional years.","awardedDescription":"Lines of credit disbursed by certified invoices presented to the Participating Lender."}</t>
  </si>
  <si>
    <t>[{"code":"program","isSelected":true,"description":"Monthly and quarterly reports are required by the Participating Lenders and Small Business Transportation Resource Centers."},{"code":"cash","isSelected":false,"description":""},{"code":"progress","isSelected":true,"description":"Quarterly progress reports are made by the participating lenders and Small Business Transportation Resource Centers."},{"code":"expenditure","isSelected":false,"description":""},{"code":"performanceMonitoring","isSelected":true,"description":"Participating Lenders are required to monitor and report on line of credit (loan) status on a monthly and quarterly basis."}]</t>
  </si>
  <si>
    <t>{"isApplicable":true,"description":"DOT has the right to audit its accounts with the banks."}</t>
  </si>
  <si>
    <t>All line of credit approvals will be maintained for 7 years and non-approvals will be maintained for 3 years. Follow NARA standards.</t>
  </si>
  <si>
    <t>69-0155-0-1-407;</t>
  </si>
  <si>
    <t>(Guaranteed/Insured Loans) FY 17$8,158,000.00; FY 18 est $0.00; FY 19 est $0.00; FY 16$250,000.00; - Funds are used to for S&amp;E as well as subsidies, and bank administrative fees.
2017 Total loan portfolio value: 8,158,000</t>
  </si>
  <si>
    <t>The maximum line of credit is $750,000.  There is no minimum line of credit amount.</t>
  </si>
  <si>
    <t>{"list":[{"fiscalYear":2016,"description":"In 2016 one Short Term Lending Program loan was approved for a total of $250,000. The loan was approved to assist the Hooper Bay Improvements project and the Shishmare Airport Resurfacing project."}],"isApplicable":false}</t>
  </si>
  <si>
    <t>Public Law 97-449, 49 U.S.C. 332.</t>
  </si>
  <si>
    <t>Michelle Harris1200 New Jersey Ave., S.E., Washington, DC 20590 Email:&lt; a href='mailto:michelle.harris@dot.gov'&gt;michelle.harris@dot.gov&lt;/a&gt;Phone: (202) 366-2253;</t>
  </si>
  <si>
    <t xml:space="preserve">59.043 Women's Business Ownership Assistance; 59.006 8(a) Business Development Program; </t>
  </si>
  <si>
    <t>https://beta.sam.gov/fal/9621bce6a8c74ae6851bf51d0bed7021/view</t>
  </si>
  <si>
    <t>Assistance to Small and Disadvantaged Businesses</t>
  </si>
  <si>
    <t>{"list":[{"act":{"description":"The Small Business Act and the Small Business Investment Act of 1958"},"publicLaw":{"congressCode":"95","number":"507"},"authorizationTypes":{"USC":false,"act":true,"statute":false,"publicLaw":true,"executiveOrder":false}}]}</t>
  </si>
  <si>
    <t>To enter into successful partnerships between OSDBU and chambers of commerce, community-based organizations, colleges and universities, community colleges, or trade associations, to establish regional Small Business Transportation Resource Centers (SBTRCs) to provide  business assessment, technical assistance, technical assistance referrals, business training, and the dissemination of information regarding DOT and DOT funded contracting opportunities, as well as OSDBU services to the Disadvantaged Business Enterprise (DBE)  and Small Business (SB) community in their regions.</t>
  </si>
  <si>
    <t>Established 501 C(6) tax-exempt Chambers of Commerce, Trade Associations and 501 C(3) nonprofit organization, community colleges, minority educational institutions, tribal colleges and universities that have the documented experience and capacity necessary to successfully operate and administer a coordinated, Small Business Transportation Resource Center (SBTRC) within their regions.</t>
  </si>
  <si>
    <t>For the purpose of this program, the term small businesses refers to: 8 (a), small disadvantaged business (SDB), disadvantaged business enterprises (DBE), women-owned small business (WOB), HubZone, service- disabled veteran-owned business, and veteran owned small business.</t>
  </si>
  <si>
    <t>{"description":"Must be an established 501 C(3) or 501 C(6) tax exempt organization and provide documentation as verification. No application will be accepted without proof of IRS tax exempt status. Have at least one year of documented and continuous experience prior to the date of application in providing advocacy, outreach, and technical assistance to small businesses within the region in which proposed services will be provided.  Have an office physically located within the proposed city in the designated headquarters state in the region for which applicant is submitting the proposal that is readily accessible to the public.","isApplicable":true}</t>
  </si>
  <si>
    <t>Applications will be reviewed by a selection panel and selection will be made based upon the evaluation criteria included in the announcement.  The Department of Transportation, Office of Small and Disadvantaged Business Utilization will award the Cooperative Agreements.</t>
  </si>
  <si>
    <t>Selections for award are announced on www.osdbu.gov.  All RFP announcements include a deadline for submission.</t>
  </si>
  <si>
    <t xml:space="preserve">Awards will be re-competed at a minimum of every 3 years. OSDBU has the option to extend the grant beyond the 1st year for two additional option years, without re-competing the grant </t>
  </si>
  <si>
    <t>{"awarded":"other","description":"Awards are generally made for a minimum of 12 months with 2 option years depended on performance and funds availability","awardedDescription":"Obligated annually "}</t>
  </si>
  <si>
    <t>[{"code":"program","isSelected":true,"description":"Implementation Plan and Quarterly Reports; Implementation Plans are due within 30 days of the effective date of the Cooperative Agreement. Quarterly Reports are due on the 15th day of the month after the quarter ends.\r\n"},{"code":"cash","isSelected":false,"description":""},{"code":"progress","isSelected":false,"description":""},{"code":"expenditure","isSelected":false,"description":""},{"code":"performanceMonitoring","isSelected":false,"description":""}]</t>
  </si>
  <si>
    <t>{"isApplicable":true,"description":"DOT's Inspector General and the Comptroller General of the United States may at all reasonable times investigate and conduct audits in the offices of the recipient, all documents, papers, books and records, relevant to the execution and implementation of the conditions of this agreement."}</t>
  </si>
  <si>
    <t>Recipient is required to retain all documents, files, books, and records relevant to the execution and implementation of the conditions of this agreement for a period of not less than 3 years, except, if any litigation, dispute, exception, or audit is commenced, the records and other materials shall be retained until the litigation, dispute, exception, or audit is judicially or administratively made final.</t>
  </si>
  <si>
    <t>69-0119-0-1-407;</t>
  </si>
  <si>
    <t xml:space="preserve">(Salaries and Expenses) FY 17$1,900,000.00; FY 18 est $1,900,000.00; FY 19 est $1,600,000.00; FY 16$1,900,000.00; - </t>
  </si>
  <si>
    <t>Average of $150,000</t>
  </si>
  <si>
    <t>{"list":[{"fiscalYear":2016,"description":"a.) Conferences:\r\nThe SBTRCs participate in conferences to share resources and knowledge within/beyond the transportation learning community, communicating to the public the needs and contributions of transportation.  Also, to build partnership linkages in order to promote transportation programs in a seamless manner.  We estimate in FY16 the SBTRCs will participate in 205 conferences and provide procurement assistance to an estimated 3,600 DBEs.\r\n\r\nb.) Short-Term Lending Program (STLP) Workshops:\r\nThe SBTRCs work with OSDBU’s STLP participating lenders to organize seminars and workshops on this accounts receivable financial access program that is available to eligible DBEs and small businesses.  The seminars and workshops cover the entire STLP process, form completion of the STLP loan application and preparation of the loan package to approval and loan management.  We estimate in FY16 the SBTRCs will conduct 52 workshops.\r\n\r\nc.) Bonding Education Program (BEP)\r\nThe SBTRCs in partnership with Surety and Fidelity Association of America (SFAA) combine classroom instruction and one-on-one meetings with surety professionals to help small businesses obtain a bonding line and apply that capacity to transportation related projects.  This effort is facilitated by DOT’s network of regional offices, the SBTRCs around the country, as program partners whose role is to provide outreach, logistics, technical assistance, and coordination for the local program efforts.  In FY16 will estimate the SBTRCs will conduct 68 Bonding Education Programs in various cities across the country.\r\n\r\nd.) Women In Transportation Initiative\r\nAn SBTRC created transportation-focused career awareness program designed to encourage young women to pursue careers in science, technology, engineering, and mathematics.  The program also advances the development of professional potential by providing quality educational experiences, training, and employment opportunities to students interested in transportation related careers.  Annually students are placed in internships with small businesses, federal, state, and local transportation agencies.  The students gained valuable work experience to assist them in future career choices.  We estimate in FY16 the SBTRCs will recruit 30 students to participate in the internship.\r\n a.) Conferences:\r\nThe SBTRCs participate in conferences to share resources and knowledge within/beyond the transportation learning community, communicating to the public the needs and contributions of transportation. Also, to build partnership linkages in order to promote transportation programs in a seamless manner. We estimate in FY17 the SBTRCs will participate in 205 conferences and provide procurement assistance to an estimated 3,600 DBEs.\r\n\r\nb.) Short-Term Lending Program (STLP) Workshops:\r\nThe SBTRCs work with OSDBU’s STLP participating lenders to organize seminars and workshops on this accounts receivable financial access program that is available to eligible DBEs and small businesses. The seminars and workshops cover the entire STLP process, form completion of the STLP loan application and preparation of the loan package to approval and loan management. We estimate in FY17 the SBTRCs will conduct 65 workshops.\r\n\r\nc.) Bonding Education Program (BEP)\r\nThe SBTRCs in partnership with Surety and Fidelity Association of America (SFAA) combine classroom instruction and one-on-one meetings with surety professionals to help small businesses obtain a bonding line and apply that capacity to transportation related projects. This effort is facilitated by DOT’s network of regional offices, the SBTRCs around the country, as program partners whose role is to provide outreach, logistics, technical assistance, and coordination for the local program efforts. In FY17 will estimate the SBTRCs will conduct 26 Bonding Education Programs in various cities across the country.\r\n\r\nd.) Women In Transportation Initiative\r\nAn SBTRC created transportation-focused career awareness program designed to encourage young women to pursue careers in science, technology, engineering, and mathematics. The program also advances the development of professional potential by providing quality educational experiences, training, and employment opportunities to students interested in transportation related careers. Annually students are placed in internships with small businesses, federal, state, and local transportation agencies. The students gained valuable work experience to assist them in future career choices. We estimate in FY17 the SBTRCs will recruit 26 students to participate in the internship.\r\n"},{"fiscalYear":2017,"description":"This program provided over 2,000 hours of business development counseling and technical assistance to over  900 small businesses.  Additionally, the program assisted small business in obtaining over 25 million in contracting opportunities."}],"isApplicable":true}</t>
  </si>
  <si>
    <t xml:space="preserve">DOT Code of Federal Regulations Parts 26 and 23 as Disadvantaged Business Enterprises; Public Law 95-507; Section 8,15, and 31 of the Small Business Act as amended; OMB 2 CFR 200; Title 49 Subtitle I, Chapter 3, Subchapter II Sec. 332, the Minority Resource Center.  </t>
  </si>
  <si>
    <t>Michelle Harris1200 New Jersey Avenue, S.E., Washington, DC 20590 Email:&lt; a href='mailto:michelle.harris@dot.gov'&gt;michelle.harris@dot.gov&lt;/a&gt;Phone: (202) 366-2253;</t>
  </si>
  <si>
    <t xml:space="preserve">Fiscal Year2016: OSDBU grants are not project specific. The program will continue to support; internships, education, conferences, seminars and workshops. OSDBU grants are not project specific. The program will continue to support business counseling, internships, education, conferences, seminars and workshops. </t>
  </si>
  <si>
    <t>Proposals are rated on a numerical point scale using the following factors: Approach and Strategy; Linkages; Organizational Capability; Staff Capabilities and Experience; and Cost.</t>
  </si>
  <si>
    <t>https://beta.sam.gov/fal/5c5472b1f47f44598d39932645483a32/view</t>
  </si>
  <si>
    <t>Payments for Small Community Air Service Development</t>
  </si>
  <si>
    <t xml:space="preserve">Small Community Program or SCASDP Payments for Small Community Air Service Development </t>
  </si>
  <si>
    <t>{"list":[{"statute":{},"authorizationTypes":{"statute":true}}]}</t>
  </si>
  <si>
    <t>To help small communities enhance their air service and increase access to the national transportation system.</t>
  </si>
  <si>
    <t>In order to qualify for a SCASDP grant:
1. The airport serving the community is not larger than a small hub airport, according to FAA hub classifications effective on the date of service of the Department’s Solicitation (RFP) Order or as of calendar year 1997, the airport serving the community was not larger than a small hub airport;
2. The community has insufficient air carrier service or unreasonably high air fares,
3. The airport serving the community presents characteristics, such as geographic diversity or unique circumstances that demonstrate the need for, and feasibility of, grant assistance from the Small Community Program; 
4. An applicant may not receive an additional grant to support the same project from a previous grant;
5. An applicant may not receive an additional grant, prior to the completion of its previous grant;
Program Limits
1. No more than 4 communities or consortia of communities, or a combination thereof, from the same State may be selected to participate in the program in any fiscal year; and
2. No more than 40 communities or consortia of communities, or a combination thereof, may be selected to participate in the program in each year for which the funds are appropriated.
In addition to the statute, the Department applies the following conditions:
Communities without existing air service. Communities that do not currently have commercial air service are eligible.
Small communities that currently receive subsidized air service under the Essential Air Service (EAS) or Alternate Essential Air Service (AEAS) program will not be considered for SCASDP funds. 
Consortium applications. The statute permits individual communities and consortia of communities to apply for grant awards under this program. An application from a consortium of communities must be one that seeks to facilitate the efforts of the communities working together toward a joint grant project. In other words, the application must set forth one grant project, with one joint objective, and establish one entity to ensure that the joint objective is accomplished according to the terms of a grant agreement. For example, several communities surrounding an airport may apply together to improve air services at that airport, with a joint objective of securing new or additional service to that airport. Or, surrounding airports may apply together in support of a regional plan to lower fares or reverse a decline in traffic. 
Multiple Applications:  A community may file only one application for a grant, either individually or as part of a consortium.  Prior grant recipients: Communities or members of a consortia, that were awarded grants in previous years and want to apply for a grant this year should be aware that they are precluded from seeking new funds for projects for which they have already received an award under the Small Community Program.</t>
  </si>
  <si>
    <t>The legal sponsor of the proposed project must be a government entity. If the applicant is a public-private partnership, a public government member of the organization must be identified as the community’s sponsor to receive project cost reimbursements. A community may designate only one government entity as the legal sponsor, even if it is applying as a consortium that consists of two or more local government entities. Private organizations may not be designated as the legal sponsor of a grant under the Small Community Program. The community has the responsibility to ensure that the recipient of any funding has the legal authority under state and local laws to carry out all aspects of the grant.</t>
  </si>
  <si>
    <t>{"description":"Communities must apply for the grant program by submitting a project proposal with required data to justify its proposal in accordance with the Department-issued Request for Proposals. ","isApplicable":true}</t>
  </si>
  <si>
    <t>{"environmentalImpact":{"reports":[]},"description":"Pre-application coordination is not applicable."}</t>
  </si>
  <si>
    <t>{"description":"Pre-application coordination is not applicable.  Environmental impact information is not required for this program.  This program is excluded from coverage under E.C. 12372"}</t>
  </si>
  <si>
    <t>Applications will be evaluated according to factors established in the RFP and under the guidance of the Wendell H. Ford Aviation Investment and Reform Act for the 21st Century (Pub. L. No. 106-181), reauthorized by the Vision 100-Century of Aviation Reauthorization Act (Pub. L. No. 108-176).</t>
  </si>
  <si>
    <t>{"flag":"yes","description":"For FY 2017 Applications were due to www.grants.gov no later than 4:00 PM EDT on, December 15, 2017.\nFor FY 2018, application dates are to be determined.","list":[]}</t>
  </si>
  <si>
    <t>Can vary from year to year. However, the target is to award grants within 120 days from the established application deadline.</t>
  </si>
  <si>
    <t>Application procedures are repeated each year.  However, grant recipients are precluded by statute from seeking additional grants in support of the same project. A community can only have one Small Community Program grant at any time.  49 U.S.C. Section 41743(c)(4).</t>
  </si>
  <si>
    <t>{"awarded":"other","description":"The period of time for awards will vary with the complexity of the project.  Minimum grant duration is two years; the maximum is four years.  (The statute limits use of grant funds for air carrier subsidy to a maximum period of three years).   Financial assistance is provided on a reimbursable basis; cash advances will not be made.","awardedDescription":"Funding is paid to a community on a reimbursable basis; therefore, a community is required to make expenditures for project implementation under the program prior to seeking reimbursement from the Department.  Eligible project implementation costs are reimbursable from grant funds only for services or property delivered during the grant term.  Reimbursement rates are calculated as a percentage of the total federal funds requested divided by the federal funds plus the local cash contribution (which is not refundable).  The percentage is determined by:  (SCASDP Grant Amount) ÷ (SCASDP Grant Amount + Local Cash Contribution + State Cash Contribution, if applicable).  Payments/expenditures in forms other than cash (e.g., in-kind) are not reimbursable."}</t>
  </si>
  <si>
    <t>[{"code":"program","isSelected":true,"description":"Semi-annual progress reports, and a final report are required."},{"code":"cash","isSelected":false,"description":""},{"code":"progress","isSelected":true,"description":"Cash reports are not applicable.  Each grantee must submit semi-annual reports on the progress made during the previous period in implementing its grant project. In addition, each community will be required to submit a final report on its project to the Department, prior to release of the final 10% of the grant funding"},{"code":"expenditure","isSelected":true,"description":"Agency requires reimbursement request using electronic form that self calculates prorated government obligation. Performance monitoring is not applicable."},{"code":"performanceMonitoring","isSelected":false,"description":""}]</t>
  </si>
  <si>
    <t xml:space="preserve">The grant recipient is expected to retain all documents relevant to the grant award for a period of 3 years from completion of all projects undertaken pursuant to the Grant Agreement and receipt of final reimbursement from the Treasury.  </t>
  </si>
  <si>
    <t xml:space="preserve">(Project Grants) FY 17$9,925,000.00; FY 18 est $10,000,000.00; FY 19 Estimate Not Available  FY 16$5,150,000.00; - </t>
  </si>
  <si>
    <t>Range: $50,000 to $1,000,000 Average: $620,000</t>
  </si>
  <si>
    <t>{"list":[{"fiscalYear":2016,"description":"Completed FY2016 selection process: 5,150,000 was obligated for FY grants. Completed FY2016 selection process: $5,150,000 was obligated for FY grants. "},{"fiscalYear":2017,"description":"Fiscal Year 2016: Completed  FY2016 selection process: $5,150,000 was obligated for FY grants. FY 2017: Completed FY 2017 selection process: $10 million was obligated for FY grants.  FY2018: N/A"}],"isApplicable":true}</t>
  </si>
  <si>
    <t xml:space="preserve">49 U.S.C. 41743; 14 CFR 302.12 (Rule 12); 49 CFR 1.25a(b); 49 CFR Part 18; Public Law 106-181; Public Law 108-176; Public Law 108-477, Public Law 112 - 95. </t>
  </si>
  <si>
    <t>{"flag":"none","description":"No Regional or Local Office"}</t>
  </si>
  <si>
    <t>Brooke Chapman1200 New Jersey Ave., SE W86-307, Washington, DC 20590 Email:&lt; a href='mailto:brooke.chapman@dot.gov'&gt;brooke.chapman@dot.gov&lt;/a&gt;Phone: (202) 366-0577 ;</t>
  </si>
  <si>
    <t>http://www.dot.gov/policy/aviation-policy/small-community-rural-air-service/SCASDP</t>
  </si>
  <si>
    <t>Fiscal Year2016: •	All of the awards were made to communities proposing revenue guarantees, or revenue guarantees with marketing support, as a means to attract new service or to restore lost service. All of the awards were made to communities proposing revenue guarantees, or revenue guarantees with marketing support, as a means to attract new service or to restore lost service. Fiscal Year2017: Thirteen awards were made to communities proposing a revenue guarantee and/or marketing support as means to attract new carriers, restore lost service or capacity, and/or provide air travelers with access to additional markets.  Three grants were made to communities to market existing air service at their airports.Fiscal Year2018: N/A</t>
  </si>
  <si>
    <t>There are two categories of selection criteria: Priority Selection Criteria and Secondary Selection Criteria. Applications that meet one or more of the priority selection criteria will be viewed more favorably than those that do not meet any priority selection criteria.
Priority Selection Criteria: 
1. Air fares are higher than the national average air fares for all communities – The Department will compare the local community’s air fares to the national average air fares for all similar markets.  Communities with market air fares significantly higher than the national average air fares in similar markets will receive priority consideration.  The Department calculates these fares using data from the Bureau of Transportation Statistics (BTS) Airline Origin and Destination Survey data.  The Department evaluates all fares in all relevant markets that serve a SCASDP community and compares the SCASDP community fares to all fares in similar markets across the country.  Each SCASDP applicant’s air fares are computed as a percentage above or below the national averages.  The report compares a community’s air fares to the average for all other similar markets in the country that have similar density (passenger volume) and similar distance characteristics (market groupings).  All calculations are based on 12-month ended periods to control for seasonal variation of fares.
2. The community or consortium will provide a portion of the cost of the activity from local sources other than airport revenue sources – DOT will consider whether a community or consortium proposes local funding for the proposed project. Applications providing proportionately higher levels of cash contributions from sources other than airport revenues will be viewed more favorably. Applications that provide multiple levels of contributions (state, local, airport, cash and in-kind contributions) will also be viewed more favorably. 
3. The community or consortium has established or will establish a public-private partnership to facilitate air carrier service to the public – DOT will consider a community or consortium’s commitment to facilitate air carrier service in the form of a public-private partnership. Applications that describe in detail how the partnership will actively participate in the implementation of the proposed project will be viewed more favorably.
4. The assistance will provide material benefits to a broad segment of the traveling public, including businesses, educational institutions, and other enterprises, whose access to the national air transportation system is limited – DOT will consider whether the proposed project would provide, to a broad segment of the community’s traveling public, important benefits relevant to the community. Examples include service that would offer new or additional access to a connecting hub airport, service that would provide convenient travel times for both business and leisure travelers that would help obviate the need to drive long distances, and service that would offer lower fares.
5. The assistance will be used in a timely manner – The Department will consider whether a proposed project provides a well-defined strategic plan and reasonable timetable for use of the grant funds.  In the Department’s experience, a reasonable timetable for use of grant funds includes two years to complete studies, three years for marketing and promotion of the airport, community, carrier, or destination, and four years for projects that target a revenue guarantee, subsidy, or other financial incentives.  Applicants are asked to describe how their projects can be accomplished within this timetable, including whether the airport and proposed air service provider have the requisite authorities and certifications necessary to carry out the proposed projects.  In addition, because of this emphasis placed on timely use of funds, applicants proposing new service are asked to describe the airport and whether it can support the proposed service, including whether the airport holds, or intends to apply for, an airport operating certificate issued under 14 C.F.R. Part 139.  Air service providers proposed for the new service must have met or be able to meet in a reasonably short period of time, all Department requirements for air service certification, including safety and economic authorities.
6. Multiple communities cooperate to submit a regional or multistate application to consolidate air service into one regional airport – DOT will consider whether a proposed project involves a consortium effort to consolidate air service into one regional airport. This is a new statutory priority criterion, added pursuant to Section 429 of the FAA Modernization and Reform Act of 2012 (P.L. 112-95).
Secondary Selection Criteria:
1. Innovation – DOT will consider whether an application proposes new and creative solutions to the transportation issues facing the community, including:
• the extent to which the applicant’s proposed solution(s) to solving the problem(s) is new or innovative, including whether the proposed project utilizes or encourages intermodal or regional solutions to connect passengers to the community’s air service (i.e., cost-effective inter/intra city passenger bus service, marketing of intermodal surface transportation options also available to air travelers, or projects that have a positive impact on travel and tourism); and
• whether the proposed project, if successfully implemented, could serve as a working model for other communities.
2. Community Participation – DOT will consider whether an application has broad community participation, including:
• whether the proposed project has broad community support; and
• the community’s demonstrated commitment to and participation in the proposed project.
3. Location – DOT will consider the location and characteristics of a community:
• the geographic location of each applicant, including the community’s proximity to larger centers of air service and low-fare service alternatives;
• the population and business activity, as well as the relative size of each community;  and
• whether the community’s proximity to an existing or prior grant recipient could adversely affect either its proposal or the project undertaken by the other recipient.
4. Other Factors – DOT will also consider:
• whether the proposed project clearly addresses the applicant’s stated problems;
• the community’s existing level of air service and whether that service has been increasing or decreasing;
• whether the applicant has a plan to provide any necessary continued financial support for the proposed project after the requested grant award expires;
• the grant amount requested compared with total funds available for all communities;
• the proposed federal grant amount requested compared with the local share offered;
• any letters of intent from airline planning departments or intermodal surface transportation providers on behalf of applications that are specifically intended to enlist new or expanded air service or surface transportation service in support of the air service in the community;
• whether the applicant has plans to continue with the proposed project if it is not self-sustaining after the grant award expires; and 
• equitable and geographic distribution of available funds.
Full community participation is a key goal of this program as demonstrated by the statute’s focus on local contributions and active participation in the project. Therefore, applications that demonstrate broad community support will be more attractive. For example, communities providing proportionately higher levels of cash contributions from other than airport revenues will have more attractive proposals. Communities that provide multiple levels of contributions (state, local, airport, cash and in-kind contributions) also will have more attractive proposals. Similarly, communities that demonstrate participation in the development and execution of the proposed air service project will enhance the attractiveness of their proposals.</t>
  </si>
  <si>
    <t>https://beta.sam.gov/fal/9ed8c2e73a1d4d758681e88f35174f7c/view</t>
  </si>
  <si>
    <t>Transportation Planning, Research and Education</t>
  </si>
  <si>
    <t>Innovative and Advanced Transportation Research</t>
  </si>
  <si>
    <t>{"list":[{"act":{"description":"Safe, Accountable, Flexible, Efficient, Transportation Equity Act: A Legacy for Users (SAFETEA-LU) of 2005"},"authorizationTypes":{"act":true}}]}</t>
  </si>
  <si>
    <t xml:space="preserve">To provide funds to conduct research and development on innovative transportation systems and related applied technologies. </t>
  </si>
  <si>
    <t>These grants are mandated by Congress in US DOT's Annual Appropriation Legislation.  Therefore, only those organizations specifically identified in the appropriation legislation can apply.</t>
  </si>
  <si>
    <t>Public Non-Profit Institutions/Organizations; Sponsored Organizations; State; Local; Other Public Institutions; Federal Recognized Indian Tribal Government; US Territory or Possession; Private Non-Profit Institutions/Organizations; Quasi-Public Non-Profit Institutions/Organizations; Native American Organizations.</t>
  </si>
  <si>
    <t>{"description":"There is no new funding at this time. The past  process consisted of proposals with statement of work and estimated budget. Costs were determined in accordance with relevant OMB circulars (i.e. Circular Nos. A-87 for State and Local Governments, A-21 for Educational Institutions and A-122 for Non-Profit and For-Profit Organizations).","isApplicable":true}</t>
  </si>
  <si>
    <t>{"description":"The past application process included a Broad Agency Announcement containing the solicitation which were submitted via FedBizOpps.gov. Grantees were required to complete the suite of SF-424 forms and the appropriate representations and certifications."}</t>
  </si>
  <si>
    <t>The award procedure typically required two-step process – White Papers and Full Technical and Cost Proposals.</t>
  </si>
  <si>
    <t>The deadlines, if any, were established in each grant application package.</t>
  </si>
  <si>
    <t>Requests were submitted to the Program Office for approval.</t>
  </si>
  <si>
    <t>{"types":{"moe":false,"formula":false,"matching":true},"formula":{"title":"","chapter":"","part":"","subPart":"","publicLaw":"","description":""},"matching":{"requirementFlag":"mandatory","percent":"50","description":"Fifty (50) percent non-Federal matching requirements was per SAFETEA-LU legislation language."},"moe":{"description":""}}</t>
  </si>
  <si>
    <t>{"awarded":"other","description":"The typical length of the cooperative agreements averaged 2.5 years and expenditures were reimbursed on a quarterly basis.","awardedDescription":"Funds were reimbursed."}</t>
  </si>
  <si>
    <t>[{"code":"program","isSelected":true,"description":"Mandatory quarterly reports; final project report "},{"code":"cash","isSelected":true,"description":"SF-270"},{"code":"progress","isSelected":true,"description":"Mandatory quarterly reports"},{"code":"expenditure","isSelected":true,"description":"SF-425"},{"code":"performanceMonitoring","isSelected":false,"description":""}]</t>
  </si>
  <si>
    <t>Reports are due in accordance with the terms and conditions of each grant.  Records will be retained in accordance with provisions of OMB Circular No. A-110 for institutions of higher education, other nonprofit organizations, and commercial organizations and in accordance with 15 CFR Part 24 for State and local governments.</t>
  </si>
  <si>
    <t>69-0102-0-1-407;</t>
  </si>
  <si>
    <t xml:space="preserve">(Project Grants) FY 17$0.00; FY 18 est $0.00; FY 19 est $0.00; FY 16$0.00; - Obligations  are from FY2012 residual no year money. </t>
  </si>
  <si>
    <t>No funding beyond FFY 2014.</t>
  </si>
  <si>
    <t>{"list":[{"fiscalYear":2016,"description":"Conducted applied research in commercial remote sensing and spatial information technologies for application to national transportation infrastructure development and construction. The Program investigated, developed and validated new applications and provided products to monitor and assess infrastructure condition of bridges, pavements and other transportation infrastructure. In addition, the Program developed remote sensing applications to optimize freight movements in urban areas and in and around ports. Spatial information technologies, such as GIS and GPS systems, were deployed to assist in these research investigations.  Conducted applied research in commercial remote sensing and spatial information technologies for application to national transportation infrastructure development and construction. The Program investigated, developed and validated new applications and provided products to monitor and assess infrastructure condition of bridges, pavements and other transportation infrastructure. In addition, the Program developed remote sensing applications to optimize freight movements in urban areas and in and around ports. Spatial information technologies, such as GIS and GPS systems, were deployed to assist in these research investigations. "},{"fiscalYear":2017,"description":"Conduct applied research in commercial remote sensing and spatial information technologies for application to national transportation infrastructure development and construction. The Program will investigate, develop and validate new applications and provide products to monitor and assess infrastructure condition of bridges, pavements and other transportation infrastructure. In addition, the Program develops remote sensing applications to optimize freight movements in urban areas and in and around ports. Spatial information technologies, such as GIS and GPS systems, will be deployed to assist in these research investigations. Review of final project reports and close-out will also be completed. "},{"fiscalYear":2018,"description":"Finalize and complete execution of one remaining active grant project within the program."}],"isApplicable":true}</t>
  </si>
  <si>
    <t>Caesar Singh1200 New Jersey Avenue, SE, Washington, DC 20950 Email:&lt; a href='mailto:Caesar.Singh@dot.gov'&gt;Caesar.Singh@dot.gov&lt;/a&gt;Phone: (202) 366-3252.;</t>
  </si>
  <si>
    <t>Fiscal Year2016: The Program investigated, developed and validated applications and provided products to monitor and assess infrastructure condition of bridges, pavements and other transportation infrastructure.  The Program investigated, developed and validated applications and provided products to monitor and assess infrastructure condition of bridges, pavements and other transportation infrastructure. Fiscal Year2018: Finalize and complete execution of one remaining active grant project within the program.Fiscal Year2019: Finalize and complete execution of one remaining active grant project within the program.</t>
  </si>
  <si>
    <t>Concept, technical approach, cost, background,  and partnerships.</t>
  </si>
  <si>
    <t>https://beta.sam.gov/fal/3953d205e0264acd9451f4e5a2600021/view</t>
  </si>
  <si>
    <t>Surface Transportation Discretionary Grants for Capital Investment</t>
  </si>
  <si>
    <t>TIGER Grants (Transportation Investment Generating Economic Recovery)</t>
  </si>
  <si>
    <t>{"list":[{"act":{"description":"The American Recovery and Reinvestment Act of 2009 (“Recovery Act”), Title XII – Transportation and Housing and Urban Development, and Related Agencies, Department of Transportation, Office of the Secretary, Supplemental Discretionary Grants for a National Surface Transportation System."},"publicLaw":{"congressCode":"111","number":"5"},"statute":{"page":"115","volume":"123"},"authorizationTypes":{"USC":false,"act":true,"statute":true,"publicLaw":true,"executiveOrder":false}}]}</t>
  </si>
  <si>
    <t xml:space="preserve">The purposes of the Recovery Act include, among other things: (i) to preserve and create jobs and promote economic recovery and (ii) to invest in transportation infrastructure that will provide long-term economic benefits.  The Act requires that grants be provided for surface transportation projects that will have a significant impact on the Nation, a metropolitan area, or a region. </t>
  </si>
  <si>
    <t xml:space="preserve">The Federal share of the costs for which an expenditure is made under this program may have been up to 100 percent, however, the Department gave priority to projects that required a contribution of Federal funds in order to complete an overall financing package, and to projects that are expected to be completed by February 17, 2012.  </t>
  </si>
  <si>
    <t>The ultimate benefits of this program may have been received by, among others, State or local governments, transit agencies, builders/contractors/developers, major metropolises, and other urban, suburban, or rural areas.</t>
  </si>
  <si>
    <t>{"description":"Recipients and their first-tier sub-awardees were required to have a DUNS number (www.dnb.com) and a current registration in the Central Contractor Registration (www.ccr.gov).  Recipients of Recovery Act funds had to have systems and internal controls that allow them to separately track and report Recovery Act funds even if the funds are being used to fund an existing project/activity.","isApplicable":true}</t>
  </si>
  <si>
    <t>{"environmentalImpact":{"reports":[{"isSelected":true,"reportCode":"statement"},{"isSelected":true,"reportCode":"assessment"},{"isSelected":true,"reportCode":"ExecutiveOrder12372"},{"isSelected":true,"reportCode":"otherRequired"}]},"description":"N/A"}</t>
  </si>
  <si>
    <t>{"description":"Complete applications for TIGER Discretionary Grants were submitted by September 15, 2009 (the ‘‘Application Deadline’’). While applicants were encouraged to submit applications in advance of the Application Deadline, applications would not be evaluated, and awards would not be made, until after the Application Deadline. Due to the need to expedite the grant award process to meet the requirements and purposes of the Recovery Act (as defined below), the Department evaluated all applications and announced the projects that had been selected to receive Grant Funds (as defined below) as soon as possible after the Application Deadline, but no later than February 17, 2010. In addition, in the event this solicitation did not result in the award and obligation of all available funds, the Department decided to publish an additional solicitation."}</t>
  </si>
  <si>
    <t>TIGER Discretionary Grants were awarded to projects with a demonstrated or ability to: ‘‘(i) Deliver programmatic results; (ii) achieve economic stimulus by optimizing economic activity and the number of jobs created or saved in relation to the Federal dollars obligated; (iii) achieve long-term public benefits by, for example, investing in technological advances in science and health to increase economic efficiency and improve quality of life; investing in transportation, environmental protection, and other infrastructure that provided long-term economic benefits; fostering energy independence; or improving educational quality; and (iv) satisfy the Recovery Act’s transparency and accountability objectives.’’</t>
  </si>
  <si>
    <t>{"awarded":"letter","description":"Funds available under this program were available through September 30, 2011.  The Department gave priority to projects that are expected to be completed by February 17, 2012."}</t>
  </si>
  <si>
    <t>[{"code":"program","isSelected":true,"description":"All ARRA reporting requirements."},{"code":"cash","isSelected":true,"description":"All ARRA reporting requirements."},{"code":"progress","isSelected":true,"description":"To include all ARRA reporting requirements."},{"code":"expenditure","isSelected":true,"description":"SF 425"},{"code":"performanceMonitoring","isSelected":true,"description":"Monitoring with be conducted based on OMB ARRA guidance."}]</t>
  </si>
  <si>
    <t>Any awarding procedures, documentation of expenditures and copies of reports as well as policies and procedures for the life of the grant.</t>
  </si>
  <si>
    <t>69-0106-0-1-407;</t>
  </si>
  <si>
    <t>(Salaries and Expenses) FY 18 est $0.00; FY 16$0.00; FY 17 est $0.00;</t>
  </si>
  <si>
    <t xml:space="preserve">Grants provided under this program generally were not less than $20,000,000 and not greater than $300,000,000, however, some cases the Department waived the minimum grant size for the purpose of funding significant projects in smaller cities, regions, or States.  </t>
  </si>
  <si>
    <t>{"list":[{"fiscalYear":2016,"description":"As of September 30, 2016, the $1.5 billion appropriated under this title has been fully expended on the 51 projects awarded on February 17, 2010.  "},{"fiscalYear":2017,"description":"There will be no additional expenditures under this title during Budget Year 2017.  The TIGER program has closed out all projects funded through ARRA."},{"fiscalYear":2018,"description":"There will be no additional expenditures under this title during Budget Year 2018.  The TIGER program has closed out all projects funded through ARRA."}],"isApplicable":true}</t>
  </si>
  <si>
    <t>Howard Hill1200 New Jersey Ave, SE , Washington, DC 20590 Email:&lt; a href='mailto:TIGERgrants@dot.gov'&gt;TIGERgrants@dot.gov&lt;/a&gt;Phone: 202-366-0301;</t>
  </si>
  <si>
    <t>http://www.dot.gov/TIGER</t>
  </si>
  <si>
    <t xml:space="preserve">Fiscal Year2018: No additional projects will be funded under this title during FY 2018.Fiscal Year2016: The remaining project/s under this title requiring the submission of final reimbursable invoices included the Priority Bus Transit in the National Capital Region and the Fitchburg Commuter Rail Project in Fitchburg, MA. Fiscal Year2017: No additional projects were funded under this title during FY 2017. </t>
  </si>
  <si>
    <t>TIGER Discretionary Grants were awarded based on the selection criteria as outlined below. There were two categories of selection criteria, ‘‘Primary Selection Criteria’’ and ‘‘Secondary election Criteria.’’ The Primary Selection Criteria include (1)  Long-Term Outcomes and (2)  Jobs Creation &amp; Economic Stimulus. The Secondary Selection Criteria include (1)  Innovation and (2)  Partnership. The Primary selection Criteria were intended to capture the primary objectives of the TIGER Discretionary Grants provision of the Recovery Act, which include near-term economic recovery and job creation, maximization of long-term economic benefits and impacts on the Nation, a region, or a metropolitan area, and assistance for those most affected by the current economic downturn. The Secondary Selection Criteria were intended to capture the benefits of new and/or innovative approaches to achieving programmatic objectives.</t>
  </si>
  <si>
    <t>Oct 04,2009</t>
  </si>
  <si>
    <t>https://beta.sam.gov/fal/e96b5bbb878f4a08bf9fb860a2907637/view</t>
  </si>
  <si>
    <t xml:space="preserve">National Infrastructure Investments </t>
  </si>
  <si>
    <t>TIGER Discretionary Grants</t>
  </si>
  <si>
    <t>{"list":[{"act":{"description":"The Consolidated Appropriations Act, 2016 (Pub. L. 114–113, December 18, 2015) (‘‘FY 2016 Appropriations Act’’), Public Law 114-113"},"publicLaw":{"congressCode":"114","number":"113"},"authorizationTypes":{"act":true}}]}</t>
  </si>
  <si>
    <t>The Consolidated Appropriations Act of 2017 grants are for capital investments in surface transportation infrastructure grants to be awarded to a State, local, or Tribal governments, including U.S. territories, tribal governments, transit agencies, port authorities, metropolitan planning organizations (MPOs), other political subdivisions of State or local governments, and multi-State or multijurisdictional groups applying through a single lead applicant on a competitive basis for surface transportation projects (including, but not limited to: (1) Highway or bridge projects eligible under title 23, United States Code; (2) public transportation projects eligible under chapter 53 of title 49, United States Code; (3) passenger and freight rail transportation projects; and (4) port infrastructure investments) that will have a significant impact on the Nation, a metropolitan area, or a region.</t>
  </si>
  <si>
    <t>State, local, and tribal governments, including U.S. territories, transit agencies, port authorities, metropolitan planning organizations (MPOs), other political subdivisions of State or local governments, and multi-State or multi-jurisdictional groups applying through a single lead applicant (for multi-jurisdictional groups, each member of the group, including the lead applicant, must be an otherwise eligible applicant as defined in this paragraph.</t>
  </si>
  <si>
    <t>The ultimate benefits of this program may be received by, among others, States or local governments, transit agencies, major metropolises, and other urban, suburban, or rural areas.</t>
  </si>
  <si>
    <t>{"description":"Recipients and their first-tier sub-awardees will be required to have a DUNS number (www.dnb.com) and a current registration in the Central Contractor Registration (www.ccr.gov) submitted as part of the submitted application.  ","isApplicable":true}</t>
  </si>
  <si>
    <t>{"description":"Application period is closed."}</t>
  </si>
  <si>
    <t>DOT awarded TIGER Discretionary Grants to projects that were well-aligned with one or more of the selection criteria and that satisfied the statutory distributional requirements while remaining as consistent as possible with the competitive ratings.</t>
  </si>
  <si>
    <t>{"types":{"moe":true,"formula":false,"matching":true},"formula":{"title":"","chapter":"","part":"","subPart":"","publicLaw":"","description":""},"matching":{"requirementFlag":"voluntary","percent":"20","description":"This program has matching requirements.  The Federal share of the costs for which an expenditure is made under this program may be up to 80 percent, however, the Department may increase the Federal share of costs above 80 percent for projects located in rural areas. the Department will give priority to projects for which Federal funding is required to complete an overall financing package and projects can increase their competitiveness by demonstrating significant non-Federal contributions. Additionally, not more than 25 percent of the funds made available under this program will be awarded to projects in a single State."},"moe":{"description":""}}</t>
  </si>
  <si>
    <t>{"awarded":"other","description":"Funds available under this program are available for obligation through September 30, 2019.","awardedDescription":"Reimbursement."}</t>
  </si>
  <si>
    <t>[{"code":"program","isSelected":true,"description":"Quarterly progress reports, annual budget reports, and performance measurement reports are due in accordance with the terms and conditions of the grant agreement."},{"code":"cash","isSelected":false,"description":""},{"code":"progress","isSelected":true,"description":"Quarterly reports are required."},{"code":"expenditure","isSelected":true,"description":"SF-425"},{"code":"performanceMonitoring","isSelected":true,"description":"Grantees will provide information on the performance outcomes of the capital investments they make with TIGER funds."}]</t>
  </si>
  <si>
    <t>Grantees will be required to keep all project accounts and records that fully disclose the amount and disposition by the Grantee of the proceeds of the grant, the total cost of the project in connection with which the grant is given or used, and the amount or nature of that portion of the cost of the project supplied by other sources, and such other financial records pertinent to the project. The accounts and records shall be kept in accordance with an accounting system that will facilitate an effective audit in accordance with the Single Audit Act of 1984, as amended (31 U.S.C. 7501-7507).</t>
  </si>
  <si>
    <t>69-0143-0-1-407;</t>
  </si>
  <si>
    <t xml:space="preserve">(Project Grants (Discretionary)) FY 17$484,400,000.00; FY 18 est $0.00; FY 19 est $0.00; FY 16$484,400,000.00; - </t>
  </si>
  <si>
    <t>Grants provided under this were generally not less than $5,000,000 and not greater than $25,000,000, however, projects located in rural areas will have a minimum grant size of $1,000,000 and the Secretary may increase the Federal share of costs above 80 percent.</t>
  </si>
  <si>
    <t>{"list":[{"fiscalYear":2016,"description":"The program will continue to fund transit, railroad, road, bicycle/pedestrian, and port projects.  The Secretary awarded approximately $484.4 million to fund 40 transportation projects across the nation. "},{"fiscalYear":2017,"description":"The Department has obligated funding for 8 projects since July 29, 2016 and anticipates the remaining 32 projects will be obligated on or before September 30, 2019."}],"isApplicable":true}</t>
  </si>
  <si>
    <t>Howard Hill1200 New Jersey Avenue, SE, Washington, DC 20590 Email:&lt; a href='mailto:Howard.Hill@dot.gov'&gt;Howard.Hill@dot.gov&lt;/a&gt;Phone: (202) 366-0301;</t>
  </si>
  <si>
    <t xml:space="preserve">20.932 Surface Transportation Discretionary Grants for Capital Investment; </t>
  </si>
  <si>
    <t>Fiscal Year2016: The program will continue to fund transit, railroad, road, bicycle/pedestrian, and port projects. On July 29, 2016, Secretary Anthony Foxx awarded approximately $484.4 million for 40 projects across the nation.  For example, in Pittsburgh, Pennsylvania, the I-579 Cap Urban Connector Project will receive $19 million to construct a cap over a below grade portion of Interstate 579 in downtown Pittsburgh. The cap will reconnect the Hill District to downtown Pittsburgh, more than 60 years after highway and arena construction razed a middle income African American community.  The project includes improvements to nearby streets, sidewalks, and crosswalks, a new bus stop, bike-sharing station, and ADA-compliant walkways. It also will create open space for transportation and recreation._x000D_
_x000D_
The City of Brownsville, Texas will receive $10 million to rehabilitate a regional bus maintenance facility which will also serve as a new passenger transfer station, purchase eight hybrid transit replacement buses, and renovate bus stops to include sidewalks, curb ramps, and benches. The grant will also fund an innovative 2.4-mile long causeway which will be one of the longest dedicated pedestrian/bike bridge facilities of its kind in the United States and the first of its kind in Texas._x000D_
_x000D_
Several TIGER 2016 grants also went to projects supporting the movement of freight to boost economic competitiveness.  These include $6.2 million for an inland port in Little Rock, Arkansas, $17.7 million for a highway freight interchange in Scott County, Minnesota, and $9.8 million for a rural freight project that crosses the South Carolina/North Carolina border.     _x000D_
Fiscal Year2017: The program funded intermodal transit, railroad, road, bicycle/pedestrian, and port projects.</t>
  </si>
  <si>
    <t>TIGER Discretionary Grants were awarded based on competitive evaluation.</t>
  </si>
  <si>
    <t>Apr 05,2010</t>
  </si>
  <si>
    <t>https://beta.sam.gov/fal/5d4e3e8549484f79b87087a05a90386a/view</t>
  </si>
  <si>
    <t>Nationally Significant Freight and Highway Projects</t>
  </si>
  <si>
    <t>Infrastructure For Rebuilding America</t>
  </si>
  <si>
    <t>{"list":[{"act":{"description":"The Fixing America’s Surface Transportation Act (FAST Act), Section 1105—Nationally Significant Freight and Highway Projects (NSFHP) program,  Pub. L. 114-94, section 1105 (23 U.S.C. 117)."},"publicLaw":{"congressCode":"114","number":"94"},"USC":{"title":"23","section":"117"},"authorizationTypes":{"USC":true,"act":true,"publicLaw":true},"usc":{"title":"23","section":"117"}}]}</t>
  </si>
  <si>
    <t>The Nationally Significant Freight and Highway Projects (NSFHP) program will provide Federal financial assistance to projects of national or regional significance.</t>
  </si>
  <si>
    <t>Eligible applicants for NSFHP grants are 1) a State or group of States; 2) a metropolitan planning organization that serves an urbanized area (as defined by the Bureau of the Census) with a population of more than 200,000 individuals; 3) a unit of local government or group of local governments; 4) a political subdivision of a State or local government; 5) a special purpose district or public authority with a transportation function, including a port authority; 6) a Federal land management agency that applies jointly with a State or group of States; 7) a tribal government or a consortium of tribal governments; or 8) a multi-State or multijurisdictional group of public entities.  Multiple States or jurisdictions that submit a joint application must identify a lead applicant as the primary point of contact.  Each applicant in a joint application must be an Eligible Applicant.  Joint applications must include a description of the roles and responsibilities of each applicant and must be signed by each applicant.</t>
  </si>
  <si>
    <t>{"description":"To submit an application through Grants.gov, applicants must: Obtain a Data Universal Numbering System (DUNS) number; Register with the System Award for Management (SAM) at www.sam.gov; Create a Grants.gov username and password; and The E-business Point of Contact (POC) at the applicant’s organization must respond to the registration email from Grants.gov and login at Grants.gov to authorize the POC as an Authorized Organization Representative (AOR).  Please note that there can only be one AOR per organization. ","isApplicable":true}</t>
  </si>
  <si>
    <t>{"environmentalImpact":{"reports":[{"isSelected":true,"reportCode":"statement"},{"isSelected":true,"reportCode":"assessment"},{"isSelected":true,"reportCode":"ExecutiveOrder12372"},{"isSelected":true,"reportCode":"otherRequired"}]},"description":"For additional information, please contact Paul Baumer at:\n\nPaul.Baumer@DOT.GOV"}</t>
  </si>
  <si>
    <t>{"description":"Complete applications for the Nationally Significant Freight and Highway Projects program must be submitted no later than 60 days after the Notice of Funding Opportunity is published in the Federal Register (the ‘‘Application Deadline’’). While applicants are encouraged to submit applications in advance of the Application Deadline, applications will not be evaluated, and awards will not be made, until after the Application Deadline. Due to the need to expedite the grant award process to meet the requirements and purposes of the Fast Act (as defined below), the Department will evaluate all applications and announce the projects that have been selected to receive Grant Funds (as defined below) as soon as possible after the Application Deadline, but no later than September 30, 2016.  In addition, in the event that this solicitation does not result in the award and obligation of all available funds, the Department may decide to publish an additional solicitation. "}</t>
  </si>
  <si>
    <t>The FAST Act authorizes the NSFHP program at $4.5 billion for fiscal years (FY) 2016 through 2020, including $800 million  for FY 2016 to be awarded by DOT on a competitive basis to projects of national or regional significance that meet statutory requirements.  NSFHP grants may be used for the construction, reconstruction, rehabilitation, acquisition of property (including land related to the project and improvements to the land), environmental mitigation, construction contingencies, equipment acquisition, and operational improvements directly related to system performance.  NSFHP grants may also fund developmental phase activities, including planning, feasibility analysis, revenue forecasting, environmental review, preliminary engineering, design, and other preconstruction activities, provided the project meets statutory requirements including that they are based on the results of preliminary engineering.  All projects funded with NSFHP grants must be reasonably expected to begin construction not later than 18 months after the date funds are obligated for the project.</t>
  </si>
  <si>
    <t>{"flag":"yes","list":[{"start":"2017-06-29","end":"2017-11-02","description":"Projects will be awarded NSFHP funding no later than September 30, 2018. "}]}</t>
  </si>
  <si>
    <t>Start Date: Notice of Funding Opportunity published no later than June 29, 2017_x000D_
_x000D_
Application Deadline: Applications are due on or before November 2, 2017._x000D_
_x000D_
End Date: Projects will be awarded NSFHP funding no later than September 30, 2018.</t>
  </si>
  <si>
    <t>{"types":{"moe":true,"formula":true,"matching":true},"formula":{"title":"23","chapter":"202","part":"117","subPart":"","publicLaw":"114-94 section 1105","description":"23"},"matching":{"requirementFlag":"voluntary","percent":"20","description":"NSFHP grants may be used for up to 60 percent of future eligible project costs.  Other Federal assistance may satisfy the non-Federal share requirement for an NSFHP grant, but total Federal assistance for a project receiving an NSFHP grant may not exceed 80 percent of the future eligible project costs.  Unless otherwise authorized in statute, local cost-share that exceed the 80 percent Federal-share maximum will not be considered matching funds if the source of those funds is ultimately a Federal program.  Non-Federal sources include State funds originating from programs funded by State revenue, local funds originating from State or local revenue funded programs, private funds or other funding sources of non-Federal origins.  Funds from the Tribal Transportation Program (23 U.S.C. 202), TIFIA, a Federal land management agency, or other Federal source that is expressly authorized in statute may be used for the non-Federal share.  Unless otherwise authorized in statute, local cost-share may not be counted as non-Federal share for both the NSFHP and another Federal program.  For any project, the Department cannot consider previously incurred costs or previously expended or encumbered funds towards the matching requirement.  Matching funds are subject to the same Federal requirements as awarded funds.  "},"moe":{"description":""}}</t>
  </si>
  <si>
    <t>{"awarded":"other","description":"FY 2016 NSFHP Funding was awarded no later than September 30, 2016.  Once awarded, the Department must obligate the awarded funding no later than September 30, 2019.  Once the NSFHP Funding is obligated, the project sponsor will have until September 30, 2024, to expend all of the NSFHP awarded.","awardedDescription":"Funding can be awarded through the approval of an allocation of funding to a State Department of Transportation, a metropolitan planning organization, or through the successful execution of a grant agreement."}</t>
  </si>
  <si>
    <t>[{"code":"program","isSelected":true,"description":"The FAST Act requires the Department of Transportation to produce an annual report at the end of each fiscal year that lists each project for which a grant has been provided under Section 1105 of the FAST Act."},{"code":"cash","isSelected":false,"description":""},{"code":"progress","isSelected":false,"description":""},{"code":"expenditure","isSelected":false,"description":""},{"code":"performanceMonitoring","isSelected":false,"description":""}]</t>
  </si>
  <si>
    <t>{"isApplicable":true,"description":"The program follows 2 CFR 200 audit requirements."}</t>
  </si>
  <si>
    <t xml:space="preserve">Any awarding procedures, documentation of expenditures and copies of reports as well as policies and procedures for the life of the grant. </t>
  </si>
  <si>
    <t>69-0170-0-1-401;</t>
  </si>
  <si>
    <t xml:space="preserve">(Project Grants) FY 17$788,880,000.00; FY 18 est $8,100,000,000.00; FY 19 Estimate Not Available  FY 16$759,200,000.00; - </t>
  </si>
  <si>
    <t>For a large project, the FAST Act specifies that an INFRA grant must be at least $25 million.  The FAST Act specifies that not more than $500 million in aggregate of the $4.5 billion authorized for INFRA grants over fiscal years 2016 to 2020 may be used for grants to freight rail, water (including ports), or other freight intermodal projects that make 
 significant improvements to freight movement on the National Highway Freight Network. After accounting for
FY 2016 and previous FY 2017 INFRA selections,  approximately $326 million within this constraint remains available. Only the non-highway portion(s) of multimodal projects count toward the $500 million maximum. Grade crossing and grade separation projects do not
count toward the $500 million maximum for freight rail, port, and intermodal projects.  The FAST Act directs that at least 25 percent of the funds provided for INFRA grants must be used for projects located in rural areas, as defined in Section C.3.iv. The Department may elect to go above that threshold if the appropriate projects are submitted. The USDOT must consider geographic diversity among grant recipients, including the need for a balance in addressing the needs of urban and rural areas.</t>
  </si>
  <si>
    <t>{"list":[{"fiscalYear":2016,"description":"On September 7, 2016, Secretary Anthony Foxx awarded $759.2 million to 18 projects across the nation. For example, $42 million was awarded to the Massachusetts Port Authority for the Conley Terminal and Intermodal Improvements and Modernization Project.  "},{"fiscalYear":2017,"description":"To date, 16 of the 18 projects awarded on September 7, 2016 have been obligated."},{"fiscalYear":2018,"description":"Anticipates the remaining 2 projects will have funding obligated before September 30, 2018."}],"isApplicable":true}</t>
  </si>
  <si>
    <t>{"flag":"appendix","description":"For more information about highway projects, please contact Paul Baumer at (202) 366-1092. For more information about maritime projects, please contact Robert Bouchard at (202) 366-5076.  For more information about rail projects, please contact Scott Greene at (202) 493-6408.  A TDD is available for individuals who are deaf or hard of hearing at 202-366-3993."}</t>
  </si>
  <si>
    <t>Paul BaumerU.S. Department of Transportation, Office of the Secretary of Transportation, 1200 New Jersey Avenue, SE, , Washington, DC 20590 Email:&lt; a href='mailto:NSFHP@dot.gov'&gt;NSFHP@dot.gov&lt;/a&gt;Phone: (202) 366-7687;</t>
  </si>
  <si>
    <t>http://www.transportation.gov/NSFHP</t>
  </si>
  <si>
    <t>Fiscal Year2016:  On September 7, 2016, Secretary Anthony Foxx awarded $759.2 million to 18 projects across the nation. For example, $42 million was awarded to the Massachusetts Port Authority for the Conley Terminal and Intermodal Improvements and Modernization Project.  Fiscal Year2017: To date, 16 of the 18 projects awarded on September 7, 2016 have been obligated.Fiscal Year2018: Anticipates the remaining 2 projects will have funding obligated before September 30, 2018.</t>
  </si>
  <si>
    <t>The selection criteria has been published in the Federal Register.</t>
  </si>
  <si>
    <t>Mar 05,2016</t>
  </si>
  <si>
    <t>https://beta.sam.gov/fal/1be4b4f28ac848589e4dcc84d2d2db7e/view</t>
  </si>
  <si>
    <t>Exchange of Federal Tax Information With State Tax Agencies</t>
  </si>
  <si>
    <t>INTERNAL REVENUE SERVICE, TREASURY, DEPARTMENT OF THE</t>
  </si>
  <si>
    <t>{"list":[{"act":{"description":"Internal Revenue Code"},"USC":{"title":"26","section":"6103(d)"},"executiveOrder":{"title":"26","description":"As Amended","part":"6103","section":"d"},"authorizationTypes":{"USC":true,"act":true,"statute":false,"publicLaw":false,"executiveOrder":true},"usc":{"title":"26","section":"6103(d)"}}]}</t>
  </si>
  <si>
    <t>To increase state tax revenues and taxpayer compliance, and to reduce duplicate resource expenditures.</t>
  </si>
  <si>
    <t>Any agency responsible for tax administration within any of the 50 States, the District of Columbia, certain U.S. Territories, Regional Income Tax Agencies and municipalities with populations in excess of 250,000 that impose taxes on income or wages and with which the Commissioner of Internal Revenue has entered into a disclosure agreement with safeguard and confidentiality protections.</t>
  </si>
  <si>
    <t>State Governments, U.S. Territories, Regional Income Tax Agencies and Municipal Governments.</t>
  </si>
  <si>
    <t>{"description":"Agency head or his/her designee must enter into Agreement with the Commissioner of IRS regarding disclosure.","isApplicable":true}</t>
  </si>
  <si>
    <t>{"description":"There are a variety of application procedures depending on the circumstances.  For the Governmental Liaison Data Exchange Program which includes recurring aggregate data extracts, applicants complete an Annual Registration Form.  For specialty programs, applicants sign a Memorandum of Understanding (MOU).  For individual or one-time requests, applicants send a written request to the Disclosure Office.  The address can be found by clicking \"IRS Disclosure Offices\" on http://www.irs.gov/foia/."}</t>
  </si>
  <si>
    <t>Annual Governmental Liaison Data Exchange Program Enrollment Form must be completed annually by state agencies and must also be approved by the Disclosure Manager.  For specialty programs, applicants sign a Memorandum of Understanding (MOU).  For individual or one-time requests, applicants send a written request to the Disclosure Office. The address can be found by clicking "IRS Disclosure Offices" on http://www.irs.gov/foia/.</t>
  </si>
  <si>
    <t xml:space="preserve"> Governmental Liaison Data Exchange Program Enrollment Form must be submitted by state agencies and approved annually by the Disclosure Manager.  For specialty programs, and other programs that require a Memorandum of Understanding (MOU) procedures vary based on the terms of the MOU.    </t>
  </si>
  <si>
    <t>Agency Officials are required to submit a Safeguard Procedures Report (SPR) 45 days prior to receipt of Federal tax data, and an annual Safeguard Activity Report (SAR).  All records must be maintained as required by IRC 6103(p)(4).</t>
  </si>
  <si>
    <t>20-0912-0-1-803;</t>
  </si>
  <si>
    <t>(Provision of Specialized Services) FY 13 est $0.00; FY 14 est $0.00; FY 12$0.00; - In 1994, IRS decided to waive the fees charged to State and local agencies. These agencies can obtain tax data extract information through various IRS disclosure offices for free.</t>
  </si>
  <si>
    <t>{"list":[{"fiscalYear":2014,"description":"The Internal Revenue Service has written agreements with state agencies representing 50 states, the District of Columbia, US territories, regional income tax agencies and qualifying municipalities on the exchange of Federal Tax Information for the purposes of tax administration.  The states use this information for compliance purposes generating significant tax revenues.  "},{"fiscalYear":2012,"description":"The Internal Revenue Service has written agreements with state agencies representing 50 states, the District of Columbia, US territories, regional income tax agencies and qualifying municipalities on the exchange of Federal Tax Information for the purposes of tax administration.  The states use this information for compliance purposes generating significant tax revenues.   The Internal Revenue Service has written agreements with state agencies representing 50 states, the District of Columbia, US territories, regional income tax agencies and qualifying municipalities on the exchange of Federal Tax Information for the purposes of tax administration.  The states use this information for compliance purposes generating significant tax revenues.  "},{"fiscalYear":2013,"description":"The Internal Revenue Service has written agreements with state agencies representing 50 states, the District of Columbia, US territories, regional income tax agencies and qualifying municipalities on the exchange of Federal Tax Information for the purposes of tax administration.  The states use this information for compliance purposes generating significant tax revenues.  "}],"isApplicable":true}</t>
  </si>
  <si>
    <t>-  Internal Revenue Manual 11.3.32, Disclosure of Official Information, Disclosure to States for Tax Administration Purposes, found at http://www.irs.gov/irm/part11/ _x000D_
- Publication 1075, Tax Information Security Guidelines, found at http://www.irs.gov/pub/irs-pdf/p1075.pdf.  _x000D_
- Tax Information Security Guidelines Title 26 Code of Federal Regulations</t>
  </si>
  <si>
    <t>{"flag":"appendix","description":"Disclosure Manager, in all area jurisdictions, found at http://www.irs.gov/foia/article/0,,id=120681,00.html."}</t>
  </si>
  <si>
    <t>William T. Crowley 15 New Sudbury Street_x000D_
JFK Room 825, Boston, MA 02138 Email:&lt; a href='mailto:William.T.Crowley@irs.gov'&gt;William.T.Crowley@irs.gov&lt;/a&gt;Phone: (617) 316-2254;</t>
  </si>
  <si>
    <t>http://www.irs.gov</t>
  </si>
  <si>
    <t>TREAS</t>
  </si>
  <si>
    <t>https://beta.sam.gov/fal/09f1a243d5591dd7d09f3843ab6377fc/view</t>
  </si>
  <si>
    <t>Tax Counseling for the Elderly</t>
  </si>
  <si>
    <t>{"list":[{"act":{"description":"Revenue Act of 1978"},"publicLaw":{"congressCode":"600","number":"95"},"statute":{"page":"141","volume":"19"},"USC":{"title":"26","section":"601"},"executiveOrder":{"title":"26","description":"Public Law 95-600, 92 Stat. 2810","part":"601","section":"163"},"authorizationTypes":{"USC":true,"act":true,"statute":true,"publicLaw":true,"executiveOrder":true},"usc":{"title":"26","section":"601"}}]}</t>
  </si>
  <si>
    <t>To authorize the Internal Revenue Service to enter into agreements with private or public nonprofit agencies or organizations; to establish a network of trained volunteers to provide free federal income tax information and return preparation assistance to elderly taxpayers.</t>
  </si>
  <si>
    <t>Tax Counseling for the Elderly sponsors must be private or public nonprofit organizations with experience in coordinating volunteer programs. Federal, State, and local governmental agencies are not eligible to sponsor a program.  Applicants must be tax compliant and not debarred or suspended.</t>
  </si>
  <si>
    <t>Elderly taxpayers, age 60 or older.</t>
  </si>
  <si>
    <t>{"description":"Applicants must provide proof of their tax exempt status. Applicants must be tax compliant and not be debarred or suspended. 2 CFR Part 200 applies to this program.","isApplicable":true}</t>
  </si>
  <si>
    <t>{"environmentalImpact":{"reports":[{"isSelected":true,"reportCode":"ExecutiveOrder12372"},{"isSelected":true,"reportCode":"otherRequired"}]},"description":"Complete application procedures are included in IRS Publication 1101, Application Package and Guidelines for Managing a TCE Program."}</t>
  </si>
  <si>
    <t>{"description":"Application procedures are included in IRS Publication 1101, Application Package and Guidelines for Managing a TCE Program.  Eligible organizations are to submit their applications through grants.gov on or before May 31, 2019."}</t>
  </si>
  <si>
    <t xml:space="preserve">All complete applications meeting eligibility requirements will be evaluated on technical merit, capacity to reach targeted audience, their prior performance (if returning recipient and how the organization plans to provide Federal tax return assistance and electronic filing service to elderly individuals in the community. Continuing multi-year applicants will be evaluated on their continued eligibility, adherence to program requirements and whether they succeeded in meeting the prior year goals.  Continuing multi-year applicants are exempt from evaluation on technical merit during their second and third year grant cycle._x000D_
_x000D_
</t>
  </si>
  <si>
    <t>{"flag":"yes","list":[{"start":"2019-05-01","end":"2019-05-31"}]}</t>
  </si>
  <si>
    <t xml:space="preserve">Applicants will notify applicants of their acceptance or non-selection of their grant application, as well as those that did not qualify for the program generally by October 1 of each year. The schedule for notification will be determined based on the Congressional appropriation of funding for the TCE Program, meaning if we are operating under a Continuing Resolution, applicant notification may be delayed pending approval of TCE funds. </t>
  </si>
  <si>
    <t xml:space="preserve">The selection of the grantees for this program is left to the discretion of the IRS - there is no appeals process.  _x000D_
_x000D_
</t>
  </si>
  <si>
    <t>{"awarded":"other","description":"Cooperative Agreements expire on September 30 of each year unless an earlier date is set-forth in the Cooperative Agreement. TCE grant funds are released on an immediate need or reimbursement basis - meaning an organization should request reimbursement from the IRS as they disburse funds for TCE program activities.","awardedDescription":"Reimbursement "}</t>
  </si>
  <si>
    <t>[{"code":"program","isSelected":true,"description":"TCE Program recipients are required to submit a year-end Federal Financial Report (FFR) Cash Transaction Report – Standard Form 425 to the Payment Management System. In addition, Form 8654, Tax Counseling for the Elderly Semi-Annual/Annual Program Report is required to be submitted annually to the Grant Program Office.  "},{"code":"cash","isSelected":false},{"code":"progress","isSelected":true,"description":"Form 8654, Tax Counseling for the Elderly Semi-Annual/Annual Program Report is required to be submitted annually and is prepared as cumulative, reflecting expenditures for entire program period. "},{"code":"expenditure","isSelected":true,"description":"In addition, on-line Federal Financial reports are required through the Payment Management System to reflect expenditures that are being requested for reimbursement through the system. \r\n"},{"code":"performanceMonitoring","isSelected":true,"description":"Grantees are responsible for monitoring volunteer compliance with program regulations and requirements, Section 163 of the Revenue Act of 1978, the Cooperative Agreement, and compliance with OMB circulars and regulations."}]</t>
  </si>
  <si>
    <t>{"isApplicable":true,"description":"In accordance with the provisions of 2 CFR Part 200 nonfederal entities that expend financial assistance of  $750,000 or more in Federal awards must have a single or a program-specific audit conducted for that year. Nonfederal entities that expend less than $750,000 a year in Federal awards are exempt from Federal audit requirements for that year, except as noted in2 CFR Part 200. The Federal Audit Clearinghouse operates on behalf of the Office of Management and Budget (OMB) and its primary purpose is to disseminate audit information to Federal agencies and the public. If the most recent audit showed an unfavorable finding, it will not automatically disqualify you from consideration; however, more information may be requested to ensure any deficiencies noted in the audit have been corrected "}</t>
  </si>
  <si>
    <t xml:space="preserve">Grant recipients are required to have a record keeping system in place to support all information reported. Supporting receipts and other documentation should be maintained for a minimum of 3 years following the submission of the final report. </t>
  </si>
  <si>
    <t>(Cooperative Agreements (Discretionary Grants)) FY 18$8,890,000.00; FY 19 est $8,890,000.00; FY 20 est $8,890,000.00; FY 17$6,500,000.00; - none</t>
  </si>
  <si>
    <t>{"list":[{"fiscalYear":2017,"description":"No current data is available 1,306,741 Returns Prepared"},{"fiscalYear":2018,"description":"1,354,588 Returns Prepared"},{"fiscalYear":2019,"description":"A conservative growth rate of 1 percent is projected."}],"isApplicable":true}</t>
  </si>
  <si>
    <t xml:space="preserve">Publication 1101, Application Package and Guidelines for Managing a TCE Program _x000D_
 _x000D_
</t>
  </si>
  <si>
    <t>Grant Program Office - TCEInternal Revenue Service_x000D_
5000 Ellin Road_x000D_
NCFB C4-110, Lanham, MD 20706 Email:&lt; a href='mailto:tce.grant.office@irs.gov'&gt;tce.grant.office@irs.gov&lt;/a&gt;Phone: (404) 338-7894;</t>
  </si>
  <si>
    <t>http://www.irs.gov/Individuals/Tax-Counseling-for-the-Elderly</t>
  </si>
  <si>
    <t xml:space="preserve">Quality of Programs and Service for age 60 and over – 30 points; Geographic coverage and extent of coverage for age 60 and over – 20 points; Electronic Filing services for age 60 and over – 20 points; Prior experience in Federal Tax Return Counseling and Tax Preparation – 10 points; Quality of Cooperative Agreement Administration and Internal Accounting Procedures – 10 points; Past Performance – 10 points; Grant Program Office Evaluation. The Grant Program Office evaluation involves a more in-depth review of the applicant’s budget information and accounting processes. The proposed geographic coverage and target audiences are also taken into consideration. _x000D_
 _x000D_
</t>
  </si>
  <si>
    <t>https://beta.sam.gov/fal/7ccae36dde6f41b584d2012ea6ba824b/view</t>
  </si>
  <si>
    <t>Low Income Taxpayer Clinics</t>
  </si>
  <si>
    <t>Low Income Taxpayer Clinic</t>
  </si>
  <si>
    <t>{"list":[{"act":{"description":"Internal Revenue Code, as amended"},"USC":{"title":"26","section":"7526"},"authorizationTypes":{"USC":true,"act":true,"statute":false,"publicLaw":false,"executiveOrder":false},"usc":{"title":"26","section":"7526"}}]}</t>
  </si>
  <si>
    <t>To provide matching grants to organizations providing: (1) Representation of low income taxpayers in controversies with the Internal Revenue Service (IRS), and (2) Educational services to inform individuals for whom English is a second language about their taxpayer rights and responsibilities.</t>
  </si>
  <si>
    <t>The Low income Taxpayer Clinic programs awards matching grants to qualifying organizations that represent low income taxpayers involved in controversies with the IRS and organizations that provide education and outreach on the taxpayer rights and responsibilities of U.S. taxpayers to individuals who speak English as a second language.  IRC Section 7526 requires clinics to provide services for free or for no more than a nominal fee.  The term "clinic" includes, but is not limited to, a clinical program at an accredited law, business, or accounting school in which students represent low income taxpayers in controversies with the IRS, and an organization described in IRC Section 501(c) and exempt from tax under IRC Section 501(a) that either directly represents taxpayers or refers taxpayers to qualified representatives.</t>
  </si>
  <si>
    <t>Low-income taxpayers are those with incomes which do not exceed 250 percent of the Federal Poverty Guidelines published annually by the Department of Health and Human Services, or taxpayers for whom English is a second language.</t>
  </si>
  <si>
    <t>{"description":"Each Low Income Taxpayer Clinic applicant must complete a Low Income Taxpayer Clinic Application Package. See IRS Publication 3319, Low Income Taxpayer Clinic Grant Application Package and Guidelines, which you may obtain by calling 1-800-TAX-FORM (1-800-829-3676) or by visiting www.irs.gov.  This program is subject to the provisions of OMB 2CFR200. "}</t>
  </si>
  <si>
    <t>Applications go through 3 review processes before a decision is made on funding.  Applicants go through a technical evaluation by TAS employees, a program evaluation, and the National Taxpayer Advocate completes a review and discussion about each applicant and decides on who and how much to fund.</t>
  </si>
  <si>
    <t>{"flag":"yes","description":"An annual notice of funds availability, published in the Federal Register, announces deadline dates for submission of applications.  Deadline dates are generally 45 days subsequent to the notice publication date and no less than 30 days.","list":[{"start":"2018-05-16","end":"2018-07-05"}]}</t>
  </si>
  <si>
    <t>Grantees are generally selected 120 days after the application submission deadline.</t>
  </si>
  <si>
    <t>A multi-year award may be issued up to 3 years maximum.</t>
  </si>
  <si>
    <t>{"types":{"moe":false,"formula":false,"matching":true},"formula":{"title":"","chapter":"","part":"","subPart":"","publicLaw":"","description":""},"matching":{"requirementFlag":"mandatory","percent":"100","description":"All awards of financial assistance shall be matched by the recipient on a dollar-for-dollar basis. In general, funds from sources (other than from other federal government sources) can be counted as matching funds.\r\n"},"moe":{"description":""}}</t>
  </si>
  <si>
    <t>{"awarded":"lump","description":"Generally, an award may be issued up to 1-3 years maximum and all funds must be spent within each calendar year."}</t>
  </si>
  <si>
    <t>[{"code":"program","isSelected":false,"description":""},{"code":"cash","isSelected":false,"description":""},{"code":"progress","isSelected":true,"description":"Each awardee will submit two reports, an interim report due approximately 30 days after the calendar mid-year and an annual report due approximately 90 days after the end of the award year."},{"code":"expenditure","isSelected":true,"description":"Each awardee will submit two reports, an interim report due approximately 30 days after the calendar mid-year and an annual report due approximately 90 days after the end of the award year."},{"code":"performanceMonitoring","isSelected":false,"description":""}]</t>
  </si>
  <si>
    <t>Award recipients are required to maintain records to substantiate total costs incurred and to assure that all performance measures were met.  Records must be retained in accordance with the provisions of OMB 2CFR.</t>
  </si>
  <si>
    <t xml:space="preserve">(Project Grants) FY 17$11,800,000.00; FY 18 est $12,000,000.00; FY 19 est $12,000,000.00; - </t>
  </si>
  <si>
    <t xml:space="preserve">Range of grant: $10,000 to $100,000. _x000D_
</t>
  </si>
  <si>
    <t>IRS Publication 3319, Low Income Taxpayer Clinic Grant Application Package and Guidelines.</t>
  </si>
  <si>
    <t>William C Beard24000 Avila Road, Laguna Niguel, CA 92677 Email:&lt; a href='mailto:beard.william@irs.gov'&gt;beard.william@irs.gov&lt;/a&gt;Phone: 949-575-6200;</t>
  </si>
  <si>
    <t>http://www.irs.gov/advocate</t>
  </si>
  <si>
    <t>Evaluation factors include: (1) Quality of the programs offered by the clinic, including the qualifications of the clinic's administrators and representatives as well as the clinic's record in providing service to low-income or ESL taxpayers; (2) Quality of grant administration and internal accounting procedures; (3) Number of low income or ESL taxpayers in geographic area and proposed efforts to reach these taxpayers; and (4) Other factors deemed appropriate under this program.</t>
  </si>
  <si>
    <t>https://beta.sam.gov/fal/69724dc2e9654c53bf0408f2c3299243/view</t>
  </si>
  <si>
    <t>Volunteer Income Tax Assistance (VITA) Matching Grant Program</t>
  </si>
  <si>
    <t>TREASURY, DEPARTMENT OF THE, TREASURY, DEPARTMENT OF THE</t>
  </si>
  <si>
    <t>{"list":[{"executiveOrder":{"description":" Consolidated Appropriations Act, 2018"},"authorizationTypes":{"executiveOrder":true}}]}</t>
  </si>
  <si>
    <t xml:space="preserve">To provide direct funding that will enable VITA initiatives to extend services to underserved populations and hardest-to-reach areas, both urban and non-urban; specific objectives as they relate to the VITA Program which include: increasing the capacity to file returns electronically, heighten quality control, enhance training of volunteers, and significantly improve the accuracy rate of returns prepared by VITA sites.  </t>
  </si>
  <si>
    <t>Non-profit organization or state or government entity</t>
  </si>
  <si>
    <t>Providing assistance to low to moderate income individuals and families</t>
  </si>
  <si>
    <t>{"description":"Applicants must provide proof of their entity status (i.e. tax-exempt organization/government agency). Matching funds must be documented.  Applicants must be tax compliant and not be debarred or suspended.  2 CFR Part 200 applies to this program.","isApplicable":true}</t>
  </si>
  <si>
    <t>{"environmentalImpact":{"reports":[{"isSelected":true,"reportCode":"ExecutiveOrder12372"},{"isSelected":true,"reportCode":"otherRequired"}]},"description":"Requirements for Federal Awards applies to this program. Complete application procedures are included in IRS Publication 4671, Volunteer Income Tax Assistance Grant Program Overview and Application Instructions. Applicants must provide proof of their entity status (i.e. tax-exempt organization/government agency). Matching funds must be documented."}</t>
  </si>
  <si>
    <t>{"description":"2 CFR Part 200, Uniform Administrative Requirements, Cost Principles, and Audit Requirements for Federal Awards applies to this program.  Complete application procedures are included in IRS Publication 4671, Volunteer Income Tax Assistance Grant Program Overview and Application Instructions.  Applicants must provide proof of their entity status (i.e. tax-exempt organization/government agency). Matching funds must  be documented. "}</t>
  </si>
  <si>
    <t xml:space="preserve">All complete applications meeting initial eligibility requirements will be evaluated on technical merit, capacity to reach the targeted audiences, and geographic coverage. Applicants will be notified of their acceptance or rejection of a grant award.        </t>
  </si>
  <si>
    <t>The VITA Grant operates in a two –year award process, therefore awards were provided for 2019 for a two-year cycle with the application period occurring May 1 – 31, 2018.  Due to the two-year grant cycle there will be NO REQUEST for applications during calendar year 2019.  The next request for applications for the VITA Grant Program will be in May 2020.</t>
  </si>
  <si>
    <t>The selection of the grantees for this program is left to the discretion of the IRS - there is no appeals process for non-selection.</t>
  </si>
  <si>
    <t>{"types":{"moe":false,"formula":false,"matching":true},"formula":{"title":"","chapter":"","part":"","subPart":"","publicLaw":"","description":""},"matching":{"requirementFlag":"voluntary","percent":"100","description":""},"moe":{"description":""}}</t>
  </si>
  <si>
    <t>{"awarded":"other","description":"The grant period extends from July 1st of a given year through June 30th of the subsequent year. ","awardedDescription":"Once awarded, VITA grant funds are released on an immediate need or reimbursement basis.  Funding is deposited in an account managed by the Division of Payment Management and recipients may request/receive funds electronically after account establishment.   "}</t>
  </si>
  <si>
    <t>[{"code":"program","isSelected":true,"description":"A year-end FFR Financial Status Report is also required to be submitted through the PMS by October 30."},{"code":"cash","isSelected":false,"description":""},{"code":"progress","isSelected":true,"description":"Additional year-end reporting is required to be submitted by October 30. These reports as detailed in the grant agreement must be submitted to the Grant Program Office using specific forms within the Performance Progress Report family, a narrative, final listing of sites opened and budget summary."},{"code":"expenditure","isSelected":true,"description":"Grant recipients are also expected to prepare and submit on-line Federal Financial Reports to the Payment Management System. "},{"code":"performanceMonitoring","isSelected":true,"description":"Grantees are responsible for monitoring volunteer compliance with program regulations and requirements, the Grant Agreement, and compliance with applicable OMB Circulars and regulations."}]</t>
  </si>
  <si>
    <t>{"isApplicable":true,"description":"2 CFR Part 200 nonfederal entities that expend financial assistance of  $750,000 or more in Federal awards  must have a single or a program-specific audit conducted for that year. Nonfederal entities that expend less than $750,000 a year in Federal awards are exempt from Federal audit requirements for that year, except as noted in 2 CFR Part 200. The Federal Audit Clearinghouse operates on behalf of the Office of Management and Budget (OMB) and its primary purpose is to disseminate audit information to Federal agencies and the public. If the most recent audit showed an unfavorable finding, it will not automatically disqualify you from consideration; however, more information may be requested to ensure any deficiencies noted in the audit have been corrected. "}</t>
  </si>
  <si>
    <t xml:space="preserve">Grant recipients are required to have a record keeping system in place to support all information reported.  Supporting receipts and other documentation should be maintained for a minimum of three years following the submission of the final report. _x000D_
_x000D_
</t>
  </si>
  <si>
    <t xml:space="preserve">(Project Grants (Discretionary)) FY 18$15,000,000.00; FY 19 est $15,000,000.00; FY 20 est $15,000,000.00; FY 17$15,000,000.00; - </t>
  </si>
  <si>
    <t>{"list":[{"fiscalYear":2017,"description":"No current data available. No final data currently available.  "},{"fiscalYear":2018,"description":"1,465,518 Returns Prepared"},{"fiscalYear":2019,"description":"A conservative growth rate of 1 percent is projected"}],"isApplicable":true}</t>
  </si>
  <si>
    <t>Publication 4671, VITA Grant Program Overview and Application Instructions</t>
  </si>
  <si>
    <t>Grant Program Office401 West Peachtree Street, NW, Stop 420-D , Atlanta, GA 30308 Email:&lt; a href='mailto:Grant.Program.Office@irs.gov'&gt;Grant.Program.Office@irs.gov&lt;/a&gt;Phone: (404) 338-7894;</t>
  </si>
  <si>
    <t>http://www.irs.gov/Individuals/IRS-VITA-Grant-Program</t>
  </si>
  <si>
    <t xml:space="preserve">The selection of proposals is based on a two-tiered evaluation process:_x000D_
1. Experience with low income and/or return preparation – 40 points _x000D_
2. Strength of program – 40 points _x000D_
3. VITA target audience – 40 points_x000D_
4. Ability to partner or collaborate with multiple organizations – 20 points _x000D_
5. Sustainability and growth strategy – 10 points _x000D_
6. Quality control process – 40 points _x000D_
7. Program measures – 10 points_x000D_
_x000D_
Grant Program Office Evaluation_x000D_
The Grant Program Office evaluation involves a more in-depth review of the applicant’s budget information and accounting processes. The proposed geographic coverage and target audiences are also taken into consideration. _x000D_
_x000D_
</t>
  </si>
  <si>
    <t>https://beta.sam.gov/fal/5c2943d4d2e54e28ba6b6d4529ea399b/view</t>
  </si>
  <si>
    <t>Capital Magnet Fund</t>
  </si>
  <si>
    <t>CMF</t>
  </si>
  <si>
    <t>COMMUNITY DEVELOPMENT FINANCIAL INSTITUTIONS, TREASURY, DEPARTMENT OF THE</t>
  </si>
  <si>
    <t>{"list":[{"act":{},"publicLaw":{"congressCode":"110","number":"289"},"authorizationTypes":{"act":true,"publicLaw":true}}]}</t>
  </si>
  <si>
    <t>To attract financing for and increase investment in affordable housing for low-income, very low-income, and extremely low-income people and certain related economic and community development activities.</t>
  </si>
  <si>
    <t>Applicants must be (1) a Treasury certified CDFI; or (2) a nonprofit organization having as one of its principal purposes the development or management of affordable housing.</t>
  </si>
  <si>
    <t>Low income, very low-income, and extremely low-income people as set forth in 12 C.F.R. Part 1807.</t>
  </si>
  <si>
    <t>{"description":"An applicant must provide information necessary to establish that it is an eligible organization in order to apply for assistance. This information is included as part of the application materials.","isApplicable":true}</t>
  </si>
  <si>
    <t>{"description":"Each applicant must complete an application package. All applications must be received by the established deadline.\r\n\r\n"}</t>
  </si>
  <si>
    <t>The CDFI Fund reviews applications and makes awards based on an established awards review process set forth in the Notice of Funds Availability (NOFA) and application materials.</t>
  </si>
  <si>
    <t>Award approval/disapproval determinations are generally made within 180 days after the application deadline. The application deadline is generally 60 days subsequent to the NOFA publication date.</t>
  </si>
  <si>
    <t>{"awarded":"lump","description":"Recipients must commit all funds within two years; begin initial expenditure of funds within three years; and complete the projects within five years of executing the award agreement."}</t>
  </si>
  <si>
    <t>[{"code":"program","isSelected":true,"description":"Post-award reporting consists of annual financial and performance reporting."},{"code":"cash","isSelected":false,"description":""},{"code":"progress","isSelected":false,"description":"The performance reports include the following components: an annual performance report and SF-425 – Expenditure of Financial Assistance Report. In certain circumstances, environmental review notification reports or explanations of noncompliance may be required. Financial reporting includes annual submission of a financial audit or Single Audit Report, if applicable."},{"code":"expenditure","isSelected":false,"description":"Expenditure Reports are included in the Investment Period Report and Affordability Period Report."},{"code":"performanceMonitoring","isSelected":true,"description":"The performance reports include the following components: an annual performance report and, in certain circumstances, environmental review notification reports or explanations of noncompliance."}]</t>
  </si>
  <si>
    <t>{"isApplicable":false,"description":"In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</si>
  <si>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Award recipients must maintain records to substantiate total costs incurred and to assure that all performance measures are met. Records must be retained in accordance with the provisions of applicable OMB guidance and the terms of the assistance agreement.</t>
  </si>
  <si>
    <t>20-8524-0-7-451;</t>
  </si>
  <si>
    <t xml:space="preserve">(Project Grants) FY 17$120,043,656.00; FY 18 est $142,900,000.00; FY 19 est $145,000,000.00; FY 16$91,500,000.00; - </t>
  </si>
  <si>
    <t>FY 2017 Range of CMF Awards was from $500,000 to $7,500,000.  The average FY 2017 Award was $3,000,000.  The maximum allowable award by statute is 15% of the annual available funding.</t>
  </si>
  <si>
    <t>{"list":[{"fiscalYear":2017,"description":"Please visit the CDFI Fund website for information on program accomplishments.  The information can be accessed via www.cdfiund.gov/cmf."}],"isApplicable":true}</t>
  </si>
  <si>
    <t>Interim Rule (12 C.F.R. Part 1807); NOFA; and application materials.</t>
  </si>
  <si>
    <t>Capital Magnet Fund1500 Pennsylvania Avenue, N.W., Washington, DC 20036 Email:&lt; a href='mailto:cmf@cdfi.treas.gov'&gt;cmf@cdfi.treas.gov&lt;/a&gt;Phone: (202) 653-0300;</t>
  </si>
  <si>
    <t>http://www.cdfifund.gov</t>
  </si>
  <si>
    <t xml:space="preserve">21.012 Native Initiatives; 21.020 Community Development Financial Institutions Program; 21.014 Community Development Financial Institutions Bond Guarantee Program; 21.021 Bank Enterprise Award Program; </t>
  </si>
  <si>
    <t>Fiscal Year2017: Please visit the CDFI Fund website for examples of funded projects.  The information can be accessed via www.cdfifund.gov/cmf.</t>
  </si>
  <si>
    <t>Applicants are evaluated based upon criteria set forth in the interim rule, the NOFA, and application materials.</t>
  </si>
  <si>
    <t>Feb 05,2010</t>
  </si>
  <si>
    <t>https://beta.sam.gov/fal/068b2f8a7b0841b994f003cf36783f24/view</t>
  </si>
  <si>
    <t>Native Initiatives</t>
  </si>
  <si>
    <t xml:space="preserve">NACA Program_x000D_
_x000D_
</t>
  </si>
  <si>
    <t>To promote economic revitalization and community development through financial and technical assistance to Native Community Development Financial Institutions (CDFIs).</t>
  </si>
  <si>
    <t>Only certified CDFIs that demonstrate the majority of its activities are targeted to a Native Community are eligible to apply for Financial Assistance awards. Organizations that are Native CDFIs, Emerging CDFIs, or Sponsoring Entities and demonstrate the majority of its activities are target to a Native Community may apply for Technical Assistance awards. However, non-certified organizations must be able to become certified within three years after receiving a TA award. Sponsoring Entities must create an organization that must become certified within four years after receiving the TA award.</t>
  </si>
  <si>
    <t>Investment Areas and Targeted Populations as defined in 12 C.F.R. 1805.</t>
  </si>
  <si>
    <t>{"description":"An organization wishing to apply for a Financial Assistance (FA) award through the NACA Program must be either a certified CDFI or be able to be certified by the CDFI Fund at the time of application and demonstrate the majority of its activities are targeted to Native Communities. Organizations that are Certified CDFIs, Emerging CDFIs, or Sponsoring Entities and demonstrate the majority of its activities are targeted to a Native Community may apply for Technical Assistance (TA) awards.","isApplicable":true}</t>
  </si>
  <si>
    <t>{"description":"Each applicant must complete a CDFI Program Application which includes a Comprehensive Business Plan."}</t>
  </si>
  <si>
    <t>The CDFI Fund reviews applications and makes awards based on an established awards review process, set forth in the Notice of Funds Availability (NOFA), and application materials.</t>
  </si>
  <si>
    <t>Application deadlines are from 30 to 60 days subsequent to the NOFA publication date. Award approval/disapproval determinations may be made within 270 days after the application deadline.</t>
  </si>
  <si>
    <t>{"types":{"moe":false,"formula":false,"matching":true},"formula":{"title":"","chapter":"","part":"","subPart":"","publicLaw":"","description":""},"matching":{"requirementFlag":"mandatory","percent":"0","description":"NACA Program applicants are required to match Financial Assistance awards dollar-for-dollar with non-federal funds of the same type as the award itself, unless waived by Congress in the appropriations."},"moe":{"description":""}}</t>
  </si>
  <si>
    <t>{"awarded":"other","description":"Recipients must use all FA funds within three years and TA funds within two years, or if the Recipient is uncertified then it must use all award funds within three years, or if the Recipient is a Sponsoring Entity then it must use all award funds within four years. Method of awarding/releasing assistance: Method of awarding/releasing assistance is either lump sum or in multiple disbursements based on the projected use in upcoming twelve months.","awardedDescription":"Lump Sum or multiple disbursements."}</t>
  </si>
  <si>
    <t>[{"code":"program","isSelected":true,"description":"Program Reports provide the explanation of noncompliance with a statement addressing the failure to achieve program goals (if applicable)."},{"code":"cash","isSelected":false,"description":""},{"code":"progress","isSelected":true,"description":"Progress Reports cover the following areas: Program Goals and Measures; Transactional Performance Reporting; and the utilization of the award funds for Financial and/or Technical Assistance."},{"code":"expenditure","isSelected":true,"description":"Expenditure Reports are included in the SF-425 - Expenditure of Financial Assistance Report."},{"code":"performanceMonitoring","isSelected":true,"description":"Performance Monitoring is also accomplished with the financial review of Audited Financial Statements or Single Audits conducted pursuant to 2 C.F.R. 200, Subpart F - Audit Requirements.  The Annual Certification and Data Collection Report (ACR) is submitted by certified organizations that receive CDFI Program award funds. The ACR requires a certified organization to annually assess and report on any changes to criteria supporting its CDFI certification, as well as some additional organizational financial, and other data.  The CDFI Fund will use this report to monitor the certified organization’s compliance with certification criteria and collect data to gain greater insight on the CDFI industry."}]</t>
  </si>
  <si>
    <t>Award recipients must maintain records to substantiate total costs incurred and to assure that all performance measures are met. Records must be retained in accordance with the provisions of 2 C.F.R. 200 and the terms of the assistance agreement.</t>
  </si>
  <si>
    <t>20-1881-0-1-451;</t>
  </si>
  <si>
    <t xml:space="preserve">(Project Grants) FY 17$15,464,710.00; FY 18 est $16,200,000.00; FY 19 est $16,200,000.00; FY 16$15,543,467.00; - </t>
  </si>
  <si>
    <t>FY 2017 Range of Technical Assistance Awards were $127,430 to $150,000; FY 2017 Average Technical Assistance Awards were $147,000 and capped at $150,000. FY 2017 Range of Financial Assistance Awards were $150,000 - $1,000,000; FY 2017 Average Financial Assistance Awards were $577,000 and capped at $1,000,000.</t>
  </si>
  <si>
    <t>{"list":[{"fiscalYear":2017,"description":"Please visit the CDFI Fund website for information on program accomplishments.  The information can be accessed via www.cdfifund.gov/programs-training/Programs/native-initiatives."}],"isApplicable":true}</t>
  </si>
  <si>
    <t>12 C.F.R. Part 1805; Notice of Funds Availability; Native Initiatives Program Application.</t>
  </si>
  <si>
    <t>NACA Program1500 Pennsylvania Avenue, N.W., Washington, DC 20036 Email:&lt; a href='mailto:cdfihelp@cdfi.treas.gov'&gt;cdfihelp@cdfi.treas.gov&lt;/a&gt;Phone: (202) 653-0300;</t>
  </si>
  <si>
    <t xml:space="preserve">21.020 Community Development Financial Institutions Program; 21.014 Community Development Financial Institutions Bond Guarantee Program; 21.021 Bank Enterprise Award Program; 21.011 Capital Magnet Fund; </t>
  </si>
  <si>
    <t>Fiscal Year2017: Please visit the CDFI Fund website for examples of funded projects.  The information can be accessed via www.cdfifund.gov/programs-training/Programs/native-initiatives.</t>
  </si>
  <si>
    <t>Evaluation factors include: (1) financial strength and organizational capacity of applicant, (2) business plan review, (3) community impact and (4) other factors as set forth in the regulations, NOFA, and application materials.</t>
  </si>
  <si>
    <t>Jun 07,2010</t>
  </si>
  <si>
    <t>https://beta.sam.gov/fal/5330c22001d848979765db6ee91b7ef0/view</t>
  </si>
  <si>
    <t>Community Development Financial Institutions Bond Guarantee Program</t>
  </si>
  <si>
    <t>BGP</t>
  </si>
  <si>
    <t>{"list":[{"act":{},"publicLaw":{"congressCode":"111","number":"240"},"authorizationTypes":{"act":true,"publicLaw":true}}]}</t>
  </si>
  <si>
    <t>To support community development lending and investment by providing a new source of long-term capital to certified Community Development Financial Institutions (CDFIs) for economic and community development in low-income communities and underserved rural areas.</t>
  </si>
  <si>
    <t>The Act defines Eligible CDFIs and authorizes the CDFI Fund to determine which entities may serve as Qualified Issuers.</t>
  </si>
  <si>
    <t>Eligible CDFIs must use the Bond Proceeds for Eligible Community and Economic Development Purposes. This may include, but is not limited to, lending activities in low-income communities and underserved rural areas such as: owner-occupied home mortgages, charter schools, and municipal and community entity lending, among others.</t>
  </si>
  <si>
    <t>{"description":"Eligible CDFIs must be certified by the CDFI Fund. This program is excluded from coverage under 2 C.F.R. 200, Subpart E - Cost Principles.","isApplicable":true}</t>
  </si>
  <si>
    <t>{"description":"Application procedures will be set forth in the CDFI Bond Guarantee Program regulations, the applicable Notice of Guarantee Availability (NOGA), and application materials."}</t>
  </si>
  <si>
    <t>The CDFI Fund reviews applications and authorizes the provision of Guarantees based on an established merit-based review process set forth in the CDFI Bond Guarantee Program regulations, NOGA, and application materials.</t>
  </si>
  <si>
    <t>{"awarded":"other","description":"The CDFI Bond Guarantee Program is subject to annual congressional authorization and appropriation. Guaranteed Bonds may have terms up to 29.5 years.","awardedDescription":"See the following for information on how assistance is awarded/released: Procedures for Bond Loan disbursements are set forth in the CDFI Bond Guarantee Program regulations and the Notice of Guarantee Availability (NOGA)."}</t>
  </si>
  <si>
    <t>[{"code":"program","isSelected":true,"description":"Reporting is required of Qualified Issuers and Eligible CDFIs regarding the use of Bond and Bond Loan proceeds."},{"code":"cash","isSelected":false,"description":""},{"code":"progress","isSelected":true,"description":"Progress reports are required."},{"code":"expenditure","isSelected":true,"description":"Expenditure reports may be required."},{"code":"performanceMonitoring","isSelected":true,"description":"Performance monitoring is required."}]</t>
  </si>
  <si>
    <t>{"isApplicable":true,"description":"The CDFI Fund may, if it deems appropriate, audit Qualified Issuers, Eligible CDFIs, Program Administrators, Servicers, and/or the Master Servicer/Trustee, or provide for or require an audit, at least annually."}</t>
  </si>
  <si>
    <t>Award recipients must maintain records to assure that all performance measures are met. Records must be retained in accordance with the provisions of applicable OMB guidance and the terms of the program requirements.</t>
  </si>
  <si>
    <t>20-4088-0-3-451;</t>
  </si>
  <si>
    <t xml:space="preserve">(Guaranteed/Insured Loans) FY 17$245,000,000.00; FY 18 est $150,000,000.00; FY 19 est $500,000,000.00; FY 14$500,000,000.00; FY 16$500,000,000.00; - </t>
  </si>
  <si>
    <t>{"list":[{"fiscalYear":2017,"description":"Please visit the CDFI Fund website for information on program accomplishments.  The information can be accessed via www.cdfifund.gov/programs-training/Programs/cdfi-bond."}],"isApplicable":true}</t>
  </si>
  <si>
    <t>Program regulations (12 C.F.R. 1808), NOGA, Secondary Loan Requirements, application materials, and template documents.</t>
  </si>
  <si>
    <t>Bond Gurantee Program1500 Pennsylvania Avenue, N.W., Washington, DC 20036 Email:&lt; a href='mailto:bgp@cdfi.treas.gov'&gt;bgp@cdfi.treas.gov&lt;/a&gt;Phone: (202) 653-0300;</t>
  </si>
  <si>
    <t xml:space="preserve">21.012 Native Initiatives; 21.020 Community Development Financial Institutions Program; 21.021 Bank Enterprise Award Program; 21.011 Capital Magnet Fund; </t>
  </si>
  <si>
    <t>The application review and evaluation process is merit-based and based on established standard operating procedures, which may include interviews and/or site visits.</t>
  </si>
  <si>
    <t>Jul 21,2012</t>
  </si>
  <si>
    <t>https://beta.sam.gov/fal/99bdf14e6e964cf088d438ba9270a3e3/view</t>
  </si>
  <si>
    <t>Resources and Ecosystems Sustainability, Tourist Opportunities, and Revived Economies of the Gulf Coast States</t>
  </si>
  <si>
    <t>Gulf RESTORE - Direct Component and Centers of Excellence Research Grant Programs</t>
  </si>
  <si>
    <t>{"list":[{"act":{"description":"Resources and Ecosystems Sustainability, Tourist Opportunities, and Revived Economies of the Gulf Coast States Act of 2012, Title 31, Part 34, 126 Stat. 588, 33 U.S.C 1321(t)(1)."},"authorizationTypes":{"act":true}}]}</t>
  </si>
  <si>
    <t>Treasury administers the Direct Component and Centers of Excellence Research Grants Programs. 
The primary objective of the Direct Component is to disburse funds to eligible entities for the ecological and
economic restoration of the Gulf Coast Region. 
For the Centers of Excellence Research Grants Program, the
primary objective is for the establishment of Centers of Excellence for science, technology, and monitoring in the
Gulf Coast States.</t>
  </si>
  <si>
    <t>The RESTORE Act specifies who may apply to receive funds under the Direct Component Grant Program. Treasury's regulations list the Direct Component eligible states, counties, and parishes who may apply as follows:
in Alabama, the Alabama Gulf Coast Recovery Council or such administrative agent as it may designate;
in Florida, the Florida counties of Bay, Charlotte, Citrus, Collier, Dixie, Escambia, Franklin, Gulf, Hernando ,
Hillsborough, Jefferson, Lee, Levy, Manatee, Monroe, Okaloosa, Santa Rosa, Pasco, Pinellas, Sarasota, Taylor,
Wakulla, and Walton; in Louisiana, the Coastal Protection and Restoration Authority Board of Louisiana through the Coastal Protection and Restoration Authority of Louisiana;
in Louisiana, the Louisiana parishes of Ascension, Assumption, Calcasieu, Cameron, Iberia, Jefferson, Lafourche, Livingston, Orleans, Plaquemines, St. Bernard, St. Charles, St. James, St. John the Baptist, St. Martin, St. Mary, St. Tammany, Tangipahoa, Terrebonne, and Vermilion; In Mississippi, the Mississippi Department of Environmental Quality; and In Texas, the Office of the Governor or an appointee of the Office of the Governor.
The RESTORE Act also specifies who may apply to receive funds under the Centers of Excellence Research
Grants Program. Treasury’s final rule, lists the Centers of Excellence Research Grants Program eligible applicants
for each state as follows:  in Alabama, the Alabama Gulf Coast Recovery Council or such administrative agent as it may designate; in Florida, the Florida Institute of Oceanography; in Louisiana, the Coastal Protection and Restoration Authority Board of Louisiana through the Coastal Protection and Restoration Authority of Louisiana;
in Mississippi, the Mississippi Department of Environmental Quality; and in Texas, the Office of the Governor or an appointee of the Office of the Governor.</t>
  </si>
  <si>
    <t>The beneficiaries are the coastal communities of the Gulf Coast Region.</t>
  </si>
  <si>
    <t>{"description":"For the Direct Component Grant Program, the eligible entity must first have a multiyear implementation plan accepted by the U.S. Department of Treasury. Following acceptance of the plan, the eligible entity may submit a grant application for projects identified in the plan.  A multiyear implementation plan is not required for the Centers of Excellence Research Grant Program.\n\nThe required documentation for both Direct Component funds and Centers of Excellence Research Grant\nProgram funds is set forth in their respective Funding Opportunity Announcements.","isApplicable":true}</t>
  </si>
  <si>
    <t>{"description":"Application Procedures are provided in the Funding Opportunity Announcements.","isApplicable":true}</t>
  </si>
  <si>
    <t>Awards are approved by Treasury's Office of the Fiscal Assistant Secretary.</t>
  </si>
  <si>
    <t>From 60 to 120 days from receipt of a complete and compliant application.</t>
  </si>
  <si>
    <t>If an application is unacceptable, the applicant is informed and the applicant may revise the application.</t>
  </si>
  <si>
    <t>{"types":{"moe":false,"formula":true,"matching":false},"formula":{"title":"31","chapter":"Department of the Treasury","part":"34","subPart":"B","publicLaw":"","description":""},"matching":{"description":""},"moe":{"description":""}}</t>
  </si>
  <si>
    <t>{"awarded":"other","description":"Grant Performance Periods may range from 1 to 5 years as specified in the notice of award. Funds must be spent\nwithin the grant performance period.","awardedDescription":"Funds are provided through the Automated Standard Application for Payments system."}</t>
  </si>
  <si>
    <t>[{"code":"program","isSelected":false,"description":"Administering agencies specify the reporting requirements."},{"code":"cash","isSelected":false,"description":"No program reports are required. Financial status reports, including expenditures, are required semi-annually,\nunless the risk assessment of the recipient and/or subrecipient indicates that more frequent reports are required.\nFor the Centers of Excellence Research Grants Program, recipient must submit an annual report to the Gulf Coast\nEcosystem Restoration Council (“Council”), in a form prescribed by the Council that includes information on\nsubrecipients, subaward amounts, disciplines addressed, and any other information required by the Council.\nWhen the subrecipient is a consortium, the annual report must also identify the consortium members. The\nrecipient must provide a copy of this report to Treasury when it submits the report to the Council. Financial status\nreports, including expenditures, are required semi-annually, unless the risk assessment of the recipient and/or\nsubrecipient indicates that more frequent reports are required. Performance reports are required semi-annually,\nunless the risk assessment of the recipient and/or subrecipient indicates that more frequent reports are required.\nRecipients are responsible for oversight of the operations of award-supported activities, including monitoring of\nsubrecipients, to assure that compliance with applicable Federal requirements and performance expectations are\nbeing achieved."},{"code":"progress","isSelected":true,"description":"No program reports are required for the Direct Component Grant Program.  \nFor the Centers of Excellence Research Grants Program, recipients must submit an annual report to the Gulf Coast\nEcosystem Restoration Council (“Council”), in a form prescribed by the Council that includes information on\nsubrecipients, subaward amounts, disciplines addressed, and any other information required by the Council.\nWhen the subrecipient is a consortium, the annual report must also identify the consortium members. The\nrecipient must provide a copy of this report to Treasury when it submits the report to the Council."},{"code":"expenditure","isSelected":true,"description":"Financial status reports, including expenditures, are required semi-annually by both programs, unless the risk assessment of the recipient and/or subrecipient indicates that more frequent reports are required."},{"code":"performanceMonitoring","isSelected":true,"description":"Performance reports are required semi-annually by both programs, unless the risk assessment of the recipient and/or subrecipient indicates that more frequent reports are required."}]</t>
  </si>
  <si>
    <t>{"isApplicable":true,"description":"See 2 CFR 200, Subpart F."}</t>
  </si>
  <si>
    <t>All records must be maintained for 3 years from the date of submission of the final annual financial status report. If
questions remain, such as those raised as a result of audit, related records should be retained until the matter is
completely resolved.</t>
  </si>
  <si>
    <t>20-8625-0-7-452;</t>
  </si>
  <si>
    <t xml:space="preserve">(Formula Grants) FY 17$53,699,007.00; FY 18 est $54,000,000.00; FY 19 Estimate Not Available  FY 14 Estimate Not Available  FY 13 Estimate Not Available  FY 12$0.00; Estimate Not Available  - </t>
  </si>
  <si>
    <t>31 CFR Part 34</t>
  </si>
  <si>
    <t>Dorothy L. Rayfield1500 Pennsylvania Avenue, NW, Washington, DC 20220 Email:&lt; a href='mailto:restoreact@treasury.gov'&gt;restoreact@treasury.gov&lt;/a&gt;Phone: 202 622-0904;</t>
  </si>
  <si>
    <t>Apr 27,2013</t>
  </si>
  <si>
    <t>https://beta.sam.gov/fal/949e5a77b80141959e562aec95a998a1/view</t>
  </si>
  <si>
    <t xml:space="preserve">Equitable  Sharing </t>
  </si>
  <si>
    <t>Department of the Treasury, TREASURY, DEPARTMENT OF THE</t>
  </si>
  <si>
    <t>{"list":[{"act":{"description":"The Comprehensive Crime Control Act of 1984"},"USC":{"title":"31","section":"9705"},"authorizationTypes":{"USC":true,"act":true,"statute":false,"publicLaw":false,"executiveOrder":false},"usc":{"title":"31","section":"9705"}}]}</t>
  </si>
  <si>
    <t>The Department of the Treasury Asset Forfeiture Program is a nationwide law enforcement initiative that removes the tools of crime from criminal organizations, deters crime and deprives wrongdoers of the proceeds of their criminal proceeds, and recovers property that may be used to compensate victims. _x000D_
_x000D_
Equitable sharing further enhances the law enforcement mission by fostering cooperation among federal, state, and local law enforcement agencies.  Federal law authorizes Treasury to share federally forfeited property with participating state and local law enforcement agencies.  Equitable sharing is discretionary and limited by statute.   _x000D_
_x000D_
The U.S. Department of the Justice  administers a similar program.</t>
  </si>
  <si>
    <t>A state or local law enforcement agency meeting eligibility requirements set forth in the Guide and that directly participates in an investigation or prosecution that results in a federal forfeiture may request an equitable share of the net proceeds of the forfeiture._x000D_
_x000D_
For purposes of equitable sharing, the Department of Treasury defines law enforcement agency as a state or local government organization authorized to engage in as its primary function the investigation and apprehension, or the prosecution of individuals suspected or convicted of offenses against the criminal laws of the United States or of any state, county, municipality, or territory of the United States.  A State National Guard generally does not meet the law enforcement agency criteria for participation in the Program because its primary mission is a military or other non-law enforcement purpose.  However, a National Guard Counterdrug Unit may qualify for sharing if: (1) It is a distinct unit of a state National Guard that has counterdrug activities as its primary mission and receives funding solely for this purpose; or (2) It is a military police or similar state National Guard unit that provides support to federal law enforcement agencies in counterdrug activities.</t>
  </si>
  <si>
    <t>A state or local law enforcement agency meeting eligibility requirements set forth in the Guide and that directly participates in an investigation or prosecution that results in a federal forfeiture may request an equitable share of the net proceeds of the forfeiture.</t>
  </si>
  <si>
    <t>{"description":"The federal deciding authority must approve all sharing requests and recommendations, including sharing percentages negotiated in a task force or other agreement, before sharing occurs.  Sharing will only be awarded to agencies that are compliant Program participants in good standing with the policies set forth in the Guide.  This program is excluded from coverage under 2 CFR 200, Subpart E -Cost Principles.","isApplicable":true}</t>
  </si>
  <si>
    <t>{"description":"This program is excluded from coverage under 2 CFR 200.  Uniform administrative Requirements, Cost Principles, and Audit Requirements for Federal Awards.  After the seizure or forfeiture of an identified asset, a participating state or local agency meeting all requirements set forth in the Guide may request a share of the property by submitting a Form TD F 92.26, Application for Transfer of Federally Forfeited Property, to the federal seizing agency. A separate Form TD F must be completed for each asset to be shared. \r\n\r\n\r\n"}</t>
  </si>
  <si>
    <t xml:space="preserve">Federal law authorizes the Director of Execuitve Office for Asset Forfeiture to share federally forfeited property with partici¬pating state and local law enforcement agencies.  The exercise of this authority is discretionary and limited by statute. _x000D_
_x000D_
No sharing request or recommendation is final until approved by the federal deciding authority.  The equitable sharing deciding authority levels are specified in the Guide. _x000D_
</t>
  </si>
  <si>
    <t xml:space="preserve">TD F Form must be submitted within 60 days of the seizure. </t>
  </si>
  <si>
    <t>The exercise of this authority is discretionary and limited by statute.  It is not subject to appeal or court review.</t>
  </si>
  <si>
    <t>{"awarded":"other","description":"Not applicable ","awardedDescription":"Equitable Sharing is disbursed based via Electronic Funds Transfer on a case-by-case basis."}</t>
  </si>
  <si>
    <t>[{"code":"program","isSelected":true,"description":"To ensure effective management, promote public confidence in the integrity of the Equitable Sharing Program, and protect the Program against potential waste, fraud, and abuse, the Department of Justice and Treasury has established for participating law enforcement agencies reporting requirements that the annual submission of the Equitable Sharing Agreement and Certification Form and, if applicable, an audit report. A state or local law enforcement agency must be in compliance with the report-ing requirements set forth in this Guide to receive any distribution of money or property under the Equitable Sharing Program. \r\n\r\nAs a prerequisite to participating in the Department of Justice Equitable Sharing Program, a state or local law enforcement agency must annually submit a signed Equitable Sharing Agreement and Certification form. The agreement must be signed by the head of the law enforcement agency and a designated official of the governing body. By signing the Affidavit, the signatories agree to be bound by the statutes and guidelines that regulate the equitable sharing program and certify that the law enforcement agency will comply with these guidelines and statutes. \r\n\r\nState and local law enforcement agencies must submit this form within 60 days after the end of an agency’s fiscal year, regardless of whether funds were received or maintained during the fiscal year.  The report must be completed electronically and emailed to aca.submit@usdoj.gov. (Shared by Treasury and Justice).\r\n"},{"code":"cash","isSelected":false},{"code":"progress","isSelected":false},{"code":"expenditure","isSelected":true,"description":"To ensure effective management, promote public confidence in the integrity of the Equitable Sharing Program, and protect the Program against potential waste, fraud, and abuse, the Departments of Justice and Treasury have established for participating law enforcement agencies reporting requirements that include the annual submission of the Equitable Sharing Agreement and Certification form and, if applicable, an audit report. A state or local law enforcement agency must be in compliance with the report-ing requirements set forth in this Guide to receive any distribution of money or property under the Equitable Sharing Program. \r\n\r\nAs a prerequisite to participating in the Department of Justice Equitable Sharing Program, a state or local law enforcement agency must annually submit to AFMLS a signed Equitable Sharing Agreement and Certification form. The agreement must be signed by the head of the law enforcement agency and a designated official of the governing body. By signing the Affidavit, the signatories agree to be bound by the statutes and guidelines that regulate the equitable sharing program and certify that the law enforcement agency will comply with these guidelines and statutes. \r\n\r\nState and local law enforcement agencies must submit this form within 60 days after the end of an agency’s fiscal year, regardless of whether funds were received or maintained during the fiscal year.  The report must be completed electronically and emailed to aca.submit@usdoj.gov (Shared by Treasury and Justice). \r\n"},{"code":"performanceMonitoring","isSelected":false}]</t>
  </si>
  <si>
    <t xml:space="preserve">Financial records, supporting documents, and all other records pertinent to equitable sharing shall be retained for a period of 3 years following the conclusion of Federal assistance. </t>
  </si>
  <si>
    <t>15-6400-5-5-123;</t>
  </si>
  <si>
    <t xml:space="preserve">(Direct Payments for Specified Use) FY 15$162,444,176.00; FY 14$136,455,885.00; FY 16$173,284,930.00; FY 18 Estimate Not Available  FY 17 Estimate Not Available </t>
  </si>
  <si>
    <t>The Department of the Treasury Guide to Equitable Sharing for Foreign Countries and Federal, State, and Local Law Enforcement Agencies( April 2004)_x000D_
_x000D_
Interim Policy Guidance on the Use of Shared Funds dated November 1, 2015</t>
  </si>
  <si>
    <t>Jackie A. Jackson1341 G. Street N.W. _x000D_
Suite 900, Washington, DC 20005 Email:&lt; a href='mailto:Jackie.Jackson@Treasury.gov'&gt;Jackie.Jackson@Treasury.gov&lt;/a&gt;Phone: 2026222755;</t>
  </si>
  <si>
    <t>https://www.treasury.gov/resource-center/terrorist-illicit-finance/Pages/Equitable-Sharing.aspx</t>
  </si>
  <si>
    <t>Jan 22,2017</t>
  </si>
  <si>
    <t>https://beta.sam.gov/fal/b6ea6c112b2214c12988bc31029f99aa/view</t>
  </si>
  <si>
    <t>Social Impact Partnerships to Pay for Results Act (SIPPRA)</t>
  </si>
  <si>
    <t>SIPPRA</t>
  </si>
  <si>
    <t>DEPARTMENTAL OFFICES, TREASURY, DEPARTMENT OF THE</t>
  </si>
  <si>
    <t>The purposes of this program are the following:
(1)  To improve the lives of families and individuals in need in the United States by funding social programs that achieve real results.
(2)  To redirect funds away from programs that, based on objective data, are ineffective, and into programs that achieve demonstrable, measurable results.
(3)  To ensure Federal funds are used effectively on social services to produce positive outcomes for both service recipients and taxpayers.
(4)  To establish the use of social impact partnerships to address some of our Nation’s most pressing problems.
(5)  To facilitate the creation of public-private partnerships that bundle philanthropic or other private resources with existing public spending to scale up effective social interventions already being implemented by private organizations, nonprofits, charitable organizations, and State and local governments across the country.
(6)  To bring pay-for-performance to the social sector, allowing the United States to improve the impact and effectiveness of vital social services programs while redirecting inefficient or duplicative spending.
(7)  To incorporate outcomes measurement and randomized controlled trials or other rigorous methodologies for assessing program impact.</t>
  </si>
  <si>
    <t>Only State and local governments may apply</t>
  </si>
  <si>
    <t>{"description":"- obtain an application package (see NOFA for details)\n- submit the application the includes budget information; a summary project narrative; goals of the project/study; plan for delivering the project/study; target population to be served and unmet need(s); project team roles &amp; responsibilities; independent evaluator qualifications (projects only); outcome valuation","isApplicable":true}</t>
  </si>
  <si>
    <t>{"environmentalImpact":{"reports":[{"isSelected":true,"reportCode":"statement"},{"isSelected":true,"reportCode":"assessment"},{"isSelected":true,"reportCode":"ExecutiveOrder12372"}]},"description":"An environmental impact assessment/study may be required for proposed projects/studies are subject to federal and state environmental requirements"}</t>
  </si>
  <si>
    <t>{"description":"- obtain and submit the application package that includes budget information; a summary project narrative; goals of the project/study; plan for delivering the project/study; target population to be served and unmet need(s); project team roles &amp; responsibilities; independent evaluator qualifications (projects only); outcome valuation","isApplicable":true}</t>
  </si>
  <si>
    <t>- The Treasury will review all applications for eligibility and completeness
- Treasury will convene a panel of Subject Matter Experts (SMEs) who will score applications in accordance with criteria detailed in the NOFA
- Treasury will review applications for consistency among SMEs, across SME panels, and rank the applications
- The SIPPRA Commission comprised of independent individuals appointed by Congress and the President will review applications and make award recommendations to Treasury
- The Interagency Council will certify that applications contain rigorous, independent data and reliable, evidence-based research methodologies before they may receive funding
- Treasury, in consultation with the Interagency Council and the head of any federal agency administering a similar intervention or serving a population similar to that served by the project, will review the applications taking into account the statutory considerations referenced above as well as the recommendations made by the SIPPRA Commission and the Interagency Council certification (or absence thereof)
- Treasury will allocate a minimum of 50 percent of project funds to projects designed to directly benefit children
- awards will be made</t>
  </si>
  <si>
    <t>{"awarded":"other","description":"The Act provides amounts to remain available until 10 years after February 9, 2018. Within 6 months after a social impact partnership project is completed an independent evaluator shall evaluate the effects of the activities undertaken and submit a written report that includes the results of the evaluation and the conclusion of the evaluator as to whether the State or local government has fulfilled each obligation of the agreement. Final payment to a project team relies on the independent evaluator's report; the time to develop and review the report, and initiate payment shortens a project's period of performance. \n\nFeasibility studies are constrained by the Act to complete within 9 months of award"}</t>
  </si>
  <si>
    <t>[{"code":"program","isSelected":false,"description":""},{"code":"cash","isSelected":false,"description":""},{"code":"progress","isSelected":true,"description":"Not later than two years after a project has been approved and biannually thereafter, the independent evaluator must submit a written report to the relevant federal agency and the Interagency Council summarizing the progress that has been made in achieving each outcome specified in the award agreement.  \nIn addition, before the scheduled time of the first outcome payment and before the scheduled time of each subsequent payment, the independent evaluator must submit to the head of the relevant agency and the Interagency Council a written report that includes the results of the evaluation conducted to determine whether an outcome payment should be made along with information on the unique factors that contributed to achieving or failing to achieve the outcome, the challenges faced in attempting to achieve the outcome, and information on the improved future delivery of this or similar interventions.   The report must also assess the degree to which the project was delivered as intended, including a discussion of how closely the project’s theory and intended procedures aligned with actual project implementation.  The report should include information related to the intervention model, including whether it has evolved and whether the intervention was delivered with fidelity to the plan; staffing; recruitment/identification and screening of participants; selection and enrollment; how the intervention was implemented; and findings.  The Interagency Council will submit these reports to Treasury and to each committee of jurisdiction in the House of Representatives and Senate within 30 days of receipt."},{"code":"expenditure","isSelected":false,"description":""},{"code":"performanceMonitoring","isSelected":true,"description":"(1)\tProjects with no construction component\nAn OMB-approved Annual Performance Report form must be submitted within 90 days of the end of each calendar year of the award period of performance.  A final performance report is due 90 calendar days after the period of performance end date.  Each report must summarize project activities, including the current stage of program implementation; progress towards achieving the outcome goals, including number of people served; significant milestones of the grantee, intermediary, investors, and evaluator; and related results of the project.  It should thoroughly document the partnership activities and decision-making structure used to implement the pay for results model.  These reports will be made publicly available.  Upon award, Treasury or the administering federal agency will provide detailed formal guidance about the data and other information that is required to be collected and reported on either a regular basis or special request basis.    \n(2)\tProjects with a construction component\nTreasury may require additional evidence of onsite technical inspections and certified percentage of completion date information on construction elements of projects but will not require performance requirements other than the Annual Performance Report required for projects with no construction component."}]</t>
  </si>
  <si>
    <t>Applicants must follow federal guidelines on record retention, which require grantees to maintain all records pertaining to grant activities for a period of not less than three years from the time of final grant close-out.</t>
  </si>
  <si>
    <t>02-0901-4-6-000;</t>
  </si>
  <si>
    <t xml:space="preserve">(Project Grants (Discretionary)) FY 18$765,000.00; FY 19 Estimate Not Available  FY 20 Estimate Not Available  - </t>
  </si>
  <si>
    <t>No SIPPRA project or feasibility awards have been made. Treasury expects to award up to approximately $70,000,000 in competitive project and feasibility study grants. SIPPRA provides that not less than 50 percent of all federal payments made to carry out social impact partnership project agreements shall be used for initiatives that directly benefit children.</t>
  </si>
  <si>
    <t>31 CFR Part 19
2 CFR Part 200
Lobbying Restrictions at 31 CFR
31 CFR Part 21. 
Government-wide Debarment and Suspension Requirements at 31 CFR Part 19. 
Government-wide Requirements for Drug-Free Workplace at 31 CFR Part 20. 
Award Term for Trafficking in Persons at 2 CFR Part 175.
31 CFR part 22
31 CFR part 28
31 CFR part 23
2 CFR Part 170, Appendix A
CFR 200.315
2 CFR 200.54, 200.64.
2 CFR 200.29.
2 CFR 200.205.
2 CFR Part 200, appendix XII.
2 CFR 200.333
42 U.S.C. 1397n-12(6), 2 CFR 200.90.
2 CFR Part 200</t>
  </si>
  <si>
    <t>William Girardo1500 Pennsylvania Avenue NW, Washington, DC 20220 Email:&lt; a href='mailto:William.Girardo@treasury.gov'&gt;William.Girardo@treasury.gov&lt;/a&gt;Phone: 202 622 0262;</t>
  </si>
  <si>
    <t>Applications will be evaluated on the following criteria:
- value to the federal government of the outcomes expected to be achieved; savings to the federal government and the savings to the State and local governments
- Likelihood of achieving outcomes
- Quality of evaluation
- Capacity and commitment to sustain the intervention</t>
  </si>
  <si>
    <t>Feb 05,2019</t>
  </si>
  <si>
    <t>https://beta.sam.gov/fal/e38f0ea756c64fb1a67457eed5405c14/view</t>
  </si>
  <si>
    <t>Community Development Financial Institutions Program</t>
  </si>
  <si>
    <t>CDFI Program</t>
  </si>
  <si>
    <t>{"list":[{"act":{"description":"Riegle Community Development and Regulatory Improvement Act of 1994"},"USC":{"title":"12","section":"4701 et. seq."},"authorizationTypes":{"USC":true,"act":true},"usc":{"title":"12","section":"4701 et. seq."}}]}</t>
  </si>
  <si>
    <t>To promote economic revitalization and community development through investment in and assistance to Community Development Financial Institutions (CDFIs).</t>
  </si>
  <si>
    <t>Only certified CDFIs are eligible to apply for Financial Assistance awards. Certified CDFIs and entities seeking to become certified CDFIs may apply for Technical Assistance awards. No awards may be issued to Federal Government agencies, departments or instrumentalities, State governments local governments or any agency or instrumentality thereof.</t>
  </si>
  <si>
    <t>Investment Areas and Targeted Populations, as defined in 12 C.F.R. 1805.</t>
  </si>
  <si>
    <t>{"description":"An organization wishing to apply for a Financial Assistance (FA) award through the CDFI Program must be either a certified CDFI or be able to be certified by the CDFI Fund at the time of application. Both certified CDFIs and non-certified CDFIs are eligible to apply for Technical Assistance (TA) awards. However, non-certified organizations must be able to become certified within three years after receiving a TA award.","isApplicable":true}</t>
  </si>
  <si>
    <t>{"description":"Each applicant must complete a CDFI Program Application which includes a Comprehensive Business Plan.","isApplicable":true}</t>
  </si>
  <si>
    <t>The CDFI Fund reviews applications and makes awards based on an established awards review process, set forth in the Notice of Funds Availability (NOFA) and application materials.</t>
  </si>
  <si>
    <t>{"types":{"moe":false,"formula":false,"matching":true},"formula":{"title":"","chapter":"","part":"","subPart":"","publicLaw":"","description":""},"matching":{"requirementFlag":"mandatory","percent":"0","description":"CDFI Program applicants are required to match Financial Assistance awards dollar-for-dollar with non-federal funds of the same type as the award itself, unless waived by Congress in the appropriations."},"moe":{"description":""}}</t>
  </si>
  <si>
    <t>{"awarded":"other","description":"Recipients must use all FA funds within three years and TA funds within two years, unless the Recipient is uncertified then it must use all TA award funds within three years.","awardedDescription":"Method of awarding/releasing assistance is either lump sum or in multiple disbursements based on the projected use in upcoming twelve months."}</t>
  </si>
  <si>
    <t>[{"code":"program","isSelected":true,"description":"Program Reports provide the explanation of noncompliance with a statement addressing the failure to achieve program goals (if applicable)."},{"code":"cash","isSelected":false,"description":""},{"code":"progress","isSelected":true,"description":"Progress Reports cover the following areas: Program Goals and Measures; Transactional Performance Reporting; and the utilization of the award funds for Financial and/or Technical Assistance."},{"code":"expenditure","isSelected":true,"description":"Expenditure Reports are included in the SF-425 - Expenditure of Financial Assistance."},{"code":"performanceMonitoring","isSelected":true,"description":"Performance Monitoring is also accomplished with the financial review of Audited Financial Statements or Single Audits conducted pursuant to 2 C.F.R. 200, Subpart F - Audit Requirements.\nThe Annual Certification and Data Collection Report (ACR) is submitted by certified organizations that receive CDFI Program award funds. The ACR requires a certified organization to annually assess and report on any changes to criteria supporting its CDFI certification, as well as some additional organizational financial, and other data.  The CDFI Fund will use this report to monitor the certified organization’s compliance with certification criteria and collect data to gain greater insight on the CDFI industry."}]</t>
  </si>
  <si>
    <t xml:space="preserve">(Project Grants) FY 17$192,934,431.00; FY 18 est $185,000,000.00; FY 19 est $182,000,000.00; FY 15$160,296,627.00; FY 16$148,157,493.00; FY 14$160,831,795.00; - </t>
  </si>
  <si>
    <t>FY 2017 Range of Financial Assistance Awards were $150,000 to $1,096,905; FY 2017 Small and/or Emerging CDFI Assistance (SECA) Average Financial Assistance Awards were $478,000 capped at $700,000; FY 2017 Core Average Financial Assistance Award was $810,000 and capped at $2,000,000. FY 2017 Range of Technical Assistance Awards were $45,000 - $125,000; FY 2017 Average Technical Assistance Awards were $116,000.</t>
  </si>
  <si>
    <t>{"list":[{"fiscalYear":2017,"description":"Please visit the CDFI Fund website for information on program accomplishments.  The information can be accessed via www.cdfifund.gov/programs-training/Programs/cdfi-program."}],"isApplicable":true}</t>
  </si>
  <si>
    <t>Interim Rule (12 C.F.R. 1807); NOFA; and application materials.</t>
  </si>
  <si>
    <t>CDFI Program1500 Pennsylvania Avenue, N.W., Washington, DC 20036 Email:&lt; a href='mailto:cdfihelp@cdfi.treas.gov'&gt;cdfihelp@cdfi.treas.gov&lt;/a&gt;Phone: (202) 653-0300;</t>
  </si>
  <si>
    <t xml:space="preserve">21.012 Native Initiatives; 21.014 Community Development Financial Institutions Bond Guarantee Program; 21.021 Bank Enterprise Award Program; 21.011 Capital Magnet Fund; </t>
  </si>
  <si>
    <t>Fiscal Year2017: Please visit the CDFI Fund website for examples of funded projects.  The information can be accessed via www.cdfifund.gov/programs-training/Programs/cdfi-program.</t>
  </si>
  <si>
    <t>Evaluation factors include: (1) financial strength and organizational capacity of applicant, (2) business plan review, (3) community impact, and (4) other factors set forth in the CDFI Program regulations, NOFA and application materials.</t>
  </si>
  <si>
    <t>https://beta.sam.gov/fal/b9c5ec304f714b238a09c0bf1e2b8fba/view</t>
  </si>
  <si>
    <t>Bank Enterprise Award Program</t>
  </si>
  <si>
    <t>BEA Program</t>
  </si>
  <si>
    <t>{"list":[{"act":{"description":"Bank Enterprise Act of 1991, Community Development Banking and Financial Institutions Act of 1994"},"USC":{"title":"12","section":"1834a, 4713"},"authorizationTypes":{"USC":true,"act":true},"usc":{"title":"12","section":"1834a, 4713"}}]}</t>
  </si>
  <si>
    <t>To encourage insured depository institutions to increase their level of community development activities in the form of loans, investments, services, and technical assistance within highly distressed communities and to provide assistance to certified Community Development Financial Institutions (CDFIs) through grants, equity investments, loans, deposits, and other forms of financial and technical assistance.</t>
  </si>
  <si>
    <t xml:space="preserve">For Profit Organizations and Other Private Institution/Organizations in the form of FDIC-insured depository institutions. </t>
  </si>
  <si>
    <t>Distressed communities as defined in 12 C.F.R. 1806.</t>
  </si>
  <si>
    <t>{"description":"An entity that is an Insured Depository Institution is eligible to apply for a BEA Program Award if the CDFI Fund receives a complete BEA Program Award application by the deadline set forth in the applicable NOFA. Additional eligibility requirements are set forth in the applicable NOFA.","isApplicable":true}</t>
  </si>
  <si>
    <t>{"description":"All applications must be received by the established deadline.","isApplicable":true}</t>
  </si>
  <si>
    <t>The CDFI Fund reviews applications and makes awards based on an established awards review process, set forth in the NOFA and application materials.</t>
  </si>
  <si>
    <t>Award approval/disapproval determinations may be made within approximately 180 days after the application deadline. The application deadline is approximately 60 days subsequent to the NOFA publication date.</t>
  </si>
  <si>
    <t>{"awarded":"lump","description":"Funds must be used within one year of executing an Award Agreement and must be used for BEA qualified activities.","awardedDescription":"The method of Award payment may be a lump sum or multiple disbursements."}</t>
  </si>
  <si>
    <t>[{"code":"program","isSelected":true,"description":"The Uses of BEA Program Award Report is used to identify and record the utilization of the award funds. No cash reports are required. No progress reports are required. No expenditure reports are required."},{"code":"cash","isSelected":false,"description":""},{"code":"progress","isSelected":false,"description":""},{"code":"expenditure","isSelected":false,"description":""},{"code":"performanceMonitoring","isSelected":true,"description":"Performance Monitoring is accomplished with the review of the Uses of BEA Program Award Report submitted by the award recipient.\n\nThe Annual Certification and Data Collection Report (ACR) is submitted by certified organizations that receive BEA Program award funds. The ACR requires a certified organization to annually assess and report on any changes to criteria supporting its CDFI certification, as well as some additional organizational financial, and other data.  The CDFI Fund will use this report to monitor the certified organization’s compliance with certification criteria and collect data to gain greater insight on the CDFI industry."}]</t>
  </si>
  <si>
    <t>Award recipients must maintain records to substantiate all award costs incurred and to assure that all performance measures are met. Records must be retained in accordance with the provisions of applicable OMB guidance and the terms of the award agreement.</t>
  </si>
  <si>
    <t xml:space="preserve">(Project Grants) FY 17$22,787,205.00; FY 18 est $25,000,000.00; FY 19 est $25,000,000.00; FY 16$18,625,141.00; - </t>
  </si>
  <si>
    <t>FY 2015 Range of awards $7,500 to $265,496; Average Award $182,599; FY 2016 Range of awards $12,500 to 227,282; Average Award $182,599; FY 2017 Range of awards $15,000 to $233,387; Average Award $201,657</t>
  </si>
  <si>
    <t>{"list":[{"fiscalYear":2017,"description":"Please visit the CDFI Fund website for information on program accomplishments.  The information can be accessed via www.cdfiund.gov/bea."}],"isApplicable":true}</t>
  </si>
  <si>
    <t>2 C.F.R. 200, Revised Interim Rule (12 C.F.R. 1806); NOFA; and application materials.</t>
  </si>
  <si>
    <t>Community Development Financial Institutions Fund1500 Pennsylvania Avenue, N.W., Washington, DC 20036 Email:&lt; a href='mailto:bea@cdfi.treas.gov'&gt;bea@cdfi.treas.gov&lt;/a&gt;Phone: (202) 653-0300;</t>
  </si>
  <si>
    <t xml:space="preserve">21.012 Native Initiatives; 21.020 Community Development Financial Institutions Program; 21.014 Community Development Financial Institutions Bond Guarantee Program; 21.011 Capital Magnet Fund; </t>
  </si>
  <si>
    <t>Fiscal Year2017: Please visit the CDFI Fund website for examples of funded projects.  The information can be accessed via www.cdfiund.gov/bea.</t>
  </si>
  <si>
    <t>Award recipients are selected based upon a priority ranking of qualified activities as set forth in the BEA regulations, the NOFA, and application materials. Qualified activities include, in order of priority, the following: (1) Community Development Financial Institution Related Activities; (2) Distressed Community Financing Activities; and (3) Service Activities.  Additional selection priority is given to Certified Community Development Financial Institution applicants.</t>
  </si>
  <si>
    <t>https://beta.sam.gov/fal/2b45fc3e505e4560af5967f50d36e978/view</t>
  </si>
  <si>
    <t>Appalachian Regional Development (See individual Appalachian Programs)</t>
  </si>
  <si>
    <t>(Appalachian Program)</t>
  </si>
  <si>
    <t>APPALACHIAN REGIONAL COMMISSION, APPALACHIAN REGIONAL COMMISSION</t>
  </si>
  <si>
    <t>{"list":[{"act":{"description":"Appalachian Regional Development Act of 1965, Public Law 89-4, as amended, 40 U.S.C. 14101-14704."},"authorizationTypes":{"USC":false,"act":true,"statute":false,"publicLaw":false,"executiveOrder":false}}]}</t>
  </si>
  <si>
    <t>To help the regional economy become more competitive by putting in place the building blocks for self-sustaining economic development, while continuing to provide special assistance to the Region's most distressed counties and areas. This program focuses on activities which support ARC's mission to innovate, partner, and invest to build community capacity and strengthen economic growth in Appalachia. Activities funded must advance ARC's strategic plan.  Specific program goals are: (1) Invest in entrepreneurial and business development strategies that strengthen Appalachia's economy; (2) Increase the education, knowledge, skills, and health of residents to work and succeed in Appalachia; (3) Invest in critical infrastructure—especially broadband; transportation, including the Appalachian Development Highway System; and water/wastewater systems; (4) Strengthen Appalachia's community and economic development potential by leveraging the Region's natural and cultural heritage assets; and (5) Build the capacity and skills of current and next-generation leaders and organizations to innovate, collaborate, and advance community and economic development. Specific objectives were developed for each goal. Grants are made either directly by the Commission or grants may supplement other Federal grants.</t>
  </si>
  <si>
    <t>States, and through the States, public bodies and private nonprofit organizations.  All proposed projects must meet the requirements of the State Appalachian plan and the annual State strategy statement, both of which must be approved annually by the Commission.</t>
  </si>
  <si>
    <t>{"description":"(See individual Appalachian program descriptions.)","isApplicable":true}</t>
  </si>
  <si>
    <t>{"environmentalImpact":{"reports":[{"isSelected":true,"reportCode":"statement"},{"isSelected":false,"reportCode":"assessment"},{"isSelected":false,"reportCode":"ExecutiveOrder12372"},{"isSelected":true,"reportCode":"otherRequired"}]},"description":"The following describes the general nature and Administration of Appalachian Regional Development Program. The Appalachian Regional Development program is a joint Federal-State partnership for the development of the Appalachian region. Responsibility for the development of plans and programs authorized under the Act is vested in the ARC, composed of the 13 State Governors (who may appoint alternates) and a Federal Co-Chairman. General policies and procedures, and the allocation of Appalachian funds among the various programs and States are established by the ARC. Application for assistance may only be made through a State member of the ARC. The State Alternate's Offices are the coordinators for the Governors for Appalachian investments. Preapplication conferences can determine within a few weeks if the project conforms to the State Appalachian Development Plan. The appropriate local development district director should be the first contact. The State Alternate's Offices will provide guidance on specific problems and technical assistance in the preparation of applications. (See individual Appalachian program descriptions.) \r\nOnly infrastructure projects require an environmental review. Please see 40 U.S.C. 14507."}</t>
  </si>
  <si>
    <t>{"description":"Applications for individual projects must be submitted by and have the approval of the State Alternate to the Appalachian Regional Commission (listed in the appendix). (See individual Appalachian program description.)"}</t>
  </si>
  <si>
    <t>Upon receipt of project applications approved by the State, the Federal Co-Chairman determines that the project satisfies all requirements for assistance under the Act and approves the application. If a basic Federal agency will administer the project, it is then notified and will disburse funds when appropriate. The ARC notifies Congressional offices and the office of the Governor of grant awards. (See individual Appalachian program descriptions.)</t>
  </si>
  <si>
    <t>(See individual Appalachian program descriptions.)</t>
  </si>
  <si>
    <t>There are no appeal procedures as such, project review allows for full and free interchange with applicants.</t>
  </si>
  <si>
    <t>Generally renewals are not applicable except for administrative expenses, including technical services, of local development districts (23.009).</t>
  </si>
  <si>
    <t>{"types":{"moe":false,"formula":false,"matching":true},"matching":{"requirementFlag":"voluntary","percent":"0","description":"For the Area Development program,  grants are generally limited to 50% of project costs. For projects in counties designated as At Risk, this limit can be raised to 70% and in economically Distressed counties, it can be raised to 80%. For projects in counties designated as Competitive (those approaching national economic norms), funding is usually limted to 30% of project costs. Funding is usually not available for projects located in counties that have attained or exceeded national economic norms.  For the Appalachian Development Highway Sysyem, funding for work is allowed at 100%, wherever the project is located. Amdinistrative grants to Local Development Districts are generally funded at 50%. These grants may be increased to 75% upon request by a state in Districts where distressed counties are located. See the ARC Code for additional information. "}}</t>
  </si>
  <si>
    <t>{"awarded":"other","description":"See individual Programs","awardedDescription":"See inidividual Programs"}</t>
  </si>
  <si>
    <t>[{"code":"program","isSelected":true,"description":"status reports"},{"code":"cash","isSelected":true,"description":"status reports"},{"code":"progress","isSelected":true,"description":"status reports"},{"code":"expenditure","isSelected":false},{"code":"performanceMonitoring","isSelected":false}]</t>
  </si>
  <si>
    <t>Records generally are required by the basic Federal agency, but see local development districts (23.009).</t>
  </si>
  <si>
    <t>46-0200-0-1-452;</t>
  </si>
  <si>
    <t xml:space="preserve">(Project Grants) FY 18 Estimate Not Available  FY 17 Estimate Not Available  FY 16$95,080,282.00; Estimate Not Available  - Sections 23.002, 23.009 and 23.011 provide a detailed break-out of these funds. </t>
  </si>
  <si>
    <t>See Individual programs</t>
  </si>
  <si>
    <t>"The Appalachian Regional Commission Code" (limited distribution); "Appalachian Regional Commission Project Guidelines" (limited distribution); applicable State Appalachian Plans and Guidelines; Performance and Accountability Reports, no charge.</t>
  </si>
  <si>
    <t>Jill Wilmoth1666 Connecticut Ave NW Suite 600, Washington, DC 20009 Email:&lt; a href='mailto:jwilmoth@arc.gov'&gt;jwilmoth@arc.gov&lt;/a&gt;Phone: 202-884-7668;</t>
  </si>
  <si>
    <t>http://www.arc.gov</t>
  </si>
  <si>
    <t xml:space="preserve">11.300 Investments for Public Works and Economic Development Facilities; 11.307 Economic Adjustment Assistance; </t>
  </si>
  <si>
    <t>None;</t>
  </si>
  <si>
    <t>https://beta.sam.gov/fal/2fafc20c9f79ccf699059877d8cbcb2a/view</t>
  </si>
  <si>
    <t>Appalachian Area Development</t>
  </si>
  <si>
    <t>(Supplemental and Direct Grants)</t>
  </si>
  <si>
    <t>To help the regional economy become more competitive by putting in place the building blocks for self-sustaining economic development, while continuing to provide special assistance to the Region's most distressed counties and areas. This program focuses on activities which support ARC's mission to innovate, partner, and invest to build community capacity and strengthen economic growth in Appalachia. Activities funded must advance ARC's strategic plan.  Specific program goals are: (1) Invest in entrepreneurial and business development strategies that strengthen Appalachia's economy; (2) Increase the education, knowledge, skills, and health of residents to work and succeed in Appalachia; (3) Invest in critical infrastructure—especially broadband; transportation, including the Appalachian Development Highway System; and water/wastewater systems; (4) Strengthen Appalachia's community and economic development potential by leveraging the Region's natural and cultural heritage assets; and (5) Build the capacity and skills of current and next-generation leaders and organizations to innovate, collaborate, and advance community and economic development.Specific objectives were developed for each goal. Grants are made either directly by the Commission or grants may supplement other Federal grants.</t>
  </si>
  <si>
    <t>States, their subdivisions and instrumentalities and private nonprofit agencies.</t>
  </si>
  <si>
    <t>State, local and not for profit organizations.</t>
  </si>
  <si>
    <t>{"description":"Any finding, report, certification, or documentation required to be submitted to the head of the department, agency, or instrumentality of the Federal Government responsible for the administration of the basic Federal grant-in-aid program shall be accepted by the Federal Co-chairman with respect to a supplemental grant for any project under such program.  Projects must conform to the ARC Code, the ARDA Act, the State Appalachian Plan and annual State Strategy Statement. The Appalachian State Development Plan and the annual State Strategy Statement must be submitted by the Governors and approved by the Commission. Costs will be determined in accordance with OMB Circular applicable to the grantee.","isApplicable":true}</t>
  </si>
  <si>
    <t>{"environmentalImpact":{"reports":[{"isSelected":true,"reportCode":"statement"},{"isSelected":false,"reportCode":"assessment"},{"isSelected":false,"reportCode":"ExecutiveOrder12372"},{"isSelected":true,"reportCode":"otherRequired"}]},"description":"The State Alternate's Office is the coordinator for Appalachian investments. Preapplication conferences with the Appalachian local district director or the State Alternate's Office can determine within a few weeks if the project can be related to the State Appalachian development plan. The State Alternate's Office will provide guidance on specific problems and technical assistance in preparation of applications. An environmental impact statement may be required for this program, depending on the basic Federal grant-in-aid program being assisted. The standard application forms as furnished by the Federal agency and required by OMB Circular No. A-102 must be used for this program. \r\n\r\nOnly infrastructure projects require an environmental review. Please see 40. U.S.C. 14507. "}</t>
  </si>
  <si>
    <t>{"description":"Applications must be submitted and have the approval of the State member of the ARC. All proposed projects must conform to the State Strategy Statement submitted annually. Guidelines and forms for funding Appalachian development projects are available from the local development district director and the State Alternate's Office.  A letter of transmittal signed by the State member and an executed ARC Form 1 may be required with the submission (contact individual State Offices as appropriate)."}</t>
  </si>
  <si>
    <t>Upon determination that the State approved project is eligible within a Commission approved Appalachian State Development Plan and Strategy Statement, the Federal Co-Chairman determines that the project satisfies all Federal requirements. If a basic Federal agency will administer the project it is then notified and will disburse the grant funds when appropriate. The ARC notifies Congressional Offices and the Office of the Governor of grant awards.</t>
  </si>
  <si>
    <t>From 30 to 60 days after the receipt of the application at the Commission.</t>
  </si>
  <si>
    <t>{"types":{"moe":false,"formula":false,"matching":true},"matching":{"requirementFlag":"voluntary","percent":"0","description":"Generally grants are limited to 50% of project costs. For projects in counties designated as  At Risk, this limit can be raised to 70%, and in economically distressed counties, it can be raised to 80%. For projects in counties designated as competitive (those that are approaching national economic norms), funding is usually limited to 30% of project costs. Funding is usually not available for projects located in counties that have attained or exceeded national economic norms. If otherwise eligible for funding, projects involving construction assistance for housing under the Appalachian Regional Development Act (ARDA) (40 U.S.C. 14503) cannot exceed 10% of total project costs regardless of location. The ARC Code and \"Appalachian Regional Commission Project Guidelines\" furnish details."}}</t>
  </si>
  <si>
    <t>{"awarded":"other","description":"Assistance is provided until completion; funds are transferred to the basic Federal agency and disbursed as appropriate.  ARC reserves the right to withdraw grants for projects not under contract within 18 months of approval.","awardedDescription":"Generally, most funds are awarded on a quarterly basis. Grant monies are released in a timely fashion through coordination with the applicant. "}</t>
  </si>
  <si>
    <t>[{"code":"program","isSelected":false},{"code":"cash","isSelected":false},{"code":"progress","isSelected":true,"description":"Grantees of non-construction projects submit quarterly reports outlining progress throughout the award period. "},{"code":"expenditure","isSelected":true,"description":"Grantees of non-construction projects submit quarterly expenditure reports along with their progress reports. "},{"code":"performanceMonitoring","isSelected":true,"description":"Grantees of non-construction assess performance in their final closing report. Performance is measured against estimated projections in the initial application. "}]</t>
  </si>
  <si>
    <t>{"isApplicable":true,"description":"OMB Circular requirements."}</t>
  </si>
  <si>
    <t>Records as required by the basic Federal agency. Under the total audit concept, audits will be made on an organization-wide basis (rather than grant-by-grant) under GAO guidelines, Standards for Audit of Governmental Organizations, Programs, Activities and Functions, and for programs covered by A-102, Attachment P.</t>
  </si>
  <si>
    <t>(Project Grants) FY 18 Estimate Not Available  FY 17 Estimate Not Available  FY 16$84,529,632.00;</t>
  </si>
  <si>
    <t>{"list":[{"fiscalYear":2016,"description":"20,000 Households served with water and sewer infrastructure;\r\n20,000 Jobs created or retained;\r\n20,000 students/trainees trained 22,293 businesses and households with improved infrastructure\r\n18,702 jobs created or retained\r\n46,513 students, workers and leaders with improvements\r\n4,757 businesses strengthened\r\n357 communities with enhanced capacity\r\n"},{"fiscalYear":2017,"description":"20,000 jobs created or retained\r\n22,000 students, workers, and leaders with improvements\r\n22 businesses and households with access to improved infrastructure\r\n2,500 businesses created or strengthened\r\n250 communities with enhanced capacity"}],"isApplicable":true}</t>
  </si>
  <si>
    <t>"The Appalachian Regional Commission Code" (limited distribution); "Appalachian Regional Commission Project Guidelines" (limited distribution); applicable State Appalachian Plans and Guidelines; Performance and Accountability Report, no charge.</t>
  </si>
  <si>
    <t xml:space="preserve">http://www.arc.gov </t>
  </si>
  <si>
    <t xml:space="preserve">84.048 Career and Technical Education -- Basic Grants to States; </t>
  </si>
  <si>
    <t>See APPLICATION AND AWARD PROCESS.</t>
  </si>
  <si>
    <t>https://beta.sam.gov/fal/79b153c4f515bd8af6a3842c3f710cff/view</t>
  </si>
  <si>
    <t>Appalachian Development Highway System</t>
  </si>
  <si>
    <t>(Appalachian Corridors)</t>
  </si>
  <si>
    <t>{"list":[{"act":{"description":"Appalachian Regional Development Act of 1965, Section 201, Public Law 89-4, as amended, 40 U.S.C. 14501."},"authorizationTypes":{"USC":false,"act":true,"statute":false,"publicLaw":false,"executiveOrder":false}}]}</t>
  </si>
  <si>
    <t>To provide a highway system which, in conjunction with other federally-aided highways, will open up areas with development potential within Appalachia where commerce and communication have been inhibited by lack of adequate access.</t>
  </si>
  <si>
    <t>State governments only are eligible for development highways within their Appalachian portions.</t>
  </si>
  <si>
    <t>States</t>
  </si>
  <si>
    <t>{"description":"Segments must be approved by the ARC and projects must be processed in accordance with State Highway department and Federal Highway Administration procedures.","isApplicable":true}</t>
  </si>
  <si>
    <t>{"environmentalImpact":{"reports":[{"isSelected":true,"reportCode":"statement"},{"isSelected":false,"reportCode":"assessment"},{"isSelected":false,"reportCode":"ExecutiveOrder12372"},{"isSelected":true,"reportCode":"otherRequired"}]},"description":"The standard application forms as furnished by the Federal agency and required by OMB Circular No. A-102 must be used for this program. The State highway department coordinates with the Federal Highway Administration, Department of Transportation (DOT), as in the case of federally aided highway construction. The District Director or State Alternate's Office will provide guidance on specific problems and technical assistance in the preparation of applications. "}</t>
  </si>
  <si>
    <t>{"description":"The ARC has established a corridor system. The Appalachian State office designated by the State Member submits an application for construction within this system to the Commission for consideration.  ARC must concur in detailed highway locations and construction centerlines. Upon such approval, State highway departments may submit plans to implement projects to the State-level office of Federal Highway Administration.  "}</t>
  </si>
  <si>
    <t>Upon determination that the State approved project is eligible within a Commission approved Appalachian Highway Plan, the Federal Co-chairman notifies FHWA of centerline approval after determining that the project satisfies all Federal requirements.  The Department of Transportation is then notified, administers the grants and disburses the funds.</t>
  </si>
  <si>
    <t>{"types":{"moe":true,"formula":false,"matching":true},"matching":{"requirementFlag":"voluntary","percent":"0","description":"Funding for work on the Appalachian Development Highway System is allowed at 100%, wherever the project is located. Please see the ARC Code for more details."},"moe":{}}</t>
  </si>
  <si>
    <t>{"awarded":"other","description":"Assistance is provided as required.","awardedDescription":"Funds are distributed to states. "}</t>
  </si>
  <si>
    <t>[{"code":"program","isSelected":true,"description":"Grantees are required to submit data in preparation for an annual status report."},{"code":"cash","isSelected":true,"description":"Grantees are required to reconcile obligations against progress. "},{"code":"progress","isSelected":true,"description":"Grantees are required to detailed construction status reports."},{"code":"expenditure","isSelected":true,"description":"Grantees are required to reconcile obligations against progress. "},{"code":"performanceMonitoring","isSelected":true,"description":"Performance is measured and reported each year in accordance with the goals and strategies of ARC's Strategic Plan 2016-2020. "}]</t>
  </si>
  <si>
    <t>{"isApplicable":true,"description":"The Federal Highway Administration, DOT, supervises audits for the Commission.  "}</t>
  </si>
  <si>
    <t>Records and time of record maintenance as required by the Federal Highway Administration, DOT.</t>
  </si>
  <si>
    <t xml:space="preserve">(Project Grants) FY 17 Estimate Not Available  FY 16$271,200,000.00; FY 18 Estimate Not Available  - Ranges and averages vary with type of use. Allocations are within predetermined system of highways. Funding is provided from the Highway Trust Fund. </t>
  </si>
  <si>
    <t>{"list":[{"fiscalYear":2016,"description":"Open 25 miles of ADHS to traffic 10.9 miles completed"}],"isApplicable":true}</t>
  </si>
  <si>
    <t>The ARC Code (available at www.arc.gov); "Appalachian Regional Commission Project Guidelines" (also available at www.arc.gov); applicable State Appalachian Plans and Guidelines;  Performance and Accountability Reports, no charge.</t>
  </si>
  <si>
    <t>{"flag":"appendix","description":"Inquiries and proposals for projects should be submitted first to the Appalachian State office designated by the Governor. (See Appendix IV of the Catalog.) Other inquiries may be addressed to: Executive Director, Appalachian Regional Commission, 1666 Connecticut Ave., NW., Washington, DC 20009. Telephone: (202) 884-7700. Use the same number for FTS."}</t>
  </si>
  <si>
    <t>https://beta.sam.gov/fal/bea53abb49edfebe5d99787cd3b550cf/view</t>
  </si>
  <si>
    <t>Appalachian Local Development District Assistance</t>
  </si>
  <si>
    <t>(LDD)</t>
  </si>
  <si>
    <t>{"list":[{"act":{"description":"Appalachian Regional Development Act of 1965, Section 302, Public Law 89-4, as amended, 40 U.S.C. 14321."},"authorizationTypes":{"USC":false,"act":true,"statute":false,"publicLaw":false,"executiveOrder":false}}]}</t>
  </si>
  <si>
    <t>To provide planning and development resources in multicounty areas; to help develop the technical competence essential to sound development assistance; and to meet the objectives stated under the program entitled Appalachian Regional Development (23.001).</t>
  </si>
  <si>
    <t>Multicounty organizations certified by the State.</t>
  </si>
  <si>
    <t>Multicounty organizations.</t>
  </si>
  <si>
    <t>{"description":"Certificate by the Governor.  State Appalachian Plan and Strategy Statement must describe the procedures for the participation of local development districts in the Appalachian development planning process. ","isApplicable":true}</t>
  </si>
  <si>
    <t>{"environmentalImpact":{"reports":[{"isSelected":false,"reportCode":"statement"},{"isSelected":false,"reportCode":"assessment"},{"isSelected":false,"reportCode":"ExecutiveOrder12372"},{"isSelected":true,"reportCode":"otherRequired"}]},"description":"The State Alternate's Office is the coordinator for the Governor for Appalachian investments. The standard application forms as furnished by the Federal agency and required by OMB Circular No. A-102 must be used for this program. "}</t>
  </si>
  <si>
    <t>{"description":"Applications are approved by the State Member of ARC and the Federal Co-Chair.  All proposed projects must meet the requirements of the State Appalachian Plan and Strategy Statement. Strategy statements are submitted to the Commission for approval annually prior to the Fall Commission meeting.  A letter of transmittal signed by the State Member and Standard Form 424 are required."}</t>
  </si>
  <si>
    <t>Upon determination that the State approved project is eligible within a Commission approved Appalachian State Development Plan and Strategy Statement, the Federal Co-chairman determines that the project satisfies all Federal requirements.</t>
  </si>
  <si>
    <t>Usually within 45 days after the receipt of the application at the Commission.</t>
  </si>
  <si>
    <t>Renewals and amended applications follow the same procedures as the original application.</t>
  </si>
  <si>
    <t>{"types":{"moe":false,"formula":false,"matching":true},"matching":{"requirementFlag":"voluntary","percent":"0","description":"Administrative grants may be funded at 50%, wherever the local development district is located, except that a state may request that ARC participation be increased to as much as 75 percent for a local development district that includes a distressed county or counties within its service area or to as much as 70 percent for a local development district that includes an at-risk count or counties within its service area. See the ARC Code and ARC Project Guidelines for more details."}}</t>
  </si>
  <si>
    <t>{"awarded":"quarterly","description":"Assistance is provided annually for 12 months."}</t>
  </si>
  <si>
    <t>[{"code":"program","isSelected":true,"description":"A final report is required at the end of each calendar year from each local development district that includes an analysis of performance activities and financial expenditures. "},{"code":"cash","isSelected":false},{"code":"progress","isSelected":false},{"code":"expenditure","isSelected":false},{"code":"performanceMonitoring","isSelected":false}]</t>
  </si>
  <si>
    <t>{"isApplicable":true,"description":"The Commission, the Federal Co-chairman of the Commission, and the Comptroller General of the United States shall have access for the purpose of audit and examination. "}</t>
  </si>
  <si>
    <t>The grantee shall keep records for not less than 3 years which fully disclose the purpose, amount and disposition of ARC funds and other contributions.</t>
  </si>
  <si>
    <t>(Project Grants) FY 18 Estimate Not Available  FY 17 est $7,000,000.00; FY 16$7,264,543.00;</t>
  </si>
  <si>
    <t>"The Appalachian Regional Commission Code" (available at www.arc.gov); "ARC Travel Regulations;" "ARC Section 302A Guidelines" and "Audit Guide for Grants Made Under Section 302(A)(1) of the Appalachian Regional Development Act of 1965, as amended", and applicable OMB Circulars.</t>
  </si>
  <si>
    <t>{"flag":"appendix","description":"Refer to Appendix IV of the Catalog."}</t>
  </si>
  <si>
    <t xml:space="preserve">11.302 Economic Development Support for Planning Organizations; </t>
  </si>
  <si>
    <t>Fiscal Year2018: local development district supportFiscal Year2016: local development district supportFiscal Year2017: local development district support</t>
  </si>
  <si>
    <t>https://beta.sam.gov/fal/0dc28ea04c35de3ec4211daa6afe9ea1/view</t>
  </si>
  <si>
    <t>Appalachian Research, Technical Assistance, and Demonstration Projects</t>
  </si>
  <si>
    <t>(State Research)</t>
  </si>
  <si>
    <t>{"list":[{"act":{"description":"Appalachian Regional Development Act of 1965, Section 302, Public Law 89-4, as amended; 40 U.S.C. 14321."},"authorizationTypes":{"USC":false,"act":true,"statute":false,"publicLaw":false,"executiveOrder":false}}]}</t>
  </si>
  <si>
    <t>To expand the knowledge of the region to the fullest extent possible by means of research (including investigations, studies, technical assistance and demonstration projects) in order to assist the Commission in accomplishing the objectives of the Act, and implementation of the ARC strategic plan.</t>
  </si>
  <si>
    <t>Qualified candidates with subject matter experience who respond to Commission issued requests for proposals that are advertised on the Appalachian Regional Commission website (www.arc.gov).</t>
  </si>
  <si>
    <t>States and local public bodies.</t>
  </si>
  <si>
    <t>{"description":"Projects must conform to the Appalachian Regional Commission Strategic Plan.","isApplicable":true}</t>
  </si>
  <si>
    <t>{"environmentalImpact":{"reports":[{"isSelected":false,"reportCode":"statement"},{"isSelected":false,"reportCode":"assessment"},{"isSelected":false,"reportCode":"ExecutiveOrder12372"},{"isSelected":true,"reportCode":"otherRequired"}]},"description":"The Appalachian Regional Commission reviews and prioritizes research and evaluation projects necessary to further the goals of the agency's strategic plan. The Executive Director approves individual contractors. "}</t>
  </si>
  <si>
    <t>{"description":"Candidates with subject matter expertise can respond to publicly advertised requests for proposals.  Requests for proposals are located on the ARC website:  www.arc.gov.  The Commission reviews and prioritizes research projects to be completed each year."}</t>
  </si>
  <si>
    <t>Upon determination that the approved project is eligible within a Commission approved Appalachian Strategic Plan, the Executive Director determines that the project satisfies all Federal requirements.</t>
  </si>
  <si>
    <t>From 15 to 60 days after the receipt of the application at the Commission.</t>
  </si>
  <si>
    <t>Yes, renewals are possible. They are processed in the same manner as the original application.</t>
  </si>
  <si>
    <t>{"awarded":"other","description":"Usually 12 months. Assistance is provided as required.","awardedDescription":"A schedule for payment is included in the contract proposal. However, ARC retains 10% of funds until the project is completed. "}</t>
  </si>
  <si>
    <t>[{"code":"program","isSelected":true,"description":"General reports are required throughout the research period, as required by the terms of the individual contract."},{"code":"cash","isSelected":true,"description":"A cost estimate of the project is required upon initiation of the research contract. "},{"code":"progress","isSelected":true,"description":"As the contract progresses, researchers are asked to update ARC on their progress. Drafts are sent to ARC for review. "},{"code":"expenditure","isSelected":true,"description":"Expenditure updates are required for reimbursement."},{"code":"performanceMonitoring","isSelected":false}]</t>
  </si>
  <si>
    <t>{"isApplicable":true,"description":"As required by the Commission, in accordance with the Single Audit Act Amendments of 1996, Public Law 104-156. "}</t>
  </si>
  <si>
    <t>As required by the terms of the contract.</t>
  </si>
  <si>
    <t>(Project Grants) FY 16$1,064,328.00; FY 18 Estimate Not Available  FY 17 est $1,000,000.00;</t>
  </si>
  <si>
    <t>"The Appalachian Regional Commission Code" (limited distribution); "Appalachian Regional Commission Project Guidelines" (limited distribution); Research Program Prospectus (limited distribution).</t>
  </si>
  <si>
    <t>https://beta.sam.gov/fal/8b76a9da386c740a9cfb7452e502df1d/view</t>
  </si>
  <si>
    <t>Employment Discrimination Title VII of the Civil Rights Act of 1964</t>
  </si>
  <si>
    <t>EQUAL EMPLOYMENT OPPORTUNITY COMMISSION, EQUAL EMPLOYMENT OPPORTUNITY COMMISSION</t>
  </si>
  <si>
    <t>{"list":[{"act":{"description":"Title VII of the Civil Rights Act of 1964 (Public Law 88-352), as amended, 42 U.S.C. section 2000e et seq\r\n"},"authorizationTypes":{"act":true}}]}</t>
  </si>
  <si>
    <t>Title VII prohibits employment discrimination against applicants or employees based on race, color, religion, sex (including pregnancy, gender and sexual orientation), and national origin.  Title VII also prohibits retaliation against applicants or employees who oppose employment practices that discriminate based on race, color, religion, sex or national origin, who filing an employment discrimination charge, or who file a charge, testify, or participate in any way in an investigation, proceeding, or litigation under Title VII.</t>
  </si>
  <si>
    <t>ADVISORY SERVICES AND COUNSELING;INVESTIGATION OF COMPLAINTS;FEDERAL EMPLOYMENT</t>
  </si>
  <si>
    <t>Any aggrieved individual, or any individual, organization, or agency filing on behalf of an aggrieved individual, who has reason to believe that an unlawful employment practice within the meaning of Title VII, as amended, has been committed by an employer with 15 or more employees, a state or local government entity, an employment agency, labor organization, or joint labor-management committee controlling apprenticeship or other training or retraining, including on-the-job training programs. Any aggrieved individual who believes he or she has been retaliated against for opposing employment practices that discriminate, or who testifies, or participates in any way in an investigation, proceeding, or litigation under Title VII.</t>
  </si>
  <si>
    <t>Applicants, current employees, or former employees of the named respondent(s) who have been subjected to employment practices based on race, color, religion, sex, or national origin by the named respondent(s), and/or who have been subjected to retaliation for opposing discrimination or participating in a Title VII investigation, proceeding, or litigation.</t>
  </si>
  <si>
    <t>{"description":"A claim of unlawful employment practice(s) may be made online, in person, by mail or by fax. An allegation must be in writing, signed, and/or notarized when necessary to meet state or local requirements.  Charge forms (EEOC Form 5, Charge of Discrimination) are available to all persons at all field offices of the Commission.  Individuals may also consult EEOC's website at http://www.eeoc.gov/emloyees/howtofile.cfm for detailed information about filing a charge. Complaints against the federal government should be filed at the relevant agency's EEO office.  Each agency is required to post information about how to contact the agency's EEO office.  Federal government applicants or employees should consult EEOC's website at http://www.eeoc.gov/federal/fed_employees/complaint_overview.cfm for details about filing an employment discrimination complaint against a federal agency.","isApplicable":true}</t>
  </si>
  <si>
    <t>{"description":"A charge may be filed by any aggrieved individual, any individual on behalf of an aggrieved individual, or by any organization, i.e., labor union, association, legal representative, etc., either as an aggrieved entity or on behalf of an aggrieved individual.  Charges may be filed online, in person, by mail or by fax at the nearest field office of the EEOC. Complaints against the federal government should be filed at the relevant agency's EEO office.  Each agency is required to post information about how to contact an agency's EEO office."}</t>
  </si>
  <si>
    <t>A charge is sufficient when the Commission receives from the person making the charge a written signed statement that includes an allegation of discrimination, the name(s) of the parties involved, and a request that the EEOC act to protect the applicant or employee’s rights or otherwise settle a dispute between the applicant or employee and the employer.  The charge must also be verified either by oath or signed under penalty of perjury.</t>
  </si>
  <si>
    <t>Title VII requires that charges be filed within 180 days of the date of the alleged violation or, within 300 days if the charge is also covered by a state or local anti-discrimination law and there is a state or local entity with the authority to enforce the law , or within 30 days after the receipt of notice of termination of state or local proceedings, whichever is earlier.  If the evidence does not establish that discrimination occurred, charging parties will be given written notice of their right to sue.  A charging party may file a lawsuit within 90 days after receiving a notice of a right to sue from EEOC, as stated above.  Under Title VII, a charging party also can request a notice of right to sue from EEOC 180 days after the charge was first filed with the Commission, and may then bring suit within 90 days after receiving this notice.  When a right to sue letter is issued at the request of the charging party, EEOC usually stops its investigation. Federal employees must generally contact the agency's EEO Counselor within 45 days from the date the discrimination occurred.</t>
  </si>
  <si>
    <t>45-0100-0-1-751;</t>
  </si>
  <si>
    <t xml:space="preserve">(Salaries and Expenses) FY 17$364,500,000.00; FY 18 est $379,500,000.00; FY 19 est $363,807,000.00; - </t>
  </si>
  <si>
    <t>{"list":[{"fiscalYear":2016,"description":"In fiscal year 2016, EEOC field legal units filed 86 merits lawsuits, including 58 individual suits, 11 non-systemic suits with multiple victims, and 18 systemic suits. Merits lawsuits are direct suits or interventions alleging violations of the substantive provisions of the statutes enforced by EEOC and suits to enforce administrative settlements. These merits filings alleged violations covering a wide variety of bases, including disability (36), sex (25), retaliation (24), race (10), religion (6), national origin (5), age (2), and genetic information (2). The issues raised most frequently in these suits were discharge (48), hiring (22), reasonable accommodation (17), and harassment (11). At the end of fiscal year 2016, EEOC had 166 cases on its active district court docket, of which 30 (18.1 percent) were non-systemic multiple victim cases and 47 (28.3 percent) involved challenges to systemic discrimination. The agency also filed 28 subpoena enforcement actions.  EEOC’s legal staff resolved 139 merits lawsuits in the federal district courts for a total monetary recovery of $52.2 million. EEOC achieved a favorable resolution in 90.6 percent of all district court resolutions. A total of 8,489 individuals received monetary relief as a direct result of EEOC lawsuit resolutions. The Commission also resolved 32 subpoena enforcement actions during the fiscal year.  \r\n\r\nFiscal Year 2016:  EEOC received 91,503 charges alleging discrimination in employment, resolved 97,443 charges and obtained monetary benefits of $348 million.  Fiscal Year 2017:  No Current Data Available; Fiscal Year 2018:  No Current Data Available."}],"isApplicable":false}</t>
  </si>
  <si>
    <t>A significant number of publications are available on the EEOC web site (www.eeoc.gov).  To request documents in alternative formats (Braille, large print, etc), contact the EEOC at (202) 663-4191.  Regulations include: 29 CFR 1601, Procedural Regulations and Guidelines; 29 CFR 1602, Recordkeeping and Reporting Requirements under Title VII and the ADA; 29 CFR 1604, Guidelines on Discrimination Because of Sex; 29 CFR 1605, Guidelines on Discrimination Because of Religion; 29 CFR 1606, Guidelines on Discrimination Because of National Origin.  Enforcement Guidances and policy documents include: Unlawful Disparate Treatment of Workers with Caregiving Responsibilities; Vicarious Employer Liability for Unlawful Harassment by Supervisors; Application of EEO Laws to Contingent Workers Placed by Temporary Employment Agencies and Other Staffing Firms; Sex Discrimination in the Compensation of Sports Coaches in Educational Institutions.  Compliance Manual: Section 2: Threshold Issues; Section 3: Employee Benefits; Section 8: Retaliation; Section 10: Compensation Discrimination; Section 12: Religious Discrimination; Section 13: National Origin Discrimination; Section 15: Race and Color Discrimination.  Technical assistance documents, fact sheets, and other relevant material include: Best Practices for Eradicating Religious Discrimination in the Workplace; Commission Decision on Coverage of Contraception; Employer Best Practices for Workers with Caregiving Responsibilities; Employment Tests and Selection Procedures; The Family and Medical Leave Act, the Americans with Disabilities Act, and Title VII of the Civil Rights Act of 1964; Questions and Answers About Employer Responsibilities Concerning the Employment of Muslims, Arabs, South Asians, and Sikhs; Questions and Answers About the Workplace Rights of Muslims, Arabs, South Asians, and Sikhs Under the Equal Employment Opportunity Laws; Fact Sheet: Employment Discrimination Based on Religion, Ethnicity, or Country of Origin; Fact Sheet: National Origin Discrimination; Fact Sheet: Race/Color Discrimination; Fact Sheet: Religious Discrimination; Fact Sheet: Sexual Harassment Discrimination.</t>
  </si>
  <si>
    <t>{"flag":"appendix","description":"See map of field offices available at http:www.eeoc.gov/field/index.cfm.  EEOC offices are also listed in Appendix IV of the Catalog."}</t>
  </si>
  <si>
    <t>U.S. Equal Employment Opportunity Commission131 M Street, NE, Washington, DC 20507 Email:&lt; a href='mailto:info@eeoc.gov'&gt;info@eeoc.gov&lt;/a&gt;Phone: 202-663-4191/202-663-4494 (TTY);</t>
  </si>
  <si>
    <t>http://www.eeoc.gov</t>
  </si>
  <si>
    <t xml:space="preserve">30.008 Employment Discrimination Age Discrimination in Employment; 30.011 Employment Discrimination Title I of The Americans with Disabilities Act; 17.301 Non-Discrimination and Affirmative Action by Federal Contractors and Federally Assisted Construction Contractors; 30.010 Employment Discrimination Equal Pay Act; 30.013 Employment Discrimination-Title II of the Genetic Information Nondiscrimination Act of 2008; 16.200 Community Relations Service; 16.101 Equal Employment Opportunity; 17.700 Women's Bureau; 93.001 Civil Rights and Privacy Rule Compliance Activities; </t>
  </si>
  <si>
    <t>EEOC</t>
  </si>
  <si>
    <t>https://beta.sam.gov/fal/184bfd76871d4b1288b69a3d7604e01c/view</t>
  </si>
  <si>
    <t>Employment Discrimination Private Bar Program</t>
  </si>
  <si>
    <t>{"list":[{"act":{"description":"Civil Rights Act of 1964"},"authorizationTypes":{"act":true}}]}</t>
  </si>
  <si>
    <t>(a) To assist individuals who have filed a charge with the Commission, or on whose behalf a charge has been filed, in contacting members of the private bar; (b) to provide technical assistance to aggrieved individuals and their attorneys in Title VII, Equal Pay Act, Age Discrimination in Employment Act, Genetic Information Nondiscrimination Act and Americans with Disabilities Act cases; (c) to establish the attorney referral mechanism; and (d) to coordinate the strategies of the private bar with those of the Commission.</t>
  </si>
  <si>
    <t>Any individual who has filed a charge with the Commission, or on whose behalf a charge has been filed.</t>
  </si>
  <si>
    <t>{"description":"Requests for assistance may be made in writing or orally to nearest EEOC District Office listed in Appendix IV of the Catalog."}</t>
  </si>
  <si>
    <t xml:space="preserve">(Provision of Specialized Services) FY 17$364,500,000.00; FY 18 est $379,500,000.00; FY 19 est $363,807,000.00; - </t>
  </si>
  <si>
    <t>EEOC Compliance Manual, Section 81 - Private Bar Referral Program.</t>
  </si>
  <si>
    <t>{"flag":"appendix","description":"EEOC District Offices (see Appendix IV of the Catalog for addresses)."}</t>
  </si>
  <si>
    <t>Jerome Scanlan131 M Street, NE, Washington, DC 20507 Email:&lt; a href='mailto:info@eeoc.gov'&gt;info@eeoc.gov&lt;/a&gt;Phone: 202-663-4719;</t>
  </si>
  <si>
    <t xml:space="preserve">30.008 Employment Discrimination Age Discrimination in Employment; 30.011 Employment Discrimination Title I of The Americans with Disabilities Act; 30.001 Employment Discrimination Title VII of the Civil Rights Act of 1964; 30.010 Employment Discrimination Equal Pay Act; 30.013 Employment Discrimination-Title II of the Genetic Information Nondiscrimination Act of 2008; </t>
  </si>
  <si>
    <t>https://beta.sam.gov/fal/235a4da23425495298da6b1b596c783b/view</t>
  </si>
  <si>
    <t>Employment Discrimination Age Discrimination in Employment</t>
  </si>
  <si>
    <t>{"list":[{"act":{"description":"Age Discrimination in Employment Act of 1967,(P.L. 90-202), as amended, 29 U.S.C. section 621 et seq"},"authorizationTypes":{"act":true}}]}</t>
  </si>
  <si>
    <t>The Age Discrimination in Employment Act (ADEA) prohibits discrimination based on age (40 or older) with respect to any term, condition, or privilege of employment, including hiring, firing, promotion, layoff, compensation, benefits, job assignments, training and harassment.  The ADEA also prohibits retaliation against an individual for opposing employment practices that discriminate based on age or for filing an age discrimination charge, testifying, or participating in any way in an investigation, proceeding, or litigation under the ADEA.</t>
  </si>
  <si>
    <t xml:space="preserve">Any aggrieved individuals age 40 and over, or any individual, organization, or agency filing on behalf of an aggrieved individual who has reason to believe that a covered employer has committed an unlawful employment practice within the meaning of the ADEA, as amended.  </t>
  </si>
  <si>
    <t>Applicants, current employees, or former employees of the named respondent(s) who are age 40 or older and who have been subjected to unlawful employment practices based on age by the named respondent(s), and/or who have been subjected to retaliation for opposing age discrimination, filing a charge of discrimination, or participating in an ADEA investigation, proceeding, or litigation.</t>
  </si>
  <si>
    <t>{"description":"An allegation of unlawful employment practice(s) may be made online, in person, by mail or by fax.  A charge must be in writing, signed, and notarized when necessary to meet state or local requirements.  Charge forms (EEOC Form 5, Charge of Discrimination) are available to all persons from all field offices of the Commission.  Individuals may also consult EEOC’s website at http://www.eeoc.gov/employees/howtofile.cfm for detailed information about filing a charge. Complaints against the federal government should be filed at the relevant agency's EEO office.  Each agency is required to post information about how to contact the agency's EEO office.  Federal government applicants or employees should consult EEOC’s website at http://www.eeoc.gov/federal/fed_employees/complaint_overview.cfm for details about filing an employment discrimination complaint against a federal agency.","isApplicable":true}</t>
  </si>
  <si>
    <t>{"description":"A charge may be filed by any aggrieved individual or by any organization, i.e. labor union, association, legal representative, etc., either as an aggrieved entity or on behalf of an aggrieved individual. Charges may be filed in person, by mail or by fax at the nearest field office of the EEOC.\r\n\r\nComplaints against the federal government should be filed at the relevant agency’s EEO office.  Each agency is required to post information about how to contact the agency’s EEO office."}</t>
  </si>
  <si>
    <t>A charge is sufficient when the Commission receives from the person making the charge a written signed statement that includes an allegation of discrimination, the name(s) of the parties involved, and a request that the EEOC act to protect the applicant or employee’s rights or otherwise settle a dispute between the applicant or employee and the employer.</t>
  </si>
  <si>
    <t>The ADEA requires that charges be filed within 180 days of the date of the alleged violation, within 300 days if the charge is also covered by a state or local anti-discrimination law and a state or local entity enforcing the law, or within 30 days after the receipt of notice of termination of state proceedings, whichever is earlier.  A civil action may be commenced at any time 60 days after a charge has been filed with the EEOC.  If the evidence does not establish that discrimination occurred, charging parties will be given written notice of their right to sue.  A charging party may file a lawsuit within 90 days after receiving a notice of a right to sue from EEOC, as stated above.  If the charging party files an ADEA lawsuit, EEOC usually stops its investigation._x000D_
_x000D_
Federal employees must generally contact the agency's EEO Counselor within 45 days from the date the discrimination occurred.</t>
  </si>
  <si>
    <t xml:space="preserve">(Investigation of Complaints) FY 17$364,500,000.00; FY 18 est $379,500,000.00; FY 19 est $363,807,000.00; - </t>
  </si>
  <si>
    <t>{"list":[{"fiscalYear":2016,"description":"In fiscal year 2016, EEOC field legal units filed 86 merits lawsuits, including 58 individual suits, 11 non-systemic suits with multiple victims, and 18 systemic suits. Merits lawsuits are direct suits or interventions alleging violations of the substantive provisions of the statutes enforced by EEOC and suits to enforce administrative settlements. These merits filings alleged violations covering a wide variety of bases, including disability (36), sex (25), retaliation (24), race (10), religion (6), national origin (5), age (2), and genetic information (2). The issues raised most frequently in these suits were discharge (48), hiring (22), reasonable accommodation (17), and harassment (11). At the end of fiscal year 2016, EEOC had 166 cases on its active district court docket, of which 30 (18.1 percent) were non-systemic multiple victim cases and 47 (28.3 percent) involved challenges to systemic discrimination. The agency also filed 28 subpoena enforcement actions.  EEOC’s legal staff resolved 139 merits lawsuits in the federal district courts for a total monetary recovery of $52.2 million. EEOC achieved a favorable resolution in 90.6 percent of all district court resolutions. A total of 8,489 individuals received monetary relief as a direct result of EEOC lawsuit resolutions. The Commission also resolved 32 subpoena enforcement actions during the fiscal year.  \r\n\r\nFiscal Year 2016:  EEOC received 91,503 charges alleging discrimination in employment, resolved 97,443 charges and obtained monetary benefits of $348 million.  Fiscal Year 2017:  No Current Data Available; Fiscal Year 2018:  No Current Data Available."},{"fiscalYear":2017,"description":"18,376 charges received; 202 successful concilinations; 1,288 settlements; $90.1 million monetary awards"}],"isApplicable":true}</t>
  </si>
  <si>
    <t>Publications are available for downloading on the EEOC web site (www.eeoc.gov).  To request documents in alternative formats (Braille, large print, etc), contact EEOC’s Office of Communications and Legislative Affairs at (202) 663-4191 or (202) 663-4494 (TTY).  Regulations: 29 C.F.R 1625, Age Discrimination in Employment Act; 29 C.F.R 1626, Procedures—Age Discrimination in Employment Act; 29 C.F.R 1627, Records to be made or kept relating to age: notices to be posted: administrative exemptions.  Policy documents and fact sheets include: Compliance Manual Section 2: Threshold Issues; Compliance Manual Section 3: Employee Benefits; Compliance Manual Section 8: Retaliation; Compliance Manual Section 10: Compensation Discrimination; Fact Sheet: Age Discrimination.</t>
  </si>
  <si>
    <t>{"flag":"appendix","description":"See map of field offices available at http://www.eeoc.gov/field/index.cfm.  EEOC Offices  are also listed in Appendix IV of the Catalog."}</t>
  </si>
  <si>
    <t>Equal Employment Opportunity Commission131 M Street, NE, Washington, DC 20507 Email:&lt; a href='mailto:info@eeoc.gov'&gt;info@eeoc.gov&lt;/a&gt;Phone: 202-663-4191/202-663-4494 (TTY);</t>
  </si>
  <si>
    <t xml:space="preserve">30.011 Employment Discrimination Title I of The Americans with Disabilities Act; 17.301 Non-Discrimination and Affirmative Action by Federal Contractors and Federally Assisted Construction Contractors; 30.001 Employment Discrimination Title VII of the Civil Rights Act of 1964; 30.010 Employment Discrimination Equal Pay Act; 30.013 Employment Discrimination-Title II of the Genetic Information Nondiscrimination Act of 2008; 16.200 Community Relations Service; 16.101 Equal Employment Opportunity; 17.700 Women's Bureau; 93.001 Civil Rights and Privacy Rule Compliance Activities; </t>
  </si>
  <si>
    <t>https://beta.sam.gov/fal/e4fcc96b90334aa1984fc9497b254744/view</t>
  </si>
  <si>
    <t>Employment Discrimination Equal Pay Act</t>
  </si>
  <si>
    <t>{"list":[{"act":{"description":"Equal Pay Act of 1963, (P.L. 88-38), as amended, 29 U.S.C. section 206(d)"},"authorizationTypes":{"act":true}}]}</t>
  </si>
  <si>
    <t>The Equal Pay Act (EPA) prohibits sex discrimination in the payment of wages to men and women performing jobs that require substantially equal skill, effort and responsibility, under similar working conditions within the same establishment.  The EPA also prohibits retaliation against applicants or employees who oppose compensation practices that discriminate based on sex or who file a discrimination charge, testify, or participate in any way in an investigation, proceeding, or litigation under the EPA.</t>
  </si>
  <si>
    <t>Any aggrieved individual, or any individual, organization, or agency filing on behalf of an aggrieved individual, who has reason to believe that a covered employer has committed an unlawful employment practice within the meaning of the EPA.  An employee who believes he or she has been retaliated against for opposing compensation practices that discriminate based on sex or who files a discrimination charge, testifies, or participates in any way in an investigation, proceeding, or litigation under the EPA.</t>
  </si>
  <si>
    <t>Applicants, current employees, or former employees of the named respondent (s) who have been subjected to unlawful compensation practices based on gender by the named respondent (s), and/or who have been subjected to retaliation for filing a charge of discrimination, for opposing gender-based compensation discrimination or participating in an EPA investigation, proceeding, or for litigation.</t>
  </si>
  <si>
    <t>{"description":"The EPA does not require aggrieved parties to file a charge of discrimination with EEOC before filing a private lawsuit.  However, since many EPA claims also raise Title VII sex discrimination issues, it may be advisable to file a charge of discrimination under both laws within the appropriate time limit (see section on Deadlines 095).   An allegation of unlawful employment practice(s) may be made in person, by mail or by fax.  An allegation must be in writing, signed, and/or notarized when necessary to meet state or local requirements.  Charge forms (EEOC Form 5, Charge of Discrimination) are available to all persons from all field offices of the Commission.  Individuals may also consult EEOC’s website at http://www.eeoc.gov/employees/howtofile.cfm for detailed information about filing a charge. Complaints against the Federal government should be filed at the relevant agency’s EEO office.  Each agency is required to post information about how to contact the agency’s EEO office.  Federal government applicants or employees should consult EEOC’s website at http://www.eeoc.gov/federal/fed_employees/complaint_overview.cfm for details about filing an employment discrimination complaint against a federal agency.","isApplicable":true}</t>
  </si>
  <si>
    <t>{"description":"The EPA does not require aggrieved parties to file a charge of discrimination with EEOC before filing a private lawsuit.  However, since many EPA claims also raise Title VII sex discrimination issues, it may be advisable to file a charge of discrimination under both laws within the appropriate time limit (see section on the  range of approval/disapproval times). A charge may be filed by any aggrieved individual, any individual on behalf of an aggrieved individual, or by any organization, i.e., labor union, association, legal representative, etc., either as an aggrieved entity or on behalf of an aggrieved individual.  Charges may be filed in person, by mail or by fax at the nearest EEOC field office. Complaints against the federal government should be filed at the relevant agency’s EEO office.  Each agency is required to post information about how to contact the agency’s EEO office."}</t>
  </si>
  <si>
    <t>The EPA does not require aggrieved parties to file a charge of discrimination with EEOC before filing a private lawsuit.  The time limit for filing an EPA charge with the EEOC and the time limit for going to court are the same: within two years of the alleged unlawful compensation practice or in the case of a willful violation, within three years.  However, since many EPA claims also raise Title VII sex discrimination issues, it may be advisable to file a charge of discrimination under both laws within the appropriate time limit.  (Title VII requires that charges be filed within 180 days of the date of the alleged violation, or within 300 days if the charge is also covered by a state or local anti-discrimination law and there is a state or local entity with authority to enforce the law, or within 30 days after the receipt of notice of termination of state or local proceedings, whichever is earlier.)  A charging party may file a lawsuit within 90 days after receiving a notice of a right to sue from EEOC, as stated above. Under Title VII, a charging party also can request a notice of right to sue from EEOC 180 days after the charge was first filed with the Commission, and may then bring suit within 90 days after receiving this notice.  When a right to sue letter is issued at the request of the charging party, EEOC usually stops its investigation. Federal employees must generally contact the agency’s EEO Counselor within 45 days from the date the discrimination occurred.</t>
  </si>
  <si>
    <t>{"list":[{"fiscalYear":2016,"description":"In fiscal year 2016, EEOC field legal units filed 86 merits lawsuits, including 58 individual suits, 11 non-systemic suits with multiple victims, and 18 systemic suits. Merits lawsuits are direct suits or interventions alleging violations of the substantive provisions of the statutes enforced by EEOC and suits to enforce administrative settlements. These merits filings alleged violations covering a wide variety of bases, including disability (36), sex (25), retaliation (24), race (10), religion (6), national origin (5), age (2), and genetic information (2). The issues raised most frequently in these suits were discharge (48), hiring (22), reasonable accommodation (17), and harassment (11). At the end of fiscal year 2016, EEOC had 166 cases on its active district court docket, of which 30 (18.1 percent) were non-systemic multiple victim cases and 47 (28.3 percent) involved challenges to systemic discrimination. The agency also filed 28 subpoena enforcement actions.  EEOC’s legal staff resolved 139 merits lawsuits in the federal district courts for a total monetary recovery of $52.2 million. EEOC achieved a favorable resolution in 90.6 percent of all district court resolutions. A total of 8,489 individuals received monetary relief as a direct result of EEOC lawsuit resolutions. The Commission also resolved 32 subpoena enforcement actions during the fiscal year.  \r\n\r\nFiscal Year 2016:  EEOC received 91,503 charges alleging discrimination in employment, resolved 97,443 charges and obtained monetary benefits of $348 million.  Fiscal Year 2017:  No Current Data Available; Fiscal Year 2018:  No Current Data Available."},{"fiscalYear":2017,"description":"996 charges received; 24 successful conciliationa; 86 settlements; $9.3 million total monetary awards"}],"isApplicable":true}</t>
  </si>
  <si>
    <t>Publications are available on the EEOC web site (www.eeoc.gov).  To request documents in alternative formats (Braille, large print, etc), contact EEOC at (202) 663-4191.  Regulations include: 29 CFR 1620, Equal Pay Act Interpretive Regulations; 29 CFR 1621, Equal Pay Act Procedural Regulations; 29 CFR 1604, Guidelines on Discrimination Because of Sex.  Compliance Manual: Section 2: Threshold Issues; Section 3: Employee Benefits; Section 8: Retaliation; Section 10: Compensation Discrimination.  EEOC-ESA Memorandum of Understanding Providing for Cross-Training, Referrals and Information Sharing on Compensation Discrimination Cases.</t>
  </si>
  <si>
    <t>{"flag":"appendix","description":"See map of field offices available at http://www.eeoc.gov/field/index.cfm.  EEOC Offices  are listed in Appendix IV of the Catalog."}</t>
  </si>
  <si>
    <t>Equal Employment Opportunity Commission131 M Street, NE, Washington, DC 20507 Email:&lt; a href='mailto:info@eeoc.gov'&gt;info@eeoc.gov&lt;/a&gt;Phone: 202-663-4191/663-4494 (TTY);</t>
  </si>
  <si>
    <t xml:space="preserve">30.008 Employment Discrimination Age Discrimination in Employment; 30.011 Employment Discrimination Title I of The Americans with Disabilities Act; 17.301 Non-Discrimination and Affirmative Action by Federal Contractors and Federally Assisted Construction Contractors; 30.001 Employment Discrimination Title VII of the Civil Rights Act of 1964; 30.013 Employment Discrimination-Title II of the Genetic Information Nondiscrimination Act of 2008; 16.200 Community Relations Service; 16.101 Equal Employment Opportunity; 17.700 Women's Bureau; 93.001 Civil Rights and Privacy Rule Compliance Activities; </t>
  </si>
  <si>
    <t>https://beta.sam.gov/fal/fd35768544204881a4694a37de81bf06/view</t>
  </si>
  <si>
    <t>Employment Discrimination Title I of The Americans with Disabilities Act</t>
  </si>
  <si>
    <t>{"list":[{"act":{"description":"Americans with Disabilities Act, Title I &amp; V, as amended Public Law 101-336, Public Law 110-325 42, U.S.C. 12101-12117; 12201-12213; Section 501 of the Rehabilitation Act of 1973, as amended, 29 U.S.C. 791-794a"},"authorizationTypes":{"act":true}}]}</t>
  </si>
  <si>
    <t>The Americans with Disabilities Act (ADA) prohibits employment discrimination against applicants or employees based on disability.  The ADA also prohibits retaliation against an individual for opposing employment practices that discriminate based on disability or for filing a discrimination charge, testifying, or participating in any way in an investigation, proceeding, or litigation under the ADA. The Rehabilitation Act provides federal employees with the same protections.</t>
  </si>
  <si>
    <t>Any aggrieved individual, or any individual, or any organization, or agency filing on behalf of an aggrieved individual, who has reason to believe that an unlawful employment practice within the meaning of Title I of the ADA has been committed by an employer with 15 or more employees,  including state or local governments, an employment agency, labor organization, or joint labor-management committee controlling apprenticeship or other training or retraining, including on-the-job training programs.  Any aggrieved individual who believes he or she has been retaliated against for opposing employment practices that discriminate based on disability or who files an ADA charge, testifies, or participates in any way in an investigation, proceeding, or litigation under the ADA.  Federal employees are protected from disability discrimination under section 501 of the Rehabilitation Act.</t>
  </si>
  <si>
    <t>Applicants, for employment, current employees, and former employees of the named respondent(s) in a charge who have been subjected to unlawful employment practices based on disability by the named respondent (s), and/or who  have been subjected to retaliation for filing a charge of discrimination, for opposing disability discrimination or for participating in an ADA or Rehabilitation Act investigation, proceeding, or litigation.</t>
  </si>
  <si>
    <t>{"description":"A claim of unlawful employment practice(s) may be made in person, by mail or by fax. An allegation must be in writing, signed, and/or notarized when necessary to meet State or local requirements.  Charge forms (EEOC Form 5, Charge of Discrimination) are available to all persons from all field offices of the Commission.  Individuals may also consult EEOC’s website at http://www.eeoc.gov/employees/howtofile.cfm for detailed information about filing a charge.  Complaints against the Federal government should be filed at the relevant agency’s EEO office.  Each agency is required to post information about how to contact the agency’s EEO office.  \r\n\r\nFederal government applicants or employees should consult EEOC’s website at http://www.eeoc.gov/federal/fed_employees/complaint_overview.cfm for details about filing an employment discrimination complaint against a federal agency.  This program is excluded from coverage under OMB Circular No. A87.","isApplicable":true}</t>
  </si>
  <si>
    <t>{"description":"A charge may be filed by any aggrieved individual, any individual on behalf of an aggrieved individual, or by any organization, i.e., labor union, association, legal representative, etc., either as an entity or on behalf of an aggrieved individual. Charges may be filed online, in person, by mail or by fax at the nearest field office of the EEOC.  \n\nComplaints against the federal government should be filed at the relevant agency’s EEO office.  Each agency is required to post information about how to contact the agency’s EEO office."}</t>
  </si>
  <si>
    <t>A charge is sufficient when the Commission receives from the person making the charge a written signed statement that includes an allegation of discrimination, the name(s) of the parties involved, and a request that the EEOC act to protect the applicant or employee’s rights or otherwise settle a dispute between the applicant or employee and the employer.  The charge must also be verified; in some circumstances verification can relate back to the date that the  charge was filed.</t>
  </si>
  <si>
    <t>The ADA requires that charges be filed within 180 days of the date of the alleged violation, within 300 days if the charge is also covered by a state or local anti-discrimination law, or within 30 days after the receipt of notice of termination of state or local proceedings, whichever is earlier.  If the evidence does not establish that discrimination occurred, charging parties will be given written notice of their right to sue.  Persons can also ask for a notice of right to sue before EEOC finishes its investigation.  A charging party may file a lawsuit within 90 days after receiving a notice of a right to sue from EEOC, as stated above.  Under the ADA, a charging party also can request a notice of right to sue from EEOC 180 days after the charge was first filed with the Commission, and may then bring suit within 90 days after receiving this notice.  When a right to sue letter is issued at the request of the charging party, EEOC usually stops its investigation.  _x000D_
_x000D_
Federal employees must generally contact the agency’s EEO Counselor within 45 days from the date the discrimination occurred.</t>
  </si>
  <si>
    <t>{"list":[{"fiscalYear":2016,"description":"In fiscal year 2016, EEOC field legal units filed 86 merits lawsuits, including 58 individual suits, 11 non-systemic suits with multiple victims, and 18 systemic suits. Merits lawsuits are direct suits or interventions alleging violations of the substantive provisions of the statutes enforced by EEOC and suits to enforce administrative settlements. These merits filings alleged violations covering a wide variety of bases, including disability (36), sex (25), retaliation (24), race (10), religion (6), national origin (5), age (2), and genetic information (2). The issues raised most frequently in these suits were discharge (48), hiring (22), reasonable accommodation (17), and harassment (11). At the end of fiscal year 2016, EEOC had 166 cases on its active district court docket, of which 30 (18.1 percent) were non-systemic multiple victim cases and 47 (28.3 percent) involved challenges to systemic discrimination. The agency also filed 28 subpoena enforcement actions.  EEOC’s legal staff resolved 139 merits lawsuits in the federal district courts for a total monetary recovery of $52.2 million. EEOC achieved a favorable resolution in 90.6 percent of all district court resolutions. A total of 8,489 individuals received monetary relief as a direct result of EEOC lawsuit resolutions. The Commission also resolved 32 subpoena enforcement actions during the fiscal year.  \r\n\r\nFiscal Year 2016:  EEOC received 91,503 charges alleging discrimination in employment, resolved 97,443 charges and obtained monetary benefits of $348 million.  Fiscal Year 2017:  No Current Data Available; Fiscal Year 2018:  No Current Data Available."},{"fiscalYear":2017,"description":"26,838 charges received; 2,403 settlements; $135.2 million total monetary awards"}],"isApplicable":true}</t>
  </si>
  <si>
    <t>A large number of publications are available on the EEOC web site (www.eeoc.gov).  To request documents in alternative formats (Braille, large print, etc), contact EEOC at (202) 663-4191.  Regulations include those implementing the employment provisions of the Americans with Disabilities Act (ADA), 29 CFR 1630.  In addition to these regulations, the website also contains a range of guidances and resource documents that explain various parts of the ADA.  These include resource documents addressing various disabilities (include blindness, deafness, intellectual disabilities, and psychiatric disabilities).  Also available are publications on reasonable accommodation issues, the timing and scope of employer medical questions and examinations, the overlap between the ADA, FMLA and workers’ compensation, and the application of the ADA to job applicants and contingent workers.</t>
  </si>
  <si>
    <t>{"flag":"appendix","description":"See map of field offices available at http://www/eeoc/field/index.cfm.  EEOC Offices are also listed in Appendix IV of the Catalog."}</t>
  </si>
  <si>
    <t>Equal Employment Opportunity Commission131 M Street, NE, Washington, DC 20507 Email:&lt; a href='mailto:info@eeoc.gov'&gt;info@eeoc.gov&lt;/a&gt;Phone: 202-663-4191/202-663-4494(TTY);</t>
  </si>
  <si>
    <t xml:space="preserve">30.008 Employment Discrimination Age Discrimination in Employment; 17.301 Non-Discrimination and Affirmative Action by Federal Contractors and Federally Assisted Construction Contractors; 30.001 Employment Discrimination Title VII of the Civil Rights Act of 1964; 30.010 Employment Discrimination Equal Pay Act; 30.013 Employment Discrimination-Title II of the Genetic Information Nondiscrimination Act of 2008; 16.200 Community Relations Service; 16.101 Equal Employment Opportunity; 17.700 Women's Bureau; 93.001 Civil Rights and Privacy Rule Compliance Activities; </t>
  </si>
  <si>
    <t>https://beta.sam.gov/fal/62cb190586ed442dbbfa470219a5fe74/view</t>
  </si>
  <si>
    <t>Employment Discrimination-Title II of the Genetic Information Nondiscrimination Act of 2008</t>
  </si>
  <si>
    <t>GINA Title II</t>
  </si>
  <si>
    <t>{"list":[{"act":{"description":"The Genetic Information Nondiscrimination Act of 2008"},"publicLaw":{"congressCode":"110","number":"233"},"USC":{"title":"42","section":"2000ff"},"authorizationTypes":{"USC":true,"act":true,"publicLaw":true},"usc":{"title":"42","section":"2000ff"}}]}</t>
  </si>
  <si>
    <t>Title II of GINA prohibits the use of genetic information in making employment decisions, restricts employers and other entities covered by Title II (employment agencies, labor organizations and joint labor-management training and apprenticeship programs) from requesting, requiring or purchasing genetic information, and strictly limits the disclosure of genetic information.  Title II of GINA also prohibits retaliation against applicants or employees for filing a charge of discrimination, participating in a discrimination proceeding (such as a discrimination investigation or lawsuit), or otherwise opposing discrimination. Genetic information includes information about an individual’s genetic tests and the genetic tests of an individual’s family members, as well as information about the manifestation of a disease or disorder in an individual’s family members (i.e. family medical history). Genetic information also includes an individual's request for, or receipt of, genetic services, or the participation in clinical research that includes genetic services by the individual or a family member of the individual, and the genetic information of a fetus carried by an individual or by a pregnant woman who is a family member of the individual and the genetic information of any embryo legally held by the individual or family member using an assisted reproductive technology.</t>
  </si>
  <si>
    <t>Any aggrieved individual, or any individual, labor union, association, legal representative, or organization filing on behalf of an aggrieved individual, who has reason to believe that an unlawful employment practice within the meaning of Title II of GINA has been committed by an employer, federal agency, an employment agency, labor organization, or joint labor-management committee controlling apprenticeship or other training or retraining, or on-the-job training programs. Any aggrieved individual who believes that he or she has been retaliated against for opposing employment practices that discriminate on the basis of genetic information or who files a charge of discrimination, testifies, or participates in any way in an investigation, proceeding, or litigation under Title II of GINA.</t>
  </si>
  <si>
    <t>Applicants, current employees, or former employees of the named respondent(s) who have been subjected to employment practices based on genetic information by the named respondent(s), and/or who have been subjected to retaliation for filing a charge of discrimination, opposing discrimination or participating in a Title II of GINA investigation, proceeding, or litigation.</t>
  </si>
  <si>
    <t>{"description":"A claim of unlawful employment practice(s) may be made in person, by mail, or by fax.  An allegation must be in writing, signed, and verified; the charge may also need to be notarized when required by state or local laws.  Charge forms (EEOC Form 5, Charge of Discrimination) are available to all persons from field offices of the Commission.  Individuals may also consult EEOC’s website at http://www.eeoc.gov/employees/howtofile.cfm for detailed information about filing a charge. Federal government applicants or employees should consult EEOC’s website at http://www.eeoc.gov/federal/fed_employees/complaint_overview.cfm for details about filing an employment discrimination complaint against a federal agency.","isApplicable":true}</t>
  </si>
  <si>
    <t>{"description":"A charge may be filed by any aggrieved individual, any individual on behalf of an aggrieved individual, or by any organization, i.e., labor union, association, legal representative, etc., either as an aggrieved entity or on behalf of an aggrieved individual.  Charges may be filed online, in person, by mail, or by fax at the nearest field office of the EEOC. Complaints against the federal government should be filed at the relevant agency’s EEO office. Each agency is required to post information about how to contact the agency's EEO office."}</t>
  </si>
  <si>
    <t>Title II of GINA requires that charges be filed within 180 days of the date of the alleged violation, within 300 days if the charge is also covered by a state or local anti-discrimination law, or within 30 days of receipt of notice of termination of state or local proceedings, whichever is earlier.  If the evidence does not establish that discrimination occurred, charging parties will be given written notice of their right to sue.  A charging party may file a lawsuit within 90 days after receiving a notice of a right to sue from the EEOC.  Under Title II of GINA, a charging party also can request a notice of right to sue from EEOC 180 days after the charge was first filed with the Commission, and may then bring suit within 90 days after receiving this notice.  When a right to sue letter is issued at the request of the charging party, EEOC usually stops its investigation. Federal job applicants or employees must generally contact the agency’s EEO Counselor within 45 days from the date the discrimination occurred.</t>
  </si>
  <si>
    <t>{"types":{"moe":false,"formula":true,"matching":false},"formula":{"title":"The Genetic Information Nondiscrimination Act of 2008","chapter":"29","part":"1635","subPart":"N/A","publicLaw":"110 Stat.233; 42 U.S.C. 2000ff","description":"The Genetic Information Nondiscrimination Act of 2008"},"matching":{"description":""},"moe":{"description":""}}</t>
  </si>
  <si>
    <t>(Salaries and Expenses) FY 17 est $364,500,000.00; FY 18 est $363,807,086.00; FY 16$364,500,000.00;</t>
  </si>
  <si>
    <t>{"list":[{"fiscalYear":2016,"description":"In fiscal year 2016, EEOC field legal units filed 86 merits lawsuits, including 58 individual suits, 11 non-systemic suits with multiple victims, and 18 systemic suits. Merits lawsuits are direct suits or interventions alleging violations of the substantive provisions of the statutes enforced by EEOC and suits to enforce administrative settlements. These merits filings alleged violations covering a wide variety of bases, including disability (35), sex (25), retaliation (24), race (10), religion (6), national origin (5), age (2), and genetic information (2). The issues raised most frequently in these suits were discharge (48), hiring (22), reasonable accommodation (17), and harassment (11). At the end of fiscal year 2016, EEOC had 166 cases on its active district court docket, of which 30 (18.1 percent) were non-systemic multiple victim cases and 47 (28.3 percent) involved challenges to systemic discrimination. The agency also filed 27 subpoena enforcement actions.  EEOC’s legal staff resolved 138 merits lawsuits in the federal district courts for a total monetary recovery of $53.7 million. EEOC achieved a favorable resolution in 90.6 percent of all district court resolutions. A total of 8,489 individuals received monetary relief as a direct result of EEOC lawsuit resolutions. The Commission also resolved 32 subpoena enforcement actions during the fiscal year.  \r\n\r\nFiscal Year 2016:  EEOC received 91,503 charges alleging discrimination in employment, resolved 97,443 charges and obtained monetary benefits of $348 million.  Fiscal Year 2017:  No Current Data Available; Fiscal Year 2018:  No Current Data Available."},{"fiscalYear":2017,"description":"206 charges received; 8 successful conciliations; 12 settlements; $700,000 total monetary awards"}],"isApplicable":true}</t>
  </si>
  <si>
    <t>Publications are available on the EEOC website (www.eeoc.gov).  To request documents in alternative formats (Braille, large print, etc), contact EEOC at (202) 663-4191/ (202) 663-4494 (TTY).  Regulations include 29 CFR 1635:  Regulations under the Genetic Information Nondiscrimination Act of 2008 and 29 CFR 1614:  Federal Sector Equal Employment Opportunity.  There are no enforcement guidances or policy documents discussing Title II of GINA.   Technical assistance documents include: Background Information for EEOC Final Rule on Title II of the Genetic Information Nondiscrimination Act of 2008 and Questions and Answers for Small Businesses:  Title II of the Genetic Information Nondiscrimination Act of 2008, both available at  http://www.eeoc.gov/laws/types/genetic.cfm.</t>
  </si>
  <si>
    <t>Office of Communication and Legislative Affairs131 M Street, N.E., Washington, DC 20507 Email:&lt; a href='mailto:info@eeoc.gov'&gt;info@eeoc.gov&lt;/a&gt;Phone: 202-663-4191/202-663-4494TTY;</t>
  </si>
  <si>
    <t xml:space="preserve">30.008 Employment Discrimination Age Discrimination in Employment; 30.011 Employment Discrimination Title I of The Americans with Disabilities Act; 17.301 Non-Discrimination and Affirmative Action by Federal Contractors and Federally Assisted Construction Contractors; 30.001 Employment Discrimination Title VII of the Civil Rights Act of 1964; 30.005 Employment Discrimination Private Bar Program; 30.010 Employment Discrimination Equal Pay Act; 16.200 Community Relations Service; 16.101 Equal Employment Opportunity; 17.700 Women's Bureau; 93.001 Civil Rights and Privacy Rule Compliance Activities; </t>
  </si>
  <si>
    <t>https://beta.sam.gov/fal/97699e60c7c3405ca045b762fbbf67e1/view</t>
  </si>
  <si>
    <t>Export - Loan Guarantee/Insured Loans</t>
  </si>
  <si>
    <t>EXPORT-IMPORT BANK OF THE U.S., EXPORT-IMPORT BANK OF THE US</t>
  </si>
  <si>
    <t>{"list":[{"act":{"description":"The Export-Import Bank Act of 1945, as amended, 12 U.S.C. 635 et seq.  "},"authorizationTypes":{"USC":false,"act":true,"statute":false,"publicLaw":false,"executiveOrder":false}}]}</t>
  </si>
  <si>
    <t>The Export-Import Bank of the United States (Ex-Im Bank or the Bank) is an independent executive agency and a wholly-owned U.S. government corporation. Ex-Im Bank is the official export-credit agency of the United States. Its mission is to support U.S. exports by providing export financing through its loan, guarantee and insurance programs in cases where the private sector is unable or unwilling to provide financing or when such support is necessary to level the playing field due to financing provided by foreign governments to their exporters that compete with U.S. exporters. By facilitating the financing of U.S. exports, Ex-Im Bank helps companies create and maintain U.S. jobs.</t>
  </si>
  <si>
    <t>{"description":"Applicants and borrowers who are the direct beneficiaries of Ex-Im Bank Programs and must meet the applicant eligibility requirements, including but not limited to those relating to credit worthiness, financial history, economic feasibility of project, and operating history.  Documents must evidence reasonable assurance of repayment.","isApplicable":true}</t>
  </si>
  <si>
    <t>{"description":"Applications, including all necessary attachments, are to be mailed to Export-Import Bank of the United States, 811 Vermont Ave. NW, Washington, D.C.  20571.  Applications for short-term and medium-term policies may be submitted electronically through Ex-Im On-line at www.exim.gov.  \r\n\r\nApplicant is notified by authorization letter from Ex-Im Bank and/or the participating bank. \r\n"}</t>
  </si>
  <si>
    <t xml:space="preserve">Depending on the size and/or nature of the transactions, approvals are granted by Ex-Im Bank staff, the Bank’s Credit Committee, or the Bank’s Board of Directors.  </t>
  </si>
  <si>
    <t>Range of Approval/Disapproval time is variable, depending on status and complexity of the transaction</t>
  </si>
  <si>
    <t>Renewals and extensions of awards are possible.</t>
  </si>
  <si>
    <t>{"awarded":"other","description":"Variable, depending on characteristics of the Transaction.  Generally, working capital loans and short term insurance are approved for a one-year period.  Loans and guarantees extended under the medium-term loan program typically have repayment terms of one to seven years, while loans and guarantees extended under the long-term loan program usually have repayment terms in excess of seven years.","awardedDescription":" Applications are generally processed with a view towards accommodating the time frame of each and every applicant."}</t>
  </si>
  <si>
    <t>Accounting records and other transaction documentation and information must be available during term of financing and beyond.</t>
  </si>
  <si>
    <t>83-0100-0-1-155;</t>
  </si>
  <si>
    <t>(Guaranteed/Insured Loans) FY 10 est $16,100,000,000.00; FY 09 est $17,500,000,000.00; FY 08$14,398,900,000.00;</t>
  </si>
  <si>
    <t>There is no minimum or maximum transaction size.  Representative range is $25,000 to $500,000,000.</t>
  </si>
  <si>
    <t>{"list":[{"fiscalYear":2008,"description":"Ex-Im Bank authorized $14.4 billion in loans, guarantees and export-credit insurance, which will support an estimated $19.6 billion of U.S. exports to markets worldwide.\r\nEx-Im Bank approved 2,704 authorizations in support of U.S. export sales in FY 2008.\r\nEx-Im Bank authorized $3.2 billion (22.2 percent of total authorizations) in direct support of U.S. small businesses as primary exporters. Ex-Im Bank approved 2,328 transactions that were made available for the direct benefit of small-business exporters, representing 86 percent of the total number of transactions.\r\n"}],"isApplicable":true}</t>
  </si>
  <si>
    <t>Information is available at the Bank's web site: http://www.exim.gov.</t>
  </si>
  <si>
    <t>{"flag":"appendix","description":"Northeast and Mid-Atlantic Regions\r\nNew York, NY\r\nTel: (212) 809-2650\r\nFax: (212) 809-2687\r\nSoutheast Regional Office\r\nMiami, FL\r\nTel: (305) 526-7436\r\nFax: (305) 526-7435\r\nMidwest Regional Office\r\nChicago, IL\r\nTel: (312) 353-8081\r\nFax: (312) 353-8098\r\nSouthwest Regional Office\r\nHouston, TX\r\nTel: (281) 721-0465\r\nFax: (281) 679-0156\r\nWestern Regional Office\r\nOrange County, CA \r\nTel:  (949) 660-1341\r\nFax: (949) 660-9553\r\nSan Diego, CA branch \r\nTel: (619) 557-7091\r\nFax: (619) 557-6176\r\nSan Francisco, CA branch \r\nTel: (415) 705-2285\r\nFax: (415) 705-1156\r\n"}</t>
  </si>
  <si>
    <t>Trade Advisor811 Vermont Ave, NW, Washington, DC 20571 Phone: 1-800-565-3946, option 2;</t>
  </si>
  <si>
    <t>http://www.exim.gov</t>
  </si>
  <si>
    <t>Fiscal Year2008: Past approvals have been made in over 135 countries for various types of products including, but not limited to:  medical, environmental, construction, computers, software, engineering and consulting services, transportation, packaging, laboratory, and power generation.</t>
  </si>
  <si>
    <t>Goods and services financed must meet Ex-Im Bank U.S. content requirements.  Ex-Im Bank must find a reasonable assurance of repayment.   For more information, see Uses and Restrictions and Eligibility Requirements.</t>
  </si>
  <si>
    <t>EXIM</t>
  </si>
  <si>
    <t>https://beta.sam.gov/fal/31a6458faaf97236cd0eab56dd671d16/view</t>
  </si>
  <si>
    <t>Labor Management Cooperation</t>
  </si>
  <si>
    <t>FMCS Labor-Management Cooperation Grant Program</t>
  </si>
  <si>
    <t>FEDERAL MEDIATION AND CONCILIATION SERVICE, FEDERAL MEDIATION AND CONCILIATION SERVICE</t>
  </si>
  <si>
    <t>{"list":[{"act":{"description":"Labor-Management Cooperation Act of 1978"},"publicLaw":{"congressCode":"95","number":"524"},"USC":{"title":"29","section":"175a"},"authorizationTypes":{"USC":true,"act":true,"statute":false,"publicLaw":true,"executiveOrder":false},"usc":{"title":"29","section":"175a"}}]}</t>
  </si>
  <si>
    <t>The FMCS Grants Office provides federal grants to support the establishment and operation of plant-level, area-wide, industry or sectoral joint labor-management committees confronting specific, definable problems for which they have developed clear, innovative, and measurable long-term solutions.</t>
  </si>
  <si>
    <t>{"description":"Evidence of the existence of a current collective bargaining agreement and of joint commitment to the project by both labor and management.  ","isApplicable":true}</t>
  </si>
  <si>
    <t>{"description":"The Federal Mediation and Conciliation Service Labor-Management Cooperation Grant Program will have funding for fiscal year 2017.  Beginning on March 1, 2017 and concluding on May 31, 2017, FMCS will accept applications for potential funding.  The complete application package is available thru www.GRANTS.gov.  The opportunity number is FMCS-2017 or 34.002."}</t>
  </si>
  <si>
    <t xml:space="preserve">All FY2017 grant applicants will be notified of results and all grant awards will be made on or before September 30, 2017._x000D_
_x000D_
</t>
  </si>
  <si>
    <t>{"flag":"yes","description":"No applications/proposals will be accepted after May 31, 2017.","list":[{"start":"2017-03-01","end":"2017-05-31"}]}</t>
  </si>
  <si>
    <t xml:space="preserve">All notifications will be made by September 30, 2017._x000D_
_x000D_
</t>
  </si>
  <si>
    <t xml:space="preserve">FMCS reserves the right under special condition to award supplemental (continuation) grants subject to funds availability.  </t>
  </si>
  <si>
    <t>{"types":{"moe":false,"formula":false,"matching":true},"matching":{"requirementFlag":"voluntary","percent":"10","description":"In Fiscal Year 2017, dollars only, no in-kind or project income contributions allowed.  "}}</t>
  </si>
  <si>
    <t>{"awarded":"other","description":"Generally between 12 and 18 months.  A one-time no cost grant extension is approved on a case by case basis for a maximum of six (6) months.","awardedDescription":"As requested, funds are issued via Electronic Funds Transfer (EFT)."}</t>
  </si>
  <si>
    <t>[{"code":"program","isSelected":true,"description":"During the life of the grant: quarterly narratives, milestones, LMC meeting minutes, and financial reports."},{"code":"cash","isSelected":true,"description":"Quarterly financial reporting is required."},{"code":"progress","isSelected":true,"description":"After the grant: within 90 days of grant expiration an evaluation summary of accomplishments and/or obstacles during the grant project period will be submitted.  "},{"code":"expenditure","isSelected":false},{"code":"performanceMonitoring","isSelected":false}]</t>
  </si>
  <si>
    <t>In accordance with 2 CFR 200.</t>
  </si>
  <si>
    <t>93-0000-0-1-000;</t>
  </si>
  <si>
    <t xml:space="preserve">(Project Grants (Discretionary)) FY 18 est $400,000.00; FY 17 est $400,000.00; FY 16$514,486.00; - FMCS will accept applications beginning on March 1, 2017 and concluding on May 31, 2017.  $400,000 in discretionary funding is available._x000D_
</t>
  </si>
  <si>
    <t>The grants solicitation for fiscal year 2017 will not specify range of awards based on type of committee.  Grants will be awarded in amounts of up to $400,000.  The amount of the grant request should be based on the reasonable needs of the committee.</t>
  </si>
  <si>
    <t>{"list":[{"fiscalYear":2018,"description":"$400,000"},{"fiscalYear":2017,"description":"$400,000"},{"fiscalYear":2016,"description":"$400,000 $514,486"}],"isApplicable":true}</t>
  </si>
  <si>
    <t>FMCS Current Fiscal Year Program Guidelines/Application Solicitation Announcement and Financial and Administrative Grants Manual which incorporates applicable Federal grant regulations. Grantees will also comply with all applicable requirements of all other Federal laws, Executive Orders, regulations and policies governing this program.</t>
  </si>
  <si>
    <t>Linda Gray-Broughton,250 E Street, SW, Washington, DC 20427 Email:&lt; a href='mailto:lgbroughton@fmcs.gov'&gt;lgbroughton@fmcs.gov&lt;/a&gt;Phone: (202) 606-8181;</t>
  </si>
  <si>
    <t>http://www.fmcs.gov</t>
  </si>
  <si>
    <t>Fiscal Year2016: $400,000 Three labor-management grants totaled $514,486:_x000D_
_x000D_
• Finishing Trades Institute of the Mid-Atlantic Region (FTI MAR), Philadelphia, PA ($250,000)_x000D_
The highly regarded FTI MAR labor-management partnership will receive funding for a new initiative designed to attract, hire, and retain the next generation of workers in the construction industry, where there is a significant shortage of highly skilled workers. Uniquely, this program will develop both hard and soft skills among high school graduates and provide important opportunities for continuing education in post-secondary degree programs at institutions of higher learning. Partnering with two colleges on programming and curriculum development, FTI MAR will guide newly hired workers in the construction industry finishing trades from high school to a bachelor’s and master’s degree, providing program participants with advanced opportunities in construction management, architecture, and organizational design._x000D_
_x000D_
• SEIU Healthcare NW – Health Benefits Trust, Seattle, WA ($150,827)_x000D_
Due to well-documented demographic changes in the U.S., there is a dramatically increasing need for skilled Home Care Workers (HCWs) to care for the elderly and disabled in their homes. Providing care in the home not only saves on hospital and nursing home costs, but also improves the quality of life of this growing population. One issue that has not been addressed in the context of this widely expanding sector of the economy, however, is the increased risk of on-the-job injuries to individual HCWs. Unlike workers in other industries, such as manufacturing, construction, or facility-based health care delivery, Home Care Workers lack access to standard safety equipment. To the extent such equipment is available, it currently depends entirely on the elderly or disabled client to drive the requisition process and HCWs are therefore at increased risk for on-the-job injury. FMCS seed money will permit the creation of a Labor-Management Committee to evaluate the potential of worker-carried mobile assistive devices in a “safety toolkit” that can easily be carried into clients’ homes by the HCW. The project will produce much-needed evidence about the injury reduction potential of the portable toolkit and serve as foundation for developing best practices in HCW safety. Results will be shared with key stakeholders in Washington State’s home care system as well as with a national audience to help build awareness, develop best practices, and prevent on-the-job injuries in home care._x000D_
_x000D_
• Rutgers, the State University of New Jersey, Piscataway, NJ ($113,659)_x000D_
The New Jersey K-12 Public School Labor-Management Committee (the “Committee” or “LMC”) will receive a grant to advance student performance, teacher retention, and overall educational quality. Evidence has shown that a collaborative, partnership approach is a cornerstone of excellence in teaching and learning. FMCS seed money will allow the Committee to broaden and deepen its reach by regularly convening an innovative Inter-District Learning Network to facilitate the exchange of ideas, experiences, and best practices for improving educational outcomes. In addition, the establishment of a website and annual state-wide information and learning exchange will further support this network of districts, administrators, and educators. The Committee, aided by researchers from Rutgers University, will evaluate and deliver a report on the impact of increased labor-management collaboration on student performance, teacher retention, and overall educational quality at the district and local school level.Fiscal Year2017: $400,000Fiscal Year2018: $400,000</t>
  </si>
  <si>
    <t xml:space="preserve">Applicant need, measurable goals, practicality of approach, commitment of appropriate parties, cost benefit, effectiveness and overall feasibility. </t>
  </si>
  <si>
    <t>Jul 27,2009</t>
  </si>
  <si>
    <t>FMCS</t>
  </si>
  <si>
    <t>https://beta.sam.gov/fal/eee3f1202363195ee19bce4224b42988/view</t>
  </si>
  <si>
    <t>Disposal of Federal Surplus Real Property</t>
  </si>
  <si>
    <t>GENERAL SERVICES ADMINISTRATION, GENERAL SERVICES ADMINISTRATION</t>
  </si>
  <si>
    <t>{"list":[{"publicLaw":{"congressCode":"102","number":"517"},"executiveOrder":{"description":"Public Buildings, Property and Works"},"authorizationTypes":{"USC":false,"act":false,"statute":false,"publicLaw":true,"executiveOrder":true}}]}</t>
  </si>
  <si>
    <t xml:space="preserve">To assist State and local governments, and certain eligible (501(c)(3) tax-exempt status) non-profit organizations with acquiring surplus Federal real property for various public uses that benefit communities. </t>
  </si>
  <si>
    <t>State and local government agencies are eligible to apply for surplus real property for park and recreation, correctional facility, law enforcement, historic monument, public airport, public health, educational, homeless assistance, self help housing, emergency management, public road widening and port facilities. Eligibility for property for wildlife conservation use, other than for migratory birds and highway use, is limited to the States. Tax-supported and nonprofit medical and educational institutions, housing assistance and homeless assistance providers  which have been held exempt from taxation under 501(c)(3) of the Internal Revenue Code are also eligible to apply for property for health, educational, self help housing and homeless assistance use, respectively</t>
  </si>
  <si>
    <t>State and local governments and for certain programs, nonprofit organizations (501(c)(3) may also apply.</t>
  </si>
  <si>
    <t>{"description":"The applicant must submit an application describing the proposed program of use for the property and evidence of its ability to finance the program. ","isApplicable":true}</t>
  </si>
  <si>
    <t>{"description":"Applications for public health and homeless assistance use are submitted to the Department of Health and Human Services (HHS) which requests assignment of the property from GSA; applications for educational use are submitted to the Department of Education which requests assignment of the property from GSA; applications for both park and recreation and historic monument uses are submitted to the National Park Service, Department of the Interior. The National Park Service requests assignment of the property from GSA for park and recreation use; applications for correctional and law enforcement uses are submitted to the Office of Justice Programs, Bureau of Justice Assistance, Department of Justice; applications for emergency management response uses are submitted to the Federal Emergency Management Agency, Department of Homeland Security; applications for self-help housing are submitted to the Department of Housing and Urban Development, which requests assignment of the property from GSA; applications for port facilities are submitted to the Maritime Administration, Department of Transportation; applications for highway use are submitted to the Federal Highway Administration, Department of Transportation; for public airport use and wildlife conservation use, GSA supplies the applications, which are then submitted to the Federal Aviation Administration, Department of Transportation and the Fish and Wildlife Service, Department of the Interior, respectively.\r\n\r\n"}</t>
  </si>
  <si>
    <t>Typically, the sponsoring agency responsible for reviewing and approving the application makes the award; however, for wildlife conservation and public airport uses, GSA makes the award.</t>
  </si>
  <si>
    <t>47-0110-0-1-804;</t>
  </si>
  <si>
    <t xml:space="preserve">(Salaries and Expenses) FY 17 est $4,200,000.00; FY 18 est $4,300,000.00; FY 16$4,000,000.00; - These are rough estimates of the salary costs for labor devoted to Public Benefit Conveyances.  There is no separate appropriation or fund for the PBC program. </t>
  </si>
  <si>
    <t>{"list":[{"fiscalYear":2016,"description":"Current data unavailable Public benefit conveyance of 36 properties having an estimated value of $2.8 million. "},{"fiscalYear":2017,"description":"As of August 31, 2017, public benefit conveyance of 30 properties having an estimated value of $30.4 million. "},{"fiscalYear":2018,"description":"Current data unavailable."}],"isApplicable":true}</t>
  </si>
  <si>
    <t>{"flag":"appendix","description":"Director, Office of Property Disposal, General Services Administration.  Applicant's initial contact should be at the regional level.  See the Office of Property Disposal for each Region listed in Appendix IV of the Catalog."}</t>
  </si>
  <si>
    <t>David Stinson,1800 F Street NW, Washington, DC 20405 Email:&lt; a href='mailto:david.stinson@gsa.gov'&gt;david.stinson@gsa.gov&lt;/a&gt;Phone: (202) 208-0324.;</t>
  </si>
  <si>
    <t>http://Rc.gsa.gov</t>
  </si>
  <si>
    <t xml:space="preserve">39.003 Donation of Federal Surplus Personal Property; 15.916 Outdoor Recreation Acquisition, Development and Planning; </t>
  </si>
  <si>
    <t>GSA</t>
  </si>
  <si>
    <t>https://beta.sam.gov/fal/694b7acc39995d48e610eb091da692f3/view</t>
  </si>
  <si>
    <t>Donation of Federal Surplus Personal Property</t>
  </si>
  <si>
    <t>(Donation Program)</t>
  </si>
  <si>
    <t>{"list":[{"act":{"description":"40 U.S.C. 549; 42 U.S.C. 3020d"},"authorizationTypes":{"USC":false,"act":true,"statute":false,"publicLaw":false,"executiveOrder":false}}]}</t>
  </si>
  <si>
    <t xml:space="preserve">To donate Federal personal property no longer required for Federal use to eligible nonfederal  entities in order to maximize the use of Federal property </t>
  </si>
  <si>
    <t xml:space="preserve">(a)Applicants other than public airports need to have eligibility determined by their local State Agency for Surplus Property (SASP), established in each state, territory, and the District of Columbia. Public airports need to contact their local Federal Aviation Administration regional office.  _x000D_
(b)State participation via the SASP is based upon the acceptance by the General Services Administration (GSA) of a State plan of operation as being in conformance with 40 U.S.C. 549. This State plan must establish a State agency which is responsible for the distribution of Federal surplus personal property to eligible recipients within the State on a fair and equitable basis. Eligible donee categories for the distribution of property through the State Agencies for Surplus Property are defined as: (1) Public agencies which include any (i) State or department, agency, or instrumentality thereof; (ii) political subdivision of the State, including any unit of local government or economic development district, or any department, agency or instrumentality thereof; (iii) instrumentality created by compact or other agreement between State or political subdivisions; (iv) multijurisdictional sub-State district established by or pursuant to State law; and (v) Indian tribe, band, group, pueblo, or community located on a State reservation. Eligibility for public agencies is determined by the State Agency for Surplus Property. (2) Nonprofit, tax-exempt activities such as schools, colleges, universities,  libraries, historic light stations, schools for the mentally challenged or physically challenged, educational radio or TV stations, child care centers, museums, medical institutions, hospitals, clinics, health centers, drug abuse treatment centers, providers of assistance to the homeless, providers of assistance to the impoverished and programs for older individuals. (3) Service educational activities as determined by the Deputy Under Secretary of Defense (L/SCI). (4) Public airports. Eligibility is determined by the Federal Aviation Administration. (5) Veterans organizations recognized by the Secretary of Veterans Affairs under section 5902 of title38. _x000D_
</t>
  </si>
  <si>
    <t>Eligibility is determined by the SASP</t>
  </si>
  <si>
    <t>{"description":"Contact appropriate State or Federal agency shown under Applicant Eligibility section of this program. OMB Circular No. A-87 applies to this program.","isApplicable":true}</t>
  </si>
  <si>
    <t>{"environmentalImpact":{"reports":[{"isSelected":false,"reportCode":"statement"},{"isSelected":false,"reportCode":"assessment"},{"isSelected":false,"reportCode":"ExecutiveOrder12372"},{"isSelected":true,"reportCode":"otherRequired"}]},"description":"For information on how to participate in the Federal Surplus Personal Property Donation Program, contact the State Agency for Surplus Property (SASP) in your state or territory. Contact information for each SASP can be found at: www.gsa.gov/sasp. Environmental impact information is not required for this program. This program is excluded from coverage under E.O. 12372."}</t>
  </si>
  <si>
    <t>{"description":"Contact appropriate agency shown under Preapplication Coordination section of this program."}</t>
  </si>
  <si>
    <t>Upon determination of eligibility, applicant maintains contact with the appropriate agency shown under Preapplication Coordination section of this program.</t>
  </si>
  <si>
    <t>Applicants participating through State Agencies for Surplus Property may appeal a determination of ineligibility through the State Agency for Surplus Property for review by GSA.</t>
  </si>
  <si>
    <t>{"isApplicable":true,"description":"In accordance with 2 CFR Part 200, subpart F, a nonfederal entity that expends $750,000 or more during the nonfederal entity's fiscal year in Federal awards must have a single or program-specific audit conducted for that year in accordance with the provisions of that part. A nonfederal entity that expends less than $750,000 during the nonfederal entity's fiscal year in Federal awards is exempt from Federal audit requirements for that year, except as noted in §200.503."}</t>
  </si>
  <si>
    <t>Prescribed by agencies shown under Applicant Eligibility section of this program.</t>
  </si>
  <si>
    <t>(Sale, Exchange, or Donation of Property and Goods) FY 17 est $6,967,143.00; FY 18 Estimate Not Available  FY 16$7,217,701.00; - Utilization &amp; Donation Program Obligations: Personnel Compensation/benefits. These figures are for the Utilization &amp; Donation (U&amp;D) Program. The Donation Program is not funded separately from U&amp;D</t>
  </si>
  <si>
    <t>{"list":[{"fiscalYear":2016,"description":"Fiscal Year 2016 thru June: 23,516 line items of property with an original acquisition cost of $360 million were donated. 31,059 line items of property with an original acquisition cost of $462,025,134 million were donated. "},{"fiscalYear":2017,"description":"through July: 27,558 line items of property with an original acquisition cost of $438,984,919 million were donated.  "},{"fiscalYear":2018,"description":"No Current Data Available "}],"isApplicable":true}</t>
  </si>
  <si>
    <t xml:space="preserve">41 CFR 102-37, "Donation of Surplus Personal Property," can be found at http://www.gsa.gov/portal/ext/public/site/FMR/file/FMRTOC102-_37.html/category/21858/#wp436256. Pamphlet, "The Federal Surplus Personal Property Donation Program," is available from the General Services Administration at http://www.gsa.gov/portal/mediaId/144703/fileName/16-00098_PersPropDonat_Bro_final508.action._x000D_
_x000D_
</t>
  </si>
  <si>
    <t>{"flag":"appendix","description":"Initial contacts (except Service Educational Activities) should be at regional or local level.  See Appendix IV of the Catalog for addresses of GSA Federal Acquisition Service Regional Property Division serving the geographical area of interest.  Individual units of Service Educational Activities national organizations such as Boy Scout or Girl Scout troops, Boys and Girls Clubs, etc., should contact their regional or national headquarters; Service Educational Activity Schools should contact their sponsoring military service."}</t>
  </si>
  <si>
    <t>Sunny Kwa1800 F Street, N.W., Washington, DC 20405 Email:&lt; a href='mailto:sunny.kwa@gsa.gov'&gt;sunny.kwa@gsa.gov&lt;/a&gt;Phone: 202-501-1700;</t>
  </si>
  <si>
    <t>http://www.gsa.gov/property</t>
  </si>
  <si>
    <t xml:space="preserve">39.007 Sale of Federal Surplus Personal Property; 39.002 Disposal of Federal Surplus Real Property; </t>
  </si>
  <si>
    <t>https://beta.sam.gov/fal/cd75bf8b7b84a062eea8e0797112c5aa/view</t>
  </si>
  <si>
    <t>Sale of Federal Surplus Personal Property</t>
  </si>
  <si>
    <t>(Sales Program)</t>
  </si>
  <si>
    <t>{"list":[{"act":{"description":"Public Law 81-152, 63 Stat. 377, 40 U.S.C. 541 et. seq."},"authorizationTypes":{"USC":false,"act":true,"statute":false,"publicLaw":false,"executiveOrder":false}}]}</t>
  </si>
  <si>
    <t xml:space="preserve">To sell personal property no longer needed by the Government in an expeditious, economical and efficient manner and to obtain the maximum net return from sales. The General Services Administration’s GSA Auctions is an OMB authorized Sales Center and conducts the sale of personal property for most of the civil agencies; the Department of Defense handles the sale of its own surplus property._x000D_
_x000D_
</t>
  </si>
  <si>
    <t xml:space="preserve">Competitive bid sales are open to the general public, however bidders must be at least 18 years of age. Individuals cannot successfully register to bid on items without providing a Taxpayer Identification Number (TIN). A TIN is defined as an individual's Social Security Number (SSN) or business entity's Employer Identification Number (EIN)._x000D_
_x000D_
</t>
  </si>
  <si>
    <t>{"description":"A credit card is required for all registered users in our online community. Credit card validation assists in the prevention of fraudulent bidding activity and ensures that bidders are prepared to accept responsibility for their bidding activity and all submitted bids are valid. This card number is recorded but will not be automatically charged if a bidder is the successful bidder of an item. For security reasons and to prevent fraudulent bidding activities, all registered bidders are subject to billing address verification. No P.O. Box address will be accepted unless accompanied by a street address. By entering the credit card information, you are attesting you are an authorized user of the card.  It is required that the bidder creates and secures their username and password.","isApplicable":true}</t>
  </si>
  <si>
    <t>{"description":"OMB Circular No. A-102 applies to this program. OMB Circular No. A-110 applies to this program. Interested individuals may participate in GSA sales of Federal personal property by internet auctions or can find information on sales not conducted on the internet by visiting the GSA Auctionssm website at www.gsaauctions.gov. Information is also available at the Federal Asset Sales website at www.govsales.gov.\r\n"}</t>
  </si>
  <si>
    <t xml:space="preserve">Property is awarded to that responsible bidder whose bid conforms to the invitation and is most advantageous to the Government, though price and other factors may be considered. For internet sales, the successful bidders will be notified by email and must submit payment within 2 business days from the date &amp; time the award email notification was sent. Award notices for other sale methods may be furnished by U.S. mail, email or telephone. It is the bidder's responsibility to follow-up on the status of his/her bid and to ensure that his/her email address and all registration data are kept accurate and up-to-date._x000D_
_x000D_
</t>
  </si>
  <si>
    <t>It is the policy of GSA Auctions to monitor bids and other activity to ensure the proper use of our site. The Government reserves the right to reject any and all bids. Bids can be rejected for any reason, especially those containing inaccurate, incomplete or unverifiable information, or information which is deemed to have been given in bad faith. Indebted bidders will be ineligible for contract awards. Bidders will not be able to bid on items specified on GSA Auctions until all debts have been cleared, and will not be awarded items when participating in other methods of sale, such as sealed bid or fixed price sales.</t>
  </si>
  <si>
    <t>Disputes, claims and/or refunds request are subject to the Contract Disputes Act of 1978 (41 U.S.C. 601-613), A claim or request for refund must be substantiated in writing to the Contracting Officer for issues regarding the claim and request for cure within 15 days from the date of the award.</t>
  </si>
  <si>
    <t>If at any time, a participant's information changes, it is their responsibility to update the appropriate information with GSA and in GSA Auctions.</t>
  </si>
  <si>
    <t>47-4530-0-4-804;</t>
  </si>
  <si>
    <t>(Salaries and Expenses) FY 16$8,984,591.00; FY 18 Estimate Not Available  FY 17 est $9,154,565.00; - Sales program operates under a revolving fund, and obligations are not applicable. Sales operating expenses would be the equivalent personnel compensation/benefits.</t>
  </si>
  <si>
    <t>{"list":[{"fiscalYear":2018,"description":"No current data available"},{"fiscalYear":2016,"description":"Fiscal Year 2016 thru June: $19 million  $24 million"},{"fiscalYear":2017,"description":"Fiscal Year 2017 thru July $18 million"}],"isApplicable":true}</t>
  </si>
  <si>
    <t xml:space="preserve"> FMR 102-38, Sale of Personal Property. FMR 102-39, Replacement of Personal Property Pursuant to the Exchange/Sale Authority. Pamphlet available: "For Public Sale! - Used Federal Government Personal Property."</t>
  </si>
  <si>
    <t>{"flag":"appendix","description":"See Regional Agency Offices. Federal Acquisition Service, General Services Administration, (select address from Appendix IV of the Catalog for the GSA Federal Acquisition Services, Office of Personal Property Management Sales Program Division which serves the geographical area of interest); or DLA Disposition Services (for Department of Defense surplus property), National Sales Office, 74 Washington Ave. North, Battle Creek, MI 49037-3092. Internet: http://www.gsa.gov."}</t>
  </si>
  <si>
    <t>Sunny Kwa,1800 F Street, N.W., Washington, DC 20405 Email:&lt; a href='mailto:sunny.kwa@gsa.gov'&gt;sunny.kwa@gsa.gov&lt;/a&gt;Phone: (202) 501-1700;</t>
  </si>
  <si>
    <t>http://www.govsales.gov</t>
  </si>
  <si>
    <t xml:space="preserve">39.003 Donation of Federal Surplus Personal Property; </t>
  </si>
  <si>
    <t>https://beta.sam.gov/fal/1be0cf72cb462761b006d8d66ea965ee/view</t>
  </si>
  <si>
    <t>Science</t>
  </si>
  <si>
    <t>NATIONAL AERONAUTICS AND SPACE ADMINISTRATION, NATIONAL AERONAUTICS AND SPACE ADMINISTRATION</t>
  </si>
  <si>
    <t>{"list":[{"act":{"description":"Aeronautics and Space Act of 1958"},"authorizationTypes":{"USC":false,"act":true,"statute":false,"publicLaw":false,"executiveOrder":false}}]}</t>
  </si>
  <si>
    <t xml:space="preserve">Basic Research, Educational Outreach, or Training Opportunities in the area of Science._x000D_
  _x000D_
</t>
  </si>
  <si>
    <t>COOPERATIVE AGREEMENTS;COOPERATIVE AGREEMENTS (DISCRETIONARY GRANTS);PROJECT GRANTS;PROJECT GRANTS (CAPACITY BUILDING AND COMPLAINT PROCESSING, TRAINING);PROJECT GRANTS (COOPERATIVE AGREEMENTS);PROJECT GRANTS (DISCRETIONARY);PROJECT GRANTS (FELLOWSHIPS);PROJECT GRANTS (FOR COLLABORATIVE DESIGN OF CURRICULUM, PRODUCTION OF;PROJECT GRANTS (FOR SPECIFIED PROJECTS);PROJECT GRANTS (INCLUDING INDIVIDUAL AWARDS);PROJECT GRANTS (INCLUDING TRAVEL GRANTS);DIRECT PAYMENTS FOR SPECIFIED USE;DIRECT PAYMENTS FOR SPECIFIED USE (COOPERATIVE AGREEMENTS);USE OF PROPERTY, FACILITIES, AND EQUIPMENT;TRAINING</t>
  </si>
  <si>
    <t xml:space="preserve">Basic Research, Educational Outreach, or Training Opportunities in the area of Science._x000D_
Science funds (Treasury Account Symbol = 80 0120) will be used to fund NASA Federal Financial Assistance awards.    Review funding opportunity for specific eligibility requirements._x000D_
</t>
  </si>
  <si>
    <t xml:space="preserve">Basic Research, Educational Outreach, or Training Opportunities in the area of Science._x000D_
Science funds (Treasury Account Symbol = 80 0120) will be used to fund NASA Federal Financial Assistance awards with institutions of higher education and/or other non-profit entities._x000D_
</t>
  </si>
  <si>
    <t>{"description":"Financial Assistance Use of Universal Identifier (DUNS) &amp; SAM requirements.     Review NASA Proposers Guide for specific certifications and assurance requirements,","isApplicable":true}</t>
  </si>
  <si>
    <t>{"environmentalImpact":{"reports":[{"isSelected":false,"reportCode":"statement"},{"isSelected":false,"reportCode":"assessment"},{"isSelected":false,"reportCode":"ExecutiveOrder12372"},{"isSelected":true,"reportCode":"otherRequired"}]},"description":"  \r\nAll Principle Investigators and Co-Investigators are required to register in NASA Solicitation and Proposal Integration and Review System (NSPIRES) https://nspires.nasaprs.com/external. See NASA Proposer's Guide."}</t>
  </si>
  <si>
    <t>{"description":"General application processes and procedures are found in  the NASA Proposers Guide.  Review the individual funding opportunity announcement and updates for specific application procedures, including requirements for intent to apply and phase 1/phase 2 applications.\r\n\r\n\r\n(1) Broad Agency Announcements (Competitive)\r\n(2) Unsolicited Proposals (Non-Competitive)\r\n(3) Single-Recipient (Non-Competitive)\r\n\r\nRegulations for cooperative agreements with commercial firms that have a required cost share elements are found at 14 CFR 1274.\r\n\r\n"}</t>
  </si>
  <si>
    <t>General award processes and procedures are found in  the NASA Proposers Guide.  Review the individual funding opportunity announcement and updates for any deviations that may apply to that funding opportunity.</t>
  </si>
  <si>
    <t>{"flag":"yes","list":[{"start":"2017-10-01","description":"Review funding opportunity announcement for specific deadlines and other key dates. "}]}</t>
  </si>
  <si>
    <t>{"awarded":"letter","description":"Generally, up to three years but no more than five years."}</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</si>
  <si>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requirements.\r\n"},{"code":"cash","isSelected":true,"description":"SF-425"},{"code":"progress","isSelected":true,"description":"NASA uses the Research Performance Progress Report."},{"code":"expenditure","isSelected":true,"description":"SF-425"},{"code":"performanceMonitoring","isSelected":true,"description":"The requesting office is required to monitor recipient performance for an incremental period 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t>
  </si>
  <si>
    <t>NASA follows the requirements from 2 CFR 200.333</t>
  </si>
  <si>
    <t>80-0120-0-1-252;</t>
  </si>
  <si>
    <t>(Cooperative Agreements (Discretionary Grants)) FY 17 est $653,000,000.00; FY 16$722,802,672.00; FY 18 est $653,000,000.00; - Funding was used to support discretionary grants and cooperative agreements.</t>
  </si>
  <si>
    <t>General and Special Conditions (Award Terms)_x000D_
2 CFR 1800_x000D_
14 CFR 1274_x000D_
NASA Grant &amp; Cooperative Agreement Handbook</t>
  </si>
  <si>
    <t>Jennifer Richards300 E Street, SW, Mail Stop: LH010, Washington, DC 20546 Email:&lt; a href='mailto:jennifer.l.richards@nasa.gov'&gt;jennifer.l.richards@nasa.gov&lt;/a&gt;Phone: (202) 358-0047;</t>
  </si>
  <si>
    <t>http://www.nasa.gov</t>
  </si>
  <si>
    <t xml:space="preserve">43.002 Aeronautics; </t>
  </si>
  <si>
    <t xml:space="preserve">Evaluation of intrinsic merit includes consideration of the following factors: _x000D_
_x000D_
(i) Overall scientific or technical merit of the proposal and/or unique and innovative methods, approaches, concepts, or advanced technologies demonstrated by the proposal;_x000D_
 (ii) Proposer’s capabilities, related experience, facilities, techniques, or unique combination of these which are integral factors for achieving the proposal's objectives;_x000D_
 (iii) The qualifications, capabilities, and experience of the proposed principal investigator, team leader, or key personnel critical in achieving the proposal objectives; and_x000D_
 (iv) Evaluation against the state-of-the-art.  Review panels are instructed not to compare proposals to each other; all comparative evaluations are conducted by NASA program personnel._x000D_
</t>
  </si>
  <si>
    <t>NASA</t>
  </si>
  <si>
    <t>https://beta.sam.gov/fal/b822803c12206a1d5d58216ef1e2fb8f/view</t>
  </si>
  <si>
    <t>Aeronautics</t>
  </si>
  <si>
    <t xml:space="preserve">Basic Research, Educational Outreach, or Training Opportunities in the area of Aeronautics._x000D_
_x000D_
</t>
  </si>
  <si>
    <t>COOPERATIVE AGREEMENTS;COOPERATIVE AGREEMENTS (DISCRETIONARY GRANTS);PROJECT GRANTS;PROJECT GRANTS (CAPACITY BUILDING AND COMPLAINT PROCESSING, TRAINING);PROJECT GRANTS (CONTRACTS);PROJECT GRANTS (COOPERATIVE AGREEMENTS OR CONTRACTS);PROJECT GRANTS (COOPERATIVE AGREEMENTS);PROJECT GRANTS (DISCRETIONARY);PROJECT GRANTS (FELLOWSHIPS);PROJECT GRANTS (FOR ADMINISTRATION PROJECTS AUTHORIZED UNDER SECTION;PROJECT GRANTS (FOR COLLABORATIVE DESIGN OF CURRICULUM, PRODUCTION OF;PROJECT GRANTS (FOR SPECIFIED PROJECTS);PROJECT GRANTS (INCLUDING INDIVIDUAL AWARDS);PROJECT GRANTS (INCLUDING TRAVEL GRANTS);PROJECT GRANTS (REHABILITATION OF EXISTING INDOOR AND OUTDOOR RECREAT;PROJECT GRANTS (SPECIAL);PROJECT GRANTS (TO CAPITALIZE LOAN FUNDS);PROJECT GRANTS (WITH FORMULA DISTRIBUTION);DISSEMINATION OF TECHNICAL INFORMATION</t>
  </si>
  <si>
    <t xml:space="preserve">Basic Research, Educational Outreach, or Training Opportunities in the area of Aeronautics.  Review funding opportunity announcement for additional information._x000D_
_x000D_
</t>
  </si>
  <si>
    <t xml:space="preserve">Basic Research, Educational Outreach, or Training Opportunities in the area of Aeronautics.  Review funding opportunity announcement for additional information._x000D_
</t>
  </si>
  <si>
    <t>{"description":"Financial Assistance Use of Universal Identifier (DUNS) &amp; SAM requirements. Review NASA Proposers Guide for specific certifications and assurance requirements.","isApplicable":true}</t>
  </si>
  <si>
    <t>{"environmentalImpact":{"reports":[{"isSelected":false,"reportCode":"statement"},{"isSelected":false,"reportCode":"assessment"},{"isSelected":false,"reportCode":"ExecutiveOrder12372"},{"isSelected":true,"reportCode":"otherRequired"}]},"description":"See individual funding opportunity announcements to determine if Notice of Intent and/or Phase 1 proposals are required.  \r\nAll Principle Investigators and Co-Investigators are required to register in NASA Solicitation and Proposal Integration and Review System (NSPIRS) https://nspires.nasaprs.com/external.\r\n"}</t>
  </si>
  <si>
    <t>{"description":"General application processes and procedures are found in  the NASA Proposers Guide.  Review the individual funding opportunity announcement and updates for specific application procedures, including requirements for intent to apply and phase 1/phase 2 applications."}</t>
  </si>
  <si>
    <t>General award processes and procedures are found in  the NASA Proposers Guide.  Review the individual funding opportunity announcement and updates for any deviations that may apply to that funding opportunity</t>
  </si>
  <si>
    <t>{"flag":"yes","description":"See the Funding Opportunity for specific deadline information.","list":[{"start":"2017-10-01","description":"Review funding opportunity announcement for specific deadlines and other key dates. "}]}</t>
  </si>
  <si>
    <t>See the Funding Opportunity for specific deadline information</t>
  </si>
  <si>
    <t>{"awarded":"letter","description":"Generally, up to three years but no more than five years.  Review funding opportunity announcement for additional information."}</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</si>
  <si>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requirements.\r\n\r\n"},{"code":"cash","isSelected":true,"description":"SF-425"},{"code":"progress","isSelected":true,"description":"NASA uses the Research Performance Progress Report."},{"code":"expenditure","isSelected":true,"description":"SF-425"},{"code":"performanceMonitoring","isSelected":true,"description":"The requesting office is required to monitor recipient performance for an incremental period 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t>
  </si>
  <si>
    <t>80-0126-0-1-402;</t>
  </si>
  <si>
    <t>(Salaries and Expenses) FY 17 est $40,000.00; FY 18 est $40,000.00; FY 16$34,398,898.00;</t>
  </si>
  <si>
    <t xml:space="preserve">43.001 Science; </t>
  </si>
  <si>
    <t>https://beta.sam.gov/fal/28a946a2abacf6aad85c5ef74ba02bae/view</t>
  </si>
  <si>
    <t>Exploration</t>
  </si>
  <si>
    <t xml:space="preserve">Basic Research, Educational Outreach, or Training Opportunities in the area of space exploration.  Review funding opportunity announcement for additional information._x000D_
</t>
  </si>
  <si>
    <t>COOPERATIVE AGREEMENTS;COOPERATIVE AGREEMENTS (DISCRETIONARY GRANTS);PROJECT GRANTS;PROJECT GRANTS (COOPERATIVE AGREEMENTS OR CONTRACTS);PROJECT GRANTS (COOPERATIVE AGREEMENTS);PROJECT GRANTS (DISCRETIONARY);PROJECT GRANTS (FELLOWSHIPS);PROJECT GRANTS (FOR SPECIFIED PROJECTS);PROJECT GRANTS (INCLUDING INDIVIDUAL AWARDS);PROJECT GRANTS (INCLUDING TRAVEL GRANTS);DIRECT PAYMENTS FOR SPECIFIED USE;DIRECT PAYMENTS FOR SPECIFIED USE (COOPERATIVE AGREEMENTS);USE OF PROPERTY, FACILITIES, AND EQUIPMENT;PROVISION OF SPECIALIZED SERVICES;DISSEMINATION OF TECHNICAL INFORMATION;TRAINING</t>
  </si>
  <si>
    <t xml:space="preserve">Basic Research, Educational Outreach, or Training Opportunities in the area of space exploration._x000D_
Review funding opportunity announcement for additional information. </t>
  </si>
  <si>
    <t xml:space="preserve">  Review funding opportunity announcement for additional information.</t>
  </si>
  <si>
    <t>{"description":" Financial Assistance Use of Universal Identifier (DUNS) &amp; SAM requirements. Review NASA Proposers Guide for specific certifications and assurance requirements,  Review funding opportunity announcement for additional information.","isApplicable":true}</t>
  </si>
  <si>
    <t>{"environmentalImpact":{"reports":[{"isSelected":true,"reportCode":"statement"},{"isSelected":false,"reportCode":"assessment"},{"isSelected":false,"reportCode":"ExecutiveOrder12372"},{"isSelected":true,"reportCode":"otherRequired"}]},"description":"See individual funding opportunity announcements to determine if Notice of Intent and/or Phase 1 proposals are required.  \r\nAll Principle Investigators and Co-Investigators are required to register in NASA Solicitation and Proposal Integration and Review System (NSPIRS) https://nspires.nasaprs.com/external.\r\n"}</t>
  </si>
  <si>
    <t>{"description":"General application processes and procedures are found in  the NASA Proposers Guide.  Review the individual funding opportunity announcement and updates for specific application procedures, including requirements for intent to apply and phase 1/phase 2 applications.    "}</t>
  </si>
  <si>
    <t>{"flag":"yes","description":"Review funding opportunity announcement for additional information.","list":[{"start":"2017-10-01","description":"Review funding opportunity announcement for specific deadlines and other key dates. "}]}</t>
  </si>
  <si>
    <t>{"awarded":"lump","description":"Generally, up to three years but no more than five years.  Review funding opportunity announcement for additional information."}</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</si>
  <si>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requirements.\r\n"},{"code":"cash","isSelected":true,"description":"Standard Form (SF) 425."},{"code":"progress","isSelected":true,"description":"NASA uses the Research Performance Progress Report."},{"code":"expenditure","isSelected":true,"description":"Standard Form (SF) 425"},{"code":"performanceMonitoring","isSelected":true,"description":"The requesting office is required to monitor recipient performance for an incremental period 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t>
  </si>
  <si>
    <t>80-0124-0-1-252;</t>
  </si>
  <si>
    <t>(Salaries and Expenses) FY 17 est $28,000,000.00; FY 18 est $28,000,000.00; FY 16$30,976,788.00;</t>
  </si>
  <si>
    <t>General and Special Terms and Conditions (Award Terms)_x000D_
Grants and Cooperative Agreement Manual_x000D_
2 CFR 1800_x000D_
14 CFR 1274</t>
  </si>
  <si>
    <t>Nov 01,2010</t>
  </si>
  <si>
    <t>https://beta.sam.gov/fal/ea2db9166f7aaf75fec951669df8a9d7/view</t>
  </si>
  <si>
    <t>Aeronautics, Recovery Act</t>
  </si>
  <si>
    <t>{"list":[{"act":{"description":"American Recovery &amp; Reinvestment Act of 2009."},"publicLaw":{"congressCode":"111","number":"5"},"authorizationTypes":{"USC":false,"act":true,"statute":false,"publicLaw":true,"executiveOrder":false}}]}</t>
  </si>
  <si>
    <t>The purpose of the American Recovery and Reinvestment Act of 2009 is to provide a stimulus to the U.S. economy, and among other provisions, it provides funds to Federal agencies for use on contracts, grants, cooperative agreements, and other financial assistance arrangements.</t>
  </si>
  <si>
    <t>Generally, it is anticipated that Recovery Act funds will be used to fund grants or cooperative agreements with institutions of higher education and/or other non-profit institutions.</t>
  </si>
  <si>
    <t>{"awarded":"letter","description":"N/A"}</t>
  </si>
  <si>
    <t>[{"code":"program","isSelected":false},{"code":"cash","isSelected":false},{"code":"progress","isSelected":true,"description":"Annual Progress Reports (Summary of Annual Progress/Metrics), Quarterly Progress Reports (Summary of Quarterly Progress/Metrics), and Federal Reporting.gov"},{"code":"expenditure","isSelected":false},{"code":"performanceMonitoring","isSelected":true,"description":"The requesting office is required to monitor recipient performance for an incremental period in a manner that permits evaluation and review of the effort performed. For example, measurement criteria for a Recovery Act increment may include: (1) Meeting specified milestones between beginning and ending dates, (2) Successful completion of significant activities or objectives identified, and (3) On-time delivery of reports and other required documentation."}]</t>
  </si>
  <si>
    <t>{"isApplicable":true,"description":"Office of Inspector General Audits."}</t>
  </si>
  <si>
    <t>80-0125-0-1-402;</t>
  </si>
  <si>
    <t xml:space="preserve">(Salaries and Expenses) FY 17 est $0.00; FY 18 est $0.00; FY 16$300,750.00; - TAFS Number 80-0125 2009  2010_x000D_
</t>
  </si>
  <si>
    <t xml:space="preserve"> No new programs will be awarded off of this CFDA no.</t>
  </si>
  <si>
    <t>Standard grant and cooperative agreement provisions_x000D_
Recovery Act-specific terms and conditions</t>
  </si>
  <si>
    <t>Oct 09,2009</t>
  </si>
  <si>
    <t>https://beta.sam.gov/fal/e42859bbdedcd9c0de47a642200afcfb/view</t>
  </si>
  <si>
    <t>Space Operations</t>
  </si>
  <si>
    <t>Basic Research, Educational Outreach, and Training Opportunities in the area of Space Operations._x000D_
_x000D_
Review funding opportunity announcement for additional information.</t>
  </si>
  <si>
    <t>COOPERATIVE AGREEMENTS;COOPERATIVE AGREEMENTS (DISCRETIONARY GRANTS);PROJECT GRANTS;PROJECT GRANTS (COOPERATIVE AGREEMENTS OR CONTRACTS);PROJECT GRANTS (COOPERATIVE AGREEMENTS);PROJECT GRANTS (DISCRETIONARY);PROJECT GRANTS (FELLOWSHIPS);PROJECT GRANTS (FOR COLLABORATIVE DESIGN OF CURRICULUM, PRODUCTION OF;PROJECT GRANTS (FOR SPECIFIED PROJECTS);PROJECT GRANTS (INCLUDING INDIVIDUAL AWARDS);PROJECT GRANTS (INCLUDING TRAVEL GRANTS)</t>
  </si>
  <si>
    <t xml:space="preserve">See funding opportunity announcement for additional information._x000D_
</t>
  </si>
  <si>
    <t>{"environmentalImpact":{"reports":[{"isSelected":false,"reportCode":"statement"},{"isSelected":false,"reportCode":"assessment"},{"isSelected":false,"reportCode":"ExecutiveOrder12372"},{"isSelected":true,"reportCode":"otherRequired"}]},"description":"- See individual funding opportunity announcements to determine if Notice of Intent and/or Phase 1 proposals are required.  \r\nAll Principle Investigators and Co-Investigators are required to register in NASA Solicitation and Proposal Integration and Review System (NSPIRS) https://nspires.nasaprs.com/external.\r\n"}</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</si>
  <si>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requirements.\r\n"},{"code":"cash","isSelected":true,"description":"Standard Form (SF) 425"},{"code":"progress","isSelected":true,"description":"NASA uses the Research Performance Progress Report."},{"code":"expenditure","isSelected":true,"description":"Standard Form (SF) 425"},{"code":"performanceMonitoring","isSelected":true,"description":"The requesting office is required to monitor recipient performance for an incremental period 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t>
  </si>
  <si>
    <t>80-0115-0-1-252;</t>
  </si>
  <si>
    <t>(Salaries and Expenses) FY 17 est $30,000,000.00; FY 18 est $30,000,000.00; FY 16$62,340,303.00;</t>
  </si>
  <si>
    <t>General and Special Conditions (Award Terms)_x000D_
NASA Grant &amp; Cooperative Agreement Handbook_x000D_
2 CFR 1800_x000D_
14 CFR 1274</t>
  </si>
  <si>
    <t xml:space="preserve">Evaluation of intrinsic merit includes consideration of the following factors: _x000D_
_x000D_
(i) Overall scientific or technical merit of the proposal and/or unique and innovative methods, approaches, concepts, or advanced technologies demonstrated by the proposal;_x000D_
 (ii) Proposer’s capabilities, related experience, facilities, techniques, or unique combination of these which are integral factors for achieving the proposal's objectives;_x000D_
 (iii) The qualifications, capabilities, and experience of the proposed principal investigator, team leader, or key personnel critical in achieving the proposal objectives; and_x000D_
 (iv) Evaluation against the state-of-the-art.  Review panels are instructed not to compare proposals to each other; all comparative evaluations are conducted by NASA program personnel._x000D_
_x000D_
</t>
  </si>
  <si>
    <t>https://beta.sam.gov/fal/9a6467dbcb83fda7b70eb6adfb82fab2/view</t>
  </si>
  <si>
    <t>Education</t>
  </si>
  <si>
    <t>Basic Research, Educational Outreach, or Training Opportunities in the area of Education.  _x000D_
Review funding opportunity announcement for additional information.</t>
  </si>
  <si>
    <t>COOPERATIVE AGREEMENTS;COOPERATIVE AGREEMENTS (DISCRETIONARY GRANTS);PROJECT GRANTS;PROJECT GRANTS (CONTRACTS);PROJECT GRANTS (COOPERATIVE AGREEMENTS OR CONTRACTS);PROJECT GRANTS (COOPERATIVE AGREEMENTS);PROJECT GRANTS (DISCRETIONARY);PROJECT GRANTS (FELLOWSHIPS);PROJECT GRANTS (FOR SPECIFIED PROJECTS);PROJECT GRANTS (INCLUDING INDIVIDUAL AWARDS);PROJECT GRANTS (INCLUDING TRAVEL GRANTS)</t>
  </si>
  <si>
    <t xml:space="preserve">Review funding opportunity announcement for additional information._x000D_
</t>
  </si>
  <si>
    <t>Review funding opportunity announcement for additional information.</t>
  </si>
  <si>
    <t>{"description":"Financial Assistance Use of Universal Identifier (DUNS) &amp; SAM requirements. Review NASA Proposers Guide for specific certifications and assurance requirements.  Review funding opportunity announcement for additional information.","isApplicable":true}</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</si>
  <si>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requirements.\r\n"},{"code":"cash","isSelected":true,"description":"Standard Form (SF) 425"},{"code":"progress","isSelected":true,"description":"NASA uses the Research Performance Progress Report."},{"code":"expenditure","isSelected":true,"description":"Standard Form (SF) 425"},{"code":"performanceMonitoring","isSelected":true,"description":"The requesting office is required to monitor recipient performance for an incremental period 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documentation.\r\n"}]</t>
  </si>
  <si>
    <t>80-0128-0-1-252;</t>
  </si>
  <si>
    <t>(Cooperative Agreements (Discretionary Grants)) FY 18 Estimate Not Available  FY 17 est $10,000,000.00; FY 16$142,659,559.00;</t>
  </si>
  <si>
    <t xml:space="preserve">General and Special Conditions (Award Terms)_x000D_
2 CFR 1800_x000D_
14 CFR 1274_x000D_
NASA Grant &amp; Cooperative Agreement Handbook_x000D_
</t>
  </si>
  <si>
    <t>https://beta.sam.gov/fal/68b2832e20ca5b0fe8766c8a62712416/view</t>
  </si>
  <si>
    <t>Cross Agency Support</t>
  </si>
  <si>
    <t>Basic Research, Educational Outreach, or Training Opportunities in the area of Cross Agency Support (CAS).  Review funding opportunity announcement for additional information.</t>
  </si>
  <si>
    <t>COOPERATIVE AGREEMENTS;COOPERATIVE AGREEMENTS (DISCRETIONARY GRANTS);PROJECT GRANTS;PROJECT GRANTS (CONTRACTS);PROJECT GRANTS (COOPERATIVE AGREEMENTS OR CONTRACTS);PROJECT GRANTS (COOPERATIVE AGREEMENTS);PROJECT GRANTS (DISCRETIONARY);PROJECT GRANTS (FELLOWSHIPS);PROJECT GRANTS (FOR COLLABORATIVE DESIGN OF CURRICULUM, PRODUCTION OF;PROJECT GRANTS (FOR SPECIFIED PROJECTS);PROJECT GRANTS (INCLUDING INDIVIDUAL AWARDS);PROJECT GRANTS (INCLUDING TRAVEL GRANTS)</t>
  </si>
  <si>
    <t>{"flag":"yes","description":"Review funding opportunity announcement for additional information.","list":[{"start":"2017-10-01","description":"Review funding opportunity announcement for specific deadlines and other key dates"}]}</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</si>
  <si>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requirements.\r\n\r\n\r\n"},{"code":"cash","isSelected":true,"description":"Standard Form (SF) 425"},{"code":"progress","isSelected":true,"description":"NASA uses the Research Performance Progress Report.\r\n\r\n"},{"code":"expenditure","isSelected":true,"description":"Standard Form (SF) 425"},{"code":"performanceMonitoring","isSelected":true,"description":"in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t>
  </si>
  <si>
    <t>80-0122-0-1-252;</t>
  </si>
  <si>
    <t>(Salaries and Expenses) FY 16$26,211,544.00; FY 17 est $25,000,000.00; FY 18 est $25,000,000.00;</t>
  </si>
  <si>
    <t xml:space="preserve">General and Special Conditions (Award Terms)_x000D_
2 CFR 200_x000D_
14 CFR 1274_x000D_
NASA Grant &amp; Cooperative Agreement Handbook_x000D_
</t>
  </si>
  <si>
    <t>https://beta.sam.gov/fal/28870145a6b314b9f782fe19b07fe6eb/view</t>
  </si>
  <si>
    <t xml:space="preserve">Construction &amp; Environmental Compliance &amp; Remediation </t>
  </si>
  <si>
    <t>Construction &amp; Environmental Compliance &amp; Remediation</t>
  </si>
  <si>
    <t>Review funding opportunity announcement for additional information._x000D_
Construction is only allowed with Congressional authorization.</t>
  </si>
  <si>
    <t xml:space="preserve">Construction &amp; Environmental Compliance &amp; Remediation._x000D_
Review funding opportunity announcement for additional information._x000D_
</t>
  </si>
  <si>
    <t>{"environmentalImpact":{"reports":[{"isSelected":true,"reportCode":"statement"},{"isSelected":true,"reportCode":"assessment"},{"isSelected":false,"reportCode":"ExecutiveOrder12372"},{"isSelected":true,"reportCode":"otherRequired"}]},"description":"Due to the individualistic nature of these types of awards the funding opportunity announcement will provide specific instructions on the pre-application requirements."}</t>
  </si>
  <si>
    <t>{"description":" Due to the individualistic nature of these types of awards the funding opportunity announcement will provide specific instructions on the application process."}</t>
  </si>
  <si>
    <t xml:space="preserve"> Due to the individualistic nature of these types of awards the funding opportunity announcement will provide specific instructions on the award process.</t>
  </si>
  <si>
    <t>Due to the individualistic nature of these types of awards the funding opportunity announcement will provide specific instructions on the award process.</t>
  </si>
  <si>
    <t>Due to the individualistic nature of these types of awards NASA staff will provide specific instructions on this process.</t>
  </si>
  <si>
    <t>{"awarded":"letter","description":" Due to the individualistic nature of these types of awards the funding opportunity announcement will provide specific instructions on the length of award."}</t>
  </si>
  <si>
    <t>[{"code":"program","isSelected":true,"description":" Due to the individualistic nature of these types of awards the funding opportunity announcement will provide specific instructions on the post award reporting requirements."},{"code":"cash","isSelected":true,"description":"Standard Form (SF) 425"},{"code":"progress","isSelected":true,"description":" Due to the individualistic nature of these types of awards the funding opportunity announcement will provide specific instructions on the progress reporting requirements."},{"code":"expenditure","isSelected":true,"description":"Standard Form (SF) 425"},{"code":"performanceMonitoring","isSelected":true,"description":"Due to the individualistic nature of these types of awards the funding opportunity announcement will provide specific monitoring requirements.\r\nHowever, generally, the requesting office is required to monitor recipient performance for an incremental period 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documentation.\r\n "}]</t>
  </si>
  <si>
    <t>Due to the individualistic nature of these types of awards NASA staff will provide specific instructions on the award process.</t>
  </si>
  <si>
    <t>80-0130-0-1-252;</t>
  </si>
  <si>
    <t>(Salaries and Expenses) FY 18 Estimate Not Available  FY 17 est $0.00; FY 16$395,332.00;</t>
  </si>
  <si>
    <t>General and Special Conditions (Award Terms)_x000D_
2 CFR 1800_x000D_
14 CFR 1274_x000D_
NASA Grant &amp; Cooperative Agreement Handbook_x000D_
 Due to the individualistic nature of these types of awards the funding opportunity announcement will provide specific requirements for any awards issued under this CFDA.</t>
  </si>
  <si>
    <t xml:space="preserve"> Due to the individualistic nature of these types of awards the funding opportunity announcement will provide specific instructions on the selection process.</t>
  </si>
  <si>
    <t>https://beta.sam.gov/fal/78fe8e3aa89298e07763a4881100d76f/view</t>
  </si>
  <si>
    <t>Office of Inspector General</t>
  </si>
  <si>
    <t>Basic Research, Educational Outreach, or Training Opportunities in the area of Office of Inspector General._x000D_
_x000D_
Review funding opportunity announcement for additional information.</t>
  </si>
  <si>
    <t>COOPERATIVE AGREEMENTS;COOPERATIVE AGREEMENTS (DISCRETIONARY GRANTS);PROJECT GRANTS;PROJECT GRANTS (CAPACITY BUILDING AND COMPLAINT PROCESSING, TRAINING);PROJECT GRANTS (CONTRACTS);PROJECT GRANTS (COOPERATIVE AGREEMENTS OR CONTRACTS);PROJECT GRANTS (COOPERATIVE AGREEMENTS);PROJECT GRANTS (DISCRETIONARY);PROJECT GRANTS (FELLOWSHIPS);PROJECT GRANTS (FOR COLLABORATIVE DESIGN OF CURRICULUM, PRODUCTION OF;PROJECT GRANTS (FOR SPECIFIED PROJECTS);PROJECT GRANTS (INCLUDING INDIVIDUAL AWARDS);PROJECT GRANTS (INCLUDING TRAVEL GRANTS);PROJECT GRANTS (SPECIAL);DIRECT PAYMENTS FOR SPECIFIED USE;DIRECT PAYMENTS FOR SPECIFIED USE (COOPERATIVE AGREEMENTS);USE OF PROPERTY, FACILITIES, AND EQUIPMENT;PROVISION OF SPECIALIZED SERVICES;ADVISORY SERVICES AND COUNSELING;ADVISORY SERVICES ON COMPLIANCE;DISSEMINATION OF TECHNICAL INFORMATION;INFORMATION;INVESTIGATION OF COMPLAINTS;INVESTIGATION OF COMPLAINTS (COMPLIANCE REVIEWS);RESOLUTION OF DISPUTES</t>
  </si>
  <si>
    <t xml:space="preserve">General award processes and procedures are found in  the NASA Proposers Guide.  Review the individual funding opportunity announcement and updates for any deviations that may apply to that funding opportunity._x000D_
</t>
  </si>
  <si>
    <t>{"flag":"yes","list":[{"start":"2016-10-01","description":"Review funding opportunity announcement for specific deadlines and other key dates. "}]}</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</si>
  <si>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requirements.\r\n"},{"code":"cash","isSelected":true,"description":"Standard Form (SF) 425"},{"code":"progress","isSelected":true,"description":"NASA uses the Research Performance Progress Report."},{"code":"expenditure","isSelected":true,"description":"Standard Form (SF) 425"},{"code":"performanceMonitoring","isSelected":true,"description":"The requesting office is required to monitor recipient performance for an incremental period\r\nin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documentation.\r\n"}]</t>
  </si>
  <si>
    <t>80-0109-0-1-252;</t>
  </si>
  <si>
    <t>https://beta.sam.gov/fal/a2cb220f7c9bc3500cfd11ee7750bda2/view</t>
  </si>
  <si>
    <t>Space Technology</t>
  </si>
  <si>
    <t xml:space="preserve">The Space Technology Mission Directorate (STMD) is responsible for developing the crosscutting, pioneering, new technologies and capabilities needed by the agency to achieve its current and future missions. _x000D_
STMD rapidly develops, demonstrates, and infuses revolutionary, high-payoff technologies through transparent, collaborative partnerships, expanding the boundaries of the aerospace enterprise. Space Technology funds will be used to fund NASA Federal Financial Assistance awards. </t>
  </si>
  <si>
    <t>COOPERATIVE AGREEMENTS;COOPERATIVE AGREEMENTS (DISCRETIONARY GRANTS);PROJECT GRANTS;PROJECT GRANTS (CAPACITY BUILDING AND COMPLAINT PROCESSING, TRAINING);PROJECT GRANTS (COOPERATIVE AGREEMENTS);PROJECT GRANTS (DISCRETIONARY);PROJECT GRANTS (FELLOWSHIPS);PROJECT GRANTS (FOR COLLABORATIVE DESIGN OF CURRICULUM, PRODUCTION OF;PROJECT GRANTS (FOR SPECIFIED PROJECTS);PROJECT GRANTS (INCLUDING INDIVIDUAL AWARDS);PROJECT GRANTS (INCLUDING TRAVEL GRANTS);DIRECT PAYMENTS FOR SPECIFIED USE (COOPERATIVE AGREEMENTS);USE OF PROPERTY, FACILITIES, AND EQUIPMENT;TRAINING</t>
  </si>
  <si>
    <t xml:space="preserve">Generally, applications are solicited from institutions of higher learning and non-profit organizations.   _x000D_
All applicants should review the appropriate funding announcement to determine eligibility for a specific project.  </t>
  </si>
  <si>
    <t>{"description":"Financial Assistance Use of Universial Identifier and regisration in System of Award Management (SAM) are required. \r\nCopy of Negotiated Indirect Cost Rate Agreement is required for all entities requesting indirect costs.\r\nCheck each funding announcement to determine if other credentials, certifications or documentation are required.","isApplicable":true}</t>
  </si>
  <si>
    <t>[{"code":"program","isSelected":true,"description":"Annual Progress Reports (Summary of Annual Progress/Metrics); Quarterly Progress Reports (Summary of Quarterly Progress/Metrics), Summary of Research/Educational Outreach Reports, and FFATA (FSRS) Reports.  \r\nNASA has a New Technology Reporting requirement.  See NASA Grants and Cooperative Agreement for interim and final reporting requirements.\r\n\r\nSome funding opportunities may had additional reporting requirements.\r\n"},{"code":"cash","isSelected":true,"description":"a Federal Cash Transactions Report (SF 425), and, when applicable, a Continuation Sheet (SF 425) electronically to DHHS/PMS within 30 working days following the end of each Federal Fiscal quarter  "},{"code":"progress","isSelected":true,"description":"NASA uses the Research Performance Progress Report."},{"code":"expenditure","isSelected":true,"description":"A final SF 425 in electronic or paper form to NASA within 90 calendar days after the expiration date of the grant"},{"code":"performanceMonitoring","isSelected":true,"description":"The requesting office is required to monitor recipient performance for an incremental period in a manner that permits evaluation and review of the effort performed. For example, measurement criteria may include: (1) Meeting specified milestones between beginning and ending dates, (2) Successful completion of significant activities or objectives identified, and/or (3) On-time delivery of reports and other required documentation."}]</t>
  </si>
  <si>
    <t>Records shall be retained in accordance with 2 CFR §200.333.</t>
  </si>
  <si>
    <t xml:space="preserve">(Cooperative Agreements (Discretionary Grants)) FY 16$25,281,410.00; FY 17 est $300,000.00; FY 18 Estimate Not Available </t>
  </si>
  <si>
    <t>Dec 18,2014</t>
  </si>
  <si>
    <t>https://beta.sam.gov/fal/d146cb2e1e79164476b717eeb0826f81/view</t>
  </si>
  <si>
    <t>Community Development Revolving Loan Fund Program for Credit Unions</t>
  </si>
  <si>
    <t>CDRLF Program</t>
  </si>
  <si>
    <t>NATIONAL CREDIT UNION ADMINISTRATION, NATIONAL CREDIT UNION ADMINISTRATION</t>
  </si>
  <si>
    <t>{"list":[{"act":{"description":"Omnibus Budget Reconciliation Act of 1981, as amended, Sections 623,633, and 681. 42 U.S.C 9812,9822 and 9910"},"publicLaw":{"congressCode":"115","number":"244"},"statute":{"page":"494,498,518"},"USC":{"title":"12 - Banks and Banking","section":"1756, 1757(5)(D), and (7)(I), 1766, 1772c-1, 1782, 1784, 1785 and 1786."},"authorizationTypes":{"USC":true},"usc":{"title":"12 - Banks and Banking","section":"1756, 1757(5)(D), and (7)(I), 1766, 1772c-1, 1782, 1784, 1785 and 1786."}}]}</t>
  </si>
  <si>
    <t>The purpose of the Community Development Revolving Loan Fund (CDRLF) program is to assist low-income designated credit unions (LICUs) in providing basic financial services to their members to stimulate economic activities in their communities. Through the CDRLF program, the NCUA provides financial support in the form of technical assistance grants and reduced-rate loans to LICUs serving predominantly low-income members. The CDRLF program consists of Congressional appropriations that are administered by the NCUA.</t>
  </si>
  <si>
    <t>DIRECT PAYMENTS FOR SPECIFIED USE;DIRECT LOANS</t>
  </si>
  <si>
    <t>Federal and state chartered credit unions that have a low-income designation from the NCUA and/or appropriate state regulator pursuant to NCUA Rules and Regulation at §701.34(a)(1) or §741.204.
In the case of a non-federally insured, state-chartered credit union, a low-income designation from a state regulator, made under appropriate state standards with the concurrence of NCUA. Services to low-income members must include, at a minimum, offering share accounts and loans.</t>
  </si>
  <si>
    <t>A credit union wishing to participate must serve a field of membership which is comprised primarily of low-income individuals.
To participate in the CDRLF Program, a federally chartered credit union must be currently designated as a “low-income” credit union as set forth in NCUA’s Rules and Regulations. A state-chartered credit union must have the equivalent low-income designation from its respective state supervisory authority and concurrence from NCUA. 12 CFR 701.34
A low-income designated credit union is one in which more than half of its members meet the NCUA definition for a “low-income member.” Low-income members are those who earn 80 percent or less than the median family income for the metropolitan area where they live, or the national metropolitan area, whichever is greater. Low-income designated credit unions have offices and serve members throughout the United States, Puerto Rico, Guam, and the U.S. Virgin Islands, and on military bases around the world. Depending on the charter type, these credit unions serve occupational groups, associations and communities.</t>
  </si>
  <si>
    <t>{"description":"Evidence of Chartering from the National Credit Union Administration. \n\nEvidence of Low Income Designation (12 CFR 701.34).\n \nDUNS Number - An active DUNS Number for the Applicant is required to apply. \n \nActive SAM.gov Account -  An active SAM.gov account status and CAGE number is required to apply.","isApplicable":true}</t>
  </si>
  <si>
    <t>{"description":"Process for Grants:\n\n(1) Credit unions fulfill all application responses and requirements for the grant and submit the request online. \n(2) NCUA will thoroughly review the application according to the selection process in the grant guideline. (3) NCUA will make a final decision and notify the credit union whether the request is approved or denied via email. (4) If the request is approved, then the credit union may initiate the project that was applied for. (5) After the project is completed and the credit union fulfills all of the grant requirements then they may submit a reimbursement request to the NCUA.\n\n\nProcess for Loans:\n\n(1) Credit unions fulfill all application responses and requirements for the loan and submit the request online. (2) NCUA will thoroughly review the application according the criteria established in NCUA Rules and Regulations 12 CFR 705.7(c).  (3) NCUA will make a decision and notify the credit union whether the request is tentatively approved or denied via email. (4) If the request is tentatively approved, NCUA will provide credit unions with instructions to complete the necessary loan documentation. (5) Credit unions review, sign, and submit the required loan documentation including, but not limited to, a loan agreement, promissory note, and amortization schedule. (6) NCUA will review and sign the loan documentation, then notify the credit union of the final approval via email. (7) NCUA will provide the credit union with copies of the signed loan documentation. (8) NCUA deposits the funds into the credit union’s account on the effective date of the loan."}</t>
  </si>
  <si>
    <t>The award procedure generally involves two or three steps of review by different staff. The final approval authority is completed by the Director (or designee) of the NCUA's Office of Credit Union Resources and Expansion. 
Three Step Review Process: The Initial Reviewer (IR) evaluates the request and determines if it satisfies the criteria for approval set forth in program guidelines. Then the Grant Administrator (GA) reviews the IR’s recommendation to either confirm the recommendation or make another recommendation. Lastly, the Office Director or Deputy Director (OD) reviews the GA’s recommendation to either confirm or deny the GA’s recommendation, which results in a official final decision.
Two Step Review Process: This process follows the same protocols as the Three Step Review Process. However, the GA initiates the evaluation of the request and determines if it satisfies the criteria for approval set forth in program guidelines. Then, the OD reviews the GA’s recommendation to either confirm or deny the GA’s recommendation, which results in a official final decision. The difference in this step is that the GA bypasses the IR’s step during this process and is used for faster response on more simplified applications.</t>
  </si>
  <si>
    <t>Appeals of non-qualification: 
A Qualifying Credit Union whose application for a loan or technical assistance grant has been denied under §705.7(f) for failure to satisfy any of the conditions set forth in §705.7(c), including any additional criteria set forth in the related notice of funding opportunity, may request the Director of the Office of Credit Union Resources and Expansion to reconsider the denial and/or appeal that decision to the NCUA Board in accordance with the procedures set forth in subpart B to part 746 of this chapter, subject to the following limitations: (1) Scope: The scope of the Board's review is limited to the threshold question of qualification and not the issue of whether, among qualified applicants, a particular loan or technical assistance grant is funded. (2) Appeals procedures inapplicable: The foregoing procedure applies during an open period in which funds are available and NCUA has called for applications. NCUA will reject any application submitted during a period in which NCUA has not called for applications, except for applications submitted under §705.8. Such rejections are not subject to appeal or review by the NCUA Board.
Appeals of technical assistance grant reimbursement denials: 
Pursuant to NCUA Interpretative Ruling and Policy Statement 11-1, any Participating Credit Union may appeal a denial of a technical assistance grant reimbursement to NCUA's Supervisory Review Committee. All appeals of technical assistance grant reimbursements must be submitted to the Supervisory Review Committee within 30 days from the date of the denial. The decisions of the Supervisory Review Committee are final and may not be appealed to the NCUA Board.</t>
  </si>
  <si>
    <t>Grant Extensions
If a grant award has not been used prior to the grant expiration date then credit unions may submit a request to extend the grant’s performance period by emailing a completed grant extension request form to the NCUA. Extensions may be authorized for a maximum of 18 months only (within 18 months after the original grant expiration date). The NCUA will approve or reject the grant extension request and notify the credit union by email. Renewals are not available for CDRLF awards.</t>
  </si>
  <si>
    <t>{"types":{"moe":false,"formula":true,"matching":true},"formula":{"title":"12: Banks and Banking","chapter":"VII","part":"705","subPart":"A","publicLaw":"","description":""},"matching":{"requirementFlag":"voluntary","percent":"0","description":"NCUA may require (in some rare cases) credit unions to match the loan. If necessary, the credit union will be notified as part of the approval process."},"moe":{"description":""}}</t>
  </si>
  <si>
    <t>{"awarded":"lump","description":"Technical Assistance Grants\nCredit unions approved for grant funds must utilize the funds and submit a reimbursement request by the grant expiration date provided at the time of approval (approval letter). Grant expiration dates range from 12 to 18 months. A grant extension may be permitted upon written request, for up to 12 months from the original date of expiration. CDRLF grant awards are reimbursements and disbursed as a lump sum when the credit unions reimbursement request is reviewed and approved. \n \nLoans\nFinancial assistance made available in this program will be in the form of a loan which is to be deposited in the credit union as either a non-member deposit or as a note payable and must be repaid to the Revolving Loan Program at the specified rate at the time of the loan (refer to the NCUA's CDRLF Loan Interest Rate Policy for current rate). The term of a loan will not exceed 5 years from the date of award of the loan. CDRLF loans are disbursed as a lump sum on the effective date of the note."}</t>
  </si>
  <si>
    <t>[{"code":"program","isSelected":true,"description":"Project Impact Narrative: Discuss how the grant helped the credit union assist underserved members and impact the community.\n\nProject Outcome: Select the project outcome the credit union achieved through the project. Available outcomes include (1) Added New Products/Services, (2) Developed Employee Skills &amp; Talent, (3) Enhanced Cybersecurity &amp; Data Protection, (4) Increased Loan Growth, (5) Increased Membership Growth, (6) Leveraged Technology to Scale Products/Services, and/or (7) Positioned Credit Union for Future Growth.\n\nProject Outcome Narrative: Discuss how the grant helped the credit union achieve the selected project outcome. Include specific metrics that were measured."},{"code":"cash","isSelected":false,"description":""},{"code":"progress","isSelected":true,"description":"Status updates are not always a required deliverable for CDRLF grants. However, if it is required then credit unions must be complete it whether or not work has occurred on a project. Not submitting a complete progress report by the deadline defined in the grant agreement may result in any subsequent reimbursement request being delayed or denied. The NCUA will notify Awardees about the status update and the deadline to complete it by email. Status updates should reflect implementation activities for the duration of the project thus far. Below are the components of the status update.\n\nStatus of Project to Date: Indicate if the project is one of the following: (1)Completed, (2) On Target for Completion, or (3) Off Schedule and Requires an Extension.\n\nStatus Update Summary: Provide a summary of the work completed to date (at least 3-5 sentences).\n\nChallenges Encountered: Describe any issues that have made or will make completing the project on time difficult. \n\nRemaining Work: Provide a summary of the work remaining to complete the project. \n\nDate Expected to Submit Reimbursement Request: Provide the date the credit union expects to submit the reimbursement request to the NCUA."},{"code":"expenditure","isSelected":true,"description":"The final post-award activity is the reimbursement request. All NCUA grants are reimbursements. Awardees must use their own funds for the approved project according to the terms and conditions of the grant agreement, then request a reimbursement for the eligible expenses incurred. In general, each reimbursement request requires Awardees to provide a narrative outcome summary, proof of payment and purchase documents, and certification the grant funds were used accordingly. The NCUA may request additional information to support the reimbursement for an Awardee’s project. Narrative outcome summaries that are not detailed and do not reflect the impact of the grant will cause delays in the reimbursement process.\n\nThe NCUA will not approve incomplete reimbursement requests. However, if the NCUA has additional inquiries regarding the request then the credit union will be notified by email to address the matter."},{"code":"performanceMonitoring","isSelected":true,"description":"For CDRLF Loans\n\nCredit unions that receives a CDRLF loan must report on the progress of providing needed community services to the Participating Credit Union's members once a year, either at the annual meeting or in a written report sent to all members. Credit unions must also submit to NCUA the written report or a summary of the report provided to members."}]</t>
  </si>
  <si>
    <t>CDRLF awardees are required to keep all financial, business and program reports necessary for program review and audit to ensure that funds have been expended in accordance with the applicable regulations, guidelines, agreements, and terms &amp; conditions.</t>
  </si>
  <si>
    <t>25-4472-0-3-451;25-4472-0-3-373;</t>
  </si>
  <si>
    <t>(Project Grants (Special)) FY 17$2,389,085.00; FY 18 est $2,000,000.00; FY 19 est $2,000,000.00; FY 16$2,499,187.00; - (Direct Loans) FY 17$500,000.00; FY 18 est $1,500,000.00; FY 19 est $2,000,000.00; FY 16$1,375,000.00; - This portion reflects the loans issued as part of the CDRLF Program.  Loan amounts range from $10,000 to $500,000.  There are no new congressional appropriations awarded to this revolving loan fund since 2005. This is a revolving fund (X fund).</t>
  </si>
  <si>
    <t>Smallest FY16 grant award - $200
Largest FY16 grant award - $15,000
Average FY16 grant award - $8,085
Smallest FY17 grant award - $1,500
Largest FY17 grant award - $25,000
Average FY17 grant award - $8,719
Smallest FY18 grant award - $1,300
Largest FY18 grant award - $20,000
Average FY18 grant award - $9,852</t>
  </si>
  <si>
    <t>{"list":[{"fiscalYear":2016,"description":"For the 2016, Grant Round, received 1,430 applications totaling $9.6 million. Grants totaling nearly $2.5 million will help 309 low-income credit unions expand services to underserved communities, train staff, improve cybersecurity and provide students with work experience. \r\n\r\nFunding Information: \r\n\r\n309 CREDIT UNIONS RECEIVED $2,499,187 IN GRANT AWARDS. THE 309 OSCUI PROGRAM\r\nAWARD RECIPIENTS ARE LOCATED\r\nIN 41 STATES, THE DISTRICT OF\r\nCOLUMBIA, PUERTO RICO, AND\r\nTHE VIRGIN ISLANDS. 50 ARE MINORITY\r\nDEPOSITORY INSTITUTIONS.\r\n\r\nIn the most recent round, NCUA awarded grants in four initiative areas:\r\n•\tCapacity and growth: NCUA awarded 116 grants, totaling $1,495,163, to credit unions expanding financial access to underserved communities through digital products, lending programs and other growth strategies.\r\n•\tCybersecurity: NCUA awarded 112 grants, totaling $752,529, to help credit unions better protect member information and other sensitive data.\r\n•\tStudent internships: NCUA awarded 33 grants, totaling $125,795, for credit unions to provide students with professional work experiences.\r\n•\tStaff training: NCUA awarded 48 grants, totaling $125,700, for credit unions to train staff in areas like lending, collections and governance.\r\n For the 2016, Grant Round, received 1,430 applications totaling $9.6 million. Grants awarded total to approximately 2.5 million will help 309 low-income credit unions expand services to underserved communities, train staff, improve cybersecurity and provide students with work experience. \r\n\r\n Funding Information: \r\n\r\n 309 CREDIT UNIONS RECEIVED $2,499,187 IN GRANT AWARDS. THE 309 OSCUI PROGRAM\r\n AWARD RECIPIENTS ARE LOCATED\r\n IN 41 STATES, THE DISTRICT OF\r\n COLUMBIA, PUERTO RICO, AND\r\n THE VIRGIN ISLANDS. 50 ARE MINORITY\r\n DEPOSITORY INSTITUTIONS.\r\n\r\n In the most recent round, NCUA awarded grants in four initiative areas:\r\n• Capacity and growth: NCUA awarded 116 grants, totaling $1,495,163, to credit unions expanding financial access to underserved communities through digital products, lending programs and other growth strategies.\r\n• Cybersecurity: NCUA awarded 112 grants, totaling $752,529, to help credit unions better protect member information and other sensitive data.\r\n• Student internships: NCUA awarded 33 grants, totaling $125,795, for credit unions to provide students with professional work experiences.\r\n• Staff training: NCUA awarded 48 grants, totaling $125,700, for credit unions to train staff in areas like lending, collections and governance."},{"fiscalYear":2017,"description":"415 applications totaling $4.4 million were received during  FY17. 274 applications totaling $2.4 million was awarded during  FY17."},{"fiscalYear":2018,"description":"243 applications totaling $2.5 million were received during FY18. 203 applications totaling $2 million was awarded during FY18."}],"isApplicable":true}</t>
  </si>
  <si>
    <t>Regulations: 12 CFR Part 705, 12 CFR 701.34, and 2 CFR Part 200.
CDRLF Program Materials: All CDRLF program materials are available on the NCUA's website. The URL address for these materials is below. 
URL Address: https://www.ncua.gov/services/Pages/resources-expansion/grants-loans.aspx.</t>
  </si>
  <si>
    <t>Geetha Valiyil1775 Duke Street, Alexandria, VA 22314 Email:&lt; a href='mailto:gvaliyil@ncua.gov'&gt;gvaliyil@ncua.gov&lt;/a&gt;Phone: 703-518-6645;Ikenna Nwankpa1775 Duke Street, CURE, Alexandria, VA 22314 Email:&lt; a href='mailto:inwankpa@ncua.gov'&gt;inwankpa@ncua.gov&lt;/a&gt;Phone: 571-733-8781;</t>
  </si>
  <si>
    <t>https://www.ncua.gov/services/Pages/resources-expansion.aspx</t>
  </si>
  <si>
    <t>Fiscal Year2016: Capacity &amp; Growth_x000D_
_x000D_
The Capacity and Growth initiative helped credit unions establish new financial service relationships with their members.  Grant funds were used to improve outreach efforts through the implementation of new deposit and lending products, enhance digital service channels, and explore other strategies for growth.  _x000D_
_x000D_
Cybersecurity_x000D_
_x000D_
The cybersecurity initiative strengthened credit union technology systems against potential threats and vulnerabilities to confidential member information.  Credit unions were able to enhance their security posture by investing in data encryption technology, biometric and multi-factor authentication systems and risk assessments for their IT systems. _x000D_
_x000D_
Staff and Volunteer Training_x000D_
_x000D_
As the credit union system evolves, credit unions must be diligent in obtaining the required training for management, staff, and volunteers.  This initiative provided funds for low-income credit unions to offset the cost of training relevant to improving credit union operations and staff performance.  Credit unions used grant funds to attend credit union management schools, attend credit union course trainings, purchase online training libraries, and participate in webinars. NCUA encouraged credit unions to attend training for compliance, lending and collections and financial counseling for front-line staff._x000D_
_x000D_
Student Internships_x000D_
_x000D_
Student internship grant funds allowed credit unions to introduce students to the credit union system. Interns gained meaningful hands-on experience by assisting small credit unions in areas where, many times, there was a gap in staff expertise.  Interns assisted credit unions in developing new marketing strategies including social media and web development, as well as providing insight to the younger demographics’ product and service needs.  Through this initiative, students are better equipped to transition into a career in the financial services industry. _x000D_
Fiscal Year2017: Each credit union may apply for funding under one of three initiatives:_x000D_
•	Leadership development (maximum grant $10,000)—Credit unions may use this grant to promote career development, management succession planning, diversity and inclusion training, or structuring essential employment positions._x000D_
•	Digital services and security (maximum grant $7,500)—Credit unions can improve digital member services as well as cybersecurity and fraud prevention under this initiative. This grant can be used to offer services like remote deposit capture, digital payments and wallets, or mobile loan applications or to provide cybersecurity training or digital encryption._x000D_
•	Small, low-income credit union capacity (maximum grant $7,500)—Credit unions with assets of less than $30 million may apply for funding under this initiative to address operational challenges such as upgrading technology systems for greater efficiency and improved operations. Applicants must fall under the $30 million asset limit._x000D_
In addition to those initiatives, each credit union may apply for a grant of up to $25,000 to support projects designed to reach people living in underserved communities._x000D_
Fiscal Year2018: Expansion of financial access to underserved communities through digital products. Protecting credit union information from cybersecurity threats. Promote professional development in the credit union industry. Prepare credit unions for success in the event of leadership transition. Enhance the operational and leadership skills of credit union staff and board members. Developing innovative outreach strategies that will improve the financial well-being of individuals living in underserved areas.</t>
  </si>
  <si>
    <t>The selection process for CDRLF grants includes the following steps. Some grant initiatives may not require a certain step. In addition, the evaluation performed for each initiative may differ for each step but the overall description of each step outlines the activity conducted by NCUA. 
Eligibility Review Step: The NCUA will review each application to determine if the credit union meets the eligibility requirements. Credit unions are not ranked during this step. However, credit unions that do not meet the eligibility requirements are unable to proceed to the next step.
Project Objective Review Step: The NCUA will use information and responses from the application to determine if the credit union’s project goals align with the objective of the initiative. Credit unions that apply for projects that do not align with the objective of the grant initiative are unable to proceed to the next step. 
Application Ranking Order Step: The NCUA will score each application according to the ranking order criteria established in the grant guideline for the respective initiative.
Compliance Review Step: The NCUA will assess each credit union’s past adherence to reporting requirements and guidelines for previous CDRLF awards. In addition, the NCUA may assess a credit union’s examinations or reports and findings from an audit if deemed necessary by a reviewer. Some credit unions may not proceed to the next step, depending on the results of the compliance review. 
Grant Amount Determination Step: The NCUA will determine the recommended grant amount for each application based on various factors such as the specific project, amount requested, funding availability, and the compliance review results. Funding will be distributed until the grant allocation is exhausted.
The selection process for CDRLF loans includes the following steps.
Eligibility Review Step: The NCUA will review each application to determine if the credit union meets the eligibility requirements.
Substantive Review Step: The purpose of the substantive review step is to determine whether the NCUA should support and fund the loan request. During this phase of the review, the NCUA reviews the credit union’s prior financial and operational performance, the collateral offered to securitize the loan (if applicable), and its longevity in operation. The preliminary results of the substantive review is determined by using a structured decision process.
Regional Office and/or State Supervisory Authority (SSA) Review Step: The respective NCUA regional office and/or SSA determines whether they concur with the results of the substantive review.
Loan Amount Determination Step: The NCUA will determine the recommended loan amount for each application based on various factors such as the specific project, amount requested, funding availability, and the substantive review results. Funding will be distributed, subject to funds availability.</t>
  </si>
  <si>
    <t>NCUA</t>
  </si>
  <si>
    <t>https://beta.sam.gov/fal/767af82e246e42868107e07edc8a26e7/view</t>
  </si>
  <si>
    <t>Promotion of the Arts Grants to Organizations and Individuals</t>
  </si>
  <si>
    <t>NATIONAL ENDOWMENT FOR THE ARTS, NATIONAL ENDOWMENT FOR THE ARTS</t>
  </si>
  <si>
    <t>{"list":[{"act":{"description":"National Foundation on the  Arts and the Humanities Act of 1965, as amended"},"publicLaw":{"congressCode":"089","number":"209"},"USC":{"title":"20","section":"951 et seq."},"authorizationTypes":{"USC":true,"act":true,"publicLaw":true},"usc":{"title":"20","section":"951 et seq."}}]}</t>
  </si>
  <si>
    <t>To support public engagement with, and access to, various forms of excellent art across the nation, the creation of art that meets the highest standards of excellence, learning in the arts at all stages of life, the integration of the arts into the fabric of community life, and increased public knowledge and understanding about the contributions of the arts.</t>
  </si>
  <si>
    <t>Tax-exempt organizations meeting the following conditions may apply: (1) No part of any earnings may benefit a private stockholder or individual, and (2) donations to the organization are allowable as charitable deductions under Section 170(c) of the Internal Revenue Code.  Examples of eligible organizations are arts institutions, arts service organizations, local arts agencies, official units of state and local governments, federally recognized tribal communities and Indian tribes. Generally, an organization may submit only one application for a single project under one of the category deadlines;  must have a three-year history of arts programming prior to the application deadline; and must have submitted acceptable final reports by the due date for all National Endowment for the Arts grants previously received. Individuals must be U.S. citizens or permanent residents and, according to 20 U.S.C. 954 (c), must demonstrate exceptional talent. Currently, the only individuals eligible to apply directly are published creative writers and translators.  Certain master artists who have made extraordinary contributions to the arts in the United States are eligible for honorary fellowships awarded on the basis of nominations. See respective funding opportunities, guidelines, or program announcements for further information.</t>
  </si>
  <si>
    <t>Through activities and services supported, beneficiaries include the general public and artists as well as nonprofit organizations, state and local governments, local arts agencies, local education agencies (school districts), federally recognized tribal communities and Indian tribes, literary artists, and master artists.</t>
  </si>
  <si>
    <t>{"description":"Applicants should review relevant funding opportunities, guidelines, or program announcements at www.arts.gov for full requirements.\n\nFor individuals, Literature Fellowship applicants must be published writers. Nominators of candidates for National Endowment for the Arts honorary fellowships for master artists must document the candidate's significant contribution to the applicable art form.","isApplicable":true}</t>
  </si>
  <si>
    <t>{"environmentalImpact":{"reports":[]},"description":"Applicants should consult current funding opportunities, guidelines, or program announcements for the funding area under which they intend to apply. Relevant items are available on the National Endowment for the Arts' website at www.arts.gov."}</t>
  </si>
  <si>
    <t>{"description":"Applicants must obtain current National Endowment for the Arts funding opportunities, guidelines, or program announcements (available at www.arts.gov). Applicants must adhere to instructions, and must submit their applications through Grants.gov and the NEA's Applicant Portal (if applicable).","isApplicable":true}</t>
  </si>
  <si>
    <t>Applications generally receive three independent levels of review.  First, they are reviewed by independent, national panels of artists and other arts experts.  Panel recommendations are forwarded to the National Council on the Arts, which then makes recommendations to the Chairman of the National Endowment for the Arts. The Chairman reviews the Council's recommendations and makes the final decision on all awards.</t>
  </si>
  <si>
    <t>Range of approval/disapproval time varies by funding category. Dependent on deadline dates and meetings of the National Council on the Arts. Details can be found in the funding opportunities, guidelines, and program announcements available at www.arts.gov.</t>
  </si>
  <si>
    <t>Information on requests for reconsideration may be obtained from the headquarters office.</t>
  </si>
  <si>
    <t>{"types":{"moe":false,"formula":false,"matching":true},"formula":{"title":"","chapter":"","part":"","subPart":"","publicLaw":"","description":""},"matching":{"requirementFlag":"mandatory","percent":"0","description":"Grant awards to organizations generally must have a cost share of at least 1:1 with nonfederal funds.  Awards to individuals do not require a cost share."},"moe":{"description":""}}</t>
  </si>
  <si>
    <t>{"awarded":"other","description":"The length of time the assistance is available and money awarded can be spent varies according to project or grant category. Most grants have a one-year period of performance; some extend longer. ","awardedDescription":"Grantees must submit a request for payment to cover immediate allowable project expenses. Generally, these requests for payment may be submitted at any time during the period of performance."}</t>
  </si>
  <si>
    <t>[{"code":"program","isSelected":true,"description":"Grantees must submit a Final Descriptive Report no later than 90 days following the end of the grant period. No reports are required from recipients of NEA honorary fellowships for master artists."},{"code":"cash","isSelected":false,"description":""},{"code":"progress","isSelected":true,"description":"Grantees must submit a Progress Report as part of the payment request at the point that the request exceeds two-thirds of the total grant amount. No progress reports are required from recipients of National Endowment for the Arts honorary fellowships or master artists."},{"code":"expenditure","isSelected":true,"description":"All organizational grantees are required to submit a Final Federal Financial Report no later than 90 days following the end of the grant period."},{"code":"performanceMonitoring","isSelected":true,"description":"Performance monitoring may be applicable for certain awards."}]</t>
  </si>
  <si>
    <t>{"isApplicable":true,"description":"No audits are required for National Endowment for the Arts awardees who are individuals."}</t>
  </si>
  <si>
    <t>Award-related records must be retained by the grantee for 3 years following submission of the Final Federal Financial Report.</t>
  </si>
  <si>
    <t>59-0100-0-1-503;</t>
  </si>
  <si>
    <t xml:space="preserve">(Project Grants (Discretionary)) FY 17$75,224,919.00; FY 18 est $70,605,191.00; FY 19 Estimate Not Available  - </t>
  </si>
  <si>
    <t xml:space="preserve">Most of the National Endowment for the Arts' regular grants range from $10,000 to $100,000.  Grants of $100,000 or more are made only in rare instances, and only for projects that the National Endowment for the Arts determines demonstrate exceptional national or regional significance and impact. In the past few years, well over half of our grants have been for amounts less than $25,000.  </t>
  </si>
  <si>
    <t>{"list":[{"fiscalYear":2017,"description":"The National Endowment for the Arts received more than 6,300 applications and made approximately 2,400 awards in all 50 States and six special jurisdictions for a broad variety of arts projects."},{"fiscalYear":2018,"description":"The National Endowment for the Arts anticipates receiving more than 6,400 applications and making approximately 2,300 awards in all 50 States and six special jurisdictions for a broad variety of arts projects."},{"fiscalYear":2019,"description":"The President has proposed the elimination of the National Endowment for the Arts in FY 2019."}],"isApplicable":true}</t>
  </si>
  <si>
    <t>Visit our website at www.arts.gov for funding opportunities, guidelines, or program announcements.</t>
  </si>
  <si>
    <t>Tony Chauveaux400 7th Street, SW, Washington, DC 20506 Email:&lt; a href='mailto:chauveauxt@arts.gov'&gt;chauveauxt@arts.gov&lt;/a&gt;Phone: 202-682-5441;</t>
  </si>
  <si>
    <t>http://www.arts.gov</t>
  </si>
  <si>
    <t xml:space="preserve">45.025 Promotion of the Arts Partnership Agreements; </t>
  </si>
  <si>
    <t>Fiscal Year2017: Listings for FY 2017 grants are posted on www.arts.gov.Fiscal Year2018: Listings for FY 2018 will be posted on www.arts.gov as grants are obligated. Fiscal Year2019: The President has proposed the elimination of the National Endowment for the Arts in FY 2019.</t>
  </si>
  <si>
    <t>The primary criteria by which all applications are assessed are artistic excellence and artistic merit. For any additional criteria, consult respective funding opportunities, guidelines, or program announcements available at www.arts.gov.</t>
  </si>
  <si>
    <t>NEA</t>
  </si>
  <si>
    <t>https://beta.sam.gov/fal/8fac9f76fa7f4c119b372de8980340f8/view</t>
  </si>
  <si>
    <t>Promotion of the Arts Partnership Agreements</t>
  </si>
  <si>
    <t>{"list":[{"act":{"description":"National Foundation on the Arts and the Humanities Act of 1965, as amended"},"publicLaw":{"congressCode":"089","number":"209"},"USC":{"title":"20","section":"951 et seq."},"authorizationTypes":{"USC":true,"act":true,"publicLaw":true},"usc":{"title":"20","section":"951 et seq."}}]}</t>
  </si>
  <si>
    <t>To develop and maintain partnerships with the state and jurisdictional arts agencies (SAAs) and their regional arts organizations (RAOs) to advance the mission of the National Endowment for the Arts.  Partnerships with the SAAs and RAOs enable the support of a variety of arts activities in communities across the nation.</t>
  </si>
  <si>
    <t>Agencies that are officially designated as the state arts agency by the state government in each of the 50 States and six special U.S. jurisdictions, and that meet the National Endowment for the Arts' eligibility requirements for SAAs as outlined in the Partnership  Agreements guidelines on our website; regional arts organizations that represent state arts agencies and that meet the National Endowment for the Arts' eligibility requirements for RAOs as outlined in the Partnership Agreements guidelines on our website; and organizations providing support services to state and regional arts agencies at a national level.</t>
  </si>
  <si>
    <t>The official arts agencies of the 50 states and six U.S. jurisdictions, regional arts organizations, and organizations providing support services to SAAs and RAOs at the national level. Through activities and services supported, beneficiaries include the general public, local arts agencies, nonprofit organizations, and artists.</t>
  </si>
  <si>
    <t>{"description":"The State Partnership Agreement requires that the agency be legally designated as the official state arts agency and that it meet all National Endowment for the Arts eligibility requirements. The Regional Partnership Agreement stipulates that the regional organization must be authorized by three or more state arts agencies to apply for funds on their behalf and that it meet all National Endowment for the Arts eligibility requirements. An SAA can belong to only one RAO. ","isApplicable":true}</t>
  </si>
  <si>
    <t>{"environmentalImpact":{"reports":[{"isSelected":true,"reportCode":"ExecutiveOrder12372"},{"isSelected":true,"reportCode":"otherRequired"}]},"description":"Applicants should consult the Partnership Agreements guidelines (available at www.arts.gov). "}</t>
  </si>
  <si>
    <t>{"description":"Applicants must obtain current Partnership Agreements guidelines at www.arts.gov and adhere to instructions. Applications must be submitted through Grants.gov and the NEA's Applicant Portal (if applicable)."}</t>
  </si>
  <si>
    <t>Applications receive three independent levels of review. First, they are reviewed by an independent, national panel of individuals with expertise in the arts and the state and regional arts agency field. Panel recommendations are forwarded to the National Council on the Arts, which then makes recommendations to the Chairman of the National Endowment for the Arts.  The Chairman reviews the Council's recommendations and makes the final decision on all grant awards. Partnership Agreements receive panel review on a three-year cycle -- one-third of the SAAs and RAOs are reviewed each year -- with funding subject to annual recommendation and approval by the Council and the Chairman.</t>
  </si>
  <si>
    <t xml:space="preserve">The Partnership Agreements deadline is in late September. Applications are generally reviewed by the National Council on the Arts and approved by the National Endowment for the Arts Chairman in late March. See our website at www.arts.gov for specific dates. </t>
  </si>
  <si>
    <t>The National Endowment for the Arts uses staggered, multi-year review for Partnership Agreements. Funding is subject to annual review and approval.</t>
  </si>
  <si>
    <t>{"types":{"moe":false,"formula":true,"matching":true},"formula":{"title":"The National Foundation on the Arts and the Humanities Act of 1965, as amended","chapter":"","part":"20 USC 954","subPart":"(g)","publicLaw":"089-209","description":""},"matching":{"requirementFlag":"mandatory","percent":"0","description":"Partnership Agreement awards must have at least a 1:1 cost share with non-federal funds. The 1:1 cost share must come from state government funds that are directly controlled and appropriated by the state and directly managed by the state agency. For those agencies covered by the Economic Development of the Territories Act (American Samoa, Commonwealth of Northern Mariana Islands, Guam, and the Virgin Islands), the matching requirement does not apply to the first $200,000 of National Endowment for the Arts funds (48 USC 1469a(d) as amended). Agencies must request a waiver from the matching requirement for amounts above the first $200,000 of our funds."},"moe":{"description":""}}</t>
  </si>
  <si>
    <t>{"awarded":"other","description":"Each award is for the full fiscal year or as designated. Partnership Agreement awards support activities scheduled to begin on or after July 1 of the year following the application deadline.","awardedDescription":"Generally, requests for payment to cover immediate allowable project expenses may be received at any time during the grant period. "}</t>
  </si>
  <si>
    <t>[{"code":"program","isSelected":true,"description":"For Partnership Agreements, a Final Descriptive Report is due no later than 90 days following the end date of the period of performance. "},{"code":"cash","isSelected":false,"description":""},{"code":"progress","isSelected":true,"description":"Progress reports are required for all grants and must be submitted at the time the cumulative amount of grant funds requested exceeds two-thirds of the grant amount"},{"code":"expenditure","isSelected":true,"description":"Final Federal Financial Reports are due no later than 90 days following the end date of the period of performance.\r\n"},{"code":"performanceMonitoring","isSelected":true,"description":"Performance monitoring may be required for certain awards."}]</t>
  </si>
  <si>
    <t>Grant-related records are to be retained by grantees for three years following submission of the Final Federal Financial Report.</t>
  </si>
  <si>
    <t xml:space="preserve">(Project Grants (with Formula Distribution)) FY 17$51,991,405.00; FY 18 est $50,666,790.00; FY 19 Estimate Not Available  - </t>
  </si>
  <si>
    <t>FY 2018 Partnership Agreements for SAAs range from $296,700 to $1,155,300, averaging approximately $750,000. The range of FY 2018 RAO awards is $1,088,400 to $1,687,800, averaging approximately $1,384,000.</t>
  </si>
  <si>
    <t>{"list":[{"fiscalYear":2017,"description":"The National Endowment for the Arts made 63 Partnership awards to enable SAAs and RAOs to support a variety of arts projects nationwide."},{"fiscalYear":2018,"description":"The National Endowment for the Arts will make 63 Partnership awards to enable SAAs and RAOs to support a variety of arts projects nationwide."},{"fiscalYear":2019,"description":"The President has proposed the elimination of the National Endowment for the Arts in FY 2019."}],"isApplicable":true}</t>
  </si>
  <si>
    <t>The Partnership Agreements guidelines are available on the National Endowment for the Arts' website at www.arts.gov.</t>
  </si>
  <si>
    <t>Andi MathisNational Endowment for the Arts, 400 7th Street, SW, Washington, DC 20506 Email:&lt; a href='mailto:mathisa@arts.gov'&gt;mathisa@arts.gov&lt;/a&gt;Phone: 202-682-5430;</t>
  </si>
  <si>
    <t>https://www.arts.gov</t>
  </si>
  <si>
    <t xml:space="preserve">45.024 Promotion of the Arts Grants to Organizations and Individuals; </t>
  </si>
  <si>
    <t>Fiscal Year2017: Listings for FY 2017 grants are posted on www.arts.gov.Fiscal Year2018: Listings for FY 2018 grants are posted on www.arts.gov.Fiscal Year2019: The President has proposed the elimination of the National Endowment for the Arts in FY 2019.</t>
  </si>
  <si>
    <t>For Partnership Agreements: Quality of the planning process; quality of the plan; and quality of accomplishments and implementation in relation to the plan. For any additional criteria, consult the Partnership Agreements guidelines at www.arts.gov.</t>
  </si>
  <si>
    <t>https://beta.sam.gov/fal/32ab14d0849e40e5803bfe824860a6c3/view</t>
  </si>
  <si>
    <t>Promotion of the Humanities Federal/State Partnership</t>
  </si>
  <si>
    <t>NATIONAL ENDOWMENT FOR THE HUMANITIES, NATIONAL ENDOWMENT FOR THE HUMANITIES</t>
  </si>
  <si>
    <t>{"list":[{"act":{"description":"National Foundation on the Arts and the Humanities Act of 1965, as amended, Public Law 89-209, 20 U.S.C. §956 et seq."},"authorizationTypes":{"act":true}}]}</t>
  </si>
  <si>
    <t>To promote local, statewide, and regional humanities programming through annual grants to humanities councils in each of the 50 States, the District of Columbia, Puerto Rico, the U.S. Virgin Islands, Northern Mariana Islands, Guam, and American Samoa.  The 56 councils conduct humanities projects and grant programs for local nonprofit organizations, institutions, and groups, and occasionally for individuals. Under the provisions of 20 U.S.C. 956(f)(8), only one entity in each State may receive assistance from NEH as the State humanities council.</t>
  </si>
  <si>
    <t>Nonprofit 501(c)(3) state and jurisdictional humanities councils which conform to the requirements of 20 U.S.C. 956(f).  See https://www.neh.gov/about/state-humanities-councils.</t>
  </si>
  <si>
    <t>State and local governments; sponsored organizations; public and private nonprofit institutions/organizations; other public institutions/organizations; Federally recognized Indian tribal governments; Native American organizations; U.S. Territories; non-government general; minority organizations; other specialized groups; and quasi-public nonprofit institutions which apply directly to the State Humanities Council.</t>
  </si>
  <si>
    <t>{"description":"Submission of an annual compliance plan and a self-assessment every five years from the council.  Compliance requirements are outlined in 20 U.S.C. 956(f).","isApplicable":true}</t>
  </si>
  <si>
    <t>{"description":"Filing of a compliance plan is required from all councils annually and a self-assessment every five years"}</t>
  </si>
  <si>
    <t>Compliance plans are reviewed by Federal/State Partnership staff.  Self-assessments are reviewed by teams of visiting scholars and other professionals.  Awards are made by the Chairman of the National Endowment for the Humanities after recommendation by the National Council on the Humanities.</t>
  </si>
  <si>
    <t>{"flag":"yes","description":"Sept 01, 2017 for annual compliance plans. Timetable for submission of self-assessment material is flexible. ","list":[{"start":"2018-06-01"}]}</t>
  </si>
  <si>
    <t>Variable: Six months.</t>
  </si>
  <si>
    <t>{"types":{"moe":false,"formula":false,"matching":true},"formula":{"title":"","chapter":"","part":"","subPart":"","publicLaw":"","description":""},"matching":{"requirementFlag":"mandatory","percent":"0","description":"As established by the Congressional funding formula, each State council receives $200,000 of the definite funds appropriated to Federal/State Partnership. Of the remaining funds, 44 percent is divided equally among the States which have a population of 200,000 or more, 22 percent is allocated to each council on the basis of population, and 34 percent is awarded at the discretion of the Chairman of the agency. Total matching of the grant on a one-to-one basis is required. Source: 20 U.S.C. 956 (f)(4). "},"moe":{"description":""}}</t>
  </si>
  <si>
    <t>{"awarded":"other","description":"The period of performance is five years.  Funds must be expended during the first three years.","awardedDescription":"Recipients will be paid on an advance basis, unless otherwise specified in the award, and payment will be made through electronic funds transfer.  Advance payments must be limited to the immediate cash requirements of the recipient in carrying out the purpose of the approved program or project."}</t>
  </si>
  <si>
    <t>[{"code":"program","isSelected":true,"description":"Compliance plans are required annually. "},{"code":"cash","isSelected":false,"description":"A cash report is required quarterly. "},{"code":"progress","isSelected":true,"description":"Progress reports are due annually."},{"code":"expenditure","isSelected":true,"description":"An expenditure report is required quarterly and a final expenditure report is due within 90 days after the end date of the period of performance."},{"code":"performanceMonitoring","isSelected":false,"description":""}]</t>
  </si>
  <si>
    <t>{"isApplicable":true,"description":"General operating support grants are subject to a program-specific audit."}</t>
  </si>
  <si>
    <t>Documentation of expenditures and other fiscal records must be retained for three years following the submission of the final expenditure report.</t>
  </si>
  <si>
    <t>59-0200-0-1-503;</t>
  </si>
  <si>
    <t>(Project Grants) FY 17$46,875,190.00; FY 18 est $47,500,660.00; FY 19 Estimate Not Available  FY 16$43,014,272.00; - FY '18 obligations include additional funding provided by NEH Treasury matching grants.</t>
  </si>
  <si>
    <t>In FY 2018 the range of assistance was $384,160 to $2,446,300.  Average was $823,747.</t>
  </si>
  <si>
    <t>{"list":[{"fiscalYear":2016,"description":"Fiscal Year 2016: Support for the programs and operations of 56 state humanities councils made possible more than 42,000 high quality state and local humanities projects throughout the nation that reached an audience of more than 322,775,000, including 12,000 reading and discussion programs, 1,875 exhibitions, 3,300 literacy programs, 3,300 speakers bureau presentations, 2,325 teacher institutes and workshops, 4,125 conferences, 1,200 Chautauqua events, 9,750 media program events, 1,200 technology projects, 560 preservation projects and 4,050 local history projects. "},{"fiscalYear":2017,"description":"Fiscal Year 2017: Support for the programs and operations of 56 state humanities councils made possible 43,500 high quality state and local humanities projects throughout the nation that reached an audience of more than 325,000,000, including 12,240 reading and discussion programs, 1,910 exhibitions, 3,375 literacy programs, 3,375 speakers bureau presentations, 2,400 teacher institutes and workshops, 4,200 conferences and symposia, 1,235 Chautauqua events, 9,750 media program events, 1,250 technology projects, 570 preservation projects and 4,125 local history projects."},{"fiscalYear":2018,"description":"Recipients of Humanities Federal/State Partnership awards may be found by using the NEH's Funded Projects Query Form available online at https://securegrants.neh.gov/publicquery/main.aspx.  Also see https://www.neh.gov/about/state-humanities-councils."}],"isApplicable":true}</t>
  </si>
  <si>
    <t xml:space="preserve">445 CFR 1100 and 1105. Information about the National Endowment for the Humanities and program guidelines are available online at http://www.neh.gov/ or upon request from the National Endowment for the Humanities, Washington, DC 20506. Available from the Superintendent of Documents, U.S. Government Printing Office, Washington, DC 20402, is the Endowment's official publication, "Humanities" by subscription (6 issues annually, $24.00 domestic, $30.00 foreign). Addresses and phone numbers for the 56 State humanities councils are available from Federal/State Partnership, NEH, Washington, DC 20506, and from the NEH web site, http://www.neh.gov/about/state-humanities-councils. </t>
  </si>
  <si>
    <t>{"flag":"appendix","description":"See Regional Agency Offices. Located in each State. Addresses available from National Endowment for the Humanities. "}</t>
  </si>
  <si>
    <t>Federal/State Partnership, National Endowment for the Humanities, 400 Seventh St, SW, Washington, DC 20506 Email:&lt; a href='mailto:fedstate@neh.gov'&gt;fedstate@neh.gov&lt;/a&gt;Phone: (202) 606-8254.;</t>
  </si>
  <si>
    <t>http://www.neh.gov/divisions/fedstate</t>
  </si>
  <si>
    <t xml:space="preserve">45.164 Promotion of the Humanities Public Programs; </t>
  </si>
  <si>
    <t>Fiscal Year2018: State humanities councils are the public humanities in action.  Councils offer a wide array of thought-provoking programming that makes rich humanities ideas accessible for general public audiences, fosters discussion, and promotes civic engagement. The work they do is tailored to the resources, demographics, interests, and concerns of their state or jurisdiction.   Councils sponsor book festivals, literacy campaigns, speaker’s bureaus, teacher development, cultural tourism, humanities publications, films, exhibitions, and Chautauqua performances.  They also help extend the reach of NEH-funded projects, and ensure NEH remains connected to local and regional communities.  Through council initiatives and grant-making, state councils enrich lives through the humanities—with an emphasis on the specific needs of the communities they represent.</t>
  </si>
  <si>
    <t xml:space="preserve">Each State council sets its own guidelines and criteria for assessing proposals, which are widely disseminated within the State. The criteria for State council funding from NEH are established in the National Foundation on the Arts and the Humanities Act of 1965, as amended, 20 U.S.C. Section 950, 956, and by the NEH Federal/State Partnership. _x000D_
_x000D_
</t>
  </si>
  <si>
    <t>NEH</t>
  </si>
  <si>
    <t>https://beta.sam.gov/fal/8752e658df93495eaf1ac668305b6850/view</t>
  </si>
  <si>
    <t>Promotion of the Humanities Challenge Grants</t>
  </si>
  <si>
    <t>{"list":[{"act":{"description":"National Foundation on the Arts and the Humanities Act of 1965, as amended, Public Law 89-209, 20 U.S.C. §956 et seq."},"publicLaw":{"congressCode":"89","number":"209"},"USC":{"title":"20","section":"951"},"authorizationTypes":{"act":true},"usc":{"title":"20","section":"951"}}]}</t>
  </si>
  <si>
    <t>To strengthen the institutional base of the humanities by supporting infrastructure development and capacity building.  For awards up to $500,000, there is a 3:1 matching requirement; awards in excess of $500,000 require a 4:1 match.  Eligible community colleges, Historically Black Colleges and Universities (HBCUs), Hispanic-serving institutions of higher education, and Tribal Colleges and Universities, are required to raise two times the federal award in new donations from third-party non-federal sources.</t>
  </si>
  <si>
    <t>U.S. public and nonprofit 501(c)(3) organizations (including institutions of higher education), state and local governmental agencies, and federally recognized Native American tribal governments.
The following eligible entities are subject to the one-to-one matching requirement:  public and 501(c)(3) nonprofit community colleges and post-secondary two-year institutions of higher education;  public and nonprofit 501(c)(3) U.S. historically black colleges or universities, as defined by Executive Order 13532;  public and nonprofit 501(c)(3) Hispanic-serving institutions of higher education; and U.S. tribal college or university, as defined by Executive Order 13270.</t>
  </si>
  <si>
    <t>All applicant organizations and institutions and all users of their humanities resources, programs, or activities; humanities scholars, and the general public.</t>
  </si>
  <si>
    <t>{"description":"Eligible HBCUs are those included in the current U.S. Department of Education's \"Accredited HBCU listing.\"\n\nEligible Hispanic-serving institutions of higher education are those listed in the current U.S. Department of Education's \"Eligibility Matrix.\"\n\nEligible tribal colleges or universities must be included in the U.S. Department of Education's \"list of Tribal Colleges and Universities.\"","isApplicable":true}</t>
  </si>
  <si>
    <t>{"environmentalImpact":{"reports":[{"isSelected":true,"reportCode":"assessment"},{"isSelected":true,"reportCode":"otherRequired"}]},"description":"Section 106 of the National Historic Preservation Act (NHPA), 16 USC §470f, and its implementing regulations, 36 CFR Part 800, require NEH to consider the effects of projects awarded NEH funding on historic properties, and when applicable, to provide the Advisory Council on Historic Preservation (ACHP) an opportunity to comment on such projects prior to the expenditure of Federal funds. \n\nOther pre-application coordination is not required, but preliminary discussion with Endowment staff and the submission of a draft application at least six weeks before the deadline are strongly encouraged."}</t>
  </si>
  <si>
    <t>{"description":"Applications to NEH must be submitted via Grants.gov. \n\nAdditional application information is available online at https://www.neh.gov/grants/preservation/infrastructure-and-capacity-building-challenge-grants","isApplicable":true}</t>
  </si>
  <si>
    <t>Knowledgeable persons outside NEH will read each application and advise the agency about its merits. NEH staff comments on matters of fact or on significant issues that otherwise would be missing from these reviews, then makes recommendations to the National Council on the Humanities. The National Council meets at various times during the year to advise the NEH chairman. The chairman takes into account the advice provided by the review process and, by law, makes all funding decisions.</t>
  </si>
  <si>
    <t>{"flag":"yes","description":"See https://www.neh.gov/grants/preservation/infrastructure-and-capacity-building-challenge-grants.","list":[]}</t>
  </si>
  <si>
    <t>Seven months (approximately 210 days) after the deadline</t>
  </si>
  <si>
    <t xml:space="preserve">None, but applicants may request written reasons for rejection and reapply at the next appropriate deadline with a revised proposal. </t>
  </si>
  <si>
    <t>Eligibility to apply for a subsequent award begins in the third year after the close of the previous challenge grant.</t>
  </si>
  <si>
    <t>{"types":{"moe":false,"formula":false,"matching":true},"formula":{"title":"","chapter":"","part":"","subPart":"","publicLaw":"","description":""},"matching":{"requirementFlag":"mandatory","percent":"0","description":"- Recipients must raise non-federal third-party funds of  three times the amount of federal funds offered for grants up to $500,000, and four times the amount of federal funds offered for grants in excess of $500,000. For example, a $500,000 grant requires a $1.5 million match; a $600,000 grant requires a $2.4 million match.   HBCUs, Tribal Colleges and Universities, Hispanic-serving institutions of higher education, and eligible community colleges are required to match federal funds on a one-to-one basis."},"moe":{"description":""}}</t>
  </si>
  <si>
    <t>{"awarded":"other","description":"From one to six years. Funds must be expended during the period of performance.","awardedDescription":"All NEH Challenge grants are matching funds awarded on an annual basis and released when the recipient has certified the required matching gifts.  See the application guidelines for additional information."}</t>
  </si>
  <si>
    <t>[{"code":"program","isSelected":false,"description":""},{"code":"cash","isSelected":false,"description":""},{"code":"progress","isSelected":true,"description":"Narrative progress reports are required biennially; reports on nonfederal contributions raised and sources of giving are required annually. Final narrative and financial reports are due within 90 days after the grant ending date. "},{"code":"expenditure","isSelected":true,"description":"Final expenditure reports are due within 90 days after the end date of the period of performance."},{"code":"performanceMonitoring","isSelected":false,"description":""}]</t>
  </si>
  <si>
    <t>Records include financial documentation on all matching gifts and on all expenditures of Federal and matching funds.
All records must be retained for three years following submission of the final financial report.</t>
  </si>
  <si>
    <t>(Project Grants) FY 17$7,414,400.00; FY 18 est $4,216,500.00; FY 19 Estimate Not Available  FY 16$8,836,549.00; - FY17 obligations Include additional funding provided by The Common Good.</t>
  </si>
  <si>
    <t>Applicants may request up to $750,000. In fiscal year 2017, the largest award offered was $338,000, the smallest was $1,500; and the average award was approximately $72,240.</t>
  </si>
  <si>
    <t>{"list":[{"fiscalYear":2018,"description":"Past recipients of Humanities Challenge Grants may be found by using the NEH's Funded Projects Query Form available online at https://securegrants.neh.gov/publicquery/main.aspx."}],"isApplicable":true}</t>
  </si>
  <si>
    <t xml:space="preserve">45 CFR 1100 and 1105. Guidelines are available online at http://www.neh.gov/grants/grants.html and upon request from the National Endowment for the Humanities, Washington, DC 20506. Available from the Superintendent of Documents, Government Printing Office, Washington, DC 20402, is the Endowment's official publication, "Humanities" by subscription (6 issues annually, $24.00 domestic, $30.00 foreign). </t>
  </si>
  <si>
    <t>National Endowment for the Humanities, Challenge Grants400 Seventh Street, SW, Washington, DC 20506 Email:&lt; a href='mailto:challenge@neh.gov'&gt;challenge@neh.gov&lt;/a&gt;Phone: (202) 606-8309.;</t>
  </si>
  <si>
    <t>http://www.neh.gov</t>
  </si>
  <si>
    <t xml:space="preserve">45.168 Promotion of the Humanities_We the People; </t>
  </si>
  <si>
    <t>Fiscal Year2018: Past recipients of Infrastructure and Capacity Building Challenge grants may be found by using the NEH's Funded Projects Query Form available online at https://securegrants.neh.gov/publicquery/main.aspx.</t>
  </si>
  <si>
    <t>To reach decisions about funding, all reviewers of Challenge Grants applications are asked to evaluate the existing and potential quality of an applicant's programs in the humanities, its needs, management, and fund-raising capability. In light of the goals of the Challenge Grants Program, reviewers assess each application in accordance with the following criteria:  (1) the significance of existing and planned humanities activities; (2) the audience served;  (3) the appropriateness of institutional resources and plans; (4) the impact of challenge grant funds; and (5) the feasibility of fund raising.</t>
  </si>
  <si>
    <t>https://beta.sam.gov/fal/9b290057394f454593efb336e7d601f0/view</t>
  </si>
  <si>
    <t>Promotion of the Humanities Division of Preservation and Access</t>
  </si>
  <si>
    <t>{"list":[{"act":{"description":"National Foundation on the Arts and the Humanities Act of 1965, as amended, Public Law 89-209, 20 U.S.C. §956 et seq."},"statute":{"page":"209","volume":"89"},"USC":{"title":"20","section":"951"},"authorizationTypes":{"act":true},"usc":{"title":"20","section":"951"}}]}</t>
  </si>
  <si>
    <t>To ensure the long-term and wide availability of primary resources in the humanities by funding projects that promote preserving, creating, and providing intellectual access to resources held in libraries, museums, archives, historical organizations, and other collections that are important for research, education, and public programming in the humanities.</t>
  </si>
  <si>
    <t>U.S. public and nonprofit 501(c)(3) organizations (including institutions of higher education), state and local governmental agencies, and federally recognized Native American tribal governments.</t>
  </si>
  <si>
    <t>U.S. public and nonprofit 501(c)(3) organizations (including institutions of higher education), state and local governmental agencies, federally recognized Native American tribal governments, humanities scholars, and the general public.</t>
  </si>
  <si>
    <t>{"description":"OMB Circular No. A-21 for educational institutions and OMB Circular No. A-122 for commercial and nonprofit organizations.","isApplicable":false}</t>
  </si>
  <si>
    <t>{"environmentalImpact":{"reports":[{"isSelected":true,"reportCode":"otherRequired"}]},"description":"Applicants are encouraged to contact NEH program officers, who can offer advice about preparing the proposal and review preliminary proposal drafts if they are submitted at least six weeks before the deadline. Time constraints may prevent staff from reviewing draft proposals submitted after that date. Staff comments are not part of the formal review process and have no bearing on the final outcome of the proposal, but applicants have found them helpful in strengthening their applications. Draft proposals are optional; they should be submitted by e-mail attachment to preservation@neh.gov."}</t>
  </si>
  <si>
    <t>{"description":"Applications to NEH must be submitted via Grants.gov.  See https://www.neh.gov/divisions/preservation for additional application information.","isApplicable":true}</t>
  </si>
  <si>
    <t>{"flag":"yes","description":"See https://www.neh.gov/divisions/preservation.","list":[{"start":"2018-12-12","description":"Sustaining Cultural Heritage Collections"},{"start":"2018-11-19","description":"Documenting Endangered Languages"},{"start":"2019-06-07","description":"Research and Development "},{"start":"2019-05-01","description":"Preservation Assistance Grants for Small Institutions"},{"start":"2019-07-19","description":"Humanities Collections and Reference Resources"},{"start":"2019-01-10","description":"National Digital Newspaper Program"},{"start":"2019-05-01","description":"Education and Training"}]}</t>
  </si>
  <si>
    <t>Approximately 7 months.</t>
  </si>
  <si>
    <t>None, but applicant may reapply with a revised proposal.</t>
  </si>
  <si>
    <t>Renewal grants are processed and awarded in competition with and in the same manner as new applications.</t>
  </si>
  <si>
    <t>{"awarded":"other","description":"Up to 36 months.","awardedDescription":"Recipients will be paid on an advance basis, unless otherwise specified in the award, and payment will be made through electronic funds transfer.  Advance payments must be limited to the immediate cash requirements of the recipient in carrying out the purpose of the approved program or project."}</t>
  </si>
  <si>
    <t>[{"code":"program","isSelected":false,"description":""},{"code":"cash","isSelected":false,"description":"Cash reports are required quarterly. "},{"code":"progress","isSelected":true,"description":"Progress reports are required semiannually or annually. Final progress and expenditures reports are due within 90 days after completion or termination of project support by NEH. "},{"code":"expenditure","isSelected":true,"description":"Final progress and expenditures reports are due within 90 days after completion or termination of project support by NEH. "},{"code":"performanceMonitoring","isSelected":false,"description":""}]</t>
  </si>
  <si>
    <t>{"isApplicable":true,"description":"In addition, grants are subject to inspection and audits by NEH and other Federal officials."}</t>
  </si>
  <si>
    <t xml:space="preserve">(Project Grants) FY 17$14,700,000.00; FY 18 est $19,810,000.00; FY 19 FY 16$16,054,272.00; - </t>
  </si>
  <si>
    <t>FY 18 from $6,000 to $350,000; average $98,850</t>
  </si>
  <si>
    <t>{"list":[{"fiscalYear":2016,"description":"More than 200 grants were awarded that provided in excess of $16 million in humanities preservation support."},{"fiscalYear":2018,"description":"See https://www.neh.gov/divisions/preservation."}],"isApplicable":true}</t>
  </si>
  <si>
    <t>45 CFR 1100 and 1105. Guidelines are available online at http://www.neh.gov/grants.html or upon request from National Endowment for the Humanities, Washington, DC 20506.  It is also  available from the Superintendent of Documents, Government Printing Office, Washington, DC 20402, is the Endowment's official publication, "Humanities" by subscription (6 issues annually, $24.00 domestic, $30.00 foreign).</t>
  </si>
  <si>
    <t>National Endowment for the Humanities, Division of Preservation &amp; Access400 Seventh Street, SW, Washington, DC 20506 Email:&lt; a href='mailto:preservation@neh.gov'&gt;preservation@neh.gov&lt;/a&gt;Phone: (202) 606-8570;</t>
  </si>
  <si>
    <t>http://www.neh.gov/divisions/preservation</t>
  </si>
  <si>
    <t>Fiscal Year2018: Past recipients of Humanities Preservation &amp; Access awards may be found by using the NEH's Funded Projects Query Form available online at https://securegrants.neh.gov/publicquery/main.aspx.</t>
  </si>
  <si>
    <t>The criteria used to determine funding priorities include the significance and potential impact of the project, either for creating, preserving, and establishing intellectual access to important humanities resources or for improving the infrastructure for preservation and access activities in the country's academic and cultural institutions; the soundness of the project's methodology, including its adherence to accepted professional and technical standards or practice; the viability, efficiency, and productivity of the project's plan of work; the professional training and experience of the project's staff in relation to the activity for which support is requested; and the appropriateness of the project's budget.  Preference is given to projects that provide free, online access to digital materials produced with grant funds.</t>
  </si>
  <si>
    <t>https://beta.sam.gov/fal/5a0d2dbac8a34374bf9d8af8fb725b5b/view</t>
  </si>
  <si>
    <t>Promotion of the Humanities Fellowships and Stipends</t>
  </si>
  <si>
    <t>Fellowships and Summer Stipends provide support for scholars to undertake full-time independent research and writing in the humanities.  Grants are available for six to-12-month fellowships and two months of summer study.   Awards for Faculty programs support research work
conducted by faculty at Historically Black Colleges and Universities, Hispanic-Serving institutions of higher education, and Tribal Colleges and Universities for
periods of two to 12 months.</t>
  </si>
  <si>
    <t>All applicants must be U.S. citizens, native residents of U.S.
jurisdictions, foreign nationals who have been legal residents in the U.S. or its jurisdictions for at least the three years immediately preceding the application deadline.  Fellowships: Faculty members at colleges and universities, individuals affiliated with other institutions,
independent scholars, and others who work in the humanities are eligible.  Applicants need not have advanced degrees, but they must have completed their formal academic training.  Active candidates for degrees and persons seeking support for work leading to degrees are not eligible.  Summer Stipends: University and college faculty members must be nominated by their academic institutions.  Faculty members with terminating appointments, independent scholars, and nonfaculty
college and university staff members are exempt from nomination and may apply directly.  Awards for Faculty are offered to full-time faculty  members at Historically Black Colleges and Universities, Hispanic-Serving Institutions, and Tribal Colleges and Universities 
as designated by the White House offices charged with the implementation of  Executive Orders 12876, 13230, 13021.</t>
  </si>
  <si>
    <t xml:space="preserve">Fellowships and Stipends: College and university faculty and staff,_x000D_
individuals affiliated with institutions other than colleges and_x000D_
universities, and scholars and writers working independently. Awards for_x000D_
Faculty: faculty members at Historically Black Colleges and_x000D_
Universities, Hispanic-Serving Institutions, and Tribal_x000D_
Colleges and Universities._x000D_
_x000D_
</t>
  </si>
  <si>
    <t>{"description":"Applications to NEH must be submitted via Grants.gov. Fellowships,\n\nSummer Stipends, and Awards for Faculty application materials are available online at https://www.neh.gov/divisions/research.","isApplicable":true}</t>
  </si>
  <si>
    <t>{"flag":"yes","description":"See https://www.neh.gov/divisions/research.","list":[]}</t>
  </si>
  <si>
    <t>Five to seven months.</t>
  </si>
  <si>
    <t>None, but applicant may reapply.</t>
  </si>
  <si>
    <t>{"awarded":"other","description":"Fellowships are held from 6 to 12 months, with payment in quarterly installments.  Summer Stipends are held for 2 consecutive months, with stipends disbursed in one payment.  Awards for Faculty may support activities from 2 to 12 months, with payments in quarterly installments.","awardedDescription":"Recipients will be paid on an advance basis, unless otherwise specified in the award, and payment will be made through electronic funds transfer.  Advance payments must be limited to the immediate cash requirements of the recipient in carrying out the purpose of the approved program or project."}</t>
  </si>
  <si>
    <t>[{"code":"program","isSelected":false,"description":""},{"code":"cash","isSelected":false,"description":""},{"code":"progress","isSelected":true,"description":"A final report is required within 90 days after the end of the tenure period describing the results of the work done during the period of performance."},{"code":"expenditure","isSelected":false,"description":""},{"code":"performanceMonitoring","isSelected":false,"description":""}]</t>
  </si>
  <si>
    <t>(Project Grants (Fellowships)) FY 17$5,925,000.00; FY 18 est $5,750,000.00; FY 19 Estimate Not Available  FY 16$5,812,170.00; - FY  2017 obligations include additional funding provided by The Common Good. See 45.168 PROMOTION OF THE HUMANITIES-WE THE PEOPLE.</t>
  </si>
  <si>
    <t>Fellowships and Awards for Faculty: An award of $5,000 per month for a grant period of from 3 to 12 months. Summer Stipends: All awards are $6,000 for a grant period
of 8 weeks.</t>
  </si>
  <si>
    <t>{"list":[{"fiscalYear":2016,"description":"Almost 200 Research and Fellowships grants were awarded to Humanities Scholars, including Independent Research support in 2016."},{"fiscalYear":2018,"description":"From 1,872 grant applications 163 total awards were made."}],"isApplicable":true}</t>
  </si>
  <si>
    <t>Fellowship, Awards for Faculty, and Summer Stipends guidelines are available online at  http://www.neh.gov/grants/grantsbydivision.html#research.  For assistance, contact the National Endowment for the Humanities, 400 Seventh St., SW., Washington, DC 20506.   Available from the Superintendent of Documents, Government Printing Office, Washington, DC 20402, is the Endowment's official publication, "Humanities" by subscription (6 issues annually, $24.00 domestic, $33.60 foreign).</t>
  </si>
  <si>
    <t>National Endowment for the Humanities, Division of Research Programs400 Seventh Street, SW, Washington, DC 20506 Email:&lt; a href='mailto:fellowships@neh.gov'&gt;fellowships@neh.gov&lt;/a&gt;Phone: (202) 606-8200.;</t>
  </si>
  <si>
    <t>http://www.neh.gov/</t>
  </si>
  <si>
    <t xml:space="preserve">45.161 Promotion of the Humanities Research; </t>
  </si>
  <si>
    <t>Fiscal Year2018: Past recipients of Humanities Fellowships and Stipends may be found by using the NEH's Funded Projects Query Form available online at https://securegrants.neh.gov/publicquery/main.aspx.</t>
  </si>
  <si>
    <t>For Fellowships, Summer Stipends: 1) The intellectual significance of the proposed project, including its value to scholars, general
audiences in the humanities, or both; 2) the quality or promise of quality of the applicant's work as an interpreter of the humanities; 3) the quality of the conception, definition, organization, and
description of the project and the applicant's clarity of expression; 4) the feasibility of the proposed plan of work, including, when appropriate, the soundness of the dissemination and access plans; and, 5) the likelihood that the applicant will complete the project.
Awards to Faculty at Historically Black Colleges and Universities, Institutions with High Hispanic Enrollment, and Tribal Colleges and Universities: 1) the
intellectual significance of the proposed project, including its value to scholars, students, or general audiences in the humanities; 2) the quality or promise of quality of the applicant as a humanities teacher and researcher; 3) the quality of the conception, definition, organization, and description of the project and the clarity of expression in the application; 4) the feasibility of the proposed plan
of work, including, when appropriate, the soundness of the dissemination and access plans for the proposed audience or audiences; and 5) the likelihood that the applicant will complete the project.</t>
  </si>
  <si>
    <t>https://beta.sam.gov/fal/15472d9b6e7b4998abb29eba88dca0ca/view</t>
  </si>
  <si>
    <t>Promotion of the Humanities Research</t>
  </si>
  <si>
    <t>To advance knowledge and understanding of the humanities, and strengthen the intellectual foundations of the humanities through the collaboration of scholars and the support of post-doctoral fellowship programs at independent research institutions.</t>
  </si>
  <si>
    <t>For Collaborative Research and Scholarly Editions and Translations, U.S. public and 501(c)(3) nonprofit organizations (including institutions of higher education), state and local governments, federally recognized Native American tribal governments, and individuals (U.S. citizens and foreign nationals who have been living in the United States or its jurisdictions for at least the three years immediately prior to the time of application).  For Fellowship Programs at Independent Research Institutions (FPIRI), U.S. nonprofit 501(c)(3) organizations, a state or local governmental agency, or a federally recognized Indian tribal government with existing fellowship programs may apply. FPIRI applicant institutions must be financed, governed and administered independently of institutions of higher education.</t>
  </si>
  <si>
    <t>U.S. citizens and residents, State and local governments, sponsored organizations, public and private nonprofit institutions/organizations, other public institutions/organizations, Federally recognized Indian tribal governments, Native American organizations, U.S. territories; non-governmental-general; minority organizations, other specialized groups; and quasi-public nonprofit institutions benefit.</t>
  </si>
  <si>
    <t>{"description":"Costs will be determined in accordance with OMB Circular No. A-122 for nonprofit organizations and OMB Circular No. A-21 for educational institutions.","isApplicable":false}</t>
  </si>
  <si>
    <t>{"environmentalImpact":{"reports":[{"isSelected":true,"reportCode":"otherRequired"}]},"description":"Prior to submitting a proposal, applicants are encouraged to contact program staff for advice on preparing the proposal, and for review of draft proposals. These draft reviews are not part of the formal review process and have no bearing on the final outcome of the proposal, but applicants have found them helpful in strengthening their applications. Program staff recommend that draft proposals be submitted no later than six weeks before the deadline. Time restraints may prevent staff from reviewing draft proposals submitted after that date. Draft proposals may be submitted by e-mail attachment to research@neh.gov. "}</t>
  </si>
  <si>
    <t>{"description":"Applications to NEH must be submitted via Grants.gov.  See https://www.neh.gov/divisions/research for additional application information.","isApplicable":true}</t>
  </si>
  <si>
    <t xml:space="preserve">Applications are reviewed by subject area specialists, panels of scholars, and other appropriate individuals outside the agency. Awards are made by the Chairman of the National Endowment for the Humanities after recommendation by the National Council on the Humanities. </t>
  </si>
  <si>
    <t xml:space="preserve">For Collaborative Research, Scholarly Editions and Translations, and fellowship programs offered through independent research centers and international research organizations, approximately seven months. For Fellowships at Digital Humanities Centers, approximately six months. </t>
  </si>
  <si>
    <t>Renewal applications are eligible; they are evaluated in competition with new applications.</t>
  </si>
  <si>
    <t>{"awarded":"other","description":"Up to 36 months for Collaborative Research, Scholarly Editions and Translations, and Fellowship Programs at Independent Research Institutions.","awardedDescription":"Recipients will be paid on an advance basis, unless otherwise specified in the award, and payment will be made through electronic funds transfer.  Advance payments must be limited to the immediate cash requirements of the recipient in carrying out the purpose of the approved program or project."}</t>
  </si>
  <si>
    <t>[{"code":"program","isSelected":false,"description":""},{"code":"cash","isSelected":false,"description":"Cash reports are required quarterly. "},{"code":"progress","isSelected":true,"description":"For Collaborative Research, Scholarly Editions and Translations, and Fellowship Programs at Independent Research Institutions and for Fellowships for Digital Publication: Progress reports are required at least annually, no more frequently than quarterly. Final performance reports are due within 90 days after completion or termination of project support by NEH."},{"code":"expenditure","isSelected":true,"description":"Final expenditure reports are due within 90 days after the end date of the period of performance."},{"code":"performanceMonitoring","isSelected":false,"description":""}]</t>
  </si>
  <si>
    <t>(Project Grants) FY 17$9,850,000.00; FY 18 est $7,785,000.00; FY 19 Estimate Not Available  FY 16$10,203,370.00; - FY 17obligations include additional funding provided by NEH Treasury matching grants and by the Common Good.</t>
  </si>
  <si>
    <t>FY 17 from $50,400 to $330,000; $177,300 average.</t>
  </si>
  <si>
    <t>{"list":[{"fiscalYear":2016,"description":"in 2016, 59 grants were awarded to both individual and institutional scholars, in excess of $10 million of humanities research funding."},{"fiscalYear":2018,"description":"See https://www.neh.gov/divisions/research"}],"isApplicable":true}</t>
  </si>
  <si>
    <t>45 CFR 1100 and 1105. Guidelines are available online at http://www.neh.gov/grants/grants.html and upon request from the National Endowment for the Humanities, Washington, DC 20506.  Available from the Superintendent of Documents, Government Printing Office, Washington, DC 20402, is the Endowment's official publication, "Humanities" by subscription (6 issues annually, $24.00 domestic, $30.00 foreign).</t>
  </si>
  <si>
    <t>{"flag":"none","description":"Not Applicable. "}</t>
  </si>
  <si>
    <t>National Endowment for the Humanities, Division of Research Programs,400 Seventh St., SW, Washington, DC 20506 Email:&lt; a href='mailto:collaborative@neh.gov'&gt;collaborative@neh.gov&lt;/a&gt;Phone: (202) 606-8200.;</t>
  </si>
  <si>
    <t>http://www.neh.gov/divisions/research</t>
  </si>
  <si>
    <t xml:space="preserve">45.160 Promotion of the Humanities Fellowships and Stipends; </t>
  </si>
  <si>
    <t>Fiscal Year2018: Past recipients of Promotion of the Humanities Research awards may be found by using the NEH's Funded Projects Query Form available online at https://securegrants.neh.gov/publicquery/main.aspx.</t>
  </si>
  <si>
    <t xml:space="preserve">For Collaborative Research, the principal criteria considered by evaluators are: (1) Intellectual significance of the project, including its potential contribution to scholarship in the humanities; the likelihood that it will stimulate new research; its relationship to larger themes in the humanities; and the significance of the material on which the project is based. (2) Pertinence of the research questions being posed, the appropriateness of research methods or conference design; the appropriateness of the technology employed in the project; the feasibility of the work plan;; and the appropriateness of the field work to be undertaken, the archival or source materials to be studied, and the research site. (3) Qualifications, expertise, and levels of commitment of the project director and key project staff or contributors. (4) Soundness of the dissemination and access plans, including benefit to the audience identified in the proposal and the strength of the case for employing print, digital format, or a combination of media; and in the case of archaeology projects, the likelihood that the project will produce an interpretive study. All other considerations being equal, preference will be given to projects that provide free, online access to digital materials produced with grant funds. (5) Potential for success, including the likelihood that the work proposed will be completed within the projected time frame; where appropriate, the project's previous record of success; and the reasonableness of the proposed budget in relation to anticipated results. _x000D_
_x000D_
For Scholarly Editions and Translations, the principal criteria considered by evaluators are: (1) The intellectual significance of the proposed work, including its potential contribution to scholarship in the humanities; the likelihood that it will stimulate new research; its relationship to larger themes or issues in the humanities; and the significance of the material on which the project is based. (2) The appropriateness of the research methods, critical apparatus, and editorial policies; in the case of translation projects, the translation approaches; the appropriateness of selection criteria; the thoroughness and feasibility of the work plan; the quality of the samples, e.g., their content, accuracy; readability, and the clarity and helpfulness of annotation. (3) The qualifications, expertise, and levels of commitment of the project director and key project staff or contributors. (4) The soundness of the dissemination and access plans, including benefit to the audience identified in the proposal; the strength of the case for producing print volumes, electronic format, or a combination of media; and the appropriateness of the technology to be used. All other considerations being equal, preference will be given to projects that provide free, online access to digital materials produced with grant funds. (5) The potential for success, including the likelihood that the proposed project will be successfully completed within the projected time frame; when appropriate, the edition or translation’s previous record of success; and the reasonableness of the budget in relation to its likely results. _x000D_
_x000D_
For Fellowship Programs at Independent Research Institutions, the principal criteria considered by evaluators are: (1) How important to the advancement of the humanities is the fellowship program for which funding is requested? (2) Are fellows likely to pursue their research more successfully because of the research collections, facilities, services, and other resources provided by the applicant institution? In the case of centers with residential programs, does the application provide evidence that the fellows' projects benefit significantly from the location of the center and the intellectual exchange among the fellows? (3) How strong is the institution's previous record in offering fellowships? Have former fellows been productive? Have the scholarly contributions resulting from their FPIRI fellowships been of value to scholars and general audiences in the humanities? (4) Is the fellowship selection process, including the choosing of selection committee members, expert and objective? (5) Does the application make a persuasive case for the amount of NEH support requested for fellowships? (6) How effective is the publicity for the competition for fellowships? (7) How effective is the administration of the fellowship program? Is the institution's research misconduct policy adequate? (8) Are there ways in which the fellowship program could be improved? </t>
  </si>
  <si>
    <t>https://beta.sam.gov/fal/377886191ecc47a0a03ecd36d9b9fad2/view</t>
  </si>
  <si>
    <t>Promotion of the Humanities Teaching and Learning Resources and Curriculum Development</t>
  </si>
  <si>
    <t xml:space="preserve">Humanities Initiatives at Historically Black, Hispanic-Serving Institutions, and Tribal Colleges and Universities are designed to strengthen humanities teaching and learning at these institutions. Enduring Question Course Grants support the development of new humanities courses at the undergraduate level that examine fundamental questions of the humanities. </t>
  </si>
  <si>
    <t>Public and nonprofit U.S. Historically Black Colleges or Universities (HBCU) as defined by Executive Order 13532, Hispanic-serving institutions of higher education (HSI) recognized by the U.S. Department of Education, tribal colleges or universities as defined by Executive Order 13270, and public and nonprofit 501(c)(3) community colleges.</t>
  </si>
  <si>
    <t>{"description":"Costs will be determined in accordance OMB Circular No. A-21 for educational institutions and OMB Circular No. A-122 for nonprofit organizations.","isApplicable":false}</t>
  </si>
  <si>
    <t>{"description":"Applications to NEH must be submitted via Grants.gov. \n\nSee https://www.neh.gov/divisions/education for application information."}</t>
  </si>
  <si>
    <t xml:space="preserve">Applications are reviewed by panels of scholars, teachers, and educational administrators at all academic levels and by other appropriate individuals. Awards are made by the Chairman of the National Endowment for the Humanities after advice of the National Council on the Humanities. </t>
  </si>
  <si>
    <t>{"flag":"yes","description":"See https://www.neh.gov/divisions/education for application guidelines and deadline information.","list":[]}</t>
  </si>
  <si>
    <t>Approximately 4-6 months.</t>
  </si>
  <si>
    <t xml:space="preserve">Applications for renewal must compete against new applications. Applications for renewal must demonstrate a record of success and the potential to serve new audiences. </t>
  </si>
  <si>
    <t>[{"code":"program","isSelected":false,"description":""},{"code":"cash","isSelected":false,"description":""},{"code":"progress","isSelected":true,"description":"Interim progress reports are required with due dates listed on the last  page of the grant award.  Final performance reports are due within 90 days after the end date of the period of performance."},{"code":"expenditure","isSelected":true,"description":"Final expenditure reports are due within 90 days after the end date of the period of performance."},{"code":"performanceMonitoring","isSelected":false,"description":""}]</t>
  </si>
  <si>
    <t xml:space="preserve">Documentation of expenditures and other fiscal records must be retained for three years following the submission of the final expenditure report. </t>
  </si>
  <si>
    <t>(Project Grants) FY 17$2,772,500.00; FY 18 est $2,900,000.00; FY 19 Estimate Not Available  FY 16$15,339,908.00; - FY 18 funding reflects 2018 Federal Appropriations.</t>
  </si>
  <si>
    <t xml:space="preserve">Humanities Initiatives at Historically Black, Hispanic-Serving Institutions, and Tribal Colleges and Universities do not exceed $100,000. </t>
  </si>
  <si>
    <t>{"list":[{"fiscalYear":2016,"description":"Awarded 136 grants exceeding $15.3M in humanities grants support."},{"fiscalYear":2018,"description":"Total of 427 grant applications and 93 total awarded."}],"isApplicable":true}</t>
  </si>
  <si>
    <t xml:space="preserve">45 CFR 1100 and 1105. The publication entitled "National Endowment for the Humanities Grant Programs, 2000-2001" is available upon request from the National Endowment for the Humanities, Washington, DC 20506. It is also available online at http://www.neh.gov. Available from the Superintendent of Documents, Government Printing Office, Washington, DC 20402, is the Endowment's official publication, "Humanities" by subscription (6 issues annually, $24.00 domestic, $30.00 foreign). </t>
  </si>
  <si>
    <t>National Endowment for the Humanities, Division of Education Programs400 Seventh  Street, SW, Washington, DC 20506 Email:&lt; a href='mailto:hi@neh.gov'&gt;hi@neh.gov&lt;/a&gt;Phone: (202) 606-8463;</t>
  </si>
  <si>
    <t>https://www.neh.gov</t>
  </si>
  <si>
    <t xml:space="preserve">45.129 Promotion of the Humanities Federal/State Partnership; 45.164 Promotion of the Humanities Public Programs; 45.160 Promotion of the Humanities Fellowships and Stipends; 45.161 Promotion of the Humanities Research; 45.163 Promotion of the Humanities Professional Development; </t>
  </si>
  <si>
    <t>Fiscal Year2018: Past recipients of Humanities Teaching and Learning Resources and Curriculum Development awards may be found by using the NEH's Funded Projects Query Form available online at https://securegrants.neh.gov/publicquery/main.aspx.</t>
  </si>
  <si>
    <t xml:space="preserve">Proposals are read and evaluated on whether the intellectual quality of the project is excellent; whether the project is well designed; and whether the project will have significant results. See the program guidelines for detailed criteria. For Humanities Initiatives at Historically Black Colleges and Universities, Hispanic-Serving Institutions, and Tribal Colleges and Universities, projects will be selected for funding on the basis of the quality of planned activities and the potential of these activities to strengthen the humanities capacity of the institution; the ability of the institution to carry out the proposed plan; the qualifications of project leaders and consultants; and the cogency of the plan to evaluate the outcomes of the project.  For Enduring Questions, projects will be selected for funding based on their intellectual content, feasibility and impact on the intended academic audience. </t>
  </si>
  <si>
    <t>https://beta.sam.gov/fal/c4bcfd61ad184c7992ba9a4b06f79bdd/view</t>
  </si>
  <si>
    <t>Promotion of the Humanities Professional Development</t>
  </si>
  <si>
    <t xml:space="preserve">Seminars and Institutes promote better teaching and research in the humanities through faculty development. Landmarks of American History and Culture promote better teaching of American history and culture through intensive, rigorous faculty and staff development workshops at historical sites, colonial settlements, battlefields, artists' and writers' homes--while enabling the participants to gain experience in conveying the importance of historical places and while enhancing their teaching materials. </t>
  </si>
  <si>
    <t>Distinguished scholar/teachers in the humanities may apply through a sponsoring institution to direct a seminar or institute for college teachers or school teachers. For Landmarks in American History and Culture, the following may apply: U.S. public and nonprofit 501(c)(3) organizations (including institutions of higher education), state and local governmental agencies, and federally recognized Native American tribal governments.</t>
  </si>
  <si>
    <t>U.S. public and nonprofit 501(c)(3) organizations (including institutions of higher education), state and local governmental agencies, federally recognized Native American tribal governments, humanities scholars, and the general public.  For Seminars and Institutes and Landmarks of American History and Culture--primarily K-12 or college teachers, depending on the particular project--as well as their colleagues and students.</t>
  </si>
  <si>
    <t>{"environmentalImpact":{"reports":[{"isSelected":true,"reportCode":"otherRequired"}]},"description":"Applicants are encouraged to contact NEH program officers, who can offer advice about preparing the proposal and review preliminary proposal drafts if they are submitted at least six weeks before the deadline. Time constraints may prevent staff from reviewing draft proposals submitted after that date. Staff comments are not part of the formal review process and have no bearing on the final outcome of the proposal, but applicants have found them helpful in strengthening their applications."}</t>
  </si>
  <si>
    <t>{"description":"Applications to NEH must be submitted via Grants.gov. \n\nAdditional application information is available online at https://www.neh.gov/divisions/education.","isApplicable":true}</t>
  </si>
  <si>
    <t xml:space="preserve">Applications are reviewed by subject area specialists, panels of scholars, and other appropriate individuals. Awards are made by the Chairman of the National Endowment for the Humanities after advice from the National Council on the Humanities. </t>
  </si>
  <si>
    <t>{"flag":"yes","description":"See https://www.neh.gov/divisions/education.","list":[]}</t>
  </si>
  <si>
    <t xml:space="preserve">Approximately 4 to 5 months; 6 weeks for participants in Seminars and Institutes, Landmarks of American History and Culture Workshops. </t>
  </si>
  <si>
    <t>None, but director/applicant may request a critique of the proposal and reapply.</t>
  </si>
  <si>
    <t xml:space="preserve">Applications for renewal must demonstrate a record of success and the potential to serve new audiences. These applications compete against new applications. </t>
  </si>
  <si>
    <t>{"awarded":"other","description":"Period of performance varies by program.","awardedDescription":"Recipients will be paid on an advance basis, unless otherwise specified in the award, and payment will be made through electronic funds transfer.  Advance payments must be limited to the immediate cash requirements of the recipient in carrying out the purpose of the approved program or project."}</t>
  </si>
  <si>
    <t>[{"code":"program","isSelected":false,"description":""},{"code":"cash","isSelected":true,"description":"Cash reports are due quarterly. "},{"code":"progress","isSelected":true,"description":"A final narrative report and a final expenditures report are required within 90 days after completion or termination of the grant period. In addition, reports are required from the scholars participating in the seminar assessing the value of the seminar for their professional development. "},{"code":"expenditure","isSelected":false,"description":""},{"code":"performanceMonitoring","isSelected":false,"description":""}]</t>
  </si>
  <si>
    <t>{"isApplicable":false,"description":"In addition, grants are subject to inspection and audits by NEH and other Federal officials. "}</t>
  </si>
  <si>
    <t>Documentation of expenditures and other fiscal records must be retained for 3 years following the submission of the final financial report.</t>
  </si>
  <si>
    <t xml:space="preserve">(Project Grants) FY 17$9,429,550.00; FY 18 est $8,644,000.00; FY 19 Estimate Not Available  FY 14$10,854,340.00; FY 15 est $10,877,300.00; FY 12 est $11,532,000.00; FY 13$11,223,327.00; FY 16 Estimate Not Available  - </t>
  </si>
  <si>
    <t xml:space="preserve">None. </t>
  </si>
  <si>
    <t>{"list":[{"fiscalYear":2012,"description":"No current data available. 246 applications were received and 65 grants awarded."},{"fiscalYear":2013,"description":"214 application were received and 69 grants awarded."},{"fiscalYear":2014,"description":"211 application were received and 69 grants awarded. "},{"fiscalYear":2018,"description":"See https://www.neh.gov/divisions/education."}],"isApplicable":true}</t>
  </si>
  <si>
    <t>45 CFR 1100 and 1105. Guidelines are available online at http://www.neh.gov or upon request from the National Endowment for the Humanities, Washington, DC 20506. Available from the Superintendent of Documents, Government Printing Office, Washington, DC 20402, is the Endowment's official publication, "Humanities" by subscription (6 issues annually, $24.00 domestic, $30.00 foreign).</t>
  </si>
  <si>
    <t>National Endowment for the Humanities, Division of Education Programs400 Seventh Street, SW_x000D_
Email: sem-inst@neh.gov, Washington, DC 20506 Email:&lt; a href='mailto:sem-inst@neh.gov'&gt;sem-inst@neh.gov&lt;/a&gt;Phone: (202) 606-8463. ;</t>
  </si>
  <si>
    <t>Fiscal Year2012: No current data available.Fiscal Year2014: (1) The Problem of the Color Line: Atlanta Landmarks and Civil Rights History: two one-week Landmarks workshops for seventy-two school teachers will examine race reform in a contested southern past. Atlanta, destroyed in the Civil War, was rebuilt on the ashes of slavery as a New South city. The project uses several Atlanta sites as touchstones for examining memorialization of the antebellum South and Civil War, the history of the “color line,” race relations, and the Civil Rights movement in twentieth-century America. (2) America's Reconstruction: The Untold Story: A three-week institute will bring thirty k-12 teachers together from across the country to learn more about the history of the Reconstruction period and how that history has been shaped by episodes emerging from the Sea Islands of South Carolina and Georgia. (3) The Canon and Beyond: Teaching the History of Modern Design: A four week summer teaching institute designed to prepare a diverse group of college faculty to meet an increasing demand to teach courses on the topic. The Institute is organized into three thematic units whose subjects address significant components of introductory courses in modern design history, from the early 19th century through the 1970s. (4) The Materiality of Medieval Manuscripts: Interpretation through Production: A four week seminar for sixteen college and university faculty will explore understandings of medieval manuscripts and their role in medieval culture. Knowledge of medieval book production and the materiality of manuscripts has become all the more important as manuscript facsimiles are increasingly available onlineFiscal Year2018: Past recipients of Humanities Professional Development awards may be found by using the NEH's Funded Projects Query Form available online at https://securegrants.neh.gov/publicquery/main.aspx.</t>
  </si>
  <si>
    <t>In evaluating proposals, the following criteria apply: (1) intellectual quality and significance; (2) impact; and (3) program design and feasibility.  Applicants to Workshops, Seminars and Institutes selected to receive stipends are those who can derive the greatest benefit from participation in and who can make the greatest contribution to the program.</t>
  </si>
  <si>
    <t>https://beta.sam.gov/fal/5a10d4f85fd24987b6aa865777838ce8/view</t>
  </si>
  <si>
    <t>Promotion of the Humanities Public Programs</t>
  </si>
  <si>
    <t xml:space="preserve">To provide opportunities for the American public to explore human history and culture through humanities programs in museums, historical organizations, libraries, community centers, and other gathering places, as well as on public television, radio, the Internet, and other digital media. </t>
  </si>
  <si>
    <t>U.S. public and private 501(c)(3) nonprofit institutions/organizations (including institutions of higher education); state and local governmental agencies; and Federally recognized Indian tribal governments.</t>
  </si>
  <si>
    <t>U.S. public and private nonprofit institutions/organizations (including institutions of higher education); state and local governmental agencies; and Federally recognized Indian tribal governments, humanities scholars, and the general public.</t>
  </si>
  <si>
    <t>{"description":"Costs will be determined in accordance with OMB Circular No. A-21 for educational institutions and OMB Circular No. A-122 for nonprofit organizations apply.","isApplicable":false}</t>
  </si>
  <si>
    <t>{"description":"Applications to NEH must be submitted via Grants.gov.  \n\nAdditional application information is available online (https://www.neh.gov/divisions/public).","isApplicable":true}</t>
  </si>
  <si>
    <t>Knowledgeable persons outside NEH will read each application and advise the agency about its merits. NEH staff comments on matters of fact or on significant issues that otherwise would be missing from these reviews, and then makes recommendations to the National Council on the Humanities. The National Council meets at various times during the year to advise the NEH chairman. The chairman takes into account the advice provided by the review process and, by law, makes all funding decisions.</t>
  </si>
  <si>
    <t>{"flag":"yes","description":"See https://www.neh.gov/divisions/public.","list":[]}</t>
  </si>
  <si>
    <t xml:space="preserve">Approximately 4 to 6 months. </t>
  </si>
  <si>
    <t>Renewals may be granted and are processed as new applications.</t>
  </si>
  <si>
    <t>{"awarded":"other","description":"Varies, but usually 6 months to 3 years. Funds must be obligated during the grant period.","awardedDescription":"Recipients will be paid on an advance basis, unless otherwise specified in the award, and payment will be made through electronic funds transfer.  Advance payments must be limited to the immediate cash requirements of the recipient in carrying out the purpose of the approved program or project."}</t>
  </si>
  <si>
    <t>[{"code":"program","isSelected":false,"description":""},{"code":"cash","isSelected":false,"description":""},{"code":"progress","isSelected":true,"description":"Progress reports are required at least annually but no more frequently than quarterly. Final progress reports are due within 90 days after completion or termination of the project. "},{"code":"expenditure","isSelected":true,"description":"Expenditure reports are due within 90 days after completion or termination of the project. "},{"code":"performanceMonitoring","isSelected":false,"description":""}]</t>
  </si>
  <si>
    <t>(Project Grants) FY 17$14,586,200.00; FY 18 est $15,400,000.00; FY 19 Estimate Not Available  FY 16$16,938,857.00; - FY 18 obligations include additional funding provided by NEH Treasury matching grants.</t>
  </si>
  <si>
    <t>FY 18 from $1,000 to $460,000.</t>
  </si>
  <si>
    <t>{"list":[{"fiscalYear":2018,"description":"406 grant applications and 86 awarded."}],"isApplicable":true}</t>
  </si>
  <si>
    <t>45 CFR 1100 and 1105. Guidelines are available online at http://www.neh.gov/grants/grants.html or by request from the National Endowment for the Humanities, Washington, DC 20506. Available from the Superintendent of Documents, Government Printing Office, Washington, DC 20402, is the Endowment's official publication, "Humanities" by subscription (6 issues annually, $24.00 domestic, $30.00 foreign).</t>
  </si>
  <si>
    <t>National Endowment for the Humanities, Division of Public Programs400 7th Street, SW, Washington, DC 20506 Email:&lt; a href='mailto:publicprograms@neh.gov'&gt;publicprograms@neh.gov&lt;/a&gt;Phone: (202) 606-8269;</t>
  </si>
  <si>
    <t>http://www.neh.gov/divisions/public</t>
  </si>
  <si>
    <t xml:space="preserve">45.129 Promotion of the Humanities Federal/State Partnership; </t>
  </si>
  <si>
    <t>Fiscal Year2018: Past recipients of Humanities Public Programs awards may be found by using the NEH's Funded Projects Query Form available online at https://securegrants.neh.gov/publicquery/main.aspx.</t>
  </si>
  <si>
    <t xml:space="preserve">A successful application will demonstrate national significance or impact, outreach to groups of Americans not often engaged in public humanities projects, collaboration among cultural institutions and organizations as well as other similar or different groups, and use of a broad spectrum of the most effective formats, technologies, and venues for lifelong learning in the humanities. Although every proposal will not be expected to meet all of the criteria outlined above, the Division will give priority to applications that further these objectives. See program guidelines for details. </t>
  </si>
  <si>
    <t>https://beta.sam.gov/fal/3de54c6989d44c57936de04c571ff940/view</t>
  </si>
  <si>
    <t>Promotion of the Humanities Office of Digital Humanities</t>
  </si>
  <si>
    <t xml:space="preserve">To support innovative humanities projects that utilize or study the impact of digital technology for research, preservation, access, education, and public programming. </t>
  </si>
  <si>
    <t>U.S. public and 501(c)(3) nonprofit organizations (including institutions of higher education); state and local governmental agencies and Native American tribal organizations.</t>
  </si>
  <si>
    <t>U.S. public and nonprofit organizations (including institutions of higher education); state and local governmental agencies and Native American tribal organizations; U.S. citizens; and humanities scholars.</t>
  </si>
  <si>
    <t>{"environmentalImpact":{"reports":[{"isSelected":true,"reportCode":"otherRequired"}]},"description":"Prior to submitting a proposal, applicants are encouraged to contact program officers who can offer advice about preparing the proposal, and review draft proposals. These comments are not part of the formal review process and have no bearing on the final outcome of the proposal, but applicants in other programs have found them helpful in strengthening their applications. Program staff recommend that draft proposals be submitted six weeks before the deadline. Time restraints may prevent staff from reviewing draft proposals submitted after that date. Draft proposals may be submitted by E-mail attachment (odh@neh.gov)."}</t>
  </si>
  <si>
    <t>{"description":"Applications for this program must be submitted via Grants.Gov. Before using Grants.gov for the first time, each organization must register with the Web site to create an institutional profile.\nSee https://www.neh.gov/divisions/odh for additional application information.","isApplicable":true}</t>
  </si>
  <si>
    <t xml:space="preserve">Knowledgeable persons outside NEH will read each application and advise the agency about its merits. The Endowment's staff comments on matters of fact or on significant issues that otherwise would be missing from these reviews, then makes recommendations to the National Council on the Humanities. The National Council meets at various times during the year to advise the NEH chairman on grants. The chairman takes into account the advice provided by the review process and, by law, makes all funding decisions. </t>
  </si>
  <si>
    <t>{"flag":"yes","description":"See https://www.neh.gov/divisions/odh.","list":[]}</t>
  </si>
  <si>
    <t>Applicants will be notified by mail within six months after the submission of the application.</t>
  </si>
  <si>
    <t xml:space="preserve">Applicant may request written reasons for rejection and reapply with revised proposal to a subsequent application deadline. </t>
  </si>
  <si>
    <t>{"awarded":"other","description":"Typically 6 to 24 months. ","awardedDescription":"Recipients will be paid on an advance basis, unless otherwise specified in the award, and payment will be made through electronic funds transfer.  Advance payments must be limited to the immediate cash requirements of the recipient in carrying out the purpose of the approved program or project."}</t>
  </si>
  <si>
    <t>[{"code":"program","isSelected":false,"description":""},{"code":"cash","isSelected":true,"description":"A Federal Cash Transactions Report will be due within 30 days of the end of each calendar quarter. A final Financial Status Report will be due within 90 days after the completion date of the award period.\r\n"},{"code":"progress","isSelected":true,"description":"Final performance reports will be required. \r\n"},{"code":"expenditure","isSelected":false,"description":""},{"code":"performanceMonitoring","isSelected":false,"description":""}]</t>
  </si>
  <si>
    <t>(Project Grants) FY 17$4,742,350.00; FY 18 est $4,600,000.00; FY 19 Estimate Not Available  FY 12$43,014,272.00; FY 11$4,334,509.00; FY 13$4,412,557.00; FY 16$4,747,437.00; - FY 18 obligations include additional funding provided through an agreement with IMLS.</t>
  </si>
  <si>
    <t>FY 18 from $25200 to $325000.</t>
  </si>
  <si>
    <t>{"list":[{"fiscalYear":2011,"description":"No Current Data Available  309 applications were received and 66 grants awarded."},{"fiscalYear":2012,"description":"93 applications and 12 awards."},{"fiscalYear":2013,"description":"253 applications and 53 grants awarded"},{"fiscalYear":2016,"description":"239 grants applications and 34 grants awarded/"},{"fiscalYear":2017,"description":"292 applications and 41 grants awarded."},{"fiscalYear":2018,"description":"241 applications and 34 grants awarded."}],"isApplicable":true}</t>
  </si>
  <si>
    <t xml:space="preserve">45 CFR 1100 and 1105. Available from the Superintendent of Documents, U.S. Government Printing Office, Washington, DC 20402, is the Endowment's official publication, "Humanities" by subscription (6 issues annually, $24.00 domestic, $33.60 foreign). </t>
  </si>
  <si>
    <t>National Endowment for the Humanities, Office of Digital Humanities400 Seventh St. SW_x000D_
, Washington, DC 20506 Email:&lt; a href='mailto:odh@neh.gov'&gt;odh@neh.gov&lt;/a&gt;Phone: 202-606-8400;</t>
  </si>
  <si>
    <t>https://www.neh.gov.</t>
  </si>
  <si>
    <t xml:space="preserve">45.149 Promotion of the Humanities Division of Preservation and Access; </t>
  </si>
  <si>
    <t>Fiscal Year2011: No current data available. Past recipients of Office of Digital Humanities grant awards may be found in the NEH’s Funded Projects Query Form, found at: https://securegrants.neh.gov/publicquery/main.aspxFiscal Year2012: No current data available. Past recipients of Office of Digital Humanities grant awards may be found in the NEH’s Funded Projects Query Form, found at: https://securegrants.neh.gov/publicquery/main.aspxFiscal Year2013: Past recipients of Office of Digital Humanities grant awards may be found in the NEH’s Funded Projects Query Form, found at: https://securegrants.neh.gov/publicquery/main.aspxFiscal Year2016: Past recipients of Office of Digital Humanities grant awards may be found in the NEH’s Funded Projects Query Form, found at: https://securegrants.neh.gov/publicquery/main.aspxFiscal Year2017: Past recipients of Office of Digital Humanities grant awards may be found in the NEH’s Funded Projects Query Form, found at: https://securegrants.neh.gov/publicquery/main.aspxFiscal Year2018: Past recipients of Office of Digital Humanities grant awards may be found in the NEH’s Funded Projects Query Form, found at: https://securegrants.neh.gov/publicquery/main.aspx</t>
  </si>
  <si>
    <t xml:space="preserve">The criteria used to determine funding priorities include the (1) intellectual significance of the long-term project, including its potential to enhance research, teaching, and learning in the humanities; the likelihood that it will stimulate new research or approaches to the humanities or use new digital technologies to communicate humanities scholarship to broad audiences; its relationship to larger themes in the humanities; and the significance of the material on which the project is based; (2) the appropriateness of the proposed methods; the appropriateness of the technology employed in the project; the feasibility of the work plan; (3) qualifications, expertise, and levels of commitment of the project director and key project staff or contributors; (4) promise of quality, usefulness to the targeted audience, and/or impact on scholarship of the long-term project; soundness of the dissemination plans, including benefit to the audience identified in the proposal and the strength of the case for employing print, microform, digital format, or a combination of media; (5) quality of the assessment and evaluation of the activities, and the potential contribution of this evaluation to the realization of the long-term goals; and (6) potential for success, including the likelihood that the work proposed will be completed within the projected time frame; where appropriate, the project's previous record of success; and the reasonableness of the proposed budget in relation to anticipated results. </t>
  </si>
  <si>
    <t>https://beta.sam.gov/fal/5f4728fdf0354f7aae33263cf5b0d4be/view</t>
  </si>
  <si>
    <t>Arts and Artifacts Indemnity</t>
  </si>
  <si>
    <t>The Federal Council on the Arts and Humanities, The Federal Council on the Arts and Humanities</t>
  </si>
  <si>
    <t>{"list":[{"act":{"description":"Arts and Artifacts Indemnity Act"},"publicLaw":{"congressCode":"094","number":"158"},"authorizationTypes":{"USC":false,"act":true,"statute":false,"publicLaw":true,"executiveOrder":false}},{"act":{"description":"National Foundation on the Arts and the Humanities Act of 1965, as amended"},"publicLaw":{"congressCode":"089","number":"209"},"USC":{"title":"20","section":"977 et seq."},"authorizationTypes":{"USC":true,"act":true,"statute":false,"publicLaw":true,"executiveOrder":false},"usc":{"title":"20","section":"977 et seq."}}]}</t>
  </si>
  <si>
    <t>To provide for indemnification against loss or damage for eligible art works, artifacts, and objects (1) when borrowed from abroad for exhibition in the U.S.; (2) when borrowed from the U.S. for exhibition abroad, preferably when there is an exchange exhibition from a foreign country;  (3) when borrowed from the U.S. for exhibition in the U.S. as part of exhibitions from abroad which include foreign-owned objects; and 4) when borrowed from U.S. collections for exhibition in the U.S.</t>
  </si>
  <si>
    <t>Federal, State, and local government entities, and nonprofit agencies and institutions may apply.</t>
  </si>
  <si>
    <t>Federal, State, and local government entities, and nonprofit agencies and institutions will benefit. Audiences of indemnified exhibitions will also benefit.</t>
  </si>
  <si>
    <t>{"description":"This program is excluded from coverage under OMB Circular No. A-87.","isApplicable":false}</t>
  </si>
  <si>
    <t>{"environmentalImpact":{"reports":[{"isSelected":false,"reportCode":"statement"},{"isSelected":false,"reportCode":"assessment"},{"isSelected":false,"reportCode":"ExecutiveOrder12372"},{"isSelected":true,"reportCode":"otherRequired"}]},"description":"Prior to applying, potential applicants are encouraged to consult with the Indemnity Administrator, National Endowment for the Arts, Washington, DC.  All applicants must consult the Arts and Artifacts Indemnity Guidelines available at www.arts.gov."}</t>
  </si>
  <si>
    <t>{"description":"Applicants must obtain guidelines and application instructions from the National Endowment for the Arts' website at www.arts.gov, and apply through Grants.gov. "}</t>
  </si>
  <si>
    <t>The Federal Council on the Arts and the Humanities makes final decisions on all awards based on recommendations from consulting panels of professionals in the field.</t>
  </si>
  <si>
    <t>The length of time between application and notification is dependent on deadline dates and the meetings of the Federal Council on the Arts and the Humanities. Details can be found in the guidelines and program announcements available at www.arts.gov.</t>
  </si>
  <si>
    <t>Requests for extensions and renewals must compete against new applications.</t>
  </si>
  <si>
    <t>{"awarded":"other","description":"The time during which Indemnity coverage is in effect varies depending on the schedule of the particular exhibition. ","awardedDescription":"This program provides indemnification against loss or damage, not grant support."}</t>
  </si>
  <si>
    <t>[{"code":"program","isSelected":true,"description":"Reports of any loss or damage are due by the termination of the indemnity period."},{"code":"cash","isSelected":false},{"code":"progress","isSelected":false},{"code":"expenditure","isSelected":false},{"code":"performanceMonitoring","isSelected":false}]</t>
  </si>
  <si>
    <t>{"isApplicable":true,"description":"Final audits may be made at the discretion of the Federal Council on the Arts and the Humanities for up to 3 years after the termination of the indemnity period."}</t>
  </si>
  <si>
    <t>Indemnitees are responsible for complete packing, shipping, security and condition reports on all indemnified items.  These should be kept for 90 days beyond the end date of the indemnity period.</t>
  </si>
  <si>
    <t>59-0101-0-1-503;</t>
  </si>
  <si>
    <t>(Insurance) FY 18 FY 17 FY 19 - The figures in this section relate to claim payments, not obligations.</t>
  </si>
  <si>
    <t>{"list":[{"fiscalYear":2017,"description":"It is anticipated that 48 certificates of indemnity will be issued for 34 exhibitions. It is anticipated that 48 certificates of indemnity will be issued for 34 exhibitions. "},{"fiscalYear":2018,"description":"It is anticipated that 48 certificates of indemnity will be issued for 34 exhibitions. "}],"isApplicable":true}</t>
  </si>
  <si>
    <t>Regulations and guidelines are available on the National Endowment for the Arts' website at www.arts.gov.</t>
  </si>
  <si>
    <t>Patricia LoikoNational Endowment for the Arts, 400 7th Street, SW, Washington, DC 20506 Email:&lt; a href='mailto:loikop@arts.gov'&gt;loikop@arts.gov&lt;/a&gt;Phone: 202-682-5541;</t>
  </si>
  <si>
    <t xml:space="preserve">Fiscal Year2018: Indemnified exhibitions will be listed at www.arts.gov. Fiscal Year2017: Indemnified exhibitions will be listed at www.arts.gov. Indemnified exhibitions will be listed at www.arts.gov. </t>
  </si>
  <si>
    <t>Contact the Indemnity Administrator.</t>
  </si>
  <si>
    <t>https://beta.sam.gov/fal/6c4b254dcbaa1665ccb4174e499efb1b/view</t>
  </si>
  <si>
    <t>Museums for America</t>
  </si>
  <si>
    <t>Institute of Museum and Library Services, Institute of Museum and Library Services</t>
  </si>
  <si>
    <t>{"list":[{"act":{"description":"Museum and Library Services Act (20 USC CHAPTER 72).\r\n"},"authorizationTypes":{"USC":false,"act":true,"statute":false,"publicLaw":false,"executiveOrder":false}}]}</t>
  </si>
  <si>
    <t xml:space="preserve">The goal of the Museums for America (MFA) program is to strengthen the ability of an individual museum to serve the public more effectively by supporting high-priority activities that advance its mission, plans, and strategic goals and objectives._x000D_
</t>
  </si>
  <si>
    <t xml:space="preserve">Museums that fulfill the eligibility criteria for museums may apply. For more information about eligibility requirements, visit http://www.imls.gov/applicants/museums.aspx._x000D_
_x000D_
</t>
  </si>
  <si>
    <t xml:space="preserve">Public and private non-profit museums. Through activities and projects funded, beneficiaries include the general public._x000D_
</t>
  </si>
  <si>
    <t>{"description":"2 CFR 200, Subpart E - Cost Principles applies to this program.\r\n\r\n\r\n","isApplicable":true}</t>
  </si>
  <si>
    <t>{"environmentalImpact":{"reports":[{"isSelected":false,"reportCode":"statement"},{"isSelected":false,"reportCode":"assessment"},{"isSelected":false,"reportCode":"ExecutiveOrder12372"},{"isSelected":true,"reportCode":"otherRequired"}]},"description":"Preapplication coordination is required. Environmental impact information is not required for this program. This program is excluded from coverage under E.O. 12372.\r\n\r\n"}</t>
  </si>
  <si>
    <t>{"description":"2 CFR Part 200 applies to this program. As part of the president's E-government initiative, the federal government developed Grants.gov, a single Web site for organizations to electronically find and apply for competitive grant opportunities from all 26 of the federal grant-making agencies. Beginning with the 2008 grant cycle, the Institute required all applicants to apply online through Grants.gov. Applicants who are unable to use Grants.gov should contact an IMLS program officer. The Institute no longer accepts mailed paper applications. For more information on the process of applying through Grants.gov, visit www.grants.gov/GetStarted.\r\n\r\n\r\n"}</t>
  </si>
  <si>
    <t>Proposals are reviewed by field and/or panel reviewers, staff, and the director.</t>
  </si>
  <si>
    <t>{"flag":"yes","description":"December 1, 2015.","list":[{"start":"2015-12-01"}]}</t>
  </si>
  <si>
    <t>Approximately nine months.</t>
  </si>
  <si>
    <t>Appeals may be made in writing to the Director of the Institute of Museum and Library Services.</t>
  </si>
  <si>
    <t>The Institute of Museum and Library Services may extend particular grants at the discretion of the director.</t>
  </si>
  <si>
    <t>{"types":{"moe":false,"formula":false,"matching":true},"matching":{"requirementFlag":"voluntary","percent":"0","description":"Awards will not exceed $150,000; awards of $25,000 or less do not require matching; awards of more than $25,000 must be matched one-to-one, but the match may include in-kind contributions. MOE requirements are not applicable to this program.\r\n"}}</t>
  </si>
  <si>
    <t>{"awarded":"other","description":"Projects may be carried out for a period of up to 36 months. See the following for information on how assistance is awarded/released: Direct payments for a specialized use upon request.\r\n","awardedDescription":"Direct payments for a specialized use upon request."}</t>
  </si>
  <si>
    <t>[{"code":"program","isSelected":true,"description":"The Institute of Museum and Library Services requires annual interim and final financial and performance reports. "},{"code":"cash","isSelected":false},{"code":"progress","isSelected":false},{"code":"expenditure","isSelected":false},{"code":"performanceMonitoring","isSelected":false}]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</si>
  <si>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200.503.\r\n\r\n\r\n"}</t>
  </si>
  <si>
    <t>Grant recipients will be required to maintain standard financial statements and project records.</t>
  </si>
  <si>
    <t>59-0301-0-1-503;</t>
  </si>
  <si>
    <t>(Project Grants) FY 15$20,200,000.00; FY 16 est $21,457,000.00; FY 17 est $20,200,000.00;</t>
  </si>
  <si>
    <t>Between $5,000 and $150,000.</t>
  </si>
  <si>
    <t>{"list":[{"fiscalYear":2015,"description":"202 awards made in FY15"}],"isApplicable":true}</t>
  </si>
  <si>
    <t xml:space="preserve">See the IMLS website at www.imls.gov for the latest program data. </t>
  </si>
  <si>
    <t>Connie Bodner955 L'Enfant Plaza North, SW_x000D_
Suite 4000, Washington, DC 20024 Email:&lt; a href='mailto:cbodner@imls.gov'&gt;cbodner@imls.gov&lt;/a&gt;Phone: 202-653-4636;</t>
  </si>
  <si>
    <t>http://www.imls.gov</t>
  </si>
  <si>
    <t xml:space="preserve">45.311 Native American and Native Hawaiian Library Services; 45.310 Grants to States; 45.313 Laura Bush 21st Century Librarian Program; 45.308 Native American/Native Hawaiian Museum Services Program ; 45.312 National Leadership Grants; 45.309 Museum Grants for African American History and Culture; </t>
  </si>
  <si>
    <t>Fiscal Year2015: Visit the IMLS website at www.imls.gov to search awarded grants.Fiscal Year2016: Visit the IMLS website at www.imls.gov to search awarded grants.</t>
  </si>
  <si>
    <t xml:space="preserve">See Notice of Funding Opportunity. _x000D_
</t>
  </si>
  <si>
    <t>https://beta.sam.gov/fal/ac34aca92c6bf60746cde4552f77a84c/view</t>
  </si>
  <si>
    <t xml:space="preserve">Native American/Native Hawaiian Museum Services Program </t>
  </si>
  <si>
    <t>{"list":[{"act":{"description":"Museum and Library Services Act (20 USC CHAPTER 72)."},"authorizationTypes":{"USC":false,"act":true,"statute":false,"publicLaw":false,"executiveOrder":false}}]}</t>
  </si>
  <si>
    <t xml:space="preserve">Native American/Native Hawaiian Museum Services (NANH) grants support Native American tribes and organizations that primarily serve and represent Native Hawaiians. They are intended to provide opportunities to sustain heritage, culture, and knowledge through strengthened activities in areas such as exhibitions, educational services and programming, professional development, and collections stewardship._x000D_
</t>
  </si>
  <si>
    <t xml:space="preserve">Eligible applicants are federally recognized Indian tribes, Alaskan Native Villages and corporations, and organizations that primarily serve and represent Native Hawaiians. For more information about eligibility requirements, visit http://www.imls.gov/applicants/tribal_organizations.aspx._x000D_
</t>
  </si>
  <si>
    <t>Indian tribes, non-profit organizations. Through activities and projects funded, beneficiaries include the general public.</t>
  </si>
  <si>
    <t>{"description":"2 CFR 200, Subpart E - Cost Principles applies to this program.","isApplicable":true}</t>
  </si>
  <si>
    <t>{"environmentalImpact":{"reports":[{"isSelected":false,"reportCode":"statement"},{"isSelected":false,"reportCode":"assessment"},{"isSelected":false,"reportCode":"ExecutiveOrder12372"},{"isSelected":true,"reportCode":"otherRequired"}]},"description":"Preapplication coordination is required. Environmental impact information is not required for this program. This program is excluded from coverage under E.O. 12372.\r\n"}</t>
  </si>
  <si>
    <t>{"description":"2 CFR Part 200 applies to this program. As part of the president's E-government initiative, the federal government developed Grants.gov, a single Web site for organizations to electronically find and apply for competitive grant opportunities from all 26 of the federal grant-making agencies. Beginning with the 2008 grant cycle, the Institute required all applicants to apply online through Grants.gov. Applicants who are unable to use Grants.gov should contact an IMLS program officer. The Institute no longer accepts mailed paper applications. For more information on the process of applying through Grants.gov, visit www.grants.gov/GetStarted.\r\n\r\n"}</t>
  </si>
  <si>
    <t>{"flag":"yes","description":"December 1, 2015. ","list":[{"start":"2015-12-01"}]}</t>
  </si>
  <si>
    <t>Approximately seven months.</t>
  </si>
  <si>
    <t>{"awarded":"other","description":"Projects may be carried out for a period of up to 24 months.","awardedDescription":"Direct payments for a specialized use upon request."}</t>
  </si>
  <si>
    <t>[{"code":"program","isSelected":true,"description":"The Institute of Museum and Library Services requires annual interim and final financial and performance reports."},{"code":"cash","isSelected":false},{"code":"progress","isSelected":false},{"code":"expenditure","isSelected":false},{"code":"performanceMonitoring","isSelected":false}]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</si>
  <si>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200.503.\r\n\r\n"}</t>
  </si>
  <si>
    <t>(Project Grants) FY 16 est $972,000.00; FY 17 est $924,000.00; FY 15$924,000.00;</t>
  </si>
  <si>
    <t>Between $5,000 and $50,000.</t>
  </si>
  <si>
    <t>{"list":[{"fiscalYear":2015,"description":"21 awards made in FY15."}],"isApplicable":true}</t>
  </si>
  <si>
    <t>Sandra Narva955 L'Enfant Plaza North, SW_x000D_
Suite 4000_x000D_
, Washington, DC 20024 Email:&lt; a href='mailto:snarva@imls.gov'&gt;snarva@imls.gov&lt;/a&gt;Phone: 202-653-4634;</t>
  </si>
  <si>
    <t xml:space="preserve">45.311 Native American and Native Hawaiian Library Services; 45.310 Grants to States; 45.313 Laura Bush 21st Century Librarian Program; 45.301 Museums for America; 45.312 National Leadership Grants; 45.309 Museum Grants for African American History and Culture; </t>
  </si>
  <si>
    <t xml:space="preserve">Fiscal Year2016: Visit the IMLS website at www.imls.gov to search awarded grants. Fiscal Year2015: Visit the IMLS website at www.imls.gov to search awarded grants. </t>
  </si>
  <si>
    <t>https://beta.sam.gov/fal/3cf0238ef59b9c9fa607c0c311a8eda9/view</t>
  </si>
  <si>
    <t>Museum Grants for African American History and Culture</t>
  </si>
  <si>
    <t>{"list":[{"act":{"description":"Museum and Library Services Act (20 USC CHAPTER 72) and National Museum of African American History and Culture Act (20 USC CHAPTER 3, SUBCHAPTER XIV (20 USC 80r-5)).\r\n"},"authorizationTypes":{"USC":false,"act":true,"statute":false,"publicLaw":false,"executiveOrder":false}}]}</t>
  </si>
  <si>
    <t xml:space="preserve">Museum Grants for African American History and Culture are intended to enhance institutional capacity and sustainability through professional training, technical assistance, internships, outside expertise, and other tools. Successful proposals will focus on one or more of the following three goals: (1) developing or strengthening knowledge, skills, and other expertise of current staff at African American museums; (2) attracting and retaining professionals with the skills needed to strengthen African American museums; and (3) attracting new staff to African American museum practice and providing them with the expertise needed to sustain them in the museum field._x000D_
</t>
  </si>
  <si>
    <t xml:space="preserve">Eligible applicants include museums whose primary purpose is African American life, art, history, and/or culture, encompassing: the period of slavery; the era of Reconstruction; the Harlem renaissance; the civil rights movement; and other periods of the African American diaspora. Nonprofit organizations whose primary purpose is to support museums identified above may also apply. Historically Black Colleges or Universities (HBCUs) are also eligible. For more information about eligibility requirements, visit http://www.imls.gov/applicants/museums.aspx._x000D_
</t>
  </si>
  <si>
    <t>Public and private non-profit museums. Through activities and projects funded, beneficiaries include the general public.</t>
  </si>
  <si>
    <t>{"description":"2 CFR 200, Subpart E - Cost Principles applies to this program.\r\n","isApplicable":true}</t>
  </si>
  <si>
    <t>{"types":{"moe":false,"formula":false,"matching":true},"matching":{"requirementFlag":"voluntary","percent":"0","description":"Awards will not exceed $150,000; awards of $25,000 or less do not require matching; awards of more than $25,000 must be matched one-to-one, but the match may include in-kind contributions.\r\n"}}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</si>
  <si>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200.503.\r\n"}</t>
  </si>
  <si>
    <t>(Project Grants) FY 15$1,407,000.00; FY 16 est $1,481,000.00; FY 17 est $1,407,000.00;</t>
  </si>
  <si>
    <t>{"list":[{"fiscalYear":2015,"description":"17 awards made in FY15."}],"isApplicable":true}</t>
  </si>
  <si>
    <t>Mark Isaksen955 L'Enfant Plaza North, SW_x000D_
Suite 4000, Washington, DC 20024 Email:&lt; a href='mailto:misaksen@imls.gov'&gt;misaksen@imls.gov&lt;/a&gt;Phone: 202-653-4667;</t>
  </si>
  <si>
    <t xml:space="preserve">45.311 Native American and Native Hawaiian Library Services; 45.310 Grants to States; 45.313 Laura Bush 21st Century Librarian Program; 45.301 Museums for America; 45.308 Native American/Native Hawaiian Museum Services Program ; 45.312 National Leadership Grants; </t>
  </si>
  <si>
    <t>https://beta.sam.gov/fal/c5d27d528b11c1c1bb623fe93cef6769/view</t>
  </si>
  <si>
    <t>Grants to States</t>
  </si>
  <si>
    <t>The Grants to States Program is the largest grant program run by IMLS; it provides funds to State Library Administrative Agencies (SLAAs) using a population-based formula. SLAAs may use federal funds to support statewide initiatives and services; they also may distribute the funds through subgrant competitions or cooperative agreements to public, academic, research, school, and special libraries in their state.</t>
  </si>
  <si>
    <t>State library administrative agencies located in one of the 50 states of the United States, the District of Columbia, the Commonwealth of Puerto Rico, Guam, American Samoa, the U.S. Virgin Islands, the Commonwealth of the Northern Mariana Islands, the Republic of the Marshall Islands, the Federated States of Micronesia, and the Republic of Palau are eligible to submit five-year plans. For information about funding opportunities at the state level, contact the specific state library administrative agency. Section 9131 (b)(3)(C) of the Museum and Library Services Act directs that funds allotted based on the populations of the Republic of the Marshall Islands, the Federated States of Micronesia, and the Republic of Palau be used to award grants on a competitive basis taking into consideration recommendations from the Pacific Region Educational Laboratory in Hawaii. These three republics, along with the U.S. Virgin Islands, Guam, American Samoa, and the Commonwealth of the Northern Marianas, are eligible to compete for the grants.</t>
  </si>
  <si>
    <t>State library agencies. Through activities and services provided, beneficiaries include users of libraries and information services.</t>
  </si>
  <si>
    <t>{"environmentalImpact":{"reports":[{"isSelected":false,"reportCode":"statement"},{"isSelected":false,"reportCode":"assessment"},{"isSelected":true,"reportCode":"ExecutiveOrder12372"},{"isSelected":true,"reportCode":"otherRequired"}]},"description":"Preapplication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review.\r\n"}</t>
  </si>
  <si>
    <t>{"description":"2 CFR Part 200 applies to this program. To qualify for grants, states must submit a five-year plan as defined in Section 9134 of the Act, for approval by the director of IMLS. The plan is submitted directly to the Institute of Museum and Library Services, Office of Library Services, Grants to States Program, 1800 M Street, NW, Ninth Floor, Washington, DC 20036-5802."}</t>
  </si>
  <si>
    <t>Grants are awarded to state library administrative agencies.</t>
  </si>
  <si>
    <t>A time has not been specified.</t>
  </si>
  <si>
    <t>A new state plan is required every five years; the next one is due in 2017.</t>
  </si>
  <si>
    <t>{"types":{"moe":true,"formula":true,"matching":true},"formula":{},"matching":{"requirementFlag":"voluntary","percent":"0","description":"The federal share is 66 percent and the state matching requirement is 34 percent. "},"moe":{}}</t>
  </si>
  <si>
    <t>{"awarded":"other","description":"All funds are awarded to each state on approval of its five-year plan. Funds must be expended by the end of the federal fiscal year of allotment as noted in grant award documentation.","awardedDescription":"Direct payments for a specialized use upon request."}</t>
  </si>
  <si>
    <t>[{"code":"program","isSelected":true,"description":"IMLS requires annual financial and narrative reports from each state library administrative agency. Each state library agency must independently evaluate and report to IMLS regarding the activities assisted during this program before the end of the state five-year plan. Cash reports are not applicable. Progress reports are not applicable. Expenditure reports are not applicable. IMLS staff monitors state library administrative agencies' administration of the formula grants and conducts site visits to each state library administrative agency at least once during the five year plan period.\r\n"},{"code":"cash","isSelected":false},{"code":"progress","isSelected":false},{"code":"expenditure","isSelected":false},{"code":"performanceMonitoring","isSelected":true,"description":"IMLS staff monitors state library administrative agencies' administration of the formula grants and conducts site visits to each state library administrative agency at least once during the five year plan period."}]</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</si>
  <si>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200.503\r\n"}</t>
  </si>
  <si>
    <t>(Formula Grants) FY 17 est $154,848,000.00; FY 15$154,848,000.00; FY 16 est $154,500,000.00;</t>
  </si>
  <si>
    <t>The formula determining the assistance is based on population.</t>
  </si>
  <si>
    <t>{"list":[{"fiscalYear":2015,"description":"63 awards made in FY15."}],"isApplicable":true}</t>
  </si>
  <si>
    <t>Robin Dale955 L'Enfant Plaza North, SW_x000D_
Suite 4000, Washington, DC 20024 Email:&lt; a href='mailto:rdale@imls.gov'&gt;rdale@imls.gov&lt;/a&gt;Phone: 202-653-4650;</t>
  </si>
  <si>
    <t xml:space="preserve">45.311 Native American and Native Hawaiian Library Services; 45.313 Laura Bush 21st Century Librarian Program; 45.301 Museums for America; 45.308 Native American/Native Hawaiian Museum Services Program ; 45.312 National Leadership Grants; 45.309 Museum Grants for African American History and Culture; </t>
  </si>
  <si>
    <t xml:space="preserve">See the IMLS website at www.imls.gov. </t>
  </si>
  <si>
    <t>https://beta.sam.gov/fal/855d63be522e685b333a3da43e5f387c/view</t>
  </si>
  <si>
    <t>Native American and Native Hawaiian Library Services</t>
  </si>
  <si>
    <t>Native American/Native Hawaiian Museum Services (NANH) grants support Native American tribes and organizations that primarily serve and represent Native Hawaiians. They are intended to provide opportunities to sustain heritage, culture, and knowledge through strengthened activities in areas such as exhibitions, educational services and programming, professional development, and collections stewardship.</t>
  </si>
  <si>
    <t>Eligible applicants are federally recognized Indian tribes, Alaskan Native Villages and corporations, and organizations that primarily serve and represent Native Hawaiians. For more information about eligibility requirements, visit http://www.imls.gov/applicants/eligibility_criteria.aspx.</t>
  </si>
  <si>
    <t>{"description":"2 CFR Part 200 applies to this program. As part of the president's E-government initiative, the federal government developed Grants.gov, a single Web site for organizations to electronically find and apply for competitive grant opportunities from all 26 of the federal grant-making agencies. Beginning with the 2008 grant cycle, the Institute required all applicants to apply online through Grants.gov. Applicants who are unable to use Grants.gov should contact an IMLS program officer. The Institute no longer accepts mailed paper applications. For more information on the process of applying through Grants.gov, visit www.grants.gov/GetStarted.\r\n"}</t>
  </si>
  <si>
    <t xml:space="preserve">Approximately seven months. </t>
  </si>
  <si>
    <t>{"awarded":"other","description":"Native American Library Services Basic Grants: Projects are multiyear; Native American Library Services Enhancement Grants: Projects may be carried out for a period of up to 24 months; Native Hawaiian Library Services Grants: Projects are multiyear.","awardedDescription":"Direct payments for a specialized use upon request."}</t>
  </si>
  <si>
    <t>(Project Grants) FY 17 est $3,861,000.00; FY 16 est $4,063,000.00; FY 15$3,861,000.00;</t>
  </si>
  <si>
    <t>Award amounts vary.</t>
  </si>
  <si>
    <t>{"list":[{"fiscalYear":2015,"description":"207 awards made in FY15."}],"isApplicable":true}</t>
  </si>
  <si>
    <t>Mary Alice Ball955 L'Enfant Plaza North, SW_x000D_
Suite 4000_x000D_
, Washington, DC 20024 Email:&lt; a href='mailto:mball@imls.gov'&gt;mball@imls.gov&lt;/a&gt;Phone: 2026534730;</t>
  </si>
  <si>
    <t xml:space="preserve">45.310 Grants to States; 45.313 Laura Bush 21st Century Librarian Program; 45.301 Museums for America; 45.308 Native American/Native Hawaiian Museum Services Program ; 45.312 National Leadership Grants; 45.309 Museum Grants for African American History and Culture; </t>
  </si>
  <si>
    <t>https://beta.sam.gov/fal/6534e5a818938606dcbe24c19ea6f38d/view</t>
  </si>
  <si>
    <t>National Leadership Grants</t>
  </si>
  <si>
    <t>National Leadership Grants support projects that address current and future needs of the museum and library fields and that have the potential to advance practice in the profession so that museums and libraries can improve services for the American public. Successful proposals will generate results such as models, new tools, research findings, services, practices, and/or alliances that can be widely used, adapted, scaled, or replicated to extend and leverage the benefits of federal investment.</t>
  </si>
  <si>
    <t xml:space="preserve">Applicants that fulfill the general criteria for libraries may apply for National Leadership Grants for Libraries. Applicants that fulfill the general criteria for museums may apply for National Leadership Grants for Museums. For more information about eligibility requirements, visit http://www.imls.gov/applicants/eligibility_criteria.aspx. See program guidelines for special conditions of eligibility for this program. </t>
  </si>
  <si>
    <t xml:space="preserve">Libraries, archives, and museums. Through activities and projects funded, beneficiaries include the general public. </t>
  </si>
  <si>
    <t>{"flag":"yes","description":"NLG for Libraries: Deadline for first round of Preliminary Proposals September 15, 2015; Full Proposals (by invitation only); Deadline for first round of Full Proposals January 15, 2016; Deadline for second round of Preliminary Proposals February 2016; Full Proposals (by invitation only); Deadline for second round of Full Proposals April 2016; NLG for Museums: December 1, 2015; NLG Sparks! Ignition Grants for Libraries and Museums: December 1, 2015.\r\n","list":[{"start":"2015-09-15"}]}</t>
  </si>
  <si>
    <t xml:space="preserve">NLG for Libraries: Approximately seven months; NLG for Museums: Approximately nine months; NLG Sparks! Ignition Grants for Libraries and Museums: Approximately seven months. </t>
  </si>
  <si>
    <t>{"types":{"moe":false,"formula":false,"matching":true},"matching":{"requirementFlag":"voluntary","percent":"0","description":"Matching Requirements: NLG for Libraries: Awards amounts will not exceed $2,000,000 and one-to-one matching is required for requests over $250,000 (with the exception of research projects); NLG for Museums: Awards will not exceed $500,000 and must be matched one-to-one (with  the exception of research projects), but the match may include in-kind contributions; Sparks! Ignition Grants for Libraries and Musuems: Awards will not exceed $25,000 and no matching is required. MOE requirements are not applicable to this program."}}</t>
  </si>
  <si>
    <t>{"awarded":"other","description":"NLG for Libraries: Projects may be carried out for a period of up to 36 months; NLG for Museums: Projects may be carried out for a period of up to 36 months; Sparks! Ignition Grants for Libraries and Museums: Projects may be carried out for a period of up to 12 months. ","awardedDescription":"Direct payments for a specialized use upon request."}</t>
  </si>
  <si>
    <t>(Project Grants) FY 17 est $22,840,000.00; FY 15$19,800,000.00; FY 16 est $28,668,000.00;</t>
  </si>
  <si>
    <t>NLG for Libraries: Between $10,000 and $2,000,000; NLG for Museums: Between $50,000 and $500,000; Sparks! Ignition Grants for Libraries and Museums: Between $10,000 and $25,000.</t>
  </si>
  <si>
    <t>{"list":[{"fiscalYear":2015,"description":"69 awards made in FY15."}],"isApplicable":true}</t>
  </si>
  <si>
    <t>{"flag":"none","description":"Contacts for NLG for Libraries and Sparks! Ignition Grants for Libraries: Tim Carrigan, Senior Program Officer, tcarrigan@imls.gov, (202) 653-4639; Sandra Toro, Senior Program Officer, storo@imls.gov, 202-653-4662; Mary Alice Ball, Senior Program Officer, mball@imls.gov, 202-653-4730; and Trevor Owens, Senior Program Officer, towens@imls.gov, 202-653-4654\r\n\r\nContact for  NLG for Museums and Sparks! Ignition Grants for Museums: Helen Wechsler, Supervisory Grants Management Specialist, hwechsler@imls.gov, (202) 653-4779."}</t>
  </si>
  <si>
    <t>Helen Wechsler955 L'Enfant Plaza North, SW_x000D_
Suite 4000, Washington, DC 20024 Email:&lt; a href='mailto:hwechsler@imls.gov'&gt;hwechsler@imls.gov&lt;/a&gt;Phone: 202-653-4779;</t>
  </si>
  <si>
    <t xml:space="preserve">45.311 Native American and Native Hawaiian Library Services; 45.310 Grants to States; 45.313 Laura Bush 21st Century Librarian Program; 45.301 Museums for America; 45.308 Native American/Native Hawaiian Museum Services Program ; 45.309 Museum Grants for African American History and Culture; </t>
  </si>
  <si>
    <t>https://beta.sam.gov/fal/4d8cae142983c5c973f61e68afd9a831/view</t>
  </si>
  <si>
    <t>Laura Bush 21st Century Librarian Program</t>
  </si>
  <si>
    <t>The Laura Bush 21st Century Librarian Program (LB21) supports professional development, graduate education and continuing education to help libraries and archives develop the human capital capacity they need to meet the changing learning and information needs of the American public.</t>
  </si>
  <si>
    <t>Applicants that fulfill the general criteria for libraries may apply for Laura Bush 21st Century Librarian Grant Program. For more information about eligibility requirements, visit http://www.imls.gov/applicants/eligibility_criteria.aspx. See program guidelines for special conditions of eligibility for this program.</t>
  </si>
  <si>
    <t>Libraries and institutions of higher education. Through activities and projects funded, beneficiaries include the general public.</t>
  </si>
  <si>
    <t>{"flag":"yes","description":"Deadline for first round of Preliminary Proposals September 15, 2015; Full Proposals (by invitation only); Deadline for first round of Full Proposals January 15, 2016. Deadline for second round of Preliminary Proposals February 2016; Full Proposals (by invitation only); Deadline for second round of Full Proposals April 2016. ","list":[{"start":"2014-09-15"}]}</t>
  </si>
  <si>
    <t xml:space="preserve">Approximately six months. </t>
  </si>
  <si>
    <t>{"types":{"moe":false,"formula":false,"matching":true},"matching":{"requirementFlag":"voluntary","percent":"0","description":"Statutory formulas are not applicable to this program. Matching Requirements: Awards will not exceed $1,000,000 and grants submitted under most categories must be matched one-to-one, excluding student support. Cost sharing is not expected for Research Grants, Early Career Development Grants, or for applications for grants under $250,000, and will not be considered in the review of the application. MOE requirements are not applicable to this program."}}</t>
  </si>
  <si>
    <t>{"awarded":"other","description":"Projects may be carried out over a period of 36 months, except for doctoral program projects, which may be up to 48 months.","awardedDescription":"Direct payments for a specialized use upon request."}</t>
  </si>
  <si>
    <t>(Project Grants) FY 16 est $10,500,000.00; FY 15$10,000,000.00; FY 17 est $10,000,000.00;</t>
  </si>
  <si>
    <t>Between $50,000 and $1,000,000.</t>
  </si>
  <si>
    <t>{"list":[{"fiscalYear":2015,"description":"30 awards made in FY15."}],"isApplicable":true}</t>
  </si>
  <si>
    <t>{"flag":"none","description":"Sandra Toro, Senior Program Officer, storo@imls.gov, 202-653-4662; Tim Carrigan, Senior Program Officer, tcarrigan@imls.gov, 202-653-4639; and Trevor Owens, Senior Program Officer, towens@imls.gov, 202-653-4654."}</t>
  </si>
  <si>
    <t>Mary Alice Ball955 L'Enfant Plaza North, SW_x000D_
Suite 4000, Washington, DC 20024 Email:&lt; a href='mailto:mball@imls.gov'&gt;mball@imls.gov&lt;/a&gt;Phone: 202-653-4730;</t>
  </si>
  <si>
    <t xml:space="preserve">45.311 Native American and Native Hawaiian Library Services; 45.310 Grants to States; 45.301 Museums for America; 45.308 Native American/Native Hawaiian Museum Services Program ; 45.312 National Leadership Grants; 45.309 Museum Grants for African American History and Culture; </t>
  </si>
  <si>
    <t xml:space="preserve">Fiscal Year2015: Visit the IMLS website at www.imls.gov to search awarded grants.Fiscal Year2016: Visit the IMLS website at www.imls.gov to search awarded grants. </t>
  </si>
  <si>
    <t>https://beta.sam.gov/fal/a7c695afe958b5bae32a447ee8b532b2/view</t>
  </si>
  <si>
    <t>Peace Corps’ Global Health and PEPFAR Initiative Program</t>
  </si>
  <si>
    <t>PEACE CORPS, PEACE CORPS</t>
  </si>
  <si>
    <t>{"list":[{"act":{"description":"Section 10(a) of the Peace Corps Act (22 U.S.C. §2509)"},"authorizationTypes":{"USC":false,"act":true,"statute":false,"publicLaw":false,"executiveOrder":false}}]}</t>
  </si>
  <si>
    <t xml:space="preserve">The primary purpose of this program is to support the U.S. President’s Emergency Plan for AIDS Relief (PEPFAR)’s goals and programmatic strategy. The Peace Corps intends to award multiple cooperative agreements and grants with PEPFAR funding for vital global health programming and training enhancements, including supplemental Volunteer training; funding of additional 2 year Volunteers, Peace Corps Response Volunteers,  3rd year extensions, and staff; and activities benefiting community members such as capacity building and community initiated activities. _x000D_
</t>
  </si>
  <si>
    <t>COOPERATIVE AGREEMENTS;COOPERATIVE AGREEMENTS (DISCRETIONARY GRANTS);PROJECT GRANTS;PROJECT GRANTS (COOPERATIVE AGREEMENTS);PROJECT GRANTS (DISCRETIONARY)</t>
  </si>
  <si>
    <t>{"description":"OMB Circular No. A-21 also applies to this program."}</t>
  </si>
  <si>
    <t xml:space="preserve">Applications are reviewed by Peace Corps’ Office of Acquisitions and Contract Management with technical support from several program offices. Awards are made to the top applicants based on the evaluation factors outlined under the request for application (RFA), the needs of the Agency and the availability of funds. </t>
  </si>
  <si>
    <t xml:space="preserve">Application deadlines are specified in each request for application (RFA). </t>
  </si>
  <si>
    <t xml:space="preserve">Cooperative agreements and grants may be awarded to non-federal entities for a period not to exceed three years. After the initial year has been completed, agreements and grants will be renewed each following year based on successful completion of performance measures.   </t>
  </si>
  <si>
    <t>{"types":{"moe":false,"formula":false,"matching":true},"matching":{"requirementFlag":"voluntary","percent":"0","description":"Matching requirements are outlined in the request for application (RFA)."}}</t>
  </si>
  <si>
    <t>{"awarded":"other","description":"Federal assistance funds must be spent on a yearly basis. ","awardedDescription":"Federal assistance funds are awarded and/or released on a yearly basis. "}</t>
  </si>
  <si>
    <t>[{"code":"program","isSelected":true,"description":"Program reports are required as outlined under each request for application (RFA)."},{"code":"cash","isSelected":false},{"code":"progress","isSelected":true,"description":"Progress reports are required as outlined under each request for application (RFA). "},{"code":"expenditure","isSelected":true,"description":"Expenditure reports are required as outlined under each request for application (RFA). "},{"code":"performanceMonitoring","isSelected":true,"description":"Performance monitoring is required as outlined under each request for application (RFA). "}]</t>
  </si>
  <si>
    <t xml:space="preserve">Non-federal entities shall maintain adequate financial records and accounts to ensure that cooperative agreement and grant funds are used for authorized purposes. </t>
  </si>
  <si>
    <t xml:space="preserve">(Cooperative Agreements) FY 15 Estimate Not Available  FY 14 Estimate Not Available  FY 13 Estimate Not Available </t>
  </si>
  <si>
    <t>Joseph J. Alustiza1111 20th Street NW Room 4432_x000D_
_x000D_
       , Washington, DC 20526 Email:&lt; a href='mailto:jalustizaderocco@peacecorps.gov'&gt;jalustizaderocco@peacecorps.gov&lt;/a&gt;Phone: 2026921235;</t>
  </si>
  <si>
    <t>http://www.peacecorps.gov/</t>
  </si>
  <si>
    <t>Feb 16,2014</t>
  </si>
  <si>
    <t>PC</t>
  </si>
  <si>
    <t>https://beta.sam.gov/fal/13b05c113d46f95c8c0c6c347a5f2ebc/view</t>
  </si>
  <si>
    <t>Engineering Grants</t>
  </si>
  <si>
    <t>(ENG)</t>
  </si>
  <si>
    <t>NATIONAL SCIENCE FOUNDATION, NATIONAL SCIENCE FOUNDATION</t>
  </si>
  <si>
    <t>{"list":[{"act":{"description":"National Science Foundation Act of 1950, as amended, 42 U.S. C. 1861 et seq.   \r\n                                                                                                                                                "},"authorizationTypes":{"USC":false,"act":true,"statute":false,"publicLaw":false,"executiveOrder":false}}]}</t>
  </si>
  <si>
    <t>NSF's Directorate for Engineering (ENG) seeks to improve the quality of life and the economic strength of the Nation by fostering innovation, creativity, and excellence in engineering education and research. Specifically, ENG enables the Nation's long- term capacity to perform by: (1) Investing in the creation of new engineering knowledge and the development of human capital within disciplines and at their interfaces; (2) making critical investments to enable an intelligent, agile and adaptable physical infrastructure for engineering education and research; (3) improving the quality and effectiveness of engineering education and research through the integration of and systemic reform of these processes; and (4) enabling knowledge transfer connections among diverse constituencies and communities. Areas of research include: tissue engineering; metabolic pathway engineering; bioinformatics; protein drug processing, fluid flow; combustion; heat transfer; fuel cells; sensors; integrated modeling of the behavior of materials and structures; civil infrastructure; structures and mechanical systems; engineering in geologic materials; reducing risks of natural and technological hazards; enterprise-level integration technologies; innovative design strategies; manufacturing processes and materials; production systems; microelectronic, nanoelectronic, micromagnetic, photonic, and electromechanical devices and their integration into circuits and microsystems; design and analysis of systems and the convergence of control, communications and computation; Engineering Research Groups through the Emerging Frontiers in Research and Innovation (EFRI) program; Engineering Research Centers; Industry/University Cooperative Research Centers; Engineering Education; Human Resources Development; cross cutting activities and special studies and analyses. Support is also provided for undergraduate student research, graduate research fellowships, Broadening Participation in Engineering (BPE), research equipment and instrumentation, Small Business Innovation Research (SBIR), Small Business Technology Transfer (STTR) and Grant Opportunities for Academic Liaison with Industry (GOALI). ENG also provides support for NSF-wide programs including the NSF Innovation Corps (I-CorpsTM) program, Faculty Early Career Development (CAREER) program, NSF Research Traineeships (NRT), Risk and Resilience, Understanding the Brain (UtB), Innovations at the Nexus of Food, Energy, and Water Systems (INFEWS), and the Inclusion across the Nation of Communities of Learners that have been Underrepresented for Diversity in Engineering and Science (NSF INCLUDES) program.</t>
  </si>
  <si>
    <t xml:space="preserve">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requirements:_x000D_
www.nsf.gov/publications/pub  summ.jsp?ods key=gpg._x000D_
</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</si>
  <si>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Nos. A-21 (2 CFR Part 220) for educational institutions, No. A-87 (2CFR Part 225) for State and local governments, and A-122 (2 CFR Part 230) for nonprofit organizations.  Applicants for fellowship support must show evidence of ability such as academic records, letters of recommendation, graduate record examination scores, and grade point average.","isApplicable":true}</t>
  </si>
  <si>
    <t>{"environmentalImpact":{"reports":[{"isSelected":false,"reportCode":"statement"},{"isSelected":false,"reportCode":"assessment"},{"isSelected":true,"reportCode":"ExecutiveOrder12372"},{"isSelected":true,"reportCode":"otherRequired"}]},"description":"Pre-application coordination may be required.  Environmental impact information may be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</si>
  <si>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  summ.jsp?ods key=gpg"}</t>
  </si>
  <si>
    <t xml:space="preserve">NSF staff members review and evaluate all proposals based on a set of criteria established by the National Science Board and, if applicable, solicitation-specific review criteria.  In most cases reviews are undertaken with the advice of scientists, engineers, educators, and other appropriate persons who are specialists in the fields covered by the proposals.  NSF makes awards on a competitive basis.  Notification of an award is transmitted electronically to the submitting organization by a NSF Grants and Agreements Officer in the Division of Grants and Agreements.   </t>
  </si>
  <si>
    <t>Many NSF programs accept proposals at any time. Other programs, however, establish dues dates for submission of proposals. NSF uses target dates, deadline dates, and submission windows. Consult the Grant Proposal Guide, Chapter I.F. for further information about these types of due dates: http://www.nsf.gov/publications/pub_summ.jsp?ods_key=gpg.</t>
  </si>
  <si>
    <t xml:space="preserve">The principal investigator may request, in writing, within 90 days of a declination or return, that NSF reconsider its action in declining or returning any proposal or application.   </t>
  </si>
  <si>
    <t xml:space="preserve">A renewal proposal competes with all other proposals and must be developed fully as though the proposer is applying for the first time.  Renewal proposals must be submitted at least six months before additional funding is required or consistent with an established deadline, target date or submission window.  Principal investigators are encouraged to discuss renewal proposals with the NSF program officer prior to submission.  </t>
  </si>
  <si>
    <t>{"awarded":"lump","description":"Award durations of up to 5 years.  Method of awarding assistance: Standard or continuing grant, fellowship, or cooperative agreement."}</t>
  </si>
  <si>
    <t>[{"code":"program","isSelected":false,"description":""},{"code":"cash","isSelected":false,"description":""},{"code":"progress","isSelected":true,"description":"Unless otherwise specified in the award, Annual Project Reports should be submitted at least 90 days prior to the end of the current budget period.  Within 90 days following the expiration of the award, a Final Project Report and a Project Outcomes Report for the General Public must be submitted.  "},{"code":"expenditure","isSelected":true,"description":"Grantees are required to report the status of funds received from NSF on a quarterly basis through the submission of a Federal Financial Report (FFR).  Information about reporting requirements is contained in the Award and Administration Guide:\r\nhttp://www.nsf.gov/publications/pub summ.jsp?ods key=aag."},{"code":"performanceMonitoring","isSelected":false,"description":""}]</t>
  </si>
  <si>
    <t>{"isApplicable":true,"description":"Contact NSF for additional details"}</t>
  </si>
  <si>
    <t xml:space="preserve">Records, supporting documents, statistical records, and other records pertinent to a grant must be retained by the grantee for a period of 3 years from submission of the Final Project Report.  Special record keeping requirements may apply to fellowships.  </t>
  </si>
  <si>
    <t>49-0100-0-1-251;</t>
  </si>
  <si>
    <t>(Project Grants) FY 17$930,920,000.00; FY 18 est $972,160,000.00; FY 19 est $921,430,000.00; FY 16$923,530,000.00; - 1) FY 2017 Obligations are the FY 2017 Appropriations Actuals
2) FY 2018 Obligations estimates are the FY 2018 NSF Current Plan
3) FY 2019 Obligations estimates are the FY 2019 NSF Congressional Request</t>
  </si>
  <si>
    <t>Range Low	$4,000 
Range High $15,899,312 
Average $151,256</t>
  </si>
  <si>
    <t>{"list":[{"fiscalYear":2016,"description":"In Fiscal Year 2016, approximately 12,500 proposals will be received and about 2,500 awards will be made.\r\n In Fiscal Year 2016, 12,577 proposals were received, and 2,505 awards were made. "},{"fiscalYear":2017,"description":"In Fiscal Year 2017, 13,027 proposals were received, and 2,454 awards were made."},{"fiscalYear":2018,"description":"In Fiscal Year 2018, approximately 12,800 proposals will be received and 2,250 awards will be made."}],"isApplicable":true}</t>
  </si>
  <si>
    <t>NSF Website: www.nsf.gov; 48 CFR Chapter 25; 45 CFR Chapter VI; Proposal and Award Policies and Procedures Guide (http://www.nsf.gov/publications/pub  summ.jsp?ods key=papp), which incorporates the Grant Proposal Guide (GPG) and Award &amp; Administration Guide (AAG).</t>
  </si>
  <si>
    <t>Darren Dutterer2415 Eisenhower Avenue, Alexandria, VA 22314 Email:&lt; a href='mailto:dduttere@nsf.gov'&gt;dduttere@nsf.gov&lt;/a&gt;Phone: 7032924494;</t>
  </si>
  <si>
    <t>http://nsf.gov/dir/index.jsp?org=eng</t>
  </si>
  <si>
    <t xml:space="preserve">47.049 Mathematical and Physical Sciences; 47.050 Geosciences; 47.079 Office of International Science and Engineering; 47.070 Computer and Information Science and Engineering; 47.074 Biological Sciences; 47.075 Social, Behavioral, and Economic Sciences; 47.080 Office of Cyberinfrastructure; 47.076 Education and Human Resources; </t>
  </si>
  <si>
    <t xml:space="preserve">Proposals received by NSF are assigned to the appropriate NSF program where they will be reviewed if they meet NSF proposals preparation requirements.  All proposals are carefully reviewed by a scientist, engineer, or educator serving as an NSF Program Officer, and usually by three to ten other persons outside NSF who are experts in the particular fields represented by the proposal.  These reviewers are selected by Program Officers charged with the oversight of the review process.  Proposers are invited to suggest names of persons they believe are especially well qualified to review the proposal and/or persons they would prefer not review the proposal.  These suggestions may serve as one source in the reviewer selection process at the Program Officer’s discretion.  Submission of such names, however, is optional.  Care is taken to ensure that reviewers have no conflicts of interest with the proposal.  _x000D_
_x000D_
All NSF proposals are evaluated through use of the two National Science Board (NSB)-approved merit review criteria: intellectual merit and the broader impacts of the proposed effort.  In some instances, however, NSF will employ additional criteria as required to highlight the specific objectives of certain programs and activities.  _x000D_
_x000D_
The two NSB-approved merit review criteria are listed below.  The criteria include considerations that help define them.  These considerations are suggestions and not all will apply to any given proposal.  While proposers must address both merit review criteria, reviewers will be asked to address only those considerations that are relevant to the proposals being considered and for which the reviewer is qualified to make judgments.  Relevant questions are: (1) What is the intellectual merit of the proposed activity?; (2) How important is the proposed activity to advancing knowledge and understanding within its own field or across different fields?; (3) How well qualified is the proposer (individual or team) to conduct the project?  (If appropriate, the reviewer will comment on the quality of the prior work.); (4) To what extend does the proposed activity suggest and explore creative, original, or potentially transformative concepts; (5) How well conceived and organized is the proposed activity?; (6) Is the sufficient access to resources?; (7) What are the broader impacts of the proposed activity?; (8) How well does the activity advance discovery and understanding while promoting teaching, training, and learning?; (9) How well does the proposed activity broaden the participation of underrepresented groups (e.g., gender, ethnicity, disability, geographic, etc.)?; (10) To what extent will it enhance the infrastructure for research and education, such as facilities, instrumentation, networks, and partnerships?; (11) Will the results be disseminated broadly to enhance scientific and technological understanding?, and (12) What may be the benefits of the proposed activity to society?_x000D_
_x000D_
NSF staff will give careful consideration to the following in making funding decisions:_x000D_
_x000D_
Integration of Research and Education – One of the principal strategies in support of NSF’s goals is to foster integration of research and education through the programs, projects, and activities it supports at academic and research institutions.  These institutions provide abundant opportunities where individuals may concurrently assume responsibilities as researchers, educators, and students and where all can engage in joint efforts that infuse education with the excitement of discovery and enrich research through the diversity of learning perspectives.  Integrating Diversity into NSF Programs, Projects, and Activities – Broadening opportunities and enabling the participation of all citizens – women and men, underrepresented minorities, and persons with disabilities – is essential to health and vitality of science and engineering.  NSF is committed to this principle of diversity and deems it central to the programs, projects, and activities it considers and supports.  _x000D_
</t>
  </si>
  <si>
    <t>Jan 01,1973</t>
  </si>
  <si>
    <t>NSF</t>
  </si>
  <si>
    <t>https://beta.sam.gov/fal/2cc5640288b84199a9d57bf614855fc3/view</t>
  </si>
  <si>
    <t>Mathematical and Physical Sciences</t>
  </si>
  <si>
    <t>(MPS)</t>
  </si>
  <si>
    <t>{"list":[{"act":{"description":"National Science Foundation Act of 1950, as amended, 42 U.S.C. 1861 et seq."},"authorizationTypes":{"USC":false,"act":true,"statute":false,"publicLaw":false,"executiveOrder":false}}]}</t>
  </si>
  <si>
    <t xml:space="preserve">To promote the progress of the mathematical and physical sciences and thereby strengthen the Nation's scientific enterprise; to increase the store of scientific knowledge and enhance understanding of major problems confronting the Nation. Most of the research supported is basic in character. The program includes support of research project grants in the following disciplines: astronomical sciences, chemistry, materials research, mathematical sciences, physics, as well as support for symposia and conferences. Basic research in multidisciplinary areas related to these disciplines is especially encouraged. Support is also provided for state-of-the-art user facilities in astronomy, physics, and many areas of materials science; science and technology centers; institutes; undergraduate student research; faculty enhancement; curriculum development; instrumentation; laboratory improvement; and for research opportunities for women, minority, and disabled scientists and engineers. </t>
  </si>
  <si>
    <t>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http//www.nsf.gov/publications/pub  summ.jsp?ods key=gpg</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</si>
  <si>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Nos. A-21 (2 CFR Part 220) for educational institutions, No. A-87 (2 CFR Part 225) for State and local governments, and A-122 (2 CFR Part 230) for nonprofit organizations.  Applicants for fellowship support must show evidence of ability such as academic records, letters of recommendation, graduate record examination scores, and grade point average.   ","isApplicable":true}</t>
  </si>
  <si>
    <t>{"environmentalImpact":{"reports":[{"isSelected":false,"reportCode":"statement"},{"isSelected":false,"reportCode":"assessment"},{"isSelected":true,"reportCode":"ExecutiveOrder12372"},{"isSelected":true,"reportCode":"otherRequired"}]},"description":"Preapplication coordination may be required.  Environmental impact information may be required for this program.  "}</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</si>
  <si>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  summ.jsp?ods key=gpg.   "}</t>
  </si>
  <si>
    <t>NSF staff members review and evaluate all proposals based on a set of criteria established by the National Science Board and, if applicable, solicitation-specific review criteria.  In most cases reviews are undertaken with the advice of scientist, engineers, educators, and other appropriate persons who are specialists in the fields covered by the proposals.  NSF makes awards on a competitive basis.  Notification of an award is transmitted electronically to the submitting organization by a NSF Grants and Agreements Officer in the Division of Grants and Agreements.</t>
  </si>
  <si>
    <t>After scientific, technical and programmatic review and consideration of appropriate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The time interval begins on the deadline or target date, or receipt date, whichever is later.  The interval ends when the Division Director accepts the Program Officer's recommendation.</t>
  </si>
  <si>
    <t xml:space="preserve">The principal investigator may request, in writing, within 90 days of a declination or return, that NSF reconsider its action in declining or returning any proposal or application.     </t>
  </si>
  <si>
    <t>A renewal proposal competes with all other proposals and must be developed fully as though the proposer is applying for the first time.  Renewal proposals must be submitted at least six months before additional funding is required or consistent with an established deadline, target date or submission window.  Principal investigators are encouraged to discuss renewal proposals with the NSF program officer prior to submission.</t>
  </si>
  <si>
    <t>{"awarded":"lump","description":"Award duration of up to 5 years.  Method of awarding/releasing assistance: Standard or continuing grant, fellowship, or cooperative agreement."}</t>
  </si>
  <si>
    <t>[{"code":"program","isSelected":false,"description":""},{"code":"cash","isSelected":false,"description":""},{"code":"progress","isSelected":true,"description":"Annual Project Reports should be submitted at least 90 days prior to the end of the current budget period.  Within 90 days following the expiration of the award, a Final Progress Report and a Project Outcomes Report for the General Public must be submitted. "},{"code":"expenditure","isSelected":true,"description":"Grantees are required to report the status of funds received from NSF on a quarterly basis through the submission of Federal Financial Report (FFR).  Information about reporting requirements is contained in the Award and Administration Guide: \r\nhttp://www.nsf.gov/publications/pub summ.jsp?ods key=aag."},{"code":"performanceMonitoring","isSelected":false,"description":""}]</t>
  </si>
  <si>
    <t>{"isApplicable":true,"description":"Contact NSF for more details"}</t>
  </si>
  <si>
    <t>(Project Grants) FY 18 est $1,219,430,000.00; FY 17 est $1,356,025,000.00; FY 16$1,348,784,000.00; - 1) FY 2016 Obligation projections are the FY 2016 NSF Current Plan _x000D_
2) FY 2016 Obligations are the FY 2016 NSF Appropriations Actual _x000D_
3) FY 2017 Obligations estimates are the FY 2017 NSF Current Plan _x000D_
4) FY 2018 Obligations estimates are the FY 2018 NSF Congressional Request</t>
  </si>
  <si>
    <t>Range Low	$4,300 
Range High $50,478,909 
Average $157,941</t>
  </si>
  <si>
    <t>{"list":[{"fiscalYear":2016,"description":"In Fiscal Year 2016, approximately 9,200 proposals will be received and about 2,600 awards will be made.  \r\n In Fiscal Year 2016, approximately 9,200 proposals were received and about 2,400 awards were made.      "},{"fiscalYear":2017,"description":"In Fiscal Year 2017, 8,849 proposals were received, and 2,335 awards were made."},{"fiscalYear":2018,"description":"In Fiscal Year 2018, approximately 9,900 proposals will be received and about 2,300 awards will be made.  \r\n"}],"isApplicable":true}</t>
  </si>
  <si>
    <t>NSF Website: www.nsf.gov; 48 CFR Chapter 25; 45 CFR Chapter VI; Proposals and Award Policies and Procedures Guide (http://www.nsf.gov/publications/pub  summ.jsp?ods key=papp), which incorporates the Grant Proposal Guide (GPG) and Award &amp; Administration Guide (AAG).</t>
  </si>
  <si>
    <t>Clark Cooper2415 Eisenhower Avenue, Alexandria, VA 22314 Email:&lt; a href='mailto:ccooper@nsf.gov'&gt;ccooper@nsf.gov&lt;/a&gt;Phone: 7032928800 ;</t>
  </si>
  <si>
    <t>http://nsf.gov/dir/index.jsp?org=mps</t>
  </si>
  <si>
    <t xml:space="preserve">47.041 Engineering Grants; 47.050 Geosciences; 47.079 Office of International Science and Engineering; 47.070 Computer and Information Science and Engineering; 47.074 Biological Sciences; 47.075 Social, Behavioral, and Economic Sciences; 47.083 Office of Integrative Activities; 47.076 Education and Human Resources; </t>
  </si>
  <si>
    <t>https://beta.sam.gov/fal/2e0388ad4202445189e18dc46ab2aeaa/view</t>
  </si>
  <si>
    <t>Geosciences</t>
  </si>
  <si>
    <t>(GEO)</t>
  </si>
  <si>
    <t>{"list":[{"act":{"description":"National Science Foundation Act of 1950, as amended, 42 U.S.C. 1861 et seq."},"authorizationTypes":{"act":true}}]}</t>
  </si>
  <si>
    <t>To strengthen and enhance the national scientific enterprise through the expansion of fundamental knowledge and increased understanding of the integrated Earth system through the support of basic research in the atmospheric, earth, and ocean sciences. Objectives include the discovery of new knowledge of the atmosphere from the sun to the Earth's surface over the entire spectrum of physical and chemical phenomena; a better understanding of the physical, chemical, and biological character of the Earth and the processes that govern its evolution; increased insight into the world's oceans, their composition, structure, behavior, and tectonics. Support is also provided for undergraduate student research, graduate and postdoctoral fellowships, facility enhancement, instrumentation, and laboratory equipment; and for research opportunities for women, minority, and disabled scientists and engineers.</t>
  </si>
  <si>
    <t xml:space="preserve">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http://www.nsf.gov/publications/pub_summ.jsp?ods_key=gpg </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</si>
  <si>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Nos. A-21 (2 CFR Part 220) for educational institutions, No. A-87 (2 CFR Part 225) for State and local governments, and A-122 (2 CFR Part 230) for  nonprofit organizations. Applicants for fellowship support must show evidence of ability such as academic records, letters of recommendation, graduate record examination scores, and grade point average.  ","isApplicable":true}</t>
  </si>
  <si>
    <t>{"environmentalImpact":{"reports":[{"isSelected":true,"reportCode":"statement"},{"isSelected":false,"reportCode":"assessment"},{"isSelected":true,"reportCode":"ExecutiveOrder12372"},{"isSelected":true,"reportCode":"otherRequired"}]},"description":"Preapplication coordination may be required. Environmental impact information may be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</si>
  <si>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  summ.jsp?ods key=gpg "}</t>
  </si>
  <si>
    <t>NSF staff members review and evaluate all proposals based on a set of criteria established by the National Science Board and, if applicable, solicitation-specific review criteria. In most cases reviews are undertaken with the advice of scientist, engineers, educators, and other appropriate persons who are specialist in the fields covered by the proposals. NSF makes awards on a competitive basis. Notification of an award is transmitted electronically to the submitting organization by a NSF Grants and Agreements Officer in the Division of Grants and Agreements.</t>
  </si>
  <si>
    <t>After scientific, technical and programmatic review and consideration of apprpriate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The time interval begins on the deadline or target date, or receipt date, whichever is later.  The interval ends when the Division Director accepts the Program Officer's recommendation.</t>
  </si>
  <si>
    <t>The principal investigator may request, in writing, within 90 days of a declination or return, that NSF reconsider its action in declining or returning any proposal or application.</t>
  </si>
  <si>
    <t>A renewal proposal competes with all other proposals and must be developed fully as though the proposer is applying for the first time. Renewal proposals must be submitted at least six months before additional funding is required or consistent with an established deadline, target date or submission window. Principal investigators are encouraged to discuss renewal proposals with the NSF Program Officer prior to submission</t>
  </si>
  <si>
    <t>{"awarded":"letter","description":"Award duration up to 5 years. Method of awarding assistance: Standard or continuing grant, fellowship, or cooperative agreement."}</t>
  </si>
  <si>
    <t>[{"code":"program","isSelected":false,"description":""},{"code":"cash","isSelected":false,"description":""},{"code":"progress","isSelected":true,"description":"Unless otherwise specified in the award, Annual Project Reports should be submitted at least 90 days prior to the end of the current budget period. Within 90 days following the expiration of the award, a Final Project Report and a Project Outcomes Report for the General Public must be submitted. Grantees are required to report the status of funds received from NSF on a quarterly basis through the submission of a Federal Financial Report (FFR). Information about reporting requirements is contained in the Award and Administration Guide: http://www.nsf.gov/publications/pub_summ.jsp?ods_key=aag"},{"code":"expenditure","isSelected":true,"description":"Grantees are required to report the status of funds received from NSF on a quarterly basis through the submission of a Federal Financial Report (FFR). Information about reporting requirements is contained in the Award and Administration Guide: http://www.nsf.gov/publications/pub summ.jsp?ods key=aag."},{"code":"performanceMonitoring","isSelected":false,"description":""}]</t>
  </si>
  <si>
    <t>{"isApplicable":true,"description":"Contact NSF for additional information"}</t>
  </si>
  <si>
    <t>Records, supporting documents, statistical records, and other records pertinent to a grant must be retained by the grantee for a period of 3 years from submission of the Final Project Report. Special record keeping requirements may apply to fellowships.</t>
  </si>
  <si>
    <t>49-0100-0-1-251;49-0551-0-1-251;</t>
  </si>
  <si>
    <t xml:space="preserve">(Project Grants) FY 17 est $1,223,116,000.00; FY 18 est $1,121,490,000.00; FY 16$1,257,859,000.00; - 1) FY 2016 Obligation projections are the FY 2016 NSF Current Plan_x000D_
2) FY 2016 Obligations are the FY 2016 NSF Appropriations Actual_x000D_
3) FY 2017 Obligations estimates are the FY 2017 NSF Current Plan_x000D_
4) FY 2018 Obligations estimates are the FY 2018 NSF Congressional Request.  Starting in FY 2018 GEO will be reported separate from Polar Programs. The below amounts indicate the break out. </t>
  </si>
  <si>
    <t>Range Low	$1,093 
Range High $14,846,730 
Average $224,843</t>
  </si>
  <si>
    <t>{"list":[{"fiscalYear":2018,"description":"For GEO in Fiscal Year 2018, approximately 4,000 proposals will be received and 1,100 awards will be made.\r\nFor Polar in Fiscal Year 2018, approximately 950 proposals will be received and 200 awards will be made."},{"fiscalYear":2016,"description":"In Fiscal Year 2016, approximately 5,900 proposals will be received and about 1,500 awards will be made. \r\n In Fiscal Year 2016, 4,495 proposals were received, and 1,522 awards were made. "},{"fiscalYear":2017,"description":"In Fiscal Year 2017, approximately 6,300 proposals will be received and about 1,600 awards will be made.\r\n"}],"isApplicable":true}</t>
  </si>
  <si>
    <t xml:space="preserve">NSF Website: www.nsf.gov; 48 CFR Chapter 25; 45 CFR Chapter VI; Proposal and Award Policies and Procedures Guide (http://www.nsf.gov/publications/pub_summ.jsp?ods_key=papp), which incorporates the Grant Proposal Guide (GPG) and Award &amp; Administration Guide (AAG). </t>
  </si>
  <si>
    <t>Melissa Lane4201 Wilson Blvd., Stafford I-705, Arlington, VA 22230 Email:&lt; a href='mailto:mlane@nsf.gov'&gt;mlane@nsf.gov&lt;/a&gt;Phone: 7032928500;</t>
  </si>
  <si>
    <t>http://nsf.gov/dir/index.jsp?org=geo</t>
  </si>
  <si>
    <t xml:space="preserve">47.049 Mathematical and Physical Sciences; 47.041 Engineering Grants; 47.079 Office of International Science and Engineering; 47.070 Computer and Information Science and Engineering; 47.074 Biological Sciences; 47.075 Social, Behavioral, and Economic Sciences; 11.417 Sea Grant Support; 47.076 Education and Human Resources; </t>
  </si>
  <si>
    <t xml:space="preserve">Proposals received by NSF are assigned to the appropriate NSF program for acknowledgement and, if they meet NSF requirements, for review. All proposals are carefully reviewed by a scientist, engineer, or educator serving as an NSF Program Officer, and usually by three to ten other persons outside NSF either as ad hoc reviewers, panelists, or both, who are experts in the particular fields represented by the proposal. Proposers are invited to suggest names of persons they believe are especially well qualified to review the proposal and/or persons they would prefer not review the proposal. These suggestions may serve as one source in the reviewer selection process at the Program Officer's discretion. In addition, Program Officers may obtain comments from site visits before recommending final action on proposals. Senior NSF staff further review recommendations for awards. A flowchart that depicts the entire NSF proposal and award process (and associated timeline) is included as GPG Exhibit III-1._x000D_
A comprehensive description of the Foundation’s merit review process is available on the NSF website at: http://www.nsf.gov/bfa/dias/policy/meritreview/._x000D_
Proposal review is one step in the NSF program planning and implementation process. Embedded in this process are core strategies that are fundamental to the fulfillment of NSF’s mission. More information about NSF’s mission and strategies can be found in Empowering the Nation Through Discovery and Innovation: NSF Strategic Plan for Fiscal Years (FY) 2011-2016. NSF’s mission is particularly well-implemented through the integration of research and education and broadening participation in NSF programs, projects, and activities._x000D_
A. Merit Review Principles and Criteria  _x000D_
The National Science Foundation strives to invest in a robust and diverse portfolio of projects that creates new knowledge and enables breakthroughs in understanding across all areas of science and engineering research and education. To identify which projects to support, NSF relies on a merit review process that incorporates consideration of both the technical aspects of a proposed project and its potential to contribute more broadly to advancing NSF’s mission “to promote the progress of science; to advance the national health, prosperity, and welfare; to secure the national defense; and for other purposes.” NSF makes every effort to conduct a fair, competitive, transparent merit review process for the selection of projects._x000D_
1. Merit Review Principles_x000D_
These principles are to be given due diligence by PIs and organizations when preparing proposals and managing projects, by reviewers when reading and evaluating proposals, and by NSF program staff when determining whether or not to recommend proposals for funding and while overseeing awards. Given that NSF is the primary federal agency charged with nurturing and supporting excellence in basic research and education, the following three principles apply:_x000D_
•	All NSF projects should be of the highest quality and have the potential to advance, if not transform, the frontiers of knowledge._x000D_
•	NSF projects, in the aggregate, should contribute more broadly to achieving societal goals. These broader impacts may be accomplished through the research itself, through activities that are directly related to specific research projects, or through activities that are supported by, but are complementary to, the project. The project activities may be based on previously established and/or innovative methods and approaches, but in either case must be well justified. _x000D_
•	Meaningful assessment and evaluation of NSF funded projects should be based on appropriate metrics, keeping in mind the likely correlation between the effect of broader impacts and the resources provided to implement projects. If the size of the activity is limited, evaluation of that activity in isolation is not likely to be meaningful. Thus, assessing the effectiveness of these activities may best be done at a higher, more aggregated, level than the individual project._x000D_
With respect to the third principle, even if assessment of Broader Impacts outcomes for particular projects is done at an aggregated level, PIs are expected to be accountable for carrying out the activities described in the funded project. Thus, individual projects should include clearly stated goals, specific descriptions of the activities that the PI intends to do, and a plan in place to document the outputs of those activities. _x000D_
These three merit review principles provide the basis for the merit review criteria, as well as a context within which the users of the criteria can better understand their intent. _x000D_
2. Merit Review Criteria_x000D_
All NSF proposals are evaluated through use of two National Science Board approved merit review criteria. In some instances, however, NSF will employ additional criteria as required to highlight the specific objectives of certain programs and activities._x000D_
The two merit review criteria are listed below. Both criteria are to be given full consideration during the review and decision-making processes; each criterion is necessary but neither, by itself, is sufficient. Therefore, proposers must fully address both criteria. (GPG Chapter II.C.2.d.(i) contains additional information for use by proposers in development of the Project Description section of the proposal.) Reviewers are strongly encouraged to review the criteria, including GPG Chapter II.C.2.d.(i), prior to the review of a proposal. _x000D_
When evaluating NSF proposals, reviewers will be asked to consider what the proposers want to do, why they want to do it, how they plan to do it, how they will know if they succeed, and what benefits could accrue if the project is successful. These issues apply both to the technical aspects of the proposal and the way in which the project may make broader contributions. To that end, reviewers will be asked to evaluate all proposals against two criteria: _x000D_
•	Intellectual Merit: The Intellectual Merit criterion encompasses the potential to advance knowledge; and_x000D_
•	Broader Impacts: The Broader Impacts criterion encompasses the potential to benefit society and contribute to the achievement of specific, desired societal outcomes. _x000D_
The following elements should be considered in the review for both criteria: _x000D_
1. What is the potential for the proposed activity to: _x000D_
a. Advance knowledge and understanding within its own field or across different fields (Intellectual Merit); and _x000D_
b. Benefit society or advance desired societal outcomes (Broader Impacts)?_x000D_
2. To what extent do the proposed activities suggest and explore creative, original, or potentially transformative concepts?_x000D_
3. Is the plan for carrying out the proposed activities well-reasoned, well-organized, and based on a sound rationale? Does the plan incorporate a mechanism to assess success? _x000D_
4. How well qualified is the individual, team, or organization to conduct the proposed activities?_x000D_
5. Are there adequate resources available to the PI (either at the home organization or through collaborations) to carry out the proposed activities?_x000D_
</t>
  </si>
  <si>
    <t>https://beta.sam.gov/fal/0f49c13731624726aed2ade0b6310c60/view</t>
  </si>
  <si>
    <t>Computer and Information Science and Engineering</t>
  </si>
  <si>
    <t>(CISE)</t>
  </si>
  <si>
    <t>{"list":[{"act":{"description":"National Science Foundation Act of 1950, as amended, 42 U.S.C. 1861 et seq.\r\n        "},"authorizationTypes":{"act":true}}]}</t>
  </si>
  <si>
    <t>To support investigator-initiated research and education in all areas of computer and information science and engineering; advance the development and use of cyberinfrastructure across the science and engineering enterprise; and contribute to the education and training of future generations of scientists and engineers who will dedicate their careers to advancing computing and information research and education as well as cyberinfrastructure.</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</si>
  <si>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Nos. A-21 (2 CFR Part 220) for educational institutions, No. A-87 (2 CFR Part 225) for State and local governments, and A-122 (2 CFR Part 230) for nonprofit organizations. Applicants for fellowship support must show evidence of ability such as academic records, letters of recommendation, graduate record examination scores, and grade point average.  ","isApplicable":true}</t>
  </si>
  <si>
    <t>{"environmentalImpact":{"reports":[{"isSelected":false,"reportCode":"statement"},{"isSelected":false,"reportCode":"assessment"},{"isSelected":true,"reportCode":"ExecutiveOrder12372"},{"isSelected":true,"reportCode":"otherRequired"}]},"description":"Preapplication coordination may be required. Environmental impact information may be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</si>
  <si>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http://www.nsf.gov/publications/pub_summ.jsp?ods_key=gpg. "}</t>
  </si>
  <si>
    <t>NSF staff members review and evaluate all proposals based on a set of criteria established by the National Science Board and, if applicable, solicitation-specific review criteria. In most cases reviews are undertaken with the advice of scientists, engineers, educators, and other appropriate persons who are specialists in the fields covered by the proposals. NSF makes awards on a competitive basis. Notification of an award is transmitted electronically to the submitting organization by a NSF Grants and Agreements Officer in the Division of Grants and Agreements.</t>
  </si>
  <si>
    <t>After scientific, technical and programmatic review and consideration of appropriate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The time interval begins on the deadline or target date, or receipt date, whichever is later. The interval ends when the Division Director accepts the Program Officer's recommendation.</t>
  </si>
  <si>
    <t xml:space="preserve">The principal investigator may request, in writing, within 90 days of a declination or return, that NSF reconsider its action in declining or returning any proposal application. </t>
  </si>
  <si>
    <t xml:space="preserve">A renewal proposal competes with all other proposals and must be developed fully as though the proposer is applying for the first time. Renewal proposals must be submitted at least six months before additional funding is required or consistent with an established deadline, target date or submission window. Principal investigators are encouraged to discuss renewal proposals with the NSF Program Officer prior to submission. </t>
  </si>
  <si>
    <t>{"awarded":"lump","description":"Award durations of up to 5 years. Method of awarding assistance: Standard or continuing grant, fellowship, or cooperative agreement. ."}</t>
  </si>
  <si>
    <t>[{"code":"program","isSelected":false,"description":""},{"code":"cash","isSelected":false,"description":""},{"code":"progress","isSelected":true,"description":"Unless otherwise specified in the award, Annual Project Reports should be submitted at least 90 days prior to the end of the current budget period. Within 90 days following the expiration of the award, a Final Project Report and a Project Outcomes Report for the General Public must be submitted. Grantees are required to report the status of funds received from NSF on a quarterly basis through the submission of a Federal Financial Report (FFR). Information about reporting requirements is contained in the Award and Administration Guide: http://www.nsf.gov/publications/pub_summ.jsp?ods_key=aag"},{"code":"expenditure","isSelected":true,"description":"Grantees are required to report the status of funds received from NSF on a quarterly basis throug the submission of a Federal Financial Report (FFR).  Information about reporting requirements is contained the Award and Administration Guide:  http://www.nsf.gov/publications/pub summ.jsp?ods key=aag. "},{"code":"performanceMonitoring","isSelected":false,"description":""}]</t>
  </si>
  <si>
    <t>{"isApplicable":true,"description":"Contact NSF for additional Information"}</t>
  </si>
  <si>
    <t>Records, supporting documents, statistical records, and other records pertinent to a grant must be retained by the grantee for a period of 3 years from submission of the Final Project Report.  Special record keeping requirements may apply to fellowships.</t>
  </si>
  <si>
    <t>(Project Grants) FY 17 est $935,403,000.00; FY 18 est $838,920,000.00; FY 16$935,203,000.00; - 1) FY 2016 Obligation projections are the FY 2016 NSF Current Plan_x000D_
_x000D_
2) FY 2016 Obligations are the FY 2016 NSF Appropriations Actual_x000D_
_x000D_
3) FY 2017 Obligations estimates are the FY 2017 NSF Current Plan_x000D_
_x000D_
4) FY 2018 Obligations estimates are the FY 2018 NSF Congressional Request</t>
  </si>
  <si>
    <t>Range Low	$4,110 
Range High $11,538,069 
Average $168,526</t>
  </si>
  <si>
    <t>{"list":[{"fiscalYear":2017,"description":"In Fiscal Year 2017, approximately 8,400 proposals are expected to be received, and about 1,970 awards will be made."},{"fiscalYear":2018,"description":"In Fiscal Year 2018, approximately 8,550 proposals are expected to be received, and about 1,720 awards will be made. "},{"fiscalYear":2016,"description":"In FY 2016, approximately 8,600 proposals are expected to be received, and 1,950 awards will be made.\r\n In Fiscal Year 2016, 7,735 proposals were received, and 1,692 awards made. "}],"isApplicable":true}</t>
  </si>
  <si>
    <t>NSF Website:  www.nsf.gov; 48 CFR Chapter 25;  45 CFR Chapter VI; Proposal and Award Policies and Procedures Guide (http://www.nsf.gov/publications/pub  summ.jsp?ods key=papp), which incorporates the Grant Proposal Guide (GPG) and Award &amp; Administration Guide (AAG).</t>
  </si>
  <si>
    <t>Carmen Whitson2415 Eisenhower Avenue, Suite C10000, Alexandria, VA 22314 Email:&lt; a href='mailto:cwhitson@nsf.gov'&gt;cwhitson@nsf.gov&lt;/a&gt;Phone: 7032928900;</t>
  </si>
  <si>
    <t>http://nsf.gov/dir/index.jsp?org=cise</t>
  </si>
  <si>
    <t xml:space="preserve">47.078 Polar Programs; 47.049 Mathematical and Physical Sciences; 47.041 Engineering Grants; 47.050 Geosciences; 47.079 Office of International Science and Engineering; 47.074 Biological Sciences; 47.075 Social, Behavioral, and Economic Sciences; 47.076 Education and Human Resources; </t>
  </si>
  <si>
    <t xml:space="preserve">Proposals received by NSF are assigned to the appropriate NSF program for acknowledgement and, if they meet NSF requirements, for review. All proposals are carefully reviewed by a scientist, engineer, or educator serving as an NSF Program Officer, and usually by three to ten other persons outside NSF either as ad hoc reviewers, panelists, or both, who are experts in the particular fields represented by the proposal. Proposers are invited to suggest names of persons they believe are especially well qualified to review the proposal and/or persons they would prefer not review the proposal. These suggestions may serve as one source in the reviewer selection process at the Program Officer's discretion. In addition, Program Officers may obtain comments from site visits before recommending final action on proposals. Senior NSF staff further review recommendations for awards. A flowchart that depicts the entire NSF proposal and award process (and associated timeline) is included as GPG Exhibit III-1._x000D_
A comprehensive description of the Foundation’s merit review process is available on the NSF website at: http://www.nsf.gov/bfa/dias/policy/meritreview/._x000D_
Proposal review is one step in the NSF program planning and implementation process. Embedded in this process are core strategies that are fundamental to the fulfillment of NSF’s mission. More information about NSF’s mission and strategies can be found in Empowering the Nation Through Discovery and Innovation: NSF Strategic Plan for Fiscal Years (FY) 2011-2016. NSF’s mission is particularly well-implemented through the integration of research and education and broadening participation in NSF programs, projects, and activities._x000D_
A. Merit Review Principles and Criteria  _x000D_
The National Science Foundation strives to invest in a robust and diverse portfolio of projects that creates new knowledge and enables breakthroughs in understanding across all areas of science and engineering research and education. To identify which projects to support, NSF relies on a merit review process that incorporates consideration of both the technical aspects of a proposed project and its potential to contribute more broadly to advancing NSF’s mission “to promote the progress of science; to advance the national health, prosperity, and welfare; to secure the national defense; and for other purposes.” NSF makes every effort to conduct a fair, competitive, transparent merit review process for the selection of projects._x000D_
1. Merit Review Principles_x000D_
These principles are to be given due diligence by PIs and organizations when preparing proposals and managing projects, by reviewers when reading and evaluating proposals, and by NSF program staff when determining whether or not to recommend proposals for funding and while overseeing awards. Given that NSF is the primary federal agency charged with nurturing and supporting excellence in basic research and education, the following three principles apply:_x000D_
•	All NSF projects should be of the highest quality and have the potential to advance, if not transform, the frontiers of knowledge._x000D_
•	NSF projects, in the aggregate, should contribute more broadly to achieving societal goals. These broader impacts may be accomplished through the research itself, through activities that are directly related to specific research projects, or through activities that are supported by, but are complementary to, the project. The project activities may be based on previously established and/or innovative methods and approaches, but in either case must be well justified. _x000D_
•	Meaningful assessment and evaluation of NSF funded projects should be based on appropriate metrics, keeping in mind the likely correlation between the effect of broader impacts and the resources provided to implement projects. If the size of the activity is limited, evaluation of that activity in isolation is not likely to be meaningful. Thus, assessing the effectiveness of these activities may best be done at a higher, more aggregated, level than the individual project._x000D_
With respect to the third principle, even if assessment of Broader Impacts outcomes for particular projects is done at an aggregated level, PIs are expected to be accountable for carrying out the activities described in the funded project. Thus, individual projects should include clearly stated goals, specific descriptions of the activities that the PI intends to do, and a plan in place to document the outputs of those activities. _x000D_
These three merit review principles provide the basis for the merit review criteria, as well as a context within which the users of the criteria can better understand their intent. _x000D_
2. Merit Review Criteria_x000D_
All NSF proposals are evaluated through use of two National Science Board approved merit review criteria. In some instances, however, NSF will employ additional criteria as required to highlight the specific objectives of certain programs and activities._x000D_
The two merit review criteria are listed below. Both criteria are to be given full consideration during the review and decision-making processes; each criterion is necessary but neither, by itself, is sufficient. Therefore, proposers must fully address both criteria. (GPG Chapter II.C.2.d.(i) contains additional information for use by proposers in development of the Project Description section of the proposal.) Reviewers are strongly encouraged to review the criteria, including GPG Chapter II.C.2.d.(i), prior to the review of a proposal. _x000D_
When evaluating NSF proposals, reviewers will be asked to consider what the proposers want to do, why they want to do it, how they plan to do it, how they will know if they succeed, and what benefits could accrue if the project is successful. These issues apply both to the technical aspects of the proposal and the way in which the project may make broader contributions. To that end, reviewers will be asked to evaluate all proposals against two criteria: _x000D_
•	Intellectual Merit: The Intellectual Merit criterion encompasses the potential to advance knowledge; and_x000D_
•	Broader Impacts: The Broader Impacts criterion encompasses the potential to benefit society and contribute to the achievement of specific, desired societal outcomes. _x000D_
The following elements should be considered in the review for both criteria: _x000D_
1. What is the potential for the proposed activity to: _x000D_
a. Advance knowledge and understanding within its own field or across different fields (Intellectual Merit); and _x000D_
b. Benefit society or advance desired societal outcomes (Broader Impacts)?_x000D_
2. To what extent do the proposed activities suggest and explore creative, original, or potentially transformative concepts?_x000D_
3. Is the plan for carrying out the proposed activities well-reasoned, well-organized, and based on a sound rationale? Does the plan incorporate a mechanism to assess success? _x000D_
4. How well qualified is the individual, team, or organization to conduct the proposed activities?_x000D_
5. Are there adequate resources available to the PI (either at the home organization or through collaborations) to carry out the proposed activities?_x000D_
 _x000D_
</t>
  </si>
  <si>
    <t>https://beta.sam.gov/fal/5dcf5a5b688c4882982507977bb40580/view</t>
  </si>
  <si>
    <t>Biological Sciences</t>
  </si>
  <si>
    <t>(BIO)</t>
  </si>
  <si>
    <t>{"list":[{"act":{"description":"National Science Foundation Act of 1950, as amended, 42 U.S.C. 1861 et seq.\r\n"},"authorizationTypes":{"act":true}}]}</t>
  </si>
  <si>
    <t>To promote the progress of the biological sciences and thereby strengthen the Nation's scientific enterprise; to increase scientific knowledge and enhance understanding of major problems confronting the Nation. Most of the research supported is basic in character. The program includes support of research project grants in the following disciplines: molecular and cellular biosciences; integrative organismal biology; environmental biology; and biological infrastructure. Support is also provided for the purchase of multi-user scientific equipment and instrument development, and for research workshops, symposia, and conferences. In addition, awards are made to support graduate student research across biological sciences, postdoctoral fellowships in research, and postdoctoral fellowships to scientists of groups under-represented in all areas of research supported by the biological sciences.</t>
  </si>
  <si>
    <t>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_x000D_
 http://www.nsf.gov/publications/pub summ.jsp?ods key=gpg.</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</si>
  <si>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Nos. A-21 (2 CFR Part 220) for educational institutions, No. A-87 (2 CFR Part 225) for State and local governments, and A-122 (2 CFR Part 230) for nonprofit organizations. Applicants for fellowship support must show evidence of ability such as academic records, letters of recommendation, graduate record examination scores, and grade point average.  ","isApplicable":true}</t>
  </si>
  <si>
    <t>{"environmentalImpact":{"reports":[{"isSelected":false,"reportCode":"statement"},{"isSelected":false,"reportCode":"assessment"},{"isSelected":true,"reportCode":"ExecutiveOrder12372"},{"isSelected":true,"reportCode":"otherRequired"}]},"description":"Preapplication coordination may be required.  Environmental impact information may be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</si>
  <si>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  summ.jsp?ods key=gpg  \r\n"}</t>
  </si>
  <si>
    <t xml:space="preserve">NSF staff members review and evaluate all proposals based on a set of criteria established by the National Science Board and, if applicable, solicitation-specific review criteria.  In most cases reviews are undertaken with the advice of scientists, engineers, educators, and other appropriate persons who are specialists in the fields covered by the proposals.  NSF makes awards on a competitive basis.  Notification of an award is transmitted electronically to the submitting organization by a NSF Grants and Agreements Officer in the Division of Grants and Agreements.  </t>
  </si>
  <si>
    <t>After scientific, technical and programmatic review and consideration of appropriate factors, the NSF Program Officer recommends to the cognizant Division Director whether the proposal should be declined or recommended for award.  NSF is striving to be able to tell applicants whether the proposals have been declined or recommended for funding within six months.  The time interval begins on the deadline or target date, or receipt date, whichever is later.  The interval ends when the Division Director accepts the Program Officer's recommendation.</t>
  </si>
  <si>
    <t xml:space="preserve">The principal investigator may request, in writing, within 90 days of a declination or return, that NSF reconsider its action in declining or returning any proposal application.  </t>
  </si>
  <si>
    <t>A renewal proposal competes with all other proposals and must be developed fully as though the proposer is applying for the first time.  Renewal proposals must be submitted at least six months before additional funding is required or consistent with an established deadline, target date or submission window.  Principal investigators are encouraged to discuss renewal proposals with the NSF Program Officer prior to submission.</t>
  </si>
  <si>
    <t>{"awarded":"lump","description":"Award durations of up to 5 years.  Method of awarding assistance Standard or continuing grant, fellowship, or cooperative agreement."}</t>
  </si>
  <si>
    <t>[{"code":"program","isSelected":false,"description":""},{"code":"cash","isSelected":false,"description":""},{"code":"progress","isSelected":true,"description":"Annual Project Reports should be submitted at least 90 days prior to the end of the current budget period.  Within 90 days following the expiration of the award, a Final Project Report and a Project Outcomes Report for the General Public must be submitted.  "},{"code":"expenditure","isSelected":true,"description":"Grantees are required to report the status of funds received from NSF on a quarterly basis throug the submission of a Federal Financial Report (FRR).  Information about reporing requirements is contained in the Award and Administration Guide:  \r\nhttp://www.nsf.gov/publications/pub summ.jsp?ods key=aag."},{"code":"performanceMonitoring","isSelected":false,"description":""}]</t>
  </si>
  <si>
    <t>{"isApplicable":true,"description":"contact NSF for additional information"}</t>
  </si>
  <si>
    <t xml:space="preserve">(Project Grants) FY 16$723,780,000.00; FY 17 est $741,582,000.00; FY 18 est $672,110,000.00; - "1) FY 2016 Obligation projections are the FY 2016 NSF Current Plan _x000D_
2) FY 2016 Obligations are the FY 2016 NSF Appropriations Actual _x000D_
3) FY 2017 Obligations estimates are the FY 2017 NSF Current Plan _x000D_
4) FY 2018 Obligations estimates are the FY 2018 NSF Congressional Request"_x000D_
</t>
  </si>
  <si>
    <t>Range Low	$4,115 
Range High $5,076,622 
Average $181,871</t>
  </si>
  <si>
    <t>{"list":[{"fiscalYear":2017,"description":"In Fiscal Year 2017, approximately 5,200 proposals are expected to be received, and about 1,200 awards will be made.\r\n"},{"fiscalYear":2016,"description":"In Fiscal Year 2016, approximately 5,400 proposals are expected to be received, and about 1,400 awards will be made.\r\n In Fiscal Year 2016, 5,208 proposals were received, and 1,332 awards made. "},{"fiscalYear":2018,"description":"In Fiscal Year 2018, approximately 5,200 proposals are expected to be received, and about 1,200 awards will be made. \r\n"}],"isApplicable":true}</t>
  </si>
  <si>
    <t>NSF Website: www.nsf.gov; 48 CFR Chapter 25; 45 CFR Chapter VI; Proposal and Award Policies and Procedures Guide (http://www.nsf.gov/publications/pub  summ.jsp?ods key=papp), which incorporates the Grant Proposal Guide (GPG) and Award &amp; Aministration Guide (AAG).</t>
  </si>
  <si>
    <t>Montona Futrell-Griggs2415 Eisenhower Avenue, Alexandria, VA 22314 Email:&lt; a href='mailto:mfutrell@nsf.gov'&gt;mfutrell@nsf.gov&lt;/a&gt;Phone: 7032927162;</t>
  </si>
  <si>
    <t>http://nsf.gov/dir/index.jsp?org=bio</t>
  </si>
  <si>
    <t xml:space="preserve">84.120 Minority Science and Engineering Improvement; 47.078 Polar Programs; 47.049 Mathematical and Physical Sciences; 47.041 Engineering Grants; 47.050 Geosciences; 47.079 Office of International Science and Engineering; 47.070 Computer and Information Science and Engineering; 47.075 Social, Behavioral, and Economic Sciences; 47.076 Education and Human Resources; </t>
  </si>
  <si>
    <t xml:space="preserve">Proposals received by NSF are assigned to the appropriate NSF program where they will be reviewed if they meet NSF proposals preparation requirements.  All proposals are carefully reviewed by a scientist, engineer, or educator serving as an NSF Program Officer, and usually by three to ten other persons outside NSF who are experts in the particular fields represented by the proposal.  These reviewers are selected by Program Officers charged with the oversight of the review process.  Proposers are invited to suggest names of persons they believe are especially well qualified to review the proposal and/or persons they would prefer not review the proposal.  These suggestions may serve as one source in the reviewer selection process at the Program Officer’s discretion.  Submission of such names, however, is optional.  Care is taken to ensure that reviewers have no conflicts of interest with the proposal.  _x000D_
_x000D_
All NSF proposals are evaluated through use of the two National Science Board (NSB)-approved merit review criteria: intellectual merit and the broader impacts of the proposed effort.  In some instances, however, NSF will employ additional criteria as required to highlight the specific objectives of certain programs and activities.  _x000D_
_x000D_
The two NSB-approved merit review criteria are listed below.  The criteria include considerations that help define them.  These considerations are suggestions and not all will apply to any given proposal.  While proposers must address both merit review criteria, reviewers will be asked to address only those considerations that are relevant to the proposals being considered and for which the reviewer is qualified to make judgments.  Relevant questions are: (1) What is the intellectual merit of the proposed activity?; (2) How important is the proposed activity to advancing knowledge and understanding within its own field or across different fields?; (3) How well qualified is the proposer (individual or team) to conduct the project?  (If appropriate, the reviewer will comment on the quality of the prior work.); (4) To what extend does the proposed activity suggest and explore creative, original, or potentially transformative concepts; (5) How well conceived and organized is the proposed activity?; (6) Is the sufficient access to resources?; (7) What are the broader impacts of the proposed activity?; (8) How well does the activity advance discovery and understanding while promoting teaching, training, and learning?; (9) How well does the proposed activity broaden the participation of underrepresented groups (e.g., gender, ethnicity, disability, geographic, etc.)?; (10) To what extent will it enhance the infrastructure for research and education, such as facilities, instrumentation, networks, and partnerships?; (11) Will the results be disseminated broadly to enhance scientific and technological understanding?, and (12) What may be the benefits of the proposed activity to society?_x000D_
_x000D_
NSF staff will give careful consideration to the following in making funding decisions:_x000D_
Integration of Research and Education – One of the principal strategies in support of NSF’s goals is to foster integration of research and education through the programs, projects, and activities it supports at academic and research institutions.  These institutions provide abundant opportunities where individuals may concurrently assume responsibilities as researchers, educators, and students and where all can engage in joint efforts that infuse education with the excitement of discovery and enrich research through the diversity of learning perspectives.  Integrating Diversity into NSF Programs, Projects, and Activities – Broadening opportunities and enabling the participation of all citizens – women and men, underrepresented minorities, and persons with disabilities – is essential to health and vitality of science and engineering.  NSF is committed to this principle of diversity and deems it central to the programs, projects, and activities it considers and supports.  _x000D_
</t>
  </si>
  <si>
    <t>https://beta.sam.gov/fal/6f26325b54b84355989c2e6ce351f389/view</t>
  </si>
  <si>
    <t>Social, Behavioral, and Economic Sciences</t>
  </si>
  <si>
    <t>(SBE)</t>
  </si>
  <si>
    <t>{"list":[{"act":{"description":"National Science Foundation Act of 1950, as amended, 42 U.S.C 1861 et seq.\r\n"},"authorizationTypes":{"act":true}}]}</t>
  </si>
  <si>
    <t>To contribute to the scientific strength and welfare of the Nation through the promotion of basic research and education in the social, behavioral and economic sciences and through monitoring and understanding the resources invested in science and engineering in the United States. Supported activities include research and education in the following disciplines: Anthropological and geographic sciences; cognitive, psychological, learning, developmental, and language sciences; economics, decision risk and management sciences; sociology, political sciences; innovation and organizational change, measurement methods and statistics, law and social science and science and society. Other SBE grants build infrastructure, and develop methods, support center-scale investments, and fund research workshops, symposia, and conferences. Educational activities include awards to improve the quality of doctoral dissertations in the behavioral and social sciences; grants for graduate traineeships and postdoctoral fellowships; and grants to promote K-12 education in the SBE sciences. Support is also provided for junior faculty and mid-career development opportunities, undergraduate student research, and for research opportunities for women, minorities, and the differentially abled. The Directorate also funds science studies; studies of scientists and engineers, R&amp;D funding and expenditures, and educational attainment in science, mathematics and engineering.</t>
  </si>
  <si>
    <t>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http://www.nsf.gov/publications/pub  summ.jsp?ods key=gpg</t>
  </si>
  <si>
    <t>{"description":"Proposals must be signed electronically by an official authorized to commit the institution or organization in business and financial affairs and who can commit the organization to certain proposal certifications. Applicants for fellowship support must show evidence of ability such as academic records, letters of recommendation, graduate record examination scores, and grade point average.  ","isApplicable":true}</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</si>
  <si>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  summ.jsp?ods key=gpg.  "}</t>
  </si>
  <si>
    <t xml:space="preserve">After scientific, technical and programmatic review and consideration of appropriate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This time interval begins on the deadline or target date, or receipt date, whichever is later.  The interval ends when the Division Director accepts the Program Officer's recommendation.  </t>
  </si>
  <si>
    <t>The principal investigator may request, in writing,  within 90 days of a declination or return, that NSF reconsider its action in declining or returning any proposal application.</t>
  </si>
  <si>
    <t>{"awarded":"lump","description":"Award duration of up to 5 years.  Method of awarding assistance:  Standard or continuing grant, fellowship, or cooperative agreement.  "}</t>
  </si>
  <si>
    <t>[{"code":"program","isSelected":false},{"code":"cash","isSelected":false},{"code":"progress","isSelected":true,"description":"Annual Project Reports should be submitted at least 90 days prior to the end of the current budget period.  Within 90 days following the expiration of the award, a Final Project Report and a Project Outcomes Report for the General Public must be submitted.  Grantees are required to report the status of funds received from NSF on a quarterly basis through the submission of a Federal Financial Report (FFR).  Information about reporting requirements is contained in the Award and Administration Guide:  \r\nhttp://www.nsf.gov/publications/pub summ.jsp?ods key=aag"},{"code":"expenditure","isSelected":false},{"code":"performanceMonitoring","isSelected":false}]</t>
  </si>
  <si>
    <t>{"isApplicable":true,"description":"In accordance with the provisions of,\" 2 CFR 200. Subpart F – Audit Requirements, a non-Federal entity that expends $750,000 or more during the non-Federal entity’s fiscal year in Federal awards must have a single or a program-specific audit conducted for that year. A non-Federal entity that expends less than $750,000 during the non-Federal entity’s fiscal a year in Federal is exempt from Federal audit requirements for that year, except as noted in 2 CFR 200.503. "}</t>
  </si>
  <si>
    <t xml:space="preserve">(Project Grants) FY 17 est $269,820,000.00; FY 16$272,200,000.00; FY 18 est $244,020,000.00; - 1) FY 2016 Obligations are the FY 2016 Appropriations Actuals; _x000D_
2) FY 2017 Obligations estimates are the FY 2017 NSF Current Plan; and _x000D_
3) FY 2018 Obligations estimates are the FY 2018 NSF Congressional Request. _x000D_
</t>
  </si>
  <si>
    <t>Range Low	$377 
Range High $15,777,424 
Average $104,193</t>
  </si>
  <si>
    <t>{"list":[{"fiscalYear":2016,"description":"In Fiscal Year 2016, approximately 4,300 proposals will be received, and about 1,000 awards will be made.\r\n In Fiscal Year 2016, 4,177 proposals were received, and 991 awards made."},{"fiscalYear":2017,"description":"In Fiscal Year 2017, approximately 4,200 proposals will be received, and about 1,000 awards will be made.\r\n"},{"fiscalYear":2018,"description":"In Fiscal Year 2018, approximately 4,200 proposals will be received and about 900 awards will be made.\r\n"}],"isApplicable":true}</t>
  </si>
  <si>
    <t xml:space="preserve">NSF Website:  www.nsf.gov; 48 CFR Chapter 25; 45 CFR Chapter VI; Proposal and Award Policies and Procedures Guide (http://www.nsf.gov/publications/pub summ.jsp?ods key=papp); which incorporates the Grant Proposal Guide (GPG) and Award  &amp; Administration Guide (AAG).  </t>
  </si>
  <si>
    <t>Deborah Livingston2415 Eisenhower Avenue_x000D_
, Alexandria, VA 22314 Email:&lt; a href='mailto:dlivings@nsf.gov'&gt;dlivings@nsf.gov&lt;/a&gt;Phone: 7032928700;</t>
  </si>
  <si>
    <t>http://nsf.gov/dir/index.jsp?org=sbe</t>
  </si>
  <si>
    <t xml:space="preserve">47.078 Polar Programs; 47.049 Mathematical and Physical Sciences; 47.041 Engineering Grants; 47.050 Geosciences; 47.079 Office of International Science and Engineering; 47.070 Computer and Information Science and Engineering; 47.074 Biological Sciences; 47.083 Office of Integrative Activities; 47.076 Education and Human Resources; </t>
  </si>
  <si>
    <t>https://beta.sam.gov/fal/6ef489bc74894c53a2a64812ef252143/view</t>
  </si>
  <si>
    <t>Education and Human Resources</t>
  </si>
  <si>
    <t>(EHR)</t>
  </si>
  <si>
    <t>To provide leadership and ensure the vitality of the Nation's science, technology, engineering and mathematics (STEM) education enterprise. The Education and Human Resources (EHR) component of the National Science Foundation sponsors programs that support the development of models and strategies for providing all students with access to high-quality STEM education, and research about those models and strategies. In addition EHR supports scholarships and fellowships for STEM students. The portfolio of EHR programs in STEM education comprises efforts spanning pre-K to 12, undergraduate, graduate and post-doctoral levels, as well as informal education and life-long learning. Long-term goals include: supporting infrastructure and institutional capacity building that will enable development of high-quality educational experiences for all students; ensuring that our educational pathways yield an adequately educated and diverse corps of individuals for the highly technical workplace, the professional STEM community, and society; developing a cadre of professionally educated and well-trained teachers and faculty; and providing the research necessary to inform and improve educational practice. Many EHR programs are conducted in partnership with NSF’s other directorates. Programs include research and development support for improving STEM learning and learning environments, including learning technologies, both in formal and informal learning settings; STEM workforce development, including the development of teachers; and broadening participation. EHR programs are subject to continuous improvements based on program reviews, evaluation, dissemination of best practices, and educational research.</t>
  </si>
  <si>
    <t>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requirements:_x000D_
 http:// www.nsf.gov/publications/pub  summ.jsp?:ods key=gpg.</t>
  </si>
  <si>
    <t xml:space="preserve">Not applicable.  </t>
  </si>
  <si>
    <t>{"description":"Proposals must be signed electronically by an official authorized to commit the institution or organization in business and financial affairs and who can commit the organization to certain proposal certifications. Applicants for fellowship support must show evidence of ability such as academic records, letters of recommendation, graduate record examination scores, and grade point average.","isApplicable":true}</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</si>
  <si>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  summ.jsp?ods key=gpg."}</t>
  </si>
  <si>
    <t xml:space="preserve">NSF staff members review and evaluate all proposals based on a set of criteria established by the National Science Board and, if applicable, solicitation-specific review criteria.  In most cases reviews are undertaken with the advice of scientists, engineers, educators and other appropriate persons who are specialists in the fields covered by the proposals.  External reviewers, who are conversant with the fields covered by the applications, review and evaluate all graduate fellowship applications.   NSF makes awards on a competitive basis.  Notification of an award is transmitted electronically to the submitting organization by a NSF Grants and Agreements Officer in the Division of Grants and Agreements.  </t>
  </si>
  <si>
    <t xml:space="preserve">After scientific, technical and programmatic review and consideration of appropriate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The time interval begins on the deadline or target date, or receipt date, whichever is later.  The interval ends when the Division Director accepts the Program Officer's recommendation.  </t>
  </si>
  <si>
    <t>The principal investigator may request, in writing, within 90 days of a declination or return, that reconsider its action in declining or returning any proposal or application.</t>
  </si>
  <si>
    <t>{"awarded":"lump","description":"Award durations of up to 5 years. Method of awarding assistance:  Standard or continuing grant, fellowship, or cooperative agreement.  "}</t>
  </si>
  <si>
    <t>[{"code":"program","isSelected":false},{"code":"cash","isSelected":false},{"code":"progress","isSelected":true,"description":"Unless otherwise specified in the award, Annual Project Reports should be submitted at least 90 days prior to the end of the current budget period.  Within 90 days following the expiration of the award, a Final Project Report and a Project Outcomes Report for the General Public must be submitted. "},{"code":"expenditure","isSelected":true,"description":"Grantees are required to report the status of funds received from NSF on a quarterly basis through the submission of a Federal Financial Report (FFR).  Information about reporting requirements is contained in the Award and Administration Guide:\r\nhttp://www.nsf.gov/publications/pub summ.jsp?ods key-aag.  "},{"code":"performanceMonitoring","isSelected":false}]</t>
  </si>
  <si>
    <t>Records, supporting documents, statistical records, and other records pertinent to a grant must be retained by the grantee for a period of 3 years from submission of the Final Project Report.  Special record keeping requirements apply to fellowships.</t>
  </si>
  <si>
    <t>49-0106-0-1-251;</t>
  </si>
  <si>
    <t>(Project Grants) FY 16 est $878,970,000.00; FY 17 est $898,870,000.00; - 1) FY 2015 Obligations are the FY 2015 NSF Appropriations Actual _x000D_
_x000D_
2) FY 2016 Obligations estimates are the FY 2016 NSF Current Plan _x000D_
_x000D_
3) FY 2017 Obligations estimates are the FY 2017 NSF Congressional Request</t>
  </si>
  <si>
    <t>Range Low	$10,000 
Range High $33,416,922 
Average $294,186</t>
  </si>
  <si>
    <t>{"list":[{"fiscalYear":2016,"description":"In Fiscal Year 2016, approximately 4,250 proposals are expected to be received, and about 845 awards will be made.\r\n"},{"fiscalYear":2017,"description":"In Fiscal Year 2017, approximately 4,450 proposals are expected to be received, and about 890 awards will be made. \r\n"}],"isApplicable":true}</t>
  </si>
  <si>
    <t>NSF Website:  www.nsf.gov; 48 CFR Chapter 25; 45 CFR Chapter VI; Proposal and Award Policies and Procedures Guide:_x000D_
(http://www.nsf.gov/publications/pub  summ.jsp?ods key=papp), which incorporates the Grant Proposal Guide (GPG) and Award &amp; Administration Guide (AAG).</t>
  </si>
  <si>
    <t>Amanda Edelman4201 Wilson Blvd.,Stafford I -  Ste 805, Arlington, VA 22230 Email:&lt; a href='mailto:aedelman@nsf.gov'&gt;aedelman@nsf.gov&lt;/a&gt;Phone: 7032927306;</t>
  </si>
  <si>
    <t>http://www.nsf.gov/dir/index.jsp?org=ehr</t>
  </si>
  <si>
    <t xml:space="preserve">84.120 Minority Science and Engineering Improvement; 47.049 Mathematical and Physical Sciences; 47.041 Engineering Grants; 47.050 Geosciences; 47.079 Office of International Science and Engineering; 47.070 Computer and Information Science and Engineering; 47.074 Biological Sciences; 47.075 Social, Behavioral, and Economic Sciences; </t>
  </si>
  <si>
    <t xml:space="preserve">Fiscal Year2016: In Fiscal Year 2016, approximately 4,600 proposls are expected to be received, and about 875 awards will be made. </t>
  </si>
  <si>
    <t>https://beta.sam.gov/fal/6e9b378589103af6bed7cc328d23454f/view</t>
  </si>
  <si>
    <t>Polar Programs</t>
  </si>
  <si>
    <t>(OPP)</t>
  </si>
  <si>
    <t>To strengthen and enhance the national scientific enterprise through the expansion of fundamental knowledge and increased understanding of the polar regions. To encourage and support basic research that is best conducted in or can only be conducted in the Arctic and Antarctic. Research areas include solid earth, glacial and sea ice, terrestrial ecosystems, the oceans, the atmosphere, geospace science, astronomy and astrophysics, social science, and beyond. Major objectives include understanding of the natural phenomena and processes in the Antarctic and Arctic regions and their role in global systems. To provide postdoctoral fellowships for the development and training of new investigators in polar regions research with goals to support innovative research in emerging areas, encourage interdisciplinary research, foster activities that create broader impacts for science and society, and to increase the participation of underrepresented groups. Support is also provided for science and technology centers, undergraduate student research, facility enhancement, instrumentation, laboratory equipment; and for research opportunities for women, minority, and disabled scientists and engineers.</t>
  </si>
  <si>
    <t>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http://www.nsf.gov/publications/pub  summ.jsp?ods key=gpg.</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</si>
  <si>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 A-21 (2 CFR Part 220) for educational institutions, No. A-87 (2 CFR Part 225) for State and local governments, and A-122 (2 CFR Part 230) for nonprofit organizations.  Applicants for fellowship support must show evidence of ability such as academic records, letters of recommendation, graduate record examination scores, and grade point average.  ","isApplicable":true}</t>
  </si>
  <si>
    <t>{"description":"By electronic submission via FastLane or Grants.gov of a formal proposal, and in some programs, a preliminary proposal, describing the planned project and the proposed amount of the grant.  For guidelines, see specific funding opportunities and the Grant Proposal Guide:  http://www.nsf.gov/publications/pub  summ.jsp?ods key=gpg.   "}</t>
  </si>
  <si>
    <t xml:space="preserve">NSF staff members review and evaluate all proposals based on a set of criteria established by the National Science Board and, if applicable, solicitation-specific reviews criteria.  In most cases review are undertaken with the advice of scientist, engineers, educators and other appropriate persons who are specialist in the fields covered by the proposals.  NSF makes awards on a competitive basis.  Notification of an award is transmitted electronically to the submitting organization by a NSF Grants and Agreements Officer in the Division of Grants and Agreements.  </t>
  </si>
  <si>
    <t xml:space="preserve">After scientific, technical and programmatic review and consideration of appropriate factors, the NSF Program Officer recommends to the cognizant Division Director whether the proposal should be declined or recommended for award.  NSF is striving to be able to tell applicants  whether their proposals have been declined or recommended funding within six months.  The time interval begins on the deadline or target date, or receipt date, whichever is later.  The  interval ends when the Division Director accepts the Program Officer's recommendation.  </t>
  </si>
  <si>
    <t xml:space="preserve">The principal investigator may request, in writing, within 90 days of a declination or return, that NSF reconsider its action in declining or returning any proposal application.   </t>
  </si>
  <si>
    <t xml:space="preserve">A renewal proposal competes with all other proposals and must be developed fully as though the proposer is applying for the first time.  Renewal proposals must be submitted at least six months before additional funding is required or consistent with an established deadline, target date or submission window.  Principal investigators are encouraged to discuss renewal proposals with the NSF Program Officer prior to submission.  </t>
  </si>
  <si>
    <t>[{"code":"program","isSelected":false,"description":""},{"code":"cash","isSelected":false,"description":""},{"code":"progress","isSelected":true,"description":"Annual Project Reports should be submitted at least 90 days prior to the end of the current budget period.  Within 90 days following the expiration of the award, a Final Project Report and a Project Outcomes Report for the General Public must be submitted.  Grantees are required to report the status of funds received from NSF on a quarterly basis through the submission of a Federal Financial Report (FFR).  Information about reporting requirements is contained in the Award and Administration Guide: \r\nhttp://www.nsf.gov/publications/pub summ.jsp?ods key=agg."},{"code":"expenditure","isSelected":false,"description":""},{"code":"performanceMonitoring","isSelected":false,"description":""}]</t>
  </si>
  <si>
    <t>49-0551-0-1-251;49-0100-0-1-054;49-0100-0-1-251;</t>
  </si>
  <si>
    <t xml:space="preserve">(Project Grants) FY 16 est $0.00; FY 15$0.00; FY 17 est $0.00; - 1)  FY 2011 Obligations are the FY 2011 Appropriations Actuals; _x000D_
2)  FY 2012 Obligations estimates are the FY 2012 NSF Current Plan; and_x000D_
3)  FY 2013 Obligations estimates are the FY 2013 NSF Congressional Request_x000D_
_x000D_
</t>
  </si>
  <si>
    <t>Range Low	$6,318 
Range High $17,254,128 
Average $355,937</t>
  </si>
  <si>
    <t xml:space="preserve">NSF Website:  www.nsf.gov; 48 CFR Chapter 25; 45 CFR Chapter VI; Proposal and Award Policies and Procedures Guide (http://www.nsf.gov/publications/pub_summ.jsp?ods_key=papp), which incorporates the Grant Proposal Guide (GPG) and Award &amp; Administration Guide (AAG). </t>
  </si>
  <si>
    <t>Winifred Reuning4201 Wilson Blvd, Stafford I - Ste 740, Arlington, VA 22230 Email:&lt; a href='mailto:wreuning@nsf.gov'&gt;wreuning@nsf.gov&lt;/a&gt;Phone: 7032928033;</t>
  </si>
  <si>
    <t>http://nsf.gov/dir/index.jsp?org=opp</t>
  </si>
  <si>
    <t xml:space="preserve">47.049 Mathematical and Physical Sciences; 47.041 Engineering Grants; 47.050 Geosciences; 47.079 Office of International Science and Engineering; 47.070 Computer and Information Science and Engineering; 47.074 Biological Sciences; 47.075 Social, Behavioral, and Economic Sciences; 11.417 Sea Grant Support; 47.080 Office of Cyberinfrastructure; 11.430 Undersea Research; 47.076 Education and Human Resources; </t>
  </si>
  <si>
    <t>https://beta.sam.gov/fal/6a3cb07e2c3a410d83cd533f0c689d46/view</t>
  </si>
  <si>
    <t>Office of International Science and Engineering</t>
  </si>
  <si>
    <t>(OISE)</t>
  </si>
  <si>
    <t>To enable the U.S. to maintain its leadership within the global scientific community by strengthening international partnerships to advance scientific discovery and contribute to the scientific strength and welfare of the Nation; to promote research excellence through international collaboration; to develop a diverse, globally engaged U.S. science and engineering workforce by providing U.S. students and faculty with international research and education experiences. The research supported is basic in character. OISE programs includes support of international research and education projects that are innovative and catalytic. OISE programs complement and enhance the Foundation's research and education portfolio to overcome barriers involved in international collaboration. Grants are made in all the disciplinary fields supported by NSF. Support is provided for international collaborative research; research workshops and planning visits; activities that will develop the next generation of U.S. scientists and engineers such as graduate traineeships, postdoctoral fellowships, special opportunities for junior faculty for research support, and dissertation enhancements; and for U.S. Government support to key multilateral organizations. Support is provided for undergraduate student international research and education experiences, and for research opportunities for women, minorities, and disabled scientists and engineers.</t>
  </si>
  <si>
    <t xml:space="preserve">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http://www.nsf.gov/publications/pub_summ.jsp?ods_key=gpg. </t>
  </si>
  <si>
    <t>{"description":"Proposals must be signed electronically by an official authorized to commit the institution or organization in business and financial affairs and who can commit the organization to certain proposal certifications. \r\nApplicants must show evidence of ability such as academic records, letters of recommendation, graduate record examination scores, and grade point average. \r\n","isApplicable":true}</t>
  </si>
  <si>
    <t>{"environmentalImpact":{"reports":[{"isSelected":false,"reportCode":"statement"},{"isSelected":false,"reportCode":"assessment"},{"isSelected":true,"reportCode":"ExecutiveOrder12372"},{"isSelected":true,"reportCode":"otherRequired"}]},"description":"Pre-application coordination may be required. Environmental impact information may be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</si>
  <si>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NSF staff members review and evaluate all proposals based on a set of criteria established by the National Science Board and, if applicable, solicitation-specific review criteria.  In most cases reviews are undertaken with the advice of scientist, engineers, educators and other appropriate persons who are specialist in the fields covered by the proposals.  NSF makes awards on a competitive basis.  Notification of an award is transmitted electronically to the submitting organization by a NSF Grants and Agreements Officer in the Division of Grants and Agreements.</t>
  </si>
  <si>
    <t xml:space="preserve">After scientific, technical and programmatic review and consideration o appropriate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The time interval begins on the deadline or target date, or receipt date, whichever is later.  The interval ends when the Division Director accepts the Program Officer's recommendation.   </t>
  </si>
  <si>
    <t xml:space="preserve">A renewal  proposal competes with all other proposals and must be developed fully as though the proposer is applying for the first time.  Renewal proposals must be submitted at least six months before additional funding is required or consistent with an established deadline, target date or submission window.  Principal investigators are encouraged to discuss renewal proposals with the NSF Program Officer prior to submission.  </t>
  </si>
  <si>
    <t>{"awarded":"lump","description":"Award durations of up to 5 years. Method of awarding assistance: Standard or continuing grant, fellowship, or cooperative agreement. Please note: EPSCoR assistance is limited to continuing grants and cooperative agreements. Method of awarding/releasing assistance: lump sum. "}</t>
  </si>
  <si>
    <t>[{"code":"program","isSelected":false},{"code":"cash","isSelected":false},{"code":"progress","isSelected":true,"description":"Annual Project Reports should be submitted at least 90 days prior to the end of the current budget period. Within 90 days following the expiration of the award, a Final Project Report and a Project Outcomes Report for the General Public must be submitted. "},{"code":"expenditure","isSelected":true,"description":"Grantees are required to report the status of funds received from NSF on a quarterly basis through the submission of a Federal Financial Report (FFR).  Information about reporting requirements is contained in the Award and Administration Guide:\r\nhttp://www.nsf.gov/publications/pub summ.jsp?ods key=aag."},{"code":"performanceMonitoring","isSelected":false}]</t>
  </si>
  <si>
    <t xml:space="preserve">Records, supporting documents, statistical records, and other records pertinent to a grant must be retained by the grantee for a period of 3 years from submission of the Final Project Report. Special record keeping requirements may apply to fellowships. </t>
  </si>
  <si>
    <t>(Project Grants) FY 18 est $44,020,000.00; FY 16$49,070,000.00; FY 17 est $48,980,000.00; - 1) FY 2016 Obligation projections are the FY 2016 NSF Current Plan_x000D_
_x000D_
2) FY 2016 Obligations are the FY 2016 NSF Appropriations Actual_x000D_
_x000D_
3) FY 2017 Obligations estimates are the FY 2017 NSF Current Plan_x000D_
_x000D_
4) FY 2018 Obligations estimates are the FY 2018 NSF Congressional Request</t>
  </si>
  <si>
    <t>Range Low	$5,400 
Range High $5,678,833 
Average $91,872</t>
  </si>
  <si>
    <t>{"list":[{"fiscalYear":2018,"description":"In Fiscal Year 2018, 400 proposals will be received, and 300 awards will be made. \r\n"},{"fiscalYear":2016,"description":"In Fiscal Year 2016, 600 proposals will be received, and 300 awards will be made. \r\n In Fiscal Year 2016, 314 proposals were received, and 237 awards made. "},{"fiscalYear":2017,"description":"In Fiscal Year 2017, 620 proposals will be received, and 310 awards will be made. "}],"isApplicable":true}</t>
  </si>
  <si>
    <t xml:space="preserve">NSF Website:  www.nsf.gov; 48 CFR Chapter 25; 45 CFR Chapter VI; Proposal and Award Policies and Procedures Guide:_x000D_
(http://www.nsf.gov/publications/pubsumm.jsp?ods key=papp), which incorporates the Grant Proposal Guide (GPG) and Award &amp; Aministration Guide (AAG).    </t>
  </si>
  <si>
    <t>Simona Gilbert2415 Eisenhower Avenue, Suite W17220, Alexandria, VA 22314 Email:&lt; a href='mailto:sgilbert@nsf.gov'&gt;sgilbert@nsf.gov&lt;/a&gt;Phone: 703-292-7216;</t>
  </si>
  <si>
    <t>http://nsf.gov/dir/index.jsp?org=oise</t>
  </si>
  <si>
    <t xml:space="preserve">47.078 Polar Programs; 47.049 Mathematical and Physical Sciences; 47.041 Engineering Grants; 47.050 Geosciences; 47.070 Computer and Information Science and Engineering; 47.074 Biological Sciences; 47.075 Social, Behavioral, and Economic Sciences; 47.076 Education and Human Resources; </t>
  </si>
  <si>
    <t xml:space="preserve">Fiscal Year2016: In Fiscal Year 2016, 650 proposals will be received, and 260 awards will be made. </t>
  </si>
  <si>
    <t xml:space="preserve">Proposals received by NSF are assigned to the appropriate NSF program for acknowledgement and, if they meet NSF requirements, for review. All proposals are carefully reviewed by a scientist, engineer, or educator serving as an NSF Program Officer, and usually by three to ten other persons outside NSF either as ad hoc reviewers, panelists, or both, who are experts in the particular fields represented by the proposal. Proposers are invited to suggest names of persons they believe are especially well qualified to review the proposal and/or persons they would prefer not review the proposal. These suggestions may serve as one source in the reviewer selection process at the Program Officer's discretion. In addition, Program Officers may obtain comments from site visits before recommending final action on proposals. Senior NSF staff further review recommendations for awards. A flowchart that depicts the entire NSF proposal and award process (and associated timeline) is included as GPG Exhibit III-1. A comprehensive description of the Foundation’s merit review process is available on the NSF website at: http://www.nsf.gov/bfa/dias/policy/meritreview/. Proposal review is one step in the NSF program planning and implementation process. Embedded in this process are core strategies that are fundamental to the fulfillment of NSF’s mission. More information about NSF’s mission and strategies can be found in Empowering the Nation Through Discovery and Innovation: NSF Strategic Plan for Fiscal Years (FY) 2011-2016. NSF’s mission is particularly well-implemented through the integration of research and education and broadening participation in NSF programs, projects, and activities. A. Merit Review Principles and Criteria;  The National Science Foundation strives to invest in a robust and diverse portfolio of projects that creates new knowledge and enables breakthroughs in understanding across all areas of science and engineering research and education. To identify which projects to support, NSF relies on a merit review process that incorporates consideration of both the technical aspects of a proposed project and its potential to contribute more broadly to advancing NSF’s mission “to promote the progress of science; to advance the national health, prosperity, and welfare; to secure the national defense; and for other purposes.” NSF makes every effort to conduct a fair, competitive, transparent merit review process for the selection of projects. 1. Merit Review Principles; These principles are to be given due diligence by PIs and organizations when preparing proposals and managing projects, by reviewers when reading and evaluating proposals, and by NSF program staff when determining whether or not to recommend proposals for funding and while overseeing awards. Given that NSF is the primary federal agency charged with nurturing and supporting excellence in basic research and education, the following three principles apply: • All NSF projects should be of the highest quality and have the potential to advance, if not transform, the frontiers of knowledge. • NSF projects, in the aggregate, should contribute more broadly to achieving societal goals. These broader impacts may be accomplished through the research itself, through activities that are directly related to specific research projects, or through activities that are supported by, but are complementary to, the project. The project activities may be based on previously established and/or innovative methods and approaches, but in either case must be well justified. • Meaningful assessment and evaluation of NSF funded projects should be based on appropriate metrics, keeping in mind the likely correlation between the effect of broader impacts and the resources provided to implement projects. If the size of the activity is limited, evaluation of that activity in isolation is not likely to be meaningful. Thus, assessing the effectiveness of these activities may best be done at a higher, more aggregated, level than the individual project. _x000D_
With respect to the third principle, even if assessment of Broader Impacts outcomes for particular projects is done at an aggregated level, PIs are expected to be accountable for carrying out the activities described in the funded project. Thus, individual projects should include clearly stated goals, specific descriptions of the activities that the PI intends to do, and a plan in place to document the outputs of those activities. These three merit review principles provide the basis for the merit review criteria, as well as a context within which the users of the criteria can better understand their intent. _x000D_
2. Merit Review Criteria. All NSF proposals are evaluated through use of two National Science Board approved merit review criteria. In some instances, however, NSF will employ additional criteria as required to highlight the specific objectives of certain programs and activities. The two merit review criteria are listed below. Both criteria are to be given full consideration during the review and decision-making processes; each criterion is necessary but neither, by itself, is sufficient. Therefore, proposers must fully address both criteria. (GPG Chapter II.C.2.d.(i) contains additional information for use by proposers in development of the Project Description section of the proposal.) Reviewers are strongly encouraged to review the criteria, including GPG Chapter II.C.2.d.(i), prior to the review of a proposal. _x000D_
When evaluating NSF proposals, reviewers will be asked to consider what the proposers want to do, why they want to do it, how they plan to do it, how they will know if they succeed, and what benefits could accrue if the project is successful. These issues apply both to the technical aspects of the proposal and the way in which the project may make broader contributions. To that end, reviewers will be asked to evaluate all proposals against two criteria: • Intellectual Merit: The Intellectual Merit criterion encompasses the potential to advance knowledge; and • Broader Impacts: The Broader Impacts criterion encompasses the potential to benefit society and contribute to the achievement of specific, desired societal outcomes. _x000D_
The following elements should be considered in the review for both criteria: _x000D_
1. What is the potential for the proposed activity to: a. Advance knowledge and understanding within its own field or across different fields (Intellectual Merit); and b. Benefit society or advance desired societal outcomes (Broader Impacts)? 2. To what extent do the proposed activities suggest and explore creative, original, or potentially transformative concepts?_x000D_
3. Is the plan for carrying out the proposed activities well-reasoned, well-organized, and based on a sound rationale? Does the plan incorporate a mechanism to assess success? 4. How well qualified is the individual, team, or organization to conduct the proposed activities? 5. Are there adequate resources available to the PI (either at the home organization or through collaborations) to carry out the proposed activities?_x000D_
</t>
  </si>
  <si>
    <t>https://beta.sam.gov/fal/f6c97a49cc974bfab0fd917d9aa2e128/view</t>
  </si>
  <si>
    <t>Office of Cyberinfrastructure</t>
  </si>
  <si>
    <t>(OCI)</t>
  </si>
  <si>
    <t>{"list":[{"act":{"description":"National Science Foundation Act of 1950, as amended, 42 U.S.C. 1861 et seq.\r\n"},"authorizationTypes":{"USC":false,"act":true,"statute":false,"publicLaw":false,"executiveOrder":false}}]}</t>
  </si>
  <si>
    <t>Due to an NSF realignment, activities funded by the Office of Cyber-Infrastructure program are reported within the Computer and Information Science Engineering, CFDA number 47.070, effective 05/20/2013</t>
  </si>
  <si>
    <t>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_x000D_
http://www.nsf.gov/publications/pub  summ.jsp?ods key=gpg.</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</si>
  <si>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Nos. A-21 (2 CFR Part 220) for educational institutions, A-87 (2 CFR Part 225) for State and local governments, and A-122 (2 CFR Part 230) for nonprofit organizations.  Applicants for fellowship support must show evidence of ability such as academic records, letters of recommendation, graduate record examination scores, and grade point average.","isApplicable":true}</t>
  </si>
  <si>
    <t>{"environmentalImpact":{"reports":[{"isSelected":false,"reportCode":"statement"},{"isSelected":false,"reportCode":"assessment"},{"isSelected":true,"reportCode":"ExecutiveOrder12372"},{"isSelected":true,"reportCode":"otherRequired"}]},"description":"Preappliction coordination may be required.  Environmental impact information may be required for this program."}</t>
  </si>
  <si>
    <t>{"description":"By electronic submission via FastLane or Grants.gov or a formal proposal, and in some programs, a preliminary proposal, describing the planned project and the proposed amount of the grant.  For guidelines, see specific funding opportunities and the Grant Proposal Guide: http://www.nsf.gov/publications/pub  summ.jsp?ods key=gpg."}</t>
  </si>
  <si>
    <t xml:space="preserve">NSF staff members review and evaluate all proposals based on a set of criteria established by the National Science Board and, if applicable, solicitation-specific review criteria.  In most cases reviews are undertaken with the advice of scientist, engineers, educators and other appropriate persons who are specialist in the fields covered by the proposals.  NSF makes awards on a competitive basis.  Notification of an award is transmitted electronically to the submitting organization by a NSF Grants and Agreements Officer in the Division of Grants and Agreements.  </t>
  </si>
  <si>
    <t>After scientific, technical and programmatic review and consideration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The time interval begins on the deadline or target date, or receipt date, whichever is later.  The interval ends when the Division Director accepts the Program Officer's recommendation.</t>
  </si>
  <si>
    <t xml:space="preserve">The principal Investigator may request, in writing, within 90 days of a declination or return, that NSF reconsider its action in declining or returning any proposal application.  </t>
  </si>
  <si>
    <t>{"awarded":"lump","description":"Award durations of up to 5 years.  Method of awarding assistance: Standard or continuing grant, fellowship, or cooperative agreement. "}</t>
  </si>
  <si>
    <t>[{"code":"program","isSelected":false},{"code":"cash","isSelected":false},{"code":"progress","isSelected":true,"description":"Annual Project Reports should be submitted at least 90 days prior to the end of the current budget period.  Within 90 days following the expiration of the award, a Final Project Report and a Project Outcomes Report for the General Public must be submitted.  "},{"code":"expenditure","isSelected":false},{"code":"performanceMonitoring","isSelected":true,"description":"Grantees are required to report the status of funds received from NSF on a quarterly basis through the submission of a Federal Financial Report (FFR).  Information about reporting requirements is contained in the Award and Administration Guide:  \r\nhttp://www.nsf.gov/publications/pub summ.jsp?ods key=aag. "}]</t>
  </si>
  <si>
    <t>(Project Grants) FY 13 est $218,270,000.00; FY 14 FY 12 est $211,640,000.00; - 1)  FY 2011 Obligations are the FY 2011 Appropriations Actuals;_x000D_
2)  FY 2012 Obligations estimates are the FY 2012 NSF Current Plan; and_x000D_
3)  FY 2013 Obligations estimates are the FY 2013 NSF Congressional Request.</t>
  </si>
  <si>
    <t>Rnage Low             $13,000  _x000D_
Range High    $192,781,000_x000D_
Average               $544,000</t>
  </si>
  <si>
    <t>{"list":[{"fiscalYear":2013,"description":"Due to an NSF realignment, activities funded by the OCI program are reported within the Computer and Information Science Engineering, CFDA number 47.070, effective 05/20/2013"},{"fiscalYear":2012,"description":"In Fiscal Year 2012, approximately 680 proposals are expected to be received and 135 awards will be made. Due to an NSF realignment, activities funded by the OCI program are reported within the Computer and Information Science Engineering, CFDA number 47.070, effective 05/20/2013"},{"fiscalYear":2014,"description":"Due to an NSF realignment, activities funded by the OCI program are reported within the Computer and Information Science Engineering, CFDA number 47.070, effective 05/20/2013"}],"isApplicable":true}</t>
  </si>
  <si>
    <t>NSF Website:  www.nsf.gov; 48 CFR Chapter 25; 45 CFR Chapter VI; Proposal and Award Policies and Procedures Guide:  _x000D_
(http://www.nsf.gov/publications/pub  summ.jsp?ods key=papp), which incorporates the Grant Proposal Guide (GPG) and Award &amp; Administration Guide (AAG).</t>
  </si>
  <si>
    <t>Kristen Oberright4201 Wilson Blvd, Stafford I, Ste 1145, Arlington, VA 22230 Email:&lt; a href='mailto:koberrig@nsf.gov'&gt;koberrig@nsf.gov&lt;/a&gt;Phone: 7032928970;</t>
  </si>
  <si>
    <t>http://nsf.gov/dir/index.jsp?org=oci</t>
  </si>
  <si>
    <t xml:space="preserve">47.078 Polar Programs; 47.049 Mathematical and Physical Sciences; 47.041 Engineering Grants; 47.050 Geosciences; 47.079 Office of International Science and Engineering; 47.070 Computer and Information Science and Engineering; 47.074 Biological Sciences; 47.075 Social, Behavioral, and Economic Sciences; 47.081 Office of Experimental Program to Stimulate Competitive Research ; 47.076 Education and Human Resources; </t>
  </si>
  <si>
    <t>Fiscal Year2012: Award search available on the NSF website:  http://www.nsf.gov/awardsearch.Fiscal Year2013: Award search available on the NSF website:  http://www.nsf.gov/awardsearch.</t>
  </si>
  <si>
    <t>https://beta.sam.gov/fal/b882b0cb8fb23d8fa8389ebce33e1ad8/view</t>
  </si>
  <si>
    <t>Trans-NSF Recovery Act Reasearch Support</t>
  </si>
  <si>
    <t>{"list":[{"act":{"description":"American Recovery and Reinvestment Act of 2009, Public Law 111-5 (“Recovery Act”) in (040) Authorization Section."},"authorizationTypes":{"USC":false,"act":true,"statute":false,"publicLaw":false,"executiveOrder":false}}]}</t>
  </si>
  <si>
    <t xml:space="preserve">To provide support for projects/initiatives funded under The American Recovery and Reinvestment Act of 2009 (ARRA).  These projects will provide economic stimulus to the nation while furthering the NSF mission to promote the progress of science; [and] to advance the national health, prosperity, and welfare by supporting research and education in all fields of science and engineering.  The projects/initiatives include support of research grants in the following disciplines; biological sciences; computer and information science and engineering; engineering; geosciences; math and physical sciences; social, behavioral and economic sciences; education and human resources.  Basic research in multidisciplinary areas related to these disciplines is especially encouraged.  In addition, the program supports basic research in the Arctic and Antarctic and coordinates and supports the acquisition, development and provision of state-of -the-art cyberinfrastructure resources.  Support is also provided for state-of-the-art user facilities in the above disciplines; undergraduate student research; faculty enhancement; curriculum development; instrumentation; laboratory improvement; and for research opportunities for women, minority, and disabled scientists and engineers.  _x000D_
</t>
  </si>
  <si>
    <t>{"description":"Proposals must be signed electronically by an official authorized to commit the institution or organization in business and financial affairs and who can commit the organization to certain proposal certifications.  Costs will be determined in accordance with OMB Circular Nos. A-21 for colleges and universities and A-122 for nonprofit organizations. ","isApplicable":true}</t>
  </si>
  <si>
    <t>{"description":"By electronic submission via FastLane or Grants.gov of a formal proposal describing the research or study to be undertaken. Guidelines are contained in the NSF publication, Grant Proposal Guide, or the NSF Grants.gov Application Guide.  Resulting awards are subject to the applicable federal cost principles as referenced, the relevant award conditions, and the provisions specified in the applicable funding opportunity. \r\n"}</t>
  </si>
  <si>
    <t xml:space="preserve">All applications submitted to NSF are carefully reviewed by a scientist, engineer, or educator serving as an NSF Program Officer, and usually by three to ten other persons outside NSF who are experts in the particular fields represented by the application.  Applicants are invited to suggest names of persons they believe are especially well qualified to review the application and/or persons they would prefer not review the application.  These suggestions may serve as one source in the reviewer selection process at the Program Officer’s discretion.  Program Officers may obtain comments from assembled review panels or from site visits before recommending final action on applications.  Senior NSF staff further review recommendations for awards.  A comprehensive description of the Foundation’s merit review process is available on the NSF website at:  http://www.nsf.gov/bfa/dias/policy/meritreivew/._x000D_
</t>
  </si>
  <si>
    <t>Application deadlines are specified in the ARRA Funding Opportunity.</t>
  </si>
  <si>
    <t xml:space="preserve"> A renewal application is a request for additional funding for a support period subsequent to that provided by a standard or continuing grant.  A renewal application competes with all other pending applications and must be submitted at least six months before additional funding is required or consistent with an established deadline, target date or submission window.  In preparing a renewal application, applicants should assume that reviewers will not have access to previously submitted versions of the application.  _x000D_
_x000D_
Principal Investigators (PIs) are encouraged to discuss renewal applications with the program prior to submission of a renewal application.  Unless precluded by individual program requirements, renewal applications may be submitted electronically via the NSF FastLane System or Grants.gov.</t>
  </si>
  <si>
    <t>{"types":{"moe":false,"formula":false,"matching":true},"matching":{"requirementFlag":"voluntary","percent":"0","description":"Cost sharing requirements will be governed by the provisions of the applicable funding opportunity.  \r\n"}}</t>
  </si>
  <si>
    <t>{"awarded":"other","description":"ARRA funds are available for FY2009 &amp; FY2010 only.  Award length may vary.\r\n","awardedDescription":"No information provided."}</t>
  </si>
  <si>
    <t>[{"code":"program","isSelected":false},{"code":"cash","isSelected":false},{"code":"progress","isSelected":true,"description":"Annual progress reports and selected financial reports are required for continuing projects. Final progress reports and expenditure reports are required at the end of the projects.  In addition, all projects funded with ARRA funds are subject to special quarterly reporting requirements as outlined in Section 1512 of the Recovery Act."},{"code":"expenditure","isSelected":true,"description":"Annual progress reports and selected financial reports are required for continuing projects. Final progress reports and expenditure reports are required at the end of the projects.  In addition, all projects funded with ARRA funds are subject to special quarterly reporting requirements as outlined in Section 1512 of the Recovery Act."},{"code":"performanceMonitoring","isSelected":false}]</t>
  </si>
  <si>
    <t xml:space="preserve">Expenditures and other financial records, and also administrative records, must be retained for 3 years from the day on which the grantee submits the last expenditure report for the grant period. _x000D_
</t>
  </si>
  <si>
    <t xml:space="preserve">$1,000 to $60,000; $158,000._x000D_
</t>
  </si>
  <si>
    <t xml:space="preserve">48 CFR Chapter VI; 48 CFR Chapter 25; “NSF Grant Proposal Guide,” (http://www.nsf.gov/cgi-bin/getpub?nsf0423). _x000D_
</t>
  </si>
  <si>
    <t>Saundra Woodard 4201 Wilson Blvd_x000D_
Stafford II, Room 655, Arlington, VA 22230 Email:&lt; a href='mailto:swoodard@nsf.gov'&gt;swoodard@nsf.gov&lt;/a&gt;Phone: 703-292-7028;</t>
  </si>
  <si>
    <t>http://www.nsf.gov/</t>
  </si>
  <si>
    <t xml:space="preserve">47.078 Polar Programs; 47.049 Mathematical and Physical Sciences; 47.041 Engineering Grants; 47.050 Geosciences; 47.079 Office of International Science and Engineering; 47.070 Computer and Information Science and Engineering; 47.074 Biological Sciences; 47.075 Social, Behavioral, and Economic Sciences; 47.080 Office of Cyberinfrastructure; 47.076 Education and Human Resources; </t>
  </si>
  <si>
    <t xml:space="preserve">All NSF applications are evaluated through use of two National Science Board approved merit review criteria:  intellectual merit and the broad impacts of the proposed activity.  In some instances, however, NSF will employ additional criteria as required to highlight the specific objectives of certain programs and activities.  _x000D_
</t>
  </si>
  <si>
    <t>May 13,2009</t>
  </si>
  <si>
    <t>https://beta.sam.gov/fal/69c00da12db9940e019d3e7344010d9a/view</t>
  </si>
  <si>
    <t>Office of Integrative Activities</t>
  </si>
  <si>
    <t>(OIA)</t>
  </si>
  <si>
    <t>{"list":[{"act":{"description":"National Science Foundation Act of 1950, as amended, 42 U.S.C. 1861 et seq"},"authorizationTypes":{"act":true}}]}</t>
  </si>
  <si>
    <t>To enhance the competitiveness of the Nation’s research through activities that build capacity for science and engineering and broaden participation in research and education. The program is intended to incubate new ideas and communities, support innovation in research and NSF’s own processes, and to promote integration across research and education domains.  Support is provided to develop human and infrastructure capacity critical to the U.S. science and engineering enterprise; to catalyze new cross-cutting programs; to expand NSF’s capability to gather and use evidence about the progress and impacts of its programs; for prestigious honorary award programs and professional internships for aspiring scientists and engineers; and for policy and programmatic analysis for the NSF Director, Deputy Director and Chief Operating Officer.</t>
  </si>
  <si>
    <t>For non-EPSCoR grants, except where a program solicitation establishes more restrictive eligibility criteria, individuals and organizations in the following categories may submit proposals: Universities and colleges; Non-profit, non-academic organizations; For-profit organizations; State and local governments; and unaffiliated individuals. See the NSF Grant Proposal Guide, Chapter I.E., for a full description of eligibility requirements: http://www.nsf.gov/publications/pub_summ.jsp?ods_key=gpg. _x000D_
_x000D_
EPSCoR eligibility is based on two primary considerations: (1) a jurisdiction’s demonstrated commitment to develop its research bases and to improve the quality of science, technology, engineering, and mathematics (STEM) research conducted at its universities and colleges, and (2) a jurisdiction’s most recent three-year history of research funds awarded by NSF relative to the Foundation’s total research budget for that same period. Regarding the second consideration, a jurisdiction is eligible to participate in EPSCoR programs if its level of research support is equal to or less than 0.75 percent of the total NSF research budget for that same period. Adjustments are made in the rare instances where a single large NSF-funded national or international facility skews the data.</t>
  </si>
  <si>
    <t>{"description":"Proposals must be signed electronically by an official authorized to commit the institution or organization in business and financial affairs and who can commit the organization to certain proposal certifications. . Applicants for non-EPSCoR fellowship support must show evidence of ability such as academic records, letters of recommendation, graduate record examination scores, and grade point average. ","isApplicable":true}</t>
  </si>
  <si>
    <t>{"environmentalImpact":{"reports":[{"isSelected":false,"reportCode":"statement"},{"isSelected":false,"reportCode":"assessment"},{"isSelected":true,"reportCode":"ExecutiveOrder12372"},{"isSelected":true,"reportCode":"otherRequired"}]},"description":"Pre-application coordination may be required. Environmental impact information may be required for this program."}</t>
  </si>
  <si>
    <t>NSF staff members review and evaluate all proposals based on a set of criteria established by the National Science Board and, if applicable, solicitation-specific review criteria.  In most cases reviews are undertaken with the advice of scientist, engineers, educators and other appropriate persons who are specialist in the fields covered by the proposals.  NSF makes awards on a competitive basis.  Notification of an award is transmitted electronically to the submitting organization by a NSF Grants and Agreements Officer in the Division of Grants and Agreements</t>
  </si>
  <si>
    <t xml:space="preserve">After scientific, technical and programmatic review and consideration of appropriate factors, the NSF Program Officer recommends to the cognizant Division Director whether the proposal should be declined or recommended for award.  NSF is striving to be able to tell applicants whether their proposals have been declined or recommended for funding within six months.  The time interval begins on the deadline or target date, or receipt date, whichever is later.  The interval ends when the Division Director accepts the Program Officer's recommendation.   </t>
  </si>
  <si>
    <t>[{"code":"program","isSelected":false},{"code":"cash","isSelected":false},{"code":"progress","isSelected":true,"description":"Unless otherwise specified in the award, Annual Project Reports should be submitted at least 90 days prior to the end of the current budget period.  Within 90 days following the expiration of the award, a Final Project Report and a Project Outcomes Report for the General Public must be submitted.  "},{"code":"expenditure","isSelected":false},{"code":"performanceMonitoring","isSelected":false}]</t>
  </si>
  <si>
    <t xml:space="preserve">(Project Grants) FY 16$426,570,000.00; FY 17 est $432,250,000.00; FY 18 est $315,740,000.00; - "1) FY 2016 Obligation projections are the FY 2016 NSF Current Plan_x000D_
2) FY 2016 Obligations are the FY 2016 NSF Appropriations Actual_x000D_
3) FY 2017 Obligations estimates are the FY 2017 NSF Current Plan_x000D_
4) FY 2018 Obligations estimates are the FY 2018 NSF Congressional Request"_x000D_
</t>
  </si>
  <si>
    <t>Range Low	$41,259 
Range High $16,367,828 
Average $578,630</t>
  </si>
  <si>
    <t>Patricia Page2415 Eisenhower Avenue, Suite W17100, Alexandria, VA 22314 Email:&lt; a href='mailto:ppage@nsf.gov'&gt;ppage@nsf.gov&lt;/a&gt;Phone: 703-292-8040;</t>
  </si>
  <si>
    <t xml:space="preserve">47.078 Polar Programs; 47.049 Mathematical and Physical Sciences; 47.041 Engineering Grants; 47.050 Geosciences; 47.079 Office of International Science and Engineering; 47.070 Computer and Information Science and Engineering; 47.074 Biological Sciences; 47.075 Social, Behavioral, and Economic Sciences; 47.076 Education and Human Resources; </t>
  </si>
  <si>
    <t>May 20,2015</t>
  </si>
  <si>
    <t>https://beta.sam.gov/fal/19ba243df1c949529f265b5b133728e6/view</t>
  </si>
  <si>
    <t>Social Insurance for Railroad Workers</t>
  </si>
  <si>
    <t>Railroad retirement and railroad unemployment-sickness insurance programs.</t>
  </si>
  <si>
    <t>RAILROAD RETIREMENT BOARD, RAILROAD RETIREMENT BOARD</t>
  </si>
  <si>
    <t>{"list":[{"act":{"description":"Provides statutory authorization and basis for paying retirement benefits to retired railroad workers and certain family members."},"publicLaw":{"congressCode":"93","number":"445"},"statute":{"page":"1305","volume":"88"},"USC":{"title":"45","section":"231"},"authorizationTypes":{"USC":true,"act":true,"statute":true,"publicLaw":true},"usc":{"title":"45","section":"231"}},{"act":{"description":"Provides authorization and basis for paying social security benefits for American workers and certain family members."},"publicLaw":{"congressCode":"74","number":"271"},"statute":{"page":"620","volume":"49"},"USC":{"title":"42","section":"7"},"authorizationTypes":{"USC":true,"act":true,"statute":true,"publicLaw":true},"usc":{"title":"42","section":"7"}},{"act":{"description":"Provides statutory authorization and basis for paying unemployment and sickness benefits to railroad workers."},"publicLaw":{"congressCode":"75","number":"722"},"statute":{"page":"1094","volume":"52"},"USC":{"title":"45","section":"351"},"authorizationTypes":{"USC":true,"act":true,"statute":true,"publicLaw":true},"usc":{"title":"45","section":"351"}}]}</t>
  </si>
  <si>
    <t>Provide income security for retired and disabled railroad workers, their family members, and survivors, and financial benefits for railroad workers who are unemployed or unable to work due to illness or injury.   Also administer Medicare coverage for railroad workers and their family members.</t>
  </si>
  <si>
    <t>Under the Railroad Retirement Act, for employee, spouse and survivor benefits, the employee must have had 10 or more years of railroad service or, for annuities beginning January 2002 or later, 5 years of railroad service rendered after 1995. For survivors to be eligible for benefits, the employee must also have been insured at death. Under the Railroad Unemployment Insurance Act, an employee must have earned at least $3,637.50 in calendar year 2016, $3,862.50 in calendar year 2017, and $3,900 in calendar year 2018 (counting no more than $1,455 in 2016, $1,545 in 2017, and $1,560 in 2018).</t>
  </si>
  <si>
    <t>Individuals, families, pension recipients.</t>
  </si>
  <si>
    <t>{"description":"Proof of age must be provided for retirement benefits. For spouse and survivor benefits, proof of marriage and familial relationship is required. Medical evidence is necessary for disability and sickness benefits. Other proofs, such as military service, must also be submitted as required by law. In order to receive unemployment and sickness benefits, registration is required. Also, any change in address or eligibility (such as the death of a recipient, work status, excess earnings, marital/family status, medical condition or school attendance) should be promptly reported when it occurs.","isApplicable":true}</t>
  </si>
  <si>
    <t>{"description":"Application for retirement, disability, survivor, unemployment or sickness benefits should be made to any office of the Railroad Retirement Board. Individuals can call 1-877-772-5772 for the location of the nearest office. Application for unemployment benefits can also be made online at RRB.gov."}</t>
  </si>
  <si>
    <t>The Railroad Retirement Board makes awards under the Railroad Retirement Act and the Railroad Unemployment Insurance Act following review by claims examiners and related staff. After review is completed, the applicant will receive notice by mail.</t>
  </si>
  <si>
    <t>Varies depending upon complexity of claim.</t>
  </si>
  <si>
    <t>Initial appeals are made to the agency's Reconsideration Section, with subsequent appeals to the Bureau of Hearings and Appeals, the Board and the U.S. Court of Appeals.</t>
  </si>
  <si>
    <t>{"awarded":"other","description":"Benefits are paid on a one-time or recurring basis as long as eligibility is maintained. The death of the recipient generally terminates payment of benefits. Payments are typically released on a monthly basis for retirement and survivor benefits, with limited instances of lump-sum survivor payments. Unemployment and sickness benefits are released periodically as claims are filed/approved.","awardedDescription":"Payments released on a monthly, periodic or lump-sum basis."}</t>
  </si>
  <si>
    <t>[{"code":"program","isSelected":true,"description":"Any change in address or eligibility requirements (such as the death of a recipient, work status, excess earnings, marital/family status, medical condition or school attendance) should be reported to the Railroad Retirement Board when it occurs.  Cash reports are not applicable.  Progress reports are not applicable.  Expenditure reports are not applicable.  Performance monitoring is not applicable."},{"code":"cash","isSelected":false,"description":""},{"code":"progress","isSelected":false,"description":""},{"code":"expenditure","isSelected":false,"description":""},{"code":"performanceMonitoring","isSelected":false,"description":""}]</t>
  </si>
  <si>
    <t>60-8011-0-7-601;60-8051-0-7-603;60-8010-0-7-601;60-0111-0-1-601;</t>
  </si>
  <si>
    <t xml:space="preserve">(Direct Payments with Unrestricted Use) FY 17$12,667,000,000.00; FY 18 est $12,841,000,000.00; FY 19 est $13,148,000,000.00; FY 16$12,594,000,000.00; - (Salaries and Expenses) FY 17$141,500,000.00; FY 18 est $142,100,000.00; FY 19 est $143,200,000.00; - </t>
  </si>
  <si>
    <t>Amounts for 2017: Employee initially awarded age annuities – monthly maximum $5,037, average $2,806; employee disability – monthly maximum $4,992, average $2,744; employee supplemental annuities – monthly maximum $70, average $42; married spouse benefits – monthly maximum $2,405, average $1,047; widows and widowers – monthly maximum $4,805, average $1,696; children – monthly maximum $2,780, average $1,109; unemployment and sickness – weekly maximum for benefit year 2017-2018 $361, expected average $361.</t>
  </si>
  <si>
    <t>{"list":[{"fiscalYear":2016,"description":"An estimated 554,000 individuals should receive benefits under the Railroad Retirement Act and 33,000 should receive unemployment and sickness benefits.  About 553,000 individuals received benefits under the Railroad Retirement Act and approximately 33,000 received unemployment and sickness benefits."},{"fiscalYear":2017,"description":"About 548,000 individuals received benefits under the Railroad Retirement Act and about 28,000 received unemployment and sickness benefits."},{"fiscalYear":2018,"description":"About 543,000 individuals are expected to receive benefits under the Railroad Retirement Act, with about 26,000 expected to receive unemployment and sickness benefits."},{"fiscalYear":2019,"description":"About 539,000 individual should receive benefits under the Railroad Retirement Act, with about 25,000 receiving unemployment and sickness benefits."}],"isApplicable":true}</t>
  </si>
  <si>
    <t>Benefits paid under the Railroad Retirement Act and the Railroad Unemployment Insurance Act are covered in Chapter 20 of the Code of Federal Regulations, Parts 200 through 350. Information on benefits is also available in press releases and various publications. They can be obtained free of charge at any Railroad Retirement Board office and on the agency website, RRB.gov.</t>
  </si>
  <si>
    <t>{"flag":"appendix","description":"The Railroad Retirement Board has 53 local offices around the country.  To contact or obtain the address for the nearest office, call (1-877) 772-5772."}</t>
  </si>
  <si>
    <t>Bruce Rodman844 North Rush Street, 4NE, Chicago, IL 60611-1275 Email:&lt; a href='mailto:bruce.rodman@rrb.gov'&gt;bruce.rodman@rrb.gov&lt;/a&gt;Phone: (312) 751-4932;</t>
  </si>
  <si>
    <t>http://www.rrb.gov</t>
  </si>
  <si>
    <t xml:space="preserve">93.773 Medicare Hospital Insurance; 93.774 Medicare Supplementary Medical Insurance; 17.225 Unemployment Insurance; 96.002 Social Security Retirement Insurance; 96.004 Social Security Survivors Insurance; 96.001 Social Security Disability Insurance; </t>
  </si>
  <si>
    <t>RRB</t>
  </si>
  <si>
    <t>https://beta.sam.gov/fal/9ea15c139a0a45e7a6f292113a96d61a/view</t>
  </si>
  <si>
    <t>8(a) Business Development Program</t>
  </si>
  <si>
    <t>(Section 8(a) Program)</t>
  </si>
  <si>
    <t>SMALL BUSINESS ADMINISTRATION, SMALL BUSINESS ADMINISTRATION</t>
  </si>
  <si>
    <t>{"list":[{"act":{"description":"Small Business Act, Section 8(a) (15 U.S.C. 637(a))"},"publicLaw":{"congressCode":"100","number":"656"},"authorizationTypes":{"USC":false,"act":true,"statute":false,"publicLaw":true,"executiveOrder":false}}]}</t>
  </si>
  <si>
    <t>To foster business ownership by individuals who are both socially and economically disadvantaged; and to promote the competitive viability of such firms by providing business development and mentoring assistance including, but not limited to, management and technical assistance, access to capital and other forms of financial assistance, business training and counseling, and access to sole source and limited competition Federal contract opportunities, to help the firms to achieve competitive viability.</t>
  </si>
  <si>
    <t>Firms applying for 8(a) program participation must meet certain requirements which include, but are not limited to: (a) Status as a small business; (b) at least 51 percent unconditional ownership, control and management of the business by an American citizen(s) determined by SBA to be socially and economically disadvantaged, or by an economically disadvantaged Indian Tribe, Alaska Native Corporation, or Native Hawaiian Organization; and (c) demonstrated potential for success; and (d) possess good character. Absent evidence to the contrary, the following individuals are presumed to be socially disadvantaged: African Americans, Hispanic Americans, Native Americans, Asian Pacific Americans and Subcontinent Asian Americans. Individuals who are not members of the named groups may establish their social disadvantage on the basis of a preponderance of evidence of personal disadvantage stemming from color, national origin, gender, physical handicap, long- term residence in an environment isolated from the American society, or other similar cause beyond the individual's control. Economic disadvantage must be demonstrated on a case-by-case basis.</t>
  </si>
  <si>
    <t>Socially and economically disadvantaged individuals and small businesses owned and operated by such individuals; economically disadvantaged Indian tribes including Alaskan Native Corporations and economically disadvantaged Native Hawaiian organizations.</t>
  </si>
  <si>
    <t>{"description":"Documentation to establish that all program eligibility criteria are met.","isApplicable":true}</t>
  </si>
  <si>
    <t>{"description":"Electronic applications are made to SBA offices through SBA's webpage at www.sba.gov.  Detailed instructions, and if necessary, assistance in completing application is available at SBA District offices and on SBA's home page at http://www.sba.gov and https://eweb.sba.gov/gls/dsp_addcustomer.cfm"}</t>
  </si>
  <si>
    <t>Applicant is notified of program participation approval or decline by a letter from the SBA headquarters office. Broad range of business development assistance, including procurement, and access to capital and other forms of financial assistance and business training and counseling is provided to approved program participants.</t>
  </si>
  <si>
    <t>Approximately 80 days.</t>
  </si>
  <si>
    <t>Within 45 days of the date of decline letter, applicant has right to request that the decision be reconsidered. For applications declined solely on the basis of negative finding with regard to social disadvantage, economic disadvantage, ownership or control of business by socially or economically disadvantaged individuals, the applicant within 45 days of the date of the decline letter or reaffirmation of decline, has a right to appeal the decision to the SBA's Office of Hearing and Appeals. In addition, applicant firms may reapply 12 months after SBA decline.</t>
  </si>
  <si>
    <t>Additional information available on SBA's website at sba.gov.</t>
  </si>
  <si>
    <t>{"awarded":"other","description":"Maximum of 9 years.","awardedDescription":"Additional information available on SBA's website at www.sba.gov."}</t>
  </si>
  <si>
    <t>[{"code":"program","isSelected":true,"description":"Additional information available on SBA's website at www.sba.gov."},{"code":"cash","isSelected":true,"description":"See www.sba.gov."},{"code":"progress","isSelected":true,"description":"Check on www.sba.gov."},{"code":"expenditure","isSelected":true,"description":"Please see www.sba.gov."},{"code":"performanceMonitoring","isSelected":true,"description":"Additional information available on SBA's website at www.sba.gov."}]</t>
  </si>
  <si>
    <t>{"isApplicable":true,"description":"Program participation audits as needed to evaluate progress. Contract audits as and when required by Federal Acquisition Regulations."}</t>
  </si>
  <si>
    <t>Standard business/accounting records.</t>
  </si>
  <si>
    <t>73-0100-0-1-376;</t>
  </si>
  <si>
    <t xml:space="preserve">(Provision of Specialized Services) FY 18 Estimate Not Available  FY 17 Estimate Not Available  FY 16 Estimate Not Available </t>
  </si>
  <si>
    <t>Additional information available on SBA's website at www.sba.gov.</t>
  </si>
  <si>
    <t>{"list":[{"fiscalYear":2017,"description":"FY 2017: 430 applications approved year to date.\r\n\r\n"},{"fiscalYear":2016,"description":"613 applicants approved into the 8 (a) BD program year to date. 911 applicants approved into the 8(a) BD Program."},{"fiscalYear":2018,"description":"N/A"}],"isApplicable":true}</t>
  </si>
  <si>
    <t>SBA Rules and Regulations, 13 CFR Section 124, SOP 80-05-02.</t>
  </si>
  <si>
    <t>{"flag":"appendix","description":"Initial contact should be made with the field offices listed in Appendix IV of the Catalog of Federal Domestic Assistance under Small Business Administration."}</t>
  </si>
  <si>
    <t>Ajoy Sinha409 3rd. Street, S.W., 8th Floor, Washington, DC 20416 Email:&lt; a href='mailto:Ajoy.Sinha@sba.gov'&gt;Ajoy.Sinha@sba.gov&lt;/a&gt;Phone: 202-205-1904;</t>
  </si>
  <si>
    <t>http://www.sba.gov/</t>
  </si>
  <si>
    <t xml:space="preserve">59.007 7(j) Technical Assistance; 59.011 Small Business Investment Companies; </t>
  </si>
  <si>
    <t>SBA</t>
  </si>
  <si>
    <t>https://beta.sam.gov/fal/1e13b6c6ff5792748683be1029c6b2d2/view</t>
  </si>
  <si>
    <t>7(j) Technical Assistance</t>
  </si>
  <si>
    <t>{"list":[{"act":{"description":"Small Business Act, Section 7(j) (15 U.S.C. 636(j))"},"publicLaw":{"congressCode":"85","number":"536"},"authorizationTypes":{"act":true,"publicLaw":true}}]}</t>
  </si>
  <si>
    <t xml:space="preserve">The purpose of the program is to provide Business Development Assistance for Small Disadvantaged Businesses. SBA performs this mission by entering into grants, cooperative agreements and contracts with qualified service providers who have the capability to provide business development assistance to eligible businesses and individuals under Sections 7(i), 7(j) and 8(a) of the Small Business Act. _x000D_
_x000D_
</t>
  </si>
  <si>
    <t>Educational institutions, public or private organizations and businesses, individuals, State and local governments, Indian tribes and lending and financial institutions and sureties that have the capability to provide the required business development assistance.</t>
  </si>
  <si>
    <t xml:space="preserve">8(a) program certified firms, small disadvantaged businesses, businesses operating in areas of low-income or high-unemployment, and firms owned by low-income individuals like Economically Disadvantaged Women Owned Businesses. _x000D_
_x000D_
</t>
  </si>
  <si>
    <t>{"description":"As specified in the individual \"Request for Application Proposals.\" Costs will be determined in accordance with OMB Circular No. A-21 for educational institutions. 2 CFR 200, Subpart E - Cost Principles applies to this program. ","isApplicable":true}</t>
  </si>
  <si>
    <t>{"description":"Application proposal forwarded to District Office Director for appropriate geographic area.  See Appendix IV of the Federal Domestic Assistance Catalog. "}</t>
  </si>
  <si>
    <t xml:space="preserve">Decisions on acceptance are made by the Office of Procurement and Grants Management based upon recommendations of the Director for Management and Technical Assistance, Office of Business Development. The Contracting Officer or Grants Management Officer notifies successful applicants by Notice of Award. _x000D_
_x000D_
</t>
  </si>
  <si>
    <t xml:space="preserve">Varies.  https://www.sba.gov/about-sba/sba-initiatives/7j-management-and-technical-assistance-services-program_x000D_
_x000D_
</t>
  </si>
  <si>
    <t>See additional information at www.sba.gov.</t>
  </si>
  <si>
    <t>Contact the Federal agency.  See additional information at www.sba.gov.</t>
  </si>
  <si>
    <t>{"awarded":"other","description":"Awards are made for a maximum of 1 year with options as stated in the individual announcements. Disbursements are made within a few days of receipt of all required documents along with the request for disbursement. Disbursements are made in partial payments based on work successfully performed. \r\n\r\n\r\n","awardedDescription":"See additional information at www.sba.gov."}</t>
  </si>
  <si>
    <t>[{"code":"program","isSelected":true,"description":"Information available at www.sba.gov."},{"code":"cash","isSelected":true,"description":"See information at www.sba.gov."},{"code":"progress","isSelected":true,"description":"Information available at www.sba.gov."},{"code":"expenditure","isSelected":true,"description":"See additional information at www.sba.gov."},{"code":"performanceMonitoring","isSelected":true,"description":"See additional information at www.sba.gov."}]</t>
  </si>
  <si>
    <t>{"isApplicable":true,"description":"Pre-award accounting system survey. Final audit by a certified or licensed public accountant. "}</t>
  </si>
  <si>
    <t>Appropriate records as needed for above requirements.</t>
  </si>
  <si>
    <t>73-0400-0-1-376;</t>
  </si>
  <si>
    <t>(Project Grants) FY 17$1,796,000.00; FY 18 est $2,800,000.00; FY 19 est $2,800,000.00; FY 16$1,407,000.00; - See additional information at www.sba.gov.</t>
  </si>
  <si>
    <t>{"list":[{"fiscalYear":2016,"description":"Not available FY 2016: 5,709.  Increased the utilization of 7j training in FY 16 bhy 389 additional individuals trainings over 5709 in comparison with 5,320 in FY 2015.\r\n\r\n\r\n"},{"fiscalYear":2018,"description":"N/A"},{"fiscalYear":2017,"description":"4,820 - year to date."}],"isApplicable":true}</t>
  </si>
  <si>
    <t>Fact sheet upon request.</t>
  </si>
  <si>
    <t>{"flag":"appendix","description":"SBA District Offices listed in Appendix IV of the Catalog of Federal Domestic Assistance under Small Business Administration.  See District Offices and contact info at https://www.sba.gov/tools/local-assistance/districtoffices"}</t>
  </si>
  <si>
    <t>http://www.sba.gov</t>
  </si>
  <si>
    <t>https://beta.sam.gov/fal/c88ca0c0ad594345b6c887a64994d2ae/view</t>
  </si>
  <si>
    <t>Disaster Assistance Loans</t>
  </si>
  <si>
    <t>(7(b) Loans (DL))</t>
  </si>
  <si>
    <t>{"list":[{"act":{"description":"Small Business Act, Section 7(b) (15 U.S.C. 636(b))"},"publicLaw":{"congressCode":"91","number":"606"},"authorizationTypes":{"act":true,"publicLaw":true}}]}</t>
  </si>
  <si>
    <t>To provide loans to the survivors of declared disasters for uninsured or otherwise uncompensated physical damage and economic injury.</t>
  </si>
  <si>
    <t>Eligible applicants must have suffered physical property loss or economic injury as a result of a disaster which occurred in an area declared by the President or SBA. They must also demonstrate an ability and willingness to repay the loan. Business concerns, charitable and nonprofit organizations and individuals are eligible to apply for assistance.</t>
  </si>
  <si>
    <t>Business concerns, charitable and nonprofit organizations, and individuals.  Agricultural enterprises are ineligible.</t>
  </si>
  <si>
    <t>{"description":"For homeowners and renters: A Home Loan Application (SBA Form 5c) completed and signed by Applicant and Co-Applicant and an IRS Form 4506T completed and signed by Applicant and Co-Applicant to enable SBA to obtain tax return information from IRS.  For Businesses: A Business Loan Application (SBA Form 5) completed and signed by business applicant and an IRS Form 4506T completed and signed by Applicant business, each principal owning 20% or more of the applicant business, each general partner or managing member and, for any owner who has more than 50% ownership in an affiliate business.  (Affiliates include business parent, subsidiaries, and/or businesses with common ownership or management.).  Complete copies, including all schedules, of the most recent Federal income tax returns for the applicant business; an explanation if not available.  Personal Financial Statement (SBA Form 413) completed, signed and dated by the applicant (if a sole proprietorship), each principal owning 20% or more of the applicant business, each general partner or managing member.  Schedule of Liabilities listing all fixed debts (SBA Form 2202 may be used).  ","isApplicable":true}</t>
  </si>
  <si>
    <t>{"environmentalImpact":{"reports":[{"isSelected":true,"reportCode":"otherRequired"}]},"description":"Please review it."}</t>
  </si>
  <si>
    <t>{"description":"SBA now offers you the option of filing home and business disaster loan applications through the Electronic Loan Application (https://disasterloan.sba.gov/ela).  Over 90% of our applications are submitted through the Electronic Loan Application.  Applicants have the option of submitting an application via mail.  Applicants may also apply in person at any Disaster Recovery Center and receive personal, one-on-one help from an SBA representative.  Applicants can find information by contacting SBA's Customer Service Center. Call 1-800-659-2955 (TTY: 1-800-877-8339) or e-mail disastercustomerservice@sba.gov."}</t>
  </si>
  <si>
    <t>Applicant is notified of approval by authorization letter from SBA.</t>
  </si>
  <si>
    <t>Generally, from 2 to 3 weeks depending on complexity of case and availability of resources.</t>
  </si>
  <si>
    <t>Reconsideration of a declined application can be requested within 6 months of the initial decline, and appealed within 30 days from the reconsideration decline.</t>
  </si>
  <si>
    <t>Additional information provided on SBA's website at www.sba.gov/Disaster.</t>
  </si>
  <si>
    <t>{"awarded":"other","description":"Funds must be disbursed within six months of authorization of the loan, unless extended.","awardedDescription":"Additional information provided on SBA's website at www.sba.gov/Disaster."}</t>
  </si>
  <si>
    <t>[{"code":"program","isSelected":true,"description":"Additional information provided on SBA's website at www.sba.gov/Disaster."},{"code":"cash","isSelected":true,"description":"Information available at www.sba.gov/Disaster."},{"code":"progress","isSelected":true,"description":"Additional information provided on SBA's website at www.sba.gov/Disaster."},{"code":"expenditure","isSelected":true,"description":"See information at www.sba.gov/Disaster."},{"code":"performanceMonitoring","isSelected":true,"description":"Additional information provided on SBA's website at www.sba.gov/Disaster."}]</t>
  </si>
  <si>
    <t>{"isApplicable":true,"description":"Information available at www.sba.gov/Disaster."}</t>
  </si>
  <si>
    <t>Complete financial records must be maintained by business borrower.</t>
  </si>
  <si>
    <t>73-1152-0-1-453;</t>
  </si>
  <si>
    <t xml:space="preserve">(Direct Loans) FY 17$12,970,000,000.00; FY 18 est $1,600,000,000.00; FY 19 est $1,100,000,000.00; FY 16$1,181,000,000.00; - </t>
  </si>
  <si>
    <t>13 CFR Part 123; "Disaster Loans for Homes and Personal Property, "Physical Disaster Business Loans" and "Economic Injury Disaster Loans".</t>
  </si>
  <si>
    <t>{"flag":"appendix","description":"For reference to the Disaster Center Office, see Appendix IV of the Catalog of Federal Domestic Assistance under Small Business Administration."}</t>
  </si>
  <si>
    <t>Alan Escobar409 3rd St., 6th Floor_x000D_
Office of Disaster Assistance, Washington, DC 20416 Email:&lt; a href='mailto:alan.escobar@sba.gov'&gt;alan.escobar@sba.gov&lt;/a&gt;Phone: 202-205-6734;</t>
  </si>
  <si>
    <t>http://www.sba.gov/Disaster</t>
  </si>
  <si>
    <t xml:space="preserve">97.022 Flood Insurance; 10.404 Emergency Loans; </t>
  </si>
  <si>
    <t>https://beta.sam.gov/fal/39ab803407e441788f18528781941362/view</t>
  </si>
  <si>
    <t>Small Business Investment Companies</t>
  </si>
  <si>
    <t>(SBIC; SSBIC)</t>
  </si>
  <si>
    <t>{"list":[{"act":{"description":"Small Business Investment Act of 1958, Title III (15 U.S.C. 681 et seq.)"},"publicLaw":{"congressCode":"85","number":"699"},"authorizationTypes":{"USC":false,"act":true,"statute":false,"publicLaw":true,"executiveOrder":false}}]}</t>
  </si>
  <si>
    <t>To establish privately owned and managed investment companies, which are licensed and regulated by the U.S. Small Business Administration; to provide equity capital and long term loan funds to small businesses; and to provide advisory services to small businesses.</t>
  </si>
  <si>
    <t>Any chartered small business investment company having private capital of not less than $5 million, having qualified management, giving evidence of sound operation, and establishing the need for SBIC financing in the geographic area in which the applicant proposes to operate.</t>
  </si>
  <si>
    <t>Individual businesses (single proprietorship, partnership or corporation) which satisfy the established criteria of a small business.  SSBICs beneficiary must also be a business owned and operated by socially or economically disadvantaged individuals.</t>
  </si>
  <si>
    <t>{"description":"An investment company must be chartered as a corporation, limited partnership (with individuals, corporation, partnership, or limited liability company as general partner), or limited liability company.  Determination is made as to need in area, general business reputation and character of proposed owners and management and probability of successful operations. All loans to, or investments in, small concerns shall be of such sound value as reasonable to assure repayment.","isApplicable":true}</t>
  </si>
  <si>
    <t>{"description":"Request information and appropriate forms from SBA's Investment Division. Complete application requirements and submit with required application fee to SBA's Investment Division."}</t>
  </si>
  <si>
    <t>Applicant is notified by issuance of a license from the Investment Division of the Small Business Administration.</t>
  </si>
  <si>
    <t>Average of 180 days.</t>
  </si>
  <si>
    <t>Proponents may reapply at any time.</t>
  </si>
  <si>
    <t>Additional information available at SBA's website at www.sba.gov.</t>
  </si>
  <si>
    <t>{"types":{"moe":false,"formula":false,"matching":true},"matching":{"requirementFlag":"voluntary","percent":"0","description":"Additional information available at SBA's website at www.sba.gov."}}</t>
  </si>
  <si>
    <t>{"awarded":"other","description":"Additional information available at SBA's website at www.sba.gov.","awardedDescription":"Information available at www.sba.gov."}</t>
  </si>
  <si>
    <t>[{"code":"program","isSelected":true,"description":"See information at www.sba.gov."},{"code":"cash","isSelected":true,"description":"Additional information available at www.sba.gov."},{"code":"progress","isSelected":true,"description":"Information available at www.sba.gov."},{"code":"expenditure","isSelected":true,"description":"Additional information available at SBA's website at www.sba.gov."},{"code":"performanceMonitoring","isSelected":true,"description":"Information available at www.sba.gov."}]</t>
  </si>
  <si>
    <t>{"isApplicable":true,"description":"Annual audit by a certified public accountant and periodic examinations by SBA personnel."}</t>
  </si>
  <si>
    <t>Current financial records, minutes of meetings of stockholders, general partners, directors, executive committees, and time spent and charges made for management consulting services performed must be maintained for 6 years.</t>
  </si>
  <si>
    <t>73-1154-0-1-376;</t>
  </si>
  <si>
    <t xml:space="preserve">(Guaranteed/Insured Loans) FY 17$196,000,000.00; FY 18 est $4,000,000,000.00; FY 19 est $4,000,000,000.00; FY 16$2,514,000,000.00; - </t>
  </si>
  <si>
    <t>13 CFR Chapter I, Part 107.</t>
  </si>
  <si>
    <t>{"flag":"appendix","description":"See Appendix IV of the Catalog of Federal Domestic Assistance under Small Business Administration."}</t>
  </si>
  <si>
    <t>Joseph Shepard409 3rd Street, SW_x000D_
6th Floor, Washington, DC, DC 20416 Email:&lt; a href='mailto:OII.FrontOffice@sba.gov'&gt;OII.FrontOffice@sba.gov&lt;/a&gt;Phone: 202-619-0384;</t>
  </si>
  <si>
    <t xml:space="preserve">59.037 Small Business Development Centers; 59.044 Veterans Outreach Program; 59.043 Women's Business Ownership Assistance; 59.052 Native American Outreach; 59.006 8(a) Business Development Program; </t>
  </si>
  <si>
    <t>https://beta.sam.gov/fal/64745754a8264eb492f89005593fd644/view</t>
  </si>
  <si>
    <t>7(a) Loan Guarantees</t>
  </si>
  <si>
    <t>(Regular Business Loans 7(a) Loans)</t>
  </si>
  <si>
    <t>{"list":[{"act":{"description":"Small Business Act, Section 7(a) (15 U.S.C. 636(a))\r\n\r\n\r\n"},"publicLaw":{"congressCode":"97","number":"35"},"authorizationTypes":{"USC":false,"act":true,"statute":false,"publicLaw":true,"executiveOrder":false}}]}</t>
  </si>
  <si>
    <t>To provide guaranteed loans from lenders to small businesses which are unable to obtain financing in the private credit marketplace, but can demonstrate an ability to repay loans if granted, in a timely manner. Guaranteed loans are made available to for profit small businesses. The SBA's 7(a) lending authority includes: (1) Standard 7(a); (2) SBAExpress; (3) the Cap Line Program; the Qualified Employee Trust (ESOP); (4) International Trade; and (5) Export Working Capital loan programs.</t>
  </si>
  <si>
    <t>Small businesses that meet the size and eligibility standards.</t>
  </si>
  <si>
    <t>{"description":"Additional information is available on SBA's website at www.sba.gov/7a-loan-program. ","isApplicable":true}</t>
  </si>
  <si>
    <t>{"description":"Applications for guarantees are submitted by the participating lender to SBA electronically. "}</t>
  </si>
  <si>
    <t>SBA provides approval notification to participating lender who provides a commitment letter and loan to the applicant.</t>
  </si>
  <si>
    <t>From one to ten days from date of receipt of a complete application, depending on type of loan and type of lender program.</t>
  </si>
  <si>
    <t>If reconsideration is requested within six months after decline or withdrawal, no new application is required.</t>
  </si>
  <si>
    <t>Additional information is available on SBA's website at www.sba.gov</t>
  </si>
  <si>
    <t>{"types":{"moe":false,"formula":false,"matching":true},"matching":{"requirementFlag":"voluntary","percent":"0","description":"Additional information is available on SBA's website at www.sba.gov"}}</t>
  </si>
  <si>
    <t>{"awarded":"other","description":"See the following for information on how assistance is provided.  Information is available at www.sba.gov\r\n\r\n","awardedDescription":"Information is available at www.sba.gov"}</t>
  </si>
  <si>
    <t>[{"code":"program","isSelected":true,"description":"Please see Program Performance Reports at SBA’s website at https://www.sba.gov/about-sba/sba-performance/performance-budget-finances/small-business-administration-sba-loan-program-performance.  Additional information available at SBA's website at www.sba.gov"},{"code":"cash","isSelected":true,"description":"Information available at www.sba.gov"},{"code":"progress","isSelected":true,"description":"See www.sba.gov"},{"code":"expenditure","isSelected":true,"description":"Information available at www.sba.gov/7a-loan-program."},{"code":"performanceMonitoring","isSelected":true,"description":"See www.sba.gov"}]</t>
  </si>
  <si>
    <t>{"isApplicable":true,"description":"When necessary, on a case-by-case basis."}</t>
  </si>
  <si>
    <t>Adequate accounting system.</t>
  </si>
  <si>
    <t xml:space="preserve">(Guaranteed/Insured Loans) FY 17$24,012,000,000.00; FY 18 est $27,500,000,000.00; FY 19 est $30,000,000,000.00; FY 16$22,734,000,000.00; - </t>
  </si>
  <si>
    <t>{"list":[{"fiscalYear":2016,"description":"No Current Data Available  22,734,000,000"},{"fiscalYear":2017,"description":"24,012,000,000"},{"fiscalYear":2018,"description":"27,500,000,000"},{"fiscalYear":2019,"description":"30,000,000,000"}],"isApplicable":true}</t>
  </si>
  <si>
    <t>See www.sba.gov</t>
  </si>
  <si>
    <t>{"flag":"appendix","description":"Initial contact should be with one of the 68 District Offices (https://www.sba.gov/tools/local-assistance/districtoffices) listed in Appendix IV of the Catalog of Federal Domestic Assistance under Small Business Administration. "}</t>
  </si>
  <si>
    <t>Robert Carpenter409 3rd Street, SW_x000D_
8th Floor, Washington, DC, DC 20416 Email:&lt; a href='mailto:Robert.Carpenter@sba.gov'&gt;Robert.Carpenter@sba.gov&lt;/a&gt;Phone: 202-205-7654;</t>
  </si>
  <si>
    <t>http://www.sba.gov/7a-loan-program</t>
  </si>
  <si>
    <t>https://beta.sam.gov/fal/b1a11046c682446aa655de774f2e4439/view</t>
  </si>
  <si>
    <t>Surety Bond Guarantees</t>
  </si>
  <si>
    <t>{"list":[{"act":{"description":"Small Business Investment Act of 1958, Title IV, Part B (15 U.S.C. 694a  et seq.)\r\n\r\n"},"publicLaw":{"congressCode":"108","number":"447"},"authorizationTypes":{"USC":false,"act":true,"statute":false,"publicLaw":true,"executiveOrder":false}}]}</t>
  </si>
  <si>
    <t>To guarantee surety bonds issued by commercial surety companies for small businesses unable to obtain a bond without an SBA guarantee. The guarantees range between 70 and 90% and cover losses and expenses incurred by a participating surety should the small business default on the contract.</t>
  </si>
  <si>
    <t>INSURANCE (GUARANTEED SURETY BONDS)</t>
  </si>
  <si>
    <t>Guarantees are limited to those surety companies holding certificates of authority from the Secretary of the Treasury as an acceptable surety for bonds on Federal contracts. Specific criteria apply to the Prior Approval and PSB Sureties.</t>
  </si>
  <si>
    <t xml:space="preserve">For Federal contracts, a small business is eligible for the surety bond program if it qualifies as a small business under Code of Federal Regulations Subpart 121, Size Eligibility Provisions and Standards. </t>
  </si>
  <si>
    <t>{"description":"Application and supplement information.","isApplicable":true}</t>
  </si>
  <si>
    <t>{"description":"A small business must apply directly to a surety agent who represents a participating surety company. The application includes background, credit, and financial information. Under the Prior Approval Program, the surety company deals directly with the SBA Area Office concerning the bond guarantee. Headquarters, Area and District SBA Offices serve as contact points for program information purposes."}</t>
  </si>
  <si>
    <t>Under the Prior Approval Program, SBA notifies the surety company of SBA's approval of the guarantee and furnishes the surety with e-mail authorization. Surety company (or agent/broker) notifies the bond applicant and issues the bond. Preferred sureties issue bonds guaranteed by SBA without SBA's prior approval. Prior approval and PSB sureties remit 26 percent of the premium they charge small businesses to SBA. Small businesses pay SBA a fee of .729% of the contract price.</t>
  </si>
  <si>
    <t>The goal for completing the review of a bond guarantee application is 4.5 days.</t>
  </si>
  <si>
    <t xml:space="preserve">Additional information available on SBA's website at www.sba.gov._x000D_
_x000D_
</t>
  </si>
  <si>
    <t>{"awarded":"other","description":"Guarantee runs to termination of bond (usually completion of contract).","awardedDescription":"Additional information available on SBA's website at www.sba.gov/osg.\r\n\r\n"}</t>
  </si>
  <si>
    <t>[{"code":"program","isSelected":true,"description":"Additional information available on SBA's website at www.sba.gov.\r\n\r\n"},{"code":"cash","isSelected":true,"description":"Information available at www.sba.gov.\r\n\r\n"},{"code":"progress","isSelected":true,"description":"See information at www.sba.gov.\r\n\r\n"},{"code":"expenditure","isSelected":true,"description":"Additional information available at www.sba.gov.\r\n\r\n"},{"code":"performanceMonitoring","isSelected":true,"description":"Information available at www.sba.gov.\r\n\r\n"}]</t>
  </si>
  <si>
    <t>{"isApplicable":true,"description":"SBA has the right to audit its accounts with any participating surety. Each participating PSB surety must be audited every three years."}</t>
  </si>
  <si>
    <t>SBA Headquarters maintains records on contractors in default and/or claim status (including recoveries on paid claims) as furnished by sureties. SBA Headquarters and each SBA Area Office have information about participating small businesses for its assigned geographic area.</t>
  </si>
  <si>
    <t>73-4156-0-1-376;</t>
  </si>
  <si>
    <t xml:space="preserve">(Insurance (Guaranteed Surety Bonds)) FY 17$1,392,000,000.00; FY 18 est $6,000,000,000.00; FY 19 est $6,000,000,000.00; FY 16$1,424,000,000.00; - </t>
  </si>
  <si>
    <t>{"list":[{"fiscalYear":2018,"description":"Not available "},{"fiscalYear":2016,"description":"Information available on SBA's website at www.sba.gov/about-sba/sba-performance"},{"fiscalYear":2017,"description":"Not available "}],"isApplicable":true}</t>
  </si>
  <si>
    <t>13 CFR 115.</t>
  </si>
  <si>
    <t>{"flag":"appendix","description":"Applicants must contact an approved agent or broker of surety bonds. General program particulars may be obtained from SBA Area Offices listed in Appendix IV of the Catalog of Federal Domestic Assistance under Small Business Administration."}</t>
  </si>
  <si>
    <t>Peter C. Gibbs409 3rd Street, SW_x000D_
8th Floor, Washington, DC 20416 Email:&lt; a href='mailto:peter.gibbs@sba.gov'&gt;peter.gibbs@sba.gov&lt;/a&gt;Phone: 202-205-6548;</t>
  </si>
  <si>
    <t>http://www.sba.gov/osg</t>
  </si>
  <si>
    <t>https://beta.sam.gov/fal/c31ec67e6cb04abcbdc76577cf1f5d40/view</t>
  </si>
  <si>
    <t>SCORE</t>
  </si>
  <si>
    <t>{"list":[{"publicLaw":{"congressCode":"95","number":"510"},"USC":{"title":"637"},"executiveOrder":{"description":"Small Business Act, Section 8(b)(1)(B) (15 U.S.C. 637(b)(1)(B))\r\n\r\n\r\n"},"authorizationTypes":{"USC":true,"act":false,"statute":false,"publicLaw":true,"executiveOrder":true},"usc":{"title":"637"}}]}</t>
  </si>
  <si>
    <t>To use the management experience of retired and active business professionals to counsel and train potential and existing small business owners.  All client counseling information is confidential.</t>
  </si>
  <si>
    <t>All existing and potential small business owners are eligible.  The business must be independently owned and operated, not dominant in its field, and must conform to SBA size standards.</t>
  </si>
  <si>
    <t xml:space="preserve">Current and potential small business persons.   </t>
  </si>
  <si>
    <t>{"description":"This program is excluded from coverage under 2 CFR 200, Uniform Administrative Requirements, Cost Principles, and Audit Requirements for Federal Awards. Personal or written application (SBA Form 641, Request for Counseling)."}</t>
  </si>
  <si>
    <t>{"awarded":"other","description":"The length varies as appropriate.","awardedDescription":"Cooperative agreement"}</t>
  </si>
  <si>
    <t>[{"code":"program","isSelected":true,"description":"Additional information available on SBA's website at www.sba.gov.\r\n\r\n"},{"code":"cash","isSelected":false},{"code":"progress","isSelected":true,"description":"See information at www.sba.gov.\r\n\r\n"},{"code":"expenditure","isSelected":false},{"code":"performanceMonitoring","isSelected":true,"description":"Information available at www.sba.gov.\r\n\r\n"}]</t>
  </si>
  <si>
    <t>{"isApplicable":true,"description":"See information at www.sba.gov.\r\n\r\n"}</t>
  </si>
  <si>
    <t>Annual independent financial audit.</t>
  </si>
  <si>
    <t xml:space="preserve">(Project Grants) FY 17$10,500,000.00; FY 18 est $10,500,000.00; FY 19 est $9,900,000.00; FY 16$10,500,000.00; - </t>
  </si>
  <si>
    <t>FY 15  $8,000,000_x000D_
FY 16  $10,500,000_x000D_
FY 17  $10,300,000</t>
  </si>
  <si>
    <t>{"list":[{"fiscalYear":2017,"description":"FY 17 data not yet available."},{"fiscalYear":2016,"description":"FY16 data not yet available. 10500000"},{"fiscalYear":2018,"description":"9900000"}],"isApplicable":true}</t>
  </si>
  <si>
    <t>Small Business Act, SOP 60-10-2A, SCORE Operating Manual, Counselor's Professional Development Program Annual Report and Brochures.</t>
  </si>
  <si>
    <t>{"flag":"appendix","description":"The initial contact can be made directly with SCORE chapters, with SBA District Office, or with the SCORE website at www.score.org. See Appendix IV of the Catalog of Federal Domestic Assistance."}</t>
  </si>
  <si>
    <t>Nathaniel Bishop409 3rd St., SW_x000D_
6th Floor, Washington, DC 20416 Email:&lt; a href='mailto:nvbishop@sba.gov'&gt;nvbishop@sba.gov&lt;/a&gt;Phone: 202-205-7007;</t>
  </si>
  <si>
    <t>https://www.sba.gov/</t>
  </si>
  <si>
    <t>Fiscal Year2016: $10,500,000Fiscal Year2017: $10,300,000</t>
  </si>
  <si>
    <t>As defined in SBA Request for Proposals Notice on Grants.gov</t>
  </si>
  <si>
    <t>https://beta.sam.gov/fal/f73cccfa66e344449c705fd9d6c4fe16/view</t>
  </si>
  <si>
    <t>Small Business Development Centers</t>
  </si>
  <si>
    <t>(SBDC)</t>
  </si>
  <si>
    <t>{"list":[{"act":{"description":"Small Business Act, Section 21 (15 U.S.C. 648)"},"publicLaw":{"congressCode":"96","number":"302"},"authorizationTypes":{"USC":false,"act":true,"statute":false,"publicLaw":true,"executiveOrder":false}}]}</t>
  </si>
  <si>
    <t>To provide management counseling, training, and technical assistance to the small business community through Small Business Development Centers (SBDCs).</t>
  </si>
  <si>
    <t>PROJECT GRANTS;PROVISION OF SPECIALIZED SERVICES;ADVISORY SERVICES AND COUNSELING;DISSEMINATION OF TECHNICAL INFORMATION</t>
  </si>
  <si>
    <t>SBA is authorized to make grants (including contracts and cooperative agreements) to any public or private institution of higher education, including but not limited to any land- grant college or university, any college or school of business, engineering, commerce, or agriculture, community college or junior college. SBA is also authorized to renew the funding of other entities currently funded as SBDCs providing SBA affirmatively determines that such applicants have their own budget and will primarily utilize institutions of higher education to provide the services to the small business community.</t>
  </si>
  <si>
    <t>Current and potential Small business persons.</t>
  </si>
  <si>
    <t>{"description":"Documentation must include approval and support of the proposal from the State government for state hosted SBDCs. Documentation should also include, but not be limited to: (a) Endorsement of the proposal by State officials; (b) endorsement of the proposal by the university hierarchy; and (c) a statement of commitment by the agencies and organizations listed as resources in the proposal.","isApplicable":true}</t>
  </si>
  <si>
    <t>{"environmentalImpact":{"reports":[{"isSelected":false,"reportCode":"statement"},{"isSelected":false,"reportCode":"assessment"},{"isSelected":true,"reportCode":"ExecutiveOrder12372"},{"isSelected":true,"reportCode":"otherRequired"}]},"description":"Additional information available on SBA's website at www.sba.gov.\r\n\r\n"}</t>
  </si>
  <si>
    <t>{"description":"All eligible entities within a State interested in establishing an SBDC should coordinate with each other in order to develop a proposal for a statewide SBDC service plan. This program is subject to the provisions of 13 CFR 143 (for State and local governments) and A-110 for institutions of higher education and nonprofit organizations. The proposal should be submitted to the local SBA District Office, listed in Appendix IV of the Catalog."}</t>
  </si>
  <si>
    <t>Central Office of SBA executes cooperative agreements to approved applicants.</t>
  </si>
  <si>
    <t>Varies with individual proposals.</t>
  </si>
  <si>
    <t>This program is on-going and is renewed annually subject to availability of funds. SBDCs are required to update their proposal and submit a current year budget.</t>
  </si>
  <si>
    <t>{"types":{"moe":false,"formula":false,"matching":true},"matching":{"requirementFlag":"voluntary","percent":"0","description":"Additional information available on SBA's website at www.sba.gov.\r\n\r\n"}}</t>
  </si>
  <si>
    <t>{"awarded":"other","description":"Cooperative agreements are usually limited to 1 year. Payments are made by cost reimbursement or in advance as specified in the Notice of Award.","awardedDescription":"Additional information available on SBA's website at www.sba.gov.\r\n\r\n"}</t>
  </si>
  <si>
    <t>[{"code":"program","isSelected":true,"description":"Additional information available on SBA's website at www.sba.gov.\r\n\r\n"},{"code":"cash","isSelected":true,"description":"Information available at www.sba.gov.\r\n\r\n"},{"code":"progress","isSelected":true,"description":"See information at www.sba.gov.\r\n\r\n"},{"code":"expenditure","isSelected":true,"description":"Additional information available on SBA's website at www.sba.gov.\r\n\r\n"},{"code":"performanceMonitoring","isSelected":true,"description":"Information available at www.sba.gov.\r\n\r\n"}]</t>
  </si>
  <si>
    <t>The SBDC shall maintain detailed, complete, and accurate client activity records of a sufficiency to reflect clearly the nature and variety of the SBDC service provided.  Financial records must be maintained until 3 years after the completion of the grant project or submission of the final report, whichever is later.</t>
  </si>
  <si>
    <t xml:space="preserve">(Formula Grants) FY 17$126,532,000.00; FY 18 est $125,000,000.00; FY 19 est $110,000,000.00; FY 16$121,200,000.00; - </t>
  </si>
  <si>
    <t>{"list":[{"fiscalYear":2018,"description":"No data available"},{"fiscalYear":2016,"description":"No data available 121200000"},{"fiscalYear":2017,"description":"No data available"}],"isApplicable":true}</t>
  </si>
  <si>
    <t>SBDC Program Announcement, SBDC Policy Guidelines, SBDC Handbook for SBA Project Officers.</t>
  </si>
  <si>
    <t>{"flag":"appendix","description":"For addresses of the field offices, see Appendix IV of the Catalog under the Small Business Administration."}</t>
  </si>
  <si>
    <t>Vicky Mundt409 3rd St., SW_x000D_
6th Floor, Washington, DC 20416 Email:&lt; a href='mailto:victoria.mundt@sba.gov'&gt;victoria.mundt@sba.gov&lt;/a&gt;Phone: 202-205-7176;</t>
  </si>
  <si>
    <t>http://www.sba.gov/sbdc.</t>
  </si>
  <si>
    <t xml:space="preserve">59.026 SCORE; 59.043 Women's Business Ownership Assistance; </t>
  </si>
  <si>
    <t>(1) Ability to match funds (2) Ability to provide technical assistance, training, counseling, and specialized services to the small business community, and (3) State approval.</t>
  </si>
  <si>
    <t>https://beta.sam.gov/fal/1e3fa189148245c883c9b5e8190875fa/view</t>
  </si>
  <si>
    <t>504 Certified Development Loans</t>
  </si>
  <si>
    <t>(504 Loans)</t>
  </si>
  <si>
    <t>{"list":[{"publicLaw":{"congressCode":"85","number":"699"},"executiveOrder":{"title":"V","description":"Small Business Investment Act of 1958, Title V (15 U.S.C. 695 et seq.)\r\n\r\n","section":"504"},"authorizationTypes":{"USC":false,"act":false,"statute":false,"publicLaw":true,"executiveOrder":true}}]}</t>
  </si>
  <si>
    <t>To assist small business concerns by providing long-term, fixed-rate financing for fixed assets through the sale of debentures to private investors.</t>
  </si>
  <si>
    <t>Certified Development Companies (CDCs) package, close, and service these SBA-guaranteed loans to small businesses. A CDC must be incorporated under general State corporation statute, on a nonprofit basis, for the purpose of promoting economic growth in a particular area.</t>
  </si>
  <si>
    <t xml:space="preserve">Small businesses must be independently owned and operated for profit.  _x000D_
The small business applicant and its affiliates (affiliation defined at 13 CFR §121.103) must have:_x000D_
a) A Tangible net worth of $15 million or less; and_x000D_
b) Average net income after Federal income taxes (excluding any carry-over losses) for the preceding two completed fiscal years of $5 million or less._x000D_
</t>
  </si>
  <si>
    <t>{"description":"To become a Certified Development Company (CDC), the applicant should submit SBA Form 1246, “Application for Certified Development Company” to their local District Office and include the following information: (1) Name, address, and contact information of applicant; (2) list of officers and directors who represent the fields of commercial lending, financial risk management, internal controls, workforce, community, and economic development, legal issues related to commercial lending, and corporate governance in accordance with 13 CFR § 120.823; (3) SBA Form 1081 on all officers, directors, and staff; (4) resume on each officer and director; (5) the name, resume, and description of duties for each individual who provides the CDC with the professional staff capability; (6) if contracted out, a copy of the contract is required to be submitted to SBA for pre-approval; (7) an organization chart and operating plan; (8) a plan of CDC operations (marketing, evaluating, packaging, processing, closing and servicing functions); (9) financial statements (if a start-up, provide a pro-forma balance sheet with detailed projections and assumptions); (10) the CDC's charter and certified by-laws; (11) articles certified by the State; and (12) a resolution of the Board of Directors certified by a corporate officer in which a company resolves to become a CDC, naming the person who is authorized to execute all documents. \r\n\r\n","isApplicable":true}</t>
  </si>
  <si>
    <t>{"description":"Loan applications must be made on SBA Form 1244 and requirements set forth thereon must be fully complied with by the Certified Development Company and the small business being assisted."}</t>
  </si>
  <si>
    <t>CDC is notified in writing by the SBA Office. CDC notifies applicant.</t>
  </si>
  <si>
    <t>Within 10 working days after formal acceptance of application.</t>
  </si>
  <si>
    <t>Requests for reconsideration of a declined loan will be granted at any time within 6 months from the date of decline, providing that reasonable evidence is submitted to substantially overcome the stated reasons for decline.</t>
  </si>
  <si>
    <t>Renewals initiated by loan recipients.</t>
  </si>
  <si>
    <t>{"awarded":"other","description":"Additional information available on SBA's website at www.sba.gov.","awardedDescription":"Information available at www.sba.gov."}</t>
  </si>
  <si>
    <t>{"isApplicable":true,"description":"Small Business Administration has the right to conduct an audit of the books of the Certified Development Company and the small business concern at its discretion."}</t>
  </si>
  <si>
    <t>During the term of the loan, both the Certified Development Company and the small business concern assisted must maintain financial records and information adequately reflecting all transactions and results of operations.</t>
  </si>
  <si>
    <t xml:space="preserve">(Guaranteed/Insured Loans) FY 17$271,000,000.00; FY 18 est $7,500,000,000.00; FY 19 est $1,000,000,000.00; FY 16$41,000,000.00; - </t>
  </si>
  <si>
    <t>{"list":[{"fiscalYear":2016,"description":"No current data available \r\n\r\n 41000000"},{"fiscalYear":2018,"description":"No data available"},{"fiscalYear":2017,"description":"No data available \r\n\r\n"}],"isApplicable":true}</t>
  </si>
  <si>
    <t>See SBA Rules and Regulation, CFR, Section 120.800 and 120.900; Certified Development Company Program - Program Guide.</t>
  </si>
  <si>
    <t>{"flag":"appendix","description":"Initial contact should be directed to the local District Offices (https://www.sba.gov/tools/local-assistance/districtoffices) listed in Appendix IV of the Catalog of Federal Domestic Assistance under Small Business Administration. "}</t>
  </si>
  <si>
    <t>Linda Reilly409 3rd St., SW_x000D_
8th Floor, Washington, DC 20416 Email:&lt; a href='mailto:linda.reilly@sba.gov'&gt;linda.reilly@sba.gov&lt;/a&gt;Phone: 202-205-9949;</t>
  </si>
  <si>
    <t xml:space="preserve">59.012 7(a) Loan Guarantees; </t>
  </si>
  <si>
    <t>https://beta.sam.gov/fal/02e3f8e6de604fb6b0d954a6dbcf0cf4/view</t>
  </si>
  <si>
    <t>Women's Business Ownership Assistance</t>
  </si>
  <si>
    <t xml:space="preserve">Women’s Business Center </t>
  </si>
  <si>
    <t>{"list":[{"act":{"description":"Small Business Act, Section 29 (15 U.S.C. 656)\r\n\r\n"},"authorizationTypes":{"USC":false,"act":true,"statute":false,"publicLaw":false,"executiveOrder":false}}]}</t>
  </si>
  <si>
    <t>To fund private, nonprofit organizations to assist, through training and counseling, small business concerns owned and controlled by women, and to remove, in so far as possible, the discriminatory barriers that are encountered by women in accessing capital and promoting their businesses.</t>
  </si>
  <si>
    <t>Private, nonprofit organizations having experience in effectively training and counseling business women. Public educational institutions and State and local governments are not eligible.</t>
  </si>
  <si>
    <t>Women entrepreneurs starting their own business or expanding their existing business.</t>
  </si>
  <si>
    <t>{"description":"Applications are accepted in accordance with and up to the date specified in the annual program announcement as posted at www.grants.gov and www.sba.gov/wbc. The applicant must complete the Application for Federal Assistance (Standard Forms 424, 424A and 424B) and submit a written proposal addressing all of the selection criteria stated in the program announcement. The applicant must submit applications/proposals electronically through www.grants.gov (free training on electronic filing is available on the site) by the application closing date.\r\n\r\n\r\n"}</t>
  </si>
  <si>
    <t>Proposals of eligible applicants are evaluated by a review panel. Candidates for sustainability awards also undergo a site review as appropriate.  The SBA/Office of Women's Business Ownership issues an award to each approved applicant.</t>
  </si>
  <si>
    <t>Within 120 days from application deadline.</t>
  </si>
  <si>
    <t>Continued annual option awards are issued to successful award recipients through a five-year term without recompetition and also through a three-year term for the renewal recipients.</t>
  </si>
  <si>
    <t>{"types":{"moe":false,"formula":false,"matching":true},"matching":{"requirementFlag":"voluntary","percent":"0","description":"For the initial phase WBC awards, the non-Federal entities are required to match awarded funds on a 1:2 ratio for the first 2 years of the grant and a 1:1 ratio for the subsequent 3 years.  For Renewal grants, the non-Federal entity(ies) are required to match awarded funds on a 1:1 ratio for each of the 3 years of the grant."}}</t>
  </si>
  <si>
    <t>{"awarded":"other","description":"Initial and option year awards are issued annually, without recompetition, through the five-year grant term to compliant centers.","awardedDescription":"Additional information available at SBA's website at www.sba.gov."}</t>
  </si>
  <si>
    <t>[{"code":"program","isSelected":true,"description":"Information available at www.sba.gov/wbc"},{"code":"cash","isSelected":true,"description":"Information available at www.sba.gov/wbc\r\n"},{"code":"progress","isSelected":true,"description":"Information available at www.sba.gov/wbc\r\n"},{"code":"expenditure","isSelected":true,"description":"Information available at www.sba.gov/wbc"},{"code":"performanceMonitoring","isSelected":true,"description":"Information available at www.sba.gov/wbc"}]</t>
  </si>
  <si>
    <t>{"isApplicable":true,"description":"Applicants must follow the requirements as listed in 2 CFR Chapter 1, Chapter II, Part 200, et al."}</t>
  </si>
  <si>
    <t>The awardee shall maintain and submit detailed, complete and accurate client activity records to reflect clearly the nature and variety of services provided. Financial records must be kept until three years after the completion and submission of the final report.</t>
  </si>
  <si>
    <t xml:space="preserve">(Project Grants) FY 17$15,849,000.00; FY 18 est $18,000,000.00; FY 19 est $16,000,000.00; FY 16$17,335,000.00; - </t>
  </si>
  <si>
    <t xml:space="preserve">Additional information available at www.sba.gov/wbc_x000D_
_x000D_
</t>
  </si>
  <si>
    <t>{"list":[{"fiscalYear":2017,"description":"18000000"},{"fiscalYear":2018,"description":"16000000"},{"fiscalYear":2016,"description":"No data available 17335000"}],"isApplicable":true}</t>
  </si>
  <si>
    <t>OMB Circular 2 CFR 200.</t>
  </si>
  <si>
    <t>{"flag":"appendix","description":"Women's business ownership representatives in each SBA district office. See Appendix IV of the Catalog of Federal Domestic Assistance under Small Business Administration."}</t>
  </si>
  <si>
    <t>Bruce Purdy409 3rd St., SW_x000D_
6th Floor, Washington, DC 20416 Email:&lt; a href='mailto:bruce.purdy@sba.gov'&gt;bruce.purdy@sba.gov&lt;/a&gt;Phone: 202-205-7532;</t>
  </si>
  <si>
    <t>http://www.sba.gov/wbc</t>
  </si>
  <si>
    <t xml:space="preserve">59.037 Small Business Development Centers; 59.026 SCORE; </t>
  </si>
  <si>
    <t xml:space="preserve">As stated in each solicitation for proposals, but including: B. EVALUATION CRITERIA FOR WBC APPLICANT TECHNICAL PROPOSAL a.  Mission Alignment and Experience (up to 10 points), b.  Organizational Experience and Capacity (up to 15 points), c. Market Assessment for Services Provided (up to 15 points), d.  Project Objectives and Milestone (up to 20 points), e.  Plans for Marketing and Collaboration with SBA and Other Community and Small Business Organizations (up to 10 points), f.  Sources and Leverage of other Funds (up to 5 points), g.  Financial Management Capability and Confirmation of Match (up to 15  points), h.  Program Evaluation and Economic Impact (up to 5 points), and i. Technological Capabilities (up to 5 points)._x000D_
</t>
  </si>
  <si>
    <t>https://beta.sam.gov/fal/ac4394d24c3744ea93aa68d73a1ac5a5/view</t>
  </si>
  <si>
    <t>Veterans Outreach Program</t>
  </si>
  <si>
    <t>Veterans Business Outreach Center Program (VBOC)</t>
  </si>
  <si>
    <t>{"list":[{"act":{"description":"Small Business Act, Section 8(b)(17) (15 U.S.C. 637(b)(17))"},"authorizationTypes":{"USC":false,"act":true,"statute":false,"publicLaw":false,"executiveOrder":false}}]}</t>
  </si>
  <si>
    <t xml:space="preserve">In accordance with Public Law 110-186, the organizations will provide information on small business ownership to service members and military spouses by facilitating and instructing the U.S. Small Business Administration’s “Introduction to Entrepreneurship” known as “Boots to Business” which is a course offered within the Department of Defense Transition Assistance Program (TAP).  Additionally, these organizations will provide counseling, training, technical and financial skill development, comprehensive business assessments and mentoring to veteran, service disabled veteran, active duty, Reserve, Guard, and military spouse/survivor entrepreneurs and small business owners interested in starting new or expanding/diversifying established small businesses._x000D_
_x000D_
</t>
  </si>
  <si>
    <t xml:space="preserve">Eligible applicants may be education institutions, private businesses, veterans’ nonprofit community-based organizations, and Federal, State, local and tribal government agencies. _x000D_
_x000D_
</t>
  </si>
  <si>
    <t xml:space="preserve">First beneficiaries are eligible veterans, active duty service members, Guard &amp; Reserve members and military spouses who seek to start and manage a small business; second beneficiaries are all others. _x000D_
_x000D_
</t>
  </si>
  <si>
    <t>{"description":"Credentials and documentation can be found on the annual program announcement.","isApplicable":true}</t>
  </si>
  <si>
    <t>{"description":"This program is excluded from coverage under 2 CFR 200, Uniform Administrative Requirements, Cost Principles, and Audit Requirements for Federal Awards. Applicants will submit proposals based on a request for proposal (RFP). The RFP may request that the applicant apply for a cooperative agreement. This will be made clear at the time of the RFP is issued. Instructions for applying will be contained in the RFP document. \r\n\r\n"}</t>
  </si>
  <si>
    <t xml:space="preserve">The proposal will be subject to an independent panel review. The elements of the panel review will include a review of the technical and cost proposals, each under a separate cover. _x000D_
_x000D_
</t>
  </si>
  <si>
    <t>Usually within 30 to 90 days after closing date of the RFP.</t>
  </si>
  <si>
    <t>In accordance with FAR Part 33 if a contract; or not applicable if a grant.</t>
  </si>
  <si>
    <t>Subject to the exercise of option years.</t>
  </si>
  <si>
    <t>{"awarded":"other","description":"Usually not to exceed 12 months for the basic effort and four option years. Funds are made available on a cost reimbursement basis.","awardedDescription":"Additional detail provided on SBA's website at sba.gov/ovbd."}</t>
  </si>
  <si>
    <t>[{"code":"program","isSelected":true,"description":"Additional detail provided on SBA's website at sba.gov/ovbd."},{"code":"cash","isSelected":false},{"code":"progress","isSelected":false},{"code":"expenditure","isSelected":false},{"code":"performanceMonitoring","isSelected":false}]</t>
  </si>
  <si>
    <t xml:space="preserve">The recipient should be prepared to maintain detailed, complete, and accurate client activity records of a sufficiency to reflect clearly the nature and variety of the services provided. Financial records must be maintained until 3 years after the completion of the grant project or submission of the final report, whichever is later. The recipient should be prepared to participate in the development of a program-wide intranet system. _x000D_
_x000D_
</t>
  </si>
  <si>
    <t xml:space="preserve">(Project Grants) FY 17$12,572,000.00; FY 18 est $12,500,000.00; FY 19 est $11,250,000.00; FY 16$12,808,000.00; - </t>
  </si>
  <si>
    <t>Contact the Federal agency for more information.</t>
  </si>
  <si>
    <t>{"flag":"appendix","description":"For addresses of the SBA field offices, see Appendix IV of the Catalog of Federal Domestic Assistance under Small Business Administration. "}</t>
  </si>
  <si>
    <t>Raymond Milano409 3rd St., SW_x000D_
5th Floor, Washington, DC 20416 Email:&lt; a href='mailto:raymond.milano@sba.gov'&gt;raymond.milano@sba.gov&lt;/a&gt;Phone: 202-205-6777;</t>
  </si>
  <si>
    <t>http://www.sba.gov/ovbd</t>
  </si>
  <si>
    <t xml:space="preserve">The technical proposal will consist of four sections: (1) Mission Experience, (2) Organizational Experience &amp; Capacity, (3) SBA Resource Partner Collaboration, (4) Market Assessment, (5) Project Objectives and Performance Metrics, (6) Innovation and (7) Financial Management Capability.  The cost proposal will be evaluated based on reasonableness of cost and compliance with OMB Circulars A-110 or A-112. Additionally the cost proposal must contain (1) a comprehensive development plan, (2) budget preparation, and (3) expenditures for fundraising activities may not be charged as a cost item and demonstration of adequate community based resources to achieve matching formula for nonfederal funds. _x000D_
_x000D_
</t>
  </si>
  <si>
    <t>https://beta.sam.gov/fal/f20eaa9d7851452ea0fc0ceff85a5db3/view</t>
  </si>
  <si>
    <t>Microloan Program</t>
  </si>
  <si>
    <t>{"list":[{"act":{"description":"Small Business Act, Section 7(m) (15 U.S.C. 636(m))\r\n\r\n"},"publicLaw":{"congressCode":"105","number":"135"},"authorizationTypes":{"USC":false,"act":true,"statute":false,"publicLaw":true,"executiveOrder":false}}]}</t>
  </si>
  <si>
    <t>To assist women, low-income, and minority entrepreneurs, business owners, and other individuals possessing the capability to operate successful business concerns and to assist small business concerns in those areas suffering from a lack of credit due to economic downturns. Under the Program, the Small Business Administration (SBA) will make loans or provide guaranties to private, non-profit, and quasi-governmental organizations (intermediary lenders) that will use the loan funds to make short-term, fixed interest rate microloans in amounts up to $50,000 to start-up, newly established, and growing small business concerns. These microloans are to be used exclusively for working capital, inventory, supplies, furniture, fixtures, machinery, and/or equipment. In addition, the SBA will make grants to participating intermediary lenders to provide marketing, management, and technical assistance to prospective borrowers and borrowers receiving microloans. Under the Program, SBA will also provide training for intermediary lenders participating in the Program</t>
  </si>
  <si>
    <t>FORMULA GRANTS;DIRECT LOANS</t>
  </si>
  <si>
    <t>An applicant is considered eligible to apply if it meets the definition of an intermediary lender as published in program materials, 13 CFR, and PL 102-140, and meets published minimum experience and capability requirements.</t>
  </si>
  <si>
    <t>Small businesses, minority entrepreneurs, nonprofit entities, business owners, women and low-income, and other individuals possessing the capability to operate successful business concerns.</t>
  </si>
  <si>
    <t>{"description":"An entity may apply to SBA to become an Intermediary lender.  A small business may apply to an intermediary for a microloan.  Small business seeking funding must: (1) Meet SBA size standard requirements as defined in Chapter 13 of the U.S. Code of Federal Regulations; (2) meet type of business requirements as published by SBA; and (3) meet lending requirements of local intermediary lenders.  This program is covered under 2 CFR 200, Subpart E - Cost Principles. ","isApplicable":true}</t>
  </si>
  <si>
    <t>{"description":"Microloan Borrowers:  Apply directly to intermediary lenders.  Intermediary Lenders:  Apply to the SBA Office of Economic Opportunity prior to deadlines and according to established procedures."}</t>
  </si>
  <si>
    <t>Intermediaries are notified by SBA. Microborrowers are notified by the intermediaries.</t>
  </si>
  <si>
    <t>Loan applicants can expect an answer from the SBA approved intermediary lender within 15 days from the date of application acceptance.</t>
  </si>
  <si>
    <t>Decisions on the part of the SBA are final. SBA will not become involved in appeals by microborrowers to intermediary lenders except in the case of suspected violation of Federal regulations.</t>
  </si>
  <si>
    <t>Based on performance.</t>
  </si>
  <si>
    <t>{"awarded":"other","description":"The maximum life of a loan to an intermediary lender is 10 years. Grants award amounts are based on the total outstanding balance of loans made to the intermediary lender by SBA and by the annual microloan production of the intermediary lender. See the following for information on how assistance is awarded/released: Additional detail available at https://www.sba.gov/sites/default/files/sops/SOP-52-00-A-Microloan.pdf and at SBA's website at www.sba.gov. ","awardedDescription":"Additional detail available at SBA's website at www.sba.gov."}</t>
  </si>
  <si>
    <t>[{"code":"program","isSelected":true,"description":"Additional detail available at https://www.sba.gov/sites/default/files/sops/SOP-52-00-A-Microloan.pdf and at SBA's website at www.sba.gov. Information available at www.sba.gov. See information at www.sba.gov. Additional detail available at SBA's website at www.sba.gov. Information available at SBA's website at www.sba.gov. "},{"code":"cash","isSelected":true,"description":"Information available at www.sba.gov."},{"code":"progress","isSelected":true,"description":"See information at www.sba.gov."},{"code":"expenditure","isSelected":true,"description":"Additional detail available at SBA's website at www.sba.gov."},{"code":"performanceMonitoring","isSelected":true,"description":"Information available at SBA's website at www.sba.gov."}]</t>
  </si>
  <si>
    <t>{"isApplicable":true,"description":"Required annually."}</t>
  </si>
  <si>
    <t>Systems sufficient to generate accurate and acceptable reports.</t>
  </si>
  <si>
    <t xml:space="preserve">(Direct Loans) FY 17$44,000,000.00; FY 18 est $44,000,000.00; FY 19 est $42,000,000.00; FY 16$35,000,000.00; - (Advisory Services and Counseling) FY 17$23,535,000.00; FY 18 est $31,000,000.00; FY 19 est $25,000,000.00; FY 16$24,340,000.00; - </t>
  </si>
  <si>
    <t>{"list":[{"fiscalYear":2017,"description":"No current data available"},{"fiscalYear":2018,"description":"No data available "},{"fiscalYear":2016,"description":"No current data available No data available "}],"isApplicable":true}</t>
  </si>
  <si>
    <t>Contact the SBA Office of Economic Opportunity, Microenterprise Development Division, 409 3rd Street S.W., Mail Code 7881, Washington, DC  20416.</t>
  </si>
  <si>
    <t>Daniel Upham409 3rd St., SW_x000D_
8th Floor_x000D_
Office of Economic Opportunity_x000D_
Microenterprise Development Division, Washington, DC 20416 Email:&lt; a href='mailto:daniel.upham@sba.gov'&gt;daniel.upham@sba.gov&lt;/a&gt;Phone: 202-205-7001;</t>
  </si>
  <si>
    <t xml:space="preserve">59.011 Small Business Investment Companies; 59.041 504 Certified Development Loans; 59.012 7(a) Loan Guarantees; </t>
  </si>
  <si>
    <t xml:space="preserve">Applications are evaluated individually. Each is rated on its own merits or, in the case of an affiliated group, on the merits of each of the organizational parts that make up the whole. Qualitative and quantitative information regarding the applicant is reviewed. Criteria include but may not be limited to: (1) Experience level of Organizational Officers, Directors and personnel to be active in the Microloan Program operation;  (2) Financial strength of the applicant organization; (3) Knowledge of the local economy; (4)Lending/loan performance; (5) Current and proposed technical assistance program; (6) Current and Proposed market to be served; (6) Availability and probability of matching contributions; and (7) Information submitted in the grant application package. </t>
  </si>
  <si>
    <t>https://beta.sam.gov/fal/a486ef57db7044039af31c38a42009e2/view</t>
  </si>
  <si>
    <t>Prime Technical Assistance</t>
  </si>
  <si>
    <t>(Prime)</t>
  </si>
  <si>
    <t>{"list":[{"act":{"description":"Riegle Community Development and Regulatory Improvement Act of  1994, Public Law 106-102 (15 U.S.C. 6901 et seq.)\r\nLaw 106-102 (15 USC 6901 et seq)\r\n"},"publicLaw":{"congressCode":"106","number":"102"},"authorizationTypes":{"USC":false,"act":true,"statute":false,"publicLaw":true,"executiveOrder":false}}]}</t>
  </si>
  <si>
    <t>To increase the number of microenterprises and to enhance the management capability of microentrepreneurs in starting, expanding and/or growing their business; to provide training and capacity building services to enhance existing Microenterprise Development Organizations (MDOs) and expand the universe of MDOs that provide microenterprise development training programs and services; and to fund research and development of best practices for training and technical assistance consistent with the PRIME Act.</t>
  </si>
  <si>
    <t>Grant recipients shall be non-profit microenterprise development or program (or a collaborative thereof) that has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tribe can certify that no private organization or program referred to in this paragraph exists within its' jurisdiction.</t>
  </si>
  <si>
    <t>Disadvantaged entrepreneurs, microenterprises, and microenterprise development organizations as defined in the Act.</t>
  </si>
  <si>
    <t>{"description":"Subject to the availability of funds, SBA will issue a Notice of Funds Availability (NOFA) soliciting responses from qualified organizations for the services to be provided under the Act."}</t>
  </si>
  <si>
    <t xml:space="preserve">Successful offerors will be notified of a decision by letter from the Office of Economic Opportunity.  </t>
  </si>
  <si>
    <t>60 to 90 days.</t>
  </si>
  <si>
    <t>The period of performance for grants awarded under the Act is for one year with four twelve month options exercised at the discretion of the government.</t>
  </si>
  <si>
    <t>{"awarded":"other","description":"See information at www.sba.gov.","awardedDescription":"Information available at www.sba.gov."}</t>
  </si>
  <si>
    <t>[{"code":"program","isSelected":true,"description":"See information at www.sba.gov."},{"code":"cash","isSelected":true,"description":"Additional details available on SBA's website at www.sba.gov."},{"code":"progress","isSelected":true,"description":"Information available at www.sba.gov."},{"code":"expenditure","isSelected":true,"description":"See information at www.sba.gov."},{"code":"performanceMonitoring","isSelected":true,"description":"Information available at www.sba.gov."}]</t>
  </si>
  <si>
    <t>{"isApplicable":true,"description":"SBA reserves the right to perform pre- and post award audits.  Grant recipients are required to provide audited financial statements on an annual basis."}</t>
  </si>
  <si>
    <t>Grant recipients are required to collect and maintain data on recipients of technical assistance which shall be included in the grant recipient's performance reports.</t>
  </si>
  <si>
    <t xml:space="preserve">(Project Grants) FY 17$4,700,000.00; FY 18 est $5,000,000.00; FY 19 est $0.00; FY 16$5,000,000.00; - </t>
  </si>
  <si>
    <t>{"list":[{"fiscalYear":2016,"description":"No current data available https://www.sba.gov/sites/default/files/files/2016_PRIME_Awardee_Profiles.pdf"},{"fiscalYear":2017,"description":"No current data available"}],"isApplicable":true}</t>
  </si>
  <si>
    <t>The regulations are available in 13 CFR.</t>
  </si>
  <si>
    <t>Manuel HidalgoSBA Office of Economic Opportunity_x000D_
409 3rd St., SW_x000D_
8th Floor, Washington, DC, DC 20416 Email:&lt; a href='mailto:manuel.hidalgo@sba.gov'&gt;manuel.hidalgo@sba.gov&lt;/a&gt;Phone: 202-401-6365;</t>
  </si>
  <si>
    <t>Past performance, approach, personnel, and cost.</t>
  </si>
  <si>
    <t>https://beta.sam.gov/fal/45bd97ecf69849f4b6685eeb5a783f20/view</t>
  </si>
  <si>
    <t>Native American Outreach</t>
  </si>
  <si>
    <t>{"list":[{"act":{"description":"Small Business Act, Section 7(j) (15 U.S.C. 636(j))\r\n\r\n"},"publicLaw":{"congressCode":"108","number":"447"},"authorizationTypes":{"USC":false,"act":true,"statute":false,"publicLaw":true,"executiveOrder":false}}]}</t>
  </si>
  <si>
    <t xml:space="preserve">To fund economic development projects that will provide small business opportunities and empower American Indians, Alaska Natives and Native Hawaiian entrepreneurs located in disadvantaged and under-served Native American communities nationwide.  </t>
  </si>
  <si>
    <t>Organizations must have experience in effectively training, counseling, developing and measuring small business development in Indian Country, Alaska and Hawaii.</t>
  </si>
  <si>
    <t>Native American entrepreneurs who are starting their own business or expanding their existing business.</t>
  </si>
  <si>
    <t>On a project by project basis, proposals of eligible applicants are evaluated by a review panel. The SBA/Office of Procurement and Grants Management issues an award to each approved applicant.</t>
  </si>
  <si>
    <t>Within 120 days from filing deadline.</t>
  </si>
  <si>
    <t>On a case by case need basis, as determined by the contracting officer and the program office.</t>
  </si>
  <si>
    <t>{"awarded":"other","description":"The performance period varies based upon the accepted proposals.","awardedDescription":"Additional information available on SBA's website at www.sba.gov."}</t>
  </si>
  <si>
    <t>[{"code":"program","isSelected":true,"description":"Information available at www.sba.gov."},{"code":"cash","isSelected":true,"description":"See information at www.sba.gov."},{"code":"progress","isSelected":true,"description":"Information available at www.sba.gov."},{"code":"expenditure","isSelected":true,"description":"See information at www.sba.gov."},{"code":"performanceMonitoring","isSelected":true,"description":"Additional information available at www.sba.gov."}]</t>
  </si>
  <si>
    <t>{"isApplicable":true,"description":"See information at www.sba.gov."}</t>
  </si>
  <si>
    <t>The awardee shall maintain and submit detailed, complete and accurate client activity records to reflect clearly the nature and variety of services provided. Financial records must be kept until 3 years after the completion and submission of the final report.</t>
  </si>
  <si>
    <t xml:space="preserve">(Advisory Services and Counseling) FY 17$1,541,000.00; FY 18 est $2,000,000.00; FY 19 est $1,500,000.00; FY 16$1,778,000.00; - </t>
  </si>
  <si>
    <t>{"list":[{"fiscalYear":2016,"description":"No current data available 1778000"},{"fiscalYear":2017,"description":"No current data available"}],"isApplicable":true}</t>
  </si>
  <si>
    <t>Contact the Small Business Administration for more information.  OMB Circulars A-110, A-122, A-21, A-133.</t>
  </si>
  <si>
    <t>Carol Walker409 3rd Street, SW_x000D_
8th Floor, Washington, DC, DC 20416 Email:&lt; a href='mailto:Carol.Walker@sba.gov'&gt;Carol.Walker@sba.gov&lt;/a&gt;Phone: 202-205-7094;</t>
  </si>
  <si>
    <t>http://www.sba.gov/naa/</t>
  </si>
  <si>
    <t>https://beta.sam.gov/fal/c989ad5dc8a44911a36141b5af44fb28/view</t>
  </si>
  <si>
    <t xml:space="preserve">Ombudsman and Regulatory Fairness Boards </t>
  </si>
  <si>
    <t>{"list":[{"act":{"description":"Small Business Act, Section 30 (15 U.S.C. 657)\r\n\r\n"},"publicLaw":{"congressCode":"104","number":"121"},"authorizationTypes":{"USC":false,"act":true,"statute":false,"publicLaw":true,"executiveOrder":false}}]}</t>
  </si>
  <si>
    <t>To assure equity and fairness in federal regulation of small business by receiving comments from small businesses, small non-profit organizations or small government entities (representing less than 50,000 people) regarding regulatory compliance and enforcement involving Federal Agencies or Agency employees; to ease undue compliance burdens for small business by:  (a) facilitating independent, high-level Agency reviews of compliance or enforcement activities against small businesses and (b) promoting access to compliance assistance resources available from Federal Agencies.</t>
  </si>
  <si>
    <t>Small businesses, small nonprofit organizations or small government entities (representing less than 50,000 people).</t>
  </si>
  <si>
    <t>The Ombudsman's actions assist those who individually seek assistance as well as other similarly-situated small entities.</t>
  </si>
  <si>
    <t>{"description":"Submit SBA Form 1993."}</t>
  </si>
  <si>
    <t>As needed.</t>
  </si>
  <si>
    <t>{"awarded":"other","description":"Not applicable.","awardedDescription":"This program does not issue funds."}</t>
  </si>
  <si>
    <t>[{"code":"program","isSelected":true,"description":"Additional information available on SBA's website at sba.gov."},{"code":"cash","isSelected":false},{"code":"progress","isSelected":false},{"code":"expenditure","isSelected":false},{"code":"performanceMonitoring","isSelected":false}]</t>
  </si>
  <si>
    <t>{"isApplicable":true,"description":"Standard audit procedures.  This program does not make Federal awards."}</t>
  </si>
  <si>
    <t xml:space="preserve">(Investigation of Complaints) FY 17 Estimate Not Available  FY 18 Estimate Not Available  FY 16 Estimate Not Available </t>
  </si>
  <si>
    <t>Additional information available at http://www.sba.gov/ombudsman.</t>
  </si>
  <si>
    <t>Elahe Zahirieh409 3rd Street, SW_x000D_
3rd Floor_x000D_
, Washington, DC, DC 20416 Email:&lt; a href='mailto:elahe.zahirieh@sba.gov'&gt;elahe.zahirieh@sba.gov&lt;/a&gt;Phone: 202-205-6499;</t>
  </si>
  <si>
    <t>http://www.sba.gov/ombudsman</t>
  </si>
  <si>
    <t>https://beta.sam.gov/fal/3a0981b68fdb407b51c5f7b63a01d6ed/view</t>
  </si>
  <si>
    <t>7(a)Export Loan Guarantees</t>
  </si>
  <si>
    <t>{"list":[{"act":{"description":"Small Business Act, Section 7(a)(16) (15 U.S.C. 636(a)(16))"},"publicLaw":{"congressCode":"97","number":"35"},"authorizationTypes":{"USC":false,"act":true,"statute":false,"publicLaw":true,"executiveOrder":false}}]}</t>
  </si>
  <si>
    <t>To aid and assist small-business to increase their ability to compete in international markets by enhancing their ability to export;  facilitating technology transfers; enhancing their ability to complete effectively and efficiently against imports; increasing the access of small businesses to long-term capital for the purchase of new plant and equipment used in the production of goods and services involved in international trade; disseminate information concerning, State, Federal, and private programs and initiatives to enhance the ability of small businesses to compete in international Markets; and ensure that the interests of small businesses are adequately represented in bilateral and multilateral negotiations.</t>
  </si>
  <si>
    <t>A small business is eligible, which is independently owned and operated and not dominant in its field.  They also need to meet the SBA size standards.</t>
  </si>
  <si>
    <t>Small businesses, including those owned by low-income and handicapped individuals located in high unemployment areas.</t>
  </si>
  <si>
    <t>{"description":"Statement of personal history, personal financial statement, company financial statements, summary of collateral and a resume.  Loan must be of such sound value or so secured as to reasonably assure repayment.","isApplicable":true}</t>
  </si>
  <si>
    <t>{"description":"Applications for guarantees are submitted by the participating lender to SBA electronically.\r\n\r\n"}</t>
  </si>
  <si>
    <t>From 1 to 10 days from date of receipt of a complete application, depending on type of loan and type of lender program.</t>
  </si>
  <si>
    <t>If re-consideration is requested within 6 months after decline or withdrawal, no new application is required.</t>
  </si>
  <si>
    <t>{"awarded":"other","description":"Information available at www.sba.gov.","awardedDescription":"Information is available at www.sba.gov."}</t>
  </si>
  <si>
    <t>[{"code":"program","isSelected":true,"description":"Please see Program Performance Reports at SBA's website at https://www.sba.gov/about-sba/sba-performance/performance-budget-finance/small-business-administration-sba-loan-program-performance."},{"code":"cash","isSelected":true,"description":"Information available at www.sba.gov."},{"code":"progress","isSelected":true,"description":"See information at www.sba.gov."},{"code":"expenditure","isSelected":true,"description":"Additional information available on SBA's website at www.sba.gov."},{"code":"performanceMonitoring","isSelected":true,"description":"Information available at www.sba.gov."}]</t>
  </si>
  <si>
    <t>{"isApplicable":true,"description":"When necessary on a case-by-case basis."}</t>
  </si>
  <si>
    <t>(Guaranteed/Insured Loans) FY 16 FY 17 est $0.00; FY 18 est $0.00; - N/A</t>
  </si>
  <si>
    <t>{"list":[{"fiscalYear":2017,"description":"Not available"},{"fiscalYear":2016,"description":"Not available"},{"fiscalYear":2018,"description":"Not available"}],"isApplicable":true}</t>
  </si>
  <si>
    <t>SBA Business Loans from the SBA.</t>
  </si>
  <si>
    <t>{"flag":"appendix","description":"For reference to the U.S. Export Assistance Centers, see Service Centers in Appendix IV of the Catalog of Federal Domestic Assistance under Small Business Administration."}</t>
  </si>
  <si>
    <t>Robert Carpenter409 3rd St., SW_x000D_
8th Floor, Washington, DC 20416 Email:&lt; a href='mailto:Robert.Carpenter@sba.gov'&gt;Robert.Carpenter@sba.gov&lt;/a&gt;Phone: 202-205-7654;</t>
  </si>
  <si>
    <t>https://beta.sam.gov/fal/e457d84c6d92d400ecb8cadd9775755e/view</t>
  </si>
  <si>
    <t>HUBZone Program</t>
  </si>
  <si>
    <t>{"list":[{"act":{"description":"Small Business Act, Section 31 (15 U.S.C. 657a)\r\n\r\n"},"authorizationTypes":{"USC":false,"act":true,"statute":false,"publicLaw":false,"executiveOrder":false}}]}</t>
  </si>
  <si>
    <t>The purpose of the HUBZone program is to provide federal contracting assistance for qualified small business concerns (SBCs) located in Historically Underutilized Business Zones in an effort to increase employment opportunities, investment, and economic development in such areas.</t>
  </si>
  <si>
    <t xml:space="preserve">To be eligible to participate in the program, a firm must (1) be a small business (as defined by SBA Size Standards), (2) be at least 51% owned and controlled by one or more U.S. citizens, a Community Development Corporation, an agricultural cooperative, a Native Hawaiian Organization, or an Indian tribe, (3) be located (principal office) in a HUBZone, and (4) certify that least 35 percent of its employees are residents of a HUBZone. _x000D_
_x000D_
</t>
  </si>
  <si>
    <t xml:space="preserve">The HUBZone Program is precisely targeted to provide contract opportunities - revenue sources - to firms located in approximately  19,467 qualified census tracts,  767  qualified non-metropolitan counties, 593 qualified Indian Lands, 108 qualified base closure areas, and 37 Qualified Disaster Areas._x000D_
_x000D_
</t>
  </si>
  <si>
    <t>{"description":"Application for HUBZone status is accomplished on-line.","isApplicable":true}</t>
  </si>
  <si>
    <t>{"description":"Applications are made on-line via the Intranet at www.sba.gov/hubzone."}</t>
  </si>
  <si>
    <t>Applicant is notified of program participation approval electronically within 90 days of receipt of a completed application, whenever practicable.</t>
  </si>
  <si>
    <t>An average of 90 days from the receipt of a complete application.</t>
  </si>
  <si>
    <t xml:space="preserve">Additional information available at https://www.sba.gov/contracting/government-contracting-programs/hubzone-program. </t>
  </si>
  <si>
    <t xml:space="preserve">Information available on SBA's website at https://www.sba.gov/contracting/government-contracting-programs/hubzone-program. _x000D_
_x000D_
</t>
  </si>
  <si>
    <t>{"awarded":"other","description":"See information at https://www.sba.gov/contracting/government-contracting-programs/hubzone-program.  See the following for information on how assistance is awarded/released: Additional information available on SBA's website at https://www.sba.gov/contracting/government-contracting-programs/hubzone-program.\r\n\r\n","awardedDescription":"Additional information available on SBA's website at https://www.sba.gov/contracting/government-contracting-programs/hubzone-program."}</t>
  </si>
  <si>
    <t>[{"code":"program","isSelected":true,"description":"Information available on SBA's website at https://www.sba.gov/contracting/government-contracting-programs/hubzone-program."},{"code":"cash","isSelected":true,"description":"Information available on SBA's website at https://www.sba.gov/contracting/government-contracting-programs/hubzone-program."},{"code":"progress","isSelected":true,"description":"Information available on SBA's website at https://www.sba.gov/contracting/government-contracting-programs/hubzone-program."},{"code":"expenditure","isSelected":true,"description":"Information available on SBA's website at https://www.sba.gov/contracting/government-contracting-programs/hubzone-program."},{"code":"performanceMonitoring","isSelected":true,"description":"Information available on SBA's website at https://www.sba.gov/contracting/government-contracting-programs/hubzone-program."}]</t>
  </si>
  <si>
    <t>{"isApplicable":true,"description":"Information available on SBA's website at https://www.sba.gov/contracting/government-contracting-programs/hubzone-program."}</t>
  </si>
  <si>
    <t xml:space="preserve">(Salaries and Expenses) FY 17$2,792,000.00; FY 18 est $3,000,000.00; FY 19 est $2,500,000.00; FY 16$3,184,000.00; - </t>
  </si>
  <si>
    <t>Additional information available on SBA's website at https://www.sba.gov/contracting/government-contracting-programs/hubzone-program.</t>
  </si>
  <si>
    <t>{"list":[{"fiscalYear":2017,"description":"No data available."},{"fiscalYear":2016,"description":"No current data available. See https://www.sba.gov/contracting/government-contracting-programs/hubzone-program."},{"fiscalYear":2018,"description":"No data available"}],"isApplicable":true}</t>
  </si>
  <si>
    <t xml:space="preserve">The HUBZone Act of 1997, the HUBZones in Native America Act of 2000, and the Small Business Administration Authorization and Manufacturing Assistance Act of 2004, and program regulations. 13 CFR Part 126. See the HUBZone website: https://www.sba.gov/contracting/government-contracting-programs/hubzone-program._x000D_
_x000D_
</t>
  </si>
  <si>
    <t>Mariana Pardo409 3rd St., SW_x000D_
8th Floor, Washington, DC 20416 Email:&lt; a href='mailto:mariana.pardo@sba.gov'&gt;mariana.pardo@sba.gov&lt;/a&gt;Phone: 202-205-2985;</t>
  </si>
  <si>
    <t>http://www.sba.gov/hubzone</t>
  </si>
  <si>
    <t>https://beta.sam.gov/fal/c4aa87b3e1a1425c8137fef7631bf864/view</t>
  </si>
  <si>
    <t>Federal and State Technology Partnership Program</t>
  </si>
  <si>
    <t>Federal and State Technology (FAST) Partnership Program</t>
  </si>
  <si>
    <t>{"list":[{"act":{"description":"Small Business Act, Section 34 (15 U.S.C. 657d)\r\n\r\n"},"publicLaw":{"congressCode":"111","number":"117"},"USC":{"title":"15","section":"657d"},"authorizationTypes":{"USC":true,"act":true,"statute":false,"publicLaw":true,"executiveOrder":false},"usc":{"title":"15","section":"657d"}}]}</t>
  </si>
  <si>
    <t xml:space="preserve">The purpose of the FAST program is to strengthen the technological competitiveness of small business concerns in the U.S.  </t>
  </si>
  <si>
    <t>{"description":"Not more than one proposal may be submitted for inclusion in the FAST program to provide services in any one State in any one fiscal year, proposals and applications for assistance shall be in such form and subject to such procedures as the Administrator shall establish, awards and cooperative agreements shall be made or entered into, as applicable, on a competitive basis, the awardees have a one year period of performance, there is a matching non-Federal share of the cost of the activity.","isApplicable":true}</t>
  </si>
  <si>
    <t>Complete proposals are submitted, reviewed and evaluated from a cost and technical perspective, based on the rating of these proposals by a panel of technical experts awards are granted.</t>
  </si>
  <si>
    <t>{"types":{"moe":false,"formula":false,"matching":true},"matching":{"requirementFlag":"voluntary","percent":"0","description":"Three tiers ranging from 50 percent to 100 percent"}}</t>
  </si>
  <si>
    <t>{"awarded":"other","description":"Funding for program is one year funding as must be obligated by end of fiscal year.","awardedDescription":"Financial assistance is received following performance of certain activities."}</t>
  </si>
  <si>
    <t>[{"code":"program","isSelected":true,"description":"Quarterly"},{"code":"cash","isSelected":false},{"code":"progress","isSelected":true,"description":"Quarterly Reports."},{"code":"expenditure","isSelected":false},{"code":"performanceMonitoring","isSelected":true,"description":"Quarterly Reports."}]</t>
  </si>
  <si>
    <t>Quarterly reports referenced above must be submitted to SBA and these reports must be retained by the recipient for a period of time as identified by SBA.</t>
  </si>
  <si>
    <t xml:space="preserve">(Cooperative Agreements) FY 17$3,000,000.00; FY 18 est $3,000,000.00; FY 19 est $0.00; FY 16$2,936,000.00; - </t>
  </si>
  <si>
    <t>No more than 20 awards.</t>
  </si>
  <si>
    <t>See information at http://www.sbir.gov</t>
  </si>
  <si>
    <t>{"flag":"none","description":"See information at http:// www.sbir.gov"}</t>
  </si>
  <si>
    <t>Brittany Sickler409 3rd Street, SW_x000D_
6th Floor, Washington, DC, DC 20416 Email:&lt; a href='mailto:Brittany.Sickler@sba.gov'&gt;Brittany.Sickler@sba.gov&lt;/a&gt;Phone: 202-710-5163;</t>
  </si>
  <si>
    <t>http://www.sbir.gov</t>
  </si>
  <si>
    <t>See http://www.sbir.gov</t>
  </si>
  <si>
    <t>https://beta.sam.gov/fal/0421462d3988441dbc4c9643c037aa83/view</t>
  </si>
  <si>
    <t>State Trade Expansion</t>
  </si>
  <si>
    <t xml:space="preserve">State Trade Expansion Program </t>
  </si>
  <si>
    <t>{"list":[{"act":{"description":"Small Business Act, Section 22(l) (15 U.S.C. 649(l))"},"publicLaw":{"congressCode":"111","number":"240"},"authorizationTypes":{"USC":false,"act":true,"statute":false,"publicLaw":true,"executiveOrder":false}}]}</t>
  </si>
  <si>
    <t>Grants made to state governments to increase the number of small businesses that are exporting and increase the value of exports for those small businesses that are currently exporting.</t>
  </si>
  <si>
    <t xml:space="preserve">States, defined as the 50 states, District of Columbia, Puerto Rico, US Virgin Islands, Guam, American Samoa, and the Commonwealth of Northern Mariana Islands.  </t>
  </si>
  <si>
    <t>{"description":"Documentation must include designation by the State Governor or his/her designee that the applicant is the sole entity responsible for conducting the state's export activities.  ","isApplicable":true}</t>
  </si>
  <si>
    <t>{"description":"The proposal must be submitted via grants.gov.\r\n"}</t>
  </si>
  <si>
    <t>SBA Headquarters executes cooperative agreements to approved state applicants._x000D_
Refer to STEP Program Announcement.</t>
  </si>
  <si>
    <t>Prior to the end of the Federal fiscal year (i.e., September 30th).</t>
  </si>
  <si>
    <t>Discretionary awards; no appeal opportunity.</t>
  </si>
  <si>
    <t>Eligible applicants may apply each year of the program.</t>
  </si>
  <si>
    <t>{"types":{"moe":false,"formula":false,"matching":true},"matching":{"requirementFlag":"voluntary","percent":"0","description":"The 10 states with the highest percentage of exporters that are small business concerns based upon the latest data available from the Department of Commerce shall receive no more than 40 percent of the total Federal Fiscal year appropriation. The Federal Share of project cost for a State that has a high export volume will be 65%. The Federal share of project cost for a State that does not have a high export volume will be 75%. (The Associate Administrator for the SBA Office of International Trade will determine which States are high volume). The State must match the remainder of project cost. The match must be comprised of not less than 50% cash and not more than 50% of in-kind contributions. Matching funds may not be derived from any Federal program."}}</t>
  </si>
  <si>
    <t>{"awarded":"other","description":"Cooperative agreements are limited to 1 year. Payments are made by cost reimbursement or in advance as specified in the Notice of Award.","awardedDescription":"Reference STEP Program Announcement; STEP Merit-based Review Process."}</t>
  </si>
  <si>
    <t>[{"code":"program","isSelected":true,"description":"Reference STEP Program Announcement and notice of award document."},{"code":"cash","isSelected":false},{"code":"progress","isSelected":false},{"code":"expenditure","isSelected":false},{"code":"performanceMonitoring","isSelected":false}]</t>
  </si>
  <si>
    <t>{"isApplicable":true,"description":"The legislation requires SBA’s Office of Inspector General (OIG) to conduct a review that determines the extent the recipients of grants are measuring the performance of activities, the results of the measurements, and the overall management and effectiveness of the program.  "}</t>
  </si>
  <si>
    <t xml:space="preserve">The SBA/Office of International Trade shall maintain detailed, complete, and accurate activity records of sufficiency to reflect clearly the nature and variety of State Trade Expansion Program trade promotion activities that are conducted to benefit small businesses. Financial records will be maintained until 3 years after the completion of the grant period. </t>
  </si>
  <si>
    <t xml:space="preserve">(Cooperative Agreements) FY 17$18,000,000.00; FY 18 est $18,000,000.00; FY 19 est $10,000,000.00; FY 16$18,850,000.00; - </t>
  </si>
  <si>
    <t>{"list":[{"fiscalYear":2018,"description":"No data available"},{"fiscalYear":2016,"description":"No current data available 18850000"},{"fiscalYear":2017,"description":"No current data available"}],"isApplicable":true}</t>
  </si>
  <si>
    <t>Reference STEP Program Announcement</t>
  </si>
  <si>
    <t>{"flag":"appendix","description":"See Appendix IV of the Catalog of  Federal Domestic Assistance under Small Business Administration."}</t>
  </si>
  <si>
    <t>James Parker409 3rd St., SW_x000D_
2nd Floor, Washington, DC, DC 20416 Email:&lt; a href='mailto:James.Parker@sba.gov'&gt;James.Parker@sba.gov&lt;/a&gt;Phone: 202-205-3644;</t>
  </si>
  <si>
    <t>http://www.STEP@sba.gov</t>
  </si>
  <si>
    <t xml:space="preserve">59.037 Small Business Development Centers; </t>
  </si>
  <si>
    <t xml:space="preserve">Awards are competitive. Selection is made based on the eligible applicant’s written ability to meet the criteria stated in the program announcement in a merit-based, competitive award process with other eligible applicants; and the applicants ability to match funds.  </t>
  </si>
  <si>
    <t>Apr 03,2011</t>
  </si>
  <si>
    <t>https://beta.sam.gov/fal/735caa8ed25743dcb174ecc481c4a20e/view</t>
  </si>
  <si>
    <t>Intermediary Loan Program</t>
  </si>
  <si>
    <t>(ILP)</t>
  </si>
  <si>
    <t>{"list":[{"act":{"description":"Small Business Act, Section 7(l) (15 U.S.C. 636(l))\r\n\r\n"},"publicLaw":{"congressCode":"111","number":"240"},"authorizationTypes":{"USC":false,"act":true,"statute":false,"publicLaw":true,"executiveOrder":false}}]}</t>
  </si>
  <si>
    <t xml:space="preserve">Three year pilot program in which SBA made direct loans of up to $1 million at an interest rate of 1 percent to up to 20 nonprofit lending intermediaries each year, subject to the availability of funds. Term of ILP loans is for a maximum period of 20 years with deferred payments for the first two years. Intermediaries use the ILP loan funds to make loans of up to $200,000 to startup, newly established, or growing small business concerns. No small business (including affiliates) may have more than $200,000 outstanding under this program at one time. </t>
  </si>
  <si>
    <t xml:space="preserve">Applicants to the pilot program were required to be a private nonprofit entity with not less than one year of experience of making loans to startups, newly established or growing small businesses. The applicant must have directly funded the loans and not simply provided referrals to loans made by another entity. If an applicant is made up of a consortium of organizations, each member of the consortium must be individually eligible. Intermediaries that participate in SBA's microloan program were not eligible to become ILP intermediaries. However, affiliates of microloan intermediaries may have applied. Refer to Federal Register Notice Vol. 76, No. 63, dated Friday, April 1, 2011 starting on page 18007 for additional information. </t>
  </si>
  <si>
    <t>Not necessary</t>
  </si>
  <si>
    <t>{"description":"Generally applicants submitted an application which included financial statements, certificate of good standing, resumes of individuals associated with the organization, business plan, at least one year experience of making small business loans $50,000 to $200,000, documentation supporting non-profit status, and plan for distributing loan funds within two years. This program is excluded from coverage under 2 CFR 200, Subpart E - Cost Principles. ","isApplicable":true}</t>
  </si>
  <si>
    <t>{"description":"This program is excluded from coverage under OMB Circular No. A-110."}</t>
  </si>
  <si>
    <t>Refer to Federal Register Notice Vol. 76, No. 63, dated Friday, April 1, 2011 starting on page 18007.</t>
  </si>
  <si>
    <t>Only one award of $1 million was available to each intermediary.</t>
  </si>
  <si>
    <t>{"types":{"moe":false,"formula":true,"matching":false},"formula":{"title":"Small Business Administration","chapter":"13","part":"109","publicLaw":"P.L. 111--240","description":"Small Business Administration"}}</t>
  </si>
  <si>
    <t>{"awarded":"other","description":"All funds must be disbursed within the first two years of award.  Program was funded through FY 2012.","awardedDescription":"Award is provided in not less than two installments with first installment not more than $500,000."}</t>
  </si>
  <si>
    <t>[{"code":"program","isSelected":true,"description":"Quarterly ILP program activity reports accompanied with bank statements."},{"code":"cash","isSelected":true,"description":"Audited financial statements"},{"code":"progress","isSelected":true,"description":"Portfolio identification reports that must be submitted within 7 days of closing of the loan.  Portfolio status reports that update payments and balance information on the ILP's portfolio."},{"code":"expenditure","isSelected":false},{"code":"performanceMonitoring","isSelected":true,"description":"Reports for any changes to the ILP's intermediary organization or financing."}]</t>
  </si>
  <si>
    <t>{"isApplicable":true,"description":"Each ILP must submit audited financial statement annually."}</t>
  </si>
  <si>
    <t>(Direct Loans) FY 16 Estimate Not Available  FY 17 Estimate Not Available  FY 18 Estimate Not Available  - 2015, 2016, and 2017 - Not applicable</t>
  </si>
  <si>
    <t>$1 million each for 20 ILP's with average of $1 million</t>
  </si>
  <si>
    <t>{"list":[{"fiscalYear":2017,"description":"No data available"},{"fiscalYear":2016,"description":"No current data available No data available"},{"fiscalYear":2018,"description":"No data available"}],"isApplicable":true}</t>
  </si>
  <si>
    <t>{"flag":"appendix","description":"See Appendix IV of the Catalog of Federal Domestic Assistance under Small Business Administration. "}</t>
  </si>
  <si>
    <t>James Webb409 3rd Street, SW_x000D_
8th Floor, Washington, DC, DC 20416 Email:&lt; a href='mailto:James.Webb@sba.gov'&gt;James.Webb@sba.gov&lt;/a&gt;Phone: 202-619-0628;</t>
  </si>
  <si>
    <t>Information available at www.sba.gov</t>
  </si>
  <si>
    <t>https://beta.sam.gov/fal/4927c06457e75281816d357941d0fd7e/view</t>
  </si>
  <si>
    <t>Entrepreneurial Development Disaster Assistance (Disaster Relief Appropriations Act)</t>
  </si>
  <si>
    <t>{"list":[{"act":{"description":"Disaster Relief Appropriations Act, 2013, Public Law 113-2\r\n\r\n\r\n"},"publicLaw":{"congressCode":"96","number":"302"},"authorizationTypes":{"USC":false,"act":true,"statute":false,"publicLaw":true,"executiveOrder":false}},{"act":{"description":"Disaster Relief Appropriations Act, 2013, Public Law 113-2\r\n\r\n\r\n"},"publicLaw":{"congressCode":"95","number":"510"},"authorizationTypes":{"USC":false,"act":true,"statute":false,"publicLaw":true,"executiveOrder":false}},{"act":{"description":"Disaster Relief Appropriations Act, 2013, Public Law 113-2\r\n\r\n\r\n"},"publicLaw":{"congressCode":"113","number":"2"},"authorizationTypes":{"USC":false,"act":true,"statute":false,"publicLaw":true,"executiveOrder":false}}]}</t>
  </si>
  <si>
    <t>To provide grants to or cooperative agreements with organizations to provide technical assistance related to disaster recovery, response, and long term resiliency to small businesses that are recovering from a natural disaster.</t>
  </si>
  <si>
    <t>COOPERATIVE AGREEMENTS;PROJECT GRANTS;PROVISION OF SPECIALIZED SERVICES;ADVISORY SERVICES AND COUNSELING;DISSEMINATION OF TECHNICAL INFORMATION</t>
  </si>
  <si>
    <t>SBA is authorized to make grants (including contracts and cooperative agreements) to public or private institution of higher education, including but not limited to any land- grant college or university, any college or school of business, engineering, commerce, or agriculture, community college or junior college, to any private, nonprofit organizations having experience in effectively training and counseling business women, or all existing and potential business owners.</t>
  </si>
  <si>
    <t xml:space="preserve">Current and potential Small business persons recovering from Hurricane Sandy. </t>
  </si>
  <si>
    <t>{"environmentalImpact":{"reports":[{"isSelected":false,"reportCode":"statement"},{"isSelected":false,"reportCode":"assessment"},{"isSelected":false,"reportCode":"ExecutiveOrder12372"},{"isSelected":true,"reportCode":"otherRequired"}]},"description":"Additional information available on www.grants.gov or www.sba.gov."}</t>
  </si>
  <si>
    <t>{"description":"Applications are accepted in accordance with the program announcement posted at www.grants.gov.  The applicant must submit a written proposal addressing all of the selection criteria stated in the program announcement.  The applicant must submit applications/proposals electronically through www.grants.gov (free training on electronic filing is available on the site) by the application closing date. "}</t>
  </si>
  <si>
    <t xml:space="preserve">Central Office of SBA executes cooperative agreements to approved applicants. </t>
  </si>
  <si>
    <t>Varies with individual proposals</t>
  </si>
  <si>
    <t>{"awarded":"quarterly","description":"The period of performance is no longer than 24 months."}</t>
  </si>
  <si>
    <t>[{"code":"program","isSelected":true,"description":"Additional information available on the Announcement of Funding Opportunity available on www.grants.gov or on www.sba.gov."},{"code":"cash","isSelected":true,"description":"Additional information available on the Announcement of Funding Opportunity available on www.grants.gov or on www.sba.gov."},{"code":"progress","isSelected":true,"description":"Additional information available on the Announcement of Funding Opportunity available on www.grants.gov or on www.sba.gov."},{"code":"expenditure","isSelected":true,"description":"Additional information available on the Announcement of Funding Opportunity available on www.grants.gov or on www.sba.gov."},{"code":"performanceMonitoring","isSelected":true,"description":"Additional information available on the Announcement of Funding Opportunity available on www.grants.gov or on www.sba.gov."}]</t>
  </si>
  <si>
    <t xml:space="preserve">The awardee shall maintain and submit detailed, complete, and accurate client activity records of a sufficiency to reflect clearly the nature and variety of services provided. Financial records must be maintained until three years after the completion of the grant project or submission of the final report, whichever is later. </t>
  </si>
  <si>
    <t>(Salaries and Expenses) FY 16 Estimate Not Available  FY 17 est $0.00; FY 18 est $0.00;</t>
  </si>
  <si>
    <t>Additional information available in the Notice of Funding on www.grants.gov.</t>
  </si>
  <si>
    <t>{"flag":"appendix","description":"For addresses of the field offices, see Appendix IV of the Catalog under the Small Business Administration. "}</t>
  </si>
  <si>
    <t>Patricia Branch409 3rd Street,_x000D_
6th Floor, Washington, DC, DC 20416 Email:&lt; a href='mailto:Patricia.Branch@sba.gov'&gt;Patricia.Branch@sba.gov&lt;/a&gt;Phone: 202-205-7081;</t>
  </si>
  <si>
    <t xml:space="preserve">59.037 Small Business Development Centers; 59.026 SCORE; 59.043 Women's Business Ownership Assistance; </t>
  </si>
  <si>
    <t>Ability to provide technical assistance, training, counseling, and specialized services to the small business community affected by Hurricane Sandy.</t>
  </si>
  <si>
    <t>Mar 21,2013</t>
  </si>
  <si>
    <t>https://beta.sam.gov/fal/ae32cf5ee5542780762e8d59f01077cf/view</t>
  </si>
  <si>
    <t>Growth Accelerator Fund Competition</t>
  </si>
  <si>
    <t>{"list":[{"act":{"description":"America Creating Opportunities to Meaningfully Promote Excellence in\r\nTechnology, Education, and Science Reauthorization Act of 2010 (\"America\r\nCOMPETES Reauthorization Act of 2010\").\r\n"},"authorizationTypes":{"USC":false,"act":true,"statute":false,"publicLaw":false,"executiveOrder":false}}]}</t>
  </si>
  <si>
    <t xml:space="preserve">Growth accelerators are organizations that help entrepreneurs start and scale their businesses. Typically run by experienced entrepreneurs, accelerators help small businesses access seed capital, mentors, counseling, overhead services and networking opportunities. These organizations help accelerate a startup company’s path towards success with targeted advice on revenue growth, job growth and sourcing outside funding. Accelerators also help foster an inclusive entrepreneurial ecosystem by stimulating entrepreneurship outside of traditional startup hubs._x000D_
_x000D_
</t>
  </si>
  <si>
    <t>DIRECT PAYMENTS FOR SPECIFIED USE;DIRECT PAYMENTS FOR SPECIFIED USE (COOPERATIVE AGREEMENTS)</t>
  </si>
  <si>
    <t xml:space="preserve">For-profit and nonprofit organizations and the general public._x000D_
Funds are intended for accelerators and other entrepreneurial ecosystem models to fund operating budgets.  Organizations which provide networking opportunities, mentorship, space (can be physical or virtual) and sometimes equity to start-ups. All models are expected to have a prescribed timeline after which start ups "exit" or "graduate" their organization to function independently in the small business economy. Consult www.sba.gov/accelerators for further information._x000D_
_x000D_
</t>
  </si>
  <si>
    <t xml:space="preserve">For-profit and nonprofit organizations, Small Businesses and the general public._x000D_
Organizations which provide networking opportunities, mentorship, space (can be physical or virtual) and sometimes equity to start-ups. All models are expected to have a prescribed timeline after which start ups "exit" or "graduate" their organization to function independently in the small business economy. Consult www.sba.gov/accelerators for further information._x000D_
_x000D_
</t>
  </si>
  <si>
    <t>{"description":"An SBA Growth Accelerator Fund Application must be completed online. Additional documentation may be included at the applicants discretion. Awardees must be registered as an entity through www.SAM.gov and have an active account. Consult www.sba.gov/accelerators for further information on accessing the application.This program is excluded from coverage under OMB Circular No. A-87\r\n\r\n","isApplicable":true}</t>
  </si>
  <si>
    <t>{"description":"This program is excluded from coverage under OMB Circular A-102.\r\nThis program is excluded from coverage under OMB Circular A-110.\r\nAn SBA Growth Accelerator Fund Application must be completed online. Consult www.sba.gov/accelerators for further information on accessing the application.\r\n\r\n"}</t>
  </si>
  <si>
    <t xml:space="preserve">Applicant is notified by an SBA official of award by letter or email._x000D_
Awardees must register through www.sam.gov as an entity with an active account to receive award._x000D_
_x000D_
</t>
  </si>
  <si>
    <t>{"flag":"yes","description":"Consult www.sba.gov/accelerators. for annual application open period information.\r\nVariable; Early April to early June.\r\n\r\n","list":[{"start":"2015-04-06","end":"2015-06-08"}]}</t>
  </si>
  <si>
    <t>Variable:  Generally 90 days from close of application period.</t>
  </si>
  <si>
    <t>{"types":{"moe":false,"formula":false,"matching":true},"matching":{"requirementFlag":"voluntary","percent":"0","description":"This program has a statutory formula or matching requirements. \r\nAwardees must demonstrate the ability to raise (or have plans to raise) a 4 to 1 match of funds awarded. \r\n\r\n"}}</t>
  </si>
  <si>
    <t>{"awarded":"lump","description":"No required period of performance. \r\nMethod of awarding/releasing assistance: lump sum.\r\n"}</t>
  </si>
  <si>
    <t>[{"code":"program","isSelected":true,"description":"Quarterly Metrics to be reported for 12 months post award on Jobs created (both in the actual accelerator team and in the startups within the accelerator); Funds raised or dollars invested; Start-ups launched; Progress of startups towards graduation; New start-ups in queue; Qualitative impact on community; Outside funding raised; Corporate Partnerships obtained\r\n"},{"code":"cash","isSelected":false},{"code":"progress","isSelected":false},{"code":"expenditure","isSelected":false},{"code":"performanceMonitoring","isSelected":false}]</t>
  </si>
  <si>
    <t>This program is excluded from coverage under OMB Circular No. A-133.</t>
  </si>
  <si>
    <t>(Direct Payments for Specified Use) FY 17 est $5,000,000.00; FY 15$3,950,000.00; FY 16 est $1,000,000.00;</t>
  </si>
  <si>
    <t xml:space="preserve">$2,500,000 to $4,000,000 cumulative._x000D_
$50,000 to $80,000 for individual awards._x000D_
_x000D_
</t>
  </si>
  <si>
    <t>{"list":[{"fiscalYear":2015,"description":"FY 2015 data not yet available  FY 2015 See sba.gov/accelerators."},{"fiscalYear":2016,"description":"FY 2016 data not yet available"},{"fiscalYear":2017,"description":"FY 2017 data not yet available"}],"isApplicable":true}</t>
  </si>
  <si>
    <t xml:space="preserve">Consult www.sba.gov/accelerators._x000D_
</t>
  </si>
  <si>
    <t>Nareg Sagherian409 3rd St., SW_x000D_
6th Floor, Washington, DC 20416 Email:&lt; a href='mailto:nareg.sagherian@sba.gov'&gt;nareg.sagherian@sba.gov&lt;/a&gt;Phone: 202-205-7576;</t>
  </si>
  <si>
    <t>http://www.sba.gov/accelerators.</t>
  </si>
  <si>
    <t>Fiscal Year2017: Consult www.sba.gov/accelerators.Fiscal Year2016: Consult www.sba.gov/accelerators.Fiscal Year2015: Consult www.sba.gov/accelerators. Consult www.sba.gov/accelerators.</t>
  </si>
  <si>
    <t>Consult www.sba.gov/accelerators.</t>
  </si>
  <si>
    <t>May 15,2015</t>
  </si>
  <si>
    <t>https://beta.sam.gov/fal/f9631ead1061472ea6a0e8da868bb6d9/view</t>
  </si>
  <si>
    <t>Transition Assistance – Entrepreneurship Track (Boots to Business)</t>
  </si>
  <si>
    <t>Boots to Business</t>
  </si>
  <si>
    <t>{"list":[{"act":{"description":"15 U.S.C. 637(b)(1)(A) and (b)(17) and 648 ( Section 8(b)(1)(A) and (b)(17) and Section 21 of the Small Business Act)"},"authorizationTypes":{"USC":false,"act":true,"statute":false,"publicLaw":false,"executiveOrder":false}}]}</t>
  </si>
  <si>
    <t xml:space="preserve">Boots to Business (B2B)  grant/cooperative agreement funding enables eligible organizations to provide follow-on online entrepreneurship training, information and resources, and domestic and global delivery of the B2B two-day “Introduction to Entrepreneurship” classroom course to transitioning service members, spouses and family members, and veterans._x000D_
_x000D_
</t>
  </si>
  <si>
    <t>Eligible applicants may be a non-profit organization, a state, local, or tribal government agency, an institution of higher learning, a for-profit organization, or  collaboration between such entities.</t>
  </si>
  <si>
    <t>First beneficiaries are eligible transitioning service members, spouses and family members, and veterans, as defined by DOD policy</t>
  </si>
  <si>
    <t>{"description":"Applicants submit using standard agency process administered via grants.gov"}</t>
  </si>
  <si>
    <t xml:space="preserve">Funding opportunity released to public via grants.gov._x000D_
Proposals submitted and Proposals evaluated by independent panel review. The elements of the panel review include a review of the technical and cost proposals._x000D_
</t>
  </si>
  <si>
    <t>Usually From 30 to 960 days after closing date of RFP</t>
  </si>
  <si>
    <t xml:space="preserve">Subject to the exercise of option years </t>
  </si>
  <si>
    <t>{"awarded":"quarterly","description":"Usually not to exceed 12 months for the basic effort and four option periods of 12 months each.  Funds are made available on a cost reimbursement basis. See the following for information on how assistance is awarded on SBA’s website at www.sba.gov/ovbd.\r\n\r\n"}</t>
  </si>
  <si>
    <t>[{"code":"program","isSelected":true,"description":"Additional detail provided on SBA’s website at www.sba.gov/ovbd. Progress reports and budget reports are required. Cash reports are not applicable."},{"code":"cash","isSelected":false},{"code":"progress","isSelected":true,"description":"When necessary, on a case-by-case basis."},{"code":"expenditure","isSelected":true,"description":"SF424"},{"code":"performanceMonitoring","isSelected":true,"description":"Government monitors performance through day-to-day management relationship with grantee; grants are cooperative agreements so “substantial involvement” of government is required."}]</t>
  </si>
  <si>
    <t>The recipient(s) should be prepared to maintain detailed, complete, and accurate records to reflect clearly the nature and variety of the services provided.  Financial records must be maintained until 3 years after the completion of the grant project or submission of the final report, whichever is later. The recipient(s) should be prepared to participate in the development of a program-wide customer relationship management (CRM) system.</t>
  </si>
  <si>
    <t xml:space="preserve">(Advisory Services and Counseling) FY 17$12,572,000.00; FY 18 est $12,300,000.00; FY 19 est $11,250,000.00; FY 16$12,808,000.00; - </t>
  </si>
  <si>
    <t xml:space="preserve">Contact the Federal agency for more information. </t>
  </si>
  <si>
    <t>Dena Moglia409 3rd St., SW_x000D_
5th Floor, Washington, DC 20416 Email:&lt; a href='mailto:Dena.Moglia@sba.gov'&gt;Dena.Moglia@sba.gov&lt;/a&gt;Phone: 202-205-7034;</t>
  </si>
  <si>
    <t>http://www.sba.gov/bootstobusiness</t>
  </si>
  <si>
    <t>The technical proposal will consist of five weighted sections: (1) Project Summary and Approach; (2) ,Programmatic Capability; (3) Entrepreneurial Development or Economic Results – Outputs, Outcomes and Measures; (4) Leveraging of Resources; and (5) Risk Management and Budget. The cost proposal will be evaluated based on reasonableness of cost and compliance with OMB Circulars A-110 or A-112.</t>
  </si>
  <si>
    <t>May 17,2015</t>
  </si>
  <si>
    <t>https://beta.sam.gov/fal/935500348bf64961936c0dff52b9972d/view</t>
  </si>
  <si>
    <t>Regional Innovation Clusters</t>
  </si>
  <si>
    <t>Regional Innovation Clusters (RICs)</t>
  </si>
  <si>
    <t>{"list":[{"act":{"description":"Small Business Act, Section 8(b)(1)(A) (15 U.S.C. 637(b)(1)(A))\r\n\r\n"},"authorizationTypes":{"USC":false,"act":true,"statute":false,"publicLaw":false,"executiveOrder":false}}]}</t>
  </si>
  <si>
    <t>The purpose of this program is to connect and enhance regional cluster initiatives so that small businesses can effectively leverage them to commercialize new technologies and expand into new markets, thereby positioning themselves and their regional economies for growth.</t>
  </si>
  <si>
    <t xml:space="preserve">Educational institutions, public or private organizations and businesses, individuals, State and local governments,_x000D_
Indian tribes and lending and financial institutions and sureties that have the capability to provide the required_x000D_
business assistance._x000D_
</t>
  </si>
  <si>
    <t>Small business concerns  as defined by industry size standards established by the U.S. Small Business Administration.</t>
  </si>
  <si>
    <t>{"description":"Documentation to establish that all program eligibility criteria are met and that offeror is registered in the System for Award Management.","isApplicable":true}</t>
  </si>
  <si>
    <t>{"description":"The Regional Innovation Cluster program is currently deployed through firm-fixed level-of-effort contracts  and as such, applicants shall comply with the associated Federal Acquisition Regulation clauses. "}</t>
  </si>
  <si>
    <t xml:space="preserve">A technical evaluation panel reviews offers for this program based on a published evaluation criteria and makes a recommendation for award to the designated contracting officer.  The contracting officer is warranted to make an award determination on behalf of the agency and may do so at his/her discretion.  </t>
  </si>
  <si>
    <t xml:space="preserve">FAR Part 33 applies to protests and appeals for the Regional Innovation Clusters program. </t>
  </si>
  <si>
    <t>{"awarded":"other","description":"The contract is awarded for one year (12 months), with four additional option years to be exercised at the discretion of the SBA.","awardedDescription":"Invoicing shall occur once a month in arrears. Invoices shall include the contract number, the requisition number, and the period of time (beginning and end date) for the services detailed on the invoice.  Invoicing shall be in accordance with Contractor’s Pricing Schedule.  Back up detail shall be provided for travel, Other Direct Costs, and subcontracting efforts."}</t>
  </si>
  <si>
    <t>[{"code":"program","isSelected":true,"description":"Quarterly reports"},{"code":"cash","isSelected":false},{"code":"progress","isSelected":true,"description":"The Contractor shall provide a status report at the end of every quarter detailing activities completed, activities delayed, problem areas determined, problems resolved, and progress to date towards meeting specified metrics. The report shall be submitted to the SBA COTR within 15 calendar days following the last day of the quarter reported."},{"code":"expenditure","isSelected":true,"description":"Invoicing shall occur once a month in arrears. Invoices shall include the contract number, the requisition number, and the period of time (beginning and end date) for the services detailed on the invoice.  Invoicing shall be in accordance with Contractor’s Pricing Schedule.  Back up detail shall be provided for travel, Other Direct Costs, and subcontracting efforts."},{"code":"performanceMonitoring","isSelected":true,"description":"Each award is monitored by a Contracting Officer’s Representative"}]</t>
  </si>
  <si>
    <t>{"isApplicable":true,"description":"OMB Circular No. A-133"}</t>
  </si>
  <si>
    <t>(2) The Contractor shall make available at its offices at all reasonable times the records, materials, and other evidence for examination, audit, or reproduction, until 3 years after final payment under this contract or for any shorter period specified in FAR Subpart 4.7,</t>
  </si>
  <si>
    <t xml:space="preserve">(Direct Payments for Specified Use) FY 17$3,259,000.00; FY 18 est $5,000,000.00; FY 19 est $0.00; FY 16$5,824,000.00; - </t>
  </si>
  <si>
    <t>$5,000,000 to $6,000,000 cumulative.</t>
  </si>
  <si>
    <t>{"list":[{"fiscalYear":2016,"description":"FY 2016 data not yet available. data not available"},{"fiscalYear":2018,"description":"data not available"},{"fiscalYear":2017,"description":"data not available"}],"isApplicable":true}</t>
  </si>
  <si>
    <t xml:space="preserve">See Federal Acquisition Regulation (FAR) at https://www.acquisition.gov/?q=browsefar </t>
  </si>
  <si>
    <t>Matthew StevensSBA Office of Entrepreneurial Development_x000D_
409 3rd St, SW_x000D_
Washington, DC 20416, Washington, DC, DC 20416 Email:&lt; a href='mailto:Matthew.Stevens@sba.gov'&gt;Matthew.Stevens@sba.gov&lt;/a&gt;Phone: 202-205-7699;</t>
  </si>
  <si>
    <t>http://www.sba.gov/clusters</t>
  </si>
  <si>
    <t>Fiscal Year2016: See http://www.sba.gov/clusters</t>
  </si>
  <si>
    <t>The Government will award a contract resulting from this solicitation to the responsible offeror(s) whose offer conforming to the solicitation will be most advantageous to the Government, price and other factors considered, which could include the technical approach, cluster qualifications and experience,  and past performance/past experience.</t>
  </si>
  <si>
    <t>https://beta.sam.gov/fal/42e30e069f714029909eab887ba92ce0/view</t>
  </si>
  <si>
    <t>SBA Emerging Leaders initiative</t>
  </si>
  <si>
    <t xml:space="preserve">Emerging Leaders </t>
  </si>
  <si>
    <t>{"list":[{"act":{"description":"15 USC 637(b)(1)(A)(Section 8(b)(1)(A) of the Small Business Act.)"},"authorizationTypes":{"USC":false,"act":true,"statute":false,"publicLaw":false,"executiveOrder":false}}]}</t>
  </si>
  <si>
    <t xml:space="preserve">Emerging Leaders is a free educational series that provides executives with the organizational framework and resources to build sustainable businesses and support economic development within underserved communities.  _x000D_
_x000D_
</t>
  </si>
  <si>
    <t xml:space="preserve">Existing small business owners that meet criteria, this training is for established business owners and is not for start-ups or people who are thinking about starting a business. The Emerging Leaders Initiative advanced training series is open to small business owners and executives that:_x000D_
•Have annual revenues of at least $400,000_x000D_
•Have been in business for at least 3 years_x000D_
•Have at least one employee, other than self_x000D_
</t>
  </si>
  <si>
    <t>Existing small business owners</t>
  </si>
  <si>
    <t>{"description":"This program is excluded from coverage under 2 CFR 200, Uniform Administrative Requirements, Cost Principals, and Audit Requirements for Federal Awards.  "}</t>
  </si>
  <si>
    <t>Based on available funding</t>
  </si>
  <si>
    <t>Participation is limited based on available funding</t>
  </si>
  <si>
    <t>{"types":{"moe":true,"formula":false,"matching":false},"moe":{"description":"N/A"}}</t>
  </si>
  <si>
    <t>{"awarded":"other","description":"Training classes over the course of 7 months ","awardedDescription":"N/A"}</t>
  </si>
  <si>
    <t>[{"code":"program","isSelected":true,"description":"Impact assessment conducted annually "},{"code":"cash","isSelected":true,"description":"N/A"},{"code":"progress","isSelected":true,"description":"Yes, national trainer (contractor) submits reports to COR"},{"code":"expenditure","isSelected":true,"description":"Yes, national trainer (contractor) submits reports to COR\r\n\r\n"},{"code":"performanceMonitoring","isSelected":true,"description":"Yes, national trainer (contractor) submits reports to COR\r\n\r\n"}]</t>
  </si>
  <si>
    <t>Routine records according to current Statement of Work</t>
  </si>
  <si>
    <t>(Direct Payments for Specified Use) FY 17 est $2,675,421.00; FY 15$2,555,067.00; FY 16 est $2,732,421.00; - N/A</t>
  </si>
  <si>
    <t>{"flag":"appendix","description":"51 host offices as listed on sba.gov/emergingleaders"}</t>
  </si>
  <si>
    <t>John Bienko409 3rd St., SW_x000D_
6th Floor_x000D_
Office of Entrepreneurship Education , Washington, DC 20416 Email:&lt; a href='mailto:john.bienko@sba.gov'&gt;john.bienko@sba.gov&lt;/a&gt;Phone: 202-205-6052;</t>
  </si>
  <si>
    <t>http://www.sba.gov/emergingleaders</t>
  </si>
  <si>
    <t>Fiscal Year2016: $2,732,421Fiscal Year2015: $2,555,067Fiscal Year2017: $2,675,421</t>
  </si>
  <si>
    <t xml:space="preserve">Criteria stated within Statement of Work </t>
  </si>
  <si>
    <t>Jul 17,2016</t>
  </si>
  <si>
    <t>https://beta.sam.gov/fal/81bd4183ae504a2496b3eecf04d90894/view</t>
  </si>
  <si>
    <t>Grants to States for Construction of State Home Facilities</t>
  </si>
  <si>
    <t>(State Home Construction)</t>
  </si>
  <si>
    <t>VA HEALTH ADMINISTRATION CENTER, VETERANS AFFAIRS, DEPARTMENT OF</t>
  </si>
  <si>
    <t>{"list":[{"act":{"description":"Public Laws 88-450, 89-311, 90-432, 91-178, 93-82, 94-581, 95-62, 96-151, 96-330, 97-251, 97-295, 98-528, 99-166, 99-576, and 100-322, 38 U.S.C. 8131-8137"},"publicLaw":{"congressCode":"111","number":"05"},"authorizationTypes":{"USC":false,"act":true,"statute":false,"publicLaw":true,"executiveOrder":false}}]}</t>
  </si>
  <si>
    <t>To assist States to acquire or construct State home facilities for furnishing domiciliary or nursing home care to veterans, and to expand, remodel, or alter existing buildings for furnishing domiciliary, nursing home, or hospital care to veterans in State homes.</t>
  </si>
  <si>
    <t>Any State may apply after assuring that the assisted facility will be owned by the State; and will be used primarily for veterans.</t>
  </si>
  <si>
    <t>Veterans meeting VA and State admission criteria.</t>
  </si>
  <si>
    <t>{"description":"The standard application forms as furnished by the Federal agency and required by Title 38, CFR Part 43, \"Uniform Administrative Requirements\" must be used for this program. (Standard Form 424, Application for Federal Assistance for Construction Programs, with attachments.)."}</t>
  </si>
  <si>
    <t>Formal approval of the award of the assistance grant to the State is made by the Secretary of Veterans Affairs with program administered by Chief Consultant, Geriatrics and Extended Care Strategic Healthcare Group.</t>
  </si>
  <si>
    <t>{"flag":"yes","description":"Initial application is due by April 15 for all projects. State assurance of matching funds is due by August 15 to receive priority group one status.","list":[{"start":"2009-04-15"},{"start":"2009-08-15"}]}</t>
  </si>
  <si>
    <t>From 30 to 60 workdays after receipt of bid tabulations, revised budget page based on bid, and signed Memorandum of Agreement.</t>
  </si>
  <si>
    <t>No application will be disapproved without the opportunity of a hearing.</t>
  </si>
  <si>
    <t>{"awarded":"quarterly","description":"Accounts are canceled five years after appropriation expires.  Appropriations received in fiscal year 1994 or later do not expire.  Reimbursement payments are made to the State based on Federal share of cost incurred."}</t>
  </si>
  <si>
    <t>Records should be maintained for the period established by Memorandum of Agreement (7 to 20 years depending upon the amount of the grant). If any claim or audit is started before the expiration of this time period, the records shall be retained until all litigation, claims or audit findings involving the records have been resolved.</t>
  </si>
  <si>
    <t>36-0181-0-1-703;</t>
  </si>
  <si>
    <t xml:space="preserve">(Project Grants) FY 11 Estimate Not Available  FY 12 Estimate Not Available  FY 13 Estimate Not Available (Project Grants) FY 13 Estimate Not Available  FY 12 Estimate Not Available  FY 11 Estimate Not Available </t>
  </si>
  <si>
    <t>Thomas Graves810 Vermont Avene, N.W._x000D_
, Washington, DC 20420 Phone: 202-461-6751;</t>
  </si>
  <si>
    <t>http://www.va.gov.</t>
  </si>
  <si>
    <t>VA</t>
  </si>
  <si>
    <t>https://beta.sam.gov/fal/a7bed76f1b4310a2a5d17b136a0f4df9/view</t>
  </si>
  <si>
    <t>Veterans Domiciliary Care</t>
  </si>
  <si>
    <t>DOMICILIARY RESIDENTIAL  REHABILITATION AND  TREATMENT PROGRAM_x000D_
(DRRTP)</t>
  </si>
  <si>
    <t xml:space="preserve">To provide residential care for ambulatory veterans disabled by age or illness who are not in need of acute hospitalization and who do not need the skilled nursing services provided in nursing homes. _x000D_
_x000D_
To rehabilitate the veteran in anticipation of his/her return to the community in a self-sustaining and independent or semi-independent living situation, or to assist the veteran to reach his/her optimal level of functioning in a 24-hour, 7-days-per-week protective environment._x000D_
</t>
  </si>
  <si>
    <t xml:space="preserve">Veterans who meet basic VA eligibility requirement for VA healthcare and who are assessed as: _x000D_
not meeting criteria for acute inpatient mental health or medical admission; _x000D_
having tried a less restrictive treatment alternative, or one was unavailable; _x000D_
having identified rehabilitation and treatment needs requiring the structure and support of a residential treatment environment;  _x000D_
not a significant risk of harm to self or others;  _x000D_
lacking a stable lifestyle or living arrangement that is conducive to the Veteran’s goal of recovery; _x000D_
being capable of self-preservation and basic self-care._x000D_
</t>
  </si>
  <si>
    <t>Veterans meeting the above requirements.</t>
  </si>
  <si>
    <t>{"description":"Military discharge papers (DD214).","isApplicable":true}</t>
  </si>
  <si>
    <t>{"description":"Submit Application for Medical Benefits, VA Form 10-10EZ and VA Form 10-10EC, Application for Extended Care Services to nearest VA medical facility."}</t>
  </si>
  <si>
    <t>36-0160-0-1-703;</t>
  </si>
  <si>
    <t>(Project Grants) FY 16 est $728,933,266.00; FY 17 est $721,104,018.00; FY 15$729,752,605.00; - Estimated Cost based on the forecasted Bed Day of Care data from the BY 2013 Enrollee Health Care Projection Model forecasts. The costs include the total healthcare cost of the Veteran during their stay.</t>
  </si>
  <si>
    <t>{"list":[{"fiscalYear":2015,"description":"VHA offers a full continuum of residential treatment programs.  At the end of FY 15, VHA operated 244 residential programs with 8,183 beds at 106 VA Medical Centers.  For FY 15, there were 38601 episodes of care, 2,312,740 Bed Days of Care at a cost of $729,752,605."},{"fiscalYear":2017,"description":"For FY17, VHA anticipates opening four new programs."},{"fiscalYear":2016,"description":"At the end of second quarter FY 16, the Veterans Health Administration (VHA) operated 245 MH RRTP programs with 8,034 beds at 113 VAMCs.  For FY 16, VHA anticipates opening nine new residential programs."}],"isApplicable":true}</t>
  </si>
  <si>
    <t xml:space="preserve">VHA Handbook 1162.02_x000D_
VHA Handbook 1160.01_x000D_
VHA Handbook 1160.03_x000D_
VHA Handbook 1160.04._x000D_
Information Contacts (150)_x000D_
National Mental Health Director, Residential Rehabilitation and Treatment Programs_x000D_
757-722-9961, extension 1123._x000D_
</t>
  </si>
  <si>
    <t>{"flag":"none","description":"Mental Health Services (10P4M) in the Office of Patient Care Services (10P4)\r\n202-461-4154\r\n"}</t>
  </si>
  <si>
    <t>Mental Health ServicesMental Health Services (10P4M) in the Office of Patient Care Services (10P4)_x000D_
202-461-4154_x000D_
, Washington, DC 20420 Phone: 202-461-4154;</t>
  </si>
  <si>
    <t>http://www.va.gov</t>
  </si>
  <si>
    <t>Eligibility_x000D_
A Veteran is eligible for care at a SVH if VA determines that the Veteran needs care at a nursing home, domiciliary, or ADHC and also meets the requirements found in 38 CFR 51.50 (for nursing home care), 38 CFR 17.46(b) (for domiciliary care),and 38 CFR 52.50 (for ADHC)._x000D_
_x000D_
Procedures_x000D_
Information and procedures for determining eligibility, reporting, vouchering, and auditing of per diem payment claims for SVHs pursuant to title 38 of the United States Code (U.S.C.), sections 1710, 1720(f), 1741-1745, and title 38 of the Code of Federal Regulations (CFR) Parts 51 and 52._x000D_
_x000D_
Information Contacts_x000D_
The Chief Business Office, through its State Veterans Home Per Diem Program Office (10NB)_x000D_
(303) 398-5908._x000D_
.</t>
  </si>
  <si>
    <t>https://beta.sam.gov/fal/51b781b27f38a5f50754d781eac40b9d/view</t>
  </si>
  <si>
    <t>Veterans Dental Care</t>
  </si>
  <si>
    <t>{"list":[{"act":{"description":" 38 U.S.C. 1712. \n"},"authorizationTypes":{"USC":false,"act":true,"statute":false,"publicLaw":false,"executiveOrder":false}}]}</t>
  </si>
  <si>
    <t>To provide dental services.</t>
  </si>
  <si>
    <t>Must have enlisted in the armed forces before September 7, 1980.  Veterans who enlisted in the armed forces after September 7, 1980 or entered on active duty after October 16, 1981, must have 24 continuous months of active duty service or completed the full period of time for which the individual was called or ordered to active duty.</t>
  </si>
  <si>
    <t>Dental care may be provided for those veterans (1) who have a service-connected compensable dental disability or condition; (2) who have a service-connected, non-compensable dental condition or disability and were former prisoners of war; (3) who have a service-connected, non-compensable condition or disability resulting from combat wounds or service trauma; (4) who were held as a prisoner of war for a period of not less than 90 days; (5) who have a service- connected disability rated as total; (6) who have been found in need of training authorized under 38 U.S.C. Chapter 31; (7) who have a dental condition which is having a direct and material detrimental effect upon a service-connected condition; (8) who have service-connected, non- compensable disability and who apply for treatment of such condition within 90 days following discharge or release from active duty of not less than 180 days, or in the case of a veteran who served on active duty during the Persian Gulf War, 90 days (treatment under this latter authority is limited to one-time correction of the service-connected dental condition); and (9) those receiving outpatient or scheduled for inpatient care may receive dental care if the dental condition is clinically determined to be complicating a medical condition currently under treatment.</t>
  </si>
  <si>
    <t>{"description":"Copy of military discharge, and as applicable verification of: (a) establishment of service-connected disability; (b) service during World War I; (c) military retirement; (d) letter of authorization; or (e) receipt of increased pension or additional compensation or allowance based on the need of regular aid and attendance or by reason of being permanently housebound, or those who, but for the receipt of military retired pay, would be otherwise eligible, and as applicable, family income and expense information.","isApplicable":true}</t>
  </si>
  <si>
    <t>{"description":"Application may be made:  (1) personally at a VA medical center, outpatient clinics or regional offices with outpatient clinics; (2) through any veteran's service organization representative; or (3) by mailing VA form 10-10EZ, Application for Health Benefits, to the nearest VA health care facility."}</t>
  </si>
  <si>
    <t>{"flag":"yes","description":"Application for dental treatment for service-connected non-compensable condition or disability shown to have been in existence at time of discharge or release from service must be made within 90 days after discharge from active duty.","list":[]}</t>
  </si>
  <si>
    <t>The same day if applicant applies in person; generally within 10 days if applicant applies by mail.</t>
  </si>
  <si>
    <t>{"description":"No limit."}</t>
  </si>
  <si>
    <t xml:space="preserve">(Salaries and Expenses) FY 07$418,671,000.00; FY 08 est $451,490,000.00; FY 09 est $485,454,000.00; - (Salaries and Expenses)  FY 07 $418,671,000; FY 08 est $451,490,000; and FY 09 est $485,454,000. 
</t>
  </si>
  <si>
    <t>{"list":[{"fiscalYear":2007,"description":"In fiscal year 2007, there were 3,180,876 dental procedures; The fiscal year 2007 and 2008 estimates are 3,475,395 and 3,620,884 respectively. \n"}],"isApplicable":true}</t>
  </si>
  <si>
    <t>38 CFR 17.45a, 17.60(a) - (i), 17.60 (d) - (f) and 17.123(a) - (g). "Federal Benefits for Veterans and Dependents," VA Pamphlet 80-99-1, $5.00, available from Superintendent of Documents, Government Printing Office, Washington, DC 20402, or Fax (202) 512-2250.  Mail requests to P.O. Box 371954, Pittsburgh,  PA 15250-7954.</t>
  </si>
  <si>
    <t>{"flag":"none","description":"Any VA Medical Center.  See Appendix IV of the Catalog for listing under Veterans Health Services and Research Administration."}</t>
  </si>
  <si>
    <t>VA Central Office: Headquarters Health Administration Service (10C3), Department of Veterans Affairs, Washington, DC 20420. Telephone: (202) 273-8303 or 8302. , , ;</t>
  </si>
  <si>
    <t>https://beta.sam.gov/fal/5818fc006d69a7cdba2a05ba8654dd87/view</t>
  </si>
  <si>
    <t>Veterans Prescription Service</t>
  </si>
  <si>
    <t>(Medicine For Veterans)</t>
  </si>
  <si>
    <t>{"list":[{"act":{"description":" Public Laws 91-500, 93-82, 94-581, and 101-508; 38 U.S.C. 612. \n"},"authorizationTypes":{"USC":false,"act":true,"statute":false,"publicLaw":false,"executiveOrder":false}}]}</t>
  </si>
  <si>
    <t>To provide eligible veterans and certain dependents and survivors of veterans with prescription drugs and expendable medical supplies from VA pharmacies upon presentation of prescription(s) from a VA provider or VA authorized provider.</t>
  </si>
  <si>
    <t>Veterans receiving outpatient care (see Veterans Outpatient Care 64.011); service connected veterans and World War I veterans if they are authorized non-VA care (Fee Basis) are eligible for prescriptions.  Also, veterans in receipt of aid and attendance or housebound benefits are eligible for prescriptions. Veterans whose pension payments have been discontinued because their annual income exceeds the applicable maximum limitations may continue to be eligible for prescription drugs and expendable medical supplies until their income exceeds the maximum limitation by more than $1,000.</t>
  </si>
  <si>
    <t>{"description":"Eligible veterans must furnish prescriptions(s) from a VA physician, dentist, podiatrist, or VA authorized provider.  Only veteran patients in receipt of aid and attendance or housebound benefits may furnish prescriptions from any licensed physician, dentist, or podiatrist.","isApplicable":true}</t>
  </si>
  <si>
    <t>{"description":"Veterans should follow the application process for Veterans Outpatient Care (64.011).  Once veterans are accepted for outpatient care the eligibility information is shared with the pharmacy computer system, veterans may then present prescriptions to a VA Pharmacy."}</t>
  </si>
  <si>
    <t xml:space="preserve">(Salaries and Expenses) FY 07$4,324,952,000.00; FY 08 est $4,688,246,000.00; FY 09 est $5,100,409,000.00; - (Salaries and Expenses)  FY 07 $4,324,952,000; FY 08 est $4,688,246,000; and FY 09 est $5,100,409,000. 
</t>
  </si>
  <si>
    <t>{"list":[{"fiscalYear":2007,"description":"Data unavailable. \n"}],"isApplicable":true}</t>
  </si>
  <si>
    <t>VA Pamphlet 80-99-1, 38 CFR 17.60; "Federal  Benefits for Veterans and Dependents", $5.00, available from Superintendent of Documents, Government Printing Office, Washington, DC 20402.</t>
  </si>
  <si>
    <t>{"flag":"none","description":"Initial contact should be made with the nearest Veterans Hospital Facility listed in Appendix IV of the Catalog under Veterans Health Administration."}</t>
  </si>
  <si>
    <t>Chief Consultant, Pharmacy Benefits Management, Department of Veterans Affairs, Washington, DC 20420. Telephone: (202) 273-8429. , , ;</t>
  </si>
  <si>
    <t xml:space="preserve">93.774 Medicare Supplementary Medical Insurance; 93.778 Medical Assistance Program; </t>
  </si>
  <si>
    <t>https://beta.sam.gov/fal/1b0b8110718de67b2dd85be0673d51fa/view</t>
  </si>
  <si>
    <t>Veterans Prosthetic Appliances</t>
  </si>
  <si>
    <t>(Prosthetics Services)</t>
  </si>
  <si>
    <t>{"list":[{"act":{"description":" 38 U.S.C. 1162, 38 U.S.C. 1701, 38 U.S.C. 1710, 38 U.S.C. 1712, 38 U.S.C. 1713, 38 U.S.C. 1714, 38 U.S.C. 1717, 38 U.S.C. 1719, 38 U.S.C. 1723, 38 U.S.C. 1724, 38 U.S.C. 3104, 38 U.S.C. 3901, 38 U.S.C. 3902, 38 U.S.C. 3903, and 38 U.S.C. 8123. \n"},"authorizationTypes":{"USC":false,"act":true,"statute":false,"publicLaw":false,"executiveOrder":false}}]}</t>
  </si>
  <si>
    <t>To provide, through purchase and/or fabrication, prosthetic and related appliances, equipment and services to eligible veterans so that they may live and work as productive citizens.</t>
  </si>
  <si>
    <t>Any disabled veteran or authorized representative on his behalf meeting the criteria below may apply for prosthetic appliances or services.  VA may not furnish sensory-neural aids, e.g., eye glasses, hearing aids, etc., other than in accordance with guidelines established by the Secretary.</t>
  </si>
  <si>
    <t>Veterans eligible for prosthetic services are service-connected veterans seeking care for a service-connected disability; veterans with compensable service-connected disabilities generally rated 10 percent or more; former prisoners of war, veterans discharged or released from active military service for a disability that was incurred or aggravated in the line of duty, and veterans who are in receipt of Section 1151 benefits; veterans who are in receipt of increased pension based on a need of regular aid and attendance or by reason of being permanently housebound; veterans who have annual income and net worth below the "means test" threshold; all other veterans who are not required to pay a copayment for their care, i.e., veterans of the Mexican border period and World War I, compensated zero (0) percent service-connected veterans who are receiving statutory awards, veterans exposed to a toxic substance, radiation or  environmental hazard (limited to certain disabilities); and veterans who must pay a copayment for their care.  Ineligible veterans are nonservice-connected veterans residing or sojourning in foreign lands.</t>
  </si>
  <si>
    <t>{"description":"Eligible veteran may request prosthetic services through their primary care provider when reporting in person to any VA Medical Center as well as by correspondence, telephone, or authorized community physician prescription."}</t>
  </si>
  <si>
    <t>All prosthetic requests require an initial action within five working days.  Custom fabrication or design may increase the time before an item/service can be delivered.</t>
  </si>
  <si>
    <t>A veteran who is administratively refused prosthetics services by a local VA health care facility may appeal to the Board of Veterans Appeals. Determinations of the Veterans Health Administration involving the need or nature of medical treatment as distinguished from legal or basic eligibility for medical services, are not appealable.</t>
  </si>
  <si>
    <t>{"description":"For veterans in receipt of special monthly compensation or increased pension based on the need for regular aid and attendance, assistance is maintained for as long as eligibility continues (usually for life).  Veterans are entitled to receive prosthetic services for as long as they are receiving VA treatment."}</t>
  </si>
  <si>
    <t xml:space="preserve">(Not Applicable) FY 07$1,236,275,000.00; FY 08 est $1,320,834,000.00; FY 09 est $1,454,528,000.00; - (Value and Repair of Prosthetic Appliances, Home Oxygen, and Home Respiratory Therapy Supplies) FY 07 $1,236,275,000; FY 08 est $1,320,834,000; and FY 09 est $1,454,528,000. 
</t>
  </si>
  <si>
    <t>{"list":[{"fiscalYear":2005,"description":"The program provided 5,700,000 prosthetic item/services in the form of prosthetic appliances, sensory aids, medical equipment, medical supplies, surgical and dental implants, therapeutic devices and repair services during fiscal year 2005.  The Veterans Health Care Eligibility Reform Act of 1996 significantly impacted the number of  prosthetic item/services provided. \n"}],"isApplicable":true}</t>
  </si>
  <si>
    <t>38 CFR 17.150, 17.151, 17.152, 17.153, 17.154, 17.155, 17.156, 17.157, 17.158, 17.159.</t>
  </si>
  <si>
    <t>{"flag":"none","description":"Initial contact should be made with the Prosthetic Representatives in 124 VA field stations, any VA outpatient clinic, CBOC or any veterans' service organization representative. See Appendix IV of the Catalog for the address of the nearest Veterans Hospital Facility."}</t>
  </si>
  <si>
    <t>CHIEF Prosthetics and Clinical Logistics Officer (10f), Department of Veterans Affairs, Washington, DC 20420. Telephone: (202) 254-0440.  Fax: (202) 254-0470. , , ;</t>
  </si>
  <si>
    <t>http://vaww1.va.gov/prosthetics/</t>
  </si>
  <si>
    <t xml:space="preserve">93.774 Medicare Supplementary Medical Insurance; 93.778 Medical Assistance Program; 64.116 Vocational Rehabilitation for Disabled Veterans; </t>
  </si>
  <si>
    <t>https://beta.sam.gov/fal/29fa2cdf475c4de0b53a6e0a0467d5a6/view</t>
  </si>
  <si>
    <t>Veterans State Domiciliary Care</t>
  </si>
  <si>
    <t>{"list":[{"act":{"description":" Act of August 27, 1888, as amended, Public Laws 66- 126, 76-250, 78-202, 80-531, 81-823, 83-613, 86-625, 88-450, 90-432, 93- 82, 94-417, 94-581, 96-151, 97-251, 98-160, and 100-322, 38 U.S.C. 1741- 1743. \n"},"authorizationTypes":{"USC":false,"act":true,"statute":false,"publicLaw":false,"executiveOrder":false}}]}</t>
  </si>
  <si>
    <t>To provide financial assistance to States furnishing domiciliary care to eligible veterans in State Veterans' Homes which meet the standards prescribed by the Secretary of Veterans Affairs.</t>
  </si>
  <si>
    <t>Applicant is any State which operates a designated facility to furnish domiciliary care primarily for veterans.</t>
  </si>
  <si>
    <t>Veterans eligible for care in a VA facility needing domiciliary care and meeting one of the following conditions: (a) has a service-connected disability for which such care is being provided; (b) has a nonservice-connected disability and states under oath his inability to defray the expenses of necessary care; (c) was discharged or released from active military, naval and air service for a disability incurred or aggravated in line of duty; or (d) is in receipt of, or but for the receipt of, retirement pay would be entitled to receive disability compensation.  A veteran must also meet State admission criteria.</t>
  </si>
  <si>
    <t>{"description":"Letter of application from State addressed to Chief Consultant, Geriatrics and Extended Care Strategic Healthcare Group (114), Department of Veterans Affairs, 810 Vermont Avenue, N.W., Washington, DC 20420."}</t>
  </si>
  <si>
    <t>Recognition by Secretary of Veterans Affairs for purposes of VA aid pursuant to Title 38 U.S.C. Section 1741.</t>
  </si>
  <si>
    <t>{"description":"There is no length limitation; grant payments are made monthly or quarterly to the State."}</t>
  </si>
  <si>
    <t>Cost records on which quarterly statements are based and attendance records to support report for days of care provided to veteran.</t>
  </si>
  <si>
    <t xml:space="preserve">(Formula Grants) FY 07$45,034,000.00; FY 08 est $49,339,000.00; FY 09 est $51,190,000.00; - (Grants) FY 07 $45,034,000; FY 08 est $49,339,000; and FY 09 est $51,190,000. 
</t>
  </si>
  <si>
    <t>{"list":[{"fiscalYear":2007,"description":"In fiscal year 2007, the average daily census was 3,890 and is projected to be 3,892 and 3,894 in FY 2008 and FY 2009 respectively. \n"}],"isApplicable":true}</t>
  </si>
  <si>
    <t>VA Manual M-1, Part I, Chapter 3, "State Veterans' Homes," and VA Manual M-5, Part VIII, Chapters 1 through 5.</t>
  </si>
  <si>
    <t>{"flag":"none","description":"See Appendix IV of the Catalog for Veterans Hospital Facilities."}</t>
  </si>
  <si>
    <t>Assistant Chief Medical Director for Geriatrics and Extended Care Service (114B), Department of Veterans Affairs, Washington, DC 20420.  Chief, State Home Per Diem Program. Telephone: (202) 461-6771. , , ;</t>
  </si>
  <si>
    <t xml:space="preserve">64.008 Veterans Domiciliary Care; </t>
  </si>
  <si>
    <t>https://beta.sam.gov/fal/4b5e9ffb22621632a28c131a6185c1d8/view</t>
  </si>
  <si>
    <t>Veterans State Nursing Home Care</t>
  </si>
  <si>
    <t>{"list":[{"act":{"description":" Public Laws 88-450, 90-432, 93-82, 94-417, 94-581, 96-151, 97-251, 98-160, and 100-322, 38 U.S.C. 1741-1743. \n"},"authorizationTypes":{"USC":false,"act":true,"statute":false,"publicLaw":false,"executiveOrder":false}}]}</t>
  </si>
  <si>
    <t>To provide financial assistance to States furnishing nursing home care to eligible veterans in State Veterans' Homes which meet the standards prescribed by the Secretary of Veterans Affairs.</t>
  </si>
  <si>
    <t>Applicant is any State which operates a designated facility to furnish nursing home care primarily for veterans.</t>
  </si>
  <si>
    <t>A veteran eligible for care in a VA facility needing nursing home care and meeting one of the following conditions: (a) has a service-connected disability for which such care is being provided; (b) has a nonservice-connected disability and states under oath his inability to defray the expenses of necessary nursing home care; (c) was discharged or released from active military, naval and air services for a disability incurred or aggravated in line of duty; or (d) is in receipt of, or but for the receipt of retirement pay would be entitled to receive disability compensation.  A veteran must also meet State admission criteria.</t>
  </si>
  <si>
    <t>{"description":"Letter of application from State addressed to Chief Consultant, Geriatrics and Extended Care Strategic Healthcare Group (114) Department of Veterans Affairs, 810 Vermont Avenue, NW., Washington, DC 20420."}</t>
  </si>
  <si>
    <t>Recognition by Secretary of Veteran Affairs for purposes of VA aid pursuant to Title 38 U.S.C. Section 1741.</t>
  </si>
  <si>
    <t xml:space="preserve">(Formula Grants) FY 07$451,644,000.00; FY 08 est $501,046,000.00; FY 09 est $524,739,000,000.00; - (Grants) FY 07 $451,644,000; FY 08 est $501,046,000; and FY 09 est $524,739,000,000. 
</t>
  </si>
  <si>
    <t>{"list":[{"fiscalYear":2007,"description":"In FY 2007, the average daily census was 18,087 and is projected to be 18,268 and 18,451 in FY 2008 and FY 2009 respectively. \n"}],"isApplicable":true}</t>
  </si>
  <si>
    <t>VA Manual M-1, Part I, Chapter 3, "State Veterans' Homes," and M-5, Part VIII, Chapters 1 through 5.</t>
  </si>
  <si>
    <t>Chief Consultant, Geriatrics and Extended Care Service(114), Department of Veteran's Affairs, Washington, DC 20420.  Chief, State Home Per Diem Program. Telephone: (202) 461-6771. , , ;</t>
  </si>
  <si>
    <t>https://beta.sam.gov/fal/b52d179567248b19a9b2a15a525e27b0/view</t>
  </si>
  <si>
    <t>VA Homeless Providers Grant and Per Diem Program</t>
  </si>
  <si>
    <t>{"list":[{"act":{"description":"Homeless Veterans Comprehensive Service Programs Act of 1992; Veterans Benefits, Health Care, and Information Technology Act of 2006"},"authorizationTypes":{"USC":false,"act":true,"statute":false,"publicLaw":false,"executiveOrder":false}}]}</t>
  </si>
  <si>
    <t>To assist public and nonprofit private entities in establishing new programs and service centers to furnish supportive services and supportive housing for homeless veterans through grants that may be used to acquire, renovate or alter facilities, and to provide per diem payments, to eligible entities that provide supportive services and supportive housing for homeless veterans.</t>
  </si>
  <si>
    <t>Applicants eligible for grants include public and nonprofit private entities with the capacity to effectively administer a grant; which demonstrate that adequate financial support will be available to carry out the project; and which agree to and demonstrate capacity to meet the applicable criteria and requirements of the grant program. Applicants eligible for per diem payments include public or nonprofit private entities who are either grant recipients, or who are eligible to receive a grant.</t>
  </si>
  <si>
    <t>Veterans, meaning a person who served in the active military, naval or air service, and who was discharged or released there from under conditions other than dishonorable.</t>
  </si>
  <si>
    <t>{"description":"Costs for State and local governments, Indian Tribal governments and nonprofit organizations will be determined in accordance with 2 CFR 200 Subpart E - Cost Principals.","isApplicable":true}</t>
  </si>
  <si>
    <t>{"environmentalImpact":{"reports":[{"isSelected":false,"reportCode":"statement"},{"isSelected":false,"reportCode":"assessment"},{"isSelected":false,"reportCode":"ExecutiveOrder12372"},{"isSelected":true,"reportCode":"otherRequired"}]},"description":"As funds are available for the program VA will publish in the Federal Register a notice of fund availability (NOFA) soliciting applications for the grant program. The NOFA will contain; the content and form of the application with information on obtaining an application; the date, time, and place for submitting completed applications; the estimated amount and type of funding available; any priorities for or exclusions from funding, and provide information on additional documents necessary for the application."}</t>
  </si>
  <si>
    <t>{"description":"The application content the Federal agency must use is required by 38 CFR 61, \"VA Homeless Providers Grant and Per Diem Program\".  VA will provide information to applicants on how to access a copy of the regulation in the notice of funding availability."}</t>
  </si>
  <si>
    <t>Formal approval of the award of assistance is made by the Secretary of Veterans Affairs; the program is administered by Veterans Health Administration, Homeless Programs, National Grant and Per Diem Program Office.</t>
  </si>
  <si>
    <t>For grant applicants, from 30 to 60 work days after receipt of items in the Second Submission section of the grant application package, including documentation on acquisition, rehabilitation and new construction; match and feasibility; matching funds; supportive services; and operating budget. For recognition by VA as eligible to receive per diem payments, 30 to 60 days after formal recognition is approved, pending availability of funds.</t>
  </si>
  <si>
    <t>If an application would have been selected but for a procedural error committed by VA, VA may reconsider that application in the next funding round.  A new application will not be required for this purpose so long as there is no material change in the information.</t>
  </si>
  <si>
    <t>Renewals or options for continuation of payment will be addressed by VA in the grant agreement.</t>
  </si>
  <si>
    <t>{"awarded":"lump","description":"For the grant program, appropriation expires at the end of each fiscal year.  Length of time limitations for the per diem programs are not established, however, per diem is contingent on availability of VA program funds.  Reimbursement payments are made to the recipient based on the Federal share of costs incurred."}</t>
  </si>
  <si>
    <t>[{"code":"program","isSelected":false},{"code":"cash","isSelected":false},{"code":"progress","isSelected":false},{"code":"expenditure","isSelected":false},{"code":"performanceMonitoring","isSelected":true,"description":"Grantee reports as required in accordance with 38 CFR 61.80."}]</t>
  </si>
  <si>
    <t>{"isApplicable":true,"description":"Audits are performed in accordance with the provisions of 2 CFR 200.501 Audit requirements "}</t>
  </si>
  <si>
    <t xml:space="preserve">Three categories of records should be maintained by VA and the contractor: (a) contractor fiscal records; (b) contractor treatment records; and (c) VA record summaries of treatment provided. Contractor fiscal records should be maintained by the contractor as outlined in 2 CFR 200, Subpart D--Post Federal Award Requirements, of Part 200._x000D_
Contractor treatment records should be maintained by the contractor for a period of three years after the date of last patient activity before being disposed of by the contractor. Contractor summaries and related records will be maintained by the appropriate VA health care facility until three years after the last episode of care, then they will be filed with VA's Consolidated Health Records for each veteran patient. Consolidated Health Records are retained by the VA facility for 75 years from the last episode of care. VA should retain their records as guided by Records Control Schedule 10-1._x000D_
</t>
  </si>
  <si>
    <t xml:space="preserve">(Project Grants) FY 16 est $171,094,000.00; FY 15$214,990,000.00; FY 17 Estimate Not Available </t>
  </si>
  <si>
    <t xml:space="preserve">Capital grants have ranged from $12,610 to $1,000,000 for with an average award of $250,000.00.  Per Diem is a based on the operational costs and income of each project per the requirements of 38 CFR 61.33. To receive per diem the bed must be occupied. The maximum per diem is $43.32; the average per diem is $31.45 with the average number of beds per project at 22.  With an eighty-five per cent occupancy rate the result is an average per diem of approximately $588. </t>
  </si>
  <si>
    <t>{"list":[{"fiscalYear":2017,"description":"Over its 20 plus year history there have been 15,000 transitional housing and service beds created and supported through this program; with 650 projects serving homeless veterans in all 50 states, Puerto Rico, and Guam. In FY2015, VA and its community partners served 43,971 veterans under this program with 15,507 of those veterans exiting the program with permanent housing placements."},{"fiscalYear":2015,"description":"Over its 20 plus year history there have been 15,000 transitional housing and service beds created and supported through this program; with 650 projects serving homeless veterans in all 50 states, Puerto Rico, and Guam. In FY2015, VA and its community partners served 43,971 veterans under this program with 15,507 of those veterans exiting the program with permanent housing placements."},{"fiscalYear":2016,"description":"Over its 20 plus year history there have been 15,000 transitional housing and service beds created and supported through this program; with 650 projects serving homeless veterans in all 50 states, Puerto Rico, and Guam. In FY2015, VA and its community partners served 43,971 veterans under this program with 15,507 of those veterans exiting the program with permanent housing placements."}],"isApplicable":true}</t>
  </si>
  <si>
    <t>Title 38 Code of Federal Regulations 61.0 -61.82, VA Homeless Providers Grant and Per Diem Program.</t>
  </si>
  <si>
    <t>Jeffery L. QuarlesDirector, VA Homeless Providers Grant and Per Diem Program_x000D_
VA National GPD Program Office_x000D_
10770 N. 46th Street, Suite C-200_x000D_
Tampa, FL 33617_x000D_
, Tampa, FL 33617 Phone: 1-877-322-0334;</t>
  </si>
  <si>
    <t>http://www.va.gov/homeless/GPD.asp</t>
  </si>
  <si>
    <t xml:space="preserve">64.033 VA Supportive Services for Veteran Families Program; </t>
  </si>
  <si>
    <t xml:space="preserve">As required by 38 CFR parts 61.13, 61.14, 61.15, 61.18, 61.32, 61.40, and 61.44, applications are reviewed, rated and ranked in priority order. Selection criteria include: (a) Project Plan; (b) Outreach; (c) Ability of the applicant to develop and operate a project; (d) Need; (e) Completion Confidence; and  (f) Coordination with other programs. </t>
  </si>
  <si>
    <t>https://beta.sam.gov/fal/67fc2accc0cc28afb7ef749bae599caf/view</t>
  </si>
  <si>
    <t>Veterans State Adult Day Health Care</t>
  </si>
  <si>
    <t>{"list":[{"act":{"description":"Veterans Millennium Health Care and Benefits Act"},"publicLaw":{"congressCode":"106","number":"117"},"authorizationTypes":{"USC":false,"act":true,"statute":false,"publicLaw":true,"executiveOrder":false}}]}</t>
  </si>
  <si>
    <t>To provide a community-based program designed to meet the needs of adults with impairments through individual plans of care. This type of structured, comprehensive, nonresidential program provides a variety of health, social, and related support services in a protective setting. By supporting families and caregivers, an adult day services program enables the person to live in the community. An adult day services program assesses the needs of the persons served and offers services to meet those needs. The persons served attend on a planned basis. Nothing in this generic description of adult day services may be construed to modify the specific services or eligibility requirements referenced in the definition of adult day care and adult day health.</t>
  </si>
  <si>
    <t>52.50 Eligible veterans. A veteran is an eligible veteran under this part if VA determines that the veteran meets the definition of a veteran in 38 U.S.C. 101, is not barred from receiving this VA care under 38 U.S.C. 5303, 5303A, needs adult day health care, and is within one of the following Categories listed below: Public Law 106-117 Section 101, Adult Day Health-Eligibility.  (a) Veterans with service-connected disabilities; (b) Veterans who are former prisoners of war; (c) Veterans who were discharged or released from active military service for a disability incurred or aggravated in the line of duty; (d) Veterans who receive disability compensation under 38 U.S.C. 1151; (e) Veterans whose entitlement to disability compensation is suspended because of the receipt of retired pay; (f) Veterans whose entitlement to disability compensation is suspended pursuant to 38 U.S.C. 1151, but only to the extent that such veterans continuing eligibility for adult day health care is provided for in the judgment or settlement described in 38 U.S.C. 1151; (g) Veterans who VA determines are unable to defray the expenses of necessary care as specified under 38 U.S.C. 1722(a); (h) Veterans of the Mexican Border period or of World War I; (i) Veterans solely seeking care for a disorder associated with exposure to a toxic substance or radiation or for a disorder associated with service in the Southwest Asia theater of operations during the Gulf War, as provided in 38 U.S.C. 1710(e); (j) Veterans who agree to pay to the United States the applicable co-payment determined under 38 U.S.C. 1710(f) and 1710(g), if they seek VA (Department of Veterans Affairs) hospital, nursing home, or outpatient care. (Authority: 38 U.S.C. 101, 501, 1741, 1743).</t>
  </si>
  <si>
    <t>A veteran eligible for care in a VA facility needing adult day health care and meeting one of the following conditions: (a) has a service-connected disability for which such care is being provided; (b) has a non-service connected disability and sates under oath his inability to defray the expenses of necessary adult day health care; (c) was discharged or related from active military, naval and air services for a disability incurred or aggravated in the line of duty; or (d) is in receipt of, or but for the receipt of retirement pay would be entitled to receive disability compensation.  A veteran must also meet State admission criteria.</t>
  </si>
  <si>
    <t>{"description":"Letter of application from State addressed to the Chief Consultant, Geriatrics and Extended Care (114) Department of Veterans Affairs, 810 Vermont Avenue, N.W. Washington DC 20420."}</t>
  </si>
  <si>
    <t>Recognition by the Secretary of Veterans Affairs for purposes of VA aid pursuant to Title 38 U.S.C. Section 1741.</t>
  </si>
  <si>
    <t>{"types":{"moe":false,"formula":false,"matching":true},"matching":{"requirementFlag":"voluntary","percent":"0","description":"38 U.S.C. 1741, For each veteran provided adult day health care, formula payments to the State are $68.13 per diem, or one-half the cost of care, whichever is less."}}</t>
  </si>
  <si>
    <t>{"awarded":"lump","description":"There is no length limitation; grant payments are made monthly to the state."}</t>
  </si>
  <si>
    <t>(Formula Grants) FY 11 FY 12 FY 13</t>
  </si>
  <si>
    <t>$22,686 to $165,077; average $93,882</t>
  </si>
  <si>
    <t>VA Manual M-1, Part I, Chapter 3, State Veterans Homes, and M-5, Part VIII.</t>
  </si>
  <si>
    <t>{"flag":"appendix","description":"See Appendix IV of the Catalog for Veterans Hospital Facilities."}</t>
  </si>
  <si>
    <t>Thomas GravesDepartment of Veterans Affairs, Washington, DC 20420 Phone: 202-461-6771;</t>
  </si>
  <si>
    <t>https://beta.sam.gov/fal/df24234cbb0189a1662c89b73bfcfc46/view</t>
  </si>
  <si>
    <t>Post-9/11 Veterans Educational Assistance</t>
  </si>
  <si>
    <t>Post 9/11 GI Bill - Chapter 33 - Veterans Benefits Administration</t>
  </si>
  <si>
    <t>VETERANS BENEFITS ADMINISTRATION, VETERANS AFFAIRS, DEPARTMENT OF</t>
  </si>
  <si>
    <t>{"list":[{"act":{"description":"Post-9/11 Veterans Educational Assistance Act of 2008"},"USC":{"title":"38","section":"Chapter 33"},"authorizationTypes":{"USC":true,"act":true,"statute":false,"publicLaw":false,"executiveOrder":false},"usc":{"title":"38","section":"Chapter 33"}}]}</t>
  </si>
  <si>
    <t xml:space="preserve">To help servicepersons adjust to civilian life after separation from military service, assist in the recruitment and retention of highly qualified personnel in the active and reserve components in the Armed Forces by providing education benefits, and to provide educational opportunities to the dependents of certain service members and veterans. </t>
  </si>
  <si>
    <t xml:space="preserve">What follows is not a complete list of eligibility requirements. For more information on the latest changes to the Post-9/11 GI Bill go to the VA web-site address listed below. Individuals who entered active duty after September 10, 2001 may be eligible for the Post-9/11 GI Bill.  Individuals can use the Post-9/11 GI Bill after serving 90 days on active duty (excluding entry level and skill training). Only periods of active duty under title 10 will be used to establish eligibility for the Post 9/11 GI Bill.  A high school diploma or equivalency certificate is always required for eligibility.  Individuals who are eligible for the Montgomery GI Bill – Active Duty (chapter 30), the Montgomery GI Bill – Selected Reserve (chapter 1606), or the Reserve Educational Assistance Program (REAP) will have to make an irrevocable election to relinquish eligibility under one of those benefit programs to establish eligibility under the Post-9/11 GI Bill.  The dependent children of a person who died in the line of duty while serving as a member of the Armed Forces may be eligible to use benefits under the Fry Scholarship provision of the Post-9/11 GI Bill.  The spouse and/or child(ren) of a veteran or service member may be eligible for the Post 9/11 GI Bill if the veteran or service member transfers entitlement to those dependents.  Eligibility to transfer entitlement to dependents is determined by the Department of Defense._x000D_
</t>
  </si>
  <si>
    <t>As stated above under Applicant Eligibility</t>
  </si>
  <si>
    <t>{"description":"Military discharge certificate (DD 214) is sometimes required; enrollment certification by institution offering training is required.","isApplicable":true}</t>
  </si>
  <si>
    <t>{"description":"Service members and veterans may apply for Post-9/11 GI Bill benefits by completing and submitting the Application for VA Education Benefits (VA Form 22-1990).  Dependent children may apply for Fry Scholarship provision of the Post-9/11 GI Bill benefits by completing and submitting the Dependents’ Application for Education Benefits (VA Form 22-5490).  Dependent spouses and children may apply to use transferred benefits by completing and submitting the Application for Family Member to use Transferred Benefits (VA Form 22-1990e). \r\n\r\nApplications may be obtained and completed online via the GI Bill website at www.GIBill.va.gov. Applications are also available at all VA Regional Offices.  \r\n"}</t>
  </si>
  <si>
    <t>Awards are authorized at the designated VA Regional Processing Office.</t>
  </si>
  <si>
    <t>A least 76.97 percent of applications were processed within 90 days or less in fiscal year 2009.</t>
  </si>
  <si>
    <t>Appeals are available through a special board; average response time was 116.9 days in 2009.</t>
  </si>
  <si>
    <t>{"awarded":"lump","description":"Lump sum payments for tuition and fees and the Yellow Ribbon Program are issued directly to the IHL on behalf of the student.  Students generally receive monthly payments of the housing allowance and a lump sum payment of the books and supplies stipend.  "}</t>
  </si>
  <si>
    <t>36-0137-0-1-702;</t>
  </si>
  <si>
    <t>(Direct Payments for Specified Use) FY 15 FY 17 FY 16</t>
  </si>
  <si>
    <t>The amount of educational assistance an individual is entitled to varies based on the amount of time served on active duty, the amount of tuition and fees charged, and the Basic Allowance for Housing payable for an E-5 with dependents in the zip code where the student attends school. In most cases, the benefits last for 36 (48 months when combined with other VA education benefits) calendar months of full-time training. The work-study allowance is limited to the higher of the Federal minimum wage or the State minimum wage where the work is performed.  Tutorial assistance may not exceed $1200 and reimbursement for a licensing or certification test may not exceed $2000. The rural benefit is a one-time payment of $500.</t>
  </si>
  <si>
    <t>38 CFR 21.9500-21.9770</t>
  </si>
  <si>
    <t>{"flag":"appendix","description":"1-888-GI-BILL-1 (1-888-442-4551)"}</t>
  </si>
  <si>
    <t>Michelle Staton,Department of Veterans Affairs, Central Office, Washington, DC 20420 Email:&lt; a href='mailto:michelle.staton@va.gov'&gt;michelle.staton@va.gov&lt;/a&gt;Phone: (202) 461-9800.;</t>
  </si>
  <si>
    <t>http://www.GIBILL.va.gov</t>
  </si>
  <si>
    <t>Jun 01,2010</t>
  </si>
  <si>
    <t>https://beta.sam.gov/fal/ada52504b75cadc14ad4bc30a10f1881/view</t>
  </si>
  <si>
    <t>Post-9/11 GI Bill - Chapter 33 - Veterans Benefits Administration</t>
  </si>
  <si>
    <t>{"list":[{"act":{"description":"Supplemental Appropriations Act, 2008"},"publicLaw":{"congressCode":"110","number":"252"},"USC":{"title":"38","section":"33"},"authorizationTypes":{"USC":true,"act":true,"statute":false,"publicLaw":true,"executiveOrder":false},"usc":{"title":"38","section":"33"}}]}</t>
  </si>
  <si>
    <t xml:space="preserve">What follows is not a complete list of eligibility requirements. For more information on the latest changes to the Post-9/11 GI Bill go to the VA web-site address listed below. _x000D_
_x000D_
Individuals who entered active duty after September 10, 2001 may be eligible for the Post-9/11 GI Bill.  Individuals can use the Post-9/11 GI Bill after serving 90 days on active duty (excluding entry level and skill training). Only periods of active duty under title 10 will be used to establish eligibility for the Post 9/11 GI Bill.  A high school diploma or equivalency certificate is always required for eligibility.  Individuals who are eligible for the Montgomery GI Bill – Active Duty (chapter 30), the Montgomery GI Bill – Selected Reserve (chapter 1606), or the Reserve Educational Assistance Program (REAP) will have to make an irrevocable election to relinquish eligibility under one of those benefit programs to establish eligibility under the Post-9/11 GI Bill.  The dependent children of a person who died in the line of duty while serving as a member of the Armed Forces may be eligible to use benefits under the Fry Scholarship provision of the Post-9/11 GI Bill.  The spouse and/or child(ren) of a veteran or service member may be eligible for the Post 9/11 GI Bill if the veteran or service member transfers entitlement to those dependents.  Eligibility to transfer entitlement to dependents is determined by the Department of Defense._x000D_
</t>
  </si>
  <si>
    <t>{"description":"Service members and veterans may apply for Post-9/11 GI Bill benefits by completing and submitting the Application for VA Education Benefits (VA Form 22-1990).  Dependent children may apply for Fry Scholarship provision of the Post-9/11 GI Bill benefits by completing and submitting the Dependents’ Application for Education Benefits (VA Form 22-5490).  Dependent spouses and children may apply to use transferred benefits by completing and submitting the Application for Family Member to use Transferred Benefits (VA Form 22-1990e). Applications may be obtained and completed online via the GI Bill website at www.GIBill.va.gov. Applications are also available at all VA Regional Offices.  "}</t>
  </si>
  <si>
    <t>{"awarded":"other","description":"Lump sum payments for tuition and fees and the Yellow Ribbon Program are issued directly to the IHL on behalf of the student.  Students generally receive monthly payments of the housing allowance and a lump sum payment of the books and supplies stipend.  ","awardedDescription":"Lump sum payments for tuition and fees and the Yellow Ribbon Program are issued directly to the IHL on behalf of the student.  Students generally receive monthly payments of the housing allowance and a lump sum payment of the books and supplies stipend.  "}</t>
  </si>
  <si>
    <t>[{"code":"program","isSelected":true,"description":"Educational assistance will not be paid until VA receives certification of enrollment from the IHL.  Beneficiaries are required to notify the IHL and VA of any changes to enrollment. "},{"code":"cash","isSelected":false},{"code":"progress","isSelected":false},{"code":"expenditure","isSelected":false},{"code":"performanceMonitoring","isSelected":false}]</t>
  </si>
  <si>
    <t xml:space="preserve">(Direct Payments for Specified Use (Cooperative Agreements)) FY 11 est $8,618,638,000.00; FY 12 Estimate Not Available  FY 13 Estimate Not Available </t>
  </si>
  <si>
    <t>{"list":[{"fiscalYear":2011,"description":"510,149 trained 510,149 trained"},{"fiscalYear":2013,"description":"510,149"},{"fiscalYear":2012,"description":"510,149"}],"isApplicable":true}</t>
  </si>
  <si>
    <t xml:space="preserve">38 CFR 21.9500-21.9770. </t>
  </si>
  <si>
    <t>Michelle Staton,810 Vermont Ave., NW, Washington, DC 20420 Email:&lt; a href='mailto:michelle.staton@va.gov'&gt;michelle.staton@va.gov&lt;/a&gt;Phone: (202) 461-9800.;</t>
  </si>
  <si>
    <t xml:space="preserve">64.125 Vocational and Educational Counseling for Servicemembers and Veterans; 64.120 Post-Vietnam Era Veterans' Educational Assistance; 64.124 All-Volunteer Force Educational Assistance; </t>
  </si>
  <si>
    <t>Aug 06,2010</t>
  </si>
  <si>
    <t>https://beta.sam.gov/fal/2b7c47d6cf1e31c8e8c99267a58021c2/view</t>
  </si>
  <si>
    <t>Purchase Care Program</t>
  </si>
  <si>
    <t>Purchase Care Program - VA Health Administration Center</t>
  </si>
  <si>
    <t>{"list":[{"act":{"description":"Department of Veterans Affairs and Housing and Urban Development and Independent Agencies Appropriatons Act, 1997"},"publicLaw":{"congressCode":"104","number":"204"},"USC":{"title":"38","section":"1752-1756"},"authorizationTypes":{"USC":true,"act":true,"statute":false,"publicLaw":true,"executiveOrder":false},"usc":{"title":"38","section":"1752-1756"}}]}</t>
  </si>
  <si>
    <t>The Chief Business Office represents a single accountable authority for development of the administrative processes, policy, regulations, and the directives associated with the delivery of VA health benefit programs. As a principal health benefits administration advisor to the Under Secretary for Health, CBO develops, implements, and supports various aspects of administrative health care issues</t>
  </si>
  <si>
    <t xml:space="preserve">What follows is not a comprehensive listing of eligibility requirements.  For detailed eligibility requirements the USC and CFR’s of each program should be consulted._x000D_
_x000D_
For Veterans generally eligibility is established by evidence of service by DD Form 214 or through the Veterans Benefits Administration.  Benefits provided are based on eligibility as established at 8 levels approved by the VHA Deputy Under Secretary for Health.  For Non Veteran Beneficiaries eligibility is established by adjudication of the Sponsoring Veteran as Permanently and Totally disabled (P&amp;T) (38 CFR 17.52(a)(1)(iii)) and that the Non Veteran Beneficiary is a dependant of the Veteran by the VBA  and is eligible for Chapter 35 Benefits._x000D_
</t>
  </si>
  <si>
    <t>As stated above under Applicant Eligibility.</t>
  </si>
  <si>
    <t>{"description":"Military Discharge Certificate (DD Form 214), VBA Adjudication of disability rating for Veteran beneficiaries, VBA Adjudication of eligibility for Chapter 35 Benefits for Non Veteran Beneficiaries.","isApplicable":true}</t>
  </si>
  <si>
    <t>{"description":"Awards are initiated and authorized from the VA Regional Office processing the benefits claim.  All subsequent benefit administration refers to the VARO adjudication of eligibility or to the status of the Veteran or Non Veteran Beneficiary as established by the VBA."}</t>
  </si>
  <si>
    <t>Veterans initiate benefits eligibility claims through their serving VA Regional Office under the Veterans Benefits Administration.  Where there is no disability claim involved the Veterans serving Veterans Administration Medical Center (VHA/VAMC) or Community Based Outreach Clinic (VHA/CBOC) establishes benefits eligibility through the VHA/CBO/Health Eligibility Center.  Secondary validation of eligibility is performed for Non Veteran Beneficiary’s by the administering Program Office.</t>
  </si>
  <si>
    <t>There are no deadlines for award of eligibility.  When adjudication of a disability establishes the disability at a date prior to the date of adjudication each program has in place mechanisms to provide retroactive benefits.  For programs requiring additional adjudication beyond that of the VBA ~89% of all applications were approved within 30 days in FY09.</t>
  </si>
  <si>
    <t>Appeals are available within each program beginning with local formal appeal, a second appeal process is provided by policy and upon adverse determination of a second appeal the final level of appeal is provided through the Board of Veterans Appeals.</t>
  </si>
  <si>
    <t>{"awarded":"lump","description":"Once eligibility is established the benefit is available for the life of the Veteran Beneficiary.  For Non Veteran Beneficiaries where eligibility is based on adjudication as a dependant the benefit is terminated if dependant status is not maintained.  The full spectrum of benefits are immediately available upon adjudication of eligibility."}</t>
  </si>
  <si>
    <t>{"isApplicable":true,"description":"Each program has multiple levels of audits.  Audits are conducted at the program level, at the Agency Inspector General level, and annually in accordance with the Improper Payments Information Act of 2002 (Public Law 107-300)."}</t>
  </si>
  <si>
    <t xml:space="preserve">Eligibility records are permanent.  Records archive is performed according to VA Handbook 6300.1, Chapter 7. Definitions of Records are outlined in Attachment 1 (VA Handbook 6300.1, Chapter 7).  Records Handling procedures are outlined in Attachments 1 (VA Handbook 6300.1 chapters 1-7), 2 (VA Privacy Act System of Records) and 3 (Subchapter B of the NARA portion of the Code of Federal Regulations §1220-1238).  Records Storage procedures are outlined in Attachments 1 (VA Handbook 6300.1 Chapter 6) and 4 (VA Records Control Schedule, section XXXVIII).  Vital Records Program procedures are outlined in Attachment 5 (VA Handbook 6300.2). Freedom of Information Act Implementation, Program Management and Request for Information under FOIA are outlined in Attachment 6&amp;7 (VA Handbooks 6300.3 and 6300.4).  Managing a Privacy Act System of Records is outlined in Attachments 7&amp;8 (VA Handbook 6300.4 and VA Handbook 6300.5). Release of Veterans and Dependents Personal Information (Names and Addresses) is outlined in Attachment 9 (VA Handbook 6300.6). Computer Matching Programs are outlined in Attachment 10 (VA Handbook 6300.7). Electronic Records Management is outlined in Attachment 11 (VA Handbook 6301). Procedures for the Dissemination of Government Information are outlined in Attachment 12 (VA Handbook 6360.1). _x000D_
Implementation for the Government Information Locator program is outlined in Attachment 13 (VA Handbook 6360.2). _x000D_
_x000D_
</t>
  </si>
  <si>
    <t>36-0152-0-1-741;</t>
  </si>
  <si>
    <t>(Direct Payments for Specified Use) FY 17 Estimate Not Available  FY 16 est $6,304,350,411.00; FY 15$6,647,184,786.00;</t>
  </si>
  <si>
    <t xml:space="preserve">The amount of medical benefits paid for Veterans varies according to the need of the individual.  Some eligible’s make no claim in a benefit year.  Others have claims paid as required.  The NonVA Purchase Care Program paid an average of $4051.00 for each of 920,404 unique patients in FY09.  </t>
  </si>
  <si>
    <t xml:space="preserve">38 U.S.C. 1703 &amp; 38 CFR 17.52 – 17.56./38 U.S.C. 1728 &amp; 38 CFR 17.120 – 17.132/38 U.S.C. 1725 &amp; 38 CFR 17.1000-.1008/38 U.S.C. 1781/38 U.S.C. 1724, 38 CFR 17.35, and 17.141_x000D_
Literature available at http://vaww1.va.gov/cbo/ or http://www1.va.gov/cbo/_x000D_
</t>
  </si>
  <si>
    <t>{"flag":"appendix","description":"David Isaacks david.isaacks@va.gov\r\nWill Beatty Willard.beatty@va.gov 303-370-5061\r\n\r\nVHA CBO Field Office\r\n3773 Cherry Creek North Drive, Ste 910\r\nDenver, CO 80209"}</t>
  </si>
  <si>
    <t>Michelle Staton,Department of Veterans Affairs, Chief Business Office (16), 810 Vermont Avenue, NW, Washington, DC 20420 Email:&lt; a href='mailto:michelle.staton@va.gov'&gt;michelle.staton@va.gov&lt;/a&gt;Phone: (303) 370-5061.;</t>
  </si>
  <si>
    <t>http://vaww1.va.gov/CBO/index.asp</t>
  </si>
  <si>
    <t>Aug 30,2010</t>
  </si>
  <si>
    <t>https://beta.sam.gov/fal/5da8b3f7644ecaf44c39aa83a1c0c096/view</t>
  </si>
  <si>
    <t>Life Insurance for Veterans – Face Amount of New Life Insurance Policies Issued</t>
  </si>
  <si>
    <t>{"list":[{"act":{"description":"The Housing and Economic Recovery Act of 2008"},"publicLaw":{"congressCode":"110","number":"289"},"USC":{"title":"38","section":"1901-1928"},"authorizationTypes":{"USC":true,"act":true,"statute":false,"publicLaw":true,"executiveOrder":false},"usc":{"title":"38","section":"1901-1928"}},{"act":{"description":"The Veterans’ Benefits Act of 1992"},"publicLaw":{"congressCode":"102","number":"568"},"USC":{"title":"38","section":"2106"},"authorizationTypes":{"USC":true,"act":true,"statute":false,"publicLaw":true,"executiveOrder":false},"usc":{"title":"38","section":"2106"}},{"act":{"description":"The Mortgage Protection Life Insurance Act of 1971"},"publicLaw":{"congressCode":"92","number":"95"},"authorizationTypes":{"USC":false,"act":true,"statute":false,"publicLaw":true,"executiveOrder":false}},{"act":{"description":"The Servicemen’s Indemnity and Insurance Act of 1951"},"publicLaw":{"congressCode":"82","number":"23"},"USC":{"title":"38","section":"1903-1922"},"authorizationTypes":{"USC":true,"act":true,"statute":false,"publicLaw":true,"executiveOrder":false},"usc":{"title":"38","section":"1903-1922"}}]}</t>
  </si>
  <si>
    <t>To provide Service Disabled Life Insurance (S-DVI) protection for other than dishonorably discharged Veterans who are service disabled and who separated from active duty on or after April 25, 1951, and to provide Veterans Mortgage Life Insurance (VMLI) for Veterans and Servicemembers who have been granted Department of Veterans Affairs (VA) specially adapted housing benefits. 38 U.S.C. 1922; 38 U.S.C. 2106. These programs represent new contingent liabilities of VA and are reported under this CFDA program.</t>
  </si>
  <si>
    <t>VA may issue S-DVI to a Veteran discharged under other than dishonorable conditions from active military duty, on or after April 25, 1951, who has been granted service connection for a disability, and who, if not for the service-connected disability(ies), would be otherwise insurable in accordance with established standards of good health.  The Veteran must apply for coverage within two years from the date of notification of the decision granting service connection. 38 U.S.C. 1922(a). A Veteran insured under S-DVI who qualifies for waiver of premiums, is under age 65, and applies within one year from date of notice from VA that he/she qualifies for waiver of premiums, may be issued Supplemental S-DVI coverage.  38 U.S.C. 1912(a); 38 U.S.C. 1922A(a). A Veteran or Servicemember granted VA specially adapted housing benefits will be sent notice that he/she is automatically eligible to be insured for VMLI unless he/she elects in writing not to be so insured, or fails to respond within 60 days after VA sends a final request for information on which premiums can be based. 38 CFR 8a.3(a).</t>
  </si>
  <si>
    <t>S-DVI proceeds are payable to designated beneficiaries. 38 U.S.C. 1917(a). S-DVI may also be granted under certain conditions to mentally incompetent Veterans who were otherwise eligible for such insurance, but due to their incompetency, died without filing an application. 38 U.S.C. 1922(b). VMLI proceeds are payable to the holder of the mortgage loan. 38 U.S.C. 2106(e).</t>
  </si>
  <si>
    <t>{"description":"Veterans eligible for S-DVI may apply using paper VA Form 29-4364, or apply online using VA Form 29-0151 (system generated). Veterans and Servicemembers granted specially adapted housing benefits under 38 U.S.C. 2101 are automatically approved for VMLI if they complete the application process. To complete the VMLI application process, the following documents must be submitted to VA: (1) Settlement Statement; (2) Truth-In-Lending Disclosure Statement; (3) and current mortgage account statement. Failure to provide these documents in a timely manner will result in coverage not being issued. This program is excluded from coverage under OMB Circular No. A-87.","isApplicable":true}</t>
  </si>
  <si>
    <t>{"description":"Veterans eligible for S-DVI may apply using paper VA Form 29-4364, or apply online using VA Form 29-0151.  If a Veteran is mentally incompetent, a VA-recognized fiduciary may apply on his/her behalf for S-DVI. Veterans eligible for waiver of S-DVI premiums may apply for Supplemental S-DVI coverage using VA Form 29-0190. Veterans and Servicemembers granted VA specially adapted housing benefits under 38 U.S.C. 2101 may apply for VMLI using VA Form 29-8636. The S-DVI program is excluded from coverage under OMB Circular No. A-102. The VMLI program is excluded from coverage under OMB Circular No. A-110. "}</t>
  </si>
  <si>
    <t>Individuals will be notified of the acceptance/issuance of their insurance policy by VA or the appropriate designated entity.  S-DVI is issued in amounts up to $10,000. 38 U.S.C. 1903. Supplemental S-DVI is issued in amounts up to $30,000. 38 U.S.C. 1922A. VMLI is issued in amounts up to $200,000. 38 U.S.C. 2106.</t>
  </si>
  <si>
    <t xml:space="preserve">Approvals/disapprovals will be issued from 15 to 30 days upon application for Service-Disabled Veterans Insurance after VA’s notice of the service-connected rating.  Veterans Mortgage Life Insurance is effective immediately upon approval of a specially adapted housing grant. </t>
  </si>
  <si>
    <t>Claimants can appeal to the Board of Veterans’ Appeals under 38 U.S.C. 7104 or file an action in a United States district court under 38 U.S.C. 1984.  Claimants have one year to appeal to the Board of Veterans’ Appeals or six years to file an action in a federal district court.</t>
  </si>
  <si>
    <t>{"awarded":"lump","description":"None"}</t>
  </si>
  <si>
    <t xml:space="preserve">Records are maintained by the Insurance Center.  	</t>
  </si>
  <si>
    <t>36-4012-0-1-701;36-0120-0-1-701;</t>
  </si>
  <si>
    <t xml:space="preserve">(Insurance) FY 18 Estimate Not Available  FY 16 Estimate Not Available  FY 17 Estimate Not Available </t>
  </si>
  <si>
    <t>{"flag":"appendix","description":"For all States, contact the Department of Veterans Affairs, P.O. Box 42954, Philadelphia, PA 19101."}</t>
  </si>
  <si>
    <t>Michelle Staton,VA Insurance Center, 5000 Wissahickon Ave, Philadelphia, PA 19144 Email:&lt; a href='mailto:michelle.staton@va.gov'&gt;michelle.staton@va.gov&lt;/a&gt;Phone: (1-800) 669-8477.;</t>
  </si>
  <si>
    <t>http://www.benefits.va.gov/INSURANCE/index.asp</t>
  </si>
  <si>
    <t xml:space="preserve">64.031 Life Insurance for Veterans - Direct Payments for Insurance; 64.103 Life Insurance for Veterans; 96.004 Social Security Survivors Insurance; 64.106 Specially Adapted Housing for Disabled Veterans; 64.105 Pension to Veterans Surviving Spouses, and Children; 96.001 Social Security Disability Insurance; </t>
  </si>
  <si>
    <t>Oct 28,2010</t>
  </si>
  <si>
    <t>https://beta.sam.gov/fal/bae29ea0b1f1bb52d8c2ffca521ac924/view</t>
  </si>
  <si>
    <t>Life Insurance for Veterans - Direct Payments for Insurance</t>
  </si>
  <si>
    <t>{"list":[{"act":{"description":"National Service Life Insurance Act"},"publicLaw":{"congressCode":"76","number":"801"},"authorizationTypes":{"USC":false,"act":true,"statute":false,"publicLaw":true,"executiveOrder":false}},{"act":{"description":"War Risk Insurance Act"},"publicLaw":{"congressCode":"65","number":"90"},"USC":{"title":"38","section":"1903-1941"},"authorizationTypes":{"USC":true,"act":true,"statute":false,"publicLaw":true,"executiveOrder":false},"usc":{"title":"38","section":"1903-1941"}},{"act":{"description":"World War Veterans Act"},"publicLaw":{"congressCode":"68","number":"242"},"authorizationTypes":{"USC":false,"act":true,"statute":false,"publicLaw":true,"executiveOrder":false}},{"act":{"description":"Servicemen's Indemnity and Insurance Act"},"publicLaw":{"congressCode":"82","number":"23"},"authorizationTypes":{"USC":false,"act":true,"statute":false,"publicLaw":true,"executiveOrder":false}}]}</t>
  </si>
  <si>
    <t xml:space="preserve">To provide direct insurance payments, including advance payments disbursed as loans, to Veterans and their beneficiaries for claims based on death or other qualifying circumstances. Payments may be authorized for United States Government Life Insurance (USGLI), National Service Life Insurance (NSLI), and Veterans Mortgage Life Insurance (VMLI). 38 U.S.C. 1901-1963; 38 U.S.C. 2106. </t>
  </si>
  <si>
    <t>Veterans currently insured under USGLI, NSLI, or VMLI.  Payment cannot be made if it would cause the insurance proceeds to revert back to a State (as in cases where there are no permissible heirs to pay). 38 U.S.C. 1950; 38 U.S.C. 1917(d).</t>
  </si>
  <si>
    <t xml:space="preserve">Payment may be made on a claim to a designated beneficiary, a representative of the estate, a minor or incompetent, or another designee filing for benefits. 38 U.S.C. 1917. A beneficiary may assign all or a portion of his or her share of the insurance to a restricted class of the insured's relatives. 38 U.S.C. 1918(b). Payments may also be made to the policyholder for loan or dividend amounts. 38 CFR 8.11(b); 38 CFR 6.14; 38 CFR 8.10; 38 CFR 6.11.     </t>
  </si>
  <si>
    <t>{"description":"The following documentation is generally required for payment of an insurance claim: (1) for a principal beneficiary, a photocopy of the death certificate showing date and cause of death of the insured, and a completed VA Form 29-4125; (2) for a contingent beneficiary, death certificates for the insured and principal beneficiary(ies), and a completed VA Form 29-4125; (3) for a representative of the Veteran's estate, the death certificate(s), copies of letters testamentary, letters of administration, or a court order of distribution along with claims from the entitled parties, and an appropriate claim form signed by the executor or administrator of the estate; (4) for a minor or incompetent, death certificate(s); a claim from the next of kin, personal representative (guardian, custodian, etc.) or logical person to receive payment for the minor or incompetent; letters of guardianship, conservatorship (if any); and the address of minor or incompetent. If filing for VMLI benefits, the following documentation is needed: insured's death certificate, and a payoff statement from the Veteran's or Servicemember's mortgage lender showing the outstanding mortgage balance owed as of the Veteran's or Servicemember 's death. An insured's will can be used as evidence that he or she intended a lump sum payment, regardless of when the will was executed. 38 CFR 8.25. A letter claiming the insurance proceeds and showing a mailing address for the check may be used instead of a VA claim form. The claimant should be sure to show the insurance file number and to sign the letter. An insured can surrender the policy for its cash value by submitting VA Form 29-1546, page 1. An insured can request a loan against the cash value of the policy by submitting VA Form 29-1546, page 2, or by applying online. This program is excluded from coverage under OMB Circular No. A-87.","isApplicable":true}</t>
  </si>
  <si>
    <t>{"description":"This program is excluded from coverage under OMB Circular No. A-102. This program is excluded from coverage under OMB Circular No.A-110. Death proceeds can be claimed by submitting a VA Form 29-4125 or 4125(a). An insured can surrender the policy for its cash value by submitting VA Form 29-1546 , page 1.  An insured can request a loan against the cash value of the policy by submitting VA Form 29-1546 , page 2, or by applying online. "}</t>
  </si>
  <si>
    <t>Direct Insurance payments can be directly deposited into a claimant's account. Claimants must provide their checking or savings deposit account number as well as their social security numbers. Claimants must also provide the name, address, phone number, and routing transit number for their financial institutions. If the award check is to be mailed to the claimant's bank account, the account number and type of account (checking or savings) must be shown on the claim in addition to the name and address of the bank. USGLI proceeds are paid from the USGLI fund. 38 U.S.C. 1955(a). Under 38 CFR part 8, four distinct life insurance programs exist, namely, NSLI, Veterans Special Life Insurance (VSLI, 38 U.S.C. 1923), Veterans Reopened Insurance (VRI, 38 U.S.C. 1925), and Service-Disabled Veterans Insurance (S-DVI, 38 U.S.C. 1922).  NSLI proceeds are paid from the NSLI fund. 38 U.S.C. 1920(a). VSLI proceeds are paid from the VSLI fund. 38 U.S.C. 1923(a). VRI proceeds are paid from the VRI fund. 38 U.S.C. 1925(d)(1). S-DVI proceeds are paid from the fund established at 38 U.S.C. 1922(a)(4). VMLI proceeds are paid from the “Veterans Insurance and Indemnities” appropriations account. 38 U.S.C. 2106(d))(1).</t>
  </si>
  <si>
    <t>Most death awards are authorized by the Insurance Center within 10 days of receipt of the documents needed for payment.</t>
  </si>
  <si>
    <t>Records are maintained at the Insurance Center.</t>
  </si>
  <si>
    <t>36-5150-0-1-701;36-8132-0-1-701;36-0120-0-1-701;36-4010-0-1-701;36-4012-0-1-701;36-8455-0-1-701;</t>
  </si>
  <si>
    <t>(Insurance) FY 18 est $1,160,000,000.00; FY 16$1,220,000,000.00; FY 17 est $1,220,000,000.00; - Death claims, disability claims, mature endowments, cash surrender, dividends, interest paid on dividend credits and deposits, policy liens established.</t>
  </si>
  <si>
    <t>{"flag":"appendix","description":"For all States, contacts the Department of Veterans Affairs, P.O. Box 42954, Philadelphia, PA 19101. This office should also be contacted about Veterans Mortgage Protection Life Insurance."}</t>
  </si>
  <si>
    <t>Michelle StatonVA Insurance Center, 5000 Wissahickon Ave., Philadelphia, PA 19144, Philadelphia, PA 19144 Email:&lt; a href='mailto:michelle.staton@va.gov'&gt;michelle.staton@va.gov&lt;/a&gt;Phone: 1-800-669-8477;</t>
  </si>
  <si>
    <t xml:space="preserve">96.004 Social Security Survivors Insurance; 64.106 Specially Adapted Housing for Disabled Veterans; 64.030 Life Insurance for Veterans – Face Amount of New Life Insurance Policies Issued; 64.105 Pension to Veterans Surviving Spouses, and Children; 96.001 Social Security Disability Insurance; </t>
  </si>
  <si>
    <t>https://beta.sam.gov/fal/a2a35bc62fcab772d18b563f95678fb6/view</t>
  </si>
  <si>
    <t>Montgomery GI Bill Selected Reserve; Reserve Educational Assistance Program</t>
  </si>
  <si>
    <t>Montogomery GI Bill - Selected Reserve (MGIB-SR)_x000D_
Reserve Educational Assistance Program (REAP)</t>
  </si>
  <si>
    <t>{"list":[{"act":{"description":"Federal Funding Accountability and Transparency Act; National Defense Authorization Act"},"publicLaw":{"congressCode":"114","number":"92"},"USC":{"title":"10","section":"1606-1607"},"authorizationTypes":{"USC":true,"act":true,"statute":false,"publicLaw":true,"executiveOrder":false},"usc":{"title":"10","section":"1606-1607"}}]}</t>
  </si>
  <si>
    <t>To encourage membership in units of the Selected Reserve of the Ready Reserve and to provide educational assistance to members of the reserve components called or ordered to active service in response to a war or national emergency declared by the President or Congress.</t>
  </si>
  <si>
    <t xml:space="preserve">What follows is not a complete list of eligibility requirements. For more information on MGIB-SR and REAP visit http://www.gibill.va.gov.  Generally, to qualify for benefits under MGIB-SR you must (1) Have a six-year obligation to serve in the Selected Reserve signed after June 30, 1985. If you are an officer, you must have agreed to serve six years in addition to your original obligation. For some types of training, it is necessary to have a six-year commitment that begins after September 30, 1990;  (2) Complete your initial active duty for training (IADT);  (3) Meet the requirement to receive a high school diploma or equivalency certificate before completing IADT. You may not use 12 hours toward a college degree to meet this requirement; and (4) Remain in good standing while serving in an active Selected Reserve unit.  Generally, to qualify for benefits under REAP you must have served at least 90 consecutive days on active duty as a result of a call or order to active duty from a reserve component in response to a war or national emergency declared by the President or Congress._x000D_
</t>
  </si>
  <si>
    <t>{"description":"Notice of Basic Eligibility (NOBE), or eligibility notification from the Department of Defense.","isApplicable":true}</t>
  </si>
  <si>
    <t>{"description":"Reservist may apply for MGIB-SR and REAP benefits by completing and submitting the Application for VA Education Benefits (VA Form 22-1990).  Applications may be obtained and completed online via the GI Bill website at www.GIBill.va.gov. Applications are also available at all VA Regional Offices.  \r\n"}</t>
  </si>
  <si>
    <t xml:space="preserve">Awards are authorized at the designed VA Regional Processing Office.  Participants may use benefits while serving in an active selected reserve unit.  MGIB-SR participants released due to disability that was not caused by misconduct will have 14 years from their date of eligibility to use benefits.  REAP participants generally have 10 years from their release date to use education benefits. </t>
  </si>
  <si>
    <t>{"flag":"yes","description":"The following information applies only to the Reserve Educational Assistance Program (REAP).  Veterans who were attending an educational institution on November 24, 2015, or during the last semester, quarter, or term ending prior to that date, are eligible to continue to receive RREAP benefits until November 25, 2019.  Veterans who applied for REAP but were not attending an educational institution on November 24, 2015, or during the last semester, quarter, or term ending prior to that date, are no longer eligible to receive REAP benefits.  Veterans may be eligible to receive benefits under the Post-9/11 GI Bill.  Veterans who have not enrolled in school and applied for REAP benefits prior to November 2, 52015, are no longer eligible for REAP benefits.  However , in most cases, the Veteran will be eligible for the Post-9/11 GI Bill.\r\n\r\nIf the VA received a new application for REAP on or after November 25, 2015, the veteran’s periods of service will be evaluated for eligibility for all programs, including Post-9/11 GI Bill.\r\n\r\nIf you’re using REAP but would like learn how to make an irrevocable election to use the Post-9/11 GI Bill instead, please call us at 1-888-GIBILL-1.\r\n","list":[{"start":"2015-11-24","end":"2019-11-25"}]}</t>
  </si>
  <si>
    <t>.In FY 2017, an original claim will be considered timely I f processed within 21 days.  A supplemental claim will be considered timely if processed within 9 days.</t>
  </si>
  <si>
    <t>Appeals are available in 2016, the average response time was 81 days</t>
  </si>
  <si>
    <t>{"awarded":"other","description":"Reservists receive monthly payments in most instances.  Accelerated payments (one-time payments) equal to 60% of the cost of the course are available for certain high cost courses. Advance payment of the first 2 months of benefits for an enrollment period may be available.","awardedDescription":"Reservists receive monthly payments in most instances.  Accelerated payments (one-time payments) equal to 60% of the cost of the course are available for certain high cost courses.  Advance payment may be available; if eligible, VA will advance payment for the first partial month plus the first full month of the enrollment. "}</t>
  </si>
  <si>
    <t>[{"code":"program","isSelected":true,"description":"Educational assistance will not be paid until VA receives certification of enrollment from the school.  Beneficiaries are required to notify the school and VA of any changes to enrollment.  "},{"code":"cash","isSelected":false},{"code":"progress","isSelected":false},{"code":"expenditure","isSelected":false},{"code":"performanceMonitoring","isSelected":false}]</t>
  </si>
  <si>
    <t xml:space="preserve">(Direct Payments for Specified Use) FY 18 FY 16 FY 17 - (Direct Payments) _x000D_
MGIB-SR:  FY 09 $163,962,000; FY10 $195,223,000; FY 11 EST $230,630,000_x000D_
REAP:  FY 09 $177,705,000; FY 10 $109,026,000; FY 11 EST $90,834,000._x000D_
</t>
  </si>
  <si>
    <t xml:space="preserve">The amount of educational assistance an individual is entitled to under chapter 1606 is $369, based on full time training for FY 2017.  Assistance under chapter 1607  for FY 2017 is $1,485.60 for consecutive service of 2 or more years, $1114.20 for one year, but less than two, and $742.80 for 90 days but less than a year of service.  Chapter 1607 rates are based on MGIB chapter 30 three year rate.  </t>
  </si>
  <si>
    <t>Title 10, U.S. Code, chapters 1606 and 1607.</t>
  </si>
  <si>
    <t>{"flag":"appendix","description":"1-888-GI-BILL-1 (1-888-442-4551)."}</t>
  </si>
  <si>
    <t>VA Central OfficeDepartment of Veterans Affairs, Central Office, Washington, DC 20420. Phone: (202) 461-9800.;</t>
  </si>
  <si>
    <t>http://www.benefits.va.gov/gibill</t>
  </si>
  <si>
    <t>https://beta.sam.gov/fal/14166adf38ca695008a1ffd26e30d57b/view</t>
  </si>
  <si>
    <t>VA Supportive Services for Veteran Families Program</t>
  </si>
  <si>
    <t>{"list":[{"act":{"description":"Veterans’ Mental Health and Other Care Improvements Act of 2008, Public Law 110-387 (as amended), 38 U.S.C 2044."},"publicLaw":{"congressCode":"110","number":"387"},"USC":{"title":"38","section":"2044"},"authorizationTypes":{"USC":true,"act":true,"statute":false,"publicLaw":true,"executiveOrder":false},"usc":{"title":"38","section":"2044"}}]}</t>
  </si>
  <si>
    <t>To provide supportive services grants to private non-profit organizations and consumer cooperatives who will coordinate or provide supportive services to very low-income Veteran families who: (i) are residing in permanent housing, (ii) are homeless and scheduled to become residents of permanent housing within a specified time period, or (iii) after exiting permanent housing within a specified time period, are seeking other housing that is responsive to such very low-income Veteran family’s needs and preferences.</t>
  </si>
  <si>
    <t xml:space="preserve">Applicants eligible for grants must be either a private non-profit organization or a consumer cooperative.  The SSVF Program defines a private non-profit organization as:  1.  An incorporated private institution or foundation that (a) has no part of the net earnings that inure to the benefit of any member, founder, contributor, or individual; (b) has a governing board that is responsible for the operation of the supportive services; and (c) is approved by VA as to financial responsibility; 2.  A for-profit limited partnership, the sole general partner of which is an organization that (a) has no part of the net earnings that inure to the benefit of any member, founder, contributor, or individual; (b) has a governing board that is responsible for the operation of the supportive services; and (c) is approved by VA as to financial responsibility; 3.  A corporation wholly owned and controlled by an organization that (a) has no part of the net earnings that inure to the benefit of any member, founder, contributor, or individual; (b) has a governing board that is responsible for the operation of the supportive services; and (c) is approved by VA as to financial responsibility; or 4.  A tribally designated housing entity (as defined in section 4 of the Native American Housing Assistance and Self-Determination Act of 1996 (25 U.S.C. 4103)).  The SSVF Program defines a consumer cooperative as having the meaning given such term in section 202 of the Housing Act of 1959 (12 U.S.C. 1701q)._x000D_
</t>
  </si>
  <si>
    <t>Veteran families, meaning families in which the head of household or the spouse of the head of household served in the active military, naval, or air service, and who was discharged or released therefrom under conditions other than dishonorable.  Eligible Veteran families must be very-low income, meaning their annual income, as determined in accordance with 24 CFR 5.609, does not exceed 50 percent of the median income for an area or community.  Eligible Veteran families must also fall within one of the following categories: (i) residing in permanent housing; (ii) homeless and scheduled to become a resident of permanent housing within 90 days pending the location or development of housing suitable for permanent housing; or (iii) exited permanent housing within the previous 90 days to seek other housing that is responsive to the very low-income Veteran family’s needs and preferences.</t>
  </si>
  <si>
    <t>{"description":"Proof of private non-profit organization or consumer cooperative status is required. This program is excluded from coverage under OMB Circular No. A-87. OMB Circular No. A-122 is applicable. This program is excluded from coverage under OMB Circular No. A-87.","isApplicable":true}</t>
  </si>
  <si>
    <t>{"environmentalImpact":{"reports":[{"isSelected":false,"reportCode":"statement"},{"isSelected":false,"reportCode":"assessment"},{"isSelected":false,"reportCode":"ExecutiveOrder12372"},{"isSelected":true,"reportCode":"otherRequired"}]},"description":"As funds are available for the program, VA will publish in the Federal Register a notice of fund availability, soliciting applications for the grant program and information on applications for requesting eligibility to receive SSVF grant funds. The NOFA will contain; the content and form of the application with information on obtaining an application; the date, time, and place for submitting completed applications; the estimated amount and type of funding available; any priorities for or exclusions from funding, and provide information on additional documents necessary for the application. This program is excluded from coverage under E.O. 12372. Environmental impact information is not required for this program. This program is excluded from coverage under E.O. 12372. "}</t>
  </si>
  <si>
    <t>{"description":"This program is excluded from coverage under OMB Circular No. A-102. This program is excluded from coverage under OMB Circular No. A-110. The application content the Federal agency must use is required by 38 CFR 62, \"VA Supportive Services for Veteran Families Program\".  VA will provide information to applicants on how to access a copy of the regulation in the notice of funding availability.   Applications will only be accepted when received within the timeframe and meeting the requirements described in the notice of fund availability published in the Federal Register. This program is subject to the provisions of OMB Circular No. A-110. This program is excluded from coverage under OMB Circular No. A-102."}</t>
  </si>
  <si>
    <t>Formal approval of the award of assistance is made by the Secretary of Veterans Affairs.  The program is administered by Veterans Health Administration, Homeless Programs, Supportive Services for Veteran Families Program Office.</t>
  </si>
  <si>
    <t>Deadlines for program applications are established in the notices of fund availability.</t>
  </si>
  <si>
    <t>If an application would have been selected but for a procedural error committed by VA, VA may reconsider that application in the next funding round. A new application will not be required for this purpose so long as there is no material change in the information.</t>
  </si>
  <si>
    <t>Subject to the availability of funds, grants may be renewed.  Grantees would be required to submit a renewal application within the time frame established in a notice of fund availability.</t>
  </si>
  <si>
    <t>{"awarded":"quarterly","description":"Length of time limitations are established in the notice of fund availability. Grantees will receive payments electronically through the U.S. Department of Health and Human Services Payment Management System (HHS PMS). Method of awarding/releasing assistance: quarterly, at a minimum. "}</t>
  </si>
  <si>
    <t>[{"code":"program","isSelected":true,"description":"Quarterly and annual financial and performance reports are required. Grantees are required to enter data into a Homeless Management Information System (HMIS) Web-based software application. Grantee reports as required in accordance with 38 CFR 62 and the signed grant agreement between VA and grantee."},{"code":"cash","isSelected":false},{"code":"progress","isSelected":false},{"code":"expenditure","isSelected":false},{"code":"performanceMonitoring","isSelected":false}]</t>
  </si>
  <si>
    <t>{"isApplicable":true,"description":"Audits are performed in accordance with the provisions of 2 CFR Part 200, Subpart F, Audit Requirements.  Per OMB SuperCircular No. A-133, \"Audits of States, Local Governments, and Non-Profit Organizations,\"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SuperCircular No. A-133. However, records must be available for review or audit by VA and/or the U.S. Government Accountability Office (GAO)."}</t>
  </si>
  <si>
    <t>Records must be retained at least 3 years. Fiscal records should be maintained by the grantee as outlined in 2 CFR Part 200, Subpart D--Post Federal Award Requirements.</t>
  </si>
  <si>
    <t>36-0160-0-1-705;</t>
  </si>
  <si>
    <t>(Project Grants) FY 16 est $300,000,000.00; FY 17 Estimate Not Available  FY 15$297,997,000.00;</t>
  </si>
  <si>
    <t xml:space="preserve">Annual range and average of grant awards have varied over funding rounds, ranging from $118,000 to $6,800,000 and averaging $1.1 million per award. </t>
  </si>
  <si>
    <t>{"list":[{"fiscalYear":2015,"description":"Fiscal Year 2014:  VA received 697 applications in response to the SSVF Program NOFA.  VA awarded 407 grants to 50 states, the District of Columbia, Puerto Rico, the U.S. Virgin Islands, and Guam for operations during FY 2015.  VA awarded 92 of those 407 grants a 3-year non-renewable award."},{"fiscalYear":2016,"description":"Fiscal Year 2015: VA received 289 applications in response to the SSVF Program NOFA.  VA awarded 286 grants to 50 states, the District of Columbia, Puerto Rico, the U.S. Virgin Islands, and Guam for operations during FY 2016"},{"fiscalYear":2017,"description":"Fiscal Year 2017:  No Current Data Available "}],"isApplicable":true}</t>
  </si>
  <si>
    <t>Title 38 Code of Federal Regulations, Part 62 – Supportive Services for Veteran Families Program.</t>
  </si>
  <si>
    <t>John KuhnVA National Center on Homelessness Among Veterans, SSVF, 4100 Chester Avenue, Suite 201, Philadelpha, PA 19104. Phone: 877-737-0111.;</t>
  </si>
  <si>
    <t>http://www.va.gov/HOMELESS/SSVF.asp</t>
  </si>
  <si>
    <t xml:space="preserve">As required by 38 CFR 62.23, applications are reviewed, rated, and ranked in priority order. Selection criteria for initial projects include: (i) background, qualifications, experience, and past performance; (ii) program concept and supportive services plan; (iii) quality assurance and evaluation plan; (iv) financial capability and plan; and (v) area or community linkages and relations. Selection criteria for renewal projects include program outcomes; cost-effectiveness; and compliance with final rule and federal requirements.  Ranked scores of applicants are the primary basis for selection. However, in accordance with 38 CFR 62.23(d), VA will utilize the following considerations to select applicants for funding:_x000D_
i. Preference applicants that provide or coordinate the provision of supportive services for very low-income Veteran families transitioning from homelessness to permanent housing; and ii. To the extent practicable, ensure that supportive services grants are equitably distributed across geographic regions, including rural communities and Tribal lands. _x000D_
</t>
  </si>
  <si>
    <t>Jul 31,2011</t>
  </si>
  <si>
    <t>https://beta.sam.gov/fal/67c8306ecdd1518144110cde3f47755a/view</t>
  </si>
  <si>
    <t>VA Grants for Adaptive Sports Programs for Disabled Veterans and Disabled Members of the Armed Forces</t>
  </si>
  <si>
    <t>VETERANS AFFAIRS, DEPARTMENT OF, VETERANS AFFAIRS, DEPARTMENT OF</t>
  </si>
  <si>
    <t>{"list":[{"act":{"description":"Veterans' Benefits Improvement Act of 2008, Section 703"},"publicLaw":{"congressCode":"110","number":"389"},"USC":{"title":"38","section":"521A"},"authorizationTypes":{"USC":true,"act":true,"statute":false,"publicLaw":true,"executiveOrder":false},"usc":{"title":"38","section":"521A"}}]}</t>
  </si>
  <si>
    <t>To promote the lifelong health and to motivate, encourage and sustain participation and competition in adaptive sports from the local level through elite levels among disabled Veterans and disabled members of the Armed Forces through partnerships with VA clinical personnel as well as national and community-based adaptive sports programs.</t>
  </si>
  <si>
    <t>The Secretary may award the grants to eligible entities with significant experience in managing large-scale adaptive sports programs, in order to plan, develop, manage, and implement programs to provide adaptive sports opportunities for disabled Veterans and disabled members of the Armed Forces. Partnerships are authorized between the recipient adaptive sports and organizations with significant experience in the training and support of disabled athletes and the promotion of disabled sports and local, regional, and national levels.</t>
  </si>
  <si>
    <t xml:space="preserve">In accordance with 38 U.S.C. Section 521A, awards will be made to eligible adaptive sports entities. In addition, partnership agreements may be developed by adaptive sports entities with organizations with significant experience in the training and support of disabled athletes. The partnership agreements must be with organizations that are able to recruit, support, equip, encourage, schedule, facilitate, supervise, and implement the participation of disabled Veterans and disabled members of the Armed Forces. _x000D_
_x000D_
Those eligible to apply include Paralympic Sport Clubs, colleges/ universities, Veterans Service Organizations (VSOs), Parks and Recreation Departments, hospitals, and community-based organizations. In addition, these organizations must also: _x000D_
1. Serve disabled Veterans or disabled members of the Armed Forces or both._x000D_
2. Provide regular, frequent activity over an extended period of time (weeks or months) - one-time events will not be funded unless the event serves as a launching or focal point for ongoing adaptive sport programming._x000D_
3. Be designed for long-term sustainability._x000D_
4. Have specific objectives and measurable outcomes for participation, community involvement, publicity, skill progress and/or other factors._x000D_
</t>
  </si>
  <si>
    <t>{"description":"Proof of the ability to perform the required assistance is required.  Organizations must have significant experience in supporting disabled athletes, including the promotion of disabled sports at local and national levels.","isApplicable":true}</t>
  </si>
  <si>
    <t>{"environmentalImpact":{"reports":[{"isSelected":false,"reportCode":"statement"},{"isSelected":false,"reportCode":"assessment"},{"isSelected":false,"reportCode":"ExecutiveOrder12372"},{"isSelected":true,"reportCode":"otherRequired"}]},"description":"The VA will publish, in the Federal Register, Grants.Gov, or authorized equivalent, a notice of fund availability, soliciting applications for the grant program and information on applications for requesting eligibility to receive grant funds. Environmental impact information is not required for this program. This program is excluded from coverage under E.O. 12372."}</t>
  </si>
  <si>
    <t>{"description":"Forms furnished by VA must be used for the program. Applications will only be accepted when received within the timeframe and meeting the requirements described in a notice of fund availability published in the Federal Register or equivalent."}</t>
  </si>
  <si>
    <t>Formal approval of the award of assistance is made by the Secretary of Veterans Affairs to the eligible adaptive sport entity. The applicable adaptive sport entity manages the awards program to include partnering entities, including Paralympic Sport Clubs, colleges/ universities, Veterans Service Organizations (VSOs), Parks and Recreation Departments, hospitals, and community-based organizations.</t>
  </si>
  <si>
    <t>The adaptive sports grant is a congressionally mandate to adaptive sports entities with significant experience in managing a large-scale adaptive sports program, and subject to compliance with accompanying guidelines including 2 CFR 200 and 38 CFR Part 77. The applicable adaptive sports entity manages the grant program in compliance with program directives.</t>
  </si>
  <si>
    <t>The overarching adaptive sports grant program is dependent upon renewal through the authorization process. Subject to the availability of funds, grants may be renewed. Grantees would be required to submit a renewal application within the time frame established in a notice of fund availability.</t>
  </si>
  <si>
    <t>{"awarded":"other","description":"Length-of-time limitations are established in the notice of fund availability. Grantees will receive payments electronically through the U.S. Department of Health and Human Services Payment Management System (HHS PMS). See the following for information on how assistance is awarded/released: Length-of-time limitations are established in the notice of fund availability. Grantees will receive payments electronically through the U.S. Department of Health and Human Services Payment Management System (HHS PMS).","awardedDescription":"Length-of-time limitations are established in the notice of fund availability. Grantees will receive payments electronically through the U.S. Department of Health and Human Services Payment Management System (HHS PMS). See the following for information on how assistance is awarded/released: Length-of-time limitations are established in the notice of fund availability. Grantees will receive payments electronically through the U.S. Department of Health and Human Services Payment Management System (HHS PMS)."}</t>
  </si>
  <si>
    <t>[{"code":"program","isSelected":true,"description":"Quarterly and annual financial and performance reports are required. In addition, an annual report to the Secretary of the VA is required no later than 60 days after the end of the fiscal year detailing the use of the grant funds including the number of Veterans who participated in the integrated adaptive sports programs, participant demographics, and the administrative expenses of the program. Cash reports are not applicable. Progress reports are not applicable. Expenditure reports are not applicable. Performance monitoring is applicable."},{"code":"cash","isSelected":false},{"code":"progress","isSelected":false},{"code":"expenditure","isSelected":false},{"code":"performanceMonitoring","isSelected":false}]</t>
  </si>
  <si>
    <t>{"isApplicable":true,"description":"In accordance with the provisions of OMB 2 CFR Chapter I, Chapter II, Part 200, \"Uniform Administrative Requirements, Cost Principles, and Audit Requirements for Federal Awards,\"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 "}</t>
  </si>
  <si>
    <t>Records must be retained at least 3 years after the end of the grant period.</t>
  </si>
  <si>
    <t>36-0151-0-1-710;</t>
  </si>
  <si>
    <t>(Project Grants) FY 15$8,000,000.00; FY 17 est $8,000,000.00; FY 16 est $8,000,000.00;</t>
  </si>
  <si>
    <t>The range and average of financial assistance is to be determined.</t>
  </si>
  <si>
    <t>{"list":[{"fiscalYear":2017,"description":"The VA Grants for Adaptive Sports Programs for Disabled Veterans and Disabled Members of the Armed Forces Program is very flexible in creating adaptive sports opportunities for disabled Veterans and disabled Servicemembers.  In the past, the program has supported over 9,000 activities with over 16,000 unique Veteran participants in a year.  Through technical assistance and events such as development of adaptive sports training and tools, the program created new partnerships and capabilities with nationwide implementation.  Through initiatives working with national adaptive sport entities, the program established new comprehensive therapeutic links between the Veterans Health Administration and adaptive sport communities for treatment of Veterans with cognitive and physical disabilities."},{"fiscalYear":2015,"description":"The VA Grants for Adaptive Sports Programs for Disabled Veterans and Disabled Members of the Armed Forces Program is very flexible in creating adaptive sports opportunities for disabled Veterans and disabled Servicemembers.  In the past, the program has supported over 9,000 activities with over 16,000 unique Veteran participants in a year.  Through technical assistance and events such as development of adaptive sports training and tools, the program created new partnerships and capabilities with nationwide implementation.  Through initiatives working with national adaptive sport entities, the program established new comprehensive therapeutic links between the Veterans Health Administration and adaptive sport communities for treatment of Veterans with cognitive and physical disabilities."},{"fiscalYear":2016,"description":"The VA Grants for Adaptive Sports Programs for Disabled Veterans and Disabled Members of the Armed Forces Program is very flexible in creating adaptive sports opportunities for disabled Veterans and disabled Servicemembers.  In the past, the program has supported over 9,000 activities with over 16,000 unique Veteran participants in a year.  Through technical assistance and events such as development of adaptive sports training and tools, the program created new partnerships and capabilities with nationwide implementation.  Through initiatives working with national adaptive sport entities, the program established new comprehensive therapeutic links between the Veterans Health Administration and adaptive sport communities for treatment of Veterans with cognitive and physical disabilities."}],"isApplicable":true}</t>
  </si>
  <si>
    <t>Title 38 Code of Federal Regulations, Part 521A, Adaptive sports programs for disabled veterans and members of the Armed Forces and 38 CFR Part 77, Grants for Adaptive Sports Programs for Disabled Veterans and Disabled Members of the Armed Forces.</t>
  </si>
  <si>
    <t>{"flag":"none","description":"Michael F. Welch, NVSP&amp;SE (002C), 810 Vermont Ave., NW, Room 912D, Washington, D.C. 20420; Phone 202-632-7136; e-mail: vacoadaptiveSP@va.gov"}</t>
  </si>
  <si>
    <t>Michael F. Welch810 Vermont Avenue NW, Suite 912D, Washington, DC 20420 Phone: 202-632-7136;</t>
  </si>
  <si>
    <t>http://www.va.gov/adaptivesports</t>
  </si>
  <si>
    <t>Fiscal Year2016: Funded Projects take diverse forms, such as training and technical assistance to train therapists and Veterans in Paralympic and adaptive sports, introductory and competitive events such as the Valor Games, equipping initiatives to enable community-based entities to provide adaptive sports programs for disabled Veterans, clinics and training camps for disabled Veterans to participate and hone skills in adaptive sports, ongoing community-based adaptive sports programs for disabled Veterans, and activities to develop pipelines for disabled Veterans training in Paralympic sports.Fiscal Year2015: Funded Projects take diverse forms, such as training and technical assistance to train therapist and Veterans in Paralympic and adaptive sports, introductory and competitive events such as the Valor Games and Warrior Games, equipping initiatives to enable community-based entities to provide adaptive sports programs for disabled Veterans, clinics and training camps for disabled Veterans to participate and hone skills in adaptive sports, ongoing community-based adaptive sports programs for disabled Veterans, and activities to develop pipelines for disabled Veterans training in Paralympic sports. Funded Projects take diverse forms, such as training and technical assistance to train therapists and Veterans in Paralympic and adaptive sports, introductory and competitive events such as the Valor Games, equipping initiatives to enable community-based entities to provide adaptive sports programs for disabled Veterans, clinics and training camps for disabled Veterans to participate and hone skills in adaptive sports, ongoing community-based adaptive sports programs for disabled Veterans, and activities to develop pipelines for disabled Veterans training in Paralympic sports.Fiscal Year2017: Funded Projects take diverse forms, such as training and technical assistance to train therapists and Veterans in Paralympic and adaptive sports, introductory and competitive events such as the Valor Games, equipping initiatives to enable community-based entities to provide adaptive sports programs for disabled Veterans, clinics and training camps for disabled Veterans to participate and hone skills in adaptive sports, ongoing community-based adaptive sports programs for disabled Veterans, and activities to develop pipelines for disabled Veterans training in Paralympic sports.</t>
  </si>
  <si>
    <t>The funds will be provided to the adaptive sports entities in accordance with 38 U.S.C. Section 521A and 38 CFR Part 77. The application must include a description of the activities to be carried out with the grant, including information on specific measurable goals and objectives, including: a detailed description of all partnerships at the national and local levels that will be receiving grant funds and the proposed amount that will be awarded to each partner. Partnerships are agreements made between the adaptive sports entity receiving the grant and other adaptive sports and qualified supporting entities with significant experience in the training and support of disabled athletes and the promotion of disabled sports that are participating in implementing the adaptive sports grant.</t>
  </si>
  <si>
    <t>Oct 29,2011</t>
  </si>
  <si>
    <t>https://beta.sam.gov/fal/295bf16d476b0a72f24f09008670190d/view</t>
  </si>
  <si>
    <t>Veterans Transportation Program</t>
  </si>
  <si>
    <t>Veterans Transportation Program/Grants for Transportation in Highly Rural Areas</t>
  </si>
  <si>
    <t>{"list":[{"act":{"description":"Caregivers and Veterans Omnibus Health Services Act of 2010"},"publicLaw":{"congressCode":"111","number":"163"},"authorizationTypes":{"USC":false,"act":true,"statute":false,"publicLaw":true,"executiveOrder":false}}]}</t>
  </si>
  <si>
    <t>This program furthers the Department’s mission by establishing a program to provide grants to eligible recipients to assist veterans in highly rural areas through innovative transportation services to travel to Department of Veterans Affairs Medical Centers, and to otherwise assist in providing transportation services in connection with the provision of VA medical care to these veterans</t>
  </si>
  <si>
    <t xml:space="preserve">The Secretary may award the grants to an “eligible entity” which is defined as either a Veterans Service Organization or State Veterans Service Agency, in accordance with paragraphs (a)(2)(A)-(B) of section 307 of the 2010 Act.  </t>
  </si>
  <si>
    <t xml:space="preserve">A “participant” would be defined as a veteran in a highly rural area who receives transportation services from a grantee.  </t>
  </si>
  <si>
    <t>{"description":"Applicants are required to submit a complete grant application package to be considered for an initial grant.  The NOFA would specify the initial grant application procedures to be followed.","isApplicable":true}</t>
  </si>
  <si>
    <t>{"description":"The VA will publish, in the Federal Register, a notice of fund availability, soliciting applications for the grant program and information on applications for requesting eligibility to receive grant funds.  VA will establish scoring and selection categories for the award of grants in accordance with the mandate in paragraph (b)(1) of section 307 of the 2010 Act, which requires that VA prescribe regulations to evaluate grant applications.  VA will specify the scoring criteria for initial grant applications.  These criteria are weighted according to their probability of influencing an applicant’s development of a successful program, as well as meeting the requirement for innovation in paragraph (a)(1) of section 307 of the 2010 Act. Forms furnished by VA must be used for the program.  Applications will only be accepted when received within the timeframe and meeting the requirements described in a notice of fund availability published in the Federal Register.  "}</t>
  </si>
  <si>
    <t xml:space="preserve">VA will specify in the NOFA, the process VA will use to award initial grants, where VA would score applications using a criteria and rank applications that receive at least the minimum amount of total points and points per category set forth in the NOFA.  VA would then award grants for the highest ranked applications for which funding is available.    </t>
  </si>
  <si>
    <t xml:space="preserve">VA will publish, in the Federal Register, a notice of fund availability, soliciting applications for the grant program and information on applications for requesting eligibility to receive grant funds. </t>
  </si>
  <si>
    <t>VA would publish in the NOFA renewal grant information.  Similarly weighted as those for initial grant applications, but are specific to renewal grant applications to assist VA in evaluating those programs which would already be operating.  Accordingly, points would be awarded based on a grantee’s program’s success, cost effectiveness, and compliance with the grant agreement and other applicable laws and regulations, subject to the availability of funds.  Grantees would be required to submit a renewal application within the time frame established in a notice of fund availability</t>
  </si>
  <si>
    <t>{"awarded":"lump","description":"Length-of-time limitations are established in the notice of fund availability.  Grantees will receive payments electronically through the U.S. Department of Veterans Affairs Financial Management System. "}</t>
  </si>
  <si>
    <t>[{"code":"program","isSelected":true,"description":"Quarterly and annual financial and performance reports are required.  In addition, an annual report to the Secretary of the VA is required no later than 60 days after the end of the fiscal year detailing the use of the grant funds.  Monthly performance measure reports will also be required."},{"code":"cash","isSelected":false},{"code":"progress","isSelected":false},{"code":"expenditure","isSelected":false},{"code":"performanceMonitoring","isSelected":false}]</t>
  </si>
  <si>
    <t>36-0160-0-1-700;</t>
  </si>
  <si>
    <t>(Project Grants) FY 11 FY 12 FY 13 est $275,000.00;</t>
  </si>
  <si>
    <t xml:space="preserve">The grant amounts will be specified in the Notice of Fund Availability, but that no single grant will exceed $50,000, to comply with paragraph (a)(4) of section 307 of the 2010 Act.  </t>
  </si>
  <si>
    <t>Michelle Staton2957 Clairmont Road, Suite 200, Atlanta, GA 30329 Email:&lt; a href='mailto:michelle.staton@va.gov'&gt;michelle.staton@va.gov&lt;/a&gt;Phone: 404-828-5380;</t>
  </si>
  <si>
    <t xml:space="preserve">Scoring and selection categories for the award of grants in accordance with the mandate in paragraph (b)(1) of section 307 of the 2010 Act, which requires that VA prescribe regulations to evaluate grant applications.  VA would specify the scoring criteria for initial grant applications.  The criteria are weighted according to their probability of influencing an applicant’s development of a successful program, as well as meeting the requirement for innovation in paragraph (a)(1) of section 307 of the 2010 Act.  </t>
  </si>
  <si>
    <t>https://beta.sam.gov/fal/64931b645ce2b4102b47bf9b7869d4b3/view</t>
  </si>
  <si>
    <t>VA U.S. Paralympics Monthly Assistance Allowance Program</t>
  </si>
  <si>
    <t>{"list":[{"act":{"description":"Veterans Benefits Improvement Act of 2008"},"publicLaw":{"congressCode":"110","number":"389"},"USC":{"title":"38","section":"521A"},"authorizationTypes":{"USC":true,"act":true,"statute":false,"publicLaw":true,"executiveOrder":false},"usc":{"title":"38","section":"521A"}}]}</t>
  </si>
  <si>
    <t>To promote the lifelong health and to motivate, encourage and sustain participation and competition in adaptive sports from the local level through elite levels among disabled Veterans and disabled members of the Armed Forces through partnerships with VA clinical personnel as well as national and community-based adaptive sports programs. To provide monthly assistance allowance to a Veteran with a disability as authorized by 38 U.S.C 322(d) for qualifying athletes, whether categorized as emerging or national team athletes.</t>
  </si>
  <si>
    <t>To receive an allowance, a disabled Veteran must submit a complete application, as well as established training and competition plans and is responsible for turning in monthly and quarterly reports in order to continue receiving the monthly assistance allowance. The disability of the Veteran may be service-connected or non-service-connected if the veteran meets the minimum military standard or higher in his or her respective Paralympic sport at a recognized competition level.  The Veteran also must meet eligibility criteria established by the International Paralympic Committee for participants in Paralympic sports.</t>
  </si>
  <si>
    <t>To receive an allowance, a Veteran must submit a complete application identifying any dependents upon which a higher payable rate of allowance may be based; and the appropriate National Governing Body or equivalent Paralympic entity must provide certification of the Veteran's participation in training or competition sponsored by the USOC, applicable Paralympic sport entity for U.S. Commonwealths or Territories, or the International Paralympic Committee (IPC), or residence at a USOC training center, for a period for which payment is requested. The certification must specify whether the payment is due for training, competition, or residence, and the dates of the training, competition, or residence for which payment is due.</t>
  </si>
  <si>
    <t>{"description":"Proof of the ability to perform the required level of Paralympic sport activity and compliance with military and higher standards are required. Emerging athlete and national team standards are established by the applicable Paralympic sport entity for each Paralympic sport. This program is excluded from coverage under OMB Circular No. A-87.","isApplicable":true}</t>
  </si>
  <si>
    <t>{"description":"This program is excluded from coverage under OMB Circular No. A-102. This program is excluded from coverage under OMB Circular No. A-110. The VA and applicable Paralympic sport entities publish the notice of fund availability for the Monthly Assistance Allowance for Disabled Veterans Training in Paralympic Sports Program through multiple media forms, soliciting applications for the allowance program and information on applications for requesting eligibility to receive the allowance. All applications are handled on an individual disabled Veteran applicant basis.\r\n\r\nForms furnished by VA must be used for this program. Applications will be accepted on an ongoing open basis with award decisions on a monthly basis consistent with applicants meeting award requirements and availability of funds."}</t>
  </si>
  <si>
    <t>Formal approval of the award of the Monthly Assistance Allowance for Disabled Veterans Training in Paralympic Sports is made by first submitting required verification of qualifications and supporting data to the applicable Paralympic sport entity. The applicable Paralympic sport entity manages the application and ongoing verification of the monthly assistance allowance for Veterans in connection with training in Paralympic sport program. The applicable Paralympic sport entity submits qualification and rate documentation to the VA for verification and award on a monthly basis.</t>
  </si>
  <si>
    <t>The overarching monthly allowance program under P.L. 110-389 and 38 U.S.C. 322 is a congressionally mandated to the applicable Paralympic sport entities, and subject to compliance with accompanying guidelines. The VA, and applicable Paralympic sport entities manage the monthly assistance allowance program in compliance with program directives.</t>
  </si>
  <si>
    <t>Subject to the availability of funds, the monthly assistance allowance may be renewed. Allowance recipients are required to submit a renewal training program verification and allowance application within the time frame established in appropriate verification and award cycle.</t>
  </si>
  <si>
    <t>{"awarded":"other","description":"Length-of-time limitations are established in accordance with the Veterans' Benefits Improvements Act of 2008, section 703.  Allowance recipients will receive payments electronically through the VA Administrative and Loan Accounting Center (ALAC).","awardedDescription":"Allowance recipients will receive payments electronically through the VA Administrative and Loan Accounting Center (ALAC)."}</t>
  </si>
  <si>
    <t>[{"code":"program","isSelected":false},{"code":"cash","isSelected":false},{"code":"progress","isSelected":true,"description":"Program reports are not applicable. Cash reports are not applicable. Monthly qualification and training reports are required. Expenditure reports are not applicable. Performance monitoring is not applicable."},{"code":"expenditure","isSelected":false},{"code":"performanceMonitoring","isSelected":false}]</t>
  </si>
  <si>
    <t>36-4155-0-1-421;</t>
  </si>
  <si>
    <t>(Direct Payments for Specified Use) FY 15$2,000,000.00; FY 16 est $2,000,000.00; FY 17 est $2,000,000.00;</t>
  </si>
  <si>
    <t>The monthly assistance allowance is based on 38 U.S.C. Chapter 31 Vocational Rehabilitation and Employment (VR&amp;E) rates.  For FY 2016, a disabled Veteran athlete approved for monetary assistance normally ranges from $605.44 up to $1,143.00 per month, depending on the number of dependents.</t>
  </si>
  <si>
    <t>{"list":[{"fiscalYear":2016,"description":"FY2016: Disabled Veteran recipients – Data not yet available."},{"fiscalYear":2015,"description":"FY2015: Disabled Veteran recipients totaled 187"},{"fiscalYear":2017,"description":"FY2017: Disabled Veteran recipients – Data not yet available."}],"isApplicable":true}</t>
  </si>
  <si>
    <t>Title 38 Code of Federal Regulations, Part 521A, Assitance for United States Paralympic Inc.</t>
  </si>
  <si>
    <t>{"flag":"appendix","description":"Program Specialist Michael F. Welch, Office of National Veterans Sports Programs and Special Events, 90 K Street, NE, 7th Floor, Room 707, Washington, D.C.  20002; Phone 202-632-7136; e-mail:  vacoadaptiveSP@va.gov"}</t>
  </si>
  <si>
    <t>Micheal F. Welch90 K Street, NE; Room 707, Washington, DC 20002 Email:&lt; a href='mailto:vacoadaptiveSP@va.gov'&gt;vacoadaptiveSP@va.gov&lt;/a&gt;Phone: 202-632-7136;</t>
  </si>
  <si>
    <t>Oct 31,2012</t>
  </si>
  <si>
    <t>https://beta.sam.gov/fal/3066c65f2b15c235de0a3762fa31dd78/view</t>
  </si>
  <si>
    <t>Grants for the Rural Veterans Coordination Pilot</t>
  </si>
  <si>
    <t>(RVCP)</t>
  </si>
  <si>
    <t>{"list":[{"act":{"description":"The Caregivers and Veterans Omnibus Health Services Act of 2010"},"publicLaw":{"congressCode":"111","number":"163"},"authorizationTypes":{"USC":false,"act":true,"statute":false,"publicLaw":true,"executiveOrder":false}}]}</t>
  </si>
  <si>
    <t xml:space="preserve">In September 2014, five grantees were awarded $2 million each, for a two-year pilot program to aid Veterans and their families with the transition to civilian life in one or more of the following areas: increase coordination of health care and benefits; increase availability of high-quality medical and mental health services; family assistance; and outreach._x000D_
_x000D_
The objective of the pilot is to assess the feasibility of using community-based organizations and local, State, and Tribal government entities to determine best practices in successfully coordinating multi-sector benefits for Veterans and their families who reside in rural or underserved communities._x000D_
</t>
  </si>
  <si>
    <t>The eligible entities that applied for the grant were (1) Private non-profit organizations with tax exempt status (501 (C) 3) and (2) local, state and tribal government entities.</t>
  </si>
  <si>
    <t xml:space="preserve">Eligible Veterans for the program are limited to Veterans and their accompanying families who are transitioning from military service to civilian life in rural areas. According to Federal Register (78 FR 12617) on February 25, 2013, which is codified at 38 CFR part 64, an eligible Veteran means a person who served in active military, naval, or air service, who was discharged or released under conditions other than dishonorable._x000D_
_x000D_
A Veteran who is transitioning from military service to civilian life means a veteran who is separating from active military, naval, or air service in the Armed Forces to return to life as a civilian, and such veteran's date of discharge or release from active military, naval, or air service was not more than 2 years prior to the date on which the RVCP grant was awarded._x000D_
_x000D_
A Veteran's family means those individuals who reside with the veteran in the veteran's primary residence. These individuals include a parent, a spouse, a child, a step-family member, an extended family member, and individuals who reside in the home with the veteran but are not a member of the family of the veteran._x000D_
</t>
  </si>
  <si>
    <t>{"description":"The VA published a Notice of Fund Availability soliciting applications for the grant program and information on applications for requesting eligibility to receive grant funds on February 25, 2013 in the Federal Register. RVCP grants were publicized through a Notice of Funding Availability published in the Federal Register."}</t>
  </si>
  <si>
    <t>Applicants were notified on September 2, 2014 of the funding decisions by letter.</t>
  </si>
  <si>
    <t xml:space="preserve">Appeals for non-selection may be made in writing to the RVCP Program Office within 30 days of notice of non-selection. If an applicant would have been selected but for a procedural error committed by VA, VA may select that applicant for funding when sufficient funds become available if there is no material change in the information that would have resulted in the applicant’s selection.  A new application will not be required for this purpose. </t>
  </si>
  <si>
    <t>RVCP grants are limited to a two year period and are not renewable.</t>
  </si>
  <si>
    <t>{"awarded":"lump","description":"RVCP grants are limited to two years. Grantee programs are operational. Method of awarding/releasing assistance: lump sum."}</t>
  </si>
  <si>
    <t>{"isApplicable":true,"description":"This program is excluded from coverage under OMB Circular No. A-133. Grantees must comply with applicable requirements of the Single Audit Act Amendments of 1996 (31 U.S.C. 7501-7507) and revised OMB Circular A-133, “Audits of States, Local Governments, and Non-Profit Organizations,” codified by VA at 38 CFR Part 41."}</t>
  </si>
  <si>
    <t>Grantees must ensure that records are maintained for at least three years beyond the close of RVCP to document compliance with this part. Grantees must produce such records at VA’s request.</t>
  </si>
  <si>
    <t xml:space="preserve">(Project Grants) FY 15$0.00; FY 16 est $0.00; FY 17 est $0.00; - FY14: Project grants obligated in the amount of $2 million for each of the 5 grants._x000D_
FY15-17:  No further obligations (see FY14)_x000D_
</t>
  </si>
  <si>
    <t>VA is to carry out the program in five locations to be selected by the Secretary of Veterans Affairs.  Two million dollars will be allocated for the five grantees, a total of 10 million dollars for a time period of two years.</t>
  </si>
  <si>
    <t>Federal Register Volume 78, No 37, Monday February 25, 2013, Rules and Regulations, page 12617</t>
  </si>
  <si>
    <t>{"flag":"none","description":"Janice Garland 202-382-2301; rvcp@va.gov"}</t>
  </si>
  <si>
    <t>Michelle Staton810 Vermont Ave., Washington, DC 20420 Email:&lt; a href='mailto:michelle.staton@va.gov'&gt;michelle.staton@va.gov&lt;/a&gt;Phone: 202-461-4178;</t>
  </si>
  <si>
    <t>http://www.ruralhealth.va.gov/coordination-pilot/index.asp</t>
  </si>
  <si>
    <t xml:space="preserve">Fiscal Year2015: The Maine Department of Labor connects Veterans with career counselors who help identify opportunities, arrange training and translate military skills to civilian jobs, especially for thousands of Operation Enduring Freedom and Operation Iraqi Freedom Veterans returning home. A portion of the funding also helps Easter Seals expand their Veteran outreach services deeper into rural Maine._x000D_
_x000D_
The Nebraska Association of Local Health Directors trains local health departments and community organizations to address Veteran-specific needs, so they can provide more comprehensive, patient-centered care to Veterans and their families. Project coordinators also link Veterans to other benefits._x000D_
_x000D_
The New Mexico Department of Veteran Services arranges job counseling, benefits advice, and free mental health services to transitioning Veterans and their families. They host benefits fairs and are establishing Veteran and family transition centers in four regions of the state. This growing network of VA and community partners means more access points for Veterans to connect with health care and services._x000D_
_x000D_
The Volunteers of America of North Louisiana organizes telemedicine care and works to prevent homelessness among rural Veterans and their families in parts of Arkansas, Louisiana, Oklahoma and Texas. They also coordinate transportation for rural Veterans and use telehealth technology to increase access to health providers._x000D_
_x000D_
WestCare Washington, Inc. provides health services, benefits advice, and phone counseling to Veterans and their families in Washington and Oregon. Boots-on-the-ground “navigators,” many of whom served in the military themselves, conduct personalized outreach to other Veterans in their rural communities._x000D_
</t>
  </si>
  <si>
    <t>Applications were scored utilizing the criteria outlined in the Notice of Funding Availability released in the Federal Register, February 25, 2013.</t>
  </si>
  <si>
    <t>https://beta.sam.gov/fal/8fa04b76e9dc8cdc06517dd863d196d8/view</t>
  </si>
  <si>
    <t>CHAMPVA</t>
  </si>
  <si>
    <t>USASpending.gov</t>
  </si>
  <si>
    <t>{"list":[{"act":{"description":"CHAMPVA Regulations, 38 U.S.C. 1781"},"USC":{"title":"38","section":"1781"},"authorizationTypes":{"USC":true,"act":true,"statute":false,"publicLaw":false,"executiveOrder":false},"usc":{"title":"38","section":"1781"}}]}</t>
  </si>
  <si>
    <t>The intent is to account for Veterans Health Care spending and display the spending by the beneficiary residence</t>
  </si>
  <si>
    <t>Dependents of Veterans are eligible for services under Title 38 USC 1781</t>
  </si>
  <si>
    <t>The VHA Central Business Office makes the payments and provides the  VHA Allocation Resource Center (10A3B) with a data extract for use in USA SPending.</t>
  </si>
  <si>
    <t>{"awarded":"lump","description":"Services provided during the Fiscal Year."}</t>
  </si>
  <si>
    <t>(Direct Payments for Specified Use) FY 13 Estimate Not Available  FY 15 Estimate Not Available  FY 14 Estimate Not Available  - The costs will be obligations.   The majority of funds come from the Medical Services Appropriation (0160), however the Medical Support and Compliance (0152), Medical Facilities (0162) appropriations will count as well.</t>
  </si>
  <si>
    <t>According to the cost of the services</t>
  </si>
  <si>
    <t>{"flag":"none","description":"Stephen Kendall, Director Allocation Resource Center; 100 Grandview Rd Suite 114 Braintree, MA 02184; (781) 849-1837 fax (781)849-0306; email Stephen.kendall@va.gov"}</t>
  </si>
  <si>
    <t>Michelle Staton100 Grandview Rd., Suite 114, Braintree, ME 02184 Email:&lt; a href='mailto:michelle.staton@va.gov'&gt;michelle.staton@va.gov&lt;/a&gt;Phone: 781-849-1837;</t>
  </si>
  <si>
    <t>May 21,2014</t>
  </si>
  <si>
    <t>https://beta.sam.gov/fal/e8a2198efb0fa9509af42dddd1cf2ede/view</t>
  </si>
  <si>
    <t>VHA Inpatient Medicine</t>
  </si>
  <si>
    <t>{"list":[{"act":{"description":"Caregivers and Veterans Omnibus Health Services Act of 2010"},"publicLaw":{"congressCode":"111","number":"163"},"USC":{"title":"38","section":"7681"},"authorizationTypes":{"USC":true,"act":true,"statute":false,"publicLaw":true,"executiveOrder":false},"usc":{"title":"38","section":"7681"}}]}</t>
  </si>
  <si>
    <t>The intent is to account for Veterans Health Care spending and display the spending by Veteran residence</t>
  </si>
  <si>
    <t xml:space="preserve">Management of health care: patient enrollment system_x000D_
(a) In managing the provision of hospital care and medical services under section 1710(a) of this title, the Secretary, in accordance with regulations the Secretary shall prescribe, shall establish and operate a system of annual patient enrollment. The Secretary shall manage the enrollment of veterans in accordance with the following priorities, in the order listed:_x000D_
(1) Veterans with service-connected disabilities rated 50 percent or greater._x000D_
(2) Veterans with service-connected disabilities rated 30 percent or 40 percent._x000D_
(3) Veterans who are former prisoners of war or who were awarded the Purple Heart, veterans who were awarded the medal of honor under section 3741, 6241, or 8741 of title 10 or section 491 of title 14, veterans with service-connected disabilities rated 10 percent or 20 percent, and veterans described in subparagraphs (B) and (C) of section 1710(a)(2) of this title._x000D_
(4) Veterans who are in receipt of increased pension based on a need of regular aid and attendance or by reason of being permanently housebound and other veterans who are catastrophically disabled._x000D_
(5) Veterans not covered by paragraphs (1) through (4) who are unable to defray the expenses of necessary care as determined under section 1722(a) of this title._x000D_
(6) All other veterans eligible for hospital care, medical services, and nursing home care under section 1710(a)(2) of this title._x000D_
</t>
  </si>
  <si>
    <t xml:space="preserve">VHA Office of Policy and Planning (10P1A)   identifies beneficiaries.   The Decision Support System (DSS) Managerial Cost Accounting System identifies the costs of the acute inpatient services to specific patients.  VHA Allocation Resource Center (10A3B) merges the patient costs and the beneficiaries. </t>
  </si>
  <si>
    <t>(Direct Payments for Specified Use) FY 15 Estimate Not Available  FY 14 Estimate Not Available  FY 13 Estimate Not Available  - The costs will be obligations.   The majority of funds come from the Medical Services Appropriation (0160), however the Medical Support and Compliance (0152), Medical Facilities (0162) appropriations will count as well as the Federal Health Care Center (0169) appropriation where appropriate.</t>
  </si>
  <si>
    <t>{"flag":"appendix","description":"Stephen Kendall, Director Allocation Resource Center; 100 Grandview Rd Suite 114 Braintree, MA 02184; (781) 849-1837 fax (781)849-0306; email Stephen.kendall@va.gov"}</t>
  </si>
  <si>
    <t>https://beta.sam.gov/fal/d0bbb4eb23416415ce91400906c5d0e1/view</t>
  </si>
  <si>
    <t>VHA Outpatient Specialty Care</t>
  </si>
  <si>
    <t xml:space="preserve">VHA Office of Policy and Planning (10P1A)   identifies beneficiaries.   The Decision Support System (DSS) Managerial Cost Accounting System identifies the costs of the relevant services to specific patients.  VHA Allocation Resource Center (10A3B) merges the patient costs and the beneficiaries. </t>
  </si>
  <si>
    <t>{"awarded":"lump","description":"Services provided during the Fiscal Year.\r\n\r\n"}</t>
  </si>
  <si>
    <t xml:space="preserve">(Direct Payments for Specified Use) FY 14 Estimate Not Available  FY 13 Estimate Not Available  FY 15 Estimate Not Available </t>
  </si>
  <si>
    <t>According to the cost of services</t>
  </si>
  <si>
    <t>Michelle Staton100 Grandview Rd, Suite 114, Barintree, ME 02184 Email:&lt; a href='mailto:michelle.staton@va.gov'&gt;michelle.staton@va.gov&lt;/a&gt;Phone: 781-849-1837;</t>
  </si>
  <si>
    <t>https://beta.sam.gov/fal/5f92013ec05c553b1777c98280023e09/view</t>
  </si>
  <si>
    <t>VHA Inpatient Surgery</t>
  </si>
  <si>
    <t xml:space="preserve">The intent is to account for Veterans Health Care spending and display the spending by Veteran residence. </t>
  </si>
  <si>
    <t>Michelle Staton100 Grandview Road, Suite 114, Braintree, ME 02184 Email:&lt; a href='mailto:michelle.staton@va.gov'&gt;michelle.staton@va.gov&lt;/a&gt;Phone: 781-849-1837;</t>
  </si>
  <si>
    <t>https://beta.sam.gov/fal/44d566e0c604e29ad370c34feb504969/view</t>
  </si>
  <si>
    <t>VHA Mental Health Residential</t>
  </si>
  <si>
    <t xml:space="preserve">VHA Office of Policy and Planning (10P1A)   identifies beneficiaries.   The Decision Support System (DSS) Managerial Cost Accounting System identifies the costs of the residential services to specific patients.  VHA Allocation Resource Center (10A3B) merges the patient costs and the beneficiaries. </t>
  </si>
  <si>
    <t xml:space="preserve">(Direct Payments for Specified Use) FY 14 Estimate Not Available  FY 15 Estimate Not Available  FY 13 Estimate Not Available </t>
  </si>
  <si>
    <t>According to the cost of the services.</t>
  </si>
  <si>
    <t>https://beta.sam.gov/fal/efdcb45bd712806f0548cf0a55485d81/view</t>
  </si>
  <si>
    <t>VHA Home Care</t>
  </si>
  <si>
    <t>{"description":"Veterans are eligible for services under Title 38 USC 1705: Management of health care: patient enrollment system. "}</t>
  </si>
  <si>
    <t>VHA Office of Policy and Planning (10P1A)   identifies beneficiaries.   The Decision Support System (DSS) Managerial Cost Accounting System identifies the costs of the relevant services to specific patients.  VHA Allocation Resource Center (10A3B) merges the patient costs and the beneficiaries.</t>
  </si>
  <si>
    <t xml:space="preserve">(Direct Payments for Specified Use) FY 15 Estimate Not Available  FY 13 Estimate Not Available  FY 14 Estimate Not Available  - The costs will be obligations.   The majority of funds come from the Medical Services Appropriation (0160), however the Medical Support and Compliance (0152), Medical Facilities (0162) appropriations will count as well as the Federal Health Care Center (0169) appropriation where appropriate._x000D_
_x000D_
</t>
  </si>
  <si>
    <t>https://beta.sam.gov/fal/7a38d2aa36ec919e9abde6f9dd020423/view</t>
  </si>
  <si>
    <t>VHA Outpatient Ancillary Services</t>
  </si>
  <si>
    <t>{"list":[{"act":{"description":"Caregivers and Omnibus Health Services Act of 2010"},"publicLaw":{"congressCode":"111","number":"163"},"USC":{"title":"38","section":"7681"},"authorizationTypes":{"USC":true,"act":true,"statute":false,"publicLaw":true,"executiveOrder":false},"usc":{"title":"38","section":"7681"}}]}</t>
  </si>
  <si>
    <t>(Direct Payments for Specified Use) FY 13 Estimate Not Available  FY 15 Estimate Not Available  FY 14 Estimate Not Available  - The costs will be obligations.   The majority of funds come from the Medical Services Appropriation (0160), however the Medical Support and Compliance (0152), Medical Facilities (0162) appropriations will count as well as the Federal Health Care Center (0169) appropriation where appropriate.</t>
  </si>
  <si>
    <t>https://beta.sam.gov/fal/c5b9b5aa43de40f7069e44031047b873/view</t>
  </si>
  <si>
    <t>VHA Inpatient Psychiatry</t>
  </si>
  <si>
    <t xml:space="preserve">VHA Office of Policy and Planning (10P1A)   identifies beneficiaries.   The Decision Support System (DSS) Managerial Cost Accounting System identifies the costs of the inpatient services to specific patients.  VHA Allocation Resource Center (10A3B) merges the patient costs and the beneficiaries. </t>
  </si>
  <si>
    <t>(Direct Payments for Specified Use) FY 13 Estimate Not Available  FY 14 Estimate Not Available  FY 15 Estimate Not Available  - The costs will be obligations.   The majority of funds come from the Medical Services Appropriation (0160), however the Medical Support and Compliance (0152), Medical Facilities (0162) appropriations will count as well as the Federal Health Care Center (0169) appropriation where appropriate.</t>
  </si>
  <si>
    <t>{"flag":"appendix","description":"Stephen Kendall, Director Allocation Resource Center; 100 Grandview Rd Suite 114 Braintree, MA 02184; (781) 849-1837 fax (781)849-0306; email Stephen.kendall@va.gov\r\n\r\n"}</t>
  </si>
  <si>
    <t>https://beta.sam.gov/fal/fa1599b4aecfb891029dcc806450dc89/view</t>
  </si>
  <si>
    <t>VHA Primary Care</t>
  </si>
  <si>
    <t xml:space="preserve">The intent is to account for Veterans Health Care spending and display the spending by Veteran residence.    </t>
  </si>
  <si>
    <t>(Direct Payments for Specified Use) FY 14 Estimate Not Available  FY 13 Estimate Not Available  FY 15 Estimate Not Available  - The costs will be obligations.   The majority of funds come from the Medical Services Appropriation (0160), however the Medical Support and Compliance (0152), Medical Facilities (0162) appropriations will count as well as the Federal Health Care Center (0169) appropriation where appropriate.</t>
  </si>
  <si>
    <t>https://beta.sam.gov/fal/ac301226967b8f07eb62713159f686e8/view</t>
  </si>
  <si>
    <t>VHA Mental Health clinics</t>
  </si>
  <si>
    <t>{"list":[{"act":{"description":"Caregivers and Veterans Omnibus Health Services Act of 2010"},"publicLaw":{"congressCode":"111","number":"63"},"USC":{"title":"38","section":"17"},"authorizationTypes":{"USC":true,"act":true,"statute":false,"publicLaw":true,"executiveOrder":false},"usc":{"title":"38","section":"17"}}]}</t>
  </si>
  <si>
    <t xml:space="preserve">38 USC 1705: patient enrollment system_x000D_
_x000D_
Text contains those laws in effect on December 1, 2013_x000D_
From Title 38-VETERANS' BENEFITS_x000D_
PART II-GENERAL BENEFITS_x000D_
CHAPTER 17-HOSPITAL, NURSING HOME, DOMICILIARY, AND MEDICAL CARE_x000D_
SUBCHAPTER I-GENERAL_x000D_
_x000D_
§1705. Management of health care: patient enrollment system_x000D_
(a) In managing the provision of hospital care and medical services under section 1710(a) of this title, the Secretary, in accordance with regulations the Secretary shall prescribe, shall establish and operate a system of annual patient enrollment. The Secretary shall manage the enrollment of veterans in accordance with the following priorities, in the order listed:_x000D_
_x000D_
(1) Veterans with service-connected disabilities rated 50 percent or greater._x000D_
(2) Veterans with service-connected disabilities rated 30 percent or 40 percent._x000D_
(3) Veterans who are former prisoners of war or who were awarded the Purple Heart, veterans who were awarded the medal of honor under section 3741, 6241, or 8741 of title 10 or section 491 of title 14, veterans with service-connected disabilities rated 10 percent or 20 percent, and veterans described in subparagraphs (B) and (C) of section 1710(a)(2) of this title._x000D_
(4) Veterans who are in receipt of increased pension based on a need of regular aid and attendance or by reason of being permanently housebound and other veterans who are catastrophically disabled._x000D_
(5) Veterans not covered by paragraphs (1) through (4) who are unable to defray the expenses of necessary care as determined under section 1722(a) of this title._x000D_
(6) All other veterans eligible for hospital care, medical services, and nursing home care under section 1710(a)(2) of this title._x000D_
</t>
  </si>
  <si>
    <t xml:space="preserve">Veterans are eligible for services under Title 38 USC 1705: Management of health care: patient enrollment system. </t>
  </si>
  <si>
    <t>{"description":"VHA Office of Policy and Planning (10P1A)   identifies beneficiaries.   The Decision Support System (DSS) Managerial Cost Accounting System identifies the costs of the relevant services to specific patients.  VHA Allocation Resource Center (10A3B) merges the patient costs and the beneficiaries. "}</t>
  </si>
  <si>
    <t>Michelle Staton100 Grandview Road, Suite 114, Braintree, MA 02184 Email:&lt; a href='mailto:michelle.staton@va.gov'&gt;michelle.staton@va.gov&lt;/a&gt;Phone: 781-849-1837;</t>
  </si>
  <si>
    <t>https://beta.sam.gov/fal/dd7e25a0790a4c0b35809bec6145647b/view</t>
  </si>
  <si>
    <t>VHA Community Living Center</t>
  </si>
  <si>
    <t>Nursing Home care in VHA Community Living Centers provided to Veterans.</t>
  </si>
  <si>
    <t>https://beta.sam.gov/fal/308db50fdafec5193c51dab3d5762d98/view</t>
  </si>
  <si>
    <t>VHA Diagnostic Care</t>
  </si>
  <si>
    <t xml:space="preserve">The intent is to account for Veterans Health Care spending and display the spending by Veteran residence.  </t>
  </si>
  <si>
    <t xml:space="preserve">All services provided to eligible recipients for Outpatient Diagnositic Care.   This includes the Pathology, Radiology, Nuclear Medicine and other Diagnostic Clinics. </t>
  </si>
  <si>
    <t>https://beta.sam.gov/fal/d0cc874ef69e1998f49beddf9fae5013/view</t>
  </si>
  <si>
    <t>Specially Adapted Housing Assistive Technology Grant Program</t>
  </si>
  <si>
    <t>Specially Adapted Housing Assistive Technology (SAHAT) Grant Program</t>
  </si>
  <si>
    <t>{"list":[{"act":{"description":"Veterans’ Benefits Act of 2010 "},"publicLaw":{"congressCode":"111","number":"275"},"USC":{"title":"38","section":"2108"},"authorizationTypes":{"USC":true,"act":true,"statute":false,"publicLaw":true,"executiveOrder":false},"usc":{"title":"38","section":"2108"}}]}</t>
  </si>
  <si>
    <t>Pursuant to the Veterans’ Benefit Act of 2010, the Secretary of Veterans Affairs (Secretary), through the Loan Guaranty Service (LGY) of the Veterans Benefits Administration (VBA), is authorized to provide grants of financial assistance to develop new assistive technology.  The objective of the grant, known as the Specially Adapted Housing Assistive Technology (SAHAT) Grant Program, is to encourage the development of new assistive technologies for specially adapted housing.</t>
  </si>
  <si>
    <t xml:space="preserve">As authorized by 38 U.S.C. § 2108, the Secretary may award grants to a “person or entity” for the development of specially adapted housing assistive technologies.  In order to foster competition and best serve the needs of Veterans and Servicemembers, VA is placing no restrictions on the types of eligible entities outside of threshold criteria listed in the NOFA.  _x000D_
_x000D_
All technology grant recipients, including individuals and entities formed as for-profit entities, will be subject to the rules of the Uniform Administrative Requirements for Grants and Agreements With Institutions of Higher Education, Hospitals, and other Non-profit Organizations, as found at 2 CFR Part 200.  Where the Secretary determines that 2 CFR Part 200 is not applicable or where the Secretary determines that additional requirements are necessary due to the uniqueness of a situation, the Secretary will apply the same standard applicable to exceptions under 2 CFR 200.102._x000D_
</t>
  </si>
  <si>
    <t>Projects funded under this announcement must involve new assistive technologies the Secretary determines could aid or enhance the ability of a Veteran or Servicemember to live in an adapted home.  However, projects funded under this announcement must not be used for the completion of activities which were to have been completed under a prior grant.</t>
  </si>
  <si>
    <t>{"description":"Applicants shall provide proof of individual or organizational ability to engage in the development of assistive technologies for specially adapted housing. ","isApplicable":true}</t>
  </si>
  <si>
    <t>{"environmentalImpact":{"reports":[{"isSelected":false,"reportCode":"statement"},{"isSelected":false,"reportCode":"assessment"},{"isSelected":false,"reportCode":"ExecutiveOrder12372"},{"isSelected":true,"reportCode":"otherRequired"}]},"description":"The VA will publish, in the Federal Register, Grants.Gov, or authorized equivalent, a notice of funding availability, soliciting applications for the grant program and information on applications for requesting eligibility to receive grant funds. Environmental impact information is not required for this program."}</t>
  </si>
  <si>
    <t>{"description":"The VA will publish, in the Federal Register, Grants.Gov, or authorized equivalent, a notice of funding availability, soliciting applications for the grant program and information on applications for requesting eligibility to receive grant funds. Environmental impact information is not required for this program.\r\nForms furnished by VA must be used for the program. Applications will only be accepted when received within the timeframe and meeting the requirements described in a notice of funding availability published in the Federal Register."}</t>
  </si>
  <si>
    <t xml:space="preserve">Formal approval of the award of assistance is made by the Secretary of Veterans Affairs or those staff with delegated authority.  Pursuant to 36 CFR § 36.4412, each VA employee appointed to or lawfully fulfilling any of the following positions is hereby delegated authority, within the limitations and conditions prescribed by law, to exercise the powers and functions of the Secretary with respect to the SAHAT Grant Program authorized by 38 U.S.C. § 2108:_x000D_
1.	Under Secretary for Benefits_x000D_
2.	Deputy Under Secretary for Economic Opportunity_x000D_
3.	Director, Loan Guaranty Service_x000D_
4.	Deputy Director, Loan Guaranty Service_x000D_
</t>
  </si>
  <si>
    <t>Decisions of the Secretary are final and the Secretary does not have a duty to assist technology grant applicants in obtaining a grant.</t>
  </si>
  <si>
    <t>Renewal grants to provide new assistive technology will not be considered under this announcement.</t>
  </si>
  <si>
    <t>{"awarded":"lump","description":"Length-of-time limitations are established in the notice of funding availability. Grantees will receive payments electronically through the U.S. Department of Health and Human Services Payment Management System (HHS PMS)."}</t>
  </si>
  <si>
    <t>[{"code":"program","isSelected":true,"description":"VA places great emphasis on the responsibility and accountability of grantees.  Grantees must agree to cooperate with any federal evaluation of the program and furnish quarterly progress, quarterly financial, and a final report."},{"code":"cash","isSelected":true,"description":"VA places great emphasis on the responsibility and accountability of grantees.  Grantees must agree to cooperate with any federal evaluation of the program and furnish quarterly progress, quarterly financial, and a final report."},{"code":"progress","isSelected":true,"description":"VA places great emphasis on the responsibility and accountability of grantees.  Grantees must agree to cooperate with any federal evaluation of the program and furnish quarterly progress, quarterly financial, and a final report."},{"code":"expenditure","isSelected":true,"description":"VA places great emphasis on the responsibility and accountability of grantees.  Grantees must agree to cooperate with any federal evaluation of the program and furnish quarterly progress, quarterly financial, and a final report."},{"code":"performanceMonitoring","isSelected":false}]</t>
  </si>
  <si>
    <t>{"isApplicable":true,"description":"Competition-related disputes associated with this announcement will be resolved in accordance with 2 CFR 200."}</t>
  </si>
  <si>
    <t>Records must be retained at least 3 years after the end of the grant period</t>
  </si>
  <si>
    <t xml:space="preserve">(Project Grants) FY 15 Estimate Not Available  FY 16 est $1,000,000.00; FY 17 Estimate Not Available </t>
  </si>
  <si>
    <t>Grantees can be awarded no more than $200,000</t>
  </si>
  <si>
    <t>38 U.S.C. § 2108</t>
  </si>
  <si>
    <t>Betty Rhoades810 Vermont Ave., N.W., Washington, DC 20420 Email:&lt; a href='mailto:betty.rhoades@va.gov'&gt;betty.rhoades@va.gov&lt;/a&gt;Phone: 202-632-8801;</t>
  </si>
  <si>
    <t>http://www.benefits.va.gov/homeloans/adaptedhousing.asp</t>
  </si>
  <si>
    <t>https://beta.sam.gov/fal/2ced333277f63fe72cfa8ab221835ada/view</t>
  </si>
  <si>
    <t>Veterans Employment Pay for Success Program</t>
  </si>
  <si>
    <t>VEPFS - Veterans Employment Pay for Success Program</t>
  </si>
  <si>
    <t>{"list":[{"act":{"description":"Veterans Entrepreneurship Act of 2015"},"publicLaw":{"congressCode":"114","number":"38"},"USC":{"title":"38","section":"3119"},"authorizationTypes":{"USC":true,"act":true,"statute":false,"publicLaw":true,"executiveOrder":false},"usc":{"title":"38","section":"3119"}}]}</t>
  </si>
  <si>
    <t>This program furthers the Department’s mission by establishing a program to provide grants to eligible recipients to assist veterans in highly rural areas through innovative transportation services to travel to Department of Veterans Affairs Medical Centers, and to otherwise assist in providing transportation services in connection with the provision of VA medical care to these veterans.</t>
  </si>
  <si>
    <t>Applicants must be prepared to provide documentation of eligibility criteria and other support documentation described in the notice of funds availability (NOFA)._x000D_
_x000D_
This competition is open to public or nonprofit agencies, including institutions of higher learning as defined in 38 U.S.C. § 3119. Eligible nonprofit organizations include those defined in 2 C.F.R 200.70. Eligible applicants must serve low-income communities or address a specific issue area (e.g., employment or mental health challenges) in geographical areas that have the highest need in that issue area.</t>
  </si>
  <si>
    <t>This competition is open to public or nonprofit agencies, including institutions of higher learning as defined in 38 U.S.C. § 3119. Eligible nonprofit organizations include those defined in 2 C.F.R 200.70. Eligible applicants must serve low-income communities or address a specific issue area (e.g., employment or mental health challenges) in geographical areas that have the highest need in that issue area.</t>
  </si>
  <si>
    <t>{"description":"The VA will publish, in the Federal Register, a NOFA, soliciting applications for the grant program and information on applications for requesting eligibility to receive grant funds.  \r\n\r\nVA will establish scoring criteria and selection categories for grant applications.  These criteria are weighted according to their probability of influencing an applicant’s development of a successful program. \r\n\r\nApplications will only be accepted when received within the designated application submission timeframe and meeting the requirements described in a NOFA published in the Federal Register."}</t>
  </si>
  <si>
    <t>VA will specify in the NOFA, the process used to award the grant, where VA would score applications using a criteria and rank applications that receive at least the minimum amount of total points and points per category set forth in the NOFA.  VA would then award grants for the highest ranked application for which funding is available.</t>
  </si>
  <si>
    <t>VA will publish, in the Federal Register, a NOFA, that solicits applications for the grant program and information on application deadlines and requirements for submission.</t>
  </si>
  <si>
    <t>{"awarded":"lump","description":"Length-of-time limitations are established in the NOFA.  If the VA determines that the Grant Recipient has presented a High-Quality PFS Project, the Grant Recipient will receive payments for administrative costs and outcomes payments electronically through the U.S. Department of Health and Human Services Payment Management System.  Payment methods must minimize the time elapsing between the transfer of funds from the United States Treasury and the disbursement by the Grant Recipient."}</t>
  </si>
  <si>
    <t>[{"code":"program","isSelected":true,"description":"The grant recipient must submit to VA quarterly reports based on the Federal fiscal year, which include the following information:\r\n•\tRecord of time and resources expended administering the VEPFS program\r\n•\tThe number of Veterans served, including demographics of this population\r\n•\tTypes of employment assistance provided\r\n•\tA full accounting of VEPFS administrative funds received from VA and used or unused during the quarter, and\r\n•\tResults of routing monitoring and any project variations\r\nReports must be submitted to VA no later than 15 calendar days after the close of each Federal fiscal quarter. VA may request additional reports to allow VA to fully assess project accountability and effectiveness. an annual report to the Secretary of the VA is required no later than 60 days after the end of the fiscal year detailing the use of the grant funds.  Monthly performance measure reports will also be required.\r\n"},{"code":"cash","isSelected":false},{"code":"progress","isSelected":false},{"code":"expenditure","isSelected":false},{"code":"performanceMonitoring","isSelected":false}]</t>
  </si>
  <si>
    <t>{"isApplicable":true,"description":"Grants under this program are subject to the Uniform Administrative Requirements, Cost Principles, and Audit Requirements for Federal Awards (Uniform Guidance, now consolidated in 2 C.F.R Parts 200 and VA’s implementing regulation at Part 802 and CNCS’s implementing regulation at Part 2205)."}</t>
  </si>
  <si>
    <t>36-0151-0-4-147;</t>
  </si>
  <si>
    <t>(Project Grants) FY 16 est $1,500,000.00; FY 17 est $1,500,000.00; FY 15</t>
  </si>
  <si>
    <t>The grant amount will be specified in the NOFA.</t>
  </si>
  <si>
    <t>{"flag":"none","description":"VA Center for Innovation\r\nVA Central Office\r\nAttn: Patrick Littlefield (320)\r\n810 Vermont Avenue NW\r\nWashington, DC 20420\r\n(202) 256-7176\r\n"}</t>
  </si>
  <si>
    <t>Michelle StatonVA Center for Innovation_x000D_
VA Central Office_x000D_
Attn: Patrick Littlefield (320)_x000D_
810 Vermont Avenue NW_x000D_
, Washington, DC 20420 Email:&lt; a href='mailto:michelle.staton@va.gov'&gt;michelle.staton@va.gov&lt;/a&gt;Phone: 202-256-7176;</t>
  </si>
  <si>
    <t xml:space="preserve">Scoring criteria and selection categories for the award of the grant will be provided in the NOFA. The criteria are weighted according to their probability of influencing an applicant’s development of a successful Pay for Success program. </t>
  </si>
  <si>
    <t>Aug 12,2016</t>
  </si>
  <si>
    <t>https://beta.sam.gov/fal/7f239cb1231401628fcb1a7a86d30c80/view</t>
  </si>
  <si>
    <t>Payments to States for Programs to Promote the Hiring and Retention of Nurses at State Veterans Homes</t>
  </si>
  <si>
    <t>PAYMENTS TO STATES FOR PROGRAMS TO PROMOTE THE HIRING AND RETENTION OF NURSES AT STATE VETERANS HOMES</t>
  </si>
  <si>
    <t>{"list":[{"act":{"description":"Title 38: Pensions, Bonuses, and Veterans' Relief Chapter 1, Part 53"},"authorizationTypes":{"USC":false,"act":true,"statute":false,"publicLaw":false,"executiveOrder":false}}]}</t>
  </si>
  <si>
    <t>In accordance with the provisions of 38 U.S.C. 1744, this part sets forth the mechanism for a State to obtain payments to assist a State Veterans Home (SVH) in the hiring and retention of nurses for the purpose of reducing nursing shortages at that SVH.</t>
  </si>
  <si>
    <t xml:space="preserve">(a) To apply for payments during a Federal fiscal year, a State representative must submit to VA, in accordance with §53.40, a completed VA Form 10-0430 and documentation specified by the form (VA Form 10-0430 is available at VA medical centers and on the Internet at http://www1.va.gov/geriatricsshg/ or may be obtained by contacting the Geriatrics and Extended Care Office at 202-461-6750, VHA Headquarters, 810 Vermont Avenue, NW., Washington, DC 20420). The submission for payments for a fiscal year must be received by VA during the last quarter (July 1-September 30) of the preceding fiscal year. The State must submit a new application for each fiscal year that the State seeks payments for an incentive program._x000D_
(b) As part of the application, the State representative must submit to VA evidence that the State has sufficient funding, when combined with the VA payments, to fully operate its employee incentive program through the end of the fiscal year. To meet this requirement, the State representative must provide to VA a letter from an authorized State official certifying that, if VA were to approve payments under this part, the non-VA share of the funds for the program would be by a date or dates specified in the certification, available for the employee incentive program without further State action to make such funds available. If the certification is based on a State law authorizing funds for the employee incentive program, a copy of the State law must be submitted with the certification._x000D_
(c) If an application does not contain sufficient information for a determination under this part, the State representative will be notified in writing (electronically and by mail) of any additional submission required and that the State has 30 calendar days from the date of the notice to submit such additional information or no further action will be taken. If the State representative does not submit all of the required information or demonstrate that he or she has good cause for failing to provide the information within 30 calendar days of the notice (which may extend beyond the last quarter of the preceding Federal fiscal year), then the State applicant will be notified in writing that the application for VA assistance will be deemed withdrawn and no further action will be taken._x000D_
</t>
  </si>
  <si>
    <t>There are no beneficiary benefits; this applies to a State Veterans Home and not a Veteran.</t>
  </si>
  <si>
    <t>{"description":"Applicants are required to submit a complete grant application package according to §53.20 Application requirements to be considered for an initial grant. and follow §53.11 General requirements for payments.  The Director, Geriatrics and Extended Care Operations, will make all determinations regarding payments and will provide written notice to affected State representatives of approvals, denials, or requests for additional information.","isApplicable":true}</t>
  </si>
  <si>
    <t>{"description":"(a) To apply for payments during a Federal fiscal year, a State representative must submit to VA, in accordance with §53.40, a completed VA Form 10-0430 and documentation specified by the form (VA Form 10-0430 is available at VA medical centers and on the Internet at http://www1.va.gov/geriatricsshg/ or may be obtained by contacting the Geriatrics and Extended Care Office at 202-461-6750, VHA Headquarters, 810 Vermont Avenue, NW., Washington, DC 20420). The submission for payments for a fiscal year must be received by VA during the last quarter (July 1-September 30) of the preceding fiscal year. The State must submit a new application for each fiscal year that the State seeks payments for an incentive program.\r\n(b) As part of the application, the State representative must submit to VA evidence that the State has sufficient funding, when combined with the VA payments, to fully operate its employee incentive program through the end of the fiscal year. To meet this requirement, the State representative must provide to VA a letter from an authorized State official certifying that, if VA were to approve payments under this part, the non-VA share of the funds for the program would be by a date or dates specified in the certification, available for the employee incentive program without further State action to make such funds available. If the certification is based on a State law authorizing funds for the employee incentive program, a copy of the State law must be submitted with the certification.\r\n(c) If an application does not contain sufficient information for a determination under this part, the State representative will be notified in writing (electronically and by mail) of any additional submission required and that the State has 30 calendar days from the date of the notice to submit such additional information or no further action will be taken. If the State representative does not submit all of the required information or demonstrate that he or she has good cause for failing to provide the information within 30 calendar days of the notice (which may extend beyond the last quarter of the preceding Federal fiscal year), then the State applicant will be notified in writing that the application for VA assistance will be deemed withdrawn and no further action will be taken.\r\n"}</t>
  </si>
  <si>
    <t>The Director, Geriatrics and Extended Care Operations, will make all determinations regarding payments and will provide written notice to affected State representatives of approvals, denials, or requests for additional information. If the Director, Geriatrics and Extended Care Operation, determines that a submission from a State fails to meet the requirements of this part for funding, the Director shall provide written notice of the decision and the reasons for the decision.</t>
  </si>
  <si>
    <t xml:space="preserve">The submission for payments for a fiscal year must be received by VA during the last quarter (July 1-September 30) of the preceding fiscal year. The State must submit a new application for each fiscal year that the State seeks payments for an incentive program._x000D_
_x000D_
If an application does not contain sufficient information for a determination under this part, the State representative will be notified in writing (electronically and by mail) of any additional submission required and that the State has 30 calendar days from the date of the notice to submit such additional information or no further action will be taken. If the State representative does not submit all of the required information or demonstrate that he or she has good cause for failing to provide the information within 30 calendar days of the notice (which may extend beyond the last quarter of the preceding Federal fiscal year), then the State applicant will be notified in writing that the application for VA assistance will be deemed withdrawn and no further action will be taken._x000D_
</t>
  </si>
  <si>
    <t xml:space="preserve">The State must submit a new application for each fiscal year that the State seeks payments for an incentive program._x000D_
If a State fails to use the funds provided under this part for the purpose for which payment was made or receives more than is allowed under this part, the United States shall be entitled to recover from the State the amount not used for such purpose or the excess amount received._x000D_
</t>
  </si>
  <si>
    <t>{"types":{"moe":false,"formula":false,"matching":true},"matching":{"requirementFlag":"voluntary","percent":"50","description":"The payment amount applied for by the State is no more than 50 percent of the funding for the employee incentive program during the Federal fiscal year."}}</t>
  </si>
  <si>
    <t>{"awarded":"lump","description":"The State must submit a new application for each fiscal year that the State seeks payments for an incentive program.\r\nIf a State fails to use the funds provided under this part for the purpose for which payment was made or receives more than is allowed under this part, the United States shall be entitled to recover from the State the amount not used for such purpose or the excess amount received.\r\n"}</t>
  </si>
  <si>
    <t>[{"code":"program","isSelected":true,"description":"(a) A State receiving payment under this part shall provide to VA a report setting forth in detail the use of the funds, including a descriptive analysis of how effective the employee incentive program has been in improving nurse staffing in the SVH. The report shall be provided to VA within 60 days of the close of the Federal fiscal year (September 30) in which payment was made and shall be subject to audit by VA."},{"code":"cash","isSelected":false},{"code":"progress","isSelected":false},{"code":"expenditure","isSelected":false},{"code":"performanceMonitoring","isSelected":false}]</t>
  </si>
  <si>
    <t>{"isApplicable":true,"description":"(b) A State receiving payment under this part shall also prepare audit reports as required by the Uniform Administrative Requirements, Cost Principles, and Audit Requirements for Federal Awards under 2 CFR part 200 and submit them to VA."}</t>
  </si>
  <si>
    <t>All submissions of information and documents required to be presented to VA must be made to the Director, Geriatrics and Extended Care Operations, VHA Headquarters, 810 Vermont Avenue, NW., Washington, DC 20420.</t>
  </si>
  <si>
    <t xml:space="preserve">(Project Grants) FY 15$113,721.00; FY 17 Estimate Not Available  FY 16 est $113,721.00; - ACC SPW0AP7?1 - The question mark in the ACC is valid and indicates that stations can choose which number they want the ACC to end._x000D_
_x000D_
Cost Center 8331 for Domiciliary Care_x000D_
Cost Center 8334 for Adult Day Health Care_x000D_
Cost Center 8341 for Nursing Home Care_x000D_
Budget Object Code 5216_x000D_
</t>
  </si>
  <si>
    <t>The amount of payments awarded under this part during a Federal fiscal year will be the amount requested by the State and approved by VA in accordance with this part. Payments may not exceed 50 percent of the cost of the employee incentive program for that fiscal year and may not exceed 2 percent of the amount of the total per diem payments estimated by VA to be made under 38 U.S.C. 1741 to the State for that SVH during that fiscal year for adult day health care, domiciliary care, hospital care, and nursing home care.</t>
  </si>
  <si>
    <t>{"list":[{"fiscalYear":2015,"description":"FY 2015 funding:\r\nMinnesota Veterans Home – Minneapolis - $62,142.60\r\nMinnesota Veterans Home – Silver Bay - $51,579.00\r\n"},{"fiscalYear":2017,"description":"FY 2015 funding:\r\nMinnesota Veterans Home – Minneapolis - $62,142.60\r\nMinnesota Veterans Home – Silver Bay - $51,579.00\r\n"},{"fiscalYear":2016,"description":"FY 2015 funding:\r\nMinnesota Veterans Home – Minneapolis - $62,142.60\r\nMinnesota Veterans Home – Silver Bay - $51,579.00\r\n"}],"isApplicable":true}</t>
  </si>
  <si>
    <t>Accomplishments are defined by each SVH who has received payments with detail about the use of the funds, including a descriptive analysis of how effective the employee incentive program has been in improving nurse staffing in the SVH. This is available in individual annual reports.</t>
  </si>
  <si>
    <t>{"flag":"appendix","description":"Valarie Delanko, RDN, LDN, CPHQ, National State Veterans Home Program Manager for Quality &amp; Oversight (10NC4)"}</t>
  </si>
  <si>
    <t>Valerie Delanko810 Vermont Ave., N.W., Washington, DC 20420 Email:&lt; a href='mailto:Valarie.Delanko@va.gov'&gt;Valarie.Delanko@va.gov&lt;/a&gt;Phone: 814-860-2201;</t>
  </si>
  <si>
    <t>http://www.ecfr.gov/cgi-bin/text-idx?c=ecfr&amp;rgn=div5&amp;view=text&amp;node=38:2.0.1.1.24&amp;idno=38#38:2.0.1.1.24.0.373.6</t>
  </si>
  <si>
    <t xml:space="preserve">Fiscal Year2015: FY 2015 funding:_x000D_
Minnesota Veterans Home – Minneapolis - $62,142.60_x000D_
Minnesota Veterans Home – Silver Bay - $51,579.00_x000D_
</t>
  </si>
  <si>
    <t>(a) To apply for payments during a Federal fiscal year, a State representative must submit to VA, in accordance with §53.40, a completed VA Form 10-0430 and documentation specified by the form (VA Form 10-0430 is available at VA medical centers and on the Internet at http://www1.va.gov/geriatricsshg/ or may be obtained by contacting the Geriatrics and Extended Care Office at 202-461-6750, VHA Headquarters, 810 Vermont Avenue, NW., Washington, DC 20420). The submission for payments for a fiscal year must be received by VA during the last quarter (July 1-September 30) of the preceding fiscal year. The State must submit a new application for each fiscal year that the State seeks payments for an incentive program.</t>
  </si>
  <si>
    <t>Nov 25,2016</t>
  </si>
  <si>
    <t>https://beta.sam.gov/fal/be5c75a424e4afd1bfe194e84bde108e/view</t>
  </si>
  <si>
    <t>{"list":[{"act":{"description":"Veterans Health Care, Capital Asset, and Business Improvement Act of 2003"},"publicLaw":{"congressCode":"108","number":"170"},"USC":{"title":"38","section":"7303"},"authorizationTypes":{"USC":true,"act":true,"statute":false,"publicLaw":true,"executiveOrder":false},"usc":{"title":"38","section":"7303"}}]}</t>
  </si>
  <si>
    <t>In accordance with the provisions of Title 38 U.S.C. 7303, this part sets forth the mechanism for VA medical facilities to submit applications for VA employees to conduct research for the purpose of improving Veterans’ health and well-being. Investigator-initiated research proposals is the foundation to achieving ORD’s mission to discover knowledge, develop VA researchers and health care leaders, and create innovations that advance health care for our Veterans.</t>
  </si>
  <si>
    <t xml:space="preserve">The Principal Investigator (PI) and any Co-Principal Investigator (Co-PI) must have employment status of at least 25 hours per week (5/8ths) and activities that demonstrate a primary professional commitment to VA, including research, patient care, teaching, committee work, etc.. The eligibility of each prospective PI (and Co-PI) must be established prior to the funding of a research proposal. </t>
  </si>
  <si>
    <t>VA Research's fundamental mission is to advance the healthcare of Veterans.</t>
  </si>
  <si>
    <t>{"description":"Applicants are required to submit a complete application package to be considered for an award. The FOA/RFA will specify the application procedures to be followed.","isApplicable":true}</t>
  </si>
  <si>
    <t>{"description":"Applications submitted in response to a FOA/RFA must be submitted through Grants.gov using the VA-ORD Application Guide SF424 Research and Related (R&amp;R) and forms available on the VA-ORD Intranet site at http://vaww.research.va.gov/funding/electronic-submission.cfm. ORD FOA/RFAs are not searchable in Grants.gov and are obtained through the aforementioned Intranet site.  "}</t>
  </si>
  <si>
    <t xml:space="preserve">Applications submitted in response to a VA-ORD FOA/RFA will be reviewed through a two-tier system. _x000D_
_x000D_
The first level of review will be performed by a Scientific Review Group (SRG) composed of scientists who have expertise in relevant scientific disciplines and current research areas. The purpose of the SRG is to evaluate the scientific and technical merit of applications. The SRG does not make funding decisions. _x000D_
_x000D_
The second level of review will be performed by VA-ORD, based not only on considerations of scientific merit (as judged by the SRGs), but also on the relevance of the proposed study to the mission, programs, and priorities of VA-ORD and the awarding Service. Final funding decisions are made at the discretion, and approval, of the awarding Service Director._x000D_
_x000D_
VA-ORD uses a Just-in-Time process to ensure all VA regulations and policies are met prior to making a final award._x000D_
</t>
  </si>
  <si>
    <t>The appeals process is intended to ensure that the scientific review of all applications is fair and equitable. It is not intended as a means to resolve differences in scientific opinion, to adjust funding decisions, or to circumvent the peer review process. The basis for an appeal and the procedure for submitting an appeal will be detailed in the FOA/RFA.</t>
  </si>
  <si>
    <t>Renewal applications are not accepted for all award types. The FOA/RFA will specify if renewal applications will be accepted.</t>
  </si>
  <si>
    <t>[{"code":"program","isSelected":false},{"code":"cash","isSelected":false},{"code":"progress","isSelected":true,"description":"PIs are required to submit an annual research performance progress report or other interim performance report as per the FOA/RFA. The requirement to submit a progress report allows for the documentation of awardee accomplishments and compliance with terms of award and describes the scientific progress, identifies significant changes, reports on personnel, and describes plans for the subsequent budget period or year."},{"code":"expenditure","isSelected":false},{"code":"performanceMonitoring","isSelected":false}]</t>
  </si>
  <si>
    <t>{"isApplicable":true,"description":"The Office of Research Oversight (ORO) serves as the primary VHA office exercising oversight concerning all matters of research compliance and assurance. ORO conducts onsite Comprehensive Program Reviews (CPRs) that provide a high-level, integrated evaluation of all components of the VA medical facility's research compliance program that are subject to ORO oversight (i.e., human research protections, research information security, laboratory animal welfare, research safety, and general research administration). A CPR may be followed by an onsite focused compliance review, remote remediation, and/or onsite/remote technical assistance, targeting the specific areas of high vulnerability or potential noncompliance identified in the CPR. "}</t>
  </si>
  <si>
    <t>As per VA Records Control Schedule 10-1, Chapter 8.</t>
  </si>
  <si>
    <t>36-0161-0-1-703;</t>
  </si>
  <si>
    <t>(Project Grants) FY 16 FY 18 Estimate Not Available  FY 17 est $536,000,000.00; - VA estimates that $536 million of the Medical Care appropriation will support Medical and Prosthetic Research in 2017.</t>
  </si>
  <si>
    <t xml:space="preserve">VA-ORD awards are for terms ranging from one to seven years, as specified in each FOA/RFA. Availability of funds is dependent on Congressional appropriation and adjustments to budgets may be imposed after an award is initiated. </t>
  </si>
  <si>
    <t>{"list":[{"fiscalYear":2016,"description":"Accomplishments are defined by each award. This is available through the annual research performance progress report or other interim performance report."},{"fiscalYear":2017,"description":"Accomplishments are defined by each award. This is available through the annual research performance progress report or other interim performance report."},{"fiscalYear":2018,"description":"Accomplishments are defined by each award. This is available through the annual research performance progress report or other interim performance report."}],"isApplicable":true}</t>
  </si>
  <si>
    <t>See Website.</t>
  </si>
  <si>
    <t>{"flag":"appendix","description":"VHA CO RDO ERA Mailbox"}</t>
  </si>
  <si>
    <t>Tiffany Asqueri810 Vermont Ave., N.W., Washington, DC 20420 Email:&lt; a href='mailto:vhacordera.vhacordera@va.gov'&gt;vhacordera.vhacordera@va.gov&lt;/a&gt;Phone: 202-443-5600;</t>
  </si>
  <si>
    <t>http://www.research.va.gov/</t>
  </si>
  <si>
    <t xml:space="preserve">Fiscal Year2016: Federal RePORTER will provide a list of active awards by Fiscal Year (FY). _x000D_
1.	Go to http://federalreporter.nih.gov/_x000D_
2.	Click Advanced Search_x000D_
3.	Select VA for the Agency_x000D_
4.	Select FY_x000D_
5.	Submit Query_x000D_
Fiscal Year2017: Federal RePORTER will provide a list of active awards by Fiscal Year (FY). _x000D_
1.	Go to http://federalreporter.nih.gov/_x000D_
2.	Click Advanced Search_x000D_
3.	Select VA for the Agency_x000D_
4.	Select FY_x000D_
5.	Submit Query_x000D_
Fiscal Year2018: Federal RePORTER will provide a list of active awards by Fiscal Year (FY). _x000D_
1.	Go to http://federalreporter.nih.gov/_x000D_
2.	Click Advanced Search_x000D_
3.	Select VA for the Agency_x000D_
4.	Select FY_x000D_
5.	Submit Query_x000D_
</t>
  </si>
  <si>
    <t xml:space="preserve">The review and selection criteria are dependent on the funding mechanism and will be provided in the funding opportunity announcement/request for applications. </t>
  </si>
  <si>
    <t>Apr 13,2017</t>
  </si>
  <si>
    <t>https://beta.sam.gov/fal/490fbff407a698aa88d9a7d8c9b64b01/view</t>
  </si>
  <si>
    <t>Automobiles and Adaptive Equipment for Certain Disabled Veterans and Members of the Armed Forces</t>
  </si>
  <si>
    <t>{"list":[{"act":{"description":" 38 U.S.C. 39. \n"},"authorizationTypes":{"USC":false,"act":true,"statute":false,"publicLaw":false,"executiveOrder":false}}]}</t>
  </si>
  <si>
    <t>To provide financial assistance to certain disabled servicepersons and veterans toward the purchase price of an automobile or other conveyance and an additional amount for adaptive equipment deemed necessary to insure the eligible person will be able to operate or make use of the automobile or other conveyance. To provide adaptive equipment only for certain other disabled veterans.</t>
  </si>
  <si>
    <t>Veterans with honorable service and servicepersons on active duty having a service-connected disability due to loss or permanent loss of use of one or both feet, one or both hands, or a permanent impairment of vision of both eyes to a prescribed degree. For adaptive equipment only, eligibility also exists if there is service-connected ankylosis of one or both knees or one or both hips. Servicepersons on active duty also qualify under the same criteria as veterans.</t>
  </si>
  <si>
    <t>Disabled servicepersons and veterans.</t>
  </si>
  <si>
    <t>{"description":"DD Form 214, \"Certificate of Release or Discharge from Active Duty\".","isApplicable":true}</t>
  </si>
  <si>
    <t>{"description":"An application (VA Form 21-4502) may be obtained from any VA Office or Regional Office (see Appendix IV of the Catalog) and submitted to the Regional Office.  Applications are also available on-line at http://www.va.gov/vaforms/."}</t>
  </si>
  <si>
    <t>Awards are authorized at the Regional Office.</t>
  </si>
  <si>
    <t>Available. In the event of a denial, claimants are advised of appeal rights and procedures at the time of notification.</t>
  </si>
  <si>
    <t xml:space="preserve">(Direct Payments for Specified Use) FY 07$53,443,000.00; FY 08 est $57,300,000.00; FY 09 est $61,600,000.00; - (Direct Payments) FY 07 $53,443,000; FY 08 est $57,300,000; and FY 09 est $61,600,000. 
</t>
  </si>
  <si>
    <t>{"list":[{"fiscalYear":2007,"description":"In fiscal year 2007, 1,371 vehicles were purchased; estimate for fiscal years 2008 and 2009 is 1,371 vehicles each year. \n"}],"isApplicable":true}</t>
  </si>
  <si>
    <t>38 CFR 3.808. "Federal Benefits for Veterans and Dependents," VA Pamphlet 80-0-01, $5.00, available from Superintendent of Documents, P.O. Box 371954, Pittsburgh, PA 15250-7954. The stock number is 051-000-00233-4.</t>
  </si>
  <si>
    <t>{"flag":"none","description":"See Appendix IV of the Catalog for Veterans Benefits Administration field offices."}</t>
  </si>
  <si>
    <t>Department of Veterans Affairs, Washington, DC 20420. Telephone: (202) 461-9700. , , ;</t>
  </si>
  <si>
    <t>https://beta.sam.gov/fal/8ea7e597d62467fa82a7a8bbb1409c5f/view</t>
  </si>
  <si>
    <t>Burial Expenses Allowance for Veterans</t>
  </si>
  <si>
    <t>{"list":[{"act":{"description":"38 U.S.C. 2301, 2302, 2303, 2306, 2307, 2308"},"USC":{"title":"38","section":"2301-2308"},"authorizationTypes":{"USC":true,"act":true,"statute":false,"publicLaw":false,"executiveOrder":false},"usc":{"title":"38","section":"2301-2308"}}]}</t>
  </si>
  <si>
    <t xml:space="preserve">To provide a monetary allowance not to exceed $747, or that amount authorized under 38 U.S.C. 2303 whichever is greater, toward the plot or interment expense for certain Veterans not buried in a national cemetery. Up to $300 as a burial allowance is payable toward the burial expense of certain Veterans. If death is the result of a service-connected disability, payments can be made to reimburse burial and funeral expenses not to exceed $2,000 or that amount authorized under 5 U.S.C. 8134(a) whichever is greater. In addition to the statutory burial allowance, the cost of transporting the Veterans' remains from place of death to site of burial is paid by VA if death occurs in a VA facility. The cost of transporting the remains from place of death to the national cemetery in which space is available nearest the Veteran's last place of residence may also be paid if death was due to service-connected disability, or at the time of death the Veteran was in receipt of or was entitled to receive disability compensation but for the receipt of military retired pay or non-service-connected disability pension and burial is in a national cemetery. A headstone or marker may be authorized. Also, an American flag to drape the casket of a Veteran may be provided. </t>
  </si>
  <si>
    <t xml:space="preserve">Eligible surviving spouses of record or added to the record at the time the death is reported are paid burial and plot allowances automatically upon notification of a Veteran’s death, without the need to submit a claim. VA may grant additional benefits, including the internment and transportation allowance, if VA receives a claim for these benefits. _x000D_
If the burial benefit has not been automatically paid to the surviving spouse, VA will pay the first living person to file a claim of those listed below: _x000D_
•	The Veteran’s surviving spouse, OR _x000D_
•	The survivor of a legal union between the deceased Veteran and the survivor, OR _x000D_
•	The Veteran’s children, regardless of age, OR _x000D_
•	The Veteran’s parents or surviving parent, OR _x000D_
•	The executor or administrator of the estate of the deceased Veteran. If no one has been appointed, then VA may pay someone acting in such a capacity for the estate.  _x000D_
The next of kin, friend or associate of the deceased Veteran is eligible for the flag. _x000D_
</t>
  </si>
  <si>
    <t>The Veteran’s surviving spouse, the survivor of a legal union between the deceased Veteran and the survivor, the Veteran’s children, regardless of age, the Veteran’s parents or surviving parent, or the executor or administrator of the estate of the deceased Veteran who paid the Veteran’s burial expenses.  If no one has been appointed as executor or administrator of the estate, then VA may pay someone acting in such a capacity for the estate.  A funeral director may be eligible if the Veteran’s remains are unclaimed.</t>
  </si>
  <si>
    <t>{"description":"Burial and plot allowances are payable for a Veteran whose discharge was under other than dishonorable conditions and meets the following criteria: the deceased Veteran was discharged or released from active duty for a disability incurred or aggravated in line of duty; or at the time of death the Veteran was entitled to compensation or pension, or the deceased Veteran was indigent or the deceased Veteran was properly hospitalized at VA expense. In lieu of plot and burial allowances, the service-connected allowance is payable toward the burial expenses of a deceased Veteran who died of a service-connected cause or who, at the date of death was rated totally disabled for a service-connected disability or disabilities. Each wartime Veteran and each peacetime Veteran who served at least one enlistment or was discharged or released from active duty because of a disability incurred or aggravated in line of duty is entitled to a flag to drape the casket. This program is excluded from coverage under OMB Circular No. A-87. ","isApplicable":true}</t>
  </si>
  <si>
    <t>{"description":"This program is excluded from coverage under OMB Circular No. A-102. This program is excluded from coverage under OMB Circular No. A-110. An application (VA Form 21-530) may be obtained from any VA office or regional office (see Appendix IV of the Catalog) and submitted to the regional office for burial benefits. Headstones and markers must be applied for on VA Form 40-1330 in accordance with the \"General Information Sheet\" and instructions attached to the application and submit it to the Department of Veterans Affairs. Applications are also available on-line at http://www.va.gov/vaforms/. "}</t>
  </si>
  <si>
    <t>Awards are authorized at the regional office except for headstones and markers.</t>
  </si>
  <si>
    <t xml:space="preserve">On average from 78 to 144 days. Approximately 62 percent completed in 125 days or less. </t>
  </si>
  <si>
    <t>Available through special board. In the event of a denial, claimants are advised of appeal rights and procedures at the time of notification.</t>
  </si>
  <si>
    <t>36-0155-0-1-701;</t>
  </si>
  <si>
    <t>(Direct Payments with Unrestricted Use) FY 17 est $231,669,000.00; FY 18 Estimate Not Available  FY 16$225,269,000.00;</t>
  </si>
  <si>
    <t>Up to $747 for plot or interment expenses. Up to $300 for burial allowance if death is not service-connected. Up to $2,000 if death is service-connected. Reasonable transportation charges may be covered in certain cases.   A reasonable transportation expense is an expense that is usual and customary in the context of burial transportation, with a corresponding charge that is the usual and customary charge made to the general public for the same or similar services.</t>
  </si>
  <si>
    <t>{"list":[{"fiscalYear":2018,"description":": FY 2018 estimates are 41,867 burial allowances and 497,644 burial flags. "},{"fiscalYear":2016,"description":"FY 2016 estimates are 40,538 burial allowances and 497,644 burial flags"},{"fiscalYear":2017,"description":": FY 2017 estimates are 41,867 burial allowances and 497,644 burial flags. "}],"isApplicable":true}</t>
  </si>
  <si>
    <t xml:space="preserve">38 CFR 3.1600-3.1611. "Federal Benefits for Veterans and Dependents," VA Pamphlet 80-6-01, $5.00, available from Superintendent of Documents, P.O. Box 371954, Pittsburgh, PA 15250-7954. The stock number is 051-000-00233-4. </t>
  </si>
  <si>
    <t>{"flag":"appendix","description":"See Appendix IV of the Catalog for Veterans Benefits Administration field offices."}</t>
  </si>
  <si>
    <t>Department of Veterans Affairs810 Vermont Ave., N.W., Washington, DC 20420 Phone: 202-461-9700;</t>
  </si>
  <si>
    <t xml:space="preserve">64.201 National Cemeteries; 64.105 Pension to Veterans Surviving Spouses, and Children; 64.202 Procurement of Headstones and Markers and/or Presidential Memorial Certificates; </t>
  </si>
  <si>
    <t>https://beta.sam.gov/fal/0769ac53c26937fab9a6b1745ea63eb5/view</t>
  </si>
  <si>
    <t>Life Insurance for Veterans</t>
  </si>
  <si>
    <t>(GI Insurance)</t>
  </si>
  <si>
    <t>{"list":[{"act":{"description":"War Risk Insurace Act, as amended, Public Law 65-90; World War Veterans Act, P.L. 68-242, as amended; National Service Life Insurance Act, P.L. 76-801, as amended; Servicemen's Indemnity and Insurace Act, P.L. 82-23; P.L. 88-664; P.L. 92-95; as amended; Servicememebers' Group Life Insurance, P.L. 89-214."},"publicLaw":{"congressCode":"65","number":"90"},"authorizationTypes":{"USC":false,"act":true,"statute":false,"publicLaw":true,"executiveOrder":false}}]}</t>
  </si>
  <si>
    <t>To provide life insurance protection for veterans of World War I, World War II, Korean conflict, Vietnam conflict, Gulf era conflicts and service-disabled veterans separated from active duty on or after April 25, 1951, and to provide mortgage protection life insurance for those disabled veterans who are given a VA grant to secure specially adapted housing under Chapter 21, Title 38, U.S.C.  Also to provide life insurance protection for current members of the uniformed services with coverage on their lives and the lives of their spouses and children.</t>
  </si>
  <si>
    <t>All of the programs are closed for new issues except Service-Disabled Veterans Insurance, Veterans Mortgage Life Insurance, Service members' Group Life Insurance and Veterans Group Life Insurance.  A veteran discharged from active military duty, on or after April 25, 1951, who has been granted a service connection for a new disability, and who, if not for the disability would be otherwise insurable in accordance with the established standards of good health, applies for such coverage within 2 years from the date of notice of the VA service-connected rating, may be issued Service-Disabled Veterans Insurance. (The time period in which to apply is limited to one year from the date of notice of the VA service-connected rating if the notice was provided before September 1, 1991.) A veteran insured under Service-Disabled Veterans Insurance who qualifies for waiver of premiums, who is under age 65 and who applies within one year from date of notice from VA that he/she qualifies for waiver of premiums, may be issued Supplemental Service-Disabled Veterans Insurance coverage. A veteran who has been given a VA grant for specially adapted housing will be sent notice that he/she is automatically insured for mortgage protection unless he/she elects in writing not to be so insured, or fails to respond within 60 days after a final request for information on which premium can be based is mailed to him/her.  Service members are automatically covered for the maximum coverage amount of life insurance on themselves and a spouse, unless the member declines or reduces the coverage in writing.  Service members are also automatically covered by Servicemembers' Traumatic Injury Protection (TSGLI), which provides automatic traumatic injury coverage to all service members under SGLI. TSGLI provides for payment between $25,000 and $100,000 (depending on the type of injury) to SGLI members who sustain a traumatic injury that results in certain severe losses.  Coverage of children is on "dependent" children and no premium is paid.  Veterans are eligible to convert their Service members' Group Life Insurance in an amount up to the coverage held on their date of discharge.  If a veteran is totally disabled at time of discharge, the veteran is eligible for a one-year disability extension of their Service members' Group Life Insurance and the conversion to Veterans' Group Life Insurance.</t>
  </si>
  <si>
    <t>The veteran may apply for either type of insurance. However, if the veteran is mentally incompetent, a VA recognized fiduciary may apply on his/her behalf for Service-Disabled Veterans Insurance. Service-Disabled Veterans Insurance may also be granted under certain conditions to mentally incompetent veterans who were otherwise eligible for such insurance, but due to their incompetency, died without filing an application.</t>
  </si>
  <si>
    <t>{"description":"The veteran may apply for either type of insurance. However, if the veteran is mentally incompetent, a VA recognized fiduciary may apply on his/her behalf for Service-Disabled Veterans Insurance. Service-Disabled Veterans Insurance may also be granted under certain conditions to mentally incompetent veterans who were otherwise eligible for such insurance, but due to their incompetency, died without filing an application.","isApplicable":true}</t>
  </si>
  <si>
    <t>None. This program is excluded from coverage under E.O. 12372.</t>
  </si>
  <si>
    <t>Service-Disabled Veterans Insurance is issued by the Philadelphia Regional Office and Insurance Center to any veteran meeting the requirements listed under Applicant Eligibility above. Veterans Mortgage Life Insurance is automatically issued to all veterans receiving a grant for specially adapted housing. Veterans' Group Life Insurance and Disability Extension of Service members' Group Life Insurance are issued by the Office of Service members' Group Life Insurance to any veteran meeting the requirements listed under the Applicant Eligibility above.</t>
  </si>
  <si>
    <t>Generally within 2 years following the date of notice of VA's service-connected rating for Service-Disabled Insurance (the time period in which to apply is limited to one year from the date of notice of the VA Service-Connected rating if the notice was provided before September 1, 1991.) Check with local VA office for exceptions. For Service-Disabled Veterans Insurance supplemental coverage, the time period in which to apply is one year from the date of VA's notice that the veteran qualifies for waiver of premiums. For Veterans Mortgage Life Insurance the veteran must apply before age 70.  For Veterans' Group Life Insurance, the veteran has 120 days from discharge to convert with no requirement of good health.  A veteran has another year in which conversion can be done, but good health required.  For the Disability Extension of Servicemembers' Group Life Insurance, the veteran must make application within the two-year period for which the extension would be granted. There are currently no time limits for TSGLI claims.</t>
  </si>
  <si>
    <t>From 1 to 3 months upon application for Service-Disabled Veterans Insurance after VA's notice of the service-connected rating. The time frame for approval/disapproval after an application for Supplemental Service Disabled Veterans Insurance coverage is received in VA is 1 month. Mortgage Protection Life Insurance is effective immediately upon approval of a specially adapted housing grant.  The time frame for approval/disapproval after an application for Veterans' Group Life Insurance or Disability Extension of Servicemembers' Group Life Insurance is received by the Office of Servicemembers' Group Life Insurance is 2 to 4 weeks.</t>
  </si>
  <si>
    <t>{"awarded":"lump","description":"N/A"}</t>
  </si>
  <si>
    <t>36-8132-0-7-701;36-4012-0-3-701;36-8150-0-7-701;36-4010-0-3-701;36-8455-0-8-701;36-0120-0-1-701;</t>
  </si>
  <si>
    <t xml:space="preserve">(Insurance) FY 13 Estimate Not Available  FY 12 Estimate Not Available  FY 11 Estimate Not Available </t>
  </si>
  <si>
    <t>{"flag":"appendix","description":"For all States, contact the Department of Veterans Affairs, P.O. Box 42954, Philadelphia, PA 19101. This office should also be contacted about Mortgage Protection Life Insurance, Servicemembers' Group Life Insurance and Veterans' Group Life Insurance."}</t>
  </si>
  <si>
    <t>Michelle StatonP.O. Box 42954, Philadelphia, PA 42954 Phone: 1-800-669-8477;</t>
  </si>
  <si>
    <t>http://www.insurance.va.gov.</t>
  </si>
  <si>
    <t xml:space="preserve">96.004 Social Security Survivors Insurance; 64.106 Specially Adapted Housing for Disabled Veterans; 64.105 Pension to Veterans Surviving Spouses, and Children; 96.001 Social Security Disability Insurance; </t>
  </si>
  <si>
    <t>https://beta.sam.gov/fal/1e17bf43814357c2078d45e389131264/view</t>
  </si>
  <si>
    <t>Pension for Non-Service-Connected Disability for Veterans</t>
  </si>
  <si>
    <t>(Pension)</t>
  </si>
  <si>
    <t>{"list":[{"act":{"description":"38 U.S.C. 1511, 1512, 1513, 1521, 1522"},"USC":{"title":"38","section":"1511-1513 1521"},"authorizationTypes":{"USC":true,"act":true,"statute":false,"publicLaw":false,"executiveOrder":false},"usc":{"title":"38","section":"1511-1513 1521"}}]}</t>
  </si>
  <si>
    <t>To assist wartime veterans in need whose non-service- connected disabilities are permanent and total preventing them from following a substantially gainful  occupation.</t>
  </si>
  <si>
    <t xml:space="preserve">A Veteran who meets the wartime service requirements is potential eligible if he/she is:_x000D_
•	permanently and totally disabled for reasons not necessarily due to service, _x000D_
•	age 65 or older, or _x000D_
•	is presumed to be totally and permanently disabled for pension purposes because:_x000D_
o	 he/she is a patient in a nursing home for long-term care due to a disability, or _x000D_
o	being disabled, as determined by the Commissioner of Social Security (SS) for purposes of any benefits administered by the Commissioner, such as SS disability benefits or Supplemental Security Income._x000D_
Income restrictions are prescribed in 38 U.S.C. 1521. Pension is not payable to those whose estates are so large that it is reasonable they use the estate for maintenance. _x000D_
A Veteran meets wartime service requirements if he/she served:_x000D_
•	a total of 90 days or more during one or more periods of war;_x000D_
•	90 or more consecutive days that began or ended during a period of war; or_x000D_
•	for any length of time during a period of war if he/she was discharged or released for a service-connected disability._x000D_
Veterans entering service after September 7, 1980, must also meet the minimum active duty requirement of 24 months of continuous service or the full period to which the Veteran was called to active duty.   (38 U.S.C.5303(A)). _x000D_
</t>
  </si>
  <si>
    <t>Disabled veterans.</t>
  </si>
  <si>
    <t>{"description":"Military discharge certificate showing the separation from service was under other than dishonorable conditions. The Veteran must have a permanent and total disability preventing a substantially gainful occupation, be age 65 or older, or presumed to be totally and permanently disabled for pension purposes because he/she is a patient in a nursing home for long-term care because of disability, or disabled, as determined by the Commissioner of Social Security (SS) for purposes of any benefits administered by the Commissioner, such as SS disability benefits or Supplemental Security Income.  His or her income and net worth must be limited as prescribed by 38 U.S.C. 1521 and 1522. This program is excluded from coverage under OMB Circular No. A-87. ","isApplicable":true}</t>
  </si>
  <si>
    <t>{"description":"This program is excluded from coverage under OMB Circular No. A-102. This program is excluded from coverage under OMB Circular No. A-110. An application (VA Form 21-526 or VA Form 21-527EZ) may be obtained from a local or regional VA Office (see Appendix IV of the Catalog) and submitted to the Regional Office. Veterans may also apply on-line at www.va.gov. "}</t>
  </si>
  <si>
    <t>Awards are authorized at the regional office.</t>
  </si>
  <si>
    <t xml:space="preserve">On average from 69 to 93 days. Approximately 86 percent completed in 125 days or less. </t>
  </si>
  <si>
    <t>36-0102-0-1-701;</t>
  </si>
  <si>
    <t>(Direct Payments for Specified Use) FY 18 Estimate Not Available  FY 16$3,745,970,000.00; FY 17 est $3,900,824,000.00;</t>
  </si>
  <si>
    <t xml:space="preserve">Payments are $$12,868 annually, reduced by countable income for a Veteran without dependents ($21,466if in need of aid and attendance and $ $15,725 if housebound) and $16,851for a Veteran with one dependent ($25,488 if in need of aid and attendance and $19,710if housebound) plus $2,198for each additional dependent. Also, an additional $2,923is added if a Veteran is of the WWI or Mexican Border Period. These rates were effective December 1, 2014 for Improved Law Pensions.  </t>
  </si>
  <si>
    <t>{"list":[{"fiscalYear":2018,"description":"FY 18, 291,777 Veterans received pensions"},{"fiscalYear":2016,"description":"FY 16, 291,195 Veterans received pensions"},{"fiscalYear":2017,"description":"FY 17, 291,777 Veterans received pensions"}],"isApplicable":true}</t>
  </si>
  <si>
    <t xml:space="preserve">38 CFR 3.3. "Federal Benefits for Veterans and Dependents," VA Pamphlet 80-0-01, $5.00, available from Superintendent of Documents, P.O. Box 371954, Pittsburgh, PA 15250-79054. The stock number is 051-000-00233-4. </t>
  </si>
  <si>
    <t>{"flag":"appendix","description":"See Appendix IV of the Catalog for Veterans Benefits Administration field  offices."}</t>
  </si>
  <si>
    <t>https://beta.sam.gov/fal/75ef59143097931a530e318e54d0aa83/view</t>
  </si>
  <si>
    <t>Pension to Veterans Surviving Spouses, and Children</t>
  </si>
  <si>
    <t>(Death Pension)</t>
  </si>
  <si>
    <t>{"list":[{"act":{"description":"Military Construction, Veterans Affairs and Related Agencies Appropriations Act"},"USC":{"title":"38","section":"1541"},"authorizationTypes":{"USC":true,"act":true,"statute":false,"publicLaw":false,"executiveOrder":false},"usc":{"title":"38","section":"1541"}}]}</t>
  </si>
  <si>
    <t>To assist needy surviving spouses, and children of deceased war-time veterans whose deaths were not due to service.</t>
  </si>
  <si>
    <t xml:space="preserve">Unmarried surviving spouses and children of deceased Veterans who met the wartime service requirements or was a wartime Veteran who was receiving (or was entitled to receive) disability compensation at the time of death.  Veterans who entered service after September 7, 1980, must also have met the minimum active duty requirement of 24 months of continuous service or the full period to which the Veteran was called to active duty.  Veterans discharged on or after October 16, 1981, must have served for two years or the length to which called to active duty, if less than two years, or have a service-connected disability (38 U.S.C. 5303(A)). Income restrictions are prescribed in 38 U.S.C. 1541 and 1542. A child must be unmarried and under 18, between 18 and 23 if in school, or disabled before 18 and continuously incapable of self-support. Pension is not payable to those whose estates are so large that it is reasonable they use the estate for maintenance. _x000D_
_x000D_
A Veteran meets wartime service requirements if he/she served:_x000D_
•	a total of 90 days or more during one or more periods of war;_x000D_
•	90 or more consecutive days that began or ended during a period of war; or_x000D_
•	for any length of time during a period of war if he/she was discharged or released for a service-connected disability._x000D_
</t>
  </si>
  <si>
    <t xml:space="preserve">Low income surviving spouses and children of deceased war-time Veterans. </t>
  </si>
  <si>
    <t>{"description":"Military discharge certificate, marriage certificate, and birth certificate(s). Income and net worth must be limited as prescribed by statute. ","isApplicable":true}</t>
  </si>
  <si>
    <t>{"description":"An application (VA Form 21-534 or VA Form 21-534EZ) may be obtained from any VA office or regional office (see Appendix IV of the Catalog) and submitted to the regional office. Applications are also available on-line at http://www.va.gov/vaforms/. "}</t>
  </si>
  <si>
    <t>Awards are authorized by the Regional Office.</t>
  </si>
  <si>
    <t xml:space="preserve">On average from 73 to 187 days. Approximately 52 percent completed in 125 days or less. </t>
  </si>
  <si>
    <t>{"awarded":"lump","description":"Effective December 2004, entitlement may be established from the first day of the month in which the Veteran died if the application is received within one year of the death; otherwise, entitlement is established from the date of receipt of the claim. "}</t>
  </si>
  <si>
    <t xml:space="preserve">None.  A surviving spouse or child must promptly report a change in marital status and income. Additionally, a change in schooling for a child over 18 but under 23 must be reported. </t>
  </si>
  <si>
    <t>(Direct Payments with Unrestricted Use) FY 16$1,792,871,000.00; FY 17 est $1,859,608,000.00; FY 18 est $2,014,943,000.00;</t>
  </si>
  <si>
    <t xml:space="preserve">$8,630 annually, reduced by countable income for a spouse without children ($13,794 if in need of aid and attendance and $10,548 if housebound) and $11,296 for a surviving spouse with one child ($16,456 if in need of aid and attendance and $13,209 if housebound) plus $2,198 for each additional child. These rates were effective December 1, 2014 for Improved Law Pensions. </t>
  </si>
  <si>
    <t>{"list":[{"fiscalYear":2017,"description":"FY 17, an estimated 201,390 cases. "},{"fiscalYear":2016,"description":"In FY 15, 208,315 survivors cases received pension.   FY 16, an estimated 201,330 cases"},{"fiscalYear":2018,"description":"FY 18, an estimated 201,390 cases. "}],"isApplicable":true}</t>
  </si>
  <si>
    <t xml:space="preserve">38 CFR 3.3. "Federal Benefits for Veterans and Dependents," Pamphlet 80-0-01, $5.00, available from Superintendent of Documents, P.O. Box 371954, Pittsburgh, PA 15250-7954. The stock number: 051-000-00-233-4. </t>
  </si>
  <si>
    <t>Michelle StatonDepartment of Veterans Affairs, Washington, DC 20420, Washington, DC 20420 Phone: 202-461-9700;</t>
  </si>
  <si>
    <t xml:space="preserve">64.101 Burial Expenses Allowance for Veterans; 64.103 Life Insurance for Veterans; 96.004 Social Security Survivors Insurance; </t>
  </si>
  <si>
    <t>https://beta.sam.gov/fal/d5ebb15c3d7fd80b6b1839811276942b/view</t>
  </si>
  <si>
    <t>Specially Adapted Housing for Disabled Veterans</t>
  </si>
  <si>
    <t>(Paraplegic Housing)</t>
  </si>
  <si>
    <t>{"list":[{"act":{"description":"Veterans' Housing Opportunity and Benefits Improvement Act of 2006"},"publicLaw":{"congressCode":"109","number":"233"},"USC":{"title":"38","section":"2101-2106"},"authorizationTypes":{"USC":true,"act":true,"statute":false,"publicLaw":true,"executiveOrder":false},"usc":{"title":"38","section":"2101-2106"}}]}</t>
  </si>
  <si>
    <t>To help certain severely disabled veterans acquire a home which is suitably adapted to meet the special needs of their disabilities.</t>
  </si>
  <si>
    <t xml:space="preserve">For a SAH grant, veterans are eligible if they are entitled to disability compensation for a permanent, total, and service-connected disability due to:(1) loss or loss of use of both lower extremities, such as to preclude locomotion without the aid of braces, canes, crutches, or a wheelchair; (2) blindness in both eyes, having only light perception, plus loss or loss of use of one lower extremity; (3) loss or loss of use of one lower extremity, together with residuals of organic disease or injury, or the loss or loss of use of one upper extremity, which so affect the functions of balance or propulsion as to preclude locomotion without the aid of braces, crutches, canes, or a wheelchair; or (4) loss or loss of use, of both upper extremities such as to preclude use of the arms at or above the elbows; (5) a severe burn injury. It must be medically feasible for the veteran to reside in the particular home involved. For an SHA grant, veterans are eligible if they are entitled to disability compensation for a permanent and total service_x000D_
-connected disability that (1) is due to blindness in both eyes with 5/200 visual acuity or less, or (2) includes the anatomical loss or loss of use of both hands, or (3) a severe burn injury._x000D_
</t>
  </si>
  <si>
    <t>Permanently and totally disabled veterans.</t>
  </si>
  <si>
    <t>{"description":"Initial application for determination of basic eligibility may be made on VA Form 26-4555 to the VA egional office holding the veteran's claim folder. Veterans can also apply through eBenefits at https://www.ebenefits.va.gov/ebenefits/homepage.  After eligibility is determined, a VA employee will personally assist the veteran throughout subsequent processing, including advice on a suitable house plan and lot, adaptive features, location of a qualified architect and builder, and submission of the documents necessary for final grant approval."}</t>
  </si>
  <si>
    <t>The VA Regional Office releases the grant proceeds after conditions of the contract and grant approval are fulfilled.</t>
  </si>
  <si>
    <t>Initial interview completed within 30 days of determination of eligibility. Grant approval timeline varies and is dependent upon veteran's desires to move forward with securing contractors and drafting construction plans.</t>
  </si>
  <si>
    <t>Denial of eligibility is appealable through the Board of Veterans' Appeals. In the event of a denial, claimants are advised of appeal rights and procedures at the time of notification.</t>
  </si>
  <si>
    <t>{"awarded":"lump","description":"The way grant funds are released is dependent on the grant’s purpose (mortgage principle reduction or remodel and construction). "}</t>
  </si>
  <si>
    <t xml:space="preserve">(Direct Payments for Specified Use) FY 16$117,885,000.00; FY 17 est $124,626,000.00; FY 18 Estimate Not Available </t>
  </si>
  <si>
    <t>SAH: For the housing unit, land, fixtures, and allowable expenses, up to $73,768 . SHA: For adaptations to the veteran's residence, up to $14,754.</t>
  </si>
  <si>
    <t>{"list":[{"fiscalYear":2017,"description":"In 2017 grants were made to 2,389 disabled Veterans"},{"fiscalYear":2016,"description":"FY 2016 grants were made to 2,037 disabled Veterans"},{"fiscalYear":2018,"description":"Estimated grants made to disabled Veterans in 2018 is 2,389"}],"isApplicable":true}</t>
  </si>
  <si>
    <t>38 CFR 3.809, 36.4400-36.4411 , and title 38, United State Code, chapter 21; "Questions and Answers on Specially Adapted Housing for Veterans," VA Pamphlet 26-69-1, no charge; "Federal Benefits for Veterans and Dependents," VA Pamphlet 80-0-01, $5.00 , available from Superintendent of Documents, P.O. Box 371954, Pittsburgh, PA 15250-7954. The stock number is 051-000-00233-4 . "Handbook for Design, Specially Adapted Housing," VA Pamphlet 26-13, available to eligible veterans.</t>
  </si>
  <si>
    <t>{"flag":"appendix","description":"Applicants should communicate with the nearest VA Regional Office. Case development and assistance will be provided by the VA office with jurisdiction over the location of the property involved. See Appendix IV of the\r\nCatalog for addresses of these offices listed under Department of Veterans Affairs. Information may be obtained from the nearest Regional Office by calling toll-free 1-800- 827-1000.\r\n"}</t>
  </si>
  <si>
    <t>Department of Veterans Affairs810 Vermont Ave., N.W., Washington, DC 20420 Phone: 202-461-9500;</t>
  </si>
  <si>
    <t xml:space="preserve">64.103 Life Insurance for Veterans; </t>
  </si>
  <si>
    <t>https://beta.sam.gov/fal/aa5831648bba9eafa707cdb25e0ee506/view</t>
  </si>
  <si>
    <t>Veterans Compensation for Service-Connected Disability</t>
  </si>
  <si>
    <t>(Compensation)</t>
  </si>
  <si>
    <t>{"list":[{"act":{"description":" 38 U.S.C. 1110, 1131. \n"},"authorizationTypes":{"USC":false,"act":true,"statute":false,"publicLaw":false,"executiveOrder":false}}]}</t>
  </si>
  <si>
    <t>To compensate veterans for disabilities incurred or aggravated during military service according to the average impairment in earning capacity such disability would cause in civilian occupations.</t>
  </si>
  <si>
    <t>Persons who have suffered disabilities resulting from service in the Armed Forces of the United States. The disability must have been incurred or aggravated by service in the line of duty.  Separation from service must have been under other than dishonorable conditions for the period in which the disability was incurred or aggravated.</t>
  </si>
  <si>
    <t>{"description":"An application (VA Form 21-526) may be obtained from any VA office or regional office (see Appendix IV of the Catalog) and submitted to the regional  office.  An application may be completed on-line at www.va.gov."}</t>
  </si>
  <si>
    <t>{"flag":"yes","description":"None, but it must be filed within one year after separation from service in order for entitlement to be established from the day following discharge; otherwise, entitlement is established only from the date of receipt of the claim.","list":[]}</t>
  </si>
  <si>
    <t>Approximately 55 percent completed in 180 days or less.</t>
  </si>
  <si>
    <t xml:space="preserve">(Direct Payments for Specified Use) FY 07$29,091,160,000.00; FY 08 est $32,456,880,000.00; FY 09 est $34,689,066,000.00; - (Direct Payments) FY 07 $29,091,160,000; FY 08 est $32,456,880,000; and FY 09 est $34,689,066,000. 
</t>
  </si>
  <si>
    <t>{"list":[{"fiscalYear":2007,"description":"In FY 07, 2,789,490 disabled veterans received compensation. FY 08 estimate, 2,899,829 veterans; and FY 09 estimate, 3,014,841 veterans. \n"}],"isApplicable":true}</t>
  </si>
  <si>
    <t>38 CFR 3.4; "Federal Benefits for Veterans and Dependents," VA Pamphlet 80-0-01, $5.00, available from Superintendent of Documents, P.O. Box 371954, Pittsburgh, PA 15250-7954. The stock number is: 051-000-00233-4.</t>
  </si>
  <si>
    <t>https://beta.sam.gov/fal/be8148be5778c6b7f06f06d3729d3a94/view</t>
  </si>
  <si>
    <t>Veterans Dependency and Indemnity Compensation for Service-Connected Death</t>
  </si>
  <si>
    <t>(DIC and Death Compensation)</t>
  </si>
  <si>
    <t>{"list":[{"act":{"description":"Military Construction, Veterans Affairs and Related Agencies Appropriation Act"},"USC":{"title":"38","section":"1121-1318"},"authorizationTypes":{"USC":true,"act":true,"statute":false,"publicLaw":false,"executiveOrder":false},"usc":{"title":"38","section":"1121-1318"}}]}</t>
  </si>
  <si>
    <t xml:space="preserve">To compensate surviving spouses, children and parents for the death of any servicemember who died while on active duty, active duty for training, or inactive duty training, OR any Veteran who:_x000D_
•	died from an injury or disease deemed to be related to military service, OR_x000D_
•	died from a non service-related injury or disease, but was receiving, or was entitled to receive, VA Compensation for a service-connected disability or disabilities that was rated as totally disabling:_x000D_
o	for at least 10 years immediately preceding death, OR_x000D_
o	since the Veteran's release from active duty and for at least five years immediately preceding death, OR_x000D_
o	for at least one year before death if the Veteran was a former prisoner of war who died after September 30, 1999._x000D_
</t>
  </si>
  <si>
    <t xml:space="preserve">Death Compensation is payable to an unmarried surviving spouse, unmarried children and dependent parent or parents of the deceased Veteran who died before January 1, 1957, because of a service-connected disability. For deaths on or after January 1, 1957, Dependency and Indemnity Compensation (DIC) is payable to an unmarried surviving spouse, unmarried children and dependent parent or parents of the deceased Veteran. DIC is a tax free monetary benefit paid to eligible survivors of a military servicemember who died in the line of duty or eligible survivors of a Veteran who:_x000D_
•	died from an injury or disease deemed to be related to military service, OR_x000D_
•	died from a non service-related injury or disease, but was receiving, or was entitled to receive, VA Compensation for a service-connected disability or disabilities that was rated as totally disabling:_x000D_
o	for at least 10 years immediately preceding death, OR_x000D_
o	since the Veteran's release from active duty and for at least five years immediately preceding death, OR_x000D_
o	for at least one year before death if the Veteran was a former prisoner of war who died after September 30, 1999._x000D_
The surviving parent(s) must have an income below a limit established by law, 38 U.S. Code 5312.  _x000D_
Effective January 2005, surviving spouses who receive DIC and have one or more children under age 18 will receive $250 a month in addition to their current rate.  Only one monthly child supplement payment is made, regardless of the number of minor children on the surviving spouse’s award.  This increased rate applies only to months "occurring" during the two-year period beginning on the date entitlement to DIC began. It ceases on the first month beginning after the expiration of the two-year period or the month in which all of the surviving spouse's children have attained the age of 18, or are removed from the award, whichever is earlier. _x000D_
A surviving spouse who remarries after age 57 retains eligibility for DIC_x000D_
</t>
  </si>
  <si>
    <t xml:space="preserve">Surviving spouses, children and parents of deceased Veterans. </t>
  </si>
  <si>
    <t>{"description":"Death certificate, marriage certificate, birth certificate(s), and military discharge certificate.","isApplicable":true}</t>
  </si>
  <si>
    <t>{"description":"An application (VA Form 21-534, VA Form 21-534a, or VA Form 21-534EZ for surviving spouses, and or children; 21-535 for parents) may be obtained from any VA office or regional office (see Appendix IV of the Catalog) and submitted to the regional office. Applications are also available on-line at http://www.va.gov/vaforms/. "}</t>
  </si>
  <si>
    <t xml:space="preserve">On average from 79 to 103 days. Approximately 79 percent completed in 125 days or less. </t>
  </si>
  <si>
    <t>{"awarded":"lump","description":"Any change in the marital status of a surviving spouse, child, or parent must be reported promptly. A surviving spouse who remarries after age 57 retains eligibility for DIC.  Also, a change in school attendance of children over 18 must be reported. Parents must report changes in income promptly. "}</t>
  </si>
  <si>
    <t xml:space="preserve">None.  Any change in the marital status of a surviving spouse, child, or parent must be reported promptly. A surviving spouse who remarries after age 57 retains eligibility for DIC.  Also, a change in school attendance of children over 18 must be reported. Parents must report changes in income promptly. </t>
  </si>
  <si>
    <t>(Direct Payments with Unrestricted Use) FY 16$6,589,909,000.00; FY 18 Estimate Not Available  FY 17 est $6,950,613,000.00;</t>
  </si>
  <si>
    <t xml:space="preserve">Monthly rates of DIC range from $529.55 for one child when no spouse is entitled; from $1,254.19 to $2,677.67 for a surviving spouse, with $310.71 additional if the surviving spouse is in need of aid and attendance, or $145.55 if housebound. A surviving spouse is also entitled to an additional $310.71 monthly for each child under age 18. Monthly rates for parents range from $5 to $621 depending upon income and whether single or married. An additional $336 is payable if the parent is in need of aid and attendance. Monthly Death Compensation ranges from $87 for a surviving spouse to $121 for a surviving spouse with one child; plus $29 for each additional child. An additional allowance or $79 if widow, widower or dependent parent is in need of aid and attendance. Assistance for a dependent parent is $75 for one alone and $80 for two. . These rates were effective December 1, 2014 for DIC and Parents DIC.  </t>
  </si>
  <si>
    <t>{"list":[{"fiscalYear":2018,"description":"405,038 cases of survivors were receiving benefits"},{"fiscalYear":2017,"description":"405,038 cases of survivors were receiving benefits"},{"fiscalYear":2016,"description":"394,979 cases of survivors were receiving benefits"}],"isApplicable":true}</t>
  </si>
  <si>
    <t>38 CFR 3.4(C) and 3.5; "Federal Benefits for Veterans and Dependents," VA Pamphlet 80-0-01, $5.00, available from Superintendent of Documents, P.O. Box 371954 Pittsburgh, PA 15250-7954. The stock number is: 051-000-00233-4</t>
  </si>
  <si>
    <t>https://beta.sam.gov/fal/8f230f8189bcf41f88c0341b30e2be68/view</t>
  </si>
  <si>
    <t>Veterans Housing Guaranteed and Insured Loans</t>
  </si>
  <si>
    <t>(VA Home Loans)</t>
  </si>
  <si>
    <t>To assist veterans, certain service personnel, and certain unmarried surviving spouses of veterans, in obtaining credit for the purchase, construction or improvement of homes on more liberal terms than are generally available to non-veterans.</t>
  </si>
  <si>
    <t>(a) Veterans who served on active duty on or after September 16, 1940, and were discharged or released under conditions other than dishonorable. Veterans who served any time during World War II, the Korean Conflict, the Vietnam-era, or the Persian Gulf War must have served on active duty 90 days or more; veterans with peacetime service only must have served a minimum of 181 days continuous active duty. All veterans separated from enlisted service which began after September 7, 1980, or service as an officer which began after October 16, 1981, must also have served at least 24 months of continuous active duty or the full period for which the person was called or ordered to active duty. Veterans of such recent service may qualify with less service time if they have a compensable service-connected disability or were discharged after at least 181 days (90 days during Persian Gulf War), under the authority of 10 U.S.C. 1171 or 1173; or (b) any veteran in the above classes with less service but discharged with a service-connected disability; (c) individuals may also be eligible if they were released from active duty due to an involuntary reduction in force, certain medical conditions, or in some instances, for the convenience of the Government; (d) unmarried surviving spouses of otherwise eligible veterans who died in service or whose deaths were attributable to service-connected disabilities Note: A surviving spouse who remarries on or after attaining age 57, may be eligible for the home loan benefit.  However, a surviving spouse who remarried before December 16, 2003, must have applied no later than December 15, 2004 to establish home loan eligibility.  VA must deny applications from surviving spouses who remarried before December 16, 2003; (e) service personnel who have served at least 181 days on continuous active duty status (90 days until the ending date for the Persian Gulf War has been set); (f) spouses of members of the Armed Forces serving on active duty, who are listed as missing in action, or as prisoners of war and who have been so listed 90 days or more; (g) members of the Selected Reserve who are not otherwise eligible for home loan benefits and who have completed a total of six (6) years in the Selected Reserves, followed by an honorable discharge, placement on the retired list, or continued service. Individuals who completed less than 6 years may be eligible if discharged for a service connected disability. Applicants must have sufficient present and prospective income to meet loan repayment terms and have a satisfactory credit record.</t>
  </si>
  <si>
    <t>Veterans, service personnel, and unmarried surviving spouses of veterans.</t>
  </si>
  <si>
    <t>{"description":"Evidence of the veteran's entitlement for loan benefits and qualification for the loan purpose, documentation on the loan transaction, and characteristics of the property proposed to secure the loan.","isApplicable":true}</t>
  </si>
  <si>
    <t>{"description":"Applicants can apply for a Certificate of Eligibility by mail through the VA Eligibility Center or ask their lender to apply through the WebLGY Eligibility program. Application for guaranty is also made by the lender through VA's WebLGY program or by mail through the appropriate VA Regional Loan Center."}</t>
  </si>
  <si>
    <t>Evidence of guaranty will be issued to the lender either electronically (if application was made online) or by the appropriate VA Regional Loan Center.</t>
  </si>
  <si>
    <t>{"flag":"yes","description":"The pilot program for cooperative houseing units will end on December 22, 2011.  Contact the Headquarters Office listed below for deadline information.","list":[]}</t>
  </si>
  <si>
    <t>Certificates of Eligibility are usually issued within 10 days after receipt of application via mail. Many Certificates of Eligibility can be issued in 'real time' through the WebLGY system.  Issuance of guaranty can be obtained, in most cases, immediately through WebLGY.  Applications for guaranty received via mail are usually issued within 10 days of receipt.</t>
  </si>
  <si>
    <t>Denial of eligibility is appealable through Board of Veterans' Appeals. In the event of a denial, claimants are advised of appeal rights and procedures at the time of notification.</t>
  </si>
  <si>
    <t>Until VA ceases to be liable as the guarantor or insurer of a loan, the lender or loan holder must maintain adequate records on the amount and dates of payments received and disbursements made on guaranteed or insured loans.</t>
  </si>
  <si>
    <t>36-4129-0-3-704;</t>
  </si>
  <si>
    <t xml:space="preserve">(Not Applicable) FY 07$24,186,118,000.00; FY 08 est $34,761,311,000.00; FY 09 est $35,816,558,000.00; - (Closed Loans Guaranteed) FY 07 $24,186,118,000; FY 08 est $34,761,311,000; and FY 09 est $35,816,558,000. 
</t>
  </si>
  <si>
    <t>{"flag":"none","description":"Loan applications are processed completely by the Veterans Benefits Administration Regional Loan Centers for their respective geographic area jurisdictions. Initial contact should be made with the appropriate office listed in Appendix IV of the Catalog under Veterans Benefits Administration."}</t>
  </si>
  <si>
    <t>Department of Veterans Affairs, Washington, DC 20420. Telephone: (202) 461-9500. , , ;</t>
  </si>
  <si>
    <t xml:space="preserve">15.124 Indian Loans Economic Development; 64.106 Specially Adapted Housing for Disabled Veterans; </t>
  </si>
  <si>
    <t>https://beta.sam.gov/fal/5443519af9156231ffea1d2c63c2c7e8/view</t>
  </si>
  <si>
    <t>Vocational Rehabilitation for Disabled Veterans</t>
  </si>
  <si>
    <t>(Vocational Rehabilitation)</t>
  </si>
  <si>
    <t>{"list":[{"act":{"description":"Veterans' Rehabilitation and Education Amendments of 1980"},"publicLaw":{"congressCode":"96","number":"466"},"USC":{"title":"38","section":"3102"},"authorizationTypes":{"USC":true,"act":true,"statute":false,"publicLaw":true,"executiveOrder":false},"usc":{"title":"38","section":"3102"}}]}</t>
  </si>
  <si>
    <t>To provide all services and assistance necessary to enable service-disabled veterans and service persons hospitalized or receiving outpatient medical care services or treatment for a service- connected disability pending discharge to get and keep a suitable job.  When employment is not reasonably feasible, the program can provide the needed services and assistance to help the individual achieve maximum independence in daily living.</t>
  </si>
  <si>
    <t>Veterans of World War II and later service with a service-connected disability or disabilities rated at least 20 percent compensable and certain service-disabled servicepersons pending discharge or release from service if VA determines the servicepersons will likely receive at least a 20 percent rating and they need vocational rehabilitation because of an employment handicap. Veterans with a 10 percent service-connected disability may be eligible if they first applied for vocational rehabilitation prior to November 1, 1990, and they have an employment handicap. In addition, veterans with compensable ratings of 10 percent may also be eligible if they are found to have a serious employment handicap.</t>
  </si>
  <si>
    <t>Veterans of World War II and later service with a service-connected disability or disabilities rated at least 20 percent compensable and certain service-disabled servicepersons pending discharge or release from service if VA determines the servicepersons will likely receive at least a 20 percent rating and they need vocational rehabilitation because of an employment handicap. Veterans with compensable ratings of 10 percent may also be eligible if they are found to have a serious employment handicap.</t>
  </si>
  <si>
    <t>{"description":"Obtain an application (VA Form 28-1900) from any VA office or regional office (see Appendix IV of the Catalog) and submit it to the nearest VA regional office. Applications can also be filed on line at http://vabenefits.vba.va.gov/vonapp/main.asp."}</t>
  </si>
  <si>
    <t>Awards are authorized at the regional office for direct distribution to beneficiaries.</t>
  </si>
  <si>
    <t>Average is 47.4 days.</t>
  </si>
  <si>
    <t>Available through special board. Average time to process an appeal is 622 days. In the event of a denial, claimants are advised of appeal rights and procedures at the time of notification.</t>
  </si>
  <si>
    <t>Under certain limited circumstances, a veteran's eligibility period can extend beyond 12 years and entitlement to training and subsistence can be longer than 48 months.</t>
  </si>
  <si>
    <t>36-4112-0-3-702;36-0137-0-1-702;36-4114-0-3-702;</t>
  </si>
  <si>
    <t>(Direct Payments for Specified Use) FY 13 Estimate Not Available  FY 11 Estimate Not Available  FY 12 Estimate Not Available (Direct Loans) FY 13 Estimate Not Available  FY 11 Estimate Not Available  FY 12 Estimate Not Available  - Loan Advances</t>
  </si>
  <si>
    <t xml:space="preserve">Full cost of tuition, books, fees, supplies and rehabilitation services.  Monthly full-time allowances for veterans participating in training during fiscal year 2009 range from $541.05 for a single veteran to $790.87 for a veteran with two dependents, plus $57.65 for each dependent in excess of two. Non-interest bearing loans of up to $1,082.10 and a work-study allowance not to exceed the higher of 25 times the Federal or State minimum hourly wage times the number of weeks in the enrollment.  </t>
  </si>
  <si>
    <t>38 CFR 21.40-21.47; "Federal Benefits for Veterans and Dependents," VA Pamphlet 80-0-01, $5.00, available from Superintendent of Documents, P.O. Box 371954, Pittsburgh, PA 15250-7954. The stock number is: 051-000-00233-4. "Vocational Rehabilitation - Your Key to an Independent Future," VA Pamphlet 28-82-1, free, available from any VA regional office, and "Vocational Rehabilitation and Employment Program Quick Series", LUXART COMMUNICATIONS - GSA contract: GS-02F-0276P, www.quickseries.com/mil, Telephone: (1 800) 361-4653.</t>
  </si>
  <si>
    <t>Department of Veterans Affairs810 Vermont Ave., N.W., Washington, DC 20420 Phone: 202-461-9600;</t>
  </si>
  <si>
    <t>http://www.va.gov.  http://www.vetsuccess.gov</t>
  </si>
  <si>
    <t xml:space="preserve">84.126 Rehabilitation Services Vocational Rehabilitation Grants to States; </t>
  </si>
  <si>
    <t>Direct payment for specified use; payments are made directly to the providers of goods or services for program participants; payments include tuition, fees, books, supplies, tutoring, professional services, and medical care if not available in a VA facility; advances are made to program participants to meet unexpected financial obligations which might hinder continued program progress.</t>
  </si>
  <si>
    <t>https://beta.sam.gov/fal/2dfea54271842e59a3cb96053ea0383b/view</t>
  </si>
  <si>
    <t>Survivors and Dependents Educational Assistance</t>
  </si>
  <si>
    <t>{"list":[{"act":{"description":" Public Laws 86-236, 89-358, 90-631, 92-540, 93-508, 94-502, 95-202, 96-466, 98-460, 101-237, 101-508, 102-127, 102-568, 103-446, 104-275, 105-114, 105-206, 106-117, 106-419, 107-103, 107-330,108-183, and 108-454; 38 U.S.C., chapter 35. \n"},"authorizationTypes":{"USC":false,"act":true,"statute":false,"publicLaw":false,"executiveOrder":false}}]}</t>
  </si>
  <si>
    <t>To provide educational opportunities to the dependents of certain disabled and deceased veterans.</t>
  </si>
  <si>
    <t>Spouses, surviving spouses, and children (including stepchild or adopted child) between age 18 and 26 of veterans who died from service-connected disabilities, of living veterans whose service-connected disabilities are considered permanently and totally disabling, of those who died from any cause while such service-connected disabilities were in existence, of servicepersons who have been listed for a total of more than 90 days as currently missing in action, or as currently prisoners of  war, a service member who VA determines has a service connected permanent and total disability and at the time of VA's determination is a member of the Armed Forces who is hospitalized or receiving outpatient medical care, services, or treatment; and is likely to be discharged or released from service for this service-connected disability.  Children under the age of 18 may be eligible under special circumstances.</t>
  </si>
  <si>
    <t>{"description":"Military discharge certificate, death certificate or official document verifying POW status or MIA status, marriage certificate, and birth  certificate(s).","isApplicable":true}</t>
  </si>
  <si>
    <t>{"description":"An application, VA Form 22-5490 for a child, spouse or surviving spouse may be obtained from any VA Regional Office and submitted to the appropriate VA Regional Processing Office."}</t>
  </si>
  <si>
    <t>Awards are authorized at the regional processing office.</t>
  </si>
  <si>
    <t>{"flag":"yes","description":"None, but the period of eligibility for a spouse generally extends no later than the 10 years from the date the veteran was notified of the service-connected permanent and total disability, or from the date the serviceperson was listed for a total of more than 90 days as currently missing in action or listed as a prisoner of war. The period of eligibility for a surviving spouse generally extends no later than 10 years from the date VA notifies the surviving spouse that the death was service-connected and no later than 20 years for the surviving spouse of a veteran who dies while on active duty.  The period of eligibility for a child generally extends to the 26th birthday, subject to certain exceptions.","list":[]}</t>
  </si>
  <si>
    <t>At least 95.25 percent of applications are processed within 90 days or less in 2006 and 96.98 percent in 2007.</t>
  </si>
  <si>
    <t>Appeals are available through a special board; response time is 109.0 days in 2006 and 112.4 days in 2007.</t>
  </si>
  <si>
    <t>Generally, eligibility for a child terminates at age 26. In some instances, it may be extended. For example, in the case of service in the Armed Forces, eligibility will end 8 years after the first discharge or release from service but in no event beyond age 31.</t>
  </si>
  <si>
    <t xml:space="preserve">(Direct Payments for Specified Use) FY 07$423,335,000.00; FY 08 est $450,646,000.00; FY 09 est $478,067,000.00; - (Direct Payments) FY 07 $423,335,000; FY 08 est $450,646,000; and FY 09 est $478,067,000. 
</t>
  </si>
  <si>
    <t>{"list":[{"fiscalYear":2007,"description":"In fiscal year 2007, there were 77,436 students trained. Estimates for subsequent periods are: fiscal year 2008, 80,409 students, and fiscal year 2009, 82,728 students. \n"}],"isApplicable":true}</t>
  </si>
  <si>
    <t>38 CFR 21.3001 - 21.3344; "Federal Benefits for Veterans and Dependents," VA Pamphlet 80-0-01, $5.00, available from Superintendent of Documents, P.O. Box 371954, Pittsburgh, PA 15250-7954 or from the online government bookstore at www.bookstore.gpo.gov. The stock number is 051-000-00233-4.</t>
  </si>
  <si>
    <t>Department of Veterans Affairs, Central Office, Washington, DC 20420. Telephone: (202) 461-9800. , , ;</t>
  </si>
  <si>
    <t>http://www.GIBILL.va.gov.</t>
  </si>
  <si>
    <t xml:space="preserve">84.038 Federal Perkins Loan Program_Federal Capital Contributions; 84.063 Federal Pell Grant Program; 84.007 Federal Supplemental Educational Opportunity Grants; 64.110 Veterans Dependency and Indemnity Compensation for Service-Connected Death; 64.105 Pension to Veterans Surviving Spouses, and Children; 84.032 Federal Family Education Loans; </t>
  </si>
  <si>
    <t>https://beta.sam.gov/fal/d751d4535f026c25c606f5267bb01e9d/view</t>
  </si>
  <si>
    <t>Veterans Housing Direct Loans for Certain Disabled Veterans</t>
  </si>
  <si>
    <t>To provide veterans who are eligible for a Specially Adapted Housing grant with loan directly from the VA in certain circumstances.</t>
  </si>
  <si>
    <t>Veterans who served on active duty on or after September 16, 1940 and are eligible for a Specially Adapted Housing grant.</t>
  </si>
  <si>
    <t>{"description":"The veteran should apply to the VA regional office having jurisdiction over the property location. No specific initial application form is prescribed. The VA office will respond directly to the veteran."}</t>
  </si>
  <si>
    <t>The VA office coordinates loan disbursement with payout of the related Specially Adapted Housing grant. Loan closing is conducted through a loan closing agent assigned by the VA office.</t>
  </si>
  <si>
    <t>From 20 to 60 days.</t>
  </si>
  <si>
    <t>{"description":"Loan proceeds may be disbursed in one lump sum when an existing suitable housing unit is involved or in phases in construction cases."}</t>
  </si>
  <si>
    <t>36-4127-0-3-704;</t>
  </si>
  <si>
    <t xml:space="preserve">(Not Applicable) FY 07$0.00; FY 08 est $0.00; FY 09 est $0.00; - (Guaranteed Loans) FY 07 $0; FY 08 est $0; and FY 09 est $0. 
</t>
  </si>
  <si>
    <t>{"flag":"none","description":"See Department of Veterans Affairs field office listed in the Appendix IV of the Catalog."}</t>
  </si>
  <si>
    <t>Department of Veterans Affairs, Washington, DC 20420. Telephone: (202) 461-9511. , , ;</t>
  </si>
  <si>
    <t xml:space="preserve">64.106 Specially Adapted Housing for Disabled Veterans; </t>
  </si>
  <si>
    <t>https://beta.sam.gov/fal/cd78dde4587a6004285a7fcf87202e97/view</t>
  </si>
  <si>
    <t>Post-Vietnam Era Veterans' Educational Assistance</t>
  </si>
  <si>
    <t>(Voluntary-Contributory Matching Program)</t>
  </si>
  <si>
    <t>{"list":[{"act":{"description":"An Act to amend title 38, United States Code, to set a termination date for veterans' educational benefits under chapters 34 and 36, to increase vocational rehabilitation subsistence allowances, educational and training assistance allowances, and special allowances paid to eligible veterans and persons under chapters 31, 34, and 35; to extend the basic educational assistance eligibility for veterans and for certain dependents from thirty-six to forty-five months; "},"publicLaw":{"congressCode":"94","number":"502"},"authorizationTypes":{"USC":false,"act":true,"statute":false,"publicLaw":true,"executiveOrder":false}}]}</t>
  </si>
  <si>
    <t>To provide educational assistance to persons entering the Armed Forces after December 31, 1976, and before July 1, 1985; to assist persons in obtaining an education they might otherwise not be able to afford; and to promote and assist the all volunteer military program of the United States by attracting qualified persons to serve in the Armed Forces.</t>
  </si>
  <si>
    <t>The participant must have entered on active duty on or after January 1, 1977, and before July 1, 1985, and either served on active duty for more than 180 continuous days receiving an other than dishonorable discharge, or have been discharged after January, 1, 1977 because of a service-connected disability. Also eligible are participants who serve for more than 180 days and who continue on active duty and have completed their first period of obligated service (or 6 years of active duty, whichever comes first). Participants must also have satisfactorily contributed to the program. (Satisfactory contribution consists of monthly deduction of $25 to $100 from military pay, up to a maximum of $2,700, for deposit in a special training fund.) Participants may make lump-sum contributions. No individuals on active duty in the Armed Forces may initially begin contributing to this program after March 31, 1987.</t>
  </si>
  <si>
    <t>Post-Vietnam era veterans.</t>
  </si>
  <si>
    <t>{"description":"Military discharge certificate, certification of enrollment by educational institution in approved courses leading to an educational, professional or vocational objective and such other certifications as may be developed by VA and the Department of Defense.","isApplicable":true}</t>
  </si>
  <si>
    <t>{"description":"An application form (VA Form 22-1990) may be obtained from any VA office or regional office and submitted to the appropriate VA regional processing office."}</t>
  </si>
  <si>
    <t>At least 84.76 percent of applications are processed within 90 days or less in 2006 and 99.59 percent in 2007.</t>
  </si>
  <si>
    <t>{"awarded":"lump","description":"Available within ten years of first date of discharge or release from service or until the amount of money in the special fund, converted to months of entitlement (to a maximum of 36) is exhausted. Assistance checks generally to be released on a monthly basis."}</t>
  </si>
  <si>
    <t>36-8133-0-7-702;</t>
  </si>
  <si>
    <t xml:space="preserve">(Direct Payments with Unrestricted Use) FY 11 Estimate Not Available  FY 12 Estimate Not Available  FY 13 Estimate Not Available </t>
  </si>
  <si>
    <t>{"flag":"appendix","description":"See Appendix IV of the Catalog for Veterans Benefits Administration Field Offices."}</t>
  </si>
  <si>
    <t xml:space="preserve">84.063 Federal Pell Grant Program; 84.007 Federal Supplemental Educational Opportunity Grants; 64.124 All-Volunteer Force Educational Assistance; 84.032 Federal Family Education Loans; </t>
  </si>
  <si>
    <t>https://beta.sam.gov/fal/5416942197b7deb937e302a5303b2876/view</t>
  </si>
  <si>
    <t>All-Volunteer Force Educational Assistance</t>
  </si>
  <si>
    <t>(Montgomery GI-Bill Active Duty (MGIB) - Chapter 30)</t>
  </si>
  <si>
    <t>{"list":[{"act":{"description":"Montgomery GI Bill"},"USC":{"title":"38","section":"30"},"authorizationTypes":{"USC":true,"act":true,"statute":false,"publicLaw":false,"executiveOrder":false},"usc":{"title":"38","section":"30"}}]}</t>
  </si>
  <si>
    <t>To help servicepersons readjust to civilian life after their separation from military service.  Assist in the recruitment and retention of highly qualified personnel in the active and reserve components in the Armed Forces by providing education benefits.</t>
  </si>
  <si>
    <t>What follows is not a complete list of eligibility requirements.  For more information on the newest MGIB program changes go to the VA web-site address listed below.  A high school diploma or equivalency certificate is always required for eligibility to the MGIB as is an honorable discharge from the qualifying period of service unless the individual is currently on active duty. (1) Individuals initially entering military service on or after July 1, 1985 may be eligible unless they specifically elect not to participate in the MGIB program. Service members can use the MGIB benefit after completing two continuous years of service. Veterans whose initial obligation was 3 years or more may use the MGIB benefit after completing three continuous years of active duty, or less time if discharged early for an acceptable reason. Veterans whose initial obligation was less than 3 years may use the MGIB benefits after serving two years of active duty, or less time if discharged early for an acceptable reason or if they sign up for 4 years in the Selected Reserve.  Any period of active duty may be used to meet these requirements, but generally, periods of active duty cannot be combined. (2) Individuals who were eligible for the Old (Vietnam-Era) GI Bill benefits as of December 31, 1989, and served on continuous active duty for 3 years after June 30, 1985, may be eligible for the MGIB.  (3) Persons involuntarily separated from the military for certain reasons may be eligible for the MGIB.  Likewise, persons who received voluntary separation incentives may be eligible for the MGIB. (4) Persons who converted from VEAP (Veterans Educational Assistance Program) to the MGIB during open seasons from October 9, 1996 through July 8, 1997, or from November 1, 2000 to October 31, 2001, may be eligible for the MGIB.  Likewise, certain persons serving full-tome under title 32 in the National Guard during the period from July 1, 1985 to November 28, 1989 with no previous active duty and who elected the MGIB during the open season from October 9, 1996 through July 8, 1997, may be eligible for the MGIB.  In addition, in very limited circumstances, dependents of veteran or service member may be eligible for the MGIB if the veteran or service member transferred entitlement to those dependents.</t>
  </si>
  <si>
    <t>{"description":"Military discharge certificate (DD 214) sometimes required; enrollment certification by institution offering training required in most cases.","isApplicable":true}</t>
  </si>
  <si>
    <t>{"description":"An application (VA Form 22-1990) may be obtained from any VA Regional Office or from the web site www.GIBILL.va.gov and submitted to the appropriate VA Regional Processing Office."}</t>
  </si>
  <si>
    <t>In FY 2017, an original claim will be considered timely if processed within 21 days.  A supplemental claim will be considered timely if processed within 9 days.</t>
  </si>
  <si>
    <t>Appeals are available in 2016, the average response time is 81 days.</t>
  </si>
  <si>
    <t>{"awarded":"other","description":"Veterans receive monthly payments in most instances. Service members generally receive lump sum payments for each enrollment period.  Accelerated payments (one-time payments) equal to 60% of the cost of the course are available for certain high cost, high tech courses leading to employment in high tech industries.  Advance payment may be available; if eligible, VA will advance payment for the first partial month plus the first full month of the enrollment. Payments for correspondence school training are issued quarterly.","awardedDescription":"Veterans receive monthly payments in most instances. Service members generally receive lump sum payments for each enrollment period.  Accelerated payments (one-time payments) equal to 60% of the cost of the course are available for certain high cost, high tech courses leading to employment in high tech industries.  Advance payment may be available; if eligible, VA will advance payment for the first partial month plus the first full month of the enrollment. Payments for correspondence school training are issued quarterly."}</t>
  </si>
  <si>
    <t xml:space="preserve">(Direct Payments for Specified Use) FY 17 Estimate Not Available  FY 16 Estimate Not Available  FY 18 Estimate Not Available </t>
  </si>
  <si>
    <t>Currently, the full-time monthly benefit range from $1,509 to over $3,000 depending on the length of the service obligation, military incentives, military career field, branch of service and voluntary contributions.  In most cases, benefits last for 36 (48 months when combined with other VBA education benefits) calendar months of full-time training.  The work-study allowance is limited to the higher of the Federal minimum wage, or the State minimum wage where work is performed.  Tutorial assistance can be up to a maximum of $1,200.</t>
  </si>
  <si>
    <t>38 CFR 21.7000 - 21.7320. "Federal Benefits for Veterans and Dependents," VA Pamphlet 80-0-01, $5.00, available from Superintendent of Documents, P.O. Box 371954, Pittsburgh, PA 15250-7954. The stock number is: 0051-000-00233-4.</t>
  </si>
  <si>
    <t>{"flag":"appendix","description":"1-888-GIBILL-1."}</t>
  </si>
  <si>
    <t>VA Central OfficeDepartment of Veterans Affairs_x000D_
810 Vermont Ave., NW, Washington, DC 20420 Phone: 202-461-9800;</t>
  </si>
  <si>
    <t xml:space="preserve">64.120 Post-Vietnam Era Veterans' Educational Assistance; </t>
  </si>
  <si>
    <t>https://beta.sam.gov/fal/56dccd94718c98ec8fc595aff3d5b425/view</t>
  </si>
  <si>
    <t>Vocational and Educational Counseling for Servicemembers and Veterans</t>
  </si>
  <si>
    <t>(Chapter 36 Counseling)</t>
  </si>
  <si>
    <t>{"list":[{"act":{"description":"Veterans Education and Employment Programs Amendments"},"publicLaw":{"congressCode":"102","number":"16"},"USC":{"title":"38","section":"3697A"},"authorizationTypes":{"USC":true,"act":true,"statute":false,"publicLaw":true,"executiveOrder":false},"usc":{"title":"38","section":"3697A"}}]}</t>
  </si>
  <si>
    <t>To offer vocational and educational counseling to service members within 180 days of their projected discharge or release from active duty and to veterans within one year from the date of their discharge or release from active duty. This counseling is also available to individuals who are eligible for  VA educational assistance including: Chapter 30- All-Volunteer Force Educational Assistance Program; Chapter 31 – Vocational Rehabilitation and Employment; Chapter 32-Post-Vietnam Era Veterans' Educational Assistance; Chapter 33 – Post 9/11 Educational Assistance Chapter 35-Survivors' and Dependents' Educational Assistance; Chapter 1606-Educational Assistance for Members of the Selective Service; and Chapter 1607-Reserve Educational Assistance Program.</t>
  </si>
  <si>
    <t>Service members must be within 180 days of projected discharge or release from active duty. Veterans must be within 1 year from the date of discharge or release from active duty. For servicemembers, the projected discharge or release from active duty must be under conditions other than dishonorable . For veterans, the discharge or release from active duty must have been under conditions other than dishonorable. This counseling is also available to individuals who are eligible for VA educational assistance including: Chapter 30 - All-Volunteer Force Educational Assistance Program; Chapter 31 – Vocational Rehabilitation and Employment; Chapter 32 - Post-Vietnam Era Veterans' Educational Assistance; Chapter 33 – Post 9/11 Educational Assistance; Chapter 35 - Survivors' and Dependents' Educational Assistance ; Chapter 1606 - Educational Assistance for Members of the Selective Service; and Chapter 1607 - Reserve Educational Assistance Program.</t>
  </si>
  <si>
    <t>Service members must be within 180 days of projected discharge or release from active duty. Veterans must be within 1 year from the date of discharge or release from active duty. For service members, the projected discharge or release from active duty must be under conditions other than dishonorable . For veterans, the discharge or release from active duty must have been under conditions other than dishonorable. This counseling is also available to individuals who are eligible for VA educational assistance including: Chapter 30 - All-Volunteer Force Educational Assistance Program; Chapter 31 – Vocational Rehabilitation and Employment; Chapter 32 - Post-Vietnam Era Veterans' Educational Assistance ; Chapter 33 – Post 9/11 Educational Assistance; Chapter 35 - Survivors' and Dependents' Educational Assistance; Chapter 1606 - Educational Assistance for Members of the Selective Service; and Chapter 1607 - Reserve Educational Assistance Program.</t>
  </si>
  <si>
    <t>{"description":"Servicemembers must present proof that they are within 180 days of projected discharge or release from active duty. Examples of this proof are a copy of the enlistment contract and a brief written statement from the individual's commander. Veterans must present proof they are within 1 year of discharge or release from active duty under conditions other than dishonorable. An example of this proof is a copy of the individual's DD Form 214. Individuals who are eligible for VA educational assistance must indicate this eligibility and have it confirmed at the VA regional or local office. This program is excluded from coverage under OMB Circular No. A-87.","isApplicable":true}</t>
  </si>
  <si>
    <t>{"description":"This program is excluded from coverage under OMB Circular No.A-102. This program is excluded from coverage under OMB Circular No. A-110. Obtain VA Form 28-8832, Application for Counseling, from any VA office or regional office, or online at www.va.gov. Complete and submit this form to the nearest regional office. A written statement from an individual requesting vocational and educational counseling is also sufficient. With the application form or written statement, submit proof of prior or pending discharge or release from active duty if VA has not already received this evidence or indicate eligibility for, or current eligibility for VA educational assistance."}</t>
  </si>
  <si>
    <t>The regional office will notify qualified Individual.</t>
  </si>
  <si>
    <t>(Direct Payments for Specified Use) FY 16$6,000,000.00; FY 18 est $6,000,000.00; FY 17 est $6,000,000.00;</t>
  </si>
  <si>
    <t>{"list":[{"fiscalYear":2016,"description":"Fiscal Year 2015-2017: The number of Servicemembers and Veterans receiving Vocational and educational counseling is not separately identifiable. "},{"fiscalYear":2018,"description":"Fiscal Year 2015-2017: The number of Servicemembers and Veterans receiving Vocational and educational counseling is not separately identifiable. "},{"fiscalYear":2017,"description":"Fiscal Year 2015-2017: The number of Servicemembers and Veterans receiving Vocational and educational counseling is not separately identifiable. "}],"isApplicable":true}</t>
  </si>
  <si>
    <t>38 CFR 21.5100; "Federal Benefits for Veterans and Dependents," VA Pamphlet 80-0-01, $5.00, available from Superintendent of Documents, P.O. Box 371954, Pittsburgh, PA 15250-7954 . The stock number is: 051-000- 00233-4. 'VA Counseling Can Help You," the VA pamphlet portion of VA Form 28-8832, Application for Counseling, free, is available from any VA office or regional office.</t>
  </si>
  <si>
    <t>Department of Veterans Affairs, Veterans Benefits Administration810 Vermont Ave., N.W., Washington, DC 20420 Phone: 202-461-9600;</t>
  </si>
  <si>
    <t xml:space="preserve">64.116 Vocational Rehabilitation for Disabled Veterans; 64.120 Post-Vietnam Era Veterans' Educational Assistance; </t>
  </si>
  <si>
    <t>Contract counseling psychologists are selected on the basis of (1) their academic credentials and experience in vocational and educational counseling, (2) their location in relation to the geographic dispersion of available clients for referral, and (3) costs of the services to be provided.</t>
  </si>
  <si>
    <t>https://beta.sam.gov/fal/26782cc36274847936cf83a41cb226d2/view</t>
  </si>
  <si>
    <t>Native American Veteran Direct Loan Program</t>
  </si>
  <si>
    <t>(VA Native American Veterans Housing Loan Program)</t>
  </si>
  <si>
    <t>{"list":[{"act":{"description":" Public Law 102-547 and 109-233, 38 U.S.C. 3761-3764. \n"},"authorizationTypes":{"USC":false,"act":true,"statute":false,"publicLaw":false,"executiveOrder":false}}]}</t>
  </si>
  <si>
    <t>To provide direct loans to certain veterans who are, or whose spouses are, Native Americans for the purchase or construction of homes on trust lands.</t>
  </si>
  <si>
    <t>Veterans who are, or whose spouses are, recognized by a Federally Recognized Tribal Government as a Native American and who: (a) Served on active duty on or after September 16, 1940, and were discharged or released under conditions other than dishonorable. If service was any time during World War II, the Korean Conflict, the Vietnam-era, or the Persian Gulf War, then the Native American Veteran must have served on active duty for 90 days or more; peacetime service only must have served a minimum of 181 days continuous active duty. If separated from enlisted service which began after September 7, 1980, or service as an officer which began after October 16, 1981, a veteran must also have served at least 24 months of continuous active duty or the full period for which called or ordered to active duty. Veterans of such recent service may qualify with less service time if they have a compensable service-connected disability or were discharged after at least 181 days, under the authority of 10 U.S.C 1171 or 1173. (b) Any veteran in the above classes with less service but discharged with a service-connected disability. (c) If acknowledged as a Native American by a Federally Recognized Tribal Government, unmarried surviving spouses of otherwise eligible veterans who died in service or whose deaths were attributable to service-connected disabilities and spouses of members of the Armed Forces serving on active duty, who are listed as missing in action, or as prisoners of war and who have been so listed 90 days or more. (d) Members of the Selected Reservists who ae, or whose spouses ae, recognized by a Federally Recognized Tribal Government as Native Americans and who are not otherwise eligible for home loan benefits and who have completed a total of 6 years in the Selected Reserves followed by an honorable discharge, placement on the retired list, or continued service.</t>
  </si>
  <si>
    <t>Native Americans who are veterans, veterans who are married to a Native American, service personnel, and certain unmarried surviving spouses of veterans.</t>
  </si>
  <si>
    <t>{"description":"Evidence of the veteran's entitlement for loan benefits and qualifications for the loan purpose, documentation on the loan transaction and characteristics of the leasehold interest in the property proposed to secure the loan. Evidence also that the Federally Recognized Tribal Government which manages the trust land on which the home is or will be located recognizes the veteran, or the veteran's spouse, as a Native American.","isApplicable":true}</t>
  </si>
  <si>
    <t>{"description":"Each participating tribe must first enter into a Memorandum of Understanding with VA.  Eligible veterans should obtain a Certificate of Eligibility from the VA Eligibility Center and obtain an acknowledgment of Native American status from his or her tribal council or Native American organizational body. This evidence should be presented to the nearest VA office with an application for a loan."}</t>
  </si>
  <si>
    <t>The VA Regional Loan Center will determine that application requirements are met, determine that the veteran is eligible for the loan and that the purposes for the loan meet the requirements of law and disburse the loan proceeds.</t>
  </si>
  <si>
    <t>Within 10 days after VA's receipt of a loan application.</t>
  </si>
  <si>
    <t>Until the loan is paid in full the tribal organization must maintain adequate records on the terms of the leaseholds on the properties on which the homes are located.</t>
  </si>
  <si>
    <t>36-4130-0-3-704;</t>
  </si>
  <si>
    <t xml:space="preserve">(Not Applicable) FY 07$7,701,000.00; FY 08 est $12,428,000.00; FY 09 est $12,676,000.00; - (Loans) FY 07 $7,701,000; FY 08 est $12,428,000; FY 09 est $12,676,000. 
</t>
  </si>
  <si>
    <t>{"list":[{"fiscalYear":2007,"description":"In FY 07, the volume was 38 loans totaling $7,701,000. In FY 08, the volume is 60 loans totaling $12,428,000.  In FY 09, 60 loans are expected totaling $12,676,000. \n"}],"isApplicable":true}</t>
  </si>
  <si>
    <t>38 CFR 36.4501 and 36.4527. VA Pamphlet 26-93-1, VA Direct Home Loan for Native American Veterans Living on Trust Lands. VA Pamphlet 80-00-1, Federal Benefits for Veterans and Dependents, S/N 051-000-00233-4, at $5.00 each, available from the Government Printing Office, P.O. Box 371954, Pittsburgh, PA 15250-7954.</t>
  </si>
  <si>
    <t>{"flag":"none","description":"Loan applications are processed completely by the Veterans Benefits Administration field offices for their respective geographic area jurisdiction. Initial contact should be made with the appropriate office listed in Appendix IV of the Catalog under Veterans Benefits Administration."}</t>
  </si>
  <si>
    <t>Department of Veterans Affairs, Washington, DC 20420. Telephone: (202) 461-9529. , , ;</t>
  </si>
  <si>
    <t>https://beta.sam.gov/fal/f0d7647585740a4b822547a3483e4731/view</t>
  </si>
  <si>
    <t>Vocational Training and Rehabilitation for Vietnam Veterans' Children with Spina Bifida or Other Covered Birth Defects</t>
  </si>
  <si>
    <t>{"list":[{"act":{"description":"\r\nDepartments of Veterans Affairs and Housing and Urban Development, and Independent Agencies Appropriations Act"},"publicLaw":{"congressCode":"104","number":"204"},"USC":{"title":"38","section":"1804"},"executiveOrder":{"description":"To provide vocational training and rehabilitation to certain children born with spina bifida or other covered birth defects who are children of Vietnam veterans and some Korean veterans."},"authorizationTypes":{"USC":true,"act":true,"statute":false,"publicLaw":true,"executiveOrder":true},"usc":{"title":"38","section":"1804"}}]}</t>
  </si>
  <si>
    <t>To provide vocational training and rehabilitation to certain children born with spina bifida or other covered birth defects who are children of Vietnam veterans and some Korean veterans.</t>
  </si>
  <si>
    <t>“A child born with spina bifida or other covered birth defects, except spina bifida occulta, who is the natural child of a Vietnam veteran and some Korean veterans, regardless of the age or marital status of the child, conceived after the date on which the veteran first served in the Republic of Vietnam during the Vietnam era and in particular areas near the DMZ in the Korean conflict. VA must also determine that it is feasible for the child to achieve a vocational goal.”</t>
  </si>
  <si>
    <t>Children born with spina bifida.</t>
  </si>
  <si>
    <t>{"description":"Birth certificate and military discharge certificate are required. The child must be born with spina bifida and be the natural child of a Vietnam veteran and some Korean veterans. This program is excluded from coverage under OMB Circular No. A-87.","isApplicable":true}</t>
  </si>
  <si>
    <t>{"description":"This program is excluded from coverage under OMB Circulars No. A-102 and No. A-110.  To apply, you can obtain VA Form 21-0304, Application for Benefits for Certain Children With Disabilities Born of Vietnam and Certain Korea Service Veterans, from your nearest VA regional benefits office, or online at www.va.gov.  Complete and submit this form to the nearest VA regional benefits office.  A written statement from an individual requesting services is also sufficient.  To apply, the statement must include the child's full name,  address, the veteran parent's name, and the VA claim number."}</t>
  </si>
  <si>
    <t>Awards are authorized at the Regional Benefits Office.</t>
  </si>
  <si>
    <t>Not available at this time.</t>
  </si>
  <si>
    <t>Available through special board. In the event of a denial, claimants are advised of appeal rights and procedures at the time of notification. Average time to process an appeal is 622 days.</t>
  </si>
  <si>
    <t>{"awarded":"lump","description":"Not available at this time."}</t>
  </si>
  <si>
    <t xml:space="preserve">(Direct Payments with Unrestricted Use) FY 17 Estimate Not Available  FY 16 Estimate Not Available  FY 18 Estimate Not Available </t>
  </si>
  <si>
    <t>{"flag":"appendix","description":"Title 38 of the Code of Federal Regulations, Part 21, Subpart M – Vocational Training and Rehabilitation for Certain Children of Vietnam Veterans and Veterans with Covered Service in Korea – Spina Bifida and Covered Birth Defects.\r\n\r\n"}</t>
  </si>
  <si>
    <t>https://beta.sam.gov/fal/185cab344c22ff46d7f775dc61c3a790/view</t>
  </si>
  <si>
    <t>Veterans Cemetery Grants Program</t>
  </si>
  <si>
    <t>NATIONAL CEMETERY SYSTEM, VETERANS AFFAIRS, DEPARTMENT OF</t>
  </si>
  <si>
    <t>{"list":[{"act":{"description":"Veterans Housing Benefits Act of 1978, Section 202"},"USC":{"title":"38","section":"2408"},"authorizationTypes":{"USC":true,"act":true,"statute":false,"publicLaw":false,"executiveOrder":false},"usc":{"title":"38","section":"2408"}}]}</t>
  </si>
  <si>
    <t>To assist States and federally recognized tribal governments in the establishment, expansion, and improvement of veterans' cemeteries.</t>
  </si>
  <si>
    <t xml:space="preserve">Any State may apply._x000D_
Any federal recognized tribal government_x000D_
</t>
  </si>
  <si>
    <t>The cemetery must be used solely for the interment of veterans, their wives, husbands, surviving spouses, minor children, and unmarried adult children who were physically or mentally disabled and incapable of self support: section 38 CFR Part 38.620.</t>
  </si>
  <si>
    <t>{"description":"..OMB Circular No. A-87 applies to this program.","isApplicable":true}</t>
  </si>
  <si>
    <t>{"environmentalImpact":{"reports":[{"isSelected":true,"reportCode":"statement"},{"isSelected":true,"reportCode":"assessment"},{"isSelected":true,"reportCode":"ExecutiveOrder12372"},{"isSelected":true,"reportCode":"otherRequired"}]},"description":"Preapplication coordination is required. An environmental impact statement is required for this program. An environmental impact assessment is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</si>
  <si>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{"description":"OMB Circular No. A-102 applies to this program. This program is excluded from coverage under OMB Circular No. A-110. Submit Standard Form 424, \"Application for Federal Assistance for Construction Programs,\" with attachments, to the Director, Veterans Cemetery Grants Service (40A3), Department of Veterans Affairs, 810 Vermont Avenue, N.W., Washington, DC 20420."}</t>
  </si>
  <si>
    <t>Formal notification of the award to the State or Tribal Government is made by the Under Secretary for Memorial Affairs, National Cemetery Administration.</t>
  </si>
  <si>
    <t>{"flag":"yes","description":"A deadline of July 1st is established for the filing of applications in the year prior to the fiscal year in which funding is requested.","list":[{"start":"2017-07-01","description":"A deadline of July 1st is established for the filing of applications in the year prior to the fiscal year in which funding is requested."}]}</t>
  </si>
  <si>
    <t>{"awarded":"lump","description":"Funds are provided by electronic transfer of funds and must be used within 3 years."}</t>
  </si>
  <si>
    <t>[{"code":"program","isSelected":true,"description":"Outlay Report and Request for Reimbursement for Construction Programs, and Performance Reports are accomplished in accord with 38 CFR Part 43. Cash reports are not applicable. Expenditure reports are not applicable. Performance monitoring is not applicable."},{"code":"cash","isSelected":false},{"code":"progress","isSelected":false},{"code":"expenditure","isSelected":false},{"code":"performanceMonitoring","isSelected":false}]</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</si>
  <si>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t>
  </si>
  <si>
    <t>Financial records, supporting documents, statistical records and all other records pertinent to a grant shall be retained for a period of three years. If any claim or audit is started before the expiration of the three year period, the records shall be retained until all litigation, claims or audit findings involving the records have been resolved.</t>
  </si>
  <si>
    <t>36-0183-0-1-703;</t>
  </si>
  <si>
    <t xml:space="preserve">(Project Grants) FY 17 Estimate Not Available  FY 15$46,678,221.00; FY 16 Estimate Not Available </t>
  </si>
  <si>
    <t xml:space="preserve">Range of Financial Assistance from 1980_x000D_
$2,897 to 14,000,000_x000D_
</t>
  </si>
  <si>
    <t>{"list":[{"fiscalYear":2015,"description":"To date the program has awarded more than $664 million dollars to establish, expand, or improve 104 state and tribal government cemeteries in 47 states and territories (including Guam and Saipan)."},{"fiscalYear":2016,"description":"To date the program has awarded more than $664 million dollars to establish, expand, or improve 104 state and tribal government cemeteries in 47 states and territories (including Guam and Saipan)."},{"fiscalYear":2017,"description":"To date the program has awarded more than $664 million dollars to establish, expand, or improve 104 state and tribal government cemeteries in 47 states and territories (including Guam and Saipan)."}],"isApplicable":true}</t>
  </si>
  <si>
    <t>VA Regulations 38 CFR Parts 39 and 43, State Cemetery Grant Program and "Federal Assistance for Establishment, Expansion, and Improvement of State Veterans' Cemeteries (State Cemetery Grants Program)" (VA Pamphlet 40-96).</t>
  </si>
  <si>
    <t>George D. Eisenbach, Jr.810 Vermont Ave., N.W., Washington, DC 20420 Phone: 202-632-7369;</t>
  </si>
  <si>
    <t xml:space="preserve">64.201 National Cemeteries; 64.101 Burial Expenses Allowance for Veterans; 64.202 Procurement of Headstones and Markers and/or Presidential Memorial Certificates; </t>
  </si>
  <si>
    <t>Fiscal Year2017: Funded projects include a flag assembly area, roads, entry way, burial areas, landscaping and irrigationFiscal Year2016: Funded projects include a flag assembly area, roads, entry way, burial areas, landscaping and irrigationFiscal Year2015: Funded projects include a flag assembly area, roads, entry way, burial areas, landscaping and irrigation</t>
  </si>
  <si>
    <t>Applications are prioritized and ranked with other projects in the order received. The priority system consists of four groups or categories. Examples: The extent to which States and tribal governments have adequate funds to initiate and complete the design process required for approval for the grant program, and the extent to which a project involves additional gravesites necessary to keep the cemetery open.</t>
  </si>
  <si>
    <t>https://beta.sam.gov/fal/9cc5b97d6e57367693f9304456da4ca8/view</t>
  </si>
  <si>
    <t>Air Pollution Control Program Support</t>
  </si>
  <si>
    <t>ENVIRONMENTAL PROTECTION AGENCY, ENVIRONMENTAL PROTECTION AGENCY</t>
  </si>
  <si>
    <t>{"list":[{"act":{},"publicLaw":{"congressCode":"101","number":"549"},"USC":{},"authorizationTypes":{"USC":true,"act":true,"publicLaw":true},"usc":{}}]}</t>
  </si>
  <si>
    <t>The objectives of the §105 program are to assist State, Tribal, Municipal, Intermunicipal, and Interstate agencies in planning, developing, establishing, improving, and maintaining adequate programs for the continuing prevention and control of air pollution and/or in the implementation of national primary and secondary air quality standards.
The Office of Air and Radiation's National Program Manager (NPM) Guidance identifies key priorities and activities expected to be undertaken by EPA Headquarters and Regional offices and implementing air agencies in national areas of focus. The associated grant guidance provides information on the State and Tribal Grant program (STAG). The Guidance provides the basis for grant negotiations between HQ and regions and between regions and air agencies as to resource allocation and expected performance. Specific expectations and deliverables will be established through negotiations in grant agreements between regions and air agencies, and OAR encourages air agencies to engage EPA on activities where there may be opportunities for flexibility. 
By nature, much of the work occurring in FY 2017, including the implementation of mobile, area and stationary source pollution controls, will continue into FY 2018. The Office of Air and Radiation's NPM Guidance for FY 2018 and FY 2019 identifies key priorities and activities expected to be undertaken by EPA Headquarters and Regional offices and implementing air agencies in national areas of focus. The associated grant guidance provides information on the State and Tribal Grant program (STAG). The Guidance provides the basis for grant negotiations between HQ and regions and between regions and air agencies as to resource allocation and expected performance. Specific expectations and deliverables will be established through negotiations in grant agreements between regions and air agencies, and OAR encourages air agencies to engage EPA on activities where there may be opportunities for flexibility. Details of the NPM Guidance for FY 2018-2019 can be found at https://www.epa.gov/plan and budget/national-program-manager-guidance. The monitoring guidance outlines monitoring priorities, quality assurance programs, and funding projections. The monitoring appendix may be accessed at https://www.epa.gov/amtic/national-program-manager-npm-guidance-monitoring-appendix</t>
  </si>
  <si>
    <t>Municipal, Intermunicipal, State, Federally Recognized Indian Tribe, or Interstate or Intertribal with legal responsibility for appropriate air pollution planning, development, establishment, implementation, and maintenance of Clean Air Act air pollution control activities, including management of grant support for those activities, provided such organization furnishes funds for the current year that are equal to or in excess of its recurrent expenditures for the previous year for its approved section 105 air pollution program. The determination of expenditures is subject to decisions based on provisions of the Clean Air Act and applicable grant regulations. This program is available to each State, territory and possession of the U.S., including the District of Columbia. For certain competitive funding opportunities under this CFDA Assistance Listing description, the Agency may limit eligibility to compete to a number or subset of eligible applicants consistent with the Agency's Assistance Agreement Competition Policy</t>
  </si>
  <si>
    <t>Municipalities (local governments), Intermunicipalities, States, Federally Recognized Indian Tribes, and Interstate and Intertribal agencies.</t>
  </si>
  <si>
    <t>{"description":"The application must supply evidence of legal authority for air pollution control including responsibility for carrying out the implementation plan requirements under §110 of the Clean Air Act; evidence of the availability of nonfederal matching funds; assurance that federal funds do not supplant available recipient funds; evidence that the Governor or his designated State agency has been given the opportunity to comment on the relationship of the program to be funded to the State plan; and a workable program officially adopted for the agency. Principles for determining allowable costs are set forth in applicable Federal management circulars described in the Uniform Grants Guidance regulations and procedures 2 CFR 200.","isApplicable":true}</t>
  </si>
  <si>
    <t>{"environmentalImpact":{"reports":[{"isSelected":true,"reportCode":"ExecutiveOrder12372"},{"isSelected":true,"reportCode":"otherRequired"}]},"description":"Discussion with the applicable EPA Regional Office is advised for air program grant applications. The standard application forms as furnished by the Environmental Protection Agency and required by Uniform Grants Guidance 2 CFR 200 must be used for this program. Applications are subject to the State's review.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</si>
  <si>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{"description":"Applicants, except in limited circumstances approved by the Agency, must submit all initial applications for funding through https://www.grants.gov."}</t>
  </si>
  <si>
    <t>Procedures for awards are outlined in UGG 2 CFR 200.</t>
  </si>
  <si>
    <t>Disputes will be resolved under 2 CFR 1500 Subpart E, as applicable</t>
  </si>
  <si>
    <t>{"types":{"moe":true,"formula":false,"matching":true},"formula":{"title":"","chapter":"","part":"","subPart":"","publicLaw":"","description":""},"matching":{"requirementFlag":"mandatory","percent":"0","description":"The Clean Air Act does not prescribe a specific statutory funding formula but does direct that the factors of population, the extent and severity of the air pollution problem, and financial need, be considered in the allocation of available resources by the Agency. State, Interstate, and Local programs may receive up to 60 % Federal funding for the total approved program costs. The Grantee must contribute a minimum of 40% as well as meet a maintenance of effort (MOE) requirement. The amount of Federal share of grant costs should be determined by reference to the criteria set forth in Section 105 of the Clean Air Act and in 40 CFR 35.145, 40 CFR 35.146, and 40 CFR 147. Not more than 10 % of the funds available shall be granted for air pollution control programs in any one State. Not less than one-half of one % of the funds are to be made available as a minimum to a State (overall) for application. However, award of these levels of funds will be made only if the agencies within the State meet the requirements of the Act and grant regulations. For Indian Tribes establishing eligibility pursuant to Section 35.573, the Regional Administrator may provide financial assistance in an amount up to 95 % of the approved costs of planning, developing, establishing, or improving an air pollution control program, and up to 95 % of the approved costs of maintaining that program. After 2 years from the date of each Tribe's initial grant award, the Regional Administrator will reduce the maximum federal share to 90 %, as long as the Regional Administrator determines that the Tribes meet certain economic indicators that would provide an objective assessment of the tribe's ability to increase its share."},"moe":{"description":"This program does have a maintenance of effort (MOE) requirement which requires that a recipient's recurring expenditures must meet or exceed the level of the prior year's recurring expenditures. "}}</t>
  </si>
  <si>
    <t>{"awarded":"other","description":"The terms of the grant shall be determined at time of award.","awardedDescription":"Assistance agreements may be fully funded by a lump sum or funded incrementally (quarterly). "}</t>
  </si>
  <si>
    <t>[{"code":"program","isSelected":true,"description":"EPA includes reporting requirements for grants and cooperative agreements in the terms and conditions of the agreements. Agreements may require quarterly, interim, and final progress reports, and financial, equipment, and invention reports. Grant and administrative reporting requirements Programmatic reporting requirements are outlined in the Uniform Grants Guidance 2 CFR 200 and in the applicable national program manager annual guidance. Requirements for the evaluation of recipient performance are discussed in 40 CFR 35.115. Grantees are required to submit program reports in accordance with Agency policy and the Monitoring and Reporting Program Performance requirements stated in Uniform Grants Guidance 2 CFR 200."},{"code":"cash","isSelected":true,"description":"Grantees are required to submit financial reports in accordance with Agency policy and the Financial Reporting and Financial Management Systems requirements stated in Uniform Grants Guidance 2 CFR 200. \r\n\r\n"},{"code":"progress","isSelected":true,"description":"Grantees are required to submit progress reports in accordance with Agency policy and the Monitoring and Reporting Program Performance requirements stated in the Uniform Grants Guidance 2 CFR 200. \r\n\r\n"},{"code":"expenditure","isSelected":false,"description":""},{"code":"performanceMonitoring","isSelected":true,"description":"Grantees are required to perform performance monitoring in accordance with Agency policy and requirements stated in the Uniform Grants Guidance 2 CFR 200 and 1500 Subpart E"}]</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</si>
  <si>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t>
  </si>
  <si>
    <t>Financial records, including all documents to support entries on accounting records and to substantiate charges to each grant, must be kept available to personnel authorized to examine EPA grant accounts. All records must be maintained for 3 years from the date of submission of the annual financial status report. If questions still remain, such as those raised as a result of audit, related records should be retained until the matter is completely resolved.</t>
  </si>
  <si>
    <t>68-0103-0-1-304;</t>
  </si>
  <si>
    <t xml:space="preserve">(Project Grants) FY 17$228,219,000.00; FY 18 est $228,219,000.00; FY 19 est $159,450,000.00; FY 16$228,219,000.00; - </t>
  </si>
  <si>
    <t xml:space="preserve">From approximately $70,000 to $7,000,000 per recipient; average approximately $1,545,000._x000D_
_x000D_
</t>
  </si>
  <si>
    <t>{"list":[{"fiscalYear":2016,"description":"Not available Annual emissions estimates are used as one indicator of the effectiveness of our programs. Between 1970 and 2016, gross domestic product increased 253 percent, vehicle miles traveled increased 190 percent, energy consumption increased 44 percent, and U.S. population grew by 58 percent. During the same time period, total emissions of the six principal air pollutants dropped by 73 percent. Each year EPA tracks the levels of these pollutants in the air and how much of each pollutant (or the pollutants that form them) is emitted from various pollution sources. The agency looks at these numbers year after year to see how the pollutants have changed over time. EPA posts the results of our analyses at www.epa.gov/airtrends."},{"fiscalYear":2017,"description":"Projects are underway, the program accomplishments will be available when reporting is completed.  See current results at www.epa.gov/airtrends.\n\nAnnual emissions estimates are used as one indicator of the effectiveness of our programs. Between 1980 and 2014, gross domestic product increased 147 percent, vehicle miles traveled increased 97 percent, energy consumption increased 26 percent, and U.S. population grew by 41 percent. During the same time period, total emissions of the six principal air pollutants dropped by 63 percent. Between 1980 and 2013, CO2 emissions increased by 17 percent. Each year EPA tracks the levels of these pollutants in the air and how much of each pollutant (or the pollutants that form them) is emitted from various pollution sources. The agency looks at these numbers year after year to see how the pollutants have changed over time."},{"fiscalYear":2018,"description":"Projects are underway, the program accomplishments will be available when reporting is completed. See current results at www.epa.gov/airtrends.\n\nAnnual emissions estimates are used as one indicator of the effectiveness of our programs. Between 1980 and 2014, gross domestic product increased 147 percent, vehicle miles traveled increased 97 percent, energy consumption increased 26 percent, and U.S. population grew by 41 percent. During the same time period, total emissions of the six principal air pollutants dropped by 63 percent. Between 1980 and 2013, CO2 emissions increased by 17 percent. Each year EPA tracks the levels of these pollutants in the air and how much of each pollutant (or the pollutants that form them) is emitted from various pollution sources. The agency looks at these numbers year after year to see how the pollutants have changed over time."}],"isApplicable":true}</t>
  </si>
  <si>
    <t xml:space="preserve">Air Pollution Control Program Grants, EPA, 40 CFR Part 35 (revised January 9, 2001); Interim Rule published January 4, 1995 (FR V.60 No.2, pp.366-372); Uniform Grants Guidance 2 CFR Parts 200 and 1500 </t>
  </si>
  <si>
    <t>{"flag":"appendix","description":"Contact appropriate EPA Regional Office listed in Appendix IV of the Catalog."}</t>
  </si>
  <si>
    <t>Jeff WhitlowOffice of Air and Radiation_x000D_
Office of Air Quality Planning and Standards_x000D_
109 T.W. Alexander Drive, MC C404-02, Research Triangle Park, NC 27709 Email:&lt; a href='mailto:whitlow.jeff@epa.gov'&gt;whitlow.jeff@epa.gov&lt;/a&gt;Phone: (919) 541-5523;</t>
  </si>
  <si>
    <t>https://www.epa.gov/aboutepa/about-office-air-and-radiation-oar</t>
  </si>
  <si>
    <t xml:space="preserve">66.600 Environmental Protection Consolidated Grants for the Insular Areas - Program Support; </t>
  </si>
  <si>
    <t>Fiscal Year2016: Not available Continuing program grants are provided to State, Local and Tribal air pollution control agencies for the purpose of operating programs that plan and implement activities to achieve ambient air quality standards. These programs cover: planning for attainment of updated national air quality standards including fine particulates and ozone; state implementation plan development; ambient monitoring; emission inventories; air and emissions modeling; source permitting; certain compliance and enforcement activities related to mobile and non-Title V stationary and area sources; public outreach and education activities; development and implementation of air quality regulations; implementation of market-based, early action compacts and other innovative air pollution reduction or prevention strategies; technical training; risk and data analyses; information management; and program evaluation, progress reporting and other program operation and maintenance activities.Fiscal Year2017: Continuing program grants are provided to State, Local and Tribal air pollution control agencies for the purpose of operating programs that plan and implement activities to achieve ambient air quality standards. These programs cover: planning for attainment of updated national air quality standards including fine particulates and ozone; state implementation plan development; ambient monitoring; emission inventories; air and emissions modeling; source permitting; certain compliance and enforcement activities related to mobile and non-Title V stationary and area sources; public outreach and education activities; development and implementation of air quality regulations; implementation of market-based, early action compacts and other innovative air pollution reduction or prevention strategies; technical training; risk and data analyses; information management; and program evaluation, progress reporting and other program operation and maintenance activities.Fiscal Year2018: Continuing program grants are provided to State, Local and Tribal air pollution control agencies for the purpose of operating programs that plan and implement activities to achieve ambient air quality standards. These programs cover: planning for attainment of updated national air quality standards including fine particulates and ozone; state implementation plan development; ambient monitoring; emission inventories; air and emissions modeling; source permitting; certain compliance and enforcement activities related to mobile and non-Title V stationary and area sources; public outreach and education activities; development and implementation of air quality regulations; implementation of market-based, early action compacts and other innovative air pollution reduction or prevention strategies; technical training; risk and data analyses; information management; and program evaluation, progress reporting and other program operation and maintenance activities.]</t>
  </si>
  <si>
    <t>The criteria for awarding air pollution control program assistance grants are provided in the 1990 Clean Air Act, Section 105, and set forth in State and local assistance grant regulations (40 CFR 35). Some of the criteria considered for award include the following: 1) No grant may be awarded unless the program contained in the grant application meets the requirements of Section 35.140 (program purposes and associated regulations) and has been approved by the Regional Administrator. Sections 35.104 and 35.107 describe what an agency needs to do to prepare an adequate application. This usually includes the use of annual program technical and grant guidance from EPA and is generally done in consultation with the EPA Regional Office. 2) No grant may be awarded until the Regional Administrator has consulted with the official designated by the Governor(s) of the State(s) affected by such award pursuant to Section 105(b) of the Clean Air Act. Such consultation should consider the role of the applicant in the enforcement of any applicable implementation plan and confirm that the applicant's program will be generally compatible with the objectives of the applicable implementation plan. 3) The requirements of this Section shall not apply to Indian Tribes that have established eligibility pursuant to Section 35.573 and intertribal agencies made up of such Tribes. 4) No grant may be awarded unless the Regional Administrator has determined that the agency has adequate air pollution control authority and necessary regulations to implement such authority. announcement.</t>
  </si>
  <si>
    <t>EPA</t>
  </si>
  <si>
    <t>https://beta.sam.gov/fal/dab82f8b285f492daf5260b2a9f393e2/view</t>
  </si>
  <si>
    <t>State Indoor Radon Grants</t>
  </si>
  <si>
    <t>(SIRG)</t>
  </si>
  <si>
    <t>{"list":[{"act":{},"USC":{"title":"15","section":"2661"},"authorizationTypes":{"USC":true,"act":true},"usc":{"title":"15","section":"2661"}},{"act":{},"authorizationTypes":{"act":true}}]}</t>
  </si>
  <si>
    <t>Title III of the Toxic Substances Control Act (TSCA), the Indoor Radon Abatement Act (IRAA), Section 306, authorizes EPA to assist States and Federally Recognized Indian Tribes to provide radon risk reduction through activities that will result in increased radon testing, mitigation and radon resistant new construction. States and Tribes are encouraged to implement projects focused on assisting state radon programs, addressing low-income population exposure, expanding radon testing of existing homes, increasing mitigation of homes with high radon levels, and promoting radon-resistant new construction. In FY 2018, EPA will encourage state and tribal grant recipients to work collaboratively with additional government agencies, non-profit organizations and private sector partners participating in the National Radon Action Plan (NRAP). (Please see https://www.epa.gov/radon/national-radon-action-plan-strategy-saving-lives for more information.) Recipients should focus on implementing a state program of radon related projects, in homes, schools, or other buildings, including 1) Public Information, outreach, education; 2) Programs to control radon in existing and new structures and, 3) Demonstration of radon mitigation methods and technologies.</t>
  </si>
  <si>
    <t xml:space="preserve">Eligible entities include States (including District of Columbia (DC)), Puerto Rico, the Virgin Islands, Guam, the Canal Zone, American Samoa, the Northern Mariana Islands, Federally recognized Indian Tribes and Tribal consortia, or any other U.S. Territory or possession. </t>
  </si>
  <si>
    <t xml:space="preserve">State agencies: local, municipal, district, or area wide governments and organizations; U.S. territories or possessions, Federally Recognized Indian Tribes, colleges, universities, multi-state agencies, nonprofit organizations, low-income individuals, homeowners, and the general public. </t>
  </si>
  <si>
    <t>{"description":"An applicant's application must: 1) describe the seriousness and extent of radon exposure; 2) identify the lead State or Tribal organization with primary responsibility for the radon program that will receive the grant, with a description of the lead agency's role and responsibilities, and those of any other State agencies, and any municipal, district or area wide organizations involved in the radon program; 3) submit a work plan describing the activities and programs to be funded; 4) provide a budget specifying the federal and applicant share of the funding for each work plan element. First time applicants must have a 3-year work plan outlining long range program goals and objectives, the tasks necessary to achieve them, the resource requirements including anticipated SIRG applicant funding levels and the desired federal funding level.","isApplicable":true}</t>
  </si>
  <si>
    <t>{"environmentalImpact":{"reports":[{"isSelected":true,"reportCode":"ExecutiveOrder12372"},{"isSelected":true,"reportCode":"otherRequired"}]},"description":"Preapplication coordination is required. Application assistance is available through Regional radon coordinators and their Regional grants specialist counterparts. For additional information, contact the individual(s) listed as \"Information Contacts\" or see Appendix IV of the Catalog.   Visit https://www.epa.gov/indoor-air-quality-iaq/epa-regional-office-and-state-indoor-air-quality-information for state specific information on the state radon programs and how to contact them."}</t>
  </si>
  <si>
    <t>Each state or tribal SIRG application is subjected to an administrative and prior period performance evaluation to determine the recipient's eligibility to receive continued funding. An applicant's proposed projects and work plan are evaluated for projected results and alignment with the Agency's radon program goals and priorities. SIRG award decisions are non-competitive and made at the EPA Regional level, based on a formula moderated by Regional management discretion utilizing prior performance and results. A state or tribe able to provide the required 25% in matching funds (first year of participation only) and 40% in matching funds (every subsequent year) is eligible to apply to the Regional EPA office for a grant.</t>
  </si>
  <si>
    <t xml:space="preserve">Disputes will be resolved under 2 CFR 1500 Subpart E, as applicable. _x000D_
_x000D_
</t>
  </si>
  <si>
    <t>Renewals of awards will be conducted in accordance with the provisions of  TSCA Section 306  and the SIRG Program Handbook.</t>
  </si>
  <si>
    <t>{"types":{"moe":false,"formula":false,"matching":true},"formula":{"title":"","chapter":"","part":"","subPart":"","publicLaw":"","description":""},"matching":{"requirementFlag":"mandatory","percent":"0","description":"This program has no statutory formula.  EPA may provide States a maximum of 60% of allowable costs of approved SIRG Program activities. TSCA Section 306 requires a progressive match for States and Tribes; 25% in the first year; 40% in the second year; and, 50% in the third and subsequent years of participation. However, in the FY 2006 appropriation, Congress permanently reduced the recipient match requirement from a maximum of 50% to 40% for participants with two or more years in the program."},"moe":{"description":""}}</t>
  </si>
  <si>
    <t>{"awarded":"other","description":"Awards funded under TSCA Section 306 (IRAA), are normally for a period of 12-36 months. EPA encourages 36-month (3-year) SIRG project periods. EPA negotiates project periods appropriate to a suite of projects or specific project. However, EPA project periods are limited to a maximum of five years. Grants and cooperative agreements may be fully funded or incrementally (partially) funded, conditional on the availability of funds.","awardedDescription":"Assistance agreements are generally funded incrementally, depending on the availability of funds. This may vary by region and grants management office."}</t>
  </si>
  <si>
    <t>[{"code":"program","isSelected":true,"description":"The recipient agrees to submit two copies of the Final Performance Report to the EPA Project Officer. The Final Project Report is due within 90 days after the end of the budget/project period. Final performance reports must prominently display the three Essential Elements (Strategic Plan Goal, Strategic Plan Objective, Work Plan Commitments plus time frame) required for state work plans and reports. The report will also include any agreed-upon work-product(s) resulting from the project."},{"code":"cash","isSelected":true,"description":"Grantees are required to submit financial reports in accordance with Agency policy and the Financial Reporting and Financial Management Systems requirements stated in Uniform Grants Guidance 2 CFR 200. \r\n\r\n\r\n\r\n"},{"code":"progress","isSelected":true,"description":"FY2018 Performance reporting: The recipient shall submit to the EPA Regional Office, a report utilizing the reporting template provided by the Project Officer, also available at https://www.epa.gov/radon/state-indoor-radon-grant-sirg-program. The recipient shall submit, annual performance reports. In accordance with 2 CFR 200.328."},{"code":"expenditure","isSelected":false,"description":""},{"code":"performanceMonitoring","isSelected":true,"description":"Grantees are required to perform performance monitoring in accordance with Agency policy and requirements stated in Uniform Grants Guidance 2 CFR 200. \r\n\r\n\r\n\r\n"}]</t>
  </si>
  <si>
    <t>Recipients must keep financial records, including all documents supporting entries in accounting records and to substantiate changes in grants available to personnel authorized to examine EPA recipient grants and cooperative agreement records. Recipients must maintain all records until 3 years from the date of submission of the final expenditure reports. If questions, such as those raised as a result of an audit remain following the 3-year period, recipients must retain records until the matter is completely resolved.</t>
  </si>
  <si>
    <t>(Project Grants) FY 17$7,911,000.00; FY 18 est $7,867,000.00; FY 19 est $0.00; FY 16$7,978,000.00; - SIRG funds are not requested in the FY19 President's Budget</t>
  </si>
  <si>
    <t>Federal funding in FY 2018 may range from $15,000 to a maximum of $805,100 (by law 10% of the annual appropriation amount) per State/Tribal applicant. Regional allotments for FY2018 are proportionally identical to the FY2017 allotments (see https://www.epa.gov/radon/state-indoor-radon-grant-sirg-program).</t>
  </si>
  <si>
    <t>{"list":[{"fiscalYear":2016,"description":"Not available The SIRG program awarded $7,998,20445 to 45 state and 6 tribal programs in FY16; 6 Tribes received approximately $200,000 in funding in FY16. Program priority areas addressed: • radon-resistant new construction techniques in new homes and schools; • disclosure, testing, and mitigation in conjunction with residential real estate transactions; • developing radon programs in high-risk areas; • activities that improve the effectiveness and viability of the program; • developing coalitions that work in partnership with local governments, Partner affiliates and others interested in reducing the risk of radon; • setting and measuring environmental results goals; • testing and, mitigating schools for radon."},{"fiscalYear":2017,"description":"In FY17, EPA awarded 10 regional SIRG grants totaling $7,911,000. In calendar year 2017, an estimated 443,373 existing homes were mitigated to reduce high radon levels and approximately 95,752 homes were built with radon-reducing features. Much of this progress resulted from the work of coalitions and partnerships comprised of local governments, national and local non-profit organizations, industry, radon advocates and other leaders. The SIRG program continues to stress the importance of achieving and measuring results in: the number of homes, schools, and other buildings mitigated for radon; in the number of new homes and schools built with radon-reducing features. Recipients are required to include the SIRG results measures template in their work plans, and projects with clear risk reduction benefits are to be preferred over projects projected to have lesser risk reducing results."}],"isApplicable":true}</t>
  </si>
  <si>
    <t>EPA regulations that govern State activities under the SIRG Program are contained in the following Parts of 40 CFR: (1) Part 4, "Implementation of the Uniform Relocation Assistance and Real Property Acquisition Policies Act of 1980"; (2) Part 7, "Nondiscrimination in Programs Receiving Federal Assistance from the Environmental Protection Agency"; (3) Part 29, "Intergovernmental Review of Environmental Protection Agency Programs and Activities"; (4) Uniform Grant Guidance 2 CFR 200, "Uniform Administrative Requirements for Grants and Cooperative Agreements to State and Local Governments"; (5) Part 32, "Debarment and Suspension under EPA Assistance Programs"; and (6) Part 35; "State and Local Assistance". Uniform Grant Guidance 2 CFR 200, "Cost Principles for State and Local Governments," and "Uniform Requirements for Assistance to State and Local Governments". Also applicable to SIRG is the State Indoor Radon Grants (SIRG) Program Handbook.  Visit https://www.epa.gov/radon  for more information.</t>
  </si>
  <si>
    <t>{"flag":"none","description":"For questions of a programmatic/technical nature, contact the appropriate Regional Radon Office representative. The individual Regional radon SIRG project officers can be found at https://www.epa.gov/radon ."}</t>
  </si>
  <si>
    <t>Kirsten HeslaOffice of Radiation and Indoor Air, Environmental Protection Agency,  1200 Pennsylvania Ave., N.W., (Mail Code 6202A), Washington, DC 20460 Email:&lt; a href='mailto:hesla.kirsten@epa.gov'&gt;hesla.kirsten@epa.gov&lt;/a&gt;Phone: 202-564-2984;</t>
  </si>
  <si>
    <t>https://www.epa.gov/radon/state-indoor-radon-grant-sirg-program</t>
  </si>
  <si>
    <t>Fiscal Year2016: Not available State and tribal radon programs use SIRG grants to inform the public and promote risk reduction action by concerned citizens, homeowners/buyers, creating Radon-Resistant Building Codes Task Force, promoting policy and codes, operating radon certification programs to assure quality services to the public, and achieving and capturing results. An example which documents risk reduction in Illinois: radon mitigators purchase tags for every radon reduction system they install providing an accurate account of the number of systems installed.Fiscal Year2017: 1) Testing and remediation of schools in high-risk radon areas, 2) Homes tested and mitigated in high-risk radon areas, 3) New homes built with radon-resistant construction, 4) State and county municipalities adopting radon-reducing code language, 5) States and tribes developed educational materials and/or engaged in outreach events for medical professionals on radon risks, 6) States and tribes distributed free or low-cost radon test kits through the medical communities and to local residents.Fiscal Year2018: 1. Promoting radon awareness through the medical community, state cancer control plans, child care providers and real estate transactions; 2. Informing local school systems about radon exposure risk in schools and providing sample school testing and mitigation plans; 3. Providing training and technical support on voluntary consensus standards for radon testing and mitigation, and identifying and spreading best practices for building homes radon resistant and adopting radon in building codes. Priority consideration will be given to actions which: promote adoption of radon in building codes for single family homes, awareness building activities targeting homebuyers and/or utilization of an established process to ensure appropriate credentialing of radon testing and mitigation service providers.Fiscal Year2019: SIRG funds are not requested in the FY19 President's Budget.</t>
  </si>
  <si>
    <t>The EPA will base its review of SIRG applications on whether they reflect program goals and promote integrity through a state’s use of grant funds. Pursuant to TSCA Section 306(e), if state applications exceed the funds appropriated for award in a fiscal year, EPA will prioritize state activities based on the following criteria: (1) the seriousness and extent of the radon contamination problem to be addressed; (2) the potential for the activity or project to bring about reduction in radon levels; (3) the potential for the development of innovative radon assessment techniques, mitigation measures as approved by the Administrator, or program management approaches which may be of use to other States; (4) the potential for the activity to implement EPA's model radon-resistant building standards; (5) the potential for the development of radon programs in high-risk areas; and (6) the potential for the activity to improve the effectiveness and viability of the State program. EPA may establish additional criteria related to demonstration activities or other aspects of the SIRG program. 
.</t>
  </si>
  <si>
    <t>https://beta.sam.gov/fal/32b9e43864e4482b93c38a3bfeee4e80/view</t>
  </si>
  <si>
    <t>Ozone Transport Commission</t>
  </si>
  <si>
    <t>OTC</t>
  </si>
  <si>
    <t>{"list":[{"act":{},"authorizationTypes":{"act":true}},{"act":{},"authorizationTypes":{"act":true}}]}</t>
  </si>
  <si>
    <t>To develop or recommend air quality implementation plans for air quality control regions designated pursuant to Section 106 (interstate pollution) or Section 111 (interstate ozone pollution) of the Clean Air Act of 1990.  The Ozone Transport Commission (OTC or the Commission) is the single regional multi-state organization created under the Clean Air Act Amendments of 1990 (CAA) responsible for advising the U.S. Environmental Protection Agency (EPA) on ground-level ozone and its precursor pollutant transport issues. The Commission is also responsible by law for developing and implementing regional solutions to the ground-level ozone problem in the Northeast and Mid-Atlantic States. As directed under the CAA, EPA awarded a grant to establish the Commission, and has subsequently maintained funding of the Commission with funds appropriated by the Congress to state and local air pollution control agencies under Section 106 of the CAA, as well as EPA program funds. Section 184 of the CAA established the Ozone Transport Region (OTR) that, by law, develops and recommends regional strategies for cleaning up air pollution. The OTC membership established under Section 176A of the CAA includes, at a minimum, the Governor of each State in the region or the designee of each such Governor, the EPA Administrator or the Administrator's designee, the EPA Regional Administrator (or the Administrator's designee) for each Regional Office for each Region affected by the transport region concerned, and an air pollution control official representing each State in the region, appointed by the Governor. The OTC member jurisdictions are: Connecticut, Delaware, the District of Columbia, Maine, Maryland, Massachusetts, New Hampshire, New Jersey, New York, Pennsylvania, Rhode Island, Vermont, and Virginia. The EPA representatives are non-voting members of the Commission. The combination of EPA active participation and funding are critical to the continued effectiveness of the OTC in working collaboratively to address ozone transport in the Eastern United States. 
Funding Priority - Fiscal Year 2019:  The OTC states continue to face significant challenges in preparing SIPs for the attainment of the 2008 and the 2015 Ozone U.S. National Ambient Air Quality Standards (NAAQS). These challenges are highlighted by the recent increases in monitored ozone levels and will require a greater level of regional support and coordination from the OTC. The member states rely on OTC work products, particularly sound science, to meet their individual SIP obligations. The coordinated and collaborative effort of OTC’s Committees represents the most efficient, cost effective, and in certain cases the only possible means to assemble all the necessary elements of an attainment plan for OTC States. The OTC will continue to take a leadership role in coordinating with other Regional Planning Organizations (RPOs), contributing States, and EPA offices to assist in the resolution of ozone transport issues under CAA section 110 (a)(2)(D). Despite many successes, large population areas within the OTR are remain in high need of focused efforts to provide health protections from high ozone exposure. The OTC Work Plan is focused on collaboration and partnerships that improve efficiency, effectiveness, and overall consistency among states in addressing ozone pollution in the region. Administratively, the OTC has continuously streamlined and modernized operations to provide the efficient and effective management of limited resources. The Modeling Committee facilitates the coordination of the photochemical modeling and emissions inventory work of the OTC States. The grant provides necessary technical resources to ensure management and technical assistance for this coordination among member states and collaboration with other states, EPA and stakeholders. The modeling work begins with developing an emissions inventory of ozone precursor emissions for a base year, along with a reproduced meteorological field for that same year. The emissions inventory and meteorological field data are processed and run through a photochemical model to “predict” the ozone readings at air quality monitors. These “predictions” are then compared to actual data on ozone levels collected at the monitors for the same period to validate the performance of the model. The modeling and emissions inventory work in the OTC is coordinated by the Modeling Committee to ensure that States are able to complete the work accurately and on time. Both the emissions inventory and modeling work are decentralized across States and other planning organizations, requiring considerable commitment of resources, coordination, and oversight. Ongoing activities include: Developing regional models of ozone concentrations in collaboration with the OTC States to achieve consistency in the final results. The OTC also coordinates with other RPOs, upwind States, and the EPA to achieve this goal. Improving the modeling tools available: The OTC also works to improve the suite of modeling tools available in order to make the process of modeling quicker, more transparent, and more accurate. OTC has also been a leader for an inter-regional effort to respond to the 110 good neighbor provisions required by the CAA. OTC has also initiated an effort to understand ozone patterns where land and water meet. This effort led to suggesting alternatives to how these areas could be represented in photochemical models. States and EPA are now actively working to prepare a new modeling platform and emissions inventories to help shape the technical support of policies and strategies to improve air quality.</t>
  </si>
  <si>
    <t>An agency or commission designated by the Governors of the affected States, which is capable of recommending to those Governors' plans for implementation of national primary and secondary ambient air quality standards and which includes representation from the States and the appropriate political subdivisions within the affected air quality control region. 
For certain competitive funding opportunities under this CFDA description, the Agency may limit eligibility to compete to a number or subset of eligible applicants consistent with the Agency's Assistance Agreement Competition Policy.</t>
  </si>
  <si>
    <t xml:space="preserve">Municipalities, intermunicipalities, States, interstate agencies or commissions, and Federally recognized Indian tribes. </t>
  </si>
  <si>
    <t>{"description":"The application must supply evidence of legal authority for air pollution control, evidence of the availability of non-federal matching funds, evidence that the Governor or his designated State agency has been given the opportunity to comment on the relationship of the program to be funded to the State plan and a workable program officially adopted for the agency. Principles for determining allowable costs are set forth in the Uniform Grants Guidance 2 CFR 200 of the Federal Regulations. Costs will be determined in accordance with 2 CFR 200.","isApplicable":true}</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</si>
  <si>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</si>
  <si>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{"description":"Applicants, except in limited circumstances approved by the Agency, must submit all initial applications for funding through https://www.grants.gov.","isApplicable":true}</t>
  </si>
  <si>
    <t xml:space="preserve">Each application shall be subjected to administrative coordination to determine adequacy in relation to grant regulations, and to technical and program evaluation to determine merit and relevancy of the project.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t>
  </si>
  <si>
    <t xml:space="preserve">Approximately 60 days. </t>
  </si>
  <si>
    <t xml:space="preserve">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applicable_x000D_
_x000D_
_x000D_
_x000D_
</t>
  </si>
  <si>
    <t>Applicant must reapply.</t>
  </si>
  <si>
    <t>{"types":{"moe":false,"formula":false,"matching":true},"formula":{"title":"","chapter":"","part":"","subPart":"","publicLaw":"","description":""},"matching":{"requirementFlag":"mandatory","percent":"40","description":"Upon initial designation by the Governors of the affected States, pursuant to Sections 106 or 111 of the Clean Air Act of 1990, the Administrator is authorized to pay for up to 2 years, and up to 100 percent of the air quality planning program costs of a designated commission or interstate agency. After the initial 2-year period, the Administrator is authorized to make grants to such agency or such commission in amounts up to 3/5 of its air quality management plan costs. This program has no statutory formula."},"moe":{"description":""}}</t>
  </si>
  <si>
    <t>{"awarded":"other","description":"The terms of the grant shall be determined at the time of grant award.","awardedDescription":"Assistance agreements are incrementally funded."}</t>
  </si>
  <si>
    <t>[{"code":"program","isSelected":true,"description":"Grantees are required to submit program reports in accordance with Agency policy and the Monitoring and Reporting Program Performance requirements stated in the Uniform Grants Guidance 2 CFR 200."},{"code":"cash","isSelected":true,"description":"Grantees are required to submit financial reports in accordance with Agency policy and the Financial Reporting and Financial Management Systems requirements stated in the Uniform Grants Guidance 2 CFR 200.. \r\n\r\n\r\n"},{"code":"progress","isSelected":true,"description":"Grantees are required to submit progress reports in accordance with Agency policy and the Monitoring and Reporting Program Performance requirements stated in the Uniform Grants Guidance 2 CFR 200. \r\n\r\n"},{"code":"expenditure","isSelected":false,"description":""},{"code":"performanceMonitoring","isSelected":true,"description":"Grantees are required to perform performance monitoring in accordance with Agency policy and requirements stated in the Uniform Grants Guidance 2 CFR 200. \r\n\r\n\r\n\r\n"}]</t>
  </si>
  <si>
    <t>Recipients must keep financial records, including all documents supporting entries in accounting records and to substantiate changes in grants available to personnel authorized to examine EPA recipient grants and cooperative agreements records. Recipients must maintain all records until 3 years from the date of submission of the final expenditure reports. If questions, such as those raised as a result of an audit remain following the 3-year period, recipients must retain records until the matter is completely resolved.</t>
  </si>
  <si>
    <t>68-0200-0-1-304;68-0103-0-1-304;</t>
  </si>
  <si>
    <t xml:space="preserve">(Project Grants (Cooperative Agreements)) FY 17$639,000.00; FY 18 est $639,000.00; FY 19 est $639,000.00; FY 16$639,000.00; - </t>
  </si>
  <si>
    <t xml:space="preserve">There is only one cooperative agreement awarded under this program. The cooperative agreement will range from $600,000 to $650,000/fiscal year with an average award of $639,000. </t>
  </si>
  <si>
    <t>{"list":[{"fiscalYear":2016,"description":"The OTC Modeling Committee continued to move forward with its work plan to fulfill the charge from the Commission from the OTC Fall 2015 meeting and assist the other Committees with modeling support. The OTC and its Committees activities have increased significantly given the nexus of continued development of recommendations to facilitate the work of OTC states to meet the 2008 ozone NAAQS, continued work to assist states on the 110(a)(2)(d) good neighbor provision of the CAA, working collaboratively on regionally significant national measures under development from EPA, planning for states and regional activities under the revised ozone standard finalized on October 1, 2015, and working collaboratively with states across a region encompassing the eastern United States.\r\n\r\n\r\nThe Modeling Committee continued development and testing of the next generation, 2011based, modeling platform. This platform corresponds with EPA's updated modeling platform and will use EPA data when appropriate to maintain consistency and reduce costs. The Modeling Committee has shifted its 2018 projection inventory development to include a 2017 projection year to support states attainment SIPs. The majority of the committee's work focused on processing the second version of EPA's emissions inventory for photochemical modeling. Work also began on the development of a technical support document for the modeling platform as well as documentation necessary for SIP submittal\r\n The OTC Modeling Committee continued to move forward with its work plan to fulfill the charge from the Commission from the OTC Fall 2015 meeting and assist the other Committees with modeling support. The OTC and its Committees activities have increased significantly given the nexus of continued development of recommendations to facilitate the work of OTC states to meet the 2008 ozone NAAQS, continued work to assist states on the 110(a)(2)(d) good neighbor provision of the CAA, working collaboratively on regionally significant national measures under development from EPA, planning for states and regional activities under the revised ozone standard finalized on October 1, 2015, and working collaboratively with states across a region encompassing the eastern United States. The Modeling Committee continued development and testing of the next generation, 2011 based, modeling platform. This platform corresponds with EPA's updated modeling platform and will use EPA data when appropriate to maintain consistency and reduce costs. The Modeling Committee has shifted its 2018 projection inventory development to include a 2017 projection year to support states attainment SIPs. The majority of the committee's work focused on processing the second version of EPA's emissions inventory for photochemical modeling. Work also began on the development of a technical support document for the modeling platform as well as documentation necessary for SIP submittal."},{"fiscalYear":2018,"description":"The Stationary and Area Source (SAS) Committee and the Mobile Source Committee (MSC) continued to develop draft model rules for regional ozone control measures. During this quarter, the SAS Committee workgroups worked on addressing the charges given by the Commission at the 2017 Fall Meeting. The main charge required the Committee to perform technical analyses to calculate &amp; document emissions reductions and develop cost estimates for the three SAS strategies formalized in the Good Neighbor State Implementation Plan (GN SIP) Resolution. The emissions reductions from these strategies which cover sources inside &amp; outside of the OTR will be used in photochemical modeling to help OTC states include these measures in their GN SIPs. The Largest Contributors Workgroup worked on two of these strategies, i.e. calculating emissions reductions from and costs of: 1. optimizing the use of existing SCR or SNCR NOx control technology on coal-fired EGUs each day of ozone season, and 2. installing SCR or SNCR control technology on uncontrolled coal-fired EGUs &amp; optimize use of such technology each day of the ozone season. Results of photochemical modeling (which is currently underway) and cost estimates (which are ready) will be presented to the Commission in the June meeting. The Control Measures Workgroup is working on the 3rd strategy which deals with calculating the emissions reductions gained from adopting the “OTC Model Rule for Control of NOx Emissions From Natural Gas Pipeline Compressor Fuel-Fired Prime Movers” in GN SIPs. This work is ongoing and the results are expected before the June meeting. In addressing the standing SAS charge requiring periodic updates of the OTC Model Rule on Consumer Products, the Consumer Products Workgroup revised and updated the current (Phase IV)  Consumer Products Model Rule based on California standards. The new Phase V Model Rule includes several new categories, excludes a few, requires more stringent VOC limits for existing categories, has revised definition language, and an optional 3 year sell through limit for existing products that do not comply with VOC limits. The new Model Rule has been posted on the OTC website for public comment with a deadline of May 11, 2018. The Mobile Source Committee (MSC) began its work fulfilling the charge given to it at 2017 Fall Meeting. The MSC continued to follow developments with policies affecting aftermarket catalytic converters  including having conversations with EPA including Regions 1, 2 and 3 in response to the resolution adopted by the Committee at the Spring Meeting. The MSC finished work on recommendations on policies to reduce vehicle idling regionally and continued work on an idling educational toolkit. The MSC completed collection of survey data concerning state progress in implementing several programs and initiatives. Finally, the MSC developed preliminary estimates of emission reductions that could be achieved both inside and outside the OTR. Both the SAS and MSC are working with a broad range of industry and other stakeholders, states and regional organizations both within and outside the OTR, and EPA offices to develop a framework for control measurement programs based on OTC Model Rules which are significant not only to eastern region but have national applicability in addressing the sources contributing to ozone formation and transport. In addition, on January 5, 2018 the OTC submitted its comments on EPA’s “Proposed Rule on the Repeal of Emission Requirements for Glider Vehicles, Glider Engines, and Glider Kits”. OTC opposes  the adoption of this Proposed Rule as it could potentially result in an increase in air pollution with adverse public health impacts. OTC continued its efforts in coordinating with EPA to discuss state implementation plan development and related issues. Discussions with non-OTR states included the progress of ERTAC (the Eastern Regional Technical Advisory Committee) focused on developing a model for electricity generation and emissions from EGUs, a tool that incorporates state collected data and information on EGUs, and how to coordinate with other Regional Planning Organizations (RPOs) on modeling work and the need for federal measures to enable some OTC states attain the 2008 and the 2015 Ozone NAAQS standards. The OTC also participated in the Federal/RPOs technical collaborative including participating in a workgroup that developed broad recommendations for the next base-year to use in modeling platforms. OTC is participating and providing leadership in a multi-regional and EPA collaborative approach to develop emissions inventories and the next photochemical modeling platform. The OTC and other states continue to rely on the 2011 modeling platform for making projections, particularly with control measures applied. The OTC Modeling Committee and staff provide critical work to ensure the region’s technical analysis and decision-making are using the best modeling available."}],"isApplicable":true}</t>
  </si>
  <si>
    <t>EPA Uniform Administration Requirements for Grants and Cooperative Agreements to State and Local Governments 2 CFR 200 and 1500.</t>
  </si>
  <si>
    <t>{"flag":"none","description":"EPA encourages potential applicants to communicate with the appropriate program contacts listed below."}</t>
  </si>
  <si>
    <t>Catrice JeffersonEnvironmental Protection Agency, Office of Air and Radiation, 
1200 Pennsylvania Avenue, N.W., (Mail Code:  6102A), Washington, DC 20460 Email:&lt; a href='mailto:Jefferson.catrice@epa.gov'&gt;Jefferson.catrice@epa.gov&lt;/a&gt;Phone: (202) 564-1668;</t>
  </si>
  <si>
    <t>https://otcair.org/</t>
  </si>
  <si>
    <t>Fiscal Year2016: The Modeling Committee facilitated the coordination of the photochemical modeling and emissions inventory work of the OTC States. Developed regional models of ozone concentrations: Because ozone precursors and ozone itself can travel over long distances, projecting future ozone concentrations requires a super-regional model that encompasses most of the United States east of the Mississippi River. Improved the modeling tools available: The OTC also works to improve the suite of modeling tools available in order to make the process of modeling quicker, more transparent, and more accurate.  The Modeling Committee facilitated the coordination of the photochemical modeling and emissions inventory work of the OTC States. Developed regional models of ozone concentrations: Because ozone precursors and ozone itself can travel over long distances, projecting future ozone concentrations requires a super-regional model that encompasses most of the United States east of the Mississippi River. Improved the modeling tools available: The OTC also works to improve the suite of modeling tools available in order to make the process of modeling quicker, more transparent, and more accurate.Fiscal Year2018: OTC Modeling Committee The OTC Modeling Committee (MC) continued to its work on regional air quality modeling to assist OTC states’ efforts in meeting CAA Sec. 110(a)(2)(d) good neighbor provision to attain &amp; maintain the 2015 ozone NAAQS through regionally-significant national measures developed in partnership with EPA. To fulfill the charge from the Commission, the MC is also working with the Stationary &amp; Area Sources and the Mobile Sources Committees to model and compute emissions reductions that could be achieved from strategies identified in the Good Neighbor State Implementation Plan (GN SIP) Resolution which was adopted by the Commission last fall. The emissions reductions from these strategies which cover sources inside &amp; outside of the OTR were used in photochemical modeling to help OTC states include these measures in their GN SIPs. The MC continued working on the next generation 2011-based modeling platform. This platform corresponds with EPA’s updated modeling platform and uses EPA data, when appropriate, to maintain consistency and reduce costs. The MC continued work to assist states in SIP planning for potential “bump ups” to serious nonattainment for the 2008 ozone NAAQS and for complete 110(a)(2)(d) good neighbor SIPs for the 2008 and 2015 ozone NAAQS. Despite improvements in air quality, large and densely populated areas of the OTC are and forecasted to continue to experience unhealthy  levels of ozone. The MC has also started working on the development of 2016 modeling platform in collaboration with Mid-Atlantic Regional Air Management Association (MARAMA). The MC began the photochemical source apportionment modeling of the tagged 2020 and 2023 SIP quality emission inventories (developed in collaboration with MARAMA and OTC member states) from nearly 400 source sectors modeling to evaluate their respective contributions to ozone and pollutant transport. The MC finalized a health benefits roll-back analysis using 2013-2016 monitored ozone data and presented the paper for stakeholder comment. Training using the EPA health benefits rollback analysis is anticipated. The MC is also continuing to work with EPA Region 1 through a workgroup to design regionally coordinated approaches to Enhanced Monitoring Plans (EMPs) due in 2019 that would provide a holistic look at the Ozone Transport Region (OTR). The MC reviewed several academic research papers that could impact future modeling efforts and also identified additional air quality and modeling research issues that impact ozone formation and transport. It also continues to advocate for additional research on air quality and modeling transport to fully evaluate the land-water interface issues and understand ozone aloft, intrusion and mixing across the OTR. OTC Stationary and Area Source Committee.  During this quarter, the Stationary and Area  Source (SAS) Committee workgroups worked to complete the charges given by the Commission at the 2017 Fall Meeting. In addressing the standing SAS charge requiring periodic updates of the OTC Model Rule on Consumer Products based on California standards, the Consumer Products Workgroup has finalized the Phase V Rule after addressing stakeholder comments received during the public review process. The new Phase V Model Rule includes several new categories, excludes a few, requires more stringent VOC limits for existing categories, has revised definition language, and an optional 3 year sell through limit for existing products that do not comply with VOC limits. As part of the charge requiring the Committee to perform technical analyses to calculate &amp; document emissions reductions and develop cost estimates for the three SAS strategies formalized in the GN SIP Resolution, the Largest Contributors workgroup finalized its recommendations of control limits for optimal operation of existing post combustion controls (SCR or SNCR) or their installation &amp; optimal use on uncontrolled coal-fired EGUs each day of ozone season. Results of photochemical modeling screening runs and the cost effectiveness of the recommended controls were just obtained in late June. The Control Measures Workgroup is continuing its work on the 3rd GN SIP strategy related to emissions reductions from adopting the “OTC Model Rule for Control of NOx Emissions From Natural Gas Pipeline Compressor Fuel-Fired Prime Movers”. The Workgroup is expected to forward its  recommended controls and limits to the MC to input in the screening modeling runs in late August.  Mobile Source Committee The Mobile Source Committee (MSC) completed its work on the 2017 charge related to the two GN SIP strategies for mobile sources. The MSC continued to follow developments with policies affecting aftermarket catalytic converters including having conversations with EPA including Regions 1, 2 and 3 in response to the resolution adopted by the Committee at the Spring Meeting. The MSC finished work on recommendations on policies to reduce vehicle idling regionally and continued work on an idling educational toolkit. The MSC completed collection of survey data concerning state progress in implementing several programs and initiatives. Finally, the MSC developed preliminary estimates of emission reductions that could be achieved both inside and outside the OTR from the use of aftermarket catalytic converters, which have been input in MC’s screening modeling run for combined GN SIP strategies. Both the SAS and MSC are working with diverse industry and other stakeholders, states and regional organizations within and outside the OTR, and regional EPA offices to develop a framework for NOx control measures, based on OTC Model Rules &amp; modeling analyses, which are significant not only to eastern region but also the entire country in addressing the sources contributing to ozone formation and transport. Consultation and Collaboration with EPA and  with States outside the Ozone Transport Region During this quarter, OTC continued its efforts in coordinating with EPA to discuss state implementation plan development and related issues. The CAA section 110, or Good Neighbor SIPs continue to be a primary focus for technical and policy level work and discussions. Discussions with non-OTR states included the progress of ERTAC (the Eastern Regional Technical Advisory Committee) focused on developing a model for electricity generation and emissions from EGUs, a tool that incorporates state collected data and information on EGUs, and how to coordinate with other Regional Planning Organizations (RPOs) on modeling work and the need for federal measures to enable some OTC states attain the 2008 and the 2015 Ozone NAAQS standards. The OTC also participated in the Federal/RPOs technical collaborative including participating in a workgroup that developed broad recommendations for the next base-year (2016) to use in modeling platforms. OTC is participating and providing leadership in a multi-regional and EPA collaborative approach to develop emissions inventories and the next photochemical modeling platform. The OTC and other states continue to rely on the 2011 modeling platform for making projections, particularly with control measures applied. The OTC Modeling Committee and staff provide critical work to ensure the region’s technical analysis and decision-making are using the best modeling available.</t>
  </si>
  <si>
    <t>The evaluation and selection criteria for competitive awards under this CFDA assistance listing description will be described in the competitive announcement.</t>
  </si>
  <si>
    <t>https://beta.sam.gov/fal/ea66652ab3e143a9b0ea44a2dddebfd2/view</t>
  </si>
  <si>
    <t>Surveys, Studies, Research, Investigations, Demonstrations, and Special Purpose Activities Relating to the Clean Air Act</t>
  </si>
  <si>
    <t>{"list":[{"act":{},"publicLaw":{"congressCode":"91","number":"190"},"USC":{"title":"42","section":"4332"},"authorizationTypes":{"USC":true,"act":true,"publicLaw":true},"usc":{"title":"42","section":"4332"}},{"act":{},"publicLaw":{"congressCode":"95","number":"95"},"USC":{"title":"42","section":"7401 et seq"},"authorizationTypes":{"USC":true,"act":true,"publicLaw":true},"usc":{"title":"42","section":"7401 et seq"}}]}</t>
  </si>
  <si>
    <t>To support Surveys, Studies, Research, Investigations, Demonstrations and Special Purpose assistance relating to the causes, effects (including health and welfare effects), extent, prevention, and control of air pollution to include such topics as air quality, acid deposition, global programs, indoor environments, radiation, mobile source technology and community-driven approaches to transportation and emissions reduction. Projects should also focus on addressing environmental justice (EJ) concerns in communities. EJ is the fair treatment and meaningful involvement of all people regardless of race, color, national origin, or income with respect to the development, implementation, and enforcement of environmental laws, regulations, and policies.
Funding Priorities for 2018
(1) Community-Scale Air Toxics Ambient Monitoring (CSATAM). The CSATAM Grant Program results in two-year projects designed to assist state, local and tribal communities in identifying and profiling air toxics sources, characterizing the degree and extent of local air toxics problems and tracking progress of air toxics reduction activities in specific local areas without reliance on often uncertain estimates of emissions and air dispersion models. Further, projects typically allow the recipient state, local and tribal air pollution control agencies to establish or enhance hazardous air pollutant monitoring networks, thus providing long term capability to investigate and assess specific local air quality scenarios of concern. The program will continue working with grant recipients that received funding in previous years. (2) Green House Gas(GHG) reporting program: The Climate Change Division (CCD) supports the Greenhouse Gas Reporting program that will help facilities that participate in state-based and federal GHG reporting programs better understand the requirements of state GHG reporting programs in comparison to the federal rule. CCD will also continue to provide technical, analytical, and scientific support for the regulatory action consistent with Presidential Executive Order on Promoting Energy Independence and Economic Growth dated March 28, 2017, including GHG-related economic and science analyses. (3) Global Green Freight Supply Chain Demonstration. The program provides technical support, management and oversight in implementing outreach, analysis and capacity building for international green freight programs. The goal is to provide assistance to nations seeking to develop sustainable freight transport and thereby, increase efficiencies to reduce greenhouse gases and black carbon.
Funding Priorities for 2019
(1) Global Green Freight Supply Chain Demonstration. The program provides technical support, management and oversight in implementing outreach, analysis and capacity building for international green freight programs. The goal is to provide assistance to nations seeking to develop sustainable freight transport and thereby, increase efficiencies to reduce greenhouse gases and black carbon.   (2) The NATTS program will continue to operate and maintain the 27 national air toxics trends stations. The program also includes four supplemental program components: quality assurance, methods and instrumentation, sample and equipment shipping and handling, and data analyses using all available ambient air quality data for toxics with special emphasis on observations from the NATTS and community-scale monitoring programs. The NATTS program will continue to build on the established quality assurance and methods protocols. Laboratory and field staff will continue to work with EPA to ascertain the optimum methods for capturing and analyzing core pollutants associated with risk, develop performance based quality indicators to prove valid data results that will contribute to our understanding of risks, and stabilize the measurements for all NATTS sites so that comparisons across the nation can be made. The analytical community will continue to assess trends in air toxics concentration levels, relate those data to associated risk levels, and explore relationships between these ambient and risk levels to emission sources and changes in these levels to emission reduction efforts.   (3) The Climate Change Division (CCD) supports the Atmospheric Protection Program by conducting a range of economic, scientific and technical analyses for Clean Air Act (CAA) regulatory actions and technical input consistent with Presidential Executive Order on Promoting Energy Independence and Economic Growth dated March 28, 2017, including GHG-related economic and science analyses.  (4) The Climate Protection Partnerships Division (CPPD) supports the Atmospheric Protection Program by through voluntary public-private partnership programs designed to save American businesses and consumers energy and money through energy efficiency. Our programs work by overcoming widely acknowledged barriers to energy efficiency: lack of clear, reliable information on technology opportunities; lack of awareness of energy efficient products and services; lack of financing options to turn lifecycle energy savings into initial cost savings for consumers; and low incentives to manufacturers for efficiency research and development. In addition, our programs provide technical assistance, training, information exchange and other forms of cooperation to enhance the capabilities of governments and other stakeholders to protect human health and the environment regionally and globally. (5) Community-Scale Air Toxics Ambient Monitoring (CSATAM). The CSATAM Grant Program results in two-year projects designed to assist state, local and tribal communities in identifying and profiling air toxics sources, characterizing the degree and extent of local air toxics problems and tracking progress of air toxics reduction activities in specific local areas without reliance on often uncertain estimates of emissions and air dispersion models. Further, projects typically allow the recipient state, local and tribal air pollution control agencies to establish or enhance hazardous air pollutant monitoring networks, thus providing long term capability to investigate and assess specific local air quality scenarios of concern. The program will continue working with grant recipients that received funding in previous years and the Agency may announce an Request for Applications in FY 19 depending on availability of funding.  (6) Fine Particle (PM2.5) Monitoring. The PM2.5 monitoring network includes three well-established components: the network of filter-based monitors used for comparison to the NAAQS; continuous mass monitors used primarily for public reporting of the Air Quality Index, but also for comparison to the NAAQS when continuous monitors are employed; and speciation samplers operated as part of the Chemical Speciation Network (CSN) program that are used to characterize the chemical composition that makes up fine particulate matter. The CSN includes the Speciation Trends Network and supplemental speciation sites. (7) National Internet-based On-Board Diagnostics (OBD) Information Exchange-National OBD Clearinghouse. To support an information clearinghouse which provides state vehicle emission inspection and maintenance (I/M) programs with technical information needed to successfully implement onboard diagnostic (OBD) testing.</t>
  </si>
  <si>
    <t>Assistance under this program is generally available to States, local governments, territories, Indian Tribes, and possessions of the U.S., including the District of Columbia, international organizations, public and private universities and colleges, hospitals, laboratories, other public or private nonprofit institutions, which submit applications proposing projects with significant technical merit and relevance to EPA's Office of Air and Radiation's mission. Eligibility for projects awarded or competed exclusively with State and Tribal Assistance Grant (STAG) funds is limited to air pollution control agencies, as defined in section 302(b) of the Clean Air Act that are also eligible to receive grants under section 105 of the Clean Air Act, and/or federally recognized tribes and inter-tribal consortia, consisting of federally recognized tribe members. For certain competitive funding opportunities under this CFDA assistance listing description, the Agency may limit eligibility to compete to a number or subset of eligible applicants consistent with the Agency's Assistance Agreement Competition Policy</t>
  </si>
  <si>
    <t>State and local governments, U.S. territories and possessions, Indian Tribes, universities and colleges, hospitals, laboratories, and other public and private nonprofit institutions.</t>
  </si>
  <si>
    <t>{"description":"Costs will be determined in accordance with Uniform Grants Guidance 2 CFR 200. Applicants may be requested to demonstrate they have appropriate background, academic training, experience in the field, and necessary equipment to carry out projects. EPA may ask applicants or principle investigators to provide curriculum vitae and relevant publications","isApplicable":true}</t>
  </si>
  <si>
    <t>{"environmentalImpact":{"reports":[{"isSelected":true,"reportCode":"ExecutiveOrder12372"},{"isSelected":true,"reportCode":"otherRequired"}]},"description":"This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as \"Information Contacts\" or see Appendix IV of the Catalog."}</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</si>
  <si>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t>
  </si>
  <si>
    <t>{"flag":"yes","description":"For competitive awards, deadlines will be specified in the competitive announcement.","list":[]}</t>
  </si>
  <si>
    <t>Approximately 180 days.</t>
  </si>
  <si>
    <t>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t>
  </si>
  <si>
    <t xml:space="preserve">None. Generally, EPA incrementally funds grants and cooperative agreements for Surveys, Studies, Research, and Investigations. Approval of subsequent funding increments is dependent on satisfactory project progress, continued relevance of the project to EPA's priorities, availability of funds, and Agency policy on the competitive grant process. </t>
  </si>
  <si>
    <t>{"types":{"moe":false,"formula":false,"matching":true},"formula":{"title":"","chapter":"","part":"","subPart":"","publicLaw":"","description":""},"matching":{"requirementFlag":"voluntary","percent":"0","description":"While there is no statutory or regulatory cost sharing requirement for this program, as a matter of policy the Agency may impose a cost sharing requirement in specific competitions. If the Agency decides to do this, the cost sharing terms will be stated in Section III of the competitive announcement."},"moe":{"description":""}}</t>
  </si>
  <si>
    <t>{"awarded":"other","description":"EPA normally funds grants and cooperative agreements on a 12-month basis. However, EPA can negotiate the project period with each applicant based on project requirements. EPA limits project periods to 5 years. Grants are generally fully funded or on an incremental funding basis. Successful applicants will be notified either via U.S. mail or electronically. Such notification is contingent upon information contained in the resulting solicitation.","awardedDescription":"Assistance agreements may be incrementally (quarterly) or fully (lump sum) funded. "}</t>
  </si>
  <si>
    <t>[{"code":"program","isSelected":true,"description":"EPA includes reporting requirements for grants and cooperative agreements in the terms and conditions of the agreements. Agreements may require quarterly, interim, and final progress reports, and financial, equipment, and invention reports. Reporting requirements are also identified in the Uniform Grants Guidance 2 CFR 200. Grantees are required to submit program reports in accordance with Agency policy and the Monitoring and Reporting Program Performance requirements stated in Uniform Grants Guidance 2 CFR 200."},{"code":"cash","isSelected":true,"description":"Grantees are required to submit financial reports in accordance with Agency policy and the Financial Reporting and Financial Management Systems requirements stated in the Uniform Grants Guidance 2 CFR 200.  \r\n\r\n \r\n\r\n\r\n\r\n"},{"code":"progress","isSelected":true,"description":"Grantees are required to submit progress reports in accordance with Agency policy and the Monitoring and Reporting Program Performance requirements stated in the Uniform Grants Guidance 2 CFR 200."},{"code":"expenditure","isSelected":false,"description":""},{"code":"performanceMonitoring","isSelected":true,"description":"Grantees are required to perform performance monitoring in accordance with Agency policy and requirements stated in the Uniform Grants Guidance 2 CFR 200. \r\n\r\n\r\n"}]</t>
  </si>
  <si>
    <t>Recipients must keep financial records, including all documents supporting entries on accounting records and to substantiate changes in grants available to personnel authorized to examine EPA recipients grants and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t>
  </si>
  <si>
    <t>68-0103-0-1-304;68-0107-0-1-304;68-0108-0-1-304;</t>
  </si>
  <si>
    <t xml:space="preserve">(Cooperative Agreements (Discretionary Grants)) FY 17$53,809,688.00; FY 18 est $52,014,743.00; FY 19 est $46,455,000.00; FY 16$4,661,355.00; - </t>
  </si>
  <si>
    <t xml:space="preserve">EPA generally award grants ranging in value from $5,000 to $750,000 per fiscal year. The average value of each grant is $150,000 per fiscal year. </t>
  </si>
  <si>
    <t>{"list":[{"fiscalYear":2016,"description":"Indoor Air/Radon: Produced effective outreach strategies to educate key audiences about indoor air pollutants and their associated health risks, convincing them to adopt effective mitigation and control strategies. These outreach strategies focused on several critical aspects of indoor air quality that pose significant risks to public health, and in particular, to children and to other disproportionately impacted segments of society. These include: reducing the exposure of children and others with asthma to indoor triggers that worsen their condition; promoting the adoption of operation and maintenance practices in schools throughout the nation to reduce the harmful effects of poor indoor air quality on the health of students and staff; promoting voluntary radon testing by homeowners to identify elevated levels and fix them when they are found, as well as working with homebuilders to incorporate radon resistant construction features into new homes; and encouraging adult smokers to protect their children from the adverse health effects of environmental exposure to secondhand smoke by making a conscious decision to smoke outside and keep their homes and cars smokefree\r\n\r\n\r\nClimate Change Division: The USEPA's Global Methane Initiative Grants program provides cooperative agreements to recipients around the globe to build capacity and promote international capture and use of methane. The grants have become an integral and important capacity building instrument of the Global Methane Initiative, a public-private partnership (of more than 33 partner governments) that reduces greenhouse gas (GHG) pollution by promoting the cost-effective, near-term recovery and use of methane, a GHG that is more than 20 times more potent than carbon dioxide. Methane capture and use projects supported by the partnership through grants and other means are currently reducing emissions by more than 27.3 million metric tons of carbon dioxide equivalent ~ annually equivalent to the annual emissions from 5 million passenger vehicles. The USEPA's Greenhouse Gas (GHG) Reporting Grants program will help facilities that participate in voluntary, state-based and federal GHG reporting programs better understand the requirements of voluntary and state GHG reporting programs in comparison to the federal rule; and identify options for how data collected through state and federal reporting requirements may be used to inform state GHG programs and facility-level efforts to identify emissions-reduction opportunities.\r\n\r\n\r\nCPPD: Continued to reduce GHG and improved air quality through collaborative efforts with stakeholders\r\n (1)Indoor Air/Radon: Produced effective outreach strategies to educate key audiences about indoor air pollutants and their associated health risks, convincing them to adopt effective mitigation and control strategies. These outreach strategies focused on several critical aspects of indoor air quality that pose significant risks to public health, and in particular, to children and to other disproportionately impacted segments of society. These include: reducing the exposure of children and others with asthma to indoor triggers that worsen their condition; promoting the adoption of operation and maintenance practices in schools throughout the nation to reduce the harmful effects of poor indoor air quality on the health of students and staff; promoting voluntary radon testing by homeowners to identify elevated levels and fix them when they are found, as well as working with homebuilders to incorporate radon resistant construction features into new homes; and encouraging adult smokers to protect their children from the adverse health effects of environmental exposure to secondhand smoke by making a conscious decision to smoke outside and keep their homes and cars smokefree (2)Climate Change Division: The USEPA's Global Methane Initiative Grants program provides cooperative agreements to recipients around the globe to build capacity and promote international capture and use of methane. The grants have become an integral and important capacity building instrument of the Global Methane Initiative, a public-private partnership (of more than 33 partner governments) that reduces greenhouse gas (GHG) pollution by promoting the cost-effective, near-term recovery and use of methane, a GHG that is more than 20 times more potent than carbon dioxide. Methane capture and use projects supported by the partnership through grants and other means are currently reducing emissions by more than 27.3 million metric tons of carbon dioxide equivalent ~ annually equivalent to the annual emissions from 5 million passenger vehicles. The USEPA's Greenhouse Gas (GHG) Reporting Grants program will help facilities that participate in voluntary, state-based and federal GHG reporting programs better understand the requirements of voluntary and state GHG reporting programs in comparison to the federal rule; and identify options for how data collected through state and federal reporting requirements may be used to inform state GHG programs and facility-level efforts to identify emissions-reduction opportunities. (3) Climate Partnership Protection: Continued to reduce GHG and improved air quality through collaborative efforts with stakeholders. (4)Mobile Sources: Awarded funds for the continued operation and maintenance of the On-Board Diagnostics (OBD) Information Exchange, an online repository of OBD information for State inspection and maintenance programs, the automotive industry, and the general public."},{"fiscalYear":2017,"description":"(1) Technical assistance to 8 school-based health centers (training to 100 staff) to implement interventions to reduce indoor asthma triggers; technical assistance to 16 tribal communities to build capacity to address asthma; technical training for 564 community-based asthma programs; 12,000 radon hotline calls; 80,000 unique visitors to radon website.   (2) Climate Change Division: CCD’s grants helped build the capacity of tribes to address the health impacts of climate change. In addition, EPA’s “Integrated Assessment of Greenhouse Gases” helped advance the science and understanding needed to provide technical, analytical, and scientific support for the regulatory action consistent with Presidential Executive Order on Promoting Energy Independence and Economic Growth dated March 28, 2017.  (3) EPA and its partners at state, local, and tribal (SLT) agencies managed and operated ambient air monitoring networks across the country with three primary objectives: to ensure the public has access to clean air by comparing data and implementation of the National Ambient Air Quality Standards (NAAQS) and other health indicators for toxics; to provide the public with timely reports and forecasts of the Air Quality Index, and to provide information to health and atmospheric scientists to better inform future reviews of the NAAQS."},{"fiscalYear":2018,"description":"(1) Technical assistance to 31 state IAQ programs; technical training to 20 state asthma programs; technical assistance to 5 asthma programs to develop their business case for sustainable financing; 15,000 radon hotline calls; 160,000 unique visitors to radon website.   (2) Climate Protection Partnerships Division (CPPD): CPPD’s programs helped American families and businesses save energy and money while also protecting the environment by helping reduce air emissions.   (3) Climate Change Division: CCD’s grants helped to advance the science and understanding needed to provide technical, analytical, and scientific support for the regulatory action consistent with Presidential Executive Order on Promoting Energy Independence and Economic Growth dated March 28, 2017.   (4) EPA and its partners at state, local, and tribal (SLT) agencies managed and operated ambient air monitoring networks across the country with three primary objectives: to ensure the public has access to clean air by comparing data and implementation of the National Ambient Air Quality Standards (NAAQS) and other health indicators for toxics; to provide the public with timely reports and forecasts of the Air Quality Index, and to provide information to health and atmospheric scientists to better inform future reviews of the NAAQS."}],"isApplicable":true}</t>
  </si>
  <si>
    <t xml:space="preserve">Surveys, Studies, Research, and Investigations grants and cooperative agreements are subject to the Uniform Grants Guidance 2 CFR 200.  _x000D_
_x000D_
 _x000D_
_x000D_
_x000D_
_x000D_
_x000D_
</t>
  </si>
  <si>
    <t>{"flag":"appendix","description":"EPA encourages potential applicants to communicate with the appropriate EPA Regional Office listed in Appendix IV of the Catalog, and the Headquarters program contacts listed below."}</t>
  </si>
  <si>
    <t>Eric Geer1200 Pennsylvania Ave, N.W._x000D_
Mail Code 6102A, Washington, DC 20460 Email:&lt; a href='mailto:geer.eric@epa.gov'&gt;geer.eric@epa.gov&lt;/a&gt;Phone: 202-564-0890;</t>
  </si>
  <si>
    <t>https://www.epa.gov/grants/air-grants-and-funding</t>
  </si>
  <si>
    <t>Fiscal Year2016: Indoor Environments: Conducting training courses and outreach activities for environmental health professionals on indoor air quality topics including asthma triggers, schools, radon, indoor air quality in homes, large buildings, and community outreach._x000D_
_x000D_
_x000D_
Climate Change Division: Feasibility Studies/Training Landfill Gas Program- Global Methane Initiative, Assessment Methane Technologies and Management Practices for Municipal Wastewater Facilities in Chile- Global Methane Initiative projects in various developing countries._x000D_
_x000D_
_x000D_
Climate Protection Partnerships: This project will use voluntary and market based strategies to realize energy efficiency gains in products and buildings. The long term goal for the work outlined in this work plan is to create lasting, sustainable change in the market resulting in significant energy savings, reductions in greenhouse gas emissions, and reduced utility bills. This project will establish product energy performance and testing metrics, collect energy performance data, conduct outreach around the energy use and efficiency opportunities of products and buildings, support development of product labeling and verification programs, and support utility program design. _x000D_
 _x000D_
_x000D_
 _x000D_
 Indoor Environments: Conducting training courses and outreach activities for environmental health professionals on indoor air quality topics including asthma triggers, schools, radon, indoor air quality in homes, large buildings, and community outreach._x000D_
 _x000D_
 Climate Change Division: Feasibility Studies/Training Landfill Gas Program- Global Methane Initiative, Assessment Methane Technologies and Management Practices for Municipal Wastewater Facilities in Chile- Global Methane Initiative projects in various developing countries._x000D_
 _x000D_
 Climate Protection Partnerships: This project will use voluntary and market based strategies to realize energy efficiency gains in products and buildings. The long term goal for the work outlined in this work plan is to create lasting, sustainable change in the market resulting in significant energy savings, reductions in greenhouse gas emissions, and reduced utility bills. This project will establish product energy performance and testing metrics, collect energy performance data, conduct outreach around the energy use and efficiency opportunities of products and buildings, support development of product labeling and verification programs, and support utility program design.Fiscal Year2017: Climate Change Division: Tribal Climate Change Health Impacts Capacity Building Project-build tribal capacity to address the health effects of climate change and plan for new or changing tribal community health needs as the climate changes; Energy Modeling Forum for Climate Economics- convene preeminent economic and integrated assessment modeling teams to engage in model comparison studies and climate policy studies.; Integrated Assessment of Climate Change Mitigation, Impacts, and Adaptation within the United States. Climate Partnership Program: Voluntary and market based strategies to realize energy efficiency gains in products and buildings. Established a freight outreach center to promote fuel efficient practices and technologies to heavy duty diesel vehicle operators. Indoor Environments: Conducted technical training courses and outreach activities for environmental health professionals on indoor air quality topics including asthma trigger mitigation in homes, school environmental health, radon testing and mitigation, indoor air quality in homes, large buildings, and community outreach._x000D_
Fiscal Year2018: (1) Working Collaboratively with Utilities in the South West United States to Advance Energy Efficiency Programs for Low Income Households: Researching best practice low income programs for single and multifamily housing and providing assistance to utility staff in developing energy efficiency program plans for low income households. (2) Understanding Smart Technologies and Capturing energy efficiency’s Role: Developing, externally reviewing, and publishing technical report(s) to inform consumers, States, local governments, utilities, and businesses of potential energy savings in smart technologies and how energy efficiency can support electric system reliability. (3) Indoor Environments: state and local asthma program capacity building to secure sustainable financing for home-based environmental interventions; education and outreach to the public to foster radon testing and mitigation in homes and schools; technical support to state IAQ programs to foster adoption and spread of IAQ risk reduction strategies. (4) National Internet-based On-Board Diagnostics (OBD) Information Exchange-National OBD Clearinghouse- improve and facilitate the accurate and timely exchange of technical information related to vehicle on-board diagnostics (OBD) testing with state inspection and maintenance (I/M) programs, the automotive industry, and the general public,  (5) Global Green Freight Supply Chain Demonstration. The program provides technical support, management and oversight in implementing outreach, analysis and capacity building for international green freight programs. The goal is to provide assistance to nations seeking to develop sustainable freight transport and thereby, increase efficiencies to reduce greenhouse gases and black carbon. (6) Five Community Scale Ambient Air Toxics grants were awarded for projects ranging from community scale monitoring, new technologies/methods evaluation and data analysis and development/implementation of new tools.Fiscal Year2019: (1) Research Studies to Inform the Design of Future Energy Efficiency Programs: Supporting research studies to help identify best practices and approaches for designing and implementing future cost-effective energy efficiency programs. (2) Convening national and international energy/economy modeling experts on a regular basis to share model results and advances in modeling methodology. (3) Grants will be awarded for continued operation of the NATTS network and the PM2.5 network, including the chemical speciation sites.</t>
  </si>
  <si>
    <t>EPA selects proposed Surveys, Studies, Research, and Investigations projects for funding based on factors such as relevancy to EPA's mission, technical merit, and the likelihood of success. If EPA issues a solicitation for applications for a particular project or group of projects, the solicitation will identify specific criteria. The evaluation and selection criteria for competitive awards under this CFDA assistance listing description will be described in the competitive announcement.</t>
  </si>
  <si>
    <t>https://beta.sam.gov/fal/ed2d5f0105cc42b9aac3642334e4d489/view</t>
  </si>
  <si>
    <t>Internships, Training and Workshops for the Office of Air and Radiation</t>
  </si>
  <si>
    <t>{"list":[{"act":{},"publicLaw":{"congressCode":"42","number":"7403"},"USC":{"title":"as amended 42","section":"7403"},"authorizationTypes":{"USC":true,"act":true},"usc":{"title":"as amended 42","section":"7403"}},{"act":{},"USC":{"title":"as amended 42","section":"7403(b)(5)"},"authorizationTypes":{"USC":true,"act":true},"usc":{"title":"as amended 42","section":"7403(b)(5)"}}]}</t>
  </si>
  <si>
    <t>To provide, Internships, Training, Workshops, and Technical Monitoring in support of the Clean Air Act. These activities aim to: (1) support the development of career-oriented personnel qualified to work in occupations involving environmental protection and air pollution abatement and control; (2) provide technical training for state, local, territorial, and Indian Tribal environmental control agencies; (3) enhance the capability of state, tribal, and local agencies responsible for environmental pollution control or other agencies with similar pollution control responsibilities; (4) provide educational renewal for career oriented personnel to achieve additional knowledge through academic professional training; (5) provide students in science, engineering, and other relevant fields with education and training opportunities to enhance their understanding of air quality-related topics; and 6) to increase the quality and number of people into the environmental control field. Projects should also focus on addressing environmental justice (EJ) concerns in communities. EJ is the fair treatment and meaningful involvement of all people regardless of race, color, national origin, or income with respect to the development, implementation, and enforcement of environmental laws, regulations, and policies. 
Funding Priority for 2019 - The Tribal Training Support for the Community and Tribal Air Quality Programs grant will support EPA’s efforts to encourage and facilitate involvement of tribal partner governments in implementing ambient air quality programs under the Clean Air Act in Indian country, through the provision of training and technical support. The training and technical support will promote the capacity of tribes to successfully implement efficient and effective air quality management programs. 
Funding Priority for 2019 - The Student Program for Environmental Excellence in Design (SPEED) program provides graduate-level students and senior-level undergraduate opportunities to collaborate with EPA and increase their awareness and understanding of the environmental benefits associated with increased fuel efficiency, reduced carbon intensity in transportation fuels, and reduced emissions in advanced vehicles. 
Funding Priority 2019 - American Indian Air Quality Training Program (AIAQTP) will provide training, technical support and outreach, with associated activities, to hundreds of American Indians and Indian Tribes to support and facilitate their development and implementation of air quality management and protection programs for areas within their jurisdiction as sovereign governments.</t>
  </si>
  <si>
    <t>Assistance under this program is generally available to States, local governments, territories, Indian Tribes, and possessions of the U.S., including the Federally Recognized Indian Tribal Government, District of Columbia and possessions of the U.S., international organizations, public and private universities and colleges, hospitals, laboratories, other public or private nonprofit institutions, which submit applications proposing projects with significant technical merit and relevance to EPA's Office of Air and Radiation's mission. For certain competitive funding opportunities under this CFDA description, the Agency may limit eligibility to compete to a number or subset of eligible applicants consistent with the Agency's Assistance Agreement Competition Policy</t>
  </si>
  <si>
    <t xml:space="preserve">State and local governments, U.S. territories and possessions, universities and colleges, hospitals, laboratories, other public and private nonprofit institutions, and Federally Recognized Indian Tribal Governments. </t>
  </si>
  <si>
    <t>{"description":"Costs will be determined in accordance with Uniform Grants Guidance 2 CFR 225 for State and local governments and Indian Tribes, UGG 2 CFR 220 for educational institutions, and UGG 2 CFR 230 for non-profit institutions. Applicants may be requested to demonstrate they have appropriate background, academic training, experience in the field, and necessary equipment to carry out projects. \r\n\r\n\r\n","isApplicable":true}</t>
  </si>
  <si>
    <t>{"environmentalImpact":{"reports":[{"isSelected":true,"reportCode":"otherRequired"}]},"description":"This program is excluded from coverage under E.O. 12372.\n\nRegarding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as \"Information Contacts\" or see Appendix IV of the Catalog."}</t>
  </si>
  <si>
    <t>{"description":"Applicants, except in limited circumstances approved by the Agency, must submit all initial applications for funding through https://www.grants.gov","isApplicable":true}</t>
  </si>
  <si>
    <t>Approximately 180 days after the deadline for the Request for Applications.</t>
  </si>
  <si>
    <t>None.  All projects will be fully funded.</t>
  </si>
  <si>
    <t>{"awarded":"other","description":"If the grant is not fully funded at time of award, EPA normally funds grants on a 12-month incremental basis. Each grant is limited to a 3-year duration. ","awardedDescription":"Assistance Agreements are typically fully funded by a lump sum. "}</t>
  </si>
  <si>
    <t>[{"code":"program","isSelected":true,"description":"EPA includes reporting requirements for grants and cooperative agreements in the terms and conditions of the agreements. Agreements may require quarterly, interim and final progress reports, and financial and equipment reports. Reporting requirements are also identified in the Uniform Grants Guidance 2 CFR parts 200 and 1500\r\n\r\n\r\n\r\nGrantees are required to submit program reports in accordance with Agency policy and the Monitoring and Reporting Program Performance requirements stated in 2 CFR parts 200 and 1500 \r\n\r\n\r\n\r\n"},{"code":"cash","isSelected":true,"description":"Grantees are required to submit financial reports in accordance with Agency policy and the Financial Reporting and Financial Management Systems requirements stated in Uniform Grants Guidance 2 CFR parts 200 and 1500 \r\n\r\n\r\n\r\n"},{"code":"progress","isSelected":true,"description":"Grantees are required to submit progress reports in accordance with Agency policy and the Monitoring and Reporting Program Performance requirements stated in Uniform Grants Guidance 2 CFR parts 200 and 1500.  \r\n\r\n \r\n\r\n\r\n\r\n\r\n"},{"code":"expenditure","isSelected":false,"description":""},{"code":"performanceMonitoring","isSelected":true,"description":"Grantees are required to perform performance monitoring in accordance with Agency policy and requirements stated in Uniform Grants Guidance 2 CFR parts 200 and 1500 \r\n\r\n\r\n"}]</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</si>
  <si>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t>
  </si>
  <si>
    <t xml:space="preserve">Recipients must keep financial records, including all documents supporting entries in accounting records and to substantiate changes in grants available to personnel authorized to examine EPA recipient grants and cooperative agreement records. Recipients must maintain all records until 3 years from the date of submission of the final expenditure reports. If questions, such as those raised as a result of an audit remain following the 3-year period, recipients must retain records until the matter is completely resolved. </t>
  </si>
  <si>
    <t xml:space="preserve">(Project Grants) FY 17$2,000,000.00; FY 18 est $1,860,000.00; FY 19 est $1,900,000.00; FY 16$2,000,000.00; - </t>
  </si>
  <si>
    <t xml:space="preserve">EPA generally awards grants ranging in value from $100,000 to $300,000 per fiscal year. The average amount is $250,000.  _x000D_
_x000D_
 _x000D_
_x000D_
_x000D_
_x000D_
_x000D_
_x000D_
_x000D_
_x000D_
</t>
  </si>
  <si>
    <t>{"list":[{"fiscalYear":2016,"description":"The American Indian Air Quality Training Program (AIAQTP) provides comprehensive air quality policy and regulatory analysis consisting of support and national coordination activities to assist tribes in understanding, participating in and responding to US EPA's Office of Air and Radiation (OAR) policy and regulatory activities; provides opportunity for American Indian students, educators, and communities to participate in, and pursue environmental careers in the field of air quality management. The AIAQTP program also conducts outreach to local communities on air quality and related environmental justice issues via a website to disseminate the environmental education curriculum. The Student Program for Environmental Excellence in Design (SPEED) program provides graduate-level students and senior-level undergraduate students in the science, technology, and engineering disciplines opportunities to collaborate with the EPA and obtain research training on-site at the EPA's National Vehicle and Fuel Emissions Lab (NVFEL). Students increase their awareness and understanding of the environmental benefits associated with increased fuel efficiency, reduced carbon intensity in transportation fuels, and reduced emissions in advanced vehicles. The American Indian Air Quality Training Program (AIAQTP) provides comprehensive air quality policy and regulatory analysis consisting of support and national coordination activities to assist tribes in understanding, participating in and responding to US EPA's Office of Air and Radiation (OAR) policy and regulatory activities; provides opportunity for American Indian students, educators, and communities to participate in, and pursue environmental careers in the field of air quality management. The AIAQTP program also conducts outreach to local communities on air quality and related environmental justice issues via a website to disseminate the environmental education curriculum. The Student Program for Environmental Excellence in Design (SPEED) program provides graduate-level students and senior-level undergraduate students in the science, technology, and engineering disciplines opportunities to collaborate with the EPA and obtain research training on-site at the EPA's National Vehicle and Fuel Emissions Lab (NVFEL). Students increase their awareness and understanding of the environmental benefits associated with increased fuel efficiency, reduced carbon intensity in transportation fuels, and reduced emissions in advanced vehicles. The Tribal Training Support for the Community and Tribal Programs project supported 17 tribes and approximately 100 tribal environmental staff and tribal community members in our very first set of tribal community trainings. The trainings brought together not only community members and EPA personnel but also tribal environmental professionals, industry, state and local organizations, colleges and other stakeholders surrounding the Navajo Nation. Understanding air quality issues within the community, learning about the regulatory development process, and being able to engage in the regulatory process in a meaningful way were just some of the accomplishments of these particular trainings."},{"fiscalYear":2017,"description":"Conducted 2 trainings for Tribal Environmental Professionals – 1. Reviewing New Source Review and Title V Permits training 2. National Tribal Forum (NTF) on Air Quality held– provided an all-day session on Smoke Ready Tribal Communities.  Held several webinars and trainings for Tribal Environmental Professionals – 1. Air Quality Planning for Wildland Smoke – provided 5 pre-webinars and an in-person class 2. Treatment As a State training 3. National Tribal Forum on Air Quality held- provided a session on Treatment As a State (TAS) training. 4. Developed a Permit training – which will include 2 pre-webinars, Overview of the Clean Air Act and Overview of the Clean Air Act Permitting Program and an in-person class. 5. Ongoing technical support and training for the Tribal Environmental Exchange (TREX) Network – assists tribes in data retrieval, validation and submission to national networks like AIRNow and AQS."},{"fiscalYear":2018,"description":"The Student Program for Environmental Excellence in Design (SPEED) program provides graduate-level students and senior-level undergraduate students in the science, technology, and engineering disciplines opportunities to collaborate with the EPA and obtain research training on-site at the EPA's National Vehicle and Fuel Emissions Lab (NVFEL). Students increase their awareness and understanding of the environmental benefits associated with increased fuel efficiency, reduced carbon intensity in transportation fuels, and reduced emissions in advanced vehicles."}],"isApplicable":true}</t>
  </si>
  <si>
    <t xml:space="preserve">Training grants are subject to Uniform Grants Guidance 2 CFR 200; 40 CFR Part 45; and EPA Annual Program Guidance provided to State and Local agencies_x000D_
_x000D_
_x000D_
_x000D_
 </t>
  </si>
  <si>
    <t>{"flag":"none","description":"Use contact listed within https://www.grants.gov opportunities.  Contact Eric Geer for general questions."}</t>
  </si>
  <si>
    <t>Eric Geer1200 Pennsylvania Avenue, NW, Mail Code: 6102A, Washington, DC 20460 Email:&lt; a href='mailto:geer.eric@epa.gov'&gt;geer.eric@epa.gov&lt;/a&gt;Phone: 202-564-1082;</t>
  </si>
  <si>
    <t>https://www.epa.gov/tribal-air</t>
  </si>
  <si>
    <t>Fiscal Year2016: Projects include providing comprehensive air quality policy and regulatory analysis consisting of support and national coordination activities to assist tribes in understanding, participating in and responding to US EPA's Office of Air and Radiation (OAR) policy and regulatory activities; ensuring American Indian students, educators, and communities are properly informed of, and provided with opportunities to participate in, and pursue environmental careers in the field of air quality management; the American Indian Air Quality Training Program (AIAQTP), which includes workshop training, internships and technical support to tribal governments seeking to investigate, develop and establish air quality management programs for lands under their jurisdiction. The AIAQTP program will also include outreach to local communities on air quality and related environmental justice issues and the development of a website to disseminate the environmental education curriculum. The Student Program for Environmental Excellence in Design (SPEED) program aims to increase students' awareness and understanding of the environmental benefits associated with increased fuel efficiency, reduced carbon intensity in transportation fuels, and reduced emissions in advanced vehicles. Through the SPEED, graduate-level students and senior-level undergraduate students in the science, technology, and engineering disciplines are provided opportunities to collaborate with the EPA and obtain research training on-site at the EPA's National Vehicle and Fuel Emissions Lab (NVFEL) in Ann Arbor, Michigan Projects include providing comprehensive air quality policy and regulatory analysis consisting of support and national coordination activities to assist tribes in understanding, participating in and responding to US EPA's Office of Air and Radiation (OAR) policy and regulatory activities; ensuring American Indian students, educators, and communities are properly informed of, and provided with opportunities to participate in, and pursue environmental careers in the field of air quality management; the American Indian Air Quality Training Program (AIAQTP), which includes workshop training, internships and technical support to tribal governments seeking to investigate, develop and establish air quality management programs for lands under their jurisdiction. The AIAQTP program will also include outreach to local communities on air quality and related environmental justice issues and the development of a website to disseminate the environmental education curriculum. The Student Program for Environmental Excellence in Design (SPEED) program aims to increase students' awareness and understanding of the environmental benefits associated with increased fuel efficiency, reduced carbon intensity in transportation fuels, and reduced emissions in advanced vehicles. Through the SPEED, graduate-level students and senior-level undergraduate students in the science, technology, and engineering disciplines are provided opportunities to collaborate with the EPA and obtain research training on-site at the EPA's National Vehicle and Fuel Emissions Lab (NVFEL) in Ann Arbor, Michigan. The Tribal Training Support for the Community and Tribal Programs project supported 2 tribal trainings for fence-line communities. The participants learned about air quality issues within the community, the regulatory development process, and how to engage in the regulatory process in a meaningful way.Fiscal Year2017: Projects include providing comprehensive air quality policy and regulatory analysis consisting of support and national coordination activities to assist tribes in understanding, participating in and responding to US EPA's Office of Air and Radiation (OAR) policy and regulatory activities; ensuring American Indian students, educators, and communities are properly informed of, and provided with opportunities to participate in, and pursue environmental careers in the field of air quality management; the American Indian Air Quality Training Program (AIAQTP), which includes workshop training, internships and technical support to tribal governments seeking to investigate, develop and establish air quality management programs for lands under their jurisdiction. The AIAQTP program will also include outreach to local communities on air quality and related environmental justice issues and the development of a website to disseminate the environmental education curriculum. The Tribal Training Support for the Community and Tribal Programs project supported trainings on New Source Review (NSR) and Title V Permits, Air Quality Planning for Wildland Smoke and Understanding the Oil and Gas Industry. Attendees learned about the purpose and requirements of the different permit programs, e.g., major/minor NSR, Prevention of Significant Deterioration (PSD), Title V. They reviewed actual permits and learned about applicability, control technology, monitoring, record keeping and reporting, and enforceability. Attendees learned how to develop a strategy for impacting the development of permits. The Wildland Smoke training was a one-day workshop, in conjunction with a national tribal meeting, where participants learned about sources of smoke and how to prepare their tribal community when a wild fire/smoke event happens. Student Program for Environmental Excellence in Design (SPEED) program: (1) Comprehensive survey of GDI particle characteristics, by size selecting sampling and characterization of soot nanostructure, soot composition and soot surface chemical species(2) Dry run testing using both a complex (CO2-CO-NOx-N2) blend and a dual (CO2-N2) blend for all 8 compounds. (3)The SPEED team sponsored a ME 450 project for Winter 2017 on the subject of carbon dioxide capture from vehicle exhaust, building upon a ME 450 project supervised in the Fall 2016 term. Another ME 450 team sponsored in the Winter 2017 term worked on a system to desorb and purge the carbon dioxide captured within the device developed by the Fall 2016 team. (4) Undergraduate student teams performed analysis that compared the observed travel behavior of respondents to their stated willingness to use connected and automated vehicles (CAVs) to complete their trips. (5) an experimental investigation of electrocatalysis, (6) a life cycle assessment of the overarching bioenergy system starting with poplar cultivation, and (7) the development of a policy framework that, if implemented, would provide value for the carbon that is present in the biochar co-product of pyrolysis.Fiscal Year2018: 1. Air Quality Planning for Wildland Smoke – provided 5 pre-webinars and an in-person class. 2. Treatment As a State training. 3. National Tribal Forum on Air Quality – provided a session on Treatment As a State (TAS) training. 4. Developed a Permit training – which includes 2 pre-webinars, Overview of the Clean Air Act and Overview of the Clean Air Act Permitting Program and an in-person class. 5. Ongoing technical support and training for the Tribal Environmental Exchange (TREX) Network – assists tribes in data retrieval, validation and submission to national networks like AIRNow and AQS.
The Student Program for Environmental Excellence in Design (SPEED) program provides graduate-level students and senior-level undergraduate students in the science, technology, and engineering disciplines opportunities to collaborate with the EPA and obtain research training on-site at the EPA's National Vehicle and Fuel Emissions Lab (NVFEL).
American Indian Air Quality Training Program (AIAQTP) provided workshop training, internships and technical support to tribal governments seeking to investigate, develop and establish air quality management programs for lands under their jurisdiction. Also, outreach to local communities on air quality and related environmental justice issues and the development of a website to disseminate the environmental education curriculum.Fiscal Year2019: 1. State Implementation Plan training 2. Community training on a specifically requested topic in a specific community – still TBD. 3. National (NTF) meeting. 4. Continued support for TREX. 5. Air Quality Planning for Wildland Smoke – 2nd offering.</t>
  </si>
  <si>
    <t xml:space="preserve">The evaluation and selection criteria for competitive awards under this CFDA description will be described in the competitive announcement. </t>
  </si>
  <si>
    <t>https://beta.sam.gov/fal/41600dd3b213468bb1d644e55af771ca/view</t>
  </si>
  <si>
    <t>Training, Investigations, and Special Purpose Activities of Federally-Recognized Indian Tribes Consistent With the Clean Air Act (CAA), Tribal Sovereignty and the Protection and Management of Air Quality</t>
  </si>
  <si>
    <t>Tribal CAA 103 Project Grants</t>
  </si>
  <si>
    <t>{"list":[{"act":{},"publicLaw":{"congressCode":"","number":""},"USC":{"title":"42","section":"7403"},"authorizationTypes":{"USC":true,"act":true},"usc":{"title":"42","section":"7403"}}]}</t>
  </si>
  <si>
    <t>To support Federally-recognized Indian Tribes' efforts to understand, assess and characterize air quality; design methods and plans to protect and improve air quality on tribal lands through surveys, studies, research, training, investigations, and special purpose activities. To ensure tribes have appropriate levels of support and opportunity to understand their air quality and take proactive measures to preserve, restore and protect air quality for their reservations and other lands over which they have jurisdiction through tribal program implementation, CAA implementation, radiation protection, mobile source controls, and voluntary programs to address outdoor and indoor air and other concerns. To ensure that all tribes have the tools they need to understand and participate in local, regional and national issues, regulatory and policy developments, and to protect their air quality from activities off the reservation that may affect or impact them. To improve the ability of tribes to understand, define, design and participate in activities that affect their air quality. Projects should focus on and be consistent with the EPA policy on Environmental Justice for Tribes and Indigenous Peoples. Environmental Justice is the fair treatment and meaningful involvement of all people regardless of race, color, national origin, or income with respect to the development, implementation, and enforcement of environmental laws, regulations, and policies .
Funding Priorities for 2019 - EPA and Tribes, in partnership, will protect public health, the environment, and unique Tribal air resources, consistent with the CAA, its Amendments, and EPA's trust responsibilities. This program will ensure Tribes have appropriate levels of support and opportunity to understand their own air quality and take proactive measures to preserve, restore, and protect air quality for their reservations and other lands over which they have jurisdiction through CAA implementation, radiation protection, mobile source controls, and voluntary programs to address air quality, climate change and other concerns. Activities will ensure that all Tribes have the tools they need to understand and participate in local, regional, and national issues and to protect their air quality from changes off reservation that may impact them. Key activities include: (1) Training and Program Development - this area includes technical, administrative, and policy related training conducted in-person, on-line, and/or by any remote technological method supporting the enhancement of skills that contribute to development of tribal air quality management activities; (2) Assessment and Monitoring - activities related to assessment may include short or long term efforts to define, design, understand, and assess in a qualitative or quantitative manner (such as through an emission or source inventory) the impacts of air pollutants to human health, the environment, and items of cultural importance. Monitoring includes numerous activities that gather data about the state of the environment and measuring the concentrations and potential effects of criteria and/or toxic air pollutants; (3) Developing capacity or a plan for eligibility under the Tribal Authority Rule - developing capacity includes activities that increase the experience and expertise of tribes to understand and assess air quality, including technical, administrative, policy, regulatory, education and outreach, communication skills, training, and building contacts, networks and experience. Capacity includes carrying-out these programs and activities, interacting with the national air program and providing input, guidance, and perspective to efforts to develop policies, regulations, and guidance at the local, regional, and national level including reading, report writing, grant writing and reporting, budgeting, public speaking, developing presentations, preparing comments, editing documents, operating and maintaining equipment, and participating in meetings. Developing a plan for eligibility under the Tribal Authority Rule (TAR) includes report reading and writing, grant writing and reporting, budgeting, public speaking, presentation development, comment preparation, document editing, equipment operation and maintenance, and meeting participation; (4) Delegation or Ongoing Capability Development - This activity includes developing technical, administrative, and management skills, knowledge, and abilities through experience, training, and education to enable activities such as reading and interpreting federal regulations, operating equipment, preparing and presenting technical information and reports, interacting with tribal communities and governments, federal bureaucrats and bureaucracy, providing outreach and education, public speaking, conducting public hearings, collecting and analyzing data, developing plans and innovative approaches to pollution control in a culturally sensitive manner; and (5) Tribal Implementation Plan development - tribes may conduct all aspects of air quality management at an advanced level, including developing lists of sources by category, conducting emission inventories and emission estimating, data analysis, analyzing, interpreting and commenting on administrative and regulatory requirements and activities at local, state, regional and national levels, developing advanced technical, policy and planning document preparation, developing an enforcement and inspection program, and tribal government representation.</t>
  </si>
  <si>
    <t>Assistance under this program is generally available to Federally-recognized Indian Tribes and Intertribal Consortia, which submit applications proposing projects with significant technical merit and relevance to EPA's Office of Air and Radiation's mission. Tribal CAA 103 Project Grants have been determined by the Agency as exempt from competition under EPA Order 5700.5A1.</t>
  </si>
  <si>
    <t xml:space="preserve">Federally-recognized Indian Tribes and Intertribal Consortia. </t>
  </si>
  <si>
    <t>{"description":"Costs will be determined in accordance with Uniform Grants Guidance 2 CFR 225 for State and local governments and Indian Tribes. Applicants may be requested to demonstrate they have appropriate background, academic training, experience in the field, and necessary equipment to carry out projects. EPA may ask applicants or principle investigators to provide curriculum vitae and relevant publications","isApplicable":true}</t>
  </si>
  <si>
    <t>{"environmentalImpact":{"reports":[{"isSelected":true,"reportCode":"otherRequired"}]},"description":"EPA will generally specify the nature of the pre-application/pre-proposal assistance, if any, that will be available to applicants. For additional information, contact the individual(s) listed as \"Information Contacts\" or see Appendix IV of the Catalog. This program is excluded from coverage under E.O. 12372. "}</t>
  </si>
  <si>
    <t xml:space="preserve">EPA will review and evaluate applications, proposals, and/or submissions in accordance with EPA policies/regulations for non-competitive assistance agreements_x000D_
_x000D_
_x000D_
_x000D_
_x000D_
_x000D_
_x000D_
</t>
  </si>
  <si>
    <t xml:space="preserve">Disputes will be resolved under 2 CFR 1500 Subpart E, as applicable. </t>
  </si>
  <si>
    <t xml:space="preserve">None. Generally, EPA incrementally funds assistance agreements for Training, Investigations, and Special Purpose. Approval of subsequent funding increments is dependent on satisfactory project progress, continued relevance of the project to EPA's priorities, availability of funds, and Agency policies. </t>
  </si>
  <si>
    <t>{"awarded":"other","description":"EPA normally funds assistance agreements on a 12-month basis. However, EPA can negotiate the project period with each applicant based on project requirements. EPA limits project periods to 5 years. Grants and cooperative agreements are generally fully funded or on an incremental funding basis. Successful applicants will be notified either via U.S. mail or electronically. ","awardedDescription":"Assistance agreements are fully funded (lump sum) or incrementally (quarterly) funded. "}</t>
  </si>
  <si>
    <t>[{"code":"program","isSelected":true,"description":"EPA includes reporting requirements for grants and cooperative agreements in the terms and conditions of the agreements. Agreements may require quarterly, interim, and final progress reports, and financial, equipment, and invention reports. Reporting requirements are also identified in the Uniform Grants Guidance 2 CFR 200, as applicable. Grantees are required to submit program reports in accordance with Agency policy and the Monitoring and Reporting Program Performance requirements stated in the Uniform Grants Guidance 2 CFR 200.\n\nGrantees are required to submit program reports in accordance with Agency policy and the Monitoring and Reporting Program Performance requirements stated in the Uniform Grants Guidance 2 CFR 200"},{"code":"cash","isSelected":true,"description":"Grantees are required to submit financial reports in accordance with Agency policy and the Financial Reporting and Financial Management Systems requirements stated in the Uniform Grants Guidance 2 CFR 200. "},{"code":"progress","isSelected":true,"description":"Grantees are required to submit progress reports in accordance with Agency policy and the Monitoring and Reporting Program Performance requirements stated in the Uniform Grants Guidance 2 CFR 200. "},{"code":"expenditure","isSelected":false,"description":""},{"code":"performanceMonitoring","isSelected":true,"description":"Grantees are required to perform performance monitoring in accordance with Agency policy and requirements stated the Uniform Grants Guidance 2 CFR 200. "}]</t>
  </si>
  <si>
    <t>Recipients are subject to the retention and access requirements for records under 2 CFR 1500.6. Recipients must keep financial records, including all documents supporting entries on accounting records and to substantiate changes in grants available to personnel authorized to examine EPA recipients' grant and cooperative agreement records. Recipients must maintain all records until 3 years from the date of submission of final expenditure reports. If questions, such as those raised as a result of audits remain following the 3-year period, recipients must retain records until the matter is completely resolved.</t>
  </si>
  <si>
    <t>68-0103-0-1-304;68-0108-0-1-304;68-0107-0-1-304;</t>
  </si>
  <si>
    <t xml:space="preserve">(Cooperative Agreements (Discretionary Grants)) FY 17$11,545,000.00; FY 18 est $12,000,000.00; FY 19 est $11,545,000.00; FY 16$12,712,000.00; - </t>
  </si>
  <si>
    <t xml:space="preserve">There is no minimum amount of assistance; the maximum is $7,750,000. The general range of the amount of assistance is $25,000 to $500,000. The average is $75,000. </t>
  </si>
  <si>
    <t>{"list":[{"fiscalYear":2016,"description":"No content available. Program accomplishments of the tribes utilizing these funds can best be found in the annual Status of Tribal Air Report, which is a product of the National Tribal Air Association. According to this report there are 85 tribes operating Air monitors now, and 84 tribes with recently completed or updated Emissions inventories. 48 tribes have non regulatory Treatment in a Manner Similar to a State (TAS), while 10 tribes have moved forward with regulatory TAS."},{"fiscalYear":2017,"description":"83 tribes operating air monitors, 80 tribes with emissions inventories, 49 tribes with non-regulatory TAS, 10 tribes with regulatory TAS"},{"fiscalYear":2018,"description":"82 tribes with section 103 grants, 85 tribes operating air monitors, 78 tribes with completed emissions inventories, 52 tribes with non-regulatory TAS, 10 tribes with regulatory TAS (as per STAR report)"}],"isApplicable":true}</t>
  </si>
  <si>
    <t>Training, Investigations, and Special Purpose grants and cooperative agreements are subject to Uniform Grants Guidance 2 CFR 200.  Costs will be determined in accordance with Uniform Grants Guidance 2 CFR 220 Subpart E-Cost principles</t>
  </si>
  <si>
    <t>Pat ChildersUSEPA Headquarters _x000D_
Ariel Rios Building _x000D_
1200 Pennsylvania Avenue, N. W. _x000D_
MC 6103A, Washington, DC 20460 Email:&lt; a href='mailto:childers.pat@epa.gov'&gt;childers.pat@epa.gov&lt;/a&gt;Phone: (202) 564-1082;</t>
  </si>
  <si>
    <t xml:space="preserve">66.034 Surveys, Studies, Research, Investigations, Demonstrations, and Special Purpose Activities Relating to the Clean Air Act; 66.001 Air Pollution Control Program Support; </t>
  </si>
  <si>
    <t>Fiscal Year2016: No content available https://www7.nau.edu/itep/main/ntaa/Resources/StatusTribalAir/Fiscal Year2017: For examples of funded projects for FY2017, please visit https://www7.nau.edu/itep/main/ntaa/Resources/StatusTribalAir/Fiscal Year2018: For examples of funded projects for FY18, please visit https://www7.nau.edu/itep/main/ntaa/Resources/StatusTribalAir/</t>
  </si>
  <si>
    <t xml:space="preserve">Applications and proposals are selected for funding based on factors such as relevancy to EPA's mission, technical merit, and the likelihood of success. Tribal CAA 103 Project Grants have been determined exempt from competition under EPA Order 5700.5A1. </t>
  </si>
  <si>
    <t>Oct 08,2008</t>
  </si>
  <si>
    <t>https://beta.sam.gov/fal/de2fc4ffa25d42a3907114e3a75b1d9a/view</t>
  </si>
  <si>
    <t>National Clean Diesel Emissions Reduction Program</t>
  </si>
  <si>
    <t xml:space="preserve">DERA Clean Diesel Funding Assistance Program _x000D_
_x000D_
_x000D_
_x000D_
_x000D_
</t>
  </si>
  <si>
    <t>{"list":[{"act":{"description":"The Diesel Emissions Reduction National Program (DERA) is authorized by Title VII, Subtitle G of the Energy Policy Act of 2005 (Public Law 109-58), as amended and reauthorized by the Diesel Emissions Reduction Act of 2010 (Public Law 111-364) and subsequent appropriations acts and codified at 42 USC 16131 et seq. DERA authorizes EPA to award grants, rebates and low-cost revolving loans to eligible entities to fund the costs of a retrofit technology that significantly reduces diesel emissions. Emission reductions are achieved through the implementation of a certified engine configuration, verified technology, or emerging technology for buses (including school buses), medium heavy-duty or heavy heavy-duty diesel trucks, marine engines, locomotives, or nonroad engines or diesel vehicles or equipment used in construction, handling of cargo (including at port or airport), agriculture, mining, or energy production."},"publicLaw":{"congressCode":"109","number":"58"},"USC":{"title":"42","section":"16131"},"authorizationTypes":{"USC":true,"act":true,"publicLaw":true},"usc":{"title":"42","section":"16131"}}]}</t>
  </si>
  <si>
    <t>The Diesel Emissions Reduction Act, 42 U.S.C. 16131 et seq., as amended, authorization includes the authority for EPA to award grants, rebates and low-cost revolving loans to eligible entities to fund the costs of a retrofit technology that significantly reduces emissions through implementation of a certified engine configuration, verified technology, or emerging technology for buses (including school buses), medium heavy-duty or heavy heavy-duty diesel trucks, marine engines, locomotives, or nonroad engines or diesel vehicles or equipment used in construction, handling of cargo (including at port or airport), agriculture, mining, or energy production. In addition, eligible entities may also use funds awarded for programs or projects to reduce long-duration idling using verified technology involving a vehicle or equipment described above. The objective of the assistance under this program is to achieve significant reductions in diesel emissions in terms of tons of pollution produced and reductions in diesel emissions exposure, particularly from fleets operating in areas designated by the Administrator as poor air quality areas. Projects should also focus on promoting environmental justice (EJ). EJ is the fair treatment and meaningful involvement of all people regardless of race, color, national origin, or income with respect to the development, implementation, and enforcement of environmental laws, regulations, and policies. 
Funding Priority 2019:  The National Clean Diesel Funding Assistance Program works to reduce the pollution emitted from diesel engines across the country through the implementation of various control strategies and involvement of national, state, local and private partners. Priority shall be given to projects which achieve significant reductions in diesel emissions in terms of tons of pollution produced by diesel engines and diesel emissions exposure, particularly from fleets operating at or servicing goods movement facilities located in areas designated as having poor air quality. Further, priority for funding may be given to projects which result in outcomes that benefit affected communities, those that engage local communities with respect to the design and performance of the project, and those which can demonstrate the ability to promote and continue efforts to reduce emissions after the project has ended. Poor air quality areas include areas in nonattainment or maintenance of national ambient air quality standards for PM2.5 and Ozone, and areas with toxic air pollutant concerns.  In FY 2019, projects will be competed and funded under the Clean Diesel Funding Assistance Program FY 2019 Request for Proposals, and the Tribal Clean Diesel Funding Assistance Program FY 2019 Request for Proposals. Clean Diesel Emerging Technologies Program grants and SmartWay Clean Diesel Finance Program grants will not be funded in FY2019.</t>
  </si>
  <si>
    <t>Eligible applicants are: A regional, State, local or tribal agency or port authority with jurisdiction over transportation or air quality; and a nonprofit organization or institution that represents or provides pollution reduction or educational services to persons or organizations that own or operate diesel fleets; or has, as its principal purpose, the promotion of transportation or air quality are eligible for assistance under this program. City, county, or municipal agencies, school districts, and metropolitan planning organizations (MPOs) that have jurisdiction over transportation or air quality are all eligible entities under this program to the extent that they fall within the definition above. For certain competitive funding opportunities under this CFDA description, the Agency may limit eligibility to compete to a number or subset of eligible applicants consistent with the Agency's Assistance Agreement Competition Policy.</t>
  </si>
  <si>
    <t>Owners of eligible diesel powered vehicles and equipment. Both public owned fleets and privately owned fleets may benefit.</t>
  </si>
  <si>
    <t>{"description":"Costs will be determined in accordance with found at 2 CFR 225, for State and local governments and Indian Tribes, found at 2 CFR 220, for educational institutions, found at 2 CFR 230, for nonprofit institutions. Federal cost principles applicable to for-profit entities are located at 48 CFR Part 31, with the exception of the method of payment to for-profit sub recipients must be \"reimbursement\" rather than \"advance\". Applicants may be requested to demonstrate they have appropriate background, academic training, experience in the field, and necessary equipment to carry out projects.\r\nApplicants may be requested to demonstrate they have appropriate background, academic training, experience in the field, and necessary equipment to carry out projects.","isApplicable":true}</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</si>
  <si>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</si>
  <si>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{"description":"Applicants, except in limited circumstances approved by the Agency, must submit all initial applications for funding through http://www.grants.gov.","isApplicable":true}</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</si>
  <si>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_x000D_
_x000D_
_x000D_
_x000D_
</t>
  </si>
  <si>
    <t>Approximately 180 days after the request for applications.</t>
  </si>
  <si>
    <t xml:space="preserve">Generally, EPA fully funds assistance agreements under this program._x000D_
</t>
  </si>
  <si>
    <t>{"types":{"moe":false,"formula":false,"matching":true},"formula":{"title":"","chapter":"","part":"","subPart":"","publicLaw":"","description":""},"matching":{"requirementFlag":"mandatory","percent":"0","description":"There is statutory no requirement for a matching contribution from applicants. However, FY2018 programmatic policy requires a mandatory match for certain types of projects (engine upgrades, idle reduction technologies, engine replacements, vehicle/equipment replacements, and alternative fuel conversions). Applicants may use their own funds or other sources for cost-share if the standards of 2 CFR Part 200, as applicable, are met. If the proposed cost-share is to be provided by a named project partner, a letter of commitment is required. Other federal grants may not be used as cost-share under this program unless the statute authorizing the other federal funding provides that the federal funds may be used to meet a cost-share requirement on a federal grant. Projects involving engine upgrades, idle reduction technologies, marine shore connection systems, electrification parking space technologies, engine replacements, vehicle/equipment replacements, and alternative fuel conversions are subject to the following funding limitations and mandatory cost-share requirements: • Engine Upgrades and Remanufacture Systems: EPA will fund up to 40% of the cost (labor and equipment) of an eligible engine upgrade or remanufacture system (i.e. applicants are responsible for cost-sharing at least 60% of the cost). • Highway Idle Reduction Technologies: EPA will fund up to 25% of the cost (labor and equipment) of eligible idle reduction technologies on long-haul trucks and school buses (i.e. applicants are responsible for cost-sharing at least 75% of the cost). • Locomotive Idle Reduction Technologies: EPA will fund up to 40% of the cost (labor and equipment) of an eligible idle reduction technology on a locomotive (i.e. applicants are responsible for cost-sharing at least 60% of the cost). • Marine Shore Connection Systems: EPA will fund up to 25% of the cost (labor and equipment) of an eligible marine shore connection system (i.e. applicants are responsible for cost-sharing at least 70% of the cost). • Electrified Parking Space Technologies: EPA will fund up to 30% of the cost (labor and equipment) of an eligible electrified parking space technology (i.e. applicants are responsible for cost-sharing at least 70% of the cost).  • Engine Replacement: EPA will fund up to 40% of the cost (labor and equipment) of an eligible engine replacement with an engine certified to EPA emission standards (i.e. applicants are responsible for cost-sharing at least 60% of the cost). EPA will fund up to 50% of the cost (labor and equipment) of an eligible engine replacement with an engine certified to CARB’s Optional Low-NOx Standards (i.e. applicants are responsible for cost sharing at least 50% of the cost). EPA will fund up to 60% of the cost (labor and equipment) of an eligible engine replacement with an electric motor or electric power source (i.e. applicants are responsible for cost sharing at least 40% of the cost). • Vehicle/Equipment Replacement: ? Locomotive and Nonroad Diesel Vehicles and Equipment: EPA will fund up to 25% of the cost of an eligible vehicle or piece of equipment powered by an engine certified to EPA emission standards (i.e. applicants are responsible for cost-sharing at least 75% of the cost). EPA will fund up to 45% of the cost of an eligible all-electric vehicle or piece of equipment (i.e. applicants are responsible for cost-sharing at least 55% of the cost). ? Highway Diesel Vehicles: EPA will fund up to 25% of the cost of an eligible vehicle powered by an engine certified to EPA emission standards (i.e. applicants are responsible for cost-sharing at least 75% of the cost). EPA will fund up to 35% of an eligible vehicle powered by an engine certified to meet CARB’s Optional Low-NOx Standards (i.e. applicants are responsible for cost-sharing at least 65% of the cost). EPA will fund up to 45% of the cost of an eligible all-electric vehicle (i.e. applicants are responsible for cost-sharing at least 55% of the cost). ? Drayage Vehicle Replacement: EPA will fund up to 50% of the cost of an eligible drayage truck powered by a 2012 model year or newer certified engine (i.e., applicants are responsible for cost-sharing at least 50% of the cost). • Clean Alternative Fuel Conversion: EPA will fund up to 40% of the cost (labor and equipment) of an eligible certified or compliant clean alternative fuel conversion (i.e., applicants are responsible for cost-sharing at least 60% of the cost)."},"moe":{"description":""}}</t>
  </si>
  <si>
    <t>{"awarded":"other","description":"The assistance agreements funded under the National Clean Diesel Emissions Reduction Program typically have a two-year project period with the possibility for extension up to a five-year project period. FY 2019 is the eleventh year of funding for this Program, in addition to the FY 2009 supplemental funding received under the American Recovery and Reinvestment Act (ARRA or Recovery Act).","awardedDescription":"Assistance agreements may be fully or partially funded. Cash is dispersed to recipients on an as needed basis."}</t>
  </si>
  <si>
    <t>[{"code":"program","isSelected":true,"description":"Grantees are required to submit program reports in accordance with Agency policy and the Monitoring and Reporting Program Performance requirements stated in the Uniform Grants Guidance 2 CFR 200."},{"code":"cash","isSelected":false,"description":"Grantees are required to submit financial reports in accordance with Agency policy and the Financial Reporting and Financial Management Systems requirements stated in the Uniform Grants Guidance 2 CFR 200. "},{"code":"progress","isSelected":true,"description":"Grantees are required to submit progress reports in accordance with Agency policy and the Monitoring and Reporting Program Performance requirements stated in the Uniform Grants Guidance 2 CFR 200. "},{"code":"expenditure","isSelected":true,"description":"Grantees are required to submit financial reports in accordance with Agency policy and the Financial Reporting and Financial Management Systems requirements stated in the Uniform Grants Guidance 2 CFR 200."},{"code":"performanceMonitoring","isSelected":true,"description":"Grantees are required to perform performance monitoring in accordance with Agency policy and requirements stated in the Uniform Grants Guidance 2 CFR 200."}]</t>
  </si>
  <si>
    <t xml:space="preserve">(Project Grants) FY 17$34,000,000.00; FY 18 est $42,000,000.00; FY 19 est $7,000,000.00; FY 16$35,000,000.00; - </t>
  </si>
  <si>
    <t xml:space="preserve">Smaller grants typically range from $100,000 - $300,000 with an average award of $125,000. Larger grants typically range from $500,000 - $2 million with an average award of $650,000. Recovery Act Funding awarded under the National Clean Diesel Emissions Reduction Program totaled $205,800,000._x000D_
_x000D_
_x000D_
_x000D_
_x000D_
_x000D_
_x000D_
_x000D_
</t>
  </si>
  <si>
    <t>{"list":[{"fiscalYear":2016,"description":"For a list of awarded grants, visit www.epa.gov/cleandiesel/clean-diesel-national-grants and www.epa.gov/cleandiesel/clean-diesel-tribal-grants.  \r\n\r\n \r\n For a list of awarded grants, visit www.epa.gov/cleandiesel/clean-diesel-national-grants and www.epa.gov/cleandiesel/clean-diesel-tribal-grants."},{"fiscalYear":2017,"description":"For a list of awarded grants, visit www.epa.gov/cleandiesel/clean-diesel-national-grants and www.epa.gov/cleandiesel/clean-diesel-tribal-grants"},{"fiscalYear":2018,"description":"For a list of awarded grants, visit www.epa.gov/cleandiesel/clean-diesel-national-grants and www.epa.gov/cleandiesel/clean-diesel-tribal-grants"}],"isApplicable":true}</t>
  </si>
  <si>
    <t xml:space="preserve">Diesel Emissions Reduction program assistance agreements are subject to the Uniform Grants Guidance 2 CFR 200, as applicable.  _x000D_
 _x000D_
</t>
  </si>
  <si>
    <t>{"flag":"appendix","description":"EPA encourages potential applicants to communicate with the appropriate EPA Regional Office listed in the competitive announcement."}</t>
  </si>
  <si>
    <t>Jennifer KellerEnvironmental Protection Agency, 1200 Pennsylvania Avenue, N.W., Mail Code: 6405J, Washington, DC 20460 Email:&lt; a href='mailto:keller.jennifer@epa.gov'&gt;keller.jennifer@epa.gov&lt;/a&gt;Phone: (202) 343-9541;</t>
  </si>
  <si>
    <t>https://www.epa.gov/cleandiesel</t>
  </si>
  <si>
    <t xml:space="preserve">66.040 State Clean Diesel Grant Program; </t>
  </si>
  <si>
    <t>Fiscal Year2016: Projects include a variety of diesel emissions reductions solutions such as: add-on emission control retrofit technologies; idle reduction technologies; cleaner fuel use; engine repowers; engine upgrades; and/or vehicle or equipment replacement. Eligible vehicles, engines and equipment may include: buses (including school buses); Class 5 Class 8 heavy-duty diesel trucks; marine engines; locomotives; and nonroad engines or vehicles used in: i) construction; ii) handling or cargo (including at a port or airport); iii) agriculture; iv) mining; or v) energy production (including stationary engines such as generators or pumps).  Projects include a variety of diesel emissions reductions solutions such as: add-on emission control retrofit technologies; idle reduction technologies; cleaner fuel use; engine replacement; engine upgrades; and vehicle or equipment replacement. Eligible vehicles, engines and equipment may include: buses (including school buses); Class 5 Class 8 heavy-duty diesel trucks; marine engines; locomotives; and non-road engines or vehicles used in: i) construction; ii) handling or cargo (including at a port or airport); iii) agriculture; iv) mining; or v) energy production (including stationary engines such as generators or pumps).Fiscal Year2017: Projects include a variety of diesel emissions reductions solutions such as: add-on emission control retrofit technologies; idle reduction technologies; cleaner fuel use; engine replacement; engine upgrades; vehicle or equipment replacement, and alternative fuel conversions. Eligible vehicles, engines and equipment may include: buses (including school buses); Class 5 Class 8 heavy-duty diesel trucks; marine engines; locomotives; and nonroad engines or vehicles used in: i) construction; ii) handling or cargo (including at a port or airport); iii) agriculture; iv) mining; or v) energy production (including stationary engines such as generators or pumps).Fiscal Year2018: Projects include a variety of diesel emissions reductions solutions such as: add-on emission control retrofit technologies; idle reduction technologies; cleaner fuels and additives; engine replacement; engine upgrades and remanufacture systems; vehicle or equipment replacement, and alternative fuel conversions. Eligible vehicles, engines and equipment may include: buses (including school buses); Class 5-Class 8 heavy-duty diesel trucks; marine engines; locomotives; and nonroad engines or vehicles used in: i) construction; ii) handling or cargo (including at a port or airport); iii) agriculture; iv) mining; or v) energy production (including stationary engines such as generators or pumps).</t>
  </si>
  <si>
    <t>The evaluation and selection criteria for competitive awards under this CFDA description will be described in the competitive announcement.</t>
  </si>
  <si>
    <t>https://beta.sam.gov/fal/16c1e0117e2d4d1da0c4de60eecca233/view</t>
  </si>
  <si>
    <t>State Clean Diesel Grant Program</t>
  </si>
  <si>
    <t>DERA State Program</t>
  </si>
  <si>
    <t>{"list":[{"act":{"description":"The Diesel Emissions Reduction Act, 42 U.S.C. 16131 et seq., as amended, authorizes EPA to award grants, rebates and low-cost revolving loans to eligible entities to fund the costs of a retrofit technology that significantly reduces diesel emissions. Emission reductions are achieved through the implementation of a certified engine configuration, verified technology, or emerging technology for buses (including school buses), medium heavy-duty or heavy heavy-duty diesel trucks, marine engines, locomotives, or non-road engines or diesel vehicles or equipment used in construction, handling of cargo (including at port or airport), agriculture, mining, or energy production."},"USC":{"title":"42","section":"1613 et seq."},"authorizationTypes":{"USC":true,"act":true},"usc":{"title":"42","section":"1613 et seq."}}]}</t>
  </si>
  <si>
    <t>The Diesel Emissions Reduction Act, 42 U.S.C. 16131 et seq., as amended, authorizes EPA to award assistance agreements to States to develop and implement such grant, rebates, and low-cost revolving loan programs in the State as are appropriate to meet State needs and goals relating to the reduction of diesel emissions.
Projects should also focus on promoting environmental justice (EJ). EJ is the fair treatment and meaningful involvement of all people regardless of race, color, national origin, or income with respect to the development, implementation, and enforcement of environmental laws, regulations, and policies. 
Funding Priority 2019:  In providing grants, rebates, and loans under this program, States must give priority to projects which: Maximize public health benefits; Are the most cost-effective; Serve areas with the highest population density, that are poor air quality areas (including nonattainment or maintenance of national ambient air quality standards for a criteria pollutant; Federal Class I areas; or areas with toxic air pollutant concerns); Serve areas that receive a disproportionate quantity of air pollution from diesel fleets, including truck stops, ports, rail yards, terminals, construction sites, schools, and distribution centers or that use a community-based multi-stakeholder collaborative process to reduce toxic emissions; will only include a certified engine configuration or verified technology that has a long expected useful life; Maximize the useful life of any certified engine configuration or verified technology used or funded by the eligible entity; and Conserve diesel fuel.</t>
  </si>
  <si>
    <t xml:space="preserve">Assistance under this program is available to the 50 states and the District of Columbia, Puerto Rico, the Virgin Islands, American Samoa, Guam, and the Northern Mariana Islands. </t>
  </si>
  <si>
    <t>{"description":"EPA presumes that the state agency with jurisdiction over air quality will be the lead agency to receive these funds. If a state’s circumstances dictate that another state agency administer the funds, then a letter from the state governor or designee to the Administrator of EPA is required in order to certify one state agency as the recipient of funds who has the legal and administrative authority to enter into a grant or cooperative agreement with EPA.","isApplicable":true}</t>
  </si>
  <si>
    <t>{"environmentalImpact":{"reports":[{"isSelected":true,"reportCode":"ExecutiveOrder12372"},{"isSelected":true,"reportCode":"otherRequired"}]},"description":"Regarding pre-application/pre-proposal assistance with respect to this program description, EPA will generally specify the nature of the pre-application/pre-proposal assistance, if any, that will be available to applicants. For additional information, contact the individual(s) listed as \"Information Contacts\"."}</t>
  </si>
  <si>
    <t xml:space="preserve">EPA's Office of Air and Radiation and/or the 10 EPA Regions will review and evaluate applications in accordance with the terms, conditions, and criteria stated in the Federal Register Notice of Availability of Funds for this program. </t>
  </si>
  <si>
    <t>Approximately 180 days after the request for applications is received.</t>
  </si>
  <si>
    <t xml:space="preserve">Disputes will be resolved under 2 CFR 1500 Subpart E, as applicable.  _x000D_
 _x000D_
</t>
  </si>
  <si>
    <t>Generally, EPA incrementally funds these cooperative agreements. Approval of subsequent funding increments is dependent on satisfactory project progress, continued relevance of the projects to EPA's priorities, availability of funds, and Agency policy on the cooperative agreement process.</t>
  </si>
  <si>
    <t>{"types":{"moe":false,"formula":true,"matching":true},"formula":{"title":"42 U.S.C. 16133(c)","chapter":"","part":"","subPart":"","publicLaw":"","description":""},"matching":{"percent":"0","description":"This program has a statutory allocation formula (42 U.S.C. 16133(c)). There is no statutory match requirement for this program. However, there is a statutory incentive match provision (42 U.S.C. 16133(c)(3)). Program guidance may restrict the eligibility and amount of grant funds that may be used for certain types of projects. There is no statutory requirement for a matching contribution from applicants. However, FY 2018 programmatic policy guidance requires a mandatory match for certain type of projects (engine upgrades, idle reduction technologies, engine replacements, vehicle/equipment replacements, and alternative fuel conversions ). Any voluntary matching funds provide by the state to qualify for the matching incentive are included in the “EPA funds and state voluntary matching funds” described below. Mandatory cost-share funds provided by the state and/or eligible third parties cannot count towards the state’s voluntary matching funds to qualify for the matching incentive. However, if a state requires a third-party cost-share contribution above and beyond the mandatory cost-share amount for the elected technology, then the “excess” cost-share may be applied towards the state voluntary match funds for the purpose of qualifying for the matching incentive. The recipient may not use EPA funds and state voluntary matching funds to provide more than the cost-share percentages outlined below, as applicable, of the final equipment costs. Recipients must satisfy any applicable cost-share requirements with allowable costs as set forth in 2 CFR §200.306. The cost-share requirements are as follows: • Engine Upgrades: EPA funds and state voluntary matching funds can cover up to 40% of the cost (labor and equipment) of an eligible engine upgrade; states and/or eligible third parties are responsible for the mandatory cost-share of at least 60% of the cost of an eligible engine upgrade. • Idle Reduction Technologies on Locomotives: EPA funds and state voluntary matching funds can cover up to 40% of the cost (labor and equipment) of an eligible idle reduction technology for a locomotive; states and/or eligible third parties are responsible for the mandatory cost-share of at least 60% of the cost of an eligible idle reduction technology for a locomotive. • Idle Reduction Technologies on Highway Diesel Vehicles: EPA funds and state voluntary matching funds can cover up to 25% of the cost (labor and equipment) of eligible, verified idle technologies on Class 8 long-haul trucks and school buses; states and/or eligible third parties are responsible for the mandatory cost-share of at least 75% of the cost of eligible, verified idle reduction technologies on Class 8 long-haul trucks and school buses. • Marine Shore Power Connection Systems: EPA funds and state voluntary matching funds can cover up to 25% of the cost (labor and equipment) of an eligible shore connection system; states and/or eligible third parties are responsible for the mandatory cost-share of at least 75% of the cost of an eligible shore connection system. • Electrified Parking Spaces (EPS): EPA funds and state voluntary matching funds can cover up to 30% of the cost (labor and equipment) of eligible EPS technology; states and/or eligible third parties are responsible for the mandatory cost-share of at least 70% of the cost of eligible EPS technology. • Certified Engine Replacement: • EPA funds and state voluntary matching funds can cover up to 40% of the cost (labor and equipment) of an eligible diesel or alternative fuel engine replacement. States and/or eligible third parties are responsible for the mandatory cost-share of at least 60% of the cost of an eligible engine replacement. • Highway Low-NOx: EPA funds and state voluntary matching funds can cover up to 50% of the cost (labor and equipment) of replacing a highway diesel engine with a 2017 model year or newer engine that is certified to CARB’s Optional Low-NOx Standards of 0.1 g/bhp-hr, 0.05 g/bhp-hr, or 0.02 g/bhp-hr NOx. States and/or eligible third parties are responsible for the mandatory cost-share of at least 50% of the cost of eligible Low-NOx engine replacement. • All-Electric: EPA funds and state voluntary matching funds can cover up to 60% of the cost (labor and equipment) of an eligible all-electric engine replacement. States and/or eligible third parties are responsible for the mandatory cost-share of at least 40% of the cost of an eligible all-electric engine replacement. • Certified Vehicle/Equipment Replacement: • EPA funds and state voluntary matching funds can cover up to 25% of the cost of an eligible replacement vehicle or piece of equipment powered by a 2017 model year or newer certified engine; states and/or eligible third parties are responsible for the mandatory cost-share of at least 75% of the cost of an eligible replacement vehicle or piece of equipment. • Highway Low-NOx: EPA funds and state voluntary matching funds can cover up to 35% of the cost of an eligible highway replacement vehicle powered by a 2017 model year or newer engine certified to meet CARB’s Optional Low-NOx Standards of 0.1 g/bhp-hr, 0.05 g/bhp-hr, or 0.02 g/bhp-hr NOx. Engines certified to CARB’s Optional Low NOx Standards may be found by searching CARB’s Executive Orders for Heavy-duty Engines and Vehicles, found at: www.arb.ca.gov/msprog/onroad/cert/cert.php. States and/or eligible third parties are responsible for the mandatory cost-share of at least 65% of the cost of an eligible replacement vehicle. • All-Electric: EPA funds and state voluntary matching funds can cover up to 45% of the cost of an eligible all-electric replacement vehicle or equipment. States and/or eligible third parties are responsible for the mandatory cost-share of at least 55% of the cost of an eligible all-electric replacement vehicle or piece of equipment. • Drayage Trucks: EPA funds and state voluntary matching funds can cover up to 50% of the cost of an eligible replacement drayage truck powered by a 2012 model year or newer certified engine. States and/or eligible third parties are responsible for the mandatory cost-share of at least 50% of the cost of an eligible replacement drayage vehicle. • Clean Alternative Fuel Conversion: EPA funds and state voluntary matching funds can cover up to 40% of the cost (labor and equipment) of an eligible certified or compliant clean alternative fuel conversion. States and/or eligible third parties are responsible for the mandatory cost-share of at least 60% of the cost of an eligible clean alternative fuel conversion."},"moe":{"description":""}}</t>
  </si>
  <si>
    <t>{"awarded":"other","description":"The assistance agreements funded under this program typically have a two-year project period with the possibility for extension up to a seven-year project period.  FY 2019 is the twelfth year of funding for the program.","awardedDescription":"Assistance agreements may be incrementally (annually) or fully funded. \r\n\r\n\r\n\r\n\r\n"}</t>
  </si>
  <si>
    <t>[{"code":"program","isSelected":true,"description":"Grantees are required to submit program reports in accordance with Agency policy and the Monitoring and Reporting Program Performance requirements stated in Uniform Grants Guidance 2 CFR 200."},{"code":"cash","isSelected":false,"description":"Grantees are required to submit financial reports in accordance with Agency policy and the Financial Reporting and Financial Management Systems requirements stated in Uniform Grants Guidance 2 CFR 200. \r\n\r\n"},{"code":"progress","isSelected":true,"description":"Grantees are required to submit progress reports in accordance with Agency policy and the Monitoring and Reporting Program Performance requirements stated in the Uniform Grants Guidance 2 CFR 200."},{"code":"expenditure","isSelected":true,"description":"Grantees are required to submit financial reports in accordance with Agency policy and the Financial Reporting and Financial Management Systems requirements stated in the Uniform Grants Guidance 2 CFR 200."},{"code":"performanceMonitoring","isSelected":true,"description":"Grantees are required to conduct performance monitoring in accordance with Agency policy and requirements stated in the Uniform Grants Guidance 2 CFR 200."}]</t>
  </si>
  <si>
    <t>(Formula Grants) FY 17$15,300,000.00; FY 18 est $20,100,000.00; FY 19 est $3,000,000.00; FY 16$9,000,000.00; - The State Clean Diesel Grant Program was a Recovery and Reinvestment Act obligation in FY2009.</t>
  </si>
  <si>
    <t>For FY 2018, the range is estimated from $68,000 (Territory Base Amount) to $273,000 (State Base Amount, including Puerto Rico and the District of Columbia). In addition, a bonus of 50% of the Base Amount is available to states and territories that match the Base Amount dollar for dollar. The average funding amount for FY 2018, including Base Amount and Bonus, is approximately $372,000.</t>
  </si>
  <si>
    <t>{"list":[{"fiscalYear":2016,"description":"In FY 2016, 47 States and territories participated in the program. Each State will be awarded a cooperative agreement for clean diesel activities..  \r\n\r\n \r\n In FY 2016, 47 States and territories participated in the program. Each State was awarded a cooperative agreement for clean diesel activities. For a list of awarded grants, visit https://www.epa.gov/cleandiesel/clean-diesel-state-allocations."},{"fiscalYear":2017,"description":"In FY 2017, 49 States and territories participated in the program. Each State will be awarded a cooperative agreement for clean diesel activities. For a list of awarded grants, visit www.epa.gov/cleandiesel/2008-2017-state-allocations-agencies"},{"fiscalYear":2018,"description":"In FY 2018, 54 States and Territories participated in the program. Each State will be awarded a cooperative agreement for clean diesel activities. For a list of awarded grants, visit www.epa.gov/cleandiesel/2008-2017-state-allocations-agencies"}],"isApplicable":true}</t>
  </si>
  <si>
    <t xml:space="preserve">State Clean Diesel Grant Program grants and cooperative agreements are subject to EPA's general grant regulations (2 CFR 200). </t>
  </si>
  <si>
    <t>{"flag":"appendix","description":"EPA encourages potential applicants to communicate with the appropriate EPA Regional Office listed in Appendix IV of the Catalog. "}</t>
  </si>
  <si>
    <t>Jennifer Keller,Environmental Protection Agency, 1200 Pennsylvania Avenue, N.W., Mail Code: 6405J, Washington, DC 20460 Email:&lt; a href='mailto:keller.jennifer@epa.gov'&gt;keller.jennifer@epa.gov&lt;/a&gt;Phone: (202) 343-9541;</t>
  </si>
  <si>
    <t xml:space="preserve">66.039 National Clean Diesel Emissions Reduction Program; </t>
  </si>
  <si>
    <t>Fiscal Year2016: States may use funds under this program to develop and implement grant, rebate and loan programs that are designed to achieve significant reductions in diesel emissions and are appropriate to meet State needs and goals relating to the reduction of diesel emissions. State grant, rebate and loan programs may fund projects relating to a certified engine configuration or a verified technology for vehicles, engines and equipment, including: buses; Class 5 Class 8 heavy-duty diesel trucks; marine engines; locomotives; and nonroad engines or vehicles used in: i) construction; ii) handling or cargo (including at a port or airport); iii) agriculture; iv) mining; or v) energy production. Projects under the State's grant program may include, but are not limited to, a variety of diesel emissions reductions solutions such as: add-on emission control retrofit technologies; idle reduction technologies; cleaner fuel use; engine repowers; engine upgrades; and/or vehicle or equipment replacement; and the creation of low-cost revolving loan programs to finance diesel emissions reduction projects.  States may use funds under this program to develop and implement grant, rebate and loan programs that are designed to achieve significant reductions in diesel emissions and are appropriate to meet State needs and goals relating to the reduction of diesel emissions. State grant, rebate and loan programs may fund projects relating to a certified engine configuration or a verified technology for vehicles, engines and equipment, including: buses; Class 5 Class 8 heavy-duty diesel trucks; marine engines; locomotives; and nonroad engines or vehicles used in: i) construction; ii) handling or cargo (including at a port or airport); iii) agriculture; iv) mining; or v) energy production. Projects under the State's grant program may include, but are not limited to, a variety of diesel emissions reductions solutions such as: add-on emission control retrofit technologies; idle reduction technologies; cleaner fuel use; engine repowers; engine upgrades; and/or vehicle or equipment replacement. For a list of awarded grants, visit https://www.epa.gov/cleandiesel/clean-diesel-state-allocations.Fiscal Year2017: States may use funds under this program to develop and implement grant, rebate and loan programs that are designed to achieve significant reductions in diesel emissions and are appropriate to meet State needs and goals relating to the reduction of diesel emissions. State grant, rebate and loan programs may fund projects relating to a certified engine configuration or a verified technology for vehicles, engines and equipment, including: buses; Class 5 Class 8 heavy-duty diesel trucks; marine engines; locomotives; and nonroad engines or vehicles used in: i) construction; ii) handling or cargo (including at a port or airport); iii) agriculture; iv) mining; or v) energy production. Projects under the State's grant program may include, but are not limited to, a variety of diesel emissions reductions solutions such as: add-on emission control retrofit technologies; idle reduction technologies; cleaner fuel use; engine replacements; engine upgrades; and/or vehicle or equipment replacement; and alternative fuel conversions. For a list of awarded grants, visit https://www.epa.gov/cleandiesel/2008-2017-state-allocations-agenciesFiscal Year2018: States may use funds under this program to develop and implement grant, rebate and loan programs that are designed to achieve significant reductions in diesel emissions and are appropriate to meet State needs and goals relating to the reduction of diesel emissions. State grant, rebate and loan programs may fund projects such as: add-on emission control retrofit technologies; idle reduction technologies; cleaner fuels and additives; engine replacement; engine upgrades and remanufacture systems; vehicle or equipment replacement, and alternative fuel conversions. Eligible vehicles, engines and equipment may include: buses (including school buses); Class 5-Class 8 heavy-duty diesel trucks; marine engines; locomotives; and non-road engines or vehicles used in: i) construction; ii) handling or cargo (including at a port or airport); iii) agriculture; iv) mining; or v) energy production (including stationary engines such as generators or pumps).  For a list of awarded grants, visit https://www.epa.gov/cleandiesel/clean-diesel-state-allocations</t>
  </si>
  <si>
    <t xml:space="preserve">This is a noncompetitive program. Proposals must meet the eligibility requirements set forth in the DERA State Program Guidelines.  _x000D_
 _x000D_
</t>
  </si>
  <si>
    <t>https://beta.sam.gov/fal/fb4e765b2165407980a57ba0008fd8c2/view</t>
  </si>
  <si>
    <t>Climate Showcase Communities Grant Program</t>
  </si>
  <si>
    <t>{"list":[{"act":{},"publicLaw":{"congressCode":"111","number":"8"},"authorizationTypes":{"act":true,"publicLaw":true}},{"act":{},"publicLaw":{"congressCode":"111","number":"117"},"authorizationTypes":{"act":true,"publicLaw":true}}]}</t>
  </si>
  <si>
    <t>Public Law 111-8 authorizes EPA to award competitive grants to communities to develop plans and demonstrate and implement projects which reduce greenhouse gas emissions. EPA will implement this grant authority by awarding grants to local and tribal governments for Planning, Demonstrations, and Implementation Projects designed to address climate change by reducing greenhouse gas emissions. Such projects should include a plan for measuring documentable reductions in greenhouse gas emissions and exhibit the capacity for replication. Grant activities should aim to: 1) reduce emissions of greenhouse gases; 2) build capacity within local and tribal agencies to address greenhouse gas emissions within their communities; 3) create meaningful and sustainable programs and management systems to achieve ongoing reductions; 4) link climate change initiatives with broader environmental, economic, and social concerns; 5) build and leverage partnerships across multiple stakeholder groups that facilitate front-end participation by communities impacted by climate change; and 6) create models of success that can be replicated across the nation.
Projects should also focus on addressing environmental justice (EJ) concerns in communities. EJ is the fair treatment and meaningful involvement of all people regardless of race, color, national origin, or income with respect to the development, implementation, and enforcement of environmental laws, regulations, and policies.   Funding Priority 2019:  The Agency does not anticipate funding for this program in FY 2019.</t>
  </si>
  <si>
    <t xml:space="preserve">Local governments - a county, municipality, city, town, township, local public authority (including any public and Indian housing agency) school district, special district, intrastate district, council of governments, any other regional or interstate government entity, or any agency or instrumentality of a local government. Federally recognized Indian tribal governments - the governing body or a governmental agency of any Indian tribe, band, nation, or other organized group or community (including Native villages) certified by the Secretary of the Interior as eligible for the special programs and services provided by him through the Bureau of Indian Affairs. Intertribal Consortia - a partnership between two or more Tribes that is authorized by the governing bodies of those Tribes to apply for and receive assistance under this program. Intertribal Consortia are eligible to receive grants under this program only if the Consortium demonstrates that all members of the Consortium meet the eligibility requirements for the grant and authorize the Consortium to apply for and receive assistance by submitted to EPA documentation of (1) the existence of the partnership between Indian Tribal governments, and (2) Authorization of the Consortium by all its members to apply for and receive the grant(s) for which the Consortium has applied. _x000D_
_x000D_
For certain competitive funding opportunities under this CFDA description, the Agency may limit eligibility to compete to a number or subset of eligible applicants consistent with the Agency's Assistance Agreement Competition Policy. _x000D_
</t>
  </si>
  <si>
    <t xml:space="preserve">Local Governments and Federally-recognized Indian Tribes, Intertribal Consortia, General Public. </t>
  </si>
  <si>
    <t>{"description":"Costs will be determined in accordance with Uniform Grants Guidance 2 CFR 200. Applicants may be requested to demonstrate they have appropriate background, academic training, experience in the field, and necessary equipment to carry out projects. EPA may ask applicants or principle investigators to provide curriculum vitae and relevant publications.","isApplicable":true}</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</si>
  <si>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as in the competitive announcement."}</t>
  </si>
  <si>
    <t xml:space="preserve">Approximately 180 days. </t>
  </si>
  <si>
    <t xml:space="preserve">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 _x000D_
_x000D_
_x000D_
_x000D_
</t>
  </si>
  <si>
    <t xml:space="preserve">EPA intends to fully fund amended projects with supplemental awards. </t>
  </si>
  <si>
    <t>{"types":{"moe":false,"formula":false,"matching":true},"formula":{"title":"","chapter":"","part":"","subPart":"","publicLaw":"","description":""},"matching":{"requirementFlag":"mandatory","percent":"50","description":"The match required for this program is set at 50% with the exception of tribal governments who are exempt from matching requirements. This program does not have a statutory formula, but EPA may allocate 5% of the funds to tribal governments. "},"moe":{"description":""}}</t>
  </si>
  <si>
    <t>{"awarded":"other","description":"The grants and/or cooperative agreements funded under the Climate Showcase Communities Grant Program have a project period of up to 5-years. However EPA negotiates the project period with each applicant based on project requirements. Most Climate Showcase Community awards have a project period of between 24 to 36 months.","awardedDescription":"Assistance agreements will be fully funded by a lump sum. "}</t>
  </si>
  <si>
    <t>[{"code":"program","isSelected":true,"description":"Grantees are required to submit program reports in accordance with Agency policy and the Monitoring and Reporting Program Performance requirements stated in Uniform Grants Guidance 2 CFR 200."},{"code":"cash","isSelected":true,"description":"Grantees are required to submit financial reports in accordance with Agency policy and the Financial Reporting and Financial Management Systems requirements stated in the Uniform Grants Guidance 2 CFR 200. \r\n\r\n\r\n\r\n"},{"code":"progress","isSelected":true,"description":"Grantees are required to submit progress reports in accordance with Agency policy and the Monitoring and Reporting Program Performance requirements stated in the Uniform Grants Guidance 2 CFR 200."},{"code":"expenditure","isSelected":false,"description":""},{"code":"performanceMonitoring","isSelected":true,"description":"Grantees are required to submit progress reports in accordance with Agency policy and the Monitoring and Reporting Program Performance requirements stated in the Uniform Grants Guidance 2 CFR 200\r\n"}]</t>
  </si>
  <si>
    <t>Recipients must keep financial records, including all documents supporting entries on accounting records and to substantiate changes in grants available to personnel authorized to examine EPA recipients' grants and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t>
  </si>
  <si>
    <t>68-0108-0-1-304;</t>
  </si>
  <si>
    <t xml:space="preserve">(Project Grants) FY 17$0.00; FY 18 est $0.00; FY 19 FY 16$0.00; - </t>
  </si>
  <si>
    <t>There is no minimum amount of assistance. $500,000 is the maximum.</t>
  </si>
  <si>
    <t>{"list":[{"fiscalYear":2016,"description":"Continuing program, no new awards NA"},{"fiscalYear":2017,"description":"NA"},{"fiscalYear":2018,"description":"Keene, NH used CSC funds to replace a diesel generator that was powering the local waste transfer station with a state of the art biodiesel generator that reduces emissions of criteria air pollutants and carbon dioxide. The generator is using locally sourced, reclaimed vegetable oil which reduces transportation emissions and is low toxicity in the event of a fuel spill. The new generator is providing a safe, clean, and affordable solution to power Keene’s isolated but critical infrastructure."}],"isApplicable":true}</t>
  </si>
  <si>
    <t xml:space="preserve">Local Communities Climate Change Initiative grants and cooperative agreements are subject to Uniform Grants Guidance 2 CFR 200_x000D_
_x000D_
</t>
  </si>
  <si>
    <t>Eric GeerEnvironmental Protection Agency, 1200 Pennsylvania Avenue, N.W. (Mail Code 6102A), Washington, DC 20460 Email:&lt; a href='mailto:geer.eric@epa.gov'&gt;geer.eric@epa.gov&lt;/a&gt;Phone: 202-564-0890;</t>
  </si>
  <si>
    <t>https://www.epa.gov/statelocalenergy</t>
  </si>
  <si>
    <t xml:space="preserve">66.034 Surveys, Studies, Research, Investigations, Demonstrations, and Special Purpose Activities Relating to the Clean Air Act; </t>
  </si>
  <si>
    <t>Fiscal Year2016: No new funding NAFiscal Year2018: Diesel generator replacement that was powering the local waste transfer station with a state of the art biodiesel generator that reduces emissions of criteria air pollutants and carbon dioxide.</t>
  </si>
  <si>
    <t>May 28,2009</t>
  </si>
  <si>
    <t>https://beta.sam.gov/fal/be1a01fb3e1d4918890b3d347434bac0/view</t>
  </si>
  <si>
    <t>Temporally Integrated Monitoring of Ecosystems (TIME) and Long-Term Monitoring (LTM) Program</t>
  </si>
  <si>
    <t>(TIME/LTM)</t>
  </si>
  <si>
    <t>{"list":[{"act":{"description":"To make grants to State water pollution control agencies, interstate agencies, other public or nonprofit private agencies, institutions, organizations, and individuals, for purposes stated in paragraph (1) of subsection (a) of this section;"},"authorizationTypes":{"act":true}},{"act":{"description":"make grants to air pollution control agencies, to other public or nonprofit private agencies, institutions, and organizations, and to individuals, for purposes stated in subsection (a)(1) of this section; (4) contract with public or private agencies, institutions, and organizations, and with individuals, without regard to section 3324(a) and (b) of title 31 and section 6101 of title 41; (5) establish and maintain research fellowships, in the Environmental Protection Agency and at public or nonprofit private educational."},"authorizationTypes":{"act":true}},{"act":{},"authorizationTypes":{"act":true}}]}</t>
  </si>
  <si>
    <t>Clean Air Act section 103(b)(3) authorizes EPA to conduct and promote the coordination and acceleration of research, investigations, experiments, demonstrations, surveys, and studies relating to the causes, effects (including health and welfare effects), extent, prevention and control of air pollution. Clean Water Act section 104(b)(3) authorizes EPA to award grants to conduct and promote the coordination and acceleration of research, investigations, experiments, training, demonstrations, surveys and studies relating to the causes, effects, extent, prevention, reduction and elimination of pollution. EPA will award cooperative agreements to study the ecological response to pollution reduction and emissions control programs. The programs will assist in understanding biogeochemical changes in sulfur, nitrogen, aluminum, and carbon in streams and lakes in relation to changing pollutant emissions and deposition, as well as other factors, such as potential environmental changes (e.g., temperature, precipitation, and storm frequency and intensity).
Funding Priority for 2019: The LTM program will support initiatives that demonstrate the potential for tracking and understanding the ecological response to air pollution reduction programs in acid-sensitive regions of the U.S. Funding will be available for applicants that demonstrate the ability to provide consistent, reliable, quality-assured data from lakes and streams for a variety of surface water chemistry parameters (e.g., pH, sulfate and nitrate concentrations, acid neutralizing capacity, aluminum concentrations, base cations). Initiatives supporting the TIME program, specifically, are not anticipated to be supported in FY2019.</t>
  </si>
  <si>
    <t>Assistance under this program is generally available to States, local governments, territories, Indian Tribes, and possessions of the U.S. (including the District of Columbia); public and private universities and colleges; hospitals; laboratories; public or private nonprofit institutions; intertribal consortia; and individuals. Nonprofit organizations described in Section 501(c)(4) of the Internal Revenue Code that engage in lobbying activities as defined in Section 3 of the Lobbying Disclosure Act of 1995 are not eligible to apply. An intertribal consortium must meet the definition of eligibility in the Environmental Program Grants for Tribes Final Rule, at 40 CFR 35.504 (66 FR 3782. January 16, 2001) (FRL-6929-5) and be a non-profit organization within the meaning of OMB Circular A-122, found at Uniform Grants Guidance 2 CFR 230. For certain competitive funding opportunities under this CFDA description, the Agency may limit eligibility to compete to a number or subset of eligible applicants consistent with the Agency's Assistance Agreement Competition Policy.</t>
  </si>
  <si>
    <t>State and local governments in acid-sensitive regions of the U.S., institutions of higher education, scientific research community, general public.</t>
  </si>
  <si>
    <t>{"description":"Costs will be determined in accordance with 2 CFR 200 Subpart E","isApplicable":false}</t>
  </si>
  <si>
    <t xml:space="preserve">Approximately 180 days._x000D_
</t>
  </si>
  <si>
    <t>{"awarded":"other","description":"EPA normally funds assistance agreements on a 12-month basis. However, EPA can negotiate the project period with each applicant based on project requirements. EPA limits project periods to 7 years.\r\n","awardedDescription":"Assistance agreements may be incrementally (quarterly) or fully (lump sum) funded.\r\n"}</t>
  </si>
  <si>
    <t>[{"code":"program","isSelected":true,"description":"Grantees are required to submit program reports in accordance with Agency policy and the Monitoring and Reporting Program Performance requirements stated in Uniform Grants Guidance 2 CFR 200. as applicable."},{"code":"cash","isSelected":true,"description":"Grantees are required to submit financial reports in accordance with Agency policy and the Financial Reporting and Financial Management Systems requirements stated in the Uniform Grants Guidance 2 CFR 200, as applicable. \r\n\r\n\r\n\r\n\r\n"},{"code":"progress","isSelected":true,"description":"Grantees are required to submit progress reports in accordance with Agency policy and the Monitoring and Reporting Program Performance requirements stated in the Uniform Grants Guidance 2 CFR 200, as applicable. \r\n\r\n\r\n\r\n\r\n"},{"code":"expenditure","isSelected":false,"description":""},{"code":"performanceMonitoring","isSelected":true,"description":"Grantees are required to perform performance monitoring in accordance with Agency policy and requirements stated in Federal Grant Regulations 2 CFR 200.328, as applicable."}]</t>
  </si>
  <si>
    <t xml:space="preserve">Recipients must keep financial records, including all documents supporting entries on accounting records and to substantiate changes in grants available to personnel authorized to examine EPA recipients' grants or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 </t>
  </si>
  <si>
    <t>68-0108-0-1-304;68-0107-0-1-304;</t>
  </si>
  <si>
    <t xml:space="preserve">(Project Grants (Cooperative Agreements)) FY 17$130,000.00; FY 18 est $130,000.00; FY 19 est $130,000.00; FY 16$3,775,411.00; - </t>
  </si>
  <si>
    <t xml:space="preserve">There is no minimum amount of assistance. EPA anticipates annual awards ranging in value of $100,000 to $205,000, with an average award of $150,000._x000D_
_x000D_
_x000D_
</t>
  </si>
  <si>
    <t>{"list":[{"fiscalYear":2016,"description":"The two grantees continue to successfully fulfill their assistance agreement project performance and financial obligations.  The two grantees continue to successfully fulfill their assistance agreement project performance and financial obligations."},{"fiscalYear":2018,"description":"The two grantees continue to successfully fulfill their assistance agreement project performance and financial obligations monitoring small headwaters streams in undeveloped watersheds; monitoring of lakes smaller than four hectares with low acid neutralizing capacity levels in acid-sensitive regions; and monitoring of lake and stream sulfate and nitrate concentrations in acid-sensitive regions of the eastern U.S."}],"isApplicable":true}</t>
  </si>
  <si>
    <t xml:space="preserve">TIME/LTM assistance agreements are subject to EPA's General Grant Regulations (Uniform Grants Guidance 2 CFR 200, as applicable). _x000D_
_x000D_
_x000D_
_x000D_
</t>
  </si>
  <si>
    <t>Jason LynchUS Environmental Protection Agency, 1200 Pennsylvania Avenue, N.W., Mail Code: 6204M, Washington, DC 20460 Email:&lt; a href='mailto:lynch.jason@epa.gov'&gt;lynch.jason@epa.gov&lt;/a&gt;Phone: 202-343-9257;</t>
  </si>
  <si>
    <t>https://www.epa.gov/airmarkets/clean-air-markets-monitoring-surface-water-chemistry</t>
  </si>
  <si>
    <t xml:space="preserve">66.436 Surveys, Studies, Investigations, Demonstrations, and Training Grants and Cooperative Agreements - Section 104(b)(3) of the Clean Water Act; </t>
  </si>
  <si>
    <t>Fiscal Year2016: Projects consisted of monitoring of small headwaters streams in undeveloped watersheds; monitoring of lakes smaller than four hectares with low acid neutralizing capacity levels in acid-sensitive regions; monitoring of lake and stream sulfate and nitrate concentrations in acid-sensitive regions of the eastern U.S.  _x000D_
_x000D_
_x000D_
 _x000D_
 Projects consisted of monitoring of small headwaters streams in undeveloped watersheds; monitoring of lakes smaller than four hectares with low acid neutralizing capacity levels in acid-sensitive regions; monitoring of lake and stream sulfate and nitrate concentrations in acid-sensitive regions of the eastern U.S.Fiscal Year2017: Projects consisted of monitoring of small headwaters streams in undeveloped watersheds; monitoring of lakes smaller than four hectares with low acid neutralizing capacity levels in acid-sensitive regions; monitoring of lake and stream sulfate and nitrate concentrations in acid-sensitive regions of the eastern U.S.Fiscal Year2018: Projects consisted of monitoring of small headwaters streams in undeveloped watersheds; monitoring of lakes smaller than four hectares with low acid neutralizing capacity levels in acid-sensitive regions; monitoring of lake and stream sulfate and nitrate concentrations in acid-sensitive regions of the eastern U.S.
The grantee continued the 30+ year monitoring of acidic deposition in sensitive lakes in the state of Vermont as part of the overall TIME/LTM programs that assess the effects of emissions reductions from the Clean Air Act Amendments of 1990 on surface water acidification</t>
  </si>
  <si>
    <t xml:space="preserve">EPA selects proposed TIME/LTM projects for funding based on factors such as relevancy to EPA's mission, technical merit, and the likelihood of success. If EPA issues a solicitation for applications for a particular project or group of projects, the solicitation will identify specific criteria. The evaluation and selection criteria for competitive awards under this CFDA description will be described in the competitive announcement. </t>
  </si>
  <si>
    <t>Mar 15,2010</t>
  </si>
  <si>
    <t>https://beta.sam.gov/fal/43a26dba555f44e3b711694ee45dcddd/view</t>
  </si>
  <si>
    <t>Healthy Communities Grant Program</t>
  </si>
  <si>
    <t>Healthy Communities</t>
  </si>
  <si>
    <t>{"list":[{"act":{},"authorizationTypes":{"act":true}},{"act":{},"authorizationTypes":{"act":true}},{"act":{},"authorizationTypes":{"act":true}},{"act":{},"authorizationTypes":{"act":true}},{"act":{},"authorizationTypes":{"act":true}},{"act":{},"authorizationTypes":{"act":true}},{"act":{},"authorizationTypes":{"act":true}},{"act":{},"authorizationTypes":{"act":true}},{"act":{},"authorizationTypes":{"act":true}}]}</t>
  </si>
  <si>
    <t>Grants are awarded to support projects that meet two criteria: 1) They must be located in and directly benefit one or more Target Investment Areas and 2) They must achieve measurable environmental and public health results in one or more of the Target Program Areas. Target Investment Areas and Target Program areas are identified in the annual competitive funding announcement. Funds for all projects should support activities to provide education, outreach, or training, in the Target Program Areas. The Regional Office will only accept submissions for projects that affect the States, Tribes, and Territories within the six New England States: Connecticut, Maine, Massachusetts, New Hampshire, Rhode Island, and Vermont. Projects that are National in scope are not eligible for funding under this Regional Program. 
Funding Priority - Fiscal Year 2018: Clean, Green and Healthy Schools: Projects that focus on creating clean, green and healthy school environments by promoting EPA’s State School Environmental Health Guidelines, EPA’s Voluntary Guidelines for Selecting Safe School Location and their design, construction, and renovation, EPA’s 3Ts for Reducing Lead in Drinking Water in Schools, and/or implementing replicable programs across New England serving children’s environmental health at K-12 schools. Community and Water Infrastructure Resilience: Projects that provide education, outreach, and training to manage facilities at which hazardous substances are located, advance the emergency preparedness and resilience of communities and water infrastructure through training related to the safe handling and removal of hazardous waste. Healthy Indoor Environments: Projects that focus on reducing and/or preventing childhood lead poisoning through compliance assistance, outreach, and/or education on lead-based paint regulations and/or small drinking water systems, reducing asthma triggers, promoting integrated pest management; promoting recycling, pollution prevention, food waste minimization and/or diversion, and/or renewable energy; reducing childhood exposure to one or more toxins (lead, PCBs, dioxin, mercury, asbestos, pesticides, etc.), promoting comprehensive healthy homes and/or other indoor environments for children or other sensitive populations. Healthy Outdoor Environments: Projects that focus on reducing and/or preventing exposure to toxics and pollutants in the air, soil and/or water by addressing the causes, effects, extent, reduction, prevention and/or elimination of pollution in rivers and/or other natural resources.</t>
  </si>
  <si>
    <t>Assistance under this program is available to State, Local, public nonprofit institutions/organizations, private nonprofit institutions/organizations, quasi-public nonprofit institutions/organizations, Federally Recognized Indian Tribal Governments, K-12 schools or school districts; and non-profit organizations (e.g. grassroots and/or community-based organizations). Funding will be considered for a college or university to support a project with substantial community involvement. Private businesses, federal agencies, and individuals are not eligible to be grant recipients; however, they are encouraged to work in partnership with eligible applicants on projects. Applicants need not be located within the boundaries of the EPA regional office to be eligible to apply for funding but must propose projects that affect the States, Tribes, and Territories within their Region. 
For certain competitive funding opportunities under this CFDA description, the Agency may limit eligibility to compete to a number or subset of eligible applicants consistent with the Agency's Assistance Agreement Competition Policy.</t>
  </si>
  <si>
    <t>State, Local, Federally Recognized Indian Tribal Governments, public nonprofit institutions/organizations, private nonprofit institutions/organizations, quasi-public nonprofit institutions/organizations, anyone/general public.</t>
  </si>
  <si>
    <t>{"description":"Tribes may be asked to demonstrate that they are federally recognized. Interstate organizations may be asked to provide a citation to the statutory authority, which establishes their status. Intertribal consortia may be asked to provide documentation that they meet the requirements of 2 CFR 200 Subpart E. Non-profit applicants are not required to have a formal Internal Revenue Service (IRS) non-profit designation, such as 501(c)(3) or 501(c)(4); however they must present their letter of incorporation or other documentation demonstrating their non-profit or not-for-profit status. This requirement does not apply to public agencies or Federally Recognized Indian Tribes. Failure to enclose the letter of incorporation or other documentation demonstrating non-profit or not-for-profit status will render full proposal submissions incomplete and they will not be reviewed. Applicants who have an IRS 501(c)(4) designation are not eligible for grants if they engage in lobbying, no matter what the source of funding for the lobbying activities. For-profit enterprises are not eligible to receive sub-grants from eligible recipients, although they may receive contracts, subject to EPA's regulations on procurement under assistance agreements, 2 CFR 200 Subpart E.","isApplicable":true}</t>
  </si>
  <si>
    <t>{"environmentalImpact":{"reports":[{"isSelected":true,"reportCode":"ExecutiveOrder12372"},{"isSelected":true,"reportCode":"otherRequired"}]},"description":"For competitive awards, an initial project summary format is provided in the competitive announcement.  Applicants invited to submit a full proposal are required to submit the SF 424, 424A, 424B, and the pre-award compliance report.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   Interested applicants should review information on the Region 1 website at:  https://www3.epa.gov/region1/eco/uep/"}</t>
  </si>
  <si>
    <t>{"description":"Applicants, except in limited circumstances approved by the Agency, must submit all initial applications for funding through https://www.grants.gov. The Healthy Communities Grant Program has a two step process for evaluating competitive applications which is described in the annual Request for Initial Proposals.","isApplicable":true}</t>
  </si>
  <si>
    <t>{"flag":"yes","description":"Deadlines for competitive awards will be specified in the annual competitive funding announcement.","list":[]}</t>
  </si>
  <si>
    <t xml:space="preserve">Applicants will generally be notified within 60 days of receipt of submission for funding. </t>
  </si>
  <si>
    <t>{"types":{"moe":false,"formula":false,"matching":true},"formula":{"title":"","chapter":"","part":"","subPart":"","publicLaw":"","description":""},"matching":{"requirementFlag":"voluntary","percent":"5","description":"The grant program requires a match of 5% of the total budget as part of their proposal. Any exceptions will be identified in the annual competitive funding announcement. Award recipients can use contributions from entities other than themselves as a match. However, other Federal money cannot be used as the match for this grant program. Matching funds are considered grant funds. They must be used for the reasonable and necessary expenses of carrying out the assistance agreement work plan. Any restrictions on the use of grant funds (e.g., prohibition of land acquisition with grant funds) also apply to the matching funds."},"moe":{"description":""}}</t>
  </si>
  <si>
    <t>{"awarded":"lump","description":"Assistance agreements are normally funded on a 12 (annual) or 24 month basis, at the discretion of the applicant. There is no restriction placed on the time permitted to spend the money awarded as long as the money is spent within the budget and project periods of the award specified in the workplan and the budget worksheet in the SF-424."}</t>
  </si>
  <si>
    <t>[{"code":"program","isSelected":false,"description":""},{"code":"cash","isSelected":false,"description":""},{"code":"progress","isSelected":true,"description":"Progress reports are required for this program. Reporting requirements shall be determined at the time of grant award."},{"code":"expenditure","isSelected":true,"description":"Expenditure reports are required for this program.  Reporting requirements shall be determined at the time of grant award"},{"code":"performanceMonitoring","isSelected":false,"description":""}]</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</si>
  <si>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 tmay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t>
  </si>
  <si>
    <t>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should be retained until the matter is completely resolved.</t>
  </si>
  <si>
    <t xml:space="preserve">(Project Grants (Discretionary)) FY 17$299,643.00; FY 18 est $0.00; FY 19 est $0.00; FY 16$270,566.00; - </t>
  </si>
  <si>
    <t xml:space="preserve">$15,000 to $25,000/fiscal year; $22,754/fiscal year. </t>
  </si>
  <si>
    <t>{"list":[{"fiscalYear":2017,"description":"Seventy initial proposals were received, 38 proposals were invited to submit a full proposal and 13 projects, worth $299,643 were competitively selected through the 2017 Healthy Communities Grant Program. "},{"fiscalYear":2016,"description":"No content available.  Forty-three initial proposals were received, 38 proposals were invited to submit a full proposal and 12 projects, worth $287,440 were competitively selected through the 2016 Healthy Communities Grant Program. "}],"isApplicable":true}</t>
  </si>
  <si>
    <t>Grants and cooperative agreements awarded under the Healthy Communities Grant Program are subject to EPA and Federal General Grant Regulations (2 CFR Part 200 and 2 CFR Part 1500). Costs will be determined on accordance with 2 CFR Part 225 for State and Local governments and Indian Tribes, 2 CFR Part 220 for educational institutions and 2 CFR Part 230 for nonprofit institutions.</t>
  </si>
  <si>
    <t>{"flag":"appendix","description":"Sandra Brownell, US EPA Region I, 5 Post Office Square, Suite 100, Boston, MA 02109. Phone: 617-918-1797. Toll Free: 888-372-7341. TTY: 617-918-2028. Fax: 617-918-0797. E-Mail: brownell.sandra@epa.gov"}</t>
  </si>
  <si>
    <t>Sandra BrownellUS EPA Region I_x000D_
1 Congress Street, CPT, Suite 100, Boston, MA 02114 Email:&lt; a href='mailto:brownell.sandra@epa.gov'&gt;brownell.sandra@epa.gov&lt;/a&gt;Phone: 617-918-1797;</t>
  </si>
  <si>
    <t>https://www3.epa.gov/region1/eco/uep/</t>
  </si>
  <si>
    <t xml:space="preserve">Fiscal Year2016: No content available. • Conduct a “cleaning for health program”, promoting procurement of safer cleaners and disinfectants and developing cleaning policies and procedures for programs that are tenants of public schools and other spaces. • Design training and education to remove potential hazards to human health presented by facilities which handle, store and/or contain hazardous waste. • Conduct an education and outreach campaign to increase food recovery rates in an urban area (i.e., Food Too Good to Waste). • Design and conduct an education and outreach campaign to address stormwater overflows and poor water quality. • Develop and conduct a week-long program that provides an opportunity for tribal high school and/or middle school students in Region 1 to work one on one with western science professionals and Cultural Knowledge Keepers on a specific environmental topic. Fiscal Year2017: • Create and deliver educational curricula for 25-50 Tribal high school, middle school, primary school, and/or college students in Region 1 to increase awareness and understanding of pollution prevention/source reduction for ecosystems, land and/or water. • Design and conduct an education and outreach campaign to identify housing at risk for lead and/or other toxins and provide in-home education to families to improve children’s environmental health, such as a reduction of asthma triggers. • Provide outreach opportunity to disseminate educational material on residential energy efficiency and weatherization. • Design and conduct a training for state, local or other personnel to support safe handling of hazardous waste at facilities and/or increase safe handling practices to reduce potential impacts to human health and the environment. • Develop and/or promote site specific environmental health assessments, which can be used by schools to determine their environmental health baselines, identify issues of concern, and help schools prioritize which environmental health problems to address and promote utilizing EPA developed guidelines to address environmental issues in schools. </t>
  </si>
  <si>
    <t>https://beta.sam.gov/fal/d2a6cbb9ed774fe2817844c483e09df1/view</t>
  </si>
  <si>
    <t xml:space="preserve">Puget Sound Protection and Restoration: Tribal Implementation Assistance Program </t>
  </si>
  <si>
    <t>Puget Sound has been designated as one of 28 estuaries of National Significance under §320 of the Clean Water Act. The goal of the National Estuary Program is to attain and maintain water quality in designated estuaries that would assure protection of public water supplies and the protection and propagation of a balanced, indigenous population of shellfish, fish and wildlife and allows recreational activities in and on the water. The Puget Sound National Estuary Program's approved Comprehensive Conservation and Management Plan (CCMP) is the Action Agenda. The goal of the Action Agenda is to restore and maintain the Puget Sound estuarine environment by 2020 so that it will support balanced indigenous populations of shellfish, fish and wildlife and support the extensive list of recognized uses of Puget Sound.
The EPA is committed to protecting and improving water quality and minimizing the adverse impacts of rapid development in the Puget Sound Basin. These commitments include protecting the watersheds and waters of Puget Sound by protecting the fundamental watershed processes that provide and create aquatic habitats and by reducing the generation and release of toxic, nutrient and pathogen pollution.
The Puget Sound Protection and Restoration: Tribal Implementation Assistance Program is aimed at assisting the Indian Tribes of the greater Puget Sound basin in their efforts to carry out work critically needed for Puget Sound protection and restoration. This work includes activities identified in, or consistent with, the Action Agenda such as efforts called for by established salmon recovery plans in the Puget Sound basin. EPA has a trust responsibility to Federally recognized Indian Tribes. EPA also recognizes that Federally recognized Indian Tribes in the greater Puget Sound basin have a critical role in the protection and restoration of the ecosystem and its resources. EPA seeks to provide financial assistance to these Tribes to help them implement priority strategies and actions in or consistent with the approved Clean Water Act §320 CCMP for Puget Sound. 
Funding Priority 2018:  Capacity grants were continued with incremental FY2018 funding to support each Tribe and Consortium to participate in the Puget Sound Management Conference. Eligible tasks include representing tribal interests in Management Conference forums and processes and other activities like identifying limiting factors to habitat protection and salmon and shellfish recovery. Also the Tribal Implementation Lead grant was continued with incremental FY2018 funds
Funding Priority 2019:  Tribal Capacity  (non-competitive) grants will be continued with incremental FY2019 funding to support each Tribe and Consortium to participate in the Puget Sound Management Conference, depending on appropriations. Eligible tasks include representing tribal interests in Management Conference forums and processes and other activities like identifying limiting factors to habitat protection and salmon and shellfish recovery. Tribal Implementation Lead (competitive) This grant will be continued with incremental FY2019 funding, depending on appropriations, to support eligible sub-award work which includes watershed and marine/estuary habitat restoration projects. We anticipate that many of these projects will directly address salmon and shellfish recovery.</t>
  </si>
  <si>
    <t>All federally recognized Indian Tribes located within the greater Puget Sound basin, and any consortium of these eligible Tribes, may apply for funding under the program. The greater Puget Sound basin is defined as all watersheds draining to the U.S. waters of Puget Sound, southern Georgia Basin, and the Strait of Juan de Fuca. 
An eligible Intertribal consortium is one that demonstrates that: 1) a majority of its members meet the eligibility requirements for this program; 2) all members that meet the eligibility requirements authorize the consortium to apply for and receive the grant; and 3) only members that meet the eligibility requirements will benefit directly from the grant project and the consortium agrees to a grant condition to that effect.
Federal and state agencies, institutions of higher learning, units of local government, special purpose districts, conservation districts, watershed planning units organized pursuant to RCW 90.82.040 and 060, local management boards organized pursuant to RCW 90.88.030, salmon recovery lead entities organized pursuant to RCW 77.85.050, regional fisheries enhancement group organized pursuant to RCW 77.95.060 and nongovernmental entities are not eligible to directly receive financial assistance awards under this announcement. Business enterprises and individuals or families will also not be eligible applicants.
However, EPA strongly encourages eligible applicants to solicit participation from these types of entities as local collaborators. All of these types of entities are eligible to apply for sub-awards or subcontracts from a successful award recipient.
For certain competitive funding opportunities under this CFDA description, the Agency may limit eligibility to compete to a number or subset of eligible applicants consistent with the Agency's Assistance Agreement Competition Policy.</t>
  </si>
  <si>
    <t xml:space="preserve">The beneficiary of this assistance under this program would be the Federally recognized Indian Tribes or the consortia of these Tribes that receive the assistance. Ultimate beneficiaries would include the tribal members and the general public (due to the general public's interest in restoring and protecting the resources of Puget Sound).  </t>
  </si>
  <si>
    <t>{"description":"An Intertribal consortium must have adequate documentation of the existence of the partnership and the authorization of the member Tribes to apply for and receive assistance. Documentation that demonstrates the existence of the partnership of Indian Tribal governments may consist of Tribal council resolutions, Intertribal consortia resolutions in conjunction with a Tribal council resolution from each member Tribe, or other written certification from a duly authorized representative of each Tribal government that clearly demonstrates that a partnership of Indian Tribal governments exists. Documentation that demonstrates that member Tribes authorize the consortium to apply for and receive assistance may consist of a Tribal council resolution from each Tribe or other written certification from a duly authorized representative of each Tribal government that clearly demonstrates that the Tribe authorizes the consortium to apply for and receive the grant on behalf of the Tribe. An Intertribal consortium resolution is not adequate documentation of the member Tribes' authorization of the consortium unless it includes a written certification from a duly authorized representative of each Tribal government.","isApplicable":true}</t>
  </si>
  <si>
    <t>{"environmentalImpact":{"reports":[{"isSelected":true,"reportCode":"otherRequired"}]},"description":"Regarding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as \"Information Contacts\" or see Appendix IV of the Catalog.\r\n\r\nThis program is excluded from coverage under E.O. 12372. The State of Washington has chosen to not participate in this review process."}</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</si>
  <si>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EPA reserves the right to reject all applications and make no awards under any RFP issued under this program.</t>
  </si>
  <si>
    <t>The Region expects that its review of the applications received in response to competitive announcements will be completed within 120 to 150 days following the deadline for the submission of applications for each Request for Proposals (RFP) or Request for Applications (RFA) issued under this program.</t>
  </si>
  <si>
    <t xml:space="preserve">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applicable._x000D_
</t>
  </si>
  <si>
    <t>{"types":{"moe":false,"formula":false,"matching":true},"formula":{"title":"","chapter":"","part":"","subPart":"","publicLaw":"","description":""},"matching":{"requirementFlag":"voluntary","percent":"0","description":"The Puget Sound Protection and Restoration: Tribal Implementation Assistance program has no statutory formula for allocating the funds. All of the assistance agreements will be for planning and implementation projects under the Puget Sound Comprehensive Conservation Management Plan (CCMP) under CWA §320(g)(2) and §320(g)(3)(ii). There is a statutory match of 50% of the total project costs for assistance agreements under CWA §320(g)(3)(ii) and CWA Section 320 allows for an aggregate match. For the awards to be made under this program, the Puget Sound Management Conference, represented by the Puget Sound Partnership, has agreed to provide all of the required non-federal match for successful project proposals for FY 2010, 2011, 2012, 2013,2014, 2015, 2016, and 2017 under a separate cooperative agreement with EPA. Accordingly, eligible applicants will not be required to provide any of the required non-federal match."},"moe":{"description":""}}</t>
  </si>
  <si>
    <t>{"awarded":"other","description":"The assistance was awarded for FY2010-2014 and in FY2015 new grants were awarded for FY2015-2020. Funds will be disbursed to assistance recipients in accordance with the terms specified in their respective assistance agreements, and the availability of new appropriations. A new Tribal lead organization cooperative agreement was awarded for FY2016-2021, and incremental funds will be awarded each year depending the availability of new appropriations.","awardedDescription":"Assistance will be disbursed in accordance with the terms of each assistance agreement. Typically, assistance recipients draw funds at either monthly or quarterly intervals based on their incurred costs. "}</t>
  </si>
  <si>
    <t>[{"code":"program","isSelected":false,"description":""},{"code":"cash","isSelected":false,"description":""},{"code":"progress","isSelected":true,"description":"Progress report requirements will be a part of each assistance agreement. A schedule of interim milestones and the outputs that will be completed by the end of the project period will also be included. Progress reports will typically discuss the progress that has been made on each major task and on each interim milestone identified in the approved statement of work. Progress reports will also discuss any difficulties or problems that have been encountered and how they have been or are being resolved. Other specific reporting requirements will be defined in the assistance agreement based on the statement of work described in the application."},{"code":"expenditure","isSelected":true,"description":"Expenditure reports will typically be required at the same time intervals as progress reports. The expenditure reports will document expenditures to date, including expenditures of any matching funds, in a manner that allows the report user to confirm that matching requirements, if any, are being met and that all assistance payments (disbursements to assistance recipients) are for costs that have been incurred in compliance with applicable costs principles."},{"code":"performanceMonitoring","isSelected":true,"description":"Recipients of this funding will be required to use EPA's Puget Sound Financial and Ecosystem Accounting Tracking System (FEATS), which is the primary mechanism for performance monitoring. Key grant outputs will be tracked on a semi-annual basis through FEATS, as well as progress towards project milestones and deliverables. FEATS provides linkages to EPA Puget Sound performance measures and Dashboard Indicators. FEATS allows award recipients to share challenges, solutions, lessons learned, and reflections associated with their work."}]</t>
  </si>
  <si>
    <t>Financial records, including all documents to support entries on accounting records and to substantiate charges to each grant must be kept available to personnel authorized to examine EPA grant accounts. All records must be maintained until expiration of three years from the date of submission of the final expenditure report. If questions still remain, such as those raised by an audit, related records should be maintained until the matter is completely resolved.</t>
  </si>
  <si>
    <t xml:space="preserve">(Cooperative Agreements (Discretionary Grants)) FY 17$7,750,000.00; FY 18 est $7,700,000.00; FY 19 est $7,700,000.00; FY 16$4,000,000.00; - </t>
  </si>
  <si>
    <t>In past years, the average capacity award for individual tribes and consortia has been approximately $150,000.  For the Tribal Lead Organization grant, the funding has ranged from $2.490M to $5.48M.</t>
  </si>
  <si>
    <t>{"list":[{"fiscalYear":2016,"description":"Accomplishments in FFY2016:\r\n\r\nExample Tribal Capacity award accomplishments during FY 2016:\r\n\r\n•Completed aerial and historic map review as part of a channel re-alignment and fish passage feasibility and alternatives analysis of upper Boise Creek (RM 4.3 to 4.6). This task supports development of the conceptual design of this habitat restoration project to restore access by anadromous salmon including ESA-listed fish of approximately 6,000 lineal feet of stream corridor in prime salmon-bearing tributary of the White River within tribe's Usual and Accustomed fishing area. Increase in ESA-listed fish production would be an estimated 40 chinook, 15 steelhead redds and 100 coho redds. (Puyallup Tribe).\r\n\r\n•Continue to actively participate in regional and local Puget Sound Management Conference processes and forums, including the Hood Canal Coordinating Council (HCCC), the Straits Ecosystem Recovery Network (ERN), and the Salish Sea Ecosystem Conference, to discuss issues of concern for the tribe. This includes assisting in developing strategies for protecting and restoring habitats and species in Hood Canal, Admiralty Inlet and the Strait of Juan de Fuca (Port Gamble S'Klallam Tribe).\r\n\r\nExample Lead Organization award accomplishments during FY 2016:\r\n\r\n•Completed extended sampling of nutrient sources and harmful algal blooms (HABs) for the Sequim Bay watershed (sampling extended into FY16 due to extended algae blooms), and initiated statistical analysis of sampling results (sub-award to Jamestown S'Klallam Tribe)\r\n\r\n•Continuing to lead coordination and integration of data and analyses for Skagit Watershed Salmon Recovery Plan, including working with subgroups on modeling and GIS analysis (sub-award to Skagit River System Cooperative)\r\n Accomplishments in FFY2016:\r\n \r\n Example Tribal Capacity award accomplishments during FY 2016:\r\n •Completed aerial and historic map review as part of a channel re-alignment and fish passage feasibility and alternatives analysis of upper Boise Creek (RM 4.3 to 4.6). This task supports development of the conceptual design of this habitat restoration project to restore access by anadromous salmon including ESA-listed fish of approximately 6,000 lineal feet of stream corridor in prime salmon-bearing tributary of the White River within tribe's Usual and Accustomed fishing area. Increase in ESA-listed fish production would be an estimated 40 chinook, 15 steelhead redds and 100 coho redds. (Puyallup Tribe).\r\n •Continue to actively participate in regional and local Puget Sound Management Conference processes and forums, including the Hood Canal Coordinating Council (HCCC), the Straits Ecosystem Recovery Network (ERN), and the Salish Sea Ecosystem Conference, to discuss issues of concern for the tribe. This includes assisting in developing strategies for protecting and restoring habitats and species in Hood Canal, Admiralty Inlet and the Strait of Juan de Fuca (Port Gamble S'Klallam Tribe).\r\n \r\n Example Lead Organization award accomplishments during FY 2016:\r\n •Completed extended sampling of nutrient sources and harmful algal blooms (HABs) for the Sequim Bay watershed (sampling extended into FY16 due to extended algae blooms), and initiated statistical analysis of sampling results (subaward to Jamestown S'Klallam Tribe)\r\n •Continuing to lead coordination and integration of data and analyses for Skagit Watershed Salmon Recovery Plan, including working with subgroups on modeling and GIS analysis (subaward to Skagit River System Cooperative)"},{"fiscalYear":2017,"description":"Projects funded by Lead Tribal Organization Samish Indian Nation. In the past 4 years, Samish Indian Nation Department of Natural Resources (DNR), in partnership with the state department of natural resources and others, has removed over 500,000 pounds of treated wood and other marine debris from public and private shorelines. Samish DNR surveyed islands for creosote and marine debris and located 325 creosote or marine debris sites within the San Juan Islands.  European green crabs were detected on Graveyard Spit on the Dungeness National Wildlife Refuge in April 2017 through monitoring conducted by Washington Sea Grant and the refuge. To date 90 live crabs have been caught on the refuge in a trapping effort led by the Refuge and WDFW invasive species specialists. A single green crab was also found in the Jimmycomelately Creek estuary.  Tribal Capacity Grantees Suquamish Indian Tribe: In August 2017, 802 acres within the Liberty Bay Shellfish Growing Area were upgraded to either Approved or Conditionally Approved by the state health department. The Tribe requested the health department to evaluate the classification in 2012, and has been involved in many activities to improve the water quality within the watershed since the growing area was downgraded in May 1991. In addition, Suquamish continued to actively participate in Puget Sound regional planning processes that included the WCLIO, the West Sound Nearshore Integration and Synthesis Project Workgroup, and the Puget Sound Shoreline Armor Implementation Strategy Identification Team"},{"fiscalYear":2018,"description":"15 capacity grantees have participated in local processes such as Shoreline and Growth Management Act forums. 17 Tribes have engaged in regional salmon recovery and Action Agenda meetings. 21 Tribes have engaged in collecting or providing data, traditional knowledge, or other information to local and regional processes. Several Tribes have engaged in creating tribal mechanisms relating to tribal environmental prioritizing in Puget Sound."}],"isApplicable":true}</t>
  </si>
  <si>
    <t>For grants and cooperative agreements with local governments, tribal governments and special purpose districts, the procedures and requirements should be in conformance with the OMB's Uniform Grants Guidance (UGG) located in 2 CFR 200 (Uniform Administrative Requirements, Cost Principles, and Audit Requirements for Federal Awards).  40 C.F.R. Part 35 "Environmental Program Grants-State, Interstate and Local Government Agencies" is still applicable.</t>
  </si>
  <si>
    <t>Angela AdamsAngela Adams, Team Lead Office of Water and Watersheds U.S. Environmental Protection Agency, Region 10 1200 Sixth Avenue, Suite 900, (Mail Code: OWW-193), Seattle, WA 98101 Email:&lt; a href='mailto:adams.angela@epa.gov'&gt;adams.angela@epa.gov&lt;/a&gt;Phone: (206) 553-0332 or 1-800-424-4EPA;</t>
  </si>
  <si>
    <t>https://www.epa.gov/pugetsound/</t>
  </si>
  <si>
    <t xml:space="preserve">66.456 National Estuary Program; </t>
  </si>
  <si>
    <t>Fiscal Year2016: No projects to report with this year funding since the incremental funding will be awarded in late FFY2016.  Accomplishments in FFY2016:_x000D_
 _x000D_
 Example Tribal Capacity award accomplishments during FY 2016:_x000D_
 •Completed aerial and historic map review as part of a channel re-alignment and fish passage feasibility and alternatives analysis of upper Boise Creek (RM 4.3 to 4.6). This task supports development of the conceptual design of this habitat restoration project to restore access by anadromous salmon including ESA-listed fish of approximately 6,000 lineal feet of stream corridor in prime salmon-bearing tributary of the White River within tribe's Usual and Accustomed fishing area. Increase in ESA-listed fish production would be an estimated 40 chinook, 15 steelhead redds and 100 coho redds. (Puyallup Tribe)._x000D_
 •Continue to actively participate in regional and local Puget Sound Management Conference processes and forums, including the Hood Canal Coordinating Council (HCCC), the Straits Ecosystem Recovery Network (ERN), and the Salish Sea Ecosystem Conference, to discuss issues of concern for the tribe. This includes assisting in developing strategies for protecting and restoring habitats and species in Hood Canal, Admiralty Inlet and the Strait of Juan de Fuca (Port Gamble S'Klallam Tribe)._x000D_
 _x000D_
 Example Lead Organization award accomplishments during FY 2016:_x000D_
 •Completed extended sampling of nutrient sources and harmful algal blooms (HABs) for the Sequim Bay watershed (sampling extended into FY16 due to extended algae blooms), and initiated statistical analysis of sampling results (subaward to Jamestown S'Klallam Tribe)_x000D_
 •Continuing to lead coordination and integration of data and analyses for Skagit Watershed Salmon Recovery Plan, including working with subgroups on modeling and GIS analysis (subaward to Skagit River System Cooperative)Fiscal Year2018: Funding has been used to continue survey and clean-up efforts; acquiring, restoring, and conserving key floodplain properties.; restoration of floodplain forests help to restore floodplain health and help mediate for poorly planned watershed development;  support of European green crab monitoring; collaboration on Harmful Algal Bloom (HAB) monitoring necessary to provide warnings regarding HAB events, thereby minimizing risks to human health and reducing economic losses to tribal and non-tribal fisheries; refining, updating, and advancing the technical information that underpins salmon recovery; and expanding and improving outreach to the public to build support for salmon and ecosystem recovery by identifying and prioritizing salmon recovery projects, developing a monitoring and adaptive management framework, and proving input and regional recovery forums such as the Puget Sound Partnership.</t>
  </si>
  <si>
    <t>The evaluation and selection criteria for competitive awards under this CFDA description will be published in the announcement of the competitive funding opportunity (the Request for Proposals (RFP) or Request for Applications (RFA)).</t>
  </si>
  <si>
    <t>Oct 25,2009</t>
  </si>
  <si>
    <t>https://beta.sam.gov/fal/b64ea4e8af4c4515bacd840da4ec1b18/view</t>
  </si>
  <si>
    <t xml:space="preserve">Puget Sound Action Agenda: Technical Investigations and Implementation Assistance Program </t>
  </si>
  <si>
    <t>{"list":[{"act":{},"authorizationTypes":{"act":true}},{"act":{},"authorizationTypes":{"act":true}},{"act":{},"authorizationTypes":{"act":true}}]}</t>
  </si>
  <si>
    <t>Puget Sound has been designated as one of 28 estuaries of National Significance under section 320 of the Clean Water Act. The goal of the National Estuary Program is to attain and maintain water quality in designated estuaries that will assure protection of public water supplies and the protection and propagation of a balanced, indigenous population of shellfish, fish and wildlife and allows recreational activities in and on the water. The Puget Sound National Estuary Program's approved Comprehensive Conservation and Management Plan (CCMP), the Action Agenda, has a goal to restore and maintain the Puget Sound Estuary's environment by meeting 2020 ecosystem targets. The EPA is committed to protecting and improving water quality and minimizing the adverse impacts of rapid development in the Puget Sound Basin. These commitments include protecting the watersheds and waters of Puget Sound by protecting the fundamental watershed processes that provide and create aquatic habitats and by reducing the generation and release of toxic, nutrient and pathogen pollution. This program has the following main objectives: First, implementing the approved CCMP, the Action Agenda for Puget Sound, is the primary objective of this program. Funds are directed to the highest priority work as articulated in biennial updates to the Action Agenda work plan. The updated biennial work plan identifies specific near term actions to achieve reductions in the harmful impacts on Puget Sound and restore previously damaged aquatic ecosystem functions. A central component of the approved CCMP for Puget Sound is its Biennial Science Work plan which identifies some of the core scientific work that must be completed in order for Action Agenda implementation efforts to succeed. This program is to support implementation of priority near term actions and to support the technical studies and investigations that are needed to help direct implementation priorities. Second, the Scientific Studies and Technical Investigations awards through this program will help support the tracking systems and evaluation approaches for implementation activities. Together with projects aimed at achievement of specific environmental outcomes, the science studies and technical investigations inform adaptive management of the program significantly contributing to the restoration and protection of Puget Sound by 2020.  In FY2017 a new RFP was issued to provide the core support for leadership and stewardship of Puget Sound science, and the Puget Sound Action Agenda—Implementation Strategies grant will support three concurrent tasks: Task 1: Science support for partially completed and anticipated Implementation Strategies (ISs). Task 2: Science support for balanced and comprehensive ecosystem approaches. Task 3: Open, transparent and productive evaluation, integration, and communication of science, including rigorous science review, questioning and evaluating.
Funding Priorities 2019: Continuing from FY2017 and FY2018, a greater emphasis on direct implementation of near term actions, including Tribal and local priorities, will be the focus of the updated Action Agenda and the Puget Sound Program. Priority will be given to actions that fall in the three strategic initiatives of the Action Agenda and have been scientifically and technically reviewed for the likelihood of positive results to achieve targeted environmental outcomes. The three strategic initiative areas in the Action Agenda are: habitat protection and restoration for salmon and other Puget Sound aquatic species; water quality improvements to protect and improve shellfish growing areas; and control and prevention of pollution from stormwater. Funding will be continued for these three strategic initiative leads. As the core support for leadership and stewardship of Puget Sound science, the Puget Sound Action Agenda—Implementation Strategies grant, new this year, will support three concurrent tasks: Task 1: Science support for partially completed and anticipated Implementation Strategies (ISs). Task 2: Science support for balanced and comprehensive ecosystem approaches. Task 3: Open, transparent and productive evaluation, integration, and communication of science, including rigorous science review, questioning and evaluating.</t>
  </si>
  <si>
    <t>Federal government agencies and Washington State government agencies are eligible to apply under this program.
Public and private institutions of higher education located in the United States are eligible to apply under this program.
Units of local government organized under Washington State law and located within the Greater Puget Sound basin are eligible to apply. Also eligible to apply are special purpose districts, as defined by Washington State law at R.C.W. 36.93.020, including but not limited to, irrigation districts, and water and sewer districts that are located in or govern land and water resources within the greater Puget Sound basin. Conservation districts located in or governing land and water resources within the greater Puget Sound Basin are also eligible to apply for assistance under this program.
Watershed planning units formed under RCW 90.82.040 and RCW 90.82.060, local management boards organized under RCW 90.88.030, salmon recovery lead entities organized pursuant to RCW 77.85.050, regional fisheries enhancement groups organized pursuant to RCW 77.95.060 and Marine Resource Committees organized pursuant to RCW 36.125.010 and RCW 36.125.020 are eligible to apply if they are located within or their jurisdictions include waters and/or lands within the Greater Puget Sound basin.
-Intrastate organizations such as associations of cities, counties or conservation districts in the Greater Puget Sound basin are also eligible to apply.
Nonprofit nongovernmental entities are also eligible to apply. 
Federally recognized Indian Tribes located within the greater Puget Sound basin and any consortium of these eligible tribes are also eligible to apply.
The greater Puget Sound basin is defined as all watersheds draining to the U.S. waters of Puget Sound, southern Georgia Basin, and the Strait of Juan de Fuca.
For profit business entities, private individuals and families are not eligible to apply. However, all of these types of entities could partner with an eligible applicant as a sub-awardee.
For certain competitive funding opportunities under this CFDA description, the Agency may limit eligibility to compete to a number or subset of eligible applicants consistent with the Agency's Assistance Agreement Competition Policy.</t>
  </si>
  <si>
    <t xml:space="preserve">The direct beneficiaries would be the entities receiving the assistance. Due to the fact that the program is designed and intended to assist in the restoration and protection of the Puget Sound estuary, the ultimate beneficiaries will be the residents of the greater Puget Sound region. </t>
  </si>
  <si>
    <t>{"description":"An Intertribal consortium must have adequate documentation of the existence of the partnership and the authorization of the member Tribes to apply for and receive assistance. Documentation that demonstrates the existence of the partnership of Indian Tribal governments may consist of Tribal council resolutions, Intertribal consortia resolutions in conjunction with a Tribal council resolution from each member Tribe, or other written certification from a duly authorized representative of each Tribal government that clearly demonstrates that a partnership of Indian Tribal governments exists. Documentation that demonstrates that member Tribes authorize the consortium to apply for and receive assistance may consist of a Tribal council resolution from each Tribe or other written certification from a duly authorized representative of each Tribal government that clearly demonstrates that the Tribe authorizes the consortium to apply for and receive the grant on behalf of the Tribe. An Intertribal consortium resolution is not adequate documentation of the member Tribes authorization of the consortium unless it includes a written certification from a duly authorized representative of each Tribal government.","isApplicable":true}</t>
  </si>
  <si>
    <t>{"environmentalImpact":{"reports":[{"isSelected":true,"reportCode":"otherRequired"}]},"description":"Regarding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 \n\nThis program is excluded from coverage under E.O. 12372. The State of Washington has chosen to not participate in this review process."}</t>
  </si>
  <si>
    <t>{"description":"For competitive awards, applicants will be required to submit application materials as described in the Request For Proposals (RFP) or Request for Applications (RFA). \n\nApplicants, except in limited circumstances approved by the Agency, must submit all initial applications for funding through https://www.grants.gov.","isApplicable":true}</t>
  </si>
  <si>
    <t>The Region expects that its review of the applications received in response to competitive solicitations will be completed within 120 to 150 calendar days following the deadline for the submission of applications for each Request for Proposals or Request for Applications  issued under this program.</t>
  </si>
  <si>
    <t xml:space="preserve">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 </t>
  </si>
  <si>
    <t>{"types":{"moe":false,"formula":false,"matching":true},"formula":{"title":"","chapter":"","part":"","subPart":"","publicLaw":"","description":""},"matching":{"requirementFlag":"voluntary","percent":"0","description":"This program has no statutory formula. Matching Requirements: Clean Water Act §104(a) and §104(b) have no statutory formula for match; that is, no match is required by the statute. Therefore, for awards under this program to be made under these authorities, the EPA will not require any non-federal match by any successful applicant. If awards are made for development of a comprehensive conservation and management plan (CCMP) , or for general projects that implement the CCMP or that exercise management and oversight over the implementation of the CCMP, there will be a match requirement pursuant to CWA §320. For development of the CCMP, the federal share of a grant to any person (including State, interstate, or regional agency or entity) under CWA §320(g)(3)(A)(i), for a fiscal year shall not exceed 75 percent of the annual aggregate costs of development of a CCMP. For projects funded under CWA §320(g)(3)(A)(ii) the federal share of a grant to any person (including State, interstate, or regional agency or entity) shall not exceed 50 percent of the annual aggregate costs of the implementation of the plan. Under CWA §320(g)(2 and §320(g)(3)(ii) there is a statutory match of 50% of the total project costs. CWA §320 allows for an aggregate match; that is, the match requirement for federal financial assistance for national estuary program projects applies to the estuary's Management Conference as a whole. Thus, any spending of nonfederal funds by the Management Conference within a fiscal year can be used as match for federal financial assistance. The EPA expects to structure the Request for Proposals issued under this program so that applicants can identify expenditures of nonfederal funds on projects that implement the CCMP by themselves as well as by other Management Conference members as proposed nonfederal match for the financial assistance being requested. \n\nContact the EPA Regional Office contact identified in this CFDA assistance listing  description for more information. \n\nThis program does not have MOE requirements."},"moe":{"description":""}}</t>
  </si>
  <si>
    <t>{"awarded":"other","description":"The assistance will be awarded during FY 2010-2018. Funds will be disbursed to individual assistance recipients in accordance with the terms specified in the assistance agreement. Dependent on congressional appropriations, new funding will be available for FY2019.","awardedDescription":"Assistance will be disbursed in accordance with the terms specified in the assistance agreement. Typically, assistance recipients draw funds at either monthly or quarterly intervals based on their incurred costs. "}</t>
  </si>
  <si>
    <t>[{"code":"program","isSelected":false,"description":""},{"code":"cash","isSelected":false,"description":""},{"code":"progress","isSelected":true,"description":"Progress report requirements will be a part of each assistance agreement. A schedule of interim milestones and the outputs that will be completed by the end of the project period will also be included. Typical progress reports will discuss the progress that has been made on each major task and on each interim milestone identified in the approved statement of work. Progress reports will also discuss any difficulties or problems that have been encountered and how they have been or are being resolved. Other specific reporting requirements will be defined in the assistance agreement based on the statement of work described in the application. "},{"code":"expenditure","isSelected":true,"description":"Expenditure reports will typically be required at the same time intervals as progress reports. The expenditure reports will document expenditures to date in a manner that allows the report user to confirm that all assistance payments (disbursements to assistance recipients) are for costs that have been incurred in compliance with applicable costs principles and, for assistance agreements in which a matching contribution is required, the reports will also document expenditures of that matching contribution. "},{"code":"performanceMonitoring","isSelected":true,"description":"Recipients of this funding will be required to use EPA's Puget Sound Financial and Ecosystem Accounting Tracking System (FEATS), which is the primary mechanism for performance monitoring. Key grant outputs will be tracked on a semi-annual basis through FEATS, as well as progress towards project milestones and deliverables. FEATS provides linkages to EPA Puget Sound performance measures and Dashboard Indicators. FEATS allows award recipients to share challenges, solutions, lessons learned, and reflections associated with their work. "}]</t>
  </si>
  <si>
    <t>Financial records, including all documents to support entries on accounting records and to substantiate charges to each grant must be kept available to personnel authorized to examine EPA grant accounts. All records must be maintained until expiration of three years from the date of submission of the final expenditure report. If questions still remain, such as those raised by an audit, related records shall be maintained until the matter is completely resolved.</t>
  </si>
  <si>
    <t xml:space="preserve">(Project Grants (Cooperative Agreements)) FY 17$17,500,000.00; FY 18 est $18,000,000.00; FY 19 est $18,000,000.00; FY 16 Estimate Not Available  FY 15 est $15,671,520.00; - </t>
  </si>
  <si>
    <t>The EPA made awards for scientific and technical studies in the range of $200,000 - $700,000. Awards for implementation assistance and for managing and monitoring the implementation of the CCMP ranged from $200,000 to $6,000,000 each. Funding for the Strategic Initiative leads and the Management Conference Support for Implementation Lead will range from $2.490M to $5.500M.</t>
  </si>
  <si>
    <t>{"list":[{"fiscalYear":2015,"description":"No accomplishments to report with this year funding since the incremental funding was awarded in late FFY2015.  See below for a few of the FFY2014-15 accomplishments under these Lead Organization Grants. \r\n\r\n\r\nPuget Sound is a leader in estuary recovery. \r\n\r\nIC2 Alternatives Assessment Guide. Seven states collaborated to produce the Interstate Chemicals Clearinghouse (IC2) Alternatives Assessment Guide, a methodology to identify harmful toxins in the manufacturing process and replace them with less harmful alternatives. (Toxics and nutrients prevention, reduction and control) \r\n\r\n\r\nNW Green Chemistry - Northwest Green Chemistry, established in large part through National Estuary Program funding, offers technical assistance to Washington companies interested in participating in the Safer Choice Program. The program helps consumers and businesses find products that are safer for families, workplaces, communities and the environment. In 2015, the U.S. Environmental Protection Agency (EPA) \r\n\r\nnamed the Washington State Department of Ecology and Northwest Green Chemistry as a Safer Choice Partner of the Year Award winner. (Toxics and nutrients prevention, reduction and control) \r\n\r\n\r\nThe Puget Sound program has made real and systemic changes that support sustainable efforts towards recovery. \r\n\r\n&amp;#9632; Integrated zoning and development mapping. To provide a common foundation for land use planning decisions and facilitate cross-jurisdictional planning, the Washington State Department of Commerce developed an integrated map of zoning and development across Puget Sound. This map includes permitting data which could be valuable for counties required to complete Building Lands Reports. (Watershed protection and restoration) \r\n\r\n&amp;#9632; Shoreline armoring removal. Shoreline armoring is an important indicator of ecological conditions in Puget Sound. By 2020, the goal is to remove more armoring than is added between 2011 and 2020. The Washington State Department of Natural Resources is working with local governments, non-governmental organizations and landowners to remove seawalls, bulkheads and other artificial barriers between the water and the land, helping restore Puget Sound shorelines and make beaches easier to access for all. National Estuary Program funds are used to address armoring systemically, combining direct work with homeowners with scientific advancements that address armoring and on-the-ground armor removal and restoration. It is because of this systemic approach that in 2014, for the first time, more armor was removed from Puget Sound than was installed – a hopeful sign of things to come. (Marine and nearshore protection and restoration; Watershed protection and restoration) \r\n\r\n&amp;#9632; No Discharge Zone. Fecal coliform in shellfish can cause illness in humans. One source of fecal coliform in the Puget Sound is sewage discharge from vessels. In order to protect public health, the Washington State Department of Ecology researched a federal \"No Discharge Zone\" (NDZ) designation for priority areas of Puget Sound. A draft NDZ agreement and petition were developed; over 26,000 public comments were received on the draft petition. If approved by the EPA, this would be the first NDZ in Washington State. (Pathogen prevention, reduction and control) \r\n\r\n\r\n&amp;#9632; Onsite Regional Funding Program. There are more than a half million on-site sewage systems (OSS) in the Puget Sound Region. These systems are a valuable part of the region's wastewater treatment infrastructure. Like municipal wastewater treatment plants, OSS must be properly built, operated and maintained to effectively treat sewage, thereby protecting public health and water quality. Local health jurisdictions (LHJs) in the 12 Puget Sound counties implement comprehensive OSS management plans and enhanced operation and maintenance (O&amp;M) programs to help accomplish this. Steering and Advisory Committees, made up of Washington Department of Health staff and representatives from the 12 Puget Sound counties evaluated the funding needs, key issues and optional funding mechanisms to develop strategic proposals to successfully establish and fund the two OSS programs in the Puget Sound region. (Pathogen prevention, reduction and control) \r\n\r\n\r\nFloodplains by Design. The Nature Conservancy's multi-benefit floodplain restoration program, Floodplains by Design, has leveraged $50 in capital projects for every National Estuary Program dollar invested. (Watershed protection and restoration) \r\n\r\n\r\n&amp;#9632; Floodplains by Design. The Nature Conservancy's multi-benefit floodplain restoration program, Floodplains by Design, has leveraged $50 in capital projects for every National Estuary Program \r\n\r\ndollar invested. (Watershed protection and restoration) \r\n\r\n\r\nNational Estuary Program projects are a smart investment, enabling Puget Sound communities to leverage resources wisely and support critical work few others will fund. \r\n\r\n&amp;#9632; Progressive comprehensive plan updates. The City of Duvall used National Estuary Program funds to complete a comprehensive plan update. As a small city, the funding made it possible for the city to pursue a more progressive update than is typical. They created watershed overlays to help communicate resource needs to elected officials and the general public, which encouraged development of regulations and incentive-based programs to address those needs. (Watershed protection and restoration) \r\n\r\nInnovation is innate to the Pacific Northwest, and Puget Sound recovery is no exception. \r\n\r\n&amp;#9632; Transfer of Development Rights: King County's Transfer of Development Rights (TDR) program is only possible because of National Estuary Program funding. The program prevents urban sprawl by transferring development rights away from rural and resource lands to the county's Urban Areas. The Cities of Shoreline, Mountlake Terrace, Tukwila and Tacoma are now completing feasibility studies for TDR and may soon negotiate an interlocal agreement with their respective counties. (Watershed protection and restoration) \r\n\r\n&amp;#9632; New ecosystem services markets: Ecosystem services markets are still a relatively new idea. The development of some markets has fallen short because outside organizations were not ready to approve a grant recipient's work. The Nisqually Tribe and City of Olympia continue to work collaboratively to develop an ecosystem services market to purchase development rights and build a community forest to protect part of Olympia's aquifer. (Watershed protection and restoration) \r\n\r\n&amp;#9632; New scientific tools to inform decisions: The innovative High Resolution Change Detection project uses interactive aerial maps to show site-level changes in land cover over time. The map's analytics provide information about why the land cover changed and measure the rate of change relative to Puget Sound Vital Signs, both of which can be used to track Action Agenda progress. (Watershed protection and restoration) \r\n\r\n\r\nFuture success will be amplified by the capacity and social capital being built today.\r\n\r\n&amp;#9632; Hood Canal Regional PIC Program: In Hood Canal, shellfish beds are hard-hit by multiple sources of pollution. Kitsap County has an exemplary record of addressing Pollution Identification and Control (PIC) issues, and is now partnered with (and helping mentor) Mason and Jefferson Counties and the Port Gamble S'Klallam and Skokomish Tribes to reduce pollution inputs to Hood Canal's shellfish beds. This effort is part of the Department of Health's PIC program, which is active in all 12 counties around Puget Sound and promotes collaborative efforts to identify and reduce the amount of pollution reaching shellfish beds. (Pathogen prevention, reduction and control) \r\n\r\n&amp;#9632; Facilitating the use of best practices: Several Lead Organizations have provided technical assistance and mentorship around the region, and developed resources to expand the reach of this support: \r\n\r\n&amp;#61607;&amp;#61472;The Marine Shoreline Design Guidelines help identify the shoreline type that best suits conditions at a site \r\n\r\n&amp;#61607;&amp;#61472;A Pollution Identification and Correction Program Guidance to find, correct and prevent pollutants from entering Puget Sound \r\n\r\n&amp;#61607;&amp;#61472;IC2 Alternatives Assessment Guide to replace harmful chemicals in the manufacturing process \r\n\r\n&amp;#61607;&amp;#61472;A K-12 curriculum on ocean acidification \r\n\r\n&amp;#61607;&amp;#61472;The Northwest Straits Foundation held workshops for landowners, trained volunteers and provided free technical assistance to reduce shoreline armoring \r\n\r\n&amp;#61607;&amp;#61472;The Department of Ecology certified over 50 landscape professionals in best management practices to reduce toxic and nutrient loading from pesticides and fertilizers\r\n"},{"fiscalYear":2016,"description":"No accomplishments to report with this year funding since the incremental funding was awarded in late FFY2015."},{"fiscalYear":2017,"description":"Nearly 1,000 acres of harvestable shellfish beds have been reopened since January 2017. 760 acres of commercial shellfish beds have been upgraded in Liberty Bay. Kitsap County teamed up with local stakeholders to apply progressive pollution identification and correction strategies. 129 acres of Birth Bay in Whatcom County have been upgraded to allow year-round shellfish harvest by both recreational and commercial fishers. From 2007 through January 2018 a total of 11, 318 acres were upgraded and 6,298 acres were downgraded for a net total of 5,020 acres of improvement. Pollution and Identification and Correction (PIC) programs help counties respond to downgrades by forming shellfish protection districts and developing closure response plans to identify and correct pollution sources in areas with declining water quality. The counties’ Local Health jurisdictions have been able to change landowner behavior using incentives like rebates for inspections, pump outs, and installation of risers. Farm incentives are being used to install best management practices such as fencing, gutters, and covered manure storage. 2,578 acres of habitat have been restored or permanently protected. In Snohomish county 27 shoreline restoration program are completed – helping to restore 2,200 linear feet of shoreline. Also, many lake landowners have participated in the LakeWise program (lawn or septic care workshop and/or site visit). This program can reduce nutrient pollution at threatened lakes through actions of the residents, Starter package content for the Toxics in Fish report is complete and delivered. Since 2017 the program has made significant progress in implementing a new and improved funding model, finalizing four additional implementation strategies for the Floodplains, Land Development and Cover, Chinook Salmon, and Shoreline Armoring vital signs. A template for Implementation Strategy fact sheets was developed. A Draft Implementation Strategy Communication Strategy was completed and updated as a living document. Update of economic vital sign indicators. The 2017 State of the Sound report was completed and published online in November 2017, on schedule. The substantially redesigned 2017 State of the Sound report, was recently nominated for the National Conference of State Legislatures’ 2018 Notable Document Award"},{"fiscalYear":2018,"description":"2018 Puget Sound Action Agenda Update: Near Term Action (NTA) coordination and collaboration occurred from November 2017 with issuance of the Final NTA Solicitation through Reviewer Evaluations that continued from March-July 2018. Over 80 people from around Puget Sound gathered for two days to review and evaluate over 600 actions proposed for consideration in the Puget Sound Action Agenda. The 2016 Action Agenda was adopted, and now the draft 2018 Puget Sound Action Agenda is being released for public comment on September 1, 2018. The Management Conference review and Leadership action are anticipated for December 2018 after which the document will be submitted to EPA for approval. State agency leadership, Board members and Leadership Council member helped to organize and participated in the 2018 Salish Sea Ecosystem Conference."}],"isApplicable":true}</t>
  </si>
  <si>
    <t>For grants and cooperative agreements with local governments, tribal governments and special purpose districts, the procedures and requirements should be in conformance with the OMB's Uniform Grants Guidance (UGG) located in 2 CFR 200 (Uniform Administrative Requirements,Cost Principles, and Audit Requirements for Federal Awards). This supersedes and streamlines requirements from 40 C.F.R. Part 31 "Uniform Administrative Requirements for Grants and Cooperative Agreements to State and Local Governments", and OMB Circular Nos. A-21, A-87, A-110, and A-122 (which had been placed in 2 CFR 220, 225, 215, and 230).
40 C.F.R. Part 35 "Environmental Program Grants-State, Interstate and Local Government Agencies" is still applicable.</t>
  </si>
  <si>
    <t>Angela AdamsU.S. Environmental Protection Agency, Region 10, Office of Water and Watersheds, 1200 Sixth Avenue, Suite 900,  OWW-193, Seattle, WA 98101 Email:&lt; a href='mailto:adams.angela@epa.gov'&gt;adams.angela@epa.gov&lt;/a&gt;Phone: 206-553-0332 or 1-800-424-4EPA, extension 3-03322;</t>
  </si>
  <si>
    <t>https://www.epa.gov/puget-sound</t>
  </si>
  <si>
    <t xml:space="preserve">66.121 Puget Sound Protection and Restoration: Tribal Implementation Assistance Program ; 66.456 National Estuary Program; </t>
  </si>
  <si>
    <t>Fiscal Year2015: No accomplishments to report with this year's funding since the incremental funding was awarded in late FFY2015.  See the list of accomplishments under Section 130 for FY2015. Fiscal Year2016: No accomplishments to report with this year's funding since the incremental funding was awarded in late FFY2015 Fiscal Year2018: The backbone Puget Sound organization uses many communication approaches to interact with hundreds of organizations and individuals across Puget Sound. Our partners are geographically dispersed and connect with their own networks to implement recovery actions, yet all share a common vision of a healthy Puget Sound. The lead organization uses a collective impact model because it seeks to bring people together, in a structured way, to achieve change. The role of a backbone organization for regional recovery is to orchestrate the work of regional partners and ideally help to maximize the outcomes they achieve. They in helping to promote excellence in communication, engagement and building trust, developed a Strategic Communication Plan which includes goals to ensure that key decision-makers have the tools, information, and support to make policy and funding decisions that will accelerate Puget Sound recovery and to engage partners in the collective impact community to build trust, reinforce relationships, and foster commitments.</t>
  </si>
  <si>
    <t>The evaluation and selection criteria for competitive awards under this CFDA assistance listing description will be published in each announcement of a competitive funding opportunity (e.g., the Request for Proposals or RFP; or Request for Applications or RFA).</t>
  </si>
  <si>
    <t>Dec 17,2009</t>
  </si>
  <si>
    <t>https://beta.sam.gov/fal/1f70464c62a946fc9090b9106eb05ad9/view</t>
  </si>
  <si>
    <t xml:space="preserve">Coastal Wetlands Planning Protection and Restoration Act </t>
  </si>
  <si>
    <t>CWPPRA also known as The Breaux Act</t>
  </si>
  <si>
    <t>{"list":[{"act":{},"publicLaw":{"congressCode":"92","number":"500"},"USC":{"title":"33","section":"1254(b)(3)"},"authorizationTypes":{"USC":true,"act":true,"publicLaw":true},"usc":{"title":"33","section":"1254(b)(3)"}}]}</t>
  </si>
  <si>
    <t>To assist the State, local government, college or university in planning and implementing projects that create, protect, restore and enhance wetlands in coastal Louisiana.
Funding Priority - Fiscal Year 2018:  Funds are to be used to protect, restore and enhance coastal wetlands ecosystems through strategic "natural" reintroduction of river water, barrier island/shoreline restoration and application of innovative technologies such as pipeline delivery of new sediment.</t>
  </si>
  <si>
    <t>Eligible applicants for assistance include State and local governments, including their universities and colleges.  For certain competitive funding opportunities under this CFDA description, the Agency may limit eligibility to compete to a number or subset of eligible applicants consistent with the Agency's Assistance Agreement Competition Policy.</t>
  </si>
  <si>
    <t xml:space="preserve">State and local governments, including their universities and colleges involved in administering coastal wetlands protection, restoration and/or management programs or programs related to or that complement coastal wetlands protection programs. </t>
  </si>
  <si>
    <t>{"environmentalImpact":{"reports":[{"isSelected":true,"reportCode":"ExecutiveOrder12372"},{"isSelected":true,"reportCode":"otherRequired"}]},"description":"Pre-application coordination with the appropriate office is encouraged.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</si>
  <si>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{"description":"Completed applications should be submitted to the appropriate EPA Regional Office contact. Applicants, except in limited circumstances approved by the Agency, must submit all initial applications for funding through https://www.grants.gov.","isApplicable":true}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</si>
  <si>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Approved projects are awarded by the Regional Administrator.</t>
  </si>
  <si>
    <t>{"types":{"moe":false,"formula":false,"matching":true},"formula":{"title":"","chapter":"","part":"","subPart":"","publicLaw":"","description":""},"matching":{"requirementFlag":"mandatory","percent":"15","description":"CWPPRA projects require a 15 percent match of the State or local government of which 5% must be submitted in cash to the U.S. Army Corps of Engineers, New Orleans District. These funds are put in an escrow account for the project. Colleges or Universities awarded a grant in support of a CWPPRA project require a 5% match. "},"moe":{"description":""}}</t>
  </si>
  <si>
    <t>{"awarded":"other","description":"The terms of the grant shall be determined at the time of grant award. ","awardedDescription":"Assistance disbursement will be determined at the time of award. "}</t>
  </si>
  <si>
    <t>[{"code":"program","isSelected":false,"description":""},{"code":"cash","isSelected":true,"description":"The recipient will be required to submit semi-annual cash reports to the EPA Project Officer."},{"code":"progress","isSelected":true,"description":"The awardee will submit semi-annual progress/performance reports to the EPA Project Officer. The reports will cover work status, work progress, difficulties encountered, preliminary data results and a statement of activity anticipated during the subsequent reporting period."},{"code":"expenditure","isSelected":true,"description":"The recipient will be required to submit semi-annual expenditure reports to the EPA Project Officer."},{"code":"performanceMonitoring","isSelected":true,"description":"Performance reports must adequately address progress in achieving agreed-upon project/program outputs and environmental outcomes."}]</t>
  </si>
  <si>
    <t xml:space="preserve">(Cooperative Agreements (Discretionary Grants)) FY 17$0.00; FY 18 est $34,200,000.00; FY 19 est $0.00; FY 16$1,997,636.00; - </t>
  </si>
  <si>
    <t>$100,000 to $30,000,000.  If a Phase I (E&amp;D) project is selected for funding, the estimated amount could be from $1-$6 million. If it is a Phase II (construction) project, the estimate could be up to $30 million.</t>
  </si>
  <si>
    <t>{"list":[{"fiscalYear":2016,"description":"R6 awarded a cooperative agreement to the State for Phase II of the Bayou Dupont 3 project in the amount of $2,467,918. R6 anticipates awarding a cooperative agreement to the state for the BA-34-2 project in the amount of $1,750,718 before the end of the FY16.  .R6 awarded a cooperative agreement to the State for Phase II of the Bayou Dupont 3 project in the amount of $2,467,918. R6 anticipates awarding a cooperative agreement to the state for the BA-34-2 project in the amount of $1,750,718 before the end of the FY16.\r\n"},{"fiscalYear":2017,"description":"The Bayou Dupont 3, Phase II project was completed. The Phase I BA-34-2 project was completed."},{"fiscalYear":2018,"description":"The BA-34-2, Phase II project cooperative agreement was awarded and the construction was completed. The BA-171, Phase I project was completed and the Phase II cooperative agreement was awarded"}],"isApplicable":true}</t>
  </si>
  <si>
    <t>EPA Uniform Grants Guidance (Omni Circular, 2 CFR 200)</t>
  </si>
  <si>
    <t>{"flag":"appendix","description":"Sondra McDonald, Project Officer, 6WQ-AT, USEPA Region 6, 1445 Ross Avenue, Dallas, TX 75202, Office:  (214) 665-7187 Fax: (214) 665-6490 Email: mcdonald.sondra@epa.gov \r\n"}</t>
  </si>
  <si>
    <t>Sondra McDonaldUSEPA Region 6, 6WQ-AT , 1445 Ross Avenue, Dallas, TX 75202 Email:&lt; a href='mailto:mcdonald.sondra@epa.gov'&gt;mcdonald.sondra@epa.gov&lt;/a&gt;Phone: 214- 665-7187;</t>
  </si>
  <si>
    <t>https://www.epa.gov/wetlands/coastal-wetlands</t>
  </si>
  <si>
    <t>Fiscal Year2016: R6 awarded a cooperative agreement to the state in the amount of $2,467,918 for the Phase II (construction) of the Bayou Dupont 3 Sediment Delivery Marsh Creation and Terracing project  R6 awarded a cooperative agreement to the state in the amount of $2,467,918 for the Phase II (construction) of the Bayou Dupont 3 Sediment Delivery Marsh Creation and Terracing projectFiscal Year2017: There were no new projects funded in FY2017.Fiscal Year2018: One new project was funded in FY2018 which was the Caminada Headlines Back Barrier Marsh Creation, BA-171, Phase II project.</t>
  </si>
  <si>
    <t>CWPPRA projects to be funded are selected through an annual, publicly-vetted process and ultimately approved by a multi-agency Task Force.  If EPA issues a solicitation for applications for a particular project or group of projects, the solicitation will identify specific criteria.</t>
  </si>
  <si>
    <t>https://beta.sam.gov/fal/7fe88ccde7224ca194d5d5d2b5e1cf07/view</t>
  </si>
  <si>
    <t xml:space="preserve">Lake Pontchartrain Basin Restoration Program (PRP) </t>
  </si>
  <si>
    <t xml:space="preserve">Lake Pontchartrain Restoration Program </t>
  </si>
  <si>
    <t>The purpose of the program is to restore the ecological health of the Basin by developing and funding restoration projects and related scientific and public education projects. 
Funding Priority - Fiscal Year 2018:  The program will continue to work to restore the ecological health of the Lake Pontchartrain Basin. In FY 2018, EPA will invest funds for the Lake Pontchartrain Basin Program for the following type of activities: completing plans and studies as identified in the Lake Pontchartrain Basin Program Comprehensive Management Plan (LPBCMP) which supports the following goals: planning and design of consolidated wastewater treatment systems, which supports sustainable infrastructure goals; repair and replacement studies to improve existing wastewater systems; and Investigation and design of storm water management systems. Conducting outreach and public education projects that address the goals of the LPBCMP, such as:  improving the management of animal waste lagoons by educating and assisting the agricultural community on lagoon maintenance techniques; protecting and restoring critical habitats and encouraging sustainable growth by providing information and guidance on habitat protection and green development techniques; and reducing pollution at its source.</t>
  </si>
  <si>
    <t>The grants for this program are awarded to the Management Conference, also know as the PRP, for restoration projects, studies and public education projects. Eligible sub-grantees for this program include the Parishes and Cities within the 16 parish area of the Lake Pontchartrain Basin Watershed and the Lake Pontchartrain Basin Foundation. Local, nonprofits (includes State-designated Indian Tribes, excludes institutions of higher education and hospitals). 
For certain competitive funding opportunities under this CFDA description, the Agency may limit eligibility to compete to a number or subset of eligible applicants consistent with the Agency's Assistance Agreement Competition Policy.</t>
  </si>
  <si>
    <t>Eligible applicants for assistance include the Parishes and Cities within the Lake Pontchartrain Basin Watershed and the Lake Pontchartrain Basin Foundation.</t>
  </si>
  <si>
    <t>{"environmentalImpact":{"reports":[{"isSelected":true,"reportCode":"ExecutiveOrder12372"},{"isSelected":true,"reportCode":"otherRequired"}]},"description":"Regarding pre-application/pre-proposal assistance with respect to competitive funding opportunities under this CFDA assistance listing description, EPA will generally specify the nature of the pre-application/pre-proposal assistance, if any, that will be available to applicants in the competitive announcement. For additional information, contact the individual(s) listed in the competitive announcement."}</t>
  </si>
  <si>
    <t>Applications are evaluated by the appropriate EPA office and are subject to review for technical merit, soundness of design, and reasonableness of proposed costs. Approved projects are awarded by the Regional Administrator._x000D_
_x000D_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</si>
  <si>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{"flag":"yes","description":"Deadline information will be in the competitive announcement","list":[]}</t>
  </si>
  <si>
    <t xml:space="preserve">Grants are awarded within two months of receipt of a complete application. </t>
  </si>
  <si>
    <t>{"types":{"moe":false,"formula":false,"matching":true},"formula":{"title":"","chapter":"","part":"","subPart":"","publicLaw":"","description":""},"matching":{"requirementFlag":"mandatory","percent":"25","description":""},"moe":{"description":""}}</t>
  </si>
  <si>
    <t>[{"code":"program","isSelected":true,"description":"The recipient will be required to submit quarterly program reports."},{"code":"cash","isSelected":false,"description":""},{"code":"progress","isSelected":true,"description":"The recipient will be required to submit quarterly progress reports documenting the status of projects."},{"code":"expenditure","isSelected":true,"description":"The recipient will include expenditure reports in the quarterly reports submitted to the EPA Region 6 Project Officer documenting the expenditures of funds."},{"code":"performanceMonitoring","isSelected":true,"description":"Progress reports will be submitted quarterly, and Region 6 will conduct an annual program review."}]</t>
  </si>
  <si>
    <t xml:space="preserve">(Cooperative Agreements (Discretionary Grants)) FY 17$947,000.00; FY 18 Estimate Not Available  FY 19 Estimate Not Available  FY 16$948,000.00; - </t>
  </si>
  <si>
    <t>The range of funding for the projects for FY 2017 for fifteen (15) projects was $20,000 to $300,000. The average including all sixteen (15) projects was $62,698. The range for FY 2016, for fourteen (14) projects was $25,000 to $327,680. The average including all fourteen (14) projects was $47,500.</t>
  </si>
  <si>
    <t>{"list":[{"fiscalYear":2017,"description":"NA"},{"fiscalYear":2018,"description":"NA"},{"fiscalYear":2016,"description":"For 2016, fourteen (14) projects were funded ranging from $25,000 to $327,680. The projects include: Reserve wastewater collection system lift station and force main capacity evaluation; emergency power for lift stations; lift station sub-basin collection area assessment; storm water management plan; Lake Pontchartrain ecosystem restoration &amp; preservation program; upgrade lift station and force main; pollution source tracking for water quality in the Ponchitolawa Creek watershed; redirecting flows project for a municipality; sewer district phase II expansion study; landscape and stormwater management design plan for Bucktown Marina ecology park; lift station rehabilitation; and phase II of a sanitary sewerage improvement program."}],"isApplicable":false}</t>
  </si>
  <si>
    <t>Uniform Administrative Requirements, Cost Principles and Audit Requirements for Federal Awards; Title 2 CFR, Parts 200 and 1500.</t>
  </si>
  <si>
    <t>{"flag":"appendix","description":"Leslie Rauscher, Project Officer, USEPA Region 6, 1445 Ross Avenue (6WQ-AT), Dallas, TX 75202, 214-665-2773 (office); 214-665-6490 (fax); Email: ritzky.sylvia@epa.gov"}</t>
  </si>
  <si>
    <t>Leslie RauscherUSEPA Region 6, 1445 Ross Avenue (6WQ-AT), Dallas, TX 75202 Email:&lt; a href='mailto:rauscher.leslie@epa.gov'&gt;rauscher.leslie@epa.gov&lt;/a&gt;Phone: 214-665-2773;</t>
  </si>
  <si>
    <t>https://www.epa.gov/aboutepa/epa-region-6-south-central</t>
  </si>
  <si>
    <t xml:space="preserve">66.437 Long Island Sound Program ; 66.481 Lake Champlain Basin Program; 66.475 Gulf of Mexico Program; 66.456 National Estuary Program; </t>
  </si>
  <si>
    <t>Fiscal Year2017: NAFiscal Year2018: NAFiscal Year2016: For 2016, fourteen (14) projects have been recommended for funding ranging from $25,000 to $327,680. For 2016, fourteen (14) projects were funded ranging from $25,000 to $327,680. The projects include: Reserve wastewater collection system lift station and force main capacity evaluation; emergency power for lift stations; lift station sub-basin collection area assessment; storm water management plan; Lake Pontchartrain ecosystem restoration &amp; preservation program; upgrade lift station and force main; pollution source tracking for water quality in the Ponchitolawa Creek watershed; redirecting flows project for a municipality; sewer district phase II expansion study; landscape and stormwater management design plan for Bucktown Marina ecology park; lift station rehabilitation; and phase II of a sanitary sewerage improvement program.</t>
  </si>
  <si>
    <t>PRP projects to be funded are selected through an annual, publicly-vetted process with the selection of projects made by the PRP Executive committee and ultimately approved by an internal regional EPA review.
The evaluation and selection criteria for competitive awards under this CFDA assistance listing description will be described in the competitive announcement.</t>
  </si>
  <si>
    <t>https://beta.sam.gov/fal/412fa5e147e64fffb7d7dfd268d7cd08/view</t>
  </si>
  <si>
    <t>The San Francisco Bay Water Quality Improvement Fund</t>
  </si>
  <si>
    <t>SF Bay Grant Program</t>
  </si>
  <si>
    <t>{"list":[{"act":{},"USC":{"title":"33","section":"1330 (as modified by Consolidated Appropriations Act, 2018)"},"authorizationTypes":{"USC":true,"act":true},"usc":{"title":"33","section":"1330 (as modified by Consolidated Appropriations Act, 2018)"}}]}</t>
  </si>
  <si>
    <t>The goals of the SF Bay grant program are to improve water quality and restore aquatic habitat (i.e. wetlands) in the San Francisco Bay and its watersheds. Funded projects will reduce polluted run-off, restore impaired waters and enhance aquatic habitat. Achieving significant environmental results related to wetlands restoration and water quality improvements is an overall program priority.
Funding Priorities for FY18 and FY19 are expected to be the same as in all previous fiscal years, and include the protection and restoration of water quality in San Francisco Bay and its watersheds. In addition, priorities include projects that "..benefit underserved communities (e.g. economically disadvantaged communities and other populations that experience disproportionate environmental harm and health risks as a result of greater vulnerability to environmental hazards) by increasing natural habitat and "greener" infrastructure in those areas."</t>
  </si>
  <si>
    <t>State, local government agencies, districts, and councils; regional water pollution control agencies and entities; State coastal zone management agencies; and public and private universities and colleges, public or private non-governmental, non-profit institutions are eligible to apply, unless restricted by the authorizing statutes. 
 For certain competitive funding opportunities under this CFDA description, the Agency may limit eligibility to compete to a number or subset of eligible applicants consistent with the Agency's Assistance Agreement Competition Policy.</t>
  </si>
  <si>
    <t xml:space="preserve">The outcomes from the SF Bay grant program will ultimately benefit the urban resident and business populations of the nine county San Francisco Bay Area, as well as the State of California in general. </t>
  </si>
  <si>
    <t>{"description":"Non-profit organizations must have documentation of non-profit status from the U.S. Internal Revenue Service or their state of incorporation, except that non-profits organizations as defined in Section 501(c)(4) of the Internal Revenue Code that engage in lobbying as defined in Section 3 of the Lobbying Disclosure Act of 1995 or superseding legislation are ineligible.","isApplicable":true}</t>
  </si>
  <si>
    <t>{"description":"Applicants, except in limited circumstances approved by the Agency, must submit all initial applications for funding through https://www.grants.gov. \n\nAdditional information on the EPA grant package can be found at:  https://www.epa.gov/grants\n\nFor competitive awards, Requests for Proposals (RFP) or Requests for Applications (RFA), will specify application procedures.","isApplicable":true}</t>
  </si>
  <si>
    <t>The Environmental Programs and Management appropriation account for the SF Bay grant program has historically required the grants be awarded on a competitive basis (a modification of the Clean Water Section 320 grant requirements).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</si>
  <si>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 xml:space="preserve">Approximately 180 days from receipt of final application, through selection and notification, and development and approval of work plan, to award of funds. </t>
  </si>
  <si>
    <t>Awardees may apply for no-cost time extensions with written justification in the lifetime of the grant.</t>
  </si>
  <si>
    <t>{"types":{"moe":false,"formula":false,"matching":true},"formula":{"title":"","chapter":"","part":"","subPart":"","publicLaw":"","description":""},"matching":{"requirementFlag":"mandatory","percent":"50","description":"In FY13, the SF Bay Fund RFP began requiring the CWA Section 320 match requirement of 50%.\r\n\r\nFor future appropriations, the CWA section 320 match of 50% stands unless modified by appropriations act language. \r\n"},"moe":{"description":""}}</t>
  </si>
  <si>
    <t>{"awarded":"other","description":"Assistance agreements generally fund projects for 4 years with a maximum project period of seven years.","awardedDescription":"Funds are issued electronically through automated funds transfer. Method of awarding/releasing assistance: lump sum. "}</t>
  </si>
  <si>
    <t>[{"code":"program","isSelected":false,"description":""},{"code":"cash","isSelected":false,"description":""},{"code":"progress","isSelected":true,"description":"Progress Reports are required under this program. Reporting frequency may be specified in the terms and conditions of the award."},{"code":"expenditure","isSelected":true,"description":"Expenditure Reports by the grantee are required to submit for reimbursement.\r\n"},{"code":"performanceMonitoring","isSelected":true,"description":"Performance monitoring will be required in the form of grantee reports on outputs and outcomes of their funded projects, usually as part of their quarterly or semi-annual progress reports."}]</t>
  </si>
  <si>
    <t>Recipients must demonstrate financial management capability, keep financial records including documentation for entries on accounting and for any changes in grant requirements, and make records available to personnel authorized to examine assistance recipients' records. Recipients must maintain all records for a minimum of three years from the date of submission of the final report and until all questions regarding the assistance agreement, such as those arising from audits, are resolved.</t>
  </si>
  <si>
    <t xml:space="preserve">(Project Grants (Discretionary)) FY 17$4,331,000.00; FY 18 est $4,407,000.00; FY 19 FY 15$4,481,000.00; FY 16 est $4,423,000.00; - </t>
  </si>
  <si>
    <t xml:space="preserve">Since the beginning of the program in 2008, projects have been funded from a low of $200,000 to a high of $5,000,000. In the last few years of the RFP, the funding range has shifted to approximately $800,000 to $2mil. The average award is now at about $1mil each. </t>
  </si>
  <si>
    <t>{"list":[{"fiscalYear":2015,"description":"In February 2015, EPA Region 9 received an additional $4,481,000 of San Francisco Bay Water Quality Improvement Funds with the federal FY15 budget. The remaining four projects recommended for funding under the FY14 RFP were awarded 2015 funding as specified in Section II.A of the RFP which indicates that EPA has the right to \"&amp;make additional awards&amp;if additional funding becomes available after the original selection decisions.\" Additional funding became available and the funding decision was made within 6 months of the original 2014 award decision (October 8, 2014) consistent with the RFP provision. \r\n\r\n\r\n\r\n1. Urban Greening Bay Area\r\n\r\nApplicant: Association of Bay Area Governments/San Francisco Estuary Partnership\r\n\r\nEPA Funds $1,730,862 + Match $1,740,000\r\n\r\n\r\n\r\n2. Suisun Marsh Water Quality Objectives Attainment: Source Reduction Field Testing Project\r\n\r\nApplicant: Association of Bay Area Governments/San Francisco Estuary Partnership\r\n\r\nEPA Funds $843,982 + Match $843,982\r\n\r\n\r\n\r\n3. Hayward Youth-based Trash Capture, Reduction, and Watershed Education Project\r\n\r\nApplicant: City of Hayward\r\n\r\nEPA Funds $800,000 + Match $800,000\r\n\r\n\r\n\r\n4. Clean Streams in Southern Sonoma County\r\n\r\nApplicant: County of Sonoma\r\n\r\nEPA Funds $991,156 + Match $991,156 \r\n In February 2015, EPA Region 9 received an additional $4,481,000 of San Francisco Bay Water Quality Improvement Funds with the federal FY15 budget. The remaining four projects recommended for funding under the FY14 RFP were awarded 2015 funding as specified in Section II.A of the RFP which indicates that EPA has the right to \"&amp;make additional awards&amp;if additional funding becomes available after the original selection decisions.\" Additional funding became available and the funding decision was made within 6 months of the original 2014 award decision (October 8, 2014) consistent with the RFP provision. \r\n\r\n1. Urban Greening Bay Area\r\n\r\nApplicant: Association of Bay Area Governments/San Francisco Estuary Partnership\r\n\r\nEPA Funds $1,730,862 + Match $1,740,000\r\n\r\n2. Suisun Marsh Water Quality Objectives Attainment: Source Reduction Field Testing Project\r\n\r\nApplicant: Association of Bay Area Governments/San Francisco Estuary Partnership\r\n\r\nEPA Funds $843,982 + Match $843,982\r\n\r\n3. Hayward Youth-based Trash Capture, Reduction, and Watershed Education Project\r\n\r\nApplicant: City of Hayward\r\n\r\nEPA Funds $800,000 + Match $800,000\r\n\r\n4. Clean Streams in Southern Sonoma County\r\n\r\nApplicant: County of Sonoma\r\n\r\nEPA Funds $991,156 + Match $991,156"},{"fiscalYear":2016,"description":"Three new project grants totaling $4.21 million were selected in July 2016 and awarded in early October 2016. The projects are: roadside green infrastructure to reduce PCB and mercury loads ($864,634/City of San Pablo); wetlands restoration on 710 acres at the Mountain View Pond complex of the South Bay Salt Pond Restoration Project ($1,677,683/Ducks Unlimited); and watershed redesign, wetlands restoration and urban greening in the South Bay ($1,667,683/ San Francisco Estuary Partnership)."},{"fiscalYear":2017,"description":"Fourteen eligible proposals requesting over $16 million were received in response to the RFP dated March 24, 2017. Four new project grants totaling $4,331,000 were selected in late June 2017 and were awarded in early October 2017. The four projects are: a restoration and improved flood protection project on Lower Walnut Creek ($1.5 mil/Contra Costa County Flood Control District); a watershed restoration project on Alameda Creek ($1,131,000/ Zone 7 Flood Control Agency); tidal wetlands restoration plan at Eden Landing ($500,000/Ducks Unlimited); and remediation in the subtidal area of India Basin as part of a wetlands restoration and park project ($1.2mil/San Francisco Parks and Recreation Dept)\n\n1) a restoration and improved flood protection project on Lower Walnut Creek ($1.5 mil/Contra Costa County Flood Control District) 2) a watershed restoration project on Alameda Creek ($1,131,000/ Zone 7 Flood Control Agency) 3) tidal wetlands restoration plan at Eden Landing ($500,000/Ducks Unlimited) 4)remediation in the subtidal area of India Basin as part of a wetlands restoration and park project ($1.2mil/San Francisco Parks and Recreation Dept)"}],"isApplicable":true}</t>
  </si>
  <si>
    <t xml:space="preserve">Recipients must comply with 2 CFR Part 200 and 1500 for universities and nonprofit organizations and 2 CFR 200 Subpart E for states, tribes, and local governments. The recipient must comply with the applicable cost principles under 2 CFR 200 Subpart E for state, tribal and local governments and 2 CFR 200 Subpart E for universities and 2 CFR 200 Subpart E for nonprofit organizations. </t>
  </si>
  <si>
    <t>{"flag":"appendix","description":"Luisa Valiela \nEPA Region 9 (WTR-2-2) \nSan Francisco, CA 94105 \n415-972-3400 (ph) 415-947-3537 (fax) \nvaliela.luisa@epa.gov \n\nGail Louis\nEPA Region 9 (WTR-2-2)\nSan Francisco, CA 94105\n415-972-3467 (ph) 415-947-3537 (fax)\nlouis.gail@epa.gov"}</t>
  </si>
  <si>
    <t>Luisa Valiela, USEPA Region 9, 75 Hawthorne Street (WTR-2-2), San Francisco, CA 94105 Email:&lt; a href='mailto:valiela.luisa@epa.gov'&gt;valiela.luisa@epa.gov&lt;/a&gt;Phone: (415) 972-3400;</t>
  </si>
  <si>
    <t>https://www.epa.gov/sfbay-delta/san-francisco-bay-water-quality-improvement-fund</t>
  </si>
  <si>
    <t>Fiscal Year2015: 1. Urban Greening Bay Area_x000D_
_x000D_
_x000D_
_x000D_
Applicant: Association of Bay Area Governments/San Francisco Estuary Partnership_x000D_
_x000D_
_x000D_
_x000D_
EPA Funds $1,730,862 + Match $1,740,000_x000D_
_x000D_
_x000D_
_x000D_
_x000D_
_x000D_
_x000D_
_x000D_
2. Suisun Marsh Water Quality Objectives Attainment: Source Reduction Field Testing Project_x000D_
_x000D_
_x000D_
_x000D_
Applicant: Association of Bay Area Governments/San Francisco Estuary Partnership_x000D_
_x000D_
_x000D_
_x000D_
EPA Funds $843,982 + Match $843,982_x000D_
_x000D_
_x000D_
_x000D_
_x000D_
_x000D_
_x000D_
_x000D_
3. Hayward Youth-based Trash Capture, Reduction, and Watershed Education Project_x000D_
_x000D_
_x000D_
_x000D_
Applicant: City of Hayward_x000D_
_x000D_
_x000D_
_x000D_
EPA Funds $800,000 + Match $800,000_x000D_
_x000D_
_x000D_
_x000D_
_x000D_
_x000D_
_x000D_
_x000D_
4. Clean Streams in Southern Sonoma County_x000D_
_x000D_
_x000D_
_x000D_
Applicant: County of Sonoma_x000D_
_x000D_
_x000D_
_x000D_
EPA Funds $991,156 + Match $991,156 _x000D_
 _x000D_
_x000D_
 _x000D_
 1. Urban Greening Bay Area_x000D_
_x000D_
Applicant: Association of Bay Area Governments/San Francisco Estuary Partnership_x000D_
_x000D_
EPA Funds $1,730,862 + Match $1,740,000_x000D_
_x000D_
2. Suisun Marsh Water Quality Objectives Attainment: Source Reduction Field Testing Project_x000D_
_x000D_
Applicant: Association of Bay Area Governments/San Francisco Estuary Partnership_x000D_
_x000D_
EPA Funds $843,982 + Match $843,982_x000D_
_x000D_
3. Hayward Youth-based Trash Capture, Reduction, and Watershed Education Project_x000D_
_x000D_
Applicant: City of Hayward_x000D_
_x000D_
EPA Funds $800,000 + Match $800,000_x000D_
_x000D_
4. Clean Streams in Southern Sonoma County_x000D_
_x000D_
Applicant: County of Sonoma_x000D_
_x000D_
EPA Funds $991,156 + Match $991,156 _x000D_
Fiscal Year2016: 1) roadside green infrastructure to reduce PCB and mercury loads ($864,634/City of San Pablo)_x000D_
_x000D_
2) wetlands restoration on 710 acres at the Mountain View Pond complex of the South Bay Salt Pond Restoration Project ($1,677,683/Ducks Unlimited)_x000D_
_x000D_
3) watershed redesign, wetlands restoration and urban greening in the South Bay ($1,667,683/ San Francisco Estuary Partnership). _x000D_
 _x000D_
_x000D_
 _x000D_
Fiscal Year2017: 1) a restoration and improved flood protection project on Lower Walnut Creek ($1.5 mil/Contra Costa County Flood Control District) 2) a watershed restoration project on Alameda Creek ($1,131,000/ Zone 7 Flood Control Agency) 3) tidal wetlands restoration plan at Eden Landing ($500,000/Ducks Unlimited) 4)remediation in the subtidal area of India Basin as part of a wetlands restoration and park project ($1.2mil/San Francisco Parks and Recreation Department)Fiscal Year2018: FY18 funding will be issued under a Request for Proposals (RFP) in September 2018, thus no examples of funded projects are available at this time.</t>
  </si>
  <si>
    <t>https://beta.sam.gov/fal/df3cfc8fc84840978273e3ed5727989f/view</t>
  </si>
  <si>
    <t>Southeast New England Coastal Watershed Restoration</t>
  </si>
  <si>
    <t>SNEP</t>
  </si>
  <si>
    <t>To develop and support the Southeast New England Program (SNEP) for coastal watershed restoration. SNEP is a geographically-based program intended to serve as a collaborative framework for advancing ecosystem resiliency, protecting and restoring water quality, habitat, and ecosystem function, and developing and applying innovative policy, science, and technology to environmental management in southeast coastal New England (eligibility map is available at www.epa.gov/region1/snecwrp and will be included in competitive funding announcements). A critical aspect of this framework is the integration of physical processes, water quality, and critical habitat at a regional, watershed, and/or landscape scale. Additional background information on SNEP can be found at the following website: www.epa.gov/region1/snecwrp. EPA intends to fund projects, either directly or via a pass-through organization, that address SNEP priorities through projects, networks, and/or partnerships among governmental and community resource managers, technology, scientific, and policy organizations, nongovernmental organizations (NGOs), tribes, and other groups. A major focus is to build program capacity for environmental management, including developing and establishing robust institutional, monitoring, information, and technology frameworks that can offer more effective, transferable, and sustainable paths to restoring and protecting the southeast New England coastal watersheds. Through competitive funding announcements, EPA will outline specific program priorities and eligible activities in areas such as environmental, ecological, and/or habitat restoration planning and construction; ordinance adoption and implementation; technology and policy development, testing, and adoption; financing; monitoring, including methods, equipment, data analysis and interpretation; public understanding and engagement; technical training in new approaches; information sharing; and targeted/applied research. EPA may seek to fund this work directly or through an eligible pass-through organization and will provide project examples and expectations in specific competitive announcements.</t>
  </si>
  <si>
    <t>Assistance under SNEP is available to state, local, territorial, and Tribal governments; institutions of higher education; nonprofit institutions and organizations; intertribal consortia; and interstate agencies. Private businesses, federal agencies, and individuals are not eligible to be grant recipients; however, they are encouraged to work in partnership with eligible applicants on projects. Applicants are not limited to the geographic area of southeastern coastal New England, however, those applying from outside the specified region must carry out their projects and have at least one local partner from within the geographic area specified in the competitive funding announcement. Organizations must be capable of undertaking and managing activities that advance SNEP priorities, including managing potentially complex fiscal and administrative requirements. Non-profit organizations described in Section 501(c)(4) of the Internal Revenue Code that engage in lobbying activities as defined in Section 3 of the Lobbying Disclosure Act of 1995 are not eligible to apply; the term interstate agency is defined in Clean Water Act Section 502 as an agency of two or more States established by or pursuant to an agreement or compact approved by the Congress, or any other agency of two or more States, having substantial powers or duties pertaining to the control of pollution as determined and approved by the Administrator. Intertribal consortia must meet the requirements of 40 CFR Section 35.504. 
For certain competitive funding opportunities under this CFDA assistance listing description, the Agency may limit eligibility to compete to a number or subset of eligible applicants consistent with the Agency's Assistance Agreement Competition Policy.</t>
  </si>
  <si>
    <t>Eligible beneficiaries who may benefit from this assistance are the same as those listed under "Applicant Eligibility".</t>
  </si>
  <si>
    <t>{"description":"Nonprofit applicants may be asked to provide documentation that they meet the definition of a nonprofit organization in 2 CFR Section 200.70. Interstate organizations may be asked to provide a citation to the statutory authority, which establishes their status. Intertribal consortia may be asked to provide documentation that they meet the requirements of 40 CFR Part 35.504. 2 CFR Part 200 applies to this program. Tribes may be asked to demonstrate that they are federally recognized. Applicants who have an IRS 501(c)(4) designation are not eligible for grants if they engage in lobbying, no matter what the source of funding for the lobbying activities. For-profit enterprises are not eligible to receive sub-grants from eligible recipients, although they may receive contracts, subject to the procurement regulations found at 2 CFR Part 200.","isApplicable":true}</t>
  </si>
  <si>
    <t>For competitive awards, EPA will review and evaluate applications, proposals, and/or submissions in accordance with the terms, conditions, and criteria stated in the competitive announcement. Competitions will be conducted in accordance with EPA policies and federal regulations for competing assistance agreements.</t>
  </si>
  <si>
    <t>{"flag":"yes","description":"Deadline information is provided in the competitive announcement.","list":[]}</t>
  </si>
  <si>
    <t>Up to 7 months</t>
  </si>
  <si>
    <t>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Part 1500, Subpart E, as applicable</t>
  </si>
  <si>
    <t>{"types":{"moe":false,"formula":false,"matching":true},"formula":{"title":"","chapter":"","part":"","subPart":"","publicLaw":"","description":""},"matching":{"requirementFlag":"voluntary","percent":"0","description":"EPA has discretion to determine the match requirements for awards made under these authorities and will do so within each announcement. Any other matching requirements will be described in the competitive announcement. \n\nIn addition to matching requirements, the applicant must demonstrate how they will leverage resources during grant performance."},"moe":{"description":""}}</t>
  </si>
  <si>
    <t>{"awarded":"other","description":"The terms of the grant shall be determined at time of grant award. ","awardedDescription":"The method of fund disbursement will be determined at the time of award. "}</t>
  </si>
  <si>
    <t>[{"code":"program","isSelected":true,"description":"Program reports are required under this program. EPA includes reporting requirements for grants and cooperative agreements in the terms and conditions of the agreements."},{"code":"cash","isSelected":false,"description":""},{"code":"progress","isSelected":true,"description":"Progress reports are required under this program.  EPA includes reporting requirements for grants and cooperative agreements in the terms and conditions of the agreements."},{"code":"expenditure","isSelected":false,"description":"EPA includes reporting requirements for grants and cooperative agreements in the terms and conditions of the agreements. Agreements may require quarterly, interim, and final progress reports, and expenditure/financial, equipment, and invention reports. Specific reporting requirements are also identified in 2 CFR Part 200, as applicable. Program reports are required under this program. EPA includes reporting requirements for grants and cooperative agreements in the terms and conditions of the agreements"},{"code":"performanceMonitoring","isSelected":true,"description":"Performance monitoring is required in accordance with 2 CFR Section 200.301.  EPA includes reporting requirements for grants and cooperative agreements in the terms and conditions of the agreements."}]</t>
  </si>
  <si>
    <t>{"isApplicable":true,"description":"In accordance with 2 CFR Part 200, Subpart F, nonfederal entities that expends $750,000 or more in Federal awards during the nonfederal entity's fiscal year, must have a single or a program-specific audit conducted for that year. Nonfederal entities that expend less than $750,000 a year in Federal awards are exempt from Federal audit requirements for that year, except as noted in 2 CFR Part 200, Subpart F. 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t>
  </si>
  <si>
    <t>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should be retained until the matter is completely resolved.</t>
  </si>
  <si>
    <t xml:space="preserve">(Cooperative Agreements (Discretionary Grants)) FY 17$4,510,000.00; FY 18 est $4,200,000.00; FY 19 Estimate Not Available  FY 16$4,637,000.00; - </t>
  </si>
  <si>
    <t>Range: $2,000,000 - $5,000,000/fiscal year Average: $3,500,000/year (estimated).</t>
  </si>
  <si>
    <t>{"list":[{"fiscalYear":2016,"description":"In FY16 SNEP anticipates 8 awards totaling $4,637,000 as a result of EPA's RFIP (EPA-R1-SNEP-2016).  In FY16 SNEP awarded 8 assistance agreements totaling $4,637,000 as a result of EPA's RFIP (EPA-R1-SNEP-2016). "},{"fiscalYear":2017,"description":"In FY17, SNEP awarded one assistance agreement totaling $3,945,172 as a result of EPA’s Request for Applications (EPA-R1-SNEP-2017)"}],"isApplicable":true}</t>
  </si>
  <si>
    <t>Uniform Grants Guidance 2 CFR Part 200, 2 CFR Part 1500, and 40 CFR Section 35.610, as applicable.</t>
  </si>
  <si>
    <t>{"flag":"appendix","description":"Karen Simpson Baird, U.S. EPA Region 1, 5 Post Office Square, Suite 100, Boston, MA 02109, Phone 617-918-1672, Toll Free: 888-372-7341, TTY: 617-918-2028. Email: simpson.karen@epa.gov."}</t>
  </si>
  <si>
    <t>Karen Simpson BairdU.S. EPA Region 1, 5 Post Office Square, Suite 100, Boston, MA 02109 Email:&lt; a href='mailto:simpson.karen@epa.gov'&gt;simpson.karen@epa.gov&lt;/a&gt;Phone: 617-918-1672;</t>
  </si>
  <si>
    <t>https://www.epa.gov/snecwrp</t>
  </si>
  <si>
    <t xml:space="preserve">66.440 Urban Waters Small Grants; 66.110 Healthy Communities Grant Program; 66.456 National Estuary Program; </t>
  </si>
  <si>
    <t>Fiscal Year2017: Pass through entity was funded at $3,945,172 to solicit and fund projects under this program.</t>
  </si>
  <si>
    <t>Evaluation and selection criteria for competitive awards under this CFDA assistance listing will be described in the competitive announcement.</t>
  </si>
  <si>
    <t>Nov 13,2015</t>
  </si>
  <si>
    <t>https://beta.sam.gov/fal/62989570ec5740ae8372e4dc7da24484/view</t>
  </si>
  <si>
    <t xml:space="preserve">Gulf Coast Ecosystem Restoration Council Comprehensive Plan Component </t>
  </si>
  <si>
    <t xml:space="preserve">EPA's RESTORE Council Component _x000D_
_x000D_
_x000D_
_x000D_
</t>
  </si>
  <si>
    <t>{"list":[{"act":{},"publicLaw":{"congressCode":"112","number":"141, 126 Stat. 588"},"USC":{"title":"33","section":"1321(t)(2)"},"authorizationTypes":{"USC":true,"act":true,"publicLaw":true},"usc":{"title":"33","section":"1321(t)(2)"}}]}</t>
  </si>
  <si>
    <t>The primary objective of this program is to disburse funds to eligible entities according to the funded priorities list approved by the Gulf Coast Ecosystem Restoration Council. The Council enters into Interagency Agreements with EPA to expend funds to carry out those Comprehensive Plan projects and programs that have been assigned to EPA. Projects funded through this component achieve one or more of the seven objectives listed in the Gulf Coast Ecosystem Restoration Council Initial Comprehensive Plan: (1) Restore, Enhance and Protect Habitats, (2) Restore, Improve, and Protect Water Resources, (3) Protect and Restore Living Coastal and Marine Resources, (4) Restore and Enhance Natural Processes and Shorelines, (5) Promote Community Resilience, (6) Promote Natural Resource Stewardship and Environmental Education, and (7) Improve Science-Based Decision-Making Processes. Projects funded through this component also achieve one or more of the four EPA Gulf of Mexico Program priorities: 1) Restore, protect and enhance habitat, 2) Improve water quality, 3) Enhance community resilience, and 4) Further environmental education.   For further information, please see:
https://restorethegulf.gov/sites/default/files/FPL_forDec9Vote_Errata_04-07-2016.pdf
Funding Priority - Fiscal Year 2017 and Fiscal Year 2018: Funding priority will be projects on the RESTORE funded priorities list where EPA is listed as the Responsible Council Member. Please see https://restorethegulf.gov/sites/default/files/FPL_forDec9Vote_Errata_04-07-2016.pdf for more information.</t>
  </si>
  <si>
    <t>Funds are available to State and local governments, Tribes, colleges and universities, and other public or nonprofit organizations. Awards will be made noncompetitively or competitively based on the authority for the award and EPA procedures. Competitive awards will be made in accordance with EPA policies and procedures for competitive awards. For certain competitive funding opportunities under this CFDA assistance listing, the Agency may limit eligibility to compete to a number or subset of eligible applicants consistent with the Funded Priorities List and Agency policy.</t>
  </si>
  <si>
    <t xml:space="preserve">State and local governments, interstate agencies, Tribes, colleges and universities, and other public or nonprofit organizations. </t>
  </si>
  <si>
    <t>{"description":"Compliance with 2 CFR 200 and 1500 and Program Funding Guidance","isApplicable":true}</t>
  </si>
  <si>
    <t>{"environmentalImpact":{"reports":[{"isSelected":true,"reportCode":"otherRequired"}]},"description":"EPA will have already developed and provided necessary and appropriate environmental assessment information and compliance documentation to the Council prior to the project/program being included on the FPL, or the grant recipient will be preparing the necessary and appropriate environmental assessment information and compliance documentation as part of the project/program scope of work and deliverables \n\nPre-application coordination is required. Whenever competition is required for the FPL project/program assigned to EPA, EPA will generally specify the nature of the pre-application coordination in the competitive announcement. For additional information, contact the individual(s) listed as the \"Agency Contact(s)\" in the competitive announcement or see Appendix IV of the Catalog."}</t>
  </si>
  <si>
    <t>{"description":"Applicants should follow the proposal format and instructions provided in the Funding Announcement.   All applications for funding must be submitted through https://www.grants.gov.","isApplicable":true}</t>
  </si>
  <si>
    <t xml:space="preserve">Awards will be made noncompetitively or competitively based on the authority for the award and EPA procedures. For projects on the funded priorities list identified as a competitive award, EPA will review and evaluate applications, proposals, and/or submissions in accordance with the terms, conditions, and criteria stated in the competitive announcement. Competitions will be conducted in accordance with EPA policies/regulations for competing assistance agreements </t>
  </si>
  <si>
    <t>{"flag":"yes","description":"For competitive awards, deadlines will be specified in the Request for Applications (RFA) or Request for Proposals (RFP)","list":[]}</t>
  </si>
  <si>
    <t>Approximately 90-180 days following the application deadline as addressed in the competitive funding announcement.</t>
  </si>
  <si>
    <t>A standard grant application should be prepared and submitted as a new grant, which will be reviewed in the same manner as the original application and will compete for available funds. Generally, EPA incrementally funds grants and cooperative agreements. Approval of subsequent funding increments is dependent on satisfactory project progress, continued relevance of the project to EPA's Gulf of Mexico Program priorities, and availability of funds.</t>
  </si>
  <si>
    <t>{"types":{"moe":false,"formula":false,"matching":true},"formula":{"title":"","chapter":"","part":"","subPart":"","publicLaw":"","description":""},"matching":{"requirementFlag":"voluntary","description":"This program has no matching requirements, except when the specific FPL project/program stipulates there is a matching requirement (e.g. – Gulf of Mexico Conservation Enhancement Grants Program). In those instances, the specific FPL project/program and funding opportunity (if applicable) will provide the details of the matching requirements.."},"moe":{"description":""}}</t>
  </si>
  <si>
    <t>{"awarded":"other","description":"The method of fund disbursement will be determined at the time of award. ","awardedDescription":"The method of fund disbursement will be determined at the time of award. "}</t>
  </si>
  <si>
    <t>[{"code":"program","isSelected":true,"description":"EPA includes reporting requirements for grants and cooperative agreements in the terms and conditions of the agreements. Agreements may require quarterly, interim, and final progress reports, and expenditure/financial, equipment, and invention reports. Specific reporting requirements are also identified in the regulations at 2 CFR 200 and 1500, as applicable. Program reports are required under this program.  \tReporting requirements shall be determined at the time of grant award ."},{"code":"cash","isSelected":true,"description":"Cash reports are required under this program.  Reporting requirements shall be determined at the time of grant award."},{"code":"progress","isSelected":true,"description":"Progress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</si>
  <si>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an audit, related records should be retained until the matter is completely resolved.</t>
  </si>
  <si>
    <t xml:space="preserve">(Project Grants) FY 18 est $6,400,000.00; FY 16$0.00; FY 17 est $2,200,000.00; - Resources under this component are provided by the RESTORE Council to the Environmental Protection Agency as interagency agreements. Projects are then funded by the Environmental Protection Agency according to the RESTORE Council Funded Priorities List. EPA funds the projects where EPA is identified as the Responsible Council Member. _x000D_
 _x000D_
Fiscal Year 2016: $0_x000D_
 Fiscal Year 2017 (anticipated): $2.2M _x000D_
 Fiscal Year 2018 (estimate): $6.4M _x000D_
  _x000D_
</t>
  </si>
  <si>
    <t>Assistance Type: Project Grants (Discretionary, Cooperative Agreements)
FY 2017 - Actual ($350,000); FY 2018 - Estimate ($4,000,000); FY 2019 - Estimate ($2,250,000)
Projects funded are consistent with the amounts listed in the RESTORE Council Funded Priorities List.</t>
  </si>
  <si>
    <t xml:space="preserve">For assistance agreements, the procedures and requirements should be in conformance with 2 CFR 200 and 1500 as applicable  _x000D_
_x000D_
 _x000D_
</t>
  </si>
  <si>
    <t>{"flag":"appendix","description":"EPA/Gulf of Mexico Program Office, 2510 14th St., Suite 1212, Gulfport, MS 39501 Attention: Rachel Houge. Telephone: 228-304-7441. FAX: 228-679-5921. E-Mail: houge.rachel@epa.gov "}</t>
  </si>
  <si>
    <t>Rachel HougeEPA/Gulf of Mexico Program, 2510 14th Street, Suite 1212, Gulfport, MS 39501 Email:&lt; a href='mailto:houge.rachel@epa.gov'&gt;houge.rachel@epa.gov&lt;/a&gt;Phone: 228-304-7441;</t>
  </si>
  <si>
    <t>https://www.epa.gov/gulfofmexico</t>
  </si>
  <si>
    <t>Fiscal Year2016: Not applicable - new programFiscal Year2017: FY2017: Projection:  Mobile Bay Estuary Program (MBNEP) Planning – RESTORE Project. This activity included engineering and design of a stream restoration plan for restoring Twelve Mile Creek, one of six main tributaries within the Three Mile Creek Watershed and development of an invasive species control program focused on aquatic vegetation in Three Mile Creek.Fiscal Year2018: The Tampa Bay Estuary Program (TBEP)-RESTORE Project Planning activity includes environmental compliance attainment, quality assurance, and pre-monitoring activities for seven priority water quality and habitat improvement elements located throughout the Tampa Bay watershed. Seven elements of the Tampa Bay Estuary Program (TBEP) would be implemented throughout the Tampa Bay watershed, expected to collectively result in 16.5 tons of nitrogen reduced per year; more than 250 acres of coastal habitat restored and 200 acres of seagrass created. More than $3.4M from local, state and federal agencies is provided as cash match.
Mobile Bay Estuary Program (MBNEP) – RESTORE Project. This activity includes implementation of the stream restoration plan for restoring Twelve Mile Creek and implementation the invasive species control program plan focused on aquatic vegetation in Three Mile Creek. The project will adhere to environmental and other regulatory compliance requirements; quality assurance and post-restoration monitoring.
Gulf of Mexico Conservation Enhancement Grant Program (GMCEGP): a funding assistance opportunity to enhance private/public partnerships that support land protection and conservation across the Gulf Coast region. The competitive grant selection process was completed in FY2018 and the funding will be issued in FY2019 following completion of RESTORE Council Interagency (IA) Funding process).
Gulf of Mexico Estuary Program: This project will develop and stand-up a place-based estuary program encompassing Perdido Bay and Pensacola Bay. The key components of the project include establishing the host organization, host organization hiring key staff, developing Management and Technical committees, determining stressors and then developing and approving a Comprehensive Plan (e.g., CCMP).</t>
  </si>
  <si>
    <t>The evaluation and selection criteria for competitive awards under this CFDA assistance listing  will be described in the competitive announcement. Projects will be selected based on the criteria and ranking factors established in the EPA's Gulf of Mexico Program's Competitive Funding Announcement. Leveraged funds and resources may be considered during the evaluation scoring process in accordance with the competitive funding announcement</t>
  </si>
  <si>
    <t>Apr 02,2017</t>
  </si>
  <si>
    <t>https://beta.sam.gov/fal/045e1e5e024e4b0da9f982b21cc92c74/view</t>
  </si>
  <si>
    <t>Congressionally Mandated Projects</t>
  </si>
  <si>
    <t>CONGRESSIONAL EARMARKS</t>
  </si>
  <si>
    <t>{"list":[{"executiveOrder":{"description":"Executive Order 13457 \"Protecting American Taxpayers from Government Spending of Wasteful Earmarks\""},"authorizationTypes":{"executiveOrder":true}}]}</t>
  </si>
  <si>
    <t>To implement special Congressionally directed projects or programs identified in EPA's annual appropriations act, committee reports incorporated by reference into the annual appropriation act, and other statutes mandating that EPA provide financial assistance agreements to designated recipients for projects or programs. These assistance agreements support special projects earmarked by Congress for specific recipients which are not requested by EPA in its annual budget request to Congress. The projects may be associated with: (1) various environmental requirements (e.g., wastewater treatment, drinking water treatment); (2) identifying, developing, and/or demonstrating necessary pollution control technologies and techniques to prevent, reduce, and eliminate pollution; or (3) evaluating the economic and social consequences of alternative environmental pollution strategies, technologies, or mechanisms for use by those in economic, social, governmental, and environmental management positions. Funding priorities are to award these assistance agreements to the designated recipients as quickly as possible within statutory and regulatory requirements.</t>
  </si>
  <si>
    <t>Eligible applicants are specified in the statute authorizing the earmark. Examples of recipients that may receive assistance under this program include local, state, intrastate, interstate, U.S. territories or possessions, public or nonprofit institutions/organizations, public/private nonprofit institutions/organizations, quasi-public nonprofit institutions/organizations, institutions of higher education, Federally Recognized Indian Tribal Governments, Native American Organizations, and international organizations.</t>
  </si>
  <si>
    <t xml:space="preserve">Beneficiaries vary with the project Congress has directed EPA to fund. For example, an earmark for a wastewater treatment plant or sewer system would benefit the community in which the project is constructed. An earmark for a training project would benefit the individuals receiving the training under the assistance agreement.  </t>
  </si>
  <si>
    <t>{"description":"EPA may ask principle investigators for earmarked research projects to provide curriculum vitae and relevant publications. \r\n\r\n","isApplicable":true}</t>
  </si>
  <si>
    <t>{"environmentalImpact":{"reports":[{"isSelected":true,"reportCode":"ExecutiveOrder12372"},{"isSelected":true,"reportCode":"otherRequired"}]},"description":"Regarding pre-application/pre-proposal assistance with respect to awards under this program description, EPA will generally specify the nature of any pre-application/pre-proposal assistance. For additional information, contact the individual(s) listed as \"Information Contacts\" or see Appendix IV of the Catalog."}</t>
  </si>
  <si>
    <t>{"description":"Applicants, except in limited circumstances approved by the Agency, must submit all initial applications for funding through https://www.grants.gov. \n\n\n\n\n\n\nApplicants may be able to use http://www.grants.gov to electronically apply for certain grant opportunities under this CFDA."}</t>
  </si>
  <si>
    <t>EPA will evaluate each application to determine (a) the adequacy of the proposed project to meet the specified purpose of the Congressionally mandated project and compliance with other applicable laws. EPA's R&amp;D Office conducts a peer review of all applications by outside experts. EPA will also review the application in relation to EPA's general grant regulations and OMB guidance.</t>
  </si>
  <si>
    <t xml:space="preserve">Disputes will be resolved under 2 CFR 1500 Subpart E, as applicable.  _x000D_
_x000D_
 _x000D_
_x000D_
</t>
  </si>
  <si>
    <t>EPA may incrementally fund grants and cooperative agreements depending on the nature of the project and the terms of the earmark.</t>
  </si>
  <si>
    <t>{"types":{"moe":false,"formula":false,"matching":true},"formula":{"title":"","chapter":"","part":"","subPart":"","publicLaw":"","description":""},"matching":{"requirementFlag":"voluntary","percent":"0","description":"This program has no statutory formula for distribution of Federal funds, therefore, matching requirements are defined in each Appropriations Act or other statute authorizing the earmark."},"moe":{"description":""}}</t>
  </si>
  <si>
    <t>{"awarded":"other","description":"The terms of the assistance agreement shall be determined at time of award. The length and time phasing of the assistance agreement will be determined by the duration of the availability of appropriated funds. ","awardedDescription":"Assistance awards are released by letter of credit and other financial authorizations. "}</t>
  </si>
  <si>
    <t>[{"code":"program","isSelected":true,"description":"Program reports are required under this program"},{"code":"cash","isSelected":false,"description":""},{"code":"progress","isSelected":true,"description":"EPA assistance agreements may, in the terms and conditions, require annual, quarterly, interim, and/or final progress reports."},{"code":"expenditure","isSelected":true,"description":"EPA assistance agreements may, in the terms and conditions, require annual, quarterly, interim, and/or final expenditure/financial reports. "},{"code":"performanceMonitoring","isSelected":true,"description":"Performance monitoring of Congressionally mandated special project or program assistance agreements are required per EPA administrative grant orders. "}]</t>
  </si>
  <si>
    <t xml:space="preserve">Recipients must keep financial records, including all documents supporting entries on accounting records and to substantiate changes in grants available to personnel authorized to examine EPA recipients grants and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 </t>
  </si>
  <si>
    <t>68-0107-0-1-304;68-0103-0-1-304;68-0110-0-1-304;68-0108-0-1-304;</t>
  </si>
  <si>
    <t>(Cooperative Agreements) FY 17$0.00; FY 18 est $0.00; FY 19 est $0.00; FY 16$20,000,000.00; - EPA did not receive earmark funding in FY 2017 or FY 2018.</t>
  </si>
  <si>
    <t>No range; since no appropriated funds were enacted in FY 2017 and FY 2018 for Congressionally designated projects and programs.</t>
  </si>
  <si>
    <t>{"list":[{"fiscalYear":2016,"description":"No content available.  Program Accomplishments 2016 Targeted Air Shed Grant program anticipated results: The program will repair or replace diesel school buses so more children can ride buses with reduced emissions. The program will also accelerate the replacement of older commercial lawn and garden equipment in environmental justice communities. The program will replace up to 19 yard tractors with electric yard tractors or equivalent, as well as 136 on-road heavy- duty trucks. In addition to mobile sources, the program will assist in the change-out or repair of thousands of old wood burning appliances."}],"isApplicable":false}</t>
  </si>
  <si>
    <t>Congressional mandated earmarks are subject to EPA's General Grant Regulations, Environmental Protection Agency (2 CFR 200 and 1500 as applicable).</t>
  </si>
  <si>
    <t>{"flag":"none","description":"EPA encourages potential applicants to communicate with the appropriate Headquarters program contact listed below."}</t>
  </si>
  <si>
    <t>Hamilton HumesUSEPA Headquarters, 1200 Pennsylvania Avenue, N.W., Washington, DC 20460 Email:&lt; a href='mailto:Humes.Hamilton@epa.gov'&gt;Humes.Hamilton@epa.gov&lt;/a&gt;Phone: 202-564-2835;</t>
  </si>
  <si>
    <t>https://www.epa.gov/aboutepa/about-office-chief-financial-officer-ocfo</t>
  </si>
  <si>
    <t>Fiscal Year2016: No content available.  Fiscal Year 2016: No Current Data Available</t>
  </si>
  <si>
    <t>Addresses the specific purpose designated by the Congressional earmark in EPA's annual Appropriations Act or other statute. All Congressionally mandated earmarks must meet the following criteria: (a) address the specified Congressionally directed support or action described in the annual appropriations act or committee report incorporated by reference into the appropriations act or other statutes mandating that EPA provide financial assistance agreements to designated recipients for projects or programs; and (b) have an approved workplan and processed assistance agreement before the appropriated funds expire.</t>
  </si>
  <si>
    <t>https://beta.sam.gov/fal/aed9a28c09d547e1a710e2258c62d220/view</t>
  </si>
  <si>
    <t>Environmental Finance Center Grants</t>
  </si>
  <si>
    <t>EFC Grant Program</t>
  </si>
  <si>
    <t>{"list":[{"act":{},"authorizationTypes":{"act":true}},{"act":{},"authorizationTypes":{"act":true}},{"act":{},"authorizationTypes":{"act":true}},{"act":{},"authorizationTypes":{"act":true}},{"act":{},"authorizationTypes":{"act":true}},{"act":{},"authorizationTypes":{"act":true}},{"act":{},"authorizationTypes":{"act":true}},{"act":{},"authorizationTypes":{"act":true}}]}</t>
  </si>
  <si>
    <t>The Environmental Finance Center Grant Program provides funding to support Environmental Finance Centers (EFCs) that provide multi-media environmental finance expertise and outreach to the regulated communities. The EFCs work with state and tribal governments, local governments, and the private sector to address the growing costs of environmental protection. The EFCs provide finance-related training, education, and analytical studies to help these regulated parties develop solutions to the difficult "how-to-pay" issues associated with meeting environmental standards.
 The EFCs educate state, tribal, and local governments and businesses on lowering environmental costs, increasing environmental investments, improving financial capacity, encouraging full cost pricing, and identifying and evaluating environmental financing options. A central goal of the EFCs is to create sustainable systems. Sustainable systems have the financial, technical, and institutional resources and capabilities to operate in compliance with environmental requirements and in conformance with accepted environmental practices over the long term. EFCs focus on helping smaller parties find ways to obtain financing for their environmental protection responsibilities.
Funding Priority - Fiscal Year 2019:  Providing education, training, technical assistance, and analytic support and outreach to state, tribal and local governments and businesses with a focus on smaller governments and businesses. Fiscal Year 2019 work plans containing the EFC funding priorities are under development and have not been finalized at this time. See the Fiscal Year 2018 funding priorities write-up for a good representation of current program priorities.
Funding Priority - Fiscal Year 2018: Providing education, training, technical assistance, and analytic support and outreach to state, tribal and local governments and businesses (with a focus on smaller governments and businesses) on: (1) supporting resiliency efforts in coastal communities, enhancing stormwater resilience in the built environment, and using pollution reduction performance and costing data to make lesser-cost, effective best management practice (BMP) decisions; (2) providing on-going public financial management technical assistance and training to local stakeholders, and providing sustainable materials management (greener business through source reduction, pollution prevention, conservation, resource recovery, reuse, and recycling) community assistance support in Puerto Rico, the U.S. Virgin Islands New York and New Jersey; (3) building water quality financing knowledge in support of watershed and wetland programs, promoting environmentally sustainable development and smart growth, and green infrastructure approaches; (4) improving drinking water and wastewater infrastructure planning and funding, educating local officials and the public regarding water rates/pricing and customer affordability challenges, and providing future leaders with applied research opportunities in public and private sector environmental management and finance areas; (5) promoting and building asset management expertise in drinking water, wastewater and stormwater utilities; (6) developing online environmental finance and management resources tailored for use by different audiences (elected leaders, utility operators and managers and the public); (7) resources promoting innovative ways to finance and otherwise support interstate, state, regional, and local air pollution reduction efforts; (8) assisting the owners and operators of small, disadvantaged, and rural water systems in planning, obtaining financing, and developing new approaches such as regionalization to meeting infrastructure needs; (9) developing fiscal sustainability plans and certifications for utilities that include inventories and evaluations of planning needs, asset performance, energy conservation efforts, operations, maintenance and repair needs and activities; (10) reducing greenhouse gas emissions, and developing decision tools and financial strategies for adaptation to adverse weather events; (11) developing a web application to collect field data and send it to a GIS hub for use in improving environmental utility asset management decision-making and building a funding guide for use by communities in addressing water infrastructure challenges; (12) identifying, supporting and advancing environmental equity and justice concerns, where appropriate, in all training, outreach, projects, programs, and activities; and, (13) encouraging the development and use of public-private partnerships, where appropriate in providing environmental services, infrastructure, projects, and activities.</t>
  </si>
  <si>
    <t>Assistance under this program is available to public and private non-profit universities and colleges and to nonprofit organizations. For certain competitive funding opportunities under this CFDA description, the Agency may limit eligibility to compete to a number or subset of eligible applicants consistent with the Agency's Assistance Agreement Competition Policy.</t>
  </si>
  <si>
    <t xml:space="preserve">States, tribes, local governments, businesses and community organizations and the general public are the beneficiaries of this program._x000D_
_x000D_
_x000D_
_x000D_
_x000D_
</t>
  </si>
  <si>
    <t>{"description":"Applicants must demonstrate that they meet eligibility requirements. In addition, EPA may request applicants to demonstrate that they have the appropriate background, academic training, experience in the field, and necessary staff and equipment to carry out the project work. The Agency may also ask principal analysts named in applicants' proposals to provide curriculum vitae and other documentation of relevant experience.","isApplicable":true}</t>
  </si>
  <si>
    <t>{"description":"Information on the EPA grant package can be found at:  https://www.epa.gov/grants.  For competitive awards, announcements for competitive funding opportunities will specify application procedures.\n\nApplicants, except in limited circumstances approved by the Agency, must submit all initial applications for funding through http://www.grants.gov.","isApplicable":true}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</si>
  <si>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</si>
  <si>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{"flag":"yes","description":"Specific information regarding deadlines is provided in the competitive announcements.","list":[]}</t>
  </si>
  <si>
    <t>{"types":{"moe":false,"formula":false,"matching":true},"formula":{"title":"","chapter":"","part":"","subPart":"","publicLaw":"","description":""},"matching":{"requirementFlag":"voluntary","percent":"0","description":"This program does not have a statutory or regulatory formula or matching requirement. The Agency may, as a matter of policy, require cost sharing when such a requirement is specified in the announcement of the competitive funding opportunity. "},"moe":{"description":""}}</t>
  </si>
  <si>
    <t>{"awarded":"other","description":"EPA normally funds grants and cooperative agreements on a 12-month basis. However, EPA can negotiate the project period with each applicant based on project requirements. The project period for the grants or cooperative agreements may range up to seven years. EPA will provide incremental funding for the cooperative agreements each fiscal year (on a 12-month basis) over the duration of the grants or cooperative agreements.","awardedDescription":"The method of fund disbursement will be determined at the time of award."}</t>
  </si>
  <si>
    <t>[{"code":"program","isSelected":true,"description":"Reporting requirements shall be determined at the time of grant award."},{"code":"cash","isSelected":false,"description":""},{"code":"progress","isSelected":true,"description":"Reporting requirements shall be determined at the time of grant award."},{"code":"expenditure","isSelected":true,"description":"Reporting requirements shall be determined at the time of grant award."},{"code":"performanceMonitoring","isSelected":true,"description":"Reporting requirements shall be determined at the time of grant award."}]</t>
  </si>
  <si>
    <t>The record retention requirements of 2 CFR 200 and 1500 as applicable, apply. Recipients must keep financial records, including all documents supporting entries on accounting records and to substantiate changes in grants, available to personnel authorized to examine EPA recipients grants and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t>
  </si>
  <si>
    <t xml:space="preserve">(Cooperative Agreements (Discretionary Grants)) FY 17$2,162,417.00; FY 18 est $600,000.00; FY 19 est $1,000,000.00; FY 16$1,825,000.00; - </t>
  </si>
  <si>
    <t>Range: $60,000 to $190,000 per fiscal year Average: $138,000 per fiscal year.</t>
  </si>
  <si>
    <t>{"list":[{"fiscalYear":2016,"description":"In FY 2016, EPA anticipates awarding nine university-based Environmental Finance Centers (EFCs) to work with state, tribal, and local governments and the private sector to develop and implement a wide range of creative, responsible, and sustainable solutions to existing and new environmental challenges. Each participating university will operate an EFC or EFCs that will provide technical assistance and outreach services to the regulated communities (States, tribal, local governments and businesses). The EFCs will provide finance-related training, education, and analytical studies to help these regulated parties develop solutions to the difficult \"how-to-pay\" issues associated with meeting environmental standards. The EFCs will educate state, tribal, and local governments and businesses on lowering environmental costs, increasing environmental investments, improving financial capacity, encouraging full cost pricing, and identifying and evaluating environmental financing options. n FY 2016, nine (eight university-base and one nonprofit-based) Environmental Finance Centers (EFCs) worked with state, tribal, and local governments as well as the private sector in developing and implementing a range of creative, responsible, and sustainable solutions to existing and new environmental challenges. In this first year of the new EFC grant award period, five of the eight grantees operating EFCs under the previous grant award were awarded funding and four new grantees were awarded funding and began operating as EFCs. EFC accomplishments in FY 2016 included: (1) University of Southern Maine EFC - (1) facilitating a series of three workshops on implementing a stormwater financing program in the Narragansett Bay that presented the components of a good stormwater feasibility study, examined ways to gain community acceptance and build political support, looked at options for reducing costs and leveraging innovative financing, and shared ways to build successful partnerships; (2) Syracuse University EFC - building stakeholder partnerships in New York, New Jersey and Puerto Rico to strengthen and develop regional marine debris protection (trash free waters) and providing climate resiliency training on issues including watershed management, strengthening infrastructure for flood protection, financing resiliency, and storm water asset management planning; (3) University of Maryland EFC – implementing and expanding the Sustainable Maryland Certified program that helps Maryland municipalities to find cost-effective and strategic ways to protect their natural assets and revitalize their communities, and developing a Municipal Online Stormwater Training (MOST) Center that provides communities with access to needed storm water management technical and financial resources through a comprehensive and interactive online training program; (4) University of North Carolina EFC - comparing the financial structures and outcomes of alternative water service delivery models (including public-private partnerships) in nine communities across the country, and assisting EPA WaterCARE communities in developing sustainable financing strategies to address the challenges of aging water infrastructure; (5) Michigan Technological University EFC - staffing and standing up a new center that will focus on providing financial technical assistance on water, wastewater, and storm water infrastructure issues especially for small and rural communities; (6) University of New Mexico EFC - delivering technical, managerial, and financial capacity building training for small water systems covering important topics such as water loss control, asset management, and operator certifications and providing needed financial planning support to EPA WaterCARE communities; (7) Wichita State University EFC - performing energy assessments for small to medium sized wastewater treatment plants across the state of Kansas identifying substantial energy reduction opportunities and significant cost savings, and implementing an educational and training program designed to stimulate the interest of high school students in the career opportunities in the water and wastewater industry; (8) California State University at Sacramento (Sacramento State) - staffing and standing up a new EFC that looks to provide cost-effective solutions to protecting public health and the environment focusing on stormwater management, sustainable utility operations, solid and hazardous waste management and tribal communities; and (9) Rural Community Assistance Corporation - Standing up a new EFC that will focus on providing infrastructure financial education to tribal communities, creating map-based tools for asset management, and developing financial analysis that incorporates cultural concerns when comparing adapt-in-place costs to relocation costs for infrastructure."},{"fiscalYear":2017,"description":"In FY 2017, EPA funded (eight university-based and two non-profit based) Environmental Finance Centers (EFCs) covering ten EPA Regions located across the nation. Each participating EFCs provided technical assistance and outreach services to the regulated communities (States, tribal, local governments and businesses). The EFCs provided finance-related training, education, and analytical studies to help these regulated parties develop solutions to the difficult \"how-to-pay\" issues associated with meeting environmental standards. The EFCs educated state, tribal, and local governments and businesses on lowering environmental costs, increasing environmental investments, improving financial capacity, encouraging full cost pricing, and identifying and evaluating environmental financing options."},{"fiscalYear":2018,"description":"NA"}],"isApplicable":true}</t>
  </si>
  <si>
    <t>These grants and cooperative agreements are subject to the general grant regulations at 2 CFR 200 and 1500 as applicable. Costs will be determined in accordance with 2 CFR 200 Subpart E.</t>
  </si>
  <si>
    <t>{"flag":"appendix","description":"EPA encourages potential applicants to communicate with the appropriate EPA Regional Office listed in the competitive funding announcement."}</t>
  </si>
  <si>
    <t>Timothy McProutyEnvironmental Protection Agency, 1200 Pennsylvania Avenue, N.W., (Mail Code: 4201T), Washington, DC 20460 Email:&lt; a href='mailto:mcprouty.timothy@epa.gov'&gt;mcprouty.timothy@epa.gov&lt;/a&gt;Phone: 202-564-4996;</t>
  </si>
  <si>
    <t>https://www.epa.gov/waterfinancecenter</t>
  </si>
  <si>
    <t xml:space="preserve">66.814 Brownfields Training, Research, and Technical Assistance Grants and Cooperative Agreements ; 66.611 Environmental Policy and Innovation Grants; </t>
  </si>
  <si>
    <t>Fiscal Year2016: In FY 2016, EPA anticipates funding nine university-based Environmental Finance Centers (EFCs) covering nine EPA Regions located across the nation. Each participating university will operate an EFC or EFCs that will provide technical assistance and outreach services to the regulated communities (States, tribal, local governments and businesses). The EFCs will provide finance-related training, education, and analytical studies to help these regulated parties develop solutions to the difficult "how-to-pay" issues associated with meeting environmental standards. The EFCs educate state, tribal, and local governments and businesses on lowering environmental costs, increasing environmental investments, improving financial capacity, encouraging full cost pricing, and identifying and evaluating environmental financing options. In FY 2016, EPA funded eight university-based and one non-profit based Environmental Finance Centers (EFCs) covering nine EPA Regions located across the nation. Each participating university and non-profit base will operated as an EFC or EFCs that provided technical assistance and outreach services to the regulated communities (States, tribal, local governments and businesses). The EFCs will continue to provide finance-related training, education, and analytical studies to help these regulated parties develop solutions to the difficult "how-to-pay" issues associated with meeting environmental standards. The EFCs educate state, tribal, and local governments and businesses on lowering environmental costs, increasing environmental investments, improving financial capacity, encouraging full cost pricing, and identifying and evaluating environmental financing options.Fiscal Year2018: In FY 2018, EPA continued to fund eight university-based and two non-profit-based Environmental Finance Centers (EFCs) covering ten EPA Regions located across the nation. Each participating university or non-profit organization operated an EFC that provided technical assistance and outreach services to the regulated communities (States, tribal, local governments and businesses). The EFCs provide finance-related training, education, and analytical studies to help these regulated parties develop solutions to the difficult "how-to-pay" issues associated with meeting environmental standards. The EFCs educate state, tribal, and local governments and businesses on lowering environmental costs, increasing environmental investments, improving financial capacity, encouraging full cost pricing, and identifying and evaluating environmental financing options.Fiscal Year2019: In FY 2019, EPA anticipates funding eight university-based and two non-profit based Environmental Finance Centers (EFCs) covering ten EPA Regions located across the nation. Each participating university and non-profit will operate an EFC or EFCs that will provide technical assistance and outreach services to the regulated communities (States, tribal, local governments and businesses). The EFCs will provide finance-related training, education, and analytical studies to help these regulated parties develop solutions to the difficult "how-to-pay" issues associated with meeting environmental standards. The EFCs educate state, tribal, and local governments and businesses on lowering environmental costs, increasing environmental investments, improving financial capacity, encouraging full cost pricing, and identifying and evaluating environmental financing options.</t>
  </si>
  <si>
    <t>The evaluation and selection criteria for competitive awards under this CFDA assistance listing description will be described in the announcement of the competitive funding opportunity.</t>
  </si>
  <si>
    <t>https://beta.sam.gov/fal/616ac1d29ea1481691fdd761d81df823/view</t>
  </si>
  <si>
    <t xml:space="preserve">Multipurpose Grants to States and Tribes </t>
  </si>
  <si>
    <t>Multipurpose Grants to States and Tribes</t>
  </si>
  <si>
    <t>{"list":[{"act":{},"publicLaw":{"congressCode":"114","number":"113"},"authorizationTypes":{"act":true,"publicLaw":true}},{"act":{},"authorizationTypes":{"act":true}}]}</t>
  </si>
  <si>
    <t>To implement high priority activities, including the processing of permits, which complement programs under established environmental statutes. These grants are to be awarded to states and territories to assist with the implementation of environmental programs, and to tribes eligible under Clean Water Act 518(e) to assist with the implementation of environmental programs. 
Funding Priority - Fiscal Year 2018:   For states and tribes, funding is available to assist with the implementation of high priority activities under established environmental statutes, complementing other funding programs.
Funding Priority - Fiscal Year 2019 For states and tribes, funding is available to enable states and tribes to target resources toward critical needs in implementation of mandatory statutory programs.</t>
  </si>
  <si>
    <t>Assistance under this program is generally available to states, the District of Columbia, the Commonwealth of Puerto Rico, the Virgin Islands, Guam, American Samoa, the Commonwealth of the Northern Marianas, and tribes qualified under Clean Water Act Section 518(e) that have received authorization (TAS) for WQS. Applicable grant guidance may further limit applicant eligibility.</t>
  </si>
  <si>
    <t xml:space="preserve">States, the District of Columbia, the Commonwealth of Puerto Rico, the Virgin Islands, Guam, American Samoa, the Commonwealth of the Northern Marianas, and tribes qualified under Clean Water Act Section 518(e) with TAS for WQS.  _x000D_
</t>
  </si>
  <si>
    <t>{"environmentalImpact":{"reports":[{"isSelected":true,"reportCode":"ExecutiveOrder12372"},{"isSelected":true,"reportCode":"otherRequired"}]},"description":"Discussion with the applicable EPA Regional Office is advised for multipurpose grant applications. For additional information, contact the individual(s) listed as \"Information Contacts\" or see Appendix IV of the Catalog. \n\n\nThis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Environmental impact information is not required for this program."}</t>
  </si>
  <si>
    <t>{"description":"Applicants, except in limited circumstances approved by the Agency, must submit all initial applications for funding through https://www.grants.gov. \n\nAdditional information on the EPA grant package can be found at: https://www.epa.gov/grants"}</t>
  </si>
  <si>
    <t xml:space="preserve">EPA will evaluate each application to determine the adequacy of the proposed project to meet the specified purpose of the project and compliance with other applicable laws. EPA will also review the application in relation to EPA's general grant regulations and OMB guidance.  _x000D_
_x000D_
_x000D_
 _x000D_
</t>
  </si>
  <si>
    <t xml:space="preserve">Approximately 90-180 days.  _x000D_
_x000D_
 _x000D_
</t>
  </si>
  <si>
    <t xml:space="preserve">Disputes will be resolved under 2 CFR 1500 Subpart E, as applicable.  _x000D_
_x000D_
 _x000D_
</t>
  </si>
  <si>
    <t>Renewals are subject to approval of EPA.</t>
  </si>
  <si>
    <t>{"awarded":"other","description":"The terms of the assistance agreement shall be determined at time of award.","awardedDescription":"The method of fund disbursement will be determined at the time of award."}</t>
  </si>
  <si>
    <t>[{"code":"program","isSelected":true,"description":"Grantees are required to submit program reports.  Reporting requirements shall be determined at the time of grant award."},{"code":"cash","isSelected":true,"description":"Grantees are required to submit financial reports. Reporting requirements shall be determined at the time of grant award."},{"code":"progress","isSelected":true,"description":"Grantees are required to submit progress reports.  Reporting requirements shall be determined at the time of grant award."},{"code":"expenditure","isSelected":false,"description":""},{"code":"performanceMonitoring","isSelected":true,"description":"Grantees are required to perform performance monitoring . Reporting requirements shall be determined at the time of grant award."}]</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</si>
  <si>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t>
  </si>
  <si>
    <t xml:space="preserve">(Project Grants) FY 17$162,900.00; FY 18 est $9,800,000.00; FY 19 Estimate Not Available  FY 16$20,809,000.00; - </t>
  </si>
  <si>
    <t>Range: $15,000 to $900,000 per fiscal year.   Average: $275,000 (estimated)</t>
  </si>
  <si>
    <t>{"list":[{"fiscalYear":2016,"description":"The FY 2016 Consolidated Appropriations Act provided $21,000,000 ($20,809,000 with rescission applied) for EPA to issue grants to states and tribes to assist with implementing environmental programs. EPA provided $19,809,000 to states and territories to support implementation of air and state-led climate activities and other state-identified high priority activities. Based on EPA’s grant guidance, states are to direct at least 65% of their funding to support air work and may use up to 35% of their funding on other state-identified activities. EPA also provided $1,000,000 to tribes that have obtained authorization to develop water quality standards. All 56 states, territories, and the District of Columbia accepted their allocated share of multipurpose grant funding.Tribes are using multipurpose funding to complement and enhance implementation of their water quality standards programs in conjunction with existing Clean Water Act Section 106 activities."},{"fiscalYear":2018,"description":"NA"},{"fiscalYear":2017,"description":"NA"}],"isApplicable":false}</t>
  </si>
  <si>
    <t xml:space="preserve">Multipurpose Grants to States and Tribes Formula Grant agreements are subject to the Uniform Grants Guidance at 2 CFR 200 and 1500, as applicable, and EPA Grant Guidance for Multipurpose Grants to States and Tribes.  _x000D_
_x000D_
 _x000D_
</t>
  </si>
  <si>
    <t>{"flag":"appendix","description":"Applicants are encouraged to contact the appropriate Regional Grants Management Officers.  Current contact information for Regional Grant Management Officers can be found at: https://www.epa.gov/grants/regional-grants-information"}</t>
  </si>
  <si>
    <t>Hamilton HumesU.S. Environmental Protection Agency, Office of the Chief Financial Officer, 1200 Pennsylvania Avenue, N.W. (Mail Code: 2732A), Washington, DC 20460 Email:&lt; a href='mailto:Humes.Hamilton@epa.gov'&gt;Humes.Hamilton@epa.gov&lt;/a&gt;Phone: 202-564-2835;</t>
  </si>
  <si>
    <t>https://www.epa.gov/grants/specific-epa-grant-programs</t>
  </si>
  <si>
    <t xml:space="preserve">66.001 Air Pollution Control Program Support; 66.419 Water Pollution Control State, Interstate, and Tribal Program Support; 66.605 Performance Partnership Grants; 66.600 Environmental Protection Consolidated Grants for the Insular Areas - Program Support; </t>
  </si>
  <si>
    <t>Addresses the specific purpose designated by programs in EPA's annual Appropriations Act or other environmental statutes. All programs must meet the criteria identified in the Grant Guidance for Multipurpose Grants to States and Tribes</t>
  </si>
  <si>
    <t>May 17,2016</t>
  </si>
  <si>
    <t>https://beta.sam.gov/fal/3961a2f006b8430d813c3b9d3551fb97/view</t>
  </si>
  <si>
    <t xml:space="preserve">Compliance Assistance Support for Services to the Regulated Community and Other Assistance Providers </t>
  </si>
  <si>
    <t>Compliance Assistance Centers</t>
  </si>
  <si>
    <t>{"list":[{"act":{},"authorizationTypes":{"act":true}},{"act":{},"authorizationTypes":{"act":true}},{"act":{},"authorizationTypes":{"act":true}},{"act":{},"authorizationTypes":{"act":true}},{"act":{},"authorizationTypes":{"act":true}}]}</t>
  </si>
  <si>
    <t>The EPA has sponsored partnerships with industry, academic institutions, environmental groups, and other agencies to launch sector-specific Compliance Assistance Centers. Each Compliance Assistance Center addresses real world issues in language that is used by the regulated entities. This program's objective is to provide financial assistance to private nonprofit institutions, universities, and public agencies to develop and maintain Compliance Assistance Centers to improve environmental compliance within an identified industrial/government sector or environmental topic.  Funding Priority - Fiscal Year 2017: Funding supported the web-based Compliance Assistance Centers. Through Internet Websites, e-mail discussion groups and more, the Centers helped businesses, local governments, and federal facilities understand federal environmental requirements and save money through pollution prevention techniques.  Funding Priority - Fiscal Year 2018 - Funding will support the web-based Compliance Assistance Centers. Through Internet Websites, e-mail discussion groups and more, the Centers will help businesses, local governments, and federal facilities understand and comply with environmental requirements and save money through pollution prevention techniques.</t>
  </si>
  <si>
    <t>Applicants must be nonprofit organizations as that term is defined in Section 4(6) of the Federal Financial Assistance Management Improvement Act of 1999, Public Law 96-107, 31 U.S.C. 6101 Note. Colleges, universities, and community colleges are eligible to apply. EPA will also accept applications from state, tribal and local governments. However, nonprofit organizations described in Section 501(c)(4) of the Internal Revenue Code that engage in lobbying activities as defined in Section 3 of the Lobbying Disclosure Act of 1995 are not eligible to apply. 
For certain competitive funding opportunities under this CFDA description, the Agency may limit eligibility to compete to a number or subset of eligible applicants consistent with the Agency's Assistance Agreement Competition Policy. Additionally, for certain funding opportunities under this CFDA, applicants may have to demonstrate how they meet the following factors for threshold eligibility purposes: 1) That they have an indirect cost rate that has been approved or is pending approval by a federal agency or has a cost allocation system that meets the requirements in the applicable OMB Circular; 2) That they have had a previous working relationship(s) with experts and national organizations devoted to the relevant industrial, commercial or governmental sector, or intends to partner with an organization with such expertise; 3) An understanding of the environmental needs of the relevant industrial, commercial or governmental sector through past activities, or intends to partner with an organization with such expertise; 4) That they, or a partnering organization, has familiarity with applicable federal, state and local environmental regulations and experience in developing tools (e.g., training, plain-language guides, fact-sheets, Agency contact locators, etc.) to improve the audiences' understanding of their regulatory obligations; 5) Previous experience (or intends to partner with an organization with experience) in developing and maintaining web-based services</t>
  </si>
  <si>
    <t>The primary beneficiaries are small businesses, local governments and colleges/universities that are being serviced by the grantees. Other beneficiaries include state, local, general public, and the regulated business community.</t>
  </si>
  <si>
    <t>{"description":"EPA may request that applicants document their non profit status. The Agency may also request that applicants demonstrate they have appropriate background, experience in the field, organizational capacity and necessary equipment to carry out projects. ","isApplicable":true}</t>
  </si>
  <si>
    <t>{"environmentalImpact":{"reports":[{"isSelected":false,"reportCode":"statement"},{"isSelected":false,"reportCode":"assessment"},{"isSelected":true,"reportCode":"ExecutiveOrder12372"},{"isSelected":true,"reportCode":"otherRequired"}]},"description":"Regarding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as \"Information Contacts\" or see Appendix IV of the Catalog. "}</t>
  </si>
  <si>
    <t>{"description":"Applicants, except in limited circumstances approved by the Agency, must submit all initial applications for funding through http://www.grants.gov. \r\n\r\n\r\n\r\n"}</t>
  </si>
  <si>
    <t>Approximately 60 days from the date of submission of the final proposal.</t>
  </si>
  <si>
    <t xml:space="preserve">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  _x000D_
_x000D_
 _x000D_
_x000D_
_x000D_
</t>
  </si>
  <si>
    <t xml:space="preserve">None. Generally, cooperative agreements will be awarded for a five year project period. EPA will partially fund each budget period and will consider funding the balance of budget requests contingent upon satisfactory progress as certified by the EPA Project Officer, the availability of funds, and EPA priorities. </t>
  </si>
  <si>
    <t>{"types":{"moe":false,"formula":false,"matching":true},"formula":{"title":"","chapter":"","part":"","subPart":"","publicLaw":"","description":""},"matching":{"requirementFlag":"voluntary","description":"Although EPA may not require matching funds, applicants may be encouraged to provide information regarding resources (cash/in-kind services) that they would commit to manage a Compliance Assistance Center."},"moe":{"description":""}}</t>
  </si>
  <si>
    <t>{"awarded":"other","description":"EPA generally funds grants and cooperative agreements on a 12-month basis. However, EPA can negotiate the project period with each applicant based on project requirements. Incremental funding may be available. EPA generally limits project periods to 5 years. EPA will partially fund each budget period and will consider funding the balance of budget requests contingent upon satisfactory progress as certified by the EPA Project Officer, the availability of funds, and EPA priorities. ","awardedDescription":"To be determined at the time of award."}</t>
  </si>
  <si>
    <t>[{"code":"program","isSelected":true,"description":"EPA includes reporting requirements for grants and cooperative agreements in the terms and conditions of the agreements. Agreements may require semi-annual, annual and final progress reports, and financial, equipment, and invention reports. Reporting requirements are also identified in the Grant Regulations at 2 CFR 200 and 1500, as applicable. Program reports are required. \r\n\r\n\r\n\r\n\r\n. "},{"code":"cash","isSelected":false,"description":""},{"code":"progress","isSelected":true,"description":"Progress reports are required."},{"code":"expenditure","isSelected":false,"description":""},{"code":"performanceMonitoring","isSelected":true,"description":"Performance monitoring is required under this program. "}]</t>
  </si>
  <si>
    <t xml:space="preserve">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must be retained until the matter is completely resolved.  _x000D_
_x000D_
_x000D_
_x000D_
</t>
  </si>
  <si>
    <t xml:space="preserve">(Project Grants (Discretionary)) FY 17$220,000.00; FY 18 est $350,000.00; FY 19 Estimate Not Available  FY 16$220,000.00; - </t>
  </si>
  <si>
    <t xml:space="preserve">$5,000/year - $110,000/year. Generally, individual Centers will receive between $5,000 - $10,000 this fiscal year to continue maintenance and operation of the Web site. An approximate average of the annual financial assistance awards that will be made this current fiscal year is $27,000._x000D_
_x000D_
_x000D_
_x000D_
 _x000D_
_x000D_
_x000D_
_x000D_
_x000D_
</t>
  </si>
  <si>
    <t>{"list":[{"fiscalYear":2016,"description":"Results are not yet available for FY16.  Center Website content continued to be updated. Other examples include: Construction Industry Compliance Assistance Center continues to partner with AGC; Healthcare Environmental Resource Center seeks third party partnerships; Transportation Environmental Resource Center created a greenhouse gas calculator; the Center Platform created a hazardous waste portal."},{"fiscalYear":2017,"description":"Center Website content continued to be updated. Other examples include: Construction Industry Compliance Assistance Center continued to partner with AGC; Healthcare Environmental Resource Center sought third party partnerships; Transportation Environmental Resource Center created a greenhouse gas calculator; the Center Platform created a hazardous waste portal."},{"fiscalYear":2018,"description":"NA"}],"isApplicable":true}</t>
  </si>
  <si>
    <t>Compliance Assistance Centers are subject to Uniform Administrative Requirements, Cost Principles, and Audit Requirements for Federal Awards. Costs will be determined in accordance with 2 CFR 200 Subpart E.for State and local governments and Indian Tribes and for educational institutions, 2 CFR 200 Subpart E for non-profit institutions, and FAR Part 31 for profit makers.  Centers brochures and/or fact-sheets can be obtained by calling the EPA Compliance Assistance Centers Team Leader at (202) 564-7076</t>
  </si>
  <si>
    <t>Tracy BackU.S. Environmental Protection Agency, Office of Enforcement and Compliance Assurance, 1200 Pennsylvania Avenue, N.W. (Mail Code: 2227A), Washington, DC 20460 Email:&lt; a href='mailto:back.tracy@epa.gov'&gt;back.tracy@epa.gov&lt;/a&gt;Phone: (202) 564-7076;Kennth HarmonU.S. Environmental Protection Agency, Office of Enforcement and Compliance Assurance, 1200 Pennsylvania Avenue, N.W. (Mail Code: 2227A), Washington, DC 20460 Email:&lt; a href='mailto:harmon.kenneth@epa.gov'&gt;harmon.kenneth@epa.gov&lt;/a&gt;Phone: (202) 564-7049;</t>
  </si>
  <si>
    <t>https://www.epa.gov/compliance/compliance-assistance-centers</t>
  </si>
  <si>
    <t>Fiscal Year2017: Center Website content continued to be updated. Other examples include: Construction Industry Compliance Assistance Center continues to partner with AGC; Healthcare Environmental Resource Center seeks third party partnerships; Transportation Environmental Resource Center created a greenhouse gas calculator; the Center Platform created a hazardous waste portal.Fiscal Year2018: NAFiscal Year2016: Center Website content continued to be updated. Other examples include: Construction Industry Compliance Assistance Center continues to partner with AGC; Healthcare Environmental Resource Center seeks third party partnerships; Transportation Environmental Resource Center created a greenhouse gas calculator; the Center Platform created a hazardous waste portal.  _x000D_
_x000D_
 _x000D_
 Center Website content continued to be updated. Other examples include: Construction Industry Compliance Assistance Center continues to partner with AGC; Healthcare Environmental Resource Center seeks third party partnerships; Transportation Environmental Resource Center created a greenhouse gas calculator; the Center Platform created a hazardous waste portal.</t>
  </si>
  <si>
    <t xml:space="preserve">The evaluation and selection criteria for competitive awards under this CFDA description will be described in the competitive announcement. Non-competitive proposals are judged for (a) technical merit in terms of: (1) strengths and weaknesses of the project; (2) adequacy of overall project design; (3) competency of proposed staff; (4) suitability of applicant's available resources; (5) appropriateness of the proposed project period and budget; and (6) probability that the project will accomplish stated objectives; and, for (b) program interest in terms of: (1) the need for the proposed project; and (2) relationship to program objectives. </t>
  </si>
  <si>
    <t>https://beta.sam.gov/fal/241ba55292004e3bbd635435722b2d6f/view</t>
  </si>
  <si>
    <t>Environmental Justice Collaborative Problem-Solving Cooperative Agreement Program</t>
  </si>
  <si>
    <t>EJCPS</t>
  </si>
  <si>
    <t>{"list":[{"act":{"description":"Federal Insecticide, Fungicide, and Rodenticide Act"},"authorizationTypes":{"act":true}},{"act":{"description":"Clean Water Act"},"authorizationTypes":{"act":true}},{"act":{"description":"Clean Air Act"},"authorizationTypes":{"act":true}},{"act":{"description":"Toxic Substances Control Act"},"authorizationTypes":{"act":true}},{"act":{"description":"Solid Waste Disposal Act"},"authorizationTypes":{"act":true}},{"act":{"description":"Safe Drinking Water Act"},"authorizationTypes":{"act":true}},{"act":{"description":"Marine Protection, Research, and Sanctuaries Act"},"authorizationTypes":{"act":true}}]}</t>
  </si>
  <si>
    <t>The Environmental Justice Collaborative Problem-Solving (EJCPS) Cooperative Agreement Program provides funding to support community-based organizations in their efforts to collaborate and partner with local stakeholder groups (e.g., local businesses and industry, local government, medical providers, and academia) as they develop and implement solutions that address environmental and/or public health issues for underserved communities. For purposes of this listing, the term “underserved community” refers to a community with environmental justice concerns and/or vulnerable populations, including minority, low income, rural, tribal, and indigenous populations. Eligible projects must demonstrate use of the Environmental Justice Collaborative Problem-Solving Model to support their collaborative efforts during the project period. Applying organizations should have a direct connection to the underserved community impacted by the environmental harms and risks detailed in the workplan. The long-term goals of the EJCPS Program are to help build the capacity of communities with environmental justice concerns and to create self-sustaining, community-based partnerships that will continue to improve local environments in the future.  Funding Priority - Fiscal Year 2018: For the 2018 opportunity, the EJCPS program will give special consideration to high ranking proposals to be performed in rural areas as defined by the program. Rural areas, for the purposes of this competition, are defined as local areas with populations of 50,000 or less that have limited access to public or private resources commonly found in metropolitan areas. Applicants claiming rural status must provide sufficient detail (census data, population figures, descriptions of local resources, etc.) for EPA to validate the rural status of the underserved community. The goal of this special consideration is to encourage and increase project performance in rural areas in the EPA EJ Grants program. Additionally, EPA will give special consideration to high ranking proposals submitted by eligible organizations that have not previously received an EJCPS award. This means that EPA may factor in an applicant’s award history with the EJCPS program when making final selections among high ranking proposals.</t>
  </si>
  <si>
    <t>An eligible applicant must be one of the following:  incorporated non-profit organizations —including, but not limited to, environmental justice networks, faith based organizations and those affiliated with religious institutions; federally recognized tribal governments—including Alaska Native Villages; OR • tribal organizations.  Applicant organizations claiming non-profit status must include documentation that shows the organization is either a 501(c) (3) non-profit organization as designated by the Internal Revenue Service; OR a non-profit organization recognized by the state, territory, commonwealth or tribe in which it is located. For the latter, documentation must be on official state government letterhead. Applicants must be located within the same state, territory, commonwealth, or tribe in which the proposed project is located. This means that an applicant’s registered address of record (i.e. the address designated on their IRS or State-sanctioned documentation) must be in the same state, territory, commonwealth or tribe as the location of the proposed project. The following entities are INELIGIBLE to receive an award, but we encourage applicants to partner with these organizations, as appropriate: • colleges and universities; • hospitals; • state and local governments and their entities; • quasi-governmental entities (e.g., water districts, utilities);  national organizations and chapters of the aforementioned organizations;  non-profit organizations supporting lobbying activities as defined in Section 3 of the Lobbying Disclosure Act of 1995.  Generally, a quasi-governmental entity is one that: (1) has a close association with the government agency, but is not considered a part of the government agency; (2) was created by the government agency, but is exempt from certain legal and administrative requirements imposed on government agencies; or (3) was not created by the government agency but performs a public purpose and is significantly supported financially by the government agency. National organizations are defined as comprising of one centralized headquarters or principal place of business that creates and controls the mission, structure and work carried out by its chapters or affiliates.
For certain competitive funding opportunities under this CFDA description, the Agency may limit eligibility to compete to a number or subset of eligible applicants consistent with the Agency's Assistance Agreement Competition Policy.</t>
  </si>
  <si>
    <t>Eligible beneficiaries are the Non-Profit Community Groups as described under "Applicant Eligibility", and the residents of the communities they serve. List selected is not all inclusive.</t>
  </si>
  <si>
    <t>{"description":"Costs will be determined in accordance with 2 CFR 200 Subpart E. \n\nApplicants may be requested to demonstrate they have appropriate background, academic training, experience in the field, and necessary equipment to carry out projects. EPA may ask applicants or principle investigators to provide curriculum vitae and relevant publications.\n\nApplicants claiming rural status must provide sufficient detail (census data, population figures, descriptions of local resources, etc.) for EPA to validate the rural status of the underserved community.  The goal of this special consideration is to encourage and increase project performance in rural areas in the EPA EJ Grants program.","isApplicable":true}</t>
  </si>
  <si>
    <t>{"description":"Applicants, except in limited circumstances approved by the Agency, must submit all initial applications for funding through. https://www.grants.gov.","isApplicable":true}</t>
  </si>
  <si>
    <t>{"flag":"yes","description":"Deadline information will be in the competitive announcement.","list":[]}</t>
  </si>
  <si>
    <t>About 150 days.</t>
  </si>
  <si>
    <t>{"awarded":"other","description":"Cooperative agreements will be awarded for a 2-year project period. Activities must be completed within the project timeframe, and all cooperative agreements will be fully funded at the time of award.","awardedDescription":"Grant award is fully funded at time of award and the recipient will draw down funds on an as needed basis. "}</t>
  </si>
  <si>
    <t>[{"code":"program","isSelected":true,"description":"Semi-annual reports must be submitted to the Project Officer for the duration of the project period. Final reports must be submitted to the Project Officer upon completion of the project. The EPA Project Officer will determine whether additional reports are appropriate and necessary."},{"code":"cash","isSelected":false,"description":""},{"code":"progress","isSelected":true,"description":"At a minimum, written semi annual progress reports are required. The PO is also encouraged to communicate with the recipient on a monthly basis"},{"code":"expenditure","isSelected":false,"description":""},{"code":"performanceMonitoring","isSelected":true,"description":"Performance Monitoring is required under this program. "}]</t>
  </si>
  <si>
    <t>(Cooperative Agreements (Discretionary Grants)) FY 17$0.00; FY 18 est $0.00; FY 19 FY 16$20,809,000.00; - Fiscal Year - 2016 ($1,200,000); Fiscal Year - 2017 ($0); Fiscal Year - 2018 ($0)</t>
  </si>
  <si>
    <t>Individual awards in the past range from $100,000 to $300,000; average awards in the past and current fiscal years is $120,000. The total funding nationwide is estimated to be $1,200,000. 10 awards will be issued nationwide, one per each of the 10 EPA regions.</t>
  </si>
  <si>
    <t>{"list":[{"fiscalYear":2016,"description":"Each of the recipients were awarded up to $120,000 to support two-year projects. The projects include such activities as identifying and reducing exposures to sources of air pollution; reducing lead exposure in homes of low-income residents; and managing stormwater runoff to support clean water and safer drinking water . Projects must use the Collaborative Problem Solving model, comprised of seven elements of a successful collaborative partnership, to address local environmental and/or public health issues.  The FY 2016 Consolidated Appropriations Act provided $21,000,000 ($20,809,000 with rescission applied) for EPA to issue grants to states and tribes to assist with implementing environmental programs. EPA provided $19,809,000 to states and territories to support implementation of air and state-led climate activities and other state-identified high priority activities. Based on EPA’s grant guidance, states are to direct at least 65% of their funding to support air work and may use up to 35% of their funding on other state-identified activities. EPA also provided $1,000,000 to tribes that have obtained authorization to develop water quality standards. All 56 states, territories, and the District of Columbia accepted their allocated share of multipurpose grant funding. Tribes are using multipurpose funding to complement and enhance implementation of their water quality standards programs in conjunction with existing Clean Water Act Section 106 activities. "},{"fiscalYear":2017,"description":"This program was not funded in FY 2017 due to budgetary limitations"}],"isApplicable":true}</t>
  </si>
  <si>
    <t xml:space="preserve">Collaborative Problem Solving cooperative agreements are subject to EPA's General Grant Regulations, 2 CFR 200 and any other program regulations.  _x000D_
_x000D_
 _x000D_
</t>
  </si>
  <si>
    <t>{"flag":"appendix","description":"Region l Connecticut, Maine, Massachusetts, New Hampshire, Rhode Island, Vermont: Primary Contact: Gevon Solomon, Solomon.Gevon@epa.gov, USEPA Region 1, One Congress Street - Suite 1100, Boston, MA 02203-0001; Region 2 New Jersey, New York, Puerto Rico, U.S. Virgin Islands: Primary Contact: Tasha Frazier, Frazier.Tasha@epa.gov, USEPA Region 2, 290 Broadway, 26th Floor, New York, NY 10007; Region 3 Delaware, District of Columbia, Maryland, Pennsylvania, Virginia, West Virginia: Primary Contact: Reginald Harris, Harris.Reggie@epa.gov, USEPA Region 3 (3DA00), 1650 Arch Street, Philadelphia, PA 19103-2029. Region 4 Alabama, Florida, Georgia, Kentucky, Mississippi, North Carolina, South Carolina, Tennessee: Primary Contact: Deborah Carter, Carter.Deborah@epa.gov , USEPA Region 4 Main Office (404) 562-8407, 61 Forsyth Street, Atlanta, GA 30303-8960; Region 5 Illinois, Indiana, Michigan, Minnesota, Ohio, Wisconsin: Primary Contact: Mark Messersmith, Messersmith.Mark@epa.gov , USEPA Region 5 (DM7J), 77 West Jackson Boulevard, Chicago, IL 60604-3507; Region 6 Arkansas, Louisiana, New Mexico, Oklahoma, Texas: Primary Contact: Debra Tellez, Tellez.Debra@epa.gov, USEPA Region 6, Fountain Place, 13th Floor, 1445 Ross Avenue (RA-D), Dallas, Texas 75202-2733; Region 7 Iowa, Kansas, Missouri, Nebraska: Primary Contact: Tamara Freeman, Freeman.Tamara@epa.gov USEPA Region 7, 901 North 5th Street (RGAD/ECO), Kansas City, KS 66101, Region 8 Colorado, Montana, North Dakota, South Dakota, Utah, Wyoming: Primary Contact: Corbin Darling, Darling.Corbin@epa.gov , USEPA Region 8 (8ENF-EJ), 999 18th Street, Suite 300, Denver, CO 80202-2466; Region 9 Arizona, California, Hawaii, Nevada, American Samoa, Guam: Primary Contact: Fatima Ty, Ty.Fatima@epa.gov , USEPA Region 9 CMD-1, 75 Hawthorne Street, San Francisco, CA 94105 Region 10 Alaska, Idaho, Oregon, Washington: Primary Contact: Sheryl Stohs, Stohs.Sheryl@epa.gov, USEPA Region 10 (OMP-143), 1200 Sixth Avenue, Seattle, WA 98101"}</t>
  </si>
  <si>
    <t>Jacob BurneyU.S. Environmental Protection Agency, Office of Environmental Justice, 1200 Pennsylvania Avenue, N.W. (Mail Code: 2202A), Washington, DC 20460 Email:&lt; a href='mailto:Burney.Jacob@epa.gov'&gt;Burney.Jacob@epa.gov&lt;/a&gt;Phone: 202-564-0152;</t>
  </si>
  <si>
    <t>https://www.epa.gov/environmentaljustice</t>
  </si>
  <si>
    <t xml:space="preserve">66.604 Environmental Justice Small Grant Program ; 66.309 Surveys, Studies, Investigations, Training and Special Purpose Activities Relating to Environmental Justice; </t>
  </si>
  <si>
    <t>Fiscal Year2016: Each of the recipients were awarded up to $120,000 to support two-year projects. The projects include such activities as identifying and reducing exposures to sources of air pollution; reducing lead exposure in homes of low-income residents; and managing stormwater runoff to support clean water and safer drinking water . Projects must use the Collaborative Problem Solving model, comprised of seven elements of a successful collaborative partnership, to address local environmental and/or public health issues. The FY 2016 Consolidated Appropriations Act provided $21,000,000 ($20,809,000 with rescission applied) for EPA to issue grants to states and tribes to assist with implementing environmental programs. EPA provided $19,809,000 to states and territories to support implementation of air and state-led climate activities and other state-identified high priority activities. Based on EPA’s grant guidance, states are to direct at least 65% of their funding to support air work and may use up to 35% of their funding on other state-identified activities. EPA also provided $1,000,000 to tribes that have obtained authorization to develop water quality standards. All 56 states, territories, and the District of Columbia accepted their allocated share of multipurpose grant funding. Tribes are using multipurpose funding to complement and enhance implementation of their water quality standards programs in conjunction with existing Clean Water Act Section 106 activities. Fiscal Year2017: There were no projects funded during FY 2017.Fiscal Year2018: N/A</t>
  </si>
  <si>
    <t>The evaluation and selection criteria for competitive awards under this CFDA assistance listing will be described in the competitive announcement.</t>
  </si>
  <si>
    <t>https://beta.sam.gov/fal/4cd893b1bd194605a96b5b2858cc042c/view</t>
  </si>
  <si>
    <t>Surveys, Studies, Investigations, Training and Special Purpose Activities Relating to Environmental Justice</t>
  </si>
  <si>
    <t>EJSS</t>
  </si>
  <si>
    <t>{"list":[{"act":{"description":"Toxic Substances Control Act"},"authorizationTypes":{"act":true}},{"act":{"description":"Comprehensive Environmental Response, Compensation and Liability Act of 1980 (CERCLA)"},"authorizationTypes":{"act":true}},{"act":{"description":"Clean Air Act"},"authorizationTypes":{"act":true}},{"act":{"description":"Federal Insecticide, Fungicide, and Rodenticide Act"},"authorizationTypes":{"act":true}},{"act":{"description":"Clean Water Act"},"authorizationTypes":{"act":true}},{"act":{"description":"Marine Protection, Research, and Sanctuaries Act"},"authorizationTypes":{"act":true}},{"act":{"description":"Solid Waste Disposal Act"},"authorizationTypes":{"act":true}},{"act":{"description":"Safe Drinking Water Act"},"authorizationTypes":{"act":true}}]}</t>
  </si>
  <si>
    <t>The program's mission/objective is to provide funding in support of surveys, studies and investigations, and special purpose assistance programs as they relate to environmental and/or public health issues, with a particular emphasis on environmental justice. Funding Priority - Fiscal Year 2018: Activities that support community-based participatory surveys, studies and investigations, and special purpose assistance that address environmental justice concerns. EPA defines "environmental justice" as the fair treatment and meaningful involvement of all people regardless of race, color, national origin or income with respect to the development, implementation, and enforcement of environmental laws, regulations, and policies. Fair treatment means that no one group of people, including racial, ethnic, or socioeconomic groups, should bear a disproportionate share of the negative environmental consequences resulting from industrial, municipal, and commercial operations or the execution of federal, state, local, and tribal environmental programs and policies. Meaningful involvement means that: (1) potentially affected community residents have an appropriate opportunity to participate in decisions about a proposed activity that will affect their environment and/or health; (2) the public's contribution can influence the regulatory agency's decision; (3) the concerns of all participants involved will be considered in the decision-making process; and (4) the decision-makers seek out and facilitate the involvement of those potentially affected. Assistance agreements may be associated with air quality, safe drinking water quality, water quality, hazardous waste, toxic substances, and/or pesticides.</t>
  </si>
  <si>
    <t>Assistance under this program is generally available to States, territories, Indian Tribes, intertribal consortia, and possessions of the U.S., including the District of Columbia, public and private universities and colleges, hospitals, laboratories, and other public or private nonprofit institutions which submit applications proposing projects concerning environmental justice issues with significant technical merit and relevance to EPA's mission. Some of EPA's statutes may limit assistance to specific types of interested applications. See "Authorization" listed above. 
For certain competitive funding opportunities under this CFDA description, the Agency may limit eligibility to compete to a number or subset of eligible applicants consistent with the Agency's Assistance Agreement Competition Policy.</t>
  </si>
  <si>
    <t>States, territories, Indian Tribes, and possessions of the U.S., including the District of Columbia, public and private universities and colleges, hospitals, laboratories, and other public or private nonprofit institutions and the communities they serve.</t>
  </si>
  <si>
    <t>{"description":"Applicants may be requested to demonstrate they have appropriate background, academic training, experience in the field, and necessary equipment to carry out projects. EPA may ask applicants or principle investigators to provide curriculum vitae and relevant publications.","isApplicable":true}</t>
  </si>
  <si>
    <t>{"description":"Applicants, except in limited circumstances approved by the Agency, must submit all initial applications for funding through http://www.grants.gov.  \r\n\r\n \r\n","isApplicable":true}</t>
  </si>
  <si>
    <t>{"flag":"yes","description":"Deadline  information will be provided in the competitive announcement.","list":[]}</t>
  </si>
  <si>
    <t>Generally, EPA incrementally funds grants and cooperative agreements for surveys, studies, and investigations. Approval of subsequent funding increments is dependent on satisfactory project progress, continued relevance of the project to EPA's priorities, and availability of funds.</t>
  </si>
  <si>
    <t>{"awarded":"other","description":"Grants and cooperative agreements are normally funded on a 12-month basis (annual). Most of OEJ awarded grants and cooperative agreements have project periods ranging from one year to three years, and generally, grants and cooperative agreements are fully funded at the time of award.  \r\n\r\n \r\n\r\n\r\n\r\n\r\n","awardedDescription":"Grant award fully funded at time of award and recipient will draw down funds on an as needed basis. "}</t>
  </si>
  <si>
    <t>[{"code":"program","isSelected":true,"description":"Program reports are required.   Semi-annual reports must be submitted to the Project Officer for the duration of the project period. Final reports must be submitted to the Project Officer upon completion of the project. The EPA Project Officer will determine whether additional reports are appropriate and necessary."},{"code":"cash","isSelected":false,"description":""},{"code":"progress","isSelected":true,"description":"At a minimum, semi annual progress reports are required.  Reporting requirements shall be determined at the time of grant award."},{"code":"expenditure","isSelected":true,"description":"Expenditure Reports may be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</si>
  <si>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(Cooperative Agreements (Discretionary Grants)) FY 17$0.00; FY 18 est $0.00; FY 19 est $0.00; FY 16$30,000.00; - FY 16 $30,000; FY 17 $0; FY18 $0</t>
  </si>
  <si>
    <t>$15,000 to $35,000/fiscal year; $20,000. This program was not funded in 2017 or in 2018.</t>
  </si>
  <si>
    <t>{"list":[{"fiscalYear":2016,"description":"In FY 2016, two awards totaling $35,000, were made to support the study and investigation of issues related to Environmental Justice n FY 2016, two awards totaling $35,000, were made to support the study and investigation of issues related to Environmental Justice."},{"fiscalYear":2017,"description":"Due to the limited availability of funding this program was not be funded in FY 2017."},{"fiscalYear":2018,"description":"NA"}],"isApplicable":true}</t>
  </si>
  <si>
    <t>Surveys, Studies, and Investigations grants and cooperative agreements are subject to EPA's General Grant Regulations 2 CFR 200 and any other program regulations.</t>
  </si>
  <si>
    <t>{"flag":"appendix","description":"Region l Connecticut, Maine, Massachusetts, New Hampshire, Rhode Island, Vermont: Primary Contact: Gevon Solomon, Solomon.Gevon@epa.gov , USEPA Region 1 (RAA), One Congress Street - Suite 1100, Boston, MA 02203-0001; Region 2 New Jersey, New York, Puerto Rico, U.S. Virgin Islands: Primary Contact: Tasha Frazier (212) 637-3861, frazier.tasha@epa.gov, USEPA Region 2, 290 Broadway, 26th Floor, New York, NY 10007; Region 3 Delaware, District of Columbia, Maryland, Pennsylvania, Virginia, West Virginia: Primary Contact: Reginald Harris (215) 814-2988, harris.reggie@epa.gov, USEPA Region 3 (3DA00), 1650 Arch Street, Philadelphia, PA 19103-2029. Region 4 Alabama, Florida, Georgia, Kentucky, Mississippi, North Carolina, South Carolina, Tennessee: Primary Contact: Deborah Carter, Carter.Deborah@epa.gov , USEPA Region 4 Main Office (404) 562-8407, 61 Forsyth Street, Atlanta, GA 30303-8960; Region 5 Illinois, Indiana, Michigan, Minnesota, Ohio, Wisconsin: Primary Contact: Mark Messersmith, Messersmith.Mark@epa.gov , USEPA Region 5 (DM7J), 77 West Jackson Boulevard, Chicago, IL 60604-3507; Region 6 Arkansas, Louisiana, New Mexico, Oklahoma, Texas: Primary Contact: Debra Tellez, Tellez.Debra@epa.gov, USEPA Region 6, Fountain Place, 13th Floor, 1445 Ross Avenue (RA-D), Dallas, Texas 75202-2733; Region 7 Iowa, Kansas, Missouri, Nebraska: Primary Contact: Tamara Freeman, Freeman.Tamara@epa.gov USEPA Region 7, 901 North 5th Street (RGAD/ECO), Kansas City, KS 66101; Secondary: Althea Moses (913) 551-7649, moses.althea@epa.gov, Region 8 Colorado, Montana, North Dakota, South Dakota, Utah, Wyoming: Primary Contact: Corbin Darling, Darling.Corbin@epa.gov , USEPA Region 8 (8ENF-EJ), 999 18th Street, Suite 300, Denver, CO 80202-2466; Region 9 Arizona, California, Hawaii, Nevada, American Samoa, Guam: Primary Contact: Fatima Ty, Ty.Fatima@epa.gov , USEPA Region 9 CMD-1, 75 Hawthorne Street, San Francisco, CA 94105 Region 10 Alaska, Idaho, Oregon, Washington: Primary Contact: Sheryl Stohs, Stohs.Sheryl@epa.gov, USEPA Region 10 (OMP-143), 1200 Sixth Avenue, Seattle, WA 98101"}</t>
  </si>
  <si>
    <t>Jacob BurneyU.S. Environmental Protection Agency, Office of Environmental Justice, 1200 Pennsylvania Avenue, N.W. (Mail Code 2202A), Washington, DC 20460 Email:&lt; a href='mailto:burney.jacob@epa.gov'&gt;burney.jacob@epa.gov&lt;/a&gt;Phone: 202-564-2907;</t>
  </si>
  <si>
    <t xml:space="preserve">66.305 Compliance Assistance Support for Services to the Regulated Community and Other Assistance Providers ; </t>
  </si>
  <si>
    <t>Fiscal Year2016: The different types of projects funded include the following: support research on impact of severe weather events related to climate change and it's Impact on costal and low income communities, engaging government agencies, academics and climate professionals to share their knowledge, science, best practices and interventions  FY 2016, two awards totaling $35,000, were made to support the study and investigation of issues related to Environmental Justice.Fiscal Year2017: Due to the limited availability of funding this program was not be funded in FY 2017.Fiscal Year2018: Due to the limited availability of funding this program will not be funded in FY 2018.</t>
  </si>
  <si>
    <t>https://beta.sam.gov/fal/d29a8a49b657437981880a82e009803d/view</t>
  </si>
  <si>
    <t>Capacity Building Grants and Cooperative Agreements for Compliance Assurance and Enforcement Activities in Indian Country and Other Tribal Areas</t>
  </si>
  <si>
    <t>{"list":[{"act":{"description":"Marine Protection, Research and Sanctuaries Act"},"authorizationTypes":{"act":true}},{"act":{"description":"Clean Water Act"},"authorizationTypes":{"act":true}},{"act":{"description":"Federal Insecticide, Fungicide, and Rodenticide Act"},"authorizationTypes":{"act":true}},{"act":{"description":"Clean Air Act"},"authorizationTypes":{"act":true}},{"act":{"description":"Solid Waste Disposal Act"},"authorizationTypes":{"act":true}},{"act":{"description":"National Environmental Policy Act"},"authorizationTypes":{"act":true}},{"act":{"description":"Indian Environmental General Assistance Program Act"},"authorizationTypes":{"act":true}},{"act":{"description":"Toxic Substances Control Act"},"authorizationTypes":{"act":true}},{"act":{"description":"Safe Drinking Water Act"},"authorizationTypes":{"act":true}}]}</t>
  </si>
  <si>
    <t>When available, the funds provide financial resources to build and improve the compliance assurance and enforcement capacity of federally-recognized Indian tribes (tribes), inter-tribal consortia, or tribal organizations. Such capacity building efforts may include economic, social science, statistical research, development, studies, surveys, demonstrations, investigations, public education, training, and fellowships to the extent authorized under the federal environmental laws listed above.  This CFDA assistance listing  covers EPA's Environmental Programs and Management (EPM) resources targeted for compliance assurance and enforcement in Indian country and other tribal areas, including those in Alaska.
Funding Priority - In fiscal year 2017, EPA's Office of Enforcement and Compliance Assurance anticipated priorities included, but were not limited to, compliance monitoring and enforcement activities under the Safe Drinking Water Act, the Clean Water Act, and the Clean Air Act.
Funding Priority-Fiscal Year 2018:  If funds are available, EPA's Office of Enforcement and Compliance Assurance anticipated priorities include, but are not limited to, compliance monitoring and enforcement activities under the Safe Drinking Water Act, the Clean Water Act, the Clean Air Act, and the Federal Insecticide, Rodenticide and Fungicide Act.</t>
  </si>
  <si>
    <t>Tribal Organizations, Inter-tribal Consortia, and Federal Organizations, Colleges and Universities, and non-for-profit organizations; eligible applicants must also have enforcement and compliance assurance responsibilities in Indian country and/or other tribal areas or provide support for enforcement and compliance assurance projects in Indian country and/or other tribal areas. 
EPA may also limit eligibility for certain competitive funding opportunities under this CFDA assistance listing to: (1) tribes and intertribal consortia located in the Region where a project is going to be performed; and/or (2) applicants that have access to Indian country or other tribal areas.</t>
  </si>
  <si>
    <t>Federally Recognized Indian Tribal Governments; Inter-tribal Consortia and Tribal Organizations; Federal, State, and Multi-jurisdictional State Organizations; colleges and universities; and non-for-profit organizations.</t>
  </si>
  <si>
    <t>{"environmentalImpact":{"reports":[{"isSelected":true,"reportCode":"otherRequired"}]},"description":"Regarding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</si>
  <si>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{"description":"Applicants, except in limited circumstances approved by the Agency,  must submit all initial applications for funding through https://www.grants.gov","isApplicable":true}</t>
  </si>
  <si>
    <t>{"flag":"yes","description":"Specific information regarding deadlines is provided in the competitive announcement.","list":[]}</t>
  </si>
  <si>
    <t>{"awarded":"other","description":"Assistance is normally provided in one lump sum. Projects may span multiple years. There is no restriction on the time permitted to spend the money awarded, although money must be spent prior to expiration associated with the specified federal fiscal year. ","awardedDescription":"If available, the funding is for fixed or known periods associated with specific projects.  How assistance is awarded is determined at the time of award."}</t>
  </si>
  <si>
    <t>[{"code":"program","isSelected":true,"description":"Program Reports are required.  Reporting requirements shall be determined at the time of grant award."},{"code":"cash","isSelected":false,"description":""},{"code":"progress","isSelected":true,"description":"Semi-annual reports must be submitted to the Project Officer for the duration of the project period. Final reports must be submitted to the Project Officer upon completion of the project.  Reporting requirements shall be determined at the time of grant award."},{"code":"expenditure","isSelected":true,"description":"Expenditure Reports may be required under this program.  Reporting requirements shall be determined at the time of grant award."},{"code":"performanceMonitoring","isSelected":true,"description":"Performance monioring is required by this program.  Reporting requirements shall be determined at the time of grant award."}]</t>
  </si>
  <si>
    <t>Financial records, including all documents to support entries on accounting records and to substantiate charges to each cooperative agreement, must be kept available to personnel authorized to examine EPA grant accounts. All records must be maintained for 3 years from the date of the submission of the annual financial status report or longer if questions still remain, such as those raised as a result of audit.</t>
  </si>
  <si>
    <t>68-0103-0-1-304;68-0108-0-1-304;</t>
  </si>
  <si>
    <t>(Project Grants (Discretionary)) FY 17$140,000.00; FY 18 est $60,000.00; FY 19 est $0.00; FY 16$129,000.00; - FY 2016 $129,000; FY 2017 $140,000; FY 2018 Estimate: $60,000.</t>
  </si>
  <si>
    <t>$3000 to $30,000/fiscal year</t>
  </si>
  <si>
    <t>{"list":[{"fiscalYear":2016,"description":"FY 2016, EPA's Office of Enforcement and Compliance Assurance will provide funds to the EPA Regions to support compliance assurance and enforcement activities in Indian country\r\n- Expansion of TRI stakeholder education and outreach;\r\n\r\n\r\n- Use of various avenues to deliver TRI related training to interested stakeholders such as online seminars;\r\n\r\n\r\n- Engagement with new communities and organizations that could benefit from increased awareness, understanding and use of TRI; \r\n\r\n- Promotion of access and use of TRI and other related data among grass roots community organizations such as producing analyses or training community leaders; and \r\n\r\n\r\n- Planning activities for a 2017 National Training Conference\r\n - Expansion of TRI stakeholder education and outreach;\r\n \r\n - Use of various avenues to deliver TRI related training to interested stakeholders such as online seminars;\r\n \r\n -"},{"fiscalYear":2017,"description":"Expansion of TRI stakeholder education and outreach; use of various avenues to deliver TRI related training to interested stakeholders such as online seminars; engagement with new communities and organizations that could benefit from increased awareness, understanding and use of TRI;  promotion of access and use of TRI and other related data among grass roots community organizations such as producing analyses or training community leaders; and the 2017 National Training Conference."},{"fiscalYear":2018,"description":"Not Available"}],"isApplicable":true}</t>
  </si>
  <si>
    <t>2 C.R.F. 200 (Uniform Administrative Requirements, Cost Principles and Audit Requirements for Federal Awards) and 40 C.F.R. Part 35 (State, Tribal and Local Assistance Grants)</t>
  </si>
  <si>
    <t>Jonathan BinderU.S. Environmental Protection Agency, Office of Enforcement and Compliance Assurance, 1200 Pennsylvania Avenue, N.W. (Mail Code: 2221A), Washington, DC 20460 Email:&lt; a href='mailto:binder.jonathan@epa.gov'&gt;binder.jonathan@epa.gov&lt;/a&gt;Phone: 202-564-2516;</t>
  </si>
  <si>
    <t>https://www.epa.gov/compliance</t>
  </si>
  <si>
    <t>Fiscal Year2016: - Expansion of TRI stakeholder education and outreach;_x000D_
_x000D_
_x000D_
- Use of various avenues to deliver TRI related training to interested stakeholders such as online seminars;_x000D_
_x000D_
_x000D_
- Engagement with new communities and organizations that could benefit from increased awareness, understanding and use of TRI; _x000D_
_x000D_
- Promotion of access and use of TRI and other related data among grass roots community organizations such as producing analyses or training community leaders; and _x000D_
_x000D_
_x000D_
- Planning activities for a 2017 National Training Conference_x000D_
 FY 2016=2017, EPA's Office of Enforcement and Compliance Assurance provided funds to the EPA Regions to support compliance assurance and enforcement activities in Indian country.Fiscal Year2017: FY 2017, EPA's Office of Enforcement and Compliance Assurance provided funds to the EPA Regions to support compliance assurance and enforcement activities in Indian country.Fiscal Year2018: NA</t>
  </si>
  <si>
    <t>https://beta.sam.gov/fal/bb332202690c4ef4ba8d0ca221888cd3/view</t>
  </si>
  <si>
    <t>International Compliance and Enforcement Projects</t>
  </si>
  <si>
    <t>{"list":[{"act":{"description":"Federal Insecticide, Fungicide, and Rodenticide Act"},"publicLaw":{"congressCode":"92","number":"516"},"USC":{"title":"7","section":"136"},"authorizationTypes":{"USC":true,"act":true,"statute":false,"publicLaw":true,"executiveOrder":false},"usc":{"title":"7","section":"136"}},{"act":{"description":"Marine Protection, Research and Sanctuaries Act of 1972"},"authorizationTypes":{"USC":false,"act":true,"statute":false,"publicLaw":false,"executiveOrder":false}},{"act":{"description":"Toxic Substances Control Act"},"publicLaw":{"congressCode":"94","number":"469"},"USC":{"title":"15","section":"2601"},"authorizationTypes":{"USC":true,"act":true,"statute":false,"publicLaw":true,"executiveOrder":false},"usc":{"title":"15","section":"2601"}},{"act":{"description":"Clean Air Act"},"publicLaw":{"congressCode":"95","number":"95"},"USC":{"title":"42","section":"7401"},"authorizationTypes":{"USC":true,"act":true,"statute":false,"publicLaw":true,"executiveOrder":false},"usc":{"title":"42","section":"7401"}},{"act":{"description":"Solid Waste Disposal Act"},"authorizationTypes":{"USC":false,"act":true,"statute":false,"publicLaw":false,"executiveOrder":false}},{"act":{"description":"Safe Drinking Water Act"},"publicLaw":{"congressCode":"93","number":"523"},"authorizationTypes":{"USC":false,"act":true,"statute":false,"publicLaw":true,"executiveOrder":false}},{"act":{"description":"National Environmental Policy Act"},"authorizationTypes":{"USC":false,"act":true,"statute":false,"publicLaw":false,"executiveOrder":false}},{"act":{"description":"Clean Water Act"},"publicLaw":{"congressCode":"95","number":"217"},"USC":{"title":"33","section":"1251"},"authorizationTypes":{"USC":true,"act":true,"statute":false,"publicLaw":true,"executiveOrder":false},"usc":{"title":"33","section":"1251"}}]}</t>
  </si>
  <si>
    <t xml:space="preserve">The primary purpose of the proposed capacity building projects is to protect human health and the environment while advancing U.S. national interests through international environmental collaboration on environmental compliance and enforcement. This mission is supported by these strategic objectives: 1) Reduce Exposure to Toxic Chemicals; 2) Improve Urban Air Quality; 3) Reduce Hazardous Waste and Improve Waste Management; 4) Limit Global GHG Emissions and Other Climate-Forcing Pollutants; 5) Improve access to Clean Water; and 6) Build Strong Environmental Institutions and Legal Structures._x000D_
_x000D_
_x000D_
International capacity building plays a key role in protecting human health, communities and the environment by providing technical cooperation to help countries improve environmental compliance and enforcement in order to reduce air pollution, better manage air quality and global climates, manage drinking and surface water quality, and restore the land and mitigate sources of land pollution. OECA will work to transfer appropriate compliance and enforcement tools and techniques to key countries and regions as we collaborate with partners to improve compliance with domestic environmental laws in those countries. In addition, we will continue efforts to strengthen domestic, regional, and global networks on criminal and civil/administrative enforcement, build capacity in developing countries to monitor and enforce compliance with environmental laws, and raise awareness of the role of enforcement in ensuring sustainable development. _x000D_
_x000D_
OECA plays a key role in ensuring trade-related activities support environmental protection, particularly related to effective enforcement of environmental laws. Initiatives relating to environmental trade and investment are carried out bilaterally, multilaterally or in connection with multilateral institutions such as the International Network for Environmental Compliance and Enforcement (INECE) and associated regional networks, INTERPOL's Environmental Crime Program, the World Trade Organization (WTO), World Bank, European Union (EU), and others. Also, OECA will support protection of human health and the ecosystem of North America through the United States participation in the North American Agreement on Environmental Cooperation and through leadership in the Enforcement Working Group of the Commission on Environmental Cooperation (CEC), the Organization for Economic Cooperation and Development (OECD), and other international entities. OECA will provide targeted capacity building support under the environmental cooperation agreements developed parallel to U.S. free trade agreements. _x000D_
_x000D_
Funding Priority - Fiscal Year 2016: EPA expects to continue funding for ongoing activities that advance environmental compliance worldwide. Possible funding priorities include efforts to build capacity for compliance and enforcement in El Salvador, South America, and other parts of the world; support for international conferences on compliance and enforcement; and specific projects such as establishing a compliance and enforcement network in South America, preventing the illegal trans-boundary shipments of hazardous wastes and e-wastes, addressing compliance and enforcement issues in air pollution laws that may impact global climate change, and international studies of best practices to exchange information among enforcement practitioners and policy makers. _x000D_
_x000D_
Fiscal Year 2017: EPA expects to continue funding for ongoing activities that advance environmental compliance worldwide. Possible funding priorities include efforts to build capacity for compliance and enforcement in, South America, China and other parts of the world; support for international conferences on compliance and enforcement; and specific projects such as establishing a compliance and enforcement network in South America, preventing the illegal transboundary shipments of hazardous wastes and e-wastes, addressing compliance and enforcement issues in air pollution laws that may impact global climate change, and international studies of best practices to exchange information among enforcement practitioners and policy makers._x000D_
_x000D_
</t>
  </si>
  <si>
    <t>Assistance under this program is generally available to States and local governments, territories and possessions, foreign governments, international organizations, Indian Tribes, and possessions of the U.S., including the District of Columbia, public and private universities and colleges, hospitals, laboratories, other public or private nonprofit institutions, which submit applications proposing projects with significant technical merit and relevance to EPA's Office of Enforcement and Compliance Assurance's mission. For certain competitive funding opportunities under this CFDA description, the Agency may limit eligibility to compete to a number or subset of eligible applicants consistent with the Agency's Assistance Agreement Competition Policy.</t>
  </si>
  <si>
    <t xml:space="preserve">States and local governments, territories and possessions, foreign governments, international organizations, Indian Tribes, and possessions of the U.S., including the District of Columbia, public and private universities and colleges, hospitals, laboratories, other public or private nonprofit institutions. </t>
  </si>
  <si>
    <t>{"description":"Office of Enforcement and Compliance Assurance (OECA) may require applicants to submit documentation of non-profit status. OECA may request applicants to demonstrate they have appropriate background, academic training, experience in the field, and necessary equipment to carry out projects. OECA may also ask applicants or principal investigators to provide curriculum vitae and relevant publications. 2 CFR 200 and 1500 applies to this program. ","isApplicable":true}</t>
  </si>
  <si>
    <t>{"environmentalImpact":{"reports":[{"isSelected":false,"reportCode":"statement"},{"isSelected":false,"reportCode":"assessment"},{"isSelected":true,"reportCode":"ExecutiveOrder12372"},{"isSelected":true,"reportCode":"otherRequired"}]},"description":"Regarding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as \"Information Contacts\" or see Appendix IV of the Catalog.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</si>
  <si>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{"description":"The standard application forms as furnished by the Federal agency and required by 2 CFR Parts 200 and 1500 and must be used for this program. EPA requires final applications to be made on Standard Form 424.\r\n\r\nApplicants may be able to use http://www.grants.gov to electronically apply for certain grant opportunities under this CFDA. Under EPA Order No. 5700.5A1, Policy for Competition in Assistance Agreements (9/12/02), Assistance awards to Foreign Governments and to United Nations agencies and similar International Organizations, such as the Organization of American States and Organization for Economic Cooperation and Development (OECD), may be exempted from competition at the discretion of OECA. For competitive awards, Requests for Initial Proposals or Requests for Applications will specify application procedures. \r\n"}</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</si>
  <si>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For non-competitive awards, OECA will conduct an administrative evaluation to determine the adequacy of the application in relation to grant regulations and a technical and program evaluation to determine the merit and relevance of the project. The Agency will then advise the applicant if funding is being considered. A final work plan will then be negotiated with the applicant. </t>
  </si>
  <si>
    <t>None. A standard grant application should be prepared and submitted as a new grant, which will be reviewed in the same manner as the original application and will compete for available funds. Generally, EPA incrementally funds grants and cooperative agreements. Approval of subsequent funding increments is dependent on satisfactory project progress, continued relevance of the project to OECA's priorities, and availability of funds.</t>
  </si>
  <si>
    <t>{"awarded":"other","description":"EPA normally funds grants and cooperative agreements on a 12-month basis. However, EPA can negotiate the project period with each applicant based on project requirements. EPA limits project periods to 5 years. ","awardedDescription":"Payments will be on an advance letter of credit or reimbursement basis; recipient must request the initial advance payment on SF 270, Request for Advance or Reimbursement. "}</t>
  </si>
  <si>
    <t>[{"code":"program","isSelected":false},{"code":"cash","isSelected":false},{"code":"progress","isSelected":true,"description":"Reporting requirements are identified at 2 CFR 200. EPA may include additional information regarding the content and frequency of reporting requirements in the terms and conditions of the agreements. Progress reports are required under this program. \r\n"},{"code":"expenditure","isSelected":true,"description":"Expenditure Reports are required under this program.\r\n"},{"code":"performanceMonitoring","isSelected":true,"description":"Performance Monitoring is required under this program.\r\n"}]</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</si>
  <si>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 "}</t>
  </si>
  <si>
    <t xml:space="preserve">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must be retained until the matter is completely resolved. _x000D_
 _x000D_
</t>
  </si>
  <si>
    <t xml:space="preserve">(Project Grants) FY 18 Estimate Not Available  FY 16$170,000.00; FY 17 est $59,000.00; - _x000D_
(Project Grants) FY 16 est. $170,000, FY 17 est. $59,000_x000D_
_x000D_
_x000D_
</t>
  </si>
  <si>
    <t xml:space="preserve">Range: $30,000 - $1,000,000; Average: FY 2010 est. $400,000, FY 2011 est. $300,000, FY 2012 est. $620,000, FY 2013 est. $150,000, FY 2014 est. $0, FY 2015 est. $275,000, FY 2016 est. $170,000, FY 2017 est. $59,000. Annual amounts fluctuate greatly because OECA usually issues a single large grants for multiple years with interim awards for other projects at much lower levels. We do not have an estimated budget amount for FY 2018 at this time. This information will be updated when we receive further information.”_x000D_
_x000D_
_x000D_
_x000D_
</t>
  </si>
  <si>
    <t>{"list":[{"fiscalYear":2018,"description":"NA"},{"fiscalYear":2017,"description":"In FY 2017, the program continued to support the www.inece.org website and hosted a series of webinars on enforcement programmatic performance measures that lead to the publication of a white paper on best practices."},{"fiscalYear":2016,"description":"In FY 2016, the program supported a reorganization and update of the www.inece.org website, strengthening of partnerships in China and other regions, training for customs and port officials in Africa and Asia, and development of training materials on enforcement of laws to reduce climate change.  In FY 2016, the program supported a reorganization and update of the www.inece.org website, strengthening of partnerships in China and other regions, training for customs and port officials in Africa and Asia, and development of training materials on enforcement of laws to reduce climate change."}],"isApplicable":true}</t>
  </si>
  <si>
    <t xml:space="preserve">These grants and cooperative agreements are subject to EPA's General Grant Regulations (2 CFR 200 and 1500). Costs will be determined in accordance with 2 CFR 200 Subpart E for State and local governments and Indian Tribes, 2 CFR 200 Subpart E for educational institutions, and 2 CFR 200 Subpart E for nonprofit institutions. </t>
  </si>
  <si>
    <t>{"flag":"none","description":"All assistance agreements issued under this CFDA will originate in the Office of Enforcement and Compliance Assurance (OECA) at EPA Headquarters. "}</t>
  </si>
  <si>
    <t>David SwackUSEPA Headquarters _x000D_
Ariel Rios Building _x000D_
1200 Pennsylvania Avenue, N. W. _x000D_
Mail Code: 2201A, Washington, DC 20460 Email:&lt; a href='mailto:swack.david@epa.gov'&gt;swack.david@epa.gov&lt;/a&gt;Phone: 202-564-9963.;</t>
  </si>
  <si>
    <t>http://www.epa.gov/enforcement/</t>
  </si>
  <si>
    <t xml:space="preserve">66.931 International Financial Assistance Projects Sponsored by the Office of International and Tribal Affairs; 66.310 Capacity Building Grants and Cooperative Agreements for Compliance Assurance and Enforcement Activities in Indian Country and Other Tribal Areas; </t>
  </si>
  <si>
    <t>Fiscal Year2017: In FY 2017, the project supported a series of webinars on enforcement programmatic measures which led to a white paper with recommendations based on best international practices.Fiscal Year2018: NAFiscal Year2016: For FY 2016, funding has supported a training course in China on air monitoring technology, training for customs and port officials on movements of environmentally controlled products and wastes, and updates to the www.inece.org website. For FY 2016, funding has supported a training course in China on air monitoring technology, training for customs and port officials on movements of environmentally controlled products and wastes, and updates to the www.inece.org website.</t>
  </si>
  <si>
    <t xml:space="preserve">The evaluation and selection criteria for competitive awards under this CFDA description will be described in the competitive announcement._x000D_
</t>
  </si>
  <si>
    <t>Nov 08,2010</t>
  </si>
  <si>
    <t>https://beta.sam.gov/fal/a3b8bad533056db89824d7b95ac9a7b6/view</t>
  </si>
  <si>
    <t>Construction Grants for Wastewater Treatment Works</t>
  </si>
  <si>
    <t>{"list":[{"act":{},"publicLaw":{"congressCode":"92","number":"500"},"authorizationTypes":{"act":true,"publicLaw":true}},{"act":{},"publicLaw":{"congressCode":"95","number":"217"},"authorizationTypes":{"act":true,"publicLaw":true}},{"act":{},"publicLaw":{"congressCode":"96","number":"483"},"authorizationTypes":{"act":true,"publicLaw":true}},{"act":{},"publicLaw":{"congressCode":"97","number":"117"},"authorizationTypes":{"act":true,"publicLaw":true}},{"act":{},"publicLaw":{"congressCode":"100","number":"4"},"authorizationTypes":{"act":true,"publicLaw":true}},{"act":{},"publicLaw":{"congressCode":"101","number":"144"},"authorizationTypes":{"act":true,"publicLaw":true}},{"act":{},"publicLaw":{"congressCode":"111","number":"5"},"authorizationTypes":{"act":true,"publicLaw":true}}]}</t>
  </si>
  <si>
    <t>To assist and serve as an incentive in construction of municipal wastewater treatment works which are required to meet State and/or Federal water quality standards and improve the water quality in the waters of the United States. From fiscal year (FY) 2004 onwards, American Samoa, Commonwealth of Northern Mariana Islands, Guam, Virgin Islands, and the District of Columbia may use up to four percent of the funds appropriated under Title VI for administration and closeout of their construction grant program.
Funding Priority - Fiscal Year 2019:  Funds will be awarded to assist in construction of municipal wastewater treatment works which are required to meet local and/or federal water quality standards and improve the water quality in the waters of the United States. Annual funding priorities are determined by the municipality in which the grantee is located. The project must be given priority by the municipal water pollution control agency through its project priority system and recommended for funding for approval by the EPA Regional Office.</t>
  </si>
  <si>
    <t>Funding for this construction grants program is for American Samoa, Commonwealth of Northern Mariana Islands, Guam, Virgin Islands, and the District of Columbia because they are exempt by the U.S. Congress from establishing a State Revolving Fund (SRF). Grants are awarded to only these territories and the District of Columbia from the SRF funds (Title VI grants), which are awarded as Title II grants. Funding requests for construction of wastewater treatment facilities are now to be made to the SRF representative of the State in which the construction is proposed.</t>
  </si>
  <si>
    <t xml:space="preserve">Anyone/General Public. Anyone to be served by a wastewater treatment works assisted by this program. </t>
  </si>
  <si>
    <t>{"description":"1) Certified copy of authorization and assurances from the applicant's governing body. Authorization must be current, and must designate by name and title the individual who will represent the applicant; (2) current description of the project; (3) statement explaining exact nature of local, State, and any other Federal funds which may be used to finance the project; (4) applicant assurance (which is acceptable to the Regional Administrator) that any necessary discharge permit has been or will be obtained in accordance with Section 401, of Public Law 92-500, as amended; (5) conformance with requirements set forth in 40 CFR Part 35; Subpart I. Application may be made for grant assistance for building and erection of the treatment works with an allowance for planning and design costs at the time that the grant for construction is made. Costs will be determined in accordance with 2 CFR 200 Subpart E.","isApplicable":true}</t>
  </si>
  <si>
    <t>{"description":"Applicants, except in limited circumstances approved by the Agency, must submit all initial applications for funding through https://www.grants.gov.  Additional information on the EPA grant package can be found at: http://www.epa.gov/ogd/grants/how_to_apply.htm."}</t>
  </si>
  <si>
    <t>Projects considered for award must be approved by the municipal water pollution control agency and also certified by such agency as a priority over any other eligible projects. Award is made following such certification and approval by a Regional Office of EPA. Funds authorized by the Congress are allotted to the municipalities in accordance with The Clean Water Act, as amended. Grant awards within individual municipalities are limited by the funds which have been allotted to such municipalities.</t>
  </si>
  <si>
    <t>Up to 45 days, for EPA Regional Office action after certification by delegated municipality.</t>
  </si>
  <si>
    <t xml:space="preserve">Disputes will be resolved under 2 CFR 1500 Subpart E, as applicable_x000D_
_x000D_
</t>
  </si>
  <si>
    <t>{"types":{"moe":false,"formula":false,"matching":true},"formula":{"title":"","chapter":"","part":"","subPart":"","publicLaw":"","description":""},"matching":{"requirementFlag":"mandatory","percent":"0","description":"This program operates under Section 202 of the Clean Water Act. This program has no statutory formula. The Federal grant may be for up to 55 percent for grants awarded after September 30, 1984. The District may lower these percentages with the concurrence of the Regional Administrator pursuant to Section 202(a)(1) of the Clean Water Act as amended by Public Law 100-4. For innovative or alternative treatment processes and techniques referred to in section 201(g)(5), the funding shall be 20 per centum greater than the above approved percentage, but in no event greater than 85 per centum of the cost of construction of the project being funded with the grant. The grantee must assure that they will provide funds for all remaining costs. American Samoa, Guam, Northern Marianas Islands, and Virgin Islands will receive the funds allocated up to 100 percent of the cost of construction. Recovery Act funds allotted to the District of Columbia, American Samoa, Guam, Northern Mariana Islands, and Virgin Islands have no match requirements."},"moe":{"description":""}}</t>
  </si>
  <si>
    <t>{"awarded":"other","description":"Any Title VI sums that are allotted as Title II to the District of Columbia, American Samoa, Guam, Northern Mariana Islands, and Virgin Islands will be available for obligation for a period of one year after the close of the fiscal year for which the sums are authorized. The term of the grant shall be determined at the time of grant award. Grant payments are based on work completed, equipment delivered, or sometimes off-site manufacturing or services rendered. Final grant payment is made after construction is completed and satisfactory final inspection and performance evaluation are carried out.","awardedDescription":"The method of fund disbursement will be determined at the time of award. "}</t>
  </si>
  <si>
    <t>[{"code":"program","isSelected":true,"description":"Program reports are required under this program.  Reporting requirements shall be determined at the time of award."},{"code":"cash","isSelected":false,"description":"Cash reports are required under this program.\r\n"},{"code":"progress","isSelected":true,"description":"Progress reports are required under this program. Reporting requirements shall be determined at the time of award."},{"code":"expenditure","isSelected":true,"description":"Expenditure reports are required under this program.  Reporting requirements shall be determined at the time of award."},{"code":"performanceMonitoring","isSelected":true,"description":"Performance reports are required under this program.  Reporting requirements shall be determined at the time of award."}]</t>
  </si>
  <si>
    <t>Financial records, including all documents to support entries on accounting records and to substantiate charges to each grant, must be kept available to personnel authorized to examine EPA grant accounts. All records must be maintained for 3 years after project closeout, and if questions still remain, such as those raised in a court appeal, related records should be retained until the matter is completely resolved.</t>
  </si>
  <si>
    <t>68-0102-0-1-304;68-0103-0-1-304;</t>
  </si>
  <si>
    <t>(Project Grants) FY 17$26,170,000.00; FY 18 est $31,791,000.00; FY 19 est $28,000,000.00; FY 16$26,848,000.00; - This program includes Recovery Act obligations.  The obligations are not for salaries and expenses</t>
  </si>
  <si>
    <t xml:space="preserve">CWA Title II grants Range: $100,000 to $10,000,000/fiscal year; Average: $5,000,000/fiscal year._x000D_
_x000D_
_x000D_
 </t>
  </si>
  <si>
    <t>{"list":[{"fiscalYear":2016,"description":"In Fiscal Year 2016, it is anticipated that 10 grants for approximately $27.5 million will be awarded. Projects to be funded include new and expanded wastewater treatment plants, infiltration/inflow correction, stormwater projects, new collector sewers, nutrient removal, new and rehabilitated sewer lines, and green infrastructure.  \r\n\r\n \r\n In Fiscal Year 2016, 5 grants for approximately $26 million were awarded. Projects funded included new and expanded wastewater treatment plants, infiltration/inflow correction, stormwater projects, new collector sewers, nutrient removal, new and rehabilitated sewer lines, and green infrastructure."},{"fiscalYear":2017,"description":"Five grants for approximately $26 million were awarded. Projects funded include new and expanded wastewater treatment plants, infiltration/inflow correction, stormwater projects, new collector sewers, nutrient removal, new and rehabilitated sewer lines, and green infrastructure."},{"fiscalYear":2018,"description":"It is anticipated that 5 grants for approximately $31 million will be awarded. Projects to be funded include new and expanded wastewater treatment plants, infiltration/inflow correction, stormwater projects, new collector sewers, nutrient removal, new and rehabilitated sewer lines, and green infrastructure."},{"fiscalYear":2019,"description":"It is anticipated that 5 grants for approximately $28 million will be awarded. Projects to be funded include new and expanded wastewater treatment plants, infiltration/inflow correction, stormwater projects, new collector sewers, nutrient removal, new and rehabilitated sewer lines, and green infrastructure."}],"isApplicable":true}</t>
  </si>
  <si>
    <t>Grants for Construction of Treatment Works, Environmental Protection Agency (40 CFR Part 35, Subpart E (and Subpart I), applicable to grants awarded after May 12, l982); General grant regulations and procedures, 2 CFR 200 and 1500, as applicable; "Construction Grants 1985 (Guidelines for applicants and grantees)"; and Construction Grants Handbook of Procedures (Guidelines for Project Officers)." For these and other publications, please contact EPA's Office of Wastewater Management, Municipal Support Division, MC-4204M, 1200 Pennsylvania Ave., NW, Washington, DC 20460.</t>
  </si>
  <si>
    <t>{"flag":"appendix","description":"Information regarding appropriate waste treatment requirements and State and Federal assistance may be obtained from the State water pollution control agency. Individuals may also communicate with the following EPA Regional Offices listed:  \n\nKeshema Abramsen-Webb, Environmental Protection Agency, The Tunick Building, Suite 102, St. Thomas, VI 00802, Email: webb.keshena@epa.gov, Phone: 340-714-2333, Fax: 340-714-2332;\n\nCharles Fogg, Environmental Protection Agency, 1650 Arch Street, (Mail Code 3WP50), Philadelphia, PA 19103, Email : fogg.charles@epa.gov, Phone : 215-814-5771;\n\nMichael Lee, Environmental Protection Agency, 75 Hawthorne Street (Mail Code: WTR-3-3), San Francisco, CA 94105, Email: lee.michael@epa.gov, Phone: 415-972-3769;\n\nAlso, contact your State agency concerning possible assistance under a State revolving fund (Title VI) of the 1987 Amendments of the Clean Water Act."}</t>
  </si>
  <si>
    <t>Tara Johnson_x000D_
_x000D_
Tara Johnson, Sustainable Communities Branch (4204M), Municipal Support Division, Office of Wastewater Management, Environmental Protection Agency, 1200 Pennsylvania Ave., NW, Washington, DC 20460. Telephone: (202) 564-6186, Fax: (202) 501-2346, E-mail: johnson.tara@epa.gov _x000D_
_x000D_
_x000D_
_x000D_
_x000D_
, Washington, DC 20460 Email:&lt; a href='mailto:johnson.tara@epa.gov'&gt;johnson.tara@epa.gov&lt;/a&gt;Phone: (202) 564-6186;</t>
  </si>
  <si>
    <t>https://www.epa.gov/environmental-topics/water-topics</t>
  </si>
  <si>
    <t xml:space="preserve">66.458 Capitalization Grants for Clean Water State Revolving Funds; </t>
  </si>
  <si>
    <t>Fiscal Year2016: New and expanded wastewater treatment plants, infiltration/inflow correction, stormwater projects, new collector sewers, nutrient removal, new and rehabilitated sewer lines, and green infrastructure projects.  _x000D_
_x000D_
_x000D_
 _x000D_
 New and expanded wastewater treatment plants, infiltration/inflow correction, stormwater projects, new collector sewers, nutrient removal, new and rehabilitated sewer lines, and green infrastructure projects.Fiscal Year2018: New and expanded wastewater treatment plants, infiltration/inflow correction, stormwater projects, new collector sewers, nutrient removal, new and rehabilitated sewer lines, and green infrastructure projects</t>
  </si>
  <si>
    <t>Funding priorities are determined annually by the grant recipient.</t>
  </si>
  <si>
    <t>https://beta.sam.gov/fal/ab6622c3b7cd4cbfbfae1a60cb1104ec/view</t>
  </si>
  <si>
    <t>Water Pollution Control State, Interstate, and Tribal Program Support</t>
  </si>
  <si>
    <t>Section 106 Grants</t>
  </si>
  <si>
    <t>{"list":[{"act":{},"publicLaw":{"congressCode":"95","number":"217"},"USC":{"title":"33","section":"1251 et seq."},"authorizationTypes":{"USC":true,"act":true,"publicLaw":true},"usc":{"title":"33","section":"1251 et seq."}}]}</t>
  </si>
  <si>
    <t>To assist States (including territories, the District of Columbia, and Indian Tribes qualified under CWA Section 518(e)), and interstate agencies in establishing and maintaining adequate measures for prevention and control of surface and ground water pollution from both point and nonpoint sources. 
Funding Priority - Fiscal Year 2018:   States and Tribes will continue to focus on fulfilling their basic responsibilities under the CWA 106 and, based upon a shared understanding with EPA of the environmental progress expected, will identify program activities that will best support attaining targeted environmental improvements. State priority efforts will include: (1) implementing monitoring strategies and the statistically-valid surveys to determine water quality status and trends; (2) fostering a watershed approach, including total maximum daily loads (TMDLs) and watershed plans designed to meet water quality standards; and (3) implementing concentrated animal feeding operations (CAFOs) and storm water permitting programs. States and Tribes will work toward adoption of nutrient criteria for fresh water for state water quality standards. States NPDES Programs will support EPA in: (1) developing and strengthening systems to ensure the integrity of the program; (2) achieving and measuring environmental results; and (3) incorporating efficiencies in permitting program operations. States will also conduct source water protection actions to protect both ground water and surface waters used for drinking water. Tribes will continue to conduct watershed assessments and will maintain and improve their capacity to implement water quality programs through monitoring, assessments, planning, data management and standards development. Funding Priority - States and Tribes eligible for WIIN Act funding will begin monitoring the surface water and sediment quality of the Animas and San Juan rivers. 
Funding Priority - Fiscal Year 2019:  States and Tribes will continue to focus on fulfilling their basic responsibilities under the CWA Section 106 funded programs. State priority efforts will include: (1) implementing monitoring strategies and the statistically-valid surveys to determine water quality status and trends; (2) fostering a watershed approach, including total maximum daily loads (TMDLs) and watershed plans designed to meet water quality standards; and (3) implementing National Pollutant Discharge Elimination System (NPDES) permitting programs. States and Tribes will work toward adoption of nutrient criteria for fresh water for state water quality standards. States NPDES Programs will continue to: (1) ensure the integrity of the program; (2) achieve and measure environmental results;  and (3) incorporate efficiencies in permitting program operations. States will also conduct source water protection actions to protect both ground water and surface waters used for drinking water. Tribes will continue to conduct watershed assessments and will maintain and improve their capacity to implement water quality programs through monitoring, assessments, planning, data management and standards development. States and Tribes eligible for WIIN Act funding will continue monitoring the surface water and sediment quality of the Animas and San Juan rivers.</t>
  </si>
  <si>
    <t>Eligible entities include States (including the District of Columbia and territories), interstate water pollution control agencies as defined in the Federal Water Pollution Control Act, and Indian tribes qualified under CWA Section 518(e). Agencies making application for funds must annually submit their pollution-control program to the appropriate EPA Regional Administrator for approval. Requirements of the program are based on Section 106 of the Act, 2 CFR 200 and 1500 as applicable, and 40 CFR Parts 35 and 130.</t>
  </si>
  <si>
    <t xml:space="preserve">States (including the District of Columbia), Territories, interstate water pollution control agencies and Indian tribes qualified under Section 518(e) of the Clean Water Act (CWA). </t>
  </si>
  <si>
    <t>{"description":"State and interstate agencies and Indian tribes qualified under Section 518(e) of the Clean Water Act must show compliance with 40 CFR 35, Subpart A and Subpart B.","isApplicable":true}</t>
  </si>
  <si>
    <t>{"environmentalImpact":{"reports":[{"isSelected":true,"reportCode":"ExecutiveOrder12372"},{"isSelected":true,"reportCode":"otherRequired"}]},"description":"Informal meetings are held as needed between regional office, State, territorial, and Indian tribe applicant agencies during work plan development. The standard application forms, as furnished by the Federal agency and required by 2 CFR 200 and 1500 as applicable, must be used for this program. The grant agreement must adequately reflect the priorities identified in the EPA Strategic Plan and any State/EPA Agreements. For additional information, contact the individual(s) listed as \"Information Contacts\" or see Appendix IV of the Catalog."}</t>
  </si>
  <si>
    <t>{"description":"Applicants, except in limited circumstances approved by the Agency, must submit all initial applications for funding through https://www.grants.gov\n\nAdditional information on the EPA grant package can be found at:  https://www.epa.gov/grants"}</t>
  </si>
  <si>
    <t>Applications are reviewed by the appropriate EPA Regional Office and if approved, are signed by the Regional Administrator.</t>
  </si>
  <si>
    <t>{"flag":"yes","description":"Applications must be submitted according to dates established by the Regional Administrator. Contact the Regional Office for application deadlines.","list":[]}</t>
  </si>
  <si>
    <t>Disputes relating to matters other than the competitive selection of recipients will be resolved under 2 CFR 1500 Subpart E, as applicable.</t>
  </si>
  <si>
    <t>{"types":{"moe":true,"formula":true,"matching":true},"formula":{"title":"Protection of the Environment","chapter":"40","part":"35","subPart":"162","publicLaw":"Clean Water Act Section 106","description":""},"matching":{"requirementFlag":"mandatory","percent":"5","description":"Match is for tribal programs only. Requirement found at 40 CFR Part 35.585. The Regional Administrator may provide up to 95 percent of the approved work plan costs for Tribes or intertribal consortia establishing a Section 106 water pollution control program. The Regional Administrator may increase the maximum Federal share if the tribe or intertribal consortium can demonstrate in writing to the satisfaction of the Regional Administrator that fiscal circumstances within the Tribe or within each Tribe that is a member of an intertribal consortium are constrained to such an extent that fulfilling the 5 percent match requirement would impose undue hardship.\n\nFor State and Interstate programs the regulation that implements the formula can be found at 40 CFR 35.162. As stated in the Clean Water Act, appropriated funds are allotted among the State and Interstate Water Pollution Control Agencies on the basis of the extent of the pollution problems in the respective States. The six components in the Section 106 State allotment formula selected to reflect the extent of the water pollution control problems in the United States are: (1) surface water area; (2) ground water use; (3) water quality impairment; (4) point sources; (5) non-point sources; and (6) population of urbanized areas. The set-aside for Interstate Water Pollution Control Agencies is 2.6 percent of the total State monies appropriated under Section 106. The interstate allotment formula consists of two parts: (1) a funding floor, and (2) a variable portion. A portion of the annual Section 106 appropriation is set-aside for eligible Indian Tribes qualified under CWA Section 518(e), and an allocation formula is used to distribute these funds to the EPA Regions. The Tribal allocation formula consists of both a base portion (which is currently equal to approximately $65,000 times the total number of Tribes with Treatment in a manner similar to a State [TAS] approval for Section 106 grants in each EPA Region), plus a weighted variable portion. The variable portion is based upon the total tribal water area (50 percent), land area (25 percent), and reservation population (25 percent) in each EPA Region. Tribal work plan costs include the costs of planning, developing, establishing, improving, and maintaining a water pollution control program."},"moe":{"description":"To receive a Section 106 Water Pollution Control grant, a State or interstate agency must expend annually for recurrent Section 106 program expenditures an amount of non-federal funds at least equal to expenditures during the fiscal year ending June 30, 1971."}}</t>
  </si>
  <si>
    <t>{"awarded":"other","description":"One year; payments are approved quarterly and disbursed monthly. ","awardedDescription":"The method of fund disbursement will be determined at the time of award. "}</t>
  </si>
  <si>
    <t>[{"code":"program","isSelected":true,"description":"Program reports are required under this program.  Reporting requirements shall be determine at the time of award."},{"code":"cash","isSelected":false,"description":"Cash reports are required under this program.\r\n"},{"code":"progress","isSelected":true,"description":"Progress reports are required under this program. Reporting requirements shall be determine at the time of award."},{"code":"expenditure","isSelected":true,"description":"Expenditure reports are required under this program.  Reporting requirements shall be determine at the time of award."},{"code":"performanceMonitoring","isSelected":true,"description":"Performance monitoring is required under this program.  Reporting requirements shall be determine at the time of award."}]</t>
  </si>
  <si>
    <t xml:space="preserve">(Formula Grants) FY 17$227,150,000.00; FY 18 est $225,525,000.00; FY 19 est $153,683,000.00; FY 16$26,848,000.00; - </t>
  </si>
  <si>
    <t>Range: $30,000 to $11,700,000/fiscal year; Average: $4,000,000/fiscal year.</t>
  </si>
  <si>
    <t>{"list":[{"fiscalYear":2016,"description":"In each fiscal year, grants are awarded to conduct Water Pollution Control programs by the 50 States, 6 Territories, the District of Columbia, 6 Interstate Commissions, and Indian Tribes qualifying under CWA Section 518(e). FY 16 funds will be used to continue to support State and Tribes' efforts to fulfill their basic responsibilities under the CWA and identify program activities that best support attaining targeted environmental improvements. States and tribes continued working on: implementing monitoring strategies and the development of statistically-valid surveys to determine water quality status and trends; fostering a watershed approach including total maximum daily loads (TMDLs) and the development of watershed plans designed to meeting water quality standards; and the implementation of concentrated animal feeding operations (CAFOs) and storm water permitting programs. At a minimum, Regional watershed based strategies give priority to: 1) fostering the development of watershed plans under State nonpoint source programs; 2) assuring that high priority permits are current; 3) tracking permitting for environmental results program integrity follow-up actions; 4) developing TMDLs for impaired waters; and 5) development of numeric criteria for nutrients. In Fiscal Year 2016, 5 grants for approximately $26 million were awarded. Projects funded included new and expanded wastewater treatment plants, infiltration/inflow correction, stormwater projects, new collector sewers, nutrient removal, new and rehabilitated sewer lines, and green infrastructure. "},{"fiscalYear":2017,"description":"In each fiscal year, grants are awarded to conduct Water Pollution Control programs by the 50 States, 6 Territories, the District of Columbia, 6 Interstate Commissions, and Indian Tribes qualifying under CWA Section 518(e). Funds will be used to continue to support State and Tribes' efforts to fulfill their basic responsibilities under the CWA and identify program activities that best support attaining targeted environmental improvements. States and tribes continued working on: implementing monitoring strategies and the development of statistically-valid surveys to determine water quality status and trends; fostering a watershed approach including total maximum daily loads (TMDLs) and the development of watershed plans designed to meeting water quality standards; and the implementation of concentrated animal feeding operations (CAFOs) and storm water permitting programs. At a minimum, Regional watershed basedstrategies give priority to: 1) fostering the development of watershed plans under State nonpoint source programs; 2) assuring that high priority permits are current; 3) tracking permitting for environmental results program integrity follow-up actions; 4) developing TMDLs for impaired waters; and 5) development of numeric criteria for nutrients."},{"fiscalYear":2018,"description":"In each fiscal year, grants are awarded to conduct Water Pollution Control programs by the 50 States, 6 Territories, the District of Columbia, 6 Interstate Commissions, and Indian Tribes qualifying under CWA Section 518(e). Funds will be used to continue to support State and Tribes' efforts to fulfill their basic responsibilities under the CWA and identify program activities that best support attaining targeted environmental improvements. States and tribes continued working on: implementing monitoring strategies and the development of statistically-valid surveys to determine water quality status and trends; fostering a watershed approach including total maximum daily loads (TMDLs) and the development of watershed plans designed to meeting water quality standards; and the implementation of concentrated animal feeding operations (CAFOs) and storm water permitting programs. At a minimum, Regional watershed based strategies give priority to: 1) fostering the development of watershed plans under State nonpoint source programs; 2) assuring that high priority permits are current; 3) tracking permitting for environmental results program integrity follow-up actions; 4) developing TMDLs for impaired waters; and 5) development of numeric criteria for nutrients."},{"fiscalYear":2019,"description":"In each fiscal year, grants are awarded to conduct Water Pollution Control programs by the 50 States, 6 Territories, the District of Columbia, 6 Interstate Commissions, and Indian Tribes qualifying under CWA Section 518(e). Funds are used by States and Tribes to fulfill their basic responsibilities under the CWA to administer programs for the prevention, reduction and elimination of pollution, including enforcement. States and tribes continued working on: implementing monitoring strategies and the development of statistically-valid surveys to determine water quality status and trends; fostering a watershed approach including developing total maximum daily loads (TMDLs) and watershed plans designed to meet water quality standards; and the implementation of permitting programs. At a minimum, Regional watershed based strategies give priority to: 1) Assessing surface water quality; 2) assuring that high priority permits are current; 3) tracking permitting for environmental results program integrity follow-up actions; 4) developing TMDLs for impaired waters; and 5) development of numeric criteria for nutrients."}],"isApplicable":true}</t>
  </si>
  <si>
    <t>General Grant Regulations and Procedures, Environmental Protection Agency (2 CFR 200 and 1500 as applicable); Handbook of Procedures, State and Interstate Program Grants; Environmental Protection Agency, State and Local Assistance Programs, Grants for Water Quality Planning, Management and Implementation (40 CFR Part 130 and 40 CFR Part 35 Subpart A and B).</t>
  </si>
  <si>
    <t>{"flag":"appendix","description":"Contact the appropriate EPA Regional Office. Regional contact information is available at https://www.epa.gov/water-pollution-control-section-106-grants/forms/contact-us-about-water-pollution-control-section."}</t>
  </si>
  <si>
    <t>Robyn DelehantyEnvironmental Protection Agency, Office of Wastewater Management, 1200 Pennsylvania Avenue, N.W., (Mail Code: 4201M), Washington, DC 20460 Email:&lt; a href='mailto:delehanty.robyn@epa.gov'&gt;delehanty.robyn@epa.gov&lt;/a&gt;Phone: 202- 564-3880;</t>
  </si>
  <si>
    <t>https://www.epa.gov/water-pollution-control-section-106-grants</t>
  </si>
  <si>
    <t xml:space="preserve">66.454 Water Quality Management Planning; </t>
  </si>
  <si>
    <t>Fiscal Year2016: Grants are made to States, interstate agencies, and tribes qualified under CWA Section 518(e), for the administration of State and tribal programs for the prevention, reduction, and control of water pollution. Activities funded include administration of State and tribal water quality planning programs; water quality standards programs; water quality monitoring and assessments; National Pollutant Discharge and Elimination System (NPDES) permitting programs; compliance and enforcement programs, and ground water protection programs. More specifically, adoption and implementation of new comprehensive monitoring strategies, as stated in the March 2003 Elements of a State Water Monitoring and Assessment Guidance, and the development of statistically valid monitoring networks to help target activities and determine water quality status and trends; enhancement of the quality and timeliness of state/tribal water quality standards triennial reviews so that standards are based on sound science and EPA guidance; adoption of nutrient criteria for state water quality standards; effective management of the permit program through State participation on (1) developing and strengthening systems to ensure the integrity of the program; (2) achieving and measuring environmental results; and (3) incorporating efficiencies in permitting program operations; implementation of program enhancements identified in the FY 2004 comprehensive assessment of NPDES program integrity; and State storm water and concentrated animal feeding operations (CAFO) permitting programs, wet weather issues and combined sewer overflows (CSOs).  _x000D_
_x000D_
_x000D_
 _x000D_
 New and expanded wastewater treatment plants, infiltration/inflow correction, stormwater projects, new collector sewers, nutrient removal, new and rehabilitated sewer lines, and green infrastructure projects. Fiscal Year2018: Grants are made to States, interstate agencies, and tribes qualified under CWA Section 518(e), for the administration of State and tribal programs for the prevention, reduction, and control of water pollution. Activities funded include administration of State and tribal water quality planning programs; water quality standards programs; water quality monitoring and assessments; National Pollutant Discharge and Elimination System (NPDES) permitting programs; compliance and enforcement programs, and ground water protection programs. More specifically, adoption and implementation of new comprehensive monitoring strategies, as stated in the March 2003 Elements of a State Water Monitoring and Assessment Guidance, and the development of statistically valid monitoring networks to help target activities and determine water quality status and trends; enhancement of the quality and timeliness of state/tribal water quality standards triennial reviews so that standards are based on sound science and EPA guidance; adoption of nutrient criteria for state water quality standards; effective management of the permit program through State participation on (1) developing and strengthening systems to ensure the integrity of the program; (2) achieving and measuring environmental results; and (3) incorporating efficiencies in permitting program operations; implementation of program enhancements identified in the FY 2004 comprehensive assessment of NPDES program integrity; and State storm water and concentrated animal feeding operations (CAFO) permitting programs, wet weather issues and combined sewer overflows (CSOs).Fiscal Year2019: Grants are made to States, interstate agencies, and tribes qualified under CWA Section 518(e), for the administration of State and tribal programs for the prevention, reduction, and control of water pollution. Activities funded include administration of State and tribal water quality planning programs; water quality standards programs; TMDL programs, water quality monitoring and assessments; NPDES permitting programs; compliance and enforcement programs, and ground water protection programs. More specifically, adoption and implementation of comprehensive monitoring strategies, as stated in the March 2003 Elements of a State Water Monitoring and Assessment Guidance, and the development of statistically valid monitoring networks to help target activities and determine water quality status and trends; enhancement of the quality and timeliness of state/tribal water quality standards triennial reviews so that standards are based on sound science and EPA guidance; adoption of nutrient criteria for state water quality standards; effective management of the NPDES permit program through State efforts to (1) ensure the integrity of the program; (2) achieve and measure environmental results; and (3) incorporate efficiencies in permitting program operations.</t>
  </si>
  <si>
    <t>Section 106 funds are awarded to State, territory, interstate, and Indian tribal agencies in accordance with overall water quality management needs, the requirements of programs covered by these agreements, and EPA Program guidance.</t>
  </si>
  <si>
    <t>https://beta.sam.gov/fal/f2a7031c40f44a87a36a8a3685adc37d/view</t>
  </si>
  <si>
    <t>Surveys, Studies, Investigations, Demonstrations, and Training Grants - Section 1442 of the Safe Drinking Water Act</t>
  </si>
  <si>
    <t>{"list":[{"act":{"description":"National Environmental Policy Act "},"authorizationTypes":{"act":true}},{"act":{},"publicLaw":{"congressCode":"104","number":"182"},"authorizationTypes":{"act":true,"publicLaw":true}}]}</t>
  </si>
  <si>
    <t>1) To support surveys, studies, investigations, demonstrations, and training associated with source water and drinking water; (2) To develop and expand capabilities of programs to carry out the purposes of the Safe Drinking Water Act (SDWA). 
Funding Priority - Fiscal Year 2019: Funding priorities include providing assistance for the following: (1) research on the occurrence of contaminants in drinking water; (2) source water protection and treatment methods and measures to protect water quality in the distribution system and at the tap; (3) tribal source water protection program support and tribal operator certification program support; (4) tribal capacity development program support; and (5) assistance to tribes in administration of the Drinking Water Infrastructure Grants to identify health effects associated with drinking water contaminants. Funding priorities also include providing assistance for the following training and technical assistance activities: (1) training personnel who manage or operate public water systems; (2) training personnel for occupations involving the public health aspects of providing safe drinking water; (3) training to develop and expand the capabilities of states and municipalities to carry out the SDWA; and (4) technical assistance to enable small public water systems to meet the requirements of SDWA.</t>
  </si>
  <si>
    <t>Assistance under this program is generally available to States, local governments, territories, Indian Tribes, and possessions of the U.S. (including the District of Columbia); public and private universities and colleges; hospitals; laboratories; public or private nonprofit institutions; and individuals. Nonprofit organizations described in Section 501(c)(4) of the Internal Revenue Code that engage in lobbying activities as defined in Section 3 of the Lobbying Disclosure Act of 1995 are not eligible to apply. For certain competitive funding opportunities under this CFDA description, the Agency may limit eligibility to compete to a number or subset of eligible applicants consistent with the Agency's Assistance Agreement Competition Policy.</t>
  </si>
  <si>
    <t xml:space="preserve">State and local governments, U.S. territories and possessions, Indian Tribes, universities and colleges, hospitals, laboratories, and other public and private nonprofit institutions and individuals. </t>
  </si>
  <si>
    <t>{"description":"Applicants, except in limited circumstances approved by the Agency, must submit all initial applications for funding through https://www.grants.gov.  Additional information on the EPA grant package can be found at: https://www.epa.gov/grants.  The standard application forms, as furnished by the Federal agency and required by 2 CFR 200 and 1500 as applicable, must be used for this program. EPA requires final applications to be made on Standard Form 424. For competitive awards, announcements for competitive funding opportunities will specify application procedures.","isApplicable":true}</t>
  </si>
  <si>
    <t>{"flag":"yes","description":"Specific deadlines will be described in the competitive announcements.","list":[]}</t>
  </si>
  <si>
    <t>None.  Generally, EPA incrementally funds grants and cooperative agreements for water surveys, studies, demonstrations, and investigations. Approval of subsequent funding increments is dependent on satisfactory project progress, continued relevance of the project to EPA's priorities, availability of funds, and Agency policy on the competitive grant process.</t>
  </si>
  <si>
    <t>{"types":{"moe":false,"formula":false,"matching":true},"formula":{"title":"","chapter":"","part":"","subPart":"","publicLaw":"","description":""},"matching":{"requirementFlag":"voluntary","percent":"0","description":"This program has no statutory formula. For certain competitive funding opportunities under this CFDA description, the Agency may include matching requirements consistent with the Agency's Assistance Agreement Competition Policy. Match may be cash or in-kind consistent with the regulation governing match requirements (2 CFR 200 and 1500). Specific matching requirements will be described in detail in the competitive announcements."},"moe":{"description":""}}</t>
  </si>
  <si>
    <t>{"awarded":"other","description":"EPA may negotiate the project period with each applicant based on project requirements. The term of the grant shall be determined at the time of grant award. \r\n","awardedDescription":"The method of fund disbursement will be determined at the time of award. "}</t>
  </si>
  <si>
    <t>[{"code":"program","isSelected":true,"description":"Program Reports are required under this program.  Reporting requirements shall be determined at the time of grant award."},{"code":"cash","isSelected":false,"description":"Cash reports are required under this program.\r\n"},{"code":"progress","isSelected":true,"description":"Progress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</si>
  <si>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The record retention requirements of 2 CFR 200 and 1500, as applicable, apply. Recipients must keep financial records, including all documents supporting entries on accounting records and to substantiate changes in grants, available to personnel authorized to examine EPA recipients grants and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t>
  </si>
  <si>
    <t>68-0107-0-1-304;68-0108-0-1-304;</t>
  </si>
  <si>
    <t xml:space="preserve">(Cooperative Agreements (Discretionary Grants)) FY 17$11,610,000.00; FY 18 est $22,769,235.00; FY 19 est $1,050,000.00; - </t>
  </si>
  <si>
    <t xml:space="preserve">Range: $10,000 to $6,900,000/fiscal year; Average: $1,150,000/fiscal year._x000D_
_x000D_
_x000D_
_x000D_
</t>
  </si>
  <si>
    <t>{"list":[{"fiscalYear":2016,"description":"Competitions are held throughout the year at Headquarters and in the Regions based on available funds and Agency priorities. Competitive announcements typically include the number of anticipated awards. In FY 16, it is anticipated that additional support for drinking water and source water initiatives will be provided.  \r\n\r\n \r\n Competitions are held throughout the year at Headquarters and in the Regions based on available funds and Agency priorities. Competitive announcements typically include the number of anticipated awards. Five awards were made in FY 16 in support of drinking water and source water initiatives associated with developing and expanding capabilities of programs to carry out the purposes of the SDWA. "},{"fiscalYear":2017,"description":"Competitions are held throughout the year at Headquarters and in the Regions based on available funds and Agency priorities. Competitive announcements typically include the number of anticipated awards. In FY 17, additional support for drinking water and source water initiatives was provided."},{"fiscalYear":2018,"description":"Competitions are held throughout the year at Headquarters and in the Regions based on available funds and Agency priorities. Competitive announcements typically include the number of anticipated awards. In FY 18, additional support for drinking water and source water initiatives was provided."},{"fiscalYear":2019,"description":"Competitions are held throughout the year at Headquarters and in the Regions based on available funds and Agency priorities. Competitive announcements typically include the number of anticipated awards. In FY 19, it is anticipated that additional support for drinking water and source water initiatives will be provided."}],"isApplicable":true}</t>
  </si>
  <si>
    <t xml:space="preserve">Surveys, studies, and investigations grants and cooperative agreements are subject to the regulations at 2 CFR 200 and 1500. Training grants and cooperative agreements are subject to EPA's Regulations for Training Assistance (40 CFR Part 45)._x000D_
_x000D_
_x000D_
</t>
  </si>
  <si>
    <t>{"flag":"none","description":"EPA encourages potential applicants to communicate with the appropriate EPA Regional Office listed in Appendix IV of the Catalog, and the Headquarters program contacts listed below."}</t>
  </si>
  <si>
    <t>Joe JacksonEnvironmental Protection Agency, Office of Ground Water and Drinking Water, 1200 Pennsylvania Avenue (Mail Code: 4606M), Washington, DC 20460 Email:&lt; a href='mailto:jackson.joe-a@epa.gov'&gt;jackson.joe-a@epa.gov&lt;/a&gt;Phone: (202) 564-3817;</t>
  </si>
  <si>
    <t>https://www.epa.gov/ground-water-and-drinking-water</t>
  </si>
  <si>
    <t xml:space="preserve">66.716 Research, Development, Monitoring, Public Education, Outreach, Training, Demonstrations, and Studies ; 66.510 Surveys, Studies, Investigations and Special Purpose Grants within the Office of Research and Development; 66.436 Surveys, Studies, Investigations, Demonstrations, and Training Grants and Cooperative Agreements - Section 104(b)(3) of the Clean Water Act; </t>
  </si>
  <si>
    <t>Fiscal Year2016: Assisting states in effective implementation of SDWA requirements; assistance to states in ground water protection and conservation; developing utility planning tools; capacity development support; and source water protection through prevention. Assisting states in effective implementation of SDWA requirements; assistance to states in ground water protection and conservation; developing utility planning tools; capacity development support; and source water protection through prevention. Fiscal Year2018: Assisting states in effective implementation of SDWA requirements; assistance to states in ground water protection and conservation; developing utility planning tools; capacity development support; and source water protection through prevention.Fiscal Year2019: Assisting states in effective implementation of SDWA requirements; assistance to states in ground water protection and conservation; developing utility planning tools; capacity development support; and source water protection through prevention.</t>
  </si>
  <si>
    <t>https://beta.sam.gov/fal/3274c113b5454214ab280e19fa9935ec/view</t>
  </si>
  <si>
    <t>State Public Water System Supervision</t>
  </si>
  <si>
    <t>{"list":[{"act":{"description":"Safe Drinking Water Act of 1974"},"publicLaw":{"congressCode":"96","number":"502"},"authorizationTypes":{"act":true,"publicLaw":true}},{"act":{"description":"Safe Drinking Water Act of 1974"},"publicLaw":{"congressCode":"95","number":"190"},"authorizationTypes":{"act":true,"publicLaw":true}},{"act":{"description":"Safe Drinking Water Act Amendments of 1996"},"publicLaw":{"congressCode":"104","number":"182"},"authorizationTypes":{"act":true,"publicLaw":true}},{"act":{"description":"Safe Drinking Water Act of 1974"},"publicLaw":{"congressCode":"93","number":"523"},"authorizationTypes":{"act":true,"publicLaw":true}},{"act":{"description":"Safe Drinking Water Act of 1974"},"publicLaw":{"congressCode":"96","number":"16"},"authorizationTypes":{"act":true,"publicLaw":true}},{"act":{},"authorizationTypes":{"act":true}}]}</t>
  </si>
  <si>
    <t>The objective of these grants is to provide financial assistance to eligible States and Tribes (those that have Primary Enforcement Responsibility for the Public Water System Supervision (PWSS) Program, for implementation and enforcement of the requirements of the Safe Drinking Water Act that apply to public water systems. In cases where a State or a Tribe does not have a Primary Enforcement Responsibility program, EPA is authorized to use funds that would have otherwise been made available to the State or the Tribe to assist it in direct implementation of the PWSS program. The fundamental goal of the PWSS Program, and the grants, is to ensure that public water systems comply with the National Primary Drinking Water Regulations listed in 40 CFR 141 (http://www.ecfr.gov/cgi-bin/text-idx?c=ecfr&amp;tpl=/ecfrbrowse/Title40/40cfr141_main_02.tpl). State drinking water agencies, which have Primary Enforcement Responsibility for the PWSS Program, and Indian Tribes that receive PWSS grants are to use them to ensure that public drinking water systems, of all types, and of all sizes: (1) are currently in compliance with the drinking water regulations and remain in compliance, (2) are working towards and in the process of achieving compliance when these systems are noncompliant, and (3) are preparing for future compliance with any new drinking water regulations that will be taking effect in the current or following year. Furthermore, State drinking water agencies, which have Primary Enforcement Responsibility for the PWSS Program, and Indian Tribes that receive PWSS grants are required to use the funds to update and maintain its PWSS program to comply with the National Primary Drinking Water Regulations Implementation requirements listed in 40 CFR 142 (http://www.ecfr.gov/cgi-bin/text-idx?c=ecfr&amp;SID=9fd40a5dfb416f9b56716c0808f3968b&amp;rgn=div5&amp;view=text&amp;node=40:24.0.1.1.4&amp;idno=40) to ensure that the State or Tribal PWSS program is capable of conducting oversight of all public water systems as new drinking water rules, new public water systems, and/or drinking water program requirements become effective.
Funding Priority - Fiscal Year 2019:  The priority for the PWSS grants is to ensure that the population served by community water systems will receive drinking water that meets all applicable health-based drinking water standards. This includes ensuring public water systems implement and comply with the new drinking water rules: Stage 2 Disinfectants and Disinfection Byproducts Rule, Long Term 2 Enhanced Surface Water Treatment Rule, and Ground Water Rule. Furthermore, EPA's priority is for States and Tribal PWSS Programs to meet the primary enforcement responsibilities, listed as follows, along with preparing the States and Tribal PWSS program for implementation of the recently promulgated Revised Total Coliform Rule. The primary components of a State or Tribal PWSS program are: (1) the adoption and implementation of State and Indian Tribe drinking water regulations at least as stringent as the Federal regulations; (2) the development and maintenance of database(s) of an inventory of public water systems and housing of public water system compliance information; (3) the conduct of sanitary surveys, which identifies sanitary deficiencies and requires that these deficiencies to be addressed, at public water systems; (4) the establishment and maintenance of a laboratory certification program for approval of laboratories to perform analyses of drinking water contaminants/analytes, including the assurance of adequate laboratory capacity to perform drinking water analyses; (5) the review of public water system plans and specifications; (6) the establishment of legal enforcement and authority to assess penalties to compel public water systems' compliance with the National Primary Drinking Water Regulations; (7) the adoption of regulations consistent with 40 CFR Part 3 which deals with electronic documents; and (8) the adoption and implementation of an adequate plan for providing safe drinking water during emergency circumstances.</t>
  </si>
  <si>
    <t>Eligibility is limited to the governments of the fifty States; the District of Columbia; the Commonwealth of Puerto Rico; the Northern Mariana Islands; the Virgin Islands; Guam; American Samoa; and federally recognized Tribes, that have either assumed primary enforcement responsibility for the PWSS Program or that want to develop a program that will allow them to seek delegation for a PWSS Program. EPA may also use funds allotted for a State or Tribal program, if the State or Tribe does not have, or is not developing, primary enforcement responsibility, or EPA may use all or part of the funds to support the PWSS Program in absence of an acceptable State program. Eligibility is also limited to a single agency within each State, Territory, or Tribe - an agency that has been designated by the jurisdiction's Governor or Chief Executive Officer. Primary Enforcement Responsibility for the Public Water System Supervision Program is provided for in 40 CFR 142.</t>
  </si>
  <si>
    <t>The beneficiaries are the agencies within the fifty States; the District of Columbia; the Commonwealth of Puerto Rico; the Northern Mariana Islands; the Virgin Islands; Guam; American Samoa; and federally recognized Tribes, that have been designated by the jurisdiction's Governor or Chief Executive Officer as being responsible for the supervision of water supplies within the State, Territory, or Tribe.</t>
  </si>
  <si>
    <t>{"description":"Applicants, except in limited circumstances approved by the Agency, must submit all initial applications for funding through https://www.grants.gov. Additional information on the EPA grant package can be found at:  https://www.epa.gov/grants."}</t>
  </si>
  <si>
    <t xml:space="preserve">The grant application and Program Plan are reviewed by the appropriate EPA Regional Office, and if approved, are signed by the Regional Administrator, who then awards the funds to the recipient. </t>
  </si>
  <si>
    <t>Generally 60 days.</t>
  </si>
  <si>
    <t xml:space="preserve">Disputes will be resolved under 2 CFR 1500 Subpart E, as applicable_x000D_
_x000D_
_x000D_
</t>
  </si>
  <si>
    <t>{"types":{"moe":false,"formula":true,"matching":true},"formula":{"title":"Protection of the Environment","chapter":"40","part":"35","subPart":"172","publicLaw":"93-523, Section 1443(a)(3) and (a)(4)","description":"Funds appropriated each year are allotted on the basis of: (a) State, Territory, or Tribal population (20 percent) as contained in the most currently available (published) U.S. Census Bureau data; (b) State, Territory, or Tribal geographical area (10 percent) as contained in the most currently available (published) U.S. Census Bureau data; (c) the number of active community and non-transient non-community water systems being regulated by the State, Territory, or Tribe that are on record in EPA's data system (56 percent); and (d) the number of active transient non-community water systems being regulated by the State, Territory, or Tribe that are on record in EPA's data system (14 percent). All States, the District of Columbia, and Puerto Rico are eligible for a minimum of $334,500 (which is equal to 1 percent of the FY 1989 PWSS Program appropriation). The American Samoa, Guam, the Northern Mariana Islands, and the Virgin Islands are eligible for a minimum of $111,500 (which is equal to 1/3 percent of the FY 1989 PWSS Program appropriation). Up to seven percent of the amount appropriated for the PWSS Program is set-aside to support Public Water System Supervision programs on Indian lands (including grants to Tribes) in accordance with EPA Grant Regulations."},"matching":{"requirementFlag":"mandatory","percent":"25","description":"Federal assistance is limited to 75 percent of total, eligible program costs (40 CFR 35.175).\n\nState allotments are computed through use of a formula, as prescribed in Public Law 93-523 Section 1443 (a)(3) and (a)(4), 40 CFR 35.172. Funds appropriated each year are allotted on the basis of: (a) State, Territory, or Tribal population (20 percent) as contained in the most currently available (published) U.S. Census Bureau data; (b) State, Territory, or Tribal geographical area (10 percent) as contained in the most currently available (published) U.S. Census Bureau data; (c) the number of active community and non-transient non-community water systems being regulated by the State, Territory, or Tribe that are on record in EPA's data system (56 percent); and (d) the number of active transient non-community water systems being regulated by the State, Territory, or Tribe that are on record in EPA's data system (14 percent). All States, the District of Columbia, and Puerto Rico are eligible for a minimum of $334,500 (which is equal to 1 percent of the FY 1989 PWSS Program appropriation). The American Samoa, Guam, the Northern Mariana Islands, and the Virgin Islands are eligible for a minimum of $111,500 (which is equal to 1/3 percent of the FY 1989 PWSS Program appropriation). Up to seven percent of the amount appropriated for the PWSS Program is set-aside to support Public Water System Supervision programs on Indian lands (including grants to Tribes) in accordance with EPA Grant Regulations. The formula factors of population and land area are statutory. The other factors, and all of the weightings, are Agency imposed. Federal assistance is limited to 75 percent of total, eligible program costs (40 CFR 35.175)."},"moe":{"description":""}}</t>
  </si>
  <si>
    <t>{"awarded":"other","description":"The term of the grant shall be determined at the time of grant award.","awardedDescription":"The method of fund disbursement will be determined at the time of award. "}</t>
  </si>
  <si>
    <t>[{"code":"program","isSelected":true,"description":"Program reports are required under this program.  Reporting requirements shall be determined at the time of grant award."},{"code":"cash","isSelected":false,"description":"Cash reports are required under this program\r\n"},{"code":"progress","isSelected":true,"description":"Progress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</si>
  <si>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must be maintained for 3 years from the date of submission of the annual financial status report or until any audit exceptions have been resolved.</t>
  </si>
  <si>
    <t xml:space="preserve">(Formula Grants) FY 17$100,194,000.00; FY 18 est $99,634,000.00; FY 19 est $67,892,000.00; FY 16$101,036,000.00; - </t>
  </si>
  <si>
    <t>Range of $116,000 to $6,570,000/fiscal year; Average of $1,509,606/fiscal year.</t>
  </si>
  <si>
    <t>{"list":[{"fiscalYear":2016,"description":"During FY 2016, 49 States, five territories, and one Indian Tribe (Navajo Nation) were awarded grant funding under the PWSS Program. The majority of the grant funds were used for State, territorial, or Tribal governmental salaries to allow the governments to: develop and maintain State drinking water regulations; develop and maintain an inventory of public water systems throughout the State; develop and maintain a database housing compliance information on public water systems; conduct sanitary surveys on the public water systems; review public water system plans and specifications to ensure systems meet State design standards; provide technical assistance and training to water system managers and operators to ensure they are knowledgeable of the State requirements and best treatment and operation practices; conduct of a program to ensure that the public water systems keep their consumers informed about the quality of the water they are providing; inspect and certify laboratories that are allowed to perform the analysis of drinking water that will be used to determine compliance with the drinking water regulations; and conduct an enforcement program to ensure that the public water systems comply with all of the requirements. States, territories, and Tribes also use the grant funds to upgrade and maintain the data systems that are used to store and track information on public water systems. During FY 2016, 49 States, five territories, and one Indian Tribe (Navajo Nation) were awarded grant funding under the PWSS Program. The majority of the grant funds were used for State, territorial, or Tribal governmental salaries to allow the governments to: develop and maintain State drinking water regulations; develop and maintain an inventory of public water systems throughout the State; develop and maintain a database housing compliance information on public water systems; conduct sanitary surveys on the public water systems; review public water system plans and specifications to ensure systems meet State design standards; provide technical assistance and training to water system managers and operators to ensure they are knowledgeable of the State requirements and best treatment and operation practices; conduct of a program to ensure that the public water systems keep their consumers informed about the quality of the water they are providing; inspect and certify laboratories that are allowed to perform the analysis of drinking water that will be used to determine compliance with the drinking water regulations; and conduct an enforcement program to ensure that the public water systems comply with all of the requirements. States, territories, and Tribes also use the grant funds to upgrade and maintain the data systems that are used to store and track information on public water systems. "},{"fiscalYear":2017,"description":"During FY 2017, 49 States, five territories, and one Indian Tribe (Navajo Nation) were awarded grant funding under the PWSS Program. The majority of the grant funds were used for State, territorial, or Tribal governmental salaries to allow the governments to: develop and maintain State drinking water regulations; develop and maintain an inventory of public water systems throughout the State; develop and maintain a database housing compliance information on public water systems; conduct sanitary surveys on the public water systems; review public water system plans and specifications to ensure systems meet State design standards; provide technical assistance and training to water system managers and operators to ensure they are knowledgeable of the State requirements and best treatment and operation practices; conduct of a program to ensure that the public water systems keep their consumers informed about the quality of the water they are providing; inspect and certify laboratories that are allowed to perform the analysis of drinking water that will be used to determine compliance with the drinking water regulations; and conduct an enforcement program to ensure that the public water systems comply with all of the requirements. States, territories, and Tribes also use the grant funds to upgrade and maintain the data systems that are used to store and track information on public water systems."},{"fiscalYear":2018,"description":"During FY 2018, 49 States, five territories, and one Indian Tribe (Navajo Nation) were awarded grant funding under the PWSS Program. The majority of the grant funds were used for State, territorial, or Tribal governmental salaries to allow the governments to: develop and maintain State drinking water regulations; develop and maintain an inventory of public water systems throughout the State; develop and maintain a database housing compliance information on public water systems; conduct sanitary surveys on the public water systems; review public water system plans and specifications to ensure systems meet State design standards; provide technical assistance and training to water system managers and operators to ensure they are knowledgeable of the State requirements and best treatment and operation practices; conduct of a program to ensure that the public water systems keep their consumers informed about the quality of the water they are providing; inspect and certify laboratories that are allowed to perform the analysis of drinking water that will be used to determine compliance with the drinking water regulations; and conduct an enforcement program to ensure that the public water systems comply with all of the requirements. States, territories, and Tribes also use the grant funds to upgrade and maintain the data systems that are used to store and track information on public water systems."},{"fiscalYear":2019,"description":"During FY 2019 it is anticipated that 49 States, five territories, and one Indian Tribe (Navajo Nation) will be awarded grant funding under the PWSS Program. The majority of the grant funds will be used for State, territorial, or Tribal governmental salaries to allow the governments to: develop and maintain State drinking water regulations; develop and maintain an inventory of public water systems throughout the State; develop and maintain a database housing compliance information on public water systems; conduct sanitary surveys on the public water systems; review public water system plans and specifications to ensure systems meet State design standards; provide technical assistance and training to water system managers and operators to ensure they are knowledgeable of the State requirements and best treatment and operation practices; conduct of a program to ensure that the public water systems keep their consumers informed about the quality of the water they are providing; inspect and certify laboratories that are allowed to perform the analysis of drinking water that will be used to determine compliance with the drinking water regulations; and conduct an enforcement program to ensure that the public water systems comply with all of the requirements. States, territories, and Tribes also use the grant funds to upgrade and maintain the data systems that are used to store and track information on public water systems."}],"isApplicable":true}</t>
  </si>
  <si>
    <t xml:space="preserve"> Financial Assistance for Continuing Environmental Programs (40 CFR 35, Subpart A); General Grant regulations and procedures (2 CFR 200 and 1500 as applicable). _x000D_
_x000D_
_x000D_
_x000D_
</t>
  </si>
  <si>
    <t>{"flag":"appendix","description":"Region 1 - Jane Downing, Downing.Jane@epa.gov; 617-918-1571; 5 Post Office Square - Suite 100 Boston, MA 02109-3912; Region 2 - Douglas Pabst, Pabst.Douglas@epa.gov; 212-637-3797; 290 Broadway New York, NY 10007-1866; Region 3 - Rick Rogers, rogers.rick@epa.gov; 215-814-5711; 1650 Arch Street Philadelphia, PA 19103-2029; Region 4 - Brian Smith, Smith.Brian@epa.gov; 404-562-9845; 61 Forsyth Street, SW Atlanta, GA 30303-3104 Region 5 - Thomas Poy, poy.thomas@epa.gov; (312) 886-5991; 77 West Jackson Boulevard Chicago, IL 60604-3507; Region 6 - James R. Brown, brown.jamesr@epa.gov; 214-665-3175; Fountain Place 12th Floor, Suite 1200 1445 Ross Avenue Dallas, TX 75202-2733; Region 7 - Mary Mindrup,  Mindrup.Mary@epa.gov; 913-551-7431; 11201 Renner Blvd. Lenexa, KS 66219; Region 8 - Sarah Bahrman,  Bahrman.Sarah@epa.gov; (303) 312-6243; 1595 Wynkoop, Denver, CO. 80202; Region 9 - Corine Li,  Li.Corine@epa.gov; 415-972-3560; 75 Hawthorne Street San Francisco, CA 94105; Region 10 - Marie Jennings, Jennings.Marie@epa.gov; (206) 553-1893; 1200 Sixth Avenue, Suite 900 Seattle, WA 98101"}</t>
  </si>
  <si>
    <t>Kevin Roland,Environmental Protection Agency, Office of Ground Water and Drinking Water, 1200 Pennsylvania Avenue, N.W., (Mail Code: 4606M), Washington, DC 20460 Email:&lt; a href='mailto:roland.kevin@epa.gov'&gt;roland.kevin@epa.gov&lt;/a&gt;Phone: (202) 564-4588.;</t>
  </si>
  <si>
    <t xml:space="preserve">66.433 State Underground Water Source Protection; </t>
  </si>
  <si>
    <t>Fiscal Year2016: Funding was awarded to each of the 49 States, five territories, and one Indian Tribe that has primary enforcement responsibility for the PWSS Program. The grants were used by these governments, primarily for governmental salaries to: develop State or Tribal drinking water regulations, update and maintain an inventory of drinking water systems, manage information on public water systems, ensure public participation regarding drinking water systems, provide technical assistance to public water systems, and enforce drinking water quality standards as required to comply with the National Primary Drinking Water Regulations Implementation requirements listed in 40 CFR 142 to thereby ensure that the State or Tribal PWSS program is capable of conducting oversight of all public water systems as new drinking water rules, new public water systems, and/or drinking water program requirements become effective. In total for FY 2016, the State, territory, and tribal PWSS primary enforcement programs used the PWSS grant to assist an estimated 150,310 public water systems.  _x000D_
_x000D_
 _x000D_
 Funding was awarded to each of the 49 States, five territories, and one Indian Tribe that has primary enforcement responsibility for the PWSS Program. The grants were used by these governments, primarily for governmental salaries to: develop State or Tribal drinking water regulations, update and maintain an inventory of drinking water systems, manage information on public water systems, ensure public participation regarding drinking water systems, provide technical assistance to public water systems, and enforce drinking water quality standards as required to comply with the National Primary Drinking Water Regulations Implementation requirements listed in 40 CFR 142 to thereby ensure that the State or Tribal PWSS program is capable of conducting oversight of all public water systems as new drinking water rules, new public water systems, and/or drinking water program requirements become effective. In total for FY 2016, the State, territory, and tribal PWSS primary enforcement programs used the PWSS grant to assist an estimated 150,310 public water systems. Fiscal Year2018: Funding was awarded to each of the 49 States, five territories, and one Indian Tribe that has primary enforcement responsibility for the PWSS Program. The grants were used by these governments, primarily for governmental salaries to: develop State or Tribal drinking water regulations, update and maintain an inventory of drinking water systems, manage information on public water systems, ensure public participation regarding drinking water systems, provide technical assistance to public water systems, and enforce drinking water quality standards as required to comply with the National Primary Drinking Water Regulations Implementation requirements listed in 40 CFR 142 to thereby ensure that the State or Tribal PWSS program is capable of conducting oversight of all public water systems as new drinking water rules, new public water systems, and/or drinking water program requirements become effective. In total for FY 2018, the State, territory, and tribal PWSS primary enforcement programs used the PWSS grant to assist an estimated 150,310 public water systems.Fiscal Year2019: Funding will be awarded to each of the 49 States, five territories, and one Indian Tribe that has primary enforcement responsibility for the PWSS Program. The funding is primarily for governmental salaries to: develop State or Tribal drinking water regulations, update and maintain an inventory of drinking water systems, manage information on public water systems, ensure public participation regarding drinking water systems, provide technical assistance to public water systems, and enforce drinking water quality standards as required to comply with the National Primary Drinking Water Regulations Implementation requirements listed in 40 CFR 142 to thereby ensure that the State or Tribal PWSS program is capable of conducting oversight of all public water systems as new drinking water rules, new public water systems, and/or drinking water program requirements become effective. It is estimated that for FY 2019, the State, territory, and tribal PWSS primary enforcement programs will use the PWSS grant to assist an estimated 150,310 public water systems.</t>
  </si>
  <si>
    <t>(1) Adequacy of States and Tribes (those that have Primary Enforcement Responsibility for the PWSS Program) for the adoption and enforcement of drinking water regulations which are no less stringent than the national primary drinking regulations as listed in 40 CFR 141 and 40 CFR 142. (2) Designation of a State agency to receive the grant and be responsible for conducting the public water system supervision program. (3) Compliance with requirements of 2 CFR 200 and 1500 as applicable, and 40 CFR 35.</t>
  </si>
  <si>
    <t>https://beta.sam.gov/fal/e5d333c2f25949aaa537dd9c0f113981/view</t>
  </si>
  <si>
    <t>State Underground Water Source Protection</t>
  </si>
  <si>
    <t>UIC</t>
  </si>
  <si>
    <t>{"list":[{"act":{},"publicLaw":{"congressCode":"96","number":"502, as amended"},"authorizationTypes":{"act":true,"publicLaw":true}},{"act":{"description":"Safe Drinking Water Act Amendments of 1986"},"publicLaw":{"congressCode":"99","number":"339"},"authorizationTypes":{"act":true,"publicLaw":true}},{"act":{},"publicLaw":{"congressCode":"93","number":"523, as amended"},"authorizationTypes":{"act":true,"publicLaw":true}},{"act":{},"publicLaw":{"congressCode":"104","number":"182"},"USC":{"title":"42","section":"300"},"authorizationTypes":{"USC":true,"act":true,"publicLaw":true},"usc":{"title":"42","section":"300"}},{"act":{"description":"Safe Drinking Water Act of 1974"},"publicLaw":{"congressCode":"96","number":"63"},"authorizationTypes":{"act":true,"publicLaw":true}}]}</t>
  </si>
  <si>
    <t>To foster development and implementation of underground injection control (UIC) programs under the Safe Drinking Water Act (SDWA). The objective of the grant program is to provide financial assistance, to eligible States and Tribes, for the implementation of their UIC Program. The fundamental goal of the program, and the grants, is to ensure that underground sources of drinking water are protected from endangering injection activities.
Funding Priority - Fiscal Year 2019: The program will fund the major components of State UIC programs which include: the development and maintenance of inventories of injection systems; the development and maintenance of databases housing compliance information on underground injection well activities; the implementation of UIC permitting activities; and the implementation of enforcement programs to ensure that underground sources of drinking water are protected from underground injection activities.</t>
  </si>
  <si>
    <t xml:space="preserve">States, U.S. Territories and possessions, and Indian Tribes that qualify as Programs that have delegated primary Enforcement Authority pursuant to SDWA amendments of 1986_x000D_
_x000D_
_x000D_
</t>
  </si>
  <si>
    <t>States, U.S. Territories, and Indian Tribes.</t>
  </si>
  <si>
    <t>{"description":"Applicants, except in limited circumstances approved by the Agency, must submit all initial applications for funding through https://www.grants.gov. Additional information on the EPA grant package can be found at: https://www.epa.gov/ogd/grants."}</t>
  </si>
  <si>
    <t>Applications are reviewed by the appropriate EPA Regional Office and, if approved, the funds are awarded by the Regional Administrator.</t>
  </si>
  <si>
    <t xml:space="preserve">Disputes will be resolved under 2 CFR 1500 Subpart E, as applicable. _x000D_
_x000D_
_x000D_
</t>
  </si>
  <si>
    <t>{"types":{"moe":false,"formula":true,"matching":true},"formula":{"title":"Safe Drinking Water Act","chapter":"","part":"Section 1443","subPart":"(b)(4)","publicLaw":"","description":"The statistical factors used for allocation include: (1) population of State, based on the most recent Census Bureau data; (2) State land area, based on the most recent Census Bureau data; and (3) injection practices by State, based on data reported by States and maintained by EPA as of the most recent fiscal year prior to allocation development."},"matching":{"requirementFlag":"voluntary","percent":"0","description":"For states, federal assistance is limited to 75 percent of eligible costs, not to exceed the State allotment. For Indian Tribes, Federal assistance is limited to 90 percent of eligible costs."},"moe":{"description":""}}</t>
  </si>
  <si>
    <t>{"awarded":"other","description":"The term of the grant shall be determined at the time of grant award.","awardedDescription":"The method of fund disbursement will be determined at the time of award."}</t>
  </si>
  <si>
    <t>[{"code":"program","isSelected":true,"description":"Program reports are required under this program.  Reporting requirements shall be determined at the time of grant award."},{"code":"cash","isSelected":false,"description":"Cash reports are required under this program.\r\n"},{"code":"progress","isSelected":true,"description":"Progress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program.Reporting requirements shall be determined at the time of grant award."}]</t>
  </si>
  <si>
    <t>Financial records, including all documents which support entries on accounting records and substantiate charges to each grant, must be kept available to personnel authorized to examine EPA grant accounts. All records must be maintained for 3 years from the date of submission of the annual financial status report, or until any audit exceptions have been resolved.</t>
  </si>
  <si>
    <t xml:space="preserve">(Formula Grants) FY 17$10,109,000.00; FY 18 est $7,188,000.00; FY 19 FY 16$8,859,300.00; - </t>
  </si>
  <si>
    <t>$5,000 to $939,000/fiscal year; $180,000/fiscal year.</t>
  </si>
  <si>
    <t>{"list":[{"fiscalYear":2016,"description":"This program provides funding support to States, Territories, and Tribes that have delegated primary enforcement authority pursuant to the SDWA amendments of 1986. The grant funds are used by the States, Territories, and Tribes to support operation of their ongoing UIC programs including: the development and maintenance of UIC regulations; the development and maintenance of inventories of injection systems; the development and maintenance of databases housing compliance information on underground injection wells activities; the implementation of UIC permitting activities; and the implementation of enforcement programs to ensure that underground sources of drinking water are protected from endangering injection activities This program provides funding support to States, Territories, and Tribes that have delegated primary enforcement authority pursuant to the SDWA amendments of 1986. The grant funds are used by the States, Territories, and Tribes to support operation of their ongoing UIC programs including: the development and maintenance of UIC regulations; the development and maintenance of inventories of injection systems; the development and maintenance of databases housing compliance information on underground injection wells activities; the implementation of UIC permitting activities; and the implementation of enforcement programs to ensure that underground sources of drinking water are protected from endangering injection activities. "},{"fiscalYear":2017,"description":"This program provides funding support to States, Territories, and Tribes that have delegated primary enforcement authority pursuant to the SDWA amendments of 1986. The grant funds are used by the States, Territories, and Tribes to support operation of their ongoing UIC programs including: the development and maintenance of UIC regulations; the development and maintenance of inventories of injection systems; the development and maintenance of databases housing compliance information on underground injection wells activities; the implementation of UIC permitting activities; and the implementation of enforcement programs to ensure that underground sources of drinking water are protected from endangering injection activities."},{"fiscalYear":2018,"description":"This program provides funding support to States, Territories, and Tribes that have delegated primary enforcement authority pursuant to the SDWA amendments of 1986. The grant funds are used by the States, Territories, and Tribes to support operation of their ongoing UIC programs including: the development and maintenance of UIC regulations; the development and maintenance of inventories of injection systems; the development and maintenance of databases housing compliance information on underground injection wells activities; the implementation of UIC permitting activities; and the implementation of enforcement programs to ensure that underground sources of drinking water are protected from endangering injection activities."},{"fiscalYear":2019,"description":"This program provides funding support to States, Territories, and Tribes that have delegated primary enforcement authority pursuant to the SDWA amendments of 1986. The grant funds are used by the States, Territories, and Tribes to support operation of their ongoing UIC programs including: the development and maintenance of UIC regulations; the development and maintenance of inventories of injection systems; the development and maintenance of databases housing compliance information on underground injection wells activities; the implementation of UIC permitting activities; and the implementation of enforcement programs to ensure that underground sources of drinking water are protected from endangering injection activities."}],"isApplicable":true}</t>
  </si>
  <si>
    <t xml:space="preserve">Grants for State Underground Water Source Protection Programs (40 CFR 35); General Grant Regulations and Procedures (2 CFR 200 and 1500 as applicable).  _x000D_
_x000D_
 _x000D_
_x000D_
_x000D_
_x000D_
_x000D_
</t>
  </si>
  <si>
    <t>Denny CruzEnvironmental Protection Agency,  Office of Ground Water and Drinking Water, Office of Water, 1200 Pennsylvania Avenue, NW., ( Mail Code: 4606M), Washington, DC 20460 Email:&lt; a href='mailto:cruz.denny@epa.gov'&gt;cruz.denny@epa.gov&lt;/a&gt;Phone: 202-564-3879;</t>
  </si>
  <si>
    <t>https://www.epa.gov/uic</t>
  </si>
  <si>
    <t xml:space="preserve">66.432 State Public Water System Supervision; </t>
  </si>
  <si>
    <t>Fiscal Year2016: Grant funds are used by the States for such purposes as State regulation review, program plan developments, data management, inventory of injection facilities, public participation, technical assistance and review, permit approval and enforcement, and surveillance and investigation Grant funds are used by the States for such purposes as State regulation review, program plan developments, data management, inventory of injection facilities, public participation, technical assistance and review, permit approval and enforcement, and surveillance and investigationFiscal Year2018: Grant funds are used by the States for such purposes as State regulation review, program plan developments, data management, inventory of injection facilities, public participation, technical assistance and review, permit approval and enforcement, and surveillance and investigation.Fiscal Year2019: Grant funds are used by the States for such purposes as State regulation review, program plan developments, data management, inventory of injection facilities, public participation, technical assistance and review, permit approval and enforcement, and surveillance and investigation.</t>
  </si>
  <si>
    <t xml:space="preserve">1) Adequacy of State's annual program plan for an enforceable underground injection control program; (2) compliance with requirements of 2 CFR 200 and 1500 as applicable, and 40 CFR 35, and Executive Order No. 12367 (Revised); (3) designation of a State agency to receive the grant and be responsible for coordinating the underground water source protection program; and (4) evidence that Federal grant funds will not supplant the State's nonfederal funding committed to underground water source protection efforts. For Indian Tribes: (1) demonstration of Tribal adequacy; and (2) demonstration of the tribe's intent, adequate legal authority, and resources to implement specific program elements outlined in 40 CFR 144, 145, 146, and 148.  _x000D_
_x000D_
 _x000D_
_x000D_
_x000D_
_x000D_
_x000D_
_x000D_
_x000D_
_x000D_
</t>
  </si>
  <si>
    <t>https://beta.sam.gov/fal/544c6ddba7b84a5fa0aa87da1eb03a7a/view</t>
  </si>
  <si>
    <t>Surveys, Studies, Investigations, Demonstrations, and Training Grants and Cooperative Agreements - Section 104(b)(3) of the Clean Water Act</t>
  </si>
  <si>
    <t>{"list":[{"act":{},"publicLaw":{"congressCode":"95","number":"217"},"USC":{"title":"33","section":"1251 et seq"},"authorizationTypes":{"USC":true,"act":true,"publicLaw":true},"usc":{"title":"33","section":"1251 et seq"}},{"act":{},"authorizationTypes":{"act":true}}]}</t>
  </si>
  <si>
    <t>To support the coordination and acceleration of research, investigations, experiments, training, demonstrations, surveys, and studies relating to the causes, effects (including health and welfare effects), extent, prevention, reduction, and elimination of water pollution.
Funding Priority - Fiscal Year 2018: Funding priorities include, but are not limited to training, surveys, studies, investigations, and demonstration projects to support water quality improvement, watershed planning and management, nonpoint source planning, wetlands protection, coastal and estuarine planning, treatment technologies, water efficiency, and environmental management systems.
Funding Priority - Fiscal Year 2019: Funding priorities include, but are not limited to training, surveys, studies, investigations, and demonstration projects to support water quality improvement, watershed planning and management, nonpoint source planning, wetlands protection, coastal and estuarine planning, treatment technologies, water efficiency, and environmental management systems.</t>
  </si>
  <si>
    <t>Assistance under this program is generally available to States, local governments, territories, Indian Tribes, and possessions of the U.S. (including the District of Columbia); public and private universities and colleges; hospitals; laboratories; public or private nonprofit institutions; intertribal consortia; and individuals. Nonprofit organizations described in Section 501(c)(4) of the Internal Revenue Code that engage in lobbying activities as defined in Section 3 of the Lobbying Disclosure Act of 1995 are not eligible to apply. An intertribal consortium must meet the definition of eligibility in the Environmental Program Grants for Tribes Final Rule, at 40 CFR 35.504 (66 FR 3782. January 16, 2001) (FRL-6929-5) and be a non-profit organization within the meaning of 2 CFR 200. For certain competitive funding opportunities under this CFDA description, the Agency may limit eligibility to compete to a number or subset of eligible applicants consistent with the Agency's Assistance Agreement Competition Policy.</t>
  </si>
  <si>
    <t>State and local governments, U.S. territories and possessions, Indian Tribes, universities and colleges, hospitals, laboratories, other public and private nonprofit institutions, and individuals.</t>
  </si>
  <si>
    <t>{"description":"Documentation of nonprofit status may be required. Applicants may be requested to demonstrate they have appropriate background, academic training, experience in the field, and necessary equipment to carry out projects. EPA may ask applicants or principal investigators to provide curriculum vitae and relevant publications. ","isApplicable":true}</t>
  </si>
  <si>
    <t>{"environmentalImpact":{"reports":[{"isSelected":true,"reportCode":"ExecutiveOrder12372"},{"isSelected":true,"reportCode":"otherRequired"}]},"description":"EPA awards grants and cooperative agreements supporting surveys, studies, and investigations based on competitive applications submitted in response to EPA solicitations, considering relevance and likelihood of success of proposed projects.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</si>
  <si>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{"description":"For competitive awards, Requests for Proposals (RFPs) or Requests for Applications (RFAs) will specify application procedures.\n\n Applicants, except in limited circumstances approved by the Agency, must submit all initial applications for funding through https://www.grants.gov. \n\n Additional information on the EPA grant package can be found at: https://www.epa.gov/grants.","isApplicable":true}</t>
  </si>
  <si>
    <t>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t>
  </si>
  <si>
    <t>{"types":{"moe":false,"formula":false,"matching":true},"formula":{"title":"","chapter":"","part":"","subPart":"","publicLaw":"","description":""},"matching":{"requirementFlag":"voluntary","percent":"0","description":"This program has no statutory formula. For certain competitive funding opportunities under this CFDA description, the Agency may include matching requirements consistent with the Agency's Assistance Agreement Competition Policy. Match may be cash or in-kind consistent with the regulations governing match requirements at 2 CFR 200 and 1500 as applicable. Specific matching requirements will be described in detail in the competitive announcements."},"moe":{"description":""}}</t>
  </si>
  <si>
    <t>{"awarded":"other","description":"The term of the grant shall be determined at the time of grant award. \r\n\r\n\r\n","awardedDescription":"The method of fund disbursement will be determined at the time of award."}</t>
  </si>
  <si>
    <t>[{"code":"program","isSelected":true,"description":"Program reports are required under this program.  Reporting requirements shall be determined at the time of grant award."},{"code":"cash","isSelected":false,"description":"Cash reports are required under this program.\r\n\r\n\r\n"},{"code":"progress","isSelected":true,"description":"Progress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</si>
  <si>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 xml:space="preserve">(Project Grants (Discretionary)) FY 17$5,036,000.00; FY 18 est $6,400,000.00; FY 19 est $2,000,000.00; FY 16$3,928,000.00; - </t>
  </si>
  <si>
    <t xml:space="preserve">Range: $10,000 to $580,000/fiscal year; Average: $295,000/fiscal year. </t>
  </si>
  <si>
    <t>{"list":[{"fiscalYear":2016,"description":"Competitions are held throughout the year at Headquarters and in the Regions based on available funds and Agency priorities. The number of applications and the number of awards made is dependent on the competitive announcement issued. The announcement will typically include the number of anticipated awards. In FY 16, EPA will continue to fund projects to support training, surveys, studies, investigations, and demonstrations for water quality improvement, watershed planning and management, treatment technologies, water efficiency, and environmental management systems Competitions are held throughout the year at Headquarters and in the Regions based on available funds and Agency priorities. The number of applications and the number of awards made is dependent on the competitive announcement issued. The announcement will typically include the number of anticipated awards. In FY 16, EPA funded 6 projects to support training, surveys, studies, investigations, and demonstrations for water quality improvement, watershed planning and management, treatment technologies, water efficiency, and environmental management systems. "},{"fiscalYear":2017,"description":"Competitions are held throughout the year at Headquarters and in the Regions based on available funds and Agency priorities.  The number of applications and the number of awards made is dependent on the competitive announcement issued.  The announcement will typically include the number of anticipated awards.  In FY 17, EPA funded projects to support training, surveys, studies, investigations, and demonstrations for water quality improvement, watershed planning and management, treatment technologies, water efficiency, and environmental management systems."},{"fiscalYear":2018,"description":"Competitions are held throughout the year at Headquarters and in the Regions based on available funds and Agency priorities. The number of applications and the number of awards made is dependent on the competitive announcement issued. The announcement will typically include the number of anticipated awards. In FY 18, EPA will continue to fund projects to support training, surveys, studies, investigations, and demonstrations for water quality improvement, watershed planning and management, treatment technologies, water efficiency, and environmental management systems."},{"fiscalYear":2019,"description":"Competitions are held throughout the year at Headquarters and in the Regions based on available funds and Agency priorities. The number of applications and the number of awards made is dependent on the competitive announcement issued. The announcement will typically include the number of anticipated awards. In FY 19, EPA will continue to fund projects to support training, surveys, studies, investigations, and demonstrations for water quality improvement, watershed planning and management, treatment technologies, water efficiency, and environmental management systems."}],"isApplicable":true}</t>
  </si>
  <si>
    <t xml:space="preserve">Surveys, studies, investigations, demonstrations, and training grants and cooperative agreements are subject to the general grant regulations at 2 CFR 200 and 1500 as applicable. Costs will be determined in accordance with 2 CFR 200 Subpart E.  _x000D_
_x000D_
_x000D_
_x000D_
_x000D_
_x000D_
</t>
  </si>
  <si>
    <t>{"flag":"none","description":"For program information contact: Office of Wetlands, Oceans and Watersheds, Connie Cahanap, Phone: (202) 566-1382; FAX: (202) 566-1147; E-mail: cahanap.concepcion@epa.gov. Office of Science and Technology, Agnes Ortiz, Phone: (202) 566-1303; FAX: (202) 566-0441; E-mail: ortiz.agnes@epa.gov."}</t>
  </si>
  <si>
    <t>Tracey MillerEnvironmental Protection Agency, Office of Water, Immediate Office, 1200 Pennsylvania Avenue, N.W., (Mail Code: 3903R), Washington, DC 20460 Email:&lt; a href='mailto:miller.tracey@epa.gov'&gt;miller.tracey@epa.gov&lt;/a&gt;Phone: 202-564-0783;</t>
  </si>
  <si>
    <t xml:space="preserve">66.424 Surveys, Studies, Investigations, Demonstrations, and Training Grants - Section 1442 of the Safe Drinking Water Act; </t>
  </si>
  <si>
    <t>Fiscal Year2016: Development of innovative watershed education tools, development of wetland protection guides for local communities, demonstration projects for watershed management, development of sustainable approaches to water quality management, and training on environmental management systems Development of innovative watershed education tools, development of wetland protection guides for local communities, demonstration projects for watershed management, development of sustainable approaches to water quality management, and training on environmental management systems. Fiscal Year2018: Development of innovative watershed education tools, development of wetland protection guides for local communities, demonstration projects for watershed management, development of sustainable approaches to water quality management, and training on environmental management systems.Fiscal Year2019: Development of innovative watershed education tools, development of wetland protection guides for local communities, demonstration projects for watershed management, development of sustainable approaches to water quality management, and training on environmental management systems.</t>
  </si>
  <si>
    <t>The evaluation and selection criteria for competitive awards under this CFDA assistance listing description will be described in the competitive announcement. Competitive applications and proposals will be selected in accordance with announced criteria.</t>
  </si>
  <si>
    <t>https://beta.sam.gov/fal/dda323173bda4fea92b4e3aa3d30b993/view</t>
  </si>
  <si>
    <t xml:space="preserve">Long Island Sound Program </t>
  </si>
  <si>
    <t xml:space="preserve">Long Island Sound Study (LISS) </t>
  </si>
  <si>
    <t>{"list":[{"act":{"description":"Clean Water Act"},"authorizationTypes":{"act":true}}]}</t>
  </si>
  <si>
    <t>To (1) implement the Long Island Sound Study (LISS) Comprehensive Conservation and Management Plan (CCMP) and (2) assist the states of Connecticut and New York and other public or nonprofit entities in implementation, research, planning, enforcement, and citizen involvement and education related to reducing pollution and improving the quality of the environment to sustain living resources in the Long Island Sound. 
Funding Priority - Fiscal Year 2018:   Activities will continue to focus on theme areas identified in the CCMP as requiring special attention, such as: clean waters and healthy watersheds; thriving habitats and abundant wildlife; sustainable and resilient communities; and sound science and inclusive management.</t>
  </si>
  <si>
    <t>State, interstate, and regional water pollution control agencies, and other public or nonprofit private agencies, institutions, and organizations are eligible. Private profit-making entities, and individuals, are not eligible. For certain competitive funding opportunities under this CFDA description, the Agency may limit eligibility to compete to a number or subset of eligible applicants consistent with the Agency's Assistance Agreement Competition Policy.</t>
  </si>
  <si>
    <t>Assistance under this program generally benefits state, interstate, and regional water pollution control agencies and other public or nonprofit private agencies, institutions, and organizations. The general public and Long Island Sound user groups such as swimmers, beach goers, sport and commercial fishermen, boaters, and shellfishes, benefit from the results of the program through cleaner water, restored and protected habitat, and preserved and enhanced ecosystems.</t>
  </si>
  <si>
    <t>{"description":"Nonprofit private agencies, institutions and organizations may be required to provide documentation of their organizational status upon application. ","isApplicable":true}</t>
  </si>
  <si>
    <t>{"environmentalImpact":{"reports":[{"isSelected":true,"reportCode":"ExecutiveOrder12372"},{"isSelected":true,"reportCode":"otherRequired"}]},"description":"The EPA Long Island Sound Office (LISO) issues annual guidance on the form and content of pre-proposals.  All pre-proposals or work statements should be consistent with LISO's guidance. Consultation or technical assistance may be available upon request from the LISO to aid applicants in preparing their pre-proposal.\n\nRegarding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</si>
  <si>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{"description":"The EPA LISO annually releases a request for base program pre-proposals in the Fall. Pre-proposals are due to the LISO generally by early January or as specified in guidance. The LISS management committee reviews pre-proposals in late January to identify areas of concern and to request additional information or clarification on proposals through the LISO. The LISO coordinates review of pre-proposals among the several LISS technical work groups and teams to ensure consistency with program goals and objectives as outlined in the CCMP and other priorities as directed by the management committee. If necessary, applicants are contacted by the LISO to provide the additional information or clarification. The LISO coordinates review of the revised proposals and develops funding recommendations for the management committee's consideration in April. The management committee makes final recommendations on funding pre-proposals at that time, or as otherwise specified. Applicants are advised of the status of their request by the LISO within 30 days of the management committee's final decisions. Successful applicants are required to submit formal grant applications using the standard federal grant application forms found on https://www.grants.gov. The deadline for submitting applications may vary by EPA Region, but is generally June 1. \n\nApplicants, except in limited circumstances approved by the Agency, must submit all initial applications for funding through https://www.grants.gov. \n\n\n\n\n\n\n\n\n\n\n\n\n.","isApplicable":true}</t>
  </si>
  <si>
    <t>Each federal assistance application and final work plan will be evaluated by the LISO to determine the adequacy of the application under LISS priorities and objectives, including technical merit and relevance of the project to the implementation of the CCMP and for consistency with the pre-application proposal. Each federal assistance award application will also be subject to an administrative review by the EPA Region 1 or 2 grants management office.   Funds are awarded by the EPA Region 1 or 2 Administrator as appropriate. Grantees will receive a final assistance award package from the appropriate EPA Regional grants management office. An assistance agreement recipient demonstrates its commitment to carry out the award by either: 1) drawing down funds within 21 days after the EPA award or amendment mailing date; or, 2) not filing a notice of disagreement with the award terms and conditions within 21 days after the EPA award or amendment mailing date. Recipients are not required to sign and return a copy of the award document. Payments under awards may be made on an advance or reimbursement basis. For competitive awards, EPA will review and evaluate applications, proposals, and/or submissions in accordance with the terms, conditions, and criteria stated in the competitive announcement. Competitions will be conducted in accordance with EPA policies/ regulations for competing assistance agreements.</t>
  </si>
  <si>
    <t xml:space="preserve">Notification of action on pre-proposals is provided approximately 120 days after the deadline for pre-proposal submission. Final grantees are notified of approval approximately 90 days after the submission of the application for federal assistance. </t>
  </si>
  <si>
    <t>Extensions are subject to approval of EPA.</t>
  </si>
  <si>
    <t>{"types":{"moe":false,"formula":false,"matching":true},"formula":{"title":"","chapter":"","part":"","subPart":"","publicLaw":"","description":""},"matching":{"requirementFlag":"voluntary","percent":"0","description":"This program has no statutory formula (33 USC 1269(d)(3)). Federal costs for citizen involvement and education grants shall not exceed 95 percent of the costs of such work; for all other grants and cooperative agreements, federal costs shall not exceed 50 percent of the research, studies, or work. EPA has determined that annual matching requirements for LISS grant awards shall be met in the aggregate for all funds awarded as specified in the approved annual work plan."},"moe":{"description":""}}</t>
  </si>
  <si>
    <t>{"awarded":"other","description":"Assistance agreements are generally made for a one-year period corresponding to the federal fiscal year, October-September. Awards may be made for longer periods upon justification and with the approval of EPA. Awards may be made by advance or reimbursement at the discretion of EPA. ","awardedDescription":"The method of fund disbursement will be determined at the time of award."}</t>
  </si>
  <si>
    <t>[{"code":"program","isSelected":true,"description":"Program reports are required under this program.  Reporting requirements shall be determined at the time of grant award."},{"code":"cash","isSelected":true,"description":"Cash reports are required under this program.  Reporting requirements shall be determined at the time of grant award."},{"code":"progress","isSelected":true,"description":"Progress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</si>
  <si>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must be maintained for three years from the date of submission of the final expenditure report. If questions still remain, such as those raised as a result of audit, related records should be retained until the matter is completely resolved.</t>
  </si>
  <si>
    <t xml:space="preserve">(Project Grants (Discretionary)) FY 17$8,000,000.00; FY 18 est $12,000,000.00; FY 19 Estimate Not Available  FY 16$3,893,000.00; - </t>
  </si>
  <si>
    <t xml:space="preserve">Range: $20,000 to $2,000,000/fiscal year; Average: $438,611/fiscal year_x000D_
_x000D_
_x000D_
_x000D_
_x000D_
</t>
  </si>
  <si>
    <t>{"list":[{"fiscalYear":2016,"description":"EPA grantees for the Long Island Sound Futures Fund grant program and the Long Island Sound Scientific Research grant program hold competitions throughout the year based on available funds and Long Island Sound Study priorities. The number of applications and the number of awards made is dependent on the announcement issued. The announcement includes the number of anticipated awards. FY 16 data is not yet available.  \r\n\r\n \r\n The 5-year rolling average for the maximum summer time area of low dissolved oxygen (hypoxia) in Long Island Sound was estimated at 138 square miles in 2016. This represents a 33.7 percent decline in the five-year rolling average compared to the pre-2000 average (i.e., before the Total Maximum Daily Load (TMDL) was put in place by EPA and the states. This result exceeds the EPA Strategic Plan targets by 15%. The 106 New York and Connecticut wastewater treatment plants (WWTPs) discharging to Long Island Sound have reduced nitrogen by more than 44,000,000 pounds annually compared to baseline levels established in the 2000 TMDL. In 2016 reported discharges were below the final TMDL targets, attaining 110% of the EPA Strategic Plan goal. In FY 16, partners restored or protected 532 acres of coastal habitat compared to the target of 96 acres in the Strategic Plan. The partners reopened 50 river miles to fish passage compared to the target of 70 miles in the Strategic Plan. "},{"fiscalYear":2017,"description":"Continued Acute Hypoxia Standard Reductions: The 5-year rolling average for the maximum summertime area of low dissolved oxygen (hypoxia) in Long Island Sound was estimated at 95 square miles in 2017. This represents a 54 percent decline in the five-year rolling average compared to the pre-2000 average of 205 square miles (i.e., before the Total Maximum Daily Load was put in place by EPA and the states). The area of hypoxia in 2017 was 70 square miles. The hypoxia areas in 2015 and 2017 are the second and third smallest recorded in the past 31 years of monitoring. The severity of hypoxia has also declined, with no area in the open waters below 1 mg/l dissolved oxygen in seven of the past eight years. Continued Point Source Nitrogen Reduction: The 106 New York and Connecticut wastewater treatment plants (WWTPs) discharging to Long Island Sound have reduced nitrogen by 45 million pounds annually compared to baseline levels established in the 2000 TMDL. In 2017 reported discharges were below the final TMDL targets. In 2017, progress continued, with 3,600 fewer pounds of nitrogen discharged every day compared to 2016. Habitat Restoration/Protection: Partners restored or protected 532 acres of coastal habitat in 2016 compared to the target of 96 acres in the Strategic Plan. The partners reopened 50 river miles to fish passage."}],"isApplicable":true}</t>
  </si>
  <si>
    <t xml:space="preserve">LISS grants and cooperative agreements are subject to grant regulations at 40 CFR Part 35, 2 CFR 200 and 1500; annual EPA Office of Water National Estuaries Program guidance; the LISS CCMP, and Long Island Sound 2003 or successor Agreement. _x000D_
_x000D_
_x000D_
_x000D_
_x000D_
_x000D_
</t>
  </si>
  <si>
    <t>{"flag":"appendix","description":"Mark Tedesco, USEPA Long Island Sound Office, Government Center, 888 Washington Boulevard, Suite 9-11, Stamford, Connecticut 06904; Telephone: (203) 977-1541; FAX: (203) 977-1546; E-mail: tedesco.mark@epa.gov.  \r\n\r\n\r\n \r\n\r\n\r\n"}</t>
  </si>
  <si>
    <t>Surabhi ShahUSEPA Office of Water, Office of Wetlands, Oceans and Watersheds, Oceans, Wetlands &amp; Communities Division 1200 Pennsylvania Avenue, N.W. (Mail Code: 4101M), Washington, DC 20460 Email:&lt; a href='mailto:shah.surabhi@epa.gov'&gt;shah.surabhi@epa.gov&lt;/a&gt;Phone: 202-564-3833;</t>
  </si>
  <si>
    <t>http://longislandsoundstudy.net/</t>
  </si>
  <si>
    <t xml:space="preserve">10.914 Wildlife Habitat Incentive Program; 10.904 Watershed Protection and Flood Prevention; 66.454 Water Quality Management Planning; 66.456 National Estuary Program; 15.611 Wildlife Restoration and Basic Hunter Education; 15.614 Coastal Wetlands Planning, Protection and Restoration ; 15.615 Cooperative Endangered Species Conservation Fund; 15.608 Fish and Wildlife Management Assistance; 15.630 Coastal; 11.419 Coastal Zone Management Administration Awards; 11.420 Coastal Zone Management Estuarine Research Reserves; </t>
  </si>
  <si>
    <t>Fiscal Year2016: Grants and cooperative agreements awarded to states and local governments, colleges, universities, interstate agencies and nonprofit organizations are for nonpoint source implementation, scientific research, water quality monitoring and modeling, public education and outreach, living resources management, habitat restoration and program support. Examples are listed as follows: (1) Hypoxia: sustain and accelerate efforts to meet the LISS nutrient reduction goals in the nitrogen Total Maximum Daily Load to attain water quality conditions necessary to support the living resources of the Sound; (2) Habitat Restoration: restore and protect living resources, their habitats and ecological relationships; (3) Water Quality Monitoring: collect water quality samples at monitoring stations in Long Island Sound and interpret data on Long Island Sound and embayments. (4) Communication/Outreach: Provide communication, outreach and education components of the LISS partnership; (5) Modeling: develop, calibrate, and manage the application of linked airshed-watershed-estuarine hydrodynamic-water quality-living resources models to support the LISS for understanding the nutrient and sediment affects in the Long Island Sound estuary system and (6) Research: investigate causes and effects of eutrophication on water quality and living marine resources; study factors affecting abundance and distribution of submerged aquatic vegetation, food web dynamics, and tidal wetland loss. Grants and cooperative agreements awarded to states and local governments, colleges, universities, interstate agencies and nonprofit organizations are for nonpoint source implementation, scientific research, water quality monitoring and modeling, public education and outreach, living resources management, habitat restoration and program support. Examples are listed as follows: (1) Hypoxia: sustain and accelerate efforts to meet the LISS nutrient reduction goals in the nitrogen Total Maximum Daily Load to attain water quality conditions necessary to support the living resources of the Sound; (2) Habitat Restoration: restore and protect living resources, their habitats and ecological relationships; (3) Water Quality Monitoring: collect water quality samples at monitoring stations in Long Island Sound and interpret data on Long Island Sound and embayments. (4) Communication/Outreach: Provide communication, outreach and education components of the LISS partnership; Research: investigate causes and effects of eutrophication on water quality and living marine resources; study factors affecting abundance and distribution of submerged aquatic vegetation, food web dynamics, and tidal wetland loss. and living marine resources; study factors affecting abundance and distribution of submerged aquatic vegetation, food web dynamics, and tidal wetland loss. Fiscal Year2018: Grants and cooperative agreements awarded to states and local governments, colleges, universities, interstate agencies and nonprofit organizations are for nonpoint source implementation, scientific research, water quality monitoring and modeling, public education and outreach, living resources management, habitat restoration and program support. Examples are listed as follows: (1) sustain and accelerate efforts to meet the LISS nutrient reduction goals in the nitrogen Total Maximum Daily Load to attain water quality conditions necessary to support the living resources of the Sound; (2) restore and protect living resources, their habitats and ecological relationships; (3) monitor water quality in Long Island Sound and interpret data on Long Island Sound and embayments. (4) conduct communication outreach and education on Long Island Sound issues and programs; (5) develop, calibrate, and manage the application of linked hydrodynamic-water quality-living resources models to improve nutrient management; and (6) research that will produce and integrate information to enhance our understanding of Long Island Sound and improve management of water quality and living resources.</t>
  </si>
  <si>
    <t>https://beta.sam.gov/fal/f475a08b607b4884bfb7a64536b22d1c/view</t>
  </si>
  <si>
    <t>Urban Waters Small Grants</t>
  </si>
  <si>
    <t>The objective of EPA's Urban Waters Program is to protect and restore America's urban waterways. EPA's funding priority is to achieve the goals and commitments established in the Agency's Urban Waters Strategic Framework (https://www.epa.gov/urbanwaters/urban-waters-strategic-framework). This program has an emphasis on engaging communities with environmental justice concerns. The objective of the Urban Waters Small Grants is to fund research, investigations, experiments, training, surveys, studies, and demonstrations that will advance the restoration of urban waters by improving water quality in urban areas through activities that also support community revitalization and other local priorities. This program recognizes that healthy and accessible urban waters can help grow local businesses and enhance educational, recreational, social, and employment opportunities in nearby communities. 
Funding Priority - Fiscal Year 2019:  EPA's funding priority for Urban Waters Small Grants is to fund projects that improve water quality by conducting or promoting the coordination and acceleration of research, investigations, experiments, training, demonstrations, surveys, and studies relating to the causes, effects, extent, prevention, reduction, and elimination of water pollution. Implementation projects are not eligible for funding.</t>
  </si>
  <si>
    <t>Assistance under the Urban Waters Small Grants is generally available to States, local governments, Indian Tribes, public and private universities and colleges, public or private nonprofit institutions/organizations, intertribal consortia, and interstate agencies. Nonprofit organizations described in Section 501(c)(4) of the Internal Revenue Code that engage in lobbying activities as defined in Section 3 of the Lobbying Disclosure Act of 1995 are not eligible to apply. An intertribal consortium must meet the definition of eligibility in the Environmental Program Grants for Tribes Final Rule, at 40 CFR 35.504 (66 FR 3782. January 16, 2001) (FRL-6929-5) and be a non-profit organization within the meaning of 2 CFR 200. 
Indian Tribes (or "federally recognized Indian tribe"), as defined in 2 CFR 200.54, is any Indian tribe, band, nation, or other organized group or community, including any Alaska Native village or regional or village corporation as defined in or established pursuant to the Alaska Native Claims Settlement Act (43 U.S.C. Chapter 33), which is recognized as eligible for the special programs and services provided by the United States to Indians because of their status as Indians (25 U.S.C. 450b(e)). See annually published Bureau of Indian Affairs list of Indian Entities Recognized and Eligible to Receive Services.
State, as defined in 2 CFR 200.90, is defined as any state of the United States, the District of Columbia, the Commonwealth of Puerto Rico, U.S. Virgin Islands, Guam, American Samoa, the Commonwealth of the Northern Mariana Islands, and any agency or instrumentality thereof exclusive of local governments.
For certain competitive funding opportunities under this CFDA assistance listing description, the Agency may limit eligibility to compete to a number or subset of eligible applicants consistent with the Agency's Assistance Agreement Competition Policy</t>
  </si>
  <si>
    <t xml:space="preserve">Residents of urban areas adversely impacted by water pollution, State and local governments, Indian Tribes, other public and private nonprofit institutions, intertribal consortia, and interstate agencies.  _x000D_
_x000D_
 _x000D_
</t>
  </si>
  <si>
    <t>{"description":"EPA may request that applicants demonstrate their eligibility. Documentation of nonprofit status may be required. ","isApplicable":true}</t>
  </si>
  <si>
    <t>{"description":"Applicants, except in limited circumstances approved by the Agency, must submit all initial applications for funding through https://www.grants.gov.\n\nAdditional information on the EPA grant package can be found at: https://www.epa.gov/ogd/grants.  The standard application forms, as furnished by the Federal agency and required by 2 CFR 200 and 1500 as applicable, must be used for this program. EPA requires final applications to be made on Standard Form 424.\n\n For competitive awards, Requests for Proposals (RFPs) or Requests for Applications (RFAs) will specify application procedures.","isApplicable":true}</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</si>
  <si>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t>
  </si>
  <si>
    <t>{"flag":"yes","description":"Specific information about deadlines is provided in competitive announcements.","list":[]}</t>
  </si>
  <si>
    <t>{"types":{"moe":false,"formula":false,"matching":true},"formula":{"title":"","chapter":"","part":"","subPart":"","publicLaw":"","description":""},"matching":{"requirementFlag":"voluntary_rating","percent":"0","description":"Matching requirements, if any, will be described in the competitive announcement."},"moe":{"description":""}}</t>
  </si>
  <si>
    <t>{"awarded":"other","description":"EPA may negotiate the project period with each applicant based on project requirements. The term of the grant shall be determined at the time of grant award. ","awardedDescription":"The method of fund disbursement will be determined at the time of award. "}</t>
  </si>
  <si>
    <t>[{"code":"program","isSelected":true,"description":"Program reports are required under this program. Reporting requirements shall be determined at the time of grant award."},{"code":"cash","isSelected":false,"description":"Cash reports are required under this program. "},{"code":"progress","isSelected":true,"description":"Progress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</si>
  <si>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The record retention requirements of 2 CFR 200 and 1500 as applicable, apply. Recipients must keep financial records, including all documents supporting entries on accounting records and to substantiate changes in grants, available to personnel authorized to examine EPA recipients grants and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t>
  </si>
  <si>
    <t xml:space="preserve">(Project Grants) FY 18 est $0.00; FY 17 est $0.00; FY 16$1,600,000.00; - FY 16 $1,600,000; FY 17 est. $0.00; and FY 18 est. $0. _x000D_
_x000D_
 _x000D_
_x000D_
_x000D_
_x000D_
FY 14 $2,100,000; FY 15 est. $0; and FY 16 est. $1,600,000. </t>
  </si>
  <si>
    <t xml:space="preserve">Range: $40,000 to $60,000/fiscal year; Average: $50,000/fiscal year_x000D_
_x000D_
_x000D_
_x000D_
_x000D_
_x000D_
</t>
  </si>
  <si>
    <t>{"list":[{"fiscalYear":2016,"description":"In FY 16, awards totaling an estimated $1.3 million will be made for projects that seek to help restore and protect urban water quality and revitalize adjacent neighborhoods by engaging communities in activities that increase their connection to, understanding of, and stewardship of local urban waterways. Competitive announcements for Urban Waters Small Grants are issued based on available funds and program priorities. The number of awards made is expected to be between 20 and 25. In FY 16, 24 awards totaling $1.3 million were made for projects that seek to help restore and protect urban water quality and revitalize adjacent neighborhoods by engaging communities in activities that increase their connection to, understanding of, and stewardship of local urban waterways. Competitive announcements for Urban Waters Small Grants are issued based on available funds and program priorities"},{"fiscalYear":2017,"description":"In FY 17, funding supported projects that sought to help restore and protect urban water quality and revitalize adjacent neighborhoods by engaging communities in activities that increased their connection to, understanding of, and stewardship of local urban waterways."},{"fiscalYear":2018,"description":"NA"}],"isApplicable":true}</t>
  </si>
  <si>
    <t xml:space="preserve">Surveys, studies, investigations, demonstrations, and training grants and cooperative agreements are subject to the grant regulations (2 CFR 200 and 1500 as applicable). Costs will be determined in accordance with 2 CFR 200 Subpart E. </t>
  </si>
  <si>
    <t>Roy SimonEnvironmental Protection Agency, 1200 Pennsylvania Avenue, N.W. (Mail Code: 4601M), Washington, DC 20460 Email:&lt; a href='mailto:simon.roy@epa.gov'&gt;simon.roy@epa.gov&lt;/a&gt;Phone: 202-564-3868;</t>
  </si>
  <si>
    <t>https://www.epa.gov/urbanwaters</t>
  </si>
  <si>
    <t>Fiscal Year2016: Funded projects will help restore and protect urban water quality and revitalize adjacent neighborhoods by engaging communities in activities that increase their connection to, understanding of, and stewardship of local urban waterways. Examples of selected projects include youth education on watershed science and stewardship of urban waterways, water quality monitoring and studies, community engagement and outreach to promote best management practices in restoring urban waters, urban watershed assessments to develop a community action plan, and hands-on learning workshops to educate the public on the importance of urban waters. More information on specific projects selected for funding can be found at http://www2.epa.gov/urbanwaters/urban-waters-small-grants Funded projects will help restore and protect urban water quality and revitalize adjacent neighborhoods by engaging communities in activities that increase their connection to, understanding of, and stewardship of local urban waterways. Examples of selected projects include youth education on watershed science and stewardship of urban waterways, water quality monitoring and studies, community engagement and outreach to promote best management practices in restoring urban waters, urban watershed assessments to develop a community action plan, and hands-on learning workshops to educate the public on the importance of urban waters. More information on specific projects selected for funding can be found at http://www2.epa.gov/urbanwaters/urban-waters-small-grants. Fiscal Year2018: Funded projects will help restore and protect urban water quality and revitalize adjacent neighborhoods by engaging communities in activities that increase their connection to, understanding of, and stewardship of local urban waterways. Examples of selected projects include youth education on watershed science and stewardship of urban waterways, water quality monitoring and studies, community engagement and outreach to promote best management practices in restoring urban waters, urban watershed assessments to develop a community action plan, and hands-on learning workshops to educate the public on the importance of urban waters. More information on specific projects selected for funding can be found at https://www.epa.gov/urbanwaters/urban-waters-small-grants.Fiscal Year2019: Funded projects will help restore and protect urban water quality and revitalize adjacent neighborhoods by engaging communities in activities that increase their connection to, understanding of, and stewardship of local urban waterways. Examples of selected projects include youth education on watershed science and stewardship of urban waterways, water quality monitoring and studies, community engagement and outreach to promote best management practices in restoring urban waters, urban watershed assessments to develop a community action plan, and hands-on learning workshops to educate the public on the importance of urban waters. More information on specific projects selected for funding can be found at https://www.epa.gov/urbanwaters/urban-waters-small-grants.</t>
  </si>
  <si>
    <t>Sep 24,2011</t>
  </si>
  <si>
    <t>https://beta.sam.gov/fal/126f9064cd3f4ea2b01b86c8bbfa16e0/view</t>
  </si>
  <si>
    <t xml:space="preserve">Healthy Watersheds Consortium Grant Program </t>
  </si>
  <si>
    <t>Healthy Watersheds Consortium Grant Program</t>
  </si>
  <si>
    <t>{"list":[{"act":{},"publicLaw":{"congressCode":"95-217"},"USC":{"title":"33","section":"1251 et. seq"},"authorizationTypes":{"USC":true,"act":true,"publicLaw":true},"usc":{"title":"33","section":"1251 et. seq"}},{"act":{},"authorizationTypes":{"act":true}}]}</t>
  </si>
  <si>
    <t>To support strategically protecting healthy watersheds across the country. The focus of the grant program is to protect freshwater ecosystems and their watersheds. Additional background information on the Healthy Watersheds Program and priorities can be found at the following website: https://www.epa.gov/hwp
Funding Priority - Fiscal Year 2019: Through the Healthy Watersheds Consortium Grant, EPA funds an intermediary organization to provide subawards to eligible subawardees for projects to support strategic protection of freshwater ecosystems through capacity development and local demonstration and training projects.</t>
  </si>
  <si>
    <t>Universities, colleges and institutions of higher education and hospitals are not eligible under this announcement. Non-profit, non-governmental organizations, interstate agencies, and intertribal consortia which are capable of undertaking activities that advance watershed protection programs are eligible to compete in this program. The term "interstate agency" is defined in CWA Section 502 as "an agency of two or more States established by or pursuant to an agreement or compact approved by the Congress, or any other agency of two or more States, having substantial powers or duties pertaining to the control of pollution as determined and approved by the Administrator." Intertribal consortia must meet the requirements of 40 CFR Part 35.504. 
For certain competitive funding opportunities under this CFDA description, the Agency may limit eligibility to compete to a number or subset of eligible applicants consistent with the Agency's Assistance Agreement Competition Policy</t>
  </si>
  <si>
    <t xml:space="preserve">Public and private nonprofit institutions/ organizations, federally recognized Indian tribal governments, states, local governments, U.S. territories and interstate agencies.  _x000D_
_x000D_
 _x000D_
</t>
  </si>
  <si>
    <t>{"description":"Non-profit applicants may be asked to provide documentation that they meet the definition of a non-profit organization. Interstate organizations may be asked to provide a citation to the statutory authority, which establishes their status. Intertribal consortia may be asked to provide documentation that they meet the requirements of 40 CFR Part 35.504.","isApplicable":true}</t>
  </si>
  <si>
    <t>{"environmentalImpact":{"reports":[{"isSelected":true,"reportCode":"ExecutiveOrder12372"},{"isSelected":true,"reportCode":"otherRequired"}]},"description":"EPA awards grants and cooperative agreements based on the competitive applications submitted in response to EPA solicitations, considering relevance and likelihood of the success of the projects. The standard application forms, as furnished by the Federal agency and required by 2 CFR 200 and 1500 as applicable, must be used for this program. \n\nRegarding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announcement.\n\n For additional information, contact the individual(s) listed in the competitive announcement."}</t>
  </si>
  <si>
    <t>{"description":"Applicants, except in limited circumstances approved by the Agency, must submit all initial applications for funding through https://www.grants.gov. \n\nAdditional information on the EPA grant package can be found at: https://www.epa.gov/ogd/grants. \n\nSubmission instructions can be found in the competitive announcement. All applicants will be notified by the HQ Office on whether or not the applicant has been selected for funding. The notification is not an authorization to begin performance. The award document signed by the appropriate grant official in the EPA HQ Office is the authorizing document. Applicants selected for funding must submit a final workplan and grant application forms. 2 CFR 200 and 1500, as applicable, applies to this program.","isApplicable":true}</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</si>
  <si>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_x000D_
_x000D_
_x000D_
_x000D_
_x000D_
</t>
  </si>
  <si>
    <t>Grants are usually approved within 4 months of receipt of completed application</t>
  </si>
  <si>
    <t>Assistance agreement competition-related disputes will be resolved in accordance with the dispute resolution procedures published in 70 FR (Federal Register) 3629, also be requested by contacting the individual(s) listed 3630 (January 26, 2005). Copies of these procedures may as "Information Contacts." Disputes relating to matters other than the competitive selection of recipients will be resolved under 2 CFR 1500 Subpart E, as applicable.</t>
  </si>
  <si>
    <t>{"types":{"moe":false,"formula":false,"matching":true},"formula":{"title":"","chapter":"","part":"","subPart":"","publicLaw":"","description":""},"matching":{"requirementFlag":"mandatory","percent":"25","description":"The applicant must provide a minimum of 25 percent of the total cost of the workplan. To determine if the minimum match is met, EPA will use the following formula: amount (in dollars) of federal funds requested from EPA divided by 3 = minimum match (in dollars) or Total project amount (in dollars) divided by 4 = minimum match (in dollars). For example, if the applicant requests $75,000 of federal funds or has a total project cost of $100,000 for a three-year project period, it must be able to provide $25,000 in matching funds or services. Award recipients can meet the match requirements with in-kind or monetary contributions from entities other than themselves. However, other federal money cannot be used as the match for this grant program unless authorized by the statute governing the award of the other federal funds. Matching funds are considered grant funds. They must be used for the reasonable and necessary expenses of carrying out the assistance agreement workplan. Any restrictions on the use of grant funds (i.e., prohibition of land acquisition with grant funds) also apply to the matching funds. \nIn addition to matching requirements, the applicant must demonstrate how they will leverage resources during grant performance."},"moe":{"description":""}}</t>
  </si>
  <si>
    <t>{"awarded":"other","description":"The terms of the grant shall be determined at time of grant award","awardedDescription":"The method of fund disbursement will be determined at the time of award."}</t>
  </si>
  <si>
    <t>[{"code":"program","isSelected":true,"description":"Program reports are required under this program.  Reporting requirements shall be determined at the time of grant award"},{"code":"cash","isSelected":false,"description":"Progress reports are requied under this program. "},{"code":"progress","isSelected":true,"description":"Progress reports are requied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</si>
  <si>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should be retained until the matter is completely resolved</t>
  </si>
  <si>
    <t>(Project Grants (Discretionary)) FY 17$1,017,000.00; FY 18 est $655,000.00; FY 19 est $183,000.00; FY 16$1,270,000.00; - Projects Grants and Cooperative Agreements</t>
  </si>
  <si>
    <t xml:space="preserve">$3,750,000 every six years. Average: $625,000/fiscal year. </t>
  </si>
  <si>
    <t>{"list":[{"fiscalYear":2016,"description":"EPA funded a cooperative agreement to an organization to provide subawards to eligible subawardees for projects to support strategic protection of freshwater ecosystems through capacity development and local demonstration and training projects. Examples of subaward projects include: projects that help the states/tribes identify healthy watersheds through assessments; projects to develop and support healthy watersheds conservation plans; projects on public outreach and education on the importance of healthy watersheds; local conservation demonstration (new or experimental) projects related to healthy watershed protection; and training projects related to healthy watersheds protection. EPA continued to funded a cooperative agreement to an organization to provide subawards to eligible subawardees for projects to support strategic protection of freshwater ecosystems through capacity development and local demonstration and training projects. Examples of subaward projects include: projects that help the states/tribes identify healthy watersheds through assessments; projects to develop and support healthy watersheds conservation plans; projects on public outreach and education on the importance of healthy watersheds; local conservation demonstration (new or experimental) projects related to healthy watershed protection; and training projects related to healthy watersheds protection. "},{"fiscalYear":2017,"description":"The Healthy Watersheds Consortium Grant Program’s second-year of awards expands the pace of proactive watershed protection in the U.S. through conservation and improved stewardship of hundreds of thousands of acres of lands that provide drinking water, flood risk reduction, and an array of economic and environmental benefits. The sixteen awards total $2.75 million and will benefit organizations and partnerships in 18 states."},{"fiscalYear":2018,"description":"The Healthy Watersheds Consortium Grant Program’s third-year of awards expands the pace of proactive watershed protection in the U.S. through conservation and improved stewardship of thousands of acres of lands that provide drinking water, flood risk reduction, and an array of economic and environmental benefits. The 22 awards total $4.168 million and will benefit organizations and partnerships in 20 states."}],"isApplicable":true}</t>
  </si>
  <si>
    <t xml:space="preserve">General grant regulations and procedures, 2 CFR 200 and 1500, 2 CFR 200 Subpart E, and 40 CFR 35.610, as applicable. </t>
  </si>
  <si>
    <t>Chris SollowayEnvironmental Protection Agency,  Nonpoint Source Management Branch, Office of Oceans, Wetlands, and Watersheds, 1200 Pennsylvania Avenue, N.W. (Mail Code: 4503T), Washington, DC 20460 Email:&lt; a href='mailto:solloway.chris@epa.gov'&gt;solloway.chris@epa.gov&lt;/a&gt;Phone: 202- 566-1202;</t>
  </si>
  <si>
    <t>https://www.epa.gov/hwp</t>
  </si>
  <si>
    <t xml:space="preserve">66.454 Water Quality Management Planning; 66.460 Nonpoint Source Implementation Grants; </t>
  </si>
  <si>
    <t>Fiscal Year2016: EPA funded a cooperative agreement to an organization to provide subawards to eligible subawardees for projects to support strategic protection of freshwater ecosystems through capacity development and local demonstration and training projects in FY 15. In FY 16 EPA will continue to support the organization to fund subaward projects such as: projects that help the states/tribes identify healthy watersheds through assessments; projects to develop and support healthy watersheds conservation plans; projects on public outreach and education on the importance of healthy watersheds; local conservation demonstration (new or experimental) projects related to healthy watershed protection; and training projects related to healthy watersheds protection EPA funded a cooperative agreement to an organization to provide subawards to eligible subawardees for projects to support strategic protection of freshwater ecosystems through capacity development and local demonstration and training projects in FY 15. In FY 16 EPA continued to support the organization to fund subaward projects such as: projects that help the states/tribes identify healthy watersheds through assessments; projects to develop and support healthy watersheds conservation plans; projects on public outreach and education on the importance of healthy watersheds; local conservation demonstration (new or experimental) projects related to healthy watershed protection; and training projects related to healthy watersheds protection. Fiscal Year2018: EPA funded a cooperative agreement to an organization to provide subawards to eligible subawardees for projects to support strategic protection of freshwater ecosystems through capacity development and local demonstration and training projects in FY 15. In FY 18 EPA will continue to support the organization to fund subaward projects such as: projects that help the states/tribes identify healthy watersheds through assessments; projects to develop and support healthy watersheds conservation plans; projects on public outreach and education on the importance of healthy watersheds; local conservation demonstration (new or experimental) projects related to healthy watershed protection; and training projects related to healthy watersheds protection.Fiscal Year2019: EPA funded a cooperative agreement to an organization to provide subawards to eligible subawardees for projects to support strategic protection of freshwater ecosystems through capacity development and local demonstration and training projects in FY 15. In FY 19 EPA will continue to support the organization to fund subaward projects such as: projects that help the states/tribes identify healthy watersheds through assessments; projects to develop and support healthy watersheds conservation plans; projects on public outreach and education on the importance of healthy watersheds; local conservation demonstration (new or experimental) projects related to healthy watershed protection; and training projects related to healthy watersheds protection.</t>
  </si>
  <si>
    <t>The evaluation and selection criteria for competitive awards under this CFDA assistance listing description will be described in the competitive announcement. Competitive applications and proposals will be selected in accordance with the announced criteria.</t>
  </si>
  <si>
    <t>Sep 04,2014</t>
  </si>
  <si>
    <t>https://beta.sam.gov/fal/5c0f8c426aee4721bf4126b11a08caea/view</t>
  </si>
  <si>
    <t>Water Quality Management Planning</t>
  </si>
  <si>
    <t xml:space="preserve">(205(j)(2)) or 604(b) </t>
  </si>
  <si>
    <t>{"list":[{"act":{},"publicLaw":{"congressCode":"97","number":"117"},"authorizationTypes":{"act":true,"publicLaw":true}},{"act":{},"publicLaw":{"congressCode":"100","number":"4"},"authorizationTypes":{"act":true,"publicLaw":true}},{"act":{},"publicLaw":{"congressCode":"111","number":"5"},"authorizationTypes":{"act":true,"publicLaw":true}}]}</t>
  </si>
  <si>
    <t>To assist States (including territories and the District of Columbia), Regional Public Comprehensive Planning Organizations (RPCPOs), and Interstate Organizations (IOs) in carrying out water quality management (WQM) planning.
Funding Priority - Fiscal Year 2019:  Funds are allotted by state in accordance with Section 604(b) of the Clean Water Act. Grant funds are used to determine the nature and extent of point and non-point source water pollution and to develop water quality management plans. States are encouraged to give priority to watershed restoration planning. EPA is requesting states to emphasize a watershed approach in developing their state workplans. This will complement the Agency's overall watershed effort as stated in the Agency's Strategic Plan.</t>
  </si>
  <si>
    <t xml:space="preserve">State Water Quality Management Agencies. </t>
  </si>
  <si>
    <t>State Water Quality Management Agencies.</t>
  </si>
  <si>
    <t>{"environmentalImpact":{"reports":[{"isSelected":true,"reportCode":"ExecutiveOrder12372"},{"isSelected":true,"reportCode":"otherRequired"}]},"description":"The standard application forms, as furnished by the Federal agency and required by 2 CFR 200 and 1500 as applicable, must be used for this program. \n\nThis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Neither environmental impact statements nor environmental impact assessments are required for activities funded under Section 205(j) and 604(b) since these funds are used for water quality planning and not implementation\n\n\n\n."}</t>
  </si>
  <si>
    <t>{"description":"Applicants, except in limited circumstances approved by the Agency, must submit all initial applications for funding through https://www.grants.gov. \n\nAdditional information on the EPA grant package can be found at: https://www.epa.gov/ogd/grants."}</t>
  </si>
  <si>
    <t xml:space="preserve">Grant applications are reviewed by the appropriate EPA Regional Office and, if approved, the funds are awarded by the Regional Administrator. </t>
  </si>
  <si>
    <t>Approximately 45 days.</t>
  </si>
  <si>
    <t xml:space="preserve">Disputes will be resolved under 2 CFR 1500 Subpart E, as applicable._x000D_
_x000D_
_x000D_
</t>
  </si>
  <si>
    <t>{"types":{"moe":false,"formula":true,"matching":false},"formula":{"title":"Protection of the Environment","chapter":"40","part":"35","subPart":"412","publicLaw":"Clean Water Act Section 604(b)","description":"Each fiscal year, the Administrator shall reserve under Section 604(b) of the CWA for each State an amount not to exceed one percent of the amount allotted and available for obligation for Clean Water State Revolving Fund or $100,000, whichever is greater, for the purposes of making grants to the States to carry out water quality management planning. See also 40 CFR 35.412."},"matching":{"description":""},"moe":{"description":""}}</t>
  </si>
  <si>
    <t>{"awarded":"other","description":"As determined in accordance with Section 604(c)(1) of the Clean Water Act (CWA). Sums allotted to a State under this section for a fiscal year shall be available for EPA's obligation to the State during the fiscal year for which sums are authorized and during the following fiscal year.","awardedDescription":"The method of fund disbursement will be determined at the time of award. "}</t>
  </si>
  <si>
    <t>[{"code":"program","isSelected":true,"description":"Program Reports are required.  Reporting requirements shall be determined at the time of grant award."},{"code":"cash","isSelected":false,"description":"Cash reports are required under this program.\r\n"},{"code":"progress","isSelected":true,"description":"Progress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</si>
  <si>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kept for 3 years from date of submission of the annual financial status report. If questions remain, records retained until matter is completely resolved.</t>
  </si>
  <si>
    <t>68-0103-0-1-304;68-0102-0-1-304;</t>
  </si>
  <si>
    <t xml:space="preserve">(Formula Grants) FY 17$14,047,000.00; FY 18 est $16,608,000.00; FY 19 est $16,608,000.00; FY 16 est $14,140,000.00; - </t>
  </si>
  <si>
    <t xml:space="preserve">Range: $100,000 to $1,478,000/fiscal year; Average: $251,000/fiscal year. _x000D_
_x000D_
_x000D_
_x000D_
_x000D_
_x000D_
_x000D_
</t>
  </si>
  <si>
    <t>{"list":[{"fiscalYear":2018,"description":"NA"},{"fiscalYear":2017,"description":"Section 604(b) funding provides the financial source for States and territories to pursue water quality planning under Sections 205(j) and 303(e) of the Clean Water Act. This program provides a planning framework to support watershed restoration and protection activities. In FY 17, a total of 56 grants will be awarded to States and territories to support water quality planning activities. Outputs included new/updated water quality management plans, new/revised water quality standards, Total Maximum Daily Loads (TMDLs), river planning projects, ambient monitoring data to support water quality assessments, and integrated 304(b)/303(d) reports. "},{"fiscalYear":2016,"description":"Section 604(b) funding provides the financial source for States and territories to pursue water quality planning under Sections 205(j) and 303(e) of the Clean Water Act. This program provides a planning framework to support watershed restoration and protection activities. In FY 16, a total of 56 grants will be awarded to States and territories to support water quality planning activities. Outputs included new/updated water quality management plans, new/revised water quality standards, Total Maximum Daily Loads (TMDLs), river planning projects, ambient monitoring data to support water quality assessments, and integrated 304(b)/303(d) reports Section 604(b) funding provides the financial source for States and territories to pursue water quality planning under Sections 205(j) and 303(e) of the Clean Water Act. This program provides a planning framework to support watershed restoration and protection activities. In FY 16, a total of 56 grants will be awarded to States and territories to support water quality planning activities. Outputs included new/updated water quality management plans, new/revised water quality standards, Total Maximum Daily Loads (TMDLs), river planning projects, ambient monitoring data to support water quality assessments, and integrated 304(b)/303(d) reports. "}],"isApplicable":true}</t>
  </si>
  <si>
    <t xml:space="preserve">Grant regulations at 2 CFR 200 and 1500 as applicable, and 40 CFR Part 35, Subpart A. _x000D_
_x000D_
_x000D_
_x000D_
</t>
  </si>
  <si>
    <t>Chris SollowayEnvironmental Protection Agency,  Office of Water, Office of Wetlands, Oceans, and Watersheds, Nonpoint Source Management Branch, 1200 Pennsylvania Avenue, N.W. (Mail Code: 4503T), Washington, DC 20460 Email:&lt; a href='mailto:solloway.chris@epa.gov'&gt;solloway.chris@epa.gov&lt;/a&gt;Phone: 202-566-1202;</t>
  </si>
  <si>
    <t>https://www.epa.gov/aboutepa/about-office-water#wetlands</t>
  </si>
  <si>
    <t xml:space="preserve">66.419 Water Pollution Control State, Interstate, and Tribal Program Support; </t>
  </si>
  <si>
    <t>Fiscal Year2016: Grants are allocated to States for: 1) development of water quality management plans; 2) development of watershed plans; 3) development of waste load allocations for impaired waterbodies; 4) reviews and revisions of water quality standards; and 5) collection and analysis of ambient monitoring data.  Grants are allocated to States for: 1) development of water quality management plans; 2) development of watershed plans; 3) development of waste load allocations for impaired waterbodies; 4) reviews and revisions of water quality standards; and 5) collection and analysis of ambient monitoring data. Fiscal Year2018: Grants are allocated to States for: 1) development of water quality management plans; 2) development of watershed plans; 3) development of waste load allocations for impaired waterbodies; 4) reviews and revisions of water quality standards; and 5) collection and analysis of ambient monitoring data.</t>
  </si>
  <si>
    <t xml:space="preserve">Funds are awarded to state agencies in accordance with Sections 205(j) and 303(e) of the Clean Water Act, 40 CFR 130.5-6, and EPA program guidance. </t>
  </si>
  <si>
    <t>https://beta.sam.gov/fal/87e933209883462884e13a4928bbf191/view</t>
  </si>
  <si>
    <t>National Estuary Program</t>
  </si>
  <si>
    <t>NEP</t>
  </si>
  <si>
    <t>{"list":[{"act":{},"publicLaw":{"congressCode":"106","number":"457"},"USC":{"title":"33","section":"1330"},"authorizationTypes":{"USC":true,"act":true,"publicLaw":true},"usc":{"title":"33","section":"1330"}},{"act":{},"publicLaw":{"congressCode":"108","number":"399"},"USC":{"title":"33","section":"1330"},"authorizationTypes":{"USC":true,"act":true,"publicLaw":true},"usc":{"title":"33","section":"1330"}},{"act":{},"publicLaw":{"congressCode":"114","number":"162"},"USC":{"title":"33","section":"1330"},"authorizationTypes":{"USC":true,"act":true,"publicLaw":true},"usc":{"title":"33","section":"1330"}}]}</t>
  </si>
  <si>
    <t>The National Estuary Program (NEP) goal is to protect and restore the water quality and estuarine resources of estuaries and associated watersheds designated by the EPA Administrator as estuaries of national significance. The 28 estuaries of national significance, or NEPs, use an ecosystem-based management approach to help achieve their protection and restoration goals. For example, each NEP characterizes the priority problems in its estuary and surrounding watershed, develops a long-term plan known as a Comprehensive Conservation and Management Plan (CCMP) that identifies actions to address those problems, and identifies partners, including lead entities, who will implement those actions. Implementation of CCMPs can include the following actions: protecting and restoring habitat, including wetlands; supporting water quality protection and restoration, including Total Maximum Daily Load (TMDL) plan implementation; monitoring for, assessing the extent of toxics loadings and pathogen contamination, and taking steps to address excess loadings and contamination; implementing stormwater management, reducing non-point source pollution impacts, and promoting the adoption of green infrastructure approaches; preventing the spread of aquatic invasive species and/or managing their impacts; developing and implementing nutrient reduction strategies; conducting climate vulnerability assessments and developing and implementing climate change adaptation strategies and using adaptation tools to promote coastal resilience; and developing and implementing strategies to provide opportunities for residents of urban minority and/or under-served communities to have greater access to urban waters, participate in urban ecosystem restoration, and participate in capacity-building/educational activities. In addition to CCMP implementation, NEPs and other eligible recipients, address urgent and challenging issues that threaten the ecological and economic well-being of coastal areas.
Funding Priority: Funding Priority - Fiscal Year 2019:  EPA's funding priority is to award assistance agreements that support the 28 National Estuary Programs' (NEPs) efforts to address their estuarine watersheds' priority problems identified in each of the 28 long-term management plans known as Comprehensive Conservation and Management Plans (CCMPs). EPA will provide focused support for NEPs to address priority problems identified by NEP management conferences and to document accomplishments and environmental results. NEP efforts address such problems as: (1) impacts on estuarine water quality and living resources of nutrients, toxics (chemical, heavy metals), pathogen contamination, and sediment attributable to excess loadings and non-point stormwater runoff; e.g., excess nutrient loadings can result in nutrient over-enrichment and hypoxic conditions in estuarine water bodies; (2) habitat loss/degradation; (3) need to assess risks to CCMP implementation due to climate change impacts, to build regional, local, and tribal officials' capacity to address climate change impacts on NEP watersheds, and to promote community resilience; activities that build capacity include conducting vulnerability assessments of communities and local development and implementation of climate adaptation strategies and programs; and 4) need to build the capacity of local public officials and managers in estuarine communities to implement sustainable land use, green infrastructure, and low-impact development best practices.  For FY19, EPA will also fund through the NEP Coastal Watersheds Grant an intermediary organization to award subawards that support projects that address urgent and challenging issues that threaten the ecological and economic well-being of coastal and estuarine areas.</t>
  </si>
  <si>
    <t>Assistance agreements are issued only to those estuaries designated by the Administrator. The Administrator is authorized to make grants to State, interstate, and regional water pollution control agencies and entities; State coastal zone management agencies; interstate agencies; and other public and private nonprofit agencies, institutions, organizations, and individuals (Section 320(g)(l)). Profit making organizations are not eligible for grants. For certain competitive funding opportunities under this CFDA description, the Agency may limit eligibility to compete to a number or subset of eligible applicants consistent with the Agency's Assistance Agreement Competition Policy.</t>
  </si>
  <si>
    <t>{"environmentalImpact":{"reports":[{"isSelected":true,"reportCode":"ExecutiveOrder12372"},{"isSelected":true,"reportCode":"otherRequired"}]},"description":"Preapplication assistance may be obtained from the appropriate EPA Regional Office.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  All work plans should be developed in response to the priority tasks identified in the management conference annual work plan. Work plans should also be developed in response to negotiated schedules for commitments to meet the purpose of a management conference outlined in the Act for the estuary. Each work plan will be considered by the appropriate management conference and the EPA Regional program."}</t>
  </si>
  <si>
    <t>{"description":"Applicants, except in limited circumstances approved by the Agency, must submit all initial applications for funding through https://www.grants.gov. \n\nAdditional information on the EPA grant package can be found at: https://www.epa.gov/ogd/grants. The standard application forms, as furnished by the Federal agency and required by 2 CFR 200 and 1500 as applicable, must be used for this program. EPA requires final applications to be made on Standard Form 424.","isApplicable":true}</t>
  </si>
  <si>
    <t>Each application is reviewed by EPA Regional Offices to determine the adequacy of the application under grant regulations and National Estuary Program objectives, including technical merit and relevance of the project. Awards are issued by the EPA Regional Offices after approval by the appropriate Division Director.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</si>
  <si>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Approximately 90 days after deadline for application submission.</t>
  </si>
  <si>
    <t>{"types":{"moe":false,"formula":false,"matching":true},"formula":{"title":"","chapter":"","part":"","subPart":"","publicLaw":"","description":""},"matching":{"requirementFlag":"mandatory","percent":"50","description":"Public Law 106-457, which amended Section 320(g) of the Water Quality Act of 1987, limits the amount of grants to 75 percent of the aggregate CCMP development project costs for each estuary program and to 50 percent of the aggregate CCMP implementation project costs for each estuary program, and requires that the nonfederal share be provided from nonfederal sources. The nonfederal share can be contributed by any of the participants in the management conference.  For the NEP Coastal Watersheds Grant, the applicant must provide a minimum non-federal cost share/match of 25 percent of the total federal funding provided.  Contact the appropriate management conference program office or EPA Regional Office for more information."},"moe":{"description":""}}</t>
  </si>
  <si>
    <t>{"awarded":"other","description":"Assistance agreements are typically funded on a 12-month basis (yearly). Project period may cover up to 36 months, with continuations possible for certain types of projects.","awardedDescription":"The method of fund disbursement will be determined at the time of award. "}</t>
  </si>
  <si>
    <t>[{"code":"program","isSelected":true,"description":"Program reports are required under this program. Reporting requirements shall be determined at the time of grant award."},{"code":"cash","isSelected":false,"description":"Cash reports are required under this program.\r\n"},{"code":"progress","isSelected":true,"description":"Progress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</si>
  <si>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must be maintained until expiration of 3 years from the date of submission of the final expenditure report. If questions still remain, such as those raised as a result of audit, related records should be retained until the matter is completely resolved.</t>
  </si>
  <si>
    <t xml:space="preserve">(Project Grants (Discretionary)) FY 17$17,763,900.00; FY 18 est $16,800,000.00; FY 19 Estimate Not Available  FY 16$17,915,300.00; - </t>
  </si>
  <si>
    <t>The NEPs generally receive base funding in the amount of $600,000. For FY 18, each of the NEPs received base funding in the amount of $600,000.  NEP Coastal Watersheds Grant: $1,000,000 every four years.</t>
  </si>
  <si>
    <t>{"list":[{"fiscalYear":2016,"description":"In FY 16, grants will support the NEP's CCMP implementation by funding NEP efforts that include: protecting and restoring up to 100,000 acres of estuarine habitat; protecting and restoring estuarine water quality in NEP study areas; supporting core Clean Water Act programs like those that target stormwater, excess nutrients, and pathogens and promoting adoption of green infrastructure approaches to reduce the impacts of stormwater and non-point source pollution; conducting vulnerability assessments and/or implementing climate adaptation strategies in over 50% of NEP study areas and collaborating with other EPA programs and with agencies like the National Oceanic and Atmospheric Administration to build regional, local, and tribal coastal community resilience to impacts of climate change on coastal ecosystems, public health, and economies; building local capacity to reach out to and involve urban community residents who typically may not have had access to water bodies in NEP study areas nor have been actively engaged in urban water body protection and restoration. Maintaining high-quality habitat is one way of ensuring the health of the nation's estuaries. Since 2000, the NEPs and their partners have protected and restored over 1.5 million acres of habitat in the 28 NEP estuarine watersheds. The acreage protected and restored by the NEPs and their partners enhances the 28 NEP's capacity to support healthy populations of wildlife and near-coastal and marine organisms, including many commercially-valuable shellfish and finfish. That acreage also enhances the 28 estuarine watersheds' capacity to support the economic and ecosystem services and aesthetic qualities provided by estuarine environments and on which coastal populations depend for their livelihoods and well-being. In FY 16, the NEPs and their partners protected and restored approximately 111,584 acres of estuarine habitat in their estuarine watersheds. "},{"fiscalYear":2017,"description":"In FY 17, grants supported the NEP's CCMP implementation by funding NEP efforts that include: protecting and restoring up to100,000 acres of estuarine habitat; protecting and restoring estuarine water quality in NEP study areas; supporting core Clean Water Act programs like those that target excess nutrients and pathogens, and promoting adoption of green infrastructure approaches to reduce the impacts of stormwater and non-point source pollution; conducting vulnerability assessments and/or implementing climate adaptation strategies in over 50% of NEP study areas and collaborating with other EPA programs and with agencies like the National Oceanic and Atmospheric Administration to build regional and local coastal community resilience to impacts of climate change on coastal ecosystems, public health, and economies; building local capacity to reach out to and involve urban community residents who typically may not have had access to water bodies in NEP study areas nor have been actively engaged in urban water body protection and restoration."},{"fiscalYear":2018,"description":"In FY 18, grants supported the NEP's CCMP implementation by funding NEP efforts that include: protecting and restoring up to 100,000 acres of estuarine habitat; protecting and restoring estuarine water quality in NEP study areas; supporting core Clean Water Act programs like those that target excess nutrients and pathogens, and promoting adoption of green infrastructure approaches to reduce the impacts of stormwater and non-point source pollution; conducting vulnerability assessments and/or implementing climate adaptation strategies in NEP study areas, and collaborating with other EPA programs and with other Federal, State, and local agencies, business, and non-governmental organizations to build regional, state, and local coastal community resilience to impacts of climate change on coastal ecosystems, public health, and economies; building local capacity to reach out to and involve urban community residents who typically may not have had access to water bodies in NEP study areas nor have been actively engaged in urban water body protection and restoration."},{"fiscalYear":2019,"description":"In FY 19, grants will support the NEP's CCMP implementation by funding NEP efforts that include: protecting and restoring up to 100,000 acres of estuarine habitat; protecting and restoring estuarine water quality in NEP study areas; supporting core Clean Water Act programs like those that target excess nutrients and pathogens, and promoting adoption of green infrastructure approaches to reduce the impacts of stormwater and non-point source pollution; conducting vulnerability assessments and/or implementing climate adaptation strategies in NEP study areas, and collaborating with other EPA programs and with other Federal, State, and local agencies, business, and non-governmental organizations to build regional, state, and local coastal community resilience to impacts of climate change on coastal ecosystems, public health, and economies; building local capacity to reach out to and involve urban community residents who typically may not have had access to water bodies in NEP study areas nor have been actively engaged in urban water body protection and restoration."}],"isApplicable":true}</t>
  </si>
  <si>
    <t>General grant regulations and procedures (2 CFR 200 and 1500, as applicable). Federal Register, Vol. 59, 61124, November 29, 1994, Technical Amendment Financial Assistance Requirements for the National Estuary Program (40 CFR, Part 35). Saving Bays and Estuaries, a Primer for Establishing and Managing Estuary Projects, EPA/503/8-89-001, is available from the Oceans and Coastal Protection Division, Office of Wetlands, Oceans, and Watersheds, Environmental Protection Agency, 1200 Pennsylvania Ave., NW. (Mail Code: 4504T), Washington, DC 20460.</t>
  </si>
  <si>
    <t>{"flag":"appendix","description":"Office of Ecosystem Protection, EPA, Region I, 1 Congress Street, Boston, MA 02114-2023; Telephone:(617) 918-1511. Division of Environmental Planning and Protection, EPA, Region II, 290 Broadway, New York, NY 10007-1866; Telephone:(212) 637-3724. Water Protection Division, EPA, Region III, 1650 Arch Street, Philadelphia, PA 191103-2029; Telephone:(215)814-2989. Water Management Division, EPA, Region IV, 61 Forsyth St., S.W., Atlanta, GA 30303; Telephone:(404) 562-9345. Water Quality Protection Division, EPA, Region VI, 1445 Ross Ave., Dallas, TX 75202-2733; Telephone:(214) 665-7101. Water Division, EPA, Region IX,75 Hawthorne Street, San Francisco, CA 94105; Telephone: (415)744-1860. Office of Ecosystems, Tribal, and Public Affairs; and Office of Water &amp; Watersheds, EPA Region X, 1200 Sixth Ave., Seattle, WA 98101; Telephone:(206) 553-4181."}</t>
  </si>
  <si>
    <t>Robert BensonEnvironmental Protection Agency, Office of Wetlands, Oceans, and Watersheds, Oceans, Wetlands, and Communities Division, 1200 Pennsylvania Avenue (Mail Code: 4504T), Washington, DC 20460 Email:&lt; a href='mailto:benson.robert@epa.gov'&gt;benson.robert@epa.gov&lt;/a&gt;Phone: 202-566-2954;</t>
  </si>
  <si>
    <t>https://www.epa.gov/nep</t>
  </si>
  <si>
    <t xml:space="preserve">66.461 Regional Wetland Program Development Grants; 66.419 Water Pollution Control State, Interstate, and Tribal Program Support; 66.458 Capitalization Grants for Clean Water State Revolving Funds; 66.454 Water Quality Management Planning; </t>
  </si>
  <si>
    <t>Fiscal Year2016: Assistance agreements awarded to states, interstate agencies, academic institutions and other nonprofit organizations to implement NEP Comprehensive Conservation and Management Plans (CCMPs). Activities associated with CCMP implementation include those that: (1) protect and restore water quality by conducting monitoring, assessing water quality conditions, implementing best management practices that help restore degraded waters to healthy conditions, and reducing loadings of pollutants like nutrients and toxics to estuarine water bodies; (2) protect and restore habitat and living resources by implementing local stormwater management programs, eradicating invasive species, removing dams that obstruct fish passage, and providing technical assistance on low-impact development practices that reduce sediment loadings to water bodies; (3) conduct climate change vulnerability assessments and develop and implement climate adaptation strategies; (4) revise CCMPs to reflect new local priorities; (5) develop annual work plans and design and maintain systems to track and report on priority action implementation, deliverables, and environmental results; (6) evaluate and report on CCMP implementation progress and environmental results; and (7) reach out to and build local capacity of urban community residents to participate in estuarine urban waters protection and restoration; those residents may not have had access to water bodies in NEP study areas nor have been actively engaged in urban water body protection and restoration.  Assistance agreements awarded to states, interstate agencies, academic institutions and other nonprofit organizations to implement NEP Comprehensive Conservation and Management Plans (CCMPs). Activities associated with CCMP implementation include those that: (1) protect and restore water quality by conducting monitoring, assessing water quality conditions, implementing best management practices that help restore degraded waters to healthy conditions, and reducing loadings of pollutants like nutrients and toxics to estuarine water bodies; (2) protect and restore habitat and living resources by implementing local stormwater management programs, eradicating invasive species, removing dams that obstruct fish passage, and providing technical assistance on low-impact development practices that reduce sediment loadings to water bodies; (3) conduct climate change vulnerability assessments and develop and implement climate adaptation strategies; (4) revise CCMPs to reflect new local priorities; (5) develop annual work plans and design and maintain systems to track and report on priority action implementation, deliverables, and environmental results; (6) evaluate and report on CCMP implementation progress and environmental results; and (7) reach out to and build local capacity of urban community residents to participate in estuarine urban waters protection and restoration; those residents may not have had access to water bodies in NEP study areas nor have been actively engaged in urban water body protection and restoration. Fiscal Year2018: Assistance agreements awarded to states, interstate agencies, academic institutions and other nonprofit organizations to implement NEP CCMPs. Activities associated with CCMP implementation include those that: (1) protect and restore water quality by conducting monitoring, assessing water quality conditions, implementing best management practices that help restore degraded waters to healthy conditions, and reducing loadings of pollutants like nutrients and toxics to estuarine water bodies; (2) protect and restore habitat and living resources by implementing local stormwater management programs, eradicating invasive species, removing dams that obstruct fish passage, and providing technical assistance on low-impact development practices that reduce sediment loadings to water bodies; (3) conduct climate change vulnerability assessments and develop and implement climate adaptation strategies; (4) revise CCMPs to reflect new local priorities; (5) develop annual work plans and design and maintain systems to track and report on priority action implementation, deliverables, and environmental results; (6) evaluate and report on CCMP implementation progress and environmental results; and (7) reach out to and build local capacity of urban community residents to participate in estuarine urban waters protection and restoration; those residents may not have had access to water bodies in NEP study areas nor have been actively engaged in urban water body protection and restoration.Fiscal Year2019: Assistance agreements awarded to states, interstate agencies, academic institutions and other nonprofit organizations to implement NEP CCMPs. Activities associated with CCMP implementation include those that: (1) protect and restore water quality by conducting monitoring, assessing water quality conditions, implementing best management practices that help restore degraded waters to healthy conditions, and reducing loadings of pollutants like nutrients and toxics to estuarine water bodies; (2) protect and restore habitat and living resources by implementing local stormwater management programs, eradicating invasive species, removing dams that obstruct fish passage, and providing technical assistance on low-impact development practices that reduce sediment loadings to water bodies; (3) conduct climate change vulnerability assessments and develop and implement climate adaptation strategies; (4) revise CCMPs to reflect new local priorities; (5) develop annual work plans and design and maintain systems to track and report on priority action implementation, deliverables, and environmental results; (6) evaluate and report on CCMP implementation progress and environmental results; and (7) reach out to and build local capacity of urban community residents to participate in estuarine urban waters protection and restoration; those residents may not have had access to water bodies in NEP study areas nor have been actively engaged in urban water body protection and restoration.  For FY19, EPA will also fund through the NEP Coastal Watersheds Grant an intermediary organization to award subawards that support projects that address urgent and challenging issues that threaten the ecological and economic well-being of coastal and estuarine areas. Subaward projects will focus on the following priorities: ?loss of key habitats resulting in significant impacts on fisheries and water quality such as seagrass, mangroves, tidal and freshwater wetlands, forested wetlands, kelp beds, shellfish beds, and coral reefs; recurring harmful algae blooms; unusual or unexplained marine mammal mortalities;  proliferation or invasion of species that limit recreational uses, threaten wastewater systems, or cause other ecosystem damages; flooding and coastal erosion that may be related to sea level rise, changing precipitation, or salt marsh, seagrass, or wetland degradation or loss; impacts of nutrients and warmer water temperatures on aquatic life and coastal ecosystems, including low dissolved oxygen conditions in estuarine waters; and contaminants of emerging concern found in coastal and estuarine waters such as pharmaceuticals, personal care products, and microplastics.</t>
  </si>
  <si>
    <t xml:space="preserve">The evaluation and selection criteria for competitive awards under this CFDA description will be described in the competitive announcement. Grants are awarded to the NEPs that satisfy the requirements outlined in the application procedure section. </t>
  </si>
  <si>
    <t>https://beta.sam.gov/fal/133c33fe150f441197a66bbc2eff3b29/view</t>
  </si>
  <si>
    <t>Capitalization Grants for Clean Water State Revolving Funds</t>
  </si>
  <si>
    <t>CW State Revolving Fund</t>
  </si>
  <si>
    <t>{"list":[{"act":{},"publicLaw":{"congressCode":"95","number":"217"},"authorizationTypes":{"act":true,"publicLaw":true}},{"act":{},"publicLaw":{"congressCode":"100","number":"4"},"authorizationTypes":{"act":true,"publicLaw":true}},{"act":{},"publicLaw":{"congressCode":"111","number":"5"},"authorizationTypes":{"act":true,"publicLaw":true}}]}</t>
  </si>
  <si>
    <t>To create State Revolving Funds (SRFs) through a program of capitalization grants to States which will provide a long term source of State financing for construction of wastewater treatment facilities and implementation of other water quality management activities.
Funding Priority - Fiscal Year 2019: Capitalization grants are available to each State for the purpose of establishing a Clean Water SRF for providing assistance for: (1) construction of publicly owned wastewater treatment works; (2) implementing nonpoint source management activities included in State Plans developed pursuant to Section 319; and (3) developing and implementing an estuary comprehensive conservation and management plan under Section 320. The 2014 Water Resources Reform and Development Act (WRRDA) included amendments to the Clean Water SRF. The amendments included additional types of assistance available in the SRF, changed the amount of funding that is available for administering the SRF and provided the opportunity for States to offer additional subsidy. In addition to the assistance mentioned above, SRF may now provide assistance for:(1) the construction, repair, or replacement of decentralized wastewater treatment systems that treat municipal wastewater or domestic sewage; (2) measures to manage, reduce, treat or recapture stormwater or subsurface drainage water; (3) any municipality or intermunicipal, interstate, or State agency for measures to reduce the demand for publicly owned treatment works capacity through water conservation, efficiency or reuse; (4) the development and implementation of watershed projects meeting the criteria set forth in section 122; (5) any municipality or interrmunicipal, interstate, or State agency for measures to reduce the energy consumption needs for publicly owned treatment works; (6) reusing or recycling wastewater, stormwater, or subsurface drainage water; (7) measures to increase the security of publicly owned treatment works; and (8) any qualified nonprofit entity, as determined by the Administrator, to provide assistance to owners and operators of small and medium publicly owned treatment works. The capitalization grant is deposited in the State's SRF, which is used to provide loans and other types of financial assistance, to local communities and intermunicipal and interstate agencies. 4 percent of the grant amounts, $400,000 each year or 1/5 percent per year of the current valuation (net profit) of the fund may be used by the States for the cost of administering the SRF. States determine priorities for funding within their State in accordance with the CWA. A portion of the funding must be used to provide additional subsidy in the form of grants, principal forgiveness or negative interest loans. The maximum percentage that may be provided as additional subsidy will range from 0 percent to 30 percent based on the amount of the total appropriation. For example, if the total appropriation is less than or equal to $1 billion, no additional subsidy would be authorized; if the total appropriation is greater than or equal to $1.3 billion, additional subsidy up to 30 percent of the grant would be authorized; but, if the total appropriation is greater than $1 billion but less than $1.3 billion, a percentage equal to the percentage by which the appropriation exceeds $1 billion would be authorized. Additional subsidy may only be provided to a municipality or intermunicipal, interstate, or State agency and used to benefit a municipality who meets the SRF affordability criteria, benefits individual ratepayers in residential user rate class or to implement a process, material, technique, or technology to address water efficiency goals, energy efficiency goals, mitigate stormwater runoff or encourage sustainable project planning, design and construction. The program supports the Agency's strategic goal of providing clean and safe water.</t>
  </si>
  <si>
    <t xml:space="preserve">States and Puerto Rico are eligible to receive capitalization grants under Title VI. Indian tribes are eligible to receive grants from Title VI for the construction of municipal wastewater facilities. The District of Columbia, territories, possessions of the U.S. are eligible to receive grants from Title VI for the construction of municipal wastewater facilities (see CFDA 66.418).  </t>
  </si>
  <si>
    <t>For loans and other financial assistance (but not grants) for wastewater treatment facilities: local communities, intermunicipal, State, interstate agencies, and Indian tribes. For nonpoint source management programs and estuary activities in approved State Nonpoint Source Management Programs and Comprehensive Conservation and Management Plans: the public agencies listed above, individuals, and programs._x000D_
_x000D_
_x000D_
_x000D_
_x000D_
.</t>
  </si>
  <si>
    <t>{"description":"To receive a capitalization grant, a State shall enter into an agreement with the EPA Regional Administrator which shall include, but not be limited to, the 10 specifications set forth in Section 602(b) of the CWA. 2 CFR 200 Subpart E applies to the program.  \r\n\r\n \r\n","isApplicable":true}</t>
  </si>
  <si>
    <t>{"environmentalImpact":{"reports":[{"isSelected":true,"reportCode":"ExecutiveOrder12372"},{"isSelected":true,"reportCode":"otherRequired"}]},"description":"An applicant (State) should seek pre-application assistance from the appropriate EPA Regional Office. The State is required to prepare and provide for public comment a plan identifying the intended uses of the funds in the SRF (an intended use plan) and how those uses support the goals of the SRF. The plan is to be submitted no later than the application. An environmental impact statement is not required prior to grant award; however, a State environmental review process must be applied to all subsequent state assistance for wastewater facilities"}</t>
  </si>
  <si>
    <t>{"description":"Applicants, except in limited circumstances approved by the Agency, must submit all initial applications for funding through https://www.grants.gov. \n\nAdditional information on the EPA grant package can be found at: http://www.epa.gov/ogd/grants. \n\nThe State must certify in its application that it has the legal, managerial, technical, and operational capabilities to administer the SRF program competently and that it will comply with Federal anti-discrimination laws and other applicable Federal statutes. Regulations at 2 CFR 200 and 1500, as applicable, applies to the State. Establishment of the SRF is a prerequisite for a grant award."}</t>
  </si>
  <si>
    <t xml:space="preserve">A grant application is reviewed by the appropriate Regional Office and, if approved, the grant is awarded by the Regional Administrator under a delegation of authority from the Administrator of EPA. </t>
  </si>
  <si>
    <t>Approval time averages 45 days.</t>
  </si>
  <si>
    <t>For those portions of the State program that do not change from year to year, a subsequent grant application may incorporate by reference relevant portions of the previous year's application which have not changed or an operating agreement approved by the region.</t>
  </si>
  <si>
    <t>{"types":{"moe":false,"formula":true,"matching":true},"formula":{"title":"Clean Water Act","chapter":"","part":"Section 205(c)(3)","subPart":"","publicLaw":"","description":"Allotments to the States are determined by a table of decimal fractions (\"formula\") in Section 205(c)(3) of the CWA."},"matching":{"requirementFlag":"mandatory","percent":"20","description":"The Regional Administrator may award capitalization grants from funds appropriated for this purpose. Allotments to the States are determined by a table of decimal fractions (\"formula\") in Section 205(c)(3) of the CWA. The required State match is 20 percent of the amount of each Federal grant payment. For Recovery Act funds, the required State match of 20 percent of the amount of each Federal grant payment was waived. "},"moe":{"description":""}}</t>
  </si>
  <si>
    <t>{"awarded":"other","description":"Funds are available for EPA's obligation to the State during the fiscal year in which they are allotted and during the following year. The State must agree to enter into binding commitments with recipients to provide financial assistance from the SRF in an amount equal to 120 percent of each quarterly grant payment. The State is also required to agree to expend all funds in the SRF in an expeditious and timely manner\r\n\r\n\r\n\r\n\r\n\r\n","awardedDescription":"The method of fund disbursement will be determined at the time of award."}</t>
  </si>
  <si>
    <t>{"isApplicable":true,"description":"A State must, at a minimum, comply with the provisions of 2 CFR 200, Subpart F. States are also encouraged to conduct annual independent audits. 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t>
  </si>
  <si>
    <t>As part of the annual review conducted by the agency to assess the State's performance against activities identified in the intended use plan and annual report, and to determine compliance with the terms of the capitalization grant agreement, the State or loan recipient shall make available to EPA such records as the Regional Administrator reasonably requires to review and determine State compliance with the requirements of the CWA.</t>
  </si>
  <si>
    <t xml:space="preserve">(Formula Grants) FY 16$1,319,293,600.00; FY 17 est $1,369,202,000.00; FY 18 est $1,393,387,000.00; - _x000D_
FY 16 $1,319,293,600; FY 17 est. $1,369,202,000; and FY 18 est. $1,393,387,000. _x000D_
_x000D_
_x000D_
_x000D_
_x000D_
  _x000D_
 _x000D_
_x000D_
_x000D_
</t>
  </si>
  <si>
    <t xml:space="preserve">$6,500,000 to $147,000,000/fiscal year; $26,000,000;/fiscal year. _x000D_
_x000D_
_x000D_
</t>
  </si>
  <si>
    <t>{"list":[{"fiscalYear":2016,"description":"Each year, 51 grants are awarded to states and Puerto Rico. Assistance in FY 16 will include funding to prevent polluted runoff, upgrade wastewater treatment plants from secondary level treatment to advanced (tertiary) treatment to reduce pollutant loads, and improve water quality on a watershed basis. Each year, 51 grants are awarded to states and Puerto Rico. The program funds an estimated 10 to 20 percent of the nation's annual wastewater capital projects. The program has provided over $120 billion in cumulative assistance since 1988. Assistance has included funding to prevent polluted runoff, upgrade wastewater treatment plants from secondary level treatment to advanced (tertiary) treatment to reduce pollutant loads, and improve water quality on a watershed basis. In FY 16, the program provided $7.6 billion in assistance. This included $2.8 billion for secondary treatment to reduce pollutant loads, $1.7 billion to upgrade wastewater treatment plants from secondary level treatment to advanced (tertiary) treatment, and over $3.1 billion to prevent polluted runoff. "},{"fiscalYear":2017,"description":"Each year, 51 grants are awarded to states and Puerto Rico.  The program funds an estimated 10 to 20 percent of the nation's annual wastewater capital projects. The program has provided over $100 billion in cumulative assistance since 1988.  Assistance in FY 17 included funding to prevent polluted runoff, upgrade wastewater treatment plants from secondary level treatment to advanced (tertiary) treatment to reduce pollutant loads, and improve water quality on a watershed basis."},{"fiscalYear":2018,"description":"NA"}],"isApplicable":true}</t>
  </si>
  <si>
    <t xml:space="preserve">Program guidance was issued January 28, 1988. Interpretive Guidance on the Water Resources Reform and Development Act SRF amendments was issued on January 6, 2015. A State Revolving Fund Management Manual was distributed in November, 1988. Regulations include 2 CFR 200and 1500 as applicable, and SRF regulations 40 CFR Part 35, Subpart K which were issued in March 1990. _x000D_
_x000D_
</t>
  </si>
  <si>
    <t>{"flag":"appendix","description":"EPA Regional Offices listed in Appendix IV of the Catalog."}</t>
  </si>
  <si>
    <t>Sheila PlattEnvironmental Protection Agency, Office of Wastewater Management, State Revolving Fund Branch, 1200 Pennsylvania Avenue, N.W. (Mail Code: 4204M), Washington, DC 20460 Email:&lt; a href='mailto:platt.sheila@epa.gov'&gt;platt.sheila@epa.gov&lt;/a&gt;Phone: (202) 564-0686;</t>
  </si>
  <si>
    <t>https://www.epa.gov/cwsrf</t>
  </si>
  <si>
    <t>Fiscal Year2016: State revolving loan fund; wastewater projects involving advanced treatment, secondary treatment, infiltration/inflow correction, replacement/upgrade of pipe and equipment and expansion of existing wastewater treatment plants; nonpoint source and estuary protection projects (for example, septic system rehabilitation, leaking underground storage tank removal, contaminated soil removal, agricultural BMPs, conservation easements, wetlands protection/rehabilitation, and prevention of agricultural runoff).  State revolving loan fund; wastewater projects involving advanced treatment, secondary treatment, infiltration/inflow correction, replacement/upgrade of pipe and equipment and expansion of existing wastewater treatment plants; nonpoint source and estuary protection projects (for example, septic system rehabilitation, leaking underground storage tank removal, contaminated soil removal, agricultural BMPs, conservation easements, wetlands protection/rehabilitation, and prevention of agricultural runoff). Fiscal Year2018: State revolving loan fund; wastewater projects involving advanced treatment, secondary treatment, infiltration/inflow correction, replacement/upgrade of pipe and equipment and expansion of existing wastewater treatment plants; nonpoint source and estuary protection projects (for example, septic system rehabilitation, leaking underground storage tank removal, contaminated soil removal, agricultural BMPs, conservation easements, wetlands protection/rehabilitation, and prevention of agricultural runoff).Fiscal Year2019: State revolving loan fund; wastewater projects involving advanced treatment, secondary treatment, infiltration/inflow correction, replacement/upgrade of pipe and equipment and expansion of existing wastewater treatment plants; nonpoint source and estuary protection projects (for example, septic system rehabilitation, leaking underground storage tank removal, contaminated soil removal, agricultural BMPs, conservation easements, wetlands protection/rehabilitation, and prevention of agricultural runoff).</t>
  </si>
  <si>
    <t>Grants are awarded to States that satisfy the requirements outlined in the application procedure section.</t>
  </si>
  <si>
    <t>https://beta.sam.gov/fal/f535893a8bad4661bbc4709a2295bbe5/view</t>
  </si>
  <si>
    <t>Nonpoint Source Implementation Grants</t>
  </si>
  <si>
    <t>319 Program</t>
  </si>
  <si>
    <t>To assist States, the District of Columbia, American Samoa, Guam, Northern Marianas, Puerto Rico, Virgin Islands (hereinafter referred to as States), and qualified Indian Tribes and intertribal consortia in implementing EPA-approved Section 319 nonpoint source management programs.
Funding Priority - Fiscal Year 2019:  EPA's funding priority is to award grants that implement a grant recipient's nonpoint source management program plan, particularly the development and implementation of watershed-based plans, focusing on watersheds with water quality impairments caused by nonpoint sources, which result in improved water quality in impaired waters. These watershed plans are a mechanism to coordinate monitoring and planning on a watershed basis and will build a foundation for effective implementation actions using federal and other funding. Nonpoint source implementation projects include best management practice (BMP) installation for animal wastes, sediment, pesticide and fertilizer control, a variety of other structural and non-structural practices, watershed planning, monitoring, watershed coordinators, technology demonstration, and a variety of education/outreach programs, among others.</t>
  </si>
  <si>
    <t>Eligible entities include States and qualified Indian Tribes and intertribal consortia who have approved nonpoint source assessment reports and management plans. To be qualified, Tribes must have treatment in a manner similar to a state (TAS) status for the 319 Program. Grants to States are awarded by formula. The State allotment is awarded to the agency in each State designated by the chief executive as the lead nonpoint source agency. The lead nonpoint source agency may distribute grant funds to other organizations in accordance with its work program, which is approved by EPA. Eligible Tribes are allocated a base allotment by formula; the remaining Tribal portion of the 319(h) appropriation is competed among qualified Indian Tribes and intertribal consortia.</t>
  </si>
  <si>
    <t>State and local governments; interstate and intrastate agencies; federally recognized Indian tribal governments; intertribal consortia; the following US territory or possessions: the District of Columbia, American Samoa, Guam, Northern Marianas, Puerto Rico, Virgin Islands; public and private nonprofit organizations and institutions. The lead nonpoint source agency may distribute grant funds to other organizations in accordance with a work program which is approved by EPA.  Eligible Tribes are allocated a base allotment by formula; the remaining Tribal portion of the 319(h) appropriation is competed among qualified Indian Tribes and intertribal consortia. For certain competitive funding opportunities under this CFDA description, the Agency may limit eligibility to compete to a number or subset of eligible applicants consistent with the Agency's Assistance Agreement Competition Policy.</t>
  </si>
  <si>
    <t>{"environmentalImpact":{"reports":[{"isSelected":true,"reportCode":"ExecutiveOrder12372"},{"isSelected":true,"reportCode":"otherRequired"}]},"description":"Preapplication coordination with the appropriate EPA Regional Office, found at:  https://www.epa.gov/nps/contacts-nonpoint-source-nps-pollution-programs."}</t>
  </si>
  <si>
    <t>{"description":"Applicants, except in limited circumstances approved by the Agency, must submit all initial applications for funding through https://www.grants.gov.  \n\nAdditional information on the EPA grant package can be found at: http://www.epa.gov/ogd/grants. \n\nGrant applications by subgrantees within a State (after EPA has made a grant award to the State) must be submitted to the State agency that administers Section 319 grants. \n\nThe list of State nonpoint source contacts for subgrantees is available at https://www.epa.gov/nps/contacts-nonpoint-source-nps-pollution-programs"}</t>
  </si>
  <si>
    <t>Grant applications must be submitted by the State to the appropriate EPA Regional Office to determine the overall adequacy of the application to meet the statutory objectives. Funds are awarded to States by formula. Award procedure by States to subgrantees varies by State. The list of State nonpoint source contacts is available at https://www.epa.gov/nps/state-contacts-nps-programs . Eligible Tribes receive funding for a base grant work plan; Tribes may also compete for the rest of the tribal portion of the total 319(h) appropriation.</t>
  </si>
  <si>
    <t>EPA generally awards grants to States within 60 days after the application is submitted.</t>
  </si>
  <si>
    <t>{"types":{"moe":true,"formula":true,"matching":true},"formula":{"title":"Clean Water Act","chapter":"","part":"Section 205(j)(5)","subPart":"","publicLaw":"","description":""},"matching":{"requirementFlag":"mandatory","percent":"40","description":"Nonfederal match of at least 40 percent of project or program costs is required except for grants to Indian Tribes, where following demonstration of financial hardship, the nonfederal match may be reduced to as low as 10 percent of project or program costs. If the tribe includes the section 319 grant as a part of an approved Performance Partnership Grant (PPG), the nonfederal match requirement may be reduced to 5 percent of the total cost of the work plan budget for the first 2 years in which the tribe receives a PPG; after 2 years, the cost share/match may be increased up to 10 percent of the work plan budget (as determined by the Regional Administrator). States must also meet maintenance of effort requirements contained in statute. EPA awards grants to all eligible States and Tribes which apply for funding based on an allocation formula that the Agency developed. The allocation formula is described in the revised grant guidelines issued on April 12, 2013 and found at https://www.epa.gov/nps/319-grant-current-guidance,   Note:  tribal base grant guidelines and annual Request for Proposals (RFP) are found at https://www.epa.gov/nps/tribal-319-grant-program"},"moe":{"description":"This program has MOE requirements and/or total allocations over $100 million."}}</t>
  </si>
  <si>
    <t>{"awarded":"other","description":"As determined in accordance with Section 319 (h).","awardedDescription":"The method of fund disbursement will be determined at the time of award."}</t>
  </si>
  <si>
    <t>[{"code":"program","isSelected":true,"description":"Program reports are required under this program.  Reporting requirements shall be determined at the time of grant award."},{"code":"cash","isSelected":false,"description":"Cash reports are required under this program.\r\n"},{"code":"progress","isSelected":true,"description":"Progress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</si>
  <si>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 xml:space="preserve">Financial records, including all documents to support entries on accounting records and to substantiate charges to each grant, must be kept available to personnel authorized to examine EPA grant accounts. All records must be kept for three years from date of submission of the annual federal financial report. If questions remain, records must be retained until the matter is completely resolved. </t>
  </si>
  <si>
    <t xml:space="preserve">(Formula Grants) FY 17$167,900,000.00; FY 18 est $167,011,000.00; FY 19 est $0.00; FY 16$166,177,000.00; - </t>
  </si>
  <si>
    <t xml:space="preserve">States/Territories: $443,000 to $8,603,800; $2,867,600. Indian Tribes: base grants $30,000 to $50,000; competitive grants up to $100,000. Ranges vary year-to-year based on size of appropriation (and also varies depending on number of applicants for grants to Indian Tribes or intertribal consortia). _x000D_
_x000D_
_x000D_
_x000D_
_x000D_
</t>
  </si>
  <si>
    <t>{"list":[{"fiscalYear":2016,"description":"Grants are awarded annually to all States and selected Tribes. Grant funds are used by States and Tribes to implement portions of their NPS management programs. Additional information regarding selected projects is available in Section 319 Success Stories, available at http://www.epa.gov/nps/Success/. Data for FY 16 funded projects are not available at this time.\r\n\r\nIn addition, information on ongoing and completed 319 projects is available at: https://ofmpub.epa.gov/apex/grts/f?p=110:95:0::NO::: \r\n \r\nGrants are awarded annually to all States and selected Tribes. Grant funds were used by States and Tribes to implement portions of their NPS management programs. In FY 16, 56 grant awards were made to states and territories. Additional information regarding selected projects is available in Section 319 Success Stories, available online at http://www.epa.gov/owow/nps/Success319/. An estimate of load reductions resulting from CWA Section 319(h) funded projects reported from the time period February 2016 - February 2017 is as follows: nitrogen - 12.7 million pounds; phosphorus - 2.6 million pounds; and sediment - 903,000 tons. \r\n            \r\n "},{"fiscalYear":2017,"description":"Grants are awarded annually to all States and selected Tribes. Grant funds are used by States and Tribes to implement portions of their NPS management programs. Additional information regarding selected projects is available in Section 319 Success Stories, available at: https://www.epa.gov/nps/success-stories-about-restoring-water-bodies-impaired-nonpoint-source-pollution.    In FY 17 funded projects include agricultural and urban runoff, Acid mine drainage among other nps challenges. In addition, information on ongoing and completed 319 projects is available at: https://www.epa.gov/nps"},{"fiscalYear":2018,"description":"Grants are awarded annually to all States and selected Tribes. Grant funds are used by States and Tribes to implement portions of their NPS management programs. Additional information regarding selected projects is available in Section 319 Success Stories, available at https://www.epa.gov/nps/success-stories-about-restoring-water-bodies-impaired-nonpoint-source-pollution.   Data for FY 18 funded projects are not available at this time. In addition, information on ongoing and completed 319 projects is available at: https://www.epa.gov/nps"},{"fiscalYear":2019,"description":"Grants are awarded annually to all States and selected Tribes. Grant funds are used by States and Tribes to implement portions of their NPS management programs. Additional information regarding selected projects is available in Section 319 Success Stories, available at https://www.epa.gov/nps/success-stories-about-restoring-water-bodies-impaired-nonpoint-source-pollution.  In addition, information on ongoing and completed 319 projects is available at: https://www.epa.gov/nps"}],"isApplicable":true}</t>
  </si>
  <si>
    <t>Operational grant guidelines for FY 2013 Nonpoint Source Program and Grants Guidelines for States and Territories (Oct. 23, 2003). The guidelines can be found at https://www.epa.gov/polluted-runoff-nonpoint-source-pollution/319-grant-historic-guidance. The revised guidelines published on April 12, 2013 apply for FY 2014 and beyond and can be found at: 
https://www.epa.gov/nps/319-grant-current-guidance .
Tribal grant information is posted at: https://www.epa.gov/nps/tribal-319-grant-program .</t>
  </si>
  <si>
    <t>{"flag":"appendix","description":"A list of specific EPA Regional nonpoint source contacts is available at https://www.epa.gov/nps/contacts-nonpoint-source-nps-pollution-programs. The list of specific EPA Tribal nonpoint source contacts is available at https://www.epa.gov/sites/production/files/2015-09/documents/epa_tribal_nps_coordinators-_june2015.pdf ."}</t>
  </si>
  <si>
    <t>cynthia curtisEnvironmental Protection Agency, Office of Wetlands, Oceans, and Watersheds, Assessment and Watersheds Protection Division, Nonpoint Source Control Branch, 1200 Pennsylvania Avenue,  N.W, (Mail Code 4503T), Washington, DC 20460 Email:&lt; a href='mailto:curtis.cynthia@epa.gov'&gt;curtis.cynthia@epa.gov&lt;/a&gt;Phone: 202-566-0340;</t>
  </si>
  <si>
    <t>https://www.epa.gov/NPS</t>
  </si>
  <si>
    <t>Fiscal Year2016: Nonpoint Source implementation projects funded include BMP installation for animal wastes, sediment, pesticide and fertilizer control, urban runoff, and a variety of other structural and non-structural practices; watershed planning, monitoring, watershed coordinators, technology demonstration, and a variety of education/outreach programs, among others.  _x000D_
_x000D_
 _x000D_
 Nonpoint Source implementation projects funded include BMP installation for animal wastes, sediment, pesticide and fertilizer control, urban runoff, and a variety of other structural and non-structural practices; watershed planning, monitoring, watershed coordinators, technology demonstration, and a variety of education/outreach programs, among others. Fiscal Year2018: Nonpoint Source implementation projects funded include BMP installation for animal wastes, sediment, pesticide and fertilizer control, urban runoff, and a variety of other structural and non-structural practices; watershed planning, monitoring, watershed coordinators, technology demonstration, and a variety of education/outreach programs, among others.Fiscal Year2019: Nonpoint Source implementation projects to be funded include BMP installation for animal wastes, sediment, pesticide and fertilizer control, urban runoff, and a variety of other structural and non-structural practices; watershed planning, monitoring, watershed coordinators, technology demonstration, and a variety of education/outreach programs, among others.</t>
  </si>
  <si>
    <t>Funds are awarded to States in accordance with Section 319 (h).  For selection processes within individual States, contact the appropriate State nonpoint source coordinators. A list of these coordinators is available at:  https://www.epa.gov/nps/contacts-nonpoint-source-nps-pollution-programs.</t>
  </si>
  <si>
    <t>https://beta.sam.gov/fal/709740a4c0ed46dca74980fb2bab8e36/view</t>
  </si>
  <si>
    <t>Regional Wetland Program Development Grants</t>
  </si>
  <si>
    <t>To assist state, tribal, local government (S/T/LG) agencies, and interstate/intertribal entities in building programs which protect, manage, and restore wetlands. The primary focus of the grants is to build state and tribal wetland programs. A secondary focus is to build local (e.g. county or municipal) programs.
Funding Priority - Fiscal Year 2019: Under the Regional Wetland Program Development Grant (WPDG) competition, EPA has identified the following four Core Elements for improving state/tribe/local governments' (S/T/LGs) ability to protect and restore their wetlands: (1) Monitoring and Assessment; (2) Voluntary Restoration and Protection; (3) Regulatory Approaches Including CWA 401 Certification; and (4) Wetland-Specific Water Quality Standards. EPA will include a website in each Regional Request For Proposals (RFP) where potential applicants can find a list of actions and activities under each Core Element that will develop or refine a S/T/LG's wetlands program. In addition, EPA has identified two funding Tracks. Track One is for states and tribes that propose to develop a Wetlands Program Plan (WPP) as described at https://www.epa.gov/wetlands/developing-wetland-program-plan or carrying out projects from an EPA-approved WPP. WPPs can be found on-line at https://www.epa.gov/wetlands/state-and-tribal-wetland-program-plans#r1 . Track Two is for states, tribes, local governments, interstate agencies, intertribal consortia, and universities that are agencies of a state that submit proposals that are consistent with the Four Core Elements as described above. Regions may add additional Region specific priorities that are compatible and consistent with the core element(s) and action(s) in the Appendix of development and refinement actions found at: https://www.epa.gov/wetlands/wetland-program-development-grants.   Under the National Tribal competition EPA has identified the following four Core Elements for improving a tribe's ability to protect and restore their wetlands: (1) Monitoring and Assessment; (2) Voluntary Restoration and Protection; (3) Regulatory Approaches Including CWA 401 Certification; and (4) Wetland-Specific Water Quality Standards. EPA will include a website in the National Tribal Request For Proposals (RFP) where potential applicants can find a list of actions and activities under each Core Element that will develop or refine a S/T/LG's wetlands program. In addition, EPA has identified two funding Tracks. Track One is for tribes that propose to develop a Wetlands Program Plan (WPP) as described at https://www.epa.gov/wetlands/developing-wetland-program-plan or carrying out projects from an EPA-approved WPP. WPPs can be found on-line at https://www.epa.gov/wetlands/state-and-tribal-wetland-program-plans#r1 . Track Two is for tribes and intertribal consortia that submit proposals that are consistent with the Four Core Elements as described above.</t>
  </si>
  <si>
    <t>States, Tribes, local government agencies, interstate agencies, and intertribal consortia are eligible to apply to the Regions. Past recipients include, but are not limited to, wetland regulatory agencies, water quality agencies (Section 401 water quality certification), planning offices, wild and scenic rivers agencies, departments of transportation, fish and wildlife or natural resources agencies, agriculture departments, forestry agencies, coastal zone management agencies, park and recreation agencies, non-point source or storm water agencies, and city or county and other S/T/LG governmental agencies that conduct wetland-related activities. In order to be eligible for WPDG funds, Tribes must be federally recognized, although "Treatment as a State" status is not a requirement. The term "interstate agency" is defined in CWA Section 502 as "an agency of two or more States established by or pursuant to an agreement or compact approved by the Congress, or any other agency of two or more States, having substantial powers or duties pertaining to the control of pollution as determined and approved by the Administrator." Intertribal consortia that meet the requirements of 40 CFR Part 35.504 are eligible for direct funding. Intertribal consortia projects must be broad in scope and encompass more than one State, Tribe, or local government. Universities that are agencies of a State government are eligible to receive funds through these competitions. Universities must include documentation showing that they are chartered as a part of a State government in their proposal. 
For certain competitive funding opportunities under this CFDA assistance listing description, the Agency may limit eligibility to compete to a number or subset of eligible applicants consistent with the Agency's Assistance Agreement Competition Policy. Applicants need not be located within the boundaries of the EPA regional office to be eligible to apply for funding but must propose projects that affect the States, Tribes, and Territories within the Region.</t>
  </si>
  <si>
    <t xml:space="preserve">State, Tribal, and local governments involved in administering wetlands protection, restoration and/or management programs, or programs related to or that complement wetlands protection programs._x000D_
_x000D_
_x000D_
 </t>
  </si>
  <si>
    <t>{"description":"Tribes may be asked to demonstrate that they are Federally recognized. Interstate organizations may be asked to provide a citation to the statutory authority which establishes their status. Intertribal consortia may be asked to provide documentation that they meet the requirements of 40 CFR Part 35.504. Universities must include documentation showing that they are chartered as a part of a State government in their proposal.","isApplicable":true}</t>
  </si>
  <si>
    <t>{"environmentalImpact":{"reports":[{"isSelected":true,"reportCode":"ExecutiveOrder12372"},{"isSelected":true,"reportCode":"otherRequired"}]},"description":"Each EPA Regional Office will set up its own competitive process for awarding WPDGs.  Interested applicants should review information on the WPDG at: https://www.epa.gov/wetlands/wetland-program-development-grants.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</si>
  <si>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{"description":"Applicants, except in limited circumstances approved by the Agency, must submit all initial applications for funding through https://www.grants.gov. \n\nAdditional information on the EPA grant package can be found at: http://www.epa.gov/ogd/grants. \n\nEach EPA Regional Office will establish a competitive process for awarding WPDGs. Regional Offices will accept applications only for projects selected through the competitive process that affect the States, Tribes, and Territories within their Region.","isApplicable":true}</t>
  </si>
  <si>
    <t>Grant applications are reviewed by the appropriate EPA Regional Office and, if approved, the grant is awarded by the Regional Administrator. For the National Tribal competition grant applications are reviewed by appropriate EPA staff and, if approved, the grant is awarded by the Regional Administrator.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</si>
  <si>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Grants are usually approved within 4 months of receipt of completed application.</t>
  </si>
  <si>
    <t>{"types":{"moe":false,"formula":false,"matching":true},"formula":{"title":"","chapter":"","part":"","subPart":"","publicLaw":"","description":""},"matching":{"requirementFlag":"mandatory","percent":"25","description":"The applicant must provide a minimum of 25 percent of the total cost of the work plan to the extent allowed by 2 CFR 200 and 1500 as applicable, 40 CFR 35.385, and 35.615. To determine if the minimum match is met, EPA will use the following formula: amount ( in dollars) of federal funds requested from EPA divided by 3 = minimum match (in dollars) or Total project costs divided by 4 = minimum match (in dollars). For example, if the applicant requests $75,000 of federal funds or a Total project cost of $100,000 for the three-year project period, it must be able to provide $25,000 in matching funds or services. A reduced match may be available for Tribal grantees that place the Wetland Program Development Grant funds in a Performance Partnership Grant. (See regulations at 40 CFR 536(c).) Please contact your EPA Regional contact person listed in Section VII if you have any questions about calculating the match requirement. We encourage States and Tribes to provide a larger share of the project's cost whenever possible (i.e., in excess of the required 25 percent of total project costs). Award recipients can meet the match requirement with in-kind or monetary contributions from entities other than themselves. However, other Federal money cannot be used as the match for this grant program unless authorized by the statute governing the award of the other Federal funds. Matching funds are considered grant funds. They must be used for the reasonable and necessary expenses of carrying out the assistance agreement work plan. Any restrictions on the use of grant funds (i.e., prohibition of land acquisition with grant funds) also apply to the matching funds."},"moe":{"description":""}}</t>
  </si>
  <si>
    <t>{"awarded":"other","description":"The terms of the grant shall be determined at time of grant award.","awardedDescription":"The method of fund disbursement will be determined at the time of award."}</t>
  </si>
  <si>
    <t xml:space="preserve">(Cooperative Agreements (Discretionary Grants)) FY 17$14,277,576.00; FY 18 est $13,594,000.00; FY 19 est $9,515,000.00; FY 16$14,028,000.00; - </t>
  </si>
  <si>
    <t xml:space="preserve">Range: $20,000 to $600,000/fiscal year; Average: $220,000/fiscal year. </t>
  </si>
  <si>
    <t>{"list":[{"fiscalYear":2016,"description":"Five of the ten EPA Regional Offices will issue a competitive announcement based on available funds and Agency priorities. The number of applications and the number of awards made is dependent on the competitive announcement issued. The announcements include the number of anticipated awards. In FY 16, five Regional competitive announcements were issued. In FY 16, approximately 4 to 30 proposals were received by each Region under the five Regional competitive announcements. In FY 16, projects have not yet been awarded but all will support activities to build state/tribal/local wetland program building and improvement.  \r\n\r\n \r\n In FY 16 five of the ten EPA Regional Offices issued a competitive announcement based on available funds and Agency priorities. The number of applications and the number of awards made is dependent on the competitive announcement issued. The announcements include the number of anticipated awards. In FY 16, projects were funded to support activities such as: developing state or tribal Wetland Program Plans (WPPs); assessing a marsh's sustainability; developing a functional assessment of a state's wetlands of past and present; developing scenario models to analyze impacts of groundwater withdrawal on calcareous fens; advancing a state's wetland monitoring and assessment; developing a framework for evaluating the environmental results of one state's wetland mitigation banks; determining the local importance of vernal pools; and sentinel monitoring and mapping of coastal wetland condition and response to climate change."},{"fiscalYear":2017,"description":"In FY 17 eight of the ten EPA Regional Offices issued a competitive announcement based on available funds and Agency priorities. The number of applications and the number of awards made is dependent on the competitive announcement issued. The announcements include the number of anticipated awards. In FY 17, approximately 4 to 30 proposals were received by each Region under the Regional competitive announcements. 74 projects were awarded to support activities to build state/tribal/local wetland program building and improvement."},{"fiscalYear":2018,"description":"In FY 18 four of the ten EPA Regional Offices issued a competitive announcement based on available funds and Agency priorities. The number of applications and the number of awards made is dependent on the competitive announcement issued. The announcements include the number of anticipated awards. In FY 18, approximately 4 to 30 proposals were received by each Region under the Regional competitive announcements. Projects have not yet been awarded but all will support activities to build state/tribal/local wetland program building and improvement."},{"fiscalYear":2019,"description":"In FY 19 EPA Regional Offices will issue competitive announcements based on available funds and Agency priorities. The number of applications and the number of awards made is dependent on the competitive announcement issued. The announcements include the number of anticipated awards. Projects will support activities to build state/tribal/local wetland program building and improvement."}],"isApplicable":true}</t>
  </si>
  <si>
    <t xml:space="preserve">General grant regulations and procedures (2 CFR 200 and 1500, as applicable, 2 CFR 200 Subpart E, and 40 CFR 35.610 through 35.615).  _x000D_
_x000D_
_x000D_
_x000D_
_x000D_
 _x000D_
_x000D_
</t>
  </si>
  <si>
    <t>{"flag":"appendix","description":"REGIONAL WETLAND GRANT COORDINATORS: Region 1 - CT, ME, MA, NH, RI, VT: John Rogan, US EPA Region 1, 1 Congress Street, MC CSP, Suite 100, Boston, MA, 02114. Phone: 617-918-1645. rogan.john@epa.gov. Region 2 - NJ, NY, PR, VI: Kathleen Drake, US EPA Region 2, 290 Broadway, NY, NY, 10007. Phone: 212-637-3817. drake.kathleen@epa.gov. Region 3 - DE, MD, PA, VA, WV, DC: Danielle Algazi, US EPA Region 3, 1650 Arch Street, MC 3EA30, Philadelphia, PA, 19103. Phone: 215-814-2722. algazi.danielle@epa.gov. Region 4 - AL, FL, GA, KY, MS, NC, SC, TN: Geryl Ricks, US EPA Region 4, 61 Forsyth Street, SW, Atlanta, GA, 30303. Phone: 404-562-9393. ricks.geryl@epa.gov. Region 5 - IL, IN, MI, MN, OH, WI: Dertera Collins, US EPA Region 5, 77 West Jackson Blvd., MC WW16J, Chicago, IL, 60604. Phone: 312-353-6291. collins.dertera@epa.gov. Region 6 - AR, LA, NM, OK, TX: Sondra McDonald, US EPA Region 6, 1445 Ross Avenue, MC 6WQ-AT, Dallas, TX, 75202. Phone: 214-665-7187. mcdonald.sondra@epa.gov. Region 7 - IA, KS, MO, NE: Jennifer Ousley, US EPA Region 7, 901 North Fifth Street, Kansas City, KS, 66101. Phone: 913-551-7498. ousley.jennifer@epa.gov. Region 8 - CO, MT, ND, SD, UT, WY: Cynthia Gonzales, US EPA Region 8, 999 18th Street, Suite 300, Denver, CO, 80202. Phone: 303-312-6569. gonzales.cynthia@epa.gov. Region 9 - AZ, CA, HI, NV, AS, GU: Leana Rosetti, US EPA Region 9, 75 Hawthorne Street, San Francisco, CA 94105. Phone: (415) 972-3070. rosetti.leana@epa.gov. Region 10 - AK, ID, OR, WA: Krista Rave-Perkins, US EPA Region 10, 1200 Sixth Ave, MC: AWT-107, Seattle, WA, 98101. Phone: 206-553-6686. rave-perkins.krista@epa.gov."}</t>
  </si>
  <si>
    <t>Myra Price,Wetlands Division, Office of Oceans, Wetlands, and Watersheds, Office of Water, Environmental Protection Agency, 1200 Pennsylvania Avenue, N.W.(Mail Code: 4502T), Washington, DC 20460 Email:&lt; a href='mailto:price.myra@epa.gov'&gt;price.myra@epa.gov&lt;/a&gt;Phone: (202) 566-1225.;</t>
  </si>
  <si>
    <t>https://www.epa.gov/wetlands/wetland-program-development-grants</t>
  </si>
  <si>
    <t xml:space="preserve">66.462 National Wetland Program Development Grants and Five-Star Restoration Training Grant; 66.419 Water Pollution Control State, Interstate, and Tribal Program Support; 66.458 Capitalization Grants for Clean Water State Revolving Funds; 66.454 Water Quality Management Planning; </t>
  </si>
  <si>
    <t>Fiscal Year2016: The WPDG database provides project information for grants funded through this program since 2005 (http://iaspub.epa.gov/pls/grts/f?p=101:1). It is anticipated that projects funded in FY16 may include: developing state or tribal Wetland Program Plans (WPPs); assessing a marsh's sustainability; developing a functional assessment of a state's wetlands of past and present; developing scenario models to analyze impacts of groundwater withdrawal on calcareous fens; advancing a state's wetland monitoring and assessment; developing a framework for evaluating the environmental results of one state's wetland mitigation banks; determining the local importance of vernal pools; and sentinel monitoring and mapping of coastal wetland condition and response to climate change.  _x000D_
_x000D_
 _x000D_
 The WPDG database provides project information for grants funded through this program since 2005 (http://iaspub.epa.gov/pls/grts/f?p=101:1). It is anticipated that projects funded in FY16 include: developing state or tribal Wetland Program Plans (WPPs); developing a discrete wetland data set classifying wetlands by designated and beneficial use categories; assessing the ecological integrity of and risk to wetlands ;building restoration partnerships; developing communication strategies to more effectively reach and serve the public and reach and engage the stakeholders; developing of two pocket guides to common wetland plants of a state; development of a Wetland Restoration Program for a state; and mapping, survey and assessment of critical wetlands for one state. Fiscal Year2018: The WPDG database provides project information for grants funded through this program since 2005 (http://iaspub.epa.gov/pls/grts/f?p=101:1). Examples of funded projects include: wetland and stream mitigation studies; development of wetland or watershed conservation plans; development of wetland program plans; wetland training workshops; developing a monitoring and assessment program; development of wetland monitoring and assessment methods and programs; training for State/Tribal/local government staff in monitoring techniques or wetland science such as delineation; wetland monitoring and assessment studies; wetland mapping studies; wetland inventory and classification projects to determine restoration sites; developing a wetland restoration program; development of wetland restoration methods and prioritization schemes; database development to track 404 permit action and compliance; and development of wetland water quality standards.Fiscal Year2019: The WPDG database provides project information for grants funded through this program since 2005 (http://iaspub.epa.gov/pls/grts/f?p=101:1). Examples of funded projects for Fiscal Year 2019 are not yet available.</t>
  </si>
  <si>
    <t>https://beta.sam.gov/fal/3ed62727c588413f9a09035c43017baf/view</t>
  </si>
  <si>
    <t>National Wetland Program Development Grants and Five-Star Restoration Training Grant</t>
  </si>
  <si>
    <t>To assist state, tribal, local government (S/T/LG) agencies, and interstate/intertribal entities in building programs which protect, manage, and restore wetlands. The primary focus of the grants is to build state and tribal wetland programs. A secondary focus is to build local (e.g. county or municipal) programs.
Funding Priority - Fiscal Year 2019:  For the National WPDGs: EPA has identified the following national priorities - National Priority Area 1: Core Elements Framework. National Priority Area 1 is based on the four core elements of a Comprehensive State/Tribal Wetlands Program: 1) Monitoring and Assessment; 2) Voluntary Wetland Restoration and Protection; 3) Regulatory Approaches Including CWA 401 Certification; and 4) Wetland-Specific Water Quality Standards. Further explanation of all of the elements can be found at the following website address: https://www.epa.gov/wetlands/wetland-program-development-grants. The Wetlands Program Development Grants (WPDG) program strives to develop State/Tribal/local government programs that will incorporate each of these elements. For the Five-Star Restoration Training Grants, EPA funds an intermediary organization to provide subawards to eligible subawardees to bring together citizen groups, corporations, youth conservation corps, students, landowners, and government agencies to undertake projects that achieve environmental training through voluntary, community/watershed-based wetland restoration projects.</t>
  </si>
  <si>
    <t>Non-profit, non-governmental organizations, Interstate agencies, and Intertribal consortia which are capable of undertaking activities that advance wetland programs on a national basis are eligible to compete in this program. The term "interstate agency" is defined in CWA Section 502 as "an agency of two or more States established by or pursuant to an agreement or compact approved by the Congress, or any other agency of two or more States, having substantial powers or duties pertaining to the control of pollution as determined and approved by the Administrator." Intertribal consortia must meet the requirements of 40 CFR Part 35.504. 
For certain competitive funding opportunities under this CFDA description, the Agency may limit eligibility to compete to a number or subset of eligible applicants consistent with the Agency's Assistance Agreement Competition Policy</t>
  </si>
  <si>
    <t xml:space="preserve">State, Tribal, and local governments involved in administering wetlands protection, restoration, and/or management programs or programs related to or complement wetlands protection programs._x000D_
_x000D_
_x000D_
_x000D_
</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</si>
  <si>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\n\n\n\n."}</t>
  </si>
  <si>
    <t>{"description":"The EPA Headquarters (HQ) Office will conduct the competitive process for awarding National Wetland Program Development Grants. Interested applicants should review information on the National Wetland Program Development Grants at: https://www.epa.gov/wetlands/wetland-program-development-grants. Submittal instructions can be found in the competitive announcement. The EPA Headquarters (HQ) Office will conduct the competitive process for awarding the Five-Star Restoration Training Grant. Interested applicants should review information on the Five-Star Restoration Training Grant at: https://www.epa.gov/wetlands/wetland-program-development-grants. Submittal instructions can be found in the competitive announcement. All applicants will be notified by the HQ Office on whether or not the applicant has been selected for funding. The notification is not an authorization to begin performance. The Grant Award document signed by the appropriate grant official in the EPA HQ Office is the authorizing document. \n\nApplicants, except in limited circumstances approved by the Agency, must submit all initial applications for funding through https://www.grants.gov. \n\nAdditional information on the EPA grant package can be found at: https://www.epa.gov/ogd/grants.","isApplicable":true}</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</si>
  <si>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_x000D_
_x000D_
_x000D_
</t>
  </si>
  <si>
    <t>{"flag":"yes","description":"Specific information about deadlines is provided in the competitive announcement.","list":[]}</t>
  </si>
  <si>
    <t>{"types":{"moe":false,"formula":false,"matching":true},"formula":{"title":"","chapter":"","part":"","subPart":"","publicLaw":"","description":""},"matching":{"requirementFlag":"mandatory","percent":"25","description":"The applicant must provide a minimum of 25 percent of the total cost of the workplan to the extent allowed by 2 CFR 200 and 1500 as applicable, 40 CFR 35.385, and 35.615. To determine if the minimum match is met, EPA will use the following formula: amount (in dollars) of federal funds requested from EPA divided by 3 = minimum match (in dollars) or Total project amount (in dollars) divided by 4 = minimum match (in dollars). For example, if the applicant requests $75,000 of federal funds or has a total project cost of $100,000 for a three-year project period, it must be able to provide $25,000 in matching funds or services. A reduced match may be available for Tribal grantees that place the Wetland Program Development Grant funds in a Performance Partnership Grant. (See regulations at 40 CFR 536(c)). States and Tribes can provide a larger share of the project's cost whenever possible (i.e., in excess of the required 25 percent of total project costs). Award recipients can meet the match requirements with in-kind or monetary contributions from entities other than themselves. However, other Federal money cannot be used as the match for this grant program unless authorized by the statute governing the award of the other Federal funds. Matching funds are considered grant funds. They must be used for the reasonable and necessary expenses of carrying out the assistance agreement workplan. Any restrictions on the use of grant funds (i.e., prohibition of land acquisition with grant funds) also apply to the matching funds."},"moe":{"description":""}}</t>
  </si>
  <si>
    <t>[{"code":"program","isSelected":true,"description":"Program reports are required under this program. Reporting requirements shall be determined at the time of grant award."},{"code":"cash","isSelected":false,"description":""},{"code":"progress","isSelected":true,"description":"Progress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t>
  </si>
  <si>
    <t xml:space="preserve">(Cooperative Agreements (Discretionary Grants)) FY 17$1,437,424.00; FY 18 est $732,000.00; FY 19 est $512,000.00; FY 16$650,000.00; - </t>
  </si>
  <si>
    <t xml:space="preserve">National Wetlands Program Development Grants: $75,000 to $200,000/every two years; $160,500/every two years; Five-Star Restoration Training Grant: $1,000,000 every four years_x000D_
_x000D_
_x000D_
_x000D_
_x000D_
</t>
  </si>
  <si>
    <t>{"list":[{"fiscalYear":2016,"description":"In FY 16, funding will continue to support projects that encourage the use of data documenting wetland condition, function, status and trends to support development and implementation of other state wetland program core elements such as wetland regulation, restoration, and development of water quality standards for wetlands; identify best practices for developing wetland restoration and protection programs while leveraging adaptation to climate change; develop a handbook for states, tribes, and local governments on the policy and practice of stream compensatory mitigation; develop and deliver in-lieu fee mitigation training for states, tribes, and local governments; increase understanding of multiple aspects of state and tribal wetland programs, including all four of the EPA core essential elements, resulting in more robust state and tribal programs; and develop and distribute programmatic support documents for identifying and sampling candidate reference wetland sites using consistent wetland condition assessment methods across the nation, piloted through programs in 10 states. EPA anticipates issuing a competition in FY16. In FY 16, funding will continue to support projects that encourage the use of data documenting wetland condition, function, status and trends to support development and implementation of other state wetland program core elements such as wetland regulation, restoration, and development of water quality standards for wetlands; identify best practices for developing wetland restoration and protection programs; develop and deliver in-lieu fee mitigation training for states, tribes, and local governments; and increase understanding of multiple aspects of state and tribal wetland programs, including all four of the EPA core essential elements, resulting in more robust state and tribal programs; and develop. EPA issued a competition in FY16 and made seven (7) awards."},{"fiscalYear":2017,"description":"In FY 17, funding supported projects that encourage the use of data documenting wetland condition, function, status and trends to support development and implementation of other state wetland program core elements such as wetland regulation, restoration, and development of water quality standards for wetlands; identify best practices for developing wetland restoration and protection programs; develop and deliver in-lieu fee mitigation training for states, tribes, and local governments; and increase understanding of multiple aspects of state and tribal wetland programs, including all four of the EPA core essential elements, resulting in more robust state and tribal programs."},{"fiscalYear":2018,"description":"In FY 18, funding continued to support projects that encourage the use of data documenting wetland condition, function, status and trends to support development and implementation of other state wetland program core elements such as wetland regulation, restoration, and development of water quality standards for wetlands; identify best practices for developing wetland restoration and protection programs; develop and deliver in-lieu fee mitigation training for states, tribes, and local governments; and increase understanding of multiple aspects of state and tribal wetland programs, including all four of the EPA core essential elements, resulting in more robust state and tribal programs."},{"fiscalYear":2019,"description":"For FY 19 funding will continue to support projects that encourage the use of data documenting wetland condition and function, support development and implementation of other state wetland program core elements such as wetland regulation, restoration, and development of water quality standards for wetlands; identify best practices for developing wetland restoration and protection programs; and increase understanding of multiple aspects of state and tribal wetland programs, including all four of the EPA core essential elements, resulting in more robust state and tribal programs."}],"isApplicable":true}</t>
  </si>
  <si>
    <t xml:space="preserve">General grant regulations and procedures, 2 CFR 200 and 1500, 40 CFR 35.610, as applicable. _x000D_
_x000D_
</t>
  </si>
  <si>
    <t>Myra PriceWetlands Division, Office of Oceans, Wetlands, and Watersheds, Office of Water, Environmental Protection Agency, 1200 Pennsylvania Avenue, N.W. ( Mail Code: 4502T), Washington, DC 20460 Email:&lt; a href='mailto:price.myra@epa.gov'&gt;price.myra@epa.gov&lt;/a&gt;Phone: (202) 566-1225;</t>
  </si>
  <si>
    <t>Fiscal Year2016: The Wetland Program Development Grant database will provide project information for the National WDPGs (http://iaspub.epa.gov/pls/grts/f?p=101:1). Examples of funded projects include projects that: encourage the use of data documenting wetland condition, function, status and trends to support development and implementation of other state wetland program core elements such as wetland regulation, restoration, and development of water quality standards for wetlands; identify best practices for developing wetland restoration and protection programs while leveraging adaptation to climate change; develop a handbook for states, tribes, and local governments on the policy and practice of stream compensatory mitigation; develop and deliver in-lieu fee mitigation training for states, tribes, and local governments; increase understanding of multiple aspects of state and tribal wetland programs, including all four of the EPA core essential elements, resulting in more robust state and tribal programs; and develop and distribute programmatic support documents for identifying and sampling candidate reference wetland sites using consistent wetland condition assessment methods across the nation, piloted through programs in 10 states The Wetland Program Development Grant database will provide project information for the National WDPGs (http://iaspub.epa.gov/pls/grts/f?p=101:1). Examples of funded projects include projects that: improving wetland/aquatic Resource Protection through §401Certification of linear energy transmission project permits; assist states and tribes to effectively integrate their use of compensation for Natural Resource Damages (NRD) for damage to wetlands and aquatic resources with wetland mitigation banks and in-lieu fee (ILF) programs; develop and deliver in-lieu fee mitigation training for states, tribes, and local governments; develop a webinar series on the policy, practice, and science of stream mitigation for states, tribes, and local governments; developing a protocol for gathering and organizing current and historic data on compensatory mitigation and tracking these data into the future; development of Rapid Assessment Tools to Identify opportunities for transgression of coastal wetlands; and to identify ways to integrate state and tribal wetland programs with other federal, state and local water, habitat and floodplain programs in order to leverage the benefits of wetland protection and restoration to improve overall watershed healthFiscal Year2018: The Wetland Program Development Grant database will provide project information for the National WDPGs (http://iaspub.epa.gov/pls/grts/f?p=101:1). Examples of continuing funded projects include projects that: improving wetland/aquatic Resource Protection through §401 Certification of linear energy transmission project permits; assist states and tribes to effectively integrate their use of compensation for Natural Resource Damages (NRD) for damage to wetlands and aquatic resources with wetland mitigation banks and in-lieu fee (ILF) programs; develop and deliver in-lieu fee mitigation training for states, tribes, and local governments; develop a webinar series on the policy, practice, and science of stream mitigation for states, tribes, and local governments; developing a protocol for gathering and organizing current and historic data on compensatory mitigation and tracking these data into the future; development of Rapid Assessment Tools to Identify opportunities for transgression of coastal wetlands; and to identify ways to integrate state and tribal wetland programs with other federal, state and local water, habitat and floodplain programs in order to leverage the benefits of wetland protection and restoration to improve overall watershed health.Fiscal Year2019: The Wetland Program Development Grant database will provide project information for the National WDPGs (http://iaspub.epa.gov/pls/grts/f?p=101:1). Examples of funded projects are not yet available for FY2019.</t>
  </si>
  <si>
    <t>https://beta.sam.gov/fal/9248708d8d01483eb90b7d011cf45a55/view</t>
  </si>
  <si>
    <t>Chesapeake Bay Program</t>
  </si>
  <si>
    <t>The EPA's Chesapeake Bay Program (CBP) awards annual grants to states, local governments, non-governmental organizations, interstate agencies and academic institutions to reduce and prevent pollution and to improve the living resources in the Chesapeake Bay. Grants are awarded for implementation projects, as well as for research, monitoring, environmental education, and other related activities. EPA's funding priority is to achieve the goals and objectives established in the 2014 Chesapeake Bay Watershed Agreement through the implementation of management strategies and work plans. More detail on these can be found at http://www.chesapeakeprogress.com. Funded projects have helped support the commitments set forth in Chesapeake Executive Council agreements and amendments (The Chesapeake Bay Agreement of 1983 through the 2014 Chesapeake Bay Watershed Agreement) and subsequent directives, adoption statements, endorsements and resolutions to expand and strengthen cooperative efforts to restore and protect the Chesapeake Bay. Non-competitive and competitive assistance agreements under this program include: • Chesapeake Bay Regulatory and Accountability (CBRAP) grants: These grants are awarded non-competitively to the signatory jurisdictions to aid in implementing and expanding their regulatory, accountability, assessment, compliance, and enforcement capabilities to meet the Water Quality Goal for the 2014 Chesapeake Bay Watershed Agreement and the Bay TMDL. • Chesapeake Bay Implementation Grants (CBIG): These grants are awarded non-competitively to the signatory jurisdictions for implementation of the management strategies and their two-year work plans developed for each of the applicable outcomes identified in the 2014 Chesapeake Bay Watershed Agreement. • Monitoring Grants: These grants are awarded non-competitively to signatory jurisdictions for enhanced monitoring and assessment of nutrient and sediment loads, habitat quality, benthic community conditions, and trends of the Chesapeake Bay and its tidal tributaries. • Small Watershed Grants (SWG): These EPA grants, currently administered and leveraged by the National Fish and Wildlife Foundation (NFWF), are awarded to local governments and non-governmental organizations working to protect and improve local waters and habitats across the Bay watershed while building citizen-based resource stewardship. • Innovative Nutrient and Sediment Reduction Grants (INSR): These larger EPA grants, currently administered and leveraged by NFWF, support regional innovative solutions to reduce or eliminate nutrient and sediment pollution to the Chesapeake Bay and its tributaries. • Technical Assistance and General Assistance Grants: These grants are awarded competitively to nonprofit organizations, state and local governments, academic institutions and others to implement the goals of the 2014 Chesapeake Bay Watershed Agreement.
Funding Priority - Fiscal Year 2019:  The FY 2019 President's Budget for the Chesapeake Bay Program is $7.3 million. EPA is requesting these funds to support the state and local collection of water quality monitoring data and coordination of science, research, and modeling. Such activities include: • Water quality monitoring: Tidal and non-tidal monitoring and Submerged Aquatic Vegetation (SAV) monitoring • Provide facilitation to build capacity at the state level: Coordinate modeling, decision support services, data collection, analysis, storage, and access; support information dissemination and transparency; and provide consistency and efficiency in communications and data management. The activities described above would help protect the important investment that federal, state and local governments have made in providing clean and safe water. These activities also  support the Goal 3 of EPA's Strategic Plan, "Rule of Law and Process". Environmental results are measured through data collected by the states and shared with the federal government. This information also will support measuring progress toward existing Agency nutrient and sediment performance goals and measures as well as other Chesapeake Bay Agreement outcome indicators.</t>
  </si>
  <si>
    <t>Under section 117(d), funds are available for technical and general assistance grants to nonprofit organizations, State and local governments, colleges, universities, and interstate agencies; under section 117(e)(1)(A) and 117e(1)(B), respectively, funds are available for implementation, regulatory and accountability, and monitoring grants to signatory jurisdictions; and under section 117(g)(2), funds are available for technical assistance and assistance grants under the Small Watershed Grants Program to local governments and nonprofit organizations and individuals in the Chesapeake Bay region. 
For certain competitive funding opportunities under this CFDA assistance listing, the Agency may limit eligibility to compete to a number or subset of eligible applicants consistent with the Agency's Assistance Agreement Competition Policy.</t>
  </si>
  <si>
    <t>Beneficiary eligibility is the same as applicant eligibility.</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</si>
  <si>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  Pre-application assistance is recommended and should be obtained from the EPA Region III Grants Management Office.   All proposals or work statements should be consistent with CBPO's Grant Guidance located at  https://www.epa.gov/restoration-chesapeake-bay/chesapeake-bay-program-grant-guidance ."}</t>
  </si>
  <si>
    <t>{"description":"Competitive RFPs for grants/cooperative agreements are announced widely through the internet and Environmental Protection Agency's Chesapeake Bay Program Office’s RFP mailing distribution list and email database. All EPA RFPs issued by Chesapeake Bay Program Office (CBPO) are announced in the following manner: posted to www.grants.gov, posted on CBPO’s website located at www2.epa.gov/grants/grants-your-region-information-specific-epa-region-3, posted on CBP partnership’s website located at https://www.chesapeakebay.net/what/grants, listed in Bay Brief newsletters located at www.chesapeakebay.net/news/newsletters, sent to those on CBPO’s RFP mailing list, and e-mailed to those on CBPO’s RFP e-mail list. RFPs are posted at various times throughout the year. Information pertaining to application requirements for EPA's Chesapeake Bay Program grants programs can be found in the U.S. EPA Chesapeake Bay Program Office 2018 Grant and Cooperative Agreement Guidance at: https://www.epa.gov/restoration-chesapeake-bay/chesapeake-bay-program-grant-guidance.  Additional information on how to apply for EPA assistance agreements can be found at: https://www.epa.gov/grants/how-apply-grants.  \n\nApplicants, except it limited circumstances approved by the Agency, must submit all initial applications for funding through http://www.grants.gov.   Issued Chesapeake Bay Program RFPs will seek applicant proposals that identify specific outcomes that will further the goals of the 2014 Chesapeake Bay Watershed Agreement. The RFP will include detailed instructions for submission of proposals. Interested parties who would like to receive a copy of issued Chesapeake Bay Program RFPs and be added to the email and/or mailing database should submit their name, address, phone number, and email address to James Hargett at: Hargett.James@epa.gov; no phone calls will be accepted.","isApplicable":true}</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</si>
  <si>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_x000D_
</t>
  </si>
  <si>
    <t xml:space="preserve">Approximately 7 months after deadline for application submission. </t>
  </si>
  <si>
    <t>Assistance agreement competition-related disputes will be resolved in accordance with the dispute resolution procedures published in 70 FR (Federal Register) 3629, 3630 (January 26, 2005). Copies of these procedures may also be requested by contacting the individual(s) listed as "Contact Information." Disputes relating to matters other than the competitive selection of recipients will be resolved under 2 CFR 1500 Subpart E, as applicable.</t>
  </si>
  <si>
    <t>{"types":{"moe":false,"formula":false,"matching":true},"formula":{"title":"","chapter":"","part":"","subPart":"","publicLaw":"","description":""},"matching":{"requirementFlag":"mandatory","percent":"0","description":"Under Section 117(e)(1)(A) and 117(e)(1)(B), respectively, signatory jurisdictions applying for regulatory and accountability, implementation, and monitoring grants must identify 50 percent cost share of total project costs (equal match/dollar for dollar). All applicants applying for technical and general assistance grants under Section 117(d), must commit to a cost share ranging from 5 percent to 50 percent as determined at the sole discretion of EPA. This determination will be stated in Request for Proposals or Agency policy. EPA will promptly inform the applicant of the selected cost share requirement. Applicants applying under the Small Watershed Grants Program under Section 117(g)(2) must commit to a cost share of 25 percent of the total project cost. State and local governments receiving assistance under any of the provisions of Section 117 must comply with 2 CFR 200 and 1500. In addition to the cost share requirement, applicants must adhere to the requirement in the Clean Water Act, Section 117 - Administrative Costs. This section requires a 10 percent cap for administrative costs. The cost of salaries and fringe benefits incurred in administering the grant cannot exceed 10 percent of the Federal grant amount."},"moe":{"description":""}}</t>
  </si>
  <si>
    <t>{"awarded":"other","description":"Grants are normally funded on a 12-month basis. The term of the grant shall be determined at the time of grant award.","awardedDescription":"The method of fund disbursement will be determined at the time of award.\r\n\r\n"}</t>
  </si>
  <si>
    <t>[{"code":"program","isSelected":true,"description":"EPA includes reporting requirements for grants and cooperative agreements in the terms and conditions of the agreements. Agreements may require quarterly, interim, and final progress reports, and expenditure/financial, equipment, and invention reports. Specific reporting requirements are also identified in the grant regulations at 2 CFR 200 and 1500, as applicable. Program reports are required under this program."},{"code":"cash","isSelected":false,"description":"Cash reports are required under this program. "},{"code":"progress","isSelected":true,"description":"Progress reports are required to be submitted either semi-annually or quarterly depending on the terms and conditions of the assistance agreement."},{"code":"expenditure","isSelected":true,"description":"Expenditure reports are required to be submitted as part of the progress report. These reports are required either semi-annually or quarterly depending on the terms and conditions of the assistance agreement."},{"code":"performanceMonitoring","isSelected":true,"description":"Monitoring reviews are required to be conducted by the Project Officer with the recipient. These reviews are required either semi-annually or quarterly depending on the terms and conditions of the assistance agreement."}]</t>
  </si>
  <si>
    <t xml:space="preserve">(Project Grants (Discretionary)) FY 17$53,652,760.00; FY 18 est $54,223,000.00; FY 19 est $7,300,000.00; FY 16$64,744,800.00; - </t>
  </si>
  <si>
    <t>$50,000 to $6,000,000 per fiscal year; $350,000 per fiscal year average.</t>
  </si>
  <si>
    <t>{"list":[{"fiscalYear":2016,"description":"To date in FY 2016, CBPO has issued three RFP announcements. CBPO received one proposal for one of these RFPs, and issued one award. CBPO may issue additional RFPs in FY 16, and plans to fund over 45 existing awards. FY 16 activities will include: citizens monitoring; communications, outreach, and education activities to support the staffing and operations of the Bay Program Communication Office; implementation of WIPs to reduce nutrients and sediments to improve water quality; continued technical support and outreach to address water quality restoration goals and maintain public awareness of Bay restoration; investigation of the nitrogen reduction efficiency and cost effectiveness of nitrogen reducing septic systems within the mid-Atlantic region; evaluation of the impact of phosphorus species on water quality and plant growth; NPDES data synthesis and field monitoring to better estimate loadings of toxics (metals, organics) to Chesapeake Bay through storm water; Chesapeake Bay modeling, GIS and data analyses support, water quality data analysis/integration support, nonpoint and point source data management/analysis; and development of new regulations, design of TMDL watershed implementation plans, reissuance and enforcement of permits, and technical and compliance assistance to local governments and regulated entities to meet the goals of the 2014 Chesapeake Bay Watershed Agreement To date in FY 2016, CBPO has issued three RFP announcements. CBPO received one proposal for one of these RFPs, and issued one award. CBPO may issue additional RFPs in FY 16, and plans to fund over 45 existing awards. FY 16 activities will include: citizens monitoring; communications, outreach, and education activities to support the staffing and operations of the Bay Program Communication Office; implementation of WIPs to reduce nutrients and sediments to improve water quality; continued technical support and outreach to address water quality restoration goals and maintain public awareness of Bay restoration; investigation of the nitrogen reduction efficiency and cost effectiveness of nitrogen reducing septic systems within the mid-Atlantic region; evaluation of the impact of phosphorus species on water quality and plant growth; NPDES data synthesis and field monitoring to better estimate loadings of toxics (metals, organics) to Chesapeake Bay through storm water; Chesapeake Bay modeling, GIS and data analyses support, water quality data analysis/integration support, nonpoint and point source data management/analysis; and development of new regulations, design of TMDL watershed implementation plans, reissuance and enforcement of permits, and technical and compliance assistance to local governments and regulated entities to meet the goals of the 2014 Chesapeake Bay Watershed Agreement. "},{"fiscalYear":2017,"description":"In FY17, one RFP was issued, thirteen were proposals received, and four awards were issued. Additionally, over 45 existing assistance agreements were funded. Accomplishments include: citizens monitoring; communications, outreach and education activities to support the staffing and operations of the Bay Program; implementation of WIPs to reduce nutrients and sediments to improve water quality; continued technical support and outreach to address water quality restoration goals and maintain public awareness of Bay restoration; investigation of the nitrogen reduction efficiency and cost effectiveness of nitrogen reduction septic systems within the mid-Atlantic region; evaluation of the impact of phosphorus on water quality and plant growth; NPDES data synthesis and field monitoring to better estimate loadings of toxics (metals, organics) to the Bay through stormwater; Chesapeake Bay modeling; GIS and data analyses support; water quality data analysis/integration support; nonpoint and point source data management and analysis; development of new regulations; design of TMDL watershed implementation plans; reissuance and enforcement of permits; and technical and compliance assistance to local governments and regulated entities to meet the goals of the 2014 Chesapeake Bay Watershed agreement."},{"fiscalYear":2018,"description":"In FY18 it is projected that four RFPs will released with at least 4 awards. Additionally, it is also projected that over 45 existing assistance agreements will be funded. Projected accomplishments for FY18 are anticipated to be similar to the accomplishments achieved in the previous fiscal year."},{"fiscalYear":2019,"description":"Based on the FY19 President’s Budget, it is projected that monitoring initiatives will continue. These include: supporting the characterization of water and habitat quality and benthic community conditions for the main stem Chesapeake Bay and tidal tributaries; characterizing nutrient and sediment loadings to the Chesapeake Bay and its tidal tributaries from the surrounding Chesapeake Bay watershed; assessing changes in nutrient and sediment concentrations in local streams and rivers throughout the Chesapeake Bay watershed; and providing data analysis and interpretation support for water quality and living resources status and trends. All in support of the 2014 Chesapeake Bay Watershed Agreement goal to “Reduce pollutants to achieve the water quality necessary to support the aquatic living resources of the Bay and its tributaries and to protect human health.”"}],"isApplicable":true}</t>
  </si>
  <si>
    <t>In addition to the requirements under 2 CFR 200 and 1500, the Chesapeake Bay Program assistance agreements must follow the U.S. EPA Chesapeake Bay Program Office Grant and Cooperative Agreement Guidance which is updated annually. This guidance can be found at: https://www.epa.gov/restoration-chesapeake-bay/chesapeake-bay-program-grant-guidance</t>
  </si>
  <si>
    <t>{"flag":"appendix","description":"James Hargett, EPA Chesapeake Bay Program Office, 410 Severn Avenue, Suite 112, Annapolis, MD 21403. Telephone: (410) 267-5743; FAX: (410) 267-5777; E-mail: hargett.james@epa.gov, or Rebecca Hindin, EPA Chesapeake Bay Program Office, 410 Severn Avenue, Suite 112, Annapolis, MD 21403. Telephone: (410) 267-5700; FAX: (410) 267-5777; E-mail: Hindin.rebecca@epa.gov"}</t>
  </si>
  <si>
    <t>James HargettEPA Chesapeake Bay Program Office, 410 Severn Avenue, Suite 112, Annapolis, MD 21403 Email:&lt; a href='mailto:hargett.james@epa.gov'&gt;hargett.james@epa.gov&lt;/a&gt;Phone: 410-267-5743;Rebecca HindinEPA Chesapeake Bay Program Office, 410 Severn Avenue, Suite 112, Annapolis, MD 21403 Email:&lt; a href='mailto:Hindin.Rebecca@epa.gov'&gt;Hindin.Rebecca@epa.gov&lt;/a&gt;Phone: 410-267-5700;</t>
  </si>
  <si>
    <t>https://www.epa.gov/grants/grants-your-region-information-specific-epa-region-3</t>
  </si>
  <si>
    <t xml:space="preserve">66.419 Water Pollution Control State, Interstate, and Tribal Program Support; 66.454 Water Quality Management Planning; 66.460 Nonpoint Source Implementation Grants; </t>
  </si>
  <si>
    <t>Fiscal Year2016: Grants and cooperative agreements will be awarded to states and local governments, colleges, universities interstate agencies, and nonprofit organizations for nonpoint source implementation, water quality monitoring, education and outreach, watershed management, living resources and habitat restoration, and program support. Examples of funded projects include: (1) enhanced storm water monitoring; (2) communications, outreach, and public education efforts; (3) computer modeling; (4) nonpoint source pollution programs; (5) citizens monitoring; (6) Chesapeake Bay point source data management; and (7) regulatory and accountability programs.  Grants and cooperative agreements will be awarded to states and local governments, colleges, universities interstate agencies, and nonprofit organizations for nonpoint source implementation, water quality monitoring, education and outreach, watershed management, living resources and habitat restoration, and program support. Examples of funded projects include: (1) enhanced storm water monitoring; (2) communications, outreach, and public education efforts; (3) computer modeling; (4) nonpoint source pollution programs; (5) citizens monitoring; (6) Chesapeake Bay point source data management; and (7) regulatory and accountability programs. Fiscal Year2017: Cooperative agreements and grants were awarded to states and local governments, colleges, universities interstate agencies, and nonprofit organizations for nonpoint source implementation, water quality monitoring, education and outreach, watershed management, living resources and habitat restoration, and program support. Examples of funded projects included: (1) communications, outreach, and public education efforts; (2) enhanced storm water monitoring; (3) citizens monitoring; (4) nonpoint source pollution programs; (5) computer modeling; (6) Chesapeake Bay point source data management; and (7) regulatory and accountability programs.Fiscal Year2018: Projected competitive grants and cooperative agreements for the current fiscal year include: (1) support for the Chesapeake Bay Small Watershed Grants program; (2) support for the Chesapeake Bay Innovative Nutrient and Sediment Reduction program; (3) geospatial analysis support for implementation of the 2014 Chesapeake Bay Watershed Agreement goals and outcomes; and (4) support for the development and implementation of the Chesapeake Bay Program partnership’s Conowingo watershed implementation plan. Non-competitive grants are projected to continue to be funded to the signatory jurisdictions for: (1) their regulatory and accountability programs, (2) the control and abatement of nonpoint source nutrient and sediment pollution, (3) implementation of their watershed implementation plans and milestone commitments, and (4) water quality monitoring and assessment.Fiscal Year2019: Based on the FY 2019 President's Budget for the Chesapeake Bay Program at $7.3 million, EPA's projected projects under this listing include the continued support in the state and local collection of water quality monitoring data and coordination of science, research, and modeling. Such activities include: • Water quality monitoring: Tidal and non-tidal monitoring and Submerged Aquatic Vegetation (SAV) monitoring • Provide facilitation to build capacity at the state level: Coordinate modeling, decision support services, data collection, analysis, storage, and access; support information dissemination and transparency; and provide consistency and efficiency in communications and data management.</t>
  </si>
  <si>
    <t>https://beta.sam.gov/fal/f16dcf7d553141879709a4c2145a911f/view</t>
  </si>
  <si>
    <t>Capitalization Grants for Drinking Water State Revolving Funds</t>
  </si>
  <si>
    <t>Drinking Water State Revolving Fund</t>
  </si>
  <si>
    <t>{"list":[{"act":{},"publicLaw":{"congressCode":"104","number":"182"},"authorizationTypes":{"act":true,"publicLaw":true}},{"act":{},"publicLaw":{"congressCode":"111","number":"5"},"authorizationTypes":{"act":true,"publicLaw":true}},{"act":{},"publicLaw":{"congressCode":"114","number":"322"},"authorizationTypes":{"act":true,"publicLaw":true}}]}</t>
  </si>
  <si>
    <t>Grants are made to States and Puerto Rico to capitalize their Drinking Water State Revolving Funds (DWSRFs) which will provide a long-term source of financing for the costs of drinking water infrastructure. Grants are also made to the District of Columbia, U.S. Territories (Virgin Islands, Northern Mariana Islands, American Samoa, and Guam), and Indian Tribes.  
Funding Priority - Fiscal Year 2019: The funding priority established by the SDWA are for capitalization grants to each state for infrastructure improvement projects that are needed to achieve or maintain compliance with SDWA requirements, protect public health, and assist systems with economic need. A state may use a portion of the capitalization grant funds for programs that emphasize preventing contamination problems through source water protection and enhancing water system management. States and EPA Regions determine priorities for funding in accordance with SDWA. The program supports the Agency's strategic goal of providing for clean and safe water.</t>
  </si>
  <si>
    <t>States, the District of Columbia, U.S. Territories or Possessions (the Commonwealth of Puerto Rico, Virgin Islands, Mariana Islands American Samoa, and Guam), and Federally Recognized Indian Tribal Governments are eligible for grants from the program. For certain competitive funding opportunities under this CFDA description, the Agency may limit eligibility to compete to a number or subset of eligible applicants consistent with the Agency's Assistance Agreement Competition Policy.</t>
  </si>
  <si>
    <t xml:space="preserve">States, U.S. Territories or Possessions (the Commonwealth of Puerto Rico, Virgin Islands, Mariana Islands American Samoa, and Guam), Federally Recognized Indian Tribal Governments, local, and intrastate. </t>
  </si>
  <si>
    <t>{"description":"To receive a grant, an applicant enters into an agreement with the EPA Regional Administrator which shall include, but is not limited to, the requirements set forth in Section 130 of the SDWA. Recipients must follow 2 CFR 200 Subpart E. \r\n","isApplicable":true}</t>
  </si>
  <si>
    <t>{"environmentalImpact":{"reports":[{"isSelected":true,"reportCode":"otherRequired"}]},"description":"States are required to prepare and provide for public comment on a plan identifying the intended uses (Intended Use Plan, or IUP) of the funds in the DWSRF and how those uses support the goals of the DWSRF. The IUP is to be submitted no later than the application. An environmental impact statement is not required prior to grant award; however, a State environmental review process must be applied to all subsequent State assistance for drinking water systems. announcement."}</t>
  </si>
  <si>
    <t>{"description":"States must certify that they have the legal authority to receive a capitalization grant and that they have the legal authority to operate the program. States must provide assurance in their applications that they have the legal, managerial, technical and operational capabilities to administer the DWSRF program competently and that they will comply with all applicable Federal cross-cutting authorities and Federal statutes. \n\nApplicants, except in limited circumstances approved by the Agency, must submit all initial applications for funding through https://www.grants.gov.\n\nAdditional information on the EPA grant package can be found at: https://www.epa.gov/ogd/grants."}</t>
  </si>
  <si>
    <t>A grant application is reviewed by the appropriate Regional Office, and if approved, the grant is awarded by the Regional Administrator under a delegation of authority from the Administrator of EPA. EPA Headquarters retains the authority to review certain applications or parts thereof.</t>
  </si>
  <si>
    <t xml:space="preserve">For those portions of the applicant's program that do not change from year to year, a subsequent grant application may incorporate by reference relevant portions of the previous year's application which have not changed. </t>
  </si>
  <si>
    <t>{"types":{"moe":false,"formula":true,"matching":true},"formula":{"title":"Protection of the Environment","chapter":"40","part":"35","subPart":"3515, 3540, and 3585","publicLaw":"Safe Drinking Water Act, Sec. 1452","description":""},"matching":{"requirementFlag":"mandatory","percent":"20","description":"The funds available for allotment to State DWSRF programs are those funds appropriated by Congress under the Safe Drinking Water Act (SDWA 1452; 40 CFR 35.3540 and 35.3585). EPA allots funds to each State based on the State's proportional share of total eligible needs reported for the most recent Drinking Water Infrastructure Needs Survey (which is conducted every four years). The minimum proportional share that each State can receive is 1% of total funds available to States. EPA reserves up to 1.5% of the funds available for allotment to the States to provide grants to the U.S. Territories (Virgin Islands, Mariana Islands American Samoa, and Guam). The SDWA also requires the Administrator to reserve 1% of the funds available for allotment to the States to provide grants to the District of Columbia. The SDWA also allows EPA to reserve funds for national set-asides that include: up to 2.0% of the national appropriation for grants to Indian Tribes as well as funding for health effects studies, small system technical assistance, and monitoring of unregulated contaminants. The required State match is 20% of the amount of the capitalization made to the State.  \n\nFor additional information go to:  https://www.epa.gov/drinkingwatersrf/annual-allotment-federal-funds-states-tribes-and-territories."},"moe":{"description":""}}</t>
  </si>
  <si>
    <t>{"awarded":"other","description":"Funds are available for EPA's obligation to the State during the fiscal year in which they are allotted and during the following year. Recovery Act funds were available for EPA's obligation to the State until September 30, 2010.  The term of the grant shall be determined at the time of award. States must agree to enter into binding commitments with loan recipients to provide financial assistance from the DWSRF in an amount equal to the sum of Federal assistance, less amounts used by the State for eligible set-aside purposes, and the State match. States are also required to agree to commit and expend all funds in the DWSRF as efficiently as possible, and in a timely manner.","awardedDescription":"The method of fund disbursement will be determined at the time of award. "}</t>
  </si>
  <si>
    <t>[{"code":"program","isSelected":true,"description":"Program Reports are required for this program.  Reporting requirements shall be determined at the time of grant award"},{"code":"cash","isSelected":false,"description":"Cash reports are required under this program. "},{"code":"progress","isSelected":true,"description":"Progress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</si>
  <si>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must be maintained for three years from the date of submission of the final expenditure report. If questions still remain, such as those raised as a result of audit, related records should be retained until the matter is completely resolved. As part of the annual review conducted by the Agency to assess a State's performance against activities identified in the intended use plan and biennial report, and to determine compliance with the terms of the capitalization grant agreement, the State or assistance recipient shall make available to EPA such records as the Regional Administrator reasonably requires to review and determine State compliance with the requirements of the SDWA.</t>
  </si>
  <si>
    <t>(Formula Grants) FY 17$844,255,000.00; FY 18 est $1,136,657,000.00; FY 19 est $863,000,000.00; FY 16$833,218,900.00; - This program includes Recovery Act obligations. The obligations are not for salaries and expenses.</t>
  </si>
  <si>
    <t>States: $8,787,000 to $97,000,000/fiscal year; $16,318,800/fiscal year. Tribes: $6,000 to $2,400,000/fiscal year; $480,000/fiscal year. Territories: $1,532,000 to $8,787,000/fiscal year; $4,189,000/fiscal year. Recovery Act funds - States: $19,500,000 to $160,000,000/fiscal year. Territories: $500,000 to $2,100,000/fiscal year. Tribes: $15,600 to $3,200,000/fiscal year.</t>
  </si>
  <si>
    <t>{"list":[{"fiscalYear":2016,"description":"All 50 states and Puerto Rico have established and are implementing DWSRF programs through receipt of a capitalization grant. In FY 16, states, tribes, and territories will continue to receive funding to support infrastructure improvement projects All 50 states and Puerto Rico have established and are implementing DWSRF programs through receipt of a capitalization grant. In FY 16, States made 708 loans to systems for a cumulative total of $2.47 billion to conduct infrastructure improvement projects. Of the total number of loans, 71% of loans went to small water systems that serve 10,000 persons or fewer. States also used funds to prevent drinking water contamination through source water protection and enhanced system management. "},{"fiscalYear":2017,"description":"All 50 states and Puerto Rico have established and are implementing DWSRF programs through receipt of a capitalization grant. In FY 17, states, tribes, and territories continued to receive funding to support infrastructure improvement projects."},{"fiscalYear":2018,"description":"All 50 states and Puerto Rico have established and are implementing DWSRF programs through receipt of a capitalization grant. In FY 18, states, tribes, and territories will continue to receive funding to support infrastructure improvement projects."},{"fiscalYear":2019,"description":"All 50 states and Puerto Rico have established and are implementing DWSRF programs through receipt of a capitalization grant. In FY 19, states, tribes, and territories will continue to receive funding to support infrastructure improvement projects."}],"isApplicable":true}</t>
  </si>
  <si>
    <t>Uniform Administrative Requirements for Grants and Cooperative Agreements (2 CFR 200 and 1500) and Drinking Water State Revolving Funds (40 CFR Part 35, Subpart L). Additional program information, including contact information for state program managers, is available online at http://www.epa.gov/drinkingwatersrf .</t>
  </si>
  <si>
    <t>{"flag":"appendix","description":"See EPA Regional Offices listed in Regional Offices of the Catalog, or online. Region 1 - Katie Marrese, Marrese.Katherine@epa.gov, (617) 918-1658, 5 Post Office Square - Suite 100 Boston, MA 02109-3912. Region 2 - Steve Vida, Vida.Stephen@epa.gov, (212) 637-3862, Ted Weiss Federal Building, 290 Broadway, New York, NY 10007 Region 3 - Vince Gallo, Gallo.Vincent@epa.gov, (215) 814-5773, 1650 Arch St, Philadelphia, PA 19103 Region 4 - Travis Creighton, Creighton.Travis@epa.gov, (404) 562-8344, 61 Forsyth St NW, Atlanta, GA 30303 Region 5 - Gerry Bakker, Bakker.Gerry@epa.gov, (312) 886-0177, Ralph Metcalfe Federal Building, 77 West Jackson Blvd. Chicago, IL 60604-3590 Region 6 Javier Balli, Balli.Javier@epa.gov, (214) 665-7261, 1445 Ross Ave, Dallas, TX 75202 Region 7 Glenn Curtis, Curtis.Glenn@epa.gov, (913) 551-7726, 11201 Renner Blvd, Lenexa, KS 66219 Region 8 Brian Friel, Friel.Brian@epa.gov, (303) 312-6277, 1595 Wynkoop Street, Denver, CO 80202-1129 Region 9 - Josh Amaris ,Amaris.Joshua@epa.gov, (415) 972-3597, 75 Hawthorne Street, San Francisco, CA, 94105 Region 10 - Rick Green, Green.Richard@epa.gov, (206) 553-8504, 1200 6th Avenue Seattle, WA 98101"}</t>
  </si>
  <si>
    <t>Felecia FortDrinking Water Protection Division, Office of Groundwater and Drinking Water, U.S. Environmental Protection Agency, 1200 Pennsylvania Avenue, N.W. (Mail Code: 4606M), Washington, DC 20460 Email:&lt; a href='mailto:Fort.Felecia@epa.gov'&gt;Fort.Felecia@epa.gov&lt;/a&gt;Phone: 202-564-6239;</t>
  </si>
  <si>
    <t>https://www.epa.gov/drinkingwatersrf</t>
  </si>
  <si>
    <t>Fiscal Year2016: Drinking water projects addressing treatment, storage, source, transmission, distribution and consolidation. Some examples of projects include: construction of a ultra-violet treatment facility; construction of pumping stations; upgrades of water treatment plant; line replacement; and new wells to replace wells that have been contaminated Drinking water projects addressing treatment, storage, source, transmission, distribution and consolidation. Some examples of projects include: construction of a ultra-violet treatment facility; construction of pumping stations; upgrades of water treatment plant; line replacement; and new wells to replace wells that have been contaminated. Fiscal Year2018: Drinking water projects addressing treatment, storage, source, transmission, distribution and consolidation. Some examples of projects include: construction of a ultra-violet treatment facility; construction of pumping stations; upgrades of water treatment plant; line replacement; and new wells to replace wells that have been contaminated.Fiscal Year2019: Drinking water projects addressing treatment, storage, source, transmission, distribution and consolidation. Some examples of projects include: construction of a ultra-violet treatment facility; construction of pumping stations; upgrades of water treatment plant; line replacement; and new wells to replace wells that have been contaminated.</t>
  </si>
  <si>
    <t>https://beta.sam.gov/fal/424ac085b16a4bc78db23fbba6228294/view</t>
  </si>
  <si>
    <t>Great Lakes Program</t>
  </si>
  <si>
    <t>Great Lakes Restoration Initiative (GLRI)</t>
  </si>
  <si>
    <t>{"list":[{"act":{},"publicLaw":{"congressCode":"114","number":"322"},"authorizationTypes":{"act":true,"publicLaw":true}},{"act":{},"authorizationTypes":{"act":true}}]}</t>
  </si>
  <si>
    <t>To restore and maintain the chemical, physical, and biological integrity of the Great Lakes Basin Ecosystem. USEPA leads a consortium of programs, agencies, and public and private institutions in attaining specific objectives and actions that will address the most significant Great Lakes ecosystem problems and efforts in five major focus areas: Toxic Substances and Areas of Concern; Invasive Species; Nonpoint Source Pollution Impacts on Nearshore Health; Habitats and Species; and Foundations for Future Restoration Actions. Funded activities will advance protection and restoration of the Great Lakes ecosystem in support of (i) the Great Lakes Restoration Initiative as described in the Great Lakes Restoration Initiative Action Plan II (available from: https://www.glri.us/documents#actionplan), (ii) Objective 1.2 (Provide for Clean and Safe Water) of EPA's 2018-2022 Strategic Plan, and/or (iii) the Great Lakes Regional Collaboration Strategy to Protect and Restore the Great Lakes (http://www.glrc.us/strategy.html).</t>
  </si>
  <si>
    <t>PROJECT GRANTS;USE OF PROPERTY, FACILITIES, AND EQUIPMENT;DISSEMINATION OF TECHNICAL INFORMATION</t>
  </si>
  <si>
    <t>Qualified non-federal entities eligible to apply for grants include non-federal governmental entities, nonprofit organizations, and institutions. This includes state agencies; any agency or instrumentality of local government; interstate agencies; federally-recognized tribes and tribal organizations; colleges and universities; non-profit organizations; and other public or non-profit private agencies, institutions, and organizations. Non-profit organization means any corporation, trust, association, cooperative, or other organization which: (1) is operated primarily for scientific, educational, service, charitable, or similar purposes in the public interest; (2) is not organized primarily for profit; and (3) uses its net proceeds to maintain, improve, and/or expand its operations. Non-profit organizations described in Section 501(c)(4) of the Internal Revenue Code that engage in lobbying activities as defined in Section 3 of the Lobbying Disclosure Act of 1995 are not eligible applicants. "For profit" organizations, federal agencies, and individuals are not eligible applicants. "For profit" organizations, federal agencies, and individuals are not eligible applicants.  For certain competitive funding opportunities under this CFDA assistance listing, the Agency may limit eligibility to compete to a number or subset of eligible applicants consistent with the Agency's Assistance Agreement Competition Policy.</t>
  </si>
  <si>
    <t>Beneficiaries include non-federal governmental entities, nonprofit organizations, and institutions. This includes state agencies; any agency or instrumentality of local government; interstate agencies; federally-recognized tribes and tribal organizations; colleges and universities; non-profit organizations; and other public or non-profit private agencies, institutions, and organizations. Non-profit organization means any corporation, trust, association, cooperative, or other organization which: (1) is operated primarily for scientific, educational, service, charitable, or similar purposes in the public interest; (2) is not organized primarily for profit; and (3) uses its net proceeds to maintain, improve, and/or expand its operations. Non-profit organizations described in Section 501(c)(4) of the Internal Revenue Code that engage in lobbying activities as defined in Section 3 of the Lobbying Disclosure Act of 1995 are not eligible applicants. "For profit" organizations and individuals are not eligible applicants. For certain competitive funding opportunities under this CFDA description, the Agency may limit eligibility to compete to a number or subset of eligible applicants consistent with the Agency's Assistance Agreement Competition Policy.</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</si>
  <si>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</si>
  <si>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Proposals are evaluated by EPA reviewers to determine their adequacy under Great Lakes objectives, including technical merit, relevance of the project, environmental outcomes, and cost. Administrative review is done by the Regional Assistance Section. Funds are awarded by the Great Lakes National Program Office or Region 2, 3, or 5, as applicable. Great Lakes Restoration Initiative assistance is approved by the Director of the Great Lakes National Program Office.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</si>
  <si>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Approximately two to four months after the deadline for application submission.</t>
  </si>
  <si>
    <t>Contact the Great Lakes National Program Office for information.</t>
  </si>
  <si>
    <t>{"types":{"moe":false,"formula":false,"matching":true},"formula":{"title":"","chapter":"","part":"","subPart":"","publicLaw":"","description":""},"matching":{"requirementFlag":"voluntary_rating","description":"Leveraging, including an applicant's match percentage, will generally be considered as part of the project selection process for grants and cooperative agreements; however, the program does not expect to require any minimum match requirement. Any such requirement will be specified in the individual Request for Proposals or Applications. A minimum 35 percent matching requirement only applies to Legacy Act projects (Section 103 of the Great Lakes Legacy Act of 2002); Legacy Act projects are done through contracting, not grants or cooperative agreements."},"moe":{"description":""}}</t>
  </si>
  <si>
    <t>{"awarded":"other","description":"Generally 1-3 years; however, awards can be made for up to 7 years. The term of the grant will be determined at the time of award.\r\n","awardedDescription":"The method of fund disbursement will be determined at the time of award. "}</t>
  </si>
  <si>
    <t>[{"code":"program","isSelected":true,"description":"Program reports are required under this program.  Reporting requirements shall be determined at the time of grant award."},{"code":"cash","isSelected":true,"description":"Cash reports are required under this program.   Reporting requirements shall be determined at the time of grant award."},{"code":"progress","isSelected":true,"description":"Progress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t>
  </si>
  <si>
    <t>(Project Grants (Discretionary)) FY 17$88,840,023.00; FY 18 est $65,000,000.00; FY 19 Estimate Not Available  FY 16$690,351,000.00; - The Great Lakes Program budget is unknown for Fiscal Year 2019. Grant and Cooperative agreement awards will be commensurate with appropriated funds.]</t>
  </si>
  <si>
    <t>Some awards are fully funded at award and others are funded incrementally over several years. Representative Award Range: $30,000/fiscal year to $5,000,000/fiscal year.</t>
  </si>
  <si>
    <t>{"list":[{"fiscalYear":2016,"description":"GLNPO holds competitions and invites non-competitive applications throughout the year based on available funds and Agency priorities. The number of applications and the number of awards made is dependent on the competitive announcement issued. The announcement typically includes the number of anticipated awards. FY 2016 announcement information is not available. Additional information is available from links at http://www.epa.gov/grtlakes/fund/glf.html.  \r\n\r\n \r\n In 2016, GLNPO used FY2016 funding in a general request for applications offering $26 million in seven categories that addressed invasive species and nutrients in the Great Lakes. GLNPO also issued competitive grants for monitoring activities. GLNPO also issued non-competitive grants to States, Tribes, and local governments for LaMP and RAP activities, including: state and tribal capacity, Area of Concern restoration. Additional information is available from links at http://www.epa.gov/grtlakes/fund/index.html. Information on accomplishments is included in an annual Report to Congress and the President available from: https://www.glri.us/pdfs/fy2016-glri-progress-report-to-congress-and-president-20170803-35pp.pdf GLNPO holds competitions and invites non-competitive applications throughout the year based on available funds and Agency priorities. The number of applications and the number of awards made is dependent on the competitive announcement issued. The announcement typically includes the number of anticipated awards. FY 2016 announcement information is not available. Additional information is available from links at http://www.epa.gov/grtlakes/fund/glf.html."},{"fiscalYear":2017,"description":"In 2017, GLNPO issued competitive grants that addressed invasive species and nutrients in the Great Lakes. As part of this competition, EPA issued 52 grants for $24,542,000. EPA also issued competitive grants for monitoring activities and non-competitive grants to States, Tribes, and local governments for Lakewide Action and Management Plan and Remedial Action Plan activities, including state capacity and Area of Concern restoration. Specific project information can be found at https://www.glri.us/projects. Information on accomplishments can be found at https://www.glri.us/results and is included in an annual Report to Congress and the President available from: https://www.glri.us/documents."},{"fiscalYear":2018,"description":"In 2018, GLNPO issued non-competitive grants to States, Tribes, and local governments for Lakewide Action and Management Plan and Remedial Action Plan activities, including state capacity, Area of Concern restoration, and projects targeting Harmful Algal Blooms and coastal wetland restoration. Specific project information can be found at https://www.glri.us/projects. Information on accomplishments can be found at https://www.glri.us/results and is included in an annual Report to Congress and the President available from: https://www.glri.us/documents."},{"fiscalYear":2019,"description":"In 2019, GLNPO will continue to issue non-competitive grants to States, Tribes, and local governments for Lakewide Action and Management Plan and Remedial Action Plan activities, including state capacity and Area of Concern restoration. GLNPO may also issue competitive opportunities addressing invasive species and nutrients in the Great Lakes and for monitoring activities and non-competitive grants that address Lakewide Action and Management Plan and Remedial Action Plan priorities."}],"isApplicable":true}</t>
  </si>
  <si>
    <t>Requests for Applications, examples, and other Great Lakes funding information are available from https://www.epa.gov/great-lakes-funding. General regulations for EPA assistance programs are contained in 2 CFR 200 and 1500 and 40 CFR Parts 32 through 47.</t>
  </si>
  <si>
    <t>{"flag":"appendix","description":"Bart Mosier, USEPA Great Lakes National Program Office (G-9J), 77 West Jackson Boulevard, Chicago, Illinois 60604-3590. Telephone: (312) 353-4513; E-mail: mosier.bart@epa.gov."}</t>
  </si>
  <si>
    <t>Bart MosierUSEPA,  Great Lakes National Program Office (G-17J), 77 West Jackson Boulevard, Chicago, IL 60604 Email:&lt; a href='mailto:mosier.bart@epa.gov'&gt;mosier.bart@epa.gov&lt;/a&gt;Phone: 312-353-4513;</t>
  </si>
  <si>
    <t>https://www.epa.gov/greatlakes</t>
  </si>
  <si>
    <t>Fiscal Year2016: Grants and cooperative agreements will be awarded to governmental entities, nonprofit organizations, and institutions for planning, research, monitoring, outreach, and implementation in support of the Great Lakes Restoration Initiative. Projects will be funded within the focus areas of: (i) Toxic Substances and Areas of Concern; (ii) Invasive Species; (iii) Nonpoint Source Pollution Impacts on Nearshore Health; (iv) Habitats and Species; and (v) Foundations for Future Restoration Actions. Under the Great Lakes Legacy Act, projects will also be funded through contracts for remediation of contaminated sediments in Great Lakes Areas of Concern. Project descriptions will be available from: http://greatlakesrestoration.us.  _x000D_
_x000D_
_x000D_
 _x000D_
 Grants and cooperative agreements will be awarded to governmental entities, nonprofit organizations, and institutions for planning, research, monitoring, outreach, and implementation in support of the Great Lakes Restoration Initiative. Projects will be funded within the focus areas of: (i) Toxic Substances and Areas of Concern; (ii) Invasive Species; (iii) Nonpoint Source Pollution Impacts on Nearshore Health; (iv) Habitats and Species; and (v) Foundations for Future Restoration Actions. Under the Great Lakes Legacy Act, projects will also be funded through contracts for remediation of contaminated sediments in Great Lakes Areas of Concern. Project descriptions will be available from: http://greatlakesrestoration.us.Fiscal Year2018: EPA will award grants and cooperative agreements that directly advance the objectives the Great Lakes Restoration Initiative (GLRI) Action Plan II, specifically projects will advance measures in the five GLRI Focus Areas including: Toxic Substances and Areas of Concern; Invasive Species; Nonpoint Source Pollution Impacts on Nearshore Health; Habitat and Species; and Foundations for Future Restoration Actions. Project Descriptions are available at www.glri.us.Fiscal Year2019: EPA will award grants and cooperative agreements that directly advance the objectives the Great Lakes Restoration Initiative (GLRI) Action Plan II, specifically projects will advance measures in the five GLRI Focus Areas including: Toxic Substances and Areas of Concern; Invasive Species; Nonpoint Source Pollution Impacts on Nearshore Health; Habitat and Species; and Foundations for Future Restoration Actions. Project Descriptions will be available at www.glri.us.</t>
  </si>
  <si>
    <t>The evaluation and selection criteria for competitive awards under this CFDA assistance listing will be described in the competitive announcement. Proposals are approved by EPA according to technical merit and relevance to the Great Lakes Water Quality Agreement, Section 118 of the Clean Water Act, and the criteria established in the competitive announcement.</t>
  </si>
  <si>
    <t>https://beta.sam.gov/fal/ccf1e0b13eff4075bd42ca25660014c1/view</t>
  </si>
  <si>
    <t>Beach Monitoring and Notification Program Implementation Grants</t>
  </si>
  <si>
    <t>BEACH Act Program</t>
  </si>
  <si>
    <t>{"list":[{"act":{},"authorizationTypes":{"act":true}},{"act":{},"publicLaw":{"congressCode":"106","number":"284"},"authorizationTypes":{"act":true,"publicLaw":true}}]}</t>
  </si>
  <si>
    <t>To assist Coastal and Great Lakes States and Tribes eligible under Section 518(e) of the Clean Water Act, as amended, in developing and implementing programs for monitoring and notification for coastal recreation waters adjacent to beaches or similar points of access that are used by the public.
Funding Priority - Fiscal Year 2019: EPA's funding priority is to award grants to (1) applicants whose proposals clearly demonstrate a state's, tribe's, territory's, or local government's ability to monitor coastal and Great Lakes recreational waters; notify the public of risks; manage programs; and communicate among environmental and public health agencies and the public and (2) applicants eligible to develop a program to do these actions.</t>
  </si>
  <si>
    <t>Coastal and Great Lakes States, territories (Puerto Rico, the U.S. Virgin Islands, Guam, American Samoa, and the Commonwealth of the Northern Mariana Islands), and Tribes eligible under Section 518(e) of the Clean Water Act, as amended. The Administrator may make a grant to a local government under this subsection for implementation of a monitoring and notification program only if, after the one-year period beginning on the date of publication of performance criteria under Section 406 (a)(1), the Administrator determines that the State is not implementing a program that meets the requirements of Section 406(a)(1), regardless of whether the State has received a grant under Section 406(a)(1). Interstate agencies and intertribal consortia are not eligible for Beach grants.</t>
  </si>
  <si>
    <t xml:space="preserve">States, U.S. territories, Federally recognized Indian Tribal Governments, environmental and public health agencies, and local governments involved in implementing monitoring and notification programs. </t>
  </si>
  <si>
    <t>{"environmentalImpact":{"reports":[{"isSelected":true,"reportCode":"ExecutiveOrder12372"},{"isSelected":true,"reportCode":"otherRequired"}]},"description":"Preapplication coordination with the appropriate EPA Regional Office is encouraged."}</t>
  </si>
  <si>
    <t>{"description":"Applicants, except in limited circumstances approved by the Agency, must submit all initial applications for funding through https://www.grants.gov.\n\nAdditional information on the EPA grant package can be found at: https://www.epa.gov/ogd/grants"}</t>
  </si>
  <si>
    <t>Grant applications are reviewed by the appropriate EPA Regional Office, and if approved, are awarded by the Regional Administrator.</t>
  </si>
  <si>
    <t xml:space="preserve">Grants are usually approved within three months of receipt of complete application. _x000D_
_x000D_
_x000D_
_x000D_
_x000D_
_x000D_
</t>
  </si>
  <si>
    <t>Renewals are subject to approval by the appropriate EPA Regional or Headquarters Contact. Please contact the appropriate EPA Regional or Headquarters Contact for guidance.</t>
  </si>
  <si>
    <t>{"types":{"moe":false,"formula":false,"matching":false},"formula":{"title":"Beaches Environmental Assessment and Coastal Health Act of 2000","chapter":"","part":"","subPart":"","publicLaw":"","description":"Beaches Environmental Assessment and Coastal Health Act of 2000"},"matching":{"description":""},"moe":{"description":""}}</t>
  </si>
  <si>
    <t>{"awarded":"other","description":"Beach grants are normally funded on a 12-month basis (yearly). However, EPA may negotiate the project period, grant continuations, and grant amendments with each applicant based on project requirements. ","awardedDescription":"The method of fund disbursement will be determined at the time of award. "}</t>
  </si>
  <si>
    <t>[{"code":"program","isSelected":true,"description":"Program reports are required under this program. Reporting requirements shall be determined at the time of grant award."},{"code":"cash","isSelected":false,"description":""},{"code":"progress","isSelected":true,"description":"Progress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</si>
  <si>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 xml:space="preserve">(Formula Grants) FY 17$9,540,300.00; FY 18 est $9,331,000.00; FY 19 est $0.00; FY 16$9,487,000.00; - </t>
  </si>
  <si>
    <t>$150,000 to $432,000/fiscal year for states and territories; average award was $239,300. Tribes typically receive $50,000 each.</t>
  </si>
  <si>
    <t>{"list":[{"fiscalYear":2016,"description":"In FY 16, grants will continue to support the development and implementation of recreational water quality monitoring and notification programs or support enhancement of an existing program. FY 16 is a year when states provide schedules for the adoption of the 2012 Recreational Water Quality Criteria into their WQS and for implementing updated beach notification thresholds reflecting the content of the 2012 RWQC and the 2014 Beach Guidance. In FY 16, EPA awarded grants to all 35 coastal and Great Lakes states and territories and three eligible tribes that qualified for the BEACH Act Grant program. Program benefits from funding in FY 16 include: development and implementation of recreational water quality monitoring protocol (sampling design, indicator organism); decreasing swimmer exposure by improving communication outreach and education to public on swimming advisories; establishing more efficient and timely management decision process for posting swimming advisories; and constructing databases to provide government and public access to data and information. "},{"fiscalYear":2017,"description":"In FY 17, grants continued to support the development and implementation of recreational water quality monitoring and notification programs or support enhancement of an existing program. FY 17 is a year when states provided schedules for the adoption of the 2012 Recreational Water Quality Criteria into their WQS and for implementing updated beach notification thresholds reflecting the content of the 2012 RWQC and the 2014 Beach Guidance."},{"fiscalYear":2018,"description":"In FY 18, grants will continue to support the development and implementation of recreational water quality monitoring and notification programs or support enhancement of an existing program."},{"fiscalYear":2019,"description":"Grants will continue to support the development and implementation of recreational water quality monitoring and notification programs or support enhancement of an existing program."}],"isApplicable":true}</t>
  </si>
  <si>
    <t>Uniform Administrative Grant Guidance 2 CFR 200 and 1500 as applicable. National Beach Guidance and Required Performance Criteria for Grants, 2014 Edition (EPA 823-B-14-001).</t>
  </si>
  <si>
    <t>{"flag":"appendix","description":"Region I (Connecticut, Maine, Massachusetts, New Hampshire, Rhode Island) Alicia Grimaldi, USEPA Region 1, 5 Post Office Square, Suite 100 (OEP06-1), Boston, MA 02109-3912; Telephone: (617) 918-1806; FAX: (617) 918-0748; e-mail: grimaldi.alicia@epa.gov Region II (New Jersey, New York, Puerto Rico, U.S. Virgin Islands) Helen Grebe, USEPA Region 2, 2890 Woodbridge Ave. MS220, Edison, NJ 08837-3679; Telephone: (732) 321-6797; FAX: (732) 321-6616; e-mail: grebe.helen@epa.gov Region III (Delaware, Maryland, Pennsylvania, Virginia) Denise Hakowski, USEPA Region 3, 1650 Arch Street 3WP30, Philadelphia, PA 19103-2029; Telephone: (215) 814-5726; FAX: (215) 814-2318; e-mail: hakowski.denise@epa.gov Region IV (Alabama, Florida, Georgia, Mississippi, North Carolina, South Carolina) Joel Hansel, USEPA Region 4, 61 Forsyth St. 15th Floor, Atlanta, GA 30303-3415; Telephone: (404) 562-9274; FAX: (404) 562-9224; e-mail: hansel.joel@epa.gov Region V (Illinois, Indiana, Michigan, Minnesota, Ohio, Wisconsin); Peggy Donnelly, USEPA Region 5, 77 West Jackson Blvd. WT-16J, Chicago, IL 60604-3507; Telephone: (312) 886-6109; FAX: (312) 886-0168; e-mail: wirick.holiday@epa.gov Region VI (Louisiana, Texas) Rob Cook, USEPA Region 6, 1445 Ross Ave. 6WQ-EW, Dallas, TX 75202-2733; Telephone: (214) 665-7141; FAX: (214) 665-6689; e-mail: cook.robert@epa.gov Region IX (American Samoa, Commonwealth of the Northern Mariana Islands, California, Guam, Hawaii) Terry Fleming, USEPA Region 9, 75 Hawthorne St. WTR-2, San Francisco, CA 94105; Telephone: (415) 744-1939; FAX: (415) 744-1078; e-mail: fleming.terrence@epa.gov Region X (Alaska, Oregon, Washington) Bevin Horn, USEPA Region 10, 1200 Sixth Ave. OWW-191, Seattle, WA 98101; Telephone: (206) 553-1566; FAX: (206) 553-1280; e-mail: horn.bevin@epa.gov."}</t>
  </si>
  <si>
    <t>Lisa LarimerUSEPA, Office of Water, Standards and Health Protection Division, 1200 Pennsylvania Avenue, N.W. (Mail Code: 4305T), Washington, DC 20460 Email:&lt; a href='mailto:larimer.lisa@epa.gov'&gt;larimer.lisa@epa.gov&lt;/a&gt;Phone: 202-566-1017;</t>
  </si>
  <si>
    <t>https://www.epa.gov/waterscience/beaches</t>
  </si>
  <si>
    <t>Fiscal Year2016: Development and implementation of beach monitoring programs; development of databases and websites; purchase of lab equipment for water quality monitoring; construction and posting of signs on beaches; and purchase of vehicles for monitoring.  _x000D_
_x000D_
 _x000D_
 Development and implementation of beach monitoring programs; development of databases and websites; purchase of lab equipment for water quality monitoring; construction and posting of signs on beaches; and purchase of vehicles for monitoring. Fiscal Year2018: Funding will support the implementation of beach monitoring programs; development of databases and websites; purchase of lab supplies for water quality monitoring; purchase of lab equipment to update water quality monitoring programs and construction and posting of signs on beaches.Fiscal Year2019: Funding will support the implementation of beach monitoring programs; development of databases and websites; purchase of lab supplies for water quality monitoring; purchase of lab equipment to update water quality monitoring programs and construction and posting of signs on beaches.</t>
  </si>
  <si>
    <t>To be eligible for program implementation grants, applicants must meet program performance criteria outlined in National Beach Guidance and Required Performance Criteria for Grants, 2014 Edition (EPA-823-B-14-001). The performance criteria set forth implementation grant requirements for monitoring and assessing recreation waters and promptly notifying the public of exceedances of water quality for pathogens. As a condition of receipt of a program Implementation Grant under Section 406(b) of the Clean Water Act, a State or local government program for monitoring and notification under this section shall: (1) undertake a risk-based beach evaluation and classification process; (2) formulate a tiered monitoring plan based on the classification process; (3) select methods and assessment procedures that will be used in the monitoring program; (4) submit a report to the Administrator annually detailing the results of the monitoring program; (5) in the case of a state program for monitoring and notification, the process by which the state may delegate to local governments responsibility for implementing the monitoring program; (6) develop a plan for the prompt communication of the occurrence, nature, location, pollutants involved, and extent of any exceeding of, or likelihood of exceeding, applicable water quality standards for pathogens and pathogen indicators; (7) take such actions as are required to notify the public of exceedances of applicable water quality standards for pathogens and pathogen indicators; (8) submit a report annually to the Administrator detailing the results of the monitoring and notification program for the previous year; (9) describe the process by which the state may delegate to local governments responsibility for implementing the notification responsibilities under the grant; (10) provide schedules to the Administrator for the adoption of new or revised water quality standards for pathogens and pathogen indicators; and (11) conduct a public evaluation of the program.</t>
  </si>
  <si>
    <t>https://beta.sam.gov/fal/931b49220cfd46cba658b6f875284dba/view</t>
  </si>
  <si>
    <t>Direct Implementation Tribal Cooperative Agreements</t>
  </si>
  <si>
    <t>(DITCA)</t>
  </si>
  <si>
    <t>{"list":[{"act":{"description":"Department of Defense, Military Construction and Veterans Affairs, and Full-Year Continuing Appropriations Act, 2013"},"publicLaw":{"congressCode":"113","number":"6"},"authorizationTypes":{"act":true,"publicLaw":true}},{"act":{"description":"The Consolidated and Further Continuing Appropriations Act, 2015, Public Law 113-235. which adopts and continues the statutory language on DITCAs provided in the Consolidated Appropriations Act, 2012, Public Law 112-74."},"publicLaw":{"congressCode":"113","number":"235"},"authorizationTypes":{"act":true,"publicLaw":true}},{"act":{"description":"Department of Defense, Military Construction and Veterans Affairs, and Full-Year Continuing Appropriations Act, 2014"},"publicLaw":{"congressCode":"113","number":"76"},"authorizationTypes":{"act":true,"publicLaw":true}}]}</t>
  </si>
  <si>
    <t>Direct Implementation Tribal Cooperative Agreements (DITCAs) enable EPA to award cooperative agreements to federally recognized Indian tribes and eligible intertribal consortia to help carry out the Agency's function to directly implement Federal environmental programs required or authorized by law in the absence of an authorized or delegated tribal program, notwithstanding the Federal Grant and Cooperative Agreement Act. DITCAs are an increasingly important avenue for EPA and the tribes to realize meaningful environmental protection in Indian Country. DITCAs enable EPA to partner with tribes to help fulfill EPA's direct implementation authorities, yield environmental results, and assist the Agency in meeting its Strategic Plan goals and targets. DITCAs also provide tribes with flexibility and opportunity by allowing tribes, through a workplan with EPA and under federal authority, to choose aspects of a program that address their tribal environmental needs and priorities, to determine the scope and pace of tribal involvement, and to build tribal capacity to implement environmental programs.
Funding Priority - Fiscal Year 2018: Under Goal 2 of the FY18-22 EPA Strategic Plan, EPA is committed to work on a government-to-government basis to build tribal capacity to implement federal programs through delegations, authorizations, and primacy designations to enable tribes to meaningfully participate in the Agency’s policy making, standard setting, and direct implementation activities under federal environmental statutes. EPA will work with individual tribes to develop and implement an EPA-Tribal Environmental Plan (ETEP), a joint planning document for achieving stronger environmental and human health protection in Indian country. ETEPs identify tribal, EPA, and shared priorities, and the roles and responsibilities for addressing those priorities. EPA will focus its direct implementation efforts on areas of high need for human health or environmental protection, including programs identified in the ETEP for which tribes are not eligible, as well as those for which tribes do not currently anticipate seeking delegation, authorization, or primacy. In carrying out its direct implementation activities, EPA will work closely with tribes to develop tribal capacity to meaningfully participate in programs for which they do not anticipate seeking delegation, authorization, or primacy. EPA will also encourage tribes to participate in policy making and to assume appropriate partial roles in the implementation of programs, including through the use of DITCAs or other agreements, as available. DITCAs provide an avenue for tribes and EPA to partner in implementing meaningful environmental protection programs in Indian country. Because DITCAs can address a wide range of activities, and the need for implementation of these activities in Indian country is great, the funding priority is for any eligible activity that addresses a tribal environmental need or priority, and yields meaningful environmental and/or public health results for the tribe and the Agency.
Funding Priority - Fiscal Year 2019: Under Goal 2 of the FY18-22 EPA Strategic Plan, EPA is committed to work on a government-to-government basis to build tribal capacity to implement federal programs through delegations, authorizations, and primacy designations to enable tribes to meaningfully participate in the Agency’s policy making, standard setting, and direct implementation activities under federal environmental statutes. EPA will work with individual tribes to develop and implement an EPA-Tribal Environmental Plan (ETEP), a joint planning document for achieving stronger environmental and human health protection in Indian country. ETEPs identify tribal, EPA, and shared priorities, and the roles and responsibilities for addressing those priorities. EPA will focus its direct implementation efforts on areas of high need for human health or environmental protection, including programs identified in the ETEP for which tribes are not eligible, as well as those for which tribes do not currently anticipate seeking delegation, authorization, or primacy. In carrying out its direct implementation activities, EPA will work closely with tribes to develop tribal capacity to meaningfully participate in programs for which they do not anticipate seeking delegation, authorization, or primacy. EPA will also encourage tribes to participate in policy making and to assume appropriate partial roles in the implementation of programs, including through the use of DITCAs or other agreements, as available. DITCAs provide an avenue for tribes and EPA to partner in implementing meaningful environmental protection programs in Indian country. Because DITCAs can address a wide range of activities, and the need for implementation of these activities in Indian country is great, the funding priority is for any eligible activity that addresses a tribal environmental need or priority, and yields meaningful environmental and/or public health results for the tribe and the Agency.</t>
  </si>
  <si>
    <t xml:space="preserve">DITCAs may be awarded to: (1) Federally Recognized Indian Tribal Government, and (2) intertribal consortia consistent with applicable provisions. In order for an intertribal consortium to be eligible to receive cooperative agreements under this authority, an intertribal consortium should be consistent with the provisions in 40 C.F.R. Part 35. See Notice of Guidance Issuance: Direct Implementation Tribal Cooperative Agreements (DITCAs) Guidance, 70 Fed. Reg 1440 (2005). _x000D_
_x000D_
_x000D_
_x000D_
_x000D_
 </t>
  </si>
  <si>
    <t xml:space="preserve">Federally Recognized Indian Tribal Government and intertribal consortia consistent with applicable provisions. </t>
  </si>
  <si>
    <t>{"description":"The provisions of 2 CFR 200, Subpart E apply. In order for intertribal consortium to be eligible to receive cooperative agreements under this authority, an intertribal consortium should be consistent with the provisions in 40 CFR Part 35. For additional information see also the Notice of Guidance Issuance, 70 Fed. Reg. 1440 (2005).  \r\n\r\n \r\n\r\n\r\n\r\n\r\n\r\n","isApplicable":true}</t>
  </si>
  <si>
    <t>{"environmentalImpact":{"reports":[{"isSelected":true,"reportCode":"otherRequired"}]},"description":"For additional information, contact the individual(s) listed as \"Information Contacts\" or see Appendix IV of the Catalog. EPA will work with Tribes and Intertribal Consortia to develop work plans consistent with program guidance and any regulations that govern the implementation of the relevant Federal environmental program"}</t>
  </si>
  <si>
    <t>{"description":"The preapplication must be submitted to EPA for review. Successful applicants will be contacted by EPA and will be required to submit \"Application for Federal Assistance,\" SF 424; \"Budget Information: Non-Construction Programs,\" SF 424A; \"Assurances-Non-Construction Programs, Certification Regarding Debarment, Suspension and Other Responsibility Matters,\" SF 424B; \"Certification Regarding Lobbying;\" \"Pre-Award Compliance Review,\" EPA 4700-4; and other required forms to complete the application process. Eligible applicants should contact the appropriate Regional Office Contact identified in Appendix IV of the Catalog of information regarding preapplications. The forms are available at: http://www.epa.gov/ogd/AppKit/application.htm. Completed applications should be submitted to the appropriate Regional Office Contact identified in Appendix IV of the Catalog. Applicants, except in limited circumstances approved by the Agency, must submit all initial applications for funding through http://www.grants.gov.  \r\n\r\n \r\n\r\n\r\n\r\n\r\n\r\n\r\n\r\n"}</t>
  </si>
  <si>
    <t xml:space="preserve">EPA will review each application to determine the adequacy of the application in relation to EPA's grant regulations (2 CFR 200) and applicable program regulations and guidance. If the application is approved, EPA will award a cooperative agreement up to the reasonable and necessary cost of the approved work plan. _x000D_
_x000D_
_x000D_
_x000D_
</t>
  </si>
  <si>
    <t>Applications are generally approved and cooperative agreements awarded within 60 to 120 days.</t>
  </si>
  <si>
    <t>Disputes will be resolved under 2 CFR 1500 Subpart E, as applicable. _x000D_
_x000D_
_x000D_
.</t>
  </si>
  <si>
    <t>{"awarded":"other","description":"EPA normally awards cooperative agreements for periods of 12 to 36 months.  The term of the grant shall be determined at the time of award.","awardedDescription":"Other. The method of fund disbursement will be determined at the time of award. "}</t>
  </si>
  <si>
    <t>[{"code":"program","isSelected":true,"description":"EPA and Tribes will negotiate the frequency and content of performance and financial status reports. EPA includes reporting requirements for grants and cooperative agreements in the terms and conditions of the agreements. Specific reporting requirements are also identified in the Uniform grant Guidance 2 CFR 200 and 40 CFR Part 35, \"Environmental Program Grants for Tribes.\" Program reports are required under this program."},{"code":"cash","isSelected":true,"description":"Cash reports are required under this program.\r\n"},{"code":"progress","isSelected":true,"description":"Progress reports are required under this program.\r\n"},{"code":"expenditure","isSelected":true,"description":"Expenditure reports are required under this program.\r\n"},{"code":"performanceMonitoring","isSelected":true,"description":"Performance monitoring is required under this program. "}]</t>
  </si>
  <si>
    <t>Financial records, including all documents to support entries on accounting records and to substantiate changes to each grant, must be kept available to personnel authorized to examine EPA grant accounts. All records must be maintained for three years from the date of submission of the annual Financial Status Report (SF-269). If questions still remain, such as those raised as a result of audit, related records should be retained until the matter is completely resolved.</t>
  </si>
  <si>
    <t>(Project Grants) FY 17$350,000.00; FY 18 est $350,000.00; FY 19 est $350,000.00; FY 16$350,000.00; - FY 2017 $350,000; and FY 2018 est. $350,000 and FY 2019 est. $350,000 in active cooperative agreements.</t>
  </si>
  <si>
    <t>Cooperative agreement amounts range between $10,000 and $100,000/fiscal year; Average: $55,000/fiscal year.</t>
  </si>
  <si>
    <t>{"list":[{"fiscalYear":2016,"description":"The information for FY 16 is not available yet.  Examples of projects addressed by DITCAs continued to include regulatory oversight of Public Water Systems, to perform evaluation work, to develop products and to provide training; and Continued development of Underground Storage Tank (UST) and Leaking Underground Storage Tank (LUST) Prevention programs."},{"fiscalYear":2018,"description":"na"},{"fiscalYear":2017,"description":"Examples of projects addressed by DITCAs continued to include regulatory oversight of Public Water Systems, to perform evaluation work, to develop products and to provide training; and Continued development of Underground Storage Tank (UST) and Leaking Underground Storage Tank (LUST) Prevention programs."}],"isApplicable":true}</t>
  </si>
  <si>
    <t>EPA Uniform Administrative Requirements for Grants and Cooperative Agreements to State and Local Governments 2 CFR part 200; Environmental Protection Agency and applicable EPA guidance. DITCA guidance is available on the Environmental Multimedia tab at https://www.epa.gov/tribal/grant-programs-tribes.</t>
  </si>
  <si>
    <t>{"flag":"appendix","description":"EPA's Regional and HQ National Tribal Program Managers at https://www.epa.gov/tribal/tribal-program-managers\r\n\r\n\r\n\r\n\r\n\r\n"}</t>
  </si>
  <si>
    <t>David B. JonesDavid B. Jones, American Indian Environmental Office (2690M), U.S. Environmental Protection Agency, 1200 Pennsylvania Ave. NW., Washington, DC 20460., Washington, DC 20460 Email:&lt; a href='mailto:jones.david@epa.gov'&gt;jones.david@epa.gov&lt;/a&gt;Phone: (202) 564-4368;</t>
  </si>
  <si>
    <t>https://www.epa.gov/tribal</t>
  </si>
  <si>
    <t>Fiscal Year2016: Projects for FY 2016 are not yet available.  Examples of DITCAs funded activities included: implementation of the Public Water System Supervision program and implementation of the Underground Storage Tank program.Fiscal Year2017: Examples of DITCA-funded activities included: implementation of the Public Water System Supervision program (conducting sanitary surveys) and implementation of the Underground Storage Tank program (providing compliance assistance to regulated entities).</t>
  </si>
  <si>
    <t xml:space="preserve">Cooperative agreements may be awarded to Tribes which submit applications consistent with EPA regulations and guidance. EPA will work with Tribes and Intertribal consortia to develop work plans consistent with program guidance and any regulations that govern the implementation of the relevant Federal environmental program._x000D_
</t>
  </si>
  <si>
    <t>https://beta.sam.gov/fal/60391b8886df450dabbd2946b8759906/view</t>
  </si>
  <si>
    <t>Water Protection Grants to the States</t>
  </si>
  <si>
    <t>{"list":[{"act":{},"authorizationTypes":{"act":true}},{"act":{},"publicLaw":{"congressCode":"107","number":"117"},"authorizationTypes":{"act":true,"publicLaw":true}},{"act":{},"publicLaw":{"congressCode":"108","number":"7"},"authorizationTypes":{"act":true,"publicLaw":true}},{"act":{},"publicLaw":{"congressCode":"108","number":"199"},"authorizationTypes":{"act":true,"publicLaw":true}}]}</t>
  </si>
  <si>
    <t>The objective of this grant program is to assist states, territories, and possessions of the United States with critical water infrastructure protection.
Funding Priority - Fiscal Year 2019: EPA's funding priority is to continue to support the states with prior year funding to support technical assistance, training, and communication activities on critical water infrastructure protection efforts that include work with drinking water systems as well as with federal, state, and local agencies. No new appropriations are available for this program.</t>
  </si>
  <si>
    <t xml:space="preserve">Assistance under this program is available to States, Tribes, Territories, and possessions of the United States. </t>
  </si>
  <si>
    <t xml:space="preserve">Water programs of States, Territories, and possessions of the United States. </t>
  </si>
  <si>
    <t>{"environmentalImpact":{"reports":[{"isSelected":true,"reportCode":"ExecutiveOrder12372"},{"isSelected":true,"reportCode":"otherRequired"}]},"description":"Pre-application assistance is recommended and should be obtained from the Grants Management Office of the pertinent EPA Regional Office listed in Appendix IV of the Catalog."}</t>
  </si>
  <si>
    <t>{"description":"Applicants, except in limited circumstances approved by the Agency, must submit all initial applications for funding through https://www.grants.gov. \n\nAdditional information on the EPA grant package can be found at: http://www.epa.gov/ogd/grants."}</t>
  </si>
  <si>
    <t>Application is reviewed by the appropriate EPA Regional Office and, if approved, is signed by the Regional Administrator or designated Division Director.</t>
  </si>
  <si>
    <t>Approximately 30 to 90 days.</t>
  </si>
  <si>
    <t>{"types":{"moe":false,"formula":false,"matching":false},"formula":{"title":"PWSS formula ","chapter":"","part":"","subPart":"","publicLaw":"","description":"PWSS formula "},"matching":{"description":""},"moe":{"description":""}}</t>
  </si>
  <si>
    <t>{"awarded":"other","description":"The project/budget period on these grants may exceed one year. The term of the grant shall be determined at the time of grant award.","awardedDescription":"The method of fund disbursement will be determined at the time of award."}</t>
  </si>
  <si>
    <t>[{"code":"program","isSelected":true,"description":"Program reports are required under this program.  Reporting requirements shall be determined at the time of grant award."},{"code":"cash","isSelected":false,"description":"Cash reports are required under this program.\r\n"},{"code":"progress","isSelected":true,"description":"Progress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</si>
  <si>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grant must be kept available to personnel authorized to examine EPA grant accounts. All records must be maintained for three years from the date of submission of the final expenditure report. If questions still remain, such as those raised as a result of audit, related records should be retained until the matter is completely resolved.</t>
  </si>
  <si>
    <t xml:space="preserve">(Formula Grants) FY 17$0.00; FY 18 est $0.00; FY 19 est $0.00; FY 16$0.00; - </t>
  </si>
  <si>
    <t>Funds are awarded by each Regional Office. The range of financial assistance available to States varies according to program and fiscal year. Contact the Grants Management Office of the pertinent EPA Regional Office, listed in Appendix IV of the Catalog, to determine the amount for which applicants are eligible. The range and average of financial assistance provided is: FY 09 - $16,700 to $380,300/fiscal year; $198,500/fiscal year.</t>
  </si>
  <si>
    <t>{"list":[{"fiscalYear":2016,"description":"In FY 16, states and territories continued to develop materials (i.e., documents, training manuals, etc.) focused on improving security and emergency response, ensuring the quality of drinking water vulnerability assessments, and associated security enhancements. Additionally, states and territories conducted trainings, workshops, and/or conferences to improve infrastructure protection, increase preparedness, promote mutual aid compacts and/or provide information to drinking water utilities. Significant action has been accomplished in helping to support and establish mutual aid compacts, including providing technical support and training exercises related to these agreements. Outcomes included changed management and operation of drinking water utilities based on training and current vulnerability assessments of the utilities; and establishment and improvement of emergency response coordination and communications. During this time, States and Territories continued to use prior allocated funding to accomplish goals, as new money for the initiative was not avail NA"},{"fiscalYear":2017,"description":"In FY 17, states with prior year funding continued to develop materials (i.e., documents, training manuals, etc.) focused on improving security and emergency response, ensuring the quality of drinking water vulnerability assessments, and associated security enhancements. Additionally, states conducted trainings, workshops, and/or conferences to improve infrastructure protection, increase preparedness, promote mutual aid compacts and/or provide information to drinking water utilities. Significant action has been accomplished through the program to help to support and establish mutual aid compacts, including providing technical support and training exercises related to these agreements. Outcomes included changed management and operation of drinking water utilities based on training and current vulnerability assessments of the utilities; and establishment and improvement of emergency response coordination and communications. During this time states continued to use prior allocated funding to accomplish goals as new funding is not available."},{"fiscalYear":2018,"description":"In FY 18, states with prior year funding continued to develop materials (i.e., documents, training manuals, etc.) focused on improving security and emergency response, ensuring the quality of drinking water vulnerability assessments, and associated security enhancements. Additionally, states conducted trainings, workshops, and/or conferences to improve infrastructure protection, increase preparedness, promote mutual aid compacts and/or provide information to drinking water utilities. Significant action has been accomplished through the program to help to support and establish mutual aid compacts, including providing technical support and training exercises related to these agreements. Outcomes included changed management and operation of drinking water utilities based on training and current vulnerability assessments of the utilities; and establishment and improvement of emergency response coordination and communications. During this time states continued to use prior allocated funding to accomplish goals as new funding is not available."},{"fiscalYear":2019,"description":"States with prior year funding continue to develop materials (i.e., documents, training manuals, etc.) focused on improving security and emergency response, ensuring the quality of drinking water vulnerability assessments, and associated security enhancements. Additionally, states will conduct trainings, workshops, and/or conferences to improve infrastructure protection, increase preparedness, promote mutual aid compacts and/or provide information to drinking water utilities. Significant action has been accomplished through the program to help to support and establish mutual aid compacts, including providing technical support and training exercises related to these agreements. Outcomes included changed management and operation of drinking water utilities based on training and current vulnerability assessments of the utilities; and establishment and improvement of emergency response coordination and communications. States continue to use prior allocated funding to accomplish goals as new funding is not available."}],"isApplicable":true}</t>
  </si>
  <si>
    <t xml:space="preserve">2 CFR 200 and 1500 as applicable. </t>
  </si>
  <si>
    <t>{"flag":"appendix","description":"Contact the Grants Management Office of the appropriate EPA Regional Office listed in Appendix IV of the Catalog."}</t>
  </si>
  <si>
    <t>David Goldbloom-HeltznerWater Security Division, Office of Ground Water and Drinking Water, Environmental Protection Agency, 1200 Pennsylvania Avenue, N.W. (Mail Code:  4608T), Washington, DC 20460 Email:&lt; a href='mailto:goldbloom-helzner.david@epa.gov'&gt;goldbloom-helzner.david@epa.gov&lt;/a&gt;Phone: 202-564-2106;</t>
  </si>
  <si>
    <t>https://www.epa.gov/waterresilience</t>
  </si>
  <si>
    <t>Fiscal Year2016: EPA has supported the following types of drinking water security activities: (1) improving communications to drinking water systems by updating drinking water system contact information and utilizing a mass faxing system; (2) providing onsite assistance for small drinking water systems on security issues; (3) developing and mailing security information kits to drinking water systems; (4) maintaining a duty officer program and toll free number to enable operators to reach state drinking water agency after hours; (5) assisting in the formation of neighborhood watch programs to increase citizen awareness of drinking water security; (6) developing guidance for water utilities to use alternative water supplies; (7) incorporating security considerations into state design standards and State Revolving Fund (SRF) criteria; (8) creating websites to provide easy access to state drinking water security information; (9) designing and conducting on-line training, videos, and materials for the law enforcement community to outline water utility security basics; (10) conducting emergency response exercises and drills; (11) creating ready-to-go complete sampling kits to eliminate delays in obtaining bottles and preparing expedited sampling and transport protocols in preparation for emergency water supply collection needs; (12) assisting in preparation of state plans to implement measures for safe drinking water under emergency circumstances; and (13) facilitating mutual aid compacts in instances of emergency need, between states and water systems.  EPA has supported the following types of drinking water security activities: (1) improving communications to drinking water systems by updating drinking water system contact information and utilizing a mass faxing system; (2) providing onsite assistance for small drinking water systems on security issues; (3) developing and mailing security information kits to drinking water systems; (4) maintaining a duty officer program and toll free number to enable operators to reach state drinking water agency after hours; (5) assisting in the formation of neighborhood watch programs to increase citizen awareness of drinking water security; (6) developing guidance for water utilities to use alternative water supplies; (7) incorporating security considerations into state design standards and State Revolving Fund (SRF) criteria; (8) creating websites to provide easy access to state drinking water security information; (9) designing and conducting on-line training, videos, and materials for the law enforcement community to outline water utility security basics; (10) conducting emergency response exercises and drills; (11) creating ready-to-go complete sampling kits to eliminate delays in obtaining bottles and preparing expedited sampling and transport protocols in preparation for emergency water supply collection needs; (12) assisting in preparation of state plans to implement measures for safe drinking water under emergency circumstances; and (13) facilitating mutual aid compacts in instances of emergency need, between states and water systems.Fiscal Year2018: EPA has supported the following types of drinking water security activities: (1) improving communications to drinking water systems by updating drinking water system contact information and utilizing a mass faxing system; (2) providing onsite assistance for small drinking water systems on security issues; (3) developing guidance for water utilities to use alternative water supplies; (4) incorporating security considerations into state design standards and State Revolving Fund (SRF) criteria; (5) creating websites to provide easy access to state drinking water security information; (6) designing and conducting on-line training, videos, and materials for the law enforcement community to outline water utility security basics; (7) conducting emergency response exercises and drills; (8) assisting in preparation of state plans to implement measures for safe drinking water under emergency circumstances; and (9) facilitating mutual aid compacts in instances of emergency need, between states and water systems.Fiscal Year2019: EPA supports the following types of drinking water security activities: (1) improving communications to drinking water systems by updating drinking water system contact information and utilizing a mass faxing system; (2) providing onsite assistance for small drinking water systems on security issues; (3) developing guidance for water utilities to use alternative water supplies; (4) incorporating security considerations into state design standards and State Revolving Fund (SRF) criteria; (5) creating websites to provide easy access to state drinking water security information; (6) designing and conducting on-line training, videos, and materials for the law enforcement community to outline water utility security basics; (7) conducting emergency response exercises and drills; (8) assisting in preparation of state plans to implement measures for safe drinking water under emergency circumstances; and (9) facilitating mutual aid compacts in instances of emergency need, between states and water systems.</t>
  </si>
  <si>
    <t>Proposals are approved by EPA according to technical merit and relevance, and availability of funds.</t>
  </si>
  <si>
    <t>https://beta.sam.gov/fal/4532c47e1dac485aa7da24032a5844d7/view</t>
  </si>
  <si>
    <t>Gulf of Mexico Program</t>
  </si>
  <si>
    <t>{"list":[{"act":{},"USC":{"title":"33","section":"1254"},"authorizationTypes":{"USC":true,"act":true},"usc":{"title":"33","section":"1254"}}]}</t>
  </si>
  <si>
    <t>(1) To assist States, Indian Tribes, interstate agencies, and other public or nonprofit organizations in developing, implementing, and demonstrating innovative approaches relating to the causes, effects, extent, prevention, reduction, and elimination of water pollution; and (2) To expand and strengthen cooperative efforts to restore and protect the health and productivity of the Gulf of Mexico in ways consistent with the economic well-being of the region. 
Funding Priority - Fiscal Year 2018:  Projects that will deliver significant results to achieve the environmental outcomes of improved health of the Gulf of Mexico by restoring, protecting and enhancing habitat, improving water quality, enhancing community resilience, and furthering environmental education.
Funding Priority - Fiscal Year 2019:  Projects that will deliver significant results to achieve the environmental outcomes of improved health of the Gulf of Mexico by restoring, protecting and enhancing habitat, improving water quality, enhancing community resilience, and furthering environmental education.</t>
  </si>
  <si>
    <t>Funds are available to State and local governments, interstate agencies, Tribes, colleges and universities, and other public or nonprofit organizations. 
For certain competitive funding opportunities under this CFDA assistance listing, the Agency may limit eligibility to compete to a number or subset of eligible applicants consistent with the Agency's Assistance Agreement Competition Policy.</t>
  </si>
  <si>
    <t xml:space="preserve">State and local governments, interstate agencies, Tribes, colleges and universities,and other public or nonprofit organizations. </t>
  </si>
  <si>
    <t>{"description":"Applicants should follow the proposal format and instructions provided in the competitive announcement. Applicants, except in limited circumstances approved by the Agency, must submit all initial applications for funding through https://www.grants.gov.","isApplicable":true}</t>
  </si>
  <si>
    <t>Approximately 90-180 days following the application deadline as addressed in the competitive announcement.</t>
  </si>
  <si>
    <t>Extensions must be approved by the Gulf of Mexico Program.  Contact the Gulf of Mexico Program Office for information.</t>
  </si>
  <si>
    <t>{"awarded":"other","description":"The terms of the assistance shall be determined at the time of award. ","awardedDescription":"The method of fund disbursement will be determined at the time of award. "}</t>
  </si>
  <si>
    <t>[{"code":"program","isSelected":true,"description":"EPA includes reporting requirements for grants and cooperative agreements in the terms and conditions of the agreements. Agreements may require quarterly, interim, and final progress reports, and expenditure/financial, equipment, and invention reports. Specific reporting requirements are also identified in the regulations at 2 CFR 200 and 1500, as applicable.   Reporting requirements shall be determined at the time of grant award.  Program reports are required under this program."},{"code":"cash","isSelected":true,"description":"Cash reports are required under this program."},{"code":"progress","isSelected":true,"description":"Progress reports are required under this program."},{"code":"expenditure","isSelected":true,"description":"Expenditure reports are required under this program."},{"code":"performanceMonitoring","isSelected":true,"description":"Performance monitoring is required under this program."}]</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</si>
  <si>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t>
  </si>
  <si>
    <t xml:space="preserve">(Cooperative Agreements (Discretionary Grants)) FY 17$6,401,500.00; FY 18 est $9,500,000.00; FY 19 est $9,500,000.00; FY 16$459,000.00; - </t>
  </si>
  <si>
    <t>FY17: $25,000 - $1,000,000, Average $330,000 FY18 (est.): $25,000 - $1,000,000, Average $430,000</t>
  </si>
  <si>
    <t>{"list":[{"fiscalYear":2016,"description":"The program initiated a competition in the last quarter of FY2015. Ninety-one proposals were received and in FY2016, nine of the proposals were selected for funding for a total of $2.5 million. In FY 2016, the program continued to support projects which improved water quality, restored, enhanced, and protected habitat, helped coastal communities understand their resilience to climate change and significantly advance environmental education for all. The program initiated a competition in the last quarter of FY2015. Ninety-one proposals were received and in FY2016, nine of the proposals were selected for funding for a total of $2.5 million. In FY 2016, the program continued to support projects which improved water quality, restored, enhanced, and protected habitat, helped coastal communities understand their resilience to climate change and significantly advance environmental education for all."},{"fiscalYear":2017,"description":"The program initiated two competitions in FY 2017. 77 proposals were received, of which 17 were selected for funding. The program continues to support projects which improve water quality; restore, enhance, and protect habitat; help coastal communities understand their resilience to climate change; and advance environmental education."},{"fiscalYear":2018,"description":"The program initiated two competitions in FY 2018. EPA anticipates awarding approximately 16 cooperative agreements from these announcements, subject to availability of funds, the quality of proposals received, and other applicable considerations. The program continues to support projects which improve water quality; restore, enhance, and protect habitat; help coastal communities understand their resilience to climate change; and advance environmental education."},{"fiscalYear":2019,"description":"Competitions are held based on available funds and Agency priorities. The number of applications and the number of awards made is dependent on the competitive announcement issued. The announcement will include the number of anticipated awards. The program anticipates continuing to support projects which improve water quality; restore, enhance, and protect habitat; help coastal communities understand their resilience to climate change; and advance environmental education."}],"isApplicable":true}</t>
  </si>
  <si>
    <t xml:space="preserve">For assistance agreements, the procedures and requirements should be in conformance with 2 CFR 200 and 1500 as applicable. </t>
  </si>
  <si>
    <t>{"flag":"appendix","description":"Contact the EPA Region 4 Office listed in Regional Office of the Catalog for information on the grants administration process. Local Office: EPA/Gulf of Mexico Program Office, 2510 14th St., Suite 1212, Gulfport, MS 39501 Attention: Rachel Houge. Telephone: 228-304-7441. FAX: 228-679-5921. E-Mail: houge.rachel@epa.gov.\r\n\r\n\r\n"}</t>
  </si>
  <si>
    <t>Rachel HougeEPA/Gulf of Mexico Program Office, 2510 14th Street., Suite 1212, Gulfport, MS 39501 Email:&lt; a href='mailto:houge.rachel@epa.gov'&gt;houge.rachel@epa.gov&lt;/a&gt;Phone: 228-304-7441;</t>
  </si>
  <si>
    <t>Fiscal Year2016: Nine projects were selected for funding in FY 16. In FY 16, the program continues to support projects which improve water quality, restore habitat, enhance and protect habitat, help coastal communities understand their resilience to climate change, and significantly advance environmental education Nine projects were selected for funding in FY 16. In FY 16, the program continues to support projects which improve water quality, restore habitat, enhance and protect habitat, help coastal communities understand their resilience to climate change, and significantly advance environmental education.Fiscal Year2017: For examples of funded projects funded in FY 2017, please visit:  https://www.epa.gov/gulfofmexicoFiscal Year2018: For examples of funded projects in FY 2018, please visit: https://www.epa.gov/gulfofmexico.</t>
  </si>
  <si>
    <t>The evaluation and selection criteria for competitive awards under this CFDA assistance listing will be described in the competitive announcement. Projects will be selected based on the criteria and ranking factors established in the EPA's Gulf of Mexico Program's competitive announcement. Leveraged funds and resources will be considered during the evaluation scoring process.</t>
  </si>
  <si>
    <t>https://beta.sam.gov/fal/d1059b27c40f43e8adbf387e266d680f/view</t>
  </si>
  <si>
    <t>Lake Champlain Basin Program</t>
  </si>
  <si>
    <t>Lake Champlain Program</t>
  </si>
  <si>
    <t>{"list":[{"act":{"description":"Clean Water Act "},"publicLaw":{"congressCode":"107","number":"303"},"authorizationTypes":{"act":true,"publicLaw":true}}]}</t>
  </si>
  <si>
    <t>To implement the Lake Champlain Basin Management Plan, Opportunities for Action: An Evolving Plan for the Future of the Lake Champlain Basin 2017 (Opportunities for Action), and to assist the states of New York and Vermont in protecting, restoring and preserving the Lake Champlain ecosystem. 
Funding Priority-Fiscal Year 2018: Efforts in Lake Champlain will continue to support the successful interstate, interagency, and international partnership undertaking the implementation of the Lake Champlain Management Plan, Opportunities for Action, a plan designed to protect and where necessary restore the lake's water quality, sustain healthy ecosystems in the basin, support thriving communities and inform and involve the public in lake issues and activities. Financial awards under this program are made to the States of Vermont and New York, and the New England Interstate Water Pollution Control Commission to implement the Lake Champlain Management Plan. Congress directed EPA to allocate $4,399,000 of FY18 funding in the same manner as fiscal year 2017 and $4,000,000 shall be for otherwise unmet need necessary to implement the Agency's 2016 Phosphorus Total Maximum Daily Load for Lake Champlain for projects and work identified in the State implementation plan. Funding priorities include phosphorus reduction, cyanobacteria control, water quality monitoring to track progress and alert the public if unsafe conditions exist, aquatic invasive species prevention and control, habitat protection and restoration, and environmental education and outreach.</t>
  </si>
  <si>
    <t>In accordance with Section 120 of the Clean Water Act, EPA may provide funding to the states of Vermont and New York and the New England Interstate Water Pollution Control Commission for the implementation of the Lake Champlain Basin Program. In addition, EPA may choose to solicit applications from other state, interstate, and regional water pollution control agencies, and public or nonprofit agencies, institutions, and organizations that are eligible to receive grants from EPA through this program. 
For certain competitive funding opportunities under this CFDA assistance listing, the Agency may limit eligibility to compete to a number or subset of eligible applicants consistent with the Agency's Assistance Agreement Competition Policy.</t>
  </si>
  <si>
    <t>Assistance under this program generally benefits State environmental, health, and agriculture agencies; interstate water pollution control agencies; public nonprofit institutions and organizations; sponsored organizations; Federal agencies; local agencies; intrastate agencies; public and private nonprofit institutions and organizations; private organizations; small businesses; and quasi-public nonprofit institutions.</t>
  </si>
  <si>
    <t>{"description":"Nonprofit private agencies, institutions, and organizations may be required to provide documentation of their organizational status upon application. ","isApplicable":true}</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</si>
  <si>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Informal pre-application discussions or conferences with the Lake Champlain Basin Program Steering Committee, and EPA Regions 1 and 2 are required.\n\nFor additional information, contact the individual(s) listed in the competitive announcement."}</t>
  </si>
  <si>
    <t>{"description":"The Lake Champlain Basin Program Steering Committee, in conjunction with EPA Regions 1 and 2, develops the annual budget and task list. This budget and task list is then divided between the States of Vermont and New York and the New England Interstate Water Pollution Control Commission. From this information, these three organizations then prepare grant applications and workplans for submittal to EPA Region 2 and/or Region 1.  \n\nApplicants, except in limited circumstances approved by the Agency, must submit all initial applications for funding through https://www.grants.gov.","isApplicable":true}</t>
  </si>
  <si>
    <t>Each federal assistance application and final work plan will be evaluated by EPA Region 1 or Region 2 to determine the adequacy of the application under the established EPA grants program requirements and guidelines, including, but not limited to, the requirements set forth in 2 CFR 200 and 1500. Technical merit and the relevance of the project to the priorities and objectives established in Opportunities for Action will also be considered. Each application will also be subject to an administrative review by the EPA Region 1 or 2 grants management office as appropriate to determine whether all administrative requirements have been met. The workplan is submitted to the EPA Region 1 and 2 Regional Administrators for approval prior to the award of any assistance agreement. Once a Regional Office approves the annual workplan, funds are awarded by the EPA Region 1 or 2 Regional Administrator as appropriate. Grantees will receive an award package from the appropriate EPA Regional grants management office that must be accepted and signed by an authorized official of the recipient organization and returned to the grants management office within 30 days. Awards may be made on an advance or reimbursement basis. Awards that are not signed and returned by the deadline may be subject to cancellation.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</si>
  <si>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 xml:space="preserve">Notification of action on proposals varies depending on the timing of funds release to the EPA Regional Offices from Headquarters. Interval from submission to notification may vary from two months to eight months. </t>
  </si>
  <si>
    <t>No cost extensions and amendments may be available subject to the approval of EPA. Approval of subsequent funding is dependent on satisfactory project progress, continued relevance of the project to EPA's priorities, availability of funds, and the Agency policy on the competitive grant process.</t>
  </si>
  <si>
    <t>{"types":{"moe":false,"formula":false,"matching":true},"formula":{"title":"","chapter":"","part":"","subPart":"","publicLaw":"","description":""},"matching":{"requirementFlag":"voluntary","percent":"0","description":"This program has a statutory matching requirement; see CWA section 120 (f)(3). For all assistance (grants and cooperative agreements) agreements made under this program, federal costs shall not exceed 75 percent of the total cost of the agreement."},"moe":{"description":""}}</t>
  </si>
  <si>
    <t>{"awarded":"other","description":"Assistance agreements are generally made for a multi-year period at the discretion of EPA. Start dates for assistance agreements are variable and are established at the discretion of EPA. Generally however, it is intended that start dates closely follow award dates of the assistance agreement. Awards are fully funded, recipients draw down funding as cost are incurred, typically monthly.","awardedDescription":"The method of fund disbursement will be determined at the time of award. "}</t>
  </si>
  <si>
    <t>[{"code":"program","isSelected":true,"description":"EPA includes reporting requirements for grants and cooperative agreements in the terms and conditions of the agreements. Agreements may require quarterly, interim, and final progress reports, and expenditure/financial, equipment, and invention reports. Reporting requirements shall be determined at the time of grant award.  Specific reporting requirements are also identified in the grant regulations at 2 CFR 200 and 1500, as applicable. Program reports are required under this program."},{"code":"cash","isSelected":true,"description":"Cash reports are required under this program.\r\n"},{"code":"progress","isSelected":true,"description":"Progress reports are required under this program.\r\n"},{"code":"expenditure","isSelected":true,"description":"Expenditure reports are required under this program.\r\n"},{"code":"performanceMonitoring","isSelected":true,"description":"Performance monitoring is required under this program. "}]</t>
  </si>
  <si>
    <t>Financial records, including all documents to support entries on accounting records and to substantiate changes to each grant, must be kept available to personnel authorized to examine EPA grant accounts. All records must be maintained for three years from the date of submission of the final expenditure report. If questions still remain, such as those that arose as a result of an audit, related records should be retained until the matter is completely resolved.</t>
  </si>
  <si>
    <t xml:space="preserve">(Project Grants (Discretionary)) FY 17$4,395,000.00; FY 18 Estimate Not Available  FY 19 Estimate Not Available  FY 16$4,395,000.00; - </t>
  </si>
  <si>
    <t>Range: $365,000 to $3,504,022/fiscal year; Average: $1,465,000/fiscal year</t>
  </si>
  <si>
    <t>{"list":[{"fiscalYear":2017,"description":"Since 1991, EPA's funding of the Lake Champlain Basin Program has led to the protection and restoration of the Lake Champlain basin through coordination with federal, provincial, state, and municipal agencies and local citizens. The main program activities focus on reducing phosphorus inputs to Lake Champlain; decreasing toxic contamination; minimizing the risks to humans from water-related health hazards; and controlling the introduction, spread, and impact of nonnative nuisance species. EPA works with the Lake Champlain Basin Program Steering Committee to determine funding priorities and distributes funds accordingly. The following three entities receive funding on an annual basis: New England Interstate Water Pollution Control Commission (NEIWPCC), Vermont Department of Environmental Conservation, and the New York Department of Environmental Conservation. In FY17, expected accomplishments include: reduction of phosphorus loading to Lake Champlain through implementation projects, further removal of invasive water chestnuts; conducting water quality and biological monitoring programs; development and implementation of aquatic invasive species colonization prevention programs that are pro-active and targeted within the Lake Champlain Basin; lakeshore management to reduce shoreline erosion, agronomy support, and education and outreach programs. "},{"fiscalYear":2016,"description":"Since 1991, EPA's funding of the Lake Champlain Basin Program has led to the protection and restoration of the Lake Champlain basin through coordination with federal, provincial, state, and municipal agencies and local citizens. The main program goals, as laid out in the Lake Champlain Management Plan Opportunities for Action, are as follows: reducing phosphorus inputs to Lake Champlain; decreasing toxic contamination; minimizing the risks to humans from water-related health hazards; and controlling the introduction, spread, and impact of nonnative nuisance species. EPA works with the Lake Champlain Basin Program Steering Committee to determine funding priorities and distributes funds accordingly. The following three entities typically receive funding on an annual basis: New England Interstate Water Pollution Control Commission (NEIWPCC), Vermont Department of Environmental Conservation, and the New York Department of Environmental Conservation. They may choose to compete all or part of the funds. Competitive announcements typically include the number of anticipated awards.\r\n\r\n\r\n\r\n\r\nIn FY 16, expected accomplishments include: further removal of invasive water chestnuts; conducting water quality and biological monitoring programs; continued development of an adaptive management system; development and implementation of aquatic invasive species colonization prevention programs that are pro-active and targeted within the Lake Champlain Basin; agronomy support, snow and ice removal training, floodplain and river corridor outreach, local implementation to reduce pollution from entering Lake Champlain and its tributaries, and education and outreach programs. \r\n Since 1991, EPA's funding of the Lake Champlain Basin Program has led to the protection and restoration of the Lake Champlain basin through coordination with federal, provincial, state, and municipal agencies and local citizens. The main program goals, as laid out in the Lake Champlain Management Plan Opportunities for Action, are as follows: reducing phosphorus inputs to Lake Champlain; decreasing toxic contamination; minimizing the risks to humans from water-related health hazards; and controlling the introduction, spread, and impact of nonnative nuisance species. EPA works with the Lake Champlain Basin Program Steering Committee to determine funding priorities and distributes funds accordingly. The following three entities typically receive funding on an annual basis: New England Interstate Water Pollution Control Commission (NEIWPCC), Vermont Department of Environmental Conservation, and the New York Department of Environmental Conservation. They may choose to compete all or part of the funds. Competitive announcements typically include the number of anticipated awards. In FY 16, expected accomplishments include: further removal of invasive water chestnuts; conducting water quality and biological monitoring programs; continued development of an adaptive management system; development and implementation of aquatic invasive species colonization prevention programs that are pro-active and targeted within the Lake Champlain Basin; agronomy support, snow and ice removal training, floodplain and river corridor outreach, local implementation to reduce pollution from entering Lake Champlain and its tributaries, and education and outreach programs. "}],"isApplicable":true}</t>
  </si>
  <si>
    <t>Lake Champlain program grants and cooperative agreements are subject to the general grant regulations at 2 CFR 200 and 1500. All assistance agreements must support the goals and objectives of the Lake Champlain Management Plan, Opportunities for Action, most recently updated in 2017. A copy of this document is available on request from the Lake Champlain Basin Program, 54 West Shore Road, Grand Isle, VT 05458, Phone 802-372-3213 and is also available online at http://www.lcbp.org/ .</t>
  </si>
  <si>
    <t>{"flag":"appendix","description":"Bryan Dore, US EPA Region 1, 5 Post Office Square, Suite 100, Mail Code OEP 6-1, Boston, MA 02109-3912. Phone: (617) 918-1211; FAX: (617) 918-0578; E-mail: dore.bryan@epa.gov. \n\nMario Paula, US EPA Region 2, 290 Broadway, 24th Floor, New York, NY 10007-1866. Phone: (212) 637-3819; FAX: (212) 637-3889; E-mail: paula.mario@epa.gov."}</t>
  </si>
  <si>
    <t>Bryan DoreUS EPA Region 1, 5 Post Office Square, Suite 100, Mail Code OEP 6-1, Boston, MA 02109 Email:&lt; a href='mailto:dore.bryan@epa.gov'&gt;dore.bryan@epa.gov&lt;/a&gt;Phone: 617-918-1211;Mario PaulaUS EPA Region 2, 290 Broadway, 24th Floor, New York, NY 10007 Email:&lt; a href='mailto:paula.mario@epa.gov'&gt;paula.mario@epa.gov&lt;/a&gt;Phone: 212-637-3819;</t>
  </si>
  <si>
    <t>https://www.epa.gov/tmdl/lake-champlain-phosphorus-tmdl-commitment-clean-water</t>
  </si>
  <si>
    <t xml:space="preserve">66.419 Water Pollution Control State, Interstate, and Tribal Program Support; 66.436 Surveys, Studies, Investigations, Demonstrations, and Training Grants and Cooperative Agreements - Section 104(b)(3) of the Clean Water Act; 66.454 Water Quality Management Planning; 66.460 Nonpoint Source Implementation Grants; </t>
  </si>
  <si>
    <t xml:space="preserve">Fiscal Year2016: Grants and cooperative agreements awarded to states and interstate agencies, and subawards to universities, towns, and nonprofit organizations are for implementation of the Lake Champlain Management Plan. Grants awarded to States of Vermont and New York and NEIWPCC generally cover multiple tasks and projects per grant. Examples of work carried out by these grants include: (1) funding for the overall program coordination, the full-time New York and Vermont Lake Champlain Basin Program coordinators employed by their respective states, and continued development of an adaptive management system; (2) annual lake and tributary monitoring for phosphorus and other parameters by professional limnologists; (3) phosphorus reduction: research on phosphorus carried downstream by eroding stream banks, research on policy options for further phosphorus reduction from point and nonpoint sources, tracking implementation of best management practices on farms, geomorphic studies, riparian restoration work; (4) removal of invasive species such as water chestnuts; (5) development of aquatic species colonization prevention plans; and (6) nutrient management plan assistance to farmers in New York and Vermont. Subawards may be awarded to carry out local implementation, education, and outreach projects.  _x000D_
_x000D_
 _x000D_
Fiscal Year2017: Grants and cooperative agreements awarded to states and interstate agencies are for implementation of the Lake Champlain Management Plan. Examples of work carried out by these grants include: (1) funding for the overall program coordination, the full-time New York and Vermont Lake Champlain Basin Program coordinators employed by their respective states, and continued development of an adaptive management system; (2) annual lake and tributary monitoring for phosphorus, cyanobacteria and other parameters by professional limnologists; (3) local implementation subawards to reduce phosphorus, conserve habitat, limit the spread of invasive species, enhance watershed resiliency and support outreach and education about Lake Champlain issues; (4) removal of invasive species such as water chestnuts; (5) agronomy technical assistance in New York; (6) development of public information about recently finalized Total Maximum Daily Loads for Vermont segments of Lake Champlain, (7) healthy soils education for landscaping companies in Vermont and New York; and (8) Lakeshore assessments to reduce streambank erosion. </t>
  </si>
  <si>
    <t>The Steering Committee recommends projects to EPA for funding based on the technical merit of the proposal and its relevance to the Lake Champlain Basin Management Plan. EPA approves applications after Steering Committee recommendation based on the technical merit of the application and its relevance to the Lake Champlain Basin Management Plan. The evaluation and selection criteria for any competitive awards under this CFDA assistance listing  will be described in the competitive announcement.</t>
  </si>
  <si>
    <t>https://beta.sam.gov/fal/586c1fb9bcf645fbab6dce894f5e2182/view</t>
  </si>
  <si>
    <t>Disaster Relief Appropriations Act (DRAA) Hurricane Sandy Capitalization Grants For Clean Water State Revolving Funds</t>
  </si>
  <si>
    <t>Clean Water State Revolving Fund Hurricane Sandy Supplemental Appropriation</t>
  </si>
  <si>
    <t>{"list":[{"act":{},"publicLaw":{"congressCode":"113","number":"2"},"authorizationTypes":{"act":true,"publicLaw":true}}]}</t>
  </si>
  <si>
    <t>Grants are made to New York and New Jersey to fund resiliency projects for facilities impacted by Hurricane Sandy through the State CWSRF Programs.
Funding Priority - Fiscal Year 2019: The funding priority established by the Hurricane Sandy Supplemental Appropriation is to fund projects at wastewater facilities that will improve the resiliency of those facilities against future disasters. Only facilities that were impacted by Hurricane Sandy in the States of New York and New Jersey are eligible.</t>
  </si>
  <si>
    <t xml:space="preserve">The States of New York and New Jersey. </t>
  </si>
  <si>
    <t xml:space="preserve">The States of New York and New Jersey, and wastewater treatment facilities funding resiliency projects that were impacted by Hurricane Sandy. </t>
  </si>
  <si>
    <t>{"description":"To receive a capitalization grant, a State shall enter into an agreement with the EPA Regional Administrator which shall include, but is not limited to, the 10 specifications set forth in Section 602(b) of the CWA.","isApplicable":true}</t>
  </si>
  <si>
    <t>{"environmentalImpact":{"reports":[{"isSelected":true,"reportCode":"ExecutiveOrder12372"},{"isSelected":true,"reportCode":"otherRequired"}]},"description":"An applicant (State) should seek pre-application assistance from the appropriate EPA Regional Office. The State is required to prepare and provide for public comment on a plan identifying the intended uses of the funds in the SRF (Intended Use Plan, or IUP) and how those uses support the goals of the SRF. The IUP is to be submitted no later than the application. An environmental impact statement is not required prior to grant award; however, a State environmental review process must be applied to all subsequent state assistance for wastewater facilities."}</t>
  </si>
  <si>
    <t>{"description":"Applicants, except in limited circumstances approved by the Agency, must submit all initial applications for funding through https://www.grants.gov. \n\nAdditional information on the EPA grant package can be found at: https://www.epa.gov/ogd/grants. The regulations at 2 CFR 200 and 1500 as applicable, apply to the program. Establishment of the SRF is a prerequisite for a grant award."}</t>
  </si>
  <si>
    <t xml:space="preserve">Approval time averages 45 days. </t>
  </si>
  <si>
    <t xml:space="preserve">For those portions of the State program that do not change from year to year, a subsequent grant application may incorporate by reference relevant portions of the previous year's application which have not changed or an operating agreement approved by the Region. </t>
  </si>
  <si>
    <t>{"types":{"moe":false,"formula":false,"matching":true},"formula":{"title":"","chapter":"","part":"","subPart":"","publicLaw":"","description":""},"matching":{"requirementFlag":"mandatory","percent":"20","description":"A non-federal match of 20% of the federal capitalization grant is required.\n\nThe supplemental appropriation left the development of an allocation formula to US EPA. New York is eligible for 59.7% of the appropriation and New Jersey is eligible for 40.3% of the appropriation. The allocation percentages were determined in accordance with the population of the counties of each state that were declared disaster areas by FEMA for Hurricane Sandy. Census data from the most recent census was used. 59.7% of all the total impacted population live in New York and 40.3% live in New Jersey."},"moe":{"description":""}}</t>
  </si>
  <si>
    <t>{"awarded":"other","description":"Funds are available for EPA's obligation to the State during the fiscal year in which they are allotted and during the following year. The term of the grant shall be determined at the time of award. All funds must be liquidated within 24 months of the date of the grant award, subject to waiver by OMB. States must enter into binding commitments with loan recipients to provide financial assistance from the CWSRF in an amount equal to the sum of Federal assistance and the State match.","awardedDescription":"The method of fund disbursement will be determined at the time of award. "}</t>
  </si>
  <si>
    <t>[{"code":"program","isSelected":true,"description":"Program reports are required under this program. The State shall provide annual reports to the Regional Administrator in accordance with the schedule established in the grant agreement. The annual report shall describe how the State has met the goals and objectives for the preceding fiscal year of the overall program, including the supplemental appropriation for Hurricane Sandy, including identification of loan recipients, loan amounts, and loan terms."},{"code":"cash","isSelected":false,"description":"Cash reports are required under this program. "},{"code":"progress","isSelected":true,"description":"Progress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</si>
  <si>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 States are also encouraged to conduct annual independent audits. The audit of the fund to be prepared by the State or an independent auditor must be in accordance with the standards of the Government Accountability Office (known as the Generally Accepted Government Auditing Standards)."}</t>
  </si>
  <si>
    <t>Financial records, including all documents to support entries on accounting records and to substantiate changes to each grant, must be kept available to personnel authorized to examine EPA grant accounts. All records must be maintained for three years from the date of submission of the final expenditure report. If questions still remain, such as those raised as a result of audit, related records should be retained until the matter is completely resolved. As part of the annual review conducted by the Agency to access a State's performance against activities identified in the intended use plan and biennial report, and to determine compliance with the terms of the capitalization grant agreement, the State or assistance recipient shall make available to EPA such records as the Regional Administrator reasonably requires to review and determine State compliance with the requirements of the CWA.</t>
  </si>
  <si>
    <t xml:space="preserve">$191,136,855 to $283,148,135/fiscal year; $237,142,500/fiscal year. </t>
  </si>
  <si>
    <t>{"list":[{"fiscalYear":2016,"description":"\r\nTwo awards were made in FY 15 to the states of New York and New Jersey. No additional awards are anticipated. Funding continues to support projects at wastewater facilities that will improve the resiliency of those facilities against future disasters. Examples of projects funded include outfall sewer replacement, modification of sewage treatment plants, restoration and flood mitigation, pump station improvements, and force main modifications\r\n\r\n\r\n Funding from the two awards made in FY15 to the states of New York and New Jersey continues to support projects at wastewater facilities that will improve the resiliency of those facilities against future disasters. Examples of projects funded include outfall sewer replacement, modification of sewage treatment plants, restoration and flood mitigation, pump station improvements, and force main modifications. No additional awards are anticipated."},{"fiscalYear":2017,"description":"Funding from the two awards made in FY15 to the states of New York and New Jersey continues to support projects at wastewater facilities that will improve the resiliency of those facilities against future disasters. Examples of projects funded include outfall sewer replacement, modification of sewage treatment plants, restoration and flood mitigation, pump station improvements, and force main modifications. No additional awards are anticipated."},{"fiscalYear":2018,"description":"Funding from the two awards made in FY15 to the states of New York and New Jersey continues to support projects at wastewater facilities that will improve the resiliency of those facilities against future disasters. Examples of projects funded include outfall sewer replacement, modification of sewage treatment plants, restoration and flood mitigation, pump station improvements, and force main modifications. No additional awards are anticipated."},{"fiscalYear":2019,"description":"Funding from the two awards made in FY15 to the states of New York and New Jersey continues to support projects at wastewater facilities that will improve the resiliency of those facilities against future disasters. Examples of projects funded include outfall sewer replacement, modification of sewage treatment plants, restoration and flood mitigation, pump station improvements, and force main modifications. No additional awards are anticipated."}],"isApplicable":true}</t>
  </si>
  <si>
    <t>Uniform Administrative Requirements at 2 CFR 200 and 1500 as applicable, and the CWSRF regulations (40 CFR Part 35, Subpart K). Additional program information, including contact information for state program managers, is available online at: https://www.epa.gov/cwsrf.</t>
  </si>
  <si>
    <t>{"flag":"appendix","description":"Steve Vida, Section Chief, State Revolving Fund Program Section, EPA Region 2, 290 Broadway - 24th Floor, New York, NY 10007. Telephone:(212) 637-3862; Fax: (212) 637-3889; E-mail: vida.stephen@epa.gov. "}</t>
  </si>
  <si>
    <t>Sheila PlattState Revolving Fund Branch, Municipal Support Division, Office of Water, Environmental Protection Agency, 1200 Pennsylvania Avenue, N.W. (Mail Code: 4204M), Washington, DC 20460 Email:&lt; a href='mailto:platt.sheila@epa.gov'&gt;platt.sheila@epa.gov&lt;/a&gt;Phone: 202-564-0686;</t>
  </si>
  <si>
    <t xml:space="preserve">66.483 Disaster Relief Appropriations Act (DRAA) Hurricane Sandy Capitalization Grants for Drinking Water State Revolving Funds; </t>
  </si>
  <si>
    <t>Fiscal Year2016: Two awards were made in FY 15 to the states of New York and New Jersey. No additional awards are anticipated. Funding continues to support projects at wastewater facilities that will improve the resiliency of those facilities against future disasters. Examples of projects funded include outfall sewer replacement and modification of sewage treatment plant to provide resiliency and mitigate against flooding, pump stations to improve water quality, sewage treatment plant generator replacement, force main modifications, and sewage treatment plant replacement to improve water quality. Funding from the two awards made in FY15 to the states of New York and New Jersey continues to support projects at wastewater facilities that will improve the resiliency of those facilities against future disasters. Examples of projects funded include outfall sewer replacement and modification of sewage treatment plant to provide resiliency and mitigate against flooding, pump stations to improve water quality, sewage treatment plant generator replacement, force main modifications, and sewage treatment plant replacement to improve water quality. No additional awards are anticipated.Fiscal Year2018: Funding from the two awards made in FY15 to the states of New York and New Jersey continues to support projects at wastewater facilities that will improve the resiliency of those facilities against future disasters. Examples of projects funded include outfall sewer replacement and modification of sewage treatment plant to provide resiliency and mitigate against flooding, pump stations to improve water quality, sewage treatment plant generator replacement, force main modifications, and sewage treatment plant replacement to improve water quality. No additional awards are anticipated.Fiscal Year2019: Funding from the two awards made in FY15 to the states of New York and New Jersey continues to support projects at wastewater facilities that will improve the resiliency of those facilities against future disasters. Examples of projects funded include outfall sewer replacement and modification of sewage treatment plant to provide resiliency and mitigate against flooding, pump stations to improve water quality, sewage treatment plant generator replacement, force main modifications, and sewage treatment plant replacement to improve water quality. No additional awards are anticipated.</t>
  </si>
  <si>
    <t xml:space="preserve">Grants are awarded to States that satisfy the requirements in the application procedures section. </t>
  </si>
  <si>
    <t>Jul 11,2013</t>
  </si>
  <si>
    <t>https://beta.sam.gov/fal/f20f012844b24218b52f3ed9fc6ec94a/view</t>
  </si>
  <si>
    <t>Disaster Relief Appropriations Act (DRAA) Hurricane Sandy Capitalization Grants for Drinking Water State Revolving Funds</t>
  </si>
  <si>
    <t>Drinking Water State Revolving Fund Hurricane Sandy Supplemental Appropriation</t>
  </si>
  <si>
    <t>Grants are made to New York and New Jersey to fund resiliency projects for facilities impacted by Hurricane Sandy through the State DWSRF Programs.
Funding Priority - Fiscal Year 2019: The funding priority established by the Hurricane Sandy Supplemental Appropriation is to fund projects at drinking water facilities that will improve the resiliency of those facilities against future disasters. Only facilities that were impacted by Hurricane Sandy in the States of New York and New Jersey are eligible. No additional awards are anticipated in FY 2019.</t>
  </si>
  <si>
    <t xml:space="preserve">The States of New York and New Jersey, and drinking water facilities funding resiliency projects that were impacted by Hurricane Sandy. </t>
  </si>
  <si>
    <t>{"description":"To receive a capitalization grant, a State shall enter into an agreement with the EPA Regional Administrator which shall include, but is not limited to, the requirements set forth in Section 130 of the SDWA.  \r\n\r\n \r\n","isApplicable":true}</t>
  </si>
  <si>
    <t>{"environmentalImpact":{"reports":[{"isSelected":true,"reportCode":"ExecutiveOrder12372"},{"isSelected":true,"reportCode":"otherRequired"}]},"description":"An applicant (State) should seek pre-application assistance from the appropriate EPA Regional Office. The State is required to prepare and provide for public comment on a plan identifying the intended uses of the funds in the DWSRF (Intended Use Plan, or IUP) and how those uses support the goals of the DWSRF. The IUP is to be submitted no later than the application. An environmental impact statement is not required prior to grant award; however, a State environmental review process must be applied to all subsequent state assistance for wastewater facilities."}</t>
  </si>
  <si>
    <t>{"description":"Applicants, except in limited circumstances approved by the Agency, must submit all initial applications for funding through https://www.grants.gov.\n\nThe standard application for EPA non-construction grant assistance (SF424-A and B) is submitted to the appropriate EPA Regional Office.\n\nThe State must certify in its application that it has the legal, managerial, technical, and operational capabilities to administer the DWSRF program competently and that it will comply with Federal anti-discrimination laws and other applicable Federal statutes. Establishment of the DWSRF is a prerequisite for a grant award."}</t>
  </si>
  <si>
    <t>A grant application is reviewed by the appropriate Regional Office and, if approved, the grant is awarded by the Regional Administrator under a delegation of authority from the Administrator of EPA.</t>
  </si>
  <si>
    <t>{"types":{"moe":false,"formula":false,"matching":true},"formula":{"title":"Disaster Relief Appropriations Act","chapter":"","part":"","subPart":"","publicLaw":"","description":"Disaster Relief Appropriations Act"},"matching":{"requirementFlag":"mandatory","percent":"20","description":"A non-federal match of 20% of the federal capitalization grant is required.\n\nThe supplemental appropriation left the development of an allocation formula to US EPA. New York is eligible for 59.7% of the appropriation and New Jersey is eligible for 40.3% of the appropriation. The allocation percentages were determined in accordance with the population of the counties of each state that were declared disaster areas by FEMA for Hurricane Sandy. Census data from the most recent census was used. 59.7% of all the total impacted population live in New York and 40.3% live in New Jersey."},"moe":{"description":""}}</t>
  </si>
  <si>
    <t>{"awarded":"other","description":"Funds are available for EPA's obligation to the State during the fiscal year in which they are allotted and during the following year. The term of the grant shall be determined at the time of award. States must enter into binding commitments with loan recipients to provide financial assistance from the DWSRF in an amount equal to the sum of Federal assistance, less amounts used by the State for eligible set-aside purposes, and the State match. States are also required to agree to commit and expend all funds in the DWSRF as efficiently as possible, and in a timely manner. ","awardedDescription":"The method of fund disbursement will be determined at the time of award. "}</t>
  </si>
  <si>
    <t>[{"code":"program","isSelected":true,"description":"Program reports are required under this program. Reporting requirements shall be determined at the time of grant award."},{"code":"cash","isSelected":false,"description":"Cash reports are required under this program. "},{"code":"progress","isSelected":true,"description":"Progress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reporting is required under this program.  Reporting requirements shall be determined at the time of grant award."}]</t>
  </si>
  <si>
    <t>{"isApplicable":true,"description":"A State must, at a minimum, comply with the provisions at 2 CFR 200, Subpart F - Audit Requirements. States are also encouraged to conduct annual independent audits. 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 The audit of the fund to be prepared by the State or an independent auditor must be in accordance with the standards of the Government Accountability Office (known as the Generally Accepted Government Auditing Standards). To the extent that the set-asides are used for project purposes that must be repaid, or are directly related to the DWSRF (e.g., administration) or are revolving funds themselves, they must be part of an audited opinion(s). The audits must provide an auditor's opinion on the DWSRF financial statements, a report on internal controls and a report on compliance with laws and regulations. Those set-aside funds that are not loaned out may be audited in conjunction with audits conducted under the provisions of 2 CFR 200, Subpart F."}</t>
  </si>
  <si>
    <t>Financial records, including all documents to support entries on accounting records and to substantiate changes to each grant, must be kept available to personnel authorized to examine EPA grant accounts. All records must be maintained for three years from the date of submission of the final expenditure report. If questions still remain, such as those raised as a result of audit, related records should be retained until the matter is completely resolved. As part of the annual review conducted by the Agency to access a State's performance against activities identified in the intended use plan and biennial report, and to determine compliance with the terms of the capitalization grant agreement, the State or assistance recipient shall make available to EPA such records as the Regional Administrator reasonably requires to review and determine State compliance with the requirements of the SDWA.</t>
  </si>
  <si>
    <t xml:space="preserve">$38,189,000 to $56,572,000/fiscal year; $47,381,000/fiscal year. </t>
  </si>
  <si>
    <t>{"list":[{"fiscalYear":2016,"description":"In FY 2016 funding continues to support projects at drinking water facilities that will improve the resiliency of those facilities against future disasters. Only facilities that were impacted by Hurricane Sandy in the States of New York and New Jersey are eligible for funds. Funding continues to support projects at drinking water facilities that will improve the resiliency of those facilities against future disasters. Examples of projects anticipated to be funded in FY16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  \r\n\r\n \r\n In FY 2016 funding continues to support projects at drinking water facilities that will improve the resiliency of those facilities against future disasters. Only facilities that were impacted by Hurricane Sandy in the States of New York and New Jersey are eligible for funds. Funding continues to support projects at drinking water facilities that will improve the resiliency of those facilities against future disasters. Examples of projects anticipated to be funded in FY16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facilities."},{"fiscalYear":2017,"description":"In FY 2017 funding continued to support projects at drinking water facilities that will improve the resiliency of those facilities against future disasters. Only facilities that were impacted by Hurricane Sandy in the States of New York and New Jersey are eligible for funds. Funding continues to support projects at drinking water facilities that will improve the resiliency of those facilities against future disasters. Examples of projects funded in FY17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facilities."},{"fiscalYear":2018,"description":"In FY 2018 funding continued to support projects at drinking water facilities that will improve the resiliency of those facilities against future disasters. Only facilities that were impacted by Hurricane Sandy in the States of New York and New Jersey are eligible for funds. Funding continues to support projects at drinking water facilities that will improve the resiliency of those facilities against future disasters. Examples of projects funded in FY18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facilities."},{"fiscalYear":2019,"description":"In FY 2019 funding will continue to support projects at drinking water facilities that will improve the resiliency of those facilities against future disasters. Only facilities that were impacted by Hurricane Sandy in the States of New York and New Jersey are eligible for funds. Funding continues to support projects at drinking water facilities that will improve the resiliency of those facilities against future disasters. Examples of projects to be funded in FY19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facilities."}],"isApplicable":true}</t>
  </si>
  <si>
    <t>The Uniform Administrative Requirements for Grants and Cooperative Agreements (2 CFR 200 and 1500) and Drinking Water State Revolving Fund regulations (40 CFR Part 35, Subpart L).  
Additional program information, including contact information for state program managers, is available online at https://www.epa.gov/drinkingwatersrf.</t>
  </si>
  <si>
    <t>Felecia FortDrinking Water Protection Division, Office of Ground Water and Drinking Water, Office of Water, Environmental Protection Agency, 1200 Pennsylvania Avenue, N.W. (Mail Code: 4606M), Washington, DC 20460 Email:&lt; a href='mailto:Fort.Felecia@epa.gov'&gt;Fort.Felecia@epa.gov&lt;/a&gt;Phone: 202-564-6239;</t>
  </si>
  <si>
    <t xml:space="preserve">66.482 Disaster Relief Appropriations Act (DRAA) Hurricane Sandy Capitalization Grants For Clean Water State Revolving Funds; </t>
  </si>
  <si>
    <t>Fiscal Year2016: Two awards were made in FY 14 to the states of New York and New Jersey. No additional awards are anticipated. Funding continues to support projects at drinking water facilities that will improve the resiliency of those facilities against future disasters. Examples of projects anticipated to be funded in FY16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  Two awards were made in FY 14 to the states of New York and New Jersey. No additional awards are anticipated. Funding continues to support projects at drinking water facilities that will improve the resiliency of those facilities against future disasters. Examples of projects anticipated to be funded in FY16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facilities.Fiscal Year2018: Two awards were made in FY 14 to the states of New York and New Jersey. No additional awards are anticipated. Funding continues to support projects at drinking water facilities that will improve the resiliency of those facilities against future disasters. Examples of projects anticipated to be funded in FY18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facilities.Fiscal Year2019: Two awards were made in FY 14 to the states of New York and New Jersey. No additional awards are anticipated. Funding continues to support projects at drinking water facilities that will improve the resiliency of those facilities against future disasters. Examples of projects anticipated to be funded in FY18 include, projects that provide resiliency through installation of standby emergency generators, projects that repair, maintain, or upgrade existing infrastructure, projects that replace undersized water mains, projects that raise wellhead elevations, and projects that install wireless radio communications for water facilities.</t>
  </si>
  <si>
    <t>https://beta.sam.gov/fal/2b22ae7dc61c48b789b767e88af050c7/view</t>
  </si>
  <si>
    <t>Senior Environmental Employment Program</t>
  </si>
  <si>
    <t>(SEE)</t>
  </si>
  <si>
    <t>{"list":[{"act":{},"publicLaw":{"congressCode":"98","number":"313"},"USC":{"title":"42","section":"4368a"},"authorizationTypes":{"USC":true,"act":true,"publicLaw":true},"usc":{"title":"42","section":"4368a"}}]}</t>
  </si>
  <si>
    <t>To use the talents of Americans 55 years of age or older to provide technical assistance to Federal, State, and local environmental agencies for projects of pollution prevention, abatement, and control to achieve the Agency's goals of Clean Air; Clean and Safe Water; Land Preservation and Restoration; Healthy Communities and Ecosystems; and Compliance and Environmental Stewardship.</t>
  </si>
  <si>
    <t xml:space="preserve">Private, nonprofit organizations designated by the Secretary of Labor under Title V of the Older Americans Act of 1965. </t>
  </si>
  <si>
    <t xml:space="preserve">Federal, State, and local environmental agencies and individuals 55 years old or older. </t>
  </si>
  <si>
    <t>{"description":"The Environmental Programs Assistance Act of 1984 requires a certification by the Federal, State, or local agency that is to receive the SEE workers that the grant/cooperative agreement will not displace any Federal or State workers, prevent the rehiring of any laid-off Federal/State workers, or affect existing service contracts. This program is excluded from coverage under 2 CFR 200 Subpart E.","isApplicable":true}</t>
  </si>
  <si>
    <t>{"environmentalImpact":{"reports":[{"isSelected":true,"reportCode":"otherRequired"}]},"description":"This program is excluded from coverage under E.O. 12372. "}</t>
  </si>
  <si>
    <t>{"description":"This program is subject to the provisions of OMB 2 CFR 1500. This program is excluded from coverage under OMB 2 CFR 200. Applicants, except limited circumstances approved by the Agency, must submit all initial applications for funding through http://www.grants.gov.  \r\n\r\n \r\n"}</t>
  </si>
  <si>
    <t xml:space="preserve">Each application shall be subjected to administrative evaluation to determine adequacy of application in relation to assistance regulations, and to program objectives. </t>
  </si>
  <si>
    <t>{"awarded":"other","description":"Assistance covers a period of one to three years and is awarded in increments during that period.","awardedDescription":"Assistance is incrementally awarded throughout the life of the agreement to support ongoing activities."}</t>
  </si>
  <si>
    <t>[{"code":"program","isSelected":false,"description":""},{"code":"cash","isSelected":true,"description":"Recipients must furnish quarterly reports on expenditures by cooperative agreement."},{"code":"progress","isSelected":true,"description":"Progress reports are required on a quarterly schedule."},{"code":"expenditure","isSelected":true,"description":"Expenditure reports are required on a quarterly schedule."},{"code":"performanceMonitoring","isSelected":true,"description":"Performance monitoring is required as a normal part of project officer post award monitoring."}]</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</si>
  <si>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OMB 2 CFR 200, Subpart F - \"Audits of States, Local Governments, and Non-Profit Organizations,\" non-federal entities that expend $750,000 or more in the Federal awards shall have a single or a\nprogram specific audit conducted for that year. Non-federal entities that expend less than $750,000 a year in Federal awards are exempt from Federal audit requirements for that year, except as noted in OMB 2 CFR 200.503."}</t>
  </si>
  <si>
    <t>Financial records, including all documents which support entries on accounting records and which substantiate changes to each assistance agreement must be kept available to personnel authorized to examine EPA assistance accounts. All records must be maintained until expiration of three years from the date of submission of the final financial status report. If questions still remain, such as those raised as a result of an audit, related records should be retained until the matter is completely resolved.</t>
  </si>
  <si>
    <t>68-8145-0-1-304;68-8153-0-1-304;68-0108-0-1-304;68-0107-0-1-304;68-0103-0-1-304;</t>
  </si>
  <si>
    <t xml:space="preserve">(Cooperative Agreements (Discretionary Grants)) FY 17$50,000,000.00; FY 18 est $50,000,000.00; FY 19 est $50,000,000.00; FY 16$38,346,358.00; - </t>
  </si>
  <si>
    <t>New awards and amendments: $1,000 to $750,000/FY 2017; Average $69,276/FY 2017; $332 to $837,500/FY2018; Average $30,635/FY2018. Estimates of $1,000 to $750,000/FY 2019; Average $60,000/FY 2019.</t>
  </si>
  <si>
    <t>{"list":[{"fiscalYear":2016,"description":"As of June 21, 2016, 296 cooperative agreements/amendments were awarded. In Fiscal Year 2016, 525 cooperative agreements/amendments were awarded."},{"fiscalYear":2017,"description":"263 cooperative agreements/amendments were awarded in FY 2017."},{"fiscalYear":2018,"description":"As of June 30, 2018, 247 cooperative agreements/amendments were awarded."}],"isApplicable":true}</t>
  </si>
  <si>
    <t xml:space="preserve">Assistance Administration Manual, available from the National Technical Information Service, Springfield, VA 22161 on a subscription basis; 2 CFR 1500, General Regulation for Assistance Programs; Office of Administration and Resources Management for the Management of the Senior Environmental Employment Program. </t>
  </si>
  <si>
    <t>{"flag":"none","description":"Angela Hughes, Program Analyst, SEE Program, (3102A) Environmental Protection Agency, Office of Administration and Resources Management, 1200 Pennsylvania Ave., N. W., Washington, D. C. 20460. Telephone: (202) 564-4390, FAX: (202) 564-0735; e-mail: Hughes.Angela@epa.gov. \r\n\r\n\r\n"}</t>
  </si>
  <si>
    <t>Angela HughesAngela Hughes, Program Analyst, SEE Program (3102A),Office of Administration and Resources Management, Office of Human Resources, Environmental Protection Agency, 1200 Pennsylvania Ave, N.W., Washington, DC 20460. Telephone: (202) 564-4390 FAX: (202) 564-0735; e-mail: Hughes.Angela@epa.gov., Washington, DC 20460 Email:&lt; a href='mailto:Hughes.Angela@epa.gov'&gt;Hughes.Angela@epa.gov&lt;/a&gt;Phone: (202) 564-4390;</t>
  </si>
  <si>
    <t>https://www.epa.gov/careers/senior-environmental-employment-see-program</t>
  </si>
  <si>
    <t xml:space="preserve">66.518 State Senior Environmental Employment Program; </t>
  </si>
  <si>
    <t>Fiscal Year2016: No content available Provide funding to eligible Grantee organizations to provide senior citizens who conduct national non-agricultural pesticide surveys, outreach on renovation, repair, and painting rule, provide review and monitoring support for the Import Car Program, monitor the anti-fuel switching program, conduct research, and work on other general administrative and clerical tasks.Fiscal Year2017: Provide funding to eligible Grantee organizations to provide senior citizens who conduct national non-agricultural pesticide surveys, outreach on renovation, repair, and painting rule, provide review and monitoring support for the Import Car Program, monitor the anti-fuel switching program, conduct research, and work on other general administrative and clerical tasks.Fiscal Year2018: Provide funding to eligible Grantee organizations to provide senior citizens who conduct national non-agricultural pesticide surveys, outreach on renovation, repair, and painting rule, provide review and monitoring support for the Import Car Program, monitor the anti-fuel switching program, conduct research, and work on other general administrative and clerical tasks</t>
  </si>
  <si>
    <t>Proposals must demonstrate that the Organizations have the capability of operating nationwide; can manage the program within the prescribed administrative funding limits; and can provide a quality fringe benefit package to enrollees under the proposal (including health insurance). 
A discretionary grant program is generally one where EPA retains considerable discretion in selecting the recipient, determining the amount of the award, and/or negotiating and approving the assistance agreement work plan. The term does not include, for example, continuing State and Tribal assistance agreement programs or other continuing programs where awards are awarded on the basis of an allocation formula prescribed by statute, regulation, or legally-binding program guidance.</t>
  </si>
  <si>
    <t>https://beta.sam.gov/fal/f77f26f6587a440cb8305fd9743a2c88/view</t>
  </si>
  <si>
    <t>Science To Achieve Results (STAR) Research Program</t>
  </si>
  <si>
    <t>{"list":[{"act":{},"authorizationTypes":{"act":true}},{"act":{},"USC":{"title":"42","section":"300j-1"},"authorizationTypes":{"USC":true,"act":true},"usc":{"title":"42","section":"300j-1"}},{"act":{},"USC":{"title":"15","section":"2609"},"authorizationTypes":{"USC":true,"act":true},"usc":{"title":"15","section":"2609"}},{"act":{},"USC":{"title":"7","section":"136r"},"authorizationTypes":{"USC":true,"act":true},"usc":{"title":"7","section":"136r"}},{"act":{},"USC":{"title":"42","section":"7403"},"authorizationTypes":{"USC":true,"act":true},"usc":{"title":"42","section":"7403"}},{"act":{},"USC":{"title":"33","section":"1254"},"authorizationTypes":{"USC":true,"act":true},"usc":{"title":"33","section":"1254"}},{"act":{},"USC":{"title":"42","section":"6981"},"authorizationTypes":{"USC":true,"act":true},"usc":{"title":"42","section":"6981"}}]}</t>
  </si>
  <si>
    <t>The Science to Achieve Results (STAR) Program's goal is to stimulate and support scientific and engineering research that advances EPA's mission to protect human health and the environment. It is a competitive, peer-reviewed, extramural research program that provides access to the nation's best scientists and engineers in academic and other nonprofit research institutions. STAR funds research on the environmental and public health effects of air quality, environmental changes, water quality and quantity, hazardous waste, toxic substances, and pesticides.
Funding Priority - Fiscal Year 2018: The STAR Program will fund the highest quality research in the following research areas: 1) Air quality research that will advance the science and provide the information critical to improving air quality. 2) Safe and sustainable water research that will develop innovative, cost-effective solutions to current, emerging, and long-term water resource challenges for complex chemical and biological contaminants. 3) Sustainable and healthy communities research that supports health, environmental engineering, and ecological research aimed at facilitating regulatory compliance and improving environmental and health outcomes. 4) Chemical safety and sustainability research that will evaluate and predict impacts from chemical use and disposal, and provide states and tribes with information, tools, and methods to make better informed, more timely decisions about the thousands of chemicals in the United States. Please check the NCER website: https://www.epa.gov/research-grants for an updated listing of all solicitations.</t>
  </si>
  <si>
    <t>Public and private nonprofit institutions/organizations, public and private institutions of higher education, and hospitals located in the U.S., state and local governments, Federally Recognized Indian Tribal Governments, and U.S. territories or possessions are eligible to apply. Profit-making firms and individuals are not eligible to apply. Non-profit organization, as defined by 2 CFR Part 200, means any corporation, trust, association, cooperative or other organization that: (1) is operated primarily for scientific, educational, service, charitable or similar purposes in the public interest; (2) is not organized primarily for profit; and (3) uses its net proceeds to maintain, improve and/or expand its operations. Note that 2 CFR Part 200 specifically excludes the following types of organizations from the definition of “non-profit organization” because they are separately defined in the regulation: (i) institutions of higher education; and (ii) state, local and federally-recognized Indian tribal governments. While not considered to be a “non-profit organization(s)” as defined by 2 CFR Part 200, Institutions of Higher Education and state, local and federally-recognized Indian tribal governments are, nevertheless, eligible to submit applications under this program. Hospitals operated by state, tribal, or local governments or that meet the definition of nonprofit at 2 CFR 200.70 are also eligible to apply. For-profit colleges, universities, trade schools, and hospitals are ineligible. Nonprofit organizations described in Section 501(c) (4) of the Internal Revenue Code that lobby are not eligible to apply. Foreign governments, international organizations, and non-governmental international organizations/institutions are not eligible to apply. National laboratories funded by Federal Agencies (Federally-Funded Research and Development Centers, “FFRDCs”) may not apply. FFRDC employees may cooperate or collaborate with eligible applicants within the limits imposed by applicable legislation and regulations. They may participate in planning, conducting, and analyzing the research directed by the applicant, but may not direct projects on behalf of the applicant organization. The institution, organization, or governance receiving the award may provide funds through its assistance agreement from the EPA to an FFRDC for research personnel, supplies, equipment, and other expenses directly related to the research. However, salaries for permanent FFRDC employees may not be provided through this mechanism. Federal Agencies may not apply. Federal employees are not eligible to serve in a principal leadership role on an assistance agreement. Federal employees may not receive salaries or augment their Agency’s appropriations through awards made under this program unless authorized by law to receive such funding. The applicant institution may enter into an agreement with a Federal Agency to purchase or utilize unique supplies or services unavailable in the private sector to the extent authorized by law. Examples are purchase of satellite data, chemical reference standards, analyses, or use of instrumentation or other facilities not available elsewhere. A written justification for federal involvement must be included in the application. In addition, an appropriate form of assurance that documents the commitment, such as a letter of intent from the Federal Agency involved, should be included. Certain competitions may allow for early career awards. The following requirements in addition to the requirements listed above apply to early career awards. The early career awards will support research performed by PIs with outstanding promise at the Assistant Professor or equivalent level. Principal investigators from applicant institutions applying for the early career portion of the RFA must meet the following additional eligibility requirements: 1. Hold a doctoral degree in a field related to the research being solicited by the closing date of the RFA; 2. Be untenured at the closing date of the RFA; 3. By the award date, be employed in a tenure-track position (or tenure-track-equivalent position) as an assistant professor (or equivalent title) at an institution in the U.S., its territories, or possessions. Note: For a position to be considered a tenure-track-equivalent position, it must meet all of the following requirements: (1) the employing department or organization does not offer tenure; (2) the appointment is a continuing appointment; (3) the appointment has substantial educational responsibilities; and (4) the proposed project relates to the employee's career goals and job responsibilities as well as to the goals of the department/organization. Senior researchers may collaborate in a supporting role for early career awards. Early career applications should not propose significant resources for senior researchers and may not list senior researchers as co-PIs. Applicants will be asked to verify their early career status. See RFAs at: https://www.epa.gov/research-grants for additional information pertaining to eligibility requirements.
For certain competitive funding opportunities under this CFDA assistance listing, the Agency may limit eligibility to compete to a number or subset of eligible applicants consistent with the Agency's Assistance Agreement Competition Policy.</t>
  </si>
  <si>
    <t xml:space="preserve">Public nonprofit institutions/organizations and private nonprofit institutions/organizations located in the U.S.; state and local governments; Federally Recognized Indian Tribal Governments; U.S. territories or possessions; Anyone/General Public, Education Professional, Student/Trainee, Graduate Student, Scientists/Researchers. </t>
  </si>
  <si>
    <t>{"description":"The EPA may request that applicants demonstrate they have appropriate background, academic training, experience in the field, and necessary resources to carry out the research. EPA may ask applicants to provide curriculum vitae and relevant publications. EPA may also ask the lead principal investigator/contact principal investigator for information documenting past performance.","isApplicable":true}</t>
  </si>
  <si>
    <t>{"environmentalImpact":{"reports":[{"isSelected":true,"reportCode":"statement"},{"isSelected":true,"reportCode":"assessment"},{"isSelected":true,"reportCode":"ExecutiveOrder12372"},{"isSelected":true,"reportCode":"otherRequired"}]},"description":"Regarding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  When applicable, an environmental impact assessment is made by the Office of Research and Development as required by the National Environmental Policy Act."}</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</si>
  <si>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Customarily, applicants are notified of award decisions within six months of the close of the RFA. After being recommended for award, applicants will be required to submit additional certifications and may be requested to submit an electronic version of the project abstract, provide responses to comments or suggestions offered by the peer reviewers, and provide a revised budget. EPA Project Officers will contact the Lead Principal Investigator/Contact Principal Investigator to obtain these materials. The official notification of an award will be made by the Agency's Grants and Interagency Agreement Management Division. Before or after award, certain applicants will be expected to provide additional quality assurance documentation.</t>
  </si>
  <si>
    <t>Approximately three to six months from the close of the solicitation.</t>
  </si>
  <si>
    <t>None. A standard grant application should be prepared and submitted as a new grant, which will be reviewed in the same manner as the original application and will compete for available funds.</t>
  </si>
  <si>
    <t>{"awarded":"other","description":"Grants are normally funded for a minimum of 3 years. Total approved project period may not exceed 5 years. Grants are generally fully funded or incrementally funded (on an annual basis), subject to the availability of funds.","awardedDescription":"Assistance is either fully funded (lump sum) or incrementally funded on an annual basis.\r\n\r\n\r\n"}</t>
  </si>
  <si>
    <t>[{"code":"program","isSelected":false,"description":""},{"code":"cash","isSelected":false,"description":""},{"code":"progress","isSelected":true,"description":"A grant recipient must agree to provide annual progress reports, with associated summaries for posting on NCER's web site, and a final report with an executive summary for web posting. A grant recipient must agree to provide copies of any peer reviewed journal article(s) resulting from the research during the project period.\n\n A discussion of expenditures is required in progress reports under this program.  The recipient also agrees to provide invention reports as appropriate."},{"code":"expenditure","isSelected":false,"description":""},{"code":"performanceMonitoring","isSelected":true,"description":"Performance Monitoring is required under this program.  Reporting requirements shall be determined at the time of grant award."}]</t>
  </si>
  <si>
    <t>The record retention requirements of 2 CFR Part 200 apply. Financial records, including all documents to support entries on accounting records and to substantiate charges to each grant, must be kept available to personnel authorized to examine EPA grant accounts. All records must be maintained until three years from the date of submission of the final expenditure report. If questions still remain, such as those raised as a result of audit, related records should be retained until the matter is completely resolved.</t>
  </si>
  <si>
    <t>68-0107-0-1-304;</t>
  </si>
  <si>
    <t xml:space="preserve">(Project Grants (Discretionary)) FY 17$28,180,686.00; FY 18 est $28,500,000.00; FY 19 est $0.00; FY 16$49,200,000.00; - </t>
  </si>
  <si>
    <t>New awards range from $399,000 to $2,996,426 total per grant. Average awards total $500,000.</t>
  </si>
  <si>
    <t>{"list":[{"fiscalYear":2016,"description":"Applications received for the STAR Program - FY 16 est.: 84. New awards for the STAR Program - FY 16 est.: 28. Abstracts of current grant awards, and annual interim and final summary results of the research are available on the homepage: https://www.epa.gov/research-grants.  \r\n\r\n \r\n Applications received for the STAR Program - FY 16: 87. New awards for the STAR Program - FY 16: 9. Abstracts of current grant awards, and annual interim and final summary results of the research are available on the homepage: https://www.epa.gov/research-grants."},{"fiscalYear":2017,"description":"Applications received for the STAR Program - FY 17: 187. New awards for the STAR Program - FY 17: 5. Abstracts of current grant awards, and annual interim and final summary results of the research are available on the homepage: https://www.epa.gov/research-grants."},{"fiscalYear":2018,"description":"Applications received for the STAR Program - FY 18 est.: 0. New awards for the STAR Program - FY 18 est.: 5. Abstracts of current grant awards, and annual interim and final summary results of the research are available on the homepage: https://www.epa.gov/research-grants."}],"isApplicable":true}</t>
  </si>
  <si>
    <t xml:space="preserve">2 CFR Part 200 &amp; 2 CFR Part 1500_x0014_ (Uniform Administrative Requirements, Cost Principles, and Audit Requirements for Federal Awards) and Research and Demonstration Grant Regulations, Environmental Protection Agency (40 CFR Part 40). </t>
  </si>
  <si>
    <t>{"flag":"appendix","description":"Applicants are encouraged to communicate with the appropriate EPA Regional Office listed in Appendix IV of the Catalog or the contacts listed in the solicitations.    Solicitations are located at:  https://www.epa.gov/research-grants."}</t>
  </si>
  <si>
    <t>Ron JosephsonU.S. Environmental Protection Agency, 1200 Pennsylvania Avenue, N.W. (Mail Code: 8725R), Washington, DC 20460 Email:&lt; a href='mailto:josephson.ron@epa.gov'&gt;josephson.ron@epa.gov&lt;/a&gt;Phone: 202-564-7823;</t>
  </si>
  <si>
    <t>https://www.epa.gov/research-grants</t>
  </si>
  <si>
    <t xml:space="preserve">66.511 Office of Research and Development Consolidated Research/Training/Fellowships; </t>
  </si>
  <si>
    <t>Fiscal Year2016: 1. Support a research center that utilizes novel measurement and modeling approaches to understand spatial and temporal differences in multiple air pollutants and health outcomes, develops and distributes tools for air quality impact assessment, and examines and tests the efficacy of various technology and policy scenarios in meeting outcome and cost-effectiveness goals._x000D_
_x000D_
2. Researchers will use state-of-the-art methods to measure in utero chemical exposures that are potential risk factors for childhood leukemia and characterize the biological mechanisms by which these chemicals may act on the fetus to increase the risk of leukemia in human and animal studies._x000D_
_x000D_
3. This project evaluates how a range of future changes will impact particulate matter and ozone levels in the western United States. Chemistry and physics simulations for key locations in the western US will use a range of scenarios for future climate change, anthropogenic emissions of pollutant and precursors in the US, wildfire emissions, biogenic emissions, land cover changes and background from long range transport. _x000D_
_x000D_
4. This grant supports research to identify major sources and composition of air pollutants in the year 2050 resulting from different energy portfolios that optimize economic outcomes related to different assumptions about available technology and climate change. Analyses will include detail to allow air quality health costs to be calculated for a range of socio-economic classes. The study will use combinations of different climate models, air quality models, and energy portfolios._x000D_
_x000D_
5. The goal of this project is to develop a transferable framework for linking the health of small streams to water quality indicators, ecosystem services, and human preferences. This project will focus on small streams and the benefits of protection both upstream and downstream._x000D_
 1. Utilize a freshwater crustacean and a freshwater gastropod as model ecological receptors to develop bioenergetic markers and population models for predicting adverse ecological effects in response to two emerging contaminants, pyroclostrobin fungicide and perfluorooctane sulfonate. 2. Develop new and improved Environmental Public Health Indicators related to the school environment, and explore appropriate statistical methodology in order to evaluate linkages between the school environment and children's health and school performance. 3. Communicate to the public the importance of the effects of nutrient loading and the consequences for ecological services. This will be achieved through the development of an organizational framework, quantification of spatially scalable ecological services production function, investigation of household preferences and economic value of water quality, preference surveys to estimate willingness to pay, and the production of an Integrated Assessment Model (IAM). 4. Use a preference function model to value changes in water quality benefits. The findings will be adaptable to alternative study-sites and will address critical deficiencies in traditional benefit transfer studies. 5. Develop an integrated modeling framework to characterize present and future health risks in an elderly population jointly exposed to ozone and extreme heat.Fiscal Year2018: 1. The project studies the influence of social and physical factors (residential conditions, personal lifestyles/genetics, socioeconomic behaviors, public interactions) and total chemical pollutant exposures on children’s health and development. The research provides exposure models reflecting the chemical, social and physical environments that influence health outcomes from the prenatal period to age four and estimates the causal effect of these total environment exposures on child health. 2. The project studies the importance of environmental factors such as geographical heat index, personal lifestyles/activities/genetics, societal behaviors, and public interactions on the potential link between adulthood cardiovascular disease (CVD) and PM2.5. Increasing awareness of environmental factors that contribute CVD from PM2.5 exposures enable state and local decision makers and health experts to implement correct and effective preventive measures to achieve the optimal public health outcomes. 3. The  project is developing a watershed classification system to diagnose and manage harmful algal blooms (HABs) in the upper Ohio River basin. The focus of this project is to determine characteristics related to distribution, duration, and intensity of HABs and develop a classification system to predict and prevent HABs. 4. The project studies the importance of peri-urban/rural environmental factors (availability of water service, housing conditions, socioeconomic status, behaviors, and water infrastructure) on lead exposures and children’s health. Research will estimate how potential lead in well waters affects children’s developmental outcomes, and the association between lead in private well water and children’s blood lead. 5. The project explores genetic and environmental factors controlling the occurrence of harmful algal blooms (HABs) in Iowa's lakes. The project will produce tools and databases accessible and useful for state/local decision makers and managers dealing with HABs.</t>
  </si>
  <si>
    <t>The evaluation and selection criteria for competitive awards under this CFDA description will be described in the competitive announcement. See the web page (https://www.epa.gov/research-grants) for additional information on the evaluative criteria for the RFAs.</t>
  </si>
  <si>
    <t>https://beta.sam.gov/fal/939b2e6583094901b9c8845fe0562d80/view</t>
  </si>
  <si>
    <t>Surveys, Studies, Investigations and Special Purpose Grants within the Office of Research and Development</t>
  </si>
  <si>
    <t>{"list":[{"act":{},"publicLaw":{"congressCode":"95","number":"95"},"USC":{"title":"42","section":"7401"},"authorizationTypes":{"USC":true,"act":true,"publicLaw":true},"usc":{"title":"42","section":"7401"}},{"act":{},"publicLaw":{"congressCode":"93","number":"523"},"authorizationTypes":{"act":true,"publicLaw":true}},{"act":{},"publicLaw":{"congressCode":"94","number":"469"},"USC":{"title":"15","section":"2601"},"authorizationTypes":{"USC":true,"act":true,"publicLaw":true},"usc":{"title":"15","section":"2601"}},{"act":{},"publicLaw":{"congressCode":"92","number":"516"},"USC":{"title":"7","section":"136r"},"authorizationTypes":{"USC":true,"act":true,"publicLaw":true},"usc":{"title":"7","section":"136r"}},{"act":{},"publicLaw":{"congressCode":"95","number":"217"},"USC":{"title":"33","section":"1251 et seq"},"authorizationTypes":{"USC":true,"act":true,"publicLaw":true},"usc":{"title":"33","section":"1251 et seq"}},{"act":{},"USC":{"title":"42","section":"6981"},"authorizationTypes":{"USC":true,"act":true},"usc":{"title":"42","section":"6981"}},{"act":{},"authorizationTypes":{"act":true}},{"act":{},"authorizationTypes":{"act":true}},{"act":{},"authorizationTypes":{"act":true}},{"act":{},"publicLaw":{"congressCode":"94","number":"580"},"USC":{"title":"42","section":"6981 et seq"},"authorizationTypes":{"USC":true,"act":true,"publicLaw":true},"usc":{"title":"42","section":"6981 et seq"}}]}</t>
  </si>
  <si>
    <t>To (1) support surveys, studies and investigations and special purpose assistance to determine the environmental effects of air quality, drinking water, water quality, hazardous waste, toxic substances, and pesticides (2) identify, develop, and demonstrate effective pollution control techniques; and (3) fund innovative regional projects that address a stated problem or opportunity relating to sustainability and use science to inform design, planning and decision-making at the local, state and industrial levels. 
Funding Priority - Fiscal Year FY 2017:  Included conducting air quality research, improving the science behind risk assessment, water quality research, drinking water research, research to improve human health and the environment, and research related to Homeland Security. Surveys, studies, and investigations to determine the environmental effects of air quality, drinking water, water quality, hazardous waste, toxic substances, endocrine disrupting chemicals, and pesticides will also be funded under this category. Additionally, this funding priority provided support for conferences relating to the areas above.</t>
  </si>
  <si>
    <t>These programs are available to each State, territory and possession, and Tribal nation of the U.S., including the District of Columbia, for public and private State universities and colleges, hospitals, laboratories, State and local government departments, other public or private nonprofit institutions, and in some cases, individuals or foreign entities. Profit-making firms are not eligible to receive assistance agreements from the EPA under this program.
Eligible nonprofit organizations include any organizations: 1) Are operated primarily for scientific, educational, service, charitable or similar purposes in the public interest; 2) Are not organized primarily for profit; and 3) Use its net proceeds to maintain, improve, and/or expand its operations. . However, nonprofit organizations described in Section 501(c) (4) of the Internal Revenue Code that lobby are not eligible to apply.
National laboratories funded by Federal Agencies (Federally-Funded Research and Development Centers, "FFRDCs") may not apply. FFRDC employees may cooperate or collaborate with eligible applicants within the limits imposed by applicable legislation and regulations. They may participate in planning, conducting, and analyzing the research directed by the applicant, but may not direct projects on behalf of the applicant organization. The institution, organization, or governance receiving the award may provide funds through its assistance agreement from the EPA to an FFRDC for research personnel, supplies, equipment, and other expenses directly related to the research. However, salaries for permanent FFRDC employees may not be provided through this mechanism. 
Federal Agencies may not apply. Federal employees are not eligible to serve in a principal leadership role on an assistance agreement, and may not receive salaries or augment their Agency's appropriations in other ways through awards made under this program. 
The applicant institution may enter into an agreement with a Federal Agency to purchase or utilize unique supplies or services unavailable in the private sector to the extent authorized by law. Examples are purchase of satellite data, chemical reference standards, analyses, or use of instrumentation or other facilities not available elsewhere. A written justification for federal involvement must be included in the application. In addition, an appropriate form of assurance that documents the commitment, such as a letter of intent from the Federal Agency involved, should be included.
For certain competitive funding opportunities under this CFDA description, the Agency may limit eligibility to compete to a number or subset of eligible applicants consistent with the Agency's Assistance Agreement Competition Policy.</t>
  </si>
  <si>
    <t>Public nonprofit institutions/organizations and private nonprofit institutions/organizations; state and local governments; Federally Recognized Indian Tribal Governments; U.S. territories or possessions; anyone/general public; education professionals; students/trainees; graduate students; scientists/researchers; hospitals; foreign entities; and individuals.</t>
  </si>
  <si>
    <t>{"description":"The Agency may request that applicants demonstrate they have appropriate background, academic training experience in the field, and the necessary equipment to carry out the research. EPA may ask applicants or principal investigators to provide curriculum vitae and relevant publications. EPA may ask principal investigators for information documenting past performance. ","isApplicable":true}</t>
  </si>
  <si>
    <t>{"environmentalImpact":{"reports":[{"isSelected":true,"reportCode":"assessment"},{"isSelected":true,"reportCode":"ExecutiveOrder12372"},{"isSelected":true,"reportCode":"otherRequired"}]},"description":"When applicable, an environmental impact assessment is made by the Office of Research and Development as required by the National Environmental Policy Act. \n\nRegarding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</si>
  <si>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{"description":"Competitive RFAs (requests for applications) or RFPs (requests for proposals) for grants in these areas are announced widely through the Internet, university and scientific organizations, among other mechanisms. Although the programs identified are the formal assistance programs that ORD funds, there are periodic RFAs/RFIPs disseminated on other topics that are not part of the formal program. These new programs are also part of 66.510 but cannot be presently identified. Funds may be available to support activities including but not limited to experiments, surveys, studies, investigations, public education programs, and monitoring where authorized by specific statutes, in both science and engineering disciplines. Please check the Federal Register or the EPA/ORD website:  https://www.epa.gov/research for an updated listing of these programs.  Additional information may be available through the Grants.gov website https://www.grants.gov. \n\n Applicants, except in limited circumstances approved by the Agency, must submit all initial applications for funding through https://www.grants.gov.","isApplicable":true}</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</si>
  <si>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Customarily, applicants are notified about award decisions within six months of the solicitation deadline. After being recommended for award, applicants will be required to submit additional certifications and an electronic version of the revised project abstract, and may be requested to provide responses to comments or suggestions offered by the peer reviewers, a revised budget, past performance documentation, and/or make appropriate revisions. EPA Project Officers will contact Principal Investigators to obtain these materials. The official notification of an award will be made by the Agency's Grants and Interagency Agreements Management Division. Before or after award, certain applicants will be expected to provide additional quality assurance documentation. </t>
  </si>
  <si>
    <t>A standard grant application should be prepared and submitted as a new grant, which will be reviewed in the same manner as the original application and will compete for available funds.</t>
  </si>
  <si>
    <t>{"types":{"moe":false,"formula":false,"matching":true},"formula":{"title":"","chapter":"","part":"","subPart":"","publicLaw":"","description":""},"matching":{"requirementFlag":"voluntary","percent":"0","description":"The Office of Research and Development reserves the right to impose a cost share requirement under certain competitions. See individual competitive announcements for additional information pertaining to matching/cost share requirements"},"moe":{"description":""}}</t>
  </si>
  <si>
    <t>{"awarded":"other","description":"Grants are normally funded on a 12-month basis (annual). Total approved project period may not exceed 5 years. ","awardedDescription":"Assistance is either fully funded (lump sum) or incrementally funded on an annual basis. "}</t>
  </si>
  <si>
    <t>[{"code":"program","isSelected":false,"description":""},{"code":"cash","isSelected":false,"description":""},{"code":"progress","isSelected":true,"description":"EPA includes reporting requirements for grants and cooperative agreements in the terms and conditions of the agreements. Agreements may require quarterly, interim, and final progress reports, and financial, equipment, and invention reports.  Reporting requirements shall be determined at the time of grant award."},{"code":"expenditure","isSelected":true,"description":"A discussion of expenditures is required in progress reports under this program."},{"code":"performanceMonitoring","isSelected":true,"description":"Perfromance Monitoring is required under this program. "}]</t>
  </si>
  <si>
    <t xml:space="preserve">The record retention requirements of 2 CFR Part 200 apply. Financial records, including all documents to support entries on accounting records and to substantiate charges to each grant, must be kept available to personnel authorized to examine EPA grant accounts. All records must be maintained until three years from the date of submission of the final expenditure report. If questions still remain, such as those raised as a result of audit, related records should be retained until the matter is completely resolved. </t>
  </si>
  <si>
    <t xml:space="preserve">(Project Grants (Discretionary)) FY 17$800,000.00; FY 18 est $1,700,000.00; FY 19 est $800,000.00; FY 16$2,000,000.00; - </t>
  </si>
  <si>
    <t>New grants/cooperative agreements range from $10,000 to $170,000 and average $55,000.</t>
  </si>
  <si>
    <t>{"list":[{"fiscalYear":2016,"description":"An estimated 6 grant/cooperative agreements may be made in Fiscal Year (FY) 2016. Data on the number of applications received and the exact number of awards made in FY 2016 are not available. Summary information of the funded research is available in the USA Spending.GOV website.\r\n\r\n\r\nDatabase.https://www.usaspending.gov/transparency/Pages/AgencySummary.aspx?AgencyCode=6800 \r\n Six grant/cooperative agreements were made in Fiscal Year 2016. Summary information of the funded research is available in the USA Spending.GOV website. Database.https://www.usaspending.gov/transparency/Pages/AgencySummary.aspx?AgencyCode=6800"},{"fiscalYear":2017,"description":"An estimated three grant/cooperative agreements were made in Fiscal Year 2017.   Summary information of the funded research is available in the USA Spending.GOV website:  https://www.usaspending.gov/#/"},{"fiscalYear":2018,"description":"NA"}],"isApplicable":true}</t>
  </si>
  <si>
    <t xml:space="preserve">2 CFR 200 &amp; 2 CFR Part 1500 (Uniform Administrative Requirements, Cost Principles, and Audit Requirements for Federal Awards) and Research and Demonstration Grant Regulations, Environmental Protection Agency (40 CFR Part 40)  _x000D_
 _x000D_
</t>
  </si>
  <si>
    <t>{"flag":"appendix","description":"For administrative questions, Individuals are encouraged to communicate with the appropriate EPA Regional Office listed in Appendix IV of the Catalog or the contact listed on the competitive announcement."}</t>
  </si>
  <si>
    <t>John NanartowiczU.S. Environmental Protection Agency, Office of Research and Development/OPARM, 1200 Pennsylvania Ave. N.W. (Mail Code: 8102R), Washington, DC 20460 Email:&lt; a href='mailto:Nanartowicz.john@epa.gov'&gt;Nanartowicz.john@epa.gov&lt;/a&gt;Phone: 202-564-4756;</t>
  </si>
  <si>
    <t>https://www.epa.gov/research</t>
  </si>
  <si>
    <t xml:space="preserve">66.509 Science To Achieve Results (STAR) Research Program; 66.511 Office of Research and Development Consolidated Research/Training/Fellowships; </t>
  </si>
  <si>
    <t>Fiscal Year2016: No content available. Projects supported include conferences for exposure science, teratology (protection of human health during pregnancy), environmental toxicology and chemistry, advancing the science of toxicology, and environmental laboratory measurement and accreditationFiscal Year2017: Projects supported include conferences for exposure science, teratology (protection of human health during pregnancy), environmental toxicology and chemistry, advancing the science of toxicology, and environmental laboratory measurement and accreditationFiscal Year2018: NA</t>
  </si>
  <si>
    <t>https://beta.sam.gov/fal/8703875971c446ceb4c497be736bbc35/view</t>
  </si>
  <si>
    <t>Office of Research and Development Consolidated Research/Training/Fellowships</t>
  </si>
  <si>
    <t>{"list":[{"act":{"description":"Toxic Substances Control Act"},"publicLaw":{"congressCode":"94","number":"469"},"USC":{"title":"15","section":"2601"},"authorizationTypes":{"USC":true,"act":true,"publicLaw":true},"usc":{"title":"15","section":"2601"}},{"act":{"description":"National Environmental Policy Act of 1969"},"authorizationTypes":{"act":true}},{"act":{"description":"Safe Drinking Water Act"},"publicLaw":{"congressCode":"93","number":"523"},"authorizationTypes":{"act":true,"publicLaw":true}},{"act":{"description":"Comprehensive Environmental Response, Compensation, and Liability Act (CERCLA) of 1980"},"publicLaw":{"congressCode":"99","number":"499"},"authorizationTypes":{"act":true,"publicLaw":true}},{"act":{"description":"Federal Insecticide, Fungicide, and Rodenticide Act"},"publicLaw":{"congressCode":"92","number":"516"},"USC":{"title":"7","section":"136r&amp;136u"},"authorizationTypes":{"USC":true,"act":true,"publicLaw":true},"usc":{"title":"7","section":"136r&amp;136u"}},{"act":{"description":"Comprehensive Environmental Response, Compensation, and Liability Act (CERCLA) of 1980"},"publicLaw":{"congressCode":"95","number":"510"},"authorizationTypes":{"act":true,"publicLaw":true}},{"act":{"description":"Marine Protection, Research, and Sanctuaries Act"},"authorizationTypes":{"act":true}},{"act":{"description":"Resource Conservation and Recovery Act of 1976"},"publicLaw":{"congressCode":"94","number":"580"},"USC":{"title":"42","section":"6901"},"authorizationTypes":{"USC":true,"act":true,"publicLaw":true},"usc":{"title":"42","section":"6901"}},{"act":{"description":"Clean Water Act"},"publicLaw":{"congressCode":"95","number":"217"},"USC":{"title":"33","section":"1251"},"authorizationTypes":{"USC":true,"act":true,"publicLaw":true},"usc":{"title":"33","section":"1251"}},{"act":{"description":"Solid Waste Disposal Act"},"authorizationTypes":{"act":true}},{"act":{"description":"Clean Air Act"},"publicLaw":{"congressCode":"95","number":"95"},"USC":{"title":"42","section":"7401"},"authorizationTypes":{"USC":true,"act":true,"publicLaw":true},"usc":{"title":"42","section":"7401"}},{"act":{"description":"Federal Insecticide, Fungicide, and Rodenticide Act"},"publicLaw":{"congressCode":"94","number":"140"},"USC":{"title":"7","section":"136r&amp;136u"},"authorizationTypes":{"USC":true,"act":true,"publicLaw":true},"usc":{"title":"7","section":"136r&amp;136u"}},{"act":{"description":"Federal Insecticide, Fungicide, and Rodenticide Act"},"publicLaw":{"congressCode":"95","number":"396"},"USC":{"title":"7","section":"136r&amp;136u"},"authorizationTypes":{"USC":true,"act":true,"publicLaw":true},"usc":{"title":"7","section":"136r&amp;136u"}}]}</t>
  </si>
  <si>
    <t>The Office of Research and Development (ORD) supports research and development to determine the environmental effects of air quality, drinking water, water quality, hazardous waste, toxic substances, and pesticides; (2) identify, develop, and demonstrate effective pollution control techniques; (3) perform risk assessments to characterize the potential adverse health effects of human exposures to environmental hazards; and (4) the facilitation of training and fellowships in these areas. Investigator initiated grants/cooperative agreements may be funded in broad areas such as environmental chemistry and physics, environmental engineering, and health and ecological effects of pollution. The ORD conducts leading-edge research to provide a solid underpinning of science and technology for the Agency. Applied research builds our understanding of how to protect and enhance the relationship between humans and the ecosystems of earth. ORD conducts a comprehensive research program to protect air, water, land, and human health and ecosystems, to improve environmental compliance and stewardship, and to conduct and promote coordination and acceleration of training for individuals relating to the protection and enhancement of the relationship between humans and the ecosystems of earth as well as to improve environmental compliance and stewardship. 
Funding Priority - Fiscal Year 2017:  ORD's research supports EPA's strategic goals. Brief descriptions of this research are as follows: 1) Air climate and energy research assess human and ecosystem exposures and effects associated with air pollutants and climate change. Working with other Federal and state agencies, major universities and institutions, and the private sector, this research provides the scientific tools, metrics, and information on air pollution exposure necessary for individuals, communities, and governmental agencies to make public health decisions related to air quality and climate change; 2) Safe and sustainable water research provides the resource management tools that allow decision makers to systematically consider complex tradeoffs occurring in a watershed on a regional or national scale. These tools are based on an improved understanding of the impacts of environmental stresses such as waterborne chemicals and microbial contaminants on aquatic systems and the potential impacts of anthropogenic processes. This research will also address issues related to the nation's aging water infrastructure; high priority water quality and availability research; and promising approaches such as green infrastructure; 3) Sustainable and healthy communities research program supports the Agency's effort to protect and restore land, and support community health. This research focuses on developing data and tools for forecasting and assessing ecological and community health, designing near-term approaches for sustainable solutions to address environmental contaminants present in communities, and developing sustainable practices to help communities manage waste and materials; infrastructure, energy and water; transportation; and planning and zoning for buildings and land use; and 4) Chemical safety and sustainability research underpins the analysis of risks and potential health impacts across the broad spectrum of EPA programs and provides the scientific foundation for pesticide and toxic substances programs, pollution prevention, human health risk assessment, and homeland security. Specifically, this research allows the Agency to more quickly, efficiently, and cost-effectively assess potential chemical toxicity; develop integrated health hazard and dose-response assessments that support Agency decisions related to chemical safety; improve the Agency's preparedness, response, and recovery capabilities for homeland security incidents and other hazards.</t>
  </si>
  <si>
    <t>These programs are available to each State, territory and possession, and Tribal nation of the U.S., including the District of Columbia, public and private universities and colleges, hospitals, laboratories, State and local government departments, other public or private nonprofit institutions, and foreign entities. Profit-making firms are not eligible to receive assistance agreements from the EPA under this program.
Eligible nonprofit organizations include any organizations that: 1) Are operated primarily for scientific, educational, service, charitable or similar purposes in the public interest; 2) Are not organized primarily for profit; and 3) Use its net proceeds to maintain, improve, and/or expand its operations. However, nonprofit organizations described in Section 501(c) (4) of the Internal Revenue Code that lobby are not eligible to apply.
National laboratories funded by Federal Agencies (Federally-Funded Research and Development Centers, "FFRDCs") may not apply. FFRDC employees may cooperate or collaborate with eligible applicants within the limits imposed by applicable legislation and regulations. They may participate in planning, conducting, and analyzing the research directed by the applicant, but may not direct projects on behalf of the applicant organization. The institution, organization, or governance receiving the award may provide funds through its assistance agreement from the EPA to an FFRDC for research personnel, supplies, equipment, and other expenses directly related to the research. However, salaries for permanent FFRDC employees may not be provided through this mechanism. 
Federal Agencies may not apply. Federal employees are not eligible to serve in a principal leadership role on an assistance agreement, and may not receive salaries or augment their Agency's appropriations in other ways through awards made under this program. 
The applicant institution may enter into an agreement with a Federal Agency to purchase or utilize unique supplies or services unavailable in the private sector to the extent authorized by law. Examples are purchase of satellite data, chemical reference standards, analyses, or use of instrumentation or other facilities not available elsewhere. A written justification for federal involvement must be included in the application. In addition, an appropriate form of assurance that documents the commitment, such as a letter of intent from the Federal Agency involved, should be included.
For certain competitive funding opportunities under this CFDA description, the Agency may limit eligibility to compete to a number or subset of eligible applicants consistent with the Agency's Assistance Agreement Competition Policy.</t>
  </si>
  <si>
    <t xml:space="preserve">Public nonprofit institutions/organizations and private nonprofit institutions/organizations; state and local governments; Federally Recognized Indian Tribal Governments; U.S. territories or possessions; education professionals; students/trainees; graduate students; scientists/researchers; hospitals; and foreign entities. _x000D_
_x000D_
_x000D_
_x000D_
</t>
  </si>
  <si>
    <t>{"description":"The EPA may request that applicants demonstrate they have appropriate background, academic training, experience in the field, and necessary equipment to carry out the research. EPA may ask applicants to provide curriculum vitae and relevant publications. EPA may also ask the lead principal investigator/contact principal investigator for information documenting past performance.","isApplicable":true}</t>
  </si>
  <si>
    <t>{"description":"Competitive RFAs (requests for applications) or RFIPs (requests for initial proposals) for grants in these areas are announced widely through the Internet, university and scientific organizations, among other mechanisms. Although the programs identified are the formal assistance programs that ORD funds, there are periodic RFAs disseminated on other topics that are not part of the formal program. These new programs are also part of 66.511 but cannot be presently identified. Funds may be available to support research activities including but not limited to experiments, surveys, studies, investigations, public education programs, and monitoring where authorized by specific statutes, in both science and engineering disciplines. Funds may also be used for training and fellowships. Please check the Federal Register or the EPA/ORD website at: https://www.epa.gov/research  for an updated listing of these programs. Completed applications must be submitted to the appropriate Grants Management Office at the Environmental Protection Agency or as shown in the specific RFAs, which are accessible through the EPA/ORD website at:  https://www.epa.gov/research . \n\nApplicants, except in limited circumstances approved by the Agency, must submit all initial applications for funding through https://www.grants.gov.","isApplicable":true}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</si>
  <si>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Customarily, applicants are notified about award decisions within six months of the solicitation deadline. After being recommended for award, applicants will be required to submit additional certifications and may be requested to provide responses to comments or suggestions offered by the peer reviewers, a revised budget, past performance documentation, and/or make appropraite revisions. EPA Project Officers will contact Principal Investigators to obtain these materials. The official notification of an award will be made by the Agency's Grants and Interagency Agreements Management Division. Before or after award, certain applicants will be expected to provide additional quality assurance documentation.</t>
  </si>
  <si>
    <t>{"types":{"moe":false,"formula":false,"matching":true},"formula":{"title":"","chapter":"","part":"","subPart":"","publicLaw":"","description":""},"matching":{"requirementFlag":"voluntary","percent":"0","description":"The Office of Research and Development reserves the right to impose a cost share requirement under certain competitions. See the competitive announcement for additional information pertaining to matching/cost share requirements\n\n\n."},"moe":{"description":""}}</t>
  </si>
  <si>
    <t>{"awarded":"other","description":"Grants/cooperative agreements are normally funded on a 12-month basis (annual). Total approved project period may not exceed 5 years for research and 3 years for training agreements. . ","awardedDescription":"Assistance is either fully funded (lump sum) or incrementally funded on an annual basis. "}</t>
  </si>
  <si>
    <t>[{"code":"program","isSelected":false,"description":""},{"code":"cash","isSelected":false,"description":""},{"code":"progress","isSelected":true,"description":"EPA includes reporting requirements for grants and cooperative agreements in the terms and conditions of the agreements. Agreements may require quarterly, interim, and final progress reports, and financial, equipment, and invention reports."},{"code":"expenditure","isSelected":true,"description":"A discussion of expenditures is required in progress reports under this program. "},{"code":"performanceMonitoring","isSelected":true,"description":"Performance Monitoring is required under this program. "}]</t>
  </si>
  <si>
    <t>68-0107-0-1-304;68-0108-0-1-304;68-8145-0-1-304;</t>
  </si>
  <si>
    <t xml:space="preserve">(Cooperative Agreements (Discretionary Grants)) FY 17$17,500,000.00; FY 18 est $18,200,000.00; FY 19 est $8,700,000.00; FY 16$22,000,000.00; - </t>
  </si>
  <si>
    <t>Awards can range for new grants/cooperative agreements from $75,000 to $1,000,000; and average $250,000.   
.</t>
  </si>
  <si>
    <t>{"list":[{"fiscalYear":2016,"description":"No content available. Four grants/cooperative agreements were awarded in Fiscal Year 2016, covering topics such as: 1) Establishing a life cycle cost framework model for storm-water infrastructure alternatives, assessing the costs and benefits of green, grey and hybrid infrastructure.; 2) Creating a multi-tiered, web-based decision support system to examine risks of low flow in premise plumbing systems; 3) Developing a database of premise plumbing conditions and concentrations of opportunistic pathogens, disinfection byproducts, and lead; and 4) Stimulating publically available research supporting decision-makers on managing nitrogen and carbon inputs to northern Gulf of Mexico estuaries. Summary information of the funded research is available at USA Spending.Gov Database.https://www.usaspending.gov/transparency/Pages/AgencySummary.aspx?AgencyCode=6800"},{"fiscalYear":2017,"description":"Information is currently unavailable. Summary information of funded research will be available at USA Spending.Gov: https://www.usaspending.gov/#/"},{"fiscalYear":2018,"description":"NA"}],"isApplicable":true}</t>
  </si>
  <si>
    <t>2 CFR 200 &amp; 2 CFR Part 1500 (Uniform Administrative Requirements, Cost Principles, and Audit Requirements for Federal Awards) and Research and Demonstration Grant Regulations, Environmental Protection Agency (40 CFR Parts 40 &amp; 45).</t>
  </si>
  <si>
    <t>{"flag":"appendix","description":"For administrative information, Individuals are encouraged to communicate with the appropriate EPA Regional Office listed in Appendix IV of the Catalog or the contact listed on the competitive announcement."}</t>
  </si>
  <si>
    <t>John Nanartowicz IIIU.S. Environmental Protection Agency, Office of Research and Development/OPARM, 1200 Pennsylvania Ave., N.W. (Mail Code: 8102R), Washington, DC 20460 Email:&lt; a href='mailto:nanartowicz.john@epa.gov'&gt;nanartowicz.john@epa.gov&lt;/a&gt;Phone: 202-564-4756;</t>
  </si>
  <si>
    <t xml:space="preserve">66.509 Science To Achieve Results (STAR) Research Program; 66.510 Surveys, Studies, Investigations and Special Purpose Grants within the Office of Research and Development; </t>
  </si>
  <si>
    <t>https://beta.sam.gov/fal/12d4dd72a8504635a8f0bb568570c51a/view</t>
  </si>
  <si>
    <t>Greater Research Opportunities (GRO) Fellowships For Undergraduate Environmental Study</t>
  </si>
  <si>
    <t>{"list":[{"act":{"description":"Federal Insecticide, Fungicide, and Rodenticide Act"},"USC":{"title":"7","section":"136r"},"authorizationTypes":{"USC":true,"act":true},"usc":{"title":"7","section":"136r"}},{"act":{"description":"Clean Air Act"},"USC":{"title":"42","section":"7403"},"authorizationTypes":{"USC":true,"act":true},"usc":{"title":"42","section":"7403"}},{"act":{"description":"Clean Water Act"},"USC":{"title":"33","section":"1254"},"authorizationTypes":{"USC":true,"act":true},"usc":{"title":"33","section":"1254"}},{"act":{"description":"Solid Waste Disposal Act"},"USC":{"title":"42","section":"6981"},"authorizationTypes":{"USC":true,"act":true},"usc":{"title":"42","section":"6981"}},{"act":{"description":"Toxic Substances Control Act"},"USC":{"title":"15","section":"2609"},"authorizationTypes":{"USC":true,"act":true},"usc":{"title":"15","section":"2609"}},{"act":{"description":"National Environmental Policy Act of 1969"},"authorizationTypes":{"act":true}},{"act":{"description":"Safe Drinking Water Act"},"USC":{"title":"42","section":"300j-1"},"authorizationTypes":{"USC":true,"act":true},"usc":{"title":"42","section":"300j-1"}}]}</t>
  </si>
  <si>
    <t>The National Center for Environmental Research (NCER) offers undergraduate fellowships to students in environmentally related fields of study. This program is intended to strengthen the environmental research capacity of institutions of higher education that receive limited funding to build such capacity. 
Funding Priority - Fiscal Year 2017: No funding opportunity is was issued.
Fiscal Year 2018 – EPA did not include funding for this activity in the FY 2018 budget request</t>
  </si>
  <si>
    <t>Applicants must attend a fully accredited four-year U.S. college or university (located in the U.S. or its territories) for the fellowship period. Individuals must be citizens of the U.S. or its territories or possessions, or be lawfully admitted to the U.S. for permanent residence. You must have your green card at the time of application to be eligible for this Fellowship opportunity. Do not provide the green card number with your application; however, you may be asked to provide it at a later time to verify eligibility with the U.S. Citizenship and Immigration Service of the Department of Homeland Security.
The GRO Undergraduate Fellowship is intended for students entering their last two years of full time study before obtaining their first bachelor's degree. Students who have already earned one bachelor's degree and are pursuing additional degrees are not eligible. The fellowship tenure is for 2 full academic years (9 months each) with a required paid summer internship after their first year. Thus, only students who will be entering their last two years of college will be considered eligible. 
In order to receive the fellowship, the student must attend a fully accredited four-year U.S. institution of higher education. This school must be among those that are not highly funded for research and development capacity. For the purposes of this solicitation, students attending those institutions receiving more than $35 million in annual federal research and development funding are ineligible to apply under this solicitation. Institutions who exceed this threshold can be identified in the National Science Foundation's publication "Federal Science and Engineering Support to Universities, Colleges, and Nonprofit Institutions: FY 2012," Page 37, Table 12, column 2. These data can be found at http://www.nsf.gov/statistics/2015/nsf15305/pdf/nsf15305.pdf.
Students attending those institutions either not listed, or listed as having received $35 million or less as designated in column 2 of Table 12 are eligible to apply.
Students attending two-year institutions, community colleges, and those not in attendance at an institution of higher education at the time of application submittal may be eligible to apply. However, in order to be eligible to receive the fellowship, students attending two-year institutions, community colleges, or those not in attendance at the time of application will need to show evidence of having received their Associate's degree, demonstrate that they only have two years left of undergraduate studies for completion of their Bachelor's degree, and will also need to demonstrate that they have been accepted to attend an accredited eligible four-year institution. This requirement is considered satisfied if the student is transferring to an accredited eligible four-year institution which has an Articulation Agreement with the two-year institution, thus meaning that all credits will transfer towards requirements for the Bachelor's degree. An Articulation Agreement is a signed contract between a community or technical college and a four-year college or university that guarantees that a student who earns an associate's degree at a participating two-year institution can transfer all of the general education core credits to the four-year institution toward the completion of baccalaureate degree requirements. More information can usually be obtained directly from the institution's Registrar. Alternately, a student with an Associate's degree may provide a letter from the Registrar of the accredited eligible four-year institution verifying that upon matriculation, the student will only have two remaining years of undergraduate study to complete the first Bachelor's degree.
Students must be pursuing a bachelor's degree in an environmentally-related field, such as biology, health, the social sciences, or engineering. Students must have two (2) years remaining from the start of the Fall semester (Fall 2015) before receiving their initial bachelor's degree. Students must have at least a "B" average overall at the time of application submittal and during the tenure of the fellowship. 
Applicants who currently have another federal fellowship are not eligible. However, acceptance of a fellowship under this solicitation does not necessarily preclude acceptance of another private, state, regional, local, or non-profit scholarship, fellowship, traineeship, research assistantship, teaching assistantship, or grant aid.
Employees of the U.S. government may apply, but must be able to prove separation from Federal service before accepting this fellowship.
Applications must be submitted by the student. Applications submitted by the institution on behalf of the student will be rejected without review.
The exact term (start and end dates) of the undergraduate fellowship is negotiated with the student and covers a period of nine months for each fellowship year. Students seeking a bachelor's degree may be supported for a maximum of two academic years. 
EPA recognizes that scientific, technical, engineering and mathematical (STEM) competence is essential to the Nation's future well-being in terms of national security and competitive economic advantage. For instance, the health and vitality of the economy is predicated, in part, on the availability of an adequate supply of scientists, technicians, engineers and mathematicians, to develop innovative technologies and solutions. In other words, this country must engage all available minds to address the challenges it faces. Minorities, women, and persons with disabilities historically have been under-represented in the STEM fields. For this reason, EPA strongly encourages women, minorities, and persons with disabilities to apply. 
For certain competitive funding opportunities under this CFDA description, the Agency may limit eligibility to compete to a number or subset of eligible applicants consistent with the Agency's Assistance Agreement Competition Policy.</t>
  </si>
  <si>
    <t xml:space="preserve">Individual/Family; Student/Trainee </t>
  </si>
  <si>
    <t>{"description":"EPA may request that fellows document their affiliation with an eligible institution. The EPA may also request that applicants demonstrate they have appropriate background, academic training, and experience in the field to carry out the fellowship. ","isApplicable":true}</t>
  </si>
  <si>
    <t>{"environmentalImpact":{"reports":[{"isSelected":true,"reportCode":"otherRequired"}]},"description":"NCER invites applications for undergraduate fellowships in academic disciplines including engineering, environmental science, and physical science. \n\nRegarding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in the competitive announcement ."}</t>
  </si>
  <si>
    <t>{"description":"Specific details on the application process are described in the solicitations which are located at: https://www.epa.gov/research-grants.  \n\nApplicants, except in limited circumstances approved by the Agency, must submit all initial applications for funding through https://www.grants.gov.","isApplicable":true}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</si>
  <si>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The official notification of an award will be made by the EPA's Grants and Interagency Agreement Management Division.</t>
  </si>
  <si>
    <t>Approximately three to six months from the close of the solicitation.
.</t>
  </si>
  <si>
    <t>{"awarded":"other","description":"The term of the fellowship is negotiated with the student and covers a period of nine months for each fellowship year. Students seeking a bachelor's degree may be supported for a maximum of two years.","awardedDescription":"Assistance is fully funded (lump sum). \r\n"}</t>
  </si>
  <si>
    <t>[{"code":"program","isSelected":false,"description":""},{"code":"cash","isSelected":false,"description":""},{"code":"progress","isSelected":false,"description":""},{"code":"expenditure","isSelected":false,"description":""},{"code":"performanceMonitoring","isSelected":true,"description":"EPA includes reporting requirements for fellowships in the terms and conditions of the agreements. Performance Monitoring is required under this program. \r\n\r\n\r\n"}]</t>
  </si>
  <si>
    <t>The record retention requirements of 40 CFR Part 46 are applicable. All records related to a fellowship agreement must be maintained for three years after the completion date inserted on the "Completion of Studies Notice" (EPA Form 5770-9). EPA, the Inspector General, Comptroller General of the United States, or any of their duly authorized representatives, has the right of timely and unrestricted access to documents, papers, or other records related to a fellowship, in order to make audits, examinations, excerpts, transcripts and copies of such documents. The rights of access in this paragraph are not limited to the required retention period, but shall last as long as records are retained.</t>
  </si>
  <si>
    <t xml:space="preserve">(Project Grants (Discretionary)) FY 17$0.00; FY 18 est $0.00; FY 19 FY 16$0.00; - </t>
  </si>
  <si>
    <t xml:space="preserve">The undergraduate fellowship provides up to $20,700 per year of academic support and $8,600 for internship support for a combined total of up to $50,000 over the life of the fellowship. Awards average $50,000.   _x000D_
_x000D_
 _x000D_
_x000D_
_x000D_
_x000D_
_x000D_
</t>
  </si>
  <si>
    <t>{"list":[{"fiscalYear":2016,"description":"Applications received for the Greater Research Opportunities Undergraduate Fellowship Program- FY 16: 0. New awards for the Greater Research Opportunities Undergraduate Fellowship Program-FY 16 est.: 33. New awards for the Greater Research Opportunities Undergraduate Fellowship Program-FY 16: 33."},{"fiscalYear":2017,"description":"No applications were received and no new awards were made under this program in FY17."},{"fiscalYear":2018,"description":"No applications were received and no new awards will be made under this program in FY18."}],"isApplicable":true}</t>
  </si>
  <si>
    <t>Fellowship Regulations, Environmental Protection Agency (40 CFR Part 46).</t>
  </si>
  <si>
    <t>{"flag":"appendix","description":"For general questions, Applicants are encouraged to communicate with the appropriate EPA Regional Office listed in Appendix IV of the Catalog or the contacts listed in the solicitations. Solicitations are located at:  https://www.epa.gov/research-grants ."}</t>
  </si>
  <si>
    <t>Ron JosephsonU.S. Environmental Protection Agency, Office of Research and Development/NCER), 1200 Pennsylvania Avenue, N.W. (Mail Code: 8725R), Washington, DC 20460 Email:&lt; a href='mailto:josephson.ron@epa.gov'&gt;josephson.ron@epa.gov&lt;/a&gt;Phone: 202-564-7823;</t>
  </si>
  <si>
    <t xml:space="preserve">66.514 Science To Achieve Results (STAR) Fellowship Program ; </t>
  </si>
  <si>
    <t>Fiscal Year2016: 1. The goal of this study is to assess contamination by quantifying the pathogens Salmonella and Aeromonas in comparison to fecal indicators in an impaired stream. The results of this study will inform management of impaired waters._x000D_
_x000D_
2. The fellow will investigate volatile organic compounds found in ambient air samples in order to monitor local air quality. This will be achieved through analyzing aerosol filter samples by gas chromatography- mass spectrometry (GC-MS)._x000D_
_x000D_
3. The fellow will investigate the effects of drainage tiles on sub-surface erosion rates through isotopic analysis of fallout radionuclides in samples of river sediment in the Vermillion River watershed in northeast Ohio. Understanding the sources and magnitude of sediment pollution is of critical importance in the Great Lakes watershed, as sediment and the contaminants it may carry has a detrimental effect on aquatic ecosystems and drinking water quality._x000D_
_x000D_
4. Biofuels are potentially promising alternatives to conventional petrofuels, as they are renewable and release substantially lower emissions than their fossil fuel counterparts. Although there has been much progress made with respect to biofuel research, there are many setbacks that make it hard for these fuels to be fully implemented. This research works to optimize biofuels by studying properties of fuel synthesis and fuel cold flow behavior, while considering interactions with the environment._x000D_
_x000D_
5. The ecological context of chemical pollutant exposure can enhance susceptibility to chemical toxicity, and variation in environmental conditions – such as shifts in temperature resulting from climate change – may heighten the adverse impacts of pollutants. This research will examine the interactions between chemical exposure and environmental context by testing how the adverse reproductive effects of exposure to 4-nonylphenol in an estuarine fish model are influenced by thermal regime._x000D_
 1. The goal of this study is to assess contamination by quantifying the pathogens Salmonella and Aeromonas in comparison to fecal indicators in an impaired stream. The results of this study will inform management of impaired waters._x000D_
 2. The fellow will investigate volatile organic compounds found in ambient air samples in order to monitor local air quality. This will be achieved through analyzing aerosol filter samples by gas chromatography- mass spectrometry (GC-MS)._x000D_
 3. The fellow will investigate the effects of drainage tiles on sub-surface erosion rates through isotopic analysis of fallout radionuclides in samples of river sediment in the Vermillion River watershed in northeast Ohio. Understanding the sources and magnitude of sediment pollution is of critical importance in the Great Lakes watershed, as sediment and the contaminants it may carry has a detrimental effect on aquatic ecosystems and drinking water quality._x000D_
 4. Biofuels are potentially promising alternatives to conventional petrofuels, as they are renewable and release substantially lower emissions than their fossil fuel counterparts. Although there has been much progress made with respect to biofuel research, there are many setbacks that make it hard for these fuels to be fully implemented. This research works to optimize biofuels by studying properties of fuel synthesis and fuel cold flow behavior, while considering interactions with the environment._x000D_
 5. The ecological context of chemical pollutant exposure can enhance susceptibility to chemical toxicity, and variation in environmental conditions – such as shifts in temperature resulting from climate change – may heighten the adverse impacts of pollutants. This research will examine the interactions between chemical exposure and environmental context by testing how the adverse reproductive effects of exposure to 4-nonylphenol in an estuarine fish model are influenced by thermal regime.Fiscal Year2017: No new projects were funded during FY 2017.Fiscal Year2018: No new projects will be funded during FY 2018.</t>
  </si>
  <si>
    <t>The evaluation and selection criteria for competitive awards under this CFDA assistance listing will be described in the competitive announcement. Please visit(https://www.epa.gov/research-grants) for additional information on the evaluative criteria for the competitive announcement.</t>
  </si>
  <si>
    <t>https://beta.sam.gov/fal/2526b346e4e849d296a07e74001dcc2f/view</t>
  </si>
  <si>
    <t xml:space="preserve">Science To Achieve Results (STAR) Fellowship Program </t>
  </si>
  <si>
    <t>{"list":[{"act":{"description":"Solid Waste Disposal Act"},"USC":{"title":"42","section":"6981"},"authorizationTypes":{"USC":true,"act":true},"usc":{"title":"42","section":"6981"}},{"act":{"description":"Clean Air Act"},"USC":{"title":"42","section":"7403"},"authorizationTypes":{"USC":true,"act":true},"usc":{"title":"42","section":"7403"}},{"act":{"description":"Federal Insecticide, Fungicide, and Rodenticide Act"},"USC":{"title":"7","section":"136r"},"authorizationTypes":{"USC":true,"act":true},"usc":{"title":"7","section":"136r"}},{"act":{"description":"National Environmental Policy Act of 1969"},"authorizationTypes":{"act":true}},{"act":{"description":"Safe Drinking Water Act"},"USC":{"title":"42","section":"300j-1"},"authorizationTypes":{"USC":true,"act":true},"usc":{"title":"42","section":"300j-1"}},{"act":{"description":"Toxic Substances Control Act"},"USC":{"title":"15","section":"2609"},"authorizationTypes":{"USC":true,"act":true},"usc":{"title":"15","section":"2609"}},{"act":{"description":"Clean Water Act"},"USC":{"title":"33","section":"1254"},"authorizationTypes":{"USC":true,"act":true},"usc":{"title":"33","section":"1254"}}]}</t>
  </si>
  <si>
    <t>The National Center for Environmental Research (NCER), as part of its Science to Achieve Results (STAR) program, offers graduate fellowships for master's and doctoral level students in environmentally related fields of study. The purpose of the fellowship program is to encourage promising students to obtain advanced degrees and pursue careers in environmentally related fields. This goal is consistent with the mission of EPA, which is to provide leadership in the nation's environmental science, research, education, assessment, restoration, and preservation efforts. This program will benefit both the public and private sectors which will need a steady stream of well-trained environmental specialists if society is to meet the environmental challenges of the future. These fellowships are intended to help defray costs associated with advanced environmentally-oriented study leading to a master's or doctoral degree.
Funding Priority - Fiscal Year 2017: No funding opportunity was issued.
Funding Priority - Fiscal Year 2018: EPA did not include funding for this activity in the FY 2018 budget request.</t>
  </si>
  <si>
    <t>Applicants must attend a fully accredited U.S. college or university (located in the U.S. or its territories) for their graduate studies. Individuals must be citizens of the U.S. or its territories or possessions, or be lawfully admitted to the U.S. for permanent residence. Resident aliens must have their green card at the time of application to be eligible for this fellowship opportunity. Do not provide the green card number with your application; however, you may be asked to provide it at a later time to verify eligibility with the U.S. Citizenship and Immigration Service of the Department of Homeland Security.
Applicants do not need to be enrolled in or formally accepted into a full time graduate program at the time they apply for a fellowship, but proof of enrollment or acceptance must be produced prior to the award of the fellowship. To be eligible for this fellowship, applicants must be pursuing a master's or doctoral degree in an environmentally-related topic area at a fully accredited U.S. college or university (based in the U.S. or its territories).
Applicants who are in a graduate program at the time of application and meet either of the following two criteria as of the solicitation closing date ARE NOT eligible to receive a fellowship: 1) have completed more than one year in their current master's program; or 2) have completed more than four years in their current doctoral program. However, applicants enrolled in a master's program who intend to pursue a doctoral degree beginning in the fall of 2015 may apply for a doctoral fellowship.
Applicants who currently have another federal fellowship are not eligible. However, acceptance of a fellowship under this announcement does not necessarily preclude acceptance of another private, state, regional, local, or non-profit scholarship, fellowship, traineeship, research assistantship, teaching assistantship, or grant aid.
Employees of the U.S. government may apply, but must be able to prove separation from Federal service before accepting this fellowship.
Applications must be submitted by the student. Applications submitted by the institution on behalf of the student will be rejected without review.
EPA recognizes that scientific, technical, engineering and mathematical (STEM) competence is essential to the Nation's future well-being in terms of national security and competitive economic advantage. For instance, the health and vitality of the economy is predicated, in part, on the availability of an adequate supply of scientists, technicians, engineers and mathematicians, to develop innovative technologies and solutions. In other words, this country must engage all available minds to address the challenges it faces. Minorities, women, and persons with disabilities historically have been under-represented in the STEM fields. For this reason, EPA strongly encourages women, minorities, persons with disabilities and MAI applicants  to apply. 
 For certain competitive funding opportunities under this CFDA description, the Agency may limit eligibility to compete to a number or subset of eligible applicants consistent with the Agency's Assistance Agreement Competition Policy.</t>
  </si>
  <si>
    <t xml:space="preserve">Individual/Family; Student/Trainee and Graduate Student. </t>
  </si>
  <si>
    <t>{"environmentalImpact":{"reports":[{"isSelected":true,"reportCode":"otherRequired"}]},"description":"NCER invites applications for graduate fellowships in academic disciplines relating to environmental research including engineering, public health, and ecological sciences.\n\nRegarding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</si>
  <si>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 xml:space="preserve">Approximately three to six months from the close of the solicitation._x000D_
_x000D_
_x000D_
</t>
  </si>
  <si>
    <t>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t>
  </si>
  <si>
    <t>{"awarded":"other","description":"The term of a graduate fellowship is negotiated with students and customarily covers a period of 9 to 12 months for each fellowship year. Students seeking a master's degree may be supported for a maximum of two years. Students seeking doctoral degrees may receive support for a maximum of three years, available over a period of four years. If selected to receive a fellowship, the fellow will be contacted no later than 3-6 months after the close of the solicitation and should subsequently receive official notification of award by no later than 3-6 months after the close of the solicitation for the fall term. Please note that this schedule may be changed without notification due to factors that were not anticipated at the time of announcement.","awardedDescription":"Assistance is either fully funded (lump sum) or incrementally funded on an annual basis."}</t>
  </si>
  <si>
    <t>[{"code":"program","isSelected":false,"description":""},{"code":"cash","isSelected":false,"description":""},{"code":"progress","isSelected":true,"description":"Fellowship recipients must provide annual progress reports in order to retain their funding, and must provide a final report upon termination of the award. In the spring of each fellowship year, the fellow will need to provide documentation (letter from sponsor, current copy of transcript, updated project synopsis, updated technical abstract, etc.)."},{"code":"expenditure","isSelected":false,"description":""},{"code":"performanceMonitoring","isSelected":true,"description":"EPA includes reporting requirements for fellowships in the terms and conditions of the agreements. Performance Monitoring is required under this program. "}]</t>
  </si>
  <si>
    <t>The record retention requirements of 40 CFR Part 46 are applicable. All records related to a fellowship agreement must be maintained for three years after the completion date inserted on the "Completion of Studies Notice" (EPA Form 5770-9). EPA, the Inspector General, Comptroller General of the United States, or any of their duly authorized representatives, has the right of timely and unrestricted access to documents, papers, or other records related to a fellowship, in order to make audits, examinations, excerpts, transcripts and copies of such documents. The rights of access in this paragraph are not limited to the required retention period, but shall last as long as records are retained._x000D_
_x000D_
In the spring of each fellowship year, the fellow will need to provide documentation (letter from sponsor, current copy of transcript, updated project synopsis, updated technical abstract, etc.).</t>
  </si>
  <si>
    <t xml:space="preserve">(Project Grants (Discretionary)) FY 17$0.00; FY 18 est $0.00; FY 19 est $0.00; FY 16$6,700,000.00; - </t>
  </si>
  <si>
    <t xml:space="preserve">A maximum of $88,000 ($44,000/year) will be provided for master's fellows (two years) and up to $132,000 (three years) for doctoral fellows. Awards range from $88,000 to $132,000 total per fellowship and average $120,000. </t>
  </si>
  <si>
    <t>{"list":[{"fiscalYear":2016,"description":"Applications received for the STAR Fellowship Program: FY 16: 0. New Awards for the STAR Fellowship Program: FY 16 est.: 45.  Applications received for the STAR Fellowship Program: FY 16: 0. New Awards for the STAR Fellowship Program: FY 16: 45. "},{"fiscalYear":2017,"description":"No applications were received during FY 2017. No new projects were funded during FY 2017."},{"fiscalYear":2018,"description":"No applications were received and no new awards will be made during FY 2018."}],"isApplicable":true}</t>
  </si>
  <si>
    <t>{"flag":"appendix","description":"For general questions, Applicants are encouraged to communicate with the appropriate EPA Regional Office listed in Appendix IV of the Catalog or the contact listed in the solicitation. The solicitation is located at: https://www.epa.gov/research-grants."}</t>
  </si>
  <si>
    <t>Ron JosephsonU.S. Environmental Protection Agency, Office of Research and Development/NCER, 1200 Pennsylvania Avenue, N.W. (Mail Code: 8725R), Washington, DC 20460 Email:&lt; a href='mailto:josephson.ron@epa.gov'&gt;josephson.ron@epa.gov&lt;/a&gt;Phone: 202-564-7823;</t>
  </si>
  <si>
    <t xml:space="preserve">66.513 Greater Research Opportunities (GRO) Fellowships For Undergraduate Environmental Study; </t>
  </si>
  <si>
    <t>Fiscal Year2016: . The research will investigate the mechanisms of anaerobic bacterial lignin degradation to improve paper pulping processes and the use of lignin as a biofuel feedstock._x000D_
_x000D_
2. In the proposed research, pathogens being transmitted through small rural drinking water systems will be identified using molecular biology. This data will then be used to conduct a quantitative microbial risk assessment to estimate the health risks attributable to small drinking water systems and develop risk management strategies._x000D_
_x000D_
3. The fellow will design, build and deploy an instrument to measure up to thousands of distinct organic compounds and gain insight into what aerosols from fires are made of and how they form._x000D_
_x000D_
4. The research will apply modern econometric techniques to climatological and socioeconomic datasets to uncover the causal relationship between climate variation and global labor productivity, a fundamental building block of economic development that is vulnerable to warming through biophysical and cognitive constraints imposed by higher temperatures. _x000D_
_x000D_
5. The research will use stable carbon isotopes to study organic reactions that occur in fog and clouds to assess the effects of these processes on particulate matter mass. This will help in understanding the atmospheric organic carbon budget, as existing models underestimate the concentration of aerosol particulate matter._x000D_
 1. The research will investigate the mechanisms of anaerobic bacterial lignin degradation to improve paper pulping processes and the use of lignin as a biofuel feedstock. 2. In the proposed research, pathogens being transmitted through small rural drinking water systems will be identified using molecular biology. This data will then be used to conduct a quantitative microbial risk assessment to estimate the health risks attributable to small drinking water systems and develop risk management strategies. 3. The fellow will design, build and deploy an instrument to measure up to thousands of distinct organic compounds and gain insight into what aerosols from fires are made of and how they form. 4. The research will apply modern econometric techniques to climatological and socioeconomic datasets to uncover the causal relationship between climate variation and global labor productivity, a fundamental building block of economic development that is vulnerable to warming through biophysical and cognitive constraints imposed by higher temperatures. 5. The research will use stable carbon isotopes to study organic reactions that occur in fog and clouds to assess the effects of these processes on particulate matter mass. This will help in understanding the atmospheric organic carbon budget, as existing models underestimate the concentration of aerosol particulate matter. Fiscal Year2017: No new projects were funded during FY 2017.</t>
  </si>
  <si>
    <t>The evaluation and selection criteria for competitive awards under this CFDA assistance listing will be described in the competitive announcement. Please visit http://www.epa.gov/ncer for additional information on the evaluative criteria for this competitive announcement.</t>
  </si>
  <si>
    <t>https://beta.sam.gov/fal/0db351e03974476a87317d29de131607/view</t>
  </si>
  <si>
    <t>P3 Award: National Student Design Competition for Sustainability</t>
  </si>
  <si>
    <t>People, Prosperity and the Planet (P3) Student Design Competition</t>
  </si>
  <si>
    <t>{"list":[{"act":{"description":"Safe Drinking Water Act"},"USC":{"title":"42","section":"300j-1"},"authorizationTypes":{"USC":true,"act":true},"usc":{"title":"42","section":"300j-1"}},{"act":{"description":"Clean Water Act"},"USC":{"title":"33","section":"1254"},"authorizationTypes":{"USC":true,"act":true},"usc":{"title":"33","section":"1254"}},{"act":{"description":"Solid Waste Disposal Act"},"USC":{"title":"42","section":"6981"},"authorizationTypes":{"USC":true,"act":true},"usc":{"title":"42","section":"6981"}},{"act":{"description":"Federal Insecticide, Fungicide, and Rodenticide Act"},"USC":{"title":"7","section":"136r"},"authorizationTypes":{"USC":true,"act":true},"usc":{"title":"7","section":"136r"}},{"act":{"description":"Toxic Substances Control Act"},"USC":{"title":"15","section":"2609"},"authorizationTypes":{"USC":true,"act":true},"usc":{"title":"15","section":"2609"}},{"act":{"description":"Clean Air Act"},"USC":{"title":"42","section":"7403"},"authorizationTypes":{"USC":true,"act":true},"usc":{"title":"42","section":"7403"}},{"act":{"description":"National Environmental Policy Act of 1969"},"authorizationTypes":{"act":true}}]}</t>
  </si>
  <si>
    <t>The U.S. Environmental Protection Agency (EPA) – as part of its People, Prosperity and the Planet (P3) Award Program – is seeking applications proposing to research, develop, design, and demonstrate solutions to real world challenges. The P3 competition highlights the use of scientific principles in creating innovative technology-based projects that achieve the mutual goals of improved quality of life, economic prosperity, and protection of the planet – people, prosperity, and the planet. The EPA offers the P3 competition in order to respond to the needs of people in the United States (U.S.)—e.g., those in small, rural, tribal, and disadvantaged communities.
Funding Priority - Fiscal Year 2017: The United States Environmental Protection Agency (EPA), under the auspices of the Office of Research and Development (ORD), National Center for Environmental Research (NCER), invites submissions to the P3 Awards: A National Student Design Competition for Sustainability Focusing on People, Prosperity and the Planet. P3 focuses on scientific projects and engineering designs that address the three components of sustainability: people, prosperity and the planet. The P3 Program is intended to support science-based projects and designs developed by interdisciplinary student teams that benefit people by improving their quality of life, promoting prosperity by developing local economies, and protecting the planet by conserving resources and minimizing pollution. The P3 Award Program is composed of two phases that award grants on a competitive basis. The first phase is a competition for one-year grants to test, research, and develop innovative scientific projects or engineering designs that will promote sustainable development. Recipients of Phase I grant awards will have the opportunity to compete for Phase II grant awards. The Phase II grant awards are to support the demonstration and further development of the sustainability projects/designs created in the first phase of the program. The competitors for the P3 Phase II grants will be limited to those selected to receive support as a result of the Phase I competition. Challenges from a wide range of categories will be considered. These include: Energy; Built Environment; Materials and Chemicals; and Water.
Funding Priority - Fiscal Year 2018: The U.S. Environmental Protection Agency (EPA), under the auspices of the Office of Research and Development (ORD), National Center for Environmental Research (NCER), invites submissions to the P3 Awards: A National Student Design Competition Focusing on People, Prosperity and the Planet. The P3 Program supports science-based projects and designs developed by interdisciplinary student teams at colleges and universities. These projects must embody the P3 approach, which is that they have the intention and capability to simultaneously improve the quality of people’s lives, provide economic benefits, and protect the environment.The P3 Award Program is composed of two phases that award grants on a competitive basis. The first phase is a competition for one-year grants to test, research, and develop innovative scientific projects or engineering designs that will use the P3 approach. Recipients of Phase I grant awards will have the opportunity to compete for Phase II grant awards. The Phase II grant awards are to support the demonstration and further development of the projects/designs created in the first phase of the program. The competitors for the P3 Phase II grants will be limited to those selected to receive support as a result of the Phase I competition. Challenges from a wide range of categories will be considered. These include: Air Quality; Safe and Sustainable Water Resources; Sustainable and Healthy Communities; and Chemical Safety.</t>
  </si>
  <si>
    <t>Public and private institutions of higher education (limited to degree-granting institutions of higher education) located in the U.S. (includes eligible institutions of higher education located in U.S. territories and possessions) are eligible to apply to be the recipient of a grant to support teams of undergraduate and/or graduate students. Profit-making firms are not eligible to receive assistance agreements from the EPA under this program. The students on the teams supported by the institution receiving the grant must be enrolled in the college, university, or post-secondary educational institution they will be representing at the time the proposal is submitted. Institutions are allowed to submit more than one application where each application represents a unique design concept and student team. For the purposes of grant administration, the team's faculty advisor will be designated the Principal Investigator throughout the P3 grant award and competition process. In addition to the Principal Investigator, each team selected for award will also be asked to provide contact information for a student lead. Non-profit organization, as defined by 2 CFR Part 200, means any corporation, trust, association, cooperative or other organization that: (1) is operated primarily for scientific, educational, service, charitable or similar purposes in the public interest; (2) is not organized primarily for profit; and (3) uses its net proceeds to maintain, improve and/or expand its operations. Note that 2 CFR Part 200 specifically excludes the following types of organizations from the definition of “non-profit organization” because they are separately defined in the regulation: (i) institutions of higher education; and (ii) state, local and federally-recognized Indian tribal governments. While not considered to be a “non-profit organization(s)” as defined by 2 CFR Part 200, Institutions of Higher Education are, nevertheless, eligible to submit applications under this program. State, local and federally-recognized Indian tribal governments are not eligible to submit applications under this program. Under this competition, eligible nonprofit organizations are limited to research institutes and foundations that are part of or affiliated with a U.S. institution of higher education. For-profit colleges, universities, trade schools, and hospitals are ineligible. Nonprofit organizations  described in Section 501(c) (4) of the Internal Revenue Code that lobby are not eligible to apply. Foreign governments, international organizations, and non-governmental international organizations/institutions are not eligible to apply. National laboratories funded by Federal Agencies (Federally-Funded Research and Development Centers, "FFRDCs") may not apply. FFRDC employees may cooperate or collaborate with eligible applicants within the limits imposed by applicable legislation and regulations. They may participate in planning, conducting, and analyzing the research directed by the applicant, but may not direct projects on behalf of the applicant organization. The institution, organization, or governance receiving the award may provide funds through its assistance agreement from the EPA to an FFRDC for supplies, equipment, and other expenses directly related to the research. However, salaries for permanent FFRDC employees may not be provided through this mechanism. Federal Agencies may not apply. Federal employees are not eligible to serve in a principal leadership role on an assistance agreement. Federal employees may not receive salaries or augment their Agency’s appropriations through awards made under this program unless authorized by law to receive such funding. The applicant institution may enter into an agreement with a Federal Agency to purchase or utilize unique supplies or services unavailable in the private sector to the extent authorized by law. Examples are purchase of satellite data, chemical reference standards, analyses, or use of instrumentation or other facilities not available elsewhere. A written justification for federal involvement must be included in the application. In addition, an appropriate form of assurance that documents the commitment, such as a letter of intent from the Federal Agency involved, should be included. 
For certain competitive funding opportunities under this CFDA description, the Agency may limit eligibility to compete to a number or subset of eligible applicants consistent with the Agency's Assistance Agreement Competition Policy.</t>
  </si>
  <si>
    <t xml:space="preserve">Public Nonprofit Institutions/Organizations, Private Nonprofit Institutions/Organizations, Anyone/General Public, Education Professional, Student/Trainee, Graduate Student, Scientists/Researchers. </t>
  </si>
  <si>
    <t>{"description":"EPA may request that students document their affiliation with an eligible institution. The EPA may also request that applicants demonstrate they have appropriate background, academic training, experience in the field, and necessary resources to carry out the research. EPA may ask principal investigators for information documenting past performance.  \r\n\r\n \r\n\r\n\r\n\r\n\r\n\r\n","isApplicable":true}</t>
  </si>
  <si>
    <t>{"environmentalImpact":{"reports":[{"isSelected":true,"reportCode":"statement"},{"isSelected":true,"reportCode":"assessment"},{"isSelected":true,"reportCode":"ExecutiveOrder12372"},{"isSelected":true,"reportCode":"otherRequired"}]},"description":"When applicable, an environmental impact assessment is made by the Office of Research and Development as required by the National Environmental Policy Act.\n\nRegarding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</si>
  <si>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 xml:space="preserve">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Customarily, applicants are notified of award decisions within six months of the close of the RFA. After being recommended for award, applicants will be required to submit additional certifications and an electronic version of the revised project abstract, and may be requested to provide responses to comments or suggestions offered by the peer reviewers, a revised budget, and/or make appropriate proposal revisions. EPA Project Officers will contact Principal Investigators to obtain these materials. The official notification of an award will be made by the Agency's Grants and Interagency Agreement Management Division_x000D_
_x000D_
_x000D_
_x000D_
_x000D_
_x000D_
_x000D_
</t>
  </si>
  <si>
    <t>{"awarded":"other","description":"P3 Awards will be fully funded. Project period for Phase I will normally not exceed 1 year. Project period for Phase II will normally not exceed 2 years. ","awardedDescription":"Assistance is fully funded (lump sum). "}</t>
  </si>
  <si>
    <t>[{"code":"program","isSelected":false,"description":""},{"code":"cash","isSelected":false,"description":""},{"code":"progress","isSelected":true,"description":"Phase I Report, Phase II report, and invention reports as appropriate. Phase II awards require annual progress reports.  A discussion of expenditures is required in progress reports under this program."},{"code":"expenditure","isSelected":false,"description":""},{"code":"performanceMonitoring","isSelected":true,"description":"Performance Monitoring is required under this program.  Reporting requirements shall be determined at the time of grant award."}]</t>
  </si>
  <si>
    <t xml:space="preserve">(Project Grants (Discretionary)) FY 17$992,076.00; FY 18 est $1,041,037.00; FY 19 est $0.00; FY 16$0.00; - </t>
  </si>
  <si>
    <t>Phase I Awards range from $13,939 to $15,000 total per grant. Average awards total $14,750. Phase II Awards range from $40,240 to $75,000 total per grant. Average awards total $72,000.</t>
  </si>
  <si>
    <t>{"list":[{"fiscalYear":2016,"description":"Applications received for the P3 Phase I Award: FY 16: 86. New awards for the P3 Phase I Award: FY 16 est.: 38. Applications received for the P3 Phase II Award: FY 16: 33. New awards for the P3 Phase II Award: FY 16 est.: 8. Abstracts of grant awards, and final summary results of the research will be available on the NCER P3 homepage: https://www.epa.gov/P3.  \r\n\r\n \r\n Applications received for the P3 Phase I Award: FY 16: 86. New awards for the P3 Phase I Award: FY 16: 32. Applications received for the P3 Phase II Award: FY 16: 34. New awards for the P3 Phase II Award: FY 16: 7. Abstracts of grant awards, and final summary results of the research will be available on the NCER P3 homepage: https://www.epa.gov/P3. "},{"fiscalYear":2017,"description":"Applications received for the P3 Phase I Award: FY 17: 88. New awards for the P3 Phase I Award: FY 17: 18. Applications received for the P3 Phase II Award: FY 17: 30. New awards for the P3 Phase II Award: FY 17: 6. Abstracts of grant awards, and final summary results of the research will be available on the NCER P3 homepage: https://www.epa.gov/P3."},{"fiscalYear":2018,"description":"Applications received for the P3 Phase I Award: FY 18 est.: 59. New awards for the P3 Phase I Award: FY 18 est.: 31. Applications received for the P3 Phase II Award: FY 18 est.: 25. New awards for the P3 Phase II Award: FY 18 est.: 8. Abstracts of grant awards, and final summary results of the research will be available on the NCER P3 homepage: https://www.epa.gov/P3."}],"isApplicable":true}</t>
  </si>
  <si>
    <t>{"flag":"appendix","description":"Applicants are encouraged to communicate with the appropriate EPA Regional Office listed in Appendix IV of the Catalog or the contact listed on the solicitation. The solicitation may be found at: https://www.epa.gov/P3."}</t>
  </si>
  <si>
    <t>https://www.epa.gov/P3</t>
  </si>
  <si>
    <t>Fiscal Year2016: 1. The purpose of the project is to develop a smart solar window that will be able to generate electricity and thereby substantially reduce HVAC power consumption. If successful, this project could represent an important step toward the development of fully carbon neutral buildings and communities. _x000D_
_x000D_
2. This project will examine how a new sustainable concrete might alleviate corrosion of steel reinforcement in the presence of chloride. The new concrete will use the industrial waste product "chat" as a mineral additive and/or aggregate with positive environmental effects. The chat is expected to immobilize the chloride that corrodes concrete and at the same time render chat's hazardous component (lead) immobile._x000D_
_x000D_
3. This project will explore a technique to remediate nitrate pollution of surface water and groundwater systems. _x000D_
_x000D_
4. The student team will develop a prototype reusable storm drain filter insert that will trap oil and sediments, thereby removing hydrocarbons and heavy metals from storm runoff. _x000D_
_x000D_
5. The student team plans to develop wearable air quality sensors and a data dashboard that aggregates sensor data and analyzes data quality._x000D_
 The project aims to reduce demolition waste associated with current insulation technologies. The team proposes to use design-for-disassembly principles to develop a pre-fabricated system that uses benign materials and complementary manufacturing and disassembly processes to maximize the ability to reuse the components with only minor reprocessing. 2. Combine 3D virtual-prototyping technology with the Material Sustainability Index to increase efficiency and reduce waste starting at the apparel development stage. 3. This project aims to design, construct, and demonstrate a drinking water purification process that couples sand filtration with the natural protein, keratin, which will act as an adsorbent for removing heavy metals from water. 4. Study the effectiveness of catalytic de-coloration at low temperatures (&lt;250 °C) using a bi-metallic catalyst, then convert the biphenyl into other more useful and less toxic chemicals, such as cyclohexyl benzene. 5. This project will study the practicality of using stormwater biofiltration to slow runoff and capture pollutants. The project will do laboratory studies to determine key design parameters to achieve biofilter resiliency and monitor for 18 months the hydrologic and pollutant removal of the existing biofilters in the test beds. It will develop a ethodology for determining the most effective media-plant combinations for biofiltration systems in particular settings. Fiscal Year2017: 1. The project aims to reduce demolition waste associated with current insulation technologies. The team proposes to use design-for-disassembly principles to develop a pre-fabricated system that uses benign materials and complementary manufacturing and disassembly processes to maximize the ability to reuse the components with only minor reprocessing. 2. Combine 3D virtual-prototyping technology with the Material Sustainability Index to increase efficiency and reduce waste starting at the apparel development stage. 3. This project aims to design, construct, and demonstrate a drinking water purification process that couples sand filtration with the natural protein, keratin, which will act as an adsorbent for removing heavy metals from water. 4. Study the effectiveness of catalytic de-coloration at low temperatures (&lt;250 °C) using a bi-metallic catalyst, then convert the biphenyl into other more useful and less toxic chemicals, such as cyclohexyl benzene. 5. This project will study the practicality of using stormwater biofiltration to slow runoff and capture pollutants. The project will do laboratory studies to determine key design parameters to achieve biofilter resiliency and monitor for 18 months the hydrologic and pollutant removal of the existing biofilters in the test beds. It will develop a methodology for determining the most effective media-plant combinations for biofiltration systems in particular settings.Fiscal Year2018: 1. This project is using green chemistry to develop an additive that can improve the overall efficiency of solar disinfection techniques for drinking water purification. Many homes use solar disinfection as an in-home water treatment system. This project aims to create a more efficient solar water treatment technique through green chemistry. 2. The objective of this project is to develop and demonstrate a hydrothermal system that produces renewable fertilizer from seafood wastes. This technology can provide an added revenue stream for farmers and will reduce the amount of waste being landfilled. The green fertilizer produced from this technology can help the agricultural economy and curbs the need for sending seafood waste to landfills. 3. The objective of the project is to develop a sensor that enables online monitoring and control of the phosphorus removal process. The sensor will provide reliable and accurate real-time measurements of phosphate in wastewater and will simplify operations, increasing removal/recovery efficiencies and reducing chemical usage at wastewater facilities. The sensors developed through this project allow for better nutrient recovery in wastewater treatment plants and cost reductions in running these plants. 4. The proposed technology is to create a unique wastewater treatment system that is also able to produce algal biofilm, which can be used as feedstock for energy generation. The goals of this project are two-fold; to create a more effective and cost-efficient wastewater treatment system and use the output of that system as the feedstock for renewable energy production. 5. The project aims to create a lightweight, flexible, thin film solar panel that has applications beyond just building rooftops. This will increase solar power generation capacity and improve energy efficiency. By creating a more functional solar panel that can be used on multiple surfaces, this technology can increase solar power generation, while reducing emissions from conventional energy sources and will also reduce costs of installing traditional solar panels that are fragile and heavy.</t>
  </si>
  <si>
    <t>The evaluation and selection criteria for competitive awards under this CFDA assistance listing will be described in the competitive announcement. Please visit http://www.epa.gov/ncer/p3  for additional information on the evaluative criteria for this competition.</t>
  </si>
  <si>
    <t>https://beta.sam.gov/fal/c4afa3480e01440596ca545848790598/view</t>
  </si>
  <si>
    <t xml:space="preserve">Regional Applied Research Efforts (RARE) </t>
  </si>
  <si>
    <t>RARE</t>
  </si>
  <si>
    <t>{"list":[{"act":{"description":"Solid Waste Disposal Act"},"authorizationTypes":{"act":true}},{"act":{"description":"Clean Water Act"},"publicLaw":{"congressCode":"95","number":"217"},"USC":{"title":"33","section":"1251"},"authorizationTypes":{"USC":true,"act":true,"publicLaw":true},"usc":{"title":"33","section":"1251"}},{"act":{"description":"Federal Insecticide, Fungicide, and Rodenticide Act"},"publicLaw":{"congressCode":"94","number":"140"},"USC":{"title":"7","section":"136"},"authorizationTypes":{"USC":true,"act":true,"publicLaw":true},"usc":{"title":"7","section":"136"}},{"act":{"description":"Toxic Substances Control Act"},"publicLaw":{"congressCode":"94","number":"469"},"USC":{"title":"15","section":"2601"},"authorizationTypes":{"USC":true,"act":true,"publicLaw":true},"usc":{"title":"15","section":"2601"}},{"act":{"description":"Marine Protection, Research, and Sanctuaries Act"},"authorizationTypes":{"act":true}},{"act":{"description":"Resource Conservation and Recovery Act of 1976"},"publicLaw":{"congressCode":"94","number":"580"},"USC":{"title":"42","section":"6981"},"authorizationTypes":{"USC":true,"act":true,"publicLaw":true},"usc":{"title":"42","section":"6981"}},{"act":{"description":"Federal Insecticide, Fungicide, and Rodenticide Act"},"publicLaw":{"congressCode":"95","number":"396"},"USC":{"title":"7","section":"136"},"authorizationTypes":{"USC":true,"act":true,"publicLaw":true},"usc":{"title":"7","section":"136"}},{"act":{"description":"Clean Air Act"},"publicLaw":{"congressCode":"95","number":"95"},"USC":{"title":"42","section":"7401"},"authorizationTypes":{"USC":true,"act":true,"publicLaw":true},"usc":{"title":"42","section":"7401"}},{"act":{"description":"Safe Drinking Water Act"},"publicLaw":{"congressCode":"93","number":"523"},"authorizationTypes":{"act":true,"publicLaw":true}},{"act":{"description":"Comprehensive Environmental Response, Compensation, and Liability Act (CERCLA)"},"publicLaw":{"congressCode":"95","number":"510"},"authorizationTypes":{"act":true,"publicLaw":true}},{"act":{"description":"National Environmental Policy Act of 1969"},"authorizationTypes":{"act":true}},{"act":{"description":"Comprehensive Environmental Response, Compensation, and Liability Act (CERCLA)"},"publicLaw":{"congressCode":"99","number":"499"},"authorizationTypes":{"act":true,"publicLaw":true}},{"act":{"description":"Federal Insecticide, Fungicide, and Rodenticide Act"},"publicLaw":{"congressCode":"92","number":"516"},"USC":{"title":"7","section":"136r&amp;136u"},"authorizationTypes":{"USC":true,"act":true,"publicLaw":true},"usc":{"title":"7","section":"136r&amp;136u"}}]}</t>
  </si>
  <si>
    <t>To (1) support surveys, studies and investigations and special purpose assistance to determine the environmental effects of air quality, drinking water, water quality, hazardous waste, toxic substances, and pesticides; (2) identify, develop, and demonstrate effective pollution analysis, monitoring, and control techniques; and (3) fund innovative regional projects that address a stated problem or opportunity relating to sustainability and use science to inform design, planning and environmental decision-making. 
Fiscal Year 2017:  Priorities included but were not limited to conducting high priority air pollutants research, ecological risk assessment, water quality, watersheds and drinking water research, research to improve human health (including children's) risk assessment, pollution prevention and new technologies/Economic and Social Science research. Support surveys, studies and investigations and special purpose assistance actions to determine the environmental effects of air quality, drinking water, water quality, hazardous waste, toxic substances, and pesticides; and identify, develop, and demonstrate effective pollution control techniques and community applications will all be funded under this category.
Fiscal Year 2018:  Priorities include but are not limited to conducting high priority air pollutants research, ecological risk assessment, water quality, watersheds and drinking water research, research to improve human health risk assessment, pollution prevention and new technologies, and Social Science research. Support surveys, studies and investigations and special purpose assistance actions to determine the environmental effects of air quality, drinking water, water quality, hazardous waste, toxic substances, and pesticides; and identify, develop, and demonstrate effective pollution control techniques and community applications will be funded under this category.</t>
  </si>
  <si>
    <t>NOTE:  Only Regions are eligible to send applications or proposals. Federal Agencies may not apply. Federal employees are not eligible to serve in a principal leadership role on an assistance agreement. Federal employees may not receive salaries or augment their Agency’s appropriations through awards made under this program unless authorized by law to receive such funding. The applicant institution may enter into an agreement with a Federal Agency to purchase or utilize unique supplies or services unavailable in the private sector to the extent authorized by law. Examples are purchase of satellite data, chemical reference standards, analyses, or use of instrumentation or other facilities not available elsewhere. A written justification for federal involvement must be included in the application. In addition, an appropriate form of assurance that documents the commitment, such as a letter of intent from the Federal Agency involved, should be included.</t>
  </si>
  <si>
    <t>NOTE: Only Regions are eligible to submit proposals or applications</t>
  </si>
  <si>
    <t>{"description":"No content available. ","isApplicable":true}</t>
  </si>
  <si>
    <t>{"environmentalImpact":{"reports":[{"isSelected":true,"reportCode":"assessment"},{"isSelected":true,"reportCode":"ExecutiveOrder12372"}]},"description":"When applicable, an environmental impact assessment is made by the Office of Research and Development as required by the National Environmental Policy Act.  \n\nFor additional information, contact the individual(s) listed as \"Information Contacts\" or see Appendix IV of the Catalog."}</t>
  </si>
  <si>
    <t>{"description":"Funds may be available to support activities including but not limited to experiments, surveys, studies, investigations, public education programs, and monitoring where authorized by specific statutes, in both science and engineering disciplines.   Please check the Federal Register or the EPA/ORD website at: https://www.epa.gov/research  for an updated listing of these programs.\n\nApplicants, except in limited circumstances approved by the Agency, must submit all initial applications for funding through https://ww.grants.gov."}</t>
  </si>
  <si>
    <t>The official notification of an award will be made by the Agency's Grants and Interagency Agreements Management Division. Customarily, applicants are notified about award decisions within six months of the solicitation deadline. After being recommended for award, applicants will be required to submit additional certifications and may be requested to provide responses to comments or suggestions offered by the peer reviewers, a revised budget, past performance documentation, and/or make appropriate revisions. EPA Project Officers will contact Principal Investigators to obtain these materials. Before or after award, certain applicants will be expected to provide additional quality assurance documentation.</t>
  </si>
  <si>
    <t>{"awarded":"other","description":"Grants are normally funded on a 12-month basis (annual). Total approved project period typically does not exceed 2 years. ","awardedDescription":"Assistance is either fully funded (lump sum) or incrementally funded on an annual basis.\r\n\r\n"}</t>
  </si>
  <si>
    <t>[{"code":"program","isSelected":false,"description":""},{"code":"cash","isSelected":false,"description":""},{"code":"progress","isSelected":true,"description":"EPA includes reporting requirements for grants and cooperative agreements in the terms and conditions of the agreements. Agreements may require quarterly, interim, and final progress reports, and financial, equipment, and invention reports.  Reporting requirements are also identified in the Grant Regulations, 2 CFR 200 and 1500."},{"code":"expenditure","isSelected":true,"description":"A discussion of expenditures is required in progress reports under this program.\r\n\r\n"},{"code":"performanceMonitoring","isSelected":true,"description":"Performance monitoring is required under this program.  Reporting requirements shall be determined at the time of grant award."}]</t>
  </si>
  <si>
    <t xml:space="preserve">Financial records, including all documents to support entries on accounting records and to substantiate charges to each grant, must be kept available to personnel authorized to examine EPA grant accounts. All records must be maintained until three years from the date of submission of the final expenditure report. If questions still remain, such as those raised as a result of audit, related records should be retained until the matter is completely resolved. </t>
  </si>
  <si>
    <t xml:space="preserve">(Cooperative Agreements (Discretionary Grants)) FY 17$200,000.00; FY 18 est $200,000.00; FY 19 est $0.00; FY 16 est $135,000.00; - </t>
  </si>
  <si>
    <t>New cooperative agreements shall not exceed $60,000 per Year/per Region.</t>
  </si>
  <si>
    <t>{"list":[{"fiscalYear":2016,"description":"No Content Available.  NA"},{"fiscalYear":2017,"description":"1) The technology implemented by the project team at a refinery in South Philadelphia, provided a cost-effective and low-intensity approach to monitoring the release of benzene at the fence-line. The results of this project were made publicly available and addressed the concerns of South Philadelphia communities close to one of the largest sources of hazardous air pollutants in the city. 2) With funding provided by RARE and Region 2, ORD developed a citizen science air monitor (CSAM) that is low-cost, portable, and could be successfully used by the Ironbound community of Newark, NJ to examine local levels of nitrogen dioxide and fine particulate matter, two pollutants of particular interest to the community. During the approximately six months that the units were deployed, community volunteers were able to gather air quality data from over 20 sites throughout the community. The collaborative project enabled residents to learn more about local air quality and how local pollutant sources can impact it. The project has also resulted in the development of new resources to enable EPA to better support citizen science air monitoring projects including ORD's Air Sensor Toolbox that provides valuable information on how communities can utilize the next generation of air monitoring equipment to investigate their local air quality. ORD and Region 2 are now evaluating a new generation of smaller and lighter air monitors in Pe?as, Puerto Rico to evaluate the performance of the CSAM units in tropical climates. 3)Two funded RARE projects permitted the installation and demonstration of chlorination and filtration techniques that have benefited roughly 300 individuals in the communities of La Sofia and Apeadero in rural Puerto Rico that are not owned nor administered by Puerto Rico's Aquaduct and Sewer Authority (PRASA). In an effort to protect human health and reduce the potential for waterborne disease, ORD has, since 2005, conducted research on the development of low-cost and easy-to-maintain filtration and disinfection technologies appropriate for non-PRASA communities."},{"fiscalYear":2018,"description":"N/A"}],"isApplicable":true}</t>
  </si>
  <si>
    <t>General Grant Regulations and Procedures, Environmental Protection Agency 2 CFR 200 and 1500; Research and Demonstration Grant Regulations, Environmental Protection Agency (40 CFR Part 40). Costs will be determined in accordance with 2 CFR Part 225, for State and local governments, 2 CFR Part 220, for educational institutions, and relocated to 2 CFR Part 230, for nonprofit organizations.</t>
  </si>
  <si>
    <t>{"flag":"appendix","description":"Individuals are encouraged to communicate with the appropriate EPA Regional office listed in Appendix IV of the Catalog.\n\nFor administrative questions on grant applications and procedures, contact the Headquarters Office Contact."}</t>
  </si>
  <si>
    <t>Valerie BlankU.S. Environmental Protection Agency, Office of Research and Development/OSP, 1200 Pennsylvania Avenue, N.W. (Mail Code: 8104R), Washington, DC 20460 Email:&lt; a href='mailto:Blank.Valerie@epa.gov'&gt;Blank.Valerie@epa.gov&lt;/a&gt;Phone: 202-564-1720;</t>
  </si>
  <si>
    <t>https://www.epa.gov/aboutepa/about-office-science-policy-osp</t>
  </si>
  <si>
    <t xml:space="preserve">66.510 Surveys, Studies, Investigations and Special Purpose Grants within the Office of Research and Development; </t>
  </si>
  <si>
    <t>Fiscal Year2016: 1) Design of innovative water treatment enhancements for small community drinking water facilities experiencing high nitrate loads in source water;_x000D_
_x000D_
2) Tribal high performance home analysis. _x000D_
 NAFiscal Year2017: 1) Natural attenuation of septic-system nitrogen from thickly settled coastal zones; 2) Application of lower cost air monitoring technologies for local-scale air quality investigation in an environmental justice community.Fiscal Year2018: No content available.</t>
  </si>
  <si>
    <t>https://beta.sam.gov/fal/dcc726f12ec04591a42b92666d0761c4/view</t>
  </si>
  <si>
    <t>State Senior Environmental Employment Program</t>
  </si>
  <si>
    <t>To use the talents of Americans 55 years of age or older to provide technical assistance to State environmental agencies for projects of pollution prevention, abatement, and control to achieve the Agency's goals of Clean Air; Clean and Safe Water; Land Preservation and Restoration; Healthy Communities and Ecosystems; and Compliance and Environmental Stewardship.  
Funding Priority 2019:  The Environmental Programs Assistance Act of 1984 (Pub. L. 98-313) authorized the Administrator of the EPA "to make grants to, or enter into cooperative agreements with, private, nonprofit organizations designated by the Secretary of Labor under Title V of the Older Americans Act of 1965." These cooperative agreements are to utilize the talents of older Americans in temporary, full time or part time positions "providing technical assistance to Federal, State, and local environmental agencies for projects of pollution prevention, abatement, and control". "Technical assistance" may include any activity performed for the State in support of its projects ranging from inspections of large capacity cesspools, to support for a State Environmental staff office. This allows for the coverage of all types of SEE program positions from professional to clerical.</t>
  </si>
  <si>
    <t xml:space="preserve">State environmental agencies and individuals 55 years old or older. </t>
  </si>
  <si>
    <t>{"description":"The Environmental Programs Assistance Act of 1984 requires a certification by the Federal, State, or local agency that is to receive the SEE workers that the grant/cooperative agreement will not displace any Federal or State workers, prevent the rehiring of any laid-off Federal/State workers, or affect existing service contracts. This program is excluded from coverage under OMB 2 CFR 200 Subpart E. ","isApplicable":true}</t>
  </si>
  <si>
    <t>{"environmentalImpact":{"reports":[]},"description":"This program is excluded from coverage under E.O. 12372. "}</t>
  </si>
  <si>
    <t>{"description":"This program is subject to the provisions of OMB 2 CFR 1500. This program is excluded from coverage under OMB 2 CFR 200. Applicants, except in limited circumstances approved by the Agency, must submit all initial applications for funding through http://www.grants.gov. "}</t>
  </si>
  <si>
    <t>Each application shall be subjected to administrative evaluation to determine adequacy of application in relation to assistance regulations and to program objectives.</t>
  </si>
  <si>
    <t>{"awarded":"other","description":"Assistance covers a period of one to three years and is awarded in increments during that period.","awardedDescription":"Assistance is awarded throughout the life of the Agreement to support ongoing activities."}</t>
  </si>
  <si>
    <t>[{"code":"program","isSelected":false,"description":""},{"code":"cash","isSelected":true,"description":"Recipients must furnish quarterly reports on expenditures by cooperative agreement. Cash reports are required on a quarterly schedule."},{"code":"progress","isSelected":true,"description":"Progress reports are required on a quarterly schedule."},{"code":"expenditure","isSelected":true,"description":"Expenditure reports are required on a quarterly schedule."},{"code":"performanceMonitoring","isSelected":true,"description":"Performance monitoring is required as a normal part of Project Officer Post Award Monitoring."}]</t>
  </si>
  <si>
    <t>{"isApplicable":true,"description":"Grants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OMB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OMB 2 CFR 200.503."}</t>
  </si>
  <si>
    <t>Financial records, including all documents which support entries on accounting records and which substantiate changes to each assistance agreement, must be kept available to personnel authorized to examine EPA assistance accounts. All records must be maintained until expiration of three years from the date of submission of the final financial status report. If questions still remain, such as those raised as a result of an audit, related records should be retained until the matter is completely resolved.</t>
  </si>
  <si>
    <t>68-0103-0-1-304;68-0108-0-1-304;68-8153-0-1-304;68-0107-0-1-304;68-8145-0-1-304;</t>
  </si>
  <si>
    <t xml:space="preserve">(Cooperative Agreements) FY 17$500,000.00; FY 18 est $500,000.00; FY 19 est $500,000.00; FY 16$382,654.00; - </t>
  </si>
  <si>
    <t>New awards and amendments: $1,000 to $750,000/FY2017; Average $69,276/FY2017; $100,000/FY2018; Average $100,000/FY2018.</t>
  </si>
  <si>
    <t>{"list":[{"fiscalYear":2016,"description":"As of June 21, 2016, 1 cooperative agreement/amendment was awarded.  \r\n\r\n \r\n In Fiscal Year 2016, 2 cooperative agreement/amendments was awarded."},{"fiscalYear":2017,"description":"As of June 30, 2017, 1 cooperative agreement/amendment was awarded."},{"fiscalYear":2018,"description":"As of June 30, 2018, 1 cooperative agreement/amendment was awarded."}],"isApplicable":true}</t>
  </si>
  <si>
    <t xml:space="preserve">Assistance Administration Manual, available from the National Technical Information Service, Springfield, VA 22161 on a subscription basis; 40 CFR Part 30, General Regulation for Assistance Programs; Office of Administration and Resources Management for the Management of the Senior Environmental Employment Program. </t>
  </si>
  <si>
    <t>Angela HughesEnvironmental Protection Agency, Office of Administration and Resources Management, Office of Human Resources, Program Management and Communications Staff, 1200 Pennsylvania Ave, N.W., (Mail Code: 3102A), Washington, DC 20460 Email:&lt; a href='mailto:Hughes.Angela@epa.gov'&gt;Hughes.Angela@epa.gov&lt;/a&gt;Phone: (202) 564-4390;</t>
  </si>
  <si>
    <t xml:space="preserve">66.508 Senior Environmental Employment Program; </t>
  </si>
  <si>
    <t>Fiscal Year2016: No content available.  Focus is on State level programs. Cooperative Agreements utilize the talents of older Americans in temporary, full time or part time positions "providing technical assistance to Federal, State, and local environmental agencies for projects of pollution prevention, abatement, and control". "Technical Assistance" may include any activity performed for the State in support of its projects ranging from inspections of large capacity cesspools, to support for a State Environmental staff office. This allows for the coverage of all types of SEE program positions from professional to clerical.Fiscal Year2018: Focus is on State level programs. Cooperative Agreements utilize the talents of older Americans in temporary, full time or part time positions "providing technical assistance to Federal, State, and local environmental agencies for projects of pollution prevention, abatement, and control". "Technical Assistance" may include any activity performed for the State in support of its projects ranging from inspections of large capacity cesspools, to support for a State Environmental staff office. This allows for the coverage of all types of SEE program positions from professional to clerical.</t>
  </si>
  <si>
    <t>Proposals must demonstrate that the Organizations have the capability of operating nationwide; can manage the program within the prescribed administrative funding limits; and can provide a quality fringe benefit package to enrollees under the proposal (including health insurance).</t>
  </si>
  <si>
    <t>https://beta.sam.gov/fal/e8c47a2f3c234c3085fbbfd02671745a/view</t>
  </si>
  <si>
    <t>Environmental Protection Consolidated Grants for the Insular Areas - Program Support</t>
  </si>
  <si>
    <t>Consolidated Program Support Grants</t>
  </si>
  <si>
    <t>{"list":[{"act":{},"USC":{"title":"48","section":"1469a"},"authorizationTypes":{"USC":true,"act":true},"usc":{"title":"48","section":"1469a"}},{"act":{},"authorizationTypes":{"act":true}},{"act":{},"authorizationTypes":{"act":true}},{"act":{},"authorizationTypes":{"act":true}},{"act":{},"authorizationTypes":{"act":true}},{"act":{},"authorizationTypes":{"act":true}},{"act":{},"authorizationTypes":{"act":true}},{"act":{},"authorizationTypes":{"act":true}},{"act":{},"authorizationTypes":{"act":true}},{"act":{},"authorizationTypes":{"act":true}},{"act":{},"authorizationTypes":{"act":true}}]}</t>
  </si>
  <si>
    <t>The consolidated program support grant is an alternative assistance delivery mechanism which allows an Insular Territory responsible for continuing pollution control programs to develop an integrated approach to pollution control. An agency eligible for assistance for two or more pollution control programs may consolidate its assistance requests into a single application and receive a single consolidated award in an effort to reduce administrative and application costs and recognize its own public health and environmental priorities for funding as authorized by the OTA. The consolidated grants program does not represent funding in addition to grants provided under individual authorities, but merely represents the amount of consolidation taking place within the Agency's total grant appropriations.
Funding Priority for 2019 : This continuing environmental program grant and cooperative agreement supports and is consistent with EPA Strategic Goal (Core Mission) and the Objectives 1.1 (Improve Air Quality) and Objective 1.2(Provide for Clean and Safe Water); Objective 1.3 (Revitalize Land and Prevent Contamination) and Objective 1.4 (Ensure Safety of Chemicals in the Marketplace).  The EPA strategic goals and objectives of the consolidated environmental management and protection programs for the US Pacific Territories continue to meet Insular area priorities by further establishing fishable, swimmable waters through surveillance, monitoring, and enforcement of water quality standards and regulations, and towards the goal of zero beach closure postings; and compliance and enforcement of safe drinking water regulations towards the goal of having potable water for 100 percent of the population. Furthermore, watershed management is the overarching mission for all environmental protection activities to help improve water quality.  This program goal will continue to establish special management areas to prevent groundwater contamination, and mitigate or eliminate nonpoint source discharges of pollution. Regarding EPA Goal 1, Objective 1.4, the Territories have the goal of completing an Territory wide inventory of all potential Brownfields sites and a clean-up of at least three (3) sites.  This grant program supports Goal 1, Objective 1.1. Specifically,  the recipient will assist the EPA as necessary to study and monitor data to determine the severity of PM 2.5 pollution and its effect on the quality of outdoor air and risks to human health, and implement its Title V-type program for the issuance of minor source permit for stationary sources. The territories will assist EPA for the issuance of major source permits for stationary sources.</t>
  </si>
  <si>
    <t>The Territories of Guam, American Samoa, and the Virgin Islands, and the Commonwealth of the Northern Mariana Islands are eligible to receive and administer funds for more than one environmental program.</t>
  </si>
  <si>
    <t xml:space="preserve">The Territories of Guam, American Samoa, the Virgin Islands, and the Commonwealth of the Northern Mariana Islands. </t>
  </si>
  <si>
    <t>{"environmentalImpact":{"reports":[{"isSelected":true,"reportCode":"otherRequired"}]},"description":"Pre-application communications should be directed to the appropriate EPA Regional office. The standard application.  An applicant should consult the Regional office or official designated as the single point of contact for their Insular Area for more information on the process the Insular Area needs to follow when applying for assistance."}</t>
  </si>
  <si>
    <t>{"description":"U.S. Insular area agencies will be notified to submit grant application packages identifying required forms including a work plan.  Applicants, except in limited circumstances approved by the Agency, must submit all initial applications for funding through https://www.grants.gov."}</t>
  </si>
  <si>
    <t>U.S. Insular area agencies will be notified of Federal assistance awards through the appropriate EPA Regional Office.</t>
  </si>
  <si>
    <t>{"types":{"moe":false,"formula":false,"matching":true},"formula":{"title":"","chapter":"","part":"","subPart":"","publicLaw":"","description":""},"matching":{"requirementFlag":"voluntary","percent":"0","description":"Matching requirements may be waived by the Agency pursuant to the Omnibus Territories Act. "},"moe":{"description":""}}</t>
  </si>
  <si>
    <t>{"awarded":"other","description":"Assistance is usually awarded for a 1-year or longer period.","awardedDescription":"Assistance is awarded as fiscal year program funds become available. Typically 3-5 awards/amendments are made per year"}</t>
  </si>
  <si>
    <t>[{"code":"program","isSelected":false,"description":"progress reporting by the Insular Area agency and performance monitoring by EPA will be the minimum necessary for sound program management. Reporting requirements may vary with each Insular Area agency depending upon the specific agency's demonstrated management abilities."},{"code":"cash","isSelected":true,"description":"Cash Reports are required.\r\n"},{"code":"progress","isSelected":true,"description":"Progress reporting by the Insular Area agency  will be the minimum necessary for sound program management. Reporting requirements may vary with each Insular Area agency depending upon the specific agency's demonstrated management abilities."},{"code":"expenditure","isSelected":true,"description":"A financial status report is required within 90 days of the end of the budget period. Program Reports are required."},{"code":"performanceMonitoring","isSelected":true,"description":"Performance monitoring by EPA will be the minimum necessary for sound program management. Reporting requirements may vary with each Insular Area agency depending upon the specific agency's demonstrated management abilities."}]</t>
  </si>
  <si>
    <t>All records including documents to support entries on accounting records and to substantiate charges to each grant must be kept available to personnel authorized to examine EPA grant accounts. All records must be maintained for three years from the date of submission of the annual financial status report. If any litigation, claim or audit is started before the end of the 3-year period, the records must be retained until the litigations, claims or audit findings have been resolved.</t>
  </si>
  <si>
    <t>68-0103-0-1-304;68-0108-0-1-304;68-8145-0-1-304;68-8153-0-1-304;</t>
  </si>
  <si>
    <t xml:space="preserve">(Formula Grants (Cooperative Agreements)) FY 17$7,800,000.00; FY 18 est $7,800,000.00; FY 19 est $7,800,000.00; FY 16 est $26,000,000.00; - </t>
  </si>
  <si>
    <t>In general, financial assistance has increased annually depending on program funding that is consolidated into the grant. Financial assistance has generally ranged from $2,000,000 to $3,300,000/territory/fiscal year for environmental program assistance. The total estimated average is $8,000,000/fiscal year. For FY11 and beyond, territorial Drinking Water and Clean Water SRF grant funds are being consolidated into grants for the territories of Guam, CNMI and American Samoa. For FY11 through FY15, SRF financial assistance for the territories of Guam, CNMI and American Samoa has ranged from $7M - $9M annually per territory.</t>
  </si>
  <si>
    <t>{"list":[{"fiscalYear":2016,"description":"No content available. "},{"fiscalYear":2017,"description":"Part 35 Pesticide Continuing Environmental Program (Enforcement, C&amp;T, or Program Implementation): These grants supported pesticide programs in the US territories. As EPA’s co-regulators, these pesticide programs worked extensively with pesticide applicators, growers, commodity groups, as well as other government agencies to promote the proper use of pesticides and address pesticide issues. These programs conducted extensive technical assistance for all stakeholders as well as the general public, and provided outreach and education on EPA’s national pesticide priorities such as worker protection, pollinator protection and emerging public health pesticide issues."}],"isApplicable":true}</t>
  </si>
  <si>
    <t xml:space="preserve">Uniform Grants Guidance 2 CFR 200; 40 CFR Part 35, Subpart A, Environmental Program Grants; EPA annual Program Guidance. _x000D_
_x000D_
_x000D_
_x000D_
_x000D_
</t>
  </si>
  <si>
    <t>{"flag":"appendix","description":"EPA Region 2 Contact:Victor M.Trinidad,Chief, Environmental Management Branch,EPA Region 2, Caribbean Environmental Protection Division, Centro Europa Building, Suite 417,1492 Ponce de Leon Avenue, San Juan, Puerto Rico 00907-4127;Phone: (787) 977-5870;FAX: (787) 729-7747;EPA Region 9 Contacts: Guam: Alba Espitia, Grants Management Specialist, Grants Management Office (PMD-7),U.S. EPA Region 9,75 Hawthorne St., San Francisco, CA 94105; Ph: 415-972-3667; Fax: 415-947-3556;E-mail: espitia.alba@epa.gov; CNMI and American Samoa: Renee Chan, Grants Management Specialist, Grants Management Office (PMD-7),U.S. EPA Region 9 75 Hawthorne St., San Francisco, CA 94105; Ph: 415-972-3675; Fax: 415-947-3556; E-mail: chan.renee@epa.gov"}</t>
  </si>
  <si>
    <t>Alba EspitiaGrants Management Office (PMD-7), EPA Region 9, 75 Hawthorne St., San Francisco, CA 94105 Email:&lt; a href='mailto:espitia.alba@epa.gov'&gt;espitia.alba@epa.gov&lt;/a&gt;Phone: 415-972-3667;</t>
  </si>
  <si>
    <t>https://www2.epa.gov/aboutepa/epa-region-9-pacific-southwest</t>
  </si>
  <si>
    <t>Fiscal Year2016: No content available. Fiscal Year2018: Major projects: For Guam the development of a comprehensive GIS database system for Guam EPA for Water, Air , Land Territorial Environmental Reporting System, called WALTERS. In the CNMI we will have the completion of a comprehensive Strategic Smart Growth Planning document that reviews all existing regulations for each CNMI agency for planning regarding sustainability and hazardous waste management during storm events and for future sea level rise and climate change. In American Samoa a Wetland Management and Protection project that will secure and protect the remaining wetlands in American Samoa.</t>
  </si>
  <si>
    <t>Applications may be approved if: 1) funds are available; 2) if the application satisfies the requirements of 2 CFR 200 and 40 CFR Part 35 and applicable statutes; and 3) if the proposed work program is feasible and compatible with the program priorities in EPA annual guidance.</t>
  </si>
  <si>
    <t>https://beta.sam.gov/fal/65b37b251ffd625de268a1b09de5239e/view</t>
  </si>
  <si>
    <t xml:space="preserve">Environmental Justice Small Grant Program </t>
  </si>
  <si>
    <t>EJSG</t>
  </si>
  <si>
    <t>{"list":[{"act":{"description":"Marine Protection, Research, and Sanctuaries Act"},"authorizationTypes":{"act":true}},{"act":{"description":"Federal Insecticide, Fungicide, and Rodenticide Act"},"authorizationTypes":{"act":true}},{"act":{"description":"Toxic Substances Control Act"},"authorizationTypes":{"act":true}},{"act":{"description":"Safe Drinking Water Act"},"authorizationTypes":{"act":true}},{"act":{"description":"Clean Air Act"},"authorizationTypes":{"act":true}},{"act":{"description":"Comprehensive Environmental Response, Compensation and Liability Act"},"authorizationTypes":{"act":true}},{"act":{"description":"Solid Waste Disposal Act"},"authorizationTypes":{"act":true}},{"act":{"description":"Clean Water Act"},"authorizationTypes":{"act":true}}]}</t>
  </si>
  <si>
    <t>The primary purpose of proposed projects should be to develop a comprehensive understanding of environmental and public health issues, identify ways to address these issues at the local level, and educate and support the community. The long-term goals of the program are to help build the capacity of the affected community and create self-sustaining, community-based partnerships that will continue to improve local environments in the future. 
Funding Priority - Fiscal Year for 2017:  Proposed projects should educate the community, develop a comprehensive understanding of environmental and/or public health issues, and identify ways to address these issues at the local level while developing and/or enhancing collaborative partnerships. The long-term goals of the program are to help build the capacity of the community to create self-sustaining, community-based partnerships that will continue to improve the local environments for the future. Applicants are encouraged to develop innovative projects that include elements of economic development and identify neighborhood solutions to environmental justice concerns. In an effort to increase outreach to affected communities in some States and US Territories, the fiscal year (FY) 2017 EJSG program will place special emphasis on high ranking proposals to be performed in Underrepresented States as defined by the program. Additionally, EPA emphasis will focus on projects proposed by eligible organizations that have not received an EPA Environmental Justice Grant award (either EJSG or Collaborative Problem-Solving).
Funding Priority - Fiscal Year 2018:  This program is not being funded in 2018.</t>
  </si>
  <si>
    <t>For certain competitive funding opportunities under this CFDA description, the Agency may limit eligibility to compete to a number or subset of eligible applicants consistent with the Agency's Assistance Agreement Competition Policy. 
An eligible applicant MUST BE: an incorporated non-profit organization; OR a Native American tribal government (Federally recognized) (AND) located within the same, territory, commonwealth, or tribe that the proposed project will be located. In addition, an eligible applicant must be able to demonstrate that it has worked directly with the affected community. An "affected community" for the purposes of this assistance agreement program is a community that is disproportionately impacted by environmental harms and risks and has a local environmental and public health issue that is identified in the proposal. 
The following entities are INELIGIBLE to receive an award, but we encourage partnerships with these organizations for technical assistance: colleges and universities; hospitals; state governments. their entities; quasi-governmental entities (e.g., water districts, utilities)*; national organizations and chapters of the aforementioned organizations; and non-profit organizations that engage in lobbying activities as defined in Section 3 of the Lobbying Disclosure Act of 1995 and organizations acting only as "fiscal agents".
*Generally, a quasi-governmental entity is one that: (1) has a close association with the government agency, but is not considered a part of the government agency; (2) was created by the government agency, but is exempt from certain legal and administrative requirements imposed on government agencies; or (3) was not created by the government agency but performs a public purpose and is significantly supported financially by the government agency.</t>
  </si>
  <si>
    <t>Eligible beneficiaries are the Non-Profit Community Groups as described in 081 above and the residents of the communities they serve. List selected may not be all inclusive.</t>
  </si>
  <si>
    <t>{"description":"Costs will be determined in accordance with2 CFR 200 and 1500 for non-profit organizations and local governments. Applicants may be requested to demonstrate they have appropriate background, academic training, experience in the field, and necessary equipment to carry out projects. EPA may ask applicants or principle investigators to provide curriculum vitae and relevant publications.","isApplicable":true}</t>
  </si>
  <si>
    <t>{"environmentalImpact":{"reports":[{"isSelected":true,"reportCode":"ExecutiveOrder12372"},{"isSelected":true,"reportCode":"otherRequired"}]},"description":"Regarding pre-application/pre-proposal assistance with respect to competitive funding opportunities under this CFDA assistance listing, EPA will generally specify the nature of the pre-application/pre-proposal assistance, if any, that will be available to applicants in the competitive announcement. For additional information, contact the individual(s) listed in the competitive announcement."}</t>
  </si>
  <si>
    <t>{"description":"The competitive announcement will specify application procedures. \n\nApplicants, except in limited circumstances approved by the Agency, must submit all initial applications for funding through http://www.grants.gov.","isApplicable":true}</t>
  </si>
  <si>
    <t>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40 CFR 30.63 or 40 CFR 31.70, as applicable.</t>
  </si>
  <si>
    <t>{"awarded":"other","description":"The project grant will be awarded for a 1-year project period. Activities must be completed within the timeframe of the project's budget period and all grants will be fully funded at the time of award.","awardedDescription":"Grants are fully funded at award and recipients request funds on an as needed basis. "}</t>
  </si>
  <si>
    <t>[{"code":"program","isSelected":true,"description":"EPA includes reporting requirements for grants and cooperative agreements in the terms and conditions of the agreements. Agreements may require interim and final progress reports and financial reports."},{"code":"cash","isSelected":false,"description":""},{"code":"progress","isSelected":true,"description":"Progress reports are required.  Reporting requirements shall be determined at the time of grant award."},{"code":"expenditure","isSelected":true,"description":"Expenditure reports are part of the required Progress Reports."},{"code":"performanceMonitoring","isSelected":true,"description":"Performance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</si>
  <si>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changes to each assistance agreement must be kept available to personnel authorized to examine EPA assistance accounts. All records must be maintained until the expiration of three years from the date of submission of the Financial Status Report. If questions still remain, such as those raised as the result of an audit, related records should be retained until the matter is completely resolved.</t>
  </si>
  <si>
    <t xml:space="preserve">(Project Grants (Discretionary)) FY 17$1,080,000.00; FY 18 est $0.00; FY 19 est $1,200,000.00; FY 16$0.00; - </t>
  </si>
  <si>
    <t xml:space="preserve">$20,000 to $50,000/fiscal year; average $30,000. </t>
  </si>
  <si>
    <t>{"list":[{"fiscalYear":2017,"description":"In FY 2017, 188 applications were received and 35 awards were made."},{"fiscalYear":2016,"description":"This program was not funded in FY 2016. The limited availability of funds resulted in the inability to offer multiple assistance programs  \r\n\r\n \r\n This program was not funded in FY 2016. The limited availability of funds resulted in the inability to offer multiple assistance programs"},{"fiscalYear":2018,"description":"NA"}],"isApplicable":true}</t>
  </si>
  <si>
    <t xml:space="preserve">General Grant Regulations and Procedures 2 CFR 200 and 1500 as applicable. </t>
  </si>
  <si>
    <t>Jacob BurneyEnvironmental Protection Agency, Office of Environmental Justice, 1200 Pennsylvania Avenue, N.W. (Mail Code 2202A), Washington, DC 20460 Email:&lt; a href='mailto:burney.jacob@epa.gov'&gt;burney.jacob@epa.gov&lt;/a&gt;Phone: 202-564-2907; or call toll free 1-800-962-6215;</t>
  </si>
  <si>
    <t xml:space="preserve">66.309 Surveys, Studies, Investigations, Training and Special Purpose Activities Relating to Environmental Justice; 66.306 Environmental Justice Collaborative Problem-Solving Cooperative Agreement Program; </t>
  </si>
  <si>
    <t>Fiscal Year2016: The limited availability of funds resulted in the inability to offer multiple assistance programs, so this program was not funded in FY 2016.  _x000D_
_x000D_
 _x000D_
 The limited availability of funds resulted in the inability to offer multiple assistance programs, so this program was not funded in FY 2016.Fiscal Year2017: The Environmental Justice Small Grants (EJSG) program provided funding to support projects that addressed local environmental and public health issues within communities facing environmental justice concerns. Communities with environmental justice concerns include low-income, minority, tribal, and indigenous populations that potentially experience disproportionate environmental harms and risks as a result of greater vulnerability to environmental hazards. This increased vulnerability may be attributable to an accumulation of both negative and lack of positive environmental, health, economic, or social conditions within these populations or communities. The projects funded addressed the following environmental issues: Lead Exposure; Other Toxic Substances exposure (e.g. Radon and pesticide exposure); access to Clean Water and Clean Air; Land Remediation; Green Infrastructure; Solid Waste Disposal and enhancing Environmental Education.</t>
  </si>
  <si>
    <t>https://beta.sam.gov/fal/d5174c57e91348df9588dfda4e6ee9bd/view</t>
  </si>
  <si>
    <t>Performance Partnership Grants</t>
  </si>
  <si>
    <t>PPGs</t>
  </si>
  <si>
    <t>{"list":[{"act":{"description":"Omnibus Consolidated Rescissions and Appropriations Act of 1996"},"publicLaw":{"congressCode":"104","number":"134"},"authorizationTypes":{"act":true,"publicLaw":true}}]}</t>
  </si>
  <si>
    <t>Improving EPA's partnership with the States and Tribes is critical to accelerating environmental outcomes. Performance Partnership Grants (PPGs) are the cornerstone of the National Environmental Performance Partnership System (NEPPS) -- EPA's strategy to strengthen partnerships and build a results-based management system. PPGs are innovative grant delivery tools that allow States and Tribes to combine up to 20 eligible State and Tribal Assistance Grants (STAG) grants into a single grant with a single budget. PPGs can reduce administrative transaction costs, provide the flexibility to direct resources toward the highest priority environmental problems, and support cross-media approaches and initiatives. EPA's overarching goal is to optimize the leveraging power of PPGs to focus strategically on the joint priorities of EPA, States and Tribes. PPGs do not include any funding in addition to the state and tribal assistance grants provided under other statutory authorities.
Funding Priority - Fiscal Year 2018:  EPA headquarters and regional offices will give priority to flexibility and opportunities to work collaboratively with States and Tribes. The Agency will continue to focus on our ongoing goals for the PPG program, which are: (1) strengthen partnerships between EPA, the States, Tribes, and interstate agencies through joint planning and priority setting to deploy resources more effectively; (2) provide States, Tribes, and interstate agencies with the flexibility to direct resources where they are needed most to address environmental and public health priorities; (3) link program activities more effectively with environmental and public health goals and environmental outcomes; (4) foster implementation of innovative approaches such as pollution prevention, ecosystem management, and community-based environmental protection strategies; and (5) provide savings by streamlining administrative requirements.</t>
  </si>
  <si>
    <t>All States, interstate agencies, U.S. territories, the District of Columbia, and federally recognized Indian Tribes eligible to receive more than one of the 20 categorical grant programs referred to in "Uses and Use Restrictions" above are eligible to apply for PPGs. Any duly authorized State or tribal entity that currently receives or is eligible to receive EPA categorical program grants may request a PPG for the funds it administers. This may include agencies other than environmental agencies (for example, agricultural and health agencies), where authorized by state or tribal law.</t>
  </si>
  <si>
    <t xml:space="preserve">States, U.S. territories, federally recognized Indian tribal governments, and interstate agencies. </t>
  </si>
  <si>
    <t>{"environmentalImpact":{"reports":[{"isSelected":true,"reportCode":"ExecutiveOrder12372"},{"isSelected":true,"reportCode":"otherRequired"}]},"description":"Applicants interested in pursuing PPGs should coordinate with their appropriate EPA regional office to develop a PPG through joint negotiations (See Appendix IV of the Catalog)."}</t>
  </si>
  <si>
    <t>{"description":"Applicants will negotiate the content of their PPG with their EPA regional office and submit an application for the PPG based on these negotiations. Applicants for PPGs must submit an \"Application for Federal Assistance: State and Local Non-Construction Programs,\" Standard Form 424, including the required supporting documents. \n\nApplicants, except in limited circumstances approved by the Agency, must submit all initial applications for funding through https://www.grants.gov."}</t>
  </si>
  <si>
    <t>Grant applications are reviewed by the appropriate EPA regional office, and if approved, awarded by the Regional Administrator. If an applicant is selected for a competitive award,  the applicant will work with the EPA regional office to add those competitive grant funds to the PPG if requested by the state. The workplan and supporting documentation that were the basis of the competitive award also will be added to the PPG.</t>
  </si>
  <si>
    <t>{"types":{"moe":false,"formula":false,"matching":true},"formula":{"title":"","chapter":"","part":"","subPart":"","publicLaw":"","description":""},"matching":{"requirementFlag":"mandatory","percent":"0","description":"Major portions of the PPGs are by statutory formula. The allocation for a PPG consists of the cumulative allocations for the categorical grants included in the PPG. Recipients should calculate a single, composite minimum cost share (based on the match or maintenance of effort requirements of the categorical grants included in the PPG) for each of their PPGs. To calculate the minimum cost share for a PPG, start with the amount of federal dollars from each program (source of funds) going into the PPG. The minimum required cost share for each portion is determined by identifying the cost share requirements of the relevant categorical grant program. The minimum recipient cost share for the PPG is the sum of the minimum cost shares of the contributed categorical grants. Tribal governments and intertribal consortia may be eligible for match requirement waivers based on demonstrated hardship. Such waiver eligibility will be determined by the Regional Administrator and will be based on socio-economic criteria."},"moe":{"description":""}}</t>
  </si>
  <si>
    <t>{"awarded":"other","description":"The terms of the PPG shall be determined during pre-application negotiations and at the time of the award. Applicants may choose to submit either annual or multi-year work plans and project periods. Budget periods will be for 12 months with the applicant having the flexibility to select, in consultation with the Regional Administrator, the specific start and end date for the budget period. Grant awards are made after review and approval of the application. Grantees are reimbursed for actual expenses based on submissions in financial status reports.","awardedDescription":"Annually."}</t>
  </si>
  <si>
    <t>[{"code":"program","isSelected":true,"description":"Applicants must provide reports and conduct joint evaluations in accordance with 2 CFR Part 200 and 2 CFR Part 1500, \"Uniform Administrative Requirements, Cost Principles, and Audit Requirements for Federal Awards\" and 40 CFR Part 35, Subparts A and B. Refer to the program descriptions for the individual STAG program grants eligible for inclusion in PPGs (see section [70] for a list)."},{"code":"cash","isSelected":true,"description":"Cash reports may be required.  Refer to the program descriptions for the individual STAG program grants eligible for inclusion in PPGs.\r\n"},{"code":"progress","isSelected":true,"description":"Progress reports may be required.  Refer to the program descriptions for the individual STAG program grants eligible for inclusion in PPGs.\r\n\r\n\r\n"},{"code":"expenditure","isSelected":true,"description":"Expenditure reports may be required.  Refer to the program descriptions for the individual STAG program grants eligible for inclusion in PPGs.\r\n\r\n\r\n\r\n"},{"code":"performanceMonitoring","isSelected":true,"description":"Performance monitoring may be required.  Refer to the program descriptions for the individual STAG program grants eligible for inclusion in PPGs.\r\n\r\n\r\n\r\n"}]</t>
  </si>
  <si>
    <t>Financial records, including all documents to support entries on accounting records and to substantiate charges to each grant, must be kept available to personnel authorized to examine EPA grant accounts. All records must be maintained for three years from the date of submission of the annual financial status report. If questions remain, such as those raised as a result of audit, related records should be retained until the matter is completely resolved.</t>
  </si>
  <si>
    <t>(Formula Grants) FY 17$445,000,000.00; FY 18 est $445,000,000.00; FY 19 Estimate Not Available  FY 16$445,000,000.00; - NOTE: See General Objectives, section [50], for a description of PPGs. The amounts cited above are inclusive of, not in addition to, obligations reported under individual STAG program grants eligible for inclusion in PPGs.</t>
  </si>
  <si>
    <t>There is no low-end limit for PPG awards, which may be as small as combining two programs and thousands of dollars to Tribes, or as large as combining up to 20 categorical grants to States. PPG totals for larger States can exceed $10 million. In FY 2014, state PPGs generally contained six or seven categorical grants, with award amounts averaging around $5 million.</t>
  </si>
  <si>
    <t>{"list":[{"fiscalYear":2016,"description":"No content available.  hese grants fund state and tribal pesticide programs that are part of a Performance Partnership Agreement, known as a PPG or a PPA. As EPA’s co-regulators, these pesticide programs work extensively with pesticide applicators, growers, commodity groups, as well as other government agencies to promote the proper use of pesticides and address pesticide issues. These programs conduct extensive technical assistance for all stakeholders as well as the general public, and provide outreach and education on EPA’s national pesticide priorities such as worker protection, pollinator protection and emerging public health pesticide issues. If enforcement funds are included, these funds are used to enforce FIFRA. https://www.cfda.gov/index?s=program&amp;mode=form&amp;tab=step1&amp;id=369fc5eda1e44e7dd8002f175c10809d"},{"fiscalYear":2017,"description":"PPGs have allowed States to take advantage of administrative and program efficiencies and innovations to achieve greater environmental and program results. States and Tribes have used PPGs to address critical emergencies and unplanned events and have used PPG flexibility to overcome periodic budget needs or high program demands in specific programs. States and Tribes have used PPGs to implement multi-program initiatives and innovations that impact many environmental programs. They also have taken advantage of streamlined administrative procedures to make grant processes more efficient. PPGs have allowed Tribes to develop and implement environmental programs in situations where it would have been more difficult using categorical grants."},{"fiscalYear":2018,"description":"NA"}],"isApplicable":true}</t>
  </si>
  <si>
    <t xml:space="preserve">40 CFR Part 35 Subparts A and B; 2 CFR 200 and 1500 as applicable, "Uniform Administrative Requirements for Grants and Cooperative Agreements to State and Local Governments." </t>
  </si>
  <si>
    <t>{"flag":"appendix","description":"See Appendix IV of the Catalog for EPA Regional Office contacts."}</t>
  </si>
  <si>
    <t>Michael OsinskiU.S. Environmental Protection Agency, 1200 Pennsylvania Avenue, N.W. (Mail Code: 3903R), Washington, DC 20460 Email:&lt; a href='mailto:osinski.michael@epa.gov'&gt;osinski.michael@epa.gov&lt;/a&gt;Phone: (202) 564-3792;Daniel MurphyU.S. Environmental Protection Agency, 1200 Pennsylvania Avenue, N.W. (Mail Code: 2723A), Washington, DC 20460 Email:&lt; a href='mailto:Murphy.Dan@epa.gov'&gt;Murphy.Dan@epa.gov&lt;/a&gt;Phone: 202-564-3227;</t>
  </si>
  <si>
    <t>http://www.epa.gov/ocir/nepps/</t>
  </si>
  <si>
    <t>Fiscal Year2016: No content available.  hese grants fund state and tribal pesticide programs that are part of a Performance Partnership Agreement, known as a PPG or a PPA. As EPA’s co-regulators, these pesticide programs work extensively with pesticide applicators, growers, commodity groups, as well as other government agencies to promote the proper use of pesticides and address pesticide issues. These programs conduct extensive technical assistance for all stakeholders as well as the general public, and provide outreach and education on EPA’s national pesticide priorities such as worker protection, pollinator protection and emerging public health pesticide issues. If enforcement funds are included, these funds are used to enforce FIFRA. https://www.cfda.gov/index?s=program&amp;mode=form&amp;tab=step1&amp;id=369fc5eda1e44e7dd8002f175c10809dFiscal Year2017: These grants fund state and tribal pesticide programs that are part of a Performance Partnership Agreement, known as a PPG or a PPA. As EPA’s co-regulators, these pesticide programs work extensively with pesticide applicators, growers, commodity groups, as well as other government agencies to promote the proper use of pesticides and address pesticide issues. These programs conduct extensive technical assistance for all stakeholders as well as the general public, and provide outreach and education on EPA’s national pesticide priorities such as worker protection, pollinator protection and emerging public health pesticide issues. If enforcement funds are included, these funds are used to enforce FIFRA.Fiscal Year2018: N/A</t>
  </si>
  <si>
    <t>Applicants must meet selection criteria for the categorical grants to be combined in the PPG.</t>
  </si>
  <si>
    <t>https://beta.sam.gov/fal/53e00cfb6e7740cd9317d1373335cd58/view</t>
  </si>
  <si>
    <t>Environmental Information Exchange Network Grant Program and Related Assistance</t>
  </si>
  <si>
    <t xml:space="preserve">Exchange Network Grant Program </t>
  </si>
  <si>
    <t>{"list":[{"act":{"description":"Safe Drinking Water Act"},"authorizationTypes":{"act":true}},{"act":{"description":"Solid Waste Disposal Act"},"authorizationTypes":{"act":true}},{"act":{"description":"EPA’s Annual Appropriation Acts."},"authorizationTypes":{"act":true}},{"act":{"description":"Federal Insecticide, Fungicide, and Rodenticide Act"},"authorizationTypes":{"act":true}},{"act":{"description":"National Environmental Policy Act"},"authorizationTypes":{"act":true}},{"act":{"description":"Marine Protection, Research and Sanctuaries Act"},"authorizationTypes":{"act":true}},{"act":{"description":"Clean Water Act"},"authorizationTypes":{"act":true}},{"act":{"description":"Comprehensive Environmental Response, Compensation, and Liability Act"},"authorizationTypes":{"act":true}},{"act":{"description":"Clean Air Act"},"authorizationTypes":{"act":true}},{"act":{"description":"Toxic Substances Control Act"},"authorizationTypes":{"act":true}}]}</t>
  </si>
  <si>
    <t>The objectives of the grant program are to: • Facilitate sharing environmental data, especially through shared and reusable services. •Streamline data collection and exchanges to improve its timeliness for decision making. •Increase the quality and access to environmental data through discovery, publishing, outbound, and analytical services so it is more useful to environmental managers. •Develop foundational Exchange Network (EN) shared services (e.g., network security or corporate portals) to reduce burden and avoid costs for co-regulators and the regulated community. •Expand and improve participation in the EN by strengthening the requisite information management and technology capabilities for interested parties to fully participate in the EN. EPA and its state, tribal, and territorial partners continue to expand the Exchange Network. Building upon the success of the Network's Phase 1, EPA and its partners are guided by the Exchange Network's Phase 2 implementation plan. Phase 2 emphasizes data exchanges among partners as well as making data readily available and more usable for communities of interest and the public. The National Environmental Information Exchange Network (EN) is an inter-governmental partnership to foster better environmental management and decision-making through increased access to timely and high quality environmental information. The EN, launched in 2002, uses a standards-based approach to facilitate environmental data sharing among EPA, states, tribes and territories. This framework allows organizations to exchange and share data over the Internet regardless of the specific information technology used. The EN is the foundation for the E-Enterprise Initiative, also a joint state, tribal, territory and EPA partnership, launched in 2013. Its goals include expanding access to environmental data, personalizing the access experience through customized portals and re-engineering and streamlining regulatory information collection and reporting processes to achieve burden reduction and cost avoidance. Phase 1 of EN implementation focused on transforming the regulatory reporting processes of eight national data flows, by moving them from out-of-date reporting methods to standardized electronic reporting approaches based on EN data standards and technology. Phase 2, which was initiated in 2013, focuses on providing the data management and technology approaches needed by EPA and its co-regulators to collaboratively modernize and improve the implementation of environmental programs. This includes creating and using shared services, data publishing and EPA outbound services to increase access to EPA data, innovative collection, monitoring and analytical methods, and electronic reporting to states by the regulated community. The Exchange Network Grant Program provides funding for projects that develop the Network and enable timely, on-demand access to environmental data through innovative technologies, improved support systems, and expanded collaboration using shared tools and services EPA encourages applicants to propose projects that align with the principles of E-Enterprise for the Environment. Funding Priority – Fiscal Year 2017: EPA expects projects supported by an Exchange Network (EN) assistance agreement will improve the accessibility and usability of high-quality environmental data from public and private sector sources. In FY 2017, the Exchange Network Grant Program continues to focus on implementing Phase 2 of the EN. Phase 2 development efforts, especially those related to the development of reusable and discoverable (or reuse of existing) tools and applications that deliver automated access to environmental data, such as: Desktop, laptop and tablet/smartphone applications that provide access to and analyze/display environmental data; Websites that provide users access to data sets and a range of analytical and display tools; and Dashboards that provide real time program status information to senior program managers and executives. Applicants should consider opportunities to share data across programs within their organization, across agencies within a state or tribe, or with EPA. EPA is especially interested in applications/websites that support cross-program data integration and support more efficient environmental business processes such as permit writing, compliance inspections, cross-jurisdictional data comparisons analyses or integration. Applicants should also consider opportunities to build applications/websites that support EPA's open data and transparency goals and that serve interested non-governmental organizations, research institutions, other communities of interest and the public. There are five proposed program priorities for the FY 2018 EPA Exchange Network Grant Program: 1. Integrate foundational EN services into environmental business processes. 2. Increase the number of co-regulator data flows involved in e-reporting. 3. Expand data access and availability. 4. Improve environmental management business processes through advanced data monitoring and transmittal processes. 5. Augment the data and technology management capacity of potential EN partners.</t>
  </si>
  <si>
    <t>Eligible applicants for the Exchange Network Grant program include states, U.S. Territories (i.e., American Samoa, the Commonwealth of the Northern Mariana Islands, the District of Columbia, Guam, Palau, Puerto Rico, the U.S. Virgin Islands), federally recognized Indian tribes and native Alaska villages, and inter-tribal consortia of federally recognized tribes (e.g., the Northwest Indian Fisheries Commission). Other entities, such as regional air pollution control districts and some public universities may apply for assistance if they are agencies or instrumentalities  of a state under applicable state laws. These entities, as well as other entities that submit applications asserting they are agencies or instrumentalities of a state, must provide with the application a letter from the appropriate state Attorney General certifying that the applicant is an agency or instrumentality of the state. EPA will not consider an application that does not contain the required documentation.  EPA recognizes that the delegation for some programs extends to local governments, which are responsible for reporting data to EPA. Local governments that can demonstrate that they are instrumentalities of the state by providing the documentation described in the preceding paragraph are eligible to apply for Exchange Network Grants. Most local governments that implement EPA programs, however, are not agencies or instrumentalities of the state (i.e., a true agency or instrumentality is under the direct control of the state and the management of a state agency or instrumentality may generally be changed by the state executive or other state officials) and, therefore, are not eligible to apply. EPA encourages such entities to partner with a state applicant to allow for their data to be reported and shared through the Exchange Network. Interstate commissions and other interstate entities, likewise, are not eligible to apply and are encouraged to partner with a state applicant.
1) National Environmental Information Exchange Network/E-Enterprise for the Environment Program Support:  Applications for non-competitive awards to co-regulator/co-implementer organizations will be evaluated based on the ability of the applicant to provide the following: outreach, communications, technical assistance, and other support to states/tribes that are participating in, or may wish to participate in, the Network; and support for state participation in the EN governance.  A co-regulator/co-implementer organization is one that represents the interests of governmental units (for example, state or regional governments) in executing a national or regional environmental program. The membership of such a national or regional organization is composed of officials of the co-regulator or co-implementer entities (for example, state environmental commissioners).
2) Exchange Network Support for Federally Recognized Tribes and Intertribal consortia:  Assistance under this program is available to federally recognized Indian Tribes, public and private universities and colleges, and other public or private nonprofit institutions. Nonprofit organizations described in Section 501(c)(4) of the Internal Revenue Code that engage in lobbying activities as defined in Section 3 of the Lobbying Disclosure Act of 1995 are not eligible to apply.
For profit organizations are not eligible for funding. Federal Agencies may not apply. Federal employees are not eligible to serve in a principal leadership role on a grant and may not receive salaries or augment their Agency's appropriations in other ways through grants made by this program.   In addition, in order to be eligible an applicant must be an organization that is broadly representative of federally recognized Indian tribes with the goal of expanding tribal participation in the EN.
For certain competitive funding opportunities under this assistance listing description (CFDA), the Agency may limit eligibility to compete to a number or subset of eligible applicants consistent with the Agency's Assistance Agreement Competition Policy.</t>
  </si>
  <si>
    <t>Additional Information: Eligible applicants for the EN Grant Program include states, the District of Columbia, U.S. territories (American Samoa, Guam, the Commonwealth of the Northern Mariana Islands, Puerto Rico, and the U.S. Virgin Islands), federally recognized Indian tribes, and intertribal consortia of federally recognized tribes.</t>
  </si>
  <si>
    <t>{"description":"EPA may require that nonprofit organizations provide proof of nonprofit status. Examples of acceptable documentation include certificates of Federal tax exempt status (e.g. section 501(c)(3) of the Internal Revenue Code) or evidence of incorporation as a nonprofit organization under state or tribal law","isApplicable":true}</t>
  </si>
  <si>
    <t>{"environmentalImpact":{"reports":[{"isSelected":true,"reportCode":"statement"},{"isSelected":true,"reportCode":"assessment"},{"isSelected":true,"reportCode":"otherRequired"}]},"description":"Regarding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</si>
  <si>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{"description":"Applicants, except in limited circumstances approved by the Agency, must submit all initial applications for funding through https://www.grants.gov.\n\nEPA may require applicants to submit additional or updated documents if the project is selected for funding to complete the funding package. EPA will provide further instructions for submittal of additional or updated documents at that time.","isApplicable":true}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</si>
  <si>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EPA will evaluate the project proposal based on the evaluation criteria in the 2016 Solicitation Notice. Please note that in evaluating applicants under this criteria, the Agency will consider the information provided by the applicant and may also consider relevant information from other sources including agency files and prior/current grantors (e.g., to verify and/or supplement the information supplied by the applicant). In making the final funding decisions from among the most highly scored proposals, the EPA selection official may also consider one or more of the following factors: A. EPA programs' ability and/or readiness to support proposed project activities; B. geographic distribution of funding; C. prioritization of data exchange and priority activities over other assistance activities; D. ensuring participation in the EN by federally recognized Indian tribes and inter-tribal consortia; and E. EPA's capacity to provide any requested in-kind services.
EPA will evaluate the project proposal based the evaluation criteria in section V-A of the 2015 Solicitation Notice. Please note that in evaluating applicants under this criteria, the Agency will consider the information provided by the applicant and may also consider relevant information from other sources including agency files and prior/current grantors (e.g., to verify and/or supplement the information supplied by the applicant). In making the final funding decisions from among the most highly scored proposals, the EPA selection official may also consider one or more of the following factors:  A)EPA programs' ability and/or readiness to support proposed project activities; B) geographic distribution of funding; C)  prioritization of data exchange and priority activities over other assistance activities; D) ensuring participation in the EN by federally recognized Indian tribes and inter-tribal consortia; and E) EPA's capacity to provide any requested in-kind services.</t>
  </si>
  <si>
    <t>{"flag":"yes","description":"Specific deadline information will be provided in the competitive announcement.","list":[]}</t>
  </si>
  <si>
    <t>Applicants whose applications are denied for funding will be notified approximately five months after the application deadline. Applicants whose applications are recommended for funding will be notified, initially to request additional documentation to finalize the application, and, later, when the assistance agreements are issued and mailed by EPA's Grants and Interagency Agreements Management Division, which is expected to be approximately eight to nine months after the application deadline.</t>
  </si>
  <si>
    <t>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t>
  </si>
  <si>
    <t>{"awarded":"other","description":"EPA plans to issue awards for applications that are recommended for funding approximately seven months after the application deadline. The standard period of performance for projects funded by the EN Grant Program is two years. EPA may consider requests from award recipients for project/budget period extensions; and if deemed appropriate by EPA, the Grants and Interagency Agreements Management Division may issue amendments extending the project/budget periods.","awardedDescription":"Assistance will be provided through grants and cooperative agreements. EPA may provide support in the form of direct funding and/or in-kind assistance, in lieu of direct funding.  \r\n\r\n \r\n\r\n\r\n\r\n\r\n"}</t>
  </si>
  <si>
    <t>[{"code":"program","isSelected":true,"description":"Reporting is an important obligation that award recipients agree to undertake when they sign an assistance agreement. Both EPA and recipients are accountable to Congress and to the public for the proper and effective use of Exchange Network assistance funds. All grantees, regardless of the funding vehicle, are expected to submit semi-annual progress reports in a timely fashion. Award recipients will submit semi-annual and final technical reports electronically through EPA’s Central Data Exchange (CDX) using a web form. EPA will provide successful applicants with detailed instructions for registering with and reporting through CDX at the time of award.  Program reports are required."},{"code":"cash","isSelected":true,"description":"Cash reports are required."},{"code":"progress","isSelected":true,"description":"Progress reports are required."},{"code":"expenditure","isSelected":true,"description":"Expenditure reports are required."},{"code":"performanceMonitoring","isSelected":true,"description":"Performance monitoring is required."}]</t>
  </si>
  <si>
    <t>Financial records, including all accounting records that substantiate the charges to each grant, must be maintained and accessible to personnel authorized to examine EPA grant accounts. If certain financial records are part of an audit investigation, then they must be retained until the matter under investigation has been completely resolved. Award recipients must retain complete records documenting their projects for a period of seven years after the close-out of the agreement. Such records include, but are not limited to, financial records, technical reports, periodic performance progress reports, project management files, correspondence with other project partners, and correspondence with EPA. Final products and deliverables that result from the project are considered to be permanent records and should be retained indefinitely. _x000D_
_x000D_
_x000D_
_x000D_
_x000D_
_x000D_
.</t>
  </si>
  <si>
    <t>68-0108-0-1-304;68-0103-0-1-304;</t>
  </si>
  <si>
    <t xml:space="preserve">(Project Grants (Discretionary)) FY 17$8,609,000.00; FY 18 est $9,646,000.00; FY 19 est $6,422,000.00; FY 16$10,020,000.00; - </t>
  </si>
  <si>
    <t>Grants are awarded on a single year basis with the average grant award being $50,000/fiscal year.  
Obligations for FY17: $8,609,000; FY18: $9,646,000; and FY19 (est): $6,422,000.</t>
  </si>
  <si>
    <t>{"list":[{"fiscalYear":2016,"description":"FY 2016 is the fifteenth year EPA will award Exchange Network grants. From FY 2002 through FY 2015, EPA has provided approximately $200 million for state, tribal and territorial awards and associated program support through the grant program. As of May 2014, all 50 states, 87 tribes and 5 territories have received Exchange Network grants. All states, nearly 150 tribes and several territories are using the EN to report data to EPA.  FY 2016 is the fifteenth-year EPA will award Exchange Network grants. From FY 2002 through FY 2015, EPA has provided approximately $200 million for state, tribal and territorial awards and associated program support through the grant program. As of May 2014, all 50 states, 75 tribes and 5 territories have received Exchange Network grants. All states, nearly 150 tribes and several territories are using the EN to report data to EPA."},{"fiscalYear":2017,"description":"FY 2017 is the sixteenth-year EPA will award Exchange Network grants. From FY 2002 through FY 2016, EPA has provided approximately $210 million for state, tribal and territorial awards and associated program support through the grant program. As of May 2016, all 50 states, 75 tribes and 5 territories have received Exchange Network grants. All states, nearly 150 tribes and several territories are using the EN to report data to EPA."},{"fiscalYear":2018,"description":"FY 2018 is the seventeenth-year EPA will award Exchange Network grants. From FY 2002 through FY 2017, EPA has provided approximately $219 million for state, tribal and territorial awards and associated program support through the grant program. As of May 2017, all 50 states, 77 tribes and 6 territories have received Exchange Network grants."}],"isApplicable":true}</t>
  </si>
  <si>
    <t>The Exchange Network Grant Program assistance agreements issued to state, territorial, and tribal governments and nonprofit organizations (i.e., co-regulator/co-implementer organizations) for associated program support for the EN Grant Program or other EN activities governed by OMB's regulations at 2 CFR 200 and EPA's supplemental regulations at 2 CFR 1500.</t>
  </si>
  <si>
    <t>Wendt Blake-ColemanInformation Exchange Partnership Branch, Office of Information Collection, Office of Environmental Information, Environmental Protection Agency, 1200 Pennsylvania Ave., NW, (Mail Code: 2823-T), Washington, DC 20460 Email:&lt; a href='mailto:blake-coleman.wendy@epa.gov'&gt;blake-coleman.wendy@epa.gov&lt;/a&gt;Phone: (202) 566-1709;</t>
  </si>
  <si>
    <t>https://www.epa.gov/exchangenetwork/exchange-network-grant-program</t>
  </si>
  <si>
    <t>Fiscal Year2016: The Otoe-Missouria Tribe of Indians, Environmental Department proposes to solicit and introduce additional organizations to the data consortium; configure the publishing of data using the virtual node; improve data quality through standardization and thresholds validation; support sharing of data via Representational State Transfer web services; enhance Ambient Water Quality Monitoring System (AWQMS) Geographic Information System capabilities and implement web services based on open geospatial standards; consume Water Quality Exchange (WQX) XML files in AWQMS; provide Consortium of Oklahoma AWQMS Tribes members better support for groundwater and drinking water data; share open dumps data via the Exchange Network; consume Water Quality Portal or other Environmental Protection Agency web services and integrate into AWQMS data analysis tools._x000D_
_x000D_
_x000D_
The University of California, Davis proposes to implement virtual node to improve the ease with which tribes and state agencies can retrieve water-sustainability data; improve purpose-driven retrieval and interpretation of water sustainability information; and increase the likelihood of sustainable decision-making, by water users, at individual to state scales._x000D_
_x000D_
_x000D_
The Ohio Environmental Protection Agency proposes to build web services, shareable with direct entry/java environment Exchange Network (EN) partners, using two or more Resource Conservation and Recovery Act Information (RCRAInfo), Federal Web Services, and develop web services and a Java OpenNode2 plug-in reusable by EN partners to automatically provide facilities' stack test, emissions, and compliance data to United States Environmental Protection Agency's Compliance Enforcement Data Reporting Interface (CEDRI). _x000D_
 The Otoe-Missouria Tribe of Indians, Environmental Department proposes to solicit and introduce additional organizations to the data consortium; configure the publishing of data using the virtual node; improve data quality through standardization and thresholds validation; support sharing of data via Representational State Transfer web services; enhance Ambient Water Quality Monitoring System (AWQMS) Geographic Information System capabilities and implement web services based on open geospatial standards; consume Water Quality Exchange (WQX) XML files in AWQMS; provide Consortium of Oklahoma AWQMS Tribes members better support for groundwater and drinking water data; share open dumps data via the Exchange Network; consume Water Quality Portal or other Environmental Protection Agency web services and integrate into AWQMS data analysis tools._x000D_
 _x000D_
 The University of California, Davis proposes to implement virtual node to improve the ease with which tribes and state agencies can retrieve water-sustainability data; improve purpose-driven retrieval and interpretation of water sustainability information; and increase the likelihood of sustainable decision-making, by water users, at individual to state scales._x000D_
 _x000D_
 The Ohio Environmental Protection Agency proposes to build web services, shareable with direct entry/java environment Exchange Network (EN) partners, using two or more Resource Conservation and Recovery Act Information (RCRAInfo), Federal Web Services, and develop web services and a Java OpenNode2 plug-in reusable by EN partners to automatically provide facilities' stack test, emissions, and compliance data to United States Environmental Protection Agency's Compliance Enforcement Data Reporting Interface (CEDRI).Fiscal Year2017: The Eight Northern Indian Pueblo Council’s (NIPC) Water Quality, Assessments, and Continuous Data Sharing Project will result in improved exchange of, and access to, water quality data between tribes and the EPA. The project will focus on enhancing data quality assurance procedures, data analysis, and reporting capabilities of the NIPC hosted water quality exchange (WQX) compatible database to meet requirements of the EPA National Strategic Plan and tribe-specific reporting needs. The Washington State Department of Health proposes to establish a “Community of Interest” for radon data flows, and coordinate radon data flow to an Exchange Network (EN) node or virtual network from partner states in order to increase the flow of radon data through EN.</t>
  </si>
  <si>
    <t>The complete evaluation and selection criteria for competitive awards under this assistance listing (CFDA) will be described in the competitive announcement. The evaluation criteria will include such factors as expected project outputs/outcomes, the feasibility and approach of the work plan, the relevance and significance of the proposed project to the EN, the adequacy of resources and key personnel, and past performance. EPA may also consider various qualitative criteria when determining which applications to recommend for funding. Examples of such qualitative criteria may include, but are not limited to, factors such as achieving a balance among projects, distributing funds among different states/territories/ tribes, and having EPA programmatic support for the project. 
Applications for non-competitive awards to co-regulator/co-implementer organizations, funded by the EN Grant program through EPA's STAG appropriation, will be evaluated based on the ability of the applicant to provide the following: outreach, communications, technical assistance, and other support to states/tribes that are participating in, or may wish to participate in, the Network; and support for state participation in the EN governance. Applications for competitive awards to an organization that represents federally recognized Indian tribes, funded through EPA's EPM appropriation, will be evaluated based on the applicant's ability to support tribal participation in the EN governance, provide programmatic support to tribes and intertribal consortia of federally recognized tribes that are participating in or may wish to participate in the EN.</t>
  </si>
  <si>
    <t>https://beta.sam.gov/fal/6352b04650774710ab0c9a64483c65ee/view</t>
  </si>
  <si>
    <t>Protection of Children from Environmental Health Risks</t>
  </si>
  <si>
    <t>Children's Environmental Health</t>
  </si>
  <si>
    <t>{"list":[{"act":{"description":"Marine Protection, Research, and Sanctuaries Act"},"authorizationTypes":{"act":true}},{"act":{"description":"Comprehensive Environmental Response, Compensation, and Liability Act (CERCLA)"},"authorizationTypes":{"act":true}},{"act":{"description":"Solid Waste Disposal Act"},"authorizationTypes":{"act":true}},{"act":{"description":"Clean Water Act"},"authorizationTypes":{"act":true}},{"act":{"description":"Clean Air Act"},"authorizationTypes":{"act":true}},{"act":{"description":"Federal Insecticide, Fungicide, and Rodenticide Act"},"authorizationTypes":{"act":true}},{"act":{"description":"Solid Waste Disposal Act"},"authorizationTypes":{"act":true}},{"act":{"description":"National Environmental Policy Act"},"authorizationTypes":{"act":true}},{"act":{"description":"Toxic Substances Control Act"},"authorizationTypes":{"act":true}}]}</t>
  </si>
  <si>
    <t>To support efforts by organizations; educational institutions; and/or State, local, and tribal governmental agencies to establish or enhance their ability to take actions that will reduce environmental risks to the health of children.</t>
  </si>
  <si>
    <t xml:space="preserve">Assistance under this program is generally available to States or state agencies, territories, the District of Columbia, American Indian Tribes (federally recognized), and possessions of the U.S. It is also available to public and private universities and colleges, hospitals, laboratories, other public or private nonprofit institutions, and 501(c)(3) organizations. Nonprofit organizations described in Section 501(c)(4) of the Internal Revenue Code that engage in lobbying activities as defined in Section 3 of the Lobbying Disclosure Act of 1995 are not eligible to apply. For profit organizations are generally not eligible for funding. Some of EPA's statutes may limit assistance to specific types of interested applications. See "Authorization" listed above. For certain competitive funding opportunities under this CFDA description, the Agency may limit eligibility to compete to a number or subset of eligible applicants consistent with the Agency's Assistance Agreement Competition Policy. </t>
  </si>
  <si>
    <t xml:space="preserve">State agencies and local governments, U.S. territories and possessions, American Indian Tribes, universities and colleges, hospitals, laboratories, and other public and private nonprofit institutions and organizations. </t>
  </si>
  <si>
    <t>{"description":"Documentation of nonprofit status may be required. Applicants may be requested to demonstrate they have appropriate background, academic training, experience in the field, and necessary equipment to carry out projects. The Office of Children's Health Protection may ask applicants or principal investigators to provide curriculum vitae and relevant publications. ","isApplicable":true}</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</si>
  <si>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</si>
  <si>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{"description":"For competitive awards, the Requests for Proposals or Requests for Applications will specify application procedures.   \n\nApplicants, except in limited circumstances approved by the Agency, must submit all initial applications for funding through https://www.grants.gov. \n\nAdditional information on the EPA grant package can be found at: https://www.epa.gov/ogd/grants.","isApplicable":true}</t>
  </si>
  <si>
    <t>{"flag":"yes","description":"Specific information regarding  deadlines is provided in the competitive announcement.","list":[]}</t>
  </si>
  <si>
    <t>Generally, EPA incrementally funds grants and cooperative agreements for surveys, studies, and investigations. Approval of subsequent funding increments is dependent on satisfactory project progress, continued relevance of the project to the Office of Children's Health Protection's program priorities, and the availability of funds.</t>
  </si>
  <si>
    <t>{"types":{"moe":false,"formula":false,"matching":true},"formula":{"title":"","chapter":"","part":"","subPart":"","publicLaw":"","description":""},"matching":{"requirementFlag":"voluntary","percent":"0","description":"This program has no statutory formula. In addition, CERCLA Section 311(b)(3) requires that \"to the maximum extent possible,\" EPA enter into an appropriate cost sharing arrangement with recipients of grants and cooperative agreements relating to innovative and alternative treatment technologies. EPA may waive the Section 311(b)(3) cost-sharing requirement in appropriate cases. Matching funds requirements may be established in program guidance or in the terms of competitive solicitations."},"moe":{"description":""}}</t>
  </si>
  <si>
    <t>{"awarded":"other","description":"Grants and cooperative agreements are usually funded on a 12- or 24-month basis. However, the Office of Children's Health Protection can negotiate the project period with each applicant based on project requirements. EPA has limitations on project periods, and grants and cooperative agreements may be fully funded or incrementally funded. These determinations are made by EPA.","awardedDescription":"Assistance will be awarded in a lump sum and will be released on a reimbursement basis. "}</t>
  </si>
  <si>
    <t>[{"code":"program","isSelected":false,"description":""},{"code":"cash","isSelected":false,"description":""},{"code":"progress","isSelected":true,"description":"Quarterly progress reports are required to be sent to the EPA Project Officer within 30 days after each reporting period. These reports will cover work status, work progress, difficulties encountered, preliminary data results and a statement of activity anticipated during the subsequent reporting period, including a description of equipment, techniques, and materials to be used or evaluated. The report shall also include any changes of key personnel concerned with the project."},{"code":"expenditure","isSelected":true,"description":"Expenditure are part of the progress report submissions. Quarterly progress reports are required to be sent to the EPA Project Officer within 30 days after each reporting period. A discussion of expenditures along with a comparison of the percentage of the project completed to the project schedule and an explanation of significant discrepancies shall be included in the report."},{"code":"performanceMonitoring","isSelected":true,"description":"The EPA Project Officer is required to conduct baseline monitoring of each active award. For awards with original project periods 18 month or less in duration, the initial baseline monitoring will take place no later than six months from the award date. For awards with original project periods greater than 18 months in duration, the initial baseline monitoring will take place no later than 1 year from the award date. After the initial baseline monitoring, all subsequent baseline monitoring will occur within 12 months of the last baseline or advanced monitoring activity."}]</t>
  </si>
  <si>
    <t>The record retention requirements of 2 CFR 1500 Subpart E (non-profits and institutions of higher education, governmental units) are applicable depending upon the identity of the recipient. Recipients must keep financial records, including all documents supporting entries on accounting records which support substantial changes to the grant, available to personnel authorized to examine EPA recipients' grants and cooperative agreement records. Recipient must maintain all records for a period of three years from the date of submission of final expenditures reports. If questions, such as those raised as a result of audits remain following the 3-year period, recipients must retain records until the matter is fully resolved.</t>
  </si>
  <si>
    <t xml:space="preserve">(Project Grants (Cooperative Agreements)) FY 17$25,000.00; FY 18 est $50,000.00; FY 19 est $0.00; FY 16$0.00; - </t>
  </si>
  <si>
    <t xml:space="preserve">Range: $10,000 to $100,000 per grant. Average: $100,000 per grant (2 year grants)._x000D_
_x000D_
_x000D_
</t>
  </si>
  <si>
    <t>{"list":[{"fiscalYear":2017,"description":"One regional award made under 66.609 to reduce potential environmental hazards in child care settings through education of child care professionals and assistance implementing low-to-no cost changes in practices and purposes. "},{"fiscalYear":2016,"description":"No awards made under 66.609 in FY 2016. No awards made under 66.609 in FY 2016."}],"isApplicable":true}</t>
  </si>
  <si>
    <t>Surveys, studies, and investigations grants and cooperative agreements are subject to EPA general grant regulations, (2 CFR 200) Grants and Agreements with Institutions of Higher Education, Hospitals, and Other Non-Profit Organizations, Uniform Administrative Requirements for Grants and Cooperative Agreements to State and Local Governments. Costs will be determined in accordance with 2 CFR Subpart E for State and local governments and federally recognized tribes, 2 CFR 200 Subpart E for educational institutions, CFR 200 Subpart E for nonprofit institutions, and FAR Part 31 for "for profit" entities.</t>
  </si>
  <si>
    <t>LaVonne SwitzerU.S. Environmental Protection Agency, Office of Children's Health Protection, 1200 Pennsylvania Avenue, N.W.  (Mail Code: 1107T), Washington, DC 20460 Email:&lt; a href='mailto:switzer.lavonne@epa.gov'&gt;switzer.lavonne@epa.gov&lt;/a&gt;Phone: 202-564-2711;</t>
  </si>
  <si>
    <t>https://www.epa.gov/children</t>
  </si>
  <si>
    <t>Fiscal Year2016: No awards were made in FY 2016 under CFDA 66.609. No awards were made in FY 2016 under CFDA 66.609.Fiscal Year2017: One award made to Region 3 organization focusing on making a visible difference in communities.Fiscal Year2018: NA</t>
  </si>
  <si>
    <t>The evaluation and selection criteria for competitive awards under this CFDA assistance listing will be described in the competitive announcement.  Non-competitive proposals are judged for: (a) technical merit in terms of: (1) strengths and weaknesses of the project, (2) adequacy of overall project design, (3) competency of proposed staff, (4) suitability of applicant's available resources, (5) appropriateness of the proposed project period and budget, and (6) probability that the project will accomplish stated objectives; and, for (b) program interest in terms of: (1) the need for the proposed project, and (2) relationship to program objectives.</t>
  </si>
  <si>
    <t>https://beta.sam.gov/fal/1bdccbb05a6148648050f4e3af9a39b5/view</t>
  </si>
  <si>
    <t>Surveys, Studies, Investigations and Special Purpose Grants within the Office of the Administrator</t>
  </si>
  <si>
    <t>{"list":[{"act":{},"authorizationTypes":{"act":true}},{"act":{"description":"Federal Insecticide, Fungicide, and Rodenticide Act"},"publicLaw":{"congressCode":"106","number":"74"},"authorizationTypes":{"act":true,"publicLaw":true}},{"act":{"description":"Comprehensive Environmental Response, Compensation, and Liability Act (CERCLA), "},"authorizationTypes":{"act":true}},{"act":{"description":"Toxic Substances Control Act"},"authorizationTypes":{"act":true}},{"act":{"description":"National Environmental Policy Act"},"authorizationTypes":{"act":true}},{"act":{"description":"Clean Air Act"},"authorizationTypes":{"act":true}},{"act":{},"authorizationTypes":{"act":true}},{"act":{"description":"Clean Water Act"},"authorizationTypes":{"act":true}},{"act":{"description":"Marine Protection, Research, and Sanctuaries Act"},"authorizationTypes":{"act":true}}]}</t>
  </si>
  <si>
    <t>(1) To support surveys, studies, investigations, and special purpose assistance associated with air quality, acid deposition, drinking water, water quality, hazardous waste, toxic substances and/or pesticides; (2) to identify, develop, and demonstrate necessary pollution control techniques; (3) to prevent, reduce, and eliminate pollution; (4) to evaluate the economic and social consequences of alternative strategies and mechanisms for use by those in economic, social, governmental, and environmental management positions; and (5) to promote collaboration on projects and activities within the states and enable wider and more coordinated state input on national environmental issues. 
Funding Priority - Fiscal Year 2018:  In FY 2018, EPA provided support in the following areas: Lean/business process improvement and modernization, rural waste management on tribal lands, sustainable materials management and the built environment, research priorities and communications, planning and priority setting, compliance innovation, drinking water state revolving fund, and methane diversion from oil and natural gas facilities. In addition, Environmental Workforce Development and Job training Grant Application Guidelines, applicants are anticipated to be provided the opportunity to deliver training in areas such as: brownfields hazardous waste training; solid waste management and recycling; emergency management and oil spill cleanup; Superfund cleanup related training, including innovative and alternative treatment technologies, wastewater treatment and stormwater management; integrated pest management; and chemical safety and enhanced environmental health and safety training. Funding in FY 2018 supports planning and joint state-EPA priority setting, research, studies, training and technical assistance for overall, ongoing communication and partnership between states and EPA related to research conducted and applied science tools. States would provide input on its research work and help with communication and engagement to translate research from factual knowledge and findings to actionable practice, decision-making or additional research that would support state environmental programs.</t>
  </si>
  <si>
    <t>Assistance under this program is generally available to State agencies, territories, the District of Columbia, Indian Tribes, and possessions of the U.S. Assistance is also available to public and private universities and colleges, hospitals, laboratories, and other public or private nonprofit institutions. Nonprofit organizations described in Section 501(c)(4) of the Internal Revenue Code that engage in lobbying activities as defined in Section 3 of the Lobbying Disclosure Act of 1995 are not eligible to apply. For profit organizations are generally not eligible for funding. Some of EPA's statutes may limit assistance to specific types of interested applications. See "Authorization" listed above. 
For certain competitive funding opportunities under this CFDA assistance listing, the Agency may limit eligibility to compete to a number or subset of eligible applicants consistent with the Agency's Assistance Agreement Competition Policy.</t>
  </si>
  <si>
    <t xml:space="preserve">State agencies and local governments, U.S. territories and possessions, Indian Tribes, universities and colleges, hospitals, laboratories, and other public and private nonprofit institutions. </t>
  </si>
  <si>
    <t>{"description":"Documentation of nonprofit status may be required. Applicants may be requested to demonstrate they have appropriate background, academic training, experience in the field, and necessary equipment to carry out projects. Office of the Administrator may ask applicants or principal investigators to provide curriculum vitae and relevant publications.","isApplicable":true}</t>
  </si>
  <si>
    <t>Generally, EPA incrementally funds grants and cooperative agreements for surveys, studies, and investigations. Approval of subsequent funding increments is dependent on satisfactory project progress, continued relevance of the project to the Office of the Administrator's program priorities, and the availability of funds.</t>
  </si>
  <si>
    <t>{"types":{"moe":false,"formula":false,"matching":true},"formula":{"title":"","chapter":"","part":"","subPart":"","publicLaw":"","description":""},"matching":{"requirementFlag":"voluntary","percent":"0","description":"This program has no statutory formula. In addition, CERCLA Section 311(b)(3) requires that \"to the maximum extent possible,\" EPA enter into an appropriate cost-sharing arrangement with recipients of grants and cooperative agreements relating to innovative and alternative treatment technologies. EPA may waive the Section 311(b)(3) cost-sharing requirement in appropriate cases. Matching fund requirements may be established in program guidance or in the terms of competitive solicitations."},"moe":{"description":""}}</t>
  </si>
  <si>
    <t>{"awarded":"other","description":"EPA normally funds grants and cooperative agreements on a 12-month basis. However, the Office of the Administrator can negotiate the project period with each applicant based on project requirements. EPA has limitations on project periods, and grants and cooperative agreements may be incrementally or fully funded. These determinations are made by EPA.","awardedDescription":"Assistance is generally awarded incrementally and is released on an as-needed basis. "}</t>
  </si>
  <si>
    <t>[{"code":"program","isSelected":true,"description":"EPA includes reporting requirements for grants and cooperative agreements in the terms and conditions of the agreements. Agreements may require quarterly, interim, and final progress reports, and financial, equipment, and invention reports. Reporting requirements are also identified in EPA's grant regulations 2 CFR Parts 200 and 1500. Program reports are required."},{"code":"cash","isSelected":false,"description":""},{"code":"progress","isSelected":true,"description":"Progress reports are required.\r\n"},{"code":"expenditure","isSelected":true,"description":"Expenditure information is included in the Progress Report."},{"code":"performanceMonitoring","isSelected":true,"description":"Performance monitoring is required under this program.  \r\n\r\n \r\n"}]</t>
  </si>
  <si>
    <t>The record retention requirements of 2 CFR Part 200 and 1500 as applicable depending upon the identity of the recipient. Recipients must keep financial records, including all documents supporting entries on accounting records which support substantial changes to the grant, available to personnel authorized to examine EPA recipients' grants and cooperative agreement records. Recipient must maintain all records for a period of three (3) years from the date of submission of final expenditures reports. If questions, such as those raised as a result of audits remain following the 3-year period, recipients must retain records until the matter is fully resolved.</t>
  </si>
  <si>
    <t xml:space="preserve">(Project Grants (Discretionary)) FY 17$1,024,035.00; FY 18 Estimate Not Available  FY 19 Estimate Not Available  FY 16$340,000.00; - </t>
  </si>
  <si>
    <t>Range $40,000 to $520,000 per amendment. Average amount approximately $341,000 per amendment._x000D_
_x000D_
_x000D_
.</t>
  </si>
  <si>
    <t>{"list":[{"fiscalYear":2016,"description":"As of June 21, 2016, ECOS is working on a project to increase the capacity of states to improve their business processes. To date, ECOS has drafted a compilation of states Lean activities and supported state participation at the federal level regarding state-EPA engagement on business process improvement. \r\nAs of June 21, 2016, ECOS is working on a project to increase the capacity of states to improve their business processes. To date, ECOS has drafted a compilation of states Lean activities and supported state participation at the federal level regarding state-EPA engagement on business process improvement.\r\n\r\n\r\n"},{"fiscalYear":2017,"description":"In FY17, ECOS issued a report on state business process improvement activities from 2010-2016, facilitated 3 BPI peer-to-peer skills exchanges, supported state participation in EPA’s Lean Action Board, scoped a national BPI community of practice, engaged states on draft FY18-19 NPM Guidances, piloted a Measures project, issued a “Field Guide to Flexibility and Results,” published a Green Report on state environmental agency budgets, supported state participation on EPA’s grants management work group, facilitated communication on EJ and Title VI priorities, supported states on the Combined Air Emissions Reporting Team, issued a call for capacity-building projects related to state clean water revolving loan funds that benefit disadvantaged communities, issued an RFP for support of an ECOS-maintained database of state oil and gas documents, researched enforcement training needs and drafted a needs assessment, facilitated communications on EAP ORD’s C-FERST tool and ORD’s Wildfire guide, synthesized and communicated states’ research needs to EPA/ORD, assisted with follow-up communications on state research needs, shared information to states on research including ORD webinars and NAS work and opportunities, created a work group on sustainable materials management, held monthly calls with states and state waste associations on various SMM topics, planned a panel in coordination with ASTSWMO for the August 2017 Materials Management and Hazardous Waste Training Conference, created a work group on amended TSCA implementation, held regular calls on toxics work to share information and solicit state perspectives, and established state representatives for the Inorganics Byproduct Negotiated Rulemaking Committee."},{"fiscalYear":2018,"description":"No content available"}],"isApplicable":true}</t>
  </si>
  <si>
    <t>Surveys, studies, and investigations grants and cooperative agreements are subject to EPA general grant regulations located at 2 CFR Parts 200 and 1500. Costs will be determined in accordance with 2 CFR 200 Subpart E for all entities. FAR Part 31 for "for profit" entities.</t>
  </si>
  <si>
    <t>Dan MurphyOffice of Congressional &amp; Intergovernmental Relations, Office of the Administrator, U.S. Environmental Protection Agency, 1200 Pennsylvania Avenue, N.W. (Mail Code: 2732A), Washington, DC 20460 Email:&lt; a href='mailto:Murphy.Dan@epa.gov'&gt;Murphy.Dan@epa.gov&lt;/a&gt;Phone: 202-564-3227;</t>
  </si>
  <si>
    <t>https://www.epa.gov/aboutepa/about-office-policy-op</t>
  </si>
  <si>
    <t>Fiscal Year2016: No content available. Sustainability - Through a series of informative briefings for state environmental agency leaders, ECOS covered topics including current research, existing and emerging technologies, and regulatory initiatives. These briefings set the stage for ECOS to develop a compendium of principles and best practices and other tools for states to use in addressing methane and VOC emissions. ECOS Partnership and Performance Workgroup - collaborations and deliverables on NPM Guidance development, grants management initiatives, implementing the Partnerships Cross-Agency Strategy, Title VI programs, Environmental Justice tools, and the oversight of state delegated permitting programs. Shale Gas Caucus-through a series of informative briefings for state environmental agency leaders, ECOS covered topics including current research, existing and emerging technologies, and regulatory initiatives. These briefings set the stage for ECOS to develop a compendium of principles and best practices and other tools for states to use in addressing methane and VOC emissions._x000D_
_x000D_
_x000D_
Fiscal Year2018: This comprehensive nationwide project covers a wide array of topics including: air &amp; water quality, drinking water, toxics, planning &amp; resource allocation, data management, compliance &amp; enforcement, solid &amp; hazardous waste, emerging contaminants, climate change, energy &amp; energy efficiency, public &amp; environmental health, state capacity building, alignment of state &amp; EPA priorities, civil rights, EJ, oversight, partnership enhancement, legal relationships, performance measures, streamlining of state environmental business processes, innovations, new technologies, and pollution prevention</t>
  </si>
  <si>
    <t>The evaluation and selection criteria for competitive awards under this CFDA assistance listing will be described in the competitive announcement. Non-competitive proposals are judged for: (a) technical merit in terms of: (1) strengths and weaknesses of the project, (2) adequacy of overall project design, (3) competency of proposed staff, (4) suitability of applicant's available resources, (5) appropriateness of the proposed project period and budget, and (6) probability that the project will accomplish stated objectives; and, for (b) program interest in terms of: (1) the need for the proposed project, and (2) relationship to program objectives.</t>
  </si>
  <si>
    <t>https://beta.sam.gov/fal/75ccfe4fe625465abe1433a8052ad0aa/view</t>
  </si>
  <si>
    <t>Environmental Policy and Innovation Grants</t>
  </si>
  <si>
    <t>{"list":[{"act":{},"USC":{"title":"42","section":"300j-1"},"authorizationTypes":{"USC":true,"act":true},"usc":{"title":"42","section":"300j-1"}},{"act":{},"USC":{"title":"15","section":"2609"},"authorizationTypes":{"USC":true,"act":true},"usc":{"title":"15","section":"2609"}},{"act":{},"USC":{"title":"42","section":"6981"},"authorizationTypes":{"USC":true,"act":true},"usc":{"title":"42","section":"6981"}},{"act":{},"USC":{"title":"33","section":"1254"},"authorizationTypes":{"USC":true,"act":true},"usc":{"title":"33","section":"1254"}},{"act":{},"USC":{"title":"7","section":"136(r)"},"authorizationTypes":{"USC":true,"act":true},"usc":{"title":"7","section":"136(r)"}},{"act":{},"USC":{"title":"42","section":"7403"},"authorizationTypes":{"USC":true,"act":true},"usc":{"title":"42","section":"7403"}}]}</t>
  </si>
  <si>
    <t>(1) To support analyses, studies, evaluations, workshops, conferences, and demonstration projects that lead to reduced pollutants generated and conservation of natural resources; (2) to improve economic information and analytic methods to support studies, surveys, analyses, evaluations, conferences, workshops, and demonstration projects on the benefits, costs, and impacts of environmental programs; (3) to improve economic information and analytic methods to support studies, surveys, analyses, evaluations, conferences, workshops, and demonstration projects of incentive-based and voluntary environmental management strategies and mechanisms; (4) to support research to explore and develop strategies and mechanisms for those in the economic, social, governmental, and environmental arenas to use in environmental management decisions; and (5) to provide technical assistance to help communities to learn about and implement locally led, community driven approaches that deliver environmental, economic, and quality-of-life benefits.
Funding Priority - Fiscal Year 2017:  There were no competitive environmental economic research solicitations issued in recent years, including FY2017, due to limited available resources. If resources become available in future fiscal years, research priorities in the field of environmental economics and related research continue to include: work on improvements in the valuation of environmental benefits, including human health and ecological services; measuring economic costs and impacts to society from regulations, including effective ways to forecast future pollution control technologies, regulatory costs and impacts on employment and competitiveness of regulated sectors of the economy; integrating economic and natural science models for purposes of assessing environmental risks and consequences; and utilization of alternative regulatory management approaches, including use of voluntary and incentive-based programs to achieve environmental objectives. Additionally, if resources become available for community driven environmental protection strategies in FY 2017, priorities for funding will include providing assistance to communities around revitalization strategies that improve environmental outcomes, training on technical assistance methods that connect economic development and environmental protection, and assistance to states to advance their environmental objectives through policy reform or capacity building. 
Funding Priority - Fiscal Year 2018:  There were no new competitive environmental economic research solicitations issued in recent years, including FY2018, due to limited available resources. If resources should become available in future fiscal years to support additional research under this CFDA assistance listing, priorities in the field of environmental economics and related research continue to include: work on improvements in the valuation of environmental benefits, including human health and ecological services; measuring economic costs and impacts to society from regulations, including effective ways to forecast future pollution control technologies, regulatory costs and impacts on employment and competitiveness of regulated sectors of the economy; integrating economic and natural science models for purposes of assessing environmental risks and consequences; and effectiveness of the utilization of alternative regulatory management approaches, including use of voluntary and incentive-based programs to achieve environmental objectives. Additionally, if resources become available for community driven environmental protection strategies in FY 2018, priorities for funding will continue to include providing assistance to communities around revitalization strategies that improve environmental outcomes, training on technical assistance methods that connect economic development and environmental protection, and assistance to states to advance their environmental objectives through policy reform or capacity building.</t>
  </si>
  <si>
    <t>Assistance under this program is generally available to States and local governments, territories and possessions, foreign governments, international organizations, Indian Tribes, interstate organizations, intrastate organizations, and possessions of the U.S., including the District of Columbia, public and private universities and colleges, hospitals, laboratories, other public or private nonprofit institutions, and individuals. Nonprofit organizations described in Section 501(c)(4) of the Internal Revenue Code that engage in lobbying activities as defined in Section 3 of the Lobbying Disclosure Act of 1995 are not eligible to apply. For profit organizations are generally not eligible for funding. Some of EPA's statutes may limit assistance to specific types of interested applicants. See "Authorization" listed above. 
National laboratories funded by Federal Agencies (Federally-Funded Research and Development Centers, "FFRDCs") may not apply. FFRDC employees may cooperate or collaborate with eligible applicants within the limits imposed by applicable legislation and regulations. They may participate in planning, conducting, and analyzing the research directed by the applicant, but may not direct projects on behalf of the applicant organization. The institution, organization, or governance receiving the award may provide funds through its grant from the EPA to an FFRDC for research personnel, supplies, equipment, and other expenses directly related to the research. Federal Agencies may not apply. Federal employees are not eligible to serve in a principal leadership role on a grant, and may not receive salaries or augment their Agency's appropriations in other ways through grants made by this program. 
For certain competitive funding opportunities under this CFDA assistance listing, the Agency may limit eligibility to compete to a number or subset of eligible applicants consistent with the Agency's Assistance Agreement Competition Policy.</t>
  </si>
  <si>
    <t xml:space="preserve">State and local governments, U.S. territories and possessions, Indian Tribes, universities and colleges, hospitals, laboratories, other public and private nonprofit institutions, individuals, and international organizations. </t>
  </si>
  <si>
    <t>{"description":"Documentation of nonprofit status may be required. Applicants may be requested to demonstrate they have appropriate background, academic training, experience in the field, and necessary equipment to carry out projects. EPA may ask applicants or principle investigators to provide curriculum vitae and relevant publications. ","isApplicable":true}</t>
  </si>
  <si>
    <t>{"description":"Requests for Proposals or Requests for Applications will specify application procedures. \n\nApplicants, except in limited circumstances approved by the Agency, must submit all initial applications for funding through https://www.grants.gov.\n\nAdditional information on the EPA grant package can be found at: https://www.epa.gov/ogd/grants.","isApplicable":true}</t>
  </si>
  <si>
    <t>For non-competitive awards, EPA will conduct an administrative evaluation to determine the adequacy of the application in relation to grant regulations and to technical and program evaluation to determine the merit and relevance of the project. The Agency will then advise the applicant if funding is being considered. A final work plan will then be negotiated with the applicant.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For competitions involving research that are administered as part of the Economic and Decision Sciences program, OP will continue to adhere to the policies established by ORD, NCER and their Science to Achieve Results (STAR) program, which includes engaging an external technical peer review panel to evaluate the technical merits of research proposals.</t>
  </si>
  <si>
    <t>Approximately 180 days for most competitive solicitations. For competitive solicitations administered under the Economic and Decision Sciences program, the time for notification is approximately 240 days.</t>
  </si>
  <si>
    <t>Assistance agreement competition-related disputes will be resolved in accordance with the dispute resolution procedures published in 70 FR (Federal Register) 3629, 3630 (January 26, 2005). Disputes relating to matters other than the competitive selection of recipients will be resolved under 2 CFR 1500 Subpart E, as applicable.</t>
  </si>
  <si>
    <t>Generally, EPA may sometimes choose to either fully or incrementally fund awarded grants and cooperative agreements for Environmental Policy and Innovation. Approval of subsequent funding increments and extensions are dependent on satisfactory project progress, continued relevance of the project to EPA's priorities, availability of funds, and Agency policy on the competitive grant process. Extensions for environmental economic research awards are subject to limitations placed on research grants, which presently allow consideration of up to seven years for the period of performance.</t>
  </si>
  <si>
    <t>{"types":{"moe":false,"formula":false,"matching":true},"formula":{"title":"","chapter":"","part":"","subPart":"","publicLaw":"","description":""},"matching":{"requirementFlag":"voluntary","percent":"0","description":"CERCLA 311(b)(3) requires that \"to the maximum extent possible,\" EPA enter into an appropriate cost sharing arrangement with recipients of grants and cooperative agreements relating to innovative and alternative treatment technologies. EPA may waive the 311(b)(3) cost sharing requirement in appropriate cases. Matching requirements may be established in program guidance or the terms of competitive solicitations."},"moe":{"description":""}}</t>
  </si>
  <si>
    <t>{"awarded":"other","description":"Grants and cooperative agreements are usually funded on a 12-month basis. However, EPA can negotiate the project period with each applicant based on project requirements. EPA has limitations on project periods, and grants and cooperative agreements may be fully funded or incrementally funded. These determinations are made by EPA. ","awardedDescription":"Most assistance under this CFDA assistance listing will either be awarded as a lump sum payment or incrementally. Funds will be released on as-needed basis to the grant recipient."}</t>
  </si>
  <si>
    <t>[{"code":"program","isSelected":true,"description":"For the economic research grants, recipients are required to prepare final written reports that summarize their research project and findings, and cite work (presentations, publications) supported with the EPA grant."},{"code":"cash","isSelected":true,"description":"Cash reports are required.  Reporting requirements shall be determined at the time of grant award."},{"code":"progress","isSelected":true,"description":"EPA includes reporting requirements for grants and cooperative agreements in the terms and conditions of the agreements. Agreements may require quarterly, interim, and final progress reports, and financial, equipment, and invention reports. Specific reporting requirements are also identified in the Grant Regulations 2 CFR Parts 200 and 1500. In general, it is the policy of the Office of the Administrator to require Progress Reports from recipients on a routine schedule - either quarterly, semiannually or on an annual basis. This requirement, or a different requirement when applicable, will be spelled out in solicitations issued under this CFDA assistance listing, and confirmed in the Terms and Conditions section for funded assistance agreements."},{"code":"expenditure","isSelected":true,"description":"Grant recipients are required to provide financial information to confirm that actual spending is consistent with the approved budget and allowable uses of EPA funds."},{"code":"performanceMonitoring","isSelected":true,"description":"Performance reports are required.  Reporting requirements shall be determined at the time of grant award."}]</t>
  </si>
  <si>
    <t>The record retention requirements of 2 CFR 200 and 1500 are applicable depending upon the identity of the recipient. Recipients must keep financial records, including all documents supporting entries on accounting records and to substantiate changes in grants, available to personnel authorized to examine EPA recipients grants and cooperative agreements records. Recipients must maintain all records until 3 years from the date of submission of final expenditure reports. If questions, such as those raised as a result of audits remain following the 3-year period, recipients must retain records until the matter is completely resolved.</t>
  </si>
  <si>
    <t xml:space="preserve">(Project Grants (Discretionary)) FY 17$0.00; FY 18 est $0.00; FY 19 est $0.00; FY 16$450,000.00; - </t>
  </si>
  <si>
    <t>For most recent competitively awarded grants in the area of economics - related to Environmental Economic Workshops: range is $35,000 - $95,000, with an average award of ~$70,000. Related to Environmental Economics Dissertations and Early Career Research: range is $35,000 - $75,000, with an average of ~$60,000. Related to Environmental Economic Research: range is $75,000-$300,000, with an average of ~$250,000. There were no earmarks included for the period FY 2010 through FY 2018. For recent awards related to community driven environmental protection strategies, the range is from $25,000 to $200,000, with an average around $100,000.</t>
  </si>
  <si>
    <t>{"list":[{"fiscalYear":2016,"description":"Most of the environmental economics research grants awarded under this CFDA have ended, and the few that remain are wrapping up in FY2016\r\n\r\n\r\nOne environmental economics research project funded under this CFDA that concluded this year sought to develop a series of complementary analyses for understanding the economic efficiency, environmental effectiveness, and distributional effects of overlapping policies, accounting for how different policy instruments interact with one another, and how they perform in the presence of induced technological change. The methods were applied to the two sectors of greatest import for GHG and conventional pollutant emissions: electricity generation and transportation. The first objective was to conduct a comprehensive review of existing policies and major proposals for reducing emissions and promoting clean technologies in these sectors. The second goal was to develop an analytical model of consumer, supplier, and overall market responses to these kinds of policy interventions, in order to develop intuition about interactions among policies. Importantly, in addition to an emissions externality, the model would incorporate two types of market imperfections that often motivate technology- specific policies: undervaluation of energy efficiency by consumers and spillovers from knowledge accumulated by producers. The third goal was to develop numerical models following the conceptual analysis, and carefully parameterize them for our two sectoral applications. The ultimate goal was to provide a comprehensive guide for policymakers on how the existing abundance of policies and policy options should be understood, coordinated, and possibly reformed.\r\n\r\n\r\nTheir work was successful, producing the following types of information and materials:\r\n\r\n\r\nDevelopment of a simple unifying model to analyze interactions among overlapping environmental policies, particularly those that involve tradable credit mechanisms. The model was extended to allow for both more and less mature renewable energy sources (e.g., wind versus solar), differentiating the innovation market failures among these different classes, and by incorporating demand-side market failures e.g., the undervaluation of energy efficiency improvements). It demonstrates that the value of a given policy change depends on the extent to which any and all of these market failures are internalized.\r\n\r\nThe model was further adapted to allow for the peculiarities of the transportation fuels sector. This included modeling the nested targets in the Renewable Fuels Standard, a low-carbon fuel standard, and different forms of CAFE standards, including size-based incentives. It highlights how each of these policies can be modeled as combinations of implicit taxes and subsidies and reveals how they interact.\r\n\r\n\r\n\r\nThe research led to parameterization of a new analytical model for the electricity sector. This permitted quantitative analysis about the optimal policy combinations. A significant focus was on the optimal deployment subsidies for wind and solar and their sensitivity to a variety of assumptions regarding the potential for learning-by-doing, the degree of spillovers, and the stringency of the emissions target. Central estimates for these values were in the range of 1 cent for wind (mature renewable technologies) and 5 cents/kWh for solar. While they rise somewhat as emissions reduction targets get more stringent, the carbon price in the optimal carbon policy combination is what rises most significantly.\r\n\r\n\r\nThe development and parameterization of this model proved more challenging than expected. The baseline involves a large pre-existing suite of policy incentives and mandates, for which implicit values must be calculated. Incorporating realistic fuel economy strategies required calibrating both technological and size-based opportunities for fuel economy improvements. Trying to maintain an overall calibration strategy of relying on EIA data (projections generated from the much more complex NEMS model), while being consistent with other empirical evidence on innovation and renewable fuels, required significant innovations in terms of the model and solution strategies.\r\n\r\n\r\nThe results emphasize the inefficiency of current federal renewable fuel standards and size-based fuel economy standards relative to direct taxes on carbon or gasoline. We find that the current mix of state and federal fuel taxes, fuel economy standards, and renewable fuel blending mandates leads to a 13% reduction in domestic carbon emissions from this sector relative to a no-policy baseline at an average private welfare cost of $18/tCO2. These policies induce behavioral changes that are highly cost-ineffective, however, as evidenced by a marginal cost of carbon abatement that varies widely across competing abatement options: $0/tCO2 to $736/tCO2 for options based on fuel switching (e.g., from gasoline to ethanol) and negative $45/tCO2 to positive $73/tCO2 for options based on conservation (i.e., driving fewer miles or improving fuel economy). Negative abatement costs for conservation arise in this setting due to consumer undervaluation of fuel economy and due to existing policies that implicitly subsidize ethanol well beyond the point where its marginal cost exceeds its energy value. In contrast, the optimal carbon policy — a carbon tax combined with corrective subsidies for cellulosic ethanol production and fuel economy improvements—can achieve the same 13% reduction in carbon emissions, but at an average private welfare gain of $15/tCO2 relative to no policy.\r\n\r\n\r\nFor awards related to smart growth, program accomplishments involved supporting activities of current grant recipients:\r\n\r\n\r\n$135,000 for Smart Growth Conference held in February 2016 and attended by 1,700 people from the public and private sector. \r\n\r\n\r\n$90,000 for Smart Growth On-line Website and Policy Clearinghouse. \r\n\r\n\r\n$200,000 for technical assistance workshops in 14 communities addressing land use and code audits to promote more sustainable development.\r\n\r\n\r\n$20,000 for technical assistance workshops in 9 communities addressing complete streets and sustainable design. \r\n\r\n\r\n$160,000 for workshops focused on opportunities to enhance community sustainability through state policy. \r\n\r\n\r\n$20,000 for technical assistance workshops in 8 communities using the LEED for Neighborhood Development Standards as a tool for evaluating options to improve community environmental performance.\r\n Most of the environmental economics research grants awarded under this CFDA have ended, and the few that remain are wrapping up in FY2016 One environmental economics research project funded under this CFDA that concluded this year sought to develop a series of complementary analyses for understanding the economic efficiency, environmental effectiveness, and distributional effects of overlapping policies, accounting for how different policy instruments interact with one another, and how they perform in the presence of induced technological change. The methods were applied to the two sectors of greatest import for GHG and conventional pollutant emissions: electricity generation and transportation. The first objective was to conduct a comprehensive review of existing policies and major proposals for reducing emissions and promoting clean technologies in these sectors. The second goal was to develop an analytical model of consumer, supplier, and overall market responses to these kinds of policy interventions, in order to develop intuition about interactions among policies. Importantly, in addition to an emissions externality, the model would incorporate two types of market imperfections that often motivate technology- specific policies: undervaluation of energy efficiency by consumers and spillovers from knowledge accumulated by producers. The third goal was to develop numerical models following the conceptual analysis, and carefully parameterize them for our two sectoral applications. The ultimate goal was to provide a comprehensive guide for policymakers on how the existing abundance of policies and policy options should be understood, coordinated, and possibly reformed. Their work was successful, producing the following types of information and materials: Development of a simple unifying model to analyze interactions among overlapping environmental policies, particularly those that involve tradable credit mechanisms. The model was extended to allow for both more and less mature renewable energy sources (e.g., wind versus solar), differentiating the innovation market failures among these different classes, and by incorporating demand-side market failures e.g., the undervaluation of energy efficiency improvements). It demonstrates that the value of a given policy change depends on the extent to which any and all of these market failures are internalized. The model was further adapted to allow for the peculiarities of the transportation fuels sector. This included modeling the nested targets in the Renewable Fuels Standard, a low-carbon fuel standard, and different forms of CAFE standards, including size-based incentives. It highlights how each of these policies can be modeled as combinations of implicit taxes and subsidies and reveals how they interact. The research led to parameterization of a new analytical model for the electricity sector. This permitted quantitative analysis about the optimal policy combinations. A significant focus was on the optimal deployment subsidies for wind and solar and their sensitivity to a variety of assumptions regarding the potential for learning-by-doing, the degree of spillovers, and the stringency of the emissions target. Central estimates for these values were in the range of 1 cent for wind (mature renewable technologies) and 5 cents/kWh for solar. While they rise somewhat as emissions reduction targets get more stringent, the carbon price in the optimal carbon policy combination is what rises most significantly. The development and parameterization of this model proved more challenging than expected. The baseline involves a large pre-existing suite of policy incentives and mandates, for which implicit values must be calculated. Incorporating realistic fuel economy strategies required calibrating both technological and size-based opportunities for fuel economy improvements. Trying to maintain an overall calibration strategy of relying on EIA data (projections generated from the much more complex NEMS model), while being consistent with other empirical evidence on innovation and renewable fuels, required significant innovations in terms of the model and solution strategies. The results emphasize the inefficiency of current federal renewable fuel standards and size-based fuel economy standards relative to direct taxes on carbon or gasoline. We find that the current mix of state and federal fuel taxes, fuel economy standards, and renewable fuel blending mandates leads to a 13% reduction in domestic carbon emissions from this sector relative to a no-policy baseline at an average private welfare cost of $18/tCO2. These policies induce behavioral changes that are highly cost-ineffective, however, as evidenced by a marginal cost of carbon abatement that varies widely across competing abatement options: $0/tCO2 to $736/tCO2 for options based on fuel switching (e.g., from gasoline to ethanol) and negative $45/tCO2 to positive $73/tCO2 for options based on conservation (i.e., driving fewer miles or improving fuel economy). Negative abatement costs for conservation arise in this setting due to consumer undervaluation of fuel economy and due to existing policies that implicitly subsidize ethanol well beyond the point where its marginal cost exceeds its energy value. In contrast, the optimal carbon policy — a carbon tax combined with corrective subsidies for cellulosic ethanol production and fuel economy improvements—can achieve the same 13% reduction in carbon emissions, but at an average private welfare gain of $15/tCO2 relative to no policy. Due to limited funds, during Fiscal Year 2016, EPA’s Office of Sustainable Communities did not fund any new cooperative agreements. For awards related to Sustainable Communities, program accomplishments involved supporting activities of current grant recipients: a Smart Growth Conference held in February 2016 and attended by 1,700 people from the public and private sector, a Smart Growth On-line Website and Policy Clearinghouse, technical assistance workshops in 14 communities addressing land use and code audits to promote more sustainable development, technical assistance workshops in 9 communities addressing complete streets and sustainable design workshops focused on opportunities to enhance community sustainability through state policy, and technical assistance workshops in 8 communities using the LEED for Neighborhood Development Standards as a tool for evaluating options to improve community environmental performance. "},{"fiscalYear":2017,"description":"No new grants awarded for environmental economics, and prior funded grants closed by end of FY2016.\n\nNo new grants for Community Driven Environmental Protection were awarded in 2017."},{"fiscalYear":2018,"description":"No new grants awarded for environmental economics, and prior funded grants closed by end of FY2016.   \n\nNo new grants for Community Driven Environmental Protection were awarded in 2018."},{"fiscalYear":2019,"description":"No new grants awarded for environmental economics, and prior funded grants closed by end of FY2016."}],"isApplicable":true}</t>
  </si>
  <si>
    <t>Environmental Policy and Innovation grants and cooperative agreements are subject to EPA's General Grant Regulations (2 CFR 200 and 1500). Costs will be determined according to 2 CFR 200 Subpart E.</t>
  </si>
  <si>
    <t>Brett SnyderOffice of Policy, Office of the Administrator, U.S. Environmental Protection Agency, 1200 Pennsylvania Avenue, N. W. (Mail Code: 1809T), Washington, DC 20460 Email:&lt; a href='mailto:snyder.brett@epa.gov'&gt;snyder.brett@epa.gov&lt;/a&gt;Phone: 202-566-2261;John V. ThomasOffice of Policy, Office of the Administrator, U.S. Environmental Protection Agency, 1200 Pennsylvania Avenue, N.W. (Mail Code: 1807T), Washington, DC 20460 Email:&lt; a href='mailto:thomas.john@epa.gov'&gt;thomas.john@epa.gov&lt;/a&gt;Phone: 202-566-1285;</t>
  </si>
  <si>
    <t>Fiscal Year2016: No new environmental economic research grants were funded in FY2016. This is due to reductions in appropriations that have limited amount of available funding to be used for these purposes.  _x000D_
_x000D_
 _x000D_
 No new environmental economic research grants were funded in FY2016. This is due to reductions in appropriations that have limited amount of available funding to be used for these purposes. The Office of Sustainable Communities funded existing three cooperative agreements in FY 2016 that funded organizations with specific expertise to deliver technical assistance to communities. Two cooperative agreements provided assistance to 20 communities on complete streets policies, fiscal and economic aspects of sustainability and code and policy innovations to support sustainable neighborhood design. Fiscal Year2017: No new environmental economic research grants were funded in FY2017. This is due to reductions in appropriations that resulted in having insufficient funding available to be used for these purposes. No new cooperative agreements were funded by the Office of Sustainable Communities in FY 2017, however, work with additional support from other federal agencies continued under agreements that had been funded in the prior year. For example, awards related to community driven environmental solutions carried out in FY 2017 include a Smart Growth Conference held in February 2016 and attended by 1,700 people from the public and private sector, a Smart Growth On-line Website and Policy Clearinghouse, technical assistance workshops in 14 communities addressing land use and code audits to promote more sustainable development, technical assistance workshops in 9 communities addressing complete streets and sustainable design, workshops focused on opportunities to enhance community sustainability through state policy, and technical assistance workshops using the LEED for Neighborhood Development Standards as a tool for evaluating options to improve community environmental performance.Fiscal Year2018: N/A</t>
  </si>
  <si>
    <t>The evaluation and selection criteria for competitive awards under this CFDA assistance listing will be described in the competitive announcement. 
 Non-competitive proposals are judged for: (a) technical merit in terms of: (1) strengths and weaknesses of the project; (2) adequacy of overall project design; (3) competency of proposed staff; (4) suitability of applicant's available resources; (5) appropriateness of the proposed project period and budget; and (6) probability that the project will accomplish stated objectives; and, for (b) program interest in terms of: (1) the need for the proposed project; and (2) relationship to program objectives.</t>
  </si>
  <si>
    <t>https://beta.sam.gov/fal/04f7bc1ef2f44da9b3c174a02e4fa9b2/view</t>
  </si>
  <si>
    <t xml:space="preserve">Surveys, Studies, Investigations, Training Demonstrations and Educational Outreach Related to Environmental Information and the Release of Toxic Chemicals  </t>
  </si>
  <si>
    <t>{"list":[{"act":{"description":"Toxic Substances Control Act"},"authorizationTypes":{"act":true}}]}</t>
  </si>
  <si>
    <t>This program provides funding in support of surveys, studies, investigations, training/demonstrations, educational outreach and special purpose assistance as they relate to environmental information and the release of toxic chemicals. This program educates the public on how to obtain access to and effectively use environmental information, including information about toxic chemical releases and other waste management activities. Through this grant program, EPA intends to enhance the public's understanding of environmental data, in general, and the potential risks and hazards of releases of toxic chemicals to communities as they relate to facilities covered under the Toxic Release Inventory (TRI) Program; support efforts to assist state, tribal and local governments improve management of environmental information; identify priorities and opportunities for the public and state, tribal and local governments to work with industry to reduce toxic chemical disposal or other releases and potential risks associated with them; and establish reduction targets and measure progress toward reduction goals.
Other program objectives are to access TRI and other toxic chemical information to other organizations so they can help facilitate and manage activities that will further promote analysis, understanding, and use of TRI and other toxic chemical data to prevent pollution, improve environmental performance, and reduce the hazards/risks associated with toxic chemical releases within communities. Through this grant program, EPA also intends to enhance public understanding of environmental information generally and the potential risks and hazards of releases of toxic chemicals to their communities; support efforts to assist interested stakeholders (e.g., members of the public, industry, community organizations, academic institutions, state, tribal and local officials, non-governmental organizations, etc.), to improve the management, access, understanding and use of TRI and other toxic chemical information; and to utilize TRI and related information to prioritize community action and develop opportunities for interested stakeholders to work with industry to achieve beneficial outcomes such as improved data quality, environmental compliance, and reduced toxic chemical disposal or other releases and associated potential risks. 
Funding Priorities - Fiscal Year 2017 and 2018:  Expansion of TRI stakeholder education and outreach; use of various avenues to deliver TRI related training to interested stakeholders such as online seminars; engagement with new communities and organizations that could benefit from increased awareness, understanding and use of TRI; and promotion of access and use of TRI and other related data among grass roots community organizations such as producing analyses or training community leaders.</t>
  </si>
  <si>
    <t>Assistance under this program is generally available to states, the District of Columbia, U.S. territories (for example, American Samoa, Guam, the Commonwealth of the Northern Mariana Islands, Puerto Rico, and the U.S. Virgin Islands), federally recognized Indian tribes, intertribal consortia of federally recognized tribes, public and private colleges and universities, and other public or private nonprofit organizations. Nonprofit organizations exempt from taxation under Section 501(c)(4) of the Internal Revenue Code that lobby are not eligible for financial assistance. 
For certain competitive funding opportunities under this CFDA assistance listing, the Agency may limit eligibility to compete to a number or subset of eligible applicants consistent with the Agency's Assistance Agreement Competition Policy.</t>
  </si>
  <si>
    <t>State, territory, city, town, county, and regional governments; federally recognized Indian tribes and intertribal consortia of federally recognized tribes; public institutions and industries subject to EPA regulatory reporting requirements; and the public.</t>
  </si>
  <si>
    <t>{"description":"Applicants must demonstrate that they have appropriate background, academic training, experience in the field, and necessary equipment to carry out projects. EPA will ask applicants or principle investigators to provide curricula vitae and relevant publications. EPA may ask for documentation of nonprofit status. ","isApplicable":true}</t>
  </si>
  <si>
    <t>{"environmentalImpact":{"reports":[{"isSelected":true,"reportCode":"ExecutiveOrder12372"},{"isSelected":true,"reportCode":"otherRequired"}]},"description":"Regarding pre-application/pre-proposal assistance with respect to competitive funding opportunities under this CFDA assistance listing, EPA will generally specify the nature of the pre-application/pre-proposal assistance, if any, that will be available to applicants in the competitive announcement."}</t>
  </si>
  <si>
    <t>{"description":"Applicants, except in limited circumstances approved by the Agency,  must submit all initial applications for funding through  https://www.grants.gov .","isApplicable":true}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</si>
  <si>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For non-competitive awards, EPA selects proposed Surveys, Studies, and Investigations projects for funding under this CFDA assistance listing based on factors such as relevancy to EPA's mission, technical merit, and the likelihood of success</t>
  </si>
  <si>
    <t>None.  Generally, EPA incrementally funds grants and cooperative agreements for surveys, studies, and investigations. Approval of subsequent funding increments is dependent on satisfactory project progress, continued relevance of the project to EPA's priorities, and availability of funds, and the Agency policy on the competitive grant process.</t>
  </si>
  <si>
    <t>{"awarded":"letter","description":"EPA normally funds grants and cooperative agreements on a 12-month basis. However, EPA can negotiate the project period with each applicant based on project requirements. ","awardedDescription":"The Agency is incrementally funding this grant on an annual basis for an expected five (5) years. "}</t>
  </si>
  <si>
    <t>[{"code":"program","isSelected":false,"description":""},{"code":"cash","isSelected":false,"description":""},{"code":"progress","isSelected":true,"description":"EPA includes reporting requirements for grants and cooperative agreements in the terms and conditions of the agreements. Agreements may require quarterly, interim, and final progress reports, and financial, equipment, and invention reports. Reporting requirements are also identified in the Grant Regulations, 2 CFR Parts 200 and 1500."},{"code":"expenditure","isSelected":true,"description":"A summary of expenditures should be included in the quarterly progress reports. "},{"code":"performanceMonitoring","isSelected":true,"description":"Annual performance monitoring is required in July of each year of the grant. "}]</t>
  </si>
  <si>
    <t>The record retention requirements of 2 CFR Parts 200 and 1500 are applicable depending upon the identity of the recipient. Recipients must keep financial records, including all documents supporting entries on accounting records and to substantiate changes in grants available to personnel authorized to examine EPA recipients grants and cooperative agreements records. All records must be maintained until expiration of three years from the date of submission of the final expenditure report. If questions, such as those raised as a result of audits remain following the 3-year period, recipients must retain records until the matter is completely resolved.</t>
  </si>
  <si>
    <t>(Cooperative Agreements (Discretionary Grants)) FY 17$175,000.00; FY 18 est $175,000.00; FY 19 est $0.00; FY 16$200,000.00; - Due to reduction in resources, this grant program will not be funded in Fiscal Year 2019.</t>
  </si>
  <si>
    <t xml:space="preserve">Estimated $175,000 to $225,000 with an average of $200,000 annually. </t>
  </si>
  <si>
    <t>{"list":[{"fiscalYear":2016,"description":"Planned and scheduled a TRI national training conference. Coordinated and planned for the TRI National Training Conference, including scheduling speakers from EPA, states, tribes, NGOs and international, and other organizations to address attendees. Conducted three successful and well attended (100+ attendees) webinars. Continued to assist in development of a TRI app using EnviroMapper. Conducted a TRI workshop in Atlanta for 100+ attendees."},{"fiscalYear":2017,"description":"Conducted two successful and well attended (100+ attendees) webinars in July and September 2017 with participants including from EPA, states, tribes, NGOs, international and other organizations. Continued to assist in development of a TRI app using EnviroMapper"}],"isApplicable":true}</t>
  </si>
  <si>
    <t>Surveys, studies, and investigations grants and cooperative agreements are subject to EPA's General Grant Regulations 2 CFR Parts 200 and 1500 Costs will be determined on accordance with 2 CFR 200 Subpart E. 
Research and demonstration projects are subject to 40 CFR Part 40. Training grants are subject to 40 CFR Part 45.</t>
  </si>
  <si>
    <t>{"flag":"appendix","description":"EPA encourages potential applicants to communicate with the appropriate EPA Regional Office listed at:  https://www.epa.gov/toxics-release-inventory-tri-program/forms/tri-program, or the Headquarters program contact listed below."}</t>
  </si>
  <si>
    <t>Dnise KaalundU.S. Environmental Protection Agency, 1200 Pennsylvania Avenue, N.W. (Mail Code: 2852T), Washington, DC 20460 Email:&lt; a href='mailto:Kaalund.Dnise@epa.gov'&gt;Kaalund.Dnise@epa.gov&lt;/a&gt;Phone: 202-566-0612;</t>
  </si>
  <si>
    <t>https://www.epa.gov/toxics-release-inventory-tri-program</t>
  </si>
  <si>
    <t xml:space="preserve">66.034 Surveys, Studies, Research, Investigations, Demonstrations, and Special Purpose Activities Relating to the Clean Air Act; 66.510 Surveys, Studies, Investigations and Special Purpose Grants within the Office of Research and Development; 66.424 Surveys, Studies, Investigations, Demonstrations, and Training Grants - Section 1442 of the Safe Drinking Water Act; 66.436 Surveys, Studies, Investigations, Demonstrations, and Training Grants and Cooperative Agreements - Section 104(b)(3) of the Clean Water Act; </t>
  </si>
  <si>
    <t>https://beta.sam.gov/fal/936c914d6efe40a1accc9b447d52d2bd/view</t>
  </si>
  <si>
    <t>Consolidated Pesticide Enforcement Cooperative Agreements</t>
  </si>
  <si>
    <t>{"list":[{"act":{},"publicLaw":{"congressCode":"95","number":"396"},"USC":{"title":"7","section":"136u(a)"},"authorizationTypes":{"USC":true,"act":true,"publicLaw":true},"usc":{"title":"7","section":"136u(a)"}}]}</t>
  </si>
  <si>
    <t>State, territorial, and tribal agencies participating in this cooperative agreement program receive funds to support and strengthen their pesticide compliance programs, including pesticide compliance monitoring, inspection and enforcement activities. To: (a) assist states, territories and possessions of the U.S., including the District of Columbia and Indian tribes, in developing and maintaining comprehensive pesticide programs that address all aspects of pesticide enforcement, and special pesticide initiatives; (b) sponsor cooperative monitoring and analytical procedures; and (c) encourage regulatory activities within the states, territories, and tribes. 
Funding Priority - Fiscal Year 2018: Grantees must conduct activities related to: (1) Basic Pesticide Program; (2) Pesticide Worker Safety: Worker Protection Standard; (3) Worker Safety: Pesticide Applicator Certification; (4) Pesticides in Water; (5) Product Integrity; (6) Border Compliance. Grantees also must choose one additional programmatic areas from the following: (1) Pick-List Program Area: Fumigation and Fumigants; (2) Spray Drift; (3) State and Tribal Coordination and Communication; (4) Emerging Public Health Pesticide Issues. . These activities include inspections and observations at pesticide application sites to ensure user compliance with label directions and acceptable use practices; inspections of pesticide products at producing facilities and in the retail marketplace to ensure industry compliance with registration, classification and labeling requirements; and initiation of appropriate enforcement action when violations are detected including civil and criminal prosecution, stop sale orders, seizures, recalls and warning notices.
Funding Priority - Fiscal Year 2019: Grantees must conduct activities related to: (1) Basic Pesticide Program; (2) Pesticide Worker Safety: Worker Protection Standard; (3) Worker Safety: Pesticide Applicator Certification; (4) Pesticides in Water; (5) Product Integrity; (6) Border Compliance. Grantees also must choose one additional programmatic areas from the following: (1) Pick-List Program Area: Fumigation and Fumigants; (2) Spray Drift; (3) State and Tribal Coordination and Communication; (4) Emerging Public Health Pesticide Issues. These activities include inspections at pesticide application sites to ensure user compliance with label directions and acceptable use practices; inspections of pesticide products at producing facilities and in the retail marketplace to ensure industry compliance with registration, classification and labeling requirements; and initiation of appropriate enforcement action when violations are detected including civil and criminal prosecution, stop sale orders, seizures, recalls and warning notices.</t>
  </si>
  <si>
    <t>State agencies having pesticide compliance program responsibilities in each state, territory and possession of the United States, including the District of Columbia and Indian Tribes.</t>
  </si>
  <si>
    <t xml:space="preserve">States, Federally Recognized Indian Tribal Governments, U.S. Territories and the District of Columbia_x000D_
_x000D_
_x000D_
</t>
  </si>
  <si>
    <t>{"description":"The application must supply evidence of legal authority to conduct pesticide compliance activities contemplated under the grant and a workable program officially adopted for the agency.","isApplicable":true}</t>
  </si>
  <si>
    <t>{"environmentalImpact":{"reports":[{"isSelected":true,"reportCode":"otherRequired"}]},"description":"Discussions or informal meetings with Regional program offices concerning program preparation are advisable."}</t>
  </si>
  <si>
    <t>Each application shall be subjected to administrative coordination to determine adequacy in relation to grant regulations, and to technical and program evaluation to determine merit and relevancy of the project. States will be notified of Federal Assistance Awards through the Federal Assistance Awards Data System (FAADS).</t>
  </si>
  <si>
    <t>About 60 days.</t>
  </si>
  <si>
    <t>Applicants must reapply.</t>
  </si>
  <si>
    <t>{"awarded":"other","description":"Projects are normally funded for a 12-month period.","awardedDescription":"Payments will be on an advance letter of credit or reimbursement basis; recipient must request the initial advance payment on SF 270, Request for Advance or Reimbursement."}</t>
  </si>
  <si>
    <t>[{"code":"program","isSelected":true,"description":"As requested in the Annual Program Guidance for inclusion in the grant award; quarterly with mid-year and year-end evaluations.  Program reports are required."},{"code":"cash","isSelected":false,"description":""},{"code":"progress","isSelected":true,"description":"Progress reports are required. As requested in the Annual Program Guidance for inclusion in the grant award; quarterly with mid-year and year-end evaluations."},{"code":"expenditure","isSelected":true,"description":"Expenditure reports are required. As requested in the Annual Program Guidance for inclusion in the grant award; quarterly with mid-year and year-end evaluations."},{"code":"performanceMonitoring","isSelected":true,"description":"Performance monitoring is required under this program.  As requested in the Annual Program Guidance for inclusion in the grant award; quarterly with mid-year and year-end evaluations."}]</t>
  </si>
  <si>
    <t>Financial records including all documents to support entries on accounting records and to substantiate charges to each cooperative agreement must be kept available to personnel authorized to examine EPA grant accounts. All records must be maintained for three years from the date of the submission of the annual financial status report or longer if questions still remain, such as those raised as a result of audit.</t>
  </si>
  <si>
    <t xml:space="preserve">(Formula Grants (Cooperative Agreements)) FY 17$17,737,000.00; FY 18 est $11,050,000.00; FY 19 FY 16$17,886,000.00; - </t>
  </si>
  <si>
    <t>32,000 (territory) to 701,000; average 245,000.</t>
  </si>
  <si>
    <t>{"list":[{"fiscalYear":2016,"description":"The Consolidated Pesticide Enforcement Cooperative Agreements are continuing environmental program grants. It is anticipated that 72 applications for pesticide enforcement grants will be received and 72 grants awarded in fiscal year 2016. Agencies participating in the federal cooperative agreement program receive funds to support and strengthen pesticide compliance monitoring, inspection, and enforcement activities. Typical program activities include inspections and observations at pesticide application sites to ensure user compliance with label directions and acceptable use practices; inspections of pesticide products at production facilities and in the retail marketplace to ensure industry compliance with registration, classification, and labeling requirements; and initiation of appropriate enforcement action when violations are detected including civil and criminal prosecution, stop sale orders, seizures, recalls, and warning notices. The states will also develop implementation plans for special pesticide initiatives. States will be responsible for dissemination of information and materials related to these pesticide initiatives. States, territories, and tribes that are participating in the pesticide enforcement cooperative agreements program are expected to conduct approximately 82,000 compliance monitoring inspections in FY 2016. These inspections will be conducted at agricultural establishments, pesticide producers and retailers, ports of entry, at pesticide applicators, as well as at other site where pesticides were distributed, sold, or used.  The Consolidated Pesticide Enforcement Cooperative Agreements are continuing environmental program grants. It is anticipated that 72 applications for pesticide enforcement grants will be received and 72 grants awarded in fiscal year 2016. Agencies participating in the federal cooperative agreement program receive funds to support and strengthen pesticide compliance monitoring, inspection, and enforcement activities. Typical program activities include inspections and observations at pesticide application sites to ensure user compliance with label directions and acceptable use practices; inspections of pesticide products at production facilities and in the retail marketplace to ensure industry compliance with registration, classification, and labeling requirements; and initiation of appropriate enforcement action when violations are detected including civil and criminal prosecution, stop sale orders, seizures, recalls, and warning notices. The states will also develop implementation plans for special pesticide initiatives. States will be responsible for dissemination of information and materials related to these pesticide initiatives. States, territories, and tribes that are participating in the pesticide enforcement cooperative agreements program are expected to conduct approximately 82,000 compliance monitoring inspections in FY 2016. These inspections will be conducted at agricultural establishments, pesticide producers and retailers, ports of entry, at pesticide applicators, as well as at other site where pesticides were distributed, sold, or used. "},{"fiscalYear":2017,"description":"The Consolidated Pesticide Enforcement Cooperative Agreements are continuing environmental program grants. It is anticipated that 70 applications for pesticide enforcement grants will be received and 70 grants awarded in fiscal year 2017. Agencies participating in the federal cooperative agreement program receive funds to support and strengthen pesticide compliance monitoring, inspection, and enforcement activities. Typical program activities include inspections and observations at pesticide application sites to ensure user compliance with label directions and acceptable use practices; inspections of pesticide products at production facilities and in the retail marketplace to ensure industry compliance with registration, classification, and labeling requirements; and initiation of appropriate enforcement action when violations are detected including civil and criminal prosecution, stop sale orders, seizures, recalls, and warning notices. The states will also develop implementation plans for special pesticide initiatives. States will be responsible for dissemination of information and materials related to these pesticide initiatives. States, territories, and tribes that are participating in the pesticide enforcement cooperative agreements program are expected to conduct approximately 78,000 compliance monitoring inspections in FY 2017. These inspections will be conducted at agricultural establishments, pesticide producers and retailers, ports of entry, at pesticide applicators, as well as at other site where pesticides were distributed, sold, or used. These grants fund state and tribal pesticide programs that are part of a consolidated agreement. As EPA’s co-regulators, these pesticide programs work extensively with pesticide applicators, growers, commodity groups, as well as other government agencies to promote the proper use of pesticides and address pesticide issues. These programs conduct extensive technical assistance for all stakeholders as well as the general public, and provide outreach and education on EPA’s national pesticide priorities such as worker protection, pollinator protection and emerging public health pesticide issues. If enforcement funds are included, these funds are used to enforce FIFRA. -\n\nFor a discussion of 2017 accomplishments and highlights visit:  https://www.epa.gov/enforcement/enforcement-annual-results-fiscal-year-2017"}],"isApplicable":true}</t>
  </si>
  <si>
    <t xml:space="preserve">Uniform Administrative Requirements, Cost Principles, and Audit Requirements for Federal Awards" 2 CFR 200; Environmental Protection Agency, State and Local Assistance (40 CFR Part 35 Subpart A).  _x000D_
_x000D_
 _x000D_
</t>
  </si>
  <si>
    <t>{"flag":"appendix","description":"Contact appropriate EPA Regional Office listed in Appendix IV of the Catalog, or the Headquarters Contact listed below."}</t>
  </si>
  <si>
    <t>Michelle YarasOffice Of Compliance, Office of Enforcement and Compliance Assurance, U.S. Environmental Protection Agency, 1200 Pennsylvania Avenue, N.W.  ( Mail Code: 2227A), Washington, DC 20460 Email:&lt; a href='mailto:yaras.michelle@epa.gov'&gt;yaras.michelle@epa.gov&lt;/a&gt;Phone: 202-564-4153;</t>
  </si>
  <si>
    <t>https://www.epa.gov/compliance/federal-insecticide-fungicide-and-rodenticide-act-compliance-monitoring</t>
  </si>
  <si>
    <t>Fiscal Year2016: State agencies participating in the federal/state cooperative agreement program receive funds to support and strengthen their pesticide compliance and enforcement programs, including pesticide compliance monitoring, inspection and enforcement activities as well as special pesticide initiatives activities and training. Typical program activities include inspections and observations at pesticide application sites to ensure user compliance with label directions and acceptable use practices; inspections of pesticide products at production facilities and in the retail marketplace to ensure industry compliance with registration, classification, and labeling requirements; inspections and investigations at ports of entry to assess compliance with import and export requirements; and initiation of appropriate enforcement action when violations are detected, including civil and criminal prosecution, stop sale orders, seizures, recalls and notices. Funds also supported training activities.Fiscal Year2018: State agencies participated in the federal/state cooperative agreement program received funds to support and strengthen their pesticide compliance and enforcement programs, including pesticide compliance monitoring, inspection and enforcement activities as well as special pesticide initiatives activities. Typical program activities included inspections at pesticide application sites to ensure user compliance with label directions and acceptable use practices; inspections of pesticide products at production facilities and in the retail marketplace to ensure industry compliance with registration, classification, and labeling requirements; inspections and investigations at ports of entry to assess compliance with import and export requirements; and initiation of appropriate enforcement action when violations were detected, including civil and criminal prosecution, stop sale orders, seizures, recalls and notices. Funds also supported training activities.Fiscal Year2019: State agencies participating in the federal/state cooperative agreement program receive funds to support and strengthen their pesticide compliance and enforcement programs, including pesticide compliance monitoring, inspection and enforcement activities as well as special pesticide initiatives activities. Typical program activities include inspections at pesticide application sites to ensure user compliance with label directions and acceptable use practices; inspections of pesticide products at production facilities and in the retail marketplace to ensure industry compliance with registration, classification, and labeling requirements; inspections and investigations at ports of entry to assess compliance with import and export requirements; and initiation of appropriate enforcement action when violations were detected, including civil and criminal prosecution, stop sale orders, seizures, recalls and notices. Funds also support training activities.</t>
  </si>
  <si>
    <t>Each application will be reviewed by the Environmental Protection Agency according to the following criteria: (1) State/Tribal Pesticide Activity: The relative amount of pesticide production, formulation and use in a State/Tribe, and the potential risk to human health and the environment from pesticide misuse or abuse; (2) Long-Term Impact: The potential of the cooperative agreement to have a long-term beneficial impact on human health and the environment resulting from the comprehensive pesticide program; (3) Effectiveness of program: The past level and effectiveness of the State/Tribal pesticide program; (4) Need: The need for the development, improvement and/or maintenance of a comprehensive pesticides enforcement program within the State/Tribe that includes enforcement, new initiative programs, and programs that address existing environmental problems, potential problems, and/or existing exposed populations related to the use of pesticides; (5) Level of activity: As indicated by such factors as numbers of farms and numbers of applicators; (6) Magnitude of effort: Need to accomplish expected outputs and products; and (7) Ability to accomplish output goals.</t>
  </si>
  <si>
    <t>https://beta.sam.gov/fal/322bf01b07d64569b434d6005817a73c/view</t>
  </si>
  <si>
    <t>Toxic Substances Compliance Monitoring Cooperative Agreements</t>
  </si>
  <si>
    <t>{"list":[{"act":{},"publicLaw":{"congressCode":"102","number":"550"},"USC":{"title":"15","section":"2684(g)"},"authorizationTypes":{"USC":true,"act":true,"publicLaw":true},"usc":{"title":"15","section":"2684(g)"}},{"act":{},"publicLaw":{"congressCode":"94","number":"469"},"USC":{"title":"15","section":"2627"},"authorizationTypes":{"USC":true,"act":true,"publicLaw":true},"usc":{"title":"15","section":"2627"}}]}</t>
  </si>
  <si>
    <t>1) To assist Grantees, including States, the District of Columbia, the Commonwealth of Puerto Rico, Guam, America Samoa, the Northern Marianas, the Trust Territories of the Pacific Islands, the Virgin Islands, and Indian Tribes, in developing and maintaining compliance monitoring programs to prevent or eliminate unreasonable risks to health or the environment associated with chemical substances or mixtures in their communities, specifically Lead-based paint, Asbestos, and PCB; 2) encourage regulatory activities within the Grantees communities to establish their own programs for Lead-based paint and Asbestos (waiver programs); and 3) provide funds to support enforcement activities for Asbestos waiver state programs and Lead-based paint programs. EPA may provide funding for cooperative compliance monitoring grants to Grantees under TSCA to conduct inspections to ensure compliance with the PCB regulations, the Asbestos-in-Schools requirements (inspections at charter schools, public schools, private, non-profit schools and religious schools), the Model Accreditation Plan (MAP), TSCA section 6 Ban and Phase Out Rule, and the TSCA Asbestos Worker Protection Standards and to conduct Lead-based paint activities. Authorized Grantees also conduct enforcement responses for the Lead-based program. Grantees that have obtained an EPA waiver from the Asbestos regulation (Subpart E of Part 763) also have enforcement responsibilities. 
Funding Priority - Fiscal Year 2018:  FY2018 funding priorities for the  TSCA PCB and Asbestos programs are: 1) ensure existing compliance monitoring programs continue to meet established standards; 2) promote activities that lead to waiver status for Asbestos programs; 3) ensure states meet EPA inspector training requirements necessary to obtain and keep EPA credentials in those programs which require the use of EPA credentials (the PCB compliance monitoring programs and Asbestos programs in non-waiver states); 4) provide inspection activity where there is an identified need including, but not limited to, Children's Health and Environmental Justice areas.  FY 2018 funding priorities for States with authorized Lead-based paint programs will focus on individuals and firms which conduct lead abatement and renovation and their continuance with the training and certification, and work practice standards requirements. States with authorized renovation notice rules will also monitor those requirements.
Funding Priority - Fiscal Year 2019:  FY 2019 funding priorities for Grantees with authorized Lead-based paint programs will focus on individuals and firms which conduct lead abatement and renovation and their continuance with the training and certification, and work practice standards requirements. Grantees with authorized renovation notice rules will also monitor those requirements. FY 2019 funding priorities for the TSCA PCB and Asbestos programs are: 1) ensure existing compliance monitoring programs continue to meet established standards; 2) promote activities that lead to waiver status for Asbestos programs; 3) ensure Grantees meet EPA inspector training requirements necessary to obtain and keep EPA credentials in those programs which require the use of EPA credentials (the PCB compliance monitoring programs and Asbestos programs in non-waiver states); 4) provide inspection activity where there is an identified need including, but not limited to, Children's Health and Environmental Justice areas.</t>
  </si>
  <si>
    <t>For the Lead-based paint program, state agencies, Indian tribes, and tribal consortiums that have toxic substance compliance responsibilities, who have the authority to enter into these cooperative agreements, and who have their own lead laws in place are eligible to apply for assistance under the TSCA Compliance Monitoring Grant. For the PCB and Asbestos programs, Grantees should have toxic substance compliance responsibilities and be designated as the lead agency with the authority to enter into these cooperative agreements</t>
  </si>
  <si>
    <t>For the Lead-based paint, PCB, and Asbestos programs: States, including the District of Columbia, the Commonwealth of Puerto Rico, Guam, America Samoa, the Northern Marianas, the Trust Territories of the Pacific Islands, the Virgin Islands, and Indian Tribes.</t>
  </si>
  <si>
    <t>{"description":"The applicant must supply evidence of legal authority to conduct toxic substance compliance program activities contemplated under the grant and a workable program officially adopted for the agency. For those programs where inspections are conducted using EPA credentials, prior to conducting inspections under the Grant, the Grantee must have an authorization agreement and the inspectors must complete the minimum inspector training, including health and safety training, and conduct inspections pursuant to the September 2004 Guidance for \"Issuing Federal EPA Inspector Credentials to Authorize Employees of State/Tribal Governments to Conduct Inspections on Behalf of EPA,\" and any substantive policies or guidance. Costs will be determined in accordance with 2 CFR Part 200 5ubpart E.","isApplicable":true}</t>
  </si>
  <si>
    <t>Each application shall be subjected to administrative coordination to determine adequacy in relation to grant regulations, and to technical and program evaluation to determine merit and relevancy of the project. States will be notified of Federal Assistance awards through the Federal Assistance Awards Data System (FAADS).</t>
  </si>
  <si>
    <t>Applications are due 60 days prior to the beginning of the next budget period_x000D_
_x000D_
_x000D_
_x000D_
.</t>
  </si>
  <si>
    <t>Applicant must reapply annually.</t>
  </si>
  <si>
    <t>{"types":{"moe":false,"formula":false,"matching":true},"formula":{"title":"","chapter":"","part":"","subPart":"","publicLaw":"","description":""},"matching":{"requirementFlag":"mandatory","percent":"25","description":"There are no cost-sharing or matching fund requirements for Lead-based Paint enforcement grants under Section 404(g). The PCB and Asbestos grants do require cost sharing. Under TSCA Section 28, no grant may exceed 75 percent of the establishment and operation costs of such a program during the period for which the grant is made. Thus, recipients must contribute 25 percent of the total costs for activities conducted under Section 28 of TSCA (i.e., the PCB and Asbestos grants).\n\nIn FY 2019, EPA begins implementing a new formula, using a phased approach over three years (FY 2019-FY 2021). This approach establishes a weighted formula that emphasizes lead-based paint, maximizing environmental benefits and program performance. The new formula provides more specificity regarding multiple program areas including Lead Renovation, Repair and Repainting, Lead Abatement, and the Lead Hazard Information Pamphlet: Renovation of Target Housing programs. Within the asbestos program, more weight is given to asbestos grants for Grantees that obtain waivers from EPA in order to self-implement."},"moe":{"description":""}}</t>
  </si>
  <si>
    <t>{"awarded":"other","description":"Grants are normally funded for a 12-month period. Payments will be on an advance letter of credit or reimbursement basis; recipients must request the initial advance payment on the form SF 270, Request for Advance or Reimbursement.","awardedDescription":"To be determined at the time of the award. \r\n\r\n "}</t>
  </si>
  <si>
    <t>[{"code":"program","isSelected":true,"description":"As stated in the annual OECA TSCA National Grant Guidance, and as a term and condition to the grant award, grantees must submit mid-year and year-end reports. For inspections conducted using credentials issued by EPA to the state, territory, or tribal employee, the inspection report must be submitted to the regional office for review pursuant to the authorization agreements. Program reports are required."},{"code":"cash","isSelected":false,"description":""},{"code":"progress","isSelected":true,"description":"Progress reports are required."},{"code":"expenditure","isSelected":true,"description":"Expenditure reports are to be included with the End-of-Year reports"},{"code":"performanceMonitoring","isSelected":true,"description":"Performance monitoring is required under this program. "}]</t>
  </si>
  <si>
    <t xml:space="preserve">(Formula Grants (Cooperative Agreements)) FY 17$4,834,000.00; FY 18 est $4,807,000.00; FY 19 est $3,276,000.00; FY 16$4,874,000.00; - </t>
  </si>
  <si>
    <t>The following are ranges of possible funding for: Lead: $15,000 to $23,000/year per authorized lead-based paint program and PCB and Asbestos: $52,000 to $68,000/year.</t>
  </si>
  <si>
    <t>{"list":[{"fiscalYear":2016,"description":"FY 2016 information will not be available until October 1, 2016, at the earliest Twenty-two Asbestos, nine PCB, and thirty-eight Lead grants were awarded to States in FY 2016. Agencies participating in the TSCA Compliance Monitoring grants program receive funds to support and enhance toxic substance compliance monitoring, assurance and enforcement activities. Typical program activities for the Asbestos grant program include compliance inspections at facilities regulated under the AHERA program plus preparation of inspection reports. For waiver states, work includes case preparation and taking enforcement action. Non-waiver states using EPA credentials submit their inspection reports to EPA for case review and appropriate enforcement action. In FY 2016, 1,093 compliance monitoring inspections were conducted. Typical program activities for the PCB grant program include compliance inspections at facilities regulated under the TSCA PCB program, and submission of inspection reports to EPA for review and enforcement action, if appropriate. In FY 2016, 346 inspections were conducted. Typical program activities for the Lead-based paint grant program include compliance inspections at facilities regulated under the TSCA Lead-based paint program plus initiation of appropriate enforcement action by authorized states or referral to EPA for case review and appropriate enforcement action when violations are detected. In FY 2016, 2,995 inspections were conducted. "},{"fiscalYear":2017,"description":"In FY 2017 there were 3,555 lead-based paint inspections, 427 AHERA inspections, and 135 PCB inspections. It is anticipated the TSCA Compliance Monitoring grant program will receive a similar number of Grantee requests in FY 2019 as were received in FY 2018. At the earliest, FY 2019 program information (end-of-year report) must be submitted 90 days after the close of the grant"}],"isApplicable":true}</t>
  </si>
  <si>
    <t xml:space="preserve">EPA Uniform Administrative Requirements for Grants and Cooperative Agreements to State and Local Governments (2 CFR Parts 200 and 1500); Environmental Protection Agency, State and Local Assistance (40 CFR Parts 35 Subpart A), October 12, 1982. </t>
  </si>
  <si>
    <t>Kelly EngleOffice of Compliance, Office of Enforcement an Compliance Assurance, U.S. Environmental Protection Agency, 1200 Pennsylvania Avenue, N.W. (Mail Code: 2227A), Washington, DC 20460 Email:&lt; a href='mailto:engle.kelly@epa.gov'&gt;engle.kelly@epa.gov&lt;/a&gt;Phone: 202-564-2059;</t>
  </si>
  <si>
    <t>https://www.epa.gov/compliance/toxic-substances-control-act-tsca-compliance-monitoring</t>
  </si>
  <si>
    <t>Fiscal Year2016: State agencies participating in the Toxic Substances Compliance Monitoring grant program receive funds to support and conduct compliance monitoring (inspection) and enforcement activities, as appropriate for the specific program. Examples of program activities that may be funded include, targeting activities, inspections/investigations to evaluate compliance, follow-up inspections, initiation of appropriate enforcement action when violations are detected, inspector training, equipment for inspections, development of compliance monitoring strategies/targeting approaches, development of software or e-forms capable of automating inspection data collection activities in the field. The majority of the funds are used by the states to conduct compliance monitoring inspections. Those states that are authorized to enforce the Lead-based paint program or are "waiver" states under the AHERA program can use these funds to enforce the regulation, as appropriate.  State agencies participating in the Toxic Substances Compliance Monitoring grant program receive funds to support and conduct compliance monitoring (inspection) and enforcement activities, as appropriate for the specific program. Examples of program activities that may be funded include, targeting activities, inspections/investigations to evaluate compliance, follow-up inspections, initiation of appropriate enforcement action when violations are detected, inspector training, equipment for inspections, development of compliance monitoring strategies/targeting approaches, development of software or e-forms capable of automating inspection data collection activities in the field. The majority of the funds are used by the states to conduct compliance monitoring inspections. Those states that are authorized to enforce the Lead-based paint program or are "waiver" states under the AHERA program can use these funds to enforce the regulation, as appropriate. Fiscal Year2018: Grantee agencies participating in the Toxic Substances Compliance Monitoring grant program receive funds to support and conduct compliance monitoring (inspection) and enforcement activities, as appropriate for the specific program. Examples of program activities that may be funded include, targeting activities, inspections/investigations to evaluate compliance, follow-up inspections, initiation of appropriate enforcement action when violations are detected, inspector training, equipment for inspections, development of compliance monitoring strategies/targeting approaches, development of software or e-forms capable of automating inspection data collection activities in the field. The majority of the funds are used by the Grantees to conduct compliance monitoring inspections. Those Grantees that are authorized to enforce the Lead-based paint program or are "waiver" states under the AHERA program can use these funds to enforce the regulation, as appropriate.</t>
  </si>
  <si>
    <t>Each application will be reviewed by the Environmental Protection Agency according to criteria including the following: (1) Need: The need for the development, improvement, and/or maintenance of a comprehensive compliance monitoring/enforcement program within the Grantee community; (2) Level of Activity: The amount of regulated chemicals and facilities, and the potential risk to human health and the environment; (3) Long-Term Impact: The potential of the cooperative agreement to have a long-term beneficial impact on human health and the environment resulting from the compliance program; and (4) Effectiveness of program: The past level and effectiveness of the Grantee regulatory program, number of inspections conducted by the Grantee and number of trained inspectors that have completed the minimum training set forth in the September 30, 2004 "Guidance for Issuing Federal EPA Inspector Credentials to Authorize Employees of State/Tribal Governments to Conduct Inspections on Behalf of EPA."</t>
  </si>
  <si>
    <t>https://beta.sam.gov/fal/bd831fa89dd04c758326ccdefabb7b69/view</t>
  </si>
  <si>
    <t>TSCA Title IV State Lead Grants Certification of Lead-Based Paint Professionals</t>
  </si>
  <si>
    <t>State Lead Certification Grants</t>
  </si>
  <si>
    <t>The goal of EPA's lead-based paint program is to eliminate childhood lead poisoning. The program is comprised of four strategies designed to achieve the this goal 1) Establish standards to define where lead hazards are present in paint, dust and soil; 2) Give the public information about lead hazards and steps to protect themselves; 3) Ensure that information about known lead-based paint hazards is disclosed to individuals buying or renting pre-1978 housing, and that owners and occupants of pre-1978 housing are provided information on lead-based paint hazards before renovation activities take place; 4) Establish lead-safe work practice standards and require lead-based paint professionals and renovators who work in pre-1978 housing to be trained and certified. 
This program assist States, Tribes, and Territories in developing and carrying out authorized programs that: (a) certify contractors engaged in lead-based paint activities and accredit lead-based paint activities training programs; (b) certify contractors engaged in renovation, repair and painting activities that disturb painted surfaces in most target housing; and/or (c) require distribution of lead-hazard information prior to renovation (pre-renovation education program). 
Funding Priority - Fiscal Year 2018:  Continue to provide assistance to authorized State, Tribal, and Territorial lead-based paint activities training and certification programs and pre-renovation education programs. As appropriate, the Agency will use grant funding to provide assistance to a State, Tribal, or Territorial program looking to develop or administer an authorized Renovation, Repair, and Painting Program.</t>
  </si>
  <si>
    <t>Eligible applicants for purposes of funding under these grant programs include any state of the United States, the District of Columbia, the Commonwealth of Puerto Rico, U.S. Virgin Islands, Guam, American Samoa, the Commonwealth of the Northern Mariana Islands, and any agency or instrumentally thereof exclusive of local governments (includes public institutions of higher education and hospitals).</t>
  </si>
  <si>
    <t>State any state of the United States, the District of Columbia, the Commonwealth of Puerto Rico, U.S. Virgin Islands, Guam, American Samoa, the Commonwealth of the Northern Mariana Islands, and any agency or instrumentally thereof exclusive of local governments may receive assistance under Section 404(g) of TSCA.</t>
  </si>
  <si>
    <t>{"environmentalImpact":{"reports":[{"isSelected":true,"reportCode":"otherRequired"}]},"description":"Discussions or informal meetings with the appropriate EPA Regional Office concerning program preparation are advisable."}</t>
  </si>
  <si>
    <t>Contact the appropriate EPA Regional Office for guidance on award procedures. Regional contacts for the EPA lead program can be found at:  https://www.epa.gov/lead/coordinators-epa-regional-offices-lead-poisoning-prevention-efforts</t>
  </si>
  <si>
    <t xml:space="preserve">Applicants must reapply for grant funding each fiscal year. </t>
  </si>
  <si>
    <t>{"awarded":"other","description":"Cooperative agreements are normally funded for a 12-month period.  ","awardedDescription":"Grantees usually receive either a lump sum payment or draw down funds as their Agency allows.\r\n\r\n"}</t>
  </si>
  <si>
    <t>[{"code":"program","isSelected":true,"description":"EPA includes reporting requirements for grants and cooperative agreements in the terms and conditions of the agreements. Agreements may require interim and final progress reports, and expenditure/financial, equipment and invention reports. . Specific reporting requirement are also identified in the Grant Regulations at 2 CFR 200 and 1500, as applicable. Program reports are required under this program."},{"code":"cash","isSelected":false,"description":""},{"code":"progress","isSelected":true,"description":"Progress reports are generally required at least semi-annually"},{"code":"expenditure","isSelected":false,"description":""},{"code":"performanceMonitoring","isSelected":true,"description":"Quarterly performance reports submitted to regional office."}]</t>
  </si>
  <si>
    <t>Financial records, including all documents to support entries on accounting records and to substantiate charges to cooperative agreements, must be kept available to personnel authorized to examine EPA accounts. All records must be maintained for 3 years from the date of the submission of the annual financial status report, or longer if questions still remain, such as those raised as a result of audit</t>
  </si>
  <si>
    <t xml:space="preserve">(Formula Grants) FY 17$14,049,000.00; FY 18 est $14,049,000.00; FY 19 Estimate Not Available  FY 16$13,921,000.00; - </t>
  </si>
  <si>
    <t xml:space="preserve">$16,000 to $350,000; average of $200,000. _x000D_
_x000D_
</t>
  </si>
  <si>
    <t>{"list":[{"fiscalYear":2016,"description":"EPA's Lead Risk Reduction program contributes to the goal of eliminating childhood lead poisoning by: Establishing a national pool of certified firms and individuals who are trained to carry out renovation and repair and painting projects while adhering to the lead-safe work practice standards, and to minimize lead dust hazards created in the course of such projects; Establishing standards governing lead hazard identification and abatement practices and maintaining a national pool of professionals trained and certified to implement those standards; and, Providing information and outreach to housing occupants and the public so they can make informed decisions and take actions about lead hazards in their homes. EPA's Lead Risk Reduction program contributes to the goal of eliminating childhood lead poisoning by: Establishing a national pool of certified firms and individuals who are trained to carry out renovation and repair and painting projects while adhering to the lead-safe work practice standards, and to minimize lead dust hazards created in the course of such projects; Establishing standards governing lead hazard identification and abatement practices and maintaining a national pool of professionals trained and certified to implement those standards; and, Providing information and outreach to housing occupants and the public so they can make informed decisions and take actions about lead hazards in their homes. "},{"fiscalYear":2018,"description":"EPA's Lead Risk Reduction program contributes to the goal of eliminating childhood lead poisoning by: Establishing a national pool of certified firms and individuals who are trained to carry out renovation and repair and painting projects while adhering to the lead-safe work practice standards, and to minimize lead dust hazards created in the course of such projects; Establishing standards governing lead hazard identification and abatement practices and maintaining a national pool of professionals trained and certified to implement those standards; and, Providing information and outreach to housing occupants and the public so they can make informed decisions and take actions about lead hazards in their homes. "}],"isApplicable":true}</t>
  </si>
  <si>
    <t xml:space="preserve">EPA Uniform Administrative Requirements for Grants and Cooperative Agreements to State and Local Governments (2 CFR 200); Environmental Protection Agency. "EPA Assistance Administration Manual," available from the National Technical Information Service, Springfield, VA 22161 on a subscription basis; Order No. NTIS UB/031.  </t>
  </si>
  <si>
    <t>{"flag":"appendix","description":"Regional contacts for the EPA Lead Program can be found at: https://www.epa.gov/lead/coordinators-epa-regional-offices-lead-poisoning-prevention-efforts."}</t>
  </si>
  <si>
    <t>Michelle PriceNational Program Chemicals Division, Office of Chemical Safety and Pollution Prevention, U.S. Environmental Protection Agency, 1200 Pennsylvania Avenue, N.W. (7404T), Washington, DC 20460 Email:&lt; a href='mailto:price.michelle@epa.gov'&gt;price.michelle@epa.gov&lt;/a&gt;Phone: (202) 566-0744;Mike WilsonNational Programs Chemicals Division, Office of Chemical Safety and Pollution Prevention, U.S. Environmental Protection Agency, 1200 Pennsylvania Avenue, N.W. (7404T), Washington, DC 20460 Email:&lt; a href='mailto:wilson.mike@epa.gov'&gt;wilson.mike@epa.gov&lt;/a&gt;Phone: 202-566-0521;</t>
  </si>
  <si>
    <t>https://www.epa.gov/lead</t>
  </si>
  <si>
    <t>Fiscal Year2016: No content available. Since FY93 EPA has provided financial assistance to the States, Territories and Indian Tribes aimed at the development, implementation and enforcement of approved programs under the final EPA lead-based paint activities training and certification rule (40 CFR part 745, subpart L). The following is a list of previously funded activities: (a) core lead-based paint activities and enforcement capacity development; (b) developing the appropriate infrastructure to administer and enforce a lead-based paint activities program successfully; (c) overseeing the conduct of contractors engaged in lead-based paint activities; (d) overseeing and controlling training program activities; (e) ensuring compliance with requirements for post-abatement clearance sampling; (f) monitoring compliance with the work practice standards of regulations for the conduct of abatement; (g) implementing lead-based paint compliance assistance; (h) implementing the lead-based paint activities sampling techniques; and (i) implementing lead-based paint activities tracking tips and complaints efforts. Fiscal Year2018: Since FY93 EPA has provided financial assistance to the States, Territories and Indian Tribes aimed at the development, implementation and enforcement of approved programs under the final EPA lead-based paint activities training and certification rule (40 CFR part 745, subpart L). The following is a list of previously funded activities: (a) core lead-based paint activities and enforcement capacity development; (b) developing the appropriate infrastructure to administer and enforce a lead-based paint activities program successfully; (c) overseeing the conduct of contractors engaged in lead-based paint activities; (d) overseeing and controlling training program activities; (e) ensuring compliance with requirements for post-abatement clearance sampling; (f) monitoring compliance with the work practice standards of regulations for the conduct of abatement; (g) implementing lead-based paint compliance assistance; (h) implementing the lead-based paint activities sampling techniques; and (i) implementing lead-based paint activities tracking tips and complaints efforts.</t>
  </si>
  <si>
    <t>The evaluation and selection criteria for awards under this CFDA assistance listing are available from the appropriate EPA Regional Office.    Regional contacts for the EPA lead program can be found at:  https://www.epa.gov/lead/coordinators-epa-regional-offices-lead-poisoning-prevention-efforts</t>
  </si>
  <si>
    <t>https://beta.sam.gov/fal/0d3a27e023514886891a79db3940fa59/view</t>
  </si>
  <si>
    <t>Pollution Prevention Grants Program</t>
  </si>
  <si>
    <t>P2 Grant Program</t>
  </si>
  <si>
    <t>{"list":[{"act":{},"publicLaw":{"congressCode":"101","number":"508"},"authorizationTypes":{"act":true,"publicLaw":true}}]}</t>
  </si>
  <si>
    <t>The P2 grant program was enacted under the Pollution Prevention Act of 1990 to: 1. Provide technical assistance and/or training to businesses/facilities about source reduction techniques to help them adopt and implement source reduction approaches, and to increase the development, adoption, and market penetration of greener products and sustainable manufacturing practices. 2.Identify, develop, document and share P2 best management practices and innovations so this information may inform future technical assistance, and these P2 approaches and outcomes may be replicated by others. The technical assistance and/or training provided must use pollution prevention techniques to reduce and/or eliminate pollution from air, water and/or land prior to performing recycling, reuse or clean up. The P2 grant program may fund grants and/or cooperative agreements.
Funding Priority - Fiscal Year 2019: 1. To help businesses adopt P2 techniques into day-to-day operations to reduce and/or eliminate harmful pollutants from entering the air, water or land; 2. To encourage education and/or training in P2/source reduction techniques by adopting one or more of the P2 Program's National Emphasis Areas (NEAs). NEAs will be described in anticipated grant solicitation announcements. 3. To support P2 information sharing among States, federally-recognized tribes, local technical assistance programs, businesses, and industry.</t>
  </si>
  <si>
    <t>Eligible applicants include the 50 states, the District of Columbia, the U.S. Virgin Islands, the Commonwealth of Puerto Rico, any territory or possession of the United States, any agency or instrumentality of a state, including state colleges and universities, and federally-recognized Indian tribes that meet the requirements for treatment in a manner similar to a state as described in 40 CFR 35.663, and Intertribal Consortia that meet the requirements in 40 CFR 35.504.  
For certain competitive funding opportunities under this CFDA description, the Agency may limit eligibility to compete to a number or subset of eligible applicants consistent with the Agency's Assistance Agreement Competition Policy.</t>
  </si>
  <si>
    <t>State agencies, State colleges and universities that are instrumentalities of the State and federally-recognized Tribes are encouraged to establish partnerships with businesses and environmental assistance providers to deliver seamless P2 assistance. The most successful applicants will be those that make the most efficient use of government funding. In many cases, this has been accomplished through partnerships. As a result, those who are eligible can provide P2 benefits to the following entities: states, interstate and local agencies or organizations/universities, federally-recognized Tribes, intertribal consortia, public or private nonprofit organizations/institutions, private businesses, quasi public nonprofit organizations, and the general public.</t>
  </si>
  <si>
    <t>{"description":"In cases where the applicants credentials are not clear, the applicant must provide proof that the applicant is indeed a state agency/organization, federally-recognized tribe, or intertribal consortium. ","isApplicable":true}</t>
  </si>
  <si>
    <t xml:space="preserve">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 </t>
  </si>
  <si>
    <t>{"types":{"moe":false,"formula":true,"matching":true},"formula":{"title":"Pollution Prevention Act of 1990","chapter":"","part":"","subPart":"","publicLaw":"","description":""},"matching":{"requirementFlag":"mandatory","percent":"50","description":"The statutory match/cost share requirement for P2 grants is authorized by the Pollution Prevention Act of 1990. Eligible awardees receiving P2 grant funds are required to match federal funding by at least 50 percent. As such, EPA will provide half of the total allowable project cost and the grantee will provide the remaining half. To further illustrate, if the total project cost is $100,000, in order to meet the 50 percent cost share or match requirement, the grantee must be able to provide $50,000 in cash or in-kind contributions in order to be eligible to receive $50,000 in federal grant funds from EPA. Cash or in-kind contributions may include: dollars, in-kind goods and services, and/or third party contributions. When applying for P2 grant funding, the applicant must note in their budget the application and use of matching funds. The match requirement may be applied at the time of award or at specified intervals during the project period. The grant project officer in the EPA Region will monitor the grantee's compliance addressing the match requirement. If the match requirement is notmet or is not applied at specified intervals during the project period, federal funding will cease and the grantee may be held liable for all incurred costs. With concern to federally-recognized tribes or intertribal consortia only -- If a federally-recognized tribe or intertribal consortium is selected for a P2 grant award and tribe then chooses to place their approved P2 grant workplan in a performance partnership grant (PPG) agreement, the match or cost share requirement will be reduced from 50 percent to 5 percent. The reduction in match will be applied during the first two years of the PPG agreement. If applicable, after two years of funding, the EPA Regional Administrator will make the determination through objective assessment whether the federally-recognized tribe or intertribal consortium meets the socioeconomic needs test to warrant keeping the match/cost share at 5 percent. For further information on match and cost share requirements, please reference the applicable P2 grant announcement posted to https://www.grants.gov."},"moe":{"description":""}}</t>
  </si>
  <si>
    <t>{"awarded":"letter","description":"P2 grants issued during FY 2018 are anticipated to be awarded before or by the end of the fiscal year.","awardedDescription":"Financial assistance under the P2 and PPIN grant programs is provided in the form of a grant or a cooperative agreement issued as a letter of credit by the federal government to the eligible grantee. "}</t>
  </si>
  <si>
    <t>[{"code":"program","isSelected":false,"description":""},{"code":"cash","isSelected":false,"description":"The P2 and PPIN grant programs require grantees to submit budget information to the grant porject officer. The information should be included in the grantees' semi-annual progress report. \r\n\r\n"},{"code":"progress","isSelected":true,"description":"EPA includes reporting requirements for grants and cooperative agreements in the terms and conditions of the agreements. Specific reporting requirement are also identified in the Grant Regulations at 2 CFR 200 and 1500, as applicable.   Agreements may require interim and final progress reports, and expenditure/financial, equipment and invention reports. Progress reports are generally required at least semi-annually. \n\n\n\n\n\nOrganizations that are awarded grants will be required to submit semi-annual progress reports during the life of the project to the grant project officer. The report should summarize funds expended, tasks accomplished, and results achieved to date. A final technical report is also required at the end of the grant/cooperative agreement. The final technical report should explain the prospect for continuation, further development of the pollution prevention effort, and offer a project evaluation. The P2 and PPIN grant programs require the grantee to submit semi-annual progress reports to the grant project officer. The report should explain the work executed under the project(s), whether or not the project's milestones were achieved, and the staff and budget plan for any remaining work."},{"code":"expenditure","isSelected":true,"description":"Expenditure reports are required at the end of the grant/cooperative agreement. The grantee should submit this information to the grant project officer when submitting their final technical report.  Cost Allocations to reflect budget expenditures as noted in grant workplan."},{"code":"performanceMonitoring","isSelected":true,"description":"Final technical report describing work accomplished, milestones achieved or missed, P2 best practices implemented and/or shared, lessons learned, activities transferred to others to replicate and possible case study work accomplished."}]</t>
  </si>
  <si>
    <t>Financial records, including all documents to support entries on accounting records to substantiate charges to each grant, must be kept available to personnel authorized to examine EPA grant accounts. All records must be maintained for three years from the date of submission of the annual financial status report. If questions still remain, such as those raised as a result of an audit, related records should be retained until the matter is completely resolved.</t>
  </si>
  <si>
    <t xml:space="preserve">(Project Grants (Discretionary)) FY 17$3,942,000.00; FY 18 est $4,690,000.00; FY 19 est $4,690,000.00; FY 16$4,722,000.00; - </t>
  </si>
  <si>
    <t>During the FY 2018 - FY 2019 grant competition cycle, P2 grant awards may potentially be in the range of $40,000-$500,000 issued over a two-year funding period.</t>
  </si>
  <si>
    <t>{"list":[{"fiscalYear":2016,"description":"FY 2016 - FY 2017 P2 and PPIN grant proposals are currently undergoing review. EPA anticipates program accomplishments somewhat similar to those achieved under the FY 2015 P2 and PPIN grant competitions. During FY 2016 - FY 2017, EPA awarded 48 P2 grants to support a two-year funding period - $4,009,070 awarded in FY 2016 and $3,942,000 awarded in FY 2017. During FY 2016 - FY 2017, EPA awarded 8 PPIN grants to support a two-year funding period - $746,473 awarded in FY 2016 and $740,000 awarded in FY 2017. "},{"fiscalYear":2017,"description":"During FY 2016 - FY 2017, EPA awarded 48 P2 grants to support a two-year funding period - $4,009,070 awarded in FY 2016 and $3,942,000 awarded in FY 2017."},{"fiscalYear":2018,"description":"At the time of this Assistance Listing update, EPA is currently finalizing P2 grant awards."}],"isApplicable":true}</t>
  </si>
  <si>
    <t xml:space="preserve">40 CFR Parts 29,32; 2 CFR 200 and 1500; and "EPA Assistance Administration Manual," available from the National Technical Information Services, Department of Commerce, Springfield, VA 22161 on a subscription basis, Order No.: NTIS UB/031. </t>
  </si>
  <si>
    <t>{"flag":"appendix","description":"Regional EPA Contacts: U.S. EPA Region 1 (CT, ME, MA, NH, RI, VT), 5 Post Office Square, Suite 100, Mail Code: OESO4-1,Boston, MA 02109-3912, Contact: Lee Fiske, phone: (617) 918-1847; email: fiske.lee@epa.gov. U.S. EPA Region 2 (NJ, NY, PR, U.S. Virgin Islands), 290 Broadway, 25th Floor, Mail Code: PSPMMB, New York, NY 10007-1866, Contact: Alex Peck, phone: (212) 637-3758; email: peck.alex@epa.gov. U.S. EPA Region 3 (DE, MD, PA, VA, WV, D.C.), 1650 Arch Street, Mail Code: 3E100, Philadelphia, PA 19103-2029, Contact: Peter Piergiovanni, phone: (215) 814-3442; email: piergiovanni.peter@epa.gov. U.S. EPA Region 4 (AL, FL, GA, KY, MS, NC, SC, TN), Atlanta Federal Center, 61 Forsyth Street S.W., Atlanta, GA 30303, Contact: Daphne Wilson: phone: (404) 562-9098; email: wilson.daphne@epa.gov. U.S. EPA Region 5 (IL, IN, MI, MN, OH, WI), 77 West Jackson Blvd, Mail Code: DW-8J, Chicago, IL 60604-3590; Contact: Christine Anderson, phone: (312) 886-9749; email: andersona.christine@epa.gov. U.S. EPA Region 6 (AR, LA, NM, OK, TX), 1445 Ross Ave. Suite 1200, Mail Code: 6EN-XP, Dallas, TX 75202, Contact: David Bond, phone: (214) 665-6431; email: bond.david@epa.gov. U.S. EPA Region 7 (IA, KS, MO, NE), 901 N. 5th Street, Mail Code: ARTD/TSPP, Kansas City, KS 66101, Contact: Lisa Thresher, phone: (913) 551-7964; email: thresher.lisa@epa.gov. U.S. EPA Region 8 (CO, MT, ND, SD, UT, WY),1595 Wynkoop St, Mail Code: 8P-P3T, Denver, CO 80202-1129, Contact: Melissa Payan, phone: (303) 312-6511; email: payan.melissa@epa.gov. U.S. EPA Region 9 (AZ, CA, HI, NV, and Pacific Islands and Tribal Nations subject to U.S. law), 75 Hawthrone Street, Mail Code: WST-7, San Francisco, CA 94105, Contact: Jessica Counts-Arnold, phone: 415-972-3288; email: counts-arnold.jessica@epa.gov. U.S. EPA Region 10 (AK, ID, OR, WA),1200 Sixth Avenue, Suite 900, Mail Code: AWT-128, Contact: Kathleen Compton phone: (206) 553-0290; email: compton.kathleen@epa.gov."}</t>
  </si>
  <si>
    <t>Michele AmhazOffice of Pollution Prevention and Toxics, Pollution Prevention Division, U.S. Environmental Protection Agency, 1200 Pennsylvania, Avenue, N.W., (Mail Code: 7409M), Washington, DC 20460 Email:&lt; a href='mailto:amhaz.michele@epa.gov'&gt;amhaz.michele@epa.gov&lt;/a&gt;Phone: 202-564 8857;</t>
  </si>
  <si>
    <t>https://www.epa.gov/p2/grant-programs-pollution-prevention</t>
  </si>
  <si>
    <t>Fiscal Year2016: As of this CFDA update, FY 2016 award selections have not been finalized under the P2 and PPIN grant programs. The following are examples of P2 grants supporting activities in FY 2016 and FY 2017. P2 Grant: EPA funded amount: $64,940 in FY 2016 and $64,140 in FY 2017. The grant recipient will evaluate above-ground storage tanks (ASTs) for pollution prevention and risk preparedness within high risk, flood-prone coastal communities due to both anticipated sea level rise and flooding from various storm events. The scope of the study will cover coastal communities in Rhode Island. Facilities in these areas will be initially identified using information housed within the grant recipient’s AST database. All information gathering will be driven by direct observation and using environmentally-based tools provide accuracy for the project. All relevant information will be integrated into a geographic information system. It is anticipated the grant recipient will preform five to ten on-site assessments. P2 Grant: EPA funded amount: $104,103 in FY 2016 and $92,920 in FY 2017. The grant recipient will develop a capacity-building project to encourage local municipalities to serve as educators and supporters of small businesses, helping the businesses institute best management practices to reduce use and storage of toxic materials and improve worker safety, profitability, and the safety of surrounding properties and neighborhoods. The grant recipient will target three local jurisdictions containing large numbers of small businesses in high flood-risk areas and demonstrating diverse types of population density and economic and demographic profiles. P2 Grant: EPA funded amount: $80,000 in FY 2016 and $80,000 in FY 2017. The grant recipient will design, produce and conduct four half-day workshops geared to Kentucky EXCEL members, Kentucky Pollution Prevention Center program participants, organizations and industries. The events will be free for participants and will be held in multiple locations to facilitate participation across the state and to target specific sectors and regions. The workshops will address source reduction and money savings for small businesses, efficient steam generation to realize greenhouse gas reductions, strategies for reductions in peak demand energy use and energy efficiency opportunities for facilities. The recipient will also develop a series of tools and resources for the workshops to help train participants. The tools and resources are: 1) Spreadsheets: Energy Profile and Cost Summary, Energy Report Card, Utility Bill Analysis Tracker; 2) Calculators: Energy Use Intensity Comparison, Thermostat Savings, Lighting Retrofit Recommendations Savings; 3) Surveys for: lighting, HVAC Systems, motors; and, 4) tip sheets for: lighting, HVAC systems, motors, installing and assessing building envelopes, and achieving compressed air energy savings. Post-workshop evaluation and additional one-to-one technical assistance will be provided by the grant recipient to participants on-demand and through a series of scheduled webinars. P2 Grant: EPA funded amount: $109,330 in FY 2016 and $108,957 in FY 2017. The grant recipient will provide technical assistance to chemical and food industry manufacturers participating in Louisiana’s Economy, Energy and Environment (E3) program - Value Louisiana. The assistance to manufacturers will include: 1) on-site assessments for businesses that address ways and means for reducing chemical usage, energy and water use, 2) sponsoring and facilitating educational, environmental workshops and trainings in partnership with the Zero Waste Network, 3) increasing the amount of member participation in Value Louisiana and the Louisiana Chemical Manufacturing Imitative, and 4) leveraging faculty research to support source reduction opportunities and innovation for manufacturers. P2 Grant: EPA funded amount: $134,372 in FY 2016 and $162,860 in FY 2017. The grant recipient will work to improve the environmental performance of industrial facilities and businesses by conducting 44 confidential site assessments focused on Iowa’s greenhouse gas emitters, food manufacturers, and hospitals and chemical manufacturers that use large quantities of water or energy. The P2 assessments aim to generate cost-saving and environmental improvement recommendations for facilities with assistance from pollution prevention engineers or a P2 intern. The grant recipient will report aggregated environmental outcomes and the sectors served by the project. In particular, the grant recipient anticipates P2 assistance will reduce energy demand by increasing the implementation of energy efficiency (e.g., lighting retrofits, boiler and compressor efficiency, etc.) and heat recovery P2 strategies throughout production processes; reduce the amount of water use for production and mechanical operation by increasing water conservation; reducing effluent pollutant loadings and wastewater flows to onsite treatment facilities and municipal POTWs – resulting in lower operation and maintenance costs; and reduce or eliminate toxics use and waste generation through less toxic alternatives and more efficient usage. Fiscal Year2017: The following are examples of P2 grants supporting activities in FY 2016 and FY 2017. P2 Grant: EPA funded amount: $64,940 in FY 2016 and $64,140 in FY 2017. The grant recipient will evaluate above-ground storage tanks (ASTs) for pollution prevention and risk preparedness within high risk, flood-prone coastal communities due to both anticipated sea level rise and flooding from various storm events. The scope of the study will cover coastal communities in Rhode Island. Facilities in these areas will be initially identified using information housed within the grant recipient’s AST database. All information gathering will be driven by direct observation and using environmentally-based tools provide accuracy for the project. All relevant information will be integrated into a geographic information system. It is anticipated the grant recipient will preform five to ten on-site assessments. P2 Grant: EPA funded amount: $104,103 in FY 2016 and $92,920 in FY 2017. The grant recipient will develop a capacity-building project to encourage local municipalities to serve as educators and supporters of small businesses, helping the businesses institute best management practices to reduce use and storage of toxic materials and improve worker safety, profitability, and the safety of surrounding properties and neighborhoods. The grant recipient will target three local jurisdictions containing large numbers of small businesses in high flood-risk areas and demonstrating diverse types of population density and economic and demographic profiles. P2 Grant: EPA funded amount: $80,000 in FY 2016 and $80,000 in FY 2017. The grant recipient will design, produce and conduct four half-day workshops geared to Kentucky EXCEL members, Kentucky Pollution Prevention Center program participants, organizations and industries. The events will be free for participants and will be held in multiple locations to facilitate participation across the state and to target specific sectors and regions. The workshops will address source reduction and money savings for small businesses, efficient steam generation to realize greenhouse gas reductions, strategies for reductions in peak demand energy use and energy efficiency opportunities for facilities. The recipient will also develop a series of tools and resources for the workshops to help train participants. The tools and resources are: 1) Spreadsheets: Energy Profile and Cost Summary, Energy Report Card, Utility Bill Analysis Tracker; 2) Calculators: Energy Use Intensity Comparison, Thermostat Savings, Lighting Retrofit Recommendations Savings; 3) Surveys for: lighting, HVAC Systems, motors; and, 4) tip sheets for: lighting, HVAC systems, motors, installing and assessing building envelopes, and achieving compressed air energy savings. Post-workshop evaluation and additional one-to-one technical assistance will be provided by the grant recipient to participants on-demand and through a series of scheduled webinars. P2 Grant: EPA funded amount: $109,330 in FY 2016 and $108,957 in FY 2017. The grant recipient will provide technical assistance to chemical and food industry manufacturers participating in Louisiana’s Economy, Energy and Environment (E3) program - Value Louisiana. The assistance to manufacturers will include: 1) on-site assessments for businesses that address ways and means for reducing chemical usage, energy and water use, 2) sponsoring and facilitating educational, environmental workshops and trainings in partnership with the Zero Waste Network, 3) increasing the amount of member participation in Value Louisiana and the Louisiana Chemical Manufacturing Imitative, and 4) leveraging faculty research to support source reduction opportunities and innovation for manufacturers. P2 Grant: EPA funded amount: $134,372 in FY 2016 and $162,860 in FY 2017. The grant recipient will work to improve the environmental performance of industrial facilities and businesses by conducting 44 confidential site assessments focused on Iowa’s greenhouse gas emitters, food manufacturers, and hospitals and chemical manufacturers that use large quantities of water or energy. The P2 assessments aim to generate cost-saving and environmental improvement recommendations for facilities with assistance from pollution prevention engineers or a P2 intern. The grant recipient will report aggregated environmental outcomes and the sectors served by the project. In particular, the grant recipient anticipates P2 assistance will reduce energy demand by increasing the implementation of energy efficiency (e.g., lighting retrofits, boiler and compressor efficiency, etc.) and heat recovery P2 strategies throughout production processes; reduce the amount of water use for production and mechanical operation by increasing water conservation; reducing effluent pollutant loadings and wastewater flows to onsite treatment facilities and municipal POTWs – resulting in lower operation and maintenance costs; and reduce or eliminate toxics use and waste generation through less toxic alternatives and more efficient usage.Fiscal Year2018: At the time of this Assistance Listing update, EPA is working to finalize awards for the FY 2018 - FY 2019 competition cycle.</t>
  </si>
  <si>
    <t>The evaluation and selection criteria for competitive awards under this CFDA assistance listing will be described in anticipated competitive announcements.</t>
  </si>
  <si>
    <t>https://beta.sam.gov/fal/97e803be6c8e48439d6f6df2e2d0dd99/view</t>
  </si>
  <si>
    <t xml:space="preserve">Research, Development, Monitoring, Public Education, Outreach, Training, Demonstrations, and Studies </t>
  </si>
  <si>
    <t>RESEARCH, DEVELOPMENT, MONITORING, PUBLIC EDUCATION, OUTREACH, TRAINING, DEMONSTRATIONS, AND STUDIES (OCSPP)</t>
  </si>
  <si>
    <t>{"list":[{"act":{},"publicLaw":{"congressCode":"106","number":"74"},"executiveOrder":{"section":""},"authorizationTypes":{"act":true,"publicLaw":true}},{"act":{"description":"National Environmental Policy Act"},"authorizationTypes":{"act":true}},{"act":{"description":"Federal Insecticide, Fungicide, and Rodenticide Act (FIFRA)"},"authorizationTypes":{"act":true}}]}</t>
  </si>
  <si>
    <t>Grants are awarded to support Research, Development, Monitoring, Public Education, Outreach, Training, Demonstration, and Studies relating to the protection of public health and the environment from pesticides, and potential risk from toxic substances.</t>
  </si>
  <si>
    <t>Eligible applicants for purposes of funding under these grant programs include any state of the United States, the District of Columbia, Native American Organizations, the Commonwealth of Puerto Rico, U.S. Virgin Islands, Guam, American Samoa, the Commonwealth of the Northern Mariana Islands, and any agency or instrumentally thereof exclusive of local governments (includes public institutions of higher education and hospitals).  
For certain competitive funding opportunities under this CFDA description, the Agency may limit eligibility to compete to a number or subset of eligible applicants consistent with the Agency's Assistance Agreement Competition Policy.</t>
  </si>
  <si>
    <t xml:space="preserve">State and local governments, U.S. territories and possessions, federally recognized Indian tribal governments and Native American Organizations, universities and colleges, hospitals, laboratories, other public and private nonprofit institutions, general public, and other Non-Governmental Organizations.  _x000D_
_x000D_
 _x000D_
. </t>
  </si>
  <si>
    <t>{"description":"Applicants may be requested to demonstrate that they have appropriate background, academic training, experience in the field, and necessary equipment to carry out projects. EPA may ask applicants or principle investigators to provide curriculum vitae and relevant publications. Non-profits are required to demonstrate non-profit status.","isApplicable":true}</t>
  </si>
  <si>
    <t>{"environmentalImpact":{"reports":[{"isSelected":true,"reportCode":"ExecutiveOrder12372"},{"isSelected":true,"reportCode":"otherRequired"}]},"description":"Regarding pre-application/pre-proposal assistance with respect to competitive funding opportunities under this program description, EPA will specify the nature of the pre-application/pre-proposal assistance, if any, that will be available to applicants in the competitive announcement. For additional information, contact the individual)s) listed in the competitive announcement."}</t>
  </si>
  <si>
    <t>{"description":"Requests for Initial Proposals or Requests for Applications will specify application procedures. \n\nAdditional information on the EPA grant package can be found at https://www.epa.gov/grants.\n\nApplicants, except in limited circumstances approved by the Agency, must submit all initial applications for funding through https://www.grants.gov.","isApplicable":true}</t>
  </si>
  <si>
    <t>For non-competitive awards, EPA will conduct an administrative evaluation to determine the adequacy of the application in relation to grant regulations and to technical and program evaluation to determine the merit and relevance of the project. The Agency will then advise the applicant if funding is being considered. A final work plan will then be negotiated with the applicant.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Procedures for awards are outlines in the 2 CFR parts 200 and 1500.</t>
  </si>
  <si>
    <t>{"flag":"yes","description":"Specific information regarding deadlines will be provided in the competitive announcement.","list":[]}</t>
  </si>
  <si>
    <t xml:space="preserve">Approximately 180 days. _x000D_
_x000D_
 _x000D_
_x000D_
_x000D_
</t>
  </si>
  <si>
    <t>None. Generally, EPA incrementally funds grants and cooperative agreements for research, development, monitoring, public education, training, demonstrations and studies. Approval of subsequent funding increments is dependent on satisfactory project progress, continued relevance of the project to EPA's priorities, and availability of funds, and the Agency policy on the competitive grant process.</t>
  </si>
  <si>
    <t>{"awarded":"other","description":"EPA normally funds grants and cooperative agreements on a 12-month basis. However, EPA can negotiate the project period with each applicant based on project requirements.","awardedDescription":"EPA normally funds grants and cooperative agreements on a 12 month basis. However, EPA can negotiate the project period with each applicant based on project requirements. Funds are released by a letter of credit. "}</t>
  </si>
  <si>
    <t>[{"code":"program","isSelected":true,"description":"EPA includes reporting requirements for grants and cooperative agreements in the terms and conditions of the agreements. Agreements may require interim and final progress reports, and expenditure/financial, equipment and invention reports. Progress reports are generally required at least semi-annually. Specific reporting requirement are also identified in the at 2 CFR 200 and 1500, as applicable. Program reports are required under this program."},{"code":"cash","isSelected":false,"description":""},{"code":"progress","isSelected":true,"description":"Progress Reports are required.  Quarterly and annual progress reports on activities, and measures against work plan."},{"code":"expenditure","isSelected":true,"description":"Grantees are required to submit financial reports in accordance with Agency policy and the Financial Reporting and Financial Management Systems requirements stated in 2 CFR Part 200."},{"code":"performanceMonitoring","isSelected":true,"description":"Grantees are required to perform performance monitoring in accordance with Agency policy and requirements stated in Federal Grant Regulations 2 CFR 200.328."}]</t>
  </si>
  <si>
    <t>The record retention requirements of 2 CFR 200.333 are applicable depending upon the identity of the recipient. Recipients must keep financial records, including all documents supporting entries on accounting records and to substantiate changes in grants available to personnel authorized to examine EPA recipients grants and cooperative agreements records. All records must be maintained until expiration of three years from the date of submission of the final expenditure report. If questions, such as those raised as a result of audits remain following the 3-year period, recipients must retain records until the matter is completely resolved.</t>
  </si>
  <si>
    <t>68-0108-0-1-304;68-0107-0-1-304;68-0103-0-1-304;</t>
  </si>
  <si>
    <t xml:space="preserve">(Project Grants (Discretionary)) FY 17$3,150,000.00; FY 18 est $3,150,000.00; FY 19 Estimate Not Available  FY 16$2,608,036.00; - </t>
  </si>
  <si>
    <t xml:space="preserve">$1,000 to $1,500,000. Average: $500,000 For OPPT: $80,000 to $250,000. Average: $165,000 _x000D_
 _x000D_
_x000D_
 _x000D_
</t>
  </si>
  <si>
    <t>{"list":[{"fiscalYear":2016,"description":"FY2016 OPP Accomplishments for the following:\r\n\r\n\r\nGrant# 83617701-0: Using Educational Networks to Increase Schools' Adoption of Integrated Pest Management (IPM; Awarded 03/01/2016.\r\n\r\nAccomplishments: 1)Initiated discussions on the criteria to be used to recruit school systems/districts to partner with their local health departments, focusing on rural and underserved areas.2)Initiated efforts to gather resources for a web-based IPM toolkit.3)Attended EPA's School IPM Roundtable in Washington, DC on May 25, 2016. \r\n\r\n4)Attended an EPA webinar,\"Stop School Pests and iPestManager – School IPM Educational Programs,\" to learn more about existing school IPM resources.\r\n\r\n\r\nGrant# 83617601-0,Keeping the Pests Out: The Economics of Integrated Pest Management in Schools; Awards-007, $300,000;Awarded 01/15/2016.\r\n\r\nAccomplishments: 1)Established an advisory committee to develop measures and evaluation criteria, propose outreach, and review a request for quotes, 2)Developed and advertised a request for quotes to which school districts could apply to be part of the study. 3)Held an informational webinar for school districts considering joining the study. 4)Distributed frequently asked questions on the study based on school district inquiries.\r\n\r\n\r\nGrant# 83597001-0, National Farmworker Training Program (AFOP; Awards-001, $500,000\r\n\r\nAccomplishments: 1)Recruited 29 participating sites; 2)Enrolled 205 returning and new trainers; 3)Provided trainings to 13,240 farmworkers.\r\n\r\n•Conducted an introductory Orientation Webinar to all participating trainers. 4)Distributed over 2,500 pounds of training materials for new and returning trainers; and, take-home materials for farmworkers and their families, 5)Conducted 2 Online Train-the-Trainer Course via Webinar. \r\n\r\n\r\nGrant#83590701-0, Tribal Pesticide Program Council(TPPC)\r\n\r\nAwards 002,$195,000\r\n\r\nAccomplishments: 1)Participated in six (6) monthly Executive Committee calls and two (2) agenda-planning calls to discern TPPC training needs for the January 2016 bi-annual meeting. 2)Design Two Semi-Annual Multi-Day Meeting Formats and Agendas for Full Council and Executive Committee - Completed a needs assessment for training topics and the formation of the draft and final agenda for the first semi-annual meeting held January 13-14, 2016 in Maricopa, AZ hosted by the Ak-Chin Indian Community; recruited various speakers for content-specific sessions; and collaborated with the Ak-Chin Indian Community on logistics for the first meeting. \r\n \r\n \r\n Office of Pesticide Programs (OPP) FY2016 accomplishments for the Pesticide Regulatory Education Program (PREP) include: • PREP developed and delivered four training courses in 2016, with a total of 108 state, tribe, and territory managers and staff who participated. Courses included: Compliance &amp; Enforcement in Asheville, North Carolina (Co-located with WPS PIRT Course); Worker Protection Standard Implementation in Fort Myers, Florida; Comprehensive Combo in Santa Fe, New Mexico; and Pesticide Management &amp; Emerging Issues in Indianapolis, Indiana. • PREP organized and ran four planning groups to develop the agendas for each course. • All classroom presentations, agendas, participant lists, handouts, and post-course reports were catalogued in the PREP Archive. • PREP web site was kept up to date with course schedules, email nomination dates, and participant selection dates. • The PREP email list was updated in January 2017, as on an as-needed basis. Pesticide Education Resources Collaborative Accomplishments:1) Established advisory boards (one each for calendar years 2016 and 2017), standard operating procedures and policies, and a new website; 2) Engaged with stakeholders for input on resources needs; 3) determined resource gaps: 4) established a clearinghouse of existing materials; 5) developed materials to assist the regulated community in complying with the 2015 revised agricultural Worker Protection Standard: The Quick Reference Guide (in two formats), the \"How to Comply\" manual, fact sheet on when WPS training is needed, and a WPS \"Train the Trainer\" PowerPoint; 6) held first annual meeting of the advisory board and developed plans for materials and resource development in calendar year 2017. National Farmworker Training Program (AFOP) Accomplishments:1) Recruited 29 participating sites; 2) Increased its network of trainers to 218; 3) Provided training to 52,443 farmworkers on pesticide safety and heat stress prevention; 4) AFOP held its annual National Long Sleeve Shirt Drive during the National Farmworker Awareness Week, from March 26th through April 2nd; 5) Trained 500 women on Pesticide Exposure and Pregnancy (PEP); 6) Conducted a webinar \"Farmworker Safety\" to network of trainers; 7) Trained 2,879 farmworkers on heat stress prevention. The National Pesticide Information Center (NPIC) Accomplishments: 1) During the last year NPIC received 11,337 inquiries; 2) NPIC continues to develop new materials based on the most popular topics discussed with callers; 3) NPIC collaborated with the Centers for Disease Control &amp; Prevention (CDC) to create a map of vector control districts; 4) NPIC and AAPCC co-developed an infographic about reading pesticide labels; 5) Developed four new fact sheets relying on up-to-date scientific and regulatory resources; 6) Developed and updated web apps such as the Herbicide Properties Tool (HPT) which evaluates persistence and the potential for movement of herbicides in the environment; 7) NPIC created 25 new web pages, developed 318 original posts, averaging six posts per week, and hosted a social media series on permaculture; 8) NPIC continued to modernize common pesticide questions and answers by expanding the FAQ web pages (FAQs were also developed in response to increased interest about Zika and mosquito control). Tribal Pesticide Program Council (TPPC) Technical Support Accomplishments: 1) UC Davis Extension assumed the duties of providing technical support to the TPPC, and began building a relationship with tribal members. UCDE administered TPPC's biennial election on January 2016, at the first of two semi-annual, in person meetings held at the Ak-Chin Reservation in Maricopa , Arizona. The second in person meeting was hosted by the Navajo Nation in Flagstaff, Arizona in June. UCDE helped the TPPC establish key priorities t focus on for the year, administered monthly TPPC executive meeting calls, developed a TPPC website, and began developing an administrative process for the TPPC to store key documents. OPPT Accomplishments: National Toxics Tribal Council (NTTC): 1) Participated in monthly executive meetings, 2) Scheduled and managed 2 in-person meetings; one in DC and one in Indian country, 3) Drafted agenda items, provided logistical support, identified and ensured speakers, and wrote up meeting notes. And provided assistance to schedule meetings for Tribal consultation on OPPT regulatory actions. (University of Arizona) • The accomplishments of the grant were the following: o Created a national sustainable program offering IPM certification and certificates for each key role involved in pest management for schools, offered free to the public. o Through the course of the project, increased the knowledge of over 1,200 individuals on school IPM across 8 states, thereby impacting nearly 1.8 million students and 60,000 school staff. (Texas A&amp;M) • The accomplishments of the grant were the following: o Compiled all school IPM resources available nationwide into an organized online central repository, available free to the public. o Provided education on school IPM to over 275 individuals. (National Environmental Health Association) • Awarded a $241,036 grant to the National Environmental Health Association to utilize existing networks to increase the adoption of IPM in schools (Health Resources in Action) • Awarded a grant to Health Resources in Action to conduct an impartial study on the economic impact of IPM in schools. "},{"fiscalYear":2017,"description":"FY17 accomplishments for the Pesticide Regulatory Education Program - include: • PREP developed and delivered four training courses in 2017, with a total of 113 state, tribe, and territory managers and staff who participated. Courses included: Pesticide Applicator Certification in Baltimore, Maryland; Pesticides and Water Quality in St. Paul, Minnesota; Public Health Pests in Seattle, Washington and will host the Laboratory Issues course in Denver, Colorado. • PREP organized and ran four planning groups to develop the agendas for each course. • All classroom presentations, agendas, participant lists, handouts, and post-course reports were catalogued in the PREP Archive. • PREP web site was kept up to date with course schedules, email nomination dates, and participant selection dates, and the PREP email list was updated as-needed.The Tribal Pesticide Program Council (TPPC) Technical Support Accomplishments:1) UC Davis Extension organized and facilitated two semiannual, in-person meetings this year in addition to facilitating meetings and providing administrative support. The first in-person meeting was hosted by the Pauma Band of Luiseno Indians in Pauma Valley, California, in October 2016. The second meeting was hosted by OPP in Crystal City, Virginia in March. UCDE also assisted the TPPC in making progress on the Pesticides in Indian Country Report that has been several years in the making, which documents key pesticide issues for tribes across the country. UCDE successfully organized TPPC membership information which included securing letters of appointment, revamped an action item list that contained outdated information, and helped tribal members identify their key issues for the year which include pollinator protection, providing tribal -specific bed bug information to tribes, and completing the Pesticide in Indian Country Report. OPPT Accomplishments: National Toxics Tribal Council (NTTC): 1) Participated in monthly executive meetings, 2) Scheduled and managed 2 in-person meetings; one in DC and one in Indian country, 3) Drafted agenda items, provided logistical support, identified and ensured speakers, and wrote up meeting notes, and 4) Set up tribal three major consultations meetings with OPPT management to provide tribes with information regarding regulatory actions.(Michigan State University) • The accomplishments of the grant were the following: o Coordinated a bi-state school IPM coalition for Michigan and Indiana o Developed an interactive training program that enhanced the self-study manual currently utilized by the Michigan Department of Agriculture and Rural Development as the certification of IPM in Schools training. o Focus on underserved communities in large urban school districts to be used as demonstration schools, implementing IPM and offering technician training in three schools. o Trained 24 Michigan technicians on school IPM, impacting nearly 18,500 students.  Grant# 83597001-0, National Farmworker Training Program (AFOP); FY17 -AFOP’s Accomplishments: 1) Recruited 23 participating sites; 2) Delivered 10 Train -the Trainer courses; 3) Provided trainings to 23,520 farmworkers on pesticide safety; 4) Distributed over 16,300 “take home exposure materials”; 5) Trained 1,219 women on Pesticide Exposure and Pregnancy (PEP) in May; 6) AFOP held its annual National Long Sleeve Shirt Drive during the National Farmworker Awareness Week, in March and distributed 163,062 long sleeve shirts; 7) Developed three new audiovisual materials ; 8) Broadcasted PSA’s in multiple radio stations in collaboration with the Hispanic Communications Network. Grant # 83560101, The National Pesticide Information Center (NPIC); FY17- NPIC’s Accomplishments: 1) During the last year NPIC received 10,626 inquiries; 2) NPIC’s website had 6.4 million-page views; 3) NPIC continues to develop new materials based on the most popular topics discussed with callers; NPIC developed 19 new web pages and 195 original posts, averaging 3-4 posts per week; 4) Created eight new videos and four new FAQ comics; 5) Developed four new fact sheets relying on up-to-date scientific and regulatory resources; 6) NPIC and AAPCC continue to co-developed public education materials such as the Daycare &amp; School Poison Safety webpage; 7) Worked with the Tribal Pesticide Program Council and the multiagency Bed Bug Workgroup on their Bed Bug Educational Package; 8) NPIC served as member on the National Poisoning Prevention Council; 9) NPIC worked with the Oregon Department of Agriculture on their Oregon IPM in Schools Checklist; 10) NPIC partnered with Oregon State agencies to communicate risks of Japanese beetle treatments in urban areas; 11) NPIC continued to modernize common pesticide questions and answers by expanding the FAQ web pages; 12) NPIC provided four special reports this quarter upon request, from OPP’s HED and the NJ Department of Environmental Protection; 13) Delivered three webinars; 14) NPIC released an array of materials related to mosquito-transmitted diseases, including the Zika Virus; 15) Updated the Online Pesticide Incident Reporting: NPIC’s Veterinary and Ecological Portal. Grant # X8-83616301 Pesticide Educational Resources Collaborative (PERC) with UC Davis. PERC held an annual meeting with their advisory board to help identify resource material needs for the following year; kept their website up to date; conducted outreach to various stakeholders on the availability of materials; and solicited subject matter experts to assist with projects. PERC developed the following resource materials to assist with implementation of the Worker Protection Standard (WPS): Train-the-Trainer presentations for WPS pesticide safety trainers of farm workers and pesticide handlers were translated into Spanish; the WPS Pesticide Safety Poster to comply with the agricultural employers' central posting requirement; a webpage on Spanish-language resources for WPS implementation and compliance (materials for training workers, handlers and WPS trainers); and the WPS Respiratory Protection Guide. All materials can be found on their website: www.pesticideresources.org.  Grant #X8-83698001 - Powered Up: an Advanced Pesticide Safety Education Funds Management Program with the eXtension Foundation. FY17 accomplishments: Established an online application and reporting system for use by Pesticide Safety Education Programs (PSEPs) to apply for funds for pesticide applicator education and training programs, and to report on progress developing an resource used for education and training of pesticide applicators of Restricted Use Pesticides (RUPs).  Grant# 83617701 - NEHA Mentorship Program for Developing School IPM Capabilities, FY17 Accomplishments: 1) Execute two out of three partnerships between school districts and health departments to implement school IPM; 2) Develop and post online a School IPM toolkit; 3) Collect the \"before\" data used to measure impacts of school IPM. 4) The use of pesticides in Utah and Colorado school districts has been reduced through the partnerships."},{"fiscalYear":2018,"description":"SFIREG: Held two Full SFIREG meetings and two Joint Working Committee (JWC) meetings. - Ensured email distribution of OPP Updates and other EPA reports to state lead agencies (SLAs). - Helped to coordinate development of OPP's Regulator in Residence program. - Continued SFIREG workgroup activities with EPA staff relating to Worker Protection Standard, Certification and Training, dicamba, labeling and registration Issues, pollinator protection, and human &amp; environmental health - Kept SFIREG section of the Association of American Pesticide Control Officials website up-to-date - Continued AAPCO/ASPCRO - OPP/OECA Learning Exchange activities PREP: PREP developed and delivered four training courses in 2018, with a total of 126 state, tribe, and territory managers and staff who participated. Courses included: Compliance and Enforcement in Little Rock, Arkansas; Senior Executive in Salt Lake City, Utah; Pesticide Product Registration and Re-evaluation in Crystal City, Virginia and will host the Non-Agricultural/Structural Pest Control Issues in Austin, Texas. • PREP organized and ran four planning  groups to develop the agendas for each course. • All classroom presentations, agendas, participant lists, handouts, and post-course reports were catalogued in the PREP Archive. • PREP web site was kept up to date with course schedules, email nomination dates, and participant selection dates, and the PREP email list was updated as-needed.\n\nOPPT using the NTTC increased awareness to tribes to TSCA and executed consultations on the new TSCA work that OPPT is actively engaged in."}],"isApplicable":true}</t>
  </si>
  <si>
    <t>Research, development, monitoring, public education, training, demonstrations and studies grants and cooperative agreements are subject to EPA's General Grant Regulations (2 CFR 200 and 1500). Costs will be determined in accordance with 2 CFR Part 225 for State and local governments and Indian Tribes, 2 CFR Part 220 for educational institutions and 2 CFR Part 230 for non-profit institutions.</t>
  </si>
  <si>
    <t>{"flag":"appendix","description":"EPA encourages potential applicants to communicate with the appropriate EPA Regional Office listed in Appendix IV of the Catalog, and the Headquarters program contacts listed below.\r\n\r\nFor information on grant applications and procedures, contact: Environmental Protection Agency, Grants and Interagency Agreements Management Division, 3903R, Washington, DC 20460. For program information contact: Office of Pesticide Programs - Venese Williams(703)306-0035 , williams.venese@EPA.gov; Office of Pollution Prevention and Toxics - Edna Kapust(202)564-8818 , kapust.edna@epa.gov, fax &amp;#150; 202-564-8813; and Office of Science Coordination Policy - Steven Knott(202) 564-0103, knott.steven@epa.gov, fax &amp;#150; 202-564-8452."}</t>
  </si>
  <si>
    <t>Edna KapustOffice of Chemical Safety and Pollution Prevention, U.S. Environmental Protection Agency, 1200 Pennsylvania Avenue, N.W. (Mail Code: 7401M), Washington, DC 20460 Email:&lt; a href='mailto:kapust.edna@epa.gov'&gt;kapust.edna@epa.gov&lt;/a&gt;Phone: 202-564-8818;</t>
  </si>
  <si>
    <t>https://www.epa.gov/aboutepa/about-office-chemical-safety-and-pollution-prevention-ocspp</t>
  </si>
  <si>
    <t xml:space="preserve">66.034 Surveys, Studies, Research, Investigations, Demonstrations, and Special Purpose Activities Relating to the Clean Air Act; 66.510 Surveys, Studies, Investigations and Special Purpose Grants within the Office of Research and Development; 66.424 Surveys, Studies, Investigations, Demonstrations, and Training Grants - Section 1442 of the Safe Drinking Water Act; 66.436 Surveys, Studies, Investigations, Demonstrations, and Training Grants and Cooperative Agreements - Section 104(b)(3) of the Clean Water Act; 66.610 Surveys, Studies, Investigations and Special Purpose Grants within the Office of the Administrator; </t>
  </si>
  <si>
    <t>Fiscal Year2016: Examples of Funded Projects during FY2015/16:_x000D_
_x000D_
_x000D_
National Environmental Health Association (NEHA)_x000D_
_x000D_
EPA Funded amount: $241,036_x000D_
_x000D_
The grantee NEHA will develop a mentorship program that brings hands-on-training to where it is needed most-the underserved school districts. With focus on sustainability and building partnerships, with local health departments (LHDs). Grantee will collaborate with entities through existing educational networks to promote the benefits of IPM to public and tribal school districts and offer educational training, technical support to increase their adoption of IPM._x000D_
_x000D_
_x000D_
Keeping the Pest out: The economic of Integrated Pest Management Schools_x000D_
_x000D_
EPA Funded amount: $300,000_x000D_
_x000D_
The grantee will collaborate with national organizations to inform school administrators and business officials that IPM will give a healthier school environment, fewer pest complaints, fewer absences due to asthma, and provide a healthier learning environment. Grantee will conduct an analysis of the short-and-long term economics of implementing an IPM program in a school district. This project aims to remove uncertainty by providing an unbiased assessment, supported by robust data, of the economics of IPM program school settings. _x000D_
_x000D_
_x000D_
Association of Farmworkers Opportunity Programs (AFOP)_x000D_
_x000D_
EPA Funded amount: $500,000_x000D_
_x000D_
The recipient will support a national network of over 150 pesticide safety trainers in more than 30 states to provide pesticide worker safety training to migrant and seasonal farmworkers and their families._x000D_
_x000D_
The recipient will conduct a national program to educate farmworkers about how to reduce risks from pesticides as part of this project. The also train pesticide safety educators who will work with farmworker service organizations, growers and other members of the agricultural community in key rural. Recipient will work collaboratively with farmworker organizations; growers, crew leaders, agricultural extension professionals, health clinics, local, state and federal governments and others in educating farmworkers. Provide EPA -approved pesticide safety training and educational material utilizing a low-literacy, multilingual format to provide health safety education to 20,000 farmworker family members._x000D_
_x000D_
_x000D_
The Regents of the University of CA-Davis (TPPC)_x000D_
_x000D_
EPA Funded amount: $195,000_x000D_
_x000D_
 Projects funded in FY2016: National Pesticide Information Center (NPIC) National Farmworker Training Program (AFOP) Pesticide Regulatory Education Program (PREP) Tribal Pesticide Program Council (TPPC) Pesticide Education Resources Collaborative Fiscal Year2017: Projects funded in FY2017: Pesticide Regulatory Education Program (PREP) Pesticide Education Resources Collaborative (PERC) National Farmworker Training Program (AFOP) National Pesticide Information Center (NPIC) Powered-Up - An Advanced Pesticide Safety Education Funds Management Program (PSEP) National Toxics Tribal Council (NTTC) OECD Environment, Health and Safety Program Tribal Pesticide Program Council (TPPC) State FIFRA Issues Research and Evaluation Group (SFIREG)</t>
  </si>
  <si>
    <t>https://beta.sam.gov/fal/fb37bc0799744ff8a1214ac85c62ae6b/view</t>
  </si>
  <si>
    <t>Source Reduction Assistance</t>
  </si>
  <si>
    <t>SRA Grants</t>
  </si>
  <si>
    <t>{"list":[{"act":{"description":"Toxic Substances Control Act"},"authorizationTypes":{"act":true}},{"act":{"description":"Clean Air Act"},"authorizationTypes":{"act":true}},{"act":{"description":"Federal Insecticide, Fungicide, and Rodenticide Act"},"authorizationTypes":{"act":true}},{"act":{"description":"Clean Water Act"},"authorizationTypes":{"act":true}},{"act":{"description":"Safe Drinking Water Act"},"authorizationTypes":{"act":true}},{"act":{"description":"Solid Waste Disposal Act"},"authorizationTypes":{"act":true}}]}</t>
  </si>
  <si>
    <t>Under this Assistance Listing, EPA administers the Source Reduction Assistance (SRA) grant program. The goal of the SRA program is to provide grants to support pollution prevention (P2), source reduction and/or resource conservation activities. For purposes of this grant program, P2 is defined as any practice which reduces or eliminates the creation of pollutants through: increased efficiency in the use of raw materials, energy, water, or other resources, or protection of natural resources by conservation activities. EPA is interested in funding projects which assist in reducing hazardous substances, pollutants, or contaminants entering waste streams or otherwise released into the environment (including fugitive emissions) prior to recycling, treatment, or disposal. Grant activities may involve, but are not limited to the following: equipment or technology modifications, process or procedure modifications, reformulation or redesign of products, substitution of raw materials, training, inventory control, etc.
Funding Priorities - Fiscal Year 2019: SRA assistance agreements must carry out activities within the terms of EPA's statutory authorities. The statutes allow the agency to award grants or cooperative agreements that use technical assistance methods of: research, investigation, experiments, education, training, studies, and/or demonstration of innovative techniques to perform source reduction work. SRA assistance agreement activities must relate to gathering or transferring information or advancing awareness. Proposals must emphasize this "learning" concept, as opposed to "fixing" an environmental problem using a well-established method. For projects that will support demonstration activity, the project must involve new or experimental technologies, methods, or approaches, where the results of the project will be disseminated so that others can benefit from the knowledge gained in the demonstration project. A project that is accomplished through the performance of routine, traditional, or established practices, or a project that is simply intended to carry out a task rather than transfer information or advance the state of knowledge, however worthwhile the project might be, is not a demonstration. In addition, projects must demonstrate how source reduction approaches are new or experimental and how the project otherwise meets the requirements of a demonstration as described in the applicable SRA grant announcement. If the project uses technologies, methods or approaches that have been used previously in other geographic areas and/or business sectors, then an explanation must be provided in the applicant's proposal noting how the demonstration project is different from such prior projects and is a true demonstration. The applicant must also explain what will be learned from the demonstration. If the project is truly a demonstration and complies with other eligibility and grant threshold factors then it will be considered for funding. Proposals that principally support recycling, clean-up, treatment, disposal and/or energy recovery efforts (e.g., incinerating solid waste to generate electricity) will not be considered for funding. In addition, if sufficient funds are made available, EPA may consider funding an organization to serve as a national coordinator of P2 technical services, information, resources, tools and training to meet the needs of businesses and state and tribal technical assistance providers (TAPs). Activities would also include strengthening collaboration among the state and tribal technical assistance providers, developing and evaluating P2 information and case studies, tools and products, amplifying P2 approaches and case studies, and marketing P2 information and services nationally.</t>
  </si>
  <si>
    <t>Eligible applicants for purposes of funding under these grant programs include any state of the United States, the District of Columbia, the Commonwealth of Puerto Rico, U.S. Virgin Islands, Guam, American Samoa, the Commonwealth of the Northern Mariana Islands, and any agency or instrumentally thereof exclusive of local governments (includes public institutions of higher education and hospitals), city or township governments, independent school district governments, state controlled institutions of higher education, non-profit organizations (other than institutions of higher education), private institutions of higher education, community-based grassroots organizations, and federally-recognized tribes and intertribal consortia.
For certain competitive funding opportunities under this CFDA description, the Agency may limit eligibility to compete to a number or subset of eligible applicants consistent with the Agency's Assistance Agreement Competition Policy.</t>
  </si>
  <si>
    <t xml:space="preserve">Any state, federally-recognized tribal government, intertribal consortia, college/university, non-profit organization, local government or independent school district. </t>
  </si>
  <si>
    <t>{"description":"Applicants may be requested to demonstrate they have appropriate background, academic training, experience in the field, and necessary equipment to carry out projects. EPA may ask applicants or principal investigators to provide curriculum vitae and relevant publications.","isApplicable":true}</t>
  </si>
  <si>
    <t>{"description":"This Assistance Listing description is designed to benefit national and regional source reduction, pollution prevention, and resource conservation activities. Grant proposals must meet the requirements outlined in the national and/or regional Source Reduction Assistance competitive announcements. \n\nApplicants, except in limited circumstances approved by the Agency, must submit all initial applications for funding through https://www.grants.gov.","isApplicable":true}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</si>
  <si>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Source Reduction Assistance grants and cooperative agreements are subject to the availability of funds. EPA will issue awards contingent upon the criteria specified in this CFDA assistance listing and within the corresponding solicitations. EPA reserves the right to reject any or all proposals and issue no awards. Procedures for awards are outlined in the 2 CFR Parts 200 and 1500.</t>
  </si>
  <si>
    <t>{"types":{"moe":false,"formula":false,"matching":true},"formula":{"title":"","chapter":"","part":"","subPart":"","publicLaw":"","description":""},"matching":{"requirementFlag":"mandatory","percent":"5","description":"This program does not have a statutory formula. However, EPA requires a minimum 5% match of the total allowable project cost. For example, the Federal government will provide 95% of the total allowable cost of the project and the recipient will provide the remaining 5%. The match may be issued in the form of cash and/or in-kind contributions, e.g., donated services, charges for real property and equipment or the value of goods and services directly benefiting the EPA funded project."},"moe":{"description":""}}</t>
  </si>
  <si>
    <t>{"awarded":"other","description":"Assistance agreements are awarded for an initial project period of 2 years. ","awardedDescription":"Grant and cooperative agreement funds issued under the SRA and RPPINC grant programs are released by letter of credit to the eligible grant recipient. "}</t>
  </si>
  <si>
    <t>[{"code":"program","isSelected":false,"description":""},{"code":"cash","isSelected":false,"description":"Budget information should be submitted to the grant project officer. This information should be included in the semi-annual progress report and the final technical report. "},{"code":"progress","isSelected":true,"description":"Semi-annual progress reports marking milestones"},{"code":"expenditure","isSelected":true,"description":"Expenditure information should be included in the semi-annual progress report and the final technical report.  Explanation of budget, resources and expenditures."},{"code":"performanceMonitoring","isSelected":true,"description":"A final technical report is due at the completion of the federal funding period of the grant or cooperative agreement. The performance report should note milestones achieved, environmental results, lessons learned, transferability of information to others and possible inclusion of case studies highlighting project activities."}]</t>
  </si>
  <si>
    <t xml:space="preserve">Financial records, including all documents to support entries on accounting records to substantiate charges to each assistance agreement, must be kept available to personnel authorized to examine EPA assistance agreement accounts. All records must be maintained for three years from the date of submission of the annual financial status report. If questions still remain, such as those raised as a result of an audit, related records should be retained until the matter is completely resolved. </t>
  </si>
  <si>
    <t xml:space="preserve">(Project Grants (Discretionary)) FY 17$1,294,000.00; FY 18 est $1,000,000.00; FY 19 est $1,000,000.00; FY 16$1,076,977.00; - </t>
  </si>
  <si>
    <t>Federal funding amounts for individual grant awards may potentially be in the range of $20,000-$260,000 in total issued; over a two-year funding period Average award total: $110,000. As of this Assistance Listing, EPA is currently soliciting proposals for FY 2018-FY 2019 grant cycle.</t>
  </si>
  <si>
    <t>{"list":[{"fiscalYear":2016,"description":"As of this CFDA update, SRA FY 2016 proposals are undergoing review.\r\n\r\nThe RP2INC program did not run a competition in FY 2016.\r\n In FY 2016-FY 2017, the SRA program awarded 13 grants totaling $1,076,977 in FY 2016 and $1,164,600 in FY 2017. Similar accomplishments are anticipated in FY 2018. "},{"fiscalYear":2017,"description":"During the FY 2016 - FY 2017 grant competition cycle, EPA received 61 proposals and awarded 13 grants."},{"fiscalYear":2018,"description":"As of this Assistance Listing, EPA is soliciting proposals for the FY 2018-FY 2019 grant cycle."}],"isApplicable":true}</t>
  </si>
  <si>
    <t>40 CFR Parts 29,32; 2 CFR 200 and 1500</t>
  </si>
  <si>
    <t>{"flag":"appendix","description":"Applicable EPA Regions participating in the FY 2018 - FY 2019 SRA grant competition: U.S. EPA Region 2 (NJ, NY, PR, U.S. Virgin Islands), 290 Broadway, 25th Floor, Mail Code: SPMMB New York, NY 10007-1866; Contact: Alex Peck, phone: (212) 637-3758; email: peck.alex@epa.gov. U.S. EPA Region 5 (IL, IN, MI, MN, OH, WI), 77 West Jackson Blvd, Mail Code: DW-8J, Chicago, IL 60604-3590; Contact: Christine Anderson, phone: (312) 866-9749; email: andersona.christine@epa.gov. U.S. EPA Region 6 (AR, LA, NM, OK, TX), 1445 Ross Ave, Suite 1200, Mail Code: 6EN-XP, Dallas, TX 75202; Contact: Annette Smith, phone: (214) 665-2127; email: smith.annette@epa.gov. U.S. EPA Region 7 (IA, KS, MO, NE), 901 N. 5th Street, Mail Code: ARTD/TSPP, Kansas City, KS 66101; Contact: Lisa Thresher, phone: (913) 551-7964; email: thresher.lisa@epa.gov. U.S. EPA Region 8 (CO, MT, ND, SD, UT, WY), 1595 Wynkoop St, Denver, CO 80202-2466; Mail Code: 8P-P3T, Contact: Melissa Payan, phone: (303) 312-6511; email: payan.melissa@epa.gov. U.S. EPA Region 9 (AZ, CA, HI, NV, and Pacific Islands and Tribal Nations subject to U.S. law), 75 Hawthrone Street, Mail Code: WST-7, San Francisco, CA 94105; Contact: Jessica Counts-Arnold, phone: 415-972-3288; email: counts-arnold.jessica@epa.gov. U.S. EPA Region 10 (AK, ID, OR, WA), 1200 Sixth Avenue, Suite 900, Seattle, WA 98101; Mail Code: AWT-128, Contact: Kathleen Compton, phone: (206) 553-0290; email: compton.kathleen@epa.gov."}</t>
  </si>
  <si>
    <t>Michele Amhaz,Office of Pollution Prevention and Toxics, Pollution Prevention Division, Environmental Protection Agency, 1200 Pennsylvania, Ave., N.W., (7409-M), Washington, DC 20460 Email:&lt; a href='mailto:amhaz.michele@epa.gov'&gt;amhaz.michele@epa.gov&lt;/a&gt;Phone: (202) 564-8857.;</t>
  </si>
  <si>
    <t>Fiscal Year2016: As of this CFDA update, FY 2016 - FY 2017 SRA award selections are undergoing review. Examples of SRA grant awards issued in FY 2016: EPA funded amount: $259,000 (over a two year funding period). The grant recipient will partner with the Western NY Sustainable Business Roundtable and others to provide technical assistance in P2 to western NY businesses. The grant recipient will focus its outreach on food manufacturing facilities. The grant recipient and its project partners will conduct assessments at two manufacturing facilities and will provide ten workshops to participating companies. Case studies and best management practices will be shared with businesses throughout western NY. EPA funded amount: $60,000 (FY 2016). The grant recipient will provide tech assistance to small (10-20) and large (2-6) businesses to communities in Minneapolis to identify sources of air emissions (using Toxic Release Inventory data and permit reviews); develop strategies to reduce air releases into surrounding neighborhoods; and initiate efforts to implement reduction options. City of Minneapolis' resources will be used for analyzing public business records and air monitoring data as a source for financial assistance to encourage project implementation. EPA funded amount: $129,000 (over a two year funding period). The grant recipient will provide educational and technical assistance in green engineering to Kentucky small and medium-sized manufacturers to minimize material and energy resource use, promote sustainability, prevent pollution, reduce waste and increase cost savings to manufacturers. EPA funded amount: $84,000 (FY 2016). The grant recipient will identify six P2 internships for an Iowa Economy, Energy and Environment (E3) project; provide source reduction assistance to Toxic Release Inventory (TRI) reporters; and hold a TRI presentation as part of a P2 compliance-based workshop. Activities will be used to reduce environmental impacts while producing significant cost savings. EPA funded amount $54,000 (FY 2016). The grant recipient will conduct P2 pilots at Detroit metal plating facilities using research to identify new innovations; survey metal finishing facilities; conduct P2 audits for facilities based on survey results; develop a reference book containing a list of P2 options categorized by topic and a metal finishing process; and a guide for implementation and measurement. Fiscal Year2017: The grant recipient will provide technical assistance in pollution prevention to western NY businesses by carrying out four projects: 1. Coordinate company screening and selection for technical assistance projects 2. Conduct site assessments at manufacturing facilities throughout western NY 3. Provide outreach and technology transfer of P2 techniques 4. Perform program metrics, reporting and evaluation To carry out the four projects, the grant recipient will focus its outreach on food manufacturing facilities. The grant recipient and its project partner will conduct assessments at two manufacturing facilities and will provide ten workshops to participating companies. Case studies and best management practices will be shared with businesses throughout western NY. The recipient will also: 1) provide direct technical assistance to several businesses in the form of peer-to-peer assistance, 2) assist University of Buffalo internship programs; 3) assist from Energy, Economy and Environment (E3) Charter members; and 4) conduct 20 site visits. In addition, intensive energy and/or pollution prevention audits will be provided to several businesses with some involving food manufacturers. These intensive audits will be provided to businesses after the initial assessments are completed. The recipient will also share lessons learned on its website so that businesses can replicate successes and access tools. The grant recipient will provide comprehensive pollution prevention/source reduction technical assistance to auto body and mechanic shops in the District of Columbia in order to reduce pollution. The grant recipient will assist Cherokee businesses by providing energy efficiency strategies that aim to reduce toxic air emissions. The recipient will also work with partners to leverage financial resources, and facilitate a community engagement program that includes workshops, on-site surveys and mentoring assistance for businesses statewide. The grant recipient will: 1) provide technical assistance to small and large businesses within Minneapolis to identify sources of air emissions; using Toxic Release Inventory data and permit reviews; 2) develop strategies to reduce air releases into surrounding neighborhoods; and 3) initiate efforts to implement source reduction. The grant recipient will conduct baseline audits and provide training to local small businesses, while also continuing to promote environmental stewardships through a state recognition and awards program.Fiscal Year2018: As of this Assistance Listing update, the FY 2018 - FY 2019 SRA grant solicitation is currently open to eligible entities.</t>
  </si>
  <si>
    <t>https://beta.sam.gov/fal/f59a4d38e7904f4083ec63e32bfec7d6/view</t>
  </si>
  <si>
    <t>Hazardous Waste Management State Program Support</t>
  </si>
  <si>
    <t>{"list":[{"act":{},"publicLaw":{"congressCode":"115","number":"123"},"USC":{"title":"42","section":"6901"},"authorizationTypes":{"USC":true,"act":true,"publicLaw":true},"usc":{"title":"42","section":"6901"}}]}</t>
  </si>
  <si>
    <t>To assist State governments in the development and implementation of an authorized hazardous waste management program for the purpose of controlling the generation, transportation, treatment, storage and disposal of hazardous wastes. 
Funding Priority - Fiscal Year 2018:  Assistance to State governments in the development and implementation of an authorized hazardous waste management program for the purpose of controlling the generation, transportation, treatment, storage and disposal of hazardous waste. In addition, Congress provided emergency supplemental appropriations in Fiscal Year 2018 for necessary expenses related to the consequences of Hurricanes Harvey, Irma, and Maria for hazardous waste financial assistance grants and for other solid waste management activities.</t>
  </si>
  <si>
    <t>State agencies responsible for hazardous waste management within the 50 States, the District of Columbia, the Commonwealth of Puerto Rico, the Virgin Islands, Guam, American Samoa, the Commonwealth of the Northern Mariana Islands, and interstate agencies established by the appropriate states and approved by the EPA Administrator under Section 1005 of the Solid Waste Disposal Act are eligible.  Eligibility for assistance agreements with funds made available by Public Law 115-123 for hazardous waste and solid waste activities is limited to the Commonwealth of Puerto Rico and the United States Virgin Islands.</t>
  </si>
  <si>
    <t>State agencies responsible for hazardous waste management within the 50 States, the District of Columbia, the Commonwealth of Puerto Rico, the Virgin Islands, Guam, American Samoa, the Commonwealth of the Northern Mariana Islands, and interstate agencies established by the appropriate states and approved by the EPA Administrator under Section 1005 of the Solid Waste Disposal Act.  Eligibility for assistance agreements with funds made available by Public Law 115-123 for hazardous waste and solid waste activities is limited to the Commonwealth of Puerto Rico and the United States Virgin Islands.</t>
  </si>
  <si>
    <t>{"description":"The State work plan is to be sent to the appropriate EPA Regional Office by the date 60 days before the beginning of the budget period (typically by August 1 of each year, if the budget period is the Federal fiscal year).","isApplicable":true}</t>
  </si>
  <si>
    <t>{"environmentalImpact":{"reports":[{"isSelected":true,"reportCode":"ExecutiveOrder12372"},{"isSelected":true,"reportCode":"otherRequired"}]},"description":"The hazardous waste management staff of the appropriate EPA Regional Office (listed in the address appendix of the Catalog) is available to assist in preparation of the application."}</t>
  </si>
  <si>
    <t>EPA reviews each application. They shall be subjected to administrative evaluation to determine adequacy of the application in relation to grant regulations and to technical and program evaluation to determine the merit and relevancy of the project or program.</t>
  </si>
  <si>
    <t>{"flag":"yes","description":"For States, application with approvable work program should be submitted by the date 60 days before the beginning of the budget period (usually by August 1) for grants to be awarded the following budget year. (Applicant may choose budget period, e.g. State or Federal fiscal year, subject to Regional Administrator's approval).","list":[]}</t>
  </si>
  <si>
    <t>For applicants under Section 3011, 60 days.</t>
  </si>
  <si>
    <t>Disputes will be resolved under 2 CFR 1500 Subpart E, as applicable.</t>
  </si>
  <si>
    <t xml:space="preserve">For applicants under Section 3011, grants and cooperative agreements are renewed annually, provided all requirements are met. </t>
  </si>
  <si>
    <t>{"types":{"moe":true,"formula":false,"matching":true},"formula":{"title":"Solid Waste Disposal Act","chapter":"","part":"","subPart":"","publicLaw":"115=123","description":"Solid Waste Disposal Act"},"matching":{"requirementFlag":"voluntary","percent":"25","description":"By law, all States and trust territories are eligible for funding. This program operates under a formula. The formula is based on each State's population (17 percent); (LQGs) number of facilities producing waste over a defined amount (12 percent); number of hazardous waste management facilities that could require permitting or enforcement work (37 percent); and the number of facilities requiring corrective action (34 percent). \r\n\r\nMatching Requirement: Maximum Federal share of approved costs is 75 percent; State must provide at least 25 percent of approved costs. Regional Administrators will determine each State allotment.)"},"moe":{"description":""}}</t>
  </si>
  <si>
    <t>{"awarded":"lump","description":"Grants are normally funded on a 12 month basis (Federal or State fiscal year). The total project period varies according to program requirements. Assistance is awarded by advance payment method. "}</t>
  </si>
  <si>
    <t>[{"code":"program","isSelected":true,"description":"Program reports are required on an annual basis. "},{"code":"cash","isSelected":true,"description":"Cash reports are required."},{"code":"progress","isSelected":true,"description":"Interim and final progress reports are required."},{"code":"expenditure","isSelected":false,"description":""},{"code":"performanceMonitoring","isSelected":true,"description":"Performance monitoring is required."}]</t>
  </si>
  <si>
    <t>Financial reports, including all documents to support entries on the accounting records and to substantiate charges to each grant or cooperative agreement must be kept available to personnel authorized to examine EPA grant accounts in an institution. All records must be maintained for 3 years from the date of the submission of the annual financial status report. If questions still remain, such as those raised as a result of audit, related records should be retained until the matter is completely resolved.</t>
  </si>
  <si>
    <t xml:space="preserve">(Formula Grants (Cooperative Agreements)) FY 17$99,503,000.00; FY 18 est $3,050,000.00; FY 19 est $3,000,000.00; FY 16$98,994,000.00; - </t>
  </si>
  <si>
    <t>Most fiscal years range $350,000 to $8,500,000; average: $2,000,000.</t>
  </si>
  <si>
    <t>{"list":[{"fiscalYear":2016,"description":"In fiscal year 2016, States continued to develop and implement programs providing cradle to grave control of hazardous wastes (under Section 3011). In fiscal year 2016, States continued to develop and implement programs providing cradle to grave control of hazardous wastes (under Section 3011). "},{"fiscalYear":2017,"description":"In fiscal year 2017, States continued to develop and implement programs providing cradle to grave control of hazardous wastes (under Section 3011). "}],"isApplicable":true}</t>
  </si>
  <si>
    <t>General Grant Regulations and Procedures, Environmental Protection Agency, 2 CFR 200 and 1500 as applicable; State and Local Assistance, EPA, 40 CFR Part 35.</t>
  </si>
  <si>
    <t>{"flag":"appendix","description":"State agencies are encouraged to communicate with the appropriate EPA Regional Administrator listed in Appendix IV of the Catalog."}</t>
  </si>
  <si>
    <t>Wayne RoepeOffice of Resource Conservation and Recovery, Office of Land and Emergency Management, U.S. EPA Headquarters,  
1200 Pennsylvania Avenue, N. W. (Mail Code: 5303P), Washington, DC 20460 Email:&lt; a href='mailto:roepe.wayne@epa.gov'&gt;roepe.wayne@epa.gov&lt;/a&gt;Phone: 703-308-8630.;</t>
  </si>
  <si>
    <t>https://www.epa.gov/epawaste/</t>
  </si>
  <si>
    <t>Fiscal Year2017: State projects to develop and implement a hazardous waste program designed to meet the substantive and procedural requirements of an "authorized" program. (Section 3006). Specific types of activities conducted by states include 1) issuance of hazardous waste management permits, 2) oversight of corrective action at hazardous waste management facilities, 3) inspections of hazardous waste management facilities, 4) inspections of hazardous waste generators, and 5) waste minimization activities. Fiscal Year2016: State projects to develop and implement a hazardous waste program designed to meet the substantive and procedural requirements of an "authorized" program. (Section 3006). Specific types of activities conducted by states include 1) issuance of hazardous waste management permits, 2) oversight of corrective action at hazardous waste management facilities, 3) inspections of hazardous waste management facilities, 4) inspections of hazardous waste generators, and 5) waste minimization activities.</t>
  </si>
  <si>
    <t xml:space="preserve">The applicant's annual work program provides the basis for determining whether the applicant's hazardous waste program continues to be eligible for approval and is being implemented by the applicant (Section 3011). </t>
  </si>
  <si>
    <t>https://beta.sam.gov/fal/c7ed86245ef743469e00103fff5f43f3/view</t>
  </si>
  <si>
    <t xml:space="preserve">Superfund State, Political Subdivision, and Indian Tribe Site-Specific Cooperative Agreements </t>
  </si>
  <si>
    <t>{"list":[{"act":{},"USC":{"title":"42","section":"9604(d) et seq."},"authorizationTypes":{"USC":true,"act":true},"usc":{"title":"42","section":"9604(d) et seq."}}]}</t>
  </si>
  <si>
    <t>To (1) conduct site characterization activities at potential or confirmed hazardous waste sites; (2) undertake response planning and implementation actions at sites on the National Priorities List (NPL) to clean up the hazardous waste sites that are found to pose hazards to human health; and (3) effectively implement the statutory requirements of CERCLA 121(f) which mandates substantial and meaningful State involvement. 
Funding Priority - Fiscal Year 2017: Funding must be used at specific hazardous waste sites to: (1) conduct non time critical removal actions; (2) perform site characterization activities such as preliminary assessments, site inspections, remedial investigations, feasibility studies, and remedial design activities at potential or confirmed hazardous waste sites; (3) conduct remedial actions (i.e., clean up) at uncontrolled hazardous waste sites as listed on the National Priorities List (40 CFR 300); (4) support CERCLA implementation activities; (5) identify Potentially Responsible Parties (PRPs); (6) conduct settlement negotiations; (7) take enforcement actions against PRPs; and (8) oversee PRP cleanups.
Funding Priority - Fiscal Year 2018: Funding must be used at specific hazardous waste sites to: (1) conduct non-time critical removal actions; (2) perform site characterization activities such as preliminary assessments, site inspections, remedial investigations, feasibility studies, and remedial design activities at potential or confirmed hazardous waste sites; (3) conduct remedial actions (i.e., cleanup) at uncontrolled hazardous waste sites as listed on the National Priorities List (NPL); (4) support CERCLA implementation activities; (5) identify Potentially Responsible Parties (PRPs); (6) conduct settlement negotiations; (7) take enforcement actions against PRPs; and (8) oversee PRP cleanups.</t>
  </si>
  <si>
    <t>States (and political subdivisions thereof), Commonwealths, U.S. Territories and Possessions, and Federally Recognized Indian Tribal Governments, including intertribal consortia.  
For certain competitive funding opportunities under this CFDA assistance listing, the Agency may limit eligibility to compete to a number or subset of eligible applicants consistent with the Agency's Assistance Agreement Competition Policy.</t>
  </si>
  <si>
    <t>States (and political subdivisions thereof), Commonwealths, U.S. Territories and Possessions, and Federally Recognized Indian Tribal Governments, including intertribal consortia.</t>
  </si>
  <si>
    <t>{"description":"Costs will be determined in accordance with 40 CFR 35, Subpart O and 2 CFR 200 Subpart E and other supporting documentation provided by the Agency.","isApplicable":true}</t>
  </si>
  <si>
    <t>{"environmentalImpact":{"reports":[{"isSelected":true,"reportCode":"ExecutiveOrder12372"},{"isSelected":true,"reportCode":"otherRequired"}]},"description":"Regarding pre-application/pre--proposal assistance with respect to competitive funding opportunities under this CFDA assistance listing, EPA will generally specify the nature of the pre-application/pre-proposal assistance, if any, that will be available to applicants in the competitive announcement.  For additional information, contact the individual(s) listed in the competitive announcement."}</t>
  </si>
  <si>
    <t>{"description":"Applicants, except in limited circumstances approved by the Agency, must submit all initial applications for funding thourgh https://www.grants.gov.","isApplicable":true}</t>
  </si>
  <si>
    <t>EPA regional Superfund program offices will conduct an administrative evaluation to determine the adequacy of the application in relation to grant regulations and technical and program evaluation to determine the merit and relevance of the project. The Agency will then advise the applicant if funding is being considered. A final work plan will then be negotiated with the applicant. Final approval of application and supporting documentation and offer of award is made by the EPA Regional Administrator unless redelegated to the Regional Division Director.
For competitive awards, EPA will review and evaluate applications in accordance with the terms, conditions, and criteria stated in the competitive announcement.  Competitions will be conducted in accordance with EPA policies/regulations for competing assistance agreement.</t>
  </si>
  <si>
    <t>Approximately ninety (90) days.</t>
  </si>
  <si>
    <t>Assistance agreement competition-related disputes will be resolved in accordance with the dispute resolution procedures published in 70 FR (Federal Register) 3629, 3630 (January 26, 2005).  Disputes relating to matters other than the competitive selection of recipients will be resolved under 2 CFR 1500 Subpart E, as applicable.</t>
  </si>
  <si>
    <t>Extensions are available but not guaranteed. Applications for additional funding need to include only the revised pages from EPA Standard Form 424.</t>
  </si>
  <si>
    <t>{"types":{"moe":false,"formula":false,"matching":true},"formula":{"title":"","chapter":"","part":"","subPart":"","publicLaw":"","description":""},"matching":{"requirementFlag":"voluntary","percent":"0","description":"No match (cost share) is required for site assessment or remedial planning at any site if the site was privately owned and operated at the time of disposal of hazardous wastes. For remedial cooperative agreement: 10 percent state, 90 percent federal, if the site was privately owned and operated at the time of disposal of hazardous wastes. Minimum 50 percent state, 50 percent federal, of all response costs if the site was State/locally operated at time of any disposal of hazardous waste (Note: percentage may vary). See CERCLA section 104(c)(3). Tribal governments are not required to share in the costs of Superfund actions."},"moe":{"description":""}}</t>
  </si>
  <si>
    <t>{"awarded":"other","description":"Funds awarded for duration of project, subject to time constraints specified by EPA. Money is released on a draw down basis.","awardedDescription":"The recipient must identify and charge costs to specific sites, activities, and operable units, as applicable, for drawdown purposes as specified in the Cooperative Agreement.In order to receive payment by the letter of credit method, the recipient must comply with the requirements regarding letter of credit described in 2 CFR 200 and 1500. If the recipient is unable to meet letter of credit requirements, EPA will pay the recipient by reimbursement. The recipient must comply with the requirements regarding reimbursement described in 2 CFR 200 and 1500."}</t>
  </si>
  <si>
    <t>[{"code":"program","isSelected":true,"description":"Progress reports, notification of significant developments, property inventory reports, procurement reports, financial reports, and final reports are required pursuant to 40 CFR 35, Subpart O."},{"code":"cash","isSelected":true,"description":"Grantees are required to submit financial reports in accordance with Agency policy and the Financial Reporting and Financial Management Systems requirements stated in Federal Grant Regulations 2 CFR Part 200 and 1500."},{"code":"progress","isSelected":true,"description":"Progress reports are required."},{"code":"expenditure","isSelected":true,"description":"Financial status reports are required.\r\n"},{"code":"performanceMonitoring","isSelected":true,"description":"Performance monitoring is required."}]</t>
  </si>
  <si>
    <t>The record retention requirements of 2 CFR Part 200 and Part 35, Subpart O are applicable. Recipients must keep financial records, including all documents supporting entries on accounting records and to substantiate changes in grants, available to personnel authorized to examine EPA recipients grants and cooperative agreements records. The recipient must maintain all records for 10 years following submission of the final Financial Status Report unless otherwise directed by the EPA award official, and must obtain written approval from the EPA award official before destroying any records. If any litigation, claim, negotiation, audit, cost recovery, or other action involving the records has been started before the expiration of the ten year period, the records must be retained until completion of the action and resolution of all issues which arise from it, or until the end of the regular ten year period, whichever is later.</t>
  </si>
  <si>
    <t>68-8145-0-1-304;</t>
  </si>
  <si>
    <t xml:space="preserve">(Cooperative Agreements) FY 18 Estimate Not Available  FY 16$81,500,000.00; FY 17 est $81,500,000.00; - FY 15 $88.9 million, FY 16 $81.5 million, FY 17 $81.5 million (estimate) _x000D_
 _x000D_
</t>
  </si>
  <si>
    <t>Range: $812 to $9 million; Average: $312,746</t>
  </si>
  <si>
    <t>{"list":[{"fiscalYear":2016,"description":"In Fiscal Year 2016, all EPA Regional Offices (except Region 2) awarded cooperative agreements to lead cleanup actions, or to support EPA-lead cleanup actions, at hazardous waste sites. Cooperative agreements were awarded to lead the evaluation of newly discovered sites, to assess and investigate sites that have been identified as needing further action, to select, in partnership with EPA, the appropriate technologies and cleanup actions for these sites, to design the selected technologies and cleanup actions, and to construct the designed remedy. Funding was used to start or continue long term remedial actions to treat ground water where remediation goals have not yet been reached. Finally, funding was provided to meaningfully and substantially participate in cleanup actions where EPA led the cleanup. To date, in Fiscal Year 2016, 38 site-specific cooperative agreements were awarded. In Fiscal Year 2016, all EPA Regional Offices (except Region 2) awarded cooperative agreements to lead cleanup actions, or to support EPA-lead cleanup actions, at hazardous waste sites. Cooperative agreements were awarded to lead the evaluation of newly discovered sites, to assess and investigate sites that have been identified as needing further action, to select, in partnership with EPA, the appropriate technologies and cleanup actions for these sites, to design the selected technologies and cleanup actions, and to construct the designed remedy. Funding was used to start or continue long term remedial actions to treat ground water where remediation goals have not yet been reached. Finally, funding was provided to meaningfully and substantially participate in cleanup actions where EPA led the cleanup. To date, in Fiscal Year 2016, 38 site-specific cooperative agreements were awarded. "},{"fiscalYear":2017,"description":"In Fiscal Year 2017, EPA Regional Offices awarded cooperative agreements to lead cleanup actions, or to support EPA-lead cleanup actions, at hazardous waste sites. Cooperative agreements were awarded to lead the evaluation of newly discovered sites, to assess and investigate sites that have been identified as needing further action, to select, in partnership with EPA, the appropriate technologies and cleanup actions for these sites, to design the selected technologies and cleanup actions, and to construct the designed remedy. Funding was used to start or continue long term remedial actions to treat ground water where remediation goals have not yet been reached. Finally, funding was provided to meaningfully and substantially participate in cleanup actions where EPA led the cleanup, and to conduct statutorily required five-year reviews. "},{"fiscalYear":2018,"description":"In Fiscal Year 2018, EPA Regional Offices awarded cooperative agreements to lead cleanup actions, or to support EPA-lead cleanup actions, at hazardous waste sites. Cooperative agreements were awarded to lead the evaluation of newly discovered sites, to assess and investigate sites that have been identified as needing further action, to select, in partnership with EPA, the appropriate technologies and cleanup actions for these sites, to design the selected technologies and cleanup actions, and to construct the designed remedy. Funding was used to start or continue long term remedial actions to treat ground water where remediation goals have not yet been reached. Finally, funding was provided to meaningfully and substantially participate in cleanup actions where EPA led the cleanup, and to conduct statutorily required five-year reviews."}],"isApplicable":true}</t>
  </si>
  <si>
    <t>2 CFR 200 and 1500, 40 CFR 35 (Subpart O).</t>
  </si>
  <si>
    <t>{"flag":"none","description":"Regional Administrators: See Appendix IV of the Catalog."}</t>
  </si>
  <si>
    <t>Ellyn FineEnvironmental Protection Agency, Office of Land and Emergency Management, 1200 Pennsylvania Avenue, N.W. (Mail Code: 5202P), Washington, DC 20460 Email:&lt; a href='mailto:fine.ellyn@epa.gov'&gt;fine.ellyn@epa.gov&lt;/a&gt;Phone: 703-603-8714;</t>
  </si>
  <si>
    <t>https://www.epa.gov/superfund</t>
  </si>
  <si>
    <t xml:space="preserve">66.809 Superfund State and Indian Tribe Core Program Cooperative Agreements; </t>
  </si>
  <si>
    <t>Fiscal Year2017: No content availableFiscal Year2016: Preliminary Assessments/Site Inspections; Remedial Investigation; Feasibility Study; Remedial Design; Remedial Action (i.e., clean up); PRP searches; RI/FS negotiations; RD/RA Negotiations; PRP oversight; Non Time Critical Removal Actions; State participation in federal lead projects, Long Term Remedial action support, Implementation of institutional controls, Technical oversight, Tribal participation, Restoration efforts.</t>
  </si>
  <si>
    <t>For fund-lead remedial action, the site must appear on the National Priorities List of the National Oil and Hazardous Substances Contingency Plan (NCP) (40 CFR 300). Removal actions require a planning period of six months or more. Each project is examined and selected on a case-by-case basis based upon site ranking, availability of cost share from the State (remedial action), availability of funds, receipt of application and other criteria as determined by EPA.
The evaluation and selection criteria for competitive awards under this CFDA assistance listing will be described in the competitive announcement.</t>
  </si>
  <si>
    <t>https://beta.sam.gov/fal/d5701a84151b4bedb863dc2cd60faf56/view</t>
  </si>
  <si>
    <t>Underground Storage Tank Prevention, Detection and Compliance Program</t>
  </si>
  <si>
    <t xml:space="preserve">UST Prevention, Detection and Compliance Program </t>
  </si>
  <si>
    <t>{"list":[{"act":{"description":"Energy Policy Act of 2005"},"USC":{"title":"42","section":"6916(f)(2)"},"authorizationTypes":{"USC":true,"act":true},"usc":{"title":"42","section":"6916(f)(2)"}},{"act":{"description":"Superfund Reauthorization Amendments of 1986"},"authorizationTypes":{"act":true}},{"act":{"description":"Ethanol And Motor Fuels"},"publicLaw":{"congressCode":"109","number":"58"},"USC":{"section":"15801"},"authorizationTypes":{"USC":true,"act":true,"publicLaw":true},"usc":{"section":"15801"}},{"act":{"description":"Solid Waste Disposal Act (SWDA) of 1976"},"authorizationTypes":{"act":true}},{"act":{"description":"Ethanol And Motor Fuels"},"publicLaw":{"congressCode":"105","number":"276"},"statute":{"page":"15801","volume":"42"},"authorizationTypes":{"act":true,"statute":true,"publicLaw":true}},{"act":{"description":"EPA's Annual Appropriations Act"},"authorizationTypes":{"act":true}},{"act":{"description":"Energy Policy Act of 2005"},"authorizationTypes":{"act":true}}]}</t>
  </si>
  <si>
    <t>To assist States, Territories, Tribes and/or Intertribal Consortia (LUST Prevention only for Tribes and/or Intertribal Consortia) that meet the requirements at 40 CFR 35.504 in the development and implementation of underground storage tank (UST) programs and for leak prevention, compliance and other activities authorized by the Energy Policy Act (EPAct) of 2005, Public Law 105-276, and EPA's annual appropriations acts. 
Funding Priority - Fiscal Year 2015: Assistance agreements to states under Section 2007 of the Solid Waste and Disposal Act will support core program underground storage tank (UST) activities, implement their leak prevention and detection programs, as well as the 2005 Energy Policy Act (EPAct) leak prevention activities. High priority tasks include providing financial assistance to states for: 1) approving specific technologies to detect leaks from tank systems; 2) ensuring that tank owners and operators are complying with notification and other requirements; 3) ensuring equipment compatibility; 4) conducting UST inspections; 5) implementing operator training; 6) prohibiting delivery for non-complying facilities; 7) seeking state program approval to operate the UST program in lieu of the Federal program; and 8) requiring secondary containment or financial responsibility for tank manufacturers and installers.
LUST Prevention assistance agreements to states and tribes, and/or intertribal consortia for activities authorized by EPAct will support states with inspections and other release prevention and compliance assurance activities for Federally-regulated UST systems, as well as for enforcement activities related to release prevention. A main cause of releases is the lack of proper operation and maintenance of UST systems, which is why the EPA proposed revisions to the UST regulations in FY 2012 that address these and other important issues. Any changes that result from a final rule will require subsequent state adoption, applicable updates to state regulations, and updates to state program approval. 
For tribes, the LUST Prevention assistance agreements will assist with all aspects of the Tribal programs, e.g., inspection capacity. High priority tasks include providing financial assistance to states and tribes for: 1) inspecting UST facilities to complete the three-year inspection requirement; 2) developing inspection capacity for Tribes; 3) assisting states in adopting measures (e.g., delivery prohibition, secondary containment, operator training, etc.), as required by EPAct and EPA's grant guidelines; 4) enforcement activities related to release prevention; 5) development of leak prevention regulations and other program infrastructure; 6) helping tribes develop the capacity to administer UST programs, such as providing funding to support training for Tribal staff and educating owners and operators in Indian Country about UST requirements. These activities are geared toward bringing all UST systems into compliance with release detection and release prevention requirements and minimizing future releases. Priority will be given to providing funds to enable the States to meet their responsibilities under Title XV, Subtitle B of the Energy Policy Act of 2005. States that have entered into assistance agreements with EPA must have the authority to inspect and take other compliance and related enforcement actions to prevent releases from USTs.
Funding Priority - Fiscal Year 2017: Assistance agreements to states under Section 2007 of the Solid Waste and Disposal Act will support core program underground storage tank (UST) activities, implement their leak prevention and detection programs, as well as the 2005 Energy Policy Act (EPAct) leak prevention activities. High priority tasks include providing financial assistance to states for: 1) adopting and implementing EPA's recently-released regulatory revisions 2) approving specific technologies to detect leaks from tank systems; 3) ensuring that tank owners and operators are complying with notification and other requirements; 4) ensuring equipment compatibility; 5) conducting UST inspections; 6) implementing operator training; 7) prohibiting delivery for non-complying facilities; 8) seeking state program approval to operate the UST program in lieu of the Federal program; and 9) requiring secondary containment. LUST Prevention assistance agreements to states and tribes, and/or intertribal consortia for activities authorized by EPAct will support states with inspections and other release prevention and compliance assurance activities for Federally-regulated UST systems, as well as for enforcement activities related to release prevention. A main cause of releases is the lack of proper operation and maintenance of UST systems, which is why the EPA published revised UST regulations in FY 2015 that address these and other important issues. These changes will require subsequent state adoption, applicable updates to state regulations, and updates to state program approval. For tribes, the LUST Prevention assistance agreements will assist with all aspects of the Tribal programs, e.g., inspection capacity. High priority tasks include providing financial assistance to tribes for: 1) inspecting UST facilities to complete the three-year inspection requirement; 2) developing inspection capacity for Tribes; 3) enforcement activities related to release prevention; 4) development of leak prevention regulations and other program infrastructure; 5) helping tribes develop the capacity to administer UST programs, such as providing funding to support training for Tribal staff and educating owners and operators in Indian Country about UST requirements. These activities are geared toward bringing all UST systems into compliance with release detection and release prevention requirements and minimizing future releases. Priority will be given to providing funds to enable the states to meet their responsibilities under Title XV, Subtitle B of the Energy Policy Act of 2005. States that have entered into assistance agreements with EPA must have the authority to inspect and take other compliance and related enforcement actions to prevent releases from USTs. 
Funding Priority - Fiscal Year 2019: Funding Priority - Fiscal Year 2019: Assistance agreements to states under Section 2007 of the Solid Waste and Disposal Act will support core program underground storage tank (UST) activities, implement their leak prevention and detection programs, as well as the 2005 Energy Policy Act (EPAct) leak prevention activities. High priority tasks include providing financial assistance to states for: 1) adopting and implementing EPA's recently-released regulatory revisions 2) approving specific technologies to detect leaks from tank systems; 3) ensuring that tank owners and operators are complying with notification and other requirements; 4) ensuring equipment compatibility; 5) conducting UST inspections; 6) implementing operator training; 7) prohibiting delivery for non-complying facilities; 8) seeking state program approval to operate the UST program in lieu of the Federal program; and 9) requiring secondary containment. LUST Prevention assistance agreements to states and tribes, and/or intertribal consortia for activities authorized by EPAct will support states with inspections and other release prevention and compliance assurance activities for Federally-regulated UST systems, as well as for enforcement activities related to release prevention. A main cause of releases is the lack of proper operation and maintenance of UST systems, which is why the EPA published revised UST regulations in FY 2015 that address these and other important issues. These changes will require subsequent state adoption, applicable updates to state regulations, and updates to state program approval. For tribes, the LUST Prevention assistance agreements will assist with all aspects of the Tribal programs, e.g., inspection capacity. High priority tasks include providing financial assistance to tribes for: 1) inspecting UST facilities to complete the three-year inspection requirement; 2) developing inspection capacity for Tribes; 3) enforcement activities related to release prevention; 4) development of leak prevention regulations and other program infrastructure; 5) helping tribes develop the capacity to administer UST programs, such as providing funding to support training for Tribal staff and educating owners and operators in Indian Country about UST requirements. These activities are geared toward bringing all UST systems into compliance with release detection and release prevention requirements and minimizing future releases. Priority will be given to providing funds to enable the states to meet their responsibilities under Title XV, Subtitle B of the Energy Policy Act of 2005. States that have entered into assistance agreements with EPA must have the authority to inspect and take other compliance and related enforcement actions to prevent releases from USTs.</t>
  </si>
  <si>
    <t>Prevention, detection and compliance assistance agreements are only available to States and Territories and to Federally-recognized Tribes and Intertribal Consortia that must meet the requirements, as described in the Federal Register Notice, Vol. 67, No. 213, pp. 67181-67183, "Update to EPA Policy on Certain Grants to Intertribal Consortia." These assistance agreements may also be used for EPA to help States, who request it, to obtain SEE enrollees through a SEE assistance agreement to work on the State's underground storage tanks and to support direct UST implementation programs.</t>
  </si>
  <si>
    <t xml:space="preserve">States, Territories, Tribes and Intertribal Consortia. </t>
  </si>
  <si>
    <t>{"description":"States and Territories must either submit certification indicating the State or Territory meets the applicable Energy Policy Act provisions, or submit documentation describing the State or Territory's efforts to meet the requirements, in accordance with EPA's Energy Policy Act grant guidelines (https://www.epa.gov/ust/energy-policy-act-2005-and-underground-storage-tanks-usts#grant). The EPA Regional Offices maintain the credentials/documentation for State and Territorial programs and federally-recognized Tribes and Intertribal Consortia.","isApplicable":true}</t>
  </si>
  <si>
    <t>{"environmentalImpact":{"reports":[{"isSelected":true,"reportCode":"ExecutiveOrder12372"}]},"description":"This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Tribes and Intertribal Consortia are excluded from coverage under E.O. 12372."}</t>
  </si>
  <si>
    <t>{"description":"Applicants, except in limited circumstances approved by the Agency, must submit all initial applications for funding through http://www.grants.gov. States and Tribes apply for funds through EPA regional offices. EPA may award combined or separate assistance agreements for leak prevention. Additionally 2 CFR 1500 applies to this program.","isApplicable":true}</t>
  </si>
  <si>
    <t>These funds are awarded non-competitively. However, if EPA elects to hold competitions for Tribal and/or Intertribal Consortia assistance agreements, EPA will review and evaluate applications, proposals, and/or submissions in accordance with the terms, conditions, and criteria stated in the competitive announcement. Competitions will be conducted in accordance with EPA policies/regulations for competing assistance agreements. Applications will be subjected to administrative evaluation to determine the adequacy of the application in relation to assistance agreement regulations and to technical and program evaluation to determine the merit and relevance of the project. The Agency will advise the applicant if funding is being considered. A final work plan will be negotiated with the applicant. An assistance agreement must be signed between EPA and the State or Territory or EPA and the Tribe or Intertribal Consortia. EPA awards the assistance agreements to states through a previously established allocation process, issued under national guidance rather than through competition(see 40 CFR 35.332 and EPA Order 5700.5, Section 6(c)(1)).</t>
  </si>
  <si>
    <t>Generally, from 3 to 4 months.</t>
  </si>
  <si>
    <t>Contact the appropriate Regional Office. See https://www.epa.gov/ust/underground-storage-tank-ust-contacts.</t>
  </si>
  <si>
    <t>{"types":{"moe":false,"formula":false,"matching":true},"formula":{"title":"","chapter":"","part":"","subPart":"","publicLaw":"","description":""},"matching":{"requirementFlag":"voluntary","percent":"25","description":"The UST prevention, detection, and compliance Solid Waste Disposal Act 2007(f) assistance agreement (STAG) program has no statutory formula or matching requirement. However, there is a 25 percent matching requirement (cost share) for States under 40 CFR 35.335. State matches (cost shares) may include in-kind contributions. Under 40 CFR 35.332, EPA regions allocate funds to states based on their programmatic needs and applicable EPA guidance. Factors include the number of active federally regulated petroleum underground storage tanks. LUST Prevention funding is awarded under Section 9011 and other applicable provisions of Subtitle I of the Solid Waste Disposal Act subject to an allocation process developed by the Agency. The Agency distributes funds based on the number of federally-regulated petroleum USTs in a State and other indicators of State needs. States will provide a 25 percent match (cost share) for assistance agreements awarded under Section 9011 and other applicable provisions of Subtitle I. If EPA awards a State a combined UST prevention, detection, and compliance (STAG) and LUST prevention assistance agreement, the 25 percent cost share will apply to total project costs for the combined assistance agreement. There is no matching requirement (cost share) for prevention, detection and compliance assistance agreements for Tribes or Intertribal Consortia awarded pursuant under Public Law 105-276 or the Agency's annual appropriation act."},"moe":{"description":""}}</t>
  </si>
  <si>
    <t>{"awarded":"lump","description":"The terms of the assistance agreement shall be determined at the time of award by the specific EPA Regional Office. Assistance agreements can be awarded on a single- or multiple-year basis up to seven years.","awardedDescription":"Financial assistance is awarded in a lump sum. States use the Automated Standard Application for Payment System to request cash drawdowns based on a projected cash requirement. "}</t>
  </si>
  <si>
    <t>[{"code":"program","isSelected":true,"description":"Reporting requirements are identified at 2 CFR 200.327. EPA Regional Offices may include additional information regarding the content and frequency of reporting requirements in the terms and conditions of the agreements. Recipients submit annual reports which include a description of the progress made towards meeting environmental goals as expressed by the environmental indicators and program measures. Recipients report program performance results semi-annually that provide updates for commitments and priorities. \n                     \n  \n \n   \n \n312: REFERENCE ONLY - Are Cash Reports Required?\n  ? ? ? ? ?        ?   \n \n    \n \nQuestions\n  1. Are cash reports required?    Yes   \n  No   \n    \n     \n  (no entry)"},{"code":"cash","isSelected":false,"description":""},{"code":"progress","isSelected":true,"description":"Progress reports are required and identified at 2 CFR 200.327. States must certify that they are meeting or are making progress in meeting the Energy Policy Act requirements."},{"code":"expenditure","isSelected":true,"description":"See Section 111.1. States are required to provide expenditure reports for overall funding for UST prevention, detection and compliance (STAG) assistance agreements. For LUST Prevention assistance agreements, States are required to submit Federal Financial Reports (SF-425) to the Las Vegas Finance Center."},{"code":"performanceMonitoring","isSelected":true,"description":"Annual reviews are conducted to determine recipients' progress in meeting overall program goals."}]</t>
  </si>
  <si>
    <t>The record retention requirements of 2 CFR 1500.6 are applicable depending upon the identity of the recipient. 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should be retained until the matter is completely resolved.</t>
  </si>
  <si>
    <t>68-0103-0-1-304;68-8153-0-7-304;</t>
  </si>
  <si>
    <t>(Formula Grants) FY 17$26,867,000.00; FY 18 est $0.00; FY 19 FY 16$26,867,000.00; - STAG Obligations - Grants to States (for state staff oversight of UST activities identified in Section :50): FY 16 actual: $1,498,000, FY 17 estimate: $1,498,000, FY 18 estimate: $0. LUST Prevention Obligations - Assistance Agreements to State and Tribes (for state staff oversight and inspection activities related to the UST program; for Tribal staff to build capacity and provide training for prevention activities identified in Section :50): FY 16 actual: $25,369,000; FY 17 estimate: $25,369,000, FY 18 estimate: $0. (Formula Grants) FY 17$26,867,000.00; FY 18 est $26,833,000.00; FY 19 est $0.00; - FY17: STAG Obligations - Grants to States: FY 17 Actual $1,498,000. LUST Prevention Obligations - Assistance Agreements to States and Tribes: FY 17 Actual $25,369,000.
FY18: STAG Obligations - Grants to States: FY 18 Estimate $1,464,000. LUST Prevention Obligations - Assistance Agreements to States and Tribes: FY 18 Estimate $25,369,000. 
FY19: STAG Obligations - Grants to States: FY 19 Estimate $0. LUST Prevention Obligations - Assistance Agreements to States and Tribes: FY 19 Estimate $0.</t>
  </si>
  <si>
    <t>Range for States and Territories: The STAG and LUST prevention financial assistance is based on states' needs. STAG Funding: There is no STAG distribution for Tribes. In FY 2018, estimated STAG funding - Range for States and Territories: $30,000 to $280,000 Average for States and Territories = $97,600. LUST PREVENTION Funding: In FY 2018, estimated LUST Prevention funding - Range for States and Territories: $86,377 to $1,327,934. Average for States and Territories = $427,348. Range for Tribes: $20,000 to $250,000; Average for Tribes = $75,658.</t>
  </si>
  <si>
    <t>{"list":[{"fiscalYear":2016,"description":"In FY 2016, 19 states submitted applications and were awarded STAG assistance agreements. For the LUST Prevention assistance agreements, 54 states (including DC and Puerto Rico) and four (4) territories and tribes and/or tribal consortia submitted applications and were awarded LUST Prevention assistance agreements. \r\n\r\nThere are no program accomplishments to report for FY 2016 at this time \r\n In FY 2016, 19 states submitted applications and were awarded STAG assistance agreements. For the LUST Prevention assistance agreements, 54 states (including DC and Puerto Rico) and four (4) territories and tribes and/or tribal consortia submitted applications and were awarded LUST Prevention assistance agreements. Program accomplishments for FY 2016 resulted in achieving a significant operation compliance rate of 72.5 percent and decreasing the number of newly-confirmed releases to 5,582. "},{"fiscalYear":2017,"description":"In FY 2017, 15 states are expected to submit applications and be awarded STAG assistance agreements. For the LUST Prevention assistance agreements, 52 states (including DC and Puerto Rico) and four (4) territories and tribes and/or tribal consortia are expected to submit applications and be awarded LUST Prevention assistance agreements."},{"fiscalYear":2018,"description":"In FY 2018, 15 states are expected to submit applications and be awarded STAG assistance agreements. For the LUST Prevention assistance agreements, 52 states (including DC and Puerto Rico) and four (4) territories and tribes and/or tribal consortia are expected to submit applications and be awarded LUST Prevention assistance agreements."},{"fiscalYear":2019,"description":"There are no program accomplishments to report for FY 2019 at this time."}],"isApplicable":true}</t>
  </si>
  <si>
    <t>General Grant Regulations and Procedures (2 CFR 200 and 2 CFR 1500, as applicable), State and Local Assistance (40 CFR Part 35.330 et. seq. for States and 40 CFR 35.730 et. seq. for Tribes and Intertribal Consortia). Costs will be determined in accordance with 2 CFR 200 subpart E for all entity types. 2 CFR Part 225 for State and local governments and Indian Tribes and 2 CFR Part 230 for Intertribal Consortia that follow the assistance regulations for nonprofit organizations. Contact Regional UST Program Manager for documents.</t>
  </si>
  <si>
    <t>{"flag":"appendix","description":"For state-specific opportunities, EPA encourages potential state applicants to communicate with the appropriate EPA Regional Underground Storage Tanks Regional Program Managers (see https://www.epa.gov/ust/underground-storage-tank-ust-contacts. )."}</t>
  </si>
  <si>
    <t>Christine EdwardsUSEPA Headquarters; 1200 Pennsylvania Avenue, N. W.;, Washington, DC 20460 Email:&lt; a href='mailto:edwards.christine@epa.gov'&gt;edwards.christine@epa.gov&lt;/a&gt;Phone: (202) 564-2182;</t>
  </si>
  <si>
    <t>https://www.epa.gov/ust</t>
  </si>
  <si>
    <t xml:space="preserve">66.805 Leaking Underground Storage Tank Trust Fund Corrective Action Program ; </t>
  </si>
  <si>
    <t>Fiscal Year2017: No content availableFiscal Year2016: UST prevention, detection, and compliance assistance agreements' funded projects include functions necessary for the development and/or implementation of a State or Indian underground storage tank (UST) program. Those functions included the development and/or implementation of enforcement and inspection programs, outreach, and training related to the underground storage tanks program. Specific examples of funded projects in FY 2016 are state inspections, enforcement, development of regulations, other program infrastructure, and to support direct tribal UST implementation programs.</t>
  </si>
  <si>
    <t>This program allocates funding to States and Tribes non-competitively under the allocation system referenced in Section:101. Funding provided to states for release prevention must be expended in accordance with grant guidelines EPA issued to implement the Title XV, Subtitle B of the Energy Policy Act of 2005, https://www.epa.gov/ust/energy-policy-act-2005-and-underground-storage-tanks-usts.</t>
  </si>
  <si>
    <t>https://beta.sam.gov/fal/97212dfbe56948f0a2048f278f099634/view</t>
  </si>
  <si>
    <t xml:space="preserve">Leaking Underground Storage Tank Trust Fund Corrective Action Program </t>
  </si>
  <si>
    <t xml:space="preserve">Leaking UST Corrective Action Program </t>
  </si>
  <si>
    <t>{"list":[{"act":{"description":"Solid Waste Disposal Act of 1976 (SWDA), as amended"},"publicLaw":{"congressCode":"105","number":"276"},"authorizationTypes":{"act":true,"publicLaw":true}},{"act":{"description":"EPA's Annual Appropriation Act"},"authorizationTypes":{"act":true}}]}</t>
  </si>
  <si>
    <t>To support State (including Territories that are included in the definition of "State" in the Solid Waste Disposal Act) and Tribal corrective action programs that address releases from underground storage tanks. 
Funding Priorities - Fiscal Year 2018: Assistance agreements to states and Tribes will support activities in making progress in cleaning up petroleum leaks by initiating and completing cleanups, and reducing the backlog of sites not yet cleaned up. In FY 2018, not less than 80 percent of LUST cleanup appropriated funds will be provided to states to carry out the LUST cleanup program. High priority tasks include better site characterization efforts, remedy selection review, other technical assistance and management, oversight and enforcement activities at unaddressed LUST sites.
Funding Priorities - Fiscal Year 2019: Assistance agreements to states and Tribes will support activities in making progress in cleaning up petroleum leaks by initiating and completing cleanups and reducing the backlog of sites not yet cleaned up. In FY 2019, not less than 80 percent of LUST cleanup appropriated funds will be provided to states to carry out the LUST cleanup program. High priority tasks include better site characterization efforts, remedy selection review, other technical assistance and management, oversight and enforcement activities at unaddressed LUST sites.</t>
  </si>
  <si>
    <t>Cooperative agreements are only available to States and Territories that have UST programs. Additionally, these cooperative agreements are only available to Federally-recognized Tribes and Intertribal Consortia that must meet the requirements, as described in the Federal Register Notice, Vol. 67, No. 213, pp. 67181-67183, "Update to EPA Policy on Certain Grants to Intertribal Consortia."</t>
  </si>
  <si>
    <t xml:space="preserve">States, Territories, Tribes and Intertribal Consortia and the communities and industries affected by leaks from underground storage tanks. </t>
  </si>
  <si>
    <t>{"description":"Even though the LUST corrective action assistance agreements are only used for traditional cleanup activities under Section 9003(h), States and Territories must either submit certification indicating the State or Territory meets the applicable Energy Policy Act provisions, or submit documentation describing the State or Territory's efforts to meet the requirements, in accordance with EPA's Energy Policy Act grant guidelines (https://www.epa.gov/ust/energy-policy-act-2005-and-underground-storage-tanks-usts). The EPA Regional Offices maintain the credentials/documentation for State and Territorial programs and federally-recognized Tribes and Intertribal Consortia. Costs will be determined in accordance with 2 CFR 200 Subpart E.","isApplicable":true}</t>
  </si>
  <si>
    <t>{"environmentalImpact":{"reports":[{"isSelected":true,"reportCode":"ExecutiveOrder12372"},{"isSelected":true,"reportCode":"otherRequired"}]},"description":"This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Tribes and Intertribal Consortia are not required to follow intergovernmental review procedures."}</t>
  </si>
  <si>
    <t>{"description":"Applicants, except in limited circumstances approved by the Agency, must submit all initial applications for funding through http://www.grants.gov. States and Tribes apply for funds through EPA regional offices under this CFDA. Additionally 2 CFR 1500 applies to this program.","isApplicable":true}</t>
  </si>
  <si>
    <t>These funds are awarded non-competitively. Applications will be subjected to administrative evaluation to determine the adequacy of the application in relation to assistance agreement regulations and to technical and program evaluation to determine the merit and relevance of the project. The Agency will advise the applicant if funding is being considered. A final work plan will be negotiated with the applicant. A cooperative agreement must be signed between EPA and the State or Territory or EPA and the Tribe or Intertribal Consortia. EPA awards the cooperative agreement to states through a previously established allocation process, issued under national guidance rather than through competition. See EPA Order 5700.5, Section 6(c)(1).</t>
  </si>
  <si>
    <t xml:space="preserve">Generally from 3 to 4 months. </t>
  </si>
  <si>
    <t>{"types":{"moe":false,"formula":false,"matching":true},"formula":{"title":"","chapter":"","part":"","subPart":"","publicLaw":"","description":""},"matching":{"requirementFlag":"voluntary","percent":"10","description":"LUST corrective action funding awarded under Section 9003(h)(7) of the Solid Waste Disposal Act is subject to an allocation process developed by the Agency. By guidance, the Agency has established a process for allocating funds to states under Section 9003(h)(7) based on the cumulative numbers of confirmed UST releases, total number of existing registered petroleum UST systems, cleanups initiated, cleanups completed, the percentage of the population using groundwater for drinking water, and the number of states with approved UST programs. This program allocates funding to Tribes and Intertribal Consortia non-competitively based on their programmatic needs and national guidance. States must provide a 10 percent cost share for cooperative agreements awarded under Section 9003(h)(7). There is no matching requirement for corrective action cooperative agreements for Tribes or Intertribal Consortia awarded pursuant to Public Law 105-276."},"moe":{"description":""}}</t>
  </si>
  <si>
    <t>{"awarded":"lump","description":"The terms of the grant shall be determined at the time of the grant award by the specific EPA Regional Office. \r\n","awardedDescription":"LUST Trust Fund Corrective Action assistance agreements are awarded to states annually on a multi-year cycle. Financial assistance is awarded in a lump sum. States use the Automated Standard Application for Payment System to request cash drawdowns based on a projected cash requirement."}</t>
  </si>
  <si>
    <t>[{"code":"program","isSelected":true,"description":"Reporting requirements are identified at 2 CFR 200.327. EPA Regional Offices may include additional information regarding the content and frequency of reporting requirements in the terms and conditions of the agreements. Recipients submit annual reports which include a description of the progress made towards meeting environmental goals as expressed by the environmental indicators and program measures. Recipients report program performance results semi-annually that provide updates for commitments and priorities."},{"code":"cash","isSelected":false,"description":""},{"code":"progress","isSelected":true,"description":"Progress reports are required and identified at 2 CFR 200.327. "},{"code":"expenditure","isSelected":true,"description":"States are required to submit Federal Financial Reports (SF-425) to the Las Vegas Finance Center.\r\n"},{"code":"performanceMonitoring","isSelected":true,"description":"Performance monitoring is conducted to determine states' progress towards meeting overall program goals. "}]</t>
  </si>
  <si>
    <t>68-8153-0-7-304;</t>
  </si>
  <si>
    <t>(Formula Grants) FY 17$55,430,000.00; FY 18 est $39,040,000.00; FY 19 FY 16$55,424,775.00; - LUST Obligations - Assistance Agreements to States and Tribes (for state and tribal staff oversight of initiating and cleaning up contamination from leaking underground storage tanks): For LUST State Cooperative Agreements: FY 2016 actual: $55,049,775; FY 2017 estimate: $55,040,000; FY 2018 estimate:$38,840,000. For LUST Tribal Cooperative Agreements: FY 2016 actual: $375,000, FY 2017 estimate: 390,000; FY 2018 estimate: $200,000. (Formula Grants) FY 17$56,980,000.00; FY 18 est $64,028,000.00; FY 19 est $39,743,000.00; - 2018 Estimate: Includes supplemental hurricane appropriation of $7,000,000.</t>
  </si>
  <si>
    <t>For FY 2018, the Range for Territories and States: $40,868 - $3,149,070; Territory Average: $120,139; State Average: $1,059,331. It is anticipated that there will be approximately 4 Tribal cooperative agreements in FY 2018 for a total of $395,000.</t>
  </si>
  <si>
    <t>{"list":[{"fiscalYear":2016,"description":"In FY 2016, it is anticipated that 52 States (including DC and Puerto Rico) and four territories and approximately 2 Indian Tribes will submit assistance agreement applications and will be awarded LUST corrective action assistance agreements. Final performance measure results are not available at this time.  In FY 2016, 52 States (including DC and Puerto Rico) and four territories and 2 Indian Tribes submitted assistance agreement applications and were awarded LUST corrective action assistance agreements. Program accomplishments for FY 2016 resulted in completing 8,977 cleanups and reducing to 13 percent the percent of confirmed releases as UST facilities remaining to be cleaned up. "},{"fiscalYear":2017,"description":"(no entry) "}],"isApplicable":true}</t>
  </si>
  <si>
    <t>General Grant Regulations and Procedures (2 CFR 200 and 2 CFR 1500, as applicable), State and Local Assistance (40 CFR Part 35.330 et. seq. for States and 40 CFR 35.730 et. seq. for Tribes and Intertribal Consortia). Costs will be determined in accordance with 2 CFR Part 225 for State and local governments and Indian Tribes and 2 CFR Part 230 for Intertribal Consortia that follow the assistance regulations for nonprofit organizations. Contact Regional UST Program Manager for documents. Guidelines: Leaking Underground Storage Tanks Trust Fund Cooperative Agreement Guidelines.</t>
  </si>
  <si>
    <t>{"flag":"appendix","description":"For state-specific opportunities, EPA encourages potential applications to communicate with the appropriate EPA Regional Underground Storage Tanks Regional Program Managers (see https://www.epa.gov/ust/underground-storage-tank-ust-contacts)."}</t>
  </si>
  <si>
    <t>Christine EdwardsUSEPA Headquarters,  1200 Pennsylvania Avenue, N. W., Washington, DC 20460 Email:&lt; a href='mailto:edwards.christine@epa.gov'&gt;edwards.christine@epa.gov&lt;/a&gt;Phone: (202) 564-2182;</t>
  </si>
  <si>
    <t xml:space="preserve">66.804 Underground Storage Tank Prevention, Detection and Compliance Program; </t>
  </si>
  <si>
    <t>Fiscal Year2016: In FY 2016, it is anticipated that 52 States (including DC and Puerto Rico) and four territories and approximately 2 Indian Tribes will submit assistance agreement applications and will be awarded LUST corrective action assistance agreements. Final performance measure results are not available at this time.  In FY 2016, states reviewed site characterization reports; reviewed corrective action plans; and conducted enforcement actions. Cooperative agreements provided assistance to Tribes to help develop and implement the LUST program; and conduct cleanups and provide oversight of responsible party cleanups. Fiscal Year2017: In FY 2017, states will review site characterization reports; review corrective action plans; and conduct enforcement actions. Cooperative agreements provide assistance to Tribes to help develop and implement the LUST program; and conduct cleanups and provide oversight of responsible party cleanups. Fiscal Year2018: States will review site characterization reports; review corrective action plans; and conduct enforcement actions. Cooperative agreements provide assistance to Tribes to help develop and implement the LUST program; and conduct cleanups and provide oversight of responsible party cleanups.</t>
  </si>
  <si>
    <t>This program allocates funding to States and Tribes non-competitively under the allocation system referenced in Section: 101. Guidelines for LUST corrective action cooperative agreements are found in the "LUST Trust Fund Cooperative Agreement Guidelines." See https://www.epa.gov/sites/production/files/2016-11/documents/fnl-ltf-guide-nov2016.pdf.</t>
  </si>
  <si>
    <t>https://beta.sam.gov/fal/7ba1ffb33cda4846ae1750ebcf565c88/view</t>
  </si>
  <si>
    <t>Superfund Technical Assistance Grants (TAG) for Community Groups at National Priority List (NPL) Sites</t>
  </si>
  <si>
    <t>{"list":[{"act":{"description":"Superfund Amendments and Reauthorization Act of 1986"},"publicLaw":{"congressCode":"99","number":"499"},"USC":{"title":"42","section":"9617"},"authorizationTypes":{"USC":true,"act":true,"publicLaw":true},"usc":{"title":"42","section":"9617"}},{"act":{"description":"Comprehensive Environmental Response, Compensation, and Liability Act (CERCLA) of 1980"},"publicLaw":{"congressCode":"96","number":"510"},"authorizationTypes":{"act":true,"publicLaw":true}}]}</t>
  </si>
  <si>
    <t>The statutory authority for this project is CERCLA 117(e) as amended by 42 USC 9617(e); it authorizes Technical Assistance Grants to be awarded to groups of individuals affected by or threatened by a release at a Superfund site so that they can obtain independent technical assistance to interpret site-related documents and share this information to the rest of the community. The objective of each TAG is to procure an independent technical advisor(s) to review and inform the community on EPA documents related to cleaning up the Superfund site that is affecting them. The goal of each TAG is that the technical advisor's information aids the community in the preparation of public comments which assists the community to more meaningfully participate in the cleanup decision-making process. 
Funding Priority - Fiscal Year 2015: Only one grant is available per site, at any time. EPA does not prioritize among eligible sites. All TAG applications are given equal priority as long as the site and group are eligible. The applicant group must meet minimum administrative and management capability requirements by demonstrating they have or will have reliable procedures for record keeping and financial accountability related to TAG management. In addition, all applications must address: plans for using a technical advisor's services, plans and ability to inform other members of the community, and the group's membership (representative of the different individuals/groups affected by the site). Funding must be used to provide resources so that community groups can obtain technical assistance to better understand technical issues related to the cleanup of the Superfund site affecting them and to provide comments on technical, cleanup-related documents. Technical issues for which groups obtain technical assistance may include: the nature of the environmental and public health hazards at the site; the various stages of health and environmental investigations; cleanup and operation and maintenance activities for a site, including exposure investigation, health study, surveillance program, health promotion activities (for example, medical monitoring and pediatric health units), remedial investigation, and feasibility study, record of decision, remedial design, selection and construction of remedial action, operation and maintenance, and removal. 
Funding Priority - Fiscal Year 2016: Only one grant is available per site, at any time. EPA does not prioritize among eligible sites. All TAG applications are given equal priority as long as the site and group are eligible. The applicant group must meet minimum administrative and management capability requirements by demonstrating they have or will have reliable procedures for record keeping and financial accountability related to TAG management. In addition, all applications must address: plans for using a technical advisor's services, plans and ability to inform other members of the community, and the group's membership (representative of the different individuals/groups affected by the site). Funding must be used to provide resources so that community groups can obtain technical assistance to better understand technical issues related to the cleanup of the Superfund site affecting them and to provide comments on technical, cleanup-related documents. Technical issues for which groups obtain technical assistance may include: the nature of the environmental and public health hazards at the site; the various stages of health and environmental investigations; cleanup and operation and maintenance activities for a site, including exposure investigation, health study, surveillance program, health promotion activities (for example, medical monitoring and pediatric health units), remedial investigation, and feasibility study, record of decision, remedial design, selection and construction of remedial action, operation and maintenance, and removal. 
Funding Priority - Fiscal Year 2018: Only one grant is available per site, at any time. EPA does not prioritize among eligible sites. All TAG applications are given equal priority as long as the site and group are eligible. The applicant group must meet minimum administrative and management capability requirements by demonstrating they have or will have reliable procedures for record keeping and financial accountability related to TAG management. In addition, all applications must address: plans for using a technical advisor's services, plans and ability to inform other members of the community, and the group's membership (representative of the different individuals/groups affected by the site). Funding must be used to provide resources so that community groups can obtain technical assistance to better understand technical issues related to the cleanup of the Superfund site affecting them and to provide comments on technical, cleanup-related documents. Technical issues for which groups obtain technical assistance may include: the nature of the environmental and public health hazards at the site; the various stages of health and environmental investigations; cleanup and operation and maintenance activities for a site, including exposure investigation, health study, surveillance program, health promotion activities (for example, medical monitoring and pediatric health units), remedial investigation, and feasibility study, record of decision, remedial design, selection and construction of remedial action, operation and maintenance, and removal. 
Funding Priority - Fiscal Year 2019: Only one grant is available per site, at any time. EPA does not prioritize among eligible sites. All TAG applications are given equal priority as long as the site and group are eligible. The applicant group must meet minimum administrative and management capability requirements by demonstrating they have or will have reliable procedures for record keeping and financial accountability related to TAG management. In addition, all applications must address: plans for using a technical advisor's services, plans and ability to inform other members of the community, and the group's membership (representative of the different individuals/groups affected by the site). Funding must be used to obtain technical assistance so that the community better understand technical issues related to the cleanup of the Superfund site affecting them and to provide comments on technical and decisions throughout the cleanup process. Groups may obtain a technical advisor to help them understand site-related documents and information, such as: the nature of the environmental and public health hazards at the site; the various stages of health and environmental investigations; cleanup and operation and maintenance activities for a site; exposure investigation and health studies; site monitoring plans and reports; the remedial investigation feasibility study, record of decision, remedial design documents; site reuse options and considerations; selection and construction of remedial action; removal activities; and operation and maintenance. .</t>
  </si>
  <si>
    <t>A technical assistance grant (TAG) is available to any qualified group of individuals which: may be "affected" by a release or threatened release at any facility listed on the NPL or proposed for listing under the NCP where a "response action" under CERCLA has begun; meets minimum administrative and management capability requirements found in 2 CFR 200 by demonstrating they have or will have reliable procedures for record keeping and financial accountability related to TAG management; and incorporates as a nonprofit for the specific purpose of representing "affected" individuals at the site. "Affected" means subject to an actual or potential health, economic or environmental threat. A group is ineligible if: (a) The group is a "potentially responsible party" (PRP), receives money or services from a PRP, or represents a PRP; (b) The group is affiliated with a national organization; (c) The group is an academic institution; (d) The group is a political subdivision; (e) The group was established or is presently sustained by any of the ineligible entities listed above; or (f) The group is not incorporated as a nonprofit organization for the specific purpose of representing affected people except as provided in 40 CFR 35.4045.</t>
  </si>
  <si>
    <t>This program benefits groups of individuals affected by Superfund hazardous waste sites. Groups should be representative of the community affected by the Superfund site, which may include homeowners, land/property owners, local businesses, as well as any other individuals in the general public who live near a site.</t>
  </si>
  <si>
    <t>{"description":"At the time of the award, a recipient must either be incorporated or demonstrate that they have taken all necessary and appropriate actions to do so. Recipients must show proof of incorporation no later than the time of the group's first request for reimbursement for costs incurred. This program is covered under 2 CFR 200 Subpart E.","isApplicable":true}</t>
  </si>
  <si>
    <t>{"environmentalImpact":{"reports":[{"isSelected":true,"reportCode":"ExecutiveOrder12372"},{"isSelected":true,"reportCode":"otherRequired"}]},"description":"1) Groups wishing to apply for a TAG must first submit to EPA a letter of intent (LOI). Groups interested in applying for a TAG are encouraged to contact their regional TAG coordinator(s), listed in Appendix IV of the Catalog). 2) If site work is already underway or scheduled to begin, EPA will publish a notice in the local newspaper to formally notify other interested parties that they may contact the first group that sent the LOI to form a coalition or they may submit a separate LOI. 3) Competing groups are encouraged to consolidate and submit a single application. 4) Prior to submitting their application to EPA (or concurrently), the applicant must submit the application package for their State's intergovernmental review process. This intergovernmental review may take up to 60 days. This program is subject to the provisions of CFR Parts 1500.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For more information regarding the procedures for submitting a LOI or for application assistance, contact the TAG coordinator(s) for your region (in Appendix IV of the Catalog) or the individuals listed under \"Information Contacts.\""}</t>
  </si>
  <si>
    <t>{"description":"An applicant for a TAG must submit the following materials in accordance with 40 CFR 35.4125 of the Final Rule: 1) An original EPA Form 424, Application for Federal Assistance. The application must have the original signature of the project manager. 2) A budget showing the proposed expenditure of funds, how the funds and other resources, including the required 20 percent match, will be used to complete the project, and how the budget figures were derived. 3) A scope of work which states how the group will organize, use procured personnel, and share and disseminate information to the larger affected community. In addition, the scope of work must explain project milestones and how the group's board of directors, technical advisors(s) and \"project manager\" will interact with each other. 4) Assurances, certifications and other preaward paperwork as required by 2 CFR 200 and 1500, Uniform Administrative Requirements, Cost Principles, and Audit Requirements for Federal Awards. Applicants, except in limited circumstances approved by the Agency, must submit all initial applications for funding through http://www.grants.gov."}</t>
  </si>
  <si>
    <t>1) A TAG review team in the EPA Regional Office to which the application is submitted reviews the application and sends a letter containing written comments telling the applicant what, if any, changes need to be made to the application to make it complete. 2) An applicant group has 90 days from the date of the EPA letter to make the changes to their application and resubmit it to EPA. If the changes are not submitted within the 90-day period, the application will be returned unprocessed. 3) EPA determines the applicant's eligibility under 40 CFR 35.4020 and considers whether and how successfully the group meets three equally weighted criteria in 40 CFR 35.4155 (see 180, "criteria for selecting proposals," below). When multiple groups apply, EPA will rank each applicant relative to other applicants using the three equally weighted criteria. 4) If an applicant is not going to be awarded a TAG, the EPA will send a letter of rejection to the applicant. 5) If an application is approved for an award, a grant agreement document (EPA Form 5700-20A) is signed by the EPA award official. This document becomes an offer from EPA to the applicant. Award offers are mailed to the recipient five working days after the award official signs the agreement. 6) The applicant must sign and return the agreement to EPA within three weeks of the date the agreement is postmarked or request an extension. EPA will review applications in accordance to terms, conditions and criteria in the TAG regulations and EPA's policy for competing assistance agreements. 
2) An applicant group has 90 days from the date of the EPA letter to make the changes to their application and resubmit it to EPA. If the changes are not submitted within the 90-day period, the application will be returned unprocessed. 
3) EPA determines the applicant's eligibility under 40 CFR 35.4020 and considers whether and how successfully the group meets three equally weighted criteria in 40 CFR 35.4155 (see 180, "criteria for selecting proposals," below). When multiple groups apply, EPA will rank each applicant relative to other applicants using the three equally weighted criteria. 
4) If an applicant is not going to be awarded a TAG, the EPA will send a letter of rejection to the applicant. 
5) If an application is approved for an award, a grant agreement document (EPA Form 5700-20A) is signed by the EPA award official. This document becomes an offer from EPA to the applicant. Award offers are mailed to the recipient five working days after the award official signs the agreement. 
6) The applicant must sign and return the agreement to EPA within three weeks of the date the agreement is postmarked or request an extension. EPA will review applications in accordance to terms, conditions and criteria in the TAG regulations and EPA's policy for competing assistance agreements.</t>
  </si>
  <si>
    <t>{"flag":"yes","description":"Groups wishing to apply for a TAG must first submit to EPA a letter of intent (LOI). Groups interested in applying for a TAG are encouraged to contact their regional TAG coordinator(s), listed in Appendix IV of the Catalog). If site work is already underway or scheduled to begin, EPA will publish a notice in the local newspaper to formally groups are encouraged to consolidate and submit a single application. Groups may request an extension to the period. Applications will only be considered for groups submitting an LOI within the required timeframe in the newspaper announcement.","list":[]}</t>
  </si>
  <si>
    <t xml:space="preserve">Generally from 5 to 9 weeks. </t>
  </si>
  <si>
    <t>Per TAG regulations, disputes will be resolved under 2 CFR 1500 Subpart E, as applicable. Before a group obtains judicial review of the dispute, they must have requested the Regional Administrator to review the dispute decision official's determination under, and if the group still has a dispute, they must request the Assistant Administrator for the Office of Solid Waste and Emergency Response to review the Regional Administrator's decision under.</t>
  </si>
  <si>
    <t>Grant waiver requests are made at the end of the budget period and are based on the requirements of 40 CFR §35.4065, which lists criteria which must be met. Project periods are negotiated and to a large degree based on site activities and milestones.</t>
  </si>
  <si>
    <t>{"types":{"moe":false,"formula":false,"matching":true},"formula":{"title":"","chapter":"","part":"","subPart":"","publicLaw":"","description":""},"matching":{"requirementFlag":"voluntary","percent":"20","description":"As directed by statute (Section 117(e) of CERCLA, as amended by 42 USC 9617(e)) there may be only one grant per site, there is a $50,000 award limit unless waived, and recipient must contribute a 20 percent match (including in-kind contributions). \n\nAs directed by statute (Section 117(e) of CERCLA, as amended by 42 USC 9617(e)) there may be only one grant per site, there is a $50,000 award limit unless waived, and recipient must contribute a 20 percent match (including in-kind contributions)."},"moe":{"description":""}}</t>
  </si>
  <si>
    <t>{"awarded":"other","description":"A grant may be available from the time a site is proposed for listing under the NCP (with a response action underway) until the site is delisted from the NPL - this time span varies based on the complexity of the site cleanup; a group may submit an LOI to apply for a TAG at any eligible site at any point in the site cleanup. For each award, the grant period is determined by the time needed to complete the scope of work stated in the grant application and through negotiations with EPA (this is generally a period of three years or greater). Grants under this CFDA are reimbursement-based; a grantee may draw down funds to cover grant-related expenses they have incurred (such as a technical advisor's invoice for services/expenses).","awardedDescription":"Assistance is awarded as a lump sum, however, the funds are released on a reimbursement basis (recipients draw down funds as costs are incurred). Requests for Reimbursement or Federal Cash Transactions Reports: Depending on the method of payment, each recipient shall submit periodic requests for reimbursement as funds are needed, or shall submit to EPA a federal cash transaction report semiannually, within 15 working days following the end of the semiannual period which ends June 30 and December 31 of each year. These reports shall include the amount of funds advanced to the TAG recipient or electronically transferred to the TAG recipient's bank account, and a description of how the funds were spent."}</t>
  </si>
  <si>
    <t>[{"code":"program","isSelected":false,"description":""},{"code":"cash","isSelected":true,"description":"Federal Cash Transaction Reports (OMB SF272) are required of TAG grant recipients."},{"code":"progress","isSelected":true,"description":"1) Progress reports. Each recipient shall submit quarterly progress reports to EPA for the technical assistance grant project 45 days after the end of each calendar quarter. Progress reports shall fully describe in chart or narrative format the progress achieved in relationship to the approved schedule, budget, and the technical assistance grant project milestones. Special problems encountered must be explained. 2) Financial status report. Each recipient shall submit to EPA a financial status report annually, within 90 days of the anniversary date of the start of the TAG project, and within 90 days of the end of the grant budget period and project. A recipient shall submit to the Agency a financial status report on SF-269 and the appropriate form to the State. 3) Final report. Each recipient shall submit to EPA a draft of the final report for review no later than 90 days prior to the end of the grant project and a final report within 90 days of the end of the project. The report shall document TAG project activities over the entire period of the grant support and shall describe the recipient's achievements with respect to stated technical assistance grant project purposes and objectives."},{"code":"expenditure","isSelected":true,"description":"A Financial Status Report is due annually, within 90 days after the start of the TAG project. A Final Financial Status Report is due within 90 days after the end of the TAG funding period. The reports should include a status of the TAG funds and identify project transactions."},{"code":"performanceMonitoring","isSelected":false,"description":""}]</t>
  </si>
  <si>
    <t>1) Each recipient shall keep complete financial records accurately showing how the Federal funds were used and the match, whether it is in the form of cash or in-kind assistance. 2) Each recipient shall comply with any reporting and record keeping requirements of 2 CFR 200 and EPA's implementing regulations at 2 CFR 1500. 3) Each recipient must keep TAG financial records for ten years from the date of the final Financial Status Report, or until any audit, litigation, cost recovery, and/or disputes initiated before the end of the ten-year retention period are settled, whichever is longer. At the ten-year mark, the TAG financial records may be disposed of after first getting written approval to do so from the EPA. Alternately, a recipient may choose to submit financial records to the EPA for safekeeping when the final Financial Status Report is submitted. 4) Each recipient must send to EPA a copy of each final written product prepared by their technical advisor as part of the TAG. EPA will send the final written products to the local Superfund site information repository(ies) where all site-related documents are available to the public.</t>
  </si>
  <si>
    <t xml:space="preserve">(Project Grants) FY 18 est $200,000.00; FY 17 est $300,000.00; FY 16$305,000.00; - (Includes initial awards and additional funds) In FY 2016, $305,000 was awarded. It is estimated that $300,000 will be awarded in FY 2017 and $200,000 in FY 2018. </t>
  </si>
  <si>
    <t>Initial awards for assistance agreements awarded under this CFDA number will not exceed $50,000. After the initial award, additional funding may be awarded based on the criteria detailed under 40 CFR 35.4065, and subject to the availability of funds. The average additional award is $40,000 (per agreement). Since 1988, 343 TAGs have been awarded. Of these, 200 grantees were awarded $50,000 or less; 95 grantees have received awards with a cumulative value between $51,000 and $150,000; 31 grantees have received awards with a cumulative value ranging between $151,000 and $250,000; and 17 grantees have received awards whose cumulative value totals of more than $250,000. The cumulative award value includes the initial award and any supplemental funding awards over the life of the agreement.</t>
  </si>
  <si>
    <t>{"list":[{"fiscalYear":2016,"description":"Since the program began on March 24, 1988, through September 30, 2016, 343 TAG awards have been issued by EPA, totaling almost $31,000,000 (including new awards, additional funds, waivers and deviations). In most cases, EPA receives only one application for a site and in most cases an award is made. EPA did not receive any Letters of Intent (LOIs) from eligible community groups in FY 2016. Therefore, no new TAG awards were made in FY 2016. However, eight supplemental funding awards were made to existing grantees, totaling $240,000. The grant includes an outreach component wherein the grantee helps to educate the broader community on issues related to the site cleanup. Under this grant, grantees have developed community newsletters, developed web sites, conducted community meetings to help other community members better understand technical information related to the site cleanup and to better respond to site-related technical documents during public comment periods. Technical comments provided to EPA under this grant assist EPA in meeting Superfund strategic targets of identifying and controlling unacceptable human exposures from site contamination; monitoring and controlling migration of contaminated ground water; and identifying a final remedy suitable for stated reuse (under Goal 3.2.2 of EPA's Strategic Plan). Since the program began on March 24, 1988, through September 30, 2016, 343 TAG awards have been issued by EPA, totaling almost $30,800,000 (including new awards, additional funds, waivers and deviations). In most cases, EPA receives only one application for a site and in most cases an award is made. EPA did not receive any Letters of Intent (LOIs) from eligible community groups in FY 2016. Therefore, no new TAG awards were made in FY 2016. However, ten supplemental funding awards were made to existing grantees, totaling $305,000. The grant includes an outreach component wherein the grantee helps to educate the broader community on issues related to the site cleanup. Under this grant, grantees have developed community newsletters, developed web sites, conducted community meetings to help other community members better understand technical information related to the site cleanup and to better respond to site-related technical documents during public comment periods. Technical comments provided to EPA under this grant assist EPA in meeting Superfund strategic targets of identifying and controlling unacceptable human exposures from site contamination; monitoring and controlling migration of contaminated ground water; and identifying a final remedy suitable for stated reuse (under Goal 3.2.2 of EPA's Strategic Plan). "},{"fiscalYear":2017,"description":"Since the program began on March 24, 1988, through September 30, 2016, 343 TAG awards have been issued by EPA, totaling more than $31,000,000 (including new awards, additional funds, waivers and deviations). In most cases, EPA receives only one application for a site and in most cases an award is made. EPA did not award any new TAGs in FY 2016. However, seven supplemental funding awards were made to existing grantees, totaling $287,000. The grant includes an outreach component wherein the grantee helps to educate the broader community on issues related to the site cleanup. Under this grant, grantees have developed community newsletters, developed web sites, conducted community meetings to help other community members better understand technical information related to the site cleanup and to better respond to site-related technical documents during public comment periods. Technical comments provided to EPA under this grant assist EPA in meeting Superfund strategic targets of identifying and controlling unacceptable human exposures from site contamination; monitoring and controlling migration of contaminated ground water; and identifying a final remedy suitable for stated reuse (under Goal 3.2.2 of EPA's Strategic Plan). "},{"fiscalYear":2018,"description":"In FY 2018 EPA expects to award two new TAGs, totaling $75,000. As of August 1, 2018, two supplemental funding awards totaling $75,000 were made to existing grantees."}],"isApplicable":true}</t>
  </si>
  <si>
    <t>2 CFR Parts 200 and 1500; 40 CFR Part 35,( Subpart M); and TAG Program Guidance Documents.</t>
  </si>
  <si>
    <t>{"flag":"appendix","description":"Questions may also be directed to the EPA Regional Office supporting a particular Superfund site. All TAG paperwork should be submitted directly to the EPA Regional Office. TAGs are awarded by Regional EPA Offices. For questions related to TAGs for a specific site or for application assistance, contact the EPA TAG Coordinator for your region, as follows: Serving: ME, NH, VT, MA, RI, CT and Tribal Nations; Robert Shewack, EPA Region 1 (MC: OSRR01-5), 5 Post Office Square Suite 100, Boston, MA 02109-3912. Phone: (617) 918-1428. Email: shewack.robert@epa.gov Serving: NY, NJ, Puerto Rico, Virgin Islands and Trial Nations; Arlene Chin, EPA Region 2, 290 Broadway, 26th floor, New York, NY 10007-1866. Phone: (212) 637-3408. Email: chin.arlene@epa.gov Serving: PA, DE, DC, MD, VA and WV; Gina Soscia, EPA Region 3, 1650 Arch Street(3HS52),Philadelphia, PA 19103. Phone:(215) 814-5538. Email: soscia.gina@epa.gov Serving: KY, TN, NC, SC, MS, AL, GA, FL and Tribal Nations: Jackie Dendy, EPA Region 4,61 Forsyth Street S.W., 11TH FL, Atlanta, GA 30303. Phone: (404) 562-8876. Email: dendy.jackie@epa.gov Serving: IL, IN, MI, MN, OH, WI and Tribal Nations; Susan Pastor,EPA Region 5 (SI-7J),77 W. Jackson Blvd,Chicago, IL 60604-3507.Phone: (312) 353-1325. Email: pastor.susan@epa.gov Serving: NM, TX, OK, AR, LA and Tribal Nations; Janetta Coats,EPA Region 6, 1445 Ross Avenue (6SF-VO),Dallas, Texas 75202.Phone: (214) 665-7308. Email: coats.janetta@epa.gov Serving: NE, KS, IA, MO and Tribal Nations; Brendan Corazzin, EPA Region 7, 11201 Renner Blvd,Lenexa, KS 66219. Phone: (913) 551-7429. Email: corazzin.brendan@epa.gov Serving: MT, ND, WY, SD, UT, CO and Tribal Nations;Sisay Ashenafi, EPA Region 8, 1595 Wynkoop Street, Denver, CO 80202. Phone: (303) 312-6138. Email: ashenafi.sisay@epa.gov Serving: CA, NV, AZ, HI, U.S. Pacific Territories and Tribal Nations; Jackie Lane, EPA Region 9, 75 Hawthorne Street (SFD-6-3), San Francisco, CA 94105-3901. Phones: (415) 972-3226. Email: lane.jackie@epa.gov Serving: WA, OR, ID, AK and Tribal Nations; Julie Congdon, EPA Region 10, 1200 6th Ave (Ste. 900), Seattle, WA 98101. Phone: (206) 553-2752. Email: congdon.julie@epa.gov A list of the Regions and their States, plus the name(s) and telephone number(s) for the Regional TAG contact can be found by clicking the \"Contact Us\" tab on EPA's TAG web page, https://www.epa.gov/superfund/technical-assistance-grant-tag-program \n\nQuestions may also be directed to the EPA Regional Office supporting a particular Superfund site. All TAG paperwork should be submitted directly to the EPA Regional Office. \n\n\nTAGs are awarded by Regional EPA Offices. For questions related to TAGs for a specific site or for application assistance, contact the EPA TAG Coordinator for your region, as follows:\n\n\nServing: ME, NH, VT, MA, RI, CT and Tribal Nations; Robert Shewack,\n\nEPA Region 1 (MC: OSRR01-5), 5 Post Office Square Suite 100, Boston, MA 02109-3912. Phone: (617) 918-1428. Email: shewack.robert@epa.gov\n\n\n\nServing: NY, NJ, Puerto Rico, Virgin Islands and Trial Nations; Arlene Chin, EPA Region 2, 290 Broadway, 26th floor, New York, NY 10007-1866.\n\nPhone: (212) 637-3408. Email: chin.arlene@epa.gov\n\n\n\nServing: PA, DE, DC, MD, VA and WV; Gina Soscia, EPA Region 3, 1650 Arch Street(3HS52),Philadelphia, PA 19103. Phone:(215) 814-5538. Email: soscia.gina@epa.gov\n\n\n\nServing: KY, TN, NC, SC, MS, AL, GA, FL and Tribal Nations: Jackie Dendy, EPA Region 4,61 Forsyth Street S.W., 11TH FL, Atlanta, GA 30303. Phone: (404) 562-8876. Email: dendy.jackie@epa.gov\n\n\n\nServing: IL, IN, MI, MN, OH, WI and Tribal Nations; Susan Pastor,EPA Region 5 (SI-7J),77 W. Jackson Blvd,Chicago, IL 60604-3507.Phone: (312) 353-1325. Email: pastor.susan@epa.gov\n\n\n\nServing: NM, TX, OK, AR, LA and Tribal Nations; Janetta Coats,EPA Region 6, 1445 Ross Avenue (6SF-VO),Dallas, Texas 75202.Phone: (214) 665-7308. Email: coats.janetta@epa.gov\n\n\n\nServing: NE, KS, IA, MO and Tribal Nations; Brendan Corazzin, EPA Region 7, 11201 Renner Blvd,Lenexa, KS 66219. Phone: (913) 551-7429. Email: corazzin.brendan@epa.gov\n\n\n\nServing: MT, ND, WY, SD, UT, CO and Tribal Nations;Sisay Ashenafi, EPA Region 8, 1595 Wynkoop Street, Denver, CO 80202. Phone: (303) 312-6138. Email: ashenafi.sisay@epa.gov\n\n\n\nServing: CA, NV, AZ, HI, U.S. Pacific Territories and Tribal Nations; Jackie Lane, EPA Region 9, 75 Hawthorne Street (SFD-6-3), San Francisco, CA 94105-3901. Phones: (415) 972-3226. Email: lane.jackie@epa.gov\n\n\n\nServing: WA, OR, ID, AK and Tribal Nations; Julie Congdon, EPA Region 10, 1200 6th Ave (Ste. 900), Seattle, WA 98101. Phone: (206) 553-2752. Email: congdon.julie@epa.gov\n\n\n\nA list of the Regions and their States, plus the name(s) and telephone number(s) for the Regional TAG contact can be found by clicking the \"Contact Us\" tab on EPA's TAG web page, https://www.epa.gov/superfund/technical-assistance-grant-tag-program"}</t>
  </si>
  <si>
    <t>Freya Margand,Community Involvement and Program Initiatives Branch, Office of Superfund Remediation &amp; Technology Innovation, Mail code: 5204P, Environmental Protection Agency, Ariel Rios Bldg., 1200 Pennsylvania Ave.; NW, Washington, DC 20460 Email:&lt; a href='mailto:margand.freya@epa.gov'&gt;margand.freya@epa.gov&lt;/a&gt;Phone: (703) 603-8889.;</t>
  </si>
  <si>
    <t>http://www.epa.gov/superfund</t>
  </si>
  <si>
    <t>Fiscal Year2016: The TAG allows a group to procure independent technical advisors to help in interpreting and commenting on site-related information and decisions. Examples of how a technical advisor can help a group include, but are not limited to: (a) Reviewing preliminary site assessment/site investigation data; (b) Participating in public meetings to help interpret information about site conditions, proposed remedies, and the implementation of a remedy; (c) Visiting the site vicinity periodically during cleanup, if possible, to observe progress and provide technical updates to the group; (d) Interpreting information related to redevelopment; and (e) Evaluating future land use options based on land use assumptions found in the remedial investigation/feasibility studyFiscal Year2017: The TAG allows a group to procure independent technical advisors to help in interpreting and commenting on site-related information and decisions. Examples of how a technical advisor can help a group include, but are not limited to: (a) Reviewing preliminary site assessment/site investigation data; (b) Participating in public meetings to help interpret information about site conditions, proposed remedies, and the implementation of a remedy; (c) Visiting the site vicinity periodically during cleanup, if possible, to observe progress and provide technical updates to the group; (d) Interpreting information related to redevelopment; and (e) Evaluating future land use options based on land use assumptions found in the remedial investigation/feasibility study.Fiscal Year2018: Groups have been awarded Superfund Technical Assistance Grants to obtain a technical advisor to help them understand site-related documents and information, such as: the nature of the environmental and public health hazards at the site; the various stages of health and environmental investigations; cleanup and operation and maintenance activities for a site; exposure investigation and health studies; site monitoring plans and reports; the remedial investigation feasibility study, record of decision, remedial design documents; site reuse options and considerations; selection and construction of remedial action; removal activities; and operation and maintenance.</t>
  </si>
  <si>
    <t>The evaluation and selection criteria for competitive awards under this CFDA description are described in the programmatic regulations (40 CFR Part 35) as follow. In selecting a proposal: 1) EPA will determine if a group meets the following eligibility criteria: (a) The community group is a group of people who may be "affected" by a release or a threatened release at any facility listed on the NPL or proposed for listing under the NCP where a response action is underway; and (b) The group meets the minimum administrative and management capability requirements found in 2 CFR 200 by demonstrating they have or will have reliable procedures for record keeping and financial accountability related to managing the TAG. 2) EPA will also determine if there are factors which make the group ineligible. A group is ineligible if: (a) The group is a "potentially responsible party" (PRP), receives money or services from a PRP, or represents a PRP; (b) The group is "affiliated" with a national organization; (c) The group is an academic institution; (d) The group is a political subdivision; (e) The group was established or is presently sustained by any of the ineligible entities listed above; or (f) The group is not incorporated as a nonprofit organization for the specific purpose of representing affected people except as provided in 40 CFR 35.4045. 3) Once EPA determines if eligibility requirements have been met, the Agency considers whether and how successfully a group meets the following, equally weighted, criteria: (a) Representation of groups and individuals affected by the site; (b) The group's plans to use the services of a technical advisor throughout the Superfund response action; and (c) The group's ability and plan to inform others in the community of the information provided by the technical advisor. 4) Additionally, a group must incorporate as a nonprofit for the purpose of participating in decision making at the Superfund site for which the TAG was granted (for exception see 40 CFR 35.4045). Applicant groups should consult the Superfund TAG Handbooks, "Applying for a Grant" and "The Application Forms with Instructions," for detailed instructions on applying for a TAG.</t>
  </si>
  <si>
    <t>https://beta.sam.gov/fal/958b13fb949f4801b04e3a71f57cc140/view</t>
  </si>
  <si>
    <t>Solid Waste Management Assistance Grants</t>
  </si>
  <si>
    <t>{"list":[{"act":{"description":"Resource Conservation and Recovery Act of 1976"},"publicLaw":{"congressCode":"94","number":"580"},"USC":{"title":"42","section":"6901"},"authorizationTypes":{"USC":true,"act":true,"publicLaw":true},"usc":{"title":"42","section":"6901"}},{"act":{"description":"Solid Waste Disposal Act"},"authorizationTypes":{"act":true}}]}</t>
  </si>
  <si>
    <t>To promote use of integrated solid waste management systems to solve solid waste generation and management problems at the local, regional and national levels.
Funding Priority - Fiscal Year 2019: Partnerships - Establishing and developing partnerships with states, local governments and other non profit organizations to assist them in advancing their waste management programs, including recycling and reduction of wastes, appropriate management of wastes that are generated, and developing integrated waste management plans. Education and Outreach - Developing and providing education, training, and outreach materials to educate and inform Americans about waste's impact on resource and energy use and pollution. Fostering a better understanding of the environmental ramifications of collective actions including how individual purchasing and manufacturing decisions are connected to the environment and to enable Americans to make better choices resulting in increased recycling, less waste and greater energy savings.</t>
  </si>
  <si>
    <t>State (including the District of Columbia, Puerto Rico, Virgin Islands, Guam, American Samoa, and Northern Mariana Islands), local, Tribal, interstate, and intrastate government agencies and instrumentalities, and non-profit organizations that are not 501(c)(4) organizations that lobby, including non-profit educational institutions and non-profit hospitals. Individuals and for-profit organizations are not eligible. For certain competitive funding opportunities under this CFDA description, the Agency may limit eligibility to compete to a number or subset of eligible applicants consistent with the Agency's Assistance Agreement Competition Policy. Additionally, EPA may limit competition under this CFDA to Tribes and Inter-Tribal Consortia.</t>
  </si>
  <si>
    <t>State and local governments, U.S. territories and possessions, the public, and interstate agencies.</t>
  </si>
  <si>
    <t>{"description":"This program is subject to the provisions of 2 CFR 200 Subpart E. Nonprofits need to provide proof of their status. ","isApplicable":true}</t>
  </si>
  <si>
    <t>{"environmentalImpact":{"reports":[{"isSelected":true,"reportCode":"ExecutiveOrder12372"},{"isSelected":true,"reportCode":"otherRequired"}]},"description":"Discussion with EPA Headquarters or the appropriate EPA Regional Office is advisable. (See Appendix IV of the Catalog for list of Regional Contacts).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as \"Information Contacts\" or see Appendix IV of the Catalog."}</t>
  </si>
  <si>
    <t>{"description":"The standard application form as furnished by the Federal agency and required by 2 CFR 200 and 1500, Uniform Administrative Requirements, Cost Principles, and Audit Requirements for Federal Awards. Requests for application forms and submission of completed applications should be directed to EPA Grants and Interagency Agreements Management Division (3903R), Washington, DC 20460, or the appropriate EPA Regional Office listed in Appendix IV of the Catalog. This program is subject to the provisions of 2 CFR 200 and 1500, Uniform Administrative Requirements, Cost Principles, and Audit Requirements for Federal Awards. Applicants, except in limited circumstances approved by the Agency, must submit all initial applications for funding through http://www.grants.gov."}</t>
  </si>
  <si>
    <t>EPA reviews each application. They shall be subjected to administrative evaluation to determine the adequacy of the application in relation to grant regulations and program evaluation criteria to determine the merit and relevance of the project.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</si>
  <si>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Assistance agreement competition-related disputes will be resolved in accordance with the dispute resolution procedures published in 2 CFR 1500 Subpart E. Copies of these procedures may also be requested by contacting the individual(s) listed as "Information Contacts." Disputes relating to matters other than the competitive selection of recipients will be resolved under 2 CFR 1500 Subpart E, as applicable.</t>
  </si>
  <si>
    <t xml:space="preserve">None. A standard grant application should be prepared and submitted, which will be reviewed in the same manner as a new application. </t>
  </si>
  <si>
    <t>{"awarded":"other","description":"Grants will normally be funded on a 12 month basis (yearly). The total approved project period is generally no longer than 3 years.","awardedDescription":"Assistance under this program can be awarded in various ways, but will usually be awarded in lump sum or annually. "}</t>
  </si>
  <si>
    <t>[{"code":"program","isSelected":true,"description":"No content available. "},{"code":"cash","isSelected":true,"description":"No content available."},{"code":"progress","isSelected":true,"description":"Quarterly, interim and final progress, expenditure, equipment and invention reports. Progress Reports are required under this program. Generally they are quarterly or monthly."},{"code":"expenditure","isSelected":true,"description":"Expenditure Reports are required and usually accompany the progress reports."},{"code":"performanceMonitoring","isSelected":true,"description":"Performance Monitoring is required under this program. "}]</t>
  </si>
  <si>
    <t>Financial records, including all documents to support entries on accounting records and to substantiate charges to each grant, must be kept available to personnel authorized to examine EPA grant accounts. All records must be maintained until expiration of three years from the date of submission of the final expenditure report. If questions still remain, such as those raised during the three year project period as a result of an audit, related records should be retained until the matter is completely resolved.</t>
  </si>
  <si>
    <t xml:space="preserve">(Cooperative Agreements) FY 17 est $500,000.00; FY 16$463,500.00; FY 18 est $500,000.00; - FY 15 $463,500; FY 16 est $500,000; FY 17 est $500,000. </t>
  </si>
  <si>
    <t>$10,000 to $460,000/FY 18; $50,000/FY 19</t>
  </si>
  <si>
    <t>{"list":[{"fiscalYear":2016,"description":"For fiscal year 16, 3 projects are expected to be awarded. Quantifiable data on the number and ratio of past applications not available.  \r\n\r\n \r\n For fiscal year 16, 2 projects were awarded. Quantifiable data on the number and ratio of past applications not available. "},{"fiscalYear":2017,"description":"For fiscal year 17, 3 projects are expected to be awarded. Quantifiable data on the number and ratio of past applications not available. "},{"fiscalYear":2018,"description":"For fiscal year 18, 3 projects are expected to be awarded. Quantifiable data on the number and ratio of past applications not available."}],"isApplicable":true}</t>
  </si>
  <si>
    <t xml:space="preserve">General Grant Regulations and Procedures, Environmental Protection Agency 2 CFR 200 and 1500 as applicable. </t>
  </si>
  <si>
    <t>{"flag":"appendix","description":"Individuals are encouraged to communicate with the appropriate EPA Regional Office listed in Appendix IV of the Catalog."}</t>
  </si>
  <si>
    <t>Nick Vizzone,USEPA Headquarters, Ariel Rios Building, 1200 Pennsylvania Avenue, N. W. Mail Code: 5305P, Washington, DC 20460 Email:&lt; a href='mailto:vizzone.nick@epa.gov'&gt;vizzone.nick@epa.gov&lt;/a&gt;Phone: (703) 308-8460.;</t>
  </si>
  <si>
    <t>http://www.epa.gov/epawaste/index.htm</t>
  </si>
  <si>
    <t xml:space="preserve">Fiscal Year2017: No content available. Fiscal Year2016: No content available. </t>
  </si>
  <si>
    <t>The evaluation and selection criteria for competitive awards under this CFDA description will be described in the competitive announcement</t>
  </si>
  <si>
    <t>https://beta.sam.gov/fal/a65665f2121946f6a21e77e8cfe7018a/view</t>
  </si>
  <si>
    <t>Superfund State and Indian Tribe Core Program Cooperative Agreements</t>
  </si>
  <si>
    <t>To effectively implement the statutory requirements of CERCLA Section 121(f) for state or tribal involvement. To provide funds to conduct CERCLA activities which are not assignable to specific sites, but support a recipient's Superfund program. 
Funding Priority - Fiscal Year 2017: To support states and tribes to effectively meet the statutory requirements of CERCLA Section 121(f) for meaningful and substantial involvement in the Superfund remedial program.
Funding Priority - Fiscal Year 2018: Support for non-site specific activities intended to develop and maintain a state or Indian tribe’s ability to participate in the Superfund remedial program.</t>
  </si>
  <si>
    <t>States and U.S. Territories, and Federally Recognized Indian Tribal Governments.</t>
  </si>
  <si>
    <t>States, U.S. Territories and Federally Recognized Indian Tribal Governments.</t>
  </si>
  <si>
    <t>{"description":"Costs will be determined in accordance 40 CFR Part 35 Subpart O and 2 CFR 200 Subpart E.","isApplicable":true}</t>
  </si>
  <si>
    <t>{"environmentalImpact":{"reports":[{"isSelected":true,"reportCode":"ExecutiveOrder12372"},{"isSelected":true,"reportCode":"otherRequired"}]},"description":"Regarding pre-application/pre-proposal assistance with respect to competitive funding opportunities under this CFDA assistance listing, EPA will generally specify the nature of the pre-application/pre-proposal assistance, if any, that will be available to applicants in the competitive announcement.  For additional information, contact the individual(s) listed in the competitive announcement."}</t>
  </si>
  <si>
    <t>EPA regional Superfund program offices review the applications for cooperative agreements. Final approval of application and supporting documentation and offer of award is made by the EPA Regional Administrator unless re-delegated to the Regional Division Director.
For competitive awards, EPA will review and evaluate applications, and/or submissions in accordance with the terms, conditions, and criteria stated in the competitive announcement.  Competitions will be conducted in accordance with EPA policies/regulations for competing assistance agreements.</t>
  </si>
  <si>
    <t xml:space="preserve">Approximately ninety (90) days. </t>
  </si>
  <si>
    <t>{"types":{"moe":false,"formula":false,"matching":true},"formula":{"title":"","chapter":"","part":"","subPart":"","publicLaw":"","description":""},"matching":{"requirementFlag":"mandatory","percent":"10","description":"As required by 40 CFR Part 35 Subpart O, State recipients of Core Program Cooperative Agreements must provide a 10 percent cost share of the total project cost on all awards. This match may be made from either direct, non-federal funds, non reimbursed fund, or with in kind contributions. CERCLA credits earned at other Superfund sites cannot be used to meet the 10 percent match. This program has no statutory formula."},"moe":{"description":""}}</t>
  </si>
  <si>
    <t>{"awarded":"other","description":"Assistance is awarded as a lump sum, or may be incrementally funded. Recipients with Regional approval may receive cooperative agreement awards for multi year budget and project periods at the Region's discretion. Continued funding of tasks in subsequent years is based on an evaluation of demonstrated progress towards the goals in the Core Program Cooperative Agreement Statement of Work.","awardedDescription":"In order to receive payment by the letter of credit method, the recipient must comply with the requirements regarding letter of credit described in Part of 2CFR 200. The recipient must identify and charge costs to specific sites, activities, and operable units, as applicable, for drawdown purposes as specified in the Cooperative Agreement. If the recipient is unable to meet letter of credit requirements, EPA will pay the recipient by reimbursement. The recipient must comply with the requirements regarding reimbursement described in 2 CFR Part 200."}</t>
  </si>
  <si>
    <t>[{"code":"program","isSelected":false,"description":""},{"code":"cash","isSelected":true,"description":"Grantees are required to submit financial reports in accordance with Agency policy and the Financial Reporting and Financial Management Systems requirements stated in Federal Grant Regulations 2 CFR Part 200 and 1500"},{"code":"progress","isSelected":true,"description":"The recipients must submit progress reports no more frequently than quarterly, but at a minimum annually. The recipients must submit financial status reports annually, and a final report."},{"code":"expenditure","isSelected":true,"description":"Financial status reports are required. "},{"code":"performanceMonitoring","isSelected":true,"description":"Performance monitoring is required. "}]</t>
  </si>
  <si>
    <t>The record retention requirements of 2 CFR 200 and 1500 and Part 35, Subpart O are applicable. Recipients must keep financial records, including all documents supporting entries on accounting records and to substantiate changes in grants, available to personnel authorized to examine EPA recipients grants and cooperative agreements records. The recipient must maintain all records for 10 years following submission of the final Financial Status Report unless otherwise directed by the EPA award official, and must obtain written approval from the EPA award official before destroying any records. If any litigation, claim, negotiation, audit, cost recovery, or other action involving the records has been started before the expiration of the ten year period, the records must be retained until completion of the action and resolution of all issues which arise from it, or until the end of the regular ten-year period, whichever is later.</t>
  </si>
  <si>
    <t xml:space="preserve">(Cooperative Agreements) FY 17 est $4,600,000.00; FY 18 Estimate Not Available  FY 16$4,600,000.00; - FY15 $5.6 million; FY16 $4.6 million; FY 17 $4.6 million (estimate) </t>
  </si>
  <si>
    <t>$15,000 to $207,514; with an average award of $88,128.</t>
  </si>
  <si>
    <t>{"list":[{"fiscalYear":2016,"description":"In Fiscal Year 2016, the types of activities funded included: hiring staff, administrative salaries, clerical help, financial accounting, data management, program management, medical monitoring, health and safety training for field employees, computer systems purchases, training, legal assistance and legislative development. Outputs include reports, accounting and tracking systems, hired and trained staff, cost recovery procedures and techniques, laws and regulations for hazardous waste control. In FY 2016, to date, 7 Core program cooperative agreements have been awarded.  na"},{"fiscalYear":2017,"description":"In Fiscal Year 2017, the types of activities funded included: hiring staff, administrative salaries, clerical help, financial accounting, data management, program management, medical monitoring, health and safety training for field employees, computer systems purchases, training, legal assistance and legislative development. "}],"isApplicable":true}</t>
  </si>
  <si>
    <t>2 CFR 200 and 40 CFR Part 35 (Subpart O).</t>
  </si>
  <si>
    <t>Ellyn FineAssessment and Remediation Division, Office of Superfund Remediation and Technology Innovation, Office of Land and Emergency Management; Mail Code 5202P, EPA, Washington, DC 20460. Telephone: (703) 603-8714. E-mail: fine.ellyn@epa.gov, Washington, DC 20460 Email:&lt; a href='mailto:fine.ellyn@epa.gov'&gt;fine.ellyn@epa.gov&lt;/a&gt;Phone: (703) 603-8714;</t>
  </si>
  <si>
    <t xml:space="preserve">66.802 Superfund State, Political Subdivision, and Indian Tribe Site-Specific Cooperative Agreements ; </t>
  </si>
  <si>
    <t>Fiscal Year2016: Administrative and program development, accounting systems development, legal authorities and enforcement support, hiring and training of State response staff, procedures for emergency response actions, identifying sites in the State affected by the release of hazardous substances, program management and planning; financial administration, reconciliation of records and financial report preparation; budget preparation/management, procurement and labor allocation accounting and reporting services; and state records and archives representation, cost recovery records maintenance, and cost recovery report preparation.  naFiscal Year2017: Administrative and program development, accounting systems development, legal authorities and enforcement support, hiring and training of state response staff, procedures for emergency response actions, program management and planning; financial administration, reconciliation of records and financial report preparation; budget preparation/management, and state records and archives representation, cost recovery records maintenance, and cost recovery report preparation.</t>
  </si>
  <si>
    <t>For Superfund Core Program Cooperative Agreements, recipients must demonstrate a need for non-site specific funds to support activities. Each project is examined and selected on a case-by-case basis based upon availability of funds, eligibility of activities, and other criteria as determined by EPA.
The evaluation and selection criteria for competitive awards under this CFDA assistance listing will be described in the competitive announcement.</t>
  </si>
  <si>
    <t>https://beta.sam.gov/fal/231ee5bdc61e4fb89df4f784213f36e8/view</t>
  </si>
  <si>
    <t>Hazardous Waste Management Grant Program for Tribes</t>
  </si>
  <si>
    <t>Hazardous Waste Grants</t>
  </si>
  <si>
    <t>{"list":[{"act":{},"publicLaw":{"congressCode":"105","number":"276"},"statute":{"page":"2461 &amp; 2499 (1998)","volume":"112"},"authorizationTypes":{"act":true,"statute":true,"publicLaw":true}}]}</t>
  </si>
  <si>
    <t>The Hazardous Waste Management Grant Program for Tribes provides assistance for the development and implementation of hazardous waste management programs; for building capacity to improve and maintain regulatory compliance; and for developing solutions to address hazardous waste management issues in Indian country. 
Funding Priority - Fiscal Year 2018:  Develop and implement hazardous waste management programs that improve the applicant's ability to properly identify, manage, or dispose of hazardous waste. Build capacity to improve and maintain regulatory compliance and develop solutions to address hazardous waste mismanagement impacting Tribal lands. Development and institutionalization of hazardous waste program capacity for Tribal governments and the communities they serve.
Funding Priority - Fiscal Year 2019:  Develop and implement hazardous waste management programs that improve the applicant's ability to properly identify, manage, or dispose of hazardous waste. Build capacity to improve and maintain regulatory compliance and develop solutions to address hazardous waste mismanagement impacting Tribal lands. Development and institutionalization of hazardous waste program capacity for Tribal governments and the communities they serve.</t>
  </si>
  <si>
    <t>The following are eligible to receive financial assistance: (a) an Indian tribal government, and (b) an intertribal consortium or consortia. An Indian tribal government is any tribe, band, nation, or other organized group or community, including any Alaska Native village or regional or village corporation (as defined in or established pursuant to the Alaska Native Claims Settlement Act, 43 U.S.C. 1601, et seq.), which is recognized by the U.S. Department of the Interior as eligible for the special services provided by the United States to Indians because of their status as Indians. A consortium is a partnership between two or more Indian tribal governments authorized by the governing bodies of those tribes to apply for and receive assistance under this program. 
For certain competitive funding opportunities under this CFDA assistance listing, the Agency may limit eligibility to compete to a number or subset of eligible applicants consistent with the Agency's Assistance Agreement Competition Policy.</t>
  </si>
  <si>
    <t>{"environmentalImpact":{"reports":[{"isSelected":true,"reportCode":"ExecutiveOrder12372"},{"isSelected":true,"reportCode":"otherRequired"}]},"description":"Regarding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 \n\nPotential applicants should consult the designated Regional Tribal hazardous waste program coordinator.  It is strongly suggested that potential applicants consult with the designated Regional point of contact."}</t>
  </si>
  <si>
    <t>{"description":"The annual competitive announcement outlines specific procedures for submitting proposals. Applicants, except in limited circumstances approved by the Agency, must submit all initial applications for funding through https://www.grants.gov.","isApplicable":true}</t>
  </si>
  <si>
    <t>The approval process can take up to an estimated one to two months from the deadline provided in the competitive announcement.</t>
  </si>
  <si>
    <t>Applicants must submit new proposals and/or applications in response to the competitive announcements.  In order to receive an extension of the current award, significant progress must be demonstrated.</t>
  </si>
  <si>
    <t>{"awarded":"other","description":"The terms of the grant shall be determined at the time of the grant award. ","awardedDescription":"Assistance agreements will be fully funded by a lump sum."}</t>
  </si>
  <si>
    <t>[{"code":"program","isSelected":true,"description":"Annual Regional Review. Grantees must provide financial and performance activity reports according to the terms negotiated with the Regional program. Copies of the reports should also be sent to the EPA Office of Resource Conservation and Recovery headquarters representative. Grantees are required to submit program reports in accordance with Agency policy and the Monitoring and Reporting Program Performance requirements stated in Federal Grant Regulations 2 CFR 200 and 1500.  Reporting requirements shall be determined at the time of grant award."},{"code":"cash","isSelected":true,"description":"Grantees are required to submit financial reports in accordance with Agency policy and the Financial Reporting and Financial Management Systems requirements stated in Federal Grant Regulations 2 CFR 200 and 1500. ."},{"code":"progress","isSelected":true,"description":"Grantees are required to submit progress reports in accordance with Agency policy and the Monitoring and Reporting Program Performance requirements stated in Federal Grant Regulations 2 CFR 200 and 1500."},{"code":"expenditure","isSelected":true,"description":"Typically expenditure reports are not required. However, grantees are required to submit financial reports in accordance with Agency policy and the Financial Reporting and Financial Management Systems requirements stated in Federal Grant Regulations 2 CFR 200 and 1500."},{"code":"performanceMonitoring","isSelected":true,"description":"Grantees are required to perform performance monitoring in accordance with Agency policy and requirements stated in 2 CFR 200 and 1500."}]</t>
  </si>
  <si>
    <t>Records and accounts must be maintained to reflect the operations of the project. 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should be retained until the matter is completely resolved.</t>
  </si>
  <si>
    <t xml:space="preserve">(Cooperative Agreements (Discretionary Grants)) FY 17$300,000.00; FY 18 est $305,000.00; FY 19 est $305,000.00; FY 16$297,000.00; - </t>
  </si>
  <si>
    <t xml:space="preserve">Range = $18,000 to $100,000; Average = $56,000. </t>
  </si>
  <si>
    <t>{"list":[{"fiscalYear":2016,"description":"No content available. In FY 2016, the Office of Resource Conservation and Recovery (ORCR) - formerly OSW - distributed funds to Tribes and Inter-Tribal Consortia in support of activities that facilitate the development of comprehensive management programs to properly identify, manage, or dispose of hazardous waste; build capacity to improve and maintain regulatory compliance; and identify and/or implement solutions that will address hazardous waste mismanagement. In FY 2016, ORCR received 11 proposals. Out of the 11 proposals that were received, 9 were considered eligible and were reviewed. To assist Tribes through the FY 2016 Hazardous Waste Management Grant Program for Tribes, $297,000 in STAG funding was distributed to Regions 6, 9, and 10. A total of 4 awards were made through these Regions. "},{"fiscalYear":2017,"description":"In FY 2017, the Office of Resource Conservation and Recovery (ORCR) - formerly OSW - distributed funds to Tribes and Inter-Tribal Consortia in support of activities that facilitate the development of comprehensive management programs to properly identify, manage, or dispose of hazardous waste; build capacity to improve and maintain regulatory compliance; and identify and/or implement solutions that will address hazardous waste mismanagement. In FY 2017, ORCR received 13 proposals. Out of the 13 proposals that were received, 11 were considered eligible and were reviewed. To assist Tribes through the FY 2017 Hazardous Waste Management Grant Program for Tribes, $301,000 in STAG funding was distributed to Regions 5, 8, and 9. A total of 3 awards were made through these Regions."}],"isApplicable":true}</t>
  </si>
  <si>
    <t>General Grant Regulations and Procedures2 CFR 200 and 1500 as applicable. Contact designated Regional program coordinator for other documents, including the "Hazardous Waste Management Grant Program for Tribes: Guidance for Applicants.</t>
  </si>
  <si>
    <t>{"flag":"appendix","description":"Designated Regional Tribal Hazardous Waste Management Program Contacts: Region, Address, Name, E-mail Address, Phone, Fax. Region I, U.S. EPA, 1 Congress Street, Boston, MA 02114-2023, Michael Stover, Stover.Michael@epa.gov, (617) 918-1123,(617) 918-0343. Region II, U.S. EPA, 290 Broadway, 22nd Floor, New York, NY 10007-1886, David Abrines, Abrines.David@epa.gov, (212) 637-3043, (212) 637-4437. Region IV, U.S. EPA, Atlanta Federal Center, 61 Forsyth Street, Atlanta, GA 30303, Davy Simonson, Simonson.Davy@epa.gov, (404) 562-8457, (404) 562-8439. Region V, U.S. EPA, 77 W. Jackson Blvd, Chicago, IL 60604, Dolly Tong, Tong.Dolly@epa.gov, (312) 886-1019, (312) 353-6519. Region VI, U.S. EPA, 1445 Ross Avenue, Dallas, TX 75202-2733, Nick Stone (Technical), Stone.Nick@epa.gov, Maurice Hill (Grants), Hill.Maurice@epa.gov, (214) 665-7226, (214) 665-7216, (214) 665-8523, (214) 665-2182. Region VII, U.S. EPA, 901 N. 5th Street, Kansas City, KS 66101, Elizabeth Blackburn, Blackburn.LizI@epa.gov, (913) 551-7899, (913) 551-9899. Region VIII, U.S. EPA, 1595 Wynkoop Street, Mail Code: 8P-HW, Denver, CO 80202-1129, Roger Hancock, Hancock.Roger@epa.gov, (303) 312-6135, (303) 312-6341. Region IX, U.S. EPA, 75 Hawthorne Street, Mail Code: WST-7, San Francisco, CA 94105, Deirdre Nurre, Nurre.Deirdre@epa.gov, (415) 972-4290, (415) 947-3530. Region X, U.S. EPA, 1200 6th Avenue, Mail Code: WCM-128; Seattle, WA 98101, Gabriela Carvalho, Carvalho.Gabriela@epa.gov, (206) 553-6698, (206) 553-8509."}</t>
  </si>
  <si>
    <t>Denise RoyOffice of Resource Conservation and Recovery, Environmental Protection Agency, 1200 Pennsylvania Avenue., N.W. (Mail Code: 5303P), Washington, DC 20460 Email:&lt; a href='mailto:Roy.Denise@epa.gov'&gt;Roy.Denise@epa.gov&lt;/a&gt;Phone: (703) 308 8458;</t>
  </si>
  <si>
    <t>https://www.epa.gov/tribal-lands</t>
  </si>
  <si>
    <t>Fiscal Year2016: In FY 2016, the following activities are suggestive and do not limit the range of activities considered eligible under this grant program. These activities are eligible when they are performed in support of developing and implementing a tribal program to manage hazardous waste: Develop and implement codes, regulations, and ordinances, policies, and/or guidance to regulate hazardous waste management activities and facilities, such as generators, transporters, and treatment, storage and disposal facilities. Develop and implement hazardous waste program enforcement policies and procedures to ensure regulatory compliance, including monitoring and inspection schemes. Develop legal and administrative infrastructure adequate to implement and maintain regulatory and/or non-regulatory hazardous waste management programs. Includes support for Tribal Emergency Response Committees (TERC). Identify and assess hazardous waste generation and ongoing management of concern to the community, including: inventory active and inactive dump/disposal sites and assess contamination potential; characterize hazardous waste stream, including illegal dump-sites; and identify sensitive sites with potential or actual impacts on water bodies, soil, air, cultural/historic resources, threatened or endangered species, etc. Develop and implement tribal integrated hazardous waste management plans (including, but not limited to, source reduction/recycling, household hazardous waste collection programs, pesticide container collection). Implement used oil collection/re-use and other programs to reduce the mismanagement of hazardous waste in the community. Implement household hazardous waste collection events or programs that provide sustainable or long-term solutions for disposal of household hazardous waste for the community. Develop outreach/education documents and other resource materials to plan and conduct hazardous waste management seminars for tribal leaders, community members, business and civic organizations, etc. Establish qualifications for environmental management personnel relative to the tribes needs and plan for program implementation. Establish a communications plan for hazardous waste management program activities. Identify multi-jurisdictional opportunities for hazardous waste management, including feasibility for intergovernmental (Tribal, Federal, State, local) cooperative efforts.  naFiscal Year2018: In FY 2018, the following activities are suggestive and do not limit the range of activities considered eligible under this grant program. These activities are eligible when they are performed in support of developing and implementing a tribal program to manage hazardous waste: Develop and implement codes, regulations, and ordinances, policies, and/or guidance to regulate hazardous waste management activities and facilities, such as generators, transporters, and treatment, storage and disposal facilities. Develop and implement hazardous waste program enforcement policies and procedures to ensure regulatory compliance, including monitoring and inspection schemes. Develop legal and administrative infrastructure adequate to implement and maintain regulatory and/or non-regulatory hazardous waste management programs. Includes support for Tribal Emergency Response Committees (TERC). Identify and assess hazardous waste generation and ongoing management of concern to the community, including: inventory active and inactive dump/disposal sites and assess contamination potential; characterize hazardous waste stream, including illegal dump-sites; and identify sensitive sites with potential or actual impacts on water bodies, soil, air, cultural/historic resources, threatened or endangered species, etc. Develop and implement tribal integrated hazardous waste management plans (including, but not limited to, source reduction/recycling, household hazardous waste collection programs, pesticide container collection). Implement used oil collection/re-use and other programs to reduce the mismanagement of hazardous waste in the community. Implement household hazardous waste collection events or programs that provide sustainable or long-term solutions for disposal of household hazardous waste for the community. Develop outreach/education documents and other resource materials to plan and conduct hazardous waste management seminars for tribal leaders, community members, business and civic organizations, etc. Establish qualifications for environmental management personnel relative to the tribes needs and plan for program implementation. Establish a communications plan for hazardous waste management program activities. Identify multi-jurisdictional opportunities for hazardous waste management, including feasibility for intergovernmental (Tribal, Federal, State, local) cooperative efforts.</t>
  </si>
  <si>
    <t>The evaluation and selection criteria for competitive awards under this CFDA assistance listing  will be described in the competitive announcement.</t>
  </si>
  <si>
    <t>https://beta.sam.gov/fal/00fca7f973b64b41ac06b714849f6c3d/view</t>
  </si>
  <si>
    <t>Alternative or Innovative Treatment Technology Research, Demonstration, Training, and Hazardous Substance Research Grants</t>
  </si>
  <si>
    <t>{"list":[{"act":{},"publicLaw":{"congressCode":"95","number":"510"},"USC":{"title":"","section":""},"authorizationTypes":{"USC":true,"act":true,"publicLaw":true},"usc":{"title":"","section":""}},{"act":{},"publicLaw":{"congressCode":"99","number":"499"},"USC":{"title":"42","section":"9660"},"authorizationTypes":{"USC":true,"act":true,"publicLaw":true},"usc":{"title":"42","section":"9660"}}]}</t>
  </si>
  <si>
    <t>To support grants and cooperative agreements for (1) a program of research, evaluation, testing, development, and demonstration of alternative or innovative treatment technologies which may be utilized in response actions to achieve more permanent protection of human health and welfare and the environment; (2) a technology transfer program including the development, collection, evaluation, coordination, and dissemination of information relating to the utilization of alternative or innovative treatment technologies for response actions; (3) a program of training and evaluation of training needs in the procedures for the handling and removal of hazardous substances for employees who handle hazardous substances and training in the management of facilities at which hazardous substances are located and in the evaluation of the hazards to human health presented by such facilities for State and local health and environmental agency personnel, and (4) a program of research with respect to the detection, assessment, and evaluation of the effects on and risks to human health of hazardous substances and detection of hazardous substances in the environment. "Alternative Treatment" refers to (new) technologies and techniques for treating solid waste/sites that differ from the technologies techniques being used currently. 
Funding Priority - Fiscal Year 2017:  The Association of State and Territorial Solid Waste Management Officials' Focus Group research covered issues related to EPA and state implementation of the federal Superfund program including site assessment, remedial action, post-construction management and contaminated sediments. ASTSWMO presented research at its Annual and Mid-Year meetings (October 2016 and April 2017). EPA issued a Request for Proposals on December 9, 2016, entitled “CERCLA Research Cooperative Agreement” for competitive proposals to provide support for state participation in developing tools, procedures and guidance to promote efficient cleanup work by states under the Superfund program. EPA received one proposal in response to the announcement; the selection is under review by EPA.
Funding Priority - Fiscal Year 2018: Continue to fund (provided availability) the cooperative agreement recipient selected for state related research in FY 2017.</t>
  </si>
  <si>
    <t>Assistance under this program is generally available to States, territories, Indian Tribes, and possessions of the U.S., including the District of Columbia, public and private universities and colleges, hospitals, laboratories, other public or private nonprofit institutions, and individuals. In some instances, EPA will consider applications from profit makers, proposing projects with significant technical merit and relevance to EPA's Office of Solid Waste and Emergency Response. Nonprofit organizations described in Section 501(c)(4) of the Internal Revenue Code that engage in lobbying activities as defined in Section 3 of the Lobbying Disclosure Act of 1995 are not eligible to apply. 
For certain competitive funding opportunities under this CFDA assistance listing, the Agency may limit eligibility to compete to a number or subset of eligible applicants consistent with the Agency's Assistance Agreement Competition Policy.</t>
  </si>
  <si>
    <t xml:space="preserve">State and local governments, U.S. territories and possessions, Indian Tribes, universities and colleges, hospitals, laboratories, industry, and other public and private institutions and individuals. </t>
  </si>
  <si>
    <t>{"description":"EPA may request that applicants document their nonprofit status. The Agency may also request that applicants demonstrate they have appropriate background, academic training, experience in the field, and necessary equipment to carry out projects. EPA may ask applicants or principle investigators to provide curriculum vitae and relevant publications.","isApplicable":true}</t>
  </si>
  <si>
    <t>{"environmentalImpact":{"reports":[{"isSelected":true,"reportCode":"ExecutiveOrder12372"},{"isSelected":true,"reportCode":"otherRequired"}]},"description":"Regarding pre-application/pre-proposal assistance with respect to competitive funding opportunities under this CFDA assistance listing, EPA will generally specify the nature of the pre-application/pre-proposal assistance, if any, that will be available to applicants in the competitive announcement.  For additional information, contact the individual(s) listed as \"Information Contacts\" or see Appendix IV of the Catalog."}</t>
  </si>
  <si>
    <t>{"description":"The Request for Proposals (RFP) or Request for Applications (RFA) will specify application procedures.\n\nApplicants, except in limited circumstances approved by the Agency, must submit all applications for funding through https://www.grants.gov.","isApplicable":true}</t>
  </si>
  <si>
    <t>For non-competitive awards, EPA will conduct an administrative evaluation to determine the adequacy of the application in relation to grant regulations and a technical and program evaluation to determine the merit and relevance of the project. The Agency will then advise the applicant if funding is being considered. A final work plan will then be negotiated with the applicant.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</si>
  <si>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For non-competitive awards: Disputes will be resolved under 2 CFR 1500 Subpart E, as applicable. 
For competitive awards: Assistance agreement competition-related disputes will be resolved in accordance with the dispute resolution procedures published in 70 FR (Federal Register) 3629, 3630 (January 26, 2005). Copies of these procedures may also be requested by contacting the individual(s) listed as "Information Contacts." Disputes relating to matters other than the competitive selection of recipients will be resolved under 2 CFR 1500 Subpart E, as applicable.</t>
  </si>
  <si>
    <t>EPA may incrementally fund grants and cooperative agreements under this program. Approval of subsequent funding increments is dependent on satisfactory project progress, continued relevance of the project to EPA's priorities, and availability of funds.</t>
  </si>
  <si>
    <t>{"types":{"moe":false,"formula":false,"matching":true},"formula":{"title":"","chapter":"","part":"","subPart":"","publicLaw":"","description":""},"matching":{"requirementFlag":"voluntary","percent":"0","description":"EPA supports two types of projects under this Section: 1. Alternative or innovative treatment demonstration projects [311(b)(3)]. When making awards under Section 311(b)(3), \"Alternative or innovative treatment technology research and demonstration program, Contracts and grants,\" the Administrator shall, to the maximum extent possible, enter into appropriate cost sharing arrangements. EPA may waive the 311(b)(3) cost sharing requirement in appropriate cases if a justification is provided and accepted. This program has no statutory cost sharing formula, however, there are funding restrictions. For example, the Administrator shall not provide any Federal assistance for any part of a full-scale field demonstration project unless the applicant can demonstrate that it cannot obtain appropriate private financing on reasonable terms and conditions sufficient to carry out the demonstration project. The total Federal funds for any full-scale field demonstration project shall not exceed 50 percent of the total cost of such project estimated at the time of the award. Furthermore, the Administrator shall not expend more than $10,000,000 for assistance under the program in any fiscal year and shall not expend more than $3,000,000 for any single project. 2. Hazardous substance research [311(c)]. Assistance awarded under Section 311(c), \"Hazardous substance research\" has no cost sharing requirements or funding restrictions."},"moe":{"description":""}}</t>
  </si>
  <si>
    <t>{"awarded":"other","description":"EPA generally funds grants and cooperative agreements in a lump sum on a 12-month basis. However, EPA can negotiate the project period with each applicant based on project requirements.  EPA generally limits project periods to 5 years.","awardedDescription":"Incremental funding may be available.  The method of fund disbursement will be determined at the time of award."}</t>
  </si>
  <si>
    <t>[{"code":"program","isSelected":true,"description":"Reporting requirements are identified at 2 CFR 200 and 1500 as applicable. EPA may include additional information regarding the content and frequency of reporting requirements in the terms and conditions of the agreements. Grantees are required to submit program reports.   in accordance with Agency policy and the Monitoring and Reporting Program Performance requirements."},{"code":"cash","isSelected":true,"description":"Grantees are required to submit financial reports in accordance with Agency policy and the Financial Reporting and Financial Management Systems requirements 2 CFR 200 and 1500."},{"code":"progress","isSelected":true,"description":"Grantees are required to submit progress reports in accordance with Agency policy and the Monitoring and Reporting Program Performance requirements stated in Federal Grant Regulations 2 CFR 200 and 1500."},{"code":"expenditure","isSelected":true,"description":"Grantees are required to submit expenditure reports in accordance with Agency policy and the Financial Reporting and Financial Management Systems requirements 2 CFR 200 and 1500."},{"code":"performanceMonitoring","isSelected":true,"description":"Grantees are required to perform performance monitoring in accordance with Agency policy and requirements stated in Federal Grant Regulations 2 CFR 200 and 1500."}]</t>
  </si>
  <si>
    <t xml:space="preserve">(Project Grants (Discretionary)) FY 17$500,000.00; FY 18 est $0.00; FY 19 Estimate Not Available  FY 16 est $200,000.00; - </t>
  </si>
  <si>
    <t>For each fiscal year it is $50,000 - $1,000,000 Average $500,000</t>
  </si>
  <si>
    <t>{"list":[{"fiscalYear":2016,"description":"Presented the West Estimation Support Tool (WEST) and Incident Waste Decision Support Tool (I-WASTE) tools at the Annual Meeting. The WEST tool is used for estimating the type and amount of waste generated from cleanup following a radiological incident, and I-WASTE is a web-based decision support tool that assist decision makers with waste management planning from incidents  na"}],"isApplicable":false}</t>
  </si>
  <si>
    <t>Alternative or innovative treatment technology and hazardous substance research grants are subject to EPA's General Grant Regulations 2 CFR 200 and 1500 and FAR Part 31 for profit makers.</t>
  </si>
  <si>
    <t>Barbara McDonoughContracts Management Branch, Resources Management Division, Office of Superfund Remediation &amp; Technology Innovation, USEPA, 1200 Pennsylvania Avenue,  N.W. (5202-P), Washington, DC 20460 Email:&lt; a href='mailto:mcdonough.barbara@epa.gov'&gt;mcdonough.barbara@epa.gov&lt;/a&gt;Phone: (703) 603-9042;</t>
  </si>
  <si>
    <t xml:space="preserve">66.815 Environmental Workforce Development and Job Training Cooperative Agreements; 66.808 Solid Waste Management Assistance Grants; 66.814 Brownfields Training, Research, and Technical Assistance Grants and Cooperative Agreements ; </t>
  </si>
  <si>
    <t>Competitive applications and proposals will be selected in accordance with announced criteria. Non-competitive proposals are judged for (a) technical merit in terms of: (1) strengths and weaknesses of the project; (2) adequacy of overall project design; (3) competency of proposed staff; (4) suitability of applicant's available resources; (5) appropriateness of the proposed project period and budget; and (6) probability that the project will accomplish stated objectives; and, for (b) program interest in terms of: (1) the need for the proposed project; and (2) relationship to program objectives. 
The evaluation and selection criteria for competitive awards under this CFDA assistance listing  will be described in the competitive announcement (RFP or RFA).</t>
  </si>
  <si>
    <t>https://beta.sam.gov/fal/8d89e52fd221478ba262b4f81242cc1e/view</t>
  </si>
  <si>
    <t xml:space="preserve">Brownfields Training, Research, and Technical Assistance Grants and Cooperative Agreements </t>
  </si>
  <si>
    <t>Brownfields 104(k)(7) Grants</t>
  </si>
  <si>
    <t>{"list":[{"act":{},"USC":{"title":"42","section":"9604(k)(6)"},"authorizationTypes":{"USC":true,"act":true},"usc":{"title":"42","section":"9604(k)(6)"}}]}</t>
  </si>
  <si>
    <t>CERCLA 104(k)(7) provides EPA with authority for a program of training, research, and technical assistance to individuals and organizations to facilitate the inventory of brownfields properties, assessments, cleanup of brownfields properties, community involvement, or site preparation. Brownfield sites are real property, the expansion, redevelopment, or reuse of which may be complicated by the presence or potential presence of a hazardous substance, pollutant, or contaminant.
Funding Priority - Fiscal Year 2018: Using a competitive grants process, EPA intends to select proposals and award cooperative agreements for training, research, and technical assistance related to brownfields. EPA also intends to incrementally fund projects with satisfactory project progress selected in previous 104(k)(7) training, research, and technical assistance competitions. The Agency gives preference to the twelve statutory ranking criteria, as applicable, found at CERCLA 104(k)(6)(C) (see [180] CRITERIA FOR SELECTING PROPOSALS, below) when evaluating applications for research, training and technical assistance funding. In addition to the statutory criteria, EPA also evaluates applicants based on their ability to manage grants and other policy-based factors intended to promote effective stewardship of federal funds. No more than 15% of the funding appropriated for CERCLA 104(k) grants may be used to fund training, research, and technical assistance grants authorized by CERCLA 104(k)(7). For certain competitive funding opportunities, the Agency may limit eligibility to a particular subset of eligible applicants. The amount of financial assistance will vary. In FY18, EPA anticipates the following competitive funding opportunities: - solicit cooperative agreement proposals and select one or more recipient(s) for a brownfields conference support community education grant. Total funding for this program is anticipated to be approximately $2.1 million, incrementally funded over a project period up to five years. Based on their satisfactory progress, EPA intends to incrementally fund cooperative agreements that the Agency already awarded in previous years. The total incremental funding to cooperative agreements awarded in previous years under CFDA 66.814 is expected to be approximately $4.7 million.
Funding Priority - Fiscal Year 2019: Using a competitive grants process, EPA intends to select proposals and award cooperative agreements for training, research, and technical assistance related to brownfields. EPA also intends to incrementally fund projects with satisfactory project progress selected in previous 104(k)(7) training, research, and technical assistance competitions. The Agency gives preference to the twelve statutory ranking criteria, as applicable, found at CERCLA 104(k)(6)(C) (see [180] CRITERIA FOR SELECTING PROPOSALS, below) when evaluating applications for research, training and technical assistance funding. In addition to the statutory criteria, EPA also evaluates applicants based on their ability to manage grants and other policy-based factors intended to promote effective stewardship of federal funds. No more than 15% of the funding appropriated for CERCLA 104(k) grants may be used to fund training, research, and technical assistance grants authorized by CERCLA 104(k)(7). The amount of financial assistance will vary. In FY19, EPA anticipates the following competitive funding opportunities: - solicit cooperative agreement proposals and select recipients for technical assistance, training and research for specific focus areas. Examples of focus areas include supporting brownfields communities learn more about financing tools for brownfields reuse, helping brownfields communities incorporate equitable development principles into reuse planning, and supporting environmental workforce development and job training grantees and prospective grantees. The total funding amount for the technical assistance portion is anticipated to be approximately $2 million over a five year project period. Based on their satisfactory progress, EPA intends to incrementally fund cooperative agreements that the Agency had awarded in previous years under CFDA 66.814. In FY19, the total incremental funding to cooperative agreements awarded in previous years under CFDA 66.814 is expected to be over $2.5 million.</t>
  </si>
  <si>
    <t>CERCLA 104(k)(7) cites eligible entities as: a general purpose unit of local government; a land clearance authority or other quasi-governmental entity that operates under the supervision and control of, or as an agent of, a general purpose unit of local government; a government entity created by a State legislature; a regional council or group of general purpose units of local government; a redevelopment agency that is chartered or otherwise sanctioned by a State; a State (note CERCLA 107(27) defines term "State" to include territories or possessions over which the United States has jurisdiction); an Indian Tribe other than in Alaska; an Alaska Native Regional Corporation, Alaska Native Village Corporation and the Metlakatla Indian Community. Nonprofit organizations are also eligible for training, research, and technical assistance grants. Nonprofit organizations must meet the definition of that term in Section 4(6) of the Federal Financial Assistance Management Improvement Act of 1999, Public Law 96-107, 31 U.S.C. 6101 Note: Under this definition, colleges, universities, and community colleges are eligible to apply. However, nonprofit organizations described in Section 501(c)(4) of the Internal Revenue Code that engage in lobbying activities as defined in Section 3 of the Lobbying Disclosure Act of 1995 are not eligible to apply. For profit organizations are not eligible to apply. 
For certain competitive funding opportunities under this CFDA description, the Agency may limit eligibility to compete to a number or subset of eligible applicants consistent with the Agency's Assistance Agreement Competition Policy.</t>
  </si>
  <si>
    <t>Cooperative agreement-funded activities will benefit the community members and local stakeholders who are proximate to brownfield sites (whether in an urban, suburban or rural setting) including local governments, non-profit organizations, quasi public nonprofits, residents, local business owners, community groups, universities and colleges, industry, other public and private institutions, individuals, states and tribes.</t>
  </si>
  <si>
    <t>{"description":"EPA may request that applicants document their non-profit status. The Agency may also request that applicants demonstrate they have appropriate background, academic training, and experience in the field to carry out projects. EPA may ask applicants for research projects to provide curriculum vitae and relevant publications.","isApplicable":true}</t>
  </si>
  <si>
    <t>{"description":"This is a competitive grant program. Requests for Initial Proposals or Requests for Applications will specify application procedures.  \n\nApplicants, except in limited circumstances approved by the Agency, must submit all initial applications for funding through https://www.grants.gov.","isApplicable":true}</t>
  </si>
  <si>
    <t>EPA is required by statute to conduct this assistance program competitively.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</si>
  <si>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EPA may incrementally fund grants and cooperative agreements under this program. Approval of subsequent funding increments is dependent on satisfactory project progress, continued relevance of the project to EPA's priorities, and availability of funds. Incremental funding is subject to review and approval by the Office of Brownfields and Land Revitalization, Office of Land and Emergency Management. The funded grants and cooperative agreements are not eligible for renewal.</t>
  </si>
  <si>
    <t>{"types":{"moe":false,"formula":false,"matching":true},"formula":{"title":"","chapter":"","part":"","subPart":"","publicLaw":"","description":""},"matching":{"requirementFlag":"voluntary_rating","percent":"0","description":"For training, research and technical assistance grants, EPA will not require that applicants include a match or cost share unless required by the terms of a competitive announcement. Even if EPA decides not to require matching funds, a statutory factor in ranking applications under Section 104(k)(7) is the extent to which EPA financial assistance will stimulate the availability of other funds for environmental assessment or remediation, and subsequent reuse of Brownfields sites. Applicants may be encouraged to provide information regarding resources (cash/in-kind services) that they, or a project partner, would commit to efforts receiving EPA financial assistance."},"moe":{"description":""}}</t>
  </si>
  <si>
    <t>{"awarded":"other","description":"EPA generally funds grants and cooperative agreements incrementally on a 12 month basis. However, EPA may fully fund any cooperative agreement at the time of award. EPA will negotiate the project period with each applicant based on project requirements. The project period can range anywhere from two to five years. The anticipated period of performance for the Technical Assistance to Brownfields (TAB) cooperative agreements is five years. The anticipated period of performance for the Brownfields Area-Wide Planning (BF AWP) cooperative agreements is two years. The anticipated period of performance for other technical assistance, research or training grants is usually up to five years, but may be fewer than five years depending on the specific terms of the cooperative agreement.","awardedDescription":"EPA generally funds the research, training, and technical assistance grants and cooperative agreements incrementally on a 12-month basis. However, EPA can negotiate the assistance award with each applicant based on project requirements. For example, usually EPA fully funds the two-year Brownfields Area-Wide Planning grants at initial award.\r\n\r\n \r\n"}</t>
  </si>
  <si>
    <t>[{"code":"program","isSelected":false,"description":""},{"code":"cash","isSelected":false,"description":""},{"code":"progress","isSelected":true,"description":"EPA includes reporting requirements for grants and cooperative agreements in the terms and conditions of the agreements.  Agreements may require interim and final progress reports, and expenditure/financial, equipment, and invention reports. Progress reports are generally required quarterly. Specific reporting requirements are also identified in the Grant Regulations at 2 CFR 200 and 1500, as applicable."},{"code":"expenditure","isSelected":true,"description":"Expenditure reports are part of the progress reporting."},{"code":"performanceMonitoring","isSelected":true,"description":"Performance Reports are required."}]</t>
  </si>
  <si>
    <t xml:space="preserve">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must be retained until the matter is completely resolved. </t>
  </si>
  <si>
    <t>(Cooperative Agreements (Discretionary Grants)) FY 17$8,500,000.00; FY 18 est $5,000,000.00; FY 19 Estimate Not Available  FY 16$4,400,000.00; - For FY 2017, EPA awarded up to $8.5 million in new and incremental funding for cooperative agreements awarded under this CFDA assistance listing.  This included approximately $3.8 million for new awards made under the FY 2017 Brownfields Area-Wide Planning (BF AWP) Grant Program, approximately $2.9 million for new awards made under the FY 2017 Technical Assistance to Brownfields (TAB) Program and approximately $1.8 million in incremental funding for other Research, Training and Technical Assistance (k6) grants awarded in previous years.
At this time the total funding estimated for FY 2018 is approximately $5 million. This amount is based on the following anticipated funding opportunities: -Based on their satisfactory progress, EPA intends to incrementally fund cooperative agreements that the Agency already awarded in previous years under CFDA 66.814 with approximately $3.5 million of those funds ($2 million of these funds expected for incremental funding to TAB grantees; approximately $600,000 for incremental funding to other research, training and technical assistance grantees) -EPA expects the remaining funds to support initial funding of a multi purpose grant anticipated to be approximately $2 million over a three year project period.</t>
  </si>
  <si>
    <t>Historically, the Brownfields Training, Research, and Technical Assistance cooperative agreements have ranged anywhere from $200,000,000 to $2,000,000 over the entire cooperative agreement, depending on the specific focus area of solicitation and the project period of the award (typical project period is 5 years) New awards made for other research, training and technical assistance grants usually range between $200,000 and $2 million and usually incrementally funded over the project period if the award is above $200,000.</t>
  </si>
  <si>
    <t>{"list":[{"fiscalYear":2016,"description":"In FY16, EPA expects to award cooperative agreements to entities that will serve as regional TAB providers (one TAB provider designated for each region), for a total of $2.2 million this year.\r\n\r\n\r\nEPA also expects to incrementally fund six cooperative agreements made in previous years to continue specific technical assistance support to brownfields communities on a range of topics. Total incremental funding support is anticipated at $1.3 million. \r\n In FY16, EPA awarded cooperative agreements and incrementally funded entities that will serve as regional TAB providers (one TAB provider designated for each region plus one national TAB), for a total of $3.6 million. EPA also funded five cooperative agreements made in previous years to continue specific technical assistance support to brownfields communities on a range of topics. Total incremental funding support was anticipated at approximately $775,000. "},{"fiscalYear":2017,"description":"For FY 2017, EPA awarded up to $9.1 million in new and incremental funding for cooperative agreements awarded under this CDFA assistance listing. This included approximately $3.8 million for new awards made under the FY 2017 Brownfields Area-Wide Planning (BF AWP) Grant Program, approximately $2.9 million for incremental funding made under the FY 2017 Technical Assistance to Brownfields (TAB) Program and approximately $2.4 million in incremental funding for other Research, Training and Technical Assistance (k6) grants awarded in previous years."},{"fiscalYear":2018,"description":"For FY 2018, EPA expects to award up to $1 million in incremental funding for cooperative agreements awarded under this CDFA assistance listing. The approximately $1 million will be incrementally funded for other Research, Training and Technical Assistance (k7) grants awarded in previous years."}],"isApplicable":true}</t>
  </si>
  <si>
    <t>Brownfields training, research, and technical assistance grants are subject to EPA's General Grant Regulations 2CFR 200 and 1500. Costs will be determined in accordance with 2 CFR 200 Subpart E. EPA will provide applicants with guidance on statutory prohibitions on the use of grant and cooperative agreement funds in Requests for Proposals, Requests for Applications, or by other means. EPA will provide assistance regarding clarification of the grant proposal guidelines. Potential applicants may submit written requests to OBLR for clarification. Significant clarifications to the guidelines will be posted on the brownfields website http://www.epa.gov/brownfields. This is the only form of pre-application assistance available. EPA will not meet with applicants to discuss draft proposals or provide informal comments on proposals.</t>
  </si>
  <si>
    <t>Rachel LentzOffice of Brownfields and Land Revitalization, Office of Land and Emergency Management, U.S. EPA, 1200 Pennsylvania Avenue, N.W. (Mail Code: 5105T), Washington, DC 20460 Email:&lt; a href='mailto:Lentz.rachel@epa.gov'&gt;Lentz.rachel@epa.gov&lt;/a&gt;Phone: 202-566-2745;</t>
  </si>
  <si>
    <t>https://www.epa.gov/brownfields</t>
  </si>
  <si>
    <t xml:space="preserve">66.818 Brownfields Assessment and Cleanup Cooperative Agreements; 66.817 State and Tribal Response Program Grants; 66.815 Environmental Workforce Development and Job Training Cooperative Agreements; </t>
  </si>
  <si>
    <t>Fiscal Year2016: EPA expects to award cooperative agreements for regional Technical Assistance to Brownfields (TAB) providers. TAB providers will be available to brownfields communities to assist them with understanding how to address brownfield sites and advance local efforts around brownfields assessment, cleanup and reuse. _x000D_
_x000D_
_x000D_
EPA expects to provide incremental funding to previously awarded cooperative agreement recipients if they make satisfactory progress. These EPA funds will be used for research, training and technical assistance projects related to technical assistance to environmental workforce development and job training (EWDJT) grantees; technical assistance on the integration of environmental justice and equitable development for brownfields-impacted communities; research on the benefits of brownfields redevelopment; technical assistance on brownfields financing and economic development strategies to brownfields-impacted communities; organize a national brownfields conference in 2017; state support on brownfields issues and tribal support on brownfields issues. _x000D_
 EPA expects to award cooperative agreements for regional Technical Assistance to Brownfields (TAB) providers. TAB providers will be available to brownfields communities to assist them with understanding how to address brownfield sites and advance local efforts around brownfields assessment, cleanup and reuse. EPA expects to provide incremental funding to previously awarded cooperative agreement recipients if they make satisfactory progress. These EPA funds will be used for research, training and technical assistance projects related to technical assistance to environmental workforce development and job training (EWDJT) grantees; technical assistance on the integration of environmental justice and equitable development for brownfields-impacted communities; research on the benefits of brownfields redevelopment; technical assistance on brownfields financing and economic development strategies to brownfields-impacted communities; organize a national brownfields conference in 2017; state support on brownfields issues and tribal support on brownfields issues. Fiscal Year2017: EPA continues to incrementally fund cooperative agreements for regional Technical Assistance to Brownfields (TAB) providers. TAB providers will be available to brownfields communities to assist them with understanding how to address brownfield sites and advance local efforts around brownfields assessment, cleanup and reuse. EPA incrementally funded six other previously awarded cooperative agreement recipients making satisfactory progress. These EPA funds are used for research, training and technical assistance projects related to technical assistance to environmental workforce development and job training (EWDJT) on the integration of environmental justice and equitable development for brownfields-impacted communities; research on the benefits of brownfields redevelopment; technical assistance on brownfields financing and economic development strategies to brownfields-impacted communities; state support on brownfields issues and tribal support on brownfields issues.</t>
  </si>
  <si>
    <t>This is a competitive grant program. The evaluation and selection criteria for competitive awards under this CFDA assistance listing will be described in the competitive announcement.</t>
  </si>
  <si>
    <t>https://beta.sam.gov/fal/1950456b0940476487be542de1321f83/view</t>
  </si>
  <si>
    <t>Environmental Workforce Development and Job Training Cooperative Agreements</t>
  </si>
  <si>
    <t>Environmental Workforce Development and Job Training Program</t>
  </si>
  <si>
    <t>{"list":[{"act":{"description":"Clean Water Act "},"authorizationTypes":{"act":true}},{"act":{},"authorizationTypes":{"act":true}},{"act":{"description":"Solid Waste Disposal Act"},"authorizationTypes":{"act":true}},{"act":{"description":"The Comprehensive Environmental Response, Compensation, and Liability Act "},"authorizationTypes":{"act":true}},{"act":{"description":"Toxic Substances Control Act"},"authorizationTypes":{"act":true}},{"act":{},"authorizationTypes":{"act":true}}]}</t>
  </si>
  <si>
    <t>The objective of the Environmental Workforce Development and Job Training Program is to recruit, train, and place unemployed and under-employed, including low-income, residents of solid and hazardous waste-impacted communities with the skills needed to obtain full-time, sustainable employment in solid and hazardous waste cleanup, wastewater treatment, chemical safety, and the environmental field at large. Furthermore, this program promotes the facilitation of activities related to assessment, cleanup, or preparation of contaminated sites, including brownfields, for reuse, while simultaneously building a local workforce with the skills needed to perform remediation work that are supportive of environmental protection and environmental health and safety. 
Funding Priority - Fiscal Year 2018:  In FY18, under the Environmental Workforce Development and Job Training grant application guidelines, applicants were provided the opportunity to deliver training in areas such as: brownfields hazardous waste training; solid waste management and recycling; emergency management and oil spill cleanup; Superfund cleanup related training, including innovative and alternative treatment technologies, wastewater treatment and stormwater management; and chemical safety and enhanced environmental health and safety training. Applicants in FY18 were also evaluated on the extent to which they have partnered with employers willing to hire graduates and the extent to which they have conducted labor market assessments that link proposed training with employers; forecasted hiring needs.</t>
  </si>
  <si>
    <t>Proposals will be accepted from either eligible governmental entities as defined in CERCLA Section 104(k)(1) or eligible nonprofit organizations as defined in Public Law 106-107, the Federal Financial Assistance Management Improvement Act. Eligible governmental entities include a general purpose local unit of government; a land clearance authority or other quasi-governmental entity that operates under the supervision and control of, or as an agent of, a general purpose unit of government; a governmental entity created by a state legislature; a regional council or group of general purpose units of local government; a redevelopment agency that is chartered or otherwise sanctioned by a state; a state; an Indian Tribe (other than in Alaska), or an Alaskan Native Regional Corporation and an Alaska Native Village Corporation as those terms are defined in the Alaska Native Claims Settlement Act (43 U.S.C. 1601 and following); and the Metlakatla Indian Community. Intertribal consortia, except consortia comprised of ineligible Alaskan tribes, are eligible to apply as well. Eligible nonprofit organizations include any corporation, trust, association, cooperative, or other organization that is operated mainly for scientific, educational, service, charitable, or similar purpose in the public interest; is not organized primarily for profit; and uses net proceeds to maintain, improve, or expand the operation of the organization. Workforce Investment Boards that meet these criteria may be eligible nonprofit organizations. Public and nonprofit private educational institutions are eligible to apply. However, nonprofit organizations described in Section 501(c)(4) of the Internal Revenue Code that engage in lobbying activities as defined in Section 3 of the Lobbying Disclosure Act of 1995 are not eligible to apply. For-profit or proprietary training organizations or trade schools are not eligible to apply. Evidence of nonprofit status under Federal, state or tribal law must be provided at the time the proposal is submitted.   Applicants are also required to demonstrate that proposed environmental job training projects do not duplicate other federally funded environmental job training projects in the target community. 
For certain competitive funding opportunities under this CFDA assistance listing, the Agency may limit eligibility to compete to a number or subset of eligible applicants consistent with the Agency's Assistance Agreement Competition Policy.
 A list of environmental workforce development and job training grants awarded in Fiscal Year 2018 can be found here: https://www.epa.gov/brownfields/applicants-selected-fy18-environmental-workforce-development-and-job-training-grants.</t>
  </si>
  <si>
    <t>Environmental Workforce Development and Job Training grants will provide environmental job training unemployed and underemployed residents of solid and hazardous waste-impacted neighborhoods and help them take advantage of job opportunities created as a result of the management, assessment, and cleanup of contaminated properties, as well as employment in wastewater, alternative energy, and chemical safety related positions.</t>
  </si>
  <si>
    <t>{"description":"EPA requires that applicants document their nonprofit status at the time of application. The Agency may also request that applicants demonstrate that they have appropriate background, academic training, experience in fields, and necessary equipment to carry out training projects.","isApplicable":true}</t>
  </si>
  <si>
    <t>{"environmentalImpact":{"reports":[{"isSelected":true,"reportCode":"otherRequired"}]},"description":"This is a competitive grant program.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</si>
  <si>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{"description":"By statute, EPA must award Environmental Workforce Development and Job Training grants competitively. EPA will specify application procedures in competitive announcement.   \n\nApplicants, except in limited circumstances approved by the Agency, must submit all initial applications for funding through https://www.grants.gov.","isApplicable":true}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</si>
  <si>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Final approval of applications for job training grants and supporting documentation is made by EPA. Award of grant funds are made by EPA Regional Award Officials.</t>
  </si>
  <si>
    <t>For Environmental Workforce Development and Job Training grants, the range of approval/disapproval time will be approximately 90 days.</t>
  </si>
  <si>
    <t>EPA may incrementally fund grants and cooperative agreements under this program. Approval of subsequent funding increments is dependent on satisfactory project progress, continued relevance of the project to EPA's priorities and availability of funds. Renewals and extensions of funding are not available.</t>
  </si>
  <si>
    <t>{"types":{"moe":false,"formula":false,"matching":true},"formula":{"title":"","chapter":"","part":"","subPart":"","publicLaw":"","description":""},"matching":{"requirementFlag":"voluntary","percent":"0","description":"For Environmental Workforce Development and Job Training Grants, EPA does not require that applicants include a match or cost share. However, evidence of leveraged funds is encouraged. Furthermore, a statutory factor in ranking applications under Section 104(k)(6) is the extent to which EPA financial assistance will stimulate the availability of other funds for environmental assessment or remediation, and subsequent reuse of Brownfields sites. Applicants may be encouraged to provide information regarding resources (cash/in-kind services) that they, or a project partner, would commit to efforts receiving EPA financial assistance. EPA may take these commitments into account in ranking proposals. This program has no statutory formula.  \r\n \r\n"},"moe":{"description":"For Environmental Workforce Development and Job Training Grants, EPA does not require that applicants include a match or cost share. However, evidence of leveraged funds is encouraged. Furthermore, a statutory factor in ranking applications under Section 104(k)(7) is the extent to which EPA financial assistance will stimulate the availability of other funds for environmental assessment or remediation, and subsequent reuse of Brownfields sites. Applicants may be encouraged to provide information regarding resources (cash/in-kind services) that they, or a project partner, would commit to efforts receiving EPA financial assistance. EPA may take these commitments into account in ranking proposals."}}</t>
  </si>
  <si>
    <t>{"awarded":"lump","description":"The performance period for Environmental Workforce Development and Job Training grant funds is generally three years. Grants are generally announced nationally and awarded by EPA Regional Offices. The Regional Offices work with applicants to negotiate a workplan and award the cooperative agreement."}</t>
  </si>
  <si>
    <t>[{"code":"program","isSelected":false,"description":""},{"code":"cash","isSelected":false,"description":""},{"code":"progress","isSelected":true,"description":"Reporting requirements are identified under 2 CFR 200 and 1500. EPA may include additional information regarding the content and frequency of reporting requirements in the terms and conditions of the agreements. Quarterly progress and final technical reports are required as part of the terms and conditions of the cooperative agreements."},{"code":"expenditure","isSelected":true,"description":"Expenditure information should be provided in the progress reports."},{"code":"performanceMonitoring","isSelected":true,"description":"Performance monitoring is in accordance with the terms and conditions of the cooperative agreement."}]</t>
  </si>
  <si>
    <t>{"isApplicable":true,"description":"Federal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t>
  </si>
  <si>
    <t>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must be retained until the matter is completely resolved.</t>
  </si>
  <si>
    <t>68-0103-0-1-304;68-8145-0-1-304;68-0108-0-1-304;</t>
  </si>
  <si>
    <t xml:space="preserve">(Cooperative Agreements (Discretionary Grants)) FY 17$2,700,000.00; FY 18 est $3,300,000.00; FY 19 Estimate Not Available  FY 16 est $3,000,000.00; - </t>
  </si>
  <si>
    <t xml:space="preserve">Environmental Workforce Development and Job Training grants can be funded up to $200,000. _x000D_
_x000D_
 _x000D_
</t>
  </si>
  <si>
    <t>{"list":[{"fiscalYear":2016,"description":"In FY16, 49 proposals were received and 18 were funded. Grant awards were made at approximately $200,000 each. na"},{"fiscalYear":2017,"description":"In FY17, 54 proposals were received and 14 were funded. Grant awards were made at approximately $200,000 each.  Information on program accomplishments can be found at:  https://www.epa.gov/brownfields/brownfields-program-accomplishments-and-benefits"}],"isApplicable":true}</t>
  </si>
  <si>
    <t>For Environmental Workforce Development and Job Training grants, costs must be in accordance with 2 CFR 200 and 1500 In addition, recipients must comply with applicable provisions of EPA training grant regulations at 40 CFR Part 45. EPA will periodically publish guidance for brownfields grant proposals.</t>
  </si>
  <si>
    <t>{"flag":"appendix","description":"EPA Regional Offices are listed in Section 7 of the Application Guidelines for Brownfields Job Training Grants."}</t>
  </si>
  <si>
    <t>Rachel Congdon  Office of Brownfields and Land Revitalization, OSWER, U.S. EPA, 1200 Pennsylvania Avenue, N.W. (Mail Code: 5105T), Washington, DC 20460 Email:&lt; a href='mailto:congdon.rachel@epa.gov'&gt;congdon.rachel@epa.gov&lt;/a&gt;Phone: 202-566-1564;</t>
  </si>
  <si>
    <t xml:space="preserve">66.818 Brownfields Assessment and Cleanup Cooperative Agreements; 66.817 State and Tribal Response Program Grants; 66.813 Alternative or Innovative Treatment Technology Research, Demonstration, Training, and Hazardous Substance Research Grants; 66.808 Solid Waste Management Assistance Grants; 66.814 Brownfields Training, Research, and Technical Assistance Grants and Cooperative Agreements ; </t>
  </si>
  <si>
    <t>Fiscal Year2016: No content available.Fiscal Year2017: No content available.</t>
  </si>
  <si>
    <t>https://beta.sam.gov/fal/57cc2b87f7d0439eb166692790949fc6/view</t>
  </si>
  <si>
    <t>Headquarters and Regional Underground Storage Tanks Program</t>
  </si>
  <si>
    <t>{"list":[{"act":{"description":"Solid Waste Disposal Act of 1976"},"publicLaw":{"congressCode":"98","number":"616"},"authorizationTypes":{"act":true,"publicLaw":true}},{"act":{},"authorizationTypes":{"act":true}}]}</t>
  </si>
  <si>
    <t>To support activities that promote the prevention, compliance, and identification of underground storage tanks, and to support activities that promote corrective action, enforcement and management of releases from underground storage tank systems. 
Funding Priority - Fiscal Year 2018: High priority tasks include: (1) Training Support: Provide State and tribal underground storage tanks (UST) and leaking underground storage tanks (LUST) programs and the regulated community mechanisms by which state and federal "co-regulator" communication, assistance (which may include research and studies) and training on UST/LUST program implementation can occur on both a regional and national scale; (2) Electronic Newsletter: Provide state and tribal regulators, the general public and the regulated community with technical information on underground storage tank (UST) systems; and (3) State/Federal Partnerships: Provide technical assistance and forums for information exchange to assist States in developing their program capabilities to manage their UST/LUST programs in the most efficient and effective manner possible.
Funding Priority - Fiscal Year 2019:  High priority tasks include: (1) Training Support: Provide State and tribal underground storage tanks (UST) and leaking underground storage tanks (LUST) programs and the regulated community mechanisms by which state and federal "co-regulator" communication, assistance (which may include research and studies) and training on UST/LUST program implementation can occur on both a regional and national scale; (2) Electronic Newsletter: Provide state and tribal regulators, the general public and the regulated community with technical information on underground storage tank (UST) systems; and (3) State/Federal Partnerships: Provide technical assistance and forums for information exchange to assist States in developing their program capabilities to manage their UST/LUST programs in the most efficient and effective manner possible.</t>
  </si>
  <si>
    <t>These assistance agreements are only available to public authorities (State, interstate, intrastate, agencies designated by States or Territorial Governors to receive UST notifications, federally-recognized Tribes and Intertribal Consortia, and local), public agencies and institutions; private non-profit organizations and agencies that meet the requirements of Section 8001(a) and (b) of the Solid Waste Disposal Act. Profit-making organizations and the general public are not eligible.
For certain competitive funding opportunities under this CFDA assistance listing, the Agency may limit eligibility to compete to a number or subset of eligible applicants consistent with the Agency's Assistance Agreement Competition Policy.</t>
  </si>
  <si>
    <t>State and local governments, territories and possessions, interstate agencies, Tribes, Intertribal Consortia, members of the regulated community and residents in areas impacted by federally regulated underground storage tanks.</t>
  </si>
  <si>
    <t>{"description":"EPA may request that applicants document their nonprofit status.","isApplicable":true}</t>
  </si>
  <si>
    <t>{"description":"Applicants, except in limited circumstances approved by the Agency, must submit all initial applications for funding through https://www.grants.gov. Additionally, 2 CFR 1500 applies.","isApplicable":true}</t>
  </si>
  <si>
    <t>{"types":{"moe":false,"formula":false,"matching":true},"formula":{"title":"","chapter":"","part":"","subPart":"","publicLaw":"","description":""},"matching":{"requirementFlag":"voluntary","percent":"0","description":"Cost sharing is not required, unless noted in the competitive announcement."},"moe":{"description":""}}</t>
  </si>
  <si>
    <t>{"awarded":"other","description":"The length and time phasing of the assistance agreement shall be determined prior to the award. Assistance agreements are awarded either as non-competitive or competitive, subject to EPA Order 5700.5A1. The length of the assistance agreements may be from one year to seven years.","awardedDescription":"The funding is released to the recipient according to the recipient's accounting requests, e.g., quarterly, monthly, etc. "}</t>
  </si>
  <si>
    <t>[{"code":"program","isSelected":true,"description":"Reporting requirements are identified at 2 CFR 200 and 1500. EPA may include additional information regarding the content and frequency of reporting requirements in the terms and conditions of the agreements. Program reports are required."},{"code":"cash","isSelected":false,"description":""},{"code":"progress","isSelected":true,"description":"The recipients submit quarterly reports that describe the progress and financial expenditures to date. "},{"code":"expenditure","isSelected":false,"description":""},{"code":"performanceMonitoring","isSelected":true,"description":"EPA conducts baseline and advanced post-award monitoring of the recipient's performance. "}]</t>
  </si>
  <si>
    <t>68-0108-0-1-304;68-8153-0-7-304;</t>
  </si>
  <si>
    <t xml:space="preserve">(Project Grants (Discretionary)) FY 17$164,242.00; FY 18 est $661,286.00; FY 19 Estimate Not Available  FY 16$1,182,503.00; - </t>
  </si>
  <si>
    <t>FY 2018 Range: $85,000 - $203,143; Average: $165,322.</t>
  </si>
  <si>
    <t>{"list":[{"fiscalYear":2016,"description":"No content available.  Four applications were received and will be awarded as incremental funding on existing assistance agreements. Recipients provide states and/or tribal staff with opportunities for training and dissemination of information to help with meeting the program's UST and LUST performance measures, as identified in the FY 2015 National Program Guidance. "}],"isApplicable":false}</t>
  </si>
  <si>
    <t>General Grant Regulations and Procedures (2 CFR 200 and 2 CFR 1500, as applicable), State and Local Assistance (40 CFR Part 35.330 et. seq. for States and 40 CFR 35.730 et. seq. for Tribes and Intertribal Consortia). Costs will be determined with 2 CFR Part 225 for State and local governments and Indian Tribes and 2 CFR Part 230 for Intertribal Consortia that follow the assistance regulations for nonprofit organizations. Contact Regional UST Program Manager for documents.</t>
  </si>
  <si>
    <t>{"flag":"appendix","description":"For state-specific opportunities, EPA encourages potential applications to communicate with the appropriate EPA Regional Underground Storage Tanks Regional Program Managers, see https://www.epa.gov/ust/underground-storage-tank-ust-contacts ."}</t>
  </si>
  <si>
    <t>Christine EdwardsU.S. EPA, 1200 Pennsylvania Avenue, N.W. (Mail Code 3803R), Washington, DC 20460 Email:&lt; a href='mailto:edwards.christine@epa.gov'&gt;edwards.christine@epa.gov&lt;/a&gt;Phone: 202-564-2182;</t>
  </si>
  <si>
    <t xml:space="preserve">66.805 Leaking Underground Storage Tank Trust Fund Corrective Action Program ; 66.804 Underground Storage Tank Prevention, Detection and Compliance Program; </t>
  </si>
  <si>
    <t xml:space="preserve">Fiscal Year2017: No content available. Fiscal Year2016: No content available.  1) Training Support: Provide underground storage tanks (UST) and leaking underground storage tanks training activities for states and tribes, e.g., Tribal Conference, training on the effective implementation strategies and the tools utilized among the states with regulatory programs underway, program initiatives, compliance with UST systems, and UST releases. 2) Electronic Newsletter (LUSTLine): Provide state and tribal regulators, the general public and the regulated community with technical information on UST systems. 3) State/Federal Partnerships: Provide technical assistance, topic-oriented meetings and forums for information exchanges to assist States in developing their program capabilities to manage their UST/LUST programs in the most efficient and effective manner possible. 4) Studies: Gather information and provide a summary on technical issues, e.g., study on the impact of using on-site measurement technologies for site assessment and contaminant conceptualization at petroleum release sites. 5) Disseminate technical information to states, tribes and Intertribal Consortia on UST/LUST program implementation. </t>
  </si>
  <si>
    <t>https://beta.sam.gov/fal/371d7dfa57e14ee18fd5afbad13a3c13/view</t>
  </si>
  <si>
    <t>State and Tribal Response Program Grants</t>
  </si>
  <si>
    <t>{"list":[{"act":{"description":"Small Business Liability Relief and Brownfields Revitalization Act"},"authorizationTypes":{"act":true}},{"act":{"description":"Comprehensive Environmental Response, Compensation, and Liability Act"},"publicLaw":{"congressCode":"107","number":"118"},"authorizationTypes":{"act":true,"publicLaw":true}}]}</t>
  </si>
  <si>
    <t>EPA's CERCLA Section 128(a) grant program funds activities that establish or enhance state and tribal response program capacity, capitalize revolving loan funds (RLFs), and support insurance mechanisms. The goal of this funding is to provide financial support to establish and enhance the four elements of an effective state or tribal response program as specified in CERCLA Section 128 and to ensure that states and tribes maintain a public record of sites included in their programs. In addition, Section 128(a) grant program allows states and tribes to provide technical assistance, training and research to small communities and or disadvantaged areas as defined in Section 128(a)(1)(B)(III)(iv). The total amount available for this grant program is $1.5 M of CERCLA 104(k) funding, and each individual community can receive a maximum of $20,000.
Funding Priority - Fiscal Year 2018:  In FY 2018, funding will be prioritized as follows: (1) Funding for program development activities to establish or enhance the four elements of a state or tribal response program and to enable states and tribes to comply with the public record requirement, including activities related to institutional controls. (States and tribes that have established one or more of the four elements will not be prejudiced in funding distributions if their work plan includes activities that enhance the four elements. States with Voluntary Cleanup Program Memorandum of Agreement will not be prejudiced in funding distributions if their work plan does not include tasks related to establishing or enhancing the four elements.) (2) Funding for program development activities to enhance the response program or the cleanup capacity of a state or tribal response program. (3) Funding for site-specific activities at eligible brownfields sites. (4) Funding for environmental insurance mechanisms. (5) Funding to capitalize brownfields cleanup RLFs.
Funding Priority - Fiscal Year 2019:  In FY 2019, funding will be prioritized as follows: (1) Funding for program development activities to establish or enhance the four elements of a state or tribal response program and to enable states and tribes to comply with the public record requirement, including activities related to institutional controls. (States and tribes that have established one or more of the four elements will not be prejudiced in funding distributions if their work plan includes activities that enhance the four elements. States with Voluntary Cleanup Program Memorandum of Agreement will not be prejudiced in funding distributions if their work plan does not include tasks related to establishing or enhancing the four elements.) (2) Funding for program development activities to enhance the response program or the cleanup capacity of a state or tribal response program. (3) Funding for site-specific activities at eligible brownfields sites. (4) Funding for environmental insurance mechanisms. (5) Funding to capitalize brownfields cleanup RLFs. In addition, in FY 2019, the Section 128(a) grant program pilot the small technical assistance grants to small communities, Indian tribes, rural areas, or disadvantaged areas. EPA will allocate up to $1.5 M of CERCLA 104(k) funding to states and tribes to provide technical assistance, training and research to small communities and or disadvantaged areas as defined in Section 128(a)(1)(B)(III)(iv). The maximum amount of funding to support an individual community is $20,000.</t>
  </si>
  <si>
    <t>States (as defined in CERCLA Section 101(27) and tribes (as defined in CERCLA Section 101(36) are eligible for funding under Section 128(a). To be eligible to receive funding under CERCLA Section 128(a), a state or tribe must demonstrate that its response program includes, or is taking reasonable steps to include, the four elements of a response program. States or tribes that are parties to voluntary response program memoranda of agreement (MOAs) are automatically eligible for Section 128(a) funding. Additionally, states and tribes, including those with MOAs, must maintain and make available to the public a record of sites at which response actions have been completed in the previous year and are planned to be addressed in the upcoming year in order to qualify for Section 128(a) funding.</t>
  </si>
  <si>
    <t xml:space="preserve">Beneficiaries include individuals living in recipient states', territories', and tribes' jurisdiction. </t>
  </si>
  <si>
    <t>{"description":"States and tribes must provide documentation that they have met or are making reasonable progress towards meeting the four statutory elements, or have a Voluntary Cleanup Program Memorandum of Agreement with EPA, and have established and are maintaining the public record. States and tribes must define their \"Section 128(a) response program\", and may designate a component of the state or tribe that will be EPA's primary point of contact for negotiations on their proposed work plan.","isApplicable":true}</t>
  </si>
  <si>
    <t>{"environmentalImpact":{"reports":[{"isSelected":true,"reportCode":"ExecutiveOrder12372"},{"isSelected":true,"reportCode":"otherRequired"}]},"description":"Annually, states and tribes will work with the EPA regional offices to develop their work plans and funding requests for the upcoming year. Each cooperative agreement must have an annual budget period tied to an annual work plan. Annual funding guidance provides the requirements for submitting requests. review."}</t>
  </si>
  <si>
    <t>{"description":"States and tribes submit requests to EPA regional offices for funding on an annual basis by submitting a proposed work plan. Annual funding guidance provides the information that should be submitted to the regional office. Once initial requests are submitted, EPA headquarters consolidates requests and provides a final allocation based on factors provided in the funding guidance."}</t>
  </si>
  <si>
    <t>EPA regional offices will negotiate and enter into a single cooperative agreement with interested states or tribes. States and tribes may distribute these funds among the appropriate state and tribal agencies to meet their specific needs within their state or tribal agency structures.  At least annually, the regional offices must verify that a public record as described above exists for each of the state or tribal response programs that are receiving funding.</t>
  </si>
  <si>
    <t>{"flag":"yes","description":"For the FY19 funding EPA will accept requests from November 1, 2018 through December 31, 2018.","list":[]}</t>
  </si>
  <si>
    <t>Approximately 90 days are required for the application request to be approved or disapproved.</t>
  </si>
  <si>
    <t xml:space="preserve">Each state and tribal cooperative agreement will be evaluated on an annual basis to ensure that the requirements to receive funding are being met. If funding is not used, it may be carried over into the next budget period. </t>
  </si>
  <si>
    <t>{"types":{"moe":false,"formula":false,"matching":true},"formula":{"title":"","chapter":"","part":"","subPart":"","publicLaw":"","description":""},"matching":{"requirementFlag":"voluntary","percent":"0","description":"States and tribes are not required to provide matching funds for grants awarded under Section 128(a). However, if the state or tribe uses Section 128(a) funds to capitalize a Brownfields Revolving Loan Fund (RLF) under CERCLA 104(k)(3), a 20% cost share is required on the amount of Section 128(a) funds used to capitalize an RLF. This program has no statutory formula, but does take into account use of prior years' funding in determining future awards."},"moe":{"description":""}}</t>
  </si>
  <si>
    <t>{"awarded":"other","description":"EPA regions will evaluate cooperative agreements annually to ensure that requirements to receive funding are being met. EPA regional offices will determine the project period for each cooperative agreement. These may be for multiple years depending on the regional office's grants policies. Each cooperative agreement must have an annual budget period tied to an annual work plan. Funds are awarded on an annual basis and may be drawn down according to regional financial processes.","awardedDescription":"This assistance is generally awarded lump sum."}</t>
  </si>
  <si>
    <t>[{"code":"program","isSelected":false,"description":""},{"code":"cash","isSelected":false,"description":""},{"code":"progress","isSelected":true,"description":"States and tribes will provide progress reports under 2 CFR 200 and 1500, in accordance with terms and conditions of the cooperative agreement negotiated with EPA regional offices. At a minimum, state or tribal progress reports must include both a narrative discussion and performance data relating to the state's or tribe's accomplishments with Section 128(a) funding. Depending upon the activities included in the state's or tribe's scope of work, an EPA regional office may request that a progress report include other elements as described in the Grant Funding Guidance for State and Tribal Response Programs. The regional offices may also request other information be added to the progress reports, as appropriate, to properly document activities described by the cooperative agreement work plan."},{"code":"expenditure","isSelected":true,"description":"Expenditure information should be provided in the progress reports. "},{"code":"performanceMonitoring","isSelected":true,"description":"Performance monitoring is in accordance with the terms and conditins of the cooperative agreement. "}]</t>
  </si>
  <si>
    <t>In addition to the statutory public record requirement, states and tribes must comply with record keeping requirements of 2 CFR 200 and 1500 and any applicable requirements under state and tribal laws. Recipients must keep financial records, including all documents supporting entries on accounting records and to substantiate changes in grants, available to personnel authorized to examine EPA recipients grants and cooperative agreements records. All records must be maintained until expiration of three years from the date of submission of the final expenditure report. If questions remain following the 3-year period, such as those raised as a result of an audit or an on-going enforcement action, recipients must retain records until the matter is completely resolved.</t>
  </si>
  <si>
    <t xml:space="preserve">(Formula Grants) FY 17$46,917,000.00; FY 18 est $33,600,000.00; FY 19 Estimate Not Available  FY 16$47,311,000.00; - </t>
  </si>
  <si>
    <t xml:space="preserve">Most fiscal years range from $50,000 to $1,000,000; average approximately $450,000. </t>
  </si>
  <si>
    <t>{"list":[{"fiscalYear":2016,"description":"In FY16, 164 requests were received, all were funded.  na"},{"fiscalYear":2017,"description":"In FY2017, 165 requests were received, all were funded. "},{"fiscalYear":2018,"description":"In FY2018, 111 requests were received, 109 were recommended for funding."}],"isApplicable":true}</t>
  </si>
  <si>
    <t>2 CFR 200 and 1500 applies to the program. EPA anticipates that it will annually publish national Grant Funding Guidance for State and Tribal Response Programs. Fiscal Year 2017 and Fiscal Year 2018 guidance may be found at: https://www.epa.gov/brownfields/fy-2017-state-and-tribal-response-program-grant-application-resources-brownfields-and</t>
  </si>
  <si>
    <t>{"flag":"appendix","description":"EPA Regional Brownfields Coordinators: Region 1: Frank Gardner, Phone: 617-918-1278, Fax: 617-918-1291, gardner.frank@epa.gov: Region 2; Lya Theodoratos, Phone: 212-637-3230, Fax: 212-637-4360, theodoratos.lya@epa.gov; Region 3: Tom Stolle, Phone:215-814-3129, Fax: 215-814-5518, stolle.tom@epa.gov; Region 4: Barbara Alfano, Phone:404-562-8923, Fax: 404-562-8439, alfano.barbara@epa.gov; Region 5: Mike Gifford, Phone: 312-886-7257, Fax: 312-886-7190, gifford.michael@epa.gov; Region 6: Mary Kemp, Phone:214-665-8358, Fax: 214-665-6660, kemp.mary@epa.gov; Region 7: Susan Klein, Phone:913-551-7786, Fax: 913-551-8688, klein.susan@epa.gov; Region 8: Dan Heffernan, Phone:303-312-7074, Fax: 303-312-6955, heffernan.daniel@epa.gov; Region 9: Noemi Emeric-Ford, Phone: 213-244-1821, Fax: 213-244-1850, emeric-ford.noemi@epa.gov; Region 10: Susan Morales, Phone: 206-553-7299, Fax: 206-553-0124, morales.susan@epa.gov  \r\n\r\n \r\n"}</t>
  </si>
  <si>
    <t>Rachel LentzOffice of Brownfields and Land Revitalization, OSWER, U.S. Environmental Protection Agency, 1200 Pennsylvania Avenue, N.W. (Mail Code: 5105T), Washington, DC 20460 Email:&lt; a href='mailto:lentz.rachel@epa.gov'&gt;lentz.rachel@epa.gov&lt;/a&gt;Phone: 202-566-2745;</t>
  </si>
  <si>
    <t>Fiscal Year2016: Program development activities to establish the four elements of a state or tribal response program, including conducting an inventory of brownfields sites; developing or enhancing oversight and enforcement mechanisms; establishing mechanisms to approve cleanup plans; and providing opportunities and resources for public involvement. Establishing and maintaining a public record of sites, including making information available on the Internet and maintaining and monitoring institutional controls; capitalizing an RLF for brownfields cleanup; purchasing environmental insurance; developing legislation, regulations, procedures, and guidance that would establish or enhance the administrative and legal structure of their response programs; and undertaking-site specific related activities, such as conducting assessments at selected brownfields sites and auditing completed site cleanups in states that administer a licensed site professional program.Fiscal Year2018: Program development activities to establish the four elements of a state or tribal response program, including conducting an inventory of brownfields sites; developing or enhancing oversight and enforcement mechanisms; establishing mechanisms to approve cleanup plans; and providing opportunities and resources for public involvement. Establishing and maintaining a public record of sites, including making information available on the Internet and maintaining and monitoring institutional controls; capitalizing an RLF for brownfields cleanup; purchasing environmental insurance; developing legislation, regulations, procedures, and guidance that would establish or enhance the administrative and legal structure of their response programs; and undertaking-site specific related activities, such as conducting assessments at selected brownfields sites and auditing completed site cleanups in states that administer a licensed site professional program. In addition, states and tribes may to provide technical assistance, training and research to small communities and or disadvantaged areas as defined in Section 128(a)(1)(B)(III)(iv).</t>
  </si>
  <si>
    <t>EPA will not fund this program through competitive grant announcement.  Section 128(a) funds will be allocated to eligible states and tribes in accordance with the national Grant Funding Guidance for State and Tribal Response Programs.</t>
  </si>
  <si>
    <t>https://beta.sam.gov/fal/8511bfbb2d254196a331b4870b95c268/view</t>
  </si>
  <si>
    <t>Brownfields Assessment and Cleanup Cooperative Agreements</t>
  </si>
  <si>
    <t>{"list":[{"act":{"description":"The Small Business Liability Relief and Brownfields Revitalization Act of 2002"},"publicLaw":{"congressCode":"107","number":"118"},"authorizationTypes":{"act":true,"publicLaw":true}},{"act":{},"USC":{"title":"42","section":"9601(39) &amp; 9604k"},"authorizationTypes":{"USC":true,"act":true},"usc":{"title":"42","section":"9601(39) &amp; 9604k"}},{"act":{"description":"The Brownfields Utilization, Investment, and Local Government (BUILD) Act of 2018"},"publicLaw":{"congressCode":"115","number":"141"},"authorizationTypes":{"act":true,"publicLaw":true}}]}</t>
  </si>
  <si>
    <t>Brownfield sites are real property, the expansion, redevelopment, or reuse of which may be complicated by the presence or potential presence of a hazardous substance, pollutant, or contaminant. The objectives of the brownfield multipurpose, assessment, revolving loan fund and cleanup cooperative agreements (project grants) are to provide funding: (1) to inventory, characterize, assess, and conduct planning and community involvement related to brownfield sites; (2) to capitalize a revolving loan fund (RLF) and provide subgrants to carry out cleanup activities at brownfield sites; (3) to carry out cleanup activities at brownfield sites that are owned by the grant recipient; and (4) to inventory, characterize, assess, plan or remediate one or more brownfield sites in an area proposed for Multipurpose agreements. 
Funding Priority - Fiscal Year 2019: Funding will support at least 130 assessment cooperative agreements (estimated $30 million) that recipients may use to inventory, assess, cleanup and plan reuse at Brownfields sites, as authorized under CERCLA 104(k)(2). Funding will support at least 40 direct cleanup cooperative agreements (estimated $8 million) to enable eligible entities to clean up properties that the recipient owns, as authorized under CERCLA 104(k)(3). Funding will support 12 RLF supplemental awards (estimated at $5 million) to capitalize a revolving loan fund and provide subgrants to carry out cleanup activities at brownfield sites, as authorized under CERCLA 104(k)(3). Funding will not be available for competitive RLF grants. Funding will support 10 multipurpose cooperative agreements (estimated $8 million) that recipients may use to conduct assessment and cleanup activities, as authorized by CERCLA 104(k)(4).</t>
  </si>
  <si>
    <t>Eligibility for Multipurpose, Assessment, Revolving Loan Fund, and Cleanup Grants: a general purpose unit of local government; a land clearance authority or other quasi-governmental entity that operates under the supervision and control of, or as an agent of, a general purpose unit of local government; a government entity created by a State legislature; a regional council or group of general purpose units of local government; a redevelopment agency that is chartered or otherwise sanctioned by a State; a State; an Indian Tribe other than in Alaska; an Alaska Native Regional Corporation, Alaska Native Village Corporation and the Metlakatla Indian Community; an organization described in section 501(c)(3) of the Internal Revenue Code of 1986 and exempt from taxation under section 501(a) of that Code; a limited liability corporation in which all managing members are organizations or limited liability corporations whose sole members are organizations described in subparagraph organization described in section 501(c)(3) of the Internal Revenue Code of 1986 and exempt from taxation under section 501(a) of that Code; a limited partnership in which all general partners are organizations described in subparagraph (I) or limited liability corporations whose sole members are organizations described in subparagraph organization described in section 501(c)(3) of the Internal Revenue Code of 1986 and exempt from taxation under section 501(a) of that Code; or a qualified community development entity (as defined in section 45D(c)(1) of the Internal Revenue Code of 1986. Nonprofit organizations must meet the definition of that term in Section 4(6) of the Federal Financial Assistance Management Improvement Act of 1999, Public Law 96-107, 31 U.S.C. 6101 (Note: Under this definition, colleges, universities, and community colleges are eligible to apply.) However, nonprofit organizations described in Section 501(c)(4) of the Internal Revenue Code that engage in lobbying activities as defined in Section 3 of the Lobbying Disclosure Act of 1995 are not eligible to apply. For-profit organizations are not eligible to apply for direct funding from EPA. However, for profit organizations may apply for loans made by eligible entities with RLF capitalization grants.
 For certain competitive funding opportunities under this CFDA assistance listing, the Agency may limit eligibility to compete to a number or subset of eligible applicants consistent with the Agency's Assistance Agreement Competition Policy.</t>
  </si>
  <si>
    <t>Generally, those eligible entities identified above will benefit from the brownfields grant actions. Specifically, individuals and commercial organizations in brownfields grant communities will benefit from brownfields assessment, cleanup, and revitalization funding. New strategies for promoting environmental cleanup lessons from these grants will provide a growing base of information and knowledge for other communities across the country seeking partnerships with stakeholders to coordinate issues related to brownfields and leverage additional opportunities for redevelopment.</t>
  </si>
  <si>
    <t>{"description":"EPA may require that nonprofit organizations or eligible entities other than states, tribes, or general purpose units of local government provide documentation of eligibility. EPA may also require that applicants provide site specific information to determine whether a site qualifies as a Brownfields site under CERCLA 101(39).","isApplicable":true}</t>
  </si>
  <si>
    <t>{"description":"2 CFR 200, Uniform Administrative Requirements, Cost Principles, and Audit Requirements for Federal Awards applies to this program. This is a competitive grant program. EPA guidelines for Requests for Proposals or Requests for Applications will specify application procedures. For EPA Regional Office contacts, see Appendix IV of the Catalog. \n\nApplicants, except in limited circumstances approved by the Agency, must submit all initial applications for funding through https://www.grants.gov.","isApplicable":true}</t>
  </si>
  <si>
    <t>This is a competitive grant program. EPA guidelines for Requests for Proposals or Requests for Applications will specify award procedures. For EPA Regional Office contacts, see Appendix IV of the Catalog.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</si>
  <si>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Recipients of Revolving Loan Fund (RLF) grants may apply for additional funding on a non-competitive basis during any year after the first year the recipient receives an RLF grant. To seek additional funding, RLF grant recipients should contact their EPA Regional Office. In awarding this additional funding the Agency will consider: (I) the number of sites and number of communities that are addressed by the revolving loan fund; (II) the demand for funding by eligible entities that have not previously received an RLF grant; (III) the demonstrated ability of the eligible entity to use the revolving loan fund to enhance remediation and provide funds on a continuing basis; and (IV) other similar factors, including the availability of funds and the recipient's performance history. Recipients of multipurpose, assessment and cleanup grants generally do not receive additional funding on a non-competitive basis.</t>
  </si>
  <si>
    <t>{"types":{"moe":false,"formula":false,"matching":true},"formula":{"title":"","chapter":"","part":"","subPart":"","publicLaw":"","description":""},"matching":{"requirementFlag":"voluntary","percent":"0","description":"Matching requirements are not applicable for brownfield assessment grants. Under CERCLA 104(k)(10)(B)(iii) revolving loan fund and cleanup grants require a 20 percent cost share, which may be in the form of a contribution of money, labor, material, or services, and must be for eligible and allowable costs. Multipurpose grants require a cost share designated by the Brownfields Program. An RLF or cleanup grant applicant may request a waiver of the 20 percent cost share requirement based on financial hardship; requested will be granted on a very limited basis."},"moe":{"description":""}}</t>
  </si>
  <si>
    <t>{"awarded":"other","description":"The performance period for brownfields assessment and cleanup grant funds is three years. The performance period for brownfields multipurpose and revolving loan fund grants is five years. Grants are generally announced nationally and awarded by EPA Regional Offices. The Regional Offices work with the applicants to negotiate a workplan and award the cooperative agreement.","awardedDescription":"These grants are generally awarded as a lump sum. "}</t>
  </si>
  <si>
    <t>[{"code":"program","isSelected":false,"description":""},{"code":"cash","isSelected":false,"description":""},{"code":"progress","isSelected":true,"description":"Quarterly progress reports, property profiles, notification of significant development, property inventory reports, procurement reports, a final report and financial reports may be required if authorized by 2 CFR Parts 200 and 1500 (specifically, 200.328 monitoring and reporting program performance). Quarterly progress reports are generally required as part of the terms and conditions of the cooperative agreement."},{"code":"expenditure","isSelected":true,"description":"Expenditure information should be provided in the progress reports."},{"code":"performanceMonitoring","isSelected":true,"description":"Performance monitoring is in accordance with the terms and conditions"}]</t>
  </si>
  <si>
    <t>{"isApplicable":true,"description":"GGrants and cooperative agreements are subject to inspections and audits by the Comptroller General of the United States, the EPA Office of Inspector General, other EPA staff, or any authorized representative of the Federal government. Reviews by the EPA Project Officer and the Grants Specialist may occur each year. In accordance with the provisions of 2 CFR 200, Subpart F - Audit Requirements, non-federal entities that expend $750,000 or more in a year in Federal awards shall have a single or a program specific audit conducted for that year. Non-federal entities that expend less than $750,000 a year in Federal awards are exempt from Federal audit requirements for that year, except as noted in 2 CFR 200.503."}</t>
  </si>
  <si>
    <t xml:space="preserve">Record Retention Requirements of 2 CFR 200 and 1500 are applicable, depending upon the identity of the recipient and the program funded. </t>
  </si>
  <si>
    <t xml:space="preserve">(Cooperative Agreements (Discretionary Grants)) FY 17$0.00; FY 18 est $54,300,000.00; FY 19 Estimate Not Available  FY 16 est $66,000,000.00; - </t>
  </si>
  <si>
    <t>(1) For community-wide assessment grants, an eligible entity may apply for up to $300,000 to address sites contaminated by hazardous substances, pollutants, or contaminants (including hazardous substances co-mingled with petroleum), and sites contaminated by petroleum. For site-specific assessment grants, an eligible entity may apply for up to $200,000 to address one site contaminated by hazardous substances, pollutants, or contaminants (including hazardous substances co-mingled with petroleum) and sites contaminated by petroleum. An entity may request a waiver of the $200,000 limit up to $350,000 based on the anticipated level of contamination, size, or ownership status of the site. These limits are mandatory under CERCLA 104(k)(5)(A). An assessment coalition of eligible entities may apply for up to $600,000 to address sites contaminated by hazardous substances or petroleum on a community-wide basis. (2) For revolving loan fund grants, an eligible entity may apply for up to $1,000,000 for an initial RLF grant. This limit is mandatory under CERCLA 104(k)(5)(A). In addition, an RLF coalition of eligible entities may apply together under one recipient for up to $1,000,000 per grant. (3) For cleanup grants, an eligible entity may apply for up to $500,000 per site. The $500,000 per site limit is mandatory under CERCLA 104(k)(3)(A) as amended by the BUILD ACT of 2018. (4) For Multipurpose grants, an eligible entity may apply for up to $800,000 to address one or more brownfield sites contaminated by hazardous substances, pollutants, or contaminants (including hazardous substances co-mingled with petroleum), and sites contaminated by petroleum.</t>
  </si>
  <si>
    <t>{"list":[{"fiscalYear":2016,"description":"To date in FY16, 1,102 sites have been assessed, 116 properties cleaned up, 5,410 jobs leveraged, $945.4 million leveraged and 6,488 acres ready for reuse.  In FY16, 1,1384 sites had been assessed, 135 properties cleaned up, 10,351 jobs leveraged, $1.77 billion leveraged and 7,312 acres ready for reuse. "},{"fiscalYear":2017,"description":"In FY17, 1,296 sites were assessed, 124 properties cleaned up, 5,564 jobs leveraged, $1.1 billion leveraged and 4,827 acres were reused."},{"fiscalYear":2018,"description":"In fiscal year 2018 (Oct 1, 2017 - Sep 30, 2018), 1,163 sites were assessed, 108 properties were cleaned up, 7,7137 jobs leveraged, $1.46 billion leveraged and 4,422 acres ready for reuse."}],"isApplicable":true}</t>
  </si>
  <si>
    <t>For brownfields multipurpose, assessment, revolving loan fund, and cleanup grants, costs will be determined in accordance with 2 CFR 200 and 1500 as applicable. The Agency will periodically publish guidance for brownfields grant proposals.</t>
  </si>
  <si>
    <t>{"flag":"appendix","description":"Regional Brownfields Coordinators: EPA Region 1, New England, Frank Gardner, 5 Post Office Square Ste 100, Mail Code: OSRR7-2, Boston, MA 02109-3912, Phone (617) 918-1278, gardner.frank@epa.gov; EPA Region 2, Lya Theodoratos, 290 Broadway, 18th Floor, New York, NY 10007, Phone (212) 637-3260, theodoratos.lya@epa.gov; EPA Region 3, Felicia Fred, 1650 Arch Street, Philadelphia, Pennsylvania 19103, Phone (215) 814-5524, fred.felicia@epa.gov; EPA Region 4, Barbara Alfano, Sam Nunn Atlanta Federal Center, 61 Forsyth Street S.W., 10th Floor, Atlanta, GA 30303, Phone (404) 562- 8923, alfano.barbara@epa.gov; EPA Region 5, Matt Didier, 77 West Jackson Boulevard, Mail Code: SB-5J Chicago, Illinois 60604-3507, Phone (312) 353-2112, didier.matthew@epa.gov; EPA Region 6, Mary Kemp, First Interstate Bank Tower at Fountain Place, 1445 Ross Avenue, Suite 1200 (6SF-VB, Dallas, Texas 75202-2733, Phone (214) 665-8358, kemp.mary@epa.gov; EPA Region 7, Susan Klein, 11201 Renner Blvd, Lenexa, Kansas 66219, Phone (913) 551-7786, klein.susan@epa.gov; EPA Region 8, Dan Heffernan, 1595 Wynkoop Street (EPR-B), Denver, Colorado 80202-1129, Phone (303) 312-7074, heffernan.daniel@epa.gov; EPA Region 9, Noemi Emeric-Ford, 600 Wilshire Blvd, Suite 1460, Los Angeles, California 90017, Phone (213) 244-1821, emeric-ford.noemi@epa.gov; EPA Region 10, Susan Morales, 1200 Sixth Avenue, Seattle, Washington 98101, Phone (206) 553-7299, morales.susan@epa.gov"}</t>
  </si>
  <si>
    <t>David R. LloydOffice of Brownfields and Land Revitalization, OSWER, U.S. EPA, 1200 Pennsylvania Avenue, N.W. (Mail Code: 5105T), Washington, DC 20460 Email:&lt; a href='mailto:lloyd.davidr@epa.gov'&gt;lloyd.davidr@epa.gov&lt;/a&gt;Phone: 202-566-2777;</t>
  </si>
  <si>
    <t xml:space="preserve">66.817 State and Tribal Response Program Grants; 66.815 Environmental Workforce Development and Job Training Cooperative Agreements; 66.814 Brownfields Training, Research, and Technical Assistance Grants and Cooperative Agreements ; </t>
  </si>
  <si>
    <t>Fiscal Year2016: No content available.  (1) 145 assessment grants were selected to complete brownfield site inventories, Phase I &amp; II environmental site assessments and community engagement activities. (2) 59 cleanup grants were selected to cleanup contaminated properties. End uses include neighborhood development, commercial development, arts center, business park, wellness center/clinic, community health center, theater, and office space. These period of performance for these cooperative agreements are anticipated to be from 10/01/16 to 9/30/19. (3) 14 revolving loan fund grants were selected for recipients to establish a loan program that will capitalize and provide loans to eligible subrecipients to cleanup contaminated properties. These period of performance for these cooperative agreements are anticipated to be from 10/01/16 to 9/30/21. Fiscal Year2018: Funding supported 169 assessment cooperative agreements (estimated $37.5 million) that recipients may use to inventory, assess, cleanup and plan reuse at Brownfields sites. Funding support 41 direct cleanup cooperative agreements (estimated $8 million) to enable eligible entities to clean up properties that the recipient owns. Funding support 11 competitive RLF cooperative agreements (estimated at $8.7 million) and 33 RLF supplemental awards (estimated at $15.7 million) to capitalize a revolving loan fund and provide subgrants to carry out cleanup activities at brownfield sites.</t>
  </si>
  <si>
    <t>This is a competitive grant program. The evaluation and selection criteria for competitive awards under this CFDA assistance listing will be described in the competitive announcement. Selection criteria will be outlined in the proposal guidelines and will be based on a system that includes the following ten statutory ranking criteria: (i) The extent to which a grant will stimulate the availability of other funds for environmental assessment or remediation, and subsequent reuse, of an area in which one or more brownfield sites are located. (ii) The potential of the proposed project or the development plan for an area in which one or more brownfield sites are located to stimulate economic development of the area on completion of the cleanup. (iii) The extent to which a grant would address or facilitate the identification and reduction of threats to human health and the environment, including threats in areas in which there is a greater-than-normal incidence of diseases or conditions (including cancer, asthma, or birth defects) that may be associated with exposure to hazardous substances, pollutants, or contaminants. (iv) The extent to which a grant would facilitate the use or reuse of existing infrastructure. (v) The extent to which a grant would facilitate the creation of, preservation of, or addition to a park, a greenway, undeveloped property, recreational property, or other property used for nonprofit purposes. (vi) The extent to which a grant would meet the needs of a community that has an inability to draw on other sources of funding for environmental remediation and subsequent redevelopment of the area in which a brownfield site is located because of the small population or low income of the community. (vii) The extent to which the applicant is eligible for funding from other sources. (viii) The extent to which a grant will further the fair distribution of funding between urban and nonurban areas. (ix) The extent to which the grant provides for involvement of the local community in the process of making decisions relating to cleanup and future use of a brownfield site. (x) The extent to which a grant would address or facilitate the identification and reduction of threats to the health or welfare of children, pregnant women, minority or low-income communities, or other sensitive populations. (xi) The extent to which a grant would address a site adjacent to a body of water or a federally designated flood plain. (xii) The extent to which a grant would facilitate (I) the location at a brownfield site of a facility that generates renewable electricity from wind, solar, or geothermal energy; or (II) any energy efficiency improvement project at a brownfield site, including a project for a combined heat and power system or a district energy system. In addition, applicants will be required to demonstrate that site specific activities are carried out at sites that meet the definition of a Brownfields site at CERCLA 101(39). Additional criteria for proposal for Multipurpose include: The extent to which the applicant can provide an overall plan for revitalization of the 1 or more brownfield sites in the proposed area in which the multipurpose grant will be used; demonstrate capacity to conduct the range of eligible activities funded by the multipurpose grant; and demonstrate that a multipurpose grant will meet the needs of the 1 or more brownfield sites in the proposed area.</t>
  </si>
  <si>
    <t>https://beta.sam.gov/fal/dff90a6354d24081b17f4f885d68243c/view</t>
  </si>
  <si>
    <t>Indian Environmental General Assistance Program (GAP)</t>
  </si>
  <si>
    <t>GAP Grants</t>
  </si>
  <si>
    <t>{"list":[{"act":{},"publicLaw":{"congressCode":"103","number":"155"},"USC":{"title":"42","section":"4368b, as amended"},"authorizationTypes":{"USC":true,"act":true},"usc":{"title":"42","section":"4368b, as amended"}},{"act":{},"authorizationTypes":{"act":true}}]}</t>
  </si>
  <si>
    <t>EPA provides Indian Environmental General Assistance Program (GAP) financial and technical assistance to tribal governments and intertribal consortia to assist tribes in planning, developing, and establishing the capacity to implement federal environmental programs administered by the EPA and to assist in implementation of tribal solid and hazardous waste programs in accordance with applicable provisions of law, including the Solid Waste Disposal Act (commonly known as the Resource Conservation and Recovery Act, or RCRA). See the Indian Environmental General Assistance Program Act of 1992 (42 U.S.C. §4368b).   Funding Priority -  Fiscal Year 2018:   EPA will apply the following Guiding Principles in awarding GAP grants and cooperative agreements to tribes and intertribal consortia: 1. Ensure tribal governments have the opportunity to build the capacity to: a. Implement federal environmental programs through EPA delegations, authorizations, and primacy designations; and b. Meaningfully participate and engage in environmental protection activities that inform, support, or enhance direct implementation under federal environmental statutes administered by EPA. 2. Promote tribal self-governance by working closely with tribes to: a. Accomplish tribal environmental program goals in EPA-Tribal Environmental Plans that reflect federal environmental program areas of need to protect human health and the environment; b. Support tribes’ development of strong core environmental program capacities for media-specific programs administered by EPA; and c. Foster tribes’ capacity to assume the authority to implement programs administered by EPA (e.g., Treatment as a State status or through Direct Implementation Tribal Cooperative Agreements). 3. Promote intergovernmental collaboration and cooperative federalism among EPA, tribes, states, and other partners, and focus EPA financial and technical assistance to protect human health and the environment. 4. Support implementation of established solid and hazardous waste regulatory programs in accordance with the purposes and requirements of applicable provisions of law, including the Solid Waste Disposal Act (commonly known as the Resource Conservation and Recovery Act). 5. Maintain strong national program management practices to produce compelling results that align with EPA’s statutory authorities.  Funding Priority - Fiscal Year 2019: EPA will apply the following Guiding Principles in awarding GAP grants and cooperative agreements to tribes and intertribal consortia: 1. Ensure tribal governments have the opportunity to build the capacity to: a. Implement federal environmental programs through EPA delegations, authorizations, and primacy designations; and b. Meaningfully participate and engage in environmental protection activities that inform, support, or enhance direct implementation under federal environmental statutes administered by EPA. 2. Promote tribal self-governance by working closely with tribes to: a. Accomplish tribal environmental program goals in EPA-Tribal Environmental Plans that reflect federal environmental program areas of need to protect human health and the environment; b. Support tribes’ development of strong core environmental program capacities for media-specific programs administered by EPA; and c. Foster tribes’ capacity to assume the authority to implement programs administered by EPA (e.g., Treatment as a State status or through Direct Implementation Tribal Cooperative Agreements). 3. Promote intergovernmental collaboration and cooperative federalism among EPA, tribes, states, and other partners, and focus EPA financial and technical assistance to protect human health and the environment. 4. Support implementation of established solid and hazardous waste regulatory programs in accordance with the purposes and requirements of applicable provisions of law, including the Solid Waste Disposal Act (commonly known as the Resource Conservation and Recovery Act). 5. Maintain strong national program management practices to produce compelling results that align with EPA’s statutory authorities.</t>
  </si>
  <si>
    <t>The following are eligible to receive financial assistance: Indian tribal governments (tribes) and intertribal consortia are eligible to receive funds under this program. These terms are defined in 40 CFR 35.502 as follows: An Indian tribal government (tribe), except as otherwise defined in statute or applicable program specific regulation, is any Indian tribe, band, nation, or other organized group or community, including any Alaska Native village, which is recognized as eligible by the U.S. Department of the Interior for the special services provided by the United States to Indians because of their status as Indians. An intertribal consortium is a partnership between two or more tribes authorized by the governing bodies of those tribes to apply for and receive assistance under [GAP]. In accordance with GAP Grant Guiding Principle, EPA will award GAP funds to help tribes accomplish their tribal environmental program development goals as outlined in their EPA-Tribal Environmental Plan (ETEP). To further this principle, intertribal consortia are advised to describe how their grant proposals support the program development goals outlined in the ETEPs developed by their GAP-eligible member tribes.</t>
  </si>
  <si>
    <t xml:space="preserve">Federally Recognized Indian Tribal Governments and eligible Intertribal Consortia. </t>
  </si>
  <si>
    <t>{"description":"Under EPA’s tribal grant regulations (40 CFR 35.504), an intertribal consortium is eligible to receive GAP financial assistance when the consortium can adequately document compliance with the following requirements: 1. A majority of its members are eligible to receive GAP grants; 2. All member tribes that meet GAP eligibility requirements authorize the consortium to apply for and receive the award; and 3. Adequate accounting controls are in place to ensure that only members that meet the eligibility requirements will benefit directly from the award and the consortium agrees to an award condition to that effect. This means that a consortium may receive a GAP grant even if the consortium includes members that are not federally recognized tribes, so long as the consortium meets the three regulatory requirements specified above. Authorization of the consortia to apply for and receive the GAP award is required from all GAP-eligible member tribes. For purposes of determining intertribal consortia eligibility, a “GAP-eligible tribe” is any tribe that meets the definition of Indian tribal government (tribe) in 40 CFR 35.502. With each new or supplemental GAP grant application, an intertribal consortium must provide EPA with “adequate documentation” consisting of: (1) the existence of the partnership between eligible tribal governments; and (2) authorization by all GAP-eligible member tribes for the consortium to apply for and receive the new or supplemental GAP grant. This documentation ensures clear communication between consortia and member tribes so that EPA is able to appropriately consider individual tribal needs and priorities when awarding GAP funds to intertribal consortia. As an example, tribal authorization may be provided by a tribal council resolution or other written certification from a duly authorized representative of each GAP-eligible member tribe. Applications that do not contain adequate documentation from all GAP-eligible tribes are incomplete.","isApplicable":true}</t>
  </si>
  <si>
    <t>{"environmentalImpact":{"reports":[{"isSelected":true,"reportCode":"otherRequired"}]},"description":"Regarding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EPA will work with tribes and intertribal consortia to develop work plans consistent with program guidance and any regulations that govern the implementation of the relevant Federal environmental program.\n\nFor additional information, contact the individual(s) listed in the competitive announcement."}</t>
  </si>
  <si>
    <t>{"description":"Applicants, except in limited circumstances approved by the Agency, must submit all applications for funding through https://www.grants.gov.\n\nEligible applicants should contact the appropriate Regional Office Contact identified in Appendix IV of the Catalog for  information regarding specific questions","isApplicable":true}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</si>
  <si>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Applications are reviewed by the appropriate Regional Office and, if approved, financial assistance is awarded by the Regional Administrator or his/her delegated official.</t>
  </si>
  <si>
    <t>This varies by EPA region, but the typical timeframe is approximately 60 to 90 days after deadline for application submission.</t>
  </si>
  <si>
    <t>Assistance agreement competition-related disputes will be resolved in accordance with the dispute resolution procedures published in 70 FR (Federal Register) 3629, 3630 (January 26, 2005).  Disputes relating to matters other than the competitive selection of recipients will be resolved under 2 CFR 1500 Subpart E, as applicable.
Disputes will be resolved under 2 CFR 1500 Subpart E, as applicable.</t>
  </si>
  <si>
    <t>{"awarded":"other","description":"Award amount remains available until expended in accordance with the term of the award. The term of an award may exceed one year, but may not exceed four years. The term of the grant shall be determined at the time of the grant award. ","awardedDescription":"The method of fund disbursement will be determined at the time of award."}</t>
  </si>
  <si>
    <t>[{"code":"program","isSelected":false,"description":"Program reports are required under this program."},{"code":"cash","isSelected":true,"description":"Cash reports are required under this program.  Reporting requirements shall be determined at the time of grant award."},{"code":"progress","isSelected":true,"description":"Progress reports are required under this program.  Reporting requirements shall be determined at the time of grant award."},{"code":"expenditure","isSelected":true,"description":"Expenditure reports are required under this program.  Reporting requirements shall be determined at the time of grant award."},{"code":"performanceMonitoring","isSelected":true,"description":"Performance monitoring is required under this program.  Reporting requirements shall be determined at the time of grant award."}]</t>
  </si>
  <si>
    <t>Financial records, including all documents to support entries on accounting records and to substantiate charges to each grant, must be kept available to personnel authorized to examine EPA grant accounts. All records must be maintained for three years from the date of submission of the annual financial status report. If questions still remain, such as those raised as a result of audit, related records should be retained until the matter is completely resolved.</t>
  </si>
  <si>
    <t>(Project Grants (Discretionary)) FY 17$64,880,000.00; FY 18 est $64,340,000.00; FY 19 est $45,746,000.00; FY 16$64,880,000.00; - .</t>
  </si>
  <si>
    <t>The minimum award for the first year of the grant is $75,000/fiscal year; avg. $110,000/fiscal year.</t>
  </si>
  <si>
    <t>{"list":[{"fiscalYear":2016,"description":"Funding awards will not be finalized nationally before the end of Fiscal Year 2016. GAP resources should support a) Developing and maintaining core environmental program capacities (administrative, financial management, information management, environmental baseline needs assessment, public education/communication, legal, and technical/ analytic); b) Engaging with the EPA to negotiate joint EPA-Tribal Environmental Plans (ETEPs) that reflect intermediate and long-term goals for developing, establishing, and implementing environmental protection programs; Linking GAP-funded assistance agreement work plans to the ETEPs; c) Developing baseline capacities for media-specific environmental protection programs that are related to the needs of the recipient and to EPA statutory programs (e.g.,ambient and indoor air quality; water quality; managing wastes; managing asbestos, lead-based paint, pesticides, toxics, and pollution prevention programs); and d) Implementing waste management programs.  \r\n\r\n \r\n GAP resources supported a) Developing and maintaining core environmental program capacities (administrative, financial management, information management, environmental baseline needs assessment, public education/communication, legal, and technical/ analytic); b) Engaging with the EPA to negotiate joint EPA-Tribal Environmental Plans (ETEPs) that reflect intermediate and long-term goals for developing, establishing, and implementing environmental protection programs; Linking GAP-funded assistance agreement work plans to the ETEPs; c) Developing baseline capacities for media-specific environmental protection programs that are related to the needs of the recipient and to EPA statutory programs (e.g.,ambient and indoor air quality; water quality; managing wastes; managing asbestos, lead-based paint, pesticides, toxics, and pollution prevention programs); and d) Implementing waste management programs. "},{"fiscalYear":2018,"description":"GAP resources supported a) Developing and maintaining core environmental program capacities (administrative, financial management, information management, environmental baseline needs assessment, public education/communication, legal, and technical/ analytic); b) Engaging with the EPA to negotiate joint EPA-Tribal Environmental Plans (ETEPs) that reflect intermediate and long-term goals for developing, establishing, and implementing environmental protection programs; Linking GAP-funded assistance agreement work plans to the ETEPs; c) Developing baseline capacities for media-specific environmental protection programs that are related to the needs of the recipient and to EPA statutory programs (e.g.,ambient and indoor air quality; water quality; managing wastes; managing asbestos, lead-based paint, pesticides, toxics, and pollution prevention programs); and d) Implementing waste management programs."}],"isApplicable":true}</t>
  </si>
  <si>
    <t>Public Law 102-497, Section 11, 42 U.S.C.4368(b), as amended by Public Law 103-155, November 24, 1993. The program guidance titled "Indian Environmental General Assistance Program: 2013 Guidance on the Award and Management of General Assistance Agreements for Tribes and Intertribal Consortia" is available at https://www.epa.gov/tribal/2013-guidance-award-and-management-general-assistance-agreements-tribes-and-intertribal.</t>
  </si>
  <si>
    <t>{"flag":"appendix","description":"For Regional Contact information, visit: https://www.epa.gov/tribal/tribal-program-managers"}</t>
  </si>
  <si>
    <t>Rebecca RooseU.S. Environmental Protection Agency, American Indian Environmental Office, 1200 Pennsylvania Avenue, N.W. (Mail Code: 2690M), Washington, DC 20460 Email:&lt; a href='mailto:roose.rebecca@epa.gov'&gt;roose.rebecca@epa.gov&lt;/a&gt;Phone: 202-566-1387;</t>
  </si>
  <si>
    <t>https://www.epa.gov/tribal/indian-environmental-general-assistance-program-gap</t>
  </si>
  <si>
    <t>Fiscal Year2016: Information on FY 2016 projects are not yet availableFiscal Year2017: Example #1: Big Pine Paiute Tribe of the Owens Valley’s Reservation used their GAP funding to build additional capacities for a Tribal Air Program. In their EPA-Tribal Environmental Plan (ETEP), the tribe identified capacity indicators that included: completing appropriate training; completing a report analyzing air quality; developing an air monitoring strategy and associated QAPP and establishing a staffing plan for an air quality program coordinator. Example #2: The Poarch Band of Creek Indians expanded its solid waste recycling program by focusing on growth of the recycling program and to grow into other recycling streams. In just four years, from 2014 to 2017, the number of participants increased from 70 to nearly 190 as a result of the Tribe’s community outreach and education. The tribe is also going to host a waste characterization training for the other federally recognized tribes in Region 4.</t>
  </si>
  <si>
    <t>The evaluation and selection criteria for competitive awards under this CFDA assistance listing will be described in the competitive announcement.
Proposals are approved by the individual EPA regional offices according to applicant’s ability to achieve the objectives outlined in Public Law 102-497; 40 CFR Part 35 (B): Environmental Program Grants for Tribes; the May 15, 2013 Final Guidance on the Award and Management of General Assistance Agreements for Tribes and Intertribal Consortia; the availability of funding; and a review of the applicant's proposed work plan and past performance.</t>
  </si>
  <si>
    <t>https://beta.sam.gov/fal/68b633e7d4ca4661ad1054912db4dfc4/view</t>
  </si>
  <si>
    <t>International Financial Assistance Projects Sponsored by the Office of International and Tribal Affairs</t>
  </si>
  <si>
    <t>{"list":[{"act":{},"USC":{"title":"33","section":"1254"},"authorizationTypes":{"USC":true,"act":true},"usc":{"title":"33","section":"1254"}},{"act":{},"USC":{"title":"42","section":"6981"},"authorizationTypes":{"USC":true,"act":true},"usc":{"title":"42","section":"6981"}},{"act":{},"USC":{"title":"42","section":"7403"},"authorizationTypes":{"USC":true,"act":true},"usc":{"title":"42","section":"7403"}},{"act":{},"USC":{"title":"15","section":"2609"},"authorizationTypes":{"USC":true,"act":true},"usc":{"title":"15","section":"2609"}},{"act":{},"USC":{"title":"7","section":"136r"},"authorizationTypes":{"USC":true,"act":true},"usc":{"title":"7","section":"136r"}},{"act":{},"USC":{"title":"42","section":"300j-1 (a)(1)"},"authorizationTypes":{"USC":true,"act":true},"usc":{"title":"42","section":"300j-1 (a)(1)"}},{"act":{},"USC":{"title":"42","section":"4332"},"authorizationTypes":{"USC":true,"act":true},"usc":{"title":"42","section":"4332"}},{"act":{},"USC":{"title":"33","section":"1443"},"authorizationTypes":{"USC":true,"act":true},"usc":{"title":"33","section":"1443"}}]}</t>
  </si>
  <si>
    <t>To protect human health and the environment while advancing U.S. national interests through international environmental collaboration. Funding Priority - Fiscal Year 2018: OITA will continue to engage both bilaterally and through multilateral institutions with the objective of improving international cooperation to address the transboundary movement of pollution. OITA will address air pollution and air quality with international partners that contribute significant pollution to the environment and who are committed to improving their environmental performance. OITA will continue its work in the Partnership for Clean Fuels and Vehicles (PCFV), a global partnership that has worked to reduce air pollution from the global fleet of on-road vehicles. OITA will also continue its efforts to reduce transboundary pollution from ships. The EPA expects to continue a focus on ratification and full implementation of the Minamata Convention by less developed countries, and on continued technical and policy support for global and regional efforts to address international sources of mercury use and emissions. OITA will continue to strengthen partnerships including efforts along our borders to address environmental problems and build capacity in areas such as environmental laws and legal institutions. Collaboration with global partners is needed to build upon awareness of water pollution issues and to promote watershed and marine environmental protection. OITA will continue to promote clean water and drinking water programs focusing on improving the quality of water sources and managing other environmental risks.
Funding Priority - Fiscal Year 2018:  In FY 2018, OITA will continue to engage both bilaterally and through multilateral institutions with the objective of improving international cooperation to address the transboundary movement of pollution. To achieve our domestic environmental and human health objectives, work with international partners is essential to successfully address transboundary pollution adversely impacting the United States. Strengthening environmental protection abroad so that it is on par with practices in the United States helps build a level playing field for industry while supporting foreign policy objectives outlined by the White House, the National Security Council, and the Department of State. This will include working with international partners to strengthen environmental laws and governance to more closely align with U.S. standards and practices and to help level the playing field for U.S. industry. OITA works with NPMs and Regional Offices to formulate U.S. international policies and to implement EPA’s international programs that provide policy and technical assistance to other countries. OITA will continue to link anticipated and achieved outcomes to the Agency’s Strategic Goals. 
Funding Priority - Fiscal Year 2019:  OITA will strengthen its focus on prioritizing, allocating resources, and managing assistance agreements to advance the Agency’s Strategic Goals and international priorities while maximizing limited resources most effectively and efficiently. OITA protects human health and the environment while advancing U.S. national interests through international environmental collaboration. Working with the experts from EPA's other programs and regional offices, other government agencies, and other nations and international organizations, OITA identifies international environmental issues that may adversely impact the United States and helps to design and implement technical and policy options to address them.</t>
  </si>
  <si>
    <t>Assistance under this program is generally available to States and local governments, territories and possessions, foreign governments, international organizations, Indian Tribes, and possessions of the U.S., including the District of Columbia, public and private universities and colleges, hospitals, laboratories, other public or private nonprofit institutions, which submit applications proposing projects with significant technical merit and relevance to EPA's Office of International Affairs' mission. 
For certain competitive funding opportunities under this CFDA description, the Agency may limit eligibility to compete to a number or subset of eligible applicants consistent with the Agency's Assistance Agreement Competition Policy.</t>
  </si>
  <si>
    <t>States and local governments, territories and possessions, foreign governments, international organizations, Indian Tribes, and possessions of the U.S., including the District of Columbia, public and private universities and colleges, hospitals, laboratories, other public or private nonprofit institutions.</t>
  </si>
  <si>
    <t>{"description":"Office of International and Tribal Affairs (OITA) may require applicants to submit documentation of non-profit status. OITA may request applicants to demonstrate they have appropriate background, academic training, experience in the field, and necessary equipment to carry out projects. OITA may also ask applicants or principal investigators to provide curriculum vitae and relevant publications","isApplicable":true}</t>
  </si>
  <si>
    <t>{"description":"Applicants, except in limited circumstances approved by the Agency, must submit all initial applications for funding through https://www.grants.gov. \n\nAssistance awards to Foreign Governments and to United Nations agencies and similar International Organizations, such as the Organization of American States and Organization for Economic Cooperation and Development (OECD), may be exempted from competition at the discretion of OITA.","isApplicable":true}</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</si>
  <si>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For non-competitive awards, OITA will conduct an administrative evaluation to determine the adequacy of the application in relation to grant regulations and to technical and program evaluation to determine the merit and relevance of the project. The Agency will then advise the applicant if funding is being considered. A final work plan will then be negotiated with the applicant.</t>
  </si>
  <si>
    <t>Generally, EPA incrementally funds grants and cooperative agreements. Approval of subsequent funding increments is dependent on satisfactory project progress, continued relevance of the project to OITA's priorities, and availability of funds.</t>
  </si>
  <si>
    <t>{"awarded":"other","description":"EPA normally funds grants and cooperative agreements on a 12-month basis. However, EPA can negotiate the project period with each applicant based on project requirements. EPA limits project periods to 5 years. Payments will be on an advance letter of credit or reimbursement basis; recipient must request the initial advance payment on SF 270, Request for Advance or Reimbursement.","awardedDescription":"Assistance is awarded by project. "}</t>
  </si>
  <si>
    <t>[{"code":"program","isSelected":false,"description":""},{"code":"cash","isSelected":false,"description":""},{"code":"progress","isSelected":true,"description":"Progress reports are required under this program.  The content and frequency of reporting requirements in the terms and conditions of the agreements."},{"code":"expenditure","isSelected":true,"description":"Expenditure Reports are required under this program.  The content and frequency of reporting requirements in the terms and conditions of the agreements."},{"code":"performanceMonitoring","isSelected":true,"description":"Performance Monitoring is required under this program.  The content and frequency of reporting requirements in the terms and conditions of the agreements."}]</t>
  </si>
  <si>
    <t>The record retention requirements of 2 CFR Parts 200 and 1500 are applicable depending upon the identity of the recipient. Financial records, including all documents to support entries on accounting records and to substantiate changes to each grant must be kept available to personnel authorized to examine EPA grant accounts. All records must be maintained until expiration of three years from the date of submission of the final expenditure report. If questions still remain, such as those raised as a result of audit, related records must be retained until the matter is completely resolved.</t>
  </si>
  <si>
    <t xml:space="preserve">(Cooperative Agreements (Discretionary Grants)) FY 17$4,000,000.00; FY 18 est $3,500,000.00; FY 19 est $1,500,000.00; - </t>
  </si>
  <si>
    <t>Financial assistance for projects range: $15,000 - $300,000; Average: FY 2017 $200,000 and FY 2018 est. $150,000.</t>
  </si>
  <si>
    <t>{"list":[{"fiscalYear":2016,"description":"No content available yet. EPA collaborated with partner countries to strengthen and enhance public participation practices and to provide partner countries with tools and resources on social inclusion and public participation. EPA trained participants representing governments, NGOs, academia, media, and international organizations in Central and South America, the Middle East and North Africa, West Africa, and Indonesia. EPA, in support of the Lead Paint Alliance, provided technical assistance to Kenya, Tanzania, and other East African countries that furthered development and promulgation of lead in paint laws in East Africa. "},{"fiscalYear":2017,"description":"US leadership promoted the trilateral exploration of areas to improve the comparability of emissions via mitigation and adaptation projects, with the longer term view of adopting policies that will achieve each country’s climate goals, again illustrating the critical role played by the environment in any conversation on economic and social development."}],"isApplicable":true}</t>
  </si>
  <si>
    <t xml:space="preserve">These grants and cooperative agreements are subject to EPA's General Grant Regulations 2 CFR Parts 200 and 1500. Costs will be determined in accordance with 2 CFR 200 and Subpart E. _x000D_
_x000D_
_x000D_
_x000D_
_x000D_
 _x000D_
</t>
  </si>
  <si>
    <t>Lenore Connell  U.S. Environmental Protection Agency, 1200 Pennsylvania Avenue., N.W, Washington, DC 20460 Email:&lt; a href='mailto:Connell.Lenore@epa.gov'&gt;Connell.Lenore@epa.gov&lt;/a&gt;Phone: 202-564-5343;</t>
  </si>
  <si>
    <t>https://www.epa.gov/international-cooperation</t>
  </si>
  <si>
    <t>Fiscal Year2016: No content available yet. Internationally funded activities included support for mercury reduction technologies in support of the Minamata convention, Lead Pain initiative, trash free waters, and food waste reduction. Fiscal Year2018: This program assists institutions in strengthening their legal, technical, research, analytical, program implementation capacity, and expert knowledge, information, strategies, and tools. This program has also provided capacity building through the development and implementation of projects in areas, including but not limited to: water resource management-- surface and groundwater, drinking water, and wastewater management-- solid waste management, air quality management, greenhouse gases (GHG), black carbon, climate adaptation and resiliency, emergency response capacity, environmental impact assessments (EIA), public participation/social inclusion, and environmental enforcement and compliance.</t>
  </si>
  <si>
    <t>https://beta.sam.gov/fal/f1dbd7a4f4694fb38d4d4be7f6c919ec/view</t>
  </si>
  <si>
    <t>National Environmental Education Training Program</t>
  </si>
  <si>
    <t xml:space="preserve">Teacher Training Program </t>
  </si>
  <si>
    <t>{"list":[{"act":{"description":"National Environmental Education Act"},"publicLaw":{"congressCode":"101","number":"619"},"authorizationTypes":{"act":true,"publicLaw":true}}]}</t>
  </si>
  <si>
    <t>The purpose of the teacher training program is to train education professionals in the development and delivery of environmental education and training programs and studies. As required by Public Law 101-619, funds are provided to universities, non-profit organizations, or a consortia of such institutions to deliver environmental education training and support for education professionals. The mission of the current teacher training program--ee360--is to train a cadre of culturally-diverse educational professionals who have the knowledge, skills and tools to develop and deliver high-quality environmental education in formal and non-formal settings and to strengthen the EE field. The goals of the current teacher training program--ee360-- are to: 1) Drive Educator Excellence; 2) Cultivating Collective Impact; 3) Mobilizing Access to High-Quality Resources and Networks; and 4) Maintaining Project Excellence through Evaluation, Communication and Management. ee360 supports this diverse cadre of environmental education leaders through certification, accreditation, leadership training, state-of-the-art education materials and research, networking opportunities, and an on-line hub
Funding Priorities - Fiscal Year 2018:  The recipient will perform tasks as part of their original proposal with subsequent approval of yearly work plans. Recipient has entitled this project ee360 and to that end they are doing things such as, workshops, EE certification and accreditation, in-service and pre-service leadership training and development, Guidelines training and updates to previously-published Guidelines, fellowships for community leaders, among others. Specific to FY2018, focus is also on the development and implementation of a research data base and the initial steps towards the development and implementation of an evaluation database. These will provide a much-needed resource for environmental educators in the primary and secondary education levels, the higher education levels and the non-formal level, among others.</t>
  </si>
  <si>
    <t>Assistance under this program is available to universities, non-profit organizations, or a consortia of such institutions to deliver environmental education training and support for education professionals.
 For certain competitive funding opportunities under this CFDA assistance listing, the Agency may limit eligibility to compete to a number or subset of eligible applicants consistent with the Agency's Assistance Agreement Competition Policy.</t>
  </si>
  <si>
    <t>Education (0-8), education (9-12), education (13+), nonprofit institutions. .</t>
  </si>
  <si>
    <t>{"description":"Documentation of nonprofit status may be required. Applicants may be requested to demonstrate they have appropriate background, academic training, experience in the field, and necessary equipment to carry out projects. The Office of Environmental Education may ask applicants or principal investigators to provide curriculum vitae and relevant publications and documentation of past performance of grants similar to this one in size and scope.","isApplicable":true}</t>
  </si>
  <si>
    <t>{"environmentalImpact":{"reports":[{"isSelected":true,"reportCode":"otherRequired"}]},"description":"A solicitation notice is issued for this program once every five years. The notice identifies the application process. \n\nRegarding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</si>
  <si>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{"description":"The solicitation notice which describes the application procedure for the training program that will operate from 01/01/2017 through 12/31/2021, subject to the availability of funds, was posted on http://www.grants.gov in late Spring 2016. The solicitation process for this program is conducted every five years. \n\nApplicants, except in limited circumstances approved by the Agency, must submit all initial applications for funding through https://www.grants.gov.","isApplicable":true}</t>
  </si>
  <si>
    <t>This program is subject to the provisions of 2 CFR 200 and 1500.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</si>
  <si>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{"flag":"yes","description":"The deadline for submitting proposals for this program is specified in each solicitation notice.","list":[]}</t>
  </si>
  <si>
    <t xml:space="preserve">It can take up to a year from time of application submission to award of an assistance agreement. The last award was made in late summer 2016 (for the solicitation published in Spring 2016). The next date that a solicitation notice for this program will be published in the Spring of 2021. </t>
  </si>
  <si>
    <t>Assistance agreement competition-related disputes will be resolved in accordance with the dispute resolution procedures published in 70 FR (Federal Register) 3629, 3630 (January 26, 2005), which can be found at http://www2.epa.gov/grants/dispute-resolution-procedures. Copies of these procedures may also be requested by contacting the individual(s) listed as "Information Contacts." Disputes relating to matters other than the competitive selection of recipients will be resolved under 2 CFR 1500 Subpart E, as applicable.</t>
  </si>
  <si>
    <t>None.  Generally, EPA incrementally funds grants and cooperative agreements for surveys, studies, and investigations. Approval of subsequent funding increments is dependent on satisfactory project progress, continued relevance of the project to the Office of Environmental Education's program priorities, and the availability of funds.</t>
  </si>
  <si>
    <t>{"types":{"moe":false,"formula":false,"matching":true},"formula":{"title":"","chapter":"","part":"","subPart":"","publicLaw":"","description":""},"matching":{"requirementFlag":"mandatory","percent":"25","description":"In accordance with the National Environmental Education Act (Public Law 101-619), federal funds for any project under this section shall not exceed 75 percent of the total cost of such project. The project has a 25 percent non-federal match required by statutory formula. For the purposes of this section, the non-Federal share of project costs may be provided by cash or by in-kind contributions and other non-cash support."},"moe":{"description":""}}</t>
  </si>
  <si>
    <t>{"awarded":"other","description":"The training program consists of an initial one year budget and project period. Subsequent incremental funding on an annual basis may be awarded for the next four years, for a total budget and project period of five years.","awardedDescription":"This program operates on a five year basis. Funds are initially awarded for a one year project period. Subsequent incremental funding awards on an annual basis for the next four years."}</t>
  </si>
  <si>
    <t>[{"code":"program","isSelected":true,"description":"EPA includes reporting requirements for grants and cooperative agreements in the terms and conditions of the agreements. Agreements may require quarterly, interim, and final progress reports, and expenditure/financial, equipment, and invention reports. Specific reporting requirements are also identified in the grant regulations at 2 CFR 200 and 1500, as applicable.\nProgram reports are submitted as part of the progress reports."},{"code":"cash","isSelected":false,"description":""},{"code":"progress","isSelected":true,"description":"Progress report are required at the 6 month and 12 month of each program year."},{"code":"expenditure","isSelected":false,"description":""},{"code":"performanceMonitoring","isSelected":true,"description":"Baseline monitoring is required for all assistance agreements. Approximately 10% of all EPA assistance agreements will be chosen for advanced monitoring each year."}]</t>
  </si>
  <si>
    <t>Financial records, including all documents to support entries on accounting records and to substantiate changes to each assistance agreement, must be kept available to personnel authorized to examine EPA assistance accounts. All records must be maintained until the expiration of 3 years from the date of submission of the final expenditure report. If questions still remain, such as those raised as the result of an audit, related records should be retained until the matter is completely resolved.</t>
  </si>
  <si>
    <t xml:space="preserve">(Cooperative Agreements (Discretionary Grants)) FY 17$2,157,500.00; FY 18 est $3,000,000.00; FY 19 Estimate Not Available  FY 16$2,157,500.00; - </t>
  </si>
  <si>
    <t>This is a 5-year program; one recipient is selected every 5 years. The project is funded on an annual basis and the amount of the annual funding depends on Congressional appropriation. In this case, per the National Environmental Education Act, 25% of the annual appropriation and average financial assistance for the full 5-year project period is approximately $10,877,500.00.</t>
  </si>
  <si>
    <t>{"list":[{"fiscalYear":2016,"description":"The Expanding Capacity in Environmental Education program will complete the following accomplishments in FY 2016 by December 2016. Developing and delivering NPEEE Guidelines workshops, Developing new guidelines for working in communities, Online learning, Building State Capacity including awarding 10 capacity building grants to 10 states to develop replicable model programs to diversify and strengthen environmental education, maintain eePRO launched in January 2016 and complete the implementation of the communications plan. The Expanding Capacity in Environmental Education program will complete the following accomplishments in FY 2016 by December 2016. Developing and delivering NPEEE Guidelines workshops, developing new guidelines for working in communities, Online learning, Building State Capacity including awarding 10 capacity building grants to 10 states to develop replicable model programs to diversify and strengthen environmental education, maintain eePRO launched in January 2016 and complete the implementation of the communications plan. "},{"fiscalYear":2017,"description":"The ee360 Program will completed the following accomplishments, among others, in FY 2017: preservice and in-service training for environmental educators; leadership training for NAAEE Affiliate members from 6 states; re-tooling of the educator certification program at the state level; Community Guidelines training at the annual NAAEE conference; workshop on linking research to practice; and updating the current Guidelines series."},{"fiscalYear":2018,"description":"The ee360 Program will complete the following accomplishments, among others, in FY 2018: preservice and in-service training for environmental educators; leadership training for NAAEE Affiliate members from10 states; re-tooling of the educator certification program at the state level; Community Guidelines training at the annual NAAEE conference; deployment of a searchable research database; workshop on linking research to practice; and updating the current Guidelines series."}],"isApplicable":true}</t>
  </si>
  <si>
    <t xml:space="preserve">2 CFR 200 and 1500 and 40 CFR Parts 32, 33, 45, 47; program guidance; Federal Register (Invitation for Pre-proposal, July 2, 1991); Public Law 101-619.  _x000D_
_x000D_
 _x000D_
</t>
  </si>
  <si>
    <t>{"flag":"appendix","description":"Contact the appropriate EPA Regional Office listed in Appendix IV of the Catalog or the Headquarters contact listed below."}</t>
  </si>
  <si>
    <t>Ginger PotterOffice of the Administrator, U.S. Environmental Protection Agency, 1200 Pennsylvania Avenue, N.W.  (Mail Code: 1704A), Washington, DC 20460 Email:&lt; a href='mailto:potter.ginger@epa.gov'&gt;potter.ginger@epa.gov&lt;/a&gt;Phone: 202-564-0453;</t>
  </si>
  <si>
    <t>https://www.epa.gov/education</t>
  </si>
  <si>
    <t xml:space="preserve">66.951 Environmental Education Grants; </t>
  </si>
  <si>
    <t>Fiscal Year2016: ) Continuation of EE Pro Phase II roll out 2) Ongoing work on fundamentals of EE online training 3) Ongoing NAAEE Accreditation pilot tested at one institution of higher learning. 4) Finalize EE Guidelines for Excellence._x000D_
_x000D_
_x000D_
 EE PRO was launched in January 2016. This is a resource that provides educators, and community leaders a one stop hub for finding and sharing EE resources, information and professional development opportunities. Fiscal Year2017: ee360 provided learning opportunities for educators through webinars, on-line courses and workshops. Topics for 2017 included: New Approaches to Public Engagement: Seeking Relevance, Responsibility and Resilience; eeWORKS: Demonstrating the Power of Environmental Education; and Introducing NAAEE's Guidelines for Excellence in Community Engagement.Fiscal Year2018: ee360 will continue with the success they had in the development of the EE Research Database-the first database globally to allow environmental educators to search and find research to support their practice. For FY18, ee360 will begin the development of a EE Evaluation Database that will help environmental educators find the information, tools and methodologies to support their program evaluation efforts.</t>
  </si>
  <si>
    <t>Priorities for selecting proposals are listed in Section 5 of Public Law 101-619, National Environmental Education Act. The evaluation and selection criteria for competitive awards under this CFDA assistance listing will be described in the competitive announcement.</t>
  </si>
  <si>
    <t>https://beta.sam.gov/fal/f39f22a443444bd38e08008bf734ca63/view</t>
  </si>
  <si>
    <t>Environmental Education Grants</t>
  </si>
  <si>
    <t>The Environmental Education Grants Program supports projects to design, demonstrate, and/or disseminate practices, methods, or techniques related to environmental education and teacher training. As required by Public Law 101-619, this grant program provides financial support for environmental education projects implemented by schools, universities, state and local government environmental and educational agencies, tribal education agencies, and nonprofit 501 (c)(3) organizations that increase public awareness and knowledge about environmental issues and provide the skills that participants in its funded projects need to make informed environmental decisions and take responsible actions toward the environment. . 
Funding Priority - Fiscal Year 2018: Funding priorities for fiscal year 2018 are to award grants for locally focused environmental education projects, and to award 25% of the appropriated grant funding to small grants of $5000 or less through a sub-grant program.</t>
  </si>
  <si>
    <t>Assistance under this program is generally available to local education agencies, colleges and universities, state education and environmental agencies, nonprofit organizations described in Section 501(c)(3) of the Internal Revenue Service, and noncommercial educational broadcasting entities as defined and licensed by the Federal Communications Commission. Applicant organizations must be located in the United States or territories and the majority of the educational activities must take place in the United States, Canada, or Mexico. "Tribal education agencies" that are eligible to apply include a school or community college which is controlled by an Indian tribe, band, or nation, which is recognized as eligible for special programs and services provided by the United States to Indians because of their status as Indians and which is not administered by the Bureau of Indian Education. Tribal organizations do not qualify unless they meet that criteria or the environmental agency or non-profit criteria listed above. The terms for eligibility are defined in Section 3 of the Act and 40 CFR 47.105. 
For certain competitive funding opportunities under this CFDA description, the Agency may limit eligibility to compete to a number or subset of eligible applicants consistent with the Agency's Assistance Agreement Competition Policy.</t>
  </si>
  <si>
    <t>Education (0-8), education (9-12), education (13+), nonprofit institutions and organizations, state and local government agencies.</t>
  </si>
  <si>
    <t>{"description":"Documentation of nonprofit status may be required. Applicants must demonstrate that they have appropriate background, academic training, and experience in the field, and may be asked to demonstrate the necessary equipment or facilities to carry out the project. ","isApplicable":true}</t>
  </si>
  <si>
    <t>{"environmentalImpact":{"reports":[{"isSelected":true,"reportCode":"otherRequired"}]},"description":"The annual solicitation notice for proposals and grant tutorials are available on the Agency's website listed below. Regarding pre-application/pre-proposal assistance with respect to competitive funding opportunities under this program description, EPA will generally specify the nature of the pre-application/pre-proposal assistance, if any, that will be available to applicants in the competitive announcement. For additional information, contact the individual(s) listed in the competitive announcement."}</t>
  </si>
  <si>
    <t>{"description":"Applications are accepted for one or two solicitations on an annual grant cycle and are due at the deadline(s) stated in each solicitation. Applicants submit an application package in the format required in the annual Solicitation Notice(s). \n\nApplicants, except in limited circumstances approved by the Agency, must submit all initial applications for funding through https://www.grants.gov. After being submitted to https://www.grants.gov, some applications will be reassigned by the EE Grants Manager to the appropriate EPA Regional Offices, depending on specifications in each Solicitation Notice and where the project activities will take place.","isApplicable":true}</t>
  </si>
  <si>
    <t>Applications for Environmental Education assistance agreements will be evaluated by the appropriate EPA Headquarters or Regional Offices based on where the proposed project will take place and the nature of the awards as described in the solicitation notice. 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 The Agency will then advise the applicant if funding is being considered. A final work plan will then be negotiated with the applicant. All awards are competed through the annual announcement(s) and no proposals are awarded non-competitively.</t>
  </si>
  <si>
    <t>{"flag":"yes","description":"Each competitive announcement  has a specified deadline for submitting applications.","list":[]}</t>
  </si>
  <si>
    <t>Grants proposals are solicited and evaluated annually on a competitive basis. Therefore, applicants should not plan for renewals.</t>
  </si>
  <si>
    <t>{"types":{"moe":false,"formula":false,"matching":true},"formula":{"title":"","chapter":"","part":"","subPart":"","publicLaw":"","description":""},"matching":{"requirementFlag":"mandatory","percent":"25","description":"In accordance with the National Environmental Education Act (Public Law 101-619), federal funds for any project under this section shall not exceed 75 percent of the total cost of such project. The project has a 25 percent non-federal match required by statutory formula. For the purposes of this section, the non-federal share of project costs may be provided by cash or by in- kind contributions and other non-cash support."},"moe":{"description":""}}</t>
  </si>
  <si>
    <t>{"awarded":"other","description":"One or two year project periods are possible in this program, depending upon the nature and complexity of the project. Activities must be completed within the time frame of the budget period agreed upon at the time of the award. Two or more concurrent grants to the same organization for the same project are not allowed in this program. Grants are usually fully (rather than incrementally) funded. This determination is made by the EPA.","awardedDescription":"Funding is provided to the grantee, as needed, from an account established at the start of the project period."}</t>
  </si>
  <si>
    <t>[{"code":"program","isSelected":true,"description":"Informal program reports  (e.g., email check-in) reports are expected quarterly; more formal reports due semi-annually and annually."},{"code":"cash","isSelected":false,"description":""},{"code":"progress","isSelected":true,"description":"Informal progress reports (e.g., email check-ins) are due quarterly and more formal reports are due semi-annually and annually."},{"code":"expenditure","isSelected":true,"description":"Expenditure reports are due semi-annually and annually."},{"code":"performanceMonitoring","isSelected":true,"description":"Performance reports are due on the same schedule as program and progress reports. Note that a cumulative final report is also due within 90 days of the end of the project period."}]</t>
  </si>
  <si>
    <t>Financial records, including all documents to support entries on accounting records and to substantiate changes to each assistance agreement, must be kept available to personnel authorized to examine EPA assistance accounts. All records must be maintained until the expiration of three years from the date of submission of the final expenditure report. If questions still remain, such as those raised as the result of an audit, related records should be retained until the matter is completely resolved.</t>
  </si>
  <si>
    <t xml:space="preserve">(Project Grants (Discretionary)) FY 17$3,306,600.00; FY 18 est $3,000,000.00; FY 19 Estimate Not Available  FY 16$3,306,600.00; - </t>
  </si>
  <si>
    <t>The dollar range stated in the FY 2016 EE Local Grants solicitation notice was no more than $91,000 per grant. In FY16 and FY17 the average amount awarded per EE grant was approximately $90,000. The FY 2018 solicitation notice listed a range of $50,000 - $100,000, and the selected proposals are expected to be awarded grants mostly in the $80,000 - $100,000 range.</t>
  </si>
  <si>
    <t>{"list":[{"fiscalYear":2016,"description":"Approximately 470 applications were received for the EE Local Grants program in FY16. It is anticipated that 33 - 35 awards will be made for EE Local Grants with FY16 funds, and 3 grants will be awarded at headquarters for EE Model Grants with FY16 funds (selected in June 2015 from the pool of applicants received for the 2014/2015 solicitation notice). Approximately 470 applications were received for the EE Local Grants program in FY16. 33 awards were made for EE Local Grants with FY16 funds, and 3 grants were awarded at headquarters for EE Model Grants with FY16 funds (selected in June 2015 from the pool of applicants received for the 2014/2015 solicitation notice). "},{"fiscalYear":2017,"description":"36 grant awards were made with FY 2017 funds for applications received under the 2016 EE Local Grants solicitation."},{"fiscalYear":2018,"description":"37 grant awards are anticipated to be made in 2018 out of 550 applications received. The 2018 grant projects will use agricultural education, community projects, and career development to educate the public about such local environmental issues as those involving air and water quality, chemical safety, food waste and recovery, school and community gardens, and recycling."}],"isApplicable":true}</t>
  </si>
  <si>
    <t>2 CFR Parts 200 and 1500. 40 CFR Parts 7, 12, 32 Subpart F, 33, 47; Public Law 101-619, and the Office of Environmental Education annual Grant Program Solicitation Notice(s).</t>
  </si>
  <si>
    <t>{"flag":"appendix","description":"Contact the appropriate EPA Regional Office listed on the website:   https://www.epa.gov/education/environmental-education-coordinators-epas-regional-offices"}</t>
  </si>
  <si>
    <t>Karen ScottEnvironmental Protection Agency, Environmental Education Grant Program, 1200 Pennsylvania Avenue, N.W. (Mail Code:  1704A), Washington, DC 20460 Email:&lt; a href='mailto:scott.karen@epa.gov'&gt;scott.karen@epa.gov&lt;/a&gt;Phone: (202) 564-2194;</t>
  </si>
  <si>
    <t xml:space="preserve">66.950 National Environmental Education Training Program; </t>
  </si>
  <si>
    <t xml:space="preserve">Fiscal Year2017: Environmental Education projects funded in FY 2017 included (but were not limited to) projects 1) to educate middle school students about air quality issues and sources of pollutants in the Northeast region of the U.S. where they live; 2) to expose elementary school students in California to environmental career fields through project-based learning and mentoring by STEM professionals; and 3) to provide professional development for elementary school teachers in the Pacific Northwest to be able to introduce lessons about the connections between the salmonid life cycle, healthy fish and healthy watersheds. Fiscal Year2016: By nature, much of the work occurring in FY 2016, including the implementation of mobile, area and stationary source pollution controls, will continue into FY 2017. The Office of Air and Radiation's NPM Guidance for FY 2016 and FY 2017 and the FY 2017 Addendum identifies key priorities and activities expected to be undertaken by EPA Headquarters and Regional offices and implementing air agencies in national areas of focus. The associated grant guidance provides information on the State and Tribal Grant program (STAG). The Guidance provides the basis for grant negotiations between HQ and regions and between regions and air agencies as to resource allocation and expected performance. Specific expectations and deliverables will be established through negotiations in grant agreements between regions and air agencies, and OAR encourages air agencies to engage EPA on activities where there may be opportunities for flexibility. _x000D_
_x000D_
_x000D_
In FY 2017, the National Areas Focus' are Improving Outdoor Air Quality, Addressing Climate Change, Indoor Environments and Radiation Protection. Details of the 2017 Addendum of the NPM Guidance for FY 2016-2017 can be found at https://www.epa.gov/planandbudget/national-program-manager-guidances. The monitoring guidance outlines monitoring priorities, quality assurance programs, and funding projections. The monitoring guidance is expected to be finalized by October 2016._x000D_
 Environmental Education projects funded in FY 2016 included (but were not limited to) projects 1) to train middle and high school teachers in communities along the Colorado River to introduce place-based, experiential learning activities in their classroom lessons about the river as a resource for the region; 2) to encourage families across the country to explore nature along with young adult guides from their community and with the expert assistance from local zoos and aquarium staff; and 3) to empower citizen scientists in Pennsylvania and surrounding states to monitor water quality side by side with professional scientists in their communities and learn how to reduce pollution in local waterways. </t>
  </si>
  <si>
    <t>Basis and priorities for selecting proposals are listed in Section 6 of Public Law 101-619, National Environmental Education Act, and in the annual Solicitation Notice which can be accessed (when available) at www.epa.gov/education on the internet. 
The evaluation and selection criteria for competitive awards under this CFDA assistance listing description will be described in the competitive announcement.</t>
  </si>
  <si>
    <t>https://beta.sam.gov/fal/8a3ede579d2e4758a943451a1bfc2029/view</t>
  </si>
  <si>
    <t>Targeted Air Sheds Grant Program</t>
  </si>
  <si>
    <t>Targeted Air Sheds</t>
  </si>
  <si>
    <t>{"list":[{"act":{"description":"Both the authorization and appropriation for the targeted air sheds grant program are included in EPA's annual appropriations acts"},"authorizationTypes":{"act":true}},{"act":{"description":"Both the authorization and appropriation for the targeted air sheds grant program are included in EPA's annual appropriation acts."},"authorizationTypes":{"act":true}},{"publicLaw":{"congressCode":"115","number":"141"},"authorizationTypes":{"publicLaw":true}},{"publicLaw":{"congressCode":"115","number":"31"},"authorizationTypes":{"publicLaw":true}}]}</t>
  </si>
  <si>
    <t>The overall goal of the Targeted Air Shed Grant program is to reduce air pollution in the nation’s nonattainment areas with the highest levels of ozone and fine particulate matter (PM2.5) ambient air concentrations.</t>
  </si>
  <si>
    <t>Entities eligible to receive targeted airshed grants are those air pollution control agencies, as defined by Section 302(b) of the Clean Air Act (CAA), that: (a) have responsibilities for development and/or implementation of a State Implementation Plan or Tribal Implementation Plan to attain and maintain national ambient air quality standards for either ozone or PM2.5 within one or more of the top five most polluted areas relative to ozone (O3), annual average fine particulate matter (PM2.5), or 24-hour PM2.5 National Ambient Air Quality Standards (NAAQS); and (b) have an active air program grant under Section 103 or 105 of the CAA to carry out those responsibilities.</t>
  </si>
  <si>
    <t>Certain state, local, and tribal air pollution control agencies, as defined by Section 302(b) of the Clean Air Act (CAA).</t>
  </si>
  <si>
    <t>{"description":"Applicants may be requested to demonstrate they have appropriate background, academic training, experience in the field, and necessary equipment to carry out projects","isApplicable":true}</t>
  </si>
  <si>
    <t>{"environmentalImpact":{"reports":[{"isSelected":true,"reportCode":"ExecutiveOrder12372"}]},"description":"This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review."}</t>
  </si>
  <si>
    <t>For competitive awards, EPA will review and evaluate applications, proposals, and/or submissions in accordance with the terms, conditions, and criteria stated in the competitive announcement. Competitions will be conducted in accordance with EPA policies/regulations for competing assistance agreements</t>
  </si>
  <si>
    <t>Generally, EPA fully funds assistance agreements under this program.</t>
  </si>
  <si>
    <t>{"awarded":"other","description":"EPA normally funds grants and cooperative agreements on a 12-month basis. However, EPA can negotiate the project period with each applicant based on project requirements. EPA limits project periods to 5 years. Grants are generally fully funded or on an incremental funding basis. Successful applicants will be notified either via U.S. mail or electronically. Such notification is contingent upon information contained in the resulting solicitation.","awardedDescription":"Grants are generally fully funded or on an incremental funding basis."}</t>
  </si>
  <si>
    <t>[{"code":"program","isSelected":true,"description":"EPA includes reporting requirements for grants and cooperative agreements in the terms and conditions of the agreements. Agreements may require quarterly, interim and final progress reports, and financial, equipment, and invention reports. Specific reporting requirements are also identified in the Uniform Grants Guidance 2 CFR 200. Grantees are required to submit program reports in accordance with Agency policy and the Monitoring and Reporting Program Performance requirements stated in the Uniform Grants Guidance 2 CFR 200."},{"code":"cash","isSelected":false,"description":""},{"code":"progress","isSelected":true,"description":"Grantees are required to submit progress reports in accordance with Agency policy and the Monitoring and Reporting Program Performance requirements stated in the Uniform Grants Guidance 2 CFR 200."},{"code":"expenditure","isSelected":true,"description":"Grantees are required to submit financial reports no less than annually and no more than quarterly (unless exception circumstances) in accordance with Agency policy and requirements stated in the Uniform Grants Guidance 2 CFR 200."},{"code":"performanceMonitoring","isSelected":true,"description":"Grantees are required to conduct performance monitoring in accordance with Agency policy and requirements stated in the Uniform Grants Guidance 2 CFR 200."}]</t>
  </si>
  <si>
    <t xml:space="preserve">(Project Grants) FY 17$29,479,000.00; FY 18 est $39,086,491.00; FY 19 est $40,000,000.00; - </t>
  </si>
  <si>
    <t>In FY17 EPA awarded 9 targeted airshed grants. The funding amount range was $3,184,875 to $4,000,000 and the average value of each grant was $3,275,444. In FY19, EPA plans to award 6-12 grants, valued at $3,000,000 to $7,000,000 each (total $39,086,491), subject to the quality of applications received.</t>
  </si>
  <si>
    <t>{"list":[{"fiscalYear":2017,"description":"Reduction of vehicle emissions in Los Angeles South Coast Air Basin, San Joaquin Valley, and Logan (UT). Reduction of fine particulate emissions through woodstove changeouts in Logan (UT), Provo (UT), Salt Lake City (UT) and Fairbanks (AK)."},{"fiscalYear":2018,"description":"Emission reductions in areas selected for funding to improve air quality relative to ozone, annual PM2.5, and/or 24-hour PM2.5 standards."},{"fiscalYear":2019,"description":"Emission reductions in areas selected for funding to improve air quality relative to ozone, annual PM2.5, and/or 24-hour PM2.5 standards."}],"isApplicable":true}</t>
  </si>
  <si>
    <t>Targeted airshed grants and cooperative agreements are subject to the Uniform Grants Guidance 2 CFR 200.</t>
  </si>
  <si>
    <t>{"flag":"appendix","description":"EPA Regions 3, 8, 9 and 10."}</t>
  </si>
  <si>
    <t>Gary Blais109 TW Alexander Dr., MC: 304-05, Research Triangle Park, NC 27709 Email:&lt; a href='mailto:blais.gary@epa.gov'&gt;blais.gary@epa.gov&lt;/a&gt;Phone: 919-541-3223;</t>
  </si>
  <si>
    <t>Fiscal Year2017: Woodstove  and wood heater changeout projects; older school bus engine replacements; Tier 0, 1, or 2 agriculture engine replacements; and heavy-duty diesel engine replacementsFiscal Year2018: Implement programs, projects, and approaches that: demonstrate documentable reductions in ozone and/or direct PM2.5 air pollution in the designated nonattainment areas ; address precursor emissions of ozone, which include nitrogen oxides (NOx), carbon monoxide (CO) and volatile organic compounds (VOCs), and/or precursor emissions of PM2.5, which include sulfur dioxide (SO2), NOx, VOCs, and ammonia; and are replicable elsewhere.</t>
  </si>
  <si>
    <t>Aug 17,2018</t>
  </si>
  <si>
    <t>https://beta.sam.gov/fal/0bfa65544e324c9e80f9a1abbd2d0976/view</t>
  </si>
  <si>
    <t>Foreign Investment Financing</t>
  </si>
  <si>
    <t>OVERSEAS PRIVATE INVESTMENT CORPORATION, OVERSEAS PRIVATE INVESTMENT CORPORATION</t>
  </si>
  <si>
    <t>{"list":[{"act":{"description":"Foreign Assistance Act of 1969"},"publicLaw":{"number":"91-175"},"USC":{"title":"22","section":"2191, et seq"},"authorizationTypes":{"USC":true,"act":true,"statute":false,"publicLaw":true,"executiveOrder":false},"usc":{"title":"22","section":"2191, et seq"}}]}</t>
  </si>
  <si>
    <t>To provide financing for projects sponsored by private U.S. businesses in developing countries and emerging economies throughout the world, thereby assisting development goals and improving U.S. competitiveness, creating American jobs and increasing Unites States exports.</t>
  </si>
  <si>
    <t>Guaranteed investor must be citizen of the United States, a corporation, partnership, or other association created under the laws of the United States or any State or territory, and more than 50 percent beneficially owned by U.S. Citizens; a foreign corporation at least 95 percent owned by such entities; or a 100 percent United States-owned foreign entity.  Direct loans are reserved for projects sponsored by or significantly involving United States small businesses or cooperatives.  Applicants also must meet OPIC's credit underwriting criteria.</t>
  </si>
  <si>
    <t>Project must have significant participation by a United States sponsor, generally in the form of at least 25 percent equity ownership. OPIC does not support projects that will result in the loss of U.S. jobs, that would contribute to the violation of internationally recognized worker rights or involve illicit payments. OPIC only supports projects that contribute to the economic and social development of the host country.</t>
  </si>
  <si>
    <t>{"description":"OPIC Finance Application;  Financial statements; OPIC sponsor disclosure report; other applicable information on operations of U.S. investor, and project business plan.  A bilateral agreement between the United States and the host country government must be in place before OPIC can provide loan guaranties in a country.  In some cases, special foreign government approval is required before financing can be provided.","isApplicable":true}</t>
  </si>
  <si>
    <t>{"description":"Application for Financing is required."}</t>
  </si>
  <si>
    <t>OPIC conducts extensive due diligence and project analysis.  Project must be approved internally and meets OPIC's credit, policy and legal criteria.  Loan guaranty is issued directly to the lender by OPIC, in conjunction with OPIC entering into financing documentation with the borrower, U.S. sponsor and other parties. Direct loan is made directly to the project company.</t>
  </si>
  <si>
    <t>Variable, depending on status and complexity of the project.</t>
  </si>
  <si>
    <t>{"types":{"moe":false,"formula":false,"matching":true},"matching":{"requirementFlag":"voluntary","percent":"0","description":"Significant equity investment in the project company by a qualified U.S. sponsor."}}</t>
  </si>
  <si>
    <t>{"awarded":"other","description":"Variable, depending on characteristics of the project.  OPIC financing is usually in the range of 5-15 years.","awardedDescription":"Once OPIC has signed a loan agreement, a borrower may submit a request for disbursement\r\n20 business days before the requested disbursement. The conditions to disbursement must be\r\nsatisfied in full before the funds will be disbursed. Most of these conditions are under the\r\nborrower’s control, i.e. providing certificates, documentation, etc., but in some cases\r\nadditional security documentation must be drafted by OPIC or outside counsel. OPIC will\r\nwork diligently to see that these documents get promptly executed but a high level of\r\ncooperation is needed from the borrower to see that this process goes smoothly."}</t>
  </si>
  <si>
    <t>Certain accounting records, drawdowns of all funds, and other information must be available during term of financing and beyond.</t>
  </si>
  <si>
    <t>71-4030-0-3-151;71-4074-0-3-151;71-4075-0-3-151;71-4184-0-3-151;71-0100-0-1-151;</t>
  </si>
  <si>
    <t>(Guaranteed/Insured Loans) FY 09 est $2,000,000,000.00; FY 08$1,374,000,000.00; FY 10 est $2,350,000,000.00; - Total Loan Commitments</t>
  </si>
  <si>
    <t>$200,000 to $400,000,000; small business loans $200,000 to $100,000,000, $23,353,000; non-small business loans $1,166,550 to $400,000,000, $27,067,770</t>
  </si>
  <si>
    <t>"OPIC Program Handbook," free.  Web site address is http://www.opic.gov.</t>
  </si>
  <si>
    <t>Alison Germak1100 New York Avenue, N.W., Washington, DC 20527 Email:&lt; a href='mailto:Alison.Germak@opic.gov'&gt;Alison.Germak@opic.gov&lt;/a&gt;Phone: 202-336-8651;</t>
  </si>
  <si>
    <t>http://www.opic.gov .</t>
  </si>
  <si>
    <t>See USES AND USE RESTRICTIONS and ELIGIBILITY REQUIREMENTS.</t>
  </si>
  <si>
    <t>OPIC</t>
  </si>
  <si>
    <t>https://beta.sam.gov/fal/a6fa3e74422156afdc0cc40e290a183f/view</t>
  </si>
  <si>
    <t>Foreign Investment Insurance</t>
  </si>
  <si>
    <t>(Political Risk Insurance)</t>
  </si>
  <si>
    <t>{"list":[{"act":{"description":" Foreign Assistance Act of 1969, Title IV, Section 234(a), Public Law 91-175, 22 U.S.C. 2191, et seq. \n"},"authorizationTypes":{"USC":false,"act":true,"statute":false,"publicLaw":false,"executiveOrder":false}}]}</t>
  </si>
  <si>
    <t>To insure investments of eligible U.S. investors in developing countries and emerging markets, against the political risks of inconvertibility, expropriation, and political violence.  Special programs include insuring (l)contractors and exporters against arbitrary drawings of letters of credit posted as bid, performance or advance payment guaranties, (2)petroleum exploration, development and production (3)leasing operations, and (4) debt financials, including securities.</t>
  </si>
  <si>
    <t>Citizen of the United States; a corporation, partnership, or other association created under the laws of the United States or any State or territory, of which more than 50 percent is beneficially owned by U.S. citizens; a foreign corporation at least 95 percent owned by such entities; or any other 100 percent U.S.-owned foreign entity.</t>
  </si>
  <si>
    <t>OPIC does not support projects that will result in the loss of U.S. jobs, that have a negative impact on the host country's economy or environment, or contribute to violations of internationally recognized worker rights.  OPIC only supports projects that contribute to the economic and social development of the host country.</t>
  </si>
  <si>
    <t>{"description":"A bilateral agreement between the United States and the host country government must be in place before OPIC can provide insurance for a given country.  Additionally, special project approval by the foreign government is required in some countries before insurance can be provided.","isApplicable":true}</t>
  </si>
  <si>
    <t>{"description":"The insurance program has a two-step application process.  Investors must first register their projects with OPIC before making an irrevocable commitment to invest.  Once the details of the investment have been established, an application for insurance coverage is filed.  OPIC charges a retainer fee after the submission of an application for insurance in order to proceed with review of the project.  Registration and application forms are available on request from the Insurance Applications Officer, Overseas Private Investment Corporation, 1100 New York Avenue, NW., Washington, DC 20527, or on OPIC's website: www.opic.gov."}</t>
  </si>
  <si>
    <t>Insurance is issued directly to the applicant by OPIC, or through a broker if the investor so chooses.</t>
  </si>
  <si>
    <t>{"flag":"yes","description":"Registration must be made prior to making an irrevocable commitment to invest.  The registration remains active at OPIC for 2 years.","list":[]}</t>
  </si>
  <si>
    <t>Will vary depending on size and complexity of project.</t>
  </si>
  <si>
    <t>OPIC insurance contracts can be offered at fixed rates for up to 20 years. Investor has the opportunity to change insurance elections annually or semi-annually. Policies are non-cancelable by OPIC, provided that investor is paying premiums and is not in material breach of the contract.</t>
  </si>
  <si>
    <t>{"description":"Maximum insurance term is 20 years for equity investment; for loans, the term of the loan; for contracts, the term of the contract."}</t>
  </si>
  <si>
    <t>When claim for compensation is pending and after such payment is made, the investor has a duty to cooperate with OPIC in supplying all information requested pertaining to the claim. These responsibilities are clearly spelled out in each insurance contract.</t>
  </si>
  <si>
    <t>71-4184-0-3-151;</t>
  </si>
  <si>
    <t xml:space="preserve">(Not Applicable) FY 07$1,200,000,000.00; FY 08 Estimate Not Available  FY 09 Estimate Not Available  - (Insurance Issued) (Aggregate Maximum Insured Amount) FY 07 $1,200,000,000; FY 08 est not available; and FY 09 est not reported. 
</t>
  </si>
  <si>
    <t>{"list":[{"fiscalYear":2007,"description":"Since 1971, OPIC, a self-sustaining agency, has supported more than $164 billion in U.S. investment overseas that will generate $69 billion in U.S. exports and support more than 264,000 American jobs. Additionally, OPIC has benefited the more than 150 countries in which it has operated or is currently operating, supporting sustainable development and international trade while solidifying free markets. \n"}],"isApplicable":true}</t>
  </si>
  <si>
    <t>"OPIC Program Handbook," free.</t>
  </si>
  <si>
    <t>Information Officer  Overseas Private Investment Corporation  1100 New York Ave., NW.  Washington, DC 20527. Telephone: (202) 336-8799.   For program information by electronic mail: info@opic.gov . , , ;</t>
  </si>
  <si>
    <t xml:space="preserve">70.002 Foreign Investment Financing; </t>
  </si>
  <si>
    <t>https://beta.sam.gov/fal/7619dff6f3c7c709f7e378fe5dd97fbf/view</t>
  </si>
  <si>
    <t>U. S. Nuclear Regulatory Commission Nuclear Education Grant Program</t>
  </si>
  <si>
    <t>Nuclear Education Grant Program - Curricula Development</t>
  </si>
  <si>
    <t>NUCLEAR REGULATORY COMMISSION, NUCLEAR REGULATORY COMMISSION</t>
  </si>
  <si>
    <t>{"list":[{"act":{"description":"The Energy Policy Act of 2005"},"publicLaw":{"congressCode":"109","number":"58"},"statute":{"page":"801","volume":"119"},"USC":{"title":"42","section":"2051(b)"},"authorizationTypes":{"USC":true,"act":true,"statute":true,"publicLaw":true,"executiveOrder":false},"usc":{"title":"42","section":"2051(b)"}}]}</t>
  </si>
  <si>
    <t>The Curricula Development program provides assistance to accredited U.S. colleges and universities in support of courses, studies, training, curricula, and disciplines relevant to nuclear safety, nuclear security, nuclear environmental protection, or any other field that the Commission determines to be critical to its regulatory mission.  The primary purpose is to support and develop the educational infrastructure necessary to allow the Nation to advance its nuclear energy initiatives.</t>
  </si>
  <si>
    <t>Applicants must be a U.S. public or private institution of higher education, accredited by the U.S. Department of Education.</t>
  </si>
  <si>
    <t>Accredited U.S. public or private institutions of higher education will benefit.</t>
  </si>
  <si>
    <t>{"description":"Administration and cost will be determined in accordance with guidance in 2 CFR 200 for institutions of higher education. ","isApplicable":true}</t>
  </si>
  <si>
    <t>{"description":"Apply using the electronic application package required in the Funding Opportunity Announcement which enables NRC to receive the application from Grants.gov.\r\n\r\n"}</t>
  </si>
  <si>
    <t xml:space="preserve">Applications are processed by the assigned staff and approved by the NRC, based on a set of criteria established by the NRC, as stated in the Funding Opportunity Announcement. </t>
  </si>
  <si>
    <t xml:space="preserve">Please see the active Funding Opportunity Announcement for published response deadlines. </t>
  </si>
  <si>
    <t>{"awarded":"lump","description":"The period of performance for project grants shall be a minimum of  2 years and generally does not  exceed 3 years."}</t>
  </si>
  <si>
    <t>[{"code":"program","isSelected":false},{"code":"cash","isSelected":false},{"code":"progress","isSelected":true,"description":"The recipient shall submit \"Performance Progress Reports\" (reported on SF-PPR, SF-PPR-B, and SF-PPR-E) and a final report as stipulated in the Terms and Conditions of the award document in compliance with 2 CFR 200."},{"code":"expenditure","isSelected":true,"description":"The recipient shall submit \"Federal Financial Reports,\" (reported on SF-425)  as stipulated in the Terms and Conditions of the award document in compliance with 2 CFR 200."},{"code":"performanceMonitoring","isSelected":true,"description":"The recipient shall adhere to the performance monitoring requirements as stipulated in the Terms and Conditions of the award document in compliance with 2 CFR 200."}]</t>
  </si>
  <si>
    <t>The recipient shall adhere to the records management requirements as stipulated in the Terms and Conditions of the award document in compliance with 2 CFR 200.</t>
  </si>
  <si>
    <t>31-0200-0-1-276;</t>
  </si>
  <si>
    <t>(Project Grants) FY 18 Estimate Not Available  FY 16$0.00; FY 17 est $0.00;</t>
  </si>
  <si>
    <t>Award amounts range from $87,000.00 to $200,000.00.</t>
  </si>
  <si>
    <t xml:space="preserve">Reports, brochures, guidelines, and frequently asked question are available at http://www.nrc.gov/about-nrc/grants.html. </t>
  </si>
  <si>
    <t>M'Lita CarrNuclear Regulatory Commission_x000D_
Two White Flint North_x000D_
11545 Rockville Pike, Mail Stop: TWFN- 8E06M_x000D_
, Rockville, MD 20852 Email:&lt; a href='mailto:MLita.Carr@nrc.gov'&gt;MLita.Carr@nrc.gov&lt;/a&gt;Phone: 301-415-6869;</t>
  </si>
  <si>
    <t xml:space="preserve">http://www.nrc.gov </t>
  </si>
  <si>
    <t xml:space="preserve">77.008 U.S. Nuclear Regulatory Commission Scholarship and Fellowship Program; </t>
  </si>
  <si>
    <t>Selection criteria, including exclusions as stated in the funding opportunity announcement, for support is based on the soundness of the proposed approach including objectives, methodology, plan of operation, timetable, expected products and results, evaluation, and dissemination plans. The applicant's capability to perform the project is assessed to the degree that the project will strengthen its teaching capacity; the competency of the proposed investigator or group to successfully pursue the project; the adequacy of the available and proposed facilities and resources; the necessity of the budget components requested in relation to the proposed project; and the relevance and importance to announced program objectives.</t>
  </si>
  <si>
    <t>NRC</t>
  </si>
  <si>
    <t>https://beta.sam.gov/fal/d0623cb80eb97acb891740ee74559a54/view</t>
  </si>
  <si>
    <t>U.S. Nuclear Regulatory Commission Minority Serving Institutions Program (MSIP)</t>
  </si>
  <si>
    <t>NRC Minority Serving Institutions Program</t>
  </si>
  <si>
    <t>{"list":[{"act":{"description":"Energy Policy Act of 2005"},"publicLaw":{"congressCode":"109","number":"58"},"statute":{"page":"801","volume":"119"},"USC":{"title":"42","section":"2015(b) 2051(b)"},"authorizationTypes":{"USC":true,"act":true,"statute":true,"publicLaw":true,"executiveOrder":false},"usc":{"title":"42","section":"2015(b) 2051(b)"}},{"executiveOrder":{"description":"13256, 13270, and 13230"},"authorizationTypes":{"USC":false,"act":false,"statute":false,"publicLaw":false,"executiveOrder":true}}]}</t>
  </si>
  <si>
    <t>The Minority Serving Institutions Grants Program (MSIGP) funds minority serving programs, activities, projects, symposiums and training for the exchange and transfer of knowledge and skills relevant to nuclear safety, security, environmental protection, or any other fields the Commission deems critical to its mission. MSIGP provides assistance for minority serving programs and activities to include, but not limited to mentoring, leadership development, training, instruction, developmental learning, research and development, program evaluation, and technical assistance. MSIGP also provides assistance to include direct institutional subsidies, facilities and equipment acquisition, internships, fellowships, scholarships, and tuition and housing assistance.  *The MSIGP is no longer accepting new applications.   Minority Serving Institutions are encouraged to apply for funding opportunities with the NRC’s Nuclear Education Program for Scholarship and Fellowships, Faculty Development, Trade School and Community College Scholarships.</t>
  </si>
  <si>
    <t>Minority Serving Institutions and organizations that provide services to Minority Serving Institutions and their students and faculty.</t>
  </si>
  <si>
    <t>Accredited U.S. public and private Minority Serving Institutions of higher education and their students and facility will benefit.</t>
  </si>
  <si>
    <t>{"description":"Administration and cost will be determined in accordance with guidance in 2 CFR 200 for institutions of higher education. \r\n\r\n\r\n","isApplicable":true}</t>
  </si>
  <si>
    <t>{"description":"Apply using the electronic application package required in the Funding Opportunity Announcement this enables NRC to receive the application from Grants.gov."}</t>
  </si>
  <si>
    <t>Applications are processed by the assigned staff and approved by the NRC, based on a set of criteria established by the NRC, as stated in the Funding Opportunity Announcement.</t>
  </si>
  <si>
    <t>Please see the active Funding Opportunity Announcement for published response deadlines.</t>
  </si>
  <si>
    <t>{"awarded":"lump","description":"The period of performance for project grants shall not exceed 5 years. "}</t>
  </si>
  <si>
    <t>[{"code":"program","isSelected":false},{"code":"cash","isSelected":false},{"code":"progress","isSelected":true,"description":"The recipient shall submit \"Performance Progress Reports\" (reported on SF-PPR, SF-PPR-B, and SF-PPR-E) and a final report as stipulated in the Terms and Conditions of the award document in compliance with 2 CFR 200."},{"code":"expenditure","isSelected":true,"description":"The recipient shall submit \"Federal Financial Reports,\" (reported on SF-425) as stipulated in the Terms and Conditions of the award document in compliance with 2 CFR 200."},{"code":"performanceMonitoring","isSelected":true,"description":"The recipient shall adhere to the performance monitoring requirements as stipulated in the Terms and Conditions of the award document in compliance with 2 CFR 200."}]</t>
  </si>
  <si>
    <t xml:space="preserve">(Project Grants) FY 18 Estimate Not Available  FY 17 est $500,000.00; FY 16 Estimate Not Available </t>
  </si>
  <si>
    <t xml:space="preserve">Award amounts range from $5,000.00 to $400,000.00.  </t>
  </si>
  <si>
    <t xml:space="preserve">Guidelines for The Minority Supporting Institution Program is on line at http://www.nrc.gov/about-nrc/grants/minority-serving-institutions-program.pdf </t>
  </si>
  <si>
    <t>M'Lita Carr Nuclear Regulatory Commission_x000D_
Two White Flint North_x000D_
11545 Rockville Pike, Mail Stop: TWFN-8E06M, Rockville, MD 20852 Email:&lt; a href='mailto:MLita.Carr@nrc.gov'&gt;MLita.Carr@nrc.gov&lt;/a&gt;Phone: 301- 415-6869;</t>
  </si>
  <si>
    <t>http://www.nrc.gov</t>
  </si>
  <si>
    <t>Soundness of the proposed approach  including objectives, methodology, plan of operation, timetable, expected products and results, evaluation and dissemination plans. The applicant's ability to perform the project is assessed relative to the competency of the proposed investigator or group to successfully pursue the project; the adequacy of the available and proposed facilities and resources; the necessity of the budget components requested in relation to the proposed project; and the relevance and importance to the program objectives in the funding opportunity announcement.</t>
  </si>
  <si>
    <t>https://beta.sam.gov/fal/608eff81342c126b41561063477ce800/view</t>
  </si>
  <si>
    <t>U.S. Nuclear Regulatory Commission Scholarship and Fellowship Program</t>
  </si>
  <si>
    <t xml:space="preserve">NRC Scholarship/Fellowship and Faculty Development Program_x000D_
</t>
  </si>
  <si>
    <t>{"list":[{"act":{"description":"The Energy Policy Act of 2005, Section 651 (c)(1), Public Law 109-58, 119 Stat. 801, 42 U.S.C 2051 (b).\r\n\r\n"},"authorizationTypes":{"USC":false,"act":true,"statute":false,"publicLaw":false,"executiveOrder":false}}]}</t>
  </si>
  <si>
    <t xml:space="preserve">This Scholarship and Fellowship program provides funding for undergraduate scholarships, graduate fellowships, and trade school and community college scholarships.  In addition, faculty development grants are funded under this authority as explained below.  The program allows students to pursue an education in science, engineering, or another field of study that the Commission determines is in a critical skill area related to its regulatory mission. The trade school and community college scholarship program supports certificates or Associate degrees in crafts/disciplines necessary for developing and maintaining a nuclear workforce.  _x000D_
_x000D_
This activity is intended to benefit the nuclear industry broadly. NRC requires scholarship and fellowship students to comply with a service obligation agreement for a period of 6 months for every year or partial year of support received.   However, the NRC may establish criteria for the partial or total waiver or suspension of any obligation of service or payment incurred by a student.  The employment may be with the NRC, other Federal agencies, State agencies, nuclear-related industry, or academia in the students’ sponsored fields of study.  Recipients of scholarship and fellowships must commit to the service obligation agreement._x000D_
_x000D_
The program also supports faculty development in the nuclear-related fields of Nuclear Engineering, Health Physics, Radiochemistry and related disciplines as determined by the NRC.  The program specifically targets probationary, tenure-track faculty in these academic areas during the first 6 years of their career._x000D_
</t>
  </si>
  <si>
    <t>Applicants must be a U.S. public or private institutions of higher education, accredited by the U.S. Department of Education.</t>
  </si>
  <si>
    <t>Individual Recipients must be undergraduate and graduate students of accredited U.S. public or private institutions of higher education. Candidates for the Faculty Development program are targeted for probationary, tenure-track faculty in nuclear related fields during the first 6 years of their career.  All recipients must be U.S. citizens or noncitizen national of the U.S. or have been lawfully admitted to the U.S. for permanent residence (i.e., in possession of a currently valid Alien Registration Receipt Card I-551, or other legal verification of such status).</t>
  </si>
  <si>
    <t>{"description":"Administration and cost will be determined in accordance with guidance in 2 CFR 200 for institutions of higher education. \r\n","isApplicable":true}</t>
  </si>
  <si>
    <t>{"description":"Apply using the electronic application package required in the Funding Opportunity Announcement this enables NRC to receive the application from Grants.gov.\r\n\r\n"}</t>
  </si>
  <si>
    <t>{"awarded":"lump","description":"The period of performance for project grants shall be between 2 and 4 years (depending on the program)."}</t>
  </si>
  <si>
    <t>[{"code":"program","isSelected":false},{"code":"cash","isSelected":false},{"code":"progress","isSelected":true,"description":"The recipient shall submit \"Performance Progress Reports\" (reported on SF-PPR, SF-PPR-B, and SF-PPR-E) and a final report as stipulated in the Terms and Conditions of the award document in compliance with 2 CFR 200. \r\n"},{"code":"expenditure","isSelected":true,"description":"The recipient shall submit \"Federal Financial Reports,\" (reported on SF-425) as stipulated in the Terms and Conditions of the award document in compliance with 2 CFR 200. "},{"code":"performanceMonitoring","isSelected":true,"description":"The recipient shall adhere to the performance monitoring requirements (depending on the program) as stipulated in the Terms and Conditions of the award document in compliance with 2 CFR 200. \r\n\r\n"}]</t>
  </si>
  <si>
    <t>The recipient shall adhere to records management requirements as stipulated in the Terms and Conditions of the award document in compliance with 2 CFR 200.</t>
  </si>
  <si>
    <t>(Project Grants) FY 16$15,000,000.00; Estimate Not Available  FY 18 Estimate Not Available  FY 17 est $15,000,000.00;</t>
  </si>
  <si>
    <t>Award amounts range from $150,000.00 to $450,000.00 (depending on the program).</t>
  </si>
  <si>
    <t xml:space="preserve">Reports, brochures, guidelines, and frequently asked questions are available at http://www.nrc.gov/about-nrc/grants.html.  </t>
  </si>
  <si>
    <t>M'Lita Carr Nuclear Regulatory Commission_x000D_
Two White Flint North_x000D_
11545 Rockville Pike, Mail Stop: TWFN- 8E06M_x000D_
, Rockville, MD 20852 Email:&lt; a href='mailto:MLita.Carr@nrc.gov'&gt;MLita.Carr@nrc.gov&lt;/a&gt;Phone:  301-415-6869;</t>
  </si>
  <si>
    <t xml:space="preserve">77.006 U. S. Nuclear Regulatory Commission Nuclear Education Grant Program; </t>
  </si>
  <si>
    <t>Capacity and ability of the institution to effectively conduct the program. Number and quality of students that will be served by the program. Justification for number of students served and amount of stipend and scholarship support. Quality and feasibility of recruitment and marketing strategies. Quality of technical programs for scholarship or fellowship programs. Type of student support, i.e. mentoring or advisor assistance feasibility and completeness of an evaluation plan that will measure the effectiveness of the scholarship or fellowship program Institutional support for the program and the extent to which the institution is committed to making the program an organizational focus.  Plans for sustainability. Additional merit review considerations apply. See the selection criteria as stated in the funding opportunity announcement.</t>
  </si>
  <si>
    <t>https://beta.sam.gov/fal/a3962b969510e2a06f04a8267abf4cc1/view</t>
  </si>
  <si>
    <t>U.S. Nuclear Regulatory Commission Office of Research Financial Assistance Program</t>
  </si>
  <si>
    <t>NRC Office of Research Grant and Cooperative Agreement Program</t>
  </si>
  <si>
    <t>{"list":[{"act":{"description":"Energy Policy Act of 2005"},"publicLaw":{"congressCode":"109","number":"58"},"statute":{"page":"801","volume":"119"},"USC":{"title":" 42","section":" 2051(a)(b)"},"authorizationTypes":{"USC":true,"act":true,"statute":true,"publicLaw":true,"executiveOrder":false},"usc":{"title":" 42","section":" 2051(a)(b)"}}]}</t>
  </si>
  <si>
    <t>The Office of Nuclear Regulatory Research (RES) furthers the regulatory mission of the NRC by providing technical advice, technical tools and information for identifying and resolving safety issues, making regulatory decisions, and promulgating regulations and guidance. RES conducts independent experiments and analyses, develops technical bases for supporting realistic safety decisions by the agency, and prepares the agency for the future by evaluating safety issues involving current and new designs and technologies. RES develops its program with consideration of Commission direction and input from the program offices and other stakeholders.</t>
  </si>
  <si>
    <t>{"description":"Administration and cost will be determined in accordance with guidance in 2 CFR 200.","isApplicable":true}</t>
  </si>
  <si>
    <t xml:space="preserve">Applications are processed by the assigned staff and approved by the NRC, based on a set of criteria established by the NRC, as stated in the Funding Oppurtunity Announcement.  </t>
  </si>
  <si>
    <t>{"awarded":"lump","description":"The period of performance for project grants and cooperative agreements shall not exceed 5 years.\r\n","awardedDescription":"Funds dispersed annually on an incremental funding basis depending on availability of appropriated funds.\r\n\r\n"}</t>
  </si>
  <si>
    <t>[{"code":"program","isSelected":false},{"code":"cash","isSelected":false},{"code":"progress","isSelected":true,"description":"The recipient shall submit \"Performance Progress Reports\" (reported on SF-PPR, SF-PPR-B, and SF-PPR-E) and a final report as stipulated in the Terms and Conditions of the award document in compliance with 2 CFR 200.\r\n"},{"code":"expenditure","isSelected":true,"description":"The recipient shall submit \"Federal Financial Reports,\" (reported on SF-425) as stipulated in the Terms and Conditions of the award document in compliance with 2 CFR 200."},{"code":"performanceMonitoring","isSelected":true,"description":"The recipient shall adhere to the performance monitoring requirements as stipulated in the Terms and Conditions of the award document in compliance with 2 CFR 200."}]</t>
  </si>
  <si>
    <t xml:space="preserve">(Project Grants) FY 17 Estimate Not Available  FY 18 Estimate Not Available  FY 16$1,400,000.00; Estimate Not Available </t>
  </si>
  <si>
    <t xml:space="preserve">Award amounts range from $5,000.00 to $225,000.00. </t>
  </si>
  <si>
    <t xml:space="preserve">Reports or brochures on regulatory decisions, results of research, results of incident investigations, and other technical and administrative information are available at http://www.nrc.gov/reading-rm/doc-collections/nuregs/ _x000D_
_x000D_
</t>
  </si>
  <si>
    <t>M'Lita CarrNuclear Regulatory Commission_x000D_
Two White Flint North_x000D_
11545 Rockville Pike, Mail Stop: TWFN - 8E06M, Rockville, MD 20852 Email:&lt; a href='mailto:MLita.Carr@nrc.gov'&gt;MLita.Carr@nrc.gov&lt;/a&gt;Phone: 301-415-6869;</t>
  </si>
  <si>
    <t xml:space="preserve">Selection for support by the Office of Research through financial assistance methods are made to basic, advanced, and developmental scientific programs where the purpose is to create new or further define existing paradigms within the nuclear industry._x000D_
_x000D_
Factors generally indicating support through financial assistance methods:  _x000D_
-  the primary purpose of the proposal is to aid or support the development of knowledge or understanding of the subject or phenomena under study; _x000D_
-  the exact course of the work and its outcome are not defined precisely and specific points in time for achievement of significant results may not be specified;_x000D_
-  the nature of the proposed work is such that the recipient will bear prime responsibility for the conduct of the research and will exercise judgment and original thought toward attaining the scientific goals within broad parameters of the research areas proposed and the related resources provided;_x000D_
-  meaningful technical reports  can be prepared only as new findings are made; and _x000D_
-  simplicity and economy in execution and administration are mutually desirable. _x000D_
</t>
  </si>
  <si>
    <t>Sep 11,2009</t>
  </si>
  <si>
    <t>https://beta.sam.gov/fal/b3dd348abf9509d22540379fe66f0543/view</t>
  </si>
  <si>
    <t>Environmental Monitoring, Independent Research, Technical Analysis</t>
  </si>
  <si>
    <t>ENERGY, DEPARTMENT OF, ENERGY, DEPARTMENT OF</t>
  </si>
  <si>
    <t>{"list":[{"publicLaw":{"congressCode":"","number":"Public Law 95-91, Section 102 (11); 42 USC 7101 et sec. Department of Energy Organization Act"},"authorizationTypes":{"publicLaw":true}},{"act":{},"authorizationTypes":{"act":true}}]}</t>
  </si>
  <si>
    <t>Provides technical and financial assistance to State of New Mexico Environment Department and the Regents of New Mexico State University/Carlsbad Environmental Monitoring and Research Center (NMSU/CEMRC) for the conduct of projects/activities to support DOE's and the Waste Isolation Pilot Plant (WIPP) mission and to provide the public assurances that implemented DOE programs are protective of human health and the environment. The purpose of the WIPP Environmental Monitoring Project is to establish and maintain independent environmental research and monitoring in the vicinity of the WIPP and to make the results easily accessible to all interested parties. This project began implementation during the WIPP pre-disposal phase, and is continuing during the operational (disposal) phase. The environmental monitoring projects are organized and carried out independent of direct oversight by Department Of Energy (DOE). Analytical results and interpretations from the monitoring are published by NMSU/CEMRC to inform the public and particularly the environmental science community.  The State of New Mexico holds the permit for disposal of Resource Conservation and Recovery Act (RCRA) waste at WIPP and the independent monitoring provides assurance to the State that WIPP is operating in accordance with its RCRA Permit.</t>
  </si>
  <si>
    <t>Eligibility for this program is restricted to the following:  The Board of Regents New Mexico State University - Carlsbad Environmental Monitoring and Research Center and the State of New Mexico</t>
  </si>
  <si>
    <t>{"description":"After informal communication, eligible applicants submit a formal application package to the DOE Carlsbad Field Office."}</t>
  </si>
  <si>
    <t>Applications are evaluated by the DOE Carlsbad Field Office and the Program Office provides final approval.</t>
  </si>
  <si>
    <t>{"awarded":"other","description":"Grants are awarded for a five-year term.  Funds are released through the Electronic Transfer System. Method of awarding/releasing assistance: quarterly","awardedDescription":"Advance payments are authorized for low-risk recipients"}</t>
  </si>
  <si>
    <t>[{"code":"program","isSelected":false,"description":""},{"code":"cash","isSelected":true,"description":"Quarterly financial reports are submitted using SF-425."},{"code":"progress","isSelected":true,"description":"Progress reports are required quarterly and annually."},{"code":"expenditure","isSelected":false,"description":""},{"code":"performanceMonitoring","isSelected":false,"description":""}]</t>
  </si>
  <si>
    <t>89-0242-0-1-053;</t>
  </si>
  <si>
    <t xml:space="preserve">(Cooperative Agreements (Discretionary Grants)) FY 17 FY 18 FY 19 est $3,287,000.00; - </t>
  </si>
  <si>
    <t>500,000 to 3,300,000 per fiscal year</t>
  </si>
  <si>
    <t>{"flag":"appendix","description":"Department of Energy, Carlsbad Field Office, P.O. Box 3090, Carlsbad, NM 88221-3090. Contact: James, Mason, Institutional Affairs Manager, Telephone: (575) 234-7335 or Suzanne Hunt, Contracting Officer, Telephone (575) 234-7525"}</t>
  </si>
  <si>
    <t>Alton Harris1000 Independence Avenue, SW, Washington, DC 20585 Email:&lt; a href='mailto:alton.harris@em.doe.gov'&gt;alton.harris@em.doe.gov&lt;/a&gt;Phone: 301-903-8466;Betsy Forinash1000 Independence Avenue SW, Washington, DC 20585 Email:&lt; a href='mailto:betsy.forinash@em.doe.gov'&gt;betsy.forinash@em.doe.gov&lt;/a&gt;Phone: 202-586-1467;</t>
  </si>
  <si>
    <t>http://energy.gov</t>
  </si>
  <si>
    <t>Jul 19,2018</t>
  </si>
  <si>
    <t>DOE</t>
  </si>
  <si>
    <t>https://beta.sam.gov/fal/7e5e58771a564df89e408b798123e188/view</t>
  </si>
  <si>
    <t>Inventions and Innovations</t>
  </si>
  <si>
    <t>(I&amp;I)</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</si>
  <si>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 Federal Nonnuclear Energy Research and Development Act of 1974, Section 14, Public Law 93-577, 88 Stat. 1894, 42 U.S.C 5913"},"publicLaw":{"congressCode":"95","number":"91"},"USC":{"title":"42","section":"7101"},"authorizationTypes":{"USC":true,"act":true,"publicLaw":true},"usc":{"title":"42","section":"7101"}},{"act":{"description":"Federal Nonnuclear Energy Research and Development Act of 1974"},"publicLaw":{"congressCode":"577","number":"93"},"statute":{"page":"1894","volume":"88"},"USC":{"title":"42","section":"5913"},"authorizationTypes":{"USC":true,"act":true,"statute":true,"publicLaw":true},"usc":{"title":"42","section":"5913"}}]}</t>
  </si>
  <si>
    <t>To encourage the development and commercialization of energy-saving inventions by providing financial and technical assistance to projects that have a potential for significant energy savings and future commercialization markets through a competitive solicitation process.</t>
  </si>
  <si>
    <t>PROJECT GRANTS;ADVISORY SERVICES AND COUNSELING;DISSEMINATION OF TECHNICAL INFORMATION</t>
  </si>
  <si>
    <t>{"description":"This Program is excluded from coverage under OMB Circular No. A-87.","isApplicable":false}</t>
  </si>
  <si>
    <t>{"environmentalImpact":{"reports":[{"isSelected":true,"reportCode":"otherRequired"}]},"description":"All DOE EERE Funding Opportunity Announcements are found at https://eere-exchange.energy.gov/"}</t>
  </si>
  <si>
    <t>{"description":"Only proposals prepared in response to the requirements contained in the annual competitive solicitation will be accepted. The application forms must be downloaded from the specific funding opportunity announcement posted on the EERE Exchange website (https://eere-exchange.energy.gov/) and the grants.gov website at http://www.grants.gov/.","isApplicable":true}</t>
  </si>
  <si>
    <t>The Application is deemed meritorious by the review committee and the Recipient abides by all award terms and conditions, either explicitly stated or incorporated by reference.</t>
  </si>
  <si>
    <t>Unsuccessful applicants are entitled to a debriefing by DOE program officials with a clear explanation of why the proposal was not accepted for funding.</t>
  </si>
  <si>
    <t>{"types":{"moe":false,"formula":true,"matching":true},"formula":{"title":"2","chapter":"IX","part":"910","subPart":"130","publicLaw":"Energy Policy Act of 2005 (Section 988)","description":""},"matching":{"requirementFlag":"mandatory","description":""},"moe":{"description":""}}</t>
  </si>
  <si>
    <t>{"awarded":"other","description":"Award project periods range from 1 to 3 years.","awardedDescription":"Funds awarded are subject to Congressional Appropriation."}</t>
  </si>
  <si>
    <t>[{"code":"program","isSelected":false,"description":""},{"code":"cash","isSelected":false,"description":""},{"code":"progress","isSelected":true,"description":"For research and development (R&amp;D) and demonstration and commercialization awards a quarterly Research Performance Progress Report (RPPR) is required.  For non-R&amp;D awards a quarterly Progress Report is required."},{"code":"expenditure","isSelected":true,"description":"Every quarter, the Prime Recipient is required to submit a completed SF-425 for the project – i.e., the entirety of work performed by the Prime Recipient, Subrecipients, and contractors."},{"code":"performanceMonitoring","isSelected":true,"description":"For research and development (R&amp;D) and demonstration and commercialization awards a quarterly Research Performance Progress Report (RPPR) is required.  For non-R&amp;D awards a quarterly Progress Report is required."}]</t>
  </si>
  <si>
    <t>{"isApplicable":true,"description":"Audit procedures in accordance with 2 CFR 200.501 and 2 CFR 910.501 are required. "}</t>
  </si>
  <si>
    <t>Access to process implementation and efficiency data must be available for 10 years after project completion to measure performance against expectation and to support commercialization of the technology.</t>
  </si>
  <si>
    <t>89-0203-0-1-270;</t>
  </si>
  <si>
    <t>(Project Grants (Discretionary)) FY 17$0.00; FY 18 est $0.00; FY 19 FY 16$0.00; - This program has not been regularly funded since 2012, and it is unlikely that it will receive significant funding in future periods.</t>
  </si>
  <si>
    <t>$500,000 to $1,000,000</t>
  </si>
  <si>
    <t xml:space="preserve">Regulations: Financial Assistance Regulations 2 CFR 200 as amended by 2 CFR 910. </t>
  </si>
  <si>
    <t>James Cash15013 Denver West Parkway, Golden, CO 80401 Email:&lt; a href='mailto:james.cash@ee.doe.gov'&gt;james.cash@ee.doe.gov&lt;/a&gt;Phone: 240-562-1456;</t>
  </si>
  <si>
    <t>http://www.eere.energy.gov</t>
  </si>
  <si>
    <t>Uniqueness, technical feasibility, marketability, energy relationship (including energy savings).</t>
  </si>
  <si>
    <t>https://beta.sam.gov/fal/5f6fac32228f4845980f228d5c450f4c/view</t>
  </si>
  <si>
    <t>State Energy Program</t>
  </si>
  <si>
    <t>(SEP)</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</si>
  <si>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 Energy Policy and Conservation Act, Public Law 94-163, 42 U.S.C. 6321-6326."},"authorizationTypes":{"act":true}},{"act":{"description":"National Energy Conservation Policy Act of 1978, Public Law 95-619 and Public Law 101-440"},"authorizationTypes":{"act":true}},{"act":{"description":"Balanced Budget Down Payment Act II of 1996, Public Law 104-134. "},"authorizationTypes":{"act":true}},{"act":{"description":"Energy Policy and Conservation Act, Public Law 94-163, 42 U.S.C. 6321-6326"},"authorizationTypes":{"act":true}},{"act":{"description":"Department of Energy Organization Act of 1977, Public Law 95-91, 42 U.S.C. 7101"},"authorizationTypes":{"act":true}}]}</t>
  </si>
  <si>
    <t>The purpose of this program is to increase market transformation of energy efficiency and renewable energy technologies through policies, strategies, and public-private partnerships that facilitate their adoption and implementation.  It also facilitates state-based activities, such as: financing mechanisms for institutional retrofit programs; loan program and management; energy savings performance contracting; comprehensive residential programs for homeowners; transportation programs that accelerate use of alternative fuels; and renewable programs that remove barriers and support supply side and distributed renewable energy._x000D_
_x000D_
The program provides financial and technical assistance to State governments to create and implement a variety of energy efficiency and conservation projects in order to provide leadership to maximize the benefits of energy efficiency and renewable energy through communications and outreach activities, technology deployment, and accessing new partnerships and resources across the geographic panorama of the United States and its territories.   The program’s objectives are:_x000D_
_x000D_
*  To reduce fossil fuel emissions created as a result of activities within the jurisdictions of eligible entities;_x000D_
*  To reduce the total energy use of the eligible entities; and_x000D_
*  To improve energy efficiency in the transportation, building, and other sectors.</t>
  </si>
  <si>
    <t>FORMULA GRANTS;DISSEMINATION OF TECHNICAL INFORMATION</t>
  </si>
  <si>
    <t>All States plus the District of Columbia, the U.S. Virgin Islands, Puerto Rico, Guam, Samoa, and the Commonwealth of the Northern Mariana Islands.</t>
  </si>
  <si>
    <t>The ultimate potential beneficiaries will be the people affected by the plan that each State develops.  This is anticipated to be the State's population.</t>
  </si>
  <si>
    <t>{"description":"Compliance with Federal, State and local environmental statutes and regulations, as required under the Energy Independence and Security Act of 2007.   Only one application from each State, in compliance with State and local environmental statutes and regulations. Costs will be determined in accordance with 2 CFR Part 200 subpart E for State and local governments.","isApplicable":true}</t>
  </si>
  <si>
    <t>{"environmentalImpact":{"reports":[{"isSelected":true,"reportCode":"ExecutiveOrder12372"},{"isSelected":true,"reportCode":"otherRequired"}]},"description":"No preapplication form or conference is required by DOE.  A copy of the final State plan must accompany the grant application from the State. Consultation and assistance will be available from the DOE in the preparation of the application. Applicants for sub-awards from the states should consult the office or official designated as the single point of contact in his or her State for more information on the process the State requires to be followed in applying for assistance."}</t>
  </si>
  <si>
    <t>{"description":"States submit applications and plans (or amendment to plans) in response to 10 CFR 420 through the PAGE system (https://www.page.energy.gov/login.aspx)."}</t>
  </si>
  <si>
    <t xml:space="preserve">Grant applications will be reviewed by DOE Office of Energy Efficiency and Renewable Energy personnel. Grant procedures are in accordance with Federal government regulations. Notification of grant awards will be issued by a DOE Procurement Office.  </t>
  </si>
  <si>
    <t>As required under the Energy Independence and Security Act of 2007.</t>
  </si>
  <si>
    <t xml:space="preserve">Renewals are subject to review by the DOE program office and subject to the availability of funds. Assistance will be provided from sums appropriated for any fiscal year only upon annual application.  </t>
  </si>
  <si>
    <t>{"types":{"moe":false,"formula":true,"matching":true},"formula":{"title":"10 Vol 3","chapter":"II","part":"420","subPart":"B  Section 420.11","publicLaw":"Energy Policy and Conservation Act 42 USC 6321 et seq","description":""},"matching":{"requirementFlag":"mandatory","percent":"20","description":"There is a 20 percent cost match requirement for the SEP, however leveraging of funds on the part of the recipient is encouraged. "},"moe":{"description":""}}</t>
  </si>
  <si>
    <t>{"awarded":"other","description":"Authorized funding is established by ECPA, NECPA, and ESA.  Funds awarded annually are subject to Congressional appropriation, with no restriction on spending period. Funds are released through the Electronic Transfer System. Annual budget periods are set by each grantee within parameters established by DOE.","awardedDescription":"See award procedures above."}</t>
  </si>
  <si>
    <t>[{"code":"program","isSelected":false,"description":""},{"code":"cash","isSelected":false,"description":""},{"code":"progress","isSelected":true,"description":"Quarterly progress and financial status reports are required along with a final report at the end of the project."},{"code":"expenditure","isSelected":true,"description":"Quarterly financial status reports are required.\r\n\r\n"},{"code":"performanceMonitoring","isSelected":false,"description":""}]</t>
  </si>
  <si>
    <t>{"isApplicable":true,"description":"Audit procedures in accordance with 2 CFR 200.501  In addition, audit requirements need to comply with the Energy Independence and Security Act of 2007 and DOE procurement procedures. "}</t>
  </si>
  <si>
    <t>89-0321-0-1-270;</t>
  </si>
  <si>
    <t xml:space="preserve">(Formula Grants) FY 17$37,286,640.00; FY 18 est $27,510,345.00; FY 19 - </t>
  </si>
  <si>
    <t>$1-$5,000,000</t>
  </si>
  <si>
    <t>{"list":[{"fiscalYear":2018,"description":"Advance policies, programs, and market strategies that accelerate job creation and reduce energy bills, while achieving energy and climate security for the nation on a State or Territory administered basis. "},{"fiscalYear":2016,"description":"Advance policies, programs, and market strategies that accelerate job creation and reduce energy bills, while achieving energy and climate security for the nation on a State or Territory administered basis.  Advance policies, programs, and market strategies that accelerate job creation and reduce energy bills, while achieving energy and climate security for the nation on a State or Territory administered basis. "}],"isApplicable":true}</t>
  </si>
  <si>
    <t>As described under the Energy Independence and Security Act of 2007 and 10 CFR 420.</t>
  </si>
  <si>
    <t xml:space="preserve">81.042 Weatherization Assistance for Low-Income Persons; 81.119 State Energy Program Special Projects; </t>
  </si>
  <si>
    <t>Fiscal Year2016: Funding State developed and directed energy efficiency and energy conservation programs according to the submitted and approved State Plans (e.g. energy efficiency audits and retrofits for buildings).Fiscal Year2018: Funding State developed and directed energy efficiency and energy conservation programs according to the submitted and approved State Plans (e.g. energy efficiency audits and retrofits for buildings).</t>
  </si>
  <si>
    <t xml:space="preserve">As described under the Energy Independence and Security Act of 2007. In addition, each State energy conservation plan must contain the five program activities required by the Energy Policy and Conservation Act, Public Law 94-163, and may also contain a wide range of optional activities. </t>
  </si>
  <si>
    <t>https://beta.sam.gov/fal/af6bdde895c64526bccc8e80d5541aff/view</t>
  </si>
  <si>
    <t>Weatherization Assistance for Low-Income Persons</t>
  </si>
  <si>
    <t>(WAP)</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</si>
  <si>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 Public Law 94-385 \"Energy Conservation and Production Act of 1976\""},"authorizationTypes":{"act":true}},{"act":{"description":"Energy Independence and Security Act of 2007"},"authorizationTypes":{"act":true}},{"act":{"description":"Energy Policy Act of 2005"},"authorizationTypes":{"act":true}},{"act":{"description":"Title IV, Energy Conservation and Production Act"},"authorizationTypes":{"act":true}}]}</t>
  </si>
  <si>
    <t>To improve home energy efficiency for low-income families through the most cost-effective measures possible. The program’s additional objectives are:_x000D_
1. To reduce fossil fuel emissions created as a result of activities within the jurisdictions of eligible entities; and_x000D_
2. To reduce the total energy use of the eligible units while ensuring their health and safety.</t>
  </si>
  <si>
    <t>States and Territories, including the District of Columbia, Puerto Rico, U.S. Virgin Islands, American Samoa, Guam, Commonwealth of the Northern Marianas, and, Native American tribal organizations (Navajo Nation, Northern Cheyenne, Intertribal Council of Arizona). In the event a State does not apply, a unit of general purpose local government, or community action agencies and/or other nonprofit agencies within that State becomes eligible to apply.</t>
  </si>
  <si>
    <t>All low-income households are eligible to receive weatherization assistance. A low-income household is one whose combined income falls at or below 200 percent of the Federal poverty level determined by the Office of Management and Budget's poverty income guidelines or the basis on which Federal, State, or local cash assistance payments have been made. A State may also elect to make all homes eligible under the HHS Low-income Home Energy Assistance Program (LIHEAP) eligible for weatherization assistance and may use either 150 percent of poverty or 60 percent of State median income.</t>
  </si>
  <si>
    <t>{"description":"Compliance with Federal, State and local environmental statutes and regulations, as required under the Energy Independence and Security Act of 2007.  The Department of Energy (DOE) requires that grantees meet certain statutory and administrative requirements which can be found in the Weatherization Program Rules available at 10 CFR Section 440 et al and from DOE offices. For Formula Grants, Governors or their designated agencies must apply for grants to the appropriate DOE office and submit State Plans and applications pursuant to State applications at 10 CFR part 440.12. Any household at or below 200% of poverty, per the modified statute, is considered low-income.  About 15 million of all eligible households are good candidates for Weatherization.  Priority service is given to the elderly, people with disabilities, and families with children.","isApplicable":true}</t>
  </si>
  <si>
    <t>{"environmentalImpact":{"reports":[{"isSelected":false,"reportCode":"statement"},{"isSelected":false,"reportCode":"assessment"},{"isSelected":true,"reportCode":"ExecutiveOrder12372"},{"isSelected":true,"reportCode":"otherRequired"}]},"description":"No preapplication form or conference is required by DOE.  A copy of the final State plan must accompany the grant application from the State. Consultation and assistance will be available from the DOE in the preparation of the application.  "}</t>
  </si>
  <si>
    <t>{"description":"State applications for the WAP Program must be submitted through the PAGE system (https://www.page.energy.gov/login.aspx) to be considered for award.  \r\n\r\n"}</t>
  </si>
  <si>
    <t>Formula Grants: States and tribes will submit applications for available allocation.  Grant applications will be reviewed by DOE Office of Energy Efficiency and Renewable Energy (EERE) personnel. Grant procedures will be in accordance with Federal government regulations. Notification of grant awards will be issued by the DOE Procurement Office and/or EERE personnel serving the applicant State. Project Grants: Evaluations will be conducted by an independent merit review committee and Federal employes.  Final decisions to approve are made by ASEE, Program Manager and/or Designee.  DOE Field Offices are then instructed to negotiate and prepare the grant award documents.</t>
  </si>
  <si>
    <t xml:space="preserve">Submission deadlines will be published in the funding opportunity announcements at:  https://www.page.energy.gov/login.aspx_x000D_
</t>
  </si>
  <si>
    <t>As required under 42 U.S.C. 6861 et. seq. and 10 CFR Section 440.</t>
  </si>
  <si>
    <t>Renewals are subject to review by the DOE program office and subject to the availability of funds.  Financial assistance will be provided from sums appropriated for any fiscal year only upon annual application.</t>
  </si>
  <si>
    <t>{"awarded":"other","description":"Awards last between 3-5 years.  Authorized funding is established by ECPA, NECPA and ESA","awardedDescription":"No information was provided"}</t>
  </si>
  <si>
    <t>[{"code":"program","isSelected":false,"description":""},{"code":"cash","isSelected":false,"description":""},{"code":"progress","isSelected":true,"description":"Quarterly progress and financial status reports are required along with a final report at the end of the project."},{"code":"expenditure","isSelected":true,"description":"Quarterly financial reports are required. "},{"code":"performanceMonitoring","isSelected":false,"description":""}]</t>
  </si>
  <si>
    <t>{"isApplicable":true,"description":"10 CFR Section 440"}</t>
  </si>
  <si>
    <t xml:space="preserve">The administrative requirements for DOE grants and cooperative agreements are contained in 2 CFR 200 as amended by 2 CFR 910 and 10 CFR Part 440. </t>
  </si>
  <si>
    <t xml:space="preserve">(Formula Grants) FY 17$221,066,797.00; FY 18 est $112,524,592.00; FY 19 - </t>
  </si>
  <si>
    <t>$2,500 to $7,500 per dwelling unit.</t>
  </si>
  <si>
    <t>{"list":[{"fiscalYear":2016,"description":"Energy audits and energy efficiency retrofits and upgrades for the residences of low income individuals, administered through the various State Energy and/or Housing Offices.  Energy audits and energy efficiency retrofits and upgrades for the residences of low income individuals, administered through the various State Energy and/or Housing Offices. "},{"fiscalYear":2018,"description":"Energy audits and energy efficiency retrofits and upgrades for the residences of low income individuals, administered through the various State Energy and/or Housing Offices. "}],"isApplicable":true}</t>
  </si>
  <si>
    <t>As described under the Energy Independence and Security Act of 2007. Weatherization Assistance guidelines published June 1, 1977. Amendments to guidelines published January 2, 1979, August 29, 1979, February 27, 1980, June 1, 1981, March 1, 1982, January 27, 1984, January 4, 1985, December 5, 1985, March 4 1993, June 5, 1995, and December 8, 2000.   Additionally, 2 CFR 200 and 10 CFR 440.</t>
  </si>
  <si>
    <t xml:space="preserve">81.119 State Energy Program Special Projects; 81.041 State Energy Program; </t>
  </si>
  <si>
    <t xml:space="preserve">Fiscal Year2016: Energy audits and energy efficiency retrofits and upgrades for the residences of low income individuals, administered through the various State Energy and/or Housing Offices.  Energy audits and energy efficiency retrofits and upgrades for the residences of low income individuals, administered through the various State Energy and/or Housing Offices. Fiscal Year2018: Energy audits and energy efficiency retrofits and upgrades for the residences of low income individuals, administered through the various State Energy and/or Housing Offices. </t>
  </si>
  <si>
    <t xml:space="preserve">As described under the Energy Independence and Security Act of 2007.  DOE requires that grantees meet certain statutory and administrative requirements which can be found in the Weatherization Program Guidelines at http://apps1.eere.energy.gov/weatherization/_x000D_
</t>
  </si>
  <si>
    <t>https://beta.sam.gov/fal/e66427dd041e493a8361d8e3b90efc9f/view</t>
  </si>
  <si>
    <t>Office of Science Financial Assistance Program</t>
  </si>
  <si>
    <t>(Advanced Scientific Computing Research (ASCR), Basic Energy Sciences (BES), Biological and Environmental Research (BER), Fusion Energy Sciences (FES), High Energy Physics (HEP), Nuclear Physics (NP), Workforce Development for Teachers and Scientists (WDTS), Small Business Innovation Research (SBIR) Program and Small Business Technology Transfer (STTR) Program))</t>
  </si>
  <si>
    <t>{"list":[{"act":{"description":"Small Business Act, as amended, Public Law 85-536, 15 U.S.C. §638"},"authorizationTypes":{"act":true}},{"act":{"description":"Federal Nonnuclear Energy Research and Development Act of 1974, as amended, Public Law 93-577, 42 U.S.C. §5903 "},"authorizationTypes":{"act":true}},{"act":{"description":"Atomic Energy Act of 1954, as amended, Section 31, Public Law 83-703, 42 U.S.C. §2051"},"authorizationTypes":{"act":true}},{"act":{"description":"Energy Policy Act of 2005, as amended, Public Law 109-58, 42 U.S.C. §16311"},"authorizationTypes":{"act":true}},{"act":{"description":"Department of Energy Organization Act, as amended, Public Law 95-91, 42 U.S.C. §7256 "},"authorizationTypes":{"act":true}},{"act":{"description":"Energy Reorganization Act of 1974, as amended, Title I, Section  107, Public Law 93-438, 42 U.S.C. §5817"},"authorizationTypes":{"act":true}}]}</t>
  </si>
  <si>
    <t>The mission of the DOE Office of Science is to  deliver scientific discoveries and major scientific tools to transform our understanding of nature and advance the energy, economic and national security of the United States. The Office of Science is the Nation’s
largest Federal sponsor of basic research in the physical sciences and the lead Federal agency supporting fundamental scientific research for our Nation’s energy future.</t>
  </si>
  <si>
    <t>Except where a program solicitation establishes more restrictive eligibility criteria, individuals and organizations in the following categories may submit proposals: Institutions of higher education; National Laboratories; Nonprofit and for-profit private entities; State and local governments; and consortia of entities described above.</t>
  </si>
  <si>
    <t>{"description":"Applications must be signed electronically by an official authorized to commit the institution or organization in business and financial affairs and who can commit the organization to certain National Policy Assurances to be incorporated as award terms in effect on date of award at https://www.nsf.gov/awards/managing/rtc.jsp.","isApplicable":true}</t>
  </si>
  <si>
    <t>{"description":"The Office of Science utilizes an automated system, the Portfolio Analysis and Management System (PAMS), to manage the grants applications and award process. An application will automatically transfer from Grants.gov into PAMS for processing. In order to manage the application in PAMS, applicants must register at https://pamspublic.science.energy.gov. ","isApplicable":true}</t>
  </si>
  <si>
    <t>After selections, DOE may negotiate a financial assistance award with the selected applicant. Only a DOE Contracting Officer is authorized to approve financial assistance agreement.</t>
  </si>
  <si>
    <t>Normally, 6 months from receipt of grant application. Every funding opportunity announcement published at https://www.grants.gov will detail its anticipated notification schedule.</t>
  </si>
  <si>
    <t>Renewal applications must be submitted no later than six months prior to the scheduled expiration of the project period and must include a separate section that describes the results of work accomplished through the date of the renewal application (see 10 CFR 605.9). Renewal applications shall be submitted electronically in response to a Funding Opportunity Announcement through Grants.gov at https://www.grants.gov.</t>
  </si>
  <si>
    <t>{"awarded":"other","description":"Generally, financial assistance awards are awarded as a three-year project period composed of three one-year budget periods that are either fully funded at the time of award or funded on an annual basis. Generally, funding restrictions are placed on fully-funded awards with planned annual funding releases. In both cases, funding/funding releases are authorized based on criteria established in the individual award terms and conditions including adequate progress and availability of funds, if applicable. ","awardedDescription":"The Office of Science Integrated Support Center - Chicago is responsible for negotiating and awarding the financial assistance awards. The awards will be issued utilizing DOE's electronic Strategic Integrated Procurement Enterprise System (STRIPES). The recipient will receive notification of availability of an approved financial assistance through STRIPES communication portal, Fedconnect."}</t>
  </si>
  <si>
    <t>[{"code":"program","isSelected":true,"description":"Typically, recipients are required to submit a final technical report as specified in the individual award terms and conditions."},{"code":"cash","isSelected":true,"description":"Quarterly and final SF 425, Federal Financial Reports, must be submitted as specified in the individual award terms and conditions."},{"code":"progress","isSelected":true,"description":"Typically, recipients are required to submit a Research Performance Progress Report (RPPR) on an annual basis through PAMS as specified in the individual award terms and conditions."},{"code":"expenditure","isSelected":true,"description":"Quarterly financial SF 425, Federal Financial Reports, must be submitted as specified in the individual award terms and conditions."},{"code":"performanceMonitoring","isSelected":true,"description":"Typically, recipients are required to submit a Research Performance Progress Report (RPPR) on an annual basis through PAMS as specified in the individual award terms and conditions."}]</t>
  </si>
  <si>
    <t>{"isApplicable":true,"description":"-as stated above."}</t>
  </si>
  <si>
    <t>Recipient is expected to maintain auditable records to substantiate the total costs incurred under the grant.</t>
  </si>
  <si>
    <t>89-0222-0-1-251;</t>
  </si>
  <si>
    <t>(Project Grants (Cooperative Agreements)) FY 17$1,134,577,949.00; FY 18 est $1,125,000,000.00; FY 19 est $1,125,000,000.00; FY 16$1,152,471,037.00; - Total fiscal year (FY) obligations for the Office of Science financial assistance awards are as follows: FY 14: $1,134,524,873, FY 15: $1,123,478,061; and FY 16: $1,153,268,755, FY17: $1,134,577,949 
.</t>
  </si>
  <si>
    <t xml:space="preserve">$10,000 to $2,500,000; $250,000. _x000D_
_x000D_
</t>
  </si>
  <si>
    <t>10 CFR 605, The Office of Science Financial Assistance Program; 2 CFR 910, Department of Energy Uniform Administrative Requirements, Cost Principles, and Audit Requirements for Federal Awards, and, 2 CFR 200, Office of Management and Budget Guidance for Grants and Agreements, Uniform Administrative Requirements, Cost Principles, and Audit Requirements for Federal Agencies.</t>
  </si>
  <si>
    <t>Michael S. Zarkin19901 Germantown Road, Germantown, MD 20874 Email:&lt; a href='mailto:michael.zarkin@science.doe.gov'&gt;michael.zarkin@science.doe.gov&lt;/a&gt;Phone: 301-903-4946;</t>
  </si>
  <si>
    <t>http://science.energy.gov/grants/</t>
  </si>
  <si>
    <t>Applications will be subject to scientific merit review (peer review) and will be evaluated against the following criteria, listed in descending order of importance: Scientific and/or Technical Merit or the Educational Benefits of the Projects; Appropriateness of the Proposed Method or Approach; Competency of Applicant's Personnel and Adequacy of Proposed Resources; and, Reasonableness and Appropriateness of the Proposed Budget; and other appropriate factors, established and set forth in the Funding Opportunity Announcement.</t>
  </si>
  <si>
    <t>https://beta.sam.gov/fal/4f6836f78b6e486792570bb75068cfee/view</t>
  </si>
  <si>
    <t>University Coal Research</t>
  </si>
  <si>
    <t>{"list":[{"act":{"description":"Atomic Energy Act of 1954, as amended, Public Law 83-703; Energy Reorganization Act of 1974, Public Law 93-438; Research and Marketing Act of 1946, as amended, Public Law 85-934; Federal Nonnuclear Energy Research and Development Act of 1974, Public Law 93- 577; Department of Interior and Related Agencies Appropriations for 1980, Public Law 96-126; Department of Interior and Related Agencies Appropriations for 2004, Public Law 108-108"},"executiveOrder":{"description":"N/A"},"authorizationTypes":{"act":true,"executiveOrder":true}}]}</t>
  </si>
  <si>
    <t xml:space="preserve">To improve scientific and technical understanding of the chemistry and physics involved in the conversion and utilization of coal. The primary objective is to fund long-term, high-risk, meritorious fundamental research for the advancement of science related to all Fossil Energy's coal-related programs.  Through an annual solicitation, applications are sought with the potential to overcome barriers in technology development and accelerate the identification of solutions for energy and environmental problems.  </t>
  </si>
  <si>
    <t>Only US colleges and universities can apply.</t>
  </si>
  <si>
    <t>In accordance with 2 CFR 910.124, eligibility for award is restricted to U.S. colleges, universities, and university-affiliated research institutions.  Grants awarded through the UCR Program are for maintaining and upgrading the educational, training and research capabilities of U.S. universities and colleges in the fields of science, environment, energy and technology related to coal.  The involvement of professors and students generates fresh research ideas and enhances the education of future scientists and engineers.  To assure the program continues to support the performance of high quality fundamental research by professors and students at U.S. colleges and universities, applications may be submitted by U.S. colleges, universities and university-affiliated research institutions provided the following criteria are met: (1) Principal Investigator or a Co-Principal Investigator listed in the application is a teaching professor at the submitting university.  If this condition is met, other participants, Co-Principal Investigators or research staff, who do not hold teaching positions may be included as part of the research team; (2) Applications from university-affiliated research institutions must be submitted through the college or university with which they are affiliated; and (3) At least one student registered at that university is to receive compensation for performing research.</t>
  </si>
  <si>
    <t>{"description":"2 CFR 200, Uniform Administrative Requirement, Cost Principles, and Audit Requirements for Federal Awards applies to this program. ","isApplicable":true}</t>
  </si>
  <si>
    <t>{"description":"2 CFR 200, Uniform Administrative Requirements, Cost Principles, and Audit Requirement for Federal Awards applies to this program. "}</t>
  </si>
  <si>
    <t>Applications reviewed by qualified experts in accordance with 2 CFR 200 with specific emphasis on the scientific and technical merit of the proposed research and the factors listed in the formal solicitation for proposals.</t>
  </si>
  <si>
    <t>Approximately 90 to 180 days.</t>
  </si>
  <si>
    <t>{"awarded":"other","description":"Projects awarded through the UCR Program have a performance period of 36 months and are usually are funded by the Electronic Transfer System. See the following for information on how assistance is awarded/released:","awardedDescription":"Funding allocated by EFT."}</t>
  </si>
  <si>
    <t>[{"code":"program","isSelected":true,"description":"Quarterly reports and technical progress reports containing research accomplishments and information on cost status, reported per task is required.  Additionally, a final technical report is due 90 days after the end of performance period. Quarterly project Federal Financial Reports are required. Quarterly project technical progress and a final report are required. Topical Reports may be submitted as appropriate. Performance monitoring is achieved through submission of progress reports, site visits, and the Principal Investigators are required to participate in an Annual Contractors Review Meeting."},{"code":"cash","isSelected":true,"description":"Quarterly project Financial Cash Transaction Report is required."},{"code":"progress","isSelected":true,"description":"Quarterly project technical progress  and a final report are required.  Topical Reports may be submitted as appropriate."},{"code":"expenditure","isSelected":true,"description":"Expenditure reports are required quarterly."},{"code":"performanceMonitoring","isSelected":true,"description":"Performance monitoring is achieved through submission of progress reports, site visits, and the Principal Investigators are required  to participate in a two day Annual Contractors Review Meeting, typically held in June each year."}]</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</si>
  <si>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 are exempt from Federal audit requirements for that year, except as noted in 2 CFR 200.503. "}</t>
  </si>
  <si>
    <t>Retention of records will be required pursuant to guidelines set forth in 2 CFR 200</t>
  </si>
  <si>
    <t>89-0213-0-1-271;</t>
  </si>
  <si>
    <t xml:space="preserve">(Project Grants) FY 17$2,400,000.00; FY 18 est $3,250,000.00; FY 19 est $5,300,000.00; FY 16$2,536,995.00; - </t>
  </si>
  <si>
    <t xml:space="preserve"> Maximum funding for 36 month project is $400,000.</t>
  </si>
  <si>
    <t>{"list":[{"fiscalYear":2017,"description":"Four awards selected"},{"fiscalYear":2018,"description":"six awards selected"},{"fiscalYear":2016,"description":"Five awards selected Five awards selected"}],"isApplicable":true}</t>
  </si>
  <si>
    <t>A formal competitive opportunity annoucement for applications was issued for the fiscal year 2015 program.  Release date was January 2015</t>
  </si>
  <si>
    <t>{"flag":"appendix","description":"Project Office - National Energy Technology Laboratory, 3610 Collins Ferry Road P.O.Box 880, Morgantow n WV 26507-0880 Contact: Dr. Sydni Credle, Telephone:304-285-5255"}</t>
  </si>
  <si>
    <t>Anthony ProvenzanoDepartment of Energy, Morgantown, WV 26507 Email:&lt; a href='mailto:Anthony.Provenzano@netl.doe.gov'&gt;Anthony.Provenzano@netl.doe.gov&lt;/a&gt;Phone: (304)285-5297;</t>
  </si>
  <si>
    <t>http://www.netl.doe.gov/technologies/coalpower/advresearch/.</t>
  </si>
  <si>
    <t xml:space="preserve">81.089 Fossil Energy Research and Development; </t>
  </si>
  <si>
    <t xml:space="preserve">Fiscal Year2017: Computational Energy Sciences, Material Science, and Sensor and Controls;. Fiscal Year2016: Computational Energy Sciences, Material Science, and Sensor and Controls; </t>
  </si>
  <si>
    <t>Emphasis is on the scientific and technical merit of the proposed research and the factors listed as generic goals in the formal solicitation for proposals.</t>
  </si>
  <si>
    <t>https://beta.sam.gov/fal/2517fff838cfccf4e01ac1901e31ab30/view</t>
  </si>
  <si>
    <t>Nuclear Legacy Cleanup Program</t>
  </si>
  <si>
    <t>(Consultation and Cooperation Financial Assistance)</t>
  </si>
  <si>
    <t>{"list":[{"act":{"description":"Nuclear Waste Policy Act (NWPA), Sections 116, 118, 219, 302, Public Law 97-425; Nuclear Waste Policy Amendments Act of 1987, Public Law 100-159."},"authorizationTypes":{"USC":false,"act":true,"statute":false,"publicLaw":false,"executiveOrder":false}}]}</t>
  </si>
  <si>
    <t>For nuclear waste disposal activities to carry out the purposes of the Nuclear Waste Policy Act of 1982, Public Law 97–425, as amended (NWPA); to conduct appropriate activities and participate in licensing activities in accordance with the NWPA.</t>
  </si>
  <si>
    <t xml:space="preserve">Local governments, elected officials and affected Indian tribes surrounding DOE facilities. Designation of a local government or tribe as an "Affected Unite of Local Government" or "Affected Tribe is done pursuant to the NWPA. </t>
  </si>
  <si>
    <t xml:space="preserve">States, affected units of local government and affected American Indian tribes will benefit, as well as the cleanup work at the Department of Energy. </t>
  </si>
  <si>
    <t>{"description":"Costs will be determined in accordance with OMB Circular No. A-87 for State and local governments.","isApplicable":false}</t>
  </si>
  <si>
    <t>{"environmentalImpact":{"reports":[{"isSelected":false,"reportCode":"statement"},{"isSelected":false,"reportCode":"assessment"},{"isSelected":false,"reportCode":"ExecutiveOrder12372"},{"isSelected":true,"reportCode":"otherRequired"}]},"description":"A letter of inquiry describing the proposed work and eligibility of the proposer to do the work under a project grant (cooperative agreement) is desirable before preparation of a detailed formal proposal. The standard application forms as furnished by the Federal agency and required by OMB Circular No. A-102 must be used for this program. Neither an environmental assessment nor an environmental impact statement is required. An environmental impact statement/assessment is required for nuclear waste siting, but is not required in connection with the receipt or expenditure of these funds. "}</t>
  </si>
  <si>
    <t>{"description":"Direct Payments require no application. Applicant may omit the letter of inquiry and submit a proposal instead. "}</t>
  </si>
  <si>
    <t>The proposal may be forwarded for internal and external review and then, if approved, to a DOE procurement office for grant development.</t>
  </si>
  <si>
    <t>Normally 3 to 6 months for Project Grants (cooperative agreements).</t>
  </si>
  <si>
    <t>Proposals for renewal are subject to both internal and external evaluation.</t>
  </si>
  <si>
    <t>{"awarded":"other","description":"The schedule of DOE payment is arranged at the time of grant negotiations. Length and time phasing of assistance will vary with DOE program phase and activity.","awardedDescription":"Project Grants (cooperative agreements) are awarded/released in accordance with the terms set forth in the cooperative agreement. Direct Payments are released in a lump sum."}</t>
  </si>
  <si>
    <t xml:space="preserve">Grantee is expected to maintain auditable records to substantiate the total costs incurred under the agreement or contract. </t>
  </si>
  <si>
    <t>89-5227-0-2-271;</t>
  </si>
  <si>
    <t xml:space="preserve">(Direct Payments for Specified Use (Cooperative Agreements)) FY 19 est $750,000.00; FY 17$730,000.00; FY 18 est $535,000.00; - These numbers represent spending on the ECA Cooperative Agreement and the National Governor's Association Cooperative Agreement.  I am not aware of other agreements associated with this CFDA. </t>
  </si>
  <si>
    <t>General Guidelines for Implementing Financial Assistance Programs under Section 116 and 118 of the Nuclear Waste Policy Act of 1982, as amended. 10 CFR Part 600.</t>
  </si>
  <si>
    <t>Elizabeth Lisann1000 Independence Ave SW, Washington, DC 20585 Email:&lt; a href='mailto:elizabeth.lisann@em.doe.gov'&gt;elizabeth.lisann@em.doe.gov&lt;/a&gt;Phone: (202) 586-2904;</t>
  </si>
  <si>
    <t xml:space="preserve">81.049 Office of Science Financial Assistance Program; </t>
  </si>
  <si>
    <t>https://beta.sam.gov/fal/1b0a290091af8c9ac955520ebad55e26/view</t>
  </si>
  <si>
    <t>Regional Biomass Energy Programs</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</si>
  <si>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1977”"},"publicLaw":{"congressCode":"91","number":"95"},"authorizationTypes":{"act":true,"publicLaw":true}},{"act":{"description":"Water Development Appropriations Act"},"publicLaw":{"congressCode":"500","number":"99"},"authorizationTypes":{"act":true,"publicLaw":true}}]}</t>
  </si>
  <si>
    <t>This program is designed to help meet the goal of significantly increasing America's use of fuels, chemicals, materials, and power made from domestic biomass on a sustainable basis. This is a Congressionally-directed project. Funding is not available to the general public.</t>
  </si>
  <si>
    <t>Profit organizations; private nonprofit institutions/organizations; intrastate, interstate, State and local government agencies, and universities may apply.</t>
  </si>
  <si>
    <t>Profit organizations; private nonprofit institutions/organizations; intrastate, interstate, State and local government agencies, universities will benefit.</t>
  </si>
  <si>
    <t>{"description":"Costs will be determined in accordance with 2 CFR 200 subpart E.","isApplicable":true}</t>
  </si>
  <si>
    <t>{"environmentalImpact":{"reports":[{"isSelected":true,"reportCode":"otherRequired"}]},"description":"All DOE EERE Funding Opportunity Announcements can be accessed at: https://eere-exchange.energy.gov/"}</t>
  </si>
  <si>
    <t>{"description":"This is a Congressionally-directed program. Application forms must be downloaded from the specific funding opportunity announcement posted on the grants.gov website at http://www.grants.gov/ and submitted per instructions in the funding opportunity announcement. Submission deadlines will be published in the funding opportunity announcement at http://www.grants.gov.  It is the responsibility of the applicant to verify successful transmission."}</t>
  </si>
  <si>
    <t>Renewals are subject to review by the headquarters program office and subject to the availability for funds.</t>
  </si>
  <si>
    <t>{"awarded":"other","description":"Varies.","awardedDescription":"Awards are executed by DOE EERE Golden Field Office"}</t>
  </si>
  <si>
    <t>{"isApplicable":true,"description":"Audit procedures will follow 2 CFR 200 subpart F for all recipients other than for-profit entities, which will follow 2 CFR 910.501 audit rules."}</t>
  </si>
  <si>
    <t xml:space="preserve">(Project Grants) FY 17$0.00; FY 18 est $0.00; FY 19 - </t>
  </si>
  <si>
    <t>2 CFR 200 as amended by 2 CFR 910.</t>
  </si>
  <si>
    <t xml:space="preserve">81.087 Renewable Energy Research and Development; </t>
  </si>
  <si>
    <t>This is a Congressionally-directed program. Merit of the proposal is determined by: (1) Technical relevance to program objectives; (2) potential contribution of the feedstock or conversion process to the energy needs of the region; (3) environmental and employment considerations; and (4) amount of cost-sharing by recipient.</t>
  </si>
  <si>
    <t>https://beta.sam.gov/fal/e0c81e64f18a423daf81c3ae314b3256/view</t>
  </si>
  <si>
    <t>Conservation Research and Development</t>
  </si>
  <si>
    <t>Energy Efficiency (EE)</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</si>
  <si>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 Federal Nonnuclear Energy Research and Development Act of 1974, Public Law 93-577; Public Law 95-911 and Public Law 97-377. "},"authorizationTypes":{"act":true}},{"act":{"description":"American Recovery and Reinvestment Act of 2009"},"authorizationTypes":{"act":true}},{"act":{"description":"Department of Energy Organization Act of 1977, as amended"},"authorizationTypes":{"act":true}},{"act":{"description":"Federal Nonnuclear Energy Research and Development Act of 1974, Public Law 93-577"},"authorizationTypes":{"act":true}}]}</t>
  </si>
  <si>
    <t>The goal of this program is to conduct a balanced, long-term research effort in Buildings Technologies, Industrial Technologies, Vehicle Technologies, Solid State Lighting Technologies, and Advanced Manufacturing Technologies. Grants and cooperative agreements will be offered on a competitive basis to develop and transfer various energy conservation technologies to the non-federal sector._x000D_
Submission deadlines will be published in the funding opportunity announcements on EERE Exchange at https://eere-exchange.energy.gov/  Funding Opportunity Announcements are also posted at the grants.gov website at http://www.grants.gov</t>
  </si>
  <si>
    <t>For-profit organizations, private nonprofit institutions/organizations, State and local governments may apply.</t>
  </si>
  <si>
    <t>For-profit organizations, private nonprofit institutions/organizations, State and local governments benefit.</t>
  </si>
  <si>
    <t>{"environmentalImpact":{"reports":[{"isSelected":true,"reportCode":"otherRequired"}]},"description":"2 CFR PART 910—UNIFORM ADMINISTRATIVE REQUIREMENTS, COST PRINCIPLES, AND AUDIT REQUIREMENTS FOR FEDERAL AWARDS (For-Profit entities)"}</t>
  </si>
  <si>
    <t>{"description":"The application forms must be downloaded from the specific funding opportunity announcement posted on the EERE Exchange (https://eere-exchange.energy.gov/) website or grants.gov website at http://www.grants.gov/ and submitted per instructions in the funding opportunity announcement.","isApplicable":true}</t>
  </si>
  <si>
    <t>All applications which pass an initial review will receive an objective merit review. The objective merit review will be based on evaluation criteria set forth in the competitive solicitation or criteria set forth in 2 CFR Part 200 as amended by 2 CFR 910.  Evaluations will be conducted by Energy Efficiency and Renewable Energy (EERE) program personnel at DOE Headquarters in Washington, DC. This responsibility may also be delegated to DOE Field Offices. Final decisions will be made by the EERE Assistant Secretary, Deputy Assistant Secretaries, and the Director of the Federal Energy Management Program.</t>
  </si>
  <si>
    <t xml:space="preserve">Submission deadlines will be published on the EERE Exchange (https://eere-exchange.energy.gov/) website and in the funding opportunity announcements at http://www.grants.gov_x000D_
From 60 to 120 days._x000D_
</t>
  </si>
  <si>
    <t xml:space="preserve">Unsuccessful applicants are entitled to a debriefing by DOE program officials with a clear explanation of why the proposal was not accepted for funding. </t>
  </si>
  <si>
    <t>Grants may be modified or extended.</t>
  </si>
  <si>
    <t>{"types":{"moe":false,"formula":true,"matching":true},"formula":{"title":"2","chapter":"9","part":"910","subPart":"130   Cost sharing (EPACT)","publicLaw":"","description":"Section 988 EPACT 2005"},"matching":{"requirementFlag":"mandatory","percent":"0","description":"This program has statutorily required cost share percentages based on project type:\r\nEducation &amp; Outreach 0%, Research &amp; Development 20%, Demonstration and Commercialization 50%."},"moe":{"description":""}}</t>
  </si>
  <si>
    <t>{"awarded":"other","description":"Award project periods range from 1 to 3 years.","awardedDescription":"No additional information is provided."}</t>
  </si>
  <si>
    <t>[{"code":"program","isSelected":false,"description":""},{"code":"cash","isSelected":false,"description":""},{"code":"progress","isSelected":true,"description":"Quarterly progress reports (RPPR), and a final report at the conclusion of the grant time period."},{"code":"expenditure","isSelected":true,"description":"Quarterly expenditure reports (SF-425), and a final report at the conclusion of the grant time period are required."},{"code":"performanceMonitoring","isSelected":false,"description":""}]</t>
  </si>
  <si>
    <t>{"isApplicable":true,"description":"Audit requirements need to comply with the Energy Independence and Security Act of 2007 and DOE procurement procedures as well as with 2 CFR 200 subpart F for other than for-profit recipients.  For-profit recipients must comply with 2 CFR 910.501 audit regulations."}</t>
  </si>
  <si>
    <t>Record retention per 2 CFR 200.</t>
  </si>
  <si>
    <t xml:space="preserve">(Cooperative Agreements) FY 17$102,628,015.00; FY 18 est $18,791,390.00; FY 19 - </t>
  </si>
  <si>
    <t xml:space="preserve">Varies. </t>
  </si>
  <si>
    <t>{"list":[{"fiscalYear":2018,"description":"Technological advancements in energy efficiency as it applies to Buildings Technologies, Industrial Technologies, Vehicle Technologies, Solid State Lighting Technologies, and Advanced Manufacturing Technologies. "},{"fiscalYear":2016,"description":"Technological advancements in energy efficiency as it applies to Buildings Technologies, Industrial Technologies, Vehicle Technologies, Solid State Lighting Technologies, and Advanced Manufacturing Technologies.  Technological advancements in energy efficiency as it applies to Buildings Technologies, Industrial Technologies, Vehicle Technologies, Solid State Lighting Technologies, and Advanced Manufacturing Technologies. "}],"isApplicable":true}</t>
  </si>
  <si>
    <t>The following list represents an overview of regulations, guidelines, and literature: EERE Federal Register notices; EERE Solicitations, which may be accessed through EERE Exchange homepage at: https://eere-exchange.energy.gov/; DOE Financial Assistance Regulations (2 CFR 200 as amended by 2 CFR 910); and the DOE Guide to Financial Assistance, both of which may be accessed through the DOE Office of Management home page at http://energy.gov/sites/prod/files/2016/02/f29/Merit%20Review%20Guide%20FINAL%20JULY%202013.pdf</t>
  </si>
  <si>
    <t xml:space="preserve">Fiscal Year2016: Projects in energy efficiency as it applies to Buildings Technologies, Industrial Technologies, Vehicle Technologies, Solid State Lighting Technologies, and Advanced Manufacturing Technologies.  Projects in energy efficiency as it applies to Buildings Technologies, Industrial Technologies, Vehicle Technologies, Solid State Lighting Technologies, and Advanced Manufacturing Technologies. Fiscal Year2018: Projects in energy efficiency as it applies to Buildings Technologies, Industrial Technologies, Vehicle Technologies, Solid State Lighting Technologies, and Advanced Manufacturing Technologies. </t>
  </si>
  <si>
    <t>Selection will be based on an objective merit review, program policy factors, the availability of funds, provisions of appropriation law and reports and as otherwise specified in specific solicitation document(s).</t>
  </si>
  <si>
    <t>https://beta.sam.gov/fal/f80dd8a65b77472db64e2032fb17f010/view</t>
  </si>
  <si>
    <t>Renewable Energy Research and Development</t>
  </si>
  <si>
    <t>Renewable Energy (RE)</t>
  </si>
  <si>
    <t>{"list":[{"act":{"description":"Public Law 111-5 “American Recovery and Reinvestment Act of 2009”; Public Law 110-234 “Food, Conservation, and Energy Act of 2008”; Public Law 110–140 “Energy Independence and Security Act of 2007”; Public Law 109–58 “Energy Policy Act of 2005”; Public Law 102-486 “Energy Policy Act of 1992”; Public Law 95-91 “Department of Energy Organization Act of 1977”"},"authorizationTypes":{"act":true}},{"act":{"description":"Public Law 95-238, Section 207"},"authorizationTypes":{"act":true}},{"act":{"description":"American Recovery and Reinvestment Act of 2009"},"authorizationTypes":{"act":true}},{"act":{"description":"Public Law 101-218"},"authorizationTypes":{"act":true}}]}</t>
  </si>
  <si>
    <t>To conduct balanced research and development efforts in the following energy technologies: solar, biomass, hydrogen fuel cells and infrastructure, wind and hydropower, and geothermal. Grants will be offered to develop and transfer to the nonfederal sector various renewable energy technologies on a competitive basis._x000D_
Submission deadlines will be published in the funding opportunity announcements at https://eere-exchange.energy.gov/ and http://www.grants.gov</t>
  </si>
  <si>
    <t>For-profit organizations, private nonprofit institutions/organizations, intrastate, interstate, and local agencies and universities may apply.</t>
  </si>
  <si>
    <t>For-profit organizations, private nonprofit institutions/organizations, intrastate, interstate, State and local agencies and universities will benefit.</t>
  </si>
  <si>
    <t>{"environmentalImpact":{"reports":[{"isSelected":false,"reportCode":"statement"},{"isSelected":false,"reportCode":"assessment"},{"isSelected":false,"reportCode":"ExecutiveOrder12372"},{"isSelected":true,"reportCode":"otherRequired"}]},"description":"Application due dates will be posted in the individual funding opportunity announcements posted at https://eere-exchange.energy.gov/ and http://www.grants.gov"}</t>
  </si>
  <si>
    <t>{"description":"The cost principles and award regulations that apply to this program are contained in 2 CFR 200 as amended by 2 CFR 910.\r\n\r\nThe application forms must be downloaded from the specific funding opportunity announcement posted on the grants.gov website at https://eere-exchange.energy.gov/ and http://www.grants.gov/ and submitted per instructions in the funding opportunity announcement."}</t>
  </si>
  <si>
    <t>All applications which pass an initial review will receive an objective merit review. The objective merit review will be based on evaluation criteria set forth in the competitive solicitation(s) or criteria set forth in 2 CFR Part 200 for Unsolicited Proposals. Evaluations will be conducted by Energy Efficiency and Renewable Energy (EERE) program personnel at DOE Headquarters in Washington, DC. This responsibility may also be delegated to DOE Field Offices. Final decisions will be made by the EERE Assistant Secretary, Deputy Assistant Secretaries, and the Director of the Federal Energy Management Program.</t>
  </si>
  <si>
    <t>Submission deadlines will be published in the funding opportunity announcements at https://eere-exchange.energy.gov/ and http://www.grants.gov_x000D_
From 60 to 180 days.</t>
  </si>
  <si>
    <t>Renewals are subject to review by the headquarters program office and subject to the availability of funds.</t>
  </si>
  <si>
    <t>{"types":{"moe":false,"formula":true,"matching":true},"formula":{"title":"Energy Policy Act 2005","chapter":"Section 998","part":"","subPart":"","publicLaw":"","description":"Energy Policy Act 2005 (Section 988)"},"matching":{"requirementFlag":"mandatory","percent":"0","description":"This program has statutorily required cost share percentages based on project type:\r\nEducation &amp; Outreach 0%, Research &amp; Development 20%, Demonstration and Commercialization 50%.\r\n"},"moe":{"description":""}}</t>
  </si>
  <si>
    <t>{"awarded":"other","description":"Award project periods range from 1 to 3 years.","awardedDescription":"No further information is available."}</t>
  </si>
  <si>
    <t>[{"code":"program","isSelected":false,"description":""},{"code":"cash","isSelected":false,"description":""},{"code":"progress","isSelected":true,"description":"Quarterly progress reports (RPPR), and a final report at the conclusion of the grant time period."},{"code":"expenditure","isSelected":true,"description":"Quarterly expenditure reports (SF-425), and a final report at the conclusion of the grant time period. "},{"code":"performanceMonitoring","isSelected":false,"description":""}]</t>
  </si>
  <si>
    <t>{"isApplicable":true,"description":"Audit procedures in accordance with 2 CFR 200 subpart F and the for-profit entity audit requirements in 2 CFR 910.501   In addition, audit requirements need to comply with the Energy Independence and Security Act of 2007 and DOE procurement procedures."}</t>
  </si>
  <si>
    <t xml:space="preserve">(Cooperative Agreements) FY 17$384,753,603.00; FY 18 FY 19 - </t>
  </si>
  <si>
    <t>{"list":[{"fiscalYear":2016,"description":"Renewable Energy Projects in the following energy technologies: solar, biomass, hydrogen fuel cells and infrastructure, wind and hydropower, and geothermal.  Renewable Energy Projects in the following energy technologies: solar, biomass, hydrogen fuel cells and infrastructure, wind and hydropower, and geothermal. "},{"fiscalYear":2018,"description":"Renewable Energy Projects in the following energy technologies: solar, biomass, hydrogen fuel cells and infrastructure, wind and hydropower, and geothermal. "}],"isApplicable":true}</t>
  </si>
  <si>
    <t>The following list represents an overview of regulations, guidelines, and literature: EERE Federal Register notices; EERE Solicitations, which may be accessed through the EERE homepage at: http://www.eere.energy.gov; DOE Financial Assistance Regulations(2 CFR 200 as amended by 2 CFR 910); and the DOE Guide to Financial Assistance, both of which may be accessed through the DOE Office of Management home page at: http://energy.gov/sites/prod/files/2016/02/f29/Merit%20Review%20Guide%20FINAL%20JULY%202013.pdf</t>
  </si>
  <si>
    <t>http://www.eere.doe.gov</t>
  </si>
  <si>
    <t xml:space="preserve">81.079 Regional Biomass Energy Programs; </t>
  </si>
  <si>
    <t xml:space="preserve">Fiscal Year2018: Renewable Energy Projects in the following energy technologies: solar, biomass, hydrogen fuel cells and infrastructure, wind and hydropower, and geothermal. Fiscal Year2016: Renewable Energy Projects in the following energy technologies: solar, biomass, hydrogen fuel cells and infrastructure, wind and hydropower, and geothermal.  Renewable Energy Projects in the following energy technologies: solar, biomass, hydrogen fuel cells and infrastructure, wind and hydropower, and geothermal. </t>
  </si>
  <si>
    <t>Selection will be based on an objective merit review, program policy factors, the availability of funds, provisions of appropriation laws, reports, and as otherwise specified in specific solicitation document(s) at https://eere-exchange.energy.gov/</t>
  </si>
  <si>
    <t>https://beta.sam.gov/fal/721fef3621484fa1b91bfad09367200b/view</t>
  </si>
  <si>
    <t>Fossil Energy Research and Development</t>
  </si>
  <si>
    <t>{"list":[{"act":{"description":"Public Law 95-91 DOE Organization Act of 1977, as amended by Public Law 109-58 Energy Policy Act 2005. Federal Nonnuclear Energy Research and Development Act of 1974, Public Law 93-557; Energy Policy and Conservation Act, Public Law 94-163. "},"authorizationTypes":{"act":true}}]}</t>
  </si>
  <si>
    <t xml:space="preserve">The mission of the Fossil Energy (FE) Research and Development is to promote the development and use of environmentally and economically superior technologies for supply,conversion, delivery, utilization and reliability constraints of producing and using fossil fuels. These activities will involve cooperation with industry, DOE Laboratories, universities, states, and other government agencies. Success in this mission will benefit the Nation through lower energy costs, reduced environmental impact, increased technology exports, and reduced dependence on insecure energy sources. </t>
  </si>
  <si>
    <t>States, local governments, universities, governmental entities, consortia, nonprofit institutions, commercial corporations, joint Federal/Industry corporations, U.S. Territories, and individuals are eligible to apply.</t>
  </si>
  <si>
    <t>Federal, State, local governments, universities, consortia, nonprofit institutions, commercial corporations, joint Federal/Industry corporations, and individuals will benefit.</t>
  </si>
  <si>
    <t>{"description":"Prior successful research and development experience in the fossil energy field and related areas. 2 CFR 200 Subpart E-Cost Principles applies to this program. ","isApplicable":true}</t>
  </si>
  <si>
    <t>{"description":"2 CFR 200, Uniform Adminstrative Requirements, Cost Principles, and Audit Requirements for Federal Awards applies to this program. The application forms must be downloaded from the specific funding opportunity announcement posted on the Grants.gov web-site: http://www.grants.gov.    Unsolicited Proposals (USP) should be submitted in accordance with the instructions posted at the following web site: http://www.netl.doe.gov/business/usp/USPGuide.pdf\r\nThis program is subject to the provisions of FAR 15.6."}</t>
  </si>
  <si>
    <t>DOE opportunity announcement set forth award procedures. Unsolicited proposals will be evaluated by DOE personnel assigned to the specific area with merit reviews as required. This program is excluded from coverage under E.O. 12372.</t>
  </si>
  <si>
    <t>{"flag":"yes","description":"Deadlines vary and are subject to change.  There are deadlines stated in the financial assistance opportunity announcement (FOA) posted at http://www.grants.gov For USP, there are no deadlines. ","list":[{"start":"2012-12-30","description":"Deadlines are subject to change, Please check with contact person(s) listed. "}]}</t>
  </si>
  <si>
    <t xml:space="preserve">Approximately 90 to 180 days.  </t>
  </si>
  <si>
    <t xml:space="preserve">Awards may be amended or extended as required.  </t>
  </si>
  <si>
    <t>{"awarded":"other","description":"The time period for a grant or cooperative agreement is dependent upon FOA and the individual project award.","awardedDescription":"TBD"}</t>
  </si>
  <si>
    <t>[{"code":"program","isSelected":true,"description":"Quarterly progress and financial reports are required. The final scientific/technical report is typically due within 90 calendar days after the grant or cooperative agreement project period ends.  "},{"code":"cash","isSelected":false},{"code":"progress","isSelected":true,"description":"Quarterly progress and financial reports are required.  The final scientific/technical report is due within 90 calendar days after the grant or cooperative agreement project period ends."},{"code":"expenditure","isSelected":true,"description":"TBD"},{"code":"performanceMonitoring","isSelected":true,"description":"TBD"}]</t>
  </si>
  <si>
    <t>{"isApplicable":true,"description":"In addition, audits will be performed periodically to ensure funds have been applied in accordance with the American Recovery and Reinvestment Act of 2009. Such audits may include a project cost verification, on overhead rate review, and/or a final closeout audit"}</t>
  </si>
  <si>
    <t>Required by grant and cooperative agreement award document.</t>
  </si>
  <si>
    <t>89-0224-0-1-271;</t>
  </si>
  <si>
    <t xml:space="preserve">(Cooperative Agreements) FY 17$485,747,344.00; FY 18 est $481,100,000.00; FY 19 est $343,300,000.00; FY 16 est $357,945,926.00; FY 15$441,763,487.00; - </t>
  </si>
  <si>
    <t>Award size varies according to the funding opportunity announcement . A majority of the active projects are in the range from $200,000 to $10,000,000+.</t>
  </si>
  <si>
    <t>{"list":[{"fiscalYear":2015,"description":"Estimated 105 projects awarded 105 awards"},{"fiscalYear":2016,"description":"73 projected awards"}],"isApplicable":false}</t>
  </si>
  <si>
    <t xml:space="preserve">DOE Assistance Regulations, 2 CFR 910; Federal Acquisition Regulation 15.6, Unsolicited Proposals; Guide to Unsolicited Proposals:http:// www.netl.doe.gov/business/ups/unsol.html_x000D_
</t>
  </si>
  <si>
    <t>{"flag":"none","description":"National Energy Technology Laboratory, Acquisition &amp; Assistance Division; P.O. Box 10940, Mail Stop 921-107, 626 Cochrans Mill Road, Pittsburgh, PA; 15236-0940. For Unsolicited Proposals, E-mail John Augustine at john.augustine@netl.doe.gov."}</t>
  </si>
  <si>
    <t>Miranda Johnson,1000 Independence Ave., SW, Washington, DC 20623 Email:&lt; a href='mailto:Miranda.Johnson@hq.doe.gov'&gt;Miranda.Johnson@hq.doe.gov&lt;/a&gt;Phone: (202) 586- 7661.;</t>
  </si>
  <si>
    <t xml:space="preserve">81.057 University Coal Research; </t>
  </si>
  <si>
    <t xml:space="preserve">Fiscal Year2015: Advanced Materials and Methods for Mitigating Wellbore Leaks; Simulation Initiative for High Efficiency Carbon Management SystemsFiscal Year2016: High-hydrogen Syngas Production </t>
  </si>
  <si>
    <t xml:space="preserve">Criteria varies according to the specific funding opportunity announcements. Typically the selection criteria includes criteria related to merit of the technical work proposed, the reasonableness and thoroughness of the technical approach, the quality of the technical capabilities, facilities and personnel involved in the scope of work, and the thoroughness of the project management plan. </t>
  </si>
  <si>
    <t>https://beta.sam.gov/fal/ac0bb1f4b53d456f85252d2dcf89c05e/view</t>
  </si>
  <si>
    <t>Environmental Remediation and Waste Processing and Disposal</t>
  </si>
  <si>
    <t>Environmental Management</t>
  </si>
  <si>
    <t>{"list":[{"act":{"description":"Hazardous Materials Transportation Uniform Safety Act of 1990"},"publicLaw":{"congressCode":"101","number":"615"},"authorizationTypes":{"USC":false,"act":true,"statute":false,"publicLaw":true,"executiveOrder":false}},{"act":{"description":"Department of Energy Organization Act of 1977, as amended"},"publicLaw":{"congressCode":"96","number":"573"},"authorizationTypes":{"USC":false,"act":true,"statute":false,"publicLaw":true,"executiveOrder":false}},{"act":{"description":"Low-Level Radioactive Waste Policy Act"},"publicLaw":{"congressCode":"99","number":"240"},"authorizationTypes":{"USC":false,"act":true,"statute":false,"publicLaw":true,"executiveOrder":false}},{"act":{"description":"Energy Reorganization Act of 1974"},"publicLaw":{"congressCode":"93","number":"438"},"authorizationTypes":{"USC":false,"act":true,"statute":false,"publicLaw":true,"executiveOrder":false}},{"act":{"description":"Atomic Energy Act of 1954, Section 31, as amended"},"publicLaw":{"congressCode":"83","number":"703"},"authorizationTypes":{"USC":false,"act":true,"statute":false,"publicLaw":true,"executiveOrder":false}}]}</t>
  </si>
  <si>
    <t>The Environmental Management Research and Development Program provides for the development of technologies to safely expedite tank waste processing and tank closure, remediation of contaminated groundwater and soil, disposition of nuclear materials and spent (used) nuclear fuel, and deactivation and decommissioning of contaminated excess facilities._x000D_
The Environmental Management Research and Development program transforms science and innovation into practical solutions for environmental cleanup. The new technologies will transform the Environmental Management cleanup effort by reducing risk (technological, environmental, safety, and health), schedule, and cost. The Environmental Management_x000D_
Research and Development program focuses on resolving technical challenges with an overall emphasis on transformational technical solutions in response to the highest priority needs of Environmental Management sites. Applied engineering and research demonstrating the technical feasibility of high-risk, high-payoff technologies are included. The Environmental Management Research and Development program matures technologies from concept/basic science through feasibility assessment and technology development (bench scale and scale-up testing and flow-sheet evaluation), then production-level demonstration, and finally to full deployment.</t>
  </si>
  <si>
    <t>Public, quasi-public, private industry, individuals, groups, educational institutions, organizations, and nonprofit organizations may apply including State or local level governments, federally recognized Indian tribal governments, and institutions in U.S. Territories and possessions may apply. Determinations are made by DOE EM Headquarters or EM Field Offices, or both.</t>
  </si>
  <si>
    <t>States, affected Indian tribes, regional organizations, (including U.S. Territories) local governments, and the public will benefit.</t>
  </si>
  <si>
    <t>{"description":"Cost will also be determined in accordance with OMB Circular No. A-21 for institutions of higher education or as otherwise defined in the financial assistance instrument.","isApplicable":true}</t>
  </si>
  <si>
    <t>{"description":"A formal proposal by the organization interested in doing the work must be submitted through an appropriate official of the corporate entity, organization, or institution. Financial assistance requests will be reviewed pursuant to the Office of Environmental Management Merit Review System (May 5, 1991) and the DOE Financial Assistance Manual, as amended. "}</t>
  </si>
  <si>
    <t>Award decisions may be made by DOE Headquarters throughout the fiscal year.</t>
  </si>
  <si>
    <t>The approximate approval/disapproval time is from 2 months to 1 year.</t>
  </si>
  <si>
    <t>Proposals for renewal are subject to review and acceptance by DOE Headquarters, the field, or both.</t>
  </si>
  <si>
    <t>{"types":{"moe":false,"formula":false,"matching":true},"matching":{"requirementFlag":"voluntary","percent":"0","description":"Match requirements will be determined depending upon the award."}}</t>
  </si>
  <si>
    <t>{"awarded":"lump","description":"Length and time phasing of assistance will vary with the program phase and activity.  The maximum term of an award is 5 years."}</t>
  </si>
  <si>
    <t>[{"code":"program","isSelected":false},{"code":"cash","isSelected":false},{"code":"progress","isSelected":true,"description":"At a minimum annual progress reports are required.  Frequency of progress reports will be determined at time of award."},{"code":"expenditure","isSelected":true,"description":"Expenditure reports will be required.  The type and frequency will be determined at time of award."},{"code":"performanceMonitoring","isSelected":true,"description":"Performance monitoring will be determined at time of award."}]</t>
  </si>
  <si>
    <t>{"isApplicable":true,"description":"Costs incurred are subject to audit throughout the contract or grant period and before final close-out.  The extent and frequency of audits depend on the size of the contract/grant and the specific contract/grant provisions."}</t>
  </si>
  <si>
    <t>A grantee is expected to maintain auditable records to substantiate the total costs incurred under the grant or cooperative agreement.  In addition, if cost sharing is required, the grantee is also expected to maintain auditable records for the cost sharing portion of the award.</t>
  </si>
  <si>
    <t>89-0240-0-1-053;89-0242-0-1-053;</t>
  </si>
  <si>
    <t xml:space="preserve">(Cooperative Agreements) FY 17$24,152,574.00; FY 18 est $33,722,500.00; FY 19 est $25,000,000.00; FY 16$15,924,295.00; - </t>
  </si>
  <si>
    <t>{"list":[{"fiscalYear":2016,"description":"Tank Waste\r\n• Develop the technical basis to identify, evaluate, and recommend cost-effective and environmentally-acceptable strategies and technologies to characterize, mitigate, and manage Technetium-99 in tank waste, including removal of Technetium-99 processing recycle streams.\r\n•  Develop predictive tools to predict and demonstrate the performance of alternate waste forms, support the Cementitious Barrier’s Partnership, continue long-term glass studies, and develop improved capabilities such as computational fluid dynamic tools to optimize slurry mixing and transport waste loading including investigation and development of novel mixing methods.\r\n•  Pursue technical efforts to develop strategies and technologies to understand, evaluate, optimize scale, and accelerate tank waste characterization and continue development of targeted cleaning methods thus enabling waste processing and tank closure schedules to be accelerated and costs reduced.\r\n•  Identify, develop, evaluate, and demonstrate near-source tank separations, treatment and removal technologies for mercury and radionuclides of interest for possible development at the Hanford and/ or Savannah River Sites.\r\n•  Begin efforts to demonstrate that a commercially available ion exchange technology for removing Cs-137 can be technically modified to treat the Savannah River Site highly radioactive waste tanks.  Use of the technology will accelerate tank closure.\r\n\r\nNuclear Waste Management and Disposition\r\n•  Build on previous aging management efforts to monitor safe storage of Spent Nuclear Fuel. New Technology will support requirements for NRC license. \r\n•  Conduct deep borehole field test.\r\n\r\nSoil and Groundwater Remediation\r\n•  Support the utilization of Advanced Simulation Capability for Environmental Management initially at the Los Alamos National Laboratory, the Savannah River Site, and the Nevada National Security Site.\r\n•  Test and demonstrate the multi-agency exit strategy for pump and treat systems.\r\n•  Complete pilot demonstration of a new paradigm for a long-term monitoring using master geochemical variables.\r\n•  Complete the initial laboratory-scale evaluations of in-situ stabilization methods for elemental mercury in soil.\r\n•  Complete the update of the conceptual model for mercury contamination at the Oak Ridge Reservation.\r\n\r\nDeactivation and Decommissioning\r\n•  Develop the prerequisite level of project plans to facilitate and initiate development of next generation remote and robotic platforms and smart tooling systems to improve efficiency of decontamination and demolition operations.\r\n•  Continue development/testing of the GrayQb 3-D Radiation Mapping Device to validate and provide real time intensity and location readouts. Develop and test automated digital non-destructive assay methods optimization resulting in near-real time defensible data.\r\n•  Develop and test advanced coatings and materials to significantly reduce/eliminate radiolysis effects in radiological waste containment bags.\r\n•  Conduct final testing and seek commercialization of incombustible agents and fixatives with delivery systems for remote decontamination operations.\r\n•  Develop, test and conduct a pilot project, installing reliable sensors and remote network systems for long-term monitoring of containment release and movement from permanently entombed D&amp;D facilities.\r\n•  Continue with further application of the ISD Sensor Network at entombed and/or facilities awaiting entombment to establish data to augment the existing compliance monitoring network.\r\n\r\n\r\n Tank Waste\r\n• Develop the technical basis to identify, evaluate, and recommend cost-effective and environmentally-acceptable strategies and technologies to characterize, mitigate, and manage Technetium-99 in tank waste, including removal of Technetium-99 processing recycle streams.\r\n• Develop predictive tools to predict and demonstrate the performance of alternate waste forms, support the Cementitious Barrier’s Partnership, continue long-term glass studies, and develop improved capabilities such as computational fluid dynamic tools to optimize slurry mixing and transport waste loading including investigation and development of novel mixing methods.\r\n• Pursue technical efforts to develop strategies and technologies to understand, evaluate, optimize scale, and accelerate tank waste characterization and continue development of targeted cleaning methods thus enabling waste processing and tank closure schedules to be accelerated and costs reduced.\r\n• Identify, develop, evaluate, and demonstrate near-source tank separations, treatment and removal technologies for mercury and radionuclides of interest for possible development at the Hanford and/ or Savannah River Sites.\r\n• Begin efforts to demonstrate that a commercially available ion exchange technology for removing Cs-137 can be technically modified to treat the Savannah River Site highly radioactive waste tanks. Use of the technology will accelerate tank closure.\r\n\r\nNuclear Waste Management and Disposition\r\n• Build on previous aging management efforts to monitor safe storage of Spent Nuclear Fuel. New Technology will support requirements for NRC license. \r\n• Conduct deep borehole field test.\r\n\r\nSoil and Groundwater Remediation\r\n• Support the utilization of Advanced Simulation Capability for Environmental Management initially at the Los Alamos National Laboratory, the Savannah River Site, and the Nevada National Security Site.\r\n• Test and demonstrate the multi-agency exit strategy for pump and treat systems.\r\n• Complete pilot demonstration of a new paradigm for a long-term monitoring using master geochemical variables.\r\n• Complete the initial laboratory-scale evaluations of in-situ stabilization methods for elemental mercury in soil.\r\n• Complete the update of the conceptual model for mercury contamination at the Oak Ridge Reservation.\r\n\r\nDeactivation and Decommissioning\r\n• Develop the prerequisite level of project plans to facilitate and initiate development of next generation remote and robotic platforms and smart tooling systems to improve efficiency of decontamination and demolition operations.\r\n• Continue development/testing of the GrayQb 3-D Radiation Mapping Device to validate and provide real time intensity and location readouts. Develop and test automated digital non-destructive assay methods optimization resulting in near-real time defensible data.\r\n• Develop and test advanced coatings and materials to significantly reduce/eliminate radiolysis effects in radiological waste containment bags.\r\n• Conduct final testing and seek commercialization of incombustible agents and fixatives with delivery systems for remote decontamination operations.\r\n• Develop, test and conduct a pilot project, installing reliable sensors and remote network systems for long-term monitoring of containment release and movement from permanently entombed D&amp;D facilities.\r\n• Continue with further application of the ISD Sensor Network at entombed and/or facilities awaiting entombment to establish data to augment the existing compliance monitoring network."},{"fiscalYear":2018,"description":"Program activities include: \r\n•\tContinue to fund projects in that support innovations and enhancements in the areas of tank waste and nuclear waste management, soil and groundwater remediation, and deactivation and decommissioning activities.  \r\n•\tProvide additional funding in the areas of Technetium-99, mercury, Cesium-137 and Strontium-90, the creation and operation of test beds, and integration of advanced tooling for enhanced worker safety and productivity, as outlined below: \r\nTechnetium-99\r\n•\tValidate Technetium-99 mass balance for integrated disposal facility acceptance\r\n•\tComplete development of non-pertechnetate sensor\r\n•\tDevelop Technetium-99 biogeochemical remediation approaches\r\nMercury\r\n•\tComplete pre-demolition and demolition assessment for efficacy of debris sorting to segregate mercury-bearing waste\r\n•\tComplete development of caps, reactive liners, and chemical amendments for mercury disposal cells\r\nCesium-137 and Strontium-90\r\n•\tStart and complete Savannah River Site tank closure cesium removal demonstration project\r\nTest Bed: Low Activity Tank Waste Disposition\r\n•\tComplete test bed for low activity waste at Hanford\r\nEnhanced Worker Safety (Science of Safety)\r\n•\tComplete test bed to demonstrate robotics at Portsmouth for pipe inspection and other critical decommissioning work activities\r\n•\tStart robotic test bed demonstration robotics at Savannah River Site H-Canyon air exhaust tunnel inspection\r\n"},{"fiscalYear":2019,"description":"Tank Waste\n•\tContinue projects that support innovations and enhancements in the areas of tank waste and nuclear waste management, soil and groundwater remediation, and deactivation and decommissioning activities.  \n•\tContinue activities in the areas of Technetium-99, mercury, Cesium-137 and Strontium-90, the creation and operation of test beds, and integration of advanced tooling for enhanced worker safety and productivity, as outlined below: \nTechnetium-99\n•\tValidate technetium-99 mass balance for integrated disposal facility acceptance\n•\tComplete development of non-pertechnetate sensor\n•\tDevelop technetium-99 biogeochemical remediation approaches\nMercury\n•\tComplete pre-demolition and demolition assessment for efficacy of debris sorting to segregate mercury-bearing waste\n•\tComplete development of caps, reactive liners, and chemical amendments for mercury disposal cells\nVitrification\n•\tContinue to improve on glass formulations (complex-wide) and optimize processing (Savannah River)\nTest Bed: Low Activity Tank Waste Disposition\n•\tComplete test bed for low activity waste at Hanford\nEnhanced Worker Safety (Science of Safety)\n•\tComplete test bed to demonstrate robotics at Portsmouth for pipe inspection and other critical decommissioning work activities\n•\tConduct robotic test bed demonstration at Savannah River Site H-Canyon air exhaust tunnel inspection\n•\tContinue federal agency collaboration to facilitate knowledge and technology transfer\nMission Enablers\n•\tContinue research and technology development in the deployment of state-of-the-art tooling, address persistent challenges in soil and water remediation, and improve the use of the sustainable concrete and grouts"}],"isApplicable":true}</t>
  </si>
  <si>
    <t>Latrincy M. BatesOffice of Subsurface Closure, EM-4.1.2_x000D_
1000 Independence Ave., SW , Washington, DC 20585 Email:&lt; a href='mailto:latrincy.bates@em.doe.gov'&gt;latrincy.bates@em.doe.gov&lt;/a&gt;Phone: 301-903-7654;</t>
  </si>
  <si>
    <t>http://www.em.doe.gov</t>
  </si>
  <si>
    <t>Research must be beneficial to the overall accomplishment of the program objectives and consistent with the criteria of the EM Merit Review System (i.e., technically meritorious, qualified principal investigators, adequate facilities for conduct of the work, past experience and performance history).</t>
  </si>
  <si>
    <t>https://beta.sam.gov/fal/b5d168ad5d8140c3b8db19a0712f1d09/view</t>
  </si>
  <si>
    <t>National Industrial Competitiveness through Energy, Environment, and Economics</t>
  </si>
  <si>
    <t>(NICE3) or NICE Cubed</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</si>
  <si>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1977”"},"publicLaw":{"congressCode":"95","number":"91"},"authorizationTypes":{"USC":false,"act":true,"statute":false,"publicLaw":true,"executiveOrder":false}},{"act":{"description":"Energy Policy Act of 1992, as amended"},"publicLaw":{"congressCode":"102","number":"486"},"authorizationTypes":{"USC":false,"act":true,"statute":false,"publicLaw":true,"executiveOrder":false}}]}</t>
  </si>
  <si>
    <t>This program is in close-out.  Financial assistance will not be provided in the future.</t>
  </si>
  <si>
    <t>Both state and local governments benefited from these grants. Commercial firms with expertise in waste reduction and pollution prevention, large and small businesses, and others in the business of preventing pollution and energy conserving technologies also benefited.</t>
  </si>
  <si>
    <t>{"description":"NICE3 is in close-out mode. There is no appropriation for grant project funding."}</t>
  </si>
  <si>
    <t>Unsuccessful applicants from the competitive solicitation were entitled to a debriefing by DOE program officials with a clear explanation of why the proposal was not accepted for funding.</t>
  </si>
  <si>
    <t>{"awarded":"other","description":"Projects covered a period of up to 3 years with release of funding subject to work progress. Access to process implementation and efficiency data is to be available for 10 years after project completion to measure performance against expectation and to support commercialization of the technology.","awardedDescription":"Not Applicable"}</t>
  </si>
  <si>
    <t>89-0215-0-1-250;</t>
  </si>
  <si>
    <t>https://beta.sam.gov/fal/5e32bc6968de41e89f1df94c98cf426e/view</t>
  </si>
  <si>
    <t>Transport of Transuranic Wastes to the Waste Isolation Pilot Plant: States and Tribal Concerns, Proposed Solutions</t>
  </si>
  <si>
    <t>Transport of Transuranic Waste to the Waste Isolation Pilot Plant (WIPP): States and Tribal Concerns, Proposed Solutions</t>
  </si>
  <si>
    <t>{"list":[{"act":{"description":"Waste Isolation Pilot Plant Land Withdrawal Act, 102-579, as amended by Waste Isolation Pilot Plant Withdrawal Act, Public Law 104-201"},"publicLaw":{"congressCode":"104","number":"201"},"authorizationTypes":{"act":true,"publicLaw":true}},{"act":{"description":"National Security and Military Application of Nuclear Energy Authorization Act, Public Law 96-164 "},"publicLaw":{"congressCode":"96","number":"164"},"authorizationTypes":{"act":true,"publicLaw":true}}]}</t>
  </si>
  <si>
    <t>To enlist cooperation among the Tribal and the Southern, Western, and Midwest state governments along the Waste Isolation Pilot Plant (WIPP) shipping corridors in developing plans and procedures for the safe and uneventful transportation of transuranic waste from current temporary storage facilities to the WIPP</t>
  </si>
  <si>
    <t>Eligibility is restricted by action of the Western Governors' Association, Southern States Energy Board, the State of New Mexico, Council of State Governments (midwest region), and tribal governments along WIPP transportation routes.  DOE administers agreements with 10 southern State governments, and two Midwest state governments.  The Western Governors' Association is the negotiating body for 12 western states on the WIPP transportation route.  Each tribal government on the WIPP transportation route elected to represent themselves.  Participation in this program is restricted to the above list of organizations and to the affected tribal governments.</t>
  </si>
  <si>
    <t xml:space="preserve">Benefits from this program will go to DOE and the State and tribal governments located on the WIPP disposal phase shipping corridor._x000D_
_x000D_
</t>
  </si>
  <si>
    <t>{"environmentalImpact":{"reports":[{"isSelected":true,"reportCode":"ExecutiveOrder12372"},{"isSelected":true,"reportCode":"otherRequired"}]},"description":"Environmental impact information may be required for the WIPP route road repairs only"}</t>
  </si>
  <si>
    <t>{"description":"After informal communication, a formal proposal by the applicant is submitted to the DOE Carlsbad Field Office.  Note:  All eligible parties are participating in the program and applications from others will not be accepted"}</t>
  </si>
  <si>
    <t>Decisions are made by DOE Carlsbad Field Office. Award documents are then prepared.</t>
  </si>
  <si>
    <t>Awards to state and tribal governments may be renewed as long as WIPP shipments are still being transported through those states or tribes</t>
  </si>
  <si>
    <t>{"awarded":"other","description":"Schedule for DOE payments will be established during negotiations.","awardedDescription":"After receipt and review of the recipient's proposal, the award document is prepared and issued to the recipient. "}</t>
  </si>
  <si>
    <t>[{"code":"program","isSelected":true,"description":"Quarterly financial reports are submitted using SF-425.   Quarterly/Annual progress reports containing accomplishments and information on cost status"},{"code":"cash","isSelected":false,"description":""},{"code":"progress","isSelected":true,"description":"Progress reports are required quarterly and annually."},{"code":"expenditure","isSelected":true,"description":"A reporting schedule will be established during negotiations."},{"code":"performanceMonitoring","isSelected":false,"description":""}]</t>
  </si>
  <si>
    <t>{"isApplicable":true,"description":"Audit reports are to be provided to DOE."}</t>
  </si>
  <si>
    <t>The grantee is expected to maintain records to fulfill auditing needs in accordance 2 CFR 200</t>
  </si>
  <si>
    <t xml:space="preserve">(Project Grants (Cooperative Agreements or Contracts)) FY 17$9,301,475.00; FY 18 est $8,031,210.00; FY 19 est $9,302,500.00; - </t>
  </si>
  <si>
    <t>$50,000 to $3,000,000 per year</t>
  </si>
  <si>
    <t>PART 200—UNIFORM ADMINISTRATIVE REQUIREMENTS, COST PRINCIPLES, AND AUDIT REQUIREMENTS FOR FEDERAL AWARDS</t>
  </si>
  <si>
    <t>{"flag":"appendix","description":"Department of Energy, Carlsbad Field Office, P.O. Box 3090, Carlsbad, NM 88221-3090.  Contact: James, Mason, Institutional Affairs Manager, Telephone: (575) 234-7335 or \nConstance Peterson, Contracting Officer, Telephone (575) 234-7349"}</t>
  </si>
  <si>
    <t>Alton Harris1000 Independence Avenue, SW, Washington, DC 20585 Email:&lt; a href='mailto:alton.harris@em.doe.gov'&gt;alton.harris@em.doe.gov&lt;/a&gt;Phone: 3019038466;</t>
  </si>
  <si>
    <t>http://www.wipp.energy.gov/</t>
  </si>
  <si>
    <t xml:space="preserve">The awards are restricted to the entities listed in the "Applicant Eligibility" portion of this program listing.  Eligibility is restricted by action of the Western Governors' Association, Southern States Energy Board, the State of New Mexico, the Council of State Governments (midwest region) and tribal governments along WIPP transportation routes.   Each tribal government on the WIPP transportation route elected to represent themselves. Participation in this program is restricted to the above list of organizations and to affected tribal governments. </t>
  </si>
  <si>
    <t>https://beta.sam.gov/fal/35ece83b53e864d2091d9399d3d28a41/view</t>
  </si>
  <si>
    <t>Epidemiology and Other Health Studies Financial Assistance Program</t>
  </si>
  <si>
    <t>Health Studies</t>
  </si>
  <si>
    <t>{"list":[{"act":{"description":"Atomic Energy Act of 1954, as amended, Section 31, Public Law 83-703, 68 Stat. 919, 42 U.S.C. 2051;"},"authorizationTypes":{"USC":false,"act":true,"statute":false,"publicLaw":false,"executiveOrder":false}},{"act":{"description":"Federal Nonnuclear Energy Research and Development Act of 1977, as amended, Public Law 95-91, 42 U.S.C. 7101 "},"authorizationTypes":{"USC":false,"act":true,"statute":false,"publicLaw":false,"executiveOrder":false}},{"act":{"description":"Energy Reorganization Act of 1974, Title I, Section 107, Public Law 93-438, 88 Stat. 1240, 42 U.S.C. 5817"},"authorizationTypes":{"USC":false,"act":true,"statute":false,"publicLaw":false,"executiveOrder":false}}]}</t>
  </si>
  <si>
    <t>To provide financial support for research, education, conferences, communication, and other activities relating to the health of Department of Energy workers, as well as other populations potentially exposed to health hazards associated with energy production, transmission, and use.</t>
  </si>
  <si>
    <t>Colleges and universities, businesses, and nonprofit institutions may apply.</t>
  </si>
  <si>
    <t>Colleges and universities, businesses, and nonprofit institutions will benefit.</t>
  </si>
  <si>
    <t>{"description":"Costs will be determined in accordance with OMB Circular No. A-21 for institutions of higher education.","isApplicable":true}</t>
  </si>
  <si>
    <t>{"environmentalImpact":{"reports":[{"isSelected":true,"reportCode":"otherRequired"}]},"description":"A formal application by the principal investigator interested in doing the work is required. If submitted on behalf of an institution, the application should be sent through the appropriate administrative official. In the case of any competitive solicitations issued under this program, the application forms must be downloaded from the specific funding opportunity announcement posted on the Grants.gov web-site at http://www.grants.gov/."}</t>
  </si>
  <si>
    <t>{"description":"A formal application by the principal investigator interested in doing the work is required. If submitted on behalf of an institution, the application should be sent through the appropriate administrative official. In the case of any competitive solicitations issued under this program, the application forms must be downloaded from the specific funding opportunity announcement posted on the Grants.gov web-site at http://www.grants.gov/."}</t>
  </si>
  <si>
    <t>Decisions to approve are made by the Headquarters Program Director. DOE procurement offices are then instructed to negotiate and prepare an appropriate award document.</t>
  </si>
  <si>
    <t>Normally 6 months.</t>
  </si>
  <si>
    <t>Proposals for renewal are subject to review and acceptance by the Headquarters Office.</t>
  </si>
  <si>
    <t>{"awarded":"other","description":"The schedule of DOE payments is arranged at the time of award.","awardedDescription":"Incrementally funded unless full funding is available."}</t>
  </si>
  <si>
    <t>[{"code":"program","isSelected":false},{"code":"cash","isSelected":false},{"code":"progress","isSelected":true,"description":"Progress/status reports detailing quarterly activities are required."},{"code":"expenditure","isSelected":true,"description":"Expenditure reports detailing accrued costs are required."},{"code":"performanceMonitoring","isSelected":true,"description":"Performance shall be monitored and details provided in the quarterly progress reports."}]</t>
  </si>
  <si>
    <t>{"isApplicable":true,"description":" \"In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</si>
  <si>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Recipient is expected to maintain records required to audit or otherwise substantiate costs incurred under the grant.</t>
  </si>
  <si>
    <t>89-0243-0-1-271;</t>
  </si>
  <si>
    <t xml:space="preserve">(Project Grants) FY 17$14,447,254.00; FY 18 est $26,910,000.00; FY 19 est $26,910,000.00; FY 16$25,361,000.00; - </t>
  </si>
  <si>
    <t xml:space="preserve">$10,000 to $6,500,000.  Average about $2.0 Million.  </t>
  </si>
  <si>
    <t xml:space="preserve">10 CFR 602. Guidelines and current program announcements are included in application kits. </t>
  </si>
  <si>
    <t>Ron W. Barnes,1000 Independence Ave., SW, Washington, DC 20585 Email:&lt; a href='mailto:ron.barnes@hq.doe.gov'&gt;ron.barnes@hq.doe.gov&lt;/a&gt;Phone: (301) 903-1244.;</t>
  </si>
  <si>
    <t>http://energy.gov/ehss/environment-health-safety-security</t>
  </si>
  <si>
    <t>Fiscal Year2017: Medical Surveillance of Former Workers, Marshall Islands Medical Program, Russian Health Studies ProgramFiscal Year2016: Medical Surveillance of Former Workers, Marshall Islands Medical Program, Russian Health Studies Program</t>
  </si>
  <si>
    <t>The scientific and technical merit of the proposed research, appropriateness of the proposed method or approach, competency of research personnel and adequacy of proposed resources, reasonableness and appropriateness of the proposed budget, and other appropriate factors set forth in a Notice of Availability or in a specific solicitation.</t>
  </si>
  <si>
    <t>https://beta.sam.gov/fal/633914d46f69415aa4e45d0758862fba/view</t>
  </si>
  <si>
    <t>Stewardship Science Grant Program</t>
  </si>
  <si>
    <t>Stewardship Science Academic Alliances Programs (SSAP)</t>
  </si>
  <si>
    <t>{"list":[{"act":{"description":"Atomic Energy Act of 1954, as amended, Section 31, Public Law 83-703, 68 Stat. 919, 42 U.S.C. 2051; Energy Reorganization Act of 1974, Title 1, Section 107, Public Law 93-438, 88 Stat. 1240, 42 U.S.C. 5817; Federal Nonnuclear Energy Research and Development Act of 1974, Public Law 93-577; Department of Energy Organization Act of 1977, as amended, Public Law 95-91, 42 U.S.C. 7101.\r\n"},"authorizationTypes":{"act":true}}]}</t>
  </si>
  <si>
    <t>(1) To grow the U.S. scientific community through university involvement in areas of fundamental science and technology relevant to stockpile stewardship; (2) to promote and sustain scientific interactions between the academic community and scientists at the NNSA laboratories; (3) to train scientists in specific areas of long-term research relevant to stockpile stewardship; (4) to increase the availability of unique experimental facilities sited at NNSA's laboratories to the academic community, particularly for collaborations in areas of relevance to stockpile stewardship; and (5) to develop and maintain a long-term recruiting pipeline to NNSA's laboratories by increasing the visibility of NNSA's Defense Program's scientific activities to the U.S. faculty and student communities.</t>
  </si>
  <si>
    <t>Some solicitations are open to institutions of higher education only and others include nonprofit organizations and for profit commercial organizations.  See individual funding opportunity announcements for details on eligibility.</t>
  </si>
  <si>
    <t xml:space="preserve">Depending upon the eligibility requirements of the individual solicitation, U.S. public and private institutions of higher education and/or nonprofit organizations and for profit commercial organizations will benefit. The Federal government will also benefit from the research of these grants. </t>
  </si>
  <si>
    <t>{"description":"Proposals should be submitted as specified in the funding opportunity announcement posted at http://www.grants.gov/."}</t>
  </si>
  <si>
    <t>Applications will receive an administrative screening to determine if they are complete and in compliance with the terms of the solicitation. Proposals will be screened for stewardship relevance and then reviewed for scientific and technical merit by qualified individuals. The review and selection process for each funding opportunity are included in the solicitation. Decisions to approve are made by a Headquarters program official within the Program Office. Selected proposals will be forwarded to the NNSA Albuquerque Complex for grant development, negotiation, and award.</t>
  </si>
  <si>
    <t>Proposals for renewal should be submitted to the next open funding opportunity announcement.</t>
  </si>
  <si>
    <t>{"awarded":"other","description":"Generally, grants are approved for two-year or three-year project periods and funded one year at a time.  Depending upon specific circumstances, grant project periods may range from one year to five years, at the discretion of the program office.  Cooperative Agreements typically have five-year project periods and are funded one year at a time.","awardedDescription":"The NNSA Albuquerque Complex will make determination of method of funding release at the time of award."}</t>
  </si>
  <si>
    <t>[{"code":"program","isSelected":false,"description":""},{"code":"cash","isSelected":true,"description":"SF425 quarterly"},{"code":"progress","isSelected":true,"description":"Progress Reports annually"},{"code":"expenditure","isSelected":false,"description":""},{"code":"performanceMonitoring","isSelected":true,"description":"Performance monitoring is required for Cooperative Agreements.  "}]</t>
  </si>
  <si>
    <t>89-0240-0-1-053;</t>
  </si>
  <si>
    <t xml:space="preserve">(Project Grants (Cooperative Agreements)) FY 17$108,277,283.00; FY 18 est $118,587,000.00; FY 19 est $90,372,000.00; FY 16$110,269,150.00; - </t>
  </si>
  <si>
    <t>grants $50,000 - $750,000 per year_x000D_
Cooperative agreements $1,000,000-$68,000,000 per year</t>
  </si>
  <si>
    <t>{"list":[{"fiscalYear":2016,"description":"The research supported helps to increase U.S. efforts in physical science relevant to stockpile stewardship and trains future scientific talent in these areas. Results and accomplishments of basic research performed under these programs are reported in open scientific literature. University research programs often support graduate students who assist principal investigators with research programs.  The research supported helps to increase U.S. efforts in physical science relevant to stockpile stewardship and trains future scientific talent in these areas. Results and accomplishments of basic research performed under these programs are reported in open scientific literature. University research programs supported graduate students and postdoctoral researchers who assist principal investigators with research programs.  Some students and postdoctoral researchers have gone on to work at the national laboratories."},{"fiscalYear":2017,"description":"The research supported helps to increase U.S. efforts in physical science relevant to stockpile stewardship and trains future scientific talent in these areas. Results and accomplishments of basic research performed under these programs are reported in open scientific literature. University research programs often support graduate students who assist principal investigators with research programs, and upon graduation some go on to work at the national laboratories. "},{"fiscalYear":2018,"description":"The research supported helps to increase U.S. efforts in physical science relevant to stockpile stewardship and trains future scientific talent in these areas. Results and accomplishments of basic research performed under these programs are reported in open scientific literature. University research programs often support graduate students who assist principal investigators with research programs, and upon graduation some go on to work at the national laboratories. "},{"fiscalYear":2019,"description":"The research supported helps to increase U.S. efforts in physical science relevant to stockpile stewardship and trains future scientific talent in these areas. Results and accomplishments of basic research performed under these programs are reported in open scientific literature. University research programs often support graduate students who assist principal investigators with research programs, and upon graduation some go on to work at the national laboratories."}],"isApplicable":true}</t>
  </si>
  <si>
    <t>2 CFR 200, Federal Statutes, OMB Circulars, and other Government-wide guidance implementing 2 CFR 200, DOE Acquisition Policy and Guidance, DOE Guide to Financial Assistance.</t>
  </si>
  <si>
    <t>Terri Lynn Stone19901 Germantown Road, Germantown, MD 20874 Email:&lt; a href='mailto:terri.stone@nnsa.doe.gov'&gt;terri.stone@nnsa.doe.gov&lt;/a&gt;Phone: 3019037423;</t>
  </si>
  <si>
    <t>http://www.nnsa.energy.gov</t>
  </si>
  <si>
    <t>Fiscal Year2016: Center for Pulsed-Power-Driven High-Energy-Density Plasmas; University of Texas Center for High Energy Density Science; A Center of Excellence for High Pressure Science and Technology; Center of Excellence for Radioactive Ion Beam Studies for Stewardship Science; University of Tennessee Radiochemistry Center of Excellence; High Pressure Science and Engineering Center; Carnegie/DOE Alliance Center -A Center of Excellence for High Pressure Science and Technology Center for Pulsed-Power-Driven High-Energy-Density Plasmas; University of Texas Center for High Energy Density Science; A Center of Excellence for High Pressure Science and Technology; Center of Excellence for Radioactive Ion Beam Studies for Stewardship Science; University of Tennessee Radiochemistry Center of Excellence; High Pressure Science and Engineering Center; Carnegie/DOE Alliance Center -A Center of Excellence for High Pressure Science and Technology Fiscal Year2017: Center for Pulsed-Power-Driven High-Energy-Density Plasmas; University of Texas Center for High Energy Density Science; A Center of Excellence for High Pressure Science and Technology; Center of Excellence for Radioactive Ion Beam Studies for Stewardship Science; University of Tennessee Radiochemistry Center of Excellence; High Pressure Science and Engineering Center; Carnegie/DOE Alliance Center -A Center of Excellence for High Pressure Science and TechnologyFiscal Year2018: Center of Excellence for Pulsed Power-Driven High Energy Density Science; Actinide Center of Excellence; Pulsed Laser Techniques Applied to Rare Isotopes; Elastic and Inelastic Neutron Scattering Differential Cross Sections on Iron, Silicon, and Carbon; Radiation from High Energy Density Pulsed Power Plasmas and Applications; Investigation of the Turbulent Mixing in a Twice-Shocked InterfaceFiscal Year2019: Multi-University Center of Excellence for Pulsed-power-driven High Energy Density Science; Actinide Center of Excellence; Center for Excellence in Nuclear Training and University based Research; Center for Astrophysical Plasma Properties; Microscopic Description of the Fission Process; Scattering and Reactions of Light Nuclei</t>
  </si>
  <si>
    <t>(1) Alignment with the areas of technical scope; (2) Scientific/technical merit of the project, including innovativeness and originality; (3) Expected impact on the area of technical scope addressed; (4) Consistency with the objective of this academic alliances program to focus on advanced experimental investigations; (5) Qualifications of the Applicant's personnel and adequacy of proposed resources; (6) Feasibility of plans for carrying out the proposed research, considering such factors as:  appropriateness of the technical method and approach, facility compatibility, other commitments, competition and timing; (7) For projects currently receiving funding under this program, the scientific impact of recent results and accomplishments; (8) Level of interaction with NNSA/DP laboratory personnel and the potential to train students in scientific areas defined by the technical scope in order to build a long-term recruiting pool for the NNSA/DP laboratory complex. Generally, a higher degree of interaction both quantitatively and qualitatively is considered desirable; (9) Leverage provided by cost sharing with other funding sources.</t>
  </si>
  <si>
    <t>https://beta.sam.gov/fal/b1025c7d66cc4883850151fb3ff7172d/view</t>
  </si>
  <si>
    <t>Defense Nuclear Nonproliferation Research</t>
  </si>
  <si>
    <t xml:space="preserve">Defense Nuclear Nonproliferation Research and Development </t>
  </si>
  <si>
    <t>{"list":[{"act":{"description":"Energy Reorganization Act of 1974, Title I, Section 107, Public Law 93-438; 88 Stat. 1240, 42 U.S.C. 5817"},"publicLaw":{"number":"93-438; 88 "},"statute":{"page":"42","volume":"1240"},"USC":{"title":"5817"},"authorizationTypes":{"USC":true,"act":true,"statute":true,"publicLaw":true,"executiveOrder":false},"usc":{"title":"5817"}},{"act":{"description":"Atomic Energy Act of 1954, as amended, Section 3157, Public Law 101-189, 103 Stat. 1684, 42 U.S.C. 2051 , Section 3157, 1684 Stat. 42, 2051 U.S.C "},"publicLaw":{"number":"101-189, 103 "},"statute":{"page":"42","volume":"1684"},"USC":{"title":"2051","section":"3157"},"authorizationTypes":{"USC":true,"act":true,"statute":true,"publicLaw":true,"executiveOrder":false},"usc":{"title":"2051","section":"3157"}},{"act":{"description":"Department of Energy (DOE) Organization Act of 1977, as amended, Public Law 95-91, 42 U.S.C. 7101"},"publicLaw":{"number":"95-91, 42 "},"authorizationTypes":{"USC":false,"act":true,"statute":false,"publicLaw":true,"executiveOrder":false}},{"act":{"description":"Federal Nonnuclear Energy Research and Development Act of 1974, Public Law 93-577"},"publicLaw":{"number":"93-577"},"authorizationTypes":{"USC":false,"act":true,"statute":false,"publicLaw":true,"executiveOrder":false}}]}</t>
  </si>
  <si>
    <t>To conduct basic and applied research and development that enhances U.S. national security and reduces the global danger from the proliferation of weapons of mass destruction and special nuclear materials through needs- driven research and development. The emphasis is on developing the requisite technologies to detect and deter nuclear proliferation and to meet U.S. nuclear detonation detection goals. Research focuses on advanced detection systems and concepts to support current and future USG policies. Support also-address the pressing shortfalls in trained professionals capable of supporting crucial nuclear nonproliferation missions such as nuclear forensics and international safeguards.</t>
  </si>
  <si>
    <t>Universities (public and private), institutions of higher education, whose activities benefit the general public through results which are available to the National Nuclear Security Administration (NNSA), other U.S. government agencies, and universities and institutions of higher learning may apply</t>
  </si>
  <si>
    <t>The NNSA, other U.S. government agencies, universities and institutions of higher learning will benefit.</t>
  </si>
  <si>
    <t>{"description":"Costs will be determined in accordance with OMB Circular No. A-21 for institutions of higher learning. For Non-government organizations, Costs will be determined in accordance with OMB Circular No. A-122 . ","isApplicable":true}</t>
  </si>
  <si>
    <t>{"description":"OMB Circular No. A-102 applies to this program. This program is excluded from coverage under OMB Circular No. A-110. The NNSA Albuquerque Complex in Albuquerque, New Mexico issues Funding Opportunity Announcements (FOAs) under which formal applications may be submitted by a scientist or principal investigator who will conduct or lead the research team. The FOAs will be posted to Grants.gov which can be accessed at: http://www.grants.gov."}</t>
  </si>
  <si>
    <t>Evaluations will be conducted by technical staff assigned to the Office of Defense Nuclear Nonproliferation  Research and Development or at the DOE national laboratories. Final decisions for approval are made by the source selection authority. DOE/NNSA Procurement is then instructed to negotiate and prepare the grant award documents. Program management responsibilities may be delegated as a whole or in part to the NNSA Albuquerque Complex or NNSA Site Offices.</t>
  </si>
  <si>
    <t>Deadlines will be provided in the individual FOAs posted at Grants.gov.</t>
  </si>
  <si>
    <t>Grants will be modified and extended as required. Renewals are subject to an annual review by the Headquarters and/or or NNSA Albuquerque Complex.</t>
  </si>
  <si>
    <t>{"awarded":"other","description":"The grant period is for up to five years depending upon available appropriations. The schedule of payments is arranged at the time of award, but it is expected that proposals will be fully funded for their five year lifecycles in one lump sum. See the following for information on how assistance is awarded/released: Depending on the program some can be awarded lump sum or incrementally funded.\r\n","awardedDescription":"Depending on the program some can be awarded lump sum or incrementally funded."}</t>
  </si>
  <si>
    <t>[{"code":"program","isSelected":false},{"code":"cash","isSelected":false},{"code":"progress","isSelected":true,"description":"Quarterly Progress reports,  and final reports are required.Also progress is reported annually at the University Program Review  for the life of the project. "},{"code":"expenditure","isSelected":true,"description":"Expenditure reports are required monthly.  "},{"code":"performanceMonitoring","isSelected":true,"description":"Independent performance and merit reviews are required in the second year of the lifecycle."}]</t>
  </si>
  <si>
    <t>{"isApplicable":true,"description":"All projects are subject to this audit process."}</t>
  </si>
  <si>
    <t>89-0243-0-1-053;</t>
  </si>
  <si>
    <t>(Project Grants) FY 16$15,000,000.00; FY 17 est $15,000,000.00; FY 18 est $15,000,000.00;</t>
  </si>
  <si>
    <t xml:space="preserve">The expected range of Awards is approximately $25,000,000; $5,000,000/year for five years for the lifecycle of the project.  </t>
  </si>
  <si>
    <t>{"list":[{"fiscalYear":2018,"description":"0 new grants will be awarded."},{"fiscalYear":2016,"description":"1 new grant awarded one grant awarded"},{"fiscalYear":2017,"description":"0 new grants will be awarded."}],"isApplicable":true}</t>
  </si>
  <si>
    <t>See Code of Federal Regulations (CFR); 10 CFR 600 and OMB Circulars</t>
  </si>
  <si>
    <t>Ivy D. Martin,1000 Independence Ave SW, Washington , DC 20585 Email:&lt; a href='mailto:ivy.martin@nnsa.doe.gov'&gt;ivy.martin@nnsa.doe.gov&lt;/a&gt;Phone: (202) 586-2246;Victoria Franques1000 Independence Ave. SW, Washington, DC 20585 Email:&lt; a href='mailto:victoria.franques@nnsa.doe.gov'&gt;victoria.franques@nnsa.doe.gov&lt;/a&gt;Phone: 202-586-3840;</t>
  </si>
  <si>
    <t>http://www.nnsa.doe.gov/na-20</t>
  </si>
  <si>
    <t>Fiscal Year2016: Nuclear Science and Security Consortium awarded to University of California – Berkeley. In Oct. 2015, DNN R&amp;D awarded a grant to University of California Berkeley via FOA. This proposal for the Nuclear Science and Security Consortium (NSSC) enlists eight of the nation’s premier educational institutions and five DOE national laboratories to grow and strengthen the human capital available for the nation’s nuclear security mission. Our team pools some of the leading educational and research resources in physics, chemistry, nuclear engineering, materials science, and public policy to attract highly qualified students into these fields and advance them to be leaders in the future nuclear security workforce._x000D_
The consortia has University of California Berkeley as the lead institution, joined by_x000D_
Michigan State University, University of California Davis, University of California Irvine, and the University of Nevada Las Vegas; and newly added partners: the George Washington University, Texas A&amp;M University, and the University of Tennessee Knoxville. These eight universities partner with five national laboratories: Los Alamos National Laboratory, Lawrence Berkeley National Laboratory, Lawrence Livermore National Laboratory, Oak Ridge National Laboratory, and Sandia National Laboratory._x000D_
This proposal for the NSSC maintains as its two primary objectives: (i) the further_x000D_
expansion of the talent pipeline we have established to provide new nonproliferation experts for careers in the DOE laboratories and related federal service, and (ii) to provide fresh concepts, technologies and paradigms to the national laboratories for the nonproliferation mission._x000D_
The NSSC represents an end-to-end approach, from recruitment of students at all levels to transition to early career phases. At the input end of the pipeline, promising and interested undergraduate and graduate students will be identified and exposed to all aspects of the field of nuclear security._x000D_
Undergraduate research assistants, graduate student fellows, and postdoctoral scholars will engage in basic science research and technology development relevant to the nuclear security mission. Through research internships at partnering national labs, scholarships and fellowships, and workshops and summer schools, a broad and diverse student population will be trained in a wide range of technical areas essential for the nuclear security professional. _x000D_
Fiscal Year2017: No Current Data Available</t>
  </si>
  <si>
    <t>The selection process will be determined on the following criteria: 1) technical merit; 2) team capabilities; 3) past experience.</t>
  </si>
  <si>
    <t>https://beta.sam.gov/fal/ea2c77ed9ddc4ec083db78cefe229217/view</t>
  </si>
  <si>
    <t>Energy Efficiency and Renewable Energy Information Dissemination, Outreach, Training and Technical Analysis/Assistance</t>
  </si>
  <si>
    <t>{"list":[{"act":{"description":"Department of Energy Organization Act of 1977"},"USC":{"title":"42","section":"712"},"authorizationTypes":{"USC":true,"act":true,"statute":false,"publicLaw":false,"executiveOrder":false},"usc":{"title":"42","section":"712"}},{"act":{"description":"Public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 Energy Reorganization Act of 1974, 42 U.S.C. 5813(6)(7)(8)"},"USC":{"title":"42","section":"13231"},"authorizationTypes":{"USC":true,"act":true,"statute":false,"publicLaw":false,"executiveOrder":false},"usc":{"title":"42","section":"13231"}},{"act":{"description":"Energy Reorganization Act of 1974, 42 U.S.C. 5813(6)(7)(8); ARRA 2009"},"USC":{"title":"42","section":"5813 (6-8)"},"authorizationTypes":{"USC":true,"act":true,"statute":false,"publicLaw":false,"executiveOrder":false},"usc":{"title":"42","section":"5813 (6-8)"}}]}</t>
  </si>
  <si>
    <t>The Department of Energy (DOE) seeks to provide financial assistance for information dissemination, outreach, training and related technical analysis/assistance which will: (1) stimulate increased energy efficiency in transportation, buildings, industry and the Federal sector and encourage increased use of renewable and alternative energy; and (2) accelerate the adoption of new technologies to increase energy efficiency and the use of renewable and alternative energy through the competitive solicitation of applications.</t>
  </si>
  <si>
    <t>Profit organizations, individuals, private nonprofit institutions/organizations, public nonprofit institutions/organizations, State and local governments, Native American organizations, Alaskan Native corporations and universities may apply. DOE Laboratories are not eligible.</t>
  </si>
  <si>
    <t>Profit organizations, individuals, private nonprofit institutions/organizations, public nonprofit institutions/organizations, State and local governments, Native American organizations, Alaskan Native corporations and universities benefit.</t>
  </si>
  <si>
    <t>{"description":"Costs will be determined in accordance with OMB Circular No. A-87 for State and local governments. Costs will be determined in accordance with OMB Circular No. A-21 for institutions of higher education.","isApplicable":false}</t>
  </si>
  <si>
    <t>{"environmentalImpact":{"reports":[{"isSelected":true,"reportCode":"otherRequired"}]},"description":"DOE EERE Funding Opportunity Announcements are found at: https://eere-exchange.energy.gov/"}</t>
  </si>
  <si>
    <t>{"description":"The application forms must be downloaded from the specific funding opportunity announcement posted on the grants.gov website at https://eere-exchange.energy.gov/ and http://www.grants.gov/. A separate application must be submitted for each DOE Energy Efficiency and Renewable Energy (EERE) Program Area of Interest."}</t>
  </si>
  <si>
    <t>All applications which pass an initial review will receive an objective merit review. Objective Merit Review Committees will evaluate applications based on the evaluation criteria set forth in the competitive solicitation. After the Merit Review Committee has completed its evaluations, an EERE Office Director or other Program Official will evaluate the applications against program policy factors set forth in the competitive solicitation. Final decisions will be made by the EERE Assistant Secretary, Deputy Assistant Secretaries, and the Director of the Federal Energy Management Program.</t>
  </si>
  <si>
    <t>{"awarded":"other","description":"Length and time phasing of assistance will vary with the program phase and activity. The maximum term of awards varies among the Program Areas of Interest and ranges from 6 months to 5 years.","awardedDescription":"Funds are released through the Electronic Transfer System.  Annual budget periods are set by each grantee within parameters etablished by DOE."}</t>
  </si>
  <si>
    <t>[{"code":"program","isSelected":false,"description":""},{"code":"cash","isSelected":false,"description":""},{"code":"progress","isSelected":true,"description":"Quarterly progress reports, and a final report at the conclusion of the grant time period."},{"code":"expenditure","isSelected":true,"description":"Quarterly expenditure reports (SF-425), and a final report at the conclusion of the grant time period. "},{"code":"performanceMonitoring","isSelected":false,"description":""}]</t>
  </si>
  <si>
    <t>{"isApplicable":true,"description":"Costs incurred are subject to audit throughout the grant period and before final close-out per 2 CFR 200 subpart F (for other than for-profit entities).  For-profit recipients are subject to the audit requirements in 2 CFR 910.501."}</t>
  </si>
  <si>
    <t>A grantee is expected to maintain auditable records to substantiate the total costs incurred under the grant per 2 CFR 200.</t>
  </si>
  <si>
    <t xml:space="preserve">(Cooperative Agreements) FY 17$41,019,057.00; FY 18 est $8,794,742.00; FY 19 - </t>
  </si>
  <si>
    <t>Vary</t>
  </si>
  <si>
    <t>{"list":[{"fiscalYear":2018,"description":"Education, Outreach, and Technology Transfer projects.  Of particular note, this program funds the Solar Ready Vets.  The Solar Ready Vets program connects our nation’s skilled veterans to the solar energy industry, preparing them for careers as solar photovoltaic (PV) system installers, sales representatives, system inspectors, and other solar-related occupations. Solar Ready Vets is enabled by the U.S. Department of Defense’s SkillBridge initiative, which allows exiting military personnel to pursue civilian job training, employment skills training, apprenticeships, and internships up to six months prior to their separation.\r\nEmployment in the U.S. solar industry increased 123% since 2010, and veterans are strong candidates to fill solar positions because they are disciplined, motivated, and technically savvy. Solar Ready Vets trains active military personnel who are in “transitioning military” status – within a few months of leaving military service and becoming a veteran – and it prepares them to be strong candidates for positions in management, PV installation, sales, as well as technical positions.\r\n"},{"fiscalYear":2016,"description":"Education, Outreach, and Technology Transfer projects.  Of particular note, this program funds the Solar Ready Vets.  The Solar Ready Vets program connects our nation’s skilled veterans to the solar energy industry, preparing them for careers as solar photovoltaic (PV) system installers, sales representatives, system inspectors, and other solar-related occupations. Solar Ready Vets is enabled by the U.S. Department of Defense’s SkillBridge initiative, which allows exiting military personnel to pursue civilian job training, employment skills training, apprenticeships, and internships up to six months prior to their separation.\r\nEmployment in the U.S. solar industry increased 123% since 2010, and veterans are strong candidates to fill solar positions because they are disciplined, motivated, and technically savvy. Solar Ready Vets trains active military personnel who are in “transitioning military” status – within a few months of leaving military service and becoming a veteran – and it prepares them to be strong candidates for positions in management, PV installation, sales, as well as technical positions.\r\n Education, Outreach, and Technology Transfer projects.  Of particular note, this program funds the Solar Ready Vets.  The Solar Ready Vets program connects our nation’s skilled veterans to the solar energy industry, preparing them for careers as solar photovoltaic (PV) system installers, sales representatives, system inspectors, and other solar-related occupations. Solar Ready Vets is enabled by the U.S. Department of Defense’s SkillBridge initiative, which allows exiting military personnel to pursue civilian job training, employment skills training, apprenticeships, and internships up to six months prior to their separation.\r\nEmployment in the U.S. solar industry increased 123% since 2010, and veterans are strong candidates to fill solar positions because they are disciplined, motivated, and technically savvy. Solar Ready Vets trains active military personnel who are in “transitioning military” status – within a few months of leaving military service and becoming a veteran – and it prepares them to be strong candidates for positions in management, PV installation, sales, as well as technical positions.\r\n"}],"isApplicable":true}</t>
  </si>
  <si>
    <t>The following list represents an overview of regulations, guidelines, and literature: EERE Federal Register notices; EERE Solicitations, which may be accessed through the EERE homepage at: http://www.eere.energy.gov; DOE Financial Assistance Regulations (2 CFR 200 as amended by 2 CFR 910); and the DOE Guide to Financial Assistance, both of which may be accessed through the DOE Office of Management home page at:  http://energy.gov/sites/prod/files/2016/02/f29/Merit%20Review%20Guide%20FINAL%20JULY%202013.pdf</t>
  </si>
  <si>
    <t>Selection will be based on an objective merit review recommendation, program policy factors, the amount of funds available, provisions of appropriation law and reports and as otherwise specified in the solicitation document at https://eere-exchange.energy.gov/</t>
  </si>
  <si>
    <t>https://beta.sam.gov/fal/2b06634a6da0c1c2a0dbb6db50089835/view</t>
  </si>
  <si>
    <t>State Energy Program Special Projects</t>
  </si>
  <si>
    <t>SEP Competitive Grants</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</si>
  <si>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 \"Energy Policy and Conservation Act of 1975\" Public Law 94-163: 42 U.S.C. 6321-6326"},"publicLaw":{"congressCode":"91","number":"95"},"USC":{"title":"42","section":"7101"},"authorizationTypes":{"USC":true,"act":true,"statute":false,"publicLaw":true,"executiveOrder":false},"usc":{"title":"42","section":"7101"}},{"act":{"description":"National Energy Conservation Policy Act of 1978, Public Law 95-619; ARRA 2009"},"publicLaw":{"congressCode":"619","number":"95"},"authorizationTypes":{"USC":false,"act":true,"statute":false,"publicLaw":true,"executiveOrder":false}},{"act":{"description":"Balanced Budget Down Payment Act II of 1996; ARRA 2009"},"publicLaw":{"congressCode":"134","number":"104"},"authorizationTypes":{"USC":false,"act":true,"statute":false,"publicLaw":true,"executiveOrder":false}},{"act":{"description":"Energy Policy and Conservation Act; ARRA 2009"},"publicLaw":{"congressCode":"163","number":"94"},"USC":{"title":"42","section":"6321-6326"},"authorizationTypes":{"USC":true,"act":true,"statute":false,"publicLaw":true,"executiveOrder":false},"usc":{"title":"42","section":"6321-6326"}}]}</t>
  </si>
  <si>
    <t>To allow States to submit proposals to implement specific Department of Energy (DOE) Office of Energy Efficiency and Renewable Energy deployment activities and initiatives as Special Projects under the State Energy Program. States will compete for funding to implement activities relating to a number of programmatic areas such as building codes and standards, alternative fuels, industrial efficiency, building efficiency, and solar and renewable technologies.</t>
  </si>
  <si>
    <t>All States plus the District of Columbia, the U.S. Virgin Islands, Puerto Rico, Guam, American Samoa, and the Commonwealth of the Northern Mariana Islands may apply.</t>
  </si>
  <si>
    <t>States, territories, and their project partners will benefit.</t>
  </si>
  <si>
    <t>{"description":"Costs will be determined in accordance with 2 CFR 200 subpart E for State and local Governments.","isApplicable":true}</t>
  </si>
  <si>
    <t>{"environmentalImpact":{"reports":[{"isSelected":false,"reportCode":"statement"},{"isSelected":false,"reportCode":"assessment"},{"isSelected":false,"reportCode":"ExecutiveOrder12372"},{"isSelected":true,"reportCode":"otherRequired"}]},"description":"Audit procedures in accordance with 2 CFR 200 subpart F (for other than for-profit recipients).  For-profit recipients are subject to the audit requirements in 2 CFR 910.501   In addition, audit requirements need to comply with the Energy Independence and Security Act of 2007."}</t>
  </si>
  <si>
    <t>{"description":"The application forms must be downloaded from the specific funding opportunity announcement posted at the EERE exchange web-site: at https://eere-exchange.energy.gov/ or http://www.grants.gov.  Applicants for sub-awards from the states should consult the office or official designated as the single point of contact within the State for more information on the process the State requires to be followed in applying for assistance."}</t>
  </si>
  <si>
    <t>Evaluations will be conducted by staff of the Office of Energy Efficiency and Renewable Energy end-use sectors participating in the annual solicitation. Final decisions to approve are made by Assistant Secretary Office of Energy Efficiency and Renewable Energy. DOE Field Offices are then instructed to negotiate and prepare the grant award documents.</t>
  </si>
  <si>
    <t>Deadlines are set forth in the solicitation at https://eere-exchange.energy.gov/.</t>
  </si>
  <si>
    <t>{"types":{"moe":false,"formula":false,"matching":true},"formula":{"title":"","chapter":"","part":"","subPart":"","publicLaw":"","description":""},"matching":{"requirementFlag":"mandatory","percent":"20","description":"Competitive SEP projects have a 20% cost matching requirement."},"moe":{"description":""}}</t>
  </si>
  <si>
    <t>{"awarded":"other","description":"Vary.","awardedDescription":"Funds are released through the Electronic Transfer System."}</t>
  </si>
  <si>
    <t>[{"code":"program","isSelected":false,"description":""},{"code":"cash","isSelected":false,"description":""},{"code":"progress","isSelected":true,"description":"Progress Reports via PAGE"},{"code":"expenditure","isSelected":true,"description":"SF-425"},{"code":"performanceMonitoring","isSelected":false,"description":""}]</t>
  </si>
  <si>
    <t>{"isApplicable":true,"description":"Costs will be verified and subject to audit according to 2 CFR 200 subpart F (for other than for-profit recipients.  For-profit recipients are subject to the audit requirements at 2 CFR 910.501"}</t>
  </si>
  <si>
    <t>Record retention in accordance with 2 CFR 200.</t>
  </si>
  <si>
    <t>(Cooperative Agreements) FY 17$4,493,256.00; FY 18 est $0.00; FY 19 - For Federal fiscal year (FY) 2018 the funding for State Energy Program Special Projects has been distributed to the States and Territories via formula grants through the State Energy Program.</t>
  </si>
  <si>
    <t>500,000 - 1,000,000</t>
  </si>
  <si>
    <t>EERE SEP Program and 2 CFR 200</t>
  </si>
  <si>
    <t xml:space="preserve">81.041 State Energy Program; </t>
  </si>
  <si>
    <t>The selection process will be determined by the criteria announced in the annual solicitation.</t>
  </si>
  <si>
    <t>https://beta.sam.gov/fal/8014f16edb854373a3d836ea38ee4294/view</t>
  </si>
  <si>
    <t>Nuclear Energy Research, Development and Demonstration</t>
  </si>
  <si>
    <t>(NE RD&amp;D)</t>
  </si>
  <si>
    <t>{"list":[{"act":{"description":"Department of Energy Organization Act of 1977, as amended"},"publicLaw":{"congressCode":"95","number":"91"},"statute":{"page":"1240","volume":"88"},"USC":{"title":"42","section":"7101"},"authorizationTypes":{"USC":true,"act":true,"statute":true,"publicLaw":true,"executiveOrder":false},"usc":{"title":"42","section":"7101"}},{"act":{"description":"Energy Reorganization Act of 1974"},"publicLaw":{"congressCode":"93","number":"438"},"statute":{"page":"1240","volume":"88"},"USC":{"title":"42","section":"5817"},"authorizationTypes":{"USC":true,"act":true,"statute":true,"publicLaw":true,"executiveOrder":false},"usc":{"title":"42","section":"5817"}},{"act":{"description":"Atomic Energy Act of 1954, as amended"},"publicLaw":{"congressCode":"83","number":"703"},"statute":{"page":"919","volume":"68"},"USC":{"title":"42","section":"2051"},"authorizationTypes":{"USC":true,"act":true,"statute":true,"publicLaw":true,"executiveOrder":false},"usc":{"title":"42","section":"2051"}},{"act":{"description":"Atomic Energy Act"},"publicLaw":{"congressCode":" 83","number":" 703"},"USC":{"title":"42","section":"2051"},"authorizationTypes":{"USC":true,"act":true,"statute":false,"publicLaw":true,"executiveOrder":false},"usc":{"title":"42","section":"2051"}}]}</t>
  </si>
  <si>
    <t>Provide financial assistance to address key issues affecting the worldwide use of nuclear energy through the research, development, and demonstration of science and technology fields related to nuclear energy and its underlying sciences.</t>
  </si>
  <si>
    <t>Federal, State, local governments, universities, consortia, nonprofit institutions, commercial corporations, and individuals may apply.</t>
  </si>
  <si>
    <t>Any individual, partnership, corporation, association, joint venture, institution of higher education, or nonprofit organization will benefit.</t>
  </si>
  <si>
    <t>{"description":"Costs will be determined in accordance with 2 CFR 200, and as amended by 910.","isApplicable":true}</t>
  </si>
  <si>
    <t>{"environmentalImpact":{"reports":[{"isSelected":true,"reportCode":"assessment"},{"isSelected":true,"reportCode":"otherRequired"}]},"description":"."}</t>
  </si>
  <si>
    <t>{"description":"DOE solicitations set forth award procedures.  Refer to http://energy.gov/ne/office-nuclear-energy for additional information."}</t>
  </si>
  <si>
    <t>DOE solicitations set forth award procedures. Applications will receive an objective merit review. The objective merit review will be based on evaluation criteria set forth in the competitive solicitation. Evaluations will be coordinated by a Merit Review Chair and conducted by a review board. This responsibility will be performed by the Office of Nuclear Energy or delegated to a DOE Operations Office. Final decisions will be made by the approved Program Officer or delegated Source Selection Official.  For additional information, please refer to www.ne.doe.gov.</t>
  </si>
  <si>
    <t>Deadlines for submissions will be posted in the individual funding opportunities posted at http://www.grants.gov_x000D_
_x000D_
Per funding opportunity posted, a range of approval/disapproval time will be described.</t>
  </si>
  <si>
    <t>Proposals for renewal are subject to review and acceptance by the Program Director and/or Selection Official.</t>
  </si>
  <si>
    <t>{"awarded":"other","description":"The period of performance and schedule of DOE payments is arranged at the time of award.  Funds awarded are to be spent during the period of performance of each award, unless a different arrangement is approved at the time of award.","awardedDescription":"Payment method for most awards is ASAP.  Awards not permitted to receive ASAP payments will be provided the necessary instruction on submitting Invoices for payment.\r\n\r\nAwards are released pending information provided in the funding opportunity announcement."}</t>
  </si>
  <si>
    <t>[{"code":"program","isSelected":true,"description":"As stated in each solicitation."},{"code":"cash","isSelected":false},{"code":"progress","isSelected":true,"description":"As stated in each solicitation"},{"code":"expenditure","isSelected":true,"description":"Quarterly financial status reports are required, as well as a final financial report at the end of the award period of performance."},{"code":"performanceMonitoring","isSelected":true,"description":"Performance monitoring is tracked and reported according to set procedures dictated in each funding opportunity."}]</t>
  </si>
  <si>
    <t>Award recipient is expected to maintain auditable records to substantiate total costs incurred under the agreement and as required by the financial assistance award.</t>
  </si>
  <si>
    <t>89-0319-0-0-000;</t>
  </si>
  <si>
    <t xml:space="preserve">(Project Grants (Cooperative Agreements)) FY 17$158,806,998.00; FY 18 est $130,000,000.00; FY 19 est $130,000,000.00; FY 16$136,079,605.00; - </t>
  </si>
  <si>
    <t>The range of awards vary per funding opportunity.  Awards are typically in the range of $400,000 to $1,000,000, but can be more or less as described per individual opportunity.</t>
  </si>
  <si>
    <t>{"list":[{"fiscalYear":2016,"description":"Similar to prior years Similar to prior years."},{"fiscalYear":2018,"description":"Similar to prior years."},{"fiscalYear":2019,"description":"Similar to prior years."}],"isApplicable":true}</t>
  </si>
  <si>
    <t>NE Federal Register notices; NE Solicitations; DOE Financial Assistance Regulations (2 CFR 200); and the DOE Guide to Financial Assistance, which may be accessed through the DOE Office of Procurement and Assistance Management webpage at: http://www.management.energy.gov/policy_guidance.htm.</t>
  </si>
  <si>
    <t>{"flag":"appendix","description":"Idaho Operations Office (DOE-ID), Fremont Ave., Idaho Falls, ID  83415\r\nContact:  Aaron Gravelle, Telephone: (208) 526-0208."}</t>
  </si>
  <si>
    <t>Ken Osborne1000 Independence Ave, SW , Washington , DC 20585 Email:&lt; a href='mailto:kenny.osborne@nuclear.energy.gov'&gt;kenny.osborne@nuclear.energy.gov&lt;/a&gt;Phone: (301) 903-3723;</t>
  </si>
  <si>
    <t>http://www.ne.doe.gov/</t>
  </si>
  <si>
    <t>Fiscal Year2016: Similar to previous years See the NE Web site at http://energy.gov/ne/office-nuclear-energyFiscal Year2018: Similar to previous yearsFiscal Year2019: Similar to previous years</t>
  </si>
  <si>
    <t>Each proposal will be evaluated based on an objective merit review in accordance with the requirement of "DOE Financial Assistance Regulations" (2 CFR 200) and the evaluation criteria set forth in the competitive solicitations. These criteria will include: appropriateness of the proposal method or approach, competency of research personnel and adequacy of proposed resources, reasonableness and appropriateness of the proposed budget, and other appropriate factors.</t>
  </si>
  <si>
    <t>https://beta.sam.gov/fal/c2b1af7ea28b409aa7d4e01d84c12b0f/view</t>
  </si>
  <si>
    <t>Electricity Delivery and Energy Reliability, Research, Development and Analysis</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</si>
  <si>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 \"Energy Tax Act of 1978\", Public Law 95-618; \"Superconductivity and Competitiveness Act of 1988\", Public Law 100-697; \"Energy Security Act of 1980Energy Reorganization Act of 1974, Title I, Section 107, Public Law 93-438, 88 Stat. 1240, 42 U.S.C 5817; Department of Energy Organization Act of 1977, as amended, Public Law 95-91, 88 Stat. 1240, 42 U.S.C 7101; Atomic Energy Act, Section 31, Public Law 83- 703, 42 U.S.C 2051; Atomic Energy Act of 1954, as amended, Section 32, Public Law 83-703, 68 Stat. 919, 42 U.S.C 2051\", Public Law 96-294."},"authorizationTypes":{"act":true}},{"act":{"description":"Energy Tax Act of 1978, Public Law 95-618"},"authorizationTypes":{"act":true}},{"act":{"description":"Energy Security Act of 1980, Public Law 96-294"},"authorizationTypes":{"act":true}},{"act":{"description":"Energy Policy Act of 1992 (EPACT), Public Law 102-486"},"authorizationTypes":{"act":true}},{"act":{"description":"Energy Independence and Security Act of 2007 (EISA), Public Law 110-140"},"authorizationTypes":{"act":true}},{"act":{"description":"Energy Policy Act of 2005 (EPACT), Public Law 109-58"},"authorizationTypes":{"act":true}},{"act":{"description":"Department of Energy Organization Act of 1977, as amended, Public Law 95-91"},"authorizationTypes":{"act":true}}]}</t>
  </si>
  <si>
    <t>Through research, development, demonstration, technology transfer, and education and outreach activities, lead national efforts to modernize the electric grid; enhance security and reliability of the energy infrastructure; and mitigate the impact of, and facilitate recovery from, disruptions to the energy supply.  Develop cost-effective technology that enhances the reliability, efficiency, and resiliency of the electric grid, while enabling the effective utilization of emerging and renewable generation sources and promoting the rapid deployment and integration of advanced digital "Smart Grid" technology that is needed to modernize the nation’s electric delivery network for enhanced operational intelligence and connectivity.  Also, leverage scientific research in mathematics for application to power system models and software tools to foster strategic, power systems research capabilities.</t>
  </si>
  <si>
    <t>All types of domestic entities are eligible to apply, such as profit organizations, private nonprofit institutions/organizations, universities, research organizations, and state and local governments.</t>
  </si>
  <si>
    <t>Profit organizations, private nonprofit institutions/organizations, universities, research organizations, and state and local governments benefit.</t>
  </si>
  <si>
    <t>{"description":"The standard application forms as furnished by DOE and required by 2 CFR 200 as amended by 2 CFR 910 must be used to apply for financial assistance, as further specified in competitive solicitation(s). The application forms must be downloaded from the specific funding opportunity announcement posted on the EERE Exchange web site: https://eere-exchange.energy.gov/ or the Grants.gov web site: http://www.grants.gov/"}</t>
  </si>
  <si>
    <t>All applications which pass an initial review will receive an objective merit review. The objective merit review will be based on evaluation criteria set forth in the competitive solicitation(s) or criteria set forth in 2 CFR Part 200 for Unsolicited Proposals. Evaluations will be conducted by the Office of Electricity Delivery and Energy Reliability personnel at DOE Headquarters in Washington, DC. This responsibility may also be delegated to DOE Operations Offices and technical experts. Final decisions will be made by the Assistant Secretary, Office of Electricity Delivery and Energy Reliability.</t>
  </si>
  <si>
    <t>From 60 to 120 days</t>
  </si>
  <si>
    <t>Grants and cooperative agreements may be modified or extended.</t>
  </si>
  <si>
    <t>{"types":{"moe":false,"formula":false,"matching":true},"matching":{"requirementFlag":"voluntary","percent":"0","description":"As Specified under Section 988 of the Energy Policy Act of 2005 and EISA, with exceptions, a minimum of 20% cost share is required for research and development. A minimum of 50% is required for demonstration. Higher cost share may be requested.  For education and outreach projects, the statutory cost share is 0%.  "}}</t>
  </si>
  <si>
    <t>{"awarded":"other","description":"Assistance is available for up to five years, as specified in the solicitation.","awardedDescription":"Electronic funds transfer."}</t>
  </si>
  <si>
    <t>[{"code":"program","isSelected":false},{"code":"cash","isSelected":false},{"code":"progress","isSelected":true,"description":"Progress reports required as specified in the grant or cooperative agreement. Typically these reports consist of quarterly progress  and a final report at the conclusion of the grant or cooperative agreement time period."},{"code":"expenditure","isSelected":true,"description":"Expenditure reports (SF-425) required as specified in the grant or cooperative agreement. Typically these reports consist of quarterly expenditure reports and a final report at the conclusion of the grant or cooperative agreement time period."},{"code":"performanceMonitoring","isSelected":false}]</t>
  </si>
  <si>
    <t>{"isApplicable":true,"description":"Other than for-profit recipients are subject to the audit requirements at 2 CFR 200 subpart F.  For-profit recipients are subject to the audit requirements at 2 CFR 910.501"}</t>
  </si>
  <si>
    <t>Records retention per 2 CFR 200.</t>
  </si>
  <si>
    <t>89-0318-0-1-999;</t>
  </si>
  <si>
    <t xml:space="preserve">The following list represents an overview of regulations, guidelines, and literature: Office of Electricity Delivery and Reliability homepage, at http://www.oe.energy.gov; DOE Financial Assistance Regulations (2 CFR 200); and the DOE Guide to Financial Assistance, both of which may be accessed through the DOE Office of Management home page at: http://energy.gov/sites/prod/files/2016/02/f29/Merit%20Review%20Guide%20FINAL%20JULY%202013.pdf </t>
  </si>
  <si>
    <t>{"flag":"none","description":"U.S. Department of Energy\r\nGolden Field Office\r\n15013 Denver West Parkway\r\nGolden Colorado 80401\r\n(240) 562-1800\r\nBuilding Technologies, Industrial Technologies, and Fuel Cells and Infrastructure "}</t>
  </si>
  <si>
    <t>http://www.oe.energy.gov</t>
  </si>
  <si>
    <t>Selection is based on an objective merit review, program policy factors, the availability of funds, provisions of appropriation law and reports and as otherwise specified in specific solicitation document(s) at https://eere-exchange.energy.gov/</t>
  </si>
  <si>
    <t>https://beta.sam.gov/fal/7adea257651b4dfeb1643ed93f05ee2c/view</t>
  </si>
  <si>
    <t>National Nuclear Security Administration (NNSA) Minority Serving Institutions (MSI) Program</t>
  </si>
  <si>
    <t>Minority Serving Institutions Partnership Program (MSIPP)</t>
  </si>
  <si>
    <t>{"list":[{"act":{"description":"Atomic Energy Act of 1954, as amended, Section 3157, Public Law 101-189; 103 Stat. 1684, 42 U.S.C. 2051; Energy Reorganization Act of 1974, Title I, Section 107, Public Law 93-438; 88 Stat. 1240, 42 U.S.C. 5817; Federal Nonnuclear Energy Research and Development Act of 1974, Public Law 93-577; Department of Energy (DOE) Organization Act of 1977, as amended, Public Law 95-91, 42 U.S.C. 7101; National Nuclear Security Administration Act, Public Law 106-65, as amended; Consolidated Appropriations Act, 2005, Public Law 108-447; Energy and Water Development Appropriations Act, 2006, Public Law 109-103; Revised Continuing Appropriations Resolution, 2007, Public Law 110-5, as amended; Executive Order 13230, President's Advisory Commission on Educational Excellence for Hispanic Americans, October 12, 2001, as amended; Executive Order 13256, White House Initiative on Historically Black Colleges and Universities, February 12, 2002, as amended; Executive Order 13270, Tribal Colleges and Universities, July 3, 2002, as amended.\r\n"},"authorizationTypes":{"act":true}}]}</t>
  </si>
  <si>
    <t xml:space="preserve">The program's primary focus is to build a sustainable pipeline between DOE/NNSA’s sites/labs and MSIs in STEM disciplines, and bring a heightened awareness of NNSA plants and laboratories to MSIs with a common interest in STEM research fields. </t>
  </si>
  <si>
    <t>Historically Black Colleges and Universities (HBCUs), Hispanic Serving Institutions (HSIs), Tribal Colleges and Universities (TCUs) and non-profit institutions servicing HBCUs, HSIs and TCUs.</t>
  </si>
  <si>
    <t>The general public, scientists, researchers, student/trainee, graduate students, institutions of higher learning, NNSA, and other US government agencies will benefit. Elementary, Middle and high school students will also benefit due to the institutions of higher learning's programs supported by NNSA.</t>
  </si>
  <si>
    <t>{"description":"Documentation for indirect cost rates and any other documentation required by 2 CFR Part 200.","isApplicable":true}</t>
  </si>
  <si>
    <t>{"environmentalImpact":{"reports":[{"isSelected":true,"reportCode":"statement"},{"isSelected":true,"reportCode":"otherRequired"}]},"description":"Pre-application coordination should be aligned with the Funding Opportunity Annoucment"}</t>
  </si>
  <si>
    <t>{"description":"Application forms and instructions are available upon request from the Office of Learning and Career Management, Leadership and Workforce Development Division (NA-MB-41); National Nuclear Administration (NNSA) U.S. Department of Energy, 1000 Independence Avenue, S.W., Washington, D.C. 20585; phone: (202) 586-6019."}</t>
  </si>
  <si>
    <t>NNSA's technical staff conduct technical evaluations in accordance with the 2 CFR Part 200.  If the proposal meets the pre-established CFR criteria, then a grant and/or cooperative agreement is awarded.</t>
  </si>
  <si>
    <t>The range is from 60 to 90 days.</t>
  </si>
  <si>
    <t>Grants will be modified or extended as required. Renewals are subject to an annual review by the NNSA's Headquarters and/or Operations' program offices.</t>
  </si>
  <si>
    <t>{"types":{"moe":false,"formula":false,"matching":true},"matching":{"requirementFlag":"voluntary","percent":"20","description":"Grantees may cost share up to 20% on research grants based on 2 CFR 200.36 (b) where applicable."}}</t>
  </si>
  <si>
    <t>{"awarded":"other","description":"The grant period ranges from 1 to 5 years depending upon available appropriations. Expenditure of funds is allowed during the budget period specified in the grant document. The payment type and schedule are arranged at the time of award. Funding is provided to the grantee on a reimbursable basis unless the grant provisions specify otherwise.","awardedDescription":"reimbursement"}</t>
  </si>
  <si>
    <t>[{"code":"program","isSelected":true,"description":"The DOE Federal Assistance Reporting Checklist (DOE F 4600.2) is incorporated into the grant document at the time of award.  This checklist specifies the programmatic and financial reports that are required as well as the timeframe for report submission. \r\n\r\n"},{"code":"cash","isSelected":true,"description":"Standard Form 425 is completed and submitted on a quarterly basis. The grantee completes the SF-425 to specify the cumulative cash receipts, disbursements and on-hand balance."},{"code":"progress","isSelected":true,"description":"Quarterly Progress reports indicative of the progress made, planned activity and estimated expenditures for the subsequent quarters are required."},{"code":"expenditure","isSelected":true,"description":"A quarterly expenditure report specifying expenses for the quarter, cumulative expenditures and on-hand balance."},{"code":"performanceMonitoring","isSelected":true,"description":"Progress reports are monitored to measure grantee's progress and expenditures are monitored to ensure that there is a correlation between work performed and expenditures."}]</t>
  </si>
  <si>
    <t>The grantee is required to maintain  records over the life of the grant for any inquiries or audits.</t>
  </si>
  <si>
    <t>89-0299-0-1-050;</t>
  </si>
  <si>
    <t>(Project Grants) FY 17$18,956,000.00; FY 18 est $18,832,000.00; FY 19 est $18,832,000.00; FY 16$16,500,000.00; - A competitive solicitation is anticipated in Fiscal Year 2018.</t>
  </si>
  <si>
    <t>Grant awards range from $750K to $5M annually over either a three or five year period.</t>
  </si>
  <si>
    <t>{"list":[{"fiscalYear":2016,"description":"Provided internships to over 100 minority students across the NNSA complex.\r\n\r\nStudents were hired upon graduation as post doc and fully time employees at national labs such as Lawrence Livermore National Laboratory and Y-12 security complex.\r\n\r\nNew STEM programs and curriculum were established at participating universities to align students learning and academic experience with national lab standards."}],"isApplicable":false}</t>
  </si>
  <si>
    <t>2 CFR part 200.</t>
  </si>
  <si>
    <t>Jonathan Jackson1000 Independence Ave. SW  , Washington, DC 20585 Email:&lt; a href='mailto:jonathan.jackson@nnsa.doe.gov'&gt;jonathan.jackson@nnsa.doe.gov&lt;/a&gt;Phone: 2025866019;</t>
  </si>
  <si>
    <t>http://www.nnsa.doe.gov/.</t>
  </si>
  <si>
    <t>Fiscal Year2016: Develop 2 to 3 new consortium grants focused in building sustainable pipelines in various STEM disciplines.  In FY 2016 the following consortium grants were established:_x000D_
_x000D_
American Indian Higher Education Consortium: The goal is establish a network of Tribal Colleges and Universities with the essential advanced manufacturing facilities, associated training and education programs, and private sector and federal agency partnerships to both prepare an American Indian advanced manufacturing workforce and create economic and employment opportunities within Tribal communities through design, manufacture and marketing of high quality products.  The initial focus of the project is on additive manufacturing._x000D_
_x000D_
Consortium for Integrating Energy Systems in Engineering and Science Education: The goal is to effect change in the undergraduate and graduate curriculum of engineering programs to embed knowledge and practices related to various types of energy systems:_x000D_
_x000D_
-Integrate research experiences for undergraduate and graduate students, as well as university professors, in the broad area of energy systems of interest to DOE/NNSA national laboratory partners, with STEM Education._x000D_
_x000D_
-Develop educational modules and practical experiences for K-12 education with energy contents that span from energy generation, storage, and distribution spanning across the energy spectrum (ecolic, fossil, fuel cells, hydro, nuclear, solar) that stimulate the continuation of studies in the field.</t>
  </si>
  <si>
    <t>The selection process is based on the following criteria:  1) Potential impact and relevance of proposed work; 2) technical merit; 3) qualifications of the proposed investigators; 4) quality of the proposed research plan; 5) proposed schedule, budget and available resources.</t>
  </si>
  <si>
    <t>https://beta.sam.gov/fal/08286fb60608440ab6351e8824cb97e2/view</t>
  </si>
  <si>
    <t>Predictive Science Academic Alliance Program</t>
  </si>
  <si>
    <t>Office of Advanced Simulation and Computing (ASC)</t>
  </si>
  <si>
    <t>{"list":[{"act":{"description":"Atomic Energy Act of 1954, as amended, Section 31, Public Law 83-703, 68 Stat. 919, 42 U.S.C. 2051; Energy Reorganization Act of 1974, Title 1, Section 107, Public Law 93-438, 88 Stat. 1240, 42 U.S.C. 5817; Federal Nonnuclear Energy Research and Development Act of 1974, Public Law 93-577; Department of Energy Organization Act of 1977, as amended, Public Law 95-91, 42 U.S.C. 7101."},"authorizationTypes":{"act":true}}]}</t>
  </si>
  <si>
    <t>(1) To foster the science of building integrated, multi-scale, and multi-physics codes with the primary focus on code validation and verification to help advance the newly emergent predictive science in academia; (2) to promote and sustain scientific interactions between the academic community and scientists at the NNSA laboratories; (3) and to train scientists in specific areas of long-term research relevant to DOE stockpile stewardship.</t>
  </si>
  <si>
    <t>Only U.S. Public and Private Education Institutions with Ph.D. granting programs can apply.</t>
  </si>
  <si>
    <t>Only U.S Public and Private Education Institutions with Ph.D. granting programs can apply.</t>
  </si>
  <si>
    <t>{"environmentalImpact":{"reports":[{"isSelected":true,"reportCode":"otherRequired"}]},"description":"A Request for Information (RFI) for PSAAP III was initiated by the National Nuclear Security Administration (NNSA) Office of Advanced Simulation and Computing (ASC) and Institutional Research and Development Programs, Lawrence Livermore National Laboratory (LLNL), Los Alamos National Laboratory (LANL) and Sandia National Laboratories (SNL). An RFI was issued on June 29, 2018 with a deadline of August 3, 2018 for eligible institutions to submit a preliminary application in accordance with the guidelines stated in the PSAAP III RFI document. We plan to continue the procurement process and release a Funding Opportunity Announcement in early FY19. PSAAP III is slated to begin during FY20."}</t>
  </si>
  <si>
    <t>{"description":"Applications should be submitted as specified in the funding opportunity announcement posted at http://www.grants.gov."}</t>
  </si>
  <si>
    <t>Proposals will be screened for ASC programmatic relevance and then reviewed for scientific and technical merit by qualified individuals. Recommendations for award are made by the ASC office, Defense Programs, NNSA, and selected proposals will be forwarded to the NNSA Albuquerque Complex in Albuquerque, NM, for grant development and award.</t>
  </si>
  <si>
    <t>See individual opportunity announcements at http://www.grants.gov for deadlines for each specific announcement..</t>
  </si>
  <si>
    <t>Applications for annual renewal are subject to review and acceptance by the NNSA Office of Advanced Simulation and Computing.</t>
  </si>
  <si>
    <t>{"types":{"moe":false,"formula":false,"matching":true},"formula":{"title":"","chapter":"","part":"","subPart":"","publicLaw":"","description":""},"matching":{"requirementFlag":"voluntary","percent":"10","description":""},"moe":{"description":""}}</t>
  </si>
  <si>
    <t>{"awarded":"lump","description":"The NNSA cooperative award assistance is available for total of 5 project-year time window, subject to approval of annual renewals.  The annual funding should be expended within the allocated timeframe, with 10% allowed for carryover to the next fiscal year."}</t>
  </si>
  <si>
    <t>[{"code":"program","isSelected":true,"description":"Annual technical program reports are required.    "},{"code":"cash","isSelected":true,"description":"Quarterly submissions of SF-272 are required.  Quarterly submissions of SF-425, Federal Financial Report."},{"code":"progress","isSelected":true,"description":"Quarterly technical progress reports are required."},{"code":"expenditure","isSelected":true,"description":"Cost accruals are reported monthly.  "},{"code":"performanceMonitoring","isSelected":true,"description":"Annual techical reviews by external review panels are performed.  In addition technical meetings are held annually.  "}]</t>
  </si>
  <si>
    <t>(Project Grants) FY 17$18,000,000.00; FY 18 est $18,000,000.00; FY 19 est $20,000,000.00; FY 16 est $18,000,000.00; - In 2008 awards were first provided to 5 Centers, those will continue until April 2014 under a one-yr no cost extension.  In 2014 6 Centers, will begin for a 5 year period of time until 2018.  There will be a request made to add an additional year for the 6 Centers.</t>
  </si>
  <si>
    <t>$17M for each award for 5 project years ranging from mid-FY08 to mid-FY13 (under a one year no cost time extension, with $3.4 M as the average annual award amount.  The 6 new Centers that started in FY14 will receive $4M each year for 5 years for 3 Multidisciplinary Simulation Centers (MSC) and $2M each year for 5 years for 3 Single-Discipline Centers (SDC).  The latter 6 Centers will receive this money annually for 5 years. We will request an additional sixth year for the Centers to receive awards out of FY19 funds.</t>
  </si>
  <si>
    <t>{"list":[{"fiscalYear":2016,"description":"The budget projection for FY 2016 is $18M with $4M going to each three MSC Centers and $2M for each of three SDC Centers. The accomplishment during FY16 are as follows:  University of Utah, completed a massive rewrite of the Uintah runtime to incorporate Kokkos and multiple C++11 constructs.  Developed a hybrid uncertainty quantification methodology for achieving predictivity with extrapolation that integrates Bayesian and Bound-to-Bound methodologies. Developed and taught two new graduate courses on Center themes (V/UQ and coal combustion).  University of Illinois, Urbana-Champaign increased phyusics fidelity of predictive models based on uncertainty quantification and detailed bench-top diagnostics. Advanced experimental diagnostics to inform model development. Hosted the Workshop on Exascale Software Technologies in Albuquerque which provided a platform to broadly discuss forthcoming tools, challenges, and best practices to realize performance at exascale.  Stanford University performed scalable high-fidelity radiation transport implemented in Soleil-MPI. Also they accomplished assessment of effect of particle-size uncertainty on flow/particle exit temperature.  University of Florida developed CMT-bone as a proxy app for CMT-nek, validated it using the Veritas tool from LLNL, and developed an initial CPU-GPU implementation.  They conducted additional simulations of shock interaction with particles at lower Mach numbers to emulate SNL experiments as well as conduct simulations at blast conditions.  Texas A&amp;M University completed calibration and validation of Impurity Model 1.  Implemented extruded unstructured triangular mesh capability in PDT transport code; and implemented initial load-balancing algorithm for unstructured meshes.  University of Notre Dame developed poro-visco-plastic constitutive model for metal powders, and advanced image-based modeling pipeline for micro-to-macro simulations.  Performed full system demonstration simulations and validated them against experiments.  Performed predictive damage multiscale simulations using up to 128,000 cores.  "},{"fiscalYear":2017,"description":"The Budget projection for 2017 is $18M with $4M going to each of the three MSC Centers and $2M for each of the three SDC Centers.  "},{"fiscalYear":2018,"description":"The same three MSC Centers were funded at $4M each, while the same three SDC Centers were each funded $2M."},{"fiscalYear":2019,"description":"We plan to request an additional year for the same 6 Centers (3 MSCs, 3 SDCs) to be funded out of our budget projection for FY19."}],"isApplicable":true}</t>
  </si>
  <si>
    <t>David N. EtimJames V. Forrestal Building
1000 Independence Avenue SW, Washington, DC 20585 Email:&lt; a href='mailto:david.etim@nnsa.doe.gov'&gt;david.etim@nnsa.doe.gov&lt;/a&gt;Phone: 2025868081;</t>
  </si>
  <si>
    <t>https://www.sandia.gov/psaap/index.html</t>
  </si>
  <si>
    <t>Fiscal Year2016: We plan to fund the same projects in FY16, of course keeping in mind if Federal funds are made available.  They have finished Year 2 and have submitted their Year 2 Annual Reports.Fiscal Year2017: We plan to fund the same six projects in FY17 for a total of $18,000,000.Fiscal Year2018: We funded the same six projects under PSAAP II in FY18 for a total of $17,000,000.Fiscal Year2019: We plan to fund the same six projects under PSAAP II in FY19 for an additional year.</t>
  </si>
  <si>
    <t>(1) Alignment with the areas of technical scope called forth in the call for application; (2) Scientific/technical merit of the project; (3) Expected impact on the proposed area of research activity; (4) Consistency with the objective of this academic alliances program to focus on advanced computational science investigations; (5) Qualifications of the Applicant's personnel and adequacy of proposed resources; (6) Feasibility of plans for carrying out the proposed research, considering such factors as: appropriateness of the technical method and approach, facility compatibility, other commitments, competition and timing; (7) Level of interaction with NNSA/DP laboratory personnel and the potential to train students in scientific areas defined by the technical scope in order to build a long-term recruiting pool for the NNSA/DP laboratory complex; (8) Leverage provided by cost sharing by applicant and with other funding sources.</t>
  </si>
  <si>
    <t>https://beta.sam.gov/fal/e8c4a25836966614b19c7d83d039c563/view</t>
  </si>
  <si>
    <t>Federal Loan Guarantees for Innovative Energy Technologies</t>
  </si>
  <si>
    <t xml:space="preserve">Loan Programs Office </t>
  </si>
  <si>
    <t>{"list":[{"act":{"description":"Energy Policy Act of 2005, PL 109-58, 119 Stat 1117-1122, \r\nTitle XVII, 42 USC 15801; August 8, 2005.  \r\nEnergy Independence and Security Act of 2007, PL 110-140, Section 136."},"authorizationTypes":{"USC":false,"act":true,"statute":false,"publicLaw":false,"executiveOrder":false}}]}</t>
  </si>
  <si>
    <t xml:space="preserve">For Title XVII Loan Guarantee program under Section 1703 of the Energy Policy Act of 2005 to promote, through the use of Federal loan guarantees, commercial use in the United States of America or new or significantly improved technologies in energy projects that; _x000D_
(1) Avoid, reduce, or sequester air pollutants or anthropogenic emissions of greenhouse gases; and _x000D_
(2) Employ new or significantly improved technologies as compared to commercial technologies in service in     the United States at the time the guarantee is issued. (42 U.S.C. 16513(a)).  _x000D_
_x000D_
For the Advanced Technology Vehicles Manufacturing program under Sec 136 of EISA2007 issue loans to automobile and part manufacturers for cost of re-equipping, expanding, or establishing manufacturing facilities in the United States to produce advanced technology vehicles or qualified components, and for engineering integration costs._x000D_
</t>
  </si>
  <si>
    <t xml:space="preserve">For innovative clean energy projects: including advanced fossil energy, nuclear energy, renewable energy, and energy efficiency.  Eligible projects must utilize a new or significantly improved technology, avoid, reduce or sequester greenhouse gases, be located in the United States, and have a reasonable prospect of repayment._x000D_
_x000D_
Further information may be found at http://www.energy.gov/lpo/innovative-clean-energy-projects-title-xvii-loan-program _x000D_
_x000D_
For ATVM loans, automotive or component manufacturers for reequipping, expanding, or establishing manufacturing facilities in the United States that produce fuel – efficient advanced technology vehicles or qualifying components, or for engineering integration performed in the U.S. for ATVMs or qualifying components._x000D_
_x000D_
Further information may be found at http://www.energy.gov/lpo/advanced-technology-vehicles-manufacturing-atvm-loan-program_x000D_
_x000D_
For Title XVII there is no legal restriction regarding eligible applicants. _x000D_
_x000D_
An applicant can be a corporation, company, partnership, association, society, trust, joint venture, joint stock company, or governmental nonfederal entity, that has the authority to enter into, and is seeking, a loan guarantee for a loan or other debt obligation of an Eligible Project._x000D_
_x000D_
Glossary of Terms_x000D_
http://www.energy.gov/lpo/about-us/glossary-terms _x000D_
</t>
  </si>
  <si>
    <t xml:space="preserve">Small businesses, profit organizations, quasi-public nonprofits, public institutions and interstate, intrastate, State and local governments will benefit from the loan guarantee program. _x000D_
_x000D_
For ATVM, DOE has promulgated regulations defining the eligibility requirements for automobile manufacturers._x000D_
_x000D_
For more information, please visit: http://www.energy.gov/lpo/loan-programs-office </t>
  </si>
  <si>
    <t>{"description":"This program is excluded from coverage under Office of Management and Budget (OMB) Circular No. A-102. \r\nThis program is excluded from coverage under Office of Management and Budget (OMB) Circular No. A-110. \r\n\r\nApplication procedures for a Department of Energy Title XVII loan guarantee are unique to each solicitation issued by the Department. Potential applicants should only apply for a loan guarantee under the specific funding opportunity announcement posted on the Federal Government website.\r\n\r\nAdditional information can be found at the following websites: \r\nhttp://www.fedconnect.net or\r\nhttp://www.energy.gov/lpo/innovative-clean-energy-projects-title-xvii-loan-program \r\n\r\nApplication procedures for a Department of Energy ATVM loan guarantee are unique to each solicitation issued by the Department. Potential applicants should only apply for a loan guarantee under the specific funding opportunity announcement posted on the Federal Government website.\r\n\r\nAdditional information can be found at the following websites: \r\nhttp://www.fedconnect.net or\r\nhttp://www.energy.gov/lpo/advanced-technology-vehicles-manufacturing-atvm-loan-program \r\n\r\nFor additional information, see final regulations, 10 CFR Part 609, Loan Guarantees for Projects That Employ Innovative Technologies; Final Rule, published on October 23, 2007. \r\n\r\nFor additional information regarding the application process, please visit:\r\nhttp://www.energy.gov/lpo/apply \r\n\r\nGlossary of Terms\r\nhttp://www.energy.gov/lpo/about-us/glossary-terms \r\n"}</t>
  </si>
  <si>
    <t xml:space="preserve">Award Procedures are identified in the individual solicitations for both LGPO and ATVM._x000D_
_x000D_
Except for division C of Public Law 108-324, the Secretary shall make guarantees or loans under this or any other Act for projects on such terms and conditions as the Secretary determines, after consultation with the Secretary of the Treasury._x000D_
</t>
  </si>
  <si>
    <t>The Ranges of approval/disapproval times are identified in individual solicitations.</t>
  </si>
  <si>
    <t>{"types":{"moe":false,"formula":false,"matching":true},"matching":{"requirementFlag":"voluntary","percent":"0","description":"Statutory formulas are not applicable to this program.\r\nMatching Requirements: For the LGPO Section 1703 loan guarantees, this is a \"self-pay\" program. Applicants will pay the subsidy costs as determined by the credit subsidy calculation. Also, fees will be charged to recover DOE's administrative costs in managing the Loan Guarantee Program. A fee schedule has been determined and published in each solicitation. \r\nNo guarantee shall be made unless: \r\n(1) An appropriation for the cost has been made; or \r\n(2) The Secretary has received from the borrower a payment in full for the cost of the obligation and deposited the payment into the Treasury. (42 U.S.C. 16512.) Section 1705 guarantees have appropriated funds for the credit subsidy but applicant's and awardees are subject to additional fees during the application process and after award. \r\n\r\nSee the solicitations at: http://www.energy.gov/lpo/open-solicitations \r\n\r\nFor ATVM Section 136 direct loans, there is no self-pay for credit subsidy.\r\nDOE requirements are not applicable to this program.\r\n"}}</t>
  </si>
  <si>
    <t>{"awarded":"other","description":"The term of an obligation shall require full repayment of principle and interest on the Guaranteed Obligations and other project debt over a period of up to the lesser of 30 years or 90 percent of the projected useful life of the project's major physical assets as calculated in accordance with generally accepted accounting principles and practices. \r\n\r\nTenor may be less for the ATVM loans. \r\n\r\nSee the following for information on how assistance is awarded/released: Except for division C of Public Law 108-324, the Secretary shall make guarantees or loans under this or any other Act for projects on such terms and conditions as the Secretary determines, after consultation with the Secretary of the Treasury.\r\n","awardedDescription":"Except for division C of Public Law 108-324, the Secretary shall make guarantees or loans under this or any other Act for projects on such terms and conditions as the Secretary determines, after consultation with the Secretary of the Treasury."}</t>
  </si>
  <si>
    <t>[{"code":"program","isSelected":true,"description":"The specific reports are detailed in each solicitation and in the final closing documents for the loans or loan guarantees. \r\n\r\nIn addition, any recipients of ARRA funding under the LGPO's Title XVII program must meet the ARRA Section 1512 reporting requirements. The terms and conditions for each loan or guarantee will contain a schedule of all required reports. This includes any ARRA Section 1512 reporting requirements. \r\n\r\nThe terms and conditions for each loan or guarantee will contain a schedule of all required reports and performance monitoring. In general, the monitoring will be similar to commercial practices.\r\n"},{"code":"cash","isSelected":true,"description":"The terms and conditions for each loan or guarantee will contain a schedule of all required reports.  This includes any ARRA Section 1512 reporting requirements.\r\n\r\n"},{"code":"progress","isSelected":true,"description":"The terms and conditions for each loan or  guarantee will contain a schedule of all required reports.\r\n"},{"code":"expenditure","isSelected":true,"description":"The terms and conditions for each loan or guarantee will contain a schedule of all required reports.\r\n"},{"code":"performanceMonitoring","isSelected":true,"description":"The terms and conditions for each loan or  guarantee will contain a schedule of all required reports and performance monitoring. In general, the monitoring will be similar to commercial practices."}]</t>
  </si>
  <si>
    <t>A recipient of a guarantee or loan shall keep such records and other pertinent documents as the Secretary shall prescribe by regulation, including such records as the Secretary may require to facilitate an effective audit. The Secretary and the Comptroller General of the United States, or their duly authorized representatives, shall have access, for the purpose of audit, to the records and other pertinent documents.</t>
  </si>
  <si>
    <t>89-4577-0-0-271;89-4579-0-3-272;89-4455-0-3-271;</t>
  </si>
  <si>
    <t xml:space="preserve">(Guaranteed/Insured Loans) FY 17$0.00; FY 18 est $0.00; FY 19 est $5.00; FY 16$24,942,000,000.00; - Obligations include Title 17 Loan Guarantee Authority ONLY. Administrative expenses to operate the program._x000D_
_x000D_
Recent and pending Congressional action will significantly impact FY18 numbers _x000D_
_x000D_
FY16 _x000D_
Loan Authority: $24.9B_x000D_
_x000D_
FY17_x000D_
Loan Authority: $24.9B_x000D_
_x000D_
FY18_x000D_
Loan Authority: ~$21.4B(Guaranteed/Insured Loans) FY 17$0.00; FY 18 est $0.00; FY 19 est $0.00; FY 16$16,680,000,000.00; - Obligations include ATVM Direct Loan Authority ONLY. Administrative expenses to operate the program._x000D_
_x000D_
Recent and pending Congressional action will significantly impact FY18  numbers _x000D_
_x000D_
FY16_x000D_
Loan Authority: $16.7B_x000D_
_x000D_
FY17_x000D_
Loan Authority: $13.3B_x000D_
_x000D_
FY18_x000D_
Loan Authority: ~$13.3B_x000D_
_x000D_
(Guaranteed/Insured Loans) FY 17$0.00; FY 18 est $0.00; FY 19 est $0.00; - </t>
  </si>
  <si>
    <t xml:space="preserve">The value of the loan or guarantee will be determined on a project by project basis. </t>
  </si>
  <si>
    <t>{"list":[{"fiscalYear":2017,"description":"ATVM: \r\nThe estimated number of applications to be received is not available. \r\n2 Direct Loans are projected to be awarded\r\n\r\nTitle 17:\r\nThe estimated number of applications to be received is not available.\r\n9 Loan Guarantees are projected to be awarded"},{"fiscalYear":2018,"description":"ATVM: \r\nThe estimated number of applications to be received is not available. \r\n1 Direct Loans are projected to be awarded\r\n\r\nTitle 17:\r\nThe estimated number of applications to be received is not available.\r\n4 Loan Guarantees are projected to be awarded"},{"fiscalYear":2016,"description":"ATVM: \r\n8 Applications are Received \r\nNo Direct Loans  have been awarded\r\n\r\nTitle 17:\r\n15 Applications Received \r\nNo Loan Guarantees were awarded\r\n ATVM: \r\n11 Applications were received \r\nNo Direct Loans were awarded\r\n\r\nTitle 17:\r\n19 Applications were received \r\nNo Direct Loans were awarded"}],"isApplicable":true}</t>
  </si>
  <si>
    <t xml:space="preserve">Statutory and Legislative Requirements can be found at the following links:_x000D_
_x000D_
http://www.energy.gov/lpo/about-us/statutory-and-legislative-requirements _x000D_
_x000D_
ATVM_x000D_
http://www.energy.gov/lpo/loan-guarantee-program-governing-documents/atvm-loan-program-governing-documents _x000D_
_x000D_
LGP_x000D_
http://www.energy.gov/lpo/loan-guarantee-program-governing-documents _x000D_
_x000D_
Statutory Compliance_x000D_
http://www.energy.gov/lpo/statutory-compliance _x000D_
</t>
  </si>
  <si>
    <t>Jeffrey Walker1000 Independence Ave, SW_x000D_
, Washington DC, DC 20585 Email:&lt; a href='mailto:Jeffrey.Walker@hq.doe.gov'&gt;Jeffrey.Walker@hq.doe.gov&lt;/a&gt;Phone: (202) 586-5059;</t>
  </si>
  <si>
    <t>http://www.energy.gov/lpo/loan-programs-office</t>
  </si>
  <si>
    <t>Refer to solicitation and guidelines for the criteria to be utilized. Typically, significant weight is given to the credit worthiness of the project, the technical merit, and compliance with eligibility requirements.</t>
  </si>
  <si>
    <t>https://beta.sam.gov/fal/766eadad77504eaf93b505dcc6b2b2e5/view</t>
  </si>
  <si>
    <t>Energy Efficient Appliance Rebate Program (EEARP)</t>
  </si>
  <si>
    <t>EEARP</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</si>
  <si>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1977”"},"authorizationTypes":{"USC":false,"act":true,"statute":false,"publicLaw":false,"executiveOrder":false}}]}</t>
  </si>
  <si>
    <t xml:space="preserve">The program provides financial and technical assistance to States to establish residential energy star rated appliance rebate programs. The program’s objectives are:_x000D_
* To reduce fossil fuel emissions created as a result of activities within the jurisdictions of eligible entities;_x000D_
* To improve energy efficiency in the residential sector. _x000D_
</t>
  </si>
  <si>
    <t>Assistance available to States and US Territories and possessions.</t>
  </si>
  <si>
    <t>Individuals and families are the ultimate beneficiaries.</t>
  </si>
  <si>
    <t>{"description":"Compliance with State and local environmental statutes and regulations. Costs will be determined in accordance with 2 CFR Part 200 for State and local governments. ","isApplicable":true}</t>
  </si>
  <si>
    <t>{"environmentalImpact":{"reports":[{"isSelected":false,"reportCode":"statement"},{"isSelected":false,"reportCode":"assessment"},{"isSelected":true,"reportCode":"ExecutiveOrder12372"},{"isSelected":true,"reportCode":"otherRequired"}]},"description":"No preapplication form or conference is required by DOE. Consultation and assistance will be available from DOE in the preparation of the application. "}</t>
  </si>
  <si>
    <t>{"description":"Applications for the Energy Efficient Appliance Rebate Program must be submitted through grants.gov"}</t>
  </si>
  <si>
    <t>States submit application for available allocation.</t>
  </si>
  <si>
    <t xml:space="preserve">Deadlines are identified in the solicitation. </t>
  </si>
  <si>
    <t>As required under the American Recovery and Reinvestment Act of 2009.</t>
  </si>
  <si>
    <t xml:space="preserve">N/A </t>
  </si>
  <si>
    <t>{"awarded":"other","description":"Grant periods under this program will be twenty four months. All funds must be expended within this period. ","awardedDescription":"No information is provided. "}</t>
  </si>
  <si>
    <t>[{"code":"program","isSelected":false},{"code":"cash","isSelected":true,"description":"Financial status reports are required. Additional terms and conditions are invoked by ARRA 2009. A final report is required at the end of the project period. In accordance with the Energy Independence and Security Act of 2007, EPACT 1992 and 2005, ARRA 2009 and DOE procurement procedures. A 10-year tracking and follow-up reporting mechanism may be required."},{"code":"progress","isSelected":true,"description":"Quarterly progress reports are required. Additional terms and conditions are invoked by ARRA 2009. A final report is required at the end of the project period. In accordance with the Energy Independence and Security Act of 2007, EPACT 1992 and 2005, ARRA 2009 and DOE procurement procedures. A 10-year tracking and follow-up reporting mechanism may be required."},{"code":"expenditure","isSelected":false},{"code":"performanceMonitoring","isSelected":false}]</t>
  </si>
  <si>
    <t>{"isApplicable":true,"description":"Audits for recipients are found in 10 CFR 600 and the American Recovery and Reinvestment Act of 2009."}</t>
  </si>
  <si>
    <t>In accordance with the Energy Independence and Security Act of 2007 and DOE procurement procedures.</t>
  </si>
  <si>
    <t>89-0331-2-1-272;</t>
  </si>
  <si>
    <t>(Project Grants) FY 17$0.00; FY 18 est $0.00; FY 19 est $0.00; - Project Grants  - This program was funded by the American Recovery and Reinvestment Act (ARRA) of 2009. All ARRA funds expired on 09/30/2015. This program may, or may not receive funding in future periods.</t>
  </si>
  <si>
    <t xml:space="preserve">Range: 500k-6 million </t>
  </si>
  <si>
    <t>As described under the American Recovery and Reinvestment Act of 2009.</t>
  </si>
  <si>
    <t>http://energy.gov/eere/office-energy-efficiency-renewable-energy</t>
  </si>
  <si>
    <t xml:space="preserve">Formula Grant allocations to supplement State Programs. </t>
  </si>
  <si>
    <t>https://beta.sam.gov/fal/06833a079337408cb51a857bfd4a29a3/view</t>
  </si>
  <si>
    <t xml:space="preserve">Energy Efficiency and Conservation Block Grant Program (EECBG) </t>
  </si>
  <si>
    <t>EECBG</t>
  </si>
  <si>
    <t>{"list":[{"act":{"description":"Public Law 111-5 “American Recovery and Reinvestment Act of 2009”; Public Law 110–140 “Energy Independence and Security Act of 2007”"},"authorizationTypes":{"act":true}},{"act":{"description":"The Energy Efficiency and Conservation Block Grant Program (“EECBG”) was authorized in Title V, Subtitle E of the Energy Independence and Security Act (EISA), signed into Public Law 110-140 on December 19, 2007.  "},"authorizationTypes":{"act":true}}]}</t>
  </si>
  <si>
    <t>The program provides financial and technical assistance to assist State and local governments create and implement a variety of energy efficiency and conservation projects.   The program’s objectives are:_x000D_
* To reduce fossil fuel emissions created as a result of activities within the jurisdictions of eligible entities;_x000D_
* To reduce the total energy use of the eligible entities; and_x000D_
* To improve energy efficiency in the transportation, building, and other sectors.</t>
  </si>
  <si>
    <t>FORMULA GRANTS;PROJECT GRANTS (SPECIAL)</t>
  </si>
  <si>
    <t>State and local governments including US Territories and Possessions.</t>
  </si>
  <si>
    <t xml:space="preserve">Individuals and families._x000D_
</t>
  </si>
  <si>
    <t>{"description":"Compliance with Federal, State and local environmental statutes and regulations, as required under the Energy Independence and Security Act of 2007.  This program is covered by applicable Cost Principles contained in the Code of Federal Regulations, TITLE 2--Grants and Agreements.\r\n","isApplicable":true}</t>
  </si>
  <si>
    <t>{"environmentalImpact":{"reports":[{"isSelected":false,"reportCode":"statement"},{"isSelected":false,"reportCode":"assessment"},{"isSelected":true,"reportCode":"ExecutiveOrder12372"},{"isSelected":true,"reportCode":"otherRequired"}]},"description":"No preapplication form or conference is required by DOE.  Consultation and assistance will be available from DOE in the preparation of the application.  "}</t>
  </si>
  <si>
    <t>{"description":"Application forms must be downloaded from the specific funding opportunity announcement posted on the grants.gov website at http://www.grants.gov/ and submitted per instructions in the funding opportunity announcement.\r\n\r\nApplicants must register with FedConnect to submit their application. FedConnect website: www.fedconnect.net\r\n\r\nSubmission deadlines will be published in the funding opportunity announcement at http://www.grants.gov\r\n\r\nIt is the responsibility of the applicant to verify successful transmission.\r\n\r\n"}</t>
  </si>
  <si>
    <t xml:space="preserve">States and eligible units of local governments and Tribes will submit applications for available allocation._x000D_
</t>
  </si>
  <si>
    <t xml:space="preserve">Deadlines are identified in the Funding Opportunity Announcement. </t>
  </si>
  <si>
    <t xml:space="preserve">As required under the Energy Independence and Security Act of 2007 and American Recovery and Reinvestment Act of 2009._x000D_
</t>
  </si>
  <si>
    <t xml:space="preserve">Renewals are subject to review by the DOE Project Management Center and the headquarters program office and subject to the availability of funds._x000D_
</t>
  </si>
  <si>
    <t>{"types":{"moe":false,"formula":false,"matching":true},"matching":{"requirementFlag":"voluntary","percent":"0","description":"There is no local match requirement for the EECBG, however leveraging of funds on the part of the recipient is encouraged."}}</t>
  </si>
  <si>
    <t>{"awarded":"other","description":"Grant periods under this program will be eighteen months. Funds must be under contract within eighteen months. See the following for information on how assistance is awarded/released.","awardedDescription":"No information provided."}</t>
  </si>
  <si>
    <t>[{"code":"program","isSelected":false},{"code":"cash","isSelected":false},{"code":"progress","isSelected":true,"description":"Quarterly project and financial status reports are required. Additional terms and conditions are invoked by ARRA 2009. A final report is required at the end of the contract period. In accordance with the Energy Independence and Security Act of 2007, EPACT 1992 and 2005, ARRA 2009 and DOE procurement procedures. A 10-year tracking and follow-up reporting mechanism may be required. Quarterly project and financial status  reports are required. "},{"code":"expenditure","isSelected":true,"description":"Quarterly financial reports required."},{"code":"performanceMonitoring","isSelected":false}]</t>
  </si>
  <si>
    <t>{"isApplicable":true,"description":"Audit procedures in accordance with OMB Circular No. A-133.   In addition, audit requirements need to comply with the Energy Independence and Security Act of 2007 and DOE procurement procedures as well as with 10 CFR 600."}</t>
  </si>
  <si>
    <t xml:space="preserve">In accordance with the Energy Independence and Security Act of 2007 and DOE procurement procedures. _x000D_
</t>
  </si>
  <si>
    <t>{"list":[{"fiscalYear":2016,"description":"In FY 2013, EECBG continued to deploy energy efficiency across the county through its grants to over 2,300 state and local governments through its funding by the American Reinvestment and Recovery Act of 2009 (ARRA). Milestones accomplished in FY 11 include performance of energy upgrades of over 40,000 buildings, installation of 5,000 solar energy systems, and installation of over 300,000 energy efficient traffic and streetlights since the passage of the ARRA. However, per OMB, all ARRA funds are requested to be expended by September 30, 2013, and per ARRA, all funding must be expended by September 30, 2015. In FY 2013, EECBG continued to deploy energy efficiency across the county through its grants to over 2,300 state and local governments through its funding by the American Reinvestment and Recovery Act of 2009 (ARRA). Milestones accomplished in FY 11 include performance of energy upgrades of over 40,000 buildings, installation of 5,000 solar energy systems, and installation of over 300,000 energy efficient traffic and streetlights since the passage of the ARRA. However, per OMB, all ARRA funds are requested to be expended by September 30, 2013, and per ARRA, all funding must be expended by September 30, 2015."},{"fiscalYear":2018,"description":"In FY 2013, EECBG continued to deploy energy efficiency across the county through its grants to over 2,300 state and local governments through its funding by the American Reinvestment and Recovery Act of 2009 (ARRA). Milestones accomplished in FY 11 include performance of energy upgrades of over 40,000 buildings, installation of 5,000 solar energy systems, and installation of over 300,000 energy efficient traffic and streetlights since the passage of the ARRA. However, per OMB, all ARRA funds are requested to be expended by September 30, 2013, and per ARRA, all funding must be expended by September 30, 2015."}],"isApplicable":true}</t>
  </si>
  <si>
    <t xml:space="preserve">As described under the Energy Independence and Security Act of 2007 and American Recovery and Reinvestment Act of 2009 and 10 CFR 600. _x000D_
</t>
  </si>
  <si>
    <t xml:space="preserve">81.042 Weatherization Assistance for Low-Income Persons; 81.041 State Energy Program; </t>
  </si>
  <si>
    <t xml:space="preserve">Fiscal Year2018: In FY 2013, EECBG continued to deploy energy efficiency across the county through its grants to over 2,300 state and local governments through its funding by the American Reinvestment and Recovery Act of 2009 (ARRA). Milestones accomplished in FY 11 include performance of energy upgrades of over 40,000 buildings, installation of 5,000 solar energy systems, and installation of over 300,000 energy efficient traffic and streetlights since the passage of the ARRA. However, per OMB, all ARRA funds are requested to be expended by September 30, 2013, and per ARRA, all funding must be expended by September 30, 2015. Fiscal Year2016: In FY 2013, EECBG continued to deploy energy efficiency across the county through its grants to over 2,300 state and local governments through its funding by the American Reinvestment and Recovery Act of 2009 (ARRA). Milestones accomplished in FY 11 include performance of energy upgrades of over 40,000 buildings, installation of 5,000 solar energy systems, and installation of over 300,000 energy efficient traffic and streetlights since the passage of the ARRA. However, per OMB, all ARRA funds are requested to be expended by September 30, 2013, and per ARRA, all funding must be expended by September 30, 2015. In FY 2013, EECBG continued to deploy energy efficiency across the county through its grants to over 2,300 state and local governments through its funding by the American Reinvestment and Recovery Act of 2009 (ARRA). Milestones accomplished in FY 11 include performance of energy upgrades of over 40,000 buildings, installation of 5,000 solar energy systems, and installation of over 300,000 energy efficient traffic and streetlights since the passage of the ARRA. However, per OMB, all ARRA funds are requested to be expended by September 30, 2013, and per ARRA, all funding must be expended by September 30, 2015. </t>
  </si>
  <si>
    <t xml:space="preserve">As described under the Energy Independence and Security Act of 2007 and American Recovery and Reinvestment Act of 2009._x000D_
</t>
  </si>
  <si>
    <t>https://beta.sam.gov/fal/ae9043d90fbf4411b3ef2e84d3f4b766/view</t>
  </si>
  <si>
    <t>Energy Efficiency and Renewable Energy Technology Deployment, Demonstration and Commercialization</t>
  </si>
  <si>
    <t>{"list":[{"act":{"description":"Public Law 111-5 “American Recovery and Reinvestment Act of 2009”; Public Law 110–140 “Energy Independence and Security Act of 2007”; Public Law 109–58 “Energy Policy Act of 2005”; Public Law 102-486 “Energy Policy Act of 1992”; Public Law 95-91 “Department of Energy Organization Act of 1977”"},"authorizationTypes":{"act":true}}]}</t>
  </si>
  <si>
    <t xml:space="preserve">This program provides financial assistance for the technology deployment, demonstration, and commercialization of Energy Efficiency and Renewable Energy technologies. This includes Biomass, Building Technologies, Federal Energy Management, Geothermal Technologies, Projects involving Hydrogen, Fuel Cells and Infrastructure Technologies, Industrial Technologies, Solar Energy Technologies,  Vehicle Technologies, Weatherization and Intergovernmental, and Wind and Hydropower technologies._x000D_
</t>
  </si>
  <si>
    <t>Anyone who meets the requirements specified in the funding opportunity announcement at http://www.grants.gov may apply.</t>
  </si>
  <si>
    <t>Beneficiaries are states and local governments and other public and private institutions.</t>
  </si>
  <si>
    <t>{"description":"Application forms must be downloaded from the specific funding opportunity announcement posted on the grants.gov website at http://www.grants.gov/ and submitted per instructions in the funding opportunity announcement.\r\n\r\nApplicants must register with FedConnect to submit their application. FedConnect website: www.fedconnect.net\r\n\r\nSubmission deadlines will be published in the funding opportunity announcement at http://www.grants.gov\r\n\r\nIt is the responsibility of the applicant to verify successful transmission.\r\n"}</t>
  </si>
  <si>
    <t xml:space="preserve">Applications which pass an initial review will receive an objective merit review. An objective Merit Review Committee will evaluate applications in accordance with the evaluation criteria set forth in the competitive solicitation. _x000D_
</t>
  </si>
  <si>
    <t xml:space="preserve">Unsuccessful applicants from the competitive solicitation are entitled to a debriefing by DOE program officials with a clear explanation of why the proposal was not accepted for funding._x000D_
</t>
  </si>
  <si>
    <t>{"types":{"moe":false,"formula":false,"matching":true},"matching":{"requirementFlag":"voluntary","percent":"50","description":"Federal funds may be awarded to applicants that can match DOE Federal funds at 50 percent. Other matching requirements may be determined by specific legislation or as allowed by the Secretary of Energy\r\n"}}</t>
  </si>
  <si>
    <t>{"awarded":"other","description":"No information provided. ","awardedDescription":"No information provided."}</t>
  </si>
  <si>
    <t>[{"code":"program","isSelected":true,"description":"Quarterly project and financial status reports are required.  Additional terms and conditions are invoked by ARRA 2009. A final report is required at the end of the contract period. In accordance with the Energy Independence and Security Act of 2007, EPACT 1992 and 2005, ARRA 2009 and DOE procurement procedures. A 10-year tracking and follow-up reporting mechanism may be required.\r\n"},{"code":"cash","isSelected":false},{"code":"progress","isSelected":true,"description":"Quarterly project status reports are required.  Additional terms and conditions are invoked by ARRA 2009. A final report is required at the end of the contract period. In accordance with the Energy Independence and Security Act of 2007, EPACT 1992 and 2005, ARRA 2009 and DOE procurement procedures. A 10-year tracking and follow-up reporting mechanism may be required."},{"code":"expenditure","isSelected":true,"description":"Quarterly financial status reports are required.  Additional terms and conditions are invoked by ARRA 2009. A final report is required at the end of the contract period. In accordance with the Energy Independence and Security Act of 2007, EPACT 1992 and 2005, ARRA 2009 and DOE procurement procedures. A 10-year tracking and follow-up reporting mechanism may be required.\r\n"},{"code":"performanceMonitoring","isSelected":false}]</t>
  </si>
  <si>
    <t xml:space="preserve">In accordance with the Energy Independence and Security Act of 2007, EPACT 1992 and 2005, ARRA 2009 and DOE procurement procedures.   Access to process implementation and efficiency data may be required to be available for 10 years after project completion to measure performance against expectation and support commercialization of the technology.  The grantee is expected to maintain records to fulfill auditing needs._x000D_
</t>
  </si>
  <si>
    <t>(Cooperative Agreements) FY 17$0.00; FY 18 est $0.00; FY 19 est $0.00; FY 16$0.00; - All obligations under this program will be made with Recovery Act funds. This program has not had funds other than ARRA obligated to it. These funds must be expended by September 30, 2015. All funding associated with ARRA and this CFDA Program expired on 09/30/2015.</t>
  </si>
  <si>
    <t xml:space="preserve">DOE financial assistance Rules and 10 CFR 600 applies._x000D_
</t>
  </si>
  <si>
    <t xml:space="preserve">81.117 Energy Efficiency and Renewable Energy Information Dissemination, Outreach, Training and Technical Analysis/Assistance; </t>
  </si>
  <si>
    <t>Fiscal Year2016: This CFDA Program was funded with ARRA money, which expired on 09/30/2015.  No funding has been added to this program since. This CFDA Program was funded with ARRA money, which expired on 09/30/2015.  No funding has been added to this program since.Fiscal Year2018: This CFDA Program was funded with ARRA money, which expired on 09/30/2015.  No funding has been added to this program since.</t>
  </si>
  <si>
    <t xml:space="preserve">Awards are restricted to the entities listed in the “Applicant Eligibility” portion of this program listing.  All election criteria will conform to EISA  2007, EPACT 1992 and 2005, and ARRA 2009 requirements as applicable to the specific project authorization._x000D_
</t>
  </si>
  <si>
    <t>https://beta.sam.gov/fal/3dd841adf94848acb6c36ccc92453ade/view</t>
  </si>
  <si>
    <t>Advanced Research Projects Agency - Energy</t>
  </si>
  <si>
    <t>(ARPA-E)</t>
  </si>
  <si>
    <t>{"list":[{"act":{"description":"This agency was chartered and authorized in 2007 in the America COMPETES Act (Public Law 110-69), and re-authorized in the America COMPETES Reauthorization Act of 2010 (Public Law 111-358)."},"authorizationTypes":{"USC":false,"act":true,"statute":false,"publicLaw":false,"executiveOrder":false}}]}</t>
  </si>
  <si>
    <t>To support the President’s National Objectives for the Department of Energy, and the Objectives contained in the authorizing legislation.</t>
  </si>
  <si>
    <t xml:space="preserve">As described in the Funding Opportunity Announcement. </t>
  </si>
  <si>
    <t>{"description":"Compliance with Federal, State and local environmental statutes and regulations, as required under the Energy Independence and Security Act of 2007.","isApplicable":true}</t>
  </si>
  <si>
    <t>{"environmentalImpact":{"reports":[{"isSelected":false,"reportCode":"statement"},{"isSelected":false,"reportCode":"assessment"},{"isSelected":false,"reportCode":"ExecutiveOrder12372"},{"isSelected":true,"reportCode":"otherRequired"}]},"description":"Pre-application required in the form of a Concept Paper (unless directed differently in the Funding Opportunity Announcement).  This program is not eligible for coverage under E.O. 12372, “Intergovernmental Review of Federal Programs."}</t>
  </si>
  <si>
    <t>{"description":"Applications for ARPA-E must be submitted through ARPA-E eXCHANGE to be considered for award.  Information on how to submit application via ARPA-E eXCHANGE can be found at: http://arpa-e.energy.gov/. It is the responsibility of the applicant to verify successful transmission.  "}</t>
  </si>
  <si>
    <t>All eligible applications will be considered through the Department’s Merit Review Process.</t>
  </si>
  <si>
    <t xml:space="preserve">Deadlines are identified in each Funding Opportunity Announcement.  _x000D_
	_x000D_
</t>
  </si>
  <si>
    <t>{"types":{"moe":false,"formula":false,"matching":true},"formula":{"title":"","chapter":"","part":"","subPart":"","publicLaw":"","description":""},"matching":{"requirementFlag":"mandatory","percent":"0","description":"Detailed cost share requirements are specified in each Funding Opportunity Announcement."},"moe":{"description":""}}</t>
  </si>
  <si>
    <t>{"awarded":"other","description":"As required under the Energy Independence and Security Act of 2007, as applicable.","awardedDescription":"Most often under a Cooperative Agreement as reimbursable."}</t>
  </si>
  <si>
    <t>[{"code":"program","isSelected":true,"description":"In accordance with the Energy Independence and Security Act of 2007 and DOE procurement procedures.  Quarterly progress reports will be required along with a final report."},{"code":"cash","isSelected":false,"description":""},{"code":"progress","isSelected":false,"description":""},{"code":"expenditure","isSelected":true,"description":"Quarterly financial reports will be required along with a final report (and as described in the Funding Opportunity Announcement)."},{"code":"performanceMonitoring","isSelected":false,"description":""}]</t>
  </si>
  <si>
    <t>{"isApplicable":true,"description":"Audit requirements laid out in the OMB Circulars apply to the ARPA-E Program.  Circulars are available at the White House website."}</t>
  </si>
  <si>
    <t>89-0337-0-1-270;</t>
  </si>
  <si>
    <t>(Cooperative Agreements) FY 17$204,480,148.00; FY 18 Estimate Not Available  FY 19 Estimate Not Available  FY 16$266,955,201.00; - Energy Transformation Acceleration Fund</t>
  </si>
  <si>
    <t>$250,000 to $10,000,000 (average range is $2 million)</t>
  </si>
  <si>
    <t>{"list":[{"fiscalYear":2016,"description":"Pending As noted in ARPA-E's FY17 Congressional Budget Justification - In FY16 ARPA-E released funding opportunity announcements for seven focused programs and awarded $201M to 77 projects that aim to:  improve the energy efficiency of existing single-pane windows in commercial and residential buildings,  increase energy efficiency of datacenters, develop new crop breeding approaches for improved root and soil function, use renewable energy to convert air and water into cost-competitive liquid fuels, reduce energy consumption of future vehicles, and accelerate devices built with high performance ion-conducting solids to commercial deployment.\r\n\r\nAs of February 2017, ARPA-E has invested a total of $1.5 billion across more than 580 projects through 36 focused programs and three open funding solicitations. This initial investment has attracted more than $1.8 billion in private sector follow-on funding. Additionally, at least 56 ARPA-E project teams have formed new companies and 68 projects have partnered with other government agencies for further development."},{"fiscalYear":2018,"description":"Pending"},{"fiscalYear":2017,"description":"Pending"}],"isApplicable":true}</t>
  </si>
  <si>
    <t>As described under the Energy Independence and Security Act of 2007, America COMPETES Act of 2007, and the America ReCOMPETES Act of 2010.</t>
  </si>
  <si>
    <t>Hai DuongDepartment of Energy, 1000 Independence Avenue, S.W., Washington, DC 20585 Email:&lt; a href='mailto:hai.duong@hq.doe.gov'&gt;hai.duong@hq.doe.gov&lt;/a&gt;Phone: (202) 287-6583;</t>
  </si>
  <si>
    <t>http://www.arpa-e.energy.gov/</t>
  </si>
  <si>
    <t>As described in the Funding Opportunity Annoucement.</t>
  </si>
  <si>
    <t>https://beta.sam.gov/fal/70c43299460a4fd286eecd06916d5ac2/view</t>
  </si>
  <si>
    <t>Long-Term Surveillance and Maintenance</t>
  </si>
  <si>
    <t>{"list":[{"act":{"description":"Department of Energy Organization Act of 1977, as amended Public Law 96-573"},"authorizationTypes":{"act":true}},{"act":{"description":"Executive Order 12898, Federal Actions To Address Environmental Justice in Minority Populations and Low-Income Populations."},"authorizationTypes":{"act":true}},{"act":{"description":"Resource Conservation and Recovery Act (RCRA), Public Law 95-480"},"authorizationTypes":{"act":true}},{"act":{"description":"Superfund Amendments and Reauthorization Act of 1986, Public Law 99-499"},"authorizationTypes":{"act":true}},{"act":{"description":"Uranium Mill Tailings Radiation Control Act of 1978, Public Law 95-604"},"authorizationTypes":{"act":true}},{"act":{"description":"Comprehensive Environmental Response, Compensation, and Liability Act (CERCLA)  as amended"},"authorizationTypes":{"act":true}},{"act":{"description":"Atomic Energy Act of 1954, Section 31, as amended, Public Law 83-703"},"authorizationTypes":{"act":true}}]}</t>
  </si>
  <si>
    <t>The objectives of the Office of Legacy Management are to manage the Department’s post-closure responsibilities and ensure the future protection of human health and the environment.  This Office has control and custody for legacy lands, structures, and facilities and is responsible for maintaining them at levels suitable for their long-term use.  This Office also provides environmental assistance to enable communities around DOE sites to address environmental issues.</t>
  </si>
  <si>
    <t>{"environmentalImpact":{"reports":[{"isSelected":true,"reportCode":"statement"},{"isSelected":false,"reportCode":"assessment"},{"isSelected":false,"reportCode":"ExecutiveOrder12372"},{"isSelected":true,"reportCode":"otherRequired"}]},"description":"These determinations will be made by DOE Headquarters.  An environmental impact statement may be required depending on the program and project."}</t>
  </si>
  <si>
    <t>{"description":"After informal communication with DOE Headquarters Office, a formal proposal by the organization interested in doing the work must be submitted through an appropriate official of the corporate entity, organization or institution.  A Standard Form 424, Application for Federal Assistance, Standard Form 424A, Budget Information for Non-Construction Programs, Standard Form 424B, Assurances for Non-Construction Programs, and a written proposal should be submitted to the project office and include: a title, objectives, time frame, and a budget breakdown."}</t>
  </si>
  <si>
    <t xml:space="preserve">Projects are reviewed at the Office of Legacy Management and award decisions are made throughout the fiscal year. </t>
  </si>
  <si>
    <t>90 to 180 days</t>
  </si>
  <si>
    <t xml:space="preserve">Awards may be modified or extended as required._x000D_
_x000D_
</t>
  </si>
  <si>
    <t>{"types":{"moe":false,"formula":false,"matching":true},"matching":{"requirementFlag":"voluntary","percent":"0","description":"Varies with each grant/cooperative agreement.\r\n"}}</t>
  </si>
  <si>
    <t>{"awarded":"other","description":"The time period for a grant or cooperative agreement is dependent upon the individual project proposed.\r\n\r\n","awardedDescription":"Varies with each grant/cooperative agreement.\r\n"}</t>
  </si>
  <si>
    <t>[{"code":"program","isSelected":false},{"code":"cash","isSelected":false},{"code":"progress","isSelected":true,"description":" A final report may be due at the end of the grant or cooperative agreement.\r\n"},{"code":"expenditure","isSelected":true,"description":" SF 425, Federal Financial Report is required.\r\n"},{"code":"performanceMonitoring","isSelected":false}]</t>
  </si>
  <si>
    <t>{"isApplicable":true,"description":"Federal Clearinghouse Audit (A-133)"}</t>
  </si>
  <si>
    <t>A recipient is expected to maintain auditable records to substantiate the total costs incurred under the grant or cooperative agreement.</t>
  </si>
  <si>
    <t>89-0243-0-1-270;</t>
  </si>
  <si>
    <t>(Project Grants (Cooperative Agreements)) FY 17$27.00; FY 18 est $16.00; FY 19 Estimate Not Available  FY 16$3,039,278.00; - The 81.136 CFDA program belongs to the Office of Legacy Management which took over awards that transferred from a variety of program offices after the Legacy Management program was established during FY04.</t>
  </si>
  <si>
    <t>The range us $4,000 to $450,000. The average is ~$89,736</t>
  </si>
  <si>
    <t>{"list":[{"fiscalYear":2016,"description":"$3,039,277.56 \r\n"},{"fiscalYear":2018,"description":"Not Available"},{"fiscalYear":2017,"description":"Not Available"}],"isApplicable":true}</t>
  </si>
  <si>
    <t xml:space="preserve">DOE Financial Assistance Regulations (10 CFR 600); and the DOE Guide to Financial Assistance, both of which may be accessed through the DOE Office of Management home page at http://www.management.energy.gov/policy_guidance.htm </t>
  </si>
  <si>
    <t>Ingrid B. Colbert1000 Inependence Ave., S.W., Washington, DC 20585 Email:&lt; a href='mailto:Ingrid.Colbert@hq.doe.gov'&gt;Ingrid.Colbert@hq.doe.gov&lt;/a&gt;Phone: (202) 586-1431;</t>
  </si>
  <si>
    <t>http://www.lm.doe.gov</t>
  </si>
  <si>
    <t xml:space="preserve">Proposals are selected based on statutory eligibility and work that is beneficial to the overall accomplishment of the Office of Legacy Management goals and objectives._x000D_
_x000D_
Goal 1:  Protect human health and the environment _x000D_
Goal 2:  Preserve, protect, and share records and information._x000D_
Goal 3:  Meet commitments to the contractor work force _x000D_
Goal 4:  Optimize the use of land and assets_x000D_
Goal 5:  Sustain management excellence _x000D_
_x000D_
_x000D_
In most cases, the criteria for award on the specific scope are associated with the site and the local entities.  All grants/cooperative agreements are awarded to entities specifically associated with a respective site and regulatory agreements (i.e., State has oversight rights). Grants/cooperative agreements are almost always sole-source.  Criteria may include cost of the project, applicant’s qualifications, and applicability to LM’s mission. To manage the Department's post-closure responsibilities and ensure the future protection of human health and the environment. Legacy Management has control and custody for legacy lands, structures, and facilities and is responsible for maintaining them at levels consistent with Departmental long-term plans._x000D_
_x000D_
</t>
  </si>
  <si>
    <t>Jul 20,2009</t>
  </si>
  <si>
    <t>https://beta.sam.gov/fal/9057b93f9a434147816084d06c55db9d/view</t>
  </si>
  <si>
    <t>Minority Economic Impact</t>
  </si>
  <si>
    <t>Minority Education Awards and Minority Business and Economic Development Programs</t>
  </si>
  <si>
    <t>{"list":[{"executiveOrder":{"description":"Executive Order 13515, Asian Americans and Pacific Islanders, October 14, 2009 as amended"},"authorizationTypes":{"USC":false,"act":false,"statute":false,"publicLaw":false,"executiveOrder":true}},{"executiveOrder":{"description":"Executive Order 13592, Tribal Colleges and Universities, December 8, 2011 as amended"},"authorizationTypes":{"USC":false,"act":false,"statute":false,"publicLaw":false,"executiveOrder":true}},{"executiveOrder":{"description":"Executive Order 13532, President's Advisory Commission on Educational Excellence for Hispanic Americans, October 19, 2010, as amended"},"authorizationTypes":{"USC":false,"act":false,"statute":false,"publicLaw":false,"executiveOrder":true}},{"act":{"description":"National Energy Conservation Act"},"publicLaw":{"number":"95-619"},"USC":{"title":"42","section":"7141"},"authorizationTypes":{"USC":true,"act":true,"statute":false,"publicLaw":true,"executiveOrder":false},"usc":{"title":"42","section":"7141"}},{"executiveOrder":{"description":"Executive Order 13532, White House Initiative on Historically Black Colleges and Universities, February 26, 2010, as amended"},"authorizationTypes":{"USC":false,"act":false,"statute":false,"publicLaw":false,"executiveOrder":true}},{"act":{"description":"The Office of Minority Economic Impact (OMEI) was established in Fiscal Year 1979 pursuant to Section 641 Title VI, Part 3 of the National Energy Conservation Policy Act (Public Law 95-619) dated November 9, 1978.  "},"parentAuthorizationId":"b8b5185e5d1256cf551c38f58521b138","authorizationTypes":{"USC":false,"act":true,"statute":false,"publicLaw":false,"executiveOrder":false}}]}</t>
  </si>
  <si>
    <t>The program's primary focus is to engage minority serving institutions (MSIs) in DOE mission activities, collaborative research projects throughout the DOE, and future workforce development. Additionally, the office has the duty and responsibility to advise the Secretary on the effect of energy policies, regulations and other actions of the Department and its components on minorities and minority business enterprises and on ways to insure minorities are afforded an opportunity to participate fully in the energy programs of the Department. The office also has the duty to develop and disseminate information on energy programs to minority business enterprises, minority educational institutions and other appropriate minority organizations and to develop technical assistance programs to assist minority businesses in establishing and expanding energy-related business opportunities.</t>
  </si>
  <si>
    <t>Historically Black Colleges and Universities (HBCUs), Hispanic Serving Institutions (HSIs), Tribal Colleges and Universities (TCUs), Asian American Pacific Islander (AAPI) Serving Institutions, and non-profit institutions servicing HBCUs, HSIs, TCUs, and AAPIs. Additionally, minority business enterprises, and organizations the primary purpose which is to assist in the development of those communities will be able to participate in the research, development, demonstration, and contract activities of the Department.</t>
  </si>
  <si>
    <t xml:space="preserve">The general public, scientists, researchers, student/trainee, graduate students, institutions of higher learning, DOE, minority business enterprises,  and organizations the primary purpose which is to assist in the development of those communities and other US government agencies will benefit. Middle and high school will also benefit due to the institutions of higher learning's programs supported by DOE. </t>
  </si>
  <si>
    <t>{"flag":"yes","description":"Were given a deadline to complete by 7 Sep 2018 per Terri Diehl","list":[]}</t>
  </si>
  <si>
    <t>{"awarded":"lump","description":"Two Years"}</t>
  </si>
  <si>
    <t>89-0228-0-1-050;</t>
  </si>
  <si>
    <t xml:space="preserve">(Formula Grants (Cooperative Agreements)) FY 17$1,370,961.00; FY 18 est $1,009,000.00; FY 19 est $1,500,000.00; FY 16$75,000.00; FY 15$1,000,000.00; - </t>
  </si>
  <si>
    <t xml:space="preserve">No Data </t>
  </si>
  <si>
    <t>{"list":[{"fiscalYear":2015,"description":"Provided scholarships, supported pre-college Science Technology Engineering and Math (STEM) program and funded Sustainable Campus Community Initiative. Provided support to minority business enterprises , programs to assist minority business enterprises in energy related businesses , provide technical assistance programs to encourage, promote, and assist minority business enterprises in establishing and expanding energy-related business opportunities which are located in minority communities and that can provide jobs to workers in such communities, provide a national information clearinghouse which will develop and disseminate information on the aspects of energy programs to minority business enterprises, and other appropriate minority organizations.  "},{"fiscalYear":2016,"description":"Plan to provide scholarships, support pre-college Science Technology Engineering and Math (STEM) program and fund Sustainable Campus Community Initiative. Plan to provide support to minority business enterprises , programs to assist minority business enterprises energy-related businesses, provide technical assistance programs to encourage, promote, and assist minority business enterprises in establishing and expanding energy-related business opportunities which are located in minority communities and that can provide jobs to workers in such communities, provide a national information clearinghouse which will develop and disseminate information on the aspects of energy programs to minority business enterprises, and other appropriate minority organizations 1000000.00"},{"fiscalYear":2017,"description":"Provided cooperative agreements or continued support to 12 Minority Serving Institutions.  Some examples of support include scholarships, pre-college Science Technology Engineering and Math (STEM) programs and fund Sustainable Campus Community Initiatives. The managed the Minority Educational Institution Student Partnership Program which gave over 50 students a paid summer internship with DOE HQ and laboratories.  Also provided support to several workshops and educational seminars to promote and assist minority business enterprises in establishing and expanding energy-related business opportunities which are located in minority communities and that can provide jobs to workers in such communities"},{"fiscalYear":2018,"description":"Plan to provide scholarships, support pre-college Science Technology Engineering and Math (STEM) program and fund Sustainable Campus Community Initiative. Plan to provide support to minority business enterprises , programs to assist minority business enterprises energy-related businesses, provide technical assistance programs to encourage, promote, and assist minority business enterprises in establishing and expanding energy-related business opportunities which are located in minority communities and that can provide jobs to workers in such communities, provide a national information clearinghouse which will develop and disseminate information on the aspects of energy programs to minority business enterprises, and other appropriate minority organizations"}],"isApplicable":true}</t>
  </si>
  <si>
    <t xml:space="preserve">10 CFR Part 602, 605, 733; 2 CFR 200, 910; PL95-224; PL106-107; DOE Guide to Financial Assistance. </t>
  </si>
  <si>
    <t>Annie Whatley1000 Independence Ave. SW., Washtington, DC 20585 Email:&lt; a href='mailto:diversity@hq.doe.gov'&gt;diversity@hq.doe.gov&lt;/a&gt;Phone: 2025868383;</t>
  </si>
  <si>
    <t>http://energy.gov/diversity</t>
  </si>
  <si>
    <t>Jun 14,2012</t>
  </si>
  <si>
    <t>https://beta.sam.gov/fal/553c501db0164a65a947d14c9fde596f/view</t>
  </si>
  <si>
    <t>State Heating Oil and Propane Program</t>
  </si>
  <si>
    <t>(SHOPP)</t>
  </si>
  <si>
    <t>{"list":[{"act":{"description":"97-258"},"USC":{"title":"31","section":"6304"},"authorizationTypes":{"USC":true,"act":true,"statute":false,"publicLaw":false,"executiveOrder":false},"usc":{"title":"31","section":"6304"}}]}</t>
  </si>
  <si>
    <t>SHOPP is a joint data collection effort between heating oil and propane consuming States across the United States and the U.S. Department of Energy/U.S. Energy Information Administration (EIA).</t>
  </si>
  <si>
    <t>SHOPP is a joint data collection effort between States that consume heating oil and propane for residential heating purposes across the United States and the U.S. Department of Energy/Energy Information Administration (EIA).</t>
  </si>
  <si>
    <t>Beneficiaries are States and their agencies that have the resources to conduct the program, and whose residents consume heating oil and/or propane for residential purposes.</t>
  </si>
  <si>
    <t>{"environmentalImpact":{"reports":[{"isSelected":false,"reportCode":"statement"},{"isSelected":false,"reportCode":"assessment"},{"isSelected":false,"reportCode":"ExecutiveOrder12372"},{"isSelected":true,"reportCode":"otherRequired"}]},"description":"An email expressing intent to apply should be sent to the survey manager prior to application for States which are not currently participating in SHOPP. The U.S. EIA may not be able to accommodate all requests for participation.  No formal preapplication forms are necessary."}</t>
  </si>
  <si>
    <t>This award is a five-year cooperative agreement between EIA and the State.  Every five years, applicants are required to fill out forms per OMB Circular A-102 and other forms as stated on EIA’s website at: http://www.eia.gov/petroleum/heatingoilpropane/faq_stateofficials.cfm</t>
  </si>
  <si>
    <t>{"types":{"moe":false,"formula":false,"matching":true},"formula":{"title":"","chapter":"","part":"","subPart":"","publicLaw":"","description":""},"matching":{"requirementFlag":"mandatory","percent":"50","description":""},"moe":{"description":""}}</t>
  </si>
  <si>
    <t>{"awarded":"lump","description":"The assistance is available for expenditures made during the current award year up to 2 years after the end of the current grant year.  Although they may be accessed for a time period after the award year, funds for each grant year may only be spent on program activities for that specific year."}</t>
  </si>
  <si>
    <t>[{"code":"program","isSelected":true,"description":"Management Reporting – Progress  Report; Scientific/Technical Report DOE F 241.3; Financial Reporting SF 425"},{"code":"cash","isSelected":false,"description":""},{"code":"progress","isSelected":false,"description":""},{"code":"expenditure","isSelected":false,"description":""},{"code":"performanceMonitoring","isSelected":false,"description":""}]</t>
  </si>
  <si>
    <t>89-0216-0-1-276;</t>
  </si>
  <si>
    <t xml:space="preserve">(Salaries and Expenses) FY 17$198,507.00; FY 18 est $200,347.00; FY 19 est $188,814.00; FY 16$223,575.00; - </t>
  </si>
  <si>
    <t>The range of individual awards is from $1,900 to $24,000.
$250,000 is allocated annually for financial assistance to States for SHOPP.</t>
  </si>
  <si>
    <t>Marcela Rourk1000 Independence Ave SW, Washington, DC 20585 Email:&lt; a href='mailto:Marcela.rourk@eia.gov'&gt;Marcela.rourk@eia.gov&lt;/a&gt;Phone: 2025864412;</t>
  </si>
  <si>
    <t>https://www.eia.gov/</t>
  </si>
  <si>
    <t>Jun 21,2012</t>
  </si>
  <si>
    <t>https://beta.sam.gov/fal/8247908c543545028f0637bf91f75d70/view</t>
  </si>
  <si>
    <t xml:space="preserve">Environmental Management R&amp;D and Validation Testing on High Efficiency Particulate Air (HEPA) Filters </t>
  </si>
  <si>
    <t>Environmental Management R&amp;D</t>
  </si>
  <si>
    <t>{"list":[{"act":{"description":"The activity conducted under this award is authorized pursuant to: The Department of Energy Act, Public Law 95-91, 42 U.S.C. 7256, in conjunction with 42 U.S.C. 7112"},"authorizationTypes":{"act":true}}]}</t>
  </si>
  <si>
    <t>EM research and development and validation testing (R&amp;DT) provides necessary investments in mid- to long-range activities to address the technological gaps in defense environmental cleanup, including: (1) radioactive liquid and solid waste treatment, storage and disposal; (2) soil and groundwater remediation; (3) nuclear materials and spent fuel management and disposition; (4) facility deactivation and decommissioning; and (5) public, worker, facility/asset, and environmental safety and security. EM R&amp;DT investments seek high-payoff, game-changing technologies and innovations to positively impact EM’s program lifecycle baseline by: (1) reducing costs; (2) accelerating schedules; (3) mitigating mission uncertainties, vulnerabilities, and risks; and (4) minimizing the mortgage associated with long-term, post-closure and post-completion stewardship. EM R&amp;DT also provides the opportunity to perform work and operate facilities more effectively and in a manner that assures public, worker and environmental safely.  New and novel technologies as well as innovative solutions are needed to address the significant challenges associated with the remaining nuclear cleanup work that will span the next five decades.  The program encompasses the entire maturation lifecycle of technology which includes transfer of technologies from other nuclear and non-nuclear industry sectors.
EM’s technology portfolio will leverage and harness the expertise, resources, and capabilities of US universities and colleges.  Academia will support EM in four distinct roles: (1) as an expert-based resource for conducting early-stage and applied scientific research and for providing engineering solutions; (2) as a pool of recognized subject matter experts to support technical peer reviews and independent technical assessments; (3) as incubators and pipelines for EM’s future workforce; and (4) as a source of independent testing, verification, and confirmatory evaluation. EM will work to improve the technical training of its workforce through Science, Technology, Engineering, and Math (STEM) education, experiential learning, and apprenticeships.
EM R&amp;DT supports the safety and quality of permanent containment and confinement ventilation systems as well as modular worksite and breathing-zone ventilation systems used to support nuclear, radiological, chemical, and other high-consequence facility and environmental operations. Future funds will be executed to: (1) conduct basic and early-stage applied research, particularly in areas that lead to the basis of the development, transfer and industrial utilization (commercialization) of new clean air technologies; (2) perform design-specification and quality control inspection, testing and evaluation of existing, newly available, and emerging designs of High-Efficiency Particulate Air (HEPA) filters and other air filtration technologies; (3) perform testing and evaluation of HEPA filter performance in design-basis and off-normal operating conditions as well as in scenarios of major plant or system failures; (4) perform computer modeling and computational (numerical) simulation of airflow dynamics, including multiphase flow, particle tracking, evaporation, combustion, convection, conduction, and radiation heat transfer; (5) perform in-depth engineering analysis of complex fluid flows, including detailed flow characteristics such as velocity, pressure, turbulence, temperature, and species concentration for internal or external flows; (6) support the research and development of new and plant-specific designs of air filtration technologies, including in-line sensors and measurement devices; and (7) complementary and alternative technologies, such as robotics and remote systems, to support the inspection and maintenance of ventilation systems as critical infrastructure. As air filtration systems perform critical safety functions in many high-consequence facilities, continued focus on the quality of commercial, off-the-self technologies as well as on the advancing state-of-the-art must be maintained to assure safety and quality in environmental management operations.
Specific to HEPA filters, R&amp;DT under various normal and upset test conditions will help determine valuable operational information (i.e., develop suggested controls and operational methods, and identify failure modes) that can be applied at various commercial and Government/military facilities that treat, store, or process nuclear material or waste streams (e.g. commercial nuclear power facilities), or filter out hazardous particulates or dust for commercial microelectronic clean rooms or hospital operations. This R&amp;DT may increase the protective nature of the American Society of Mechanical Engineers (ASME) AG-1 Code (Code on Nuclear Air and Gas Treatment), enhance the ability of professionals to design filters and air filtration systems, and reduce uncertainty in the development of standard operating procedures for facilities involved in nuclear containment ventilation activities. Improving the durability of HEPA filters used in nuclear containment is a key component in protecting the worker and general population in the event of a fire at a nuclear facility, particularly segments of the population near nuclear facilities.</t>
  </si>
  <si>
    <t>A publicly-owned agency or organization established to perform specialized functions or services for the benefit of all or part of the general public either without charge or at cost, making no profits and having no shareholders to receive dividends. Includes institutions of higher education and hospitals.  Determinations are made by DOE EM Headquarters or EM Field Offices, or both.</t>
  </si>
  <si>
    <t>The following organizations will significantly benefit from improved, more reliable, and safer advanced HEPA filters: Federal/ State radioactive treatment and/or storage facilities, commercial nuclear power industry, workers in a radioactive environment, industrial, military or medical processes that require very stringent filtering and the general public, particularly landowners or homeowners in proximity to radioactive facilities. Indirect benefits include more accurate known and understood HEPA filter failure mechanisms and limits, margins, and operational constraints, especially in emergency situations such as fire or a seismic event. Indirect benefits include deceased operating costs, and potentially improvements to the American Society of Mechanical Engineering (ASME) AG-1 code, the US national consensus standard for nuclear air handling and treatment systems.</t>
  </si>
  <si>
    <t>{"description":"Cost will also be determined in accordance with OMB Circular No. A-21 for institutions of higher education or as otherwise defined in the financial assistance instrument. This program is excluded from coverage under OMB Circular No. A-87. ","isApplicable":true}</t>
  </si>
  <si>
    <t>{"description":"This program is excluded from coverage under OMB Circular No. A-102. OMB Circular No. A-110 applies to this program. A formal proposal by the organization interested doing the work must be submitted through an appropriate official of the corporate entity, organization, or institution. Financial assistance requests will be reviewed pursuant to the Department of Energy Financial Assistance Regulations at 10 CFR 600  and the DOE Merit Review Guide, as amended. "}</t>
  </si>
  <si>
    <t>Award decision will be made by DOE Headquarters.</t>
  </si>
  <si>
    <t>The approximate approval/disapproval time is from two months to one year.</t>
  </si>
  <si>
    <t xml:space="preserve">From 120 to 180 days. Proposal for renewal are subject to review and acceptance by DOE Headquarters, the field, or both. </t>
  </si>
  <si>
    <t>{"awarded":"other","description":"Length and time phasing of assistance will vary with the program phase and activity. Method of awards/ releasing assistance: awards will be incrementally funded. See the following for information on how assistance is awarded/released. ","awardedDescription":" Awards will be incrementally funded."}</t>
  </si>
  <si>
    <t>[{"code":"program","isSelected":true,"description":"Yes, periodic program and progress reports are required per the Reporting Requirements Checklist attached to the award. No cash reports are required."},{"code":"cash","isSelected":false},{"code":"progress","isSelected":true,"description":"At a minimum, annual progress reports are required. Frequency of progress reports will be determined at time of award or annually thereafter. "},{"code":"expenditure","isSelected":true,"description":"Expenditure reports will be required. The type and frequency will be determined at time of award. "},{"code":"performanceMonitoring","isSelected":true,"description":"Performance monitoring will be required. The type and frequency will be determined at time of award."}]</t>
  </si>
  <si>
    <t>{"isApplicable":true,"description":"Audits will be conducted annually or as defined by the size of and the specific award provisions. "}</t>
  </si>
  <si>
    <t xml:space="preserve">Retention of records will be required in accordance with 10 CFR 600.  A grantee is expected to maintain auditable records to substantiate the total costs under the Cooperative Agreement. The grantee is also expected to keep and maintain applicable American Society of Mechanical Engineers (ASME) Nuclear Quality Assurance-1 (NQA-1) and other quality assurance testing and results records as needed. </t>
  </si>
  <si>
    <t>89-0251-0-1-250;</t>
  </si>
  <si>
    <t>(Salaries and Expenses) FY 17$3,533,767.00; FY 18 est $5,000,000.00; FY 19 est $5,000,000.00; FY 16$219,500.00; - Subject to funds availability.</t>
  </si>
  <si>
    <t>{"list":[{"fiscalYear":2016,"description":"Continue FY15 HEPA filter R&amp;DT objectives and begin filter type separator vs. separatorless R&amp;DT. Collected data will assist in planned aged filter testing.  Attained NQA-1 qualification - a significant feature that assists in future research activities. Conducted some tests for HEPA filter R&amp;DT objectives and initiated comparison testing of filter type separator vs. separatorless R&amp;DT. Also continued to collect data to understand the use of aged filter in process buildings. "},{"fiscalYear":2017,"description":"Performed HEPA filter R&amp;DT, including separator and separatorless designs. Collected data to understand the use of aged filter in process buildings. Worked on qualification, testing and research to advance the sate of the art of containment ventilation systems."},{"fiscalYear":2018,"description":"Continued to perform R&amp;DT activities to advance the state-of-the-art of containment ventilation systems. Expanded testing to additional facilities in DOE complex. Completed first phase of prototype radial flow filters. Initiated acceptance testing for filters to be installed in DOE nuclear facilities. Initiated testing of aged filters from DOE’s Hanford Site, the Diablo nuclear facility, the Filter Test Facility, Hanford, and Prairie Island Nuclear Power Plant. Maintained ASME NQA-1 certification for nuclear quality assurance."}],"isApplicable":true}</t>
  </si>
  <si>
    <t>Rodrigo V. Rimando, Jr.1000 Independence Ave SW, Washington, DC 20585 Email:&lt; a href='mailto:rodrigo.rimando@em.doe.gov'&gt;rodrigo.rimando@em.doe.gov&lt;/a&gt;Phone: 202-287-1348;</t>
  </si>
  <si>
    <t>http://www.energy.gov</t>
  </si>
  <si>
    <t xml:space="preserve">Research must be beneficial to the overall accomplishment of the program objectives and consistent with the criteria of the EM Merit Review System (i.e., technically meritorious, qualified principal investigators, adequate facilities for conduct of the work, past experience and performance history). </t>
  </si>
  <si>
    <t>Nov 25,2012</t>
  </si>
  <si>
    <t>https://beta.sam.gov/fal/e136a1a467e7434faeae79ec7493c0fd/view</t>
  </si>
  <si>
    <t>Los Alamos National Laboratory - Fire Protection</t>
  </si>
  <si>
    <t>Los Alamos Fire Department Cooperative Agreement</t>
  </si>
  <si>
    <t>{"list":[{"act":{"description":"31 USC 6305"},"USC":{"title":"31","section":"6304"},"authorizationTypes":{"USC":true,"act":true},"usc":{"title":"31","section":"6304"}}]}</t>
  </si>
  <si>
    <t>The general objective of this Cooperative Agreement is to provide financial support for staff, response vehicles, specialized tours and training, and the use of two fire station facilities to the Incorporated County of Los Alamos to allow the County to provide an enhanced level of fire department services, including advanced nuclear facility capable, industrial fire suppression, advanced emergency medical, rescue, hazardous materials response, and other services through its municipal fire department.</t>
  </si>
  <si>
    <t>EMERGENCY PREPAREDNESS:  The fire department has an authorized staffing level of 139 fire fighters and officers and 11 civilian support staff.  The fire department staff, in addition to being trained as conventional fire fighters responding to fires in residence and businesses, is also trained to respond to fires and other emergencies at nuclear and high hazard facilities. PLANNING:  The fire department is responsible for the development of Pre-Incident Plans at necessary LANL buildings and facilities. PUBLIC WORKS:  The fire department is responsible for hydrant testing at LANL. TRAINING:  Fire fighters receive special training prior to engaging in fire fighting or emergency operations at nuclear and high hazard facilities at LANL, not only to ensure their safety, but to ensure that their actions contribute to control of the incident, versus making the incident worse by possibly spreading contamination or taking actions which result in unnecessary damage to mission critical or costly equipment.</t>
  </si>
  <si>
    <t>Los Alamos Fire Department is an agency within Los Alamos County.  Los Alamos County is a political subdivision of the State of New Mexico.</t>
  </si>
  <si>
    <t>Funds awarded via the NNSA Contracts and Procurement Division, Albuquerque Complex, 	 Albuquerque, New Mexico, coordinating with the NNSA Los Alamos Field Office as the Delegated Program Office.  The procedural steps at the NNSA are as follows: Contract Specialist (NA-APM-12), Preparation; Contracting Officer  (NA-APM-121), Coordination and Review; Patent Counsel, Coordination and Review; Legal Counsel, Coordination and Review; Independent Review  (NA-APM-122.1); Head of Contracting Activity  (NA-APM-12), Coordination and Review; Contracting Officer  (NA-APM-121), and Final Signature.</t>
  </si>
  <si>
    <t>The Cooperative Agreement was approved and became effective on 10/01/2013.</t>
  </si>
  <si>
    <t>{"types":{"moe":false,"formula":false,"matching":true},"formula":{"title":"","chapter":"","part":"","subPart":"","publicLaw":"","description":""},"matching":{"requirementFlag":"mandatory","percent":"20","description":"This program has no statutory formula. Matching Requirements: Percent: 20 - 26%. Using a sliding scale implemented over the period of performance, October 1, 2013 through September 30, 2023, the County's cost for providing fire protection within Los Alamos County and LANL will be approximately 23 percent of the overall fire department budget for FY18. This program does not have MOE requirements. Federal contribution is under $100M for the 5-year agreement from FY13 to FY18."},"moe":{"description":""}}</t>
  </si>
  <si>
    <t>{"awarded":"lump","description":"This Cooperative Agreement is for a 5-year term. The period of performance is October 1, 2013 to September 30, 2018. The Cooperative Agreement will be reassessed for years 2019 thru 2023."}</t>
  </si>
  <si>
    <t>[{"code":"program","isSelected":true,"description":"Special Status Report; Final Scientific/Technical Report; SF-425 Federal Financial Reports; Patent Certification; SF-428 &amp; 428B Final Property Report; Patent Certification;\r\nSF-428 Tangible Personal Property Forms Family; Training Plan; LANL Fire Hydrant Flow Testing; LANL Emergency Response Time Report; and DOE Vehicle Mileage Report."},{"code":"cash","isSelected":false,"description":""},{"code":"progress","isSelected":true,"description":"Monthly Progress Reports Associated with meeting the expectations of the Cooperative Agreement."},{"code":"expenditure","isSelected":true,"description":"As required, to support cost-sharing of the Cooperative Agreement."},{"code":"performanceMonitoring","isSelected":true,"description":"Oversight of the performance attributes of this Cooperative Agreement is the responsibility of the Los Alamos Field Office."}]</t>
  </si>
  <si>
    <t>{"isApplicable":true,"description":"Los Alamos County includes Cooperative Agreement related transactions in its annual Comprehensive Annual Financial Report, completed June 30th of each year. "}</t>
  </si>
  <si>
    <t xml:space="preserve">Required by the Cooperative Agreement terms and conditions. </t>
  </si>
  <si>
    <t>89-0240-0-1-054;</t>
  </si>
  <si>
    <t xml:space="preserve">(Project Grants (Cooperative Agreements)) FY 17$18,236,558.00; FY 18 est $19,083,838.00; FY 19 est $19,216,331.00; FY 16$17,747,975.00; - </t>
  </si>
  <si>
    <t>For the 1st term of the Cooperative Agreement (FY09-FY13), Federal assistance ranged from $13,978,318 to $15,731,859 (estimated).  
For the 2nd term of the Cooperative Agreement (FY14-FY18), Federal assistance is estimated at $17,478,712 to $19,038,838. For the 3rd term of the Cooperative Agreement (FY19-FY23), Federal assistance is estimated at $19,216,331 to $21,266,489.</t>
  </si>
  <si>
    <t>{"list":[{"fiscalYear":2016,"description":"Continued effecting planning and response to Los Alamos National Laboratory. In summer of 2017, completed training and research into pre-incident planning upgrades. Maintained an independent and fully capable LAFD Hazmat team."},{"fiscalYear":2017,"description":"Continued effecting planning and response to Los Alamos National Laboratory."},{"fiscalYear":2018,"description":"Continued effecting planning and response to Los Alamos National Laboratory."}],"isApplicable":true}</t>
  </si>
  <si>
    <t>The Cooperative Agreement notes numerous regulations (both Federal, local, and Laboratory) and guidelines associated with the performance expectations of the Recipient.</t>
  </si>
  <si>
    <t>{"flag":"appendix","description":"For any questions or concerns, please contact the Los Alamos Field Office Emergency Program Manager, James Rast."}</t>
  </si>
  <si>
    <t>James E. Rast3747 W Jamez Rd., Los Alamos, NM 87544 Email:&lt; a href='mailto:james.rast@nnsa.doe.gov'&gt;james.rast@nnsa.doe.gov&lt;/a&gt;Phone: 5056650838;</t>
  </si>
  <si>
    <t>http://nnsa.energy.gov/</t>
  </si>
  <si>
    <t>Jul 20,2013</t>
  </si>
  <si>
    <t>https://beta.sam.gov/fal/6a11b34aba7349c1871212c2a7f12193/view</t>
  </si>
  <si>
    <t>Environmental Monitoring/Cleanup, Cultural and Resource Mgmt., Emergency Response Research, Outreach, Technical Analysis</t>
  </si>
  <si>
    <t>{"list":[{"act":{"description":"National Historic Preservation Act of 1966 (Public Law 89-665; 16 U.S.C. 470 et seq.). Subsequent amendments to the Act include Public Laws 91-243, 93-54, 94-422, 94-458, 96-199, 96-244, 96-515, 98-483, 99-514, 100-127, 102-575, 103-437, 104-333, 106-113, 106-176, 106-208, 106-355,109-453.\r\nArchaeological Resources Protection Act of 1979 (Public Law 96-95; 16 U.S.C. 470aa-mm)\r\nNative American Graves Protection And Repatriation Act of 1990 (Public Law 101-601)\r\nComprehensive Environmental Response, Compensation, and Liability Act (Superfund) of 1980 42 U.S.C. §9601 et seq. \r\nSolid Waste Disposal Act of 1965, (Public Law 102-386; 42 U.S.C 6961), Section 6001\r\nAtomic Energy Act of 1954 as amended, Public law 83-703;Stat. 9191: 42 U.S.C. 2011 et seq; Department of Energy Organization Act, 42 U.S.C. 7101 Public Law 95-91\r\nEmergency Planning and Community Right to Know Act (42 U.S.C. 11001-11050) of 1986 (Title III of Superfund Amendments and Reauthorization Act (PL 99-499)\r\nEnergy Policy Act of 1992\r\nFreedom of Information Act and Privacy Act, 5 U.S.C. 552 and 5 U.S.C. 552a"},"executiveOrder":{"description":"White House Initiative On Historically Black Colleges and Universities, Executive Order13532, February 26, 2010\r\nWhite House Initiative On Education Excellence for Hispanics, Executive Order13555, October 19, 2010\r\nFederal Actions To Address Environmental Justice In Minority Populations And Low-Income Populations, Executive Order, 12898, February 11, 1994\r\n\r\n"},"authorizationTypes":{"USC":false,"act":true,"statute":false,"publicLaw":false,"executiveOrder":true}}]}</t>
  </si>
  <si>
    <t>Provides technical and financial assistance to State and local government entities for the conduct of projects/activities to support DOE missions; requirements to manage cultural resources and commitments to provide the public assurances that implemented DOE programs are protective of human health and the environment and educational training and EM’s goals to reduce legacy footprint, lifecycle cost and accelerate cleanup and offer research opportunities in science technology, engineering and mathematical (STEM) fields.</t>
  </si>
  <si>
    <t xml:space="preserve">Research and Development_x000D_
Environmental Restoration </t>
  </si>
  <si>
    <t>State, Local US Territory/Possession, Minority Group, Low Income</t>
  </si>
  <si>
    <t>{"description":"Costs will be determined in accordance with 10 CFR 600 for State and local Governments.  OMB Circular No. A-87 applies to this program.","isApplicable":true}</t>
  </si>
  <si>
    <t>{"description":"OMB Circular A-102 applies to this program.  OMB Circular No. A-11 applies to this program.  The application forms must be downloaded from the Grants.gov website at http://www.grants.gov.  Applicants for sub-awards from the states should consult the office of the official designated as the single point of contact within the State for more information on the process the State requires to be following in applying for assistance."}</t>
  </si>
  <si>
    <t>Evaluations will be conducted by the staff of the Office of Acquisition Management and the applicable Program Office.</t>
  </si>
  <si>
    <t>Renewals are subject to review by the program office and subject to the availability of funds.</t>
  </si>
  <si>
    <t>{"awarded":"quarterly","description":"Vary.  See the following for information on how assistance is awarded/released:  Funds are released through the Electronic Transfer System."}</t>
  </si>
  <si>
    <t>[{"code":"program","isSelected":true,"description":"Quarterly reports and technical progress reports containing accomplishments and information on cost status, reported per task is required.  Additionally, a final technical report is due 90 days after the end of the performance period.  Performance monitoring is achieved through submission of progress reports and site visits."},{"code":"cash","isSelected":true,"description":"Quarterly project Financial Cash Transaction Reports are required."},{"code":"progress","isSelected":true,"description":"Quarterly reports and technical progress reports containing accomplishments and information on cost status, reported per task is required."},{"code":"expenditure","isSelected":true,"description":"Quarterly Spend Plan\r\nQuarterly project Financial Cash Transaction Reports are required."},{"code":"performanceMonitoring","isSelected":false}]</t>
  </si>
  <si>
    <t xml:space="preserve">Retention of records will be required in accordance with 10 CFR 600. </t>
  </si>
  <si>
    <t>89-0251-0-1-294;</t>
  </si>
  <si>
    <t>(Cooperative Agreements (Discretionary Grants)) FY 18 Estimate Not Available  FY 16$501,491,113.00; FY 17 est $5,488,457.00; - Subject to funds availability.  Includes Savannah River EM funding only.</t>
  </si>
  <si>
    <t>$0.00 to $8,792,019.00.  Subject to the availibility of funds.</t>
  </si>
  <si>
    <t>{"list":[{"fiscalYear":2016,"description":"Savannah River obligated funds to five CFDA 81.214 5,014,911.13"},{"fiscalYear":2017,"description":"Savannah River plans to obligate funds to five CFDA 81.214"}],"isApplicable":true}</t>
  </si>
  <si>
    <t>Financial assistance actions will be completed in accordance with 10 CFR 600, 2CFR 200, and all applicable National Policies (Laws and Executive Orders).</t>
  </si>
  <si>
    <t>{"flag":"appendix","description":"Department of Energy, Savannah River Operations Office, P. O. Box A, Aiken, SC  29802"}</t>
  </si>
  <si>
    <t>Patricia E PettySavannah River Site, Aiken, SC 29802 Email:&lt; a href='mailto:patricia.petty@srs.gov'&gt;patricia.petty@srs.gov&lt;/a&gt;Phone: 8039526479;</t>
  </si>
  <si>
    <t>http://www.srs.gov</t>
  </si>
  <si>
    <t>Fiscal Year2017: State cultural and resource management_x000D_
Environmental justiceFiscal Year2016: State cultural and resource management_x000D_
Environmental justice</t>
  </si>
  <si>
    <t>The selection process will be determined by the criteria announced in the solicitation, if any.</t>
  </si>
  <si>
    <t>https://beta.sam.gov/fal/1312e583df0996abc52a1f195936ede9/view</t>
  </si>
  <si>
    <t>Energy Policy and Systems Analysis</t>
  </si>
  <si>
    <t>{"list":[{"act":{"description":"Energy Tax Act of 1978, Public Law 95-618 "},"authorizationTypes":{"act":true}},{"act":{"description":"Energy Security Act of 1980, Public Law 96-294 "},"authorizationTypes":{"act":true}},{"act":{"description":"Energy Independence and Security Act of 2007 (EISA), Public Law 110-140 "},"authorizationTypes":{"act":true}},{"act":{"description":"Energy Policy Act of 1992 (EPACT), Public Law 102-486 "},"authorizationTypes":{"act":true}},{"act":{"description":"Energy Policy Act of 2005 (EPACT), Public Law 109-58 "},"authorizationTypes":{"act":true}},{"act":{"description":"Department of Energy Organization Act of 1977, as amended, Public Law 95-91 "},"authorizationTypes":{"act":true}}]}</t>
  </si>
  <si>
    <t>From a state, local, and tribal perspective and through national outreach and coordination, inform the analysis, development, and advancement of energy policy and related programmatic  initiatives that could facilitate the transition to a low-carbon and secure energy economy. Enhance intergovernmental coordination and collaboration on key analytical and policy issues. Orchestrate technical assistance and guidance to states and local governments on energy planning and measures.</t>
  </si>
  <si>
    <t>State, local, and/or tribal nonprofit institutions/organizations and "instrumentalities of the states" are eligible.</t>
  </si>
  <si>
    <t>State, local, and tribal government officials benefit.</t>
  </si>
  <si>
    <t>{"description":"2 CFR 200 as amended by 2 CFR 910","isApplicable":true}</t>
  </si>
  <si>
    <t>{"description":"2 CFR 200, Uniform Administrative Requirements, Cost Principles, and Audit Requirements for Federal Awards applies to this program. This program is subject to the provisions of FAR 15.6. "}</t>
  </si>
  <si>
    <t xml:space="preserve">Applications will be evaluated by DOE personnel assigned to the specific area. This program is excluded from coverage under E.O. 12372. </t>
  </si>
  <si>
    <t>Cooperative agreements may be modified or extended.</t>
  </si>
  <si>
    <t>{"awarded":"other","description":"Five years","awardedDescription":"Electronic funds transfer"}</t>
  </si>
  <si>
    <t>[{"code":"program","isSelected":false},{"code":"cash","isSelected":false},{"code":"progress","isSelected":true,"description":"Progress reports required as specified in the cooperative agreement. Typically these reports consist of quarterly progress and a final report at the conclusion of cooperative agreement time period."},{"code":"expenditure","isSelected":true,"description":"Expenditure reports required as specified in the cooperative agreement. Typically these reports consist of quarterly expenditure reports and a final report at the conclusion of the  cooperative agreement time period."},{"code":"performanceMonitoring","isSelected":true,"description":"Performance monitoring required as specified in the cooperative agreement."}]</t>
  </si>
  <si>
    <t>{"isApplicable":true,"description":"Other than for-profit recipients are subject to the audit requirements at 2 CFR 200 subpart F. "}</t>
  </si>
  <si>
    <t>08-9169-7-0-228;</t>
  </si>
  <si>
    <t>(Cooperative Agreements) FY 17$500,000.00; FY 18 Estimate Not Available  FY 19 FY 16 est $465,000.00; - FY2016_x000D_
NCSL: $137,500_x000D_
NASEO: $137,500_x000D_
NARUC: $92,500_x000D_
NGA: $97,500_x000D_
FY2017:_x000D_
NCSL: $0_x000D_
NASEO: $125,000_x000D_
NARUC: $75,000_x000D_
NGA: $83,850</t>
  </si>
  <si>
    <t>$100,000 to $1,000,000 per year per award (maximum of 6 awards)</t>
  </si>
  <si>
    <t>{"list":[{"fiscalYear":2017,"description":"NASEO: Under task 3, NASEO hosted a webinar on Energy Workforce Development for NASEO members and key partners, including 18 State Energy Office registrants.\r\nUnder task 3, NASEO provided written briefing to EPSA on importance of energy workforce development to advancing State Energy Office energy policy goals and priorities. They also developed expanded workforce-­focused workplan for EPSA consideration.\r\nUnder task 4, NASEO organized a small group conference call with seven states to discuss data, metrics, and impact tracking associated with comprehensive state energy planning.\r\n\r\nNGA: NGA researched a wide array of sources and assessed the major policy and regulatory developments in all states in the target areas. \r\n\r\nNCSL: Under task 1.1, NCSL has drafted outlines of the two Energy Water Nexus papers, one on thermoelectric cooling and one on lifecycle water responsibility in oil and gas production. NCSL has participated on a number of phone calls and researched source materials for both papers. NCSL has been working directly with EPSA to revise the draft outline and participated on multiple calls with NASEO to discuss the best approach and share resources.\r\nUnder task 1.6, NCSL rewrote a comprehensive report examining the current state of nuclear power in the U.S. and what the spate of recent nuclear plant closures means for the U.S. energy mix. The report highlights the role that state legislatures play and policy options for states that wish to retain their current nuclear fleet. This report was originally ready for publication in August 2016. At EPSA’s request, NCSL held the report until the release of the QER. Given the topic and developing actions related to nuclear power, NCSL rewrote the report with updated information and state examples. Under task 1.7, NCSL answered a number of information requests from state legislators and legislative staff related to nuclear power. In particular, NCSL answered 3 requests asking for a summary of state legislation that had been proposed or enacted by state legislatures that would support the operation of nuclear power plants. Another request asked for information on new nuclear power projects, along with state legislation that supported new nuclear power developments. In addition, several requests asked for detailed information regarding Illinois; S.B. 2814, the Future Energy Jobs Bill, which among other things, provides support to struggling nuclear power plants. Under task 1.1, NCSL has received comments on and revised outlines of the two Energy-Water Nexus papers: Thermoelectric Cooling Water in Oil and Gas Production. NCSL is in the process of researching and drafting the papers. NCSL worked directly with EPSA during outline revisions and participated on calls with NASEO to discuss the best approach and share resources. Under task 1.6, NCSL published the report State Options to Keep Nuclear in the Energy Mix. This report provides extensive background and discussion on issues that have led to the premature closure of existing nuclear power generation and provides information on state policies which support existing nuclear power. The report was published as a PDF online and 1,000 copies were printed as well. In addition, NCSL published a blog to promote the report. Under task 1.7, NCSL answered a number of information requests from state legislators and legislative staff related to nuclear power and testified on the topic. NCSL staff testified on nuclear retention issues and state policy actions before the newly created Pennsylvania Nuclear Energy Caucus. It is the first bipartisan, bicameral nuclear caucus in the country. Under task 1.8, NCSL continued to update the database on a biweekly basis and has entered and summarized all energy-water nexus related bills as well as nuclear generation bills in all 50 states, commonwealths and territories. They received nearly 650 web page visits per month on average.\r\n\r\nNARUC: NARUC hosted a meeting to discuss Emerging Electricity Technologies and a Smart Grid Federal-State Jurisdictional Boundaries and Opportunities for State Action. The meeting addressed two major questions:\r\n1. What are the “flash points” of federal-state jurisdiction on emerging electricity technologies?\r\n2. How should the National Council on Electricity Policy (NCEP) – representing the states – address these flash points? What can and should the NCEP do? \r\nNARUC staff initiated a research project under direction from the EPSA office regarding the aftermath of significant rate increases on state commissions. Starting from an assumption that commissioners who oversee large electric rate or bill increases may find themselves out of a job if a set of extenuating circumstances simultaneously occur, NARUC embarked on a series of interviews with current and former commissioners and a data gathering process to: \r\n(1) build more context around commissioner duration and turnover, \r\n(2) study the incidence of significant rate or bill increases, and \r\n(3) define extenuating circumstances such as media scrutiny, political gridlock, additional infrastructure issues, and other characteristics that may ameliorate or amplify the blowback of a rate or bill increase on commissioners. \r\n "},{"fiscalYear":2016,"description":"NASEO: NASEO finalized the white paper deliverable, Technology Based Economic Development: Assessment of States’ Roles and Opportunities.NASEO launched a webpage dedicated to Energy Technology-based Economic Development and the Innovation Ecosystem: http://www.naseo.org/technology-transitions. Held NASEO-EPSA Joint Roundtable at Energy Policy Outlook Conference to discuss electricity policy. Launched Answers to State Questions (ASQ), an online forum for state officials to submit questions that arise as a result of the EPA’s Clean Power Plan. 3N Meeting conducted to discuss barriers and options under the EPA’s Clean Power Plan Rule. NASEO EPIC staff briefed NASEO’s state energy planning lead on the outcomes of the EPIC roundtable, white paper, and continued engagement on the Quadrennial Energy Review. During this discussion, NASEO colleagues discussed potential updates to NASEO’s statewide energy planning database to reflect policy items raised over the course of the EPIC project.\r\n\r\nNGA: The NGA Center continued to conduct research and update its database on state actions (i.e., legislation, executive orders, and regulations).  During this period, NGA Center staff continued to track actions across seven policy categories including energy efficiency, clean electricity and others. This included an update for 2015. NGA Center staff also developed ideas for expanding the categories included in the database.\r\nNGA Completed the policy database with state actions from 2008 - 2015. They continue to work on the state actions for 2016. NGA has submitted their top trends briefing to DOE.\r\nNGA hosted a webinar on State Energy Policy Trends and State Feedback.\r\n\r\nNARUC: 3N Clean Power Plan Meeting Held\r\nConducted jurisdiction baseline meeting in Washington, DC.\r\nWebcasts and conference calls held with NASEO, NCSL, NACAA, AAPCA, ECOS, and NGA.\r\nHeld a follow-up meeting in Washington, D.C. on the jurisdiction baseline.\r\nFinalized and performed multistate outreach memo document NARUC had developed with input from seven states.\r\n"},{"fiscalYear":2018,"description":"Complete initiated projects."}],"isApplicable":true}</t>
  </si>
  <si>
    <t>Kathleen E. Marks1000 Independence Ave, SW, Washington, DC 20585 Email:&lt; a href='mailto:kate.marks@hq.doe.gov'&gt;kate.marks@hq.doe.gov&lt;/a&gt;Phone: 2025869842;</t>
  </si>
  <si>
    <t>http://www.energy.gov/epsa/</t>
  </si>
  <si>
    <t xml:space="preserve">Determinations for non-competitive financial assistance _x000D_
_x000D_
Selection is based on an objective merit review, program policy factors, the availability of funds, provisions of appropriation law and reports and as otherwise specified in specific solicitation document(s) at https://eere-exchange.energy.gov/. </t>
  </si>
  <si>
    <t>Apr 03,2016</t>
  </si>
  <si>
    <t>https://beta.sam.gov/fal/21bcf9d5553e48b59fe267d483632e98/view</t>
  </si>
  <si>
    <t>Office of Career, Technical, and Adult Education, EDUCATION, DEPARTMENT OF</t>
  </si>
  <si>
    <t>{"list":[{"act":{"description":"Adult Education and Family Literacy Act, (AEFLA), (Title II of the Workforce Innovation and Opportunity Act (WIOA)), 20 U.S.C. 9201 et seq."},"authorizationTypes":{"USC":false,"act":true,"statute":false,"publicLaw":false,"executiveOrder":false}}]}</t>
  </si>
  <si>
    <t>To fund local programs of adult education and literacy services, including workplace literacy services, family literacy services, and English literacy and integrated English literacy-civics education programs.  Participation in these programs is limited to adults and out-of-school youths aged 16 and older who do not have a high school diploma or equivalent and who are not enrolled or required to be enrolled in a secondary school under State law.  See 20 USC 9202(1).</t>
  </si>
  <si>
    <t>Formula grants are made to designated eligible State agencies that under State law are responsible for administering or supervising statewide policy for adult education and literacy, including such entities as State educational agencies (SEAs), postsecondary agencies, or workforce agencies.  State agencies must provide direct and equitable access to: local educational agencies; public or private nonprofit agencies; community-based organizations of demonstrated effectiveness; institutions of higher education; volunteer literacy organizations of demonstrated effectiveness; libraries; public housing authorities; nonprofit institutions not described above that have the ability to provide literacy services to adults and families; and consortia of the entities described above.</t>
  </si>
  <si>
    <t>Adults and out-of-school youths who are 16 years of age and older, who are not enrolled or required to be enrolled in secondary school under State law, and who lack sufficient mastery of basic educational skills to enable them to function effectively in society or do not have a secondary school diploma or its recognized equivalent, and have not achieved an equivalent level of education, or are unable to speak, read, or write the English language.</t>
  </si>
  <si>
    <t>{"description":"Certification required.  The State plan must include a certification from a State official that all provisions and amendments thereto are consistent with WIOA.\r\n\r\nOMB Circular No. A-87:  Yes\r\nOMB Circular No. A-21:  Yes\r\nOMB Circular No. A-122:  Yes ","isApplicable":true}</t>
  </si>
  <si>
    <t>{"description":"Application: Yes \r\nOMB Circular No. A-102 applies to this program:  Yes\r\nProgram is covered under OMB Circular No. A-110: No  \r\nEach State desiring to receive funds under this program shall submit and have approved a WIOA unified State plan or a WIOA combined State plan. \r\n"}</t>
  </si>
  <si>
    <t>Electronic transfer.</t>
  </si>
  <si>
    <t>States are afforded an opportunity for hearings.</t>
  </si>
  <si>
    <t>{"types":{"moe":true,"formula":true,"matching":true},"formula":{},"matching":{"requirementFlag":"voluntary","percent":"0","description":"Generally, the remainder is allotted to all eligible agencies on the basis of the ratio of adults and youths age 16 and older who are not enrolled or required to be enrolled in secondary school under State law and who do not hold a high school diploma or equivalent.  No agency may receive less than 90 percent of its allotment from the preceding fiscal year. The data source is a special tabulation of American Community Survey (ACS) data by the Bureau of the Census.  Matching Requirements:  To receive a grant, States, the District of Columbia, and Puerto Rico must provide a nonfederal contribution in an amount equal to 25 percent of the total amount of funds expended for adult education and literacy activities in the State. To receive a grant, eligible outlying agencies must provide a nonfederal contribution in an amount equal to 12 percent of the total amount of funds expended for adult education and literacy activities. The program has a nonsupplanting requirement, and therefore the applicant must use a restricted indirect cost rate, which is referenced under 34 CFR 76 564-76.569.  For assistance call the Office of the Chief Financial Officer / Indirect Cost Group on 202-708-7770.\r\n"},"moe":{}}</t>
  </si>
  <si>
    <t>{"awarded":"other","description":"Funds must be obligated by grantees within 27 months of their date of availability.  States draw funds as needed under the Electronic Transfer System.","awardedDescription":"Contact the program office for this information."}</t>
  </si>
  <si>
    <t>[{"code":"program","isSelected":true,"description":"Annual Financial and Program Performance Reports in accordance with the provisions in EDGAR, and as approved by OMB.\r\n"},{"code":"cash","isSelected":false},{"code":"progress","isSelected":true,"description":"Progress reports:  Annual Financial and Program Performance Reports in accordance with the provisions in EDGAR as approved by OMB.\r\n"},{"code":"expenditure","isSelected":true,"description":"Expenditure reports:  Annual Financial and Program Performance Reports in accordance with the provisions in EDGAR.\r\n"},{"code":"performanceMonitoring","isSelected":true,"description":"Performance Monitoring:  Annual Financial and Program Performance Reports in accordance with the provisions in EDGAR."}]</t>
  </si>
  <si>
    <t>{"isApplicable":true,"description":"2 CFR 200, “Uniform Administrative Requirements, Cost Principles, and Audit Requirements for Federal Awards,” applies to this program."}</t>
  </si>
  <si>
    <t>In accordance with Section 443 of the General Education Provisions Act, grantees must maintain records for 3 years from the date of submission of the final Financial Status Report.</t>
  </si>
  <si>
    <t>91-0400-0-1-501;</t>
  </si>
  <si>
    <t xml:space="preserve">(Formula Grants) FY 17$581,955,000.00; FY 18 est $16,955,000.00; FY 19 est $485,849,000.00; FY 16$581,955,000.00; - </t>
  </si>
  <si>
    <t>FY17: $13,509-$93,808,504; $10,033,707 average.
FY18: $12,158-$100,012,921; $10,458,559 average. 
FY19: $10,942-$78,746,188; $8,376,707 average.</t>
  </si>
  <si>
    <t>{"list":[{"fiscalYear":2016,"description":"No Current Data Available."},{"fiscalYear":2017,"description":"No Current Data Available."},{"fiscalYear":2018,"description":"No Current Data Available."},{"fiscalYear":2019,"description":"No Current Data Available."}],"isApplicable":true}</t>
  </si>
  <si>
    <t>Parts 462 and 463 of Title 34 of the Code of Federal Regulations.</t>
  </si>
  <si>
    <t>Cheryl Keenan400 Maryland Ave., Washington, DC 20202 Email:&lt; a href='mailto:cheryl.keenan@ed.gov'&gt;cheryl.keenan@ed.gov&lt;/a&gt;Phone: (202) 245-6836.;</t>
  </si>
  <si>
    <t>http://www2.ed.gov/about/offices/list/ovae/pi/AdultEd/index.html</t>
  </si>
  <si>
    <t xml:space="preserve">84.191 Adult Education National Leadership Activities; </t>
  </si>
  <si>
    <t>Fiscal Year2017: No Current Data Available.Fiscal Year2018: No Current Data Available.Fiscal Year2019: No Current Data Available.</t>
  </si>
  <si>
    <t>ED</t>
  </si>
  <si>
    <t>https://beta.sam.gov/fal/2b0742ffff904c338a0ff69c42120a03/view</t>
  </si>
  <si>
    <t>Civil Rights Training and Advisory Services (also known as Equity Assistance Centers)</t>
  </si>
  <si>
    <t>OFFICE OF ELEMENTARY AND SECONDARY EDUCATION, EDUCATION, DEPARTMENT OF</t>
  </si>
  <si>
    <t>{"list":[{"act":{"description":"Civil Rights Act of 1964, Title IV, as amended."},"authorizationTypes":{"USC":false,"act":true,"statute":false,"publicLaw":false,"executiveOrder":false}}]}</t>
  </si>
  <si>
    <t>To provide technical assistance and training services to school districts and other responsible governmental agencies to cope with educational problems occasioned by race, sex, religion, and national origin desegregation.</t>
  </si>
  <si>
    <t>Any private, nonprofit organization or any public agency (other than a State educational agency or school board) may apply.</t>
  </si>
  <si>
    <t>Educational personnel and elementary and secondary students in local school districts benefit.</t>
  </si>
  <si>
    <t>{"description":"2 CFR 200, Subpart E - Cost Principles applies to this program. ","isApplicable":true}</t>
  </si>
  <si>
    <t>{"environmentalImpact":{"reports":[{"isSelected":true,"reportCode":"ExecutiveOrder12372"},{"isSelected":true,"reportCode":"otherRequired"}]},"description":"Preapplication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</si>
  <si>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{"description":"2 CFR 3474, 2 CFR 3485, 34 CFR 270, and the Education Department General Education Regulations in 34 CFR 75, 77, 79, 81, 82, 84,86, 97, 98, and 99 apply to this program.  Applications or proposals must be prepared and submitted in accordance with applicable program announcements."}</t>
  </si>
  <si>
    <t>After completion of competitive peer review of applications, the Department makes the final decision on the approval and funding of applications.</t>
  </si>
  <si>
    <t>Approximately 30 to 90 Days.</t>
  </si>
  <si>
    <t>Equity assistance centers receive awards for multi-year project periods if they meet the criteria for annual continuation in the regulations. Renewals are subject to the availability of appropriations.</t>
  </si>
  <si>
    <t>{"awarded":"other","description":"Grants will generally be made for a period of 60 months.  Funds are appropriated on an annual basis.  Renewals are subject to the availability of appropriations.","awardedDescription":"Electronic transfer."}</t>
  </si>
  <si>
    <t>[{"code":"program","isSelected":true,"description":"Post-award reporting requirements are in accordance with ED General Administrative Regulations for Direct Project and Contract Programs, 34 CFR 75.720 and Uniform Administrative Requirements, Cost Principles, and Audit Requirements for Federal Awards, 2 CFR 200.327-200.329.\r\n"},{"code":"cash","isSelected":false,"description":""},{"code":"progress","isSelected":true,"description":"Specific progress reporting requirements are included in grant award documents."},{"code":"expenditure","isSelected":true,"description":"Specific expenditure reporting requirements are included in grant award documents."},{"code":"performanceMonitoring","isSelected":true,"description":"Specific performance reporting requirements are included in grant award documents."}]</t>
  </si>
  <si>
    <t>In accordance with Section 443 of the General Education Provisions Act, as well as 75.730-732: and 2 CFR 200.333, grantees must maintain records for 3 years.</t>
  </si>
  <si>
    <t>91-1000-0-1-501;</t>
  </si>
  <si>
    <t xml:space="preserve">(Project Grants) FY 17$6,575,000.00; FY 18 est $6,575,000.00; FY 19 est $6,575,000.00; FY 16$6,575,000.00; - </t>
  </si>
  <si>
    <t>In FY 17, $1,636,261 average. In FY 18, $1,634,250 average. In FY 19, $1,634,250 average.</t>
  </si>
  <si>
    <t>{"list":[{"fiscalYear":2016,"description":"No Current Data Available. No Current Data Available."},{"fiscalYear":2018,"description":"No Current Data Available."},{"fiscalYear":2017,"description":"No Current Data Available."}],"isApplicable":true}</t>
  </si>
  <si>
    <t>Regulations applicable to this program are 2 CFR 200, 2 CFR 3474, 2 CFR 3485, 2 CFR 180, 34 CFR 270, and the Education Department General Education Regulations in 34 CFR 75, 77, 79, 81, 82, 84, 86, 97, 98, and 99.</t>
  </si>
  <si>
    <t>David CantrellSchool Support and Rural Programs, Office of Elementary and Secondary Education, Department of Education, 400 Maryland Avenue, S.W. LBJ Bldg., Room 3E206, Washington, DC 20202 Email:&lt; a href='mailto:david.cantrell@ed.gov'&gt;david.cantrell@ed.gov&lt;/a&gt;Phone: (202) 453-5990;</t>
  </si>
  <si>
    <t>http://www.ed.gov/programs/equitycenters/index.html</t>
  </si>
  <si>
    <t xml:space="preserve">84.165 Magnet Schools Assistance; </t>
  </si>
  <si>
    <t>Fiscal Year2016: Funds will support one Equity Assistance Center in each of 4 geographic regions. Funds supported one Equity Assistance Center in each of 4 geographic regions. Fiscal Year2017: Funds supported one Equity Assistance Center in each of 4 geographic regions.Fiscal Year2018: Funds will support one Equity Assistance Center in each of 4 geographic regions.Fiscal Year2019: Funds will support one Equity Assistance Center in each of 4 geographic regions.</t>
  </si>
  <si>
    <t>New equity assistance center applications are evaluated on the basis of selection criteria from 34 CFR 75.210, addressing significance, quality of project services, quality of project design, quality of project personnel, adequacy of resources, and quality of project evaluation. The highest-ranking application for each geographical service area was selected for an award.  The competition was conducted in FY16.</t>
  </si>
  <si>
    <t>https://beta.sam.gov/fal/8ee0bf50acb44279b8508c71c40cc9e2/view</t>
  </si>
  <si>
    <t>Federal Supplemental Educational Opportunity Grants</t>
  </si>
  <si>
    <t>(FSEOG)</t>
  </si>
  <si>
    <t>OFFICE OF FEDERAL STUDENT AID, EDUCATION, DEPARTMENT OF</t>
  </si>
  <si>
    <t>{"list":[{"act":{"description":"Higher Education Act of 1965, as amended, Title IV, Part A, Subpart 3, 20 U.S.C. 1070b-1070b-3."},"authorizationTypes":{"USC":false,"act":true,"statute":false,"publicLaw":false,"executiveOrder":false}}]}</t>
  </si>
  <si>
    <t>To provide need-based grant aid to eligible undergraduate postsecondary students to help meet educational expenses.</t>
  </si>
  <si>
    <t>Higher education institutions (public, private nonprofit, postsecondary vocational, and proprietary) meeting eligibility requirements may apply.</t>
  </si>
  <si>
    <t>Undergraduate students enrolled or accepted for enrollment as regular students; are maintaining satisfactory academic progress in accordance with the standards and practices of the institution, have financial need, do not owe a refund on a Title IV grant, are not in default on a Title IV loan, file a statement of educational purpose, file a statement of registration compliance (Selective Service) and meet citizen/resident requirements may benefit.</t>
  </si>
  <si>
    <t>{"description":"Institutions must document their eligibility and students must demonstrate financial need.  ","isApplicable":true}</t>
  </si>
  <si>
    <t>{"environmentalImpact":{"reports":[{"isSelected":false,"reportCode":"statement"},{"isSelected":false,"reportCode":"assessment"},{"isSelected":false,"reportCode":"ExecutiveOrder12372"},{"isSelected":true,"reportCode":"otherRequired"}]},"description":"Representatives of the appropriate ED Regional Office are available for consultation (see listing of ED Regional Offices in Appendix IV). Students should contact the institution(s) they attend or wish to attend. "}</t>
  </si>
  <si>
    <t>{"description":"Participating institutions submit the Fiscal Operations Report/Application to Participate in Federal Student Financial Aid Programs (ED Form 646-1) which is mailed to institutions of postsecondary education each summer by the Federal Student Aid office.  New institutions submit only the application  form.  "}</t>
  </si>
  <si>
    <t>The Federal Student Aid office determines final awards and notifies participating institutions.  Postsecondary institutions determine individual student awards.</t>
  </si>
  <si>
    <t>{"flag":"yes","description":"Deadlines are specified on the application (usually October 1). ","list":[{"start":"2017-10-01"}]}</t>
  </si>
  <si>
    <t>Notices of tentative awards sent by February 1, and final award notifications sent by April 1.</t>
  </si>
  <si>
    <t>There are annual renewals.</t>
  </si>
  <si>
    <t>{"types":{"moe":false,"formula":true,"matching":true},"formula":{"title":"IV","part":"A","subPart":"3"},"matching":{"requirementFlag":"voluntary","percent":"0","description":"Funds are allocated to institutions on the basis of the institution's base guarantee and pro rata share and then on demonstrated need for funding. Institutions award funds to students on the basis of financial need as determined by the Federal Need Analysis Methodology specified in statute. This program requires institutional matching funds. The Federal share may not exceed 75 percent unless waived based on objective criteria established in regulations.\r\n"}}</t>
  </si>
  <si>
    <t>{"awarded":"other","description":"Funds are awarded for use by participating institutions for one award year at a time following the year of application.","awardedDescription":"Specified in the award document."}</t>
  </si>
  <si>
    <t>[{"code":"program","isSelected":true,"description":"A single combined Fiscal Operations Report/Application form for Federal Perkins Loans, FSEOG, and FWS (ED 646-1) is submitted by each institution at the close of each award year (June 30).\r\n"},{"code":"cash","isSelected":false},{"code":"progress","isSelected":false},{"code":"expenditure","isSelected":false},{"code":"performanceMonitoring","isSelected":false}]</t>
  </si>
  <si>
    <t>{"isApplicable":true,"description":"Institutions must have a nonfederal audit done on at least an annual basis at its own expense.  Audits are performed at Government expense by the Department of Education's Office of the Inspector General as often as its time schedule will allow or when deemed necessary by the Secretary."}</t>
  </si>
  <si>
    <t>All records pertaining to the activities of a given fiscal year must be retained for a period of three years following the institution's submission of its Fiscal Operations Report for an award year or until resolution of an applicable audit, whichever is later.</t>
  </si>
  <si>
    <t>91-0200-0-1-502;</t>
  </si>
  <si>
    <t xml:space="preserve">(Direct Payments for Specified Use) FY 17$992,875,000.00; FY 18 est $1,137,609,000.00; FY 19 est $1,137,609,000.00; FY 16$992,875,000.00; - </t>
  </si>
  <si>
    <t>The average award in FY 2017 was $649. The average award for FY 2018 and FY 2019 is estimated to be $649.</t>
  </si>
  <si>
    <t>{"list":[{"fiscalYear":2016,"description":"Approximately 1,547,000 recipients are expected. Approximately 1,530,000 recipients were expected."},{"fiscalYear":2017,"description":"Approximately 1,530,000 recipients are expected."},{"fiscalYear":2018,"description":"Approximately 1,753,000 recipients are expected."},{"fiscalYear":2019,"description":"Approximately 1,1753,000 recipients are expected."}],"isApplicable":true}</t>
  </si>
  <si>
    <t>34 CFR 676, Student Guide fact sheet, no charge; Student Financial Aid Handbook, no charge; Notification to Members of Congress, list of grantees, published annually or as required, no charge; Federal Needs Analysis Methodology booklet, no charge; Verification Handbook, no charge; training materials, no charge.</t>
  </si>
  <si>
    <t>{"flag":"appendix","description":"Students should contact the educational institution(s) they attend or plan to attend. Educational institutions should contact the Regional Administrator for Student Financial Assistance in the appropriate ED Regional Office (see Appendix IV of the Catalog)."}</t>
  </si>
  <si>
    <t>Federal Student Aid Information CenterFederal Student Aid (FSA), Department of Education, P.O. Box 84_x000D_
, Washington, DC 20044-0084 Email:&lt; a href='mailto:studentaidhelp@ed.gov'&gt;studentaidhelp@ed.gov&lt;/a&gt;Phone: (800) 433-3243;</t>
  </si>
  <si>
    <t>https://studentaid.ed.gov/sa/</t>
  </si>
  <si>
    <t xml:space="preserve">84.044 TRIO Talent Search; 84.066 TRIO Educational Opportunity Centers; 84.047 TRIO Upward Bound; 84.042 TRIO Student Support Services; 84.031 Higher Education Institutional Aid; 84.033 Federal Work-Study Program; 84.063 Federal Pell Grant Program; </t>
  </si>
  <si>
    <t>https://beta.sam.gov/fal/f514c987f37d4d9cb840fa23be6d9f73/view</t>
  </si>
  <si>
    <t>Title I Grants to Local Educational Agencies</t>
  </si>
  <si>
    <t>(Title I Basic, Concentration, Targeted and Education Finance_x000D_
Incentive Grants)</t>
  </si>
  <si>
    <t>{"list":[{"act":{"description":"Elementary and Secondary Education Act of 1965 (ESEA), as amended"},"USC":{"title":"20","section":"6301 et seq."},"authorizationTypes":{"USC":true,"act":true,"statute":false,"publicLaw":false,"executiveOrder":false},"usc":{"title":"20","section":"6301 et seq."}}]}</t>
  </si>
  <si>
    <t>To help local educational agencies (LEAs) improve teaching and learning in high-poverty schools in particular for children failing, or most at-risk of failing, to meet challenging State academic standards.</t>
  </si>
  <si>
    <t xml:space="preserve">SEAs including for the Outlying Areas and the Secretary of the Interior. Local educational agencies (LEAs) and Indian tribal schools are subgrantees. </t>
  </si>
  <si>
    <t>In a targeted assistance program, children who are failing, or most at risk of failing, to meet challenging State academic standards.  In a schoolwide program, all children in the school.</t>
  </si>
  <si>
    <t>{"description":"2 C.F.R. Part 225 formerly","isApplicable":true}</t>
  </si>
  <si>
    <t>{"description":"2 CFR 200, Uniform Administrative Requirements, Cost Principles, and Audit Requirements for Federal Awards applies to this program. SEAs apply for funds as part of Title I, Part A, State plans submitted to the Department of Education in accordance with Section 1111 of the ESEA or as part of a consolidated State plan submitted under Section 8302 of the ESEA. The plan remains in effect for the duration of the SEA's participation in Title I, Part A, but must be updated to reflect substantive changes. Participating LEAs must file an approved plan with their SEAs. "}</t>
  </si>
  <si>
    <t>The Department of Education (ED) makes grants through SEAs to LEAs using four statutory formulas based primarily on Census Bureau estimates of the number of children from low-income families in each LEA and State per pupil expenditures.</t>
  </si>
  <si>
    <t>If an LEA's plan is disapproved by the SEA, the LEA may appeal to the SEA and then to the Department of Education under Section 432 of the General Education Provisions Act (GEPA).</t>
  </si>
  <si>
    <t>{"types":{"moe":true,"formula":true,"matching":false},"formula":{"title":"I","chapter":"","part":"A","subPart":"","publicLaw":"","description":"I"},"matching":{"description":""},"moe":{"description":"The maintenance-of-effort requirements for SEAs in section 1125A(e) and for LEAs in section 8521 of the ESEA apply to Title I, Part A. "}}</t>
  </si>
  <si>
    <t>{"awarded":"other","description":"Generally, awards to SEAs are made on July 1 and October 1 of the following fiscal year.  In addition, funds remain available to SEAs and LEAs for an additional fiscal year for obligation and expenditure under section 421(b) of GEPA, subject to the carryover limitation of section 1127 of the ESEA. ","awardedDescription":"Contact program office."}</t>
  </si>
  <si>
    <t>[{"code":"program","isSelected":true,"description":"SEAs submit annual performance reports."},{"code":"cash","isSelected":false,"description":""},{"code":"progress","isSelected":false,"description":""},{"code":"expenditure","isSelected":false,"description":""},{"code":"performanceMonitoring","isSelected":false,"description":""}]</t>
  </si>
  <si>
    <t>In accordance with section 443(a) of the General Education Provisions Act, SEAs and LEAs must maintain certain program records for 3 years.</t>
  </si>
  <si>
    <t>91-0900-0-1-501;</t>
  </si>
  <si>
    <t xml:space="preserve">(Formula Grants) FY 17$15,459,802,000.00; FY 18 est $154,759,802,000.00; FY 19 est $15,459,802,000.00; FY 16$14,905,581,800.00; - </t>
  </si>
  <si>
    <t>The range of awards in FY 2017 is $1,000,000 - $1,841,226,024. The average award is $266,462,103. The estimated range of awards in FY 2018 is $1,000,000 - $1,992,328,328. The estimated average award is $271,720,724. The estimated range of awards in FY 2019 is $1,000,000 - $2,028,646,221. The estimated average award is $266,462,103.</t>
  </si>
  <si>
    <t>34 CFR 200.  For Title I guidance and other information, contact the program office.</t>
  </si>
  <si>
    <t>Patrick RooneyOffice of Elementary and Secondary Education, Department of Education, 400 Maryland Avenue, SW, Washington, DC 20202 Email:&lt; a href='mailto:patrick.rooney@ed.gov'&gt;patrick.rooney@ed.gov&lt;/a&gt;Phone: (202)453-5514;</t>
  </si>
  <si>
    <t>http://www.ed.gov/programs/titleiparta/index.html</t>
  </si>
  <si>
    <t xml:space="preserve">84.013 Title I State Agency Program for Neglected and Delinquent Children and Youth; 84.377 School Improvement Grants; 84.011 Migrant Education State Grant Program; </t>
  </si>
  <si>
    <t>https://beta.sam.gov/fal/80521bebccd84a10ad5770ac43e01a74/view</t>
  </si>
  <si>
    <t>Migrant Education State Grant Program</t>
  </si>
  <si>
    <t>{"list":[{"act":{"description":"Elementary and Secondary Education Act of 1965, as amended"},"USC":{"title":"20","section":"6391"},"authorizationTypes":{"USC":true,"act":true},"usc":{"title":"20","section":"6391"}}]}</t>
  </si>
  <si>
    <t>To assist States in ensuring that migratory children have the opportunity to meet the same challenging State content and performance standards that all children are expected to meet.</t>
  </si>
  <si>
    <t>State educational agencies or consortia of State educational agencies.</t>
  </si>
  <si>
    <t>Children, ages 0 through 21, of migratory agricultural workers or migratory fishers, including children (i.e. persons age 21 or under) who are migratory-agricultural workers or migratory fishers or who are the spouses of migratoryagricultural workers or migratory fishers, who have moved across school district lines within the past 36 months to obtain temporary or seasonal employment in agriculture or fishing work.</t>
  </si>
  <si>
    <t>{"description":"States are responsible for ensuring that information documenting a child's eligibility is recorded on a Certificate of Eligibility.  ","isApplicable":true}</t>
  </si>
  <si>
    <t>{"environmentalImpact":{"reports":[{"isSelected":true,"reportCode":"ExecutiveOrder12372"},{"isSelected":true,"reportCode":"otherRequired"}]},"description":"The State educational agency works closely with local educational agencies, institutions of higher education (IHEs), and public and nonprofit private agencies that serve migratory children. "}</t>
  </si>
  <si>
    <t>{"description":"2 CFR 200, Uniform Administrative Requirements, Cost Principles, and Audit Requirements for Federal Awards applies to this program. An SEA is eligible for funding if it submits either a consolidated State application that includes information the Department of Education requires, or a program application that contains descriptions of (1) how, in planning, implementing, and evaluating programs and projects, the State and its local operating agencies will ensure that the unique educational needs of migratory children, including preschool migratory children and migratory children who have dropped out of school, are identified and addressed through (a) the full range of services that are available for migratory children from appropriate local, State, and Federal educational programs; (b) joint planning among local, State, and Federal educational programs serving migratory children, including language instruction educational programs under part A of title III; (c) the integration of services available under this part with services provided by those other programs; and (d) measurable program objectives and outcomes; (2) a description of how the State will use funds received under this part to promote interstate and intrastate coordination of services for migratory children, including how the State will provide for educational continuity through the timely transfer of pertinent school records, including information on health, when children move from one school to another, whether or not such move occurs during the regular school year, and (3) a description of the State’s priorities for the use of funds received under this part, and how such priorities relate to the State’s assessment of needs for services in the State consistent with the State application requirements in ESEA section 1304(b) and the consolidated State plan application template. The program description also must contain assurances that the MEP program statute requires. Contact the program office for more information."}</t>
  </si>
  <si>
    <t xml:space="preserve">The Department awards funds to any SEA whose application the Secretary has approved under Section 1304 of the ESEA (in the MEP program statute) or under section 8302 (consolidated State applications).The Department of Education notifies an approved State educational agency of its award through a Grant Award Notification (GAN). </t>
  </si>
  <si>
    <t>The range of approval/disapproval time is approximately 90 to 120 days.</t>
  </si>
  <si>
    <t>SEAs have 45 days to revise and resubmit a disapproved plan and are entitled to a hearing within 30 days of the plan’s re-submission (ESEA Title VI, Part E, Section 845).</t>
  </si>
  <si>
    <t>{"types":{"moe":true,"formula":true,"matching":false},"formula":{"title":"I","chapter":"","part":"C.  Sec 1303, ESEA","subPart":"","publicLaw":"","description":"Starting in fiscal year 2017, funds will be allocated through a statutory formula based on each State’s per-pupil expenditure for education, its average number of eligible migratory children aged 3 through 21 residing within the State in the preceding 3 years, and the number of eligible migrant children aged 3 through 21 who received services in summer or intersession programs provided by the State during the previous year. Under a hold-harmless provision, States are assured at least 90 percent of their previous fiscal year’s allocations for fiscal years 2017 through 2019.\nMatching requirements are not applicable to this program.\nMOE requirements are applicable to this program."},"matching":{"description":""},"moe":{"description":""}}</t>
  </si>
  <si>
    <t>{"awarded":"other","description":"Awards are for a period of twelve months.  Unspent funds may be carried over into the next fiscal year.","awardedDescription":"Electronic funds transfer."}</t>
  </si>
  <si>
    <t>[{"code":"program","isSelected":true,"description":"Each SEA receiving funds is required to submit an annual report that provides information on the number of children identified as eligible for the program, characteristics of children served the services provided, staff, and student performance.  These reporting requirements are now contained in the Consolidated State Performance Report required by Title VIII of the ESEA, Section 8303 (b).  \r\n"},{"code":"cash","isSelected":false,"description":""},{"code":"progress","isSelected":true,"description":"Specific progress reports will be included in the grant documents. "},{"code":"expenditure","isSelected":true,"description":"Specific expenditure reports will be included in the grant documents. "},{"code":"performanceMonitoring","isSelected":true,"description":"Specific performance monitoring requirements will be included in the grant documents."}]</t>
  </si>
  <si>
    <t xml:space="preserve">In accordance with Part 75 of the Education Department General Administrative Regulations (34 CFR part 75), and the Uniform Administrative Requirements in 2 CFR 200.333, program records must be maintained for 3 years, or longer depending on whether an exception to this rule applies. </t>
  </si>
  <si>
    <t xml:space="preserve">(Formula Grants) FY 17$364,751,000.00; FY 18 est $364,079,000.00; FY 19 est $364,079,000.00; FY 16$364,751,000.00; - </t>
  </si>
  <si>
    <t>The range of awards in FY 2017 was $0 - $114,481,469.</t>
  </si>
  <si>
    <t xml:space="preserve">2 CFR 200, Uniform Administrative Requirements, Cost Principles, and Audit Requirements for Federal Awards, applies to this program. _x000D_
_x000D_
(a) The Education Department General Administrative Regulations (EDGAR) in 34 CFR parts 76, 77, 79, 81, 82, 84, 86, 97, 98, and 99. (b) The Uniform Administrative Requirements, Cost Principles, and Audit Requirements for Federal Awards in 2 CFR part 200, as adopted and amended as regulations of the Department in 2 CFR part 3474. Contact the program office for additional information. _x000D_
</t>
  </si>
  <si>
    <t>Lisa GilletteOffice of Migrant Education, Office of Elementary and Secondary Education, Department of Education, 400 Maryland Avenue, SW, Washington, DC 20202-6135 Email:&lt; a href='mailto:lisa.gillette@ed.gov'&gt;lisa.gillette@ed.gov&lt;/a&gt;Phone: (202) 260-1426;</t>
  </si>
  <si>
    <t>http://www.ed.gov/programs/mep/index.html.</t>
  </si>
  <si>
    <t xml:space="preserve">84.141 Migrant Education High School Equivalency Program; 84.149 Migrant Education College Assistance Migrant Program; 84.144 Migrant Education Coordination Program; </t>
  </si>
  <si>
    <t>https://beta.sam.gov/fal/d73721597d7740d7a9d28c01878d02f0/view</t>
  </si>
  <si>
    <t>Title I State Agency Program for Neglected and Delinquent Children and Youth</t>
  </si>
  <si>
    <t>{"list":[{"act":{"description":"Elementary and Secondary Education Act of 1965 (ESEA), as amended"},"authorizationTypes":{"act":true}}]}</t>
  </si>
  <si>
    <t>To help provide educational continuity for neglected and delinquent children and youth in State-run institutions for juveniles and in adult correctional institutions, so that these youth can make successful transitions to school or employment once they are released.</t>
  </si>
  <si>
    <t>SEAs.  State agencies responsible for providing free public education for children and youth (1) in institutions for neglected or delinquent children and youth; (2) attending community day programs for neglected or delinquent children and youth; or (3) in adult correctional institutions may apply to their SEA for subgrants.</t>
  </si>
  <si>
    <t>Children and youth in institutions for neglected or delinquent children and youth, community day programs for neglected or delinquent children and youth, and adult correctional institutions.</t>
  </si>
  <si>
    <t>{"description":"An SEA may apply for State Agency Neglected and Delinquent funds as (1) part of its Title I, Part D, State plan submitted to the Department under Section 1414 of the ESEA or (2) as part of a consolidated State plan under Section 8302 of the ESEA. To receive funds, State agencies must apply to the SEA and provide the information and assurances required in Section 1414 of the ESEA. "}</t>
  </si>
  <si>
    <t>The Department of Education's Office of Elementary and Secondary Education awards grants to State educational agencies on a formula basis, which award subgrants to the State agencies that have submitted applications.  . Local educational agencies with high numbers or percentages of children and youth residing in locally operated correctional facilities for children and youth may receive subgrants.</t>
  </si>
  <si>
    <t>Varies with each State.</t>
  </si>
  <si>
    <t>Although State plans are effective for the duration of the current authorization, SEAs are required to update plans to reflect changes.  State agencies must update their applications annually to receive funds.</t>
  </si>
  <si>
    <t>{"types":{"moe":true,"formula":true,"matching":false},"formula":{"title":"I","chapter":"","part":"D","subPart":"1","publicLaw":"","description":"I"},"matching":{"description":""},"moe":{"description":"Funds are allocated to States through a formula based on the number of children in State-operated institutions and per-pupil education expenditures for the State. Each State’s N and D allocation is generated by child counts in State institutions that provide at least 20 hours of instruction a week from non-Federal funds; adult correctional institutions must provide 15 hours a week.\nMatching requirements are not applicable to this program.\nThis program has MOE requirements, see funding agency for further details."}}</t>
  </si>
  <si>
    <t>{"awarded":"other","description":"Generally, awards to States are made from July 1 to September 30 of the following year.  Funds remain available to the State for an additional fiscal year for obligation and expenditure.","awardedDescription":"Contact the program office for information on how funding is awarded."}</t>
  </si>
  <si>
    <t>[{"code":"program","isSelected":true,"description":"Each State agency conducting a Title 1, Part D, Subpart 1 program is required to evaluate the program's impact on students served at least once every 3 years.  Generally, States report annually on the number of neglected or delinquent students obtaining a secondary school diploma or its recognized equivalent while in the N and D program, the number of neglected or delinquent students earning high school course credits, and the number of long-term neglected or delinquent students who improve mathematics and reading skills as measured through State-approved assessments. \r\n"},{"code":"cash","isSelected":false,"description":""},{"code":"progress","isSelected":false,"description":""},{"code":"expenditure","isSelected":false,"description":""},{"code":"performanceMonitoring","isSelected":true,"description":"Specific performance monitoring requirements will be included in the grant documents."}]</t>
  </si>
  <si>
    <t>Certain project records must be maintained for 3 years.</t>
  </si>
  <si>
    <t xml:space="preserve">(Formula Grants) FY 17$47,614,000.00; FY 18 est $47,614,000.00; FY 19 est $47,614,000.00; FY 16$47,614,000.00; - </t>
  </si>
  <si>
    <t>FY 17:  Range: $$92,254-2,173,008; Average: $892,763. 
FY 18 est: Range $49,389-2,305,162; Average: $828,994.
FY19 est:  Range: $106,792-2,176,848; Average: $892,763.</t>
  </si>
  <si>
    <t>2 CFR 200, Uniform Administrative Requirements, Cost Principles, and Audit Requirements for Federal Awards, applies to this program. Contact the program office for additional information.</t>
  </si>
  <si>
    <t>Earl MyersOffice of Elementary and Secondary Education, Department of Education, 400 Maryland Ave., SW., Rm. 3E244, Washington, DC 20202 Email:&lt; a href='mailto:earl.myers@ed.gov'&gt;earl.myers@ed.gov&lt;/a&gt;Phone: (202) 453-6716;</t>
  </si>
  <si>
    <t>http://www.ed.gov/programs/titleipartd/index.html.</t>
  </si>
  <si>
    <t xml:space="preserve">93.645 Stephanie Tubbs Jones Child Welfare Services Program; 84.010 Title I Grants to Local Educational Agencies; </t>
  </si>
  <si>
    <t>Under Subpart 1, State agencies are eligible to receive assistance if they are providing free public education for children and youth who are (1) in institutions for neglected or delinquent children and youth; (2) attending community day programs for neglected or delinquent children and youth; or (3) in adult correctional institutions.</t>
  </si>
  <si>
    <t>https://beta.sam.gov/fal/73845ab8e32048fe9c3f44bee6be6400/view</t>
  </si>
  <si>
    <t>National Resource Centers Program for Foreign Language and Area Studies or Foreign Language and International Studies Program and Foreign Language and Area Studies Fellowship Program</t>
  </si>
  <si>
    <t>OFFICE OF POSTSECONDARY EDUCATION, EDUCATION, DEPARTMENT OF</t>
  </si>
  <si>
    <t>{"list":[{"act":{"description":"Higher Education Act of 1965, as amended"},"authorizationTypes":{"USC":false,"act":true,"statute":false,"publicLaw":false,"executiveOrder":false}}]}</t>
  </si>
  <si>
    <t>Centers:  To promote instruction in modern foreign languages and area and international studies that are critical to national needs by supporting the establishment, strengthening and operation of such programs at colleges and universities.  Centers may focus on undergraduate training only or may be comprehensive, including undergraduate, graduate, and professional training components. Fellowships:  To meet the needs of the United States for experts in modern foreign languages combined with area studies and world affairs by supporting fellowships for undergraduate and graduate study at institutions of higher education.</t>
  </si>
  <si>
    <t>Centers:  U.S. institutions of higher education or consortia of institutions of higher education are eligible to apply.  Applying institutions provide evidence of existing resources and institutional commitment to language and area and international studies through a curriculum that provides instruction dealing with a particular country or world area and its languages, or with international studies and modern foreign languages, including the international aspects of professional or other fields of study.  Fellowships:  Accredited U.S. institutions of higher education or consortia of institutions of higher education offering area or international studies programs combined with language study are eligible to apply for allocations of fellowships.</t>
  </si>
  <si>
    <t>Centers: U.S. institutions of higher education or consortia of institutions of higher education will benefit. Fellowships: Undergraduate and graduate students enrolled in funded centers and programs will benefit. Student candidates must be U.S. citizens or nationals or permanent residents training in area or international studies and in modern foreign languages programs that have or are developing performance-based language instruction.   Undergraduate students must be engaged in intermediate level study or advanced study of a less commonly taught language.  Training must be undertaken through an institution that has an allocation of Foreign Language and Area Studies (FLAS) Fellowships.</t>
  </si>
  <si>
    <t>{"description":"Contact program office.","isApplicable":true}</t>
  </si>
  <si>
    <t>{"description":"Eligible institutions may submit proposals for the funding of centers only, fellowships only, or both when the announcement of a new competition is issued in the Federal Register. Application forms and guidelines for the submission of proposals are available from the Office of the International and Foreign Language Education at the Department of Education. "}</t>
  </si>
  <si>
    <t>Centers:  Final recommendations are made to the Secretary following evaluations from panels of experts that evaluate applications according to published selection criteria.  Fellowships: The student should contact his/her sponsoring institution for information concerning application forms, deadlines, and related matters.  Institutional proposals are approved or disapproved by the Secretary, following the same procedures as for Center applications.</t>
  </si>
  <si>
    <t>About 120 days.</t>
  </si>
  <si>
    <t>Higher education institutions receiving funds for four year phased program support must submit annual performance reports for the second, third and fourth year for continuation of such support.  Students seeking fellowships apply to their institutions for each summer or academic year award period.  Renewals are subject to the availability of funds.</t>
  </si>
  <si>
    <t>{"awarded":"other","description":"Centers:  Grants are awarded for project periods of up to 48 months. Payments are made as stipulated in the grant.  Renewals are subject to the availability of funds.  Fellowships: Academic year and summer fellowship awards to student recipients are made by the institutions on a competitive basis.  If summer fellowships are issued, they will be for a summer session in which the equivalent of an academic year's foreign language study is completed. Payments are made by the grantee institution.","awardedDescription":"This information is included in the award document."}</t>
  </si>
  <si>
    <t>[{"code":"program","isSelected":true,"description":"Centers: Centers submit interim and annual performance reports through the International Resource Information System (IRIS).  Centers submit a final performance report 90 days after the project end date.  Fellowships: FLAS granting institutions report on fellowship award recipients at the beginning and end of each award period. Institutional final reports (awards lists) and budget reports are required annually.  Staff monitor grants drawdown using agency financial reports."},{"code":"cash","isSelected":false},{"code":"progress","isSelected":true,"description":"Contact program office."},{"code":"expenditure","isSelected":false},{"code":"performanceMonitoring","isSelected":true,"description":"Reporting on performance measures is required as part of the submittal of the required annual performance report."}]</t>
  </si>
  <si>
    <t>{"isApplicable":true,"description":"Grantees are subject to audit requirements as described in 34 CFR 74.26."}</t>
  </si>
  <si>
    <t>All records supporting claims under grant or relating to the accountability for awarded funds must be available upon request: (1) for 3 years after close of the fiscal year in which the grant expired or (2) until the grantee is notified of completion of Federal financial audit, whichever is later.  Fellowships:  All records bearing on the receipt and expenditure of funds under the program must be available for inspection by the Department:  (1) for 3 years after the fiscal year in which grant funds are spent, (2) until audited or for 5 years after grant, or (3) until resolution of any audit questions.</t>
  </si>
  <si>
    <t>91-0201-0-1-502;</t>
  </si>
  <si>
    <t>(Project Grants) FY 17$30,343,000.00; FY 18 est $30,343,000.00; FY 19 est $0.00; FY 16$30,343,000.00; - For Fellowships.(Project Grants) FY 17$22,743,107.00; FY 18 est $22,743,107.00; FY 19 est $0.00; FY 16$22,743,107.00; - For Centers.</t>
  </si>
  <si>
    <t>Varies by competition.</t>
  </si>
  <si>
    <t>34 CFR 655, 656, and 657, and the Education Department General Administrative Regulations.</t>
  </si>
  <si>
    <t>Cheryl Gibbs,International and Foreign Language Education, Office of Postsecondary Education, Department of Education, 400 Maryland Ave., SW, Washington, DC 20202 Email:&lt; a href='mailto:Cheryl.Gibbs@ed.gov'&gt;Cheryl.Gibbs@ed.gov&lt;/a&gt;Phone: (202) 453-5690;</t>
  </si>
  <si>
    <t>http://www.ed.gov/programs/iegpsnrc/</t>
  </si>
  <si>
    <t xml:space="preserve">84.021 Overseas Programs - Group Projects Abroad; 84.016 Undergraduate International Studies and Foreign Language Programs; 84.220 Centers for International Business Education; 84.229 Language Resource Centers; 84.022 Overseas Programs - Doctoral Dissertation Research Abroad; </t>
  </si>
  <si>
    <t>34 CFR 655, 656, and 657 apply to the Centers and Fellowships Programs. Selection criteria for evaluating applications and selecting centers are listed in the Title VI, International and Foreign Language Education Program Regulations in 34 CFR 655.31, 656.21 or 656.22.  The Secretary will weigh criteria using points indicated in the application package or in a notice published in the Federal Register.  34 CFR 657.21 gives the criteria for selection of institutional awards for fellowship allocations.  The Secretary will weigh criteria using points indicated in the application package or in a notice published in the Federal Register.</t>
  </si>
  <si>
    <t>https://beta.sam.gov/fal/4b71bb2bd6cd459096ce0d13dfa15638/view</t>
  </si>
  <si>
    <t>Undergraduate International Studies and Foreign Language Programs</t>
  </si>
  <si>
    <t>The Undergraduate International Studies and Foreign Language Program supports awards to institutions of higher education and public and nonprofit private agencies and organizations.  The awards assist:  (1) institutions of higher education to plan, develop, and carry out a program to strengthen and improve undergraduate instruction in international studies and foreign languages; and (2) associations and organizations to develop projects that will make an especially significant contribution to strengthening and improving undergraduate instruction in international studies and foreign languages.</t>
  </si>
  <si>
    <t>Accredited colleges and universities, and public and nonprofit private agencies and organizations.</t>
  </si>
  <si>
    <t>Accredited colleges and universities, and public and nonprofit private agencies and organizations will benefit.</t>
  </si>
  <si>
    <t>{"description":"When funds are available for the support of new programs, announcements are issued in the Federal Register. Application forms and guidelines for submission of proposals are available from the Office of International and Foreign Language Education within the Office of Postsecondary Education at the Department of Education."}</t>
  </si>
  <si>
    <t>Final recommendations are made to the Secretary of Education following advice from a panel of consultants in accordance with the published criteria.</t>
  </si>
  <si>
    <t>Institutions of higher education and associations and organizations currently receiving funds for two- or three-year phased program support must submit performance reports for continuation funding according to instructions established by the Department. Renewals are subject to the availability of funds.</t>
  </si>
  <si>
    <t>{"types":{"moe":false,"formula":false,"matching":true},"matching":{"requirementFlag":"voluntary","percent":"0","description":"The non-Federal share of the cost of the programs assisted may be provided in cash from the private sector corporations or foundations in an amount equal to one-third of the total cost of the programs or may be provided as an in-cash or in-kind contribution from institutional and noninstitutional funds, including State and private sector corporation or foundation contributions, equal to one-half of the total cost of the programs assisted herein. The Secretary may waive or reduce the matching requirement for institutions that are eligible to receive assistance under part A or B of Title III or under Title V of the Higher Education Act of 1965, as amended.\r\n"}}</t>
  </si>
  <si>
    <t>{"awarded":"other","description":"Grants are awarded for 12-month periods, subject to renewals of one or two years.  Payments are made as stipulated in the grant.  Renewals are subject to the availability of funds.","awardedDescription":"The information is included in the grant award documents."}</t>
  </si>
  <si>
    <t>[{"code":"program","isSelected":true,"description":"All programs must provide final reports upon completion of the program.  Staff monitor grants drawdown using agency financial reports."},{"code":"cash","isSelected":false},{"code":"progress","isSelected":true,"description":"Reporting on performance measures is required as part of the submittal of the required annual performance report."},{"code":"expenditure","isSelected":false},{"code":"performanceMonitoring","isSelected":true,"description":"Contact program office."}]</t>
  </si>
  <si>
    <t>All records supporting claims under a grant or relating to the accountability for awarded funds must be available upon request: (1) For 3 years after close of the fiscal year in which contract was liquidated; or (2) until the grantee is notified of completion of Federal financial audit, whichever is later.</t>
  </si>
  <si>
    <t xml:space="preserve">(Project Grants) FY 17$2,862,833.00; FY 18 est $2,193,144.00; FY 19 est $0.00; FY 16$3,492,716.00; - </t>
  </si>
  <si>
    <t>{"list":[{"fiscalYear":2016,"description":"No Current Data Available."}],"isApplicable":false}</t>
  </si>
  <si>
    <t>34 CFR 655 and 658, and the Education Department General Administrative Regulations.</t>
  </si>
  <si>
    <t>Tanyelle Richardson,International and Foreign Language Education, Office of Postsecondary Education, Department of Education, 400 Maryland Ave., SW, Washington, DC 20202 Email:&lt; a href='mailto:tanyelle.richardson@ed.gov'&gt;tanyelle.richardson@ed.gov&lt;/a&gt;Phone: (202) 453-6391;</t>
  </si>
  <si>
    <t>http://www.ed.gov/programs/iegpsugisf/.</t>
  </si>
  <si>
    <t xml:space="preserve">84.018 Overseas Programs Special Bilateral Projects; 84.021 Overseas Programs - Group Projects Abroad; 84.229 Language Resource Centers; 84.022 Overseas Programs - Doctoral Dissertation Research Abroad; 84.015 National Resource Centers Program for Foreign Language and Area Studies or Foreign Language and International Studies Program and Foreign Language and Area Studies Fellowship Program; </t>
  </si>
  <si>
    <t>In addition to evaluation on the basis of criteria found in the Education Division General Administrative Regulations (EDGAR) in 34 CFR 74, 75, 77, and 78 the Secretary will further evaluate applications for Federal support for international studies programs in accordance with the criteria published in 34 CFR 655, 658, and 45 CFR 86872.</t>
  </si>
  <si>
    <t>https://beta.sam.gov/fal/a7f2eb21a992485ebf96eed3b40da831/view</t>
  </si>
  <si>
    <t>International Research and Studies</t>
  </si>
  <si>
    <t>{"list":[{"act":{"description":"Higher Education Act of 1965, as amended (HEA)"},"authorizationTypes":{"USC":false,"act":true,"statute":false,"publicLaw":false,"executiveOrder":false}}]}</t>
  </si>
  <si>
    <t>To improve foreign language, area, and other international studies training through support of research, studies, development of specialized instructional materials, and the publication of specialized materials developed as a result of research conducted under this program.</t>
  </si>
  <si>
    <t>Public and private agencies, organizations, institutions, and individuals may apply.</t>
  </si>
  <si>
    <t>Public and private agencies, organizations, institutions, and individuals will benefit.</t>
  </si>
  <si>
    <t>{"description":"Costs will be determined in accordance with OMB Circular No. A-87 for State and local governments.  OMB Circular No. A-122 for Non-Profit Organizations, and OMB Circular No. A-21 for Educational Institutions.","isApplicable":true}</t>
  </si>
  <si>
    <t>{"environmentalImpact":{"reports":[{"isSelected":true,"reportCode":"otherRequired"}]},"description":"An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</si>
  <si>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{"description":"The standard application forms as furnished by the Federal agency and required by OMB Circular No. A-102 must be used for this program. Formal applications should be prepared in response to announcements of mandatory program requirements and closing dates in the Federal Register.  Application forms and guidelines for the submission of applications are available from the Office of International and Foreign Language Education at the Department of Education."}</t>
  </si>
  <si>
    <t>Applications are reviewed by  Department of Education officials and review panels of scholars.</t>
  </si>
  <si>
    <t>From six to seven months.</t>
  </si>
  <si>
    <t>Projects conducted under a grant may be phased, with the phases following the first phase subject to renewal on a non-competitive basis. Renewals of grants, which were not included in the original negotiations, will be considered in competition with all other new applications and are dependent on the submission of reports that demonstrate that substantial progress has been made.  Renewals are subject to the availability of appropriations.</t>
  </si>
  <si>
    <t>{"awarded":"other","description":"Depends on project, but is generally from 12 to 36 months. Phasing of projects is determined during the negotiation process.","awardedDescription":"This information is included in the grant award document."}</t>
  </si>
  <si>
    <t>[{"code":"program","isSelected":true,"description":"A final report or subject data as established through negotiation. Interim progress reports and a financial report are required.\r\n"},{"code":"cash","isSelected":false,"description":""},{"code":"progress","isSelected":true,"description":"Staff monitors grant drawdown using agency financial reports."},{"code":"expenditure","isSelected":false,"description":""},{"code":"performanceMonitoring","isSelected":true,"description":"Reporting on performance measures is required as part of the submittal of the required annual performance report."}]</t>
  </si>
  <si>
    <t>All records supporting claims under grants or relating to accountability for awarded funds must be available on request: (1) For three years after close of the fiscal year of grant expiration or (2) until the grantee is notified of completion of the Federal audit, whichever is later.</t>
  </si>
  <si>
    <t xml:space="preserve">(Project Grants) FY 17$712,329.00; FY 18 est $712,329.00; FY 19 est $0.00; FY 16$0.00; - </t>
  </si>
  <si>
    <t>Program regulations are available at 34 CFR 655, 660, and the Education Department General Administrative Regulations.  Contact the program office for information.</t>
  </si>
  <si>
    <t>http://www.ed.gov/programs/iegpsirs/.</t>
  </si>
  <si>
    <t xml:space="preserve">84.018 Overseas Programs Special Bilateral Projects; 84.021 Overseas Programs - Group Projects Abroad; 84.016 Undergraduate International Studies and Foreign Language Programs; 84.229 Language Resource Centers; 84.022 Overseas Programs - Doctoral Dissertation Research Abroad; 84.015 National Resource Centers Program for Foreign Language and Area Studies or Foreign Language and International Studies Program and Foreign Language and Area Studies Fellowship Program; </t>
  </si>
  <si>
    <t>The criteria for selecting proposals is stated in 34 CFR 655.31, 660.31, 660.32, and 660.33. The Secretary will evaluate applications in accordance with the published criteria.  An applicant may receive as many as five or fifteen points or as few as zero points under each criterion. (20 U.S.C. 1121-1127, 3063- 3065.).</t>
  </si>
  <si>
    <t>https://beta.sam.gov/fal/30b408d82a7e4485ad83fa03a94c3965/view</t>
  </si>
  <si>
    <t>Overseas Programs Special Bilateral Projects</t>
  </si>
  <si>
    <t>{"list":[{"act":{"description":"Mutual Educational and Cultural Exchange Act of 1961, as amended"},"publicLaw":{"congressCode":"87","number":"256"},"authorizationTypes":{"USC":false,"act":true,"statute":false,"publicLaw":true,"executiveOrder":false}}]}</t>
  </si>
  <si>
    <t>To increase mutual understanding and knowledge between the people of the United States and those in other countries by offering qualified U.S. educators opportunities to participate in short-term study seminars abroad on topics in the social sciences and the humanities.</t>
  </si>
  <si>
    <t>Applicants must (1) be U.S. citizens or have permanent resident status; (2) hold at least a bachelor's degree from an accredited college or university; (3) have at least 3 years full-time in teaching, administering or supervising in the humanities, the social sciences or social studies subjects; (4) be currently employed full-time in teaching, administering or supervising in the aforementioned areas; (5) meet any language requirements if applicable (see the application booklet for details). If selected, awardees must furnish evidence of good health and emotional maturity.</t>
  </si>
  <si>
    <t>(1) Undergraduate faculty members of 4 year colleges/universities and 2-year community colleges in the fields of the humanities and social sciences; (2) supervisors and secondary (grades 9 through 12) and elementary and junior high school (grades K through 8) teachers of social studies and humanities; and (3) curriculum development specialists, administrators of local and State education agencies who have direct responsibility for developing curriculum in the subject areas encompassed by the social sciences and the humanities.</t>
  </si>
  <si>
    <t>{"description":"Applicants' basic data; education and professional preparation; present and previous employment; specific statement of objectives; plans to utilize the knowledge and experience gained from the seminar; involvement in educational/professional/civic groups, associations/organizations; personal traits; honors/awards/publications, etc.  ","isApplicable":true}</t>
  </si>
  <si>
    <t>{"environmentalImpact":{"reports":[{"isSelected":true,"reportCode":"otherRequired"}]},"description":"International Education Graduate Programs Team in the Office of International and Foreign Language Education/Office of Postsecondary Education at the Department of Education, publishes an annual announcement of opportunities and conducts open competition to select participants. Binational commissions or foundations or other appropriate agencies receive funding to conduct the seminars. The standard application forms as furnished by the Federal agency and as required by OMB Circular No. A-102 must be used for this program."}</t>
  </si>
  <si>
    <t>{"description":"Eligible applicants may submit applications for a position in one of the seminars when the announcement of a new competition is made though journals, newsletters, educational associations, individuals, etc.  "}</t>
  </si>
  <si>
    <t>Recommendations are made to the Secretary of Education following advice from a panel of consultants.  All recommended selections are subject to review and final approval by the presidentially appointed J. William Fulbright Foreign Scholarship Board.</t>
  </si>
  <si>
    <t>Applicants notified in March of selection for seminars.</t>
  </si>
  <si>
    <t>{"awarded":"other","description":"From 4 to 6 weeks.","awardedDescription":"The information is included in the award documents. "}</t>
  </si>
  <si>
    <t>[{"code":"program","isSelected":true,"description":"Individual curriculum projects, outreach activities and program evaluations from participants are submitted.\r\n"},{"code":"cash","isSelected":false,"description":""},{"code":"progress","isSelected":false,"description":""},{"code":"expenditure","isSelected":false,"description":""},{"code":"performanceMonitoring","isSelected":true,"description":"Contact program office."}]</t>
  </si>
  <si>
    <t>Retained for one year.</t>
  </si>
  <si>
    <t xml:space="preserve">(Project Grants) FY 17$532,300.00; FY 18 est $552,300.00; FY 19 est $0.00; FY 16$532,300.00; - </t>
  </si>
  <si>
    <t>{"list":[{"fiscalYear":2016,"description":"No Current Data Available. No Current Data Available."}],"isApplicable":false}</t>
  </si>
  <si>
    <t>Education Department General Administrative Regulations.  Program announcements and related information are available from the Office of International and Foreign Language Education within the Office of Postsecondary Education, Department of Education.</t>
  </si>
  <si>
    <t>Maria ChangInternational and Foreign Language Education, Office of Postsecondary Education, 400 Maryland Ave., SW, Washington, DC 20202 Email:&lt; a href='mailto:maria.chang@ed.gov'&gt;maria.chang@ed.gov&lt;/a&gt;Phone: (202)453-6080;</t>
  </si>
  <si>
    <t>http://www.ed.gov/programs/iegpssap/</t>
  </si>
  <si>
    <t xml:space="preserve">84.021 Overseas Programs - Group Projects Abroad; 84.016 Undergraduate International Studies and Foreign Language Programs; 84.229 Language Resource Centers; 84.022 Overseas Programs - Doctoral Dissertation Research Abroad; 84.015 National Resource Centers Program for Foreign Language and Area Studies or Foreign Language and International Studies Program and Foreign Language and Area Studies Fellowship Program; </t>
  </si>
  <si>
    <t>Fiscal Year2016: No Current Data Available.</t>
  </si>
  <si>
    <t>Contact the program office for information.</t>
  </si>
  <si>
    <t>https://beta.sam.gov/fal/4f777d9981df4bfdb369fa5b6543d013/view</t>
  </si>
  <si>
    <t>Overseas Programs - Group Projects Abroad</t>
  </si>
  <si>
    <t>To contribute to the development and improvement of the study of modern foreign languages and area studies in the United States by providing grants to support overseas projects in training, research, and curriculum development in modern foreign languages and area studies for teachers, students, and faculty engaged in a common endeavor.</t>
  </si>
  <si>
    <t>Institutions of higher education, State departments of education, private nonprofit educational organizations, and a consortium of institutions, departments, and organizations.</t>
  </si>
  <si>
    <t>A participant must be: a citizen, or permanent resident of the United States, currently employed full-time in a United States school system, institution of higher education, local education agency or state education agency (not applicable to students), and at least one of the following:_x000D_
_x000D_
•  A teacher in an elementary or secondary school (please see note below);_x000D_
•  A faculty member who teaches modern foreign languages or area studies;_x000D_
•  An experienced education administrator responsible for planning, conducting, or_x000D_
   supervising programs in modern foreign languages or area studies at the elementary, _x000D_
   secondary, or postsecondary levels;_x000D_
•  A graduate student or junior or senior in an institution of higher education, who is a _x000D_
   prospective teacher in the areas of social sciences, humanities and foreign languages. The _x000D_
   student should meet the provisions set by his or her local and state education agencies; or_x000D_
•  For the Advanced Overseas Intensive Language Training project, the participating student, _x000D_
   other than those planning a teaching career, should be planning to apply their language skills _x000D_
   and knowledge of countries vital to the United States national security in fields outside _x000D_
   teaching, including government, the professions, or international development.</t>
  </si>
  <si>
    <t>{"description":"Cost will be determined in accordance with OMB Circular No. A-87 for State and local governments.","isApplicable":true}</t>
  </si>
  <si>
    <t>{"description":"An institution or organization interested in the program should plan and propose a group project that would significantly improve its program in foreign language and area studies. Specific guidelines for preparation of proposals as published in the Federal Register are available upon request from the Office of  International  and Foreign Language Education (IFLE).  The institution or organization must give assurance that the individuals it nominates to undertake the projects are appropriately qualified."}</t>
  </si>
  <si>
    <t>With the advice of a panel of academic consultants and an assessment of the feasibility and suitability of each proposal by U.S. Embassies and Binational Commissions in the proposed countries of study, the IFLE will make initial selections, and preliminary recommendations of grant recipients to the Secretary. All recommended selections are subject to review and final approval by the presidentially appointed J. William Fulbright Foreign Scholarship Board.</t>
  </si>
  <si>
    <t>{"awarded":"other","description":"For short-term seminar, curriculum development, and group research or study, projects range from 5 weeks to 12 months; projects are up to 48 months for advanced intensive language training projects.","awardedDescription":"The information is included in the grant award document."}</t>
  </si>
  <si>
    <t>[{"code":"program","isSelected":true,"description":"Interim progress, terminal program, and financial reports from the grantee are required.\r\n"},{"code":"cash","isSelected":false,"description":""},{"code":"progress","isSelected":false,"description":""},{"code":"expenditure","isSelected":false,"description":""},{"code":"performanceMonitoring","isSelected":false,"description":""}]</t>
  </si>
  <si>
    <t>{"isApplicable":true,"description":"Audit requirements as described in 34 CFR 74.26 do not pertain to this program.  All fiscal records are subject to audit at any time within five years after close of the fiscal year in which expenditures are made."}</t>
  </si>
  <si>
    <t>Documents bearing on receipt and expenditure of grant funds must be made available for inspection by the Department:  (1) For three years after the close of the fiscal year in which expenditures are made if departmental audit has occurred by that time; (2) until audit or for five years following the end of budget period in which grant expired, whichever is later; or (3) until resolution of outstanding audit questions.</t>
  </si>
  <si>
    <t xml:space="preserve">(Project Grants) FY 17$2,792,439.00; FY 18 est $2,792,439.00; FY 19 est $0.00; FY 16$32,792,439.00; - </t>
  </si>
  <si>
    <t>34 CFR 664 and the Education Department General Administrative Regulations.</t>
  </si>
  <si>
    <t>http://www.ed.gov/programs/iegpsgpa/.</t>
  </si>
  <si>
    <t xml:space="preserve">84.018 Overseas Programs Special Bilateral Projects; 84.016 Undergraduate International Studies and Foreign Language Programs; 84.229 Language Resource Centers; 84.022 Overseas Programs - Doctoral Dissertation Research Abroad; 19.401 Academic Exchange Programs - Scholars; 19.400 Academic Exchange Programs - Graduate Students; </t>
  </si>
  <si>
    <t>The selection criteria for this program are from 34 CFR 664.31 and are as follows: (a) Plan of operation (20 points), (b) quality of key personnel (10 points), (c) budget and cost effectiveness (10 points), (d) evaluation plan (20 points), (e) adequacy of resources (5 points), (f) potential impact of the project on the development of the study of modern foreign languages and area studies in American education (15 points), (g) relevance to the institution's educational goals and its relationship to its program development in modern foreign languages and area studies (5 points), (h) the extent to which direct experience abroad is necessary to achieve the project's objectives and the effectiveness with which relevant host country resources will be utilized (10 points), and (i) the extent to which the proposed project addresses the competitive preference priorities (10 points).  Points are subject to change.  Contact program officer for further information.</t>
  </si>
  <si>
    <t>https://beta.sam.gov/fal/c84c31abe7064cb6864d4c92a42ec22c/view</t>
  </si>
  <si>
    <t>Overseas Programs - Doctoral Dissertation Research Abroad</t>
  </si>
  <si>
    <t>To provide opportunities for graduate students to engage in full-time dissertation research abroad in modern foreign language and area studies with the exception of Western Europe.  This program is designed to contribute to the development and improvement of the study of modern foreign languages and area studies in the United States.</t>
  </si>
  <si>
    <t>Institutions of higher education may apply.</t>
  </si>
  <si>
    <t>A candidate for Doctoral Dissertation Research Abroad Fellowship must:  (1) be a (a) citizen or national of the United States; or (b) permanent resident of the United States; (2) be a graduate student in good standing at an institution of higher education who, when the fellowship period begins, has been admitted to candidacy in a doctoral degree program in modern foreign languages and area studies at that institution; (3) plan a teaching career in the United States upon graduation; (4) possess adequate skills in the foreign language(s) necessary to carry out the dissertation research project.</t>
  </si>
  <si>
    <t>{"environmentalImpact":{"reports":[{"isSelected":true,"reportCode":"otherRequired"}]},"description":"The institutional project director will be responsible for accepting, screening, and forwarding through the Department of Education's Application system to the Advanced Training and Research Team in the Office of International and Foreign Language Education those individual applications which meet the institution's technical and academic criteria and the program's eligibility requirements. Candidates for dissertation research fellowships apply directly to the institutions at which they are enrolled in a Ph.D. program, not to the Department of Education."}</t>
  </si>
  <si>
    <t>{"description":"Institutions should request application materials from the Advanced Training and Research Team. Students should address requests for application forms institutional project director at the graduate schools at which they are enrolled in a Ph.D. program.  "}</t>
  </si>
  <si>
    <t>The Advanced Training and Research Team in the Office of International and Foreign Language Education will make initial selection and recommendation of fellowship recipients with the advice of a panel of specialists in foreign language and area studies and comments by U.S. embassies and binational commissions in the proposed countries of research.  Selections are subject to review and final approval by the presidentially appointed J. William Fulbright Foreign Scholarship Board.  The grant covering successful graduate students is made to the applicant, i.e., institutions of higher education.</t>
  </si>
  <si>
    <t>About 180 days.</t>
  </si>
  <si>
    <t>{"awarded":"other","description":"Awards are made for at least 6 but not more than 12 months.","awardedDescription":"This information is included in the award document."}</t>
  </si>
  <si>
    <t>[{"code":"program","isSelected":true,"description":"Fellows: Pre-Fellowship reports through the grantee institution are due no later than 30 days prior to travel to begin research.  Final reports through the grantee institution are due no later than 90 days after the termination date of the award. Institutions: fiscal reports.\r\n"},{"code":"cash","isSelected":false,"description":""},{"code":"progress","isSelected":false,"description":""},{"code":"expenditure","isSelected":false,"description":""},{"code":"performanceMonitoring","isSelected":false,"description":""}]</t>
  </si>
  <si>
    <t>Records bearing on receipt and expenditure of funds to be made available for inspection by the Department for 3 years after close of fiscal year in which expenditures are made if departmental audit has occurred by that time, until audit or for five years following the end of the budget period in which the grant expired (whichever is later) or until resolution of any outstanding audit questions.</t>
  </si>
  <si>
    <t xml:space="preserve">(Project Grants) FY 17$3,397,151.00; FY 18 est $3,408,151.00; FY 19 est $0.00; FY 16$3,477,313.00; - </t>
  </si>
  <si>
    <t>{"list":[{"fiscalYear":2016,"description":"No Current Data Available. No Current Available."},{"fiscalYear":2017,"description":"No Current Data Available."},{"fiscalYear":2018,"description":"No Current Data Available."},{"fiscalYear":2019,"description":"No Current Data Available."}],"isApplicable":true}</t>
  </si>
  <si>
    <t>Final regulations published in 34 CFR 662, and in the Education Department General Administrative Regulations.</t>
  </si>
  <si>
    <t>Dr. Pamela MaimerInternational and Foreign Language Education, Office of Postsecondary Education, Department of Education, 400 Maryland Ave., SW, Washington, DC 20202 Email:&lt; a href='mailto:ddra@ed.gov'&gt;ddra@ed.gov&lt;/a&gt;Phone: (202) 453-6891;</t>
  </si>
  <si>
    <t>http://www.ed.gov/programs/iegpsddrap/.</t>
  </si>
  <si>
    <t xml:space="preserve">84.018 Overseas Programs Special Bilateral Projects; 84.021 Overseas Programs - Group Projects Abroad; 84.016 Undergraduate International Studies and Foreign Language Programs; 84.229 Language Resource Centers; 84.015 National Resource Centers Program for Foreign Language and Area Studies or Foreign Language and International Studies Program and Foreign Language and Area Studies Fellowship Program; </t>
  </si>
  <si>
    <t>The selection criteria for this program are from 34 CFR 662.21 and are listed in the following paragraphs. The maximum score for all of the criteria, including the competitive preference priority, is 105 points. The maximum score for each criterion is indicated in parentheses.  Quality of proposed project (60 points): In determining the quality of the research project proposed by the applicant, the Secretary considers: (1) The statement of the major hypotheses to be tested or questions to be examined, and the description and justification of the research methods to be used (10 points); (2) the relationship of the research to the literature on the topic and to major theoretical issues in the field, and the project's originality and importance in terms of the concerns of the discipline (10 points); (3) the preliminary research already completed in the United States and overseas or plans for such research prior to going overseas, and the kinds, quality and availability of data for the research in the host country or countries (10 points); (4) the justification for overseas field research and preparations to establish appropriate and sufficient research contacts and affiliations abroad (10 points); (5) the applicant's plans to share the results of the research in progress and a copy of the dissertation with scholars and officials of the host country or countries (10 points); and (6) the guidance and supervision of the dissertation advisor or committee at all stages of the project, including guidance in developing the project, understanding research conditions abroad, and acquainting the applicant with research in the field (10 points).  Qualifications of the applicant (40 points): In determining the qualifications of the applicant, the Secretary considers (1) the overall strength of the applicant's graduate academic record (10 points); (2) the extent to which the applicant's academic record demonstrates strength in area studies relevant to the proposed project (10 points); (3) the applicant's proficiency in one or more of the languages (other than English and the applicant's native language) of the country or countries of research, and the specific measures to be taken to overcome any anticipated language barriers (15 points); and (4) the applicant's ability to conduct research in a foreign cultural context, as evidenced by the applicant's references or previous overseas experience, or both (5 points).  Subject to change.  Contact program officer for further information.</t>
  </si>
  <si>
    <t>https://beta.sam.gov/fal/e5158f07e05e43c9a100553636fda187/view</t>
  </si>
  <si>
    <t>OFFICE OF SPECIAL EDUCATION AND REHABILITATIVE SERVICES, EDUCATION, DEPARTMENT OF</t>
  </si>
  <si>
    <t>{"list":[{"act":{"description":"Individuals with Disabilities Education Act (IDEA), as amended, Part B, Sections 611-618"},"USC":{"title":"20","section":"1411-1418"},"authorizationTypes":{"USC":true,"act":true},"usc":{"title":"20","section":"1411-1418"}}]}</t>
  </si>
  <si>
    <t>To provide grants to States to assist them in providing special education and related services  to all children with disabilities.</t>
  </si>
  <si>
    <t>State educational agencies in the 50 States, District of Columbia, Puerto Rico, American Samoa, Commonwealth of the Northern Mariana Islands, Guam and Virgin Islands, the Department of the Interior, and freely associated States.  Local educational agencies apply to their State educational agency for subgrants.</t>
  </si>
  <si>
    <t>Children with disabilities will benefit.</t>
  </si>
  <si>
    <t>{"description":"No State or jurisdiction may receive a grant unless the Secretary has approved the annual application and statement of assurances.","isApplicable":true}</t>
  </si>
  <si>
    <t>{"description":"States are eligible to receive funds under this program if the State establishes eligibility for funds under Section 612 of Part B of the IDEA.  Local education agencies establish eligibility by meeting local application eligibility requirements of Section 613 of Part B of the IDEA."}</t>
  </si>
  <si>
    <t>Once the State application has been approved, a grant award is forwarded to the State department of education. Notification of the award is made to Chief State School Officer.  States make subgrants to eligible local educational agencies from their initial grant award after setting aside funds for administration and state-level activities.</t>
  </si>
  <si>
    <t>The time for reviewing the State’s application is determined by EDGAR (in 34 CFR §76.703) and ranges from 45 to 90 days.</t>
  </si>
  <si>
    <t>The Department must not take final action to disapprove an application until the State is provided reasonable notice and an opportunity for a hearing.  The State must request a hearing no later than 30 days after it receives notice of the proposed final determination that the State is not eligible to receive its award.</t>
  </si>
  <si>
    <t>{"types":{"moe":true,"formula":true,"matching":false},"formula":{"title":"","chapter":"","part":"","subPart":"","publicLaw":"","description":""},"matching":{"description":""},"moe":{"description":""}}</t>
  </si>
  <si>
    <t>{"awarded":"other","description":"Grants are issued each fiscal year.  The Federal obligation period is a 15-month period from July 1 through September 30.  States and local education agencies have an additional 12-month period to obligate funds they receive.  ","awardedDescription":"Contact the program office for this information."}</t>
  </si>
  <si>
    <t>[{"code":"program","isSelected":true,"description":"State Performance Plans (SPPs) and Annual Performance Reports (APR) are submitted to the Department of Education from the State departments of education."},{"code":"cash","isSelected":false,"description":""},{"code":"progress","isSelected":false,"description":""},{"code":"expenditure","isSelected":true,"description":"34 CFR 80.40."},{"code":"performanceMonitoring","isSelected":true,"description":"34 CFR 80.41"}]</t>
  </si>
  <si>
    <t>As required by EDGAR for State administered programs (34 CFR 76.730-731).  Generally, the State and its subgrantees must retain records related to grant funds and compliance for a period of 3 years from the date the grantee or subgrantee submits its final expenditure report for that funding period.  34 CFR 80.42.  Also, all records supporting claims for Federal funds or relating to the accountability of the grantee for the expenditure of such funds must be accessible for administrative review.</t>
  </si>
  <si>
    <t>91-0300-0-1-501;</t>
  </si>
  <si>
    <t xml:space="preserve">(Formula Grants) FY 17$12,002,848,000.00; FY 18 est $12,002,848,000.00; FY 19 est $12,002,848,000.00; FY 16$11,912,848,000.00; - </t>
  </si>
  <si>
    <t xml:space="preserve">In FY 2017, regular annual allotments to States, including DC and Puerto Rico, ranged from $18.9 million to $1.2 billion, with an average award of $228 million. Grants to outlying areas ranged from $4.8 million to $14 million. The Department of Interior received $95 million. </t>
  </si>
  <si>
    <t>Program regulations are at 34 CFR 300, and 34 CFR 76-77,79,80-82,84-86, and 97-99.</t>
  </si>
  <si>
    <t>Gregg CorrOffice of Special Education Programs, Department of Education, 400 Maryland Avenue, SW, Washington, DC 20202 Email:&lt; a href='mailto:gregg.corr@ed.gov'&gt;gregg.corr@ed.gov&lt;/a&gt;Phone: (202) 245-7309;</t>
  </si>
  <si>
    <t>http://www.ed.gov/about/offices/list/osers/osep/index.html.</t>
  </si>
  <si>
    <t xml:space="preserve">84.324 Research in Special Education; 84.323 Special Education - State Personnel Development; 84.373 Special Education Technical Assistance on State Data Collection; 84.327 Special Education Educational Technology Media, and Materials for Individuals with Disabilities; 84.326 Special Education Technical Assistance and Dissemination to Improve Services and Results for Children with Disabilities; 84.173 Special Education Preschool Grants; 84.181 Special Education-Grants for Infants and Families; 84.328 Special Education Parent Information Centers; 84.329 Special Education Studies and Evaluations; </t>
  </si>
  <si>
    <t>States and other eligible entities qualify for funding based upon applications approved under IDEA, Section 612.</t>
  </si>
  <si>
    <t>https://beta.sam.gov/fal/5836b8c179a54b5b8583a0bb9207758a/view</t>
  </si>
  <si>
    <t>Higher Education Institutional Aid</t>
  </si>
  <si>
    <t>{"list":[{"act":{"description":"Higher Education Act of 1965, as amended (HEA). Title III, Part A and Part F, HEA, Title V."},"authorizationTypes":{"act":true}}]}</t>
  </si>
  <si>
    <t>To help eligible colleges and universities to strengthen their management and fiscal operations and to assist such institutions to plan, develop, or implement activities including endowment building to strengthen the academic quality of their institutions.</t>
  </si>
  <si>
    <t>An institution of higher education (IHE) that qualifies as eligible using criteria as specified in the regulations. Under Part A, specific and basic requirements as stated in the program regulations must be met. Eligible applicants include institutions that have:  (1) A low average per full-time equivalent (FTE) educational and general expenditures; (2) a substantial percentage of students having Pell Grants or other Federal need-based financial aid. However, a waiver of the low educational and general expenditure requirement and the needy student enrollment requirement may be granted to institutions meeting the criteria specified in the existing regulations.  Under Part B HBCUs, historically Black institutions that were established prior to 1964, whose principal mission was, and is, the education of African Americans are eligible. A listing of those institutions is published in program regulations; these HBCUs are also eligible under the Endowment Challenge Grant Program.  Institutions eligible for PBI program grants are defined in Title III Section 318(b) of the HEA.  Institutions eligible for HBGI program grants are specified in Title III Section 326(e)(1) of the HEA.  Under the Title V  programs, an HSI is defined as an institution that has an enrollment of undergraduate full-time equivalent students that is at least 25 percent Hispanic as specified in Section 502 of the HEA.</t>
  </si>
  <si>
    <t>Applicant institutions of higher education, including those in the territories and possessions that meet statutory eligibility requirements will benefit.</t>
  </si>
  <si>
    <t>{"description":"Institutions must document that they are accredited by a nationally recognized accrediting agency or that they are making satisfactory progress toward such accreditation.  A 4-year institution must have authority to award a bachelor's degree. A 2-year institution must offer a program acceptable for full credit towards a bachelor's degree, or a 2-year program in engineering, mathematics, or the physical or biological sciences designed to prepare the student to work as a technician at a semiprofessional level.  ","isApplicable":true}</t>
  </si>
  <si>
    <t>{"description":"Applications for funding are available from the Institutional Services office at the Department of Education.  Application deadlines are published in the Federal Register."}</t>
  </si>
  <si>
    <t>Title III Part A applicants in the SIP, ANNH, AANAPISI, and NASNTI programs and Title V applications  are evaluated by external reviewers who are experts in postsecondary education.  The Department makes final awards based primarily on the scores assigned to the applications by the external reviewers and the recommendations submitted by the staff of the Institutional Service, Office of Postsecondary Education at the Department of Education.
Title III applicants in the TCCUs, PBIs, HBCUs, and HBGIs programs make final awards based on a statutory formula.</t>
  </si>
  <si>
    <t>Approximately six months.</t>
  </si>
  <si>
    <t>Under the SIP, priority is given to applicants who are not already receiving a grant. Institutions that received a 5-year individual development grant are not eligible to receive an additional grant until 2 years after the date on which the 5-year terminates. After fulfilling the wait-out requirement, institutions applying for another grant under the SIP must reapply for eligibility.</t>
  </si>
  <si>
    <t>{"types":{"moe":false,"formula":true,"matching":true},"formula":{"title":"","chapter":"","part":"","subPart":"","publicLaw":"","description":""},"matching":{"requirementFlag":"voluntary","percent":"0","description":"Under the SIP, TCCUs, HBCUs, and HSIs, institutions of higher education may use no more than 20 percent of grant funds to establish or increase an institution's endowment fund. The endowment funds must be matched at a rate of one non-Federal dollar for each Federal dollar. Under the HBGIs program, eligible institutions that have project grants over $1,000,000 must match the entire Federal share on a dollar-for-dollar basis.\r\n"},"moe":{"description":""}}</t>
  </si>
  <si>
    <t>{"awarded":"other","description":"Under the SIP, TCCUs, ANNH, AANAPISI and HSIs, planning grants are for a period of up to 1 year, individual development grants are for a period of 5 years.","awardedDescription":"This information is included in the award document."}</t>
  </si>
  <si>
    <t>[{"code":"program","isSelected":true,"description":"As required by the Special Grant Terms and Conditions.  Staff monitor grants drawdown using agency financial reports."},{"code":"cash","isSelected":false,"description":""},{"code":"progress","isSelected":true,"description":"Progress reports are required."},{"code":"expenditure","isSelected":false,"description":""},{"code":"performanceMonitoring","isSelected":true,"description":"Reporting on performance measures is required as part of the submittal of the required annual performance report."}]</t>
  </si>
  <si>
    <t>{"isApplicable":true,"description":"Subject to a Federal audit any time during the term of the grant and within a period of 3 years after the termination of Federal support."}</t>
  </si>
  <si>
    <t>Must be retained for 5 years after the end of the fiscal year during which the expenditures were made or until the grantee is notified that the records are no longer needed.</t>
  </si>
  <si>
    <t>(Project Grants) FY 17$63,281,000.00; FY 18 est $72,314,000.00; FY 19 est $63,281,000.00; FY 16$63,281,000.00; - Strengthening HBGIs.(Project Grants) FY 17$9,671,000.00; FY 18 est $11,052,000.00; FY 19 est $9,671,000.00; FY 16$9,671,000.00; - PPOHA.(Project Grants) FY 17$27,767,000.00; FY 18 est $29,782,000.00; FY 19 est $28,802,000.00; FY 16$27,782,000.00; - Strengthening ANNH.(Project Grants) FY 17$3,348,000.00; FY 18 est $3,826,000.00; FY 19 est $3,348,000.00; FY 16$3,348,000.00; - Strengthening AANAPISI.(Project Grants) FY 17$55,529,000.00; FY 18 est $59,559,000.00; FY 19 est $57,599,000.00; FY 16$55,559,000.00; - Strengthening TCCUs.(Project Grants) FY 17$86,534,000.00; FY 18 est $98,886,000.00; FY 19 est $0.00; FY 16$86,534,000.00; - Strengthening Institutions (Part A)(Project Grants) FY 17$323,829,000.00; FY 18 est $359,014,000.00; FY 19 est $329,624,000.00; FY 16$323,914,000.00; - Strengthening HBCUs.(Project Grants) FY 17$107,795,000.00; FY 18 est $123,183,000.00; FY 19 est $107,795,000.00; FY 16$107,795,000.00; - Developing Hispanic-Serving Institutions.(Project Grants) FY 17$9,942,000.00; FY 18 est $11,361,000.00; FY 19 est $99,423,000.00; FY 16$9,942,000.00; - Strengthening PBIs.(Project Grants) FY 17$93,100,000.00; FY 18 est $93,400,000.00; FY 19 est $100,000,000.00; FY 16$93,200,000.00; - HSI STEM.(Project Grants) FY 17$3,348,000.00; FY 18 est $3,826,000.00; FY 19 est $3,348,000.00; FY 16$3,348,000.00; - Strengthening NASNTI.</t>
  </si>
  <si>
    <t>Varies by competition</t>
  </si>
  <si>
    <t>34 CFR 607, 608, 609, 628, the Education Department General Administrative Regulations.</t>
  </si>
  <si>
    <t>James LawsDepartment of Education, Office of Postsecondary Education, Office of Higher Education Programs, Institutional Service, 400 Maryland Ave., SW, Washington, DC 20202 Email:&lt; a href='mailto:james.laws@ed.gov'&gt;james.laws@ed.gov&lt;/a&gt;Phone: (202)453-7348;</t>
  </si>
  <si>
    <t>http://www.ed.gov/about/offices/list/ope/idues.</t>
  </si>
  <si>
    <t xml:space="preserve">84.033 Federal Work-Study Program; </t>
  </si>
  <si>
    <t>(a) Under Title III and Title V, the Department appoints review panels to provide comments and recommend ratings for the applications.  The reviewers numerically rate each application assigned and provide the Secretary with comments on each.  Criteria are published in the Federal Register along with the point value for each criterion. (b) Under TCCUs, HBCUs,  HBGIs, and PBIs, funds are allocated based on a statute-driven formula.  For Strengthening TCCUs, applicants are limited to tribal colleges and universities, including institutions qualifying for funding under the Tribally Controlled College or University Assistance Act of 1978 or the Navajo Community College Assistance Act of 1978, or cited in section 532 of the Equity in Educational Land Grant Status Act of 1994. To be eligible to receive a grant under the Strengthening HBCUs program, an institution must be designated by the Secretary of Education as a Historically Black College or University.  HBGIs receiving discretionary grants are specified in the program statute.  To be eligible to receive a grant under the Strengthening PBIs program, an institution must have an enrollment of undergraduate students that is at least 40 percent Black American students; that is at least 1,000 undergraduate students of which not less than 50 percent of the undergraduate students enrolled at the institution are low-income individuals or first-generation college students (as that term is defined in Section 402A(g)); and of which not less than 50 percent of the undergraduate students are enrolled in an educational program leading to a bachelor’s or associate’s degree that the institution is licensed to award by the State in which the institution is located.</t>
  </si>
  <si>
    <t>https://beta.sam.gov/fal/27741eca058e409fa595989396f4ce0a/view</t>
  </si>
  <si>
    <t>Federal Work-Study Program</t>
  </si>
  <si>
    <t>{"list":[{"act":{"description":"Higher Education Act of 1965, as amended, Title IV, Part C; 42 U.S.C. 2751-2756a."},"authorizationTypes":{"USC":false,"act":true,"statute":false,"publicLaw":false,"executiveOrder":false}}]}</t>
  </si>
  <si>
    <t>To provide part-time employment to eligible postsecondary students to help meet educational expenses and encourage students receiving program assistance to participate in community service activities.</t>
  </si>
  <si>
    <t>Undergraduate, graduate, or professional students enrolled or accepted for enrollment as regular students; are maintaining satisfactory academic progress in accordance with the standards and practices of the institution; have financial need; do not owe a refund on a Title IV grant; are not in default on a Title IV loan; file a statement of educational purpose; file a statement of registration compliance (Selective Service); and meet citizen/resident requirements may benefit.</t>
  </si>
  <si>
    <t>{"description":"Institutions must document their eligibility and students must demonstrate financial need. ","isApplicable":true}</t>
  </si>
  <si>
    <t>{"environmentalImpact":{"reports":[{"isSelected":false,"reportCode":"statement"},{"isSelected":false,"reportCode":"assessment"},{"isSelected":false,"reportCode":"ExecutiveOrder12372"},{"isSelected":true,"reportCode":"otherRequired"}]},"description":"Representatives of the appropriate ED Regional Office are available for consultation. See listing of ED Regional Offices in Appendix IV of the Catalog. Students should contact the institution(s) they attend or plan to attend. "}</t>
  </si>
  <si>
    <t>{"description":"Participating institutions submit a Fiscal Operations Report/Application to Participate in Federal Student Financial Aid programs (ED Form 646-1) which is mailed to institutions of postsecondary education each summer by the Office of Federal Student Aid.  New institutions submit only the application form."}</t>
  </si>
  <si>
    <t>The Office of Student Financial Aid determines final awards and notifies participating institutions.  Postsecondary institutions determine individual student awards.</t>
  </si>
  <si>
    <t>{"flag":"yes","list":[{"start":"2017-10-01","description":"Deadlines are specified on the application (usually October 1)."}]}</t>
  </si>
  <si>
    <t>Notices of tentative awards sent by February 1 and final award notifications sent by April 1.</t>
  </si>
  <si>
    <t>Annual.</t>
  </si>
  <si>
    <t>{"types":{"moe":false,"formula":true,"matching":true},"formula":{"title":"IV","part":"C"},"matching":{"requirementFlag":"voluntary","percent":"0","description":"Under the funding formula, funds are distributed to institutions, first, on the basis of the institution's base guarantee plus the pro rata share received during the 1999-2000 award year under the FWS Program and, then, on the basis of the aggregate need of the eligible students in attendance. Employers of FWS recipients must contribute 25 percent of the funding, (except in the case of private, for-profit organizations, which must match 50 percent) and in the case of established criteria for which the matching requirement is waived.\r\n"}}</t>
  </si>
  <si>
    <t>{"awarded":"other","description":"Funds are awarded for use by participating institutions for one award year at a time following the year of application.","awardedDescription":"electronic transfer."}</t>
  </si>
  <si>
    <t>[{"code":"program","isSelected":true,"description":"A single combined Fiscal Operations Report/Application form for Federal Perkins Loans, FSEOG, and FWS (DE 646-1) is submitted by each institution at the close of each award year (June 30).\r\n"},{"code":"cash","isSelected":false},{"code":"progress","isSelected":false},{"code":"expenditure","isSelected":true,"description":"A single combined Fiscal Operations Report/Application form for Federal Perkins Loans, FSEOG, and FWS (DE 646-1) is submitted by each institution at the close of each award year (June 30).\r\n"},{"code":"performanceMonitoring","isSelected":false}]</t>
  </si>
  <si>
    <t>{"isApplicable":true,"description":"Institutions must have a nonfederal audit done on at least an annual basis at its own expense.  Audits may also be performed at Government expense by the Department of Education's Office of the Inspector General as often as its time schedule will allow or when deemed necessary by the Secretary."}</t>
  </si>
  <si>
    <t>All records pertaining to activities of a given fiscal year must be retained for a period of 3 years following the institution's submission of its Fiscal Operations Report for an award year or until final resolution of an applicable audit, whichever is later.</t>
  </si>
  <si>
    <t>91-0199-0-1-502;91-0200-0-1-502;</t>
  </si>
  <si>
    <t xml:space="preserve">(Direct Payments for Specified Use) FY 17$1,096,080,000.00; FY 18 est $1,251,425,000.00; FY 19 est $1,251,425,000.00; FY 16$1,096,080,000.00; - </t>
  </si>
  <si>
    <t>The average award in FY 2017 was $1,726. The average award in FY 2018 and FY 2019 is estimated at $1,726.</t>
  </si>
  <si>
    <t>{"list":[{"fiscalYear":2016,"description":"Approximately 674,000 recipients are expected. Approximately 635,000 recipients were expected. "},{"fiscalYear":2017,"description":"Approximately 635,000 recipients are expected. "},{"fiscalYear":2018,"description":"Approximately 752,000 recipients are expected."},{"fiscalYear":2019,"description":"Approximately 752,000 recipients are expected."}],"isApplicable":true}</t>
  </si>
  <si>
    <t>34 CFR 675. Notification to Members of Congress, list of grantees, published annually or as required, no charge; Student Guide, no charge; Federal Student Aid Handbook, no charge; Federal Needs Analysis Methodology, no charge; Verification Handbook, no charge; Training Materials, no charge.</t>
  </si>
  <si>
    <t>{"flag":"appendix","description":"Students should contact the educational institution(s) they attend or plan to attend.  Public and private nonprofit organizations should contact grantee educational institutions in their own State or multi-State areas. Educational institutions should contact the Regional Administrator for Student Financial Assistance in the appropriate ED Regional Office (see Appendix IV of the Catalog)."}</t>
  </si>
  <si>
    <t>Federal Student Aid Information Center,Federal Student Aid (FSA), Department of Education, P.O. Box 84, Washington, DC 20044-0084 Email:&lt; a href='mailto:studentaidhelp@ed.gov'&gt;studentaidhelp@ed.gov&lt;/a&gt;Phone: (800) 433-3243.;</t>
  </si>
  <si>
    <t xml:space="preserve">84.044 TRIO Talent Search; 84.066 TRIO Educational Opportunity Centers; 84.047 TRIO Upward Bound; 84.042 TRIO Student Support Services; 84.031 Higher Education Institutional Aid; 84.063 Federal Pell Grant Program; 84.007 Federal Supplemental Educational Opportunity Grants; </t>
  </si>
  <si>
    <t>https://beta.sam.gov/fal/9cb61ea43aca40a29ac797d3907140c2/view</t>
  </si>
  <si>
    <t>Impact Aid Facilities Maintenance</t>
  </si>
  <si>
    <t>{"list":[{"act":{"description":"Elementary and Secondary Education Act of 1965, as amended"},"authorizationTypes":{"act":true}}]}</t>
  </si>
  <si>
    <t>To maintain school facilities used to serve federally connected military dependent students that are owned by the Department of Education and operated by local educational agencies (LEAs), and to transfer those facilities to the LEAs, where appropriate.</t>
  </si>
  <si>
    <t>LEAs that operate school facilities owned by the Department of Education.</t>
  </si>
  <si>
    <t>Public elementary and secondary school children benefit.</t>
  </si>
  <si>
    <t>{"description":"There is no application form for Section 8008 grants. Contact the program office for information."}</t>
  </si>
  <si>
    <t>The Department of Education makes final decisions to fund projects.</t>
  </si>
  <si>
    <t xml:space="preserve">Contact the program office for this information.   </t>
  </si>
  <si>
    <t>Approved construction projects may be revised during construction, subject to appropriate approvals.</t>
  </si>
  <si>
    <t>{"awarded":"other","description":"The length and terms of an award will be established prior to the award.","awardedDescription":"This information is included in the award document."}</t>
  </si>
  <si>
    <t>[{"code":"program","isSelected":true,"description":"In accordance with OMB Circular No. A-102 (Attachments H and I) and Education Department General Administrative Regulations (EDGAR) for direct project grant and contract programs, Part 100a, Subpart F. See 34 CFR 74, Subpart H, Standards for Grantees Financial Management Systems.\r\n"},{"code":"cash","isSelected":false},{"code":"progress","isSelected":false},{"code":"expenditure","isSelected":false},{"code":"performanceMonitoring","isSelected":false}]</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</si>
  <si>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t>
  </si>
  <si>
    <t>In accordance with OMB Circular No. A-102 (Attachment C) and Education Department General Administrative Regulations, for direct project grant and contract programs, Part 100a, Subpart F. See 34 CFR 74, Subpart H, Standards for Grantees Financial Management Systems.</t>
  </si>
  <si>
    <t>91-0102-0-1-501;</t>
  </si>
  <si>
    <t xml:space="preserve">(Project Grants) FY 17$4,835,000.00; FY 18 est $4,835,000.00; FY 19 est $4,835,000.00; FY 16$4,835,000.00; - </t>
  </si>
  <si>
    <t>Regulations are published at 34 CFR 222.</t>
  </si>
  <si>
    <t>Marilyn HallDepartment of Education, OESE Impact Aid Programs, 400 Maryland Ave., S.W., Room, 3E-105, Washington, DC 20202 Email:&lt; a href='mailto:marilyn.hall@ed.gov'&gt;marilyn.hall@ed.gov&lt;/a&gt;Phone: (202) 205-8724;</t>
  </si>
  <si>
    <t>http://www.ed.gov/about/offices/list/oese/impactaid/index.html.</t>
  </si>
  <si>
    <t>Fiscal Year2017: No Current Data Available.Fiscal Year2018: No Current Data AvailableFiscal Year2019: No Current Data Available.</t>
  </si>
  <si>
    <t>Emergency repairs are funded as needed.  Priority for more extensive projects is given to LEAs that agree to accept transfer of the school facility.</t>
  </si>
  <si>
    <t>https://beta.sam.gov/fal/7eb7c5e050b042368b03787265541ecc/view</t>
  </si>
  <si>
    <t>{"list":[{"act":{"description":"Elementary and Secondary Education Act (OESE), as amended, Title VII"},"authorizationTypes":{"USC":false,"act":true,"statute":false,"publicLaw":false,"executiveOrder":false}}]}</t>
  </si>
  <si>
    <t>To provide financial assistance to local educational agencies (LEAs) where affected by Federal activities, i.e., where the tax base of a district is reduced through the Federal acquisition of real property (Section 7002, ESEA), and where the presence of certain children living on Federal property places a financial burden on the LEAs that educate them (Sections 7003 and 7007, ESEA).</t>
  </si>
  <si>
    <t>Local educational agencies that provide free public elementary or secondary education may apply.  Under Section 7002, generally, assistance is provided to districts where an aggregate of 10 percent or more of the assessed valuation of all real property in the school district as of the time(s) of acquisition has been acquired by the Federal Government since 1938 and the district is not being substantially compensated by revenue from activities on the eligible Federal property.  Under Section 7003, assistance is provided to districts where at least three percent or 400 of the total number of eligible federally connected children in average daily attendance (ADA) live on Federal property including Indian lands and/or have a parent who works on Federal property or is on active duty in the uniformed services. Under Section 7007(b), "heavily impacted" LEAs that enroll a high proportion (at least 40 percent) of federally connected children, or have little or no funding capacity, may be eligible for a competitive construction award.</t>
  </si>
  <si>
    <t>{"description":"Applications are submitted to the Secretary of Education and a copy is sent to the State educational agency (SEA).  Applications become available on the Department's e-Grants web site annually, typically in mid November.  Applications must show the membership of federally connected children on the survey date chosen by the school district within the period prescribed by the Secretary."}</t>
  </si>
  <si>
    <t>Funds are generally made available when an appropriation is made.</t>
  </si>
  <si>
    <t>Contact the Program Office for this information.</t>
  </si>
  <si>
    <t>An administrative law hearing is available for any LEA or State adversely affected by any action of the Secretary.  The hearing must be requested under the time frame included under the program regulations.</t>
  </si>
  <si>
    <t>{"types":{"moe":false,"formula":true,"matching":true},"formula":{"title":"VII, Sections 7002, 7003, and 7007(a)."},"matching":{"requirementFlag":"voluntary","percent":"0","description":"Under Section 7002, payments are determined under a statutory formula that considers the assessed valuation of the property acquired by the Federal government and the LEA's local tax rate for current expenditures. Under Section 7003, payments are determined under a statutory formula that considers the average daily attendance of federally connected students for the previous year, the per-pupil expenditure average from the third preceding year, the weight in the statute attached to certain categories of federally connected students, the total current expenditures of the LEA, and the total membership of the LEA. Under Section 7007(a), payments are determined under a statutory formula that considers the average daily attendance of children living on Indian lands and dependents of the military living on and off base.  Under Section 7007(b), payments are awarded on a competitive basis to certain eligible LEAs that receive Impact Aid.\r\n"}}</t>
  </si>
  <si>
    <t>{"awarded":"other","description":"Payments are made annually to eligible LEAs.","awardedDescription":"This information is included in award documents."}</t>
  </si>
  <si>
    <t>{"isApplicable":true,"description":"The program staff conducts mail-in or on-site reviews to verify application data and collect additional required information."}</t>
  </si>
  <si>
    <t>In accordance with the General Education Provision Act and program regulations, an LEA generally must retain records supporting its payment amount for 3 years after the last payment for a fiscal year.</t>
  </si>
  <si>
    <t>(Project Grants (Discretionary)) FY 17$17,406,000.00; FY 18 est $0.00; FY 19 est $17,406,000.00; FY 16$0.00; - This is specific to Section 7007(b).(Formula Grants) FY 17$1,189,233,000.00; FY 18 est $1,287,648,000.00; FY 19 est $1,294,242,000.00; FY 16$1,233,955,000.00; - This is specific to Section 7003 &amp; 7007(a).(Formula Grants) FY 17$66,813,000.00; FY 18 est $73,313,000.00; FY 19 est $74,313,000.00; FY 16$66,813,000.00; - This is specific to Section 7002, Federal Property Payments.</t>
  </si>
  <si>
    <t>For FY 2018, the estimated range of awards for Basic Support payments is expected to be between $50-$57,000,000 with an average award of $1,200,000; for Payments for Children With Disabilities, the estimated range of awards is expected to be between $500-$1,100,000 with an average award of $57,000.</t>
  </si>
  <si>
    <t>Regulations are included in 34 CFR 222.</t>
  </si>
  <si>
    <t>Marilyn HallDepartment of Education, OESE Impact Aid Programs, 400 Maryland Ave., S.W., Room, 3E105, Washington, DC 20202 Email:&lt; a href='mailto:marilyn.hall@ed.gov'&gt;marilyn.hall@ed.gov&lt;/a&gt;Phone: 2022058724;</t>
  </si>
  <si>
    <t xml:space="preserve">84.040 Impact Aid Facilities Maintenance; </t>
  </si>
  <si>
    <t>Payments are computed on the basis of the statutory formula.  Payments are prorated if appropriations are insufficient.</t>
  </si>
  <si>
    <t>https://beta.sam.gov/fal/c7693ba153c64676b542f0d3f7fabed5/view</t>
  </si>
  <si>
    <t>TRIO Student Support Services</t>
  </si>
  <si>
    <t>{"list":[{"act":{"description":"Higher Education Act of 1965, as amended, Title IV, Part A, Subpart 2, Chapter 1, Section 402D"},"authorizationTypes":{"USC":false,"act":true,"statute":false,"publicLaw":false,"executiveOrder":false}}]}</t>
  </si>
  <si>
    <t>To provide supportive services to disadvantaged college students to enhance their potential for successfully completing the postsecondary education programs in which they are enrolled and increase their transfer rates from 2-year to 4-year institutions. To foster an institutional climate supportive of the success of disadvantaged college students.</t>
  </si>
  <si>
    <t>Institutions of higher education and combinations of institutions of higher education may apply.</t>
  </si>
  <si>
    <t>Low-income, first generation college students or disabled students who are enrolled or accepted for enrollment at the institution that is the recipient of the grant and who are in need of academic support in order to successfully pursue a program of postsecondary education. At least two-thirds of the project participants must be disabled or must be low-income individuals who are first generation college students.  The remaining participants must be disabled, low-income individuals, or first generation college students. One-third of the disabled participants must be low-income.  Required low-income criteria for participants are stated in application materials.</t>
  </si>
  <si>
    <t>{"description":"2 CFR 200, Subpart E - Cost Principles ","isApplicable":true}</t>
  </si>
  <si>
    <t>{"environmentalImpact":{"reports":[{"isSelected":true,"reportCode":"ExecutiveOrder12372"},{"isSelected":true,"reportCode":"otherRequired"}]},"description":"Environmental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</si>
  <si>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{"description":"Develop a proposal in accordance with regulations, applications, and timetables issued by the Secretary of Education; no State Plan is required.  Requests for program applications should be made to the Student Service division at the Office of Postsecondary Education. This program is subject to the provisions of EDGAR."}</t>
  </si>
  <si>
    <t>Selected nonfederal field readers evaluate new proposals on the basis of the selection criteria specified in 34 CFR 646.21 and 646.22.  Grants are awarded through the Federal TRIO Programs office.</t>
  </si>
  <si>
    <t xml:space="preserve">Yes.  The program statute authorizes a second review of unsuccessful applications.  The Department implements the second review process in accordance with the process specified in 34 CFR 646.24.  An unsuccessful applicant requesting a second review must provide evidence that the Department, an agent of the Department, or a peer reviewer made a technical, administrative, or scoring error in the processing or review of its application. </t>
  </si>
  <si>
    <t>The grant period is 5 years.  Continuation awards are approved on an annual basis; subject to the availability of funds and evidence that the grantee is meeting the conditions of the grant and making substantial progress towards meeting the project objectives.</t>
  </si>
  <si>
    <t>{"types":{"moe":false,"formula":false,"matching":true},"formula":{"title":"","chapter":"","part":"","subPart":"","publicLaw":"","description":""},"matching":{"requirementFlag":"voluntary","percent":"0","description":"Any grantee that uses funds for student grant aid must match the funds, in cash, from non-Federal funds, in an amount that is not less than 33 percent of the total amount of student grant aid funds, unless the grantee is eligible for a waiver to the match."},"moe":{"description":""}}</t>
  </si>
  <si>
    <t>{"awarded":"other","description":"Five year projects, with annual continuation awards.  Continuation awards are subject to the availability of funds and satisfactory progress by the grantee.","awardedDescription":"Contact the program office. "}</t>
  </si>
  <si>
    <t>[{"code":"program","isSelected":true,"description":"Performance reports are required on an annual basis.\r\n"},{"code":"cash","isSelected":false,"description":""},{"code":"progress","isSelected":true,"description":"Progress reports are required for a project in its first year of funding."},{"code":"expenditure","isSelected":true,"description":"Staff monitor grant drawdown using agency financial reports."},{"code":"performanceMonitoring","isSelected":true,"description":"Reporting on performance measures is required as part of the submittal of the required annual performance report."}]</t>
  </si>
  <si>
    <t>{"isApplicable":true,"description":"In accordance with Education Department General Administrative Regulations, 34 CFR 75.702 and 74.61."}</t>
  </si>
  <si>
    <t>In accordance with Education Department General Administrative Regulations, 34 CFR 75.730, 75.731, and 75.732.</t>
  </si>
  <si>
    <t xml:space="preserve">(Project Grants) FY 17$303,355,000.00; FY 18 est $303,361,000.00; FY 19 est $306,457,000.00; FY 16$328,291,000.00; - </t>
  </si>
  <si>
    <t>Awards in 2017 ranged from $116,111 to $1,464,591; the average award was $290,030.</t>
  </si>
  <si>
    <t>Regulations, 34 CFR 646 and Education Department General Administrative Regulations (EDGAR).</t>
  </si>
  <si>
    <t>James DavisDepartment of Education, Office of Postsecondary Education, 400 Maryland Ave., SW,, Washington, DC 20202 Email:&lt; a href='mailto:james.davis@ed.gov'&gt;james.davis@ed.gov&lt;/a&gt;Phone: 2024537814;</t>
  </si>
  <si>
    <t>http://www.ed.gov/programs/triostudsupp/</t>
  </si>
  <si>
    <t xml:space="preserve">84.044 TRIO Talent Search; 84.066 TRIO Educational Opportunity Centers; 84.047 TRIO Upward Bound; 84.217 TRIO McNair Post-Baccalaureate Achievement; 84.103 TRIO Staff Training Program; </t>
  </si>
  <si>
    <t>Continuation awards are made on the basis of 34 CFR 75.253.  For new awards, applicants will be selected under this part on the basis of the criteria set forth in 34 CFR 646.21 and 646.22. Contact the program office for additional information.</t>
  </si>
  <si>
    <t>https://beta.sam.gov/fal/644974ffc61048999d2015449457b0a5/view</t>
  </si>
  <si>
    <t>TRIO Talent Search</t>
  </si>
  <si>
    <t>{"list":[{"act":{"description":"Higher Education Act of 1965, as amended, Title IV, Part A, Subpart 2, Chapter 1, Section 402B, 20 U.S.C. 1070a-12."},"USC":{"title":"20","section":"1070a-12"},"authorizationTypes":{"USC":true,"act":true,"statute":false,"publicLaw":false,"executiveOrder":false},"usc":{"title":"20","section":"1070a-12"}}]}</t>
  </si>
  <si>
    <t>To identify qualified disadvantaged youths with potential for postsecondary education; to encourage them in completing secondary school and in enrolling in programs of postsecondary education; to publicize the availability of, and facilitate the application for, student financial aid; and to increase the number of secondary and postsecondary school dropouts who reenter and complete an educational program.</t>
  </si>
  <si>
    <t>Institutions of higher education (IHEs), public and private agencies and organizations including community-based organizations with experience in serving disadvantaged youth, combinations of such institutions, agencies and organizations, and as appropriate to the purposes of the program, secondary schools.</t>
  </si>
  <si>
    <t>Individuals residing in the target area or attending a target school who have potential for education at the postsecondary level and who can benefit from one or more of the services provided by the project.  Two-thirds must be low-income individuals who are also potential first generation college students. Project participants must be between 11 and 27 years old (exceptions allowed). Required low-income criteria for participants are stated in application materials.</t>
  </si>
  <si>
    <t>{"description":"2 CFR 200, Subpart E - Cost Principles","isApplicable":true}</t>
  </si>
  <si>
    <t>{"environmentalImpact":{"reports":[{"isSelected":true,"reportCode":"ExecutiveOrder12372"},{"isSelected":true,"reportCode":"otherRequired"}]},"description":"This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</si>
  <si>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{"description":"Develop a proposal in accordance with regulations, applications, and timetables issued by the Secretary of Education; no State plan is required.  Requests for program applications should be made to the Federal TRIO Programs. This program is subject to the provisions of the Education Department General Administrative Regulations (EDGAR)."}</t>
  </si>
  <si>
    <t>Selected nonfederal field readers evaluate new proposals on the basis of the selection criteria specified in 34 CFR 643.21 and 34 CFR 643.22. New regulations are being developed.  Consult the program office for details.  Grantees will be selected on the basis of satisfactory proposals and availability of funds.</t>
  </si>
  <si>
    <t>About 90 to 180 days.</t>
  </si>
  <si>
    <t xml:space="preserve">The program statute authorizes a second review of unsuccessful applications.  The Department implements the second review process in accordance with the process specified in 34 CFR 643.24.  An unsuccessful applicant requesting a second review must provide evidence that the Department, an agent of the Department, or a peer reviewer made a technical, administrative, or scoring error in the processing or review of its application. </t>
  </si>
  <si>
    <t xml:space="preserve">Awards are for five year project periods.  Continuation awards are approved on an annual basis, subject to the availability of funds and the grantee meeting the conditions of the grant and making substantial progress toward meeting the project objectives. </t>
  </si>
  <si>
    <t>{"awarded":"other","description":"Five year projects, annual awards.  ","awardedDescription":"Electronic transfer."}</t>
  </si>
  <si>
    <t>[{"code":"program","isSelected":true,"description":"Grantees must submit an annual performance report."},{"code":"cash","isSelected":false,"description":""},{"code":"progress","isSelected":true,"description":"Progress reports (form ED 524B) are required for a project in its first year of funding."},{"code":"expenditure","isSelected":true,"description":"Staff monitor grantees' drawdowns using agency financial reports."},{"code":"performanceMonitoring","isSelected":true,"description":"Reporting on performance measures is required as part of the submittal of the required annual performance report."}]</t>
  </si>
  <si>
    <t>{"isApplicable":true,"description":"In accordance with the Education Department General Administrative Regulations (EDGAR), 34 CFR (74.26, 75.702, 75.910, 74.61.)"}</t>
  </si>
  <si>
    <t>In accordance with EDGAR 34 CFR 75.730, 75.731, and 75.732.</t>
  </si>
  <si>
    <t xml:space="preserve">(Project Grants) FY 17$151,773,000.00; FY 18 est $151,817,000.00; FY 19 est $151,817,000.00; FY 16$150,354,000.00; - </t>
  </si>
  <si>
    <t>Varies by competition. In FY 17, awards ranged from approximately $185,152 to $914,012; the average award was $320,873. The statutory minimum is $200,000, unless the applicant requests a smaller amount.</t>
  </si>
  <si>
    <t>Title 34 Code of Federal Regulations Part 643 _x000D_
Education Department General Administrative Regulations (EDGAR), 34 CFR Parts 74, 75, 77, 79, 82, 84, 85, and 86.</t>
  </si>
  <si>
    <t>Craig PoolerStudent Service Division, Office of Postsecondary Education, Department of Education, 400 Maryland Ave., SW, Washington, DC 20202 Email:&lt; a href='mailto:craig.pooler@ed.gov'&gt;craig.pooler@ed.gov&lt;/a&gt;Phone: (202) 453-6195;</t>
  </si>
  <si>
    <t>http://www.ed.gov/programs/triotalent/</t>
  </si>
  <si>
    <t xml:space="preserve">84.066 TRIO Educational Opportunity Centers; 84.047 TRIO Upward Bound; 84.042 TRIO Student Support Services; 84.217 TRIO McNair Post-Baccalaureate Achievement; 84.103 TRIO Staff Training Program; </t>
  </si>
  <si>
    <t xml:space="preserve">For new awards, the Department will select applicants under the criteria set forth in 643.21 and 643.22 of the program regulations.  Contact the program office for additional information. </t>
  </si>
  <si>
    <t>https://beta.sam.gov/fal/0799e1c803d64a3c8e49130d86ea8b4c/view</t>
  </si>
  <si>
    <t>TRIO Upward Bound</t>
  </si>
  <si>
    <t>{"list":[{"act":{"description":"Higher Education Act of 1965, as amended, Subpart 2"},"USC":{"title":"20","section":"1070a-13"},"authorizationTypes":{"USC":true,"act":true,"statute":false,"publicLaw":false,"executiveOrder":false},"usc":{"title":"20","section":"1070a-13"}}]}</t>
  </si>
  <si>
    <t>To generate skills and motivation necessary for success in education beyond high school among low-income and potential first-generation college students and veterans.  The goal of the program is to increase the academic performance and motivational levels of eligible enrollees so that such persons may complete secondary school and successfully pursue and complete a postsecondary educational program.</t>
  </si>
  <si>
    <t>Institutions of higher education, public and private agencies and organizations including community-based organizations with experience in serving disadvantaged youth, combinations of such institutions, agencies and organizations, and as appropriate to the purposes of the program, secondary schools.</t>
  </si>
  <si>
    <t>Low-income individuals and potential first generation college students who have a need for academic support in order to successfully pursue a program of postsecondary education. Two-thirds of the participants must be low-income individuals who are also potential first generation college students.  The remaining one-third must be either low-income, first-generation college students, or students who have a high risk for academic failure.  Required low-income criteria are stated in application materials. Except for veterans, who can be served regardless of age, project participants must be between 13 and 19 years old and have completed the eighth grade but have not entered the twelfth grade (exceptions allowed).</t>
  </si>
  <si>
    <t>{"description":"Costs will be determined in accordance with the Education Department General Administrative Regulations (EDGAR). OMB Circular No. A-21 applies to this program. OMB Circular No. A-122 applies to this program (non-profit organization).","isApplicable":true}</t>
  </si>
  <si>
    <t>{"description":"Develop a proposal in accordance with regulations, application and timetables issued by the Secretary of Education.  No State plan is required.  Requests for program applications should be made to the Federal TRIO Programs, College and University Preparation and Support Team.  This program is subject to the Education Department General Administrative Regulations (EDGAR)."}</t>
  </si>
  <si>
    <t>Selected nonfederal field readers who are not employees of the Federal Government evaluate new proposals on the basis of the selection criteria specified in 34 CFR 645.31 and 34 CFR 645.32. Grantees will be selected on the basis of rank order of total scores and availability of funds.</t>
  </si>
  <si>
    <t>The program statute requires a second review of unsuccessful applications. The Department implements the second review process in accordance with the process specified in 34 CFR 645.35. An unsuccessful applicant requesting a second review must provide evidence that the Department, an agent of the Department, or a peer reviewer made a technical, administrative, or scoring error in the processing or review of its application.</t>
  </si>
  <si>
    <t>Continuation awards for up to 5 years approved on an annual basis; subject to the availability of funds and the grantee is meeting the conditions of the grant and making substantial progress toward meeting the project objectives.</t>
  </si>
  <si>
    <t>{"awarded":"other","description":"Five year projects; annual awards.","awardedDescription":"Contact the program office for the information. "}</t>
  </si>
  <si>
    <t>[{"code":"program","isSelected":true,"description":"Performance reports are required on an annual basis.\r\n"},{"code":"cash","isSelected":false,"description":""},{"code":"progress","isSelected":true,"description":"Progress reports are required for a project in its first year of funding."},{"code":"expenditure","isSelected":true,"description":"Expenditure reports are required."},{"code":"performanceMonitoring","isSelected":true,"description":"Performance monitoring is required."}]</t>
  </si>
  <si>
    <t>{"isApplicable":true,"description":"In accordance with the Education Department General Administrative Regulations (EDGAR), 34 CFR 75.702, 74.61."}</t>
  </si>
  <si>
    <t>In accordance with (EDGAR) 34 CFR 75.730, 75.731, and 75.732 and 34 CFR 645 43(c).</t>
  </si>
  <si>
    <t xml:space="preserve">(Project Grants) FY 17$388,495,000.00; FY 18 est $387,364,000.00; FY 19 est $387,364,000.00; FY 16$328,628,000.00; - </t>
  </si>
  <si>
    <t>Varies by competition. In FY 2017, the smallest award was $226,637 and the largest award was $900,511. The average award was $326,415.</t>
  </si>
  <si>
    <t>EDGAR and regulations 34 CFR 645.</t>
  </si>
  <si>
    <t>{"flag":"appendix","description":"Department of Education regional offices.  See Appendix IV in the Catalog."}</t>
  </si>
  <si>
    <t>Ken WatersStudent Service Division, Office of Postsecondary Education, Department of Education,400 Maryland Ave., SW, Washington, DC 20202 Email:&lt; a href='mailto:ken.waters@ed.gov'&gt;ken.waters@ed.gov&lt;/a&gt;Phone: (202) 453-6273.;</t>
  </si>
  <si>
    <t>http://www.ed.gov/programs/trioupbound/</t>
  </si>
  <si>
    <t>For new awards, applicants will be selected on the basis of the criteria set forth in 34 CFR 645.31 and 645.32.  Contact the program office for additional information.</t>
  </si>
  <si>
    <t>https://beta.sam.gov/fal/7a26fe45306c4442ae41f1cdeb2f7b56/view</t>
  </si>
  <si>
    <t>{"list":[{"act":{"description":"Carl D. Perkins Career and Technical Education Act of 2006 (Perkins IV)"},"publicLaw":{"number":"109-270"},"USC":{"title":"20","section":"2321"},"authorizationTypes":{"USC":true,"act":true,"statute":false,"publicLaw":true,"executiveOrder":false},"usc":{"title":"20","section":"2321"}}]}</t>
  </si>
  <si>
    <t>To develop more fully the academic, career, and technical skills of secondary and postsecondary students who elect to enroll in career and technical education programs.</t>
  </si>
  <si>
    <t>The Department of Education makes formula grants to State boards for career and technical education or the agency responsible for overseeing career and technical education in States.  Eligible recipients for subgrants include local educational agencies and postsecondary institutions.</t>
  </si>
  <si>
    <t>A wide range of individuals pursuing career and technical education will benefit.</t>
  </si>
  <si>
    <t>{"description":"The establishment of a State Board for Career and Technical Education is required. Costs will be determined in accordance with OMB Circular No. A-87 for State and local governments.","isApplicable":true}</t>
  </si>
  <si>
    <t>{"description":"Eligible agencies submit 5-year State plans for career and technical education, and annual  revisions, to the Department pursuant to section 122 of Perkins IV.  However, the outlying areas, except for Palau, are eligible to submit an application for Perkins IV funding under the Consolidated Grants to Insular Areas Program.  See CFDA 84.403.   Eligible recipients submit local plans to the eligible agency in their States pursuant to section 134 of Perkins IV."}</t>
  </si>
  <si>
    <t>Once the Secretary approves an eligible agency's 5-year State plan or annual revisions, the Department forwards the grant award to the State official designated by the eligible agency and notifies the State director for CTE.  States make subgrants to eligible recipients from their grant awards after setting aside funds for State administration and State leadership activities.</t>
  </si>
  <si>
    <t>The submission date for the State plan or annual revisions is generally late March or early April is set in guidance issued annually by the Department._x000D_
_x000D_
Within 90 days.</t>
  </si>
  <si>
    <t>The Secretary shall not finally disapprove a State plan, except after giving the eligible agency notice and opportunity for a hearing.</t>
  </si>
  <si>
    <t>{"types":{"moe":true,"formula":true,"matching":true},"formula":{"title":"","chapter":"","part":"","subPart":"","publicLaw":"","description":""},"matching":{"requirementFlag":"voluntary","percent":"0","description":"Section 112(b) of the Perkins Acts requires 50/50 matching for State administration, which is also subject to the hold-harmless requirement imposed by section 323.  An outlying area that submits an application for its Perkins IV funds under the Consolidated Grants to Insular Areas Program is not required to match.  See CFDA 84.403.\r\n\r\nSection 311(b) of the Perkins Act describes maintenance-of-effort requirements.\r\n"},"moe":{"description":""}}</t>
  </si>
  <si>
    <t>{"awarded":"other","description":"Generally, annual grants to eligible agencies are made from July 1 to September 30 of the following year.  In addition, funds remain available to the eligible agencies for an additional fiscal year for obligation and expenditure under section 421(b) of the General Education Provisions Act, as amended (GEPA).  ","awardedDescription":"States draw funds as needed under the Electronic Funds Transfer System."}</t>
  </si>
  <si>
    <t>[{"code":"program","isSelected":true,"description":"OCTAE'S Consolidated Annual Report (CAR) for Perkins IV requires annual financial status reports, performance data reports, and program narrative reports.  Eligible agencies must also submit Office for Civil Rights Compliance Reports."},{"code":"cash","isSelected":false,"description":""},{"code":"progress","isSelected":false,"description":""},{"code":"expenditure","isSelected":false,"description":""},{"code":"performanceMonitoring","isSelected":true,"description":"Performance monitoring is applicable."}]</t>
  </si>
  <si>
    <t>As required by 2CFR 200.333.  Generally, the eligible agency and its subgrantees must retain records related to grant funds and compliance for a period of 3 years from the date the grantee or subgrantee submits its final expenditure report for that funding period.  2 CFR 200.333.  Also, all records supporting claims for Federal funds or relating to the accountability of the grantee for the expenditure of such funds must be accessible for administrative review.  See also section 443 of GEPA.</t>
  </si>
  <si>
    <t xml:space="preserve">(Formula Grants) FY 17$1,099,381,153.00; FY 18 est $1,173,158,653.00; FY 19 est $1,099,381,153.00; FY 16$1,099,381,153.00; - </t>
  </si>
  <si>
    <t>The range or awards in FY 2018 was $4,693,077 to $120,196,084.</t>
  </si>
  <si>
    <t>Applicable regulations may be found at the Education Department General Administrative Regulations (EDGAR) in 34 CFR parts 76, 77, 79, 81, 82, 84, 86, 97, 98, and 99. The Office of Management and Budget Guidelines to Agencies on Governmentwide Debarment and Suspension (Nonprocurement) in 2 CFR part 180, as adopted and amended as regulations of the Department in 2 CFR part 3485 also apply. The Uniform Administrative Requirements, Cost Principles, and Audit Requirements for Federal Awards in 2 CFR part 200, as adopted and amended as regulations of the Department in 2 CFR part 3474, also apply. OCR Guidelines for Vocational Education and CFR Parts 100-101, 104-106, 108, and 110.Other information may be found at the program website.</t>
  </si>
  <si>
    <t>Sharon Lee Miller,Department of Education, OCTAE Division of High School, Postsecondary and Career Education, 400 Maryland Ave., S.W., Washington, DC 20202 Email:&lt; a href='mailto:sharon.miller@ed.gov'&gt;sharon.miller@ed.gov&lt;/a&gt;Phone: (202) 245-7846.;</t>
  </si>
  <si>
    <t>http://cte.ed.gov</t>
  </si>
  <si>
    <t>Eligible agencies qualify for funding based upon their State plans and annual revisions approved under Perkins IV, section 122.</t>
  </si>
  <si>
    <t>https://beta.sam.gov/fal/f5ea09a9aec34a1db50899815b2fb622/view</t>
  </si>
  <si>
    <t>Career and Technical Education -- National Programs</t>
  </si>
  <si>
    <t>{"list":[{"act":{"description":"Section 114 of the Carl D. Perkins Career and Technical Education Act of 2006 (Perkins IV)"},"publicLaw":{"number":"P.L. 109-270"},"USC":{"title":"20","section":"2324"},"authorizationTypes":{"USC":true,"act":true,"statute":false,"publicLaw":true,"executiveOrder":false},"usc":{"title":"20","section":"2324"}}]}</t>
  </si>
  <si>
    <t>To provide support, directly or through grants, contracts, or cooperative agreements, for  research, development, demonstration, dissemination, evaluation, assessment, capacity-building, and technical assistance activities aimed at improving the quality and effectiveness of career and technical education (CTE) programs authorized under the Perkins Act IV.</t>
  </si>
  <si>
    <t>Depending on the activity to be funded, eligible applicants may include institutions of higher education or consortia of institutions of higher education, public or private nonprofit organizations, or consortia thereof, and State boards designated as the sole State agencies for the administration of State career and technical education, or consortia thereof.</t>
  </si>
  <si>
    <t>CTE sole State agencies; local educational agencies; CTE providers, and CTE students.</t>
  </si>
  <si>
    <t>{"description":"Signature by authorized designated officials on the grant application or contract proposal. For State agencies, allowability of costs is determined in accordance with OMB Circular No. A-87 \"Cost Principles for State, Local and Indian Tribal Governments\"; For costs incurred by non-profit organizations allowability is determined in accordance with OMB Circular A-122, \"Cost Principles for Non-Profit Organizations\"; and for costs incurred by institutions of higher education allowability is determined in accordance with OMB Circular A-21, \"Cost Principles for Educational Institutions\". ","isApplicable":true}</t>
  </si>
  <si>
    <t>{"description":"Applications for grants must be prepared in accordance with the regulations in 34 CFR Part 75, the Department's notices inviting applications, and any notices announcing requirements, priorities, and selection criteria that the Department may publish.  Proposals for contracts must be prepared in accordance with program announcements published in the FedBizOps. "}</t>
  </si>
  <si>
    <t>Applications are reviewed in accordance with section 114 of Perkins IV and with the requirements set forth for application notices and any notices announcing requirements, priorities, and selection criteria that the Department may publish in the Federal Register for a given competition and the regulations at 34 CFR Part 75.</t>
  </si>
  <si>
    <t>Approximately 90 to 120 days.</t>
  </si>
  <si>
    <t>There are no appeal rights for denial of grants funded under section 114 of Perkins IV.  For contracts the Federal Procurement Regulations, 41 CFR 1, 2, 407, and 408 apply.</t>
  </si>
  <si>
    <t>Terms for continuation awards are specified in the Federal Register notices inviting grant applications.  Continuation awards are subject to the availability of appropriations and the grant recipient 's performance.</t>
  </si>
  <si>
    <t>{"awarded":"other","description":"Maximum award period varies by activity.  Annual continuation awards are subject to the availability of appropriations and contingent on recipient performance.","awardedDescription":"Electronic transfer."}</t>
  </si>
  <si>
    <t>[{"code":"program","isSelected":true,"description":"Specific contract reporting requirements are contained in the Request for Proposals and contract documents. Reporting requirements for grants are required in the regulations at 34 CFR 74 and 75.\r\n"},{"code":"cash","isSelected":true,"description":"Reports are required annually."},{"code":"progress","isSelected":true,"description":"Reports are required annually."},{"code":"expenditure","isSelected":true,"description":"Reports are required annually."},{"code":"performanceMonitoring","isSelected":true,"description":"Reports are required annually."}]</t>
  </si>
  <si>
    <t>{"isApplicable":true,"description":"Under OMB Circular A-133, recipients that are institutions of higher education, other non-profit organizations, or State and local governments, are subject to the audit requirements contained in the Single Audit Act Amendments of 1996 (31 U.S.C. 7501-7507) and revised OMB Circular A-133."}</t>
  </si>
  <si>
    <t>In accordance with Section 443 of the General Education Provisions Act, grantees must maintain records for 3 years after completion of the activity for which the funds are used.</t>
  </si>
  <si>
    <t xml:space="preserve">(Project Grants) FY 17$7,421,000.00; FY 18 est $7,421,000.00; FY 19 est $20,000,000.00; FY 16$7,421,000.00; - </t>
  </si>
  <si>
    <t>Varies by program competition.</t>
  </si>
  <si>
    <t>EDGAR and Federal Register program notices, as applicable.</t>
  </si>
  <si>
    <t>Robin UtzDepartment of Education, OCTAE Division of Academic and Technical Education, 400 Maryland Ave., S.W., Washington, DC 20202 Email:&lt; a href='mailto:robin.utz@ed.gov'&gt;robin.utz@ed.gov&lt;/a&gt;Phone: (202)245-7767;</t>
  </si>
  <si>
    <t>https://www2.ed.gov/programs/venp/index.html</t>
  </si>
  <si>
    <t xml:space="preserve">Each request for proposal and notice inviting grant applications contains either evaluation criteria or selection criteria, which are applied in the review and selection of contract or grant applications for funding.  (See also 34 CFR Part 75 for the menu of the Department's generic selection criteria.).  </t>
  </si>
  <si>
    <t>https://beta.sam.gov/fal/651e4bb480a14fcc8f9760967ea6bb7c/view</t>
  </si>
  <si>
    <t>Indian Education Grants to Local Educational Agencies</t>
  </si>
  <si>
    <t>{"list":[{"act":{"description":"Elementary and Secondary Education Act of 1965 (ESEA), as amended, Title VI, Part A, Subpart 1"},"authorizationTypes":{"USC":false,"act":true,"statute":false,"publicLaw":false,"executiveOrder":false}}]}</t>
  </si>
  <si>
    <t xml:space="preserve">To address (1) the unique educational and culturally related academic needs of Indian students, so that these students can meet the challenging state performance standards expected of all students, (2) to ensure that Indian students gain knowledge and understanding of Native communities, languages, tribal histories, traditions, and cultures; and (3) to ensure that teachers, principals, other school leaders and other staff who serve Indian students have that ability to provide culturally appropriate and effective instruction. This program is the Department's principal vehicle for addressing the particular needs of Indian children. </t>
  </si>
  <si>
    <t>Local educational agencies (LEAs) that enroll at least 10 Indian children or in which Indians constitute at least 25 percent of the total enrollment.  These requirements do not apply to LEAs serving Indian children in Alaska, California, and Oklahoma or located on, or in proximity to, an Indian reservation. Schools that receive funding from the Department of the Interior (DOI) Bureau of Indian Education (BIE) under Section 1130 of the Education Amendments of 1978, 25 U.S.C. 2001, are eligible to participate in this program.  If an eligible LEA does not apply, an Indian tribe or an Indian organization that makes up at least half of the LEAs' Indian students may apply in lieu of the LEA.  If no eligible LEA or Indian tribe or Indian organization applies for a grant, an Indian community-based organization may apply.</t>
  </si>
  <si>
    <t>Eligible Indian children enrolled in eligible local educational agencies, BIE-funded schools, Indian organizations, and Indian Community Based Organizations.</t>
  </si>
  <si>
    <t>{"description":"The applicant must certify the number of eligible Indian children enrolled.  The grant award is computed based on this information.  An applicant must also assure that it has carried out a number of other required activities, including:  holding a public hearing, establishing an Indian parent committee, if the applicant is an LEA, and making arrangements for an evaluation of the effectiveness of the project.  No grant will be made unless the applicant has the written approval of the applicant's Indian parent committee. ","isApplicable":true}</t>
  </si>
  <si>
    <t>{"environmentalImpact":{"reports":[{"isSelected":false,"reportCode":"statement"},{"isSelected":false,"reportCode":"assessment"},{"isSelected":true,"reportCode":"ExecutiveOrder12372"},{"isSelected":true,"reportCode":"otherRequired"}]},"description":"The standard application forms as furnished by the Federal agency must be used for this program.  An applicant should consult the office or official designated as the single point of contact in his or her State for more information on the process the State requires to be followed in applying for assistance, if the State has selected the program for review.\r\n"}</t>
  </si>
  <si>
    <t>{"description":"The LEA annually submits to the Department of Education an application describing its proposed project. Application forms are available from the headquarters office. "}</t>
  </si>
  <si>
    <t xml:space="preserve">Awards are issued annually directly to the applicant. Awards are made to all applicants that meet the applicable requirements of the Act and that have designed a project that meets the statutory requirements. </t>
  </si>
  <si>
    <t>Approximately 160 days.</t>
  </si>
  <si>
    <t>{"types":{"moe":false,"formula":true,"matching":false},"formula":{"title":"ESEA, Title VI","chapter":"","part":"A","subPart":"1, Section 6113","publicLaw":"","description":""},"matching":{"description":""},"moe":{"description":""}}</t>
  </si>
  <si>
    <t>{"awarded":"other","description":"Grants are awarded for up to 120 months and funds must be spent or obligated within the project period.  Payments are made by direct deposit upon request by LEAs.","awardedDescription":"Contact the program office for this information."}</t>
  </si>
  <si>
    <t>[{"code":"program","isSelected":true,"description":"Financial and performance reports are due within 90 days of the termination of the project period.\r\n"},{"code":"cash","isSelected":false,"description":""},{"code":"progress","isSelected":false,"description":""},{"code":"expenditure","isSelected":false,"description":""},{"code":"performanceMonitoring","isSelected":false,"description":""}]</t>
  </si>
  <si>
    <t>Records must be maintained 3 years after the completion of the activity for which grant funds were used.</t>
  </si>
  <si>
    <t>91-0101-0-1-501;</t>
  </si>
  <si>
    <t xml:space="preserve">(Formula Grants) FY 17$100,381,000.00; FY 18 est $105,381,000.00; FY 19 est $100,381,000.00; FY 16$100,381,000.00; - </t>
  </si>
  <si>
    <t>Range of New Awards:  $4,000-$2,854,289; Average New Award:  $81,125.</t>
  </si>
  <si>
    <t>34 CFR 74, 75, 77, 78, 79, 80, 81, 82, 85, and 86.</t>
  </si>
  <si>
    <t>Kimberly SmithOffice of Indian Education, Department of Education, 400 Maryland Avenue, SW, Washington, DC 20202 Email:&lt; a href='mailto:kimberly.smith@ed.gov'&gt;kimberly.smith@ed.gov&lt;/a&gt;Phone: (202) 453-6459.;</t>
  </si>
  <si>
    <t>http://www.ed.gov/about/offices/list/oese/oie/programs.html.</t>
  </si>
  <si>
    <t>Criteria are contained in EDGAR; contact the program office for additional information.</t>
  </si>
  <si>
    <t>https://beta.sam.gov/fal/f729accaf44e43c5b5186800d834bdf8/view</t>
  </si>
  <si>
    <t>Federal Pell Grant Program</t>
  </si>
  <si>
    <t>{"list":[{"act":{"description":"Higher Education Act of 1965, Title IV, Part A, Subpart 1, as amended."},"authorizationTypes":{"USC":false,"act":true,"statute":false,"publicLaw":false,"executiveOrder":false}}]}</t>
  </si>
  <si>
    <t>To provide eligible undergraduate postsecondary students who have demonstrated financial need with grant assistance to help meet educational expenses.</t>
  </si>
  <si>
    <t>Undergraduate students and students pursuing a teaching certificate enrolled as regular students in an eligible program at an eligible institution of higher education and making satisfactory academic progress.  The applicants must be U.S. citizens or eligible noncitizens and have a high school diploma (or its equivalent);  or, for students enrolled prior to July 1, 2012, a demonstrated ability to benefit from the program offered; or, have successfully completed six credits.</t>
  </si>
  <si>
    <t>Undergraduate students and students pursuing a teaching certificate that are U.S. citizens or eligible noncitizens and meet financial need criteria. Students must be:  regular students in an eligible program and enrolled in institutions of higher education, making satisfactory academic progress.  Incarcerated students, except those incarcerated in local penal facilities, are ineligible.  Students must sign a statement of educational purpose, not owe a refund on a Title IV grant, and not be in default on a Title IV loan.  Eligible males that are at least 18 years old and born after December 31, 1959, can receive aid only if they have registered with the Selective Service.</t>
  </si>
  <si>
    <t>{"description":"Student completes a \"Free Application for Federal Student Aid\" and submits it to the agency specified on the form. Students may apply using a paper application, an electronic application, or via the Internet.  The Department of Education calculates the student's financial eligibility for assistance and the agency to which the student sent the application returns a notification to the student of his or her eligibility for assistance.  The student submits this notification to the institution of his or her choice in order to have his or her award calculated.  "}</t>
  </si>
  <si>
    <t>Institutions act as disbursing agents for the Department of Education.  The institution that the student attends calculates and disburses the Federal Pell Grant, using a payment schedule developed by the Department of Education that determines the amount of the award based on the student's expected family contribution, cost of attendance, and enrollment status.</t>
  </si>
  <si>
    <t>An institution, on the basis of supplemental documentation, may rule that an applicant is self-supporting, even though under the standard criteria, the applicant would normally be considered financially dependent on his or her parents.  An institution may adjust on a case-by-case basis a student's data elements used to calculate his or her EFC and cost of attendance due to unusual circumstances documented by the institution.</t>
  </si>
  <si>
    <t>Students who have applied in the previous award year may be eligible to complete a paper or electronic renewal application which contains preprinted student data and requires students only to update certain information. However, eligibility is still annually determined.</t>
  </si>
  <si>
    <t>{"types":{"moe":false,"formula":true,"matching":true},"formula":{"title":"IV","chapter":"","part":"F","subPart":"","publicLaw":"","description":""},"matching":{"requirementFlag":"voluntary","percent":"0","description":"Federal Pell Grant eligibility determinations are based on Part F of the HEA, as amended. This national need analysis formula determines financial eligibility for Federal Pell grants and other Federal student aid and is applied uniformly to all applicants. This formula determines a student's \"expected family contribution\" (EFC). The fundamental elements of this need analysis formula are the parents' and/or the student's income and assets (excluding home), the family's household size, and the number of family members attending postsecondary institutions. The EFC is determined as the sum of: (1) A percentage assessment of net income (remaining income after subtracting allowances for basic living expenses) and (2) a percentage assessment of net assets other than a home (remaining assets after subtracting an asset protection allowance).\r\n"},"moe":{"description":""}}</t>
  </si>
  <si>
    <t>{"awarded":"other","description":"Students are able to receive one Federal Pell Grant during any award year (July 1 through June 30). Funds for the Federal Pell Grant are usually disbursed at least twice during an award year. Beginning with the 2017–2018 award year, students can receive Federal Pell Grant funds for up to 150 percent of the student’s Federal Pell Grant scheduled award for an award year. To be eligible for the additional Federal Pell Grant funds, the student must be otherwise eligible to receive Federal Pell Grant funds for the payment period and must be enrolled at least half-time in the payment period(s) for which the student receives the additional Federal Pell Grant funds in excess of 100 percent of the student’s Federal Pell Grant scheduled award. Students may only receive a Federal Pell Grant until they have received a bachelor's degree. See the following for information on how assistance is awarded/released: Electronic transfer. ","awardedDescription":"Electronic transfer."}</t>
  </si>
  <si>
    <t>[{"code":"program","isSelected":true,"description":"Institutions will be required to furnish reports periodically on the disbursement of funds, as well as to furnish any other reports the Secretary requires. No reports are required of students.\r\n"},{"code":"cash","isSelected":false,"description":""},{"code":"progress","isSelected":false,"description":""},{"code":"expenditure","isSelected":true,"description":"Institutions will be required to furnish reports periodically on the disbursement of funds, as well as to furnish any other reports the Secretary requires. No reports are required of students.\r\n"},{"code":"performanceMonitoring","isSelected":false,"description":""}]</t>
  </si>
  <si>
    <t>All records pertaining to the eligibility of each Federal Pell Grant recipient and all fiscal management records must be maintained by the institutions for a period of 3 years or until an acceptable audit has been completed, whichever is later.  Selected students will have the information on their applications verified.</t>
  </si>
  <si>
    <t>91-0200-0-1-502;91-0199-0-1-502;</t>
  </si>
  <si>
    <t xml:space="preserve">(Direct Payments for Specified Use) FY 17$29,031,160,000.00; FY 18 est $30,617,995,000.00; FY 19 est $31,059,260,000.00; FY 16$26,861,935,000.00; - </t>
  </si>
  <si>
    <t>For FY 2017, grants ranged from $592-$5,920; the average grant was estimated at $4,050.
For FY 2018, grants will range from $609-$6,095; the average grant is estimated at $4,137.
For FY 2019, grants will range from $609-$6,095; the average grant is estimated at $4,115.</t>
  </si>
  <si>
    <t>{"list":[{"fiscalYear":2016,"description":"Approximately 7,679,000 recipients are expected. Approximately 7,213,000 recipients were expected. "},{"fiscalYear":2017,"description":"Approximately 7,168,000 recipients are expected."},{"fiscalYear":2018,"description":"Approximately 7,401,000 recipients are expected."},{"fiscalYear":2019,"description":"Approximately 7,548,000 recipients are expected."}],"isApplicable":true}</t>
  </si>
  <si>
    <t>The Federal Pell Grant Expected Family Contribution formula is set forth in Part F of the Higher Education Act of 1965 as amended. Regulations governing administration of the Pell Grant Program are found in 34 CFR 600, 668, and 690.  The Student Guide; Free Application for Federal Student Aid (no charge); "The Expected Family Contribution Formula Guide"; "The Federal Student Aid Handbook."</t>
  </si>
  <si>
    <t>{"flag":"appendix","description":"Federal Student Aid Information Center. Telephone:  1-800-433-3243.  Regional Director, Federal Student Aid, the Director of Student Financial Aid at the  institution the student wishes to attend, high school guidance  counselors, or directors of State agencies."}</t>
  </si>
  <si>
    <t>Federal Student Aid Information Center Federal Student Aid (FSA), Department of Education, P.O.Box 84, , Washington, DC 20044-0084 Email:&lt; a href='mailto:studentaidhelp@ed.gov'&gt;studentaidhelp@ed.gov&lt;/a&gt;Phone: (800) 433-3243;</t>
  </si>
  <si>
    <t>http://www.ifap.ed.gov</t>
  </si>
  <si>
    <t xml:space="preserve">84.044 TRIO Talent Search; 84.066 TRIO Educational Opportunity Centers; 84.047 TRIO Upward Bound; 84.042 TRIO Student Support Services; 84.033 Federal Work-Study Program; 84.007 Federal Supplemental Educational Opportunity Grants; </t>
  </si>
  <si>
    <t>The Expected Family Contribution formula is set forth in Part F of the Higher Education Act of 1965, as amended.</t>
  </si>
  <si>
    <t>https://beta.sam.gov/fal/b99cfa2ca2c241f3bb7d4264187990d8/view</t>
  </si>
  <si>
    <t>TRIO Educational Opportunity Centers</t>
  </si>
  <si>
    <t>{"list":[{"act":{"description":"Higher Education Act of 1965, as amended, Title IV, Part A, Subpart 2, Chapter 1, Section 402F"},"authorizationTypes":{"act":true}}]}</t>
  </si>
  <si>
    <t>To provide information on financial and academic assistance available for qualified adults desiring to pursue a program of postsecondary education and to assist them in applying for admission to institutions of postsecondary education.</t>
  </si>
  <si>
    <t>Institutions of Higher Education, public and private agencies and organizations including community-based organizations with experience in serving disadvantaged youth, combinations of such institutions, agencies and organizations, and as appropriate to the purposes of the program; secondary schools.</t>
  </si>
  <si>
    <t>Persons residing in the target area who need one or more of the services provided by the project in order to pursue a program of postsecondary education and who desire to pursue or who are pursuing a program of postsecondary education.  Two-thirds of the participants must be low-income individuals who are also potential first-generation college students.  Project participants must be at least nineteen years old (exceptions allowed). Required low-income criteria for participants are stated in application materials.</t>
  </si>
  <si>
    <t>{"description":"Costs will be determined in accordance with the Education Department General Administrative Regulations (EDGAR). OMB Circular A-21 applies. OMB Circular A-122 applies.","isApplicable":true}</t>
  </si>
  <si>
    <t>{"description":"Develop a proposal in accordance with regulations, applications, and timetables issued by the Secretary of Education.  No State plan is required.  This program is subject to the Education Department General Administrative Regulations (EDGAR)."}</t>
  </si>
  <si>
    <t>Selected non-Federal field readers evaluate new proposals based on the selection criteria established in program regulations 34 CFR 644.21 and 34 CFR 644.22.  Grantees will be selected on the basis of satisfactory proposals and availability of funds. Grants are awarded through Federal TRIO Programs office.</t>
  </si>
  <si>
    <t xml:space="preserve">The program statute requires a second review of unsuccessful applications.  The Department implements the second review process in accordance with the process specified in 34 CFR 644.24.  An unsuccessful applicant requesting a second review must provide evidence that the Department, an agent of the Department, or a peer reviewer made a technical, administrative, or scoring error in the processing or review of its application. </t>
  </si>
  <si>
    <t xml:space="preserve">Awards are for five years.  Continuation awards are approved on an annual basis, subject to the availability of funds and evidence that the grantee is meeting the conditions of the grant and making substantial progress towards meeting the project objectives. </t>
  </si>
  <si>
    <t>{"awarded":"other","description":"Five-year projects, annual awards.  Continuation awards are subject to the availability of funds and evidence that the grantee is making satisfactory progress.","awardedDescription":"Electronic transfer."}</t>
  </si>
  <si>
    <t>[{"code":"program","isSelected":true,"description":"Grantees must submit an annual performance report."},{"code":"cash","isSelected":false},{"code":"progress","isSelected":true,"description":"Progress reports are required for a project in its first year of funding."},{"code":"expenditure","isSelected":true,"description":"Expenditure reports are required."},{"code":"performanceMonitoring","isSelected":false}]</t>
  </si>
  <si>
    <t>{"isApplicable":true,"description":"In accordance with the Education Department General Administrative Regulations (EDGAR), 34 CFR 74.26, 75.702, 75.910,  and 74.61."}</t>
  </si>
  <si>
    <t xml:space="preserve">(Project Grants) FY 17$50,650,000.00; FY 18 est $49,661,000.00; FY 19 est $49,661,000.00; FY 16$55,918,000.00; - </t>
  </si>
  <si>
    <t>Varies by competition. In 2017, awards ranged from $141,575 to $1,201,831; the average award was approximately $356,688.</t>
  </si>
  <si>
    <t>EDGAR and regulation 34 CFR 644.  New regulations are under development.  Contact the program office for additional details.</t>
  </si>
  <si>
    <t>Rachel Couch,Student Service Division, Office of Postsecondary Education, Department of Education, 400 Maryland Ave., SW, Washington, DC 20202 Email:&lt; a href='mailto:rachel.couch@ed.gov'&gt;rachel.couch@ed.gov&lt;/a&gt;Phone: (202) 502-7655.;</t>
  </si>
  <si>
    <t>http://www.ed.gov/programs/trioeoc/</t>
  </si>
  <si>
    <t xml:space="preserve">84.044 TRIO Talent Search; 84.047 TRIO Upward Bound; 84.042 TRIO Student Support Services; 84.217 TRIO McNair Post-Baccalaureate Achievement; 84.103 TRIO Staff Training Program; </t>
  </si>
  <si>
    <t>For new awards the Selection Criteria in 34 CFR 644.21 and 644.22 are considered.  Contact the program office for additional information.</t>
  </si>
  <si>
    <t>https://beta.sam.gov/fal/4732f92d8012449ba8c22ebbaa7762d4/view</t>
  </si>
  <si>
    <t>Career and Technical Education - Grants to Native Americans and Alaska Natives</t>
  </si>
  <si>
    <t>{"list":[{"act":{"description":"Carl D. Perkins Career and Technical Education Act of 2006"},"publicLaw":{"number":"P.L. 109-270"},"USC":{"title":"20","section":"2326"},"authorizationTypes":{"USC":true,"act":true,"statute":false,"publicLaw":true,"executiveOrder":false},"usc":{"title":"20","section":"2326"}}]}</t>
  </si>
  <si>
    <t>To make grants, cooperative agreements, or enter into contracts with Indian tribes, tribal organizations, Alaska Native entities, plan, conduct, and administer programs or portions of programs authorized by and consistent with the Carl D. Perkins Career and Technical Education Act of 2006.</t>
  </si>
  <si>
    <t>Federally recognized Indian tribes, tribal organizations, Alaska Native entities, and consortia of any of these entities may apply.  Additionally, Bureau-funded schools proposing to use their award to assist secondary schools operated and supported by the U.S. Department of the Interior to carry out career and technical education programs may apply.</t>
  </si>
  <si>
    <t>Federally recognized Indian tribes, tribal organizations, and Alaska Natives, and Bureau-funded schools except for Bureau-funded schools proposing to use their grants to support secondary school CTE programs.</t>
  </si>
  <si>
    <t>{"description":"Allowability of costs is determined in accordance with OMB Circular No. A-87 \"Costs Principles for State, Local and Indian Tribal Governments\" and OMB Circular No. A-21 \"Cost Principles for Educational Institutions.\"","isApplicable":true}</t>
  </si>
  <si>
    <t>{"description":" Application notices and Application Packages are published in the Federal Register.  Applications must be prepared and submitted in accordance with program announcements and Application Packages are published in the Federal Register."}</t>
  </si>
  <si>
    <t>Applications are approved using the selection criteria established in the program's notice inviting applications for new awards.</t>
  </si>
  <si>
    <t>Approximately 120 to 150 days after deadline for transmitting applications.</t>
  </si>
  <si>
    <t>After receiving written notice that the Department of Education will not award a grant, the eligible applicant has 30 calendar days to request, in writing, a hearing to review the Department's decision.  (20 U.S.C. 2326(b)(2); 25 U.S.C. 450(f)).</t>
  </si>
  <si>
    <t>Continuation awards are made annually, for a maximum of 5 years or the number of years established in the notice inviting applications, subject to the availability of appropriations and each grant recipient's performance as shown in end-of-year performance reports.</t>
  </si>
  <si>
    <t>{"awarded":"other","description":"Up to 5 years.","awardedDescription":"Electronic transfer"}</t>
  </si>
  <si>
    <t>[{"code":"program","isSelected":true,"description":"Specific reporting requirements are contained in the notice inviting applications and in grant  award documents; program reports required semi-annually and annually.\r\n"},{"code":"cash","isSelected":true,"description":"Cash reports required annually. "},{"code":"progress","isSelected":true,"description":"Specific progress report requirements will be included in the grant documents."},{"code":"expenditure","isSelected":true,"description":"Specific expenditure report requirements will be included in the grant documents. "},{"code":"performanceMonitoring","isSelected":true,"description":"Specific performance report requirements will be included in the grant documents."}]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</si>
  <si>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Under OMB Circular A-133, recipients that are institutions of higher education, other non-profit organizations, or State and local governments, are subject to the audit requirements contained in the Single Audit Act Amendments of 1996 (31 U.S.C. 7501-7507) and revised OMB Circular A-133."}</t>
  </si>
  <si>
    <t>In accordance with Section 443 of the General Education Provisions Act, grantees must maintain records for 3 years from the time that work carried out under the project is completed.</t>
  </si>
  <si>
    <t xml:space="preserve">(Project Grants) FY 17$13,969,975.00; FY 18 est $14,907,475.00; FY 19 est $13,969,975.00; FY 16$13,969,975.00; - </t>
  </si>
  <si>
    <t>Range:  $300,000-$600,000_x000D_
Average award:  $450,000</t>
  </si>
  <si>
    <t>34 CFR Parts 74,75,77,80,81,82,84,85,86,97,98 and 99. EDGAR, NACTEP Federal Register notice of February 26, 2013 (78 FR 13030 and Application Package).</t>
  </si>
  <si>
    <t>Linda Mayo,Department of Education, OCTAE Division of Academic and Technical Education 400 Maryland Ave., S.W., Washington, DC 20202-7241 Email:&lt; a href='mailto:linda.mayo@ed.gov'&gt;linda.mayo@ed.gov&lt;/a&gt;Phone: (202) 245-7792.;</t>
  </si>
  <si>
    <t>http://cte.ed.gov/grants/discretionary-grants</t>
  </si>
  <si>
    <t>Fiscal Year2016: Career and technical education programs for secondary, postsecondary, and adult students.Fiscal Year2017: Career and technical education programs for secondary, postsecondary, and adult students.Fiscal Year2018: Career and technical education programs for secondary, postsecondary, and adult students.Fiscal Year2019: No Current Data Available.</t>
  </si>
  <si>
    <t>Selection criteria were published in the notice inviting applications published in the Federal Register on February 26, 2013 (78 FR 13030).</t>
  </si>
  <si>
    <t>https://beta.sam.gov/fal/ffae9ae7700344339d6ecd7a75cefe8d/view</t>
  </si>
  <si>
    <t>TRIO Staff Training Program</t>
  </si>
  <si>
    <t>{"list":[{"act":{"description":"Higher Education Act of 1965, as amended, Title IV, Part A, Subpart 2, Chapter 1, Section 402G"},"authorizationTypes":{"USC":false,"act":true,"statute":false,"publicLaw":false,"executiveOrder":false}}]}</t>
  </si>
  <si>
    <t>To provide training for staff and leadership personnel employed in, or preparing for employment in, projects funded under the Federal TRIO Programs (program numbers 84.042, 84.044, 84.047, 84.066, and 84.217.</t>
  </si>
  <si>
    <t>Institutions of higher education and other public and private nonprofit institutions and organizations.</t>
  </si>
  <si>
    <t>Leadership personnel, full-time and part- time staff members of projects under the Federal TRIO Programs, and individuals preparing for employment as staff or leadership personnel in projects under the Federal TRIO Special Programs will benefit.</t>
  </si>
  <si>
    <t>{"description":"Costs will be determined in accordance with the Education Department General Administrative Regulations (EDGAR).   OMB Circular No. A-21 applies to this program.  OMB Circular No. A-122 applies to this program.","isApplicable":true}</t>
  </si>
  <si>
    <t>{"description":"Develop a proposal in accordance with program regulations, applications, and timetables issued by the Department of Education. No State plan is required. Requests for program applications should be made to the Student Service Division at the Office of Postsecondary Education. This program is subject to the provisions of the Education Department General Administrative Regulations (EDGAR)."}</t>
  </si>
  <si>
    <t xml:space="preserve">Selected nonfederal field readers evaluate new proposals on the basis of the selection criteria specified in 34 CFR 642.21 and 34 CFR 642.22.  Grants are awarded through the Student Service Office. </t>
  </si>
  <si>
    <t xml:space="preserve">The program statute authorizes a second review of unsuccessful applications.  The Department implements the second review process for unsuccessful applicants in accordance with 34 CFR 642.25.  An unsuccessful applicant requesting a second review must provide evidence that the Department, an agent of the Department, or a peer reviewer made a technical, administrative, or scoring error in the processing or review of its application. </t>
  </si>
  <si>
    <t xml:space="preserve">The grant period is 2 years.  Grantees may receive one continuation award (for the second year of the grant), subject to the availability of funds and the grantee meeting the conditions of the grant and making substantial progress toward the project objectives. </t>
  </si>
  <si>
    <t>{"awarded":"other","description":"The grant period is two years.  Grantees may receive one continuation award approved on an annual basis subject to the availability of funds and grantee meeting the conditions of the grant and making substantial progress toward meeting the project objectives.","awardedDescription":"Electronic transfer."}</t>
  </si>
  <si>
    <t>[{"code":"program","isSelected":true,"description":"Performance reports are submitted on an annual basis.\r\n"},{"code":"cash","isSelected":false},{"code":"progress","isSelected":true,"description":"Required for a project in the first year of funding using form ED 524B."},{"code":"expenditure","isSelected":true,"description":"Staff monitor grants drawdown using agency financial reports."},{"code":"performanceMonitoring","isSelected":true,"description":"Reporting on performance measures is required as part of the submittal of the required annual performance form ED 524B."}]</t>
  </si>
  <si>
    <t>{"isApplicable":true,"description":"In accordance with the Education Department General Administrative Regulations (EDGAR and 34 CFR 75.702, 74.61.)"}</t>
  </si>
  <si>
    <t>In accordance with 34 CFR 75.730, 75.731, and 75.732.</t>
  </si>
  <si>
    <t xml:space="preserve">(Project Grants) FY 17$2,805,000.00; FY 18 est $2,873,402.00; FY 19 est $2,873,402.00; FY 16$2,737,000.00; - </t>
  </si>
  <si>
    <t>FY 17, awards ranged from $97,230 to $343,119. The average award was approximately $215,769.</t>
  </si>
  <si>
    <t>EDGAR and regulations 34 CFR 642.</t>
  </si>
  <si>
    <t>Suzanne Ulmer,Student Service Division, Office of Postsecondary Education, Department of Education, 400 Maryland Ave., SW, Washington, DC 20202 Email:&lt; a href='mailto:suzanne.ulmer@ed.gov'&gt;suzanne.ulmer@ed.gov&lt;/a&gt;Phone: (202) 502-7789.;</t>
  </si>
  <si>
    <t>http://www.ed.gov/programs/triotrain/</t>
  </si>
  <si>
    <t xml:space="preserve">84.044 TRIO Talent Search; 84.066 TRIO Educational Opportunity Centers; 84.047 TRIO Upward Bound; 84.042 TRIO Student Support Services; 84.217 TRIO McNair Post-Baccalaureate Achievement; </t>
  </si>
  <si>
    <t>The Department will select applicants to be funded for new awards under this part on the basis of criteria set forth in 34 CFR 642.21 and 642.22.  Contact the program office for additional information.</t>
  </si>
  <si>
    <t>https://beta.sam.gov/fal/6f298f301b694d8088c2c77f5fb94b55/view</t>
  </si>
  <si>
    <t>Fund for the Improvement of Postsecondary Education</t>
  </si>
  <si>
    <t>(FIPSE)</t>
  </si>
  <si>
    <t>{"list":[{"act":{"description":"Higher Education Act of 1965, as amended, Title VII, Part B, 20 U.S.C. 1138."},"authorizationTypes":{"act":true}}]}</t>
  </si>
  <si>
    <t>To provide assistance to support institutional reforms and innovative strategies designed to improve postsecondary instruction, quality, and to expand postsecondary opportunities.</t>
  </si>
  <si>
    <t xml:space="preserve">Eligible applicants include institutions of higher education, other public and private non-profit institutions and agencies and combinations of these institutions and agencies.  </t>
  </si>
  <si>
    <t>Postsecondary educational institutions and their students will benefit.</t>
  </si>
  <si>
    <t>{"environmentalImpact":{"reports":[{"isSelected":true,"reportCode":"otherRequired"},{"isSelected":true,"reportCode":"ExecutiveOrder12372"}]},"description":"Application announcements and resources for applicants are available at the FIPSE home page: http://www2.ed.gov/about/offices/list/ope/fispe/index.html."}</t>
  </si>
  <si>
    <t>{"description":"In any fiscal year in which funds are available for new awards, the Department of Education publishes a notice in the Federal Register inviting applications and establishing a deadline date.  "}</t>
  </si>
  <si>
    <t>Proposals are reviewed by nonfederal reviewers.</t>
  </si>
  <si>
    <t>From 4 to 8 months.</t>
  </si>
  <si>
    <t>Applications for renewal of multi-year projects are processed and funded before those for new projects.  Renewals are subject to the availability of funds.  In 2018, the Department plans to fully fund the entire grant periods of projects funded under FIPSE.</t>
  </si>
  <si>
    <t>{"awarded":"letter","description":"Typically for a period of 4 years."}</t>
  </si>
  <si>
    <t>[{"code":"program","isSelected":true,"description":"As required by the Education Department General Administrative Regulations (EDGAR) for direct grant programs (34 CFR 75).  Generally, annual financial and progress reports must be submitted as required by grant award terms and conditions.  Staff also monitor drawdowns using agency financial reports.  Reporting on performance measures is required as part of the submittal of form ED 5248."},{"code":"cash","isSelected":false,"description":""},{"code":"progress","isSelected":true,"description":"Annual progress reports are required as a part of the submittal of form ED 5248.  "},{"code":"expenditure","isSelected":true,"description":"Annual expenditure reports are required as a part of the submittal of form ED 5248.  "},{"code":"performanceMonitoring","isSelected":true,"description":"Annual performance monitoring are required as a part of the submittal of form ED 5248.  "}]</t>
  </si>
  <si>
    <t>Grant recipients are required to maintain standard financial records.</t>
  </si>
  <si>
    <t>(Project Grants) FY 17$0.00; FY 18 est $6,000,000.00; FY 19 est $0.00; FY 16$0.00; - No additional funding.</t>
  </si>
  <si>
    <t>In 2017, no funding was provided for this program.</t>
  </si>
  <si>
    <t xml:space="preserve">The Education Department General Administrative Regulations (EDGAR) in 34 CFR 74, 75, 77, 79, 82, 84, 85, 86, 97, 98, and 99 apply.  </t>
  </si>
  <si>
    <t>Stacey SlijepcevicInstitutional Service, Office of Postsecondary Education, Department of Education, 400 Maryland Ave., SW, Washington, DC 20202 Email:&lt; a href='mailto:stacey.slijepcevic@ed.gov'&gt;stacey.slijepcevic@ed.gov&lt;/a&gt;Phone: (202) 453-6150;</t>
  </si>
  <si>
    <t>http://www2.ed.gov/about/offices/list/ope/fipse/index.html</t>
  </si>
  <si>
    <t>Fiscal Year2016: No Current Data Available.Fiscal Year2017: No Current Data Available.Fiscal Year2018: No Current Data Available.Fiscal Year2019: No Current Data Available.</t>
  </si>
  <si>
    <t>Grantees are selected based on the selection criteria published in the Notice Inviting Applications.</t>
  </si>
  <si>
    <t>https://beta.sam.gov/fal/db1a3dc1acfb44cb9e8e808db36599f5/view</t>
  </si>
  <si>
    <t>Minority Science and Engineering Improvement</t>
  </si>
  <si>
    <t>(MSEIP)</t>
  </si>
  <si>
    <t>{"list":[{"act":{"description":"Higher Education Act of 1965, as amended, Title III, Part E, Subpart 1"},"authorizationTypes":{"USC":false,"act":true,"statute":false,"publicLaw":false,"executiveOrder":false}}]}</t>
  </si>
  <si>
    <t>To (1) effect long-range improvement in science and engineering education at predominantly minority institutions and (2) increase the participation of underrepresented ethnic minorities, particularly minority women, in scientific and technological careers.</t>
  </si>
  <si>
    <t>Private and public nonprofit accredited (or successfully working toward accreditation) institutions of higher education that award baccalaureate degrees; and are minority institutions; public or private accredited (or successfully working toward accreditation) nonprofit institutions of higher education that award associate degrees, and are minority institutions that have a curriculum that includes science and engineering subjects; and enters into a partnership with public or private nonprofit institutions of higher education that award baccalaureate degrees in science or engineering.  Applications may also be submitted by nonprofit science-oriented organizations, professional scientific societies, and institutions of higher education that award baccalaureate degrees, that provide a needed service to a group of minority institutions; or provide in-service training for project directors, scientists, and engineers from minority institutions; or consortia of organizations, that provide needed services to one or more minority institutions, the membership of which may include: institutions of higher education which have a curriculum in science or engineering; institutions of higher education that have graduate or professional programs in science or engineering; research laboratories of, or under contract with the Department of Energy; private organizations that have science or engineering facilities; or quasi-governmental entities that have a significant scientific or engineering mission.</t>
  </si>
  <si>
    <t>Private or public accredited (or successfully working toward accreditation) 2- and 4-year institutions of higher education whose enrollments of a single minority or a combination of minorities exceed 50 percent of the total enrollment.  The term minorities refers to American Indian; Alaskan Native; Native Hawaiian, Black (not of Hispanic origin); Hispanic (including persons of Mexican, Puerto Rican, Cuban, and Central or South American origin); Pacific Islander; or other ethnic group who are underrepresented in science and engineering.</t>
  </si>
  <si>
    <t>{"description":"Institutions must provide the information necessary to establish their eligibility for participation in MSEIP.  The data on enrollment furnished to the Office for Civil Rights to satisfy requirements for the \"Fall Enrollment and Compliance Report of Institutions of Higher Education\" are acceptable. Applications must be signed by an authorized organizational official.  ","isApplicable":true}</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</si>
  <si>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review.\r\n"}</t>
  </si>
  <si>
    <t>{"description":"An eligible institution may submit a proposal for funding of a planned project and proposed amount of the grant when announcement of a new competition appears in the Federal Register.  See 34 CFR 637 and the specific program guidelines.  Application forms are available from the MSEIP.  "}</t>
  </si>
  <si>
    <t>Panels of outside experts with knowledge of the fields covered by the application review all eligible applications. Grant awards are recommended to the Secretary by the program office, in the order of merit.</t>
  </si>
  <si>
    <t>Awards may be renewed for up to 2 years, renewals subject to the availability of appropriations.</t>
  </si>
  <si>
    <t>{"awarded":"other","description":"One to three years.  Funds are awarded annually and disbursed as required.  Renewals are subject to the availability of appropriations.","awardedDescription":"Electronic transfer"}</t>
  </si>
  <si>
    <t>[{"code":"program","isSelected":true,"description":"The program requires interim and annual performance reports.  A final performance report is required within 90 days upon completion of the project for all funded projects.\r\n"},{"code":"cash","isSelected":false,"description":""},{"code":"progress","isSelected":false,"description":""},{"code":"expenditure","isSelected":false,"description":""},{"code":"performanceMonitoring","isSelected":true,"description":"Reporting on performance measures is required as part of the submittal of the required annual performance report."}]</t>
  </si>
  <si>
    <t>{"isApplicable":true,"description":"Compliance with standard Department of Education requirements."}</t>
  </si>
  <si>
    <t>Grantees are required to maintain standard programmatic and financial records. Records are subject to inspection during the life of the grant and for three years thereafter.</t>
  </si>
  <si>
    <t xml:space="preserve">(Project Grants) FY 17$9,648,000.00; FY 18 est $11,052,000.00; FY 19 est $11,052,000.00; FY 16$8,971,000.00; - </t>
  </si>
  <si>
    <t>FY 2017: Average new award was $236,700; Average continuation award was $242,900.  Awards ranged from approximately $164,000 to $250,000.</t>
  </si>
  <si>
    <t>34 CFR 637 and the Education Department General Administrative Regulations.</t>
  </si>
  <si>
    <t>Bernadette HenceOffice of Postsecondary Education, Institutional Services, Office of Higher Education, Department of Education, 400 Maryland Ave., SW, Washington, DC 20202 Email:&lt; a href='mailto:bernadette.hence@ed.gov'&gt;bernadette.hence@ed.gov&lt;/a&gt;Phone: (202) 453-7913;</t>
  </si>
  <si>
    <t>http://www.ed.gov/programs/iduesmsi/.</t>
  </si>
  <si>
    <t xml:space="preserve">84.031 Higher Education Institutional Aid; 84.116 Fund for the Improvement of Postsecondary Education; </t>
  </si>
  <si>
    <t>Decisions are based primarily on the scientific and educational merits of described activities and conformance with the objectives of the program.  Priority is given to applicants which have not previously received funding from the MSEIP program and to previous grantees with a proven record of success, as well as to proposals that contribute to achieving balance among projects with respect to geographic region, academic discipline, and project type.</t>
  </si>
  <si>
    <t>https://beta.sam.gov/fal/854cd8dbfdcb4a34830b26466b3f4156/view</t>
  </si>
  <si>
    <t>{"list":[{"act":{"description":"Rehabilitation Act of 1973, as amended,"},"authorizationTypes":{"act":true}}]}</t>
  </si>
  <si>
    <t>To assist States in operating comprehensive, coordinated, effective, efficient and accountable programs of vocational rehabilitation (VR); to assess, plan, develop, and provide VR services for individuals with disabilities, consistent with their strengths, resources, priorities, concerns, abilities, capabilities, and informed choice so they may prepare for and engage in competitive integrated employment.</t>
  </si>
  <si>
    <t>State agencies in all States (including territories/possessions) designated as the State agency to administer the VR program may receive funds with the submission and approval a VR services portion of the Unified or Combined State plan in accordance with section 101(a) of the Rehabilitation Act of 1973, as amended.</t>
  </si>
  <si>
    <t>In order to be eligible for VR services, an individual must have a physical and/or mental impairment, which, for such an individual, constitutes or results in a substantial impediment to employment, and requires VR services to achieve an employment outcome.</t>
  </si>
  <si>
    <t>{"description":"The State agency must certify the availability of State funds for matching purposes. ","isApplicable":false}</t>
  </si>
  <si>
    <t>{"description":"State VR agencies are required to submit a VR services portion of the Unified or Combined State Plan describing the manner in which they will administer the VR and Supported Employment programs in their States.  The State is not required to submit any policies, procedures or descriptions related to its State Plan that have been previously approved and demonstrate that the State currently meets applicable requirements of Title I of the Workforce Innovation and Opportunity Act (WIOA) and the requirements of the Rehabilitation Act, as amended by Title IV of WIOA.  However, State agencies are required to update certain sections to the VR services portion of the Unified or Combined State Plan."}</t>
  </si>
  <si>
    <t>Grant awards are made to State VR agencies with an approved VR services portion of the Unified or Combined State plan.  States are notified of their annual allotment under the funding formula.  Grant funds are withdrawn under the Electronic Transfer System.</t>
  </si>
  <si>
    <t>{"flag":"yes","description":"States were required to submit four-year Unified or Combined State Plans, including the VR services portion that State Plan, to the Department of Labor by March of 2016 for an effective date of July 1, 2016.  States submitted a State Plan modification to their plan in March 2018 for an effective date of July 1, 2018.  The next four-year plan is due in March of 2020.","list":[{"start":"2016-03-03"}]}</t>
  </si>
  <si>
    <t xml:space="preserve">Approval of the Unified or Combined State Plan, including approval of the VR services portion of that plan, is governed by sections 102 or 103 of Title I of WIOA.  </t>
  </si>
  <si>
    <t>Appeal procedures are governed by sections 102 or 103 of Title I of WIOA, as appropriate.</t>
  </si>
  <si>
    <t>{"types":{"moe":true,"formula":true,"matching":true},"formula":{"title":"","chapter":"","part":"","subPart":"","publicLaw":"","description":""},"matching":{"requirementFlag":"voluntary","percent":"0","description":"The matching requirement is 78.7 percent Federal and 21.3 percent Non-Federal funds for the total of all expenditures incurred under the VR program.  This program has a maintenance of effort (MOE) requirement. The MOE level is based on the amount of the State's non-Federal expenditures under the VR program for the Federal fiscal year two years earlier; see funding agency for further details."},"moe":{"description":""}}</t>
  </si>
  <si>
    <t>{"awarded":"other","description":"Funds become available for obligations for the fiscal year for which they are appropriated and may remain available for an additional year if the matching requirement is met in the year of the appropriation.  Grant awards are issued biannually (1st and 4th quarter).","awardedDescription":"Electronic Transfer"}</t>
  </si>
  <si>
    <t>[{"code":"program","isSelected":true,"description":"Program report:  Annual and quarterly reports."},{"code":"cash","isSelected":false,"description":""},{"code":"progress","isSelected":true,"description":"Progress report:  Annual and quarterly reports."},{"code":"expenditure","isSelected":true,"description":"Expenditure reports:  semi-annual financial reports (Federal Financial Report (SF-425)"},{"code":"performanceMonitoring","isSelected":true,"description":"Performance monitoring:  The Rehabilitation Act requires the conduct of annual reviews and periodic on-site monitoring of whether a State VR agency is WIOA for core programs."}]</t>
  </si>
  <si>
    <t>{"isApplicable":true,"description":"Conducted by ED Office of Inspector General and by site visits of regional staff. Both are periodic but no set schedule.  "}</t>
  </si>
  <si>
    <t>Case service records for individual consumers.  Financial and programmatic records must be kept for a prescribed period of three years (2 CFR part 200, Subpart D—Post Federal Award Requirements).</t>
  </si>
  <si>
    <t>91-0301-0-1-506;</t>
  </si>
  <si>
    <t xml:space="preserve">(Formula Grants) FY 17$3,121,053,774.00; FY 18 est $3,184,848,745.00; FY 19 est $3,260,626,620.00; FY 16$3,118,129,640.00; - </t>
  </si>
  <si>
    <t>In FY 2018 initial annual allotments to States, including D.C. and Puerto Rico ranged from $10.6 million to $296.3 million, with a median award of $44.4 million. Grants to outlying areas ranged from $0.8 million to $2.9 million.</t>
  </si>
  <si>
    <t>{"list":[{"fiscalYear":2016,"description":"No Current Data Available  State VR agencies assisted approximately 186,714 individuals with disabilities to achieve an employment outcome. "},{"fiscalYear":2017,"description":"State VR agencies assisted approximately 173,378 individuals with disabilities to achieve an employment outcome, 97 percent of which obtained competitive integrated employment."},{"fiscalYear":2018,"description":"No Current Data Available."},{"fiscalYear":2019,"description":"No Current Data Available."}],"isApplicable":true}</t>
  </si>
  <si>
    <t>Vocational Rehabilitation Regulations (34 CFR part 361).  Rehabilitation Services Policy Directives and Technical Assistance Circulars.  Uniform Guidance, 2 CFR part 200.</t>
  </si>
  <si>
    <t>Suzanne MitchellDepartment of Education, OSERS Rehabilitation Services Administration 400 Maryland Ave., S.W., Washington , DC 20202 Email:&lt; a href='mailto:suzanne.mitchell@ed.gov'&gt;suzanne.mitchell@ed.gov&lt;/a&gt;Phone: (202)245-7454;</t>
  </si>
  <si>
    <t>http://www.rsa.ed.gov/programs.cfm</t>
  </si>
  <si>
    <t xml:space="preserve">84.250 Rehabilitation Services American Indians with Disabilities; 84.235 Rehabilitation Services Demonstration and Training Programs; 84.187 Supported Employment Services for Individuals with the Most Significant Disabilities; 84.160 Training Interpreters for Individuals who are Deaf and Individuals who are Deaf-Blind; 84.161 Rehabilitation Services Client Assistance Program; 84.177 Rehabilitation Services Independent Living Services for Older Individuals Who are Blind; 64.116 Vocational Rehabilitation for Disabled Veterans; </t>
  </si>
  <si>
    <t>https://beta.sam.gov/fal/657245046c044e5f8480d589d8f3aecb/view</t>
  </si>
  <si>
    <t>Rehabilitation Long-Term Training</t>
  </si>
  <si>
    <t>{"list":[{"act":{"description":"Rehabilitation Act of 1973, as amended"},"authorizationTypes":{"USC":false,"act":true,"statute":false,"publicLaw":false,"executiveOrder":false}}]}</t>
  </si>
  <si>
    <t>To support projects to provide academic training in areas of personnel shortages identified by the Secretary to increase the number of personnel trained in providing vocational rehabilitation services to individuals with disabilities.</t>
  </si>
  <si>
    <t>States and public or private nonprofit agencies and organizations, including Indian tribes and institutions of higher education.</t>
  </si>
  <si>
    <t>Individuals preparing for employment in the field of rehabilitation counseling of individuals with disabilities.</t>
  </si>
  <si>
    <t>{"description":"An application should show evidence of current accreditation by or seeking of accreditation from the designated accreditation agency in the respective professional field. Costs will be determined in accordance with 2 CFR 200, Subpart E- Cost principles applies to this program.","isApplicable":true}</t>
  </si>
  <si>
    <t>{"description":"The Secretary gives the designated State agency an opportunity to review and comment on applications submitted from within the State that it serves. The procedures to be followed by the applicant and the State are in 34 CFR 75.155 through 75.159.\n\nThe Education Department General Administrative Regulations at 34 CFR Parts 75 applies to this program.  New applications are made to Department of Education, Application Control Center, 400 Maryland Ave., S.W., Washington, DC 20202-4725. Attn: 84.129."}</t>
  </si>
  <si>
    <t>New awards are made based upon the results of a peer review process and the review and approval of applications by staff in various offices within the Department.</t>
  </si>
  <si>
    <t>From 120 to 160 days.</t>
  </si>
  <si>
    <t>Renewals are available only through the new application process.  Projects with an approved multi-year project period may be continued based on the availability of appropriated funds and an annual review of accomplishments to determine satisfactory performance.</t>
  </si>
  <si>
    <t>{"types":{"moe":false,"formula":false,"matching":true},"formula":{"title":"","chapter":"","part":"","subPart":"","publicLaw":"","description":""},"matching":{"requirementFlag":"voluntary","percent":"10","description":"The Federal share may not be more than 90 percent of the total cost of a project under this program, unless part of the non-Federal share is waived by the Secretary."},"moe":{"description":""}}</t>
  </si>
  <si>
    <t>{"awarded":"other","description":"Projects are generally supported for a maximum of 5 years; with budget periods of 12 months. Renewals are subject to the availability of funds.","awardedDescription":"Electronic transfer"}</t>
  </si>
  <si>
    <t>[{"code":"program","isSelected":true,"description":"Annual financial and performance progress reports must be submitted as required by grant award terms and conditions."},{"code":"cash","isSelected":false,"description":""},{"code":"progress","isSelected":false,"description":""},{"code":"expenditure","isSelected":false,"description":""},{"code":"performanceMonitoring","isSelected":false,"description":""}]</t>
  </si>
  <si>
    <t>Accurate and complete records as outlined in 84.386.34 (g) and (h) for a period of time not less than one year beyond the date that all scholars provided financial assistant under the grant have completed their service obligation or have entered into repayment status pursuant to section 386.43 (e), or until all audit questions are resolved.</t>
  </si>
  <si>
    <t xml:space="preserve">(Project Grants) FY 17$17,802,835.00; FY 18 est $18,610,980.00; FY 19 est $17,000,000.00; FY 16$17,085,475.00; - </t>
  </si>
  <si>
    <t xml:space="preserve">to be determined. </t>
  </si>
  <si>
    <t>Regulations can be found in 34 CFR Parts 385 and 386 and the Education Department General Administrative Regulations (EDGAR) in 34 CFR Part 75.</t>
  </si>
  <si>
    <t>Tom Finch,Department of Education, OSERS Rehabilitation Services Administration, 400 Maryland Ave., SW,, Washington, DC 20202 Email:&lt; a href='mailto:tom.finch@ed.gov'&gt;tom.finch@ed.gov&lt;/a&gt;Phone: (202) 245-7343.;</t>
  </si>
  <si>
    <t>http://www.ed.gov/about/offices/list/osers/rsa/index.html</t>
  </si>
  <si>
    <t xml:space="preserve">84.264 Rehabilitation Training Technical Assistance Centers; </t>
  </si>
  <si>
    <t>Criteria for evaluating applications are published in program regulations 34 CFR Parts 385 and 386, and include consideration of an application’s relevance to the State-Federal vocational rehabilitation service program and the nature and scope of the curriculum.</t>
  </si>
  <si>
    <t>https://beta.sam.gov/fal/de998a809ca34fcdaffd716983f496bf/view</t>
  </si>
  <si>
    <t>Migrant Education High School Equivalency Program</t>
  </si>
  <si>
    <t>(HEP)</t>
  </si>
  <si>
    <t>{"list":[{"act":{"description":"Higher Education Act of 1965, as amended"},"authorizationTypes":{"act":true}}]}</t>
  </si>
  <si>
    <t xml:space="preserve">To assist students who are engaged, or whose immediate family is engaged, in migrant and other seasonal farm-work to obtain the equivalent of a secondary school diploma and subsequently to gain employment or be placed in an institution of higher education or other postsecondary education or training. </t>
  </si>
  <si>
    <t>Institutions of higher education or private nonprofit agencies in cooperation with institutions of higher education may apply.</t>
  </si>
  <si>
    <t xml:space="preserve">Persons who are engaged or whose immediate family is engaged in migrant and other seasonal farmwork or who have participated or have been eligible to participate in the Title I, Migrant Education Program or the Department of Labor's National Farmworker Jobs Program. Eligible beneficiaries also must be age 16 and older or beyond the age of compulsory school attendance, and lacking a high school diploma or its equivalent. </t>
  </si>
  <si>
    <t>{"description":"To be eligible to participate in a HEP project, the applicant or his or her immediate family member must: (1) Have worked a minimum of 75 days during the past 24 months in migrant on seasonal farmwork, or have been eligible to participate or have participated within the past 2 years in Title I, Migrant Education Program or the Department of Labor's National Farmworker Jobs Program; (2) not have earned a secondary school diploma or its equivalent; (3) not be currently enrolled in an elementary or secondary school; (4) be 16 years of age or older, or above the age of compulsory school attendance in the State where the project is located; and (5) be determined by the grantee to need the academic and supporting services and financial assistance provided by the project. ","isApplicable":true}</t>
  </si>
  <si>
    <t>{"description":"Applications are available from the Department of Education as announced in a Notice Inviting Applications (NIA). An eligible applicant submits its application to the Department of Education no later than the date announced by the Department in the Federal Register. An application must be prepared and submitted in accordance with the regulations, instructions, and forms included in the grant application package. Applications are reviewed and evaluated by a panel for selection and possible funding."}</t>
  </si>
  <si>
    <t xml:space="preserve">The Department reviews each application using selection criteria published in the Federal Register. Afterwards, the Department conducts a budget analysis of allowable activities and costs and recommendations for new grants, and sends a Grant Award Notification (GAN) to a successful applicant of its award. </t>
  </si>
  <si>
    <t>Approximately four months.</t>
  </si>
  <si>
    <t>Grants are awarded for up to 60 months.  Continuation awards are subject to the availability of funds and recipient performance.</t>
  </si>
  <si>
    <t>{"awarded":"other","description":"The project period is up to 60 months.  Funds are awarded for 12-month budget periods. Continuations are subject to the availability of funds and recipient performance.","awardedDescription":"Electronic transfer."}</t>
  </si>
  <si>
    <t>[{"code":"program","isSelected":true,"description":"In the first project year, a grantee must submit to the Department an Interim Performance Report (Interim) showing satisfactory performance in order to be eligible to receive a continuation award for the second budget period. For the following years, a grantee must submit an Annual Performance Report (APR) showing satisfactory performance in order to receive a continuation award, and must submit a final performance report 90 days after completion of the project. Special financial reports are required. No cash reports are required. Progress reports may be required for projects that do not make substantial progress toward program and project goals.  Summaries of expenditures are required as part of the APR s, but no final special financial reports are required. Performance reports are required."},{"code":"cash","isSelected":false,"description":""},{"code":"progress","isSelected":true,"description":"Progress reports are may be required for projects that do not make substantial progress toward program and project goals, the Department may require additional project reports"},{"code":"expenditure","isSelected":true,"description":"The APR and its instructions include the need to provide annual summaries of expenditures. "},{"code":"performanceMonitoring","isSelected":true,"description":"The APR and its instructions include the need to provide annual summaries of expenditures, but no and final special financial reports are required. Performance reports are required."}]</t>
  </si>
  <si>
    <t xml:space="preserve">In accordance with the General Education Provisions Act, the Education Department General Administrative Regulations (34 CFR part 75), and Uniform Administrative Requirements in 2 CFR part 200, grantees must maintain certain project records for three years unless they are needed under one of the exceptions in 2 CFR 200.333 for a longer period. </t>
  </si>
  <si>
    <t xml:space="preserve">(Project Grants) FY 17$22,212,961.00; FY 18 est $21,928,478.00; FY 19 est $22,199,943.00; FY 16$22,199,943.00; - </t>
  </si>
  <si>
    <t>Range: $180,000-$475,000 Average: $446,438.</t>
  </si>
  <si>
    <t>{"list":[{"fiscalYear":2016,"description":"Program performance information from FY 2009 to FY 2015 is available at this website: http://www2.ed.gov/programs/hep/performance.html."},{"fiscalYear":2017,"description":"Program performance information from FY 2009 to FY 2015 is available at this website: http://www2.ed.gov/programs/hep/performance.html."},{"fiscalYear":2018,"description":"No Current Data Available."},{"fiscalYear":2019,"description":"No Current Data Available."}],"isApplicable":true}</t>
  </si>
  <si>
    <t xml:space="preserve">The Education Department General Administrative Regulations (EDGAR) in 34 CFR parts 75, 77, 79, 81, 82, 84, 86, 97, 98, and 99. (b) The Office of Management and Budget (OMB)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 (d) The regulations for this program in 34 CFR part 206. (e) The definitions of “migratory agricultural worker” in 34 CFR 200.81(d), “migratory child” in 34 CFR 200.81(e), and “migratory fisher” in 34 CFR 200.81(f). (f) The regulations in 20 CFR 669.110 and 669.320._x000D_
_x000D_
All grantees are required to comply with these regulations, as applicable._x000D_
_x000D_
Note: The regulations in 34 CFR part 86 apply to institutions of higher education (IHEs) only. </t>
  </si>
  <si>
    <t>Lisa GilletteOffice of Migrant Education, Office of Elementary and Secondary Education, US Department of Education, 400 Maryland Avenue, S.W., Room 3E311, Washington, DC 20202 Email:&lt; a href='mailto:lisa.gillette@ed.gov'&gt;lisa.gillette@ed.gov&lt;/a&gt;Phone: (202) 260-1426;</t>
  </si>
  <si>
    <t>http://www.ed.gov/program/hep/index.html</t>
  </si>
  <si>
    <t xml:space="preserve">84.047 TRIO Upward Bound; 84.149 Migrant Education College Assistance Migrant Program; 84.144 Migrant Education Coordination Program; 84.011 Migrant Education State Grant Program; </t>
  </si>
  <si>
    <t>Fiscal Year2016: Examples of funded applications may be obtained through the Freedom of Information Act (FOIA) request process and may be available at the program website.Fiscal Year2017: Examples of funded applications may be obtained through the Freedom of Information Act (FOIA) request process and may be available at the program website.Fiscal Year2018: No Current Data Available.Fiscal Year2019: No Current Data Available.</t>
  </si>
  <si>
    <t xml:space="preserve">The Department publishes criteria in a notice inviting applications published in the Federal Register.  For the purpose of making grants under the program, the Secretary must consider prior experience of service delivery by expiring projects that submit an application under this program and award up to a maximum of 15 additional points to an application that demonstrates the prior experience of service delivery. </t>
  </si>
  <si>
    <t>https://beta.sam.gov/fal/a8c3816ead4f4bdbb69ed89219b98111/view</t>
  </si>
  <si>
    <t>Migrant Education Coordination Program</t>
  </si>
  <si>
    <t>{"list":[{"act":{"description":"Elementary and Secondary Education Act of 1965"},"USC":{"title":"20","section":"6398"},"authorizationTypes":{"USC":true,"act":true,"statute":false,"publicLaw":false,"executiveOrder":false},"usc":{"title":"20","section":"6398"}}]}</t>
  </si>
  <si>
    <t>To provide financial incentives to State Educational Agencies (SEAs) to participate in consortia that provide high-quality project designs and services to improve the interstate or intrastate coordination of migrant education programs by addressing key needs of migratory children who have their education interrupted.</t>
  </si>
  <si>
    <t xml:space="preserve">SEAs receiving MEP State Formula grants, in a consortium with another State or other appropriate entities.    </t>
  </si>
  <si>
    <t>Migratory children of migratory agricultural workers or migratory fishers, or individuals under 21 years old who are migratory agricultural workers or migratory fishers, or spouses of such workers or fishers whose education is interrupted benefit.</t>
  </si>
  <si>
    <t>{"description":"Applications must be prepared and submitted in accordance with the regulations, instructions, and forms included in the grant application package.  The applications are reviewed and evaluated by a panel of peer reviewers.  Awards are made on a competitive basis."}</t>
  </si>
  <si>
    <t xml:space="preserve">The Department reviews each application using selection criteria and priorities published in a notice inviting applications published in the Federal Register and the application package.  The U.S. Department of Education sends a Grant Award Notification (GAN) to successful applicants. </t>
  </si>
  <si>
    <t>Approximately three months.</t>
  </si>
  <si>
    <t>{"awarded":"other","description":"Consortium Incentive Grants for interstate and intrastate coordination activities will be awarded for up to three years, subject to the availability of funds and performance reviews demonstrating substantial progress.","awardedDescription":"electronic transfer."}</t>
  </si>
  <si>
    <t>[{"code":"program","isSelected":true,"description":"Annual performance reports are required from SEAs participating in consortium incentive grants and from other grant recipients; interim performance reports may be requested if annual reports do not show substantial progress.  "},{"code":"cash","isSelected":false,"description":""},{"code":"progress","isSelected":true,"description":"Specific progress report and requirements will be included in the grant award documents. "},{"code":"expenditure","isSelected":false,"description":""},{"code":"performanceMonitoring","isSelected":true,"description":"Performance monitoring is conducted through quarter phone calls with the assigned Program Officer."}]</t>
  </si>
  <si>
    <t xml:space="preserve">In accordance with the General Education Provisions Act and the Education Department General Administrative Regulations, grantees must maintain certain project records for 3 years unless they are needed under one of the exceptions for a longer period. </t>
  </si>
  <si>
    <t xml:space="preserve">(Project Grants) FY 17$3,000,000.00; FY 18 est $3,000,000.00; FY 19 est $3,000,000.00; FY 16$3,000,000.00; - </t>
  </si>
  <si>
    <t>Range: $60,000-$120,000</t>
  </si>
  <si>
    <t>34 CFR 75 and 76; 2 CFR Part 200.</t>
  </si>
  <si>
    <t>Lindsay BoothOffice of Migrant Education, Office of Elementary and Secondary Education, 400 Maryland Ave., SW, room 3E329, Washington, DC 20202 Email:&lt; a href='mailto:lindsay.booth@ed.gov'&gt;lindsay.booth@ed.gov&lt;/a&gt;Phone: (202)453-6931;</t>
  </si>
  <si>
    <t>http://www.ed.gov/about/offices/list/oese/ome/index.html.</t>
  </si>
  <si>
    <t xml:space="preserve">84.141 Migrant Education High School Equivalency Program; 84.149 Migrant Education College Assistance Migrant Program; 84.011 Migrant Education State Grant Program; </t>
  </si>
  <si>
    <t>Fiscal Year2016: Multi-state projects to serve out-of-school migrant youth, improve the proper and timely identification and recruitment of eligible migratory children whose education has been interrupted, and provide pre-school services to migrant children, and improve literacy of migrant students and youth. Multi-state projects that help migrant students improve literacy and math skills and provide services to out-of-school migrant youth. Fiscal Year2017: Multi-state projects that help migrant students improve literacy and math skills and provide services to out-of-school migrant youth.Fiscal Year2018: Multi-state projects to serve out-of-school migrant youth, improve the proper and timely identification and recruitment of eligible migratory children whose education has been interrupted, and provide pre-school services to migrant children, and improve literacy of migrant students and youth.Fiscal Year2019: No Current Data Available.</t>
  </si>
  <si>
    <t xml:space="preserve">The criteria for interstate/intrastate coordination grants are consistent with 34 CFR 75. </t>
  </si>
  <si>
    <t>https://beta.sam.gov/fal/0ff5e424cf074b7e82a41c1e742f0790/view</t>
  </si>
  <si>
    <t>Federal Real Property Assistance Program</t>
  </si>
  <si>
    <t>OFFICE OF HUMAN RESOURCES AND ADMINISTRATION, EDUCATION, DEPARTMENT OF</t>
  </si>
  <si>
    <t>{"list":[{"act":{"description":"Federal Property and Administrative Services Act of 1949, Section 203(k), as amended,"},"authorizationTypes":{"USC":false,"act":true,"statute":false,"publicLaw":false,"executiveOrder":false}},{"act":{"description":"Department of Education Organization Act of 1979"},"authorizationTypes":{"USC":false,"act":true,"statute":false,"publicLaw":false,"executiveOrder":false}}]}</t>
  </si>
  <si>
    <t>To convey surplus Federal Real Property for educational purposes at fair market value.</t>
  </si>
  <si>
    <t>Those groups, organizations, entities, or institutions providing educational programs including:  States; their political subdivisions and instrumentalities; and tax supported organizations or private nonprofit institutions held exempt from taxation under Section 501(C)(3) of the Internal Revenue Code of 1954 may apply.</t>
  </si>
  <si>
    <t>Program participants receiving educational opportunities will benefit.</t>
  </si>
  <si>
    <t>{"environmentalImpact":{"reports":[{"isSelected":false,"reportCode":"statement"},{"isSelected":false,"reportCode":"assessment"},{"isSelected":true,"reportCode":"ExecutiveOrder12372"},{"isSelected":true,"reportCode":"otherRequired"}]},"description":"All potentially eligible entities are notified of the availability of property including State and local officials or any known educational entity authorized to operate within the general geographical area. Upon receipt of a notice of intent to file an application, a preapplication conference is possible. An environmental impact assessment is required for this program.\r\n"}</t>
  </si>
  <si>
    <t>{"description":"Application guides and deadlines for filing applications are provided on a case by case basis. All applicants must demonstrate the legal, financial, and technical ability to conduct the educational programs proposed.  "}</t>
  </si>
  <si>
    <t>Written notification with follow-up issuance of formal transfer of title.</t>
  </si>
  <si>
    <t>Thirty to 90 days for tentative decisions, after receipt of the application, and 90 to 360 days to the formal transfer of a title.</t>
  </si>
  <si>
    <t>{"awarded":"other","description":"Up to 30 years. The fair market value (FMV) of the property is amortized over a period of time established based on the type of property acquired. Public benefit discount of the FMV is granted when public educational programs are being conducted.","awardedDescription":"electronic transfer"}</t>
  </si>
  <si>
    <t>[{"code":"program","isSelected":true,"description":"An annual written report of activities by the recipient.\r\n"},{"code":"cash","isSelected":false},{"code":"progress","isSelected":false},{"code":"expenditure","isSelected":false},{"code":"performanceMonitoring","isSelected":false}]</t>
  </si>
  <si>
    <t>{"isApplicable":true,"description":"On-site audits are conducted during the period of restriction to assure operation as specified in the application and deed of transfer."}</t>
  </si>
  <si>
    <t xml:space="preserve">Record requirements will be included in award documents.  </t>
  </si>
  <si>
    <t>91-0800-0-1-503;</t>
  </si>
  <si>
    <t xml:space="preserve">(Sale, Exchange, or Donation of Property and Goods) FY 17 FY 18 Estimate Not Available  FY 19 FY 16 - </t>
  </si>
  <si>
    <t>Regulations: 34 CFR 12; Pamphlet: How to Acquire Surplus Federal Real Property for Educational Purposes; Guidelines: Application outline and preparation assistance can be obtained at the zone office level.</t>
  </si>
  <si>
    <t>{"flag":"appendix","description":"See Appendix IV of the Catalog for a list of regional offices."}</t>
  </si>
  <si>
    <t>Federal Real Property Assistance Program, Office of the Administrator for Management Services, Department of Education, 400 Maryland Ave., S.W., Washington, DC 20202 Email:&lt; a href='mailto:nancy.martin@ed.gov'&gt;nancy.martin@ed.gov&lt;/a&gt;Phone: (202) 260-4558;</t>
  </si>
  <si>
    <t>http://www.FRPA@ed.gov</t>
  </si>
  <si>
    <t>All applications must establish eligibility of the institution and its program needs. A public benefit allowance formula, uniformly applied, determines the respective benefits of each program. Basic allowance of 50 percent is allowed to institutions meeting the following: (1) Proof of current need; (2) ability to operate and maintain; (3) suitability of facilities or adaptability for conversion; (4) requirement for utilization through period of restrictions; and (5) nondiscrimination because of race, color, sex, handicap, or national origin. Additional allowances are made for tax support, accreditation, hardship, not met needs, integrated research, public services, and training programs.  For competing programs, the one showing the greatest public benefit is selected. Where property can be divided, as many compatible programs as possible are accommodated.</t>
  </si>
  <si>
    <t>https://beta.sam.gov/fal/ffe84355fcb4484cafb8c10ae891f8a1/view</t>
  </si>
  <si>
    <t>Migrant Education College Assistance Migrant Program</t>
  </si>
  <si>
    <t>(CAMP)</t>
  </si>
  <si>
    <t>{"list":[{"act":{"description":"Higher Education Act of 1965, as amended"},"USC":{"title":"20","section":"1070d-2"},"authorizationTypes":{"USC":true,"act":true,"statute":false,"publicLaw":false,"executiveOrder":false},"usc":{"title":"20","section":"1070d-2"}}]}</t>
  </si>
  <si>
    <t>To assist students who are engaged, or whose immediate family is engaged, in migrant and other seasonal farmwork, are enrolled or are admitted for enrollment on a full-time basis, at institutions of higher education and are in the first academic year at such an institution.</t>
  </si>
  <si>
    <t>First-year college students who are engaged, or whose immediate family member is engaged, in migrant and other seasonal farmwork or who have participated or been eligible to participate in the Title I, Migrant Education Program, or the Department of Labor's National Farmworker Jobs Program.</t>
  </si>
  <si>
    <t>{"description":"To be eligible to participate in a CAMP project, the applicant must: (1) be enrolled or admitted for enrollment as a full-time student at a participating institution of higher education; (2) not be beyond the first academic year of a program of study at the institution of higher education, as determined under the standards of the institution; and (3) be determined by the grantee to need the academic and supporting services and financial assistance provided by the project in order to complete an academic program of study at the institution of higher education.","isApplicable":true}</t>
  </si>
  <si>
    <t>{"description":"Application forms are available from the Department of Education (the Department), as announced in a Notice Inviting Applications (NIA).  An eligible applicant submits its application to the Department no later than the date announced by the Department in the Federal Register.  An application must be prepared and submitted in accordance with the regulations, instructions, and forms included in the grant application package. Applications are reviewed and evaluated by a panel of peer reviewers.  "}</t>
  </si>
  <si>
    <t>The Department reviews each application using selection criteria published in the Federal Register.  Afterwards, the Department conducts a budget analysis of allowable activities and costs and recommendations for new grants, and sends a Grant Award Notification (GAN) to a successful applicant of its award.</t>
  </si>
  <si>
    <t>Grants are awarded up to 60 months.  Continuation awards are subject to the availability of funds and recipient performance.</t>
  </si>
  <si>
    <t>{"awarded":"other","description":"The project period is up to 60 months; funds are awarded for 12-month budget period.  Continuations are subject to the availability of funds and recipient performance.","awardedDescription":"Electronic transfer."}</t>
  </si>
  <si>
    <t>[{"code":"program","isSelected":true,"description":"In the first project year, a grantee must submit to the Department an Interim Performance Report showing satisfactory performance in order to be eligible to receive a continuation award for the second budget period.  For the following years, a grantee must submit an Annual Performance Report (APR) showing satisfactory performance in order to receive a continuation award, and must submit a final performance report 90 days after completion of the project. Special financial reports are required.  "},{"code":"cash","isSelected":false,"description":""},{"code":"progress","isSelected":true,"description":"Progress reports may be required for projects that do not make substantial progress toward program and project goals."},{"code":"expenditure","isSelected":true,"description":"Summaries of expenditures are required as part of the APR,  but no special financial cash reports are required."},{"code":"performanceMonitoring","isSelected":true,"description":"Specific performance monitoring requirements will be included in the grant documents."}]</t>
  </si>
  <si>
    <t xml:space="preserve">(Project Grants) FY 17$22,212,961.00; FY 18 est $22,073,297.00; FY 19 est $22,199,943.00; FY 16$22,199,943.00; - </t>
  </si>
  <si>
    <t>Range: $180,000-$425,000.  Average: $410,615.</t>
  </si>
  <si>
    <t>{"list":[{"fiscalYear":2016,"description":": Program performance information from FY 2009 to FY 2015 is available at this website: http://www2.ed.gov/programs/camp/performance.html."},{"fiscalYear":2017,"description":"Program performance information from FY 2009 to FY 2015 is available at this website: http://www2.ed.gov/programs/camp/performance.html."},{"fiscalYear":2018,"description":"No Current Data Available."},{"fiscalYear":2019,"description":"No Current Data Available."}],"isApplicable":true}</t>
  </si>
  <si>
    <t>The Education Department General Administrative Regulations (EDGAR) in 34 CFR parts 75, 77, 79, 81, 82, 84, 86, 97, 98, and 99. (b) The Office of Management and Budget (OMB)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 (d) The regulations for this program in 34 CFR part 206. (e) The definitions of “migratory agricultural worker” in 34 CFR 200.81(d), “migratory child” in 34 CFR 200.81(e), and “migratory fisher” in 34 CFR 200.81(f). (f) The regulations in 20 CFR 669.110 and 669.320.
All grantees are required to comply with these regulations, as applicable.
Note: The regulations in 34 CFR part 86 apply to institutions of higher education (IHEs) only.</t>
  </si>
  <si>
    <t>http://www.ed.gov/programs/camp/index.html.</t>
  </si>
  <si>
    <t xml:space="preserve">84.047 TRIO Upward Bound; 84.042 TRIO Student Support Services; 84.141 Migrant Education High School Equivalency Program; 84.144 Migrant Education Coordination Program; 84.011 Migrant Education State Grant Program; </t>
  </si>
  <si>
    <t xml:space="preserve">The Department publishes criteria in a notice inviting applications published in the Federal Register. For the purpose of making grants under this program, the Secretary must consider prior experience of service delivery by expiring projects that submit an application under this program and award up to a maximum of 15 additional points to an application that demonstrates prior experience of service delivery. </t>
  </si>
  <si>
    <t>https://beta.sam.gov/fal/70e37ee63ef84cd59c076418c306fdce/view</t>
  </si>
  <si>
    <t>Training Interpreters for Individuals who are Deaf and Individuals who are Deaf-Blind</t>
  </si>
  <si>
    <t>{"list":[{"act":{"description":"Rehabilitation Act of 1973, as amended"},"authorizationTypes":{"act":true}}]}</t>
  </si>
  <si>
    <t>To support projects that increase the numbers and improve the skills of manual, tactile, oral, and cued speech interpreters providing services to individuals who are deaf and individuals who are deaf-blind.</t>
  </si>
  <si>
    <t>Public or private nonprofit agencies and organizations, including institutions of higher education are eligible for assistance.</t>
  </si>
  <si>
    <t>Individuals preparing for employment as interpreters for individuals who are deaf and individuals who are deaf- blind individuals who are presently serving as interpreters and wish to maintain or raise the level of their skills, and the persons who will receive the services of interpreters are beneficiaries of this program.</t>
  </si>
  <si>
    <t>{"description":"2 CFR 200 Subpart E - Cost Principles applies to this program.","isApplicable":true}</t>
  </si>
  <si>
    <t>{"description":"The Education Department General Administrative Regulations at 34 CFR Part 75 applies to this program.  Application is made to Department of Education, Application Control Center, 400 Maryland Ave., S.W., Washington, DC 20202-4725.  Attn. 84.160."}</t>
  </si>
  <si>
    <t>Approximately 120 to 160 days.</t>
  </si>
  <si>
    <t>Renewals are available only through the new application process. Projects with an approved multi-year project period may be continued based on the availability of appropriated funds and an annual review of accomplishments to determine satisfactory performance.</t>
  </si>
  <si>
    <t>{"types":{"moe":false,"formula":false,"matching":true},"formula":{"title":"","chapter":"","part":"","subPart":"","publicLaw":"","description":""},"matching":{"requirementFlag":"voluntary","percent":"0","description":"A grantee must contribute to the cost of a project under this program in an amount satisfactory to the Secretary. The part of the costs to be borne by the grantee is determined by the Secretary at the time of the grant award."},"moe":{"description":""}}</t>
  </si>
  <si>
    <t>{"awarded":"other","description":"Projects may be supported for a maximum of 5 years, with budget periods of 12 months.","awardedDescription":"Electronic transfer."}</t>
  </si>
  <si>
    <t>[{"code":"program","isSelected":true,"description":"Annual financial and performance reports must be submitted as required by grant award terms and conditions."},{"code":"cash","isSelected":false,"description":""},{"code":"progress","isSelected":false,"description":""},{"code":"expenditure","isSelected":false,"description":""},{"code":"performanceMonitoring","isSelected":false,"description":""}]</t>
  </si>
  <si>
    <t>The awardee shall maintain accounts, records, and other evidence pertaining to all costs incurred revenues or other applicable credits acquired under its award as stated in grant or contract terms and conditions. Generally financial records, supporting documents, statistical records, and all other non-Federal entity records pertinent to the Federal award must be retained for a period of three years from the date of submission of the final expenditure report as per the requirements at 2 CFR 200.333.</t>
  </si>
  <si>
    <t xml:space="preserve">(Project Grants) FY 17$2,399,805.00; FY 18 est $2,399,507.00; FY 19 est $2,399,996.00; FY 16$2,400,000.00; - </t>
  </si>
  <si>
    <t>Regulations can be found  in 34 CFR Part 385, sections 385.3(a) and (d), and 385.40 through 385.46; and 34 CFR Part 396.; the Education Department General Administrative Regulations (EDGAR) in 34 CFR Part 75, 77, 79, 81, 82, 84, 86, and 99; the Office of Management and Budget (OMB) Guidelines to Agencies on Governmentwide Debarment and Suspension (Nonprocurement) in 2 CFR part 180; and the Uniform Administrative Requirements, Cost Principles, and Audit Requirements for Federal Awards in 2 CFR part 200.</t>
  </si>
  <si>
    <t>Tom Finch,Department of Education, OSERS Rehabilitation Services Administration, 400 Maryland Ave., SW, Washington, DC 20202 Email:&lt; a href='mailto:tom.finch@ed.gov'&gt;tom.finch@ed.gov&lt;/a&gt;Phone: (202) 245-7343.;</t>
  </si>
  <si>
    <t>https://rsa.ed.gov/programs.cfm?pc=traindeaf</t>
  </si>
  <si>
    <t xml:space="preserve">84.129 Rehabilitation Long-Term Training; </t>
  </si>
  <si>
    <t>Criteria for evaluating applications are published in program regulations at 34 CFR 396 Subpart D, and include the extent to which: the training project was developed in consultation with State Vocational Rehabilitation agencies and their related agencies and consumers, the training is appropriate for consumers and agencies that provide services to consumers, the training curricula includes evidence-based practices, there is a working relationship between the training project and the State Vocational Rehabilitation agencies and their related agencies and consumers, and there are opportunities for consumers to provide input regarding the project. The Secretary also considers the geographical distribution of projects throughout the country.</t>
  </si>
  <si>
    <t>https://beta.sam.gov/fal/09818545400d444d883d10cf11f365ca/view</t>
  </si>
  <si>
    <t>Rehabilitation Services Client Assistance Program</t>
  </si>
  <si>
    <t>(CAP)</t>
  </si>
  <si>
    <t>{"list":[{"act":{"description":"Rehabilitation Act of 1973, as amended"},"USC":{"title":"29","section":"732"},"authorizationTypes":{"USC":true,"act":true},"usc":{"title":"29","section":"732"}}]}</t>
  </si>
  <si>
    <t>To establish and carry out client assistance programs that: (1)  advise and  inform clients and client-applicants of available benefits under the Rehabilitation Act, including pre-employment transitions services for students with disabilities under section 113 and activities carried out under section 511; (2) assist and advocate for clients and client- applicants in their relationships with projects and programs providing services under this Act, including assistance and advocacy in pursuing legal, administrative and other appropriate remedies; (3) inform individuals with disabilities in the State, of the  services and benefits available under the Act and under Title I of the Americans with Disabilities Act.</t>
  </si>
  <si>
    <t>States and Territories (through the Governor) and the protection and advocacy system serving the American Indian Consortium, are eligible for awards. With the exception of the protection and advocacy system serving the American Indian Consortium, the Governor designates a public or private agency to conduct the State's program.</t>
  </si>
  <si>
    <t>Clients and client-applicants receiving services or interested in seeking assistance under the Rehabilitation Act of 1973, as amended, will benefit from CAP services.</t>
  </si>
  <si>
    <t>{"description":"Contact the program office for application procedures."}</t>
  </si>
  <si>
    <t>A notice of annual allotment to the State is issued. Initial distributions are subject to reallotment at the end of the fiscal year if the Commissioner determines that the State will not expend its allotment. States receive annual grant award notices and funds are withdrawn under the Electronic Transfer System.</t>
  </si>
  <si>
    <t>The State may appeal to the Office of Administrative Law Judges (34 CFR 81).</t>
  </si>
  <si>
    <t>{"awarded":"other","description":"Funds are awarded for one fiscal year. Funds that are not obligated by the end of the fiscal year may be carried over for obligation in the year succeeding the year in which the funds were awarded.","awardedDescription":"Electronic transfer"}</t>
  </si>
  <si>
    <t>[{"code":"program","isSelected":true,"description":"Performance reports are required annually.  "},{"code":"cash","isSelected":true,"description":"Cash reports are required quarterly."},{"code":"progress","isSelected":false,"description":""},{"code":"expenditure","isSelected":true,"description":"Expenditure reports are required annually. "},{"code":"performanceMonitoring","isSelected":false,"description":""}]</t>
  </si>
  <si>
    <t>{"isApplicable":true,"description":"As required by Education Department General Administrative Rules, the awardee shall maintain accounts, records, and other evidence pertaining to all costs incurred, revenues or other applicable credits acquired under its award, as stated in grant or contract terms and conditions."}</t>
  </si>
  <si>
    <t>Information on clients and client applicants served as cases should be maintained.</t>
  </si>
  <si>
    <t xml:space="preserve">(Formula Grants) FY 17$13,000,000.00; FY 18 est $13,000,000.00; FY 19 est $13,000,000.00; FY 16$13,000,000.00; - </t>
  </si>
  <si>
    <t>For FY 2018, the estimated range of State awards (including the District of Columbia and Puerto Rico) under the distribution formula is $131,917 to $1,324,362, with a median award of $143,916. The FY 2018 amount for each of the four outlying areas and the American Indian Consortium is $59,477.</t>
  </si>
  <si>
    <t>{"list":[{"fiscalYear":2016,"description":"No Current Data Available."},{"fiscalYear":2017,"description":"CAPs responded to 34,488 requests for information and referral and provided extensive services to 4,608 individuals."},{"fiscalYear":2018,"description":"No Current Data Available."},{"fiscalYear":2019,"description":"No Current Data Available."}],"isApplicable":true}</t>
  </si>
  <si>
    <t>Client Assistance Program Regulations (34 CFR part 370).</t>
  </si>
  <si>
    <t>Sandy DeRobertisDepartment of Education, OSERS Rehabilitation Services Administration, 400 Maryland Ave., SW, Washington, DC 20202 Email:&lt; a href='mailto:sandy.derobertis@ed.gov'&gt;sandy.derobertis@ed.gov&lt;/a&gt;Phone: (202) 245-6769;</t>
  </si>
  <si>
    <t xml:space="preserve">84.126 Rehabilitation Services Vocational Rehabilitation Grants to States; 84.240 Program of Protection and Advocacy of Individual Rights; 84.187 Supported Employment Services for Individuals with the Most Significant Disabilities; 84.160 Training Interpreters for Individuals who are Deaf and Individuals who are Deaf-Blind; 84.177 Rehabilitation Services Independent Living Services for Older Individuals Who are Blind; </t>
  </si>
  <si>
    <t>https://beta.sam.gov/fal/2487202aa89e455981ce2cc2641f2ab6/view</t>
  </si>
  <si>
    <t>Magnet Schools Assistance</t>
  </si>
  <si>
    <t>OII - OFFICE OF INNOVATION AND IMPROVEMENT, EDUCATION, DEPARTMENT OF</t>
  </si>
  <si>
    <t>To provide grants to eligible local educational agencies (LEAs) to establish and operate magnet schools that are operated under court-ordered, agency-ordered, or federally approved voluntary desegregation plans.  Magnet programs aim to eliminate, reduce, or prevent minority-group isolation in elementary and secondary schools while strengthening students' academic achievement.</t>
  </si>
  <si>
    <t>LEAs that are implementing court-ordered, agency-ordered or federally approved voluntary desegregation plans that include magnet schools are eligible to apply.</t>
  </si>
  <si>
    <t>LEAs and participating students will benefit.</t>
  </si>
  <si>
    <t>{"description":"Applicants must submit a copy of the desegregation plan they are implementing, or will implement, if assistance is made available. Costs will be determined in accordance with OMB Circular No. A-87 for State and local governments.","isApplicable":true}</t>
  </si>
  <si>
    <t>{"description":"Application notices are published in the Federal Register and applications must be sent to the Education Department on or before the closing date.  "}</t>
  </si>
  <si>
    <t>Recommendations for the approval of applications are made by the program staff on the basis of published criteria, statutory priorities, State comments received under the E.O. 12372 process, and with the advice and assistance of a panel of independent reviewers.  In addition, no application may be approved unless the Assistant Secretary for Civil Rights determines that all required assurances will be met.</t>
  </si>
  <si>
    <t>The range is anticipated to be 90 to 120 days from the closing date.</t>
  </si>
  <si>
    <t>The project period for a Magnet School award may not exceed 60 months.  To receive continuation funding, grantees must demonstrate substantial progress toward meeting their goals and objectives.  Renewals are subject to the availability of appropriations.</t>
  </si>
  <si>
    <t>{"awarded":"other","description":"The length of grants will be up to 60 months, subject to the availability of funds.","awardedDescription":"Electronic transfer."}</t>
  </si>
  <si>
    <t>[{"code":"program","isSelected":true,"description":"As part of the continuation award funding process, grantees must submit performance reports annually. Final performance reports must be submitted within 90 days of the end of the grant award period.  "},{"code":"cash","isSelected":false,"description":""},{"code":"progress","isSelected":false,"description":""},{"code":"expenditure","isSelected":false,"description":""},{"code":"performanceMonitoring","isSelected":false,"description":""}]</t>
  </si>
  <si>
    <t>Under section 443 of the General Education Provisions Act as well as 75.730-732; and 2 CFR 200.333, grantees must maintain records for 3 years.</t>
  </si>
  <si>
    <t>91-0204-0-1-501;</t>
  </si>
  <si>
    <t xml:space="preserve">(Project Grants) FY 17$97,647,000.00; FY 18 est $105,000,000.00; FY 19 est $97,647,000.00; FY 16$96,647,000.00; - </t>
  </si>
  <si>
    <t>Range of awards:  $350,000-$3,000,000 (estimated).</t>
  </si>
  <si>
    <t>{"list":[{"fiscalYear":2016,"description":"No Current Data Available. No Current Data Available."},{"fiscalYear":2017,"description":"No Current Data Available."}],"isApplicable":true}</t>
  </si>
  <si>
    <t>Contact the Program Office for information on regulations (34 CFR 280).</t>
  </si>
  <si>
    <t>Anna HintonDepartment of Education, Office of Innovation and Improvement Parental Options and Information, 400 Maryland Ave., SW, Washington, DC 20202 Email:&lt; a href='mailto:anna.hinton@ed.gov'&gt;anna.hinton@ed.gov&lt;/a&gt;Phone: (202) 260-1816;</t>
  </si>
  <si>
    <t>http://www.ed.gov/programs/magnet/index.html</t>
  </si>
  <si>
    <t xml:space="preserve">84.004 Civil Rights Training and Advisory Services (also known as Equity Assistance Centers); </t>
  </si>
  <si>
    <t>Fiscal Year2017: No Current Data Available.Fiscal Year2016: No Current Data Available.</t>
  </si>
  <si>
    <t>Criteria are used to evaluate the applicant's project design, project services, personnel, budget and  resources, evaluation plan, and commitment and capacity. Competitive priority is given to applicants that demonstrate  the greatest need for assistance; carry out new, evidence-based magnet schools significantly revised magnet schools using evidence-based methods, or replicate and existing magnet school program with a demonstrated record of success; select students to attend magnet schools through methods such as lottery, rather than academic examination, and propose to increase racial integration by taking into account socioeconomic diversity. For funds appropriated for the program in excess of $75 million, competitive priority is given to those applicants that did not receive funds under the program in the previous fiscal year.</t>
  </si>
  <si>
    <t>https://beta.sam.gov/fal/47ebd7ff64b142789c4f4e6418f2eee6/view</t>
  </si>
  <si>
    <t>Special Education Preschool Grants</t>
  </si>
  <si>
    <t>{"list":[{"act":{"description":"Individuals with Disabilities Education Act (IDEA), as amended, Part B, Section 619, 20 U.S.C. 1419."},"authorizationTypes":{"act":true}}]}</t>
  </si>
  <si>
    <t xml:space="preserve">To provide grants to States to assist them  in providing special education and related services to children with disabilities ages 3 through 5 years, and at a State's discretion, to 2- year- old children with disabilities who will reach age three during the school year. </t>
  </si>
  <si>
    <t>State educational agencies in the 50 States, the District of Columbia, and the Commonwealth of Puerto Rico.  Local educational agencies apply to their State educational agency for sub-grants.</t>
  </si>
  <si>
    <t>Children aged 3 through 5 with disabilities, and (at the State's option) 2-year- old children with disabilities that will reach age 3 during the school year, that require special education and related services.</t>
  </si>
  <si>
    <t>{"description":"No State or jurisdiction may receive a grant unless the Secretary has approved the annual application and statement of assurances.  ","isApplicable":true}</t>
  </si>
  <si>
    <t>{"description":"States are eligible to receive funds under this program if the State establishes eligibility under Section 612 of Part B of the IDEA and if the State makes a free appropriate public education available to all children ages 3 through 5 years with disabilities residing in the State. Local educational agencies establish eligibility for Preschool Grant funds by meeting local application eligibility requirements in section 613 of Part B of the IDEA.  "}</t>
  </si>
  <si>
    <t>Once the State application has been approved, a grant award representing the total preschool grant amount for that fiscal year is forwarded to the State's department of education.  Notification of the award is made to the Chief State School Officer.  States make subgrants to eligible local educational agencies from their initial grant award after setting aside funds for administration and state-level activities.</t>
  </si>
  <si>
    <t>{"types":{"moe":true,"formula":true,"matching":false},"formula":{"title":"","chapter":"","part":"","subPart":"","publicLaw":"","description":""},"matching":{"description":""},"moe":{"description":"MOE requirements for this program apply to both State Educational Agencies and local educational agencies.   "}}</t>
  </si>
  <si>
    <t>{"awarded":"other","description":"Grants are issued each fiscal year. The Federal obligation period is a 15-month period from July 1 through September 30 of the following fiscal year. State and local educational agencies have an additional 12-month period to obligate funds they receive. ","awardedDescription":"Electronic transfer."}</t>
  </si>
  <si>
    <t>[{"code":"program","isSelected":true,"description":"State Performance Plans (SPPs) and Annual Performance Reports (APRs) are submitted to the Department of Education from the State Departments of Education."},{"code":"cash","isSelected":false,"description":""},{"code":"progress","isSelected":false,"description":""},{"code":"expenditure","isSelected":false,"description":""},{"code":"performanceMonitoring","isSelected":true,"description":"Performance monitoring is applicable."}]</t>
  </si>
  <si>
    <t xml:space="preserve">As required by EDGAR for State administered programs (34 CFR 76.730-731), generally, the State and its subgrantees must retain records related to grant funds and compliance for a period of 3 years from the date the grantee or subgrantee submits its final expenditure report for that funding period. CFR 200.333. Also, all records supporting claims for Federal funds or relating to the accountability of the grantee for the expenditure of such funds must be accessible for administrative review. </t>
  </si>
  <si>
    <t xml:space="preserve">(Formula Grants) FY 17$368,238,000.00; FY 18 est $381,120,000.00; FY 19 est $381,120,000.00; FY 16$368,238,000.00; - </t>
  </si>
  <si>
    <t>For FY 2018, regular annual allotments to States, including DC and Puerto Rico, ranged from $241,030 to $38,332,578, with an average award of $7,329,231.</t>
  </si>
  <si>
    <t xml:space="preserve">Program regulations are at 34 CFR Part 300; 34 CFR Parts 76-77, 79, 81-82, 84-86, and 97-99; and 2 CFR Part 200. </t>
  </si>
  <si>
    <t>http://www.ed.gov/about/offices/list/osers/osep/programs.html.</t>
  </si>
  <si>
    <t xml:space="preserve">84.027 Special Education Grants to States; 84.181 Special Education-Grants for Infants and Families; </t>
  </si>
  <si>
    <t xml:space="preserve">States and other eligible entities qualify for funding if they submit approvable applications under IDEA, section 612 and if they make a free appropriate public education available to all children with disabilities ages three through five years, residing in the State. </t>
  </si>
  <si>
    <t>https://beta.sam.gov/fal/f5a0361c38374e129b96f6354443161e/view</t>
  </si>
  <si>
    <t>Rehabilitation Services Independent Living Services for Older Individuals Who are Blind</t>
  </si>
  <si>
    <t>{"list":[{"act":{"description":"Rehabilitation Act of 1973, as amended, Title VII, Chapter 2"},"authorizationTypes":{"act":true}}]}</t>
  </si>
  <si>
    <t>To provide any independent living services that are described in 34 CFR Section 367.3(b) of the program regulations to older individuals who are blind that improve or expand services for these individuals; and conduct activities to help improve public understanding of the problems of these individuals.</t>
  </si>
  <si>
    <t>Any State agency in the 50 States and the District of Columbia and territories (Commonwealth of Puerto Rico and Virgin Islands) and outlying areas (Guam, American Samoa, and the Commonwealth of the Northern Mariana Islands) designated by the State as the State agency and authorized to provide rehabilitation services to blind individuals may apply.  In order to receive assistance under this program, a designated state agency (DSA) must-  submit in a timely manner and obtain approval from the Department of an application containing the agreements, assurances, and information that the Department determines to be necessary to carry out this program.</t>
  </si>
  <si>
    <t>Older individuals who are blind, as defined in 34 C.F.R. §367.5 of the ILOIB program regulations are the primary beneficiaries of assistance under this program.  This term means “An  individual aged 55 or older whose severe visual impairment makes competitive employment extremely difficult to obtain but for whom independent living goals are feasible."</t>
  </si>
  <si>
    <t>{"description":"The Education Department General Administrative Regulations at 34 CFR Parts 76 and 80 apply to this program. In order to be eligible for an allotment under this program, States must submit an application for a grant under the ILOIB program in the form and manner prescribed by the Department and the application must contain the assurances listed in §367.11 of the ILOIB program regulations and section 752(i) of the Rehabilitation Act, including an assurances that the DSA will seek to incorporate any new methods and approaches relating to services for older  individuals who are blind into the State Plan for Independent Living. "}</t>
  </si>
  <si>
    <t xml:space="preserve">A notice of annual allotment to the State is issued. Initial distributions are subject to reallotment at the end of the fiscal year if the Commissioner determines that the State will not expend its allotment. States receive annual grant award notices and funds may be withdrawn under the Electronic Transfer System. </t>
  </si>
  <si>
    <t>34 CFR 76.703 governs the approval/disapproval time of State plans in relation to when a State may begin to obligate funds.</t>
  </si>
  <si>
    <t xml:space="preserve">Awards are made on an annual basis and may be renewed for up to two additional years, for a total of three years under an approved ILOIB application and the availability of funds. </t>
  </si>
  <si>
    <t>{"types":{"moe":false,"formula":true,"matching":true},"formula":{"title":"","chapter":"","part":"","subPart":"","publicLaw":"","description":""},"matching":{"requirementFlag":"voluntary","percent":"0","description":"Under section 752(f) of the Rehabilitation Act (34 CFR §§367.31(b) and 367.61), the States must contribute $1 for each $9 of Federal grant funding received, in cash or in kind."},"moe":{"description":""}}</t>
  </si>
  <si>
    <t>{"awarded":"other","description":"Awards are made on an annual basis under an approved 3-year ILOIB application.   ","awardedDescription":"Electronic transfer."}</t>
  </si>
  <si>
    <t>[{"code":"program","isSelected":true,"description":"As required by 34 C.F.R. §§80.40 and 80.41 of the Education Department General Administrative Regulations (EDGAR), performance reports and financial reports are required annually."},{"code":"cash","isSelected":false,"description":""},{"code":"progress","isSelected":false,"description":""},{"code":"expenditure","isSelected":false,"description":""},{"code":"performanceMonitoring","isSelected":false,"description":""}]</t>
  </si>
  <si>
    <t xml:space="preserve">As required by EDGAR for State-administered programs (34 CFR 76). Generally, States and subgrantees must retain records related to grant funds and compliance for a period of 3 years. </t>
  </si>
  <si>
    <t xml:space="preserve">(Project Grants) FY 17$33,317,000.00; FY 18 est $33,317,000.00; FY 19 est $33,317,000.00; FY 16$33,317,000.00; - </t>
  </si>
  <si>
    <t>For FY 2018, the estimated range of State awards (including the District of Columbia and Puerto Rico) under the distribution formula is $225,000 to $3,373,204, with a median award of $421,728. The statutory amount for each of the four outlying areas is $40,000.</t>
  </si>
  <si>
    <t>{"list":[{"fiscalYear":2016,"description":"58,555 individuals received services under the Independent Living Services for Older Individuals who are Blind program, over half of whom were over 80 years of age. Additionally, approximately 33,641 (57 percent) of those individuals were either legally blind or totally blind; 21 percent of individuals receiving services under this program also has some degree of hearing impairment."},{"fiscalYear":2017,"description":"56,849 individuals received services under the Independent Living Services for Older Individuals who are Blind program, over half of whom were over 80 years of age. Additionally, approximately 33,772 (59 percent) of those individuals were either legally blind or totally blind; 20 percent of individuals receiving services under this program also has some degree of hearing."},{"fiscalYear":2018,"description":"No Current Data Available."},{"fiscalYear":2019,"description":"No Current Data Available."}],"isApplicable":true}</t>
  </si>
  <si>
    <t>Education Department General Administrative Regulations (EDGAR) in 34 CFR Parts 76, 77, 79, 80, 81, 82, 84, 85, and 97; Program Regulations in 34 CFR Parts 367 and selected sections of 34 CFR 364 and 365, listed in 34 CFR 367.4.</t>
  </si>
  <si>
    <t>James Billy,Department of Education, Office of Special Education and Rehabilitation Services, Department of Education, 400 Maryland Ave., S.W., Washingotn, DC 20202 Email:&lt; a href='mailto:james.billy@ed.gov'&gt;james.billy@ed.gov&lt;/a&gt;Phone:  (202) 245-7273.;</t>
  </si>
  <si>
    <t xml:space="preserve">84.126 Rehabilitation Services Vocational Rehabilitation Grants to States; 84.240 Program of Protection and Advocacy of Individual Rights; </t>
  </si>
  <si>
    <t xml:space="preserve">An approved ILOIB application is a condition for receipt of funds under the OIB program under Chapter 2 of Title VII of the Rehabilitation Act. Application requirements are contained in section 752(h) of the Rehabilitation Act and 34 CFR §§367.30 and 367.31. </t>
  </si>
  <si>
    <t>https://beta.sam.gov/fal/67771611f59048b4868ee86b2e273ada/view</t>
  </si>
  <si>
    <t>Special Education-Grants for Infants and Families</t>
  </si>
  <si>
    <t>{"list":[{"act":{"description":"Individuals with Disabilities Education Act (IDEA), as amended, Part C, 20 U.S.C. 1431-1444"},"authorizationTypes":{"USC":false,"act":true,"statute":false,"publicLaw":false,"executiveOrder":false}}]}</t>
  </si>
  <si>
    <t>To provide grants to States to assist them to implement and maintain a Statewide, comprehensive, coordinated, multidisciplinary, interagency system to make available early intervention services to infants and toddlers with disabilities and their families.</t>
  </si>
  <si>
    <t>Eligible applicants are the following 57 entities: the 50 States, the District of Columbia, the Commonwealth of Puerto Rico, the Secretary of the Interior and the following four outlying area jurisdictions:  Guam, American Samoa, the Virgin Islands, and the Commonwealth of the Northern Mariana Islands.</t>
  </si>
  <si>
    <t>The beneficiaries are infants and toddlers with disabilities aged birth through 2 and their families and at the State's option, children with disabilities ages three through five and their families.</t>
  </si>
  <si>
    <t>{"description":"In general, each State or jurisdiction must submit an application, including certifications, methods such as interagency agreements, policies and procedures, descriptions, and statement of assurances to receive IDEA Part C funds. Each State lead must be designated by the Governor of that State or jurisdiction.  The Uniform Guidance in 2 CFR 200, Subpart E - Cost Principles applies to this program.","isApplicable":true}</t>
  </si>
  <si>
    <t>{"description":"Specific application procedures are provided in the application form for the program.  The State lead agencies, the applicants for this program, are designated by the Governor."}</t>
  </si>
  <si>
    <t xml:space="preserve">Once the State application is approved, a grant award representing the total State allocation is forwarded to the State lead agency.  </t>
  </si>
  <si>
    <t>The time for reviewing the State’s application is determined by the Education Department General Administrative Regulations or EDGAR (in 34 CFR §76.703) (which requires that States have as much time to prepare the application as Education has to review the application) and generally ranges from 45 to 90 days.</t>
  </si>
  <si>
    <t xml:space="preserve">The Department must not take final action to disapprove an application until the State is provided reasonable notice and an opportunity for a hearing. The State must request a hearing no later than 30 days after it receives notice of the proposed final determination that the State is not eligible to receive its award. </t>
  </si>
  <si>
    <t>{"types":{"moe":false,"formula":true,"matching":false},"formula":{"title":"IDEA","chapter":"","part":"C, Sec. 643","subPart":"","publicLaw":"","description":"Awards are based on each State applicant's proportionate share of children, aged birth through two years, in the general population, based on the most recent satisfactory data available from the United States Bureau of the Census. No State may receive less than 0.5 percent of the total funds available for all States. The Department of Interior receives 1.25 percent of the amount available to States. The Outlying Areas combined receive up to 1 percent of the funds appropriated. 20 U.S.C. 1443. This program has nonsupplanting requirements, which are further clarified in regulations to include a maintenance of effort requirement. 20 U.S.C. 1437(b)(5) and 34 CFR §303.225."},"matching":{"description":""},"moe":{"description":""}}</t>
  </si>
  <si>
    <t>{"awarded":"other","description":"Grants are issued each fiscal year.  The Federal obligation period is a 15-month period from July 1 through September 30 of the following fiscal year.  States have an additional 12-month period to obligate their funds.","awardedDescription":"Electronic transfer."}</t>
  </si>
  <si>
    <t>[{"code":"program","isSelected":true,"description":"State lead agencies must submit annually:  (1) an Annual Performance Report under their six-year State Performance Plan under IDEA sections 616 and 642, and (2) data through four information collections under IDEA section 618. Separately, an annual report must be submitted to the Governor and to the Secretary of the U.S. Department of Education by the State Interagency Coordinating Council on the status of early intervention programs operated within the State as required under IDEA section 641(e)(1)(D). Cash reports are not applicable. Progress reports are not applicable. Expenditure reports are not applicable. Performance monitoring is required as noted through the Annual Performance Report."},{"code":"cash","isSelected":false,"description":""},{"code":"progress","isSelected":false,"description":""},{"code":"expenditure","isSelected":false,"description":""},{"code":"performanceMonitoring","isSelected":true,"description":"Performance monitoring is required."}]</t>
  </si>
  <si>
    <t>As required by EDGAR for State administered programs (34 CFR 76.730-731), generally, the State lead agency and its contractors must retain records related to grant funds and compliance for a period of 3 years from the date the grantee submits its final expenditure report for that funding period. 2 CFR 200.333. Also, all records supporting claims for Federal funds or relating to the accountability of the grantee for the expenditure of such funds must be accessible for administrative review.  Separately, records related to the identification, evaluation, and provision of services for a specific child must be maintained for the period of time that a due process hearing request or State complaint may be filed.</t>
  </si>
  <si>
    <t xml:space="preserve">(Formula Grants) FY 17$458,556,000.00; FY 18 est $470,000,000.00; FY 19 est $470,000,000.00; FY 16$458,556,000.00; - </t>
  </si>
  <si>
    <t>For 2018, regular annual allotments to States, including DC and Puerto Rico, ranged from, $2,301,533 to $55,507,072; with an average award of $8,860,943.</t>
  </si>
  <si>
    <t xml:space="preserve">34 CFR Part 303.  </t>
  </si>
  <si>
    <t>Gregg CorrDirector, Monitoring and State Improvement Planning, Office of Special Education Programs, Department of Education, 400 Maryland Avenue, SW, Washington, DC 20202 Email:&lt; a href='mailto:gregg.corr@ed.gov'&gt;gregg.corr@ed.gov&lt;/a&gt;Phone: (202) 245-7309;</t>
  </si>
  <si>
    <t>http://www2.ed.gov/about/offices/list/osers/osep/programs.html.</t>
  </si>
  <si>
    <t xml:space="preserve">84.027 Special Education Grants to States; 84.173 Special Education Preschool Grants; 93.600 Head Start; </t>
  </si>
  <si>
    <t>State lead agencies designated by the Governor are eligible applicants and must submit an approved application for IDEA Part C funds.</t>
  </si>
  <si>
    <t>https://beta.sam.gov/fal/b656efa1de7548159bcb0b6e71e8a600/view</t>
  </si>
  <si>
    <t>School Safety National Activities (formerly, Safe and Drug-Free Schools and Communities-National Programs)</t>
  </si>
  <si>
    <t>{"list":[{"act":{"description":"Elementary and Secondary Education Act, as amended"},"authorizationTypes":{"USC":false,"act":true,"statute":false,"publicLaw":false,"executiveOrder":false}}]}</t>
  </si>
  <si>
    <t>To improve students' safety and well-being during and after the school day.</t>
  </si>
  <si>
    <t>Public and private entities, and individuals.</t>
  </si>
  <si>
    <t>State educational agencies, local educational agencies, institutions of higher education, public and private organizations and institutions will benefit.</t>
  </si>
  <si>
    <t>{"description":"2 CFR 3474, 2 CFR 3485, 34 CFR 299, and the Education Department General Education Regulations in 34 CFR 75, 77, 79, 81, 82, 84, 97, 98, and 99 apply to this program.  Applications or proposals must be prepared and submitted in accordance with applicable program announcements."}</t>
  </si>
  <si>
    <t>After completion of competitive peer review of applications, the Department of Education makes the final decision on the approval and funding of applications.</t>
  </si>
  <si>
    <t>The estimated amount of time needed to approve/disapprove an application is five months following the application deadline date.</t>
  </si>
  <si>
    <t>Contingent upon the availability of funding and satisfactory performance.</t>
  </si>
  <si>
    <t>{"awarded":"other","description":"Grants will generally be made for a period of 12 to 60 months. Renewals are subject to the availability of funds.","awardedDescription":"Electronic transfer. "}</t>
  </si>
  <si>
    <t>[{"code":"program","isSelected":true,"description":"Specified reporting requirements are included in the grant, cooperative agreement or contract document.\r\n"},{"code":"cash","isSelected":false,"description":""},{"code":"progress","isSelected":true,"description":"Specific progress reporting requirements are included in grant award documents."},{"code":"expenditure","isSelected":true,"description":"Specific expenditure reporting requirements are included in grant award documents."},{"code":"performanceMonitoring","isSelected":true,"description":"Specific performance reporting requirements are included in grant award documents."}]</t>
  </si>
  <si>
    <t>In accordance with Section 443 of the General Education Provisions Act, as well as 75.730-732 and 2 CFR 200.333, grantees must maintain records for 3 years.</t>
  </si>
  <si>
    <t>91-0203-0-1-501;</t>
  </si>
  <si>
    <t xml:space="preserve">(Project Grants) FY 17$68,000,000.00; FY 18 est $90,000,000.00; FY 19 est $43,000,000.00; FY 16$75,000,000.00; - </t>
  </si>
  <si>
    <t>{"list":[{"fiscalYear":2016,"description":"104 continuation and 3 new grant awards will be made, in addition to the provision of technical assistance to State and local educational agencies and institutions of higher education.  3 new and 104 continuation grant awards were made, in addition to the provision of technical assistance to State and local educational agencies and institutions of higher education."},{"fiscalYear":2017,"description":"104 continuation grant awards will be made, in addition to the provision of technical assistance to State and local educational agencies and institutions of higher education. "},{"fiscalYear":2018,"description":"32 new and 104 continuation grant awards will be made, in addition to the provision of technical assistance to State and local educational agencies and institutions of higher education."},{"fiscalYear":2019,"description":"No Current Data Available."}],"isApplicable":true}</t>
  </si>
  <si>
    <t>Regulations applicable to this program are 2 CFR 200, 2 CFR 3474, 2 CFR 3485, 34 CFR 299, and the Education Department General Education Regulations in 34 CFR 75, 77, 79, 81, 82, 84, 97, 98, and 99.</t>
  </si>
  <si>
    <t>Paul KesnerDepartment of Education, Office of Elementary and Secondary Education, LBJ Building, Room 3E330,, Washington, DC 20202 Email:&lt; a href='mailto:paul.kesner@ed.gov'&gt;paul.kesner@ed.gov&lt;/a&gt;Phone: 2024536727;</t>
  </si>
  <si>
    <t>http://www2.ed.gov/about/offices/list/oese/oshs/index.html</t>
  </si>
  <si>
    <t xml:space="preserve">84.424 Student Support and Academic Enrichment Program; </t>
  </si>
  <si>
    <t>Fiscal Year2016: School Climate Transformation Grants, Project Prevent Grants and Promoting Student Resilience Grants.  School Climate Transformation Grants, Project Prevent Grants, and Promoting Student Resilience Grants. Fiscal Year2017: School Climate Transformation Grants and Project Prevent Grants.Fiscal Year2018: School Climate Transformation Grants Project Prevent Grants and Grants to States for Emergency Management.Fiscal Year2019: School Climate Transformation Grants.</t>
  </si>
  <si>
    <t>Criteria may include, among others:  (1) Need for the project; (2) significance; (3) quality of project design; (4) adequacy of resources; (5) quality of the management plan; and (6) quality of project evaluation.</t>
  </si>
  <si>
    <t>https://beta.sam.gov/fal/7cb97d2a9124467786929411ea2daa00/view</t>
  </si>
  <si>
    <t>Supported Employment Services for Individuals with the Most Significant Disabilities</t>
  </si>
  <si>
    <t>(Supported Employment State Grants)</t>
  </si>
  <si>
    <t>{"list":[{"act":{"description":"Rehabilitation Act of 1973, as amended (Rehabilitation Act)"},"authorizationTypes":{"act":true}}]}</t>
  </si>
  <si>
    <t>To provide grants for time limited services leading to supported employment for individuals with the most significant disabilities.</t>
  </si>
  <si>
    <t>The State VR agency designated in the VR services portion of the Unified or Combined State plan to administer the VR program is eligible to receive Federal funds under this program..</t>
  </si>
  <si>
    <t>Individuals with the most significant disabilities who have been determined eligible for VR  services under Title I of the Rehabilitation Act and whose individualized plan for employment identifies supported employment as the employment outcome.</t>
  </si>
  <si>
    <t>{"description":"OMB’s Uniform Guidance for Grantees at 2 CFR part 200 applies to this program.","isApplicable":false}</t>
  </si>
  <si>
    <t>{"description":"Each State must submit a supplement to the VR services portion of the Unified or Combined  State plan submitted in accordance with Title I under WIOA."}</t>
  </si>
  <si>
    <t>Grant awards are made to States with an approved supported employment supplement to the VR services portion of the Unified or Combined State plan.  States are notified of their annual allotment under the statutory funding formula.  Grant funds are withdrawn under the Electronic Transfer System.</t>
  </si>
  <si>
    <t>{"flag":"yes","description":"States were required to submit the VR services portion of the 4-year Unified or Combined State Plan, which includes a Supported Employment supplement, to the Department of Labor by March 3, 2016 for an effective date of July 1, 2016.States submitted a State Plan modification to their plan in March 2018 for an effective date of July 1, 2018. The next four-year plan is due in March of 2020, including the Supported Employment supplement.","list":[{"start":"2016-03-03"}]}</t>
  </si>
  <si>
    <t xml:space="preserve">Approval of the Unified or Combined State Plan, including the VR services portion of that plan, is governed by sections 102 or 103 of Title I of WIOA.  </t>
  </si>
  <si>
    <t xml:space="preserve">Appeal procedures are governed by sections 102 or 103 of Title I of WIOA, as appropriate. </t>
  </si>
  <si>
    <t>{"types":{"moe":false,"formula":true,"matching":true},"formula":{"title":"Rehabilitation Act of 1973, as amended, Title VI","chapter":"","part":"B","subPart":"","publicLaw":"","description":"Rehabilitation Act of 1973, as amended, Title VI of the Rehabilitation Act.  Supported Employment funds are distributed based on the U.S. total and State population and the source is the Population Estimates Annual, Bureau of the Census. No State shall receive less than $300,000 or one-third of one percent of the sums made available for the fiscal year, whichever is greater. The minimum allotment for Territories is 1/8 of 1 percent of the amount appropriated."},"matching":{"requirementFlag":"voluntary","percent":"0","description":"Pursuant to the amendments made by WIOA, States must provide a match of 10 percent for the half of their allotment that must be reserved to provide supported employment, including extended services, to youth with the most significant disabilities."},"moe":{"description":""}}</t>
  </si>
  <si>
    <t>{"awarded":"other","description":"Funds become available for obligations for the fiscal year for which they are appropriated and may remain available for obligation for an additional year provided the match requirement, as applicable, was satisfied in the year of the award. .  Grant funds are withdrawn under the Electronic Transfer System.","awardedDescription":"electronic transfer."}</t>
  </si>
  <si>
    <t>[{"code":"program","isSelected":true,"description":"Annual and quarterly progress reports and an annual budget (Standard Form 425) are required.\r\n"},{"code":"cash","isSelected":false,"description":""},{"code":"progress","isSelected":false,"description":""},{"code":"expenditure","isSelected":true,"description":" Annual and quarterly progress reports and an annual budget (Standard Form 425) are required."},{"code":"performanceMonitoring","isSelected":false,"description":""}]</t>
  </si>
  <si>
    <t>Case service records on individual consumers, fiscal records for a prescribed period for audit purposes and retention of records for three years are required.</t>
  </si>
  <si>
    <t xml:space="preserve">(Formula Grants) FY 17$27,548,000.00; FY 18 est $22,548,000.00; FY 19 est $22,548,000.00; FY 16$27,548,000.00; - </t>
  </si>
  <si>
    <t>In FY 2018, the estimated range of awards is $28,185 (territories) to $2,052,838, with a median State award, excluding outlying, areas of $300,000.</t>
  </si>
  <si>
    <t>{"list":[{"fiscalYear":2016,"description":"No Current Data Available. State VR agencies assisted over 19,000 individuals with the most significant disabilities to obtain a supported employment outcome, including both consumers who received SE services from funds provided under the VR State Grants and under the Supported Employment State Grants programs. "},{"fiscalYear":2017,"description":"State VR agencies assisted over 19,000 individuals with the most significant disabilities to obtain a supported employment outcome, including both consumers who received SE services from funds provided under the VR State Grants and under the Supported Employment State Grants programs."},{"fiscalYear":2018,"description":"No Current Data Available."},{"fiscalYear":2019,"description":"No Current Data Available."}],"isApplicable":true}</t>
  </si>
  <si>
    <t>Supported Employment Services for Individuals with the Most Significant Disabilities (34 CFR part 363).</t>
  </si>
  <si>
    <t>Suzanne MitchellDepartment of Education, OSERS Rehabilitation Services Administration 400 Maryland Ave., S.W., Washington , DC 20202 Email:&lt; a href='mailto:suzanne.mitchell@ed.gov'&gt;suzanne.mitchell@ed.gov&lt;/a&gt;Phone: 9202) 245-7454;</t>
  </si>
  <si>
    <t>https://www2.ed.gov/about/offices/list/osers/rsa/index.html</t>
  </si>
  <si>
    <t xml:space="preserve">84.126 Rehabilitation Services Vocational Rehabilitation Grants to States; 84.160 Training Interpreters for Individuals who are Deaf and Individuals who are Deaf-Blind; 84.161 Rehabilitation Services Client Assistance Program; 84.177 Rehabilitation Services Independent Living Services for Older Individuals Who are Blind; 64.116 Vocational Rehabilitation for Disabled Veterans; </t>
  </si>
  <si>
    <t>Not applicable (Catalog users should contact the State Vocational Rehabilitation agency for criteria).</t>
  </si>
  <si>
    <t>https://beta.sam.gov/fal/7374a13ca37246d7b3e6036ae176530d/view</t>
  </si>
  <si>
    <t>Adult Education National Leadership Activities</t>
  </si>
  <si>
    <t>{"list":[{"act":{"description":"Adult Education and Family Literacy Act, (AEFLA), Title II of the Workforce Innovation and Opportunity Act, Section 243, 20 USC 9253"},"authorizationTypes":{"act":true}}]}</t>
  </si>
  <si>
    <t>To support applied research, development, demonstration, dissemination, evaluation, and related activities that contribute to the improvement of adult education and literacy activities nationally.</t>
  </si>
  <si>
    <t>COOPERATIVE AGREEMENTS (DISCRETIONARY GRANTS);PROJECT GRANTS;PROJECT GRANTS (CONTRACTS);DIRECT PAYMENTS FOR SPECIFIED USE</t>
  </si>
  <si>
    <t>Postsecondary education institutions, public or private agencies or organizations, or consortia of these institutions, agencies, or organizations are eligible.</t>
  </si>
  <si>
    <t>Basic education and literacy programs for adults seeking to obtain an education at the primary or secondary levels will benefit through national evaluation, research, leadership, and/or technical assistance efforts.</t>
  </si>
  <si>
    <t>{"description":"Legal signature by a designated official on the application or proposal. Costs will be determined in accordance with OMB Circular No. A-87 for State and local governments. Costs will also be determined in accordance with OMB Circular No. A-21 for educational institutions and OMB Circular No. A-122 for nonprofit institutions.","isApplicable":true}</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</si>
  <si>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when applying for a competitive grant.\r\n"}</t>
  </si>
  <si>
    <t>{"description":"Applications must be prepared and submitted to the Department of Education in accordance with program announcements and established deadlines which are published in the Federal Register. "}</t>
  </si>
  <si>
    <t>Proposals or applications are reviewed in accordance with regulations for the Adult Education Act. After negotiation, a notification for award is sent to the successful recipient.</t>
  </si>
  <si>
    <t>{"awarded":"other","description":"Funding will usually cover a 12-18 month period.","awardedDescription":"electronic transfer."}</t>
  </si>
  <si>
    <t>[{"code":"program","isSelected":true,"description":"Financial status and performance reports required by the Education Department General Administrative Regulations, 34 CFR 75.720. Specific reporting requirements are contained in the award document.  Subject to the terms of the award document, cash reports, progress reports, expenditure reports and performance monitoring may or may not be applicable.\r\n"},{"code":"cash","isSelected":false,"description":""},{"code":"progress","isSelected":false,"description":""},{"code":"expenditure","isSelected":false,"description":""},{"code":"performanceMonitoring","isSelected":true,"description":"Contact program office."}]</t>
  </si>
  <si>
    <t>In accordance with Section 443 of the General Education Provisions Act, grantees must maintain records for three years.</t>
  </si>
  <si>
    <t xml:space="preserve">(Project Grants (Contracts)) FY 17$13,712,000.00; FY 18 est $13,712,000.00; FY 19 est $13,712,000.00; FY 16$13,712,000.00; - </t>
  </si>
  <si>
    <t>For Fiscal Year 2017:  Range:  $400,000 - $2,272,086; Average:  $1,131,079.</t>
  </si>
  <si>
    <t>Regulations are found in 34 CFR 460 and 34 CFR 75.730-75.734.  EDGAR</t>
  </si>
  <si>
    <t>Christopher Coro,Department of Education, OVAE Division of Adult Education and Literacy 400 Maryland Ave., S.W., Washington, DC 20202 Email:&lt; a href='mailto:christopher.coro@ed.gov'&gt;christopher.coro@ed.gov&lt;/a&gt;Phone: (202) 245-7717;</t>
  </si>
  <si>
    <t>http://www2.ed.gov/programs/aenla/index.html</t>
  </si>
  <si>
    <t xml:space="preserve">84.002 Adult Education - Basic Grants to States; </t>
  </si>
  <si>
    <t>Contact the program office for additional information.</t>
  </si>
  <si>
    <t>https://beta.sam.gov/fal/5809edb405644f748d4832cfa3b51e37/view</t>
  </si>
  <si>
    <t>Education for Homeless Children and Youth</t>
  </si>
  <si>
    <t>{"list":[{"act":{"description":"McKinney-Vento Homeless Assistance Act, Title VII, Subtitle B"},"authorizationTypes":{"USC":false,"act":true,"statute":false,"publicLaw":false,"executiveOrder":false}}]}</t>
  </si>
  <si>
    <t>To ensure that all homeless children and youth have equal access to the same free, appropriate public education available to other children, the Education for Homeless Children and Youth program provides assistance to States to: (1) establish or designate an Office of Coordinator for Education of Homeless Children and Youths; (2) develop and carry out a State plan for the education of homeless children; and (3) make subgrants to local educational agencies (LEAs) to support the education of those children.</t>
  </si>
  <si>
    <t>State educational agencies in the 50 States, the District of Columbia, and Puerto Rico may apply.  Funds are also reserved for the Outlying Areas and the Department of Interior/Bureau of Indian Education.  LEAs are eligible for State subgrants.</t>
  </si>
  <si>
    <t>Homeless children and youth in elementary and secondary schools (and homeless preschool children and their parents benefit.</t>
  </si>
  <si>
    <t>{"description":"Cost will be determined in accordance with OMB Circular No. A-87 for State and local governments.","isApplicable":false}</t>
  </si>
  <si>
    <t>{"description":"A State that desires to receive a grant under this program must submit a plan to the Department that meets the requirements of section 722(g) of the McKinney-Vento Homeless Assistance Act."}</t>
  </si>
  <si>
    <t xml:space="preserve">The Department awards grants to States by formula. States then award subgrants competitively to LEAs. </t>
  </si>
  <si>
    <t>{"awarded":"other","description":"States receive formula grants annually.","awardedDescription":"Electronic transfer."}</t>
  </si>
  <si>
    <t>[{"code":"program","isSelected":true,"description":"State grantees must submit annual performance and financial reports as required by the Education Department General Administrative Regulations (EDGAR) at 34 CFR Part 76."},{"code":"cash","isSelected":false,"description":""},{"code":"progress","isSelected":false,"description":""},{"code":"expenditure","isSelected":false,"description":""},{"code":"performanceMonitoring","isSelected":true,"description":"Specific performance monitoring requirements will be included in the grant documents."}]</t>
  </si>
  <si>
    <t>In accordance with Section 443 of the General Education Provisions Act, grantees must maintain records for 3 years.</t>
  </si>
  <si>
    <t xml:space="preserve">(Formula Grants) FY 17$77,000,000.00; FY 18 est $85,000,000.00; FY 19 est $77,000,000.00; FY 16$70,000,000.00; - </t>
  </si>
  <si>
    <t>FY 17 range of awards:  $192,500-$9,004,642FY 2017 average State award: $1,439,769.
FY18 range of awards: $212,500-$10,563,703 FY 2018 average State award: $1,587,885.
FY 19 range of awards: $192,500-$9,585,594 FY 2019 average State award: $1,439,577.</t>
  </si>
  <si>
    <t>Guidance for the Education for Homeless Children and Youth program may be obtained from the Headquarters Office contact below.</t>
  </si>
  <si>
    <t>John McLaughlin,Office of Elementary and Secondary Education, Department of Education, 400 Maryland Avenue, S.W., Washington, DC 20202 Email:&lt; a href='mailto:john.mclaughlin@ed.gov'&gt;john.mclaughlin@ed.gov&lt;/a&gt;Phone: (202) 401-0962.;</t>
  </si>
  <si>
    <t>http://www.ed.gov/programs/homeless/index.html.</t>
  </si>
  <si>
    <t>States receive grants noncompetitively by formula. LEA subgrants are awarded competitively by States on the basis of need and the quality of applications.</t>
  </si>
  <si>
    <t>https://beta.sam.gov/fal/8a8a517892034196aa91edde4176c244/view</t>
  </si>
  <si>
    <t>Graduate Assistance in Areas of National Need</t>
  </si>
  <si>
    <t>To provide fellowships through graduate academic departments, programs, and units of institutions of higher education to graduate students of superior ability who demonstrate financial need for the purpose of sustaining and enhancing the capacity for teaching and research in academic areas of national need, as designated by the Secretary.</t>
  </si>
  <si>
    <t>Academic departments and programs of IHEs that provide courses of study leading to a graduate degree may apply. Nondegree granting institutions may submit joint proposals with degree-granting IHEs.</t>
  </si>
  <si>
    <t>Graduate students receiving fellowships must demonstrate financial need, have excellent academic records, plan to pursue the highest degree in the field, and be a U.S. citizen or a National, or a permanent resident of the U.S., or intend to become a U.S. citizen, be a permanent resident of the Trust Territory of the Pacific Islands, or a citizen of any one of the Freely Associated States.</t>
  </si>
  <si>
    <t>{"description":"A properly formatted application must be filed with the Secretary.  ","isApplicable":true}</t>
  </si>
  <si>
    <t>{"description":"Instructions and forms concerning application procedures are available on the program website following publication of the Notice Inviting Application funding criteria in the Federal Register. "}</t>
  </si>
  <si>
    <t>Panels of experts from outside the Government will appraise all applications.  The program office will recommend funding to the Secretary, who will make the final decisions.</t>
  </si>
  <si>
    <t>The range is approximately three months.</t>
  </si>
  <si>
    <t>Noncompeting continuation applications must be given funding preference subject to the availability of funds.</t>
  </si>
  <si>
    <t>{"types":{"moe":false,"formula":false,"matching":true},"formula":{"title":"","chapter":"","part":"","subPart":"","publicLaw":"","description":""},"matching":{"requirementFlag":"voluntary","percent":"25","description":"A grantee must match the award by 25 percent. Federal funds and matching funds must be used for stipends, tuition fees, and other educational costs of students.\r\n"},"moe":{"description":""}}</t>
  </si>
  <si>
    <t>{"awarded":"other","description":"The length of the award is three years, subject to annually appropriations.  However students may receive support for up to five years.","awardedDescription":"Electronic transfer"}</t>
  </si>
  <si>
    <t>[{"code":"program","isSelected":true,"description":"Annual fiscal and performance reports are required.\r\n"},{"code":"cash","isSelected":false,"description":""},{"code":"progress","isSelected":false,"description":""},{"code":"expenditure","isSelected":false,"description":""},{"code":"performanceMonitoring","isSelected":false,"description":""}]</t>
  </si>
  <si>
    <t>{"isApplicable":true,"description":"Audit requirements as described in 34 CFR 74.26 do not apply to this program."}</t>
  </si>
  <si>
    <t xml:space="preserve">(Project Grants) FY 17$28,047,000.00; FY 18 est $23,047,000.00; FY 19 est $0.00; FY 16$29,293,000.00; - </t>
  </si>
  <si>
    <t>Regulations were published in the Federal Register on December 16, 1993.  The application package including forms and regulations are available on the GAANN website.  See program website for further information.</t>
  </si>
  <si>
    <t>Rebecca EllTeacher &amp; Student Development Programs Service, Graduate Assistance in Areas of National Need Program, Office of Postsecondary Education, Department of Education, 400 Maryland Ave., SW, Washington, DC 20202 Email:&lt; a href='mailto:rebecca.ell@ed.gov'&gt;rebecca.ell@ed.gov&lt;/a&gt;Phone: 202-453-6348;</t>
  </si>
  <si>
    <t>http://www.ed.gov/programs/gaann/</t>
  </si>
  <si>
    <t>This program uses the selection criteria contained in program regulations made available in the application package. Contact the program office for additional information.  See program website for further information.</t>
  </si>
  <si>
    <t>https://beta.sam.gov/fal/e8ee9709951249059badee0f7b4c7210/view</t>
  </si>
  <si>
    <t>Javits Gifted and Talented Students Education</t>
  </si>
  <si>
    <t xml:space="preserve">To promote and initiate a coordinated program of evidence-based research, demonstration projects, innovative strategies, and similar activities designed to build and enhance the ability of elementary and secondary schools nationwide to identify gifted and talented students and meet their special educational needs. </t>
  </si>
  <si>
    <t>State and local educational agencies, the Bureaus of Indian Education, institutions of higher education, and other public and private agencies and organizations may apply for project grants.</t>
  </si>
  <si>
    <t>Students (including gifted and talented students) and their teachers benefit.</t>
  </si>
  <si>
    <t>{"description":"OMB Circular No. A-87 for State and local governments, OMB Circular No. A-21 for educational institutions and OMB Circular No. A-122 for private nonprofit organizations apply to this program.","isApplicable":true}</t>
  </si>
  <si>
    <t>{"description":"Procedures are described in an application notice published in the Federal Register. Applicants should contact the headquarters office as listed below for application packages containing the announcement, application, and other forms."}</t>
  </si>
  <si>
    <t>New project grant awards are made if funds are available and are not necessarily made each year.  The selection of grantees is competitive and based on a nonfederal review of applications using selection criteria contained in 34 CFR 700, Evaluation of Applications for Grants and Cooperative Agreements.</t>
  </si>
  <si>
    <t>Approximately two to four months after the application deadline.</t>
  </si>
  <si>
    <t>Following an initial, competitively selected award of up to 12 months, grantees may receive  additional 1-year non-competing continuation awards, for a total maximum term of 3-5 years, contingent on performance and availability of funds.</t>
  </si>
  <si>
    <t>{"awarded":"other","description":"Following an initial, competitively selected award of up to 12 months, grantees may receive  additional 1-year non-competing continuation awards for a total maximum term of 3 - 5 years, contingent on performance and availability of funds.","awardedDescription":"Electronic transfer"}</t>
  </si>
  <si>
    <t>[{"code":"program","isSelected":true,"description":"Grantees must submit an annual performance and financial reports as required by the Education Department General Administrative Regulations (EDGAR) at 34 CFR 75 unless otherwise specified in the award document.\r\n"},{"code":"cash","isSelected":false,"description":""},{"code":"progress","isSelected":false,"description":""},{"code":"expenditure","isSelected":false,"description":""},{"code":"performanceMonitoring","isSelected":false,"description":""}]</t>
  </si>
  <si>
    <t>Generally, records related to grant funds, compliance, and performance must be maintained for a period of 3 years after completion.</t>
  </si>
  <si>
    <t xml:space="preserve">(Project Grants) FY 17$12,000,000.00; FY 18 est $12,000,000.00; FY 19 est $0.00; FY 16$12,000,000.00; - </t>
  </si>
  <si>
    <t>{"list":[{"fiscalYear":2017,"description":"No Current Data Available."},{"fiscalYear":2016,"description":"No Current Data Available. No Current Data Available."}],"isApplicable":true}</t>
  </si>
  <si>
    <t>The Department of Education's General Administrative Regulations (EDGAR) 34 CFR 74, 75, 77, 78, 79, and 80.</t>
  </si>
  <si>
    <t>Theda Zawaiza,Department of Education, OESE, Jacob K. Javits Gifted and Talented Students Education, 400 Maryland Ave., S.W., Washington, DC 20202 Email:&lt; a href='mailto:theda.zawaiza@ed.gov'&gt;theda.zawaiza@ed.gov&lt;/a&gt;Phone: (202) 205-3783.;</t>
  </si>
  <si>
    <t>http://www.ed.gov/programs/javits/index.html.</t>
  </si>
  <si>
    <t>The criteria for the approval of proposals under this program are selected from among those in 34 CFR 75.210.  General Selection Criteria, and announced in an application notice published in the Federal Register.</t>
  </si>
  <si>
    <t>https://beta.sam.gov/fal/24df0629f2ee458e8033b4d44a2a92db/view</t>
  </si>
  <si>
    <t>Innovative Approaches to Literacy, Full-service Community Schools; and Promise Neighborhoods</t>
  </si>
  <si>
    <t>Innovative Approaches to Literacy (IAL); Full-service Community Schools (FSCA); Promise Neighborhoods (PN)</t>
  </si>
  <si>
    <t>{"list":[{"act":{"description":"IAL - Elementary and Secondary Education Act of 1965 (ESEA), as amended, Title V, Part D, Subpart 1.  FSCS and PN."},"authorizationTypes":{"act":true}},{"act":{"description":"ESEA"},"authorizationTypes":{"act":true}}]}</t>
  </si>
  <si>
    <t xml:space="preserve">To conduct nationally significant programs to improve the quality of education, assist all students to meet challenging State content standards, and contribute to the achievement of elementary and secondary students._x000D_
</t>
  </si>
  <si>
    <t>Local educational agencies, the Bureau of Indian Education, institutions of higher education, Indian tribes or tribal organizations, public and private organizations and institutions may apply.</t>
  </si>
  <si>
    <t>Local educational agencies, institutions of higher education, Indian tribes or tribal organizations, public and private organizations and institutions will benefit.</t>
  </si>
  <si>
    <t>{"description":"OMB Circular No. A-21; OMB Circular No. A-122","isApplicable":true}</t>
  </si>
  <si>
    <t>{"description":"Application procedures are described in application notices published annually in the Federal Register.  Contact the headquarters offices listed below for application packages containing the announcement, application, and assurance forms and for further information about the specific programs."}</t>
  </si>
  <si>
    <t>Awards are competitively selected following review by nonfederal experts in accordance with Subpart D of Part 75 of the Education Department General Administrative Regulations (EDGAR).</t>
  </si>
  <si>
    <t>As required by the Education Department General Administrative Regulations (EDGAR) for direct grant program (see 34 CFR 75.253).  Generally, for multiple-year awards, continuation awards after the first budget period are made if: sufficient funds have been appropriated; the recipient has either made substantial progress in the meeting of the goals of the project or obtained approval for changes in the project; the recipient has submitted all required reports; and continuation is in the best interest of the government.</t>
  </si>
  <si>
    <t>{"awarded":"other","description":"Awards are made annually. Following an initial, competitively selected award, additional non-competing continuation awards may be made.  The possible length of the project is announced in the application notice in the Federal Register. Renewals are subject to the availability of appropriations.","awardedDescription":"Electronic transfer."}</t>
  </si>
  <si>
    <t>[{"code":"program","isSelected":true,"description":"Specific reporting requirements are included in grant award documents.  Generally, annual performance and financial reports are required.\r\n"},{"code":"cash","isSelected":false,"description":""},{"code":"progress","isSelected":true,"description":"Annual performance reports are required as part of the submittal of form ED 524B."},{"code":"expenditure","isSelected":true,"description":"Annual expenditure reports are required as part of the submittal of form ED524B.  Staff also monitors grants drawdowns using agency financial reports."},{"code":"performanceMonitoring","isSelected":true,"description":"Reporting on performance measures is required as part of the submittal of form ED524B."}]</t>
  </si>
  <si>
    <t>As required by 2 CFR 200.333 and 34 CFR 75.  Generally, records related to grant funds, compliance, and performance must be maintained for a period of 3 years after completion.</t>
  </si>
  <si>
    <t xml:space="preserve">(Project Grants) FY 17$110,254,000.00; FY 18 est $122,754,000.00; FY 19 est $0.00; FY 16$53,815,000.00; - </t>
  </si>
  <si>
    <t xml:space="preserve">Applicable Regulations: (a) The Education Department General Administrative Regulations (EDGAR) in 34 CFR parts 75, 77, 79, 81, 82, 84, 86, 97, 98, and 99. (b) The Office of Management and Budget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3474._x000D_
</t>
  </si>
  <si>
    <t>IAL:  Sylvia LylesOffice of Elementary and Secondary Education (OESE), 400 Maryland Avenue S.W., Washington, DC 20202 Email:&lt; a href='mailto:sylvia.lyles@ed.gov'&gt;sylvia.lyles@ed.gov&lt;/a&gt;Phone: (202)260-2551;FSCS and PN:  Elson NashOffice of Innovation and Improvement (OII); 400 Maryland Ave, SW, Washington, DC 20202 Email:&lt; a href='mailto:elson.nash@ed.gov'&gt;elson.nash@ed.gov&lt;/a&gt;Phone: (202)260-2655;</t>
  </si>
  <si>
    <t>http://www2.ed.gov</t>
  </si>
  <si>
    <t>Fiscal Year2016: No Current Data Available. No Current Data Available.Fiscal Year2017: No Current Data Available.Fiscal Year2018: No Current Data Available.Fiscal Year2019: No Current Data Available.</t>
  </si>
  <si>
    <t>The selection criteria for these programs are contained in Section 75.210 of the Education Department General Administrative Regulations (EDGAR).  The specific criteria to be used for particular grant competitions are announced in the application package or application notice in the Federal Register.</t>
  </si>
  <si>
    <t>https://beta.sam.gov/fal/81c13b3fda2d485eb81f9815c377b6cc/view</t>
  </si>
  <si>
    <t>TRIO McNair Post-Baccalaureate Achievement</t>
  </si>
  <si>
    <t>{"list":[{"act":{"description":"Higher Education Act of 1965, as amended, Title IV, Part A, Subpart 2, Chapter 1 Section 402E"},"authorizationTypes":{"act":true}}]}</t>
  </si>
  <si>
    <t>To provide grants for institutions of higher education to prepare participants for doctoral studies through involvement in research and other scholarly activities. Participants are from disadvantaged backgrounds and have demonstrated strong academic potential. Institutions work closely with participants as they complete their undergraduate requirements. Institutions encourage participants to enroll in graduate programs and then track their progress through to the successful completion of advanced degrees. The goal is to increase the attainment of Ph.D. degrees by students from underrepresented segments of society.</t>
  </si>
  <si>
    <t>Institutions of higher education or combinations of institutions of higher education may apply.</t>
  </si>
  <si>
    <t>2/3 of participants must be low-income first generation college students.  The remaining participants must be students from groups underrepresented in graduate education.  All participants must be enrolled in a degree program at an eligible institution of higher education.</t>
  </si>
  <si>
    <t>{"description":"Costs will be determined in accordance with Education Department General Administrative Regulations and the program regulations, Section 647 of the Code of Federal Regulations. OMB Circular A-21 applies to this program.","isApplicable":true}</t>
  </si>
  <si>
    <t>{"description":"Develop a proposal in accordance with legislation, regulations, applications, and timetables issued by the Secretary of Education. No State plan is required. Requests for applications should be made to the Federal TRIO Program. This program is subject to the provisions of the Education Department General Administrative Regulations."}</t>
  </si>
  <si>
    <t>Nonfederal field readers evaluate new proposals on the basis of the selection criteria specified in 34 CFR 647.21.  Grants are awarded by the Federal TRIO Programs office.</t>
  </si>
  <si>
    <t>The program statute requires a second review of unsuccessful applications.  The Department implements the second review process in accordance with 34 CFR 647.24.  An unsuccessful applicant requesting a second review must provide evidence for the Department, an agent of the Department, or a peer reviewer made a technical, administrative, or scoring error in the processing or review of its application.</t>
  </si>
  <si>
    <t>Awards are for 5-year project periods.  Continuation awards are made annually.  Generally, continuation awards are made if sufficient funds have been appropriated and the grantee is meeting the conditions of the grant and making substantial progress toward meeting the project objectives.</t>
  </si>
  <si>
    <t>{"awarded":"other","description":"Five year projects, subject to the availability of funds.","awardedDescription":"Electronic transfer."}</t>
  </si>
  <si>
    <t>[{"code":"program","isSelected":true,"description":"Grantees must submit an annual performance report."},{"code":"cash","isSelected":false,"description":""},{"code":"progress","isSelected":true,"description":"Progress reports (ED 524B) are required for a project in its first year of funding."},{"code":"expenditure","isSelected":true,"description":"Staff monitor grants drawdown using agency financial reports."},{"code":"performanceMonitoring","isSelected":true,"description":"Reporting on performance measures is required as part of the submittal of the required annual performance report."}]</t>
  </si>
  <si>
    <t>In accordance with the Education Department General Administrative Regulations, 34 CFR 75, 730, 75.731, and 75.732 and 647.32 of the program regulations.</t>
  </si>
  <si>
    <t xml:space="preserve">(Project Grants) FY 17$45,665,000.00; FY 18 est $45,886,000.00; FY 19 est $45,665,000.00; FY 16$28,563,000.00; - </t>
  </si>
  <si>
    <t>Varies by competition. In FY 2017, awards ranged from approximately $225,064 to $388,253; the average award was approximately $245,434.</t>
  </si>
  <si>
    <t>34 CFR 647 and Education Department General Administrative Regulations.</t>
  </si>
  <si>
    <t>Katie BlandingStudent Service Division, Office of Postsecondary Education, 400 Maryland Ave., SW, Washington, DC 20202 Email:&lt; a href='mailto:katie.blanding@ed.gov'&gt;katie.blanding@ed.gov&lt;/a&gt;Phone: (202)453-7095;</t>
  </si>
  <si>
    <t>http://www.ed.gov/programs/triomcnair/</t>
  </si>
  <si>
    <t xml:space="preserve">84.044 TRIO Talent Search; 84.066 TRIO Educational Opportunity Centers; 84.047 TRIO Upward Bound; 84.042 TRIO Student Support Services; 84.103 TRIO Staff Training Program; </t>
  </si>
  <si>
    <t>For new awards, the Department will select applicants under the criteria set forth in 647.21 and 647.22 of the program regulations.  Contact the program office for additional information.</t>
  </si>
  <si>
    <t>https://beta.sam.gov/fal/e3fc0845f6944f0eb82d0fdd4baafe81/view</t>
  </si>
  <si>
    <t>Centers for International Business Education</t>
  </si>
  <si>
    <t>To provide a comprehensive university approach to improve the teaching of international business by bringing together faculty from numerous disciplines and to engage in research to promote the international competitiveness of U.S. business.</t>
  </si>
  <si>
    <t>Accredited public and nonprofit private institutions of higher education, or consortia of such institutions, that establish a center advisory council before the date Federal assistance is received may apply.  This council will conduct extensive planning concerning the scope of the center's activities and the design of its program prior to establishing the center.</t>
  </si>
  <si>
    <t>Students and faculty of accredited institutions of higher education will benefit.</t>
  </si>
  <si>
    <t>{"description":"Eligible institutions may submit proposals for funding of projects when the announcement of a new competition appears in the Federal Register.  Application forms and guidelines are available from the Office of International and Foreign Language Education within the Office of Postsecondary Education at the Department of Education."}</t>
  </si>
  <si>
    <t>Final recommendations are made to the Secretary of Education following advice from a panel of consultants developed according to procedures defined by the Education Department General Administrative Regulations.</t>
  </si>
  <si>
    <t>Project period may last up to 48 months.  Applicants submit performance reports for continuation funding according to instructions published by the Department.  Renewals are subject to the availability of funds.</t>
  </si>
  <si>
    <t>{"types":{"moe":false,"formula":false,"matching":true},"formula":{"title":"","chapter":"","part":"","subPart":"","publicLaw":"","description":""},"matching":{"requirementFlag":"voluntary","percent":"0","description":"The Federal share of the cost of centers is: (a) Not more than 90 percent for the first year in which Federal funds are furnished; (b) not more than 70 percent for the second year; and (c) not more than 50 percent for the third year and succeeding years. The nonfederal share for planning, establishing and operating the center may be provided by in-cash or in-kind assistance.\r\n"},"moe":{"description":""}}</t>
  </si>
  <si>
    <t>{"awarded":"other","description":"Grants are awarded for a 48 month period, subject to the availability of funds.","awardedDescription":"Electronic transfer."}</t>
  </si>
  <si>
    <t>[{"code":"program","isSelected":true,"description":"Institutions must provide final reports upon completion of the program.  Staff monitosr drawdown using agency financial reports."},{"code":"cash","isSelected":false,"description":""},{"code":"progress","isSelected":true,"description":"Progress reports are required."},{"code":"expenditure","isSelected":false,"description":""},{"code":"performanceMonitoring","isSelected":true,"description":"Reporting measures is required as part of the submittal of the required annual performance report."}]</t>
  </si>
  <si>
    <t>All records supporting claims under grants or relating to accountability for awarded funds must be available upon request for 3 years after close of the fiscal year in which the grant was closed out or until the grantee is notified of the completion of a Federal financial audit, whichever is later.</t>
  </si>
  <si>
    <t xml:space="preserve">(Project Grants) FY 17$4,571,000.00; FY 18 est $4,571,000.00; FY 19 est $0.00; FY 16$4,571,000.00; - </t>
  </si>
  <si>
    <t>34 CFR 74, 75, 77, 82, 84, 85, 86, 97, 98, and 99 (Education Department General Administrative Regulations).</t>
  </si>
  <si>
    <t>Timothy DuvallInternational and Foreign Language Education, Office of Postsecondary Education, Department of Education, 400 Maryland Ave., SW, Washington, DC 20202 Email:&lt; a href='mailto:timothy.duvall@ed.gov'&gt;timothy.duvall@ed.gov&lt;/a&gt;Phone: (202)453-7521;</t>
  </si>
  <si>
    <t>http://www.ed.gov/programs/iegpscibe/.</t>
  </si>
  <si>
    <t xml:space="preserve">84.015 National Resource Centers Program for Foreign Language and Area Studies or Foreign Language and International Studies Program and Foreign Language and Area Studies Fellowship Program; </t>
  </si>
  <si>
    <t>Applications for awards will be evaluated competitively in accordance with the selection criteria published in 34 CFR 75.209 and 75.210.  The Secretary will weigh criteria using points indicated in the application package or in a notice published in the Federal Register.  Applicants should address the selection criteria only in the context of the program requirements in Title VI, Part B, Section 612 of the Higher Education Act of 1965, as amended.</t>
  </si>
  <si>
    <t>https://beta.sam.gov/fal/6b77a54fc87248e89da36ba1dc5a5af7/view</t>
  </si>
  <si>
    <t>Language Resource Centers</t>
  </si>
  <si>
    <t>To provide grants for establishing, strengthening, and operating centers that serve as resources for improving the nation's capacity for teaching and learning foreign languages through teacher training, research, materials development, and dissemination projects.</t>
  </si>
  <si>
    <t>An institution of higher education or a consortia of institutions of higher education is eligible to receive an award.</t>
  </si>
  <si>
    <t>Institutions of higher education or combinations of such institutions and individuals will benefit.</t>
  </si>
  <si>
    <t>{"description":"Eligible institutions may submit applications for funding when the announcement of a new competition is issued in the Federal Register. Application forms and guidelines for the submission of applications are available from the Advanced Training and Research Team in the Office of International and Foreign Language Education at the Department of Education."}</t>
  </si>
  <si>
    <t>Final recommendations are made to the Secretary following advice from a panel of consultants.</t>
  </si>
  <si>
    <t>Institutions of higher education selected to receive funds for the 4-year phased program must submit annual performance reports for the continuation of support. Renewals are subject to the availability of funds.</t>
  </si>
  <si>
    <t>{"awarded":"other","description":"Grants are awarded for up to a 48-month period.  Continuation awards are made if the grantee has made substantial progress in achieving the objectives outlined in its application and are subject to the availability of funds.","awardedDescription":"Electronic transfer."}</t>
  </si>
  <si>
    <t>[{"code":"program","isSelected":true,"description":"Funded centers must provide final reports upon completion of the 48 month project period.  Interim and annual progress reports are required throughout the grant's duration.  Staff monitors grants drawdown using agency financial reports."},{"code":"cash","isSelected":false,"description":""},{"code":"progress","isSelected":false,"description":""},{"code":"expenditure","isSelected":false,"description":""},{"code":"performanceMonitoring","isSelected":true,"description":"Reporting on performance measures is required as part of the submittal of the required annual performance report."}]</t>
  </si>
  <si>
    <t>All records supporting claims under grants or relating to the accountability for awarded funds must be available upon request: (1) For 3 years after close of the fiscal year in which the grant expired or (2) until the grantee is notified of the completion of the Federal financial audit, whichever is later.</t>
  </si>
  <si>
    <t xml:space="preserve">(Project Grants) FY 17$2,746,768.00; FY 18 est $2,746,768.00; FY 19 est $0.00; FY 16$2,746,768.00; - </t>
  </si>
  <si>
    <t>34 CFR 655 and 669, and the Education Department General Administrative Regulations.</t>
  </si>
  <si>
    <t>Stephanie McKissicInternational and Foreign Language Education, Office of Postsecondary Education, Department of Education, 400 Maryland Ave, SW, Washington, DC 20202 Email:&lt; a href='mailto:stephanie.mckissic@ed.gov'&gt;stephanie.mckissic@ed.gov&lt;/a&gt;Phone: (202)453-6425;</t>
  </si>
  <si>
    <t>http://www.ed.gov/programs/iegpslrc/.</t>
  </si>
  <si>
    <t xml:space="preserve">84.018 Overseas Programs Special Bilateral Projects; 84.021 Overseas Programs - Group Projects Abroad; 84.016 Undergraduate International Studies and Foreign Language Programs; 84.220 Centers for International Business Education; 84.022 Overseas Programs - Doctoral Dissertation Research Abroad; 84.015 National Resource Centers Program for Foreign Language and Area Studies or Foreign Language and International Studies Program and Foreign Language and Area Studies Fellowship Program; </t>
  </si>
  <si>
    <t>Applications for awards will be evaluated competitively in accordance with the selection criteria published in 34 CFR 655.31, 669.21, and 669.22.  The Secretary will weigh criteria using points indicated in the application package or in a notice published in the Federal Register.</t>
  </si>
  <si>
    <t>https://beta.sam.gov/fal/3ee736debf5e47ddab7c0de31192ef70/view</t>
  </si>
  <si>
    <t>Rehabilitation Services Demonstration and Training Programs</t>
  </si>
  <si>
    <t>To provide financial assistance to projects and demonstrations for expanding and improving the provision of rehabilitation and other services authorized under the Act or that further the purposes of the Act, including related research and evaluation activities.</t>
  </si>
  <si>
    <t>Eligible applicants are States and public or nonprofit organizations. Grants cannot be made directly to individuals.</t>
  </si>
  <si>
    <t>Individuals with disabilities.</t>
  </si>
  <si>
    <t>{"description":"Costs will also be determined in accordance with OMB Circular No. A-21 for educational institutions, and A-122 for nonprofit organizations.","isApplicable":true}</t>
  </si>
  <si>
    <t xml:space="preserve">New awards are made based upon the results of a peer review process and the review and approval of applications by staff in various offices within the Department. </t>
  </si>
  <si>
    <t>The range is approximately 150 to 180 days.</t>
  </si>
  <si>
    <t>Projects with multi-year periods may be continued based on annual review of accomplishments and availability of appropriated funds.</t>
  </si>
  <si>
    <t>{"awarded":"other","description":"Grants are awarded for up to 60 months.  Renewals are subject to the availability of funds.","awardedDescription":"Electronic transfer."}</t>
  </si>
  <si>
    <t>[{"code":"program","isSelected":true,"description":"As required by the Education Department General Administrative Regulations (34 CFR Part 75). Annual performance reports are required.\r\n"},{"code":"cash","isSelected":false,"description":""},{"code":"progress","isSelected":false,"description":""},{"code":"expenditure","isSelected":false,"description":""},{"code":"performanceMonitoring","isSelected":false,"description":""}]</t>
  </si>
  <si>
    <t>{"isApplicable":true,"description":"As required by EDGAR, the awardee shall maintain accounts, records, and other evidence pertaining to all costs incurred, revenues or other applicable credits acquired under its award, as stated in grant or contract terms and conditions."}</t>
  </si>
  <si>
    <t>As required by Education Department General Administrative Regulations for direct grant programs (34 CFR Part 75). Generally records related to grant funds, compliance, and performance must be maintained for a period of 5 years after completion.</t>
  </si>
  <si>
    <t>(Project Grants) FY 16$5,796,000.00; FY 17 est $5,796,000.00; FY 18 est $5,796,000.00;</t>
  </si>
  <si>
    <t>{"list":[{"fiscalYear":2016,"description":"No Current Data Available.   "},{"fiscalYear":2017,"description":"No Current Data Available."},{"fiscalYear":2018,"description":"No Current Data Available."},{"fiscalYear":2019,"description":"No Current Data Available."}],"isApplicable":true}</t>
  </si>
  <si>
    <t xml:space="preserve">Regulations: (A) The Education Department General Administrative Regulations (EDGAR) in 34 CFR Parts 75, 77, 79, 81, 82, 84, and 86, 97, 98, and 99; and (B) the regulations for this program in 34 CFR Part 373 apply. Uniform Guidance 2 CFR part 200;  and  2 CFR part 180.   </t>
  </si>
  <si>
    <t>Mary LovleyDepartment of Education, OSERS Rehabilitation Services Administration, 400 Maryland Ave., SW, Washington, DC 20202 Email:&lt; a href='mailto:mary.lovley@ed.gov'&gt;mary.lovley@ed.gov&lt;/a&gt;Phone: (202) 245-7423.;</t>
  </si>
  <si>
    <t>http://www.ed.gov/offices/OSERS/RSA/Programs/Discretionary/demotrain.html</t>
  </si>
  <si>
    <t>Funding priorities are published in the Federal Register.  Applications for discretionary grants are subject to peer review procedures leading to recommendations for approval or disapproval by Federal and nonfederal experts. Criteria for evaluating applications are published in program and department regulations (34 CFR 373).</t>
  </si>
  <si>
    <t>https://beta.sam.gov/fal/2ac5e89fbbf6488c945d0fe9d2b48e77/view</t>
  </si>
  <si>
    <t>Program of Protection and Advocacy of Individual Rights</t>
  </si>
  <si>
    <t>To provide grants for States to support systems for protection and advocacy for the rights of individuals with disabilities who are ineligible for advocacy services from the other protection and advocacy programs or whose problems fall outside the scope of services available  from the Client Assistance Program (CAP).  This program is subject to non-supplanting requirements and must use a restricted indirect cost rate which is referenced under 34 CFR 76.564-76.569. For assistance call the Office of the Chief Financial Officer/Indirect Cost Group at (202) 708-7770.</t>
  </si>
  <si>
    <t>Only designated protection and advocacy agencies in each State and Territory, and the protection and advocacy system serving the American Indian Consortium, may apply.  With the exception of the protection and advocacy system serving the American Indian Consortium, the Governor designates the protection and advocacy agency.</t>
  </si>
  <si>
    <t>Individuals with disabilities will benefit.</t>
  </si>
  <si>
    <t>{"description":"Any application for a grant must contain assurances that the eligible protection and advocacy system will:  (1) have in effect a system to protect and advocate for the rights of eligible individuals with disabilities; (2) have the same general authorities as outlined in Part C of the DDA; (3) have the authority to pursue legal, administrative, and other appropriate remedies to ensure the protection of the rights of individuals with disabilities; (4) provide information and referral services to individuals with disabilities in the State; (5) develop a priorities and objectives statement each year; (6) seek public comment about their proposed priorities and objectives statement; (7) establish a grievance procedure for clients and applicants of the eligible protection and advocacy system; (8) use the funds available for this program to supplement, not supplant,  nonfederal funds that would otherwise be available for this purpose; and (9) utilize, to the maximum extent possible, mediation and other alternative dispute resolution procedures before resorting to formal administrative or legal remedies."}</t>
  </si>
  <si>
    <t>Once the applications have been approved, awards are made on the basis of the relative population of each State.  The minimum allotment is $100,000 for States and $50,000 for Territories.</t>
  </si>
  <si>
    <t>The State may appeal to the Office of Administrative Law Judges.</t>
  </si>
  <si>
    <t>{"awarded":"other","description":"Annual formula grants.","awardedDescription":"Electronic transfer."}</t>
  </si>
  <si>
    <t>[{"code":"program","isSelected":true,"description":"Performance reports are required annually.  A report describing the types of services and activities being undertaken by programs funded under the program, the total number of individuals served, the types of disabilities represented by such individuals, and the types of issues being addressed on behalf of such individuals.\r\n"},{"code":"cash","isSelected":false,"description":""},{"code":"progress","isSelected":false,"description":""},{"code":"expenditure","isSelected":false,"description":""},{"code":"performanceMonitoring","isSelected":true,"description":"Performance reports are required annually."}]</t>
  </si>
  <si>
    <t>Final records must be maintained for 3 years after the grant ends or until all audit questions are resolved.</t>
  </si>
  <si>
    <t xml:space="preserve">(Formula Grants) FY 17$17,650,000.00; FY 18 est $17,650,000.00; FY 19 est $17,650,000.00; FY 16$17,650,000.00; - </t>
  </si>
  <si>
    <t>{"list":[{"fiscalYear":2016,"description":"No Current Data Available."},{"fiscalYear":2017,"description":"56,849 individuals received services under the Independent Living Services for Older Individuals who are Blind program, over half of whom were over 80 years of age. Additionally, approximately 33,772 (59 percent) of those individuals were either legally blind or totally blind; 20 percent of individuals receiving services under this program also has some degree of hearing ."},{"fiscalYear":2018,"description":"No Current Data Available."},{"fiscalYear":2019,"description":"No Current Data Available."}],"isApplicable":true}</t>
  </si>
  <si>
    <t>The regulations were published at 34 CFR Part 381.</t>
  </si>
  <si>
    <t>Jessica Smith,Department of Education, OSERS Rehabilitation Services Administration, 400 Maryland Ave., S.W., Washington, DC 20202 Email:&lt; a href='mailto:jessica.smith@ed.gov'&gt;jessica.smith@ed.gov&lt;/a&gt;Phone: (202) 245-6493.;</t>
  </si>
  <si>
    <t xml:space="preserve">84.161 Rehabilitation Services Client Assistance Program; </t>
  </si>
  <si>
    <t>https://beta.sam.gov/fal/5118442d03b646edb47a2178f6ba86d9/view</t>
  </si>
  <si>
    <t xml:space="preserve">Tribally Controlled Postsecondary Career and Technical Institutions </t>
  </si>
  <si>
    <t>{"list":[{"act":{"description":"Carl D. Perkins Career and Technical Education Act of 2006"},"publicLaw":{"number":"P.L. 109-270"},"USC":{"title":"20","section":"2327"},"authorizationTypes":{"USC":true,"act":true,"statute":false,"publicLaw":true,"executiveOrder":false},"usc":{"title":"20","section":"2327"}}]}</t>
  </si>
  <si>
    <t>To make grants to eligible tribally controlled postsecondary career and technical institutions to provide career and technical education (CTE) services and basic support for the education and training of Indian students.</t>
  </si>
  <si>
    <t>A tribally controlled postsecondary career and technical institution that: (1) Is formally controlled, or has been formally sanctioned or chartered, by the governing body of an Indian tribe or Indian tribes; (2) offers a technical degree- or certificate-granting program; (3) is governed by a board of directors or trustees, a majority of whom are Indians; (4) demonstrates adherence to stated goals, a philosophy, or a plan of operation, that fosters individual Indian economic and self-sufficient opportunity, including programs that are appropriate to stated tribal goals of developing individual entrepreneurships and self-sustaining economic infrastructures on reservations; (5) has been in operation for at least 3 years; (6) holds accreditation with or is a candidate for accreditation by a nationally recognized accrediting authority for postsecondary vocational and technical education; (7) enrolls the full-time equivalent of not less than 100 students, of whom a majority are Indians; and (8) receives no Federal funds under the Tribally Controlled College or University Act of 1978 or the Navajo Community College Act may apply.</t>
  </si>
  <si>
    <t>Indian students and tribally controlled postsecondary career and technical institutions not receiving Federal funds under the Tribally Controlled College or University Act of 1978 or the Navajo Community College Act may benefit.</t>
  </si>
  <si>
    <t>{"description":"Signature by authorized designated official on the application is required.  Allowability of costs is determined in accordance with OMB Circular No. A-21 \"Cost Principles for Educational Institutions.\"","isApplicable":true}</t>
  </si>
  <si>
    <t>{"description":"Applications must be prepared and submitted to the Department of Education in accordance with program announcements and established deadlines as published in the Federal Register."}</t>
  </si>
  <si>
    <t>Applications are reviewed in accordance with Federal Register program notices inviting applications and the regulations in 34 CFR Part 75.</t>
  </si>
  <si>
    <t>The statute authorizing this program provides applicants with a statutory complaint resolution procedure for grant determinations and calculations (20 U.S.C. 23279(g)).</t>
  </si>
  <si>
    <t>Continuation awards are made to grantees contingent upon the availability of appropriations and subject to grantees submitting acceptable performance reports, in accordance with 34 CFR 75.253</t>
  </si>
  <si>
    <t>{"types":{"moe":false,"formula":true,"matching":false},"formula":{"title":"20 U.S.C. 2327(c)(1)","chapter":"","part":"","subPart":"","publicLaw":"","description":"20 U.S.C. 2327(c)(1)"},"matching":{"description":""},"moe":{"description":""}}</t>
  </si>
  <si>
    <t>{"awarded":"other","description":"The project period is up to 5 years.","awardedDescription":"Electronic transfer."}</t>
  </si>
  <si>
    <t>[{"code":"program","isSelected":true,"description":"Grantees must submit financial status, performance, and expenditure reports, as required by the Department of Education General Administrative Regulations, 34 CFR 75.720. Specific reporting requirements are discussed in the program's Federal Register program announcements and in the award document.\r\n"},{"code":"cash","isSelected":false,"description":""},{"code":"progress","isSelected":false,"description":""},{"code":"expenditure","isSelected":false,"description":""},{"code":"performanceMonitoring","isSelected":true,"description":"The Department monitors grantee performance under this program."}]</t>
  </si>
  <si>
    <t>91-0201-0-1-501;</t>
  </si>
  <si>
    <t xml:space="preserve">(Project Grants) FY 17$8,286,000.00; FY 18 est $9,469,000.00; FY 19 est $8,286,000.00; FY 16$8,286,000.00; - </t>
  </si>
  <si>
    <t>Estimated range: $2,500,000-$5,000,000; Estimated average: $3,000,000</t>
  </si>
  <si>
    <t>34 CFR Parts 74, 75, 77, 80, 81, 82, 84, 85, 86, 97, 98 and 99 and the Tribally Controlled Postsecondary Career and Technical Institutions Program Federal Register notice inviting applications of May 15, 2007 (72 FR 27297) and Application Package.</t>
  </si>
  <si>
    <t>Gwen WashingtonDepartment of Education, OCTAE, Office of Career, Technical, and Adult Education, 400 Maryland Ave., SW, Washington, DC 20202 Email:&lt; a href='mailto:gwen.washington@ed.gov'&gt;gwen.washington@ed.gov&lt;/a&gt;Phone: (202) 245-7790;</t>
  </si>
  <si>
    <t>http://www2.ed.gov/about/offices/list/ovae/programs.html</t>
  </si>
  <si>
    <t>Selection criteria were published in the notice inviting applications published in the Federal Register on May 15,2007.  (72 FR 27297)</t>
  </si>
  <si>
    <t>https://beta.sam.gov/fal/c4175fd44b1247d2a7ea6e22eff09f3f/view</t>
  </si>
  <si>
    <t>Rehabilitation Short-Term Training</t>
  </si>
  <si>
    <t>To support special seminars, institutes, workshops, and other short-term courses in technical matters relating to the delivery of vocational, medical, social, and psychological services.</t>
  </si>
  <si>
    <t>State vocational rehabilitation agencies (including territories), and other public or nonprofit agencies and organizations, including institutions of higher education may apply.</t>
  </si>
  <si>
    <t>Individuals preparing for or employed in positions relating to the rehabilitation of individuals with disabilities will benefit. Projects under this program are designed to provide short-term training and technical instruction in areas of special significance to the delivery of vocational, medical, social, and psychological rehabilitation services.</t>
  </si>
  <si>
    <t>{"description":"Costs will be determined in accordance with OMB Circular No. A-87 for State and local governments. OMB Circular No. A-21 for educational institutions, and OMB No. A-122 for nonprofit organizations.","isApplicable":true}</t>
  </si>
  <si>
    <t>{"description":"New applications are made to the Department of Education, Application Control Center, 400 Maryland Avenue, S.W., Washington, DC  20202-4725.  Attention:  84.246. "}</t>
  </si>
  <si>
    <t>The range is from 120 to 160 days.</t>
  </si>
  <si>
    <t>Renewals are available only through the new application process.  Projects with an approved multi-year project period may be continued based on the availability of appropriated funds and an annual review of accomplishments to determine adequate performance.</t>
  </si>
  <si>
    <t>{"awarded":"other","description":"Projects are generally supported for one to five years.  Funds are granted on a twelve month basis.  Renewals are subject to the availability of funds.","awardedDescription":"Electronic transfer."}</t>
  </si>
  <si>
    <t>[{"code":"program","isSelected":true,"description":"Annual financial and progress reports must be submitted as required by the grant award terms and conditions.\r\n"},{"code":"cash","isSelected":false},{"code":"progress","isSelected":false},{"code":"expenditure","isSelected":false},{"code":"performanceMonitoring","isSelected":false}]</t>
  </si>
  <si>
    <t>{"isApplicable":true,"description":"Audits must be conducted on a continuing basis or at scheduled intervals, usually once a year, but at least once every 2 years.  "}</t>
  </si>
  <si>
    <t>As required by the Education Department General Administrative Regulations (EDGAR).</t>
  </si>
  <si>
    <t>(Project Grants) FY 17 est $200,000.00; FY 16$200,000.00; FY 18 est $200,000.00;</t>
  </si>
  <si>
    <t>to be determined.</t>
  </si>
  <si>
    <t>{"list":[{"fiscalYear":2016,"description":"No Current Data Available."}],"isApplicable":true}</t>
  </si>
  <si>
    <t>Regulations can be found in 34 CFR Part 385 and 34 CFR Part 390.</t>
  </si>
  <si>
    <t>http://www.ed.gov/offices/OSERS/RSA.</t>
  </si>
  <si>
    <t xml:space="preserve">84.235 Rehabilitation Services Demonstration and Training Programs; 84.129 Rehabilitation Long-Term Training; 84.264 Rehabilitation Training Technical Assistance Centers; </t>
  </si>
  <si>
    <t>Quality of key personnel, plan of operation, budget and cost-effectiveness, adequacy of resources, evidence of need, relevance to the State/Federal rehabilitation service program, and nature and scope of training program content are included in the selection criteria.</t>
  </si>
  <si>
    <t>https://beta.sam.gov/fal/9009cfbe589d099a65a30e832452e860/view</t>
  </si>
  <si>
    <t>Rehabilitation Services American Indians with Disabilities</t>
  </si>
  <si>
    <t>{"list":[{"act":{"description":"Rehabilitation Act of 1973"},"authorizationTypes":{"act":true}}]}</t>
  </si>
  <si>
    <t>To provide vocational rehabilitation services to American Indians with disabilities that reside on or near Federal or State reservations, consistent with their individual strengths, resources, priorities, concerns, abilities, capabilities, and informed choice, so that they may prepare for and engage in gainful employment.</t>
  </si>
  <si>
    <t>Service projects: Governing bodies of Indian tribes, consortia of such governing bodies, or tribal organizations established and controlled by the governing bodies of Indian tribes, located on or near Federal and State reservations may apply.  Training and technical assistance:  State, local, or tribal governments, non-profit organizations, or institutions of higher education that have experience in the operation of AIVRS programs.</t>
  </si>
  <si>
    <t>American Indians with disabilities residing on or near a Federal or State reservation who meet the definition of an individual with a disability in Section 7 (8) (A) of the Rehabilitation Act.</t>
  </si>
  <si>
    <t>{"description":"The Education Department General Administrative Regulations at 34 CFR Parts 74, 75 and 80,  apply to this program. Applications should be submitted to the Department e-Grants Website or through other methods, according to instructions specified in the Notice Inviting Applications.  The standard application kit as furnished by the Department of Education must be used for this program."}</t>
  </si>
  <si>
    <t>New awards are made based upon the results of a peer review process and the review and approval of staff  in various offices within the Department.  In making grants, the Department gives priority consideration to applications for the continuation of programs which have been funded under the program.  The Commissioner of the Rehabilitation Services Administration approves continuation awards for existing projects.</t>
  </si>
  <si>
    <t>Projects with multi-year project periods may be continued based on review of the annual performance report and in accordance with 34 CFR Part 75-253 and the availability of adequate funds.</t>
  </si>
  <si>
    <t>{"types":{"moe":false,"formula":true,"matching":true},"formula":{"title":"","chapter":"","part":"","subPart":"","publicLaw":"","description":""},"matching":{"requirementFlag":"voluntary","percent":"10","description":"Projects are required to contribute ten percent of the cost of the project in cash or in-kind, unless the Commissioner of RSA waives the matching requirement under 34 CFR 371.40(b) if the applicant demonstrates that it does not have sufficient resources to contribute the non-Federal share of the cost of the program. "},"moe":{"description":""}}</t>
  </si>
  <si>
    <t>{"awarded":"other","description":"Project support is available for up to 60-months.","awardedDescription":"Electronic transfer."}</t>
  </si>
  <si>
    <t>[{"code":"program","isSelected":true,"description":"Annual financial reports and progress reports must be submitted as prescribed by grant award terms and conditions.\r\n"},{"code":"cash","isSelected":false,"description":""},{"code":"progress","isSelected":true,"description":"Progress reports:  Grantees must submit an annual performance report (APR) as required under Education Department General Administrative Regulations (EDGAR) 34 CFR Part 80.40 and 80.41."},{"code":"expenditure","isSelected":false,"description":""},{"code":"performanceMonitoring","isSelected":true,"description":"Performance monitoring:  Program performance is monitored through the APR."}]</t>
  </si>
  <si>
    <t>Case records are for individual program participants.  Fiscal records must be kept for audit purposes.  Retention of records is required for three years.</t>
  </si>
  <si>
    <t xml:space="preserve">(Project Grants) FY 17$43,000,000.00; FY 18 est $40,188,809.00; FY 19 est $43,300,000.00; FY 16$43,000,000.00; - </t>
  </si>
  <si>
    <t>Range of new awards in FY 2016 was $365,000 to $1,550,000; Median new award: $550,000.  No new awards were made in fiscal years 2017 and 2018.  New awards are planned for fiscal year 2019.</t>
  </si>
  <si>
    <t>{"list":[{"fiscalYear":2016,"description":"Preliminary data indicate that the 84 of the projects operating in FY 2016 assisted an estimated total of 2,134 American Indians with disabilities to achieve an employment outcome. "},{"fiscalYear":2017,"description":"Data reported by the 87 projects operating in FY 2017 assisted an estimated total of 2,363 American Indians with disabilities to achieve an employment outcome."},{"fiscalYear":2018,"description":"No Current Data Available."},{"fiscalYear":2019,"description":"No Current Data Available."}],"isApplicable":true}</t>
  </si>
  <si>
    <t>Education Department General Administrative Regulations (EDGAR) in 34 CFR 75, 77, 80, 81, 82, 84, and Uniform Guidance, 2 CFR 200, Subpart E – Cost Principles and Audit Requirements for Federal Awards. Vocational Rehabilitations Service Projects regulations 34 CFR 369 and Vocational Rehabilitations Services Projects for American Indians with Disabilities regulations 34 CFR 371.</t>
  </si>
  <si>
    <t>August MartinDepartment of Education, OSERS Rehabilitation Services Administration, 400 Maryland Ave., S.W., , Washington, DC 20202 Email:&lt; a href='mailto:august.martin@ed.gov'&gt;august.martin@ed.gov&lt;/a&gt;Phone: (202) 245-7410;</t>
  </si>
  <si>
    <t>http://www.ed.gov/about/offices/list/osers/rsa/index.html.</t>
  </si>
  <si>
    <t>The availability of funds is published in the Federal Register. Applications for discretionary grants are subject to peer review procedures by Federal and nonfederal experts that lead to recommendations for approval or disapproval.   The selection criteria for this competition are from 34 CFR 75.210 of the Education Department General Administrative Regulations and are listed in the application package. Selection criteria include extent of need for the project, significance, quality of the project design, quality of the project services, quality of project personnel, adequacy of resources, and quality of the management plan.</t>
  </si>
  <si>
    <t>https://beta.sam.gov/fal/d1ce9e8c25484cd58239e28b37a41b30/view</t>
  </si>
  <si>
    <t>Native Hawaiian Career and Technical Education</t>
  </si>
  <si>
    <t>{"list":[{"act":{"description":"Carl D. Perkins Career and Technical Education Act of 2006"},"publicLaw":{"number":"P.L. 109-270"},"USC":{"title":"20","section":"2326(h)"},"authorizationTypes":{"USC":true,"act":true,"statute":false,"publicLaw":true,"executiveOrder":false},"usc":{"title":"20","section":"2326(h)"}}]}</t>
  </si>
  <si>
    <t>To make grants to organizations primarily serving and representing Native Hawaiians for programs or portions of programs authorized by, and consistent with, the Carl D. Perkins Career and Technical Education Act of 2006.</t>
  </si>
  <si>
    <t>Community-based organizations primarily serving and representing Native Hawaiians may apply.</t>
  </si>
  <si>
    <t>Native Hawaiians individuals will benefit.</t>
  </si>
  <si>
    <t>{"description":"Allowability of costs is determined in accordance with OMB Circular No. A-122 \"Cost Principles for Non-Profit Organizations,\" which applies to nonprofit grantees.","isApplicable":true}</t>
  </si>
  <si>
    <t>{"description":"Applications must be prepared and submitted in accordance with program announcements which are published in the Federal Register.  "}</t>
  </si>
  <si>
    <t>The Department reviews each application using the selection criteria in the program notice published in the Federal Register, in accordance with 34 CFR Part 75, and sends the Notification of Grant Award to each recipient selected for funding.</t>
  </si>
  <si>
    <t>Continuation awards may be made, subject to acceptable performance reports and the availability of appropriations.  Maximum award period is 3 years or as established in the notice inviting applications.</t>
  </si>
  <si>
    <t>{"awarded":"other","description":"The project period is up to 3 years.  Renewals are subject to the availability of funds and grantee performance.","awardedDescription":"Electronic transfer."}</t>
  </si>
  <si>
    <t>[{"code":"program","isSelected":true,"description":"Specific reporting requirements are contained in 34 CFR parts 74 and 75 and in the grant award documents, program reports are required semi-annually and annually."},{"code":"cash","isSelected":true,"description":"Cash reports are required annually."},{"code":"progress","isSelected":true,"description":"Specific progress report requirements will be included in the grant documents. "},{"code":"expenditure","isSelected":true,"description":"Specific expenditure report requirements will be included in the grant documents."},{"code":"performanceMonitoring","isSelected":true,"description":"Specific performance report requirements will be included in the grant documents."}]</t>
  </si>
  <si>
    <t xml:space="preserve">(Project Grants) FY 17$2,793,955.00; FY 18 est $2,981,495.00; FY 19 est $2,793,955.00; FY 16$2,793,995.00; - </t>
  </si>
  <si>
    <t>Estimated range: $250,000-$500,000; Estimated average: $289,827; Actual range: $258,219-$513,638; Actual average: $362,220</t>
  </si>
  <si>
    <t>34 CFR Parts 74 and 75 and program Federal Register notices.</t>
  </si>
  <si>
    <t>Selection criteria were published in the notice inviting applications published in the Federal Register on June 14, 2013. (78 FR 35877).</t>
  </si>
  <si>
    <t>https://beta.sam.gov/fal/e7473a378979452e9b8303e3f77aabd3/view</t>
  </si>
  <si>
    <t>Rehabilitation Training Experimental and Innovative Training</t>
  </si>
  <si>
    <t>This program is designed to: (a) Develop new types of training programs for rehabilitation personnel and to demonstrate the effectiveness of these new types of training programs for rehabilitation personnel in providing rehabilitation services to individuals with disabilities; (b) develop new and improved methods of training rehabilitation personnel so that there may be a more effective delivery of rehabilitation services to individuals with disabilities by designated State rehabilitation units or other public or non-profit rehabilitation service agencies or organizations; and (c) develop new innovative training programs for vocational rehabilitation professionals and paraprofessionals to have a 21st century understanding of the evolving labor force and the needs of individuals with disabilities so they can more effectively provide vocational rehabilitation services to individuals with disabilities.</t>
  </si>
  <si>
    <t>States and public or private nonprofit agencies and organizations, including Indian tribes and institutions of higher education may apply.</t>
  </si>
  <si>
    <t>Individuals preparing for or employed in positions relating to the rehabilitation of individuals with disabilities will benefit.</t>
  </si>
  <si>
    <t>{"description":"2CFR 200, Subpart E - Cost Principles applies to this program.","isApplicable":true}</t>
  </si>
  <si>
    <t>{"description":"The Secretary gives the designated State agency an opportunity to review and comment on applications submitted from within the State that it serves. The procedures to be followed by the applicant and the State are in 34 CFR 75.155 through 75.159.\n\nThe Education Department General Administrative Regulations at 34 CFR Part 75 applies to this program.  New applications are made to the Department of Education, Application Control Center, 400 Maryland Avenue, S.W., Washington, DC 20202-4725.  Attention:  84.263."}</t>
  </si>
  <si>
    <t>{"awarded":"other","description":"Projects may generally be supported for a maximum of 5 years.  Funds are granted on a 12-month basis.  Renewals are subject to the availability of funds.","awardedDescription":"Electronic transfer."}</t>
  </si>
  <si>
    <t>The awardee shall maintain accounts, records, and other evidence pertaining to all costs incurred, revenues or other applicable credits acquired under its award as stated in grant or contract terms and conditions. Generally records related to grant funds, compliance, and performance must be maintained in accordance with the requirements at 2 CFR 200.333.</t>
  </si>
  <si>
    <t xml:space="preserve">(Project Grants) FY 17$0.00; FY 18 est $500,000.00; FY 19 est $500,000.00; FY 16$0.00; - </t>
  </si>
  <si>
    <t>The Office of Management and Budget Guidelines to Agencies on Governmentwide Debarment and Suspension (Nonprocurement) in 2 CFR part 180; the Uniform Administrative Requirements, Cost Principles, and Audit Requirements for Federal Awards in 2 CFR part 200; the regulations for this program in 34 CFR parts 385 and 387.</t>
  </si>
  <si>
    <t>https://www2.ed.gov/programs/rsatrain/index.html</t>
  </si>
  <si>
    <t xml:space="preserve">84.126 Rehabilitation Services Vocational Rehabilitation Grants to States; 84.235 Rehabilitation Services Demonstration and Training Programs; 84.129 Rehabilitation Long-Term Training; 84.264 Rehabilitation Training Technical Assistance Centers; 84.246 Rehabilitation Short-Term Training; </t>
  </si>
  <si>
    <t>Criteria for evaluating applications are published in program regulations 34 CFR Parts 385 and 387, and include consideration of an application’s relevance to the State-Federal vocational rehabilitation service program and the nature and scope of the curriculum.”</t>
  </si>
  <si>
    <t>https://beta.sam.gov/fal/c00d96d6b8494f96ab43dbbf8a4a850a/view</t>
  </si>
  <si>
    <t>Rehabilitation Training Technical Assistance Centers</t>
  </si>
  <si>
    <t>To improve the capacity of State Vocational Rehabilitation agencies and their partners to equip individuals with disabilities with the skills and competencies necessary to help them obtain high quality competitive integrated employment.</t>
  </si>
  <si>
    <t>States and public or nonprofit agencies and organizations, including Indian tribes and institutions of higher education.</t>
  </si>
  <si>
    <t>Individuals employed in positions related to the rehabilitation of individuals with disabilities will benefit.</t>
  </si>
  <si>
    <t>{"description":"The Secretary gives the designated State agency an opportunity to review and comment on applications submitted from within the State that it serves. The procedures to be followed by the applicant and the State are in 34 CFR 75.155 through 75.159.\n\n2 CFR 200, Uniform Administrative Requirements, Cost Principles, and Audit Requirements for Federal Awards applies to this program. The Education Department General Administrative Regulations at 34 CFR Part 75 applies to this program. New applications are made to the Department of Education, Application Control Center, 400 Maryland Avenue, S.W., Washington, DC 20202-4725. Attn: 84.264."}</t>
  </si>
  <si>
    <t>{"types":{"moe":false,"formula":false,"matching":true},"formula":{"title":"","chapter":"","part":"","subPart":"","publicLaw":"","description":""},"matching":{"requirementFlag":"voluntary","percent":"0","description":"Grantees are required to share in the cost of projects with the proportion subject to individual negotiation."},"moe":{"description":""}}</t>
  </si>
  <si>
    <t>{"awarded":"other","description":"Projects may be supported for a maximum of 5 years, 12-month budget periods. Renewals are subject to the availability of funds.","awardedDescription":"Electronic transfer."}</t>
  </si>
  <si>
    <t xml:space="preserve">(Project Grants) FY 17$5,541,391.00; FY 18 est $6,170,000.00; FY 19 est $7,500,000.00; FY 16$9,500,000.00; - </t>
  </si>
  <si>
    <t>Regulations can be found in 34 CFR Part 385.</t>
  </si>
  <si>
    <t xml:space="preserve">84.126 Rehabilitation Services Vocational Rehabilitation Grants to States; 84.235 Rehabilitation Services Demonstration and Training Programs; 84.129 Rehabilitation Long-Term Training; 84.160 Training Interpreters for Individuals who are Deaf and Individuals who are Deaf-Blind; 84.246 Rehabilitation Short-Term Training; </t>
  </si>
  <si>
    <t>The relevance of the content of the training to the mission of the public rehabilitation program and priorities for projects in the application notice are considered. Criteria for evaluating applications are published in program regulations 34 CFR Part 385.</t>
  </si>
  <si>
    <t>https://beta.sam.gov/fal/7419057dced44ca6acdd4d8d86865f40/view</t>
  </si>
  <si>
    <t>Federal Direct Student Loans</t>
  </si>
  <si>
    <t>To provide loan capital directly from the Federal government to vocational, undergraduate, and graduate postsecondary school students and their parents.</t>
  </si>
  <si>
    <t xml:space="preserve">The applicant must be a U.S. citizen, national, or person in the United States for other than a temporary purpose. A student borrower must be enrolled or accepted for enrollment in a degree or certificate program on at least a half-time basis as an undergraduate, graduate, or professional student at a participating postsecondary institution. An otherwise eligible student is eligible for loans during a single twelve-month period in which the student is enrolled in a non-degree/non-certificate course of study that the institution has determined is necessary in order for the student to enroll in a program leading to a degree or certificate. Under the Direct PLUS program, parents may borrow for dependent undergraduate students. Also, graduate and professional students are eligible to borrow PLUS Loans. Direct Unsubsidized and PLUS loans are available to eligible borrowers regardless of need. However, a financial needs test based on family income is required for an undergraduate student to receive a Direct Subsidized loan. A student that is presently enrolled at a participating institution must be maintaining satisfactory academic progress in the course of study that they are pursuing. The borrower may not owe a refund on any Title IV grant or be in default on any Title IV loan received for attendance at any institution. The borrower must also file a Statement of Registration compliance (Selective Service). </t>
  </si>
  <si>
    <t>Vocational, undergraduate, and graduate postsecondary school students and their parents.</t>
  </si>
  <si>
    <t>{"description":"The borrower will need certification of eligibility from the institution and may be required to supply documentation to verify the accuracy of data used in the Direct Subsidized loan need analysis.","isApplicable":true}</t>
  </si>
  <si>
    <t>{"description":"Applications for the Direct Subsidized and Unsubsidized loans are obtained from the institution.  Direct consolidation loan applications are obtained from the Department of Education.  To obtain a Direct Subsidized or Unsubsidized loan, a student shall complete and submit a Free Application for Federal Student Aid (FAFSA). All applications (with the exception of PLUS) for Direct Loans are processed by the Central Processor System (CPS) in the initial step to determine a student's Title IV eligibility.  Institutions will receive official output from the CPS, and then will be able to assemble a financial aid award package.  An institution participating in the Direct Loan program may award Direct Loans as part of the financial aid package.  If a Direct Loan is not included in the aid package, a student may contact the institution to request loan information."}</t>
  </si>
  <si>
    <t>Institutions participate in the Direct Loan program either by originating loans or by using an alternative originator to originate loans.  The institution must certify the borrower's eligibility to receive the funds.  To obtain a Direct PLUS Loan, the parent completes an application and authorizes a credit check.  If the parent does not have an adverse credit history, the loan may be disbursed. Institutions may disburse funds by crediting them directly to the student's account at the institution, issuing a check or cash, or by initiating an electronic funds transfer.</t>
  </si>
  <si>
    <t>{"awarded":"other","description":"Applicants may apply for a loan for any year of attendance at a postsecondary institution. Starting July 1, 2013, the interest rate on new Stafford Loans is fixed at a rate equal to the 10-year Treasury note plus 2.05 percent (capped at 8.25 percent); new Unsubsidized Stafford loans have a fixed interest rate equal to the 10-year Treasury note plus 3.6 percent (capped at 9.5 percent); and Direct PLUS loans have a fixed interest rate equal to the 10-year Treasury note plus 4.6 percent (capped at 10.5 percent). Generally, there are four types of repayment plans that are available to Direct Loan borrowers: (1) A standard repayment plan with a fixed monthly payment amount over a period of up to 10 years; (2) an extended repayment plan with a fixed monthly payment amount paid over a period of 12 to 30 years, depending on the amount owed; (3) a graduated repayment plan with a monthly payment that will increase generally every 2 years. The repayment period varies from 12 to 30 years, depending on the amount owed; and (4) except for Direct PLUS Loan borrowers, income-driven repayment plans such as the income contingent repayment (ICR) plan with a monthly payment that is adjusted annually based on the income of the borrower and paid over an extended period of time not to exceed 25 years. Any unpaid balance remaining after 25 years in the ICR plan is forgiven by the Secretary of Education. However, under current IRS rules, the amount written off is considered taxable income to the borrower in the year it is written off. In 2007, a new income-based repayment plan was created for those borrowers meeting a standard of \"partial financial hardship\" based on their annual repayment amount in relation to their adjusted gross income. Generally a borrower would not have to repay on a monthly basis more than 15 percent of their discretionary income, and any outstanding balance would be forgiven after 25 years of repayment. For new borrowers on or after July 1, 2014, these limits have been lowered to 10 percent of discretionary income and forgiveness after 20 years of repayment. Additionally, two new income-driven repayment plans extended those benefits to all qualified student borrowers. First, as of December 21, 2012, the Pay As You Earn (PAYE) plan, is an option for those who meet the “partial financial hardship” standard, were a new borrower as of October 1, 2007, and who received a Direct Loan disbursement on or after October 1, 2011. Second, as of December 17, 2015, the Revised Pay As You Earn (REPAYE) plan became available to all qualified student borrowers regardless of when they borrowed and did not require a partial financial hardship for reduced payments. Direct Loan borrowers who work in public service are eligible for forgiveness during a 10-year period while they are repaying their loans. If these borrowers, during repayment, have an outstanding loan balance after 10 years of working in public service, the Federal Government will forgive the remaining balance on behalf of the borrower. Public service may include a variety of public disciplines such as education, health, law, military service and public safety.","awardedDescription":"Electronic transfer."}</t>
  </si>
  <si>
    <t>[{"code":"program","isSelected":true,"description":"The Department will produce a variety of management information system accounting, and financial management reports. Institutions must submit all reports required by 34 CFR 685 and 34 CFR 668.\r\n"},{"code":"cash","isSelected":false},{"code":"progress","isSelected":false},{"code":"expenditure","isSelected":false},{"code":"performanceMonitoring","isSelected":false}]</t>
  </si>
  <si>
    <t>{"isApplicable":true,"description":"Institutions are subject to examination and program review by the Department of Education.  Program reviews are performed on a fiscal year basis."}</t>
  </si>
  <si>
    <t>Institutions must maintain proper administrative and fiscal procedures and all necessary records as set forth in the regulations in 34 CFR 685 and 34 CFR 668.  Institutions must keep all records involved in any loan, claim, or expenditure questioned by a Federal audit until resolution of any audit questions.  In addition to records required by 34 CFR 668, for each Direct Loan received under 34 CFR 685 by or on behalf of this student, an institution shall maintain a copy of the loan application and data electronically submitted to the Secretary.</t>
  </si>
  <si>
    <t>91-0243-0-1-502;</t>
  </si>
  <si>
    <t xml:space="preserve">(Direct Loans) FY 17$93,812,654,000.00; FY 18 est $96,674,634,000.00; FY 19 est $99,013,780,000.00; FY 16$95,462,059,000.00; - Figures represent Net Commitment Loan volume, without Consolidation.(Direct Loans) FY 17$48,762,128,000.00; FY 18 est $50,295,066,000.00; FY 19 est $51,848,235,000.00; FY 16$45,633,297,000.00; - (Figures represent Net Commitment Consolidation volume) </t>
  </si>
  <si>
    <t>{"list":[{"fiscalYear":2016,"description":"Funding is expected to provide loans to approximately 9.7 million borrowers. Funding is expected to provide loans to approximately 9.4 million borrowers"},{"fiscalYear":2017,"description":"Funding is expected to provide loans to approximately 8.7 million borrowers."},{"fiscalYear":2018,"description":"Funding is expected to provide loans to approximately 8.8 million borrowers."},{"fiscalYear":2019,"description":"Funding is expected to provide loans to approximately 8.9 million borrowers."}],"isApplicable":true}</t>
  </si>
  <si>
    <t>Student Loan Reform Act of 1993, Public Law 103-66, 34 CFR 685.</t>
  </si>
  <si>
    <t>{"flag":"appendix","description":"See the list of Regional Offices listed in Appendix 5 of the FFEL Catalog."}</t>
  </si>
  <si>
    <t>Federal Student Aid Information Center Federal Student Aid (FSA), Department of Education, P.O. Box 84, Washington, DC 20044-0084 Email:&lt; a href='mailto:studentaidhelp@ed.gov'&gt;studentaidhelp@ed.gov&lt;/a&gt;Phone: 800-433-3243;</t>
  </si>
  <si>
    <t>http://www.ifap.ed.gov/.</t>
  </si>
  <si>
    <t xml:space="preserve">84.063 Federal Pell Grant Program; </t>
  </si>
  <si>
    <t>https://beta.sam.gov/fal/fceb48db992a49a993314c35e2bf8d7a/view</t>
  </si>
  <si>
    <t>American Overseas Research Centers</t>
  </si>
  <si>
    <t>To enable American overseas research centers, that are consortia of higher education institutions, to promote postgraduate research, exchanges, and area studies.</t>
  </si>
  <si>
    <t>The Secretary shall only award grants to centers that: (1) receive more than 50 percent of their funding from public or private United States sources; (2) have a permanent presence in the country in which the center is located; and (3) are organizations described in Section 501(c)(3) of the Internal Revenue Code of 1986 which are exempt from taxation under Section 501(a) of the Code.</t>
  </si>
  <si>
    <t>Consortia of institutions of higher education that (1) receive more than 50 percent of their funding from public or private United States sources; (2) have a permanent presence in the country in which the center is located; and (3) are organizations described in Section 501(c)(3) of the Internal Revenue Code of 1986 which are exempt from taxation under Section 501(a) of the Code will benefit.</t>
  </si>
  <si>
    <t>{"environmentalImpact":{"reports":[{"isSelected":true,"reportCode":"ExecutiveOrder12372"},{"isSelected":true,"reportCode":"otherRequired"}]},"description":"Grantees are subject to audit requirements as described in 34 CFR 74.26."}</t>
  </si>
  <si>
    <t>{"description":"Eligible centers may submit an application for funding when a new competition is announced in the Federal Register. Application forms and guidelines for the submission of applications are available from the Office of International and Foreign Language Education within the Office of Postsecondary Education at the Department of Education."}</t>
  </si>
  <si>
    <t>Applications are evaluated by peer review panels with area studies expertise.  Funding recommendations are made to the Secretary based on the outcome of the peer review process.</t>
  </si>
  <si>
    <t>The approval time is approximately 90 days.</t>
  </si>
  <si>
    <t>Centers selected to receive funds for the 4-year project period must submit annual performance reports for continuation of support. Continuation grant awards are subject to the availability of funds.</t>
  </si>
  <si>
    <t>{"awarded":"other","description":"Grants are awarded for 12-month periods for a total project period of up to 48 months.","awardedDescription":"Electronic transfer"}</t>
  </si>
  <si>
    <t>[{"code":"program","isSelected":true,"description":"Funded centers submit annual performance reports through the International Resource Information System (IRIS).  The annual performance reports provide narratives about the status of project activities, including evaluation efforts, as well as the center’s progress toward achieving the objectives for the reporting period. The annual reports also provide information about budget expenditures during the reporting period.  A final performance report is due 90 days after the end date of the final budget period of the project.   Financial status reports are not required."},{"code":"cash","isSelected":false},{"code":"progress","isSelected":false},{"code":"expenditure","isSelected":false},{"code":"performanceMonitoring","isSelected":true,"description":"Reporting on performance measures is required as part of the submittal of the required annual performance report."}]</t>
  </si>
  <si>
    <t>All records supporting claims under grants or relating to accountability for awarded funds must be available on request: (1) for 3 years after the close of the fiscal year that the grant expired; or (2) until the grantee is notified that the fiscal audit has closed, whichever is later.</t>
  </si>
  <si>
    <t xml:space="preserve">(Project Grants) FY 17$540,000.00; FY 18 est $650,000.00; FY 19 est $0.00; FY 16$756,732.00; - </t>
  </si>
  <si>
    <t>This program is governed by the authorizing legislation  and the Education Department General Administrative Regulations, 34 CFR 74, 75, 77, 79 through 82, 85, 86, 97, 98, and 99.  Contact the program office for more information.</t>
  </si>
  <si>
    <t>http://www.ed.gov/programs/iegpsaorc/.</t>
  </si>
  <si>
    <t xml:space="preserve">84.016 Undergraduate International Studies and Foreign Language Programs; 84.220 Centers for International Business Education; 84.229 Language Resource Centers; 84.022 Overseas Programs - Doctoral Dissertation Research Abroad; 84.015 National Resource Centers Program for Foreign Language and Area Studies or Foreign Language and International Studies Program and Foreign Language and Area Studies Fellowship Program; </t>
  </si>
  <si>
    <t>Applications for awards will be evaluated competitively in accordance with the selection criteria published in 34 CFR 75.209 and 75.210.  The Secretary will weigh criteria using points indicated in the application package or in a notice published in the Federal Register.  Applicants should address the selection criteria only in the context of the program requirements in Title VI, Part A, Section 609 of the Higher Education Act of 1965, as amended</t>
  </si>
  <si>
    <t>https://beta.sam.gov/fal/1d5f57e888f443f6857f6d44cb93e53c/view</t>
  </si>
  <si>
    <t>Charter Schools</t>
  </si>
  <si>
    <t>{"list":[{"act":{"description":"Elementary and Secondary Education Act of 1965, as amended, Title V Part C."},"authorizationTypes":{"act":true}}]}</t>
  </si>
  <si>
    <t>The program supports startup of new charter schools and the replication and expansion of high-quality charter schools.  Charter schools increase educational options for parents and students and, in exchange for stricter academic accountability, are exempt from many statutory and regulatory requirements.  Funds also support State efforts to improve charter schools' access to facilities.</t>
  </si>
  <si>
    <t>State entities, including State educational agencies, State charter school boards, Governors, and statewide charter school organizations, in States in which State law authorizes charter schools are eligible.  If no State entity in a State receives a grant, charter school developers in the State that have applied to an authorized public chartering authority to operate a charter school, and provided adequate and timely notice to that authority, may apply directly to the Secretary.  Charter management organizations with experience operating or managing high-quality quality schools are also separately eligible for grants.  Lastly, States are eligible for grants for charter school per-pupil facilities aid programs.</t>
  </si>
  <si>
    <t>School administrators, teachers, and students and their parents are beneficiaries.</t>
  </si>
  <si>
    <t>{"description":"Contact the program office for application information.  Application notices are published in the Federal Register."}</t>
  </si>
  <si>
    <t>Contact the Headquarters Office as listed below for this information.</t>
  </si>
  <si>
    <t>To receive continuation funding, grantees must demonstrate substantial progress toward meeting the goals and objectives of their project.  Continuation awards are subject to the availability of funds.</t>
  </si>
  <si>
    <t>{"awarded":"other","description":"Grants and subgrants are awarded for a period of not more than 5 years, subject to the availability of funds.","awardedDescription":"Electronic transfer."}</t>
  </si>
  <si>
    <t>[{"code":"program","isSelected":true,"description":"As part of the continuation funding process, grantees must submit performance reports annually. Final performance reports must be submitted within 90 days of the end of the grant award period.\r\n"},{"code":"cash","isSelected":false,"description":""},{"code":"progress","isSelected":false,"description":""},{"code":"expenditure","isSelected":false,"description":""},{"code":"performanceMonitoring","isSelected":false,"description":""}]</t>
  </si>
  <si>
    <t>Records must be maintained for 3 years after the fiscal year in which the expenditure was made by the grantee, or until the grantee is notified of the completion of the Federal fiscal audit. In all cases of audit questions, records must be maintained until resolution has occurred.</t>
  </si>
  <si>
    <t xml:space="preserve">(Project Grants) FY 17$285,922,000.00; FY 18 est $360,000,000.00; FY 19 est $425,000,000.00; FY 16$304,961,000.00; - </t>
  </si>
  <si>
    <t>Range of awards:  $100,000 - $45,000,000</t>
  </si>
  <si>
    <t>Stefan HuhDepartment of Education, Office of Innovation and Improvement, Parental Options and Information, 400 Maryland Ave., SW, Washington, DC 20202 Email:&lt; a href='mailto:stefan.huh@ed.gov'&gt;stefan.huh@ed.gov&lt;/a&gt;Phone: (202) 453-6384;</t>
  </si>
  <si>
    <t>http://www.ed.gov/programs/charter/index.html</t>
  </si>
  <si>
    <t xml:space="preserve">84.354 Credit Enhancement for Charter School Facilities; </t>
  </si>
  <si>
    <t>Selection criteria are contained in program statute and regulations.  Contact the program office for more information.</t>
  </si>
  <si>
    <t>https://beta.sam.gov/fal/607f264fc24f44b1a496da7ac9ef1cb0/view</t>
  </si>
  <si>
    <t>Comprehensive Centers</t>
  </si>
  <si>
    <t>{"list":[{"act":{"description":"Educational Technical Assistance Act of 2002"},"authorizationTypes":{"act":true}}]}</t>
  </si>
  <si>
    <t>This program supports no fewer than 20 comprehensive centers that provide training, professional development, and technical assistance to State educational agencies, local educational agencies, regional educational agencies, and schools in the region where each center is located. By statute, the Department is required to establish at least 1 center in each of the 10 geographic regions served by the Department's regional educational laboratories (RELs).  Information on the REL regions is available at http://ies.ed.gov/ncee/edlabs/.)</t>
  </si>
  <si>
    <t>Research organizations, institutions, agencies, institutions of higher education (IHEs), or partnerships among such entities, or individuals with the demonstrated ability or capacity to carry out the required activities, including providing  training to States, school districts, and schools, may apply.</t>
  </si>
  <si>
    <t>Agencies supporting or providing elementary and secondary education will benefit, including State and local educational agencies, regional educational agencies, the Bureau of Indian Education, Indian tribes, community-based organizations, and other recipients of funds under the ESEA.</t>
  </si>
  <si>
    <t>{"description":"2 CFR part 200, Subpart F - Audit Requirements applies to this program.\n\n34 CFR part 75 applies to this program.\n\nOMB Circular No. A-102 does not apply to this program.\n\nCompetitions are announced in the Federal Register and on the Department of Education web site at https://www2.ed.gov/programs/newccp/applicant.html.  \nApplications or proposals must be prepared and submitted in accordance with applicable program announcements."}</t>
  </si>
  <si>
    <t>After completion of competitive peer review of applications, the Department makes the final decision on the approval and funding of applications.  If an applicant is successful, the Department of Education will notify the applicant's U.S. Representative and U.S. Senators and will send the successful applicant a Grant Award Notification (GAN). The Department of Education may also notify successful applicants informally.</t>
  </si>
  <si>
    <t>Approximately 120 to 180 days.</t>
  </si>
  <si>
    <t>Awards are made for up to five years, subject to the availability of appropriations.</t>
  </si>
  <si>
    <t>{"awarded":"other","description":"Grants may be awarded for up to five years subject to the availability of funds and performance by the grantee.","awardedDescription":"Electronic transfer."}</t>
  </si>
  <si>
    <t>[{"code":"program","isSelected":true,"description":"Specified reporting requirements are included in the grant or cooperative agreement document.\r\n"},{"code":"cash","isSelected":false,"description":""},{"code":"progress","isSelected":true,"description":"As required by the Education Department General Administrative Regulations (EDGAR) for direct grant programs (34 CFR part 75), annual performance reports (ED 524B) are required of all grantees; additional report requirements will be included in grant award documents."},{"code":"expenditure","isSelected":false,"description":""},{"code":"performanceMonitoring","isSelected":true,"description":"Performance measures are established for the program and grantee."}]</t>
  </si>
  <si>
    <t>{"isApplicable":true,"description":"In accordance with the provisions of 2 CFR part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part 200.503."}</t>
  </si>
  <si>
    <t>Records must be retained for a period of 3 years from the date of submission of the final expenditure report.</t>
  </si>
  <si>
    <t xml:space="preserve">(Project Grants) FY 17$50,000,000.00; FY 18 est $52,000,000.00; FY 19 est $0.00; FY 16$51,445,000.00; - </t>
  </si>
  <si>
    <t>The Department made 22 new awards in FY 2012, 15 for regional centers and 7 for content centers. The range of awards over the entire 5 year grant period was $4.0 to $23.5 million for the regional centers (median award of $14.2 million) and $6.3 to $12.1 million for the content centers (median award of $6.9 million).  One additional award was made in FY 2016, for $7.5 million over the entire 5 year grant period. In FY 2017, the Department made the decision to extend the FY 2012 awards for an additional 2 years.</t>
  </si>
  <si>
    <t>{"list":[{"fiscalYear":2016,"description":"No Current Data Available. No Current Data Available."},{"fiscalYear":2017,"description":"Information on an evaluation of the program, which began in 2013, is available at http://ies.ed.gov/ncee/projects/evaluation/other_techcenters12.asp.  A report describing findings is expected in late 2018. It will be announced and available on http://ies.ed.gov/ncee."}],"isApplicable":true}</t>
  </si>
  <si>
    <t xml:space="preserve">(a)  The Education Department General Administrative Regulations (EDGAR) in 34 CFR parts 75, 77, 79, 81, 82, 84, 86, 97, 98, and 99.  (b)  The OMB Office of Management and Budget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  Contact the program office for additional information.  </t>
  </si>
  <si>
    <t>Kim OkaharaSchool Support and Rural Programs, Office of Elementary and Secondary Education, Department of Education, 400 Maryland Avenue, S.W. LBJ Bldg., Room 3E206, Washington, DC 20202 Email:&lt; a href='mailto:kim.okahara@ed.gov'&gt;kim.okahara@ed.gov&lt;/a&gt;Phone: (202) 453-6930;</t>
  </si>
  <si>
    <t>http://www.ed.gov/programs/newccp/index.html.</t>
  </si>
  <si>
    <t xml:space="preserve">84.326 Special Education Technical Assistance and Dissemination to Improve Services and Results for Children with Disabilities; 84.004 Civil Rights Training and Advisory Services (also known as Equity Assistance Centers); </t>
  </si>
  <si>
    <t>Fiscal Year2018: Not applicable.Fiscal Year2016: Not applicable. Information on funded projects is available at http://www2.ed.gov/programs/newccp/awards.html.Fiscal Year2017: Not applicable.</t>
  </si>
  <si>
    <t>The selection criteria are contained in the program application package and also included in the notice inviting applications published in the Federal Register.  Contact the program office for more information.</t>
  </si>
  <si>
    <t>https://beta.sam.gov/fal/ec78bb403f314012a85be420c6432be0/view</t>
  </si>
  <si>
    <t>{"list":[{"act":{"description":"Elementary and Secondary Education Act of 1965 (ESEA), as amended"},"authorizationTypes":{"USC":false,"act":true,"statute":false,"publicLaw":false,"executiveOrder":false}}]}</t>
  </si>
  <si>
    <t>To provide opportunities for communities to establish or expand activities in community learning centers that provide opportunities for academic enrichment for children, particularly students who attend high-poverty and low-performing schools. The program is intended to help students meet state and local student academic achievement standards in core academic subjects, such as reading and math; to offer students a broad array of enrichment activities that reinforce and complement their regular academic programs; and to offer literacy and other educational services to the families of participating children.</t>
  </si>
  <si>
    <t>State educational agencies (SEAs) are eligible for funds under this program.  Local educational agencies, community-based organizations, and other public or private entities are eligible to apply to the SEA in state in which they are located for subgrants.</t>
  </si>
  <si>
    <t>School-aged children and their families.</t>
  </si>
  <si>
    <t>{"description":"States must apply for funds either through a program-specific application or by including the program in a consolidated State plan authorized under Title IX of the ESEA.  . 2 CFR 200, Uniform Administrative Requirements, Cost Principles, and Audit Requirements for Federal Awards applies to this program. Contact the program office for additional information."}</t>
  </si>
  <si>
    <t>Contact the program office for this information.</t>
  </si>
  <si>
    <t>{"awarded":"other","description":"Awards are made annually.","awardedDescription":"Electronic transfer."}</t>
  </si>
  <si>
    <t>[{"code":"program","isSelected":true,"description":"Generally, SEAs are subject to the reporting requirements contained in Title IX of the ESEA consolidated state performance report section 9303(b).  Annual progress and financial reports as required by EDGAR.\r\n"},{"code":"cash","isSelected":false},{"code":"progress","isSelected":false},{"code":"expenditure","isSelected":false},{"code":"performanceMonitoring","isSelected":true,"description":"Contact Program Office."}]</t>
  </si>
  <si>
    <t>{"isApplicable":true,"description":"In accordance with the EDGAR, Appendix to 34 CFR 80, State and local governments that receive financial assistance of $500,000 or more within the State's fiscal year shall have an audit made for that year. "}</t>
  </si>
  <si>
    <t>Records related to grant funds, compliance, and performance must be maintained for a period of 3 years after completion.</t>
  </si>
  <si>
    <t xml:space="preserve">(Project Grants) FY 17$1,179,756,270.00; FY 18 est $1,199,556,270.00; FY 19 est $0.00; FY 16$1,143,339,000.00; - </t>
  </si>
  <si>
    <t>For Fiscal Year 2018:  Range:  $708,746 - $139,212,692; Average:  $21,044,847.</t>
  </si>
  <si>
    <t>Sylvia LylesDepartment of Education, Office of Elementary and Secondary Education, 400 Maryland Ave., SW, , Washington, DC 20202 Email:&lt; a href='mailto:sylvia.lyes@ed.gov'&gt;sylvia.lyes@ed.gov&lt;/a&gt;Phone: (202) 260-2551;</t>
  </si>
  <si>
    <t>http://www.ed.gov/programs/21stcclc/index.html.</t>
  </si>
  <si>
    <t>https://beta.sam.gov/fal/ce2ea79ceb55417d9d2984349b2e8a1d/view</t>
  </si>
  <si>
    <t>Ready-To-Learn Television</t>
  </si>
  <si>
    <t>{"list":[{"act":{"description":"Elementary and Secondary Education Act of 1965, as amended, Title IV, Part F, Subpart 4"},"authorizationTypes":{"USC":false,"act":true,"statute":false,"publicLaw":false,"executiveOrder":false}}]}</t>
  </si>
  <si>
    <t>To facilitate student academic achievement by developing educational programming and digital content, with accompanying educational support materials, for preschool and early elementary school children and their families.</t>
  </si>
  <si>
    <t>To be eligible to receive a grant, contract, or cooperative agreement, an entity shall be a public telecommunications entity that can demonstrate a capacity to: (1) develop and disseminate educational and instructional television programming nationwide; (2) contract with the producers of children's television programming; (3) negotiate such contracts in a manner that returns an appropriate share of ancillary income from sales of program-related products; and (4) localize programming and materials to meet specific State and local needs.</t>
  </si>
  <si>
    <t>Programming is to be made widely available, with support materials as appropriate, to young children, their parents, child care workers, and Head Start and Even Start providers.</t>
  </si>
  <si>
    <t>{"description":"2 CFR 200, Uniform Administrative Requirements, Cost Principles, and Audit Requirements for Federal Awards applies to this program.  This procedure is described in the application notice published annually in the Federal Register.  Contact the headquarters office listed below for application packages containing the announcement, application, and forms."}</t>
  </si>
  <si>
    <t>Applications are reviewed and evaluated by outside experts and program staff, in accordance with the administrative regulations governing the Evaluation of Applications for Grants and Cooperative Agreements (34 CFR 75, Subpart D).</t>
  </si>
  <si>
    <t>Approximately 60 days following the application deadline.</t>
  </si>
  <si>
    <t>As required by the Education Department General Administrative Regulations (EDGAR) for direct grant program (see 34 CFR 75.253).  Generally, for multiple-year awards, continuation awards after the first budget period are made if: sufficient funds have been appropriated; the recipient has either made substantial progress in meeting the goals of the project or obtained approval for changes in the project; the recipient has submitted all required reports; and continuation is in the best interest of the government.</t>
  </si>
  <si>
    <t>{"awarded":"other","description":"Following an initial award of 12 months, four additional 1-year, non-competing continuation awards may be made, for a total term of 5 years.  Renewals are subject to the availability of funds.","awardedDescription":"Electronic transfer."}</t>
  </si>
  <si>
    <t>[{"code":"program","isSelected":true,"description":"The recipient must submit an annual report. At a minimum, the report must describe the program activities including: (1) Programming that has been developed directly or indirectly and the target population of the programs developed; (2) supporting materials that have been developed to accompany the programming and the method by which materials are distributed to consumers and users of the programming; (3) the means by which programming developed has been distributed, including the distinct learning technologies that have been utilized to make programming available and the geographic distribution achieved through such technologies; and (4) the initiatives undertaken to develop public or private partnerships to secure nonfederal support to develop and distribute the broadcasting of educational and instructional programming.\r\n"},{"code":"cash","isSelected":false,"description":""},{"code":"progress","isSelected":true,"description":"Grantees must submit an annual performance report (APR) as required under EDGAR 34 CFR 74.50."},{"code":"expenditure","isSelected":true,"description":"Expenditure reports are monitored through the APR."},{"code":"performanceMonitoring","isSelected":true,"description":"Program performance is monitored through the APR."}]</t>
  </si>
  <si>
    <t>As required by EDGAR for direct grant programs (34 CFR 75).  The grantee must maintain records and other evidence pertaining to all costs incurred, revenues, or other applicable credits acquired under its award as stated or contract terms and conditions. (34 CFR 75.721).  Generally, records related to grant funds, compliance, and performance must be maintained for a period of five years after completion.</t>
  </si>
  <si>
    <t xml:space="preserve">(Project Grants) FY 17$25,741,000.00; FY 18 est $27,741,000.00; FY 19 est $0.00; FY 16$25,741,000.00; - </t>
  </si>
  <si>
    <t>The regulations applicable to this program are in the Education Department General Administrative Regulations (EDGAR) 34 CFR, 74, 75, 77, 79,  81, 82, 84,85, 97,98, and 99.</t>
  </si>
  <si>
    <t>Brian LekanderDepartment of Education, Office of Innovation and Improvement, Technology in Education Programs 400 Maryland Ave., SW, Washington, DC 20202 Email:&lt; a href='mailto:brian.lekander@ed.gov'&gt;brian.lekander@ed.gov&lt;/a&gt;Phone: (202) 205-5633;</t>
  </si>
  <si>
    <t>http://www.ed.gov/programs/rtltv/index.html.</t>
  </si>
  <si>
    <t>The Department uses the selection criteria contained in the Education General Administrative Regulations (EDGAR) to evaluate applications to this program.  The specific criteria to be used for a particular grant competition are selected from among these in 34 CFR 75, Section 75.210, and announced in the application package or the application notice in the Federal Register.</t>
  </si>
  <si>
    <t>https://beta.sam.gov/fal/af50f27d5ebb4e96bbcd9b21c8f9c431/view</t>
  </si>
  <si>
    <t>Indian Education -- Special Programs for Indian Children</t>
  </si>
  <si>
    <t>{"list":[{"act":{"description":"Elementary and Secondary Education Act of 1965, as amended, Title VI, Part A, Subpart 2"},"authorizationTypes":{"USC":false,"act":true,"statute":false,"publicLaw":false,"executiveOrder":false}}]}</t>
  </si>
  <si>
    <t xml:space="preserve">The objective of 84.299A is to support projects (1) to develop, test, and demonstrate the effectiveness of services and programs to improve educational opportunities and achievement of Indian children.  The objective of 84.299B is to increase the number of qualified Indian individuals in teaching or other education professions that serve Indian people, to provide training to qualified Indian individuals to enable such individuals to become teachers, administrators, teacher aides, social workers, and ancillary educational personnel, and to improve the skills of qualified Indian individuals who serve in education professions. </t>
  </si>
  <si>
    <t xml:space="preserve">For Demonstration grants (84.299A), eligible applicants include State educational agencies (SEAs); local educational agencies (LEAs), including charter schools that are considered LEAs under State law; Indian tribes; Indian organizations; federally supported elementary or secondary schools for Indian students (including Department of the Interior/Bureau of Indian Education-funded schools); Indian institutions (including Indian institutions of higher education); or a consortium of any of these entities. For Professional Development grants (84.299B), eligible applicants include institutions of higher education, including Indian institutions of higher education; SEAs or LEAs in consortium with an institution of higher education; Indian tribes or organizations in consortium with an institution of higher education; and Department of the Interior/Bureau of Indian Education-funded schools in consortium with an institution of higher education. LEAs include charter schools that are considered LEAs under State law. </t>
  </si>
  <si>
    <t>SEAs, LEAs, Indian students, and teachers and administrators will benefit.</t>
  </si>
  <si>
    <t>{"description":"Documentation requirements are in statute and regulations.","isApplicable":true}</t>
  </si>
  <si>
    <t>{"description":"Details of the application process are published annually in the federal register in a notice inviting applications. Successful applicants are subject to the requirement of applicable OMB Circulars on grant award agreements."}</t>
  </si>
  <si>
    <t>The Department awards these grants on a competitive basis.  Applications are reviewed and ranked by a panel of outside reviewers.  The program office notifies successful and unsuccessful applicants of awards and awards grants.  Contact the program office for more information.</t>
  </si>
  <si>
    <t>The range of approval/disapproval time is approximately 60-120 days following the application deadline.</t>
  </si>
  <si>
    <t xml:space="preserve">299A: Applicants may apply for a project period of not more than three years, and the Secretary may renew for an additional period of not more than 2 years if the Secretary finds that the grantee is achieving the objectives of the grant. _x000D_
_x000D_
299B: Applicants may apply for a project period of not more than three years, and the Secretary may renew for an additional period of not more than 2 years if the Secretary finds that the grantee is achieving the objectives of the grant. _x000D_
_x000D_
Continuation awards are subject to the availability of appropriations and substantial progress by the grantee. _x000D_
</t>
  </si>
  <si>
    <t>{"awarded":"other","description":"Awards are made for a period of up to 4 years (299A) or 5 years (299B); continuations awards are contingent on performance and the availability of funds.","awardedDescription":"Electronic transfer."}</t>
  </si>
  <si>
    <t>[{"code":"program","isSelected":true,"description":"Each eligible entity receiving a grant under this program must submit to the Secretary an annual report of its operations and activities.  Each annual report must include:  (1) an executive summary; (2) project status; (3) budget information; and (4) supplemental information. "},{"code":"cash","isSelected":false},{"code":"progress","isSelected":false},{"code":"expenditure","isSelected":false},{"code":"performanceMonitoring","isSelected":false}]</t>
  </si>
  <si>
    <t>{"isApplicable":true,"description":"Audits may be conducted by the Department's Office of Inspector General staff make site visits.  Audits are periodic with no set schedule.  "}</t>
  </si>
  <si>
    <t xml:space="preserve">In accordance with the General Education Provisions Act and the Education Department General Administrative Regulations (EDGAR), certain records must be retained for 3 years after the end of the grant.  </t>
  </si>
  <si>
    <t xml:space="preserve">(Project Grants) FY 17$57,993,000.00; FY 18 est $57,993,000.00; FY 19 est $57,993,000.00; FY 16$37,993,000.00; - </t>
  </si>
  <si>
    <t xml:space="preserve">See 34 CFR 263, 34 CFR 74, 75, 77, 78, 79, 80, 81, 82, 85, and 86.  </t>
  </si>
  <si>
    <t>Angela Hernandez-MarshallOffice of Elementary and Secondary Education, 400 Maryland Ave., SW,, Washington, DC 20202 Email:&lt; a href='mailto:angela.hernandez-marshall@ed.gov'&gt;angela.hernandez-marshall@ed.gov&lt;/a&gt;Phone: 2022051909;</t>
  </si>
  <si>
    <t>http://www.ed.gov/programs/indiandemo/index.html</t>
  </si>
  <si>
    <t xml:space="preserve">84.060 Indian Education Grants to Local Educational Agencies; </t>
  </si>
  <si>
    <t>Criteria are contained in EDGAR and 34 CFR 263; contact the program office for additional information.</t>
  </si>
  <si>
    <t>https://beta.sam.gov/fal/109461d80103423396b949982c3d390b/view</t>
  </si>
  <si>
    <t>Education Research, Development and Dissemination</t>
  </si>
  <si>
    <t>INSTITUTE OF EDUCATION SCIENCES, EDUCATION, DEPARTMENT OF</t>
  </si>
  <si>
    <t>{"list":[{"act":{"description":"Education Sciences Reform Act of 2002, Title I, Parts A, B and D, Sections 133 and 172"},"authorizationTypes":{"act":true}}]}</t>
  </si>
  <si>
    <t>To support research activities that improve the quality of education and, thereby, increase student academic achievement, reduce the achievement gap between high-performing and low-performing students, and increase access to and completion of postsecondary education.</t>
  </si>
  <si>
    <t>Applicants that have the ability and capacity to conduct scientifically valid research are eligible to apply. Eligible applicants include, but are not limited to, non-profit and for-profit organizations and public and private agencies and institutions, such as colleges and universities.  SBIR contract awards are limited to eligible small businesses.</t>
  </si>
  <si>
    <t>Institutions and individuals involved with education will benefit.</t>
  </si>
  <si>
    <t>{"description":"2 CFR 200, Uniform Administrative Requirements, Cost Principles, and Audit Requirements for Federal Awards applies to this program.\r\n\r\nGrant competitions are announced in the Federal Register and on the agency website (http://ies.ed.gov/funding/).  Standard Form 424 (\"Application for Federal Assistance\"), an application narrative, and required certifications must be submitted by the deadline specified in the Federal Register.\r\n\r\nThe Requests for Application grant notices (available on http://ies.ed.gov/funding) describe the substantive requirements for applications and provide information on how to prepare and submit applications electronically through Grants.gov.  The Application Packages provide all of the required forms and are available on http://www.grants.gov.  Letters of Intent are encouraged but not required.\r\n\r\nGrant applications to Institute of Education Sciences (IES) competitions must be submitted via the Grants.gov government-wide portal that allows potential applicants to find grant opportunities and apply for grants. The Grants.gov registration process can take several weeks. Interested applicants should begin the registration process well in advance of application deadlines.\r\n\r\nIndividuals planning to submit an application on behalf of their organization must ensure that (1) their institution/organization is registered with Grants.gov and (2) they register themselves as Authorized Organizational Representatives (AORs) well before the competition deadline. Grants.gov registration information can be found at http://www.grants.gov/web/grants/applicants/apply-for-grants.html.\r\n\r\nThe Department provides a forecast of contract opportunities on its website at http://www2.ed.gov/fund/contract/find/forecast.html and posts solicitations on the Federal Business Opportunity website (www.fbo.gov).  Vendors may view a synopsis, download a solicitation, and register to receive notification of modifications to existing notices."}</t>
  </si>
  <si>
    <t>Grant applications that are responsive and compliant to the Requests for Applications are evaluated by expert reviewers for scientific and technical merit.  Scientific reviews are conducted in accordance with the review criteria stated in the Request for Applications and the review procedures posted on the IES website, http://ies.ed.gov/director/sro/peer_review/application_review.asp, by a panel of scientists who have substantive and methodological expertise appropriate to the program of research and Request for Applications.  Awards are competitive, with the following criteria considered in making award decisions for responsive and compliant applications: Scientific merit as determined by peer review, performance and use of funds under a previous federal award, contribution to the overall program of research described in the Request for Applications, and availability of funds. _x000D_
_x000D_
For contracts, the Department reviews offers and makes awards to those companies that are determined to provide the value to the government.</t>
  </si>
  <si>
    <t>From 210 to 240 days.</t>
  </si>
  <si>
    <t>Renewals are based on the review of annual performance reports and the recommendation of the project officer.  All renewals are subject to the availability of funds.</t>
  </si>
  <si>
    <t>{"awarded":"other","description":"Projects generally may be supported for 1 to 5 years.  Funds are granted on a 12 month basis. All grantee obligations shall be liquidated within 90 days following the end of the award period.  Payments may be made according to a predetermined schedule or by way of reimbursement.\r\n","awardedDescription":"Electronic transfer."}</t>
  </si>
  <si>
    <t>[{"code":"program","isSelected":true,"description":"As required by the Education Department General Administrative Regulations (EDGAR) for direct grant programs (34 CFR 75).  Generally, financial reports and program reports must be submitted as required by grant award terms and conditions.\r\n"},{"code":"cash","isSelected":false,"description":""},{"code":"progress","isSelected":true,"description":"Annual progress and performance reports are required as part of the submittal of form ED 524B."},{"code":"expenditure","isSelected":true,"description":"Annual expenditure reports are required as part of the submittal of form ED 524B.  Staff also monitor drawdowns using agency financial reports.  Reporting on performance measures is required as part of the submittal of form ED 524B."},{"code":"performanceMonitoring","isSelected":true,"description":"The Department has established performance measures for the program. The measures are: (1) the minimum percentage of projects that result in peer-reviewed publications and (2) the minimum number of IES-supported interventions with evidence of efficacy in improving student outcomes. "}]</t>
  </si>
  <si>
    <t>As stated in grant or contract terms and conditions, the awardee shall maintain accounts, records, and other evidence pertaining to all costs incurred, revenues or other applicable credits acquired under this grant or contract.
Each grantee will keep intact, and accessible, records relating to the receipt and expenditure of Federal funds and the expenditures of the grantee's contribution to the cost of the project, if any.  Records will normally be retained for 3 years after the date of the submission of the final expenditure report, or for grants that are reviewed annually, 3 years after the date of the award.</t>
  </si>
  <si>
    <t>91-1100-0-1-503;</t>
  </si>
  <si>
    <t xml:space="preserve">(Project Grants (Contracts)) FY 17$22,684,505.00; FY 18 est $27,394,618.00; FY 19 est $29,725,000.00; FY 16$27,745,518.00; - (Project Grants) FY 17$164,815,495.00; FY 18 est $165,300,382.00; FY 19 est $157,775,000.00; FY 16$154,292,737.00; - </t>
  </si>
  <si>
    <t>The 2017 grant awards ranged in size from $200,000 to $10 million. The 2017 SBIR awards ranged from $148,573 to $150,000 for Phase I awards and $897,953 to $900,000 for Phase II awards.
Applicants for 2018 grant awards could request funding of  $100,000 to $5,000,000 for projects lasting from 1 to 5 years, depending on the competition. The 2018 SBIR Phase I contract awards will be in amounts up to $200,000 for awards up to 6-months in length; the SBIR Phase II contract awards will be in amounts up to $900,000 for up to 2 years.
Applicants for 2019 grant award may request funding of $100,000 to $10,000,000 for projects lasting between 1 to 5 years, depending on the competition..  Applicants for 2019 SBIR Phase I contract awards may request up to $200,000 for awards up to 6-months in length; the SBIR Phase II contract awards will be in amounts up to $900,000 for up to 2 years.</t>
  </si>
  <si>
    <t>{"list":[{"fiscalYear":2016,"description":"The National Center for Education Research (NCER) will hold six competitions: one competition for education research, one competition for education research training, one competition for education research and development centers, one competition for statistical and research methodology in education, one competition for partnerships and collaborations focused on problems of practice or policy, and one competition for research networks.  The competitions were announced in the Federal Register on April 15, 2015.  It is anticipated that approximately 900 applications will be received and 115 funded. In fiscal year 2016, 82 research grants were funded and 18 SBIR projects were funded.  "},{"fiscalYear":2017,"description":"In fiscal year 2017, 119 new grants were funded.  In addition, the Department held a competition for Phase I SBIR contract awards; applications were due on December 7, 2016. After completion of the Phase I stage, most recipients of Phase I awards can compete for Phase II awards. There were 175 SBIR applications received and 18 were funded"},{"fiscalYear":2018,"description":"The National Center for Education Research (NCER) held five competitions: one competition for education research, one competition for education research and development centers, , one competition for partnerships and collaborations focused on problems of practice or policy, and one competition for low-cost, short-duration evaluation of education interventions, and one competition for research networks focused on critical problems of education policy and practice. The competitions were announced in the Federal Register on May 30, 2017 and January 22, 2018. It is anticipated that approximately 900 applications will be received and 115 funded."},{"fiscalYear":2019,"description":"Fiscal Year 2019 competitions were announced in the Federal Register on May 21, 2018.  The Requests for Applications will be posted https://ies.ed.gov/funding.  Applications will be due between August 2018 and March 2019, depending on the competition.  Successful applicants will be notified by July 1, 2019."}],"isApplicable":true}</t>
  </si>
  <si>
    <t>Uniform Administrative Requirements, Cost Principles, and Audit Requirements for Federal Awards (Uniform Guidance) codified at CFR Part 200. The Education Department General Administrative Regulations (EDGAR) in 34 CFR parts 77, 81, 82, 84, 86 (part 86 applies only to institutions of higher education), 97, 98, and 99. In addition 34 CFR part 75 is applicable, except for the provisions in 34 CFR 75.100, 75.101(b), 75.102, 75.103, 75.105, 75.109(a), 75.200, 75.201, 75.209, 75.210, 75.211, 75.217, 75.219, 75.220, 75.221, 75.222, and 75.230.</t>
  </si>
  <si>
    <t>Emily Doolittle,Institute of Education Sciences, Department of Education, 550 12th Street, SW, Room 4118, Washington, DC 20202 Email:&lt; a href='mailto:Emily.Doolittle@ed.gov'&gt;Emily.Doolittle@ed.gov&lt;/a&gt;Phone: (202) 245-7833;</t>
  </si>
  <si>
    <t>http://ies.ed.gov/ncer.</t>
  </si>
  <si>
    <t xml:space="preserve">84.324 Research in Special Education; </t>
  </si>
  <si>
    <t>Fiscal Year2016: Awards will be posted on http://ies.ed.gov/funding/grantsearch/?slctCenter=4. Information on funded grants and contracts is available at http://ies.ed.gov/funding/grantsearch/?slctCenter=1.  Fiscal Year2017: Awards are posted on http://ies.ed.gov/funding/grantsearch/?slctCenter=1.Fiscal Year2018: Awards will be posted on http://ies.ed.gov/funding/grantsearch/?slctCenter=1.Fiscal Year2019: Awards will be posted on http://ies.ed.gov/funding/grantsearch/?slctCenter=1.</t>
  </si>
  <si>
    <t>The criteria for selecting applications are contained in the Request for Applications that announces the competition.  Each request for Applications is posted on the Funding Opportunities home page of the Institute web site: http://ies.ed.gov/funding/.</t>
  </si>
  <si>
    <t>https://beta.sam.gov/fal/3ebc6c7864cf4663a3f7abd4bff65611/view</t>
  </si>
  <si>
    <t>Statewide Family Engagement Centers</t>
  </si>
  <si>
    <t>To provide financial support to statewide organizations that conduct parent education and family engagement programs or provide technical assistance to State and local educational agencies to support family-school partnerships.</t>
  </si>
  <si>
    <t>Statewide organizations or consortia of such organizations may apply.</t>
  </si>
  <si>
    <t>State educational agencies, local educational agencies, schools, and families will benefit.</t>
  </si>
  <si>
    <t>{"description":"OMB Circular No. A-21; OMB Circular No. A-122. 2 CFR 200, Subpart E - Cost Principles applies to this program.","isApplicable":true}</t>
  </si>
  <si>
    <t>{"description":"2 CFR 200, Uniform Administrative Requirements, Cost Principles, and Audit Requirements for Federal Awards applies to this program. Application procedures are described in application notices published annually in the Federal Register. Contact the headquarters offices listed below for application packages containing the announcement, application, and assurance forms and for further information about the specific programs."}</t>
  </si>
  <si>
    <t>As required by the Education Department General Administrative Regulations (EDGAR) for direct grant program (see 34 CFR 75.253). Generally, for multiple-year awards, continuation awards after the first budget period are made if: sufficient funds have been appropriated; the recipient has either made substantial progress in the meeting of the goals of the project or obtained approval for changes in the project; the recipient has submitted all required reports; and continuation is in the best interest of the government.</t>
  </si>
  <si>
    <t>{"types":{"moe":false,"formula":false,"matching":false},"formula":{"title":"","chapter":"","part":"","subPart":"","publicLaw":"","description":""},"matching":{"requirementFlag":"voluntary","percent":"0","description":"Grantees are required to contribute, from nonfederal sources, a portion of the services provided under the project after the first year.\r\n"},"moe":{"description":""}}</t>
  </si>
  <si>
    <t>{"awarded":"other","description":"Awards are made annually. Following an initial, competitively selected award, additional non-competing continuation awards may be made. The possible length of the project is announced in the application notice in the Federal Register. Renewals are subject to the availability of appropriations. See the following for information on how assistance is awarded/released: Electronic transfer.","awardedDescription":"Electronic transfer."}</t>
  </si>
  <si>
    <t>[{"code":"program","isSelected":true,"description":"Annual progress reports must be submitted as required by grant award terms and conditions.\r\n"},{"code":"cash","isSelected":false,"description":"Annual progress reports must be submitted as required by grant award terms and conditions.\r\n"},{"code":"progress","isSelected":true,"description":"Annual progress reports must be submitted as required by grant award terms and conditions.\r\n"},{"code":"expenditure","isSelected":true,"description":"Annual expenditure reports are required as part of the submittal of form ED524B."},{"code":"performanceMonitoring","isSelected":true,"description":"Annual performance reports are required as part of the submittal of form ED 524B."}]</t>
  </si>
  <si>
    <t>As required by 2 CFR 200.333 and 34 CFR 75. Generally, records related to grant funds, compliance, and performance must be maintained for a period of 3 years after completion.</t>
  </si>
  <si>
    <t xml:space="preserve">(Project Grants) FY 17$0.00; FY 18 est $10,000,000.00; FY 19 est $0.00; FY 11 est $0.00; FY 12 est $0.00; FY 10$39,254,000.00; - </t>
  </si>
  <si>
    <t>{"list":[{"fiscalYear":2010,"description":"The Department expects to make 62 continuation awards. No Current Data Available."},{"fiscalYear":2011,"description":"No Current Data Available."},{"fiscalYear":2012,"description":"No Current Data Available."}],"isApplicable":false}</t>
  </si>
  <si>
    <t>Applicable Regulations: (a) The Education Department General Administrative Regulations (EDGAR) in 34 CFR parts 75, 77, 79, 81, 82, 84, 86, 97, 98, and 99. (b) The Office of Management and Budget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t>
  </si>
  <si>
    <t>Jane HodgdonUS Department of Education, Office of Innovation and Improvement,  400 Maryland Ave., SW, Washington, DC 20202 Email:&lt; a href='mailto:jane.hodgdon@ed.gov'&gt;jane.hodgdon@ed.gov&lt;/a&gt;Phone: (202) 453-6620;Sylvia LylesDepartment of Education, Office of Elementary and Secondary Education, 400 Maryland Ave., SW, , Washington, DC 20202 Email:&lt; a href='mailto:sylvia.lyes@ed.gov'&gt;sylvia.lyes@ed.gov&lt;/a&gt;Phone: 2022602551;</t>
  </si>
  <si>
    <t>http://www.ed.gov/programs/pirc/index.html.</t>
  </si>
  <si>
    <t>Fiscal Year2010: Examples of funded projects are on the Department's website at: http://www2.ed.gov/programs/pirc/awards.html.Fiscal Year2012: Not applicable.Fiscal Year2011: Not applicable.</t>
  </si>
  <si>
    <t>The selection criteria for this program is contained in Section 75.210 of the Education Department General Administrative Regulations (EDGAR). The specific criteria to be used for particular grant competitions are announced in the application package or application notice in the Federal Register.</t>
  </si>
  <si>
    <t>https://beta.sam.gov/fal/0e1255bd084244acac3f7966266648b4/view</t>
  </si>
  <si>
    <t>Capacity Building for Traditionally Underserved Populations</t>
  </si>
  <si>
    <t>(Capacity Building)</t>
  </si>
  <si>
    <t>To enhance the capacity and increase the participation of historically Black colleges and universities, Hispanic serving institutions of higher education, and other institutions of higher education where minority enrollment is at least 50 percent, in competitions for grants, contracts, and cooperative agreements under the Rehabilitation Act, as amended.</t>
  </si>
  <si>
    <t>States and public and nonprofit agencies and organizations may apply.</t>
  </si>
  <si>
    <t>Historically Black colleges and universities; (2) Hispanics serving institutions of higher education; (3) Indian tribal colleges and universities (4) other institutions of higher education whose minority student enrollment is at least 50 percent; and (5) Indian Tribes.</t>
  </si>
  <si>
    <t>{"description":"Costs will be determined in accordance with OMB Circular No. A-21 for educational institutions.","isApplicable":true}</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</si>
  <si>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in his or her State for more information on the process that the State requires to be followed in applying for assistance, if the State has selected the program for review."}</t>
  </si>
  <si>
    <t>All new applications are reviewed by a panel of at least three individuals.  Each panel will generally include two or more nonfederal consultants with experience and training in the proposed area of expertise.  Each panel will include a person with a disability and an individual from a minority background.</t>
  </si>
  <si>
    <t>The range of approval/disapproval time is approximately 120 to 150 days following the application deadline.</t>
  </si>
  <si>
    <t>{"awarded":"other","description":"Projects generally may be supported for 1 to 5 years, with budget periods of 12-months. Renewals are subject to the availability of appropriations.","awardedDescription":"Electronic transfer."}</t>
  </si>
  <si>
    <t>[{"code":"program","isSelected":true,"description":"Annual financial and progress reports must be submitted as required by the grant award's terms and conditions.\r\n"},{"code":"cash","isSelected":false,"description":""},{"code":"progress","isSelected":false,"description":""},{"code":"expenditure","isSelected":false,"description":""},{"code":"performanceMonitoring","isSelected":false,"description":""}]</t>
  </si>
  <si>
    <t>{"isApplicable":true,"description":"As required by the CFR, the awardee shall maintain accounts, records, and other evidence pertaining to all costs incurred, revenues or other applicable credits acquired under its award, as stated in grant or contract terms and conditions."}</t>
  </si>
  <si>
    <t>As required by Education Department General Administrative Regulations for direct grant programs (34 CFR Part 75).</t>
  </si>
  <si>
    <t xml:space="preserve">(Project Grants) FY 17$960,490.00; FY 18 est $910,490.00; FY 19 est $910,490.00; FY 16$968,490.00; - </t>
  </si>
  <si>
    <t>Education Department General Administrative Regulations.  For more information contact the program office.</t>
  </si>
  <si>
    <t>Mary LovleyDepartment of Education, OSERS Rehabilitation Services Administration, 400 Maryland Ave., S.W., Washington, DC 20202-2649 Email:&lt; a href='mailto:mary.lovley@ed.gov'&gt;mary.lovley@ed.gov&lt;/a&gt;Phone: (202) 245-7423.;</t>
  </si>
  <si>
    <t xml:space="preserve">84.406 Capacity Building for Traditionally Underserved Populations, Recovery Act. ; </t>
  </si>
  <si>
    <t>The selection criteria contained in the Education Department General Administrative Regulations are used to evaluate this program.</t>
  </si>
  <si>
    <t>https://beta.sam.gov/fal/991dfa8b467e4c849138b9d511bef884/view</t>
  </si>
  <si>
    <t>Special Education - State Personnel Development</t>
  </si>
  <si>
    <t>{"list":[{"act":{"description":"Individuals with Disabilities Education Act (IDEA), as amended"},"USC":{"title":"20","section":"1451-1455"},"authorizationTypes":{"USC":true,"act":true},"usc":{"title":"20","section":"1451-1455"}}]}</t>
  </si>
  <si>
    <t>To assist State educational agencies in reforming and improving their systems for personnel preparation and professional development in early  intervention, educational and transition services, to improve results for children with disabilities.  As used in this program, personnel means special education teachers, regular education teachers, principals, administrators, related services personnel, paraprofessionals, and early intervention personnel serving infants, toddlers, preschoolers, or children with disabilities, except where a particular category of personnel, such as related services personnel, is identified.</t>
  </si>
  <si>
    <t xml:space="preserve">State Educational Agencies._x000D_
_x000D_
A State educational agency of one of the 50 States, the District of Columbia, the Commonwealth of Puerto Rico, and the outlying areas (U.S. Virgin Islands, Guam, American Samoa, and the Commonwealth of the Northern Mariana Islands) may apply.  </t>
  </si>
  <si>
    <t>Infants and toddlers with disabilities as defined in the IDEA and their families, and children with disabilities as defined in the IDEA and their parents benefit from this program.</t>
  </si>
  <si>
    <t>{"description":"The regulations in 34 C.F.R. Part 80 (Uniform Administrative Requirements for Grants and Cooperative Agreements to State and Local Governments) implement OMB Circular A-102. The standard application forms as furnished by the Office of Special Education and Rehabilitative Services must be used for this program.  Information about submitting applications for this program can be found in the Notice Inviting Applications for this program for a particular fiscal year and in the approved application package.  A notice inviting applications is generally published in the Federal Register annually, depending on the availability of appropriations for a particular fiscal year.  Awards are made on a competitive basis based on the availability of funds. The regulations in 34 C.F.R. Part 74 (Administration of Grants and Agreements with Institutions of Higher Education, Hospitals, and Other Non-Profit Organizations) implement OMB Circular A-110.  OMB Circular A-110 is not applicable to SEAs; however, it is applicable to SEA partners, such as institutions of higher education or other non-profit organizations."}</t>
  </si>
  <si>
    <t>Applications are peer reviewed and grants are made on a competitive basis subject to the  approval of the Assistant Secretary, OSERS.</t>
  </si>
  <si>
    <t xml:space="preserve">A continuation awards may be made annually for up to 5 years throughout the project period of an approved multi-year grant, depending upon the availability of appropriations and the OSERS Assistant Secretary’s determination that the grantee has made substantial progress in meeting the objectives of the approved application. </t>
  </si>
  <si>
    <t>{"awarded":"other","description":"Typically from one to five years, subject to the availability of appropriations and the grantee's compliance with the requirements of the grant.","awardedDescription":"Electronic transfer."}</t>
  </si>
  <si>
    <t>[{"code":"program","isSelected":true,"description":"Grantees must submit an annual performance report (APR) as required under EDGAR (34 CFR Part 80 §80.41 and 34 C.F.R. Part 75, §75.720 74.50).  Final reports are made at the end of the project period.\r\n"},{"code":"cash","isSelected":false,"description":""},{"code":"progress","isSelected":true,"description":"Progress is monitored through the grantee's APR."},{"code":"expenditure","isSelected":false,"description":""},{"code":"performanceMonitoring","isSelected":true,"description":"Program performance is monitored through APR."}]</t>
  </si>
  <si>
    <t>The grantee shall maintain accounts, records, and other evidence pertaining to all costs incurred, revenues or other applicable credits acquired under its  grant, as stated in award terms and conditions.</t>
  </si>
  <si>
    <t>91-0300-0-1-500;</t>
  </si>
  <si>
    <t xml:space="preserve">(Project Grants) FY 17$38,630,000.00; FY 18 est $38,630,000.00; FY 19 est $38,630,000.00; FY 16$41,630,000.00; - </t>
  </si>
  <si>
    <t>For 2017, the range of awards is expected to be between $500,000 and $1,750,000; the average award is expected to be about $1,000,000, excluding outlying areas.</t>
  </si>
  <si>
    <t xml:space="preserve">There are no implementing regulations for the State Personnel Development Grants program. However, annual Notices  published in the Federal Register set out the regulatory requirements that are applicable to this program, and the Secretary considers only applications that conform to the published notice for this program. </t>
  </si>
  <si>
    <t>Jennifer Coffey,Department of Education, OSERS Office os Special Education Programs, 400 Maryland Ave., SW, Washington, DC 20202 Email:&lt; a href='mailto:jennifer.coffey@ed.gov'&gt;jennifer.coffey@ed.gov&lt;/a&gt;Phone: (202) 245-6673.;</t>
  </si>
  <si>
    <t xml:space="preserve">84.324 Research in Special Education; 84.373 Special Education Technical Assistance on State Data Collection; 84.327 Special Education Educational Technology Media, and Materials for Individuals with Disabilities; 84.027 Special Education Grants to States; 84.325 Special Education - Personnel Development to Improve Services and Results for Children with Disabilities; 84.326 Special Education Technical Assistance and Dissemination to Improve Services and Results for Children with Disabilities; 84.173 Special Education Preschool Grants; 84.181 Special Education-Grants for Infants and Families; 84.328 Special Education Parent Information Centers; 84.329 Special Education Studies and Evaluations; </t>
  </si>
  <si>
    <t>Criteria for selecting among grant applications will normally be selected from those in the Education Department General Administrative Regulations (EDGAR), 34 CFR Part 75.210.</t>
  </si>
  <si>
    <t>https://beta.sam.gov/fal/ba5f3e76f92341d8af64b5a31404814c/view</t>
  </si>
  <si>
    <t>Research in Special Education</t>
  </si>
  <si>
    <t>{"list":[{"act":{"description":"Education Sciences Reform Act of 2002"},"authorizationTypes":{"USC":false,"act":true,"statute":false,"publicLaw":false,"executiveOrder":false}}]}</t>
  </si>
  <si>
    <t>To support scientifically rigorous research contributing to the solution of specific early intervention and education problems associated with children with disabilities.</t>
  </si>
  <si>
    <t>Applicants that have the ability and capacity to conduct scientifically valid research are eligible to apply. Eligible applicants include, but are not limited to, non-profit and for-profit organizations and public and private agencies and institutions, such as colleges and universities.</t>
  </si>
  <si>
    <t>Infants, toddlers, and children with disabilities or at risk for disabilities benefit from this research.</t>
  </si>
  <si>
    <t>{"description":"Grant competitions are announced in the Federal Register and on the agency website (http://ies.ed.gov/funding/).  Standard Form 424 (\"Application for Federal Assistance\"), an application narrative, and required certifications must be submitted by the deadline specified in the Federal Register.\r\n\r\nThe Requests for Application grant notices (available on http://ies.ed.gov/funding) describe the substantive requirements for applications and provide information on how to prepare and submit applications electronically through Grants.gov.  The Application Packages provide all of the required forms and are available on http://www.grants.gov.  Letters of Intent are encouraged but not required.\r\n\r\nGrant applications to Institute of Education Sciences (IES) competitions must be submitted via the Grants.gov government-wide portal that allows potential applicants to find grant opportunities and apply for grants. The Grants.gov registration process can take several weeks. Interested applicants should begin the registration process well in advance of application deadlines.\r\n\r\nIndividuals planning to submit an application on behalf of their organization must ensure that (1) their institution/organization is registered with Grants.gov and (2) they register themselves as Authorized Organizational Representatives (AORs) well before the competition deadline. Grants.gov registration information can be found at http://www.grants.gov/web/grants/applicants/apply-for-grants.html\r\n"}</t>
  </si>
  <si>
    <t xml:space="preserve">Grant applications that are responsive and compliant to the Requests for Applications are evaluated by expert reviewers for scientific and technical merit.  Scientific reviews are conducted in accordance with the review criteria stated in the Request for Applications and the review procedures posted on the IES website, http://ies.ed.gov/director/sro/peer_review/application_review.asp, by a panel of scientists who have substantive and methodological expertise appropriate to the program of research and Request for Applications.  Awards are competitive, with the following criteria considered in making award decisions for responsive and compliant applications: Scientific merit as determined by peer review, performance and use of funds under a previous federal award, contribution to the overall program of research described in the Request for Applications, and availability of funds. </t>
  </si>
  <si>
    <t>240 days - 330 days.</t>
  </si>
  <si>
    <t>{"awarded":"other","description":"Projects generally may be supported for 1 to 5 years.  Funds are granted on a 12 month basis. All grantee obligations shall be liquidated within 90 days following the end of the award period. Payments may be made according to a predetermined schedule or by way of reimbursement.","awardedDescription":"Electronic transfer."}</t>
  </si>
  <si>
    <t>[{"code":"program","isSelected":true,"description":"As required by the Education Department General Administrative Regulations (EDGAR) for direct grant programs (34 CFR 75).  Generally, annual financial and progress reports must be submitted as required by grant award terms and conditions.\r\n"},{"code":"cash","isSelected":false,"description":""},{"code":"progress","isSelected":true,"description":"Annual progress and performance reports are required as part of the submittal of form ED 524B.  "},{"code":"expenditure","isSelected":true,"description":"Annual expenditure reports are required as part of the submittal of form ED 524B.  Staff also monitor drawdowns using agency financial reports.  "},{"code":"performanceMonitoring","isSelected":true,"description":"The Department has established performance measures for the program. The measures are: (1) The percentage of projects that result in peer-reviewed publications.  (2) The cumulative number of IES-supported interventions with evidence of efficacy in improving education outcomes for students with or at risk for disabilities. (3) The number of newly developed or modified interventions with evidence of promise for improving education outcomes for students with or at risk for disabilities."}]</t>
  </si>
  <si>
    <t>As stated in grant or contract terms and conditions, the awardee shall maintain accounts, records, and other evidence pertaining to all costs incurred, revenues or other applicable credits acquired under this grant or contract._x000D_
_x000D_
Each grantee will keep intact, and accessible, records relating to the receipt and expenditure of Federal funds and the expenditures of the grantee's contribution to the cost of the project, if any. Records will normally be retained for 3 years after the date of the submission of the final expenditure report, or for grants that are reviewed annually, 3 years after the date of the award.</t>
  </si>
  <si>
    <t xml:space="preserve">(Project Grants) FY 17$53,889,236.00; FY 18 est $54,510,225.00; FY 19 est $54,000,000.00; FY 16$54,000,000.00; - </t>
  </si>
  <si>
    <t>The FY 2017 awards ranged from $250,000 to $3,500,000 for 1 to 5 year projects. Award maximums vary depending on the type of project.
The FY 2018 grant awards are estimated to range in size from $250,000 to $4,000,000 for 1 to 5 years projects.  Award maximums vary depending on the type of project.
The FY 2019 grant awards are estimated to range in size from $250,000 to $4,000,000 for 1 to 5 years projects. Award maximums vary depending on the type of project.</t>
  </si>
  <si>
    <t>{"list":[{"fiscalYear":2016,"description":"Applications for new awards are due August 6, 2015. It is anticipated that approximately 300 applications will be received and 50 funded.  Applications for 2016 awards were due August 6, 2015. The Department received 356 applications and made 44 awards.  "},{"fiscalYear":2017,"description":"Applications for 2017 awards were due on August 4, 2016.  The Department received 187 applications and made 25 awards.  "},{"fiscalYear":2018,"description":"Applications for 2018 awards were due on August 17, 2017.  The Department received 289 applications and made 36 awards."},{"fiscalYear":2019,"description":"Fiscal Year 2019 competitions were announced in the Federal Register on May 21, 2018.  The Request for Applications will be posted at https://ies/gov/funding.  Applications are due between August 2018 and March 2019, depending on the competition.  Successful applicants will be notified by July 1, 2019."}],"isApplicable":true}</t>
  </si>
  <si>
    <t>Joan McLaughlinDepartment of Education, Institute of Education Sciences, National Center for Special Education Research, Office of the Commissioner, 550 12th Street, S.W., Room 4144, Washington, DC 20202 Email:&lt; a href='mailto:joan.mclaughlin@ed.gov'&gt;joan.mclaughlin@ed.gov&lt;/a&gt;Phone: (202) 245-8201;</t>
  </si>
  <si>
    <t>http://ies.ed.gov/ncser.</t>
  </si>
  <si>
    <t xml:space="preserve">84.305 Education Research, Development and Dissemination; </t>
  </si>
  <si>
    <t xml:space="preserve">Fiscal Year2017: Available Information on funded grants is available at http://ies.ed.gov/funding/grantsearch/?slctCenter=4. Fiscal Year2016: Available Information on funded grants is available at http://ies.ed.gov/funding/grantsearch/?slctCenter=4.  Information on funded grants is available at http://ies.ed.gov/funding/grantsearch/?slctCenter=4. Fiscal Year2018: Awards will be posted at http://ies.ed.gov/funding/grantsearch/?slctCenter=4. </t>
  </si>
  <si>
    <t>The criteria for selecting applications are contained in the Request for Applications that announces the competition.  Each Request for Applications is posted on the Funding Opportunities home page of the Institute web site: http://ies.ed.gov/funding/.</t>
  </si>
  <si>
    <t>https://beta.sam.gov/fal/3ec5302487ae430f99f3604b33112f76/view</t>
  </si>
  <si>
    <t>Special Education - Personnel Development to Improve Services and Results for Children with Disabilities</t>
  </si>
  <si>
    <t>{"list":[{"act":{"description":"Individuals with Disabilities Education Act"},"USC":{"title":"20","section":"1462"},"authorizationTypes":{"USC":true,"act":true},"usc":{"title":"20","section":"1462"}}]}</t>
  </si>
  <si>
    <t>The purposes of this program are to (1) help address State-identified needs for highly qualified personnel--in special education, related services, early intervention, and regular education--to work with infants, toddlers, and children with disabilities; and (2) ensure that those personnel have the necessary skills and knowledge, derived from practices that have been determined through scientifically based research and experience, to be successful in serving those children</t>
  </si>
  <si>
    <t>State educational agencies, local education agencies, public charter schools that are LEAs under State law, institutions of higher education, other public agencies, private nonprofit organizations, outlying areas, Indian tribes or tribal organizations, and, if approved by the Secretary, for-profit organizations.</t>
  </si>
  <si>
    <t>Infants, toddlers, and children with disabilities are the primary beneficiaries under this program.</t>
  </si>
  <si>
    <t>Applications are reviewed and evaluated by outside experts and program staff, in accordance with the Education Department General Administrative Regulations (EDGAR) (34 CFR 75, Subpart D).</t>
  </si>
  <si>
    <t>As required by EDGAR, awards may be renewed annually for up to five years throughout the project period of the award, if the recipient has made substantial progress in meeting the goals of the project, subject to the availability of appropriations. (See 34 CFR 75.253)</t>
  </si>
  <si>
    <t>{"types":{"moe":false,"formula":false,"matching":true},"formula":{"title":"","chapter":"","part":"","subPart":"","publicLaw":"","description":""},"matching":{"requirementFlag":"voluntary","percent":"0","description":"A recipient of a grant, contract, or cooperative agreement may be required to share in the cost of a project. (See 20 U.S.C. 1482 (a)(2)(A).)\r\n"},"moe":{"description":""}}</t>
  </si>
  <si>
    <t>{"awarded":"other","description":"Typically from one to five years.  Renewals are subject to the availability of appropriations.","awardedDescription":"Electronic transfer."}</t>
  </si>
  <si>
    <t>[{"code":"program","isSelected":true,"description":"Progress reports shall be made on an annual basis. Final reports shall be made at the end of the project period.\r\n"},{"code":"cash","isSelected":false,"description":""},{"code":"progress","isSelected":true,"description":"Grantees must submit an annual performance report (APR) as required under EDGAR 34 CFR 74.51-53."},{"code":"expenditure","isSelected":true,"description":"Expenditure reports are monitored through the APR."},{"code":"performanceMonitoring","isSelected":true,"description":"Performance reports are monitored through the APR."}]</t>
  </si>
  <si>
    <t>As required by EDGAR, the awardee shall maintain accounts, records, and other evidence pertaining to all costs incurred, revenues or other applicable credits acquired under its award, as stated in grant or contract terms and conditions.  Generally, records related to grant funds, compliance, and performance must be maintained for a period of five years after completion. (34 CFR 74.53 and 34 CFR 75.730-732).</t>
  </si>
  <si>
    <t xml:space="preserve">(Project Grants) FY 17$83,700,000.00; FY 18 est $83,700,000.00; FY 19 est $83,700,000.00; FY 16$83,700,000.00; - </t>
  </si>
  <si>
    <t>The range and average vary by competition.</t>
  </si>
  <si>
    <t>{"list":[{"fiscalYear":2016,"description":"No Current Data Available. "},{"fiscalYear":2017,"description":"No Current Data Available."},{"fiscalYear":2018,"description":"No Current Data Available."},{"fiscalYear":2019,"description":"No Current Data Available."}],"isApplicable":true}</t>
  </si>
  <si>
    <t>34 CFR Part 304, Education Department General Administrative Regulations (EDGAR), 34 CFR 74, 75, 77,79, 80, 81, 82, 85, and 86.</t>
  </si>
  <si>
    <t>Sarah AllenDepartment of Education, OSERS Office of Special Education Programs, Potomac Center Plaza, 550 12th Street, SW, , Washington, DC 20202 Email:&lt; a href='mailto:sarah.allen@ed.gov'&gt;sarah.allen@ed.gov&lt;/a&gt;Phone: (202) 245-7875;</t>
  </si>
  <si>
    <t xml:space="preserve">84.324 Research in Special Education; 84.323 Special Education - State Personnel Development; 84.373 Special Education Technical Assistance on State Data Collection; 84.327 Special Education Educational Technology Media, and Materials for Individuals with Disabilities; 84.027 Special Education Grants to States; 84.326 Special Education Technical Assistance and Dissemination to Improve Services and Results for Children with Disabilities; 84.173 Special Education Preschool Grants; 84.181 Special Education-Grants for Infants and Families; 84.328 Special Education Parent Information Centers; 84.329 Special Education Studies and Evaluations; </t>
  </si>
  <si>
    <t>Criteria for selecting among grant applications will normally be selected from those in the Education Department General Administrative Regulations (EDGAR), 34 CFR Part 75.210, and announced in the application package or the application notice in the Federal Register.</t>
  </si>
  <si>
    <t>https://beta.sam.gov/fal/8d890565084c4ed48bb70be6c0ed994f/view</t>
  </si>
  <si>
    <t>Special Education Technical Assistance and Dissemination to Improve Services and Results for Children with Disabilities</t>
  </si>
  <si>
    <t>{"list":[{"act":{"description":"Individuals with Disabilities Education Act (IDEA), as amended, Part D, Subpart 2, Section 663"},"authorizationTypes":{"act":true}}]}</t>
  </si>
  <si>
    <t>The purpose of the Technical Assistance and Dissemination to Improve Services and Results for Children with Disabilities program is to promote academic achievement and to improve results for children with disabilities by providing technical assistance (TA), supporting model demonstration projects, disseminating useful information, and implementing activities that are supported by scientifically based research.</t>
  </si>
  <si>
    <t>State educational agencies (SEAs), local educational agencies (LEAs), public charter schools that are LEAs under State law, institutions of higher education (IHEs), other public agencies, private nonprofit organizations, outlying areas, freely associated States, Indian tribes or tribal organizations, and, if approved by the Secretary, for-profit organizations.</t>
  </si>
  <si>
    <t>Infants, toddlers, children, and other individuals with disabilities, their families as well as practitioners and service providers benefit from this program.</t>
  </si>
  <si>
    <t>{"description":"Applications must be prepared and submitted according to requirements outlined in the notice inviting applications, as published in the Federal Register. "}</t>
  </si>
  <si>
    <t>Application deadlines are identified in the notice inviting applications, published in the Federal Register.</t>
  </si>
  <si>
    <t>As required by EDGAR, awards may be renewed annually for up to five years throughout the project period of the award if the recipient has made substantial progress in meeting the goals of the project, depending upon the availability of appropriations. (See 34 CFR 75.253).</t>
  </si>
  <si>
    <t>{"types":{"moe":false,"formula":false,"matching":true},"formula":{"title":"","chapter":"","part":"","subPart":"","publicLaw":"","description":""},"matching":{"requirementFlag":"voluntary","percent":"0","description":"The Department may require a recipient of a grant, contract, or cooperative agreement to share in the cost of a project. (See 20 U.S.C. 1482 (a)(2)(A).)\r\n"},"moe":{"description":""}}</t>
  </si>
  <si>
    <t>{"awarded":"other","description":"Typically from one to five years; subject to the availability of appropriations.","awardedDescription":"Electronic transfer."}</t>
  </si>
  <si>
    <t>[{"code":"program","isSelected":true,"description":"Grantees must submit an annual performance report (APR) as required under EDGAR 34 CFR 74.50. Final reports shall be made at the end of the project period."},{"code":"cash","isSelected":false,"description":""},{"code":"progress","isSelected":true,"description":".Progress reports: Report requirements will be included in grant award documents. "},{"code":"expenditure","isSelected":true,"description":" Expenditure reports: Report requirements will be included in grant award documents. "},{"code":"performanceMonitoring","isSelected":true,"description":"Performance monitoring: Report requirements will be included in grant award documents. "}]</t>
  </si>
  <si>
    <t xml:space="preserve">As required by EDGAR, the grantee shall maintain accounts, records, and other evidence pertaining to grant funds, compliance and performance, as well as other records to facilitate an effective audit,  as stated in grant or contract terms and conditions. Generally, records related to grant funds, compliance, and performance must be maintained for a period of five years after completion. (34 CFR 75.730-732). </t>
  </si>
  <si>
    <t>(Project Grants (Capacity Building and Complaint Processing, Training)) FY 17 est $44,345,000.00; FY 18 est $44,345,000.00; FY 16$44,345,000.00;</t>
  </si>
  <si>
    <t>{"list":[{"fiscalYear":2016,"description":"The Fiscal Year 2018 – President’s Budget Request identifies recent accomplishments for this program.  https://www2.ed.gov/about/overview/budget/budget18/justifications/h-specialed.pdf "}],"isApplicable":false}</t>
  </si>
  <si>
    <t xml:space="preserve">The administration of the discretionary grant program is governed by: the statute; the Education Department General Administrative Regulations (EDGAR) (34 CFR 75, 77, 79, 81, 82, 84, 86, 97, 98, and 99); OMB Guidelines to Agencies on Governmentwide Debarment and Suspension (Nonprocurement) in 2 CFR 180, as adopted and amended as regulations of the Department in 2 CFR part 3485; and by the Uniform Administrative Requirements, Cost Principles, and Audit Requirements for Federal Awards in 2 CFR 200, as adopted in 2 CFR part 3474. </t>
  </si>
  <si>
    <t>Tina DiamondDepartment of Education, Office of Special Education Programs, Room 5136, Potomac Center Plaza, 400 Maryland Ave., S.W., , Washington, DC 20202 Email:&lt; a href='mailto:tina.diamond@ed.gov'&gt;tina.diamond@ed.gov&lt;/a&gt;Phone: (202) 245-6674;</t>
  </si>
  <si>
    <t>http://www.ed.gov/about/offices/list/osers/osep/index.html</t>
  </si>
  <si>
    <t xml:space="preserve">84.324 Research in Special Education; 84.323 Special Education - State Personnel Development; 84.373 Special Education Technical Assistance on State Data Collection; 84.327 Special Education Educational Technology Media, and Materials for Individuals with Disabilities; 84.027 Special Education Grants to States; 84.325 Special Education - Personnel Development to Improve Services and Results for Children with Disabilities; 84.173 Special Education Preschool Grants; 84.181 Special Education-Grants for Infants and Families; 84.328 Special Education Parent Information Centers; 84.329 Special Education Studies and Evaluations; </t>
  </si>
  <si>
    <t>Fiscal Year2016: https://publicddb.osepideasthatwork.org/Fiscal Year2017: https://publicddb.osepideasthatwork/orgFiscal Year2018: No Current Data Available.Fiscal Year2019: No Current Data Available.</t>
  </si>
  <si>
    <t>https://beta.sam.gov/fal/c69117c4e26e4aff80e983105223ca77/view</t>
  </si>
  <si>
    <t>Special Education Educational Technology Media, and Materials for Individuals with Disabilities</t>
  </si>
  <si>
    <t>{"list":[{"act":{"description":"Individuals with Disabilities Education Act (IDEA), as amended "},"authorizationTypes":{"USC":false,"act":true,"statute":false,"publicLaw":false,"executiveOrder":false}}]}</t>
  </si>
  <si>
    <t xml:space="preserve">The purposes of the Educational Technology, Media, and Materials for Individuals with Disabilities program are to: (1) improve results for children with disabilities by promoting the development, demonstration, and use of technology; (2) support educational activities designed to be of educational value in the classroom for students with disabilities; and (3) provide support for captioning and video description that is appropriate for use in the classroom; and (4) provide accessible educational materials to students with disabilities in a timely manner. </t>
  </si>
  <si>
    <t xml:space="preserve">Infants, toddlers, children, and other individuals with disabilities, their families, as well as practitioners and service providers benefit from this program. </t>
  </si>
  <si>
    <t xml:space="preserve">Applications are reviewed and evaluated by outside experts and program staff, in accordance with the Education Department General Administrative Regulations (EDGAR) (34 CFR 75, Subpart D). </t>
  </si>
  <si>
    <t>Application deadlines are identified in the notice inviting applications, published in the Federal Register</t>
  </si>
  <si>
    <t>Awards may be renewed annually for up to five years throughout the project period of the award, depending upon the availability of appropriations and adequacy of project progress.</t>
  </si>
  <si>
    <t>{"awarded":"other","description":"Typically from one to five years, subject to the availability of appropriations.","awardedDescription":"Electronic transfer."}</t>
  </si>
  <si>
    <t>[{"code":"program","isSelected":true,"description":"Grantees must submit an annual performance report (APR) as required under EDGAR 34 CFR 74.50.  Final reports shall be made at the end of the project period."},{"code":"cash","isSelected":false,"description":""},{"code":"progress","isSelected":true,"description":"Progress reports: Report requirements will be included in grant award documents."},{"code":"expenditure","isSelected":true,"description":"Expenditure reports: Report requirements will be included in grant award documents. "},{"code":"performanceMonitoring","isSelected":true,"description":"Performance monitoring: Report requirements will be included in grant award documents. "}]</t>
  </si>
  <si>
    <t xml:space="preserve">As required by EDGAR, the awardee shall maintain accounts, records, and other evidence pertaining to grant funds, compliance and performance, as well as other records to facilitate an effective audit,  as stated in grant or contract terms and conditions. Generally, records related to grant funds, compliance, and performance must be maintained for a period of five years after completion. (34 CFR 75.730-732). </t>
  </si>
  <si>
    <t>(Project Grants) FY 16$30,047,000.00; FY 18 est $28,047,000.00; FY 17 est $28,047,000.00;</t>
  </si>
  <si>
    <t>{"list":[{"fiscalYear":2016,"description":"No Current Data Available. The Fiscal Year 2018 – President’s Budget Request identifies recent accomplishments for this program.  https://www2.ed.gov/about/overview/budget/budget18/justifications/h-specialed.pdf "}],"isApplicable":false}</t>
  </si>
  <si>
    <t xml:space="preserve">The administration of the discretionary grant program is governed by: the statute; the Education Department General Administrative Regulations (EDGAR) (34 CFR 75, 77, 79, 81, 82, 84, 86, 97, 98, and 99); OMB Guidelines to Agencies on Governmentwide Debarment and Suspension (Nonprocurement) in 2 CFR 180, as adopted and amended as regulations of the Department in 2 CFR part 3485; and by the Uniform Administrative Requirements, Cost Principles, and Audit Requirements for Federal Awards in 2 CFR 200, as adopted in 2 CFR part 3474.  </t>
  </si>
  <si>
    <t>Terry Jackson,Department of Education, Office of Special Education Programs, Room 5158, Potomac Center Plaza, , Washington, DC 20202 Email:&lt; a href='mailto:terry.jackson@ed.gov'&gt;terry.jackson@ed.gov&lt;/a&gt;Phone: (202) 245-6039.;</t>
  </si>
  <si>
    <t>http://www2.ed.gov/programs/oseptms/index.html</t>
  </si>
  <si>
    <t xml:space="preserve">84.324 Research in Special Education; 84.323 Special Education - State Personnel Development; 84.373 Special Education Technical Assistance on State Data Collection; 84.027 Special Education Grants to States; 84.325 Special Education - Personnel Development to Improve Services and Results for Children with Disabilities; 84.326 Special Education Technical Assistance and Dissemination to Improve Services and Results for Children with Disabilities; 84.173 Special Education Preschool Grants; 84.181 Special Education-Grants for Infants and Families; 84.328 Special Education Parent Information Centers; 84.329 Special Education Studies and Evaluations; </t>
  </si>
  <si>
    <t>Fiscal Year2016: No Current Data Available. https://publicddb.osepideasthatwork.org/   Fiscal Year2017: https://publicddb.osepideasthatwork.orgFiscal Year2018: https://publicddb.osepideasthatwork.orgFiscal Year2019: No Current Data Available.</t>
  </si>
  <si>
    <t>https://beta.sam.gov/fal/c4b11ef46a6b497aa77908f7e5973463/view</t>
  </si>
  <si>
    <t>Special Education Parent Information Centers</t>
  </si>
  <si>
    <t>{"list":[{"act":{"description":"Individuals with Disabilities Education Act (IDEA), as amended"},"USC":{"title":"20","section":"1471-1473"},"authorizationTypes":{"USC":true,"act":true},"usc":{"title":"20","section":"1471-1473"}}]}</t>
  </si>
  <si>
    <t>The purpose of the program is to ensure that parents of children with disabilities receive training and information to help improve results for their children.</t>
  </si>
  <si>
    <t>Parent organizations, as defined in Section 671(a)(2) of the Individuals with Disabilities Education Act are eligible for parent center awards under IDEA sections 671 and 672.  For section 672 funding, these parent centers must meet additional conditions set forth in section 672.  For IDEA section 673, State educational agencies (SEAs), local educational agencies (LEAs), public charter schools that are LEAs under State law, institutions of higher education (IHEs), other public agencies, private nonprofit organizations, outlying areas, freely associated States, Indian tribes or tribal organizations, and, if the Secretary approves, for-profit organizations, are eligible for technical assistance for parent training and information center awards.</t>
  </si>
  <si>
    <t>Infants, toddlers, children and youth with disabilities, and their families, benefit from this program.</t>
  </si>
  <si>
    <t>As required by EDGAR, awards may be renewed annually for up to five years throughout the project period of the award, if the recipient has made substantial progress in meeting the goals of the project, depending upon the availability of appropriations (See 34 CFR 75.253).</t>
  </si>
  <si>
    <t>{"types":{"moe":false,"formula":false,"matching":false},"formula":{"title":"","chapter":"","part":"","subPart":"","publicLaw":"","description":""},"matching":{"requirementFlag":"voluntary","percent":"0","description":""},"moe":{"description":""}}</t>
  </si>
  <si>
    <t>{"awarded":"other","description":"Typically from one to five years; subject to the availability of funds.","awardedDescription":"Electronic transfer."}</t>
  </si>
  <si>
    <t>[{"code":"program","isSelected":true,"description":"Progress reports shall be made on annual basis. Final reports shall be made at the end of the project period."},{"code":"cash","isSelected":false,"description":""},{"code":"progress","isSelected":false,"description":""},{"code":"expenditure","isSelected":true,"description":"Expenditure reports are monitored through the APR."},{"code":"performanceMonitoring","isSelected":true,"description":"Grantees must submit an annual performance report (APR). Performance reports are monitored through the APR. "}]</t>
  </si>
  <si>
    <t>The awardee shall maintain accounts, records, and other evidence pertaining to all costs incurred, revenues or other applicable credits acquired under its award as stated in grant or contract terms and conditions.  Generally, records related to grant funds, compliance, and performance must be maintained for a period of three years from the date of submission of the final expenditure report. (34 CFR 75.730-732 and 2 CFR 200.333)</t>
  </si>
  <si>
    <t xml:space="preserve">(Project Grants) FY 17$27,411,000.00; FY 18 est $27,411,000.00; FY 19 est $27,411,000.00; FY 16$27,411,000.00; - </t>
  </si>
  <si>
    <t xml:space="preserve">34 CFR Parts 75, 77, 79, 81, 82, 84,  86, 97, 98, 99; and 2 CFR Part 200. </t>
  </si>
  <si>
    <t>Carmen SanchezDepartment of Education, OSERS Office of Special Education Programs, 400 Maryland, Ave., SW, Room 5175 PCP, Washington, DC 20202 Email:&lt; a href='mailto:carmen.sanchez@ed.gov'&gt;carmen.sanchez@ed.gov&lt;/a&gt;Phone: (202)245-6595;</t>
  </si>
  <si>
    <t>http://www2.ed.gov/programs/oseppic/index.html</t>
  </si>
  <si>
    <t xml:space="preserve">84.324 Research in Special Education; 84.323 Special Education - State Personnel Development; 84.373 Special Education Technical Assistance on State Data Collection; 84.327 Special Education Educational Technology Media, and Materials for Individuals with Disabilities; 84.027 Special Education Grants to States; 84.325 Special Education - Personnel Development to Improve Services and Results for Children with Disabilities; 84.326 Special Education Technical Assistance and Dissemination to Improve Services and Results for Children with Disabilities; 84.173 Special Education Preschool Grants; 84.181 Special Education-Grants for Infants and Families; 84.329 Special Education Studies and Evaluations; </t>
  </si>
  <si>
    <t>https://beta.sam.gov/fal/339438e78a8341989535b816a9edc0ef/view</t>
  </si>
  <si>
    <t>Special Education Studies and Evaluations</t>
  </si>
  <si>
    <t>{"list":[{"act":{"description":"Individuals with Disabilities Education Act (IDEA), as amended"},"USC":{"title":"20","section":"1464"},"authorizationTypes":{"USC":true,"act":true},"usc":{"title":"20","section":"1464"}}]}</t>
  </si>
  <si>
    <t>To assess progress in implementing the Individuals with Disabilities Education Act, including State and local efforts to provide (1) Free appropriate public education to children with disabilities; and (2) early intervention services to infants and toddlers with disabilities who would be at risk of having substantial developmental delays if early intervention services were not provided.</t>
  </si>
  <si>
    <t>Applicants that have the ability and capacity to conduct scientifically valid evaluations are eligible to apply.  Eligible applicants include, but are not limited to, non-profit and for-profit organizations.</t>
  </si>
  <si>
    <t>Infants, toddlers, and children with disabilities, and other individuals with disabilities, and their families benefit from this program.</t>
  </si>
  <si>
    <t>{"description":"Applicants must submit proposals that are responsive to the solicitation and demonstrate the capacity to carry out the work.","isApplicable":true}</t>
  </si>
  <si>
    <t>{"description":"The Department provides a forecast of contract opportunities on its website at http://www2.ed.gov/fund/contract/find/forecast.html and posts solicitations at FedBizOpps (FBO). Vendors may view a synopsis, download a solicitation, and register to receive notification of modifications to existing notices."}</t>
  </si>
  <si>
    <t>Applications will be reviewed by a panel of experts.  The Department will make awards to those companies that are determined to provide the best value to the government.</t>
  </si>
  <si>
    <t>Protests, disputes, and appeals related to contracts funded under this program are regulated under 48 CFR Part 33.</t>
  </si>
  <si>
    <t>{"awarded":"other","description":"Typically from one to five years.  Renewals are not applicable.","awardedDescription":"Electronic transfer."}</t>
  </si>
  <si>
    <t>[{"code":"program","isSelected":true,"description":"Contractors submit deliverables for review. Invoices are submitted upon approval of deliverables in the case of fixed-priced deliverables, and together with monthly progress and expenditure reports in the case of cost-reimbursement tasks.  Payment is made upon review and approval of each invoice.  "},{"code":"cash","isSelected":true,"description":"Cash reports are required as specified in the Performance Work Statement for each contract."},{"code":"progress","isSelected":true,"description":"Progress reports are required as specified in the Performance Work Statement for each contract."},{"code":"expenditure","isSelected":true,"description":"Expenditure reports are required as specified in the Performance Work Statement for each contract."},{"code":"performanceMonitoring","isSelected":true,"description":"Performance monitoring is required, and contractor performance information is gathered subject to 48 CFR Part 42, Subpart 42.15.   "}]</t>
  </si>
  <si>
    <t>As stated in contract terms and conditions, the awardee shall maintain accounts, records, and other evidence pertaining to all costs incurred, revenues or other applicable credits acquired under the award.</t>
  </si>
  <si>
    <t>91-1100-0-1-500;</t>
  </si>
  <si>
    <t xml:space="preserve">(Project Grants (Contracts)) FY 17$10,818,000.00; FY 18 est $10,818,000.00; FY 19 est $10,818,000.00; FY 16$10,818,000.00; - </t>
  </si>
  <si>
    <t>{"list":[{"fiscalYear":2016,"description":"Evaluation reports produced with program funding are available at http://ies.ed.gov/ncee/projects/evaluation/disabilities.asp.  Evaluation reports produced with program funding are available at http://ies.ed.gov/ncee/projects/evaluation/disabilities.asp. "},{"fiscalYear":2017,"description":"Evaluation reports produced with program funding are available at http://ies.ed.gov/ncee/projects/evaluation/disabilities.asp."},{"fiscalYear":2018,"description":"Evaluation reports produced with program funding are available at http://ies.ed.gov/ncee/projects/evaluation/disabilities.asp."},{"fiscalYear":2019,"description":"No information available."}],"isApplicable":true}</t>
  </si>
  <si>
    <t>Information on the program is available on the agency website at http://ies.ed.gov/ncee/ and in Congressional budget justifications at https://www2.ed.gov/about/overview/budget/budget19/justifications/v-ies.pdf</t>
  </si>
  <si>
    <t>Lauren AngeloDepartment of Education, 550 12th St., SW, Room 4104, Washington, DC 20208 Email:&lt; a href='mailto:lauren.angelo@ed.gov'&gt;lauren.angelo@ed.gov&lt;/a&gt;Phone: (202) 245-7474;</t>
  </si>
  <si>
    <t>http://ies.ed.gov/ncee</t>
  </si>
  <si>
    <t xml:space="preserve">84.324 Research in Special Education; 84.327 Special Education Educational Technology Media, and Materials for Individuals with Disabilities; 84.027 Special Education Grants to States; 84.325 Special Education - Personnel Development to Improve Services and Results for Children with Disabilities; 84.326 Special Education Technical Assistance and Dissemination to Improve Services and Results for Children with Disabilities; 84.173 Special Education Preschool Grants; 84.328 Special Education Parent Information Centers; </t>
  </si>
  <si>
    <t>Fiscal Year2016: Funding will support a study of transition outcomes for youth with disabilities, an evaluation of multi-tiered systems of support for behavior, an evaluation of preschool special education practices, ECLS-K, a study on post-high school outcomes for youth with disabilities, and the Middle Grades Longitudinal Study. Funding supported a study of transition outcomes for youth with disabilities, an evaluation of multi-tiered systems of support for behavior, an evaluation of preschool special education practices, ECLS-K, a study on post-high school outcomes for youth with disabilities, and the Middle Grades Longitudinal Study. Fiscal Year2017: Funding supported an evaluation of preschool special education practices, a study of the State and local implementation of IDEA.Fiscal Year2018: Funding supported an evaluation of preschool special education practices, the National Longitudinal Transition Study, and the Middle Grades Longitudinal Study.Fiscal Year2019: Any solicitations will be announced on the Federal Business Opportunities website (www.fbo.gov).</t>
  </si>
  <si>
    <t>Awards are made to vendors whose proposals represent the combination of merit and cost that is most favorable to the government.</t>
  </si>
  <si>
    <t>https://beta.sam.gov/fal/85105269d194488998dcd7b4f05215d7/view</t>
  </si>
  <si>
    <t>Gaining Early Awareness and Readiness for Undergraduate Programs</t>
  </si>
  <si>
    <t>(GEAR-UP)</t>
  </si>
  <si>
    <t>{"list":[{"act":{"description":"Higher Education Act of 1965, as amended, Title IV, Part A, Subpart 2, Chapter 2"},"authorizationTypes":{"act":true}}]}</t>
  </si>
  <si>
    <t>Provides 6-or 7-year grants to States and Partnerships to provide support, and maintain a commitment, to eligible low-income students, including students with disabilities, to assist the students in obtaining a secondary school diploma (or its recognized equivalent) and to prepare for, and succeed in, postsecondary education. GEAR UP has two major service components.  All projects provide a comprehensive set of early intervention services including mentoring, tutoring, academic and career counseling, services to increase parental involvement, and other college preparation activities like exposure to college campuses and financial aid information and assistance. Some projects provide college scholarships to participating students.</t>
  </si>
  <si>
    <t>A State, or a partnership consisting of one or more local educational agencies one or more degree granting institutions of higher education.</t>
  </si>
  <si>
    <t>Low-income students and students in high-poverty schools.</t>
  </si>
  <si>
    <t>{"description":"OMB Circular No. A-21 applies. OMB Circular No. A-122 applies.","isApplicable":true}</t>
  </si>
  <si>
    <t>{"description":"In any fiscal year in which funds are available for new awards, the Department of Education publishes a notice in the Federal Register inviting applications and establishing a deadline date. "}</t>
  </si>
  <si>
    <t>Peer review panels composed of representatives from public and private higher education, and State, and local education agencies having expertise in elementary, secondary, and higher education.</t>
  </si>
  <si>
    <t>Notification usually is made within 4-6 months of the deadline for submission of applications.</t>
  </si>
  <si>
    <t>Applications for renewal of multi-year projects are processed and funded before those for new projects.  Renewals are subject to the availability of funds.</t>
  </si>
  <si>
    <t>{"types":{"moe":false,"formula":false,"matching":true},"formula":{"title":"","chapter":"","part":"","subPart":"","publicLaw":"","description":""},"matching":{"requirementFlag":"voluntary","percent":"0","description":"The statute requires a cash or in-kind match from non-Federal sources for 50% of the total project costs."},"moe":{"description":""}}</t>
  </si>
  <si>
    <t>{"awarded":"other","description":"Grants are made for up to 7 years, subject to the availability of funds.","awardedDescription":"Electronic transfer"}</t>
  </si>
  <si>
    <t>[{"code":"program","isSelected":true,"description":"As required by the Education Department General Administrative Regulations (EDGAR) for direct grant programs (34 CFR 75).  Generally, annual performance and financial reports are required."},{"code":"cash","isSelected":false,"description":""},{"code":"progress","isSelected":true,"description":"Annual performance reports are required as part of the submittal of form ED 524B."},{"code":"expenditure","isSelected":true,"description":"Annual expenditures reports are required as part of the submittal of form ED 524B.  Staff also monitor grant drawdown using agency financial reports."},{"code":"performanceMonitoring","isSelected":true,"description":"Reporting on performance measures is required as part of the submittal of form ED 524B."}]</t>
  </si>
  <si>
    <t>EDGAR for direct grant programs (34 CFR part 75).  Generally, records related to grant funds, compliance and performance must be maintained for a period of 3 years after completion of the grant.</t>
  </si>
  <si>
    <t>(Project Grants) FY 17 est $338,831,000.00; FY 16$322,588,000.00; FY 18 est $218,817,000.00;</t>
  </si>
  <si>
    <t>State grants: Average award in FY 17, $3,328,109. Partnership grants: Average award in FY 17, $1,701,679.</t>
  </si>
  <si>
    <t>Education Department General Administrative Regulations, EDGAR; 34 CFR 74, 75, 77, 79, 80, 81, 82, 84, 85, 86, 97, 98, and 99 and 34 CFR Part 694; 2 CFR part 200; OMB Circulars A-21, A-87, A-110, A-122, and A-133.</t>
  </si>
  <si>
    <t>Karmon Simms-Coates,Office of Postsecondary Education, 400 Maryland Ave., SW, Washington, DC 20202 Email:&lt; a href='mailto:karmon.simms-coates@ed.gov'&gt;karmon.simms-coates@ed.gov&lt;/a&gt;Phone: (202) 453-7197;</t>
  </si>
  <si>
    <t>http://www.ed.gov/programs/gearup/index.html.</t>
  </si>
  <si>
    <t>https://beta.sam.gov/fal/b609976b9f9e434fb5dfe32b5807eafe/view</t>
  </si>
  <si>
    <t>Child Care Access Means Parents in School</t>
  </si>
  <si>
    <t>{"list":[{"act":{"description":"Higher Education Act of 1965, as amended, Title IV, Part A, Subpart 7"},"authorizationTypes":{"act":true}}]}</t>
  </si>
  <si>
    <t>To support the participation of low-income parents in postsecondary education through the provision of campus-based child care services.</t>
  </si>
  <si>
    <t>An institution of higher education is eligible to apply if the total amount of all Federal Pell Grant funds awarded to students enrolled at the institution of higher education for the preceding fiscal year equals or exceeds $350,000.</t>
  </si>
  <si>
    <t>Low-income student parents enrolled in postsecondary programs will benefit.</t>
  </si>
  <si>
    <t>{"environmentalImpact":{"reports":[{"isSelected":true,"reportCode":"ExecutiveOrder12372"},{"isSelected":true,"reportCode":"otherRequired"}]},"description":"In any fiscal year in which funds are available for new awards, the Department of Education publishes a notice in the Federal Register inviting applications and establishing a deadline date. An application package is available from the Office of Higher Education Programs. Copies will be mailed upon request."}</t>
  </si>
  <si>
    <t>{"description":"In any fiscal year in which funds are available for new awards, the Department of Education publishes a notice in the Federal Register inviting applications and establishing a deadline  date.  An application package is available from the Office of Higher  Education Programs.  Copies will be mailed upon request.  "}</t>
  </si>
  <si>
    <t>Peer review panels composed of representatives from public and private higher education and child care providers having expertise in child care service are designated to review application.</t>
  </si>
  <si>
    <t>Notification usually is made within 4 months of the deadline for submission of applications.</t>
  </si>
  <si>
    <t>Applications for renewal of multi-year projects are processed and funded before those for new projects.  Renewals are subject to the availability of funds and if the grantee has made substantial progress in achieving the objectives outlined in its application.</t>
  </si>
  <si>
    <t>{"types":{"moe":false,"formula":false,"matching":true},"formula":{"title":"","chapter":"","part":"","subPart":"","publicLaw":"","description":""},"matching":{"requirementFlag":"voluntary","percent":"0","description":"The grant amount awarded to an institution shall not exceed one percent of the total amount of all Federal Pell Grant funds awarded to students enrolled at the institution of higher education for the preceding fiscal year.\r\n"},"moe":{"description":""}}</t>
  </si>
  <si>
    <t>{"awarded":"other","description":"Grants shall be awarded for a period of 4 years, subject to the availability of funds.","awardedDescription":"Electronic transfer."}</t>
  </si>
  <si>
    <t>[{"code":"program","isSelected":true,"description":"Staff monitor grants drawdown using agency financial reports."},{"code":"cash","isSelected":false,"description":""},{"code":"progress","isSelected":true,"description":"Progress reports are required."},{"code":"expenditure","isSelected":false,"description":""},{"code":"performanceMonitoring","isSelected":true,"description":"Reporting on performance measures is required as part of the submittal of the required annual performance report."}]</t>
  </si>
  <si>
    <t>Records supporting claims under a grant must be maintained for 5 years after termination of the award.</t>
  </si>
  <si>
    <t xml:space="preserve">(Project Grants) FY 17$15,134,000.00; FY 18 est $50,000,000.00; FY 19 est $0.00; FY 16$15,134,000.00; - </t>
  </si>
  <si>
    <t>$10,000 - $300,000</t>
  </si>
  <si>
    <t>Contact the Program Office for information.</t>
  </si>
  <si>
    <t>Antionette EdwardsDepartment of Education, Office of Postsecondary Education, Higher Education Programs, 400 Maryland Ave., SW, Washington, DC 20202 Email:&lt; a href='mailto:antionette.edwards@ed.gov'&gt;antionette.edwards@ed.gov&lt;/a&gt;Phone: (202) 453-5649;</t>
  </si>
  <si>
    <t>http://www.ed.gov/programs/campisp/.</t>
  </si>
  <si>
    <t>Criteria for selecting among grant applications will be selected from those in the Education Department General Administrative Regulations (EDGAR).  Contact the Program Office for more information.</t>
  </si>
  <si>
    <t>https://beta.sam.gov/fal/56b28aafdd5d477e82abcc2862206bf4/view</t>
  </si>
  <si>
    <t>Teacher Quality Partnership Grants</t>
  </si>
  <si>
    <t>To improve student achievement; improve the quality of new and prospective teachers by improving the preparation of prospective teachers and enhancing professional development activities for new teachers; hold teacher preparation programs at institutions of higher education (IHEs) accountable for preparing highly qualified teachers; and recruit highly qualified individuals, including minorities and individuals from other occupations, into the teaching force.</t>
  </si>
  <si>
    <t>States and partnerships that consist of at least one institution of higher education, a school, department or program of education within the partner institution, one school of arts and sciences within the partner institution, one high-need local educational agency, and a high-need school or a consortium of high-need schools served by the high-need local educational agency.  A high-need local educational agency; is an agency that serves an elementary school or secondary school located in an area containing:  (1) A high percentage of individuals or families with incomes below the poverty line, (2) a high percentage of secondary teachers not teaching in the content area that they were trained to teach, or (3) a high teacher turnover rate.  An accredited institution of higher education, with a teacher training program must demonstrate the following: (A) A graduate from the teacher training program exhibits strong  performance on State-determined qualifying assessments for new teachers through demonstrating that 80 percent or more of the graduates of the  program intending to enter the field of teaching have passed all of the  applicable State qualification assessments for new teachers including an assessment of each prospective teacher's subject matter knowledge in the content area or areas in which the teacher intends to teach; (B) be ranked among the highest-performing teacher preparation programs in the State as determined by the State; (C) the teacher training program requires all the students of the program to participate in intensive clinical experience that meets high academic standards in the case of secondary candidates to successfully complete an academic major in the subject area in which the candidate intends to teach; (D) competence through a high level of performance in relevant content area; (F) successful completion of an academic major in the arts and sciences in the case of elementary school candidates, or (G) competence through a high level of performance in core academic subjects areas.  (Note: Entities that may constitute a partnership are specifically listed in the Law.)</t>
  </si>
  <si>
    <t>Students in high-need schools and school districts are the primary beneficiaries.</t>
  </si>
  <si>
    <t>Peer review panels composed of representatives from public and private higher education, State and local educational agencies with expertise in teacher education are designated to review applications.</t>
  </si>
  <si>
    <t>Notification usually is made within four months of the deadline for submission of applicants.</t>
  </si>
  <si>
    <t>{"types":{"moe":false,"formula":false,"matching":true},"formula":{"title":"","chapter":"","part":"","subPart":"","publicLaw":"","description":""},"matching":{"requirementFlag":"voluntary","percent":"0","description":"This program has statutory requirements as follows: eligible partnerships are required to match 100 percent of the grant.  Eligible partnerships may submit a request to waive the 100 percent match requirement for the first two years of the grant.  The Secretary has the authority to grant this waiver to eligible partnerships as authorized under section 203(c)(2) of the HEA, as amended."},"moe":{"description":""}}</t>
  </si>
  <si>
    <t>{"awarded":"other","description":"Grants are awarded for a performance period of five years, subject to the availability of funds.","awardedDescription":"Electronic transfer."}</t>
  </si>
  <si>
    <t>[{"code":"program","isSelected":true,"description":"As required by the Education Department General Administrative Regulations (EDGAR) for direct grant programs (34 CFR 75).  Generally, annual financial and progress reports must be submitted as required by grant award terms and conditions."},{"code":"cash","isSelected":false,"description":""},{"code":"progress","isSelected":true,"description":"Annual progress reports are required as part of the submittal of form ED 524B."},{"code":"expenditure","isSelected":true,"description":"Annual expenditure reports are required as part of the submittal of for ED 524B.  Staff also monitor drawdowns using agency financial reports."},{"code":"performanceMonitoring","isSelected":true,"description":"Annual performance monitoring is required as part of the submittal of for ED 524B."}]</t>
  </si>
  <si>
    <t>Records supporting claims under a grant must be maintained for 5 years after termination of the awards.</t>
  </si>
  <si>
    <t>91-0201-0-1-502;91-0204-0-1-501;</t>
  </si>
  <si>
    <t xml:space="preserve">(Project Grants) FY 17$43,092,000.00; FY 18 est $43,092,000.00; FY 19 est $0.00; FY 16$43,092,000.00; - </t>
  </si>
  <si>
    <t>An average award is $1.5 million per year.</t>
  </si>
  <si>
    <t>Contact the Program Office for additional information.</t>
  </si>
  <si>
    <t>Venita RichardsonDepartment of Education, Office of Innovation and Improvement, Teacher Quality Programs, 400 Maryland Avenue, S.W., Washington, DC 20202 Email:&lt; a href='mailto:venita.richardson@ed.gov'&gt;venita.richardson@ed.gov&lt;/a&gt;Phone: (202)260-2614;</t>
  </si>
  <si>
    <t>http://www2.ed.gov/programs/tqpartnership/index.html</t>
  </si>
  <si>
    <t xml:space="preserve">84.325 Special Education - Personnel Development to Improve Services and Results for Children with Disabilities; </t>
  </si>
  <si>
    <t>https://beta.sam.gov/fal/60f1539d246f4ec9ac25c5d78bc54080/view</t>
  </si>
  <si>
    <t>Arts in Education</t>
  </si>
  <si>
    <t>{"list":[{"act":{"description":"Elementary and Secondary Education Act (ESEA), as amended, Title IV, Part F, Subpart 4."},"authorizationTypes":{"USC":false,"act":true,"statute":false,"publicLaw":false,"executiveOrder":false}}]}</t>
  </si>
  <si>
    <t>To provide competitive grants that support the integration of the arts into the elementary and secondary school curriculum, with particular focus on improving the academic achievement of low-income students.</t>
  </si>
  <si>
    <t>State educational agencies; local educational agencies in which 20 percent or more of the students served are from low-income families; institutions of higher education; museums and other cultural institutions; the Bureau of Indian Education; a national nonprofit organization; and any other public or private agencies, institutions, or organizations.</t>
  </si>
  <si>
    <t>Arts educators and administrators, and their students benefit.</t>
  </si>
  <si>
    <t>{"description":"The applicant must submit the following by the designated deadline:  Written narrative addressing the selection criteria and application content; all required forms:  SF 424; A,B,C,D of Form 525; Assurances Non-Construction programs; Certification Regarding Lobbying, Debarment and Suspension; Drug-Free Workplace Requirements; Disclosure of Lobbying Activity; Certification Regarding Debarment, Suspension, Ineligibility, and Voluntary Exclusion - Lower Tiered Covered Transactions."}</t>
  </si>
  <si>
    <t>Applications are reviewed by the agency for eligibility and completeness; applications are reviewed and scored by a panel of experts; and applications are ranked according to raw scores. A funding slate is prepared, and the highest ranked applications are recommended for funding.  Successful and unsuccessful applicants are notified of the outcome, and grant awards are prepared and mailed to successful grantees.</t>
  </si>
  <si>
    <t>The approval/disapproval time is approximately 60 to 120 days following the application deadline.</t>
  </si>
  <si>
    <t>Applicants may apply for a project period of up to four years.  Continuation awards are subject to the availability of appropriations and substantial progress by the grantee.</t>
  </si>
  <si>
    <t>{"awarded":"other","description":"Grants under this program may be awarded for up to 48 months.  Continuation awards are subject to the availability of funds and substantial progress by the grantee.","awardedDescription":"Electronic transfer"}</t>
  </si>
  <si>
    <t>[{"code":"program","isSelected":true,"description":"Performance Reports are due within six to ten months of the initial award date; these reports are used to determine whether the grantee has made substantial progress toward meeting the project objectives and should or should not receive continuation funding.\r\n"},{"code":"cash","isSelected":false,"description":""},{"code":"progress","isSelected":false,"description":""},{"code":"expenditure","isSelected":false,"description":""},{"code":"performanceMonitoring","isSelected":false,"description":""}]</t>
  </si>
  <si>
    <t>In accordance with the General Education Provisions Act and the Education Department General Administrative Regulations (EDGAR), certain financial records must be maintained for a period of 3 years.</t>
  </si>
  <si>
    <t xml:space="preserve">(Project Grants) FY 17$27,000,000.00; FY 18 est $29,000,000.00; FY 19 est $0.00; FY 16$27,000,000.00; - </t>
  </si>
  <si>
    <t>Range of new awards:  $100,000 to $6,700,000.</t>
  </si>
  <si>
    <t>The Department of Education General Administrative Regulations (EDGAR). Contact the Program Office for additional information.</t>
  </si>
  <si>
    <t>Anna HintonArts in Education Grants, Department of Education, Office of Innovation and Improvement, 400 Maryland Avenue, S.W., Washington, DC 20202 Email:&lt; a href='mailto:anna.hinton@ed.gov'&gt;anna.hinton@ed.gov&lt;/a&gt;Phone:  (202) 260-1816;</t>
  </si>
  <si>
    <t>http://www2.ed.gov/programs/artsnational/index.html</t>
  </si>
  <si>
    <t>Selection criteria are contained in the Education  Department General Administrative Regulations (EDGAR) 34 CFR 75.210.</t>
  </si>
  <si>
    <t>https://beta.sam.gov/fal/59efa22de77e43b8be4f96ff8dc0a02e/view</t>
  </si>
  <si>
    <t>Credit Enhancement for Charter School Facilities</t>
  </si>
  <si>
    <t>To provide grants to eligible entities to leverage funds through credit enhancement initiatives in order to assist charter schools in using private-sector capital to acquire, construct, renovate, or lease academic facilities.</t>
  </si>
  <si>
    <t>A public entity, such as a State or local government entity, a private nonprofit entity, or a consortium of such entities may apply.</t>
  </si>
  <si>
    <t>Public charter schools as defined in Section 5210, ESEA.</t>
  </si>
  <si>
    <t>{"description":"Applications must be prepared and submitted in accordance with a notice published in the Federal Register. By the due date, eligible applicants must submit to the Department of Education a complete application that addresses the purposes of the program, the selection criteria, any priorities included in the application notice, and all required assurances and signatures. "}</t>
  </si>
  <si>
    <t>The Department of Education awards these grants on a competitive basis.  The program office notifies successful applicants of awards and negotiates and awards grants.  Contact the program office for more information.</t>
  </si>
  <si>
    <t>The range of approval/disapproval time is approximately 60 to 120 days following the application deadline.</t>
  </si>
  <si>
    <t>The General Education Provisions Act hearing procedures regarding recovery of funds are applicable to this program.</t>
  </si>
  <si>
    <t>The Department has historically only made one-time awards under this program.</t>
  </si>
  <si>
    <t>{"awarded":"other","description":"Funds under this program are available for the Department of Education to obligate by September 30 of the fiscal year in which they are appropriated.  Once these funds are obligated, they must be expended from the Federal account in five years.  In addition, two years after the grantee's receipt of grant funds, the Secretary may collect any or all funds in a reserve account if the grantee has not made substantial progress or is no longer using the funds for their specified purpose.","awardedDescription":"Electronic transfer."}</t>
  </si>
  <si>
    <t>[{"code":"program","isSelected":true,"description":"Each grantee under this program annually must submit to the Secretary a report of its operations and activities. Each such annual report must include-- (1) a copy of the most recent financial statements, and any accompanying opinion on such statements, prepared by the independent public accountant reviewing the financial records of the grantee; (2) a copy of any report made on an audit of the financial records of the grantee that was conducted during the reporting period; (3) an evaluation by the grantee of the effectiveness of its use of the Federal funds in leveraging private funds; (4) a listing and description of the charter schools served during the reporting period; (5) a description of the activities carried out by the grantee to assist charter schools; and (6) a description of the characteristics of lenders and other financial institutions participating in the activities undertaken by the grantee during the reporting period.\r\n"},{"code":"cash","isSelected":false,"description":""},{"code":"progress","isSelected":false,"description":""},{"code":"expenditure","isSelected":false,"description":""},{"code":"performanceMonitoring","isSelected":false,"description":""}]</t>
  </si>
  <si>
    <t>{"isApplicable":true,"description":"The financial records of each eligible entity receiving a grant under this subpart shall be maintained in accordance with generally accepted accounting principles and shall be subject to an annual audit by an independent public accountant."}</t>
  </si>
  <si>
    <t>In accordance with the General Education Provisions Act and the Education Department General Administrative Regulations (EDGAR), certain records must be retained for 3 years after the end of the grant.</t>
  </si>
  <si>
    <t xml:space="preserve">(Project Grants) FY 17$56,250,000.00; FY 18 est $40,000,000.00; FY 19 est $75,000,000.00; FY 16$16,000,000.00; - </t>
  </si>
  <si>
    <t>Range: $8,000,000-$12,000,000. Average: $10,000,000.</t>
  </si>
  <si>
    <t>Education Department General Administrative Regulations (EDGAR), Parts 74, 75, 77, 79, 80, 81, 82, 85, 86, 97, 98, and 99.</t>
  </si>
  <si>
    <t>Soumya SathyaDepartment of Education, Office of Innovation and Improvement, Charter Schools Program, 400 Maryland Ave., SW., Washington, DC 20202 Email:&lt; a href='mailto:soumya.sathya@ed.gov'&gt;soumya.sathya@ed.gov&lt;/a&gt;Phone: (202) 260-0819;</t>
  </si>
  <si>
    <t>http://www.ed.gov/programs/charterfacilities/index.html</t>
  </si>
  <si>
    <t xml:space="preserve">84.282 Charter Schools; </t>
  </si>
  <si>
    <t>The selection criteria contained in EDGAR, 34 CFR 75.209 and 75.210 are used to evaluate applications. For additional information contact the program office.</t>
  </si>
  <si>
    <t>https://beta.sam.gov/fal/bc3cf0175ba1470697ad3ebb1346891d/view</t>
  </si>
  <si>
    <t>Alaska Native Educational Programs</t>
  </si>
  <si>
    <t>{"list":[{"act":{"description":"Elementary and Secondary Education Act (ESEA), as amended, Title VI, Part C"},"authorizationTypes":{"act":true}}]}</t>
  </si>
  <si>
    <t xml:space="preserve">To support projects that recognize and address the unique educational needs of Alaska Native students, to recognize the role of Alaska Native languages and cultures and to integrate Alaska Native languages and cultures into education, to support supplemental education programs that benefit Alaska Natives, and to ensure the maximum participation by Alaska Native educators and leaders in programs designed to serve Alaska Native students. </t>
  </si>
  <si>
    <t xml:space="preserve">Alaska Native organizations with experience operating Alaska Native education programs; Alaska Native organizations that do not have experience operating Alaska Native education programs, but that apply in partnership with: a State educational agency (SEA) or an Alaska Native organization that operates an Alaska Native education program; or an entity located in Alaska and predominantly governed by Alaska Natives that has experience operating Alaska Native programs and is granted an official charter or sanction from at least one Alaska Native tribe or Alaska Native organization to carry out such programs. </t>
  </si>
  <si>
    <t>Alaska Natives as defined in the Alaska Native Claims Settlement Act.</t>
  </si>
  <si>
    <t>{"description":"This program is included under OMB Circular No. A-87.","isApplicable":true}</t>
  </si>
  <si>
    <t>{"description":"Applications must be prepared and submitted in accordance with a notice published in the Federal Register. By the due date, eligible applicants must submit to the Department of Education a complete application that addresses the purposes of the program, the selection criteria, and any priorities included in the application notice, and includes all required assurances and signatures."}</t>
  </si>
  <si>
    <t>The Department of Education awards these grants on a competitive basis.  Applications are reviewed and ranked by a panel of outside reviewers.  The Program Office notifies successful applicants of awards and negotiates and awards grants.  Contact the Program Office for more information.</t>
  </si>
  <si>
    <t>Renewals are subject to the availability of appropriations and substantial progress by the grantee.</t>
  </si>
  <si>
    <t>{"awarded":"other","description":"See the following for information on how assistance is awarded/released: Electronic transfer.","awardedDescription":"Electronic transfer"}</t>
  </si>
  <si>
    <t>[{"code":"program","isSelected":true,"description":"Each eligible entity receiving a grant under this program annually shall submit to the Secretary a report of its operations and activities. Each annual report shall include: (1) An executive summary; (2) information on project status; (3) budget information; and (4) supplemental information.\r\n"},{"code":"cash","isSelected":false,"description":""},{"code":"progress","isSelected":false,"description":""},{"code":"expenditure","isSelected":false,"description":""},{"code":"performanceMonitoring","isSelected":false,"description":""}]</t>
  </si>
  <si>
    <t xml:space="preserve">(Project Grants) FY 17$32,453,000.00; FY 18 est $35,453,000.00; FY 19 est $0.00; FY 16$32,453,000.00; - </t>
  </si>
  <si>
    <t>Range of new awards:  $200,000-$1,000,000; Average new award:  $550,000</t>
  </si>
  <si>
    <t>Almita ReedDepartment of Education, OESE School Improvement Programs, 400 Maryland Ave., SW, Washington, DC 20202 Email:&lt; a href='mailto:almita.reed@ed.gov'&gt;almita.reed@ed.gov&lt;/a&gt;Phone: (202) 260-1979;</t>
  </si>
  <si>
    <t>http://www.ed.gov/programs/alaskanative/index.html.</t>
  </si>
  <si>
    <t>The selection criteria contained in EDGAR, 34 CFR 75.209 and 75.210 are used to evaluate applications. Contact the program office for additional information.</t>
  </si>
  <si>
    <t>https://beta.sam.gov/fal/804f29852a224206bbcfdba581a767bb/view</t>
  </si>
  <si>
    <t>Rural Education</t>
  </si>
  <si>
    <t>{"list":[{"act":{"description":"Elementary and Secondary Education Act (ESEA), as amended"},"authorizationTypes":{"USC":false,"act":true,"statute":false,"publicLaw":false,"executiveOrder":false}}]}</t>
  </si>
  <si>
    <t>To provide financial assistance to rural districts to carry out activities to help improve the quality of teaching and learning in their schools.</t>
  </si>
  <si>
    <t>For SRSA, eligible recipients are local educational agencies (LEAs) in which (1) the total number of students in average daily attendance at all of the schools served by the LEA is less than 600 or where each school in the LEA is located in a county with a total population density of less than 10 persons per square mile; and (2) all of the schools served by the LEA are designated as rural by the U.S. Department of Education's National Center for Education Statistics (NCES) using the NCES school locale methodology in place at the time of enactment of the Every Student Succeeds Act (ESSA) or the LEA is located in an area of the State defined as rural by a State governmental agency. For RLIS, eligible recipients are State educational agencies (SEAs). SEAs then must distribute funds to local educational agencies (LEAs) on a formula or competitive basis. An LEA is eligible to receive a grant under RLIS only if (1) at least 20 percent of the school children ages 5-17 in the LEA come from families with incomes below the poverty line; and (2) all of the schools served by the LEA are designated with a school locale code of 32, 33, 41, 42, or 43 under the NCES school locale methodology in place at the time of ESSA’s enactment. If an SEA chooses not to participate in the program, the Secretary uses the State's allocation to make direct grants to eligible LEAs in the State. If an LEA is eligible for both SRSA and RLIS, the LEA may choose in which program to participate.</t>
  </si>
  <si>
    <t>Elementary and secondary schools, students, and teachers in rural schools.</t>
  </si>
  <si>
    <t>{"description":"For SRSA, the Department has, for several years, considered the application requirement to be met if the LEA submitted an application in any prior year. The Department plans to require a new application from each eligible LEA in FY 2017.  Application forms and instructions are available from the headquarters office. For RLIS, an SEA must submit an application that includes specific, measurable goals and objectives for the activities to be carried out through the grant. If an SEA does not participate in the program, eligible LEAs in the State may submit an application directly to the Department. "}</t>
  </si>
  <si>
    <t>For SRSA, awards are issued annually directly to eligible LEAs on a formula basis. Awards are made to all that apply and meet the applicable requirements of the Act.  Contact the program office for more information.  For RLIS, awards are issued annually to  SEAs, which make subgrants to LEAs. Awards are made to all SEAs that have RLIS-eligible LEAs and apply and meet the applicable requirements of the Act.  SEAs then award subgrants to eligible LEAs in the State either competitively or by formula.</t>
  </si>
  <si>
    <t>{"awarded":"other","description":"Grants are awarded for 1 year.","awardedDescription":"Electronic transfer"}</t>
  </si>
  <si>
    <t>[{"code":"program","isSelected":true,"description":"Annual financial and performance reports are due within 90 days of the termination of the project period.\r\n"},{"code":"cash","isSelected":false,"description":""},{"code":"progress","isSelected":false,"description":""},{"code":"expenditure","isSelected":false,"description":""},{"code":"performanceMonitoring","isSelected":false,"description":""}]</t>
  </si>
  <si>
    <t xml:space="preserve">(Formula Grants) FY 17$175,840,000.00; FY 18 est $180,840,000.00; FY 19 est $175,840,000.00; FY 16$175,840,000.00; - </t>
  </si>
  <si>
    <t>For Fiscal Year 2018: Range of new awards for SRSA: $140 - $51,294; Average new award for SRSA: $22,478.
Estimated range of new subgrants for RLIS: $17 - $266,500; Average new subgrants for RLIS: $34,102.</t>
  </si>
  <si>
    <t>34 CFR 76, 77, 79, 80, 81, 82, 85, 97, 98 and 99.</t>
  </si>
  <si>
    <t>Eric Schulz,Office of Elementary and Secondary Education, Department of Education, 400 Maryland Avenue, S.W., Washington, DC 20202 Email:&lt; a href='mailto:reap@ed.gov'&gt;reap@ed.gov&lt;/a&gt;Phone: (202) 260-7349.;</t>
  </si>
  <si>
    <t>http://www2.ed.gov/nclb/freedom/local/reap.html</t>
  </si>
  <si>
    <t xml:space="preserve">See Applicant Eligibility (081), Application Procedure (092), and Award Procedure (093). </t>
  </si>
  <si>
    <t>https://beta.sam.gov/fal/583dd82bf38140cc96dda9b484eca1d9/view</t>
  </si>
  <si>
    <t>Native Hawaiian Education</t>
  </si>
  <si>
    <t>{"list":[{"act":{"description":"Elementary and Secondary Education Act, as amended"},"authorizationTypes":{"act":true}}]}</t>
  </si>
  <si>
    <t xml:space="preserve">To develop innovative educational programs to assist Native Hawaiians,  to supplement and expand programs and authorities in the area of education, and to encourage the maximum participation of Native Hawaiians in planning and management of Native Hawaiian education programs. </t>
  </si>
  <si>
    <t xml:space="preserve">Eligible applicants include: (1) Native Hawaiian educational organizations and community-based organizations; (2) public and private nonprofit organizations, agencies, and institutions with experience in developing or operating Native Hawaiian programs or programs of instruction in the Native Hawaiian language; (3) charter schools; or (4) consortia of the organizations, agencies, and institutions described above. </t>
  </si>
  <si>
    <t>Native Hawaiian children and adults.</t>
  </si>
  <si>
    <t>The Department of Education awards these grants on a competitive basis.  Applications are reviewed and ranked by a panel of outside reviewers. The program office notifies successful applicants of awards and awards grants.  Contact the program office for more information.</t>
  </si>
  <si>
    <t>Renewals are subject to the availability of appropriations.</t>
  </si>
  <si>
    <t>{"awarded":"other","description":"Awards are made for a period of up to three years; continuation awards are based on the availability of appropriations and adequate progress on project implementation.","awardedDescription":"Electronic transfer."}</t>
  </si>
  <si>
    <t>[{"code":"program","isSelected":true,"description":"Each eligible entity receiving a grant under this program annually must submit to the Department a report of its operations and activities. Each such annual report must include: (1) an executive summary; (2) project status information; (3) budget information; and (4) supplemental information.\r\n"},{"code":"cash","isSelected":false,"description":""},{"code":"progress","isSelected":false,"description":""},{"code":"expenditure","isSelected":false,"description":""},{"code":"performanceMonitoring","isSelected":false,"description":""}]</t>
  </si>
  <si>
    <t>In accordance with the General Education Provisions Act and the Education Department General Administrative Regulations (EDGAR), certain records must be retained for three years after the end of the grant.</t>
  </si>
  <si>
    <t xml:space="preserve">(Project Grants) FY 17$33,397,000.00; FY 18 est $36,397,000.00; FY 19 est $0.00; FY 16$33,397,000.00; - </t>
  </si>
  <si>
    <t>Range of New Awards:  $250,000-$950,000; Average New Award:  $425,000.</t>
  </si>
  <si>
    <t>Joanne Osborne,Department of Education, OESE, Academic Improvement and Teacher Quality Programs, 400 Maryland Ave., S.W., Rm. 3W215, Washington, DC 20202 Email:&lt; a href='mailto:joanne.osborne@ed.gov'&gt;joanne.osborne@ed.gov&lt;/a&gt;Phone: (202) 260-1265.;</t>
  </si>
  <si>
    <t>http://www.ed.gov/programs/nathawaiian/index.html</t>
  </si>
  <si>
    <t>https://beta.sam.gov/fal/7bbabd8b4eac47c8bf7dc1afb81ca2ab/view</t>
  </si>
  <si>
    <t>School Leader Recruitment and Support (formerly School Leadership)</t>
  </si>
  <si>
    <t>{"list":[{"act":{"description":"Elementary and Secondary Education Act, as amended, Title II, Part B, Subpart 4, Section 2243"},"authorizationTypes":{"act":true}}]}</t>
  </si>
  <si>
    <t xml:space="preserve">To improve the recruitment, preparation, placement, support, and retention of effective principals and other school leaders in high-need schools. </t>
  </si>
  <si>
    <t>Eligible entities include:  (1) local educational agencies (LEAs) that serve high-need schools; (2) State educational agencies (SEAs); SEAs in partnership with LEAs that serve high-need schools; (3) the Bureau of Indian Education; or (4) any of those entities in partnership with nonprofit organizations or institutions of higher education.</t>
  </si>
  <si>
    <t>Local educational agencies and school leaders in high-need schools.</t>
  </si>
  <si>
    <t>{"description":"2 CFR 200, Subpart E - Cost Principles applies to this program.  \r\n\r\nThe Uniform Administrative Requirements, Cost Principals, and Audit Requirements for Federal Awards (2 CFR part 200) apply to this program.","isApplicable":true}</t>
  </si>
  <si>
    <t>{"description":"Applications must be prepared and submitted in accordance with any rules for the program and deadlines that the Department of Education publishes in an announcement published in the Federal Register.  "}</t>
  </si>
  <si>
    <t>If an applicant is successful, the Department of Education will notify the applicant's U.S. Representative and U.S. Senators, and will send the successful applicant a Grant Award Notification (GAN).  Negotiation and awarding of grants will be completed by the Department of Education's Office of Innovation and Improvement staff.  Eligible entities may receive only one grant during a grant competition.</t>
  </si>
  <si>
    <t>Approximately 120 days following the application deadline.</t>
  </si>
  <si>
    <t>Grants are awarded for up to 5 years, with the option of one additional 2-year extension.  Renewals are subject to the availability of appropriations and a grantee's demonstration of substantial progress.</t>
  </si>
  <si>
    <t>{"types":{"moe":false,"formula":false,"matching":true},"formula":{"title":"","chapter":"","part":"","subPart":"","publicLaw":"","description":""},"matching":{"requirementFlag":"voluntary","percent":"25","description":"Matching is required: grantees must use non-Federal sources, in cash or in kind, to cover at least 25 percent of the total project costs each year.  The Secretary may waive of modify the cost-sharing requirements in cases of demonstrated financial hardship."},"moe":{"description":""}}</t>
  </si>
  <si>
    <t>{"awarded":"other","description":"Funds are awarded for up to 5 years, with the possibility of one 2-year extension.  Renewals are subject to the availability of appropriations and a grantee's demonstration of substantial progress.","awardedDescription":"Electronic transfer"}</t>
  </si>
  <si>
    <t>[{"code":"program","isSelected":true,"description":"Program reports are applicable.  As required by the Education Department General Administrative Regulations (EDGAR) for direct grant programs (34 CFR part 75), annual performance reports (ED Form 524B) are required of all grantees; requirements for any additional reporting will be included in grant award documents. \r\n\r\n"},{"code":"cash","isSelected":false,"description":""},{"code":"progress","isSelected":true,"description":"Progress reports are applicable.  Annual performance reports must be submitted for each budget period in order for grantees to be eligible to receive continuation awards. Final performance reports are due 90 days after expiration or termination of the award. "},{"code":"expenditure","isSelected":true,"description":"Expenditure reports are applicable.  Grantees submit updated budget information in their annual performance reports; in addition, Department staff monitor grant drawdowns."},{"code":"performanceMonitoring","isSelected":true,"description":"Performance monitoring is required.  Performance measures are established for the program and grantee.  Grantees provide performance measurement data in their annual performance reports. "}]</t>
  </si>
  <si>
    <t>Each grantee must maintain records that fully disclose the total cost of the activity for which the funds are used, and the share of the cost provided from other sources, and other such records as will facilitate an effective financial or programmatic audit. _x000D_
_x000D_
Under 2 CFR 200.333, a grantee must maintain program records for 3 years from the date it  submits to the Department of Education its single or last expenditure report for the period for which it received the funds.  A longer retention period is required under specified conditions.  (If BIE is awarded a grant, the Department will establish this same condition in its grant award.</t>
  </si>
  <si>
    <t xml:space="preserve">(Project Grants) FY 17$14,500,000.00; FY 18 est $0.00; FY 19 est $0.00; FY 16$16,368,000.00; - </t>
  </si>
  <si>
    <t>FY 2017: Range $212,000 to $2,208,000;  (continuation awards); 
FY 2018: $0 
FY 2019: $0</t>
  </si>
  <si>
    <t>{"list":[{"fiscalYear":2016,"description":"No Current Data Available. Program performance measures have been developed for the program; see https://www2.ed.gov/about/overview/budget/budget18/justifications/f-ii.pdf."},{"fiscalYear":2017,"description":"No Current Data Available."},{"fiscalYear":2018,"description":"Not applicable."},{"fiscalYear":2019,"description":"Not applicable"}],"isApplicable":true}</t>
  </si>
  <si>
    <t xml:space="preserve">a)  The Education Department General Administrative Regulations (EDGAR) in 34 CFR parts 75, 77, 79 81, 82, 84, 86, 97, 98, and 99.  (b)  The OMB Office of Management and Budget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  Contact the program office for additional information.  </t>
  </si>
  <si>
    <t>Margarita MelendezDepartment of Education, Office of Innovation and Improvement, Teacher Quality Programs 400 Maryland Ave., S.W., Washington, DC 20202 Email:&lt; a href='mailto:margarita.melendez@ed.gov'&gt;margarita.melendez@ed.gov&lt;/a&gt;Phone: (202) 205-3548.;</t>
  </si>
  <si>
    <t>http://www.ed.gov/programs/leadership/index.html.</t>
  </si>
  <si>
    <t xml:space="preserve">84.367 Supporting Effective Instruction State Grants (formerly Improving Teacher Quality State Grants); 84.010 Title I Grants to Local Educational Agencies; 84.423 Supporting Effective Educator Development Program; </t>
  </si>
  <si>
    <t>Fiscal Year2018: No Current Data Available.Fiscal Year2016: No Current Data Available. In FY 2016, the Department funded only continuation awards, under the School Leadership program. FY 2013 School Leadership grant applications and abstracts are available at http://www2.ed.gov/programs/leadership/awards.html. Fiscal Year2017: No Current Data Available.</t>
  </si>
  <si>
    <t>https://beta.sam.gov/fal/094e31b24f494310bcf491b5dc3e4770/view</t>
  </si>
  <si>
    <t>{"list":[{"act":{"description":"Elementary and Secondary Education Act of 1965 (ESEA), as amended, Title III, Part A, Sections 3101-3131."},"authorizationTypes":{"act":true}}]}</t>
  </si>
  <si>
    <t>To help ensure that English learners (ELs), including immigrant children and youth, attain English proficiency and meet the same challenging State academic standards that all children are expected to meet.</t>
  </si>
  <si>
    <t xml:space="preserve">States with approved State plans and outlying areas are eligible to receive funds.    </t>
  </si>
  <si>
    <t>English learners and immigrant children and youth benefit.</t>
  </si>
  <si>
    <t>{"description":"SEAs apply for grants by submitting a plan to the Department that describes, among other things,  the process they will use in establishing standards and objectives for raising the level of English proficiency for ELs, making sub-grants to eligible entities, and  holding sub-grantees accountable for meeting the objectives described in their funded applications.  Outlying area applicants may apply under the Consolidated Application Process for outlying areas through which they may combine various program funds. An application submitted under the Consolidated Application Process for outlying areas must address the purpose of the grant, priorities, goals and objectives, activities, evaluation, needs, and include a budget indicating how the funds will be used. "}</t>
  </si>
  <si>
    <t xml:space="preserve">The Department allocates funds to any SEA with an approved plan. SEAs must expend at least 95 percent of their Title III allotments to award subgrants to LEAs and other eligible entities to meet the educational needs of ELs and immigrant children and youth. </t>
  </si>
  <si>
    <t>Section 432 of the General Education Provisions Act provides local educational agencies with a right of appeal in disagreements between State and local educational agencies, including disagreements over funding decisions. Where a local educational agency alleges that a denial of funding is "a violation of State or Federal law, rules, regulations, or guidelines governing the applicable program," it may, within 30 days, request a hearing from the State educational agency.  Once the hearing is held and the State educational agency issues its written ruling, the local educational agency may appeal a negative ruling to the Secretary.</t>
  </si>
  <si>
    <t>{"awarded":"other","description":"Generally, awards to SEAs are made on July 1. In addition, funds remain available to SEAs and LEAs for an additional fiscal year for obligation and expenditure under section 421(b) of GEPA.","awardedDescription":"Electronic transfer"}</t>
  </si>
  <si>
    <t>[{"code":"program","isSelected":true,"description":"Grantees are subject to the reporting requirements contained in Parts 76 and 80 of the Education Department General Administrative Regulations (EDGAR) and 2CFR 200. In addition, there are program-specific requirements for these formula grants: States prepare and submit reports every year on the programs and activities carried out by the SEA and the effectiveness of such programs and activities in improving the education of ELs. LEAs that receive sub-grants from SEAs must provide States with a report every second year. The report must include: a description of the programs and activities conducted; the number and percentage of ELs who are making progress toward English proficiency, disaggregated, at a minimum, by ELs with disabilities; the number and percentage of ELs attaining English proficiency; the number and percentage of ELs who exit language instruction educational programs based on attaining English proficiency; the number and percentage of ELs meeting challenging State academic standards for each of the 4 years after such children are no longer receiving services disaggregated. at a minimum, by ELs with disabilities and the number and percentage of ELs who have not attained English proficiency within 5 years of initial classification as an EL.."},{"code":"cash","isSelected":false,"description":""},{"code":"progress","isSelected":false,"description":""},{"code":"expenditure","isSelected":false,"description":""},{"code":"performanceMonitoring","isSelected":true,"description":"Contact program office."}]</t>
  </si>
  <si>
    <t>{"isApplicable":true,"description":"All grantees are subject to the provisions of the Single Audit Act."}</t>
  </si>
  <si>
    <t>All grantees must maintain and complete records as provided in EDGAR and 2 CFR 200.</t>
  </si>
  <si>
    <t>91-1300-0-1-501;</t>
  </si>
  <si>
    <t xml:space="preserve">(Formula Grants) FY 17$684,469,000.00; FY 18 est $681,011,655.00; FY 19 est $681,021,655.00; FY 16$684,469,000.00; - </t>
  </si>
  <si>
    <t>FY 18  $92,598 - $150,624,531; $12,713,793 average.</t>
  </si>
  <si>
    <t>{"list":[{"fiscalYear":2016,"description":"No Current Data Available"}],"isApplicable":false}</t>
  </si>
  <si>
    <t xml:space="preserve">EDGAR; 34 CFR parts 76 and 2 CFR 200. </t>
  </si>
  <si>
    <t>Katherine CoxOffice of Elementary and Secondary Education, 400 Maryland Avenue, SW, Washington, DC 20202 Email:&lt; a href='mailto:katherine.cox@ed.gov'&gt;katherine.cox@ed.gov&lt;/a&gt;Phone: (202) 453-6886;</t>
  </si>
  <si>
    <t>http://www2.ed.gov/programs/sfgp/index.html</t>
  </si>
  <si>
    <t>Fiscal Year2016: No Current Data Available</t>
  </si>
  <si>
    <t>https://beta.sam.gov/fal/af90a45491a14e9e8ec071cb7f746c1d/view</t>
  </si>
  <si>
    <t>To provide grants to State Educational Agencies (SEAs), and, through the SEAs, to Local Educational Agencies (LEAs) in order to increase student academic achievement consistent with challenging State academic standards; improve the quality and effectiveness of teachers, principals, and other school leaders; increase the number of teachers, principals, and other school leaders who are effective in improving student academic achievement in schools; and provide low-income and minority students greater access to effective teachers, principals, and other school leaders.  (Under the antecedent program, State agencies for higher education also were eligible grantees.  State agencies for higher education are no longer eligible grantees.)
NOTE:  The program was reauthorized by P.L. 114-95.  The provisions listed here reflect changes made to the program and are applicable for awards made with FY 2017 and subsequent year funds.</t>
  </si>
  <si>
    <t>SEAs</t>
  </si>
  <si>
    <t>Elementary and secondary schools, teachers, paraprofessionals, principals and other school leaders; and students will benefit.</t>
  </si>
  <si>
    <t>{"description":"2 CFR 200, Uniform Administrative Requirements, Cost Principles, and Audit Requirements for Federal Awards applies to this program. \n\nAn SEA is eligible for funding if it submits either a consolidated State application under ESEA section 8302 that includes information the U.S. Department of Education requires (a description of how the funds will be used, the State’s system of certification and licensing, the State’s plans to improve the skills of educators, how the State will use of data and ongoing consultation, and any State actions to improve teacher preparation), or a program application under ESEA section 2101(d) that contains  a number of descriptions including how funds will be used, the State’s certification and licensing of teachers and school leaders, and how activities are both aligned with challenging State academic standards and expected to improve student achievement.  Program applications must also include descriptions of plans to improve the skills of educators, use of data and ongoing consultation, plans to encourage educator autonomy and flexibility, and actions to improve teacher preparation. The program application also must contain assurances that the SEA will (1) assure compliance by LEAs; (2) work in consultation with the entity responsible for teacher and leader professional standards, certification, and licensing; and (3) comply with requirements for equitable participation of private school children and teachers. Under ESEA section 2102, the SEA makes subgrants to LEAs on a formula basis. Contact the program office for additional information."}</t>
  </si>
  <si>
    <t>The Department awards funds to any SEA with an approved  application under Section 2101(d) of the ESEA (program application) or under section 8302 (consolidated State applications).</t>
  </si>
  <si>
    <t>{"types":{"moe":true,"formula":true,"matching":false},"formula":{"title":"","chapter":"","part":"","subPart":"","publicLaw":"","description":"Statutory Formula: In FY 2017, each SEA received 85.71% of the amount of funds that it received under the antecedent Eisenhower Professional Development State Grants and Class Size Reduction programs in fiscal year 2001, totaling around $2.1 billion. Remaining funds are then allocated to SEAs by formula, with 35 percent of remaining allocations based on  States’ relative shares of the population age 5 to 17, and 65 percent based on States’ relative shares of children age 5 to 17 from low-income families. Each SEA must receive at least one-half of 1 percent of these remaining funds. The Bureau of Indian Education in the Department of the Interior and the Outlying Areas each receive one-half of 1 percent of the appropriation.   In subsequent years, the percentage of funding distributed based on the antecedent programs is reduced; in addition, the proportion distributed on the State’s relative share of children ages 5 through 17 below the poverty line increases, and the proportion allocated on the basis of the State’s relative number of children ages 5 through 17 decreases. In FY 2018, an SEA receives 71.42% of the amount received under the antecedent programs, with 30% of remainder distributed based on relative share of the population age 5 to 17 and 70% of the remainder distributed based on relative shares of children age 5 through 17 from low-income families.  In FY 2019, the SEA receives 57.13% of the amount received under the antecedent programs, with 25% of remainder distributed based on relative share of the population age 5 to 17 and 75% of the remainder distributed based on relative shares of children age 5 through 17 from low-income families."},"matching":{"description":""},"moe":{"description":"Under ESEA section 8521, this program has Maintenance of Effort requirements, see funding agency for further details."}}</t>
  </si>
  <si>
    <t>{"awarded":"other","description":"Generally, awards to SEAs are available for obligation at the Federal level from July 1 to September 30 of the following year.  In addition, funds remain available to SEAs for an additional fiscal year for obligation and expenditure.","awardedDescription":"See the following for how funds are transferred:  Other.  Funds are transferred through the Department of Education grant system, with notification of the transfer sent to the grantees."}</t>
  </si>
  <si>
    <t>[{"code":"program","isSelected":true,"description":"As required by the Education Department General Administrative Regulations (EDGAR) for State-administered programs (34 CFR part 76). Generally, SEAs are subject to the reporting requirements contained in the Consolidated State Performance Report required by Title VIII of the ESEA, Section 8303 (b). "},{"code":"cash","isSelected":false,"description":""},{"code":"progress","isSelected":true,"description":"Progress reports are required:  Title II, Part A, Section 2104 requires SEAs to submit annual reports that include information on the uses of grant funds, results of educator evaluation and support systems (if applicable) and retention rates (where available)."},{"code":"expenditure","isSelected":false,"description":""},{"code":"performanceMonitoring","isSelected":true,"description":"The Department has performance measures for the program; contact the program office for more information. "}]</t>
  </si>
  <si>
    <t>{"isApplicable":true,"description":"Nonfederal entities that expend financial assistance less than $500,000 in a fiscal year must keep records available for review or audit by appropriate officials of the Federal government."}</t>
  </si>
  <si>
    <t>SEAs and LEAs must maintain program records for 3 years from the date those agencies submit to the awarding agency its single or last expenditure report for the period for which it received the funds.  A longer retention period is required under specified conditions.</t>
  </si>
  <si>
    <t xml:space="preserve">(Formula Grants) FY 17$2,055,830,000.00; FY 18 est $2,055,830,000.00; FY 19 est $0.00; FY 16$2,255,837,000.00; - </t>
  </si>
  <si>
    <t>FY 17: Range: $9,722,812 - $227,942,395; Average: $38,944,141.
FY 18: Range: $9,789,945 to $230,422,543; Average: $38,944,141
FY 19: Not applicable</t>
  </si>
  <si>
    <t>2 CFR 200, Uniform Administrative Requirements, Cost Principles, and Audit Requirements for Federal Awards, applies to this program. _x000D_
_x000D_
(a)  The Education Department General Administrative Regulations (EDGAR) in 34 CFR parts 76, 77, 79, 81, 82, 84, 86, 97, 98, and 99.  (b)  The Uniform Administrative Requirements, Cost Principles, and Audit Requirements for Federal Awards in 2 CFR part 200, as adopted and amended as regulations of the Department in 2 CFR part 3474.  Contact the program office for additional information.</t>
  </si>
  <si>
    <t>Roberta MiceliOffice of Elementary and Secondary Education, Department of Education, 400 Maryland Ave., SW,, Washington, DC 20202 Email:&lt; a href='mailto:roberta.miceli@ed.gov'&gt;roberta.miceli@ed.gov&lt;/a&gt;Phone: (202) 453-7019;</t>
  </si>
  <si>
    <t>http://www.ed.gov/programs/teacherqual/index.html.</t>
  </si>
  <si>
    <t xml:space="preserve">Fiscal Year2016: Information provided by SEAs and LEAs on the uses of funds is available at http://www2.ed.gov/programs/teacherqual/resources.html. </t>
  </si>
  <si>
    <t>https://beta.sam.gov/fal/3df609bbc3c2489e8e565a12eefea7fd/view</t>
  </si>
  <si>
    <t>Competitive Grants for State Assessments (formerly Grants for Enhanced Assessment Instruments)</t>
  </si>
  <si>
    <t>{"list":[{"act":{"description":"Elementary and Secondary Education Act of 1965, as amended, Title I, Part B, Sec. 1203."},"authorizationTypes":{"USC":false,"act":true,"statute":false,"publicLaw":false,"executiveOrder":false}}]}</t>
  </si>
  <si>
    <t>Starting with fiscal year 2017, the purpose is to support efforts to:  (1) improve the quality, validity, and reliability of State academic assessments; (2) measure student academic achievement through the use of multiple measures from multiple sources; (3) develop or improve models to measure and assess student progress or growth; (4) develop or improve assessments for English learners, including assessments of English language proficiency or assessments of academic content in languages other than English; (5) develop or improve assessments for children with disabilities, including alternate assessments aligned to alternate academic achievement standards; and (6) develop and use comprehensive assessment instruments, such as performance- and technology-based assessments, computer adaptive assessments, or extended performance task assessments that improve assessment ability to measure critical thinking, writing and problem solving skills.</t>
  </si>
  <si>
    <t>State educational agencies (SEAs) and/or consortia of SEAs are eligible to receive grants.</t>
  </si>
  <si>
    <t>State educational agencies (SEAs) and/or consortia of SEAs, local educational agencies and local schools will benefit.</t>
  </si>
  <si>
    <t>{"description":"Applicants must prepare and submit applications in accordance with the application package, which includes instructions and guidance for completing and submitting an application.  ","isApplicable":true}</t>
  </si>
  <si>
    <t>{"description":"The applicant may work in collaboration with institutions of higher education, other research institutions or other organizations.  An application from a consortium of SEAs must designate one SEA as the fiscal agent.  The designated SEA submits the application.  The application package includes instructions and guidance on submitting an applications as well as a list of required documents and forms."}</t>
  </si>
  <si>
    <t xml:space="preserve">Funds are awarded on a competitive basis.  </t>
  </si>
  <si>
    <t>No-cost extensions are available.</t>
  </si>
  <si>
    <t>{"awarded":"other","description":"The project period is up to 48 months.","awardedDescription":"Assistance is awarded through electronic transfer."}</t>
  </si>
  <si>
    <t>[{"code":"program","isSelected":true,"description":"Reports must be submitted in accordance with the terms of the award document."},{"code":"cash","isSelected":false},{"code":"progress","isSelected":true,"description":"Progress reports must be submitted in accordance with the terms of the award document."},{"code":"expenditure","isSelected":true,"description":"Expenditure reports must be submitted in accordance with the terms of the award document."},{"code":"performanceMonitoring","isSelected":true,"description":"Performance monitoring will be in accordance with the terms of the award document."}]</t>
  </si>
  <si>
    <t>{"isApplicable":true,"description":"Any additional audit requirements will be included in grant award documents."}</t>
  </si>
  <si>
    <t>Records must be maintained in accordance with EDGAR; requirements will be included in grant award documents.</t>
  </si>
  <si>
    <t xml:space="preserve">(Project Grants) FY 17$0.00; FY 18 est $8,948,000.00; FY 19 est $0.00; FY 16$0.00; - </t>
  </si>
  <si>
    <t>The average award is $7,500,000</t>
  </si>
  <si>
    <t>{"list":[{"fiscalYear":2016,"description":"No Current Data Available."},{"fiscalYear":2017,"description":"To reflect FY 2019 obligations and other technical corrections."},{"fiscalYear":2018,"description":"To reflect FY 2019 obligations and other technical corrections."},{"fiscalYear":2019,"description":"To reflect FY 2019 obligations and other technical corrections."}],"isApplicable":true}</t>
  </si>
  <si>
    <t>Applicable regulations may be found at the Education Department General Administrative Regulations (EDGAR) in 34 CFR parts 74, 75, 77, 80, 81, 82, 84, 85, 86, 97, 98, and 99.  Other information may be found at the program website.  The Debarment and Suspension regulations in 2 CFR part 3485 also apply.</t>
  </si>
  <si>
    <t>James Butler,Office of Elementary and Secondary Education, Department of Education, 400 Maryland Ave. SW, Washington, DC 20202 Email:&lt; a href='mailto:James.Butler@ed.gov'&gt;James.Butler@ed.gov&lt;/a&gt;Phone: (202) 260-9737.;</t>
  </si>
  <si>
    <t>http://www.2.ed.gov/programs/eag/index.html</t>
  </si>
  <si>
    <t xml:space="preserve">84.369 Grants for State Assessments and Related Activities; </t>
  </si>
  <si>
    <t>Selection criteria are included in the Notice Inviting Application, which is posted on the program website.</t>
  </si>
  <si>
    <t>May 03,2010</t>
  </si>
  <si>
    <t>https://beta.sam.gov/fal/e07c72324d094b73a29ef3efe49f4c0d/view</t>
  </si>
  <si>
    <t>Grants for State Assessments and Related Activities</t>
  </si>
  <si>
    <t>The purpose of this program is: to pay the costs of developing the standards and high-quality assessments required by Title I of the ESEA. Once a State has put in place those standards and assessments, it may use program funds to pay for the administration of the assessments and for other activities related to ensuring that the State’s schools and LEAs are held accountable for results and helping students attain challenging academic standards linked to college- and career-readiness. Such activities may include, among other things, developing standards and assessments in subjects other than those required by Title I, refining State assessments to ensure continued alignment with standards, expanding the range of testing accommodations for students with disabilities and for English Learner students, developing multiple measures to ensure the validity and reliability of State assessments, and using academic assessment instruments such as performance and technology-based assessments or computer adaptive assessments to better reflect the kind of complex work students do in an effective classroom and the real world.</t>
  </si>
  <si>
    <t>State educational agencies.</t>
  </si>
  <si>
    <t>States and local educational agencies.</t>
  </si>
  <si>
    <t>{"description":"This program is included for coverage under OMB Circular No. A-87.","isApplicable":true}</t>
  </si>
  <si>
    <t>The Department will allocate funds to any State whose State application submission demonstrates that funds will be used for covered activities and that costs associated with those activities are reasonable.</t>
  </si>
  <si>
    <t>If the Department disapproves a State's application for funds authorized by Section 1201, the State has the right to a hearing in accordance with Section 76.202 of the Education Department General Administrative Regulations (EDGAR).</t>
  </si>
  <si>
    <t>States with approved applications will automatically receive grant awards for any year for which there is an appropriation for the program.</t>
  </si>
  <si>
    <t>{"types":{"moe":false,"formula":true,"matching":false},"formula":{"title":"VI","chapter":"","part":"A","subPart":"1","publicLaw":"","description":"Funds appropriated for State Assessment Grants are distributed to the States through a formula under which each State receives $3 million and any amounts remaining are distributed based on each State’s relative share of the total population of children aged 5 through 17."},"matching":{"description":""},"moe":{"description":""}}</t>
  </si>
  <si>
    <t>{"awarded":"other","description":"Awards of funds are available for obligation for a maximum of 27 months.  They become available to the Department on July 1, and are awarded to States on or about that date.  They remain available for obligation under the initial period of availability for 15 months (until September 30, of the following fiscal year).  Under section 421(b) of the General Education Provisions Act, any funds that remain unobligated may be carried over for obligation for an additional 12 months.  Funds for succeeding fiscal years, if appropriated, will follow a similar timeline.","awardedDescription":"Electronic transfer"}</t>
  </si>
  <si>
    <t>[{"code":"program","isSelected":true,"description":"Grantees are subject to the reporting requirements contained in Parts 76 and 80 of the Education Department General Administrative Regulations (EDGAR).  States receive awards under this program are required to respond to any questions that the Department asks  in its annual Consolidated State Performance Report survey.\r\n"},{"code":"cash","isSelected":false,"description":""},{"code":"progress","isSelected":false,"description":""},{"code":"expenditure","isSelected":false,"description":""},{"code":"performanceMonitoring","isSelected":false,"description":""}]</t>
  </si>
  <si>
    <t>All grantees must maintain and complete records in accordance with the General Education Provisions Act and the Education Department General Administrative Regulations (EDGAR).</t>
  </si>
  <si>
    <t xml:space="preserve">(Formula Grants) FY 17$369,051,480.00; FY 18 est $369,100,000.00; FY 19 est $369,100,000.00; FY 16$369,051,480.00; - </t>
  </si>
  <si>
    <t>FY 2017 range of awards to States: $3,298,718-$28,497,867average $7,027,096. 
FY 2018 range of awards to States: $3,306,849-$28,444,134 average $7,027,096.
FY 2019 range of awards to States: $3,306,849-$28,444,134 average $7,027,096.</t>
  </si>
  <si>
    <t>Education Department General Administrative Regulations (EDGAR), Parts 76, 77, 79, 80, 81, 82, 85, 86, 97, 98, and 99. 34 CFR Parts 200 and 300. Nonregulatory guidance concerning Title I, Part A assessment requirements is available at http://www.ed.gov/admins/lead/account/saa.html.</t>
  </si>
  <si>
    <t>http://www2.ed.gov/admins/lead/account/saa.html</t>
  </si>
  <si>
    <t xml:space="preserve">84.010 Title I Grants to Local Educational Agencies; 84.368 Competitive Grants for State Assessments (formerly Grants for Enhanced Assessment Instruments); </t>
  </si>
  <si>
    <t>https://beta.sam.gov/fal/9992db0cb43549ccaf352aaad48bab46/view</t>
  </si>
  <si>
    <t xml:space="preserve">DC School Choice Incentive Program </t>
  </si>
  <si>
    <t>{"list":[{"act":{"description":"Scholarships for Opportunity and Results (SOAR) Act, (Division C of Public Law 112-10, as amended by P.L. 115-31"},"authorizationTypes":{"act":true}}]}</t>
  </si>
  <si>
    <t>To provide low-income parents residing in the District of Columbia (District) with expanded options for the education of their children.  This program is part of a broader school improvement effort in the District.</t>
  </si>
  <si>
    <t>An educational entity of the District of Columbia Government; a nonprofit organization; or a consortium of nonprofit organizations.</t>
  </si>
  <si>
    <t xml:space="preserve">To receive an award under this program, an applicant must ensure that a majority of the members of its voting board or governing organization are residents of the District of Columbia. The Secretary gives priority to applications from eligible entities that will most effectively provide students and families with the widest range of educational options; to applications from eligible entities that will most effectively target resources to students and families who lack the financial resources to take advantage of available educational options; and to applications from eligible entities that will most effectively give priority to (A) eligible students who, in the school year preceding the school year in which the student would use the scholarship, attend an elementary or secondary school identified for improvement, corrective action, or restructuring under section 1116 of the Elementary and Secondary Education Act of 1965, as amended (ESEA) (20 U.S.C. 6316); (B) students who have been awarded a scholarship in a preceding year under the current authorizing legislation or the DC School Choice Incentive Act of 2003, as such Act was in effect on the day before the date of the enactment of the current authorizing legislation, but who have not used the scholarship, including eligible students who were provided notification of selection for a scholarship for school year 2009-2010, which was later rescinded in accordance with direction from the Secretary of Education; and (C) students whose household includes a sibling or other child who is already participating in the program of the eligible entity under this division, regardless of whether such students have, in the past, been assigned as members of a control study group for the purposes of an evaluation. </t>
  </si>
  <si>
    <t>{"environmentalImpact":{"reports":[{"isSelected":false,"reportCode":"statement"},{"isSelected":false,"reportCode":"assessment"},{"isSelected":true,"reportCode":"ExecutiveOrder12372"},{"isSelected":true,"reportCode":"otherRequired"}]},"description":"This program is subject to the regulations in 34 CFR Part 79. "}</t>
  </si>
  <si>
    <t>{"description":"Applicants must submit the following by the designated deadline: (1) The applicant must provide a written narrative, which addresses the selection criteria (and the required application content) that reviewers use in evaluating their applications.  (2) Required forms to be submitted with the application  include SF424; Sections A, B, and C of ED Form 524; Assurance - Non Construction Programs;  Certifications Regarding Lobbying, Debarment, Suspension and Other Responsibility Matters;  Drug-Free Workplace Requirements; Disclosure of Lobbying Activity; Certification Regarding Debarment, Suspension, Ineligibility and Voluntary Exclusion - Lower Tier Covered Transactions. (3) Applicants for grants under this program are required to submit applications electronically using the Electronic Grant Application System (e-Application) available through the Department's e-GRANTS system. Specific instructions for submitting applications electronically are included in the application notice."}</t>
  </si>
  <si>
    <t xml:space="preserve">The Department of Education awards this grant on a competitive basis. The program office notifies the successful applicant of the award, negotiates the final budget, and awards the grant. Contact the program office for more information. </t>
  </si>
  <si>
    <t>Applicants may apply for a project period of up to 12 months.  Continuation awards are subject to the availability of appropriations.</t>
  </si>
  <si>
    <t>{"awarded":"other","description":"Applicants may apply for a project period of up to 12 months.  Renewals are subject to the availability of appropriations.","awardedDescription":"Electronic transfer"}</t>
  </si>
  <si>
    <t>[{"code":"program","isSelected":true,"description":"Annual performance reports are required for each budget period. Specific due dates are determined by the Department and forwarded to applicants accordingly. Final performance reports are due 90 days after expiration or termination of the award.\r\n"},{"code":"cash","isSelected":false,"description":""},{"code":"progress","isSelected":false,"description":""},{"code":"expenditure","isSelected":false,"description":""},{"code":"performanceMonitoring","isSelected":false,"description":""}]</t>
  </si>
  <si>
    <t xml:space="preserve">(Project Grants) FY 17$13,000,000.00; FY 18 est $13,939,394.00; FY 19 est $13,939,394.00; FY 16$13,000,000.00; - </t>
  </si>
  <si>
    <t>Average new awards:  $13,000,000.</t>
  </si>
  <si>
    <t>The Department will publish the Notice Inviting Applications (NIA) in the Federal Register. Contact the Program Office for more information.</t>
  </si>
  <si>
    <t>Jeanne GilroyDepartment of Education, Office of Innovation and Improvement, Parental Options and Information, 400 Maryland Ave., S.W., Washington, DC 20202 Email:&lt; a href='mailto:jeanne.gilroy@ed.gov'&gt;jeanne.gilroy@ed.gov&lt;/a&gt;Phone: (202) 205-5482;</t>
  </si>
  <si>
    <t>http://www.ed.gov/programs/dcchoice/index.html</t>
  </si>
  <si>
    <t>The selection criteria are contained in the NIA.</t>
  </si>
  <si>
    <t>https://beta.sam.gov/fal/2556104634714baa81bc439dbe29caee/view</t>
  </si>
  <si>
    <t>Comprehensive Literacy Development</t>
  </si>
  <si>
    <t>The objective of the Comprehensive Literacy Development program is to advance literacy skills, including pre-literacy skills, reading and writing for students from birth through grade 12, including English learner and students with disabilities.</t>
  </si>
  <si>
    <t xml:space="preserve">State educational agencies are eligible applicants.  </t>
  </si>
  <si>
    <t>The Comprehensive Literacy Development program benefits children and youth from birth through 12th grade.</t>
  </si>
  <si>
    <t>{"description":"This program is covered.","isApplicable":true}</t>
  </si>
  <si>
    <t>{"description":"Applicants must prepare and submit an application in accordance with the Application and Instructions published on the Striving Readers Comprehensive Literacy website at  http://www.ed.gov/programs/strivingreaders-literacy/index.html. OMB required assurances and certifications include:  Standard Forms 424B (Assurances for Non-Construction Programs), including the assurances relating to the legal authority to apply for assistance; access to records; conflict of interest; merit systems; nondiscrimination; Hatch Act provisions; labor standards; flood hazards; historic preservation; protection of human subjects; animal welfare; lead-based paint; Single Audit Act; and the general agreement to comply with all applicable Federal laws, executive orders and regulations; lobbying in Department Form 80-0013, Standard Form-LLL, Disclosure Form to Report Lobbying."}</t>
  </si>
  <si>
    <t xml:space="preserve">The Department of Education notifies successful applicants of awards.  </t>
  </si>
  <si>
    <t>The range of approval/disapproval time is approximately 60 to 120 days following the full application deadline.</t>
  </si>
  <si>
    <t>Applicants may apply for a project period of up to 5 years. Renewals are subject to the availability of appropriations and satisfactory progress.</t>
  </si>
  <si>
    <t>{"awarded":"other","description":"Applicants may apply for a project period of up to 5 years. Renewals are subject to the availability of appropriations and satisfactory progress.","awardedDescription":"Electronic transfer"}</t>
  </si>
  <si>
    <t>[{"code":"program","isSelected":true,"description":"Annual progress reports must be submitted at the end of the budget period."},{"code":"cash","isSelected":false,"description":""},{"code":"progress","isSelected":false,"description":""},{"code":"expenditure","isSelected":false,"description":""},{"code":"performanceMonitoring","isSelected":true,"description":"Performance monitoring is included in the annual progress report."}]</t>
  </si>
  <si>
    <t>In accordance with the General Education Provisions Act and the Education Department General Administrative Regulations (EDGAR), certain records must be retained for 3 years.</t>
  </si>
  <si>
    <t xml:space="preserve">(Project Grants) FY 17$190,000,000.00; FY 18 est $190,000,000.00; FY 19 est $0.00; FY 16$190,000,000.00; - </t>
  </si>
  <si>
    <t>No Current Data Available.</t>
  </si>
  <si>
    <t>Education Department General Administrative Regulations (EDGAR), 34 CFR Parts 74, 75, 76, 77,79,80,81,82,85,86,97,98,and 99.  Contact the program office for additional information.</t>
  </si>
  <si>
    <t>http://www.ed.gov/programs/strivingreaders/index.html.</t>
  </si>
  <si>
    <t xml:space="preserve">84.359 Early Reading First; 84.213 Even Start_State Educational Agencies; </t>
  </si>
  <si>
    <t>Fiscal Year2016: No Current Data Available. No Current Data Available.</t>
  </si>
  <si>
    <t xml:space="preserve">The selection criteria will be included in the application package. For additional information please visit the website http://www.ed.gov/programs/strivingreaders-literacy/index.html </t>
  </si>
  <si>
    <t>https://beta.sam.gov/fal/b5bdf065375a4e58aa8c983c74f9d011/view</t>
  </si>
  <si>
    <t>Statewide Longitudinal Data Systems</t>
  </si>
  <si>
    <t>{"list":[{"act":{"description":"Educational Technical Assistance Act of 2002"},"publicLaw":{"congressCode":"107","number":"279"},"authorizationTypes":{"act":true,"publicLaw":true}}]}</t>
  </si>
  <si>
    <t>These grants are intended to enable State educational agencies to design, develop, and implement statewide, longitudinal data systems to efficiently and accurately manage, analyze, disaggregate, and use individual student data, consistent with the Elementary and Secondary Education Act of 1965 and to facilitate analyses and research to improve student academic achievement and close achievement gaps.</t>
  </si>
  <si>
    <t>State educational agencies, local educational agencies, non-profit and for-profit organizations, and individuals involved with education will benefit.</t>
  </si>
  <si>
    <t>{"description":"Applicants for these data systems projects must present a plan and furnish evidence that the scientific competence, facilities, equipment, and supplies are appropriate to carry out the project.  Applicants must ensure technical quality; provide for the generation of accurate data, and provide for  the timely use of such data needed by State and local educational agencies both to comply with the Elementary and Secondary Education Act of 1965 and to facilitate research to improve student academic achievement and close achievement gaps; and, meet voluntary standards and guidelines for linking individual student data.","isApplicable":true}</t>
  </si>
  <si>
    <t>{"description":"Application notices (available on http://ies.ed.gov/funding) describe the substantive requirements for applications and provide information on how to prepare and submit applications electronically through Grants.gov.  The Application Packages provide of the required forms and are available on http://www.grants.gov.\r\n\r\nGrant applications to Institute of Education Sciences (IES) competitions must be submitted via the Grants.gov government-wide portal that allows potential applicants to find grant opportunities and apply for grants. The Grants.gov registration process can take several weeks. Interested applicants should begin the registration process well in advance of application deadlines."}</t>
  </si>
  <si>
    <t>Grant applications that are responsive and compliant to the Requests for Applications are evaluated by expert reviewers for scientific and technical merit.  Scientific reviews are conducted in accordance with the review criteria stated in the Request for Applications and the review procedures posted on the IES website, http://ies.ed.gov/director/sro/peer_review/application_review.asp, by a panel of scientists who have substantive and methodological expertise appropriate to the program of research and Request for Applications.  Awards are competitive, with the following criteria considered in making award decisions for responsive and compliant applications: Scientific merit as determined by peer review, performance and use of funds under a previous federal award, contribution to the overall program of research described in the Request for Applications, and availability of funds.  Official notice of an approved application is made through issuance of a Notice of Grant Award.</t>
  </si>
  <si>
    <t>The range of approval/disapproval time is approximately 120 to 180 days following the application deadline.</t>
  </si>
  <si>
    <t>Recipients of multi-year grants must submit an annual performance report for each year funding has been approved.  A review of the annual performance report is used to determine whether substantial progress has been made toward meeting the project objectives.  Renewals are subject to the availability of appropriations.</t>
  </si>
  <si>
    <t>{"awarded":"other","description":"Projects usually are supported for four years.  All grantee obligations shall be liquidated within 90 days following the end of the project period. Payments may be made according to a predetermined schedule or by way of reimbursement. Renewals are subject to the availability of appropriations.","awardedDescription":"Electronic transfer"}</t>
  </si>
  <si>
    <t>[{"code":"program","isSelected":true,"description":"As required by the Education Department General Administrative Regulations (EDGAR) for direct grant programs (34 CFR 75).  Generally, financial reports and program reports must be submitted as required by grant terms and conditions."},{"code":"cash","isSelected":false},{"code":"progress","isSelected":true,"description":"Progress reports are required.  Annual performance reports are required as part of the submittal of form ED 524B."},{"code":"expenditure","isSelected":true,"description":"Expenditure reports are required.  Annual expenditure reports are required as part of the submittal of form ED 524B.  Staff also monitor drawdowns using agency financial reports."},{"code":"performanceMonitoring","isSelected":true,"description":"Performance monitoring is required.  Reporting on performance measures is required as part of the submittal of form ED 524B.  . The Department has established performance measures for the program that include: 1) the number of States linking K-12 with early childhood data; 2) the number of States linking K-12 with postsecondary data, and 3) the number of States linking K-12 and postsecondary data with workforce data."}]</t>
  </si>
  <si>
    <t>{"isApplicable":true,"description":"All expenditures by state governments will be audited by the grantee or at the grantee's direction with reasonable frequency, usually once a year but not less than once every two years.  The Secretary of Education, the Director of the Institute, and the Comptroller General of the United States, or any of their duly authorized representatives, shall have access, for the purpose of audit and examinations, to all applicable records and to any other pertinent books, documents, papers, and records of the grantee."}</t>
  </si>
  <si>
    <t>Each grantee will keep intact, and accessible, records relating to the receipt and expenditure of Federal funds and the expenditures of the grantee's contribution to the cost of the project, if any.  Records will normally be retained for 3 years after the date of the submission of the final expenditure report, or for grants that are reviewed annually, 3 years after the date of the award.</t>
  </si>
  <si>
    <t xml:space="preserve">(Project Grants (Contracts)) FY 17$4,850,238.00; FY 18 est $6,000,000.00; FY 19 est $0.00; FY 16$6,000,000.00; - (Project Grants) FY 17$27,287,085.00; FY 18 est $22,757,781.00; FY 19 est $0.00; FY 16$30,042,803.00; - </t>
  </si>
  <si>
    <t>The  2015 grant awards ranged in size from approximately $3.5 million to $7 million for 4-year projects.</t>
  </si>
  <si>
    <t>{"list":[{"fiscalYear":2016,"description":"No new competition will be made in 2016. Funds will support continuation costs of FY 2015 awards, as well as activities to improve data quality, coordination, and use.  No new competition was administered in 2016. Funds supported continuation costs of FY 2015 awards, as well as activities to improve data quality, coordination, and use. "},{"fiscalYear":2017,"description":"No new competition will be administered in 2017.  Funds will support continuation costs of FY 2015 awards, as well as activities to improve data quality, coordination, and use.  "},{"fiscalYear":2018,"description":"No new competition will be administered in 2018.   Funds will support continuation costs of FY 2015 awards, as well as activities to improve data quality, coordination, and use."},{"fiscalYear":2019,"description":"No funding was requested for the program in FY 2019."}],"isApplicable":true}</t>
  </si>
  <si>
    <t>This program is subject to the provisions of the Education Department General Administrative Regulations (EDGAR) in 34 CFR Parts 74, 77, 80, 81, 82, 84, 85, 97, 98, and 99. In addition 34 CFR part 75 is applicable, except for the provisions in 34 CFR 75.100, 75.101(b), 75.102, 75.103, 75.105, 75.109(a), 75.200, 75.201, 75.209, 75.210, 75.211, 75.217, 75.219, 75.220, 75.221, 75.222, and 75.230.   For more information, see specific Request for Applications available on Institute website http://ies.ed.gov/funding.</t>
  </si>
  <si>
    <t>Nancy SharkeyDepartment of Education, IES, National Center for Education Statistics, 550 12th St., SW, Room 9101, Washington, DC 20006 Email:&lt; a href='mailto:nancy.sharkey@ed.gov'&gt;nancy.sharkey@ed.gov&lt;/a&gt;Phone: (202) 245-7689;</t>
  </si>
  <si>
    <t>http://nces.ed.gov/programs/slds</t>
  </si>
  <si>
    <t>Fiscal Year2016: No new awards will be made in FY 2016.  Information on projects funded in FY 2015 and previous fiscal years is available at http://nces.ed.gov/programs/SLDS/stateinfo.asp.Fiscal Year2017: No new awards will be made in FY 2017.  . Information on projects funded in FY 2015 and previous fiscal years is available at http://nces.ed.gov/programs/SLDS/stateinfo.asp.Fiscal Year2018: No new awards will be made in FY 2018.Fiscal Year2019: No funding was requested for FY 2019.</t>
  </si>
  <si>
    <t xml:space="preserve">The criteria for selecting applications are contained in the Request for Applications that announces the competition.  The Request for Applications is posted on the Funding Opportunities home page of the Institute web site: http://ies.ed.gov/funding/.  </t>
  </si>
  <si>
    <t>https://beta.sam.gov/fal/5ad51e9297e846faad9c7da84ef0c801/view</t>
  </si>
  <si>
    <t>Special Education Technical Assistance on State Data Collection</t>
  </si>
  <si>
    <t>{"list":[{"act":{"description":"Individuals with Disabilities Education Act (IDEA), as amended, Part B, Sections 611(c) and 616(i), 20 U.S.C 1411."},"authorizationTypes":{"act":true}}]}</t>
  </si>
  <si>
    <t>To provide technical assistance, where needed, to improve the capacity of States to meet the data collection requirements of the IDEA.</t>
  </si>
  <si>
    <t>Public and private agencies and organizations, including for profit and non-profit agencies and organizations.</t>
  </si>
  <si>
    <t>Infants, toddlers, and children with disabilities benefit from this program.</t>
  </si>
  <si>
    <t>As required by EDGAR, awards may be renewed annually for up to five years throughout the project period of the award if the recipient has made substantial progress in meeting the goals of the project, depending upon the availability of appropriations.</t>
  </si>
  <si>
    <t>{"awarded":"other","description":"Typically from 1 to 5 years.  Renewals subject to the availability of appropriations.","awardedDescription":"Electronic transfer"}</t>
  </si>
  <si>
    <t>[{"code":"program","isSelected":true,"description":"Progress reports shall be made on an annual basis. Final reports shall be made at the end of the grant award period.\r\n"},{"code":"cash","isSelected":false,"description":""},{"code":"progress","isSelected":true,"description":"Grantees must submit an annual performance report (APR) as required under EDGAR 34 CFR 74.50."},{"code":"expenditure","isSelected":true,"description":"Expenditure reports are monitored through the APR."},{"code":"performanceMonitoring","isSelected":true,"description":"Program performance is monitored through the APR."}]</t>
  </si>
  <si>
    <t>As required by EDGAR, the grantee shall maintain accounts, records, and other evidence pertaining to all costs incurred, revenues or other applicable credits acquired under its award as stated in grant or contract terms and conditions.  Generally records related to grant funds, compliance, and performance must be maintained for a period of 3 years from the date the grantee submits its final expenditure report for the funding period.  34 CFR 80.42.</t>
  </si>
  <si>
    <t xml:space="preserve">(Project Grants) FY 17$21,400,000.00; FY 18 est $21,000,000.00; FY 19 est $21,000,000.00; FY 16$20,000,000.00; - </t>
  </si>
  <si>
    <t>34 CFR Part 300; 34 CFR Parts 74, 75, 76, 77, 79, 80, 81, 82, 85, and 86. (EDGAR).</t>
  </si>
  <si>
    <t>David Egnor,Department of Education, OSERS Office of Special Education Programs, 400 Maryland Ave., SW, Washington, DC 20202 Email:&lt; a href='mailto:david.egnor@ed.gov'&gt;david.egnor@ed.gov&lt;/a&gt;Phone: (202) 245-7334.;</t>
  </si>
  <si>
    <t xml:space="preserve">84.324 Research in Special Education; 84.323 Special Education - State Personnel Development; 84.327 Special Education Educational Technology Media, and Materials for Individuals with Disabilities; 84.027 Special Education Grants to States; 84.326 Special Education Technical Assistance and Dissemination to Improve Services and Results for Children with Disabilities; 84.173 Special Education Preschool Grants; 84.181 Special Education-Grants for Infants and Families; 84.328 Special Education Parent Information Centers; 84.329 Special Education Studies and Evaluations; </t>
  </si>
  <si>
    <t>Fiscal Year2016: IDEA Data Management Center, Center for IDEA Fiscal Reporting, IDEA Data Management Center Fiscal Year2017: IDEA Data Management Center, Center for IDEA Fiscal ReportingFiscal Year2018: No Current Data Available.Fiscal Year2019: No Current Data Available.</t>
  </si>
  <si>
    <t>https://beta.sam.gov/fal/3eb0fd194b3d4147a11e3d514734b731/view</t>
  </si>
  <si>
    <t>(TSL)</t>
  </si>
  <si>
    <t>{"list":[{"act":{"description":"Elementary and Secondary Education Act, as amended (ESEA), "},"authorizationTypes":{"act":true}}]}</t>
  </si>
  <si>
    <t>To help eligible entities develop, implement, improve, or expand human capital management systems or performance-based compensation systems for teachers, principals, or other school leaders in schools (and especially those in high-need schools) served by the grantees.
NOTE:  The program was authorized by P.L. 114-95, the ESEA, as reauthorized by the Every Student Succeeds Act.  The provisions listed here reflect the requirements in that legislation, and are applicable to awards made with FY 2017 and subsequent year funds.  The prior program, the Teacher Incentive Fund, was authorized through annual appropriations language.</t>
  </si>
  <si>
    <t>Eligible applicants are local educational agencies (LEAs), including charter schools that are LEAs in their State; State educational agencies (SEAs) or other State agencies; the Bureau of Indian Education (BIE); and partnerships of (1) one or more LEAs, State agencies, or the BIE and, (2) and at least one nonprofit or for-profit entity._x000D_
_x000D_
An LEA may receive a grant, whether individually or as part of a partnership, only twice.</t>
  </si>
  <si>
    <t>SEAs, LEAs, the BIE, non-profit and for profit organizations, and students, teachers, principals, and other school leaders in an LEA's high-need schools.</t>
  </si>
  <si>
    <t>{"description":"2 CFR part 200, Subpart E - Cost Principles applies to this program.","isApplicable":true}</t>
  </si>
  <si>
    <t>{"description":"Applicants must prepare and submit applications in accordance with the notice inviting applications published in the Federal Register.  \r\n\r\nBy the due date, eligible applicants must submit to the U.S. Department of Education a complete application that (1) addresses statutorily required information, absolute and competitive priorities (as applicable), and the selection criteria, and that and (2) includes all required assurances and signatures.  Contact the program office for additional information. "}</t>
  </si>
  <si>
    <t xml:space="preserve">If an applicant is successful, the Department of Education will notify the applicant's U.S. Representative and U.S. Senators and will send the successful applicant a Grant Award Notification (GAN). </t>
  </si>
  <si>
    <t>Applicants may apply for a project period of up to 3 years; the grant may be renewed for up to an additional 2 years if the grantee demonstrates that it is using funds effectively.  Renewals are subject to the availability of funds and a grantee's satisfactory progress.</t>
  </si>
  <si>
    <t>{"types":{"moe":false,"formula":false,"matching":true},"formula":{"title":"","chapter":"","part":"","subPart":"","publicLaw":"","description":""},"matching":{"requirementFlag":"voluntary","percent":"50","description":"Beginning with FY 2017 awards, each grantee must provide, from non-Federal sources, an amount equal to 50 percent of the amount of the grant (in cash or in kind).\n\nFederal grant funds must be used to supplement, and not supplant, other Federal or State funds that would otherwise be used for authorized program activities."},"moe":{"description":""}}</t>
  </si>
  <si>
    <t>{"awarded":"other","description":"Applicants may apply for a project period of up to 3 years; the grant may be renewed for up to an additional 2 years if the grantee demonstrates that it is using funds effectively.  Renewals are subject to the availability of funds and a grantee's satisfactory progress.","awardedDescription":"See the following for information on how assistance is awarded/released: Electronic transfer. "}</t>
  </si>
  <si>
    <t>[{"code":"program","isSelected":true,"description":"As required by the Education Department General Administrative Regulations (EDGAR) for direct grant programs (34 CFR part 75), annual performance reports (ED Form 524B) are required of all grantees; requirements for any additional reporting will be included in grant award documents.\r\n\r\nFinal performance reports and the final evaluation report must be submitted within 90 days after expiration or termination of the award.\r\n"},{"code":"cash","isSelected":false,"description":""},{"code":"progress","isSelected":true,"description":"Grantees are required to submit Annual Performance Reports."},{"code":"expenditure","isSelected":false,"description":""},{"code":"performanceMonitoring","isSelected":true,"description":"Grantees report progress on established performance measures."}]</t>
  </si>
  <si>
    <t xml:space="preserve">Each grantee must maintain records that fully disclose the total cost of the activity for which the funds are used, and the share of the cost provided from other sources, and other such records as will facilitate an effective financial or programmatic audit. Under 2 CFR 200.333, a grantee  must maintain program records for 3 years from the date it submits to the Department of Education its last expenditure report for the period for which it received the funds. A longer retention period is required under specified conditions.   </t>
  </si>
  <si>
    <t xml:space="preserve">(Project Grants) FY 17$200,000,000.00; FY 18 est $200,000,000.00; FY 19 est $0.00; FY 16$230,000,000.00; - </t>
  </si>
  <si>
    <t>FY 17 range $830,000 to $18,720,000 (continuation awards) and $535,000 to $12,880,000 (new awards). 
FY 18 $799,000 to $14,576,000 (continuation awards).
FY 19 Not applicable.</t>
  </si>
  <si>
    <t>{"list":[{"fiscalYear":2016,"description":"No Current Data Available. The Department collects annual program performance data from grantees; this information is available at https://www2.ed.gov/about/overview/budget/budget18/justifications/f-ii.pdf.\r\n\r\nIn addition, the Department is conducting an evaluation of the program; additional information is available at http://ies.ed.gov/ncee/projects/evaluation/tq_incentive.asp. "},{"fiscalYear":2017,"description":"The Department collects annual program performance data from grantees; this information is available at https://www2.ed.gov/about/overview/budget/budget19/justifications/f-ii.pdf.\n\nIn addition, the Department is conducting an evaluation of the program; findings from the study are available at http://ies.ed.gov/ncee/projects/evlaution/tq_incentive.asp."}],"isApplicable":true}</t>
  </si>
  <si>
    <t>2 CFR 200, Uniform Administrative Requirements, Cost Principles, and Audit Requirements for Federal Awards, applies to this program. _x000D_
_x000D_
(a)  The Education Department General Administrative Regulations (EDGAR) in 34 CFR parts 75, 77, 79, 81, 82, 84, 86, 97, 98, and 99.  (b)  The OMB Office of Management and Budget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  _x000D_
_x000D_
_x000D_
Contact the program office for additional information.</t>
  </si>
  <si>
    <t>Orman FeresOffice of Innovation and Improvement, Department of Education, 400 Maryland Ave., S.W., Washington, DC 20202 Email:&lt; a href='mailto:orman.feres@ed.gov'&gt;orman.feres@ed.gov&lt;/a&gt;Phone: (202) 453-6921;</t>
  </si>
  <si>
    <t>http://www2.ed.gov/programs/teacherincentive/index.html</t>
  </si>
  <si>
    <t xml:space="preserve">84.367 Supporting Effective Instruction State Grants (formerly Improving Teacher Quality State Grants); </t>
  </si>
  <si>
    <t>Fiscal Year2016: No Current Data Available. The Department awarded 13 new grants in FY 2016. Descriptions of projects are available at https://www2.ed.gov/programs/teacherincentive/awards.html.Fiscal Year2017: Information on FY 2017 awards is available at https://innovation.ed.gov/what-we-do/teacher-quality/teacher-and-school-leader-incentive-program/awards/.</t>
  </si>
  <si>
    <t>The selection criteria are contained in the program application package and also generally published in the notice inviting applications published in the Federal Register. Contact the program office for more information.</t>
  </si>
  <si>
    <t>https://beta.sam.gov/fal/41247bd16dff4252bbb12b74f0f8bf06/view</t>
  </si>
  <si>
    <t>Teacher Education Assistance for College and Higher Education Grants (TEACH Grants)</t>
  </si>
  <si>
    <t>{"list":[{"act":{"description":"Higher Education Act of 1965, as amended, Subpart 9"},"authorizationTypes":{"USC":false,"act":true,"statute":false,"publicLaw":false,"executiveOrder":false}}]}</t>
  </si>
  <si>
    <t>To provide annual grants of up to $4,000 to eligible undergraduate and graduate students who agree to teach specified high-need subjects at schools serving primarily disadvantaged populations for four years within eight years of graduation.  For students who do not fulfill their service requirements, grants convert to Direct Unsubsidized Stafford Loans with interest accrued from the date of award.</t>
  </si>
  <si>
    <t>Undergraduate and graduate students completing coursework or other requirements necessary to begin a career in teaching.  Students must attend an institution of higher education that provides high-quality teacher preparation and professional development services; is financially sound; provides, or assists in the provision, of pedagogical coursework; and provides, or assists in the provision, of supervision and support services to teachers.</t>
  </si>
  <si>
    <t>Students must have a grade-point-average (GPA) comparable to a 3.25 on a scale of zero to 4.0, except that, if the student is in the first year of undergraduate education, the grade point average is determined based on the student's cumulative secondary school grade point average.  A student applying for a grant to obtain a graduate degree must be a teacher or a retiree from another occupation with expertise in a field in which there is a shortage of teachers; grants for graduate education may also be obtained by a student who is or was a teacher who is pursuing high-quality alternative certification. In addition, students must sign an agreement to serve as a full-time teacher for not less than four years within eight years of completing the course of study for which they received a TEACH Grant.  Service must be performed at a school serving a primarily disadvantaged population and must be in one of the following fields:  mathematics, science, a foreign language, bilingual education, special education, as a reading specialist, or in another field documented as high-need.  Students must also agree to provide evidence of qualifying employment upon completion of each year of service. Failure to complete the service requirements results in the student's TEACH Grants being treated as Federal Direct Unsubsidized Stafford Loans, with interest accrued from the date of award.  Students must also sign a statement of educational purpose, not owe a refund on a Title IV grant, and not be in default on a Title IV loan.  Eligible males that are at least 18 years old and born after December 31, 1959, can receive aid only if they have registered with the Selective Service.</t>
  </si>
  <si>
    <t>{"description":"Students must complete a FAFSA, and complete an agreement to serve and submit it to the Department of Education.  "}</t>
  </si>
  <si>
    <t>Institutions act as disbursing agents for the Department of Education.  The institution that the student attends disburses the TEACH Grants based on the enrollment status of the student.</t>
  </si>
  <si>
    <t>Approximately 2 to 4 weeks.</t>
  </si>
  <si>
    <t>Students who have applied in the previous award year must continue to meet all eligibility requirements and reaffirm their intention to fulfill the service requirements before obtaining subsequent grants.</t>
  </si>
  <si>
    <t>{"awarded":"other","description":"Students are limited to one TEACH Grant during an academic year.  Funds for these grants will likely be disbursed at least twice during an academic year.","awardedDescription":"Electronic transfer"}</t>
  </si>
  <si>
    <t>[{"code":"program","isSelected":true,"description":"Institutions will be required to furnish reports periodically on the disbursement of funds, as well as furnish any other reports the Secretary requires. Students must affirm each year that they intend to fulfill their service requirements and submit a certification for each year of required service.\r\n"},{"code":"cash","isSelected":false},{"code":"progress","isSelected":false},{"code":"expenditure","isSelected":false},{"code":"performanceMonitoring","isSelected":false}]</t>
  </si>
  <si>
    <t>{"isApplicable":true,"description":"Annual audits will be made."}</t>
  </si>
  <si>
    <t>All records pertaining to the eligibility of each TEACH Grant recipient and all fiscal management records must be maintained by the institution for a period of three years or until an acceptable audit has been completed, whichever is later.  Selected students will have the information on their applications verified.</t>
  </si>
  <si>
    <t>91-0206-0-1-502;</t>
  </si>
  <si>
    <t xml:space="preserve">(Direct Payments for Specified Use) FY 17$90,955,000.00; FY 18 est $91,978,000.00; FY 19 est $98,833,000.00; FY 16$91,000,000.00; - </t>
  </si>
  <si>
    <t>{"list":[{"fiscalYear":2016,"description":"Funding will support awards to approximately 31,000 students.  Funding supported awards to approximately 32,000 students."},{"fiscalYear":2017,"description":"Funding will support awards to approximately 34,000 students."},{"fiscalYear":2018,"description":"Funding will support awards to approximately 34,000 students."},{"fiscalYear":2019,"description":"Funding will support awards to approximately 34,000 students."}],"isApplicable":true}</t>
  </si>
  <si>
    <t>Federal Student Aid Information Center,Federal Student Aid, Department of Education, P.O. Box 84, Washington, DC 20044-0084 Email:&lt; a href='mailto:studentaidhelp@ed.gov'&gt;studentaidhelp@ed.gov&lt;/a&gt;Phone: (800) 433-3243.;</t>
  </si>
  <si>
    <t xml:space="preserve">84.044 TRIO Talent Search; 84.066 TRIO Educational Opportunity Centers; 84.047 TRIO Upward Bound; 84.042 TRIO Student Support Services; 84.033 Federal Work-Study Program; 84.063 Federal Pell Grant Program; 84.007 Federal Supplemental Educational Opportunity Grants; </t>
  </si>
  <si>
    <t>https://beta.sam.gov/fal/11e55ec99a214be8a48fe77d9c715a1f/view</t>
  </si>
  <si>
    <t>Special Education -- Olympic Education Programs</t>
  </si>
  <si>
    <t>{"list":[{"act":{"description":"Special Olympics Sport and Empowerment Act"},"USC":{"title":"42","section":"15001"},"authorizationTypes":{"USC":true,"act":true,"statute":false,"publicLaw":false,"executiveOrder":false},"usc":{"title":"42","section":"15001"}}]}</t>
  </si>
  <si>
    <t>This program promotes the expansion of Special Olympics and the design and implementation of Special Olympics education programs.</t>
  </si>
  <si>
    <t>Special Olympics is the only eligible recipient of funds.</t>
  </si>
  <si>
    <t>Individuals with and without intellectual disabilities.</t>
  </si>
  <si>
    <t>{"description":"2 CFR 200, Subpart E – Cost Principles applies to this program. ","isApplicable":true}</t>
  </si>
  <si>
    <t>{"description":"Special Olympics shall submit an application at such time, in such manner, and containing such information as the Department may require."}</t>
  </si>
  <si>
    <t>Applications will be reviewed by the Department.</t>
  </si>
  <si>
    <t>{"awarded":"other","description":"One 12-month grant is issued each year subject to availability of appropriations.","awardedDescription":"Electronic transfer"}</t>
  </si>
  <si>
    <t>[{"code":"program","isSelected":true,"description":"Progress reports shall be made on an annual basis. Final reports shall be made at the end of the grant award period. Cash reports are not applicable. Performance monitoring is applicable."},{"code":"cash","isSelected":false,"description":""},{"code":"progress","isSelected":false,"description":""},{"code":"expenditure","isSelected":false,"description":""},{"code":"performanceMonitoring","isSelected":false,"description":""}]</t>
  </si>
  <si>
    <t xml:space="preserve">The awardee shall maintain accounts, records, and other evidence pertaining to all costs incurred, revenues or other applicable credits acquired under its award as stated in grant or contract terms and conditions. Generally records related to grant funds, compliance, and performance must be maintained in accordance with the requirements at  2 CFR 200.333. </t>
  </si>
  <si>
    <t xml:space="preserve">(Project Grants) FY 17$12,583,000.00; FY 18 est $15,083,000.00; FY 19 est $15,083,000.00; FY 16$10,083,000.00; - </t>
  </si>
  <si>
    <t>One award for $12,583,000 in FY 17 and one award for $15,083,000 in FY 18.</t>
  </si>
  <si>
    <t xml:space="preserve">34 CFR Part 300; 34 CFR Parts 75, 77, 79, 81, 82, and 86; and 2 CFR Part 200. </t>
  </si>
  <si>
    <t>Terry Jackson,Department of Education, OSERS Office of Special Education Programs 400 Maryland Ave., S.W., Washington, DC 20202 Email:&lt; a href='mailto:terry.jackson@ed.gov'&gt;terry.jackson@ed.gov&lt;/a&gt;Phone: (202) 245-6039.;</t>
  </si>
  <si>
    <t>http://www2.ed.gov/programs/osepoly/index.html.</t>
  </si>
  <si>
    <t xml:space="preserve">84.326 Special Education Technical Assistance and Dissemination to Improve Services and Results for Children with Disabilities; </t>
  </si>
  <si>
    <t>https://beta.sam.gov/fal/1ac26f8ff35243d3ad7a88de2609f5e7/view</t>
  </si>
  <si>
    <t>Strengthening Minority-Serving Institutions</t>
  </si>
  <si>
    <t>{"list":[{"act":{"description":"Higher Education Act of 1965, as amended"},"authorizationTypes":{"USC":false,"act":true,"statute":false,"publicLaw":false,"executiveOrder":false}},{"act":{"description":"Title III, Part F, Section 371(b)(2)(c)(ii), 371(b)(2)(D)(iii), and 371(b)(2)(D)(iv); Title VIII, Part AA, Section 897"},"authorizationTypes":{"USC":false,"act":true,"statute":false,"publicLaw":false,"executiveOrder":false}}]}</t>
  </si>
  <si>
    <t xml:space="preserve">To strengthen Predominantly Black Institutions (PBI); Asian American and Native American Pacific Islander-Serving Institutions (AANAPISI); and Native American-Serving Nontribal Institutions (NASNTI) that propose to carry out activities to improve and expand such institution's capacity to serve low-income and minority students.  For Master’s Degree Programs at Historically Black Colleges and Universities (Section 723) and Master’s Degree Programs at Predominantly Black Institutions (Section 724) to specified eligible institutions to further advance educational opportunities for African-Americans.  </t>
  </si>
  <si>
    <t xml:space="preserve">At the time of application, PBIs must have an enrollment of undergraduate students that is at least 40 percent African American students.  AANAPISI and NASNTI applicants must have, at the time of application, an enrollment of undergraduate students not less than 10 percent Asian American and Native American Pacific Islanders and Native Americans, respectively.  Institutions eligible for Master’s Degree Programs at HBCUs and PBIs are specified in Title VII Sections 723 and 724 of the HEA. An institution that is eligible for and receives an award under HEA’s Title III Historically Black Graduate Institutions (HBGIs) or Title V Promoting Postbaccalaureate Opportunities for Hispanic Americans (Section 512) for a fiscal year is not eligible to apply for a grant or receive grant funding under Section 897—Master’s Degree Programs for HBCUs and PBIs—for the same fiscal year. </t>
  </si>
  <si>
    <t>The authorized beneficiaries are underrepresented; low-income; first-generation; minority; undergraduate students.</t>
  </si>
  <si>
    <t>{"description":"Institutions of Higher Education (IHEs) must submit an application responding to the established selection criteria. Applicants must describe in detail, the need for the project and how the proposed activities will address the goals and objectives of the program.","isApplicable":true}</t>
  </si>
  <si>
    <t>{"environmentalImpact":{"reports":[{"isSelected":false,"reportCode":"statement"},{"isSelected":false,"reportCode":"assessment"},{"isSelected":true,"reportCode":"ExecutiveOrder12372"},{"isSelected":true,"reportCode":"otherRequired"}]},"description":"This program is subject to the requirements of the regulations in 34 CFR Part 79. Information about Intergovernmental Review of Federal Programs under Executive Order 12372 is in the application package for this program.\r\n"}</t>
  </si>
  <si>
    <t>{"description":"Each applicant must submit an application covering a period not to exceed 24-months to the Department of Education."}</t>
  </si>
  <si>
    <t>Applications are reviewed for quality and compliance with statutory and regulatory requirements.  A discretionary grant is awarded to institutions of higher education if they score within funding range and contingent upon funds being available.</t>
  </si>
  <si>
    <t>An applicant is notified of award status within 30 days of the end of the competition.</t>
  </si>
  <si>
    <t>Mandatory appropriations for PBIs, AANAPISIs, and NASNTIs are available for each fiscal year until 2019.  Mandatory appropriations for Master’s Degree Programs at HBCUs and PBIs are available every fiscal year until 2014.  Awards are generally made around June 30 of each year.</t>
  </si>
  <si>
    <t>{"awarded":"other","description":"Grants under Section 371 are made for up to 60 months.  Grants under Section 897 are made for 72 months.","awardedDescription":"Electronic transfer"}</t>
  </si>
  <si>
    <t>[{"code":"program","isSelected":true,"description":"Institutions of higher education administering these grants must submit an annual performance report at the completion of each 12-month performance period. IHEs are also required to submit final reports ninety (90) days after the end of the grant.  Staff monitor grants drawdown using agency financial reports."},{"code":"cash","isSelected":false,"description":""},{"code":"progress","isSelected":false,"description":""},{"code":"expenditure","isSelected":false,"description":""},{"code":"performanceMonitoring","isSelected":true,"description":"Reporting on performance measures is required as part of the submittal of the required annual performance report."}]</t>
  </si>
  <si>
    <t>Grantees must maintain appropriate records pertaining to grant funds, compliance and project performance, for 3 years after the completion of activities for which the grant or subgrant funds were used.  This documentation should be sufficient to establish fiscal accountability and facilitate an effective audit.</t>
  </si>
  <si>
    <t>(Project Grants) FY 17$4,655,000.00; FY 18 est $4,670,000.00; FY 19 est $5,000,000.00; FY 16$4,660,000.00; - NASNTI(Project Grants) FY 17$7,500,000.00; FY 18 est $8,571,000.00; FY 19 est $7,500,000.00; FY 16$0.00; - Strengthening Master's Degree Program at HBCUs(Project Grants) FY 17$13,965,000.00; FY 18 est $14,010,000.00; FY 19 est $15,000,000.00; FY 16$13,980,000.00; - PBI(Project Grants) FY 17$4,655,000.00; FY 18 est $4,670,000.00; FY 19 est $5,000,000.00; FY 16$4,660,000.00; - AANAPISI</t>
  </si>
  <si>
    <t>The administration of grant programs is governed by Sections 371 and 897 of the HEA and the Education Department General Administrative Regulations.</t>
  </si>
  <si>
    <t>Winston SkerrettDepartment of Education, Office of Postsecondary Education, Office of Higher Education Programs, Institutional Service, Washington, DC 20202 Email:&lt; a href='mailto:winston.skerrett@ed.gov'&gt;winston.skerrett@ed.gov&lt;/a&gt;Phone: (202)453-7605;</t>
  </si>
  <si>
    <t>http://www2.ed.gov/about/offices/list/ope/idues/index.html</t>
  </si>
  <si>
    <t xml:space="preserve">84.031 Higher Education Institutional Aid; </t>
  </si>
  <si>
    <t>Selection criteria can be found in EDGAR 34 CFR Part 75.210.</t>
  </si>
  <si>
    <t>https://beta.sam.gov/fal/6cffb8f6af384631a9d6e9d0ab4b312e/view</t>
  </si>
  <si>
    <t>Consolidated Grant to the Outlying Areas</t>
  </si>
  <si>
    <t>{"list":[{"act":{"description":"Title V, Public Law 95-134"},"USC":{"title":"48","section":"1469a"},"authorizationTypes":{"USC":true,"act":true},"usc":{"title":"48","section":"1469a"}}]}</t>
  </si>
  <si>
    <t>To make an annual consolidated grant to assist an Insular Area in carrying out one or more State-administered formula grant programs of the Department. (i.e., -ESEA,Title I, Part A-Improving Basic Programs Operated by Local Educational Agencies;  ESEA Title I, Part B-State Assessment Grants; ESEA,Title II, Part A-Supporting Effective Instruction; ESEA,Title III, Part A-English Language Acquisition, Language Enhancement, and Academic Achievement Grants; ESEA Title IV, Part A- Student Support and Academic Enrichment Grants;  ESEA, Title IV, Part B-21st Century Community Learning Centers Grants;  Perkins Act, Title I-Career and Technical Education Basic State Grants;- McKinney-Vento Homeless Assistance Act-Title VII-B Grants; ESEA, Title V, Part B, Rural and Low-Income School Program.</t>
  </si>
  <si>
    <t>Virgin Islands, Guam, American Samoa and the Commonwealth of the Northern Mariana Islands.</t>
  </si>
  <si>
    <t>Contact Program Office.</t>
  </si>
  <si>
    <t>{"description":"An Insular Area applies annually for a grant consolidating two or more of the programs eligible to be consolidated in accordance with the application requirements of EDGAR 76.131-76.132."}</t>
  </si>
  <si>
    <t>The Department awards a single consolidated grant annually to each Insular Area that meets the requirements of EDGAR 76.125 through 76.137 and each program under which the grant funds are to be used and administered.  The Department may decide that one or more programs cannot be included in the consolidated grant if it is determined that the Insular Area failed to meet the program objectives stated in its plan for the previous fiscal year in which it carried out the programs. The eligibility of a particular Insular Area to receive grant funds under a Federal education program is determined under the statute and regulations for that program (EDGAR 76.130 (a), (b), (d)).</t>
  </si>
  <si>
    <t>Approval will be granted upon determination that the application meets the requirements of EDGAR 76.131 (1) and (2).</t>
  </si>
  <si>
    <t xml:space="preserve">The Department shall not disapprove a consolidated grant, before offering the Insular Area an opportunity to revise the application and a hearing. (See 34 CFR 76.202.) </t>
  </si>
  <si>
    <t>{"awarded":"other","description":"Awards generally run for one fiscal year.","awardedDescription":"Contact the program office for the information."}</t>
  </si>
  <si>
    <t>[{"code":"program","isSelected":true,"description":"As required by EDGAR76.132(5), an annual report is required to be submitted to the Secretary containing information covering the program or programs for which the grant is used and administered, including the financial and program performance information as required under 34 CFR 74.51-74.52 and 34 CFR 80.40-80.41."},{"code":"cash","isSelected":false,"description":""},{"code":"progress","isSelected":false,"description":""},{"code":"expenditure","isSelected":false,"description":""},{"code":"performanceMonitoring","isSelected":false,"description":""}]</t>
  </si>
  <si>
    <t>As required by EDGAR 76.132(7), the grantee keeps records, including a copy of the application document under which funds are to be spent, which show how the funds received under the consolidated grant have been spent.</t>
  </si>
  <si>
    <t>91-0400-0-1-501;91-1300-0-1-501;91-1000-0-1-501;91-0900-0-1-501;</t>
  </si>
  <si>
    <t>(Formula Grants) FY 17$84,021,706.00; FY 18 est $90,085,800.00; FY 19 est $0.00; FY 16$73,109,915.00; - Information for FY 2019 is not yet available.</t>
  </si>
  <si>
    <t>Estimated FY 2018 awards range from approximately $15.2 million to $31.2 million.</t>
  </si>
  <si>
    <t>34 CFR 76, 77, 80, 81,82, and 85</t>
  </si>
  <si>
    <t>http://www.ed.gov/about/offices/list/oese/sst/index.html</t>
  </si>
  <si>
    <t xml:space="preserve">84.402 Consolidated Grants to the Outlying Areas, Recovery Act; </t>
  </si>
  <si>
    <t>https://beta.sam.gov/fal/9cfd2f9ccc8c4184ba177432c6858be4/view</t>
  </si>
  <si>
    <t>Transition Programs for Students with Intellectual Disabilities into Higher Education</t>
  </si>
  <si>
    <t>{"list":[{"act":{"description":"Higher Education Act of 1965, as amended."},"authorizationTypes":{"USC":false,"act":true,"statute":false,"publicLaw":false,"executiveOrder":false}}]}</t>
  </si>
  <si>
    <t xml:space="preserve">Funding under this program supports competitive grants to institutions of higher education (IHEs) (as defined under section 101(a) of the Higher Education Act of 1965, as amended (HEA)), or consortia of IHEs, to create or expand high-quality, inclusive model comprehensive transition and postsecondary programs for students with intellectual disabilities. Under section 767(d)(6) of the HEA all grant recipients must partner with one or more local educational agencies (LEAs) to support students with intellectual disabilities who are still eligible for special education and related services under the Individuals with Disabilities Education Act (IDEA)._x000D_
Funds from this program also support a national Coordinating Center (Coordinating Center), which develops evaluation standards for TPSID grantees and provides technical assistance, information, and opportunities for communication among institutions with postsecondary programs for students with intellectual disabilities. The Center assists in supporting continuous improvement activities for the model transition programs. The Coordinating Center will:_x000D_
(A) provide a research and evaluation protocol for TPSID programs; _x000D_
(B) administer a mentoring program matching current and new TPSID grantees based on areas of expertise; _x000D_
(C) coordinate longitudinal follow-up data collection and technical assistance to TPSID grantees on programmatic components and evidence-based practices; _x000D_
(D) make recommendations related to the development of standards for such programs; _x000D_
(E) provide technical assistance and evaluations for such programs. _x000D_
</t>
  </si>
  <si>
    <t xml:space="preserve">Institutions of higher education (IHEs) (as defined under section 101(a) of the Higher Education Act of 1965, as amended) and consortia of IHEs are eligible to receive grants under the TPSID program. All grant recipients must partner with one or more local educational agencies to support students with intellectual disabilities who are still eligible for special education and related services under the Individuals with Disabilities Education Act (IDEA)._x000D_
_x000D_
Proprietary schools (for-profit entities) are not eligible to apply for a grant under this program.   _x000D_
</t>
  </si>
  <si>
    <t xml:space="preserve">Grant funds establish model comprehensive transition and postsecondary programs for students with intellectual disabilities at institutions of higher education. Funds also support a Coordinating Center that: provides technical assistance for all comprehensive transition and postsecondary programs for students with intellectual disabilities; conducts and disseminates research to the public on strategies to promote academic, social, employment, and independent living outcomes for students with intellectual disabilities; and builds capacity of Kindergarten through Grade 12 transition services and supports of local and State education agencies. </t>
  </si>
  <si>
    <t>{"description":"Each IHE or consortia of IHEs desiring a grant under this program shall submit an application to the Department at such time, in such manner, and containing or accompanied by such information as the Department may reasonably require.","isApplicable":true}</t>
  </si>
  <si>
    <t>{"description":"Applications must be prepared and submitted according to requirements outlined in the notice inviting applications, as published in the Federal Register.  Each IHE or consortia of IHEs  must submit an application covering a 5-year period to the Department of Education."}</t>
  </si>
  <si>
    <t xml:space="preserve">Applications are reviewed for quality and compliance with statutory and regulatory requirements, and are scored by peer reviewers based on criteria included in the application package.  The Department determines which applications will be funded based on the quality of the applications as determined through peer review and consider the following factors:  1) providing for an equitable geographic distribution of grants, 2) providing grant funds for model comprehensive transition and postsecondary programs for students with intellectual disabilities that will serve areas that are underserved by programs of this type, and 3) giving preference to applicants that form a partnership with any relevant agency serving students with intellectual disabilities such as a vocational rehabilitation agency, integrate students with intellectual disabilities into housing offered to nondisabled students, or involve students attending the IHE who are studying special education, general education, vocational rehabilitation, assistive technology, or related fields in the model program.  The Department also considers the past performance of an applicant in carrying out a previous award. </t>
  </si>
  <si>
    <t xml:space="preserve">Application deadlines are identified in the notice inviting applications, published in the Federal Register. _x000D_
_x000D_
The estimated range of time need to approve/disapprove an application is usually within 3 months of the submission deadline. </t>
  </si>
  <si>
    <t>Grants and cooperative agreements are awarded for a period of 5 years, subject to the availability of appropriations.</t>
  </si>
  <si>
    <t>{"types":{"moe":false,"formula":false,"matching":true},"formula":{"title":"","chapter":"","part":"","subPart":"","publicLaw":"","description":""},"matching":{"requirementFlag":"voluntary","percent":"25","description":"Grantees must provide matching funds for model transition programs, in cash or in kind, of at least 25 percent of the cost of the grant.  The Coordinating Center is not required to provide matching funds.  "},"moe":{"description":""}}</t>
  </si>
  <si>
    <t>{"awarded":"other","description":"Grants are made for up to 5 years, subject to the availability of funds.","awardedDescription":"Electronic transfer."}</t>
  </si>
  <si>
    <t>[{"code":"program","isSelected":true,"description":"Grantees must submit an annual performance report at such time, in such manner, and containing or accompanied by such information as the Department may reasonably require.  "},{"code":"cash","isSelected":false,"description":""},{"code":"progress","isSelected":true,"description":"Progress report:  Report requirements will be included in grant award documents.  "},{"code":"expenditure","isSelected":true,"description":"Expenditure reports:  Report requirements will be included in grant award documents. "},{"code":"performanceMonitoring","isSelected":true,"description":"Performance monitoring:  Report requirements will be included in grant award documents. "}]</t>
  </si>
  <si>
    <t>Grantees must maintain appropriate records pertaining to grant funds, compliance and project performance, for 3 years after the completion of activities for which the grant or subgrant funds were used.  This documentation should be sufficient to establish fiscal accountability and facilitate an effective audit._x000D_
_x000D_
The administration of the discretionary grant program is governed by the statute and (34 CFR 75, 77, 79, 82, 84, 86, 97, 98, and 99).</t>
  </si>
  <si>
    <t xml:space="preserve">(Project Grants) FY 17$11,800,000.00; FY 18 est $11,800,000.00; FY 19 est $11,800,000.00; FY 16$11,800,000.00; - </t>
  </si>
  <si>
    <t>Not currently available</t>
  </si>
  <si>
    <t>{"list":[{"fiscalYear":2016,"description":"The Think College National Coordinating Center on the Transition Programs for Students with Intellectual Disabilities into Higher Education(TPSID) publishes reports on program accomplishments and related data (https://thinkcollege.net/publication-types/ncc-data-report-0). "}],"isApplicable":false}</t>
  </si>
  <si>
    <t xml:space="preserve">The administration of the discretionary grant program is governed by: the statute; the Education Department General Administrative Regulations (EDGAR) (34 CFR 75, 77, 79, 82, 84, 86, 97, 98, and 99); OMB Guidelines to Agencies on Governmentwide Debarment and Suspension (Nonprocurement) in 2 CFR 180, as adopted and amended as regulations of the Department in 2 CFR part 3485; and by the Uniform Administrative Requirements, Cost Principles, and Audit Requirements for Federal Awards in 2 CFR 200, as adopted in 2 CFR part 3474 . </t>
  </si>
  <si>
    <t>Shedita Alston,Department of Education, Office of Postsecondary Education, Transition Programs for Students with Intellectual Disabilities Into Higher Education, 400 Maryland Ave., S.W., 4C144, Washington, DC 20202 Email:&lt; a href='mailto:shedita.alston@ed.gov'&gt;shedita.alston@ed.gov&lt;/a&gt;Phone: (202) 453-7090;</t>
  </si>
  <si>
    <t>http://www2.ed.gov/programs/tpsid/index.html</t>
  </si>
  <si>
    <t xml:space="preserve">84.333 Demonstration Projects to Support Postsecondary Faculty, Staff, and Administrations in Educating Students with Disabilities; </t>
  </si>
  <si>
    <t xml:space="preserve">Fiscal Year2016: The current grantees (awarded in fiscal year 2015) can be found online: http://www2.ed.gov/programs/tpsid/awards.html. </t>
  </si>
  <si>
    <t>Selection criteria can be found in the notice inviting application and the accompanying application package.  For questions related to selection criteria, contact the Program Office.</t>
  </si>
  <si>
    <t>May 19,2010</t>
  </si>
  <si>
    <t>https://beta.sam.gov/fal/151f13d90682438abff1b071b4c1022b/view</t>
  </si>
  <si>
    <t>Postsecondary Education Scholarships for Veteran's Dependents</t>
  </si>
  <si>
    <t>Iraq and Afghanistan Service Grant (IASG)</t>
  </si>
  <si>
    <t>{"list":[{"act":{"description":"Higher Education Act of 1965"},"executiveOrder":{"title":"IV","description":"Subpart 10","part":"A, Subpart 1"},"authorizationTypes":{"USC":false,"act":true,"statute":false,"publicLaw":false,"executiveOrder":true}}]}</t>
  </si>
  <si>
    <t>To provide eligible veteran's dependent undergraduate postsecondary students with non-need based grant assistance to help meet educational expenses.</t>
  </si>
  <si>
    <t>The student must be an eligible veteran’s dependent whose parent or guardian was a member of the Armed Forces of the United States and died as a result of performing military service in Iraq or Afghanistan after September 11, 2001.  At the time of the parent or guardian’s death, the student was less than 24 years of age or enrolled at an institution of higher education.  The applicants must be U.S. citizens or eligible noncitizens and have a high school diploma, or a GED. Applicants must apply annually using the Free Application for Federal Student Aid (FAFSA).  To be eligible, the applicant must meet all IAS Grant eligibility requirements, and must not have a Federal Pell Grant eligible Expected Family Contribution (EFC).</t>
  </si>
  <si>
    <t xml:space="preserve">Eligible veteran’s dependent undergraduate students, and students pursuing a teaching certificate that are U.S. citizens or eligible noncitizens. Students must be: regular students in an eligible program and enrolled in institutions of higher education, making satisfactory academic progress. Incarcerated students, except those incarcerated in local penal facilities, are ineligible. Students must sign a statement of educational purpose, not owe a refund on a Title IV grant, and not be in default on a Title IV loan. Eligible males that are at least 18 years old and born after December 31, 1959, can receive aid only if they have registered with the Selective Service.  The eligible veteran’s dependent student cannot receive both an Iraq and Afghanistan Service Grant and Federal Pell Grant during the same award year. </t>
  </si>
  <si>
    <t>{"description":"Student completes a \"Free Application for Federal Student Aid\" and submits it to the processing agency specified on the form. Students may apply using a paper application, an electronic application, or via the Internet. The Department of Education calculates the student's financial eligibility for assistance and returns a notification to the student of his or her eligibility for assistance. The student submits this notification to the institution of his or her choice in order to have his or her award calculated."}</t>
  </si>
  <si>
    <t>Institutions act as disbursing agents for the Department of Education. The institution that the student attends calculates and disburses the IASG.  The Secretary shall award grants under this section in the same manner, and with the same terms and conditions, including the length of the period of eligibility, as the Secretary awards Federal Pell Grants, except that the award rules and determination of need applicable to Federal Pell Grants shall not apply to grants under IASG.  The amount of the IASG award is the same as the maximum Pell Grant for the award year, adjusted for the student’s enrollment status and cost of attendance.</t>
  </si>
  <si>
    <t xml:space="preserve">An institution may adjust on a case-by-case basis a student's FAFSA data elements used to calculate his or her EFC and cost of attendance due to unusual circumstances documented by the institution. </t>
  </si>
  <si>
    <t>Eligibility is determined annually.</t>
  </si>
  <si>
    <t>{"awarded":"lump","description":"Students are able to receive one IASG award during any award year (July 1 through June 30). Funds for the IASG award are usually disbursed at least twice during an award year. Beginning with the 2017–2018 award year, students can receive IASG award funds for up to 150 percent of the student’s IASG scheduled award for an award year. To be eligible for the additional IASG funds, the student must be otherwise eligible to receive IASG funds for the payment period and must be enrolled at least half-time in the payment period(s) for which the student receives the additional IASG funds in excess of 100 percent of the student’s IASG scheduled award. Students may only receive a IASG award until they have received a bachelor's degree. See the following for information on how assistance is awarded/released: Electronic transfer. "}</t>
  </si>
  <si>
    <t>{"isApplicable":true,"description":"IAS Grant recipient and all fiscal management records must be maintained by the institutions for a period of 3 years or until an acceptable audit has been completed, whichever is later. "}</t>
  </si>
  <si>
    <t>91-0248-0-1-502;</t>
  </si>
  <si>
    <t xml:space="preserve">(Formula Grants) FY 17$455,000.00; FY 18 est $490,000.00; FY 19 est $566,000.00; FY 16$432,000.00; - </t>
  </si>
  <si>
    <t>For FY 2017, grants ranged from $551-$5,512; the average grant was estimated at $4,767. For FY 2018, grants are expected to range from $572-$5,717; the average grant is estimated at $5,019. For FY 2019, grants are expected to range from $572-$5,717, the average grant is estimated at $5,019.</t>
  </si>
  <si>
    <t>{"list":[{"fiscalYear":2016,"description":"Less than 1,000 recipients are expected. Less than 1,000 recipients are expected. "},{"fiscalYear":2017,"description":"Less than 1,000 recipients are expected. "},{"fiscalYear":2018,"description":"Less than 1,000 recipients are expected. "},{"fiscalYear":2019,"description":"Less than 1,000 recipients are expected."}],"isApplicable":true}</t>
  </si>
  <si>
    <t xml:space="preserve">Regulations governing administration of the IAS Grant Program are expected to be similar to the Pell Grant Program found in 34 CFR 600, 668, and 690. Funding Education Beyond High School;   Free Application for Federal Student Aid; "The Federal Student Aid Handbook." </t>
  </si>
  <si>
    <t>{"flag":"appendix","description":"Federal Student Aid Information Center. Telephone: 1-800-433-3243. Regional Director, Federal Student Aid, the Director of Student Financial Aid at the institution the student wishes to attend, high school guidance counselors, or directors of State agencies. "}</t>
  </si>
  <si>
    <t>Federal Student Aid Information Center,Federal Student Aid, Department of Education, P.O.Box 84, Washington, DC 20044-0084 Email:&lt; a href='mailto:studentaidhelp@ed.gov'&gt;studentaidhelp@ed.gov&lt;/a&gt;Phone: (800) 433-3243;</t>
  </si>
  <si>
    <t>Grants are awarded to postsecondary education students based on the provisions of the Higher Education Opportunity Act (HEOA), Public Law 110-315; Higher Education Act of 1965, Title IV, Part A, Subpart 1, as amended.</t>
  </si>
  <si>
    <t>https://beta.sam.gov/fal/614592fbc28649eda4284c3d5f8ebe3b/view</t>
  </si>
  <si>
    <t>Education Innovation and Research (formerly Investing in Innovation (i3) Fund)</t>
  </si>
  <si>
    <t>{"list":[{"act":{"description":"Elementary and Secondary Education Act, as amended, Title IV, Part F, Subpart 1"},"authorizationTypes":{"USC":false,"act":true,"statute":false,"publicLaw":false,"executiveOrder":false}}]}</t>
  </si>
  <si>
    <t>To support the creation, development, implementation, replication, and scaling up of evidence-based, field-initiated innovations designed to improve student achievement and attainment for high-need students through a tiered-evidence framework that supports larger awards for projects with the strongest evidence base and supports promising earlier-stage projects that are willing to undergo rigorous evaluation.</t>
  </si>
  <si>
    <t xml:space="preserve">(1) Local educational agencies (LEAs); (2) State educational agencies (SEAs); (3) the Bureau of Indian Education (BIE); (4) consortia of LEAs or SEAs; (5) nonprofit organizations; or (6) SEAs, LEAs, or the BIE in consortia with a nonprofit organization, a business, an educational service agency, or an institution of higher education. </t>
  </si>
  <si>
    <t>High-need students in LEAs will benefit.</t>
  </si>
  <si>
    <t>{"description":"OMB Circulars No. A-110 and A-122 apply to this program.","isApplicable":true}</t>
  </si>
  <si>
    <t>{"description":"The Department of Education implements application procedures and criteria to award grants on a competitive basis. Applicants must apply for one of three types of grants: early phase, mid-phase, or expansion grants.  Applications are reviewed by panels of peer reviewers. "}</t>
  </si>
  <si>
    <t>Applications are reviewed by panels of peer reviewers. Points are awarded on the basis of the published selection criteria, are ranked on the basis of the points awarded, and are selected for funding based on the rank order. _x000D_
_x000D_
Applicants must meet the evidence requirement applicable to the type of grant for which the applicant applied. Grantees must provide matching funds equal to 10 percent of their grant award (in cash or in-kind) from Federal, State, local, or private sources, and the Secretary may waive this requirement under certain circumstances.  At least 25 percent of the funds appropriated for the program must be used for awards to serve rural areas, contingent on receipt of enough applications of sufficient quality.</t>
  </si>
  <si>
    <t>Approximately 4 months from receipt of applications.</t>
  </si>
  <si>
    <t>{"types":{"moe":false,"formula":false,"matching":true},"matching":{"requirementFlag":"voluntary","percent":"0","description":"Matching requirements are applicable to this program.  Applicants must secure matching funds as specified in the Notice Inviting Applications published in the Federal Register."}}</t>
  </si>
  <si>
    <t>{"awarded":"other","description":"The Notice Inviting Applications will specify the length of assistance.  In previous years grants were awarded for 3-5 year project periods","awardedDescription":"Electronic transfer."}</t>
  </si>
  <si>
    <t>[{"code":"program","isSelected":true,"description":"Specific program report requirements will be included in the grant award documents; grantees must submit annual performance reports (Form ED 524B)."},{"code":"cash","isSelected":true,"description":"Specific cash report requirements will be included in the grant award documents. "},{"code":"progress","isSelected":true,"description":"Specific progress report requirements will be included in the grant award documents."},{"code":"expenditure","isSelected":true,"description":"Specific expenditure report requirements will be included in the grant award documents. "},{"code":"performanceMonitoring","isSelected":true,"description":"Specific performance monitoring requirements will be included in the grant award documents."}]</t>
  </si>
  <si>
    <t>{"isApplicable":true,"description":"All grantees are subject to the provisions of the Single Audit Act, 31 U.S.C. 75, and OMB circular A-133."}</t>
  </si>
  <si>
    <t xml:space="preserve">Each recipient must maintain records that fully disclose the total cost of the activity for which the funds are used, and the share of the cost provided from other sources, and other such records as will facilitate an effective financial or programmatic audit. The recipient must maintain such records for three years after the completion of the activity for which funds are used. </t>
  </si>
  <si>
    <t xml:space="preserve">(Project Grants) FY 17$100,000,000.00; FY 18 est $120,000,000.00; FY 19 est $180,000,000.00; FY 16$120,000,000.00; - </t>
  </si>
  <si>
    <t>Range:  $3,000,000-$25,000,000; Average:  $7,727,000.</t>
  </si>
  <si>
    <t xml:space="preserve">The Education Department General Administrative Regulations (EDGAR) in 34CFR parts 74, 75, 77, 79, 80, 81, 82, 84, 85, 86, 97, 98, and 99. </t>
  </si>
  <si>
    <t>Margo Anderson400 Maryland Ave. S.W., Washington, DC 20202 Email:&lt; a href='mailto:Margo.Anderson@ed.gov'&gt;Margo.Anderson@ed.gov&lt;/a&gt;Phone: 202-205-3010;</t>
  </si>
  <si>
    <t>http://www.ed.gov/programs/innovation/index.html</t>
  </si>
  <si>
    <t xml:space="preserve">84.396 State Fiscal Stabilization Fund (SFSF) - Investing in Innovation (i3) Fund, Recovery Act; </t>
  </si>
  <si>
    <t xml:space="preserve">Criteria will be contained in the program guidance. </t>
  </si>
  <si>
    <t>May 15,2011</t>
  </si>
  <si>
    <t>https://beta.sam.gov/fal/925100d5c6a84b8da9af6809650d031e/view</t>
  </si>
  <si>
    <t>Graduate Research Opportunities for Minority Students (Minorities and Retirement Security Program)</t>
  </si>
  <si>
    <t>{"list":[{"act":{"description":"Social Security Act"},"USC":{"title":"42","section":"1310(a)"},"authorizationTypes":{"USC":true,"act":true,"statute":false,"publicLaw":false,"executiveOrder":false},"usc":{"title":"42","section":"1310(a)"}}]}</t>
  </si>
  <si>
    <t>To support competitive post-graduate grants to apprentice scholars at selected minority-serving graduate institutions in the area of retirement security (financial literacy, personal savings, labor force planning, spending patterns, personal debt, etc.) for low- to moderate-income individuals.</t>
  </si>
  <si>
    <t xml:space="preserve">Eligible institutions include institutions of higher education (IHE) grantees receiving grants from  the Historically Black Graduate Institutions (HBGIs) program (84.031B); the Master's Degrees Programs at Historically Black Colleges and Universities (HBCUs) (84.382G); the Promoting Postbaccalaureate Opportunities for Hispanic Americans program (84.031M); and the Master's Degree Programs at Predominantly Black Institutions (84.382D).  </t>
  </si>
  <si>
    <t xml:space="preserve">Researchers and graduate students researching retirement security will benefit.  </t>
  </si>
  <si>
    <t>{"description":"Applicants must provide evidence of being grantees from the programs listed under the applicant eligibility section.  ","isApplicable":true}</t>
  </si>
  <si>
    <t>{"environmentalImpact":{"reports":[{"isSelected":false,"reportCode":"statement"},{"isSelected":false,"reportCode":"assessment"},{"isSelected":false,"reportCode":"ExecutiveOrder12372"},{"isSelected":true,"reportCode":"otherRequired"}]},"description":"An informal preapplication conference is recommended.  All applicants must go through the Intergovernmental Review of Federal Programs."}</t>
  </si>
  <si>
    <t>{"description":"Applications will be screened, reviewed, and scored by the Social Security Administration (SSA) to ensure that SSA standards are met. "}</t>
  </si>
  <si>
    <t>The Department of Education will review the SSA screened applicants and will award grants from the slate of eligible applicants.</t>
  </si>
  <si>
    <t>{"awarded":"lump","description":"Grants are awarded for 12-month periods for a total project period of up to 48 months."}</t>
  </si>
  <si>
    <t>[{"code":"program","isSelected":true,"description":"Program reports requirements will be included in the grant award documents."},{"code":"cash","isSelected":true,"description":"Cash report requirements will be included in the grant award documents."},{"code":"progress","isSelected":true,"description":"Progress report requirements will be included in the grant award documents."},{"code":"expenditure","isSelected":false},{"code":"performanceMonitoring","isSelected":true,"description":"Performance monitoring reports requirement will be included in the grant award documents."}]</t>
  </si>
  <si>
    <t>Reporting requirements are found in EDGAR 74.53(b)</t>
  </si>
  <si>
    <t>91-0201-0-1-503;</t>
  </si>
  <si>
    <t xml:space="preserve">(Project Grants) FY 17$480,000.00; FY 18 est $0.00; FY 19 est $0.00; FY 16$480,000.00; - </t>
  </si>
  <si>
    <t>Estimated Range of Awards -$60,000-$120,000.  Estimated Average Size of Awards -$90,000.</t>
  </si>
  <si>
    <t xml:space="preserve">The requirements set forth in CFDA 96.007 will be used for this program. (a) The Education Department General Administrative Regulations (EDGAR) in 34 CFR parts 74, 75, 77, 79, 80, 81, 82, 84, 86, 97, 98, and 99. (b) The Education Department debarment and suspension regulations in 2 CFR part 3485. (c) The Social Security Administration program regulations in 20 CFR parts 435 and 437.  Funds are available for obligation by the Department of Education until expended. Funds not obligated in one fiscal year may be carried over into the next fiscal year until all funds are expended by the program.  Contact the program office for more information. </t>
  </si>
  <si>
    <t>Karen Epps400 Maryland Ave., SW, Washington, DC 20202 Email:&lt; a href='mailto:karen.epps@ed.gov'&gt;karen.epps@ed.gov&lt;/a&gt;Phone: (202) 453-6337;</t>
  </si>
  <si>
    <t>http://www2.ed.gov/programs/mrs/</t>
  </si>
  <si>
    <t>Contact the program office for program criteria.</t>
  </si>
  <si>
    <t>Apr 26,2012</t>
  </si>
  <si>
    <t>https://beta.sam.gov/fal/115a0fce3df24889ae2ecd2bde3f0712/view</t>
  </si>
  <si>
    <t>State Tribal Education Partnership (STEP)</t>
  </si>
  <si>
    <t>{"list":[{"act":{"description":"ESEA, Title VI, Part A, Subpart 3"},"authorizationTypes":{"act":true}}]}</t>
  </si>
  <si>
    <t xml:space="preserve">To (a) promote tribal self-determination in education; (b) improve the academic achievement of Indian children and youth; and (c) promote the coordination and collaboration of tribal educational agencies (TEAs) with State educational agencies (SEAs) and local educational agencies (LEAs) to meet the unique educational and culturally related academic needs of Indian students. </t>
  </si>
  <si>
    <t>Eligible entities include an Indian tribe or tribal organization approved by an Indian tribe, or a tribal educational agency.</t>
  </si>
  <si>
    <t xml:space="preserve">TEAs, SEAs, LEAs, Indian students, and teachers will benefit. </t>
  </si>
  <si>
    <t>{"description":"To be eligible for an award, an applicant must include evidence that supports the applicant's eligibility including: (A) a statement describing the activities to be conducted, and the objectives to be achieved, under the grant; (B) a description of the method to be used for evaluating the effectiveness of the activities for which assistance is sought and for determining whether such objectives are achieved; and (C) for applications for activities under subsection\r\n(c)(2), evidence of—(i) a preliminary agreement with the appropriate State educational agency, 1 or more local educational agencies, or both the State educational agency and a local educational agency; and  (ii) existing capacity as a tribal educational agency.","isApplicable":true}</t>
  </si>
  <si>
    <t>{"environmentalImpact":{"reports":[{"isSelected":false,"reportCode":"statement"},{"isSelected":false,"reportCode":"assessment"},{"isSelected":false,"reportCode":"ExecutiveOrder12372"},{"isSelected":true,"reportCode":"otherRequired"}]},"description":"Potential applicants are strongly encouraged to notify the Department of the applicant's intent to apply for funding by sending the following information via email to STEP@ed.gov; (1) applicant name, mailing address and phone number; (2) contact person's name and email address; (3) name of the SEA; (4) whether the applicant intends to apply as a single TEA or a consortium of TEAs.    \r\n\r\nFor more information, see the STEP website:  http://www2.ed.gov/programs/step/index.html.  Frequently Asked Questions about the program may be found at http://www2.ed.gov/programs/step/index.html.  "}</t>
  </si>
  <si>
    <t>{"description":"Applications must be prepared and submitted in accordance with applicable program announcements. "}</t>
  </si>
  <si>
    <t xml:space="preserve">Applications will undergo peer review with the final decision on award approval and funding made by the Secretary.  </t>
  </si>
  <si>
    <t xml:space="preserve">The time of approval is expected to be approximately 2 months following the deadline for applications.  </t>
  </si>
  <si>
    <t>{"awarded":"letter","description":"Awards may be made for up to 1 year to plan and develop a TEA and up to 3 years for all other allowable activities, subject to satisfactory performance and the availability of funds."}</t>
  </si>
  <si>
    <t>[{"code":"program","isSelected":true,"description":"Each eligible entity receiving a grant under this program annual must submit to the Secretary an annual report of its operations and activities. Each annual report must include: (1) An executive summary; (2) project status; (3) budget information; and (4) supplemental information. "},{"code":"cash","isSelected":false},{"code":"progress","isSelected":false},{"code":"expenditure","isSelected":false},{"code":"performanceMonitoring","isSelected":false}]</t>
  </si>
  <si>
    <t>{"isApplicable":true,"description":"Specific audit requirements are found in Part 80 of EDGAR."}</t>
  </si>
  <si>
    <t>As required by EDGAR, 34 CFD 75.730-734.</t>
  </si>
  <si>
    <t xml:space="preserve">(Project Grants) FY 17$2,000,000.00; FY 18 est $2,000,000.00; FY 19 est $2,000,000.00; FY 16$2,000,000.00; - </t>
  </si>
  <si>
    <t>The average award is expected to be $240,000 for a single TEA or $400,000 for a consortium of TEAs.</t>
  </si>
  <si>
    <t>Refer to EDGAR 34 CFR parts 75, 77, 79-82, 84-86, 97-99, and the debarment and suspension regulations at 2 CFR Part 3485.  Note:  Part 79 does not apply to federally-recognized Indian tribes.</t>
  </si>
  <si>
    <t>Shahla OrtegaOffice of Indian Education, Department of Education, 400 Maryland Avenue, SW, Washington, DC 20202 Email:&lt; a href='mailto:shahla.ortega@ed.gov'&gt;shahla.ortega@ed.gov&lt;/a&gt;Phone: (202) 453-5602.;</t>
  </si>
  <si>
    <t>http://www2.ed.gov/about/offices/list/oese/oie/index.html</t>
  </si>
  <si>
    <t>Selection criteria are contained in the Education Department General Administrative Regulations (EDGAR) 34 CFR 75.210.</t>
  </si>
  <si>
    <t>https://beta.sam.gov/fal/8ababbd6b1fa4ad6a35f2f7bc258b813/view</t>
  </si>
  <si>
    <t>Directed Grants and Awards</t>
  </si>
  <si>
    <t>EDUCATION, DEPARTMENT OF, EDUCATION, DEPARTMENT OF</t>
  </si>
  <si>
    <t>{"list":[{"act":{"description":"Education for the Deaf Act"},"authorizationTypes":{"USC":false,"act":true,"statute":false,"publicLaw":false,"executiveOrder":false}},{"act":{"description":"Act to Promote the Education of the Blind"},"USC":{"title":"20","section":"101"},"authorizationTypes":{"USC":true,"act":true,"statute":false,"publicLaw":false,"executiveOrder":false},"usc":{"title":"20","section":"101"}},{"act":{"description":"Higher Education Act"},"authorizationTypes":{"USC":false,"act":true,"statute":false,"publicLaw":false,"executiveOrder":false}}]}</t>
  </si>
  <si>
    <t>Objectives of the programs vary based on the directed grant award.  Awards are made to specified institutions for purposes specified in the appropriations or authorization bills.</t>
  </si>
  <si>
    <t xml:space="preserve">The use of the grants varies based on the appropriation and authorization language.  </t>
  </si>
  <si>
    <t xml:space="preserve">The National Technical Institute for the Deaf (NTID), American Printing House for the Blind (APHB), Gallaudet University, Howard University,  and other institutions and organization will benefit.  </t>
  </si>
  <si>
    <t>{"description":"Credentials and documentation requirements vary and are included in award documents.  ","isApplicable":true}</t>
  </si>
  <si>
    <t>Award procedures vary by grant and are included in the award documents.</t>
  </si>
  <si>
    <t>{"awarded":"other","description":"Funds are available for one year unless otherwise specified in grant award documents.  ","awardedDescription":"Electronic transfer"}</t>
  </si>
  <si>
    <t>[{"code":"program","isSelected":true,"description":"Reporting requirements are specified in grant award documents. "},{"code":"cash","isSelected":true,"description":"Reporting requirements are specified in grant award documents. "},{"code":"progress","isSelected":true,"description":"Reporting requirements are specified in grant award documents. "},{"code":"expenditure","isSelected":true,"description":"Reporting requirements are specified in grant award documents. "},{"code":"performanceMonitoring","isSelected":false}]</t>
  </si>
  <si>
    <t>{"isApplicable":true,"description":"Audit requirements are specified in grant award documents. "}</t>
  </si>
  <si>
    <t xml:space="preserve">Records requirements are specified in grant award documents. </t>
  </si>
  <si>
    <t>91-0600-0-1-502;91-0603-0-1-502;91-0601-0-1-502;91-0602-0-1-502;</t>
  </si>
  <si>
    <t xml:space="preserve">(Direct Payments for Specified Use) FY 17 FY 18 Estimate Not Available  FY 19 FY 16 - </t>
  </si>
  <si>
    <t>Nancy MartinRm 5W327_x000D_
400 Maryland Ave., SW, Washington, DC 20202 Email:&lt; a href='mailto:NANCY.MARTIN@ED.GOV'&gt;NANCY.MARTIN@ED.GOV&lt;/a&gt;Phone: 202-401-0292;</t>
  </si>
  <si>
    <t>Aug 31,2012</t>
  </si>
  <si>
    <t>https://beta.sam.gov/fal/7a824c5343d94427b8308c70d8b1d72c/view</t>
  </si>
  <si>
    <t>{"list":[{"act":{"description":"Every Student Succeeds Act of 2015"},"authorizationTypes":{"USC":false,"act":true,"statute":false,"publicLaw":false,"executiveOrder":false}}]}</t>
  </si>
  <si>
    <t>To support efforts to build, develop, and expand voluntary, high-quality preschool programs.</t>
  </si>
  <si>
    <t xml:space="preserve">Eligible applicants are States.  </t>
  </si>
  <si>
    <t xml:space="preserve">Children age 4 from families at or below 200 percent of the Federal poverty line.  </t>
  </si>
  <si>
    <t>{"description":"Contact the program office for more information.  ","isApplicable":true}</t>
  </si>
  <si>
    <t>{"description":"A panel reviews each application and evaluates the application on the basis of selection criteria published in the Federal Register.  The program office reviews financial information to ensure that costs reflect required program elements.  The awards are made based on applicant scores.  Contact the program office for additional information."}</t>
  </si>
  <si>
    <t xml:space="preserve">Peer reviewers review and score eligible applications.  Awards are made from a rank order list of highly scored applications based on quality according to the selection criteria and using other information deemed appropriate.  </t>
  </si>
  <si>
    <t>{"awarded":"other","description":"Funds are available for award for 15 months. Continuation awards are subject to the availability of appropriations and adequate progress on project implementation.  ","awardedDescription":"Electronic transfer"}</t>
  </si>
  <si>
    <t>[{"code":"program","isSelected":true,"description":"Details are included in grant award documents.  "},{"code":"cash","isSelected":true,"description":"Details are included in grant award documents.  "},{"code":"progress","isSelected":true,"description":"Details are included in grant award documents.  "},{"code":"expenditure","isSelected":true,"description":"Details are included in grant award documents.  "},{"code":"performanceMonitoring","isSelected":true,"description":"Details are included in grant award documents.  "}]</t>
  </si>
  <si>
    <t xml:space="preserve">As required by EDGAR for State-administered programs (34 CFR 76.730-731). Generally, the State and its subgrantees must retain records related to grant funds and compliance for a period of 3 years from the date the grantee or subgrantee submits its final expenditure report for that funding period. 2 CFR 200.333. Also, all records supporting claims for Federal funds or relating to the accountability of the grantee for the expenditure of such funds must be accessible for administrative review. </t>
  </si>
  <si>
    <t>(Project Grants) FY 16$250,000,000.00; FY 18 est $0.00; FY 17 est $250,000,000.00; - The Every Student Succeeds Act authorizes the Department of Health and Human Services (HHS) to award Preschool Development grants to States jointly with the Department of Education.</t>
  </si>
  <si>
    <t>Range of awards $5-$35 million; average award est. $20 million.</t>
  </si>
  <si>
    <t xml:space="preserve">Contact the program office for information.  </t>
  </si>
  <si>
    <t>Tammy ProctorOffice of Early Learning_x000D_
Office of Elementary and Secondary Education_x000D_
400 Maryland Ave., SW, Washington, DC, DC 20202 Email:&lt; a href='mailto:tammy.proctor@ed.gov'&gt;tammy.proctor@ed.gov&lt;/a&gt;Phone: 202-260-7803;</t>
  </si>
  <si>
    <t>http://www.ed.gov/earlylearing</t>
  </si>
  <si>
    <t xml:space="preserve">84.173 Special Education Preschool Grants; 93.600 Head Start; 93.575 Child Care and Development Block Grant; 84.181 Special Education-Grants for Infants and Families; </t>
  </si>
  <si>
    <t xml:space="preserve">Contact the program office for information.  Criteria will be published in the Federal Register and in the application materials. </t>
  </si>
  <si>
    <t>Jun 05,2014</t>
  </si>
  <si>
    <t>https://beta.sam.gov/fal/a5dce1cdbcdc4e1ca56c86eaeb1ad0ae/view</t>
  </si>
  <si>
    <t>American History and Civics Education</t>
  </si>
  <si>
    <t>American History and Civics Academies:  National Activities Grants</t>
  </si>
  <si>
    <t>{"list":[{"act":{"description":"Elementary and Secondary Education Act of 1965, as amended, Title II, Part B, Subpart 3"},"USC":{"title":"20","section":"6713"},"authorizationTypes":{"USC":true,"act":true},"usc":{"title":"20","section":"6713"}}]}</t>
  </si>
  <si>
    <t xml:space="preserve">The program supports two types of grants:  American History and Civics Academies grants and National Activities grants._x000D_
American History and Civics Academies grants support the establishment of: (1) Presidential Academies for the Teaching of American History and Civics that offer workshops for both veteran and new teachers to strengthen their knowledge of American history and civics (Presidential Academies); and (2) Congressional Academies for Students of American History and Civics that provide high school students with opportunities to develop a broader and deeper understanding of these subjects (Congressional Academies). _x000D_
National Activities grants promote new and existing evidence-based strategies to encourage innovative American history, civics and government, and geography instruction, learning strategies, and professional development activities and programs for teachers, principals, and other school leaders, particularly for low-income students and underserved populations._x000D_
</t>
  </si>
  <si>
    <t>{"description":"OMB Circular No. A21; OMB Circular No. A-122","isApplicable":true}</t>
  </si>
  <si>
    <t>As required by the Education Department General Administrative Regulations (EDGAR) for direct grant program (see 34 CFR 75.253). Projects may be awarded for up to 5 years. Generally, for multiple-year awards, continuation awards after the first budget period are made if: sufficient funds have been appropriated; the recipient has either made substantial progress in the meeting of the goals of the project or obtained approval for changes in the project; the recipient has submitted all required reports; and continuation is in the best interest of the government.</t>
  </si>
  <si>
    <t>{"types":{"moe":false,"formula":false,"matching":true},"formula":{"title":"","chapter":"","part":"","subPart":"","publicLaw":"","description":""},"matching":{"requirementFlag":"voluntary","percent":"100","description":"A grantee must provide for project activities an amount from non-Federal sources equal to 100 percent of the grant amount."},"moe":{"description":""}}</t>
  </si>
  <si>
    <t>{"awarded":"other","description":"Awards are made annually. Following an initial, competitively selected award, additional non-competing continuation awards may be made. The possible length of the project is announced in the application notice in the Federal Register. Renewals are subject to the availability of appropriations. ","awardedDescription":"Electronic transfer"}</t>
  </si>
  <si>
    <t>[{"code":"program","isSelected":false,"description":""},{"code":"cash","isSelected":false,"description":""},{"code":"progress","isSelected":false,"description":""},{"code":"expenditure","isSelected":true,"description":"Annual expenditure reports are required as part of the submittal of form ED524B."},{"code":"performanceMonitoring","isSelected":true,"description":"Annual performance reports are required as part of the submittal of form ED 524B.  Staff also monitors grants drawdowns using agency financial reports. Reporting on performance measures is required as part of the submittal of form ED524B."}]</t>
  </si>
  <si>
    <t>{"isApplicable":true,"description":"assistance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The financial records of each eligible entity receiving a grant under this subpart shall be maintained in accordance with generally accepted accounting principles and shall be subject to an annual audit by an independent public accountant."}</t>
  </si>
  <si>
    <t>As required by EDGAR for direct grant programs (34 CFR part 75). Generally, records related to grant funds, compliance, and performance must be maintained for a period of 5 years after completion.</t>
  </si>
  <si>
    <t xml:space="preserve">(Project Grants (Discretionary)) FY 17$3,515,000.00; FY 18 est $3,515,000.00; FY 19 est $0.00; FY 16$1,815,000.00; - </t>
  </si>
  <si>
    <t xml:space="preserve">American History and Civics Academies:  Anticipated range of awards is $300,000-$700,000 per year. _x000D_
_x000D_
National Activities:  Anticipated range of awards is $200,000-$700,000 per year._x000D_
</t>
  </si>
  <si>
    <t>The Education Department General Administrative Regulations, 34 CFR 74, 75, 77, 79, 80, 81, 82, 84, 85, 86, 97, 98, and 99. OMB Circulars A-21, A-87, A-110, A-122, and A-133.</t>
  </si>
  <si>
    <t>Christine MillerDepartment of Education, Office of Innovation and Improvement, 400 Maryland Avenue, SW, LBJ Building, Room 4W205,, Washington, DC 20202-5960 Email:&lt; a href='mailto:christine.miller@ed.gov'&gt;christine.miller@ed.gov&lt;/a&gt;Phone: (202) 260-7350;</t>
  </si>
  <si>
    <t>https://innovation.ed.gov/what-we-do/american-history-and-civics-academies/</t>
  </si>
  <si>
    <t>The selection criteria for these programs are contained in Section 75.210 of the Education Department General Administrative Regulations (EDGAR). The specific criteria to be used for particular grant competitions are announced in the application package or application notice in the Federal Register. Contact the agency for more information.</t>
  </si>
  <si>
    <t>Mar 09,2016</t>
  </si>
  <si>
    <t>https://beta.sam.gov/fal/3dd5a0b8e57d4826a979a14c12d64548/view</t>
  </si>
  <si>
    <t>Supporting Effective Educator Development Program</t>
  </si>
  <si>
    <t>SEED</t>
  </si>
  <si>
    <t xml:space="preserve">The purpose of the SEED program is to (1) Support pathways that allow teachers, principals, or other school leaders with nontraditional preparation and certification to obtain employment in traditionally underserved local educational agencies (LEAs); (2) Provide evidence-based professional development activities that address literacy, numeracy, remedial, or other needs of LEAs and the students they serve; (3) Provide professional development that enhances or enables student opportunities in dual enrollment programs or early college high school settings; (4) Make services and learning opportunities freely available to LEAs, including through publicly accessible electronic means; or (5) Provide teachers, principals, or other school leaders with evidence-based professional enhancement activities, which may include activities that lead to an advanced credential. </t>
  </si>
  <si>
    <t>Eligible applicants include institutions of higher education and nonprofit entities meeting specific statutory requirements, the Bureau of Indian Education, and partnerships of one or more of those entities and a for-profit entity.</t>
  </si>
  <si>
    <t>Educators and prospective educators benefit from this program.</t>
  </si>
  <si>
    <t>{"description":"The Uniform Administrative Requirements, Cost Principals, and Audit Requirements for Federal Awards (2 CFR 200) apply to this program.","isApplicable":true}</t>
  </si>
  <si>
    <t>{"environmentalImpact":{"reports":[{"isSelected":true,"reportCode":"ExecutiveOrder12372"}]},"description":"This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\n\nThe regulations in 34 CFR part 79 apply to this program."}</t>
  </si>
  <si>
    <t>{"description":"2 CFR 200, Uniform Administrative Requirements, Cost Principles, and Audit Requirements for Federal Awards applies to this program. \n\nThis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review.\n\nBy the due date, eligible applicants must submit to the U.S. Department of Education a complete application that (1) addresses statutorily required information, absolute and competitive priorities (as applicable), and the selection criteria, and that and (2) includes all required assurances and signatures. Contact the program office for additional information."}</t>
  </si>
  <si>
    <t>If an applicant is successful, the Department of Education will notify the applicant's U.S. Representative and U.S. Senators and will send the successful applicant a Grant Award Notification (GAN).</t>
  </si>
  <si>
    <t xml:space="preserve">Applicants may apply for a project period of 3 years with the possibility of one additional 2-year period. </t>
  </si>
  <si>
    <t>{"types":{"moe":false,"formula":false,"matching":true},"formula":{"title":"","chapter":"","part":"","subPart":"","publicLaw":"","description":""},"matching":{"requirementFlag":"mandatory","percent":"25","description":"Grantees must match not less than 25 percent of the total cost for each year of activities, in cash or in kind. The Secretary may waive the matching requirement in cases of demonstrated financial hardship. "},"moe":{"description":""}}</t>
  </si>
  <si>
    <t>{"awarded":"other","description":"Applicants may request a project period of up to 3 years, additionally they may request a renewal for an additional 2 years. Subject to availability of appropriations.","awardedDescription":"See the following for information on how assistance is awarded/released:  Electronic transfer."}</t>
  </si>
  <si>
    <t>[{"code":"program","isSelected":true,"description":"Grantee reporting requirements are included in the grant or cooperative agreement document."},{"code":"cash","isSelected":false,"description":""},{"code":"progress","isSelected":true,"description":"Grantees submit annual performance reports."},{"code":"expenditure","isSelected":true,"description":"Grantees submit updated budget information in their annual performance reports; in addition, Department staff monitor grant drawdowns."},{"code":"performanceMonitoring","isSelected":true,"description":"Grantees report against performance measures that are announced in the application packages.\r\n\r\nAs required by the Education Department General Administrative Regulations (EDGAR) for direct grant programs (34 CFR 75), annual performance reports (ED 524B) are required of all grantees; additional report requirements will be included in grant award documents. "}]</t>
  </si>
  <si>
    <t xml:space="preserve">Each recipient must maintain records that fully disclose the total cost of the activity for which the funds are used, and the share of the cost provided from other sources, and other such records as will facilitate an effective financial or programmatic audit. Under 2 CFR 200.333, a grantee must retain such records for 3 years from the date of submission of the final expenditure report. </t>
  </si>
  <si>
    <t xml:space="preserve">(Project Grants) FY 17$65,000,000.00; FY 18 est $75,000,000.00; FY 19 est $0.00; FY 16$93,993,000.00; - </t>
  </si>
  <si>
    <t>The Department held two competitions for new awards in FY 2017 and made 12 awards; the range of funding for the 3 year project was $4.9 to $17 million.  The Department is holding one competition in FY 2018; the notice inviting applications was published in the Federal Register on March 21, 2018.  The Department estimates making 10 to 12 awards that average $3.5 million per project year.</t>
  </si>
  <si>
    <t>{"list":[{"fiscalYear":2016,"description":"No data available. No data available."},{"fiscalYear":2017,"description":"No data available."},{"fiscalYear":2018,"description":"No data available."},{"fiscalYear":2019,"description":"No data available."}],"isApplicable":true}</t>
  </si>
  <si>
    <t xml:space="preserve">(a) The Education Department General Administrative Regulations (EDGAR) in 34 CFR parts 75, 77, 79, 81, 82, 84, 86, 97, 98, and 99. (b) The OMB Office of Management and Budget Guidelines to Agencies on Governmentwide Debarment and Suspension (Nonprocurement) in 2 CFR part 180, as adopted and amended as regulations of the Department in 2 CFR part 3485. (c) The Uniform Administrative Requirements, Cost Principles, and Audit Requirements for Federal Awards in 2 CFR part 200, as adopted and amended as regulations of the Department in 2 CFR part 3474. Contact the program office for additional information. </t>
  </si>
  <si>
    <t>Rich WilsonOffice of Innovation and Improvement, U.S. Department of Education, 400 Maryland Ave., SW, Washington, DC 20202 Email:&lt; a href='mailto:SEED@ed.gov'&gt;SEED@ed.gov&lt;/a&gt;Phone: 202-453-6709;</t>
  </si>
  <si>
    <t>https://innovation.ed.gov/what-we-do/teacher-quality/supporting-effective-educator-development-grant-program/</t>
  </si>
  <si>
    <t>The selection criteria are contained in the application package and published in the Federal Register notice inviting applications. Contact the program office for more information.</t>
  </si>
  <si>
    <t>Jul 22,2016</t>
  </si>
  <si>
    <t>https://beta.sam.gov/fal/c8ffc428335b4b12becaeaab3c93090c/view</t>
  </si>
  <si>
    <t>Student Support and Academic Enrichment Program</t>
  </si>
  <si>
    <t>SSAE</t>
  </si>
  <si>
    <t>{"list":[{"act":{"description":"Elementary and Secondary Education, et seq."},"authorizationTypes":{"act":true}}]}</t>
  </si>
  <si>
    <t xml:space="preserve">To improve student’s academic achievement by increasing the capacity of States, local educational agencies (LEAs), schools and local communities to: (1) provide all students with access to a well-rounded education; (2) improve school conditions for student learning; and (3) improve the use of technology in order to improve the academic achievement and digital literacy for all students. </t>
  </si>
  <si>
    <t xml:space="preserve">SEAs must submit a program or consolidated state plan to the Secretary for review and approval. </t>
  </si>
  <si>
    <t xml:space="preserve">LEAs, schools, and their community stakeholders will benefit directly by improving students’ academic achievement by increasing the capacity to: (1) provide all students with access to a well-rounded education; (2) improve school conditions for student learning: and (3) improve the use of technology in order to improve the academic achievement and digital literacy for all students. </t>
  </si>
  <si>
    <t>{"description":"OMB Circular No. A-133. 2 CFR 200, Subpart E - Cost Principles applies to this program. ","isApplicable":true}</t>
  </si>
  <si>
    <t>The Department of Education makes formula grants through state plan review process.</t>
  </si>
  <si>
    <t>{"awarded":"lump","description":"Assistance available for a period up to 1 year."}</t>
  </si>
  <si>
    <t>{"isApplicable":true,"description":"In accordance with the provisions of OMB Circular no. a-133 (revised, June 27, 2003; OMB A-133 compliance supplement 2015), \"audits of states, local governments, and non-profit organizations,\"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circular no. a-133. In accordance with the Education Department General Administrative Regulations (EDGAR) in the appendix to 34 CFR, Part 80, requires state and local governments that receive financial assistance of $750,000 or more within the state's fiscal year have an audit made for that year. State and local governments that receive between $25,000 and $750,000 within the state's fiscal year shall have an audit made in accordance with the appendix to Part 80, or in accordance with federal laws and regulations governing the programs in which they participate."}</t>
  </si>
  <si>
    <t xml:space="preserve">In accordance with section 443(a) of the General Education Provisions Act, States and LEAs must maintain certain program records for 3 years._x000D_
_x000D_
The Uniform Guidance (2 CFR §200.333) requires 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Federal awarding agency or pass-through entity in the case of a subrecipient._x000D_
</t>
  </si>
  <si>
    <t xml:space="preserve">(Formula Grants) FY 17$392,000,000.00; FY 18 est $1,072,610,000.00; FY 19 est $0.00; FY 16$0.00; - </t>
  </si>
  <si>
    <t>FY 17 range:  $1,940,000-$46,418,059; FY 17 average:  $7,000,000. FY 18 est range: $5,308,325-$127,291,818; FY 18 est average: $19,153,750.</t>
  </si>
  <si>
    <t>34 CFR 200.  For Title IV guidance and other information, contact the program office, listed below.</t>
  </si>
  <si>
    <t>Paul KesnerOffice of Safe and Healthy Students, Office of Elementary and Secondary Education, Department of Education, 400 Maryland Ave, SW,, Washington, DC 20202 Email:&lt; a href='mailto:paul.kesner@ed.gov'&gt;paul.kesner@ed.gov&lt;/a&gt;Phone: 202-453-6727;</t>
  </si>
  <si>
    <t>https://www2.ed.gov/programs/ssae/index.html</t>
  </si>
  <si>
    <t>May 27,2017</t>
  </si>
  <si>
    <t>https://beta.sam.gov/fal/17cfa02dce204040986ec65380f37229/view</t>
  </si>
  <si>
    <t>Hurricane Education Recovery</t>
  </si>
  <si>
    <t>{"list":[{"act":{"description":"Bipartisan Budget Act of 2018"},"publicLaw":{"number":"115-123"},"authorizationTypes":{"act":true,"publicLaw":true}}]}</t>
  </si>
  <si>
    <t xml:space="preserve">To assist in meeting the educational needs of individuals affected by a 2017 Presidentially declared major disaster or emergency related to the consequences of Hurricanes Harvey, Irma, and Maria and the 2017 California wildfires. </t>
  </si>
  <si>
    <t xml:space="preserve">State educational agencies (SEAs) and institutions of higher education (IHEs) in affected areas or which enrolled students displaced from an affected area. Local educational agencies (LEAs) and public and non-public schools in affected areas are subgrantees. </t>
  </si>
  <si>
    <t xml:space="preserve">State educational agencies, local educational agencies, postsecondary institutions and students in areas affected by Hurricanes Harvey, Irma, and Maria and the 2017 California wildfires will benefit. </t>
  </si>
  <si>
    <t>{"description":"Contact the program office for information."}</t>
  </si>
  <si>
    <t>Under the Immediate Aid to Restart School Operations program, the Department awards funds to eligible State educational agencies (SEAs), including those of California, Florida, Georgia, Puerto Rico, Texas and U.S. Virgin Islands. These SEAs, in turn, provide assistance or services to local educational agencies (LEAs), including charter schools, and non-public schools to help defray expenses related to the restart of operations in, the reopening of, and the re-enrollment of students in elementary and secondary schools that serve an area affected by a covered disaster or emergency. Under the Temporary Emergency Impact Aid for Displaced Students program, the Department awards Emergency Impact Aid funding to SEAs, which, in turn, provide assistance to LEAs for the cost of educating students enrolled in public schools, including charter schools, and non-public schools, who were displaced by the hurricanes during the school year 2017-2018 and California wildfires in 2017. Congress appropriated a combined amount of approximately $2.5 billion for these two programs. The amounts awarded under each are based on demand and specific data received from eligible applicants. Under Assistance for Homeless Children and Youth, the Department awards grants to SEAs for LEAs to address the needs of homeless students displaced by the covered disasters and emergencies. The size of these grants is based on numbers reported by States of (1) displaced homeless students and (2) demonstrated need. SEAs award subgrants to LEAs on the basis of demonstrated need. LEAs must use the funds awarded under this program to support activities that are allowable under the McKinney-Vento Homeless Assistance Act. Under Emergency Assistance to Institutions of Higher Education (IHEs) the Department provides emergency assistance to IHEs and their students in areas directly affected by the covered disasters or emergencies, for activities authorized under the Higher Education Act of 1965. Under the Defraying Costs of Enrolling Displaced Students in Higher Education program, the Department provides payments to IHEs to help defray the unexpected expenses associated with enrolling displaced students from IHEs directly affected by a covered disaster or emergency, in accordance with criteria established and made publicly available. Project School Emergency Response to Violence (SERV) are awarded on a case-by-case basis.</t>
  </si>
  <si>
    <t>[{"code":"program","isSelected":true,"description":"Program reports as specified in grant documents."},{"code":"cash","isSelected":true,"description":"Cash reports as specified in grant documents."},{"code":"progress","isSelected":false,"description":""},{"code":"expenditure","isSelected":true,"description":"Expenditure reports as specified in grant documents."},{"code":"performanceMonitoring","isSelected":true,"description":"Performance report as specified in grant documents."}]</t>
  </si>
  <si>
    <t>18-0013-0-1-501;</t>
  </si>
  <si>
    <t>(Formula Grants) FY 17$0.00; FY 18 est $2,700,000,000.00; FY 19 est $0.00;</t>
  </si>
  <si>
    <t>Paul Kesner400 Maryland Ave., SW, Rm. 3E-330, Washington, DC 20202 Email:&lt; a href='mailto:paul.kesner@ed.gov'&gt;paul.kesner@ed.gov&lt;/a&gt;Phone: 2024536727;</t>
  </si>
  <si>
    <t>https://www.ed.gov/disasterrelief</t>
  </si>
  <si>
    <t>Jan 14,2009</t>
  </si>
  <si>
    <t>https://beta.sam.gov/fal/73d9a446afd94afaa0346a56f2e6f916/view</t>
  </si>
  <si>
    <t>MCC Foreign Assistance for Overseas Programs</t>
  </si>
  <si>
    <t>MILLENIUM CHALLENGE CORPORATION, MILLENIUM CHALLENGE CORPORATION</t>
  </si>
  <si>
    <t>{"list":[{"act":{"description":"Millennium Challenge Act of 2003, 22 U.S.C. 7701 et seq. "},"authorizationTypes":{"USC":false,"act":true,"statute":false,"publicLaw":false,"executiveOrder":false}}]}</t>
  </si>
  <si>
    <t>To provide United States assistance for global development through the Millennium Challenge Corporation; to provide such assistance in a manner that promotes economic growth and the elimination of extreme poverty and strengthens good governance, economic freedom, and investments in people.</t>
  </si>
  <si>
    <t>Compacts are large, 5-year grants for countries that pass MCC’s eligibility criteria. Threshold programs are smaller grants awarded to countries that come close to passing these criteria and are firmly committed to improving their policy performance.</t>
  </si>
  <si>
    <t>Beneficiaries are foreign governments, foreign public or private institutions or organizations, or foreign individuals who are eligible for MCC Compact or Threshold programs</t>
  </si>
  <si>
    <t>Competitive</t>
  </si>
  <si>
    <t>{"awarded":"other","description":"5 years ","awardedDescription":"contact agency for information"}</t>
  </si>
  <si>
    <t>{"isApplicable":true,"description":"Government shall have access to and the right to examine records of any party to an Agreement or any entity that participates in the performance of an Agreement that directly pertain to and involve transactions relating to, the Agreement for a period of three (3) years after final payment is made. This requirement shall not apply to sub grantee/recipients and this paragraph only applies to any record that is created or maintained in the ordinary course of business or pursuant to any provision of law. The records shall be retained until completion of the action and resolution of all issues which arise from it, or until the end of the regular 3-year period, whichever is later. The terms of this paragraph shall be included in all sub-agreements to the Agreement"}</t>
  </si>
  <si>
    <t>see audits</t>
  </si>
  <si>
    <t>95-2750-0-1-151;</t>
  </si>
  <si>
    <t>(Project Grants) FY 11 FY 10 FY 09$7,400,000.00;</t>
  </si>
  <si>
    <t>{"list":[{"fiscalYear":2009,"description":":  MCC has approved over $7.4 billion in compact and threshold programs worldwide that support country-determined projects in such sectors as agriculture and irrigation transportation (roads, bridges, ports); water supply and sanitation; access to health; finance and enterprise development; anti-corruption initiatives; land rights and access and access to education. The aggressive implementation of compacts and threshold programs is promoting growth opportunities, opening markets, raising the standard of living, and creating a more prosperous future for some of the world’s poorest people. MCC is a prime example of smart U.S. Government assistance in action, benefiting both developing countries and U.S. taxpayers through competitive selection; country-led solutions; and country-led implementation.\r\n"}],"isApplicable":true}</t>
  </si>
  <si>
    <t>James R. Blades,Millennium Challenge Corporation, Contracts and Grants Management Division, 875 15th Street, NW, Washington, DC 20005 Email:&lt; a href='mailto:bladesjr@mcc.gov'&gt;bladesjr@mcc.gov&lt;/a&gt;Phone: (202) 521-3600.;</t>
  </si>
  <si>
    <t>http://www.mcc.gov</t>
  </si>
  <si>
    <t>Jun 13,2010</t>
  </si>
  <si>
    <t>MCC</t>
  </si>
  <si>
    <t>https://beta.sam.gov/fal/4c85b16073c60f85db8e5ddb1b55ab12/view</t>
  </si>
  <si>
    <t>Barry M. Goldwater Scholarship Program</t>
  </si>
  <si>
    <t>Barry Goldwater Scholarship Foundation</t>
  </si>
  <si>
    <t>BARRY GOLDWATER SCHOLARSHIP AND EXCELLENCE IN EDUCATION FUND, BARRY GOLDWATER SCHOLARSHIP AND EXCELLENCE IN EDUCATION FUND</t>
  </si>
  <si>
    <t>{"list":[{"act":{"description":"NATIONAL DEFENSE AUTHORIZATION ACT FOR FISCAL YEAR 1987, PL 99-661"},"USC":{"section":"4701-4711"},"authorizationTypes":{"USC":true,"act":true,"statute":false,"publicLaw":false,"executiveOrder":false},"usc":{"section":"4701-4711"}}]}</t>
  </si>
  <si>
    <t>To honor former Senator Barry Goldwater through the operation of an education scholarship program, financed by a permanent trust fund endowment, designed to encourage outstanding students to pursue research careers in mathematics, the natural sciences, and engineering.</t>
  </si>
  <si>
    <t>Undergraduate sophomore and junior level students, at two and four year colleges and universities accredited by the Department of Education, must be nominated by the institution's Goldwater Campus Representative.</t>
  </si>
  <si>
    <t>U.S. citizens or nationals, resident aliens (must provide additional documentation), college sophomores and juniors will benefit.</t>
  </si>
  <si>
    <t>{"description":"Applicants must be enrolled in a degree program at an accredited U.S. college, pursuing a Bachelor's degree as a full-time student during the forthcoming academic year, maintaining a \"B\" average, be a U.S. citizen, national or resident alien (resident aliens must include a letter of the nominee's intent to become a U.S. citizen and a photocopy of the Alien Registration Card) and have selected a field of study that will permit admission to a graduate or professional program in preparation for a research career in mathematics, the natural sciences, or engineering.","isApplicable":true}</t>
  </si>
  <si>
    <t>{"description":"The campus representative of an institution is the key person in the Goldwater selection process and serves as liaison between his or her institution and the Foundation. The campus representative is responsible for publicizing the Goldwater Scholarship on campus, soliciting recommendations on outstanding students with proven capability and research  potential in the fields of mathematics, science and engineering from members of the faculty, and conducting a competition on campus in order to determine the best qualified nominees from the institution.  The campus representative assists the nominees in the preparation of the nomination package and ensures that they are accurate, complete, and forwarded to the Goldwater Scholarship Review Panel by the stated deadline for the competition. The following information must be included on the official nomination materials with each scholarship nomination:  1. An institution nomination form signed by the campus representative stating that the nominee meets the qualifications for the scholarship. 2. Biographical data and educational background information regarding past and future academic plans and career goals must be submitted.  3. An essay by the nominee discussing a significant issue or problem in his or her field of study of interest must be submitted.  4. Three independent letters of evaluation from faculty members or others qualified to assess the nominee's performance and potential for a career in the nominee's chosen field of study must be submitted.  5. All transcripts from colleges attended must be submitted."}</t>
  </si>
  <si>
    <t>Each nominee will be evaluated by an independent review panel of academicians and college administrators from colleges and universities throughout the United States.  In awarding scholarships, the Foundation Board of Trustees will consider the nominee's field of study and career objectives and the extent to which that individual has the commitment and potential to make a significant contribution to his or her chosen field of study.  It is expected that students selected as scholars will pursue advanced degrees.  Final selection of candidates is recommended by the independent review panel. The Board of Trustees will name up to 300 Goldwater Scholars.</t>
  </si>
  <si>
    <t>In February of each year scholarship nominees are evaluated by Independent Review Panel and ranked by relative merit. In March of each year the Review Panel's results are presented to Board of Trustees.  On last Friday of March of each year, Goldwater Board of Trustees announces the winners of the Goldwater Scholarships for the forthcoming academic year.</t>
  </si>
  <si>
    <t>It is the intent of the Foundation to support junior- level scholarships for a maximum of 2 academic years (4 semesters) and senior-level scholarships for a maximum of 1 academic year (2 semesters). Renewal for junior- level awards will be in accordance with the regulations established by the Foundation Board of Trustees and will be subject to an annual review by an authorized official of the institution.  The scholar must be a  full- time student and taking a course of study, training, or other educational activities to prepare for a research career in mathematics, the natural sciences, or engineering.  The scholar must not be engaged in gainful employment that interferes with the scholar's studies.  The scholar must be in good academic standing.  The scholar may seek postponement of his or her award because of ill health or other mitigating circumstances, upon application to the President.</t>
  </si>
  <si>
    <t>{"awarded":"lump","description":"To be eligible to receive payments, a Goldwater Scholar must submit in writing: (1) An acceptance of the scholarship award, (2) an EFT form for payment by direct deposit and (3) at the beginning of each academic year one payment request form outlining the costs of tuition, fees, books, room and board, additional expenses and any other scholarships the student is receiving for that academic year.  This form must be certified by a financial aid official and an academic official certifying that the student is in good academic standing.  Payments via treasury EFT will be made to the scholar's account in the amount for which the scholar qualifies on the payment request, not to exceed $7,500 per academic year."}</t>
  </si>
  <si>
    <t>[{"code":"program","isSelected":false},{"code":"cash","isSelected":false},{"code":"progress","isSelected":true,"description":"Each Goldwater Scholar is required to send a report each June for four years following graduation outlining his or her progress toward his or her career goals. They must also provide a current address when changes occur."},{"code":"expenditure","isSelected":false},{"code":"performanceMonitoring","isSelected":false}]</t>
  </si>
  <si>
    <t>Not required.</t>
  </si>
  <si>
    <t>95-8281-0-7-502;</t>
  </si>
  <si>
    <t xml:space="preserve">(Direct Payments for Specified Use) FY 16$2,000,000.00; FY 17 est $2,000,000.00; FY 18 Estimate Not Available </t>
  </si>
  <si>
    <t xml:space="preserve">$0-$7,500_x000D_
</t>
  </si>
  <si>
    <t>45 CFR 2600.</t>
  </si>
  <si>
    <t>Lucy Decher6225 Brandon Ave_x000D_
Suite 315, Springfield, VA 22150 Email:&lt; a href='mailto:goldh2o@vacoxmail.com'&gt;goldh2o@vacoxmail.com&lt;/a&gt;Phone: 703 756 6012;</t>
  </si>
  <si>
    <t>https://goldwater.scholarsapply.org</t>
  </si>
  <si>
    <t>https://beta.sam.gov/fal/9f08dfb9fe1659f5a32731168047bce8/view</t>
  </si>
  <si>
    <t>Morris K. Udall Scholarship Program</t>
  </si>
  <si>
    <t>Udall Undergraduate Scholarship</t>
  </si>
  <si>
    <t>MORRIS K. UDALL SCHOLARSHIP AND EXCELLENCE IN NATIONAL ENVIRONMENTAL POLICY FOUNDATION, MORRIS K UDALL SCHOLARSHIP AND EXCELLENCE IN NATIONAL ENVIRONMENTAL POLICY FOUNDATION</t>
  </si>
  <si>
    <t>{"list":[{"act":{"description":"Morris K. Udall Scholarship and Excellence in National Environmental and Native American Public Policy Act of 1992"},"publicLaw":{"congressCode":"102","number":"259"},"statute":{"page":"78","volume":"106"},"USC":{"title":"20","section":"5601-5609"},"authorizationTypes":{"USC":true,"act":true,"statute":true,"publicLaw":true,"executiveOrder":false},"usc":{"title":"20","section":"5601-5609"}}]}</t>
  </si>
  <si>
    <t>To honor former Arizona Congressman Morris K. Udall and Secretary of Interior Stewart L. Udall through the operation of internship, scholarship, and fellowship programs, financed by a permanent trust fund endowment, to develop increased opportunities for young Americans to prepare for and pursue careers related to the environment and to American Indians and Alaska Natives who intend to pursue careers in health care and tribal public policy.  Assistance is intended for the use of scholars only.</t>
  </si>
  <si>
    <t>Applicants must be: (1) College sophomores or juniors in the current academic year having outstanding potential and intending to pursue careers in the environment; or (2) American Indian and Alaska Native students who are college sophomores or juniors in the current academic year and have outstanding potential and intend to pursue careers in health care or tribal public policy. Students must be nominated by accredited colleges or universities recognized by the Department of Education.</t>
  </si>
  <si>
    <t xml:space="preserve">To be eligible, students must meet all of the following criteria:_x000D_
_x000D_
Be committed to a career related to the environment, OR committed to a career in tribal public policy OR Native American health care. _x000D_
 _x000D_
Be a sophomore or junior-level student, enrolled full-time at a two-year or four-year accredited institution of higher education in the United States, pursuing a bachelor's or associate's degree. "Sophomore" is defined as a student who has completed at least one year of full-time undergraduate study and intends at least two more years of full-time undergraduate study at the time of application. "Junior" is defined as a student who intends at least one more year of full-time undergraduate study at the time of application. _x000D_
_x000D_
Meet the following requirements: _x000D_
• Have a college grade-point average of at least a "B" or the equivalent. _x000D_
• Be pursuing full-time study during academic year following the award. _x000D_
• Be a U.S. citizen, U.S. national, or U.S. permanent resident. _x000D_
_x000D_
 </t>
  </si>
  <si>
    <t>{"description":"Applicants must be nominated by their university via an online application. Current transcripts and transfer transcripts are required. Applicants must also submit three letters of recommendation. American Indians and Alaska Native students in tribal public policy or health care must submit copies of relevant enrollment forms or descent documentation (for more information, see our Frequently Asked Questions). Members of the First Nations of Canada must submit proof of U.S. permanent residency. U.S. permanent residents must submit a copy of their permanent resident (\"green\") card and a letter of intent to declare U.S. citizenship (First Nations are excepted).","isApplicable":true}</t>
  </si>
  <si>
    <t>{"environmentalImpact":{"reports":[{"isSelected":false,"reportCode":"statement"},{"isSelected":false,"reportCode":"assessment"},{"isSelected":false,"reportCode":"ExecutiveOrder12372"},{"isSelected":true,"reportCode":"otherRequired"}]},"description":"Each September the chief executive officers of accredited U.S. colleges and universities are invited to appoint a Udall Scholarship faculty representative to manage the selection and nomination of up to six students for the upcoming year's Udall Scholarships. The faculty representative of an institution is the key person in the Udall Scholarship selection process and serves as liaison between his/her institution and the Foundation. The faculty representative is responsible for publicizing the Udall Scholarships on campus, soliciting recommendations of students with significant commitment to the environment and outstanding Native American and Alaska Native students that demonstrate a commitment to pursue a career related to health care or tribal public policy from members of the faculty; establishing the process to select the best qualified candidates to be nominated; helping nominees prepare for the competition; and ensuring that the institutions nominations are complete and are forwarded to the Udall Scholarship Review Committee by the stated deadline."}</t>
  </si>
  <si>
    <t>{"description":"To access the online application, the faculty representative must register applicants as potential nominees. All applicants must use the online application; the Foundation will not accept paper applications. \r\n\r\nThe application consists of: \r\n\r\n• An 11-question application form that affirms the nominee's wish to be considered for the scholarship; provides biographical information about the nominee's background, interests and plans, and provides a statement about the nominee's intent to enter an eligible career and specifies how the student's educational plans will provide preparation for that career; \r\n• An 800-word essay on a speech, legislative act, book, or public policy statement by either Morris K. Udall or Stewart L. Udall and its impact on the applicant's interests and goals; \r\n• A current official college transcript and transcripts for other colleges attended; \r\n• Three letters of recommendation. \r\n  "}</t>
  </si>
  <si>
    <t>The Udall Foundation will select individuals from the academic and professional community to serve as the Udall Review Committee. Udall Foundation staff will verify the applications for completeness and eligibility. The Review Committee meets at a designated location for one weekend to review and select 50 scholars and 50 honorable mention recipients. Students will be evaluated on the basis of:  (a) Outstanding leadership capabilities and public service, (b) academic excellence, (c) the appropriateness of student's plan of study to prepare for a career in the environment, health care, or tribal public policy, and (d) dedication to the values exemplified by Morris Udall  and Stewart Udall during their careers, i.e., civility, integrity, and consensus.  The Review Committee has sole discretion in the selection of the 50 scholars.</t>
  </si>
  <si>
    <t>{"flag":"yes","list":[{"start":"2015-03-05"}]}</t>
  </si>
  <si>
    <t>Early March of each year for receipt of nominations; March of each year for selection of scholars by Udall Review Committee; May of each year for announcement of Udall scholars.</t>
  </si>
  <si>
    <t>Sophomore recipients of Udall Scholarships may apply for another scholarship the following year by going through the application process described above.</t>
  </si>
  <si>
    <t>{"awarded":"other","description":"A Udall scholar may submit funding requests during the following academic year, from approximately May following selection, to the following June.","awardedDescription":"To receive payments, a Udall Scholar must submit:\r\n•An acceptance of the scholarship;\r\n•An agreement to attend the Scholar Orientation in Tucson, Arizona;\r\n•A statement of eligible expenses (Payment Request form), certified by a financial officer of the college or university;\r\n•A completed Direct Deposit/EFT Enrollment form.\r\n\r\nScholars may receive up to $5,000 at the beginning of the fall semester or may receive a partial payment in the fall semester and another at the beginning of the spring semester. The number of payments to be made via direct deposit during the academic year will correspond to the number of semesters, trimesters or quarters in the institution's academic year and the amount of funds to be provided, not to exceed $5,000 in total.\r\n\r\n"}</t>
  </si>
  <si>
    <t>95-0900-0-1-502;</t>
  </si>
  <si>
    <t>(Direct Payments for Specified Use) FY 15 est $250,000.00; FY 14 est $250,000.00; FY 13$253,691.00;</t>
  </si>
  <si>
    <t>$2,000 to $5,000; average $4800.</t>
  </si>
  <si>
    <t>Paula Randler130 S. Scott Avenue, Tucson, AZ 85701 Email:&lt; a href='mailto:randler@udall.gov'&gt;randler@udall.gov&lt;/a&gt;Phone: 520-901-8564;</t>
  </si>
  <si>
    <t>http://www.udall.gov</t>
  </si>
  <si>
    <t>UDALL</t>
  </si>
  <si>
    <t>https://beta.sam.gov/fal/3a49688682a40da23f780eab4c3b985f/view</t>
  </si>
  <si>
    <t>Morris K. Udall Native American Congressional Internship Program</t>
  </si>
  <si>
    <t>Udall Internship Program</t>
  </si>
  <si>
    <t>To honor former Arizona Congressman Morris K. Udall through the operation of internship, scholarship and fellowship programs, financed by a permanent trust fund endowment, to develop increased opportunities for young Americans to prepare for and pursue careers related to the environment and to American Indians and Alaska Natives who intend to pursue careers in health care and tribal public policy.</t>
  </si>
  <si>
    <t>Applicants must be American Indian or Alaska Native; be a junior or senior in college, a recent graduate from a tribal or four-year college, or a graduate or law student; have a college grade-point average of at least a "B" or the equivalent; and be a U.S. citizen or U.S. permanent resident. Applicants should also demonstrate commitment to tribal public policy or tribal communities.</t>
  </si>
  <si>
    <t xml:space="preserve">A successful applicant will demonstrate:_x000D_
•Interest in learning how the federal government "really works;"_x000D_
•Commitment to his or her tribal community;_x000D_
•Knowledge of Morris Udall and Stewart Udall's legacy with regard to American Indians;_x000D_
•Awareness of issues and challenges currently facing Indian Country;_x000D_
•Strong research and writing skills;_x000D_
•Organizational abilities and time management skills;_x000D_
•Maturity, responsibility, and flexibility._x000D_
</t>
  </si>
  <si>
    <t>{"description":"Applicants must submit current transcripts and transcripts for transfer credits. Graduate and law students must submit undergraduate transcripts. Applicants must also submit three letters of recommendation. One letter should be from a leader in the applicant's tribal community. Applicants must submit copies of relevant tribal enrollment forms or certificate of degree of Indian blood. Applicants who are members of the First Nations of Canada must submit proof of U.S. permanent residency.","isApplicable":true}</t>
  </si>
  <si>
    <t>{"description":"Applicants must mail a completed Internship Application Form that provides biographical background about the applicant's background, interests, goals, and plans, and specifies how the internship program will help the applicant in his/her career; an 800 word essay that summarizes a legislative act or policy statement of Congressman Morris K. Udall or Secretary of Interior Stewart L. Udall that relates to the applicant's interest in an area of tribal public policy, analyzes its impact or potential impact and relates the issues it addresses specifically to the applicant's educational and career goals; provide three references, one from a leader in his/her tribe, one from a faculty member in the applicant's field of study, and another individual that can attest to the applicant's potential; and a resume."}</t>
  </si>
  <si>
    <t>The Udall Foundation will select American Indian individuals from the academic and professional community to serve as the Internship Review Committee.  Udall Foundation staff will verify the applications for completeness and eligibility. The Review Committee meets at a designated location to review and select 16 finalists.  Applicants will be evaluated on the basis of: 1) Interest in and commitment to learning about the federal government; 2) Demonstrated commitment to tribal communities and/or tribal public policy, through contributions to or participation in one or more of the following: campus activities, community or public service, tribal government and cultural activities, research; 3) Desire to use the knowledge gained to support their tribal community and/or Indian Country; 4) Demonstrated leadership, character and integrity. Following the selection of finalists, the Review Committee will conduct skype interviews with the finalists to determine the final 12 interns.</t>
  </si>
  <si>
    <t>{"flag":"yes","list":[{"start":"2015-01-31"}]}</t>
  </si>
  <si>
    <t>Late January of each year for receipt of applications; February of each year for selection of interns by Internship Review Committee; and April of each year for announcement of Udall interns.</t>
  </si>
  <si>
    <t>{"awarded":"other","description":"Assistance is available during the internship program, from late May to early August. ","awardedDescription":"Interns will be provided with airline tickets and an advance of funds prior to their arrival in Washington DC.  Interns will receive per diem by direct deposit every other week for living expenses.  Airline tickets and lodging will be prepaid by the Udall Foundation.  A $1,200 stipend will be awarded to each intern at the end of the internship program."}</t>
  </si>
  <si>
    <t>(Direct Payments for Specified Use) FY 14 est $116,000.00; FY 13$128,606.00; FY 15 est $120,000.00;</t>
  </si>
  <si>
    <t>Each intern receives approximately $9500 in housing, airfare, per diem and the educational stipend.</t>
  </si>
  <si>
    <t>Destiny Khalil130 S. Scott Avenue, Tucson, AZ 85701 Email:&lt; a href='mailto:khalil@udall.gov'&gt;khalil@udall.gov&lt;/a&gt;Phone: 520-901-8500;</t>
  </si>
  <si>
    <t>https://beta.sam.gov/fal/6a61b6f2b535e59eee4578af3230c68c/view</t>
  </si>
  <si>
    <t>IAF Assistance for Overseas Programs</t>
  </si>
  <si>
    <t>Inter-American Foundation, Inter-American Foundation</t>
  </si>
  <si>
    <t>{"list":[{"act":{"description":"Foreign Assistance Act of 1961"},"publicLaw":{"congressCode":"87","number":"195"},"statute":{"page":"424","volume":"75"},"USC":{"title":"22","section":"2151-2431"},"authorizationTypes":{"USC":true,"act":true,"statute":true,"publicLaw":true,"executiveOrder":false},"usc":{"title":"22","section":"2151-2431"}}]}</t>
  </si>
  <si>
    <t xml:space="preserve">The primary objectives of the IAF Assistance for Programs Overseas in Latin America and the Caribbean program is to:_x000D_
 _x000D_
(1) Strengthen the bonds of friendship and understanding among the peoples in the Western Hemisphere._x000D_
(2) Support self-help efforts designed to enlarge the opportunities for individual development._x000D_
(3) Stimulate and assist effective and ever wider participation of the people in the development process._x000D_
(4) Encourage the establishment and growth of democratic institutions, private and governmental, appropriate to the requirements of the individual sovereign nations of the Western Hemisphere. </t>
  </si>
  <si>
    <t>PROJECT GRANTS;PROJECT GRANTS (COOPERATIVE AGREEMENTS OR CONTRACTS)</t>
  </si>
  <si>
    <t>See "Uses and Use Restrictions" above.</t>
  </si>
  <si>
    <t>{"description":"IAF accepts applications on a rolling basis throughout the year. All applications must include a cover sheet, narrative, and budget explaining the proposal in detail. IAF's complete application procedure, including application, can be found at: http://www.iaf.gov/apply-for-grants/call-for-proposals"}</t>
  </si>
  <si>
    <t>The basic procedural steps for awarding assistance includes an initial review of all grant application -- which generally takes up to 5 months -- yielding a small number of projects to be analyzed further through site visits. After the initial review, all grantees still under consideration receive a site visit, after which the IAF makes a determination on whether to award funding.</t>
  </si>
  <si>
    <t xml:space="preserve">Additional funds may be awarded, as a renewal, upon successful completion of grant objectives. </t>
  </si>
  <si>
    <t>{"types":{"moe":false,"formula":false,"matching":true},"matching":{"requirementFlag":"voluntary","percent":"0","description":"The IAF requires each grantee to contribute in-kind resources and financials. There is no fixed rate of matching required for application or award and each grantee is evaluated on a case-by-case basis."}}</t>
  </si>
  <si>
    <t>{"awarded":"other","description":"One to five years.","awardedDescription":"The assistance is generally released bi-annually based on the demonstrated needs of the grantee."}</t>
  </si>
  <si>
    <t>[{"code":"program","isSelected":true,"description":"Grantees are required to report out the following every six months:\r\n\r\n(1) Activities carried out during the reporting period compared to activities scheduled in accordance with the agreement.\r\n(2) Any problems in meeting the project objectives described in the grant agreement and how project activities, planned or actual, were modified as a result of these problems.\r\n(3) Any other relevant information related to the administration and implementation of the project (e.g. changes in the external work environment, changes internal to the organization).\r\n"},{"code":"cash","isSelected":false},{"code":"progress","isSelected":true,"description":"See program reports above."},{"code":"expenditure","isSelected":true,"description":"Grantees are required to report out on a semi-annual basis the amount expended and matching funds raised or applied during the time period reported."},{"code":"performanceMonitoring","isSelected":true,"description":"The IAF's Grassroots Development Framework (GDF) for performance monitoring requires grantees to indicate changes in cumulative project results which have occurred at the time of the report, in addition to any other information specific to results that cannot be described using existing GDF categories and indicators. \r\n\r\nThe complete GDF is described on the IAF's website: http://www.iaf.gov/our-work/results/grassroots-development-framework "}]</t>
  </si>
  <si>
    <t>{"isApplicable":true,"description":"Federal laws and regulations do not mandate financial audits on foreign nonprofit organizations expending less than $750,000 of federal funding per the organization’s fiscal year.  The IAF is, however, responsible for ensuring financial accountability of its grant expenditures.  It is therefore the policy of the IAF to require compliance audits on all grant agreements with an approved funding amount greater than $50,000.\r\n \r\nAccordingly, for all grants $50,000 and above, the IAF conducts at least one mandatory Orientation/Assessment Meeting, one Mandatory Compliance Audit and it exercises its discretion to determine whether to conduct additional audits based on the relevant facts and circumstances of each individual Grant."}</t>
  </si>
  <si>
    <t>IAF follows OMB Circular A-110 requirements regarding retention and access to records.</t>
  </si>
  <si>
    <t>11-3100-0-1-151;</t>
  </si>
  <si>
    <t>(Project Grants) FY 18 est $12,149,235.00; FY 17 est $16,657,463.00; FY 16$11,930,945.00; - The obligational actuals for Past FY and estimates for Current and Budget FYs are strictly for grants.</t>
  </si>
  <si>
    <t xml:space="preserve">The range of financial assistance is up to $400,000 per grant award. </t>
  </si>
  <si>
    <t>{"list":[{"fiscalYear":2016,"description":"See agency Annual Performance Report (APR) here: http://www.iaf.gov/home/showdocument?id=735"}],"isApplicable":true}</t>
  </si>
  <si>
    <t>Chris Wood1331 Pennsylvania Ave, NW, Suite 1200N, Washington, DC 20004 Email:&lt; a href='mailto:cwood@iaf.gov'&gt;cwood@iaf.gov&lt;/a&gt;Phone: 202.803.6098;</t>
  </si>
  <si>
    <t>http://www.iaf.gov</t>
  </si>
  <si>
    <t>The IAF looks for the following criteria for selecting proposals to fund. Specifically they look for applicants that offer or demonstrate:_x000D_
_x000D_
(1) Innovative solutions to development problems._x000D_
(2) Creative use of the community's resources._x000D_
(3) Diverse array of community voices in project development and execution._x000D_
(4) Substantial beneficiary engagement in:_x000D_
      (a) The identification of the problem addressed, _x000D_
      (b) The approach chosen to solve it,_x000D_
      (c) The design of the project_x000D_
      (d) Management and evaluation of activities;_x000D_
(5) Partnerships with local government, the business community and other civil society organizations._x000D_
(6) Potential for strengthening all participating organizations and their partnerships_x000D_
(7) Feasibility._x000D_
(8) Evidence of sustainability._x000D_
(9) Counterpart contributions from the proponent, the beneficiaries and other sources._x000D_
(10) The potential to generate learning._x000D_
(11) Measurable results._x000D_
(12) Evidence of beneficiaries' enhanced capacity for self-governance.</t>
  </si>
  <si>
    <t>Apr 10,2016</t>
  </si>
  <si>
    <t>https://beta.sam.gov/fal/664470b7a38d473386c9d0d2d4f9bc98/view</t>
  </si>
  <si>
    <t>U.S. Faculty Scholar Grants</t>
  </si>
  <si>
    <t>VIETNAM EDUCATION FOUNDATION, VIETNAM EDUCATION FOUNDATION</t>
  </si>
  <si>
    <t>{"list":[{"act":{"description":"Vietnam Education Foundation Act of 2000"},"publicLaw":{"congressCode":"106","number":"554"},"authorizationTypes":{"USC":false,"act":true,"statute":false,"publicLaw":true,"executiveOrder":false}}]}</t>
  </si>
  <si>
    <t>The goal of the program is to promote international exchange and cooperation between the United States and Vietnam, though teaching grants that permit accomplished U.S. professors to teach one or more classes in the STEMM fields at one or more host Vietnamese universities.</t>
  </si>
  <si>
    <t>Grants are solely intended for U.S. professors for use in teaching in the STEMM fields in Vietnam.</t>
  </si>
  <si>
    <t>{"description":"Applicants must be an Associate or Full Professor at an accredited U.S. educational institution and must submit an application using the Vietnam Education Foundation's Online Management System.  They must submit a C.V., a course description, and a Supporting Letter from their U.S. institution, and a Commitment Letter from each host Vietnamese university.","isApplicable":true}</t>
  </si>
  <si>
    <t>{"description":"Applications are available on the VEF website at: www.vef.gov."}</t>
  </si>
  <si>
    <t>Applications are screened to ensure that they meet the minimum eligibility requirements._x000D_
Eligible applications then undergo a technical review by peers._x000D_
Finalists are interviewed by phone to verify their preparation to teach in Vietnam.</t>
  </si>
  <si>
    <t>{"flag":"yes","list":[{"start":"2013-09-20","end":"2014-01-30","description":"Online application submission deadline"}]}</t>
  </si>
  <si>
    <t>{"awarded":"lump","description":"Available from September 1 to August 31, 2015"}</t>
  </si>
  <si>
    <t>[{"code":"program","isSelected":true,"description":"VEF requires a final report that describes the outcomes of the teaching programs, including feedback from the host universities and students in Vietnam."},{"code":"cash","isSelected":false},{"code":"progress","isSelected":false},{"code":"expenditure","isSelected":false},{"code":"performanceMonitoring","isSelected":true,"description":"The staff in Hanoi provides an orientation and visits the grant recipient's class at least once."}]</t>
  </si>
  <si>
    <t>Grant recipients should retain all financial records relating to any grant expenditures for a period of 7 years following the completion of the grant.</t>
  </si>
  <si>
    <t>51-9009-5-5-365;</t>
  </si>
  <si>
    <t>(Project Grants (Fellowships)) FY 12 FY 14 FY 13</t>
  </si>
  <si>
    <t>In 2014, 4 grants of up to $40,000 may be awarded.</t>
  </si>
  <si>
    <t>Margaret PetrochenkovVietnam Education Foundation_x000D_
2111 Wilson Boulevard, Suite 700, Arlington, VA 22201 Email:&lt; a href='mailto:margaretpetrochenkov@vef.gov'&gt;margaretpetrochenkov@vef.gov&lt;/a&gt;Phone: 703-351-5053;</t>
  </si>
  <si>
    <t>http://www.vef.gov</t>
  </si>
  <si>
    <t xml:space="preserve">(1)	Academic qualifications to teach the proposed course(s)_x000D_
(2)	Prior experience in international education_x000D_
(3)	Quality of the proposed teaching plan, including:_x000D_
a.	Appropriate selection of course(s) and teaching location(s)_x000D_
b.	Clear plan of teaching and training_x000D_
c.	Effective use of resources_x000D_
(4)	Likelihood of capacity building at the Vietnamese university _x000D_
(5)	Likelihood of sustainable outcomes, such as improved teaching methods and ongoing partnerships_x000D_
(6)	Commitment of support from the Vietnamese and U.S. institutions_x000D_
</t>
  </si>
  <si>
    <t>Jul 05,2013</t>
  </si>
  <si>
    <t>https://beta.sam.gov/fal/fa9621814e4b3defd26b934334b71e8e/view</t>
  </si>
  <si>
    <t>Fellowship Program</t>
  </si>
  <si>
    <t>VEF Fellowship Program</t>
  </si>
  <si>
    <t>The goal of the program is to promote international exchange and cooperation between the United States and Vietnam, though educational exchange.  VEF provides funding for fellowships to Vietnamese nationals to pursue Master's and doctoral degrees in the STEMM fields at U.S. universities.</t>
  </si>
  <si>
    <t>Grants are solely intended for Vietnamese students who enroll in Master's and doctoral degree programs in STEMM fields at an accredited U.S. university.</t>
  </si>
  <si>
    <t>Grants are solely intended for Vietnamese Masters and doctoral students for use in their STEMM- based study at a U.S. university.</t>
  </si>
  <si>
    <t>{"description":"Applicants must be Vietnamese nationals, who are capable of being admitted to a Master's or doctoral program at a U.S. university for a program in the STEMM fields.  Furthermore, applicants must complete an on-line application in the VEF Online Management System, which will be reviewed by agency staff and by professors selected to assist with interviews to be held in Vietnam.","isApplicable":true}</t>
  </si>
  <si>
    <t>{"environmentalImpact":{"reports":[{"isSelected":false,"reportCode":"statement"},{"isSelected":false,"reportCode":"assessment"},{"isSelected":false,"reportCode":"ExecutiveOrder12372"},{"isSelected":true,"reportCode":"otherRequired"}]},"description":"Applicants must achieve a minimum score of 7 out of 10 in the Vietnamese grading system and must provide transcripts from all higher education institutions attended.  Furthermore, all applicants must take the GRE and receive at least 500 on the Paper-Based Test (PBT) (either the International or Institutional exam is acceptable), which is equivalent to 173 on the Computer-Based Test (CBT) and 61 on the Internet-Based Test (iBT). IELTS score may also substitute for the TOEFL."}</t>
  </si>
  <si>
    <t>{"description":"Applications are available on the VEF website at: www.vef.gov"}</t>
  </si>
  <si>
    <t>Applications are screened to ensure that they meet the minimum eligibility requirements.  Eligible applications then undergo a technical review and finalists are interviewed in person in Vietnam by selected U.S. professors to assess their ability to succeed in graduate study at a U.S. university.</t>
  </si>
  <si>
    <t>{"flag":"yes","list":[{"start":"2013-12-10","end":"2014-04-10","description":"Online application submission deadline"}]}</t>
  </si>
  <si>
    <t>Fellows must make progress in their graduate studies demonstrating by semester reports and submitted transcripts and must adhere to the regulations imposed by a J-1 visa.</t>
  </si>
  <si>
    <t>{"awarded":"other","description":"Assistance for the 2015 cohort of VEF Fellows will be paid to universities at the beginning of the first two years of the Fellow's program.  Professional Development Grants will be provided for the duration of the Fellow's program.  The monies provided are available until expended, but any unused funds must be returned to VEF upon the completion of the Fellow's course of study.","awardedDescription":"A grant of $27,000 is issued at the beginning of the first year and the beginning of the second year of study.  A $1,000 Professional Development Grant is issued at the beginning of each year for as long as the Fellow is enrolled in the VEF program."}</t>
  </si>
  <si>
    <t>[{"code":"program","isSelected":false},{"code":"cash","isSelected":false},{"code":"progress","isSelected":true,"description":"Students must submit transcripts at the end of each semester to demonstrate that they have made progress in their programs."},{"code":"expenditure","isSelected":true,"description":"The Fellow is expected to maintain documentation and report purchases made using the $1,000 Professional Development Grant funds.  Universities are required to produce documentation detailing the manner in which the $27,000 grants were utilized upon request of VEF staff."},{"code":"performanceMonitoring","isSelected":false}]</t>
  </si>
  <si>
    <t>(Project Grants (Fellowships)) FY 13 est $28,000.00; FY 14 est $28,000.00; FY 12$28,000.00;</t>
  </si>
  <si>
    <t>In FY14, approximately 40 grants of up to $28,000 may be awarded.</t>
  </si>
  <si>
    <t>Margaret Petrochenkov2111 Wilson Blvd, Suite 700, Arlington, VA 22201 Email:&lt; a href='mailto:margaretpetrochenkov@vef.gov'&gt;margaretpetrochenkov@vef.gov&lt;/a&gt;Phone: 703-351-5053;</t>
  </si>
  <si>
    <t xml:space="preserve">1.	Superior academic achievement, demonstrated through GPA, awards, theses, and publications_x000D_
2.	GRE scores and TOEFL/IELTS Scores that are promising for graduate admission (after the review, applicants will still have time to meet the minimum scores required for admission to their chosen universities)_x000D_
3.	Excellence of the Academic Statement_x000D_
4.	Excellence of the Personal Statement_x000D_
5.	Demonstrated communication skills in English sufficient to allow the applicant to succeed at a U.S. graduate institution_x000D_
6.	Demonstrated leadership and potential to contribute to science and technology in Vietnam and potential to contribute to better relations between Vietnam and the United States_x000D_
_x000D_
</t>
  </si>
  <si>
    <t>https://beta.sam.gov/fal/4613f6a347e9f728f88a284599fe7c60/view</t>
  </si>
  <si>
    <t>Visiting Scholar Grants</t>
  </si>
  <si>
    <t>VEF Visiting Scholar Grants</t>
  </si>
  <si>
    <t>The goal of the program is to promote international exchange and cooperation between the United States and Vietnam, through educational exchanges.  VEF Visiting Scholar grants cover the living expenses and professional development related expenses of postdoctoral students pursuing projects/courses of study in the STEMM fields at U.S. universities.</t>
  </si>
  <si>
    <t>Grants cover living expenses and expenses related to the professional development of the Visiting Scholar while they are pursuing their approved project/course of study at a U.S. university.</t>
  </si>
  <si>
    <t>Grants cover living expenses and expenses related to the professional development of the Visiting Scholar while they are pursuing their approved project/course of study at a U.S. university. Scholars must be Vietnamese citizens and must have completed a doctoral degree.</t>
  </si>
  <si>
    <t>{"description":"Applicants must submit an application and supporting documentation which illustrates their capability to succeed in a postdoctoral project/course of study at a U.S. university. They must provide a letter of support from their host university in the United States, as well as from their home university in Vietnam. A transcript and/or diploma from their doctoral institution is required.","isApplicable":true}</t>
  </si>
  <si>
    <t>{"flag":"yes","list":[{"start":"2014-01-21","end":"2014-04-10","description":"Online application submission deadline"}]}</t>
  </si>
  <si>
    <t>{"awarded":"lump","description":"The assistance is available for 5-12 months to cover living expenses and the costs of the project.  The money awarded must be spent within the time period specified in the grant letter, and unused funds must be returned to VEF at the conclusion of the grant period."}</t>
  </si>
  <si>
    <t>[{"code":"program","isSelected":false},{"code":"cash","isSelected":false},{"code":"progress","isSelected":false},{"code":"expenditure","isSelected":true,"description":"The Visiting Scholar is expected to maintain documentation and report purchases made using the $300 per month Professional Development Grant funds. "},{"code":"performanceMonitoring","isSelected":false}]</t>
  </si>
  <si>
    <t>(Project Grants (Fellowships)) FY 13 FY 14 FY 12</t>
  </si>
  <si>
    <t>Financial assistance is limited to  $2,300 per month as a stipend and up to $300 per month for professional development for no less than 5 months and for no more than 12 months. Funds may be spent as specified in the VEF Professional Development Grant policy.  Funding may be provided for a project/course of study from 5 to 12 months.  In FY 2015, up to 3 Visiting Scholar grants may be funded.</t>
  </si>
  <si>
    <t xml:space="preserve">1.	Evidence of superior academic achievement as a scholar in Vietnam._x000D_
2.	Quality, value, and “fit” of the professional development plan._x000D_
3.	Demonstrated commitment to contribute to the educational and scientific development of Vietnam._x000D_
4.	Supportiveness of the U.S. host institution and the applicant’s home institution in Vietnam._x000D_
</t>
  </si>
  <si>
    <t>https://beta.sam.gov/fal/04d35ca6a322280d90f7264cdb6b39d7/view</t>
  </si>
  <si>
    <t>Pension Plan Termination Insurance</t>
  </si>
  <si>
    <t>(ERISA)</t>
  </si>
  <si>
    <t>PENSION BENEFIT GUARANTY CORPORATION, PENSION BENEFIT GUARANTY CORPORATION</t>
  </si>
  <si>
    <t>{"list":[{"act":{"description":" Employee Retirement Income Security Act of 1974 (ERISA), Title IV (Plan Termination Insurance), Public Law 93-406, as amended; Public Law 96-364; Multi-employer Pension Plan Amendments Act of 1980; Public Law 99-272; Single-Employer Pension Plan Amendments Act of 1986; Pension Protection Act of 1987, Public Law 100- 203; Omnibus Budget Reconciliation Act of 1989, Public Law 101-239; Retirement Protection Act of 1994, Public Law 103-465; Job Creation and Worker Assistance Act of 2002; Pension Funding Equity Act of 2004. \n"},"authorizationTypes":{"USC":false,"act":true,"statute":false,"publicLaw":false,"executiveOrder":false}}]}</t>
  </si>
  <si>
    <t>To encourage the continuation and maintenance of voluntary private pension plans for the benefit of their participants, to provide for the timely and uninterrupted payment of pension benefits to participants and beneficiaries in plans covered by the PBGC, and to maintain premiums charged by the PBGC at the lowest level consistent with carrying out its obligations.</t>
  </si>
  <si>
    <t>Private businesses and organizations that maintain defined benefit plans and participants (and beneficiaries) in such plans.</t>
  </si>
  <si>
    <t>All participants (and their beneficiaries) in covered single-employer pension plans may be potentially eligible for plan termination insurance payments.  All covered multi-employer plans may be eligible for financial assistance needed to ensure payment of guaranteed benefits.</t>
  </si>
  <si>
    <t>{"description":"In support of a termination notice, information relating to plan asset sufficiency must be furnished by the plan administrator of a single-employer plan.  Information relating to financial operations of the employer must also be furnished for a distress termination.","isApplicable":true}</t>
  </si>
  <si>
    <t>{"description":"As soon as practicable after complying with certain statutory notice requirements, a plan administrator who intends to terminate a covered single-employer plan must submit to the PBGC either a standard termination notice or a distress termination notice depending on the type of termination sought.  Applications relating to a standard or distress termination should be sent to PBGC, Processing and Technical Assistance Branch, 1200 K Street, N.W., Suite 930, Washington, DC 20005-4026.  Applications for multi-employer plan matters should be made in accordance with applicable PBGC regulations and other published guidelines."}</t>
  </si>
  <si>
    <t>The PBGC determines whether the assets of a covered single-employer plan that has notified the PBGC of its intent to terminate in a distress termination, or against which the PBGC has initiated termination proceedings, are sufficient to pay guaranteed benefits.  If plan assets are found to be insufficient or the PBGC is unable to determine asset sufficiency, the PBGC will normally have itself named as trustee to administer the plan.  The PBGC pays guaranteed benefits.  The PBGC also pays other benefits funded by plan assets or recoveries from employers.</t>
  </si>
  <si>
    <t>{"flag":"yes","description":"An annual premium must be paid for each covered plan generally no later than 9 1/2 months into the plan year, e.g., annual premiums are due October 15th for calendar-year plans (Form 1 or Form 1-EZ). Plans with 500 or more participants (for the prior year) generally must also file an estimated premium with the PBGC (for the current year) by the last day of the second full calendar month following the close of the prior plan year (Form 1-ES).  Premiums must be paid through the plan year in which all plan benefits are distributed in a standard termination or a trustee is appointed under ERISA Section 4042. For further information or copies of forms contact: PBGC, Collection and Compliance Division, Suite 670, 1200 K Street, NW., Washington, DC 20005-4026, Telephone (202) 326-4042 or 1-800-736-2444. Standard Termination: Notice of Intent to Terminate (NOIT).  The plan administrator of a single-employer plan must issue a notice of intent to terminate the plan, by hand, mail, or electronic means reasonably calculated to ensure actual receipt, to each individual plan participant, beneficiary of a deceased participant, and union representing plan participants (but not to the PBGC) at least 60 days and no more than 90 days in advance of the proposed termination date. PBGC Notice:  No later than 180 days after the proposed termination date the administrator must file with the PBGC a notice including, among other items, an enrolled actuary's certification that plan assets will be sufficient to provide all benefit liabilities as of the date of final distribution, with the underlying total asset and benefit values (Form 500).  Notice of Plan Benefits: No later than the date the PBGC Notice is filed, the plan administrator must have provided information to each plan participant and beneficiary in plain language about his or her benefit, including the amount of that person's benefit, the form of benefit valued, and the factors (such as age, length of service, and actuarial assumptions) used in calculating the benefit.   The plan administrator must also notify each plan participant and beneficiary of the identity of the insurer or insurers from whom the plan administrator intends to purchase annuities no later than 45 days before the date of distribution. Asset Distribution: The PBGC has 60 days after receipt of the PBGC Notice to determine whether the plan termination complies with the requirements for a standard termination. If the PBGC does not issue a Notice of Noncompliance and plan assets are sufficient to provide all benefit liabilities, the plan administrator may distribute the plan assets. The distribution must generally be completed within 180 days after the expiration of the 60-day review period and be done in accordance with plan provisions and PBGC regulations.  If the plan administrator requests an IRS determination letter on or before the date of filing Form 500 with PBGC, the asset distribution deadline is extended to 120 days after the plan receives a favorable IRS determination letter.  Within 30 days after final distribution of plan assets, the plan administrator must file with the PBGC a notice certifying that assets have been distributed as required (Form 501). However, PBGC will assess a penalty for a late filing only if it is filed more than 90 days after assets have been distributed.   A terminating plan that is unable to locate an individual after a diligent search must either purchase an annuity for the individual and send annuity provider information to the PBGC or send the PBGC funds to pay for the individual's benefit (Schedule MP). Distress Termination Notice Requirements: The notice requirements for a distress termination differ from those for a standard termination in several ways: the 60-day to 90- day advance NOIT must be provided to the PBGC as well as to plan participants and other affected parties; the PBGC Notice (Form 601) must include information to demonstrate  thateachcontributionsponsor and each member of the sponsor's controlled group meet at least one of the distress tests (liquidation, reorganization, business continuation, or unreasonable pension costs due to a declining workforce) as of the proposed termination date. A plan administrator must provide Notice of Plan Benefits to plan participants and beneficiaries in a distress termination only if the plan has sufficient assets to provide at least guaranteed benefits.","list":[]}</t>
  </si>
  <si>
    <t>Any person aggrieved by an initial determination made by the PBGC which is covered by the appeals procedures may file an appeal. An appeal or a request for an extension of time to appeal should be submitted to the Appeals Board, Pension Benefit Guaranty Corporation, 1200 K Street, Suite 480, NW, Washington, DC 20005-4026. In addition, the PBGC has the authority to review informally, upon request, determinations that are not covered by the appeals procedures when it determines that it would be appropriate to do so.</t>
  </si>
  <si>
    <t>Records to support or validate premium payments must be kept for 6 years from the premium due date.  In addition, records maintenance requirements for pension plans are specified by the Pension and Welfare Benefits Administration, Department of Labor.</t>
  </si>
  <si>
    <t>16-4204-0-3-601;</t>
  </si>
  <si>
    <t xml:space="preserve">(Not Applicable) FY 07 est $4,797,000,000.00; FY 08 est $4,500,000,000.00; FY 09 Estimate Not Available  - (Benefit payments) FY 07 est $4,797,000,000; FY 08 est $4,500,000,000; and FY 09 est not reported.  (Financial Assistance to Multiemployer Plans) FY 07 $93,000,000; FY 08 est $106,000,000; and FY 09 est not reported. 
</t>
  </si>
  <si>
    <t>{"list":[{"fiscalYear":2005,"description":"The PBGC administers and insurance program guaranteeing certain pension benefits to 44.1 million participants in 30,300 private defined benefit pension plans.  In FY 2005, there were 682,820 participants in pay status and 510,000 others eligible to receive benefits in the future. \n"}],"isApplicable":true}</t>
  </si>
  <si>
    <t>Title 29 CFR, Chapter 40; PBGC Form 1-ES Package; PBGC Form 1 Package (includes Form 1-EZ); PBGC Form 500 Package; Schedule MP Package; PBGC Form 600 Package; PBGC Form 200; PBGC Form 10; PBGC Form 10-Advance; PBGC's Home Page on the World Wide Web at http://www.pbgc.gov.</t>
  </si>
  <si>
    <t>{"flag":"none","description":"Individuals may contact PBGC through any Department of Labor, Pension Welfare Benefits Administration Regional Office listed in Appendix IV of the Catalog."}</t>
  </si>
  <si>
    <t>Pension Benefit Guaranty Corporation, 1200 K Street, N.W., Washington, DC 20005-4026. Telephone: (202) 326-4000. , , ;</t>
  </si>
  <si>
    <t>http://www.pbgc.gov .</t>
  </si>
  <si>
    <t>PBGC</t>
  </si>
  <si>
    <t>https://beta.sam.gov/fal/d8adea52b6eaf2a21f5ddd50dbb71727/view</t>
  </si>
  <si>
    <t>Virginia Graeme Baker Pool and Spa Safety</t>
  </si>
  <si>
    <t>CONSUMER PRODUCT SAFETY COMMISSION, CONSUMER PRODUCT SAFETY COMMISSION</t>
  </si>
  <si>
    <t>{"list":[{"act":{"description":"Virginia Graeme Baker Pool and Safety Act"},"publicLaw":{"congressCode":"110","number":"140"},"USC":{"title":"15","section":"8004-8005"},"authorizationTypes":{"USC":true,"act":true,"statute":false,"publicLaw":true,"executiveOrder":false},"usc":{"title":"15","section":"8004-8005"}}]}</t>
  </si>
  <si>
    <t>To reduce the number of drowning and drain entrapment-related injuries and deaths of children associated with pools and spas by providing assistance for prevention education and safety standard enforcement.</t>
  </si>
  <si>
    <t>Local governments, including a county, municipality, city, town, township, local public authority, school district, special district, intrastate district, council of governments (whether or not incorporated as a non-profit corporation under State law), any other regional or interstate government entity, or any agency or instrumentality of a local government._x000D_
_x000D_
To be eligible for an award under this program, an applicant shall demonstrate that it has enacted a State statute or local ordinance or code, or has amended an existing State statute or local ordinance or code, that meets the requirements specified in title XIV – Pool and Spa Safety Bill (15 U.S. C. 8001), Sections 1405 and 1406 of the Virginia Graeme Baker Pool and Spa Safety Act._x000D_
_x000D_
Grant awards will be determined in accordance with CFR 2, Parts 255 (OMB Circular A-87), and OMB Circular No. A-102.</t>
  </si>
  <si>
    <t xml:space="preserve">State, local, U.S. Territories/Possessions, Consumers_x000D_
</t>
  </si>
  <si>
    <t>{"description":"To be eligible for an award under this program, an applicant shall demonstrate that it has enacted a State statute or local ordinance or code, or has amended an existing State statute or local ordinance or code, that meets the requirements specified in title XIV – Pool and Spa Safety Bill (15 U.S. C. 8001), Sections 1405 and 1406 of the Virginia Graeme Baker Pool and Spa Safety Act.","isApplicable":true}</t>
  </si>
  <si>
    <t xml:space="preserve">All qualified applications will be forwarded to an objective review committee. Taking into consideration the objective review committee, the CPSC program official with delegated authority is responsible for final selection and funding decisions. _x000D_
Notification is made in writing by a Notice of Award._x000D_
</t>
  </si>
  <si>
    <t>Refer to the applicable funding opportunity announcement(s) issued for additional information.</t>
  </si>
  <si>
    <t>{"awarded":"other","description":"Grant funds will be awarded for 1 year budget/project periods. Refer to the relevant funding opportunity announcement for additional information on how assistance is awarded/ released","awardedDescription":"Grant funds will be awarded for 1 year budget/project periods. Refer to the relevant funding opportunity announcement for additional information on how assistance is awarded/ released."}</t>
  </si>
  <si>
    <t>[{"code":"program","isSelected":true,"description":"Refer to the applicable funding opportunity announcement(s) issued for additional information. "},{"code":"cash","isSelected":true,"description":"Refer to the applicable funding opportunity announcement(s) issued for additional information. "},{"code":"progress","isSelected":true,"description":"Refer to the applicable funding opportunity announcement(s) issued for additional information. "},{"code":"expenditure","isSelected":false},{"code":"performanceMonitoring","isSelected":false}]</t>
  </si>
  <si>
    <t>Grantees are required to maintain grant accounting records 3 years after the end of a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t>
  </si>
  <si>
    <t>61-0100-0-1-554;</t>
  </si>
  <si>
    <t xml:space="preserve">(Project Grants) FY 15 est $1,000,000.00; FY 16 est $781,536.00; FY 17 Estimate Not Available </t>
  </si>
  <si>
    <t xml:space="preserve">This program is subject to the Provisions of OMB Circular A-87 (2 CFR Part 225), OMB Circular A-102 (2 CFR Part 215), OMB Circular A-110, and OMB Circular A-133, as applicable.  </t>
  </si>
  <si>
    <t>Ann Piesen4330 East West Hwy_x000D_
, Bethesda, MD 20814 Email:&lt; a href='mailto:apiesen@cpsc.gov'&gt;apiesen@cpsc.gov&lt;/a&gt;Phone: (301) 504-7261;</t>
  </si>
  <si>
    <t>http://www.cpsc.gov</t>
  </si>
  <si>
    <t>Oct 29,2014</t>
  </si>
  <si>
    <t>CPSC</t>
  </si>
  <si>
    <t>https://beta.sam.gov/fal/599a9e34156dc47afd086b1a23e435b2/view</t>
  </si>
  <si>
    <t>Gulf Coast Ecosystem Restoration Council Comprehensive Plan Component Program</t>
  </si>
  <si>
    <t xml:space="preserve">RESTORE Council-Selected Restoration Component </t>
  </si>
  <si>
    <t>GULF COAST ECOSYSTEM RESTORATION COUNCIL, GULF COAST ECOSYSTEM RESTORATION COUNCIL</t>
  </si>
  <si>
    <t>{"list":[{"act":{"description":"Resources and Ecosystems Sustainability, Tourist Opportunities, and Revived Economies of the Gulf Coast States (RESTORE) Act of 2012, Sec. 1603(2); 33 U.S.C. 1321(t)(2)"},"publicLaw":{"congressCode":"112","number":"112-141"},"statute":{"page":"588","volume":"126"},"USC":{"title":"33","section":"1321(t)(2)"},"authorizationTypes":{"USC":true,"act":true,"statute":true,"publicLaw":true},"usc":{"title":"33","section":"1321(t)(2)"}}]}</t>
  </si>
  <si>
    <t>The primary objective of this program is to disburse funds to eligible entities for the purpose of restoring and protecting the natural resources, ecosystems, fisheries, marine and wildlife habitats, beaches, coastal wetlands, and economy of the Gulf Coast region using the best available science.  Projects and programs must achieve one or more of the seven objectives listed in the Gulf Coast Ecosystem Restoration Council Initial Comprehensive Plan and Update 2016:  (1) Restore, Enhance and Protect Habitats, (2) Restore, Improve, and Protect Water Resources, (3) Protect and Restore Living Coastal and Marine Resources, (4) Restore and Enhance Natural Processes and Shorelines, (5) Promote Community Resilience, (6) Promote Natural Resource Stewardship and Environmental Education, and (7) Improve Science-Based Decision-Making Processes.</t>
  </si>
  <si>
    <t xml:space="preserve">The Council will periodically request proposals from its eleven state and federal members. The Council members are the only entities eligible to submit proposals.  The RESTORE Council does not award Council-Selected Restoration Component grants directly to other entities or individuals.  Under the RESTORE Act, Council members are the Governors of Alabama, Florida, Louisiana, Mississippi, and Texas, the Administrator of the U.S. Environmental Protection Agency, and the Secretaries of the U.S. Departments of the Interior, Commerce, Agriculture, Homeland Security, and Army.  When selecting projects and programs to be prioritized for funding under the Comprehensive Plan, the Council assigns primary authority and responsibility for overseeing and implementing projects and programs to a Gulf Coast state or federal agency represented on the Council.  Council members may select subrecipients to carryout approved projects or programs. Interested third parties may contact the Council members listed above to learn more about how the eligible entities select proposed activities. </t>
  </si>
  <si>
    <t xml:space="preserve">Beneficiaries are the people, wildlife, and natural resources of the Gulf Coast region.  </t>
  </si>
  <si>
    <t>{"description":"The Gulf Coast Ecosystem Restoration Council Initial Comprehensive Plan, August 2013, and Comprehensive Plan Update 2016, December 2016, apply to this program. Department of the Treasury Regulations for the Gulf Coast Restoration Trust Fund, 31 CFR Part 34, publication of Final Rule December 14, 2015 (80 FR 77239), applies to this program.\r\n\r\nAll proposals must demonstrate that best available science has been taken into consideration and must clearly articulate how it meets each part of the definition of best available science provided by the RESTORE Act. Best available science is defined in the RESTORE Act as science that (A) maximizes the quality, objectivity, and integrity of information, including statistical information; (B) uses peer-reviewed and publicly available data; and (C) clearly documents and communicates risks and uncertainties in the scientific basis for such projects.","isApplicable":true}</t>
  </si>
  <si>
    <t>{"environmentalImpact":{"reports":[{"isSelected":true,"reportCode":"assessment"},{"isSelected":true,"reportCode":"otherRequired"}]},"description":"To receive funding under the Council-Selected Restoration Component, Council members must take part in a two-phase submission and application process.  Both phases of the submission and application process must be completed before a member will receive an official award from the Council and be able to receive funding.  This process was outlined in the Notice of Application Process, published May 4, 2015 (80 FR 25294), and further explained in the Request for Applications for Funding for the 12/09/2015 Funded Priorities List, published December 31, 2015 (80 FR 81819)."}</t>
  </si>
  <si>
    <t>{"description":"The Council’s automated grants management system will be utilized for submission of all proposals, applications and supporting information. Eligible entities submitted project and program proposals to the Council, and selected projects and programs were included on the Funded Priorities List (FPL) Addendum to the Comprehensive Plan.  Following the publication of the first FPL Addendum on December 12, 2015, eligible entities must submit a complete application package to request funding for individual approved projects. Required application materials are specified in the Request for Applications (RFA) for Funding, published December 31, 2015 (80 FR 81819). The full text of the RFA is available at www.restorethegulf.gov."}</t>
  </si>
  <si>
    <t>Applications are approved by the Gulf Coast Ecosystem Restoration Council.</t>
  </si>
  <si>
    <t>No formal procedure.  If an application is unacceptable, the applicant is fully informed and the applicant may submit a revised application.</t>
  </si>
  <si>
    <t>{"awarded":"lump","description":"Project periods are specified in the grant award and interagency agreement documents.  Funds are disbursed on a reimbursement basis, although advances may be authorized as specified in 2 CFR Part 200."}</t>
  </si>
  <si>
    <t>[{"code":"program","isSelected":true,"description":"Individual awards and agreements will specify if and when program reports are required."},{"code":"cash","isSelected":true,"description":"Individual awards and agreements will specify if and when cash reports are required."},{"code":"progress","isSelected":true,"description":"Performance reports are required annually, unless the risk assessment of the recipient and/or subrecipient indicates that more frequent reports are required.\r\n"},{"code":"expenditure","isSelected":true,"description":"Financial status reports, including expenditures, are required semiannually, unless the risk assessment of the recipient and/or subrecipient indicates that more frequent reports are required."},{"code":"performanceMonitoring","isSelected":true,"description":"Individual awards and agreements will specify performance monitoring requirements. Recipients are responsible for oversight of the operations of award supported activities, including monitoring of  subrecipients, to assure that compliance with applicable Federal requirements and performance expectations are being achieved."}]</t>
  </si>
  <si>
    <t>All financial and programmatic records, supporting documents, statistical reports, and other records of recipients or subrecipients are required to be maintained by the terms of the award.  The recipient must retain records for three years from the date when the final expenditure report is submitted.</t>
  </si>
  <si>
    <t>95-1770-0-1-452;</t>
  </si>
  <si>
    <t xml:space="preserve">(Project Grants) FY 17$81,704,027.00; FY 18 est $55,039,432.00; FY 19 est $55,500,000.00; FY 16$7,759,216.00; - Financial assistance is provided by the RESTORE Council as project grants to eligible State entities and as Interagency agreements with eligible Federal Servicing Agencies.  </t>
  </si>
  <si>
    <t xml:space="preserve">Department of the Treasury Regulations for the Gulf Coast Restoration Trust Fund Final Rule, 31 CFR Part 23, December 14, 2015 (80 FR 77239). _x000D_
The Gulf Coast Ecosystem Restoration Council Initial Comprehensive Plan, August 2013._x000D_
The Gulf Coast Ecosystem Restoration Council Comprehensive Plan Update 2016, December 2016._x000D_
The RESTORE Act Initial Funded Priorities List, December 15, 2015 (80 FR 77585), available at www.restorethegulf.gov._x000D_
Council Member Proposal Submission Guidelines for Comprehensive Plan Funded Priorities List of Projects and Programs, July 2014, available at www.restorethegulf.gov._x000D_
2 CFR Part 200, Uniform Administrative Requirements, Cost Principles, and Audit Requirements for Federal Awards._x000D_
</t>
  </si>
  <si>
    <t>Kristin Smith500 Poydras St, Suite 1117, New Orleans, LA 70130 Email:&lt; a href='mailto:kristin.smith@restorethegulf.gov'&gt;kristin.smith@restorethegulf.gov&lt;/a&gt;Phone: 504-444-3558;</t>
  </si>
  <si>
    <t>http://www.restorethegulf.gov</t>
  </si>
  <si>
    <t xml:space="preserve">21.015 Resources and Ecosystems Sustainability, Tourist Opportunities, and Revived Economies of the Gulf Coast States; 11.478 Center for Sponsored Coastal Ocean Research Coastal Ocean Program; </t>
  </si>
  <si>
    <t>Fiscal Year2016: Council-Selected Restoration Component Funded Priorities List is available at www.restorethegulf.gov. The Council-Selected Restoration Component Funded Priorities List and information regarding grants and interagency agreements awarded is available at www.restorethegulf.gov.Fiscal Year2017: The Council-Selected Restoration Component Funded Priorities List and information regarding grants and interagency agreements awarded is available at www.restorethegulf.gov.Fiscal Year2018: The Council-Selected Restoration Component Funded Priorities List is available at www.restorethegulf.gov.</t>
  </si>
  <si>
    <t>Successful proposals must address the elements described in the Comprehensive Plan of the RESTORE Council (August 2013; available at www.restorethegulf.gov) and Update 2016 (December  2016; available at www.restorethegulf.gov).  All projects submitted for funding must be included on the approved Council-Selected Restoration Component Funded Priorities List.</t>
  </si>
  <si>
    <t>Sep 12,2014</t>
  </si>
  <si>
    <t>https://beta.sam.gov/fal/165b2d8ace934dd1a88ad2ad6c5a3009/view</t>
  </si>
  <si>
    <t>Gulf Coast Ecosystem Restoration Council Oil Spill Impact Program</t>
  </si>
  <si>
    <t>RESTORE Council Oil Spill Impact Program</t>
  </si>
  <si>
    <t>{"list":[{"act":{"description":"Resources and Ecosystems Sustainability, Tourist Opportunities, and Revived Economies of the Gulf Coast States (RESTORE) Act of 2012"},"publicLaw":{"congressCode":"112","number":"141"},"statute":{"page":"588","volume":"126"},"USC":{"title":"33","section":"1321(t)(2)"},"authorizationTypes":{"USC":true,"act":true,"statute":true,"publicLaw":true},"usc":{"title":"33","section":"1321(t)(2)"}}]}</t>
  </si>
  <si>
    <t xml:space="preserve">The primary objective of this program is to disburse funds to eligible entities for the purpose of restoring and protecting the natural resources, ecosystems, fisheries, marine and wildlife habitats, beaches, coastal wetlands, and economy of the Gulf Coast region using the best available science in accordance with an approved State Expenditure Plan.  </t>
  </si>
  <si>
    <t>Eligible applicants are specified by the RESTORE Act and regulations at 31 C.F.R. Part 34 as the five Gulf Coast States or their administrative agents, as defined in 33 U.S.C. 1321(a)(34),  Alabama, Florida, Louisiana, Mississippi, and Texas.  For the development of the State Expenditure Plan, the eligible entities for each Gulf Coast State are as follows:  in Alabama, the Alabama Gulf Coast Recovery Council; in Florida, a consortia of local political subdivisions that includes at a minimum 1 representative of each affected county; in Louisiana, the Coastal Protection and Restoration Authority of Louisiana; in Mississippi, the Office of the Governor or an appointee of the Office of the Governor; and in Texas, the Office of the Governor or an appointee of the Office of the Governor [33 U.S.C. 1321(t)(3)(B)(iii)]. Only the above-named entities are eligible applicants who may apply for funding. The RESTORE Council does not make Spill Impact Program grants directly to other entities or individuals. States may select subrecipients to carryout approved projects in the State Expenditure Plan. Interested third parties may contact their jurisdiction listed above to learn more about how the eligible entities select proposed activities.</t>
  </si>
  <si>
    <t>The principal beneficiaries are the people, wildlife, economy/businesses, and natural resources of the Gulf Coast region.</t>
  </si>
  <si>
    <t>{"description":"The Gulf Coast Ecosystem Restoration Council Comprehensive Plan, August 2013, and Comprehensive Plan Update 2016, December 2016, apply to this program. Department of the Treasury Regulations for the Gulf Coast Restoration Trust Fund, 31 CFR Part 34, publication of the Final Rule December 14, 2015 (80 FR 77239), applies to this program.   RESTORE Act Spill Impact Component Planning Allocation, 40 CFR Part 1800, publication date of the Final Rule January 13, 2015 (80 FR 1584), and RESTORE Act Spill Impact Component Allocation, 40 CFR 1800, publication date of Final Rule December 15, 2015 (80 FR 77580) and effective date of April 12, 2016 (81 FR 21478), also apply to this program. \r\n\r\nAll State Expenditure Plans must (1) describe the best available science, as applicable, that informed the State's selection of each project or program, and (2) include a certification that projects and programs are based on the best available science as defined in the RESTORE Act. Best available science is defined in the RESTORE Act as science that (A) maximizes the quality, objectivity, and integrity of information, including statistical information; (B) uses peer-reviewed and publicly available data; and (C) clearly documents and communicates risks and uncertainties in the scientific basis for such projects.","isApplicable":true}</t>
  </si>
  <si>
    <t>{"environmentalImpact":{"reports":[{"isSelected":true,"reportCode":"assessment"},{"isSelected":true,"reportCode":"otherRequired"}]},"description":"Eligible entities may apply to the Council through a two-phase application process. The first part of the application process is the submission of a State Expenditure Plan (SEP), which must be approved by the RESTORE Council Chairperson. The second part of the application process is the submission of grant application materials by the eligible entities for individual projects or programs contained within the approved SEP. State Expenditure Plan Guidelines have been published by the Council and are available at www.restorethegulf.gov.  A Notice of Funding Availability (NOFA) for the Spill Impact Component was published June 3, 2016 (81 FR 35769 and Grants.gov grant opportunity number GCC-SEP-16-001). Eligible applicants must develop and submit a State Expenditure Plan in accordance with the requirements of 33 U.S.C. 1321(t)(3) for approval by the Gulf Coast Ecosystem Restoration Council Chairperson. Projects and programs implemented under an SEP will be required to comply with all environmental and permitting requirements, as applicable."}</t>
  </si>
  <si>
    <t>{"description":"The Council’s automated grants management system will be utilized for submission of all State Expenditure Plans (SEPs), grant applications and supporting information.  After submission and approval of an SEP, eligible entities must submit complete application packages to request funding for individual approved projects and programs. Required application materials are specified in the NOFA published June 3, 2016 (81 FR 35769). The full text of the NOFA and the Council’s Guidelines for Development of State Expenditure Plans are available at www.restorethegulf.gov."}</t>
  </si>
  <si>
    <t>No formal procedure.  If an application is unacceptable, the applicant is fully informed and the applicant may revise the application.</t>
  </si>
  <si>
    <t>{"types":{"moe":false,"formula":true,"matching":false},"formula":{"title":"40","chapter":"VIII","part":"1800","subPart":"","publicLaw":"","description":"40"},"matching":{"description":""},"moe":{"description":""}}</t>
  </si>
  <si>
    <t>{"awarded":"lump","description":"The period of performance is specified in the grant award documents. Funds are disbursed on a reimbursement basis."}</t>
  </si>
  <si>
    <t>[{"code":"program","isSelected":true,"description":"Individual awards will specify if and when program reports are required."},{"code":"cash","isSelected":true,"description":"Individual awards will specify if and when cash reports are required."},{"code":"progress","isSelected":true,"description":"Performance reports are required annually, unless the risk assessment of the recipient and/or subrecipient indicates that more frequent reports are required."},{"code":"expenditure","isSelected":true,"description":"Financial status reports, including expenditures, are required semi-annually, unless the risk assessment of the recipient and/or subrecipient indicates that more frequent reports are required."},{"code":"performanceMonitoring","isSelected":true,"description":"Individual awards and risk assessments will specify performance monitoring requirements. Recipients are responsible for oversight of the operations of award supported-activities, including monitoring of subrecipients, to assure that compliance with applicable Federal requirements and performance expectations are being achieved."}]</t>
  </si>
  <si>
    <t>(Project Grants (for specified projects)) FY 17$19,760,358.00; FY 18 est $35,597,956.00; FY 19 est $152,000,000.00; FY 16$6,015,287.00; - Financial assistance is provided as grants to eligible State entities to carry out projects and programs contained within an approved State Expenditure Plan.</t>
  </si>
  <si>
    <t>Department of the Treasury Regulations for the Gulf Coast Restoration Trust Fund, 31 CFR Part 23, publication date of the Final Rule December 14, 2015 (80 FR 77239).  _x000D_
The Gulf Coast Ecosystem Restoration Council Initial Comprehensive Plan, August 2013._x000D_
The Gulf Coast Ecosystem Restoration Council Comprehensive Plan Update 2016, December 2016._x000D_
2 CFR Part 200, Uniform Administrative Requirements, Cost Principles, and Audit Requirements for Federal Awards._x000D_
Gulf Coast Ecosystem Restoration Council RESTORE Act Oil Spill Component Planning Allocation Final Rule, 40 CFR Part 1800, January 13, 2015 (80 FR 1584); RESTORE Act Spill Impact Component Allocation Final Rule, 40 CFR 1800, publication date December 15, 2015 (80 FR 77580) and effective date April 12, 2016 (81 FR 21478).</t>
  </si>
  <si>
    <t>Fiscal Year2017: Information on approved State Expenditure Plans and associated projects is available at www.restorethegulf.gov.Fiscal Year2016: Information on approved State Expenditure Plans and associated projects is available at www.restorethegulf.gov.Fiscal Year2018: Information on approved State Expenditure Plans and associated projects is available at www.restorethegulf.gov.</t>
  </si>
  <si>
    <t xml:space="preserve">All projects, programs, and activities must be included in an approved State Expenditure Plan in order to be funded. </t>
  </si>
  <si>
    <t>Sep 13,2014</t>
  </si>
  <si>
    <t>https://beta.sam.gov/fal/9fdd6fcb0e224a828d71bcff2fa52f41/view</t>
  </si>
  <si>
    <t>National Archives Reference Services Historical Research</t>
  </si>
  <si>
    <t>NATIONAL ARCHIVES AND RECORDS ADMINISTRATION, NATIONAL ARCHIVES AND RECORDS ADMINISTRATION</t>
  </si>
  <si>
    <t>{"list":[{"act":{"description":"National Archives and Records Administration Act of 1984"},"publicLaw":{"congressCode":"98","number":"497"},"statute":{"page":"2280","volume":"98"},"authorizationTypes":{"USC":false,"act":true,"statute":true,"publicLaw":true,"executiveOrder":false}}]}</t>
  </si>
  <si>
    <t xml:space="preserve">Objectives:  To provide professional reference service to members of the general public and employees of the Federal government who are conducting research in Federal records or in historical materials in Presidential Libraries; provide advice and information to the public through conferences, workshops and other outreach activities on the availability and use of Federal records and publications in NARA's custody.   </t>
  </si>
  <si>
    <t>USE OF PROPERTY, FACILITIES, AND EQUIPMENT;ADVISORY SERVICES AND COUNSELING;DISSEMINATION OF TECHNICAL INFORMATION</t>
  </si>
  <si>
    <t>Anyone (general public).</t>
  </si>
  <si>
    <t>{"description":"Photographic identification.","isApplicable":true}</t>
  </si>
  <si>
    <t>{"description":"To see records in person, NARA Form 14003, Researcher Application, is required. To obtain information or copies by mail, contact the depository; if a form is required, applicant will be notified.  The use of publications, such as microfilm publications of the U.S. Census, does not require the completion of a Researcher Application.  Microfilm publications are available in regional facilities in self-service reference rooms.  Request for civilian and military personnel records should be addressed to the National Personnel Records Center.  Requests for court records should be addressed to the appropriate regional records services facility. Requests for records held in records center operations of the NARA regional records services facility and in the Washington National Records Center should be addressed directly to the agency having legal custody."}</t>
  </si>
  <si>
    <t>88-0300-0-1-804;</t>
  </si>
  <si>
    <t>(Salaries and Expenses) FY 17 est $66,084,080.00; FY 18 est $67,405,762.00; FY 16$62,196,222.00;</t>
  </si>
  <si>
    <t>{"list":[{"fiscalYear":2018,"description":"In FY 2018, the National Archives is projected to provide 1,187,144 total reference responses."},{"fiscalYear":2017,"description":"In FY 2017, the National Archives is projected to provide 1,235,056 total reference responses."},{"fiscalYear":2016,"description":"In FY 2016, the National Archives is projected to provide 1,087,837 total reference responses. In FY 2016, the National Archives provided 1,293,241 total reference responses."}],"isApplicable":true}</t>
  </si>
  <si>
    <t>36 CFR Chapter XII, Subchapter C.  Over 200 printed publications are available as listed in General Information Leaflet No. 3, "Select List of Publications of the National Archives and Records Administration," available without charge from the Publication Services (NEPS), National Archives and Records Administration, Washington, DC 20408.</t>
  </si>
  <si>
    <t>{"flag":"appendix","description":"See Appendix IV of the Catalog for a list of addresses."}</t>
  </si>
  <si>
    <t>Benjamin J. Davis8601 Adelphi Road, College Park, MD 20740 Email:&lt; a href='mailto:benjamin.davis@nara.gov'&gt;benjamin.davis@nara.gov&lt;/a&gt;Phone: 3018371910;</t>
  </si>
  <si>
    <t>http://www.archives.gov</t>
  </si>
  <si>
    <t xml:space="preserve">89.003 National Historical Publications and Records Grants; </t>
  </si>
  <si>
    <t>NARA</t>
  </si>
  <si>
    <t>https://beta.sam.gov/fal/3b05800c36035c8c4f17adeb2a788e12/view</t>
  </si>
  <si>
    <t>National Historical Publications and Records Grants</t>
  </si>
  <si>
    <t>{"list":[{"act":{"description":"National Archives and Administration Act of 1984"},"publicLaw":{"congressCode":"108","number":"383"},"statute":{"page":"2218","volume":"118"},"authorizationTypes":{"USC":false,"act":true,"statute":true,"publicLaw":true,"executiveOrder":false}}]}</t>
  </si>
  <si>
    <t>To undertake a wide-range of activities related to the preservation, publication, and use of documentary sources relating to the history of the United States.</t>
  </si>
  <si>
    <t>State and local governments, U.S. territorial agencies, federally and State recognized Indian tribes (see 44 U.S.C. 2504), and educational and other nonprofit institutions (e.g., universities, colleges, libraries, historical societies, museums, university presses, archives, etc.).</t>
  </si>
  <si>
    <t>State and local governments, U.S. territorial agencies, federally and State recognized Indian tribes, and educational and other nonprofit institutions.</t>
  </si>
  <si>
    <t>{"description":"A Data Universal Number System (DUNS) must be obtained. It has been adopted by the Federal Government to help track how Federal grant money is distributed.  To obtain this number, call Dun &amp; Bradstreet hotline at 1-866-705-5711. Registration with the System for Award Management (SAM) is required.  Visit the SAM website at http://www.sam.gov.","isApplicable":true}</t>
  </si>
  <si>
    <t>{"description":"Applications to the NHPRC must be submitted via www.grants.gov.  Guidelines and application instructions are available online at www.archives.gov/nhprc. "}</t>
  </si>
  <si>
    <t>As indicated in each grant opportunity announcement, applications are reviewed by state historical records advisory boards, subject area specialists and other appropriate individuals.  Grant awards are recommended by the National Historical Publications and Records Commission at biannual meetings. Grants are formally made by the Archivist of the United States to the applicant institution.</t>
  </si>
  <si>
    <t>From 6 to 8 months.</t>
  </si>
  <si>
    <t>Applications may be revised and resubmitted in accordance with established procedures.</t>
  </si>
  <si>
    <t>Procedures for the renewal of applications are the same as the original application procedure process.</t>
  </si>
  <si>
    <t>{"awarded":"other","description":"Varies depending on scope of project.","awardedDescription":"Based upon the submitted material "}</t>
  </si>
  <si>
    <t>[{"code":"program","isSelected":false},{"code":"cash","isSelected":false},{"code":"progress","isSelected":true,"description":"Narrative progress reports are required for all grants.  These reports are due 30 days after the end of each 6-month period, with the final report due within 90 days after the expiration of the grant period.  Grants with a duration of 6 months or less require a final report only."},{"code":"expenditure","isSelected":true,"description":"Financial status reports are required for all grants. SF-425, Federal  Financial  Report, shall be used for all financial reports, which are due 30 days after the end of each 12-month period."},{"code":"performanceMonitoring","isSelected":false}]</t>
  </si>
  <si>
    <t>{"isApplicable":true,"description":"Records must be available for review or audit by appropriate officials of the Federal agency, pass-through entity, and Government Accountability Office (GAO). "}</t>
  </si>
  <si>
    <t>The grantee institution maintains records that fully disclose the amount and disposition of granted funds, the total cost of the undertaking, the portion of the cost supplied by other sources, and such other records as will facilitate an effective audit.  Documentation must be retained for three years following the submission of the final expenditure report.</t>
  </si>
  <si>
    <t>88-0301-0-1-804;</t>
  </si>
  <si>
    <t>(Project Grants) FY 16$4,582,000.00; FY 17 est $5,456,000.00; FY 18 est $5,400,000.00;</t>
  </si>
  <si>
    <t>{"list":[{"fiscalYear":2016,"description":"In FY 2016 it is estimated that 72 grants will be approved for a total of $5,000,000. In FY 2016 58 grants were approved totaling $4,852,000."},{"fiscalYear":2018,"description":"In FY 2018 it is estimated that 60 grants will be approved totaling $5,400,000."},{"fiscalYear":2017,"description":"In FY 2017 it is estimated that 62 grants will be approved totaling $5,456,000."}],"isApplicable":true}</t>
  </si>
  <si>
    <t>Applicable regulations and guidelines as well as grant opportunity announcements are available at www.archives.gov/nhprc.  Significant changes in regulations take effect on December 26, 2014 with the implementation of 2 CFR 200.</t>
  </si>
  <si>
    <t>http://www.archives.gov/nhprc</t>
  </si>
  <si>
    <t xml:space="preserve">45.149 Promotion of the Humanities Division of Preservation and Access; 45.161 Promotion of the Humanities Research; </t>
  </si>
  <si>
    <t>See program guidelines at www.archives.gov/nhprc.</t>
  </si>
  <si>
    <t>https://beta.sam.gov/fal/19a6f0e75d2d55671701b542a390be42/view</t>
  </si>
  <si>
    <t>Denali Commission Program</t>
  </si>
  <si>
    <t>Denali Commission</t>
  </si>
  <si>
    <t>DENALI COMMISSION, DENALI COMMISSION</t>
  </si>
  <si>
    <t>{"list":[{"act":{"description":"Denali Commission Act of 1998"},"publicLaw":{"congressCode":"150","number":"277"},"USC":{"title":"42","section":"3121"},"authorizationTypes":{"USC":true,"act":true,"statute":false,"publicLaw":true,"executiveOrder":false},"usc":{"title":"42","section":"3121"}}]}</t>
  </si>
  <si>
    <t>The Denali Commission is a Federal agency designed to provide funding and partner coordination for critical utilities and infrastructure projects throughout Alaska, particularly in distressed communities.</t>
  </si>
  <si>
    <t>Awards are available to State and local governments, private, public, profit, nonprofit organizations and institutions.</t>
  </si>
  <si>
    <t>General public, particularly distressed communities.</t>
  </si>
  <si>
    <t>{"description":"Documented need.","isApplicable":true}</t>
  </si>
  <si>
    <t>{"environmentalImpact":{"reports":[{"isSelected":false,"reportCode":"statement"},{"isSelected":true,"reportCode":"assessment"},{"isSelected":false,"reportCode":"ExecutiveOrder12372"},{"isSelected":true,"reportCode":"otherRequired"}]},"description":"Preapplication coordination is required. "}</t>
  </si>
  <si>
    <t>Annual Work Plan.</t>
  </si>
  <si>
    <t>Negotiated on a case-by-case basis.</t>
  </si>
  <si>
    <t>{"types":{"moe":false,"formula":false,"matching":true},"matching":{"requirementFlag":"voluntary","percent":"0","description":"20% match for Distressed Communities for construction activities.\r\n50% match for Non-Distressed Communities for construction activities."}}</t>
  </si>
  <si>
    <t>{"awarded":"other","description":"Determined during project evaluation.","awardedDescription":"Determined during project evaluation."}</t>
  </si>
  <si>
    <t>[{"code":"program","isSelected":false},{"code":"cash","isSelected":true,"description":"Requests for Advance/Reimbursement (SF270)"},{"code":"progress","isSelected":true,"description":"Project progress reports due quarterly."},{"code":"expenditure","isSelected":true,"description":"Recipient audit confirmations request expenditure reports."},{"code":"performanceMonitoring","isSelected":true,"description":"Level of Performance Monitoring will be determined based on project and recipient evaluation."}]</t>
  </si>
  <si>
    <t>Determined at the time of award, consistent with Federal and, where applicable, State of Alaska guidelines.</t>
  </si>
  <si>
    <t>95-1200-0-1-452;95-8056-0-7-452;95-6501-1-2-452;</t>
  </si>
  <si>
    <t>(Project Grants (Discretionary)) FY 17 est $15,000,000.00; FY 16 FY 18 est $15,000,000.00;</t>
  </si>
  <si>
    <t>{"list":[{"fiscalYear":2018,"description":"Government Coordination; Energy (Renewable, Bulk Fuel, and Rural Power System Upgrades); Infrastructure Protection; Transportation; Training."},{"fiscalYear":2016,"description":"Programs include Government Coordination; Energy (Renewable, Bulk Fuel, and Rural Power System Upgrades); Health Facilities (Primary Care: clinic construction; clinic assessments; business planning and technical assistance); Transportation (roads; barge landing/mooring points; waterfront projects); Training."},{"fiscalYear":2017,"description":"Government Coordination; Energy (Renewable, Bulk Fuel, and Rural Power System Upgrades); Infrastructure Protection; Transportation; Training."}],"isApplicable":true}</t>
  </si>
  <si>
    <t>Information is available on the website of http://www.denali.gov.</t>
  </si>
  <si>
    <t>Corrine Eilo510 L Street, Suite 410, Anchorage, AK 99501 Email:&lt; a href='mailto:ceilo@denali.gov'&gt;ceilo@denali.gov&lt;/a&gt;Phone: (907) 271-1414;</t>
  </si>
  <si>
    <t>Fiscal Year2017: All funded projects can be found in the Project Database at www.denali.gov.Fiscal Year2016: All funded projects can be found in the Project Database at www.denali.gov.</t>
  </si>
  <si>
    <t>Projects are judged based on documented need.</t>
  </si>
  <si>
    <t>DC</t>
  </si>
  <si>
    <t>https://beta.sam.gov/fal/46cac89537ac02f666c92062fb7b6902/view</t>
  </si>
  <si>
    <t>Shared Services</t>
  </si>
  <si>
    <t>{"list":[{"act":{"description":"Denali Commission Act of 1998"},"publicLaw":{"congressCode":"150","number":"277"},"USC":{"title":"42","section":"3121"},"authorizationTypes":{"USC":true,"act":true,"statute":false,"publicLaw":true,"executiveOrder":false},"usc":{"title":"42","section":"3121"}},{"act":{"description":"MAP-21"},"parentAuthorizationId":"92a67cb1b45f1fe626bae6783b6cbce3","publicLaw":{"congressCode":"112","number":"141"},"USC":{"title":"XX","section":"XX"},"authorizationTypes":{"USC":true,"act":true,"statute":false,"publicLaw":true,"executiveOrder":false},"usc":{"title":"XX","section":"XX"}}]}</t>
  </si>
  <si>
    <t xml:space="preserve">Delivery of services of the federal government in the most cost-effective manner by reducing administrative and overhead costs. </t>
  </si>
  <si>
    <t>Varies per federal agency requirements.</t>
  </si>
  <si>
    <t>{"description":"Application for Federal Assistance.","isApplicable":true}</t>
  </si>
  <si>
    <t>Determined by each federal agency.</t>
  </si>
  <si>
    <t>{"types":{"moe":false,"formula":false,"matching":true},"matching":{"requirementFlag":"voluntary","percent":"0","description":"20% match for distressed communities for construction activities.\r\n50% match for non-distressed communities for construction activities."}}</t>
  </si>
  <si>
    <t>{"awarded":"other","description":"Determined by each federal agency.","awardedDescription":"Determined by each Federal agency."}</t>
  </si>
  <si>
    <t>[{"code":"program","isSelected":true,"description":"Progress reports."},{"code":"cash","isSelected":false},{"code":"progress","isSelected":true,"description":"Project progress reports."},{"code":"expenditure","isSelected":true,"description":"SF-270 Requests for Advance or Reimbursement."},{"code":"performanceMonitoring","isSelected":true,"description":"Performance monitoring determined by pre-award assessment."}]</t>
  </si>
  <si>
    <t>Retention and maintenance of records shall be as specifiied in 2 CFR 200.</t>
  </si>
  <si>
    <t>95-1200-0-1-452;</t>
  </si>
  <si>
    <t>(Project Grants) FY 16$0.00; FY 17 est $100,000.00; FY 18 est $100,000.00;</t>
  </si>
  <si>
    <t>Corrine Eilo510 L Street _x000D_
Suite 410_x000D_
, Anchorage, AK 99501 Email:&lt; a href='mailto:ceilo@denali.gov'&gt;ceilo@denali.gov&lt;/a&gt;Phone: 907-271-1414;</t>
  </si>
  <si>
    <t>Aug 25,2017</t>
  </si>
  <si>
    <t>https://beta.sam.gov/fal/4cdb7c511046fd7cebb048670cdcb04b/view</t>
  </si>
  <si>
    <t>Delta Regional Development</t>
  </si>
  <si>
    <t>(Delta Program)</t>
  </si>
  <si>
    <t>DELTA REGIONAL AUTHORITY, DELTA REGIONAL AUTHORITY</t>
  </si>
  <si>
    <t>{"list":[{"act":{"description":" Departments Of Labor, Health And Human Services, And Education, And Related Agencies Appropriations Act, 2001, 2000) as amended by H.R. 2646; The Farm Security And Rural Investment Act of 2002 (2002 Farm Bill). \n"},"authorizationTypes":{"USC":false,"act":true,"statute":false,"publicLaw":false,"executiveOrder":false}}]}</t>
  </si>
  <si>
    <t>The Delta Regional Authority (DRA) is a federal-state partnership serving a 240-county/parish area in an eight-state region. Led by a Federal Co-Chairman and the governors of each participating state, the DRA is designed to remedy severe and chronic economic distress by stimulating economic development and fostering partnerships that will have a positive impact on the region's economy. Help economically distressed communities to leverage other federal and state programs which are focused on basic infrastructure development, transportation improvements, business development, and job training services.</t>
  </si>
  <si>
    <t>The Authority may approve grants to States and public and nonprofit entities.  All proposed projects must meet the clarification notes as part of the pre-application and the requirements of the State Delta plan which must be approved annually by the Authority.</t>
  </si>
  <si>
    <t>{"description":"Each State's Governor will select his projects for DRA yearly Federal Grant funding from the Federal Co-Chairman's list of eligible pre-applications within the context of his own Authority-approved State plan and priorities. (See individual Delta program descriptions)."}</t>
  </si>
  <si>
    <t>Upon receipt of project application approved and certified by the State DRA determines that the project satifies all requirements for assistance under the ACT and holds a Board vote for approval.  The DRA notifies Congressional offices and the office of the Governor of grant awards.</t>
  </si>
  <si>
    <t>{"flag":"yes","description":"Per the approved current fiscal year grant program timeline.","list":[]}</t>
  </si>
  <si>
    <t>Per the approved current fiscal year grant program timeline.</t>
  </si>
  <si>
    <t>There is an appeal process for the pre-application process. (See Delta direct grant program description) There are no appeal procedures as such, project review allows for full and free interchange with applicants selected for full applications.</t>
  </si>
  <si>
    <t>Generally renewals are not applicable except for administrative expenses, including technical services, of local development districts.</t>
  </si>
  <si>
    <t>{"description":"Project assistance is provided until completion."}</t>
  </si>
  <si>
    <t>Records as required by the basic Federal agency. Under the total audit concept, audits will be made on an organizational-wide basis (rather than grant-by-grant) under GAO guidelines, Standards for Audit of Governmental Organizations, Programs, Activities and Functions, and for programs covered by A-102, Attachment P.</t>
  </si>
  <si>
    <t>95-0750-0-1-452;</t>
  </si>
  <si>
    <t xml:space="preserve">(Not Applicable) - Reported under individual DRA programs. 
</t>
  </si>
  <si>
    <t>The Delta Regional Authority Code (limited distribution), The Communique an online journal devoted to the special problems and accomplishments of regional development. Annual Report.</t>
  </si>
  <si>
    <t>Inquiries and proposals for projects should be submitted first to The Local Development District.  (See DRA website for listing.)  Other inquiries may be addressed to: Executive Director, Delta Regional Authority, 236 Sharkey Avenue, Suite 400, Clarksdale, MS 38614. , , ;</t>
  </si>
  <si>
    <t>http://www.dra.gov.</t>
  </si>
  <si>
    <t>DRA</t>
  </si>
  <si>
    <t>https://beta.sam.gov/fal/df36b28d6d0089e417b401150ac913e2/view</t>
  </si>
  <si>
    <t>Delta Area Economic Development</t>
  </si>
  <si>
    <t>{"list":[{"act":{"description":" Departments Of Labor, Health And Human Services, And Education, And Related Agencies Appropriations Act, 2001, as amended by H.R. 2646; The Farm Security And Rural Investment Act of 2002 (2002 Farm Bill). \n"},"authorizationTypes":{"USC":false,"act":true,"statute":false,"publicLaw":false,"executiveOrder":false}}]}</t>
  </si>
  <si>
    <t>Delta Regional Authority's mission is to be an advocate for and partner with the people of the Delta to create opportunities for self-sustaining economic development and improved quality of life.  This program focuses on activities which support DRA,s mission. Specific program goal are: (1) to develop the transportation infrastructure of the region for the purpose of facilitating economic development in the region (except that grants for this purpose may only be made to state and local government); (2) to assist the region in obtaining the job training, employment related education, and business development (with an emphasis of entrepreneurship) that are needed to build and maintain strong local economies; (3) to provide assistance to severely distressed and underdeveloped areas that lack financial resources for improving basic public services; (4) to provide assistance to severely distressed and underdeveloped areas that lack financial resources for equipping industrial parks and related facilities; and (5) to otherwise achieve the purpose of the Act. Grants are made either directly by the Authority or grants may supplement other Federal grants.</t>
  </si>
  <si>
    <t>State, their subdivisions and instrumentalities and private nonprofit agencies.</t>
  </si>
  <si>
    <t>{"description":"The governor of each Delta state shall submit a State Delta Development Plan within 10 months after taking office, and must be approved by the board.  Prior to December 15 of each year, the Governor of each state shall submit a Strategy Statement and Investment Program describing the state's program for achieving the goals and objectives contained in its state Development Plan, and must be approved by the board.","isApplicable":true}</t>
  </si>
  <si>
    <t>{"description":"Upon completion of his eligibility determinations, the Federal Co-Chairman will forward that list to each participating state member, and he will also notify the pre-applicants and the Administering Agencies. With the singular independence as prescribed by the Delta Regional Authority Act of 2000, as amended, each Governor will select his projects for funding, and will do so within the context of his own Authority-approved state plan and priorities. When the Governors have selected their projects, these selections basically become pre-certified for DRA funding, needing now an application (business plan) sufficient to satisfy the Authority and the (if needed) Administering Agency that the project will work as described and be able to comply with all appropriate Federal regulations. Using the DRA Federal Grant Uniform Grant Application Form, which will include the Administering Agency's required checklists and documents; the Federal Co-Chairman will invite a full application from each participating states lists of eligible and pre-certified projects. Upon receiving each application for their state, each participating Governor shall evaluate and certify each application conforming to the State Strategy Statement and Investment Program. The Governors will then forward their lists of evaluated and certified applications to the Federal Co-Chairman. Each application will be voted on and approved by the participating state members and the Federal Co-Chairman, together, the Delta Regional Authority."}</t>
  </si>
  <si>
    <t>Once projects are approved, the administration of each project will proceed in accordance with the Memorandum of Agreement between DRA and the appropriate Administering Agencies. The DRA notifies Congressional Offices and the Office of the Governor of grant awards.</t>
  </si>
  <si>
    <t>{"flag":"yes","description":"A timeline is posted on the DRA web site for each fiscal grant cycle covering pre-application to grant awards.","list":[]}</t>
  </si>
  <si>
    <t>From 60 to 80 days after receipt of the full application by the Authority.</t>
  </si>
  <si>
    <t>{"description":"Assistance is provided until project completion; funds are transferred to the basic Federal agency and disbursed as appropriate.  DRA reserves the right to withdraw grants for projects not under contract within 18 months of approval."}</t>
  </si>
  <si>
    <t xml:space="preserve">(Formula Grants) FY 07$8,015,805.00; FY 08$7,789,000.00; FY 09 est $8,000,000.00; - (Grants) FY 07 $8,015,805; FY 08 $7,789,000; and FY 09 est $8,000,000. 
</t>
  </si>
  <si>
    <t>{"list":[{"fiscalYear":2007,"description":"In fiscal year 2007, 49 projects were approved. Because of the reduced funding the States concentrated efforts on meeting economic development needs in the Region through committed projects.  Targeted projects were for water and sewer systems for industrial parks, with committed tenants to locate, and municipalities facing impending sanctions; workforce training through schools of higher education to upgrade job skills with committed company participation; and business development through business incubator creation with committed tenants.  Projected performance from applications indicates; that 3,622 families will be helped by water projects, 774 jobs will be created, 1079 jobs will be retained and 70 people will be trained. \n"}],"isApplicable":true}</t>
  </si>
  <si>
    <t>The Delta Regional Authority Code (limited distribution); Delta Regional Annual Report; The Communique an online journal devoted to the special problems and accomplishments of regional development.</t>
  </si>
  <si>
    <t>Inquiries and proposals for projects should be submitted first to The Local Development District.  (See DRA website for listing.)  Other inquiries may be addressed to: Executive Director, Delta Regional Authority, 236 Sharkey Avenue, Suite 400, Clarksdale, MS 38614. Telephone: (662) 624-8600. , , ;</t>
  </si>
  <si>
    <t>https://beta.sam.gov/fal/3212abcdb3f6f9d030ef1319af286fdd/view</t>
  </si>
  <si>
    <t>Delta Local Development District Assistance</t>
  </si>
  <si>
    <t>To provide planning and development resources in multicounty areas; to help develop the technical competence essential to sound development assistance; and to meet the objectives stated under the program entitled Delta Regional Development (90.200).</t>
  </si>
  <si>
    <t>{"description":"Certificate by the Governor.  State Delta Plan and Strategy Statement must describe the procedures for the participation of local development districts in the Delta development planning process.  Costs will be determined in accordance with OMB Circular No. A-87, for State and local governments.","isApplicable":true}</t>
  </si>
  <si>
    <t>{"description":"Applications must be submitted and approved by the State Member of DRA.  All proposed projects must meet the requirements of the State Delta Plan and Strategy Statement and Investment Program submitted annually before December 15.  A letter of transmittal signed by the State Member and Standard Forms 424 are required."}</t>
  </si>
  <si>
    <t>Upon determination that the State approved project is eligible within an Authority approved Delta State Development Plan and Strategy Statement and Investment Program, The Federal Co-Chairman determines that the project satisfies all Federal requirements.</t>
  </si>
  <si>
    <t>{"flag":"yes","description":"Those imposed by each State and the general requirements of the Authority; that is, proposed projects shall be included in each of the State's approved project funding program which is submitted annually before December 15, and grant applications should be submitted to the Authority 90 days prior to the beginning of the grant period (beginning of the calendar year).","list":[]}</t>
  </si>
  <si>
    <t>Usually within 30 days after receipt of the application at the Authority.</t>
  </si>
  <si>
    <t>{"description":"Assistance is provided for 12 months."}</t>
  </si>
  <si>
    <t>The grantee shall keep records for not less than 3 years which fully disclose the purpose, amount and disposition of DRA funds and other contributions.</t>
  </si>
  <si>
    <t xml:space="preserve">(Not Applicable) FY 07$396,000.00; FY 08$396,000.00; FY 09 est $396,000.00; - FY 07 $396,000; FY 08 $396,000; and FY 09 est $396,000. 
</t>
  </si>
  <si>
    <t>The Delta Regional Authority Code (limited distribution); Delta Regional Authority Annual Report; The Communique an online journal devoted to the special problems and accomplishments of regional development.</t>
  </si>
  <si>
    <t>Inquiries and proposals for projects should be submitted first to Delta State office designated by the Governor. Other inquiries may be addressed to: Executive Director, Delta Regional Authority, 236 Sharkey Avenue, Suite 400, Clarksdale, MS 38614. Telephone (662) 624-8600. , , ;</t>
  </si>
  <si>
    <t>https://beta.sam.gov/fal/ebf19bcb59903611799536996f967872/view</t>
  </si>
  <si>
    <t>Delta Creative Place-Making Pilot Initiative</t>
  </si>
  <si>
    <t xml:space="preserve">Delta Creative Place-making Pilot Initiative </t>
  </si>
  <si>
    <t>{"list":[{"executiveOrder":{"description":"12372"},"authorizationTypes":{"USC":false,"act":false,"statute":false,"publicLaw":false,"executiveOrder":true}}]}</t>
  </si>
  <si>
    <t>The Delta Regional Authority is an independent federal agency created by Congress in the "Delta Regional Authority Act of 2000" that serves 252 counties and parishes in an eight-state region: Alabama, Arkansas, Illinois, Kentucky, Louisiana, Mississippi, Missouri, and Tennessee.  DRA operates as a federal-state partnership and works with its local development districts by utilizing market-proven processes to improve economic outcomes and enhance the quality of life for the people in the region.  DRA makes strategic investments of federal appropriations into projects supporting basic public infrastructure, transportation improvements, business development with an emphasis on entrepreneurship, and workforce development.</t>
  </si>
  <si>
    <t xml:space="preserve">The Delta Creative Place-making Initiative is designed to help communities enhance the quality of place and quality of life by investing in the distinctive local character of Delta places, for positive economic and community outcomes.  </t>
  </si>
  <si>
    <t>For more information, please visit the Delta Regional Authority website at www.dra.gov</t>
  </si>
  <si>
    <t>As a component of the DCPI application, all applicants are required to upload the following documents in to the DRA Funding Portal (funding.dra.gov)_x000D_
_x000D_
-Map/Photos_x000D_
-Letters of Support_x000D_
-Corporation Annual Report_x000D_
-IRS 990/Audit_x000D_
-Bylaws</t>
  </si>
  <si>
    <t>{"flag":"yes","description":"Notices of Intent to Apply are due Friday, July 31, 2017 @ 5:00PM. Central Standard Time.  To submit a Notice of Intent, please see the DRA Website: www.dra.gov/creativeplacemaking\r\n\r\nApplications are due Monday, July 31, 2017 @ 5:00PM. Partial application submissions will not be accepted\r\n\r\nApplications will undergo an internal and external four week review process.  Awards will be made in September 2017. ","list":[{"start":"2017-07-31","end":"2017-09-01"}]}</t>
  </si>
  <si>
    <t>{"types":{"moe":false,"formula":false,"matching":true},"matching":{"requirementFlag":"voluntary","percent":"0","description":"All Delta Creative Place-making Initiative investments require a non-federal match of at least 1:1, but these matching funds must be cash, or a combination of cash and in-kind contributions.  In-kind contributions can include staff time from the primary applicant or partnering organization's leadership.  \r\n\r\nBudget proposals may include matching funds not yet committed at the time of application, but all costs included in the project budget shall be expended within the period of performance outlined in the submission."}}</t>
  </si>
  <si>
    <t>{"awarded":"other","description":"DRA funding and technical assistance provided for DCPI projects will commence on or after September 1, 2017, for a period of up to 24 months.  Applicants should allow sufficient time for asset mapping, partnership dialogue and collaboration building, planning, execution, internal evaluation, and project completion/close-out. ","awardedDescription":"For more information, please visit the DRA website at www.dra.gov"}</t>
  </si>
  <si>
    <t>{"isApplicable":true,"description":"All non-profit organizations with 501(c)3 status must upload the organization's most recent IRS 990 or independent financial audit."}</t>
  </si>
  <si>
    <t>(Project Grants) FY 18 Estimate Not Available  FY 17 est $30,900.00; FY 16 Estimate Not Available  - The DCPI Program has $309,000 of DRA funding.  DRA anticipates awarding up to $30,000 to successful applicants and up to 50 hours of intensive technical assistance from select DCPI partners and DRA staff to be expended withing the project period.</t>
  </si>
  <si>
    <t xml:space="preserve">DRA funding and technical assistance provided for DCPI projects will commence on September 1, 2017, for a period of up to 24 months.  Applicants should allow sufficient time for asset mapping, partnership dialogue and collaboration building, planning, execution, internal evaluation, and project completion/close-out. </t>
  </si>
  <si>
    <t>Staresha Hoskins236 Sharkey Street_x000D_
Suite 400, Clarksdale, MS 38614 Email:&lt; a href='mailto:shoskins@dra.gov'&gt;shoskins@dra.gov&lt;/a&gt;Phone: 6624838212;</t>
  </si>
  <si>
    <t>http://www.dra.gov</t>
  </si>
  <si>
    <t xml:space="preserve">1. Does the application address the specific stated goals of the DCPI program?_x000D_
2. Do the submitted materials clearly indicate the commitment of the primary applicant and other primary partner to this proposal?_x000D_
3. Do these organizations, and other partners identified in the application, have the capacity, technical expertise, community support and artistic/cultural competencies necessary to design, develop and execute the proposed project?_x000D_
4. Is there sufficient competence within the cultural/art/design organizations to achieve artistic excellence and project completion?_x000D_
5. Does the vision for this project, and the stated outcomes, enhance the quality of life, social and economic diversity, community inclusiveness and overall cohesion?_x000D_
6. Does the proposal reflect creative approaches which address future community plans, priorities, and challenges?_x000D_
7. Where appropriate, does the proposal address the needs of the under-served populations, including those who experience of the arts have been limited by geography, ethnicity, disability, class or poverty?_x000D_
8. Is the scale and scope of the proposed project feasible, appropriately funded, and capable of on-time completion?_x000D_
9. Will the community at large be adequately engaged, to assure the longer term sustainability of the enterprise?_x000D_
10. Were appropriate evaluations metrics, documentation, and dissemination processes identified, and can they be executed by the partner organizations.   </t>
  </si>
  <si>
    <t>Jun 03,2017</t>
  </si>
  <si>
    <t>https://beta.sam.gov/fal/f9ea8fad1346996990214feaaa112059/view</t>
  </si>
  <si>
    <t>States' Economic Development Assistance Program</t>
  </si>
  <si>
    <t>SEDAP</t>
  </si>
  <si>
    <t>{"list":[{"act":{"description":"12372"},"authorizationTypes":{"USC":false,"act":true,"statute":false,"publicLaw":false,"executiveOrder":false}}]}</t>
  </si>
  <si>
    <t xml:space="preserve">The Delta Regional Authority works to improve regional economic opportunity by helping to create jobs, build communities, and improve the lives of the 10 million people who reside in the 252 counties and parishes of the eight state Delta region.  Led by the Delta Regional Authority Board- comprised of the Federal Co-Chairman, appointed by the President and confirmed by the U.S. Senate, and the governors of the eight states- the Delta Regional Authority fosters local and regional partnerships that address economic and social challenges to ultimately strengthen the Delta economy and the quality of life for Delta residents._x000D_
_x000D_
Established in 2000 by Congress, the DRA makes strategic investments of federal appropriations into the physical and human infrastructure of Delta communities.  Through the States' Economic Development Assistance Program, referred to as SEDAP, these investments hep to improve transportation and basic public infrastructure and to strengthen our workforce development system and local business environments.  The DRA supports job creation and economic development through innovative approaches to growing local and regional leadership, increasing access to quality healthcare, and boosting opportunities for entrepreneurs to obtain affordable capital.  </t>
  </si>
  <si>
    <t>The 252 counties and parishes served by the Delta Regional Authority make up the most distressed area of the country. According to the USDA, the most severe rates of poverty are historically found in the South, especially in the Mississippi River delta region. In fact, 4 of the 10 most impoverished counties and parishes in the country_x000D_
are located within the DRA footprint.</t>
  </si>
  <si>
    <t>For more information, please visit the DRA website at www.dra.gov</t>
  </si>
  <si>
    <t xml:space="preserve">1. Innovation and Small Business – Projects that include business and industry prospects committed to creating, retaining or maintaining jobs, through the execution of a DRA Participation Agreement. The Participation Agreement is a common “claw-back” instrument used in economic development to guarantee outcomes. As stewards of public resources, it is advantageous to provide outcome metrics which are validated through the protection this document provides._x000D_
2. Regional Impact – Projects that provide benefit to constituents in multiple counties or parishes, or multiple municipalities within a single county or parish. Applications for regional water and/or wastewater systems will be considered more competitive than stand-alone municipal systems._x000D_
3. Multiple Funding Partners – Applications for projects which include multiple funding sources (both public and/or private) and significantly leverage DRA dollars to other federal or non-federal dollars will be considered more competitive than applications which only include DRA funding or minimal investment leverage._x000D_
4. Emergency Funding Need – Projects that can clearly demonstrate, but for DRA funding, the negative implications of inaction would result in immediate and detrimental health and/or safety issues for the constituents served. Projects posing an immediate health or safety risk which have already met at least one of the four funding categories (listed above) will be considered for funding ahead of all other applications. Sufficient documentation must be provided from the appropriate state or federal agency_x000D_
(DEQ, EPA, etc.), specifically stating the cause or reason for the issue and the agency’s concurrence that an immediate health or safety concern exits._x000D_
5. Funding Partner Initiatives – As DRA establishes federal partnerships, through program initiatives,designed to provide supplemental funding support, DRA will give additional consideration to applicants, such as communities receiving the Investing in Manufacturers Community Partnership (IMCP) designation, a Promise Zone designation, or other awards and program designations as identified by the Federal Co-Chairman._x000D_
6. Small Business Framework – Must clearly demonstrate how the project aligns with the policies set forth in DRA’s Small Business Framework document, found on dra.gov._x000D_
7. Incorporated Resiliency Planning – Projects located in communities or service areas which have incorporated disaster and resiliency planning into the local planning efforts. </t>
  </si>
  <si>
    <t>{"flag":"yes","description":"FEBRUARY 9TH\r\n-SEDAP funding opportunity announcement\r\n\r\nFEBRUARY 9TH THROUGH MAY 31ST\r\n-Applications are submitted as they are developed:\r\n• DRA staff will review for eligibility in real-time (within three weeks of receipt) and work with each LDD to provide appropriate appeal documentation for those projects deemed ineligible or Tier 2;\r\n\r\nJUNE 16TH\r\n-DRA staff work complete\r\n\r\nJUNE 23RD\r\n-Chairman determines eligibility\r\n\r\nJULY 7TH\r\n-Board members have met with Governors\r\n\r\nJULY 14TH\r\nProject determination calls held\r\n\r\nJULY 28TH\r\n-Certification letters received and project votes closed\r\n\r\n-Announcements, award documents, notices to proceed follow immediately upon receipt of certification letters and are coordinated through DRA communications staff","list":[{"start":"2017-02-09","end":"2017-05-31"}]}</t>
  </si>
  <si>
    <t>{"types":{"moe":false,"formula":false,"matching":true},"matching":{"requirementFlag":"voluntary","percent":"0","description":"Applications for projects which include multiple funding sources (both public and/or private) and significantly leverage DRA dollars to other federal or non-federal dollars will be considered more competitive than applications which only include DRA funding or minimal\r\ninvestment leverage."}}</t>
  </si>
  <si>
    <t>{"awarded":"other","description":"Projects typically ranged from 12-18 months.  Projects that extended beyond this time period must request a Budget/Timeline Extension. ","awardedDescription":"SF-270 forms Request for Advance or Reimbursements are submitted to the Authority for the release of project funding. "}</t>
  </si>
  <si>
    <t>[{"code":"program","isSelected":true,"description":"Quarterly reports will also commence on the first calendar quarter after the date of the Notice to Proceed.  Reports are due each calendar quarter thereafter whether project funds have been expended or not. Quarterly reports consist of a financial status report (SF-425) and a comprehensive report narrative (SF-PPR). This report can be completed and submitted online through the funding portal."},{"code":"cash","isSelected":true,"description":"SF-245 (Federal Financial Report) are due on a quarterly basis along with Performance Progress Report"},{"code":"progress","isSelected":true,"description":"SF-PPR are required on a quarterly basis"},{"code":"expenditure","isSelected":false},{"code":"performanceMonitoring","isSelected":false}]</t>
  </si>
  <si>
    <t xml:space="preserve">(Project Grants) FY 17 Estimate Not Available  FY 16 Estimate Not Available  FY 18 Estimate Not Available </t>
  </si>
  <si>
    <t>https://beta.sam.gov/fal/6c88799e104300e1487bc0512e49f293/view</t>
  </si>
  <si>
    <t>Japan-U.S. Friendship Commission Grants</t>
  </si>
  <si>
    <t>JAPAN-U.S. FRIENDSHIP COMMISSION, JAPAN-US FRIENDSHIP COMMISSION</t>
  </si>
  <si>
    <t>{"list":[{"act":{"description":"Public Law 94-118"},"authorizationTypes":{"USC":false,"act":true,"statute":false,"publicLaw":false,"executiveOrder":false}}]}</t>
  </si>
  <si>
    <t>to promote educational, intellectual, artistic and cultural exchange and research between Japan and the United States.</t>
  </si>
  <si>
    <t>Public and state-controlled institutions of higher education; non-profits having a 501(c)(3) status with the IRS, other than institutions of higher education; private institutions of higher education.</t>
  </si>
  <si>
    <t>{"description":"Copy of 501(c)(3) or other non-profit status.","isApplicable":true}</t>
  </si>
  <si>
    <t>{"description":"Submission of proposal conforming to JUSFC guidelines."}</t>
  </si>
  <si>
    <t>Grants typically made before beginning of project activity.</t>
  </si>
  <si>
    <t>{"flag":"yes","description":"August 1 (or next business day when this fall on a weekend) annually.","list":[{"start":"2011-08-01"}]}</t>
  </si>
  <si>
    <t>Approximately six weeks between submission of proposal and decision.</t>
  </si>
  <si>
    <t>{"types":{"moe":false,"formula":false,"matching":true},"matching":{"requirementFlag":"voluntary","percent":"0","description":"High expectation of matching funds from outside sources."}}</t>
  </si>
  <si>
    <t>{"awarded":"lump","description":"Typically six months to eighteen months."}</t>
  </si>
  <si>
    <t>[{"code":"program","isSelected":true,"description":"A narrative report describing project undertaken with grant funds."},{"code":"cash","isSelected":false},{"code":"progress","isSelected":false},{"code":"expenditure","isSelected":true,"description":"Final financial report required detailing how grant funds were spent."},{"code":"performanceMonitoring","isSelected":false}]</t>
  </si>
  <si>
    <t>Must be kept by grantee for a three-year period.</t>
  </si>
  <si>
    <t>89-1191-0-1-300;</t>
  </si>
  <si>
    <t>(Project Grants) FY 11 est $1,600,000.00; FY 10$1,700,000.00; FY 12 est $1,200,000.00;</t>
  </si>
  <si>
    <t>see www.jusfc.gov for JUSFC guidelines and literature</t>
  </si>
  <si>
    <t>Margaret Mihori,1201 15th Street, NW, Suite 330, Washington, DC 20005 Email:&lt; a href='mailto:mmihori@jusfc.gov'&gt;mmihori@jusfc.gov&lt;/a&gt;Phone: (202) 653-9800;</t>
  </si>
  <si>
    <t>www.jusfc.gov.</t>
  </si>
  <si>
    <t>See www.jusfc.gov</t>
  </si>
  <si>
    <t>JUSFC</t>
  </si>
  <si>
    <t>https://beta.sam.gov/fal/e92041bf3b2f71795efdfcd919885a9f/view</t>
  </si>
  <si>
    <t>Help America Vote Act Requirements Payments</t>
  </si>
  <si>
    <t>Requirements Payment</t>
  </si>
  <si>
    <t>ELECTION ASSISTANCE COMMISSION, ELECTION ASSISTANCE COMMISSION</t>
  </si>
  <si>
    <t>{"list":[{"act":{"description":"42 U.S.C."},"USC":{"title":"42","section":"15401-15408"},"authorizationTypes":{"USC":true,"act":true,"statute":false,"publicLaw":false,"executiveOrder":false},"usc":{"title":"42","section":"15401-15408"}}]}</t>
  </si>
  <si>
    <t>HAVA Section 251 authorizes requirements payments to assist States (including the District of Columbia and U.S. Territories) in meeting the Uniform and Nondiscriminatory Election Technology and Administration Requirements in Title III of the Act (voting systems standards, provisional voting and voting information requirements, computerized statewide voter registration list requirements and requirements for voters who register by mail) and, under certain circumstances, for other activities to improve the administration of Federal elections.</t>
  </si>
  <si>
    <t>Section 253(d) provides that States may not file a statement of certification to receive a requirements payments until the expiration of a 45-day period (or, in the case of a fiscal year other than the first fiscal year for which a requirements payment is made to the State, a 30-day period) that begins on the date the EAC publishes the State plan in the Federal Register. State, or designee, in consultation with the chief State election official, to file with EAC a statement certifying that the State is in compliance with the conditions set forth in Section 253(b).  The State may meet this certification requirement by filing the following statement:  hereby certifies that it is in compliance with the requirements referred to in To receive funds for a fiscal year, HAVA Section 253 requires the chief executive officer of the State, or designee, in consultation with the chief State election official, to file with EAC a statement certifying that the State is in compliance with the conditions set forth in Section 253(b).  For the purpose of this requirement, the chief State election official is the individual designated by the State under section 10 of the National Voter Registration Act of 1993 (42 U.S.C. 1973gg-8) to be responsible for coordination of the States responsibilities under such Act.  Section 253(b) requires the State to:  have filed with EAC a State plan covering the fiscal year that the State certifies:  contained each of the elements required to be in the State plan, according to HAVA Section 254, including how the State will establish a State Election Fund in accordance with Section 254(b); was developed in accordance with Section 255, which describes the process of using a committee of appropriate individuals, including the chief election officials of the two most populous jurisdictions, other local election officials, stake holders (including representatives of groups of individuals with disabilities), and other citizens to develop the plan; and  met the 30-day public notice and comment requirements of Section 256.  have filed with the EAC a plan for the implementation of the uniform, non-discriminatory administrative complaint procedures required under Section 402 (or has included such a plan in the State plan), and have such procedures in place.  If the State did not include such an implementation plan in the State plan, the Federal Register publication and the committee development requirements of Sections 255(b) and 256 apply to the implementation plan in the same manner as they apply to the State plan. be in compliance with each of the following federal laws:   The Voting Rights Act of 1965;  The Voting Accessibility for the Elderly and Handicapped Act;  The Uniformed and Overseas Citizens Absentee Voting Act;  The National Voter Registration Act of 1993;  The Americans with Disabilities Act of 1990; and  The Rehabilitation Act of 1973.  to the extent that any portion of the requirements payment is used for activities other than meeting the requirements of title III, have provided that:  the State's proposed uses of the requirements payment are not inconsistent with the requirements of title III; and  the use of the funds under this paragraph is consistent with the requirements of Section 251(b);  have appropriated funds for carrying out the activities for which the requirements payment is made in an amount equal to 5 percent of the total amount to be spent for such activities (taking into account the requirements payment and the amount spent by the State) and, in the case of a State that uses a requirements payment as a reimbursement for voting equipment under Section 251(c)(2), an additional amount equal to the amount of such reimbursement.</t>
  </si>
  <si>
    <t>Fifty States, the District of Columbia, American Samoa, Guam, Puerto Rico, and the U.S. Virgin Islands.</t>
  </si>
  <si>
    <t>{"description":"Qualifying jurisdictions must follow the procedures set forth in the Help America Vote Act, 42 U.S.C. 15401 et. seq., entitled Requirements Payments.","isApplicable":true}</t>
  </si>
  <si>
    <t>{"description":"HAVA Section 253 requires the chief executive officer of the section 253(b) of the Help America Vote Act of 2002. (with the blank to be filled in with the name of the State involved).  In addition, the General Services Administration (GSA), which disburses the Title II requirements payments to States on behalf of EAC, requests that a representative from each State contact Sharon Pugh (Sharon.Pugh@GSA.gov) or Brad Farris (Brad.Farris@GSA.gov) on (816) 823-3108 to provide information on State contact points, including name, telephone number, address and email address.  GSA then contacts the State representatives to obtain banking information required for an Electronic Funds Transfer (EFT)."}</t>
  </si>
  <si>
    <t>Based upon the certification statement filed by the State, EAC notifies GSA that a State is due receipt of its Title II payment for a particular fiscal year (i.e., either FY 2003 funds, FY 2004 funds, or both).  GSA disburses the Title II funds for a particular fiscal year to the account specified by the State, and notifies the State and EAC of the disbursement in writing, specifying the amounts disbursed by fiscal year.  EAC provides separate notification to States specifying the amount to be disbursed by GSA.  All funds are disbursed via EFT.</t>
  </si>
  <si>
    <t>All awards have been approved, but not all funds have been disbursed</t>
  </si>
  <si>
    <t>{"awarded":"lump","description":"Available until requested."}</t>
  </si>
  <si>
    <t>[{"code":"program","isSelected":false},{"code":"cash","isSelected":false},{"code":"progress","isSelected":false},{"code":"expenditure","isSelected":true,"description":"Annual FFR"},{"code":"performanceMonitoring","isSelected":false}]</t>
  </si>
  <si>
    <t>{"isApplicable":true,"description":"HAVA Title IX, Section 902, authorizes EAC to audit or examine books, documents, papers and records of any recipient that are deemed pertinent to the payment; stipulates that the provision applies to all recipients of payments under the Act; requires that all funds provided under the Act are subject to mandatory audit by the Comptroller General at least once during the lifetime of the program, with the same access to records as EAC; and requires that, if the Comptroller General determines that an excess payment has been made or the recipient is not in compliance, the recipient must pay the office that made the payment an amount that reflects the excess payment or the proportion representing noncompliance."}</t>
  </si>
  <si>
    <t>HAVA Title IX, Section 902, requires recipients of payments under the Act to keep records consistent with sound accounting principles to facilitate an effective audit and stipulates that the provision applies to all recipients of payments under the Act.</t>
  </si>
  <si>
    <t>95-1651-0-1-808;</t>
  </si>
  <si>
    <t>(Formula Grants) FY 17 FY 16 FY 15</t>
  </si>
  <si>
    <t>500000-27000000</t>
  </si>
  <si>
    <t>Mark Abbott1335 East-West Hwy, Suite 4300, Silver Spring, MD 20910 Email:&lt; a href='mailto:mabbott@eac.gov'&gt;mabbott@eac.gov&lt;/a&gt;Phone: 202-566-2166;</t>
  </si>
  <si>
    <t>http://eac.gov</t>
  </si>
  <si>
    <t>EAC</t>
  </si>
  <si>
    <t>https://beta.sam.gov/fal/eaa8df325c27a3d8d2f80e8d81e1049d/view</t>
  </si>
  <si>
    <t>2018 HAVA Election Security Grants</t>
  </si>
  <si>
    <t>HAVA Election Security Grants</t>
  </si>
  <si>
    <t>{"list":[{"act":{"description":"Help America Vote Act, P.L. 107-252"},"publicLaw":{"number":"107-252"},"statute":{"page":"1668-1673","volume":"116"},"USC":{"title":"42","section":"15301-15303"},"authorizationTypes":{"USC":true,"act":true,"statute":true,"publicLaw":true,"executiveOrder":false},"usc":{"title":"42","section":"15301-15303"}}]}</t>
  </si>
  <si>
    <t>As authorized under Section 101 of the Help America Vote Act of 2002 (Public 107-252) and provided in the Consolidated Appropriations Act, 2018 (Public Law 115-141), the funds are to be used to Improve the administration of elections for Federal office, including to enhance election technology and make election security improvements</t>
  </si>
  <si>
    <t>Assistance is to be used to improve the administration of elections for federal office, including enhancing election technology and making election security improvements.</t>
  </si>
  <si>
    <t>States, the District of Columbia, Puerto Rico, the Virgin Islands, Guam and American Samoa.</t>
  </si>
  <si>
    <t>{"description":"States will submit a program narrative and budget."}</t>
  </si>
  <si>
    <t>The Election Assistance Commission will issue a Notice of Grant Award and review applicant program narratives and budgets for improving security of election systems.  Upon award, states can request their funds from EAC.  All funds are disbursed via EFT.</t>
  </si>
  <si>
    <t>{"awarded":"lump","description":"Funds are available for five years."}</t>
  </si>
  <si>
    <t>[{"code":"program","isSelected":false},{"code":"cash","isSelected":false},{"code":"progress","isSelected":true,"description":"An annual progress report is due by December 31 each year for the period October 1 through September 31 of the preceding year."},{"code":"expenditure","isSelected":true,"description":"A Federal Financial Report, SF-425, is due by December 31 each year for the period October 1 through September 31 of the preceding year."},{"code":"performanceMonitoring","isSelected":false}]</t>
  </si>
  <si>
    <t>{"isApplicable":true,"description":"HAVA Title IX, Section 902, authorizes EAC to audit or examine books, documents, papers and records of any recipient that are deemed pertinent to the payment; stipulates that the provision applies to all recipients of payments under the Act; requires that all funds provided under the Act are subject to mandatory audit by the Comptroller General at least once during the lifetime of the program, with the same access to records as EAC; and requires that, if the Comptroller General determines that an excess payment has been made or the recipient is not in compliance, the recipient must pay the office that made the payment an amount that reflects the excess payment or the proportion representing noncompliance.  "}</t>
  </si>
  <si>
    <t xml:space="preserve">HAVA Title IX, Section 902, requires recipients of payments under the Act to keep records consistent with sound accounting principles to facilitate an effective audit and stipulates that the provision applies to all recipients of payments under the Act._x000D_
_x000D_
</t>
  </si>
  <si>
    <t>(Formula Grants) FY 19 Estimate Not Available  FY 17$0.00; FY 18 est $380,000,000.00;</t>
  </si>
  <si>
    <t>$600,000 - $34,560,000</t>
  </si>
  <si>
    <t>mark abbott1335 East-West Highway, Suite 4300, Silver Spring, MD 20910 Email:&lt; a href='mailto:mabbott@eac.gov'&gt;mabbott@eac.gov&lt;/a&gt;Phone: 202-566-2166;</t>
  </si>
  <si>
    <t>http://www.eac.gov</t>
  </si>
  <si>
    <t>Apr 26,2018</t>
  </si>
  <si>
    <t>https://beta.sam.gov/fal/fab68bac7285d1d2cae50b129f9d814a/view</t>
  </si>
  <si>
    <t>International Broadcasting Independent Grantee Organizations</t>
  </si>
  <si>
    <t>U.S. Agency for Global Media, US Agency for Global Media</t>
  </si>
  <si>
    <t>{"list":[{"act":{"description":"Public Laws: 103-236 as amended"},"publicLaw":{"congressCode":"103","number":"236"},"USC":{"title":"22","section":"6201"},"authorizationTypes":{"USC":true,"act":true,"statute":false,"publicLaw":true,"executiveOrder":false},"usc":{"title":"22","section":"6201"}}]}</t>
  </si>
  <si>
    <t>To promote freedom and democracy and enhance understanding through multimedia communication of accurate, objective, and balanced news, information, and other programming about America and the world to audiences overseas.</t>
  </si>
  <si>
    <t>Grants are currently only available to three existing nonprofit organizations, Radio Free Europe/Radio Liberty, Radio Free Asia, and Middle East Broadcasting Networks as identified in authorizing or appropriations language.  Grants are not available to State or local governments or the general public.</t>
  </si>
  <si>
    <t>Direct beneficiaries of these grants are three nonprofit entities based and incorporated in the United States. The grants allow these three United States-based entities to provide an objective and balanced alternative source of news, opinion, and information related to the U.S. and U.S. policy to overseas populations. Secondary beneficiaries of these grants are overseas listeners who benefit from an alternative news source that provides objective information.</t>
  </si>
  <si>
    <t>{"description":"The grantees submit resource requirements to the BBG for inclusion in the development of the BBG budget estimates. The BBG consolidates this data into the BBG budget submission to OMB and Congress.  Upon Congressional approval of the current year appropriation, the grantees submit an annual financial plan described in Reports section."}</t>
  </si>
  <si>
    <t>At the beginning of the fiscal year, the BBG and the grantee sign an annual grant agreement which thereby grants funds for the planning and operating expenses related to international broadcasting for each grantee.  BBG and the grantees also sign grant amendments prepared throughout the fiscal year.</t>
  </si>
  <si>
    <t>The three organizations currently receiving grants may continue to receive funding through the annual appropriation process for each fiscal year.</t>
  </si>
  <si>
    <t>{"awarded":"other","description":"The grantees receive yearly grants and must spend the money in the year awarded unless given permission by the Board of Governors to carry money into the following fiscal year.","awardedDescription":"The grantees are part of the Agency's budget submission, and their yearly funding level is set by Congress and included in the Agency's appropriation.  Grantees are paid on a monthly basis through wire transfer."}</t>
  </si>
  <si>
    <t>[{"code":"program","isSelected":true,"description":"The Grantees submit monthly reports that to the Governors of the Broadcasting Board of Governors.  These reports include updates on programming initiatives, program reviews, research, human resources issues, legal status, budget issues, financial reports, security issues and any other items of importance."},{"code":"cash","isSelected":true,"description":"SF 425 "},{"code":"progress","isSelected":false},{"code":"expenditure","isSelected":true,"description":"Grantees provide monthly obligation and expenditure reports to the BBG for comparison against the approved financial plan."},{"code":"performanceMonitoring","isSelected":true,"description":"The Grantees are required to perform yearly program reviews on their language and support services.  In addition, the Board conducts its own annual Language Service Review to aid in determining overall resource allocation.  These reviews require services to report on a wide variety of performance measures, including: audience, credibility, weekly reach, budget information, signal quality, affiliate information, etc. "}]</t>
  </si>
  <si>
    <t>{"isApplicable":true,"description":"The Grantees are required to undergo an annual audit. "}</t>
  </si>
  <si>
    <t>All reports described above and business documents such as bid solicitations, evidence of shipment for commodities procured in the United States and procurement and service contracts, shall be maintained for a period of 3 years from the date of the initial submission in a manner that will permit verification of the grantee's compliance with its representations, warranties, and obligations contained in this agreement.  If any litigation, claim or audit is started before the expiration of the 3-year period, the records shall be retained until all open matters have been resolved.</t>
  </si>
  <si>
    <t>95-0204-0-1-154;95-0206-0-1-154;</t>
  </si>
  <si>
    <t>(Salaries and Expenses) FY 10 est $245,741,000.00; FY 09$238,674,000.00; FY 11 est $251,423,000.00; - Breakout of Funding is as follows:_x000D_
RFE/RL: FY 2009-$92,336; FY 2010-$95,912; FY 2011-$95,557_x000D_
RFA: FY 2009-$35,919; FY 2010-$37,228; FY 2011-$38,404_x000D_
MBN: FY 2009-$110,419; FY 2010-$112,601; FY 2011-$117,462_x000D_
(in thousands)</t>
  </si>
  <si>
    <t>FY 2009 Range: $35,919 to $110,419; Average $79,558_x000D_
FY 2010 Range: $37,228 to $112,601; Average $81,914_x000D_
FY 2011 Range: $38,404 to $117,462; Average $83,808_x000D_
(in thousands)</t>
  </si>
  <si>
    <t>{"list":[{"fiscalYear":2010,"description":"Each of the three grantee organizations serves a unique geographic region. Their accomplishments in each region are described below:\r\n\r\nRadio Free Europe/Radio Liberty (RFE/RL): As of March 2010, RFE/RL broadcasts in 28 languages to Central, Eastern, and Southeastern Europe; Russia; the Caucasus; Central Asia; Iraq; Iran; and Afghanistan. Eighteen of RFE/RL's broadcast languages almost two-thirds of the total are directed to countries or regions where the majority populations are Muslim. Each week, RFE/RL broadcasts more than 1,000 hours of radio programming and nearly five hours of television from its operations center in Prague and from its 20 bureaus. During fiscal year 2009, RFE/RL's 20 Internet websites reached a monthly average of over 2.1 million unique visitors, logged nearly 4 million requests to listen to radio content online, and garnered an average of 15.1 million page views each month reflecting increases of 13 percent, 18 percent, and 21 percent respectively over the previous year.\r\n\r\nRFE/RL's proximity to its broadcast regions facilitates production of relevant, locally-oriented programming in a cost-efficient manner. As of July 2009, RFE/RL programs were available on 238 local AM, FM, UKV, and TV affiliates across its broadcast region. RFE/RL is increasing delivery of its information products on television, the Internet, and other emerging media in order to attract new audiences and to reach closed and semi-closed societies.\r\n\r\nRadio Free Asia (RFA): RFA broadcasts in nine languages and four dialects to China (including Tibet and the Xinjiang Region of Western China), Burma, Cambodia, Laos, North Korea, and Vietnam, providing unbiased news to Asian countries that do not tolerate a free press, and filling the news gap created by State-controlled media. Through its network of reporters across Asia and its seven bureaus/offices, RFA frequently leads the world in breaking news and continues to cover stories not reported by other media.\r\n\r\nAs a multi-media news organization, RFA’s broadcasters focus on developing vibrant, relevant content that meets the demands of its radio audiences and drives visitors to its websites. RFA material can be downloaded to mobile devices, repackaged and republished to circumvent ever increasing censorship, or shared b word-of-mouth.\r\n\r\nMiddle East Broadcasting Network (MBN): MBN is a multimedia broadcasting organization. Its brands currently include Alhurra, Radio Sawa, and Afia Darfur. Alhurra operates three, 24/7 Arabic-language news and information television channels – Alhurra, Alhurra-Iraq, and Alhurra Europe. Radio Sawa broadcasts 24/7 on seven programming streams in the Middle East, and utilizes Web sites as sources of up-to-the-minute news. MBN broadcasts from its headquarters in Northern Virginia, with production outlets in Baghdad, Cairo, Dubai, Beirut, and Jerusalem, and correspondents in the Middle East and around the world.\r\n\r\nAlhurra is distributed digitally via Arabsat and Nilesat, the same satellites used by all major Middle Eastern channels, as well as terrestrial transmitters in Baghdad, Mosul, Basra, Tikrit and Al Hilla. Alhurra Europe is distributed on Eutelsat Hotbird 8. Alhurra is also streamed on its news and information website at www.alhurra.com.\r\n\r\nRadio Sawa can be heard throughout the Middle East through FM and medium wave (AM) transmissions on seven streams including: (1) Iraq (FM and AM); (2) Jordan and the West Bank (FM); (3) the Gulf (FM and AM); (4) Egypt and the Levant (AM); (5) Morocco (FM); (6) Sudan, Djibouti and Yemen (FM and AM); and (7) Lebanon and Syria (FM). Radio Sawa is also streamed on its news and information Web site www.radiosawa.com."},{"fiscalYear":2009,"description":"Each of the three grantee organizations serves a unique geographic region. Their accomplishments in each region are described below: \r\n\r\nRadio Free Europe/Radio Liberty (RFE/RL):   As of December 2009, RFE/RL broadcasts in 28 languages to Central, Eastern, and Southeastern Europe; Russia; the Caucasus; Central Asia; Iraq; Iran; and Afghanistan.  Eighteen of RFE/RL's broadcast languages almost two-thirds of the total are directed to countries or regions where the majority populations are Muslim. Each week, RFE/RL broadcasts more than 1,000 hours of radio programming and nearly five hours of television from its operations center in Prague and from its 19 bureaus. During fiscal year 2009, RFE/RL's 20 Internet websites reached a monthly average of over 2.1 million unique visitors, logged nearly 4 million requests to listen to radio content online, and garnered an average of 15.1 million page views each month reflecting increases of 13 percent, 18 percent, and 21 percent respectively over the previous year. \r\n\r\nRFE/RL's proximity to its broadcast regions facilitates production of relevant, locally-oriented programming in a cost-efficient manner. As of July 2009, RFE/RL programs were available on 238 local AM, FM, UKV, and TV affiliates across its broadcast region. RFE/RL is increasing delivery of its information products on television, the Internet, and other emerging media in order to attract new audiences and to reach closed and semi-closed societies. \r\n\r\nRadio Free Asia (RFA):  RFA broadcasts in nine languages and four dialects to China (including Tibet and the Xinjiang Region of Western China), Burma, Cambodia, Laos, North Korea, and Vietnam, providing unbiased news to Asian countries that do not tolerate a free press, and filling the news gap created by State-controlled media. Through its network of reporters across Asia and its seven bureaus/offices, RFA frequently leads the world in breaking news and continues to cover stories not reported by other media. \r\n\r\nAs a multi-media news organization, RFA’s broadcasters focus on developing vibrant, relevant content that meets the demands of its radio audiences and drives visitors to its websites.  RFA material can be downloaded to mobile devices, repackaged and republished to circumvent ever increasing censorship, or shared b word-of-mouth.  \r\n\r\nMiddle East Broadcasting Network (MBN):  MBN is a multimedia broadcasting organization.  Its brands currently include Alhurra, Radio Sawa, and Afia Darfur. Alhurra operates three, 24/7 Arabic-language news and information television channels – Alhurra, Alhurra-Iraq, and Alhurra Europe. Radio Sawa broadcasts 24/7 on seven programming streams in the Middle East, and utilizes Web sites as sources of up-to-the-minute news. MBN broadcasts from its headquarters in Northern Virginia, with production outlets in Baghdad, Cairo, Dubai, Beirut, and Jerusalem, and correspondents in the Middle East and around the world.\r\n\r\nAlhurra is distributed digitally via Arabsat and Nilesat, the same satellites used by all major Middle Eastern channels, as well as terrestrial transmitters in Baghdad, Mosul, Basra, Tikrit and Al Hilla. Alhurra Europe is distributed on Eutelsat Hotbird 8. Alhurra is also streamed on its news and information website at www.alhurra.com.\r\n\r\nRadio Sawa can be heard throughout the Middle East through FM and medium wave (AM) transmissions on seven streams including: (1) Iraq (FM and AM); (2) Jordan and the West Bank (FM); (3) the Gulf (FM and AM); (4) Egypt and the Levant (AM); (5) Morocco (FM); (6) Sudan, Djibouti and Yemen (FM and AM); and (7) Lebanon and Syria (FM). Radio Sawa is also streamed on its news and information Web site www.radiosawa.com.\r\n See Projection"},{"fiscalYear":2011,"description":"See FY 2010 description of accomplishments"}],"isApplicable":true}</t>
  </si>
  <si>
    <t>Karen Larson,330 Independence Avenue, SW , Washington, DC 20237 Email:&lt; a href='mailto:klarson@bbg.gov'&gt;klarson@bbg.gov&lt;/a&gt;Phone: (202) 321-4194.;</t>
  </si>
  <si>
    <t>http://www.bbg.gov</t>
  </si>
  <si>
    <t>Dec 04,2008</t>
  </si>
  <si>
    <t>BBG</t>
  </si>
  <si>
    <t>https://beta.sam.gov/fal/46b38a625672cfb146b2f420c2ecafed/view</t>
  </si>
  <si>
    <t>Northern Border Regional Development</t>
  </si>
  <si>
    <t>Direct Grants</t>
  </si>
  <si>
    <t>NORTHERN BORDER REGIONAL COMMISSION, NORTHERN BORDER REGIONAL COMMISSION</t>
  </si>
  <si>
    <t>{"list":[{"act":{"description":"The 2008 Farm Bill"},"publicLaw":{"congressCode":"110","number":"346"},"statute":{"page":"2230","volume":"122"},"authorizationTypes":{"USC":false,"act":true,"statute":true,"publicLaw":true,"executiveOrder":false}}]}</t>
  </si>
  <si>
    <t xml:space="preserve">The Northern Border Regional Commission is a Federal-State governmental agency concerned with the economic well-being of the citizens, businesses, and communities within a thirty-six (36) county region of Maine, New Hampshire, New York, and Vermont. (12 counties in Maine, 4 counties in New Hampshire, 14 counties in New York, and six counties in Vermont). The region has had chronic and continuous long-term economic distress.  The NBRC partnership is made up of a Federal Co-Chair and the Governors of the four participating States. </t>
  </si>
  <si>
    <t>{"environmentalImpact":{"reports":[{"isSelected":false,"reportCode":"statement"},{"isSelected":false,"reportCode":"assessment"},{"isSelected":false,"reportCode":"ExecutiveOrder12372"},{"isSelected":true,"reportCode":"otherRequired"}]},"description":"No Pre-application is required, however, a Letter of Intent to Apply is highly recommend. "}</t>
  </si>
  <si>
    <t>{"description":"No additional procedures."}</t>
  </si>
  <si>
    <t xml:space="preserve">The application may vary from year to year. Review application Program Manual and other materials at www.nbrc.gov. </t>
  </si>
  <si>
    <t>No other approval information.</t>
  </si>
  <si>
    <t>{"types":{"moe":false,"formula":false,"matching":true},"matching":{"requirementFlag":"voluntary","percent":"0","description":"By statute (40 U.S.C. §15702) the NBRC is required to annually assess the level of economic and demographic distress among the 36 counties in its service area.  Assessing distress is important as the resulting designations reflect whether or not the NBRC can provide grants within a county as well as what level of match is required of NBRC funded projects.\r\nCounties are designated as either:\r\nDistressed- and are eligible for 80% funding and require a 20% match\r\nTransitional - and are eligible for 50% funding and require a 50% match \r\nAttainment  - are not eligible for funding expect for certain circumstances. In general, NBRC funds may not be provided to projects located within a designated “Attainment County.” However, if a municipality is distressed or the project has a greater effect on distressed and transitional counties surrounding it, there is a possibility that it could be an eligible project see the Program Director. www.nbrc.gov\r\n"}}</t>
  </si>
  <si>
    <t>{"awarded":"other","description":"The grant agreement stipulates the time period for completion of the project.\r\n\r\nAll projects must be completed within three years from the date of the grant award.","awardedDescription":"Grantee submits periodic Requests for Reimbursement (SF-270) during the project phase, with 5% withheld until receipt of final closeout."}</t>
  </si>
  <si>
    <t>[{"code":"program","isSelected":true,"description":"Recipients are required to submit Quarterly Reports using the SF-PPR for the following dates: \r\nReporting Period:    October 1 - December 31 - Report Due January 31\r\nReporting Period:\tJanuary 1 - March 30 - \t    Report Due April 30\r\nReporting Period:\tApril 1 - June 30 - \t            Report Due July 31\r\nReporting Period: \tJuly 1 - September 30 -      Report Due October 30\r\n\r\nRecipients are required to submit Financial Form SF-425. The financial report is due on October 30 of each federal fiscal year (October 1to September 30) and 45 days after the close of the project.\r\n\r\nRecipients are required to submit Government Performance and Results Act (GPRA) (Pub.L. 103–62) report at the close of the project and three years after the close of the project."},{"code":"cash","isSelected":true,"description":"When submitting Requests for Reimbursement, grantee must furnish accompanying back-up documentation."},{"code":"progress","isSelected":true,"description":"See Program Reports comments previously."},{"code":"expenditure","isSelected":true,"description":"Recipients are required to submit Financial Form SF-425. The financial report is due on October 30 of each federal fiscal year (October 1to September 30) and 45 days after the close of the project."},{"code":"performanceMonitoring","isSelected":true,"description":"As outlined in the GPRA"}]</t>
  </si>
  <si>
    <t>{"isApplicable":true,"description":"Following 2CFR200."}</t>
  </si>
  <si>
    <t>Project files should be saved for a period of three years from project close out.</t>
  </si>
  <si>
    <t>57-3374-2-0-000;</t>
  </si>
  <si>
    <t>(Project Grants) FY 17 Estimate Not Available  FY 15$5,000,000.00; FY 16 est $7,500,000.00;</t>
  </si>
  <si>
    <t>Range        up to 250,000_x000D_
_x000D_
Average     $182,000</t>
  </si>
  <si>
    <t>{"list":[{"fiscalYear":2017,"description":"1"},{"fiscalYear":2015,"description":"25 awards "},{"fiscalYear":2016,"description":"42 awards "}],"isApplicable":true}</t>
  </si>
  <si>
    <t xml:space="preserve">See www.nbrc.gov_x000D_
</t>
  </si>
  <si>
    <t>Mark Scarano53 Pleasant Street, Suite 3602_x000D_
, Concord, NH 03301 Email:&lt; a href='mailto:admin@nbrc.gov'&gt;admin@nbrc.gov&lt;/a&gt;Phone: 603-369-3001;</t>
  </si>
  <si>
    <t>http://www.nbrc.gov</t>
  </si>
  <si>
    <t>Each State scores the applications received within their state independently. Generally, each state creates a team of reviewers and in addition have access to a group of consultants as referrals who have specialized knowledge on scientific or technical expert opinion to provide guidance when needed. Final decisions about awards are approved jointly between the Federal Co-Chair and the Governor’s Alternates (the five members that make up the Northern Border Regional Commission). The scoring system for each state is provided below. If the application is for a multi-state project, each state will score the application independently. While States will consult with one another in order to strive for consistency, a multi-state application may be awarded in one state and not in another.</t>
  </si>
  <si>
    <t>Sep 07,2013</t>
  </si>
  <si>
    <t>https://beta.sam.gov/fal/a8976f85173017f257d97bca3fa7958a/view</t>
  </si>
  <si>
    <t>Public Education for Peacebuilding Awards Program</t>
  </si>
  <si>
    <t xml:space="preserve">Public Education for Peacebuilding </t>
  </si>
  <si>
    <t>UNITED STATES INSTITUTE OF PEACE, UNITED STATES INSTITUTE OF PEACE</t>
  </si>
  <si>
    <t>{"list":[{"act":{"description":"United States Institute of Peace Act: Department of Defense Act"},"publicLaw":{"congressCode":"98","number":"525"},"statute":{"page":"2492,2649,22","volume":"98"},"USC":{"title":"4601","section":"4611"},"executiveOrder":{"title":"XVII","description":"nnnnnnn","part":"0000","section":"1701"},"authorizationTypes":{"USC":true,"act":true,"statute":true,"publicLaw":true,"executiveOrder":true},"usc":{"title":"4601","section":"4611"}}]}</t>
  </si>
  <si>
    <t>To support American colleges, universities, and public libraries interested in holding events, forums, etc. addressing international peace and conflict resolution.</t>
  </si>
  <si>
    <t>Public Events_x000D_
EducationActivities_x000D_
Speaker Forums</t>
  </si>
  <si>
    <t xml:space="preserve">Colleges, universities, and libraries in the U.S. and its territories. </t>
  </si>
  <si>
    <t>{"description":"All applicants must complete an application form.  The program is administered by the Institute of International Education, IIE.  The application can be found at: www.iie.org/usipsupport. ","isApplicable":true}</t>
  </si>
  <si>
    <t>The program is administered by the Institute of International Education, IIE who receives, screens, and makes approval recommendations to USIP. Once approved, awards are administered and tracked by IIE.</t>
  </si>
  <si>
    <t>{"flag":"yes","list":[{"start":"2013-03-01","end":"2013-05-03"}]}</t>
  </si>
  <si>
    <t>{"types":{"moe":false,"formula":false,"matching":true},"matching":{"requirementFlag":"voluntary","percent":"100","description":"Organizations must match the award amount on a 1 to 1 basis."}}</t>
  </si>
  <si>
    <t>{"awarded":"lump","description":"Projects funded through this program are expected to be conducted within six months of receiving the award."}</t>
  </si>
  <si>
    <t>[{"code":"program","isSelected":true,"description":"A final report that certifies that USIP funds have been matched, that the event was completed as described and includes information on outcomes, testimonials, and goal achievement.  The report is due 4 weeks after the completion of the event.  Report forms will be provided."},{"code":"cash","isSelected":false},{"code":"progress","isSelected":false},{"code":"expenditure","isSelected":false},{"code":"performanceMonitoring","isSelected":false}]</t>
  </si>
  <si>
    <t>Records regarding the program activity and its participants should be maintained for one year.</t>
  </si>
  <si>
    <t>95-1300-0-1-153;</t>
  </si>
  <si>
    <t>(Project Grants) FY 14 est $0.00; FY 12$500,000.00; FY 13 est $0.00;</t>
  </si>
  <si>
    <t>Up to $2,000</t>
  </si>
  <si>
    <t>{"flag":"appendix","description":"Institute of International Education (IIE)\r\nusipsupport@iie.org\r\nhttp://www.iie.org/en/Programs/USIP-Support"}</t>
  </si>
  <si>
    <t>April Hall2301 Constitution Avenue, NW, Washington, DC 20037 Email:&lt; a href='mailto:grantsl@usip.org'&gt;grantsl@usip.org&lt;/a&gt;Phone: 202-429-3842;</t>
  </si>
  <si>
    <t>http://www.iie.org/en/Programs/USIP-Support</t>
  </si>
  <si>
    <t>The criteria will be included in the application form provided from IIE's website:http://www.iie.org/en/Programs/USIP-Support</t>
  </si>
  <si>
    <t>USIP</t>
  </si>
  <si>
    <t>https://beta.sam.gov/fal/9299535e570f6ba3dcb40908eabe49d0/view</t>
  </si>
  <si>
    <t>Priority Grant Competition</t>
  </si>
  <si>
    <t>{"list":[{"act":{"description":"United States Institute of Peace Act; Department of Defense Act"},"publicLaw":{"congressCode":"98","number":"525"},"statute":{"page":"2492,2649","volume":"98"},"USC":{"title":"22","section":"1701-1712"},"executiveOrder":{"title":"XVII","description":"Authorization Act of 1985","section":"1701"},"authorizationTypes":{"USC":true,"act":true,"statute":true,"publicLaw":true,"executiveOrder":true},"usc":{"title":"22","section":"1701-1712"}}]}</t>
  </si>
  <si>
    <t xml:space="preserve">To seed and develop the international conflict resolution and peacebuilding field. </t>
  </si>
  <si>
    <t>Nonprofit or public institutions are eligible to apply.  USIP does not accept applications from individuals who are not affiliated with an eligible institution._x000D_
Funding is not available for degree work (payment of tuition fees or support for M.A. or Ph.D.-related work).  Inquiries for dissertation research support should be directed to USIP’s Jennings Randolph Peace Scholar Dissertation Program. _x000D_
Applications that list as participants, consultants, or project personnel members of USIP’s Board of Directors, staff or fellows will not be accepted._x000D_
USIP does not fund grant proposals of a partisan political nature or proposals that would inject the grantee or USIP into the policy processes of the United States government or any foreign government or international organization.  In addition, in accord with the United States of Peace Act, Section 1709 (b), USIP will not use political tests or political qualifications in selecting or monitoring any grantees.  Projects that lead to policy recommendations for governments, international organizations, or nongovernmental organizations are welcome and encouraged, although such recommendations will be those of the grantee and not USIP._x000D_
USIP does not provide support for the creation of a new organization, construction or maintenance purposes, direct social services, or microenterprise projects, nor does it provide funding to government agencies or to individuals working for government agencies._x000D_
All application materials must be in English unless specified otherwise in the specific call for proposals.</t>
  </si>
  <si>
    <t>{"description":"Please see USIP Website for information on eligibility and application process.","isApplicable":true}</t>
  </si>
  <si>
    <t>{"description":"All assistance offered by USIP is subject to USIP's General Grants Provisions."}</t>
  </si>
  <si>
    <t>Please refer to USIP's website for more information.</t>
  </si>
  <si>
    <t>{"awarded":"other","description":"Grants are typically one year in duration, however, short and long-term undertakings are also appropriate. Funds are released according to the schedule negotiated between USIP and the grantee. All funds must be spent or obligated within the established grant period.","awardedDescription":"Initial Payment is remitted upon receipt of signed award documents. Subsequent payments are made throughout the grant period."}</t>
  </si>
  <si>
    <t>[{"code":"program","isSelected":false,"description":""},{"code":"cash","isSelected":false,"description":""},{"code":"progress","isSelected":true,"description":"Grant recipients are required to submit interim narrative reports periodically and a final report at the end of the grant period."},{"code":"expenditure","isSelected":true,"description":"Grant recipients are required to submit interim financial reports periodically and a final financial report at the end of the grant period."},{"code":"performanceMonitoring","isSelected":false,"description":""}]</t>
  </si>
  <si>
    <t xml:space="preserve">All non-federal government agencies and nonprofit organizations that expend $750,000 or more in federal awards in a given fiscal year are required to conduct a single audit, also known as a “Single Audit” or "Subpart F Audit." _x000D_
_x000D_
Financial records, supporting documentation, statistical records, and all other records pertinent to any USIP grant shall be retained by the grantee for three years following the submission of the final report of project expenditures. Both the United States General Accounting Office and the President of the Institute or any of his authorized representatives shall have access to any pertinent books, documents, papers, and records of the grantee and such subrecipients as are involved._x000D_
_x000D_
</t>
  </si>
  <si>
    <t xml:space="preserve">(Project Grants) FY 18$1,238,599.00; FY 19 Estimate Not Available  FY 20 Estimate Not Available  FY 16$1,384,555.00; FY 17 est $1,359,342.00; - </t>
  </si>
  <si>
    <t>Range $30,000 - $190,000. Average ~$60,000.</t>
  </si>
  <si>
    <t>Shauna Eisenberg2301 Constitution Ave. NW, Washington, DC 20037 Email:&lt; a href='mailto:seisenberg@usip.gov'&gt;seisenberg@usip.gov&lt;/a&gt;Phone: 2024293841;</t>
  </si>
  <si>
    <t>http://www.usip.org</t>
  </si>
  <si>
    <t xml:space="preserve">USIP is committed to reviewing all grant applications in a thorough, rigorous, and expeditious manner. USIP grant competitions generally require applicants to first submit a concept note that briefly outlines their proposed project. All concept notes must be submitted via the Institute’s online grants management system. (Please consult the specific grant opportunity for instructions on how to register on this system.)  All concept notes must be submitted by the grant opportunity deadline. USIP staff will review the concept notes and notify applicants as to whether their project idea will be moving ahead in the process. Applicants whose concept notes are selected will be invited to submit a detailed full application. Once USIP has received a completed application, it undergoes a rigorous, confidential review by USIP staff and external subject matter experts. USIP’s Board of Directors makes the final decision on funding for grants. Please see USIP page on grantmaking for more information on eligibility and selection criteria. </t>
  </si>
  <si>
    <t>Jan 04,2018</t>
  </si>
  <si>
    <t>https://beta.sam.gov/fal/835c9393338a4fa0baf6c4bcdc75a9e4/view</t>
  </si>
  <si>
    <t xml:space="preserve">National Council on Disability </t>
  </si>
  <si>
    <t>NCD</t>
  </si>
  <si>
    <t>National Council on Disability, National Council on Disability</t>
  </si>
  <si>
    <t>{"list":[{"act":{"description":"The Rehabilitation Act of 1973 "},"publicLaw":{"congressCode":"93","number":"112"},"USC":{"title":"29","section":"780"},"authorizationTypes":{"USC":true,"act":true,"statute":false,"publicLaw":true,"executiveOrder":false},"usc":{"title":"29","section":"780"}},{"act":{"description":"Workforce Innovation and Opportunity Act"},"parentAuthorizationId":"bd04497537aacd4e1cc7d426188d62e9","publicLaw":{"congressCode":"113","number":"128"},"authorizationTypes":{"USC":false,"act":true,"statute":false,"publicLaw":true,"executiveOrder":false}}]}</t>
  </si>
  <si>
    <t>NCD is an independent federal agency charged with advising the President, Congress, and other federal agencies regarding policies, programs, practices, and procedures that affect people with disabilities. NCD is comprised of a team of Presidential and Congressional appointees, an Executive Director and a full-time professional staff. NCD fulfills its advisory roles regarding disability policies, programs, procedures, and practices that enhance equal opportunity by: Convening stakeholders  to acquire timely and relevant input for recommendations and action steps; Gathering and analyzing data and other information; Engaging and influencing current debates and agendas; Identifying and formulating solutions to emerging and long-standing challenges; and providing tools to facilitate effective implementation.</t>
  </si>
  <si>
    <t>NCD enters into cooperative agreements to research and produce reports on disability policy to advise the White House, Congress, Federal agencies, and to inform the general public.</t>
  </si>
  <si>
    <t xml:space="preserve">The White House, Congress, Federal agencies, and the general public will benefit. </t>
  </si>
  <si>
    <t xml:space="preserve">Applicants must submit a proposal that meets the requirements set out in solicitations posted on Grants.gov and ncd.gov. Proposals are reviewed and scored by NCD and by external experts in the topic area of the solicitation. </t>
  </si>
  <si>
    <t>{"awarded":"other","description":"Generally, cooperative agreements are for a one-year period, but may be shorter depending on the complexity of the project.","awardedDescription":"Payments are based on receipt of deliverables. "}</t>
  </si>
  <si>
    <t>[{"code":"program","isSelected":true,"description":"Framing paper, progressive drafts, and final report."},{"code":"cash","isSelected":false},{"code":"progress","isSelected":true,"description":"Monthly progress/activities"},{"code":"expenditure","isSelected":false},{"code":"performanceMonitoring","isSelected":false}]</t>
  </si>
  <si>
    <t>95-3500-0-0-000;</t>
  </si>
  <si>
    <t>(Direct Payments for Specified Use (Cooperative Agreements)) FY 18 Estimate Not Available  FY 17 est $200,000.00; FY 16$605,000.00;</t>
  </si>
  <si>
    <t>Usually for one-year cooperative agreements.</t>
  </si>
  <si>
    <t>{"list":[{"fiscalYear":2016,"description":"January 19, 2016\r\nImplementing the Affordable Care Act (ACA): A Roadmap for People with Disabilities\r\n\r\nJanuary 26, 2016\r\nThe Impact of the Affordable Care Act on People with Disabilities: A 2015 Status Report\r\n\r\nFebruary 2, 2016\r\nMonitoring and Enforcing the Affordable Care Act for People with Disabilities\r\n\r\nFebruary 23, 2016\r\nNCD Letter to Vice President Biden about the Marrakesh Treaty\r\n\r\nMarch 7, 2016\r\nMedicaid Managed Care Community Forums: Final Report\r\n\r\nApril 28, 2016\r\nNCD Letter to Treasury Secretary about Including Accessibility in New Dollar Bills\r\n\r\nMay 17, 2016\r\nNCD Letter To CMS Regarding Proposed Part B Drug Payment Model\r\n\r\nJune 21, 2016\r\nNCD Letter to Senate Majority Leader Mitch McConnell Regarding Senate Mental Health Legislation\r\n\r\nJuly 11, 2016\r\nNCD Letter to SSA Regarding Proposed Rule Titled \"Implementation of the NICS Improvements Act of 2007 (NIAA)”\r\n\r\nJuly 11, 2016\r\nNCD Letter to House Judiciary Committee on the “ADA Education and Reform Act of 2015”\r\n\r\nAugust 30, 2016\r\nNCD Statement Regarding the Zika Virus\r\n\r\nAugust 31, 2016\r\nNCD Letter to Solicitor General Regarding Pending Motion on Accessible Currency before U.S. District Court\r\n\r\nSeptember 13, 2016\r\nLetter from Current and Past NCD Chairs on ADA Notification Legislation (H.R. 3765)\r\n\r\nOctober 7, 2016\r\nNational Disability Policy: A Progress Report - October 2016\r\n\r\nOctober 7, 2016\r\nNCD Letter to DOJ Regarding Web Accessibility NPRM\r\n\r\nDecember 27, 2016\r\nNCD Letter to Treasury Regarding Tax Debt of Discharged Loans of Borrowers with Disabilities"}],"isApplicable":true}</t>
  </si>
  <si>
    <t>Ana Torres-Davis1331 F Street, N.W. Suite 850, Washington, DC 20004 Email:&lt; a href='mailto:atorresdavis@ncd.gov'&gt;atorresdavis@ncd.gov&lt;/a&gt;Phone: (202) 272-2019;</t>
  </si>
  <si>
    <t>http://www.ncd.gov</t>
  </si>
  <si>
    <t xml:space="preserve">Fiscal Year2017: Annual Report: Poverty and DisabilityFiscal Year2016: Mental Health on Services on College Campuses; Individuals with Disabilities Act Report series; Sexual Assault of Students with Disabilities on College Campuses; Inclusion of Persons with Disabilities in U.S. Foreign Programs; Annual report: Technology and Persons with Disabilities </t>
  </si>
  <si>
    <t>Proposals are chosen after a review by NCD staff and external experts in the topic area. Proposals are scored on criteria including: understanding of the issue, approach and procedural plan, organizational experience, and budget.</t>
  </si>
  <si>
    <t>Jun 08,2017</t>
  </si>
  <si>
    <t>https://beta.sam.gov/fal/a7ac86f9c86bb147bdb11e9d75dd4e73/view</t>
  </si>
  <si>
    <t>Civil Rights and Privacy Rule Compliance Activities</t>
  </si>
  <si>
    <t>Office for Civil Rights</t>
  </si>
  <si>
    <t>IMMED OFFICE OF THE SECRETARY OF HEALTH AND HUMAN SERVICES, HEALTH AND HUMAN SERVICES, DEPARTMENT OF</t>
  </si>
  <si>
    <t>{"list":[{"act":{"description":"Title VI of the Civil Rights Act of 1964, as amended; Sections 504 and 508 of the Rehabilitation Act of 1973, , as amended; Title IX of the Education Amendments of 1972, as amended; Age Discrimination Act of 1975, as amended; Hill-Burton Community Service Assurance, Titles VI and XVI of the Public Health Service Act, ,  as amended; Drug Abuse Offense and Treatment Act of 1972, Section 407; Comprehensive Alcohol Abuse and Alcoholism Prevention, Treatment and Rehabilitation Act of 1970, Section 321, as amended; Nondiscrimination Provisions of the Low-Income Home Energy Assistance Act of 1981, 42 U.S.C. 8625; Nondiscrimination Provisions of the Community Services Block Grant Program, 42 U.S.C. 9918; Family Violence Prevention and Services Act, as amended, Section 306(c)(2), Public Law 111-320; Americans with Disabilities Act of 1990, Title II, Subtitle A, Public Law 101-336; Small Business Job Protection Act of 1996, Section 1808, Public Law 104-188; Section 1557 of the Patient Protection and Affordable Care Act; Section 1553 of the Affordable Care Act; Federal Conscience Rights Statutes, which include the Church Amendments, (42 U.S.C. § 300a-7), the Coats-Snowe Amendment (42 U.S.C. 238n), and the Weldon Amendment (Public Law 115-31, section 507(d)); Maternal and Child Health Services Block Grant Nondiscrimination Provision (42 U.S.C. 708);, Preventive Health and Health Services Nondiscrimination Provision (42 U.S.C. 300w-7); Substance Abuse Prevention and Treatment Block Grant and Community Mental Health Services Block Grant Nondiscrimination Provision (42 U.S.C. 300x-57); Projects in Assistance to Transition from Homelessness Project Grants Nondiscrimination Provision (42 U.S.C. 290c-33); Equal Employment Opportunity Provision in the Public Telecommunications Financing Act of 1978, section 309, (47 U.S.C. 398(b)) as amended; Health Insurance Portability and Accountability Act of 1996 (HIPAA), 42 U.S.C. 1320d-8, 45 CFR Part 160 and Subparts A, C and E of Part 164--Standards for Privacy of Individually Identifiable Health Information (the \"Privacy Rule\") and Standards for the Protection of Electronic Protected Health Information (the \"Security Rule\"); Public Health Service Act, Title IX, 42 U.S.C. 299b-22, as amended by the Patient Safety and Quality Improvement Act of 2005, Public Law 109-41; Part C of title XI of the Social Security Act, 42 U.S.C. 1320d-d-8, as amended by Section 105 of the Genetic Information Nondiscrimination Act of 2008 (GINA), Public Law 110–233; Subtitle D of the Health Information Technology for Economic and Clinical Health (HITECH) Act, Public Law 111-5, 123 Stat. 115 (2009), and 45 CFR Subpart D of Part 164 - Breach Notification for Unsecured Protected Health Information (the \"Breach Notification Rule\"); Title IV of the 21st Century Cures Act, Public Law 114-255, 130 Stat. 1033 (2016)."},"authorizationTypes":{"USC":false,"act":true,"statute":false,"publicLaw":false,"executiveOrder":false}}]}</t>
  </si>
  <si>
    <t xml:space="preserve">As the Department's civil rights, conscience and religious freedom, and health privacy rights law enforcement agency, OCR investigates complaints, enforces rights, and promulgates regulations, develops policy and provides technical assistance and public education to ensure understanding of and compliance with non-discrimination and health information privacy laws.  </t>
  </si>
  <si>
    <t>ADVISORY SERVICES AND COUNSELING;INVESTIGATION OF COMPLAINTS</t>
  </si>
  <si>
    <t>Anyone who believes he or she has been discriminated against in the manner outlined, seeks information concerning civil rights, and recipients of Federal financial assistance who desire technical assistance and information for the purpose of assuring their compliance with nondiscrimination laws. Regarding the HIPAA Privacy and Security Rules, anyone who believes that the Privacy and/or Security Rules have been violated in the manner outlined or who seeks information about these Rules; consumers that need to know their rights under the Privacy Rule; and entities that need technical assistance and information for the purpose of assuring compliance with the Privacy and Security Rules.</t>
  </si>
  <si>
    <t>Individuals subject to discrimination and recipients who require technical assistance and information. Regarding the HIPAA Privacy Rule, individuals subject to violation of their health information privacy, covered entities, and others needing or seeking technical assistance and information concerning the Rule.</t>
  </si>
  <si>
    <t>{"description":"Complaints of discrimination and alleged violations of the HIPAA Privacy and Security Rules may be filed, and technical assistance information and public education may be requested, at the Headquarters and Regional Office locations of the Office for Civil Rights. "}</t>
  </si>
  <si>
    <t xml:space="preserve">A complaint must be filed not later than 180 days of the alleged discrimination, unless the time for filing is waived for good cause. Complaints under the Privacy and/or Security Rules must be filed within 180 days of the date when the complainant knew, or should have known, that the act or omission complained of occurred, unless the time limit is waived for good cause. Complaint processing time varies considerably based on the type of complaint, the complexity of the issues, and current OCR caseload. </t>
  </si>
  <si>
    <t xml:space="preserve">Individuals can appeal a civil rights discrimination complaint determination in some instances by submitting, in writing, a request for reconsideration to the Director, Office for Civil Rights. OCR imposes civil money penalties (CMPs) on covered entities and their business associates found to be in violation of the HIPAA Privacy, Security and/or Breach Notification Rules. If CMPs are imposed,  the covered entity, or any applicable business associates, may request a hearing in which an HHS administrative law judge (ALJ) decides if the CMPs are supported by the evidence in the case. OCR is required to present the evidence to support the imposition of CMPs to the ALJ. The covered entity and/or business associate(s) may also then appeal the ALJ's decision to the HHS Departmental Appeals Board (DAB) and ultimately to the U.S. Courts of Appeal. </t>
  </si>
  <si>
    <t>75-0135-0-1-751;</t>
  </si>
  <si>
    <t>(Investigation of Complaints) FY 16$38,798,000.00; FY 18 est $32,530,000.00; FY 17 est $38,798,000.00;</t>
  </si>
  <si>
    <t>{"list":[{"fiscalYear":2018,"description":"OCR projects to resolve approximately 31,000 total complaints alleging discrimination or a health information privacy or security violation."},{"fiscalYear":2016,"description":"OCR will resolve approximately 24,000 complaints alleging discrimination or a health information privacy or security violation. OCR resolved over 28,000 complaints alleging discrimination or a health information privacy or security violation."},{"fiscalYear":2017,"description":"OCR projects to resolve approximately 29,000 total complaints alleging discrimination or a health information privacy or security violation."}],"isApplicable":true}</t>
  </si>
  <si>
    <t xml:space="preserve">Title VI of the Civil Rights Act of 1964--the implementing regulation (45 CFR 80), "Your Rights Under Title VI of the Civil Rights Act of 1964 fact sheet, "Know Your Rights" brochure regarding national origin discrimination and limited English proficiency, a video in VHS and DVD formats entitled "Title VI Limited English Proficiency"; Section 504 of the Rehabilitation Act of 1973--the implementing regulation for HHS funded programs and activities (45 CFR 84), and fact sheets "Your Rights Under Section 504," "Your Rights as a Person with HIV Infection, AIDS, or Related Conditions," "Your Rights Under Section 504 and the Americans with Disabilities Act," and the HHS Section 504 federally conducted regulation (45 CFR 85); Age Discrimination Act of 1975--implementing regulations, HHS (45 CFR 91) and government-wide (45 CFR 90), and fact sheet "Your Rights Under the Age Discrimination Act"; Federal Health Care Provider Conscience Protection Statutes (including the Church Amendments, Section 245 of the Public Health Service Act, and the Weldon Amendment) implementing regulation (45 CFR 88), and, "Your Rights Under the Federal Health Care Provider Conscience Protection Laws" fact sheet, Community Service Assurance of the Hill-Burton regulation (42 CFR 124) and fact sheet "Community Service Assurance Under the Hill-Burton Act"; Sex Discrimination in Health-Related Training Programs regulation (45 CFR 83); fact sheets on: Section 1808/Multiethnic Placement Act (MEPA); the Americans with Disabilities Act (ADA); "How to File a Discrimination Complaint with OCR"; "Know Your Civil Rights"; Civil Rights Frequently Asked Questions; a video presentation: OCR guidance on Temporary Assistance for Needy Families (TANF) and Disability; OCR guidance documents and questions and answers on MEPA; various technical assistance materials for Medicare providers and applicants, including a sample nondiscrimination policy, LEP policy, auxiliary aids policy, accessibility policy, and grievance procedure, and various other civil rights publications. _x000D_
_x000D_
HIPAA regulations and standards: The Privacy Rule and the Security Rule, 45 CFR Part 160 and Subparts A, C and E of Part 164; the Breach Notification Rule, 45 CFR Subpart D of Part 164; "Your Health Information Privacy Rights"; "Privacy, Security, and the Electronic Health Record"; "Understanding the HIPAA Notice, and Sharing Health Information with Family and Friends." These consumer-facing brochures are also available in eight languages: Korean, Vietnamese, Simplified Chinese, Traditional Chinese, Polish, Russian, Tagalog, and Spanish. OCR also has sight videos available on various aspects of the HIPAA Privacy Rule for consumers and two designed for health care providers, as well as posters and a brochure entitled "Information is Powerful Medicine." Materials designed for covered entities designed for covered entities and their business associates include "Guidance on Risk Analysis Requirements Under the Security Rule" fact sheets and guidance on specific aspects of the Privacy and Security Rules; an entire webpage dedicated to educating covered entities on cybersecurity risks and how to address them via compliance with the HIPAA Security and Breach Notification Rules; and additional compliance tools such as "Am I a Covered Entity", "the Security Rule Educational Paper Series", and Frequently Asked Questions (FAQs). A complete list of HIPAA-related publications is available. _x000D_
_x000D_
There is also a brochure titled "Safeguarding Civil Rights Health Information Privacy," which provides general information about the Office for Civil Rights and its services. All literature is available at no charge; however, because of budgetary constraints and availability of stock, quantities may be limited. Most publications can be downloaded from OCR's website and are available in languages other than English. All publications are available in alternative formats for individuals with disabilities. </t>
  </si>
  <si>
    <t>{"flag":"appendix","description":"New England Region\r\nBoston, MA\r\n(services Connecticut, Maine, Massachusetts, New Hampshire, Rhode Island, Vermont)\r\nSusan Pezzullo-Rhodes, Regional Manager\r\nOffice for Civil Rights\r\nU.S. Department of Health and Human Services\r\nGovernment Center\r\nJ.F. Kennedy Federal Building - Room 1875\r\nBoston, MA 02203\r\nVoice phone 800-368-1019\r\nFAX (617) 565-3809\r\nTDD (617) 565-1343\r\n\r\nEastern &amp; Caribbean Region\r\nNew York, NY\r\n(services New Jersey, New York, Puerto Rico, Virgin Islands)\r\nLinda C. Colon, Regional Manager\r\nOffice for Civil Rights\r\nU.S. Department of Health and Human Services\r\nJacob Javits Federal Building\r\n26 Federal Plaza - Suite 3312\r\nNew York, NY 10278\r\nVoice Phone 800-368-1019\r\nFAX (212) 264-3039\r\nTDD (212) 264-2355\r\n\r\nMid-Atlantic Region\r\nPhiladelphia, PA\r\n(services Delaware, District of Columbia, Maryland, Pennsylvania, Virginia, West Virginia)\r\nBarbara Holland, Regional Manager\r\nOffice for Civil Rights\r\nU.S. Department of Health and Human Services\r\n150 S. Independence Mall West\r\nSuite 372, Public Ledger Building\r\nPhiladelphia, PA 19106-9111\r\nMain Line 800-368-1019\r\nFAX (215) 861-4431\r\nTDD (215) 861-4440\r\n\r\nSoutheast Region\r\nAtlanta, GA\r\n(services Alabama, Florida, Georgia, Kentucky, Mississippi, North Carolina, South Carolina, Tennessee)\r\nTimothy Noonan, Regional Manager\r\nOffice for Civil Rights\r\nU.S. Department of Health and Human Services\r\nAtlanta Federal Center, Suite 3B70\r\n61 Forsyth Street, S.W.\r\nAtlanta, GA 30303-8909\r\nVoice Phone 800-368-1019\r\nFAX (404) 562-7881\r\nTDD (404) 331-2867\r\n\r\nMidwest Region\r\nChicago, IL\r\n(services Illinois, Indiana, Michigan, Minnesota, Ohio, Wisconsin, Iowa, Kansas, Missouri, Nebraska)\r\nSteven Mitchell, Acting Regional Manager\r\nOffice for Civil Rights\r\nU.S. Department of Health and Human Services\r\n233 N. Michigan Ave., Suite 240\r\nChicago, IL 60601\r\nVoice Phone 800-368-1019\r\nFAX (312) 886-1807\r\nTDD (312) 353-5693\r\n\r\nSouthwest Region\r\nDallas, TX\r\n(services Arkansas, Louisiana, New Mexico, Oklahoma, Texas)\r\nMarisa Smith, Regional Manager\r\nOffice for Civil Rights\r\nU.S. Department of Health and Human Services\r\n1301 Young Street, Suite 1169\r\nDallas, TX 75202\r\nVoice Phone 800-368-1019\r\nFAX (214) 767-0432\r\nTDD (214) 767-8940\r\n\r\nRocky Mountain Region\r\nDenver, CO\r\n(services Colorado, Montana, North Dakota, South Dakota, Utah, Wyoming)\r\nAndrea Oliver, Regional Manager\r\nOffice for Civil Rights\r\nU.S. Department of Health and Human Services\r\n1961 Stout Street, Rm. 08-148\r\nDenver, CO 80294\r\nVoice Phone 800-368-1019\r\nFAX (303) 844-2025\r\nTDD (303) 844-3439\r\n\r\nPacific Region\r\nSan Francisco, CA\r\n(services American Samoa, Arizona, California, Guam, Hawaii, Nevada, Alaska, Idaho, Oregon, Washington)\r\nMichael Leoz, Regional Manager\r\nOffice for Civil Rights\r\nU.S. Department of Health and Human Services\r\n90 7th Street, Suite 4-100\r\nSan Francisco, CA 94103\r\nVoice Phone 800-368-1019\r\nFAX (415) 437-8329\r\nTDD (415) 437-8311"}</t>
  </si>
  <si>
    <t>Director, Office for Civil Rights _x000D_
Hubert H. Humphrey Building_x000D_
Mail Stop Room 509-F6_x000D_
200 Independence Avenue, SW_x000D_
, Washington, DC 20201 Email:&lt; a href='mailto:OCRMail@hhs.gov'&gt;OCRMail@hhs.gov&lt;/a&gt;Phone: 800-368-1019;</t>
  </si>
  <si>
    <t>http://www.hhs.gov/ocr</t>
  </si>
  <si>
    <t>HHS</t>
  </si>
  <si>
    <t>https://beta.sam.gov/fal/eac2785816d8980b65798ede580067f9/view</t>
  </si>
  <si>
    <t>Cooperative Agreements to Improve the Health Status of Minority Populations</t>
  </si>
  <si>
    <t>OFFICE OF MINORITY HEALTH, HEALTH AND HUMAN SERVICES, DEPARTMENT OF</t>
  </si>
  <si>
    <t>{"list":[{"act":{"description":"OMH is authorized to conduct this program under 42 U.S.C. Section 300 u-6, Section 1707 of the Public Health Service Act, as amended"},"authorizationTypes":{"USC":false,"act":true,"statute":false,"publicLaw":false,"executiveOrder":false}}]}</t>
  </si>
  <si>
    <t>To provide support for activities which have the potential to improve the health status and/or quality of life of racial/ethnic minorities, with the objective of reducing the excessive burden and death borne by minority and disadvantaged populations in the United States.</t>
  </si>
  <si>
    <t>Public and private nonprofit entities may apply. Faith based organizations are eligible to apply.</t>
  </si>
  <si>
    <t>Members of the minority and disadvantaged groups: Blacks; Hispanics; American Indians; Alaska Natives; Asian/American Pacific Islanders; or subgroups of these.</t>
  </si>
  <si>
    <t>{"description":"Proof of nonprofit status is required as part of the application submission.","isApplicable":true}</t>
  </si>
  <si>
    <t>{"description":"All open grant opportunities are posted on www.grants.gov. Additional information may be requested by calling 240-453-8822 or writing to: Office of Assistant Secretary of Health (OASH) Office of Grants Management, 1101 Wootton Parkway, Suite 550, Rockville, MD 20852."}</t>
  </si>
  <si>
    <t>Accepted applications will be reviewed by a review panel that will make recommendations on the technical merit based on the published criteria.  After considering the recommendations of the panel, the Deputy Assistant Secretary for Minority Health, will make a final decision on funding projects and a notice of grant award will be issued.</t>
  </si>
  <si>
    <t>Varies, but a project period is generally limited to 5 years or less. Within a project period, continuation applications must be submitted annually on a noncompeting basis for each year of support.</t>
  </si>
  <si>
    <t>{"awarded":"letter","description":"The cooperative agreements will have a project period not to exceed 5 years, with 12-month budget periods. Following the initial budget period, continued funding is subject to the availability of funds and satisfactory program performance.  Necessary instructions regarding payment procedure will be provided at the time the award is issued."}</t>
  </si>
  <si>
    <t>[{"code":"program","isSelected":true,"description":"Annual Program reports are required."},{"code":"cash","isSelected":true,"description":"Quarterly SF425 Federal Financial Reports must be submitted to Payment Management Services 30 days after the end of each calendar quarter.  "},{"code":"progress","isSelected":true,"description":"Progress reports are required quarterly for each budget period."},{"code":"expenditure","isSelected":true,"description":"Quarterly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final performance report is due 90 days following the end of the project period."}]</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</si>
  <si>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75.361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</si>
  <si>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75-0120-0-1-551;</t>
  </si>
  <si>
    <t>(Cooperative Agreements) FY 17 Estimate Not Available  FY 18 Estimate Not Available  FY 16 Estimate Not Available  - No grants were awarded under this program in FY '15, FY '16 or FY '17</t>
  </si>
  <si>
    <t>Grant program ended in 2015</t>
  </si>
  <si>
    <t>{"list":[{"fiscalYear":2016,"description":"It is not anticipated that grants will be awarded No grants funded"},{"fiscalYear":2018,"description":"It is not anticipated that grants will be awarded"},{"fiscalYear":2017,"description":"It is not anticipated that grants will be awarded"}],"isApplicable":true}</t>
  </si>
  <si>
    <t xml:space="preserve">45 CFR 74 and 92. Specific program requirements are contained in the Federal Register Notice, the application instructions, and the HHS Grants Policy Statement._x000D_
</t>
  </si>
  <si>
    <t>{"flag":"none","description":"Program Management Contact:\r\nOffice of Minority Health, Division of Program Operations\r\nTower Building, Suite 600, 1101 Wootton Parkway\r\nRockville, MD 20852. Telephone at (240) 453-8444 \r\n\r\nGrants Management Contact:\r\nOffice of Grants Management, 1101 Wootton Parkway, Suite 550,\r\nRockville, MD 20852, Telephone (240) 453-8822."}</t>
  </si>
  <si>
    <t>Eric C. West,Tower Building Suite 550, 1101 Wootton Parkway, Rockville, MD 20852 Email:&lt; a href='mailto:eric.west@hhs.gov'&gt;eric.west@hhs.gov&lt;/a&gt;Phone: (240) 453-8822.;</t>
  </si>
  <si>
    <t>https://minorityhealth.hhs.gov</t>
  </si>
  <si>
    <t>Complete review criteria are published in the Federal Register Notice or can be obtained from the Program contact.  Listed below are some criteria used to review applications: (1) consistency of project's goals and objectives with the Office of Minority Health's mission; (2) coherence and feasibility of methodology and activities selected to address the problem as evidence in the proposed implementation plan; (3) strength of proposed grant organization's management capability; (4) adequacy of qualifications, experience and cultural competence of proposed personnel; and (5) strength of analysis of potential impact or innovation the project proposes to generate.</t>
  </si>
  <si>
    <t>https://beta.sam.gov/fal/fbd2b86ca6528368b7d3747793e0c43e/view</t>
  </si>
  <si>
    <t>Public Awareness Campaigns on Embryo Adoption</t>
  </si>
  <si>
    <t xml:space="preserve">Embryo Donation/Adoption </t>
  </si>
  <si>
    <t>{"list":[{"act":{"description":"This program is authorized by Section 1704 of the Public Health Service Act, 42 U.S.C. Section 300u-3. "},"USC":{"title":"42","section":"300u-3."},"authorizationTypes":{"USC":true,"act":true},"usc":{"title":"42","section":"300u-3."}}]}</t>
  </si>
  <si>
    <t xml:space="preserve">To increase public awareness of embryo adoption as a method of family building and to provide services to infertile individuals so as to facilitate their use of embryo donation/adoption as a method of family building._x000D_
_x000D_
</t>
  </si>
  <si>
    <t>Eligible applicants include public agencies, nonprofit organizations, and for-profit organizations. Eligibility to compete for this announcement is limited to particular applicant organizations.  Only agencies and organizations, not individuals, are eligible to apply.  One agency must be identified as the applicant organization and will have legal responsibility for the project.  Additional agencies and organizations can be included as co-participants, subgrantees, subcontractors, or collaborators if they will assist in providing expertise and in helping to meet the needs of the recipients.  Faith-based and community-based organizations meeting the eligibility requirements may apply, or they may be included as co-participants, subgrantees, subcontractors, or collaborators if they will assist in providing expertise and in helping to meet the needs of recipients.  Eligibility is limited to organizations that can demonstration previous experience with embryo adoption and are knowledgeable in all elements of the process of embryo adoption.</t>
  </si>
  <si>
    <t>The beneficiaries for this program are potential donors and/or recipients of frozen embryos.</t>
  </si>
  <si>
    <t>{"description":"Proof of nonprofit status is required of nonprofit organizations and institutions.  OMB Circular No. A-87 applies to this program. For-profit are eligible to apply","isApplicable":true}</t>
  </si>
  <si>
    <t>Applications will be screened upon receipt. Those that are judged to be ineligible will be returned to the applicant. Accepted applications will be evaluated by a technical review panel composed of independent experts.  The final funding decision will be determined by the Agency Director, who will take into consideration the recommendations of the review panel; programmatic needs, stated needs; geographic location; and recommendations of DHHS personnel.  All applicants will be notified in writing of actions taken on their applications.  Applications that are approved and funded will be issued A Notice of Award.</t>
  </si>
  <si>
    <t xml:space="preserve">New projects are approved for a 2 year project period.     </t>
  </si>
  <si>
    <t>{"awarded":"letter","description":"Grant Project Periods are for 2 years"}</t>
  </si>
  <si>
    <t>[{"code":"program","isSelected":true,"description":"Annual Program reports are required."},{"code":"cash","isSelected":true,"description":"Cash Reports are due quarterly at a minimum."},{"code":"progress","isSelected":true,"description":"Progress reports are required for each budget period."},{"code":"expenditure","isSelected":true,"description":"Federal Financial Reports (SF425) are due quarterly."},{"code":"performanceMonitoring","isSelected":true,"description":"A final performance report is due 90 days following the end of the project period."}]</t>
  </si>
  <si>
    <t>HHS and the Comptroller General of the United States or any of their designated authorized officials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</si>
  <si>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(Project Grants) FY 16$680,000.00; FY 17 est $688,000.00; FY 18 Estimate Not Available </t>
  </si>
  <si>
    <t>Fiscal Year 2017  $150,000 - $299,000
Fiscal Year 2018  $150,000 - $299,000
Fiscal Year 2019  $100,000 - $300,000</t>
  </si>
  <si>
    <t xml:space="preserve">45 CFR 74 and 92. Specific program requirements are contained in the application instructions, the announcement, and the HHS Grants Policy Statement:  http://www.hhs.gov/asrt/og/aboutog/grantsnet.html_x000D_
_x000D_
</t>
  </si>
  <si>
    <t>{"flag":"appendix","description":"Office of Population Affairs, Department of Health and Human Services, 1101 Wootton Parkway, Suite 700, Rockville MD, 20852. Telephone: (240) 453-2888.  Project Officer Mr. Robert Scholle.\n\nDHHS, Office of Assistant Secretary for Health Office of Grants Management\n1101 Wootton Parkway, Suite 550, Rockville MD, 20852. Telephone: (240) 453-8822."}</t>
  </si>
  <si>
    <t>Eric C. WestTower Building Suite 550, 1101 Wootton Parkway, Rockville, MD 20852 Email:&lt; a href='mailto:eric.west@hhs.gov'&gt;eric.west@hhs.gov&lt;/a&gt;Phone: (240) 453-8822.;</t>
  </si>
  <si>
    <t>http://www.opa.gov</t>
  </si>
  <si>
    <t>Criteria are identified in the Funding Opportunity Announcement.</t>
  </si>
  <si>
    <t>https://beta.sam.gov/fal/27f02ad93ba34c11a6ac00d9b2637ae4/view</t>
  </si>
  <si>
    <t>Medical Reserve Corps Small Grant Program</t>
  </si>
  <si>
    <t>(MRC)</t>
  </si>
  <si>
    <t>{"list":[{"act":{"description":"Section 1703 of the Public Health Service (PHS) Act"},"authorizationTypes":{"USC":false,"act":true,"statute":false,"publicLaw":false,"executiveOrder":false}}]}</t>
  </si>
  <si>
    <t>To support the development of Medical Reserve Corps (MRC) units in communities throughout the United States to: (1) increase capacity at the community level to respond during emergencies which have medical consequences, and (2) improve public health in communities through volunteerism on an ongoing basis.</t>
  </si>
  <si>
    <t xml:space="preserve">Eligible applicants for this funding opportunity are national-level nonprofit organizations with significant local, state and national networking connections. </t>
  </si>
  <si>
    <t>{"description":"Proof of nonprofit status is required as part of the application submission.  Costs will be determined in accordance with 45 CFR 75/ 2 CFR 200.","isApplicable":true}</t>
  </si>
  <si>
    <t>Final award decisions will be made by the Director of the Office of the Civilian Volunteer_x000D_
Medical Reserve Corps. In making this decision, the Director will fund one cooperative_x000D_
agreement and will consider:_x000D_
(1) recommendations of the review panel;_x000D_
(2) reviews for programmatic and grants management compliance;_x000D_
(3) the reasonableness of the estimated cost to the government considering the available funding and anticipated results; and_x000D_
(4) the likelihood that the proposed project will result in the expected benefits.</t>
  </si>
  <si>
    <t>{"awarded":"quarterly","description":"This Cooperative Agreement will have a project period not to exceed 5 years, funds will be alloted on 12 month budget periods. Following the initial budget period, continued funding is subject to the availability of funds and satisfactory program performance.  Necessary instructions regarding payment procedures will be provided at the time of the award."}</t>
  </si>
  <si>
    <t>[{"code":"program","isSelected":true,"description":"Progress reports are required monthly, quarterly and annually.  A final performance report is due 90 days following the end of the project period.  "},{"code":"cash","isSelected":true,"description":"Cash reports are required for each cash withdrawal or transfer."},{"code":"progress","isSelected":true,"description":" Progress reports are required for each budget period. "},{"code":"expenditure","isSelected":true,"description":"As of February 1, 2011, the Department of Health and Human Services (DHHS) will begin the transition from use of the SF-269, Financial Status Report (Short Form or Long Form) to the use of the SF-425 Federal Financial Report for expenditure reporting. \r\n1. Grantees must submit quarterly Federal Financial Reports due on one of the standard due dates by which cash reporting is required to be submitted to PMS or at the end of a calendar quarter. The FFR is due 30 days after the end of each calendar quarter.\r\n2. Also, grantees must submit an annual Federal Financial Report due 90 days after the end of the budget period/project period end date. \r\n3. Reports are to be submitted electronically through GrantSolutions . In addition to the required quarterly progress reports, a final performance report is due 90 days following the end of the project period. \r\n"},{"code":"performanceMonitoring","isSelected":true,"description":" In addition to the required progress reports, a final performance report is due 90 days following the end of the project period. "}]</t>
  </si>
  <si>
    <t>{"isApplicable":true,"description":"In accordance with the provisions of 2 CFR 200 PART F\"Audit of States, Local Governments, and Non-Profit Organizations, nonfederal entities that expend financial assistance of $750,000 or more in Federal awards will have a single or a program specific audit conducted for that year.  Nonfederal entities that expend less than $750,000 a year in Federal awards are exempt as noted in 2 CFR 200 PART F.  In addition, grants and cooperative agreements are subject to inspection and audits by HHS and other Federal government officials."}</t>
  </si>
  <si>
    <t>Financial records, supporting documents, statistical records, and all other records pertinent to a grant shall be retained for a minimum of 3 years, or longer pending completion and resolution of any audit finding(s).</t>
  </si>
  <si>
    <t>(Cooperative Agreements) FY 16 est $3,000,000.00; FY 18 Estimate Not Available  FY 17 est $4,000,000.00;</t>
  </si>
  <si>
    <t>Only one Cooperative Agreement awarded at the amount of $3,000,000</t>
  </si>
  <si>
    <t>{"flag":"appendix","description":"Capt. Patrick Denis\r\nDeputy Director\r\nDivision of Civilian Volunteeer MRC\r\nOffice of the U.S. Surgeon General\r\n1101 Wootton Pkwy. Suite 184 Rockville, MD  20852\r\nPhone 240-453-2828\r\nPatrick.Denis@hhs.gov"}</t>
  </si>
  <si>
    <t>Virginia Simmons200 C. St. O'Neill Bldg., Washington, DC 20024 Email:&lt; a href='mailto:virginia.simmons@hhs.gov'&gt;virginia.simmons@hhs.gov&lt;/a&gt;Phone: 202-260-0400;</t>
  </si>
  <si>
    <t>https://www.medicalreservecorps.gov/HomePage</t>
  </si>
  <si>
    <t>Complete review criteria are published in the Federal Register Notice or can be obtained from the Program contact.  Listed below are some criteria used to review applications: 1) Implementation plan which describing linkages to existing community resources, the role the Medical Reserve Corps will most likely have, and the time frame for planning and implementation; 2) Management plan describing the organization's capabilities; 3) Evaluation plan describing program goals and how those goals will be assessed; 4) Supporting documentation detailing how the Medical Reserve Corps is connected to a Citizen Corps Council; and 5) Background on the adequacy of demonstrated knowledge of emergency medical response/care systems and utilization of volunteers.</t>
  </si>
  <si>
    <t>https://beta.sam.gov/fal/586cae13b4124953bb936922c079fb22/view</t>
  </si>
  <si>
    <t>National Organizations of State and Local Officials</t>
  </si>
  <si>
    <t>NOSLO</t>
  </si>
  <si>
    <t>HEALTH RESOURCES AND SERVICES ADMINISTRATION, HEALTH AND HUMAN SERVICES, DEPARTMENT OF</t>
  </si>
  <si>
    <t>{"list":[{"act":{"description":"Sections 311(a) of the Public Health Service (PHS) Act, as amended. "},"authorizationTypes":{"USC":false,"act":true,"statute":false,"publicLaw":false,"executiveOrder":false}}]}</t>
  </si>
  <si>
    <t xml:space="preserve">The purpose of the HRSA NOSLO cooperative is to support technical assistance, promotion of best practices and innovative solutions to emerging and ongoing national health priorities such as communicable disease prevention and suppression, childhood obesity, substance use disorders and/or mental health.  Award recipients preserve and improve public health by:  _x000D_
(1) strengthening the organizational capacities of state and local health departments, state Primary Care Offices (PCOs), state Offices of Rural Health (SORHs), small rural hospitals and clinics, state and local Ryan White HIV/AIDS Program (RWHAP) entities, state Medicaid agencies, and state legislatures through information exchanges and learning communities that support quality improvement and innovative public and private sector initiatives;_x000D_
(2) developing technical assistance materials and training activities that can be used by states, local governments, and their political subdivisions to benefit HRSA award recipients such as health centers, state maternal and child health programs, health professions training programs, state and local RWHAP entities, and state and local public health agencies/entities providing services to underserved communities; and _x000D_
(3) engaging national organizations representing state and local officials to provide education, training and technical assistance to promote integration of primary care, behavioral health, and public health initiatives for their constituencies. _x000D_
By promoting collaboration and partnership among major stakeholder organizations representing state and local public health officials and other HRSA award recipients, this cooperative agreement helps develop and promote public and private sector strategies to improve access to quality services and help to build a skilled health workforce, key tenets of HRSA’s mission and in support of the Secretary’s key principles of service and sustainability.   _x000D_
_x000D_
Program Expectations: The NOSLO award recipients will carry out initiatives which:_x000D_
• advise states and their political subdivisions in the prevention and suppression of communicable diseases to carry out public health activities, including establishing and maintaining adequate public health services to protect and improve population health;_x000D_
• focus on health promotion and prevention of disease, illness, and psychosocial problems through quality improvement activities at the state, local, and practice levels using mechanisms such as resource sharing, data collection and analysis of outcome measures and documentation of benefits across sites;_x000D_
• support the organizational capacity for state primary care offices/associations, health centers, and other HRSA award recipients to address the education and training needs of the core safety net provider workforce, including coordination efforts associated with emergency preparedness and response;_x000D_
• help states and local government entities to address the needs of uninsured, underserved and special needs populations in states and local areas, including improving access to quality care;_x000D_
• create useful, effective forms of collaboration with partners, within and beyond the health sector, to facilitate opportunities for program development and implementation of initiatives that support vulnerable and underserved populations;_x000D_
• promote workforce development in state and local public health agencies; and_x000D_
• increase collaborative efforts with federal/state supported resources with a shared goal to improve the capacity and efficiency of the public health and health care systems by leveraging resources to avoid duplication of efforts._x000D_
_x000D_
Core Functions: The NOSLO program will address three core functions related to the program purpose and expectations: (1) training and technical assistance (T/TA) in program management and operational support; (2) policy, program development/analysis and information exchange; and (3) collaboration, coordination and promoting partnerships. Applicants must outline specific activities under each required core function targeted to strengthening the organizational capacities of state and local health departments, their political subdivisions, and HRSA award recipients.  The projects will also address program priorities for the U.S. Department of Health and Human Services, such as the implementation of the Healthy People 2030, and the evolving health care landscape at the national, state and local levels. This includes projects that can assist states and local governments to achieve improved health outcomes for underserved populations and better services and value for state programs._x000D_
</t>
  </si>
  <si>
    <t>Eligible applicants include nonprofit service and/or membership organizations that can provide training and technical assistance on a national level to strengthen the infrastructure capacities of states and local government entities.
Applicants must be national in scope with a broad reach, and have established long-term relationships with at least one of the following groups: state and local health departments; state government entities such as state PCOs, SRHAs, and SORHs; state Medicaid Offices; state policymakers; state legislatures; and local county and city government entities.</t>
  </si>
  <si>
    <t xml:space="preserve">Eligible beneficiaries include the following entities: Federal; Interstate; Intrastate; State; Local; Public nonprofit institution/organization; Other public institution/organization; Non-Governmental –General; Minority group; Specialized group (e.g., health professionals, students, veterans); Small business (less than 500 employees); Private nonprofit institution/organization; Quasi-public nonprofit institution/organization; Anyone/general public; Native American Organizations; Health professional; Black; American Indian; Spanish origin; Asian; Other non-white; Migrant; U.S. citizen; Refugee/Alien; Veteran/Service; Person/Reservist (including dependents); Women; Disabled (ie., Deaf, Blind, Physically Disabled). </t>
  </si>
  <si>
    <t>{"description":"Applicants should review the individual HRSA notice of funding opportunity issued under this CFDA program for any required proof or certifications which must be submitted prior to or simultaneous with submission of an application package.","isApplicable":true}</t>
  </si>
  <si>
    <t>{"description":"Applicants should review the individual HRSA Notice of Funding Opportunity issued under this CFDA program for any required proof or certifications which must be submitted prior to or simultaneous with submission of an application package. HRSA requires all applicants to apply electronically through Grants.gov.  "}</t>
  </si>
  <si>
    <t xml:space="preserve">A Notice of Award, signed by the Grants Management Officer, is sent via e-mail to the applicant's Authorized Organization Representative._x000D_
</t>
  </si>
  <si>
    <t>{"awarded":"other","description":"Consult the Notice of Funding Opportunity for the period of support.","awardedDescription":"Grantee drawdown funds, as necessary, from the Payment Management System (PMS).  PMS is the centralized web based payment system for HHS awards."}</t>
  </si>
  <si>
    <t>[{"code":"program","isSelected":true,"description":"Refer to the Notice of Funding Opportunity for additional information."},{"code":"cash","isSelected":false},{"code":"progress","isSelected":true,"description":"The awardee will be required to submit performance and progress reports as well as status-federal financial reports (see the program announcement and notice of award for details for each required report). The award recipient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 recipient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 recipient, etc. may be subject to this requirement and will be so notified in the Notice of Award"},{"code":"expenditure","isSelected":false},{"code":"performanceMonitoring","isSelected":false}]</t>
  </si>
  <si>
    <t>{"isApplicable":true,"description":"Refer to the Notice of Funding Opportunity for information."}</t>
  </si>
  <si>
    <t>Grantees are required to maintain accounting records 3 years after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</si>
  <si>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75-0350-0-1-550;</t>
  </si>
  <si>
    <t xml:space="preserve">(Cooperative Agreements) FY 17$3,263,575.00; FY 18 est $3,128,575.00; FY 19 - </t>
  </si>
  <si>
    <t xml:space="preserve">In FY 2017, approximately $3,500,000 is expected to fund four (4) recipients. Applicants can request funding for a ceiling amount of up to $875,000 total costs (includes both direct and indirect/facilities and administrative costs). </t>
  </si>
  <si>
    <t>Lynnette S. Araki, 5600 Fishers Lane, Parklawn Room 14W06, Rockville, MD 20857 Email:&lt; a href='mailto:LAraki@hrsa.gov'&gt;LAraki@hrsa.gov&lt;/a&gt;Phone: (301) 443-6204;</t>
  </si>
  <si>
    <t xml:space="preserve">93.528 National Forum for State and Territorial Chief Executives; 93.129 Technical and Non-Financial Assistance to Health Centers; </t>
  </si>
  <si>
    <t>Review Criteria are outlined in the Notice of Funding Opportunity.</t>
  </si>
  <si>
    <t>Jan 29,2011</t>
  </si>
  <si>
    <t>https://beta.sam.gov/fal/919a0f970c4f07a5414d44e3929fd6eb/view</t>
  </si>
  <si>
    <t>HIV Prevention Programs for Women</t>
  </si>
  <si>
    <t>{"list":[{"USC":{"title":"42","section":"300u-2(a)(1)"},"executiveOrder":{"description":"42 U.S.C. 300u-2(a)(1), 300u-3, and 300u-6(e). "},"authorizationTypes":{"USC":true,"act":false,"statute":false,"publicLaw":false,"executiveOrder":true},"usc":{"title":"42","section":"300u-2(a)(1)"}}]}</t>
  </si>
  <si>
    <t>HIV Prevention for Women Living in the Rural South: (1) Increase knowledge of accurate HIV prevention information among women living in rural communities in the south; (2) improve and increase access to quality HIV prevention services to women living with or at high risk for HIV infection in rural communities in the south; (3) improve receptivity to and awareness of HIV prevention education, necessary to reduce the stigma among women in rural southern communities; and (4) increase the number of women living in the rural south, who voluntarily receiving HIV testing. _x000D_
HIV Prevention for Young Women Attending Minority Institutions: (1) Increase on campus activities targeting women at risk for HIV infection; (2) improve HIV prevention education efforts involving women on campus; (3) increase knowledge base of accurate HIV/STD prevention information among women attending minority institutions; and (4) improve access to HIV health related services for women attending minority institutions. _x000D_
HIV Prevention for Women Living in the Rural and Frontier Indian Country: (1) Increase knowledge of accurate HIV prevention information among women living in Indian Country; (2) improve and increase access to quality HIV prevention services to women living with or at high risk for HIV infection in rural and frontier Indian Country; (3) improve receptivity to and awareness of HIV prevention education necessary to reduce the stigma among women in rural and frontier Indian Country; and (4) increase the number of women living in rural and frontier Indian Country, who voluntarily receiving HIV testing. _x000D_
HIV Prevention for Women Incarcerated and Newly Released: (1) Increase the number of incarcerated women receiving pre-release discharge planning, particularly those who are living with HIV or at high risk for HIV infection; (2) increase the number of HIV infected incarcerated women who are connected to drug assistance programs, medical care, and case management services prior to release or at time of release; (3) increase the number of community linkages and networks for ensuring continuum of care for incarcerated and newly released women living with or at high risk for HIV in locations with high rates of HIV infections and incarcerated populations; and (4) increase the number of newly released women receiving support services and HIV care six months post release. _x000D_
HIV Prevention for Women Living in the U.S. Virgin Islands &amp; Puerto Rico: (1) Increase access to quality care and treatment for women living with HIV infection; (2) improve and increase access to secondary HIV prevention services to women living with HIV infection and primary prevention for those women at risk for infection; (3) increase understanding of living with HIV, disease management, and treatment adherence; and (4) increase community support activities for women living with HIV and their families.</t>
  </si>
  <si>
    <t>The applicant must be a Public College or University; a Historically Black College or University; a Hispanic Serving Institution; a Tribal College or University; a Private Non-Profit Community-Based Organization; a Native American Tribal Organization; and/or a Faith-Based Community Organization serving underserved women.  Small businesses or organizations not in an official partnership with a qualified institution are not eligible for funding under this announcement.</t>
  </si>
  <si>
    <t>Underserved women living in the Rural South; Young Women Attending Minority Institutions; Native/American Indian and Alaskan Native Women Living in Rural and Frontier Indian Country; Women Incarcerated and Newly Released Living with or at Risk for HIV/AIDS/STDs; and Women Living in Puerto Rico and the U.S. Virgin Islands, will benefit from this program.</t>
  </si>
  <si>
    <t>{"description":"Grant program ended 8/2015"}</t>
  </si>
  <si>
    <t>Grant program ended 2015</t>
  </si>
  <si>
    <t>Grant program ended 8/2015.</t>
  </si>
  <si>
    <t>{"awarded":"letter","description":"Grant Program ended 8/2015"}</t>
  </si>
  <si>
    <t>[{"code":"program","isSelected":true,"description":"Progress reports are required quarterly; a final performance report is due 90 days following the end of the project period.    "},{"code":"cash","isSelected":true,"description":"Grantees must submit quarterly SF425 Federal Financial Reports to Payment Management Services due on one of the standard due dates on which cash reporting is required or at the end of a calendar quarter. The FFR is due 30 days after the end of each calendar quarter"},{"code":"progress","isSelected":true,"description":"Progress reports are required for each budget period."},{"code":"expenditure","isSelected":true,"description":"Grantees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GrantSolutions."},{"code":"performanceMonitoring","isSelected":true,"description":"In addition to the required quarterly progress reports, a final performance report is due 90 days following the end of the project period. "}]</t>
  </si>
  <si>
    <t>Financial records, supporting documents, statistical records, and all other records pertinent to a grant shall be retained for a minimum of 3 years, or longer pending completion and resolution of any audit findings.  HHS and the Comptroller General of the United States or any of their designated authorized officials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</si>
  <si>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(Cooperative Agreements (Discretionary Grants)) FY 16 Estimate Not Available  FY 18 Estimate Not Available  FY 17 Estimate Not Available  - Current grants ended 8/31/2015; no grants funded in FY '15, '16 or '17</t>
  </si>
  <si>
    <t>Grant program ended 8/2015</t>
  </si>
  <si>
    <t>{"flag":"appendix","description":"Nicole Greene\r\nOASH/Office on Women's Health\r\n200 Independence Ave., SW\r\nRoom 7-712E \r\nWashington, DC\r\nPhone:  202-690-7650\r\n"}</t>
  </si>
  <si>
    <t>Brenda C. DonaldsonTower Building Suite 550, 1101 Wootton Parkway, Rockville, MD 20852 Email:&lt; a href='mailto:Brenda.Donaldson@hhs.gov'&gt;Brenda.Donaldson@hhs.gov&lt;/a&gt;Phone: (240) 453-8822.;</t>
  </si>
  <si>
    <t>http://www.womenshealth.gov</t>
  </si>
  <si>
    <t>https://beta.sam.gov/fal/84f3cb88e10478ec402221169f23022e/view</t>
  </si>
  <si>
    <t>Strengthening Public Health Services at the Outreach Offices of the U.S.-Mexico Border Health Commission</t>
  </si>
  <si>
    <t>{"list":[{"act":{"description":"Public Health Service Act As Amended"},"USC":{"title":"22","section":"§ 290n"},"executiveOrder":{"title":"XVII","description":"22 U.S.C § 290n","section":"1701(e) (1)"},"authorizationTypes":{"USC":true,"act":true,"statute":false,"publicLaw":false,"executiveOrder":true},"usc":{"title":"22","section":"§ 290n"}}]}</t>
  </si>
  <si>
    <t>This funding is intended to support projects aligned with the goals of the United States-Mexico Border Health Commission (BHC), and its mission to provide leadership to optimize health and quality of life for residents in the border region. Funding priorities include programs or initiatives related to the BHC Healthy Border 2020  Strategy (Chronic and Degenerative diseases; Infectious diseases; Maternal and Child Health; Mental Health and Addiction; and Injury prevention) and BHC transversal issues (access to care, research, strategic planning); other border health needs identified during relevant bi-national Commission meetings.</t>
  </si>
  <si>
    <t>This is a limited eligibility cooperative agreement offered to the Arizona Department of Health Services/Office of Border Health; the California Department of Public Health/California Office of Bi-national Border Health; the New Mexico Department of Health/Office of Border Health; and the Texas Department of State Health Services/Office of Border Health. The BHC’s establishing legislation (22 U.S.C. § 290n) calls for close coordination and integration with each of the four state offices of border health, and enabled the Commission to locate its border health operations within those existing state offices to avoid duplicative efforts. The four U.S. offices of border health have extensive experience supporting the BHC’s bi-national goals, objectives, and initiatives, and maintain important working relationships and shared ongoing initiatives with Mexico through the appropriate BHC outreach office(s) on the Mexican side of the border. Continuity and consistency in this bi-national effort in the border region is essential to the productivity and success of the BHC.</t>
  </si>
  <si>
    <t>This funding is intended to support projects aligned with the goals of the United States-Mexico Border Health Commission, and its mission to provide leadership to optimize health and quality of life for residents in the border region. Special target populations and organizations can include specific sub-groups of interest, such as disadvantaged or medically underserved areas, limited-English speaking groups, migrant populations, native communities, and community-based organizations. The cooperative agreement mechanism encourages the formation and development of collaborative partnerships to facilitate sustainability of efforts and to maximize impact in the border region.</t>
  </si>
  <si>
    <t>{"description":"Applicants should provide documentation of the availability and qualifications (including expertise, relevant experience, education, and competence) of its proposed programmatic and administrative staff, as well as other personnel (including partner institutions, subcontractors, and consultants) who would perform required work activities. Acceptable documentation could include resumes/CVs, letters of endorsement, and narrative descriptions of previous work.\r\n\r\nApplicants should also provide documentation that demonstrates relevant depth of previous experiences communicating, coordinating, and collaborating with key stakeholders on multi-year border health initiatives involving relevant multi-sectoral partners (including those focusing on clinical medicine, public health, community outreach, academic research, government programs, policy making, etc.)\r\n","isApplicable":true}</t>
  </si>
  <si>
    <t>Applications will be screened upon receipt. Those that are judged to be incomplete or arrive after the deadline will be returned without comment. Each HHS/OGA Program's office is responsible for facilitating the process of evaluating applications and setting funding levels according to the criteria set forth in the Funding Opportunity Announcement.  An independent review panel will evaluate applications that pass the screening and meet the responsiveness criteria if applicable. These reviewers are experts in their fields, and are drawn from academic institutions, non-profit organizations, state and local government, and Federal government agencies. Based on the Application Review Criteria (as outlined under Section E.1 of the Funding Opportunity Announcement), the reviewers will comment on and score the applications, focusing their comments and scoring decisions on the identified criteria. In addition to the independent review panel, Federal staff will review each application for programmatic, budgetary, and grants management compliance. Final award decisions will be made by the HHS Assistant Secretary for Global Affairs.</t>
  </si>
  <si>
    <t xml:space="preserve">HHS/OASH seeks to award funds as much in advance of the anticipated project start date shown in Section B “Federal Award Information,” as practicable, with a goal of 10-15 days._x000D_
_x000D_
If you are unsuccessful, you will be notified by the program office by email and/or letter and will receive summary comments pertaining to the application resulting from the review process. On occasion, some applicants may receive a letter indicating that an application was approved but unfunded. These applications are kept active for one year and may be considered for award without re-competing should funds become available during the hold period._x000D_
</t>
  </si>
  <si>
    <t>Project period is for 3 years.  Each year of the approved project period, you will be required to submit a noncompeting application which includes a progress report for the current budget year, and work plan, budget and budget justification for the upcoming year. Specific guidance will be provided via Grant Solutions well in advance of the application due date. HHS/OASH will award continuation funding based on availability of funds, satisfactory progress of the project, and grants management compliance, including timely reporting. Additionally, failure to provide final progress or financial reports on other grants with HHS may affect continuation funding.</t>
  </si>
  <si>
    <t>{"awarded":"letter","description":"The Office of Global Affairs intends to make available approximately $1,100,000 for cooperative agreements during the second year of this cooperative agreement (July 1, 2017-June 30, 2018), and anticipates making four awards. OGA will fund grants in annual increments (budget periods) and for an anticipated project period of up to five years. Cost-sharing is not required, but development of sustainable partnerships and collaborative initiatives is highly encouraged."}</t>
  </si>
  <si>
    <t>[{"code":"program","isSelected":false},{"code":"cash","isSelected":true,"description":"Quarterly cash reporting to the HHS Payment Management System on the Federal Financial Reports (FFR) (SF-425) is required. Please note, at this time, these FFR reports are separate submissions via the Payment Management System. "},{"code":"progress","isSelected":true,"description":"You must submit performance reports on a semi-annual basis. Your performance reports must address content required by 45 CFR § 75.342(b)(2). You must submit your performance reports by upload to our grants management system (GrantSolutions.gov), in the Grant Notes module. You will also be required to submit a final progress report covering the entire project period 90 days after the end of the project period. You must submit the final report by upload to our grants management system (GrantSolutions.gov), in the Grant Notes module."},{"code":"expenditure","isSelected":true,"description":"You will be required to submit quarterly and annual Federal Financial Reports (FFR) (SF-425). Your specific reporting schedule will be issued as a condition of grant award. You will also be required to submit a final FFR covering the entire project period 90 days after the end of the project period. You must submit FFRs via our grants management system (GrantSolutions.gov) FFR module.\r\n"},{"code":"performanceMonitoring","isSelected":true,"description":"In accordance with 45 CFR §75.301, reporting requirements must be clearly articulated such that, where appropriate, performance during the execution of the Federal award can be measured. \r\n\r\nOver the five-year cooperative agreement period, the grantee should remain in close communication with the BHC U.S. Section Office and HHS/OGA to collaboratively develop a detailed evaluation plan for each annual budget period (i.e. Program Years 1 through 5).\r\n\r\nAt the end of each funding year of this initiative, the grantee should be able to:\r\n*  Describe the process for partnership development with key organizations, and     share feedback on the progress of more complex binational, cross-border, or border-wide partnerships.\r\n*  Describe collaborations to address priority border health issues, and progress towards sustainability of border health initiatives and activities.\r\n*  Describe outcomes achieved as a result of the influence of the grantee, the BHC, or other implementing partners.\r\n*  Describe border community involvement for relevant border health activities.\r\n*  Describe accomplishments and progress toward achieving BHC goals and addressing Healthy Border 2020 priority issues.\r\n"}]</t>
  </si>
  <si>
    <t>{"isApplicable":true,"description":"In addition, grants and cooperative agreements are subject to inspection and audits by DHHS and other Federal government officials."}</t>
  </si>
  <si>
    <t>Financial records, supporting documents, statistical records, and all other records pertinent to a grant shall be retained for a minimum of 3 years, or longer pending completion and resolution of any audit findings.  HHS and the Comptroller General of the United States or any of their designated authorized officials shall have the right of access to any books, documents, papers, or other records of a grantee, sub-grantee, contractor, or subcontractor, which are pertinent to the HHS grant, in order to make audits, examinations, excerpts and transcripts.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</si>
  <si>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(Cooperative Agreements) FY 17 est $1,100,000.00; FY 16$1,300,000.00; FY 18 Estimate Not Available </t>
  </si>
  <si>
    <t xml:space="preserve">Fiscal Year 2014: $1,300,000_x000D_
Fiscal Year 2015: $1,350,000_x000D_
Fiscal Year 2016: $1,300,000_x000D_
Fiscal Year 2017: $1,100,000_x000D_
_x000D_
Anticipated future budget period amounts are dependent on the availability of funding._x000D_
_x000D_
</t>
  </si>
  <si>
    <t>Specific program requirements are described in the application instructions. If you are successful and receive a Notice of Award, in accepting the grant award, you stipulate that the award and any activities thereunder are subject to all provisions of 45 CFR part 75, currently in effect or implemented during the period of the grant or other Department regulations and policies effective at the time of the award. In addition, your organization must comply with all terms and conditions outlined in the Notice of Award, the U.S. Department of Health and Human Services (HHS) Grants Policy Statement (GPS), requirements imposed by program statutes and regulations and HHS grant administration regulations, as applicable, as well as any requirements or limitations in any applicable appropriations acts. The current HHS GPS is available at http://www.hhs.gov/asfr/ogapa/aboutog/hhsgps107.pdf. Please note HHS plans to revise the HHS GPS to reflect changes to the regulations; 45 CFR parts 74 and 92 have been superseded by 45 CFR part 75.</t>
  </si>
  <si>
    <t>{"flag":"appendix","description":"U.S. Section of the United States-Mexico Border Health Commission\r\nOffice of Global Affairs, HHS\r\n211 N. Florence, Suite 101- El Paso, TX 79901\r\nPhone: 915-532-1006 or 1-866-785-9867\r\nEmail: bhc@borderhealth.org\r\n\r\nFor information on program requirements, contact the program office.\r\nOffice of Global Affairs (OGA)\r\n330 C Street SW, Room 2300 Washington, DC 20201\r\nPhone: (202) 690-6174, (202)-260-0399\r\n Email: globalhealth@hhs.gov\r\n"}</t>
  </si>
  <si>
    <t>Eric C. WestFor information related to administrative and budgetary requirements, contact the HHS/OASH Office of Grants Management Specialist listed below._x000D_
DeWayne Wynn_x000D_
1101 Wootton Parkway, Suite 550_x000D_
Rockville, MD 20852_x000D_
Phone: 240-453-8822_x000D_
Email: Dewayne.Wynn@hhs.gov_x000D_
, Rockville, MD 20852 Email:&lt; a href='mailto:eric.west@hhs.gov'&gt;eric.west@hhs.gov&lt;/a&gt;Phone: (240) 453-8822;</t>
  </si>
  <si>
    <t>http://www.hhs.gov/about/agencies/oga/index.html</t>
  </si>
  <si>
    <t>Technical Approach: 30 points; Organizational Approach: 20 points; Personnel Qualifications: 20 points; Border Coordination Experience: 30 points</t>
  </si>
  <si>
    <t>https://beta.sam.gov/fal/da111510161b85e355bfc4253b488f39/view</t>
  </si>
  <si>
    <t>Technical Assistance and Provision for Foreign Hospitals and Health Organizations</t>
  </si>
  <si>
    <t>(Technical Assistance and Provision for Foreign Hospitals and_x000D_
Health Organizations)</t>
  </si>
  <si>
    <t>{"list":[{"act":{"description":"The Omnibus Appropriations Act, 2009, appropriated funds to HHS for carrying out Title III of the Public Health Service Act (PHS Act).  Public Law 111-8, 123 Stat. 524, 777 (March 11, 2009).\r\nb. Pursuant to Section 307(a)(2) of the PHS Act, 42 U.S.C. Section 242l(a)(2), HHS is authorized to participate with other countries in cooperative endeavors in biomedical research, health care services, health care research, or other related activities in furtherance of the activities, objectives or goals authorized under the Tom Lantos and Henry J. Hyde United States Global Leadership Against HIV/AIDS, Tuberculosis, and Malaria Reauthorization Act of 2008 (PEPFAR Reauthorization Act). The purpose of the PEPFAR Reauthorization Act, 22 U.S.C. Section 7603, is “to strengthen and enhance United States leadership and the effectiveness of the United States response to the HIV/AIDS, tuberculosis, and malaria pandemics and other related and preventable infectious diseases as part of the overall United States health and development agenda.” "},"USC":{"title":"42","section":"242l(a)(2)"},"authorizationTypes":{"USC":true,"act":true,"statute":false,"publicLaw":false,"executiveOrder":false},"usc":{"title":"42","section":"242l(a)(2)"}}]}</t>
  </si>
  <si>
    <t>To provide support for a quality of care improvement project based in a partner healthcare institution around the world, to provide continuing education and refresher training to physicians and other staff at hospitals and other Health Organizations around the world, and strengthen support and relations with Ministers of Public Health (MOPH).</t>
  </si>
  <si>
    <t>Citizens of the world.</t>
  </si>
  <si>
    <t>{"description":"All grant announcements are posted on www.grants.gov. "}</t>
  </si>
  <si>
    <t>Applications will be screened upon receipt. Those that are judged to be incomplete or arrive after the deadline will be returned without comment. Accepted applications will be reviewed for technical merit in accordance with HHS policies. Applications will be evaluated by a technical review panel composed of experts.  Funding decisions will be determined by the Director, Office of Global Health Affairs and will take into consideration the recommendations and ratings of the review panel; program needs, and stated preferences.</t>
  </si>
  <si>
    <t>Approximately 60 days from the application deadline date.</t>
  </si>
  <si>
    <t>Support is recommended for a specified project period (5 years), and is not generally considered for renewal beyond that period.</t>
  </si>
  <si>
    <t>{"awarded":"letter","description":"Varies, but a project period is generally limited to 5 years or less. Within a project period, continuation applications must be submitted annually on a noncompeting basis for each year of support."}</t>
  </si>
  <si>
    <t>[{"code":"program","isSelected":true,"description":"Annual Program reports are required."},{"code":"cash","isSelected":true,"description":"Cash Reports are due on a minimum basis of quarterly."},{"code":"progress","isSelected":true,"description":"Progress reports are required for each budget period."},{"code":"expenditure","isSelected":true,"description":"Financial status reports are due at the end of each budget period.\r\n\r\n"},{"code":"performanceMonitoring","isSelected":true,"description":"A final performance report is due 90 days following the end of the project period."}]</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</si>
  <si>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75,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</si>
  <si>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(Salaries and Expenses) FY 18 est $0.00; FY 17 est $0.00; FY 16$0.00;</t>
  </si>
  <si>
    <t>$650,000.00  to $7,900,000</t>
  </si>
  <si>
    <t xml:space="preserve">45 CFR 75. Specific program requirements are contained in the Federal Register Notice, the application instructions, and the HHS Grants Policy Statement. </t>
  </si>
  <si>
    <t>{"flag":"none","description":"Program Management Contact:\r\nBiomedical Advanced Research and Development Authority (BARDA)\r\nOffice of the Assistant Secretary for Preparedness and Response\r\nU.S. Department of Health and Human Services \r\n"}</t>
  </si>
  <si>
    <t>Julie Schafer200 Independence Ave., SW,, Washington, DC  20201 Email:&lt; a href='mailto:Julie.Schafer@hhs.gov'&gt;Julie.Schafer@hhs.gov&lt;/a&gt;Phone: 202-205-1435;</t>
  </si>
  <si>
    <t>http://www.phe.gov</t>
  </si>
  <si>
    <t>Applications will be screened by OGHA staff for completeness and for responsiveness to the program guidance.  Applicants should pay strict attention addressing these criteria, as they are the basis upon which applications will be judged. Those applications judged to be non-responsive or incomplete will be returned to the applicant without review.  Applications that are complete and responsive to the guidance will be evaluated for scientific and technical merit by an appropriate peer review group specifically convened for this solicitation and in accordance with HHS policies and procedures.  As part of the initial merit review, all applications will receive a written critique.  All applications recommended for approval will be discussed fully by the ad hoc peer review group and assigned a priority score for funding.  Eligible applications will be assessed according the following criteria:  Technical Approach 45 points; Experience and Capabilities of the Organization 45 points; and Facilities and Resources 10 points.</t>
  </si>
  <si>
    <t>https://beta.sam.gov/fal/b600803a4b8b59fec38f682398296c99/view</t>
  </si>
  <si>
    <t>Special Programs for the Aging, Title VII, Chapter 3, Programs for Prevention of Elder Abuse, Neglect, and Exploitation</t>
  </si>
  <si>
    <t>ADMINISTRATION FOR COMMUNITY LIVING (ACL), HEALTH AND HUMAN SERVICES, DEPARTMENT OF</t>
  </si>
  <si>
    <t>{"list":[{"act":{"description":"Older Americans Act"},"authorizationTypes":{"USC":false,"act":true,"statute":false,"publicLaw":false,"executiveOrder":false}}]}</t>
  </si>
  <si>
    <t>To support activities to develop, strengthen, and carry out programs for the prevention, detection, assessment, and treatment of, intervention in, investigation of, and response to elder abuse, neglect, and exploitation (including financial exploitation), including: (1) providing for public education and outreach to identify and prevent elder abuse, neglect, and exploitation; (2) providing for public education and outreach to promote financial literacy and prevent identity theft and financial exploitation of older individuals; (3) ensuring the coordination of services provided by area agencies on aging with services instituted under the State adult protection service program, State and local law enforcement systems, and courts of competent jurisdiction; (4) promoting the development of information and data systems, including elder abuse reporting systems, to quantify the extent of elder abuse, neglect, and exploitation in the State; (5) conducting analysis of State information concerning elder abuse, neglect, and exploitation and identifying unmet service, enforcement, or intervention needs; (6) conducting training for individuals, professionals, and paraprofessionals, in relevant fields on the identification, prevention, and treatment of elder abuse, neglect, and exploitation, with particular focus on prevention and enhancement of self determination and autonomy; (7) providing technical assistance to programs that provide or have the potential to provide services for victims of elder abuse, neglect, and exploitation and for family members of the victims; (8) conducting special and on going training for individuals involved in serving victims of elder abuse, neglect, and exploitation, on the topics of self determination, individual rights, State and Federal requirements concerning confidentiality, and other topics determined by a State agency to be appropriate; (9) promoting the development of an elder abuse, neglect, and exploitation system; (10) examining various types of shelters serving older individuals (in this paragraph referred to as safe havens), and testing various safe haven models for establishing safe havens (at home or elsewhere), that recognize autonomy and self-determination, and fully protect the due process rights of older individuals; and (11) supporting multidisciplinary elder justice activities.</t>
  </si>
  <si>
    <t>All States and U.S. Territories which have State Agencies on Aging designated by the governors.</t>
  </si>
  <si>
    <t>Individuals 60 years of age and older, targeting those older individuals with the greatest social needs and those with the greatest economic needs.</t>
  </si>
  <si>
    <t>{"description":"Applicable costs and administrative procedures will be determined in accordance with 45 CFR Part 75.","isApplicable":true}</t>
  </si>
  <si>
    <t>{"environmentalImpact":{"reports":[{"isSelected":false,"reportCode":"statement"},{"isSelected":false,"reportCode":"assessment"},{"isSelected":false,"reportCode":"ExecutiveOrder12372"},{"isSelected":true,"reportCode":"otherRequired"}]},"description":"Preapplication coordination is required. Environmental impact information is not required for this program. This program is excluded from coverage under E.O. 12372."}</t>
  </si>
  <si>
    <t>{"description":"OMB Circular No. A-102 applies to this program. This program is excluded from coverage under OMB Circular No. A-110. Consult the appropriate Regional Office for State application instructions. (See Appendix IV of the\r\nCatalog).\r\n"}</t>
  </si>
  <si>
    <t>The Administration for Community Living awards funds through a statutory formula to State Agencies on Aging after review and evaluation of submitted state plans.</t>
  </si>
  <si>
    <t>States are entitled to these grants by statute.  However, the grants can be terminated by the Assistant Secretary for Aging if the required State Plan is not approved, or if  the required intrastate funding formula is not approved.</t>
  </si>
  <si>
    <t>Appeals are processed in accordance with HHS regulations in 45 CFR 1321 and Section 2112 of Title 28, U.S.C.</t>
  </si>
  <si>
    <t>Applications are submitted for a 2-, 3-, or 4-year period and are revised as necessary.</t>
  </si>
  <si>
    <t>{"awarded":"other","description":"One year.","awardedDescription":"Payment Management System"}</t>
  </si>
  <si>
    <t>[{"code":"program","isSelected":true,"description":"Program reports are required."},{"code":"cash","isSelected":true,"description":"Submitted through the payment management system."},{"code":"progress","isSelected":false},{"code":"expenditure","isSelected":true,"description":"SF-425"},{"code":"performanceMonitoring","isSelected":true,"description":"Through the appropriate Regional Office."}]</t>
  </si>
  <si>
    <t>{"isApplicable":true,"description":"In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Part 75.500."}</t>
  </si>
  <si>
    <t>Records must be kept available for 3 years after submission of the final expenditure report.</t>
  </si>
  <si>
    <t>75-0142-0-1-506;</t>
  </si>
  <si>
    <t>(Formula Grants) FY 18 Estimate Not Available  FY 17 est $4,742,357.00; FY 16$4,751,881.00;</t>
  </si>
  <si>
    <t xml:space="preserve">Average: $84,500_x000D_
FY16 Range $2,958-$471,073._x000D_
</t>
  </si>
  <si>
    <t xml:space="preserve">45 CFR 75 and 45 CFR 1321._x000D_
To assist state efforts in developing comprehensive State Plans, the U.S. Administration on Aging provided technical support funding to the National Association of State Units on Aging to develop the TASC planning zone, which includes information on elder abuse prevention programming: http://nasua.org/tasc/ </t>
  </si>
  <si>
    <t>{"flag":"appendix","description":"Regional Administrator, Administration for Community Living, Department of Health and Human Services, located at all HHS Federal Regional Offices. (See Appendix IV of the Catalog.)"}</t>
  </si>
  <si>
    <t>Stephanie Eliason330 C Street, SW, Washington, DC 20201 Email:&lt; a href='mailto:stephanie.whittiereliason@acl.hhs.gov'&gt;stephanie.whittiereliason@acl.hhs.gov&lt;/a&gt;Phone: 202-795-7467;</t>
  </si>
  <si>
    <t>http://www.acl.gov</t>
  </si>
  <si>
    <t xml:space="preserve">93.042 Special Programs for the Aging, Title VII, Chapter 2, Long Term Care Ombudsman Services for Older Individuals; </t>
  </si>
  <si>
    <t>https://beta.sam.gov/fal/bdbcc722dfd44791867d25ce8eef803a/view</t>
  </si>
  <si>
    <t>Special Programs for the Aging, Title VII, Chapter 2, Long Term Care Ombudsman Services for Older Individuals</t>
  </si>
  <si>
    <t>(State Grants for Long Term Care Ombudsman Services)</t>
  </si>
  <si>
    <t>{"list":[{"act":{"description":"Older Americans Act of 1965, as amended"},"authorizationTypes":{"USC":false,"act":true,"statute":false,"publicLaw":false,"executiveOrder":false}}]}</t>
  </si>
  <si>
    <t xml:space="preserve">The principal role of this Ombudsman Program is to investigate and resolve complaints made by or on behalf of residents of nursing homes or other long-term care facilities. Ombudsmen also promote policies and practices needed to improve the quality of care and life in long-term care facilities and educate both consumers and providers about residents' rights and good care practices. </t>
  </si>
  <si>
    <t>Individuals residing in long-term care facilities or requiring assistance in entering or transferring from such facilities.</t>
  </si>
  <si>
    <t>{"description":"Applicable costs and administrative procedures will be determined in accordance with Part 75 of Title 45 of the Code of Federal Regulations.","isApplicable":true}</t>
  </si>
  <si>
    <t>{"description":"Consult the appropriate Regional Office for State application instructions. (See Appendix IV of the Catalog for listing)."}</t>
  </si>
  <si>
    <t>The Administration for Community Living awards funds through a statutory formula to State Agencies on Aging.</t>
  </si>
  <si>
    <t>States and territories are entitled to these grants by statute.</t>
  </si>
  <si>
    <t>Appeals are processed in accordance with HHS regulations in 45 CFR 16.</t>
  </si>
  <si>
    <t>Applications are submitted for a 2-, 3-, or 4-year period and revised as necessary.</t>
  </si>
  <si>
    <t>{"awarded":"lump","description":"One year."}</t>
  </si>
  <si>
    <t>[{"code":"program","isSelected":true,"description":"Federal Financial Report, SF-425\r\n"},{"code":"cash","isSelected":true,"description":"Federal Financial Report,SF-425"},{"code":"progress","isSelected":true,"description":"as noted in the Program Announcement"},{"code":"expenditure","isSelected":true,"description":"SF-425"},{"code":"performanceMonitoring","isSelected":true,"description":"as noted in the Program Announcement"}]</t>
  </si>
  <si>
    <t xml:space="preserve">(Formula Grants) FY 17$15,885,000.00; FY 18 est $16,885,000.00; FY 19 FY 16$15,837,665.00; - </t>
  </si>
  <si>
    <t xml:space="preserve">FY15 Range: $9,829 - $1,618,546; Average: $280,824 </t>
  </si>
  <si>
    <t>45 CFR 92 and 45 CFR 1324 (renumbered effective July 1, 2016)</t>
  </si>
  <si>
    <t>{"flag":"appendix","description":"Regional Administrator, Administration for Community Living, Department of Health and Human Services, Regional Offices. (See Appendix IV of the Catalog.)"}</t>
  </si>
  <si>
    <t>Louise RyanDept of Health and Human Services, Administration for Community Living_x000D_
330 C Street, SW, Washington, DC 20201 Email:&lt; a href='mailto:Louise.Ryan@acl.hhs.gov'&gt;Louise.Ryan@acl.hhs.gov&lt;/a&gt;Phone: 206-615-2514;</t>
  </si>
  <si>
    <t xml:space="preserve">93.043 Special Programs for the Aging, Title III, Part D, Disease Prevention and Health Promotion Services; 93.045 Special Programs for the Aging, Title III, Part C, Nutrition Services; 93.044 Special Programs for the Aging, Title III, Part B, Grants for Supportive Services and Senior Centers; 93.048 Special Programs for the Aging, Title IV, and Title II, Discretionary Projects; 93.052 National Family Caregiver Support, Title III, Part E; 93.041 Special Programs for the Aging, Title VII, Chapter 3, Programs for Prevention of Elder Abuse, Neglect, and Exploitation; </t>
  </si>
  <si>
    <t>Awards are made on a non-competitive basis.</t>
  </si>
  <si>
    <t>https://beta.sam.gov/fal/af9377ae0ab2450980fd65a39f4c699a/view</t>
  </si>
  <si>
    <t>{"list":[{"act":{"description":"Older Americans Act of 1965, Title III, Parts A and F, Public Law 89-73, as amended; Public Law 90-42, 81 Stat. 106; Public Law 91-69, 83 Stat. 108; Public Law 93-29, 87 Stat. 30; Public Law 93-351, 88 Stat. 357; Public Law 94-135, 89 Stat. 713; Public Law 95-65, 91 Stat. 269; Public Law 95-478, 92 Stat. 1513; Public Law 97- 115, 95 Stat. 1595; Public Law 98-459, 98 Stat. 1767; Public Law 100- 175, 101 Stat. 926; Section 705, Public Laws 100-628, 102-375, and 106-501, 42 U.S.C. 3022-3030(M)."},"authorizationTypes":{"act":true}}]}</t>
  </si>
  <si>
    <t>To develop or strengthen preventive health service and health promotion systems through designated State Agencies on Aging and Area Agencies on Aging. Funds are provided for evidence-based disease prevention and health promotion services including programs related to: physical fitness; medication management; chronic disease self-management education; psychosocial behavioral health intervention; HIV; arthritis; brain health; diabetes; falls prevention; depression; and chronic pain.</t>
  </si>
  <si>
    <t>Only States and U.S. Territories which have State Agencies on Aging designated by the governors are eligible to receive these grants.</t>
  </si>
  <si>
    <t>Older individuals, age sixty and older, especially those living in areas of States which are medically underserved and in which there are a large number of older individuals who have the greatest economic need for the services.</t>
  </si>
  <si>
    <t>{"description":"Applicable costs and administrative procedures will be determined in accordance with Part 92 of Title 45 of the Code of Federal Regulations. 2 CFR 200, Subpart E - Cost Principles applies to this program.","isApplicable":true}</t>
  </si>
  <si>
    <t>{"description":"Consult the appropriate Regional Office for State application instructions."}</t>
  </si>
  <si>
    <t>The Administration on Aging awards funds through a statutory formula to State Agencies on Aging. State agencies approve and award funds to substate level organizations, which they have designated.</t>
  </si>
  <si>
    <t>States are entitled to these grants by statute.</t>
  </si>
  <si>
    <t>Applications are submitted for a 2,3 or 4-year period with annual revisions.</t>
  </si>
  <si>
    <t>{"types":{"moe":true,"formula":true,"matching":false},"formula":{},"moe":{"description":"See funding agency for further details."}}</t>
  </si>
  <si>
    <t>[{"code":"program","isSelected":true,"description":"Annual Program Performance Report"},{"code":"cash","isSelected":true,"description":"Submitted through the payment management system."},{"code":"progress","isSelected":false},{"code":"expenditure","isSelected":true,"description":"SF 425 Status Report (Semi-annual)"},{"code":"performanceMonitoring","isSelected":false}]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</si>
  <si>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Part 75.500."}</t>
  </si>
  <si>
    <t xml:space="preserve">(Formula Grants) FY 17$19,664,255.00; FY 18 est $24,599,520.00; FY 19 est $24,599,520.00; FY 16$19,692,964.00; - </t>
  </si>
  <si>
    <t>FY17 est $12,281 - $1,992,449; $350,884</t>
  </si>
  <si>
    <t xml:space="preserve">45 CFR 75 </t>
  </si>
  <si>
    <t>Casey DiCocco 330 C St SW, Washington, DC 20201 Email:&lt; a href='mailto:Casey.DiCocco@acl.hhs.gov'&gt;Casey.DiCocco@acl.hhs.gov&lt;/a&gt;Phone: 617-565-1170;</t>
  </si>
  <si>
    <t>https://www.acl.gov/programs/health-wellness/disease-prevention</t>
  </si>
  <si>
    <t xml:space="preserve">93.045 Special Programs for the Aging, Title III, Part C, Nutrition Services; 93.044 Special Programs for the Aging, Title III, Part B, Grants for Supportive Services and Senior Centers; 93.052 National Family Caregiver Support, Title III, Part E; </t>
  </si>
  <si>
    <t>Awards are made on a non-competitive basis. State Grants are awarded upon approval of a State Plan.</t>
  </si>
  <si>
    <t>https://beta.sam.gov/fal/ec5acc2acab24ac3a0a4f15b3299e69a/view</t>
  </si>
  <si>
    <t>{"list":[{"act":{"description":"Older Americans Act of 1965, Title III, Parts A and B, Public Law 89-73, as amended; Public Law 90-42, 81 Stat. 106; Public Law 91-69, 83 Stat. 108; Public Law 93-29, 89 Stat. 301; Public Law 93-351, 88 Stat. 357; Public Law 94-135, 89 Stat 713; Public Law 95- 65, 91 Stat. 269; Public Law 95-478, 92 Stat. 1513; Public Law 97-115, 95 Stat. 1595; Public Law 98-459, 98 Stat. 1767; Public Law 100-175; Section 705, Public Law 100-628; 42 U.S.C. 3022-3030d; Public Law 106-501."},"authorizationTypes":{"act":true}}]}</t>
  </si>
  <si>
    <t>To encourage State Agencies on Aging and Area Agencies on Aging to concentrate resources to develop and implement comprehensive and coordinated community-based systems of service for older individuals via Statewide planning, and area planning and provision of supportive services, including multipurpose senior centers. The objective of these services and centers is to maximize the informal support provided to older Americans to enable them to remain in their homes and communities. Providing transportation services, in-home services, and other support services, this program insures that elders receive the services they need to remain independent.</t>
  </si>
  <si>
    <t>Only State and U.S. Territories which have State Agencies on Aging designated by the Governors are eligible to receive these grants.</t>
  </si>
  <si>
    <t>Individuals age 60 and over, targeting those older individuals with the greatest economic needs, the greatest social needs, and those residing in rural areas.</t>
  </si>
  <si>
    <t>{"description":"Applicable costs and administrative procedures will be determined in accordance with Part 75 of Title 45 of the Code of Federal Regulations. OMB Circular No. A-87 applies to this program.","isApplicable":true}</t>
  </si>
  <si>
    <t>{"environmentalImpact":{"reports":[{"isSelected":true,"reportCode":"ExecutiveOrder12372"},{"isSelected":true,"reportCode":"otherRequired"}]},"description":"This program is subject only to the State Plan Consolidation Section of E.O. 12372. State plans are covered under this Section, but intergovernmental consultation review is excluded.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</si>
  <si>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{"description":"This program is excluded from coverage under OMB Circular No. A-102. This program is excluded from coverage under OMB Circular No. A-110. Consult the appropriate Regional Office for State application instructions. Also, see 45 CFR 1321."}</t>
  </si>
  <si>
    <t>The Administration on Aging awards funds through a statutory formula to State Agencies on Aging. State agencies approve and award funds to sub-state level organizations, which they have designated.</t>
  </si>
  <si>
    <t>State Plans are submitted for a 2-, 3-, or 4-year period with annual revisions as necessary.</t>
  </si>
  <si>
    <t>{"types":{"moe":true,"formula":true,"matching":true},"formula":{"title":"","chapter":"","part":"","subPart":"","publicLaw":"","description":""},"matching":{"requirementFlag":"voluntary","percent":"15","description":""},"moe":{"description":"See funding agency for further details."}}</t>
  </si>
  <si>
    <t>{"awarded":"other","description":"One year. The following for information on how assistance is awarded/released: Payment Management System. ","awardedDescription":"Payment Management System"}</t>
  </si>
  <si>
    <t>[{"code":"program","isSelected":true,"description":"SF 425 Financial Status Report (semi-annually) and the Annual Program Performance Report. Cash reports are not applicable. Progress reports are not applicable. Expenditure reports are not applicable. Performance monitoring is not applicable. "},{"code":"cash","isSelected":false,"description":""},{"code":"progress","isSelected":false,"description":""},{"code":"expenditure","isSelected":false,"description":""},{"code":"performanceMonitoring","isSelected":false,"description":""}]</t>
  </si>
  <si>
    <t xml:space="preserve">(Formula Grants) FY 17$357,063,000.00; FY 18 est $385,074,000.00; FY 19 est $350,224,000.00; FY 16$345,166,956.00; - </t>
  </si>
  <si>
    <t>Average $6,511,854</t>
  </si>
  <si>
    <t>45 CFR 75 and 45 CFR 1321.</t>
  </si>
  <si>
    <t>Greg Link 330 C Street, SW., Washington, DC 20201 Email:&lt; a href='mailto:Greg.Link@acl.hhs.gov'&gt;Greg.Link@acl.hhs.gov&lt;/a&gt;Phone: 202-795-7386;</t>
  </si>
  <si>
    <t>http://acl.gov/</t>
  </si>
  <si>
    <t xml:space="preserve">93.043 Special Programs for the Aging, Title III, Part D, Disease Prevention and Health Promotion Services; 93.045 Special Programs for the Aging, Title III, Part C, Nutrition Services; 93.048 Special Programs for the Aging, Title IV, and Title II, Discretionary Projects; 93.052 National Family Caregiver Support, Title III, Part E; 93.042 Special Programs for the Aging, Title VII, Chapter 2, Long Term Care Ombudsman Services for Older Individuals; 93.041 Special Programs for the Aging, Title VII, Chapter 3, Programs for Prevention of Elder Abuse, Neglect, and Exploitation; </t>
  </si>
  <si>
    <t>Noncompetitive. State grants awarded based on approval of State Plan, and intrastate funding formula for States with area agencies.</t>
  </si>
  <si>
    <t>https://beta.sam.gov/fal/6ca710ce947742eaa8de45c7e15bb3e5/view</t>
  </si>
  <si>
    <t>{"list":[{"act":{"description":"Older Americans Act of 1965, Parts A and C, Public law 89-73, as amended; Public law 90-42, 81 Stat. 106;  Public Law 91-69, 85 Stat. 108; Public Law 92-258, 86 Stat. 88; Public Law 93-87 Stat. 301; Public law 93-351, 88\r\nStat. 357; Public law 94-135, 89; Stat. 713; Public Law 95-65, 91 Stat. 269; Public law 95-478, 92 Stat. 513; Public\r\nlaw 97-115, 95 Stat. 1595; Public Law 98-459, 98 Stat. 1767; Title III, Part C, Public Law 100-175; public Law 100-\r\n628; 42 U.S.C. 3030e-3030g; Public Law 102-375; Public 106-501.Public Law 114-144 \r\n"},"authorizationTypes":{"act":true}}]}</t>
  </si>
  <si>
    <t>To provide grants to States and U.S. Territories to support nutrition services including nutritious meals, nutrition education and other appropriate nutrition services for older adults in order to maintain health, independence and quality of life. Meals and nutrition services are to be served in a congregate setting or delivered to the home, if the older adult is homebound.</t>
  </si>
  <si>
    <t>Only States and U.S. Territories which have State Units on Aging designated by the governors are eligible to receive these grants.</t>
  </si>
  <si>
    <t>For Title III congregate meals, persons who are older adults (age 60 years and above) or a spouse of an older adult, regardless of age; disabled adults who live in housing facilities primarily occupied by older adults where a congregate site is located; disabled adults under age 60, who reside at home with older adults; and volunteers, regardless of age, who assist in meal service during meal hours. For Title III home-delivered meals, an older individual must be assessed to be homebound. The spouse of a homebound individual regardless of age or condition may receive a meal if receipt of the meal is assessed to be in the best interest of the homebound older adult.</t>
  </si>
  <si>
    <t>{"description":"Consult the appropriate Regional Office or HQ for State Plan instructions."}</t>
  </si>
  <si>
    <t>The Administration for Community Living awards funds through a statutory formula.</t>
  </si>
  <si>
    <t>Appeals are processed in accordance with the HHS regulations in 45 CFR Part 1321, and Section 2112 of Title 28, U.S.C.</t>
  </si>
  <si>
    <t>State Plans are submitted for a 2, 3 or 4-year period, with annual revisions as necessary.</t>
  </si>
  <si>
    <t>{"types":{"moe":true,"formula":true,"matching":true},"formula":{},"matching":{"requirementFlag":"voluntary","percent":"15","description":"The nonfederal contribution may be in the form of cash or in kind contributions, including equipment or services."},"moe":{}}</t>
  </si>
  <si>
    <t>{"awarded":"other","description":"3 years  ","awardedDescription":"Payment Management System"}</t>
  </si>
  <si>
    <t>[{"code":"program","isSelected":true,"description":"Report requirements are identified in the Notice of Award.  "},{"code":"cash","isSelected":true,"description":"Recipients will be required to complete cash report information in the Payment Management System when requesting funds."},{"code":"progress","isSelected":true,"description":"(Semi-annual) and the annual Program Performance Report are required."},{"code":"expenditure","isSelected":true,"description":"SF 425 Financial Status Report are required along with the completion of the supplemental form."},{"code":"performanceMonitoring","isSelected":true,"description":"Site visits, meeting performance measures etc."}]</t>
  </si>
  <si>
    <t>{"isApplicable":true,"description":"In accordance with the current OMB Circular A-133 Compliance Supplement Part 4 and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Part 75.500 \r\n\r\n"}</t>
  </si>
  <si>
    <t>(Formula Grants) FY 17$688,488,000.00; FY 18 est $688,684,000.00; FY 19 Estimate Not Available  FY 16$669,721,620.00; - Congregate Nutrition Services:
     FY16: RANGE: $278,155 to $45,269,354 AVERAGE: $5,270,768 
      FY 17: RANGE: $278,636 to $45,730,530 AVERAGE: $7,961,029
        FY18 Range $302,513 to $50,682, 482  AVERAGE: $ 8,643,237
Home-Delivered Nutrition Services:
FY 16: RANGE: $140,421 to $23,435,646 AVERAGE: $4,012,033 
FY17: RANGE: $140,659 to $23,603,150 AVERAGE: $4,018,820
FY 18: Range $151,968- $25,494,622, Average: $4,341,937</t>
  </si>
  <si>
    <t>Congregate Nutrition Services:
     FY16: RANGE: $278,155 to $45,269,354 AVERAGE: $5,270,768 
      FY 17: RANGE: $278,636 to $45,730,530 AVERAGE: $7,961,029
        FY18 Range $302,513 to $50,682, 482  AVERAGE: $ 8,643,237
Home-Delivered Nutrition Services:
FY 16: RANGE: $140,421 to $23,435,646 AVERAGE: $4,012,033 
FY17: RANGE: $140,659 to $23,603,150 AVERAGE: $4,018,820
FY 18: Range $151,968- $25,494,622, Average: $4,341,937</t>
  </si>
  <si>
    <t>{"flag":"appendix","description":"See Regional Agency Offices. Regional Administrator, Administration for Community Living, Department of Health and Human Services, Regional Offices. (See Appendix IV of the Catalog.)."}</t>
  </si>
  <si>
    <t>Holly GreulingOffice of Nutrition and Health Promotion Programs, Administration on Aging, Administration for Community Living, DHHS, 330 C Street SW, Washington, DC 20201 Email:&lt; a href='mailto:Holly.Greuling@acl.hhs.gov'&gt;Holly.Greuling@acl.hhs.gov&lt;/a&gt;Phone: 202-795-7355;</t>
  </si>
  <si>
    <t>http://www.aoa.acl.gov/AoA_Programs/HPW/Nutrition_Services/index.aspx</t>
  </si>
  <si>
    <t xml:space="preserve">93.053 Nutrition Services Incentive Program ; 93.043 Special Programs for the Aging, Title III, Part D, Disease Prevention and Health Promotion Services; 93.044 Special Programs for the Aging, Title III, Part B, Grants for Supportive Services and Senior Centers; 93.048 Special Programs for the Aging, Title IV, and Title II, Discretionary Projects; 93.052 National Family Caregiver Support, Title III, Part E; 93.042 Special Programs for the Aging, Title VII, Chapter 2, Long Term Care Ombudsman Services for Older Individuals; 93.041 Special Programs for the Aging, Title VII, Chapter 3, Programs for Prevention of Elder Abuse, Neglect, and Exploitation; </t>
  </si>
  <si>
    <t>Mandatory formula awards. State grants are awarded based on approval of a State plan.</t>
  </si>
  <si>
    <t>https://beta.sam.gov/fal/baf187d1acba49dd9ccdb5b6b44563d4/view</t>
  </si>
  <si>
    <t>Special Programs for the Aging, Title VI, Part A, Grants to Indian Tribes, Part B, Grants to Native Hawaiians</t>
  </si>
  <si>
    <t>{"list":[{"act":{"description":"Older Americans Act of 1965"},"publicLaw":{"congressCode":"89","number":"73"},"statute":{"page":"1513","volume":"92"},"authorizationTypes":{"USC":false,"act":true,"statute":true,"publicLaw":true,"executiveOrder":false}}]}</t>
  </si>
  <si>
    <t>To promote the delivery of supportive services, including nutrition services, to American Indians, Alaskan natives, and Native Hawaiians that are comparable to services provided under Title III.</t>
  </si>
  <si>
    <t>Tribal organizations of Indian tribes eligible for assistance under Section 4 of the Indian Self-Determination and Education Assistance Act (25 U.S.C. 450b), and public or nonprofit private organizations which serve Native Hawaiian Elders, which represent at least 50 Indians or Hawaiians 60 years of age or older. Applicants must demonstrate that they have the ability to deliver supportive and nutrition services.</t>
  </si>
  <si>
    <t>Indians who are 60 years of age and older, and in the case of nutrition services, their spouses. Tribes also have the authority to define Indians under 60 years of age as "older Indian" making them eligible for services.</t>
  </si>
  <si>
    <t>{"description":"Applicable costs and administrative procedures will be determined in accordance with Parts 75 and 92 of Title 45 of the Code of Federal Regulations. 2 CFR 200, Subpart E - Cost Principles applies to this program.","isApplicable":true}</t>
  </si>
  <si>
    <t>{"description":"In order to receive a grant, the eligible tribal organization, or for Native Hawaiians, the nonprofit private organization serving Native Hawaiians, must submit an application in accordance with instructions published in the Grants.gov by the Administration on Aging."}</t>
  </si>
  <si>
    <t>Notification of award will be issued to the grantee.</t>
  </si>
  <si>
    <t>Usually within 60 to 120 days from closing date or receipt of application.</t>
  </si>
  <si>
    <t>Appeals are processed in accordance with Administration on Aging regulations in 45 CFR 1326 and 1328.</t>
  </si>
  <si>
    <t>Renewals within the grant period are based on satisfactory performance during the prior year, and the availability of funds.</t>
  </si>
  <si>
    <t>{"types":{"moe":true,"formula":false,"matching":false},"moe":{"description":"See funding agency and program statue for further details."}}</t>
  </si>
  <si>
    <t>{"awarded":"other","description":"Funds for grants are awarded for no less than a 12-month period. .  All funds must be expended 90 days after the end of the project year.","awardedDescription":"Grantees receive a notice of award via grants solutions and funds are released via Payment Management System"}</t>
  </si>
  <si>
    <t>[{"code":"program","isSelected":true,"description":"A program performance and SF-425 financial report are due annually to the funding agency.   No performance monitoring is required."},{"code":"cash","isSelected":true,"description":"Submitted through the Payment Management System"},{"code":"progress","isSelected":false},{"code":"expenditure","isSelected":false},{"code":"performanceMonitoring","isSelected":false}]</t>
  </si>
  <si>
    <t>All records for this program including financial reports/program reports, payment management records must be maintained for 3 years after submission of the final expenditure reports.</t>
  </si>
  <si>
    <t xml:space="preserve">(Formula Grants) FY 17$31,158,000.00; FY 18 est $31,923,872.00; FY 19 Estimate Not Available  FY 16$29,773,242.00; - </t>
  </si>
  <si>
    <t xml:space="preserve">FY 16 Ranges for Part A - $75,540-$186,042;   Part B - $1,505,000 _x000D_
FY 17 Ranges for Part A - $73,990-$181,831;   Part B - $1,505,000_x000D_
</t>
  </si>
  <si>
    <t>45 CFR 1328. Guidelines are issued by the Assistant Secretary for Aging.</t>
  </si>
  <si>
    <t>{"flag":"appendix","description":"Regional Administrator, Administration for Community Living, Department of Health and Human Services Regional Offices (See Appendix IV of the Catalog)."}</t>
  </si>
  <si>
    <t>Cynthia LaCounte330 C Street, SW, Washington, DC 20201 Email:&lt; a href='mailto:Cynthia.LaCounte@acl.hhs.gov'&gt;Cynthia.LaCounte@acl.hhs.gov&lt;/a&gt;Phone: 202-357-0148;</t>
  </si>
  <si>
    <t xml:space="preserve">93.043 Special Programs for the Aging, Title III, Part D, Disease Prevention and Health Promotion Services; 93.045 Special Programs for the Aging, Title III, Part C, Nutrition Services; 93.044 Special Programs for the Aging, Title III, Part B, Grants for Supportive Services and Senior Centers; 93.052 National Family Caregiver Support, Title III, Part E; 93.042 Special Programs for the Aging, Title VII, Chapter 2, Long Term Care Ombudsman Services for Older Individuals; 93.041 Special Programs for the Aging, Title VII, Chapter 3, Programs for Prevention of Elder Abuse, Neglect, and Exploitation; </t>
  </si>
  <si>
    <t>Awards are made based upon the extent to which the project meets the requirements of the law and regulations.</t>
  </si>
  <si>
    <t>https://beta.sam.gov/fal/ff85f67200f54b238074675592d5f83e/view</t>
  </si>
  <si>
    <t>Special Programs for the Aging, Title IV, and Title II, Discretionary Projects</t>
  </si>
  <si>
    <t>{"list":[{"act":{"description":"Older Americans Act of 1965, Title IV, Public Law 89-73, 79 Stat. 218, as amended; Public Law 97-115, 95 Stat. 1595; Public Law 98-459, 98 Stat. 1767; Public Law 100-175; Public Law 100-628, 42 U.S.C. 3031-3037b; Public Law 102-375; Public Law 106-501. "},"authorizationTypes":{"USC":false,"act":true,"statute":false,"publicLaw":false,"executiveOrder":false}}]}</t>
  </si>
  <si>
    <t>To support the development and testing of innovative programs, services and systems of support that respond to the needs of the nation’s growing elderly population and those individuals in need of long term services and supports (LTSS), to improve knowledge of the problems and needs of the elderly, to help ensure adequately trained personnel in the field of aging, and to demonstrate better ways of improving the quality of life for the elderly, their caregivers and people with disabilities.</t>
  </si>
  <si>
    <t>Grants may be made to any public or nonprofit private agency, organization, or institution. Contracts may be awarded to any agency, organization or institution. Grants and contracts are not available to individuals.</t>
  </si>
  <si>
    <t>Older individuals aged 60 and older, family caregivers and grandparents, and older individuals who are relative caregivers, individuals at high-risk of institutional placement, and individuals in need of assistance with or planning ahead for their long-term care needs.</t>
  </si>
  <si>
    <t>{"description":"Nonprofit organizations must submit proof of nonprofit status. Applicable costs and administrative procedures will be determined in accordance with Parts 75 and 92 of Title 45 of the Code of Federal Regulations. This program is excluded from coverage under 2 CFR 200, Subpart E - Cost Principles.","isApplicable":true}</t>
  </si>
  <si>
    <t>{"description":"This program is excluded from coverage under OMB Circular No. A-102. OMB Circular No. A-110 applies to this program. The availability of competitive grant funds under Title IV is announced from time to time via program announcements that are simultaneously published on www.grants.gov and on the AoA/ACL website at http://www.aoa.gov/AoARoot/Grants/Funding/index.aspx. In addition, announcements intended for a wide audience of applicants may be published in the Federal Register. All required forms and instructions for specific program announcements can be found on the AoA/ACL website.Contract information is published in the \"Commerce Business Daily.\""}</t>
  </si>
  <si>
    <t>From 60 to 90 days from receipt of application.</t>
  </si>
  <si>
    <t>Grant extensions may be requested from the grantee's Program Officer. but approvals are granted by the Grants Management office.</t>
  </si>
  <si>
    <t>{"types":{"moe":false,"formula":false,"matching":true},"matching":{"requirementFlag":"voluntary","percent":"25","description":"This program has no statutory formula. Matching requirements may be required of any grantee to the extent deemed appropriate by the Assistant Secretary for Aging/Administrator for Community Living and are generally set at a minimum of 25 percent of the total cost of the project. "}}</t>
  </si>
  <si>
    <t>{"awarded":"letter","description":"Generally, projects are approved for a period of 12 to 36 months.   Support beyond the first year  is contingent upon the availability of funds and evidence of satisfactory progress."}</t>
  </si>
  <si>
    <t>[{"code":"program","isSelected":false},{"code":"cash","isSelected":true,"description":"SF-425"},{"code":"progress","isSelected":true,"description":"Semi-annual progress reports and final reports are required of grantees."},{"code":"expenditure","isSelected":true,"description":"SF-425"},{"code":"performanceMonitoring","isSelected":true,"description":"Performance monitoring accomplished through site visits, review of progress reports, and general interaction between the Federal Program Officer and grantee."}]</t>
  </si>
  <si>
    <t>Records must be maintained for 3 years after submission of the final expenditure report.</t>
  </si>
  <si>
    <t>(Cooperative Agreements (Discretionary Grants)) FY 17$36,323,928.00; FY 18 est $36,323,928.00; FY 19 est $35,323,928.00; FY 16$36,323,928.00; - none at this time.</t>
  </si>
  <si>
    <t>na</t>
  </si>
  <si>
    <t>See Chapter XIII, Title 45 of the Code of Federal Regulations on AoA supported projects. Annual guidelines, program information, and application instructions are available from the Administration on Aging, Washington, DC 20201.</t>
  </si>
  <si>
    <t>{"flag":"appendix","description":"Regional Administrator, Administration on Aging/Administration for Community Living, Department of Health and Human Services, located at all HHS Federal Regional Offices. (See Appendix IV of the Catalog for addresses)"}</t>
  </si>
  <si>
    <t>Greg Link Department of Health and Human Services, Administration for Community Living,  330 C St. SW., Room 1144, Washington, DC 20201 Email:&lt; a href='mailto:Greg.link@acl.hhs.gov'&gt;Greg.link@acl.hhs.gov&lt;/a&gt;Phone: 202 795-7386;</t>
  </si>
  <si>
    <t xml:space="preserve">93.043 Special Programs for the Aging, Title III, Part D, Disease Prevention and Health Promotion Services; 93.044 Special Programs for the Aging, Title III, Part B, Grants for Supportive Services and Senior Centers; 93.052 National Family Caregiver Support, Title III, Part E; 93.051 Alzheimer's Disease Demonstration Grants to States; 93.042 Special Programs for the Aging, Title VII, Chapter 2, Long Term Care Ombudsman Services for Older Individuals; 93.041 Special Programs for the Aging, Title VII, Chapter 3, Programs for Prevention of Elder Abuse, Neglect, and Exploitation; 93.990 National Health Promotion; </t>
  </si>
  <si>
    <t>Details for evaluating applications are published as part of each Title IV program announcement. Major emphases are: (1) documented need; (2) expected outcomes and benefits; (3) innovative approach; (4) level of effort; (5) involvement of community-based organizations in planning and implementation activities; and, (6) projects that benefit disadvantaged groups, including low-income, minority and limited English speaking populations.</t>
  </si>
  <si>
    <t>https://beta.sam.gov/fal/2be4a18c31d341f0928232521939936e/view</t>
  </si>
  <si>
    <t>Alzheimer's Disease Demonstration Grants to States</t>
  </si>
  <si>
    <t>Alzheimer's Disease Supportive Services Program</t>
  </si>
  <si>
    <t>{"list":[{"act":{"description":"Sec 398 of the Public Health Service Act (P.L. 78-410; 42 U.S.C. 280c-3"},"authorizationTypes":{"USC":false,"act":true,"statute":false,"publicLaw":false,"executiveOrder":false}}]}</t>
  </si>
  <si>
    <t xml:space="preserve">To expand the availability of diagnostic and support services for persons with Alzheimer's Disease and Related Dementias (ADRD), their families, and their caregivers, as well as to improve the responsiveness of the home and community-based care system to persons with dementia._x000D_
_x000D_
ADSSPS grantees continue to implement two types of ADSSP projects, dementia capability and translation projects. Dementia capability grants require states to help ensure that people with dementia and their family caregivers have access to a home and community-based services system.  Such a system identifies those with dementia, ensures that program staff have appropriate dementia care training, and assures delivery of quality home and community-based services. Evidence-based grants require states to demonstrate how existing evidence-based interventions designed to help people with ADRD and their family caregivers can be translated into effective supportive service programs at the community level._x000D_
</t>
  </si>
  <si>
    <t>State government agencies are eligible for grant awards; the applicant agency is encouraged to have the support and active involvement of the Single State Agency on Aging.  Only one application per State will be funded, however, multiple state and local agencies are encouraged to collaborate in planning and carrying out the project.</t>
  </si>
  <si>
    <t>(1) Individuals with Alzheimer's disease and related disorders; (2) families of those individuals; and (3) care providers of those individuals.</t>
  </si>
  <si>
    <t>{"description":"Applicants must submit: (1) A description of intended use of the grant; (2) information describing programs and activities to be supported; (3) the number of individuals receiving services and the cost of services; and (4) a plan describing coordination of such services. Applicable costs and administrative procedures will be determined in accordance with Part 92 of Title 45 of the Code of Federal Regulations. 2 CFR 200, Subpart E - Cost Principles applies to this program.","isApplicable":true}</t>
  </si>
  <si>
    <t>{"description":"Grant Application for Federal Assistance (Nonconstruction Programs) are in accordance with funding opportunity announcements developed by the Administration on Aging (AoA)/Administration for Community Living and will be published in Grants.gov when funding is available. "}</t>
  </si>
  <si>
    <t>After review and approval, notification of award will be issued to the grantee, along with appropriate notification to the public.</t>
  </si>
  <si>
    <t>As specified in guidelines published in the Funding Opportunity Announcement</t>
  </si>
  <si>
    <t>As outlined in the Funding Opportunity Announcement.</t>
  </si>
  <si>
    <t>{"types":{"moe":false,"formula":false,"matching":true},"matching":{"requirementFlag":"voluntary","percent":"25","description":"Match Requirements: 25% match (cash and/or in-kind) during the first year, 35% during the second year, and 45% during the third and subsequent years of the grant period.  Waivers to these match requirements are not allowed."}}</t>
  </si>
  <si>
    <t>{"awarded":"letter","description":"Awards are typically 3 years in duration. Length of future awards will be published in the Program Announcement and on Grants.gov.  Support beyond the first year is contingent upon the availability of funds and evidence of satisfactory progress. Method of awarding/releasing assistance: by letter of credit"}</t>
  </si>
  <si>
    <t>[{"code":"program","isSelected":true,"description":"As outlined in the Funding Opportunity Announcement. Semi-annual progress reports and final reports are required of grantees. Financial SF-425, Performance monitoring accomplished through site visits, review of progress reports and general interaction between the Federal Program Officer and grantee. Payment Management System reporting. See Program Funding Opportunity Announcement. SF425. Through site visits and reports."},{"code":"cash","isSelected":true,"description":"Payment Management System reporting"},{"code":"progress","isSelected":true,"description":"See Program Announcement."},{"code":"expenditure","isSelected":true,"description":"SF425"},{"code":"performanceMonitoring","isSelected":true,"description":"Through site visits and reports."}]</t>
  </si>
  <si>
    <t xml:space="preserve">(Cooperative Agreements) FY 17$4,800,000.00; FY 18 est $4,799,998.00; FY 19 FY 16$4,800,000.00; - </t>
  </si>
  <si>
    <t>5 grants were awarded for a total of $2,294,892 in FY15. The average was $458,978 per award.</t>
  </si>
  <si>
    <t>Home Health Care and Alzheimer's Disease Amendments of 1990 (Public Law 101-557); Health Professions Education Partnerships Act of 1998 (Public Law 105-392).</t>
  </si>
  <si>
    <t>{"flag":"none","description":"Administration for Community Living, Department of Health and Human Services, located at all HHS Federal Regional Offices. (See Appendix IV of the Catalog for listings.)"}</t>
  </si>
  <si>
    <t>Erin Long330 C Street SW , Washington, DC 20201 Email:&lt; a href='mailto:Erin.Long@ACL.HHS.gov'&gt;Erin.Long@ACL.HHS.gov&lt;/a&gt;Phone: (202) 795-7389;</t>
  </si>
  <si>
    <t xml:space="preserve">93.052 National Family Caregiver Support, Title III, Part E; </t>
  </si>
  <si>
    <t>As specified in the funding opportunity announcement.</t>
  </si>
  <si>
    <t>https://beta.sam.gov/fal/825ff7e149154598aee9e2f246da0869/view</t>
  </si>
  <si>
    <t>{"list":[{"act":{"description":"Older Americans Act, as amended, Public Law 106- 501, Title III, Part E\r\n"},"authorizationTypes":{"USC":false,"act":true,"statute":false,"publicLaw":false,"executiveOrder":false}}]}</t>
  </si>
  <si>
    <t xml:space="preserve">To assist States, Territories in providing multifaceted systems of support services for: (1) Family caregivers; and (2) older relative caregivers. Services to be provided include: information to caregivers about available services; assistance to caregivers in gaining access to the services; individual counseling, and caregiver training to caregivers to assist the caregivers in making decisions and solving problems relating to their caregiving roles; respite care to enable caregivers to be temporarily relieved from their caregiving responsibilities; and supplemental services, on a limited basis, to complement the care provided by caregivers._x000D_
</t>
  </si>
  <si>
    <t xml:space="preserve">Formula grants: State governments and U.S. Territories, with distribution to designated area agencies on  aging through an approved State plan and intrastate funding formula. </t>
  </si>
  <si>
    <t>Family caregivers, grandparents and older individuals who are relative caregivers will benefit.</t>
  </si>
  <si>
    <t>{"description":"Formula Grants - Costs will be determined in accordance with OMB Circular No. A-87 for State and local governments.  Costs will be determined in accordance with OMB Circular No. A-87 for State and local governments.","isApplicable":false}</t>
  </si>
  <si>
    <t>{"environmentalImpact":{"reports":[{"isSelected":false,"reportCode":"statement"},{"isSelected":false,"reportCode":"assessment"},{"isSelected":false,"reportCode":"ExecutiveOrder12372"},{"isSelected":true,"reportCode":"otherRequired"}]},"description":"Formula Grants - This program is subject only to the State Plan Consolidation Section of E.O. 12372. State plans are covered under this Section, but Intergovernmental Consultation Review is excluded.  Applicants are encouraged to consult with the Administration for Community Living  in the development of the application. Environmental impact information is not required for this program. This program is excluded from coverage under E.O. 12372. "}</t>
  </si>
  <si>
    <t>{"description":"Formula Grants - Application Procedures: Consult with the appropriate Regional Office for State application instructions.   "}</t>
  </si>
  <si>
    <t>Formula Grants - The Administration for Community Living awards funds through a statutory formula to State Agencies on Aging. State agencies approve and award funds to designated sub-state level organizations.</t>
  </si>
  <si>
    <t xml:space="preserve">Formula Grants - States are entitled to these grants by statue. </t>
  </si>
  <si>
    <t>Formula Grants - Appeals are processed in accordance with the HHS regulations in 45 CFR, Part 1321, and Section 2112 of Title 28, U.S.C.</t>
  </si>
  <si>
    <t xml:space="preserve">Formula Grants - State plans are submitted for a  2,3,or 4-year period, with annual revisions as necessary. </t>
  </si>
  <si>
    <t>{"types":{"moe":true,"formula":true,"matching":true},"formula":{"title":"45 CFR 1321.49","description":"45 CFR 1321.49"},"matching":{"requirementFlag":"voluntary","percent":"25"},"moe":{}}</t>
  </si>
  <si>
    <t>[{"code":"program","isSelected":true,"description":"Program progress reports are required semi-annually for formula and project grants. "},{"code":"cash","isSelected":true,"description":"Information submitted through the Payment Management System"},{"code":"progress","isSelected":true,"description":"Annual Reports "},{"code":"expenditure","isSelected":true,"description":"A SF-425 Financial report is due at the end of each grant year."},{"code":"performanceMonitoring","isSelected":false}]</t>
  </si>
  <si>
    <t>Financial records must be kept available for 3 years after submission of expenditure reports and 5 years after final disposition of non-expendable property in accordance with the regulations at 45 CFR 74, Subpart D.</t>
  </si>
  <si>
    <t xml:space="preserve">(Formula Grants) FY 17$150,299,736.00; FY 18 est $180,586,000.00; FY 19 est $150,586,000.00; FY 16$150,586,000.00; - </t>
  </si>
  <si>
    <t xml:space="preserve">Formula and Project Grants:  45 CFR 75, </t>
  </si>
  <si>
    <t>{"flag":"appendix","description":"Administration for Community Living Regional Administrator, Administration for Community Living, Department of Health and Human Services, located at all HHS Federal Regional Offices. (See Appendix IV of the Catalog for listings.)"}</t>
  </si>
  <si>
    <t>Greg Link330 C Street, SW, Washington, DC 20201 Email:&lt; a href='mailto:greg.link@acl.hhs.gov'&gt;greg.link@acl.hhs.gov&lt;/a&gt;Phone: 202-795-7386;</t>
  </si>
  <si>
    <t>https://beta.sam.gov/fal/a67e4164543d408d8d928f1d34d83f89/view</t>
  </si>
  <si>
    <t>NSIP</t>
  </si>
  <si>
    <t>{"list":[{"act":{"description":"Older Americans Act of 1965, Parts A and C, Public law 89-73, as amended; Public law 90-42, 81 Stat. 106;  Public Law 91-69, 85 Stat. 108; Public Law 92-258, 86 Stat. 88; Public Law 93-87 Stat. 301; Public law 93-351, 88 Stat. 357; Public law 94-135, 89; Stat. 713; Public Law 95-65, 91 Stat. 269; Public law 95-478, 92 Stat. 513; Public\r\nlaw 97-115, 95 Stat. 1595; Public Law 98-459, 98 Stat. 1767; Title III, Part C, Public Law 100-175; public Law 100-\r\n628; 42 U.S.C. 3030e-3030g; Public Law 102-375; Public 106-501.Public Law 114-144\r\n"},"authorizationTypes":{"act":true}}]}</t>
  </si>
  <si>
    <t xml:space="preserve">To reward effective performance by States and Tribes in the efficient delivery of nutritious meals to older adults through the use of cash or USDA Foods. </t>
  </si>
  <si>
    <t>State Units on Aging (SUA) and Indian Tribal Organizations (ITO) that receive funding through Titles III and VI of the OAA may receive grants of cash from the Administration for Community Living, and/or USDA Foods.</t>
  </si>
  <si>
    <t>For Title III congregate meals, persons who are older adults (age 60 years and above) or a spouse of an older adult, regardless of age; disabled adults who live in housing facilities primarily occupied by older adults where a congregate site is located; disabled adults under age 60, who reside at home with older adults; and volunteers, regardless of age, who assist in meal service during meal hours. For Title III home-delivered meals, an older individual (age 60 years and above) must be assessed to be homebound. The spouse of a homebound individual regardless of age or condition may receive a meal if receipt of the meal is assessed to be in the best interest of the homebound older adult. For Title VI, all of these criteria apply.  In addition, an ITO may select the age that defines who is an older adult.</t>
  </si>
  <si>
    <t>{"description":"State Units on Aging (SUA) and Indian Tribal Organizations (ITO) must complete agreements with the Administration for Community Living. \r\n\r\n","isApplicable":true}</t>
  </si>
  <si>
    <t>{"description":"All States and Indian Tribal Organizations are eligible."}</t>
  </si>
  <si>
    <t>Issuance of Notice of Award.</t>
  </si>
  <si>
    <t>Title III and Title VI program agreements are indefinite, unless withdrawal is requested or required because of program irregularities.</t>
  </si>
  <si>
    <t>{"types":{"moe":true,"formula":false,"matching":false},"formula":{"title":"","chapter":"","part":"","subPart":"","publicLaw":"","description":""},"matching":{"description":""},"moe":{"description":"See program statute."}}</t>
  </si>
  <si>
    <t>{"awarded":"other","description":"None","awardedDescription":"Payment Management System"}</t>
  </si>
  <si>
    <t>[{"code":"program","isSelected":false,"description":""},{"code":"cash","isSelected":true,"description":"Submitted through the Payment Management System"},{"code":"progress","isSelected":true,"description":"SUAs annually complete a State Program Report, which is submitted through the National Aging Program Information System (NAPIS).  ITOs complete an annual report which is submitted through the Title VI Program Performance Review Form.   425 Financial Status reports are due at the end of each grant year.  No performance monitoring is required."},{"code":"expenditure","isSelected":true,"description":"425 Financial Status reports are due at the end of each grant year.  "},{"code":"performanceMonitoring","isSelected":false,"description":""}]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</si>
  <si>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current OMB Circular A-133 Compliance Supplement Part 4 and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Part 75.500. "}</t>
  </si>
  <si>
    <t>Adequate to account for all receipts and dispositions; to be retained for 3 years following the close of the fiscal year.</t>
  </si>
  <si>
    <t xml:space="preserve">(Formula Grants) FY 17$160,069,000.00; FY 18 est $159,795,000.00; FY 19 est $160,069,000.00; FY 16$160,069,000.00; - </t>
  </si>
  <si>
    <t>FY17 Range: $ 155 to $16,520,198; Average: $478,741
FY 18 Range: $72 to $16,439,201; Average $475,000</t>
  </si>
  <si>
    <t>45 CFR 75</t>
  </si>
  <si>
    <t>{"flag":"appendix","description":"See Regional Agency Offices. Regional Administrators, Administration for Community Living, Department of Health and Human Services, Region Offices. (See Appendix IV of the Catalog)."}</t>
  </si>
  <si>
    <t>Holly GreulingOffice of Nutrition and Health Promotion Programs_x000D_
330 C Street, SW, Washington, DC 20201 Email:&lt; a href='mailto:Holly.Greuling@acl.hhs.gov'&gt;Holly.Greuling@acl.hhs.gov&lt;/a&gt;Phone: 202-795-7355;</t>
  </si>
  <si>
    <t>https://www.acl.gov</t>
  </si>
  <si>
    <t xml:space="preserve">93.045 Special Programs for the Aging, Title III, Part C, Nutrition Services; 93.047 Special Programs for the Aging, Title VI, Part A, Grants to Indian Tribes, Part B, Grants to Native Hawaiians; </t>
  </si>
  <si>
    <t>https://beta.sam.gov/fal/02ea3d1b6185456ba5beb486bb3a54dd/view</t>
  </si>
  <si>
    <t>National Family Caregiver Support, Title VI, Part C, Grants To Indian Tribes And Native Hawaiians</t>
  </si>
  <si>
    <t>Native American Caregiver Support Program, Title VI, Part C</t>
  </si>
  <si>
    <t>{"list":[{"act":{"description":"Older Americans Act"},"publicLaw":{"congressCode":"106","number":"501"},"authorizationTypes":{"USC":false,"act":true,"statute":false,"publicLaw":true,"executiveOrder":false}}]}</t>
  </si>
  <si>
    <t>To assist Indian Tribal and Native Hawaiian Organizations in providing multifaceted systems of support services for: (1) Family caregivers; and (2) grandparents or older individuals who are relative caregivers. Services to be provided include: information to caregivers about available services; assistance to caregivers in gaining access to the services; individual counseling and caregiver training to assist the caregivers in making decisions and solving problems relating to their caregiving roles; respite care to enable caregivers to be temporarily relieved from their caregiving responsibilities; and supplemental services, on a limited basis, to complement the care provided by caregivers.</t>
  </si>
  <si>
    <t>Indian Tribal and Native Hawaiian Organizations with approved applications under Title VI, Parts A and B.</t>
  </si>
  <si>
    <t>Family caregivers, grandparents, and older individuals who are relative caregivers will benefit.</t>
  </si>
  <si>
    <t>{"description":"Applicable costs and administrative procedures will be determined in accordance with Parts 75 and 92 of Title 45 of the Code of Federal Regulations.","isApplicable":true}</t>
  </si>
  <si>
    <t>{"description":"Grant applications are submitted in accordance with program announcements developed by the Administration on Aging (AoA) and will be published in Grants.gov.  "}</t>
  </si>
  <si>
    <t>After review and approval, notification of award will be issued to the grantee.</t>
  </si>
  <si>
    <t>Grants are approved approximately 60 to 120 days from closing date or receipt of application.</t>
  </si>
  <si>
    <t>Appeals are processed in accordance with the HHS regulations in 45 CFR Part 1326 and 1328.</t>
  </si>
  <si>
    <t>Renewals within the grant period are based on satisfactory performance during the prior year and the availability of funds.</t>
  </si>
  <si>
    <t>{"awarded":"other","description":"Funds for grants are awarded for no less than a 12-month period.","awardedDescription":"Payment Management System"}</t>
  </si>
  <si>
    <t>[{"code":"program","isSelected":true,"description":"A program performance and SF425 financial report is due annually to the funding agency.  No performance monitoring is required."},{"code":"cash","isSelected":true,"description":"Submitted through the Payment Management System."},{"code":"progress","isSelected":false},{"code":"expenditure","isSelected":true,"description":"SF-425 Financial status reports are required annually."},{"code":"performanceMonitoring","isSelected":false}]</t>
  </si>
  <si>
    <t xml:space="preserve">(Formula Grants) FY 17 est $7,478,530.00; FY 16$7,468,657.00; FY 18 Estimate Not Available </t>
  </si>
  <si>
    <t xml:space="preserve">FY 16 Ranges for Part C - $14,270-$58,547_x000D_
FY 17 Ranges for Part C - $13,820-$56,560_x000D_
</t>
  </si>
  <si>
    <t>Older American Act of 1965 Amendments of 2000_x000D_
109.631(a)(b)_x000D_
_x000D_
45 CFR Part 74, 45 CFR Part 92.</t>
  </si>
  <si>
    <t>{"flag":"appendix","description":"Administration on Aging Regional Administrator, Administration for Community Living, Department of Health and Human Services, located at all HHS Federal Regional Offices. (See Appendix IV of the Catalog for listings.)"}</t>
  </si>
  <si>
    <t>Cynthia LaCounte330 C Street, SW  , Washington, DC 20201 Email:&lt; a href='mailto:Cynthia.lacounte@acl.hhs.gov'&gt;Cynthia.lacounte@acl.hhs.gov&lt;/a&gt;Phone: 202-795-7380;</t>
  </si>
  <si>
    <t xml:space="preserve">93.047 Special Programs for the Aging, Title VI, Part A, Grants to Indian Tribes, Part B, Grants to Native Hawaiians; </t>
  </si>
  <si>
    <t>https://beta.sam.gov/fal/ff7f746e2b4d42f69c53df35d616012e/view</t>
  </si>
  <si>
    <t>National Resource Center for HIV Prevention Among Adolescents</t>
  </si>
  <si>
    <t xml:space="preserve">National Resource Center for HIV Prevention Among Adolescents  </t>
  </si>
  <si>
    <t>{"list":[{"act":{"description":"The statutory authority for awards under this Funding Opportunity Announcement is contained in Section 1708 of the Public Health Service Act (42 U.S.C. 300u-7)."},"authorizationTypes":{"act":true}}]}</t>
  </si>
  <si>
    <t>To facilitate online access to practical tools and resources for service providers, community-based organizations, professionals and peer educators who serve adolescents who reside in communities with high HIV prevalence and are at-risk based on a variety of issues.  Specifically, the web-based resource center will support and promote interventions and strategies to better integrate HIV prevention services focused on adolescents within racial and ethnic minorities through the promotion of evidenced-based programs and evidence-informed programs and best practices, linkages to training and technical assistance opportunities, research, and consultation.</t>
  </si>
  <si>
    <t>Public organizations (including city, county, regional and State government) and private nonprofit entities</t>
  </si>
  <si>
    <t>Service providers, community-based organizations, and professionals who serve adolescents who reside in communities with high HIV prevalence and are at-risk.  Public organizations and private nonprofit entities and institutes of higher education.</t>
  </si>
  <si>
    <t>{"description":"A nonprofit private entity must provide evidence of its nonprofit status. Allowability of costs charged to the grant will be determined in accordance with the following Cost Principles: OMB Circular No. A-21 for educational institutions, OMB Circular No. A-122 for nonprofit organizations, OMB Circular No. A-87 applies to this program.  2CFR 200, Subpart E - Cost Principles applies to this program.","isApplicable":true}</t>
  </si>
  <si>
    <t>{"description":"To apply, applicants must access the announcement through www.grants.gov. Enter the CFDA# and follow the website instructions. Applications submitted after the deadlines will not be accepted for review. The submission deadline will not be extended. Applications which do not conform to the requirements of the grant announcement will be deemed ineligible and not reviewed. Applications may only be submitted electronically via www.grants.gov. Any applications submitted via any other means of electronic communication, including facsimile or electronic mail, will not be accepted for review."}</t>
  </si>
  <si>
    <t>An independent review panel will evaluate applications that pass the screening and meet the responsiveness criteria if applicable. These reviewers are experts in their fields, and are drawn from academic institutions, non-profit organizations, state and local government, and Federal government agencies. In addition to the independent review panel, Federal staff will review each application for programmatic, budgetary, and grants management compliance. Final award decisions will be made by the Director of the Office of Adolescent Health.</t>
  </si>
  <si>
    <t>{"flag":"yes","description":"The one grant funded through this program was awarded on July 1, 2015 and is funded through June 30, 2018.  No additional awards are expected until 2018.   Continued annual funding for the current grantee beyond the first year of the grant is generally level with initial award amount and is contingent upon the availability of funds, satisfactory progress of the project, and adequate stewardship of Federal funds.","list":[{"start":"2015-07-01","end":"2018-06-30"}]}</t>
  </si>
  <si>
    <t>{"awarded":"letter","description":"Grants may not exceed 3 years (subject to the availability of funds). "}</t>
  </si>
  <si>
    <t>[{"code":"program","isSelected":false,"description":"Grantee must submit mid-year progress reports and yearly program reports on progress to the project officer.\r\n\r\n "},{"code":"cash","isSelected":true,"description":"Grantees must submit quarterly SF425 Federal Financial Reports to Payment Management Services due on one of the standard due dates on which cash reporting is required or at the end of a calendar quarter. The FFR is due 30 days after the end of each calendar quarter"},{"code":"progress","isSelected":true,"description":"Grantees must submit mid-year progress reports and yearly program reports to the Office of Adolescent Health and the Office of Grants Management."},{"code":"expenditure","isSelected":true,"description":"Grantees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GrantSolutions."},{"code":"performanceMonitoring","isSelected":false,"description":"Project officer to conduct technical reviews of mid-year continuation applications and annual progress reports and provide a report to the grantee.  "}]</t>
  </si>
  <si>
    <t xml:space="preserve">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project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later._x000D_
</t>
  </si>
  <si>
    <t xml:space="preserve">(Cooperative Agreements) FY 16$350,000.00; FY 17 est $350,000.00; FY 18 Estimate Not Available </t>
  </si>
  <si>
    <t>OAH awarded one (1) cooperative agreement up to $350,000 per year in FY15 for up to three (3) years contingent upon the availability of funds.  No new grant awarded in FY18.</t>
  </si>
  <si>
    <t>{"list":[{"fiscalYear":2017,"description":"In the third year of funding, the resource center had nearly 23,000 unique visitors to its website, over 200,000 cumulative Tweet impressions, more than 1000 people on its email listserv, and provided some form of capacity-building assistance to almost 600 people"},{"fiscalYear":2018,"description":"No new grant awarded"}],"isApplicable":true}</t>
  </si>
  <si>
    <t>{"flag":"appendix","description":"Program Contact: Ms. Evelyn Kappeler, Acting Director, Office of Adolescent Health, Office of Public Health and Science, Office of the Secretary, Tower Building, 1101 Wootton Pkwy, Rockville, MD 20852; 240-453-2846."}</t>
  </si>
  <si>
    <t>Roscoe BrunsonTower Building Suite 550, 1101 Wootton Parkway, Rockville, MD 20852 Email:&lt; a href='mailto:roscoe.brunson@hhs.gov'&gt;roscoe.brunson@hhs.gov&lt;/a&gt;Phone: (240) 453-8822;</t>
  </si>
  <si>
    <t>http://www.hhs.gov/ash/oah</t>
  </si>
  <si>
    <t>Fiscal Year2017: There was one grant in its third and final year. 
Funding was used to develop and expand an online resource center with interactive multimedia as well as capacity-building assistance to promote practical strategies and resources for youth-serving professionals. The website aimed to move community-based service providers toward implementation of evidence-based and evidence-informed HIV interventions and best practices targeted to adolescents. Capacity-building assistance included webinars, podcasts, virtual office hours, and conference presentations. Visit: https://www.hhs.gov/ash/oah/resources-and-training/adolescent-hiv-aids-prevention-national-resource-center/index.html for more information.Fiscal Year2018: No new grants awarded</t>
  </si>
  <si>
    <t>Applicants must demonstrate: (1) experience in the design, development, implementation, successful completion and evaluation of resource center activities, and experience with HIV/AIDS prevention among adolescents, (2) extensive experience in technical assistance and capacity building with a proven record of success, (3) a history of engaging in partnerships and networks with other organizations with a similar mission and focus. Proposed projects must include the following: (1) Develop and deploy a plan to specifically identify and highlight the resource needs of young men who have sex with men (MSM), especially young MSM of color, (2) Seek partnerships with HRSA/HAB and OMH, (3) Enhance partnership with HIV.gov (formerly known as AIDS.gov) to increase the profile of the National Resource Center, (4) Develop practical tools and resources that promote the retention of adolescents along the HIV Care Continuum.</t>
  </si>
  <si>
    <t>May 22,2014</t>
  </si>
  <si>
    <t>https://beta.sam.gov/fal/72ccfe63a7ed452d94252c07feb06fec/view</t>
  </si>
  <si>
    <t>Training in General, Pediatric, and Public Health Dentistry</t>
  </si>
  <si>
    <t>General, Pediatric, and Public Health Dentistry and Dental Hygiene</t>
  </si>
  <si>
    <t>{"list":[{"act":{"description":"Public Health Service Act, Section 748, 42 U.S.C. 293k-2"},"authorizationTypes":{"act":true}}]}</t>
  </si>
  <si>
    <t>The purpose of the Training in General, Pediatric, and Public Health Dentistry and Dental Hygiene programs are to improve access to and the delivery of oral health care services for all individuals, particularly low income, underserved, uninsured, minority, health disparity, and rural populations by increasing the supply of a qualified dental workforce and enhancing dental workforce education and training. 
This is addressed through the implementation of the following programs:
1) Predoctoral Training in General, Pediatric and Public Health Dentistry and Dental Hygiene; 2) Post-doctoral Training in General, Pediatric and Public Health Dentistry; 3) Faculty Development in General, Pediatric and Public Health Dentistry and Dental Hygiene; 4) the Dental Faculty Development and Loan Repayment Program; and 5) the Dental Faculty Loan Repayment Program.</t>
  </si>
  <si>
    <t xml:space="preserve">Eligible applicants are accredited dental or dental hygiene schools, public or private not-for-profit hospitals, or other pubic or not for profit entities, which the Secretary has determined is capable of carrying out such a grant.  Eligible entities include entities that have programs in dental or dental hygiene schools, or approved residency or advanced education programs in the practice of general, pediatric, or public health dentistry.  Federally Recognized Indian Tribal Government and Native American Organizations may apply if otherwise eligible._x000D_
_x000D_
Eligible entities may partner with schools of public health for the education of dental students, residents or dental hygiene students for a master’s in public health in an accredited program. _x000D_
_x000D_
Training activities must be conducted by an accredited entity; therefore, either the applicant or a partner organization responsible for the dental or dental hygiene training must be accredited._x000D_
</t>
  </si>
  <si>
    <t>Beneficiaries include a full range of trainees: dental or dental hygiene students, dental hygienists, dental residents, practicing dentists, and other approved primary care dental trainees and dental faculty.</t>
  </si>
  <si>
    <t>{"description":"Applicants should review the individual HRSA Notice of Funding Opportunities (NOFO) issued under this CFDA program for any required proof or certifications which must be submitted with an application package.","isApplicable":true}</t>
  </si>
  <si>
    <t>{"description":"HRSA requires all applicants to apply electronically through Grants.gov.  \r\n\r\nAll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(electronic) by a Notice of Award."}</t>
  </si>
  <si>
    <t>Notification is made in writing (electronic) by a Notice of Award.</t>
  </si>
  <si>
    <t>Approximately 120 to 180 days after receipt of applications.</t>
  </si>
  <si>
    <t xml:space="preserve">Depending on Agency priorities and availability of funding, during the final budget year of the approved project period competing continuation applications may be solicited from interested applicants. </t>
  </si>
  <si>
    <t>{"types":{"moe":true,"formula":false,"matching":false},"formula":{"title":"","chapter":"","part":"","subPart":"","publicLaw":"","description":""},"matching":{"description":""},"moe":{"description":"The recipient must agree to maintain non-federal funding for grant activities at a level which is not less than expenditures for such activities during the fiscal year prior to receiving the award. "}}</t>
  </si>
  <si>
    <t>{"awarded":"other","description":"This funding opportunity provides support for a 5-year project period. ","awardedDescription":"Recipients drawdown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</si>
  <si>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</si>
  <si>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Recipients are required to maintain grant accounting records 3 years from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</si>
  <si>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(Project Grants) FY 17$884,922.00; FY 18 est $2,199,834.00; FY 19 est $0.00; FY 16$0.00; - Dental Faculty Loan Repayment Program(Project Grants) FY 17$11,232,162.00; FY 18 est $12,645,256.00; FY 19 est $0.00; FY 16$10,719,553.00; - Postdoctoral Training in General, Pediatric and Public Health Dentistry(Project Grants) FY 17$8,325,549.00; FY 18 est $7,746,564.00; FY 19 est $0.00; FY 16$4,129,166.00; - Predoctoral Training in General, Pediatric and Public Health Dentistry and Dental Hygiene(Project Grants) FY 17$0.00; FY 18 est $0.00; FY 19 est $0.00; FY 16$2,744,513.00; - Faculty Development in General, Pediatric and Public Health Dentistry and Dental Hygiene(Project Grants) FY 17$2,084,022.00; FY 18 est $2,568,305.00; FY 19 est $0.00; FY 16$1,628,634.00; - Dental Faculty Development and Loan Repayment Program</t>
  </si>
  <si>
    <t>Predoctoral Training in General, Pediatric and Public Health Dentistry and Dental Hygiene: 
FY 16.: Range: $315,311 to $350,000; Average award: $344,097
FY 17 Range: $315,000 to $350,000; Average award: $344,000
FY 18 est.: Range: $315,000 to $350,000; Average award: $344,000
Postdoctoral Training in General, Pediatric and Public Health Dentistry: 
FY 16: Range: $242,937 to $749,055; Average award: $549,392
FY 17: Range: $242,000 to $749,000; Average award: $549,000
FY 18 est: Range: $242,000 to $749,000; Average award: $549,000
Faculty Development in General, Pediatric and Public Health Dentistry and Dental Hygiene:
FY 16: Range: $343,887 to $500,000; Average award: $457,418
FY 17: Program has ended.
FY 18 est.: Program has ended.
Dental Faculty Development and Loan Repayment Program:
FY 16: Range: $138,862 to $200,000; Average award: $180,959. 
FY 17: Range: $208,293 to $300,000; Average award: $236,175
FY 18 est: Range: $236,765 to $300,000; Average award: $285,367
Dental Faculty Loan Repayment Program:
FY 16: Range: program did not exist
FY 17: Range: $54,000 to $100,000; Average award $88,492
FY 18 est.: Range: $79,715 to $150,000; Average award: $115,780</t>
  </si>
  <si>
    <t>{"list":[{"fiscalYear":2017,"description":"Currently no data available."},{"fiscalYear":2018,"description":"No data available."},{"fiscalYear":2016,"description":"Fiscal Year 2016: \r\n1) Predoctoral Training in General, Pediatric or Public Health Dentistry and Dental Hygiene: \r\n•\tGrantees trained 3,835 dental and dental hygiene students, 28 percent were either from a disadvantaged background or from underrepresented minorities.\r\n•\tNearly 24 percent of individuals intended to practice in a primary care setting upon completion of training, while nearly 20 percent intended to practice in a medically underserved area. \r\n•\tDuring the academic year, grantees partnered with 139 clinical training sites, of which 63 percent were located in medically underserved communities, 55 percent in a primary care setting, and 17 percent in a rural setting. \r\n \r\n2) Postdoctoral Training in General, Pediatric and Public Health Dentistry: \r\n•\tThis program produced 279 newly specialized dentists who completed their dental residencies and entered the health care workforce. Of these new dentists, over 50 percent reported Pediatric Dentistry as their primary discipline, while 46 percent and 4 percent (respectively) reported General Dentistry and Public Health Dentistry as their primary discipline. \r\n•\tNearly 2,232 health care students and trainees participated in interprofessional team-based care alongside PDD residents.\r\n•\tDuring the academic year, grantees partnered with 149 clinical training sites, 60 percent were located in a medically underserved community, 50 percent in a primary care setting, and seven percent in a rural setting. \r\n\r\n3) Faculty Development Training in General, Pediatric and Public Health Dentistry and Dental Hygiene: \r\n•\tGrantee supported 80 distinct faculty development activities, which trained 946 faculty members.\r\n•\tFaculty who received direct grant support as instructors trained 929 dental students, general density residents, and pediatric dentistry residents. \r\n\r\n4) Dental Faculty Development and Loan Repayment Program: as this was a new program for FY2016, there is currently no data available.\r\n\r\n5) Dental Faculty Loan Repayment Program: as this is a new program for FY2017, there are no accomplishments to note.\r\n\r\n\r\n\r\n"}],"isApplicable":true}</t>
  </si>
  <si>
    <t xml:space="preserve">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http://www.hrsa.gov/grants/hhsgrantspolicy.pdf._x000D_
</t>
  </si>
  <si>
    <t>Shane Rogers, Chief, Oral Health Branch, Division of Medicine and Dentistry, Bureau of Health Workforce5600 Fishers Lane Room 15N-120, Rockville , MD 20857 Email:&lt; a href='mailto:srogers@hrsa.gov'&gt;srogers@hrsa.gov&lt;/a&gt;Phone: 301-443-5260;</t>
  </si>
  <si>
    <t>http://www.hrsa.gov</t>
  </si>
  <si>
    <t>Fiscal Year2016: Fiscal Year 2016: Some examples of funded projects through this program include: 1) developing a delivery system that improves access to care of patients with special healthcare needs and provides lifetime care through inter-professional education and practice; 2) increasing the oral health workforce treating medically complex and developmentally disabled individuals in Dental HPSAs; 3) increasing training and competency through the use of telehealth technology; 4) expanding oral health services for at-risk school children; 5) developing a pediatric dental workforce that practices inter-professionally, especially with school nurses and public health personnel; 6) enhancing medical and dental home integration; 7) increasing the number of dentists practicing in urban, underserved areas; 8) developing curricula to support team-based practice; 9) developing partnerships with primary care pediatrics to assembly, train and deploy interprofessional teams; 10) improving access for dental care in rural communities; 11) recruiting and retaining qualified students from underrepresented minorities; and 12) providing support for dental and dental hygiene trainees to pursue an MPH degree or from dentists to pursue a DPH postdoctoral program. Fiscal Year 2017: No Current Data Available. Fiscal Year 2018: No Current Data AvailableFiscal Year2017: Fiscal Year 2017: Some examples of funded projects through this program include: 1) developing a delivery system that improves access to care of patients with special healthcare needs and provides lifetime care through inter-professional education and practice; 2) increasing the oral health workforce treating medically complex and developmentally disabled individuals in Dental HPSAs; 3) increasing training and competency through the use of telehealth technology; 4) expanding oral health services for at-risk school children; 5) developing a pediatric dental workforce that practices inter-professionally; 6) enhancing medical and dental home integration; 7) increasing the number of dentists practicing in urban, underserved areas; 8) developing curricula to support team-based practice; 9) developing partnerships with primary care pediatrics to assembly, train and deploy interprofessional teams; 10) improving access for dental care in rural communities; 11) recruiting and retaining qualified students from underrepresented minorities; 12) providing support for dental and dental hygiene trainees to pursue an MPH degree or from dentists to pursue a DPH postdoctoral program, and 13) increasing the number and quality of dental faculty through the use of loan repayment and faculty development programs.Fiscal Year2018: No Current Data Available.Fiscal Year2019: No Current Data Available.</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</si>
  <si>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</si>
  <si>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Dec 15,2011</t>
  </si>
  <si>
    <t>https://beta.sam.gov/fal/c4d627e232544435a1ad53c89e111428/view</t>
  </si>
  <si>
    <t xml:space="preserve">Sexual Risk Avoidance Education </t>
  </si>
  <si>
    <t>SRAE</t>
  </si>
  <si>
    <t>ADMINISTRATION FOR CHILDREN AND FAMILIES, HEALTH AND HUMAN SERVICES, DEPARTMENT OF</t>
  </si>
  <si>
    <t>To promote sexual risk avoidance education, as defined by section 1110 of the Social Security Act, for adolescents. The focus of the program is to teach participants how to voluntarily refrain from non-marital sexual activity, and teach the benefits associated with self-regulation, success sequencing for poverty prevention, healthy relationships, goal setting, resisting sexual coercion, dating violence, and other youth risk behaviors such as underage drinking or illicit drug use without normalizing teen sexual activity.</t>
  </si>
  <si>
    <t>Grants made under the authority of section 1110 of the Social Security Act, 42 U.S.C. § 1310 grants shall be made only to public and private entities that agree to use medically accurate information referenced to peer-reviewed publications by educational, scientific, governmental, or health organizations; implement an evidence-based approach integrating research findings with practical implementation that aligns with the needs and desired outcomes for the intended audience; and teach the benefits associated with self-regulation, success sequencing for poverty prevention, healthy relationships, goal setting, and resisting sexual coercion, dating violence, and other youth risk behaviors such as underage drinking or illicit drug use without normalizing teen sexual activity.</t>
  </si>
  <si>
    <t>Vulnerable populations of youth with a focus on those that are most likely to bear children out-of-wedlock or who live in areas with high teen birth rates.</t>
  </si>
  <si>
    <t>{"description":"Nonprofit organizations must submit proof of nonprofit status. 2 CFR 200, Subpart E - Cost Principles applies to this program.","isApplicable":true}</t>
  </si>
  <si>
    <t xml:space="preserve">All applications are reviewed by a panel of nonfederal expert peer reviewers that assigns scores according to the published criteria in the funding opportunity announcement. The panel's scores are factored into the recommendations for funding. Scores and recommendations are reviewed by the Associate Commissioner of the Family and Youth Services Bureau. Recommendations are made to the ACYF Commissioner, who makes the final funding decisions after approval is granted by the Office of Grants Management. </t>
  </si>
  <si>
    <t>{"awarded":"other","description":"Funds are available for the duration of the budget period.","awardedDescription":"Method of awarding/releasing assistance: Periodic draw down-of funds based on expenditure requirements and project progress."}</t>
  </si>
  <si>
    <t>[{"code":"program","isSelected":true,"description":"Semi-annually Performance Progress Reports (PPR) and Semi-annually Federal Financial Reports (FFR)"},{"code":"cash","isSelected":true,"description":"Semi-annually Federal Financial Reports (FFR)"},{"code":"progress","isSelected":true,"description":"Semi-annually Performance Progress Reports (PPR)"},{"code":"expenditure","isSelected":true,"description":"Semi-annually Federal Financial Reports (FFR)"},{"code":"performanceMonitoring","isSelected":true,"description":"Semi-annually Performance Progress Reports (PPR)"}]</t>
  </si>
  <si>
    <t>{"isApplicable":true,"description":"The Single Audit is conducted by a certified independent auditor. The Data Collection Forms (Form SF-SAC) must be completed and signed by an independent auditor and along with other required documents  will be submitted to the Federal Audit Clearinghouse within the earlier of 30 calendar days after receipt of the auditor’s reports, or nine months after the end of the audit period.   \r\n\r\nAudit procedures also include:  Data Collection Forms (Form SF-SAC);  Financial statements;  Schedule of Expenditures of Federal Awards (SEFA); Auditor's opinions on the fair presentation of the financial statements and the SEFA; Auditor’s report on internal control and compliance pertaining to financial reporting; Auditor’s report on internal control and opinion on compliance pertaining to major programs; Auditor’s Schedule of Findings and Questioned Costs; Grantee’s response to the findings and corrective actions plans; and Summary Schedule of Prior Audit Findings, which includes the current status of previous audit findings not resolved as of the end of the prior audit.\r\n\r\n"}</t>
  </si>
  <si>
    <t>All financial records are to be maintained 3 years after termination of the project or until audit is completed, whichever occurs first.</t>
  </si>
  <si>
    <t>75-0120-0-1-506;</t>
  </si>
  <si>
    <t xml:space="preserve">(Project Grants (Discretionary)) FY 17$13,447,039.00; FY 18 est $24,341,891.00; FY 19 est $24,341,891.00; FY 16$8,981,973.00; - </t>
  </si>
  <si>
    <t>$350,000 to $450,000. The average estimate award amount is $450,000.</t>
  </si>
  <si>
    <t>{"list":[{"fiscalYear":2016,"description":"TBD. Twenty one (21) Sexual Risk Avoidance Education grants were awarded. "},{"fiscalYear":2017,"description":"Twenty seven (27) Sexual Risk Avoidance Education grants."},{"fiscalYear":2018,"description":"It is anticipated that there will be approximately 30 new awards and 27 non-competing continuation awards in FY2018."}],"isApplicable":true}</t>
  </si>
  <si>
    <t xml:space="preserve">Contact the Family and Youth Services Bureau central office for available literature. You may also get information on the Family and Youth Services Bureau website at the following address: http://www.acf.hhs.gov/programs/fysb. </t>
  </si>
  <si>
    <t>LeBretia WhiteMary E. Switzer Building, 330 C Street, SW, Room #3614, Washington, DC 20024 Email:&lt; a href='mailto:lebretia.white@acf.hhs.gov'&gt;lebretia.white@acf.hhs.gov&lt;/a&gt;Phone: (202) 205-9605;</t>
  </si>
  <si>
    <t>http://www.acf.hhs.gov/programs/fysb</t>
  </si>
  <si>
    <t xml:space="preserve">93.092 Affordable Care Act (ACA) Personal Responsibility Education Program; 93.235 Title V State Sexual Risk Avoidance Education (Title V State SRAE) Program; </t>
  </si>
  <si>
    <t xml:space="preserve">Applications will be evaluated based upon the criteria published in the Funding Opportunity Announcement located on the following website address: http://www.grants.gov/ </t>
  </si>
  <si>
    <t>Apr 20,2012</t>
  </si>
  <si>
    <t>https://beta.sam.gov/fal/983d316ed6a8485e825f53527cedb4ed/view</t>
  </si>
  <si>
    <t>Innovations in Applied Public Health Research</t>
  </si>
  <si>
    <t>Applied Public Health Research</t>
  </si>
  <si>
    <t>CENTERS FOR DISEASE CONTROL AND PREVENTION, HEALTH AND HUMAN SERVICES, DEPARTMENT OF</t>
  </si>
  <si>
    <t>{"list":[{"act":{"description":"Public Health Service Act "},"authorizationTypes":{"USC":false,"act":true,"statute":false,"publicLaw":false,"executiveOrder":false}}]}</t>
  </si>
  <si>
    <t>To foster the new knowledge necessary to develop, enhance, and disseminate effective public health services, programs, and policies that improve health  and quality of life for the population.</t>
  </si>
  <si>
    <t>Applications may be submitted by public and private nonprofit and for profit organizations and by governments and their agencies, such as:  Public nonprofit organizations Private nonprofit organizations, For profit organizations, Small, minority, women-owned businesses, Universities, Colleges, Research institutions, Hospitals, Community-based organizations, Faith-based organizations, Federally Recognized Indian Tribal Governments, Indian tribes, Indian tribal organizations,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Political subdivisions of States (in consultation with States).</t>
  </si>
  <si>
    <t>Beneficiary will be to public and private nonprofit and for profit organizations and by governments and their agencies, such as: Public nonprofit organizations Private nonprofit organizations, For profit organizations, Small, minority, women-owned businesses, Universities, Colleges, Research institutions, Hospitals, Community-based organizations, Faith-based organizations, Federally Recognized Indian Tribal Governments, Indian tribes, Indian tribal organizations,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Political subdivisions of States (in consultation with States).</t>
  </si>
  <si>
    <t>{"description":"Applicants should document the need for assistance, state the objectives of the project, present their approach to meeting the objectives, and outline the methods of operation.","isApplicable":true}</t>
  </si>
  <si>
    <t>{"description":"Applicants must download the SF424 (R&amp;R) application forms and SF424 (R&amp;R) Application Guide located at: http://www.grants.gov/applicants/apply_for_grants.jsp. Applicants are required to have a Dun and Bradstreet Data Universal Numbering System (DUNS) number to apply for a grant from the Federal Government. The DUNS number is a nine-digit identification number, which uniquely identifies business entities.  Obtaining a DUNS number is easy and there is no charge.  To obtain a DUNS number, access www.dunandbradstreet.com or call 1(866) 705-5711."}</t>
  </si>
  <si>
    <t>Successful applicants will receive a Notice of Grant Award (NGA) from the CDC Procurement and Grants Office.  The NGA shall be the only binding, authorizing document between the recipient and CDC. The NGA will be signed by an authorized Grants Management Officer, and mailed to the recipient fiscal officer identified in the application.</t>
  </si>
  <si>
    <t>From 90 to 150 days.</t>
  </si>
  <si>
    <t>Throughout the project period, CDC's commitment to continuation of awards will be conditioned on the availability of funds, evidence of satisfactory progress by the recipient (as documented in required reports), and the determination that continued funding is in the best interest of the Federal Government.</t>
  </si>
  <si>
    <t>{"awarded":"lump","description":"Financial assistance is provided for a 12-month budget period with project periods of up to 3 years subject to the availability of funds and satisfactory progress of the grantee."}</t>
  </si>
  <si>
    <t>[{"code":"program","isSelected":true,"description":"Annual progress report, (PHS 2590, OMB Number 0925-0001, http://grants.nih.gov/grants/funding/2590/2590.htm) is due no less than 90 days before the end of the budget period. The progress report will serve as the non-competing continuation application. A final performance report is due no more than 90 days after the end of the project period.\r\n"},{"code":"cash","isSelected":false},{"code":"progress","isSelected":true,"description":"Annual progress report, (PHS 2590, OMB Number 0925-0001, http://grants.nih.gov/grants/funding/2590/2590.htm) is due no less than 90 days before the end of the budget period. The progress report will serve as the non-competing continuation application. A final performance report is due no more than 90 days after the end of the project period."},{"code":"expenditure","isSelected":true,"description":"Financial status report is due no more than 90 days after the end of the budget period. A final financial report is due no more than 90 days after the end of the project period."},{"code":"performanceMonitoring","isSelected":true,"description":"Annual progress report, (PHS 2590, OMB Number 0925-0001, http://grants.nih.gov/grants/funding/2590/2590.htm) is due no less than 90 days before the end of the budget period. The progress report will serve as the non-competing continuation application. A final performance report is due no more than 90 days after the end of the project period."}]</t>
  </si>
  <si>
    <t>{"isApplicable":true,"description":"In addition, these grants are subject to inspection and audits by DHHS and other Federal officials."}</t>
  </si>
  <si>
    <t>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until the matter is completely resolved.</t>
  </si>
  <si>
    <t>75-0943-0-1-550;</t>
  </si>
  <si>
    <t xml:space="preserve">(Cooperative Agreements) FY 17$16,468,158.00; FY 18 est $16,468,158.00; FY 19 est $16,488,158.00; FY 16$0.00; - </t>
  </si>
  <si>
    <t>45 CFR Part 74 and Part 92 For more information on the Code of Federal Regulations, see the National Archives and Records Administration at the following Internet address: http://www.access.gpo.gov/nara/cfr/cfr-table-search.html.</t>
  </si>
  <si>
    <t>Dr. Juliana Cyril,1600 Clifton Rd., Atlanta, GA 30333 Email:&lt; a href='mailto:jcyril@cdc.gov'&gt;jcyril@cdc.gov&lt;/a&gt;Phone: (404) 639-4639.;</t>
  </si>
  <si>
    <t>http://www.cdc.gov</t>
  </si>
  <si>
    <t>Applications that are complete and responsive to the FOA will be evaluated for scientific and technical merit by an appropriate peer review group in accordance with the review criteria.  As part of the initial merit review, all applications may: Undergo a process in which only those applications deemed to have the highest scientific merit, generally the top half of the applications under review, will be discussed and assigned a priority score and receive a written critique.</t>
  </si>
  <si>
    <t>https://beta.sam.gov/fal/b90c13cc23c84c59a22a4cb28fb4d386/view</t>
  </si>
  <si>
    <t>Biomonitoring Programs for State Public Health Laboratories</t>
  </si>
  <si>
    <t>{"list":[{"act":{"description":"Section 317 of the Public Health Service Act, (42 U.S.C. Section 247 b), as amended."},"authorizationTypes":{"USC":false,"act":true,"statute":false,"publicLaw":false,"executiveOrder":false}}]}</t>
  </si>
  <si>
    <t xml:space="preserve">To support the development or expansion of state-based biomonitoring programs, including necessary infrastructure, that will increase the capability and capacity of state public health laboratories (1) to assess human exposure to environmental chemicals within their jurisdictions; (2) to determine which chemicals people are exposed to and the levels of those chemicals in people’s bodies; (3) to determine the prevalence of people with levels of chemicals that are above a known toxicity threshold; (4) to determine whether levels of  selected chemicals are higher among minorities, children, women of childbearing age, or other potentially vulnerable groups; (5) to assess the effectiveness of  state public health actions to reduce the exposure of their residents to specific chemicals of concern; (6) to compare state-generated biomonitoring data with CDC national biomonitoring data; and (7) to track trends in levels of chemicals in a state’s population or subgroups of that population over time.  </t>
  </si>
  <si>
    <t>{"description":"Applicants should review the individual CDC Guidance documents issued under this CFDA program for any required proof or certifications that must be submitted with the application package.","isApplicable":true}</t>
  </si>
  <si>
    <t>{"environmentalImpact":{"reports":[{"isSelected":true,"reportCode":"ExecutiveOrder12372"},{"isSelected":true,"reportCode":"otherRequired"}]},"description":"Additional information can be found in the program guidance."}</t>
  </si>
  <si>
    <t>{"description":"Applications and required forms for this program can be obtained from Grants.gov or from the Grants Management Officer, Grants Management Branch, Procurement and Grants Office, Centers for Disease Control and Prevention. Please visit the Grants.gov Web site at www.grants.gov to find and apply for all Federal grant/cooperative agreement opportunities."}</t>
  </si>
  <si>
    <t>After review and approval of an application, a notice of award is made in writing and issued by the Grants Management Officer, Procurement and Grants Office, CDC. Appropriate notification is also made to the public.</t>
  </si>
  <si>
    <t>Support is recommended for a specified project period, not to exceed 5 years, with each project period having a 12-month budget period.</t>
  </si>
  <si>
    <t>{"awarded":"lump","description":"Support is recommended for a specified project period, not to exceed 5 years. Awards are made annually and assistance is available for a twelve month budget period. There are five budget periods within the 5-year project period. After awards are issued, funds are released in accordance with DHHS payment procedures, which may be through an Electronic Transfer System or a Monthly Cash Request System. ","awardedDescription":"Through an Electronic Transfer System or a Monthly Cash Request System. "}</t>
  </si>
  <si>
    <t>[{"code":"program","isSelected":false},{"code":"cash","isSelected":false},{"code":"progress","isSelected":true,"description":"Annual progress reports are required. "},{"code":"expenditure","isSelected":true,"description":"Financial status reports are required no later than 90 days after the end of each budget period. Final financial status and performance reports are required 90 days after the end of a project period."},{"code":"performanceMonitoring","isSelected":true,"description":"Annual progress reports are required. "}]</t>
  </si>
  <si>
    <t>Grantees are required to maintain grant accounting records for a minimum of 3 years after the end of a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is provided in 45 CFR Parts 74 and 92.</t>
  </si>
  <si>
    <t>(Cooperative Agreements) FY 17$0.00; FY 18 est $0.00; FY 19 est $0.00; FY 16$0.00; - This activity can now be found under CFDA 93.070</t>
  </si>
  <si>
    <t>This program is subject to the provisions of 45 CFR Part 92 for State, local and tribal governments and 45 CFR Part 74 for institutions of higher education, hospitals, other nonprofit organizations and commercial organizations. HHS Grants Policy Statement at:  http://www.hhs.gov/grantsnet/adminis/gpd/index.htm.</t>
  </si>
  <si>
    <t>Robert Reynolds4770 Buford Highway, F45, Atlanta, GA 30341 Email:&lt; a href='mailto:VIO9@cdc.gov'&gt;VIO9@cdc.gov&lt;/a&gt;Phone: 770-488-0563;</t>
  </si>
  <si>
    <t>Proposal selection criteria can be found in the program guidance.</t>
  </si>
  <si>
    <t>Sep 14,2009</t>
  </si>
  <si>
    <t>https://beta.sam.gov/fal/d0b626740c97477f803045176f69f18d/view</t>
  </si>
  <si>
    <t>Laboratory Training, Evaluation, and Quality Assurance Programs</t>
  </si>
  <si>
    <t>(Quality Assurance in Pathology and Laboratory Medicine)</t>
  </si>
  <si>
    <t>{"list":[{"act":{"description":"Public Health Service Act"},"USC":{"title":"42","section":"247b(k)(2)"},"executiveOrder":{"description":"13272","section":"317(k)(2)"},"authorizationTypes":{"USC":true,"act":true,"statute":false,"publicLaw":false,"executiveOrder":true},"usc":{"title":"42","section":"247b(k)(2)"}}]}</t>
  </si>
  <si>
    <t>To improve the quality of laboratory testing practices relevant to clinical and public health settings and to determine standardized approaches to quality assurance in pathology and laboratory medicine that can be applied in multiple, diverse settings (e.g. community hospitals, academic medical centers, and independent laboratories) that demonstrate measurable and sustainable improvements over time.</t>
  </si>
  <si>
    <t>Applications may be submitted by public and private nonprofit organizations and by governments and their agencies, such as:  Public nonprofit organizations, private nonprofit organizations, universities, colleges, research institutions, hospitals, community and faith based organizations,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t>
  </si>
  <si>
    <t>Applicants must have experience in the administration and evaluation of standardized quality assurance programs in multiple, diverse laboratory sites (including community hospitals and academic medical centers).  This experience is required for an applicant to be able to assess the effectiveness of these quality assurance programs and to determine best practices.</t>
  </si>
  <si>
    <t>{"description":"Title 2 of the United States Code section 1611 states that an organization described in section 501(c)(4) of the Internal Revenue Code that engages in lobbying activities is not eligible to receive Federal funds constituting an award, grant, or loan. For all other nonprofit grantees, costs will be determined in accordance with HHS Regulations 45 CFR 74, Subpart Q.  ","isApplicable":true}</t>
  </si>
  <si>
    <t>{"description":"Application forms and instructions are available on the CDC web site, at the following Internet address: www.cdc.gov/od/pgo/forminfo.htm If you do not have access to the Internet, or if you have difficulty accessing the forms on-line, you may contact the CDC Procurement and Grants Office Technical Information Management Section (PGO-TIM) staff at: Telephone: (770) 488-2700.  Applications must be submitted through www.grants.gov."}</t>
  </si>
  <si>
    <t>Applications will be evaluated for completeness and responsiveness by the agency program and CDC Procurement and Grants Office(PGO).  CDC will not review incomplete and non-responsive applications.  After review and approval, a notice of grant award (NoA) will be prepared and processed, along with appropriate notification to the public.  Initial award provides funds for the first budget period (usually 12 months) and the NoA will indicate support recommended for the remainder of the project period, allocation of Federal funds by budget categories, and special conditions, if any.</t>
  </si>
  <si>
    <t>Cooperative agreement project periods are 1 to 5 years.  Subject to availability of funds, after initial awards, projects may be renewed non-competitively contingent upon satisfactory progress by the recipient (as documented in required reports) and the determination that continued funding is in the best interest of the Federal government.</t>
  </si>
  <si>
    <t>{"awarded":"lump","description":"Financial assistance is available for a 12-month budget period within project periods ranging from one to five years."}</t>
  </si>
  <si>
    <t>[{"code":"program","isSelected":true,"description":"Annual or semiannual progress reports are required.  Financial status reports are required no later than 90 days after the end of each budget period.  Final financial status and performance reports are required 90 days after the end of the project period."},{"code":"cash","isSelected":false},{"code":"progress","isSelected":true,"description":"Annual or semiannual progress reports are required.  Financial status reports are required no later than 90 days after the end of each budget period."},{"code":"expenditure","isSelected":false},{"code":"performanceMonitoring","isSelected":false}]</t>
  </si>
  <si>
    <t>{"isApplicable":true,"description":"In addition, grants and cooperative agreements are subject to inspection and audits by DHHS and other Federal governments officials."}</t>
  </si>
  <si>
    <t>Financial records, including documents to support entries on accounting records and to substantiate charges to each grant, must be kept readily available for review by personnel authorized to examine HHS grant accounts.  Records must be maintained for three years after the end of a budget period.  If questions still remain, such as those raised as a result of audit, related records should be retained until the matter is completely resolved.</t>
  </si>
  <si>
    <t>75-0949-0-1-550;75-0943-0-1-550;</t>
  </si>
  <si>
    <t xml:space="preserve">(Cooperative Agreements) FY 17$1,617,208.00; FY 18 est $1,816,175.00; FY 19 est $2,000,000.00; FY 16$1,816,175.00; - </t>
  </si>
  <si>
    <t>$100,000 to $500,000; $250,000</t>
  </si>
  <si>
    <t>42 CFR 52; basic grant administration policies of DHHS and PHS are also applicable, 45 CFR 74 and 45 CFR 92; PHS Grants Policy Statement, DHHS publication No. (OASH) 94-50,000, (Rev.) April 1, 1994.</t>
  </si>
  <si>
    <t>{"flag":"none","description":"For general questions about this announcement, contact: Technical Information Management Section, CDC Procurement and Grants Office, 2920 Brandywine Road, Atlanta, GA 30341. Telephone: 770-488-2700.  For program technical assistance, contact: Charlene Beach, Centers for Disease Control and Prevention, OPHSS, CSELS, DLS, 1600 Clifton Road, MS G25.; Atlanta, GA 30329-4027; Telephone: (404) 498-0233, Fax: (404) 498-2707, E-mail: cbeach@cdc.gov. For financial, grants management, or budget assistance, contact:  Terrian Dixon, Grants Management Specialist, CDC Procurement and Grants Office, 2920 Brandywine Road, Atlanta, GA 30341. Telephone: (770) 488-2774, E-mail: tdixon@cdc.gov."}</t>
  </si>
  <si>
    <t>Teneva Williams2400 Century Pkwy NE , Atlanta, GA 30345 Email:&lt; a href='mailto:tuh0@cdc.gov'&gt;tuh0@cdc.gov&lt;/a&gt;Phone: 4044980899;</t>
  </si>
  <si>
    <t xml:space="preserve">93.283 Centers for Disease Control and Prevention Investigations and Technical Assistance ; </t>
  </si>
  <si>
    <t>Applications will be evaluated on the review criteria described in the Funding Opportunity Announcements (FOAs).  In general, the review and selection process of complete and responsive applications to the FOA consists of determination of the scientific and technical merit by objective or peer review, availability of funds, and relevance of program priorities and the priorities of DHHS.  Refer to the FOA for additional review criteria.</t>
  </si>
  <si>
    <t>https://beta.sam.gov/fal/b1c7e2db84314526a4c998cebd46cfe2/view</t>
  </si>
  <si>
    <t>Laboratory Leadership, Workforce Training and Management Development, Improving Public Health Laboratory Infrastructure</t>
  </si>
  <si>
    <t>APHL-CDC Partnership for Quality Lab Practice</t>
  </si>
  <si>
    <t>{"list":[{"act":{"description":"Funding is appropriated under Affordable Care Act (PL 111-148), Title IV, Section 4002 (Prevention and Public Health Fund) in Fiscal Year 2011 only. In addition, Under Section 5314, Fellowship Training in Public Health (Part E of title VII of the Public Health Service Act (42 U.S.C.294n et seq., as amended by as amended by section 5206, is further amended by Sec. 778), CDC is authorized to expand existing fellowship training programs in the critical areas of applied public health epidemiology, public health laboratory science and public health informatics. "},"authorizationTypes":{"USC":false,"act":true,"statute":false,"publicLaw":false,"executiveOrder":false}},{"act":{"description":"Section 317(k)(3) of the Public Health Service Act, [42 U.S.C. 247b (k)(3), as amended. \r\nSections 307 and 317(k)(2) of the Public Health Service Act, [42 U.S.C. 242l and 247b (k)(2), as amended"},"executiveOrder":{"title":"42","description":"N/A","part":"247b(k)(3)","section":"317(k)(3)"},"authorizationTypes":{"USC":false,"act":true,"statute":false,"publicLaw":false,"executiveOrder":true}}]}</t>
  </si>
  <si>
    <t xml:space="preserve">This program addresses the “Healthy People 2010” focus areas of:  #8 – Environmental Health, #10 – Food Safety, #11 – Health Communication, #13 – HIV, #14 – Immunization and Infectious Diseases, # 17 - Medical Product Safety,  #20 - Occupational Safety and Health, #23 – Public Health Infrastructure, #24 - Respiratory Diseases and #25 – Sexually Transmitted Diseases._x000D_
_x000D_
Its major objective is to improve public health laboratory infrastructure, maintain a competent and trained laboratory workforce, promote laboratory leadership activities to ensure future laboratory leaders, ensure laboratory preparedness for emerging infectious diseases or other biologic and chemical public health threats, promote technology transfer to ensure up-to-date technologies for the testing laboratory, and to enhance communication linkages between state and local public health laboratories, and the clinical laboratory testing community._x000D_
_x000D_
</t>
  </si>
  <si>
    <t>Assistance will be provided only to  APHL.  CDC approved single eligibility of this award.  This group is the appropriate and only qualified organization to address the activities described under this program announcement.  Application may be submitted by the APHL consistent with the single eligibility justification that follows. State governments, specifically State public health laboratories, particularly any organization representing state public health laboratories and having an established training network. In regards to Eligibility for Affordable Care Act (ACA) funding will be limited solely to the Association of Public Health Laboratories (APHL), the current partner in the cooperative agreement with CDC.</t>
  </si>
  <si>
    <t xml:space="preserve">This project represents the front line defense against health threats to the nation's public.  The nation's public is the ultimate recipient of benefits from this program._x000D_
_x000D_
</t>
  </si>
  <si>
    <t>{"description":"Costs will be determined in accordance with OMB Circular No. A-87 for State and local governments.  For all other nonprofit grantees, cost will be determined in accordance with HHS Regulations 45 CFR 74 Subpart Q.  For-profit organizations' costs are determined in accordance with the Federal Acquisition Regulations, 48 CFR 31.","isApplicable":true}</t>
  </si>
  <si>
    <t>{"environmentalImpact":{"reports":[{"isSelected":true,"reportCode":"otherRequired"}]},"description":"."}</t>
  </si>
  <si>
    <t>{"description":"To apply for this funding opportunity use application form PHS 5161.  Application forms and instructions are available on www.grants.gov and/or the CDC web site, at the following Internet address: www.cdc.gov/od/pgo/forminfo.htm. If you do not have access to the Internet, or if you have difficulty accessing the forms on-line, you may contact the CDC Procurement and Grants Office Technical Information Management Section (PGO-TIM) staff at: 770-488-2700. Application forms can be mailed to you."}</t>
  </si>
  <si>
    <t>Successful applicants will receive a Notice of Award (NoA) from the CDC Procurement and Grants Office.  The NoA shall be the only binding, authorizing document between the recipient and CDC. The NoA will be signed by an authorized Grants Management Officer, and mailed to the recipient fiscal officer identified in the application. Unsuccessful applicants will receive notification of the results of the application review by mail.</t>
  </si>
  <si>
    <t>From two to three months.</t>
  </si>
  <si>
    <t>{"awarded":"lump","description":"Financial assistance is provided for a 12-month budget period with project periods of up to five years subject to the availability of funds and satisfactory progress of the grantee."}</t>
  </si>
  <si>
    <t>[{"code":"program","isSelected":true,"description":"Each funded applicant must provide CDC with an  interim progress reports via www.grants.gov: 1. The first interim progress report is due at mid year and will serve as the non-competing continuation application, and must contain the following elements: a. Standard Form (“SF”) 424S Form. b. SF-424A Budget Information-Non-Construction Programs. c. Budget Narrative. d. Indirect Cost Rate Agreement. e. Project Narrative. 2. The second report is due no later than 90 days after the end of the budget period.  This report should include a detailed description of specific projects and activities conducted, measurable outcomes achieved and public health impact resulting from projects conducted during the reporting period. 3. Annual progress report, due 90 days after the end of the budget period. These reports must be submitted to the attention of the Grants Management Specialist."},{"code":"cash","isSelected":false},{"code":"progress","isSelected":true,"description":"Interim progress report, no less than 90 days before the end of the budget period. The progress report will serve as your non-competing continuation application, and must contain the following elements: current budget period activities objectives, current budget period financial progress, new budget period program proposed activity Objectives, budget, additional requested information, and measures of effectiveness; "},{"code":"expenditure","isSelected":true,"description":"Financial status report and annual progress report, no more than 90 days after the end of the budget period; and Final financial and performance reports, no more than 90 days after the end of the project period.\r\n"},{"code":"performanceMonitoring","isSelected":false}]</t>
  </si>
  <si>
    <t>{"isApplicable":true,"description":"A-133 audits. Financial status report and annual progress report, no more than 90 days after the end of the budget period; and Final financial and performance reports, no more than 90 days after the end of the project period"}</t>
  </si>
  <si>
    <t>Financial and personnel records including financial awards, financial status reports, interim reports, and final reports must be maintained for a period of seven years.</t>
  </si>
  <si>
    <t xml:space="preserve">(Cooperative Agreements) FY 17$1,711,259.00; FY 18 est $1,810,677.00; FY 19 est $1,810,677.00; FY 16$1,711,259.00; - </t>
  </si>
  <si>
    <t>https://beta.sam.gov/fal/2b4156fa62be48d09705d58b8f0545a3/view</t>
  </si>
  <si>
    <t>State Vital Statistics Improvement Program</t>
  </si>
  <si>
    <t>{"list":[{"act":{},"USC":{"title":"42","section":"242b, 242k"},"authorizationTypes":{"USC":true,"act":true},"usc":{"title":"42","section":"242b, 242k"}}]}</t>
  </si>
  <si>
    <t>To enhance the performance of the National Vital Statistics System (NVSS) by convening states to aid in a) improving vital statistics data quality, timeliness and public health utility, b) increasing the competencies of the vital statistics workforce, and c) promoting accreditation of jurisdictional vital statistics programs consistent with National Center for Health Statistics goals.</t>
  </si>
  <si>
    <t>Any application requesting an award higher than the funded amount is considered nonresponsive and will receive no further review. In addition, application will be considered non-responsive if they do not contain a letter of support written on behalf of the 57 jurisdictions' vital statistics offices. The letter of support must include the following information or the application will be considered non-responsive: confirmation that the applicant has established relationships with all 57 jurisdiction vital statistics offices, including experience in supporting vital statistics standards and best practices and convening vital statistics offices to advance vital statistics initiatives.</t>
  </si>
  <si>
    <t>An organization with demonstrated support of the 57 jurisdiction vital statistics offices. (See eligibility requirements.)</t>
  </si>
  <si>
    <t>{"description":"Applicants are required to provide measures of effectiveness that will demonstrate the accomplishment of the various identified objectives of the cooperative agreement. Measures must be objective and quantitative, and must measure the intended outcome.  These measures of effectiveness must be submitted with the application and will be an element of evaluation.","isApplicable":true}</t>
  </si>
  <si>
    <t>{"description":"To apply for this funding opportunity use application and instructions available on grants.gov.  ","isApplicable":true}</t>
  </si>
  <si>
    <t>Successful applicant will receive a Notice of Grant Award (NGA) from the CDC Procurement and Grants Office. The NGA shall be the only binding, authorizing document between the recipient and CDC. The NGA will be signed by an authorized Grants Management Officer, and mailed to the recipient fiscal officer identified in the application.</t>
  </si>
  <si>
    <t>{"flag":"yes","description":"11:59 p.m. Eastern Time on the deadline date.","list":[{"start":"2017-05-22","description":"The program has been established for 5 years, with each option depending on the availability of funding and performance of the awardee."}]}</t>
  </si>
  <si>
    <t>About 120 days from receipt of application.</t>
  </si>
  <si>
    <t>Throughout the project period, CDC's commitment to continuation of this award will be conditioned on the availability of funds, evidence of satisfactory progress by the recipient as documented in required reports, and the determination that continued funding is in the best interest of the Federal Government.</t>
  </si>
  <si>
    <t>{"awarded":"letter","description":"Assistance is available for a 12-month budget period within project periods ranging from one to five years."}</t>
  </si>
  <si>
    <t>[{"code":"program","isSelected":true,"description":"Reports about the objectives accomplished, performance measures and evaluation results.  Written reports are required at mid-term of the project year and at the end of the project year.  At least quarterly meetings are required of the awardee."},{"code":"cash","isSelected":true,"description":"Financial status reports are required at the end of the project year. Updates on financial status is provided at mid-term of the project year."},{"code":"progress","isSelected":true,"description":"At mid-term of the project year, reports are required on the objectives achieved and the objectives to be achieved in the remainder of the project year.  At the end of the project year, a progress report is required on the objectives achieved. "},{"code":"expenditure","isSelected":true,"description":"Reports are provided on the amount spent within the approved budget categories."},{"code":"performanceMonitoring","isSelected":true,"description":"Performance monitoring is accomplished through review of progress in mid-year and final reports on performance measures, regular (at least quarterly) conference calls or meetings, and emails/telephone conversations with the staff."}]</t>
  </si>
  <si>
    <t>Financial records, support documents, statistical records, and all other records pertinent to the project must be kept readily available for review by personnel authorized to examine PHS grant accounts. Records must be maintained for a minimum of three years after the end of a budget period. If questions still remain, such as those raised as a result of an audit, records must be retained until completion or resolution of any audit in process or pending resolution.</t>
  </si>
  <si>
    <t>75-0948-0-1-550;</t>
  </si>
  <si>
    <t xml:space="preserve">(Cooperative Agreements) FY 17$694,038.00; FY 18 est $694,500.00; FY 19 est $694,500.00; FY 16$457,902.00; - </t>
  </si>
  <si>
    <t>$694,500 per year (5-year Cooperative Agreement)</t>
  </si>
  <si>
    <t>{"list":[{"fiscalYear":2016,"description":"Progress was made on activities continued from Fiscal year 2015, including maintaining an updated web site of current jurisdictional practices and compliance with national standards, promoting training to improve data quality, coordinating efforts on accreditation and conducting surveys and webinars."},{"fiscalYear":2017,"description":"Progress was made in promoting data quality training, coordinating efforts on accreditation, basic Registrar training and provision of technical assistance to jurisdictions."},{"fiscalYear":2018,"description":"Anticipated accomplishments include provision of assistance to jurisdictions in beta testing proposed accreditation standards, training and mentoring of new registrars, and convening of jurisdictions to prioritize efforts to address vital statistics data quality."}],"isApplicable":true}</t>
  </si>
  <si>
    <t>{"flag":"none","description":"Technical Information Management Section, CDC Procurement and Grants Office, 2920 Brandywine Road, Atlanta, GA 30341. Telephone: (770) 488-2700."}</t>
  </si>
  <si>
    <t>Karen Knight3210 East Highway 54, RTP, NC 27709 Email:&lt; a href='mailto:ylp2@cdc.gov'&gt;ylp2@cdc.gov&lt;/a&gt;Phone: 9195414414;</t>
  </si>
  <si>
    <t>https://beta.sam.gov/fal/0222f335b64143d1bfb0761e61abf147/view</t>
  </si>
  <si>
    <t>Global AIDS</t>
  </si>
  <si>
    <t>{"list":[{"act":{"description":"Sections 307 and 317(k)(2), Public Health Service Act, 42 U.S.C. 242I and 247b(k)(2) as amended; Public Law 108-25, the United States Leadership Against HIV/AIDS, Tuberculosis and Malaria Act of 2003 Public Law 110-293, the Tom Lantos and Henry J. Hyde United States Global Leadership Against HIV/AIDS, Tuberculosis, and Malaria Reauthorization Act of 2008, 22 U.S.C 7601; and Public Law 113-56 PEPFAR Stewardship and Oversight Act of 2013 (P.L. 113-56). "},"publicLaw":{"congressCode":"108","number":"25"},"USC":{"title":"22","section":"7601"},"authorizationTypes":{"USC":true,"act":true,"publicLaw":true},"usc":{"title":"22","section":"7601"}}]}</t>
  </si>
  <si>
    <t>The U.S. President's Emergency Plan for AIDS Relief (PEPFAR) is the U.S. Government initiative to help save the lives of those suffering from HIV/AIDS around the world. This historic commitment is the largest by any nation to combat a single disease internationally, and PEPFAR investments also help alleviate suffering from other diseases across the global health spectrum.   PEPFAR is the cornerstone and largest component of the U.S. President’s Global Health Initiative. With a special focus on improving the health of women, newborns and children, the Global Health Initiative’s goal is to save the greatest number of lives by increasing and building upon what works and, then, supporting countries as they work to improve the health of their own people.</t>
  </si>
  <si>
    <t>Competition is open, limited, or single eligibility by authorizing legislation.</t>
  </si>
  <si>
    <t>This is only for non-research and research activities supported by CDC/ATSDR. For the definition of research, please see the CDC website at the following Internet address: http://www.cdc.gov/od/science/quality/resources</t>
  </si>
  <si>
    <t>{"description":"Requirements for application are stated in each Notice of Funding Opportunity","isApplicable":true}</t>
  </si>
  <si>
    <t>{"description":"As specified in the Notice of Funding Opportunity"}</t>
  </si>
  <si>
    <t>As specified in the Notice of Funding Opportunity</t>
  </si>
  <si>
    <t>Renewals are made by competitive applications and Reviews.</t>
  </si>
  <si>
    <t>{"awarded":"lump","description":"From one to five years. Throughout the project period, CDC's commitment to continuation of awards will be conditioned on the availability of funds, evidence of satisfactory progress by the recipient (as documented in required reports), and the determination that continued funding is in the best interest of the Federal Government."}</t>
  </si>
  <si>
    <t>[{"code":"program","isSelected":true,"description":"As specified in the Notice of Funding Opportunity"},{"code":"cash","isSelected":false,"description":""},{"code":"progress","isSelected":true,"description":"As specified in the Notice of Funding Opportunity"},{"code":"expenditure","isSelected":true,"description":"Recipients of PEPFAR funds are required to report annually on program expenditures. Specifically, annual completion of PEPFAR Program Expenditures (Form DS-4213, approved by OMB 1405-0208, or the relevant OMB-approved format) will be required in conjunction with the PEPFAR Annual Progress Report at the completion of the USG fiscal year."},{"code":"performanceMonitoring","isSelected":true,"description":"As specified in the Notice of Funding Opportunity"}]</t>
  </si>
  <si>
    <t>{"isApplicable":true,"description":"Foreign recipients are subject to audit requirements specified in 45 CFR 74.26(d).  A non-Federal audit is required, if during the recipients fiscal year, the recipient expended a total of $300,000.00 or more under one or more HHS awards (as a direct recipient and/or as a subrecipient) .  The recipient either may have (1) A financial related audit (as defined in the Government Auditing Standards, GPO stock #020-000-00-265-4) of a particular award in accordance with Government Auditing Standards, in those case where the recipient receives awards under only one HHS program; or, if awards are received under multiple HHS programs, a financial related audit of all HHS awards in accordance with Government Auditing Standards; or (2) An audit that meets the requirements contained in OMB Circular A-133. Please forward a copy of the completed audit to the following address: Procurement and Grants Office, Centers for Disease Control and Prevention, Attn: Grants Management Officer, 2920 Brandywine Road, MS-K75, Atlanta, GA 30341. If your audit was completed in accordance with number two (2) above, in addition to the address listed above, you are required to send a copy of the audit report to: Department of Health &amp; Human Services, National External Audit Review Center Lucas Place, Room 514, 323 West 8th Street, Kansas City, MO 64105."}</t>
  </si>
  <si>
    <t>The Recipient Agreement Books and Records. The recipient must maintain accounting books, records, documents and other evidence relating to the Agreement, adequate to show, without limitation, all costs incurred by the recipient, the receipt and use of goods and services acquired by the recipient, agreed-upon cost sharing requirements, the nature and extent of solicitations of prospective suppliers of goods and services acquired by the recipient, the basis of award of recipient contracts and orders, and the overall progress of the Agreement toward completion ("Agreement books and records"). The recipient must maintain Agreement books and records in accordance with generally accepted accounting principles prevailing in the United States, or at the recipient’s option, with approval by HHS/CDC, other accounting principles, such as those (1) prescribed by the International Accounting Standards Committee (an affiliate of the International Federation of Accountants), or (2) prevailing in the country of the recipient. Agreement books and records must be maintained for at least three years after the date of last disbursement by HHS/CDC or for such longer period, if any, required to resolve any litigation, claims or audit findings.</t>
  </si>
  <si>
    <t xml:space="preserve">(Cooperative Agreements) FY 17$1,511,170,959.00; FY 18 est $1,099,877,957.00; FY 19 est $1,300,000,000.00; FY 16$2,354,719,081.00; - </t>
  </si>
  <si>
    <t>$25,000 to $48,000,000.  Average $2,700,000</t>
  </si>
  <si>
    <t>{"flag":"appendix","description":"Tracey Moore, Branch Chief, Global Health Services Branch, (770)488-2074, 2920 Brandywine Road, Atlanta, GA 30341."}</t>
  </si>
  <si>
    <t>Caroline Gardner1600 Clifton Road, NE, Mailstop E-29, Atlanta, GA 30333  Email:&lt; a href='mailto:ctg8@cdc.gov'&gt;ctg8@cdc.gov&lt;/a&gt;Phone: 404-639-4276;</t>
  </si>
  <si>
    <t>All applications will be initially reviewed for completeness by CDC Office of Grants Services (OGS) staff. Complete applications will be jointly reviewed for responsiveness by HHS/CDC Division of Global HIV and Tuberculosis and OGS Non-responsive applications will not advance to Phase II review. Applicants will be notified the application did not meet eligibility and/or published submission requirements.
A review panel will evaluate complete, eligible applications in accordance with the criteria published in the Notice of Funding Opportunity.
Applications will be funded in order by score and rank determined by the review panel unless funding preferences or other considerations stated in this NOFO apply. Final selection and approval of activities will be prioritized in collaboration with CDC.</t>
  </si>
  <si>
    <t>https://beta.sam.gov/fal/e599eecddb274dddbf44834077c103df/view</t>
  </si>
  <si>
    <t xml:space="preserve">Chronic Diseases:  Research, Control, and Prevention  </t>
  </si>
  <si>
    <t>(Research, Control, and Prevention)</t>
  </si>
  <si>
    <t>{"list":[{"act":{"description":"Public Health Service Act "},"publicLaw":{"congressCode":"USC","number":"242l(a) and (b)"},"authorizationTypes":{"USC":false,"act":true,"statute":false,"publicLaw":true,"executiveOrder":false}}]}</t>
  </si>
  <si>
    <t>To assist State and local health agencies, health related organizations, and other public and private organizations in their efforts to prevent and control chronic diseases and disorders through research, development, capacity building, and intervention.  To utilize research data to improve detection, diagnosis, treatment, and care of chronic diseases and their complications.  To generate new knowledge related to chronic diseases that will improve health and quality of life and eliminate health disparities among segments of the population.</t>
  </si>
  <si>
    <t>Applications may be submitted by State or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Eligible applicants also include public and private nonprofit organizations, for profit organizations, small, minority, women-owned businesses, universities, colleges, research institutions, hospitals, community-based organizations, faith-based organizations, Federally recognized Indian tribal governments, Indian tribes, and Indian tribal organizations.  Foreign institutions may be eligible for some specific programs.</t>
  </si>
  <si>
    <t>The general public will benefit from the objectives of this program.</t>
  </si>
  <si>
    <t>{"description":"Applicants should document the need for assistance, state the objectives of the project, outline the method of operation, describe the evaluation procedures and provide a budget justification of funds requested. Costs for nonprofit recipients will be determined in accordance with HHS Regulations, 45 CFR Part 74, Subpart Q.","isApplicable":true}</t>
  </si>
  <si>
    <t>{"description":"Information on the submission of applications may be obtained from the Grants Management Officer, Grants Management Branch, Procurement and Grants Office. Centers for Disease Control and Prevention. Telephone: (770) 488-2700. The standard application forms must be used for this program as furnished by the Public Health Service and requirement by OMB Circular No. A-110 for nongovernmental applicants."}</t>
  </si>
  <si>
    <t>After review and approval of an application, a notice of award is prepared and processed, along with appropriate notification to the public.</t>
  </si>
  <si>
    <t>Project periods are for 1 to 5 years with 12-month budget periods. Applications must be obtained from Grants Management Officer, Grants Management Branch, Procurement and Grants Office, Centers for Disease Control and Prevention. Telephone: (770) 488-2700.</t>
  </si>
  <si>
    <t>{"awarded":"lump","description":"Project periods are for 1 to 5 years with 12-month budget periods. ."}</t>
  </si>
  <si>
    <t>[{"code":"program","isSelected":true,"description":"Annual or semiannual progress reports are required"},{"code":"cash","isSelected":false},{"code":"progress","isSelected":true,"description":"Annual or semiannual progress reports are required"},{"code":"expenditure","isSelected":true,"description":"Final financial status and performance reports are required 90 days after the end of a project period.\r\n"},{"code":"performanceMonitoring","isSelected":true,"description":"Annual or semiannual progress reports are required"}]</t>
  </si>
  <si>
    <t>There is a 3-year record retention requirement; records shall be retained beyond the 3-year period if final audit has not been done or findings resolved. Property records must be retained in accordance with PHS Grants Policy Statement requirements.</t>
  </si>
  <si>
    <t>(Cooperative Agreements) FY 17$0.00; FY 18 est $0.00; FY 19 est $0.00; FY 16 est $0.00; - Project is closed.</t>
  </si>
  <si>
    <t>Brenda Colley Gilbert,1600 Clifton Rd, Atlanta, GA 30333 Email:&lt; a href='mailto:bjc4@cdc.gov'&gt;bjc4@cdc.gov&lt;/a&gt;Phone: (770) 488-8390.;</t>
  </si>
  <si>
    <t xml:space="preserve">93.283 Centers for Disease Control and Prevention Investigations and Technical Assistance ; 93.945 Assistance Programs for Chronic Disease Prevention and Control; </t>
  </si>
  <si>
    <t>Applications will be evaluated based on: (1) Agreements between all agencies providing professional and/or supportive care, either voluntarily or for fees; (2) a description of the approach that will be used to provide prevention case management services; and (3) a description of how services will complement/expand existing agency primary and secondary services and specific criteria published in program guidance.  All applications will be peer reviewed.</t>
  </si>
  <si>
    <t>https://beta.sam.gov/fal/6a38e1eca27147bcb9e9b8f398e77584/view</t>
  </si>
  <si>
    <t>Public Health Emergency Preparedness</t>
  </si>
  <si>
    <t>PERLC:   PREPAREDNESS AND EMERGENCY RESPONSE LEARNING CENTER (PERLC)  (Supporting PHEP; awards other than PHEP Cooperative agreement not recorded under 93.074</t>
  </si>
  <si>
    <t>{"list":[{"act":{"description":"Public Health Services Act"},"authorizationTypes":{"USC":false,"act":true,"statute":false,"publicLaw":false,"executiveOrder":false}},{"act":{"description":"Public Health Services Act"},"authorizationTypes":{"USC":false,"act":true,"statute":false,"publicLaw":false,"executiveOrder":false}},{"act":{"description":"Public Health Service Act "},"publicLaw":{"congressCode":"112","number":"10"},"authorizationTypes":{"USC":false,"act":true,"statute":false,"publicLaw":true,"executiveOrder":false}}]}</t>
  </si>
  <si>
    <t xml:space="preserve">The PHEP program is a critical source of funding, guidance, and technical assistance for state, territorial, and local public health departments. Preparedness activities funded by the PHEP program are targeted specifically for the development of emergency-ready public health departments that are flexible and adaptable. These efforts support the National Response Framework (NRF), which guides how the nation responds to all types of hazards including infectious disease outbreaks; natural disasters; biological, chemical, and radiological incidents; and explosions._x000D_
_x000D_
To help public health departments with their strategic planning, CDC identified 15 public health preparedness capabilities to serve as national public health preparedness standards. State and local jurisdictions can use CDC's Public Health Preparedness Capabilities: National Standards for State and Local Planning to better organize their work and identify the capabilities they have the resources to build or sustain. These standards help ensure that federal preparedness funds are directed to priority areas within individual jurisdictions._x000D_
_x000D_
The 2012 PHEP program is currently funded via a joint cooperative agreement award and aligned with the Hospital Preparedness Program (HPP).  PHEP program guidance assists the 62 PHEP awardees in demonstrating measurable and sustainable progress toward achieving the 15 public health preparedness capabilities and other activities that promote safer and more resilient communities._x000D_
_x000D_
_x000D_
_x000D_
_x000D_
_x000D_
_x000D_
_x000D_
_x000D_
_x000D_
_x000D_
</t>
  </si>
  <si>
    <t>State health departments of all 50 States, the District of Columbia, the nation's three largest municipalities (New York City, Chicago and Los Angeles County), the Commonwealths of Puerto Rico and the Northern Mariana Islands, the territories of American Samoa, Guam and the U.S. Virgin Islands, the Federated States of Micronesia, and the Republics of Palau and the Marshall Islands.</t>
  </si>
  <si>
    <t>All State, County, and Local Health Departments.</t>
  </si>
  <si>
    <t>{"description":"Applicants should review the individual CDC Guidance documents issued under this CFDA program for any required proof or certifications which must be submitted prior to or simultaneous with submission of an application package.","isApplicable":true}</t>
  </si>
  <si>
    <t>{"environmentalImpact":{"reports":[{"isSelected":true,"reportCode":"ExecutiveOrder12372"},{"isSelected":true,"reportCode":"otherRequired"}]},"description":"n/a"}</t>
  </si>
  <si>
    <t>{"description":"CDC provides an Internet-based system for submitting applications, including narrative and budget, electronically. This system will also enable applicants to complete most required forms electronically, which can then be signed and uploaded into the system. Applicants are required to use this system in lieu of paper-based applications.  Under separate cover, CDC will provide detailed instructions on obtaining a digital certificate to access the CDC web portal https://sdn.cdc.gov and use the electronic application system. This program is subject to the provisions of 45 CFR Parts 74 and 92, as appropriate."}</t>
  </si>
  <si>
    <t>After review and approval of an application, a notice of award is made in writing and issued by the Grants Management Officer, Procurement and Grants Office, CDC.  Also, appropriate notification is made to the public.</t>
  </si>
  <si>
    <t>Project periods are for 5 years with 12-month budget periods. Applications must be submitted in the same manner as a new application.</t>
  </si>
  <si>
    <t>{"types":{"moe":true,"formula":false,"matching":true},"matching":{"requirementFlag":"voluntary","percent":"10","description":"This program has a statutory formula."},"moe":{"description":"Maintenance of Funding (MOF)\r\nPHEP awardees must maintain expenditures for healthcare preparedness and public health security at a level that is not less than the average level of such expenditures maintained by the awardee for the preceding two-year period. This represents an awardee’s historical level of contributions or expenditures (money spent) related to federal programmatic activities that have been made prior to the receipt of federal funds. The MOF is used as an indicator of nonfederal support for public health security and healthcare preparedness before the infusion of federal funds. These expenditures are calculated by the awardee without reference to any federal funding that also may have contributed to such programmatic activities in the past. The definition of eligible state expenditures for public health security and healthcare preparedness includes: Appropriations specifically designed to support healthcare or public health emergency preparedness as expended by the entity receiving the award; and\r\nFunds not specifically appropriated for healthcare or public health emergency preparedness activities but which support healthcare or public health emergency preparedness activities, such as personnel assigned to healthcare or public health emergency preparedness responsibilities or supplies or equipment purchased for healthcare or public health emergency preparedness from general funds or other lines within the operating budget of the entity receiving the award.\r\n\r\nPlease see Agency Funding Opportunity Number CDC-RFA-TP12-1201 for further details on the maintenance of funding requirements."}}</t>
  </si>
  <si>
    <t>{"awarded":"lump","description":"Awards are made annually and assistance is available for a 12-month budget period.  There are five separate budget periods within the 5-year project period.  After awards are issued, funds are released in accordance with DHHS payment procedures, which may be through an Electronic Transfer System or a Monthly Cash Request System."}</t>
  </si>
  <si>
    <t>[{"code":"program","isSelected":true,"description":"Semiannual and year end progress reports are required. "},{"code":"cash","isSelected":false},{"code":"progress","isSelected":true,"description":"Semiannual and year end progress reports are required. "},{"code":"expenditure","isSelected":true,"description":"Financial status reports are required no later than 90 days after the end of each budget period. Final financial status and performance reports are required 90 days after the end of a project period. "},{"code":"performanceMonitoring","isSelected":true,"description":"Performance monitoring is maintained by oversight of Project Officers."}]</t>
  </si>
  <si>
    <t>Grantees are required to maintain grant accounting records for a minimum of three years after the end of a grant period. If any litigation, claim, negotiation, audit or other act 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is provided in 45 CFR Parts 74 and 92.</t>
  </si>
  <si>
    <t>75-0958-1-1-550;</t>
  </si>
  <si>
    <t>(Cooperative Agreements) FY 18 est $0.00; FY 16$25,100,000.00; FY 17 est $24,577,907.00; - FY 2017 estimate includes $25M of Zika response funds.</t>
  </si>
  <si>
    <t>This program is subject to the provisions of 45 CFR Part 92 for State, local and tribal governments and 45 CFR Part 74 for institutions of higher education, hospitals, other nonprofit organizations and commercial organizations.</t>
  </si>
  <si>
    <t>Van A. King,OPHPR_x000D_
1600 Clifton Road, MS-D29, Atlanta , GA 30329-4018 Email:&lt; a href='mailto:vbk5@cdc.gov'&gt;vbk5@cdc.gov&lt;/a&gt;Phone: (404) 639-5276.;</t>
  </si>
  <si>
    <t>The applicants must submit their application in accordance with appropriate program guidance. Applications will be reviewed for completeness by the Procurement and Grants Office staff and for technical acceptability by the Office of Public Health Preparedness and Response and CDC subject matter experts.  Incomplete applications and applications that are non-responsive to the eligibility criteria will not advance through the review process.  Applicants will be notified that their application did not meet submission requirements.</t>
  </si>
  <si>
    <t>https://beta.sam.gov/fal/1de3a4f2c86140ccac15fb6b8a07d802/view</t>
  </si>
  <si>
    <t>Environmental Public Health and Emergency Response</t>
  </si>
  <si>
    <t>{"list":[{"act":{"description":"Public Health Service Act Sections 301, 307, 311, 317, and 319C (42 U.S.C. Sections 241, 242l, 243, 247b and 247d-3), as amended, Public Law 109-417"},"publicLaw":{"congressCode":"109","number":"147"},"USC":{"section":"241-2421-243"},"authorizationTypes":{"USC":true,"act":true,"statute":false,"publicLaw":true,"executiveOrder":false},"usc":{"section":"241-2421-243"}}]}</t>
  </si>
  <si>
    <t xml:space="preserve">To bring public health and epidemiologic principles together to identify, clarify, and reduce the impact of complex environmental threats, including terrorist threats and natural disasters, on populations, domestic and foreign.  These programs and activities focus on safeguarding the health of people from environmental threats; providing leadership in the use of environmental health sciences-including environmental epidemiology, environmental sanitation, and laboratory sciences-to protect public health; and responding to issues and sharing solutions to environmental health problems worldwide.  To accomplish the above, the CDC: (1) conducts surveillance and investigations that increase the knowledge about the relation between human health and environmental threats; (2) uses this knowledge to develop national public health programs and policies to prevent or control public health problems; (3) plans, prepares, and responds to emergencies, including terrorist threats, technologic accidents, and natural disasters; (4) provides direct service delivery to partners engaged in environmental health services such as food, safety, rodent control, water quality, and sanitation; (5) develops and applies laboratory science to prevent disease and death caused by exposure to environmental chemicals and to improve the diagnosis, treatment, and prevention of selected chronic diseases; (6) conducts Biomonitoring to assess individual human exposure to environmental chemicals by measuring them in human specimens (e.g. blood and urine); and, (7) conducts activities on emerging environmental threats such as climate change and the built environment.   </t>
  </si>
  <si>
    <t>{"description":"Applicants should review the individual CDC Funding Opportunity Announcement document issued under this CFDA\r\nprogram for any required proof or certifications that must be submitted prior to, or simultaneous with, submission of an application package.","isApplicable":true}</t>
  </si>
  <si>
    <t>{"environmentalImpact":{"reports":[{"isSelected":true,"reportCode":"ExecutiveOrder12372"},{"isSelected":true,"reportCode":"otherRequired"}]},"description":"."}</t>
  </si>
  <si>
    <t>{"description":"To apply for this funding opportunity use application form HHS-5161-1. Application forms and instructions are available on www.grants.gov and/or the CDC web site, at the following Internet address: www.cdc.gov/od/pgo/forminfo.htm. If you do not have access to the Internet, or if you have difficulty accessing the forms on-line, you may contact the CDC Procurement and Grants Office Technical Information Management Section (PGO-TIMS) staff at: (770) 488-2700. Application forms can be mailed to you."}</t>
  </si>
  <si>
    <t xml:space="preserve">Award Procedure: Successful applicants will receive a Notice of Award (NoA) from the CDC Procurement and Grants Office. The NoA shall be the only binding, authorizing document between the recipient and CDC. The NoA will be signed by an authorized Grants Management Officer, and mailed to the recipient fiscal officer identified in the application. Unsuccessful applicants will receive notification of the results of the application review by mail.  Appropriate notification is also made to the public._x000D_
</t>
  </si>
  <si>
    <t>Project periods are for 1 to 5 years with 12-month renewals. Throughout the project period, CDC's commitment to continuation of awards will be conditioned on the availability of funds, evidence of satisfactory progress by the recipient (as documented in required reports), and the determination that continued funding is in the best interest of the Federal Government. Applications must be obtained from Grants Management Officer, Procurement and Grants Office, Centers for Disease Control and Prevention. Telephone: (770) 488-2800.</t>
  </si>
  <si>
    <t>{"awarded":"lump","description":"Length and Time Phasing of Assistance\r\nSupport is recommended for a specified project period, not to exceed 5 years. Awards are made annually and assistance is available for a 12-month budget period. There are five budget periods within the 5-year project period. After awards are issued, funds are released in accordance with DHHS payment procedures, which may be through an Electronic Transfer System or a Monthly Cash Request System."}</t>
  </si>
  <si>
    <t>[{"code":"program","isSelected":false},{"code":"cash","isSelected":false},{"code":"progress","isSelected":true,"description":"Annual progress reports are required. "},{"code":"expenditure","isSelected":false},{"code":"performanceMonitoring","isSelected":false}]</t>
  </si>
  <si>
    <t xml:space="preserve">(Cooperative Agreements) FY 17$50,695,987.00; FY 18 est $45,960,170.00; FY 19 est $50,695,987.00; FY 16$54,079,771.00; - </t>
  </si>
  <si>
    <t>$10,000 to $1,500,000</t>
  </si>
  <si>
    <t xml:space="preserve">This program is subject to the provisions of 45 CFR Part 92 for State, local and tribal governments and 45 CFR Part 74 for institutions of higher education, hospitals, other nonprofit organizations and commercial organizations.  In addition, grants will be available under the authority of and administered in accordance with the HHS Grants Policy Statement available at: http://www.hhs.gov/grantsnet/adminis/gpd/index.htm_x000D_
_x000D_
</t>
  </si>
  <si>
    <t>Robert L.D. Reynolds4770 Buford Hwy._x000D_
MS-F45, Atlanta, GA 30341 Email:&lt; a href='mailto:Vio9@cdc.gov'&gt;Vio9@cdc.gov&lt;/a&gt;Phone: 770-488-0563  ;</t>
  </si>
  <si>
    <t xml:space="preserve">93.065 Laboratory Leadership, Workforce Training and Management Development, Improving Public Health Laboratory Infrastructure; 93.197 Childhood Lead Poisoning Prevention Projects, State and Local Childhood Lead Poisoning Prevention and Surveillance of Blood Lead Levels in Children; </t>
  </si>
  <si>
    <t>Sep 23,2009</t>
  </si>
  <si>
    <t>https://beta.sam.gov/fal/0144582af9b448d4bd74723dc509b065/view</t>
  </si>
  <si>
    <t>MIPPA</t>
  </si>
  <si>
    <t>{"list":[{"act":{"description":"The Medicare Improvements for Patients and Providers Act of 2008—Section 119, Public Law (PL) 110–275 as amended by the Patient Protection and Affordable Care Act of 2010 (Affordable Care Act), reauthorized by the American Taxpayer Relief Act of 2012 (ATRA), reauthorized by section 110 of the Protecting Access to Medicare Act of 2014 and reauthorized by the Medicare Access and CHIP Reauthorization Act of 2015 and Bipartisan Budget Act of 2018 (P.L. 115-123, BBA of 2018)."},"authorizationTypes":{"act":true}}]}</t>
  </si>
  <si>
    <t>To provide outreach to eligible Medicare beneficiaries regarding the benefits available under title XVIII of the Social Security Act, including the Medicare prescription  drug benefit under Part D of title XVIII of the Social Security Act and under the Medicare Savings Program, and to coordinate efforts to inform older Americans about benefits available under Federal and state programs.</t>
  </si>
  <si>
    <t>Formula grants: State governments and U.S. Territories, with distribution to designated area agencies on aging and Indian Tribal Organizations through an approved State plan.  Project grants: Grants may be made to any public or nonprofit private agency, organization, or institution.</t>
  </si>
  <si>
    <t>Individuals eligible for Medicare benefits, including Part D drug benefits, and older persons eligible for benefits and services provided under Federal and state programs.</t>
  </si>
  <si>
    <t>{"description":"Formula Grants - ACL will utilize appropriate census and Medicare coverage data to identify statutory target populations. Project Grants -- Nonprofit organizations must submit proof of nonprofit status. Applicable costs and administrative procedures will be determined in accordance with Parts 74 and 92 of Title 45 of the Code of Federal Regulations. 2 CFR 200, Subpart E - Cost Principles applies to this program.","isApplicable":true}</t>
  </si>
  <si>
    <t>{"description":"This program is excluded from coverage under OMB Circular No. A-102. This program is excluded from coverage under OMB Circular No. A-110. Formula Grants - Grant applications are in accordance with program announcements developed by the Administration for Community Living (ACL) and will be posted on Grants.gov.\r\n\r\nProject Grants - The availability of competitive grant funds is announced via program announcements that are simultaneously published on Grants.gov and the ACL.gov website."}</t>
  </si>
  <si>
    <t>Formula Grants - The Administration for Community Living awards funds through a statutory formula to State Agencies on Aging. State agencies approve and award funds to Indian Tribal Organizations, Area Agencies on Aging and Aging and Disability Resource Centers. Project Grants - Notification of award will be issued to the grantee.</t>
  </si>
  <si>
    <t>Formula Grants - State plans are submitted for one-year period, with annual revisions.  Project Grants - Grant extensions are available and may be requested.</t>
  </si>
  <si>
    <t>{"types":{"moe":false,"formula":true,"matching":false},"formula":{"title":"","chapter":"","part":"","subPart":"","publicLaw":"100-275","description":""},"matching":{"description":""},"moe":{"description":""}}</t>
  </si>
  <si>
    <t>{"awarded":"letter","description":"Formula Grants - One year. Project Grants - One to Five Years."}</t>
  </si>
  <si>
    <t>Proper accounting records, identifiable by project number and including all receipts and expenditures, must be maintained for 3 years from the submission date of the final FFR document. Subsequent to audit, they must be maintained until all questions are resolved.</t>
  </si>
  <si>
    <t xml:space="preserve">(Project Grants) FY 17$34,912,500.00; FY 18 est $37,500,000.00; FY 19 est $37,500,000.00; FY 16$37,500,000.00; - </t>
  </si>
  <si>
    <t>Formula Grants – Based on Statutory formula
Discretionary Grant – one award not more than 12M</t>
  </si>
  <si>
    <t>{"flag":"appendix","description":"Regional Administrator, Administration for Community Living, Department of Health and Human Services, located at all HHS Federal Regional Offices. (See Appendix IV of the Catalog of Federal Domestic Assistance for addresses.)"}</t>
  </si>
  <si>
    <t>Katherine Glendening330 C Street, S.W., Washington, DC 20201 Email:&lt; a href='mailto:Katherine.Glendening@acl.hhs.gov'&gt;Katherine.Glendening@acl.hhs.gov&lt;/a&gt;Phone: 2027957350;</t>
  </si>
  <si>
    <t xml:space="preserve">93.770 Medicare Prescription Drug Coverage; </t>
  </si>
  <si>
    <t>Mandatory/State Grant awards are made on a non-competitive basis. State Grants are awarded upon approval of a State Plan._x000D_
_x000D_
The review process for grants/cooperative agreements consists of initially screening applications for completeness and relevancy to ACL priority areas. If the application is not relevant to ACL priority areas, it will be returned to the applicant. If accepted as submitted it will be reviewed and evaluated. The review will be conducted by a panel of not less than three experts. ACL Project officer or designee will coordinate the panel’s review, but will not vote. This individual or supervisor will also prepare the panel’s recommendation to the ACL Administrator. The panel’s recommendations will contain numerical ratings, rankings of applications, and a written assessment of each application. The recommendations will be based on published criteria as stated in the program announcement. The review process is also stated in the program announcement.</t>
  </si>
  <si>
    <t>https://beta.sam.gov/fal/aab1da5148d949cda6e41b84297b889a/view</t>
  </si>
  <si>
    <t>Lifespan Respite Care Program</t>
  </si>
  <si>
    <t>Lifespan Respite</t>
  </si>
  <si>
    <t>{"list":[{"act":{"description":"The Lifespan Respite Care Act of 2006, Public Law 109-442, 42 U.S.C 201"},"publicLaw":{"congressCode":"109","number":"442"},"USC":{"title":"42","section":"201"},"authorizationTypes":{"USC":true,"act":true,"publicLaw":true},"usc":{"title":"42","section":"201"}}]}</t>
  </si>
  <si>
    <t>To expand and enhance respite care services to family caregivers; improve the statewide dissemination and coordination of respite care; and to provide, supplement, or improve access and quality of respite care services to family caregivers, thereby reducing family caregiver strain.  The Act also creates a National Lifespan Respite Resource Center designed to maintain a national database on lifespan respite care; provide training and technical assistance to State, community and nonprofit respite care programs; and provide information, referral, and educational programs to the public on lifespan respite care.</t>
  </si>
  <si>
    <t>{"description":"Each governor desiring the eligible State agency of his or her State to receive a grant or cooperative agreement under this section shall submit an application on behalf of such agency. 2 CFR 200, Subpart E - Cost Principles applies to this program.","isApplicable":true}</t>
  </si>
  <si>
    <t>{"description":"Grant applications for federal assistance (Non-construction Programs) are in accordance with program announcements developed by the Administration on Aging /Administration for Community Living (ACL) and will be simultaneously published on Grants.gov (www.grants.gov) and on the ACL website at http://www.acl.gov when funding is available.  "}</t>
  </si>
  <si>
    <t xml:space="preserve">Notification of Award will be issued to the grantee. </t>
  </si>
  <si>
    <t>As specified in each program announcement posted on www.grants.gov and http://www.acl.gov</t>
  </si>
  <si>
    <t>As outlined in the program announcement.</t>
  </si>
  <si>
    <t>{"types":{"moe":false,"formula":false,"matching":true},"matching":{"requirementFlag":"voluntary","percent":"25","description":"Eligible State agencies must provide a non-Federal cash or in-kind contribution of not less than 25% of the total award. "}}</t>
  </si>
  <si>
    <t>{"awarded":"other","description":"Grants may be made for a period not to exceed 5 years. ","awardedDescription":"Payment Management System"}</t>
  </si>
  <si>
    <t>[{"code":"program","isSelected":true,"description":"Program progress reports are required semi-annually for project grants. SF-425 Financial Reports are due annually and are submitted through www.grantsolutions.gov.  Evaluation of performance made through review of reports and oversight by Project Officer."},{"code":"cash","isSelected":true,"description":"Grantees are required to complete SF-425 Reports quarterly for reporting Federal cash receipts through the Payment Management System."},{"code":"progress","isSelected":false},{"code":"expenditure","isSelected":true,"description":"425 Financial Status reports are due annually.  "},{"code":"performanceMonitoring","isSelected":true,"description":"Evaluation of performance is made through review of reports and oversight by the Project Officer and submit through www.grantsolutions.gov."}]</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</si>
  <si>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Part 75.500. "}</t>
  </si>
  <si>
    <t xml:space="preserve">Records must be kept available for 3 years after submission of the final expenditure report. </t>
  </si>
  <si>
    <t xml:space="preserve">(Cooperative Agreements) FY 17$3,360,000.00; FY 18 est $4,110,000.00; FY 19 Estimate Not Available  FY 16$3,360,000.00; - </t>
  </si>
  <si>
    <t>FY2017 - 2 New State Grants ($200,000 per grant); 1 Continuation Award for Lifespan Respite Technical Assistance Resource Center ($239,010); 12 Advancing State Lifespan Respite Care System Awards (Range: $86,867 - $261,953)
FY2018 – 12 Advancing State Lifespan Respite Care System and 1 Technical Assistance Resource Center Continuation Awards (Range: $84,275 - $254,135), 13 Supplemental Awards to all 12 Advancing State Care System and Technical Assistance Resource Center (Range: $8,597 - $25,792); 4 Additional Advancing State Lifespan Respite Care System Awards that were 
approved but not funded in the 2017 Funding Opportunity (Range: $88,333 - $265,000)</t>
  </si>
  <si>
    <t>{"list":[{"fiscalYear":2017,"description":"Funded to 2 New State Grants (South and North Dakota) which brings the total of New State Grants to 38 including the District of Columbia. Additional 12 Advancing States Lifespan Respite Care System were awarded and 1 Continuation award for our Technical Assistance Resource Center."},{"fiscalYear":2018,"description":"13 total Continuation Awards: 12 Advancing State Lifespan Respite Care System and 1 Technical Assistance Resource Center. 13 total Supplemental Awards: 12 Advancing State Lifespan Respite Care System and 1 Technical Assistance Resource Center. 4 Additional Advancing State Lifespan Respite Care System grants were awarded. The additional 4 states were part of the 2017 Advancing States FOA that were approved but not funded due to funding initiatives."}],"isApplicable":true}</t>
  </si>
  <si>
    <t xml:space="preserve">45 CFR 92; Lifespan Respite Care Act of 2006 (Public Law 109-442); HHS Grants Policy Statement (http://www.acl.gov).  </t>
  </si>
  <si>
    <t>Victoria WrightOffice of Consumer Access and Self-Determination, Administration for Community Living, DHHS 330 C Street, SW_x000D_
, Washington, DC 20201 Email:&lt; a href='mailto:victoria.wright@acl.hhs.gov'&gt;victoria.wright@acl.hhs.gov&lt;/a&gt;Phone: (202) 795-7473;</t>
  </si>
  <si>
    <t xml:space="preserve">93.052 National Family Caregiver Support, Title III, Part E; 93.051 Alzheimer's Disease Demonstration Grants to States; </t>
  </si>
  <si>
    <t>Competitive.  Details for evaluating applications are published as part of the program announcement.  Major emphases are: (1) Systems Advancement; (2) Partnership Development/Stakeholder Engagement; (3) Service Provision; (4) level of effort; (5) involvement of community-based organizations in planning and implementation activities; and (6) projects that benefit disadvantaged groups, including low-income, minority and limited English speaking populations.</t>
  </si>
  <si>
    <t>May 14,2009</t>
  </si>
  <si>
    <t>https://beta.sam.gov/fal/01bb322b6e194a3e857c19c6b1c34bc3/view</t>
  </si>
  <si>
    <t>Birth Defects and Developmental Disabilities - Prevention and Surveillance</t>
  </si>
  <si>
    <t>{"list":[{"act":{"description":"Public Health Service Act  "},"USC":{"title":"42","section":"247b(k)(2)"},"executiveOrder":{"title":"42","description":"317(k)(2)","part":"241(a)","section":"301(a)"},"authorizationTypes":{"USC":true,"act":true,"executiveOrder":true},"usc":{"title":"42","section":"247b(k)(2)"}}]}</t>
  </si>
  <si>
    <t>To work with State health agencies, universities, and public and private nonprofit organizations in planning, implementing coordinating or evaluating programs, research or surveillance activities related to improved birth outcomes, prevention of birth defects, and the improvement of infant and child health and developmental outcomes. To provide a national, State or local focus for the prevention of conditions of persons with birth defects; to employ epidemiological methods to set priorities, build capacity and direct health promotion interventions for persons with birth defects; to expand public health training opportunities through fellowships to introduce geneticists, epidemiologists, and clinicians to public health practice through education, training and career-enhancing experiences. To enhance surveillance and research for birth defects; to prevent congenital heart defects and other major birth defects associated with medication use during pregnancy; to advance neural tube defect prevention; and enhance the quality and usefulness of newborn screening data and programs.</t>
  </si>
  <si>
    <t>State; Consumer; Local; Public nonprofit institution/organization; Federally Recognized Indian Tribal Governments; Individual/Family; Private nonprofit institution/organizations and others.</t>
  </si>
  <si>
    <t>{"description":"Applicants should document the need for assistance, state the objectives of the project, outline the method of operation, describe the evaluation procedures and provide a budget justification of funds requested. Costs for nonprofit recipients will be determined in accordance with HHS Regulations, 45 CFR Part 74, Subpart Q. OMB Circular No. A-87 applies to this program.","isApplicable":true}</t>
  </si>
  <si>
    <t>{"description":"This program is excluded from coverage under OMB Circular No. A-102. This program is excluded from coverage under OMB Circular No. A-110. Information on the submission of applications may be obtained from the Grants Management Officer, Office of Grant Services, Centers for Disease Control and Prevention, 2920 Brandywine Road, Room 3000, Atlanta, GA 30341. Telephone: (770) 488-2700.  Funding announcements will be posted on www.grants.gov. Forms and instructions are available in an interactive format on the Grants.gov web site, at the following Internet address: www.grants.gov. Submit the final application using the www.grants.gov website."}</t>
  </si>
  <si>
    <t xml:space="preserve">After review and approval, a Notice of Award from the CDC Office of Grant Services is prepared and signed by an authorized Grants Management Officer and mailed to the recipient officer identified in the application, along with appropriate notification to the public. The initial award provides funds for first budget period (usually 12 months) and Notice of Award indicates support recommended for the remainder of project period, allocation of Federal funds by budget categories, and special conditions, if any._x000D_
Cooperative agreement awards and grants, competitive and single eligibility, are determined by an internal objective committee review process at CDC, including peer reviews for research activities. Awards will be based on evaluation criteria set forth in the respective Notice of Funding Opportunity, the availability of funds, and such other significant factors as deemed necessary and appropriate by CDC. _x000D_
</t>
  </si>
  <si>
    <t>Project periods are for 1 to 5 years with 12-month budget periods. Applications must be obtained from Grants Management Officer, Office of Grant Services, Centers for Disease Control and Prevention. Telephone: (770) 488-2700. Throughout project periods, CDC’s commitment to continuation of awards will be conditioned on the availability of funds and evidence of satisfactory progress by recipient as documented in the required reports. If additional support is desired to continue a project beyond the approved project period, an application for competing continuation must be submitted for review in the same manner as a new application. Projects are renewable for periods of 1 to 4 years.</t>
  </si>
  <si>
    <t>{"awarded":"quarterly","description":"Assistance is available for 12-month budget periods within project periods ranging from 1 to 5 years. After awards are issued, funds are released in accordance with the payment procedure established by the grantee institution with DHHS, which may be an Electronic Transfer System or a Monthly Cost Request System. Method of awarding/releasing assistance: quarterly."}</t>
  </si>
  <si>
    <t>[{"code":"program","isSelected":true,"description":"Semiannual or annual progress reports are required. Annual Progress reports and Federal Financial  Reports are required no later than 90 days after the end of each budget period. Final federal financial report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Notice of Funding Opportunity. Final federal financial report and performance reports are required 90 days after the end of the project period. Cash reports are not applicable."},{"code":"cash","isSelected":false,"description":""},{"code":"progress","isSelected":true,"description":"Semiannual or annual progress reports are required. Annual Progress reports and Federal Financial  Reports are required no later than 90 days after the end of each budget period. Final federal financial report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Notice of Funding Opportunity. Final federal financial report and performance reports are required 90 days after the end of the project period. Cash reports are not applicable. Semiannual  or annual progress reports are required. Annual Progress reports and Federal Financial  Reports are required no later than 90 days after the end of each budget period. Final federal financial report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Notice of Funding Opportunity. Expenditure reports are not applicable. Performance monitoring is not applicable."},{"code":"expenditure","isSelected":false,"description":""},{"code":"performanceMonitoring","isSelected":false,"description":""}]</t>
  </si>
  <si>
    <t xml:space="preserve">There is a 3-year record retention requirement; records shall be retained beyond the 3-year period if final audit has not been done or findings resolved. Property records must be retained in accordance with the HHS Grants Policy Statement requirements. </t>
  </si>
  <si>
    <t xml:space="preserve">(Cooperative Agreements) FY 17$28,508,860.00; FY 18 est $27,387,577.00; FY 19 est $26,000,000.00; FY 16$21,294,038.00; - </t>
  </si>
  <si>
    <t>FY18/19 range is dependent upon funding availability. Award Amounts range from $5,000 to $1,500,000.</t>
  </si>
  <si>
    <t>Regulations governing this program are published under 42 CFR Part 51b. Guidelines are available in the application kit. The HHS Grants Policy Statement can be found online at: http://www.hhs.gov/asrt/og/grantinformation/hhsgps107.pdf</t>
  </si>
  <si>
    <t>Nicole Fehrenbach1600 Clifton Road, NE   MS E-86, Atlanta, GA 30333 Email:&lt; a href='mailto:ekk5@cdc.gov'&gt;ekk5@cdc.gov&lt;/a&gt;Phone: 404-498-2416;</t>
  </si>
  <si>
    <t>http://www.cdc.gov/ncbddd</t>
  </si>
  <si>
    <t>In general, applications are reviewed on the basis of scientific/technical merit, with attention given to such matters as: (1) The degree to which the applicant satisfies the essential requirements and possesses other desired characteristics, such as depth, breadth, and merit of the overall application relative to the types of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and other appropriate national regional, and local public health agencies and organizations; (4) reasonableness of the proposed budget in relation to the work proposed.</t>
  </si>
  <si>
    <t>Feb 16,2010</t>
  </si>
  <si>
    <t>https://beta.sam.gov/fal/b75356df75788c4fef200b8302f578b0/view</t>
  </si>
  <si>
    <t>HPP/PHEP</t>
  </si>
  <si>
    <t>{"list":[{"act":{"description":"HPP: 319C-2 of the Public Health Service (PHS) Act, as amended by the Pandemic and All-Hazards Preparedness Act (PAHPA) (P.L. 109-417) (2006), PHEP: 319C-1 of the Public Health Service (PHS) Act, as amended by the Pandemic and All-Hazards Preparedness Act (PAHPA) (P.L. 109-417) (2006), and  317(a) and 317(d) of the PHS Act, subject to available funding and other requirements and limitations."},"authorizationTypes":{"act":true}}]}</t>
  </si>
  <si>
    <t>The purpose of the 2017-2018 HPP-PHEP aligned programs cooperative agreement is to provide resources that support state, local, territorial, and tribal public health departments and healthcare systems/organizations in demonstrating measurable and sustainable progress toward achieving public health and healthcare emergency preparedness capabilities that promote prepared and resilient communities. [NOTE:  For additional detailed information on the HPP program, please see CFDA 93.889. For additional detailed information on the PHEP program, please see CFDA 93.069]</t>
  </si>
  <si>
    <t>{"description":"Applicants should review the individual Funding Opportunity Announcement documents issued under this CFDA for any required proof or certifications which must be submitted prior to or simultaneous with submission of an application package.","isApplicable":true}</t>
  </si>
  <si>
    <t>{"description":"NA"}</t>
  </si>
  <si>
    <t>Notification is made in writing through a Notice of Grant Award issued from the program's Grants Management Office.</t>
  </si>
  <si>
    <t>Project periods are for 5 years with 12-month budget periods. Applications must be submitted in the same manner as a new application</t>
  </si>
  <si>
    <t>{"types":{"moe":false,"formula":true,"matching":true},"formula":{"title":"","chapter":"","part":"","subPart":"","publicLaw":"","description":"MOE is not required under this program.  However, statutes requires that recipients equal average of the two previous years' expenditures on Public health security."},"matching":{"requirementFlag":"voluntary","percent":"10","description":"NA"},"moe":{"description":"This program has MOE requirements. Awardees must maintain expenditures for healthcare preparedness and public health security at a level that is not less than the average level of such expenditures maintained by the awardee for the preceding two-year period"}}</t>
  </si>
  <si>
    <t>{"awarded":"other","description":"Project periods are limited up to 5 years. Budget periods are limited up to 12 months. See the following for information on how assistance is awarded/released: See the following for information on how assistance is awarded/released.","awardedDescription":"Awardee is issued a Notice of Award, a legal document that informs the awardee that a grant award has been made. Awardee may draw down funds in advance of the incursion of an expenditure (up to three days) from the Payment Management System."}</t>
  </si>
  <si>
    <t>[{"code":"program","isSelected":false,"description":""},{"code":"cash","isSelected":true,"description":"Recipients must report cash transaction data via the Payment Management System (PMS) using the cash transaction data elements captured on the Federal Financial Report (FFR), Standard Form (SF) 425. Recipients will utilize the “Transactions” section of SF425 in lieu of the SF272. The FFR SF425 cash Transaction Report is due 30 days after the end of each calendar quarter."},{"code":"progress","isSelected":true,"description":"Semiannual and year end progress reports are required."},{"code":"expenditure","isSelected":true,"description":"Recipients are required to submit the FFR SF425 Federal Financial Report (FFR) semi-annually within 30 days after the first 6 month period and within 90 days of the budget period end date."},{"code":"performanceMonitoring","isSelected":false,"description":""}]</t>
  </si>
  <si>
    <t>{"isApplicable":true,"description":"Section 319C-1(i)(2) of the PHS Act, as amended, contains the following audit requirement:\n\nEach entity receiving funds under this section or section 319C-2 (42 USC 247d–3b) shall, not less often than once every 2 years, audit its expenditures from amounts received under this section or section 319C-2 .  Such audits shall be conducted by an entity independent of the agency administering a program funded under this section or section 319C-2  in accordance with the Comptroller General's standards for auditing governmental organizations, programs, activities, and functions and generally accepted auditing standards. Within 30 days following the completion of each audit report, the entity shall submit a copy of that audit report to the Secretary. However, a grantee may use an audit under the Single Audit Act and OMB Circular A-133 to comply with the audit provision in section 319C-1(i)(2) if: 1) the audit is conducted at least once every two years; 2) meets the requirements of the Single Audit Act (31 USC 7501-7507) and OMB Circular A-133 and/or 2 CFR 200 Subpart F; 3) submits that audit to, and receives acceptance of the audit by, the Federal Audit Clearinghouse; and, 4) ensures that applicable PHEP/HPP Catalog of Federal Domestic Assistance (CFDA) numbers 93.069, 93.074, and 93.889 are listed on the Schedule of Expenditures of Federal Awards (SEFA) contained in that audit."}</t>
  </si>
  <si>
    <t>Awardees are required to maintain grant accounting records for a minimum of 3 years after the end of a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are provided in Title 45, CFR Part 92.</t>
  </si>
  <si>
    <t>75-0943-0-1-550;75-0140-0-1-551;</t>
  </si>
  <si>
    <t>(Formula Grants (Cooperative Agreements)) FY 17$840,250,000.00; FY 18 est $851,750,000.00; FY 19 est $851,750,000.00; FY 16$840,250,000.00; - Obligation is combined funding for the Hospital Preparedness Program (HPP) and Public Health Emergency Preparedness (PHEP) component of the aligned HPP/PHEP cooperative agreement._x000D_
_x000D_
Components combined per instructions  email 8/15/2014 zpr0@cdc.gov</t>
  </si>
  <si>
    <t>FY 2018:
Range:   $579,108 to $65,814,534 
Average:    $13,552,419</t>
  </si>
  <si>
    <t>{"flag":"appendix","description":"NA"}</t>
  </si>
  <si>
    <t>L. Sharon SharpeCDC OPHPR_x000D_
1600 Clifton Rd_x000D_
, Atlanta, GA 30333 Email:&lt; a href='mailto:LSS1@cdc.gov'&gt;LSS1@cdc.gov&lt;/a&gt;Phone: 404-639-0817;</t>
  </si>
  <si>
    <t>This is a formula grant program. The applicants must submit their application in accordance with fiscal year Funding Opportunity Announcement. The applications are reviewed and approved applications are processed immediately. Applications approved with conditions require the applicant to resubmit supporting information within a prescribed time frame. Upon review and approval, the revised application can then be submitted to Grants Management for processing and issuing a notice of grant award.</t>
  </si>
  <si>
    <t>Jun 03,2012</t>
  </si>
  <si>
    <t>https://beta.sam.gov/fal/87664cd3fd0543f19f3f85103e8b44d5/view</t>
  </si>
  <si>
    <t>Family Smoking Prevention and Tobacco Control Act Regulatory Research</t>
  </si>
  <si>
    <t>NIH-FDA Tobacco Control Regulatory Research</t>
  </si>
  <si>
    <t>NATIONAL INSTITUTES OF HEALTH, HEALTH AND HUMAN SERVICES, DEPARTMENT OF</t>
  </si>
  <si>
    <t>{"list":[{"act":{"description":"The Public Health Service Act and the Family Smoking Prevention and Tobacco Control Act"},"publicLaw":{"congressCode":"111","number":"31"},"USC":{"title":"42","section":"300u-3"},"authorizationTypes":{"USC":true,"act":true,"publicLaw":true},"usc":{"title":"42","section":"300u-3"}}]}</t>
  </si>
  <si>
    <t xml:space="preserve">The Family Smoking Prevention and Tobacco Control Act (TCA) provides the authority to regulate tobacco product manufacturing, distribution and marketing.  Regulatory research will provide the scientific evidence to guide the implementation of this authority.  Research areas include: 1) approaches that test the toxicity of tobacco smoke, aerosol, or specific constituents, 2) the effect of tobacco product characteristics on addiction and abuse liability, 3) the short and long term health effects of tobacco products, 4) understanding the knowledge, attitudes and behaviors related to tobacco product use, 5) understanding how to effectively communicate the health effects of tobacco products, 6) the influences of tobacco marketing, and 7) understanding the impact of potential FDA regulatory actions. The strategic priorities for these research areas can be found at _x000D_
http://www.fda.gov/TobaccoProducts/PublicHealthScienceResearch/Research/ucm311860.htm </t>
  </si>
  <si>
    <t>COOPERATIVE AGREEMENTS;PROJECT GRANTS;PROJECT GRANTS (CONTRACTS);TRAINING</t>
  </si>
  <si>
    <t>Applicants should review the eligibility information in the individual funding opportunity announcements issued under this CFDA.</t>
  </si>
  <si>
    <t>This Tobacco Control Regulatory Research Program will support research aimed at providing guidance and evidence to develop regulation for tobacco product manufacturing, distribution and marketing.  The general public will ultimately benefit.</t>
  </si>
  <si>
    <t>{"environmentalImpact":{"reports":[]},"description":"Preapplication coordination is generally not applicable, though applicants requesting direct costs of $500,000 or more for any one year must contact the appropriate NIH Institute or Center no later than 6 weeks before the anticipated submission date. "}</t>
  </si>
  <si>
    <t>{"description":"This program is excluded from coverage under 2 CFR 200, Uniform Administrative Requirements, Cost Principles, and Audit Requirements for Federal Awards.  Most applications must be prepared and submitted electronically. Most applicants use the SF 424 (Research &amp; Related) for electronic submission. Information about the SF 424 form may be found on http://grants.nih.gov/grants/funding/424/index.htm, but application packages should be accessed through the appropriate funding opportunity announcement, found either on the NIH Guide to Grants and Contracts (http://grants1.nih.gov/grants/guide/index.html) or through the Grants.gov website (http://www.grants.gov/). Some institutions may submit the grant data directly (using what is called a system-to-system transfer). For further details, see grants.gov or eRA Commons. Application forms for SBIR and STTR grants may be obtained through the SBIR/STTR funding announcements posted on the NIH Guide to Grants and Contracts and the Grants.gov sites (see URLs listed above). All SBIR and STTR applications must be submitted electronically. The timeline for transition to electronic applications and the new forms may be found at: http://era.nih.gov/ElectronicReceipt/. For further assistance contact GrantsInfo, Telephone (301) 435-0714, Email: GrantsInfo@nih.gov. \nConsultation on a proposed project may be obtained from the Office of Disease Prevention in the Division of Program Coordination, Planning, and Strategic Initiatives at NIH. Applications are reviewed by principally nonfederal consultants recruited nationwide. The amounts of the award and period of support are determined on the basis of merit of the project and the nature of the grant mechanism. Electronic applications are submitted through the Grants.gov website."}</t>
  </si>
  <si>
    <t>All applications for research grants, cooperative agreements, training, and SBIR and STTR grants are evaluated for scientific and technical merit by an appropriate scientific peer review panel and by the National Advisory Council of the NIH Institute or Center that will manage the award. All competitive applications compete for available funds on the basis of scientific and technical merit, program relevance, and program balance.  FDA Center for Tobacco Control will make final decisions on the relevance and program balance.</t>
  </si>
  <si>
    <t xml:space="preserve">Review the individual Funding Opportunity Announcement under this CFDA for any application-specific deadlines. </t>
  </si>
  <si>
    <t>A principal investigator may question the substantive or procedural aspects of the review of his/her application by communicating with the staff of the Institute. A description of the NIH Peer Review Appeal procedures is available on the NIH homepage http://grants.nih.gov/grants/guide/notice-files/NOT-OD-11-064.html.</t>
  </si>
  <si>
    <t>Renewal grants may only be submitted in response to a specific funding opportunity announcement under this CFDA.</t>
  </si>
  <si>
    <t>{"awarded":"other","description":"Award length may vary depending on the recommendation of the scientific review group, the national advisory council, successful annual performance, and availability of funds, with project periods ranging from 1 to 5 years. Funding commitments are made annually. ","awardedDescription":"A formal notification in the form of a Notice of Award (NoA) will be provided to the applicant organization.\r\n\r\n"}</t>
  </si>
  <si>
    <t>[{"code":"program","isSelected":true,"description":"Annual progress and financial status reports for continuing projects and final reports on all projects upon conclusion are required.   Mid-period progress reports may be also be required or requested."},{"code":"cash","isSelected":true,"description":"Cash are applicable and will be submitted on the SF425."},{"code":"progress","isSelected":true,"description":"Annual progress reports for continuing projects are required to assess progress.  Mid-period progress reports may be also be required or requested."},{"code":"expenditure","isSelected":true,"description":"Expenditure reports are applicable and will be submitted monthly on the SF425."},{"code":"performanceMonitoring","isSelected":false,"description":""}]</t>
  </si>
  <si>
    <t>Expenditures and other financial records, and also administrative records, must be retained for 3 years from the day on which the grantee submits the last expenditure report for the grant period. _x000D_
_x000D_
Scientific data must be maintain to comply with Circular A-110 Shelby Amendment.</t>
  </si>
  <si>
    <t>75-2018-0-6-000;</t>
  </si>
  <si>
    <t>(Project Grants) FY 17$89,111,387.00; FY 18 est $83,249,000.00; FY 19 est $73,894,000.00; FY 16$95,272,556.00; - Funds provided by the FDA CTP  through an IDDA to NIH for the support of Family Smoking Prevention and Tobacco Control Act.</t>
  </si>
  <si>
    <t>45 CFR 74; 42 CFR 52; Guidelines are included in Funding Opportunity Announcements. Grants will be available under the authority of and administered in accordance with the NIH Grants Policy Statement and Federal regulations at 42 CFR Part 52 and 42 CFR Part 52a;  Administrative requirements at 45 CFR Part 74.</t>
  </si>
  <si>
    <t>Helen I. Meissner, ScM, PhDNational Institutes of Health_x000D_
6100 Executive Blvd._x000D_
Room 3B01, MSC 7530_x000D_
, Bethesda, MD 20892-7530 Email:&lt; a href='mailto:TRSP@mail.nih.gov'&gt;TRSP@mail.nih.gov&lt;/a&gt;Phone: 301-451-8681;</t>
  </si>
  <si>
    <t>https://prevention.nih.gov/tobacco-regulatory-science-program</t>
  </si>
  <si>
    <t>Funding decisions are based on scientific merit (42 CFR 52h) and program relevance. Scientific merit review encompasses: the peer review criteria detailed in the specific funding announcement, as well as the significance, approach, and innovation of the proposed research; the competency of the principal investigator; the adequacy of the resources and environment; the proposed budget and requested period of support; and, where applicable, the adequacy of the measures for protecting against adverse effects upon humans, animals, or the environment. Relevance to Tobacco Control Regulatory Research program priorities will also be taken into consideration.</t>
  </si>
  <si>
    <t>Jun 16,2012</t>
  </si>
  <si>
    <t>https://beta.sam.gov/fal/6df27c8e5763474ba036c7b22dfe0d8f/view</t>
  </si>
  <si>
    <t xml:space="preserve">Strengthening Emergency Care Delivery in the United States Healthcare System through Health Information and Promotion </t>
  </si>
  <si>
    <t>{"list":[{"act":{"description":"Public Health Service Act, Section 1703 (a), 42 U.S.C. Section 300u-2"},"authorizationTypes":{"USC":false,"act":true,"statute":false,"publicLaw":false,"executiveOrder":false}}]}</t>
  </si>
  <si>
    <t>To assist in planning or developing emergency care health information and promotion activities, documents or materials that focus on strengthening emergency care and service delivery and the development of regionalized, coordinated and accountable systems of emergency care in the United States that can address both daily demands and those resulting from a public health emergency or disaster.</t>
  </si>
  <si>
    <t xml:space="preserve">Domestic public or private non-profit entities including state and local governments, Indian tribal governments and organizations (American Indian/Alaskan Native/Native American), faith-based organizations, community-based organizations, hospitals, and institutions of higher education. </t>
  </si>
  <si>
    <t>{"description":"Applicants should review the individual Assistant Secretary for Preparedness and Response (ASPR) funding opportunity announcement (FOA) issued under this CFDA program for any proof of certifications which must be submitted prior to or simultaneous with submission of an application package. OMB Circular A-122 applies to this program. OMB Circular No. A-87 applies to this program. ","isApplicable":true}</t>
  </si>
  <si>
    <t>{"description":"Applicants should review the individual Assistant Secretary for Preparedness and Response (ASPR) funding opportunity announcement (FOA) issued under this CFDA program for any proof of certifications which must be submitted prior to or simultaneous with submission of an application package. OMB Circular A-122 applies to this program. OMB Circular No. A-87 applies to this program. "}</t>
  </si>
  <si>
    <t xml:space="preserve">Applications that successfully proceed through initial screening (as outlined in the FOA) will be objectively reviewed based upon the review criteria specified in the FOA. Applications selected for funding will be processed and the applicant notified in writing through the issuance of a Notice of Grant Award from the Office of the Assistant Secretary for Preparedness and Response. </t>
  </si>
  <si>
    <t>{"flag":"yes","description":"Applicable deadlines and due dates are specified in the funding opportunity announcement. ","list":[{"start":"2012-08-30"}]}</t>
  </si>
  <si>
    <t>From 30 to 120 days</t>
  </si>
  <si>
    <t>{"awarded":"other","description":"Project periods are from 6 months and up to 5 years. Budget periods are from 6 months and up to 12 months. See the following for information on how assistance is awarded/released: Awardee is issued a Notice of Grant Award, a legal document that informs the awardee that a grant award has been made. See the following for information on how assistance is awarded/released: ","awardedDescription":"Awardee may draw down funds in advance of the incursion of expenditure (up to three days) from the Payment Management System. "}</t>
  </si>
  <si>
    <t>[{"code":"program","isSelected":true,"description":"Grantees are required to submit program reports, also known as Program Progress Reports. Recipients must report cash transaction data via the Payment Management System (PMS) using the cash transaction data elements captured on the Federal Financial Report (FFR), Standard Form (SF) 425. The FFR SF425 cash transaction report is due 30 days after the end of each calendar quarter. Grantees are required to submit Program Progress Reports at the completion of each milestone as well as a final Program Progress Report. ASPR requires financial reporting through the Federal Financial Report (FFR), Standard Form 425. Reports are due semi-annually within 30 days after the first 6 month period and within 90 days of the budget period end date. Performance monitoring of awardees is completed by ASPR program staff. Specific reporting conditions will be outlined in the terms and conditions of the Notice of Award and may vary."},{"code":"cash","isSelected":true,"description":"Recipients must report cash transaction data via the Payment Management System (PMS) using the cash transaction data elements captured on the Federal Financial Report (FFR), Standard Form (SF) 425. The FFR SF425 cash transaction report is due 30 days after the end of each calendar quarter.  Specific reporting conditions will be outlined in the terms and conditions of the Notice of Award and may vary."},{"code":"progress","isSelected":true,"description":"Grantees are required to submit program reports, also known as Program Progress Reports. Specific reporting conditions will be outlined in the terms and conditions of the Notice of Award and may vary."},{"code":"expenditure","isSelected":true,"description":"ASPR requires financial reporting through the Federal Financial Report (FFR), Standard Form 425. Reports are due semi-annually within 30 days after the first 6 month period and within 90 days of the budget period end date. Performance monitoring of awardees is completed by ASPR program staff. Specific reporting conditions will be outlined in the terms and conditions of the Notice of Award and may vary."},{"code":"performanceMonitoring","isSelected":false}]</t>
  </si>
  <si>
    <t>75-0140-0-1-551;</t>
  </si>
  <si>
    <t>(Cooperative Agreements) FY 18 est $400,000.00; FY 16 est $400,000.00; FY 17 est $400,000.00;</t>
  </si>
  <si>
    <t>Kristen FinneOffice of Policy and Planning, Division of Health Systems Policy, Office of the Assistant Secretary for Preparedness and Response, Department of Health and Human Services, O'Neill Federal Building, 200 C Street SW, 1St Floor, Cube C1A04, Washington, District of Columbia , 20024, Washington, DC 20024 Email:&lt; a href='mailto:kristen.finne@hhs.gov'&gt;kristen.finne@hhs.gov&lt;/a&gt;Phone: 202-631-2013 ;</t>
  </si>
  <si>
    <t xml:space="preserve">Discretionary awards are subject to objective review. Reviewers will individually evaluate and score applications based upon the review criteria specified in the funding opportunity announcement. Scored applications will be ordinally ranked. The highest ranked applications will receive priority consideration for award within available funding. </t>
  </si>
  <si>
    <t>Jun 24,2012</t>
  </si>
  <si>
    <t>https://beta.sam.gov/fal/e7b4e503591da0fae9e7045ee59271cf/view</t>
  </si>
  <si>
    <t>Cooperative Agreements to Promote Adolescent Health through School-Based HIV/STD Prevention and School-Based Surveillance</t>
  </si>
  <si>
    <t>{"list":[{"act":{"description":"Public Health Service Act"},"USC":{"title":"42","section":"247(b)(k)(2)"},"authorizationTypes":{"USC":true,"act":true},"usc":{"title":"42","section":"247(b)(k)(2)"}}]}</t>
  </si>
  <si>
    <t>Funding is to improve the health and well-being of our nation’s youth by working with education and health agencies, and other organizations to reduce HIV, STD, teen pregnancy, and related risk behaviors among middle and high school students. Notice of Funding Opportunity PS18-1807 offers an approach that includes three overall components: 1) school-based surveillance; 2) school-based HIV/STD prevention; and 3) technical assistance and capacity building.</t>
  </si>
  <si>
    <t>Component 1 eligible applicants are limited to:
?
State Governments or their Bona Fide Agents (includes the District of Columbia);
Local Governments or their Bona Fide Agents;
Territorial Governments or their Bona Fide Agents in the Commonwealth of Puerto Rico, the Virgin Islands, the Commonwealth of the Northern Mariana Islands, American Samoa, Guam, the Federated States of Micronesia, the Republic of the Marshall Islands, and the Republic of Palau Governments;
?
American Indian or Alaska Native tribal governments (federally recognized or state-recognized); and
?
American Indian or Alaska native tribally designated organizations.
If an education agency declines to apply for funding, the health agency in its jurisdiction or the health agency’s Bona Fide Agent may apply on its behalf. To obtain and then maintain funding for Component 2, local education agencies are required to apply for and meet the additional requirements of Component 1. While agencies are encouraged to apply for funding for both YRBS and Profiles, education or health agencies in jurisdictions that are not applying for Component 2 funding are permitted to apply for a reduced amount of funding under Component 1 for a single survey (either YRBS or Profiles).
Component 2 eligible applicants are limited to local education agencies (LEA) only. An LEA must demonstrate an ability to reach a minimum of 10,000 students in priority schools (high schools, or a combination of middle and high schools) with the proposed work plan in order for the application to be eligible for review.
LEA with an enrollment of less than 10,000 students may combine with other geographically contiguous districts to create a consortium application. In doing so, the consortium must designate a single LEA to submit the application and, if funded, administer the program. This designated LEA will become the fiscal agent and responsible agency for all activities under this cooperative agreement. Existing regional structures such as Boards of Cooperative Educational Services (BOCES) or their equivalent may also apply.
Component 2 applicants are also required to apply for and meet the requirements of Component 1.
Component 3 eligibility is open to all applicants.</t>
  </si>
  <si>
    <t>Official state education agencies in states and territories in the United States (including the District of Columbia, the Commonwealth of Puerto Rico, American Samoa, Commonwealth of the Northern Mariana Islands, Federated States of Micronesia, Guam, the Republic of the Marshall Islands, the Republic of Palau, and the U.S. Virgin Islands); local education agencies; public and private non-profit organizations that serve education organizations; school-aged youth; and school personnel including, but not limited to, teachers, school nurses, paraprofessionals, and school administrators.</t>
  </si>
  <si>
    <t>{"environmentalImpact":{"reports":[{"isSelected":true,"reportCode":"ExecutiveOrder12372"}]},"description":"Applicants should inform their state single point of contact (SPOC) as early as possible that they are applying prospectively for federal assistance and request instructions on the state's process."}</t>
  </si>
  <si>
    <t>Phase 1 Review:
All applications will be initially reviewed for eligibility and completeness by CDC Office of Grants Services. Complete applications will be reviewed for responsiveness by the Grants Management Officials and Program Officials. Non-responsive applications will not advance to Phase II review. Applicants will be notified that their applications did not meet eligibility and/or published submission requirements.
Phase II Review: 
A review panel will evaluate complete, eligible applications in accordance with the criteria below.
i. Approach ii. Evaluation and Performance Measurement iii. Applicant’s Organizational Capacity to Implement the Approach
Not more than thirty days after the Phase II review is completed, applicants will be notified electronically if their application does not meet eligibility or published submission requirements.
Phase III review will be conducted as follows:
?
Technical review: non-competitive review for Component 1 State Education Agency and Territorial Education Agency applicants only.
?
Objective review: competitive review for Component 1 Local Education Agency and Tribal Government Education Agency applicants; and for all Component 2 and 3 applicants.</t>
  </si>
  <si>
    <t>{"flag":"yes","list":[{"start":"2018-02-13","end":"2018-04-13"}]}</t>
  </si>
  <si>
    <t>Renewals will be based upon the conditions in the notice of funding opportunity and are subject to the availability of funds under Section 317 of the Public Health Service Act.</t>
  </si>
  <si>
    <t>{"awarded":"other","description":"Project period can be up to 5 years.  Budget periods are for 12 months.","awardedDescription":"Payment under this program is made available through HHS Payment Management System (PMS) Method of awarding/releasing assistance."}</t>
  </si>
  <si>
    <t>[{"code":"program","isSelected":false,"description":""},{"code":"cash","isSelected":false,"description":""},{"code":"progress","isSelected":true,"description":"Annual Performance Report (APR) - No later than 120 days before end of budget period. Serves as yearly continuation application.\n\nFinal Performance and Financial Report - 90 days after end of project period."},{"code":"expenditure","isSelected":true,"description":"Federal Financial Reporting Forms - 90 days after end of calendar quarter in which budget period ends.\n\nPayment Management System (PMS) Reporting - \nQuarterly reports due."},{"code":"performanceMonitoring","isSelected":true,"description":"Data on Performance Measures - CDC program will work with recipients to determine due dates."}]</t>
  </si>
  <si>
    <t>{"isApplicable":true,"description":"Records must be available for review or audit by appropriate officials of the Federal agency, pass-through entity, and General Accounting Office (GAO).  The grantee is to also ensure that the sub-recipients receiving CDC funds also meet these requirements (if total Federal grant or grants funds received exceed $500,000).  The grantee should include this requirement in all sub-recipient contracts."}</t>
  </si>
  <si>
    <t>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t>
  </si>
  <si>
    <t>79-0950-0-1-550;</t>
  </si>
  <si>
    <t xml:space="preserve">(Cooperative Agreements) FY 17$18,428,564.00; FY 18 est $17,000,000.00; FY 19 est $17,000,000.00; - </t>
  </si>
  <si>
    <t>Awards will range from approximately $20,000 to $450,000 (subject to the availability of funds), with an average of approximately $200,000, depending on the specific components funded.</t>
  </si>
  <si>
    <t>{"list":[{"fiscalYear":2016,"description":"DASH funded partners have worked to build the capacity of secondary schools to:\r\n• implement exemplary sexual health education programs;\r\n• increase student access to sexual health services including HIV and STD testing; \r\n• create safe and supportive environments for all students, particularly those at greatest risk for HIV infection and other STDs; and\r\n• assess existing school policies related to HIV/STD prevention and educate key decision makers on policy issues.  DASH funded partners have worked to build the capacity of secondary schools to:\r\n• implement exemplary sexual health education programs;\r\n• increase student access to sexual health services including HIV and STD testing; \r\n• create safe and supportive environments for all students, particularly those at greatest risk for HIV infection and other STDs; and\r\n• assess existing school policies related to HIV/STD prevention and educate key decision makers on policy issues. "},{"fiscalYear":2017,"description":"DASH funded partners have worked to build the capacity of secondary schools to:\r\n• implement exemplary sexual health education programs;\r\n• increase student access to sexual health services including HIV and STD testing; \r\n• create safe and supportive environments for all students, particularly those at greatest risk for HIV infection and other STDs; and\r\n• assess existing school policies related to HIV/STD prevention and educate key decision makers on policy issues. "},{"fiscalYear":2018,"description":"DASH funded partners will work to build the capacity of secondary schools to:\r\n• implement health education programs;\r\n• increase student access to health services including HIV and STD testing; \r\n• create safe and supportive environments for all students, particularly those at greatest risk for HIV infection and other STDs; and\r\n• assess existing school policies related to HIV/STD prevention and educate key decision makers on policy issues. "}],"isApplicable":true}</t>
  </si>
  <si>
    <t>Recipients must comply with the administrative and public policy requirements outlined in 45 CFR Part 75 and the HHS Grants Policy Statement, as appropriate.</t>
  </si>
  <si>
    <t>John Canfield,CDC_x000D_
NCHHSTP_x000D_
DASH_x000D_
1600 Clifton Road NE, MS E-75, Atlanta, GA 30333 Email:&lt; a href='mailto:qzc6@cdc.gov'&gt;qzc6@cdc.gov&lt;/a&gt;Phone: 404-718-8333;</t>
  </si>
  <si>
    <t>http://www.cdc.gov/healthyyouth</t>
  </si>
  <si>
    <t xml:space="preserve">93.938 Cooperative Agreements to Support Comprehensive School Health Programs to Prevent the Spread of HIV and Other Important Health Problems; </t>
  </si>
  <si>
    <t>Fiscal Year2016: Texas Department of State Health Services_x000D_
New Hampshire Department of Education_x000D_
Montana Office of Public Instruction_x000D_
North Dakota Department of Public Instruction_x000D_
Ohio Department of Health_x000D_
South Dakota Department of Health_x000D_
New York City Board of Education (NY)_x000D_
West Virginia Department of Education_x000D_
New York State Education Department_x000D_
American Psychological Association (APA)_x000D_
North Carolina Department of Public Instruction_x000D_
District of Columbia Public Schools (DC)_x000D_
Oakland Unified School District (CA)_x000D_
DeKalb County Board of Health (GA)_x000D_
Kansas State Department of Education_x000D_
Gay Straight Alliance Network (GSAN)_x000D_
Duval County Public Schools (FL)_x000D_
Houston Independent School District (TX)_x000D_
Iowa Department of Education_x000D_
Massachusetts Department of Elementary &amp; Secondary Education_x000D_
Oklahoma State Department of Health_x000D_
School Board of Orange County (FL)_x000D_
Michigan Department of Education_x000D_
New Jersey Department of Education_x000D_
Oregon Health Authority_x000D_
Pennsylvania Department of Education_x000D_
School District of Philadelphia (PA)_x000D_
Advocates for Youth (AFY)_x000D_
Alaska Department of Health and Social Services_x000D_
Arizona Department of Education_x000D_
Arkansas Department of Education_x000D_
Chicago Public Schools (IL)_x000D_
California Department of Education_x000D_
Cicatelli Associates Inc._x000D_
Cleveland Municipal School District (OH)_x000D_
Colorado Board of Education_x000D_
Connecticut State Department of Education_x000D_
District of Columbia Office of the Superintendent of Education_x000D_
Delaware Department of Education_x000D_
School District of the City of Detroit (MI)_x000D_
Ft. Worth Independent School District (TX)_x000D_
Georgia Department of Public Health_x000D_
Healthy Teen Network (HTN)_x000D_
Idaho State Department of Education_x000D_
Indiana State Department of Health_x000D_
Illinois State Board of Education_x000D_
Rhode Island Department of Elementary &amp; Secondary Education_x000D_
Kentucky Department of Education_x000D_
Los Angeles Unified School District (CA)_x000D_
Louisiana Department of Education_x000D_
Maine Department of Education_x000D_
Maryland State Department of Education_x000D_
San Diego Unified School District (CA)_x000D_
School Board of Palm Beach County (FL)_x000D_
School Board of Miami-Dade (FL)_x000D_
Minnesota Department of Education_x000D_
Missouri Department of Elementary &amp; Secondary Education_x000D_
Nebraska Department of Education_x000D_
Nevada Department of Health &amp; Human Services_x000D_
New Mexico Public Education Department_x000D_
San Francisco Unified School District (CA)_x000D_
Shelby County Board of Education (TN)_x000D_
South Carolina Department of Education_x000D_
School Board of Broward County (FL)_x000D_
Delaware Department of Health &amp; Social Services_x000D_
Utah Department of Health_x000D_
Vermont Department of Health_x000D_
Vermont Department of Education_x000D_
Virginia Department of Health_x000D_
Washington State Office of Superintendent_x000D_
Wisconsin Department of Public Instruction_x000D_
Wyoming Department of Education_x000D_
National Coalition of STD Directors (NCSD)_x000D_
Mississippi Department of Education_x000D_
Boston Public Schools (MA)_x000D_
Republic of Palau Ministry of Education_x000D_
Hawaii State Department of Education_x000D_
Guam Department of Education_x000D_
Florida Department of Education_x000D_
Tennessee Department of Education_x000D_
Alabama Department of Health Texas Department of State Health Services_x000D_
New Hampshire Department of Education_x000D_
Montana Office of Public Instruction_x000D_
North Dakota Department of Public Instruction_x000D_
Ohio Department of Health_x000D_
South Dakota Department of Health_x000D_
New York City Board of Education (NY)_x000D_
West Virginia Department of Education_x000D_
New York State Education Department_x000D_
American Psychological Association (APA)_x000D_
North Carolina Department of Public Instruction_x000D_
District of Columbia Public Schools (DC)_x000D_
Oakland Unified School District (CA)_x000D_
DeKalb County Board of Health (GA)_x000D_
Kansas State Department of Education_x000D_
Gay Straight Alliance Network (GSAN)_x000D_
Duval County Public Schools (FL)_x000D_
Houston Independent School District (TX)_x000D_
Iowa Department of Education_x000D_
Massachusetts Department of Elementary &amp; Secondary Education_x000D_
Oklahoma State Department of Health_x000D_
School Board of Orange County (FL)_x000D_
Michigan Department of Education_x000D_
New Jersey Department of Education_x000D_
Oregon Health Authority_x000D_
Pennsylvania Department of Education_x000D_
School District of Philadelphia (PA)_x000D_
Advocates for Youth (AFY)_x000D_
Alaska Department of Health and Social Services_x000D_
Arizona Department of Education_x000D_
Arkansas Department of Education_x000D_
Chicago Public Schools (IL)_x000D_
California Department of Education_x000D_
Cicatelli Associates Inc._x000D_
Cleveland Municipal School District (OH)_x000D_
Colorado Board of Education_x000D_
Connecticut State Department of Education_x000D_
District of Columbia Office of the Superintendent of Education_x000D_
Delaware Department of Education_x000D_
School District of the City of Detroit (MI)_x000D_
Ft. Worth Independent School District (TX)_x000D_
Georgia Department of Public Health_x000D_
Healthy Teen Network (HTN)_x000D_
Idaho State Department of Education_x000D_
Indiana State Department of Health_x000D_
Illinois State Board of Education_x000D_
Rhode Island Department of Elementary &amp; Secondary Education_x000D_
Kentucky Department of Education_x000D_
Los Angeles Unified School District (CA)_x000D_
Louisiana Department of Education_x000D_
Maine Department of Education_x000D_
Maryland State Department of Education_x000D_
San Diego Unified School District (CA)_x000D_
School Board of Palm Beach County (FL)_x000D_
School Board of Miami-Dade (FL)_x000D_
Minnesota Department of Education_x000D_
Missouri Department of Elementary &amp; Secondary Education_x000D_
Nebraska Department of Education_x000D_
Nevada Department of Health &amp; Human Services_x000D_
New Mexico Public Education Department_x000D_
San Francisco Unified School District (CA)_x000D_
Shelby County Board of Education (TN)_x000D_
South Carolina Department of Education_x000D_
School Board of Broward County (FL)_x000D_
Delaware Department of Health &amp; Social Services_x000D_
Utah Department of Health_x000D_
Vermont Department of Health_x000D_
Vermont Department of Education_x000D_
Virginia Department of Health_x000D_
Washington State Office of Superintendent_x000D_
Wisconsin Department of Public Instruction_x000D_
Wyoming Department of Education_x000D_
National Coalition of STD Directors (NCSD)_x000D_
Mississippi Department of Education_x000D_
Boston Public Schools (MA)_x000D_
Republic of Palau Ministry of Education_x000D_
Hawaii State Department of Education_x000D_
Guam Department of Education_x000D_
Florida Department of Education_x000D_
Tennessee Department of Education_x000D_
Alabama Department of Health Fiscal Year2018: Funded projects will be announced after August 2018.</t>
  </si>
  <si>
    <t>Applications will be reviewed for completeness by the Office of Grant Services (OGS) staff and for responsiveness jointly by the National Center for HIV/AIDS, Viral Hepatitis, STD and TB Prevention and OGS.  Incomplete applications and applications that are non-responsive to the eligibility criteria will not advance through the review process.  Applicants will be notified if the application did not meet submission requirements. CDC will conduct an objective review to evaluate complete and responsive applications according to the criteria listed in Part II, Section E. Application Review Information within the individual notice of funding opportunity.  Applicants will be notified if their application did not meet program requirements.</t>
  </si>
  <si>
    <t>Jan 30,2013</t>
  </si>
  <si>
    <t>https://beta.sam.gov/fal/708e537b253e46e6844e1d824d1a797e/view</t>
  </si>
  <si>
    <t xml:space="preserve">Blood Disorder Program: Prevention, Surveillance, and Research </t>
  </si>
  <si>
    <t>Division of Blood Disorders -   Prevention, Surveillance and Research</t>
  </si>
  <si>
    <t>{"list":[{"act":{"description":"Public Health Service Act Sections 301, 301(a), 311, and 317C (42 U.S.C. Sections 241, 241(a), 237b-4, 243, 247-4, and 247b-4, as amended"},"authorizationTypes":{"act":true}}]}</t>
  </si>
  <si>
    <t>To work with State health agencies and other public, private, and nonprofit organizations in planning, development, implementation, coordination, or evaluation of programs or other activities related to improved blood disorders.  To provide a national, State or local focus for the prevention of conditions in persons with blood disorders; to employ epidemiological methods to set priorities, build capacity and direct health promotion interventions for persons with blood disorders. To expand public health training opportunities through fellowships to introduce geneticists, epidemiologists, and clinicians to public health practice through education, training and career-enhancing experiences.</t>
  </si>
  <si>
    <t>{"description":"Applicants should document the need for assistance, state the objectives of the project, outline the method of operation, describe evaluation procedures, and provide a budget with justification for funds requested.  2 CFR 200, Subpart E - Cost Principles applies to this program.","isApplicable":true}</t>
  </si>
  <si>
    <t>{"description":"2 CFR 200, Uniform Administrative Requirements, Cost Principles, and Audit Requirements for Federal Awards applies to this program. OMB Circular No. A-102 applies to this program. OMB Circular No. A-110 applies to this program. Information on the submission of applications may be obtained from the Grants Management Officer, Office of Grants Services, Centers for Disease Control and Prevention, 2920 Brandywine Road, Room 3000, Atlanta, GA 30341. Telephone: (770) 488-2700. \r\nFunding announcements will be posted on www.grants.gov. Forms and instructions are available in an interactive format on the Grants.gov web site, at the following Internet address: www.grants.gov. Submit the final application using the www.grants.gov website.","isApplicable":true}</t>
  </si>
  <si>
    <t xml:space="preserve">After review and approval, a Notice of Award from the CDC Office of Grant Services is prepared and signed by an authorized Grants Management Officer and mailed to the recipient officer identified in the application, along with appropriate notification to the public. The initial award provides funds for first budget period (usually 12 months) and Notice of Award indicates support recommended for the remainder of project period, allocation of Federal funds by budget categories, and special conditions, if any._x000D_
Cooperative agreement awards and grants, competitive and single eligibility, are determined by an internal objective committee review process at CDC, including peer reviews for research activities. Awards will be based on evaluation criteria set forth in the respective Notice of Funding Opportunity, the availability of funds, and such other significant factors as deemed necessary and appropriate by CDC. _x000D_
_x000D_
</t>
  </si>
  <si>
    <t xml:space="preserve">From 90 to 120 days. After review and approval, a Notice of Award from the CDC Office of Grants Services is prepared and signed by an authorized Grants Management Officer and mailed to the recipient officer identified in the application, along with appropriate notification to the public. The initial award provides funds for first budget period (usually 12 months) and Notice of Award indicates support recommended for the remainder of project period, allocation of Federal funds by budget categories, and special conditions, if any._x000D_
Cooperative agreement awards and grants, competitive and single eligibility, are determined by an internal objective committee review process at CDC, including peer reviews for research activities. Awards will be based on evaluation criteria set forth in the respective Notice of Funding Opportunity, the availability of funds, and such other significant factors as deemed necessary and appropriate by CDC. _x000D_
</t>
  </si>
  <si>
    <t>Project periods are for 1 to 5 years with 12-month budget periods. Applications must be obtained from Grants Management Officer, Office of Grants Services, Centers for Disease Control and Prevention. Telephone: (770) 488-2700. Throughout project periods, CDC’s commitment to continuation of awards will be conditioned on the availability of funds and evidence of satisfactory progress by recipient as documented in the required reports. If additional support is desired to continue a project beyond the approved project period, an application for competing continuation must be submitted for review in the same manner as a new application. Projects are renewable for periods of 1 to 4 years.</t>
  </si>
  <si>
    <t>{"awarded":"lump","description":"Assistance is available for 12-month budget periods within project periods ranging from 1 to 5 years. After awards are issued, funds are released in accordance with the payment procedure established by the grantee institution with DHHS, which may be an Electronic Transfer System or a Monthly Cost Request System. Method of awarding/releasing assistance: quarterly."}</t>
  </si>
  <si>
    <t>[{"code":"program","isSelected":false,"description":"Progress reports are required annually. A plan of action is required annually. Cash reports are not applicable. Progress reports are required annually. A plan of action is required annually. Financial status reports are required no later than 90 days after the end of each specified funding period. Final financial status and progress reports are required 90 days after the end of a project. Progress reports are required annually. A plan of action is required annually.  "},{"code":"cash","isSelected":true,"description":"Final financial status and progress reports are required 90 days after the end of a project."},{"code":"progress","isSelected":true,"description":"Progress reports are required annually. A plan of action is required annually. Financial status reports are required no later than 90 days after the end of each specified funding period."},{"code":"expenditure","isSelected":false,"description":""},{"code":"performanceMonitoring","isSelected":false,"description":""}]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</si>
  <si>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addition, grants and cooperative agreements are subject to inspection and audits by DHHS and other Federal government officials.  "}</t>
  </si>
  <si>
    <t xml:space="preserve">Financial records, supporting documents, statistical records, and all other records pertinent to the cooperative agreement program shall be retained for a minimum of 3 years, or until completion and resolution of any audit in process or pending resolution. In all cases, records must be retained in accordance with PHS Grants Policy Statement requirements. </t>
  </si>
  <si>
    <t xml:space="preserve">(Cooperative Agreements) FY 17$6,960,136.00; FY 18 est $7,033,048.00; FY 19 est $7,033,048.00; FY 16$5,958,045.00; - </t>
  </si>
  <si>
    <t>FY19 Financial Assistance is dependent upon funding availability. Award amounts range from $5,000 to $4,300,000.</t>
  </si>
  <si>
    <t xml:space="preserve">Regulations governing this program are published under 42 CFR Part 51b.   Guidelines are available in the application kit.   </t>
  </si>
  <si>
    <t>Kendall Anderson1600 Clifton Road, NE   MS-E64, Atlanta, GA 30333 Email:&lt; a href='mailto:kra0@cdc.gov'&gt;kra0@cdc.gov&lt;/a&gt;Phone: 404-498-3950;</t>
  </si>
  <si>
    <t>http://www.cdc.gov/NCBDDD</t>
  </si>
  <si>
    <t>Fiscal Year2017: Evaluation of Health Promotion and Prevention Programs for Blood Disorders; Characterizing the Complications Associated with Therapeutic Blood Transfusions for Hemoglobinopathies; Public Health Surveillance for the Prevention of Complications of Bleeding &amp; Clotting Disorders</t>
  </si>
  <si>
    <t xml:space="preserve">In general, applications are reviewed on the basis of scientific/technical merit, with attention given to such matters as: (1) The degree to which the applicant satisfies the essential requirements and possesses other desired characteristics, such as depth, breadth, and merit of the overall application relative to the types of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and other appropriate national regional, and local public health agencies and organizations; (4) reasonableness of the proposed budget in relation to the work proposed. </t>
  </si>
  <si>
    <t>Sep 01,2013</t>
  </si>
  <si>
    <t>https://beta.sam.gov/fal/7bbb4653677a4a88ac9ef55ad65d0eb8/view</t>
  </si>
  <si>
    <t>ASPR Science Preparedness and Response Grants</t>
  </si>
  <si>
    <t>{"list":[{"act":{"description":"Public Health Service Act section 301 and 1702 of the PHS Act."},"authorizationTypes":{"act":true}}]}</t>
  </si>
  <si>
    <t>To conduct preparedness and response research that will inform the ongoing response to, and recovery from disasters</t>
  </si>
  <si>
    <t>Research on environmental exposure: such as health risk from mold, toxic exposure, flooding of hospitals. Research on resilience factors Surveys regarding decision making during response and recovery.  How can social media be or is being used for response and recovery activities for preparedness and response activities?</t>
  </si>
  <si>
    <t>Domestic, foreign and international public or private non-profit entities including state and local governments, Indian tribal governments and organizations (American Indian/Alaskan Native/Native American), faith-based organizations, community-based organizations, hospitals, and institutions of higher education.</t>
  </si>
  <si>
    <t>{"description":"Applicants should review the individual Assistant Secretary for Preparedness and Response (ASPR) funding opportunity announcement (FOA) issued under this CFDA program for any proof of certifications which must be submitted prior to or simultaneous with submission of an application package. OMB Circular A-122 applies to this program. OMB Circular No. A-87 applies to this program. OMB Circular No. A-87 applies to this program. ","isApplicable":true}</t>
  </si>
  <si>
    <t>Applicable deadlines and due dates are specified in the funding opportunity announcement.</t>
  </si>
  <si>
    <t>{"awarded":"letter","description":"Project periods are from 6 months and up to 5 years. Budget periods are from 6 months and up to 12 months. See the following for information on how assistance is awarded/released: Awardee is issued a Notice of Grant Award, a legal document that informs the awardee that a grant award has been made. See the following for information on how assistance is awarded/released:. See the following for information on how assistance is awarded/released: Awardee may draw down funds in advance of the incursion of expenditure (up to three days) from the Payment Management System."}</t>
  </si>
  <si>
    <t>[{"code":"program","isSelected":true,"description":"Grantees are required to submit program reports, also known as Program Progress Reports. Specific reporting conditions will be outlined in the terms and conditions of the Notice of Award and may vary.  Specific reporting conditions will be outlined in the terms and conditions of the Notice of Award and may vary. Grantees are required to submit program reports, also known as Program Progress Reports. Specific reporting conditions will be outlined in the terms and conditions of the Notice of Award and may vary. ."},{"code":"cash","isSelected":true,"description":"Recipients must report cash transaction data via the Payment Management System (PMS) using the cash transaction data elements captured on the Federal Financial Report (FFR), Standard Form (SF) 425. The FFR SF425 cash transaction report is due 30 days after the end of each calendar quarter.  Specific reporting conditions will be outlined in the terms and conditions of the Notice of Award and may vary."},{"code":"progress","isSelected":true,"description":"Grantees are required to submit Program Progress Reports at the completion of each milestone as well as a final Program Progress Report.  Performance monitoring of awardees is completed by ASPR program staff. Specific reporting conditions will be outlined in the terms and conditions of the Notice of Award and may vary."},{"code":"expenditure","isSelected":true,"description":"ASPR requires financial reporting through the Federal Financial Report (FFR), Standard Form 425. Reports are due semi-annually within 30 days after the first 6 month period and within 90 days of the budget period end date.  Specific reporting conditions will be outlined in the terms and conditions of the Notice of Award and may vary."},{"code":"performanceMonitoring","isSelected":true,"description":" Performance monitoring of awardees is completed by ASPR program staff."}]</t>
  </si>
  <si>
    <t>{"isApplicable":true,"description":"Nonfederal entities that expend less than $700,000 a year in Federal awards are exempt from Federal audit requirements for that year, except as noted in Circular No. A-133."}</t>
  </si>
  <si>
    <t>All records must be kept available for 3 years after submission of the final expenditure report</t>
  </si>
  <si>
    <t xml:space="preserve">(Cooperative Agreements) FY 17$0.00; FY 18 est $105,000.00; FY 19 est $105,000.00; FY 16 est $105,000.00; - </t>
  </si>
  <si>
    <t>{"flag":"appendix","description":"Office of the Assistant Secretary for Preparedness and Response, ASPR, HHS. "}</t>
  </si>
  <si>
    <t>Virginia SimmonsHHS Headquarters,_x000D_
200 C Street, SW, Washington, DC 20024 Email:&lt; a href='mailto:virginia.simmons@hhs.gov'&gt;virginia.simmons@hhs.gov&lt;/a&gt;Phone: 202.260.0400;</t>
  </si>
  <si>
    <t>Dec 27,2012</t>
  </si>
  <si>
    <t>https://beta.sam.gov/fal/133e18d4d48046889ac4b1d263520276/view</t>
  </si>
  <si>
    <t>Sodium Reduction in Communities</t>
  </si>
  <si>
    <t>{"list":[{"act":{"description":"This program is authorized under Section 317(k)(2) of the Public Health Services Act (PHS Act), 42 U.S.C. 247b(k)(2) as amended. "},"authorizationTypes":{"USC":false,"act":true,"statute":false,"publicLaw":false,"executiveOrder":false}}]}</t>
  </si>
  <si>
    <t xml:space="preserve">The purpose of this program is to reduce Americans’ sodium intake to limits recommended by the Dietary Guidelines.  Because the majority of sodium that people consume is already present in foods before purchase or preparation, reducing sodium intake may require increased availability and accessibility of lower sodium items.  Efforts to reduce sodium in the food supply are occurring at a national level; however movement is also needed at the community level to affect change.  Because community-wide efforts to reduce sodium intake are relatively new, more practice-based evidence would support identification and refinement of effective strategies.  Therefore, this program will aim to implement and evaluate population-based strategies to increase access to lower sodium food in communities, and decrease sodium intake._x000D_
</t>
  </si>
  <si>
    <t xml:space="preserve">a.	An official state health department (or its bona fide agent), or its equivalent, as designated by the Governor, is to serve as the lead/fiduciary agency for Small City and Rural Community applications.  For this announcement, the term “State” includes the 50 states and the District of Columbia. The term “small city” is defined as a local health department that serves a jurisdiction with a population between 50,000 – 250,000 people.  The term “rural area” is defined as a local health department that serves a jurisdiction with a population of 50,000 people and below.  b. An official local health department (or its bona fide agent), or its equivalent, as designated by the mayor, county executive, or other equivalent governmental official, will serve as the lead/fiduciary agent for a Large City application.  For this announcement, the term “large city” is defined as a local health department that serves a jurisdiction with a population of more than 500,000 people.   _x000D_
c. Federally recognized Tribal Governments, Regional Area Indian Health Boards, Urban Indian organizations, and Inter-Tribal Councils will serve as the lead/fiduciary agency for Tribal Community applications.  _x000D_
</t>
  </si>
  <si>
    <t>Any U.S. state, political subdivision and U.S. territories (as described above), and other public entities will benefit.</t>
  </si>
  <si>
    <t>{"description":"Applicants should document the need for assistance, state the objectives of the project, outline the method of operation, describe the evaluation procedures, and provide a budget with justification of funds.  OMB Circular No. A-87 applies to this program.","isApplicable":true}</t>
  </si>
  <si>
    <t xml:space="preserve">Awardees will receive an electronic copy of the Notice of Award (NoA) from the CDC PGO.  The NoA shall be the only binding, authorizing document between the awardee and CDC.  The NoA will be signed by an authorized GMO and emailed to the awardee program director. Any application awarded in response to this FOA will be subject to the DUNS, CCR Registration and Federal Funding Accountability And Transparency Act Of 2006 (FFATA) requirements. Unsuccessful applicants will receive notification of the results of the application review by email with delivery receipt._x000D_
</t>
  </si>
  <si>
    <t>{"awarded":"lump","description":"Project periods are for 1 to 5 years with 12-month budget periods.  Method of awarding/releasing assistance: lump sum. "}</t>
  </si>
  <si>
    <t>[{"code":"program","isSelected":true,"description":"Annual progress reports are required"},{"code":"cash","isSelected":false},{"code":"progress","isSelected":true,"description":"Annual progress reports are required"},{"code":"expenditure","isSelected":true,"description":"Federal Financial Reports are required 90 days after the end of the calendar quarter.  "},{"code":"performanceMonitoring","isSelected":true,"description":"Annual Progress reports are required"}]</t>
  </si>
  <si>
    <t xml:space="preserve">There is a 3-year record retention requirement; records shall be retained beyond the 3-year period if final audit has not been done or findings resolved. Property records must be retained in accordance with PHS Grants Policy Statement requirements. </t>
  </si>
  <si>
    <t>75-0094-3-1-550;</t>
  </si>
  <si>
    <t>(Cooperative Agreements) FY 17$2,999,949.00; FY 18 est $2,999,949.00; FY 19 est $299,949.00; FY 16$2,999,949.00; Estimate Not Available  - Funding supports  DP16-1607</t>
  </si>
  <si>
    <t>250,000 for Large City Applicants;  $350,000 for state coordinated applicants (this amount is subject to the availability of funds</t>
  </si>
  <si>
    <t>Kristy Mugavero4770 Buford Highway, MS F72_x000D_
, Atlanta, GA 30341 Email:&lt; a href='mailto:KMugavero@cdc.gov'&gt;KMugavero@cdc.gov&lt;/a&gt;Phone: 770-488-2047;</t>
  </si>
  <si>
    <t xml:space="preserve">Phase I Review: All eligible applications will be initially reviewed for completeness by the CDC’s Procurement and Grants Office (PGO) staff.  In addition, eligible applications will be jointly reviewed for responsiveness by the CDC NCCDPHP and PGO. Incomplete applications and applications that are non-responsive to the eligibility criteria will not advance to Phase II review. Applicants will be notified that the application did not meet eligibility and/or published submission requirements.  _x000D_
Phase II Review: An objective review panel will evaluate complete and responsive applications according to the criteria listed in the criteria section of the FOA.  Applicants will be notified electronically if the application did not meet eligibility and/or published submission requirements thirty (30) days after the completion of Phase II review ._x000D_
_x000D_
Applications will be funded in order by score and rank determined by the review panel._x000D_
_x000D_
</t>
  </si>
  <si>
    <t>Jan 23,2013</t>
  </si>
  <si>
    <t>https://beta.sam.gov/fal/2165857a18e44ae7a3d84a523218dc33/view</t>
  </si>
  <si>
    <t>Prevention of Disease, Disability, and Death through Immunization and Control of Respiratory and Related Diseases</t>
  </si>
  <si>
    <t>{"list":[{"act":{"description":"Public Health Service Act, Section 301(a); 42 U.S.C. 241(a) \nPublic Health Service Act, Section 307; 42 U.S.C. 242l\nPublic Health Service Act, Section 317; 42 U.S.C. 247b(k)(1)\nPublic Health Service Act, Section 317; 42 U.S.C. 247b(k)(2)"},"authorizationTypes":{"act":true}}]}</t>
  </si>
  <si>
    <t>The purpose of this program is to strengthen capacity to prevent disease, disability, and death through immunization and control of respiratory and related diseases.  The specific objectives may include, but are not limited to: 1.  Increase the population of children and adults who are free from respiratory infectious disease complications.  2.  Strengthen local, state, and national capacity for the early detection, investigation, response and control of respiratory infections in order to accelerate early recognition of respiratory threats and to mitigate the impact of their spread.  3.  Control the rise in antimicrobial resistant respiratory infections in the community.  4.  Strengthen prevention and control of respiratory infections in institutional settings, such as health care facilities and workplaces. 5.  Reduce mortality from pneumonia and other severe respiratory infections.  6.  Strengthen capacity for early detection, investigation, response, and control of respiratory infectious threats.</t>
  </si>
  <si>
    <t>Dependent on the NOFO, eligibility may range from open competition, limited competition, single-source, domestic and/or international in accordance with the authorizing language.</t>
  </si>
  <si>
    <t>{"description":"Applications should be submitted in compliance with instructions provided with each individual Notice of Funding Opportunity (NOFO).","isApplicable":true}</t>
  </si>
  <si>
    <t>{"description":"Refer to the individual NOFO for the administrative requirements and application procedures.","isApplicable":true}</t>
  </si>
  <si>
    <t>Procedures are specified in the individual NOFOs.</t>
  </si>
  <si>
    <t>As specified in the individual NOFO.</t>
  </si>
  <si>
    <t>Awards under this Program are typically issued for 1- to 5-year project periods. Renewals at the end of each project period are expected to be made available via the publication of a new/continuation NOFO with a complete application and review/award process as described in the NOFO. Annual renewals within an awarded multi-year project period are made via a non-competitive process and are subject to the availability of funds.</t>
  </si>
  <si>
    <t>{"awarded":"lump","description":"Assistance is available for  12-month budget  period(s) within a 1- to 5-year project period.  After awards are issued, funds are released in accordance with the payment procedure established by the grantee institution with Department of Health and Human Services (DHHS)."}</t>
  </si>
  <si>
    <t>[{"code":"program","isSelected":true,"description":"Program performance reports may be required, as noted in the NOFO."},{"code":"cash","isSelected":false,"description":""},{"code":"progress","isSelected":true,"description":"Upon completion of the project, final financial status and performance reports are required. Interim reporting requirements may be required as noted in the NOFO."},{"code":"expenditure","isSelected":false,"description":""},{"code":"performanceMonitoring","isSelected":false,"description":"Performance reports may be  required as noted in the NOFO."}]</t>
  </si>
  <si>
    <t>Financial records, supporting documents, statistical records, and all other records pertinent to the project must be kept readily available for review by personnel authorized to examine Public Health Service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t>
  </si>
  <si>
    <t xml:space="preserve">(Cooperative Agreements) FY 17$7,370,314.00; FY 18 est $7,040,000.00; FY 19 est $8,000,000.00; FY 16$6,082,761.00; - </t>
  </si>
  <si>
    <t>$500,000 - $2,000,000, Average $1,000,000</t>
  </si>
  <si>
    <t>Barbara Stewart1600 Clifton Road_x000D_
MS:  E-60, Atlanta, GA 30333 Email:&lt; a href='mailto:bsg2@cdc.gov'&gt;bsg2@cdc.gov&lt;/a&gt;Phone: 4047188832;</t>
  </si>
  <si>
    <t>Applications are reviewed on the basis of scientific/technical merit, with attention given to such matters as: (1) The degree to which the applicant satisfies the essential requirements and possesses other desired characteristics, such as depth, breadth, and scientific merit of the overall application relative to the types of research and demonstration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boards of education and other appropriate national, regional and local public health agencies and organizations; and (4) reasonableness of the proposed budget in relation to the work proposed.  Specific selection criteria are provided in the individual NOFOs.</t>
  </si>
  <si>
    <t>Apr 05,2013</t>
  </si>
  <si>
    <t>https://beta.sam.gov/fal/e62eae93683d46e7a40c1a784d73bb94/view</t>
  </si>
  <si>
    <t xml:space="preserve">Prevention of Disease, Disability, and Death by Infectious Diseases  </t>
  </si>
  <si>
    <t>{"list":[{"act":{"description":"Public Health Service Act, Section 301(a); 42 U.S.C. 241(a)\nPublic Health Service Act, Section 307; 42 U.S.C. 242l\nPublic Health Service Act, Section 317; 42 U.S.C.  247b(k)(1)\nPublic Health Service Act, Section 317; 42 U.S.C. 247b(k)(2)"},"authorizationTypes":{"act":true}}]}</t>
  </si>
  <si>
    <t>The purpose of this program is to prevent disease, disability and death by infectious diseases.  The specific objectives may include, but are not limited to:  strengthening public health fundamentals; increasing capacity to prevent disease, disability and death; infectious disease surveillance; laboratory detection; epidemiologic investigation and public health response; expansion of public health and clinical laboratories in disease control and prevention; workforce development and training to sustain and strengthen public health practice; and increase community and individual engagement in disease prevention efforts; strengthen global capacity to detect and respond to outbreaks with the potential to cross borders.</t>
  </si>
  <si>
    <t>Dependent upon the individual NOFO, eligibility may range from open competition, limited competition, single-source, domestic and/or international in accordance with the authorizing legislation.</t>
  </si>
  <si>
    <t>{"description":"Applications must be submitted in compliance with instructions provided with each individual Notice of Funding Opportunity (NOFO).","isApplicable":true}</t>
  </si>
  <si>
    <t>As specified in the individual NOFOs.</t>
  </si>
  <si>
    <t>Awards under this Program are typically issued for 1- to 5-year project periods. Renewals at the end of each project period are expected to be made available in a new/continuation NOFO with a complete application and review/award process as described in the NOFO.  Annual renewals within an awarded multi-year project period are made via a non-competitive process and are subject to the availability of funds.</t>
  </si>
  <si>
    <t>{"awarded":"lump","description":"Financial assistance is available for 12-month budget period (s) within a 1- to 5-year project period.  After awards are issued, funds are released in accordance with the payment procedure established by the grantee institution with Department of Health and Human Services (HHS)."}</t>
  </si>
  <si>
    <t>[{"code":"program","isSelected":true,"description":"Program performance reports may be required, as noted in the NOFO. Upon completion of the project, final financial status and performance reports are required as noted in the NOFO."},{"code":"cash","isSelected":false,"description":""},{"code":"progress","isSelected":false,"description":""},{"code":"expenditure","isSelected":false,"description":"Required as described in the individual NOFO."},{"code":"performanceMonitoring","isSelected":false,"description":"May be required as noted in the NOFO."}]</t>
  </si>
  <si>
    <t>{"isApplicable":true,"description":"In addition, grants and cooperative agreements are subject to inspection and audits by DHHS and other Federal government officials.\r\n\r\n"}</t>
  </si>
  <si>
    <t>Financial records, supporting documents, statistical records, and all other records pertinent to the project must be kept readily available for review by personnel authorized to examine Public Health Service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HHS Grants Policy Statement requirements.</t>
  </si>
  <si>
    <t xml:space="preserve">(Cooperative Agreements (Discretionary Grants)) FY 17$60,252,755.00; FY 18 est $18,999,998.00; FY 19 est $19,999,999.00; FY 16$60,836,631.00; Estimate Not Available  - </t>
  </si>
  <si>
    <t>$100,000 - $5,000,000; Average $2,000,000</t>
  </si>
  <si>
    <t>Applications are reviewed on the basis of scientific/technical merit, with attention given to such matters as: (1) The degree to which the applicant satisfies the essential requirements and possesses other desired characteristics, such as depth, breadth, and scientific merit of the overall application relative to the types of research and demonstration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boards of education and other appropriate national, regional and local public health agencies and organizations; and (4) reasonableness of the proposed budget in relation to the work proposed. Criteria for selection are available in the individual NOFOs.</t>
  </si>
  <si>
    <t>https://beta.sam.gov/fal/0e92ee2cb8a44103a853533ad859e283/view</t>
  </si>
  <si>
    <t>Research on Research Integrity</t>
  </si>
  <si>
    <t>{"list":[{"act":{"description":"Public Health Service Act (42 U.S.C. 241"},"authorizationTypes":{"act":true}}]}</t>
  </si>
  <si>
    <t>The FOA will solicit applications for competing grant awards for the planning and implementation of conferences or workshops.  Conferences or workshops must be designed to provide a forum for  discussion and produce tangible outcomes related to at least one of the following themes:  1) responsible conduct of research training;  2) fostering an environment that promotes research integrity;  3) prevention of research misconduct;  4) handling of research misconduct allegations;  5) whistleblowing;  6) international issues in research integrity; or,  7) other topics clearly linked to research integrity and compliance with 42 CFR Part 93.  Ideally, the proposed conference or workshop will generate publishable, quality materials or extramural funding applications.</t>
  </si>
  <si>
    <t>Public, private or nonprofit agencies (including State and local government agencies) eligible Federal agencies, universities, colleges, hospitals and academic or research institutions may apply for research grants.</t>
  </si>
  <si>
    <t>Individuals and public, private, profit or nonprofit organizations</t>
  </si>
  <si>
    <t>{"description":"Nonprofit organizations must provide evidence of tax-exempt status. When projects involve the collaborative efforts of more than one organization or require the use of services or facilities not under the direct control of the applicant, written assurances of specific support or agreements must be submitted by the affected parties. OMB Circular No. A-87 applies to this program.","isApplicable":true}</t>
  </si>
  <si>
    <t>{"description":"Applications are submitted in response to specific announcements posted on Grants.gov. All applications must be submitted using the Department of Health and Human Services Standard Form 424. Each announcement provides specific additional instructions regarding the contents of the narrative description of the project, budget justification, and other required information. \nApplication packages should be accessed through the appropriate funding opportunity announcement, found on Grants.gov website (http://www.grants.gov/). Consultation on a proposed project may be obtained from the Division of Education and Integrity staff responsible for the research.  Applications are reviewed by principally nonfederal consultants recruited nationwide from the research and research integrity fields. The amounts of the award and period of support are determined on the basis of merit of the project and the nature of the grant mechanism. Electronic applications are submitted through the Grants.gov website.","isApplicable":true}</t>
  </si>
  <si>
    <t>Applications are reviewed by principally nonfederal consultants recruited nationwide from the research and research integrity fields. The amounts of the award and period of support are determined on the basis of merit of the project and the nature of the grant mechanism. Electronic applications are submitted through the Grants.gov website. 
All applications are evaluated for scientific and technical merit by a panel of independent experts who make recommendations for action to the Office of Research Integrity.  After considering the recommendations of the panel, the Director of the Office of Research Integrity makes the final decision on the funding of applications. All applicants are notified in writing of actions taken on their applications.</t>
  </si>
  <si>
    <t>Contact the headquarters or regional office, as appropriate, for application deadlines.</t>
  </si>
  <si>
    <t>All decisions are final.  There is no appeal process.</t>
  </si>
  <si>
    <t>Support is recommended for a specified project period, not in excess of five years. Prior to termination of a project period, the grantee may apply for renewal of support for a new project period. An application for renewal is processed as a new competing request.</t>
  </si>
  <si>
    <t>{"awarded":"other","description":"Grants are generally funded on a 12-month basis. Support beyond the first year is contingent upon acceptable evidence of satisfactory progress, continuing program relevance, and availability of funds.\nJuly 1, 2019 – June 30, 2020","awardedDescription":"Bank transfer.  A formal notification in the form of a Notice of Award (NoA) will be provided to the applicant organization."}</t>
  </si>
  <si>
    <t>[{"code":"program","isSelected":true,"description":"Program reports are required. quarterly and annual programmatic reports describing progress, delays and next steps. Performance monitoring is not applicable."},{"code":"cash","isSelected":true,"description":"Quarterly SF425 Federal Financial Reports must be submitted to Payment Management Services 30 days after the end of each calendar quarter.   "},{"code":"progress","isSelected":true,"description":"1) Interim progress reports annually as part of a non-competing application for previously recommended support; (2) terminal progress report within 90 days after end of project support."},{"code":"expenditure","isSelected":true,"description":"Quarterly SF425 Federal Financial Reports must be submitted to the Office of Grants Management 30 days after the end of each calendar quarter.  An final FFR must be submitted 90 days after the end of the project period.  Reports are to be submitted electronically through GrantSolutions."},{"code":"performanceMonitoring","isSelected":false,"description":""}]</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</si>
  <si>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2 CFR 200.333, grantees are required to maintain grant accounting records 3 years after the end of a project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</si>
  <si>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(Project Grants (Discretionary)) FY 17$249,971.00; FY 18 est $98,321.00; FY 19 Estimate Not Available  FY 16$1,113,008.00; - Past years and current year:  $50,000 - $262,500	_x000D_
_x000D_
</t>
  </si>
  <si>
    <t>2016:  $249971 - $49,971-$50,000
2017 - $49971 - $50,000  Total $249,971 
2018 - $48321 - $50,000  Total $98,321</t>
  </si>
  <si>
    <t>{"flag":"appendix","description":"Program:\nJohanna Nestor\nPublic Health Advisor\n1101 Wootton Parkway, Suite 750 \nRockville, Maryland 20852 \n240-453-8400\nJohanna.Nestor@hhs.gov\n\nOffice of Grants Management:\nRoscoe Brunson \n1101 Wootton Pkwy, #550\nRockville, MD 20852\n240-453-8822\nRoscoe.Brunson@hhs.gov"}</t>
  </si>
  <si>
    <t>Roscoe BrunsonTower Building Suite 550, 1101 Wootton Parkway, Rockville, MD 20852 Email:&lt; a href='mailto:Roscoe.Brunsont@hhs.gov'&gt;Roscoe.Brunsont@hhs.gov&lt;/a&gt;Phone: (240) 453-8822.;</t>
  </si>
  <si>
    <t>http://Ori.hhs.gov</t>
  </si>
  <si>
    <t>All applications are evaluated for scientific and technical merit by a panel of independent experts who make recommendations for action to the Office of Research Integrity.  After considering the recommendations of the panel, the Director of the Office of Research Integrity makes the final decision on the funding of applications. All applicants are notified in writing of actions taken on their applications.  More information can be found at https://www.hhs.gov/grants/grants/get-ready-for-grants-management/grant-process/index.html. Consultation on a proposed project may be obtained from the Division of Education and Integrity staff responsible for the research.</t>
  </si>
  <si>
    <t>Feb 12,2013</t>
  </si>
  <si>
    <t>https://beta.sam.gov/fal/edd33262278d667a02ddf8b7401582bb/view</t>
  </si>
  <si>
    <t>Healthy Marriage Promotion and Responsible Fatherhood Grants</t>
  </si>
  <si>
    <t>(HMRF)</t>
  </si>
  <si>
    <t>{"list":[{"act":{"description":"Social Security Act"},"authorizationTypes":{"act":true}},{"act":{"description":"The Claims Resolution Act of 2010 (CRA)"},"publicLaw":{"congressCode":"111","number":"291"},"authorizationTypes":{"act":true,"publicLaw":true}}]}</t>
  </si>
  <si>
    <t>This program has three objectives: (1) To fund Healthy Marriage Promotion activities that will help couples, who have chosen marriage for themselves, gain greater access to marriage education services on a voluntary basis.  These services will help couples acquire the skills and knowledge necessary to form and sustain a healthy marriage; (2) To fund Responsible Fatherhood promotion activities specifically designed to promote responsible fatherhood to reverse the rise in father absence and its subsequent impact on our nation's children.  In 2015, ACF awarded these funds on a competitive basis to States, territories, Indian tribes and tribal organizations, and public and nonprofit community entities, including faith-based organizations for a 5-year project period; and (3) To Award competitive based demonstration projects designed to test the effectiveness of tribal governments or tribal consortia in coordinating the provision to tribal families at risk of child abuse or neglect of child welfare services and services under tribal programs.</t>
  </si>
  <si>
    <t>PROJECT GRANTS (DISCRETIONARY);DISSEMINATION OF TECHNICAL INFORMATION</t>
  </si>
  <si>
    <t>The Healthy Marriage and Relationship Education Grant Program (HMRE) is part of the U.S. Department of Health and Human Services (HHS), Administration for Children and Families (ACF) efforts to promote HMRE at the community level.  The Healthy Marriage program funds organizations that combine marriage and relationship education efforts with a robust effort to address participation barriers and the economic stability needs of their participants. The programs directly, or through the affiliates or partners with which they are collaborating, have a physical presence in a community, city, or county where services are provided.
The New Pathways for Fathers and Families Grant Program (New Pathways) is part of the U.S. Department of Health and Human Services (HHS), Administration for Children and Families (ACF) efforts to support responsible fatherhood. The New Pathways program funds projects that integrate robust economic stability services, healthy marriage activities, and activities designed to foster responsible parenting.
The Responsible Fatherhood Opportunities for Reentry and Mobility Project (ReFORM) is a part of the U.S. HHS' and ACF's efforts to support responsible fatherhood and ex-prisoner initiatives.</t>
  </si>
  <si>
    <t>Persons who may benefit from the assistance includes, families, couples, and individuals in need of assistance with Healthy Marriage services.  Services include marriage enhancement and relationship education. For the Responsible Fatherhood programs, beneficiaries are fathers (with children who are up to age 24) interested in Responsible Fatherhood activities, including parenting education, economic stability services, and marriage and relationship education.  
Tribal TANF Child Welfare funds assist in the efforts to enhance and expand the ability of States, Native American governments, local governments, for-profit organizations, non-profit community organizations and other public entities to provide family formation and responsible fatherhood services to those in need.</t>
  </si>
  <si>
    <t>{"description":"Any nonprofit agency was required to provide proof of its nonprofit status.","isApplicable":true}</t>
  </si>
  <si>
    <t>{"description":"Applicants needed to complete all the standard forms required for making application for awards under this announcement.  Applicants that requested financial assistance submitted Standard Forms 424, 424A, 424B and the associated certifications and assurances.  Specific instructions were published in the official funding opportunity announcements. No applications are currently being accepted."}</t>
  </si>
  <si>
    <t>The current competitive award for all three programs under this listing was conducted in September 2015 for a 5-year project period.  We do not anticipate the award of new grants until 2020, assuming congressional appropriation.
However, if reauthorized, applications received by the due date are reviewed and scored competitively. Peer reviewers, generally persons from outside the Federal government, use the evaluation criteria listed in Section V of the funding opportunity announcement to review and score the applications. The results of the review were a primary factor in making funding decisions. ACF also has the option to solicit comments from other Federal agencies. ACF has the option to consider a variety of factors in addition to the review criteria identified above, including geographic diversity/coverage and types of applicant organizations, in order to ensure that the interests of the Federal Government are met in making the final selections. The successful applicants are notified through issuance of a Notice of Award document which sets forth the amount of funds granted, the terms and conditions of the grant, the budget period for which initial support will be given, and the total project period for which support is contemplated.</t>
  </si>
  <si>
    <t>Range of Approval/Disapproval Time: All grants were approved/disapproved by September 2015.  Non-Competitive Continuations awards will be approved/disapproved by September 2018.</t>
  </si>
  <si>
    <t>{"awarded":"lump","description":"The grants awarded in September 2015 were awarded for a five year project period, with annual appropriations."}</t>
  </si>
  <si>
    <t>[{"code":"program","isSelected":true,"description":"Funded organizations are required to submit semi-annual program reports."},{"code":"cash","isSelected":false,"description":""},{"code":"progress","isSelected":true,"description":"Funded organizations are required to submit semi -annual progress reports."},{"code":"expenditure","isSelected":true,"description":"Funded organizations are required to submit semi-annual expenditure reports (SF-425)."},{"code":"performanceMonitoring","isSelected":true,"description":"Performance reports include information obtained from submitted semi-annual reports, site visits, and technical assistance provision conducted during biennial meetings."}]</t>
  </si>
  <si>
    <t>{"isApplicable":true,"description":"Audits are conducted in accordance with the requirements in 45 CFR 75 Subpart F."}</t>
  </si>
  <si>
    <t>All financial records are to be maintained in accordance with 45 CFR 75.361-5.</t>
  </si>
  <si>
    <t>75-1552-1-0-506;</t>
  </si>
  <si>
    <t xml:space="preserve">(Project Grants (Discretionary)) FY 17$108,704,468.00; FY 18 est $108,704,468.00; FY 19 est $108,713,468.00; FY 16$113,460,060.00; - </t>
  </si>
  <si>
    <t>Healthy Marriage and Responsible Fatherhood Grants range from $350,000 to $2,000,000.</t>
  </si>
  <si>
    <t>{"list":[{"fiscalYear":2016,"description":"It is projected that 90 continuation awards will be awarded in FY 2016. In FY 2016, 100 continuations grants were awarded in FY 2016."},{"fiscalYear":2017,"description":"99 continuation grants were awarded in FY 2017."},{"fiscalYear":2018,"description":"It is projected that 97 continuation grants will be awarded in FY 2018."},{"fiscalYear":2019,"description":"It is projected that 102 continuation grants will be awarded in FY 2019"}],"isApplicable":true}</t>
  </si>
  <si>
    <t>Robin McDonald,Office of Family Assistance (OFA), 330 C Street SW, Washington DC 20201, Washington, DC 20447 Email:&lt; a href='mailto:Robin.McDonald@acf.hhs.gov'&gt;Robin.McDonald@acf.hhs.gov&lt;/a&gt;Phone: (202) 401-5587.;</t>
  </si>
  <si>
    <t>http://hmrf.acf.hhs.gov</t>
  </si>
  <si>
    <t>https://beta.sam.gov/fal/b8057f19563d45f2937bc0a46172f7f5/view</t>
  </si>
  <si>
    <t>Enhance Safety of Children Affected by Substance Abuse</t>
  </si>
  <si>
    <t>Targeted Grants to Increase the Well-Being of, to Improve the Permanency Outcomes for, and Enhance the Safety of Children Affected by Parental Substance Abuse; also known as "Regional Partnership Grants or RPGs."</t>
  </si>
  <si>
    <t>{"list":[{"act":{"description":"Social Security Act, as amended"},"USC":{"title":"42","section":"629g"},"authorizationTypes":{"USC":true,"act":true},"usc":{"title":"42","section":"629g"}}]}</t>
  </si>
  <si>
    <t>To provide, through interagency collaboration, an integration of program activities and services that are designed to increase well-being, improve permanency outcomes, and enhance the safety of children who are in an out-of-home placement or are at risk of being placed in out-of-home care as a result of a parent's or caretaker's substance abuse.</t>
  </si>
  <si>
    <t>State governments, county governments, local governments, city or township governments, regional organizations, U.S. territory or possession, independent school districts, public and state-controlled institutions of higher education, Indian/Native American tribal governments (federally recognized), Indian/Native American tribal organizations (other than federally recognized), Indian/Native American tribally designated organizations, public/Indian housing authorities, non-profits with 501(c)(3) IRS status (other than institutions of higher education), non-profits without 501(c)(3) IRS status (other than institutions of higher education), private institutions of higher education, for-profit organizations (other than small businesses), small businesses, Hispanic-serving institutions, historically Black colleges and universities (HBCUs), tribally controlled colleges and universities (TCCUs), Alaska Native and Native Hawaiian serving institutions, and special district governments. Foreign entities are not eligible under this announcement. Applications must represent regional partnerships formed by a collaborative agreement and must identify a primary applicant responsible for administering the grant. The primary applicant must be one of the regional partnership organizations listed as an eligible applicant above. The primary applicant cannot be an individual. The regional partnership must include either the state child welfare agency that is responsible for the administration of the state plan under title IV-B or title IV-E of the Social Security Act or an Indian tribe or tribal consortium but the regional partnership may not consist of only state entities.</t>
  </si>
  <si>
    <t>Agencies or organizations serving children and families who have experienced or are at risk of experiencing an out of home placement as a result of a parent's or caregiver's substance abuse.</t>
  </si>
  <si>
    <t>{"description":"Non-profit agencies must submit proof of nonprofit status. Applicable costs and administrative procedures will be determined in accordance with 45 CFR Part 75.","isApplicable":true}</t>
  </si>
  <si>
    <t>{"environmentalImpact":{"reports":[{"isSelected":true,"reportCode":"ExecutiveOrder12372"}]},"description":"Standard application forms as furnished by DHHS must be used for this program."}</t>
  </si>
  <si>
    <t>{"description":"Announcement of availability of funds is posted to Grants.gov. Eligible applicants must submit applications by specified deadlines."}</t>
  </si>
  <si>
    <t>Grant applications are reviewed by a panel of non-federal professionals with expertise in the fields of child welfare and substance abuse treatment. Final decisions are made by the Commissioner, Administration on Children, Youth and Families (ACYF).</t>
  </si>
  <si>
    <t>Three to six months.</t>
  </si>
  <si>
    <t>Appeals are processed in accordance with the HHS regulations at 45 CFR Part 16.</t>
  </si>
  <si>
    <t>Projects are usually awarded with a provision for non-competitive renewal during the selected award period.</t>
  </si>
  <si>
    <t>{"types":{"moe":false,"formula":false,"matching":true},"formula":{"title":"","chapter":"","part":"","subPart":"","publicLaw":"","description":""},"matching":{"requirementFlag":"mandatory","percent":"0","description":"The required match must increase over the course of the grant period, such that grantees must contribute 15 percent of the costs of grant-funded services and activities in year 1 and year 2, 20 percent of such costs in year 3 and year 4, and 25 percent of such costs in year 5.\r\n\r\n"},"moe":{"description":""}}</t>
  </si>
  <si>
    <t>{"awarded":"other","description":"Grants are available for a 36-month or 60-month period. Renewal funding for multiple-year grants is dependent upon grantee performance and availability of funds.","awardedDescription":"Grant funds are released by the Payment Management System (PMS) that manages grant payment requests, drawdowns, and disbursements."}</t>
  </si>
  <si>
    <t>[{"code":"program","isSelected":true,"description":"Grantees must select and track performance indicators that measure the extent to which grant-funded activities and services enhance the safety, permanency, and well-being of children and their families. \r\n"},{"code":"cash","isSelected":true,"description":"."},{"code":"progress","isSelected":true,"description":"Program progress reports are required semiannually with a final report at completion of the project."},{"code":"expenditure","isSelected":true,"description":"Financial expenditure reports are required semiannually with a final report at completion of the project using the SF-425 Federal Financial Report."},{"code":"performanceMonitoring","isSelected":true,"description":"Grantees must select, track and semi-annually report on performance indicators that measure the extent to which grant-funded activities and services enhance the safety, permanency, and well-being of children and their families. In addition, grantees are required to have a local evaluation that is of sufficient rigor to assess impacts on service delivery and outcomes, as well as participate in the national cross-site evaluation."}]</t>
  </si>
  <si>
    <t>{"isApplicable":true,"description":"Audits are conducted in accordance with requirements in 45 CFR 75 Subpart F."}</t>
  </si>
  <si>
    <t>All financial records are to be maintained for 3 years after termination of the project or until audit is completed, whichever comes first.</t>
  </si>
  <si>
    <t>75-1512-0-1-506;</t>
  </si>
  <si>
    <t xml:space="preserve">(Project Grants (Discretionary)) FY 17$12,510,611.00; FY 18 est $30,979,514.00; FY 19 est $30,000,000.00; FY 16$14,148,747.00; - </t>
  </si>
  <si>
    <t>For FY 2017, the range of grants were from $532,000 to $600,000 with an average grant of $595,743.</t>
  </si>
  <si>
    <t>{"list":[{"fiscalYear":2016,"description":"It is anticipated that 21 non-competing continuation grants will be awarded.  21 non-competing continuation grants were awarded."},{"fiscalYear":2017,"description":"4 non-competing continuation grants and 17 new grants were awarded."},{"fiscalYear":2018,"description":"It is anticipated that 21 non-competing continuation grants and 10 new grants will be awarded."},{"fiscalYear":2019,"description":"It is anticipated that 17 non-competing continuation grants will be awarded."}],"isApplicable":true}</t>
  </si>
  <si>
    <t>Grantees may refer to the Remarks section of their Notice of Grant Award for specific Terms and Conditions pertaining to their grant program.  Information on Post Award Requirements are posted at: 
https://www.acf.hhs.gov/discretionary-post-award-requirements</t>
  </si>
  <si>
    <t>Jean BlankenshipOffice on Child Abuse and Neglect, Children's Bureau
330 C Street SW, Room 3419C, Washington, DC 20201 Email:&lt; a href='mailto:jean.blankenship@acf.hhs.gov'&gt;jean.blankenship@acf.hhs.gov&lt;/a&gt;Phone: (202) 401-2887;</t>
  </si>
  <si>
    <t>http://www.acf.hhs.gov/programs/cb</t>
  </si>
  <si>
    <t xml:space="preserve">93.643 Children's Justice Grants to States; 93.648 Child Welfare Research Training or Demonstration ; 93.645 Stephanie Tubbs Jones Child Welfare Services Program; 93.556 Promoting Safe and Stable Families; 93.669 Child Abuse and Neglect State Grants; 93.600 Head Start; </t>
  </si>
  <si>
    <t>Applications are evaluated on the basis of the degree to which proposals meet specific objectives defined in the program announcement including, but not limited to: (1) demonstration of regional impact of methamphetamine or other substance abuse; (2) organizational capacity to collaborate with other service providers; and (3) relevance of proposed services and activities in enhancing the well-being of children in foster care or at risk of foster care due to a parent's or caretaker's substance abuse.</t>
  </si>
  <si>
    <t>https://beta.sam.gov/fal/87f5af4fb60f43f5adab9fa8c7f3bad5/view</t>
  </si>
  <si>
    <t>Advancing System Improvements for Key Issues in Women's Health</t>
  </si>
  <si>
    <t>Improving Health of Women and Girls</t>
  </si>
  <si>
    <t>{"list":[{"act":{"description":"42 U.S.C. 300u-2(a)"},"USC":{"title":"42","section":"300u-2(a)."},"authorizationTypes":{"USC":true,"act":true},"usc":{"title":"42","section":"300u-2(a)."}}]}</t>
  </si>
  <si>
    <t>To promote program and systems innovation, policy and performance management and strategic communications that will advance improvement for key issues in women's health.  Programs will use evidence-based methodologies to support model programs, inform and advance policies and educate the public and professionals.  Evaluation and outcomes reporting will be integral activities.</t>
  </si>
  <si>
    <t>Nonprofit organizations must provide evidence of tax-exempt status. When projects involve the collaborative efforts of more than one organization or require the use of services or facilities not under the direct control of the applicant, written assurances of specific support or agreements must be submitted by the affected parties.</t>
  </si>
  <si>
    <t>All women and girls, adults and children, including those underserved and minority populations, usually residing in the U.S., including Bone Fide territories, cities and islands.</t>
  </si>
  <si>
    <t>{"description":"Application kits may be obtained by accessing Grants.gov at http://www.grants.gov.  Applications are submitted in response to specific announcements published on Grants.Gov. All applications must be submitted using the Department of Health and Human Services forms as specified in the announcement. Each announcement provides specific additional instructions regarding the contents of the narrative description of the project, budget justification, evaluation criteria and other required information.","isApplicable":true}</t>
  </si>
  <si>
    <t>Applications will be screened upon receipt. Those that are judged to be incomplete or arrive after the deadline will be returned without comment.  Applications that fail to meet the screening criteria will not be reviewed and will receive no further consideration. Accepted applications will be reviewed for technical merit in accordance with HHS policies.  Applications will be evaluated by a technical review panel composed of experts.  Funding decisions will be made by the OWH and will take into consideration the recommendations and ratings of the review panel; program objectives and needs; stated preferences in the announcement; geographic location; and recommendations based on a pre-award site visit, if conducted. Official notice of approved application is made through the issuance of a Notice of Grant Award or a Notice of Cooperative Agreement.</t>
  </si>
  <si>
    <t>Refer to FOA.  Approximately 30 - 90 days from the application deadline due date.</t>
  </si>
  <si>
    <t xml:space="preserve">Project period ranges from 3 to 5 years.  Extensions to the project period may be made if deemed appropriate by the Assistant Secretary for Planning and Evaluation and approved by the grants manager. </t>
  </si>
  <si>
    <t>{"awarded":"letter","description":"Grants and cooperative agreements are generally funded on a 12-month basis, with an overall period of performance generally 3-5 years. Support beyond the first year is contingent upon acceptable evidence of satisfactory progress, continuing program relevance, and the availability of funds. "}</t>
  </si>
  <si>
    <t>[{"code":"program","isSelected":true,"description":"Grantees are expected to report all data by sex, race and age. Routine Program Reports are required twice a year, although the Program Officer reserves the right to require a different schedule to align reporting periods or to request more/less frequent reporting based on performance or program scheduling issues. The final program report will be summative. An edited version will accompany the final Financial Status Report. Reports must be submitted electronically through GrantSolutions (or other system if required by extenuating circumstances)."},{"code":"cash","isSelected":true,"description":"Federal Cash Transaction Reports SF425 are due quarterly and must be submitted electronically through the Payment Management Services system."},{"code":"progress","isSelected":true,"description":"Progress reports are required quarterly to meet requirements of the Government Performance and Results Act. The Program Officer reserves the right to require a different schedule to align reporting periods. Grantees are expected to report all data by sex, race and age.\r\n\r\n"},{"code":"expenditure","isSelected":true,"description":"Quarterly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GrantSolutions."},{"code":"performanceMonitoring","isSelected":true,"description":"Quarterly Progress reports, yearly progress reports, and site visit reports  are requirements of OWH grants and cooperative agreements."}]</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</si>
  <si>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project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</si>
  <si>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75-0120-0-1-550;</t>
  </si>
  <si>
    <t>(Cooperative Agreements) FY 17 est $9,534,078.00; FY 18 est $5,859,960.00; FY 16$5,926,431.00;</t>
  </si>
  <si>
    <t>$500,000 - $2,200,000 for 1 - 3 grants; $200,000 - $300,000 for up to 5 grants</t>
  </si>
  <si>
    <t xml:space="preserve">45 CFR 74 and 92. Specific program requirements are contained in the Federal Register Notice, the application instructions, and the HHS Grants Policy Statement. </t>
  </si>
  <si>
    <t>{"flag":"appendix","description":"Program Management Contact:\r\nOffice on Women's Health, DHHS\r\n200 Independence Avenue, SW Room 712E Washington, DC 2020\r\nTelephone 202-690-7650\r\nGrants Management Contact:\r\nOffice of Grants Management, \r\n1101 Wootton Parkway, Suite 550,\r\nRockville, MD 20852, \r\nTelephone (240) 453-8822."}</t>
  </si>
  <si>
    <t>The rating criteria and the weight attached to each criterion is included in the Federal Register announcement that requests project proposals. The criteria typically include such concerns as the significance and usefulness of the project; the appropriateness of the intervention/measurement methodology and design; the qualifications of personnel and the sponsoring organization; and the likelihood that the work plan and budget will produce the intended results.</t>
  </si>
  <si>
    <t>https://beta.sam.gov/fal/db74f69d98444c0abd9edec8ed6de02a/view</t>
  </si>
  <si>
    <t>Emergency System for Advance Registration of Volunteer Health Professionals</t>
  </si>
  <si>
    <t>(ESAR-VHP)</t>
  </si>
  <si>
    <t>{"list":[{"act":{"description":"Title III, Section 319I, Public Health Service Act (42 U.S.C. 247d-7b), as\r\namended by the Pandemic and All-Hazards Preparedness Reauthorization Act (PAHPRA) of 2013, Public Law 113-5."},"authorizationTypes":{"USC":false,"act":true,"statute":false,"publicLaw":false,"executiveOrder":false}}]}</t>
  </si>
  <si>
    <t>To establish and maintain a national interoperable network of state systems. Each system is maintained by a State or group of States for the purpose of verifying the credentials, certifications, licenses, relevant training, and hospital privileges of health care professionals who volunteer to provide health services during a public health emergency.</t>
  </si>
  <si>
    <t xml:space="preserve">State health departments of all 50 States, the District of Columbia, the nation's three largest municipalities (New York City, Chicago and Los Angeles County), the Commonwealths of Puerto Rico and the Northern Mariana Islands, the territories of American Samoa, Guam and the United States Virgin Islands, the Federated States of Micronesia, and the Republics of Palau and the Marshall Islands. </t>
  </si>
  <si>
    <t>All State health departments listed above, hospitals and supporting health care systems.</t>
  </si>
  <si>
    <t>{"description":"Applicants should review the individual ASPR funding opportunity announcement issued under this CFDA program for any proof or certifications which must be submitted prior to or simultaneous with submission of an application package.  OMB Circular A-122 applies to this program. ","isApplicable":true}</t>
  </si>
  <si>
    <t>{"description":"Grant applications and required forms for this program can be obtained through Grants.gov - FIND. Applicants should visit Grants.gov - FIND for the funding opportunity announcement and Grants.gov - APPLY to download application materials to complete and submit their applications in accordance with the funding opportunity announcement (FOA). "}</t>
  </si>
  <si>
    <t xml:space="preserve">Applications that successfully proceed through initial screening (as outlined in the FOA) will be objectively reviewed based upon the review criteria specified in the FOA.  Applications selected for funding will be processed and the applicant notified in writing through the issuance of a Notice of Award from the Office of the Assistant Secretary for Preparedness and Response. </t>
  </si>
  <si>
    <t>{"flag":"yes","list":[{"start":"2010-09-30","description":"Applicable deadlines and due dates are specified in the funding opportunity announcement."}]}</t>
  </si>
  <si>
    <t>{"awarded":"other","description":"Project periods are limited up to 36 months.  Budget periods are limited up to 12 months. ","awardedDescription":"Awardee is issued a Notice of Award, a legal document that informs the awardee that a grant award has been made.  Awardee may draw down funds in advance of the incursion of an expenditure (up to three days) from the Payment Management System"}</t>
  </si>
  <si>
    <t>[{"code":"program","isSelected":true,"description":" Grantees are required to submit program reports, also known as Program Progress Reports. "},{"code":"cash","isSelected":true,"description":"Recipients must report cash transaction data via the Payment Management System (PMS) using the cash transaction data elements captured on the Federal Financial Report (FFR), Standard Form (SF) 425. Recipients will utilize the “Transactions” section of SF425 in lieu of the SF272. The FFR SF425 cash Transaction Report is due 30 days after the end of each calendar quarter."},{"code":"progress","isSelected":true,"description":"  Grantees are required to submit semi-annual Program Progress Reports as well as final Program Progress Reports.  "},{"code":"expenditure","isSelected":true,"description":"ASPR requires cumulative financial reporting through consecutive funding periods on the SF269 FSR long form. The FFR SF425 was designed to replace the Financial Status Report SF269 and the Federal Cash Transactions Report SF272 with one comprehensive financial reporting form. Until HHS fully migrates to the SF425 FFR, recipients are still required to submit the SF269 Financial Status Report (FSR) semi-annually within 30 days after the first 6 month period and within 90 days of the budget period end date. Grantees are required to submit final Financial Status Reports (SF-269)."},{"code":"performanceMonitoring","isSelected":false}]</t>
  </si>
  <si>
    <t>Records must be kept available for 3 years after submission of the final expenditure report</t>
  </si>
  <si>
    <t>(Project Grants (Discretionary)) FY 17 est $200,000.00; FY 18 Estimate Not Available  FY 16 est $0.00;</t>
  </si>
  <si>
    <t>$58,478 to $200,000 per award.</t>
  </si>
  <si>
    <t xml:space="preserve">This program is subject to the provisions of 45 CFR Part 92 for State, local and tribal governments and 45 CFR Part 74 for institutions of higher education, hospitals, other nonprofit organizations and commercial organizations. </t>
  </si>
  <si>
    <t>Jennifer Hannah,Division of National Healthcare Preparedness Programs, Office of Emergency Management, Office of the Assistant Secretary for Preparedness and Response, Department of Health and Human Services, 200 C Street, SW, Washington, District of Columbia 20024 , Washington, DC 20024 Email:&lt; a href='mailto:jennifer.hannah@hhs.gov'&gt;jennifer.hannah@hhs.gov&lt;/a&gt;Phone: (202) 245-0722.;</t>
  </si>
  <si>
    <t>http://www.phe.gov/esarvhp</t>
  </si>
  <si>
    <t>All applications will be evaluated by an Objective Review Committee to determine the extent to which the applicant documents the following criteria: (1) Purpose and Need; (2) Approach, Work Plan and Activities; (3) Project Outcomes, Evaluation/Dissemination; and (4) Level of Effort.</t>
  </si>
  <si>
    <t>Jun 19,2009</t>
  </si>
  <si>
    <t>https://beta.sam.gov/fal/efe9f6bdf9209e979108cd75464a0804/view</t>
  </si>
  <si>
    <t>Guardianship Assistance</t>
  </si>
  <si>
    <t>{"list":[{"act":{"description":"Social Security Act"},"authorizationTypes":{"act":true}}]}</t>
  </si>
  <si>
    <t>Provide Federal financial participation (FFP) to states, Indian tribes, tribal organizations and tribal consortia (tribes) who opt to provide guardianship assistance payments to relatives who have assumed legal guardianship of eligible children that they previously cared for as foster parents. This assistance is intended to prevent inappropriately long stays in foster care and to promote the healthy development of children through increased safety, permanency, and well-being.</t>
  </si>
  <si>
    <t>Funds are available to states (including the District of Columbia, Puerto Rico, the U.S. Virgin Islands, Guam and American Samoa) and to tribes with approved Title IV-E plans.</t>
  </si>
  <si>
    <t>Beneficiaries are children who meet the following requirements: (1) the child has been eligible for Title IV-E foster care maintenance payments while residing for at least six consecutive months in the home of the prospective relative guardian; (2) the state or tribe has determined that the permanency options of being returned home or adoption are not appropriate for the child; (3) the child demonstrates a strong attachment to the prospective relative guardian and the prospective guardian is committed to caring permanently for the child; and (4) for children who have attained the age of 14, the child has been consulted regarding the kinship guardianship arrangement. Beneficiaries may also be siblings of eligible children placed in the same kinship guardianship arrangement.  FFP is available to states and tribes for payments made to a relative guardian in accordance with a kinship guardianship agreement that is in writing, negotiated, and binding. 
The program was amended (through Public Law 13-183) effective September 29, 2014 to allow continuation of Title IV-E kinship guardianship assistance payments if the relative guardian dies or is incapacitated and a successor legal guardian is named in the agreement (or in any amendments to the agreement.)</t>
  </si>
  <si>
    <t>{"description":"Costs are to be determined in accordance with 45 CFR Part 75.              \r\n\r\n\r\n","isApplicable":true}</t>
  </si>
  <si>
    <t>{"description":"Consultation is available to states and tribes from ACF Regional Offices.\n\nApplications are made in the form of a Title IV-E Plan, prepared in the format provided by the ACF Children's Bureau.  Title IV-E plans and amendments must be submitted to the ACF Regional Child Welfare Program Manager for approval."}</t>
  </si>
  <si>
    <t>Quarterly awards are made on the basis of estimated expenditures, which are later revised to include only actual allowable claimed expenditures. Quarterly estimates are due on July 30, October 30, January 30 and April 30 each year. Final decisions and awards are made by the Headquarters Office.</t>
  </si>
  <si>
    <t>Health and Human Services (HHS) will approve/disapprove applications (Title IV-E plans or amendments to them) within 45 days of receipt by HHS.</t>
  </si>
  <si>
    <t>Appeals are processed in accordance with HHS regulations in 45 CFR Part 16.</t>
  </si>
  <si>
    <t>Awards remain effective without plan renewal but Title IV-E plans may be amended as necessary.</t>
  </si>
  <si>
    <t>{"types":{"moe":false,"formula":true,"matching":true},"formula":{"title":"","chapter":"","part":"","subPart":"","publicLaw":"","description":""},"matching":{"requirementFlag":"voluntary","percent":"0","description":"The non-Federal share of program costs (difference between total cost and FFP) in each funding category constitutes the required match to be met by the Title IV-E agency.  Matching funds from state agencies must be appropriated monies raised from non-Federal revenue sources.  Matching funds from tribal agencies must also be appropriated monies, but may at the option of the tribe include Federal funds specifically authorized by Federal statutes to be used as match for other Federal programs.  Additionally, in accordance with 45 CFR 1356.68, for administration and training cost only, tribal matching funds may include  in-kind expenditures (or contributions) from allowable third party sources."},"moe":{"description":""}}</t>
  </si>
  <si>
    <t>{"awarded":"other","description":"FFP is available to a state or tribe operating under an approved title IV-E plan. The Title IV-E agency may implement and claim allowable guardianship assistance program costs beginning on the first day of the quarter in which an approvable title IV-E plan amendment is submitted to the Administration for Children and Families (ACF) to implement the guardianship assistance program.","awardedDescription":"Assistance is awarded/released quarterly, through a letter of credit. \r\n\r\n"}</t>
  </si>
  <si>
    <t>[{"code":"program","isSelected":true,"description":"Title IV-E agencies must report on the children assisted"},{"code":"cash","isSelected":true,"description":"as required by the Secretary. "},{"code":"progress","isSelected":false,"description":""},{"code":"expenditure","isSelected":true,"description":"A report of estimated expenditures, actual expenditures, and number of children assisted (Form CB-496) is required 30 days after the end of each quarter. Other reports may be necessary as required by the Secretary."},{"code":"performanceMonitoring","isSelected":false,"description":""}]</t>
  </si>
  <si>
    <t>States and tribes must maintain all financial and programmatic records necessary for the proper and efficient operation of the program, including records of applications, determinations of eligibility, utilization of awarded grants and other funds for the provision of financial assistance and allocated indirect and direct administrative and training costs in accordance with requirements in Health and Human Services regulations at 45 CFR 75, and written guidance from ACF.</t>
  </si>
  <si>
    <t>75-1545-0-1-609;</t>
  </si>
  <si>
    <t xml:space="preserve">(Formula Grants) FY 17$147,808,681.00; FY 18 est $181,000,000.00; FY 19 est $181,000,000.00; FY 16$122,631,572.00; - </t>
  </si>
  <si>
    <t>Fiscal Year 2017: Grants to states and tribes ranged from $3,964 to $54,898,970 with an average of $4,125,583. 
The program first became available as an option for states as of October 7, 2008, and for tribes as of October 1, 2009. Title IV-E agencies began separate financial reporting of program costs for quarters commencing in FY 2011.</t>
  </si>
  <si>
    <t>{"list":[{"fiscalYear":2016,"description":"It is anticipated that a total of 33 states (including the District of Columbia) and 6 tribes will receive grant awards to provide assistance to an average of 26,300 children per month.  31 states (including the District of Columba) and 2 tribes received grant awards in FY 2016."},{"fiscalYear":2017,"description":"32 states (including the District of Columbia) and 2 tribes received grant awards in FY 2017."},{"fiscalYear":2018,"description":"It is anticipated that 37 states (including the District of Columbia) and 8 tribes will receive grant awards in FY 2018."}],"isApplicable":true}</t>
  </si>
  <si>
    <t>See program guidance in ACYF-CB-PI-10-01 which can be found at https://www.acf.hhs.gov/cb/resource/pi1001.  Additional program guidance can be found in ACYF-PI-10-11 at http://www.acf.hhs.gov/programs/cb/laws_policies/policy/pi/2010/pi1011.htm.  Also see the Health and Human Services (HHS) Grants Policy Statement found online at: http://www.hhs.gov/grantsnet/adminis/gpd/index.htm</t>
  </si>
  <si>
    <t>{"flag":"appendix","description":"Contact the Children's Bureau Regional Program Manager"}</t>
  </si>
  <si>
    <t>Liliana Hernandez330 C Street SW, Room 3507A, Washington, DC 20201 Email:&lt; a href='mailto:liliana.hernandez@acf.hhs.gov'&gt;liliana.hernandez@acf.hhs.gov&lt;/a&gt;Phone: (202) 205-8086;</t>
  </si>
  <si>
    <t xml:space="preserve">93.599 Chafee Education and Training Vouchers Program (ETV); 93.645 Stephanie Tubbs Jones Child Welfare Services Program; 93.658 Foster Care Title IV-E; 93.659 Adoption Assistance; 93.674 John H. Chafee Foster Care Program for Successful Transition to Adulthood; </t>
  </si>
  <si>
    <t>https://beta.sam.gov/fal/3f621efd4c374f089bda7ca0f1bb3086/view</t>
  </si>
  <si>
    <t>Affordable Care Act (ACA) Personal Responsibility Education Program</t>
  </si>
  <si>
    <t>(PREP)</t>
  </si>
  <si>
    <t>{"list":[{"act":{"description":"The Personal Responsibility Education Program (PREP) is authorized and funded by Section 513 of the Social Security Act (42 U.S.C. § 713). Section 2953 of the Patient Protection and Affordable Care Act of 2010 (Public Law (Pub. L. 111-148) established PREP and funded it for FY 2010 through 2014. Section 206 of the Protecting Access to Medicare Act of 2014 (Pub. L. 113-93) extended that funding through FY 2015. Section 215 of the Medicare Access and CHIP Reauthorization Act of 2015 (Pub. L. No. 114-10) extended funding through FY 2017.  Section 50503 of the Bipartisan Budget Act of 2018 (Pub. L. No. 115-123) extended funding through FY 2019."},"authorizationTypes":{"act":true}}]}</t>
  </si>
  <si>
    <t>The purpose of this program is to educate adolescents and young adults on both abstinence and contraception for the prevention of pregnancy and sexually transmitted infections, including HIV/AIDS. The Bipartisan Budget Act of 2018 (Pub. L. No. 115-123) extended funding through FY 2019.</t>
  </si>
  <si>
    <t>There is $55,250,000 appropriated annually to fund 59 States and Territories to enable them to carry out Personal Responsibility Education Programs (PREP). Eligible applicants include the 50 United States, the District of Columbia, Puerto Rico, Virgin Islands, Guam, American Samoa, Northern Mariana Islands, Federated States of Micronesia, the Republic of the Marshall Islands, and the Republic of Palau. States or Territories that did not apply for funding in FY 2016 or 2017, are no longer eligible to apply for this program for the five year project period and their allotments will be made available as Competitive PREP grants to community-based organizations for the same State or territory. The annual award for the first cohort of Competitive PREP in FY2012 was $18,856,405.The award for the second cohort of Competitive PREP grants awarded in FY2015 was $11,049,699.   With the Bipartisan Budget Act of 2018 extension of Competitive PREP through FY2019, the estimated annual continuation award amount in FY 2018 and FY2019 is $11,000,000.. Funds ($10,000,000) shall be reserved to award PREP Innovative Strategies (PREIS) grants to entities to implement innovative youth pregnancy prevention strategies and target services to high-risk, vulnerable, and culturally under-represented youth populations. Funds ($3,250,000) shall be reserved for Tribal PREP grants to Indian tribes and tribal organizations. Funds ($6,500,000) shall be reserved for program support that may be provided directly or through a competitive award process. Program support includes research, training and technical assistance, providing consultation and resources on a broad array of teen pregnancy prevention strategies, and developing materials to support grant activities. Funds shall also be reserved to evaluate PREP programs and activities.</t>
  </si>
  <si>
    <t>PREP shall provide services to adolescents and young adults.  Applicants are encouraged  to serve youth populations that are the most high-risk or vulnerable for pregnancies or otherwise have special circumstances, including youth in and aging of out foster care, homeless youth, youth with HIV/AIDS, victims of human trafficking, pregnant youth who are under 21 years of age, mothers who are under 21 years of age, and youth residing in areas with high birth rates for youth.  Applicants must include the most recent pregnancy data for the State for youth ages 10 to 14 and youth ages 15-19, the most recent birth rates among the same age groups, and trends in those rates for the most recently preceding 5-year period for which data are available.</t>
  </si>
  <si>
    <t>{"description":"A signed letter from the authorized representative must accompany each application; it should include documentation establishing the authorized representative’s authority to apply for and administer the PREP grant program funds on behalf of the State or Territory.\r\n\r\nFor other funding available under this CFDA number, non-profit organizations applying for funding are required to submit proof of their non-profit status.\r\n","isApplicable":true}</t>
  </si>
  <si>
    <t>{"description":"The PREP program includes formula and competitive grant awards to a range of entities.  The OMB circulars that are relevant vary according to the funding opportunity and the kind of organization that will be implementing the grant award."}</t>
  </si>
  <si>
    <t>For FY 2016 and FY 2017 funds allotted to States and Territories (States), the Administration for Children and Families (ACF) advised States and Territories of the funding opportunity through a Federal Register notice and/or by a Funding Opportunity Announcement (FOA). States that submitted applications for FY2016 were reviewed by project officers and the approval to award all submitted applications was forwarded to the Office of Grants Management to make awards. States and territories that were awarded FY 2016 and/or FY 2017 funds are to submit a letter of intent in order to receive awards in FY 2018, FY 2019 and FY 2020. There are 51 State PREP grantees._x000D_
_x000D_
A FOA was published to award funds to community based organizations in the States and territories that did not receive FY 2010 and FY 2011 PREP funding. Applications were reviewed by an Objective Review Committee which applied the criteria given in the FOA in order to derive priority scores. The review panels consisted of expert peer reviewers who reviewed each application that met the responsiveness and screening criteria. Federal staff provided oversight to the review process. Thirty-seven applicants were awarded Competitive PREP funding in FY2012 for a three year project period that ended in September 2015 and a second cohort of 21 awards were funded in FY2015 with a three year project period and one supplement award to a first cohort grantee to support the completion of evaluation activities.  _x000D_
_x000D_
For funds reserved for PREIS grants in FY2010, applications were reviewed on a nationwide basis and in competition with other submitted applications. Eligible applications were reviewed by an Objective Review Committee which applied the criteria given in the Funding Opportunity Announcement (FOA) in order to derive priority scores. The applications were reviewed by expert peer reviewers who reviewed each application that met the responsiveness and screening criteria. Federal staff provided administrative oversight to the grant review process. The review results formed the basis for development of the programmatic terms and conditions of the cooperative agreement. Funding decision recommendations were provided to the Director of the Office of Adolescent Health and the Commissioner for the Administration on Children, Youth and Families (ACYF) in order by score and rank determined by the review panel. Final award decisions were made collaboratively by the Director of OAH and the Commissioner of ACYF. In making the award decision, the Director and the Commissioner took into account the score and rank order given by the Objective Review Committee, and other considerations given in the FOA. Thirteen applicants were awarded cooperative agreements in FY2010 and two grantees relinquished their funding. There are 11 funded PREIS projects. In FY2016, a FOA was published to award funds to a second cohort of PREIS grantees.  Applications will be reviewed by an Objective Review Committee that will applied the criteria given in the FOA in order to derive priority scores. The review panels consisted of expert peer reviewers who reviewed each application for responsiveness to the screening criteria. Federal staff provided oversight to the review process. Twenty-one awards were made in FY2016 for the five year project period._x000D_
_x000D_
Funds reserved for grants to Indian tribes and tribal organizations were made available in a manner determined by the Secretary, in consultation with Indian tribes and tribal organizations, to be appropriate. In FY 2011, a FOA was issued for the award of the grants. Sixteen applicants were awarded Tribal PREP funding through the discretionary grant review process.  An FY2016 FOA was published and 8 awards were made with a five year project period.</t>
  </si>
  <si>
    <t xml:space="preserve">Consult the FOA or contact the headquarters office, as appropriate, for application deadlines. </t>
  </si>
  <si>
    <t>{"types":{"moe":true,"formula":true,"matching":false},"formula":{"title":"V","chapter":"","part":"","subPart":"","publicLaw":"113-93","description":""},"matching":{"description":""},"moe":{"description":"This program has Maintenance of Effort (MOE) requirements, see funding agency for further details. This program has an MOE requirement for states and local entities to require that expenditure of non-federal funds for activities, programs or initiatives allowed in this program be no less than such expenditures in FY2015. The intent is to supplement and not supplant the funds expended in FY2015 or the year prior to new awards."}}</t>
  </si>
  <si>
    <t>{"awarded":"other","description":"Funds allotted to States and Territories for a fiscal year shall remain available for expenditure by the State through the end of the second succeeding fiscal year. If a State or territory did not submit an application for FY2016 or FY2017, they are no longer be eligible to submit an application to receive funds from the amounts allotted to the State for each of fiscal years 2016 through 2020. State PREP grantees awarded in FY2016 and FY2017 will submit a letter of intent to receive FY2018 funding.\r\n\r\nState PREP allocated funding that was not requested by States will continue to be used to award three year discretionary grants to local organizations and entities for the same purpose and in the same geographic regions in FY2018. The Competitive PREP grant funding is available over a 36 month project period from  the date of award. Annual funding for this program is to be expended within 12 months of award. A FOA will be drafted and published to award FY2018 appropriated Competitive PREP funding for an estimated 20 awards.\r\n\r\nThe PREIS grantees were awarded funding through cooperative agreements over a five year project period. The annual funding is to be expended at the end of each 12 month budget period.  A FY2016 funding opportunity for a second cohort of PREIS grants with a five year project period was published and 8 grants were awarded.  \r\n\r\nTribal PREP grants are discretionary awards with a four year project period. Annual awards are to be expended at the end of each 12 month budget period. Funding available through the FY2015 extension of the program was awarded through non-competing continuations to 14 current Tribal PREP grantees.  An  FY2016 funding opportunity for a second cohort of Tribal PREP grants with a five year project period was published and 16 awards are anticipated.  \r\n\r\n","awardedDescription":"Periodic draw downs are based upon need and project progress."}</t>
  </si>
  <si>
    <t>[{"code":"program","isSelected":true,"description":"Each award recipient will submit semi-annual performance progress, fiscal and performance measure data reports.   Grantees must submit all required reports in a timely manner and in the recommended format provided."},{"code":"cash","isSelected":true,"description":"The grantees shall submit an annual Financial Status Report (FSR).  An FSR is due no later than 90 days after the end of the applicable 12 month period and failure to submit these in a timely manner could affect future funding. The report is an accounting of expenditures for each budget year of the project."},{"code":"progress","isSelected":true,"description":"There is a requirement for performance measurement data collection and performance progress reporting (e.g., monitoring requirements) for the State PREP, PREIS, Tribal PREP and Competitive PREP grantees.  Tribal consults were conducted prior to the finalization of the Tribal PREP funding opportunity announcement, to include discussion on the reporting requirements."},{"code":"expenditure","isSelected":true,"description":"The recipient shall submit an annual Financial Status Report (SF-425) due no later than 90 days after the end of the applicable 12 month period. The report is an accounting of expenditures for each year of the project. More specific information on this reporting requirement was included in the Notice of Grant Award."},{"code":"performanceMonitoring","isSelected":false,"description":""}]</t>
  </si>
  <si>
    <t>{"isApplicable":true,"description":"Grantees must comply with the relevant sections of the Code of Federal Regulations and OMB  circulars to perform required audits."}</t>
  </si>
  <si>
    <t>All financial records are to be maintained for three years after termination of the project or until the audit is completed, whichever occurs first.</t>
  </si>
  <si>
    <t xml:space="preserve">(Formula Grants) FY 17$40,793,510.00; FY 18 est $43,726,481.00; FY 19 est $43,726,481.00; FY 16$43,398,751.00; - (Project Grants (Discretionary)) FY 17$23,200,127.00; FY 18 est $23,611,032.00; FY 19 est $23,611,032.00; FY 16$25,404,896.00; - </t>
  </si>
  <si>
    <t>Each State or Territory shall be allotted at least $250,000 or an amount determined by a formula, using the number of individuals who have attained age 10 but not attained age 19 in the State or Territory to the total number of such individuals in the entire U.S. based on the most recent Census data, whichever is greater.  Applicants for which Census data are not available will be eligible for the minimum allocation of $250,000. The range for State PREP awards to 51 states and territories is $250,000 to $5,860,140.The range for the awards to 13 PREP Innovative Strategies grantees is $478,919 to $852,022. The range for the awards to 8 Tribal PREP grantees is $316,782 to $598,227. The range for the awards to the 21 Competitive PREP grantees is $250,000 to $794,240.</t>
  </si>
  <si>
    <t>{"list":[{"fiscalYear":2016,"description":"It is anticipated that 93 grants will be awarded.  Ninety three (93) grants were awarded."},{"fiscalYear":2017,"description":"It is anticipated that 92 grants will be awarded"},{"fiscalYear":2018,"description":"It is anticipated that 92 grants will be awarded"}],"isApplicable":true}</t>
  </si>
  <si>
    <t>No regulations have been developed at this time.  Governing authorities shall be the legislative language and the terms and conditions of the cooperative agreement awards as described in the Request for Application.</t>
  </si>
  <si>
    <t>LeBretia White,330 C Street., SW , Washington, DC 20021 Email:&lt; a href='mailto:lebretia.white@acf.hhs.gov'&gt;lebretia.white@acf.hhs.gov&lt;/a&gt;Phone: (202) 205-9605;</t>
  </si>
  <si>
    <t>http://www.acf.hhs.gov/programs/fysb/content/programs/top.htm</t>
  </si>
  <si>
    <t xml:space="preserve">93.060 Sexual Risk Avoidance Education ; 93.235 Title V State Sexual Risk Avoidance Education (Title V State SRAE) Program; </t>
  </si>
  <si>
    <t>Funded State programs must replicate evidence-based, effective programs or strategies that substantially incorporate elements of effective programs that have been proven on the basis of rigorous scientific research to change behavior, which means delaying sexual activity, increasing condom or contraceptive use for sexually active youth, or reducing pregnancy among youth.  The programs must include activities to educate youth who are sexually active regarding responsible sexual behavior with respect to both abstinence and the use of contraception.  Such activities should teach “adulthood preparation” subjects including healthy relationships, adolescent development, financial literacy, parent-child communication, educational and career success, and healthy life skills. The programs must: be medically-accurate and complete; include activities to educate youth who are sexually active regarding responsible sexual behavior with respect to both abstinence and the use of contraception; place substantial emphasis on both abstinence and contraception for the prevention of pregnancy among youth and sexually transmitted infections; and must provide age-appropriate information and activities. The information and activities carried out under the program must be provided in the cultural context that is most appropriate for individuals in the particular population group to which they are directed._x000D_
  _x000D_
REQUIREMENTS OF INNOVATIVE STRATEGIES PROJECTS: Proposals were funded based on how effectively they can develop, replicate, refine, and test innovative strategies for preventing teenage pregnancy. Programs must be medically accurate, age appropriate, and target services to identified vulnerable and at-risk populations. The programs must include activities to educate youth who are sexually active regarding responsible sexual behavior with respect to both abstinence and the use of contraception. Such activities should teach “adulthood preparation” subjects including healthy relationships, adolescent development, financial literacy, parent-child communication, educational and career success, and healthy life skills. Funded projects are expected to generate lessons learned so others can benefit from these strategies and innovative approaches and increase the capacity of communities to develop, implement, and evaluate interventions for dissemination and replication by others. Funded projects must show that the proposed intervention is:  (a) based on some preliminary evidence of effectiveness; (b) a significant adaptation of an evidence-based program; or (c) is a new and innovative approach to teenage pregnancy prevention with a sound basis in research._x000D_
_x000D_
REQUIREMENTS OF TRIBAL PROJECTS:  Criteria for Tribal projects were developed by the Secretary, in consultation with Indian Tribes and Tribal Organizations that were deemed appropriate. Tribal PREP funding is directed toward the development of culturally appropriate comprehensive teen pregnancy prevention programs that incorporate medically accurate approaches replicating effective programs or elements of programs that have been demonstrated to change behavior. Tribal PREP focuses on the same fundamental requirements as the State PREP projects-the education of youth on both abstinence and contraception and on other adulthood preparation subjects with the goal of preventing teen pregnancy and sexually transmitted infections (STIs) including HIV/AIDS. Funds support PREP efforts that are dedicated to the development of comprehensive, high quality interventions and services that rely on the best available research evidence to inform and guide practice. Since there are few studies of teen pregnancy prevention programs targeting youth in Tribal communities, adaptation and innovation are important. Further, programs that currently serve Native youth have not been rigorously evaluated and may not offer strong models for replication. Tribes and tribal organizations are encouraged, therefore, to adapt evidence-based (EB) models (or elements of EB models) that address the unique cultural needs of their communities. Adaptation must retain core elements of proven effective programs._x000D_
_x000D_
REQUIREMENTS OF COMPETITIVE PREP PROJECTS:  Competitive PREP funds support projects that educate youth between the ages of 10 and 19, and pregnant and parenting youth, under age 21, on abstinence and contraception for teen prevention of pregnancy and sexually transmitted infections (STIs), including HIV/AIDS. Applicants must also provide programming on at least three of six adulthood preparation subjects that are discussed in the published FOA. Further PREP funding is directed toward the development of comprehensive, teen pregnancy prevention programs that incorporate medically accurate approaches, while replicating evidence-based programs or elements of programs that have been demonstrated to change behavior. FYSB's Competitive PREP funding supports efforts that are dedicated to the development of comprehensive, culturally appropriate interventions and services that rely on the best available research to inform and guide practice.</t>
  </si>
  <si>
    <t>May 10,2010</t>
  </si>
  <si>
    <t>https://beta.sam.gov/fal/05ddfefa7e87490181c6d9cdf32369f7/view</t>
  </si>
  <si>
    <t>Affordable Care Act (ACA) Health Profession Opportunity Grants</t>
  </si>
  <si>
    <t>HPOG</t>
  </si>
  <si>
    <t>{"list":[{"act":{"description":"Social Security Act"},"publicLaw":{"congressCode":"111","number":"148"},"USC":{"title":"42","section":"1397"},"authorizationTypes":{"USC":true,"act":true,"publicLaw":true},"usc":{"title":"42","section":"1397"}}]}</t>
  </si>
  <si>
    <t xml:space="preserve">To provide education and training to Temporary Assistance for Needy Families (TANF) recipients and other low-income individuals for occupations in the health care field that pay well and are expected to either experience labor shortages or be in high demand.  </t>
  </si>
  <si>
    <t xml:space="preserve">An eligible applicant is a State, an Indian tribe or tribal organization, an institution of higher education, a local workforce investment board established under section 117 of the Workforce Investment Act of 1998, a sponsor of an apprenticeship program registered under the National Apprenticeship Act or a community-based organization.  </t>
  </si>
  <si>
    <t>Eligible individual beneficiaries are individuals receiving assistance under the State TANF program; or other low-income individuals described by the eligible entity in its application for a grant under this section.</t>
  </si>
  <si>
    <t>{"description":"Non-profit organizations applying for funding are required to submit proof of their non-profit status. ","isApplicable":true}</t>
  </si>
  <si>
    <t>{"environmentalImpact":{"reports":[{"isSelected":true,"reportCode":"ExecutiveOrder12372"},{"isSelected":true,"reportCode":"otherRequired"}]},"description":"Applicants must demonstrate that they have consulted with the State agency responsible for administering the State TANF program, the local workforce investment board in the area in which the project is to be conducted (unless the applicant is such board), the State workforce investment board established under section 111 of the Workforce Investment Act of 1998, and the State Apprenticeship Agency recognized under the Act of August 16, 1937 (commonly known as the ‘National Apprenticeship Act’) (or if no agency has been recognized in the State, the Office of Apprenticeship of the Department of Labor) and that the project will be carried out in coordination with such entities."}</t>
  </si>
  <si>
    <t>{"description":"Complete application instructions were/will be given in the Funding Opportunity Announcements available at: https://www.Grants.gov."}</t>
  </si>
  <si>
    <t>Grant applications are reviewed and evaluated by objective review panels using the criteria given in the Funding Opportunity Announcement.  Each panel is made up of experts with knowledge and experience in the area under review. ACF uses objective review scores to make final decisions on which applications to fund.</t>
  </si>
  <si>
    <t>Each year following the initial competitive funding, non-competitive continuation applications will be received and processed within 60-90 days.</t>
  </si>
  <si>
    <t>{"awarded":"other","description":"The Health Profession Opportunity Grant (HPOG) program uses the project period system of funding.  Projects are programmatically approved for support in their entirety, but are funded in annual increments called budget periods.  Through a competitive process HPOG projects are approved for five year project periods. In general, funding for each budget period must be obligated within the budget period.  Recipients are required to submit a non-competing continuation application and semi-annual performance progress reports as a prerequisite for approval and funding of each subsequent budget period within the approved project period.  Funding for each budget period is contingent on satisfactory progress, the availability of funds, and the continued best interests of the Federal government.","awardedDescription":"Funds are drawn down by grantees on a periodic basis, typically each month."}</t>
  </si>
  <si>
    <t>[{"code":"program","isSelected":true,"description":"Grantees must submit semi-annual performance progress reports.  Each semi-annual progress report is due no later than 30 days after the end of the reporting period."},{"code":"cash","isSelected":true,"description":"The grantees shall submit an annual Federal Financial Report (FFR).  An FFR is due no later than 90 days after the end of the applicable 12 month period and failure to submit these timely could affect future funding.  The SF 425 FFR will be used to report Financial Status and Cash Transactions.  The report is an accounting of expenditures under the project that year."},{"code":"progress","isSelected":true,"description":"Grantees must submit semi-annual performance progress reports.  Each semi-annual progress report is due no later than 30 days after the end of the reporting period."},{"code":"expenditure","isSelected":true,"description":"The grantees shall submit an annual Federal Financial Report (FFR).  An FFR is due no later than 90 days after the end of the applicable 12 month period and failure to submit these timely could affect future funding.  The SF 425 FFR will be used to report Financial Status and Cash Transactions.  The report is an accounting of expenditures under the project that year."},{"code":"performanceMonitoring","isSelected":true,"description":"Federal staff primarily use the semi-annual performance progress reports for the purpose of performance monitoring.  Actual progress is compared to projected outcomes."}]</t>
  </si>
  <si>
    <t>All financial records are to be maintained in accordance with 45 CFR 75.361-365.</t>
  </si>
  <si>
    <t>75-1534-0-1-506;</t>
  </si>
  <si>
    <t xml:space="preserve">(Cooperative Agreements (Discretionary Grants)) FY 17$63,554,995.00; FY 18 est $71,920,000.00; FY 19 est $71,920,000.00; FY 16$71,920,000.00; - (Training) FY 17$1,135,781.00; FY 18 est $1,498,000.00; FY 19 est $1,498,000.00; - (Salaries and Expenses) FY 17$923,591.00; FY 18 est $884,108.00; FY 19 est $988,000.00; - </t>
  </si>
  <si>
    <t>The range is $889,896 - $3,000,000.  The average is 2,247,500.</t>
  </si>
  <si>
    <t>{"list":[{"fiscalYear":2016,"description":"It is anticipated that 32 grants will be awarded in FY 2016. In FY 2016, 32 grants were awarded."},{"fiscalYear":2017,"description":"32 grants were awarded in FY 2017."},{"fiscalYear":2018,"description":"It is anticipated that 32 grants will be awarded in FY 2018."},{"fiscalYear":2019,"description":"It is anticipated that 32 grants will be awarded in FY 2019."}],"isApplicable":true}</t>
  </si>
  <si>
    <t>Specific program requirements are contained in the Funding Opportunity Announcement.</t>
  </si>
  <si>
    <t>Kim Stupica-Dobbs330 C Street SW, Suite 3026, Washington, DC 20201 Email:&lt; a href='mailto:kim.stupica-dobbs@acf.hhs.gov'&gt;kim.stupica-dobbs@acf.hhs.gov&lt;/a&gt;Phone: 816-426-2225;</t>
  </si>
  <si>
    <t>http://www.acf.hhs.gov/ofa/programs/hpog</t>
  </si>
  <si>
    <t>Fiscal Year2016: The grants to be funded in FY 2016 are non-competing continuation grants for those grants that were competitively awarded in FY 2015.Fiscal Year2018: More information about the types of projects funded can be found on the the Find HPOG Programs webpage (https://www.acf.hhs.gov/ofa/hpog/findhpogprograms), including one page abstracts for each funded project.</t>
  </si>
  <si>
    <t>Apr 23,2010</t>
  </si>
  <si>
    <t>https://beta.sam.gov/fal/cc43bbccd8c04eef8e6705da953c1817/view</t>
  </si>
  <si>
    <t>Well-Integrated Screening and Evaluation for Women Across the Nation</t>
  </si>
  <si>
    <t xml:space="preserve">WISEWOMAN </t>
  </si>
  <si>
    <t>{"list":[{"act":{"description":"This program is authorized under sections 1501-1510 [42 U.S.C. 300k, 42 U.S.C. 300l, 42 U.S.C. 300m, 42 U.S.C. 300n, 42 U.S.C. 300 n-1, 42 U.S.C. 300 n-2, 42 U.S.C. 300 n-3, 42 U.S.C. 300 n-4, 42 U.S.C. 300 n-4a, 42 U.S.C. 300 n-5] of the Public Health Service Act, as amended.  WISEWOMAN must follow the legislative requirements detailed in these sections.  "},"authorizationTypes":{"USC":false,"act":true,"statute":false,"publicLaw":false,"executiveOrder":false}}]}</t>
  </si>
  <si>
    <t>WISEWOMAN is intended to improve the cardiovascular health of low-income, uninsured and under-insured women, ages 40-64, who are participants in the National Breast and Cervical Cancer Early Detection Program (NBCCEDP).  Supplements to Public Law 101-354 expand the preventive health services provided through  NBCCEDP  to: (1) include screenings regarding blood pressure and cholesterol, and health education; (2) provide appropriate referrals for medical treatment of women receiving services pursuant to screenings; (3) ensure, to the extent practicable, the provision of appropriate follow–up services; and (4) evaluate activities conducted under paragraphs (1) and (2) through appropriate surveillance or program–monitoring activities.</t>
  </si>
  <si>
    <t>Applicants must be recipients of the National Breast and Cervical Cancer Early Detection Program (NBCCEDP)</t>
  </si>
  <si>
    <t xml:space="preserve">Low Income, uninsured or under-insured women_x000D_
</t>
  </si>
  <si>
    <t>{"description":"Applicants must download supplemental application forms from www.Grants.gov.  Supplemental applications must be submitted electronically at www.Grants.gov. If an applicant does not have access to the Internet, or if they have difficulty accessing the forms online, contact the CDC Procurement and Grants Office, Technical Information Management Section (PGO-TIMS) staff. For this, or further assistance, contact PGO-TIMS: Telephone:  770-488-2700, email:  PGOTIM@cdc.gov. HHS/CDC Telecommunications for the hearing impaired:  TTY 770-488-2783"}</t>
  </si>
  <si>
    <t>All applications submitted by the deadline that are complete and responsive to competitive supplemental grant and cooperative agreement announcements will undergo an objective review process, receive a written critique and be scored according to published review criteria.  Successful applicants will receive a Notice of Award (NoA) from the CDC Procurement and Grants Office.  The NoA shall be the only binding, authorizing document between the recipient and CDC.  The NoA will be signed by an authorized CDC Grants Management Officer.</t>
  </si>
  <si>
    <t>Renewals will be based upon the conditions in the funding announcement, program performance including meeting program requirements and performance measures, submission of an acceptable request for continuation funding and are subject to the availability of funds.</t>
  </si>
  <si>
    <t>{"types":{"moe":false,"formula":false,"matching":true},"formula":{"title":"","chapter":"","part":"","subPart":"","publicLaw":"","description":""},"matching":{"requirementFlag":"voluntary","percent":"40","description":"Recipient financial participation is required for this program in accordance with the authorizing legislation.  Section 1502(a) and (b)(1), (2), and (3) of the PHS Act, as amended, requires matching funds from non-Federal sources in an amount not less than one dollar for every three dollars of Federal funds awarded under this program.  However, Title 48 of the US Code 1469a (d) requires DHHS to waive matching fund requirements for Guam, U.S. Virgin Islands, American Samoa, and the Commonwealth of the Northern Mariana Islands up to $200,000. \r\nThe match requirement may include third-party in-kind contributions, as well as expenditures from the grantee.  The matching funds may be cash, in-kind or donated services or equipment. Public Law 93-638 authorizes tribal organizations contracting under the authority of Title I to use funds received under the Indian Self-Determination Act as matching funds.  Matching funds may not include: 1) payment for treatment services or the donation of treatment services; 2) services assisted or subsidized by the Federal government; or 3) the indirect or overhead costs of an organization.  All costs designated as meeting the match requirement must be documented by the applicant and will be subject to audit.  Documentation of appropriate matching is to be provided in the detailed budget and narrative justification.  \r\n"},"moe":{"description":""}}</t>
  </si>
  <si>
    <t>{"awarded":"lump","description":"Financial assistance is available for a 12-month budget period and 48-month project period."}</t>
  </si>
  <si>
    <t>[{"code":"program","isSelected":true,"description":"The reporting schedule will be based on the requirements listed in the funding opportunity announcement.  An Annual Progress Report is due 90 days after the end of the budget period. Federal Financial Reports (SF 425) and Final Progress Report are due 90 days after the end of the budget period.  In addition, minimum data elements will be submitted not more than twice a year."},{"code":"cash","isSelected":false,"description":""},{"code":"progress","isSelected":true,"description":" An Annual Progress Report is due 90 days after the end of the budget period.  The Annual Progress Report will describe successes, challenges and progress toward meeting program goals and objectives and program measures."},{"code":"expenditure","isSelected":true,"description":"An annual Federal Financial Report is due 90 days after the end of the budget period.  A final FFR is due 90 days following the end of the project period."},{"code":"performanceMonitoring","isSelected":true,"description":"Through the annual progress report, programs will describe progress in meeting program goals, objectives and performance measures.  "}]</t>
  </si>
  <si>
    <t>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t>
  </si>
  <si>
    <t>(Cooperative Agreements) FY 17$14,548,574.00; FY 18 est $0.00; FY 19 FY 16$13,778,401.00; - FY16 is the last year of the Project Period.  FY17 provided an extension to the budget/project period for this program.  this program will end 6/29/2018.
A new CFDA number has been assigned to support the FY18 program</t>
  </si>
  <si>
    <t>Awards will range from approximately $500,000 to $2,000,000  with an average of approximately $780,000.</t>
  </si>
  <si>
    <t>Deborah Borbely4770 Buford Hwy, MS F-72, Atlanta, GA 30341 Email:&lt; a href='mailto:dvc2@cdc.gov'&gt;dvc2@cdc.gov&lt;/a&gt;Phone: 770-488-8404;</t>
  </si>
  <si>
    <t xml:space="preserve">Phase I Review: All eligible applications will be initially reviewed for completeness by the CDC’s Procurement and Grants Office (PGO) staff.  In addition, eligible applications will be jointly reviewed for responsiveness by the CDC NCCDPHP and PGO. Incomplete applications and applications that are non-responsive to the eligibility criteria will not advance to Phase II review. Applicants will be notified that the application did not meet eligibility and/or published submission requirements.  Phase II Review: An objective review panel will evaluate complete and responsive applications according to the criteria listed in the criteria section of the FOA.  Applicants will be notified electronically if the application did not meet eligibility and/or published submission requirements thirty (30) days after the completion of Phase II review.  Applications will be funded in order by score and rank determined by the review panel._x000D_
</t>
  </si>
  <si>
    <t>Mar 06,2013</t>
  </si>
  <si>
    <t>https://beta.sam.gov/fal/d074aa4686424118b3e2d67e8c1cdf03/view</t>
  </si>
  <si>
    <t>Strengthening the Nation's Public Health System through a National Voluntary Accreditation Program for State, Tribal, Local and Territorial Health Departments</t>
  </si>
  <si>
    <t>A National Voluntary Accreditation Program for State, Tribal, Local and Territorial Health Departments</t>
  </si>
  <si>
    <t>{"list":[{"act":{"description":"This program is authorized under section 317(k) (2) of the Public Health Service Act [42 U.S.C. 247(b)(k)(2)]."},"authorizationTypes":{"USC":false,"act":true,"statute":false,"publicLaw":false,"executiveOrder":false}}]}</t>
  </si>
  <si>
    <t>This project will support the operations and continuous improvement of a national accreditation program for state, tribal, local and territorial public health departments. This program will result in increased visibility for accreditation, a stronger public health accreditation program, increased demonstration of accountability of public health programs to decision makers and to the public, increased adoption of evidence based practices, increased use of quality improvement, improved capacity for state, tribal, local and territorial health departments to meet nationally established accreditation standards, and increased recognition of public health roles and value by leaders and the public._x000D_
_x000D_
Specific objectives may/will include but are not limited to:_x000D_
1.   Support communications and education regarding the accreditation program._x000D_
2.   Establish a process of continuous improvement of the accreditation standards, tools, and processes to ensure a relevant, current and smoothly functioning program (all elements of the current program can be found at www.phaboard.org)._x000D_
3.   Strengthen strategic partnerships to support accreditation._x000D_
4.   Strengthen the evidence base for accreditation.</t>
  </si>
  <si>
    <t xml:space="preserve">1.	Eligible Applicants:  Public Health Accreditation Board (PHAB), a nonprofit with 501(c)3 IRS status._x000D_
_x000D_
2.	Special Eligibility Requirements: The only eligible applicant for this award is the Public Health Accreditation Board (PHAB), a 501(c)3 independent accrediting body that administers the national voluntary public health department accreditation program._x000D_
_x000D_
3.	Justification for Less than Maximum Competition:  The nature of the activities under this award are best employed by focusing on the entity to which this cooperative agreement is limited, per memorandum for approval for single-eligibility competition, which was approved and dated December 20, 2012.  _x000D_
_x000D_
PHAB was found to be uniquely qualified, as it is the organization that has been established as the national accrediting body for state, tribal, local and territorial health departments.  PHAB was determined to have the experience and program infrastructure, which includes field-driven and tested standards, measures and accreditation assessment process. PHAB is also widely accepted as the national accrediting body for state, local tribal and territorial health departments by the constituency organizations for these agencies and as evidenced by the visible mention of PHAB within national policy documents (e.g., Institute of Medicine reports, Healthy People 2020)._x000D_
</t>
  </si>
  <si>
    <t xml:space="preserve">State, Tribal, Local and Territorial Public Health Departments via a National Voluntary Accreditation Program administered by the Public Health Accreditation Board (PHAB), a 501(c)3 independent accrediting entity. </t>
  </si>
  <si>
    <t>Phase I Review: Eligible application will be initially reviewed for completeness by the CDC’s Procurement and Grants Office (PGO) staff.  In addition, eligible application will be jointly reviewed for responsiveness by CDC OSTLTS and PGO. Incomplete and/or non-responsive application to the eligibility criteria will not advance to Phase II review. Applicant will be notified that the application did not meet eligibility and/or published submission requirements._x000D_
Phase II Review: An objective review panel will evaluate complete and responsive application according to the criteria listed in the criteria section of the FOA. Applicant will be notified electronically if the application did not meet eligibility and/or published submission requirements thirty (30) days after the completion of Phase II review.  Successful applicant will receive a Notice of Award (NoA) from the CDC Procurement and Grants Office.  The NoA shall be the only binding, authorizing document between the recipient and CDC.  The NoA will be signed by an authorized CDC Grants Management Officer.</t>
  </si>
  <si>
    <t>{"flag":"yes","list":[{"start":"2013-07-01","end":"2018-07-30","description":"Five year project period."}]}</t>
  </si>
  <si>
    <t>Renewals will require a yearly continuation application based upon availability of funds and programmatic compliance.</t>
  </si>
  <si>
    <t>{"awarded":"lump","description":"Financial assistance is available for a 12-month budget period, within the five-year project period. As specified in Notice of Award: Lump sum upon completing program activities."}</t>
  </si>
  <si>
    <t>[{"code":"program","isSelected":true,"description":"Per Funding Opportunity Announcement CDC-RFA-OT13-1301, Part II Section F.3 “Reporting”, page 33, and as additionally specified/detailed/listed in Notice of Award."},{"code":"cash","isSelected":false,"description":""},{"code":"progress","isSelected":true,"description":"Awardees must submit one report per year; ongoing performance measures data, administrative reports, and a final performance and financial report. The Annual Performance Report (due 120 days before the end of the budget period and serves as a continuation application).."},{"code":"expenditure","isSelected":true,"description":"Preapproved budget tracking and reconciliation as part of Progress Report."},{"code":"performanceMonitoring","isSelected":true,"description":"Performance Measures (including outcomes) – Awardees must report on performance measures for each budget period and update measures, if needed.  Performance Measure Reporting: Awardees is required to submit performance measures at least annually. CDC may require more frequent reporting of performance measures. Performance measure reporting should be limited to the collection and reporting of data.\r\n"}]</t>
  </si>
  <si>
    <t>75-0943-0-1-551;</t>
  </si>
  <si>
    <t xml:space="preserve">(Cooperative Agreements) FY 17$1,085,000.00; FY 18 est $900,000.00; FY 19 est $900,000.00; FY 16$900,000.00; - </t>
  </si>
  <si>
    <t>1 award at an approximate average award of: $900,000.</t>
  </si>
  <si>
    <t>Per Funding Opportunity Announcement CDC-RFA-OT13-1301, and as additionally specified/detailed/listed in most current Notice of Award, and program elements/requirements found in PHAB National Voluntary Public Health Departments Accreditation Program (www.phaboard.org)</t>
  </si>
  <si>
    <t>Samuel Taveras1600 Clifton Road, MS-E70, Altanta, GA 30333 Email:&lt; a href='mailto:syt2@cdc.gov'&gt;syt2@cdc.gov&lt;/a&gt;Phone: 770-488-1523;</t>
  </si>
  <si>
    <t xml:space="preserve">93.524 Building Capacity of the Public Health System to Improve Population Health through National, Non-Profit Organizations- financed in part by Prevention and Public Health Funds (PPHF) ; 93.507 PPHF National Public Health Improvement Initiative ; </t>
  </si>
  <si>
    <t>As specified in Funding Opportunity Announcement CDC-RFA-OT13-1301 Application Review and Selection Process listed in Section (093) Award Procedure above.</t>
  </si>
  <si>
    <t>Apr 25,2013</t>
  </si>
  <si>
    <t>https://beta.sam.gov/fal/6e93bfd7790a4354befd05c2c8529ed2/view</t>
  </si>
  <si>
    <t>Tribal Public Health Capacity Building and Quality Improvement</t>
  </si>
  <si>
    <t>Tribal Public Health Capacity Building and Quality Improvement (CBQI)</t>
  </si>
  <si>
    <t>{"list":[{"act":{"description":"This program is authorized under section 317(k)(2) of the Public Health Service Act [42 USC 247(b)(k)(2), as amended]. In addition, this program is authorized under Executive Order 13175 [http://www.gsa.gov/portal/content/101569]. AR-15: Proof of Non-profit Status applies. "},"executiveOrder":{"description":"EO13175"},"authorizationTypes":{"USC":false,"act":true,"statute":false,"publicLaw":false,"executiveOrder":true}}]}</t>
  </si>
  <si>
    <t xml:space="preserve">This program will provide funding to improve tribal health systems’ quality, effectiveness, and efficiency in the delivery of public health services to American Indians/Alaska Natives (AI/AN). The intent is to provide support to optimize the quality and performance of tribal public health systems, tribal public health practice and services, tribal public health partnerships, and tribal public health resources.  _x000D_
_x000D_
Specifically, assistance will be provided in the following two Priority Areas: (1) tribal public health capacity building, and (2) performance evaluation and monitoring of programs. Through this FOA, CDC seeks to fund eligible federally recognized tribes and/or tribally designated organizations, whose mission is to improve the health status of Native people to provide capacity building in strengthening tribal health systems, and evaluating and monitoring awarded tribal public health capacity building projects in the AI/AN communities._x000D_
_x000D_
Specific objectives and outcomes may/will include but are not limited to:_x000D_
1) Decrease burden of disease over a five year period among AI/AN ;_x000D_
2) Increase efficiencies and effectiveness of tribal public health systems;_x000D_
3) Increase quantity and quality of tribal public health services and cost effectiveness;_x000D_
4) Increase dissemination of proven interventions for tribal public health services to AI/AN persons;_x000D_
5) Increase adoption of effective strategies among Tribal public health systems implementation, cultural adaption, and fidelity factors with evidence based models._x000D_
</t>
  </si>
  <si>
    <t>This program will provide funding to improve tribal health systems’ quality, effectiveness, and efficiency in the delivery of public health services to American Indians/Alaska Natives (AI/AN). The intent is to provide support to optimize the quality and performance of tribal public health systems, tribal public health practice and services, tribal public health partnerships, and tribal public health resources.</t>
  </si>
  <si>
    <t>Tribal Public Health Capacity Building and Quality Improvement Infrastructure and Tribal Entities and Organizations as described/listed in Section (080) Eligibility Requirements, above.</t>
  </si>
  <si>
    <t>{"description":"All eligible applicants must be able to demonstrate the following:\r\n1)\tHave experience effectively working with AI/AN populations, and\r\n2)\tHave the ability to methodically and efficiently reach tribal members in AI/AN communities. \r\n\r\nAll eligible applicants must describe their experience in effectively delivering AI/AN culturally-specific programs and have a proven record of demonstrated success in monitoring and evaluation of the same AI/AN culturally-specific programs.\r\n","isApplicable":true}</t>
  </si>
  <si>
    <t xml:space="preserve">Phase I Review: Eligible applications will be initially reviewed for completeness by the CDC’s Procurement and Grants Office (PGO) staff._x000D_
In addition, eligible applications will be jointly reviewed for responsiveness by CDC OSTLTS and PGO. Incomplete and/or non-responsive applications to the eligibility criteria will not advance to Phase II review. Applicants will be notified that the application did not meet eligibility and/or published submission requirements.  Phase II Review: An objective review panel will evaluate complete and responsive applications according to the criteria listed in the criteria section of the FOA. Applicants will be notified electronically if the application did not meet eligibility and/or published submission requirements thirty (30) days after the completion of Phase II review. Successful applicants will receive a Notice of Award (NoA) from the CDC Procurement and Grants Office (PGO).  The NoA shall be the only binding, authorizing document between the recipient and CDC.  The NoA will be signed by an authorized CDC Grants Management Officer._x000D_
</t>
  </si>
  <si>
    <t>{"flag":"yes","description":"Contact the headquarters or regional office, as appropriate for application deadlines or refer to most recent CDC-RFA-OT13-1303   FOA Announcement.","list":[{"start":"2013-09-01","end":"2018-08-31","description":"Renewals for FY2014-2018 "}]}</t>
  </si>
  <si>
    <t>Within 60 to 90 days after publication on Grants.gov.</t>
  </si>
  <si>
    <t>Renewals for FY2014-2018 will require a yearly continuation application based upon availability of funds and programmatic compliance.</t>
  </si>
  <si>
    <t>{"awarded":"lump","description":"Financial assistance is available for 12-months (In Five 12-month budget periods), within the five-year project period. Funds Released: As specified in most recent Notice of Award: Lump sum upon completing program activities. "}</t>
  </si>
  <si>
    <t>[{"code":"program","isSelected":true,"description":"Per Funding Opportunity Announcement CDC-RFA-OT13-1303, Part II Section F.3 “Reporting”, page 36, and as additionally specified/detailed/listed in most recent corresponding Notice of Award."},{"code":"cash","isSelected":false},{"code":"progress","isSelected":true,"description":"Awardees must submit one report per year; ongoing performance measures data, administrative reports, and a final performance and financial report. The Annual Performance Report (due 120 days before the end of the budget period and serves as a continuation application)."},{"code":"expenditure","isSelected":true,"description":"Preapproved budget tracking and reconciliation as part of Progress Report."},{"code":"performanceMonitoring","isSelected":true,"description":"Performance Measures (including outcomes) – Awardees must report on performance measures for each budget period and update measures, if needed. Performance Measure Reporting: Awardees is required to submit performance measures at least annually. CDC may require more frequent reporting of performance measures, as needed. Performance measure reporting should be limited to the collection and reporting of data. \r\n"}]</t>
  </si>
  <si>
    <t>{"isApplicable":true,"description":"In accordance with the provisions of OMB Circular No. A-133 (Revised, June 24, 1997), \"Audits of States, Local Governments, and Non-Profit Organizations,\" nonfederal entities that receive financial assistance of $300,000 or more in Federal awards will have a single or a program-specific audit conducted for that year. Nonfederal entities that expend less than $300,000 a year in Federal awards are exempt from Federal audit requirements for that year, except as noted in Circular No. A-133. Audit info."}</t>
  </si>
  <si>
    <t xml:space="preserve">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 </t>
  </si>
  <si>
    <t xml:space="preserve">(Cooperative Agreements) FY 17$550,000.00; FY 18 est $550,000.00; FY 19 est $0.00; - </t>
  </si>
  <si>
    <t>Subject to the availability of Funds; Fiscal Year: 2013-2018, Approximate Total Fiscal Year Funding: $587274, Approximate Average Award: $97,500, Approximate Total Project Period Funding: $2,925,000.</t>
  </si>
  <si>
    <t>Per Funding Opportunity Announcement CDC-RFA-OT13-1303, additional applicable HHS/CDC regulations, and requirements specified, detailed, listed in most recent corresponding Notice of Award.</t>
  </si>
  <si>
    <t>Carmen (Skip) Clelland1825 Century Blvd. NE, Atlanta, GA 30345 Email:&lt; a href='mailto:yur3@cdc.gov'&gt;yur3@cdc.gov&lt;/a&gt;Phone: 404-498-2208;</t>
  </si>
  <si>
    <t>As specified in Funding Opportunity Announcement CDC-RFA-OT13-1303, Section Part II.E, Pages 32-34, Application Review and Selection Process listed and summarized in Award Procedure Section (093) above.</t>
  </si>
  <si>
    <t>https://beta.sam.gov/fal/f3374d770797da91684d4f3dbc2f8e6e/view</t>
  </si>
  <si>
    <t>Collaboration With the World Health Organization and its Regional Offices for Global Health Security and the International Health Regulations (IHR 2005)</t>
  </si>
  <si>
    <t>{"list":[{"act":{"description":"Public Health Service Act, Section 307 as amended [42 U.S.C. §§ 241 and 2421]"},"authorizationTypes":{"USC":false,"act":true,"statute":false,"publicLaw":false,"executiveOrder":false}}]}</t>
  </si>
  <si>
    <t>On September 19, 2011, the Government of the United States of America and the World Health Organization (WHO) signed a memorandum of understanding (MOU) to help WHO Member States strengthen their capabilities to support the International Health Regulations (IHR), an international agreement that requires Member States to prevent and respond to acute public health risks that have the potential to cross borders. The MOU includes specific statements that authorize WHO and its regional offices to pursue activities that improve the ability of all nations to detect, report, and respond to infectious diseases quickly and accurately.  The purpose is to assist WHO in implementing the MOU regarding the International Health Regulations, including the development and implementation of coordinated plans and networks that enable national governments and regional authorities globally to better address infectious diseases, particularly emerging infections.  Specific activities will focus on improving infectious disease surveillance and response; enhancing knowledge generation, innovation, and tools for improved management that build public health infrastructure and strengthen regional health leadership and collaboration; sharing knowledge, tools and other resources in support of applied epidemiology; and developing improved infectious disease surveillance, prevention and control strategies.</t>
  </si>
  <si>
    <t xml:space="preserve">Only the World Health Organization and its regional offices are eligible to apply. For purposes of this document, the term “WHO” includes its regional offices (e.g., PAHO, EMRO, AFRO, SEARO, etc).  WHO is the only international and intergovernmental agency qualified to conduct activities under this cooperative agreement because:_x000D_
•   WHO is an international public health agency that works to improve health and living standards globally. WHO is part of the United Nations system. As such, WHO has a unique position among the world’s health agencies as the lead technical agency for health globally. For additional information, please see http://www.who.org_x000D_
•   WHO and its Regional Offices are at the apex of global public health organizations and thus have an exclusive status as the United States government’s key partners for global public health._x000D_
•   On September 19, 2011, the Government of the United States of America and the World Health Organization signed a memorandum of understanding (MOU) to help developing nations strengthen their capabilities to support the International Health Regulations (IHR).  The IHR (2005) is an international agreement that requires WHO Member States to prevent and respond to acute public health risks that have the potential to cross borders and threaten people worldwide.  The U.S. Government and WHO share a commitment to strengthen cooperation in the area of global health security to ensure that the international community effectively manages public health risks.  Improving the ability of all nations to detect, report, and respond to infectious diseases quickly and accurately lies at the heart of the global community’s ability to address all infectious disease threats, as reflected in the IHR. The MOU establishes a framework for collaboration in line with the provisions set forth in the IHR, which provides a construct for coordinating the management of actions in the event of a public health emergency of international concern. The MOU was signed by Secretary Kathleen Sebelius, Department of Health and Human Services, and Director-General Margaret Chan, World Health Organization, and subsequently by Ambassador Betty E. King, United States Permanent Representative to the United Nations in Geneva.  The full text of the MOU can be accessed at: http://www.globalhealth.gov/global-health-topics/health-diplomacy/agreements-and-regulations/20110922-mem.html._x000D_
•   The MOU includes the following specific statements that support sole-source consideration of WHO and its regional offices (including PAHO) for funding activities that fall under the scope of the MOU: Section 8.a.:  “The United States Department of Health and Human Services (DHHS) continues to serve as the primary substantive interface with WHO on global health and health security. DHHS plans to ensure coordination with other U.S. Government departments, agencies, and entities that collaborate on health matters within the scope of this Memorandum to enhance the effectiveness of such activities. The U.S. Government agencies intend to develop programs and provide funds through mechanisms that may be determined jointly by the U.S. Government agency and WHO.”  Section 8.b.:  “Specific funding mechanisms are intended to be developed and U.S. Government agencies intend to collaborate with WHO to define specific work to be undertaken by the Participants and the division of responsibilities.” _x000D_
</t>
  </si>
  <si>
    <t xml:space="preserve">The World Health Organization and its regional offices work will benefit individuals worldwide, including in the U.S., through collaboration with National Ministries of Health and other organizations/institutions.  _x000D_
_x000D_
The purpose is to support WHO to reduce the global disease burden through improved international capacity to detect and respond to emerging infectious diseases and other threats. </t>
  </si>
  <si>
    <t>{"description":"Applicants must download and submit the SF424 application package associated with specific Funding Opportunity Announcements (FOAs) issued by CDC via Grants.gov.  Specific application instructions will be included in the FOAs.  Applications are not solicited nor will they be accepted outside of a published FOA process."}</t>
  </si>
  <si>
    <t>Eligible applications submitted in response to published FOAs will be initially reviewed for completeness by the Procurement and Grants Office (PGO) staff.  In addition, eligible applications will be jointly reviewed for responsiveness by CDC program staff and PGO. Incomplete applications and applications that are non-responsive to the eligibility criteria will not advance through the review process.  Applicants will be notified the application did not meet eligibility and/or published submission requirements.  A review will be conducted to evaluate the eligible, complete, and responsive applications according to the criteria listed in the applicable FOA.  As part of the review process, the applicant will receive a written Technical Review that summarizes the review findings regarding strengths, weaknesses, and recommendations.  The eligible application will be selected and funded based on the findings of the review process.  Successful applicants will receive a Notice of Award (NoA) from the CDC Procurement and Grants Office.  The NoA shall be the only binding, authorizing document between the recipient and CDC.  Unsuccessful applicants will receive notification of the results of the application review by mail.  here to enter text.</t>
  </si>
  <si>
    <t>Awards under this Program are typically issued for 1- to 5-year project periods.  Renewals at the end of each project period are expected to be made available via publishing of a new/continuation FOA with a complete application and review/award process as described above.  Annual renewals within an awarded multi-year project period are made via a non-competitive process.</t>
  </si>
  <si>
    <t>{"awarded":"other","description":"Assistance is available for a 12-month budget period within a 1- to 5- year project period.  After awards are issued, funds are released in a manner and timeline in accordance with the payment procedure established by the grantee institution with DHHS (typically the Payment Management System). ","awardedDescription":"Funding is awarded in accordance with established procedures for HHS/CDC-funded cooperative agreements."}</t>
  </si>
  <si>
    <t>[{"code":"program","isSelected":true,"description":"Federal Funding Accountability And Transparency Act Of 2006 (FFATA):   Public Law 109-282, the Federal Funding Accountability and Transparency Act of 2006 as amended (FFATA), requires full disclosure of all entities and organizations receiving Federal funds including grants, contracts, loans and other assistance and payments through a single publicly accessible Web site, www.USASpending.gov. The Web site includes information on each Federal financial assistance award and contract over $25,000, including such information as: \r\n1. The name of the entity receiving the award \r\n2. The amount of the award \r\n3. Information on the award including transaction type, funding agency, etc. \r\n4. The location of the entity receiving the award \r\n5. A unique identifier of the entity receiving the award; and \r\n6. Names and compensation of highly-compensated officers (as applicable) \r\n\r\nCompliance with this law is primarily the responsibility of the Federal agency. However, two elements of the law require information to be collected and reported by recipients: 1) information on executive compensation when not already reported through the Central Contractor Registry; and 2) similar information on all sub-awards/subcontracts/consortiums over $25,000. \r\n\r\nFor the full text of the requirements under the Federal Funding Accountability and Transparency Act of 2006, please review the following website: \r\nhttp://frwebgate.access.gpo.gov/cgi-bin/getdoc.cgi?dbname=109_cong_bills&amp;docid=f:s2590enr.txt.pdf .   \r\n\r\nEach funded applicant must provide CDC with an annual Interim Progress Report submitted via www.grants.gov: \r\n1.   The interim progress report is due no less than 90 days before the end of the budget period.  The Interim Progress Report will serve as the non-competing continuation application, and must contain the following elements:\r\n     a.  Standard Form (“SF”) 424S Form.\r\n     b.  SF-424A Budget Information-Non-Construction Programs.\r\n     c.  Budget Narrative.\r\n     d.  Indirect Cost Rate Agreement.\r\n     e.  Project Narrative.\r\n\r\nAdditionally, funded applicants must provide CDC with an original, plus two hard copies of the following reports:\r\n2.   Financial Status Report* (SF 269) no more than 90 days after the end of the budget period.\r\n3.   Final performance and Financial Status Reports*, no more than 90 days after the end of the project period.\r\n\r\n*Disclaimer: As of February 1, 2011, current Financial Status Report (FSR) requirements will be obsolete. Existing practices will be updated to reflect changes for implementation of the new Federal Financial Reporting (FFR) requirements. \r\n\r\nThese reports must be submitted to the attention of the Grants Management Specialist listed in the Section VII below entitled “Agency Contacts”.\r\n"},{"code":"cash","isSelected":false},{"code":"progress","isSelected":true,"description":"Described above"},{"code":"expenditure","isSelected":true,"description":"Described above"},{"code":"performanceMonitoring","isSelected":true,"description":"Described above"}]</t>
  </si>
  <si>
    <t>{"isApplicable":true,"description":"A-122 and/or international grant language should be cited... not A-133"}</t>
  </si>
  <si>
    <t>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t>
  </si>
  <si>
    <t>(Cooperative Agreements) FY 17 Estimate Not Available  FY 18 est $0.00; FY 19 est $0.00; FY 16$4,288,312.00; - This program includes awards made under two cooperative agreements (PAHO &amp; WHO). In 2013, awards made to WHO fell under CFDA 93.283, so the actual award for FY13 under this CFDA is substantially less than initially estimated because it only includes the award to PAHO. WHO was moved to CFDA 93.099 in 2014 and so the FY14 includes awards made for both coags.</t>
  </si>
  <si>
    <t>Awards ranged and averaged between $600K (PAHO) and $18M (WHO)</t>
  </si>
  <si>
    <t>{"list":[{"fiscalYear":2016,"description":"It is anticipated that two applications will be received and two awards will be granted. Two applications were received and funded. "}],"isApplicable":false}</t>
  </si>
  <si>
    <t>Regulations governing this program are published in the specific Funding Opportunity Announcements and identified on the notices of award.</t>
  </si>
  <si>
    <t>Caroline Gardner,1600 Clifton Rd, MS E29, Atlanta, GA 30329 Email:&lt; a href='mailto:ctg8@cdc.gov'&gt;ctg8@cdc.gov&lt;/a&gt;Phone: 404-639-4276;</t>
  </si>
  <si>
    <t xml:space="preserve">93.283 Centers for Disease Control and Prevention Investigations and Technical Assistance ; 93.818 Support to the World Health Organization (WHO) for Response to the Ebola Virus Disease Outbreak in Western Africa; </t>
  </si>
  <si>
    <t>Fiscal Year2016: Funded projects include international epidemiologic and laboratory surveillance capacity expansion and maintenance.</t>
  </si>
  <si>
    <t>Applications are reviewed against specific Evaluation Criteria published in the Funding Opportunity Announcements under this program.  Evaluation Criteria typically evaluates how well the application demonstrates or illustrates quality, experience, etc., in the areas of background/understanding of the public heatlh problem(s), operational plan, technical approach, plan for evaluation and monitoring, staffing, appropriateness of requested budget, etc.</t>
  </si>
  <si>
    <t>May 05,2013</t>
  </si>
  <si>
    <t>https://beta.sam.gov/fal/1bb88ca3f9504bde97eb1855177c9b40/view</t>
  </si>
  <si>
    <t>Food and Drug Administration Research</t>
  </si>
  <si>
    <t>General Grant Funding</t>
  </si>
  <si>
    <t>FOOD AND DRUG ADMINISTRATION, HEALTH AND HUMAN SERVICES, DEPARTMENT OF</t>
  </si>
  <si>
    <t>{"list":[{"act":{"description":"Public Health Service Act as amended"},"publicLaw":{"congressCode":"78","number":"410"},"USC":{"title":"42","section":"241 and 263"},"authorizationTypes":{"USC":true,"act":true,"statute":false,"publicLaw":true,"executiveOrder":false},"usc":{"title":"42","section":"241 and 263"}},{"act":{"description":"2012 Defense Authorization Act (P.L.112-81)"},"publicLaw":{"congressCode":"112","number":"81"},"authorizationTypes":{"USC":false,"act":true,"statute":false,"publicLaw":true,"executiveOrder":false}},{"act":{"description":"Pediatric Medical Device Safety and Improvement Act of 2007"},"authorizationTypes":{"USC":false,"act":true,"statute":false,"publicLaw":false,"executiveOrder":false}},{"act":{"description":"Radiation Control for Health Safety Act of 1968"},"publicLaw":{"congressCode":"90","number":"602"},"USC":{"title":"42","section":"300u"},"authorizationTypes":{"USC":true,"act":true,"statute":false,"publicLaw":true,"executiveOrder":false},"usc":{"title":"42","section":"300u"}}]}</t>
  </si>
  <si>
    <t xml:space="preserve">To assist institutions and organizations, to establish, expand, and improve research, demonstration, education and information dissemination activities; acquired immunodeficiency syndrome (AIDS), biologics, blood and blood products, therapeutics, vaccines and allergenic projects; drug hazards, human and veterinary drugs, clinical trials on drugs and devices for orphan products development; nutrition, sanitation and microbiological hazards; medical devices and diagnostic products, radiation emitting devices and materials; food safety and food additives. These programs are supported directly or indirectly by the following Centers and Offices:  Center for Biologics Evaluation and Research (CBER); Center for Drug Evaluation and Research (CDER); Center for Devices and Radiological Health (CDRH); Center for Veterinary Medicine (CVM), Center for Food Safety and Applied Nutrition (CFSAN), National Center for Toxicological Research (NCTR), the Office of Orphan Products Development (OPD), the Center for Tobacco Products (CTP), and Office of Regulatory Affairs (ORA), and the Office of the Commissioner (OC). Small Business Innovation Research (SBIR) Programs: to stimulate technological innovation; to encourage the role of small business to meet Federal research and development needs; to increase private sector commercialization of innovations derived from Federal research and development; and to foster and encourage participation by minority and disadvantaged persons in technological innovation.  Funding support for scientific conferences that are relevant to the FDA scientific mission and public health are also available.  </t>
  </si>
  <si>
    <t>Applicants should review the individual funding opportunity announcement issued under this CFDA program to see which applicant organizations are eligible to apply.</t>
  </si>
  <si>
    <t>{"description":"Applicants should review the individual funding opportunity announcement issued under this CFDA program for any required proof of certification which must be submitted prior to or simultaneous with submission of an application.","isApplicable":true}</t>
  </si>
  <si>
    <t xml:space="preserve">Accepted research and non-research grant applications are subject to an objective review for scientific and technical merit.  SBIR applications to be funded are subject to a second level review by a National Advisory Council or Board.  All approved applications compete for available funds on the basis of scientific merit and programmatic relevance.  Applicants should review the individual funding opportunity announcement issued under this CFDA program to see the specific award procedures that apply._x000D_
</t>
  </si>
  <si>
    <t>Research applications:  Approximately 4 to 6 months. SBIR applications: Approximately 90 days. Conference applications: Approximately 6 to 9 months.</t>
  </si>
  <si>
    <t xml:space="preserve">Renewals (competiting continuation applications) are permitted as indicated in the published Funding Opportunity Announcements. </t>
  </si>
  <si>
    <t>{"awarded":"other","description":"The length of support will depend on the nature of the projects, program relevance and the availability of funds. For those projects with an expected duration of more than 1 year, future recommended support will depend on (1) performance during the preceding year and (2) availability of Federal funds. \r\nSmall Business Innovation Research Phase I awards are generally for 6 months; Phase II awards are generally for 2 years.\r\nAdditional program time frames are stated in the Funding Opportunity Announcements.\r\n","awardedDescription":"Domestic and foreign payments are made through the DHHS Payment Management System (PMS).  "}</t>
  </si>
  <si>
    <t>[{"code":"program","isSelected":true,"description":"Program reports are required as stated in the Funding Opportunity Announcement and the Terms and Conditions of award."},{"code":"cash","isSelected":false},{"code":"progress","isSelected":true,"description":"Progress reports are required as stated in the Funding Opportunity Announcement and the Terms and Conditions of award."},{"code":"expenditure","isSelected":true,"description":"Expenditure reports are required as stated in the Funding Opportunity Announcement and the Terms and Conditions of award."},{"code":"performanceMonitoring","isSelected":true,"description":"Performance monitoring is required as stated in the Funding Opportunity Announcement and the Terms and Conditions of award."}]</t>
  </si>
  <si>
    <t xml:space="preserve">Progress reports, financial and programmatic records, supporting documents, statistical records and all other records that are required by the terms and conditions of the grant or may be considered pertinent to grant expenditures and other financial records must be retained for 3 years from the day on which the grantee submits the required final financial  reports for the project period. </t>
  </si>
  <si>
    <t>75-0600-0-1-554;</t>
  </si>
  <si>
    <t>(Cooperative Agreements (Discretionary Grants)) FY 18 est $208,900,832.00; FY 16$170,482,435.00; FY 17 est $208,900,832.00;</t>
  </si>
  <si>
    <t>Varies by grant mechanism and program specific requirements.</t>
  </si>
  <si>
    <t xml:space="preserve">Applicants should review the individual Funding Opportunity Announcement (FOA) issued under this CFDA program to see the specific regulations, guidelines and/or literature that applies.  </t>
  </si>
  <si>
    <t>Kimberly M. Pendleton5630 Fishers Lane, Rockville, MD 20852 Email:&lt; a href='mailto:kimberly.pendleton@fda.hhs.gov'&gt;kimberly.pendleton@fda.hhs.gov&lt;/a&gt;Phone: 240-402-7610;</t>
  </si>
  <si>
    <t>http://www.fda.gov</t>
  </si>
  <si>
    <t xml:space="preserve">93.876 Antimicrobial Resistance Surveillance in Retail Food Specimens; 93.448 Food Safety and Security Monitoring Project; </t>
  </si>
  <si>
    <t xml:space="preserve">Applicants should review the individual Funding Opportunity Announcement (FOA) issued under this CFDA program to see the specific evaluation criteria that applies.  </t>
  </si>
  <si>
    <t>https://beta.sam.gov/fal/e87c436bbb5a61c39042d6a5d1620bdc/view</t>
  </si>
  <si>
    <t>Comprehensive Community Mental Health Services for Children with Serious Emotional Disturbances (SED)</t>
  </si>
  <si>
    <t>(CMHS Child Mental Health Service Initiative)</t>
  </si>
  <si>
    <t>SUBSTANCE ABUSE AND MENTAL HEALTH SERVICES ADMINISTRATION, HEALTH AND HUMAN SERVICES, DEPARTMENT OF</t>
  </si>
  <si>
    <t>{"list":[{"act":{"description":"Public Health Services Act"},"publicLaw":{"congressCode":"102","number":"321"},"USC":{"title":"42"},"authorizationTypes":{"USC":true,"act":true,"publicLaw":true},"usc":{"title":"42"}}]}</t>
  </si>
  <si>
    <t>To provide community-based systems of care for children and adolescents with a serious emotional disturbance and their families. The program will ensure that services are provided collaboratively across child-serving systems; that each child or adolescent served through the program receives an individualized service plan developed with the participation of the family (and, where appropriate, the child); that each individualized plan designates a case manager to assist the child and family; and that funding is provided for mental health services required to meet the needs of youngsters in these systems.</t>
  </si>
  <si>
    <t>States, political subdivisions of a State, such as county or local governments, and Federally Recognized Indian Tribal governments.</t>
  </si>
  <si>
    <t>Children under age 22 with a diagnosed serious emotional disturbance, serious behavioral disorder, or serious mental disorder.</t>
  </si>
  <si>
    <t>{"description":"In order for an entity to be eligible it must provide the following credentials or documentation along with an application for assistance: (1) Documentation that the State mental health agency of the applicant receives funds from the Center for Mental Health Services Community Mental Health Services Block Grant; (2) documentation that the applicant entity is qualified to deliver services under the State Medicaid Plan and has an agreement to do so, either directly or through a service provider organization; (3) documentation that the State has an approved plan for the development of a system of care for community-based services for children with a serious emotional disturbance approved by the Secretary of the U.S. Department of Health and Human Services. For the purpose of this program, an approved State Mental Health Plan for children and adolescents with serious emotional disturbance submitted in accordance with the requirements of Section 1912 of the Public Health Service Act, will be accepted as such a plan; and (4) matching requirements.","isApplicable":true}</t>
  </si>
  <si>
    <t>{"description":"Standard application forms, as Application for Federal Assistance SF-424 and required by 45 CFR Part 92 for State and local governments."}</t>
  </si>
  <si>
    <t>Applications submitted are reviewed in a two- tired peer review process. Grants in support of projects recommended for approval by the initial review group and the Center for Mental Health Services Advisory Council are awarded directly to the applicant organization.</t>
  </si>
  <si>
    <t>{"types":{"moe":true,"formula":false,"matching":true},"formula":{"title":"","chapter":"","part":"","subPart":"","publicLaw":"","description":""},"matching":{"requirementFlag":"voluntary","percent":"100","description":""},"moe":{"description":"A requirement contained in certain legislation, regulations, or administrative policies that a recipient must maintain a specified level of financial effort in the health area for which Federal funds will be provided in order to receive Federal grant funds.  This requirement is usually given in terms of a previous base-year dollar amount."}}</t>
  </si>
  <si>
    <t>{"awarded":"other","description":"Project will be funded for up to 6 years. Payments will be made under an Electronic Transfer System.","awardedDescription":"SAMHSA, awards grants projects for the twelve months budget period release and release at the time award is issued."}</t>
  </si>
  <si>
    <t>[{"code":"program","isSelected":true,"description":"CMHI and CH requires quarterly program reports."},{"code":"cash","isSelected":false,"description":""},{"code":"progress","isSelected":true,"description":"CMHI and CH requires quarterly program reports."},{"code":"expenditure","isSelected":true,"description":"The (SF-425) Federal Financial Report is required by SAMHSA, Division of Grants Management 90 days after the end of each 12 month period and 90 days after the final 12 month period."},{"code":"performanceMonitoring","isSelected":true,"description":"SAMHSA, monitors the grants programs through monthly conference calls, site visits, continuation application and quarterly progress reports."}]</t>
  </si>
  <si>
    <t>There is a 3-year record retention requirement: records shall be retained beyond the 3-year period if the final audit has not been done or findings resolved.</t>
  </si>
  <si>
    <t>75-1363-0-1-551;</t>
  </si>
  <si>
    <t xml:space="preserve">(Project Grants (Discretionary)) FY 17$97,618,856.00; FY 18 est $75,404,791.00; FY 19 est $53,233,985.00; FY 16$86,224,702.00; - </t>
  </si>
  <si>
    <t>$376,096 to $2,000,000; $1,329,454</t>
  </si>
  <si>
    <t>{"list":[{"fiscalYear":2016,"description":"it is estimated 32 awards will be made. 64 awards were made."},{"fiscalYear":2017,"description":"73 awards will be made."},{"fiscalYear":2018,"description":"It is estimated 53 awards will be made."}],"isApplicable":true}</t>
  </si>
  <si>
    <t>CFR 200/45 CFR Part 75 Uniform Administrative Requirements, Cost Principles, and Audit Requirements for HHS awards; also the HHS Grants Policy Statement.</t>
  </si>
  <si>
    <t>Roger George5600 Fishers Lane, Rockville, MD 20857 Email:&lt; a href='mailto:roger.george@samhsa.hhs.gov'&gt;roger.george@samhsa.hhs.gov&lt;/a&gt;Phone: 2402761418;</t>
  </si>
  <si>
    <t>http://www.samhsa.gov</t>
  </si>
  <si>
    <t>The following review criteria will be used in evaluating proposals: (1) Potential significance of the proposed project; (2) appropriateness of goals and objectives; (3) adequacy and appropriateness of the proposed approach and activities; (4) evidence of the State's readiness and commitment to the proposed project; (5) commitment to family participation in system development and care of their children and adolescents; (6) degree of cultural competence demonstrated; (7) capability and experience of project director, consultants, and other key staff; (8) adequacy of available resources; (9) reasonableness of the proposed budget; (10) cooperation in the evaluation activities; and (11) evidence of activities directed at developing continues funding support. Award criteria include: (1) quality of proposed project as determined by the review process; (2) geographical distribution; and (3) availability of funds.</t>
  </si>
  <si>
    <t>https://beta.sam.gov/fal/540bbb1eb3434ed4b0696e6bba6df528/view</t>
  </si>
  <si>
    <t>Area Health Education Centers</t>
  </si>
  <si>
    <t>AHEC</t>
  </si>
  <si>
    <t>{"list":[{"act":{"description":"Title VII, Sec. 751 of the Public Health Service Act (42 U.S.C. 294a)"},"authorizationTypes":{"act":true}}]}</t>
  </si>
  <si>
    <t>The Area Health Education Center (AHEC) Program enhances access to high quality, culturally competent health care through academic-community partnerships. The goal of the AHEC Program is three fold: (1) to prepare a diverse, culturally-competent primary care workforce representative of the communities served; (2) to improve health workforce distribution through the nation, particularly among rural and underserved areas and population; and (3) to develop and maintain a healthcare workforce that is prepared to deliver high quality care in a transforming health care delivery system with emphasis on rural and underserved areas and communities.</t>
  </si>
  <si>
    <t>Entities eligible to apply for AHEC Infrastructure Development awards under 751(a)(1) are public or nonprofit private accredited schools of allopathic medicine and osteopathic medicine and incorporated consortia made up of such schools, or the parent institutions of such schools. In states and territories in which no AHEC program is in operation, an accredited school of nursing is an eligible applicant._x000D_
_x000D_
_x000D_
An entity eligible to apply for AHEC Point of Service Maintenance and Enhancement awards under section 751 (a) (2) means an entity has received funds under this section (751), is operating an area health education center program, including an area health education center or centers, and has a center or centers that are no longer eligible to receive financial assistance under subsection (a)(1).  Eligible entities are accredited public or nonprofit schools of allopathic medicine or osteopathic medicine, the parent institution on behalf of such schools, and accredited schools of nursing, which have received funds under section 751 to operate an AHEC program. _x000D_
_x000D_
Federally Recognized Indian Tribal Government and Native American Organizations may apply if they are otherwise eligible.</t>
  </si>
  <si>
    <t xml:space="preserve">Beneficiaries include a full range of trainees: high school students from underrepresented minority populations or from disadvantaged or rural backgrounds, health professions students, faculty, and practitioners. </t>
  </si>
  <si>
    <t>{"description":"Applicants should review the individual HRSA Notice of Funding Opportunity issued under this CFDA program for any required proof or certifications which must be submitted with an application package.","isApplicable":true}</t>
  </si>
  <si>
    <t>{"description":"HRSA requires all applicants to apply electronically through Grants.gov. \r\n\r\nAll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t>
  </si>
  <si>
    <t xml:space="preserve">Notification is made in writing (electronic) by a Notice of Award._x000D_
_x000D_
When making final funding decisions regarding Section 751 awards, consideration will be given to the “Sense of the Congress that there be an area health education center program in each state.” </t>
  </si>
  <si>
    <t>{"types":{"moe":true,"formula":false,"matching":true},"formula":{"title":"","chapter":"","part":"","subPart":"","publicLaw":"","description":""},"matching":{"requirementFlag":"voluntary","percent":"50","description":"With respect to the costs of operating a program through a grant under section 751, to be eligible for assistance under section 751, an entity shall make available (directly or through contributions from state, county, municipal governments or the private sector) recurring nonfederal contributions in cash or in kind toward such costs in an amount that is equal to not less than 50 percent of such costs. Thus, the matching ratio for AHEC awards is 1:1 (federal funds to non-federal contributions). At least 25 percent of the total required non-Federal contributions shall be in cash."},"moe":{"description":"The recipient must agree to maintain non-federal funding for grant activities at a level which is not less than expenditures for such activities during the fiscal year prior to receiving the award."}}</t>
  </si>
  <si>
    <t>{"awarded":"other","description":"This funding opportunity provides support for a five year project period. ","awardedDescription":"Recipients drawdown funds, as necessary, from the Payment Management System (PMS).  PMS is the centralized web based payment system for HHS awards."}</t>
  </si>
  <si>
    <t>[{"code":"program","isSelected":true,"description":"Both program and financial reports are required.  The recipient will be required to submit annual performance and progress reports."},{"code":"cash","isSelected":false,"description":""},{"code":"progress","isSelected":true,"description":"A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"},{"code":"expenditure","isSelected":false,"description":""},{"code":"performanceMonitoring","isSelected":false,"description":""}]</t>
  </si>
  <si>
    <t>Recipients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</si>
  <si>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(Cooperative Agreements) FY 17$28,465,186.00; FY 18 est $36,121,238.00; FY 19 est $0.00; FY 16$28,338,943.00; - </t>
  </si>
  <si>
    <t>FY 2016 actual  $105,438-$1,265,256 ; Average Award: $542,928.
FY 2017 actual  $206,000-$1,411,968; Average Award: $587,474.
FY 2018 Est. $206,000-$1,662,000; Average Award: $596,323</t>
  </si>
  <si>
    <t>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t>
  </si>
  <si>
    <t>Lorener Brayboy, Project Officer, Health Careers Pipeline Branch, Division of Health Careers and Financial Support, Bureau of Health Workforce, Health Resources and Services Administration, Department of Health and Human Services, 5600 Fishers Lane, Parklawn Building, Rockville , MD 20857 Email:&lt; a href='mailto:LBrayboy@hrsa.gov'&gt;LBrayboy@hrsa.gov&lt;/a&gt;Phone: (301) 945-9383;</t>
  </si>
  <si>
    <t>https://bhw.hrsa.gov/grants/healthcareers</t>
  </si>
  <si>
    <t xml:space="preserve">93.824 Area Health Education Centers Infrastructure Development Awards;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</si>
  <si>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review criteria.</t>
  </si>
  <si>
    <t>https://beta.sam.gov/fal/85d46b1453124ba88a638eaca85a7e8f/view</t>
  </si>
  <si>
    <t>Maternal and Child Health Federal Consolidated Programs</t>
  </si>
  <si>
    <t>Special Projects of Regional and National Significance (SPRANS), including the Community Integrated Service Systems (CISS); and the Heritable Disorders Program</t>
  </si>
  <si>
    <t>{"list":[{"act":{"description":"Social Security Act, Title V, Section 502(a)(1) and (b)(1), as amended; 42 U.S.C. 702.; Sections 1109, 1110, 1111 and 1112 of the Public Health Service Act and Section 399T of the Public Health Service Act."},"authorizationTypes":{"act":true}}]}</t>
  </si>
  <si>
    <t xml:space="preserve">To carry out special maternal and child health (MCH) projects of regional and national significance; to conduct training and research; to conduct genetic disease testing, counseling, and information development and dissemination programs; for the screening of newborns for sickle cell anemia, and other genetic disorders; and to support comprehensive hemophilia diagnostic and treatment centers. These grants are funded with a set-aside from the MCH Block grant program. SPRANS grants are funded with 15 percent of the Block Grant appropriation of up to $600 million. When the appropriation exceeds $600 million, 12.75 percent of the amount over $600 million is set aside for the Community Integrated Service Systems grants. 15 percent of the balance remaining over $600 million is also for SPRANS. The CISS program is to develop and expand the following: (1) Home visitation; (2) increased participation of obstetricians and pediatricians; (3) integrated service delivery systems; (4) maternal and child health centers for women and infants, under the direction of a not-for-profit hospital; (5) services for rural populations; and (6)  integrated state and community service systems for children and youth with special health care needs. First funded in 2004, the Heritable Disorders Program is established to improve the ability of States to provide newborn and child screening for heritable disorders and affect the lives of all of the nation’s infants and children. Newborn and child screening occur at intervals across the life span of every child. Newborn screening universally provides early identification and follow-up for treatment of infants affected by certain genetic, metabolic, hormonal and/or functional conditions. It is expected that newborn and child screening will expand as the capacity to screen for genetic and congenital conditions expands. </t>
  </si>
  <si>
    <t xml:space="preserve">Training grants may be made to public or private nonprofit institutions of higher learning. Research grants may be made to public or private nonprofit institutions of higher learning and public or private nonprofit private agencies and organizations engaged in research or in Maternal and Child Health (MCH) or Children with Special Health Care Needs (CSHCN) programs. Any public or private entity is eligible for hemophilia, genetics, and environmental health grants and other special project grants, including CISS. Eligible entities for the Heritable Disorders Program include a State or a political subdivision of a State; a consortium of 2 or more States of political subdivisions of States; a territory; a health facility or program operated by or pursuant to a contract with or grant from the Indian Health Service; or any other entity with appropriate expertise in newborn screening, as determined by the Secretary. </t>
  </si>
  <si>
    <t>For training grants: (1) Trainees in the health professions related to MCH; and (2) mothers and children who receive services through training programs. For research grants: public or private nonprofit agencies and organizations engaged in research in MCH or CSHCN programs. For hemophilia, sickle cell, thalassemia genetics, or environmental health, and other special projects: (1) Public or private agencies, organizations and institutions; and (2) mothers and children, and persons with genetic conditions including hemophilia (any age), who receive services through the programs.</t>
  </si>
  <si>
    <t>{"description":"HRSA requires all applicants to apply electronically through Grants.gov.\r\n\r\nAll qualified applications will be forwarded to an objective review committee.  Based on the advice of the objective review committee, the HRSA program official with delegated authority is responsible for final selection and funding decisions.\r\n\r\n"}</t>
  </si>
  <si>
    <t xml:space="preserve">Notification is made in writing by a Notice of Award._x000D_
_x000D_
</t>
  </si>
  <si>
    <t>After initial award, projects may be renewed annually up to the limit of the project period upon the submission and approval of a satisfactory continuation application.</t>
  </si>
  <si>
    <t>{"types":{"moe":false,"formula":false,"matching":true},"formula":{"title":"","chapter":"","part":"","subPart":"","publicLaw":"","description":""},"matching":{"requirementFlag":"voluntary","percent":"0","description":"Opportunities may include matching requirements.  Please refer to the notice of funding opportunity."},"moe":{"description":""}}</t>
  </si>
  <si>
    <t>{"awarded":"other","description":"Awards are made on an annual basis for the duration of the grant period, and payments are made through an Electronic Transfer System or Cash Demand System.","awardedDescription":"Grantees draw down funds, as necessary, from the Payment Management System (PMS).  PMS is the centralized web based payment system for HHS awards.\r\n\r\n"}</t>
  </si>
  <si>
    <t>[{"code":"program","isSelected":true,"description":"Please refer to \"progress reports\" information below."},{"code":"cash","isSelected":false,"description":""},{"code":"progress","isSelected":true,"description":"The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"},{"code":"expenditure","isSelected":false,"description":""},{"code":"performanceMonitoring","isSelected":true,"description":"Refer to the notice of funding opportunity for further information."}]</t>
  </si>
  <si>
    <t>Grantees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</si>
  <si>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75-0354-0-1-550;</t>
  </si>
  <si>
    <t>(Project Grants (Discretionary)) FY 17$132,166,263.00; FY 18 est $155,592,453.00; FY 19 est $147,365,163.00; FY 16$133,938,299.00; - FY2017 includes $20M for Zika response.</t>
  </si>
  <si>
    <t>$3,419 to $3,996,711; $387,145</t>
  </si>
  <si>
    <t>This program is subject to the provisions of 45 CFR Part 75 State, local and tribal governments, institutions of higher education, hospitals, other nonprofit organizations and commercial organizations, as applicable. 42 CFR Part 51a Project Grants for Maternal and Child and Health._x000D_
_x000D_
HRSA awards are subject to the requirements of the HHS Grants Policy Statement (HHS GPS) that are applicable based on recipient type and purpose of award.  The HHS GPS is available at http://www.hrsa.gov/grants.</t>
  </si>
  <si>
    <t>{"flag":"appendix","description":"Associate Administrator for Maternal and Child Health, Health Resources and Services Administration, Department of Health and Human Services, Room 18W37, 5600 Fishers Lane, Rockville, MD 20857. Telephone: (301) 443-2170."}</t>
  </si>
  <si>
    <t>Associate Administrator for Maternal and Child Health,5600 Fishers Lane, Room 18W37, Rockville, MD 20857 Email:&lt; a href='mailto:LKavanagh@hrsa.gov'&gt;LKavanagh@hrsa.gov&lt;/a&gt;Phone: (301) 443-2170.;</t>
  </si>
  <si>
    <t xml:space="preserve">93.926 Healthy Start Initiative; 93.877 Autism Collaboration, Accountability, Research, Education, and Support; 93.994 Maternal and Child Health Services Block Grant to the States; 93.870 Maternal, Infant and Early Childhood Home Visiting Grant Program; 93.504 Family to Family Health Information Centers; 93.365 Sickle Cell Treatment Demonstration Program; 93.251 Universal Newborn Hearing Screening; </t>
  </si>
  <si>
    <t>Fiscal Year2017: The R40 Maternal and Child Health Field-Initiated Innovative Research Studies Program (MCH FIRST) supports investigator-initiated applied MCH research that has the potential to improve health care services and delivery, and to promote the health and wellbeing of maternal and child populations.  These grants involve the collection of original data and have a project period of up to three years.  
The Newborn Screening Data Repository and Technical Assistance Program works to enhance, improve and expand the newborn screening system by supporting state public health newborn screening programs, public health professionals, and primary and specialty care practitioners. 
The Advancing Systems of Services for Children and Youth with Special Health Care Needs Program works to help states, child health professionals, and other stakeholders improve the health and well-being of children and youth with special health needs. They do this by focusing on access to patient/family-centered medical home, transition of youth into the adult health care system, and adoption of health care financing models that improve care and outcomes which achieving cost savings.</t>
  </si>
  <si>
    <t>General criteria are described in Program Regulations 45 CFR 51, and specific criteria are included in the program guidance materials provided with application kits. Contact Central Office for details.</t>
  </si>
  <si>
    <t>https://beta.sam.gov/fal/b6660b7e5fb046bd959a1a315b52530e/view</t>
  </si>
  <si>
    <t>Environmental Health</t>
  </si>
  <si>
    <t>National Institute of Environmental Health Sciences</t>
  </si>
  <si>
    <t>{"list":[{"act":{"description":"Public Health Service Act, Sections 301, 401, 437, 463 and 487, Public Laws 78-410 and 99-158, as amended, 42 U.S.C. 241, and 42 U.S.C. 288, as amended, SBIR and STTR Reauthorization Act of 2011, Public Law 113-6"},"authorizationTypes":{"USC":false,"act":true,"statute":false,"publicLaw":false,"executiveOrder":false}}]}</t>
  </si>
  <si>
    <t>To foster understanding of human health effects of exposure to environmental agents in the hope that these studies will lead to: the identification of agents that pose a hazard and threat of disease, disorders and defects in humans; the development of effective public health or disease prevention strategies; the overall improvement of human health effects due to environmental agents; the development of products and technologies designed to better study or ameliorate the effects of environmental agents; and the successful training of research scientists in all areas of environmental health research. Supported grant programs focus on the following areas: (1) Understanding biological responses to environmental agents by determining how chemical and physical agents cause pathological changes in molecules, cells, tissues, and organs, and become manifested as respiratory disease, neurological, behavioral and developmental abnormalities, cancer, and other disorders; (2) Determining the mechanisms of toxicity of ubiquitous agents like metals, natural and synthetic chemicals, pesticides, and materials such as nanoparticles, and natural toxic substances, and their effects of on various human organ systems, on metabolism, on the endocrine and immune systems, and on other biological functions; (3) Developing and integrating scientific knowledge about potentially toxic and hazardous chemicals by concentrating on toxicological research, testing, test development, validation and risk estimation; (4) Identifying interactions between environmental stressors and genetic susceptibility and understanding biologic mechanisms underlying these interactions, including the study of environmental influences on epigenomics and transcriptional regulation; (5) Conducting environmental public health research, including in areas of environmental justice and health disparities, that requires communities as active participants in all stages of research, dissemination, and evaluation to advance both the science and the development of practical materials for use in communities, with a focus on translating research findings into tools, materials, and resources that can be used to prevent, reduce, or eliminate adverse health outcomes caused by environmental exposures; (6) Expanding and improving the SBIR program;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(7) Expanding and improving the STTR program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 (8) Providing support for broadly based multi-disciplinary research and training programs in environmental health .These programs include the Environmental Health Sciences Core Centers , which serve as national focal points and resources for research and manpower development. The Centers for Neurodegenerative Science addresses the need for integrated research efforts involving basic and clinical scientists in a quest to discover the causes of and possible treatments for neurodegenerative diseases. The Breast Cancer and the Environment Research Program (co-funded with NCI) studies the impact of prenatal–to-adult environmental exposures that may predispose a woman to breast cancer. A special emphasis is on the impact of environmental factors on a girl’s pubertal development, a known risk fact for breast cancer. Through these programs, NIEHS expects to achieve the long range goal of developing new clinical and public health applications to improve disease prevention, diagnosis, and therapy. Additional Centers programs developed in recent years, include the Centers for Oceans and Human Health (co-funded with NSF), Children's Environmental Health Centers (co-funded with US EPA) and the Autism Centers of Excellence (co-funded with other NIH Institutes) and the ; (9) Supporting research training programs which serve to increase the pool of trained research manpower with needed expertise in the Environmental Health Sciences through support of Individual and Institutional National Research Service Awards (NRSAs); (10) The Outstanding New Environmental Scientist Program which provides first time research grant funding to outstanding junior scientists in the formative stages of their career who are proposing to make a long term commitment to environmental health sciences research and to address the adverse effects on environmental exposures on human biology, human pathophysiology and human disease.</t>
  </si>
  <si>
    <t>Research Grants, Cooperative Agreements, Science Education Grants, SBIR Grants, Independent Scientist Awards, Mentored Research Scientist Development Award, Mentored Clinical Scientist Development Award, and the Academic Career Awards: A university, college, hospital, State, local or tribal governments, nonprofit research institution, or for-profit organization may submit an application and receive a grant for support of research by a named principal investigator. Candidates for Academic Career Awards Awards and Midcareer Investigator Awards in Patient Oriented Research must have a doctoral degree and peer-reviewed, independent, research support at the time the award is made. Candidates for Mentored Clinical Scientist Development Awards and Mentored Patient Oriented Research Career Development Awards must have a clinical degree or its equivalent and must have initiated post graduate clinical training. Candidates holding a Ph.D. degree are ineligible. Candidates who have served as principal investigators on PHS-supported research projects are ineligible. A candidate for Academic Career Awards must have a clinical or research doctorate degree. Those eligible for the Development Award must be able to devote at least 75 percent effort. SBIR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and its possessions.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 Centers: A university-based, nonprofit research institution, or for-profit organization proposing an integrated research program established to accomplish a stated mission, covering activities ranging from very basic research to the actual application of research results in the prevention and control of environmental health problems, may submit an application under the direction of a named Center Director. National Research Service Awards: (1) Nonprofit domestic organizations may apply for the Institutional NRSA; (2) Individual NRSA awardees must be nominated and sponsored by a public for-profit or nonprofit private institution having staff and facilities appropriate to the proposed research training program; (3) all awardees must be citizens or have been admitted to the United States for permanent residence; (4) to be eligible, predoctoral awardees must have completed the baccalaureate degree and postdoctoral awardees must have a professional or scientific degree (M.D., Ph.D., D.D.S., D.O., D.V.M., Sc.D., D.Eng., or equivalent domestic or foreign degree).</t>
  </si>
  <si>
    <t>For Research Grants: Any nonprofit or for-profit organization, company, or institution engaged in biomedical research. For Centers and Training Grants: University-based nonprofit institutions; for-profit organizations conducting research; and individuals nominated by a private institution conducting research.</t>
  </si>
  <si>
    <t>{"description":"Applications must be signed by appropriate officials of the submitting institution. The cost principles for awards under this program are set forth in HHS regulations at 45 CFR 75, Subpart E and Appendix IX (hospitals) to Part 75.  Commercial organizations are subject to the cost principles located at 48 CFR 31.2 Federal Acquisition Regulation.  See the NIH Grants Policy Statement (NIH GPS) for further guidance on the applicability of cost principals (http://grants.nih.gov/grants/policy/nihgps/index.htm).","isApplicable":true}</t>
  </si>
  <si>
    <t>{"description":"Awards made under this program are subject to 2 CFR 200, as implemented by 45 CFR 75 “Public Welfare, Uniform Administrative Requirements, Cost Principles and Audit Requirements for HHS Awards”.  The policies and procedures generally applicable to NIH grants are set forth in the NIH GPS (http://grants.nih.gov/grants/policy/nihgps/index.htm). Application forms and instructions for their submission are available at http://grants.nih.gov/grants/forms.htm. Applicants are encouraged and in some cases required to consult with NIEHS Program Officials prior to submission of an application. Detailed information about NIEHS grant programs and staff contacts can be found at http://www.niehs.nih.gov/research/supported/index.cfm."}</t>
  </si>
  <si>
    <t>Made on the basis of dual review by peer groups of all applications. The first level of reviews is by a study section for scientific merit. In addition, a national advisory council provides a secondary level of review for all applications. As required by P.L. 109-482, the NIH Health Reform Act of 2006, all research grant and cooperative agreements must undergo Advisory Council/Board review and approval prior to funding.  Review of Individual NRSA applications by an Advisory Council/Board is not required. Final approval of these recommendations and decisions concerning funding are made by the Director, NIEHS.</t>
  </si>
  <si>
    <t>Receipt, review and approval processes range in length from six to nine months.</t>
  </si>
  <si>
    <t>A principal investigator (P.I.) may question the substantive or procedural aspects of the review of his/her application by communicating with the staff of the Institute. A description of the NIH Peer Review Appeal procedures is available on the NIH home page http://grants.nih.gov/grants/guide/notice-files/NOT-OD-11-064.html.</t>
  </si>
  <si>
    <t>Research Grants, Cooperative Agreements, Center Grants, and Institutional Training Grants: Renewal applications are subject to same criteria as new applications. Independent Scientist Awards, Mentored Research Scientist Development Awards, Mentored Clinical Scientist Development Award, Academic Career Awards, and Individual Training grants are non-renewable.</t>
  </si>
  <si>
    <t>{"awarded":"other","description":"Research Grants, Cooperative Agreements, Center Grants, and NRSA Institutional grants may be awarded for up to 5 years, generally in 12-month budget periods and may be extended through a competitive renewal. Science Education Grants may be awarded for up to 5 years, in 12-month budget periods, and are not renewable. Independent Scientist Awards are awarded for 5 years in 12-month budget periods, and are non-renewable. Mentored Research Scientist Awards are for up to 5 years, 12-month budget periods, and are non-renewable. Mentored Clinical Scientist Development Awards and Academic Career Awards are for up to 5 years and are renewable. SBIR: Normally, Phase I awards are for 6 months; normally, Phase II awards are for 2 years. STTR: Normally, Phase I awards are for 1 year; normally, Phase II awards are for 2 years. National Research Service Awards: Individual awards are non-renewable and may be for 1, 2, or 3 years, but no individual may receive NRSA support at the predoctoral level for more than 5 years and at the postdoctoral level for more than 3 years. ","awardedDescription":"Funds are released via an Electronic Transfer System."}</t>
  </si>
  <si>
    <t>[{"code":"program","isSelected":true,"description":"Annual and final progress reports are required for all Grant Awards. Annual financial reports are due for a subset of grant awards. Final financial reports are due for all grant awards. Additional reports are required after termination of National Research Service Awards to ascertain compliance with the service and payback provisions."},{"code":"cash","isSelected":false},{"code":"progress","isSelected":true,"description":"Annual and final progress reports are required for all Grant Awards. Annual financial reports are due for a subset of grant awards. Final financial reports are due for all grant awards. Additional reports are required after termination of National Research Service Awards to ascertain compliance with the service and payback provisions."},{"code":"expenditure","isSelected":false},{"code":"performanceMonitoring","isSelected":true,"description":"Review of annual performance reports is conducted by appropriate agency staff prior to issuance of additional funding."}]</t>
  </si>
  <si>
    <t>{"isApplicable":true,"description":"Awards made under this program are subject to the audit requirements of OMB 2 CFR 200, as implemented by 45 CFR 75, Subpart F, and in the NIH GPS (http://grants.nih.gov/grants/policy/nihgps/index.htm)."}</t>
  </si>
  <si>
    <t>In accordance with the provisions of 45 CFR 75, Subpart D – Post Federal Award Requirements, Record Retention and Access, §75.361, expenditures and other financial records must be retained for 3 years from the day on which the grantee submit the last expenditure report for the report period.</t>
  </si>
  <si>
    <t>75-0862-0-1-552;</t>
  </si>
  <si>
    <t xml:space="preserve">(Project Grants) FY 17$334,076,000.00; FY 18 est $354,076,000.00; FY 19 est $326,777,000.00; FY 16$324,460,107.00; - </t>
  </si>
  <si>
    <t>Range: $2,000 to $1,749,000 Average: $342,223</t>
  </si>
  <si>
    <t>{"list":[{"fiscalYear":2016,"description":"In FY 2016 NIEHS anticipates issuing 677 RPG awards (including SBIR and STTR Awards), 29 Research Center awards, 34 Individual and 44 Institutional training awards. Initiatives issued for funding in FY 2016 include the following FOAs:\r\n1) NIH Revision Awards for Creating Virtual Consortium for Translational-Transdisciplinary Environmental Research (ViCTER), five awards anticipated\r\n2) Environmental Contributors to Autism Spectrum Disorders, six awards anticipated\r\n3) Impact of Aging on Currently Employed Animal Models of Disease and Chronic Conditions Demonstration Projects, two awards anticipated\r\n4) TaRGET II Environmental Epigenomic Analysis in Tissue Surrogates, five awards anticipated\r\n5) TaRGET II Environmental Epigenomics Data Coordination Center, one award anticpated\r\n6) Outstanding New Environmental Scientist (ONES) Award, five awards anticipated\r\n7) Environmental Health Sciences Core Centers, five awards anticipated\r\n8) Nanomaterials Health Implications Research (NHIR): Comprehensive Evaluation of Interactions between Engineered Nanomaterials and Biological System, eight awards anticipated\r\n9) Nanomaterials Health Implications Research (NHIR): Engineered Nanomaterials Resource and Coordination Core, one award anticipated\r\n10) Ebola Biosafety and Infectious Disease Response Training, eight awards anticipated\r\n In FY 2016 NIEHS issued 641 Research Project Grant awards (including SBIR and STTR Awards), 29 Research Center awards, 35 Individual and 43 Institutional training awards. Information about NIEHS present and past Funding Opportunity Announcements (FOA) \r\ncan be found at https://www.niehs.nih.gov/funding/grants/index.cfm.\r\n"},{"fiscalYear":2017,"description":"In FY 2017 NIEHS  issued 732 Research Grants, 43 Individual and 41 Institutional training awards. \n\nInformation about funded awards can be found at https://www.niehs.nih.gov/funding/grants/priorities/index.cfm.\n\nInformation about NIEHS present and past Funding Opportunity Announcements (FOAs) can be found at https://www.niehs.nih.gov/funding/grants/announcements/index.cfm"},{"fiscalYear":2018,"description":"In FY 2018 NIEHS anticipates issuing 797 Research Grants, 54 Individual and 40 Institutional training awards. \n\nInformation about funded awards can be found at https://www.niehs.nih.gov/funding/grants/priorities/index.cfm.\n\nInformation about NIEHS present and past Funding Opportunity Announcements (FOAs) can be found at https://www.niehs.nih.gov/funding/grants/announcements/index.cfm"},{"fiscalYear":2019,"description":"In FY 2019 NIEHS anticipates issuing 793 Research Grants, 50 Individual and 36 Institutional training awards. Information about funded awards can be found at https://www.niehs.nih.gov/funding/grants/priorities/index.cfm. Information about NIEHS present and past Funding Opportunity Announcements (FOAs) can be found at https://www.niehs.nih.gov/funding/grants/announcements/index.cfm"}],"isApplicable":true}</t>
  </si>
  <si>
    <t>42 CFR 52; 45 CFR 75; 45 CFR 92; NIH Guide to Grants and Contracts; various other publications and application kits, the Division of Extramural Outreach and Information Resources, Office of Extramural Research, NIH, Room 6207, 6701 Rockledge Drive, Bethesda, MD 20892. Grants will be available under the authority of and administered in accordance with the NIH GPS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</si>
  <si>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{"flag":"none","description":"Program Contacts: Research Grants: Dr. William A Suk, Chief, Hazardous Substances Research Branch, DERT, NIEHS, E-mail: suk@niehs.nih.gov. Telephone: (984) 287-3325; or Dr. Cindy Lawler, Chief, Genes, Environment, and Health Branch, E-mail lawler@niehs.nih.gov. Telephone: (984) 287-3280; or Dr. Claudia Thompson, Chief, Population Health Branch, E-mail: thompso1@niehs.nih.gov; Telephone: (984) 287-3330; or Dr. David Balshaw, Chief, Exposure, Response, and Technology Branch, Email: balshaw@niehs.nih.gov. Telephone: (984) 287-3234.  NRSA Institutional Training Grants, Independent Scientist Awards, Mentored Research Scientist Development Awards, Mentored Clinical Research Scientist Development Awards, Academic Career Awards: Dr. Carol Shreffler, Program Administrator, Exposure, Response, and Technology Branch, E-mail: shreffl1@niehs.nih.gov. Telephone: (984) 287-3322. SBIR and STTR Grant Programs: Dr. Daniel Shaughnessy, Program Administrator, Exposure, Response, and Technology Branch, E-mail: shaughn1@niehs.nih.gov. Telephone: (984) 287-3321. P30 Core Centers Program Contact: Dr. Claudia Thompson, Chief, Population Health Branch, E-mail: thompso1@niehs.nih.gov; Telephone: (984) 287-3330; AREA grants:  Astrid C. Haugen, Email: haugen@nih.gov, Telephone: (984) 287-3266; and NRSA Individual Fellowships: Dr. Michael Humble, Program Administrator, Genes, Environment, and Health Branch, E-mail: humble@niehs.nih.gov. Telephone: (984) 287-3272. Grants Management Contact: Dr. Pat Mastin, (Acting) Chief, Grants Management Officer, Grants Management Branch, E-mail: mastin@niehs.nih.gov. Telephone: (984) 287-3285. For each program contact, the rest of the mailing address is: Division of Extramural Research and Training, National Institute of Environmental Health Sciences, National Institutes of Health, P.O. Box 12233, Research Triangle Park, NC 27709."}</t>
  </si>
  <si>
    <t>Benny Encarnacion111 TW Alexander Drive, Research Triangle Park, NC 27709 Email:&lt; a href='mailto:encarna1@niehs.nih.gov'&gt;encarna1@niehs.nih.gov&lt;/a&gt;Phone: (984) 287-3784;</t>
  </si>
  <si>
    <t>http://www.niehs.nih.gov</t>
  </si>
  <si>
    <t>Fiscal Year2017: A detailed listing and description of NIEHS funded projects can be found at http://www.niehs.nih.gov/research/supported/whowefund/index.cfm.Fiscal Year2016: A detailed listing and description of NIEHS funded projects can be found at http://www.niehs.nih.gov/research/supported/whowefund/index.cfm. A detailed listing and description of NIEHS funded projects can be found at http://www.niehs.nih.gov/research/supported/whowefund/index.cfm.Fiscal Year2018: A detailed listing and description of NIEHS funded projects can be found at http://www.niehs.nih.gov/research/supported/whowefund/index.cfm.</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</si>
  <si>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stated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</si>
  <si>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https://beta.sam.gov/fal/7aa809592c8047c5af94107a65feb33b/view</t>
  </si>
  <si>
    <t>{"list":[{"act":{"description":"National strategy for combating and eliminating tuberculosis"},"USC":{"title":"42 USC","section":"247b-6(a)"},"authorizationTypes":{"USC":true,"act":true},"usc":{"title":"42 USC","section":"247b-6(a)"}}]}</t>
  </si>
  <si>
    <t>To assist State, local health agencies, political subdivisions, and other government entities to conduct TB preventive health service programs to assist in carrying out tuberculosis (TB) control activities designed to prevent transmission of infection and disease. Financial assistance is provided to TB programs to ensure that the program needs for core TB prevention and control activities, human resource development and public health laboratories are met.  In addition, objectives include: finding all cases of active tuberculosis and ensuring completion of therapy; finding and screening persons who have had contact with TB patients, evaluating them for TB infection and disease, and ensuring completion of appropriate treatment; and conducting TB surveillance and TB public health laboratory activities that are essential to addressing these priorities.  Each of these core activities (completion of therapy, contact investigation, TB surveillance, and TB laboratory activities) is essential to effective TB prevention and control.</t>
  </si>
  <si>
    <t>Under Section 317 of the Public Health Service Act, official public health agencies or their bona fide agents of State and local governments, including the District of Columbia, the Commonwealth of Puerto Rico, the Virgin Islands, Guam, the Northern Mariana Islands, the Federated States of Micronesia, the Republic of the Marshall Islands, the Republic of Palau, and American Samoa.</t>
  </si>
  <si>
    <t>Official public health agencies of State and local governments, including the District of Columbia, the Commonwealth of Puerto Rico, the Virgin Islands, Guam, the Northern Mariana Islands, the Federated States of Micronesia, the Republic of the Marshall Islands, the Republic of Palau, and American Samoa.</t>
  </si>
  <si>
    <t>{"description":"Applicants should document the need for assistance, state the objectives of the project, outline the method of operations, describe the evaluation procedures, and provide a budget with justification of funds requested.","isApplicable":true}</t>
  </si>
  <si>
    <t>{"description":"Applicants must download application forms from www.Grants.gov. Applications must be submitted electronically at www.Grants.gov. If an applicant does not have access to the Internet, or if they have difficulty accessing the forms on-line, they may contact the CDC Office of Grants Services Technical Information Management Section (OGSTIMS) staff. For this, or further assistance, contact OGSTIMS: Telephone (770) 488-2700, Email: OGSTIMS@cdc.gov. This program is subject to the requirements described in 45 CFR 92.","isApplicable":true}</t>
  </si>
  <si>
    <t xml:space="preserve">This program is excluded from coverage under 2 CFR 200, Uniform Administrative Requirements, Cost Principles, and Audit Requirements for Federal Awards.  The standard application forms as furnished by PHS and required by 45 CFR, Parts 92, must be used for this program.  Forms and instructions are available on www.grants.gov.  </t>
  </si>
  <si>
    <t>Information on the submission of applications may be obtained from the Grants Management Officer, Office of Grants Services, Centers for Disease Control and Prevention. The standard application forms, as furnished by PHS and required by 45 CFR 92 for State and local governments, must be used for this program. This program is subject to the requirements described in 45 CFR 92.</t>
  </si>
  <si>
    <t>{"awarded":"lump","description":"Project Period: From one to five years. Budget Period: One year."}</t>
  </si>
  <si>
    <t>[{"code":"program","isSelected":true,"description":"See notice of funding opportunity (NOFO) for details. CDC programs must require awardees to submit performance measures annually as a minimum, and may require reporting more frequently. Performance measure reporting must be limited to data collection. When funding is awarded initially, CDC programs must specify required frequency, data fields, and format."},{"code":"cash","isSelected":false,"description":""},{"code":"progress","isSelected":true,"description":"The Annual Performance Report is due no later than 120 days prior to the end of the budget period.  The Annual Performance Report serves as the continuing application.  This report should include the information specified in the notice of funding opportunity (NOFO).  The Annual Federal Financial Report is required 90 days after the end of each budget period.  Final Financial Reports are required 90 days after the end of a project period.  "},{"code":"expenditure","isSelected":true,"description":"Annual Federal Financial Reports are required 90 days after the end of each budget period. Annual financial status reports are required no later than 90 days after the end of each budget period. Final financial status reports are required 90 days after the end of a project period."},{"code":"performanceMonitoring","isSelected":true,"description":"See notice of funding opportunity (NOFO) for details.  Awardees will meet the annual requirement to report on performance measures with the submission of an Annual Performance Report.  However, CDC may request an additional report, the Performance Measure Report, in certain instances such as a jurisdiction’s response to a large TB outbreak."}]</t>
  </si>
  <si>
    <t>{"isApplicable":true,"description":"In addition, grants and cooperative agreements are subject to inspection and audits by DHHS and other Federal officials."}</t>
  </si>
  <si>
    <t>Financial records, supporting documents, statistical records, and all other records pertinent to an award shall be retained for a period of three years from the date of submission of the final expenditure report or, for awards that are renewed quarterly or annually, from the date of the submission of the quarterly or annual financial report.  If any litigation, claim, financial management review, or audit is started before the expiration of the 3-year period, the records shall be retained until all litigation, claims or audit findings involving the records have been resolved and final action taken.  Property records must be retained in accordance with 45 CFR 74.53 and HHS Grants Policy Statement requirements.</t>
  </si>
  <si>
    <t>75-0950-0-1-550;</t>
  </si>
  <si>
    <t>(Cooperative Agreements) FY 17$79,830,700.00; FY 18 est $79,486,233.00; FY 19 est $80,863,811.00; FY 16$80,863,811.00; - It should be noted that for PS13-1304, RTMCCs, the funding in TAGGS is being reported under 93.116 when the NOFO itself shows 93.947.  OGS corrected the NoAs by doing deobligation/reobligation for FY13 and FY14; however for FY15 funding is showing under 93.116.</t>
  </si>
  <si>
    <t>$86,938 to $9,9,317,764  with an average of $1,454,714</t>
  </si>
  <si>
    <t>{"list":[{"fiscalYear":2016,"description":"It is estimated that support will continue as provided in fiscal year 2015. Fiscal Year 2016: objectives have been met. Support continued for the 61 tuberculosis (TB) and laboratory cooperative agreements with continued special emphasis on the completion of treatment, contact investigation, and targeted testing of high-risk populations. In addition, funding continued for six awards to support cross-cutting and disease-specific activities, including the prevention and control of HIV, viral hepatitis, STDs, and TB through prevention programs, capacity building for laboratory services, surveillance, human resources and organizational development, and monitoring and evaluation in the US Pacific Islands. Funding was also awarded to expand latent TB investigation testing and treatment to persons within a defined high-risk community in partnership with State and local health departments, community medical providers, and community leader and organizations."},{"fiscalYear":2017,"description":"To assist with current efforts of state, local and territorial TB Programs to prevent, control, and eventually eliminate tuberculosis (TB) support continued for the 61 jurisdictions with continued special emphasis on the completion of treatment, contact investigation, and targeted testing of high-risk populations. In addition, funding was awarded to six recipients to support cross-cutting and disease-specific activities, including the prevention and control of HIV, viral hepatitis, STDs, and TB through prevention programs, capacity building for laboratory services, surveillance, human resources and organizational development, and monitoring and evaluation in the US Pacific Islands. Funding was also awarded to expand latent TB investigation testing and treatment to persons within a defined high-risk community in partnership with State and local health departments, community medical providers, and community leader and organizations."},{"fiscalYear":2018,"description":"To assist with current efforts of state, local and territorial TB Programs to prevent, control, and eventually eliminate tuberculosis (TB) direct assistance (including emergency drugs) will be provided and support will continue as in fiscal year 2017."},{"fiscalYear":2019,"description":"It is estimated that support will continue as provided in fiscal year 2018."}],"isApplicable":true}</t>
  </si>
  <si>
    <t>Subpart A of 42 CFR 51b is applicable, including all regulations incorporated by reference under Section 51b.105. PHS Grants Policy Statement, DHHS Publication No. (OASH) 94-50,000, (Rev.) April 1, 1994, is available.</t>
  </si>
  <si>
    <t>Division of Tuberculosis Elimination1600 Clifton Road, MS E-10, Atlanta, GA 30333 Email:&lt; a href='mailto:KAK4@cdc.gov'&gt;KAK4@cdc.gov&lt;/a&gt;Phone: 404-639-5259;Lisa Williams1600 Clifton Road, MS E-07, Atlanta, GA 30333 Email:&lt; a href='mailto:LRW3@cdc.gov'&gt;LRW3@cdc.gov&lt;/a&gt;Phone: 404-639-1877;</t>
  </si>
  <si>
    <t>http://www.cdc.gov/tb</t>
  </si>
  <si>
    <t xml:space="preserve">93.283 Centers for Disease Control and Prevention Investigations and Technical Assistance ; 93.118 Acquired Immunodeficiency Syndrome (AIDS) Activity; 93.991 Preventive Health and Health Services Block Grant; </t>
  </si>
  <si>
    <t>All applications will be reviewed initially for completeness by CDC.  Incomplete applications that do not meet the eligibility criteria will not advance.  Applicants will be notified that their applications did not meet eligibility or published submission requirements.  A review panel will evaluate complete, eligible applications in accordance with the “Criteria” section of the notice of funding opportunity (NOFO).</t>
  </si>
  <si>
    <t>https://beta.sam.gov/fal/f76904f11d9f48dba03a828f77e852b1/view</t>
  </si>
  <si>
    <t>Preventive Medicine and Public Health Residency Training Program, Integrative Medicine Program, and National Center for Integrative Primary Healthcare</t>
  </si>
  <si>
    <t xml:space="preserve">Preventive Medicine and Public Health Residency Training Program (PMR); Preventive Medicine Residency with Integrative Health Care Training Program; and the Center for Integrative Medicine in Primary Care (CIMPC) now named the National Center for Integrative Primary Healthcare. </t>
  </si>
  <si>
    <t>{"list":[{"act":{"description":"Sections 765 and 758 of the Public Health Service Act (42 U.S.C. 295 and 42 U.S.C. 295c)"},"authorizationTypes":{"act":true}}]}</t>
  </si>
  <si>
    <t xml:space="preserve">Grants are intended to promote postgraduate medical education in the specialty of preventive medicine and to enhance preventive medicine education through incorporation of evidence-based integrative medicine curricula into such programs. A cooperative agreement established a National Center for Integrative Primary Healthcare (NCIPH) to incorporate evidence-based Integrative Medicine (IM) curricula into existing primary care residency and other health professions training programs; provide faculty development to improve clinical teaching in IM; deliver continuing education to current primary care and other health professionals to increase competency in IM; and provide technical assistance to primary care residency programs and other accredited and licensed health professions education programs on the integration of IM into the established primary care curricula and training._x000D_
_x000D_
The Preventive Medicine Residency with Integrative Health Care Training Program combined the purposes of the preventive medicine residency and integrative medicine programs into one to build on the previous achievements of the integrative medicine grantees. The broad goal of the program is to improve the health of communities by increasing the number and quality of preventive medicine physicians who can address public health needs, advance preventive medicine practices, increase access to integrative health care, and increase the integration of these two fields into preventive medicine training and practice._x000D_
_x000D_
Preventive Medicine is the specialty of medical practice which focuses on the health of individuals and defined populations in order to protect, promote, and maintain health and well-being and prevent disease, disability and premature death. It is one of the 145 medical sub-specialties recognized by the American Board of Medical Specialties. Preventive Medicine encompasses three areas of specialization: (1) General Preventive Medicine and Public Health, (2) Occupational Medicine, and (3) Aerospace Medicine. As articulated by the Institute of Medicine, integrative medicine can be described as orienting the health care process to create a seamless engagement by patients and caregivers of the full range of physical, psychological, social, preventive, and therapeutic factors known to be effective and necessary for the achievement of optimal health throughout the life span._x000D_
</t>
  </si>
  <si>
    <t>Eligible Preventive Medicine and Public Health Residency program grants, and those enhancing their programs with integrative health care applicants are: (1) an accredited school of public health or school of medicine or osteopathic medicine; (2) an accredited public or private nonprofit hospital; (3) a State, local, or tribal health department; or (4) a consortium of 2 or more entities described in (1) through (3). 
Eligible applicants for the NCIPH are (1) a health professions school, including an accredited school or program of public health, health administration, preventive medicine, or dental public health or a school providing health management programs; (2) an academic health center; (3) a State or local government; (4) any other appropriate public or private nonprofit entity.
Refer to the relevant Notice of Funding Opportunity for more specific information regarding eligibility and specialized experience. Federally Recognized Indian Tribal Government and Native American Organizations may apply if they are otherwise eligible.</t>
  </si>
  <si>
    <t>For Preventive Medicine and Public Health Residency program grants, and for those enhancing their programs with integrative health care, each trainee receiving stipend support must: (a) be a citizen of the United States, a non-citizen U.S. national, or a foreign national having in his or her possession a visa permitting permanent residence in the United States; (b) be a physician who has graduated from an accredited school of medicine or osteopathic medicine in the United States; or if a graduate from a foreign school, meet the criteria of the Educational Commission for Foreign Medical Graduates, for entry into the program supported by this grant; and (c) plan to complete the grant-supported program and engage in the practice and/or teaching of preventive medicine, especially in positions which meet the needs of medically underserved populations.</t>
  </si>
  <si>
    <t>{"description":"Applicants should review the individual HRSA Notice of Funding Opportunity issued under this CFDA program for any required proof or certifications which must be submitted with an application package. The preventive medicine residency must provide documentation of current accreditation from ACGME or AOA or documentation from ACGME related to submission of an application for accreditation.","isApplicable":true}</t>
  </si>
  <si>
    <t>{"description":"HRSA requires all applicants to apply electronically through Grants.gov.\r\n\r\nAll eligible, qualified applications will be forwarded to an objective review committee. Based on the advice of the objective review committee, the HRSA program official with delegated authority is responsible for final selection and funding decisions."}</t>
  </si>
  <si>
    <t xml:space="preserve">Notification is made in writing through a Notice of Award._x000D_
_x000D_
</t>
  </si>
  <si>
    <t>{"types":{"moe":true,"formula":false,"matching":false},"formula":{"title":"","chapter":"","part":"","subPart":"","publicLaw":"","description":""},"matching":{"description":""},"moe":{"description":"The recipient must agree to maintain non-federal funding for grant activities at a level which is not less than expenditures for such activities during the fiscal year prior to receiving the award.\r\n"}}</t>
  </si>
  <si>
    <t>{"awarded":"other","description":"The PMR funding opportunity provides support for a 5-year project period. Recipients draw down funds, as necessary, from the Payment Management System (PMS), the centralized web based system for HHS awards.\nThe National Center for Integrative Primary Healthcare was fully funded for a three-year project period in FY2014; the project period ended in FY 2017.  \nThe project period for the Preventive Medicine Residency with Integrative Health Care program is for 3 years; these awardees are active and complete their project period 8/31/2018, although may request a no cost extension. See the following for information on how assistance is awarded/released: Recipients drawdown funds, as necessary, from the Payment Management System (PMS). PMS is the centralized web based payment system for HHS awards.","awardedDescription":"Recipients drawdown funds, as necessary, from the Payment Management System (PMS).  PMS is the centralized web based payment system for HHS awards."}</t>
  </si>
  <si>
    <t>[{"code":"program","isSelected":true,"description":"Both program and financial reports are required. The recipient will be required to submit annual performance and progress reports."},{"code":"cash","isSelected":false,"description":""},{"code":"progress","isSelected":true,"description":"A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</si>
  <si>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 xml:space="preserve">Recipients are required to maintain grant accounting records 3 years from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_x000D_
</t>
  </si>
  <si>
    <t>75-0353-0-1-552;</t>
  </si>
  <si>
    <t xml:space="preserve">(Cooperative Agreements) FY 17$0.00; FY 18 est $0.00; FY 19 est $0.00; FY 16$0.00; - National Center for Integrative Primary Health Care.(Project Grants) FY 17$2,000,654.00; FY 18 est $0.00; FY 19 est $0.00; FY 16$5,928,992.00; - Preventive Medicine Residency with Integrative Healthcare(Project Grants) FY 17$4,469,058.00; FY 18 est $6,499,989.00; FY 19 est $0.00; FY 16$4,623,648.00; - Preventive Medicine Residency Grants. </t>
  </si>
  <si>
    <t>Preventive Medicine Residency
FY 2017 Range: $340,000 to $500,847; Average award $446,905
FY 2018 est Range $234,439 to $400,000; Average award $382,352
Preventive Medicine Residency with Integrative Healthcare
FY 2017 Range: $120,484 to $135,253; Average Award:  $133,376 
FY 2018 Range: $0; Average Award: $0
FY 2019  Range - $0   Average Award  $0
National Center for Integrative Primary HealthCare
FY 2017 Range: $0; Average award: $0
FY 2018 Range: $0 Average award: $0
FY 2019  Range - $0  Average award $0</t>
  </si>
  <si>
    <t>{"list":[{"fiscalYear":2016,"description":"In Academic Year 2015-2016, the Preventive Medicine Residency program supported 115 residents, most of whom were completing residencies in either Preventive Medicine/Occupational Medicine or Preventive Medicine/Public Health. Grantees partnered with 214 sites (e.g., local and state health departments, community-based organizations) to provide clinical training experiences for residents of which over 41.6% were in medically underserved communities. Of the 37 residents who completed their residency training programs in the past academic year, 91.9% received clinical training in a primary care setting, 70.3% received training in medically underserved communities and 10.8% received training in a rural setting. Sixty-nine percent of those who completed their residency intend to pursue employment or further training in primary care. Follow-up employment status collected from residents who completed training programs in AY 2014-15, of the 17 residents who graduated the prior year, 41.2% entered practice in either medically-underserved communities and/or in primary care settings.  Funds supported a variety of infrastructure activities including curriculum development and faculty development.  A total of 128 unique courses and training activities were developed, enhanced, and implemented during the academic year, providing training on emerging topics in preventive medicine for 1,426 students and advanced trainees; and supported 67 different faculty development programs and activities reaching 648 faculty members during the academic year.\r\n\r\n"},{"fiscalYear":2017,"description":"the Preventive Medicine Residency program supported 130 residents, most of whom were completing residencies in either Preventive Medicine/Occupational Medicine or Preventive Medicine and Public Health. Grantees partnered with 232 sites (e.g., local and state health departments, community-based organizations) to provide clinical training experiences for residents of which over 44.4% were in medically underserved communities. These sites provided 671 clinical training experiences for residents.  63 residents completed their residency training programs in the 2016-2017 academic year.88% of PMR funded residents received training in primary care settings, and 82% received training in medically underserved communities.  2.2% of the clinical training settings were located in rural settings.. 32% of those who completed their residency intend to pursue employment or further training in primary care. 35 % of residents indicated the intention to pursue employment in medically underserved communities.  Funds supported a variety of infrastructure activities including curriculum development and faculty development. A total of 200 unique courses and training activities were developed, enhanced, and implemented during the academic year, providing training on emerging topics in preventive medicine for 2,450 health professions students, residents, fellows, and practicing professionals.; and supporting 75 different faculty development programs and activities reaching 1080 faculty members during the academic year 2016-2017."},{"fiscalYear":2018,"description":"Fiscal Year 2018: No Current Data Available "}],"isApplicable":true}</t>
  </si>
  <si>
    <t xml:space="preserve">All administrative and audit requirements and the cost principles that govern Federal monies associated with this activity will be subject to the Uniform Guidance 2 CFR 200 as codified by HHS at 45 CFR 75._x000D_
_x000D_
HRSA awards are also subject to the requirements of the HHS Grants Policy Statement (HHS GPS) that are applicable based on recipient type and purpose of award.  The HHS GPS is available at http://www.hrsa.gov/grants/hhsgrantspolicy.pdf._x000D_
_x000D_
_x000D_
</t>
  </si>
  <si>
    <t>Steven Coulter, Project Officer, Medical Training and Geriatrics Branch, Division of Medicine and Dentistry, Bureau of Health WorkforceHealth Resources and Services Administration, Department of Health and Human Services, 5600 Fishers Lane, Room 15N-144A, Rockville , MD 20857 Email:&lt; a href='mailto:scoulter@hrsa.gov'&gt;scoulter@hrsa.gov&lt;/a&gt;Phone: 301-945-3336;</t>
  </si>
  <si>
    <t xml:space="preserve">93.412 ARRA - Preventive Medicine Residency Program;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</si>
  <si>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</si>
  <si>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https://beta.sam.gov/fal/18701e36f64d40c3a038e23741628b5c/view</t>
  </si>
  <si>
    <t>Acquired Immunodeficiency Syndrome (AIDS) Activity</t>
  </si>
  <si>
    <t>{"list":[{"act":{"description":"Public Health Service Act, Section 301(l)"},"authorizationTypes":{"act":true}}]}</t>
  </si>
  <si>
    <t>To develop and implement HIV prevention programs of public information and education.</t>
  </si>
  <si>
    <t>Public and private organizations, both nonprofit and for-profit (universities, colleges, research institutions and other public and private organizations); State and local governments, U.S. Territories and possessions; including American Indian/Alaska Native tribal governments or tribal organizations located wholly or in part within their boundaries, small and minority businesses, and businesses owned by women.</t>
  </si>
  <si>
    <t>Official health and education agencies, as well as individuals subject to AIDS.</t>
  </si>
  <si>
    <t>{"description":"Nonprofit institutions: Costs will be determined by HHS Regulations 45 CFR Part 74, for nonprofit organizations. For-profit institutions, costs will be determined by Federal Acquisition Regulations 48 CFR 31.          \n2 CFR 200, Subpart E - Cost Principles applies to this program.","isApplicable":true}</t>
  </si>
  <si>
    <t>{"environmentalImpact":{"reports":[{"isSelected":true,"reportCode":"ExecutiveOrder12372"},{"isSelected":true,"reportCode":"otherRequired"}]},"description":"Preapplication coordination is required.  This program is eligible for coverage under E.O. 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</si>
  <si>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{"description":"Applicant must download application forms from www.grants.gov. Applications must be submitted electronically at www.grant.gov. If an applicant does not have access to the Internet, or if they have difficulty accessing the forms on-line, contact the CDC Office of Grants Services Technical Information Management Section (OGSTIMS) staff. For this, or further assistance, contact OGSTIMS: Telephone (770) 488-2700 , Email: OGSTIMS@cdc.gov. This program is subject to the provisions of 45 CFR, Parts 74 or 92, as appropriate."}</t>
  </si>
  <si>
    <t>After review and approval, a notice of award (NoA) is prepared and processed, along with appropriate notification to the public. Initial award provides funds for first budget period (12 months) and NoA indicates support provided in the initial award and the recommended funding amounts for the remainder of project period, allocation of Federal funds by budget categories, and special conditions, if any.</t>
  </si>
  <si>
    <t>See NOFO for details</t>
  </si>
  <si>
    <t>Applicants may resubmit application for next notice of funding opportunity (NOFO) or review.</t>
  </si>
  <si>
    <t>As stated in the Terms and Conditions of NoA.</t>
  </si>
  <si>
    <t>{"awarded":"letter","description":"From 1 to 5 years (renewable)."}</t>
  </si>
  <si>
    <t>[{"code":"program","isSelected":true,"description":"See notice of funding opportunity (NOFO) for details."},{"code":"cash","isSelected":false,"description":""},{"code":"progress","isSelected":true,"description":"See NOFO for details."},{"code":"expenditure","isSelected":false,"description":""},{"code":"performanceMonitoring","isSelected":true,"description":"See NOFO for details."}]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</si>
  <si>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addition, grants and cooperative agreements are subject to inspection and audits by DHHS and other Federal officials."}</t>
  </si>
  <si>
    <t>Financial records and supporting documents must be maintained for 3 years after the end of each budget period. If questioned, records must be kept until matters are settled.</t>
  </si>
  <si>
    <t>(Cooperative Agreements) FY 17$3,327,453.00; FY 18 est $3,327,453.00; FY 19 est $0.00; FY 16$2,911,638.00; - PS14-1409; PS15-1505.  
Note: For FY 2018, HIV prevention activities and HIV surveillance will be combined into a new project, "Integrated HIV Surveillance and Prevention Programs for Health Departments" (CDC-RFA PS18-1802 will combine PS12-1201 and PS13-1301).</t>
  </si>
  <si>
    <t>PHS Grants Policy Statement, DHHS Publication No. (OASH) 94-50,000, (Rev.) April 1, 1994; Administration of Grants, DHHS; 45 CFR, Part 74; Guidelines established by CDC for AIDS cooperative agreements.</t>
  </si>
  <si>
    <t>Lisa Williams1600 Clifton Road, Mail Stop E-07_x000D_
, Atlanta, GA 30333 Email:&lt; a href='mailto:lrw3@cdc.gov'&gt;lrw3@cdc.gov&lt;/a&gt;Phone: 404-639-1877;</t>
  </si>
  <si>
    <t>http://www.cdc.gov/hiv/</t>
  </si>
  <si>
    <t>Based on the evaluation criteria as stated in the notice of funding opportunity (NOFO).</t>
  </si>
  <si>
    <t>https://beta.sam.gov/fal/cf0237174489442f81ac2b200810a380/view</t>
  </si>
  <si>
    <t>Oral Diseases and Disorders Research</t>
  </si>
  <si>
    <t>Dental, Oral and Craniofacial Research.</t>
  </si>
  <si>
    <t>{"list":[{"act":{"description":"Public Health Service Act"},"publicLaw":{"number":"78-410"},"authorizationTypes":{"act":true,"publicLaw":true}}]}</t>
  </si>
  <si>
    <t>To improve oral, dental and craniofacial health through performing and supporting basic, translational, and clinical research; conducting and funding research training and career development programs to ensure an adequate number of talented, well-prepared, and diverse investigators; coordinating and assisting relevant research and research-related activities among all sectors of the research community; and promoting the timely transfer of knowledge gained from research and its implications for health to the public, health professionals, researchers, and policy-makers. 1. The Behavioral and Social Sciences (BSS) Research Program supports basic and applied BSS research to promote oral health, to prevent oral diseases and related disabilities, and to improve management of craniofacial conditions, disorders and injury. 2. The Clinical and Practice-Based Research Program supports cross-sectional descriptive, case-control, prospective cohort and retrospective studies of dental, oral, and craniofacial diseases and disorders.  The NIDCR-supported National Dental Practice-Based Research Network is a program in which national oral health studies are conducted in dental practices on topics of importance to practitioners and their patients. 3. The Clinical Trials Program supports improving oral health with high-quality evidence derived from well-executed Phase I, II, III, and IV clinical trials. 4. The Data Science, Computational Biology and Bioinformatics Program focuses on challenges in integrating and interpreting diverse and high-volume data to better understand dental, oral, and craniofacial conditions and their health consequences including the areas of bioinformatics, data science, computational biology and computational genomics, and systems biology approaches to dental, oral, and craniofacial research. 5. The Dental Materials and Biomaterials Program supports development of innovative approaches to restore tissue function by replacement and/or enhancement of dental, oral and craniofacial tissues compromised by trauma or disease. NIDCR encourages basic and translational extramural research in dental materials, medical devices, biosensors, imaging, dental implants, biocompatibility of dental materials, and biomaterials for craniofacial restoration and reconstruction. 6. The Developmental Biology and Genetics program supports basic and translational research to better understand the development of craniofacial structures from the early embryonic specification of the neural crest through the later development of teeth and craniofacial sutures. This program also supports research into the genetic and environmental contributions to craniofacial disorders, particularly their study in model organisms. 7. The Health Disparities Research Program supports studies that: provide a better understanding of the basis of oral health disparities and inequities; develop and test interventions tailored/targeted to underserved populations; seek to understand a broadened array of determinants of disparities/inequities in oral health status and care at multiple levels; take a holistic, social ecological, multi-level interventional approach designed to have a meaningful impact on oral health status and quality of life of vulnerable and underserved populations. 8. The HIV/AIDS and Oral Health Research Program supports extramural basic, translational and clinical research on HIV/AIDS to advance understanding of the underlying molecular, cellular, immunological and genetic mechanisms of HIV infection, the development of oral co-morbidities associated with HIV/AIDS, and the effects of HIV treatments on oral and dental tissues. 9. The Microbiology Program supports basic research examining the role of the oral microbiota (comprising bacteria, archaea, fungi and viruses) in dental health and disease as well as preclinical studies aimed at developing new prevention and treatment options for dental infections. Topics include examining the oral microbiota through studies in microbial ecology, physiology and genetics; polyomic technologies (genomics, metagenomics and systems biology); mechanisms of microbial virulence and pathogenesis; and classical prevention and treatment strategies for combating infectious disease. 10. The Mineralized Tissue Physiology Program supports basic and translational science research on craniofacial skeletal biology and pathobiology, and pharmacogenetics, and promotes interdisciplinary and multidisciplinary approaches to advance the understanding of normal and abnormal processes underlying oral, dental, and craniofacial diseases and disorders. 11.  The Neuroscience of Orofacial Pain and Temporomandibular Disorders Program supports basic, translational, and clinical research on: orofacial pain and neuropathies, temporomandibular joint and muscle disorders, development of biomarkers for diagnostics and prognostics, and development of therapeutics. 12. The Oral and Salivary Cancer Biology Program supports basic and translational research to improve detection and treatment of cancers of the oral cavity, pharynx, and salivary glands. Basic research focuses on susceptibilities and mechanisms that influence tumor initiation, promotion, and progression. Translational research focuses on development of innovative biomarkers, novel diagnostic technologies, and appropriate human specimens to better characterize cancers and improve medical decision making and treatment response evaluation. 13. The NIDCR research training and career development programs span the career stages of scientists, supporting training for basic, clinical, behavioral, and other research related to the NIDCR mission. 14. The Salivary Biology and Immunology Program encourages basic and translational research that furthers our understanding of the biology of saliva and salivary gland, immunology of oral diseases, and oral manifestations of systemic and infectious diseases; develops new tools and technologies to address challenges in these areas, and explores pathways toward commercialization and therapeutics. 15. The Tissue Engineering and Regenerative Medicine Program supports basic and translational research on employing bioengineering- and stem cell biology- based approaches for the reconstruction, repair, and regeneration of dental, oral, and craniofacial (DOC) tissues damaged because of disease or injury. The goal of this program is to advance engineering of biocompatible DOC tissue constructs and their functional integration into the host tissue microenvironment, and to support efforts aimed at healing and regeneration of endogenous host tissues. 16. The Translational Genetics and Genomics Program supports research designed to identify the genetic and molecular mechanisms underlying dental, oral, and craniofacial diseases and health. 17. The Small Business Innovation Research (SBIR) program seeks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18. The Small Business Technology Transfer (STTR)STTR program seeks to stimulate and foster scientific and technological innovation and foster technology transfer through cooperative research and development carried out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</si>
  <si>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COOPERATIVE AGREEMENTS;PROJECT GRANTS;PROJECT GRANTS (CONTRACTS);PROJECT GRANTS (FELLOWSHIPS);PROJECT GRANTS (SPECIAL)</t>
  </si>
  <si>
    <t>Research Project Grants: Scientists at universities, medical and dental schools, hospitals, laboratories, and other public or private nonprofit and for-profit institutions. NRSA and career development awards: (1) Nonprofit domestic organizations may apply for institutional awards. (2) Individual candidates or applicants must arrange sponsorship by a public or nonprofit private institution having staff and facilities appropriate to the proposed research training program. (3) All awardees must be citizens, or non-citizen nationals, of the United States or have been admitted to the United States for permanent residence, except for K99/R00 and T90/R90 grants. (4) To be eligible, postdoctoral NRSA and career development awardees must have a professional or scientific degree (M.D., Ph.D., D.D.S., D.V.M., Sc.D., D.Eng., or equivalent domestic or foreign degree). Institutional applicants must be able to provide the staff and facilities suitable for the proposed research training. SBIR and STTR grants:  Can be awarded only to domestic small business concerns that meet the following criteria: 1) Is organized for profit, with a place of business located in the United States, which operates primarily within the United States or which makes a significant contribution to the United States economy through payment of taxes or use of American products, materials or labor; 2) Is in the legal form of an individual proprietorship, partnership, limited liability company, corporation, joint venture, association, trust or cooperative, except where the form is a joint venture, there must be less than 50 percent participation by foreign business entities in the joint venture; 3) Be a concern which is more than 50% directly owned and controlled by one or more individuals (who are citizens or permanent resident aliens of the United States), other business concerns (each of which is more than 50% directly owned and controlled by individuals who are citizens or permanent resident aliens of the United States), or any combination of these; no single venture capital operating company, hedge fund, or private equity firm may own more than 50% of the concern, 4) Has, including its affiliates, not more than 500 employees, and 5) meets the other regulatory requirements found in 13 C.F.R. Part 121.  For STTR awards, the small business must "partner" with a research institution in a cooperative research and development project . In both Phase I and Phase II for both SBIR and STTR, the research must be performed in the U.S. and its possessions. To be eligible for funding, all grant applications must be evaluated for scientific merit and program relevance by a peer scientific review group and the National Advisory Dental and Craniofacial Research Council.</t>
  </si>
  <si>
    <t>Health professionals, graduate students, undergraduate students, health professional students, scientists, researchers, and any nonprofit or for-profit organization, company or institution engaged in biomedical research.</t>
  </si>
  <si>
    <t>{"description":"Research Project Grants: Applications must include the specific aims (objectives) of the research, background and significance, research design and methods, investigator qualifications, innovation, approach/methodology, and environment/resources for the proposed project. NRSA and career development awards: (1) Individual Award Candidates: the applicant's academic record, research experience, citizenship, institutional sponsorship, proposed research area, and plan for training, must be included in the application. (2) Institutional Award Candidates: the application must include the objectives, methodology, and resources for the research training program, the research qualifications and experience of participating faculty in training students and fellows, and the criteria to be used in selecting individuals for support. Costs will be determined in accordance with OMB Circular No. A-87 for State and Local Governments.  Costs for for-profit organizations  are determined in accordance with the Federal Acquisition Regulations Subpart 31.2. For other than State and Local Government grantees, costs will be determined by Health and Human Services (HHS) Regulations 45 CFR, Part 74, Subpart Q.  For SBIR and STTR grants, the applicant organization (small business) must present an idea in the research plan that has potential for commercialization and furnish evidence that scientific competence, experimental methods, facilities, equipment, and funds requested are appropriate to carry out the plan.","isApplicable":true}</t>
  </si>
  <si>
    <t>{"description":"Applications for Federal assistance must be submitted electronically through Grants.gov (http://www.grants.gov) using the SF424 Research and Related (R&amp;R) forms and the SF424 (R&amp;R) Application Guide (http://grants.nih.gov/grants/forms.htm).  A registration process through Grants.gov is necessary before submission.  Applicants are strongly encouraged to start the registration process at least four weeks prior to the applications submission date.","isApplicable":true}</t>
  </si>
  <si>
    <t xml:space="preserve">All accepted grant applications competing for research project grants, career development awards, and NSRA awards are reviewed by two advisory groups. Primary review is conducted by an initial review group composed of extramural peer scientists, and secondary review by the National Advisory Dental and Craniofacial Research Council (NADCRC). Secondary review of NRSA fellowship applications is conducted by NIDCR staff rather than by the NADCRC. All accepted SBIR/STTR applications are evaluated for scientific and technical merit by an appropriate initial review group and by the NADCRC. All applications receiving a priority score compete for available SBIR/STTR set-aside funds on the basis of scientific and technical merit and commercial potential of the proposed research, program relevance, and program balance among the areas of research. </t>
  </si>
  <si>
    <t>Research Project Grants, SBIR/STTR, and NSRA: From 6 to 9 months.</t>
  </si>
  <si>
    <t>A Principal Investigator (PI) may question the technical or procedural aspects of the review of his/her application by communicating with the program staff of the Institute. A description of the NIH Peer Review Appeal procedures is available on the NIH home page:  http://grants.nih.gov/grants/peer_review_process.htm#Appeals and in the Notice:  https://grants.nih.gov/grants/guide/notice-files/NOT-OD-11-064.html.</t>
  </si>
  <si>
    <t>Grants: Applications for approval beyond the approved project period must be submitted at least 6 to 9 months in advance of the termination date. NRSA: Institutional Awards may be made up to 5 years. No individual may receive NIH/NRSA support at the postdoctoral level for more than 3 years, and total support of more than 6 years, unless a specific waiver is requested and approved.</t>
  </si>
  <si>
    <t>{"awarded":"other","description":"Research Project Grants: Approval of a project includes a determination of support for the authorized project period (generally not to exceed 5 years). Awards to support the project are made on an annual basis. At the time of initial award, the grant provides funds for the conduct of the project during the first budget period (usually 12 months) and the Notice of Grant Award indicates the support recommended and expected to be made available for the remainder of the project beyond the approved project period, an application for renewal must be submitted in accordance with the deadline dates and instructions attached to the form. SBIR Phase I awards are generally for 6 months; Phase II awards normally are for 2 years. STTR Phase I awards are generally for 1 year; Phase II awards are for 2 years."}</t>
  </si>
  <si>
    <t>[{"code":"program","isSelected":false},{"code":"cash","isSelected":false},{"code":"progress","isSelected":true,"description":"Annually."},{"code":"expenditure","isSelected":true,"description":"Annually."},{"code":"performanceMonitoring","isSelected":false}]</t>
  </si>
  <si>
    <t>Expenditures and other financial records must be retained for 3 years from the day on which the grantee submits the last expenditure report for the report period.</t>
  </si>
  <si>
    <t>75-0873-0-1-550;</t>
  </si>
  <si>
    <t xml:space="preserve">(Project Grants) FY 17$310,249,153.00; FY 18 est $335,999,832.00; FY 19 est $323,332,633.00; FY 16$292,486,346.00; - </t>
  </si>
  <si>
    <t>FY2016: research project grants: range $5000-$9,388,133, average $435,861; NRSA: range $4,061-$775,140, average $101,143; SBIR/STTR: range $148,507-$1,375,173, average $388,321; Career development: range $70,779-$290,023, average $135,301.
FY2017: research project grants: range $8042-$9,224,715, average $445,599; NRSA: range $363-$568,952, average $77,309; SBIR/STTR: range $27,916-$1,046,856, average $540,253; Career development: range $9,369-$346,329, average $134,492.</t>
  </si>
  <si>
    <t>Grants: 42 CFR 66; 45 CFR 74; NIDCR Grants and Funding website (http://www.nidcr.nih.gov/GrantsAndFunding/), NIH Grants website (http://grants.nih.gov/grants/oer.htm).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</si>
  <si>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Dr. Alicia Dombroski,6701 Democracy Blvd.; MSC 4878 , Bethesda, MD 20892 Email:&lt; a href='mailto:adombroski@nidcr.nih.gov'&gt;adombroski@nidcr.nih.gov&lt;/a&gt;Phone: (301) 594-4890;</t>
  </si>
  <si>
    <t>http://www.nidcr.nih.gov</t>
  </si>
  <si>
    <t>The primary criteria for evaluating grant applications include assessment of: (1) the scientific merit, significance and overall impact of the proposed study and its objectives; (2) the competency of the proposed investigator(s) to successfully pursue the project; (3) the innovation and novelty of the concepts, approaches, or methodologies; (4) the technical adequacy of the experimental design and approach; (5) the adequacy of the available proposed facilities and resources; (6) the necessity of the budget components requested in relation to the proposed project; and (7) the relevance and importance to the posted institute program objectives.  Also evaluated, where applicable, but not scored are:  (1) protections for human subjects; (2) inclusion of women, minorities, and children; (3) vertebrate animal welfare; and (4) adequate protection of research personnel and/or the environment, biosafety, biocontainment and the security of select agents; (5) resource sharing plans; (6) authentication of key biological and/or chemical resources, (7) budget and period of support.   In addition, the following criteria will be used in considering the scientific and technical merit of SBIR/STTR Phase I grant applications: the potential of the proposed research for commercial application. Phase II grant applications will reviewed based upon the following criteria: (1) The degree to which the Phase I objectives were met and feasibility demonstrated; (2) the scientific and technical merit of the proposed approach for achieving the Phase II objectives; (3) the technological innovation, originality, or societal importance of the proposed research; and (4) the potential of the proposed research for commercial application. 
NRSA individual fellowship applications will be evaluated for:  (1) overall impact/merit; (2) suitability of the applicant; (3) qualifications of the sponsor(s)/collaborator(s); (4) scientific merit of the research training plan; (5) training potential; and (6) institutional environment and commitment to training.  NRSA institutional training grants are assessed for:  (1) overall impact; (2) merit of the training program and institutional environment; (3) the experience and success of the training program directors, PIs, and mentors; (4) the trainee recruitment plan and selection; and (5) the training record of the program and/or institution.
Career Development applications will be evaluated for:  (1) overall impact; (2) qualifications of the candidate; (3) the career plan and career goals/objectives of the candidate; (4) scientific merit of the research plan. (5) qualifications of the mentor(s), consultant(s) and collaborator(s); and (5) institutional environment and commitment to career development.</t>
  </si>
  <si>
    <t>https://beta.sam.gov/fal/8676c4643814495ba3842124e11badfe/view</t>
  </si>
  <si>
    <t>Health Professions Pre-graduate Scholarship Program for Indians</t>
  </si>
  <si>
    <t>INDIAN HEALTH SERVICE, HEALTH AND HUMAN SERVICES, DEPARTMENT OF</t>
  </si>
  <si>
    <t>{"list":[{"act":{"description":"Indian Health Care Improvement Act"},"publicLaw":{"congressCode":"94","number":"437"},"authorizationTypes":{"USC":false,"act":true,"statute":false,"publicLaw":true,"executiveOrder":false}}]}</t>
  </si>
  <si>
    <t>To provide scholarships to American Indians and Alaska Natives for the purpose of completing pre-graduate education leading to a baccalaureate degree only in the following areas: (1) Pre-medicine: priority as follows: senior, junior, sophomore, freshman; (2) Pre-dentistry: priority as follows: senior, junior, sophomore, freshman; (3) Pre-optometry: priority as follows: senior, junior, sophomore, freshman; (4) Pre-podiatry: priority as follows: senior, junior, sophomore, freshman.</t>
  </si>
  <si>
    <t>Individuals of American Indian or Alaska Native descent, who have successfully completed high school education or high school equivalency, and have been accepted for enrollment or are enrolled in an accredited pre-graduate program in a pre-medicine, pre-dentistry, pre-optometry or pre-podiatry curriculum.</t>
  </si>
  <si>
    <t>Individuals of American Indian or Alaska Native descent.</t>
  </si>
  <si>
    <t>{"description":"Individuals of American Indian or Alaska Native descent, who have successfully completed high school education or high school equivalency, and have been accepted for enrollment or are enrolled in an accredited pre-graduate program in a pre-medicine, pre-dentistry, pre-podiatry or pre-optometry curriculum.","isApplicable":true}</t>
  </si>
  <si>
    <t>{"description":"Application form OMB No. 0917-0006 and instructions are provided by the Indian Health Service and are usually available to interested individuals in December (www.ihs.gov/scholarship/applynow). An application form and required documentation (official transcripts, letter of acceptance by college, curriculum verification, Indian eligibility, tuition verification, faculty evaluations) are submitted to IHS Headquarters for review and approval/disapproval."}</t>
  </si>
  <si>
    <t>Grants are awarded on a competitive basis. Funding covers only Tuition and Fees. Tuition and fee payments are made to the recipient's college or university.</t>
  </si>
  <si>
    <t>{"flag":"yes","list":[{"start":"2016-12-15","end":"2017-03-28","description":"The application cycle opens in mid-December 2016 and closes on February 28, 2017 for current scholarship recipients interested in extending their scholarship for another year.  The application deadline for new scholarship applicants is March 28, 2017."}]}</t>
  </si>
  <si>
    <t>Grants are approved or disapproved by July 1, 2017, by the Indian Health Service, Division of Grants Management.</t>
  </si>
  <si>
    <t>Continuation applications must be submitted annually. Continued funding is subject to the availability of funds and satisfactory performance.</t>
  </si>
  <si>
    <t>{"awarded":"lump","description":"Maximum length of funding is a total of 4 years full-time and 8 years part-time. See the following for information on how assistance is awarded/released: Tuition payments and fees are paid upon receipt of invoices from the universities. Stipend payments are paid monthly for the 10-month academic period. An amount for books and other necessary expenses is provided to the student."}</t>
  </si>
  <si>
    <t>[{"code":"program","isSelected":false},{"code":"cash","isSelected":false},{"code":"progress","isSelected":true,"description":"Students are required to submit their official transcripts as they are received. Initial progress reports are required for each quarter. Notification of Academic Problem/Change is required at any time a problem or change occurs."},{"code":"expenditure","isSelected":false},{"code":"performanceMonitoring","isSelected":false}]</t>
  </si>
  <si>
    <t>The Indian Health Service Scholarship Program maintains records on all students. Records must be maintained for 4 years after the final payment has been made.</t>
  </si>
  <si>
    <t>75-0390-0-1-551;</t>
  </si>
  <si>
    <t>(Training) FY 16$1,367,162.00; FY 17 est $1,500,000.00; FY 18 est $1,500,000.00;</t>
  </si>
  <si>
    <t>$23,835 - $81,091; average $34,497</t>
  </si>
  <si>
    <t>42 CFR 36.370-36.374. Final Rules and Regulations, the Indian Health Care Improvement Act, Public Law 96-537 (which amends Public Law 94-437, Section 103), published in the Federal Register on February 29, 1984.</t>
  </si>
  <si>
    <t>{"flag":"none","description":"Program Contact: Ms. Reta Brewer, Chief, Scholarship Branch, Division of Health Professions Support, Indian Health Service, 5600 Fishers Lane, Mail Stop; OHR 11E69B, Rockville, MD 20857.  Email: scholarship@ihs.gov Telephone: (301) 443-2349.\r\n\r\nGrants Management Contact: Mr. Robert Tarwater, Director, Division of Grants Management, Indian Health Service, 5600 Fishers Lane, Mail Stop 09E70, Rockville, MD 20857.  Telephone: (301) 443-5204, Fax (301) 594-0899."}</t>
  </si>
  <si>
    <t>Grants Policy Office5600 Fishers Lane, Mail Stop: 09E70, Rockville, MD 20857 Email:&lt; a href='mailto:grantspolicy@ihs.gov'&gt;grantspolicy@ihs.gov&lt;/a&gt;Phone: 301-443-5204;</t>
  </si>
  <si>
    <t>http://www.ihs.gov</t>
  </si>
  <si>
    <t xml:space="preserve">93.972 Health Professions Scholarship Program; 93.971 Health Professions Preparatory Scholarship Program for Indians; </t>
  </si>
  <si>
    <t>Applications are scored based on Academic performance, Faculty/Employer Evaluations and Applicant Essays.  Complete information on the applicant selection process is available in the IHS Scholarship Program Application Handbook at https://www.ihs.gov/scholarship/handbooks/application_handbook.pdf.</t>
  </si>
  <si>
    <t>https://beta.sam.gov/fal/60116141792e84f4a2f8702b368610fb/view</t>
  </si>
  <si>
    <t>Nurse Anesthetist Traineeship</t>
  </si>
  <si>
    <t>(NAT)</t>
  </si>
  <si>
    <t>{"list":[{"act":{"description":"Section 811 of the Public Health Service (PHS) Act, (42 U.S.C. 296j)"},"authorizationTypes":{"USC":false,"act":true,"statute":false,"publicLaw":false,"executiveOrder":false}}]}</t>
  </si>
  <si>
    <t>Grants are awarded to accredited institutions that educate registered nurses to become nurse anesthetists; recipient institutions in turn disburse funds to students in the form of traineeship support.  _x000D_
As many Nurse Anesthesia programs transition from Master’s to clinical Doctoral-level programs, increased demands on time and financial resources restrict the ability of students to work for the duration of the program.  Thus, the goal of the Nurse Anesthetist Traineeship (NAT) Program is to provide traineeship support for licensed registered nurses enrolled as full-time students in accredited master’s or doctoral nurse anesthesia programs to work towards increasing  the number of nurse anesthetists, especially those serving  rural and underserved populations, thereby addressing the distribution of providers to target communities in need.</t>
  </si>
  <si>
    <t xml:space="preserve">Eligible applicants are collegiate schools of nursing, academic health centers, and other private or public nonprofit entities accredited by a recognized body or bodies or State agency, approved for the purpose of nursing education by the Secretary of Education, which provide registered nurses with full-time, graduate-level nurse anesthesia master's or doctoral education and have evidence of accreditation from the American Association of Nurse Anesthetists (AANA) Council on Accreditation of Nurse Anesthesia Educational Programs. The school must be located in the 50 states, the District of Columbia, Guam, the Commonwealth of Puerto Rico, the Northern Mariana Islands, American Samoa, Guam, the U.S. Virgin Islands, the Federated States of Micronesia, the Republic of the Marshall Islands, and the Republic of Palau._x000D_
_x000D_
_x000D_
Faith-based and community-based organizations, Federally recognized Indian Tribal Government and Native American Organizations may apply for these funds if otherwise eligible._x000D_
</t>
  </si>
  <si>
    <t>NAT funds are awarded to institutions, not individuals. Traineeship recipients are selected by the participating institutions. A candidate must be a citizen of the United States, non-citizen national, or foreign national who possesses a visa permitting permanent residence in the United States, and must be enrolled full-time in an accredited graduate-level nurse anesthesia program. Individuals on temporary student visas are not eligible.</t>
  </si>
  <si>
    <t>{"description":"HRSA requires all applicants to apply electronically through Grants.gov. The NAT Program is a formula-based grant program that does not undergo a formal Objective Review Process. All eligible, qualified applications are reviewed and assessed internally.\n\n2 CFR 200, Uniform Administrative Requirements, Cost Principles, and Audit Requirements for Federal Awards applies to this program."}</t>
  </si>
  <si>
    <t xml:space="preserve">The funds appropriated for the NAT Program are distributed among eligible institutions based on a formula._x000D_
_x000D_
Notification of award is made in writing (electronic) through a Notice of Award._x000D_
</t>
  </si>
  <si>
    <t>Approximately from 120 to 180 days after receipt of applications.</t>
  </si>
  <si>
    <t>Applications must be submitted annually.</t>
  </si>
  <si>
    <t>{"types":{"moe":true,"formula":true,"matching":false},"formula":{"title":"","chapter":"","part":"","subPart":"","publicLaw":"","description":""},"matching":{"description":""},"moe":{"description":"The recipient must agree to maintain non-federal funding for award activities at a level which is not less than expenditures for such activities during the fiscal year prior to receiving this award."}}</t>
  </si>
  <si>
    <t>{"awarded":"other","description":"This funding opportunity provides support for a one-year project period.","awardedDescription":"Recipients draw down funds, as necessary, from the Payment Management System (PMS).  PMS is the centralized web based payment system for HHS awards.\r\n\r\n"}</t>
  </si>
  <si>
    <t>[{"code":"program","isSelected":true,"description":"Program reports are required. The recipient will be required to submit Annual Performance Reports. No cash reports are required. NAT award recipients are not required to submit the annual Federal Financial Report SF-425 to HRSA. For the purpose of this grant program, the quarterly Federal Cash Transaction Report submitted to the Payment Management System (PMS) will be used to fulfill the financial reporting requirement. Timely and accurate information provided to the PMS will be used in lieu of the Financial Status Report /Federal Financial Report.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Award."},{"code":"cash","isSelected":false,"description":""},{"code":"progress","isSelected":true,"description":"NAT grantees are not required to submit the annual Federal Financial Report SF-425 to HRSA. For the purpose of this grant program, the quarterly Federal Cash Transaction Report submitted to the Payment Management System (PMS) will be used to fulfill the financial reporting requirement. Timely and accurate information provided to the PMS will be used in lieu of the Financial Status Report /Federal Financial Report."},{"code":"expenditure","isSelected":false,"description":""},{"code":"performanceMonitoring","isSelected":false,"description":""}]</t>
  </si>
  <si>
    <t>Recipients are required to maintain grant accounting records 3 years after the date they submit the Federal Financial Report.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 year period, whichever is later.</t>
  </si>
  <si>
    <t>(Formula Grants) FY 17$229,066.00; FY 18 est $4,850,000.00; FY 19 est $0.00; FY 16$2,250,000.00; - FY18 includes One-time funds ($2,600,000) to address the opioid epidemic</t>
  </si>
  <si>
    <t>FY 16 Range: $8,353-$97,159; Average award: $55,555
FY17 Range: $9,925-$90,512; Average award: $27,439
FY18 est Range: $11,487-$274,539; Average award: $69,406</t>
  </si>
  <si>
    <t xml:space="preserve">All administrative and audit requirements and the cost principles that govern Federal monies associated with this activity will be subject to the Uniform Guidance 2 CFR 200 as codified by HHS at 45 CFR 75._x000D_
_x000D_
HRSA awards are also subject to the requirements of the HHS Grants Policy Statement (HHS GPS) that are applicable based on recipient type and purpose of award.  The HHS GPS is available at http://www.hrsa.gov/grants/hhsgrantspolicy.pdf </t>
  </si>
  <si>
    <t>Karen Breeden, MPA, Health Resources and Services Administration, Bureau of Health Workforce, Division of Nursing and Public Health,5600 Fishers Lane, Room 11N74B, Rockville, MD 20857 Email:&lt; a href='mailto:KBreeden@HRSA.gov'&gt;KBreeden@HRSA.gov&lt;/a&gt;Phone: (301) 443-5787;</t>
  </si>
  <si>
    <t>The NAT Program is a formula-based grant program that does not undergo a formal Objective Review Process. Procedures for assessing the technical merit of applications have been instituted to provide for an internal review of applications. All eligible applicants are considered in a formula for determining awards. Eligible applicants must meet all applicable Federal guidelines, Trainees must be eligible to sit for the certification examination administered by the American Association of Nurse Anesthetists Council on Certification of Nurse Anesthetist to become a Certified Registered Nurse Anesthetist upon program completion, and programs must meet other national organizational guidelines, as appropriate, in the nursing field of study. The applicant’s nurse anesthetist program must be accredited by the Council on Accreditation of Nurse Anesthesia Educational Programs.</t>
  </si>
  <si>
    <t>https://beta.sam.gov/fal/a08beab9aba74a3cbb089cef186091d7/view</t>
  </si>
  <si>
    <t>EMS for Children</t>
  </si>
  <si>
    <t>{"list":[{"act":{"description":"Public Health Service Act, Title XIX, Section 1910, (42 U.S.C. 300w-9); as amended"},"authorizationTypes":{"act":true}}]}</t>
  </si>
  <si>
    <t xml:space="preserve">To support demonstration projects for the expansion and improvement of emergency medical services for children who need treatment for trauma or critical care. </t>
  </si>
  <si>
    <t>State Governments and Accredited Schools of Medicine</t>
  </si>
  <si>
    <t>All children will benefit from the project grants administered by this program, including children from minority groups.</t>
  </si>
  <si>
    <t>Notification is made in writing by a Notice of Award.</t>
  </si>
  <si>
    <t>Final decisions are made about 4 months after receipt of applications.</t>
  </si>
  <si>
    <t>Renewal applications will be accepted.</t>
  </si>
  <si>
    <t>{"awarded":"other","description":"Awards are made annually, in accordance with the project period method of awarding grants. Payments are made through a Letter of Credit or Cash Demand System. Project periods are generally for up to 3 years, but may be up to 4 years with an optional 5th year. See the following for information on how assistance is awarded/released: Grantees drawdown funds, as necessary, from the Payment Management System (PMS). PMS is the centralized web based payment system for HHS awards. ","awardedDescription":"Grantees drawdown funds, as necessary, from the Payment Management System (PMS).  PMS is the centralized web based payment system for HHS awards."}</t>
  </si>
  <si>
    <t>[{"code":"program","isSelected":true,"description":"Annual program reports are required.  "},{"code":"cash","isSelected":true,"description":"Refer to \"reports\" information below."},{"code":"progress","isSelected":true,"description":"The awardee will be required to submit performance and progress reports as well as status-federal financial reports (see the program announcement and notice of award for details for each required report). Performance Reports include annual reporting of EMSC performance measures data, as approved by Office of Management and Budget after public review via Federal Register Notice.  Data collection related to the EMSC performance measures is required periodically to monitor grantee progress.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Award."},{"code":"expenditure","isSelected":false,"description":""},{"code":"performanceMonitoring","isSelected":true,"description":"Refer to \"reports\" information above."}]</t>
  </si>
  <si>
    <t>Grantees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</si>
  <si>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17$17,393,910.00; FY 18 est $19,311,470.00; FY 19 est $18,088,783.00; FY 16$17,016,778.00; - </t>
  </si>
  <si>
    <t>$130,000 to $3,000,000; $232.668</t>
  </si>
  <si>
    <t>{"list":[{"fiscalYear":2018,"description":"N/A"},{"fiscalYear":2016,"description":"74 awards 74"},{"fiscalYear":2017,"description":"74 awards"}],"isApplicable":true}</t>
  </si>
  <si>
    <t>This program is subject to the provisions of 45 CFR Part 92 for State, local and tribal governments and 45 CFR Part 74 for institutions of higher education, hospitals, other nonprofit organizations and commercial organizations, as applicable. _x000D_
_x000D_
HRSA awards are subject to the requirements of the HHS Grants Policy Statement (HHS GPS) that are applicable based on recipient type and purpose of award.  The HHS GPS is available at http://www.hrsa.gov/grants.</t>
  </si>
  <si>
    <t>{"flag":"appendix","description":"Maternal and Child Health Bureau, Health Resources and Services Administration, Department of Health and Human Services, 5600 Fishers Lane, Rockville, MD 20857. "}</t>
  </si>
  <si>
    <t>Theresa Morrison-QuinataMaternal and Child Health Bureau, Health Resources and Services Administration, 5600 Fishers Lane, Room 18N-54, Rockville, MD 20857 Email:&lt; a href='mailto:TMorrison-Quinata@hrsa.gov'&gt;TMorrison-Quinata@hrsa.gov&lt;/a&gt;Phone: (301) 443-1527.;</t>
  </si>
  <si>
    <t xml:space="preserve">93.110 Maternal and Child Health Federal Consolidated Programs; 20.600 State and Community Highway Safety; </t>
  </si>
  <si>
    <t>Fiscal Year2017: EMSC State Partnership, State Partnership Regionalization of Care, Targeted Issues, Pediatric Emergency Care Applied Research Network, EMSC Innovation and Improvement Center and the EMSC Data Center</t>
  </si>
  <si>
    <t xml:space="preserve">Grant applications will be reviewed and evaluated by a panel of reviewers experienced in the planning, implementation, and monitoring of emergency medical services and pediatric care. The reviewers will recommend a score for applications; recommend any modifications or conditions to the grant if awarded; and recommend any changes to the proposed budget. Recommendations of the review panel are presented to the Associate Administrator for MCH. Panel recommendations are advisory only, and the Associate Administrator for MCH will be responsible for final decisions regarding awards. Reviewers will use the criteria and questions described in the section on Categories of Grants: Program Narrative and Review Criteria to evaluate proposals. Applicants are urged to address these criteria as directly as possible in the text of the program narrative. </t>
  </si>
  <si>
    <t>https://beta.sam.gov/fal/ceb4df5de7544a2cb8f94c051f543390/view</t>
  </si>
  <si>
    <t>Technical and Non-Financial Assistance to Health Centers</t>
  </si>
  <si>
    <t>State and Regional Primary Care Associations and National Cooperative Agreements</t>
  </si>
  <si>
    <t>{"list":[{"act":{"description":"Public Health Services Act, as amended, Title III, Section 330(l), (42 U.S.C 254b)"},"authorizationTypes":{"USC":false,"act":true,"statute":false,"publicLaw":false,"executiveOrder":false}}]}</t>
  </si>
  <si>
    <t>To provide necessary technical and non-financial assistance to potential and existing health centers, including training and assistance to: (1) increase access to care; (2) achieve operational excellence; and (3) enhance health outcomes and health equity for individuals and communities (performance improvement and special initiatives).</t>
  </si>
  <si>
    <t xml:space="preserve">Eligible applicants include public, non-profit, and for-profit entities, including federally recognized Indian Tribal governments and Native American and faith-based organizations, that can provide training and technical assistance on a national or state/regional level to health centers and other community-based organizations with similar missions._x000D_
_x000D_
Applications may be submitted by current State and Regional Primary Care Associations, National Cooperative Agreements, or new organizations that care to provide training and technical assistance to potential and existing health centers. </t>
  </si>
  <si>
    <t>Population groups in medically underserved areas, medically underserved populations, and special populations such migratory and seasonal agricultural workers, people experiencing homelessness, and public housing residents.</t>
  </si>
  <si>
    <t>{"description":"Applicants should review the applicable HRSA notice(s) of funding opportunity issued under this CFDA program for any required proof or certifications which must be submitted prior to or simultaneous with submission of an application package.","isApplicable":true}</t>
  </si>
  <si>
    <t>Awards to support projects beyond the first budget year will be contingent upon Congressional appropriation, compliance with applicable statutory and regulatory requirements, demonstrated organizational capacity to accomplish the project's goals, satisfactory performance, and a determination that continued funding would be in the best interest of the federal government.</t>
  </si>
  <si>
    <t>{"awarded":"other","description":"Awards are made annually. After awards are issued, funds are released in accordance with HHS payment procedures, which may be through an Electronic Transfer System or a Monthly Cash Request System. See the following for information on how assistance is awarded/released: Awardees draw down funds, as necessary, from the Payment Management System (PMS). PMS is the centralized web based payment system for HHS awards.","awardedDescription":"Awardees draw down funds, as necessary, from the Payment Management System (PMS).  PMS is the centralized web based payment system for HHS awards."}</t>
  </si>
  <si>
    <t>[{"code":"program","isSelected":true,"description":"The awardee will be required to submit 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is due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Expenditure reports are not applicable. Performance monitoring includes ongoing work plan collaboration, review of technical assistance materials, and review of annual progress reports; it may include periodic site visits."},{"code":"cash","isSelected":true,"description":"The awardee must submit a quarterly electronic Federal Financial Report (FFR) Cash Transaction Report via the Payment Management System within 30 days of the end of each calendar quarter. A Federal Financial Report (SF-425) is due according to the following schedule: http://www.hrsa.gov/grants/manage/technicalassistance/federalfinancialreport/ffrschedule.pdf. "},{"code":"progress","isSelected":true,"description":"A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"},{"code":"expenditure","isSelected":false,"description":""},{"code":"performanceMonitoring","isSelected":true,"description":"Performance monitoring includes ongoing work plan collaboration, review of technical assistance materials, and review of annual progress reports; it may include periodic site visits."}]</t>
  </si>
  <si>
    <t xml:space="preserve">Awardees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_x000D_
</t>
  </si>
  <si>
    <t>(Cooperative Agreements) FY 17$54,000,000.00; FY 18 est $57,000,000.00; FY 19 est $57,000,000.00; FY 16$67,348,597.00; - State and Regional Primary Care Associations(Cooperative Agreements) FY 17$19,000,000.00; FY 18 est $21,000,000.00; FY 19 est $21,000,000.00; FY 16$20,802,695.00; - National Cooperative Agreements</t>
  </si>
  <si>
    <t>$448,662 to $6,375,000; 
Average $1,909,130</t>
  </si>
  <si>
    <t>This program is subject to the provisions of 45 CFR Part 92 for State, local and tribal governments and 45 CFR Part 74 for institutions of higher education, hospitals, other nonprofit organizations and commercial organizations, as applicable._x000D_
_x000D_
HRSA awards are subject to the requirements of the HHS Grants Policy Statement (HHS GPS) that are applicable based on recipient type and purpose of award.  The HHS GPS is available at http://www.hrsa.gov/grants.</t>
  </si>
  <si>
    <t>{"flag":"appendix","description":"See Regional Agency Offices. For questions about National Cooperative Agreements funding notices. For questions about Primary Care Association funding notices visit: https://www.hrsa.gov/about/contact/bphc.aspx"}</t>
  </si>
  <si>
    <t>Bureau of Primary Health Care, Health Resources and Services Administration5600 Fishers Lane, Room 16N16, Rockville, MD 20857 Email:&lt; a href='mailto:BPHCPCA@hrsa.gov'&gt;BPHCPCA@hrsa.gov&lt;/a&gt;Phone: 3015944300;</t>
  </si>
  <si>
    <t>https://www.hrsa.gov/about/contact/bphc.aspx</t>
  </si>
  <si>
    <t>Fiscal Year2016: No current data available.Fiscal Year2018: No data available.</t>
  </si>
  <si>
    <t xml:space="preserve">Applicants seeking to provide technical and non-financial assistance to health centers will be evaluated on their ability to provide national, state, or regional-specific training and technical assistance in the following areas: (1) increase access to care; (2) achieve operational excellence; and (3) enhance health outcomes and health equity for individuals and communities (performance improvement and special initiatives). Activities under each core function must support and advance the HRSA mission. The extent and type of activities under each core function should depend on demonstrated programs needs and HRSA priorities. See specific details in each Notice of Funding Opportunity issued with this CFDA number._x000D_
_x000D_
_x000D_
</t>
  </si>
  <si>
    <t>https://beta.sam.gov/fal/9569412a540d41d69e42bbd44bc932d6/view</t>
  </si>
  <si>
    <t>Cooperative Agreements to States/Territories for the Coordination and Development of Primary Care Offices</t>
  </si>
  <si>
    <t>State Primary Care Offices (PCO)</t>
  </si>
  <si>
    <t>{"list":[{"act":{"description":"Public Health Service Act, Section 330(k), 330(m) and 333(d). "},"authorizationTypes":{"USC":false,"act":true,"statute":false,"publicLaw":false,"executiveOrder":false}}]}</t>
  </si>
  <si>
    <t xml:space="preserve">To coordinate local, State, and Federal resources contributing to primary care service delivery and workforce issues in the State to meet the needs of medically-underserved populations through health centers and other community-based providers of comprehensive primary care and the retention, recruitment, and oversight of health professions for medically underserved populations. </t>
  </si>
  <si>
    <t xml:space="preserve">States or territories, political subdivisions of States, agencies of States, or other public entities that operate solely within one State or represent multiple territories where appropriate. These entities must provide statewide coverage for primary health care issues and represent or have relationships with the broad range of primary health care delivery systems and programs in the State. _x000D_
_x000D_
 </t>
  </si>
  <si>
    <t>Health Professional Shortage Areas and Medically Underserved Areas/Populations within States and Territories will benefit from this program. Primary Care Offices (PCO) submit applications for designation status, which are reviewed and processed by the Division of Policy and Shortage Designation.</t>
  </si>
  <si>
    <t>{"description":"Applicants should review the individual HRSA Notice of Funding Opportunity issued under this CFDA program for any required proof or certifications which must be submitted prior to or simultaneous with submission of an application package.","isApplicable":true}</t>
  </si>
  <si>
    <t>{"description":"HRSA requires all applicants to apply electronically through Grants.gov. All eligible, qualified applications will be forwarded to an objective review committee.  Based on the advice of the objective review committee, the HRSA program official with delegated authority is responsible for final selection and funding decisions. "}</t>
  </si>
  <si>
    <t xml:space="preserve">Notification of award is made in writing (electronic) through a Notice of Award._x000D_
</t>
  </si>
  <si>
    <t>Approximately from 120 to 180 days after receipt of application.</t>
  </si>
  <si>
    <t>{"awarded":"other","description":"This funding opportunity provides support for a 5-year project period. ","awardedDescription":"Recipients draw down funds, as necessary, from the Payment Management System (PMS).  PMS is the centralized web based payment system for HHS awards."}</t>
  </si>
  <si>
    <t>[{"code":"program","isSelected":true,"description":"Both program and financial reports are required. The recipient will be required to submit annual performance and progress reports. A Needs Assessment report is a one-time requirement for the five-year project period. 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Award."},{"code":"cash","isSelected":false,"description":""},{"code":"progress","isSelected":false,"description":""},{"code":"expenditure","isSelected":false,"description":""},{"code":"performanceMonitoring","isSelected":false,"description":""}]</t>
  </si>
  <si>
    <t xml:space="preserve">(Cooperative Agreements) FY 17$10,899,000.00; FY 18 est $10,899,000.00; FY 19 est $10,899,000.00; FY 16$7,000,000.00; - </t>
  </si>
  <si>
    <t>For FY 2016, awards ranged from $152,056 to $444,379; Average award per recipient $203,509.
For FY 2017, awards ranged from $152,056 to $444,379; Average award per recipient $203,509.
For FY 2018, est awards ranged from $152,056 to $444,379; Average award per recipient $203,509.</t>
  </si>
  <si>
    <t xml:space="preserve">All administrative and audit requirements and the cost principles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http://www.hrsa.gov/grants/hhsgrantspolicy.pdf.  _x000D_
</t>
  </si>
  <si>
    <t>Shortage Designation Branch, Division of Policy and Shortage Designation, Bureau of Health Workforce, Health Resources and Services Administration5600 Fishers Lane, Room 11W16, Rockville, MD 20852 Email:&lt; a href='mailto:SDB@hrsa.gov'&gt;SDB@hrsa.gov&lt;/a&gt;Phone: 301 594-4454;</t>
  </si>
  <si>
    <t xml:space="preserve">93.129 Technical and Non-Financial Assistance to Health Centers; 93.549 Affordable Care Act (ACA) The Primary Care Services Resource Coordination and Development Program; </t>
  </si>
  <si>
    <t xml:space="preserve">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 </t>
  </si>
  <si>
    <t>https://beta.sam.gov/fal/d5431554dd6f4b2caddea3f3aeb4e6fa/view</t>
  </si>
  <si>
    <t>Grants to Increase Organ Donations</t>
  </si>
  <si>
    <t>{"list":[{"act":{"description":"Reimbursement of Travel and Subsistence Expenses toward Living Organ Donation: Section 377 of the Public Health Service (PHS) Act, as amended, 42 U.S.C. Section 274f. Increasing Organ Donation Awareness: Section 377A(b) of the Public Health Service (PHS) Act, as amended, 42 U.S.C. Section 274f-1(b).  Lost Wages Support for Living Organ Donors (Demonstration Project): Section 377A(b) of the Public Health Service (PHS) Act, as amended, 42 U.S.C. 274f-1(b)."},"authorizationTypes":{"act":true}}]}</t>
  </si>
  <si>
    <t xml:space="preserve">To support grants for the purpose of increasing public commitment to organ donation and ultimately the number of organs recovered and transplanted. To that end, the Division of Transplantation has cooperative agreements and grant programs with the following objectives:_x000D_
_x000D_
Reimbursement of Travel and Subsistence Expenses toward Living Organ Donation: The purpose of this program is to operate a national system to provide reimbursement of travel and subsistence expenses, and other non-medical expenses that may be authorized by the Secretary to individuals making living donations of their organs. _x000D_
_x000D_
Increasing Organ Donation Awareness Grant Program: This program provides support for the implementation and rigorous evaluation of highly promising strategies and approaches for: increasing public attitudes, practices and commitment to deceased organ donation as evidenced by donor registry enrollment as well as family consent at a relative’s time of death; the option of living donation and its risks and benefits and methods to promote large scale adaptation of successful interventions. _x000D_
_x000D_
</t>
  </si>
  <si>
    <t>Reimbursement of Travel and Subsistence Expenses toward Living Organ Donation: As specified in Section 377 of the Public Health Service Act, as amended, eligible applicants include States, transplant centers, qualified organ procurement organizations under section 371, or other public or private entities. Faith-based, community organizations and Federally Recognized Indian Tribal Government and Native American Organizations are eligible to apply.
Increasing Organ Donation Awareness Grant Program: As specified in Section 377A(b) of the Public Health Service Act, as amended, the Secretary may make peer-reviewed grants to public and nonprofit private entities for the purpose of carrying out studies and demonstration projects to increase organ donation and recovery rates, including living donation. If the applicant is an OPTN member, and if the applicant is working with a consortium that includes OPTN members, the applicant and all other OPTN members are expected to comply with the final rule governing the operation of the OPTN Section 121.11(b2). Faith-based, community organizations and Federally Recognized Indian Tribal Government and Native American Organizations are eligible to apply. 
Lost Wages Support for Living Organ Donors (Demonstration Project): As specified in Section 377A(b) of the Public Health Service Act, as amended, the Secretary may make peer-reviewed grants to public and nonprofit private entities for the purpose of carrying out studies and demonstration projects to increase organ donation and recovery rates, including living donation. If the applicant is an OPTN member, and if the applicant is working with a consortium that includes OPTN members, the applicant and all other OPTN members are expected to comply with the final rule governing the operation of the OPTN Section 121.11(b2). Faith-based, community organizations and Federally Recognized Indian Tribal Government and Native American Organizations are eligible to apply.</t>
  </si>
  <si>
    <t>Reimbursement of Travel and Subsistence Expenses toward Living Organ Donation: Primary beneficiaries are low/moderate income living organ donors and recipients. Increasing Organ Donation Awareness Grant Program: Beneficiaries of the grant efforts are patients on the national transplant waiting list . Lost Wages Support for Living Organ Donors (Demonstration Project): Beneficiaries include living organ donors and recipients of live organ donation.</t>
  </si>
  <si>
    <t>{"description":"Applicants should review the individual HRSA notice of funding opportunity  under this CFDA program for any required proof or certifications which must be submitted prior to or simultaneous with submission of an application package.","isApplicable":true}</t>
  </si>
  <si>
    <t>{"description":"HRSA requires all applicants to apply electronically through Grants.gov.\r\n\r\nAll qualified applications will be forwarded to an objective review committee.  Based on the advice of the objective review committee, the HRSA program official with delegated authority is responsible for final selection and funding decisions.\r\n"}</t>
  </si>
  <si>
    <t xml:space="preserve">Up to 200 days from application deadline </t>
  </si>
  <si>
    <t>{"awarded":"other","description":"The Reimbursement of Travel and Subsistence Expenses toward Living Organ Donation Cooperative Agreement is awarded for up to five 12-month budget periods. \nIncreasing Organ Donation Awareness Research grants are awarded for up to three 12-month budget periods. \nLost Wages Support for Living Organ Donors (Demonstration Project) is awarded for up to three 12-month budget periods.\n\nSee the following for information on how assistance is awarded/released: For the programs described above, grantees drawdown funds, as necessary, from the Payment Management System (PMS). PMS is the centralized web based payment system for HHS awards.","awardedDescription":"For all three programs described above grantees drawdown funds, as necessary, from the Payment Management System (PMS).  PMS is the centralized web based payment system for HHS awards.\r\n\r\n"}</t>
  </si>
  <si>
    <t>[{"code":"program","isSelected":false,"description":""},{"code":"cash","isSelected":false,"description":""},{"code":"progress","isSelected":true,"description":"Reimbursement of Travel and Subsistence Expenses toward Living Organ Donation: Two progress reports are required in addition to annual financial reports. Final reports and final financial status reports are due 90 days from the end of the project period. The grantee also submits quarterly updates to HRSA on the number and characteristics of applications received and funded by the Program.\n\nIncreasing Organ Donation Awareness Grant Program: Two semi-annual progress reports are required from all awardees in addition to annual financial reports. Final reports and final financial status reports are due 90 days from the end of the project period. Oral reports are required at project termination. No expenditure reports are required. Performance monitoring is not applicable.\n\nLost Wages Support for Living Organ Donors (Demonstration Project): Two progress reports are required in addition to annual financial reports. Final reports and final financial status reports are due 90 days from the end of the project period. The grantee also submits quarterly updates to HRSA on the number and characteristics of applications received and funded by the Program."},{"code":"expenditure","isSelected":false,"description":""},{"code":"performanceMonitoring","isSelected":false,"description":""}]</t>
  </si>
  <si>
    <t>75-0357-0-1-550;</t>
  </si>
  <si>
    <t>(Project Grants) FY 17$3,508,854.00; FY 18 est $4,359,978.00; FY 19 est $1,198,498.00; FY 16$4,857,109.00; - Increasing Organ Donation Awareness(Cooperative Agreements) FY 17$2,790,204.00; FY 18 est $2,744,196.00; FY 19 est $3,200,000.00; FY 16$1,795,729.00; - Reimbursement of Travel and Subsistence Expenses toward Living Organ Donation Program.(Cooperative Agreements) FY 17$0.00; FY 18 est $0.00; FY 19 est $2,000,000.00; - Lost Wages Support for Living Organ Donors (Demonstration Project)</t>
  </si>
  <si>
    <t>Reimbursement of Travel and Subsistence Expenses toward Living Organ Donation: one award up to $3,500,000
Increasing Organ Donation Awareness Grant Program: $184,192 to $601,373; $467,561.
Lost Wages Support for Living Organ Donors (Demonstration Project): one award up to $2,000,000.</t>
  </si>
  <si>
    <t>{"list":[{"fiscalYear":2016,"description":"Fiscal Year 2016: The University of Arizona in collaboration with the American Society of Transplant Surgeons continue to operate the Program through the National Living Donor Assistance Center (NLDAC). Through the end of March 2017, the NLDAC has received 7,257 applications for reimbursement and has facilitated 3,831 living donor transplants. The median household income for transplant recipients whose transplant was facilitated by NLDAC is $26,914. The average reimbursement to donors and companions is $2,319. The NLDAC, since its inception, has paid out $12.58 million to approved applicants including actual donors. \r\n\r\nIncreasing Organ Donation Awareness Grant Program:. A broad spectrum of interventions to increase donation has been implemented at the national, State, and local levels by a variety of public and private organizations, ranging from large-scale national media and public education programs and statewide donor registries to community-based activities to raise awareness among various population groups. These projects have contributed to the knowledge base about important factors associated with the donation decision-making process and methods for motivating people to make the commitment to become deceased organ donors and educating the public about living donation. "},{"fiscalYear":2017,"description":"The University of Arizona in collaboration with the American Society of Transplant Surgeons continues to operate the Program through the National Living Donor Assistance Center (NLDAC). From September 1, 2017 through the end of February 2018, the NLDAC received 470 applications for reimbursement and facilitated 224 living donor transplants. Since its inception in October 2007 through the end of February 2018, the NLDAC received 8,808 applications for reimbursement and facilitated 4,273 living donor transplants. The median household income for transplant recipients whose transplant was facilitated by NLDAC is $27562. The average reimbursement to donors and companions is $2,313. The NLDAC, since its inception, has paid out $14.55 million to approved applicants including actual donors. \n\nIncreasing Organ Donation Awareness Grant Program: A broad spectrum of interventions to increase donation has been implemented at the national, State, and local levels by a variety of public and private organizations, ranging from large-scale national media and public education programs and statewide donor registries to community-based activities to raise awareness among various population groups. These projects have contributed to the knowledge base about important factors associated with the donation decision-making process and methods for motivating people to make the commitment to become deceased organ donors as well as educating the public about living donation and vascularized composite allograft (VCA) donation."},{"fiscalYear":2018,"description":"No Current Data Available."}],"isApplicable":true}</t>
  </si>
  <si>
    <t>{"flag":"appendix","description":"Reimbursement of Travel and Subsistence Expenses toward Living Organ Donation: Mesmin Germain, MBA, MPH, Division of Transplantation, Healthcare Systems Bureau, Health Resources and Services Administration, 5600 Fishers Lane, Room 08W50, Rockville, MD 20857. Telephone: 301-443-0053.\n\nIncreasing Organ Donation Awareness Grant Program: Venus Walker, Division of Transplantation, Healthcare Systems Bureau, Health Resources and Services Administration, 5600 Fishers Lane, Room 08W49D53C, Rockville, MD 20857. Telephone:301-443-7578 .\n\nLost Wages Support for Living Organ Donors (Demonstration Project): Melanie A. Deal, Division of Transplantation, Healthcare Systems Bureau, Health Resources and Services Administration, 5600 Fishers Lane, Room 08W53D, Rockville, MD 20857, Telephone:  (301) 443-9412"}</t>
  </si>
  <si>
    <t>Division of Transplantation,5600 Fishers Lane, 08W49, Rockville, MD 20857 Email:&lt; a href='mailto:VWalker@hrsa.gov'&gt;VWalker@hrsa.gov&lt;/a&gt;Phone: (301) 443-7578.;</t>
  </si>
  <si>
    <t>Fiscal Year2016: Reimbursement of Travel and Subsistence Expenses toward Living Organ Donation: The grantee through partnership with other private non-profit entities established the National Living Donor Assistance Center to operate this national program to support living donors.  The current 5-year grant was awarded in FY 2014 and runs through the end of FY 2018._x000D_
_x000D_
Increasing Organ Donation Awareness Grant Program Fiscal Year 2016: Funded projects include:  1) Deceased organ donation registration among people over 50 years old: (example: University of Pittsburgh "Patients Save Lives:  Integrating Real-Time Electronic Form Generation into Primary Care Office Procedures to Test and Tailor Donor Designation Messages to People Age 50 and older); 2) Family discussion and knowledge about donation among adolescents, and actual registration among adolescents, where possible (example: University of Illinois, "A randomized controlled experiment to evaluate a multi-faceted driver education curriculum"); and 3) Knowledge about the opportunities for and risks and benefits of living organ donation (example:  "Beth Israel Deaconess Medical Center, Inc. "Kidney Paired Donation: A randomized trial to increase knowledge and informed decision-making). _x000D_
_x000D_
Fiscal Year2017: Three projects were funded.  Two focused on increasing awareness and knowledge about opportunities for as well as the risks and benefits associated with living donation.  These grantees and their project titles are the  University of Chicago, “Informing American Muslims about Organ Donation,” and Johns Hopkins University, “Implementation of the Live Donor Champion Program. ” The third funded project focused on increasing knowledge about vascularized composite allografts (VCA) and willingness to become a VCA deceased donor or provide authorization for a deceased relative to become a VCA donor.  The grantee is Beth Israel Deaconess Medical Center whose project focused on “Increasing VCA Donation Knowledge, Attitudes, Willingness, and Designations in Veterans.”).Fiscal Year2018: No current data available.Fiscal Year2019: No current data available.</t>
  </si>
  <si>
    <t xml:space="preserve">Please refer to the notice(s) of funding opportunity.  </t>
  </si>
  <si>
    <t>https://beta.sam.gov/fal/c43dbdab3631451a8bb6edf76d301a27/view</t>
  </si>
  <si>
    <t>Centers for Research and Demonstration for Health Promotion and Disease Prevention</t>
  </si>
  <si>
    <t>(Prevention Research Centers)</t>
  </si>
  <si>
    <t>{"list":[{"act":{"description":"Public Health Service Act"},"publicLaw":{"congressCode":"98","number":"551"},"authorizationTypes":{"USC":false,"act":true,"statute":false,"publicLaw":true,"executiveOrder":false}}]}</t>
  </si>
  <si>
    <t xml:space="preserve">The funded Prevention Research Centers aims are to: 1. Establish, maintain, and operate multi-disciplinary academic-based centers that conduct high-quality applied health promotion and disease prevention research; 2. Improve public health practice through applied prevention research; 3. Apply the knowledge and expertise of academic health centers to address practical public health problems; 4. Design, implement, evaluate, and disseminate cost-effective methods and strategies for health promotion and disease prevention at the tribal, territorial, state, or local level; 5. Shorten the time lag between the development of new and proven effective disease prevention and health promotion strategies and interventions and their widespread application; and 6. Involve health departments and other community partners in the development, implementation, evaluation, and dissemination of one applied public health prevention research project. _x000D_
</t>
  </si>
  <si>
    <t>Eligible applicants are accredited schools of medicine, schools of osteopathy, and schools of public health as defined in Section 701 (4) of Public Health Service Act.</t>
  </si>
  <si>
    <t>Academic health centers, scientist/researchers, operational public health programs, targeted high risk groups, selected demonstration areas, and the general public.</t>
  </si>
  <si>
    <t>{"description":"Costs will be determined in accordance with HHS Regulations, 45 CFR 74.","isApplicable":true}</t>
  </si>
  <si>
    <t>{"environmentalImpact":{"reports":[{"isSelected":true,"reportCode":"otherRequired"}]},"description":"n/a"}</t>
  </si>
  <si>
    <t>{"description":"To apply for this funding opportunity, use application form SF 424.  Forms and instructions are available in an interactive format on the CDC web site, at the following Internet address: www.cdc.gov/od/pgo/forminfo.htm. Submit the signed original and five copies of your application by mail or express delivery service to: Technical Information Management, CDC Procurement and Grants Office, 2920 Brandywine Road, Atlanta, GA 30341."}</t>
  </si>
  <si>
    <t>Approved grants are funded based on priority score ranking from a scientific review, as well as availability of funds, secondary review and such other significant factors deemed necessary and appropriate by the agency. Initial award provides funds for the first budget period (usually 12 months) and Notice of Grant Award (Form PHS 5152-1) indicates support recommended for remainder of project period, allocations of Federal funds by budget categories, and special conditions, if any.</t>
  </si>
  <si>
    <t>From six to nine months.</t>
  </si>
  <si>
    <t>Applications for renewal will be reviewed in the same manner as new applications and will compete for available funds with other applications.</t>
  </si>
  <si>
    <t>{"awarded":"other","description":"From one to five years (renewable, based on competitive applications and availability of funds).","awardedDescription":"Lump sum unless there are funding restrictions due to pending issues (e.g,, IRB concerns.)"}</t>
  </si>
  <si>
    <t>[{"code":"program","isSelected":true,"description":"Interim progress (annually); annual report (three months after end of budget period); final progress report (three months after end of project period); and reprints and copies of resulting publications.\r\n"},{"code":"cash","isSelected":false},{"code":"progress","isSelected":true,"description":"Interim progress (annually); terminal progress report (three months after end of each budget period; and final progress report (three months after the end of the project period; and reprints and copies of resulting publications.\r\n"},{"code":"expenditure","isSelected":true,"description":"Financial status reports (annual)"},{"code":"performanceMonitoring","isSelected":true,"description":"Interim progress (annually)"}]</t>
  </si>
  <si>
    <t>Financial records, including documents to support entries on accounting records and substantiate charges to each grant, must be kept readily available for review by personnel authorized to examine PHS grant accounts. Records must be maintained for three years after the end of a budget period. If questions still remain, such as those raised as a result of audit, related records should be retained until the matter is completely resolved.</t>
  </si>
  <si>
    <t>(Cooperative Agreements) FY 16$19,084,000.00; FY 18 est $19,084,000.00; FY 17 est $19,083,950.00;</t>
  </si>
  <si>
    <t>{"list":[{"fiscalYear":2017,"description":"19083950"},{"fiscalYear":2018,"description":"19084000"},{"fiscalYear":2016,"description":"19084000"}],"isApplicable":true}</t>
  </si>
  <si>
    <t>John Avery Francis4770 Buford Highway, Atlanta, GA 30341 Email:&lt; a href='mailto:ijh9@cdc.gov'&gt;ijh9@cdc.gov&lt;/a&gt;Phone: 7704886384;</t>
  </si>
  <si>
    <t>http://www.cdc.gov/prc.</t>
  </si>
  <si>
    <t xml:space="preserve">93.283 Centers for Disease Control and Prevention Investigations and Technical Assistance ; 93.542 Health Promotion and Disease Prevention Research Centers: PPHF - Affordable Care Act Projects ; </t>
  </si>
  <si>
    <t>Prevention Research Center applications are reviewed on the basis of scientific/technical merit, with attention given to such matters as: (1) The degree to which the applicant satisfies the essential requirements and possesses other desired characteristics, such as depth, breadth, and scientific merit of the overall application relative to the types of research and demonstration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boards of education and other appropriate national regional, and local public health agencies and organizations; (4) reasonableness of the proposed budget in relation to the work proposed.</t>
  </si>
  <si>
    <t>https://beta.sam.gov/fal/d209f8cc76fe4ebfb06ea7ef3c18dfc4/view</t>
  </si>
  <si>
    <t>National Center for Injury Prevention and Control</t>
  </si>
  <si>
    <t>{"list":[{"act":{"description":"Public Health Service Act, Sections 301, 317, 391, 392, 393, and 394, as amended, 42 U.S.C. 241. "},"authorizationTypes":{"USC":false,"act":true,"statute":false,"publicLaw":false,"executiveOrder":false}}]}</t>
  </si>
  <si>
    <t>Through its programs, the Injury Center works with national organizations, state health agencies, and other key groups to develop, implement, and promote effective injury and violence prevention and control practices.RESEARCH GRANTS: (1) To support injury control research on priority issues; (2) to integrate aspects of engineering, public health, behavioral sciences, medicine, engineering, health policy, economics and other disciplines in order to prevent and control injuries more effectively; (3) to rigorously apply and evaluate current and new interventions, methods, and strategies that focus on the prevention and control of injuries; (4) to stimulate and support Injury Control Research Centers (ICRCs) in academic institutions which will develop a comprehensive and integrated approach to injury control research and training; and (5) to bring the knowledge and expertise of ICRCs to bear on the development of effective public health programs for injury control. _x000D_
NON-RESEARCH STATE AND COMMUNITY PROGRAM GRANTS/COOPERATIVE AGREEMENTS:To develop, implement, and promote effective injury and violence prevention and control practices.</t>
  </si>
  <si>
    <t>For INJURY PREVENTION AND CONTROL RESEARCH PROGRAMS, AND INJURY CONTROL RESEARCH CENTERS: Eligible applicants may include any nonprofit or for-profit organization; for STATE AND COMMUNITY PROGRAM GRANTS/COOPERATIVE AGREEMENTS: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and political subdivisions of States (in consultation with States),Federally recognized or state-recognized American Indian/Alaska Native tribal governments, American Indian/Alaska native tribally designated organizations, Alaska Native health corporations, Urban Indian health organizations, Tribal epidemiology centers; for COMMUNITY-BASED PROGRAMS: public, private, nonprofit and for-profit organizations may be eligible.</t>
  </si>
  <si>
    <t>FOR RESEARCH GRANTS: Academic health centers, scientist/researchers, operational public health programs, State and local governments, and public and private organizations involved in injury research. FOR STATE AND COMMUNITY-BASED GRANTS AND COOPERATIVE AGREEMENTS: State and local health departments, and community-based organizations.</t>
  </si>
  <si>
    <t>{"description":"For all nonprofit grantees, costs will be determined in accordance with HHS Regulations 45 CFR 74, Subpart Q. For-profit organizations' costs are determined in accordance with the Federal Acquisition Regulations, 48 CFR 31.","isApplicable":true}</t>
  </si>
  <si>
    <t>{"description":"This program is subject to the provisions of 45 CFR Part 92 for State and local governments and OMB Circular No. A-110 for nonprofit organizations, as appropriate.  Funding Opportunity Announcements for this program are posted on www.Grants.gov, the official federal agency wide e-grant Web site.  Application forms and instructions specific to each announcement are posted at that site. Electronic Submission: CDC strongly encourages the applicant to submit applications electronically by utilizing the forms and instructions posted on www.Grants.gov. Registering your organization through www.Grants.gov is the first step in submitting applications online. Registration information is located in the \"Get Started\" screen of www.Grants.gov and the one-time registration process will take three to five days to complete. While application submission through www.Grants.gov may be optional for various announcements, we strongly encourage you to use this online tool.  Please visit www.Grants.gov at least 30 days prior to filing your application to familiarize yourself with the registration and submission processes. We suggest submitting electronic applications prior to the closing date so if difficulties are encountered, you can resolve them prior to the deadline.  For further assistance contact GrantsInfo, Telephone: (301) 435-0714, E-mail: GrantsInfo@nih.gov.  For the hearing impaired: TTY (770) 488-2783.  If you do not have access to the Internet, or if you have difficulty accessing the forms on-line, you may contact the CDC Procurement and Grants Office Technical Information Management Section (PGO-TIM) staff at: (770) 488-2700. DUNS Number:  Applications must have a Dun and Bradstreet (D&amp;B) Data Universal Numbering System number as the universal identifier when applying for Federal grants or cooperative agreements. The D&amp;B number can be obtained by calling (866) 705-5711 or through the web site at http://www.dnb.com/us/."}</t>
  </si>
  <si>
    <t>Applications will be reviewed for completeness by the Procurement and Grants Office (PGO) staff, and for responsiveness by the National Center for Injury Prevention and Control and PGO. Incomplete applications and applications that are non-responsive to the eligibility criteria will not advance through the review process. Applicants will be notified the application did not meet submission requirements.  Successful applicants will receive a Notice of Award (NOA) from the CDC Procurement and Grants Office.  The NOA shall be the only binding, authorizing document between the recipient and CDC. The NOA will be signed by an authorized Grants Management Officer, and mailed to the recipient fiscal officer identified in the application. FOR RESEARCH GRANTS: Applications that are complete and responsive to the announcement will be evaluated for scientific and technical merit by an appropriate peer review group convened by NCIPC in accordance with the review criteria stated below.  All applications will: undergo a selection process in which only those applications deemed to have the highest scientific merit, generally the top half of applications under review, will be discussed and assigned a priority score; receive a written critique; receive a second level of review by the Board of Scientific Counselors.  FOR NON-RESEARCH GRANTS/COOPERATIVE AGREEMENTS: Applicants are required to provide measures of effectiveness that will demonstrate the accomplishment of the various identified objectives of the grant or cooperative agreement. Measures of effectiveness must relate to the performance goals stated in the "Purpose" section of the announcement.  Measures must be objective and quantitative and must measure the intended outcome.  The measures of effectiveness must be submitted with the application and will be an element of evaluation.  An objective review panel will evaluate complete and responsive applications according to the criteria listed.  The objective review process will follow the policy requirements as stated in the GPD 2.04, http://198.102.218.46/doc/gpd204.doc.</t>
  </si>
  <si>
    <t>{"awarded":"lump","description":"From one to five years (noncompeting renewals based on availability of funds)."}</t>
  </si>
  <si>
    <t>[{"code":"program","isSelected":true,"description":"Equipment inventory (three months after end of project); invention statement (annual) and reprints and copies of resulting publications. "},{"code":"cash","isSelected":false},{"code":"progress","isSelected":true,"description":"Annual progress report (annual)and final performance report (three months after end of project). For Injury Control Research Centers, an annual progress report is also required. For Applied Methods in Surveillance, and State and Community-Based Injury Control Programs, semi-annual progress reports are also required.\r\n"},{"code":"expenditure","isSelected":true,"description":"Federal Financial Reports (annual)."},{"code":"performanceMonitoring","isSelected":true,"description":"Final performance report (three months after end of project).  For Injury Control Research Centers, an annual progress report is also required. For Applied Methods in Surveillance, and State and Community-Based Injury Control Programs, semi-annual progress reports are also required.  Site visits performed as needed/required.\r\n"}]</t>
  </si>
  <si>
    <t>Financial records, including documents to support entries on accounting records and to substantiate charges to each grant, must be kept readily available for review by personnel authorized to examine PHS grant accounts. Records must be maintained for three years after the end of a budget period. If questions still remain, such as those raised as a result of audit, related records should be retained until the matter is completely resolved.</t>
  </si>
  <si>
    <t>75-0952-0-1-551;</t>
  </si>
  <si>
    <t>(Cooperative Agreements) FY 17$186,532,989.00; FY 18 est $223,311,180.00; FY 19 est $223,311,180.00; FY 16$146,139,227.00; - NCIPC FY17 data object class code 41 balanced against the financial grants module in UFMS.</t>
  </si>
  <si>
    <t>Injury Control Research Centers: $802,300. Injury Control Research Projects: $200,000 to $300,000; $250,000. State and Community Based Injury Control Programs: $40,000 to $300,000; $170,000. Violence Prevention Programs: $80,609 to $1,946,399; $1,013,504. Motor Vehicle Prevention Programs: $247,500 to $803,000; $525,250. Prescription Drug Overdose Programs: $200,000 to $350,716; $288,586. National Violent Death Reporting System: $148,000 to $352,500; $244,985</t>
  </si>
  <si>
    <t>42 CFR 52; basic grant administration policies of DHHS and PHS are also applicable, 45 CFR 74 and 45 CFR 92; PHS Grants Policy Statement, DHHS Publication No. (OASH) 94-50,000, (Rev.) April 1, 1994.</t>
  </si>
  <si>
    <t>{"flag":"none","description":"Injury Control Research Centers: Mildred Williams-Johnson, Program Manager, National Center for Injury Prevention and Control, Centers for Disease Control and Prevention (F63), 4770 Buford Hwy. NE Atlanta, Georgia 30341-3724 MWilliams-Johnson@cdc.gov. Telephone: (770) 488-8806 FAX: (770) 488-1665. Community- Based Grant Programs Robin Forbes, Deputy Director Division of Analysis, Research, and Practice Integration (DARPI) National Center for Injury Prevention and Control Centers for Disease Control and Prevention \r\n(F63), 4770 Buford Hwy. NE Atlanta, Georgia 30341-3724 rjf0@cdc.gov. Telephone: (770) 488-1324 Fax: (770) 488-1662. "}</t>
  </si>
  <si>
    <t>Daniel N. Cameron4770 Buford Hwy NE, MS-F63, Atlanta, GA 30341 Email:&lt; a href='mailto:DCameron@cdc.gov'&gt;DCameron@cdc.gov&lt;/a&gt;Phone: 770-488-0143;</t>
  </si>
  <si>
    <t>Applications are reviewed on the basis of scientific/technical merit, with attention being given to such matters as: (1) The degree to which the applicant satisfies the essential requirements and possesses other desired characteristics, such as richness, breadth, and scientific merit of the overall application relative to the types of research, demonstrations, and special projects proposed; (2) clarity of purpose and overall qualifications, adequacy and appropriateness of personnel to accomplish proposed activities; (3) feasibility and likelihood of producing meaningful results based on the significance of the proposed activities and relevant evaluation procedures; (4) overall match between the proposed programs and the nation's health priorities and needs; and (5) reasonableness of the proposed budget in relation to the work proposed.</t>
  </si>
  <si>
    <t>https://beta.sam.gov/fal/f942791383914c8abff7c7e94969399f/view</t>
  </si>
  <si>
    <t>Community Programs to Improve  Minority Health Grant Program</t>
  </si>
  <si>
    <t>Community Programs to Improve Minority Health</t>
  </si>
  <si>
    <t xml:space="preserve">Facilitate the improvement of minority health and eliminate health disparities through the development of partnerships with state, tribal, and local governments and nongovernmental organizations.  _x000D_
Conduct demonstration projects which coordinate integrated services, community outreach and systems navigation to improve access to care for minorities and disenfranchised communities._x000D_
Support interventions that address health disparities by supporting networks to establish pipeline programs to increase minority and disadvantaged students’ participation in STEM education programs._x000D_
</t>
  </si>
  <si>
    <t xml:space="preserve">•	State and local governments or their Bona Fide Agents (this includes the District of Columbia, the Commonwealth of Puerto Rico, the Virgin Islands, the Commonwealth of the Northern Mariana Islands, 	American Samoa, Guam, the Federated States of Micronesia, the Republic of the Marshall Islands, and the Republic of Palau)_x000D_
•	Nonprofit with 501(c)(3) IRS status (other than institution of higher education)_x000D_
•	Nonprofit without 501(c)(3) IRS status (other than institution of higher education)_x000D_
•	For-profit organizations (other than small business); for profit organizations must agree to forgo any profit or management fee._x000D_
•	Small, minority, and women-owned business_x000D_
•	Universities_x000D_
•	Colleges_x000D_
•	Research institutions_x000D_
•	Hospitals_x000D_
•	Community-based organizations_x000D_
•	Faith-based organizations_x000D_
•	Federally recognized or state-recognized American Indian/Alaska Native Tribal governments_x000D_
•	American Indian/Alaska Native tribally designated organizations_x000D_
•	Alaska Native health organizations_x000D_
•	Urban Indian health organizations_x000D_
•	Tribal epidemiology centers_x000D_
•	Political subdivisions of states (in consultation with states)_x000D_
</t>
  </si>
  <si>
    <t>Target populations:  American Indian or Alaska Natives; Asians; Blacks or African Americans; Hispanics or Latinos; Native Hawaiians or other Pacific Islanders; economically and/or environmentally disadvantaged; and limited English proficient populations.  However, services may not be denied to any otherwise eligible persons..</t>
  </si>
  <si>
    <t>{"description":"Proof of organization and/or tribal status.","isApplicable":true}</t>
  </si>
  <si>
    <t>{"description":"OMB Circular No. A-102 applies to this program. OMB Circular No. A-110 applies to this program.  All open grant opportunities are posted on www.grants.gov. Additional information may be requested by calling 240-453-8822 or writing to: Office of Assistant Secretary for Health (OASH) Office of Grants Management, 1101 Wootton Parkway, Suite 550, Rockville, MD 20852."}</t>
  </si>
  <si>
    <t>Accepted applications will be reviewed by a review panel that will make recommendations on the technical merit based on the published criteria.  After considering the recommendations of the panel, the Deputy Assistant Secretary for Minority Health, will make a final decision on funding projects and a Notice of Award will be issued.</t>
  </si>
  <si>
    <t>Approximately 90 to 120 days from the application deadline date.</t>
  </si>
  <si>
    <t>Grant projects can have a 5-year project period with 12-month budget periods</t>
  </si>
  <si>
    <t>{"awarded":"other","description":"Grant projects can have a 1 to 5-year project period with 12-month budget periods. Following the initial budget period, continued funding is subject to the availability of funds and satisfactory program performance. Payments will be made either on a monthly cash request basis or under a letter of credit. Necessary instructions regarding payment procedure will be provided at the time the notice of grant award is issued.","awardedDescription":"Accepted applications will be reviewed by an objective review panel that will make recommendations on the technical merit based on the published criteria.  After considering the recommendations of the panel, the Deputy Assistant Secretary for Minority Health will make a final decision on funding projects and a notice of award will be issued. Method of awarding/releasing assistance: by letter or credit.\r\n\r\n"}</t>
  </si>
  <si>
    <t>[{"code":"program","isSelected":true,"description":"Annual Program reports are required. Cash Reports are due on a quarterly basis, at minimum.. Progress reports are required quarterly. Federal Financial Reports SF425 is due quarterly and must be submitted through Grant Solutions. A final performance report is due 90 days following the end of the project period."},{"code":"cash","isSelected":true,"description":"Quarterly SF425 Federal Financial Reports must be submitted to Payment Management Services 30 days after the end of each calendar quarter.  "},{"code":"progress","isSelected":true,"description":"Progress reports are required quarterly for each budget period.\r\n"},{"code":"expenditure","isSelected":true,"description":"Quarterly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GrantSolutions."},{"code":"performanceMonitoring","isSelected":true,"description":"Grantees are required to submit program performance reports as specified in the funding opportunity announcement"}]</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</si>
  <si>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</si>
  <si>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(Project Grants) FY 17 est $22,552,878.00; FY 16$19,424,704.00; FY 18 est $22,552,878.00; - American Indian/Alaska Native Health Equity Initiative			$ 1,310,449	09/2017 – 08/2022_x000D_
Communities Addressing Childhood Trauma				$ 2,792,269	07/2016 – 06/2021_x000D_
Empowered Communities to Achieve Health Equity Initiative		_x000D_
                     $ 5,000,000	09/2017 – 08/2020_x000D_
National Lupus Outreach and Clinical Trial Education Program		_x000D_
	$2,000,000  07/2017 – 06/2018_x000D_
National Workforce Diversity Pipeline Program				$ 6,360,742  08/2015 – 07/2020_x000D_
Partnerships to Achieve Health Equity					$ 2,327,277   07/2017 – 06/2022_x000D_
ReEntry Community Linkages 					$ 2,762,141	07/2016 – 06/2021_x000D_
_x000D_
</t>
  </si>
  <si>
    <t>Range from $275,000 to $500,000</t>
  </si>
  <si>
    <t>Specific program requirements are contained in the application instructions found on www.grants.gov, and the HHS Grants Policy Statement.</t>
  </si>
  <si>
    <t>{"flag":"none","description":"Program Management Contact: Office of Minority Health, Division of Program Operations, 1101 Wootton Parkway, Suite 600, Rockville, MD 20852. Telephone: (240) 453-8444.\r\nGrants Management Contact:, Office of Grants Management, 1101 Wootton Parkway, Suite 550, Rockville, MD 20852, Telephone (240) 453-8822."}</t>
  </si>
  <si>
    <t>http://www.minorityhealth@hhs.gov</t>
  </si>
  <si>
    <t>Complete review criteria are published in the found on www.grants.gov or can be obtained from the Program contact.  Listed below are some criteria used to review applications: (1) consistency of project's goals and objectives with the Office of Minority Health's mission; (2) coherence and feasibility of methodology and activities selected to address the problem as evidenced in the proposed implementation plan; (3) strength of proposed grant organization's management capability; (4) adequacy of qualifications, experience and cultural competence of proposed personnel; and (5) strength of analysis of potential impact or innovation the project proposes to generate.</t>
  </si>
  <si>
    <t>https://beta.sam.gov/fal/9cfac1736fe6f7c9c1194cdb970f3d6d/view</t>
  </si>
  <si>
    <t>(PAIMI)</t>
  </si>
  <si>
    <t>{"list":[{"act":{"description":"Protection and Advocacy for Individuals with Mental Illness Act of 1986, 42 USC 10801 et seq; Developmental Disabilities Assistance and Bill of Rights Act, as amended October 30, 2000"},"USC":{"title":"42","section":"6041 et seq"},"authorizationTypes":{"USC":true,"act":true,"statute":false,"publicLaw":false,"executiveOrder":false},"usc":{"title":"42","section":"6041 et seq"}}]}</t>
  </si>
  <si>
    <t>To enable the expansion of the Protection and Advocacy system established in each State to: (1) Protect and advocate the rights of individuals with mental illness; (2) investigate incidents of abuse and neglect of individuals with mental illness if the incidents are reported to the system or if there is probable cause to believe that the incidents occurred; (3) investigate incidents of serious injury and deaths in public and private care and treatment facilities and non-medical community-based facilities for children and youth; and (4) to receive reports of all serious injuries and deaths related to incidents of seclusion and restraint in public and private care and treatment facilities in the States and Territories.</t>
  </si>
  <si>
    <t>State, local, and territory government agencies, public or private organizations designated by the Governor under Part C of the Developmental Disabilities Assistance and Bill of Rights Acts as systems to protect and advocate the rights of persons with developmental disabilities in that State.</t>
  </si>
  <si>
    <t>Individuals with significant mental illness or severe emotional impairment (children) who are at risk for abuse, neglect, or civil rights violations while residing in care or treatment facilities have service priority.  Persons with significant mental illness and severe emotional impairment living in the community, including their own home, may be served as determined by their state protection and advocacy systems PAIMI program funded priorities and objectives and available resources includes persons who are in the process of being admitted to a facility rendering care or treatment, persons being transported to such a facility, or persons who are involuntarily confined in a municipal detention facility, jails, or prisons.</t>
  </si>
  <si>
    <t>{"description":"Costs will be determined in accordance with 2 CFR 200/45 CFR Part 75, Subpart E - Cost Principles applies to this program.","isApplicable":true}</t>
  </si>
  <si>
    <t>{"description":"An annual application is required in accordance with 42 CFR Part 51."}</t>
  </si>
  <si>
    <t>Grants are directly awarded by the Center for Mental Health Services to the system established in the State to protect and advocate the rights of persons with developmental disabilities, as outlined  in the "Developmental Disabilities Assistance and Bill of Rights Act of 2000", as amended October 30, 2000 by Public Law 106-420 (45 USC 6041 et seq.) .</t>
  </si>
  <si>
    <t>{"flag":"yes","list":[{"start":"2016-10-01"}]}</t>
  </si>
  <si>
    <t>{"types":{"moe":false,"formula":true,"matching":false},"formula":{"title":"42","chapter":"","part":"51","subPart":"","publicLaw":"106-420","description":""},"matching":{"description":""},"moe":{"description":""}}</t>
  </si>
  <si>
    <t>{"awarded":"lump","description":"Each allotment is available for obligation for a 24-month period; payments are made through an Electronic Transfer System."}</t>
  </si>
  <si>
    <t>[{"code":"program","isSelected":true,"description":"By January 1, an annual report must be submitted in accordance with the requirements stated in the authorizing Act (Public Law 106-420) at Section 105(a) (7) and Section 114."},{"code":"cash","isSelected":true,"description":"A Federal Cash Transaction Report (FCTR) is due quarterly to the Division of Payment Management."},{"code":"progress","isSelected":false,"description":""},{"code":"expenditure","isSelected":false,"description":"Federal Financial Report (SF-425) is due 90 days after the end of the project period."},{"code":"performanceMonitoring","isSelected":false,"description":""}]</t>
  </si>
  <si>
    <t>{"isApplicable":false,"description":"This program is subject to  45 CFR Part 75, Subpart F - Audit requirements."}</t>
  </si>
  <si>
    <t>Records are subject to record retention and access requirements under 45 CFR §§ 75.361 through 75.365.</t>
  </si>
  <si>
    <t xml:space="preserve">(Formula Grants) FY 17$35,319,775.00; FY 18 est $35,329,908.00; FY 19 est $35,335,604.00; FY 16$35,318,517.00; - (Not Applicable) FY 17 FY 18 FY 19 - </t>
  </si>
  <si>
    <t xml:space="preserve">$229,300 to $3,140,635; Avg. $619,645 </t>
  </si>
  <si>
    <t>{"list":[{"fiscalYear":2018,"description":"It is estimated 57 awards will be made."},{"fiscalYear":2016,"description":"57 awards will be made. 57 awards were made."},{"fiscalYear":2017,"description":"57 awards will be made."}],"isApplicable":true}</t>
  </si>
  <si>
    <t>Regulations; 45 CFR Part 1386 Subpart B;  42 CFR Part 51; and, 45 CFR Part 75 .</t>
  </si>
  <si>
    <t>Odessa Crocker5600 Fishers Lane, Rockville, MD 20857 Email:&lt; a href='mailto:odessa.crocker@samhsa.hhs.gov'&gt;odessa.crocker@samhsa.hhs.gov&lt;/a&gt;Phone: 240-276-1078;</t>
  </si>
  <si>
    <t xml:space="preserve">Applications for allotments must fulfill statutory requirements.  For information on statutory and Federal regulations requirements contact: Karen Armstrong, Division of State &amp; Community Systems Development, Center for Mental Health Services, SAMHSA, HHS,  5600 Fisher Lane, Rockville, Maryland 20857.  Tel: (240) 276-1741 or Email: karen.armstrong@samhsa.hhs.gov. </t>
  </si>
  <si>
    <t>https://beta.sam.gov/fal/3874f001f887425e85f86801487f6c54/view</t>
  </si>
  <si>
    <t>Intramural Research Training Award</t>
  </si>
  <si>
    <t>IRTA</t>
  </si>
  <si>
    <t>{"list":[{"act":{"description":"Health Professionals Education Partnerships Act"},"USC":{"title":"42","section":"282(b)(13)"},"authorizationTypes":{"USC":true,"act":true},"usc":{"title":"42","section":"282(b)(13)"}}]}</t>
  </si>
  <si>
    <t>The National Institutes of Health (NIH) IRTA Traineeships are established for the principal benefit of the participants and to provide opportunities for developmental training and practical research experience in a variety of disciplines related to biomedical research, medical library research, and related fields. The IRTA components are: 1) Postdoctoral IRTA - designed to provide advanced practical research experience to physicians and other doctoral researchers who are at the beginning stages of their professional research careers; 2) Predoctoral IRTA - designed to provide practical research training and experience to students, by supplementing academic course work and/or encouraging pursuit of professional careers in biomedical research to students enrolled in doctoral degree programs in biomedical sciences;  3) postbaccalaureate IRTA - designed to provide recent college graduates, particularly minorities, women, and persons with disabilities, an opportunity to postpone application to graduate or medical school and to provide a means to introduce individuals early in their careers to research, encourage their pursuit of professional careers in biomedical research, and allow additional time to pursue successful application to either graduate or medical school programs; and 4) student IRTA - designed to provide a developmental training experience to promising high school, undergraduate, and graduate or professional students who have expressed a strong interest in or are studying disciplines related to biomedical sciences.</t>
  </si>
  <si>
    <t>Candidates for the IRTA Program must be U.S. Citizens or Permanent Resident Aliens: 1) Postdoctoral IRTA participants must possess a Ph.D., M.D., D.D.S., D.M.D., D.V.M. or equivalent degree in biomedical, behavioral, or related sciences; or certification by a university as meeting all the requirements leading to such a doctorate; 5 or fewer years of relevant postdoctoral experience and up to 2 additional years of experience not oriented toward research (i.e., clinical training for physicians); 2) predoctoral IRTA participants must be: a) students enrolled in Ph.D., M.D., D.D.S., D.M.D., D.V.M., or equivalent degree programs at any accredited U.S. or foreign university, which frequently involves dissertation research.  The research experience is undertaken as an integral part of the student's ongoing academic preparation and is credited toward completion of degree requirements; or b) students who have been accepted into graduate or medical degree programs and who have written permission from their school to interrupt their current schooling and to return within 1 year to their degree granting programs; 3) postbaccalaureate IRTA participants are individuals who have received a bachelor's degree no more than 3 years prior to the activation date of the traineeship or a master's degree no more than 6 months prior to the activation date of the traineeship, and who intend to apply to graduate or medical school in biomedical research within the next year or students who have been accepted into graduate, other doctoral, or medical degree programs and who have written permission of their school to delay entrance for up to 1 year;  and 4) student IRTA participants are at least 16 years of age and are enrolled at least half-time in high school or have been accepted for or are enrolled as an undergraduate or graduate in an accredited college or university and are in good academic standing. U.S. citizens may be enrolled anywhere in the world; permanent residents must be enrolled in the U.S.</t>
  </si>
  <si>
    <t>The IRTA Program benefits the participants by combining an opportunity for study with practical work experience and valuable research training experience at the NIH.</t>
  </si>
  <si>
    <t>{"description":"These standards are contained in the Applicant Eligibility section.","isApplicable":true}</t>
  </si>
  <si>
    <t>{"environmentalImpact":{"reports":[{"isSelected":true,"reportCode":"otherRequired"}]},"description":"Preapplication coordination is required. Environmental impact information is not required for this program. This program is excluded from coverage under 2 CFR 200, Subpart E, Cost Principles."}</t>
  </si>
  <si>
    <t>{"description":"Postdoctoral applicants submit their materials directly to NIH investigators; all other applicants submit materials to the NIH Office of Intramural Training &amp; Education via online application systems : 1) Postdoctoral IRTA applicants must submit the documents requested by the investigator, generally a CV and letters of reference;  2) predoctoral IRTA applicants must submit CV, bibliography, 3 letters of reference emphasizing research potential, statement of research goals, an official copy of undergraduate, graduate, and/or medical school transcript, and verification from the university that the applicant is in good academic standing, is enrolled in a doctoral degree program, and has the school's approval to participate.  In addition, (if applicable), they must have written permission from their institutions to interrupt their educational program including a written agreement allowing students to return to their degree program within 1 year; 3) postbaccalaureate applicants must submit CV, 3 letters of reference emphasizing potential, statement of research goals, and official copy of undergraduate school transcript; and 4) student IRTA applicants must submit a resume or CV, 2 letters of reference, official copy of school transcript,and statement of interest in biomedical research."}</t>
  </si>
  <si>
    <t>Awards are made by the interested Institutes or Centers based on the information provided by the applicant, the availability of NIH researchers to provide training, and the availability of financial and other resources to support the research training.</t>
  </si>
  <si>
    <t>{"flag":"yes","list":[{"start":"2018-11-15","end":"2019-03-01","description":"Only the Student IRTA program has a deadline.  The bulk of student IRTAs are summer interns.  Applications are accepted from mid-November to March 1. Applications for other IRTA positions are accepted year round."}]}</t>
  </si>
  <si>
    <t>Individual NIH investigators select their own trainees.  There is, thus, no firm timeline for notification.</t>
  </si>
  <si>
    <t>1) Postdoctoral IRTA component: Initial traineeships are for 1 or 2 years with a maximum traineeship of 5 calendar years. 2) Predoctoral IRTA component: Initial traineeships are for 1 month to 2 years with a maximum traineeship of 5 calendar years. 3) Postbaccalaureate IRTA component: Initial traineeships are for 1 year with a maximum traineeship of 3 calendar years. 4) Student IRTA component: Initial traineeship is for 1 month to 1 year. The maximum traineeship period is unlimited as long as the student meets eligibility criteria.</t>
  </si>
  <si>
    <t>{"awarded":"other","description":"Monthly stipend payments are made directly to awardees.","awardedDescription":"Monthly stipend payments are made directly to awardees."}</t>
  </si>
  <si>
    <t>75-0846-0-1-552;</t>
  </si>
  <si>
    <t>(Direct Payments for Specified Use) FY 17$113,993,420.00; FY 18 est $116,615,268.00; FY 19 est $117,781,421.00; - Includes awards to postdocs, graduate students, postbacs, and summer interns.</t>
  </si>
  <si>
    <t>Sharon L. Milgram,2 Center Drive, Bethesda, MD 20892 Email:&lt; a href='mailto:milgrams@od.nih.gov'&gt;milgrams@od.nih.gov&lt;/a&gt;Phone: (301) 594-2053.;Patricia M. Sokolove2 Center Drive, Bethesda, MD 20892 Email:&lt; a href='mailto:sokolovp@mail.nih.gov'&gt;sokolovp@mail.nih.gov&lt;/a&gt;Phone: 301-402-3889;</t>
  </si>
  <si>
    <t>https://www.training.nih.gov</t>
  </si>
  <si>
    <t xml:space="preserve">93.225 National Research Service Awards Health Services Research Training; </t>
  </si>
  <si>
    <t>https://beta.sam.gov/fal/77d21e5c6689affcbb4ae539159e79c9/view</t>
  </si>
  <si>
    <t>NIEHS Hazardous Waste Worker Health and Safety Training</t>
  </si>
  <si>
    <t>Superfund Worker Training Program (WTP)</t>
  </si>
  <si>
    <t>{"list":[{"act":{"description":"Superfund Amendments and Reauthorization Act of 1986, as amended, Title I, Section 126, Public Law 99-499; Public Health Service Act, Section 405(b)(1)(C), as amended, Public Law 99-158.\r\n"},"authorizationTypes":{"USC":false,"act":true,"statute":false,"publicLaw":false,"executiveOrder":false}}]}</t>
  </si>
  <si>
    <t>To provide cooperative agreements and project grant support for the development and administration of model worker health and safety training programs consisting of classroom and practical health and safety training of workers and their supervisors, who are engaged in activities related to hazardous materials, hazardous waste generation, treatment, storage, disposal, removal, containment, transportation, or emergency response. To assist organizations in the development of institutional competency to provide appropriate training and education to hazardous waste workers.</t>
  </si>
  <si>
    <t>A public or private nonprofit entity, including tribal governments, that provide worker health and safety education and training, may submit an application and receive a cooperative agreement or project grant for support of waste worker education and training by a named principal investigator. Recipients/grantees may use services, as appropriate, of other public or private organizations necessary to develop, administer, or evaluate proposed worker training programs, as long as the requirement for awards to nonprofit organizations is not violated. Nonprofit organizations which are incorporated under 501(c)(4) are prohibited from receiving grants.</t>
  </si>
  <si>
    <t>Any public or private entity providing worker safety and health education and training will benefit from this program.</t>
  </si>
  <si>
    <t>{"description":"The cost principles for awards under this program are set forth in HHS regulations at 45 CFR 75, Subpart E and Appendix IX (hospitals) to Part 75.  Commercial organizations are subject to the cost principles located at 48 CFR 31.2 Federal Acquisition Regulation.  See the NIH Grants Policy Statement  (NIH GPS) for further guidance on the applicability of cost principals (http://grants.nih.gov/grants/policy/nihgps/index.htm).","isApplicable":true}</t>
  </si>
  <si>
    <t>As required in HHS Regulations, 42 CFR Part 65, applications will be reviewed administratively by NIEHS staff for completeness and responsiveness to the program announcement. Applications then will be reviewed on a competitive basis for technical merit by an ad hoc review committee composed primarily of non-government members with expertise in occupational safety and health training and hazardous waste operations convened by the NIEHS. A second level of review will be conducted by the National Advisory Environmental Health Sciences Council. This second level of review will be for program relevance. The final approval of these recommendations and decisions concerning funding is made by the Director, National Institute of Environmental Health Sciences (NIEHS) or, if in conflict, by appropriate NIH staff. Formal award notices are sent to successful applicants.</t>
  </si>
  <si>
    <t>From 8 to 9 months.</t>
  </si>
  <si>
    <t>Renewal awards are subject to the same criteria as new applications.</t>
  </si>
  <si>
    <t>{"awarded":"other","description":"Full program cooperative agreements may be awarded for up to 5 years, generally in 12-month budget periods. Funds are released primarily on the basis of an Electronic Transfer System. The Request for Application announcement is expected to be release in the summer of 2014.","awardedDescription":"Funds are released primarily on the basis of an Electronic Transfer System."}</t>
  </si>
  <si>
    <t>[{"code":"program","isSelected":true,"description":"A detailed annual cooperative agreement or project grant summary report is required with the renewal application for all program recipients/grantees. Annual and final progress reports, and financial status reports are required for all awardees.\r\n"},{"code":"cash","isSelected":false},{"code":"progress","isSelected":true,"description":"A detailed annual cooperative agreement or project grant summary report is required with the renewal application for all program recipients/grantees. Annual and final progress reports, and financial status reports are required for all awardees.\r\n"},{"code":"expenditure","isSelected":false},{"code":"performanceMonitoring","isSelected":false}]</t>
  </si>
  <si>
    <t>{"isApplicable":true,"description":"In accordance with the provisions of 45 CFR 75, Subpart F – Audit Requirements, a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§75.503. Awards made under this program are subject to the audit requirements of OMB 2 CFR 200, as implemented by 45 CFR 75, Subpart F, and in the NIH GPS (http://grants.nih.gov/grants/policy/nihgps/index.htm)."}</t>
  </si>
  <si>
    <t>(Cooperative Agreements) FY 17$35,857,495.00; FY 18 est $35,778,048.00; FY 19 est $27,702,595.00; FY 16$35,762,223.00; - Reimbursable funding from the Department of Energy has been included.</t>
  </si>
  <si>
    <t>Range: $26,960 to $2,742,081
Average: $833,895</t>
  </si>
  <si>
    <t>{"list":[{"fiscalYear":2016,"description":"WETP will continue to provide occupational safety and health education in developing and delivering high quality training to workers who are involved in handling hazardous waste or in responding to emergency releases of hazardous materials. Fiscal Year 2016: Supported the training and education of 134,000 workers engaged in activities related to hazardous materials and waste generation, removal, containment, transportation, and emergency response."},{"fiscalYear":2018,"description":"WTP will continue to provide occupational safety and health education in developing and delivering high quality training to workers who are involved in handling hazardous waste or in responding to emergency releases of hazardous materials."},{"fiscalYear":2019,"description":"WTP will continue to provide occupational safety and health education in developing and delivering high quality training to workers who are involved in handling hazardous waste or in responding to emergency releases of hazardous materials."}],"isApplicable":true}</t>
  </si>
  <si>
    <t>42 CFR 52; 45 CFR 75; 45 CFR 92; NIH Guide to Grants and Contracts; NIH Grants Policy Statement October 1, 2012. Other publications, information, and applications and kits are available from the Office of Extramural Research, Outreach and Activities Resources, National Institutes of Health, Bethesda, MD 20892, and the NIEHS (MD EC-22), P.O. Box 12233, 111 Alexander Drive, Research Triangle Park, NC 27709.</t>
  </si>
  <si>
    <t>{"flag":"none","description":"Headquarters Office: Program Contact: Mr. Joseph T. Hughes, Jr., Program Director, Worker Education and Training Program, National Institute of Environmental Health Sciences, National Institutes of Health, Department of Health and Human Services, P.O. Box 12233, Research Triangle Park, NC 27709. Telephone: (984) 287-3271, E-mail: Hughes3@niehs.nih.gov. Grants Management Contact: Dr. Molly Puente, Grants Management Officer/Supervisory Team Leader, Grants Management Branch, Division of Extramural Research and Training, National Institute of Environmental Health Sciences, National Institutes of Health, Department of Health and Human Services, P.O. Box 12233, Research Triangle Park, NC 27709. Telephone: (984 287-3308, E-mail: puentem@mail.nih.gov."}</t>
  </si>
  <si>
    <t>Benny Encarnacion111 TW Alexander Drive, Research Triangle Park, NC 27709 Email:&lt; a href='mailto:encarna1@niehs.nih.gov'&gt;encarna1@niehs.nih.gov&lt;/a&gt;Phone: (984) 287-3784.;</t>
  </si>
  <si>
    <t>http://www.niehs.nih.gov/careers/hazmat/about_wetp/index.cfm</t>
  </si>
  <si>
    <t>Fiscal Year2018: Funded awardee information is available at the following website: http://www.niehs.nih.gov/careers/hazmat/awardees/index.cfm.Fiscal Year2016: Funded awardee information is available at the following website: http://www.niehs.nih.gov/careers/hazmat/awardees/index.cfm. Funded awardee information is available at the following website: http://www.niehs.nih.gov/careers/hazmat/awardees/index.cfm.Fiscal Year2017: Funded awardee information is available at the following website: http://www.niehs.nih.gov/careers/hazmat/awardees/index.cfm.</t>
  </si>
  <si>
    <t>The following factors considered for applications for full program cooperative agreements include: (1) Methods and techniques to be used for identifying, describing, and accessing target worker populations and anticipated impact of the proposed program; (2) evidence of the organization's performance and effectiveness in planning, implementing and operating appropriate worker health and safety training and education programs; (3) adequacy of the detailed program plan for curricula development, training of instructors, distribution of course materials, and direct student training; (4) technical and professional expertise of the proposed program director, present or proposed staff, and consultants; (5) methods proposed for evaluating appropriateness, quality, and effectiveness of training; (6) availability of appropriate facilities and equipment to support the described educational and training activities including hands-on instruction and demonstration; (7) evidence of the organization's past performance and effectiveness in planning, implementing, and operating training and education programs for workers; (8) the likelihood that the program will continue beyond the grant period; and (9) reasonableness of the proposed program activities.</t>
  </si>
  <si>
    <t>https://beta.sam.gov/fal/b6d4aefa8a8e45b3b8a48699a772665e/view</t>
  </si>
  <si>
    <t>NIEHS Superfund Hazardous Substances_Basic Research and Education</t>
  </si>
  <si>
    <t>NIEHS Superfund Research Program</t>
  </si>
  <si>
    <t>{"list":[{"act":{"description":"Superfund Amendments and Reauthorization Act of 1986, Title I, Section III, and Title II, Section 209, Public Law 99- 499, as amended; Comprehensive Environmental Response, Compensation, and Liability Act (CERCLA) of 1980, as amended, Section 311(a), Public Law 96-510; Public Health Service Act, Section 301, Public Law 78-410, as amended; Public Law 99-500.\r\n"},"authorizationTypes":{"USC":false,"act":true,"statute":false,"publicLaw":false,"executiveOrder":false}}]}</t>
  </si>
  <si>
    <t>To establish a unique program linking biomedical research with engineering, geoscience and ecological research. The goals of the Program are to establish and support an innovative program of basic research and training consisting of multi-project, interdisciplinary efforts; individual investigator projects; research education program grants; and Small Business Innovative Research grants. Areas of research may include: (1) advanced techniques for the detection, assessment, and evaluation of the effect on human health of hazardous substances; (2) methods to assess the risks to human health presented by hazardous substances; (3) methods and technologies to detect hazardous substances in the environment; and (4) basic biological, chemical, and physical methods to reduce the amount and toxicity of hazardous substances. It is intended that advanced or graduate training be integrated into the multi-project research program to provide opportunities in biomedical and environmental health, environmental sciences, ecology, and geosciences. The Program encourages the integration of interdisciplinary training to ensure that its students are prepared to tackle the complex issues presented by hazardous waste sites.</t>
  </si>
  <si>
    <t>An accredited institution of higher education, as defined in the Higher Education Act, 20 U.S.C. (annotated) 3381, may submit an application and receive a grant for support of research by a named principal investigator. Subcontracts may be made with public and private organizations, including: generators of hazardous wastes; persons involved in the detection, assessment, evaluation, and treatment of hazardous substances; owners and operators of facilities at which hazardous substances are located; and State, local and Tribal governments. Nonprofit organizations which are incorporated under 501(c)(4) are prohibited from receiving grants. Organizations applying for a grant under the SBIR/STTR programs must qualify as a U.S.-owned Small Business Concern (SBC).</t>
  </si>
  <si>
    <t>Any accredited institution of higher education engaged in biomedical research and/or engineering and ecological research. SBIR awards are restricted to small business that meet NIH's criteria for SBC. Tribal entities that meet these requirements are eligible to apply.</t>
  </si>
  <si>
    <t>{"description":"The cost principles for awards under this program are set forth in HHS regulations at 45 CFR 75, Subpart E and Appendix IX (hospitals) to Part 75.  Commercial organizations are subject to the cost principles located at 48 CFR 31.2 Federal Acquisition Regulation.  See the NIH Grants Policy Statement (NIH GPS) for further guidance on the applicability of cost principals (http://grants.nih.gov/grants/policy/nihgps/index.htm).","isApplicable":true}</t>
  </si>
  <si>
    <t>{"description":"This program is excluded from coverage under 2 CFR 200, Uniform Administrative Requirements, Cost Principles, and Audit Requirements for Federal Awards. This program is subject to the provisions of 45 CFR 75. Prospective applicants are asked to submit a letter of intent. Although it is not required, is not binding, and does not enter into the review of a subsequent application, the information that it contains allows IC staff to estimate the potential review workload and plan the review. It is due one month prior to the receipt of the applications. Applications for the Superfund Research Program are accepted in response to funding opportunity announcements (FOA) which are posted on National Institute of Environmental Health Sciences website (http://www.niehs.nih.gov/research/supported/srp/funding/index.cfm). Applications submitted in response to the multi-project FOA must be submitted electronically. NIH’s Application Submission System &amp; Interface for Submission Tracking (ASSIST) is available for the electronic preparation and submission of multi-project applications through https://public.era.nih.gov/assist. Application instructions are available at https://grants.nih.gov/grants/how-to-apply-application-guide.html in an interactive format. Applications submitted in response to an individual investigator grant or research education program grant FOAs must be submitted electronically through Grants.gov (http://www.grants.gov) using the SF424 Research and Related (R&amp;R) forms and the SF424 (R&amp;R) Application Guide. SBIR grant applications are accepted in response to the NIH Omnibus solicitation using the SF424 electronic application process (http://www.grants.gov). The SBIR/STTR omnibus grant solicitation is released in early spring of each year and has 3 receipt dates: April 5, September 5 and January 5."}</t>
  </si>
  <si>
    <t xml:space="preserve">Grants are awarded on the basis of a dual review by peer groups of all applications. The first level of review is by a Special Emphasis Panel of peers for scientific merit. The National Advisory Environmental Health Sciences Council provides a secondary level of review for all applications.  </t>
  </si>
  <si>
    <t>From 9 to 12 months.</t>
  </si>
  <si>
    <t>A principal investigator may question the substantive or procedural aspects of the review of his/her application by communicating with the staff of the Institute. A description of the NIH Peer Review Appeal procedures is available on the NIH home page http://grants.nih.gov/grants/guide/notice-files/NOT-OD-11-064.html.</t>
  </si>
  <si>
    <t>Renewal requests are subject to the same criteria as new applications.</t>
  </si>
  <si>
    <t>{"awarded":"other","description":"Research Grants for the multi-project, individual investigator, research education program may be awarded for up to 5 years, generally in 12-month budget periods. Small Business Innovative Research grants may be awarded for up to 1 year for Phase I grants and up to 2 years for Phase II grants. ","awardedDescription":"Funds are released primarily on the basis of an Electronic Transfer System."}</t>
  </si>
  <si>
    <t>[{"code":"program","isSelected":false},{"code":"cash","isSelected":false},{"code":"progress","isSelected":true,"description":"Annual and final progress reports, a final invention statement and financial status reports are required.\r\n"},{"code":"expenditure","isSelected":false},{"code":"performanceMonitoring","isSelected":false}]</t>
  </si>
  <si>
    <t xml:space="preserve">(Project Grants) FY 17$46,779,000.00; FY 18 est $46,479,000.00; FY 19 est $32,039,405.00; FY 16$46,546,000.00; - </t>
  </si>
  <si>
    <t>Range: $7,440 to $2,998,492
Average: $850,527.</t>
  </si>
  <si>
    <t>{"list":[{"fiscalYear":2016,"description":"In Fiscal Year 2016, the Superfund Research Program will continue to support large, multi-project center grants, individual investigator grants and Small Business Innovative Research (SBIR) and Small Business Technology Transfer (STTR) programs in order to advance research in accordance with the mandates specified in with the Superfund Amendments and Reauthorization Act (SARA) of 1986. In FY 2016, the Superfund Research Program continued to support research and make advances in the areas germane to its legislative mandates: advanced techniques for the detection, assessment, and evaluation of the effect on human health of hazardous substances; methods to assess the risks to human health presented by hazardous substances; methods and technologies to detect hazardous substances in the environment; and basic biological, chemical, and physical methods to reduce the amount and toxicity of hazardous substances."},{"fiscalYear":2018,"description":"In Fiscal Year 2018, the Superfund Research Program will continue to support large, multi-project center grants, individual investigator grants, research education program grants, and Small Business Innovative Research (SBIR) grant programs in order to advance research in accordance with the mandates specified in with the Superfund Amendments and Reauthorization Act (SARA) of 1986."},{"fiscalYear":2019,"description":"In Fiscal Year 2019, the Superfund Research Program will continue to support large, multi-project center grants, individual investigator grants, research education program grants, and Small Business Innovative Research (SBIR) grant programs in order to advance research in accordance with the mandates specified in with the Superfund Amendments and Reauthorization Act (SARA) of 1986."}],"isApplicable":true}</t>
  </si>
  <si>
    <t>42 CFR 52; 45 CFR 75; 45 CFR 92; NIH Guide to Grants and Contracts; NIH GPS, http://grants.nih.gov/grants/policy/nihgps/index.htm. Other publications, information, and applications and kits are available from the Office of Extramural Research, Outreach and Activities Resources, National Institutes of Health, Bethesda, MD 20892, and the NIEHS, P.O. Box 12233, 111 Alexander Drive, Research Triangle Park, NC 27709</t>
  </si>
  <si>
    <t>{"flag":"none","description":"Program Contact: Dr. William Suk, Director, Superfund Hazardous Substance Basic Research and Training Program, Division of Extramural Research and Training, National Institute of Environmental Health Sciences, National Institutes of Health, Public Health Service, Department of Health and Human Services, P.O. Box 12233, Research Triangle Park, NC 27709. E-mail suk@niehs.nih.gov , Telephone: (984) 287-3325. Grants Management Contact: Lisa Archer Edwards, Supervisory Grants Management Officer, Grants Management Branch, e-mail: archer@niehs.nih.gov. Telephone: (984) 287-3258."}</t>
  </si>
  <si>
    <t>Benny Encarnacion111 TW Alexander Drive, Research Triangle Park, NC 27709 Email:&lt; a href='mailto:encarna1@niehs.nih.gov'&gt;encarna1@niehs.nih.gov&lt;/a&gt;Phone: (984) 287-3258.;</t>
  </si>
  <si>
    <t>https://www.niehs.nih.gov/research/supported/centers/srp/index.cfm</t>
  </si>
  <si>
    <t>Fiscal Year2016: A detailed listing and description of NIEHS Superfund Research Program funded projects can be found at http://tools.niehs.nih.gov/srp/programs/index267.cfm. A detailed listing and description of NIEHS Superfund Research Program funded projects can be found at https://tools.niehs.nih.gov/srp/programs/index.cfm.Fiscal Year2017: A detailed listing and description of NIEHS Superfund Research Program funded projects can be found at https://tools.niehs.nih.gov/srp/programs/index.cfm.Fiscal Year2018: A detailed listing and description of NIEHS Superfund Research Program funded projects can be found at https://tools.niehs.nih.gov/srp/programs/index.cfm.</t>
  </si>
  <si>
    <t>Major factors considered in the evaluation of responsive applications include: (1) Scientific merit of each proposed project, including the novelty, originality, and feasibility of the approach and the adequacy of the experimental design; (2) technical merit and justification of each core unit; (3) competence of the investigators to accomplish the proposed research goals, their commitments, and the amount of time they will devote to the program; (4) scope of the overall effort in relation to the objective of the program to create unique interdisciplinary programs to eventually include, not only biomedical components, but also engineering, ecological and/or hydrogenological components; (5) adequacy of the facilities to perform the proposed research; (6) integration of the various projects and core units into an effective program and plans for interactions among investigators; (7) adequacy and commitment of institutional resources to administer an integrated, collaborative program; (8) appropriateness of the budget for the proposed program; (9) relevance of proposed research to problems associated with hazardous waste substances; and (10) progress of program to date for completing renewal applications.</t>
  </si>
  <si>
    <t>https://beta.sam.gov/fal/16f811fe70b04c29a2a9eed390156d9c/view</t>
  </si>
  <si>
    <t>HIV-Related Training and Technical Assistance</t>
  </si>
  <si>
    <t>{"list":[{"act":{"description":"Title XXVI, Sections 2606, 2654(b), and 2692, of the Public Health Service Act (42 U.S.C. 300ff-16, 54(b), and 111), as amended by the Ryan White HIV/AIDS Treatment Extension Act of 2009 (Public Law 111-87) and Section 311(c) of the Public Health Service Act, 42 USC 243(c)."},"authorizationTypes":{"act":true}}]}</t>
  </si>
  <si>
    <t>National Training and Technical Assistance Cooperative Agreements: 
The purpose of this funding is to: (1) Assess Ryan White HIV/AIDS Program (RWHAP) recipients' technical assistance needs and/or provide technical assistance related to building capacity and increasing their ability to provide high quality HIV care and treatment services along the HIV care continuum; (2) Assess, develop materials, and disseminate strategies and tools related to the RWHAP recipients' technical assistance needs for program development and operations; (3) Provide technical assistance in the collection, storage and retrieval of data for program reporting, evaluation, and program improvement purposes; and (4) Work with HHS agencies and national organization partners to develop strategies, tools, and trainings for RWHAP recipients.
AIDS Education and Training Centers Program:
The purpose of this funding is to: (1) Train health personnel, including practitioners in programs under this title and other community providers, in the diagnosis, treatment, and prevention of HIV disease, including the prevention of the perinatal transmission of the disease, including measures for the prevention and treatment of opportunistic infections, and including (as applicable to the type of health professional involved), prenatal and other gynecological care for women with HIV; (2) Train the faculty of schools of, and graduate departments or programs of, medicine, nursing, pharmacy, dentistry, public health, allied health, and mental health practice to teach health professions students to provide for the health care needs of individuals living with HIV; (3) Develop and disseminate curricula and resource materials relating to the care and treatment of individuals living with HIV and the prevention among individuals who are at risk of contracting HIV; and (4) Develop protocols for the medical care of women living with HIV, including prenatal and other gynecological care for such women.</t>
  </si>
  <si>
    <t>Entities eligible to apply include public and nonprofit entities (including faith-based and community based organizations) and school and academic health science centers involved in addressing HIV related issues at a national level. Federally Recognized Indian Tribal Government and Native American Organizations are eligible to apply.</t>
  </si>
  <si>
    <t>Persons living with HIV.</t>
  </si>
  <si>
    <t>{"description":"Applicants should review the individual HRSA notice of funding opportunity issued under this CFDA program for any required proof or certifications which must be submitted prior to or simultaneous with submission of an application package. ","isApplicable":true}</t>
  </si>
  <si>
    <t>{"description":"HRSA requires all applicants to apply electronically through Grants.gov.\r\n\r\n\r\n\r\n"}</t>
  </si>
  <si>
    <t xml:space="preserve">All qualified applications will be forwarded to an objective review committee. Based on the recommendations of the objective review committee, the HRSA program official with delegated authority is responsible for final selection and funding decisions._x000D_
_x000D_
Notification is made in writing by a Notice of Award._x000D_
</t>
  </si>
  <si>
    <t>Competitive awards are typically made for up to 3 to 5 years, subject to the availability of funds. After initial awards, annual noncompetitive awards may be made contingent upon the submission of noncompetitive applications/progress reports and availability of funds.</t>
  </si>
  <si>
    <t>{"awarded":"other","description":"Grants and cooperative agreements are typically awarded for a 3 to 5 year period of performance with 12-month project periods. See the following for information on how assistance is awarded/released: Recipients draw down funds, as necessary, from the Payment Management System (PMS). PMS is the centralized web based payment system for HHS awards.","awardedDescription":"Recipients draw down funds, as necessary, from the Payment Management System (PMS).  PMS is the centralized web based payment system for HHS awards.\r\n\r\n"}</t>
  </si>
  <si>
    <t>[{"code":"program","isSelected":true,"description":"Please refer to the notice of funding opportunity and Notice of Award for any applicable program data and fiscal reports. Annual program progress reports are required.  "},{"code":"cash","isSelected":false,"description":""},{"code":"progress","isSelected":true,"description":"Recipients must submit a Federal Financial Report (FFR) or SF 425 90, 120, or 150 days after the end of each project period based on the schedule in the Notice of Award. A final FFR is required 90 days following the end of the project period. No expenditure reports are required. Performance monitoring is not applicable."},{"code":"expenditure","isSelected":false,"description":""},{"code":"performanceMonitoring","isSelected":false,"description":""}]</t>
  </si>
  <si>
    <t>Recipients are required to maintain financial records for 3 years after the date they submit the final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</si>
  <si>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(Cooperative Agreements) FY 17$33,371,581.00; FY 18 est $33,896,488.00; FY 19 est $32,896,488.00; - (Project Grants) FY 17$1,375,460.00; FY 18 Estimate Not Available  FY 19 Estimate Not Available  - </t>
  </si>
  <si>
    <t>FY 17:  $1,375,460 to $4,278,600; Average = $2,539,101
FY18:  $1,500,000 to $4,145,278; Average = $2,997,693
FY19:  $1,000,000 to $4,145,278; Average = $2,728,640</t>
  </si>
  <si>
    <t xml:space="preserve">All HRSA awards are subject to the Uniform Administrative Requirements, Cost Principles, and Audit Requirements at 45 CFR part 75._x000D_
_x000D_
_x000D_
HRSA awards are subject to the requirements of the HHS Grants Policy Statement (HHS GPS) that are applicable based on recipient type and purpose of award. The HHS GPS is available at http://www.hrsa.gov/grants._x000D_
</t>
  </si>
  <si>
    <t>{"flag":"appendix","description":"National Technical Assistance Cooperative Agreements: Stacy Cohen 5600 Fishers Lane, Room 9N-160, Rockville, Maryland 20857, Phone:301-443-3259\n\nAETC:  April Stubbs-Smith 5600 Fishers Lane, Room 9N-112\nRockville, Maryland 20857, Phone:(301) 443-7813"}</t>
  </si>
  <si>
    <t>Stacy Cohen5600 Fishers Lane, Room 9N-160, Rockville, MD 20857 Email:&lt; a href='mailto:SGagne@hrsa.gov'&gt;SGagne@hrsa.gov&lt;/a&gt;Phone: (301) 443-8109;</t>
  </si>
  <si>
    <t xml:space="preserve">93.914 HIV Emergency Relief Project Grants; 93.917 HIV Care Formula Grants; 93.153 Coordinated Services and Access to Research for Women, Infants, Children, and Youth; 93.918 Grants to Provide Outpatient Early Intervention Services with Respect to HIV Disease; </t>
  </si>
  <si>
    <t>Fiscal Year2015: AETC Programs: Regional AETCs Cooperative Agreement; AETC National Clinicians Consultation Center Cooperative Agreement; AETC National Coordinating Resource Center Cooperative Agreement. _x000D_
_x000D_
Technical Assistance Projects: National TA Cooperative Agreement; ADAP Technical Assistance Cooperative Agreement, National Quality Improvement Center, ;_x000D_
 Supporting the Continuum of Care/Building RWHAP Grantee Capacity to Enroll Eligible Clients in Affordable Care Act Health Coverage ProgramsFiscal Year2016: Ryan White HIV/AIDS Program Integrated HIV Planning Implementation; Building Ryan White HIV/AIDS Program Recipient Capacity to Engage People Living with HIV in Health Care Access.  Fiscal Year 2016: AIDS Education Training Centers (AETC) Programs: Regional AETCs Cooperative Agreements; AETC National Clinicians Consultation Center Cooperative Agreement; AETC National Coordinating Resource Center Cooperative Agreement. _x000D_
_x000D_
Technical Assistance Projects: National TA Cooperative Agreement; ADAP Technical Assistance Cooperative Agreement; National Quality Improvement Center;  RWHAP Integrated HIV Planning Implementation; Building RWHAP Recipient Capacity to Engage PLWH in Health Care Access; Leadership Training for Pople of Color Living with HIV (SMAIF); Strengthening &amp; Supporting HIV Care Continuum, Part A Jurisdictions (SMAIF). _x000D_
_x000D_
Fiscal Year2017: AIDS Education Training Centers (AETC) Programs: Regional AETCs Cooperative Agreements; AETC National Clinicians Consultation Center Cooperative Agreement; AETC National Coordinating Resource Center Cooperative Agreement; Nurse Practitioner/Physician Assistant grants.Fiscal Year2018: Projection: AIDS Education Training Centers (AETC) Programs: Regional AETCs Cooperative Agreements; AETC National Clinicians Consultation Center Cooperative Agreement; AETC National Coordinating Resource Center Cooperative Agreement; AETC Integrating the National HIV Curriculum e-Learning Platform into Health Care Provider Professional Education Cooperative Agreement; AETC Enhancement and Update of the e-Learning Platform Cooperative Agreement.Fiscal Year2019: AIDS Education Training Centers (AETC) Programs: Regional AETCs Cooperative Agreements; AETC National Clinicians Consultation Center Cooperative Agreement; AETC National Coordinating Resource Center Cooperative Agreement; AETC Integrating the National HIV Curriculum e-Learning Platform into Health Care Provider Professional Education Cooperative Agreement; AETC Enhancement and Update of the e-Learning Platform Cooperative Agreement; National HIV Curriculum E-Learning Platform:  Technology Operations and Maintenance Cooperative Agreement.</t>
  </si>
  <si>
    <t>Evaluation criteria vary based on the grant/cooperative agreement program. Refer to criteria included in the notice of funding opportunity for each specific program.</t>
  </si>
  <si>
    <t>https://beta.sam.gov/fal/57a874eaba2e496eb5544b2dd0457139/view</t>
  </si>
  <si>
    <t>(PATH)</t>
  </si>
  <si>
    <t>{"list":[{"act":{"description":"Stewart B. McKinney Homeless Assistance Amendments Act of 1990"},"publicLaw":{"congressCode":"101","number":"645"},"authorizationTypes":{"USC":false,"act":true,"statute":false,"publicLaw":true,"executiveOrder":false}},{"act":{"description":"Public Health Service Act"},"USC":{"title":"42","section":"290cc-21 et seq"},"authorizationTypes":{"USC":true,"act":true,"statute":false,"publicLaw":false,"executiveOrder":false},"usc":{"title":"42","section":"290cc-21 et seq"}}]}</t>
  </si>
  <si>
    <t>To provide financial assistance to States to support services for individuals who are suffering from serious mental illness or serious mental illness and substance abuse; and are homeless or at imminent risk of becoming homeless. Programs and activities include: (1) Outreach services; (2) screening and diagnostic treatment services; (3) habilitation and rehabilitation services; (4) community mental health services; (5) alcohol or drug treatment services; (6) staff training; (7) case management services; (8) supportive and supervisory services in residential settings; (9) referrals for primary health services, job training, educational services, and relevant housing services; and (10) prescribed set of housing services.</t>
  </si>
  <si>
    <t>States, District of Columbia, Guam, American Samoa, the Commonwealths of Puerto Rico and the Northern Mariana Islands, and the Virgin Islands.</t>
  </si>
  <si>
    <t>Individuals who have a serious mental illness or serious mental illness and substance abuse; and are homeless or are at imminent risk of becoming homeless.</t>
  </si>
  <si>
    <t>{"description":"This program is subject to 2 CFR 200/45 CFR Part 75  Uniform Administrative Requirements, Cost Principles, and Audit Requirements for HHS Awards.","isApplicable":true}</t>
  </si>
  <si>
    <t>{"environmentalImpact":{"reports":[{"isSelected":true,"reportCode":"otherRequired"}]},"description":"There is no preapplication requirement. This program is not subject to the intergovernmental review requirements of E.O. 12372, as implemented through DHHS regulations at 45 CFR 100. However, individual States may require, or an applicant State mental health agency may want to implement, coordination procedures similar to those specified in E.O. 12372."}</t>
  </si>
  <si>
    <t>{"description":"The Chief Executive Officer of a State or Territory must apply annually for an allotment. Applications include a completed application form and a set of assurances."}</t>
  </si>
  <si>
    <t>Applications are reviewed for completeness and for compliance with legislative requirements. Grant awards are issued directly by the Center for Mental Health Services, Substance Abuse and Mental Health Services Administration to the designated State agency.</t>
  </si>
  <si>
    <t>Approximately 8 weeks.</t>
  </si>
  <si>
    <t>{"types":{"moe":false,"formula":true,"matching":true},"formula":{"title":"45","chapter":"","part":"92","subPart":"","publicLaw":"101-645","description":"Effective December 13, 2016, the Maintenance of Effort (MOE) requirement under Section 522(g) of the Public Health Service Act (42 U.S.C. 290cc-22) of this title has been removed by Section 9004 (b) 21st Century Cures Act (P.L. 114-255). \n\nThe amendment to the PATH program statute does not eliminate MOE compliance requirements that are unresolved from years preceding this amendment.  Please consult your Government Project Officer for additional guidance."},"matching":{"requirementFlag":"voluntary","percent":"0","description":"The formula is cited in Section 524 of the Public Health Service Act, as amended by Public Law 101-645. The formula allots funds on the basis of the population living in urbanized areas of the State, compared to the population living in urbanized areas of the entire United States except that no State receives less than $300,000 ($50,000 for Territories). States must agree to make available, directly or through donations from public or private entities, nonfederal contributions equal to not less than $1 (in cash or in kind) for each $3 of Federal funds provided in such grant. Territories have no matching requirements.  "},"moe":{"description":""}}</t>
  </si>
  <si>
    <t>{"awarded":"lump","description":"Each allotment is available for obligation for the award period (1-year)."}</t>
  </si>
  <si>
    <t>[{"code":"program","isSelected":true,"description":"The State involved agrees that by not later than January 31 of each fiscal year, the State will prepare and submit to the Secretary of Health and Human Services a report on its activities necessary for securing a record and a description of the purposes for which funds received under Section 521 were spent and the recipients of such funds, and for determining whether such amounts were expended in accordance with the provisions of the legislation.  \r\n\r\n"},{"code":"cash","isSelected":true,"description":"Federal Cash Transaction Report (FCTR) is due quarterly to the Division of Payment Management."},{"code":"progress","isSelected":false,"description":""},{"code":"expenditure","isSelected":true,"description":"Federal Financial Report (SF-425) is due 90 days after the end of the project period."},{"code":"performanceMonitoring","isSelected":false,"description":""}]</t>
  </si>
  <si>
    <t>{"isApplicable":true,"description":"This program is subject to  45 CFR Part 75, Subpart F - Audit requirements."}</t>
  </si>
  <si>
    <t xml:space="preserve">(Formula Grants) FY 17$61,578,634.00; FY 18 est $61,596,302.00; FY 19 est $61,581,202.00; FY 16$61,626,502.00; - </t>
  </si>
  <si>
    <t>Range - $50,000 to $8,812,865; Avg. - $1,099,933.96</t>
  </si>
  <si>
    <t>{"list":[{"fiscalYear":2016,"description":"56 awards will be made. 56 awards were made. "},{"fiscalYear":2017,"description":"56 awards will be made."},{"fiscalYear":2018,"description":"56 awards will be made"}],"isApplicable":true}</t>
  </si>
  <si>
    <t>This program is subject to the HHS regulations at 45 CFR Part 75, which implement 2 CFR 200.</t>
  </si>
  <si>
    <t>Applications must fulfill all statutory and regulatory requirements. For information on statutory and Federal regulations requirements contact: Caroline Fernandez, 
Public Health Advisor, Homeless Programs Branch
Division of Service and Systems Improvement,Center for Mental Health Services, SAMHSA, HHS, Email: Caroline.Fernandez@samhsa.hhs.gov, Tel: (240) 276 2557.</t>
  </si>
  <si>
    <t>https://beta.sam.gov/fal/c11b1b25b3234f01ad7f3485a5a7807f/view</t>
  </si>
  <si>
    <t>Coordinated Services and Access to Research for Women, Infants, Children, and Youth</t>
  </si>
  <si>
    <t>Ryan White HIV/AIDS Program (RWHAP) Part D Women, Infants, Children and Youth (WICY) Program</t>
  </si>
  <si>
    <t>{"list":[{"act":{"description":"Sections 2671 and 2693 of Title XXVI of the Public Health Service Act, (42 U.S.C. §§ 300ff-71 and 300ff-111), as amended by the Ryan White HIV/AIDS Treatment Extension Act of 2009 (Public Law 111-87)."},"authorizationTypes":{"act":true}}]}</t>
  </si>
  <si>
    <t>Part D (base): The purpose of this program is to provide family-centered care in the outpatient or ambulatory care setting (directly or through contracts or MOU) to low income, uninsured, and medically underserved women (25 years and older) living with HIV, infants (up to two years of age) exposed to or living with HIV, children (ages two to 12) living with HIV, and youth (ages 13 to 24) living with HIV and additional support services to affected family members. 
Part D (supplemental): The purpose of the Ryan White HIV/AIDS Program Part D -- Women, Infants, Children, and Youth (WICY) Grants Supplemental Funding is to strengthen organizational infrastructure to respond to the changing health care landscape and to increase capacity to develop, enhance, or expand access to high quality family-centered care services for low income, uninsured, and underserved women, infants, children, and youth (WICY) living with HIV.</t>
  </si>
  <si>
    <t xml:space="preserve">Public and nonprofit private entities (including a health facility operated by or pursuant to a contract with the Indian Health Service, and faith-based and Tribes/Tribal organizations) that provide family-centered care involving outpatient or ambulatory care (directly or through contracts or memoranda of understanding (MOUs)) for WICY living with HIV/AIDS._x000D_
_x000D_
</t>
  </si>
  <si>
    <t>Women, infants, children, and youth living with HIV and their affected family members.</t>
  </si>
  <si>
    <t>{"description":"Applicants should review the individual HRSA notice of funding opportunity issued under this CFDA program for any required proof or certifications which must be submitted prior to or simultaneous with submission of an application package. 2 CFR 200--Uniform Administrative Requirements, Cost Principles, and Audit Requirements for HHS Awards applies to this program","isApplicable":true}</t>
  </si>
  <si>
    <t>{"description":"2 CFR 200--Uniform Administrative Requirements, Cost Principles, and Audit Requirements for HHS Awards applies to this program. HRSA requires all applicants to apply electronically through Grants.gov."}</t>
  </si>
  <si>
    <t>Approximately 6 months.</t>
  </si>
  <si>
    <t>{"awarded":"other","description":"Grants are typically awarded for up to a 3 year period of performance. Continued support, beyond the first year, is contingent upon satisfactory performance and the availability of Federal funds. Supplemental grants may be funded for up to 1 year. \r\n","awardedDescription":"Recipients draw down funds, as necessary, from the Payment Management System (PMS).  PMS is the centralized web based payment system for HHS awards.\r\n\r\n"}</t>
  </si>
  <si>
    <t>[{"code":"program","isSelected":true,"description":"Please refer to the notice of funding opportunity and Notice of Award for any applicable program, data, and fiscal reports. The recipient must submit the annual RWHAP Services Report due the last Monday in March each year, covering the just-ended Jan. 1 - Dec. 31 calendar year. Cash reports are not applicable. Recipients must also submit a RWHAP Allocations Report, 60 days after the start of the budget period. A RWHAP Expenditures Report is due 90 days after the end of the budget period (OMB 0915-0318). Recipients must submit a Federal Financial Report or SF 425 within 90 days after the end of each budget period. Additionally, each recipient must submit a budget period renewal progress report each year prior to the end of the project period. A final Federal Financial Report must be submitted 90 days after the end of the project period.\r\n\r\n"},{"code":"cash","isSelected":false,"description":""},{"code":"progress","isSelected":true,"description":"Recipients must also submit a Ryan White HIV/AIDS Program Allocations Report, 60 days after the start of the budget period."},{"code":"expenditure","isSelected":true,"description":"A Ryan White HIV/AIDS Program Expenditures Report is due 90 days after the end of the budget period (OMB 0915-0318)."},{"code":"performanceMonitoring","isSelected":true,"description":"Additionally, each recipient must submit a budget period renewal progress report each year prior to the end of the project period.  Recipients must submit a Federal Financial Report or SF 425 within 90 days after the end of each project period. A final Federal Financial Report and performance report must be submitted 90 days after the end of the project period. Cash reports are not applicable."}]</t>
  </si>
  <si>
    <t>(Project Grants) FY 17$67,287,901.00; FY 18 est $67,147,778.00; FY 19 est $67,147,778.00; FY 16$63,903,447.00; - WICY(Project Grants) FY 17$3,343,871.00; FY 18 est $2,250,000.00; FY 19 est $2,250,000.00; FY 16$2,717,295.00; - Supplemental</t>
  </si>
  <si>
    <t>$113,823 - $2,185,691 ;
Average  $583,894 .
Supplemental grants are limited to $150,000.</t>
  </si>
  <si>
    <t>All HRSA awards are subject to the  2 CFR 200--Uniform Administrative Requirements, Cost Principles, and Audit Requirements for HHS Awards .
HRSA awards are subject to the requirements of the HHS Grants Policy Statement (HHS GPS) that are applicable based on recipient type and purpose of award. The HHS GPS is available at http://www.hrsa.gov/grants.</t>
  </si>
  <si>
    <t>Monique G. Hitch 5600 Fishers Lane, Room 9N18, Rockville, MD 20857 Email:&lt; a href='mailto:MHitch@hrsa.gov'&gt;MHitch@hrsa.gov&lt;/a&gt;Phone: (301) 443-3944;</t>
  </si>
  <si>
    <t xml:space="preserve">93.917 HIV Care Formula Grants; 93.994 Maternal and Child Health Services Block Grant to the States; 93.110 Maternal and Child Health Federal Consolidated Programs; </t>
  </si>
  <si>
    <t>Eligible applicants are reviewed by an objective review committee based on the criteria detailed in the notice of funding opportunity.</t>
  </si>
  <si>
    <t>https://beta.sam.gov/fal/4c3f08c2f00d4f66a162cd6d698922cc/view</t>
  </si>
  <si>
    <t>Rural Health Research Centers</t>
  </si>
  <si>
    <t>Rural Health Research Center Telehealth Focused Rural Health Research Center Rapid Response Rural Data Analysis and Issue Specific Rural Research Studies The Rural Health Research Dissemination Program Rural Policy Analysis Program Rural Health Value Program Medicare Rural Hospital Flexibility Program Evaluation Cooperative Agreement Information Services to Rural Hospital Flexibility Program National Rural Health Best Practices and Community Development Program State Rural Health Coordination and Development Cooperative Agreement Rural Quality Improvement Technical Assistance Cooperative Agreement Frontier Community Health Integration Program (FCHIP) Technical Assistance, Tracking, and Analysis program The Rural Health Clinic Technical Assistance Cooperative Agreement The Rural Residency Technical Assistance and Development Cooperative Agreement Vulnerable Rural Hospitals Assistance Program The Rural Residency Planning and Development Program Rural Communities Opioid Response Program – Rural Centers of Excellence on Substance Use Disorders (RCORP-COE) EvaluationRegional Centers of Excellence in Substance Use Disorder Education</t>
  </si>
  <si>
    <t>{"list":[{"act":{"description":"Section 123 of P.L. 110-275, the Medicare Improvements for Patients and Providers Act of 2008 (MIPPA); Section 711 (b) of the Social Security Act (42 U.S.C. 912(b)) as amended by section 432 of the Medicare Prescription Drug Improvement and Modernization Act of 2003.\r\n\r\nSocial Security Act, Title VII, §711 (42 U.S.C. 912), as amended.\r\n"},"authorizationTypes":{"act":true}}]}</t>
  </si>
  <si>
    <t>The Rural Health Research Center and Telehealth Focused Rural Health Research Center programs are designed to increase the amount of publically available, high quality, impartial, policy-relevant research to assist decision makers at the federal, state and local levels to better understand the challenges faced by rural communities and providers. The research conducted by these research centers provides information that will improve access to health care and population health. 
The Rapid Response Rural Data Analysis and Issue Specific Rural Research Studies awardee assists rural communities with conducting rapid data analyses and short-term research studies to understand the impact of current and proposed policies and regulations as well as to provide information that will improve access to health care and population health in rural America. Due to the nature of rural policy analysis and formulation, rural organizations and health care providers often require timely information that is available only through specialized analysis of databases of information compiled by the Centers for Medicare &amp; Medicaid (CMS), and other federal and state agencies or provider organizations. Most rural groups and individuals do not have the capacity to store the data sets, the staff expertise to refine and analyze the data, nor the technology necessary to run statistical analyses. Findings from these analyses are used to help inform rural health care providers and stakeholders that set policies impacting rural communities.
The Rural Health Research Dissemination Program awardee disseminates and markets policy-oriented information for use by diverse audiences, such as rural stakeholders at national, state, and community levels and policy decision-makers, to inform and raise awareness of issues regarding policy implications, access, quality and status of health care delivery, services, and management on behalf of rural communities. The information includes the body of research funded by the Federal Office of Rural Health Policy (FORHP) and is designed to help decision-makers and policy analysts concerned with a variety of rural health issues at national, state, and community levels better understand the problems rural communities face in assuring access to health care and promoting good health for their members.
The Rural Policy Analysis Program, another research-related program within FORHP, supports research and analysis of key policy issues affecting rural communities to inform rural policy makers. Funded projects focus on the changing rural environment and (1) facilitate public dialogue on key rural policy issues by tracking emerging rural health and human services policy issues; (2) identify opportunities for integrating health and human services in rural policy, program, and evaluation in a local community context; (3) identify opportunities to demonstrate broad community impact of policies and programs in rural health and human services, consistent with policy goals related to rural revitalization and sustainability of rural regions; and (4) provide analysis of policies and regulations in the form of policy briefs, reports, webinars, and oral presentations. 
The purpose of the Rural Health Value Program (formally called the Rural Health Systems Analysis and Technical Assistance Program) is to inform rural health care providers and stakeholders (such as HHS, Congress, states, and for-profit and nonprofit entities that set policies affecting rural health care providers) about the impacts of changes in the health care delivery system.  In addition, to provide technical assistance to rural providers in identifying new approaches to health care delivery in their communities.
The Medicare Rural Hospital Flexibility Program Evaluation Cooperative Agreement and Information Services to Rural Hospital Flexibility Program, awardees provide technical assistance, support, monitoring and evaluation to the State Rural Hospital Flexibility Program awardees and Critical Access Hospitals. 
The Information Services to Rural Hospital Flexibility Program provides technical assistance, support, and education to the Rural Hospital Flexibility Program, the Small Rural Hospital Improvement Program, and the Small Rural Hospital Transitions Program. The goal of the program is to provide support and resources to assist in building capacity for rural providers. 
The purpose of the National Rural Health Best Practices and Community Development Program is to develop and maintain projects that will help support rural communities through a broad range of programmatic and policy activities.  These include the following: identifying national policy issues and promising practices for rural health care providers, translating key points from emerging policy issues to rural health care providers, researchers and policymakers; providing a forum for rural medical educators and students to share lessons learned to address recruitment and retention challenges, and expanding public awareness of the importance of the economic impact of the health care sector.
The State Rural Health Coordination and Development Cooperative Agreement (SRHCD-CA) enhances the rural health infrastructure in each state by providing guidance and technical assistance to state Offices of Rural Health (SORHs) as well as their partners and to identify and promote best practices. The goals of the SRHCD-CA are 1) to assist in the coordination of health care delivery through the development of state level rural health leadership; and 2) to facilitate partnerships and collaboration at the national and state levels to improve the exchange of information and engage in collaborative activities for supporting rural health.
The Rural Quality Improvement Technical Assistance Cooperative Agreement provides technical assistance to Federal Office of Rural Health Policy (FORHP) awardees, Critical Access Hospitals (CAHs), and other rural providers, to assist them in demonstrating improved quality improvement results. Assistance will be provided in the areas of: data collection and analysis, understanding measure specifications, benchmarking and target setting, developing and implementing efficient and effective improvement strategies, and tracking the outcomes of quality improvement efforts.
The Frontier Community Health Integration Program (FCHIP) Technical Assistance, Tracking, and Analysis program provides technical assistance, site implementation assistance, and other tracking and analytic activities to support providers participating in the FCHIP Demonstration. Activities are in support of identifying potential new approaches to health care delivery, reimbursement, and coordination in sparsely populated areas.
The Rural Health Clinic Technical Assistance Cooperative Agreement provides technical assistance to rural health clinics (RHCs) and disseminates information regarding RHC issues such as Medicare survey and certification, billing and payment, quality improvement, best practices, disease management, and applicable regulatory issues. The program provides technical assistance calls or webinars, and an electronic mailing list (listserv) for RHC staff that serves as a resource for RHCs needing assistance to understand and comply with applicable regulations.
The Rural Residency Technical Assistance and Development Cooperative Agreement establishes a rural residency planning and development technical assistance center to assist HRSA Rural Residency Planning and Development (RRPD) program awardees creating new existing allopathic medicine rural residency programs associated with specialties in primary care, internal medicine, and psychiatry. Subsequent to the availability of resources, the secondary purpose of the cooperative agreement is to provide technical assistance to other entities that a) would have been eligible for the RRPD program, and b) are not selected for RRPD program awards. The RRPD program and this cooperative agreement are complementary and will expand the number of rural residency training programs and subsequently increase the number of physicians who choose to practice in rural areas.
The purpose of the Vulnerable Rural Hospitals Assistance Program is to provide targeted in-depth assistance to vulnerable rural hospitals within communities struggling to maintain health care services. The goal is for residents in rural communities to continue to have access to essential health services.
The Rural Residency Planning and Development (RRPD) Program, develops new residency programs to support expansion of the physician workforce in rural areas that are sustainable through public or private funding beyond the RRPD funding.  The funds will support planning and development costs accrued while achieving program accreditation through the Accreditation Council for Graduate Medical Education (ACGME).  
The Rural Communities Opioid Response Program – Rural Centers of Excellence on Substance Use Disorders (RCORP-COE) program seeks to establish three Rural Centers of Excellence (Centers) on substance use disorders as directed by Senate Report 115-289. The Centers should provide scientific and technical assistance to county and State health departments and other entities as identified seeking guidance on how to address the substance use disorder challenges in their community. HRSA is directed to establish one such Center at an academic university, in a rural State where the U.S. Census Bureau defines over 60 percent of the population as rural.</t>
  </si>
  <si>
    <t>The Rural Health Research Center and Telehealth Focused Rural Health Research Center cooperative agreements are open to domestic public, for-profit, and non-profit entities. Institutions of higher education, faith-based and community based organizations, Tribes, and tribal organizations are eligible to apply.
The Frontier Community Health Integration Project Technical Assistance, Tracking and Analysis Program is open to all public, private, and nonprofit organizations, including faith-based and community organizations, as well as federally-recognized tribal governments and organizations.
The Rural Health Research Dissemination cooperative agreement is open to all domestic public and private entities, nonprofit and for-profit. Eligible entities may include, but are not limited to, public and private institutions for higher education, public and private health research organizations, foundations, tribes and tribal organizations, and faith based entities. 
Rural Policy Analysis award eligibility is open to public, private, and nonprofit organizations including faith-based and community organizations, state governments and their agencies such as universities, colleges, research institutions, hospitals, and local governments or their bona fide agents. Federally recognized tribal governments, tribes, and tribal organizations are also eligible. Please see individual grant FOA at www.grants.gov for program-specific eligibility. 
Eligible applicants for the National Rural Health Best Practices and Community Development Program include public, private and nonprofit organizations including faith-based and community organizations, state governments and their agencies such as universities, colleges, research institutions, hospitals, and local governments or their bona fide agents. Federally recognized tribal governments, tribes, and tribal organizations are also eligible.
The Rapid Response Rural Data Analysis and Issue Specific Rural Research Studies cooperative agreement is open to all domestic public and private entities, nonprofit and for-profit. Eligible entities may include, but are not limited to, public and private institutions for higher education, public and private health research organizations, foundations, tribes and tribal organizations, and faith based entities.
National Rural Health Best Practices and Community Development Program eligibility is open to public, private and non-profit organizations, including faith-based and community-based organizations. Please see individual grant FOA at www.grants.gov for program-specific eligibility. 
Rural Health Value Cooperative Agreement Program eligibility is open to public, private, and nonprofit organizations, including faith-based and community organizations, as well as federally recognized tribal governments and organizations. Please see individual grant FOA at www.grants.gov for program-specific eligibility.
Medicare Rural Hospital Flexibility Program Evaluation Cooperative Agreement: Eligible applicants include public and private nonprofit entities. Faith-based and community organizations are eligible to apply for this cooperative agreement. Federally recognized tribal government and Native American Organizations are eligible to apply. 
Information Services to Rural Hospital Flexibility Program: Any public or private entity is eligible to apply for this Federal funding opportunity. Applicant organizations that are federally recognized Native American tribes or tribal organizations are eligible to apply. Faith-based and community-based organizations are eligible to apply for this cooperative agreement.
The State Rural Health Coordination and Development Cooperative Agreement (SRHCD-CA) applicant is an organization that is national in scope with experience providing coordination and development to enhance the rural health infrastructure in each of the 50 states. Federally recognized tribal Government and Native American Organizations are eligible to apply.
Rural Quality Improvement Technical Assistance Cooperative Agreement: Eligible applicants include domestic public, private, and nonprofit organizations, including tribes and tribal organizations, and faith-based and community-based organizations.
The Rural Health Clinic Technical Assistance Cooperative Agreement: Eligible applicants include domestic public, private, for-profit and nonprofit organizations, as well as faith-based and community-based organizations and federally recognized tribal governments and organizations.
Rural Residency Technical Assistance and Development Cooperative Agreement: Eligible entities include any domestic public or private nonprofit entities including  faith-based and community-based organizations; state governments and their agencies such as universities, colleges and research institutions; hospitals; local governments or their bona fide agents; and federally recognized tribal governments, tribes and tribal organizations.
Vulnerable Rural Hospitals Assistance Program
Eligible applicants include domestic public or private, non-profit entities. Domestic faith-based and community-based organizations, tribes, and tribal organizations are also eligible to apply. The eligible applicant (VRHAP recipient) shall provide targeted assistance to selected rural hospitals in need. Rural hospitals are eligible to receive targeted assistance from the VRHAP recipient. 
Rural Residency Planning and Development (RRPD) Program
Hospitals, medical schools and community-based ambulatory settings with rural designation along with consortia of urban and rural partnerships are eligible to apply for the award.  The applicant organization must demonstrate it has the capacity to acquire accreditation and provide ongoing support for resident training, including financially, by the end of the period of performance.  
Rural Communities Opioid Response Program – Rural Centers of Excellence on Substance Use Disorders (RCORP-COE) One of the three RCORP-Rural Centers of Excellence should be connected to an associated medical school that is already utilizing a collaborative approach to behavioral health care, with partnerships between the university and medical school, and the State has an effective, systems-wide approach to addiction treatment, such as the hub and spoke model. In addition, one Center shall be a public-private partnership between a nonprofit and an academic university to provide technical assistance and best practices on the development of recovery housing programs for substance use disorder intervention. This Center shall serve multiple States and be based on an intervention model with a demonstrated track record, including multi-year outcomes data conducted by an academic research institution. Furthermore, the Center shall focus on best practices for successful substance use disorder intervention for low income, high-risk individuals, including those who have been involved with the criminal justice system. Finally, one Center shall be at an academic university located in a State included in the Delta Regional Authority or Appalachian Regional Commission.</t>
  </si>
  <si>
    <t>The entities that will benefit from this program are health care personnel, health research personnel, policy makers, and the general public._x000D_
_x000D_
Underserved populations in rural areas; facilities and services in rural areas_x000D_
_x000D_
States with at least one hospital located in a non-metropolitan statistical area or county and provides CMS with necessary assurances.</t>
  </si>
  <si>
    <t>{"description":"Applicants should review the individual HRSA notice of funding opportunity issued under these CFDA programs for any required proof or certifications which must be submitted prior to or simultaneous with submission of an application package.","isApplicable":true}</t>
  </si>
  <si>
    <t>{"environmentalImpact":{"reports":[{"isSelected":true,"reportCode":"ExecutiveOrder12372"},{"isSelected":true,"reportCode":"otherRequired"}]},"description":"An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in applying for assistance, if the State has selected the program for review."}</t>
  </si>
  <si>
    <t>{"description":"HRSA requires all applicants to apply electronically through Grants.gov. \r\n\r\nAll qualified applications will be forwarded to an objective review committee. Based on the advice of the objective review committee, the HRSA program official with delegated authority is responsible for final selection and funding decisions.\r\n"}</t>
  </si>
  <si>
    <t>Research Center awards may be made for up to 4-year project periods. Subject to availability of funds, after initial awards, projects may be renewed non-competitively contingent upon submission and approval of an application, availability of appropriated funds, and awardee's satisfactory performance. _x000D_
_x000D_
The Research Dissemination award may be made for up to 4-year project periods. Subject to availability of funds, after initial awards, projects may be renewed non-competitively contingent upon submission and approval of an application, availability of appropriated funds, and awardee's satisfactory performance._x000D_
_x000D_
A Rural Policy Analysis award may be made for up to a 4-year project period. Subject to availability of funds, after initial awards, projects may be renewed non-competitively, contingent upon submission and approval of an application, availability of appropriated funds, and awardee's satisfactory performance._x000D_
_x000D_
The Rapid Response Rural Data Analysis and Issue Specific Rural Research Studies award may be made for up to 3-year project periods. Subject to availability of funds, after initial awards, projects may be renewed non-competitively contingent upon submission and approval of an application, availability of appropriated funds, and awardee's satisfactory performance._x000D_
_x000D_
The Frontier Community Health Integration Project Technical Assistance, Tracking and Analysis Program award may be made for up to 3-year project periods. Subject to availability of funds, after initial awards, projects may be renewed non-competitively contingent upon submission and approval of an application, availability of appropriated funds, and awardee's satisfactory performance._x000D_
_x000D_
National Rural Health Best Practices and Community Development Program award is for up to a 5-year project period. After an initial award, renewal is non-competitive, contingent upon submission and approval of an application, availability of appropriated funds, and awardee's satisfactory performance._x000D_
_x000D_
National Rural Health Policy and Community Development Program award may be made for up to 5-year project periods. Subject to availability of funds, after initial awards, projects may be renewed non-competitively contingent upon submission and approval of an application, availability of appropriated funds, and awardee's satisfactory performance._x000D_
_x000D_
The Rural Health Value Cooperative Agreement Award may be made for up to a 3-year project period. Subject to availability of funds, after initial awards, projects may be renewed non-competitively contingent upon submission and approval of an application, availability of appropriated funds, and awardee's satisfactory performance._x000D_
_x000D_
Medicare Rural Hospital Flexibility Program Evaluation Cooperative Agreement awards may be made for up to 5-year project periods. Subject to availability of funds, after initial awards, projects may be renewed non-competitively contingent upon submission and approval of an application, availability of appropriated funds, and awardee’s satisfactory performance. _x000D_
_x000D_
Information Services to Rural Hospital Flexibility Program Awardees- awards may be made for up to 5-year project periods. Subject to availability of funds, after initial awards, projects may be renewed non-competitively contingent upon submission and approval of an application, availability of appropriated funds, and awardee’s satisfactory performance._x000D_
_x000D_
The State Rural Health Coordination and Development Cooperative Agreement (SRHCD-CA) awardees may request funding beyond an initial project period by submitting a competing continuation application during a regular competing application cycle. All competitive cycles are contingent upon availability of funds for such purposes._x000D_
_x000D_
Rural Quality Improvement Technical Assistance Cooperative Agreement awards may be made for up to 3-year project periods. Subject to availability of funds, after initial awards, projects may be renewed non-competitively contingent upon submission and approval of an application, availability of appropriated funds, and awardee’s satisfactory performance._x000D_
_x000D_
The Rural Health Clinic Technical Assistance Cooperative Agreement award may be made for up to 3-year project periods. Subject to availability of funds, after initial awards, the project may be renewed non-competitively contingent upon submission and approval of an application, availability of appropriated funds, and awardee's satisfactory performance.</t>
  </si>
  <si>
    <t>{"awarded":"other","description":"Awards are made annually. Awards are normally made in a lump sum for the entire budget period. ","awardedDescription":"Payments are made through an Electronic Transfer System or Cash Demand System. See the following for information on how assistance is awarded/released: Awardee drawdown funds, as necessary, from the Payment Management System (PMS). PMS is the centralized web based payment system for HHS awards."}</t>
  </si>
  <si>
    <t>[{"code":"program","isSelected":true,"description":"Awardee will be required to submit performance and progress reports as well as status-federal financial reports (see the program announcement and notice of award for details for each required report). Awardee must submit a quarterly electronic Federal Financial Report (FFR) Cash Transaction Report via the Payment Management System within 30 days of the end of each calendar quarter. Federal Financial Reports (SF-425) must be submitted according to the following schedule: http://www.hrsa.gov/grants/manage/technicalassistance/federalfinancialreport/ffrschedule.pdf. Final reports are due within 90 days after the project period ends. If applicable, awardees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"},{"code":"cash","isSelected":false},{"code":"progress","isSelected":true,"description":"A final FFR must be submitted to HRSA via the Electronic HandBooks (EHB) within 90 days of the end of each budget period. "},{"code":"expenditure","isSelected":false},{"code":"performanceMonitoring","isSelected":false}]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</si>
  <si>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</si>
  <si>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(Cooperative Agreements) FY 18$1,500,000.00; FY 19 est $1,500,000.00; FY 20 FY 17$1,000,000.00; FY 16$1,000,000.00; - Medicare Rural Hospital Flexibility Program Evaluation Cooperative Agreement(Cooperative Agreements) FY 18$5,599,848.00; FY 19 est $5,599,848.00; FY 20 FY 17$5,472,360.00; FY 16$4,898,583.00; - Rural Health Research Center Cooperative Agreement(Cooperative Agreements) FY 18$494,209.00; FY 19 est $494,209.00; FY 20 FY 17$484,097.00; FY 16$497,734.00; - Frontier Community Health Integration Project Technical Assistance, Tracking and Analysis Program Cooperative Agreement.(Cooperative Agreements) FY 18$500,000.00; FY 19 Estimate Not Available  FY 20 FY 17$500,000.00; FY 16$500,000.00; - Rural Quality Improvement Technical Assistance Cooperative Agreement.(Cooperative Agreements) FY 18$1,100,000.00; FY 19 Estimate Not Available  FY 20 FY 17$1,100,000.00; FY 16$957,510.00; - Information Services to Rural Hospital Flexibility Program Awardees(Cooperative Agreements) FY 18$450,000.00; FY 19 Estimate Not Available  FY 20 FY 17$450,000.00; FY 16$450,000.00; - Rapid Response Rural Data Analysis and Issue Specific Rural Research Studies Cooperative Agreement(Cooperative Agreements) FY 18$1,799,997.00; FY 19 Estimate Not Available  FY 20 FY 17$1,799,997.00; FY 16$1,799,843.00; - National Rural Health Best Practices and Community Development Program. (Cooperative Agreements) FY 18$224,986.00; FY 19 Estimate Not Available  FY 20 FY 17$225,000.00; FY 16$225,000.00; -  Rural Policy Analysis Program(Cooperative Agreements) FY 18$135,000.00; FY 19 Estimate Not Available  FY 20 FY 17$135,000.00; FY 16$120,000.00; - Rural Health Research Dissemination Cooperative Agreement(Cooperative Agreements) FY 18$750,000.00; FY 19 est $750,000.00; FY 20 FY 17$750,000.00; FY 16$750,000.00; - Telehealth Focused Rural Health Research Center Cooperative Agreement(Cooperative Agreements) FY 18$0.00; FY 19 Estimate Not Available  FY 20 FY 17$500,000.00; FY 16$500,000.00; - Rural Health Value Program(Cooperative Agreements) FY 18$750,000.00; FY 19 Estimate Not Available  FY 20 FY 17$750,000.00; FY 16$750,000.00; - State Rural Health Coordination and Development Cooperative Agreement (SRHCD-CA)(Cooperative Agreements) FY 18$100,000.00; FY 19 est $100,000.00; FY 20 FY 17$100,000.00; - Rural Health Clinic Technical Assistance Cooperative Agreement.(Cooperative Agreements) FY 18$666,666.00; FY 19 Estimate Not Available  FY 20 FY 17 - Rural Residency and Development Cooperative Agreement(Project Grants) FY 18$800,000.00; FY 19 Estimate Not Available  FY 20 FY 17 - Vulnerable Rural Hospitals Assistance Program(Project Grants) FY 18 FY 19 est $12,500,000.00; FY 20 FY 17 - Rural Residency Planning and Development Program(Cooperative Agreements) FY 18$0.00; FY 19 Estimate Not Available  FY 20 Estimate Not Available  FY 17 Estimate Not Available  - RCORP-Rural Centers of Excellence on Substance Use Disorders(Cooperative Agreements) FY 18 Estimate Not Available  FY 19 Estimate Not Available  FY 20 Estimate Not Available  - Regional Centers of Excellence in Substance Use Disorder Education</t>
  </si>
  <si>
    <t>For Rural Health Research Centers (eight awards): Range $699,363-$700,000
For Telehealth Research Center (one award): $750,0000
For Rural Health Research Dissemination (one award): $120,000- $135,000
For Frontier Community Health Integration Project Technical Assistance, Tracking and Analysis (one award): $484,097-$497,734
For Rural Policy Analysis (one award): $224,986-$225,000
For Rapid Response Rural Data Analysis and Issue Specific Rural Research Studies (one award) : 
$450,000
For National Rural Health Best Practice and Community Development Program (one award): 
$1,799,843-$1,799,997
For Rural Health Value (one award): $500,000
For the Information Services to Rural Hospital Flexibility Program Awardees: $957,510- $1,100,000
For the Medicare Rural Hospital Flexibility Program Evaluation Cooperative Agreement:
$1,500,000 (one award)
For the State Rural Health Coordination and Development Cooperative Agreement (SRHCD-CA): - $750,000 (one award)
For Rural Quality Improvement Technical Assistance Cooperative Agreement: $$500,000 (one award)
For Rural Health Clinic Technical Assistance Cooperative Agreement (one award): $100,000
For Rural Residency Technical Assistance and Development Cooperative Agreement (one award): $666,666
For Vulnerable Rural Hospitals Assistance Program Cooperative Agreement (one award): $800,000
The Rural Residency Planning and Development Program ( up to sixteen awards): FY’19  $12,550,000 (anticipated total), up to $750,000 per award (estimated)
Rural Community Opioid Response Program (RCORP)-Evaluation (one award): $4,000,000
RCORP-Rural Centers of Excellence on Substance Use Disorders: FY’19 amount TBD</t>
  </si>
  <si>
    <t xml:space="preserve">These programs are subject to the provisions of 45 CFR Part 92 for state, local and tribal governments and 45 CFR Part 74 for institutions of higher education, hospitals, other nonprofit organizations and commercial organizations, as applicable._x000D_
_x000D_
Awards are subject to the requirements of the HHS Grants Policy Statement (HHS GPS) that are applicable based on recipient type and purpose of award. The HHS GPS is available at http://www.hrsa.gov/grants._x000D_
</t>
  </si>
  <si>
    <t>{"flag":"appendix","description":"Jennifer Burges, Program Coordinator, Telehealth Focused Rural Health Research Center, JBurges@hrsa.gov, (301) 945-3985. \n\nJennifer Burges, Program Coordinator, Rapid Response Rural Data Analysis and Issue Specific Rural Research Studies, JBurges@hrsa.gov, (301) 945-3985.\n\nJennifer Burges, Program Coordinator, Rural Health Research Dissemination, JBurges@hrsa.gov, (301) 945-3985.\n\nJennifer Burges, Program Coordinator, Rural Health Research Center, JBurges@hrsa.gov, (301) 945-3985.\n\nAaron Beswick, Program Coordinator, Frontier Community Health Integration Project Technical Assistance, Tracking, and Analysis Program, ABeswick@hrsa.gov, (312) 353-7214. \n\nMegan Meacham, Program Coordinator, National Rural Health Best Practices and Community Development Program, MMeacham@hrsa.gov, (301) 443-8349.\n\nAmy Chanlongbutra, Program Coordinator, Rural Policy Analysis Program, AChanlongbutra@hrsa.gov, (301) 443-5843.\n\nKerri Cornejo, Program Coordinator, Rural Health Value Program,  KCornejo@hrsa.gov, (301) 443-4204.\n\nVictoria Leach, Program Coordinator, State Rural Health Coordination and Development Cooperative Agreement (SRHCD-CA), VLeach@hrsa.gov, (301) 945-3988.   \n\nOwmy Bouloute, Program Coordinator, Medicare Rural Hospital Flexibility Program Evaluation Cooperative Agreement, obouloute@hrsa.gov, (301) 945-9675.\n \nMike McNeely, Program Coordinator, Information Services to Rural Hospital Flexibility Program Awardees, MMcNeely@hrsa.gov, (301) 443-5812.\n\nYvonne Chow, Program Coordinator, the Rural Quality Improvement Technical Assistance Cooperative Agreement, VLeach@hrsa.gov, (301) 945-3988.   \n\nWakina Scott, Program Coordinator, Rural Health Clinic Technical Assistance Cooperative Agreement, WScott@hrsa.gov, (301) 945-4136.\n\nJemima Drake, Program Coordinator, Rural Residency Technical Assistance and Development Cooperative Agreement, JDrake@hrsa.gov, (301) 443-4499.\n\nSuzanne Stack, Program Coordinator, Vulnerable Rural Hospitals Assistance Program, SStack@hrsa.gov, (301) 443-4043.\n\nTracey Smith, Program Coordinator, the Rural Residency Planning and Development Program, TSmith@hrsa.gov, (301) 443-3612. \n\nAaron Beswick, Program Coordinator, RCORP-Rural Centers of Excellence on Substance Use Disorders, abeswick@hrsa.gov,( 312)353-7214."}</t>
  </si>
  <si>
    <t>Federal Office of Rural Health Policy,5600 Fishers Lane, Mail Stop 17W59-D, Rockville, MD 20857 Email:&lt; a href='mailto:JBurges@hrsa.gov'&gt;JBurges@hrsa.gov&lt;/a&gt;Phone: (301) 945-3985;</t>
  </si>
  <si>
    <t>http://www.hrsa.gov/ruralhealth</t>
  </si>
  <si>
    <t xml:space="preserve">Criteria are listed in the application guidance.  </t>
  </si>
  <si>
    <t>https://beta.sam.gov/fal/1772ddfd08dd4a70b2724fb480d95e0a/view</t>
  </si>
  <si>
    <t>Centers of Excellence</t>
  </si>
  <si>
    <t>Centers of Excellence (COE)</t>
  </si>
  <si>
    <t>{"list":[{"act":{"description":"Public Health Service Act, Title VII, Section 736, 42 U.S.C. 293"},"authorizationTypes":{"act":true}}]}</t>
  </si>
  <si>
    <t>The goal of this program is to assist eligible schools in supporting programs of excellence in health professions education for underrepresented minority (URM) individuals. The Centers of Excellence (COE) program is a catalyst for institutionalizing a commitment to underrepresented minority (URM) students/faculty and to serve as a national resource and educational center for diversity and minority health issues. Additionally, the COE program will help to strengthen the national capacity to produce a culturally competent healthcare workforce whose diversity is representative of the United States population.</t>
  </si>
  <si>
    <t>Eligible applicants include designated Historically Black Colleges and Universities (HBCUs)  and health professions schools that are accredited schools of allopathic medicine; osteopathic medicine; dentistry; pharmacy; or a graduate program in behavioral or mental health; or other public and nonprofit health or educational entities  that meet the required conditions regarding: underrepresented minorities as described in Section 736 of the Public Health Service Act. Native American Centers of Excellence are eligible, as specified in statute.
Eligible applicants must also have:  
(1) a significant number of under represented minority individuals enrolled in the schools; 
(2) been effective in assisting under represented minority students of the schools to complete the program of education and receive the degree involved; 
(3) been effective in recruiting under represented minority individuals to enroll in and graduate from the school, including providing scholarships and other financial assistance to such individuals and encouraging under represented minority students from all levels of the educational pipeline to pursue health professions careers; and
(4) made significant recruitment efforts to increase the number of under represented minority individuals serving in faculty or administrative positions at the school.</t>
  </si>
  <si>
    <t>Designated HBCUs and eligible health professions schools must recruit and train a significant number of underrepresented minority students in medicine, dentistry, and pharmacy; recruit, train, and retain underrepresented minority faculty recruitment; and facilitate faculty and student research activities.</t>
  </si>
  <si>
    <t>{"description":"Applicants should review the individual HRSA Notice of Funding Opportunity issued under this CFDA program for any required proof or certifications which must be submitted with an application package.  ","isApplicable":true}</t>
  </si>
  <si>
    <t>{"description":"HRSA requires all applicants to apply electronically through Grants.gov.  \r\n\r\nAll eligible, qualified applications will be forwarded to an objective review committee. Based on the advice of the objective review committee, the HRSA program official with delegated authority is responsible for final selection and funding decisions. \r\n"}</t>
  </si>
  <si>
    <t>{"awarded":"other","description":"This funding opportunity provides support for a 5-year project period. ","awardedDescription":"Recipients draw down funds, as necessary, from the Payment Management System, the centralized web based payment system for HHS awards."}</t>
  </si>
  <si>
    <t>[{"code":"program","isSelected":true,"description":"Both program and financial reports are required. The recipient will be required to submit annual performance and progress reports. "},{"code":"cash","isSelected":false,"description":""},{"code":"progress","isSelected":true,"description":"A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</si>
  <si>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 xml:space="preserve">Recipients are required to maintain grant accounting records 3 years from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t>
  </si>
  <si>
    <t xml:space="preserve">(Project Grants) FY 17$20,464,265.00; FY 18 est $22,444,523.00; FY 19 est $0.00; FY 16$20,552,091.00; - </t>
  </si>
  <si>
    <t>HBCUs: 
FY 2016 actual: $2,339,598 to $3,498,237; Average: $3,000,000
FY 2017actual: $2,502,475 to $3,499,317; Average: $3,000,000
FY 2018 est.: $2,753,488 to $3,177,641; Average: $3,000,000
Non-HBCUs: 
FY 2016 actual: $620,509 to $700,000: Average: $676,427
FY 2017 est.: $ 606,099 to $693,000: Average: $660,250
FY 2018 est.: $ 666,526 to $700,000; Average: $692,192</t>
  </si>
  <si>
    <t>Denethia Sellers McCarthy, Ph.D., MSW Health Resources and Services Administration, Department of Health and Human Services, 5600 Fishers Lane, Room 15N-62C, Rockville, MD 20857 Email:&lt; a href='mailto:Dsellers-mccarthy@hrsa.gov'&gt;Dsellers-mccarthy@hrsa.gov&lt;/a&gt;Phone: (301) 443-0550;</t>
  </si>
  <si>
    <t>https://bhw.hrsa.gov/grants/healthcareers.</t>
  </si>
  <si>
    <t xml:space="preserve">93.415 ARRA - Centers of Excellence;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</si>
  <si>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  Applications will be reviewed and evaluated against the following criteria:  (1) Purpose and Need; (2) Response to Program Purpose; (3) Impact; (4) Organizational Information, Resources and Capabilities; and (5) Support Requested. _x000D_
_x000D_
See the most recent Notice of Funding Opportunity for detailed review criteria.</t>
  </si>
  <si>
    <t>https://beta.sam.gov/fal/8f525a93c5bb493eba877029fa701c22/view</t>
  </si>
  <si>
    <t>Health Program for Toxic Substances and Disease Registry</t>
  </si>
  <si>
    <t>AGENCY FOR TOXIC SUBSTANCES AND DISEASE REGISTRY, HEALTH AND HUMAN SERVICES, DEPARTMENT OF</t>
  </si>
  <si>
    <t>{"list":[{"act":{"description":"Comprehensive Environmental Response, Compensation, and Liability Act (CERCLA) of 1980, Public Law 99-499, as amended; 42 U.S.C. 9604(i); Resource Conservation and Recovery Act, as amended; Public Law 98-616, 42 U.S.C. 6939a."},"USC":{"title":"42","section":"9604(i)"},"authorizationTypes":{"USC":true,"act":true,"statute":false,"publicLaw":false,"executiveOrder":false},"usc":{"title":"42","section":"9604(i)"}}]}</t>
  </si>
  <si>
    <t>To work closely with State, local, and other Federal agencies to reduce or eliminate illness, disability, and death resulting from exposure of the public and workers to toxic substances at spill and waste disposal sites.</t>
  </si>
  <si>
    <t>States or political subdivisions thereof, to include the District of Columbia, American Samoa, Guam, the Commonwealth of Puerto Rico, the Commonwealth of the Northern Mariana Islands, the Federated States of Micronesia, the Virgin Islands, the Federated States of Marshall Island, the Republic of Palau, National organizations, Federally-recognized Indian tribal governments, public and private non-profit universities and colleges.</t>
  </si>
  <si>
    <t>The general public and particularly individuals and families who reside around or near hazardous waste sites.</t>
  </si>
  <si>
    <t>{"description":"For other grantees, costs will be determined by HHS regulations 45 CFR 74, Subpart Q. For-profit organization's costs will be determined in accordance with the Federal Acquisition Regulation, 48 CFR, Chapter I, Subpart 31.2, \"Cost Principals for Contracts and Commercial Organizations.\"","isApplicable":true}</t>
  </si>
  <si>
    <t>{"description":"Information on the submission of applications may be obtained from the Grants Management Officer, Acquisition and Assistance Branch A, Procurement and Grants Office, Centers for Disease Control and Prevention, 2920 Brandywine Road, Room 3000, Atlanta, GA  30341.  This program is subject to the provisions of 45 CFR, Part 92 for State and local governments.  The standard application forms, as furnished by PHS and required by 45 CFR 92 for State and local governments, must be used for this program.  This program is subject to the provisions of OMB Circular No. A-110.  By formal agreement, the CDC Grants Management Branch acts on behalf of ATSDR on this matter."}</t>
  </si>
  <si>
    <t>The Assistant Administrator, ATSDR has final authority to approve funding of applications.  When an application is approved for funding, the Grants Management Officer, Centers for Disease Control and Prevention (CDC), acting as agent for ATSDR, will prepare a Notice of Grant Award.</t>
  </si>
  <si>
    <t>Approximately 60 to 90 days.</t>
  </si>
  <si>
    <t>Awards are made for project periods of 1 to 5 years with 12-month budget period. Renewals or continuation awards, with the project period are made on the basis of satisfactory progress and availability of funds.</t>
  </si>
  <si>
    <t>{"awarded":"lump","description":"It is anticipated that awards will be for a 12-month budget period with a proposed project period ranging from one to five years."}</t>
  </si>
  <si>
    <t>[{"code":"program","isSelected":true,"description":"See Funding Opportunity for details"},{"code":"cash","isSelected":false},{"code":"progress","isSelected":true,"description":"See Funding Opportunity for details"},{"code":"expenditure","isSelected":true,"description":"See Funding Opportunity for details"},{"code":"performanceMonitoring","isSelected":true,"description":"See Funding Opportunity for details"}]</t>
  </si>
  <si>
    <t>Detailed and accurate records of travel expenditures, personnel hours and all other costs will be retained for ten years in accordance with EPA's "Superfund Financial Management and Recordkeeping Guidance for Federal Agencies."  Such documents may be required to provide the basis of cost recovery actions or other litigation. Additionally, this documentation must be available for audit or verification upon the request of the Inspector General.</t>
  </si>
  <si>
    <t>75-8252-0-1-551;</t>
  </si>
  <si>
    <t>(Cooperative Agreements) FY 17 est $2,497,458.00; FY 16$7,013,994.00; FY 18 est $2,497,458.00; - Programs under CFDA numbers 93.202 and 93.206 have been consolidated with program 93.161.  _x000D_
_x000D_
Sharon Cassell updated obligations for Lisa Burns on 8/17/2015</t>
  </si>
  <si>
    <t>Average range:  $130,000 to $300,000</t>
  </si>
  <si>
    <t>Toxicological profiles, Federal regulations for interim procedures to petition for Public Health Assessments published in August 18, 1992 issue of the 42 CFR 90, Health Assessments and Health Effects Studies of Hazardous Substances Releases and Facilities; Final Rule; Published in February 13, 1990, issue of the Status of Health Research Report; Case studies in environmental medicine; and ATSDR Annual Report. PHS Policy Statement No. (OASH) 94- 50,000, (Rev.) April 1, 1994 is available. Section 106 and subsection 118(e) of the Great Lakes Critical Programs Act of 1990 33 U.S.C. 1268(e).</t>
  </si>
  <si>
    <t>Michelle Canady4770 Buford Highway, Atlanta, GA 30341 Email:&lt; a href='mailto:bqg1@cdc.gov'&gt;bqg1@cdc.gov&lt;/a&gt;Phone: 770-488-0711;</t>
  </si>
  <si>
    <t>(1) Relevance of the proposal to the objective of this program. (2) Demonstrated experience in evaluating human health effects from exposures to hazardous substances in the environment through multimedia exposure pathways. (3) Training and experience of staff to be assigned to and/or hired for the project. (4) Suitability of facilities and equipment available or to be purchased for the project. (5) Appropriateness of the requested budget relative to the work proposed. (6) Capability of the applicant and its consultants to carry out the tasks involved in the project. (7) Soundness and innovation of the proposed approach to the range of activities presented in the project. (8) Capability of the applicant's administrative structure to foster successful scientific and administrative management of the program or study as described in the application. (9) Adequacy of the proposed time frame for completion of programs or studies.</t>
  </si>
  <si>
    <t>https://beta.sam.gov/fal/b552cb62bcb12b5e1b9355117f3b2c56/view</t>
  </si>
  <si>
    <t>National Health Service Corps Loan Repayment Program</t>
  </si>
  <si>
    <t>NHSC Loan Repayment Program (LRP)</t>
  </si>
  <si>
    <t>{"list":[{"act":{"description":"Section 338B of the Public Health Service (PHS) Act (42 United States Code Section 254l-1), as amended; Section 331(i) of the PHS Act (42 USC 254d(i)), as amended; Medicare Access and CHIP Reauthorization Act of 2015 (P.L. 114-10)."},"authorizationTypes":{"act":true}}]}</t>
  </si>
  <si>
    <t>The National Health Service Corps (NHSC) Loan Repayment Program’s objective is to increase the supply of primary care physicians, dentists, dental hygienists, behavioral and mental health professionals, certified nurse midwives, primary care nurse practitioners, physician assistants and, if needed by the NHSC, other health professionals in Health Professional Shortage Areas (HPSA) within the U.S.A and its territories providing financial assistance to support the repayment of qualifying educational loans in return for service to populations located in HPSAs identified by the Secretary of the Department of Health and Human Services.</t>
  </si>
  <si>
    <t>Individuals are eligible to apply if they have (1) U.S. citizenship; (2) a health professions degree or are in professional practice (they must hold an unrestricted health professions license from the State in which they will be working, and be eligible for selection for a Federal civil service appointment, or hold an appointment as a commissioned officer in the Regular or Reserve Corps of the U.S. Public Health Service); (3) not had any judgment liens arising from Federal debt ; (4) not been excluded, debarred, suspended, or disqualified by a Federal agency; (5) not been in breach of a health professional service obligation to the Federal, State or local government and (6) no conflicting service obligation.  Individuals must also participate or be eligible to participate as a provider in the Medicare, Medicaid, and Children’s Health Insurance Programs, as appropriate.  Refer to the NHSC Loan Repayment Program Guidance for specific requirements.</t>
  </si>
  <si>
    <t>Primary care, oral health, and mental and behavioral health professionals are eligible for the Loan Repayment Program (LRP).  Specific specialties within these professions are selected for LRP awards based on community demand for health services.</t>
  </si>
  <si>
    <t>{"description":"Applicants should review the individual HRSA Application and Program Guidance issued under this CFDA program for any required proof or certifications which must be submitted prior to or simultaneous with submission of an application package.","isApplicable":true}</t>
  </si>
  <si>
    <t>{"description":"Applicants may receive additional information about the application process at http://nhsc.hrsa.gov/loanrepayment/applicationprocess/index.html."}</t>
  </si>
  <si>
    <t xml:space="preserve">NHSC loan repayment awards are made based on the highest need as determined by descending health professional shortage area scores. Priority will be given to individuals who demonstrate a commitment to practicing in underserved communities and those from disadvantaged backgrounds.  In addition, priority may be given to applicants whose training is in a health discipline or specialty determined by the Secretary of Health and Human Services to be needed by the NHSC and who the Secretary determines are committed to serve in health professional shortage areas. The HRSA program official with delegated authority is responsible for final selection and funding decisions._x000D_
</t>
  </si>
  <si>
    <t>Notifications to all applicants are made no later than September 30th of the application year.</t>
  </si>
  <si>
    <t>Contract continuations will be considered according to the availability of appropriated funds and eligibility criteria applied to the individual and the site at which that individual is employed.</t>
  </si>
  <si>
    <t>{"awarded":"other","description":"Loan repayments for 1 year of continued obligated service will be made no later than the end of the fiscal year in which the individual completes such year of service.","awardedDescription":"Payments are made to individuals via electronic direct deposit through Program Support Center (PSC)."}</t>
  </si>
  <si>
    <t>[{"code":"program","isSelected":true,"description":"The employing facility must complete and send a semi-annual In-Service Verification Form verifying that the participating health professional is providing service. The certification includes a signature by an appropriate official of the facility. "},{"code":"cash","isSelected":false},{"code":"progress","isSelected":false},{"code":"expenditure","isSelected":false},{"code":"performanceMonitoring","isSelected":false}]</t>
  </si>
  <si>
    <t xml:space="preserve">(Direct Payments for Specified Use) FY 17$0.00; FY 18 est $0.00; FY 19 est $0.00; FY 16$0.00; - </t>
  </si>
  <si>
    <t xml:space="preserve">Not Applicable. </t>
  </si>
  <si>
    <t>Please see application process for NHSC LRP at http://nhsc.hrsa.gov/.</t>
  </si>
  <si>
    <t>National Health Service Corps, Loan Repayment Branch, Division of National Health Service Corps, Bureau of Health Workforce, Health Resources and Services Administration, Department of Health and Human Services,5600 Fishers Lane, Room 14N48, Rockville, MD 20857 Email:&lt; a href='mailto:nhscupdate@hrsa.gov'&gt;nhscupdate@hrsa.gov&lt;/a&gt;Phone: (301) 594-4400;</t>
  </si>
  <si>
    <t>http://nhsc.hrsa.gov/</t>
  </si>
  <si>
    <t xml:space="preserve">93.342 Health Professions Student Loans, Including Primary Care Loans/Loans for Disadvantaged Students; 93.908 Nurse Corps Loan Repayment Program; 93.364 Nursing Student Loans; 93.165 Grants to States for Loan Repayment Program; 93.288 National Health Service Corps Scholarship Program; </t>
  </si>
  <si>
    <t xml:space="preserve">Priority will be given to individuals who demonstrate a commitment to practicing in underserved communities and those from disadvantaged backgrounds.  In addition, priority may be given to applicants whose training is in a health discipline or specialty determined by the Secretary of Health and Human Services to be needed by the NHSC and who the Secretary determines are committed to serve in health professional shortage areas. </t>
  </si>
  <si>
    <t>https://beta.sam.gov/fal/e66faeb8bda74b0980a526ca6a57f3fb/view</t>
  </si>
  <si>
    <t>Indian Health Service Educational Loan Repayment</t>
  </si>
  <si>
    <t>(IHS Loan Repayment Program)</t>
  </si>
  <si>
    <t>{"list":[{"act":{"description":"Indian Health Care Amendments of 1988"},"publicLaw":{"congressCode":"100","number":"713"},"authorizationTypes":{"USC":false,"act":true,"statute":false,"publicLaw":true,"executiveOrder":false}}]}</t>
  </si>
  <si>
    <t>To ensure that the Indian Health Service (IHS) has an adequate supply of trained health professionals for Indian health program facilities by providing for the repayment of educational loans for participants who agree (by written contract) to serve an applicable period of time at a facility IHS has designated as a loan repayment priority site or in a designated specialty at a site with an appropriate position.</t>
  </si>
  <si>
    <t>Eligible individuals must be enrolled:  (1) In a course of study or program in an accredited institution, as determined by the Secretary, within any State and be scheduled to complete such course of study in the same year such as individual applies to participate in such program; (2) in an approved graduate training program in a health profession; (3) have a degree in health profession and a license to practice a health profession; (4) be eligible for, or hold, an appointment as a commissioned officer in the Regular or Reserve Corps of the Public Health Service (PHS); (5) be eligible for selection for civilian service in the Regular or Reserve Corps of the PHS; (6) meet the professional standards for civil service employment in the IHS; (7) be employed with an Indian health program funded under Public Law 93-638, Indian Self-Determination, Title V of Public Law 94-437 and its amendments or the Buy Indian Act (25 U.S.C. 47); (8) submit an application to participate in the IHS Loan Repayment Program. The term "State" is defined in Section 331 (i)(4) of the PHS Act.</t>
  </si>
  <si>
    <t>Health professionals who have Government (Federal, State, local) and commercial unpaid educational loans will benefit from this program.</t>
  </si>
  <si>
    <t>{"description":"Applicants must submit documentation of the following, as appropriate: (1) A transcript showing final year of study and full-time status; (2) a copy of a health professions degree; (3) a copy of health professions license; (4) a copy of transcript showing completion of graduate education; and (5) a copy of all loan documentation.","isApplicable":true}</t>
  </si>
  <si>
    <t>{"description":"Applicants should apply online.  Once an application is submitted it will be reviewed and the determination of awards will be made based upon merit. Awards will be made on award dates published in the Federal Register."}</t>
  </si>
  <si>
    <t>Upon determination of who will receive an award, that individual will be notified in writing by the program. The individual will in turn notify the program in writing of his/her acceptance. Awards will be contingent upon the score that an eligible Loan Repayment Program site receives and score is applied to the individual matched to that site. Upon arriving at his/her duty station, participant must submit proof of employment to the IHS Loan Repayment Program Office. Individuals can be matched to an IHS tribal, urban, or buy Indian site by an IHS area recruiter or the equivalent. Applicants needing to match to an IHS priority site should work with an IHS recruiter in the service area of their choice. When an award occurs, the Secretary will sign the contract and the individual will receive final notification of their award and a copy of their signed contract.</t>
  </si>
  <si>
    <t>Contracts are approved or disapproved within 90 days of receipt of applications by the_x000D_
Indian Health Service Loan Repayment Program</t>
  </si>
  <si>
    <t>If a program recipient satisfactorily completes his/her initial service and continues to have remaining eligible debt, he/she may extend his/her contract on a single-year basis, provided that funds are available and the participant continues to meet the eligibility requirements of the program. A recipient wishing to extend his/her contract must submit a formal request for extension and sign a new 1-year contract.</t>
  </si>
  <si>
    <t>{"awarded":"other","description":"Payments will be made to the individuals of the program on an annual basis.","awardedDescription":"Payments will be made to the individuals of the program on an annual basis."}</t>
  </si>
  <si>
    <t>[{"code":"program","isSelected":true,"description":"Before participants receive their 2nd payments they must submit employment verification, a payment history showing that they applied their first year's payment to their eligible student loans, and a leave record."},{"code":"cash","isSelected":false},{"code":"progress","isSelected":false},{"code":"expenditure","isSelected":true,"description":"Participants must submit a payment history from their lenders showing that they applied their funds to their eligible student loans."},{"code":"performanceMonitoring","isSelected":false}]</t>
  </si>
  <si>
    <t>The IHS will maintain records of unsuccessful applicants for 3 years after they applied.  The IHS will maintain records of participants for 3 years after they complete their service obligation.</t>
  </si>
  <si>
    <t>(Direct Payments for Specified Use) FY 17 est $29,440,583.00; FY 16$29,440,583.00; FY 18 est $29,440,583.00;</t>
  </si>
  <si>
    <t>$3,000 to $51,672 for a 2-year obligation; For fiscal year 2015 the average award was $45,105.</t>
  </si>
  <si>
    <t>Authorization is contained in Public Law 100-713, as amended by Public Law 102-573; Indian Health Service Educational Loan Repayment Program Information Bulletin; Notice of Availability of Funds, LRP website at www.ihs.gov/loanrepayment.</t>
  </si>
  <si>
    <t>{"flag":"appendix","description":"Program Contact: Ms. Jackie Santiago, Chief, Loan Repayment Program, Indian Health Service, 5600 Fishers Lane, Mail Stop: 11E53A, Rockville, MD 20857. Telephone: (301) 443-3396. \r\n\r\nGrants Management Contact: Mr. Robert Tarwater, Director, Division of Grants Management, Indian Health Service, 5600 Fishers Lane, Mail Stop: 09E70, Rockville, MD 20857.  Telephone: (301) 443-5204, Fax (301) 594-0899."}</t>
  </si>
  <si>
    <t>Grants Policy Office5600 Fishers Lane, Mail Stop: 09E70, Rockville, MD 20857 Email:&lt; a href='mailto:grantspolicy@ihs.gov'&gt;grantspolicy@ihs.gov&lt;/a&gt;Phone: (301) 443-5204;</t>
  </si>
  <si>
    <t xml:space="preserve">93.162 National Health Service Corps Loan Repayment Program; </t>
  </si>
  <si>
    <t xml:space="preserve">The IHS defined "Health Profession" to mean family medicine, internal medicine, pediatrics, geriatric medicine, obstetrics and gynecology, podiatric medicine, nursing, public health nursing, dentistry, psychiatry, osteopathy, optometry, pharmacy, psychology, public health, social work, marriage and family therapy, chiropractic medicine, environmental health and engineering, and allied professions. Other factors that will be employed to determine which applicant is selected for awards include: (a) An applicant's length of current employment in the IHS, tribal or urban program; (b) availability for service earlier than other applicants (first come, first served); and (c) date the completed application was received._x000D_
Not all health professions receive funding.  Please contact the program for more information._x000D_
</t>
  </si>
  <si>
    <t>https://beta.sam.gov/fal/8b14c4aa1bac8dcf061a6f59ac493819/view</t>
  </si>
  <si>
    <t>Grants to States for Loan Repayment Program</t>
  </si>
  <si>
    <t>State Loan Repayment Program (SLRP)</t>
  </si>
  <si>
    <t>{"list":[{"act":{"description":"Public Health Service Act, Title III, Section 338I, 42 U.S.C. 254 q-1(h), as amended; Medicare Access and CHIP Reauthorization Act of 2015 (P.L. 114-10)."},"authorizationTypes":{"act":true}}]}</t>
  </si>
  <si>
    <t>To increase the availability of primary health care in health professional shortage areas (HPSAs) by assisting States in operating programs for the repayment of educational loans of health professionals in return for their practice in HPSAs.</t>
  </si>
  <si>
    <t>Eligible entities include the 50 States, the District of Columbia, Guam, the Commonwealth of Puerto Rico, the Northern Mariana Islands, the U.S. Virgin Islands, American Samoa, the Federated States of Micronesia, the Republic of the Marshall Islands, and the Republic of Palau</t>
  </si>
  <si>
    <t xml:space="preserve"> Applicants for State programs must have completed a course of study required to practice independently without supervision as one of the following health care professionals: Doctor of Allopathic Medicine or Osteopathic Medicine, General Practice Dentist (D.D.S. or D.M.D.), Pediatric Dentist, Primary Care Certified Nurse Practitioner, Certified Nurse-Midwife, Primary Care Registered Nurse, Pharmacist, Primary Care Physician Assistant, Registered Clinical Dental Hygienist, Health Service Psychologist (formerly Clinical or Counseling Psychologist (Ph.D. or equivalent), Licensed Clinical Social Worker (master’s or doctoral degree in social work), Psychiatric Nurse Specialist, Mental Health Counselor, Licensed Professional Counselor (master’s or doctoral degree with a major study in counseling), Marriage and Family Therapist (master’s or doctoral degree with a major study in marriage and family therapy),Registered Nurse and Pharmacist. The primary care specialties approvable for physicians are: family medicine (and osteopathic general practice), internal medicine, including geriatricians, pediatrics, obstetrics/gynecology, and geriatrics and general psychiatry. General practitioners (physicians who have not completed residency training programs) are not eligible for funding under the SLRP. The primary care specialties approval for registered nurses, nurse practitioners and physician assistants are: adult, family, pediatrics, psychiatry/mental health, geriatrics, or women’s health._x000D_
_x000D_
Participants must provide full-time clinical service for a minimum of two years in a public or non-profit entity located in a federally designated Health Professional Shortage Area (HPSA). _x000D_
_x000D_
Refer to the NHSC State Loan Repayment Program Guidance for specific requirements._x000D_
_x000D_
</t>
  </si>
  <si>
    <t>{"description":"Applicants should review the individual HRSA Notice of Funding Opportunity announcement issued under this CFDA program for any required proof or certifications which must be submitted prior to or simultaneous with submission of an application package. ","isApplicable":true}</t>
  </si>
  <si>
    <t>{"description":"HRSA requires all applicants to apply electronically through Grants.gov.  \r\n\r\n\r\n"}</t>
  </si>
  <si>
    <t>Notification is made in writing by Notice of Award</t>
  </si>
  <si>
    <t>Approximately 120 to 180 days after receipt of application.</t>
  </si>
  <si>
    <t>{"types":{"moe":false,"formula":false,"matching":true},"formula":{"title":"","chapter":"","part":"","subPart":"","publicLaw":"","description":""},"matching":{"requirementFlag":"voluntary","percent":"0","description":"States must agree to make available (directly or through donations from public or private entities) non-Federal contributions in cash toward SLRP contracts in an amount not less than $1 for each $1 of Federal funds provided in the grant.  A State may not use any Federal funds or in-kind contributions to satisfy the non-Federal match requirement.  A State must verify that contributions from sources other than State appropriated funds are non-Federal.  States may use non-Federal funds in excess of the $1 for $1 minimum match to supplement the repayment of qualifying loans of health professionals. \r\n\r\nThe Federal share must be used to repay the government and commercial loans of health professionals for tuition, educational expenses and living expenses described in Section 338B(g)(1) of the Public Health Service Act. States must assume administrative costs. "},"moe":{"description":""}}</t>
  </si>
  <si>
    <t>{"awarded":"other","description":"This funding opportunity provides support for a 4-year project period. States are asked to commit the full amount of funding for their loan repayment awards to practitioners in the current fiscal year to avoid out-year commitments for additional Federal funds. ","awardedDescription":"Recipients drawdown funds, as necessary, from the Payment Management System (PMS).  PMS is the centralized web based payment system for HHS awards."}</t>
  </si>
  <si>
    <t>[{"code":"program","isSelected":true,"description":"Both program and financial reports are required. The recipient will be required to submit annual performance and progress reports."},{"code":"cash","isSelected":true,"description":"A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"},{"code":"progress","isSelected":false,"description":""},{"code":"expenditure","isSelected":false,"description":""},{"code":"performanceMonitoring","isSelected":false,"description":""}]</t>
  </si>
  <si>
    <t xml:space="preserve">Recipients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_x000D_
</t>
  </si>
  <si>
    <t xml:space="preserve">(Project Grants) FY 17$12,633,936.00; FY 18 est $15,000,000.00; FY 19 est $15,000,000.00; FY 16$13,070,603.00; - </t>
  </si>
  <si>
    <t>FY 16 awards ranged from $80,000 to $1,000,000, with an average award of $353,259.
FY 17 awards ranged from$80,000 to $1,000,000, with an average award of $333,444.
FY 18 awards TBD</t>
  </si>
  <si>
    <t xml:space="preserve">All administrative and audit requirements and the cost principles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http://www.hrsa.gov/grants/hhsgrantspolicy.pdf.. </t>
  </si>
  <si>
    <t>Division of National Health Service Corps, Bureau of Health Workforce, Health Resources and Services Administration, Department of Health and Human Services5600 Fishers Lane, Room 14N58, Rockville, MD 20857 Email:&lt; a href='mailto:nhscupdate@hrsa.gov'&gt;nhscupdate@hrsa.gov&lt;/a&gt;Phone: (301) 594-4400;</t>
  </si>
  <si>
    <t>https://nhsc.hrsa.gov</t>
  </si>
  <si>
    <t xml:space="preserve">93.547 National Health Service Corps; 93.162 National Health Service Corps Loan Repayment Program; </t>
  </si>
  <si>
    <t xml:space="preserve">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criteria._x000D_
_x000D_
</t>
  </si>
  <si>
    <t>https://beta.sam.gov/fal/a234fa56fb744fbf8e23581a925e11ed/view</t>
  </si>
  <si>
    <t>Human Genome Research</t>
  </si>
  <si>
    <t>Human Genome Project</t>
  </si>
  <si>
    <t>{"list":[{"act":{"description":"Public Health Service Act, Sections 301, 461 and 487, as amended; Public Laws 78-410 and 99-158, 42 U.S.C. 241, as amended; 42 U.S.C. 285k; 42 U.S.C. 288; Small Business Research and Development Enhancement Act of 1992, Public Law 102-564."},"authorizationTypes":{"USC":false,"act":true,"statute":false,"publicLaw":false,"executiveOrder":false}}]}</t>
  </si>
  <si>
    <t>NHGRI supports the development of resources and technologies that will accelerate genome research and its application to human health and genomic medicine. A critical part of the NHGRI mission continues to be the study of the ethical, legal and social implications (ELSI) of genome research. NHGRI also supports the training and career development of investigators and the dissemination of genome information to the public and to health professionals.  The Small Business Innovation Research (SBIR) program is used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The Small Business Technology Transfer (STTR) program is used to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</si>
  <si>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Research Projects: Awards can be made to any public or private, for-profit or nonprofit university, college, hospital, laboratory, or other institution, including State and local units of government, qualifying small businesses (through the Small Business Innovation Research/STTR Programs, and to individuals. SBIR grants can be awarded only to domestic small businesses (entities that are independently owned and operated for profit, are not dominant in the field in which research is proposed, and have no more than 500 employees). Primary employment (more than one- half time) of the principal investigator must be with the small business at the time of award and during the conduct of the proposed project. In both Phase I and Phase II, the research must be performed in the U.S. or its territories. To be eligible for funding, an SBIR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Applicants to the Small Business Innovation Research/STTR Programs must meet special requirements for small businesses, as defined by the Small Business Administration. Non-federal public and private domestic organizations may apply for an Institutional National Research Service Award. Individual National Research Service awardees must be nominated and sponsored by a public or nonprofit private institution having staff and facilities appropriate to the proposed research training program. All awardees must be citizens or have been admitted to the United States for permanent residence. Predoctoral awardees must have completed the baccalaureate degree, and postdoctoral awardees must have a professional or scientific degree (M.D., Ph.D., D.O., D.V.M., Sc.D., E.Eng., or equivalent domestic or foreign degree). To be eligible for funding for any award, an application must be reviewed for scientific merit by a scientific review group and for program relevance by a national advisory council.</t>
  </si>
  <si>
    <t>Any nonprofit or for-profit organization, company, or institution engaged in biomedical research can apply for research support.</t>
  </si>
  <si>
    <t>{"description":"Each applicant for a research project must present a research plan and furnish evidence that scientific competence, facilities, equipment, and supplies are appropriate to carry out the plan. Applications must submit an electronic grant application form SF424 which can be accessed from the funding opportunity announcement. For applicants for National Research Service Awards, the academic record, research experience, citizenship, institutional sponsorship, and the proposed area and plan of training must be included in the application. The applicant institution must show the objectives, methodology, and resources for the research training program, the qualifications and experience of directing staff, the criteria to be used in selecting individuals for the award, and a detailed budget and justification for the grant funds requested. For-profit organizations, costs are determined in accordance with 48 CFR. For other grantees, costs will be determined in accordance with HHS Regulation 45 CFR 75.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SF424 applications are used for SBIR and STTR programs. SBIR and STTR applicant organizations must comply with the SBA's definition of a small business. In order to be eligible for a NRSA award, the individual must be a US citizen or permanent resident of the US.","isApplicable":true}</t>
  </si>
  <si>
    <t>{"description":"Only application submitted in response to a funding opportunity announcement will be accepted.The standard application forms, as furnished in the Funding Opportunity Announcements at www.grants.gov, must be used for this program. This program is subject to the provisions of 45 CFR 75. The SBIR and STTR Solicitations may be obtained electronically through the NIH \"Small business Funding Opportunities\" homepage at www.nih.gov/grants/funding/sbir.htm on the World Wide Web. "}</t>
  </si>
  <si>
    <t>All applications must respond to a funding opportunity announcement, must be reviewed for scientific merit by an appropriate initial review group, and must be  considered by the National Advisory Council for Human Genome Research (NACHGR) for program relevance. Individual NRSA applications are not reviewed by council. All scored applications compete for available funds on the basis of scientific merit and program emphasis, and availability of funds. Applications in response to a Request for Applications have council approved set aside funds, but awards are based primarily on the quality of the applications. Awards are issued throughout the year. All applications receiving a impact score ranging from the best (10) to worst (90) compete for the available funds on the basis of scientific and technical merit (SBIR/STTR applications must also demonstrate the potential for commercial application for SBIR/STTR applications), program relevance, and program balance among the areas of research.  However, in reality, applications with impact scores of 30 or greater are rarely considered for funding.</t>
  </si>
  <si>
    <t>{"flag":"yes","description":"New Research Projects (R01) and Renewals: February 5, June 5, and October 5. Program Project, Center and Institutional Training Grants and R25 grants: January 25, May 25, and September 25. Other Research Grants (R03, R21, R33, R21/R33, R34, R36): February 16, June 16, and October 16.  Individual NRSA: April 5, August 5, and December 10. SBIR/STTR Applications: April 8, August 8, and December 8. ","list":[{"start":"2017-10-05","description":"This is the first of three deadlines that occur annually for new research projects.  The other two dates are February 5, andJune 5"}]}</t>
  </si>
  <si>
    <t>From submission to award of funds: Individual, project and institutional grants about 9 months; SBIR/STTR and AIDS projects about 6 months.</t>
  </si>
  <si>
    <t>A description of the NIH Peer Review Appeal procedures is available on the NIH home page www.nih.gov/grants/guide/1997/97.11.21/n2.html.  RFA applications are not subject to appeals.</t>
  </si>
  <si>
    <t>Renewal grants are competitively awarded.</t>
  </si>
  <si>
    <t>{"awarded":"letter","description":"Research and program projects are awarded for 2-5 years.  Institutional training grants are awarded for 5 years.  Individual fellowships and career development awards are from 2-5 years.  For SBIR and STTR applications, normally Phase I awards are for 6 months and Phase II awards are or 2 years."}</t>
  </si>
  <si>
    <t>[{"code":"program","isSelected":true,"description":"Annual progress and financial status reports for continuing projects and final reports on all projects upon conclusion are required. For more complex grants, more frequent  written reports and/or onsite program reviews may be required."},{"code":"cash","isSelected":false},{"code":"progress","isSelected":true,"description":"Annual progress and financial status reports for continuing projects and final reports on all projects upon conclusion are required. For annual progress reports, information about past progress, publications and proposed research for the next year are reported. Depending on the complexity of the grant, a budget may also be required."},{"code":"expenditure","isSelected":true,"description":"The expenditure reports consists of whether there is 25% or more unspent funds on the grant.  If so, the principal investigator is asked to explain why there is a large unobligated balance. The explanation is subject to staff review and action."},{"code":"performanceMonitoring","isSelected":true,"description":"Program Directors review the reports and contact the PIs for a verbal discussion that expands upon the written report.  If problems are noted, the program director will note this in the report and talk with the PI about what can be done to ensure progress is satisfactory. For more complex grants, the Program Director may request the PI to provide more frequent accounting of progress and/or teleconferences. The Grants Management Specialist/Officer reviews applications for the appropriateness of the budget requested."}]</t>
  </si>
  <si>
    <t>75-0891-0-1-552;</t>
  </si>
  <si>
    <t xml:space="preserve">(Project Grants) FY 18 est $287,953,000.00; FY 16$377,186,406.00; FY 17 est $389,196,000.00; - RPGs:  FY16 actual $244,685,229; FY17 est. $254,965,000;  FY18 est. $196,855,000_x000D_
Centers:  FY16 actual $84,713,418; FY17 est. $74,459,000; FY18 est. $45,284,000_x000D_
NRSAs:  FY16 actual $ 7,751,441; FY17 est. $8,575,000; FY18 est. $7,271,000_x000D_
SBIR/STTR Grants:  FY 16 actual $13,009,935; FY 17 est. $14,168,000; FY18 est. $10,679,000_x000D_
Other Grants: FY16 actual $11,334,338; FY17 est. $18,083,000; FY18 est. $13,964,000_x000D_
R&amp;D FY16 actual $15,692,045; FY17 est. $18,946,000; FY18 est. $13,900,000_x000D_
_x000D_
</t>
  </si>
  <si>
    <t>For RPGS the range is from $1,192 - $19,996,553. However, the smallest RPG (5R21HG008495-02) seems to only include funding for 2 months of support. If we exclude this grant, then the range would be $26,000 – $19,996,553.</t>
  </si>
  <si>
    <t>{"list":[{"fiscalYear":2016,"description":"Encyclopedia of DNA Elements (ENCODE). After completing the full sequence of the human genome, scientists faced the challenge of understanding what that sequence means and how it contributes to health and disease. One approach NHGRI has taken to address this question is to support the Encyclopedia of DNA Elements (ENCODE) Project, which aims to identify the parts of the human genome sequence that are functional, that is, sequences that are thought to play a critical role in biological processes as measured by having some biochemical activity. Research laboratories participating in the ENCODE Project use a variety of methods to catalog the functional elements of the human genome. The resulting list of functional elements, which includes genes and regions that control the expression of genes, is presented as a resource that is freely available on the internet. This resource gives scientists a new set of tools to use while investigating biological phenomena and human disease.\r\n\r\n $30,000,000"},{"fiscalYear":2018,"description":"The ELSI Research Program funds research studies, training opportunities and workshops, and develops and supports research consortia and conferences in the following broad areas. \r\n\r\nGenomic Research - Projects in this area examine and address the issues that arise in the design and conduct of genomic research, particularly as it involves the production, analysis and broad sharing of individual genomic data that is frequently coupled with detailed health information.  \r\nGenomic Health Care - Projects in this area explore how rapid advances in genomic technologies and the availability of increasing amounts of genomic information influence how health care is provided and how it affects the health of individuals, families and communities. \r\nBroader Societal Issues - Projects in this area examine the normative underpinnings of beliefs, practices and policies regarding genomic information and technologies, as well as the implications of genomics for how we conceptualize and understand such concepts as health, disease, and individual responsibility.\r\nLegal, Regulatory and Public Policy Issues - Projects in this area explore the effects of existing genomic research, health and public policies and regulations and provide data to inform the development of new policies and regulatory approaches.\r\n\r\nA more detailed description of these areas and a list of examples of possible research questions related to each are available on the ELSI Research Priorities website: http://www.genome.gov/27543732.\r\n"},{"fiscalYear":2017,"description":"ClinGen aims to build an authoritative central resource that defines the clinical relevance of genes and variants for use in precision medicine and research.  To do so, ClinGen investigators are developing standard approaches for sharing genomic and phenotypic data provided by clinicians, researchers, and patients through centralized databases, such as ClinVar, and are working to standardize the clinical annotation and interpretation of genomic variants.  Working groups are implementing evidence-based expert consensus methods to curate the clinical validity and medical actionability of genes and variants.   Experts in the areas of cardiovascular disease, pharmacogenomics, hereditary (germline) cancer, somatic cancer, and inborn errors of metabolism have been brought together to assist in these curation efforts.  ClinGen also aims to develop machine-learning algorithms to improve the throughput of variant interpretation and to improve understanding of variation in diverse populations as it relates to interpreting genetic test results.  Lastly, ClinGen will disseminate the collective knowledge and resources for unrestricted use in the community and for use in EHR ecosystems. "}],"isApplicable":true}</t>
  </si>
  <si>
    <t>42 CFR 52; 42 CFR 66; 45 CFR 74; 45 CFR 92; NIH Extramural Programs brochure and other miscellaneous program literature are available from Headquarters Office.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</si>
  <si>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Bettie J. Graham, Ph.DRoom 3186
6700B Rockledge Drive
Bethesda, Md. 20892, Bethesda, MD 20892 Email:&lt; a href='mailto:grahambj@exchange.nih.gov'&gt;grahambj@exchange.nih.gov&lt;/a&gt;Phone: 301-496-7531;</t>
  </si>
  <si>
    <t>http://www.genome.gov/</t>
  </si>
  <si>
    <t>Fiscal Year2016: Centers for Common Disease Genomics. The National Human Genome Research Institute (NHGRI) seeks to fund a collaborative large-scale genome sequencing effort to comprehensively identify rare risk and protective variants contributing to multiple common disease phenotypes. This initiative will explore a range of diseases with the ultimate goal of undertaking variant discovery for enough different examples of disease architectures and study designs to better understand the general principles of genomic architecture underlying common, complex inherited diseases; understand how best to design rare variant studies for common disease; and develop resources, informatics tools, and innovative approaches and technologies for multiple disease research communities and the wider biomedical research community. NHGRI plans to make 2-5 awards in FY16._x000D_
_x000D_
Fiscal Year2017: The Genomics of Gene Regulation (GGR) projects will use genomic data and technologies to understand how genetic regulatory systems are assembled and how genetic regulatory systems function to determine biological processes at a mechanistic level. GGR projects are designed to advance genomic science towards the long-term goal of NHGRI research in this area, which is to be able to predict, from reading DNA sequence, when and at what level a gene is expressed, in the context of a particular cell fate/state. Understanding gene regulatory networks could facilitate interpreting the phenotypic consequences (e.g. disease) of genetic variation, particularly in non-coding regions of the genome. This is a highly significant problem, as the vast majority of disease-associated variants found using GWAS lie outside of protein-coding sequences. Many of these disease associations map to ENCODE-annotated regions, thus highlighting the importance of these ENCODE annotations. While genomic annotations are important, they are not sufficient to understand dynamic biological processes. GGR is one path to bring together modeling methods with catalogs of genomic data to understand what elements are controlling what genes, in what cell types. The ability to make accurate predictions from gene regulatory networks could support genomic medicine and precision medicine, by providing us one more tool to understand the consequences of genetic variation._x000D_
_x000D_
As set out in the RFA, individual projects collect genomic data on gene expression, as well as surrogate markers of regulatory elements, in different cell fates or cell states.  They use the gene expression and functional element data to construct gene regulatory network models, taking advantage of the dynamics of the system as the cells transition from one physiologic fate or state to another. These models will describe the biological role of the identified functional elements and how they interact to form a genetic regulatory circuit. The predictions of the initial model would then be tested experimentally by appropriate assays, for instance by perturbing (by genetic or environmental means) identified key regulators and comparing the measured biological response to the predicted response. Analysis of the outcomes of these experiments would be used to refine and further develop the model in an iterative process of modeling, prediction, and experimentation. It is hoped that this approach will lead to a detailed understanding of the individual genetic regulatory circuits under study. _x000D_
_x000D_
It is further hoped that by investigating several genetic regulatory circuits this way and organizing the projects in a collaborative research network, the GGR investigators will form an interactive group, accelerating discovery through the sharing of technical and biological insights gained during the course of the project. These interactions will be important in learning the features that are generalizable and the features that are unique, because the individual projects will be using different approaches and biological systems._x000D_
Fiscal Year2018: ClinGen is building an authoritative central resource that defines the clinical relevance of genes and variants for use in medicine and research.  To do so, ClinGen investigators are developing standard approaches for sharing genomic and phenotypic data provided by clinicians, researchers, and patients through centralized databases, such as ClinVar, and are working to standardize the clinical annotation and interpretation of genomic variants.  Working groups are implementing evidence-based expert consensus methods to curate the clinical validity and medical actionability of genes and variants.   Experts in the areas of cardiovascular disease, hereditary (germline) cancer, somatic cancer, pediatric neurology, hearing loss, inborn errors of metabolism among others have been brought together to assist in these curation efforts.  ClinGen is also developing tools to improve the throughput of variant interpretation and to improve understanding of variation in diverse populations as it relates to interpreting genetic test results.  Lastly, ClinGen will disseminate the collective knowledge and resources for unrestricted use in the community through the website (www.clinicalgenomeresource.org). 
Important Collaborations:  
•	NICHD developed a three-year U24 funding opportunity (FY17-FY20)  to support three curation committees to implement ClinGen frameworks into priority diseases and conditions for their institute (RFA-HD-17-001)
•	The American Society of Hematology (ASH) plans to support two curation committees in malignant hematology and platelet disorders. 
•	The FDA is collaborating with ClinGen to identify novel opportunities for using high-quality public databases of clinically relevant variants to streamline review and approval of NGS-based in vitro diagnostics.  The criteria for such databases are outlined in the draft guidance, “Use of Public Human Genetic Variant Databases to Support Clinical Validity for Next Generation Sequencing (NGS)-Based In Vitro Diagnostics.”</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</si>
  <si>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project; and (5) the relevance and importance to announced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</si>
  <si>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https://beta.sam.gov/fal/4e0ee2d5f5024b75a712bc0f501115de/view</t>
  </si>
  <si>
    <t>Research Related to Deafness and Communication Disorders</t>
  </si>
  <si>
    <t>{"list":[{"act":{"description":"Public Health Service Act, Sections 301, 464 A-F, and 487, as amended; 42 U.S.C. 241, 285m, 285m-3, and 288; Public Law 100-553; 102 Stat. 2769; Small Business Research and Development Enhancement Act of 1992, Public Law 102-564."},"authorizationTypes":{"act":true}}]}</t>
  </si>
  <si>
    <t>To investigate solutions to problems directly relevant to individuals with deafness or disorders of human communication in the areas of hearing, balance, smell, taste, voice, speech, and language. The National Institute on Deafness and Other Communication Disorders (NIDCD) supports research and research training, including investigation into the etiology, pathology, detection, treatment, and prevention of disorders of hearing and other communication processes, primarily through the support of basic and applied research in anatomy, audiology, biochemistry, bioengineering, epidemiology, genetics, immunology, microbiology, molecular biology, the neurosciences, otolaryngology, psychology, pharmacology, physiology, psychophysics, speech-language pathology, and other scientific disciplines. The NIDCD supports: (1) Research into the evaluation of techniques and devices used in diagnosis, treatment, rehabilitation, and prevention of disorders of hearing and other communication processes; (2) research into prevention and early detection and diagnosis of hearing loss and speech, voice, and language disorders and research into preventing the effects of such disorders by means of  appropriate referral and rehabilitation; (3) research into the detection, treatment, and prevention of disorders of hearing and other communication processes in the elderly population and its rehabilitation to ensure continued effective communication skills; and (4) research to expand knowledge of the effects of environmental agents that influence hearing or other communication processes.  Small Business Innovation Research (SBIR) program: To increase private sector commercialization of innovations derived from Federal research and development; to encourage small business participation in Federal research and development; and to foster participation of socially and economically disadvantaged small business concerns and women-owned small business concerns in technological innovation. Small Business Technology Transfer (STTR) program: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</si>
  <si>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Project Grants and Centers Grants: Any public, private, nonprofit, or for-profit institution is eligible to apply. For-profit institutions are not eligible for institutional National Research Service Awards. All proposals are reviewed for scientific merit, for evaluation of the qualifications of the investigators, for adequacy of the research and/or research training environment and for significance of the problem. Approved proposals compete for available funds. Awardees of almost all Research Career Development Programs must be citizens or have been admitted to the United States for permanent residence. Candidates must be nominated for the program by a nonfederal public or private nonprofit institution located in the United States, its possessions or Territories. To be eligible, postdoctoral NRSA trainees and fellows must have a professional or scientific doctoral degree (PhD, MD, DO, DC, DDS, DVM, OD, DPM, ScD, EngD, Dr PHPhD, MD, DO, DC, DDS, DVM, OD, DPM, ScD, EngD, Dr PH, DNSc, ND {Doctor of Naturopathy}, PharmD, DSW, PsyD, AUD or equivalent doctoral degree from an accredited domestic or foreign institution). SBIR grants can be awarded only to domestic small businesses (entities that are independently owned and operated for profit, and have no more than 500 employees). Primary employment (more than one-half time) of the principal investigator must be with the small business at the time of award and during the conduct of the proposed project. In both Phase I and Phase II, the research must be performed in the United States or its possessions. To be eligible for funding, an SBIR grant application must be approved for scientific merit and program relevance by a scientific review group and a national advisory council. STTR grants can be awarded only to domestic small business concerns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</si>
  <si>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Health professionals; student/trainee; scientists/researchers; consumer.</t>
  </si>
  <si>
    <t>{"description":"Project Grants are awarded to an institution in the name of an individual investigator. Centers Grants are also awarded to an institution in the name of an investigator designated as the Program Director. Persons qualified to carry out research related to the NIDCD grant programs described above may apply for funds through their institution to support their investigations. Mentored career development must be conducted under the direction of a competent sponsor. A candidate for a Career Award must have an earned M.D., Ph.D. or equivalent degree and have had prior research experience. National Research Service Awards: (1) Individual NRSA Fellowship Awards for predoctoral and postdoctoral training: The candidate's academic record, research experience, citizenship, institutional sponsorship, and the proposed area and plan of training must be included in the application. (2) Institutional Training Grants for predoctoral and postdoctoral training: The applicant institution must show the objectives, design and resources for the research training program; the qualifications and experience of directing staff and training preceptors; the criteria to be used in selecting individuals for stipend support; and a detailed, justified budget for the numbers and type of trainee positions requested. The cost principles for awards under this program are set forth in HHS regulations at 45 CFR 75, Subpart E and Appendix 1X (hospitals) to Part 75.  Commercial organizations are subject to the cost principles located at 48 CFR 31.2 Federal Acquisition Regulation.  See the NIH Grants Policy Statement for further guidance on the applicability of cost principles (http://grants.nih.gov/grants/policy/nihgps/index.htm).  For SBIR and STTR grants, the applicant organization (small business concern) must present in a research plan an idea that has potential for commercialization and furnish evidence that scientific competence, experimental methods, facilities, equipment, and funds requested are appropriate to carry out the plan.  ","isApplicable":true}</t>
  </si>
  <si>
    <t>{"description":"Awards made under this program are subject to 2 CFR 200, as implemented by 45 CFR 75 \"Public Welfare, Uniform Administrative Requirements, Cost Principles and Audit Requirements for HHS Awards.\"  The policies and procedures generally applicable to NIH grants are set forth in the NIH Grants Policy Statement (http://grants.nih.gov/grants/policy/nihgps/index.htm). \r\n"}</t>
  </si>
  <si>
    <t>Research grant, career development, and research training program applications are reviewed initially by technical panels composed of scientific authorities, and by the National Deafness and Other Communication Disorders Advisory Council composed of 18 leaders in medicine, science, education, and public affairs. Approved applications will compete on a merit basis for available funds. Formal award notices are transmitted to the grantee or awardee. All accepted SBIR/STTR applications are evaluated for scientific and technical merit by an appropriate scientific peer review panel and by a national advisory council. All applications receiving a priority score compete for available SBIR/STTR set-aside funds on the basis of scientific and technical merit and commercial potential of the proposed research, program relevance, and program balance among the areas of research.</t>
  </si>
  <si>
    <t>Research Grants and Centers Grants: Approximately 6 to 9 months. Career Program: From 6 to 9 months. SBIR/STTR applications: About 6 to 9 months. Institutional Training Grants: From 10 to 12 months.  Individual Fellowships:  From 4 to 6 months.</t>
  </si>
  <si>
    <t>A principal investigator (PI) may question the substantive or procedural aspects of the review of his/her application by communicating with the staff of the Institute. A description of the NIH Peer Review Appeal procedure is available at http://grants.nih.gov/grants/guide/notice-files/NOT-OD-11-064.html.  Final decisions on unresolved appeals are made with the advice of the National Deafness and Other Communication Disorders Advisory Council.</t>
  </si>
  <si>
    <t>By application and review in the same manner as new applications. Research career awards are not renewable.</t>
  </si>
  <si>
    <t>{"awarded":"other","description":"Research Grant awards are made for a 12-month period with recommendation of up to 4 years of additional support. Center Grant awards support may be for a period not to exceed 5 years.  Career development awards provide support for up to 5 years. NRSA fellowship and traineeship awards are usually for a 12-month period, with recommendation of additional support of no more than 5 years for predoctoral training and no more than 3 years for postdoctoral training. SBIR Phase I awards are generally for 6 months; STTR Phase I awards are generally for 1 year; Phase II awards normally may not exceed 2 years.  ","awardedDescription":"After the progress report is evaluated and deemed satisfactory, a notice of grant award for each grant is issued annually."}</t>
  </si>
  <si>
    <t>[{"code":"program","isSelected":false,"description":""},{"code":"cash","isSelected":true,"description":"The grantee organization submits quarterly Federal Financial Reports (SF-425)."},{"code":"progress","isSelected":true,"description":"A progress report is required yearly for each grant."},{"code":"expenditure","isSelected":true,"description":"A financial status report is due either annually or at the end of the project period, depending upon the type of grant."},{"code":"performanceMonitoring","isSelected":true,"description":"Performance monitoring is covered in the annual progress report."}]</t>
  </si>
  <si>
    <t>Expenditures and other financial records must be retained for 3 years from the day on which the grantee submits the last financial status report for the report period.</t>
  </si>
  <si>
    <t>75-0890-0-1-552;</t>
  </si>
  <si>
    <t xml:space="preserve">(Project Grants) FY 17$353,820,813.00; FY 18 est $377,474,000.00; FY 19 est $347,943,000.00; - </t>
  </si>
  <si>
    <t>Project Grants:
FY17 - Ranged from $100 to $2,509,086; Average was $339,886.</t>
  </si>
  <si>
    <t>{"list":[{"fiscalYear":2016,"description":"---\r\n. It is estimated that a total of 1,020 awards will be made.\r\n• Of these, 290 competitive awards will be made from 1,090 applications, a ratio of 27%.\r\n• Of these, 730 noncompetitive continuation awards will be made.\r\n---\r\n. ---\r\n. A total of 1,040 awards were made.\r\n• Of these, 316 competitive awards were made from 1,091 applications, a ratio of 29%.\r\n• Of these, 724 noncompetitive continuation awards were made.\r\n---\r\n."},{"fiscalYear":2017,"description":"It is estimated that a total of 1,041 awards were made.\n• Of these, 299 competitive awards were made from 1,065 applications, a ratio of 28%.\n• Of these, 742 noncompetitive continuation awards were made."},{"fiscalYear":2018,"description":"It is estimated that a total of 1,103 awards will be made.\n• Of these, 341 competitive awards will be made from 1,097 applications, a ratio of 31%.\n• Of these, 762 noncompetitive continuation awards will be made."},{"fiscalYear":2019,"description":"It is estimated that a total of 1,074 awards will be made. • Of these, 272 competitive awards will be made from 1,130 applications, a ratio of 24%. • Of these, 802 noncompetitive continuation awards will be made."}],"isApplicable":true}</t>
  </si>
  <si>
    <t>Project Grants and Centers Grants: 42 CFR 52 or 52a; 42 CFR 66; 45 CFR 75; 45 CFR 92; Grants will be available under the authority of and administered in accordance with the NIH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</si>
  <si>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Debra S. Holmes6001 Executive Boulevard_x000D_
Room 8328 - MSC 9670, Bethesda, MD 20892-9670 Email:&lt; a href='mailto:holmesd@mail.nih.gov'&gt;holmesd@mail.nih.gov&lt;/a&gt;Phone: 3014968693;</t>
  </si>
  <si>
    <t>http://www.nidcd.nih.gov/</t>
  </si>
  <si>
    <t>Fiscal Year2016: No Current Data Available See www.report.nih.gov/.Fiscal Year2017: See www.report.nih.gov/Fiscal Year2018: No Current Data AvailableFiscal Year2019: No Current Data Available</t>
  </si>
  <si>
    <t>The major elements in evaluating applications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environment and available resources for the proposed project; (5) the necessity of budget components requested in relation to the proposed project; (6) the relevance and importance to announced program objectives; (7) innovation; (8) risk to human subjects, including inclusion of minorities and children, and animal protection.  The following additional criteria will be used in considering the scientific and technical merit of SBIR/STTR grant applications: (1) The technological innovation of the proposed research; (2) the potential of the proposed research for commercial application.</t>
  </si>
  <si>
    <t>https://beta.sam.gov/fal/f30d95b6aa3e49a9a01871ca263f2781/view</t>
  </si>
  <si>
    <t>Nursing Workforce Diversity</t>
  </si>
  <si>
    <t>NWD</t>
  </si>
  <si>
    <t>{"list":[{"act":{"description":"Section 821 of the Public Health Service Act (42 U.S.C. 296m)"},"authorizationTypes":{"USC":false,"act":true,"statute":false,"publicLaw":false,"executiveOrder":false}}]}</t>
  </si>
  <si>
    <t xml:space="preserve">To support projects that assist underrepresented students throughout the educational pipeline to become registered nurses, facilitate diploma or associate degree registered nurses becoming baccalaureate-prepared registered nurses, and prepare practicing registered nurses for advanced nursing education. The NWD program increases nursing education opportunities for individuals who are from disadvantaged backgrounds (including racial and ethnic minorities under-represented among registered nurses) by providing (1) student scholarships or stipends for diploma or associate degree nurses to enter a bridge or degree completion program, and (2) student scholarships or stipends for accelerated nursing degree programs, pre-entry preparation, advanced education preparation, and retention activities._x000D_
_x000D_
Achieving a diverse, culturally-aligned, and competent workforce that is reflective of the population served will require development of new workforce strategies. New workforce strategies must extend beyond individual-level interventions to address social and structural forces that impede efforts towards workforce diversity and health equity NWD program encourages applications that offer innovative projects that address the social determinants of health  and how the social determinants impact a School of Nursing’s ability to recruit, retain, and graduate underrepresented students._x000D_
</t>
  </si>
  <si>
    <t>Eligible applicants are collegiate schools of nursing, nursing centers, academic health centers, State or local governments, and other private or public entities accredited by a recognized body or bodies or state agency, approved for the purpose of nursing education by the Secretary of Education.  In addition to schools in the 50 states, only those in the District of Columbia, the Commonwealth of Puerto Rico, the Northern Mariana Islands, American Samoa, Guam, the U.S. Virgin Islands, the Federated States of Micronesia, the Republic of the Marshall Islands, and the Republic of Palau are eligible to apply.  Federally Recognized Indian Tribal Government and Native American organizations may apply if they are otherwise eligible.</t>
  </si>
  <si>
    <t>Accredited public and nonprofit private schools of nursing and other public or nonprofit private entities. Project participants must be in an accredited program, a citizen of the United States, a non-citizen national of the United States or a foreign national who possesses a visa permitting permanent residence in the United States. Individuals on temporary or student visas are not eligible participants and may not receive NWD grant support.</t>
  </si>
  <si>
    <t>{"description":"Applicants should review the individual HRSA Notice of Funding Opportunity announcement issued under this CFDA program for any required proof or certifications which must be submitted with an application package.","isApplicable":true}</t>
  </si>
  <si>
    <t>{"description":"HRSA requires all applicants to apply electronically through Grants.gov.\r\n\r\nAll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 \r\n"}</t>
  </si>
  <si>
    <t>{"types":{"moe":true,"formula":false,"matching":false},"formula":{"title":"","chapter":"","part":"","subPart":"","publicLaw":"","description":""},"matching":{"description":""},"moe":{"description":"The recipient must agree to maintain non-federal funding for grant activities at a level which is not less than expenditures for such activities during the fiscal year prior to receiving the award."}}</t>
  </si>
  <si>
    <t>{"awarded":"other","description":"This funding opportunity provides support for a 4-year project period. ","awardedDescription":"Recipients draw 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</si>
  <si>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 "},{"code":"cash","isSelected":false,"description":""},{"code":"progress","isSelected":true,"description":"A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</si>
  <si>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 xml:space="preserve">Recipients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_x000D_
</t>
  </si>
  <si>
    <t xml:space="preserve">(Project Grants) FY 17$13,857,483.00; FY 18 est $16,065,986.00; FY 19 est $0.00; FY 16$13,867,000.00; - </t>
  </si>
  <si>
    <t>FY 16 Range: $293,217-$350,000; Average award: $342,061
FY17 Range: $195,574-$500,000; Average award: $447,015
FY18 est Range: $241,752-$500,000; Average award: $463,774</t>
  </si>
  <si>
    <t>All administrative and audit requirements and the cost principles that govern Federal monies associated with this activity will be subject to the Uniform Guidance 2 CFR 200 as codified by HHS at 45 CFR 75._x000D_
_x000D_
HRSA awards are also subject to the requirements of the HHS Grants Policy Statement (HHS GPS) that are applicable based on recipient type and purpose of award.  The HHS GPS is available at http://www.hrsa.gov/grants/hhsgrantspolicy.pdf.</t>
  </si>
  <si>
    <t>Tara D. Spencer5600 Fishers Lane, Rm. 11N94B, Rockville, MD 20857 Email:&lt; a href='mailto:tspencer@hrsa.gov'&gt;tspencer@hrsa.gov&lt;/a&gt;Phone:  301-443-3192;</t>
  </si>
  <si>
    <t xml:space="preserve">93.417 ARRA - Nursing Workforce Diversity;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</si>
  <si>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 .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</si>
  <si>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https://beta.sam.gov/fal/4b0638afc03746a3b708152ea08ccbbc/view</t>
  </si>
  <si>
    <t>Disabilities Prevention</t>
  </si>
  <si>
    <t>(Disability and Health)</t>
  </si>
  <si>
    <t>{"list":[{"act":{"description":"Public Health Service Act"},"publicLaw":{"congressCode":"USC","number":"42 U.S.C. 247(b"},"executiveOrder":{"title":"42","description":"This program is authorized under Section 317C [42 U.S.C. 247b-4] of the Public Health Service Act.","part":"241(a)","section":"301(a) "},"authorizationTypes":{"USC":false,"act":true,"statute":false,"publicLaw":true,"executiveOrder":true}}]}</t>
  </si>
  <si>
    <t xml:space="preserve">(1) Support National Centers on Disability to develop, implement, evaluate, and disseminate non-research activities aimed at reducing health disparities and improving the health of people with mobility limitations and/or intellectual disabilities (ID) across their lifespans, and (2) Develop and strengthen the capacity of state-based disability and health programs to improve the health and quality of life among people with disabilities through adaptation and implementation of evidence-based strategies in states, U.S. territories, and tribal governments. </t>
  </si>
  <si>
    <t xml:space="preserve">Based on available funding for fiscal year 2016, CDC issued competitive awards to two National Centers on Disability and 19 State-based Disability and Health Programs. Eligibility for the National Centers on Disability included:  Public and State controlled institutions of higher education; Native American tribal organizations (other than Federally recognized tribal governments); Nonprofits having a 501(c)(3) status with the IRS, other than institutions of higher education; Nonprofits without 501(c)(3) status with the IRS, other than institutions of higher education; and Private colleges and universities. Eligibility for the State-based Disability and Health Programs included:  State governments; Native American tribal governments (Federally recognized); and Government Organizations (States, including the District of Columbia, Territorial governments or their bona fide agents in the Commonwealth of Puerto Rico, the Virgin Islands, the Commonwealth of the Northern Marianna Islands, American Samoa, Guam, the Federated States of Micronesia, the Republic of the Marshall Islands, and the Republic of Palau.  </t>
  </si>
  <si>
    <t>In addition to the eligible applicants, other groups who will receive benefits from the program include persons with disabilities and their family members of persons with disabilities, persons with limb loss, minority populations, refugees, infants, children, youth, adults, senior citizens, women, all educational levels, all income levels, urban, suburban, and rural populations, health/ rehabilitation professionals, scientists, educators, and researchers.</t>
  </si>
  <si>
    <t>{"description":"State disability and health and resource center grantees documented in their fiscal year 2015 continuing applications the need for assistance, indicated the objectives of their projects, presented their approaches to meet set objectives, and outlined the method of operation. Grantees funded in fiscal year 2016 followed the criteria set forth in the respective Funding Opportunity Announcements. In fiscal year 2017, these National Centers and State disability and health grantees documented in their continuing applications the need for assistance, indicated the objectives of their projects, and presented their approaches to meet set objectives. For nonprofit recipients, costs will be determined in accordance with HHS Regulation 45 CFR 74. 2 CFR 200, Subpart E - Cost Principles applies to this program. ","isApplicable":true}</t>
  </si>
  <si>
    <t>{"environmentalImpact":{"reports":[{"isSelected":false,"reportCode":"statement"},{"isSelected":false,"reportCode":"assessment"},{"isSelected":true,"reportCode":"ExecutiveOrder12372"},{"isSelected":true,"reportCode":"otherRequired"}]},"description":"The guidelines will indicate whether or not an application is subject to Executive Order 12372. If the application is subject for review per State Executive Order 12372, please follow these instructions:\r\n1. The SPOC should be contacted as early as possible to receive any necessary instructions on the State process. If the project serves more than one State, the department should contact the SPOC of each affected State. \r\n2. The necessary information should be mailed to the SPOC. \r\n3. Please provide a copy of the cover letter sent to the SPOC to Grants &amp; Contracts along with the hard copy application.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\r\n"}</t>
  </si>
  <si>
    <t>{"description":"To apply for this funding opportunity, use application form PHS 398 (OMB number 0925-0001 rev. 5/2001).  Forms and instructions are available in an interactive format on the Grants.gov web site, at the following Internet address: www.grants.gov. Submit the final application using the www.grants.gov website. This program is subject to the provisions set forth in 45 CFR 92, for State and local governments and OMB Circular No. A-110 for nonprofit organizations."}</t>
  </si>
  <si>
    <t xml:space="preserve">The National Centers on Disability and the State-based Disability and Health Program competitive awards were determined by an internal objective review process at CDC. Research project grant competitive awards are determined by an external peer review. At such times, awards will be based on evaluation criteria set forth in the respective Program Announcements, the availability of funds, and such other significant factors as deemed necessary and appropriate by CDC. The awards for National Centers on Disability and the State-based Disability and Health Programs were both issued for a five year project period. The Notices of Grant Award  indicate financial support for the first budget year, allocations of Federal funds by budget category, and special conditions, if any. </t>
  </si>
  <si>
    <t>Between 60 to 95 days from the deadline date for submission of applications.</t>
  </si>
  <si>
    <t>{"awarded":"letter","description":"Two National Centers on Disability and 19 State-based Disability and Health Programs received financial assistance in fiscal year 2016 for five year project periods. Other future solicitations (when announced) will indicate the length of the project periods and program requirements for each of these programs. Method of awarding/releasing assistance: by letter of credit. "}</t>
  </si>
  <si>
    <t>[{"code":"program","isSelected":true,"description":"Annual progress reports are required. Federal financial reports are required no later than 90 days after the end of each specified budget period. Final financial status reports and a final program report is required 90 days after the end of the project. "},{"code":"cash","isSelected":false,"description":""},{"code":"progress","isSelected":true,"description":"Annual progress reports are required. Federal financial reports are required no later than 90 days after the end of each specified budget period. Final financial status reports and a final program report is required 90 days after the end of the project. Cash reports are not applicable."},{"code":"expenditure","isSelected":true,"description":"Financial status reports are required no later than 90 days after the end of each specified budget period. Final financial status reports and a final program report is required 90 days after the end of the project. "},{"code":"performanceMonitoring","isSelected":true,"description":"Annual progress reports are required. Financial status reports are required no later than 90 days after the end of each specified budget period. Final financial status reports and a final program report is required 90 days after the end of the project. "}]</t>
  </si>
  <si>
    <t>Financial records, supporting documents, statistical records, and all other records pertinent to the program shall be retained for a minimum of three years, or until completion and resolution of any audit in process or pending resolution. In all cases, records must be retained until resolution of any audit questions. Property records must be retained in accordance with PHS Grants Policy Statement requirements.</t>
  </si>
  <si>
    <t xml:space="preserve">(Cooperative Agreements) FY 17$13,390,900.00; FY 18 est $16,478,400.00; FY 19 est $16,478,400.00; FY 16$11,399,995.00; - </t>
  </si>
  <si>
    <t xml:space="preserve">National Centers on Disability: FY16 funding range is $1,500,000 to $4,500,000; FY17 funding range is $1,500,000 to $6,700,000._x000D_
State-based Disability and Health Programs:  FY16/17 funding range is $150,000 to $450,000_x000D_
</t>
  </si>
  <si>
    <t>JoAnn Thierry, PhD1600 Clifton Rd., MS-88_x000D_
, Atlanta, GA 30333 Email:&lt; a href='mailto:jxt4@cdc.gov'&gt;jxt4@cdc.gov&lt;/a&gt;Phone: 404-498-6730;</t>
  </si>
  <si>
    <t>http://www.cdc.gov/ncbddd/disabilityandhealth/index.html</t>
  </si>
  <si>
    <t xml:space="preserve">93.667 Social Services Block Grant; 93.135 Centers for Research and Demonstration for Health Promotion and Disease Prevention; 93.136 Injury Prevention and Control Research and State and Community Based Programs; 10.551 Supplemental Nutrition Assistance Program; 93.988 Cooperative Agreements for State-Based Diabetes Control Programs and Evaluation of Surveillance Systems; 64.116 Vocational Rehabilitation for Disabled Veterans; 96.001 Social Security Disability Insurance; </t>
  </si>
  <si>
    <t xml:space="preserve">There are no new projects anticipated for fiscal year 2017 or 2018. However, if future funding opportunities become available, applications will be reviewed based on evaluation criteria explicit in the Program Announcements. Applications must address demonstrated program need, the magnitude of the problem, the management work plan, collaborative associations, and the approach toward setting and meeting overall project objectives and time frames. </t>
  </si>
  <si>
    <t>https://beta.sam.gov/fal/059801f7a12a40c98809d3910b465a2b/view</t>
  </si>
  <si>
    <t>Immunization Research, Demonstration, Public Information and Education Training and Clinical Skills Improvement Projects</t>
  </si>
  <si>
    <t>{"list":[{"act":{"description":"This program  is authorized under Sections 317, 317(k)(2), 318 and 318B of the Public Health Service Act (42 U.S.C. Sections 247b, 247b(k)(2) and 247c), as amended."},"authorizationTypes":{"act":true}}]}</t>
  </si>
  <si>
    <t>To assist states, political subdivisions of states, and other public and private nonprofit entities to conduct research, demonstration projects, and provide public information on vaccine-preventable diseases and conditions.</t>
  </si>
  <si>
    <t>Under Section 317(k) of the Public Health Service Act: States, political subdivision of states, and other public and private nonprofit entities.</t>
  </si>
  <si>
    <t>Under Section 317(k) of the Public Health Service Act: States, political subdivisions of states, and other public and private nonprofit entities.</t>
  </si>
  <si>
    <t>{"description":"Applicants should document the need for assistance, state the objectives of the project, outline the method of operation, describe the evaluation procedures, and provide a budget with justification of funds requested. For nonprofit recipients, costs will be determined in accordance with HHS Regulations 45 CFR 74, Subpart Q. OMB Circular No. A-87 applies to this program.","isApplicable":true}</t>
  </si>
  <si>
    <t>{"environmentalImpact":{"reports":[{"isSelected":false,"reportCode":"statement"},{"isSelected":false,"reportCode":"assessment"},{"isSelected":true,"reportCode":"ExecutiveOrder12372"},{"isSelected":true,"reportCode":"otherRequired"}]},"description":"Preapplication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 An applicant should consult the office or offiial designated as the single point of contact in his or her state for more information on the process the state requires to be followed in applying for assistance, if the state has selected the program for review."}</t>
  </si>
  <si>
    <t>{"description":"This program is excluded from coverage under OMB Circular No. A-102. This program is excluded from coverage under OMB Circular No. A-110. To apply for this funding opportunity, applicants must download application forms and applications must be submitted electronically at www.Grants.gov. The standard application forms must be used for this program, as furnished by CDC and required by 45 CFR 92 for state and local governmental agencies, and by OMB Circular No. A-110 for nongovernmental applicants. 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PGOTIM@cdc.gov."}</t>
  </si>
  <si>
    <t>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and a hard copy mailed to the recipient fiscal officer identified in the application. Unsuccessful applicants will receive notification of the results of the application review by mail.</t>
  </si>
  <si>
    <t>Project periods are for one to five years with 12-month renewals. Applications must be obtained from Grants Management Officer, Procurement and Grants Office, Centers for Disease Control and Prevention. Telephone: 770-488-2716.</t>
  </si>
  <si>
    <t>{"awarded":"other","description":"Project period: Variable. Budget period: 12 months unless otherwise specified.","awardedDescription":"Various avenues"}</t>
  </si>
  <si>
    <t>[{"code":"program","isSelected":true,"description":"Subject to OMB clearance, quarterly narrative progress reports (including appropriate statistical data) may be required 30 days after the end of each quarter. Narratives should address progress or lack of progress in achieving project objectives, including methods being used to resolve problems. Financial status reports are required no later than 90 days after the end of each budget period. Final financial status and performance reports are required 90 days after the end of a project period. Cash reports are not applicable. Progress reports may be applicable."},{"code":"cash","isSelected":false},{"code":"progress","isSelected":true,"description":"Progress reports may be required. This will be identified in the Funding Opportunity Announcement."},{"code":"expenditure","isSelected":false},{"code":"performanceMonitoring","isSelected":false}]</t>
  </si>
  <si>
    <t>{"isApplicable":true,"description":"Records must be available for review or audit by appropriate officials of the Federal agency, pass-through entity, and General Accounting Office (GAO).   The grantee is to also ensure that the sub-recipients receiving CDC funds also meet these requirements (if total Federal grant or grants funds received exceed $500,000).  The grantee should include this requirement in all sub-recipient contracts."}</t>
  </si>
  <si>
    <t xml:space="preserve">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92.42._x000D_
_x000D_
</t>
  </si>
  <si>
    <t xml:space="preserve">(Cooperative Agreements) FY 17$8,407,817.00; FY 18 est $14,948,051.00; FY 19 est $14,948,051.00; FY 16$4,038,804.00; - </t>
  </si>
  <si>
    <t>Ercila HarrisonNCIRD_x000D_
1600 Clifton Road, Mailstop A-27, Atlanta, GA 30333 Email:&lt; a href='mailto:ezs8@cdc.gov'&gt;ezs8@cdc.gov&lt;/a&gt;Phone: (404) 639-2110;</t>
  </si>
  <si>
    <t xml:space="preserve">93.268 Immunization Cooperative Agreements; </t>
  </si>
  <si>
    <t>https://beta.sam.gov/fal/d0a240f30bac404495c7a821ff4fa65c/view</t>
  </si>
  <si>
    <t>National Research Service Award in Primary Care Medicine</t>
  </si>
  <si>
    <t>Ruth L. Kirschstein National Research Service Award Institutional Research Training Grant (NRSA</t>
  </si>
  <si>
    <t>{"list":[{"act":{"description":"Section 487 of the Public Health Service Act, as amended (42 USC 288) and under Federal Regulations 42 CFR 66"},"authorizationTypes":{"act":true}}]}</t>
  </si>
  <si>
    <t>The purpose of the Ruth L. Kirschstein National Research Service Award program is to prepare qualified individuals for careers that will have significant impact on the nation’s primary care research agenda and ensure that a diverse and highly trained workforce is available to assume leadership roles in the area of primary health care research. The HRSA NRSA program supports institutional training grants awarded to eligible institutions to develop or enhance postdoctoral research training opportunities for individuals who are planning to pursue careers in primary care research.</t>
  </si>
  <si>
    <t>Eligible applicants are those entities that have received a grant under Title VII, sections 736, 739, or 747 of the Public Health Service (PHS) Act designed to prepare the primary health care workforce.  Federally Recognized Indian Tribal Government and Native American Organizations may apply if they are otherwise eligible.</t>
  </si>
  <si>
    <t xml:space="preserve">Individuals and public or private nonprofit organizations or institutions, including state or local governments and U.S. Territories. Participants must be U.S. Citizens, non-citizen nationals, or foreign nationals who possess visas permitting permanent residence in the United States. Individuals on temporary or student visas are not eligible. Postdoctoral trainees must have received, as of the beginning date of the NRSA appointment, a Ph.D., M.D., D.O., D.D.S., D.M.D., or comparable doctoral degree from an accredited domestic or foreign institution.  </t>
  </si>
  <si>
    <t>{"description":"Applicants should review the individual HRSA Notice of Funding Opportunity issued under this CFDA program for any required proof or certifications that must be submitted with an application package.\r\n\r\n","isApplicable":true}</t>
  </si>
  <si>
    <t>{"description":"HRSA requires all applicants to apply electronically through Grants.gov. All eligible, qualified applications will be forwarded to an objective review committee. Based on the advice of the objective review committee, the HRSA program official with delegated authority is responsible for final selection and funding decisions."}</t>
  </si>
  <si>
    <t>Notification of award is made in writing (electronic) by a Notice of Award.</t>
  </si>
  <si>
    <t>Depending on Agency priorities and availability of funding, during the final budget year of the approved project period competing continuation applications may be solicited from interested applicants.</t>
  </si>
  <si>
    <t>{"awarded":"other","description":"This funding opportunity provides support for a 5-year project period. No individual trainee may receive more than three years of aggregate National Research Service Award support at the post-doctoral level, including any combination of support from institutional and individual awards. ","awardedDescription":"recipients draw down funds, as necessary, from the Payment Management System (PMS).  PMS is the centralized web based payment system for HHS awards."}</t>
  </si>
  <si>
    <t>[{"code":"program","isSelected":true,"description":"Both program and financial reports are required. The recipient will be required to submit annual performance and progress reports. Cash reports are not applicable. 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Expenditure reports are not applicable. Performance monitoring is not applicable."},{"code":"cash","isSelected":false,"description":""},{"code":"progress","isSelected":true,"description":"A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\r\n\r\nAwardee institution project directors are required to complete quarterly conference calls with their project officer."},{"code":"expenditure","isSelected":false,"description":""},{"code":"performanceMonitoring","isSelected":false,"description":""}]</t>
  </si>
  <si>
    <t>Recipients are required to maintain grant accounting records 3 years from the date they submit the Federal Financial Report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3-year period, whichever is later.</t>
  </si>
  <si>
    <t xml:space="preserve">(Project Grants) FY 17$7,485,782.00; FY 18 est $7,874,869.00; FY 19 est $0.00; FY 16$7,969,505.00; - </t>
  </si>
  <si>
    <t>The range of awards in FY 2017 is $159,362 to $400,000. The average award is $365,889.
The est range of awards in FY 2018 is $175,600 to 416,238. The average award is $393,743.</t>
  </si>
  <si>
    <t>{"list":[{"fiscalYear":2016,"description":"In Academic Year 2015-2016, 107 individuals (104 fellows and 3 faculty) received NRSA-funded training and financial support. NRSA fellows and faculty authored 233 presentations at professional conferences and 173 articles related to primary care, and the NRSA trainees received 3 education grants and 47 research grants, eight of which were greater than $100,000. The majority of fellows intended to seek employment in research (82.2%), teaching (42.2%), and/or primary care (51.1%).\r\n"},{"fiscalYear":2017,"description":"Fiscal Year 2017: In Academic Year 2016-2017, 106 individuals (104 fellows and 2 faculty) received NRSA-funded training and financial support). Approximately 10% (N=11) of NRSA trainees reported coming from financially and/or educationally disadvantaged backgrounds, 14% (N=15) were underrepresented minorities, and 6% (N=6) reported coming from rural residential backgrounds  The majority of trainees were internal medicine or pediatrics fellows.  NRSA fellows authored 234 presentations at professional conferences and published 194 articles related to primary care.  Fellows were awarded 1 education grant and 48 research grants, 13 of which were greater than $100,000.  Faculty and fellows delivered 71 courses to more than 700 individuals.  The majority of program completers intended to conduct research (95%), practice in primary care (65%), and/or teach (51%)  Nearly 73% of prior year graduates were employed in academic institutions."},{"fiscalYear":2018,"description":"No current data available."}],"isApplicable":true}</t>
  </si>
  <si>
    <t>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t>
  </si>
  <si>
    <t>Svetlana Cicale, MPH. Project Officer. Medical Training and Geriatrics Branch, Division of Medicine and Dentistry, Bureau of Health Workforce, Health Resources and Services Administration, Department of Health and Human Services5600 Fishers Lane, Room 15N130D, Rockville, MD 20857 Email:&lt; a href='mailto:scicale@hrsa.gov'&gt;scicale@hrsa.gov&lt;/a&gt;Phone: (301) 443-7271;</t>
  </si>
  <si>
    <t xml:space="preserve">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 _x000D_
_x000D_
_x000D_
</t>
  </si>
  <si>
    <t>https://beta.sam.gov/fal/4e04e23c47c3444b8a7672b3dbf0f8be/view</t>
  </si>
  <si>
    <t>Undergraduate Scholarship Program for Individuals from Disadvantaged Backgrounds</t>
  </si>
  <si>
    <t>NIH Undergraduate Scholarship Program (UGSP)</t>
  </si>
  <si>
    <t>{"list":[{"act":{"description":"Public Health Service Act"},"authorizationTypes":{"act":true}}]}</t>
  </si>
  <si>
    <t>To provide service-conditioned scholarships to individuals from disadvantaged backgrounds who agree to pursue undergraduate education at accredited institutions. Individuals must pursue a course of academic study which prepares them for professions needed by the National Institutes of Health (NIH). NIH expects to facilitate interest of these individuals in pursuing careers in the biomedical/biobehavioral sciences at the NIH.</t>
  </si>
  <si>
    <t>An eligible applicant must be (1) A U.S. citizen, national, or permanent resident; (2) enrolled or accepted for enrollment as a full-time student at an accredited undergraduate institution (4 year school) of higher education; (3) from a disadvantaged background as determined by the Secretary of Health and Human Services; (4) in good academic standing (minimum GPA of 3.3 or be in the top 5 percent) with his/her educational institution; and (5) submit an application to participate in the Undergraduate Scholarship (UGS) Program; (6) agree to serve as a full-time NIH employee for not less than 10 consecutive weeks of each year during which the individual is attending the educational institution and receiving a scholarship; (7) agree to serve as a full-time NIH employee for 12 months for each academic year during which the scholarship was provided, not later than 60 days after obtaining his or her academic degree, unless a service deferment is granted.</t>
  </si>
  <si>
    <t>Undergraduate students from disadvantaged backgrounds pursuing academic programs supporting professions needed by the NIH.</t>
  </si>
  <si>
    <t>{"description":"Applicants must submit documentation of the following, as appropriate: (1) Verification of enrollment or acceptance to a 4-year accredited institution of higher education (4 year school); (2) a proposed academic program for the school year; (3) certification from the academic institution that the applicant is in good academic standing (minimum GPA of 3.3, or be in the top 5 percent); (4) certification from the academic institution that the applicant qualifies for participation in an educational assistance program for individuals from disadvantaged backgrounds as defined by the Secretary of Health and Human Services; and (5) other documentation as may be required by law, statute, or regulation.","isApplicable":true}</t>
  </si>
  <si>
    <t>{"environmentalImpact":{"reports":[]},"description":"Candidates for the award must meet the minimum eligibility requirements to be considered for award."}</t>
  </si>
  <si>
    <t>{"description":"Application, a signed contract, and other required information (as listed in the application packet) are submitted to the Program office. Once an application package is received by the administering Program Office, preliminary eligibility will be determined and highly qualified applicants will be interviewed. Final determination of awards will be made upon review by the Undergraduate Scholarship Program Scientific Review Committee at a regularly scheduled meeting."}</t>
  </si>
  <si>
    <t>Priority will be given to applicants who are prior recipients. The NIH Undergraduate Scholarship Program Committee will review, rank, and approve or disapprove applications submitted for program participation. Criteria which determine competitive ranking for awards may include: (1) career goal in biomedical/biobehavioral research; (2) academic performance; and (3) letters of recommendation. A student's financial need alone does not affect selection. Applicants approved for award will be notified by the Program Director. The Secretary, and his/her designee will sign the service contract of approved applicants, provide a copy to the participant and under graduate institution notice of approved award amount. Scholarship payments, including room and board, books, fees and transportation are made to the college or university for dispersal.</t>
  </si>
  <si>
    <t>The approximate time for approval/disapproval is 3 months.</t>
  </si>
  <si>
    <t>Annual renewal applications are required to extend the award. Extensions of the scholarship awards are subject to availability of funds, acceptable academic and laboratory performance.</t>
  </si>
  <si>
    <t>{"awarded":"other","description":"Each award covers 1 academic year, and may be extended for a maximum of 4 years. No awardee may receive more than 4 years of support.","awardedDescription":"Scholarships are disbursed to the student's university at the beginning of each academic term, contingent on recipient eligibility."}</t>
  </si>
  <si>
    <t>The NIH will maintain applicant records for 3 years after rejection and participant records for 6 years after completion of final service obligation.</t>
  </si>
  <si>
    <t>75-6846-0-1-552;</t>
  </si>
  <si>
    <t>(Direct Payments for Specified Use) FY 17$4,150,531.00; FY 18 est $4,100,542.00; FY 19 est $3,550,000.00; FY 16$3,837,463.00; - Funds are obligated from the appropriated budget to cover scholarship awards to a maximum of $20,000 per participant per academic year. Additional funds are used to fund the salaries of participants completing their service obligation, which are performed in exchange for the award they received as an undergraduate.</t>
  </si>
  <si>
    <t>Scholarship awards over the past seven years have ranged from $2,000-$20,000, with the average award amount of $9,000.</t>
  </si>
  <si>
    <t>{"flag":"appendix","description":"Contact: Darryl Murray, 301-594-2222, murrayda@mail.nih.gov"}</t>
  </si>
  <si>
    <t>Darryl MurrayBuilding 2, Room 2E20_x000D_
Two Center Drive, Bethesda, MD 20892 Email:&lt; a href='mailto:murrayda@mail.nih.gov'&gt;murrayda@mail.nih.gov&lt;/a&gt;Phone: 301-594-2222;</t>
  </si>
  <si>
    <t>https://www.training.nih.gov/programs/ugsp</t>
  </si>
  <si>
    <t xml:space="preserve">93.288 National Health Service Corps Scholarship Program; 93.972 Health Professions Scholarship Program; </t>
  </si>
  <si>
    <t>The NIH Undergraduate Scholarship Program Committee will review, rank, and approve or disapprove applications based on career goals and academic performance. Priority will be given to applicants who have demonstrated good academic performance, demonstrated a career goal to pursue biomedical/biobehavioral research, and have characteristics which support the likelihood they will complete their service obligations.</t>
  </si>
  <si>
    <t>https://beta.sam.gov/fal/238db013a52c488d8094b8d69077dd4f/view</t>
  </si>
  <si>
    <t>Graduate Psychology Education</t>
  </si>
  <si>
    <t xml:space="preserve">Graduate Psychology Education (GPE) Program_x000D_
</t>
  </si>
  <si>
    <t>{"list":[{"act":{"description":"Sections 750 and 756 (a)(2) of the Public Health Service Act (USC 42 USC §§ 294; 294e-1)."},"authorizationTypes":{"USC":false,"act":true,"statute":false,"publicLaw":false,"executiveOrder":false}}]}</t>
  </si>
  <si>
    <t xml:space="preserve">The Graduate Psychology Education Program supports training of doctoral-level psychologists to provide behavioral health care, including substance abuse prevention and treatment services, in a setting that provides integrated primary and behavioral health services to underserved and/or rural populations. Applicants must emphasize the integration of behavioral and primary healthcare into clinical practice. _x000D_
_x000D_
The program is designed to foster an integrated and interprofessional approach to addressing access to behavioral healthcare for underserved and/or rural populations._x000D_
_x000D_
Grants will be awarded to assist eligible entities in meeting the costs to develop, operate, and maintain graduate psychology doctoral programs, internships, and post-doctoral residency programs in health psychology._x000D_
</t>
  </si>
  <si>
    <t xml:space="preserve">Public or private nonprofit schools, universities, or other educational entities which provide for graduate psychology education and training or other public or private nonprofit entities capable, as determined by the Secretary, of carrying out the objectives of the project. Eligible entities are American Psychological Association (APA)-accredited doctoral-level schools and programs of health service psychology, APA-accredited doctoral internships in professional psychology, and APA-accredited post-doctoral residency programs in practice psychology.  _x000D_
_x000D_
Federally Recognized Indian Tribal Government and Native American Organizations may apply if otherwise eligible. The eligible entity must demonstrate that the training within an APA accredited psychology training school or program, internship, and post-doctoral residency program will occur in collaboration with two or more health disciplines other than psychology._x000D_
_x000D_
</t>
  </si>
  <si>
    <t>Doctoral students, doctoral interns, and post-doctoral residents receiving a stipend in the GPE Program must be in an APA-accredited program, a citizen of the United States, a non-citizen national of the United States, or a foreign national who possesses a visa permitting permanent residence in the United States. Individuals on temporary or student visas are not eligible participants.</t>
  </si>
  <si>
    <t>{"description":"Applicants should review the individual HRSA Notice of Funding Opportunity issued under this CFDA program for any required proof or certifications which must be submitted with an application package. ","isApplicable":true}</t>
  </si>
  <si>
    <t>{"description":"HRSA requires all applicants to apply electronically through Grants.gov. \r\n\r\nAll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Award.\r\n\r\n\r\n"}</t>
  </si>
  <si>
    <t>Notification of award is made in writing (electronic) through a Notice of Award.</t>
  </si>
  <si>
    <t>Approximately 120-180 days after receipt of applications.</t>
  </si>
  <si>
    <t>{"awarded":"other","description":"This funding opportunity provides support for a 3-year project period. ","awardedDescription":"Recipients draw down funds, as necessary, from the Payment Management System (PMS),  the centralized web based payment system for HHS awards.\r\n\r\n"}</t>
  </si>
  <si>
    <t>[{"code":"program","isSelected":true,"description":"Both program and financial reports are required.The recipient will be required to submit annual performance and progress reports. "},{"code":"cash","isSelected":false,"description":""},{"code":"progress","isSelected":true,"description":"A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</si>
  <si>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 xml:space="preserve">(Project Grants) FY 17$8,160,438.00; FY 18 est $8,353,211.00; FY 19 est $0.00; FY 16$7,900,000.00; - </t>
  </si>
  <si>
    <t>FY 16: Range: $47,213 - $350,000; Average award: $249,057
FY17: Range: $93,478 - $350,000; Average award: $263,240
FY18: est Range: $94,506 - $350,000; Average award: $269,458</t>
  </si>
  <si>
    <t>All administrative and audit requirements and the cost principles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http://www.hrsa.gov/grants/hhsgrantspolicy.pdf</t>
  </si>
  <si>
    <t>Cynthia Harne5600 Fishers Lane Parklawn Building Room 11N138, Rockville, MD 20857 Email:&lt; a href='mailto:charne@hrsa.gov'&gt;charne@hrsa.gov&lt;/a&gt;Phone: 301-443-7661;</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</si>
  <si>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</si>
  <si>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https://beta.sam.gov/fal/9b7d098fff9f4ed9b66cc13380269164/view</t>
  </si>
  <si>
    <t>Urban Indian Health Services</t>
  </si>
  <si>
    <t>The Indian Health Service (IHS)</t>
  </si>
  <si>
    <t>{"list":[{"act":{"description":"Indian Health Care Improvement Act"},"publicLaw":{"congressCode":"102","number":"572"},"authorizationTypes":{"USC":false,"act":true,"statute":false,"publicLaw":true,"executiveOrder":false}},{"act":{"description":"Indian Health Care Improvement Act"},"publicLaw":{"congressCode":"94","number":"437"},"executiveOrder":{"title":"V","description":"Section 503","section":"511"},"authorizationTypes":{"USC":false,"act":true,"statute":false,"publicLaw":true,"executiveOrder":true}}]}</t>
  </si>
  <si>
    <t>Grants provide health-related services to Urban Indians including: (1) Alcohol and substance abuse prevention, treatment, rehabilitation, and education; (2) Mental health needs assessment and services; (3) Health promotion and disease prevention services; (4) Immunization services; and (5) HIV/AIDS prevention and care. Cooperative Agreement provides services and advocacy for Urban Indian Organizations including: (1) Public policy; (2) Research and data; (3) training and technical assistance; (4) Education, public relations and marketing.</t>
  </si>
  <si>
    <t>Urban Indian organizations, as defined by 25 U.S.C. 1603(29), operating a Title V Urban Indian Health Program that currently has a grant or contract with the IHS under Title V of the Indian Health Care Improvement Act, (Pub. L. 93-437).</t>
  </si>
  <si>
    <t>Urban Indians residing in the urban centers in which the organization is located.</t>
  </si>
  <si>
    <t>{"description":"The applicant must provide documentation of:  (1) Nonprofit status; and (2) that it has a current contract or grant with the Indian Health Service under Title V of the Indian Health Care Improvement Act.  Costs will be determined in accordance with 45 C.F.R. Part 75, Subpart E.","isApplicable":true}</t>
  </si>
  <si>
    <t>{"description":"45 C.F.R. Part 75, Uniform Administrative Requirements, Cost Principles, and Audit Requirements for HHS Awards (Uniform Guidance) apply to this program"}</t>
  </si>
  <si>
    <t xml:space="preserve">Grants are awarded to all eligible organizations based on a competitive grant process.  Applications are processed and grants are awarded by Indian Health Service Headquarters.  Funding level available to an organization is based on specific criteria in the Indian Health Care Improvement Act to include size of urban Indian population, accessibility to, and utilization of, other health resources available to that population and identification of need for services._x000D_
</t>
  </si>
  <si>
    <t>Grants are approved or disapproved within 90 days of receipt of grant applications by the Indian Health Service, Division of Grants Management.</t>
  </si>
  <si>
    <t xml:space="preserve">Renewal of multi-year cooperative agreements is on a year-to-year basis and requires the submission of continuation applications. </t>
  </si>
  <si>
    <t>{"awarded":"quarterly","description":"Grants will be awarded for project periods of up to 3 years."}</t>
  </si>
  <si>
    <t>[{"code":"program","isSelected":false},{"code":"cash","isSelected":true,"description":"Grantees will be required to submit quarterly Federal Financial Report (SF-425 or FFR) to the Division of Payment Management Branch."},{"code":"progress","isSelected":true,"description":"Depending on services provided, progress and financial reports will be required either quarterly or semi-annually with final performance and financial status reports due 90 after the end of the project period.\r\n"},{"code":"expenditure","isSelected":true,"description":"Grantees will be required to submit quarterly Federal Financial Report (SF-425 or FFR) to the Division of Payment Management Branch."},{"code":"performanceMonitoring","isSelected":true,"description":"IHS grants are monitored by the Division of Grants Management for financial compliance and by the IHS Program Staff for programmatic compliance."}]</t>
  </si>
  <si>
    <t>{"isApplicable":true,"description":"In addition, grantees are subject to site visits and audits by the Department of Health and Human Services (DHHS) and other Federal officials."}</t>
  </si>
  <si>
    <t>In accordance with the provisions of 45 C.F.R. Part 75, "UNIFORM ADMINISTRATIVE REQUIREMENTS, COST PRINCIPLES, AND AUDIT REQUIREMENTS FOR HHS AWARDS," Subpart F—Audit Requirements (Applies to audits of fiscal years beginning on or after December 26, 2014)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§75.503. In addition, grantees are subject to site visits and audits by the Department of Health and Human Services (DHHS) and other Federal officials.</t>
  </si>
  <si>
    <t>(Cooperative Agreements (Discretionary Grants)) FY 18 est $800,000.00; FY 16$850,000.00; FY 17 est $800,000.00; - Obligations for Urban Indian Education and Research program.(Project Grants (Discretionary)) FY 18 est $7,634,772.00; FY 17 est $7,634,772.00; FY 16$8,326,505.00; - Obligations for Urban Indian Health Programs 4-in-1 program.</t>
  </si>
  <si>
    <t xml:space="preserve">$149,950 to $1,096,176; $280,678. </t>
  </si>
  <si>
    <t>Specific program guidelines, including applicable sections of Public Law 94-437, as amended; 45 CFR 74 and 92; and the HHS Grants Policy Statement, dated 1/07.</t>
  </si>
  <si>
    <t>{"flag":"none","description":"Program Contact: Ms. Shannon Beyale, Health Information Specialist, Office of Urban Indian Health Programs, Indian Health Service, 5600 Fishers Lane, Mail Stop: 08E65C, Rockville, MD 20857. Telephone: (301) 945-3657. \r\n\r\nGrants Management Contact: Mr. Robert Tarwater, Director, Division of Grants Management, Indian Health Service, 5600 Fishers Lane, Mail Stop: 09E70, Rockville, MD 20857.  Telephone: (301) 443-5204, Fax (301) 594-0899."}</t>
  </si>
  <si>
    <t>Grants Policy Office,5600 Fishers Lane, Mail Stop: 09E70, Rockville, MD 20857 Email:&lt; a href='mailto:grantspolicy@ihs.gov'&gt;grantspolicy@ihs.gov&lt;/a&gt;Phone: (301) 443-5204;</t>
  </si>
  <si>
    <t>Proposals will be reviewed by staff of the Indian Health Service to ensure compliance with the following: (1) Size of the urban Indian population; (2) accessibility to, and utilization of, other health resources available to such population; (3) duplication of existing Indian Health Service or other Federal grants or contracts; (4) capability of the organization to adequately perform the activities required under the grant; (5) satisfactory performance standards for the organization in meeting the goals; (6) identification of need for services; and (7) proposed methodology for accomplishing the stated goals of the program.</t>
  </si>
  <si>
    <t>https://beta.sam.gov/fal/9a6568cf05c22f8b2ff69ca6a1343e4c/view</t>
  </si>
  <si>
    <t>Childhood Lead Poisoning Prevention Projects, State and Local Childhood Lead Poisoning Prevention and Surveillance of Blood Lead Levels in Children</t>
  </si>
  <si>
    <t>(Childhood Lead Poisoning Prevention Program (CLPPP))</t>
  </si>
  <si>
    <t>{"list":[{"executiveOrder":{"title":"42","description":"Section 317 (k)(2) and 3171 of the Public Health Service Act, 42 U.S.C. Sections 247b and 247b-10, as amended","part":"247b","section":"247b-10"},"authorizationTypes":{"USC":false,"act":false,"statute":false,"publicLaw":false,"executiveOrder":true}}]}</t>
  </si>
  <si>
    <t>To (1) Develop and/or enhance a surveillance system that monitors all blood lead levels; (2) assure that children who are potentially exposed to lead receive follow up care; (3) assure awareness and action among the general public and affected professionals in relation to preventing childhood lead poisoning in high risk areas in collaboration with other government and community based organizations.</t>
  </si>
  <si>
    <t>Assistance will be provided to State health departments or their bonafide agents and the health departments of the following five local jurisdictions (or their bonafide agents)that have the highest estimated number of children with elevated blood lead levels : New York, NY; Chicago, IL; Detroit, MI; Los Angeles County, CA, and Philadelphia, PA, or their bona fide agents.   Also eligible are health departments or other official organizational authorities of the District of Columbia, the Commonwealth of Puerto Rico, the Virgin Islands, the Commonwealth of the Northern Mariana Islands, American Samoa, Guam, the Federated States of Micronesia, the Republic of the Marshall Islands, the Republic of Palau, and federally recognized Indian tribal governments. Competition is limited by authorizing legislation.</t>
  </si>
  <si>
    <t>In addition to the eligible applicants, others who receive benefits from the program include infants and children from six months to six years of age who are screened for lead poisoning and family members who care for lead-poisoned children. Lead poisoning potentially affects all children, but disproportionately affects minority children and children of low-income families. Since the effects of lead poisoning can be long lasting, benefits of the program can also affect youth and adults, persons at all educational and income levels, and urban, suburban, and rural populations.</t>
  </si>
  <si>
    <t>{"environmentalImpact":{"reports":[{"isSelected":false,"reportCode":"statement"},{"isSelected":false,"reportCode":"assessment"},{"isSelected":true,"reportCode":"ExecutiveOrder12372"},{"isSelected":true,"reportCode":"otherRequired"}]},"description":"."}</t>
  </si>
  <si>
    <t>{"description":"Application forms are both available from and submitted to the Grants Management Branch, Centers for Disease Control and Prevention, 2920 Brandywine Road, Room 3000, Atlanta, GA 30341. Standard application forms, as furnished by CDC and required by 45 CFR 92 must be used for this program. This program is subject to the provisions set forth in 45 CFR 92 for State and local governments."}</t>
  </si>
  <si>
    <t>Approved grants are funded based on a priority score ranking from an objective review process coordinated by the Centers for Disease Control and Prevention. CDC will give funding preference to state programs with significant estimated numbers of children with elevated blood lead levels that direct federal funds to localities with high concentrations of children at risk for childhood lead poisoning. CDC will also give funding preference to the five local jurisdictions with the highest estimated number of children with elevated blood lead levels. Awards are made based on availability of funds and other significant factors as deemed necessary and appropriate by the agency. Funds are awarded for a one-year (12 month period). A Notice of Grant Award (Form PHS 5161-1) is provided which indicates the current award as well as support recommendations for the remainder of the project period (up to three years). The Notice of Grant Award indicates allocations for Federal funds by budget categories and any special conditions, if applicable.</t>
  </si>
  <si>
    <t>Renewal requests cannot exceed a five year project period. Priority consideration will be given to noncompeting continuation applications.</t>
  </si>
  <si>
    <t>{"awarded":"lump","description":"Financial assistance is provided for a 12-month budget period (July 1 - June 30) with project periods of up to five years subject to the availability of funds and satisfactory progress of the grantee."}</t>
  </si>
  <si>
    <t>[{"code":"program","isSelected":true,"description":"Progress reports"},{"code":"cash","isSelected":false},{"code":"progress","isSelected":true,"description":"Refer to the funding opportunity announcement for details. "},{"code":"expenditure","isSelected":true,"description":"Refer to the funding opportunity announcement for details. "},{"code":"performanceMonitoring","isSelected":true,"description":"Refer to the funding opportunity announcement for details. "}]</t>
  </si>
  <si>
    <t>75-0947-0-1-550;</t>
  </si>
  <si>
    <t xml:space="preserve">(Cooperative Agreements) FY 17$3,222,179.00; FY 18 est $3,222,179.00; FY 19 est $3,222,179.00; FY 16$0.00; - </t>
  </si>
  <si>
    <t>Regulations for this program are published under 42 CFR 51b. PHS Grants Policy Statement, DHHS Publication No. (OASH) 94-50,000, (Rev.) April l, 1994. The basic grant administration policies of DHHS and PHS are also applicable.</t>
  </si>
  <si>
    <t>Applications will be evaluated based upon the applicant's ability to identify populations and communities at high risk and the overall balance of the program's design to address the childhood lead poisoning problem. This requires the development of specific and measurable objectives and a sound operational plan that includes screening of high risk populations, medical and environmental management, lead hazard remediation, and health education and risk reduction activities to appropriately address the problem. Applications also will be evaluated on the ability of the program to carry out childhood lead poisoning prevention program activities utilizing the core public health functions as well as establishing working relations or partnerships with other agencies, organizations or groups that have interest in the prevention of childhood lead poisoning.</t>
  </si>
  <si>
    <t>https://beta.sam.gov/fal/a2a9da01a8e24ab0ba35ce3665b63b5a/view</t>
  </si>
  <si>
    <t>Contraception and Infertility Research Loan Repayment Program</t>
  </si>
  <si>
    <t>(CIR LRP)</t>
  </si>
  <si>
    <t>{"list":[{"act":{"description":"Public Health Service Act, 42 U.S.C. 288-2, Title IV (National Research Institutes), Part G (Awards and Training), Section 487B (Loan Repayment Program for Research with Respect to Contraception and Infertility), as amended by Public Law 113-235."},"authorizationTypes":{"act":true}}]}</t>
  </si>
  <si>
    <t>The CIR-LRP is designed to provide an incentive for health professionals to work in areas of reproductive extramural contraception and/or infertility research, which are defined, respectively, as research that has the ultimate goal to provide new or improved methods of preventing pregnancy and research that has long-range objective to evaluate, treat, or ameliorate conditions which result in the failure of couples to either conceive or bear young by providing assistance in repaying educational loans for individuals. The CIR-LRP will pay up to $35,000 of the principal and interest of a participant's educational loans for each year of commitment not to exceed one-half of the remaining loan balance. In addition to the loan repayments, the CIR-LRP will pay participants 39 percent of the amount paid to lenders as partial payments on the increased income tax liability caused by the Program's loan repayments. In return for these loan repayments, applicants must agree to commit to a period of obligated service of not less than one year for each year of support awarded conducting research with respect to contraception and/or infertility. The long- range objective of the CIR-LRP is to stimulate the commitment of researchers to sustaining a career focus on contraception and/or infertility research, as defined above.</t>
  </si>
  <si>
    <t xml:space="preserve">Applicants must be a U.S. citizen (or U.S. national or permanent resident) and a physician, Ph.D.-level scientist, nurse, physician's assistant, graduate student, or postgraduate research fellow training in the health professions. You must commit to conduct contraception and infertility research for 50% of your time (at least 20 hours weekly based on a 40 hour week) for two years and it must be funded by a domestic nonprofit or U.S. Government (Federal, state or local) entity. Also, the research must not be prohibited by Federal law or NIH policy. Complete eligibility information is available at  https://grants.nih.gov/grants/guide/notice-files/NOT-OD-17-079.html </t>
  </si>
  <si>
    <t>Assistance in the form of loan repayments will be made to qualified health professionals (including graduate students) who are participants in the CIR-LRP.</t>
  </si>
  <si>
    <t>{"description":"In order to be considered for selection into the CIR-LRP, eligible applicants must complete and submit the electronic application materials located at www.lrp.nih.gov, which include:  (1) a Loan Verification Form for each loan to be considered for repayment; (2) an institutional statement providing assurance that the applicant will be engaged in employment/training at a qualified domestic nonprofit institution (tax-exempt under 26 USC 501) or U.S federal, state or local government entity, for not less than two years from the anticipated effective date of the NIH Loan Repayment Program Contract between the individual and NICHD (this assurance is conducted electronically); and (3) a signed NIH Loan Repayment Program Contract by which the applicant agrees to serve the obligated minimum period, one year for each year of support awarded, conducting contraception and/or infertility research at a qualified domestic nonprofit institution (tax-exempt under 26 USC 501).  Renewal applicants may request one-year awards.  For these applicants, a one-year “institutional statement providing assurance” and “NIH Loan Repayment Program Contract” is sufficient. ","isApplicable":true}</t>
  </si>
  <si>
    <t>{"environmentalImpact":{"reports":[{"isSelected":true,"reportCode":"otherRequired"}]},"description":"Information regarding the CIR-LRP and the preparation of forms for application to the CIR-LRP can be obtained at https://grants.nih.gov/grants/guide/notice-files/NOT-OD-18-198.html and  by contacting the LRP Info Center at www.lrp.nih.gov, (866) 849-4047 (Mon-Fri 9AM - 5PM Eastern Time) and lrp@nih.gov."}</t>
  </si>
  <si>
    <t>{"description":"Qualified individuals interested in participating in the CIR-LRP should visit the NIH Loan Repayment Program Website at www.lrp.nih.gov for all application forms and requirements. The application will be evaluated by a Review Committee, convened for this purpose by the Scientific Review Branch, NICHD, NIH, HHS.  In selecting applicants for participation in the CIR-LRP, the panel will consider the review criteria listed under “Application Review Process” at https://www.lrp.nih.gov/faqs. All selections are subject to final approval by the Director, NICHD. The NICHD will notify the sponsoring grantee institution and the applicant of the outcome of the review."}</t>
  </si>
  <si>
    <t>Once the applicant is selected to participate in the CIR-LRP, the applicant and the Director, NICHD, as a designee of the Secretary of Health and Human Services, will sign a written binding contract stating the terms and conditions for participating in the CIR- LRP. The effective date of the contract will be the date it is signed by the Director, NICHD, or the date employment/training begins at an NICHD-funded Specialized Contraception or Infertility Research Center, whichever is later.</t>
  </si>
  <si>
    <t>{"flag":"yes","description":"Applications can be received at the deadlines established and announced each year at http://www.lrp.nih.gov/.","list":[{"start":"2018-09-01","end":"2018-11-15","description":"Dates that the earliest applications will be accepted can be found at http://www.lrp.nih.gov/index.aspx"}]}</t>
  </si>
  <si>
    <t>Approximately 330 Days. The selection process takes approximately 11 months following the application deadline.</t>
  </si>
  <si>
    <t>A CIR-LRP participant completing the initial 2-year period of obligated service conducting research with respect to contraception and/or infertility has an option to apply annually for a renewal of their contract to extend the obligatory period of service for either one or two years. NOTE:  this request will go through the same competitive, peer-reviewed process initial applicants experience.</t>
  </si>
  <si>
    <t>{"awarded":"quarterly","description":"The CIR-LRP will pay equal quarterly payments to the lenders. Each payment will be made shortly after the end of each full quarter of satisfactory service."}</t>
  </si>
  <si>
    <t>75-0844-0-1-552;</t>
  </si>
  <si>
    <t xml:space="preserve">(Direct Payments for Specified Use) FY 17$1,090,000.00; FY 18 est $1,149,000.00; FY 19 est $1,061,000.00; FY 16$995,110.00; - </t>
  </si>
  <si>
    <t>In fiscal year 2017 the range of financial assistance was between $10,622 and $97,300. The average contract cost was $57,385.</t>
  </si>
  <si>
    <t>{"list":[{"fiscalYear":2016,"description":"In fiscal year 2016, the projected funding level for the Contraception and Infertility Research LRP is $980,000 with a projected total of 23 contracts.  In fiscal year 2016, the actual funding level for the Contraception and Infertility Research LRP was $995,110 with a total of 16 contracts. "},{"fiscalYear":2017,"description":"In fiscal year 2017, the projected funding level for the Contraception and Infertility Research LRP is $1,023,550 with a projected total of 16 contracts. "},{"fiscalYear":2018,"description":"In fiscal year 2018, the projected funding level for the Contraception and Infertility Research LRP is $767,335 with a projected total of 12 contracts. "},{"fiscalYear":2019,"description":"In fiscal year 2019, the projected funding level for the Contraception and Infertility Research LRP is $1,061,000 with a projected total of  19 contracts."}],"isApplicable":true}</t>
  </si>
  <si>
    <t>The Notice of Proposed Rulemaking was approved by NIH on September 19, 2001, and by the Department of Health and Human Services on December 31, 2001.</t>
  </si>
  <si>
    <t>Steven C. Kaufman, M.D., M.S.6710B Rockledge Drive, room 2421C, Bethesda, MD 20817 Email:&lt; a href='mailto:kaufmans@mail.nih.gov'&gt;kaufmans@mail.nih.gov&lt;/a&gt;Phone: 301-435-6989;</t>
  </si>
  <si>
    <t>https://www.lrp.nih.gov</t>
  </si>
  <si>
    <t xml:space="preserve">93.285 National Institutes of Health Pediatric Research Loan Repayment Program; 93.923 Disadvantaged Health Professions Faculty Loan Repayment Program (FLRP); 93.162 National Health Service Corps Loan Repayment Program; 93.280 National Institutes of Health Loan Repayment Program for Clinical Researchers; 93.307 Minority Health and Health Disparities Research ; 93.220 Clinical Research Loan Repayment Program for Individuals from Disadvantaged Backgrounds; 93.936 National Institutes of Health Acquired Immunodeficiency Syndrome Research Loan Repayment Program; </t>
  </si>
  <si>
    <t>Review criteria for all CIR LRP applications are listed under “Application Review Process” at https://www.lrp.nih.gov/faqs_x000D_
_x000D_
In addition, CIR LRP renewal applications are reviewed with respect to the following criteria: (1) Assessment of the renewal applicant’s research accomplishments during the previous LRP award period and (2) Assessment of the renewal applicant’s development as an independent investigator.</t>
  </si>
  <si>
    <t>https://beta.sam.gov/fal/78f19f1ad5c5481e8268827da2cc5a3a/view</t>
  </si>
  <si>
    <t xml:space="preserve">Tribal Self-Governance Program: IHS Compacts/Funding Agreements </t>
  </si>
  <si>
    <t>(OTSG Compacts )</t>
  </si>
  <si>
    <t>{"list":[{"act":{"description":"Indian Self-Determination and Education Assistance Act (ISDEAA)"},"USC":{"title":"25","section":"458aaa"},"authorizationTypes":{"USC":true,"act":true,"statute":false,"publicLaw":false,"executiveOrder":false},"usc":{"title":"25","section":"458aaa"}},{"act":{"description":"Tribal Self-Governance Amendments of 2000"},"USC":{"title":"42","section":"137.1-450"},"authorizationTypes":{"USC":true,"act":true,"statute":false,"publicLaw":false,"executiveOrder":false},"usc":{"title":"42","section":"137.1-450"}}]}</t>
  </si>
  <si>
    <t>To allow Federally recognized Indian Tribes to enter into an agreement with the Indian Health Service (IHS) to assume full funding and control over programs, services, functions and activities (PSFA) (or portions thereof) that the IHS would otherwise provide for Indians because of their status as Indians.  Such assumptions shall be through compact and funding agreement or construction project agreement under Title V of the ISDEAA.</t>
  </si>
  <si>
    <t>Per 42 C.F.R. § 137.18, to be eligible to participate in the IHS Tribal Self-Governance Program (Program), any Federally recognized Indian tribe must: (a) successfully complete the planning phase described in 42 C.F.R. § 137.20; (b) request participation in the Program by resolution or other official action by the governing body of each Indian tribe to be served; and (c) demonstrate financial stability and financial management capability for three fiscal years.  Per 42 C.F.R. § 137.21, the Indian tribe provides evidence that, for the three years prior to participation in the Program, the Indian tribe has had no uncorrected significant and material audit exceptions in the required annual audit of the Indian tribe's self-determination contracts or self-governance funding agreements with any federal agency.  Per 42 C.F.R. § 137.22, if the Indian Tribe chooses to centralize its self-determination or self-governance financial and administrative functions with non-self-determination or non-self-governance financial and administrative functions, such as personnel, payroll, property management, etc., the Secretary may consider uncorrected significant and material audit exceptions related to the integrity of a cross-cutting centralized function in determining the Indian Tribe's eligibility for participation in the self-governance program. Per 42 C.F.R. § 137.26, an Indian tribe does not need to receive a planning or negotiation cooperative agreement to be eligible to participate in the IHS Tribal Self-Governance Program.  An Indian tribe may use other resources to meet the planning requirement and to negotiate.  Under 25 U.S.C. § 458aaa-2(b)(1), each year, an additional 50 Indian tribes that meet the eligibility criteria are entitled to participate in the IHS Tribal Self-Governance Program.</t>
  </si>
  <si>
    <t>Federally-recognized Indian tribes and tribal organizations (as defined in 25 U.S.C. § 458aaa-(b)) may benefit.</t>
  </si>
  <si>
    <t>{"description":"Per 42 CFR 137.167 and 137.168, a self-governance tribe must apply the cost principles of the applicable OMB Circular, except as modified by: (a) section 106(k) of the Act (25 U.S.C. 450j-1), (b) other provisions of law, or (c) any exemptions to applicable OMB circulars subsequently granted by the OMB.  No other audit or accounting standards shall be required by the Secretary.","isApplicable":false}</t>
  </si>
  <si>
    <t>{"description":"Per 42 C.F.R. § 137.18, to be eligible to participate in the IHS Tribal Self-Governance Program, any Federally recognized Indian tribe must: (a) successfully complete the planning phase described in 42 C.F.R. § 137.20; (b) request participation in the IHS Tribal Self-Governance Program by resolution or other official action by the governing body of each Indian tribe to be served; and (c) demonstrate financial stability and financial management capability for three fiscal years.  Per 42 C.F.R. § 137.21, the Indian tribe provides evidence that, for the three years prior to participation in the IHS Tribal Self-Governance Program, the Indian tribe has had no uncorrected significant and material audit exceptions in the required annual audit of the Indian tribe's self-determination contracts or self-governance funding agreements with any federal agency.  Per 42 C.F.R. § 137.22, if the Indian Tribe chooses to centralize its self-determination or self-governance financial and administrative functions with non-self-determination or non-self-governance financial and administrative functions, such as personnel, payroll, property management, etc., the Secretary may consider uncorrected significant and material audit exceptions related to the integrity of a cross-cutting centralized function in determining the Indian Tribe's eligibility for participation in the self-governance program.\r\n\r\nPer 42 C.F.R. § 137.26, an Indian tribe does not need to receive a planning or negotiation cooperative agreement to be eligible to participate in the IHS Tribal Self-Governance Program.  An Indian tribe may use other resources to meet the planning requirement and to negotiate.  Under 25 U.S.C. § 458aaa-2(b)(1), each year, an additional 50 Indian tribes that meet the eligibility criteria shall be entitled to participate in the IHS Tribal Self-Governance Program.\r\n\r\n\r\n"}</t>
  </si>
  <si>
    <t>Funds are transferred to Indian tribes who have successfully negotiated (1) a compact and funding agreement or (2) a compact, funding agreement, and construction project agreement entered into under ISDEAA Title V.</t>
  </si>
  <si>
    <t>See 42 C.F.R. §§ 137.410-445 for regulations governing compacts, funding agreements, and construction project agreements entered into under ISDEAA Title V.</t>
  </si>
  <si>
    <t>Per 42 C.F.R. § 137.35, upon approval and execution of an ISDEAA Title V compact, the compact remains in effect for so long as permitted by Federal law or until terminated by mutual written agreement or retrocession or reassumption of all PSFAs.  Per 42 C.F.R. § 137.55, a funding agreement shall have the term mutually agreed to by the parties.  Under 25 U.S.C. § 458aaa-4(e), absent notification from an Indian tribe that it is withdrawing or retroceding the operation of one or more PSFA identified in the funding agreement, the funding agreement shall remain in full force and effect until a subsequent funding agreement is executed.</t>
  </si>
  <si>
    <t>[{"code":"program","isSelected":true,"description":"See 42 C.F.R. §§ 137.200-207 for reporting requirements for Self-Governance Tribes under ISDEAA Title V.  Per 25 U.S.C. § 458aaa-6(a)(1) and 42 C.F.R. § 137.200, compacts or funding agreements negotiated between the Secretary and a Self-Governance Tribe must include a provision that requires the Self-Governance Tribe to report on health status and services delivery.  These reports may only impose minimal burdens on the Self-Governance Tribes;  cash reports, progress reports, expenditure reports, and performance monitoring are not applicable; see 42 C.F.R § 137.351 for reporting requirements for construction project agreements."},{"code":"cash","isSelected":false},{"code":"progress","isSelected":false},{"code":"expenditure","isSelected":false},{"code":"performanceMonitoring","isSelected":false}]</t>
  </si>
  <si>
    <t>{"isApplicable":true,"description":"Per 25 U.S.C. § 458aaa-5(c) and 42 C.F.R. § 137.165, Self-Governance Tribes must undertake annual audits pursuant to the Single Audit Act, 31 U.S.C. § 7501 et seq. Per 42 C.F.R. § 137.166, exceptions are described in 31 U.S.C. § 7502 of the Single Audit Act."}</t>
  </si>
  <si>
    <t>See 42 C.F.R. §§ 137.175-180 for regulations governing records under ISDEAA Title V.</t>
  </si>
  <si>
    <t>(Direct Payments for Specified Use) FY 16$1,858,200,000.00; FY 17 est $1,883,200,000.00; FY 18 est $1,883,200,000.00;</t>
  </si>
  <si>
    <t>Range $79,000 to $153,000,000; Average $16,563,000</t>
  </si>
  <si>
    <t>Indian Self-Determination and Education Assistance Act (ISDEAA), 25 U.S.C. § 458aaa; 42 C.F.R. §§ 137,1-150. According to 25 U.S.C. § 458aaa-16(e), “unless expressly agreed to by the participating Indian tribe in the compact or funding agreement, the participating Indian tribe shall not be subject to any agency circular, policy, manual, guidance, or rule adopted by the Indian Health Service, except for the eligibility provisions of section 105(g) and regulations promulgated under section 517.”</t>
  </si>
  <si>
    <t>{"flag":"none","description":"Program Contact: Mr. Benjamin P. Smith, Director, Office of Tribal Self-Governance, Indian Health Service, 5600 Fishers Lane, Mail Stop: 08E05, Rockville, MD 20857. Phone: (301) 443-7821 Fax: (301) 443-1050. \r\n\r\nGrants Management Contact: Mr. Robert Tarwater, Director, Division of Grants Management, Indian Health Service, 5600 Fishers Lane, Mail Stop 09E70, Rockville, MD 20857.  Telephone: (301) 443-5204, Fax (301) 594-0899. "}</t>
  </si>
  <si>
    <t>https://beta.sam.gov/fal/74227df5d01d5c572632b8dbf4d96d87/view</t>
  </si>
  <si>
    <t>Telehealth Programs</t>
  </si>
  <si>
    <t>There are nine telehealth programs as follows: Telehealth Network Program (TNGP) National Telehealth Resource Center Program (NTRC) Regional Telehealth Resource Center Program (RTRC) Licensure Portability Program (LPGP)  Evidence-Based Tele-Emergency Network Program (EB-TNGP)  Evidence-Based Tele-Behavioral Health Network Program (EB-THNP)  Rural Child Poverty Telehealth Network Program (RCP-TNGP)  Substance Abuse Treatment Telehealth Network Program (SAT-TNGP)  Telehealth Center of Excellence (COE)</t>
  </si>
  <si>
    <t>{"list":[{"act":{"description":"Section 711(b) of the Social Security Act (42 U.S.C. 912(b)), as amended.\nEvidence-Based Tele-Emergency Network Program\nEvidence-Based Tele-Behavioral Health Network Program\nTelehealth Center of Excellence\n\n§330I (d) (2) of the Public Health Service Act (42 U.S.C. 254c-14(d)(2), as amended and P.L. 114-254\nNational Telehealth Resource Center Program \nLicensure Portability Program\nRegional Telehealth Resource Center Program \nTelehealth Network Program\nSubstance Abuse Treatment Telehealth Network Program\nRural Child Poverty Telehealth Network Program"},"authorizationTypes":{"act":true}}]}</t>
  </si>
  <si>
    <t>The purpose of the Telehealth Network Program (TNGP) is to fund programs that demonstrate how telehealth networks improve healthcare services in rural communities. The current cohort is focused on telehealth services delivered through school-based health centers/clinics (SBHC), particularly those serving high-poverty populations.
The National Telehealth Resource Center Program (NTRC) and the Regional Telehealth Resource Center Program (RTRC) are designed to expand the availability of technical assistance in the development of telehealth services, leveraging the experience of mature programs with expertise in providing and implementing telehealth services.
The Licensure Portability Program (LPGP) supports state professional licensing boards to carry out programs under which licensing boards of various states cooperate to develop and implement state laws and related policies that will reduce statutory and regulatory barriers to the provision of health care services through telemedicine technology. 
The Evidence-Based Tele-Emergency Network Program (EB-TNGP) supports implementation and evaluation of broad telehealth networks to deliver Emergency Department consultation services via telehealth to rural and community providers without emergency care specialists.
The Evidence-Based Tele-Behavioral Health Network Program (EB-THNP) supports the use of telehealth networks to increase access to behavioral health care services in rural and frontier communities.  While the Evidence-Based Tele-Behavioral Health Network Program seeks to expand access to services for rural patients, its primary goal is to significantly contribute to the evidence base for assessing the effectiveness of tele-behavioral health care services for patients, providers, and payers. 
The Rural Child Poverty Telehealth Network Program (RCP-TNGP) demonstrates how telehealth networks can improve access to quality health care and social services for children living in high poverty rural and underserved areas.
The Substance Abuse Treatment Telehealth Network Program (SAT-TNGP) will demonstrate how telehealth programs and networks can improve access to health care services, particularly substance abuse treatment, in rural, frontier, and underserved communities. 
The Telehealth Center of Excellence (COE) will test the efficacy of telehealth services in rural areas. The Telehealth Center of Excellence will serve as a national clearinghouse for telehealth research and resources, including technical assistance.</t>
  </si>
  <si>
    <t xml:space="preserve">Telehealth Network Grant Program (TNGP) - Eligible applicants include public and private non-profit entities, including faith-based and community organizations, as well as federally-recognized tribal governments and organizations.  _x000D_
_x000D_
National Telehealth Resource Center Program (TNRC) and Regional Telehealth Resource Center Program (RTRC) - Eligible applicants include public and private non-profit entities.  Faith-based and community-based organizations, Tribes, and tribal organizations are eligible to apply.  _x000D_
_x000D_
Licensure Portability Grant Program (LPGP) - Eligible applicants are limited by statute to state professional licensing boards.  Note: American Indian and/or Alaska Native Tribal Organizations are eligible provided those organizations meet the eligibility requirements above. _x000D_
_x000D_
Evidence-Based Tele-Emergency Network Grant Program (EB TNGP) -  Eligible applicants include public, private, and non-profit organizations, including faith-based and community organizations, as well as federally-recognized tribal governments and organizations.  _x000D_
_x000D_
The Rural Child Poverty Telehealth Network Grant Program (RCP-TNGP) - Eligible applicants include public and private non-profit entities, including faith-based and community organizations, as well as federally-recognized Indian tribal governments and organizations._x000D_
_x000D_
The Substance Abuse Treatment Telehealth Network Grant Program (SAT-TNGP) - Eligible applicants include public and private non-profit entities, including faith-based and community organizations, as well as federally-recognized tribes and tribal governments and organizations._x000D_
_x000D_
The Telehealth Center of Excellence Program - Eligible applicants must be public academic medical centers located in states with high chronic disease prevalence, high poverty rates, and a larger percentage of medically underserved rural areas._x000D_
</t>
  </si>
  <si>
    <t xml:space="preserve">Telehealth Network Grant Program (TNGP) _x000D_
- Health care providers in rural areas, in medically underserved areas, in frontier communities, and for medically underserved populations. TNGP grantees include in the network at least two (2) of the following entities (at least one (1) of which shall be a community-based health care provider: (a) community or migrant health centers or other federally qualified health centers; (b) health care providers, including pharmacists, in private practice; (c) entities operating clinics, including rural health clinics; (d) local health departments; (e) nonprofit hospitals, including community (critical) access hospitals; (f) other publicly funded health or social service agencies; (g) long-term care providers; (h) providers of health care services in the home; (i) providers of outpatient mental health services and entities operating outpatient mental health facilities; (j) local or regional emergency health care providers; (k) institutions of higher education; or (l) entities operating dental clinics; and (m) school based health centers/clinics._x000D_
_x000D_
National Telehealth Resource Center Program (NTRC) and Regional Telehealth Resource Center Program (RTRC)_x000D_
- Health care providers in rural areas, in medically underserved areas, in frontier communities, and medically underserved populations. The TRCs must support the activities of existing or developing telehealth networks to meet the health care needs of rural or other populations to be served, including the improvement of access to services and the quality of the services received by those populations. American Indian and/or Alaska Native Tribal Organizations are eligible beneficiaries provided those organizations meet the beneficiary requirements above. _x000D_
_x000D_
Licensure Portability Grant Program (LPGP) _x000D_
- State professional licensing boards carry out programs under which licensing boards of various states cooperate to develop and implement state policies that will reduce statutory and regulatory barriers to telemedicine. State licensing boards, their members, and the general public are beneficiaries of the services conducted under this grant. _x000D_
_x000D_
Evidence-Based Tele-Emergency Network Grant Program (EB TNGP)_x000D_
 - The Tele-Emergency Network shall include at least five members. Network members may include representation from the following categories: Hospitals, including community (critical) access hospitals; Local or regional emergency health care providers; Institutions of higher education with experience in data collection and analysis including but not limited to claims-level data; Medical research institutions; Tertiary providers with specialized experience in emergency medicine, stroke and the use of telehealth services in those clinical areas._x000D_
_x000D_
The Rural Child Poverty Telehealth Network Grant Program (RCP-TNGP) _x000D_
- Health care providers serving rural areas and frontier communities. The RCP-TNGP Network shall include at least two (2) of the following entities (at least one of which shall be a community-based health care provider): Community or migrant health centers or other federally-qualified health centers; Health care providers, including pharmacists, in private practice; Entities operating clinics, including rural health clinics; Local health departments; Nonprofit hospitals, including community access hospitals; Other publicly funded health or human/social service agencies; Long-term care providers; Providers of health care services in the home; Providers of outpatient mental health services and entities operating outpatient mental health facilities; Local or regional emergency health care providers; Institutions of higher education; and Entities operating dental clinics. If available in their area, applicants should consider partnering or collaborating with other federally-funded programs that target or have demonstrable effects on the health of impoverished children living in rural areas, including: USDA Cooperative Extension System Offices; Healthy Start; Healthy Tomorrows Partnership for Children; WIC; Maternal, Infant and Early Childhood Home Visitation programs; Head Start and Early Head Start; Temporary Assistance to Needy Families; Community Action Agencies; and other human/social service-focused providers._x000D_
_x000D_
The Substance Abuse Treatment Telehealth Network Grant Program (SAT-TNGP) _x000D_
-  The network must include at least two (2) of the following entities (at least one of which shall be a community-based health care provider): (a) Small hospital (defined as less than 50 available beds, as reported on the hospital’s most recently filed Medicare Cost Report); (b) Community or migrant health centers or other federally-qualified health centers; (c)  Health care providers, including pharmacists, in private practice; (d) entities operating clinics, including rural health clinics; (e) local health departments; (f) nonprofit hospitals, including community (critical) access hospitals; (g) other publicly funded health or social service agencies; (h) long-term care providers; (i) providers of health care services in the home; (j) providers of outpatient mental health services and entities operating outpatient mental health facilities; (k) local or regional emergency health care providers; (l) institutions of higher education; or (m) entities operating dental clinics.   As noted in the Consolidated Appropriations Act 2017 (Public Law No. 115-31), preference will be given to networks that include small hospitals serving communities with high rates of poverty, unemployment, and substance abuse._x000D_
_x000D_
The Telehealth Center of Excellence Program (COE) _x000D_
- Health care providers in rural areas, in medically underserved areas, in frontier communities, and medically underserved populations. The TRCs must support the activities of existing or developing telehealth networks to meet the health care needs of rural or other populations to be served, including the improvement of access to services and the quality of the services received by those populations._x000D_
</t>
  </si>
  <si>
    <t>{"description":"Applicants should review the individual HRSA notice of funding opportunity issued under this CFDA program for any required proof or certifications which must be submitted prior to or simultaneous with submission of an application package. 2 CFR 200, Subpart E - Cost Principles applies to this program.","isApplicable":true}</t>
  </si>
  <si>
    <t>{"environmentalImpact":{"reports":[{"isSelected":true,"reportCode":"ExecutiveOrder12372"},{"isSelected":true,"reportCode":"otherRequired"}]},"description":"An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 There are two FORHP programs that require the respective State Offices of Rural Health to be notified that they are applying, which are the Regional Telehealth Resource Center Program (RTRC) and the National Telehealth Resource Center Program (NTRC).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</si>
  <si>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{"description":"2 CFR 200, Uniform Administrative Requirements, Cost Principles, and Audit Requirements for Federal Awards applies to this program. Applications are generally solicited by a notice of funding opportunity in the HRSA Preview. \n\nHRSA requires applicants (for new competitions) or awardees (for continuation applications) to submit applications electronically through Grants.gov. \n\nThe program guidance contains detailed application and submission instructions, including information on the non-competitive continuation application and submission process. Awardees must submit proposals according to the program guidance, which specifies required forms, contains additional general information and instructions for grant applications, including proposal narratives, and budgets. The program guidance, when available, may be obtained by: Downloading from http://www.grants.gov; or, Contacting the HRSA Grants Application Center: The Legin Group, Inc., 910 Clopper Road, Suite 155 South Gaithersburg, MD 20878, Telephone:877-477-2123 , HRSAGAC@hrsa.gov. Application information may also be found by visiting http://www.hrsa.gov/grants/default.htm.\n\nAll qualified applications will be forwarded to an objective review committee. Based on the advice of the objective review committee, the HRSA program official with delegated authority is responsible for final selection and funding decisions."}</t>
  </si>
  <si>
    <t xml:space="preserve">For FY 2017, new competitions for the NTRC, RTRC, SUD-TNGP and COE will be conducted. All final funding decisions are made by the Associate Administrator, Federal Office of Rural Health Policy, Health Resources and Services Administration, based on recommendations made by the Director, Office for the Advancement of Telehealth. No new competitions are currently planned for FY2018.  _x000D_
_x000D_
Notification is made in writing by a Notice of Award._x000D_
</t>
  </si>
  <si>
    <t>2 months.</t>
  </si>
  <si>
    <t>Renewals have not been determined.</t>
  </si>
  <si>
    <t>{"awarded":"other","description":"Programs are competed every three to four years.  Projects awarded under a competition must complete a non-competing continuation application every year to release funds for the following budget period.  ","awardedDescription":"N/A"}</t>
  </si>
  <si>
    <t>[{"code":"program","isSelected":false,"description":""},{"code":"cash","isSelected":false,"description":""},{"code":"progress","isSelected":true,"description":"Six-month Progress Reports are required. 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"},{"code":"expenditure","isSelected":false,"description":""},{"code":"performanceMonitoring","isSelected":false,"description":""}]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</si>
  <si>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</si>
  <si>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Awardees are required to maintain grant accounting records 3 years after the date they submit the Federal Financial Review (FFR). If any litigation, claim, negotiation, audit or other action involving the award has been started before the expiration of the 3-year period, the records shall be retained until completion of the action and resolution of all issues that arise from it, or until the end of the regular 3-year period, whichever is later.</t>
  </si>
  <si>
    <t>(Project Grants) FY 17$6,240,582.00; FY 18 est $6,242,829.00; FY 19 est $6,246,073.00; FY 16$6,286,264.00; - Telehealth Network Program(Project Grants) FY 17$1,299,552.00; FY 18 est $0.00; FY 19 Estimate Not Available  FY 16$1,299,571.00; - The Rural Child Poverty Telehealth Network Program(Project Grants) FY 17$3,900,000.00; FY 18 est $3,900,000.00; FY 19 Estimate Not Available  FY 16$4,061,098.00; - Regional Telehealth Resource Center Program(Project Grants) FY 17$2,092,283.00; FY 18 Estimate Not Available  FY 19 Estimate Not Available  FY 16$2,389,641.00; - Evidence-Based Tele-Emergency Network Program(Project Grants) FY 17$500,000.00; FY 18 est $500,000.00; FY 19 Estimate Not Available  FY 16$500,000.00; - Licensure PortabilityProgram(Project Grants) FY 17$650,000.00; FY 18 est $650,000.00; FY 19 Estimate Not Available  FY 16$676,850.00; - National Telehealth Resource Center Program(Project Grants) FY 17$1,200,000.00; FY 18 est $4,000,000.00; FY 19 Estimate Not Available  FY 16$0.00; - Telehealth Center of Excellence (Project Grants) FY 17$669,377.00; FY 18 est $679,330.00; FY 19 Estimate Not Available  - The Substance Abuse Treatment Telehealth Network Program(Project Grants) FY 17 FY 18 est $4,900,000.00; FY 19 Estimate Not Available  - Evidence-Based Tele-Behavioral Health Network Program</t>
  </si>
  <si>
    <t xml:space="preserve">Telehealth programs are subject to the provisions of 45 CFR Part 92 for State, local and tribal governments and 45 CFR Part 74 for institutions of higher education, hospitals, other nonprofit organizations and commercial organizations, as applicable. _x000D_
_x000D_
HRSA awards are subject to the requirements of the HHS Grants Policy Statement (HHS GPS) that are applicable based on recipient type and purpose of award. The HHS GPS is available at http://www.hrsa.gov/grants._x000D_
</t>
  </si>
  <si>
    <t>{"flag":"appendix","description":"Carlos Mena, Program Coordinator (TNGP),  CMena@hrsa.gov, Telephone:(301) 443-3198;\nMonica Cowan, Program Coordinator (LPG), MCowan@hrsa.gov,  Telephone: (301) 443-0076\nMonica Cowan , Program Coordinator (RCP-TNGP), MCowan@hrsa.gov,Telephone:(301) 443-0076;\nNatassja Manzanero, Program Coordinator (NTRC, RTRC, EB-TNGP), NManzanero@hrsa.gov,  Telephone:(301) 443-2077\nKerri Cornejo, Program Coordinator (COE), KCornejo@hrsa.gov , Telephone (301) 443-4204;\nMichael McNeely, Program Coordinator (EB-THNP), MMcneely@hrsa.gov, Telephone (301) 443-5812;\nStephanie Begley, Program Coordinator (SAT-TNGP), SBegley@hrsa.gov, Telephone (301) 443-3348."}</t>
  </si>
  <si>
    <t>Office for the Advancement of Telehealth, Federal of Rural Health Policy5600 Fishers Lane, Rockville, MD 20857 Email:&lt; a href='mailto:CMena@hrsa.gov'&gt;CMena@hrsa.gov&lt;/a&gt;Phone: (301) 443-0835;</t>
  </si>
  <si>
    <t>https://www.hrsa.gov/ruralhealth/telehealth/index.html</t>
  </si>
  <si>
    <t>See the associated Notice of Funding Opportunity (NOFO) for program-specific criteria.</t>
  </si>
  <si>
    <t>https://beta.sam.gov/fal/54bbeb66ad7b4bfc81fda92b0a65bd08/view</t>
  </si>
  <si>
    <t>Research and Training in Complementary and Integrative Health</t>
  </si>
  <si>
    <t>National Center for Complementary and Integrative Health</t>
  </si>
  <si>
    <t>{"list":[{"act":{"description":"Public Health Service Act, Section 485D "},"publicLaw":{"congressCode":"105","number":"277"},"statute":{"page":"2681-387","volume":"112"},"USC":{"title":"42","section":"281"},"authorizationTypes":{"USC":true,"act":true,"statute":true,"publicLaw":true},"usc":{"title":"42","section":"281"}},{"USC":{"title":"42","section":"Chapter 6A › Subchapter III › Part E › Subpart 5 › § 287c–21"},"authorizationTypes":{"USC":true},"usc":{"title":"42","section":"Chapter 6A › Subchapter III › Part E › Subpart 5 › § 287c–21"}},{"publicLaw":{"congressCode":"113","number":"235, Section 224"},"authorizationTypes":{"publicLaw":true}}]}</t>
  </si>
  <si>
    <t>To evaluate  complementary and integrative health approaches.  The following objectives support this goal:  (1) coordinate and facilitate the investigation of complementary and integrative health approaches through peer-reviewed grant solicitations; (2) interface with the NCCIH National Advisory Council; (3) conduct technology assessment conferences for the purpose of establishing areas of Clinical and Pre-clinical research that need to be further developed within complementary health approaches; and (4) maintain a comprehensive bibliographic data base in conjunction with the National Library of Medicine.
The National Center for Complementary and Integrative Health (NCCIH) regularly examines and redefines its research priorities. In setting research priorities, NCCIH considers its existing research portfolio, its 5-year strategic plan, the recommendations of the National Advisory Council for Complementary and Integrative Health, current scientific advances, the plans of other NIH institutes and centers, and input from expert panels and stakeholders. Research constituting a rigorous evidence base for complementary health approaches will be developed through a range of research strategies including basic and translational research, and clinical investigation. Priority setting also takes into account: 1)scientific promise, 2)amenability to rigorous scientific inquiry,3) potential to change health practices, and 4) relationship to use and practice.
Research Approaches
Basic, translational, efficacy and effectiveness research for
Complementary and Integrative Health approaches need to be studied across the continuum of basic, translational, efficacy, and effectiveness research.  NCCIH continues to emphasize basic research that defines biological effects and mechanisms of action; NCCIH's basic research is aimed at understanding the nature of complementary health approaches such as their biology, physiology, and physical, chemical and behavioral properties. NCCIH also supports the development of tools, models, and methodologies for studying these approaches. NCCIH  continues to encourage efficacy studies to determine specific clinical effects of complementary health approaches  under carefully controlled conditions that minimize nonspecific and contextual effects. There is also the need to strengthen translational and preliminary clinical research required to design and implement definitive clinical research and "real world" outcomes and effectiveness research that capitalizes on the reality that many complementary health approaches  are in widespread public use.
NCCIH’s support of translational research addresses the need for valid, reliable and relevant research tools, outcome measures, and innovative methodology to enhance the rigor of complementary health approaches within clinical studies and to ensure that they are maximally informative. NCCIH emphasizes studies that inform the design of future trials such as those that will: develop and validate outcome measures; standardize treatment protocols or algorithms;  validate treatment algorithms and/or; develop measures of quality control or treatment fidelity; assess effects of various doses or intervention durations; develop preliminary clinical evidence regarding efficacy and safety to support estimates of sample size; or establish feasibility of interventions or study designs in specific populations for future studies.
NCCIH's clinical research portfolio utilizes clinical trial, case-control, observational, cohort, qualitative, and other experimental methodologies to determine safety and estimate the efficacy of complementary health approaches . The clinical research portfolio  includes effectiveness studies of the contribution to improved health and wellness made by complementary health approaches  as they are practiced in "real-world" settings.
In general phase III clinical trials will be supported under the cooperative agreement mechanism after careful consideration by NCCIH Staff. Investigators interested in proposing phase III studies are strongly encouraged to contact a relevant NCCIH Program Officer (https://nccih.nih.gov/tools/emailprogramofficers)
Areas of Special Interest
Fundamental scientific inquiry is essential to the progress of biomedicine by enhancing the understanding of how living systems work. This understanding serves as a foundation for translational and clinical studies that can lead to improved approaches to the management, treatment, and prevention of diseases and symptoms. One key goal is to advance our understanding of basic biological mechanisms of action of natural products including prebiotics and probiotics. NCCIH will continue to sponsor research on compounds isolated from natural products as well as complex mixtures from which they originate. Additionally, NCCIH will continue to support research to elucidate the effects of prebiotics and probiotics on the microbiota naturally present in the human body. Another key goal is to advance our understanding of the mechanisms through which mind and body approaches such as meditation, spinal manipulation, massage, yoga, tai chi, hypnosis and acupuncture affect health, resiliency, and well-being.   A third key goal is to develop new and improved research methods and tools for conducting rigorous studies of complementary health approaches and their integration into health care. These new methods could catalyze advances in natural product methodology and support development of novel technology and instruments to carry out rigorous research on symptom management and functional changes primarily for mind and body approaches. To improve care for hard -to-manage symptoms such as pain, anxiety, and depression, both mind and body practices and natural products will be rigorously studied using well-established methodology. NCCIH will also support studies in "real world" clinical settings to test the safety and efficacy of complementary health approaches, including their integration into health care. Individual behavior plays a key role in health promotion and disease prevention. It is well established that adopting and maintaining healthy behaviors (diet and exercise) and modifying unhealthy behaviors reduces risks of major chronic diseases. NCCIH will investigate mechanisms of action of complementary and integrative health approaches in health resilience and practices that improve health and prevent disease. These approaches will be studied across the lifespan and in diverse populations. NCCIH will also explore research opportunities to study and access the safety and efficacy of complementary health approaches in nonclinical settings such as community- and employer-based wellness programs.  
Top Scientific Priorities
The top scientific priorities include the nonpharmacologic management of pain,  neurobiological effects and mechanisms, innovative approaches for establishing biological signatures of natural products, disease prevention and health promotion across the lifespan, and clinical trials utilizing innovative study designs to access complementary health approaches and their integration into health care. Pain is the condition for which adults in the United States most often use complementary and integrative health approaches. Growing evidence indicates that some complementary health approaches may help in its treatment and management. Discovering the mechanisms by which a complementary approach exerts its effects could help in the design of better treatments and predict which people are most likely to respond. Whether and how complementary health approaches directly modulate or modify the structure and/or the function of the entire or part of the nervous system remains understudied. Advances in genomics, neuroscience, stem cells, systems biology, and neuroimaging offer excellent conceptual resources and opportunities for innovative and impactful mechanistic studies of complementary health approaches. The purpose of innovative approaches for establishing biological signatures of natural products is to advance the characterization of the biologic activity of complex natural products broadly with an emphasis on determining metabolic profiles. There has been a growing interest in the use of complementary health approaches for the prevention of mental, emotional, and behavioral disorders  and for the promotion of psychological and physical health, well-being, and resilience. However, the evidence for the use of complementary modalities in the context of prevention and health promotion is modest. Rigorously designed, developmentally appropriate studies are needed to determine the efficacy and effectiveness of complementary health approaches for health promotion and disease prevention across the lifespan.
Early Stage and New Investigators
NCCIH is strongly committed to assisting new and early stage investigators in establishing a research career. Early stage investigators are those within 10 years of completing their terminal research degree, or their medical residency, or its equivalent. New investigators are those who have yet to compete successfully for a substantial (e.g., R01) NIH research grant. Each Advisory Council round, based on available funds, NCCIH: 1) will consider early stage or new investigator status as one of the criteria for designating grant applications as being of high program priority and 2) may make additional R01 grant awards to new and early stage investigators with percentiles or scores out of  payline order.
NCCIH continues to accept applications in areas not listed as a specific priority area via the investigator initiated funding opportunities. All investigators are urged to discuss potential applications with the relevant NCCIH Program Officer (https://nccih.nih.gov/tools/emailprogramofficers)</t>
  </si>
  <si>
    <t>Universities, colleges, hospitals, laboratories, and other public or private nonprofit domestic institutions, including State and local units of government, and individuals are eligible to make application for grant support of research by a named principal investigator or a research career development candidate. For-profit organizations are also eligible, with the exception of NRSA. Individual NRSA awardees must be nominated and sponsored by a public or nonprofit private institution having staff and facilities appropriate to the proposed research training program. All NRSA awardees must be citizens or have been admitted to the United States for permanent residence. To be eligible, predoctoral candidates must have completed the baccalaureate degree, and postdoctoral awardees must have a professional or scientific degree (M.D., Ph.D., D.D.S., D.O., ND, DC, D.V.M., Sc.D., D.Eng., or equivalent domestic or foreign degree). SBIR grants can be awarded only to domestic small businesses (entities that are independently owned and operated for profit, are not dominant in the field in which research is being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or its possessions. STTR grants can be awarded only to domestic small business concerns (entities that are independently owned and operated for profit, are not dominant in the field in which researches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</si>
  <si>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Any nonprofit or for-profit organization, company, or institution engaged in biomedical research.</t>
  </si>
  <si>
    <t>{"description":"Each applicant for research projects must present a research plan and furnish evidence that scientific competence, facilities, equipment, and supplies are appropriate to carry out the plan. For SBIR and STTR grants, the applicant organization (small business concern) must present in a research plan an idea that has potential for commercialization and furnish evidence that scientific competence, experimental methods, facilities, equipment, and funds requested are appropriate to carry out the plan. Individual NRSA applications for postdoctoral training must include the candidate's academic record, research experience, citizenship, institutional sponsorship, and the proposed area and plan of training. Institutional Training grant applications for predoctoral and postdoctoral training must show the objectives, methodology and resources for the research training program; the qualifications and experience of directing staff; the criteria to be used in selecting individuals for stipend support; and a detailed budget and justification for the amount of grant funds requested. For-profit organizations' costs are determined in accordance with Subpart 31.2 of the Federal Acquisition Regulations. For other grantees, costs will be determined in accordance with HHS Regulations 45 CFR, Part 74, Subpart Q. Grant form PHS 398 is used to apply for SBIR and STTR Phase I Phase II and Phase I/Phase II Fast Track. OMB Circular No. A-87 applies to this program.","isApplicable":true}</t>
  </si>
  <si>
    <t>{"description":"Research grants: Single project grant applications must be prepared  electronically through grants.gov (http://www.grants.gov) using the SF 424 (Research and Research-Related) and PHS 398 instructions.Multi-project grant applications must be submitted through the A.S.S.I.S.T (Application Submission System &amp; Interface for Submission Tracking) system. Individual funding opportunity announcements will indicate the appropriate application format to be used. A listing of NCCIH and other funding opportunities can be found through the NCCIH web site (http://www.nccih.nih.gov/grants/funding),  through the Grants.gov web site (http://www.grants.gov/), or on the NIH Guide to Grants and Contracts (http://grants1.nih.gov/grants/guide/index.html). For applications that require the PHS 398, the most recent version of the form and instructions are available at http://grants.nih.gov/grants/funding/phs398/phs398.html in an interactive format. Electronic applications are submitted through the Grants.gov website. Completed PHS 398 applications should be submitted to the National Institutes of Health, Center for Scientific Review, 6701 Rockledge Drive, Room 1040 - MSC 7710, Bethesda, MD 20892-7710 or Bethesda, MD 20817 (for express/courier service). For assistance contact GrantsInfo, Telephone: (301) 435-0714, Email: GrantsInfo@nih.gov. National Research Services Awards: Completed application forms should be submitted to the Office of Research Manpower, Center for Scientific Review, Grants, National Institutes of Health, Bethesda, MD 20892. This program is subject to the provisions of 45 CFR, Part 92 for State and local governments and OMB Circular No. A-110 for nonprofit organizations. SBIR and STTR Grant Solicitations and SBIR Contract Solicitation may be obtained electronically through the NIH's \"Small Business Research Funding Opportunities\" web page at http://grants1.nih.gov/grants/funding/sbir.htm . A limited number of hard copies of these publications are produced. Subject to availability, they may be obtained by contacting the NIH support services contractor: Telephone: (301) 206-9385; Fax: (301) 206-9722; E-mail: a2y@cu.nih.gov. The Solicitations include submission procedures, review considerations, and grant application or contract proposal forms. SBIR and STTR grant applications should be submitted to the Center for Scientific Review, 6701 Rockledge Drive, Room 1040 - MSC 7710, Bethesda, MD 20892-7710. Application forms for SBIR and STTR grants may be obtained through the SBIR/STTR funding announcements posted on the Grants.gov sites and the NIH Guide to Grants and Contracts (see URLs listed above). All SBIR and STTR applications must be submitted electronically. Electronic applications are submitted through the Grants.gov website.  This program is subject to the provisions of 45 CFR Part 92 for State and local governments, OMB Circular No. A-110 for nonprofit organizations, cost principles of A-21 for educational institutions, and 42 CFR Part 42."}</t>
  </si>
  <si>
    <t>Award Procedure: All accepted applications are evaluated for scientific and technical merit by an appropriate scientific peer review panel and by a national advisory council or board. All applications receiving a priority score ranging from the best (10) to worst (90) compete for available funds based on scientific merit, program relevance, and program balance and are made annually. Initial award provides funds for the first budget period (usually 12 months) and Notice of Grant Award (Form PHS 1533) indicates support recommended for remainder of project period, allocation of Federal funds by budget categories, and special conditions, if any. .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</si>
  <si>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Overall from 120 to 300 days. Research Grants and Cooperative Agreements: Approximately 6-10 months; National Service Research Awards: 6-9 months; SBIR/STTR awards 6-7 months.</t>
  </si>
  <si>
    <t>A  Program Director/Principal Investigator (PD/PI)  may question the substantive or procedural aspects of the review of his/her application by submitting an appeal.   An appeal is a written communication from a PD/PI and/or applicant institution that meets the following four criteria: 1) is received after issuance of the summary statement and up to 30 calendar days after the second level of peer review, 2) describes a flaw or perceived flaw in the review process for a particular application, 3) is based on one or more of four allowable issues (described below), and 4) displays concurrence from the Authorized Organization Representative (AOR).  The four allowable issues are (1) evidence of bias on the part of one or more peer reviewers; (2) conflict of interest, as specified in regulation at 42 CFR 52h.5.“Scientific Peer Review of Research Grant Applications and Research and Development Contract Projects”, on the part of one or more peer reviewers; (3) lack of appropriate expertise within the SRG; and (4)factual error(s) made by one or more reviewers that could have altered the outcome of review substantially.A description of the NIH Peer Review Policy and Procedues is available at http://grants.nih.gov/grants/guide/notice-files/NOT-OD-11-064.html.</t>
  </si>
  <si>
    <t>Research grants: renewals by competitive application and review. Extension by request and administrative action. National Research Service Awards: individual awards may be made for 1, 2, or 3 years. No individual may receive NIH fellowship support at the postdoctoral level for more than 3 years.</t>
  </si>
  <si>
    <t>{"awarded":"lump","description":"Project Grants: Awards are usually made for a 12-month period with recommendation of up to 4 years of additional support. SBIR: Normally, Phase I awards are for 6 months; normally, Phase II awards are for 2 years. STTR: Normally, Phase I awards are for 1 year; normally, Phase II awards are for 2 years. See the following for information on how assistance is awarded/released: The Notice of Award (NoA) is the legal document issued to notify the grantee that an award has been made and that funds may be requested from the designated HHS payment system or office. An NoA is issued for the initial budget period. If subsequent budget periods are also approved, the NoA will include a reference to those budgetary commitments. Funding for subsequent budget periods are generally provided in annual increments following the annual assessment of progress. This funding is also contingent on the availability of funds. The NoA includes all applicable terms of award either by reference or specific statements. It provides contact information for the assigned program officer and grants management specialist. The grantee accepts an NIH award and its associated terms and conditions by drawing or requesting funds from the Payment Management System, or upon the endorsement of a check from the US Treasury for foreign awardees"}</t>
  </si>
  <si>
    <t>[{"code":"program","isSelected":true,"description":"Final progress reports must be submitted within 90 days after the expiration of the award. The progress reported in a competitive renewal application may be accepted in lieu of a final progress report. The final progress report should include (at a minimum): summary of progress toward the achievement of the originally stated aims; list of results (positive or negative) considered significant; list of publications resulting from the project as well as plans for further publications' and copies of manuscripts that have been accepted for publication, but not yet published."},{"code":"cash","isSelected":false,"description":""},{"code":"progress","isSelected":true,"description":"Project Grants: Expenditures and other financial records, including documents supporting accounting records and substantive charges to each grant, must be retained for 3 years from the day on which the grantee submits the last expenditure report for the report period. The Federal Financial Report (FFR) is due 120 days after the final day of the project period. NRSAs: Documentation of expenditures and other fiscal records must be kept readily available for examination by authorized Government personnel and must be retained for 3 years from the day on which the grantee submits the last expenditure report for the report period. Reports are required after termination of NRSAs to ascertain compliance with service and payback provisions."},{"code":"expenditure","isSelected":true,"description":"Expenditure reports on a quarterly basis are sent to the data warehouse"},{"code":"performanceMonitoring","isSelected":false,"description":""}]</t>
  </si>
  <si>
    <t>{"isApplicable":true,"description":"For specific audit requirements, please see 45 CFR 75."}</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</si>
  <si>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financial status reports (FSR) is submitted. For awards under the Streamlined Non-competing Award Process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75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75 for record retention and access requirements for contracts under grants. In accordance with 45 CFR 75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t>
  </si>
  <si>
    <t>75-0896-0-1-552;</t>
  </si>
  <si>
    <t>(Project Grants) FY 16$93,982,220.00; FY 17 est $97,133,393.00; FY 18 est $71,057,000.00;</t>
  </si>
  <si>
    <t>FY2017 total cost for competing applications range from low to high: R13 - $20,000 to DP2 - $2,234,425; average financial assistance is: $445,512.</t>
  </si>
  <si>
    <t>{"flag":"none","description":"Project Grants: Program Analyst; Division of Extramural Research, National Center for Complementary and Integrative Health, National Institutes of Health; 6707 Democracy Blvd, Suite 401, Bethesda, MD, 20892-5475; email: NCCIHDERINQUIRIES@MAIL.NIH.GOV. Small Business Innovation Research Grants Contact: Anastasia Solis; Division of Extramural Research, National Center for Complementary and Integrative Health, National Institutes of Health; 6707 Democracy Blvd, Suite 401, Bethesda, MD, 20892-5475; Telephone: (301) 594-8018.  Training Portfolios: Lanay Mudd, Ph.D.;  Division of Extramural Research, National Center for Complementary and Integrative Health, National Institutes of Health; 6707 Democracy Blvd, Suite 401, Bethesda, MD, 20892-5475; Telephone: (301) 594-9346."}</t>
  </si>
  <si>
    <t>Partap S. Khalsa6707 Democracy Boulevard, Suite 401, Bethesda, MD 20892 Email:&lt; a href='mailto:partap.khalsa@nih.gov'&gt;partap.khalsa@nih.gov&lt;/a&gt;Phone: 3015943462;</t>
  </si>
  <si>
    <t>http://nccih.nih.gov</t>
  </si>
  <si>
    <t>The major elements in evaluating proposals include assessments of: (1) the scientific merit innovation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(6) the relevance and importance to the announced program objectives and when applicable,and (7) the adequacy of assurances detailing the proposed means for safeguarding human or animal subjects.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</si>
  <si>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https://beta.sam.gov/fal/c6c08ab454074cde9da2f9a7a76100e1/view</t>
  </si>
  <si>
    <t>Family Planning Services</t>
  </si>
  <si>
    <t>OFFICE OF POPULATION AFFAIRS, HEALTH AND HUMAN SERVICES, DEPARTMENT OF</t>
  </si>
  <si>
    <t>{"list":[{"act":{"description":"Title X Statute and Regulations: Requirements regarding the provision of family\r\nplanning services under Title X can be found in the statute (Title X of the Public Health Service Act, 42 U.S.C. 300 et seq.) and in the implementing regulations which govern project grants for family planning services (42 CFR part 59, subpart A.)"},"USC":{"title":"42","section":" 300 et seq."},"authorizationTypes":{"USC":true,"act":true},"usc":{"title":"42","section":" 300 et seq."}}]}</t>
  </si>
  <si>
    <t>To establish and operate voluntary family planning services projects, which shall provide family planning services to all persons desiring such services, with priority for services to persons from low-income families.  These projects will serve the areas and/or populations within the United States, Washington DC, Puerto Rico, the US Virgin Islands, and the six pacific jurisdictions.</t>
  </si>
  <si>
    <t>Any public (including city, county, local, regional, or State government) entity or nonprofit private entity located in a State (including the District of Columbia, Puerto Rico, Guam, the Commonwealth of the Northern Mariana Islands, American Samoa, the Virgin Islands, the Federated States of Micronesia, the Republic of Marshall Islands and the Republic of Palau) is eligible to apply for a grant.  Faith based organizations are eligible to apply.</t>
  </si>
  <si>
    <t>Persons who desire family planning services and who would not otherwise have access to them. Priority to be given to persons from low-income families. Individuals from other than low-income families will be charged a fee in accordance with an established fee schedule although inability to pay must not be a deterrent to services.</t>
  </si>
  <si>
    <t>{"description":"A nonprofit private entity must provide evidence of its nonprofit status. Allowability of costs charged to the grant will be determined in accordance with the following cost principles: OMB Circular No. A-21 for educational institutions, OMB Circular No. A-87 for state and local governments, and OMB Circular No. A-122 for non-profit organizations. OMB Circular No. A-87 applies to this program.","isApplicable":true}</t>
  </si>
  <si>
    <t>{"description":"OMB Circular No. A-102 applies to this program. OMB Circular No. A-110 applies to this program. Applications must be submitted through grants.gov. The standard application forms, as furnished by PHS and required by 45 CFR 74 (for institutions of higher education, hospitals, and other non-profit organizations), and 45 CFR 92 (for state and local governments) must be used for this program. This program is subject to the provisions of 45 CFR 74, 45 CFR 92, as well as OMB Circular No. A-102 (Administrative Guidelines for state and local governments) and OMB Circular No. A-110 (Administrative Guidelines for Institutions of Higher Education, Hospitals, and Other Nonprofit Organizations).","isApplicable":true}</t>
  </si>
  <si>
    <t>Applications will be screened upon receipt.  Those that are judged to be ineligible will be returned to the applicant.  Accepted applications will be evaluated by a technical review panel composed of independent experts.  The final funding decision will be made by the Agency Director, who may take into consideration the recommendations of the review panel, programmatic needs, stated needs, geographic location and recommendations of DHHS personnel.  All applicants will be notified in writing of actions taken on their applications.  Applications that are approved and funded will be issued a Notice of Grant Award.  The Deputy Assistant Secretary for Population Affairs (DASPA) or designee will make final award selections to be recommended to the Grans Management Officer for riask analysis.  In making these decisions the DASPA or designee will take into consideration the following additional factors (these factors are subject to change based on the most recent Funding Opportunity Announcement – FOA):
a. The geographic distribution of services within the identified service area;
b. The extent to which funds requested for a project maximize access for the population   in need within the entire service area as announced in Table 1 (of the FOA);
c. Whether the project, including sub-recipients and documented partners, provides the area to be served with a variety and breadth of effective family planning methods that are readily available and best serve individuals in need throughout the area to be served; and 
d. The extent to which projects best promote the purposes of Section 1001 of the Public Health Service Act, within the limits of funds available for such projects.</t>
  </si>
  <si>
    <t>From 90 to 270 days.</t>
  </si>
  <si>
    <t>Projects are generally given commitments of funding for 3 years. Projects must submit a continuation application each non-competitive year which includes, at a minimum, a progress report and evidence of plan compliance.</t>
  </si>
  <si>
    <t>{"types":{"moe":false,"formula":false,"matching":true},"formula":{"title":"","chapter":"","part":"","subPart":"","publicLaw":"","description":""},"matching":{"requirementFlag":"mandatory","description":"While there is not a fixed cost-sharing percentage or amount, projects must include financial support from sources other than Title X."},"moe":{"description":""}}</t>
  </si>
  <si>
    <t>{"awarded":"letter","description":"Grants are generally approved for a project period of 3 years.  Grants may be approved for a budget period not to exceed 12 months."}</t>
  </si>
  <si>
    <t>[{"code":"program","isSelected":true,"description":"Annual Program reports are required."},{"code":"cash","isSelected":true,"description":"Quarterly SF425 Federal Financial Reports must be submitted to Payment Management Services 30 days after the end of each calendar quarter.  "},{"code":"progress","isSelected":true,"description":"Progress reports are required for each budget period. \r\n"},{"code":"expenditure","isSelected":true,"description":"Quarterly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final performance report is due 90 days following the end of the project period."}]</t>
  </si>
  <si>
    <t>HHS and the Controller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75,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</si>
  <si>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(Project Grants) FY 17$255,627,000.00; FY 18 est $257,002,000.00; FY 19 Estimate Not Available  FY 16$254,667,500.00; - </t>
  </si>
  <si>
    <t>FY17 $150,000-$20,000,000
FY18 $150,000-$20,000,000
FY19 $150,000-$20,000,000</t>
  </si>
  <si>
    <t xml:space="preserve">2 CFR 200, 75 . Specific program requirements are contained in the Federal Register Notice, the application instructions, and the HHS Grants Policy Statement. </t>
  </si>
  <si>
    <t>{"flag":"appendix","description":"Regional Health Administrator, DHHS Regional Offices (See Appendix IV of the Catalog for addresses).\r\nOASH-Office of Population Affairs, Office of Family Planning \r\nDavid M. Johnson, david.johnson@hhs.gov\r\nTower Building, 1101 Wootton Pkwy Suite 700\r\nRockville, MD 20852. Phone 240-453-2888\r\n                                                                                 "}</t>
  </si>
  <si>
    <t>Eric C. West,Tower Building Suite 550, 1101 Wootton Parkway, Rockville, MD 20852 Email:&lt; a href='mailto:eric.west@hhs.gov'&gt;eric.west@hhs.gov&lt;/a&gt;Phone: (240) 453-8822;</t>
  </si>
  <si>
    <t>http://www.hhs.gov/opa</t>
  </si>
  <si>
    <t>Identified in the Funding Opportunity Announcement</t>
  </si>
  <si>
    <t>https://beta.sam.gov/fal/f610d39785984a0c9dec73cd5fea16c7/view</t>
  </si>
  <si>
    <t>Clinical Research Loan Repayment Program for Individuals from Disadvantaged Backgrounds</t>
  </si>
  <si>
    <t>(NIH Clinical Research Loan Repayment Program; CR LRP)</t>
  </si>
  <si>
    <t>{"list":[{"act":{"description":"Public Health Service Act"},"publicLaw":{"congressCode":"100","number":"43"},"USC":{"title":"288-5"},"authorizationTypes":{"USC":true,"act":true,"statute":false,"publicLaw":true,"executiveOrder":false},"usc":{"title":"288-5"}}]}</t>
  </si>
  <si>
    <t>To recruit and retain health professionals from disadvantaged backgrounds to conduct clinical research at the National Institutes of Health (NIH) by providing for the repayment of educational loans for participants with substantial amounts of educational debt relative to income, who agree by written contract to engage in clinical research as employees of the NIH for a minimum two-year period.</t>
  </si>
  <si>
    <t>Eligible applicants must: (1) Be a citizen, national, or permanent resident of the United States; (2) possess a M.D., Ph.D., D.O., D.D.S., D.M.D., D.V.M., D.P.M., A.D.N., B.S.N., or equivalent degree; or hold the position of Physician Assistant; (3) come from a disadvantaged background as determined by the Secretary of Health and Human Services; (4) have qualified educational debt, which results from governmental or commercial loans obtained to support their undergraduate and/or graduate education, in excess of 20 percent of their annual NIH salary on the program eligibility date; (5) be appointed under any temporary or permanent employment mechanism in the Intramural Research Program of the NIH, so long as their employment has the potential to last a minimum of 2 years; (6) are not eligible to participate in the CR-LRP if they have an existing service obligation to Federal, State, or other entities, until such obligation is discharged or unless it is deferred during the period of program service; (7) submit an application to participate in the CR-LRP; and (8) sign and submit to the Secretary of Health and Human Services, at the time of agreeing to accept repayment of educational loans, a contract agreeing to engage in clinical research as an employee of the NIH for a minimum of 2 years.</t>
  </si>
  <si>
    <t>Clinical researchers from disadvantaged backgrounds who have unpaid educational loans will benefit from this program.</t>
  </si>
  <si>
    <t>{"description":"Applicants must submit documentation of the following, as appropriate: (1) Copies of loan applications and agreements from governmental or commercial educational loans which are being submitted for repayment; (2) copies of the standard student budget from each school attended during period when debt was incurred; (3) copies of recommendations, special skills, certifications, or other copies of loan documentation; (4) certification from the school(s) attended that the applicant qualified for participation in an educational assistance program for individuals from disadvantaged backgrounds which are sponsored by the Secretary of Health and Human Services or self-certification describing circumstances which qualify him/her under the Secretary's definition of an individual from a disadvantaged background; and (5) other documentation as may be required by law.","isApplicable":true}</t>
  </si>
  <si>
    <t>{"description":"Applicants must access and submit the Loan Repayment Program application electronically via the website www.lrp.nih.gov; seek qualified employment with a sponsoring Institute or Center (IC) of the NIH. Once an application has been submitted, the Loan Repayment Committee reviews it at a regularly scheduled review meeting and a determination of loan repayment recipients is made."}</t>
  </si>
  <si>
    <t>The NIH Loan Repayment Committee (LRC) will review, rank, and approve or disapprove applications recommended for program participation by each Institute or Center (IC). Applications approved for program participation by the LRC will be notified by the Program Director. The Secretary, or his designee, will sign the service contract of program participants, provide a copy to the participant, and notice of the amount of approved loan repayment.</t>
  </si>
  <si>
    <t>Employees of the NIH who are not approved as a result of this process may ask for reconsideration through the standard appeal procedures available to employees.</t>
  </si>
  <si>
    <t>At the conclusion of the initial 2-year contract, participants may apply and be recommended for subsequent 1-year continuation contracts under the application and approval procedures specified above.</t>
  </si>
  <si>
    <t>{"awarded":"quarterly","description":"Assistance is available for a minimum 2-year period. One-year, continuation contracts are available for individuals whose educational debt exceeds the maximum repayable amount for 2 years and whose renewal ranking scores within the funding range. Payments are made directly to lenders, following each quarter of the participant's satisfactory service, unless otherwise agreed upon by the participant and Secretary of Health and Human Services."}</t>
  </si>
  <si>
    <t>[{"code":"program","isSelected":true,"description":"Program participants must be certified quarterly as to having satisfactorily performed their research assignments."},{"code":"cash","isSelected":false},{"code":"progress","isSelected":false},{"code":"expenditure","isSelected":false},{"code":"performanceMonitoring","isSelected":false}]</t>
  </si>
  <si>
    <t xml:space="preserve">The NIH will maintain applicant records for 3 years after rejection and participant records for 6 years after completion of final service obligation. 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  _x000D_
</t>
  </si>
  <si>
    <t xml:space="preserve">(Project Grants) FY 17$0.00; FY 18 est $31,882.00; FY 19 est $102,550.00; FY 16$0.00; - During Fiscal Year 2016, there were no new or renewal applications submitted to the Clinical Research Loan Repayment Program for Individuals from Disadvantaged Backgrounds.  However, it is projected that there will be three submissions in 2017.   </t>
  </si>
  <si>
    <t xml:space="preserve">For initial 2-year contracts, loan repayments range from $4,000 to $70,000, Tax reimbursements range from $1,977 to $34,598. The average contract cost which includes loan and tax reimbursement is $68,454. </t>
  </si>
  <si>
    <t>{"list":[{"fiscalYear":2018,"description":"In 2018, it is projected that two awards will be provided. "},{"fiscalYear":2017,"description":"In 2017, it is projected that no awards will be provided. "},{"fiscalYear":2016,"description":"In 2016, there were no awards granted. There were no awards granted in 2016."}],"isApplicable":true}</t>
  </si>
  <si>
    <t>Pertinent information is contained in Public Law 103-43, Section 1631; Section 487E of Public Health Service Act (42 U.S.C. 288-5); Public Law 105-392; Federal Register, Volume 59, No. 201, October 19, 1994; 42 CFR Part 68a Federal Register, Volume 63, No. 210, October 30, 1998.</t>
  </si>
  <si>
    <t>Patricia A. Cole, PhDOffice of Intramural Training and Education_x000D_
National Institutes of Health_x000D_
U.S. Department of Health and Human Services _x000D_
Building 2, Room 2E18, _x000D_
2 Center Drive, Bethesda, MD 20892-0230 Email:&lt; a href='mailto:colep@mail.nih.gov'&gt;colep@mail.nih.gov&lt;/a&gt;Phone: 3014021283;</t>
  </si>
  <si>
    <t>http://www.lrp.nih.gov</t>
  </si>
  <si>
    <t xml:space="preserve">93.342 Health Professions Student Loans, Including Primary Care Loans/Loans for Disadvantaged Students; 93.364 Nursing Student Loans; 93.162 National Health Service Corps Loan Repayment Program; 93.936 National Institutes of Health Acquired Immunodeficiency Syndrome Research Loan Repayment Program; 93.164 Indian Health Service Educational Loan Repayment; </t>
  </si>
  <si>
    <t xml:space="preserve">Fiscal Year2018: In 2018, the funded projects will focus on qualified approved research within the clinical and translational areas that contribute to the NIH Mission. Fiscal Year2016: In 2016, the funded projects will focus on qualified approved research within the clinical and translational areas that contribute to the NIH Mission.  There were no funded projects in Fiscal Year 2016. Fiscal Year2017: In 2017, there no funded Clinical Research Loan Repayment Program projects submitted from Individuals from Disadvantaged Backgrounds that focused on qualified approved research within the clinical and translational areas that contribute to the NIH Mission. </t>
  </si>
  <si>
    <t>Applicants are approved for participation in the NIH Clinical Research Loan Repayment Program after the LRC determines that the applicant will conduct qualified clinical research and qualifies as being from a disadvantaged background. LRC approval, in part, is based upon the scientific merit of the research and the credentials of the applicant as they relate to performing qualified clinical research.</t>
  </si>
  <si>
    <t>https://beta.sam.gov/fal/8bd4bf75ced8437881b128b644a62b4a/view</t>
  </si>
  <si>
    <t>Development and Coordination of Rural Health Services</t>
  </si>
  <si>
    <t>Rural Assistance Center Program</t>
  </si>
  <si>
    <t>{"list":[{"act":{"description":"Social Security Act, Section 711, as amended, (42 U.S.C. 912)."},"authorizationTypes":{"USC":false,"act":true,"statute":false,"publicLaw":false,"executiveOrder":false}}]}</t>
  </si>
  <si>
    <t xml:space="preserve">For the development and coordination of rural health services. To establish and maintain an information center for collecting and disseminating information on rural health care issues, research findings relating to rural health care and innovative approaches to the delivery of health care in rural areas. </t>
  </si>
  <si>
    <t xml:space="preserve">Public or private entities with a service commitment to and experience with rural issues at a national level.  Applicant must directly employ a project director with a professional record in national rural health and/or social services policy issues, and directly employ staff for the Information Center, with exceptions only through written agreement with ORHP. </t>
  </si>
  <si>
    <t>The rural health information clearinghouse is a gateway to information on rural health and social services for residents in rural areas of the United States and for all others interested in these issues.</t>
  </si>
  <si>
    <t>Up to 6 months.</t>
  </si>
  <si>
    <t>{"awarded":"other","description":"Awards are made annually for a project period of up to 5 years.","awardedDescription":"Awardees drawdown funds, as necessary, from the Payment Management System (PMS). PMS is the centralized web based payment system for HHS awards."}</t>
  </si>
  <si>
    <t>[{"code":"program","isSelected":true,"description":"The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"},{"code":"cash","isSelected":false,"description":""},{"code":"progress","isSelected":false,"description":""},{"code":"expenditure","isSelected":false,"description":""},{"code":"performanceMonitoring","isSelected":false,"description":""}]</t>
  </si>
  <si>
    <t>Awardees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</si>
  <si>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17$2,100,000.00; FY 18 est $2,100,000.00; FY 19 Estimate Not Available  FY 16$2,100,000.00; - </t>
  </si>
  <si>
    <t>Average award is $2,100,000.</t>
  </si>
  <si>
    <t xml:space="preserve">This program is subject to the provisions of 45 CFR Part 92 for state, local and tribal governments and 45 CFR Part 74 for institutions of higher education, hospitals, other nonprofit organizations and commercial organizations, as applicable._x000D_
_x000D_
Awards are subject to the requirements of the HHS Grants Policy Statement (HHS GPS) that are applicable based on recipient type and purpose of award. The HHS GPS is available at http://www.hrsa.gov/grants._x000D_
</t>
  </si>
  <si>
    <t>{"flag":"appendix","description":"Federal Office of Rural Health Policy, 5600 Fishers Lane, Room 17W41D, Rockville, Maryland 20857 Phone:(301) 443-5982."}</t>
  </si>
  <si>
    <t>Steve Hirsch, Program Coordinator, Federal Office of Rural Health Policy,5600 Fishers Lane, Room 17W41D, Rockville, Maryland 20857, Rockville, MD 20857 Email:&lt; a href='mailto:SHirsch@hrsa.gov'&gt;SHirsch@hrsa.gov&lt;/a&gt;Phone: (301) 443-0835;</t>
  </si>
  <si>
    <t>http://www.hrsa.gov/ruralhealth.</t>
  </si>
  <si>
    <t xml:space="preserve">93.913 Grants to States for Operation of State Offices of Rural Health; </t>
  </si>
  <si>
    <t>Applications will be reviewed and rated on the applicant's ability to address the following areas to:_x000D_
(1) develop and maintain a rural health information clearinghouse; _x000D_
(2) track emerging and ongoing rural health issues and identify ways to solicit and distribute information for key stakeholders concerned about rural health care; _x000D_
(3) work collaboratively with ORHP to prioritize key issues and develop information resources to share with callers and web users; _x000D_
(4) gather, organize, and index information from a wide range of sources that deal with aspects of rural health care; _x000D_
(5) make referrals, avoid duplication of services, and ensure that rural residents are directed to appropriate resources for their information needs; _x000D_
(6) provide support to the “Improve Rural Health Care” Initiative and play a key role in broadly disseminating promising practices from rural communities; and _x000D_
(7) experience in working with the full range of key rural interest groups, along with knowledge of rural health and of the key individuals and organizations involved in ensuring availability of health care in rural areas.</t>
  </si>
  <si>
    <t>https://beta.sam.gov/fal/a3ee4ebe763441e7a9ac03ab3af26523/view</t>
  </si>
  <si>
    <t xml:space="preserve">Health Center Program _x000D_
_x000D_
</t>
  </si>
  <si>
    <t>To improve the health of the Nation's underserved communities and vulnerable populations by assuring continued access to affordable, quality primary health care services. To continue comprehensive, primary health care services to defined service areas and patient populations already being served by the Health Center Program. Individual health center grant mechanisms include: (1) Community Health Centers; (2) Migrant Health Centers; (3) Health Care for the Homeless; and (4) Public Housing Primary Care Program.</t>
  </si>
  <si>
    <t>Eligible applicants are domestic public and non-profit private entities, including federally recognized Indian tribal governments and Native American, faith-based, and community-based organizations that have the capacity to effectively administer the grant.</t>
  </si>
  <si>
    <t>Population groups in medically underserved areas, medically underserved populations, and special populations such as migratory and seasonal agricultural workers, people experiencing homelessness, and public housing residents.</t>
  </si>
  <si>
    <t>{"description":"Applicants should review the applicable HRSA notice of funding opportunity (NOFO) issued under this CFDA program for any required proof or certifications which must be submitted prior to or simultaneous with submission of an application package.","isApplicable":true}</t>
  </si>
  <si>
    <t>{"environmentalImpact":{"reports":[{"isSelected":false,"reportCode":"statement"},{"isSelected":false,"reportCode":"assessment"},{"isSelected":true,"reportCode":"ExecutiveOrder12372"},{"isSelected":true,"reportCode":"otherRequired"}]},"description":"Preapplication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</si>
  <si>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Notification is made in writing by a Notice of Award (NoA).</t>
  </si>
  <si>
    <t xml:space="preserve">From 90 days to up to 6 months. </t>
  </si>
  <si>
    <t>Awards to support projects beyond the first budget year of the project period will be contingent upon Congressional appropriation, compliance with applicable statutory and regulatory requirements, demonstrated organizational capacity to accomplish the project's goals, satisfactory performance, and a determination that continued funding would be in the best interest of the federal government.</t>
  </si>
  <si>
    <t>{"awarded":"other","description":"Awards are made annually. After awards are issued, funds are released in accordance with HHS payment procedures, which may be through an Electronic Transfer System or a Monthly Cash Request System.","awardedDescription":"Awardees draw down funds, as necessary, from the Payment Management System (PMS).  PMS is the centralized web based payment system for HHS awards."}</t>
  </si>
  <si>
    <t>[{"code":"program","isSelected":true,"description":"Annual progress reports and Uniform Data System reports are required."},{"code":"cash","isSelected":true,"description":"The awardee will be required to submit federal financial reports (see the NOFO and Notice of Award for details for each required report). The awardee must submit a quarterly electronic Federal Financial Report (FFR) Cash Transaction Report via the Payment Management System within 30 days of the end of each calendar quarter. A Federal Financial Report (SF-425) is due according to the following schedule: http://www.hrsa.gov/grants/manage/technicalassistance/federalfinancialreport/ffrschedule.pdf."},{"code":"progress","isSelected":true,"description":"A final report is due within 90 days after the project period ends. If applicable, the awardee must submit a Tangible Personal Property Report (SF-428) and any related forms within 90 days after the project period ends. New awards (“Type 1”) issued under this notice of funding oportunity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"},{"code":"expenditure","isSelected":false,"description":""},{"code":"performanceMonitoring","isSelected":true,"description":"Performance Monitoring includes review of annual progress and data reports and routine site visits."}]</t>
  </si>
  <si>
    <t>Awardees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</si>
  <si>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17$4,263,000,000.00; FY 18 est $4,300,000,000.00; FY 19 est $4,300,000,000.00; FY 16$3,862,636,832.00; - </t>
  </si>
  <si>
    <t>$116,000 to $22,600,000; average $3,000,000.</t>
  </si>
  <si>
    <t>This program is subject to the provisions of 45 CFR Part 92 for State, local and tribal governments and 45 CFR Part 74 for institutions of higher education, hospitals, other nonprofit organizations and commercial organizations._x000D_
_x000D_
HRSA awards are subject to the requirements of the HHS Grants Policy Statement (HHS GPS) that are applicable based on recipient type and purpose of award.  The HHS GPS is available at http://www.hrsa.gov/grants.</t>
  </si>
  <si>
    <t>{"flag":"appendix","description":"Contact Bureau of Primary Health Care headquarters with questions at: https://www.hrsa.gov/about/contact/bphc.aspx"}</t>
  </si>
  <si>
    <t>Bureau of Primary Health Care,5600 Fishers Lane, Room 16N09, Rockville, MD 20857 Email:&lt; a href='mailto:BPHCSAC@hrsa.gov'&gt;BPHCSAC@hrsa.gov&lt;/a&gt;Phone: (301) 594-4300.;</t>
  </si>
  <si>
    <t>http://bphc.hrsa.gov/programopportunities/fundingopportunities/SAC/index.html</t>
  </si>
  <si>
    <t>Criteria are available in the applicable notice of funding opportunity issued under this CFDA program. In addition, applicants are expected to demonstrate compliance with applicable requirements including the Health Center Program requirements and the ability to be operational within 120 days of Notice of Award.</t>
  </si>
  <si>
    <t>https://beta.sam.gov/fal/c930d0d5eb9a49d6afc80c3ffb22eb1d/view</t>
  </si>
  <si>
    <t>National Research Service Awards Health Services Research Training</t>
  </si>
  <si>
    <t>AGENCY FOR HEALTHCARE RESEARCH AND QUALITY, HEALTH AND HUMAN SERVICES, DEPARTMENT OF</t>
  </si>
  <si>
    <t>{"list":[{"act":{"description":"Consolidated Appropriations Act, 2018"},"publicLaw":{"congressCode":"115","number":"1401"},"authorizationTypes":{"act":true,"publicLaw":true}}]}</t>
  </si>
  <si>
    <t>To provide predoctoral and postdoctoral training opportunities in health services research. Individual fellowships will be awarded directly to applicants for postdoctoral research training.  Domestic institutions will also be awarded grants to enhance predoctoral and postdoctoral training programs and provide support to trainees selected by them. The purpose of these awards is to provide fellows and trainees with both academic training and actual experience in the application of research methods to the systematic analysis and evaluation of the organization, financing, utilization, and delivery of health care services.</t>
  </si>
  <si>
    <t>Domestic public or private nonprofit organizations or institutions may apply for training grants. The applicant institutions must have or expand training programs designed to develop competent investigators in the methods and techniques of conducting health services research. Profit-making organizations are not eligible. Individual applicants for postdoctoral fellowships must have received a clinical or research doctoral degree. All persons supported as fellows or trainees must be citizens or noncitizen nationals of the United States, or have been lawfully admitted for permanent residence.</t>
  </si>
  <si>
    <t>Individuals and public or private nonprofit organizations or institutions are the beneficiaries of this program.</t>
  </si>
  <si>
    <t>{"description":"An individual applicant for a postdoctoral fellowship must document receipt of a doctoral degree and acceptance by an appropriate institutional sponsor.  Institutional applicants for training grants must document their research and training experiences, staff, curriculum, facilities, and other resources available. Costs will be determined in accordance with HHS Regulations 45 CFR Part 75.","isApplicable":true}</t>
  </si>
  <si>
    <t>{"description":"Information about health services research areas being supported is available from AHRQ. Individual fellowship applicants and institutions should submit Form SF 424 R&amp;R.","isApplicable":true}</t>
  </si>
  <si>
    <t>Applications are reviewed for scientific merit by a committee including nonfederal consultants who are selected from appropriate scientific fields. AHRQ considers the recommendations of the review committee, program interest, and the availability of funds in the final selection of grantees. When such decisions are made, applicants are notified and a Notice of Award is issued. Before receiving support, all individual fellows and institutional postdoctoral trainees must submit required forms, including a payback agreement.</t>
  </si>
  <si>
    <t>If additional support is desired to continue a grant beyond the approved project period, an application for competing continuation must be submitted for review in the same manner as a new application.  Generally, no individual may receive more than 3 years of aggregate National Research Service Award support at the postdoctoral level, or 5 years at the predoctoral level, including any combination of support from institutional and individual awards.</t>
  </si>
  <si>
    <t>{"awarded":"lump","description":"Generally, no individual may receive more than 3 years of aggregate National Research Service Award support at the postdoctoral level, or 5 years at the predoctoral level, including any combination of support from institutional and individual awards.  Institutional training grants may be awarded for project periods up to 5 years. Awards are made on an annual basis and it is expected that obligations will be made within the budget period awarded. After awards are issued, funds are released in accordance with the payment procedure established by the grantee with DHHS, which may be an Electronic Transfer System or a Monthly Cash Request system."}</t>
  </si>
  <si>
    <t>[{"code":"program","isSelected":false,"description":""},{"code":"cash","isSelected":true,"description":"Grantees must submit quarterly SF425 reports to PSC.  "},{"code":"progress","isSelected":true,"description":"Annual and final progress reports are required. For Institutional Training Grants, a final progress report is due at the close of the project period.  Annual reports of activities for tracking payback provisions are required of all fellows and trainees upon termination of support.\r\n"},{"code":"expenditure","isSelected":true,"description":"Annual and final Federal Financial Reports (FFR; SF425) are required for Institutional National Research Service Awards. Annual FFRs must be submitted within 90 days after the end of the calendar quarter in which the budget period ends.  The final FFR must be submitted within 90 days after the end date of the project period."},{"code":"performanceMonitoring","isSelected":false,"description":""}]</t>
  </si>
  <si>
    <t>{"isApplicable":true,"description":"In addition, grants records are subject to audit and inspection by Federal auditors."}</t>
  </si>
  <si>
    <t>Records must be retained for at least three years; records shall be retained beyond the three year period if audit findings have not been resolved. Records relating to individual payback obligations are retained for one year after the individual has fulfilled or has been excused from fulfilling the payback obligation.</t>
  </si>
  <si>
    <t>75-1700-0-1-552;</t>
  </si>
  <si>
    <t>(Training) FY 17$8,060,380.00; FY 18 est $8,559,640.00; FY 19 est $8,559,640.00; FY 16$7,974,677.00; - Grants for recipients to provide training to fellows or trainees.</t>
  </si>
  <si>
    <t>(Individual Fellowships) $58,562 to $74,921; $64,855 average.  (Institutions) $160,424 to $613,880; $426,181 average.  These figures are total costs.</t>
  </si>
  <si>
    <t>{"list":[{"fiscalYear":2016,"description":"It is estimated that 6 to 8 individual fellowships and 18 institutional grants will be awarded. 7 individual fellowships and 18 institutional grants were awarded."},{"fiscalYear":2017,"description":"6 individual fellowships and 18 institutional grants were awarded."},{"fiscalYear":2018,"description":"It is estimated that 6 to 8 individual fellowships and 19 institutional grants will be awarded."},{"fiscalYear":2019,"description":"No current data available."}],"isApplicable":true}</t>
  </si>
  <si>
    <t>Title 42 CFR Part 66; HHS Grants Policy Statement, January 1, 2007.</t>
  </si>
  <si>
    <t>Shelley Benjamin5600 Fishers Lane, Rockville, MD 20857 Email:&lt; a href='mailto:Shelley.Benjamin@ahrq.hhs.gov'&gt;Shelley.Benjamin@ahrq.hhs.gov&lt;/a&gt;Phone: 301-427-1528;</t>
  </si>
  <si>
    <t>http://www.ahrq.gov</t>
  </si>
  <si>
    <t xml:space="preserve">93.226 Research on Healthcare Costs, Quality and Outcomes; </t>
  </si>
  <si>
    <t>Fiscal Year2016: No current data available. See https://www.ahrq.gov/funding/training-grants/index.html.Fiscal Year2017: See:   https://www.ahrq.gov/funding/training-grants/index.html</t>
  </si>
  <si>
    <t>For Individual fellowship applications, the following review criteria will be used: (1) The applicant's past academic and research accomplishments; (2) research goals; (3) research training proposed; (4) qualifications of the sponsor; (5) appropriateness of training environment; and (6) reference reports. For Institutional training grant applications, the following review criteria will be used: (1) goals of the proposed training and probability of achievement; (2) substantive content, including courses offered; (3) qualifications and responsibilities of program director and faculty; (4) ability to recruit trainees; (5) extent of institutional participation through provision of necessary space, curriculum time, financial support, and appropriate facilities; (6) documented cooperation of related agencies in providing research experience; (7) proposed number of students; (8) methods for monitoring and evaluating trainees; and (9) reasonableness of budget. In all cases, AHRQ will consider the recommendations of the review committee, the Council program interests, and availability of funds in making the final selection of grantees.</t>
  </si>
  <si>
    <t>https://beta.sam.gov/fal/8c91de4eb415453eb01feb12b1a3c229/view</t>
  </si>
  <si>
    <t>Research on Healthcare Costs, Quality and Outcomes</t>
  </si>
  <si>
    <t>{"list":[{"act":{"description":"Public Health Service Act"},"publicLaw":{"congressCode":"106","number":"129"},"USC":{"title":"42","section":"299 ff"},"authorizationTypes":{"USC":true,"act":true,"publicLaw":true},"usc":{"title":"42","section":"299 ff"}},{"act":{"description":"Affordable Care Act"},"publicLaw":{"congressCode":"111","number":"148"},"authorizationTypes":{"act":true,"publicLaw":true}}]}</t>
  </si>
  <si>
    <t>To support research and evaluations, demonstration projects, research networks, and multidisciplinary centers and to disseminate information on health care and on systems for the delivery of such care involving: (1) The quality, effectiveness, efficiency, appropriateness and value of health care services; (2) quality measurement and improvement; (3) the outcomes, cost, cost-effectiveness, and use of health care services and access to such services; (4) clinical practice, including primary care and practice-oriented research; (5) health care technologies, facilities and equipment; (6) health care costs, productivity, organization, and market forces; (7) health promotion and disease prevention, including clinical preventive services; (8) health statistics, surveys, database development, and epidemiology; and (9) patient safety research, including healthcare-associated infections.  In support of this research, the Agency has a special interest in health care and its delivery in the inner city, in rural areas, and for priority populations (low-income groups, minority groups, women, children, the elderly, and individuals with special health care needs).</t>
  </si>
  <si>
    <t>Federal, State or local government agencies, federally-recognized Indian Tribal Governments, U.S. Territories, non-government organizations,public or private institutions of higher education, and other public or nonprofit private agencies, institutions, or organizations. For-profit organizations are eligible to apply for these grants only if "cooperative agreement" is the designated funding mechanism.  Organizations described in section 501(c)4 of the Internal Revenue Code that engage in lobbying are not eligible.</t>
  </si>
  <si>
    <t>Federal, State or local government agencies, federally-recognized Indian Tribal Governments, public or private nonprofit institutions, U.S. territories, Native American organizations, consumers, students, minority groups, specialized groups, health or education professionals, individuals, scientist/researchers, and the general public.</t>
  </si>
  <si>
    <t>{"description":"Nonprofit organizations must submit proof of their nonprofit status when applying for grants. Costs will be determined in accordance with DHHS Regulations 45 CFR 75.","isApplicable":true}</t>
  </si>
  <si>
    <t>{"description":"Applications must be submitted in response to a Funding Opportunity Announcement (FOA). All FOAs are posted on www.Grants.gov.  Refer to the FOA of interest for specific requirements regarding the application procedure.  For State agencies, no State Plan is required. Applications are reviewed and evaluated by a group composed primarily of nonfederal scientists. The review is conducted by a panel of experts in the specific study area proposed.","isApplicable":true}</t>
  </si>
  <si>
    <t>Applications are reviewed for scientific merit by a committee including nonfederal consultants who are selected from appropriate scientific fields.  AHRQ considers the recommendations of the review committee, program interest, and the availability of funds in the final selection of grant applications for funding.  When such decisions are made, applicants are notified and a Notice of Award is issued.</t>
  </si>
  <si>
    <t>If additional support is desired to continue a project beyond the approved project period, an application for competing continuation must be submitted for review in the same manner as a new application.</t>
  </si>
  <si>
    <t>{"awarded":"lump","description":"Grants may be approved for project periods of up to 5 years, depending on the grant program and based on the availability of funding.  Refer to the FOA of interest for information regarding the maximum duration of the project period. Awards are made on an annual basis and it is expected that obligations will be made within the budget period awarded. After awards are issued, funds are released in accordance with the payment procedure established by the grantee institution with DHHS, which may be an Electronic Transfer System or a Monthly Cash Request System."}</t>
  </si>
  <si>
    <t>[{"code":"program","isSelected":false,"description":""},{"code":"cash","isSelected":true,"description":"Grantees must submit quarterly SF425 reports to PSC."},{"code":"progress","isSelected":true,"description":"Progress reports are required on an annual basis.  Some programs also require quarterly progress reports.  A final progress report must be submitted within 90 days after the end of a project period.  Inventions are to be reported immediately.  A Final Invention Statement must be submitted within 90 days after the end of a project period."},{"code":"expenditure","isSelected":true,"description":"An annual Federal Financial Report (FFR; SF425) must be submitted within 90 days after the end of the calendar quarter in which the budget period ends.  A final FFR must be submitted within 90 days after the end of the project period."},{"code":"performanceMonitoring","isSelected":false,"description":""}]</t>
  </si>
  <si>
    <t>Records must be retained for at least three years; records shall be retained beyond the three year period if audit findings have not been resolved.</t>
  </si>
  <si>
    <t xml:space="preserve">(Project Grants) FY 17$104,007,785.00; FY 18 est $109,068,185.00; FY 19 est $77,372,171.00; FY 16$111,070,851.00; - </t>
  </si>
  <si>
    <t>$21,349 to $1,182,529; $284,741 average.  These are total cost figures (direct costs plus associated facilities and administrative costs, if appropriate).</t>
  </si>
  <si>
    <t>{"list":[{"fiscalYear":2016,"description":"AHRQ anticipates funding 257 grants. AHRQ funded 400 grants."},{"fiscalYear":2017,"description":"AHRQ funded 374 grants."},{"fiscalYear":2018,"description":"AHRQ anticipates funding 350 grants."},{"fiscalYear":2019,"description":"AHRQ anticipates funding 242 grants."}],"isApplicable":true}</t>
  </si>
  <si>
    <t>42 CFR 67, Regulations for Grants for Health Services Research, Evaluation, Demonstration, and Dissemination Projects as amended by Public Law 106-129; HHS Grants Policy Statement, January 1, 2007.</t>
  </si>
  <si>
    <t>George Gardner5600 Fishers Lane, Rockville, MD 20857 Email:&lt; a href='mailto:George.Gardner@ahrq.hhs.gov'&gt;George.Gardner@ahrq.hhs.gov&lt;/a&gt;Phone: 301-427-1447;</t>
  </si>
  <si>
    <t>Fiscal Year2016: Based on availability of funding, it is anticipated that AHRQ-supported grants will continue to focus on health information technology research, patient safety research, prevention and care management, and quality, effectiveness, and efficiency research.  AHRQ-supported grants focus on health information technology research, patient safety research, prevention and care management, and quality, effectiveness, and efficiency research. Fiscal Year2017: AHRQ-supported grants focus on health information technology research, patient safety research, prevention and care management, and quality, effectiveness, and efficiency research.Fiscal Year2018: Based on availability of funding, it is anticipated that AHRQ-supported grants will continue to focus on health information technology research, patient safety research, prevention and care management, and quality, effectiveness, and efficiency research.Fiscal Year2019: No current data available.</t>
  </si>
  <si>
    <t>The proposals must first be reviewed by review groups of peers and recommended for approval on the basis of scientific and technical merit. This includes consideration of the qualifications of the principal investigator and staff to conduct the research using appropriate methodology and budget.  Those approved proposals which are most relevant to the identified program priority issues of the AHRQ are funded to the extent that funds are available.</t>
  </si>
  <si>
    <t>https://beta.sam.gov/fal/400a2de52324464cbd5a7098268a25d0/view</t>
  </si>
  <si>
    <t>Indian Health Service, Health Management Development Program</t>
  </si>
  <si>
    <t>(Indian Health)</t>
  </si>
  <si>
    <t>{"list":[{"act":{"description":"25 U.S.C. ss 450h (b)(1) and 25 U.S.C. ss 450h(e) of the Indian Self Determination and Education Assistance Act, Public Law 93-638, as amended."},"authorizationTypes":{"USC":false,"act":true,"statute":false,"publicLaw":false,"executiveOrder":false}}]}</t>
  </si>
  <si>
    <t>To develop and enhance management infrastructure of Federally-recognized Tribes and Tribal organizations to assume all or part of existing Indian Health Service programs, functions, services and activities.</t>
  </si>
  <si>
    <t>Federally-recognized Tribes and Tribally-sanctioned Tribal organizations.</t>
  </si>
  <si>
    <t>Individuals who are members of an eligible applicant Tribe, band, or group or village and who may be regarded as within the scope of the Indian health and medical service program and who are regarded as an Indian by the community in which he lives as evidenced by such factors as Tribal membership, enrollment, residence on tax exempt land, ownership of restricted property, active participation in Tribal affairs or other relevant factors.</t>
  </si>
  <si>
    <t>{"description":"Certification of Native Indian or Alaskan descent is required for direct services.  Provisions of grants under Public Law 93-638 and its amendments require Tribal endorsement in the form of a Resolution to sanction Tribal participation.  Costs will be determined in accordance with OMB Circular No. A-122 for Nonprofit Organizations as implemented through program regulations 42 CFR 36 and applicable grant administration regulations 45 CFR, Part 92, (45 CFR 74 for nonprofit organizations).","isApplicable":true}</t>
  </si>
  <si>
    <t>{"description":"The applicant package may be found in Grants.gov. or at https://www.ihs.gov/dgm/index.cfm?module=dsp_dgm_funding.  Questions regarding the electronic application process may be directed to Tammy Bagley, Acting Director, Division of Grants Management at (301) 443-5204.  This program is subject to the provisions of 45 CFR 92 for Indian Tribes and OMB Circular No. A-110, if applicant is a nonprofit Tribal organization."}</t>
  </si>
  <si>
    <t>Grants are awarded on a competitive basis with processing and final approval by the IHS Headquarters.</t>
  </si>
  <si>
    <t>{"flag":"yes","description":"For Public Law 93-638 grants applications must be submitted 90 days prior to the proposed project start date.  Contact Headquarters Office for application deadlines.","list":[{"start":"2014-09-01","description":"For FY 2014 Awards"}]}</t>
  </si>
  <si>
    <t>Grants are approved/disapproved within ninety (90) days from receipt of application/proposal.</t>
  </si>
  <si>
    <t>Grant appeals will follow PHS appeals procedures: 42 CFR, Part 50, Subpart D and DHHS appeals procedures: 45 CFR 16.</t>
  </si>
  <si>
    <t>Renewal of grants is on a year-to-year basis and requires the submission of non-competing continuation applications.</t>
  </si>
  <si>
    <t>{"awarded":"other","description":"Individual projects are awarded annually for 12 months based on receipt of appropriations.","awardedDescription":"Annually."}</t>
  </si>
  <si>
    <t>[{"code":"program","isSelected":false},{"code":"cash","isSelected":true,"description":"Grantees are required to submit quarterly Federal Financial Report (SF-425 or FFR) to the Payment Management Service, with copies semi-annually to the assigned Program Officer and Grants Management Specialist.  Final reports are due 90 days after the end of the project period."},{"code":"progress","isSelected":true,"description":"Grantees are required to submit semi-annual progress reports to the assigned Grants Management Specialist and Program Official.  Final reports are due 90 days after the end of the project period."},{"code":"expenditure","isSelected":true,"description":"Grantees are required to submit quarterly Federal Financial Report (SF-425 or FFR) to the Payment Management Service, with copies semi-annually to the assigned Program Officer and Grants Management Specialist.  Final reports are due 90 days after the end of the project period."},{"code":"performanceMonitoring","isSelected":true,"description":"All IHS grant awards are monitored for financial and grant compliance by the Division of Grants Management and for programmatic compliance by the IHS Program Staff."}]</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</si>
  <si>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92.42, grantees are required to maintain grant records 3 years after they submit their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t>
  </si>
  <si>
    <t>(Project Grants) FY 17 est $2,412,000.00; FY 18 est $2,412,000.00; FY 16$1,786,683.00;</t>
  </si>
  <si>
    <t xml:space="preserve">$50,000 - $100,000 Range; $100,000 Average._x000D_
</t>
  </si>
  <si>
    <t>42 CFR 36; 45 CFR 92 and 45 CFR 74, HHS Grants Policy Statement, (Rev.) January, 2007; Program Guidelines for Competitive Projects.</t>
  </si>
  <si>
    <t>{"flag":"none","description":"Program: Mr. Ken Coriz, Office of Direct and Service Contract Tribes, Indian Health Service, 5600 Fishers Lane, Mail Stop: 09E37C, Rockville, MD  20857, Phone: (301) 443-1104; \r\n\r\nGrants Management Contact: Mr. Robert Tarwater, Director, Division of Grants Management, Indian Health Service, 5600 Fishers Lane, Mail Stop 09E70, Rockville, MD 20857.  Telephone: (301) 443-5204, Fax (301) 594-0899."}</t>
  </si>
  <si>
    <t xml:space="preserve">93.224 Health Center Program (Community Health Centers, Migrant Health Centers, Health Care for the Homeless, and Public Housing Primary Care); </t>
  </si>
  <si>
    <t>https://beta.sam.gov/fal/cc018a57080b6ab2dd043e5181f9db03/view</t>
  </si>
  <si>
    <t>Epidemiology Cooperative Agreements</t>
  </si>
  <si>
    <t>{"list":[{"act":{"description":"Indian Health Care Improvement Act"},"publicLaw":{"congressCode":"94","number":"437"},"USC":{"title":"25","section":"1621m"},"authorizationTypes":{"USC":true,"act":true,"statute":false,"publicLaw":true,"executiveOrder":false},"usc":{"title":"25","section":"1621m"}}]}</t>
  </si>
  <si>
    <t>The purpose of this cooperative agreement program is to fund Tribes, Tribal and urban Indian organizations, and intertribal consortia to provide epidemiological support for the AI/AN population served by IHS.  Tribal Epidemiological Center (TEC) activities should include, but are not limited to, enhancement of surveillance for disease conditions; research, prevention and control of disease, injury, or disability; assessment of the effectiveness of AI/AN public health programs; epidemiologic analysis, interpretation, and dissemination of surveillance data; investigation of disease outbreaks; development and implementation of epidemiologic studies; development and implementation of disease control and prevention programs; and coordination of activities with other public health authorities in the region.  It is the intent of IHS to fund several TECs that will serve Tribes and urban Indian communities in all 12 IHS Administrative Areas.</t>
  </si>
  <si>
    <t>AI/AN Tribes, Tribal organizations, and eligible intertribal consortia or urban Indian organizations as defined by 25 U.S.C. 1603(e) may be eligible for a TEC cooperative agreement.  Such entities must represent or serve a population of at least 60,000 AI/AN to be eligible as demonstrated by Tribal resolutions or the equivalent documentation from urban Indian clinic directors/Chief Executive Officers (CEOs).  Applicants must describe the population of AI/ANs and Tribes that will be represented.  The number of AI/ANs served must be substantiated by documentation describing IHS user populations, United States Census Bureau data, clinical catchment data, or any method that is scientifically and epidemiologically valid.  An intertribal consortium or urban Indian organization is eligible to receive a cooperative agreement if it is incorporated for the primary purpose of improving AI/AN health, and represents the Tribes, AN villages, or urban Indian communities in which it is located.  Resolutions from each Tribe, AN village and equivalent documentation from each urban Indian community represented must be included in the application package.  Collaborations with IHS Areas, Federal agencies such as the Centers for Disease Control and Prevention (CDC), State, academic institutions or other organizations are encouraged (letters of support and collaboration should be included in the application).</t>
  </si>
  <si>
    <t xml:space="preserve">Federally-recognized Indian Tribe will benefit from the Tribal Epidemiology Centers.  Federally-recognized Indian Tribe means any Indian Tribe, band, nation, or other organized group or community, including any Alaska Native village or group or regional or village corporation as defined in or established pursuant to the Alaska Native Claims Settlement Act (85 Stat. 688) [43 U.S.C. § 1601, et seq.], which is recognized as eligible for the special programs and services provided by the United States to Indians because of their status as Indians. 25 U.S.C. §1603 (d)._x000D_
_x000D_
Tribal organization means the elected governing body of any Indian Tribe or any legally established organization of Indians which is controlled by one or more such bodies or by a board of directors elected or selected by one or more such bodies or elected by the Indian population to be served by such organization and which includes the maximum participation of Indians in all phases of its activities. 25 U.S.C. §1603(e)._x000D_
_x000D_
Urban Indian organization means a non-profit corporate body situated in an urban center governed by an urban Indian controlled board of directors, and providing for the maximum participation of all interested Indian groups and individuals, which body is capable of legally cooperating with other public and private entities for the purpose of performing the activities. 25 U.S.C. §1603(h)._x000D_
</t>
  </si>
  <si>
    <t>{"description":"The applicant must provide documentation of: (1) Nonprofit status; (2) tribal resolution(s); and (3) letters of support and collaboration with regional IHS, State, or university organizations. Costs will be determined in accordance with OMB Circular No. A-122 (nonprofit organizations), and applicable grant administration regulations 45 CFR 74 and 45 CFR 92.","isApplicable":true}</t>
  </si>
  <si>
    <t>{"description":"The preferred method for receipt of applications is electronic submission through Grants.gov.  However, should any technical problems arise regarding the submission, please contact Grants.gov Customer Support at 1-800-518-4726 or support@grants.gov.  The Contact Center is open 24 hours a day, 7 days a week (except for Federal holidays).  Waivers from the electronic process must be made at least fifteen days prior to the application deadline.  To submit an application electronically, please use the http://www.Grants.gov apply site.  Download a copy of the application package from the Grants.gov website, complete it offline and then upload and submit the application via the Grants.gov site.  You may not e-mail an electronic copy of a grant application to IHS."}</t>
  </si>
  <si>
    <t>These awards are issued under a competitive grant process.</t>
  </si>
  <si>
    <t>{"awarded":"other","description":"Cooperative agreements will be awarded for project periods of up 5 years.  Within the project period, a continuation application must be submitted via GrantSolutions.gov annually on a non- competitive basis for each year of support.  Additional support is subject to availability of funds.","awardedDescription":"annually."}</t>
  </si>
  <si>
    <t>[{"code":"program","isSelected":false},{"code":"cash","isSelected":true,"description":"Grantees will be required to submit quarterly Federal Financial Report (SF-425 or FFR) to the Division of Payment Management Branch."},{"code":"progress","isSelected":true,"description":"Progress reports are required annually, semi-annually or quarterly depending on the time lines set by the IHS program.  A final progress report is due 90 days after the end of each budget period and at the end of the final project period.\r\n\r\n"},{"code":"expenditure","isSelected":true,"description":"Grantees will be required to submit quarterly Federal Financial Report (SF-425 or FFR) to the Division of Payment Management Branch."},{"code":"performanceMonitoring","isSelected":true,"description":"IHS grants are monitored by the Division of Grants Management for financial compliance and by the IHS Program Staff for programmatic compliance."}]</t>
  </si>
  <si>
    <t>DHHS and the Comptroller General of the United States or any of their authorized representatives, shall have the right of access to any books, documents, papers, or other records of a grantee, subgrantee, contractor, or subcontractor, which are pertinent to the grant in order to make audits, examinations, excerpts, and transcripts. Grantees are required to maintain grant accounting records for 3 years after the end of a budget period. If any litigation, claim, negotiation, audit or other action involving the records has been started before the expiration of the 3 year period, the records shall be retained until completion of the action and resolution of all issues which arise from it, or until the end of the regular 3 year period, whichever is later.</t>
  </si>
  <si>
    <t>(Cooperative Agreements) FY 18 est $4,433,361.00; FY 16$9,546,420.00; FY 17 est $6,153,361.00;</t>
  </si>
  <si>
    <t>$565,475 to $1,322,125; average award $795,535.</t>
  </si>
  <si>
    <t>Public Law 94-437, Section 214(a)(1), as amended by Public Law 102-573; 45 CFR 92 and 45 CFR 74; authorizes the cooperative agreement grant awards. HHS Grants Policy Statement, January 2007.</t>
  </si>
  <si>
    <t>{"flag":"none","description":"Program Contact: Lisa Neel, MPH; Division of Epidemiology and Disease Prevention, Indian Health Service, 5600 Fishers Lane, Mail Stop: 09E10-D, Rockville, MD  20857.  Telephone:  (301) 443-4305. \r\n\r\nGrants Management Contact: Mr. Robert Tarwater, Director, Division of Grants Management, Indian Health Service, 5600 Fishers Lane, Mail Stop 09E70, Rockville, MD 20857.  Telephone: (301) 443-5204, Fax (301) 594-0899."}</t>
  </si>
  <si>
    <t>Selection criteria are introduction, current capacity and project objectives, approach and results and benefits, project evaluation, organization capabilities and qualifications, and budget. Consideration will be given to applicants: (1) Proposing to provide services to large regions consisting of more than a single IHS administrative area; and (2) demonstrating evidence of past and current epidemiological activities.</t>
  </si>
  <si>
    <t>https://beta.sam.gov/fal/b072f05fdab9e5181001f4e80f9f6332/view</t>
  </si>
  <si>
    <t>Loan Repayment Program for General Research</t>
  </si>
  <si>
    <t>(NIH General Research Loan Repayment Program; GR-LRP)</t>
  </si>
  <si>
    <t>{"list":[{"act":{"description":"Public Health Service Act"},"publicLaw":{"congressCode":"100","number":"43"},"USC":{"title":"42","section":"288-3"},"authorizationTypes":{"USC":true,"act":true,"publicLaw":true},"usc":{"title":"42","section":"288-3"}}]}</t>
  </si>
  <si>
    <t>To recruit and retain health professionals performing research in fields required by the NIH to carry out its mission by providing educational loan repayment for participants with substantial amounts of educational debt relative to income, who agree by written contract to engage in laboratory or clinical research as employees of the NIH for a minimum 3-year period.</t>
  </si>
  <si>
    <t>Eligible applicants must: (1) Be a citizen, national, or permanent resident of the United States; (2) possess a M.D., Ph.D., D.O., D.D.S., D.M.D., D.V.M., D.P.M., A.D.N., B.S.N., or equivalent degree, or hold the position of Physician Assistant; (3) have qualified educational debt, which results from governmental or commercial loans obtained to support their undergraduate and/or graduate education, in excess of 20 percent of their annual NIH salary on the program eligibility date; (4) be appointed to the NIH Intramural Research Program under any temporary or permanent employment mechanism, so long as the employment has the potential to last a minimum of three years; (5) not be under any existing service obligation to Federal, State, or other entities, until such obligation is discharged or unless it is deferred during the period of program service; (6) submit an application to participate in the Loan Repayment Program for General Research; and (7) sign and submit to the Secretary of Health and Human Services, at the time of application submission, a contract agreeing to engage in research  as an employee of the NIH for a minimum of 3 years.</t>
  </si>
  <si>
    <t>NIH researchers who possess substantial unpaid educational debt relative to income will benefit from this program.</t>
  </si>
  <si>
    <t>{"description":"Applicants must submit documentation of the following, as appropriate: (1) Copies of loan applications and agreements from government or commercial educational loans which are being submitted for repayment; (2) copies of the standard student budget from each school attended during the period in which the debt was incurred; and (3)  other documentation as may be required.","isApplicable":true}</t>
  </si>
  <si>
    <t>The NIH Loan Repayment Committee (LRC) will review, rank, and approve or disapprove applications recommended for program participation by each Institute or Center (IC). Applications approved for participation by the LRC will be notified by the Program Director. The Secretary, or his designee, will sign the service contract of program participants, provide a copy to the participant, and notice of the amount of approved loan repayment.</t>
  </si>
  <si>
    <t>Employees of the NIH who are not approved as a result of this process may ask for reconsideration through the standard appeal procedures available to NIH employees.</t>
  </si>
  <si>
    <t>At the conclusion of the initial 3-year contract, participants may apply and be considered for subsequent 1-year continuation contracts under the application and approval procedures specified above.</t>
  </si>
  <si>
    <t>{"awarded":"quarterly","description":"Assistance is available for a minimum 3-year period. One-year continuation contracts are available for individuals whose educational debt exceeds the maximum repayable amount for 3 years. Payments will be made directly to lenders, following each quarter of the participant's satisfactory service, unless otherwise agreed upon by the participant and Secretary of Health and Human Services."}</t>
  </si>
  <si>
    <t>{"isApplicable":true,"description":"Records must be available for review or audit by appropriate officials of the Federal agency, pass-through entity, and Government Accountability Office (GAO).  In accordance with 45 Code of Federal Regulations, Part 74.26, for-profit (commercial) organizations are subject to audit requirements for a non-Federal audit if, during it s fiscal year, it expended $500,000 or more under HHS awards and at least one award is a HHS grant or subgrant.  The regulation incorporates the thresholds and deadlines of OMB Circular No. A-133, but provides for profit organizations with two options for the type of audit that will satisfy the audit requirement: 1. a financial related audit of the HHS awards in accordance with Government Auditing Standards, or 2. an audit that meets the requirements of OMB Circular No. A-133. In accordance with NIH grants policy, Foreign grantees are subject to the same audit requirements as for-profit (commercial) organizations.  \r\n"}</t>
  </si>
  <si>
    <t xml:space="preserve">The NIH will maintain applicant records for 3 years after rejection and participant records for 6 years after completion of final service obligation._x000D_
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  _x000D_
</t>
  </si>
  <si>
    <t xml:space="preserve">(Direct Payments for Specified Use) FY 17$4,000,036.00; FY 18 est $3,917,457.00; FY 19 est $4,000,000.00; FY 16$3,548,000.00; - </t>
  </si>
  <si>
    <t xml:space="preserve">(Loan Repayment) For initial 3-year contracts, loan repayment awards may range from $7,800 to $105,000; Tax reimbursements range from $3,679 to $48,825. The average contract cost which includes loan and tax reimbursement is $102,000. </t>
  </si>
  <si>
    <t>{"list":[{"fiscalYear":2016,"description":"During budget year 2016, it is projected that 63 awards will be provided.  During budget year 2016, a total of 63 awards were provided. "},{"fiscalYear":2017,"description":"During budget year 2017, it is projected that 62 awards will be provided. "},{"fiscalYear":2018,"description":"The projection for budget year 2018 is 68 awards."}],"isApplicable":true}</t>
  </si>
  <si>
    <t>Pertinent information is contained in Public Law 103-43, Section 1631; Section 487C of the Public Health Service Act (42 U.S.C. 288-3); Public Law 105-392; and Federal Register, Volume 78, No. 66, Friday, April 5, 2013. Notice of Final Rule.</t>
  </si>
  <si>
    <t>Patricia A. Cole, PhDOffice of Intramural Training and Education_x000D_
National Institutes of Health_x000D_
U.S. Department of Health and Human Services _x000D_
Building 2, Room 2E18_x000D_
2 Center Drive , Bethesda, MD 20892-0230 Email:&lt; a href='mailto:colep@mail.nih.gov'&gt;colep@mail.nih.gov&lt;/a&gt;Phone: 3014021283;</t>
  </si>
  <si>
    <t xml:space="preserve">93.364 Nursing Student Loans; 93.162 National Health Service Corps Loan Repayment Program; 93.220 Clinical Research Loan Repayment Program for Individuals from Disadvantaged Backgrounds; 93.936 National Institutes of Health Acquired Immunodeficiency Syndrome Research Loan Repayment Program; 93.164 Indian Health Service Educational Loan Repayment; </t>
  </si>
  <si>
    <t xml:space="preserve">Fiscal Year2016: In 2016, the funded projects will focus on qualified approved research within the basic clinical and translational areas that contribute to the NIH Mission. Fiscal Year2017: In 2017, the funded projects will focus on qualified approved research within the basic clinical and translational areas that contribute to the NIH Mission. </t>
  </si>
  <si>
    <t>Applicants are approved for participation in the NIH General Research Loan Repayment Program after the LRC determines that the applicant will conduct qualified research and has qualifying educational debt. LRC approval, in part, is based upon the scientific merit of the research, its priority to the research institutes, and the credentials of the applicant.</t>
  </si>
  <si>
    <t>https://beta.sam.gov/fal/d741b7a5c6894907bd62bbd943541889/view</t>
  </si>
  <si>
    <t>National Center on Sleep Disorders Research</t>
  </si>
  <si>
    <t>{"list":[{"act":{"description":"NIH Reauthorization Act of 1993, Public Health Service Act, Section 503: Subpart 2, Part C, Title IV, Section 424, 42 U.S.C. 285b et seq."},"authorizationTypes":{"act":true}}]}</t>
  </si>
  <si>
    <t>The National Center on Sleep Disorders Research (NCSDR) supports research and research training related to sleep disordered breathing, and the fundamental functions of sleep and circadian rhythms. The center also stewards several forums that facilitate the coordination of sleep research across NIH, other federal agencies and outside organizations, including the Sleep Disorders Research Advisory Board and a Trans-NIH Sleep Research Coordinating Committee. The center also participates in the translation of new sleep research findings for dissemination to health care professionals and the public. Small Business Innovation Research (SBIR) program: To stimulate technological innovation; use small business to meet Federal research and development needs; foster and encourage participation in innovation and entrepreneurship by socially and economically disadvantaged persons; and increase private-sector commercialization of innovations derived from Federal research and development funding. Small Business Technology Transfer (STTR) program: To stimulate technological innovation; foster technology transfer through cooperative R&amp;D between small businesses and research institutions, and increase private sector commercialization of innovations derived from federal R&amp;D.</t>
  </si>
  <si>
    <t xml:space="preserve">Any nonprofit organization engaged in biomedical research and institutions or companies organized for profit may apply for almost any kind of grant. Only domestic, non-profit, private or public institutions may apply for NRSA Institutional Research Training Grants. An individual may apply for an NRSA or, in some cases, for a research grant if adequate facilities to perform the research are available. SBIR grants can be awarded only to United States small business concerns (entities that are independently owned and operated for profit, or owned by another small business that itself is independently owned and operated for profit and have no more than 500 employees including affiliates). Primary employment (more than one-half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SBIR projects are generally performed at least 67% by the applicant small business in Phase I and at least 50% of the Project in Phase II. STTR grants can be awarded only to United States small business concerns (entities that are independently owned and operated for profit and have no more than 500 employees) that formally collaborate with a university or other non-profit research institution in cooperative research and development. The principal investigator of an STTR award may be employed with either the small business concern or collaborating non-profit research institution as long as s/he has a formal appointment with or commitment to the applicant small business concern. At least 40% of the project is to be performed by the small business concern and at least 30% by the non-profit research institution. In both Phase I and Phase II, the research must be performed in the U.S. and its possessions. </t>
  </si>
  <si>
    <t>Any nonprofit or for-profit organization, company or institution engaged in biomedical research. Only domestic for-profit small business firms may apply for SBIR and STTR programs.</t>
  </si>
  <si>
    <t>{"description":"Individual NRSA awardees and Institutional NRSA trainees must be citizens or noncitizen nationals of the United States, or have been admitted for permanent residency. Two levels of training are available: graduate level predoctoral training and postdoctoral training. All potential trainees must possess a desire for training in one of the health or health-related areas specified by the National Institutes of Health. Each applicant must be sponsored by an accredited public or private nonprofit institution engaged in such training. Costs will be determined in accordance with OMB Circular No. A-87 for State and local governments. For-profit organization costs are determined in accordance with Subpart 31.2 of the Federal Acquisition Regulations. For other grantees, costs will be determined in accordance with DHHS Regulations 45 CFR, Part 74, Subpart Q. For SBIR and STTR grants, the applicant organization (small business concern) must present a research plan that has potential for commercialization and furnish evidence that scientific competence, experimental methods, facilities, equipment, and funds requested are appropriate to carry out the plan. SBIR and STTR applicants must use the SF424 Research and Related (R&amp;R) application for electronic submission through grants.gov. Electronic submission of NIH Research Performance Progress Reports (RPPR) apply for non-competing continuations (e.g., second year of Phase II). OMB Circular No. A-87 applies to this program.","isApplicable":true}</t>
  </si>
  <si>
    <t>{"description":"Grant applications are submitted electronically.  Visit the following link to obtain application information and instructions (http://grants1.nih.gov/grants/funding/424/index.htm )"}</t>
  </si>
  <si>
    <t>All accepted applications are evaluated by an appropriate initial review group (study section). All grant applications receive a final secondary review by the National Heart, Lung, and Blood Advisory Council. Staff informs applicants of the results of the review. If support is contemplated, staff initiates preparation of awards for grants.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</si>
  <si>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Regular Grants: From 7 to 9 months. SBIR/STTR Grants: About 7-1/2 to 9 months.</t>
  </si>
  <si>
    <t>A principal investigator (P.I.) may question the substantive or procedural aspects of the review of his/her application by communicating with the staff of the Institute. A description of the NIH Peer Review Appeal procedures is available in the NIH Guide at the following URL http://grants.nih.gov/grants/guide/notice-files/NOT-OD-11-064.html.</t>
  </si>
  <si>
    <t>Renewal applications are reviewed in the same manner as new applications.</t>
  </si>
  <si>
    <t>{"awarded":"other","description":"The NHLBI Advisory Council may recommend funding for periods typically ranging from 1 to 5 years. Funding commitments are made annually. SBIR: Normally, Phase I awards are for 6 months; normally, Phase II awards are for 2 years. STTR: Normally, Phase I awards are for 1 year; normally, Phase II awards are for 2 years. Award length may vary depending on the recommendation of the scientific review group, the national advisory council, successful annual performance, and availability of funds.","awardedDescription":"A formal notification in the form of a Notice of Award (NoA) will be provided to the applicant organization."}</t>
  </si>
  <si>
    <t>[{"code":"program","isSelected":false,"description":""},{"code":"cash","isSelected":false,"description":""},{"code":"progress","isSelected":true,"description":"Annual reports on progress and expenditures. Final reports are required within 120 days of termination. Reports are required after termination of National Research Service Awards to ascertain compliance with the service and payback provisions."},{"code":"expenditure","isSelected":true,"description":"Annual reports on progress and expenditures. Final reports are required within 120 days of termination. Reports are required after termination of National Research Service Awards to ascertain compliance with the service and payback provisions."},{"code":"performanceMonitoring","isSelected":false,"description":""}]</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</si>
  <si>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t>
  </si>
  <si>
    <t>75-0872-0-1-552;</t>
  </si>
  <si>
    <t xml:space="preserve">(Project Grants) FY 17$62,180,387.00; FY 18 est $67,002,782.00; FY 19 est $67,002,782.00; - </t>
  </si>
  <si>
    <t>Grants: $25,416 to $2,620,576: $502,736. SBIR Phase I - $150,000; Phase II - up to $1,000,000; STTR Phase I - $150,000; Phase II - $1,000,000.</t>
  </si>
  <si>
    <t>{"list":[{"fiscalYear":2016,"description":"The estimates for fiscal year 2016 are 90 research grants and 11 National Research Service Awards.  95 research grants and 13 National Research Service Awards."},{"fiscalYear":2018,"description":"Fiscal Year 2018: The estimates for fiscal year 2018 are 107 research grants and 23 National Research Service Awards."},{"fiscalYear":2019,"description":"Fiscal Year 2019: The estimates for fiscal year 2019 are 107 research grants and 23 National Research Service Awards."}],"isApplicable":true}</t>
  </si>
  <si>
    <t>{"flag":"none","description":"Since Sleep Disorders Research Program is now integrated into the Cardiovascular, Lung and Blood Diseases Research Programs, all funding related to sleep research have already been reported under the respective programs."}</t>
  </si>
  <si>
    <t>Dana A. Phares6701 Rockledge Drive, Room 7176, Bethesda, MD 20892 Email:&lt; a href='mailto:pharesda@nhlbi.nih.gov'&gt;pharesda@nhlbi.nih.gov&lt;/a&gt;Phone: 301-827-7968;</t>
  </si>
  <si>
    <t>https://www.nhlbi.nih.gov/about/scientific-divisions/national-center-sleep-disorders-research.</t>
  </si>
  <si>
    <t xml:space="preserve">93.839 Blood Diseases and Resources Research; 93.838 Lung Diseases Research; 93.837 Cardiovascular Diseases Research; </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</si>
  <si>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importance of the problem the proposed research will address; (3) the qualifications of the proposed principal investigator, supporting staff, and consultants; (4) the technological innovation of the proposed research; (5) the potential of the proposed research for commercial application; (6) the appropriateness of the budget requested; (7) the adequacy and suitability of the facilities and research environment; and (8)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The adequacy of plans to include both genders and minorities and their subgroups as appropriate for the scientific goals of the research. Plans for the recruitment and retention of subjects will be evaluated; and (9) where applicable, the adequacy of assurances detailing the proposed means for (a) safeguarding human or animal subjects, and/or (b) protecting against or minimizing any adverse effect on the environment.</t>
  </si>
  <si>
    <t>https://beta.sam.gov/fal/1f1d99431d164c5a9132221a4158bfcf/view</t>
  </si>
  <si>
    <t>Traumatic Brain Injury State Demonstration Grant Program</t>
  </si>
  <si>
    <t>TBI State Implementation grants</t>
  </si>
  <si>
    <t>{"list":[{"act":{"description":"Public Health Service Act, Title XII, Section 1252 (42 USC 300d-52) as amended by the Children’s Health Act of 2000, sec.1304, PL 106-310, as further amended by the Traumatic Brain Injury Act of 2008, sec. 6(a), PL 110-206."},"authorizationTypes":{"USC":false,"act":true,"statute":false,"publicLaw":false,"executiveOrder":false}}]}</t>
  </si>
  <si>
    <t>To improve access to rehabilitation and other services for individuals with Traumatic Brain Injury (TBI) and their families with an emphasis on early diagnosis and intervention, and access to medical home and system of care.</t>
  </si>
  <si>
    <t>State, Territorial governments, and Federally recognized Indian Tribal government and Native American organizations are eligible to apply for funding under the TBI grant program. The application for Implementation Partnership funds may only come from the State agency designated as the lead for TBI services. The State maternal and child health program is expected to be involved in the program. Only one application from each State may enter the review process and be considered for an award under this program.</t>
  </si>
  <si>
    <t>Individuals with TBI and their families, including those in high risk groups, such as children and youth, the elderly, Native Americans and Alaska Natives, military service members and veterans.</t>
  </si>
  <si>
    <t>{"description":"Applicants should review the individual ACL funding opportunity announcement issued under this CFDA program for any required proof or certifications which must be submitted prior to or simultaneous with submission of an application package. 2 CFR 200, Subpart E-Cost Principles applies to this program.","isApplicable":true}</t>
  </si>
  <si>
    <t>{"description":"ACL requires all applicants to apply electronically through Grants.gov.\r\n\r\nAll qualified applications will be forwarded to an objective review committee.  Based on the advice of the objective review committee, the ACL program official with delegated authority is responsible for final selection and funding decisions.\r\n\r\n"}</t>
  </si>
  <si>
    <t xml:space="preserve">Application forms are submitted through a centralized depository and received by the awarding agency,  Administration for Community Living.  Applicants generally apply under a program announcement indicating all the necessary application procedures to be followed. _x000D_
_x000D_
</t>
  </si>
  <si>
    <t xml:space="preserve">No renewals; grants are approved for three to five years for TBI State Implementation Grants.  </t>
  </si>
  <si>
    <t>{"types":{"moe":false,"formula":false,"matching":true},"formula":{"title":"","chapter":"","part":"","subPart":"","publicLaw":"","description":""},"matching":{"requirementFlag":"voluntary","percent":"0","description":"Cost Sharing/Matching is required for this program per § 1252(c) of the Public Health Service Act. The State or Territory must agree to make available non-Federal contributions in an amount that is not less than $1 for each $2 of Federal funds provided under the grant. Non-Federal funds may be cash or in-kind and fairly evaluated, including plant, equipment, or services. State, Territorial or Indian Tribal government contributions may not include any amounts provided by the Federal government. The match, as required by the TBI legislation, must come from State or local sources and may be governmental or non-governmental resources.\r\n\r\n"},"moe":{"description":""}}</t>
  </si>
  <si>
    <t>{"awarded":"other","description":"Awards are made annually in accordance with the project period method of awarding grants. Payments are made through a Letter of Credit or Cash Demand System. Project periods are for 1, 2, 3,  4  or 5 years. See the following for information on how assistance is awarded/released: Grantees drawdown funds, as necessary, from the Payment Management System (PMS). PMS is the centralized web based payment system for HHS awards. ","awardedDescription":"Grantees drawdown funds, as necessary, from the Payment Management System (PMS).  PMS is the centralized web based payment system for HHS awards.\r\n\r\n"}</t>
  </si>
  <si>
    <t>[{"code":"program","isSelected":true,"description":"Program Progress Reports are due semi-annually (within 30 days following each six month period), effective with the start date of the award.  This report must be submitted as a “note” using an authorized GrantSolutions account."},{"code":"cash","isSelected":true,"description":"Grantees are required to submit annual financial status reports (SF 425), which are due 30 days following each twelve month reporting period. You must reconcile your cash accounts with your expenditures for the reporting period and submit a cumulative report each year. A final report is due 90 days after the expiration date of the project period and must reconcile with the final cash portion reported on line 10c."},{"code":"progress","isSelected":true,"description":"The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http://www.acl.gov/Funding_Opportunities/Grantee_Info/Reporting.aspx . 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http://www.acl.gov/Funding_Opportunities/Grantee_Info/FFATA.aspx). Competing continuation awardees, etc. may be subject to this requirement and will be so notified in the Notice of Award.\r\n\r\n"},{"code":"expenditure","isSelected":true,"description":"Grantees are required to submit annual financial status reports (SF 425), which are due 30 days following each twelve month reporting period. You must reconcile your cash accounts with your expenditures for the reporting period and submit a cumulative report each year. A final report is due 90 days after the expiration date of the project period and must reconcile with the final cash portion reported on line 10c."},{"code":"performanceMonitoring","isSelected":false,"description":""}]</t>
  </si>
  <si>
    <t xml:space="preserve">Grantees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 _x000D_
_x000D_
</t>
  </si>
  <si>
    <t>75-0412-0-1-506;</t>
  </si>
  <si>
    <t xml:space="preserve">(Project Grants) FY 17$4,734,432.00; FY 18 est $5,090,467.00; FY 19 FY 16$4,984,432.00; - Program transferred from HRSA to ACL 6-1-16_x000D_
</t>
  </si>
  <si>
    <t>$100,000 to $250,000; average $249,252</t>
  </si>
  <si>
    <t xml:space="preserve">This program is subject to the provisions of 45 CFR Part 92 for State, local and tribal governments and 45 CFR Part 74 for institutions of higher education, hospitals, other nonprofit organizations and commercial organizations, as applicable. _x000D_
_x000D_
</t>
  </si>
  <si>
    <t>{"flag":"none","description":"Administration for Community Living - Independent Living Administration"}</t>
  </si>
  <si>
    <t>Elizabeth Leef330 C Street SW, Washington, DC 20201 Email:&lt; a href='mailto:elizabeth.leef@acl.hhs.gov'&gt;elizabeth.leef@acl.hhs.gov&lt;/a&gt;Phone: (202) 475-2482 ;</t>
  </si>
  <si>
    <t xml:space="preserve">93.127 Emergency Medical Services for Children; 93.110 Maternal and Child Health Federal Consolidated Programs; </t>
  </si>
  <si>
    <t>Applications are reviewed by nonfederal consultants who make recommendations to the Administrator of Community Living. The Administrator will approve projects which best promote the purposes of TBI grants. Review criteria: The following review criteria apply to State Grants: (1) The extent to which the State demonstrates a comprehensive understanding of the problem – inadequate access to rehabilitation and other services - and associated contributing factors to the problem; (2) The extent to which the State proposes a plan to address barriers to accessing rehabilitation and other services by engaging in the four identified program activities: information and referral services, professional training, screening, and resource facilitation; (3) The strength and effectiveness of the method proposed to monitor and evaluate progress towards goals and the project results as well as how data on persons served will be gathered; (4) The extent to which the State proposes a plan to continually assess the impact of grant activities on individuals with TBI and their families; (5) The extent to which project personnel are qualified by training and/or experience to implement and carry out the statewide plan objectives. (6) Reasonableness of the proposed budget, and effectiveness of the proposed plan to accomplish the goals and objectives the State has for its TBI program.</t>
  </si>
  <si>
    <t>https://beta.sam.gov/fal/429e9d7286094ae6a467ccd84e097fd9/view</t>
  </si>
  <si>
    <t>Title V State Sexual Risk Avoidance Education (Title V State SRAE) Program</t>
  </si>
  <si>
    <t>{"list":[{"act":{"description":"The Bipartisan Budget Act of 2018"},"publicLaw":{"congressCode":"113","number":"93"},"USC":{"title":"42","section":"710"},"authorizationTypes":{"USC":true,"act":true,"statute":false,"publicLaw":true,"executiveOrder":false},"usc":{"title":"42","section":"710"}},{"act":{"description":"The Bipartisan Budget Act of 2018"},"publicLaw":{"congressCode":"115","number":"123"},"authorizationTypes":{"USC":false,"act":true,"statute":false,"publicLaw":true,"executiveOrder":false}}]}</t>
  </si>
  <si>
    <t xml:space="preserve">The purpose of the Title V State SRAE program is to provide messages to youth that normalizes the optimal health behavior of avoiding non-marital sexual activity. Title V SRAE is a prevention education program targeted to youth ages 10 to 19.  Programmatic services must be medically accurate and complete; age-appropriate; based on adolescent learning and developmental theories for the age group receiving the education; and culturally appropriate, recognizing the experiences of youth from diverse communities, backgrounds, and experiences._x000D_
_x000D_
Education on sexual risk avoidance must address each of the following topics:_x000D_
(A) The holistic individual and societal benefits associated with personal responsibility, self-regulation, goalsetting, healthy decision making, and a focus on the future._x000D_
(B) The advantage of refraining from non-marital sexual activity in order to improve the future prospects and physical and emotional health of youth._x000D_
(C) The increased likelihood of avoiding poverty when youth attain self-sufficiency and emotional maturity before engaging in sexual activity._x000D_
 (D) The foundational components of healthy relationships and their impact on the formation of healthy marriages and safe and stable families._x000D_
 (E) How other youth risk behaviors, such as drug and alcohol usage, increase the risk for teen sex._x000D_
(F) How to resist and avoid, and receive help regarding, sexual coercion and dating violence, recognizing that even with consent teen sex remains a youth risk behavior._x000D_
_x000D_
_x000D_
</t>
  </si>
  <si>
    <t>Eligible applicants include all 50 States, the District of Columbia, Puerto Rico, U.S. Virgin Islands, Guam, American Samoa, Commonwealth of the Northern Mariana Islands, Federate States of Micronesia, the Republic of the Marshall Islands, and Republic of Palau.</t>
  </si>
  <si>
    <t>Title V State SRAE will fund states to provide youth ages 10 to 19 with education on sexual risk avoidance (meaning voluntarily refraining from sexual activity).</t>
  </si>
  <si>
    <t>{"description":"Title V State SRAE applicants are required to submit a State Plan for FY2018 and a letter of intent in FY2019.  A signed letter from the authorized representative must accompany each application; it should include documentation establishing the authorized representative’s authority to apply for and administer the Title V SRAE grant program on behalf of the State and Territory. For states that did not apply for FY2018 funding, a State Plan and letter form the authorized representative is required for FY2019 awards. \r\n \r\n","isApplicable":false}</t>
  </si>
  <si>
    <t>{"description":"Application requirements and procedures will be listed in the funding opportunity announcement, which can be found on the ACF website at: https://ami.grantsolutions.gov/.\r\n\r\n"}</t>
  </si>
  <si>
    <t xml:space="preserve">For FY2018 and FY2019 funds allotted to States and Territories (states), the Administration for Children and Families (ACF) advised states of the funding opportunity through a Funding Opportunity Announcement (FOA). States that submitted applications for FY2018 will be reviewed by federal project officers and the Office of Grants Management will execute the awards. For states that did not receive funding in FY2018, a new application/state plan must be submitted for FY2019 awards._x000D_
_x000D_
</t>
  </si>
  <si>
    <t>{"awarded":"other","description":"Title V State SRAE awards will have a 24-month project period with two 12-month budget periods. \r\n\r\n","awardedDescription":"Draw downs are based upon need and project progress."}</t>
  </si>
  <si>
    <t>[{"code":"program","isSelected":true,"description":"Each award recipient will submit semi-annual performance progress, fiscal, and performance measure data reports. Grantees must submit all required reports in a timely manner and in the recommended format provided. The grantees shall submit an annual Financial Status Report (FSR). An FSR is due no later than 90 days after the end of the applicable 12 month budget period and failure to submit these in a timely manner could affect future funding. The report is an accounting of expenditures for each budget year of the project. There is a requirement for performance measurement data collection and performance progress reporting (e.g., monitoring requirements) for the Title V State SRAE funding opportunity announcement, to include discussion on the reporting requirements. The recipient shall submit an annual Financial Status Report (SF-425) due no later than 90 days after the end of the applicable 12 month budget period. The report is an accounting of expenditures for each year of the project. More specific information on this reporting requirement will be included in the Notice of Grant Award. There will be performance monitoring of the grants. \r\n\r\n"},{"code":"cash","isSelected":true,"description":"The Financial Status Report is required annually."},{"code":"progress","isSelected":true,"description":"Yes. Title V SRAE grantees will be required to submit progress reports semi-annually.  Reports will be due 30 days after the conclusion of the reporting period.  Title V State SRAE grantees must submit their reports online through the Online Data Collection (OLDC) system at: https://extranet.acf.hhs.gov/ssi.  Title V Competitive SRAE and SRARC grantees will submit their reports through GrantSolutions at https://home.grantsolutions.gov/home/ . Failure to submit reports on time may be a basis for withholding grant funds, suspension, or termination of the grant.  In addition, all funds reported after the obligation period will be recouped.  \r\n\r\nThe Application and Performance Progress Report requirements are approved under OMB control number 0970-0381, which expires 03/31/2020.  \r\nPerformance Progress Reports instructions and forms are available at: \r\nhttps://www.acf.hhs.gov/fysb/resource/aegp-report-forms\r\n"},{"code":"expenditure","isSelected":true,"description":"The recipient shall submit an annual Financial Status Report (SF-425) due no later than 90 days after the end of the applicable 12 month budget period. The report is an accounting of expenditures for each year of the project. More specific information on this reporting requirement will be included in the Notice of Grant Award."},{"code":"performanceMonitoring","isSelected":true,"description":"Yes.  FYSB requires project officers to conduct routine performance reviews that includes off-site and on-site monitoring of the Title V State SRAE grants."}]</t>
  </si>
  <si>
    <t xml:space="preserve">All financial records are to be maintained for three years after termination of the project or until the audit is completed, whichever occurs first. </t>
  </si>
  <si>
    <t>(Formula Grants) FY 19 est $75,000,000.00; FY 18 est $75,000,000.00; FY 17$63,372,499.00; -  In FY 2017, $69,825,000 was appropriated of which $63,372,499 was obligated.</t>
  </si>
  <si>
    <t>The range of awards for Title V SRAE is $13,500 to $7,358,829.</t>
  </si>
  <si>
    <t>{"list":[{"fiscalYear":2019,"description":"It is anticipated that 59 grants will be awarded. "},{"fiscalYear":2018,"description":"It is anticipated that 59 grants will be awarded. "},{"fiscalYear":2017,"description":"Thirty nine (39) grants have been awarded. Thirty nine ( 39) grants were awarded."}],"isApplicable":true}</t>
  </si>
  <si>
    <t xml:space="preserve">Contact the Family and Youth Services Bureau central office for available literature. You may also get information on the Family and Youth Services Bureau website at the following address: http://www.acf.hhs.gov/programs/fysb </t>
  </si>
  <si>
    <t>LeBretia White330 C St., SW,, Washington, DC 20021 Email:&lt; a href='mailto:lebretia.white@acf.hhs.gov'&gt;lebretia.white@acf.hhs.gov&lt;/a&gt;Phone: (202) 205-9605;</t>
  </si>
  <si>
    <t xml:space="preserve">93.092 Affordable Care Act (ACA) Personal Responsibility Education Program; 93.060 Sexual Risk Avoidance Education ; </t>
  </si>
  <si>
    <t xml:space="preserve">Title V State SRAE programs are required to develop and implement education normalizes the optimal health behavior of avoiding non-marital sexual activity. </t>
  </si>
  <si>
    <t>https://beta.sam.gov/fal/52f769d928ebbcc0f26affebdaff6ea1/view</t>
  </si>
  <si>
    <t>Grants to States to Support Oral Health Workforce Activities</t>
  </si>
  <si>
    <t>{"list":[{"act":{"description":"Section 340 G of the Public Health Service Act (42 U.S.C. 256g)."},"authorizationTypes":{"act":true}}]}</t>
  </si>
  <si>
    <t>Grants to States to Support Oral Health Workforce Activities assists states to develop and implement innovative programs to address the dental workforce needs of designated Dental Health Professional Shortage Areas.</t>
  </si>
  <si>
    <t>Eligible applicants include Governor appointed, state government entities. In addition to U.S. states, eligible applicants include: District of Columbia, Guam, the Commonwealth of Puerto Rico, the Northern Mariana Islands, the U.S. Virgin Islands, American Samoa, the Federated States of Micronesia, the Republic of the Marshall Islands, and the Republic of Palau. Each state is limited to only one application.  Applicants must have significant experience with addressing oral health workforce issues in underserved populations. Federally Recognized Indian Tribal Government and Native American Organizations may apply if they are otherwise eligible.</t>
  </si>
  <si>
    <t>Beneficiaries include Governor appointed, State government entities.</t>
  </si>
  <si>
    <t>{"description":"Applicants should review the individual HRSA Notice of Funding Opportunity (NOFO) issued under this CFDA program for any required proof or certifications which must be submitted with an application package.","isApplicable":true}</t>
  </si>
  <si>
    <t>{"environmentalImpact":{"reports":[{"isSelected":true,"reportCode":"statement"},{"isSelected":true,"reportCode":"assessment"},{"isSelected":true,"reportCode":"ExecutiveOrder12372"},{"isSelected":true,"reportCode":"otherRequired"}]},"description":"Environmental impact information is not required for this program. This program is excluded from coverage under E.O. 12372."}</t>
  </si>
  <si>
    <t>{"description":"HRSA requires all applicants to apply electronically through Grants.gov.\r\n\r\nAll eligible, qualified applications are forwarded to an objective review committee.  Based on the advice of the objective review committee, the HRSA program official with delegated authority is responsible for final selection and funding decisions. Notification is made in writing by a Notice of Award.\r\n"}</t>
  </si>
  <si>
    <t>Award notifications are made in writing (electronic) by a Notice of Award.</t>
  </si>
  <si>
    <t>{"types":{"moe":false,"formula":false,"matching":true},"formula":{"title":"","chapter":"","part":"","subPart":"","publicLaw":"","description":""},"matching":{"requirementFlag":"voluntary","percent":"40","description":"An entity that receives a grant under this program must contribute non-federal funds to activities carried out under this grant to an amount equal to at least 40 percent of the federal funding in support of the project.  Matching funds may be a combination of in-kind contributions, fairly valued, including plant, equipment, and services and may provide the contributions from state, local, or private sources. "},"moe":{"description":""}}</t>
  </si>
  <si>
    <t>{"awarded":"other","description":"This program provides support for project periods from three to four years with annual budget periods. Recipients draw down funds, as necessary, from the Payment Management System (PMS), the centralized web based payment system for HHS awards.","awardedDescription":"Recipients draw down funds, as necessary, from the Payment Management System (PMS).  PMS is the centralized web based payment system for HHS awards."}</t>
  </si>
  <si>
    <t>[{"code":"program","isSelected":true,"description":"Both program and financial reports are required. The recipient will be required to submit annual performance and progress reports.  "},{"code":"cash","isSelected":false,"description":""},{"code":"progress","isSelected":true,"description":"A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</si>
  <si>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Grantees are required to maintain grant accounting records 3 years after the date they submit the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</si>
  <si>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 xml:space="preserve">(Project Grants) FY 17$11,206,376.00; FY 18 est $11,589,816.00; FY 19 est $0.00; FY 16$14,014,185.00; - </t>
  </si>
  <si>
    <t>FY 16 Range: $287,883 to $500,000 
Average award: $457,558
FY 17 Range: $287,000 to $500,000
Average award: $457,000
FY 18 (estimate) Range: $121,698 to $400,000
Average award: $367,514</t>
  </si>
  <si>
    <t>{"list":[{"fiscalYear":2017,"description":"No current data available"},{"fiscalYear":2018,"description":"No current data available"},{"fiscalYear":2016,"description":"• Around 33 percent of SOHWP-supported students and dental residents reported coming from a rural background. \r\n• Grantees used SOHWP funding to support three tele-dentistry facilities and deliver oral health education to 66,909 people.\r\n• Grantees used SOHWP funding to provide dental sealants to 21,262 children; diagnostic or preventive dental services to 69,806 community residents.\r\n• Grantees provided topical fluoride treatments to 76,756 children, and oral screenings for 115,783 patients. \r\n• SOHWP funding supported the replacement of 14 water fluoridation systems to provide optimally fluoridated water to over 1,145,420 individuals. \r\n• Approximately 86 percent of the dentists who received SOHWP loan repayment are practicing in dental HPSAs. \r\n"}],"isApplicable":true}</t>
  </si>
  <si>
    <t>All administrative and audit requirements and the cost principles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http://www.hrsa.gov/grants/hhsgrantspolicy.pdf.</t>
  </si>
  <si>
    <t xml:space="preserve">Fiscal Year2018: No current data availableFiscal Year2017: No current data availableFiscal Year2016: Some examples of funded projects through this program include: 1) increasing the capacity of the oral health workforce to provide comprehensive oral health services in Dental HPSAs through portable school-based restorative care programs; 2) strengthening the oral health surveillance system by addressing data gaps across the lifespan; 3) developing training programs for oral health providers practicing in advanced roles; 4) establishing a unique and collaborative academic and direct service program using school-linked dental facilities to provide access to high quality oral health services; and 5) improving oral health through leadership, collaboration and action at the state and local level, with an emphasis on connecting oral health professionals to rural/or underserved areas. </t>
  </si>
  <si>
    <t>https://beta.sam.gov/fal/5aaf34e4fe5d44b3ade72c7c670f8ef5/view</t>
  </si>
  <si>
    <t>Special Diabetes Program for Indians Diabetes Prevention and Treatment  Projects</t>
  </si>
  <si>
    <t>{"list":[{"act":{"description":"Medicare &amp; Medicaid Extenders Act of 2010"},"publicLaw":{"congressCode":"111","number":"309"},"authorizationTypes":{"USC":false,"act":true,"statute":false,"publicLaw":true,"executiveOrder":false}},{"act":{"description":"Public Health Service Act"},"USC":{"title":"42","section":"330C(c)(2)(c)"},"authorizationTypes":{"USC":true,"act":true,"statute":false,"publicLaw":false,"executiveOrder":false},"usc":{"title":"42","section":"330C(c)(2)(c)"}},{"act":{"description":"Medicare Improvements for Patients and Providers Act of 2008"},"publicLaw":{"congressCode":"110","number":"275"},"authorizationTypes":{"USC":false,"act":true,"statute":false,"publicLaw":true,"executiveOrder":false}},{"act":{"description":"Balanced Budget Act of 1997"},"publicLaw":{"congressCode":"105","number":"33"},"statute":{"page":"574","volume":"111"},"authorizationTypes":{"USC":false,"act":true,"statute":true,"publicLaw":true,"executiveOrder":false}}]}</t>
  </si>
  <si>
    <t xml:space="preserve">To promote improved health care among American Indians/Alaska Natives through special diabetes prevention and treatment services with objectives and priorities determined at the local level. Extension of SDPI funds for FY 2016 and FY 2017 included a new grant application process that directs Community-Directed Diabetes Programs to identify and implement at least one Indian Health Diabetes Best Practice with defined goals, objectives and key measures based on community assessment and results of diabetes care and outcomes audit.  The funding mechanism is a competitive grant program. _x000D_
</t>
  </si>
  <si>
    <t>The Public Health Service Act, as amended, states that the following groups are eligible to apply for grants: Indian Health Service (IHS) entities: Indian tribes or tribal organizations who operate an Indian Health program. This includes program under a contract, grant, cooperative agreement or compact with the IHS under the Indian Self-Determination Act; and Urban Indian organizations that operate an urban Indian Health program. This includes programs under a grant or contract with the IHS under Title V of the Indian Health Care Improvement Act.</t>
  </si>
  <si>
    <t>American Indians/Alaskan Natives will be the ultimate beneficiaries of the funded projects through either prevention or direct treatment services.</t>
  </si>
  <si>
    <t>{"description":"Costs will be determined in accordance with Circular No. A-122, for nonprofit organizations or","isApplicable":true}</t>
  </si>
  <si>
    <t>{"description":"The preferred method for receipt of applications is electronic submission through Grants.gov.  However, should any technical problems arise regarding the submission, please contact Grants.gov Customer Support at 1-800-518-4726 or support@grants.gov.  The Contact Center is open 24 hours a day, 7 days a week (except for Federal holidays).  If you require additional assistance please contact Tammy Bagley, Grants Policy Officer at (301) 443-5204 at least fifteen days prior to the application deadline.  To submit an application electronically, please use the http://www.Grants.gov apply site.  Download a copy of the application package, on the Grants.gov website, complete it offline and then upload and submit the application via the Grants.gov site.  You may not e-mail an electronic copy of a grant application to us.  This program is subject to the provisions of either 45 CFR 92 or 45 CFR 74, depending upon the type of applicant organization.  Grant applications will be reviewed under an Objective Review process.  Applications will be ranked.  Grants will be awarded based on the results of the Objective Review process."}</t>
  </si>
  <si>
    <t>After review and approval, a notice of this grant award is prepared and processed along with the appropriate notification to the public.</t>
  </si>
  <si>
    <t>Funds are expected to be awarded no later than 45 days after complete applications are received.  Awards could be delayed for applications not meeting initial approval.</t>
  </si>
  <si>
    <t xml:space="preserve">The 1997 BBA Public Law 105-33 project period is currently up to 5 years with non-competitive renewals projected annually. The HR 4577 Public Law 106-554 project period is projected to be 3 years with non-competitive renewals projected annually. The SDPI Reauthorization of 2002 Public Law 107-360 project period is up to 5 years with non-competitive grants and competitive grants renewals projected annually. The 2008 Public Law 110-275 is for 2 years extension of SDPI funds for FY 2010 and FY 2011. The 2010 Public Law 111-309, Medicare and Medicaid Extenders Act extends funds for 2 years through FY 2013. The American Taxpayer Relief Act of 2012 (P.L. 112-240) to extend funding through FY 2014, the Protecting Access to Medicare Act of 2014 (PL 113-93; H.R. 4302) to extend funding through FY 2015. H.R. 2 – The Medicare Access and CHIP Reauthorization Act of 2015 authorized SDPI for FY 2016 and FY 2017.  _x000D_
_x000D_
</t>
  </si>
  <si>
    <t>{"awarded":"quarterly","description":"The Public Law 105-33 project was limited to 5 years (total) with annual budget periods. The Public Law 106-554 project was limited to 3 years (total) with annual budget periods. The Public Law 107-360 project is limited to 5 years (total) with annual budget periods. The Public Law 110-275 project is limited to 2 years with annual budget periods (FY 2010 and FY 2011). The Public Law 111-309 project is limited to 2 years with annual budget periods (FY 2012 and FY 2013).  The American Taxpayer Relief Act of 2012 (P.L. 112-240) to extend funding through FY 2014, the Protecting Access to Medicare Act of 2014 (PL 113-93; H.R. 4302) to extend funding through FY 2015. H.R. 2 – The Medicare Access and CHIP Reauthorization Act of 2015 authorized SDPI for FY 2016 and FY 2017.   "}</t>
  </si>
  <si>
    <t>[{"code":"program","isSelected":false},{"code":"cash","isSelected":true,"description":"Grantees will be required to submit quarterly Federal Financial Report (SF-425 or FFR) to the Division of Payment Management Branch."},{"code":"progress","isSelected":true,"description":"Progress reports are required annually, semi-annually or quarterly depending on the time lines set by the IHS program. A final progress report is due 90 days after the end of each budget period and at the end of the final project period."},{"code":"expenditure","isSelected":true,"description":"Grantees will be required to submit quarterly Federal Financial Report (SF-425 or FFR) to the Division of Payment Management Branch."},{"code":"performanceMonitoring","isSelected":true,"description":"IHS grants are monitored by the Division of Grants Management for financial compliance and by the IHS Program Staff for programmatic compliance.  Semi-annual Progress and Annual Reports are required from grantees."}]</t>
  </si>
  <si>
    <t>Financial records of the grant must be retained for 3 years after submission of the final expenditure report. If questions remain, such as those resulting from an audit, pertinent records must be kept until the matter is resolved. The Secretary, the Inspector General of the Department of Health and Human Services, and the Comptroller General of the United States or any of their authorized representatives shall have the right to access all records, reports, books, documents, papers, or other records of the grantee, contractor, or subcontractor, or of any entity pertinent to the DHHS grant in order to make audits, examinations, excerpts, and transcripts. In accordance with 45 CFR 92 or 45 CFR 74, Subpart D, as applicable, grantees are required to maintain grant records for 3 years after they submit their final expenditures report. If any litigation, claim, negotiation, audit or other action involving the records have been started before the end of the 3-year period, the records must be retained until completion of the action and resolution of all issues arising from it, or until the end of the regular 3-year period, whichever is later.</t>
  </si>
  <si>
    <t>(Project Grants) FY 18 est $138,700,000.00; FY 17 est $138,700,000.00; FY 16$138,700,000.00;</t>
  </si>
  <si>
    <t>45 CFR 92 and 45 CFR 74; HHS Grants Policy Statement (Rev.) January, 2007.</t>
  </si>
  <si>
    <t>{"flag":"none","description":"Program Contact: IHS Division of Diabetes Treatment and Prevention, 5600 Fishers Lane, Rockville, MD 20857; e-mail: diabetesprogram@ihs.gov; telephone: 1-844-447-3387.\r\n\r\nGrants Management Contact: Mr. Robert Tarwater, Director, Division of Grants Management, Indian Health Service, 5600 Fishers Lane, Mail Stop 09E70, Rockville, MD 20857.  Telephone: (301) 443-5204, Fax (301) 594-0899."}</t>
  </si>
  <si>
    <t>https://beta.sam.gov/fal/74a7bf37c26b6892a4afea532251520a/view</t>
  </si>
  <si>
    <t>Policy Research and Evaluation Grants</t>
  </si>
  <si>
    <t>{"list":[{"act":{"description":"Social Security Act, Section 1110, 42 U.S.C. 1310.\r\n"},"authorizationTypes":{"USC":false,"act":true,"statute":false,"publicLaw":false,"executiveOrder":false}}]}</t>
  </si>
  <si>
    <t>To support research that is relevant to policy development and evaluation of current and proposed programs of interest to the Secretary, the Administration, and the Congress. Priorities include: (1) Issues of long-term care, disability, and personal assistance services, including informal care giving; (2) health care delivery issues including health care financing; (3) welfare reform outcomes and policies affecting children and youth; (4) community development; (5) science policy development; and (6) the reduction of poverty.</t>
  </si>
  <si>
    <t>Assistance may be provided to State and local governments, institutions of higher education, nonprofit organizations and individuals. Occasionally, awards are made to for-profit organizations when deemed by the Assistant Secretary to be consistent with the legislative intent and purpose of the program.</t>
  </si>
  <si>
    <t>Federal, State and local governments will benefit.  (Note:  Projects do not  provide any direct assistance to individuals.</t>
  </si>
  <si>
    <t>{"description":"Nonprofit organizations must provide evidence of tax-exempt status. When projects involve the collaborative efforts of more than one organization or require the use of services or facilities not under the direct control of the applicant, written assurances of specific support or agreements must be submitted by the affected parties.","isApplicable":true}</t>
  </si>
  <si>
    <t>{"description":"Applications are submitted in response to specific announcements published on Grants.Gov. All applications must be submitted using the Department of Health and Human Services Standard Form 424 and additional forms as specified in the announcement. Each announcement provides specific additional instructions regarding the contents of the narrative description of the project, budget justification, evaluation criteria and other required information."}</t>
  </si>
  <si>
    <t>All applications are reviewed by an outside expert review panel.  Recommendations are made to the Assistant Secretary who makes the final determination of awards and amounts.  Official notice of approved application is made through the issuance of a Notice of Grant Award or a Notice of Cooperative Agreement.</t>
  </si>
  <si>
    <t>Extensions to the project period may be made if deemed appropriate by the Assistant Secretary for Planning and Evaluation and approved by the grants manager.</t>
  </si>
  <si>
    <t>{"types":{"moe":false,"formula":false,"matching":true},"matching":{"requirementFlag":"voluntary","percent":"25","description":"Requires a minimum 25% non-federal match"}}</t>
  </si>
  <si>
    <t>{"awarded":"other","description":"Grants and cooperative agreements are generally funded on a 12-month basis. Support beyond the first year is contingent upon acceptable evidence of satisfactory progress, continuing program relevance, and the availability of funds.","awardedDescription":"on demand"}</t>
  </si>
  <si>
    <t>[{"code":"program","isSelected":false},{"code":"cash","isSelected":true,"description":"Annual FSR"},{"code":"progress","isSelected":true,"description":"Quarterly and annual reports describing progress, delays and next steps"},{"code":"expenditure","isSelected":false},{"code":"performanceMonitoring","isSelected":true,"description":"Program Official reviews quarterly and annual reports to ensure adequate performance "}]</t>
  </si>
  <si>
    <t>In accordance with 45 CFR Part 74.53 and 45 CFR Part 92, grantees are to maintain accounting records for a minimum of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</si>
  <si>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(Project Grants) FY 16 est $1,900,000.00; FY 17 est $2,050,000.00; FY 18 est $1,900,000.00;</t>
  </si>
  <si>
    <t>for FY2016 one cooperative agreement award at estimated $1,900,000,  In FY2017 the single award was increased to $2,050,000.  For FY2018 it is estimated that the award will return to $1,900,000</t>
  </si>
  <si>
    <t>Donald T. Oellerich200 Independence Ave., Room 405F, Washington, DC 20201 Email:&lt; a href='mailto:don.oellerich@hhs.gov'&gt;don.oellerich@hhs.gov&lt;/a&gt;Phone: 2026908410;</t>
  </si>
  <si>
    <t>http://aspe.hhs.gov</t>
  </si>
  <si>
    <t>The rating criteria and the weight attached to each criterion is included in the funding opportunity announcement posted to grants.gov that requests project proposals. The criteria typically include such concerns as the significance and usefulness of the project; the appropriateness of the intervention/measurement methodology and design; the qualifications of personnel and the sponsoring organization; and the likelihood that the work plan and budget will produce the intended results.</t>
  </si>
  <si>
    <t>https://beta.sam.gov/fal/d531c935a7b6c77940d8c74c82147680/view</t>
  </si>
  <si>
    <t>State Capacity Building</t>
  </si>
  <si>
    <t>(Site Specific Activities Cooperative Agreement Program)</t>
  </si>
  <si>
    <t>{"list":[{"act":{"description":"Comprehensive Environmental Response, Compensation, and Liability Act (CERCLA) of 1980, Sections 104(i)(1)(E), (4), (6), (7), (9), (14) and (15), as amended; Superfund Amendments and Reauthorization Act of 1986, 42 U.S.C. 9604; Resource Conservation and Recovery Act, Section 3109(b) and (c), as amended; Hazardous and Solid Waste Amendments of 1984, 42 U.S.C. 6939 (b) and (c).\r\n"},"USC":{"title":"42","section":"6939 (b) and(c)"},"authorizationTypes":{"USC":true,"act":true,"statute":false,"publicLaw":false,"executiveOrder":false},"usc":{"title":"42","section":"6939 (b) and(c)"}}]}</t>
  </si>
  <si>
    <t>To fulfill the mandated objectives of the Comprehensive Environmental Response, Compensation, and Liability Act of 1980 (CERCLA) and the Superfund Amendments and Reauthorization Act (SARA) of 1986, as amended, in coordination with Agency for Toxic Substances and Disease Registry (ATSDR), by assisting public health agencies to build capacity to conduct (1) Health consultations, (2) public health assessments, (3) exposure investigations, (4) community involvement, (5) health education, and (6) public health studies.</t>
  </si>
  <si>
    <t>Eligible applicants are the official public health agencies of States or their bona fide agents or instrumentalities, to include the District of Columbia, American Samoa, the Commonwealth of Puerto Rico, the Virgin Islands, the Federated States of Micronesia, Guam, the Northern Marina Islands, the Republic of the Marshall Islands, and the Republic of Palau, and the Federally- recognized Indian tribal governments.</t>
  </si>
  <si>
    <t>Beneficiaries are individuals and/or families living in communities near or in proximity of Superfund sites.</t>
  </si>
  <si>
    <t>{"description":"Applicants must use application Form PHS 5161-1. Application packets are available from: Grants Management Branch, Procurement and Grants Office, Centers for Disease Control and Prevention, 2920 Brandywine Rd,. Room 3000, Mailstop K-75, Atlanta, GA 30341. By formal agreement, the CDC Procurement and Grants Office will act for and on behalf of ATSDR on this matter."}</t>
  </si>
  <si>
    <t>The Assistant Administrator, ATSDR, determines applications to be approved and the priorities for funding. When an application is approved for funding, the Grants Management Officer, CDC, acting as the agent for ATSDR, will prepare a Notice of Award.</t>
  </si>
  <si>
    <t>Awards are made for project periods from 1 to 5 years. Renewal awards cannot be made beyond the project period without competition.</t>
  </si>
  <si>
    <t>{"awarded":"lump","description":"The annual awards are for a 12 month budget period within a 3 to 5 year project period. Noncompetitive continuation awards within the project period are made on the basis of satisfactory progress and availability of funds."}</t>
  </si>
  <si>
    <t>[{"code":"program","isSelected":true,"description":"Refer to the Funding Opportunity for guidance."},{"code":"cash","isSelected":false},{"code":"progress","isSelected":true,"description":"Refer to the Funding Opportunity for guidance."},{"code":"expenditure","isSelected":true,"description":"Refer to the Funding Opportunity for guidance."},{"code":"performanceMonitoring","isSelected":true,"description":"Refer to the Funding Opportunity for guidance."}]</t>
  </si>
  <si>
    <t>Detailed and accurate records of travel expenditures, personnel hours and all other costs will be retained for at least 10 years in accordance with EPS's "Superfund Financial Management and Recordkeeping Guidance for Federal Agencies".  Such documents may be required to provide the basis of cost recovery actions or other litigation.  Additionally, this documentation must be available for audit or verification upon request of the office of Inspector General.</t>
  </si>
  <si>
    <t>(Cooperative Agreements) FY 16$10,442,338.00; FY 18 Estimate Not Available  FY 17 Estimate Not Available  - Sharon Cassell entered the obligations per Lisa Burns on 8/17/2015.</t>
  </si>
  <si>
    <t>$150,000 to $350,000</t>
  </si>
  <si>
    <t>http://www.atsdr.cdc.gov</t>
  </si>
  <si>
    <t>Applications for core activities only were reviewed and evaluated based on the following criteria: (1) Proposed Program: (a) Merit scientific and technical merit of the proposed project to perform public health assessments, consultations, exposure investigations, health education and public health studies consistent with ATSDR guidance and in a timely manner. Applicant's ability to evaluate the public health impact of hazardous waste sites using health, environmental, and demographic data, and health-related concerns from the local community. (b) Requirements Applicant's understanding of the requirements, objectives, and complexities of the interactions required for a successful program. c) Collaboration Applicant's plan to collaborate with political and private subdivisions of Federal, State, and local health and environmental agencies and community groups to obtain information needed for evaluating the public health impact of hazardous waste sites, disseminate results of findings, and prevent exposure if identified. (2) Program Personnel: The principal investigator or project director and his/her ability to devote time and effort to provide effective leadership, and the qualifications of the support staff. (3) Applicant Capability: Adequacy and commitment of institutional resources, facilities, space, and equipment necessary for conducting the project are available and sufficient. (4) Program Budget: Extent to which the budget is reasonable, clearly justified, and consistent with intended use of funds. The priority order for funding cooperative agreements was as follows: (a) Number of proposed and/or listed National Priority List (NPL) sites (Federal and nonfederal) based on the most current EPA list, (b) number of Comprehensive Environmental Response, Compensation, and Liability Information System (CERCLIS) sites (Federal and nonfederal) based on the most current EPA list; (c) applicants who applied for both Core Activities and optional Activities; and (d) geographic distribution across the United States. (5) Human Subjects: Applicant's plan for adequate protection of human subjects. Applications for conducting Core Plus Optional Activities were reviewed and evaluated based on the following criteria: Proposed Program: In addition to the criteria outlined above for Core Activities, the applicant had to indicate an understanding of and capability for conducting human health studies as contained in the proposed site-specific protocol which had to include: (a) The approach, feasibility, adequacy, and rationale for the proposed study design, (b) the technical merit of the proposed study, (c) the proposed timeline, including measurable objectives, (d) proposed method for disseminating the results of the study.</t>
  </si>
  <si>
    <t>https://beta.sam.gov/fal/a4a0fc8cbee78d27bb354f88036fa5b3/view</t>
  </si>
  <si>
    <t>State Rural Hospital Flexibility Program</t>
  </si>
  <si>
    <t>The Rural Hospital Flexibility Program (Flex) The Rural Veterans Health Access Program</t>
  </si>
  <si>
    <t>{"list":[{"act":{"description":"The Rural Veterans Health Access Program-Title XVIII, § 1820 (g) (6) of the Social Security Act (42 U.S.C. 1395i-4(g) (6)), as amended\n\nThe Rural Hospital Flexibility Program (Flex)-Title XVIII, §1820(g) (1) and (2) of the Social Security Act (42 U.S.C. 1395i-4), as amended, Consolidated and Further Continuing Appropriations Act, 2015 (P.L. 113-235)."},"authorizationTypes":{"act":true}}]}</t>
  </si>
  <si>
    <t xml:space="preserve">The Rural Hospital Flexibility Program (Flex) engages state designated entities in activities relating to planning and implementing rural health care plans and networks; designating facilities as Critical Access Hospitals (CAHs); providing support for CAHs for quality improvement, quality reporting, performance improvements, and benchmarking; and integrating rural emergency medical services (EMS). Specifically, the Flex program provides funding for states to support technical assistance activities to improve the quality of health care provided by CAHs, the financial stability and sustainability of CAHs, the integration of emergency medical services (EMS), and the health of rural communities. State Flex programs also assist in the conversion of qualified small rural hospitals to CAH status and support the integration of value based payment and innovative health care models in rural communities. State designated Flex Programs will act as a resource and focal point for these activities, ensuring people in rural communities have access to high quality health care services._x000D_
_x000D_
The Rural Veterans Health Access Program provides funding to states to coordinate activities to provide rural veterans access to services for needed mental health care via the use of networks, electronic communication and telehealth networks.The program targets states with high percentages of veterans to the total population._x000D_
</t>
  </si>
  <si>
    <t>Flex and Rural Veterans Awardees: Only states with certified Critical Access Hospitals are eligible for this Program. The Governor designates the eligible applicant from each state. All other states need to submit an application to the Regional Administrator of their CMS Regional Office that expresses the state's interest in developing a Medicare Rural Hospital Flexibility Program before they can apply for grant funds.</t>
  </si>
  <si>
    <t xml:space="preserve">States with at least one hospital located in a non-metropolitan statistical area or county and provides CMS with necessary assurances._x000D_
</t>
  </si>
  <si>
    <t>{"description":"Applicants should review the individual HRSA funding opportunity announcement issued under this CFDA program for any required proof or certifications which must be submitted prior to or simultaneous with submission of an application package.","isApplicable":true}</t>
  </si>
  <si>
    <t>All qualified applications will be forwarded to an objective review committee. Based on the advice of the objective review committee, the HRSA program official with delegated authority is responsible for final selection and funding decisions.</t>
  </si>
  <si>
    <t>6 months.</t>
  </si>
  <si>
    <t xml:space="preserve">The Medicare Rural Hospital Flexibility Grant Program awards may be made for up to 4-year project periods. Subject to availability of funds, after initial awards, projects may be renewed non-competitively contingent upon submission and approval of an application, availability of appropriated funds, and awardee’s satisfactory performance. _x000D_
_x000D_
The Rural Veterans Health Access Program – awards may be made for up to 3-year project periods. Subject to availability of funds, after initial awards, projects may be renewed non-competitively contingent upon submission and approval of an application, availability of appropriated funds, and awardee’s satisfactory performance._x000D_
</t>
  </si>
  <si>
    <t>{"awarded":"other","description":"Awards are made annually. Funds are available to awardees on an as needed basis throughout the budget period and payments are made through the DHHS Payment Management System. ","awardedDescription":"See the following for information on how assistance is awarded/released: Awardee drawdown funds, as necessary, from the Payment Management System (PMS). PMS is the centralized web based payment system for HHS awards."}</t>
  </si>
  <si>
    <t>[{"code":"program","isSelected":true,"description":"The awardee will be required to submit performance and progress reports as well as 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For the Rural Veterans Health Access Program and the Medicare Rural Hospital Flexibility Grant Program, an annual Performance Information Management System data report is due within 60 days of the end of the budget period. A final program report is to be submitted within 90 days after the close of the project period. Awardees in the Medicare Rural Hospital Flexibility Grant Program are required to participate in activities related to the Flex Program Evaluation Cooperative Agreement. "},{"code":"cash","isSelected":false,"description":""},{"code":"progress","isSelected":true,"description":"Refer to notice of funding opportunity ."},{"code":"expenditure","isSelected":false,"description":""},{"code":"performanceMonitoring","isSelected":false,"description":""}]</t>
  </si>
  <si>
    <t>(Project Grants) FY 17$23,659,822.00; FY 18 est $26,659,822.00; FY 19 Estimate Not Available  FY 16$23,659,822.00; - Medicare Rural Hospital Flexibility Grant Program.(Project Grants) FY 17$900,000.00; FY 18 est $600,000.00; FY 19 Estimate Not Available  FY 16$900,000.00; - Rural Veterans Health Access Program</t>
  </si>
  <si>
    <t>Medicare Rural Hospital Flexibility Program
$316,735 to $968,815; Average, $592,440
Rural Veterans Health Access Program: $300,000</t>
  </si>
  <si>
    <t xml:space="preserve">This program is subject to the provisions of 45 CFR Part 92 for state, local and tribal governments and 45 CFR Part 74 for institutions of higher education, hospitals, other nonprofit organizations and commercial organizations, as applicable._x000D_
_x000D_
HRSA awards are subject to the requirements of the HHS Grants Policy Statement (HHS GPS) that are applicable based on recipient type and purpose of award. The HHS GPS is available at https://www.hrsa.gov/grants/hhsgrantspolicy.pdf._x000D_
</t>
  </si>
  <si>
    <t>{"flag":"appendix","description":"Federal Office of Rural Health Policy, 5600 Fishers Lane, Room 17W59D, Rockville, Maryland 20857 Phone:(301) 443-0835"}</t>
  </si>
  <si>
    <t>Rural Hospital Flexibility Program (Flex)5600 Fishers Lane,, Rockville, MD 20857 Email:&lt; a href='mailto:SYoung@hrsa.gov'&gt;SYoung@hrsa.gov&lt;/a&gt;Phone: (301) 443-5905;Monica Cowan, Program Coordinator5600 Fishers Lane, Rockville, MD 29857 Email:&lt; a href='mailto:MCowan@hrsa.gov'&gt;MCowan@hrsa.gov&lt;/a&gt;Phone: (301) 443-0076;</t>
  </si>
  <si>
    <t>http://www.hrsa.gov/ruralhealth/</t>
  </si>
  <si>
    <t>Contact Headquarters for selection criteria.</t>
  </si>
  <si>
    <t>https://beta.sam.gov/fal/04ccb7a07c0a4620b0889cc07b7dabb4/view</t>
  </si>
  <si>
    <t>Mental Health Research Grants</t>
  </si>
  <si>
    <t>{"list":[{"act":{"description":"Public Health Service Act"},"publicLaw":{"congressCode":"109","number":"482"},"USC":{"title":"42","section":"241"},"authorizationTypes":{"USC":true,"act":true,"publicLaw":true},"usc":{"title":"42","section":"241"}},{"act":{"description":"Public Health Service Act"},"publicLaw":{"number":"109-482"},"USC":{"title":"42","section":"281"},"authorizationTypes":{"USC":true,"act":true,"publicLaw":true},"usc":{"title":"42","section":"281"}},{"act":{"description":"SBIR/STTR Reauthorization Act of 2011"},"publicLaw":{"number":"106-554"},"authorizationTypes":{"act":true,"publicLaw":true}}]}</t>
  </si>
  <si>
    <t>The mission of the National Institute of Mental Health (NIMH) is to transform the understanding and treatment of mental illnesses through basic and clinical research, paving the way for prevention, recovery, and cure.  In fiscal year (FY) 2008, NIMH released its first Strategic Plan, which guided the Institute’s work toward this mission.  
In March 2015, NIMH released its new Strategic Plan for Research.  Moving forward, the NIMH will be guided by both this new Plan and by the Strategic Research Priorities based on the Plan.  
The Strategic Plan for Research comprises four high-level Strategic Objectives: (1) Define the mechanisms of complex behaviors; (2) Chart mental illness trajectories to determine when, where, and how to intervene; (3) Strive for prevention and cure; and (4) Strengthen the public health impact of NIMH-supported research.  The four Objectives of the Plan describe the continuum of mental health research, ranging from understanding basic pathophysiology, to defining the trajectories of mental illnesses, to developing innovative treatment and prevention strategies, to ensuring public health impact.  The Institute’s overall funding strategy is to support a broad spectrum of investigator-initiated research in fundamental science, with increasing use of Institute-solicited initiatives for applied research where public health impact is a short-term measure of success.  
Cross-cutting themes relevant to all research supported by NIMH include the Research Domain Criteria Initiative; the Institute’s new experimental medicine approach, which focuses on studies with defined targets and milestones; the role of the environment in the pathogenesis of mental illnesses; the new culture of open science with broad and rapid data sharing; preemptive medicine; research designed to reduce and eliminate mental health disparities both within and outside the United States – specifically, research on sex, gender, age, racial, and ethnic differences related to mental illnesses; partnerships with external stakeholders; and, supporting and training future generations of mental health researchers. 
Specific program objectives include:
To determine the molecular, cellular, and systems components underlying brain connectivity and dynamic patterns of brain activity using model systems, and human studies; to identify the mechanisms responsible for establishing and maintaining circuits; to identify and validate novel assays to quantify changes in the activity of molecules, cells, and circuits; and, to elucidate the basic biology linking changes in molecular-, cellular-, and circuit-based targets to alterations in complex behaviors.
To define genomic variations associated with mental illnesses and determine the biological consequences of these variations; to define the molecular mechanisms that determine how experience has enduring effects on gene expression, brain function, and behavior; to delineate environmental and biological factors altering genomic risk for mental illnesses; and, to develop analytical tools for multi-scale data integration.
To identify cells and brain networks that contribute to various aspects of mental function and dysfunction, such as cognition, emotion, and social behavior; to determine how changes in the physiological properties of molecules, cells, and circuits contribute to mental illnesses; to develop biomarkers of impaired neural function in humans at the level of molecules, cells, and circuits; and, to develop innovative technologies, as well as new pharmacological and genetic tools, to interrogate and modulate the signaling pathways and circuits altered by mental illnesses.
To characterize developmental processes across biological and behavioral domains of analysis that give rise to mental illnesses throughout the lifespan; to identify sensitive periods for typical and atypical mental health trajectories; and, to determine modifiers of maturational and illness trajectories, emphasizing periods of sensitivity to perturbation and/or potential for intervention.
To identify early biological and environmental risk and protective factors and their underlying mechanisms to serve as novel intervention targets; and, to develop biomarkers and assessment tools to predict illness onset, course, and intervention response across diverse populations.   
To identify and validate new targets for treatment development that underlie disease mechanisms; to develop and validate new metrics for target engagement that are feasible for use in clinical trials; and, to develop objective surrogate measures of outcome and clinical change that extend beyond symptoms, to assess if target mechanisms underlying general health and quality of life have been modified by treatments.
To develop valid and innovative biomarkers to detect subgroups of individuals sharing common etiologies – whether within or across traditional diagnostic categories – as well as aspects of emotion, cognition, and social behavior that predict clinical response; to foster personalized interventions and strategies for sequencing or combining existing and novel interventions that are optimal for specific phases of disease progression (e.g., prodromal, initial-onset, chronic), different stages of development (e.g., early childhood, adolescence, adulthood, late life), and other individual characteristics; and, to develop and refine alternative research designs and analytic approaches that can be used to test precise interventions.
To develop and test bundled intervention components (each validated individually in prior research) that have the greatest impact on patients’ lives and functioning; together with key stakeholders, including patient, provider, payer, and other research funding groups, to conduct efficient pragmatic trials that employ new tools to rapidly identify, engage, assess, and follow participants in the context of routine care; and, to enhance the practical relevance of effectiveness research, taking into account how patient-, provider-, and organizational-level factors impact the outcomes of interventions in practice settings.
To employ existing real-world data collection systems to identify strategies for improving access, quality, and equity of mental health services in diverse populations; to identify, validate, and scale-up innovative programs currently in use that improve mental health services for underserved populations; to optimize financing models for adults and children with serious mental illnesses to provide efficient and effective care in public and private health care systems.
In partnership with key stakeholders, to develop and validate strategies for implementing, sustaining, and continuously improving evidence-based practices; to build models to scale-up effective interventions for use in public and private primary care, specialty care, and other systems; and, to develop decision support tools that increase the effectiveness and continuous improvement of mental health interventions in public and private primary care, specialty care, and other systems.
To develop systems-level strategies in non-traditional mental health settings, using technology and other approaches, to identify, support, and monitor the effectiveness of care for individuals with mental illnesses; to develop and validate service delivery models that provide responsive and pre-emptive evidence-based supports for individuals throughout the course of illness; and, to develop and validate coordinated medical decision-making models that bridge multiple social and medical care settings to integrate the appropriate care for people with serious mental illnesses and multiple chronic conditions.
To develop assessment platforms within service systems that allow ongoing monitoring of mental illness prevalence, service access, quality, efficiency of care, and outcomes for people with mental illnesses; and, develop valid and reliable measures of treatment quality and outcomes that can be feasibly applied at the person, clinic, system, and population levels.
To expand approaches to integrate behavioral science with effective biomedical strategies for HIV prevention; to advance the development and testing of interventions delivered beyond the individual level, by incorporating appropriate context into intervention development and testing; to increase intervention potency and long-term maintenance of effects, with an emphasis on targeting high-risk vulnerable populations; to develop strategies to increase HIV-testing and improve linkage to care and timely treatment initiation; to develop and test interventions to improve HIV treatment outcomes through optimal treatment adherence and sustained engagement in care; and, to support implementation science and operations research to enhance dissemination strategies and public health impact of effective interventions.
To examine evolving pathophysiologic mechanisms of HIV-associated neurocognitive disorders (HAND) in the setting of long-term antiretroviral therapy, and development of novel therapeutic approaches to mitigate CNS complications of HIV infection; to support the use of state-of-the-art genetic approaches to identify and validate viral and host genetic factors that influence the pathophysiology of HAND; and, to define and characterize HIV persistence in the CNS in the context of suppressive highly active antiretroviral therapy, and foster translational research to enable therapeutic eradication of HIV-1 from the brain.</t>
  </si>
  <si>
    <t>COOPERATIVE AGREEMENTS;PROJECT GRANTS;TRAINING</t>
  </si>
  <si>
    <t xml:space="preserve">Public, private, -profit, or nonprofit agencies (including State and local government agencies), eligible Federal agencies, universities, colleges, hospitals, and academic or research institutions may apply for research grants. SBIR grants can be awarded only to domestic small businesses, and STTR grants can be awarded only to domestic small businesses which "partner" with a research institution in cooperative research and development.  _x000D_
_x000D_
An applicant for individual predoctoral fellowship support must be enrolled in a research doctoral degree program by the proposed activation date of the fellowship. A postdoctoral applicant must have received a Ph.D., Psy.D., M.D., D.D.S., Sc.D., D.N.S., D.O., D.S.W., or equivalent degree from an accredited institution to be eligible for an individual postdoctoral fellowship.  _x000D_
_x000D_
All research training awards are made to appropriate domestic research centers, medical schools, departments of psychiatry, non-medical academic departments, psychiatric hospitals or hospitals with psychiatric services, community mental health centers, and biomedical research institutes on behalf of individuals who need the opportunity to realize research potential. Except for the NIH Pathway to Independence (PI) Award (K99/R00), the individuals must be citizens or nationals of the United States or have been lawfully admitted for permanent residence. The NIH Pathway to Independence (PI) Award (K99/R00) is open to both U.S. citizens and non-U.S. citizens. Individuals must qualify by scholastic degree and previous training and/or experience. _x000D_
</t>
  </si>
  <si>
    <t>Individuals and public, private, profit, or nonprofit organizations.</t>
  </si>
  <si>
    <t>{"description":"For-profit organizations' costs will be determined in accordance with 48 CFR, Subpart 31.2 of the Federal Acquisition Regulations. For all other grantees, costs will be determined in accordance with HHS Regulations 45 CFR 75.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Instructions for electronic submission may be found with the federal SF424 (R&amp;R) form packages that are found in the SBIR/STTR funding opportunity announcements.  Instructions are provided for SBIR Phase I and Phase II awards, respectively; as well as for STTR Phase I and Phase II awards, respectively.  \r\n\r\nThe cost principles for awards under this program are set forth in HHS regulations at 45 CFR 75, Subpart E and Appendix IX (hospitals) to Part 75.  Commercial organizations are subject to the cost principles located at 48 CFR 31.2 Federal Acquisition Regulation.  See the NIH Grants Policy Statement for further guidance on the applicability of cost principals (http://grants.nih.gov/grants/policy/nihgps/index.htm).","isApplicable":true}</t>
  </si>
  <si>
    <t>{"description":"Most applications must be prepared and submitted electronically. Most applicants use the SF 424 (Research &amp; Related) for electronic submission. Information about the SF 424 form may be found on http://grants.nih.gov/grants/funding/424/index.htm, but application packages should be accessed through the appropriate funding opportunity announcement, found either on the NIH Guide for Grants and Contracts (http://grants1.nih.gov/grants/guide/index.html) or through the Grants.gov website (http://www.grants.gov/). Some institutions may submit the grant data directly (using what is called a system-to-system transfer). For further details, see grants.gov or eRA Commons. Application forms for SBIR and STTR grants may be obtained through the SBIR/STTR funding announcements posted on the NIH Guide for Grants and Contracts and the Grants.gov sites (see URLs listed above). All SBIR and STTR applications must be submitted electronically. The timeline for transition to electronic applications and the new forms may be found at: http://era.nih.gov/ElectronicReceipt/. For further assistance contact GrantsInfo, Telephone (301) 435-0714, Email: GrantsInfo@nih.gov.\r\n \r\nConsultation on a proposed project may be obtained from the NIMH branch or office responsible for the research area of interest. Applications are reviewed by principally nonfederal consultants recruited nationwide from the mental health field. The amounts of the award and period of support are determined on the basis of merit of the project and the nature of the grant mechanism. Electronic applications are submitted through the Grants.gov website.\r\n\r\nAwards made under this program are subject to 2 CFR 200, as implemented by 45 CFR 75 “Public Welfare, Uniform Administrative Requirements, Cost Principles and Audit Requirements for HHS Awards”.  The policies and procedures generally applicable to NIH grants are set forth in the NIH Grants Policy Statement (http://grants.nih.gov/grants/policy/nihgps/index.htm).\r\n \r\n"}</t>
  </si>
  <si>
    <t xml:space="preserve">All applications are evaluated for scientific and technical merit by an appropriate scientific peer review panel.  Applications other than fellowships must also be reviewed by the National Advisory Mental Health Council . All competitive applications compete for available funds on the basis of scientific and technical merit, program relevance, and program balance. All SBIR and STTR applications receiving a priority score compete for set-aside funds on the basis of scientific and technical merit and commercial potential of the proposed research, program relevance, and program balance among the areas of research. </t>
  </si>
  <si>
    <t xml:space="preserve">Applications: From 180 to 270 days from submission of application. _x000D_
_x000D_
SBIR/STTR applications: About 7- 1/2 months;_x000D_
_x000D_
AIDS-related research is expedited and a determination is made within 180 days. _x000D_
</t>
  </si>
  <si>
    <t>A principal investigator may question the substantive or procedural aspects of the review of his/her application by communicating with the staff of the Institute.  A description of the NIH Peer Review Appeal procedures is available on the NIH homepage http://grants.nih.gov/grants/guide/notice-files/NOT-OD-11-064.html</t>
  </si>
  <si>
    <t xml:space="preserve">Support is recommended for a specified project period, not in excess of 5 years. Prior to termination of a project period, the grantee may apply for renewal of support for a new project period. An application for renewal is processed as a new competing request. Small grants, exploratory, and dissertation grants are for 1-3 years (depending on program) and are not renewable. By law an individual may receive no more than 6 years of support in the aggregate at the predoctoral level and no more than 3 years of support in the aggregate at the postdoctoral level under the NRSA program (through an individual and/or institutional award). Any exception to these limitations requires a waiver from the Director of the awarding Institute based on review of justification from the awardee and the program director for the institutional grant. K01, K08, K23, K25 awards are made for up to 5-year periods with no renewal. K02 and K24 awards are made for a 5-year period, renewable once (unless holder has held a previous K02 or K24 award). K99 awards are made for up to 2-year periods with no renewal. </t>
  </si>
  <si>
    <t>{"awarded":"other","description":"Varies, with a project periods ranging from 1 to 5 years. Funding commitments are made annually. See the following for information on how assistance is awarded/released: A formal notification in the form of a Notice of Award (NoA) will be provided to the applicant organization.  SBIR: Generally, Phase I awards are for 6 months, and Phase II awards are for 2 years. STTR: Generally, Phase I awards are for 1 year and Phase II awards are for 2 years. Information on how assistance is awarded/released: A formal notification in the form of a Notice of Award (NoA) will be provided to the applicant organization. By law an individual may receive no more than 6 years of support in the aggregate at the predoctoral level and no more than 3 years of support in the aggregate at the postdoctoral level under the NRSA program (through an individual and/or institutional award). For an M.D./Ph.D. fellowship, 6 years may be requested. In practice, recommendations of review committees are generally for 2 or 3 years. \r\n","awardedDescription":"A formal notification in the form of a Notice of Award (NoA) will be provided to the applicant organization."}</t>
  </si>
  <si>
    <t>[{"code":"program","isSelected":false,"description":""},{"code":"cash","isSelected":false,"description":""},{"code":"progress","isSelected":true,"description":"Reports must be submitted as follows: (1) Interim progress reports annually as part of a non-competing application for previously recommended support; (2) terminal progress report within 90 days after end of project support."},{"code":"expenditure","isSelected":true,"description":"Annual financial status report within 90 days after termination of annual grant for some programs. In addition, immediate and full reporting of any inventions is required.\r\n"},{"code":"performanceMonitoring","isSelected":false,"description":""}]</t>
  </si>
  <si>
    <t>{"isApplicable":true,"description":" In addition, grants and cooperative agreements are subject to inspection and audits by DHHS and other Federal government officials. Per the regulations, a for-profit (commercial) organization is subject to audit requirements for a non-Federal audit if, during its fiscal year, it expended $500,000 or more under HHS awards and at least one award is a HHS grant. For-profit organizations have two options regarding the type of audit that will satisfy the audit requirements either: (1) a financial related audit (as defined in the Government Auditing Standards, GPO Stock #020-000-00-265-4, http://www.gao.gov/govaud/ybk01.htm) of the HHS awards in accordance with Government Auditing Standards, or (2) an audit that meets the requirements contained in OMB Circular No. A-133(http://www.whitehouse.gov/OMB/circulars/a133/a133.html).\r\n\r\nAwards made under this program are subject to the audit requirements of OMB 2 CFR 200, as implemented by 45 CFR 75, Subpart F, and in the NIH Grants Policy Statement (http://grants.nih.gov/grants/policy/nihgps/index.htm)."}</t>
  </si>
  <si>
    <t>Records must be retained at least 3 years; records shall be retained beyond the 3-year period if audit findings have not been resolved.</t>
  </si>
  <si>
    <t>75-0892-0-1-552;</t>
  </si>
  <si>
    <t xml:space="preserve">(Project Grants) FY 17$1,274,043,961.00; FY 18 est $1,365,511,296.00; FY 19 Estimate Not Available  - These figures represent total base dollars for Research Grants, SBIR/STTR, and NRSA training grants._x000D_
</t>
  </si>
  <si>
    <t>FY 2017 range:  $1 to $9,957,606 Average Cost:  $450,033</t>
  </si>
  <si>
    <t>{"list":[{"fiscalYear":2018,"description":"Estimate Not Available"},{"fiscalYear":2017,"description":"An estimated 2,834 grants will be awarded"}],"isApplicable":false}</t>
  </si>
  <si>
    <t>42 CFR 52. NIH Grant Policy Statement (Revised 12/2003). Grants will be available under the authority if and administered in accordance with the PHS Grants Policy Statement and federal regulations at 42 CFR 52 and 42 U.S.C. 241; Omnibus Solicitation of the Public Health Service for Small Business Innovation Research (SBIR) Applications; and Omnibus Solicitation of the National Institutes of Health for Small Business Technology Transfer Grant Applications.</t>
  </si>
  <si>
    <t>Jean Noronha, Ph.D.6001 Executive Blvd, Rockville, MD 20892-9609 Email:&lt; a href='mailto:nimhreferral@mail.nih.gov'&gt;nimhreferral@mail.nih.gov&lt;/a&gt;Phone: (301) 443-3367;</t>
  </si>
  <si>
    <t>http://www.nimh.nih.gov</t>
  </si>
  <si>
    <t>The following consideration will be used in determining projects to be funded: (1) Technical merit of the proposed project as determined by peer review; (2) Availability of funds; and (3) Relevance to program priorities.</t>
  </si>
  <si>
    <t>https://beta.sam.gov/fal/9a5e891d6cb61b85ecb094387e5e26c7/view</t>
  </si>
  <si>
    <t>(PRNS)</t>
  </si>
  <si>
    <t>{"list":[{"act":{"description":"Children's Health Act of 2000"},"publicLaw":{"congressCode":"106","number":"310"},"authorizationTypes":{"act":true,"publicLaw":true}},{"act":{"description":"Public Health Service Act"},"USC":{"title":"42","section":"290bb"},"authorizationTypes":{"USC":true,"act":true},"usc":{"title":"42","section":"290bb"}}]}</t>
  </si>
  <si>
    <t>Substance Abuse and Mental Health Service Administration (SAMHSA) was reauthorized by the Children's Health Action of 2000, Public law 106-310.  Under this reauthorization, SAMHSA was given the authority to address priority substance abuse treatment, prevention and mental health needs of regional and national significance through assistance (grants and cooperative agreements) to States, political subdivisions of States, Indian tribes and tribal organizations, and other public or nonprofit private entities.  Under these sections, CSAT, CMHS and CSAP seek to expand the availability of effective substance abuse treatment and recovery services available to Americans to improve the lives of those affected by alcohol and drug additions, and to reduce the impact of alcohol and drug abuse on individuals, families, communities and societies and to address priority mental health needs of regional and national significance and assist children in dealing with violence and traumatic events through by funding grant and cooperative agreement projects.  Grants and cooperative agreements may be for (1) knowledge and development and application projects for treatment and rehabilitation and the conduct or support of evaluations of such projects; (2) training and technical assistance; (3) targeted capacity response programs (4) systems change grants including statewide family network grants and client-oriented and consumer run self-help activities and (5) programs to foster health and development of children; (6) coordination and integration of primary care services into publicly-funded community mental health centers and other community-based behavioral health settings funded under Affordable Care Act (ACA).</t>
  </si>
  <si>
    <t>Public organizations, such as units of State and local governments and to domestic private nonprofit organizations such as community-based organizations, universities, colleges and hospitals.</t>
  </si>
  <si>
    <t>other non-profits</t>
  </si>
  <si>
    <t>{"description":"Applicants must provide proof of licensure, accreditation, certification, or chartering to provide substance abuse and/or mental health services or such other credential documentation as specific for a particular topical area.","isApplicable":true}</t>
  </si>
  <si>
    <t>{"environmentalImpact":{"reports":[{"isSelected":false,"reportCode":"statement"},{"isSelected":false,"reportCode":"assessment"},{"isSelected":true,"reportCode":"ExecutiveOrder12372"},{"isSelected":true,"reportCode":"otherRequired"}]},"description":"Applicants must comply with the Executive Order (E.O.) 12372 if their state(s) participates.  Review process recommendations from the state Single Point of Contact (SPOC) are due no later than 60 days after application deadline."}</t>
  </si>
  <si>
    <t>{"description":"45 CFR Part 75 Uniform Administrative Requirements, Cost Principles, and Audit Requirements for HHS Awards and HHS Grants Policy Statement.  All applicants must use the Application for Federal Assistance SF-424 form. "}</t>
  </si>
  <si>
    <t>Applications for grants and cooperative agreements recommended for approval by the initial review group and concurred in by the appropriate National Advisory Council and the Center Director(s) are awarded directly by the appropriate Center (CMHS, CSAP, CSAT) of SAMHSA to the applicant organization.</t>
  </si>
  <si>
    <t>{"awarded":"other","description":"Applications will be accepted for a project period of 1 to 7 years with 12 month budget periods.  Annual awards will be made subject to continued availability of funds and progress achieved.","awardedDescription":"SAMHSA awards grant projects for the 12 months budget period and release at the time the award is issued."}</t>
  </si>
  <si>
    <t>[{"code":"program","isSelected":true,"description":"Reports are required quarterly, semi-annually, or annually depending on individual program requirements.  "},{"code":"cash","isSelected":true,"description":"Quarterly reports are due to the Division of Payment Management."},{"code":"progress","isSelected":true,"description":"See above information."},{"code":"expenditure","isSelected":true,"description":"The (SF-425) Federal Financial Report is required by SAMHSA, Division of Grant Management 90 days after the end of each 12 month period and 90 days after the final 12 month period. "},{"code":"performanceMonitoring","isSelected":true,"description":"Site Visits, Conference Calls, Program Progress Reports and GPRA Data Reports"}]</t>
  </si>
  <si>
    <t>There is a 3-year records retention requirement; records shall be retained beyond the 3-year period if final audit has not been completed or findings resolved.</t>
  </si>
  <si>
    <t>75-1364-0-1-551;</t>
  </si>
  <si>
    <t xml:space="preserve">(Project Grants) FY 17$791,216,652.00; FY 18 est $444,885,477.00; FY 19 est $250,792,827.00; FY 16$791,858,769.00; - </t>
  </si>
  <si>
    <t>$17,692 to $7,099,783; $417,410</t>
  </si>
  <si>
    <t>{"list":[{"fiscalYear":2016,"description":"It is estimated 1055 awards will be made. 1,579 awards were made."},{"fiscalYear":2017,"description":"1,587 awards will be made."},{"fiscalYear":2018,"description":"It is estimated 960 awards will be made."}],"isApplicable":true}</t>
  </si>
  <si>
    <t xml:space="preserve"> CFR 200/45 CFR Part 75 Uniform Administrative Requirements, Cost Principles, and Audit Requirements for HHS awards; also the HHS Grants Policy Statement.</t>
  </si>
  <si>
    <t xml:space="preserve">Application submitted related to merit, peer review criteria scored, and generally funded in score order </t>
  </si>
  <si>
    <t>https://beta.sam.gov/fal/824ede8d1cf74403b7e63c01c47ab0a0/view</t>
  </si>
  <si>
    <t>Advanced Nursing Education Workforce Grant Program</t>
  </si>
  <si>
    <t>Advanced Nursing Education Workforce (ANEW), Advanced Nurse Education-Sexual Assault Nurse Examiner (ANE-SANE)</t>
  </si>
  <si>
    <t>{"list":[{"act":{"description":"Section 811 of the Public Health Service Act, (42 U.S.C. 296j)."},"authorizationTypes":{"act":true}}]}</t>
  </si>
  <si>
    <t>ANEW:  The ANEW Program supports innovative academic-practice partnerships to prepare advanced practice registered nursing students to practice in rural and underserved settings through academic and clinical training. The partnerships support enhanced didactic and clinical training opportunities in primary care for nursing students (including longitudinal clinical immersive training experiences), training for clinical preceptors, traineeships, and support for post-graduate employment in primary care, with a particular focus on rural and underserved populations.
ANE-SANE:  The purpose of the ANE-SANE funding is to increase the number of Registered Nurses (RNs), Advanced Practice Registered Nurses (APRNs), and Forensic Nurses trained and certified to conduct sexual assault nurse examinations in communities on a local, regional and/or state level.  Ideal applicants will have an infrastructure to recruit eligible Nurses, coordinate didactic and clinical training with identified partners, monitor and track clinical practice hours and certification completion, and have demonstrated strategies to retain SANEs in practice.  The goal of this program is to train providers to conduct sexual assault forensic examinations that provide better physical and mental health care for survivors, better evidence collection, and lead to higher prosecution rates.</t>
  </si>
  <si>
    <t>ANEW:  Eligible applicants are collegiate schools of nursing, nursing centers, academic health centers, State or local governments, and other public or private nonprofit entities accredited by a national nurse education accrediting agency recognized by the Secretary of the U.S. Department of Education. In addition to the 50 states, only the District of Columbia, Guam, the Commonwealth of Puerto Rico, the Northern Mariana Islands, American Samoa, the U.S. Virgin Islands, the Federated States of Micronesia, the Republic of the Marshall Islands, and the Republic of Palau are eligible to apply. Federally Recognized Indian Tribal Government and Native American Organizations may apply if they are otherwise eligible.
ANE SANE:  Eligible applicants include accredited schools of nursing, nursing centers, nurse-managed health clinics, academic health centers, State or local health departments, Community Health Centers, Rural Health Clinics, public or non-profit Hospitals, other emergency health care service providers, Federally Qualified Health Centers, Clinics receiving funding under Title X and other relevant public or private non-profit entities. Federally recognized Indian Tribal Government and Native American Organizations, as well as nonprofit (Internal Revenue Service (IRS) 501(c)(3) status) community-based and faith-based organizations may apply if they are otherwise eligible.   
The eligible state government entities include the 50 states, and the District of Columbia, Guam, the Commonwealth of Puerto Rico, the Northern Mariana Islands, American Samoa, the U.S. Virgin Islands, the Federated States of Micronesia, the Republic of the Marshall Islands, and the Republic of Palau. 
Individuals and foreign entities are not eligible under either ANEW or ANE-SANE.</t>
  </si>
  <si>
    <t>Accredited schools of nursing, nursing centers, academic health centers, state or local governments, and other public or private nonprofit entities determined appropriate by the Secretary.
ANE SANE:  An eligible participant must be a citizen of the United States, a non-citizen national, or a foreign national who possesses a visa permitting permanent residence in the United States (i.e., individuals on temporary or student visas are not eligible to receive SANE support). Award recipients may use this funding to support the following beneficiaries: (1) Currently practicing generalist Registered Nurses; (2) Students in Advanced Nursing Education Programs including Advanced Practice Registered Nursing and Forensic Nursing Programs; and (3) Currently practicing Advanced Practice Registered Nurses and Forensic Nurses.</t>
  </si>
  <si>
    <t>{"description":"HRSA requires all applicants to apply electronically through Grants.gov.\r\n\r\nAll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 \r\n"}</t>
  </si>
  <si>
    <t>{"awarded":"other","description":"ANEW:  This funding opportunity provides support for a 2-year project period.\nANE SANE:  This funding opportunity provides support for a 3-year project period.","awardedDescription":"Recipients draw down funds, as necessary, from the Payment Management System (PMS), the centralized web based payment system for HHS awards."}</t>
  </si>
  <si>
    <t>[{"code":"program","isSelected":true,"description":"Both program and financial reports are required. The recipient will be required to annual performance and progress reports."},{"code":"cash","isSelected":false,"description":""},{"code":"progress","isSelected":true,"description":"A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</si>
  <si>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Recipients are required to maintain grant accounting records 3 years after the date they submit the Federal Financial Review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</si>
  <si>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(Project Grants) FY 17$34,472,917.00; FY 18 est $56,753,263.00; FY 19 est $0.00; FY 16$29,134,346.00; - ANEW(Project Grants) FY 17$0.00; FY 18 est $8,000,000.00; FY 19 est $0.00; - ANEW SANE</t>
  </si>
  <si>
    <t>ANEW:
FY 17 Range $263,079 to $700,000; Average - $638,790$
FY 18 Range: $257,513 to $700,000; Average - $629,667.
ANE-SANE:
No Data Available</t>
  </si>
  <si>
    <t>Janice Young, AENT Project Officer, Department of Health and Human Services, Health Resources and Services Administration, Bureau of Health Workforce Division of Nursing and Public Health5600 Fishers Lane, Room 11N74A, Rockville, MD 20857 Email:&lt; a href='mailto:jyoung@hrsa.gov'&gt;jyoung@hrsa.gov&lt;/a&gt;Phone: (301) 443-6739;Karen Breeden, MPA, Health Resources and Services Administration, Bureau of Health Workforce, Division of Nursing and Public Health5600 Fishers Lane, Room 11N74B, Rockville, MD 20857 Email:&lt; a href='mailto:KBreeden@HRSA.gov'&gt;KBreeden@HRSA.gov&lt;/a&gt;Phone: 3014435787;</t>
  </si>
  <si>
    <t xml:space="preserve">93.358 Advanced Education Nursing Traineeships;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</si>
  <si>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(5) Support Requested; and (6) Diversity and Cultural Competence. In making grant awards under this Section, preference will be given to any qualified applicant with a project that will substantially benefit rural or underserved populations or help meet public health nursing needs in State or local health departments. This preference will only be applied to applications that rank above the 80th percentile of applications recommended for approval. See the most recent Notice of Funding Opportunity for detailed selection criteria.</t>
  </si>
  <si>
    <t>https://beta.sam.gov/fal/3534d7fe4e60eb1e61b90b25e7fe9ec3/view</t>
  </si>
  <si>
    <t>Geriatric Academic Career Awards Department of Health and Human Services</t>
  </si>
  <si>
    <t>Geriatric Academic Career Award (GACA)</t>
  </si>
  <si>
    <t>{"list":[{"act":{"description":"Public Health Service Act (42 U.S.C. 294c)"},"authorizationTypes":{"act":true}}]}</t>
  </si>
  <si>
    <t>The purpose of Geriatric Academic Career Award is to support the career development of junior faculty in geriatrics at accredited schools of allopathic medicine, osteopathic medicine, nursing, social work, psychology, dentistry, pharmacy, or allied health.  Faculty with expertise in geriatrics are needed to train the workforce and provide specialized care to improve health outcomes for older adults.</t>
  </si>
  <si>
    <t>Eligible applicant organizations include accredited schools of allopathic medicine, osteopathic medicine, nursing, social work, psychology, dentistry, pharmacy, or allied health.  Eligible applicant organizations must submit a separate application on behalf of each eligible individual applying for a Geriatric Academic Career Award.
Eligible individuals (GACA candidates) must:
A.	Be board certified or board eligible in internal medicine, family practice, psychiatry, or licensed dentistry, or have completed any required training in a discipline and be employed in an accredited health professions school that is approved by the Secretary;
B.	Have completed an approved fellowship program in geriatrics or have completed specialty training in geriatrics as required by the discipline; and for disciplines that do not require specialty training in geriatrics, they must have relevant clinical education, training, and research activities within the last five years; 
C.	Have a junior (non-tenured) faculty appointment at an accredited school of allopathic medicine, osteopathic medicine, nursing, social work, psychology, dentistry, pharmacy, or other allied health discipline in an accredited health professions school that is approved by the Secretary.  Adjunct and associate professor positions are not considered eligible faculty appointments for this award;
D.	Have a full-time junior faculty appointment in an accredited school of allopathic medicine, osteopathic medicine, nursing, social work, psychology, dentistry, pharmacy, or allied health, and commitment from the institution to spend 75 percent of the total time of the individual on teaching and developing skills in interprofessional education in geriatrics; and
E.	The GACA candidate receiving support from award funds must be a citizen of the United States, a foreign national having in his/her possession a visa permitting permanent residence in the United States, or a non-citizen national.
2. Institutions Eligible to Submit Applications on Behalf of Eligible Individuals
Institutions eligible to receive payments and to submit applications on behalf of 
individuals applying for a Geriatric Academic Career Award include accredited 
health professions schools of allopathic medicine, osteopathic medicine, nursing, social work, 
psychology, dentistry, pharmacy, or allied health. Federally Recognized Indian Tribal Government and Native American Organizations that are also schools of the types above are also eligible entities.</t>
  </si>
  <si>
    <t>Junior faculty who are academic geriatric specialists at an accredited health professions school of allopathic medicine, osteopathic medicine, nursing, social work, psychology, dentistry, pharmacy, or allied health.</t>
  </si>
  <si>
    <t>{"description":"Applicants should review the individual HRSA funding opportunity announcement issued under this CFDA program for any required proof or certifications which must be submitted with an application package. 2 CFR 200, Subpart E - Cost Principles applies to this program.","isApplicable":true}</t>
  </si>
  <si>
    <t>{"description":"2 CFR 200, Uniform Administrative Requirements, Cost Principles, and Audit Requirements for Federal Awards applies to this program. HRSA requires all applicants to apply electronically through Grants.gov. \n\nAll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Award.","isApplicable":true}</t>
  </si>
  <si>
    <t>{"awarded":"other","description":"This funding opportunity provides support for a year project period. See the following for information on how assistance is awarded/released: Grantees draw down funds, as necessary, from the Payment Management System (PMS). PMS is the centralized web based payment system for HHS awards."}</t>
  </si>
  <si>
    <t>[{"code":"program","isSelected":false,"description":""},{"code":"cash","isSelected":false,"description":""},{"code":"progress","isSelected":false,"description":""},{"code":"expenditure","isSelected":false,"description":""},{"code":"performanceMonitoring","isSelected":true,"description":"The recipient will be required to submit annual performance and annual progress reports. Cash reports are not applicable. 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 recipient’s five most highly compensated executives as outlined in Appendix A to 2 CFR Part 170 (The FFATA details are available online at http://www.hrsa.gov/grants/ffata.html). Competing continuation recipients, etc. may be subject to this requirement and will be so notified in the Notice of Award. No expenditure reports are required. Performance monitoring is not applicable."}]</t>
  </si>
  <si>
    <t>Grantees are required to maintain grant accounting records for three years after the date they submit the Federal Financial Report (FFR). If any litigation, claim, negotiation, audit, or other action involving the award has been started before the expiration of the three year period, the records shall be retained until completion of the action and resolution of all issues which arise from it, or until the end of the regular three year period, whichever is later.</t>
  </si>
  <si>
    <t xml:space="preserve">(Project Grants) FY 17$0.00; FY 18 est $0.00; FY 19 est $2,000,000.00; - </t>
  </si>
  <si>
    <t>FY 2019: Est. each awardee may receive $75000</t>
  </si>
  <si>
    <t>{"list":[{"fiscalYear":2017,"description":"No current data."},{"fiscalYear":2018,"description":"No current data."}],"isApplicable":true}</t>
  </si>
  <si>
    <t>All administrative and audit requirements and the cost principles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t>
  </si>
  <si>
    <t>CAPT Young Song5600 Fishers Lane, Room 9-36, Rockville, MD 20857 Email:&lt; a href='mailto:ysong@hrsa.gov'&gt;ysong@hrsa.gov&lt;/a&gt;Phone: 3014433353;</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</si>
  <si>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:( 1) Career Development Plan; (2) Applicant’s Training and Experience; and (3) Institutional Support. See the most recent Funding Opportunity Announcement for detailed selection criteria.</t>
  </si>
  <si>
    <t>Nov 15,2018</t>
  </si>
  <si>
    <t>https://beta.sam.gov/fal/a7fb91ac742f44daa7bb29d7bdf6a7e0/view</t>
  </si>
  <si>
    <t>{"list":[{"act":{"description":"Section 399M of the PHS Act, (42 U.S.C. 280g-1), as amended by the Early Hearing Detection and Intervention Act of 2010"},"authorizationTypes":{"act":true}}]}</t>
  </si>
  <si>
    <t>This program supports state and territory programs in developing a comprehensive and coordinated system of care targeted toward ensuring that newborns and infants receive appropriate timely services including continuous screening, evaluation, diagnosis and early intervention services. Additionally, family engagement and leadership is a focus of this program, as families have a unique perspective on how the system currently affects them personally and can provide valuable insight on effective  strategies to improve the system of care for deaf or hard of hearing children. The Universal Newborn Hearing Screening (UNHS) program also provides support to two organizations that assist the grantees/territories with technical assistance.</t>
  </si>
  <si>
    <t xml:space="preserve">Grants to states/territories and cooperative agreements to two organizations that will provide technical assistance. </t>
  </si>
  <si>
    <t>Infants and newborns who are deaf or hard of hearing and their families/caretakers.</t>
  </si>
  <si>
    <t>Final decisions are made 2 to 3 months after receipt of applications.</t>
  </si>
  <si>
    <t>Project periods are for 3 years. A progress report must be submitted annually. Budgetary information may be submitted annually for each project year.</t>
  </si>
  <si>
    <t>{"awarded":"other","description":"Awards are made annually, in accordance with the project period method of awarding grants. Payments are made through a Letter-of-Credit or Cash Demand System.","awardedDescription":"Grantee drawdown funds, as necessary, from the Payment Management System (PMS).  PMS is the centralized web based payment system for HHS awards.\r\n"}</t>
  </si>
  <si>
    <t>[{"code":"program","isSelected":true,"description":"The awardee will be required to submit performance and progress reports as well as status-federal financial reports (see the program announcement and notice of award for details for each required report). Performance Reports include annual reporting of performance measures data, as approved by Office of Management and Budget after public review via Federal Register Notice.  Data collection related to the program performance measures is required periodically to monitor grantee progress.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No expenditure reports are required. \r\n\r\n The following review criteria apply to state/territory Grants: (1) The extent to which the state/territory demonstrates a comprehensive understanding of the problem – newborns and infants that are not screened before one month of age, that do not receive an audiologic diagnosis before three months of age; and that are not enrolled into an early intervention program by the age of six months in order to facilitate age appropriate development of language and social skills. ; (2) The extent to which the state/territory proposes a plan to address possible challenges regarding newborns and infants having access to timely and appropriate services  ; (3) The strength and effectiveness of the method proposed to monitor and evaluate progress towards goals and the project results; (4) The extent to which the state/territory proposes a plan to continually assess the impact of grant activities as it relates to  newborns and infants who are deaf or hard of hearing  and their families as well as active family engagement and leadership; (5) The extent to which project personnel are qualified by training and/or experienced to implement and execute the statewide/territory plan objectives. (6) Reasonableness of the proposed budget, and effectiveness of the proposed plan to accomplish the goals and objectives the state/territory has for its UNHS program. "},{"code":"cash","isSelected":true,"description":"Federal Financial Report Cash Transaction Report"},{"code":"progress","isSelected":true,"description":"Refer to the notice of funding opportunity."},{"code":"expenditure","isSelected":true,"description":"Refer to the \"program reports\" details above."},{"code":"performanceMonitoring","isSelected":true,"description":"Refer to the \"program reports\" details above."}]</t>
  </si>
  <si>
    <t xml:space="preserve">Grantees are required to maintain grant accounting records 3 years after the date they submit the Federal Financial Review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t>
  </si>
  <si>
    <t xml:space="preserve">(Project Grants) FY 17$15,221,419.00; FY 18 est $15,327,470.00; FY 19 est $16,382,200.00; FY 16$16,294,812.00; - </t>
  </si>
  <si>
    <t>Grants to states and territories:
FY 18 est $195,000-$250,000. Average award of $248,000
Grants to LEND Audiology Programs
FY 18 est $942, 259. $62, 624- $80,000. Average award of $78,521
Cooperative Agreements: 
FY 18 est $1,200,000/$500,000 Average Award of $850,000.</t>
  </si>
  <si>
    <t>{"list":[{"fiscalYear":2016,"description":"TBA"},{"fiscalYear":2017,"description":"In 2016, 98% of newborns were screened; 62.7% received a diagnosis; and 67.2% were enrolled into early intervention services."},{"fiscalYear":2018,"description":"N/A"}],"isApplicable":true}</t>
  </si>
  <si>
    <t>{"flag":"appendix","description":"Sadie Silcott, Integrated Services Branch, Division of Services for Children with Special Health Needs, Maternal and Child Health Bureau, Health Resources and Services Administration, Department of Health and Human Services, Room 18W57, 5600 Fishers Lane, Rockville, MD 20857. Telephone: (301) 443-0133."}</t>
  </si>
  <si>
    <t>Sadie Silcott,5600 Fishers Lane, Room 18W57, Rockville, MD 20857 Email:&lt; a href='mailto:SSilcott@hrsa.gov'&gt;SSilcott@hrsa.gov&lt;/a&gt;Phone: (301) 443-0133.;</t>
  </si>
  <si>
    <t>The objective review of all applications includes thorough and consistent examinations of each submission by persons knowledgeable in the field for that support is requested and has no direct relationship with the organization or individual submitting the application and do not have personal or invested interest in the award of a grant to that organization or individual. Peer review is a system that uses reviewers that are the professional equals of the principal investigator or program director and will be responsible for directing or conducting the proposed project. That is a form of objective review. Reviewers may be Federal or nonfederal. Final review criteria are included in the application kit.</t>
  </si>
  <si>
    <t>https://beta.sam.gov/fal/5fb1b9f73fde4b608a372d99cbebc37a/view</t>
  </si>
  <si>
    <t>Poison Center Support and Enhancement Grant Program</t>
  </si>
  <si>
    <t>Poison Control Centers (PCCs)</t>
  </si>
  <si>
    <t>{"list":[{"act":{"description":"Legislative Authority: Section 1273 of the Public Health Service Act, (42 U.S.C. 300d – 73),\r\nas amended by P. L. 113-77, the Poison Center Network Act of 2014 of 2014, Public Law 113-77."},"publicLaw":{"congressCode":"113","number":"77"},"authorizationTypes":{"USC":false,"act":true,"statute":false,"publicLaw":true,"executiveOrder":false}}]}</t>
  </si>
  <si>
    <t xml:space="preserve">The objectives are (1) to support PCCs' efforts to prevent, and provide treatment recommendations, for poisonings; (2) to comply with operational requirements needed to sustain accreditation and or achieve accreditation; and/or (3) improve and enhance communications and response capability and capacity as stated in Section 1273 as stated in Section 1273 (b) of Public Law 113-77. </t>
  </si>
  <si>
    <t xml:space="preserve">U.S. accredited Poison Control Centers. Unaccredited centers are eligible for a grant waiver if such centers can reasonably demonstrate that they will obtain such accreditation within a reasonable period of time.  </t>
  </si>
  <si>
    <t>Residents of the 50 United States, Puerto Rico, the District of Columbia, the U.S. Virgin Islands, Guam, American Samoa, and the Federated States of Micronesia.</t>
  </si>
  <si>
    <t>{"description":"Applicants should review the individual HRSA notice of funding opportunity issued under this CFDA program for any required proof or certifications which must be submitted prior to or simultaneous with submission of an application package including documentation of maintenance of effort. ","isApplicable":true}</t>
  </si>
  <si>
    <t>Renewals will be determined by the Associate Administrator for the Healthcare Systems Bureau and extensions are requested in writing addressed to the Grants Management Specialist.</t>
  </si>
  <si>
    <t>{"awarded":"other","description":"Refer to the notice of funding opportunity. See the following for information on how assistance is awarded/released: Grantees drawdown funds, as necessary, from the Payment Management System (PMS). PMS is the centralized web-based payment system for HHS awards.","awardedDescription":"Grantees drawdown funds, as necessary, from the Payment Management System (PMS).  PMS is the centralized web-based payment system for HHS awards.\r\n\r\n"}</t>
  </si>
  <si>
    <t>[{"code":"program","isSelected":true,"description":"A final report is required.  No cash reports are required."},{"code":"cash","isSelected":false,"description":""},{"code":"progress","isSelected":true,"description":"The awardee will be required to submit performance and progress reports as well as status-federal financial reports (see the notice of funding opportunity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No expenditure reports are required. Performance monitoring is not applicable."},{"code":"expenditure","isSelected":false,"description":""},{"code":"performanceMonitoring","isSelected":false,"description":""}]</t>
  </si>
  <si>
    <t xml:space="preserve">Grantees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_x000D_
</t>
  </si>
  <si>
    <t xml:space="preserve">(Project Grants) FY 17$17,140,752.00; FY 18 est $18,549,001.00; FY 19 Estimate Not Available  FY 16$17,018,338.00; - </t>
  </si>
  <si>
    <t>Range: $12,466 to $2,185,501. 
Average: $356,711.</t>
  </si>
  <si>
    <t>{"flag":"appendix","description":"Sondra Stevenson, Acting Director, Division of Poison Control and Healthcare Facilities, Health Resources and Services Administration, Department of Health and Human Services, Room 08W-26, 5600 Fishers Lane, Rockville, Maryland 20857. Telephone: (301) 443-8177."}</t>
  </si>
  <si>
    <t>Poison Control Program,5600 Fishers Lane, Room 08W-26, Rockville, MD 20857 Email:&lt; a href='mailto:SStevenson1@hrsa.gov'&gt;SStevenson1@hrsa.gov&lt;/a&gt;Phone: (301) 443-8177;</t>
  </si>
  <si>
    <t xml:space="preserve">Completeness and clarity of the project narrative; practicality and achievability of the plan to use requested grant funds to increase access to services; clarity and appropriateness of the budget and coordinated budget narrative; strength and adequacy of professional staff and subcontractors; clarity and strength of methodology; and strength of letters of support for any collaborative efforts. </t>
  </si>
  <si>
    <t>https://beta.sam.gov/fal/eb8fdb29c65c4ecaa208a7ee5c2da2e6/view</t>
  </si>
  <si>
    <t>Children's Hospitals Graduate Medical Education Payment Program</t>
  </si>
  <si>
    <t>CHGME Payment Program</t>
  </si>
  <si>
    <t>{"list":[{"act":{"description":"Section 340E of the Public Health Service Act (42 U.S.C. 256e), Public Law 109-307 as amended by the Children’s Hospital GME Support Reauthorization Act of 2013."},"authorizationTypes":{"act":true}}]}</t>
  </si>
  <si>
    <t>The Children's Hospitals Graduate Medical Education (CHGME) Payment Program provides funds to freestanding children's teaching hospitals to support the training of pediatric and other residents in graduate medical education (GME) programs. Federal funding for graduate medical education (GME) is extensively provided by the Centers for Medicare and Medicaid Services (CMS). Prior to the enactment of the CHGME Payment Program, children’s teaching hospitals received a disproportionately low amount of this federal funding when compared to teaching hospitals that serve adult patients. The purpose of the CHGME Payment Program is to compensate for the disparity in the level of federal funding for pediatric teaching hospitals versus other types of teaching hospitals. The CHGME Payment Program is administered by the Bureau of Health Workforce (BHW), Health Resources and Services Administration (HRSA), Department of Health and Human Services (DHHS).</t>
  </si>
  <si>
    <t>Applicants (children's teaching hospitals) must meet the following eligibility requirements in accordance with the Federal Register Notice, Vol. 66, No. 41 published on March 1, 2001: (1) Participate in an approved graduate medical education residency training program; (2) have a Medicare provider payment agreement as defined by section 340E(g)(2) of the PHS Act; (3) be excluded from the Medicare Inpatient Prospective Payment System (PPS) under Section 1886(d)(1)(B)(iii), of the Social Security Act and its accompanying regulations; and (4) be a "freestanding" children's hospital. The Children’s Hospital GME Support Reauthorization Act of 2013 has expanded the eligibility to include freestanding hospitals 1) with a Medicare payment agreement and that is excluded from the Medicare inpatient hospital prospective payment system pursuant to section 1886(d)(1)(B) of the Social Security Act and its accompanying regulations; 2) whose inpatients are predominantly individuals under 18 years of age; 3) that has an approved medical residency training program as defined in section 1886(h)(5)(A) of the Social Security Act; and 4) that is not otherwise qualified to receive payments under this section or section 1886(h) of the Social Security Act. The reauthorization permits the Secretary, “to make available up to 25% of the total amounts in excess of $245,000,000,” but “not to exceed $7,000,000,” for the purpose of making CHGME payments to these Newly Qualified Hospitals. Federally Recognized Indian Tribal Government and Native American Organizations may apply if they are otherwise eligible.</t>
  </si>
  <si>
    <t>Any public or private nonprofit and profit freestanding children's teaching hospital with an accredited residency training program which meets all eligibility requirements may apply.</t>
  </si>
  <si>
    <t>{"description":"Applicants should review the individual HRSA funding opportunity announcement issued under this CFDA program for any required proof or certifications which must be submitted with an application package.","isApplicable":true}</t>
  </si>
  <si>
    <t>{"environmentalImpact":{"reports":[{"isSelected":true,"reportCode":"statement"},{"isSelected":true,"reportCode":"assessment"},{"isSelected":true,"reportCode":"ExecutiveOrder12372"},{"isSelected":true,"reportCode":"otherRequired"}]},"description":"Preapplication coordination is required. Environmental impact information is not required for this program. This program is excluded from coverage under E.O. 12372."}</t>
  </si>
  <si>
    <t>{"description":"HRSA requires all applicants to apply electronically through Grants.gov. \r\n\r\nAll eligible, qualified applications are reviewed by HRSA Staff. Notification is made in writing by a Notice of Award.\r\n\r\nThe CHGME Payment Program statute requires a yearly assessment of the full-time (FTE) resident counts reported by children hospitals. Fiscal intermediaries working under contract to HRSA assess those reported FTE resident counts. Final grant payment determinations are based on the final audited numbers.\r\n"}</t>
  </si>
  <si>
    <t>Notification is made in writing (electronic) by a Notice of Award (NOA)._x000D_
_x000D_
Section 340E(a) requires the Secretary of DHHS to make payments for direct and indirect expenses associated with operating approved graduate medical residency training programs for each fiscal year.  The two statutory formulas (direct medical education and indirect medical education) outline payments to eligible children's teaching hospitals.</t>
  </si>
  <si>
    <t>Hospitals can appeal the determination of FTE resident counts by CHGME fiscal intermediaries to the Provider Reimbursement Review Board (PRRB) under section 1878 of the Social Security Act.</t>
  </si>
  <si>
    <t xml:space="preserve">Eligible children's hospitals must complete a CHGME Payment Program application for inclusion in the program for each fiscal year that they are applying for funds. They must also submit a reconciliation application that will reflect the “Secretary determination of the Final FTE resident counts” carried out by CHGME fiscal intermediaries led by a contractor.  The contractor is under contract to the Bureau of Health Workforce (BHW) to conduct the assessments of residents’ counts reported by children’s hospitals on their initial applications for funds. _x000D_
_x000D_
</t>
  </si>
  <si>
    <t>{"awarded":"other","description":"In accordance with the Healthcare Research and Quality Act, 1999, Public Law 106-129, the Secretary of DHHS shall determine the number of resident FTE counts before the beginning of each fiscal year that payments are made for a hospital. The amounts of the payments for direct and indirect medical education are made to each hospital in 12 equal interim installments during the Federal fiscal year.","awardedDescription":"Both interim payments (prior to audits) and final payments are computed using a zero sum gain payment model. The calculations of both direct and indirect graduate medical education payments are formula based. Once payments are determined, recipients drawdown funds, as necessary, from the Payment Management System (PMS), the centralized web based payment system for HHS awards.\r\n\r\n"}</t>
  </si>
  <si>
    <t>[{"code":"program","isSelected":true,"description":"Both program and financial reports are required. Public Law 109-307 requires children’s hospitals receiving CHGME payments to submit an annual report that focuses on their GME training programs. The children’s hospitals comply with the Government Performance Result Act (GPRA) and submit performance data each fiscal year as part of their reconciliation applications for funds. The awardee will also be required to submit an annual performance report.   \r\n\r\nA Federal Financial Report (SF-425) is required according to the schedule in HRSA's Application Guide."},{"code":"cash","isSelected":false,"description":""},{"code":"progress","isSelected":false,"description":""},{"code":"expenditure","isSelected":false,"description":""},{"code":"performanceMonitoring","isSelected":false,"description":""}]</t>
  </si>
  <si>
    <t>{"isApplicable":true,"description":"DHHS, or any other authorized federal agency, may conduct an audit to determine whether the applicant has complied with all governing laws and regulations in its application for funding. Any and all information submitted to DHHS by an applicant or participating hospital during or after the award of funds is subject to review in an audit. Eligible hospitals are subjected to the terms of the Full-Time Equivalent Assessment Process Guidance and Assessments which is available electronically via CHGME Payment Program web site noted in Application Procedure above.\r\n\r\n"}</t>
  </si>
  <si>
    <t xml:space="preserve">Recipients are required to maintain grant accounting records for 3 years after the date they submit the Federal Financial Report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later._x000D_
_x000D_
</t>
  </si>
  <si>
    <t xml:space="preserve">(Direct Payments for Specified Use) FY 17$282,823,526.00; FY 18 est $295,000,000.00; FY 19 est $295,000,000.00; FY 16$279,033,446.00; - </t>
  </si>
  <si>
    <t>FY 17 Range: $31,808-$21,117,097; Average $4,876,268 in combined DME and IME payments.
FY 18 Range est: $32,000-$22,000,000; Average $5,000,000 in combined DME and IME payments.</t>
  </si>
  <si>
    <t>{"list":[{"fiscalYear":2016,"description":"In Academic Year 2015-2016, the CHGME program supported the training of 5,017 pediatric residents that included general pediatrics residents, as well as residents from five types of combined pediatrics programs (e.g., internal medicine/ pediatrics). Additionally, 2,713 pediatric medical subspecialists, 285 pediatric surgical subspecialists, and 365 pediatric dentistry residents were trained. The CHGME also supported training of 3,120 non-pediatric residents and fellows in the care of children. CHGME-funded medical residents and fellows provided a total of 2,075,887 patient encounters in primary care settings and a total of 4,799,074 patient contact hours in medically underserved communities. \r\n\r\n"},{"fiscalYear":2017,"description":": In Academic Year (AY) 2016-2017, CHGME supported the training of 4,975 Pediatric residents that included General Pediatrics residents, as well as residents from seven types of combined pediatrics programs (e.g., Internal Medicine/Pediatrics).  Additionally, CHGME supported 2,962 Pediatric Medical Subspecialists, 234 Child and Adolescent Psychiatry fellows, 424 CHGME-funded Advanced Dentistry residents including 300 Pediatric Dentists, and 3,571 Adult Medical and Surgical Specialists.  Pediatric residents supported by the CHGME program accounted for 47 percent of all Pediatric residents trained in the United States during AY 2016-2017. Additionally, Pediatric Medical and Surgical Specialists and Subspecialists supported by CHGME accounted for 58 percent of pediatric specialists trained in the United States. CHGME-funded medical residents and fellows provided care during more than 1.7 million patient encounters in primary care settings. CHGME-funded medical residents and fellows provided over 5.2 million hours of patient care in medically underserved communities."},{"fiscalYear":2018,"description":"No Current Data Available \r\n"},{"fiscalYear":2019,"description":"No Current Data Available"}],"isApplicable":true}</t>
  </si>
  <si>
    <t>Healthcare Research and Quality Act, 1999 (Public Law 106-129), Section 340E of the Public Health Service Act; The Children's Health Act, 2000 (Public Law 106-310, Title XX); Public Law 108-490; Public Law 109-307; Social Security Act, Section 1886, 42 CFR 412.105; 42 CFR 413.86; FRN Vol. 65, No. 118 published on June 19, 2000; FRN Vol. 66, No. 41 published on March 1, 2001; and FRN Vol. 66, No. 140 published on July 20, 2001, and FRN Vol. 68, No. 204, published on October 22, 2003._x000D_
_x000D_
HRSA awards are also subject to the requirements of the HHS Grants Policy Statement (HHS GPS) that are applicable based on recipient type and purpose of award. The HHS GPS is available at http://www.hrsa.gov/grants/hhsgrantspolicy.pdf.</t>
  </si>
  <si>
    <t>Marshala Lee, Division of Medicine and Dentistry, Bureau of Health Workforce5600 Fishers Lane, Room 15N142, Rockville, MD 20857 Email:&lt; a href='mailto:mlee1@hrsa.gov'&gt;mlee1@hrsa.gov&lt;/a&gt;Phone: 301-443-8681;</t>
  </si>
  <si>
    <t>https://bhw.hrsa.gov/grants/medicine/chgme</t>
  </si>
  <si>
    <t xml:space="preserve">Children's teaching hospitals must meet all of the eligibility criteria before being considered for program funds and must be training residents during the year for which they are applying for funding. This is a formula-based grant payment program.  Application review is conducted at HRSA and an independent assessment of residents’ count is conducted by fiscal intermediaries.  </t>
  </si>
  <si>
    <t>https://beta.sam.gov/fal/7daa8ed36f4d444c8cc1da19f959e49e/view</t>
  </si>
  <si>
    <t>Grants for Education, Prevention, and Early Detection of Radiogenic Cancers and Diseases</t>
  </si>
  <si>
    <t>Radiation Exposure Screening and Education Program</t>
  </si>
  <si>
    <t>{"list":[{"act":{"description":"Section 417C of the Public Health Service Act, 42 U.S.C. 285a-9, as amended by the Radiation Exposure Compensation Act Amendments of 2000 (P. L. 106-245)."},"authorizationTypes":{"act":true}}]}</t>
  </si>
  <si>
    <t>The Radiation Exposure Screening and Education Program aims to screen individuals described under section 4 (a) (1)(A)(i) or 5(a)(1)(A) of the Radiation Exposure Compensation Act (42 U.S.C. 2210 note) for cancer as a preventative health measure.  Also, to provide the appropriate referrals for medical treatment, ensure the provision of appropriate follow-up services, as well as develop and disseminate public information and education programs for the detection, prevention, and treatment of radiogenic cancers and diseases.  In addition, this program aims to facilitate the submission of documentation of claims as described in section 5(a) of the Radiation Exposure Compensation Act (41 U.S.C. 2210 note).</t>
  </si>
  <si>
    <t>The following entities, (located within the approved states of Arizona, Colorado, Idaho, Nevada, New Mexico, North Dakota, Oregon, South Dakota, Texas, Utah, Washington or Wyoming) are eligible to apply for the funds: _x000D_
(1) National Cancer Institute-designated cancer centers; _x000D_
(2) Department of Veterans Affairs hospitals or medical centers; _x000D_
(3) Federally Qualified Health Centers (FQHC), community health centers or hospitals;_x000D_
 (4) agencies of any state or local government, includes any state department of health that currently provide direct health care services; _x000D_
(5) IHS health care facilities, including programs provided through tribal contracts, compacts, grants, or cooperative agreements with the IHS and which are determined appropriate to raising the health status of Indians; including federally-recognized Tribal Government and Native American Organizations, and _x000D_
(6) nonprofit organizations.</t>
  </si>
  <si>
    <t>For purposes of the Radiation Exposure Screening and Education Program (RESEP), individuals eligible for health screening, education, medical referral, and appropriate follow-up services include an individual who either: _x000D_
(1) was employed in a uranium mine or uranium mill (including any individual who was employed in the transport of uranium ore or vanadium-uranium ore from such mine or mill) located in Colorado, New Mexico, Arizona, Wyoming, South Dakota, Washington, Utah, Idaho, North Dakota, Oregon, and Texas at any time during the period beginning on January 1, 1942, and ending on December 31, 1971; _x000D_
(2) was a miner exposed to 40 or more working level months of radiation or worked for at least 1 year during the period beginning on January 1, 1942 and ending on December 31, 1971; _x000D_
(3) was a miller or ore transporter who worked for at least 1 year during the period beginning on January 1, 1942, and ending on December 31, 1971; _x000D_
(4) was physically present in the nuclear arms affected area (which includes, in the state of Utah, the counties of Beaver, Garfield, Iron, Kane, Millard, Piute, San Juan, Sevier, Washington, and Wayne; in the state of Nevada, the counties of Eureka, Lander, Lincoln, Nye, White Pine, and that portion of Clark County that consists of townships 13 through 16 at ranges 63 through 71; and in the state of Arizona, the counties of Apache, Coconino, Gila, Navajo, and Yavapai) for a period of at least 2 years during the period beginning on January 21, 1951, and ending on October 31, 1958;_x000D_
(5) was physically present in the nuclear arms testing area, cited in 4. above, for the period beginning on June 30, 1962, and ending on July 31, 1962, or _x000D_
(6) participated onsite in a nuclear arms test involving the atmospheric detonation of a nuclear device.</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</si>
  <si>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</si>
  <si>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{"description":"Grant applications and required forms for this program can be obtained from Grants.gov. Please visit the Grants.gov Web site at www.grants.gov to both find and apply for all federal grant opportunities. All applicants are required to apply electronically through Grants.gov.\r\n\r\nAll qualified applications will be forwarded to an objective review committee. Based on the advice of the objective review committee, the HRSA program official with delegated authority is responsible for final selection and funding decisions.\r\n"}</t>
  </si>
  <si>
    <t>RESEP awards may be made for up to 3-year project periods. Subject to availability of funds, after initial awards, projects may be renewed non-competitively contingent upon submission and approval of an application, availability of appropriated funds, and awardee's satisfactory performance.</t>
  </si>
  <si>
    <t>{"awarded":"other","description":"Awards are made annually. After funds are issued, funds are released in accordance with payment procedures of DHHS, which may be an Electronic Transfer System or monthly cash request system. ","awardedDescription":"Awardees drawdown funds, as necessary, from the Payment Management System (PMS). PMS is the centralized web based payment system for HHS awards.\r\n\r\n"}</t>
  </si>
  <si>
    <t>[{"code":"program","isSelected":true,"description":"Grantees are required to submit an annual report that describes the utilization costs of services provided under the grant, and provide such other information as the Secretary determines appropriate. "},{"code":"cash","isSelected":false,"description":""},{"code":"progress","isSelected":true,"description":"Awardees are required to submit an annual report that describes the utilization costs of services provided under the grant, and provide such other information as the Secretary determines appropriate. 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"},{"code":"expenditure","isSelected":false,"description":""},{"code":"performanceMonitoring","isSelected":true,"description":"Awardees will be required to submit a Performance Improvement Measurement System (PIMS) report through the EHB once a year throughout their project period. A Non-competing Continuation report is required once a year throughout their project period"}]</t>
  </si>
  <si>
    <t xml:space="preserve">(Project Grants) FY 17$1,834,000.00; FY 18 est $1,834,000.00; FY 19 est $1,834,000.00; FY 16$1,638,372.00; - </t>
  </si>
  <si>
    <t>Range = $100,995 to $242,525. $200,590 (average).</t>
  </si>
  <si>
    <t xml:space="preserve">This program is subject to the provisions of 45 CFR Part 74 for state, local and tribal governments, institutions of higher education, hospitals, other nonprofit organizations and commercial organizations, as applicable._x000D_
_x000D_
HRSA awards are subject to the requirements of the HHS Grants Policy Statement (HHS GPS) that are applicable based on recipient type and purpose of award. The HHS GPS is available at http://www.hrsa.gov/grants._x000D_
</t>
  </si>
  <si>
    <t>{"flag":"appendix","description":"The Federal Office of Rural Health Policy, Health Resources and Services Administration, Department of Health and Human Services, 5600 Fishers Lane, Mailstop 17W29-C, Rockville, MD 20857. Telephone: (301) 443-0835."}</t>
  </si>
  <si>
    <t>Megan Lincoln 5600 Fishers Lane, Rockville, MD 20857 Email:&lt; a href='mailto:MLincoln@hrsa.gov'&gt;MLincoln@hrsa.gov&lt;/a&gt;Phone: (301) 443-2702;</t>
  </si>
  <si>
    <t>http://www.hrsa.gov/ruralhealth/about/community/resepgrant.html</t>
  </si>
  <si>
    <t>(1) Need and Readiness -- the extent to which the applicant can demonstrate a need for these services in their area and their readiness to provide them;_x000D_
(2) Response --the extent to which the applicant can demonstrate their strength and feasibility of the proposed approach to meeting the service area and user needs; _x000D_
(3) Evaluative Measures -- the extent to which the applicant can describes the strength of the plan to evaluate RESEP and assess whether stated objectives were met through program activities; _x000D_
(4) Impact -- The extent to which the application provides clear evidence of a positive impact on the health of the user population and the strength of the plan for how problem areas or unmet objectives will be remedied after they are identified;  _x000D_
(5) Resources/Capabilities-- the extent to which project personnel are qualified by training and/or experience to implement and carry out the projects; and _x000D_
(6) Support Requested -- the extent to which the applicant's budget for the scope of the proposed activities.</t>
  </si>
  <si>
    <t>https://beta.sam.gov/fal/5c7a74a5a5084087abdbe7a4683cc2aa/view</t>
  </si>
  <si>
    <t>Rural Access to Emergency Devices Grant and Public Access to Defibrillation Demonstration Grant</t>
  </si>
  <si>
    <t>Rural Access to Emergency Devices (RAED) The Public Access Defibrillation Demonstration Project (PADDP) Rural Opioid Overdose Reversal (ROOR) Program</t>
  </si>
  <si>
    <t>{"list":[{"act":{"description":"Rural Access to Emergency Devices- Public Health Improvement Act Title IV – Cardiac Arrest Survival, Subtitle B – Rural Access to Emergency Devices, Section 413, Public Law 106-505 (42 U.S.C. 254c (Note)); Public Law11346\nThe Public Access Defibrillation Demonstration Project-Section 313 of the Public Health Service Act (42 U.S.C. 245)\nRural Opioid Overdose Reversal (ROOR) Program-Section 711(b) of the Social Security Act (U.S.C. 912(b), as amended; Public Law 113-235."},"authorizationTypes":{"act":true}}]}</t>
  </si>
  <si>
    <t>The purpose of the Rural Access to Emergency Devices (RAED) Program is to (1) purchase automated external defibrillators (AEDs) that have been approved, or cleared for marketing, by the Food and Drug Administration; (2) provide defibrillator and basic life support training in automated external defibrillator usage through the American Heart Association, the American Red Cross, or other nationally recognized training courses, and (3) place the AEDs in rural communities with local organizations. 
The Public Access Defibrillation Demonstration Project (PADDP) supports innovative, comprehensive, community-based public access defibrillation demonstration projects that: (1) provide cardiopulmonary resuscitation and automated external defibrillation to cardiac arrest victims in unique settings; (2) provide training to community members in cardiopulmonary resuscitation and automated external defibrillation; and (3) maximize community access to automated external defibrillators (AED).
The purpose of the Rural Opioid Overdose Reversal (ROOR) Program is to reduce the incidences of morbidity and mortality related to opioid overdoses in rural communities through the purchase and placement of emergency devices used to rapidly reverse the effects of opioid overdoses and training of licensed healthcare professionals and emergency responders on their use.</t>
  </si>
  <si>
    <t xml:space="preserve">RAED program: Awards will be made to community partnerships for purchase, placement and training for AEDs in eligible rural areas. These partnerships are defined as a consortium of first responders (e.g., EMS, law enforcement and fire departments) and local for-profit and nonprofit entities that may include but are not limited to, long-term care facilities, rural health clinics, community health centers, post offices, libraries and other civic centers, athletic facilities, senior citizen and day care facilities, faith-based organizations and schools without AEDs. An applicant must be part of a statewide, regional or multi-county consortium or rural community organization applying as a community partnership. In addition to eligible rural areas in the 50 States, applicants or members of the partnership can be located in the Commonwealth of Puerto Rico, the Commonwealth of the Northern Mariana Islands, the Territories of the Virgin Islands, Guam, American Samoa, and the Compact Free Association Jurisdictions of the Republic of the Marshall Islands, the Republic of Palau and the Federated States of Micronesia. Federally-Recognized Indian Tribal Government and Native American Organizations are eligible to apply as long as they meet the eligibility requirements._x000D_
_x000D_
PADDP program:  Awards will be made to applicants for the purchase and placement of AEDs and for training on the use of the AEDs and cardiopulmonary resuscitation.  An applicant must be a political subdivision of a State, a Federally Recognized Native American Organization, or a Federally Recognized Indian Tribal Government._x000D_
_x000D_
_x000D_
Rural Opioid Overdose Reversal (ROOR) program:  Awards will be made to community partnerships comprised of local emergency responders, and other local non-profit and for profit entities involved in the prevention and treatment of opioid overdoses.  In addition to eligible rural areas in the 50 States, applicants or members of the partnership can be located in the Commonwealth of Puerto Rico, the Commonwealth of the Northern Mariana Islands, the Territories of the Virgin Islands, Guam, American Samoa, and the Compact Free Association Jurisdictions of the Republic of the Marshall Islands, the Republic of Palau and the Federated States of Micronesia. Federally-Recognized Indian Tribal Government and Native American Organizations are eligible to apply as long as they meet the eligibility requirements._x000D_
</t>
  </si>
  <si>
    <t>{"description":"HRSA requires all applicants to apply electronically through Grants.gov. \r\n\r\nAll qualified applications will be forwarded to an objective review committee. Based on the advice of the objective review committee, the HRSA program official with delegated authority is responsible for final selection and funding decisions.\r\n\r\n"}</t>
  </si>
  <si>
    <t>Awards may be made for up to 3-year project periods. Subject to availability of funds, after initial awards, projects may be renewed non-competitively contingent upon submission and approval of an application, availability of appropriated funds, and awardee's satisfactory performance.</t>
  </si>
  <si>
    <t>{"awarded":"other","description":"Awards are made annually.","awardedDescription":"Grantee drawdown funds, as necessary, from the Payment Management System (PMS).  PMS is the centralized web based payment system for HHS awards."}</t>
  </si>
  <si>
    <t>[{"code":"program","isSelected":true,"description":"A final program report will be submitted to the Secretary, DHHS via ORHP within 90 days after the close of the budget period. This report will include a retrospective review of how the AED(s) affected response times, pre-hospital mortality rates, etc."},{"code":"cash","isSelected":false,"description":""},{"code":"progress","isSelected":true,"description":"The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Award."},{"code":"expenditure","isSelected":false,"description":""},{"code":"performanceMonitoring","isSelected":true,"description":"A Performance Improvement Measurement System Report will be due annually within 30 days of the end of each budget period. A Non-competing Continuation report is required once a year throughout their project period. "}]</t>
  </si>
  <si>
    <t>Grantees are required to maintain grant accounting records 3 years after the date they submit the Federal Financial Review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</si>
  <si>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17$0.00; FY 18 est $0.00; FY 19 est $0.00; FY 16 est $0.00; - Rural Opioid Overdose Reversal (Project Grants) FY 17$0.00; FY 18 est $0.00; FY 19 est $0.00; FY 16 est $0.00; - Rural Access to Emergency Devices (Project Grants) FY 17$0.00; FY 18 est $0.00; FY 19 est $0.00; FY 16$0.00; - Public Access Defibrillation Demonstration </t>
  </si>
  <si>
    <t>Rural Access to Emergency Devices Program: $93,603 to $200,000, $152,429 (average); 
Public Access Defibrillation Demonstration Project: $85,752 to $146,997, $116,375 (average); 
Rural Opioid Overdose Reversal Program: $100,000 to $100,000, $100,000 (average).</t>
  </si>
  <si>
    <t xml:space="preserve">This program is subject to the provisions of 45 CFR Part 75._x000D_
_x000D_
HRSA awards are subject to the requirements of the HHS Grants Policy Statement (HHS GPS) that are applicable based on recipient type and purpose of award. The HHS GPS is available at http://www.hrsa.gov/grants._x000D_
_x000D_
</t>
  </si>
  <si>
    <t>{"flag":"appendix","description":"Federal Office of Rural Health Policy, 5600 Fishers Lane, Room 5A 05, Rockville, Maryland 20857 Phone:(301) 443-0835.\n\nRAED Program Contact: Michele Gibson, Federal Office of Rural Health Policy, Health Resources and Services Administration, Department of Health and Human Services, 5600 Fishers Lane, Room 17W21-C, Rockville, MD 20857.  MGibson@hrsa.gov, Telephone :( 301) 443-7320.\n\n\nPADDP Program Contact: Michele Gibson. \n\nROOR Program Contact: Michele Gibson."}</t>
  </si>
  <si>
    <t>Office of Rural Health Policy,5600 Fishers Lane,, Rockville, MD 20857 Email:&lt; a href='mailto:MGibson@hrsa.gov'&gt;MGibson@hrsa.gov&lt;/a&gt;Phone: (301) 443-7320;</t>
  </si>
  <si>
    <t>For additional information, refer to the specific funding opportunities announcement.</t>
  </si>
  <si>
    <t>https://beta.sam.gov/fal/bfe1a2c28937466b8e8fccc33f0aeb3f/view</t>
  </si>
  <si>
    <t>Family Planning Personnel Training</t>
  </si>
  <si>
    <t>Family Planning Training</t>
  </si>
  <si>
    <t>{"list":[{"act":{"description":"Title X Statute and Regulations: Requirements regarding the provision of family planning services under Title X can be found in the statute (Title X of the Public Health Service Act, 42 U.S.C. 300 et seq.) and in the implementing regulations which govern project grants for family planning services (42 CFR part 59, subpart A.), 42 U.S.C 300 et seq. P.L. 91-572 PHS Act, Sec 1003 as Amended, 42 CFR59"},"USC":{"section":"."},"authorizationTypes":{"USC":true,"act":true},"usc":{"section":"."}}]}</t>
  </si>
  <si>
    <t>To provide job specific training for personnel to improve the delivery of family planning services.</t>
  </si>
  <si>
    <t>Any public entity (including city, county, local, regional, or State government) or nonprofit private entity located in a State (including the District of Columbia, Puerto Rico, the Commonwealth of the Northern Mariana Islands, Guam, American Samoa, the Virgin Islands, the Federated States of Micronesia, the Republic of the Marshall Islands and the Republic of Palau) is eligible to apply for a grant under this program.  Faith based organizations are eligible to apply.</t>
  </si>
  <si>
    <t>Personnel delivering family planning services in Title X projects.</t>
  </si>
  <si>
    <t>{"description":"A nonprofit private entity must provide evidence of its nonprofit status. Allowability of costs charged to the grant will be determined in accordance with the following Cost Principles: OMB Circular No. A-21 for educational institutions, OMB Circular No. A-87 for state and local governments, and OMB Circular No.A-122 for non-profit organizations.  OMB Circular No. A-87 applies to this program.","isApplicable":true}</t>
  </si>
  <si>
    <t>Applications will be screened upon receipt. Those that are judged to be ineligible will not be reviewed. Accepted applications will be evaluated by a technical review panel composed of independent experts.  The final funding decision will be determined by the Deputy Assistant Secretary for Population Affairs, DHHS, or their designee.    All applicants will be notified in writing of actions taken on their applications.  Applications that are approved and funded will be issued a Notice of Award.</t>
  </si>
  <si>
    <t>Approvals from 120 to 180 days.
Disapprovals from 90 to 270 days</t>
  </si>
  <si>
    <t>Projects are generally given commitments of funding for up to 3 years. Projects must submit a continuation application each non-competitive year, which includes at a minimum a progress report and evidence of plan compliance.</t>
  </si>
  <si>
    <t>{"awarded":"letter","description":"Grants are generally approved for a project period of 3-5 years.  Grants may be approved for a budget period not to exceed 12 months. "}</t>
  </si>
  <si>
    <t>[{"code":"program","isSelected":true,"description":"Annual Program reports are required. "},{"code":"cash","isSelected":true,"description":"Grantees must submit quarterly SF425 Federal Financial Reports to Payment Management Services 30 days after the end of each calendar quarter."},{"code":"progress","isSelected":true,"description":"Progress reports are required for each budget period."},{"code":"expenditure","isSelected":true,"description":"Grantees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 "},{"code":"performanceMonitoring","isSelected":true,"description":"A final performance report is due 90 days following the end of the project period. "}]</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</si>
  <si>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Grantees are required to maintain grant accounting records 3 years after the end of a budget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t>
  </si>
  <si>
    <t>(Project Grants) FY 17$4,800,000.00; FY 18 Estimate Not Available  FY 19 FY 16$4,750,000.00; - (Project Grants) FY 17$5,882,950.00; FY 18 est $4,392,000.00; FY 19 Estimate Not Available  - Past Fiscal Year (2017)	2 awards, totaling $4,800,000 
Current Fiscal Year (2018)	2 awards, totaling $4,395,000 
Budget Fiscal Year (2019)	2 awards, totaling $4,900,000</t>
  </si>
  <si>
    <t>FY17 $800,000-$4,000,000
FY18 $895,000-$3,500,000
FY19 $900,000-$4,000,000</t>
  </si>
  <si>
    <t>{"list":[{"fiscalYear":2016,"description":"2 awards, totaling $4,750,000 2 awards, totaling $4,750,000 "},{"fiscalYear":2017,"description":"Estimate of 2 awards, totaling $4,800,000"},{"fiscalYear":2018,"description":"Estimate of 2 awards, totaling $4,395,000"},{"fiscalYear":2019,"description":"Estimate of 2 awards, totaling $4,900,000"}],"isApplicable":true}</t>
  </si>
  <si>
    <t>HHS and the Comptroller General of the United States or any of their designated authorized officials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t>
  </si>
  <si>
    <t>{"flag":"appendix","description":"OASH-Office of Population Affairs, Office of Family Planning \r\nTower Building, 1101 Wootton Pkwy Suite 700\r\nRockville, MD 20852. Phone 240-453-2828\r\n"}</t>
  </si>
  <si>
    <t>Office of Grants Management1101 Wootton Parkway, Rockville, MD 20852 Email:&lt; a href='mailto:eric.west@hhs.gov'&gt;eric.west@hhs.gov&lt;/a&gt;Phone: (240) 453-8822.;</t>
  </si>
  <si>
    <t>https://www.hhs.gov/opa</t>
  </si>
  <si>
    <t xml:space="preserve">93.217 Family Planning Services; 93.974 Family Planning Service Delivery Improvement Research Grants; </t>
  </si>
  <si>
    <t>Applications will be evaluated to determine which would best promote the purposes of the authorizing legislation, taking into account: (1) The increase in delivery of services to people, particularly low-income groups, with a high percentage of unmet need for family planning services; (2) the promise of the program to fulfill the family planning services needs of the area to be served; (3) capacity to use assistance rapidly and effectively; (4) the administrative and management capability and competence of the applicant; (5) competence of the project staff; and (6) compliance with pertinent regulations and guidelines.</t>
  </si>
  <si>
    <t>https://beta.sam.gov/fal/37fe388a4d9f4919ac82c56a58842918/view</t>
  </si>
  <si>
    <t>Scaling the National Diabetes Prevention Program to Priority Populations</t>
  </si>
  <si>
    <t>National Diabetes Prevention Program</t>
  </si>
  <si>
    <t>{"list":[{"act":{"description":"Section 317(k)(2) of the Public Health Service Act (PHS Act), 42 U.S.C. 247b (k)(2); Section 301(a) of the PHS Act, 42 U.S.C. 241(a)"},"authorizationTypes":{"USC":false,"act":true,"statute":false,"publicLaw":false,"executiveOrder":false}}]}</t>
  </si>
  <si>
    <t xml:space="preserve">The purpose of this funding announcement is to scale (expand) and sustain the National Diabetes Prevention Program (National DPP).  Scaling and sustaining the National DPP includes: •	Establish an evidence-based lifestyle change program in multiple states for populations at high risk for type 2 diabetes that meet the standards outlined in  the CDC Diabetes Prevention Recognition Program Standards and Operating Procedures (DPRP Standards) available at  www.cdc.gov/diabetes/prevention/recognition; • Recruit and facilitate training of lifestyle coaches to deliver the evidence-based lifestyle change program;  Educate employers in multiple states about the benefits and cost-savings of offering the evidence-based lifestyle change program as a covered health benefit for employees; • Educate public and private health insurance companies about the benefits and cost-savings of reimbursing organizations delivering the evidence-based lifestyle change program using a pay-for-performance model; • Develop and implement strategic marketing and promotional activities to increase awareness and referrals to the evidence-based lifestyle change program; • Sustain the evidence-based lifestyle change program without government grant funds when this cooperative agreement ends, through securing voluntary reimbursement from public and private health insurance companies for organizations delivering the evidence-based lifestyle change program using a pay-for-performance model; _x000D_
• Ensure that each intervention site offering the evidence-based lifestyle change program under this FOA will obtain recognition from the CDC DPRP.  CDC Diabetes Prevention Recognition Program Standards and Operating Procedures (DPRP Standards) available at www.cdc.gov/diabetes/prevention/recognition; • Ensure that each intervention site offering the evidence-based lifestyle change program has the capacity to collect participant information and maintain a data collection system as outlined in the CDC Diabetes Prevention Recognition Program Standards and Operating Procedures (DPRP Standards) available at www.cdc.gov/diabetes/prevention/recognition._x000D_
_x000D_
</t>
  </si>
  <si>
    <t xml:space="preserve">•	Nonprofit Organizations_x000D_
•	For-Profit Organizations_x000D_
•	Indian/Native American Tribal Governments _x000D_
•	Faith-based Organizations_x000D_
</t>
  </si>
  <si>
    <t>{"description":"Applicants must document the need for assistance, state the objectives of the project, outline the methods of operation, describe the evaluation procedures and provide a budget justification for funds requested. ","isApplicable":true}</t>
  </si>
  <si>
    <t>{"description":"All eligible applications will be initially reviewed for completeness by the Procurement and Grants Office (PGO) staff. Incomplete applications will not advance through the review process. Applicants will be notified the application did not meet eligibility and/or published submission requirements. An objective review panel will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CDC. The NOA will be signed by an authorized Grants Management Officer..\r\n"}</t>
  </si>
  <si>
    <t xml:space="preserve">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 fiscal officer identified in the application._x000D_
</t>
  </si>
  <si>
    <t xml:space="preserve">Project period is up to 4 years with 12-month budget periods.  Applications must be obtained from the Grants Management Officer, Grants Management Branch, Procurement and Grants Office, Centers for Disease Control and Prevention.  Telephone: (770) 488-2700  _x000D_
_x000D_
</t>
  </si>
  <si>
    <t>{"awarded":"lump","description":"Successful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 fiscal officer identified in the application. \r\n"}</t>
  </si>
  <si>
    <t>[{"code":"program","isSelected":true,"description":"Funded applicants must provide CDC with an original, plus two hard copies of the following reports:\r\n1.\tAnnual progress report, due 90 days after the end of the budget period.  Information needed in an annual report includes: \r\nA.\tProgress towards objectives.\r\nB.\tSuccesses.\r\nC.\tBarriers encountered.\t\r\nD.\tTechnical Assistance and training requested.\r\n2.\tAnnual and Final performance and Federal Financial Reports (SF-425)*, no more than 90 days after the end of each budget year and project period. \r\n\r\nThese reports must be submitted to the attention of the Grants Management Specialist listed in the Section VIII below entitled “Agency Contacts”.\r\n"},{"code":"cash","isSelected":false,"description":""},{"code":"progress","isSelected":true,"description":"Funded applicants must provide CDC with an original, plus two hard copies of the following reports:\r\n1.\tAnnual progress report, due 90 days after the end of the budget period.  Information needed in an annual report includes: \r\nA.\tProgress towards objectives.\r\nB.\tSuccesses.\r\nC.\tBarriers encountered.\t\r\nD.\tTechnical Assistance and training requested.\r\n"},{"code":"expenditure","isSelected":true,"description":" Federal Financial Reports (SF-425 is due no 90 days after the end each calendar quarter that the budget period ends. "},{"code":"performanceMonitoring","isSelected":true,"description":"Annual Progress reports are required."}]</t>
  </si>
  <si>
    <t xml:space="preserve">Financial records, supporting documents, statistical records, and all other records pertinent to the grant program must be kept readily available for review by personnel authorized to examine PHS grant accounts. Financial records, supporting documentation, statistical records, and all other records pertinent to an award shall be retained for a minimum of 3 years, or until completion and resolution of any audit in process or pending resolution. In all cases records must be retained until resolution of any audit questions. Property records must be retained in accordance with 45 CFR 92.42 requirements. </t>
  </si>
  <si>
    <t xml:space="preserve">(Cooperative Agreements) FY 17$14,165,149.00; FY 18 est $14,165,143.00; FY 19 est $14,165,143.00; FY 16$7,017,715.00; - The original FOA PP was to end 9/29/16, but  been extended until 9/29/2017.(DP12-1212)._x000D_
FY17 funding is reflective of a new NOFO which is a follow on that supports DP17-1705.  </t>
  </si>
  <si>
    <t>$750,000 - $ 2 million</t>
  </si>
  <si>
    <t>Susan Van Aacken4770 Buford Hwy, MS-K75, Atlanta, GA 30341 Email:&lt; a href='mailto:zqi7@cdc.gov'&gt;zqi7@cdc.gov&lt;/a&gt;Phone: 7704888330;</t>
  </si>
  <si>
    <t>http://www.cdc.gov/diabetes/prevention</t>
  </si>
  <si>
    <t>Jun 19,2013</t>
  </si>
  <si>
    <t>https://beta.sam.gov/fal/168fb129a68b41789c85c9ddcd6d9e5c/view</t>
  </si>
  <si>
    <t>Occupational Safety and Health Program</t>
  </si>
  <si>
    <t>{"list":[{"act":{"description":"Federal Mine Safety and Health Act"},"USC":{"title":"30","section":"1(NOTE) &amp; 951(a"},"authorizationTypes":{"USC":true,"act":true,"statute":false,"publicLaw":false,"executiveOrder":false},"usc":{"title":"30","section":"1(NOTE) &amp; 951(a"}},{"executiveOrder":{"description":"Federal Regulations 42 CFR 52 and 45","part":"74 and 92"},"authorizationTypes":{"USC":false,"act":false,"statute":false,"publicLaw":false,"executiveOrder":true}},{"act":{"description":"Occupational Safety and Health Act of 1970"},"USC":{"title":"29","section":"669(a) &amp; 670(a)"},"authorizationTypes":{"USC":true,"act":true,"statute":false,"publicLaw":false,"executiveOrder":false},"usc":{"title":"29","section":"669(a) &amp; 670(a)"}},{"act":{"description":"Public Health Service Act"},"USC":{"title":"42","section":"241 and 284"},"authorizationTypes":{"USC":true,"act":true,"statute":false,"publicLaw":false,"executiveOrder":false},"usc":{"title":"42","section":"241 and 284"}}]}</t>
  </si>
  <si>
    <t>To (1) recognize new hazards; (2) define the magnitude of the problem; (3) follow trends in incidence; (4) target exceptional hazardous workplaces for intervention; and (5) evaluate the effectiveness of prevention efforts. The goal of this program is to increase worker safety and health.   To develop specialized professional and paraprofessional personnel in the occupational safety and health field with training in occupational medicine, occupational health nursing, industrial hygiene, occupational safety, and other priority training areas.  To perform medical monitoring and treatment for World Trade Center Responders and non-Responders and to create a Registry of affected workers.</t>
  </si>
  <si>
    <t>Eligible applicants include for-profit or non-profit organizations, public or private institutions, such as universities, colleges, hospitals, and laboratories, units of State and local governments, eligible agencies of the Federal government, domestic or foreign institutions/organizations, faith-based organizations, Indian Tribes, Tribal Government, College and/or Organizations. Racial/ethnic minority individuals, women, and persons with disabilities are encouraged to apply as Principal Investigators.  Training Grants: Any public or private educational institution or agency that has demonstrated competency in occupational safety and health training at the technical, professional, or graduate level may apply.  Trainees must be admissible to the grantee institution and must be enrolled in occupational safety and health training programs.  SBIR grants can be awarded only to domestic small businesses (entities that are independently owned and operated for profit, are not dominant in the field in which research is proposed and have no more than 500 employees). For SBIR grants primary employment (more than one-half time) of the principal investigator must be with the small business at the time of award and during the conduct of the proposed project. In both Phase I and Phase II, the research must be performed in the U.S. and its possessions.</t>
  </si>
  <si>
    <t>Research institutions and agencies as well as workers affected by occupational hazards.</t>
  </si>
  <si>
    <t>{"description":"Applications must be signed by appropriate officials of the submitting institution. For-profit organizations' costs are determined in accordance with 48 CFR Subpart 31.2 of the Federal Acquisition Regulations. For other grantees, costs will be determined by HHS Regulations 45 CFR Part 74, Subpart Q. For SBIR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plan.","isApplicable":true}</t>
  </si>
  <si>
    <t>{"description":"Applications are prepared and submitted following instructions provided in Funding Opportunity Announcements (FOAs). NIOSH publishes FOAs at http://www.Grants.gov, and in the NIH Guide for Grants and Contracts at http://grants1.nih.gov/grants/guide/index.html. Grants.gov is the portal for applications. Appropriate forms are specified in each FOA. Research and training programs utilize either the SF-424 R&amp;R for electronic submission or the PHS 398 application form and instructions which are available on the Internet at: http://grants1.nih.gov/grants/forms.htm. "}</t>
  </si>
  <si>
    <t>Awards are made on the basis of a two-step review of an investigator-prepared application. Applications are initially reviewed for scientific and technical merit by a scientific peer review group. The second level of review is performed by the NIOSH Secondary Review Committee for program relevance. Final approval of funding recommendations is made by the Director, NIOSH.</t>
  </si>
  <si>
    <t>Research Grants and Awards: 7-9 months. Training Grants: 9-10 months. SBIR: 7-8 months.</t>
  </si>
  <si>
    <t>A principal investigator may question the substantive or procedural aspects of the review of his/her application by communicating with the staff in the NIOSH Office of Extramural Programs.</t>
  </si>
  <si>
    <t xml:space="preserve">Support is recommended for a specified project period, usually not in excess of 5 years. Prior to the end of a project period, the grantee may apply for renewal of support for a new project period. Applications for renewal (competing continuation, Type 2) will be reviewed in the same manner as a new application and will compete for available funds with other applications. </t>
  </si>
  <si>
    <t>{"awarded":"other","description":"Research and Training Grants and Cooperative Agreements may be awarded for project periods ranging from one to five years depending on the recommendations of the scientific review group and the Secondary Review Committee, and on demonstration of successful performance and the availability of funds. SBIR Grants: Normally, Phase I awards are for 6 months; normally, Phase II awards are for 2 years. ","awardedDescription":"Notice of Grant Award."}</t>
  </si>
  <si>
    <t>[{"code":"program","isSelected":true,"description":"Terminal progress report (including citations of all resulting publications) within 90 days after end of project support."},{"code":"cash","isSelected":false},{"code":"progress","isSelected":true,"description":"Interim progress reports (including citations of all resulting publications) annually as part of a non-competing continuation application for previously recommended support."},{"code":"expenditure","isSelected":true,"description":"Annual financial status report within 90 days after the conclusion of each budget period."},{"code":"performanceMonitoring","isSelected":false}]</t>
  </si>
  <si>
    <t>{"isApplicable":true,"description":"In addition, grants and cooperative agreements are subject to inspection and audits by DHHS and other Federal government officials. "}</t>
  </si>
  <si>
    <t>Financial records, including documents to support entries on accounting records and to substantiate charges to each grant, must be kept readily available for review by personnel authorized to examine PHS grant accounts. Records must be maintained for three years after the end of each budget period. If questions still remain, such as those raised as a result of an audit, related records should be retained until the matter is completely resolved.</t>
  </si>
  <si>
    <t>(Project Grants) FY 17$109,857,961.00; FY 18 est $100,000,000.00; FY 19 est $100,000,000.00; FY 16$112,305,445.00; - Occupational Safety and Health Program.</t>
  </si>
  <si>
    <t xml:space="preserve">General Grants and Cooperative Agreements: $15,000 to $4,924,000. Training Grants: $29,000 to $1,770,000. SBIR Grants: Phase I -up to $150,000; Phase II - up to $1,000,000. </t>
  </si>
  <si>
    <t>42 CFR Parts 86 and 87. 45 CFR Part 74 or 92, as applicable.  OMB Circulars A-21 and A-87.  The PHS Grants Policy Statement, including addenda in effect as of the beginning date of the budget period, and the NIH Grants Policy Statement.  Funding opportunity announcements as published in the NIH Guide: (http://grants1.nih.gov/grants/guide/index.html), the Grants.gov website (www.grants.gov), and the NIOSH OEP web site (http://www.cdc.gov/niosh/oep/).  Omnibus Solicitation of the Public Health Service for Small Business Innovation Research (SBIR) Grant and Cooperative Agreement Applications.  Any additional grant program legislation and regulation cited in the Notice of Grant Award.</t>
  </si>
  <si>
    <t>{"flag":"none","description":"Program Contact: Office of Extramural Programs, National Institute for Occupational Safety and Health, Centers for Disease Control and Prevention, Public Health Service, Department of Health and Human Services, 1600 Clifton Road, NE., MS-E74, Atlanta, GA 30329-4027. Telephone: (404) 498-2530. Grants Management Contact: Office of Financial Resources (OFR), Office of Grants Services, Centers for Disease Control and Prevention, Department of Health and Human Services, 1600 Clifton Road, Mail Stop D-03, Atlanta, GA 30329-4027. Telephone: (770) 488-2700."}</t>
  </si>
  <si>
    <t>Stephanie L. Shack,1600 Clifton Rd., NE, Cubicle 4201.23, Mailstop E-74, Atlanta, GA 30329 Email:&lt; a href='mailto:SShack@cdc.gov'&gt;SShack@cdc.gov&lt;/a&gt;Phone: (404) 498-2530.;</t>
  </si>
  <si>
    <t>http://www.cdc.gov/niosh/oep.</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</si>
  <si>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stated program objectives.  Training Grants: Criteria used in evaluating training proposals include: (1) Overall potential contribution of the project toward meeting program objectives; (2) the need for training in the areas outlined in the application; (3) curriculum content and design; (4) previous record of training; (5) evaluation methods; (6) experience and training of the project director and staff; (7) institutional commitment; (8) academic and physical environment; (9) past performance; and (10) appropriateness of budget. The following criteria will be used in considering the scientific and technical merit of SBIR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</si>
  <si>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https://beta.sam.gov/fal/f1390216c2ea4cf3a102408766b19c34/view</t>
  </si>
  <si>
    <t>Nurse Faculty Loan Program (NFLP)</t>
  </si>
  <si>
    <t>NFLP</t>
  </si>
  <si>
    <t>{"list":[{"act":{"description":"Sections 846A (42 U.S.C. 297n-1) and Section 847(f) (42 U.S.C. 297o(f)) of the Public Health Service Act."},"authorizationTypes":{"act":true}}]}</t>
  </si>
  <si>
    <t>The Nurse Faculty Loan Program (NFLP) is a loan forgiveness program which aims to increase the number of qualified nursing faculty.  Schools of Nursing that receive NFLP funding must provide loans to students enrolled in eligible advanced degree nursing programs (master’s or doctoral) with coursework that uniquely prepares students to serve as full-time nurse faculty at accredited schools of nursing.  NFLP student borrowers who complete these programs and secure post-graduate employment as nurse faculty receive forgiveness of up to 85% of the NFLP loan while serving as full-time nurse faculty at an accredited school of nursing.</t>
  </si>
  <si>
    <t>Eligible applicants are accredited public or private collegiate schools of nursing or departments within an academic institution, that offer graduate degree nursing education programs (master's or doctoral) that will prepare the graduate student to serve as nurse faculty.  The school must be located in the 50 States, the Commonwealth of Puerto Rico, the District of Columbia, the Commonwealth of the Northern Mariana Islands, Guam, American Samoa, the U.S. Virgin Islands, the Republic of the Marshall Islands, the Federated States of Micronesia, or the Republic of Palau. Funding priority is given to applicants with doctoral-level advanced degree nursing programs.</t>
  </si>
  <si>
    <t>Eligible nursing students must: (1) be a citizen or national of the United States, or a lawful permanent resident of the United States, the Commonwealth of Puerto Rico, the District of Columbia, the Commonwealth of the Northern Mariana Islands, Guam, American Samoa, the U.S. Virgin Islands, the Republic of the Marshall Islands, the Federated States of Micronesia, or the Republic of Palau; (2) be enrolled in an advanced degree program in nursing to become qualified nursing faculty; (3) not be in default on a Federal debt; and (4) maintain good academic standing.</t>
  </si>
  <si>
    <t>{"description":"HRSA requires all applicants to apply electronically through Grants.gov. \r\n\r\nAll eligible, qualified applications will be forwarded to an objective review committee. Based on the \r\n\r\nThe NFLP Program is a formula-based grant program that does not undergo a formal Objective Review Process. All eligible, qualified applications are reviewed and assessed internally. Notification is made in writing by a Notice of Award "}</t>
  </si>
  <si>
    <t>The NFLP Program is a formula-based grant program that does not undergo a formal Objective Review Process. All eligible, qualified applications are reviewed and assessed internally. Notification is made in writing by a Notice of Award.</t>
  </si>
  <si>
    <t>Approximately 120 - 180 days from receipt of application</t>
  </si>
  <si>
    <t xml:space="preserve">Applications must be submitted annually. </t>
  </si>
  <si>
    <t>{"types":{"moe":true,"formula":false,"matching":true},"formula":{"title":"","chapter":"","part":"","subPart":"","publicLaw":"","description":""},"matching":{"requirementFlag":"voluntary","percent":"0","description":"Schools that participate in the loan program must contribute to the loan fund an amount equal to, but not less than, one-ninth of the Federal capital contributions awarded."},"moe":{"description":"The recipient must agree to maintain non-federal funding for grant activities at a level which is not less than expenditures for such activities during the fiscal year prior to receiving the award."}}</t>
  </si>
  <si>
    <t>{"awarded":"other","description":"This funding opportunity provides support for a one-year project period. See the following for information on how assistance is awarded/released: Recipients must draw down the full FY 2018 NFLP award amount from PMS within sixty (60) days of receipt of the award and deposit the funds into an interest-bearing student loan fund established by the institution. Institutions must conduct all loan activity through the student fund, rather than by multiple drawdowns from the PMS account..","awardedDescription":"Recipients drawdown funds, as necessary, from the Payment Management System (PMS), the centralized web based payment system for HHS awards.\r\n\r\n"}</t>
  </si>
  <si>
    <t>[{"code":"program","isSelected":true,"description":"Program reports are required. The recipient will be required to submit Annual Performance Reports. No cash reports are required. NFLP award recipients are not required to submit the annual Federal Financial Report SF-425 to HRSA. For the purpose of this grant program, the quarterly Federal Cash Transaction Report submitted to the Payment Management System (PMS) will be used to fulfill the financial reporting requirement. Timely and accurate information provided to the PMS will be used in lieu of the Financial Status Report /Federal Financial Report."},{"code":"cash","isSelected":false,"description":""},{"code":"progress","isSelected":true,"description":"New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No expenditure reports are required."},{"code":"expenditure","isSelected":false,"description":""},{"code":"performanceMonitoring","isSelected":false,"description":""}]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</si>
  <si>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NFLP awardees report date of audit on the NFLP Annual Performance Report (APR) annually and is to be within the last 2 years of reporting date."}</t>
  </si>
  <si>
    <t>Recipients are required to maintain grant accounting records for 3 years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</si>
  <si>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 xml:space="preserve">(Formula Grants) FY 17$24,715,373.00; FY 18 est $26,825,131.00; FY 19 est $0.00; FY 16$24,405,295.00; - </t>
  </si>
  <si>
    <t>FY 16: 89 total awards: 
Range is $5,000 to $2,017,901; Average is $274,217.
FY 17: 84 total awards: 
Range is $14,842 to $2,351,957; Average is $294.,230.
FY 18: est 80 total awards:</t>
  </si>
  <si>
    <t>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t>
  </si>
  <si>
    <t>Edward Wroblewski, Health Resources and Services Administration, Bureau of Health Workforce, Division of Nursing and Public Health5600 Fishers Lane, 11N104B, Rockville, MD 20857 Email:&lt; a href='mailto:ewroblewski@hrsa.gov'&gt;ewroblewski@hrsa.gov&lt;/a&gt;Phone: (301) 443-4301;</t>
  </si>
  <si>
    <t>https://www.hrsa.gov</t>
  </si>
  <si>
    <t xml:space="preserve">93.364 Nursing Student Loans; </t>
  </si>
  <si>
    <t xml:space="preserve">Applications will be reviewed for completeness and accuracy, and to determine if applicant schools meet minimum program requirements. All eligible applicants are considered in a formula for determining awards. Eligible applicants must meet all applicable Federal guidelines and/or graduates must be eligible for national nursing organization certification, and/or programs must meet other national organizational guidelines, as appropriate, in the nursing field of study. </t>
  </si>
  <si>
    <t>https://beta.sam.gov/fal/51efa2ef4932424a9709fb3d43d5fcc5/view</t>
  </si>
  <si>
    <t xml:space="preserve">Health Systems Strengthening and HIV/AIDS Prevention, Care and Treatment under the President's Emergency Plan for AIDS Relief </t>
  </si>
  <si>
    <t>Global HIV/AIDS Program</t>
  </si>
  <si>
    <t>{"list":[{"act":{"description":"Public Law 108-25 (the United States Leadership Against HIV/AIDS, Tuberculosis and Malaria Act of 2003) [22 U.S.C. 7601, et seq.]; and Public Law 110-293 (the Tom Lantos and Henry J. Hyde United States Global Leadership Against HIV/AIDS, Tuberculosis, and Malaria Reauthorization Act of 2008), as reauthorized and amended by Public Law 113-56 (the PEPFAR Stewardship and Oversight Act of 2013)."},"authorizationTypes":{"USC":false,"act":true,"statute":false,"publicLaw":false,"executiveOrder":false}}]}</t>
  </si>
  <si>
    <t xml:space="preserve">Fund human resources for health, quality improvement and other health system strengthening activities in countries hit hardest by HIV/AIDS through the President’s Emergency Plan for AIDS Relief (PEPFAR). Objectives include:_x000D_
(1) Training and technical assistance to build and strengthen care programs and health systems, so that affected countries can maintain programs over time and deliver quality HIV/AIDS care; build infrastructures such as clinic monitoring, health information systems, and medical and nursing education._x000D_
(2) Enhance models of medical, nursing and midwifery education._x000D_
(3) Develop partnerships between experts in the U.S. and people and institutions overseas to build skills and prepare host countries so that they may better manage their own programs over the long term._x000D_
_x000D_
Health Systems Strengthening Programs:_x000D_
_x000D_
(1) International Twinning Center (CoAg)_x000D_
(2) Quality Improvement Capacity for Impact Project (CoAg)_x000D_
(3) International AIDS Education and Training Center (CoAg)_x000D_
(4) Resilient and Responsive Health Systems Initiative (CoAg)_x000D_
(5) Resilient and Responsive Health Organizations Initiative: Sustainability Communities of Practice Initiative (CoAg)_x000D_
(6) Health Workforce for HIV and Chronic Disease Service Delivery Global Initiative (CoAg)_x000D_
(7) Optimizing Momentum Toward Sustainable Epidemic Control (CoAg)_x000D_
_x000D_
</t>
  </si>
  <si>
    <t>Eligibility varies depending on the specific program. Applicants should review the individual HRSA notice of funding opportunity issued under this CFDA for specific eligibility requirements.</t>
  </si>
  <si>
    <t>Beneficiaries are foreign governments, foreign public or private institutions or organizations, or foreign individuals.</t>
  </si>
  <si>
    <t>{"description":"Applicants should review the individual HRSA notice of funding opportunity issued under this CFDA program for any required proof or certifications which must be submitted prior to or simultaneous with submission of an application package","isApplicable":true}</t>
  </si>
  <si>
    <t>All qualified applications will be forwarded to an objective review committee. Based on the recommendations of the objective review committee, the HRSA program official with delegated authority is responsible for final selection and funding decisions._x000D_
_x000D_
Notification is made in writing (electronic) by a Notice of Award.</t>
  </si>
  <si>
    <t>3-6 months.</t>
  </si>
  <si>
    <t xml:space="preserve">Cooperative agreements are typically awarded for up to a three or five year project period. Competitive awards are made every 3 to 5 years. </t>
  </si>
  <si>
    <t>{"awarded":"other","description":"Cooperative agreements are typically awarded for up to a three or five year project period composed of 12-month budget periods. ","awardedDescription":"Recipients draw down funds, as necessary, from the Payment Management System (PMS). PMS is the centralized web based payment system for HHS awards"}</t>
  </si>
  <si>
    <t>[{"code":"program","isSelected":true,"description":"Annual program reports (non-competing continuation progress reports – NCCs) are required. "},{"code":"cash","isSelected":false,"description":""},{"code":"progress","isSelected":true,"description":"Quarterly or semi-annual progress reports may also be required. Reports should provide progress on achieving objectives and modifications or new objectives. The Federal Financial Report (SF-425) is to be submitted within 90 days after the close of each budget period and a final Federal Financial Report is required 90 days following the end of the project period."},{"code":"expenditure","isSelected":false,"description":""},{"code":"performanceMonitoring","isSelected":false,"description":""}]</t>
  </si>
  <si>
    <t>Recipients are required to maintain financial records 3 years after the date they submit the final Federal Financial Review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</si>
  <si>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(Cooperative Agreements) FY 17$38,000,000.00; FY 18 est $40,000,000.00; FY 19 est $40,000,000.00; FY 16$30,000,000.00; - </t>
  </si>
  <si>
    <t>International Twinning Center - $500,000 to $10,000,000; Average $10,000,000
Quality Improvement Capacity for Impact Project - $6,000,000 to $20,000,000; Average $10,000,000
International AIDS Education &amp; Training Center $1,000,000 to $60,000,000; Average $55,000,000
Resilient and Responsive Health Systems Initiative (CoAg) - $1,500,000 to $2,000,000; Average $1,500,000
Resilient and Responsive Health Organizations Initiative: Sustainability Communities of Practice Initiative (CoAg) - $750,000
Health Workforce for HIV and Chronic Disease Service Delivery Global Initiative (CoAg) - $30,000,000
Optimizing Momentum Toward Sustainable Epidemic Control (CoAg) - $10,000,000.</t>
  </si>
  <si>
    <t>All HRSA awards are subject to the Uniform Administrative Requirements, Cost Principles, and Audit Requirements at  2 CFR 200.
HRSA awards are subject to the requirements of the HHS Grants Policy Statement (HHS GPS) that are applicable based on recipient type and purpose of award. The HHS GPS is available at http://www.hrsa.gov/grants.</t>
  </si>
  <si>
    <t>Harold Phillips5600 Fishers Lane, , Rockville, MD 20857 Email:&lt; a href='mailto:HPhillips@hrsa.gov'&gt;HPhillips@hrsa.gov&lt;/a&gt;Phone: (301) 443-8109;</t>
  </si>
  <si>
    <t xml:space="preserve">93.145 HIV-Related Training and Technical Assistance; </t>
  </si>
  <si>
    <t>Refer to the evaluation criteria included in the notice of funding opportunity.</t>
  </si>
  <si>
    <t>https://beta.sam.gov/fal/00f39953be524abaa2f696b520a4ce7c/view</t>
  </si>
  <si>
    <t>Immunizations CoAg and Vaccines for Children Program previously published as Immunization Grants and Vaccines for Children Program</t>
  </si>
  <si>
    <t>{"list":[{"act":{"description":"Section 317(j) of the Public Health Service Act (42 U.S.C. 247b(j)) reauthorized in Section 4204 of the Patient Protection and Affordable Care Act.  Prevention and Public Health Fund (PPHF) funding is authorized under sections 301 and 317 of the Public Health Service Act (PHS Act), 42 USC, 241 and 247b as amended and the Patient Protection and Affordable Care Act (PL 111-148).  The Vaccines for Children (VFC) program is authorized under Section 1902(a)(62) of the Social Security Act, 42 U.S.C. section 1396a(a)(62). The VFC Program was established under the authority of Section 1928(a) of the Social Security Act, 42 U.S.C. 1396s(a).\r\n"},"authorizationTypes":{"USC":false,"act":true,"statute":false,"publicLaw":false,"executiveOrder":false}}]}</t>
  </si>
  <si>
    <t>To assist states and communities in establishing and maintaining preventive health service programs to immunize individuals against vaccine-preventable diseases (including measles, rubella, poliomyelitis, diphtheria, pertussis, tetanus, hepatitis B, hepatitis A, varicella, mumps, haemophilus influenza type b, influenza, and pneumococcal pneumonia).</t>
  </si>
  <si>
    <t>Any U.S. state, and in consultation with state health authorities, political subdivisions of states and other public entities and U.S. territories may apply; private individuals and private nonprofit agencies are not eligible for immunization grants.</t>
  </si>
  <si>
    <t>Any U.S. state, political subdivision (as described above), and other public entities will benefit.</t>
  </si>
  <si>
    <t>{"description":"Applicants should document the need for assistance, state the objectives of the project, outline the method of operation, describe the evaluation procedures, and provide a budget with justification of funds. Costs will be determined in accordance with 2 CFR 225 (OMB Circular No. A-87) for state and local governments.","isApplicable":true}</t>
  </si>
  <si>
    <t>{"environmentalImpact":{"reports":[{"isSelected":true,"reportCode":"ExecutiveOrder12372"},{"isSelected":true,"reportCode":"otherRequired"}]},"description":"Contact the headquarters or regional location, as appropriate, for application deadlines."}</t>
  </si>
  <si>
    <t>{"description":"Information on the submission of applications may be obtained from the Grants Management Officer, Grants Management Branch, Procurement and Grants Office, Centers for Disease Control and Prevention. Telephone: (770) 488-2716. This program is subject to the provisions of 45 CFR 92. The standard application forms, as furnished by PHS and required by 45 CFR 92 for state and local governments, must be used for this program.","isApplicable":true}</t>
  </si>
  <si>
    <t>After review and approval of an application, a Notice of Award is prepared and processed, along with appropriate notification to the public.</t>
  </si>
  <si>
    <t>From 90 to 120 days</t>
  </si>
  <si>
    <t>Same as Application Procedure.</t>
  </si>
  <si>
    <t>{"awarded":"other","description":"Project Period: Variable. Budget Period: About 12 months.","awardedDescription":"Periodic grant rounds"}</t>
  </si>
  <si>
    <t>Financial records, supporting documents, statistical records, and all other records pertinent to the grant program shall be retained for a minimum of 3 years, or until completion and resolution of any audit in process or pending resolution. In all cases records must be retained until resolution of any audit questions. Property records must be retained in accordance with PHS Grants Policy Statement requirements.</t>
  </si>
  <si>
    <t xml:space="preserve">(Cooperative Agreements) FY 17$145,052,647.00; FY 18 est $330,791,211.00; FY 19 est $329,486,648.00; FY 16$151,109,102.00; - </t>
  </si>
  <si>
    <t xml:space="preserve">317 Grants: From $252,725 to $48,568,982; $6,870,723  VFC Grants: From $1,649,229 to $368,026,903; $52,334,322. _x000D_
</t>
  </si>
  <si>
    <t>Ivory Reid1600 Clifton Road MSA19, Atlanta, GA 30333 Email:&lt; a href='mailto:ibr0@cdc.gov'&gt;ibr0@cdc.gov&lt;/a&gt;Phone: 4046397824;</t>
  </si>
  <si>
    <t>http://www.cdc.gov/vaccines</t>
  </si>
  <si>
    <t xml:space="preserve">93.283 Centers for Disease Control and Prevention Investigations and Technical Assistance ; 93.224 Health Center Program (Community Health Centers, Migrant Health Centers, Health Care for the Homeless, and Public Housing Primary Care); 93.600 Head Start; 93.217 Family Planning Services; </t>
  </si>
  <si>
    <t>https://beta.sam.gov/fal/ef1cfa225bc94f98bc4d94e6578b185c/view</t>
  </si>
  <si>
    <t>Complex Humanitarian Emergency and War-Related Injury Public Health Activities</t>
  </si>
  <si>
    <t>{"list":[{"executiveOrder":{"description":"Sections 307 and 317(k)(2) of the Public Health Service Act, [42 U.S.C. Section 242l and 247b(k)(2)], as amended."},"authorizationTypes":{"USC":false,"act":false,"statute":false,"publicLaw":false,"executiveOrder":true}}]}</t>
  </si>
  <si>
    <t>To bring public health and epidemiologic principles to the aid of populations affected by complex humanitarian emergencies. Work will focus on the following main program areas: (1) Providing technical assistance including rapid health and nutrition assessments, public health surveillance, epidemic investigations, disease prevention and control, program evaluation and emergency preparedness; (2) Developing, implementing and disseminating findings from operational research projects aimed at developing more effective public health interventions; (3) Designing, implementing, and evaluating training activities to strengthen the capacity of CDC, other U.S. government agencies, international and private voluntary organizations, other governments, and public health students; (4) Developing and disseminating guidelines on public health issues and technical areas; and (5) Planning and maintaining partnerships with strategic international, bilateral, and non-governmental relief organizations.</t>
  </si>
  <si>
    <t>{"description":"Grant applications and required forms for this program can be obtained from Grants.gov. Please visit the Grants.gov Web site at www.grants.gov to both find and apply for all Federal grant opportunities."}</t>
  </si>
  <si>
    <t>Support is recommended for a specified project period, not to exceed 5 years.</t>
  </si>
  <si>
    <t>{"awarded":"lump","description":"Support is recommended for a specified project period, not to exceed 5 years."}</t>
  </si>
  <si>
    <t>[{"code":"program","isSelected":true,"description":"Refer to the funding opportunity announcement"},{"code":"cash","isSelected":true,"description":"Refer to the funding opportunity announcement"},{"code":"progress","isSelected":true,"description":"Refer to the funding opportunity announcement"},{"code":"expenditure","isSelected":true,"description":"Refer to the funding opportunity announcement"},{"code":"performanceMonitoring","isSelected":true,"description":"Refer to the funding opportunity announcement"}]</t>
  </si>
  <si>
    <t>Grantees are required to maintain grant accounting records for a minimum of 3 years after the end of a grant period. If any litigation, claim, negotiation, audit or other act 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is provided in 45 CFR Parts 74 and 92.</t>
  </si>
  <si>
    <t>75-0955-1-3-550;</t>
  </si>
  <si>
    <t>(Project Grants (Cooperative Agreements)) FY 17 Estimate Not Available  FY 18 Estimate Not Available  FY 19 est $10,940,076.00; FY 16$15,096,832.00; - n/a</t>
  </si>
  <si>
    <t>Caroline Gardner,1600 Clifton Rd, MS E-29, Atlanta, GA 30329 Email:&lt; a href='mailto:ctg8@cdc.gov'&gt;ctg8@cdc.gov&lt;/a&gt;Phone: (404) 639-4276;</t>
  </si>
  <si>
    <t xml:space="preserve">Fiscal Year2016: Multiple awards were made for this CFDA. </t>
  </si>
  <si>
    <t>https://beta.sam.gov/fal/6d1c3261fd1a43b18e4dc6ef210fd1e4/view</t>
  </si>
  <si>
    <t>Viral Hepatitis Prevention and Control</t>
  </si>
  <si>
    <t>Viral Hepatitis Prevention, Screening, Linkage to Care, and Education</t>
  </si>
  <si>
    <t>{"list":[{"act":{"description":"Sections 301 and 317K(k)(2) of the Public Health Service Act (42 U.S.C. section 241 and 274b-15), as amended"},"authorizationTypes":{"act":true}}]}</t>
  </si>
  <si>
    <t>Program activities under this funding will allow for CDC to partner with multiple organizations to benefit individuals by substantially reducing viral hepatitis transmission, identifying those that are acutely and chronically infected, and linking infected individuals with treatment if appropriate. Specifically, the program activities may include but are not limited to:
1. Increasing the proportion of persons living with HCV and HBV who are aware of their infection and referred for prevention and clinical care services.
2. Expanding and improving efforts to develop and disseminate viral hepatitis training and educational materials targeting the public and private sector health care professionals to build capacity to assess, test and medically manage populations at risk for chronic HCV and HBV infection.
3. Supporting state and local health departments and other organizations in linking HCV infected persons to community health centers, clinics serving injection drug users, and other health organizations seeing individuals potentially infected with chronic viral hepatitis. 
4. Increase the number of reported incidence cases being reported in state and local health departments.
5. Additional support will be provided for program monitoring, evaluation, capacity building, and technical assistance, along with support for acute and chronic viral hepatitis surveillance.</t>
  </si>
  <si>
    <t>Applicants include State or local governments or their Bona Fide Agents, public and private nonprofit organizations, for profit organizations, small, minority, women-owned businesses, universities, colleges, research institutions, hospitals, community-based organizations, faith based organizations, Federally recognized Indian tribal governments, Indian tribes, and Indian tribal organizations. Additional guidance may be provided in individual program announcements.  
In addition, funds may be used for costs associated with establishing and maintaining a prevention and control program directed towards prevention of viral hepatitis infections and their manifestations. Recipients may only expend funds for reasonable policies, systems and program purposes including personnel, travel, supplies and services, such as reducing transmission of HAV, HBV and HCV, preventing and delaying the progress of chronic infection, as well as educating and training of the general public and health care providers. Recipients may not use funds for clinical care. Recipients may not generally use funding for the purchase of furniture or equipment. Any such proposed spending must be identified in the budget. The recipient must perform a substantial role in carrying out project objectives and not merely serve as a conduit for an award in another party or provider who is eligible.</t>
  </si>
  <si>
    <t>The individual will benefit from the objectives of this program as well as the community at large, and society from the savings realized from treating those who are infected with viral hepatitis. .</t>
  </si>
  <si>
    <t>{"description":"Applicants should document the need for assistance, state the objectives of the project, outline the method of operation, describe the evaluation procedures and provide a budget justification of funds requested. Costs for nonprofit recipients will be determined in accordance with HHS Regulations, 45 CFR Part 74 and Part 92.","isApplicable":false}</t>
  </si>
  <si>
    <t>{"description":"OMB Circular No. A-102 applies to this program. OMB Circular No. A-110 applies to this program. Applicants must download application forms from www.Grants.gov. Applications must be submitted electronically at www.Grants.gov.  If an applicant does not have access to the Internet, or if they have difficulty accessing the forms on-line, contact the CDC Office of  Grant Services Technical Information Management Section (OGS-TIMS) staff. For this, or further assistance, contact OGS-TIMS:  Telephone (770) 488-2700, Email: ogstims@cdc.gov."}</t>
  </si>
  <si>
    <t>Successful applicants will receive a Notice of Award (NoA) from the CDC Office of Grants Services. The NoA shall be the only binding, authorizing document between the recipient and CDC. The NoA will be signed by an authorized Grants Management Officer and emailed to the program director, and a hard copy mailed to the recipient fiscal officer identified in the application.</t>
  </si>
  <si>
    <t xml:space="preserve">Deadline for submission of applications will be between 30-60 days from date of publication.  </t>
  </si>
  <si>
    <t>Renewals will be based upon the conditions in the notice of funding opportunity (NOFO) and are subject to the availability of funds.</t>
  </si>
  <si>
    <t>{"awarded":"other","description":"Project period is for 2-5 years with 12-month budget periods.  Assistance is awarded through Notice of Grant Awards (NoAs) to funded applicants.","awardedDescription":"Award through a Notice of Grant Award (NoA)."}</t>
  </si>
  <si>
    <t>[{"code":"program","isSelected":true,"description":"Program reports are due annually.  Also see NOFO for additional information."},{"code":"cash","isSelected":true,"description":"Programs are required to report carryover funds annually through form SF-51."},{"code":"progress","isSelected":true,"description":"Progress reports are due and must outline how the grantee is meeting the objectives as outlined in the NOFO."},{"code":"expenditure","isSelected":true,"description":"A form SF-51 is required annually."},{"code":"performanceMonitoring","isSelected":true,"description":"Performance Reports are required as part of the progress report, and rapid feedback reports are part of the process for monitoring."}]</t>
  </si>
  <si>
    <t>{"isApplicable":false,"description":" In addition, grants and cooperative agreements are subject to inspection and audits by DHHS and other Federal officials."}</t>
  </si>
  <si>
    <t>Financial records, supporting documents, statistical records, and all other reports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t>
  </si>
  <si>
    <t>75-0950-0-1-550;09-2950-2-0-131;</t>
  </si>
  <si>
    <t>(Cooperative Agreements) FY 17$17,034,281.00; FY 18 est $19,979,265.00; FY 19 est $19,979,265.00; FY 16$16,815,000.00; - Funding is provided to state and local health departments to increase testing and linkage to care if necessary for chronically infected individuals with viral hepatitis B and C.</t>
  </si>
  <si>
    <t>Awards will range from approximately $30,000 to $500,000, with an average award of $150,000.</t>
  </si>
  <si>
    <t>{"list":[{"fiscalYear":2016,"description":"Funding will continue to be provided for hepatitis B and C testing and linkage to care activities, and to characterize the hepatitis C increase among injection drug users as well as continued support for viral hepatitis surveillance, prevention and education. Funds were provided for hepatitis B and C testing and linkage to care activities, and to characterize the hepatitis C increase among injection drug users as well as continued support for viral hepatitis surveillance, prevention and education"},{"fiscalYear":2017,"description":"Funding was provided to state and local health departments to increase testing and linkage to care if necessary for chronically infected individuals with viral hepatitis B and C."},{"fiscalYear":2018,"description":"Funding is provided to state and local health departments to increase testing and linkage to care if necessary for chronically infected individuals with viral hepatitis B and C."},{"fiscalYear":2019,"description":"Funding will continue to be provided to state and local health departments to increase testing and linkage to care if necessary for chronically infected individuals with viral hepatitis B and C."}],"isApplicable":true}</t>
  </si>
  <si>
    <t>{"flag":"none","description":"Viral Hepatitis Program Contact:  Jeffrey L. Efird, MPA, Deputy Director, Division of Viral Hepatitis, National Center for HIV, Viral Hepatitis, STD and TB Prevention, Centers for Disease Control and Prevention, Department of Health and Human Services, 1600 Clifton Rd. NE, Mailstop G-37, Atlanta, GA  30333.  E-mail:  jle1@cdc.gov."}</t>
  </si>
  <si>
    <t>Jeff Efird, MPA, Deputy Director, Division of Viral Hepatitis 1600 Clifton Road, NE, Mailstop G-37, Atlanta, GA 30333 Email:&lt; a href='mailto:jle1@cdc.gov'&gt;jle1@cdc.gov&lt;/a&gt;Phone: (404) 718-8504;Lisa Williams1600 Clifton Road NE, MS E-07, Atlanta, GA 30333 Email:&lt; a href='mailto:LRW3@cdc.gov'&gt;LRW3@cdc.gov&lt;/a&gt;Phone: (404)639-1877;</t>
  </si>
  <si>
    <t>http://www.cdc.gov/</t>
  </si>
  <si>
    <t xml:space="preserve">93.947 Tuberculosis Demonstration, Research, Public and Professional Education; 93.977 Sexually Transmitted Diseases (STD) Prevention and Control Grants; 93.116 Project Grants and Cooperative Agreements for Tuberculosis Control Programs; 93.118 Acquired Immunodeficiency Syndrome (AIDS) Activity; 93.135 Centers for Research and Demonstration for Health Promotion and Disease Prevention; </t>
  </si>
  <si>
    <t>Fiscal Year2016: CDC's Division of Viral Hepatitis continued funding 54 grantees to conduct hepatitis prevention and surveillance activities as well as a several educational projects and projects that identify and screen chronically infected hepatitis B and C patients and link them to care. CDC's Division of Viral Hepatitis supported funding 54 grantees to conduct hepatitis prevention and surveillance activities as well as a several educational projects and projects that identify and screen chronically infected hepatitis B and C patients and link them to care.</t>
  </si>
  <si>
    <t>The critieria for selection is posted in the NOFO and an objective review is held with each applicant scored and ranked based on score and funding preferences which are listed in the NOFO as well. 
Prior to objective review, applications will be reviewed for completeness by Office of Grants Services (OGS) staff and for responsiveness jointly by Division of Viral Hepatitis (DVH), NCHHSTP.  Incomplete applications and applications that are non-responsive to the eligibility criteria will not advance through the review process. Applicant will be notified that the application did not meet submission requirements.</t>
  </si>
  <si>
    <t>https://beta.sam.gov/fal/907d6543a9d7459a819dc798ece80134/view</t>
  </si>
  <si>
    <t>Alcohol Research Programs</t>
  </si>
  <si>
    <t>{"list":[{"act":{"description":"Public Health Service Act, as amended, Sections 301 and 464H,  and 42 U.S.C. 290Gb; Small Business Research and Development Enhancement Act of 1992, Public Law 102-564"},"publicLaw":{"congressCode":"78","number":"410"},"USC":{"title":"42","section":"241"},"authorizationTypes":{"USC":true,"act":true,"statute":false,"publicLaw":true,"executiveOrder":false},"usc":{"title":"42","section":"241"}}]}</t>
  </si>
  <si>
    <t>To develop a sound fundamental knowledge base which can be applied to the development of improved methods of treatment and more effective strategies for preventing alcoholism and alcohol-related problems. The National Institute on Alcohol Abuse and Alcoholism (NIAAA) supports research in a broad range of disciplines and subject areas related to biomedical and genetic factors, psychological and environmental factors, alcohol-related problems and medical disorders, health services research, and prevention and treatment research. Small Business Innovation Research (SBIR) program: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Small Business Technology Transfer (STTR) program: To stimulate and foster scientific and technological innovation and technology transfer through cooperative research and development carried out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</si>
  <si>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Public or private profit and nonprofit agencies, including State, local, or regional government agencies, universities, colleges, hospitals, academic or research institutions may apply for research grants. SBIR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and its possessions. To be eligible for funding, a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</si>
  <si>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Public, profit and nonprofit private organizations.</t>
  </si>
  <si>
    <t>{"description":"For-profit grantees' costs will be determined in accordance with Subpart 31.2 of the Federal Acquisition Regulations. For other grantees, costs will be determined in accordance with HHS Regulation 45 CFR Part 74, Subpart C, Section 74.27.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forms PHS 6246-1 and PHS 6246-2 are used to apply for SBIR Phase I and Phase II, respectively. Grant forms PHS 6246-3 and PHS 6246-4 are used to apply for STTR Phase I and Phase II, respectively.","isApplicable":true}</t>
  </si>
  <si>
    <t>{"description":"The standard application forms, as furnished by PHS, must be used by grant applicants. Application kits, containing the necessary forms and instructions, if not available at the applicant institution, may be obtained from the NIAAA. Consultation on proposed projects is also available. Preapplication consultation with NIAAA staff is required before submission of a Program Project grant application or any unsolicited new grant application requesting $500,000 or more direct costs in any one year. Applications are reviewed by nonfederal consultants recruited nationwide. The amount of the award and period of support are determined on the basis of the merit of the project. This program is subject to the provisions of 45 CFR Part 92 for State and local governments and OMB Circular No. A-110 for nonprofit organizations. SBIR and STTR Grant Solicitations and SBIR Contract Solicitation may be obtained electronically through the NIH's \"Small Business Funding Opportunities\" home page at www.nih.gov/grants/funding/sbir.htm on the World Wide Web. A limited number of hard copies of these publications are produced. Subject to availability, they may be obtained by contacting the NIH support services contractor: Telephone: (301) 206-9385; Fax: (301) 206-9722; E-mail: a2y@cu.nih.gov. The Solicitations include submission procedures, review considerations, and grant application or contract proposal forms. SBIR and STTR grant applications should be submitted to the Center for Scientific Review, 6701 Rockledge Drive, Room 1040 - MSC 7710, Bethesda, MD 20892-7710."}</t>
  </si>
  <si>
    <t>Research Grants in support of projects recommended for approval by the National Advisory Council on Alcohol Abuse and Alcoholism and approved for payment are awarded directly by the NIAAA to the applicant institution.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</si>
  <si>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From 240 to 270 days from submission of application for grant support. SBIR/STTR applications about 7-1/2 months. AIDS related research applications about 6 months.</t>
  </si>
  <si>
    <t>A principal investigator may appeal the substantive or procedural aspects of the review of his/her application by communicating with the staff of the Institute. A description of the NIH Peer Review Appeals procedures is available on the NIH home page _x000D_
http://grants.nih.gov/grants/guide/notice-files/NOT-OD-11-064.html</t>
  </si>
  <si>
    <t>Support is recommended for a specified project period, usually not in excess of 5 years. Prior to termination of a project period, the grantee may apply for renewal of support for a new project period. An application for renewal is processed as a competing request. Small Grants and Exploratory/Developmental Grants are not renewable, but grantees may apply for research project grants on the same topics.</t>
  </si>
  <si>
    <t>{"awarded":"other","description":"Varies, but a project period is generally limited to 5 years or less. Grantee may apply for renewal of support on a competing basis. Within the project period, continuation applications must be submitted on a non-competing basis for each year of approved support. Small Grants are limited to 2 years or less and are not renewable. Exploratory/Developmental Grants are limited to 3 years or less and are not renewable.  Payments will be made either on a Monthly Cash Request System or under an Electronic Transfer System. Necessary instructions for the appropriate type of payment will be issued shortly after an award is made. SBIR: Normally, Phase I awards are for 6 months; normally, Phase II awards are for 2 years. STTR: Normally, Phase I awards are for 1 year; normally, Phase II awards are for 2 years.","awardedDescription":"Awards will be released electronically to applicant institution. Funds are released annually."}</t>
  </si>
  <si>
    <t>[{"code":"program","isSelected":true,"description":"Research Grants: Annual and final progress reports, including a description of results, positive and negative, and a list of any publications. Career Program: Awardee submits annual progress report. Termination notice, PHS 416-7, must be submitted upon completion of NRSA training. Reports are required after termination of National Research Service Awards to ascertain compliance with the service and payback provisions. A Financial Status\r\nReport must be submitted within 90 days after the close of each budget period for which an award has been issued. No cash reports are required. Research Grants: Annual and final progress reports, including a description of results, positive and negative, and a list of any publications. Career Program: Awardee submits annual progress report. Termination notice, PHS 416-7, must be submitted upon completion of NRSA training. Reports are required after termination of National Research Service Awards to ascertain compliance with the service and payback provisions. A Financial Status Report must be submitted within 90 days after the close of each budget period for which an award has been issued. No expenditure reports are required. No performance monitoring is required. No cash reports are required. Research Grants: Annual and final progress reports, including a description of results, positive and negative, and a list of any publications. Career Program: Awardee submits annual progress report. Termination notice, PHS 416-7, must be submitted upon completion of NRSA training.\r\nReports are required after termination of National Research Service Awards to ascertain compliance with the service and payback provisions. A Financial Status Report must be submitted within 90 days after the close of each budget period for which an award has been issued. No expenditure reports are required. No performance monitoring is required."},{"code":"cash","isSelected":false},{"code":"progress","isSelected":true,"description":"Annual progress reports are required as a part of the continuation application."},{"code":"expenditure","isSelected":true,"description":"A final expenditure report is required at the conclusion of the project."},{"code":"performanceMonitoring","isSelected":true,"description":"The NIAAA Program officers will monitor performance by evaluating the annual progress report."}]</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</si>
  <si>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t>
  </si>
  <si>
    <t>75-0894-0-1-552;</t>
  </si>
  <si>
    <t>(Project Grants) FY 17$358,311,000.00; FY 18 est $384,657,000.00; FY 19 est $345,537,000.00; - Values reported include funds reported for PROJECT GRANTS including Project Grants and Fellowships. Values for Fellowship had been reported separately under Obligation#2 before, which has now been deleted</t>
  </si>
  <si>
    <t>42 CFR 52. Guidelines are included in application kits. PHS Grants Policy Statement, DHHS Publication No. (OASH) 90-50,000, (Rev.) April 1, 1994. Specific program announcements are available electronically from the NIAAA World Wide Web Home Page on the Internet at http://www.niaaa.nih.gov or from the NIH Home Page under Institutes and Offices.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</si>
  <si>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{"flag":"none","description":"The Headquarters Office (National Institute on Alcohol Abuse and Alcoholism) is responsible for the administration of these programs."}</t>
  </si>
  <si>
    <t>Ranga V. Srinivas,National Institute on Alcohol Abuse and Alcoholism,  National Institutes of Health,_x000D_
5635 Fishers Lane Room 2085 , Rockville, MD 20852 Email:&lt; a href='mailto:srinivar@mail.nih.gov'&gt;srinivar@mail.nih.gov&lt;/a&gt;Phone: (301) 451-2067;</t>
  </si>
  <si>
    <t>http://www.nih.gov</t>
  </si>
  <si>
    <t xml:space="preserve">93.272 Alcohol National Research Service Awards for Research Training; 93.271 Alcohol Research Career Development Awards for Scientists and Clinicians; </t>
  </si>
  <si>
    <t>The following considerations will be used in determining projects to be funded: (1) Scientific and technical merit of the proposal; (2) program balance; and (3) relevance to NIAAA priorities and public health issues.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of animal subjects, and/or (b) protecting against or minimizing any adverse effect on the environment. Phase II grant applications will be reviewed based  upon the following criteria: (1) The degree to which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</si>
  <si>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https://beta.sam.gov/fal/5c4f15fb0aa58aed88fce17849f181b0/view</t>
  </si>
  <si>
    <t>Substance Abuse and Mental Health Services-Access to Recovery</t>
  </si>
  <si>
    <t>ATR I, ATR II, ATRIII</t>
  </si>
  <si>
    <t>{"list":[{"act":{"description":"The Public Health Act"},"publicLaw":{"congressCode":"106","number":"310"},"USC":{"title":"42","section":"290aad5-290bb-2"},"authorizationTypes":{"USC":true,"act":true,"statute":false,"publicLaw":true,"executiveOrder":false},"usc":{"title":"42","section":"290aad5-290bb-2"}}]}</t>
  </si>
  <si>
    <t>To implement voucher programs for substance abuse clinical treatment and recovery support services pursuant to sections 501 (d)(5) and 509 of Public Health Service Act (42 U.S.C. sections 290aa(d)(5) and 290bb-2).  This  program, called Access to Recovery (ATR), is to provide client choice among substance abuse clinical treatment and recovery support service providers, expand access to a comprehensive array of clinical treatment and recovery support options (including faith-based programmatic options), and increase substance abuse treatment capacity.  Monitoring outcomes, tracking costs, and preventing waste, fraud and abuse to ensure accountability and effectiveness in the use of Federal funds are also important elements of the ATR program.  Through the ATR grants, States, Territories, the District of Columbia and Tribal Organizations (hereinafter collectively referred to as "States") will have flexibility in designing and implementing voucher programs to meet the needs of clients in the State. The key to successful implementation of the voucher programs supported by the ATR grants will be the relationship between the States and clients receiving services, to ensure that clients have a genuine, free, and independent choice among eligible providers.  States are encouraged to support any mixture of clinical treatment and recovery support services that can be expected to achieve the program's goal of achieving cost-effective, successful outcomes for the largest number of people.</t>
  </si>
  <si>
    <t>Eligibility for Access to Recovery (ATR) grants is limited to the immediate office of the Chief Executive (e.g., Governor) in the States, Territories, District of Columbia; or the head of a Tribal Organization.  (A "Tribal Organization" means the recognized governing body of any Indian tribe or any legally established organization of Indians, including urban Indian health boards, inter-tribal councils, or regional Indian health boards, which is controlled, sanctioned, or chartered by such governing body or which is democratically elected by the adult members of the Indian community to be served by such an organization.)  The Chief Executive of the State, Territory, or District of Columbia, or the head of the Tribal Organization must sign the application. Eligibility is limited to the immediate office of these Chief Executives because only they have the authority to leverage funding across the State, implement the necessary policy changes, manage the fiscal responsibilities, and coordinate the range of programs necessary for successful implementation of the voucher programs to be funded through these grants.  No more than on application from any one Chief Executive or head of a Tribal Organization will be funded.</t>
  </si>
  <si>
    <t>Eligibility for Access to Recovery (ATR) grants is limited to the immediate office of the Chief Executive (e.g., Governor) in the States, Territories, District of Columbia; or the head of a Tribal Organization" means the recognized governing body of any Indian tribe or any legally established organization of Indians, including urban health boards, inter-tribal councils, or regional Indian health boards, which is controlled, sanctioned, or chartered by such governing body or which is democratically elected by the adult members of the Indian community to be served by such an organization.)</t>
  </si>
  <si>
    <t>{"description":"The Chief Executive of the State, Territory, or District of Columbia, or the head of the Tribal Organization must sign the application.","isApplicable":true}</t>
  </si>
  <si>
    <t>{"description":"Applications must comply with the following requirements, or they will be screened out and will not be reviewed: Use the Application for Federal Assistance SF-424 form; Application submission requirements in Section IV-3 of this document; and Formatting requirements provided in Section IV-2.4 of this document. Applicants also may download the required documents from the SAMHSA Web site at www.samhsa.gov . Includes the face page, budget forms, and checklist.  Applicants must use the SF-424 application form. Applications not submitted on the SF-424 will be screened out and will not be reviewed.  Request for Applications (RFA)-Includes instructions for the grant application.  This document is the RFA."}</t>
  </si>
  <si>
    <t>{"awarded":"other","description":"Applications will be accepted for a project period of 1 to 3 years with 12-month budget periods.  Annual awards will be made subject to continued availability of funds and progress achieved.","awardedDescription":"SAMHSA, Grants Management Office notifies grantees through a Notice of Award (NoA). "}</t>
  </si>
  <si>
    <t>[{"code":"program","isSelected":true,"description":"Monthly program reports are required by the program officials."},{"code":"cash","isSelected":false,"description":""},{"code":"progress","isSelected":true,"description":"Quarterly progress report are required by the program officials."},{"code":"expenditure","isSelected":true,"description":"The (SF-425) Federal Financial Report is required by SAMHSA, Division of Grants Management 90 days after the end of each 12 month period and 90 days after the final 12 month budget period."},{"code":"performanceMonitoring","isSelected":true,"description":"SAMHSA monitors the grant program through Government Performance and Result Act (GPRA Government Project Officer), conference calls, site visits, and monthly and quarterly reports."}]</t>
  </si>
  <si>
    <t>There is a 3-year records retention requirement; records shall be retained beyond the 3-year period if final audit has not been done or findings resolved.</t>
  </si>
  <si>
    <t>45 CFR Part 75 and the HHS Grant Policy Statement, terms and conditions of award</t>
  </si>
  <si>
    <t>https://beta.sam.gov/fal/1b0967e1935f4ddb9bbd5b0b1741ba64/view</t>
  </si>
  <si>
    <t>Drug-Free Communities Support Program Grants</t>
  </si>
  <si>
    <t>Drug Free Community Grants (DFC). Drug-Free Communities Mentoring Program (DFC-M)</t>
  </si>
  <si>
    <t>{"list":[{"act":{"description":"Drug-Free Communities Act of 1997"},"publicLaw":{"congressCode":"105","number":"20"},"authorizationTypes":{"act":true,"publicLaw":true}},{"act":{"description":"Reauthorized by Public Law 107-82"},"authorizationTypes":{"act":true}}]}</t>
  </si>
  <si>
    <t>To increase the capacity of community coalitions to reduce substance abuse, and over time, to reduce substance abuse among adults through strengthening collaboration among communities, public, and private entities.  To disseminate state-of-the-art information on practices and initiatives that have proven to be effective in reducing substance abuse among youth.</t>
  </si>
  <si>
    <t>Community coalitions must demonstrate that the community coalition has worked together for a period of not less than 6 months on substance abuse reduction initiatives. The coalition must: meet the composition requirements; ensure that there is substantial community volunteer effort; ensure that the coalition is a nonprofit, charitable, educational organization, or unit of local government, or is affiliated with an eligible organization or entity; possess a strategy to be self-sustaining; provide a 100-150 percent cash or in-kind match; and agree to participate in an evaluation of the coalition's program.</t>
  </si>
  <si>
    <t>Community coalitions, children, youth, and adults, those at-risk of substance abuse, and private nonprofit, and public community agencies.</t>
  </si>
  <si>
    <t>{"description":"2 CFR 200/45 CFR Part 75 Uniform Administrative Requirements, Cost Principles, and Audit Requirements for HHS Awards","isApplicable":true}</t>
  </si>
  <si>
    <t>{"description":"The Drug Free Community (DFC) is a collaborative initiative sponsored by Office of National Drug Control Policy (ONDCP) and Substance Abuse and Mental Health Services Administration (SAMHSA).  Applications will be screened initially by ONDCP and SAMHSA to determine whether the applicant meets all the eligibility requirements.  Applications submitted by eligible coalitions that meet all requirements will then be evaluated, scored, and rated by a peer review panel."}</t>
  </si>
  <si>
    <t xml:space="preserve">Upon approval by the Office of National Drug Control Policy and Substance Abuse and Mental Health Services Administration, a Notice of Award (NoA) signed by SAMHSA's Grants Management Officer is sent to the applicant agency.  The NoA is the sole obligating document that allows the grantee to receive Federal funding for work on the grant project. </t>
  </si>
  <si>
    <t>{"types":{"moe":false,"formula":false,"matching":true},"formula":{"title":"","chapter":"","part":"","subPart":"","publicLaw":"","description":""},"matching":{"requirementFlag":"voluntary","percent":"0","description":"The Drug-Free Communities (DFC) Support Program was created by the Drug-Free Communities (DFC) Act of 1997 (Public Law 105-20). The DFC Mentoring (DFC-M) Program was established as a component of the DFC Support Program when the program was reauthorized in 2001 (Public Law 107-82, 115 Stat. 814). The DFC Mentoring Program was also included in the Office of National Drug Control Policy Reauthorization Act of 2006 (Public Law 109-469)."},"moe":{"description":""}}</t>
  </si>
  <si>
    <t>{"awarded":"lump","description":"Under the Drug-Free Communities Act, awards will be made for one year."}</t>
  </si>
  <si>
    <t>[{"code":"program","isSelected":false,"description":""},{"code":"cash","isSelected":true,"description":"Federal Cash Transaction Report (FCTR) is due quarterly by the Division of Payment Management."},{"code":"progress","isSelected":true,"description":"Under the Drug-Free Communities Support Grants biannual progress "},{"code":"expenditure","isSelected":true,"description":"Annual federal financial reports (SF-425) are required.\r\n"},{"code":"performanceMonitoring","isSelected":true,"description":"Classification tool survey is due each year."}]</t>
  </si>
  <si>
    <t>{"isApplicable":true,"description":"These audits are due to the cognizant Federal agency not later than 9 months after the end of the grantee's fiscal year."}</t>
  </si>
  <si>
    <t>Grantee must keep complete records on the disposition of funds, and records related to the grant must be retained for 3 years.</t>
  </si>
  <si>
    <t>75-1365-0-1-551;</t>
  </si>
  <si>
    <t xml:space="preserve">(Project Grants (Discretionary)) FY 17$89,383,587.00; FY 18 est $71,408,103.00; FY 19 est $47,325,981.00; FY 16$85,749,165.00; - </t>
  </si>
  <si>
    <t>$75,000 to $125,000; Avg. $124.510</t>
  </si>
  <si>
    <t>{"list":[{"fiscalYear":2016,"description":"608 awards will be made. 700 awards were made."},{"fiscalYear":2017,"description":"There were 718 awards made."},{"fiscalYear":2018,"description":"It is estimated 572 awards will be made."},{"fiscalYear":2019,"description":"It is estimated 377 awards will be made."}],"isApplicable":true}</t>
  </si>
  <si>
    <t>2 CFR 200/45 CFR Part 75 Uniform Administrative Requirements, Cost Principles, and Audit Requirements for HHS awards; also the HHS Grants Policy Statement</t>
  </si>
  <si>
    <t xml:space="preserve">Applications are judged according to their consistency with the policies and program  priorities established by the Drug-Free Communities Act.  Specific criteria are applied that are related to the particular program areas under which projects are funded.  The criteria are published in the Federal Register as part of the individual program announcements.  </t>
  </si>
  <si>
    <t>https://beta.sam.gov/fal/6151a4540a2e410eb2a8d33a28b62a92/view</t>
  </si>
  <si>
    <t>Drug Abuse and Addiction Research Programs</t>
  </si>
  <si>
    <t>{"list":[{"act":{"description":"Public Health Service Act, Sections 301, 302 405, 464L, 464N, 464O and 464P, 42 U.S.C. 241, 42 U.S.C. 284, 42 U.S.C. 285o, 42 U.S.C. 288, 42 U.S.C. 295; Small Business Act 15 U.S.C 638.\r\n"},"authorizationTypes":{"act":true}}]}</t>
  </si>
  <si>
    <t>To support basic and clinical neuroscience, biomedical, behavioral and social science, epidemiologic, health services and health disparity research.  To develop new knowledge and approaches related to the prevention, diagnosis, treatment, etiology, and consequences of drug abuse and addiction, including HIV/AIDS. To support research training and research scientist development.  To support dissemination of research findings. Small Business Innovation Research (SBIR) legislation is intended to expand and improve the SBIR programs to emphasize and increase private sector commercialization of technology developed through Federal SBIR research and development; increase small business participation in Federal research and development; and foster and encourage participation of socially and economically disadvantaged small business concerns and women-owned small business concerns in the SBIR program. The legislation intends that the Small Business Technology Transfer (STTR) program stimulate and foster scientific and technological innovation through cooperative research and development carried out between small business concerns and research institutions; foster technology transfer between small business concerns and research institutions; to increase private sector commercialization of innovations derived from Federal research and development; and foster and encourage participation of socially and economically disadvantaged small business concerns and women-owned small business concerns in technological innovation.</t>
  </si>
  <si>
    <t>For research grants the following organizations/institutions are eligible to apply: Public/State Controlled Institutions of Higher Education; Private Institutions of Higher Education:  Hispanic-serving Institutions, Historically Black Colleges and Universities (HBCUs), Tribally Controlled Colleges and Universities (TCCUs), and Alaska Native and Native Hawaiian Serving Institutions; Nonprofits with 501(c)(3) IRS Status (Other than Institutions of Higher Education); Nonprofits without 501(c)(3) IRS Status (Other than Institutions of Higher Education); Small Businesses; For-Profit Organizations (Other than Small Businesses); State Governments; Indian/Native American Tribal Governments (Federally Recognized); Indian/Native American Tribally Designated Organizations; County Governments; City or Township Governments; Special District Governments; Independent School Districts; Public Housing Authorities/Indian Housing Authorities; and Other(s): Eligible Agencies of the Federal Government, Faith-based or Community-based Organizations, U.S. Territory or Possession, Indian/Native American Tribal Governments (Other than Federally Recognized), Regional Organizations, and Non-domestic (non-U.S.) Entities (Foreign Organizations).  Eligible Individuals:  Any individual, or individuals (multiple PDs/PIs), with the skills, knowledge, and resources necessary to carry out the proposed research as the PD/PI is invited to work with his/her organization to develop an application for support. Individuals from underrepresented racial and ethnic groups as well as individuals with disabilities are always encouraged to apply for NIH support.  SBIR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research and/or development must be performed in the U.S. and its possessions. To be eligible, an SBIR grant application must be approved for scientific merit and program relevance by a scientific review group and by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and technical merit and program relevance by a scientific review group and a national advisory council.</t>
  </si>
  <si>
    <t>Public or private profit and nonprofit sponsored organizations and individuals, minority groups, small businesses, health professionals, students, trainees, scientists and general public.</t>
  </si>
  <si>
    <t>{"environmentalImpact":{"reports":[{"isSelected":true,"reportCode":"otherRequired"}]},"description":"Environment impact information is not required for this program.  This program is excluded from coverage under E.O. 12372."}</t>
  </si>
  <si>
    <t>{"description":"The National Institutes of Health is using www.grants.gov to accept electronic submission of applications.  Applications are also available from the NIH web site at www.nih.gov. Information concerning NIDA  and the types of research supported may be found at www.drugabuse.gov or www.nida.nih.gov. Consultation on a proposed project may also be obtained from NIDA. Applications are reviewed by primarily nonfederal consultants recruited nationwide. The amount of the award and period of support are determined on the basis of scientific merit of the project as well as financial and programmatic consideration. SBIR and STTR Grant Solicitations and SBIR Contract Solicitations may be obtained electronically through the NIH's \"Small Business Funding Opportunities\" home page at http://www.nih.gov/grants/funding/sbir.htm. The Solicitations include submission procedures, review considerations, and grant application or contract proposal forms."}</t>
  </si>
  <si>
    <t>Grants with which the National Advisory Council on Drug Abuse has concurred with the recommendations of the Scientific Review Groups and approved by NIDA for payment are awarded directly by NIDA to the applicant institution. SBIR/STTR applications are evaluated for scientific and technical merit by an appropriate scientific peer review panel and by the National Advisory Council. All applications receiving a priority score compete for available SBIR/STTR set-aside funds on the basis of scientific and technical merit and commercial potential of the proposed research, program relevance, and program balance among the areas of research.</t>
  </si>
  <si>
    <t>From 240 to 270 days from submission of grant application. For AIDS applications the range will not exceed 180 days from cited receipt dates. SBIR/STTR applications: About 225 days.</t>
  </si>
  <si>
    <t>A principal investigator (P.I.) may question the substantive or procedural aspects of the review of his/her application by communicating with the staff of the Institute. A description of the NIH Peer Review Appeal procedures is available on the NIH home page  https://grants.nih.gov/grants/guide/notice-files/not-od-11-064.html, https://grants.nih.gov/grants/guide/notice-files/NOT-OD-11-101.html and https://grants.nih.gov/grants/guide/notice-files/NOT-OD-12-003.html</t>
  </si>
  <si>
    <t xml:space="preserve">Support is recommended for a specified project period, usually not in excess of 5 years. Prior to termination of a project period, the grantee may apply for additional support via competing continuation application unless otherwise restricted. </t>
  </si>
  <si>
    <t>{"awarded":"quarterly","description":"Varies, but a project period is generally limited to 5 years or less. Grantee may apply for renewal of support on a competing basis unless otherwise restricted. Within the project period, continuation applications must be submitted on a non-competing basis for each year of approved support. Small grant support is limited to no more than 2 years. SBIR: Normally, Phase I awards are for 6 months; normally, Phase II awards are for 2 years. STTR: Normally, Phase I awards are for 1 year; normally, Phase II awards are for 2 years."}</t>
  </si>
  <si>
    <t>[{"code":"program","isSelected":false},{"code":"cash","isSelected":false},{"code":"progress","isSelected":true,"description":"Interim progress reports annually as part of a non-competing application for previously recommended support."},{"code":"expenditure","isSelected":true,"description":"Annual financial status report within 90 days after termination of annual grant and immediate and full reporting of any inventions."},{"code":"performanceMonitoring","isSelected":false}]</t>
  </si>
  <si>
    <t>{"isApplicable":true,"description":"For nongovernmental grant recipients, audits are to be carried out in accordance with the provisions set forth in OMB Circular No. A-133. In addition, grants and cooperative agreements are subject to inspection and audits by DHHS and other Federal officials."}</t>
  </si>
  <si>
    <t>Records must be retained for at least 3 years; records shall be retained beyond the 3-year period if audit findings have not been resolved.</t>
  </si>
  <si>
    <t>75-0893-0-1-552;</t>
  </si>
  <si>
    <t xml:space="preserve">(Project Grants) FY 17$844,906,000.00; FY 18 est $884,445,000.00; FY 19 est $898,474,000.00; FY 16$821,038,000.00; - </t>
  </si>
  <si>
    <t>Range-$3,000 to $5,146,000; Average-$527,100</t>
  </si>
  <si>
    <t>{"list":[{"fiscalYear":2016,"description":"2015 are projected to be awarded. 2,109"},{"fiscalYear":2017,"description":"2,153"},{"fiscalYear":2018,"description":"2,217"},{"fiscalYear":2019,"description":"2,131"}],"isApplicable":true}</t>
  </si>
  <si>
    <t>42 CFR 52; Guidelines are included in applications kits. PHS Grants Policy Statement, DHHS Publication No. (OASH) 94-50,000, (Rev.) April 1998. Grants will be available under the authority of and administered in accordance with the PHS Grants Policy Statement and Federal regulations at 42 CFR Part 52 and 42 CFR Part 52a; Omnibus Solicitation of the Public Health Service for Small Business Innovation Research (SBIR) Grant and Cooperative Agreement Applications. Omnibus Solicitation of the National Institutes of Health for Small Business Technology Transfer (STTR) Grant Applications.</t>
  </si>
  <si>
    <t>Camilla L. Holland6001 Executive Blvd., Rm. 4241, Bethesda, MD 20892 Email:&lt; a href='mailto:chollan1@nida.nih.gov'&gt;chollan1@nida.nih.gov&lt;/a&gt;Phone: 3018275705;</t>
  </si>
  <si>
    <t>http://www.drugabuse.gov/</t>
  </si>
  <si>
    <t>The following considerations will be used in determining projects to be funded: (1) Scientific and technical merit; (2) the feasibility of the research; (3) potential contribution to the national drug abuse problem; and (4) relevance to NIDA priorities.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technology.</t>
  </si>
  <si>
    <t>https://beta.sam.gov/fal/2296fbe663f44e95ae1035a23e3e57a4/view</t>
  </si>
  <si>
    <t>National Institutes of Health Loan Repayment Program for Clinical Researchers</t>
  </si>
  <si>
    <t>(NIH Clinical Research Loan Repayment Program; LRP-CR)</t>
  </si>
  <si>
    <t>{"list":[{"act":{"description":"21st Century Cures Act"},"publicLaw":{"congressCode":"114","number":"255"},"USC":{"title":"42","section":"288-2"},"authorizationTypes":{"USC":true,"act":true,"publicLaw":true},"usc":{"title":"42","section":"288-2"}}]}</t>
  </si>
  <si>
    <t>To attract and retain health professionals to clinical research careers by offering educational loan repayment for participants who agree by written contract to engage in clinical research in a qualifying nonprofit institution for a minimum of 2 years.</t>
  </si>
  <si>
    <t>(1) A U.S. citizen, U.S. national, or permanent resident of the United States; (2) Have a Ph.D., M.D., D.O., D.D.S., D.M.D., D.P.M., Pharm.D., D.C., N.D., O.D. or equivalent doctoral degree from an accredited institution; (3) Have total qualifying educational loan debt equal to or in excess of 20 percent of their institutional base salary on the date of program eligibility (the effective date that a loan repayment contract has been executed by the Secretary of Health and Human Services or designee); (4) Conduct qualifying research supported by a domestic nonprofit foundation, nonprofit professional association, or other nonprofit institution, or a U.S. or other government agency (State or local); (5) Engage in qualified clinical research.  Clinical research is patient-oriented clinical research conducted with human subjects, or research on the causes and consequences of disease in human populations involving material of human origin (such as tissue specimens and cognitive phenomena) for which an investigator or colleague directly interacts with human subjects in an outpatient or inpatient setting to clarify a problem in human physiology, pathophysiology or disease, or epidemiologic or behavioral studies, outcomes research or health services research, or developing new technologies, therapeutic interventions, or clinical trials;  (6) Engage in qualified clinical research for at least 50 percent of their time, i.e., not less than 20 hours per week based on a 40 hour week; (7) Agree to conduct research for which funding is not prohibited by Federal law, regulation, or HHS/NIH policy, and in accordance with applicable Federal, State and local law (e.g., applicable human subject protection regulations); and (8) Sign and submit to the Secretary of Health and Human Services, at the time of application submission, a contract agreeing to engage in clinical research in a qualifying institution for a minimum of 2 years. Full-time employees of Federal Government agencies are ineligible to apply for LRP benefits.  Part-time Federal employees who engage in qualifying research as part of their nonfederal duties for at least 20 hours per week based on a 40 hour week, and who are not compensated as a Federal employee for their research, are eligible to apply for loan repayment if they meet all other eligibility requirements.</t>
  </si>
  <si>
    <t>Health professionals who are interested in pursuing clinical research careers and who have unpaid educational loans will benefit from this program.</t>
  </si>
  <si>
    <t>{"description":"Applicants electronically transmit the following documents to the NIH:  Applicant Information, Biosketch, Personal Statement, Description of Research Activities, 3-5 Recommendations, Loan Information including current account statement(s) and promissory note(s) or disclosure statement(s), Assessment of Research Activities Statement, and Description of the Research Environment, Training or Mentoring Plan.  Institutional Contacts electronically transmit a certification that: (a) assures the applicant will be provided the necessary time and resources to engage in the research project for two years from the date a Loan Repayment Program Contract is executed; (b) assures that the applicant is or will be engaged in qualifying research for 50 percent of their time (or not less than 20 hours per week based on a 40 hour week); (c) certifies that the institution is nonprofit (exempt from tax under 26 USC 501), and (d) provides the applicant's institutional base salary.","isApplicable":true}</t>
  </si>
  <si>
    <t>{"description":"Applicants must access and submit the Loan Repayment Program application via the website www.lrp.nih.gov. Applications submitted to the NIH Division of Loan Repayment are first examined to determine if the basic eligibility requirements are satisfied.  If these requirements are met, the application is forwarded to the NIH Center for Scientific Review for a determination regarding which NIH Institute or Center the application will be assigned to for review, scoring, and ranking."}</t>
  </si>
  <si>
    <t>The NIH Institutes and Centers approve or disapprove applications for participation in the Loan Repayment Program for Clinical Researchers.  When an Institute or Center approves an application, the NIH Division of Loan Repayment notifies individuals of their award amount, provides a repayment schedule that covers the period of participation, and a Loan Repayment Program Contract is executed by an authorized representative of the Secretary, DHHS.  If the approved research assignment changes, or if the employing research institution changes, the participant must have their continued eligibility re- certified by the Institute or Center which approved their application. Contact the NIH via e-mail at LRP@NIH.GOV for further guidance.</t>
  </si>
  <si>
    <t>{"flag":"yes","description":"Review the Loan Repayment Program website www.lrp.nih.gov, or contact the Headquarters Office listed below for the application deadlines.","list":[{"start":"2018-11-15","description":"At 8:00 p.m. EST"},{"start":"2018-09-01","end":"2018-11-15","description":"Extramural LRP applications are accepted annually from September 1 through November 15, 8:00 p.m. EST. All LRP applications must be submitted electronically using the NIH LRP Website, www.lrp.nih.gov."}]}</t>
  </si>
  <si>
    <t>The approximate time for approval/disapproval is 6 months from the closing date of the annual application period.</t>
  </si>
  <si>
    <t>At the conclusion of the initial 2-year contract, participants may apply and be considered for subsequent 1 or 2-year continuation contracts under the application and approval procedures specified above.  Eligible renewal applications that score within the funding range receive continuation contracts.</t>
  </si>
  <si>
    <t>{"awarded":"quarterly","description":"Assistance is available for a minimum 2-year period. One or 2-year renewal awards are available.  Payments are made directly to lenders, following each quarter of the participant's satisfactory service, unless otherwise agreed upon by the participant and NIH Director.","awardedDescription":"check with the program office."}</t>
  </si>
  <si>
    <t>[{"code":"program","isSelected":true,"description":"Program participants must be periodically certified by their research supervisor to have been engaged in the qualifying research project for a minimum 50 percent effort (not less than 20 hours per week based on a 40 hour week) during each three-month service period."},{"code":"cash","isSelected":false,"description":""},{"code":"progress","isSelected":false,"description":""},{"code":"expenditure","isSelected":false,"description":""},{"code":"performanceMonitoring","isSelected":false,"description":""}]</t>
  </si>
  <si>
    <t>75-4554-0-1-552;</t>
  </si>
  <si>
    <t xml:space="preserve">(Direct Payments for Specified Use) FY 17$43,571,347.00; FY 18 est $44,000,000.00; FY 19 est $44,000,000.00; FY 15$43,757,421.00; FY 16$44,254,056.00; - </t>
  </si>
  <si>
    <t xml:space="preserve">For initial two-year contract periods, loan repayment of 50 percent of education debt up to $70,000.  For renewal contracts, loan repayment of 50 percent of education debt per year up to $35,000 per year._x000D_
_x000D_
</t>
  </si>
  <si>
    <t>{"list":[{"fiscalYear":2015,"description":"800 awards 866 awards"},{"fiscalYear":2016,"description":"850 awards 868 awards"},{"fiscalYear":2017,"description":"808 awards"},{"fiscalYear":2018,"description":"800 awards (estimated)"}],"isApplicable":true}</t>
  </si>
  <si>
    <t>Pertinent information is contained in 21st Century Cures Act, Title II, Subtitle C, Section 2022, Public Law 114-255, 42 USC 288-2.  The NIH LRP-CR was initially announced by publication of a Notice in the Federal Register (Vol. 66, No. 173), and updated in Federal Register (Vol. 68, No. 61).</t>
  </si>
  <si>
    <t>Matthew R. Lockhart6700B Rockledge Dr, Suite 2300, Bethesda, MD 20817 Email:&lt; a href='mailto:matthew.lockhart@nih.gov'&gt;matthew.lockhart@nih.gov&lt;/a&gt;Phone: (240) 380-3062;</t>
  </si>
  <si>
    <t xml:space="preserve">93.285 National Institutes of Health Pediatric Research Loan Repayment Program; 93.162 National Health Service Corps Loan Repayment Program; 93.308 National Institute on Minority Health and Health Disparities (NIMHD) Extramural Loan Repayment Programs; 93.307 Minority Health and Health Disparities Research ; 93.209 Contraception and Infertility Research Loan Repayment Program; </t>
  </si>
  <si>
    <t>The NIH Institutes and Centers approve or disapprove applications for participation in the Clinical Research Loan Repayment Program.  Applications that are on time, complete and eligible are referred to the appropriate NIH Institute or Center by the NIH Center for Scientific Review.  The NIH Institutes and Centers convene panels comprised of non-NIH scientists to review, score and rank applications.  In evaluating the application, reviewers are directed to consider the following components as they relate to the likelihood that the applicant will continue in a research career:  (1) potential of the applicant to pursue a career in research, and (2) quality of the overall environment to prepare the applicant for a research career.</t>
  </si>
  <si>
    <t>https://beta.sam.gov/fal/cb275057cc474bd49093cd1d59b26fe1/view</t>
  </si>
  <si>
    <t xml:space="preserve">Centers for Disease Control and Prevention Investigations and Technical Assistance </t>
  </si>
  <si>
    <t>CDC, Technical Assistance, Vital Statistics</t>
  </si>
  <si>
    <t>{"list":[{"act":{"description":"Public Health Service Act "},"publicLaw":{"congressCode":"USC"},"authorizationTypes":{"USC":false,"act":true,"statute":false,"publicLaw":true,"executiveOrder":false}}]}</t>
  </si>
  <si>
    <t>To assist State and local health authorities and other health related organizations in controlling communicable diseases, chronic diseases and disorders, and other preventable health conditions. Investigations and evaluation of all methods of controlling or preventing disease and disability are carried out by providing epidemic aid, surveillance, technical assistance, consultation, and program support; and by providing leadership and coordination of joint national, State, and local efforts.   STEPS- To enable communities to reduce the burden of chronic disease, including: preventing diabetes among populations with pre-diabetes; increasing the likelihood that persons with undiagnosed diabetes are diagnosed; reducing complications of diabetes; preventing overweight and obesity; reducing overweight and obesity; and reducing the complications of asthma.  STEPS will achieve these outcomes by improving nutrition; increasing physical activity; preventing tobacco use and exposure, targeting adults who are diabetic or who live with persons with asthma; increasing tobacco cessation, targeting adults who are diabetic or who live with persons with asthma; increasing use of appropriate health care services; improving the quality of care; and increasing effective self-management of chronic diseases and associated risk factors. REACH - REACH U.S. supports community coalitions that design, implement, evaluate, and disseminate community-driven strategies to eliminate health disparities  Racial and ethnic groups targeted  include: African American/Black, American Indian/Alaska Native, Asian, Native Hawaiian/Other Pacific Islander, and Hispanic/Latino. Health priority areas include: breast and cervical cancer; cardiovascular disease; diabetes mellitus; adult/older adult immunization, hepatitis B, and/or tuberculosis; asthma; and infant mortality.  _x000D_
Vulnerable Populations: The purpose of this program is to reduce morbidity, premature mortality, and eliminate health disparities associated with diabetes.  This will be done by funding organizations to mobilize community partners and assist them to effectively plan, develop,implement, and evaluate community-based interventions to reduce the risk factors that influence the disproportionate burden of diabetes in vulnerable populations borne by many communities in regions across the country.</t>
  </si>
  <si>
    <t>States, political subdivisions of States, local health authorities, Federally recognized or state recognized American Indian/Alaska Native tribal governments and organizations with specialized health interests may apply. Colleges, universities, private nonprofit and public nonprofit domestic organizations, research institutions, faith-based organizations, and managed care organizations for some specific programs such as Diabetes.</t>
  </si>
  <si>
    <t>States, political subdivisions of States, local health authorities, and individuals or organizations with specialized health interests will benefit. Colleges, universities, private non-profit and public nonprofit domestic organizations, research institutions, faith-based organizations, and managed care organizations for some specific programs such as Diabetes.</t>
  </si>
  <si>
    <t>{"description":"For other grantees, costs will be determined by HHS regulations 45 CFR 74, Subpart Q.","isApplicable":true}</t>
  </si>
  <si>
    <t>{"description":"Forms and instructions are available in an interactive format on the CDC web site, at the following Internet address: www.cdc.gov/od/pgo/forminfo.htm. To apply for research funding opportunities, use application form PHS 398 (OMB number 0925-0001 rev. 5/2001. Submit the signed original and five copies of your application by mail or express delivery service to:  Technical Information Management, CDC Procurement and Grants Office, 2920 Brandywine Road, Atlanta, GA  30341. State and local governments may use Form 5161. An original and two copies must be submitted. This program is subject to the provisions of 45 CFR Parts 74 or 92, as appropriate."}</t>
  </si>
  <si>
    <t>After review and approval, a notice of award is prepared and processed, along with appropriate notification to the public, initial award provides funds for first budget period (usually 12 months) and Notice of Award indicates support recommended for the remainder of project period, allocation of Federal funds by budget categories, and special conditions, if any. However, applicants are encouraged to call CDC for programmatic technical assistance prior to the development and submission of their assistance application.</t>
  </si>
  <si>
    <t>If additional support is desired to continue a research project beyond the approved project period, an application for competing continuation must be submitted for review in the same manner as a new application. Projects are renewable for periods of 1 to 3 years.</t>
  </si>
  <si>
    <t>{"awarded":"lump","description":"Assistance is available for a 12-month budget period within project periods ranging from 1 to 5 years. After awards are issued, funds are released in accordance with the payment procedure established by the grantee institution with DHHS, which may be an Electronic Transfer System or a Monthly Cost Request System."}</t>
  </si>
  <si>
    <t>[{"code":"program","isSelected":true,"description":"Financial status and progress reports are required annually. Upon completion of the project, final financial status and performance reports are required. Interim reporting requirements may be delineated in the FOA.\r\n"},{"code":"cash","isSelected":false},{"code":"progress","isSelected":true,"description":"Progress reports are required annually. Interim reporting requirements may be delineated in the FOA.\r\n"},{"code":"expenditure","isSelected":true,"description":"Financial status reports are required annually. Upon completion of the project, final financial status reports are required.\r\n"},{"code":"performanceMonitoring","isSelected":true,"description":"Progress reports are required annually. Upon completion of the project, performance reports are required. Interim reporting requirements may be delineated in the FOA.\r\n\r\n"}]</t>
  </si>
  <si>
    <t>75-0943-1-1-550;</t>
  </si>
  <si>
    <t>(Cooperative Agreements) FY 17$6,242,247.00; FY 18 est $6,564,572.00; FY 19 FY 16$6,564,573.00; - Because this is a CDC-wide CFDA# this is to identify the HHS/CDC CSELS/DHIS portion/update for: FY14 ($6,695,957), FY15 ($6,565,572) and FY16 ($6564572) and FY17 (6564572) above 
NCCDPHP funding for this NOFO FY16($5,455,639), FY17($5,782,651), FY18($5,481,262) these programs will end FY19.</t>
  </si>
  <si>
    <t>Regulations governing this program are published in the application kit and identified on the notices of award. PHS Grants Policy Statement No. 94-50,000 (Revised) April l, 1994.</t>
  </si>
  <si>
    <t>{"flag":"none","description":"DP09-901, DP09-902, DP08-811, HM08-805, DP10-1002, DP11-1105, DP11-004, DP11-004, DP11-005, HM08-805; OE12-1202, OE15-1502"}</t>
  </si>
  <si>
    <t>ELYSE HILL4770 Buford Hwy, Atlanta, GA 30341 Email:&lt; a href='mailto:Ehill@cdc.gov'&gt;Ehill@cdc.gov&lt;/a&gt;Phone: 770-488-5314;</t>
  </si>
  <si>
    <t>Applications are reviewed on the basis of scientific/technical merit, with attention given to such matters as: (1) The degree to which the applicant satisfies the essential requirements and possesses other desired characteristics, such as depth, breadth, and scientific merit of the overall application relative to the types of research and demonstration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boards of education and other appropriate national regional, and local public health agencies and organizations; (4) reasonableness of the proposed budget in relation to the work proposed</t>
  </si>
  <si>
    <t>https://beta.sam.gov/fal/f59b8742ac8a4779be5d7469fb0d9384/view</t>
  </si>
  <si>
    <t>Injury Prevention Program for American Indians and Alaskan Natives Cooperative Agreements</t>
  </si>
  <si>
    <t>{"list":[{"act":{"description":"Public Health Service Act"},"authorizationTypes":{"USC":false,"act":true,"statute":false,"publicLaw":false,"executiveOrder":false}}]}</t>
  </si>
  <si>
    <t>To improve the quality of the health of American Indians and Alaskan Natives by developing the capacity of tribes to address their injury problems.</t>
  </si>
  <si>
    <t>Federally-recognized tribes, tribal organizations, non-profit organizations serving primarily American Indians and Alaska Natives, and urban Indian organizations may apply.</t>
  </si>
  <si>
    <t>Individuals who are members of an eligible applicant tribe, band, or group or village and who may be regarded as within the scope of the Indian health and medical service program and who are regarded as an Indian by the community in which he lives as evidenced by such factors as tribal membership, enrollment, residence on tax exempt land, ownership or restricted property, active participation in tribal affairs or other relevant factors in keeping with general Bureau of Indian Affairs practices in the jurisdiction.</t>
  </si>
  <si>
    <t>{"description":"Certification of American Indian or Alaska descent is required for direct services.  Provisions of cooperative agreement require tribal endorsement in the form of Resolution to sanction tribal participation.  Costs will be determined in accordance with OMB Circular No. A-87 for State, local, and Indian tribal governments (and Circular No. A-122 for Nonprofit Organizations) implemented through applicable grant administration regulations 45 CFR, 92 (45 CFR, 74 for nonprofit organizations).","isApplicable":true}</t>
  </si>
  <si>
    <t>{"description":"Standard application forms, as furnished by IHS and required by 45 CFR, 92, for State and local governments and 45 CFR, 74, for nonprofit organizations, must be used for this program.  Injury Prevention Programs are processed and administered by IHS Headquarters.  This program is subject to the provisions of 45 CFR 92 for Indian tribes and Part 74 for Nonprofit organizations."}</t>
  </si>
  <si>
    <t>Cooperative agreements are awarded on a competitive basis with processing and final approved by Indian Health Service Headquarters.</t>
  </si>
  <si>
    <t xml:space="preserve">Grants are approved or disapproved within 90 days of receipt of grant applications by the Indian Health Service, program office._x000D_
_x000D_
</t>
  </si>
  <si>
    <t>Cooperative agreement appeals will follow PHS appeals procedures: 42 CFR, Part 50 Subpart D and DHHS appeals procedures:  45 CFR, Part 16.</t>
  </si>
  <si>
    <t>Renewal of multi-year cooperative agreements is on a year-to-year basis and requires the submission of continuation applications.</t>
  </si>
  <si>
    <t>{"awarded":"quarterly","description":"IHS Grants are usually 3 to 5 years for a project period. "}</t>
  </si>
  <si>
    <t>[{"code":"program","isSelected":false},{"code":"cash","isSelected":true,"description":"Grantees will be required to submit quarterly Federal Financial Report (SF-425 or FFR) to the Division of Payment Management Branch."},{"code":"progress","isSelected":true,"description":"Progress reports are required annually, semi-annually or quarterly depending on the time lines set by the IHS program. A final progress report is due 90 days after the end of each budget period and at the end of the final project period.\r\n"},{"code":"expenditure","isSelected":true,"description":"Grantees will be required to submit quarterly Federal Financial Report (SF-425 or FFR) to the Division of Payment Management Branch."},{"code":"performanceMonitoring","isSelected":true,"description":"IHS grants are monitored by the Division of Grants Management for financial compliance and by the IHS Program Staff for programmatic compliance."}]</t>
  </si>
  <si>
    <t>HHS and the Comptroller General of the United States or any of their authorized representatives, shall have the right of access to any books, documents, papers, or other records of a grantee, subgrantee, contractor, or subcontractor, that are pertinent to the HHS grant in order to make audits, examinations, excerpts and transcripts. In accordance with 45 CFR, 92.42, grantees are required to maintain grant records 3 years after they submit their final expenditures report. If any litigation, claim, negotiation, audit or other action involving the records has been started before the expiration of the 3-year period, the records must be retained until completion of the action and resolution of all issues arising from it, or until the end of the regular 3-year period, whichever is later.</t>
  </si>
  <si>
    <t>(Cooperative Agreements) FY 17 est $1,255,000.00; FY 18 est $1,255,000.00; FY 16$880,000.00;</t>
  </si>
  <si>
    <t>Injury Prevention: Part I - Five-Year Injury Prevention Programs, up to $100,000; Part II Effective Strategies up to $20,000.</t>
  </si>
  <si>
    <t>45 CFR 92 and 45 CFR 74, HHS Grants Policy Statement dated 1/07, Program Guidelines for Competitive Projects.</t>
  </si>
  <si>
    <t>{"flag":"none","description":"See Appendix IV of the Catalog for Indian Health Service Area Offices.\r\n\r\nInjury Prevention Program Contact: Ms. Nancy Bill, Injury Prevention Program Manager, Indian Health Service, 5600 Fishers Lane, Mail Stop: 10N54, Rockville, MD 20857. Telephone: (301) 443-1054. \r\n\r\nGrants Management Contact: Mr. Robert Tarwater, Director, Division of Grants Management, Indian Health Service, 5600 Fishers Lane, Mail Stop 09E70, Rockville, MD 20857.  Telephone: (301) 443-5204, Fax (301) 594-0899."}</t>
  </si>
  <si>
    <t>(1) The apparent capability of the applicant to organize and manage the proposed project successfully considering the adequacy of staff, management systems, equipment and facilities; (2) the soundness of the applicant's plan for conducting the project and for assuring effective utilization of grant funds; (3) the adequacy of the budget in relation to the scope of the project and available funds; and (4) the relative effectiveness of the applicant's plan to carry out each of the requirements as set forth in the application.</t>
  </si>
  <si>
    <t>https://beta.sam.gov/fal/eb9dc9b9c0b84f71463d15b3934d35b3/view</t>
  </si>
  <si>
    <t>National Institutes of Health Pediatric Research Loan Repayment Program</t>
  </si>
  <si>
    <t>(NIH Pediatric Research Loan Repayment Program; LRP-PR)</t>
  </si>
  <si>
    <t>{"list":[{"act":{"description":"Public Health Service Act\r\n"},"publicLaw":{"congressCode":"106","number":"310"},"USC":{"title":"42","section":"288-6"},"authorizationTypes":{"USC":true,"act":true,"publicLaw":true},"usc":{"title":"42","section":"288-6"}}]}</t>
  </si>
  <si>
    <t>To attract and retain health professionals to pediatric research careers by offering educational loan repayment for participants who agree by written contract to engage in pediatric research in a qualifying nonprofit institution for a minimum of 2 years.</t>
  </si>
  <si>
    <t>Eligible applicants must: (1) be a U.S. citizen, U.S. national, or permanent resident of the United States; (2) have a Ph.D., M.D., D.O., D.D.S., D.M.D., D.P.M., Pharm.D., D.C., N.D., O.D. or equivalent doctoral degree from an accredited institution; (3) have total qualifying educational loan debt equal to or in excess of 20 percent of their institutional base salary on the date of program eligibility (the effective date that a loan repayment contract has been executed by the Secretary of Health and Human Services or designee); (4) conduct qualifying research supported by a domestic nonprofit foundation, nonprofit professional association, or other nonprofit institution, or a U.S. or other government agency (Federal, State, or local); (5) engage in qualified pediatric research (pediatric research is research that is directly related to diseases, disorders, and other conditions in children);  (6) engage in qualified pediatric research for at least 50 percent of their time, i.e., not less than 20 hours per week based on a 40 hour week;  (7) agree to conduct research for which funding is not prohibited by Federal law, regulation, or HHS/NIH policy, and in accordance with applicable Federal, State and local law (e.g., applicable human subject protection regulations); and (8) sign and submit to the Secretary of Health and Human Services, at the time of application submission, a contract agreeing to engage in pediatric research in a qualifying institution for a minimum of 2 years. Full-time employees of Federal Government agencies are ineligible to apply for LRP benefits.  Part-time Federal employees who engage in qualifying research as part of their non-Federal duties for at least 20 hours per week based on a 40 hour week, and who are not compensated as Federal employees for their research, are eligible to apply for loan repayment if they meet all other eligibility requirements.</t>
  </si>
  <si>
    <t>Health professionals who are interested in pursuing pediatric research careers who have unpaid educational loans will benefit from this program.</t>
  </si>
  <si>
    <t>{"description":"Applicants electronically transmit the following documents to the NIH:  Applicant Information Statement, Biosketch, Personal Statement, Description of Research Activities, 3 Recommendations, Loan Information including current account statement(s) and promissory note(s) or disclosure statement(s), Assessment of Research Activities Statement (completed by the research supervisor), and Description of the Research Environment (completed by the research supervisor), Training or Mentoring Plan (completed by the research supervisor).  Institutional Contacts electronically transmit a certification that: (a) assures the applicant will be provided the necessary time and resources to engage in the research project for two years from the date a Loan Repayment Program Contract is executed; (b) assures that the applicant is or will be engaged in qualifying research for 50 percent of their time (or not less than 20 hours per week based on a 40 hour week); (c) certifies that the institution is non-profit (exempt from tax under 26 USC 501), and (d) provides the applicant's institutional base salary.","isApplicable":true}</t>
  </si>
  <si>
    <t>{"description":"Applicants must access and submit the Loan Repayment Program application via the website www.lrp.nih.gov. Applications submitted to the NIH Division of Loan Repayment are first examined to determine if the basic eligibility requirements are satisfied. If these requirements are met, the application is forwarded to the NIH Center for Scientific Review for a determination regarding which NIH Institute or Center the application will be assigned to for review, scoring, and ranking."}</t>
  </si>
  <si>
    <t>The NIH Institutes and Centers approve or disapprove applications for participation in the Pediatric Research Loan Repayment Program.  When an Institute or Center approves an application, the NIH Division of Loan Repayment notifies individuals of their award amount, provides a repayment schedule that covers the period of participation, and a Loan Repayment Program Contract is executed by an authorized representative of the Secretary, DHHS.  If the approved research assignment changes, or if the employing research institution changes, the participant must have their continued eligibility re-certified by the Institute or Center which approved their application.  Contact the NIH via e-mail at LRP@NIH.GOV for further guidance.</t>
  </si>
  <si>
    <t>{"flag":"yes","description":"Review the Loan Repayment Program website www.lrp.nih.gov, or contact the Headquarters Office listed below for the application deadlines.","list":[{"start":"2018-11-15","description":"At 8:00 p.m., EST"}]}</t>
  </si>
  <si>
    <t>{"awarded":"quarterly","description":"Assistance is available for a minimum 2-year period. One or 2-year continuation contracts are available for eligible individuals whose renewal applications score within the funding range.  Payments will be made directly to lenders, following each quarter of the participant's satisfactory service, unless otherwise agreed upon by the participant and Secretary of Health and Human Services."}</t>
  </si>
  <si>
    <t>(Direct Payments for Specified Use) FY 16$16,175,369.00; FY 17 est $17,000,000.00; FY 18 est $17,000,000.00;</t>
  </si>
  <si>
    <t>For initial 2-year contract periods, loan repayment of 50 percent of education debt up to $70,000 plus tax payments.  For renewal contracts, loan repayment of 50 percent of education debt per year up to $35,000 per year.</t>
  </si>
  <si>
    <t>{"list":[{"fiscalYear":2016,"description":"300 awards 320 awards"},{"fiscalYear":2017,"description":"333 awards"},{"fiscalYear":2018,"description":"300 awards (estimated)"}],"isApplicable":true}</t>
  </si>
  <si>
    <t>Pertinent information is contained in the 21st Century Cures Act, Title II, Subtitle C, Section 2022, Public Law 114-255, 42 U.S.C. 288-2.  The NIH LRP-PR was initially announced by publication of a Notice in the Federal Register (Vol. 66, No. 173), and updated in Federal Register (Vol. 68, No. 61).</t>
  </si>
  <si>
    <t>Matthew R. Lockhart6700B Rockledge Dr, Suite 2300, Bethesda, MD 20813 Email:&lt; a href='mailto:matthew.lockhart@nih.gov'&gt;matthew.lockhart@nih.gov&lt;/a&gt;Phone: (240) 380-3062;</t>
  </si>
  <si>
    <t xml:space="preserve">93.162 National Health Service Corps Loan Repayment Program; 93.308 National Institute on Minority Health and Health Disparities (NIMHD) Extramural Loan Repayment Programs; 93.307 Minority Health and Health Disparities Research ; 93.209 Contraception and Infertility Research Loan Repayment Program; 93.220 Clinical Research Loan Repayment Program for Individuals from Disadvantaged Backgrounds; 93.936 National Institutes of Health Acquired Immunodeficiency Syndrome Research Loan Repayment Program; </t>
  </si>
  <si>
    <t>The NIH Institutes and Centers approve or disapprove applications for participation in the Pediatric Research Loan Repayment Program.  Applications that are on time, complete and eligible are referred to the appropriate NIH Institute or Center by the NIH Center for Scientific Review.  The NIH Institutes and Centers convene panels comprised of non-NIH scientists to review, score and rank applications.  In evaluating the application, reviewers are directed to consider the following components as they relate to the likelihood that the applicant will continue in a research career:  (1) potential of the applicant to pursue a career in research, and (2) quality of the overall environment to prepare the applicant for a research career.</t>
  </si>
  <si>
    <t>https://beta.sam.gov/fal/d32ae6c9ebde489f8ad88e8e74af4ed7/view</t>
  </si>
  <si>
    <t>Discovery and Applied Research for Technological Innovations to Improve Human Health</t>
  </si>
  <si>
    <t>{"list":[{"act":{"description":"Public Health Service Act"},"publicLaw":{"number":"106-505"},"authorizationTypes":{"act":true,"publicLaw":true}}]}</t>
  </si>
  <si>
    <t>To support hypothesis-, design-, technology-, or device-driven research related to the discovery, design, development, validation, and application of technologies for biomedical imaging and bioengineering.  The program includes biomaterials (biomimetics, bioprocessing, organogenesis, rehabilitation, tissue engineering, implant science, material science, interface science, physics and stress engineering, technology assessment of materials/devices), biosensors/biotransducers (technology development, technology assessment, development of algorithms, telemetry), nanotechnology (nanoscience, biomimetics, drug delivery systems, drug bioavailability, microarray/combinatorial technology, genetic engineering, computer science, technology assessment), bioinformatics (computer science, information science, mathematics, biomechanics, computational modeling and simulation, remote diagnosis and therapy), imaging device development, biomedical imaging technology development, image exploitation, contrast agents, informatics and computer sciences related to imaging, molecular and cellular imaging, bioelectrics/biomagnetics, organ and whole body imaging, screening for diseases and disorders, and imaging technology assessment and surgery (technique development and technology development).</t>
  </si>
  <si>
    <t>Any corporation, public or private institution or agency, or other legal entity, either nonprofit or for-profit, may apply for a research grant.  An applicant for an individual NRSA must be a citizen of the United States or lawfully admitted for permanent residence. Those on temporary or student visas are not eligible.  An eligible institution for an institutional NRSA must be capable of providing predoctoral and/or postdoctoral research training opportunities for engineers, bioengineers or other. SBIR grants can be awarded only to domestic small businesses (entities that are independently owned and operated for profit; are not dominant in the field in which research is being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United States or its possessions. To be eligible for funding, a grant application must be reviewed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or its possessions. To be eligible for funding, a grant application must be approved for scientific merit and program relevance by a scientific review group and a national advisory council.</t>
  </si>
  <si>
    <t>{"description":"Credentials/Documentation:  Each applicant for research projects must present a research plan and furnish evidence that scientific competence, facilities, equipment, and supplies are appropriate to carry out the plan. For an individual NRSA, the applicant's academic record, research experience, citizenship, and institutional sponsorship should be documented in the application. For an institutional NRSA, the applicant organization must show the objectives, methodology and resources for the research training program, the qualifications and experience of directing staff, the criteria to be used in selecting individuals for awards, and detailed budget justification for the amount of grant funds requested.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Use of SF424 (R&amp;R) Adobe Version B series or PHS 398 (Rev. 11/2007), and associated forms are required for all applications submitted to the NIH.","isApplicable":true}</t>
  </si>
  <si>
    <t>{"description":"Application Forms SF424 and PHS 398 (Rev. 11/2007) are the standard forms. Application kits are available on-line at http://grants1.nih.gov/grants/oer.htm . Completed applications should be submitted via Grants.gov (http://www.grants.gov) or to the Center for Scientific Review, National Institutes of Health, Bethesda, MD 20892. The standard application forms, as furnished by PHS and required by 45 CFR Part 92 for State and local governments, must be used for this program.  The same application form will be used for all types of applications including training (NRSA), both individual and institutional, and SBIR/STTR.  SBIR and STTR Grant Solicitations and SBIR Contract Solicitation may be obtained electronically through the NIH's \"Small Business Funding Opportunities\" home page at www.nih.gov/grants/funding/sbir.htm on the World Wide Web. SBIR and STTR grant applications should be submitted electronically through Grants.gov (http://www.grants.gov) using the SF424 Research and Related (R&amp;R) forms and the SF424 (R&amp;R) SBIR/STTR Application Guide. "}</t>
  </si>
  <si>
    <t>All applications for research or training are reviewed for scientific merit by an appropriate initial review group and then by a national advisory council.  All applications favorably recommended compete for available funds on the basis of scientific merit and program emphasis.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</si>
  <si>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Research Grants: From 6 to 9 months. NRSAs: From 6 to 9 months. SBIR/STTR: About 7.5 months.</t>
  </si>
  <si>
    <t>A principal investigator (P.I.) may question the substantive or procedural aspects of the review of his/her application by communicating with the staff of the Institute. A description of the NIH Peer Review Appeal procedures is available on the NIH home page http://grants.nih.gov/grants/guide/notice-files/NOT-OD-11-064.html</t>
  </si>
  <si>
    <t>Research Grant applications submitted for renewal are reviewed and selected for funding on a competitive basis.  NRSA awards may be made for 1 to 5 years. No individual may receive more than 5 years of aggregate NRSA support beyond the predoctoral level, and no individual may receive NRSA support for more than 3 years of support beyond the postdoctoral level. Institutional awards may be renewed.</t>
  </si>
  <si>
    <t>{"awarded":"other","description":"Research Grant awards are usually made annually with no project periods to exceed 5 years in length. NRSA Institutional awards may be made for up to 5 years, and Individual awards may be made for up to 5 years at the predoctoral level, 3 years at postdoctoral level, and 2 years at senior level. Normally SBIR and STTR Phase I awards are for 6-12 months and Phase II awards are for up to 2 years.","awardedDescription":"Normally, awards are released each fiscal year."}</t>
  </si>
  <si>
    <t>[{"code":"program","isSelected":false},{"code":"cash","isSelected":false},{"code":"progress","isSelected":true,"description":"Annual Progress Reports are required. Instructions are found: http://grants1.nih.gov/grants/guide/notice-files/NOT-OD-09-139.html"},{"code":"expenditure","isSelected":true,"description":"Annual financial status reports are required."},{"code":"performanceMonitoring","isSelected":false}]</t>
  </si>
  <si>
    <t>{"isApplicable":true,"description":"For nongovernmental grant recipients, audits are to be carried out in accordance with the provisions of 2 CFR 200. In addition, grants and cooperative agreements are subject to inspection and audits by DHHS and other Federal officials. "}</t>
  </si>
  <si>
    <t>75-0898-0-1-552;</t>
  </si>
  <si>
    <t xml:space="preserve">(Project Grants (Discretionary)) FY 17$293,604,000.00; FY 18 est $309,421,000.00; FY 19 est $196,390,000.00; FY 16$27,998,000.00; - </t>
  </si>
  <si>
    <t>FY17 Actual	Range: $3,000 - $2,241,498;    Avg.: $397,299
FY18 estimate	Range: $3,000- $2,082,080;    Avg.: $405,002
FY19 estimate	Range: $3,000 - $1,899,165;    Avg.: $351,324</t>
  </si>
  <si>
    <t>{"list":[{"fiscalYear":2016,"description":"715 awards are anticipated 718"},{"fiscalYear":2017,"description":"739 awards made"},{"fiscalYear":2018,"description":"764 awards are anticipated"},{"fiscalYear":2019,"description":"559 awards are anticipated"}],"isApplicable":true}</t>
  </si>
  <si>
    <t>42 CFR 52; 45 CFR 75; 45 CFR 92; PHS Grants Policy Statement, DHHS Publication No. (OASH) 94- 50,000, (Rev.) April 1, 1994.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 of Health for Small Business Technology Transfer (STTR) Grant Applications.</t>
  </si>
  <si>
    <t>{"flag":"none","description":"Program Contact: David George, PhD, National Institute of Biomedical Imaging and Bioengineering, National Institutes of Health, 6707 Democracy Blvd., Bethesda, MD 20892. Telephone Number: (301) 496-9474. Facsimile: (301) 480-4973. Business Contact: Joe Mosimann, National Institute of Biomedical Imaging and Bioengineering, National Institutes of Health, 9000 Rockville Pike, Bethesda, MD 20892. Telephone Number: (301) 451-4247. Facsimile: (301) 480-4530. Use the same numbers for FTS."}</t>
  </si>
  <si>
    <t>David T. George, Ph.D.6707 Democracy Boulevard, Bethesda, MD 20892 Email:&lt; a href='mailto:georged@nih.gov'&gt;georged@nih.gov&lt;/a&gt;Phone: 3014969474;</t>
  </si>
  <si>
    <t>https://www.nibib.nih.gov/</t>
  </si>
  <si>
    <t xml:space="preserve">93.865 Child Health and Human Development Extramural Research; 93.361 Nursing Research; 93.846 Arthritis, Musculoskeletal and Skin Diseases Research; 93.113 Environmental Health; 93.879 Medical Library Assistance; 93.867 Vision Research; 93.173 Research Related to Deafness and Communication Disorders; 93.839 Blood Diseases and Resources Research; 93.859 Biomedical Research and Research Training; 93.121 Oral Diseases and Disorders Research; 93.856 Microbiology and Infectious Diseases Research; 93.242 Mental Health Research Grants; 93.838 Lung Diseases Research; 93.855 Allergy and Infectious Diseases Research; 93.847 Diabetes, Digestive, and Kidney Diseases Extramural Research; 93.172 Human Genome Research; 93.866 Aging Research; 93.837 Cardiovascular Diseases Research; 93.395 Cancer Treatment Research; 93.394 Cancer Detection and Diagnosis Research; 93.396 Cancer Biology Research; 93.853 Extramural Research Programs in the Neurosciences and Neurological Disorders; 93.279 Drug Abuse and Addiction Research Programs; 93.273 Alcohol Research Programs; </t>
  </si>
  <si>
    <t>The major elements in evaluating proposals include assessments of: (1) Significance: Does this study address an important problem? If the aims of the application are achieved, how will scientific knowledge be advanced? What will be the effect of these studies on the concepts or methods that drive this field? (2) Approach: Are the conceptual framework, design, methods, and analyses adequately developed, well-integrated, and appropriate to the aims of the project? Does the applicant acknowledge potential problem areas and consider alternative tactics? (3) Innovation: Does the project employ novel concepts, approaches or method? Are the aims original and innovative? Does the project challenge existing paradigms or develop new methodologies or technologies? (4) Investigator: Is the investigator appropriately trained and well suited to carry out this work? Is the work proposed appropriate to the experience level of the principal investigator and other researchers (if any)? (5) Environment: Does the scientific environment in which the work will be done contribute to the probability of success? Do the proposed experiments take advantage of unique features of the scientific environment or employ useful collaborative arrangements? Is there evidence of institutional support? (6) the appropriateness of the proposed budget and duration in relation to the proposed research; (7) the relevance and importance to announced program objectives; (8) the adequacy of plans to include both genders, minorities and their subgroups, and children as appropriate for the scientific goals of the research. Plans for the recruitment and retention of subjects will also be evaluated; (9) the adequacy of the proposed protection for humans or the environment, to the extent they may be adversely affected by the project  proposed in the application; and (10) the adequacy of the proposed plan to share data, if appropriate.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(a)safeguarding human or animal subjects, and/or (b) protecting against or minimizing any adverse effect on the environment.</t>
  </si>
  <si>
    <t>https://beta.sam.gov/fal/8ed91996fcfb4439899b85d3e41ac48a/view</t>
  </si>
  <si>
    <t>National Health Service Corps Scholarship Program</t>
  </si>
  <si>
    <t>NHSC Scholarship Program (SP)</t>
  </si>
  <si>
    <t>{"list":[{"act":{"description":"Section 338A of the Public Health Service Act (42 USC 254l), as amended; Section 331(i) of the Public Health Service Act (42 USC 254d) as amended; and Sections 338C-H of the Public Health Service Act (42 USC 254m-q), as amended; Medicare Access and CHIP Reauthorization Act of 2015 (P.L. 114-10)."},"authorizationTypes":{"USC":false,"act":true,"statute":false,"publicLaw":false,"executiveOrder":false}}]}</t>
  </si>
  <si>
    <t xml:space="preserve">The National Health Service Corp (NHSC) Scholarship Program’s objective is to increase the supply of primary care physicians, dentists, certified nurse midwives, primary care nurse practitioners, and physician assistants and, if needed by the National Health Service Corps, other health professionals in Health Professional Shortage Areas (HPSAs) within the United States by providing service-obligated scholarships to health professions students. </t>
  </si>
  <si>
    <t>At the time of application, the applicant must be a U.S. citizen or national. The applicant must be enrolled and/or accepted for enrollment and in good academic standing in an accredited school in a State, the District of Columbia, or a U.S. Territory as a full-time student in a course of study leading to a health professional degree. The applicant must be eligible for Federal employment, be free of any Federal judgment liens, not be excluded, debarred, suspended or disqualified by a Federal agency, and have no conflicting service obligation. The applicant must submit an application and a signed contract to the National Health Service Corps agreeing to accept payment of scholarship and provide full-time primary health services in a Health Professional Shortage Area.</t>
  </si>
  <si>
    <t>The participant must maintain full-time enrollment, with good academic standing in an accredited school in a State, the District of Columbia, or a U.S. Territory as a full-time student in a course of study leading to a health professional degree. The participant must maintain eligibility for Federal employment, be free of any Federal judgment liens, not be excluded, debarred, suspended or disqualified by a Federal agency, and have no conflicting service obligation.</t>
  </si>
  <si>
    <t>{"description":"Applicants should review the NHSC Scholarship Application and Program Guidance on the HRSA website issued under this CFDA program for additional information such as required proof or certifications which must be submitted prior to or simultaneous with submission of an application package. ","isApplicable":true}</t>
  </si>
  <si>
    <t>{"description":"Applicants must apply online at https://programportal.hrsa.gov."}</t>
  </si>
  <si>
    <t xml:space="preserve">All qualified applications are forwarded to an objective review committee and scored numerically. Based on the advice of the objective review committee, the HRSA program official with delegated authority is responsible for final selection and funding decisions. </t>
  </si>
  <si>
    <t>Notification to successful and rejected applicants is made no later than September 30th of the application year.</t>
  </si>
  <si>
    <t>Renewal applications are not necessary for students in compliance; contracts may be multi-year funded through graduation (1 to 4 years, if the applicant signs the contract through the graduation date). Continuation contracts are offered to students whose contracts have expired, contracts of four years or less, and/or for those who have not received full years of support.</t>
  </si>
  <si>
    <t>{"awarded":"other","description":"Each award covers from 1 to 4 years of support, as requested. No awardees may receive more than 4 years of support: Tuition and fees are paid directly to the recipient’s school.","awardedDescription":"http://nhsc.hrsa.gov/scholarships/index.html. Stipends and payments for other reasonable costs are released through Direct Deposit to recipients’ accounts through PSC."}</t>
  </si>
  <si>
    <t>[{"code":"program","isSelected":true,"description":"Annual reports by schools indicating average student educational expenses are required. The academic institution where the student is enrolled must complete and submit a Verification of Enrollment Form each semester. \r\n\r\nThe employing facility must complete and send a semi-annual In-Service Verification form verifying that the participating health professional is providing service. The certification includes a signature by an appropriate official of the facility."},{"code":"cash","isSelected":false,"description":""},{"code":"progress","isSelected":false,"description":""},{"code":"expenditure","isSelected":false,"description":""},{"code":"performanceMonitoring","isSelected":false,"description":""}]</t>
  </si>
  <si>
    <t>No Current Data Available</t>
  </si>
  <si>
    <t>Please see application process at http://nhsc.hrsa.gov/.</t>
  </si>
  <si>
    <t>National Health Service Corps Scholarship Program, Division of National Health Service Corps, Bureau of Health Workforce, Health Resources and Services Administration, Department of Health and Human Services5600 Fishers Lane, Room 14N56, Rockville, MD 20857 Email:&lt; a href='mailto:nhscupdate@hrsa.gov'&gt;nhscupdate@hrsa.gov&lt;/a&gt;Phone: (301) 594-4400;</t>
  </si>
  <si>
    <t>http://nhsc.hrsa.gov/scholarships/index.html</t>
  </si>
  <si>
    <t xml:space="preserve">93.303 NURSE Corps Scholarship Program; 93.547 National Health Service Corps; 93.162 National Health Service Corps Loan Repayment Program; 93.165 Grants to States for Loan Repayment Program; </t>
  </si>
  <si>
    <t>By statute, first priority will be given to any applicant for such assistance, who has previously received a scholarship under this section or under section 758 of the PHS Act. Second priority given to all students who have characteristics which increase the probability they will continue professional practice in a Health Professional Shortage Area when they complete their service obligation and the third priority will be given to students who are from a disadvantaged background.</t>
  </si>
  <si>
    <t>https://beta.sam.gov/fal/3026bd9ba3964b75a681818992bedc13/view</t>
  </si>
  <si>
    <t>President's Council on Fitness, Sports, and Nutrition</t>
  </si>
  <si>
    <t>(PCFSN)</t>
  </si>
  <si>
    <t>PRESIDENT'S COUNCIL ON FITNESS, SPORTS, AND NUTRITION, HEALTH AND HUMAN SERVICES, DEPARTMENT OF</t>
  </si>
  <si>
    <t>{"list":[{"executiveOrder":{"description":"Executive Order 13265, dated June 6, 2002, as amended by Executive Order 13545, dated June 22, 2010"},"authorizationTypes":{"USC":false,"act":false,"statute":false,"publicLaw":false,"executiveOrder":true}}]}</t>
  </si>
  <si>
    <t>There are no funds associated with this announcement.  The PCFSN does not have grant-making authority.  The objectives of the PCFSN are to expand interest in and awareness of the importance of regular physical activity, fitness, sports participation and good nutrition for Americans of all ages by encouraging the development, improvement, or enhanced coordination of programs that promote healthy lifestyles.  These objectives are accomplished by providing consultation and technical assistance, creating partnerships with public, private and non-profit organizations, releasing publications and maintaining a web presence (via web site and social media).  The PCFSN does not have authority to make federal funds available to provide assistance.</t>
  </si>
  <si>
    <t>General public.  The PCFSN provides programs and public information on physical activity, fitness, sports, and nutrition programs.  The PCFSN has no grant-making authority</t>
  </si>
  <si>
    <t>{"description":"The PCFSN has no funds available to offer any type of financial assistance.  However, requests for technical assistance and/or advisory services can be submitted to the Council in writing or orally.  This program is excluded from coverage under E.O. 12372."}</t>
  </si>
  <si>
    <t>{"awarded":"other","description":"Not applicable","awardedDescription":"Not applicable.  The PCFSN has no grant making authority."}</t>
  </si>
  <si>
    <t>(Salaries and Expenses) FY 16$707,000.00; FY 18 est $827,480.00; FY 17 est $668,000.00; - Funds are appropriated to the PCFSN to support program operations, including activities of the Council.  The PCFSN has no authority to provide financial assistance.  The PCFSN has no grant-making authority.</t>
  </si>
  <si>
    <t>Not applicable.  The PCFSN has no grant-making authority</t>
  </si>
  <si>
    <t>{"list":[{"fiscalYear":2017,"description":"In FY 2017, the PCFSN continued to enhance and expand its physical activity and nutrition programs, including ICDI, PALA+, Presidential Champions, and Sports for All. In addition, the Council will focus on promoting its 60th Anniversary through the #0to60 public engagement campaign, to inspire Americans of all ages, backgrounds and abilities to be active and eat healthy every day. In addition, the Council will continue its promotion of the PYFP, administered by the NFFSN.\r\n\r\nThe Council continues to address health disparities and improve disability inclusion in physical activity and sports through the expansion and evaluation of its ICDI program. ICDI facilitates and encourages opportunities for all Americans, regardless of ability or age, to lead a healthy lifestyle that includes regular physical activity and good nutrition. The original goal of ICDI when it was established in 2013 was to facilitate access and opportunities for children and adults with disabilities in at least 100 sites across the nation by 2018, adding at least 20 sites each year.  \r\n\r\nIn FY 2017, ICDI accomplishments included:\r\n1) Establishing 131 ICDI sites in 36 states, impacting 400,000 individuals with disability and their families.\r\n2) Securing a partnership with the HHS Office on Women’s Health to leverage ICDI as a vehicle to engage more girls and women with disabilities in physical activity and sport opportunities, which will begin in FY 2018. \r\n\r\nAlso in FY 2017, PCFSN entered into a partnership with the U.S. Department of Agriculture’s Center for Nutrition Policy &amp; Promotion to integrate the PALA+ and Presidential Champions programs into the SuperTracker physical activity and food tracking tool. SuperTracker impacts millions of registered users in all 50 U.S. states and territories, and provides the PCFSN with the opportunity to expand the tracking capabilities for both programs, provide a mobile-ready interface, and ensure compliance with Section 508, making each program more accessible and engaging to a greater number of Americans of all ages and abilities.\r\n\r\nIn collaboration with HHS’ Office of Disease Prevention and Health Promotion (ODPHP), the Centers for Disease Control and Prevention, and the National Institutes of Health, the PCFSN is co-leading the development of the second edition of the Physical Activity Guidelines for Americans (PAG), which is expected to be released at the end of CY 2018. The PAG is an essential resource for health professionals and policymakers. They serve as the primary, authoritative voice of the federal government for evidence-based strategies for the public, as well as healthcare providers, policymakers, communities, schools and other key stakeholders to promote physical activity and health lifestyles for Americans. \r\n\r\nAdditional information on the Council’s programs and initiatives can be found on the PCFSN website: www.fitness.gov."},{"fiscalYear":2018,"description":"In FY 2018, the PCFSN will advance HHS’ childhood obesity prevention priority, in particular, through the enhancement and promotion of new and existing physical activity and nutrition programs, including ICDI, PALA+, and Presidential Champions. In FY 2018, PCFSN will ramp up its efforts to educate, engage, and empower all Americans, especially youth in the school and community settings, to lead an active, healthy lifestyle. In addition, PCFSN will deploy its Council members as leaders in the fields of sport, fitness and nutrition to encourage all Americans to prioritize their health and to support efforts in communities across America to improve fitness and healthy eating opportunities for all children and families. \r\n\r\nThe PCFSN will continue to work with the ODPHP to lead the development of the second edition of the PAG.. In addition to the coordination of the PAG Advisory Committee, the PCFSN will also implement and expand key programs and initiatives that support the PAG, and promote the widespread adoption of the 2018 PAG when released. This effort will include a national outreach strategy to promote the recommendations of the 2018 PAG. \r\n\r\nIn FY2018, in partnership with the HHS Office on Women’s Health, the PCFSN will expand opportunities for women and girls with disability through ICDI.  Activities will include:\r\n1)  Identifying and coordinating with national organizations that serve girls and women with and without disabilities to increase opportunities for girls and women with disabilities to participate in the ICDI program\r\n2) Supporting strategic outreach and engagement via a communications campaign to promote the importance of equal access of opportunities for women and girls with disabilities in physical activity, fitness, and sports; increase the visibility of girls and women athletes with disability; share resources with stakeholders to simplify program implementation; and encourage all women and girls, with an emphasis on those with disability, to lead healthy, active lives.\r\n"},{"fiscalYear":2016,"description":"During FY 2016, the Council proposed a partnership with the U.S. Department of Agriculture (USDA) to incorporate PALA+ and Presidential Champions into the USDA SuperTracker interactive platform beginning in late FY 2016 and/or early FY 2017.   Incorporation of the PALA+ and Presidential Champions programs into SuperTracker may grow the reach of the programs because  SuperTracker currently averages 750,000 user sessions each month. \r\n\r\n\r\nIn FY 2016, ICDI reached its goal of implementing the program in 100 sites by 2018.  It is estimated that ICDI will reach 200 sites across the country by the end of FY 2018.  Currently, ICDI impacts over 400,000 individuals with disabilities and their families.  ICDI has also recruited and trained more than 200 stakeholders in schools and communities to help facilitate health promotion programs that serve people with disabilities.\r\n\r\nTo date, over 80 organizations have made the commitment to inclusion. It is estimated that 180 organizations across the world will commit to inclusion for people with disabilities by the end of FY 2018.\r\n\r\nThe Council’s ICDI and Commit to Inclusion programs continue to benefit from cross-departmental and office collaborations, including: White House Office of Public Engagement, Centers for Disease Control and Prevention (CDC), HHS Office of Minority Health, NIH, and the Indian Health Service.  \r\n\r\nThe PCFSN also continues its work to promote physical activity opportunities for school aged children and youth. One school-based program is the Presidential Youth Fitness Program (PYFP) (www.presidentialyouthfitnessprogram.org).  PYFP is a national youth fitness program that provides resources for physical educators to facilitate proper assessment, implementation, and recognition for school-aged youth fitness levels, including reporting mechanisms to track and share progress over time. \r\n\r\nPYFP provides a model for fitness education that includes a health-related fitness assessment, educational tools and recognition items to support a quality physical education curriculum.  By using the assessment and related tools, the program seeks to improve students’ overall health by giving them the knowledge, skills and abilities to do so.\r\n\r\nIn FY 2016, the Council promoted the release of the Dietary Guidelines for Americans to encourage the adoption of nutritious eating habits to reduce obesity and prevent chronic diseases like Type 2 diabetes, hypertension, and heart disease\r\n\r\nThe 60th Anniversary of the President’s Council on Fitness, Sports &amp; Nutrition was observed on July 16, 2016.  In honor of 60th Anniversary, the Council launched the #0to60 initiative to help Americans achieve a healthy, active lifestyle and engage parents and caregivers, educators, partners and other audiences to celebrate and adopt programs of the PCFSN.   #0to60 encourages Americans, regardless of background and ability level, to actively participate in regular physical activity, sports, and good nutrition.   The Council is working with national and local partners to cross-promote #0to60 messaging to diverse consumer audiences.  The #0to60 campaign will kick off in September 2016 and continue through May 2017. \r\n\r\nThe Council will continue to enhance and expand all of its programs, especially focusing on our work in support of the 60th Anniversary, #0to60, ICDI, PYFP, Active Aging, and Sports for All.  The Council will also continue its efforts to facilitate partnerships that encourage the use or enhancements of its programs and existing resources.  Information on the Council’s initiatives and programs is posted on the PCFSN website at www.fitness.gov.\r\n In FY 2016, the Council proposed a partnership with the U.S. Department of Agriculture (USDA) to incorporate Presidential Active Lifestyle Award (PALA+) and Presidential Champions into the USDA SuperTracker interactive platform. Incorporation of the PALA+ and Presidential Champions programs into SuperTracker was completed in March 2017. \r\n\r\nIn FY 2016, the PCFSN exceeded its goal of implementing the I Can Do It, You Can Do It! (ICDI) program in 100 sites by 2018. ICDI also recruited and trained more than 200 stakeholders in schools and communities to help facilitate health promotion programs that serve people with disabilities.\r\n\r\nThe PCFSN continued to promote the Presidential Youth Fitness Program (PYFP), administered by the Council's congressionally-chartered foundation, the National Foundation on Fitness, Sports, and Nutrition (NFFSN). PYFP provides a model for fitness education that includes a health-related fitness assessment, educational tools and recognition items to support a quality physical education curriculum. \r\n\r\nIn FY 2016, the Council promoted the release of the Dietary Guidelines for Americans to encourage the adoption of nutritious eating habits to reduce obesity and prevent chronic diseases like Type 2 diabetes, hypertension, and heart disease\r\n\r\nIn honor of 60th Anniversary of the PCFSN, the Council launched the #0to60 initiative to inspire all Americans to lead a healthy, active lifestyle. Through the initiative, the Council engaged parents and caregivers, educators, partners and other audiences to celebrate and promote participation in physical activity programs, as well as setting and reaching their healthy eating goals. The Council worked with national and local partners to develop a strategy to cross-promote #0to60 messaging to diverse consumer audiences. \r\n"}],"isApplicable":true}</t>
  </si>
  <si>
    <t>{"flag":"appendix","description":"Shannon Feaster, President's Council on Fitness, Sports, and Nutrition; Department of Health and Human Services; Tower Building, Suite 560; 1101 Wootton Parkway; Rockville, MD 20852:  Telephone:  (240) 276-9567; Fax:  (240) 276-9860.  Email address:  shannon.feaster@hhs.gov."}</t>
  </si>
  <si>
    <t>Shannon FeasterTower Building, Suite 560_x000D_
1101 Wootton Parkway, Rockville, MD 20852 Email:&lt; a href='mailto:shannon.feaster@hhs.gov'&gt;shannon.feaster@hhs.gov&lt;/a&gt;Phone: (240) 276-9567;</t>
  </si>
  <si>
    <t>http://www.fitness.gov</t>
  </si>
  <si>
    <t>https://beta.sam.gov/fal/d0f2b375677cc8af8caba07dec196d32/view</t>
  </si>
  <si>
    <t>National Community Centers of Excellence in Women's Health</t>
  </si>
  <si>
    <t>Coalition for a Healthier Community (CHC)</t>
  </si>
  <si>
    <t>{"list":[{"act":{"description":"Section 1703(a) of the Public Health Service Act. "},"USC":{"title":"42","section":"300u et seq. "},"authorizationTypes":{"USC":true,"act":true,"statute":false,"publicLaw":false,"executiveOrder":false},"usc":{"title":"42","section":"300u et seq. "}}]}</t>
  </si>
  <si>
    <t>Phase 1_x000D_
1.Provide 1 year of financial and technical support to an existing wellness coalition to develop a strategic action plan and implementation plan to reduce gender based health disparities in targeted communities._x000D_
2. Enhance collaborative working partnerships among health organizations, community based and faith based organizations, public and private academic institutions, hospitals, medical groups and practices._x000D_
3. Enhance consumer and provider awareness of gender-based health issues in the community; _x000D_
4. Increase the capacity and strengthen infrastructure among local public health organizations to increase the coordination of services to better serve women and girls_x000D_
_x000D_
Phase II_x000D_
5. Provide up to 5 years of financial and technical support for implementation of the strategic action health plan. _x000D_
6. To develop and implement a health intervention plan which will be sustained after OWH funding ends._x000D_
7. To use a public health systems approach to improve on two or more identified health issues affecting women and/or girls._x000D_
8. Improve surveillance/information systems that allow tracking of program progress on gender based morbidity/ mortality objectives at the grantee level._x000D_
9. Reduce the incidence and prevalence of adverse health outcomes among women girls in local communities.</t>
  </si>
  <si>
    <t>Eligible applicants include public and private non profit organizations (public and private academic institutions and hospitals); community-based and faith-based organizations, medical groups/practices and State, city, county, and local health departments, tribes and tribal organizations with expertise/experience in the proposed objectives.  The applicant must be part of an existing coalition.  At least a third of the partners should have demonstrated experience addressing gender differences through appropriate interventions, programs, or research related to the selected objectives._x000D_
Phase II:  Eligible applicants are limited to Phase I grantees.</t>
  </si>
  <si>
    <t>Women and girls across the life span.</t>
  </si>
  <si>
    <t>{"description":"Each applicant for a cooperative agreement funded under this CCOE announcement must, at a minimum: (1) present a plan to integrate all six components of the CCOE program by the end of the first year of funding, although only four components have to be in place at the time the application is submitted; (2) develop a CCOE advisory board or ensure that their already established advisory board is included in the decision-making process for CCOE program development, identification of community-based research questions, and formulation of CCOE policies; (3) be a sustainable organization with an established network of partners capable of providing coordinated and integrated women's health services in the targeted community; (4) have an established clinical care center/facility, an operating public educational/outreach program, and a community identified as the recipient of technical assistance at the time the application is submitted; (5) demonstrate the ways in which the organization and the care that are coordinated through its partners are women-focused, women-friendly, women-relevant, and sensitive to the importance of patient/provider communication/relationships for medically underserved women of all ages; (6) detail/specify the roles and resources/services that each partner organization brings to the program, the duration and terms of agreement as confirmed by a signed agreement between the applicant organization and each partner, and describe how the partner organizations will operated within the CCOE structure; (7) describe in detail plans for the local evaluation of the CCOE program and when and how information obtained from the evaluation will be used to enhance the CCOE program; and(8) describe in detail the planned community-based research and the research methodology/procedure.","isApplicable":false}</t>
  </si>
  <si>
    <t>{"description":"All available grant opportunities are posted on www.grants.gov. "}</t>
  </si>
  <si>
    <t>Applications will be screened upon receipt. Those that are judged to be ineligible will be returned to the applicant. Accepted applications will be reviewed for technical merit in accordance with PHS policies. Applications will be evaluated by a technical review panel composed of independent experts.  Funding decisions will be made by the OWH and will take into consideration the recommendations of the review panel; program needs; stated preferences; and geographic location.  Applicants approved and funded will be issued a Notice of Grant Award.</t>
  </si>
  <si>
    <t>Approximately 90 days from the application deadline date.</t>
  </si>
  <si>
    <t>{"awarded":"letter","description":"For Phase I, project period is not to exceed 1 year.\r\nFor Phase II, project period is not to exceed 5 years.\r\n"}</t>
  </si>
  <si>
    <t>[{"code":"program","isSelected":true,"description":"Progress reports are due quarterly and the end-of-year report is due 30 days after the close of the project period."},{"code":"cash","isSelected":true,"description":"Grantees must submit quarterly SF425 Federal Financial Reports to Payment Management Services due on one of the standard due dates on which cash reporting is required or at the end of a calendar quarter. The FFR is due 30 days after the end of each calendar quarter"},{"code":"progress","isSelected":true,"description":"For Phase I and Phase II, the applicant will submit quarterly progress reports . The purpose of the progress reports is to provide accurate and timely program information to program managers and to respond to Congressional, Departmental, and public requests for information about the program.  \r\n"},{"code":"expenditure","isSelected":true,"description":"Grantees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competing renewal application must be submitted."}]</t>
  </si>
  <si>
    <t>(Cooperative Agreements) FY 16 Estimate Not Available  FY 17 Estimate Not Available  FY 18 Estimate Not Available  - Grant program last funded in FY '15; program ended 8/31/2016</t>
  </si>
  <si>
    <t>Grant program last funded FY '15; program ended 8/31/16.</t>
  </si>
  <si>
    <t>{"flag":"none","description":"Ms. Stephanie Alexander\r\nDHHS, OWH, DPM\r\nHubert Humphrey Building,  733E\r\n200 Independence Avenue, SW\r\nWashington, DC 20201\r\nPhone : (202) 401-9546\r\nFax:  (202) 401-4005\r\nEmail: stephanie.alexander@hhs.gov\r\n"}</t>
  </si>
  <si>
    <t>http://www.womenhealth.gov/</t>
  </si>
  <si>
    <t>To be considered for review, applications must be received by the Office of The Assistant Secretary for Health, Office of Grants Management, c/o LCG by 5:00 p.m. Eastern Time on the due date published in the “Dates” section of the FR.  Applications will be screened upon receipt.  Those that are judged to be in compliance will be reviewed for technical merit by a technical panel composed of experts with experience with sex and gender programs, program management, program delivery, outreach, health education and program assessment in accordance with DHHS policy.  The technical review of the applications will consider the following factors for Phase I:_x000D_
•	Factor 1:  Background and Summary (10 points)_x000D_
•	Factor 2:  Coalition and Capacity Plan (20 points)_x000D_
•	Factor 3:  Management Plan (25 points)_x000D_
•	Factor 4:  Target Population (15 points)_x000D_
•	Factor 5: Evaluation Plan (20 points)_x000D_
•	Factor 6: Sustainability Plan (10 points)_x000D_
The technical review of the applications will consider the following factors for Phase II:_x000D_
•	Factor 1:  Background and Need (20 points)_x000D_
•	Factor 2:  Implementation Plan (25 points)_x000D_
•	Factor 3:  Management Plan (20 points)_x000D_
•	Factor 4:  Evaluation Plan (20 points)_x000D_
•	Factor 5: Sustainability Plan (15 points)_x000D_
Details regarding the elements to be addressed within each Factor are available in the FR notice</t>
  </si>
  <si>
    <t>https://beta.sam.gov/fal/712bb486e3c1822b2b5536b6981a4a10/view</t>
  </si>
  <si>
    <t>Surplus Property Utilization</t>
  </si>
  <si>
    <t>(Federal Real Property Assistance Program)</t>
  </si>
  <si>
    <t>OFFICE OF THE ASSISTANT SECRETARY FOR ADMINISTRATION (ASA), HEALTH AND HUMAN SERVICES, DEPARTMENT OF</t>
  </si>
  <si>
    <t>{"list":[{"act":{"description":"Stewart B. McKinney Homeless Assistance Act of 1987"},"publicLaw":{"congressCode":"100","number":"77"},"statute":{"page":"509","volume":"101"},"USC":{"title":"42","section":"11301"},"authorizationTypes":{"USC":true,"act":true,"statute":true,"publicLaw":true,"executiveOrder":false},"usc":{"title":"42","section":"11301"}},{"act":{"description":"Federal Property and Administrative Services Act of 1949, Section 203(k), Public Law 81-152, 40 U.S.C. 550,"},"publicLaw":{"congressCode":"81","number":"152"},"statute":{"volume":"101"},"USC":{"title":"40","section":"550"},"authorizationTypes":{"USC":true,"act":true,"statute":true,"publicLaw":true,"executiveOrder":false},"usc":{"title":"40","section":"550"}},{"act":{"description":"Federal Assets Sale and Transfer Act of 2016"},"parentAuthorizationId":"6fc0395ac2839a341ea479c24b12d069","publicLaw":{"congressCode":"114","number":"287"},"authorizationTypes":{"USC":false,"act":true,"statute":false,"publicLaw":true,"executiveOrder":false}}]}</t>
  </si>
  <si>
    <t>To convey or lease all surplus Federal real properties made available by the disposal agency which are needed and usable by eligible organizations and institutions to carry out health programs, including homeless assistance programs.</t>
  </si>
  <si>
    <t>States, their political subdivisions and instrumentalities; tax-supported public health institutions, and nonprofit institutions which (except for institutions which lease property to assist the homeless under Title V of Public Law 100-77) have been held exempt from taxation under Section 501 (c) (3) of the 1986 Internal Revenue Code.</t>
  </si>
  <si>
    <t>Anyone attending, working with or for, or served by the eligible applicants. Examples of potentially eligible use programs are hospitals, public health clinics, water and sewer systems, institutions for the rehabilitation of mentally or physically disabled, health research institutions, homeless assistance facilities, and other institutions with basic health programs.</t>
  </si>
  <si>
    <t>{"description":"Applicants must demonstrate current need for properties they request and the ability to carry out the proposed program.  Applicants must also provide documentation of its authority to hold title to real property and evidence of tax-exempt status.","isApplicable":true}</t>
  </si>
  <si>
    <t>{"environmentalImpact":{"reports":[{"isSelected":false,"reportCode":"statement"},{"isSelected":true,"reportCode":"assessment"},{"isSelected":false,"reportCode":"ExecutiveOrder12372"},{"isSelected":true,"reportCode":"otherRequired"}]},"description":"Notice of availability of surplus real property is sent by the U.S. General Services Administration or the U.S. Department of Housing and Urban Development, to all known potentially interested institutions. When applying for real property, an informal pre-application conference either in person or by telephone is recommended. At that time, consultation and assistance are available to aid in the preparation of an application; but, only to address general application questions, not questions specific to a proposed program.  Additionally, it is advisable that an applicant participate in a site tour of the property provided by the disposal agency.  Applicants are required to submit factors for consideration of potential environmental impact, in accordance with the Environmental Questionnaire furnished with the application instructions."}</t>
  </si>
  <si>
    <t>{"description":"Applicants interested in acquiring Federal real properties must contact Real Property Management Services, REL, PSC, DHHS."}</t>
  </si>
  <si>
    <t>Real property is awarded to the applicant whose program(s) of use are determined to be in the highest public interest. Land (with or without improvements) is conveyed by quitclaim deed or lease; buildings for off-site removal are by agreement of sale.</t>
  </si>
  <si>
    <t>Normally, approval or disapproval is made within 30 days after a completed application has been submitted for real property. For properties to assist homeless individuals under Title V of the McKinney Act, approval or disapproval of an initial application is made within 10 days after a complete, initial application is received; approval or disapproval of a final application is made within 15 days after a complete, final application is received.</t>
  </si>
  <si>
    <t>{"awarded":"other","description":"Deed restrictions run for a period of 30 years and Agreements of Sale are normally for 5 years, after which the transferee has clear title to the property. Restrictions on leased property run for the period of the lease which will not extend beyond a total of a 20 year period.","awardedDescription":"Via deed or lease."}</t>
  </si>
  <si>
    <t>[{"code":"program","isSelected":true,"description":"Transferee is required to submit an annual utilization report on the operation and maintenance of the property."},{"code":"cash","isSelected":false},{"code":"progress","isSelected":true,"description":"Progess reports are only required on a case-by-case basis."},{"code":"expenditure","isSelected":false},{"code":"performanceMonitoring","isSelected":true,"description":"HHS program office conducts periodic site visits and requires the submittal of annual utilization report."}]</t>
  </si>
  <si>
    <t>{"isApplicable":true,"description":"The Department's Audit agency makes periodic audits of the headquarters operation and may make spot checks of the utilization by real property transferees."}</t>
  </si>
  <si>
    <t>Transferees of real property, who expend funds to rebuild, refurbish, or to otherwise improve property under restrictions, should maintain records of these costs in the event they wish to dispose of the property prior to termination of the restriction period.</t>
  </si>
  <si>
    <t>75-4552-0-1-551;</t>
  </si>
  <si>
    <t>(Sale, Exchange, or Donation of Property and Goods) FY 16 FY 18 FY 17</t>
  </si>
  <si>
    <t>Title 45, Subtitle A, Part 12, Disposal and Utilization of Surplus Real Property for Public Health Purposes. Literature: The following pamphlet is available from Real Property Services: "How to Acquire Federal Surplus Real Property for Public Health Purposes," at no charge.</t>
  </si>
  <si>
    <t>Theresa M. Ritta7700 Wisconsin Ave., Suite 8216, Bethesda, MD 20814 Email:&lt; a href='mailto:theresa.ritta@psc.hhs.gov'&gt;theresa.ritta@psc.hhs.gov&lt;/a&gt;Phone: (301) 443-2265;</t>
  </si>
  <si>
    <t>https://www.psc.gov/additional-resources/real-property-management</t>
  </si>
  <si>
    <t xml:space="preserve">84.145 Federal Real Property Assistance Program; 39.003 Donation of Federal Surplus Personal Property; 39.002 Disposal of Federal Surplus Real Property; </t>
  </si>
  <si>
    <t>All applications must establish eligibility of the institution, its programs, and the proposed use to meet the program needs. A public benefit allowance formula, uniformly applied, determines the respective benefits of each program. Basic allowance of 50 percent is allowed to institutions meeting the following: (1) Proof of current need; (2) ability to operate and maintain; (3) suitability of facilities or adaptability for conversion; (4) requirement for utilization through period of restrictions; and (5) nondiscrimination because of race, color, sex, age, handicap, or national origin. Additional allowances are made for tax support, accreditation, hardship, integrated research, outpatient services, public services, and training programs. For competing programs, the one showing the greatest public benefit is selected. Where property can be divided, as many compatible programs as possible are accommodated.</t>
  </si>
  <si>
    <t>https://beta.sam.gov/fal/df83d946b1604c17acdfc13dda829ccb/view</t>
  </si>
  <si>
    <t>National Public Health Improvement Initiative</t>
  </si>
  <si>
    <t>National Public Health Improvement Initiative (NPHII) - Capacity Building Assistance to Strengthen Public Health Infrastructure and Performance; CDC-RFA-CD10-1011</t>
  </si>
  <si>
    <t>{"list":[{"act":{"description":"Section 301(a) of the Public Health Service Act , 42 U.S.C. Sections 241, as amended."},"authorizationTypes":{"act":true}}]}</t>
  </si>
  <si>
    <t>The purpose of the program is to provide support for accelerating public health accreditation readiness activities; to provide additional support for performance management and improvement practices; and, for the development, identification and dissemination of evidence-based policies and practices (i.e., best and promising practices.). _x000D_
_x000D_
This program supports the Healthy People 2020 focus area of addressing Public Health Infrastructure (http://www.healthypeople.gov/hp2020/). Cross-jurisdictional (state, local, tribal, territorial, regional, community, and border) collaborations are encouraged to increase the impact of limited resources, improve efficiency, and to leverage other related health reform efforts/projects. _x000D_
_x000D_
Measurable outcomes of the program align with the following performance goals:_x000D_
1) Increased efficiencies (saving time/money) of program services and/or operations,_x000D_
2) Increased effectiveness ( use of evidence-based policies and practices) Improved health outcome is a example of increased effectiveness., and,_x000D_
3) Increased readiness for applying to and achieving accreditation by the Public Health Accreditation Board PHAB. (More information on accreditation activities can be found on the PHAB web site at http://www.phaboard.org/.</t>
  </si>
  <si>
    <t>This award will be a continuation of funds intended only for grantees previously awarded under CDC-RFA-CD10-101101PPHF12</t>
  </si>
  <si>
    <t>State health departments, large local health departments supporting cities with populations of 1 million or more inhabitants, the District of Columbia, U.S. Territories, tribal health organizations and the general public.</t>
  </si>
  <si>
    <t>{"description":"OMB Circular No. A-87 applies to this program.","isApplicable":true}</t>
  </si>
  <si>
    <t>{"description":"Information on the submission of applications may be obtained from the Grants Management Officer, Grants Management Branch, Procurement and Grants Office, Centers for Disease Control and Prevention. Telephone: (770) 488-2700."}</t>
  </si>
  <si>
    <t>A review will be conducted to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CDC.  The NOA will be signed by an authorized Grants Management Officer.</t>
  </si>
  <si>
    <t>This is applicable for renewal upon successful reporting.</t>
  </si>
  <si>
    <t>{"types":{"moe":true,"formula":false,"matching":false},"formula":{"title":"","chapter":"","part":"","subPart":"","publicLaw":"","description":""},"matching":{"description":""},"moe":{"description":"n/a"}}</t>
  </si>
  <si>
    <t>{"awarded":"lump","description":"Grant period is 5 years from September 30, 2010-Sept 29, 2015. Grant funds are to be obligated in the budget year specified i.e., September 30, 2013-Sept 29, 2014 for this continuation award."}</t>
  </si>
  <si>
    <t>[{"code":"program","isSelected":true,"description":"Interim progress reports, project plans and annual reports are required by program. In addition reporting for annual and baseline program evaluation and reporting is required. Finally financial reporting to comply with FY13 appropriation act is required."},{"code":"cash","isSelected":true,"description":"FFR (Federal Financial Reports) are required annually."},{"code":"progress","isSelected":true,"description":"Interim and annual progress reports are required."},{"code":"expenditure","isSelected":false,"description":""},{"code":"performanceMonitoring","isSelected":true,"description":"This is accomplished via completion of mid and annual reporting described above."}]</t>
  </si>
  <si>
    <t>{"isApplicable":true,"description":"Records must be available for review or audit by appropriate officials of the Federal agency, pass-through entity, and General Accounting Office (GAO).  The grantee is to also ensure that the sub-recipients receiving CDC funds also meet these requirements (if total Federal grant or grants funds received exceeded $500,000).  the grantee should include this requirement in all sub-recipient contracts."}</t>
  </si>
  <si>
    <t>Financial records, supporting documents, statistical records, and all other records pertinent to the grant program shall be retained for a minimum of three years, or until completion and resolution of any audit in process or pending resolution.  In all cases records must be retained until resolution of any audit questions.  Property records must be retained in accordance with 45 CFR 92.42.</t>
  </si>
  <si>
    <t>75-1309-5-9-550;</t>
  </si>
  <si>
    <t>(Formula Grants (Cooperative Agreements)) FY 17 FY 18 est $0.00; FY 19 est $0.00; FY 16$0.00; - Because of CFDA changes made mid-FY in FY 2013, this report includes FY13 funding from multiple sources on two FOAs (CD10-1011 and OT13-1302). In FY14, those multiple sources of funding will be allocated to individual CFDA numbers, based on funding type. In FY13, however, funding under this total CFDA was broken out as follows:_x000D_
(1) $14,356,640 in non-PPHF funding for the NPHII Program (CD10-1011)._x000D_
(2) $34,760,824 in non-PPHF funding for the Umbrella Partner Agreement (OT13-1302)._x000D_
(3) $887,945 in non-PPHF funding for the Umbrella Partner Agreement (OT13-1302).</t>
  </si>
  <si>
    <t>Component I:  This amount is based on population and will continue for each year of the cooperative agreement:_x000D_
_x000D_
Below 1.5 million = $100,000_x000D_
1.5 million - 5 million = $200,000_x000D_
5 million - 8 million = $300,000_x000D_
Above 8 million = $400,000_x000D_
_x000D_
Component II:  $1 million - $2.95 million</t>
  </si>
  <si>
    <t>Regulations governing this program are published under 42 CFR 55b.  Guidelines are available.  45 CFR 92, and also HHS Grants Policy Statement at www.ahrq.gov/fund/hhspolicy</t>
  </si>
  <si>
    <t>{"flag":"appendix","description":"Roberta Erlwein\r\nrxe5@cdc.gov"}</t>
  </si>
  <si>
    <t>Andrea W. Wooddall4770 Buford Hwy, MS E70_x000D_
, Atlanta, GA 30341 Email:&lt; a href='mailto:ayw3@cdc.gov'&gt;ayw3@cdc.gov&lt;/a&gt;Phone: 4044986792;</t>
  </si>
  <si>
    <t>Jun 28,2013</t>
  </si>
  <si>
    <t>https://beta.sam.gov/fal/19d05d680efb11e39532e8b5ac6005ff/view</t>
  </si>
  <si>
    <t xml:space="preserve">State Partnership Grant Program to Improve Minority Health </t>
  </si>
  <si>
    <t xml:space="preserve">State Partnership Initiative to Improve Minority Health _x000D_
_x000D_
</t>
  </si>
  <si>
    <t>{"list":[{"act":{"description":"Public Health Service Act, as amended, Title XVII, Section 1707 (e)(1), 42 U.S.C. 300u et seq."},"USC":{"title":"42","section":"300u et seq."},"authorizationTypes":{"USC":true,"act":true},"usc":{"title":"42","section":"300u et seq."}}]}</t>
  </si>
  <si>
    <t>To facilitate the improvement of minority health and eliminate health disparities (adult/child immunization, asthma, cancer, diabetes, heart disease and stroke, HIV, infant mortality, and mental health) through the development of partnerships with state and territorial offices of minority health and tribal governments.</t>
  </si>
  <si>
    <t>Any state, which includes the District of Columbia, any commonwealth possession, or other territory of the United States.  If the applicant is a state, the application must include the state office of minority health/healthy equity (or other state entity with similar function) and the state health agency as partners.  Any Federally-recognized or State-recognized American Indian/Alaska Native tribal government or consortium or council.  If applicant is a tribe, the application must include a tribal government, consortium or council and an affiliated health agency/ office as partners.</t>
  </si>
  <si>
    <t>Targeted populations: Alaskan Natives; American Indians; Asians; Blacks/African Americans; Hispanics/Latinos; Native Hawaiians and other Pacific Islanders; or subgroups of these populations. However, services may not be denied to any individual on the basis of race or ethnicity.</t>
  </si>
  <si>
    <t>{"description":"Documentation that verifies official status as an established state office of minority health/health equity (or other similar entity); and eligible tribes’ status as a Federally-recognized tribe will be verified through the list published by the Bureau of Indian Affairs, which may be found at http://www.bia.gov/cs/groups/webteam/documents/document/idc1-029026-pdf.  Tribes whose status is a State-recognized tribe must include a letter of recognition from their state.","isApplicable":true}</t>
  </si>
  <si>
    <t>{"description":"The program is excluded from coverage under OMB Circular No. A-102.  This program is excluded from coverage under OMH Circular No. A-110.  Application kits for this Program may be obtained by accessing Grants.gov at http://www.grants.gov.  Applications are screened upon receipt for completeness, responsiveness and conformance to the program announcement. Those applications judged to be unacceptable based on this initial screening will be returned. Applications may only be submitted electronically via the electronic submission mechanisms specified in the program announcement. Any applications submitted via any other means of electronic communication, including facsimile or electronic mail, will not be accepted.  Information about Grants.gov system is available on the Grants.gov Web Site."}</t>
  </si>
  <si>
    <t>Accepted applications will be reviewed by a review panel that will make recommendations on the technical merit based on the published criteria.  After considering the recommendations of the panel, the Deputy Assistant Secretary for Minority Health will make a final decision on funding projects and a notice of award will be issued.</t>
  </si>
  <si>
    <t>180 Days. The grant will have a 5-year project period with 12-month budget periods.</t>
  </si>
  <si>
    <t>{"awarded":"letter","description":"Grant projects are funded for a 5-year project period with a 12-month budget period. Following the initial budget period, continued funding is subject to the availability of funds and satisfactory program performance.  Payments will be made either on a monthly cash request basis or under a letter of credit.  Necessary instructions regarding payment procedure will be provided at the time the Notice of Grant Award is issued."}</t>
  </si>
  <si>
    <t>[{"code":"program","isSelected":true,"description":"Annual Program reports are required."},{"code":"cash","isSelected":true,"description":"Grantees are required to submit Quarterly Federal Financial Reports through Payment Management Services. "},{"code":"progress","isSelected":true,"description":"Progress reports are required quarterly. "},{"code":"expenditure","isSelected":true,"description":"Federal Financial Reports SF425 are due quarterly and a final Federal Financial Report is due 90 days following the end of the project period and must be submitted through GrantSolutions."},{"code":"performanceMonitoring","isSelected":true,"description":"Grantees are required to submit program performance reports as specified in the funding opportunity announcement.  A final performance report is due 90 days following the end of the project period."}]</t>
  </si>
  <si>
    <t>{"isApplicable":false,"description":"Department of Health and Human Services (HHS)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3-years after the end of a budget period.  In any litigation, claim, negotiation, audit or other action involving the records has been started before the expiration of the 3-year period, the records shall be retained until the completion of the action and resolution of all issues which arise from it, or until the end of the regular 5-year period, whichever is later."}</t>
  </si>
  <si>
    <t>In accordance with 45 CFR, Part 74.53 and 45 CFR, Part 92, grantees are required to maintain grant accounting records 3-years after the end of a budget period.  In any litigation, claim, negotiation, audit or other action involving the records has been started before the expiration of the 3-year period, the records shall be retained until the completion of the action and resolution of all issues which arise from it, or until the end of the regular 5-year period, whichever is later.</t>
  </si>
  <si>
    <t>(Project Grants) FY 18 est $4,150,105.00; FY 16$4,150,105.00; FY 17 est $4,150,105.00; - State Partnership Initiative to Address Health Disparities</t>
  </si>
  <si>
    <t>Range from $175,000 to $200,000</t>
  </si>
  <si>
    <t>Federal grant support must be acknowledged in any publication you develop using funds awarded under this program, with language such as: This publication (journal article, etc.) was supported by Award No. from the Office of the Assistant Secretary of Health (OASH).   Its contents are solely the responsibility of the authors and do not necessarily represent the official views of OASH.  All publications you develop or purchase with funds awarded under this announcement must be consistent with the requirements of the program. You own the copyright for materials that you develop under this grant, and pursuant to 45 CFR § 75.322(b), HHS reserves a royalty-free, nonexclusive, and irrevocable right to reproduce, publish, or otherwise use those materials for Federal purposes, and to authorize others to do so. 1n addition, pursuant to 45 CFR § 75.322(d), the Federal government has the right to obtain, reproduce, publish, or otherwise use materials under this grant and has the right to authorize others to receive, produce publish or otherwise use such data for Federal purposes.</t>
  </si>
  <si>
    <t>{"flag":"none","description":"Program Management Contact: Office of Minority Health, Division of Program Operations, 1101 Wootton Parkway, Suite 600, Rockville, Maryland 20852. Telephone: (240) 453-2882. \r\n\r\n\r\n\r\nGrants Management Contact: Office of Grants Management, Office of Public Health and Science, Office of the Secretary, Tower Building, Suite 550, 1101 Wootton Parkway, Rockville, Maryland 20852. Telephone: (240) 453-8822."}</t>
  </si>
  <si>
    <t>Eric C. West,Tower Building Suite 550, 1101 Wootton Parkway, Rockville, MD 20852 Email:&lt; a href='mailto:eric.west@hhs.gov'&gt;eric.west@hhs.gov&lt;/a&gt;Phone: (240) 453-8822.;Sonsiere Cobb-Souza1101 Wootton Parkway, Roickville, MD 20850 Email:&lt; a href='mailto:Sonsiere.Cobb-Souza@hhs.gov'&gt;Sonsiere.Cobb-Souza@hhs.gov&lt;/a&gt;Phone: 240-453-8444;</t>
  </si>
  <si>
    <t>http://www.minorityhealth.hhs.gov</t>
  </si>
  <si>
    <t>Complete review criteria are published on Grants.gov or can be obtained from the Program contact.  Listed below are some criteria used to review applications:  (1) consistency of project’s objectives relevant to the program purpose and the federal Office of Minority Health’s mission; (2) coherence and feasibility of methodology and activities selected to address the problem as evidence in the proposed implementation plan; (3) strength of proposed grantee organization’s management capability; (4) adequacy of qualifications and experience of proposed personnel;  and (5) strength of analysis of potential impact or innovation the project proposes to generate.</t>
  </si>
  <si>
    <t>https://beta.sam.gov/fal/d97c4b9ef37849d58d1c1c896645ed26/view</t>
  </si>
  <si>
    <t>Teenage Pregnancy Prevention Program</t>
  </si>
  <si>
    <t>TPP</t>
  </si>
  <si>
    <t>{"list":[{"act":{"description":"Division H, Title II of the Consolidated Appropriations Act, 2014 (Public Law No. 113-76), and the Consolidated Appropriations Act of 2016 (Public Law No: 114-113)\nAppropriations Act for 2018"},"authorizationTypes":{"act":true}}]}</t>
  </si>
  <si>
    <t>The purpose of the Office of Adolescent Health Teenage Pregnancy Prevention Program is to support competitive grants to public and private entities to (1) replicate evidence-based teen pregnancy prevention program models that have been shown to be effective through rigorous evaluation and (2) research and demonstration projects to develop and test additional models and innovative strategies to prevent teen pregnancy.</t>
  </si>
  <si>
    <t>Nonprofit with or without 501C3 IRS status ; For profit organizations; Small, minority, and women owned businesses; Universities and colleges; Research institutions; Hospitals; Community-based organizations; Faith-based organizations; Federally recognized or state-recognized American Indian/Alaska Native tribal governments; American Indian/Alaska Native tribally designated organizations; Alaska Native health corporations; Urban Indian health organizations; Tribal epidemiology centers; State and local governments or their Bona Fide Agents; Political subdivisions of States</t>
  </si>
  <si>
    <t xml:space="preserve">Teenagers in the US </t>
  </si>
  <si>
    <t>{"description":"A nonprofit private entity must provide evidence of its nonprofit status. OMB Circular No. A-87 applies to this program.","isApplicable":true}</t>
  </si>
  <si>
    <t>{"description":"To apply, access the announcement thru www.grants.gov. Enter the CFDA# and follow the website instructions. Applications submitted after the deadlines will not be accepted for review. The submission deadline will not be extended.  Applications which do not conform to the requirements of the grant announcement will not be accepted for review and will be returned to the applicant. Applications may only be submitted electronically via www.grants.gov.   Any applications submitted via any other means of electronic communication, including facsimile or electronic mail, will not be accepted for review. "}</t>
  </si>
  <si>
    <t>An independent review panel will evaluate applications that pass the screening and meet the responsiveness criteria if applicable.  These reviewers are experts in their fields, and are drawn from academic institutions, non-profit organizations, state and local government, and Federal government agencies.  Based on the Application Review Criteria as outlined under Section V.1, the reviewers will comment on and score the applications, focusing their comments and scoring decisions on the identified criteria.  In addition to the independent review panel, Federal staff will review each application for programmatic, budgetary, and grants management compliance. Final award decisions will be made by the Director of the Office of Adolescent Health.</t>
  </si>
  <si>
    <t>{"flag":"contact","description":"OAH funded 84 grantees through the TPP program on July 1, 2015 through June 30, 2018.  No additional awards are expected.   Continued annual funding for the current grantee beyond the first year of the grant is generally level with initial award amount and is contingent upon the availability of funds, satisfactory progress of the project, and adequate stewardship of Federal funds. ","list":[]}</t>
  </si>
  <si>
    <t xml:space="preserve">Renewal awards may be approved pending availability of funding, and evidence of satisfactory progress and compliance and whether the continued funding of the program is in the best interest of the Federal government. </t>
  </si>
  <si>
    <t>{"awarded":"other","description":"Grants may not exceed 5 years (subject to the availability of funds).  Payments will be made either on a monthly cash request basis or under the Electronic Transfer System. ","awardedDescription":"Necessary instructions for the appropriate type of payment will be issued at the time an award is made. Method of awarding/releasing assistance: by letter of credit."}</t>
  </si>
  <si>
    <t>[{"code":"program","isSelected":true,"description":"Grantees will submit semi-annual progress reports 30 days after the end of each six-month period of performance.  Grantees will submit semi-annual reporting of required performance measure data to OAH 30-days after the end of each six-month period of performance (0990-0390). Grantees submit a non-competing continuation application within 90 days before the start of the next project period.  A final progress report covering the entire project period is due 90 days after the end of the project period. .\r\n"},{"code":"cash","isSelected":true,"description":"Quarterly cash reporting to the HHS Payment Management System on the FFR is also required. Please note these FFR reports are separate submissions via the Division of Payment Services. At this time, data is not transferable between the two systems and you will report twice on certain data elements. "},{"code":"progress","isSelected":true,"description":"Progress reports are required for each budget period.  "},{"code":"expenditure","isSelected":true,"description":"Grantees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GrantSolutions."},{"code":"performanceMonitoring","isSelected":true,"description":"Grantees will submit semi-annual reporting of required performance measure data to OAH 30 days after the end of each six-month period of performance."}]</t>
  </si>
  <si>
    <t xml:space="preserve">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project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later._x000D_
</t>
  </si>
  <si>
    <t>(Cooperative Agreements) FY 17 est $101,000,000.00; FY 16$101,000,000.00; FY 18 Estimate Not Available  - Fiscal year amounts include total for grants and contracts to support replication of evidence-based teen pregnancy prevention programs and research and demonstration projects to develop and test new and innovative approaches to prevent teen pregnancy, as well as program support costs.</t>
  </si>
  <si>
    <t>$250,000 - $2,000,000 per year.  TPP Program grants in FY18 are funded through 6 different Funding Opportunity Announcements.</t>
  </si>
  <si>
    <t>{"list":[{"fiscalYear":2016,"description":"Continued 2nd year funding for 84 grantees; Grantees will serve an anticipated 1.2 million youth in 39 States and the Marshall Islands over the next five years Continued 2nd year funding for 84 grantees; Grantees served roughly 163,000 youth in 39 States and the Marshall Islands."},{"fiscalYear":2017,"description":"OAH funded 81 grantees who served 213,420 youth ages 10-19.  OAH TPP grantees partnered with 3,665 organizations, trained 3,675 new facilitators, and implemented program with fidelity and quality."},{"fiscalYear":2018,"description":"OAH anticipates providing funding to 133 organizations, 77 continuation grantees and 56 new.  Performance measure data not yet available to document participant reach."},{"fiscalYear":2019,"description":"OAH anticipates providing continuation funding to 133 organizations.  Performance measure data not yet available to document participant reach."}],"isApplicable":true}</t>
  </si>
  <si>
    <t>In accepting the grant award, the grantee stipulates that the award and any activities thereunder are subject to all provisions of 45 CFR parts 74 and 92, currently in effect or implemented during the period of the grant or other Department regulations and policies effective at the time of the award. In addition, recipients must comply with all terms and conditions outlined in their grant awards, the Department of Health and Human Services (HHS) Grants Policy Statement, requirements imposed by program statutes and regulations and HHS grant administration regulations, as applicable, as well as any requirements or limitations in any applicable appropriations acts.</t>
  </si>
  <si>
    <t>{"flag":"appendix","description":"Program Contact: Ms. Evelyn Kappeler, Acting Director, Office of Adolescent Health, Office of Public Health and Science, Office of the Secretary, Tower Building, 1101 Wootton Pkwy, Rockville, MD 20852; 240-453-2846-"}</t>
  </si>
  <si>
    <t>Alice Bettencourt1101 Wootton Parkway, Rockville, MD 20852 Email:&lt; a href='mailto:Alice.Bettencourt@hhs.gov'&gt;Alice.Bettencourt@hhs.gov&lt;/a&gt;Phone: (240) 453-8822.;</t>
  </si>
  <si>
    <t xml:space="preserve">93.500 Pregnancy Assistance Fund Program; </t>
  </si>
  <si>
    <t>Fiscal Year2016: Visit the OAH TPP website at: http://www.hhs.gov/ash/oah/oah-initiatives/tpp_program/ for a listing of grantees and an overview of project activities.  Visit the OAH TPP website at: https://www.hhs.gov/ash/oah/grant-programs/teen-pregnancy-prevention-program-tpp/current-grantees/index.html for a listing of grantees and an overview of project activities. Fiscal Year2017: Cooperative agreements with organizations to replicate evidence-based programs in multiple settings in communities with high rates of teen pregnancy and cooperative agreements with organizations to rigorously evaluate new and innovative approaches to prevent teen pregnancy.  Visit the OAH website at: https://www.hhs.gov/ash/oah/grant-programs/teen-pregnancy-prevention-program-tpp/current-grantees/index.html for a listing of grantees and an overview of project activities.Fiscal Year2018: Cooperative agreements with organizations to replicate and scale up programs that include the protective factors shown to be effective in the prevention of risk behaviors, including teen pregnancy and to evaluate innovative approaches to addressing protective factors and promoting optimal health for adolescents.</t>
  </si>
  <si>
    <t xml:space="preserve">Detailed criteria for assessing applications received in response to Funding Opportunity Announcements for the Teenage Pregnancy Prevention program are included in Section V of the Funding Opportunity Announcement.  The specific review criteria vary depending on the Funding Opportunity._x000D_
An independent review panel will evaluate applications that pass the screening and meet the responsiveness criteria if applicable.  These reviewers are experts in their fields, and are drawn from academic institutions, non-profit organizations, state and local government, and Federal government agencies.  Based on the Application Review Criteria as outlined under Section V.1, the reviewers will comment on and score the applications, focusing their comments and scoring decisions on the identified criteria.  In addition to the independent review panel, Federal staff will review each application for programmatic, budgetary, and grants management compliance._x000D_
_x000D_
Final award decisions will be made by the Director of the HHS Office of Adolescent Health. _x000D_
_x000D_
_x000D_
</t>
  </si>
  <si>
    <t>Apr 01,2010</t>
  </si>
  <si>
    <t>https://beta.sam.gov/fal/3cc755b676d4495299eaa238accd9f19/view</t>
  </si>
  <si>
    <t>National Center for Health Workforce Analysis</t>
  </si>
  <si>
    <t>Health Workforce Research Centers; NCHWA HWRC</t>
  </si>
  <si>
    <t>{"list":[{"act":{"description":"Section 761(c) of the Public Health Servifes Act (42 U.S.C. 294n), as amended by Section 5103 of the Patient Protection and Affordable Care Act, Public Law 111-148."},"authorizationTypes":{"USC":false,"act":true,"statute":false,"publicLaw":false,"executiveOrder":false}}]}</t>
  </si>
  <si>
    <t>To provide for the development of information describing and analyzing the health care workforce and workforce related issues in order to provide necessary information for decision-making regarding future directions in health professions in response to societal and professional needs. Grants under this CFDA number include the following:  Health Workforce Research Centers -- to increase the amount of high quality, impartial, policy-relevant research on the health workforce and to assist decision-makers at the federal, state and local levels to better understand health workforce needs to ensure access to high quality, efficient health care.</t>
  </si>
  <si>
    <t xml:space="preserve">Those eligible to apply are:  state or local governments, a state workforce investment board, public health or health professions schools, schools of medicine, schools of nursing, universities, academic health centers, community-based health facilities, and other appropriate public or private nonprofit entities, including faith based and community based organizations. Federally Recognized Indian Tribal Government and Native American Organizations may apply if they are otherwise eligible. </t>
  </si>
  <si>
    <t>Those who will ultimately benefit from these grants are the local, state, and federal legislators, planners, and policy makers, as well as the public, who will receive the information needed to better understand health workforce issues and trends and to make evidenced-based health workforce decisions.</t>
  </si>
  <si>
    <t>{"description":"HRSA requires all applicants to apply electronically through Grants.gov.\r\n\r\nAll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 \r\n\r\n"}</t>
  </si>
  <si>
    <t>Approximately 120 - 180 days after receipt of applications.</t>
  </si>
  <si>
    <t>{"types":{"moe":false,"formula":false,"matching":true},"formula":{"title":"","chapter":"","part":"","subPart":"","publicLaw":"","description":""},"matching":{"requirementFlag":"voluntary","percent":"0","description":"Some cooperative agreements may require a matching requirement for State and local studies; refer to the Notice of Funding Opportunity for specific information."},"moe":{"description":""}}</t>
  </si>
  <si>
    <t>{"awarded":"other","description":" Assistance is available for between 3 and 5 years. ","awardedDescription":"Recipients draw down funds, as necessary, from the Payment Management System (PMS),  centralized web based payment system for HHS awards. "}</t>
  </si>
  <si>
    <t>[{"code":"program","isSelected":true,"description":"Both program and financial reports are required. The recipient is required to submit 4 or 5 reports each budget year, one for each research study or technical assistance initiative undertaken in that budget year.  In addition, there are 4 rapid response projects for each center per budget year that are submitted as requested by the agency."},{"code":"cash","isSelected":false,"description":""},{"code":"progress","isSelected":true,"description":"The recipient will be required to submit annual performance and progress reports.  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etc. may be subject to this requirement and will be so notified in the Notice of Award."},{"code":"expenditure","isSelected":false,"description":""},{"code":"performanceMonitoring","isSelected":false,"description":""}]</t>
  </si>
  <si>
    <t>(Cooperative Agreements) FY 17$3,646,754.00; FY 18 est $3,650,379.00; FY 19 est $3,279,031.00; FY 16$2,989,303.00; - Not included:  SAMHSA IAA for $886,093 to fund Behavioral Health Workforce Research Center;</t>
  </si>
  <si>
    <t>FY15 - $357,436 to $570,492; Average award of $484,111
FY16 - $433,266 to $566,650; average award of $498,217.
FY 17. - $465,366 to $816,188; average award of $596,475.
FY 18 est. - $549,795 to $666,716; average award of $569,412.</t>
  </si>
  <si>
    <t>All administrative and audit requirements and the cost principles that govern Federal monies associated with this activity will be subject to the Uniform Guidance 2 CFR 200 as codified by HHS at 45 CFR 75._x000D_
_x000D_
HRSA awards are also subject to the requirements of the HHS Grants Policy Statement (HHS GPS) that are applicable based on recipient type and purpose of award. The HHS GPS is available at http://www.hrsa.gov/grants/hhsgrantspolicy.pdf.</t>
  </si>
  <si>
    <t>Robin Streeter5600 Fishers Lane, Room 11N78, Rockville, MD 20857 Email:&lt; a href='mailto:rstreeter@hrsa.gov'&gt;rstreeter@hrsa.gov&lt;/a&gt;Phone: 301-443-1304;</t>
  </si>
  <si>
    <t>https://bhw.hrsa.gov/health-workforce-analysis/research/research-centers</t>
  </si>
  <si>
    <t xml:space="preserve">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 using the following review criteria. _x000D_
_x000D_
(1) The degree to which an applicant specializes in health workforce research. An applicant will be considered as specializing in health workforce research through identification of its mission, health workforce research accomplishments, and dedicated staff to health workforce research; (2) The degree to which the applicant demonstrates state and national experience and accomplishments in health workforce issues and research that align with BHW's mission to improve the health of underserved and vulnerable populations by strengthening the health workforce and connecing skilled professionals to communities in need. Experience, accomplishments, and the potential impact of previous work could be demonstrated through past or currently funded research; publication of articles in peer-reveiwed journals; presentations at national and international conferences and meetings; and publication of policy briefs, fact sheets, articles, blogs, etc. that are available in the public domain; (3) The degree to which the applicant has health workforce research experience relevant to the proposed research project. In terms of workforce discipline-specific studies, the applicant should demonstrate experience in conducting research on the given discipline. For example, for a proposed research project that focuses on a behavioral health workforce issue, the applicant should demonstrate experience in conducting research on behavioral health workforce; and (4) The degree to which the applicant's proposed research includes: a well-developed background statement, clearly stated research objectives, clearly stated project activities and methodology, and a well-developed, reasonable management plan that will enable the successful completion of the project._x000D_
</t>
  </si>
  <si>
    <t>https://beta.sam.gov/fal/467c4697c3cb4d128f61322928891d97/view</t>
  </si>
  <si>
    <t>Small Rural Hospital Improvement Grant Program</t>
  </si>
  <si>
    <t>Small Rural Hospital Improvement Program</t>
  </si>
  <si>
    <t>{"list":[{"act":{"description":"Section 1820(g) (3) (F) (ii) (I) of Social Security Act (42 U.S.C. 1395i-4 (g) (3), as amended by Section 3129 of the Patient Protection and Affordable Care Act (PPACA), P.L. 111-148."},"authorizationTypes":{"act":true}}]}</t>
  </si>
  <si>
    <t>The Small Rural Hospital Improvement Program supports small rural hospitals in their quality improvement efforts and with adapting to changing payment systems through investments in hardware, software, and related trainings. This includes focusing on delivering value in care as well as activities related to improving Prospective Payment Systems (PPS).</t>
  </si>
  <si>
    <t>The State Office of Rural Health (SORH) in each state will be the official awardee of record, as they will act as a fiscal intermediary for all hospitals within their state. Each SORH will be charged with organizing the distribution of funds to eligible hospitals. Only SORHs are eligible to apply for this grant. Federally-recognized Tribal Government and Native American Organizations are selected if they are eligible to apply.</t>
  </si>
  <si>
    <t xml:space="preserve">Small rural hospitals must meet the following eligibility requirements in order to be eligible for SHIP funds: _x000D_
_x000D_
“Small” is a facility with 49 or fewer available beds, as reported on the hospital’s most recent Medicare Cost Report._x000D_
_x000D_
“Rural area” is either (a) being located outside of a Metropolitan Statistical Area (MSA); (b) being located within a rural census tract of a MSA, as determined under the Goldsmith Modification or the Rural Urban Commuting Areas; or (c) being treated as if it is located in a rural area pursuant to 42 U.S.C. 1395(d)(8)(E)._x000D_
_x000D_
“Hospital” is a non-federal, short-term, general acute care facility.  Hospitals may be for-profit or not-for-profit.  All Critical Access Hospitals are eligible for the program.  In addition, hospitals with fewer than 50 beds located in a designated rural area, designated by any state law or regulation, are eligible.  Tribally operated hospitals under Titles I and V of P.L. 93-638 are eligible to the extent that such hospitals meet the above criteria._x000D_
</t>
  </si>
  <si>
    <t>{"description":"HRSA requires all applicants to apply electronically through Grants.gov.  \r\n\r\nAll qualified applications will be forwarded to an objective review committee.  Based on the advice of the objective review committee, the HRSA program official with delegated authority is responsible for final selection and funding decisions.\r\n"}</t>
  </si>
  <si>
    <t>Up to six months.</t>
  </si>
  <si>
    <t>SHIP awards may be made for up to 3-year project periods. Subject to availability of funds, after initial awards, projects may be renewed non-competitively contingent upon submission and approval of an application, availability of appropriated funds, and awardee's satisfactory performance.</t>
  </si>
  <si>
    <t>{"awarded":"other","description":"Awards are made annually and payment is made through the DHHS Payment Management System.  ","awardedDescription":"Awardee drawdown funds, as necessary, from the Payment Management System (PMS). PMS is the centralized web based payment system for HHS awards."}</t>
  </si>
  <si>
    <t>[{"code":"program","isSelected":false,"description":""},{"code":"cash","isSelected":false,"description":""},{"code":"progress","isSelected":true,"description":"The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Award"},{"code":"expenditure","isSelected":false,"description":""},{"code":"performanceMonitoring","isSelected":false,"description":""}]</t>
  </si>
  <si>
    <t>An electronic quarterly Federal Financial Report (FFR) is due to the Division of Payment Management within 30 days of the end of each quarter. A final FFR must be submitted to HRSA via the Electronic HandBooks (EHB) within 90 days of the end of each budget period. Awardees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</si>
  <si>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(Project Grants) FY 17$15,288,642.00; FY 18 est $16,190,640.00; FY 19 Estimate Not Available  FY 16$14,757,796.00; - Small Hospital Improvement Program</t>
  </si>
  <si>
    <t>Range = $20,340 to $1,118,700. $351,970 (average award amount).</t>
  </si>
  <si>
    <t>{"flag":"appendix","description":"Federal Office of Rural Health Policy 5600 Fishers Lane, Room 17W53-C, Rockville, Maryland 20857 Phone:(301) 443-0835"}</t>
  </si>
  <si>
    <t>Federal Office of Rural Health Policy5600 Fishers Lane, Rockville, MD 20857 Email:&lt; a href='mailto:BWare@hrsa.gov'&gt;BWare@hrsa.gov&lt;/a&gt;Phone: (301) 443-3822;</t>
  </si>
  <si>
    <t>Applicants will be evaluated based on: (1) extent to which applicant is responsive to the requirements and purposes of this program; and (2) extent to which application describes need, strategies and investment to address those needs.</t>
  </si>
  <si>
    <t>https://beta.sam.gov/fal/96e403da3dbf47e2ad770e838fbebb78/view</t>
  </si>
  <si>
    <t>NURSE Corps Scholarship Program</t>
  </si>
  <si>
    <t>{"list":[{"act":{"description":"Public Health Service Act, Section 846, as amended, Nurse Reinvestment Act of 2002, Public Law 107-205. "},"authorizationTypes":{"USC":false,"act":true,"statute":false,"publicLaw":false,"executiveOrder":false}}]}</t>
  </si>
  <si>
    <t>The NURSE Corps Scholarship Program's objective is to increase the supply and maldistribution of registered nurses (RN) and nurse practitioners (NPs) in eligible health care facilities across the nation, with a critical shortage of nurses by providing service-obligated scholarships to nursing students.</t>
  </si>
  <si>
    <t xml:space="preserve">The applicant must be a U.S. citizen or national, enrolled or accepted for enrollment in a fully accredited academic institution with a graduate, baccalaureate, associate degree or diploma nursing program located in a State, the District of Columbia, or a U.S. Territory. The applicant must be free of any Federal judgment liens, not have breached a prior service obligation, is not excluded, debarred, suspended, or disqualified by a Federal agency, and have no conflicting service obligations. Financial need is also reviewed as part of the eligibility determination. The applicant must submit an application and a signed contract, agreeing to accept payment of scholarship funds and provide health care services in a health care facility with a critical shortage of nurses for a minimum of two years. </t>
  </si>
  <si>
    <t>United States citizens or nationals enrolled or accepted for enrollment in a fully accredited graduate, baccalaureate, associate degree or diploma nursing program.</t>
  </si>
  <si>
    <t>{"description":"Applicants should review the most current NURSE Corps Scholarship Program Application Guidance issued under this CFDA program for any required proof or certifications which must be submitted prior to or simultaneous with submission of an application package. 2 CFR 200, Subpart E - Cost Principles applies to this program.","isApplicable":true}</t>
  </si>
  <si>
    <t>{"description":"Applicants are required to apply electronically. Applicants submit their applications through https://programportal.hrsa.gov. \r\n\r\nPlease see application process at http://www.hrsa.gov/loanscholarships/scholarships/Nursing/index.html\r\n"}</t>
  </si>
  <si>
    <t xml:space="preserve">All qualified applications are forwarded to an objective review committee and scored numerically. Preference is given to applicants with the greatest financial need. HRSA will make awards in rank order based on funding preference and scores from the objective review committee, until all funds are exhausted. Award notifications are sent by email before October 1 of each year. </t>
  </si>
  <si>
    <t xml:space="preserve">Notification to all applicants is made no later than September 30th of the application year. </t>
  </si>
  <si>
    <t xml:space="preserve">Renewal applications are not necessary for students in compliance. Contracts may be multi-year funded through graduation (up to one to four years) if the applicant signs the contract through the graduation date. </t>
  </si>
  <si>
    <t>{"awarded":"other","description":"Each award covers up to one to four years of educational support, as requested. No awardees may receive more than four years of support. ","awardedDescription":"Payments are made to individuals via electronic direct deposit. "}</t>
  </si>
  <si>
    <t>[{"code":"program","isSelected":true,"description":"Annual reports by schools indicating annual tuition and fees. The academic institution where the student is enrolled must complete and submit an Enrollment Verification Form and transcript each school term. \n\nThe employing critical shortage facility must complete a semi-annual In-Service Employment Verification Form verifying that the participating nurse is providing full-time or part-time continuous service as a registered nurse (RN) or nurse practitioner (NP). The certification includes a signature by an appropriate official of the facility. No cash reports are required. No progress reports are required. Expenditure reports are not applicable. Performance monitoring is not applicable."},{"code":"cash","isSelected":false,"description":""},{"code":"progress","isSelected":false,"description":""},{"code":"expenditure","isSelected":false,"description":""},{"code":"performanceMonitoring","isSelected":false,"description":""}]</t>
  </si>
  <si>
    <t xml:space="preserve">(Direct Payments for Specified Use) FY 17$22,154,211.00; FY 18 est $21,792,814.00; FY 19 est $23,864,826.00; FY 16$24,584,049.00; - </t>
  </si>
  <si>
    <t>FY16: average new award was $105,566. (FY 16 Range $21,106 - $262,592)
FY17: average new award was $110,065; (FY 17 Range $7,000 - $280,000).</t>
  </si>
  <si>
    <t xml:space="preserve">Please see application process at http://www.hrsa.gov/loanscholarships/scholarships/Nursing/index.html_x000D_
_x000D_
All administrative and audit requirements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http://www.hrsa.gov/grants/hhsgrantspolicy.pdf._x000D_
</t>
  </si>
  <si>
    <t>NURSE Corps Scholarship Program, Division of Health Careers and Financial Support, Bureau of Health Workforce (BHW), Health Resources and Services Administration, Department of Health and Human Service5600 Fishers Lane, Rockville, MD 20857 Email:&lt; a href='mailto:CMahlmann@hrsa.gov'&gt;CMahlmann@hrsa.gov&lt;/a&gt;Phone: (301) 594-4400;</t>
  </si>
  <si>
    <t>https://bhw.hrsa.gov/loansscholarships/nursecorps/scholarship</t>
  </si>
  <si>
    <t xml:space="preserve">93.908 Nurse Corps Loan Repayment Program; 93.288 National Health Service Corps Scholarship Program; </t>
  </si>
  <si>
    <t>As provided in the amendment in section 846(e) of the Public Health Service (PHS) Act, a funding preference is given to eligible applicants with the greatest financial need. NURSE Corps SP will use the Expected Family Contribution (EFC) amount in the Department of Education's Student Aid Report (SAR) from the Free Application for Federal Student Aid (FAFSA) to evaluate financial need. Beginning with the 2018 Application Cycle, the program will allocate 20% of funding for NPs with a mental health/psychiatric specialty. In addition, former participants in Federal Pipeline Programs are offered preference.</t>
  </si>
  <si>
    <t>https://beta.sam.gov/fal/53cf8ae466344c90b28ef024bcb637b9/view</t>
  </si>
  <si>
    <t xml:space="preserve">Racial and Ethnic Approaches to Community Health </t>
  </si>
  <si>
    <t>REACH National Networks</t>
  </si>
  <si>
    <t>{"list":[{"act":{"description":"Sections 301(a) and 317(k)(2) of the Public Health Service Act (as amended) [42 U.S.C. Sections 241(a) and 247b(k)(2) \r\n\r\n"},"authorizationTypes":{"USC":false,"act":true,"statute":false,"publicLaw":false,"executiveOrder":false}}]}</t>
  </si>
  <si>
    <t>The purpose of this program is to fund National Networks to fund, manage, support, and monitor sub-recipients to address health disparities and implement evidence- and practice-based strategies that reduce health disparities for intervention population(s) experiencing high burden of disease or risk factors. The intervention population is the population within the selected geographic area that applicants will reach with proposed program activities.  They are to contribute to the development and implementation of a community health action plan to address chronic disease health disparities.</t>
  </si>
  <si>
    <t xml:space="preserve">In continuation years, eligibility is limited to the six (6) existing original awardees:_x000D_
*  Asian and Pacific Islander American Health Forum_x000D_
*  Hidalgo Medical Services_x000D_
*  National Council of Young Men’s Christian Association of the USA_x000D_
*  National REACH Coalition_x000D_
*  Regents of the University of California, Los Angeles_x000D_
*  University of Colorado Denver_x000D_
</t>
  </si>
  <si>
    <t>{"description":"Applicants should document the need for assistance, state the objectives of the project, outline the method of operation, describe the evaluation procedures, and provide a budget with justification of funds.  OMB Circular No. A-87 applies to this program. ","isApplicable":true}</t>
  </si>
  <si>
    <t xml:space="preserve">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 fiscal officer identified in the application. Any application awarded in response to this FOA will be subject to the DUNS, CCR Registration and Transparency Act requirements. Unsuccessful applicants will receive notification of the results of the application review by mail. _x000D_
</t>
  </si>
  <si>
    <t>Project period is 5 years with 12-month budget periods.  Applications must be obtained from www.Grants.Gov.</t>
  </si>
  <si>
    <t>{"awarded":"lump","description":"Project periods are for 1 to 5 years with 12 month budget periods.  Method of awarding/releasing assistance: lump sum."}</t>
  </si>
  <si>
    <t>[{"code":"program","isSelected":true,"description":"Each funded applicant must provide CDC with an annual Interim Progress Report submitted via www.grants.gov: \r\n1.\tThe interim progress report is due no less than 90 days before the end of the budget period.  The Interim Progress Report will serve as the non-competing continuation application, and must contain the following elements:\r\na.\tStandard Form (“SF”) 424S Form.\r\nb.\tSF-424A Budget Information-Non-Construction Programs.\r\nc.\tBudget Narrative.\r\nd.\tIndirect Cost Rate Agreement.\r\ne.\tProject Narrative.\r\n\r\nAdditionally, funded applicants must provide CDC with an original, plus two hard copies of the following reports:\r\n1.\tAnnual progress report, due 90 days after the end of the budget period. Information needed in an annual report includes: \r\na.\tProgress towards objectives.\r\nb.\tSuccesses.\r\nc.\tBarriers encountered.\r\nd.\tTechnical Assistance and training requested.\r\n\r\n"},{"code":"cash","isSelected":false,"description":""},{"code":"progress","isSelected":true,"description":"2.\tAnnual and Final performance and Federal Financial Reports (SF-425)*, no more than 90 days after the end of each budget year and project period. Unobligated funds should be broken down and reported. The annual progress report must contain the following elements: \r\na.\tAnnual Performance Report\r\nb.\tSuccess Story\r\n\r\nThese reports must be submitted to the attention of the Grants Management Specialist listed in the Section VII below entitled “Agency Contacts”.\r\n"},{"code":"expenditure","isSelected":true,"description":"Federal Financial Reports are required 90 days after the end of the calendar quarter in which the budget period ends."},{"code":"performanceMonitoring","isSelected":true,"description":"Performance Monitoring and Evaluation:\r\n\r\n*  Describe performance monitoring plans and how the applicant plans to monitor their own performance and that of sub-recipients on a regular basis. Describe plans to make mid-course corrections as needed. \r\n*  Describe the applicant’s ability to input performance monitoring information in the CDC performance monitoring system (CD MIS) on a quarterly basis.\r\n*  Describe process to collect cost data (total cost and number of people reached for each separate intervention) to calculate and report cost per person reached. \r\n*  Describe process to collect reach of implementation activities, including demographic characteristics of people reached within the intervention population(s). Describe how the implementation activities will be tracked to capture the percentage of the intervention population(s) reached, including processes and measures.\r\n*  Indicate whether additional evaluation activities will be proposed or not. If they are proposed, describe plans for evaluation, including whether process and/or outcome evaluation data will be collected and potential data sources. If any new data will be collected for the purposes of evaluation, indicate willingness to share with CDC in an electronic format suitable for analysis. \r\n\r\n"}]</t>
  </si>
  <si>
    <t>There is a 3-year record retention requirement; records shall be retained beyond the 3-year period if final audit has not been done or findings resolved.  Property records must be retained in accordance with PHS Grants Policy Statement requirements</t>
  </si>
  <si>
    <t>(Cooperative Agreements) FY 17$23,230,732.00; FY 18 est $23,197,325.00; FY 19 est $23,197,325.00; FY 16$0.00; - This FOA will be ending 9/29/2017. This NOFO was given a 1year extension with funds.  
FY18 is reflective of a new program that support DP18-1813</t>
  </si>
  <si>
    <t>Robert Bailey4770 Buford Hwy, MS F-81, Atlanta, GA 30341 Email:&lt; a href='mailto:apu8@cdc.gov'&gt;apu8@cdc.gov&lt;/a&gt;Phone: 770-488-8438;</t>
  </si>
  <si>
    <t>https://beta.sam.gov/fal/916a6ecdb7d54901bc7fa222092838bc/view</t>
  </si>
  <si>
    <t>PPHF 2018: Office of Smoking and Health-National State-Based Tobacco Control Programs-Financed in part by 2018 Prevention and Public Health funds (PPHF)</t>
  </si>
  <si>
    <t>National Tobacco Control Program</t>
  </si>
  <si>
    <t>{"list":[{"act":{"description":"Section 301(a) of the Public Health Service Act [42] U.S.C. Section 241(a) "},"authorizationTypes":{"act":true}}]}</t>
  </si>
  <si>
    <t>This cooperative agreement program addresses tobacco use and secondhand smoke exposure in the United States and supports four National Tobacco Control Program goals to (1) Prevent initiation of tobacco use among youth and young adults; (2) Eliminate exposure to secondhand smoke; (3) Promote quitting among adults and youth; and (4) Identify and eliminate tobacco related disparities. Achievement of these goals will reduce chronic disease morbidity, mortality, and disability related to tobacco use and secondhand smoke exposure.  This cooperative agreement program relates to Healthy People 2020 objectives in the topic area of Tobacco Use. In addition, this cooperative agreement program supports the Government Performance Results Modernization Act Long-term Objective 4.6: Reduce Death and Disability Due to Tobacco and the following measures: Tobacco Measure: 4.6 - Reduce death and disability due to tobacco use; 4.6.2 - Reduce per capita cigarette consumption in the U.S. per adult age 18+; 4.6.3 - Reduce the proportion of adults (age 18 and over) who are current cigarette smokers; 4.6.4 – Increase the proportion of the U.S. population covered by comprehensive state and/or local laws making workplaces, restaurants, and bars 100% smoke free (no smoking allowed, no exceptions); 4.6.5 - Reduce the proportion of adolescents (grade 9-12) who are current cigarette smokers. Furthermore, this cooperative agreement program supports national public health priorities and strategic plans including:  (1) Centers for Disease Control’s Winnable Battles; (2) Department of Health and Human Service’s Ending the Tobacco Epidemic and Strategic Plan; (3) National Prevention Council’s National Prevention Strategy; (4) Institute of Medicine’s, Ending the Tobacco Problem; and (5) numerous Surgeon General Reports.</t>
  </si>
  <si>
    <t>State departments of health are essential for coordinating the public health response to prevent tobacco use and protect the population from second hand smoke exposure. They have experience with implementing evidence-based interventions and strategies that use environment, policy, and system approaches that have the potential to reach large numbers of people in the state. State departments of health have experience working with an array of state and local governmental and non-governmental organizations to leverage resources that can support tobacco control efforts across a number of categorical programs and sectors. State departments of health are uniquely positioned to carry out the activities outlined in this funding opportunity announcement. State departments of health serve as the lead for tobacco control in every state. State departments of health have existing personnel who are able to provide technical assistance based on their area of expertise (e.g., environment, policy, and systems approaches, program planning, implementation, and evaluation, health communication, surveillance and epidemiology, partnership development) which conserves valuable resources. All this infrastructure and capacity can be integrated and employed by state departments of health to: Leverage partnerships to support the implementation of evidence-based interventions and strategies to prevent and control tobacco at the state and local levels; implement policy and programmatic strategies that cut across multiple chronic conditions and that leverage individual categorical efforts and create synergies and efficiencies across multiple state programmatic efforts also funded by CDC, given the high level of co-morbidities among people with chronic diseases and conditions (e.g., obesity, diabetes, hypertension, heart disease and stroke); utilize the public health resources and capacity unique to state departments of health to achieve a comprehensive state-based tobacco control program; develop models that integrate with other state departments of health chronic disease programs affecting similar populations; collect state-wide surveillance data on tobacco use, secondhand smoke exposure, and the populations most affected through data sources that are uniquely available to state departments of health.</t>
  </si>
  <si>
    <t>General Public would benefit</t>
  </si>
  <si>
    <t>{"description":"Applicants must download application forms from www.Grants.gov .\r\n\r\nApplications must be submitted electronically through www.Grants.gov .\r\n\r\nIf an applicant does not have access to the Internet, or if they have difficulty accessing the forms online, contact the CDC Procurement and Grants Office, Technical Information Management Section (PGO-TIMS) staff. For this, or further technical assistance, contact PGO-TIMS: Telephone: 770-488-2700, email:PGOTIM@cdc.gov.\r\n\r\n"}</t>
  </si>
  <si>
    <t xml:space="preserve">All applications submitted by the deadline that are complete and responsive to competitive funding opportunity announcement will undergo an objective review process, receive a written critique and be scored according to published review criteria. Successful applicants will receive a Notice of Award (NoA) from the CDC Procurement and Grants Office. The NoA shall be the only binding, authorizing document between the recipient and CDC. The NoA will be signed by an authorized CDC Grants Management Officer._x000D_
_x000D_
</t>
  </si>
  <si>
    <t>Range of Approval/Disapproval is 60 – 90 days from receipt of application.</t>
  </si>
  <si>
    <t>Throughout the project period, CDC’s commitment to continuation of awards will be conditioned on the availability of funds, evidence of satisfactory progress by the recipient (as documented in required reports, in documented technical assistance, and in other relevant documented activities), and the determination that continued funding is in the best interest of the federal government.</t>
  </si>
  <si>
    <t>{"types":{"moe":false,"formula":false,"matching":true},"formula":{"title":"","chapter":"","part":"","subPart":"","publicLaw":"","description":""},"matching":{"requirementFlag":"voluntary","percent":"0","description":"Matching funds are required from non-federal sources in the amount of not less than $1 for each $4 federal funds awarded.  The match must be from non-federal sources and can be all cash, in-kind, or a combination thereof.  In-kind activities must support evidence-based interventions outlined in CDC’s Best Practices for Comprehensive Tobacco Control Programs.  The match must be for the total dollar amount requested. The amount and source of the match is required in the budget narrative and justification section of the application.  Responsiveness to match requirements will be a criterion used in evaluating the application.  Cost sharing is encouraged if it helps to leverage federal and state resources, is responsive to stated CDC recipient activities, is advantageous to chronic disease prevention and health programs, supports the four National Tobacco Control Program goals, focuses on evidence-based interventions outlined in Best Practices, and does not compromise the integrity or the ability of the programs to accomplish proposed activities. Examples of cost sharing may include, but are not limited to, sharing 1) the cost of an FTE that can support the work of several projects across program content areas, 2) costs associated with data collection and analysis, 3) costs associated with various communication campaigns that can benefit multiple program areas, and 4) costs associated with working with diverse populations to modify risk factors or eliminate chronic disease-related disparities."},"moe":{"description":""}}</t>
  </si>
  <si>
    <t>{"awarded":"lump","description":"Financial assistance is available for a 12-month budget period and 60 month project period.\r\n\r\n"}</t>
  </si>
  <si>
    <t>[{"code":"program","isSelected":true,"description":"The reporting schedule will be based on the requirements listed in the funding opportunity announcement. An Annual Progress Report and Federal Financial Report (SF425) are due 90 days after the end of the budget period. A final progress report and final Federal Financial Report are due 90 days after the end of the project period.\r\n\r\n"},{"code":"cash","isSelected":false,"description":""},{"code":"progress","isSelected":true,"description":"An Annual Progress Report is due 90 days after the end of the budget period. The Annual Progress Report will describe successes, challenges, and progress toward program goals, objectives and performance measures."},{"code":"expenditure","isSelected":true,"description":"A Federal Financial Report is due 90 days after the end of the quarter in which budget period ends."},{"code":"performanceMonitoring","isSelected":true,"description":"Awardee performance will be monitored through a technical review of the Annual Progress Report; ongoing communication between the awardee and project officer via email, conference calls, and meetings; and periodic site visits. Awardees will describe their activities and progress toward meeting goals, objectives, and performance measures in the progress reports submitted."}]</t>
  </si>
  <si>
    <t>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t>
  </si>
  <si>
    <t xml:space="preserve">(Cooperative Agreements) FY 17$54,997,853.00; FY 18 est $54,442,137.00; FY 19 est $54,442,137.00; - </t>
  </si>
  <si>
    <t xml:space="preserve">National Goals, Guidelines and Recommendations_x000D_
•	Healthy People 2020 objectives (Tobacco Use)_x000D_
http://www.healthypeople.gov/2020/topicsobjectives2020/objectiveslist.aspx?topicId=41_x000D_
•	CDC’s Winnable Battles (Tobacco)_x000D_
http://www.cdc.gov/winnablebattles/tobacco/index.html_x000D_
•	The National Prevention Council’s, National Prevention Strategy – Americas Plan for Better Health (Tobacco Free Living) http://www.surgeongeneral.gov/initiatives/prevention/strategy/report.pdf_x000D_
•	HHS’s Strategic Plan (Promote Prevention and Wellness – Reduce Cigarette Consumption Among Adults and Proportion of Adolescents who are Current Cigarette Smokers)_x000D_
http://www.hhs.gov/secretary/about/message.html_x000D_
•HHS’s Ending the Tobacco Epidemic: A Tobacco Control Strategic Action Plan for the Department of Health and Human Services_x000D_
http://www.hhs.gov/ash/initiatives/tobacco_x000D_
•The Institute of Medicines’, Ending the Tobacco Problem – A Blueprint for the Nation_x000D_
http://www.nap.edu/catalog.php?record_id=11795_x000D_
•CDC’s Best Practices for Comprehensive Tobacco Control Programs_x000D_
http://www.cdc.gov/tobacco/stateandcommunity/best_practices/index.htm_x000D_
•The Community Preventive Services Task Force, Guide to Community Preventive Services_x000D_
http://www.thecommunityguide.org/tobacco/index.html_x000D_
</t>
  </si>
  <si>
    <t>Karla Sneegas4770 Buford Hwy., NE. Mailstop F-79, Atlanta, GA 30341 Email:&lt; a href='mailto:KSneegas@cdc.gov'&gt;KSneegas@cdc.gov&lt;/a&gt;Phone: 770-488-5218;</t>
  </si>
  <si>
    <t xml:space="preserve">Phase I Review: All eligible applications will be initially reviewed for completeness by CDC’s Procurement and Grants Office (PGO) staff. In addition, eligible applications will be jointly reviewed for responsiveness by the CDC NCCDPHP and PGO. Incomplete applications and applications that are non-responsive to the eligibility criteria will not advance to Phase II review. Applicants will be notified that the application that the application did not meet eligibility and/or published submission requirements._x000D_
_x000D_
Phase II Review: An objective review panel will evaluate complete and responsive applications according to the criteria listed in the criteria section of the funding opportunity announcement. Applicants will be notified electronically if the applications did not meet eligibility and/or published submission requirements thirty (30) days after the completion of Phase II review._x000D_
_x000D_
Applications will be funded in order by score and rank determined by the review panel._x000D_
</t>
  </si>
  <si>
    <t>Aug 29,2013</t>
  </si>
  <si>
    <t>https://beta.sam.gov/fal/009677a5c12c1baf459b8a62fc11e8f5/view</t>
  </si>
  <si>
    <t xml:space="preserve">Minority Health and Health Disparities Research </t>
  </si>
  <si>
    <t>{"list":[{"act":{"description":"Public Health Service Act, Title Ill and IV, Part A and Part E, Sections 485E, 485F, 485G; Public Law 99-158 and Public Law 106-525; 42 U.S.C. 287c-31,  42 U.S.C. 287c-32, 42 U.S.C. 287c-33, 42 U.S.C. 241 and 285; Small Business Research and Development Enhancement Act of 1992, Public Law 102-564; Title Ill, Part A &amp; E, Section 485E 485F 485G, Public Law 99-158, 106 Stat. 525, 42 U.S.C 287c-31."},"publicLaw":{"congressCode":"99","number":"158"},"statute":{"page":"525","volume":"106"},"USC":{"title":"42","section":"287c-31"},"authorizationTypes":{"USC":true,"act":true,"statute":true,"publicLaw":true},"usc":{"title":"42","section":"287c-31"}}]}</t>
  </si>
  <si>
    <t>To support basic, clinical, social, and behavioral research; promote research infrastructure and training; foster emerging programs; disseminate information; and reach out to minority and other health disparity communities. The National Institute on Minority Health and Health Disparities (NIMHD) has established  programs  to pursue these goals: (1) The Centers of Excellence Program promotes research  to improve minority health and/or reduce and eliminate health disparities;  builds research capacity for minority health and health disparities  research in academic institutions; encourages participation of health disparity groups and communities in biomedical and behavioral research and prevention  and intervention activities;  and brings together investigators from relevant disciplines  in a manner  that will enhance and extend the effectiveness of their research; (2) NIMHD Research Endowment Program  builds research capacity and infrastructure at eligible NIMHD Centers of Excellence or eligible Section 736 health professions schools (42 U.S.C. 293) to facilitate minority health and other health disparities research to close the disparity gap in the burden of illness and death experienced by racial and ethnic minority Americans and other health disparity populations; promotes a diverse and strong scientific, technological and engineering workforce; and emphasizes  the recruitment and retention of underrepresented minorities  and other socio-economically disadvantaged populations in the fields of biomedical and behavioral research and other areas of the scientific workforce; (3) The Centers of Excellence on Environmental Health Disparities Research to stimulate basic and applied research on environmental health disparities; (4) Minority Health and Health Disparities International Research Training Program (MHIRT) awards enable U.S. institutions to tailor short-term basic science,  biomedical and behavioral mentored student international research training opportunities to address global issues related to understanding, reducing, and eliminating health disparities; (5) Small Business Innovation Research (SBIR) Program increases private sector commercialization of innovations derived from Federal research and development;  encourages  small business participation  in Federal research and development;  and fosters and encourages  participation  of socially and economically  disadvantaged  small business concerns and women-owned small business concerns  in technological  innovation;  (6) Small Business Technology  Transfer (STTR) Program stimulates and fosters scientific and technological innovation through cooperative  research development carried out between small business  concerns and research institutions;  fosters technology transfer between small business concerns  and research institutions;  increases private sector commercialization of innovations  derived from Federal research and development; and fosters and encourages  participation  of socially and economically  disadvantaged small business concerns  and women-owned small business concerns  in technological innovation; (7) Health Disparities Research Project Grants (RPG) support innovative projects  to enhance our understanding of biological mechanisms, social, behavioral, and health services that can directly and demonstrably contribute to the improvement in minority health and the elimination of health disparities; (8) Research Centers in Minority Institutions (RCMI) build capacity for basic biomedical and/or behavioral research by focusing on institutional resource development, such as supporting core research facilities and staff, purchasing advanced instrumentation, and laboratory renovations/alterations; (9) RCMI Infrastructure for Clinical and Translational Research (RCTR) supports the development of infrastructure required to conduct clinical and translational research by enhancement of, but is not limited to outpatient clinical resources, biostatistical support, core laboratories, and other capacity for patient-oriented research; (10) RCMI Translational Research Network (RTRN) supports a consortium of clinical and translational investigators from RCMI Centers, other academic health centers, providers, and community-based organizations to encourage sharing of resources and expertise in minority health and health disparities; (11) Clinical Research Education and Career Development (CRECD) Awards provide didactic training and mentored clinical research experiences to develop independent researchers who can lead clinical research studies, especially those addressing health disparities; (12) Resource-Related Minority Health and Health Disparities Research supports minority health and health disparities resource-related research in the priority areas of Bioethics Research, Global Health Research, Data Infrastructure and Dissemination, and Healthcare for Rural Populations Research; (13) Pathway to Independence Awards (K99/R00) to increase and maintain a strong cohort of new and talented, NIH-supported, independent investigators. (14) NIH Research Conference Grant and NIH Research Conference Cooperative Agreement Programs support high-quality conferences that are relevant to the minority health and health disparities; (15) Transdisciplinary Collaborative Centers for Health Disparities Research comprise regional coalitions of academic institutions, community organizations, service providers and systems, government agencies and other stakeholders conducting coordinated research, implementation and dissemination activities that transcend customary approaches and “silo” organizational structures to address critical questions at multiple levels in innovative ways focused on priority research areas in minority health and health disparities; (16) Disparities Research and Education Advancing our Mission (DREAM) Career Transition Award supports mentored research experience in the NIH Intramural Research Program for early stage investigators in health disparities from extramural institutions and then facilitate the transition of their research programs to the independent stage of career development; (17) Ruth L. Kirschstein NRSA Individual Predoctoral Fellowship to Promote Diversity in Health-Related Research; 18)) NIH BD2K Enhancing Diversity in Biomedical Data Science to support educational activities that enhance the diversity of the biomedical, behavioral and clinical research workforce; and (19) 2014 NIH Director’s New Innovator Award  initiative  to support early stage investigators of exceptional creativity who propose bold and highly innovative new research approaches that have the potential to produce a major impact on broad, important problems in biomedical and behavioral research; and (
Types of Assistance (060):</t>
  </si>
  <si>
    <t>Individuals and public and private institutions, both non-profit and for-profit, who propose to establish, expand, and conduct research, promote or engage in research training, and outreach activities that contribute to improving minority health and/or eliminating health disparities. Endowment grants: Only NIMHD Centers of Excellence or Section 736 health professional schools (see 42 U.S.C. 293) with net endowment assets less than or equal to 50 percent of the national median of endowment funds at institutions that conduct similar biomedical research or training of health professionals are eligible for the research endowment awards. All applicants must have an NIMHD Center of Excellence Award or HRSA Centers of Excellence Award at the time of award of an NIMHD Research Endowment Grant. SBIR grants: Domestic small businesses (entities that are independently owned and operated for profit, are not dominant in the field in which the research is proposed, and have no more than 500 employees). Primary employment (more than one-half time) of the principal investigator must be with the small business at the time of award and during the conduct of the proposed project. Small business concerns must be at least 51 percent US owned by individuals and independently operated and/or at least 51 percent owned and controlled by another (one) for-profit business concern that is at least 51 percent owned and controlled by one or more individuals. The research must be performed in the U.S. or its possessions. STTR grants: Domestic small businesses (entities that are independently owned and operated for profit, are not dominant in the field in which the research is proposed, and have no more than 500 employees) that "partner" with a research institution in cooperative research and development. At least 40 percent of the project is to be performed by the small business concern and at least 30 percent by the research institution.</t>
  </si>
  <si>
    <t>Any non-profit or for-profit organization, company, or institution engaged in biomedical and behavioral research. Endowment grants: NIMHD Centers of Excellence or Section 736 institutions.</t>
  </si>
  <si>
    <t>{"description":"Applicants must present a research plan and furnish evidence required for research grant applications, PHS 398, (Rev. 05/01) as specified in the application form. Costs will be determined in accordance with HHS Regulation 45 CFR 75, as applicable, and the NIH Grants Policy Statement (http://grants.nih.gov/grants/policy/nihgps/index.htm), which is a term and condition of all NIH grant awards. For-profit organizations’ costs are determined in accordance with Subpart 31.2 of the Federal Acquisition Regulations. Endowment grants: Requirements for the endowment application are specified in the application form (SF424 R&amp;R). SBIR and STTR grants: Applicant organizations (small business concerns) must present a research plan that includes an idea that has the potential for commercialization, and furnish evidence that the scientific competence, experimental methods, facilities, equipment, and funds requested are appropriate to carry out the plan. To apply for SBIR Phase I and Phase II Grants, applicants must complete SF424 (R&amp;R) Application for Electronic Submission. For general information on SF424 (R&amp;R) Application and Electronic Submission, see these Web sites: SF424 (R&amp;R) Application and Electronic Submission Information: http://grants. nih.gov/grants/funding/424/index.htm. General information on Electronic Submission of Grant Applications: http://grants.nih.gov/grants/ElectronicReceipt/.","isApplicable":true}</t>
  </si>
  <si>
    <t>{"description":"Applications for the various programs should be submitted to the NIH office that is responsible for the receipt of applications, and in such form and manner as the application prescribes. (All information pertaining to grants hereinafter, also apply to Endowment Grants unless otherwise noted). Research Grants: Applications must be prepared either electronically through Grants.gov (http://www.grants.gov) using the SF 424 (Research and Research-Related) or on paper using the PHS 398 research grant application instructions and forms (Revised 9/2004, Interim Revision 4/2006). The PHS 398 is available at http://grants.nih.gov/grants/funding/phs398/phs398.html. The format is interactive. For NlH planned transition dates of mechanisms for electronic submission, see: http://grants.nih.gov/grants/ElectronicReceipt/files/timeline_NIH_transitions.pdf. For further assistance contact Grants Info, Telephone (301) 435- 0714, Email: Grantslnfo@nih.gov. NRSAs (Individual): Individuals must submit the application form, PHS Individual National Research Service Award (PHS 416-1, rev. 10/05), and include at least three letters of reference. If the applicant has been lawfully admitted to the United States for permanent residence, the appropriate item should be checked on the Face Page of the application. Applicants who have applied for and have not yet been granted admission as a permanent resident should check the Permanent resident block on the Face Page of the PHS 416-1 application, and also write in the word \"pending.\" A notarized statement documenting legal admission for permanent residence must be submitted prior to the issuance of an award. SBIR and STTR: The SF 424 (Research and Research-Related) application forms and the SF 424 SBIR/STTR Application Guide are used to apply for both SBIR and STTR grants, Phase I and Phase II. Application must be made electronically through grants.gov (http://www.grants.gov). For further assistance contact Grants Info, Telephone: (301) 435-0714, Email: Grantslnfo@nih.gov."}</t>
  </si>
  <si>
    <t>Each eligible application will be evaluated for scientific and technical merit by an appropriate Scientific Review Group in accordance with NIH policies and procedures. The National Advisory Council on Minority Health and Health Disparities (NACMHD) will conduct the second-level review of the applications.</t>
  </si>
  <si>
    <t>Approximately 6 to 9 months. SBIR and STTR grants: Approximately 7 to 8 months.</t>
  </si>
  <si>
    <t>A principal investigator or applicant may question the substantive or procedural aspects of the review of his/her application by communicating with NIMHD staff. A description of the NIH Peer Review Appeal procedures is available on the NIH home page http://grants.nih.gov/grants/guide/notice-files/NOT-OD-11-064.html.</t>
  </si>
  <si>
    <t>Renewal of grant awards beyond the initial project period of support is contingent upon successful competition by the applicant and upon the appropriation of funds for this purpose.</t>
  </si>
  <si>
    <t>{"awarded":"other","description":"All awards have a project period of one to five years. Non-competitive grant awards in successive years (year 2 up to year 5) are awarded based on the applicant's annual performance and the availability of funds. \r\nSBIR grants: Generally, Phase I awards are for six months, and Phase II awards are for two years. STTR grants: Generally, Phase I awards are for one year, and Phase II awards are for two years.\r\nAll funds for any award must be obligated within five years from the date of the award. See the following for information on how assistance is awarded/released. See above for information about each program.","awardedDescription":"See above for information about each program."}</t>
  </si>
  <si>
    <t>[{"code":"program","isSelected":true,"description":"Annual progress and selected financial status reports for continuing projects and final reports on all projects upon conclusion are required. Endowment Grants: The NIMHD will exercise extended monitoring of a participant's annual progress towards meeting the objectives as outlined in the participant’s five-year strategic plan for prioritizing the use of endowment income. These reports will extend 20 years beyond the last year of a participant’s project period. Cash reports are not applicable."},{"code":"cash","isSelected":false},{"code":"progress","isSelected":true,"description":"Annual progress and selected financial status reports for continuing projects and final reports on all projects upon conclusion are required. Endowment Grants: The NIMHD will exercise extended monitoring of a participant's annual progress towards meeting the objectives as outlined in the participant’s five-year strategic plan for prioritizing the use of endowment income. These reports will extend 20 years beyond the last year of a participant’s project period. "},{"code":"expenditure","isSelected":true,"description":"Selected financial status reports for continuing projects and final reports on all projects upon conclusion are required. Endowment Grants: The NIMHD will exercise extended monitoring of a participant's annual progress towards meeting the objectives as outlined in the participant’s five-year strategic plan for prioritizing the use of endowment income. These reports will extend 20 years beyond the last year of a participant’s project period. "},{"code":"performanceMonitoring","isSelected":true,"description":"Annual progress and selected financial status reports for continuing projects and final reports on all projects upon conclusion are required. Endowment Grants: The NIMHD will exercise extended monitoring of a participant's annual progress towards meeting the objectives as outlined in the participant’s five-year strategic plan for prioritizing the use of endowment income. These reports will extend 20 years beyond the last year of a participant’s project period. "}]</t>
  </si>
  <si>
    <t>Expenditures and other financial records must be retained three years from the day on which the grantee submits the last financial status report for the report period.</t>
  </si>
  <si>
    <t>75-0897-0-1-552;</t>
  </si>
  <si>
    <t>(Project Grants) FY 17$245,071,212.00; FY 18 Estimate Not Available  FY 19 FY 16$235,912,124.00; - 1) Centers of Excellence (COE) grants: FY 17 $19,768,310; FY 18 and FY 19 estimates not reported. (2) NIMHD Research Endowment grants: FY 17 $9,900,000; FY 18 and FY 19 estimates not reported. (3) Centers of Excellence on Environmental Health Disparities Research (P50): FY 17 $1,499,178; FY 18 and FY 19 estimates not reported. (4) Minority Health and Health Disparities International Research Training (MHIRT) grants: FY 17 $5,523,375; FY 18 and FY 19 estimates not reported.  (5) Small Business Innovation Research (SBIR) Grants: FY 17 $8,528,751; FY 18 and FY 19 estimates not reported. (6) Small Business Technology Transfer (STTR) Grants: FY 17 $1,182,863; FY 18 and FY 19 estimates not reported. (7) Health Disparities Research Project grants and cooperative agreements (RPG): FY 17 $104,731,990; FY 18 and FY 19 estimates not reported.  (8) Research Centers in Minority Institutions (RCMI): FY 17 $42,833,469; FY 18 and FY 19 estimates not reported. (9) RCMI Infrastructure for Clinical and Translational Research (RCTR): FY 17 $13,883,525; FY 18 and FY 19 estimates not reported. (10) RCMI Translational Research Network (RTRN): FY 17 $2,170,006; FY 18 and FY 19 estimates not reported. (11) Clinical Research Education and Career Development (CRECD) Awards: FY 17 $2,150,498; FY 18 and FY 19 estimates not reported. (12) Resource-Related and Research Capacity Building grants: FY 17 $880,384; FY 18 and FY 19 estimates not reported. (13) Pathway to Independence awards: FY 17 $352,065; FY 18 and FY 19 estimates not reported. (14) NIH Research Conference Grants: FY 17 $588,566; FY 18 and FY 19 estimates not reported. (15) Transdisciplinary Collaborative Centers FY 17 $26,208,129; FY 18 and FY 19 estimates not reported. (16) Disparities Research and Education Advancing Mission (DREAM) Career Transition Awards: FY 17 $235,337; FY 18 and FY 19 estimates not reported; (17) Ruth L. Kirschstein NRSA Individual Fellowships: FY 17 $368,622; FY 18 and FY 19 estimates not reported.  (18) NIH BD2K Enhancing Diversity in Biomedical Data Science: FY 17 $1,723,644; FY 18 and FY 19 estimates not reported. (19) NIH Director’s New Innovator Award Program (DP2):  FY17 $2,542,500; FY 18 and FY 19 estimates not reported.</t>
  </si>
  <si>
    <t>(1) Centers of Excellence (COE) grants: 14 total awards made by the NIMHD ranged from $1,091,427 to $1,563,465;
average $1,412,022.  (2) Endowment grants: 5 total awards made by the NIMHD ranged from $1,900,000 to
$2,000,000; average $1,980,000. (3) Centers of Excellence on Environmental Health Disparities Research (P50): 2 total awards made by the NIMHD ranged from $700,000 to $799,178; average $749,589. (4) Minority Health and Health Disparities Research International Research Training (MHIRT) grants: 22 total awards made by the NIMHD ranged from $106,508 to $269,872; average $251,063.  (5) Small Business Innovation Research (SBIR) grants: 21 total awards made by the NIMHD ranged from $187,157 to $755,980; average $406,131.  (6) Small Business Technology Transfer (STTR) Grants: 3 total awards made by the NIMHD ranged from $220,560 to $689,032; average $394,288. (7) Health Disparities Research Project grants and cooperative agreements (RPG): 205 total awards made by the NIMHD ranged from $74,761 to $2,005,661; average $510,887.  (8) Research Centers in Minority Institutions (RCMI): 18 total awards made ranged from $455,263 to $4,849,098; average $2,379,637. (9) RCMI Infrastructure for Clinical and Translational Research (RCTR): 5 total awards made ranged from $2,206,313 to $3,152,326; average $2,776,705. (10) RCMI Translational Research Network (RTRN): single award made was $2,170,006.  (11) Clinical Research Education and Career Development (CRECD) Awards: 4 total awards ranged from $534,513 to $540,000; average $537,625. (12) Resource-Related and Research Capacity Building grants: 2 total awards made by the NIMHD ranged from $345,595 to $534,789; average $440,192. (13) Pathway to Independence Awards: 3 total awards made by the NIMHD ranged from $90,386 to $132,943; average $117,355. (14) NIH Research Conference Grants: 10 total awards made ranged from $49,718 to $110,000; average $58,857. (15) Transdisciplinary Collaborative Centers: 11 total awards made ranged from $1,594,338 to $3,000,000; average $2,382,557. (16) Disparities Research and Education Advancing Mission (DREAM) Career Transition Awards: single award made was $235,337. (17) Ruth L. Kirschstein NRSA Individual Fellowships: 9 total awards ranged from $28,044 to $44,044; average $40,958.  (18) NIH BD2K Enhancing Diversity in Biomedical Data Science: 7 total awards ranged from $210,072 to $323,443; average $246,235. (19) NIH Director’s New Innovator Award Program (DP2): single award made was $2,542,500.</t>
  </si>
  <si>
    <t>{"list":[{"fiscalYear":2016,"description":"FY 16 estimate not reported. FY 16: NIMHD program accomplishments are as follows: (1) Centers of Excellence (COE) grants: total of 38 awarded grants; (2) Endowment grants: total of 4 awarded grants; (3) Centers of Excellence on Environmental Health Disparities Research (P50); total of 2 awarded grants ; (4) Minority Health and Health Disparities Research International Research Training (MHIRT) grants: 22 awarded grants; (5) Small Business Innovation Research (SBIR) grants: total of 3 awarded grants; (6) Small Business Technology Transfer (STTR) grants: total of 20 awarded grants; (7) Health Disparities Research Project Grants (RPG): total of 107 awarded grants; (8) Health Disparities Community-Based Participatory Research and HIV-Related Research Cooperative Agreements-\r\n( RPG): total of 21 awarded grants;  (9) Research Centers in Minority Institutions: total of 17 awarded grants; (10) RCMI Infrastructure for Clinical and Translational Research (RCTR): total of 5 awarded grants; (11) RCMI Translational Research Network (RTRN): one awarded grant; (12) Clinical Research Education and Career Development (CRECD) awards: total of 2 awarded grants; (13) Resource-Related Minority Health and Health Disparities Research: total of  4 awarded grants;  (14)  NIH Pathway to Independence Awards (K99/R00: total of three awarded grants;  (15) NIH Research Conference Grant and NIH Research Conference Cooperative Agreement Programs: total of 9 awarded grants; (16) Transdisciplinary Collaborative Centers for Health Disparities Research: total of 14 awarded grants; (17) Disparities Research and Education Advancing our Mission (DREAM) Career Transition Award (K22): total of 3 awarded grants; (18) Ruth L. Kirschstein NRSA Individual Predoctoral Fellowship to Promote Diversity in Health-Related Research: total of 4 awarded grants; and (19) NIH BD2K Enhancing Diversity in Biomedical Data Science: total of 4 awarded grants; FY 17 and FY 18 estimates not reported."}],"isApplicable":false}</t>
  </si>
  <si>
    <t>Pertinent information is contained in 42 USC 271c-31 et. Seq.; 42 CFR 52; 42 CFR 66; 45 CFR 75; 45 CFR 92; NIH Extramural Programs brochure; and miscellaneous program literature from the Headquarters Office. Grants will be available under the authority of and administered in accordance with the NIH Grants Policy Statement and Federal regulations at 42 CFR 52 and 42 USC 241. Additional loan repayment information can be obtained at www.lrp.nih.gov. SBIR and STTR information can also be obtained from the Omnibus Solicitation of the Public Health Service for Small Business Innovation Research (SBIR) Grant and Cooperative Agreement Applications and the Omnibus Solicitation of the National Institutes of Health for Small Business Technology Transfer (STTR) Grant Applications.</t>
  </si>
  <si>
    <t>Joan E. Wasserman7201 Wisconsin Avenue, Suite 533, Bethesda, MD 20892 Email:&lt; a href='mailto:joan.wasserman@nih.gov'&gt;joan.wasserman@nih.gov&lt;/a&gt;Phone: 3015941788;</t>
  </si>
  <si>
    <t>http://www.nimhd.nih.gov</t>
  </si>
  <si>
    <t>The major elements in evaluating all new grant and renewal grant applications include assessments of the scientific merit and general significance of the proposed study and its objectives; the technical adequacy of the experimental design and approach; the competency of the proposed investigator or group to successfully pursue the project; the adequacy of the available and proposed facilities and resources; and the necessity of the budget components requested in relation to the proposed project and the relevance and importance to the announced program objectives. SBIR and STTR grants: For Phase I grant applications, the criteria used are the soundness and technical merit of the proposed approach; the qualifications of the proposed principal investigator, supporting staff, and consultants; the technological innovation of the proposed research; the potential of the proposed suitability of the facilities and research environment; and where applicable, the adequacy of assurances detailing the proposed means for safeguarding human or animal subjects and/or protecting against or minimizing any adverse effect on the environment. For Phase II grant applications, the criteria used are the degree to which the Phase I objectives were met and feasibility demonstrated; the scientific and technical merit of the proposed approach for achieving the phase II objectives; the qualifications of the proposed principal investigator, supporting staff and consultants; the technological innovation, originality, or societal importance of the proposed research; the potential of the proposed research for commercial application; the reasonableness of the budget requested for the work proposed; the adequacy and suitability of the facilities and research environment; and, where applicable, the adequacy of assurances detailing the proposed means for safeguarding human or animal subjects and/or protecting against or minimizing any adverse effect on the environment. All persons interested in any of the DHHS/NIH/NIMHD grant and/or contract program initiatives are strongly encouraged to carefully read the Request for Applications as they are announced annually in order to understand what is required for each unique program as well as meet each deadline in a timely manner.</t>
  </si>
  <si>
    <t>https://beta.sam.gov/fal/93bc5e98e1a148ad97cac85a23fbcdc4/view</t>
  </si>
  <si>
    <t>National Institute on Minority Health and Health Disparities (NIMHD) Extramural Loan Repayment Programs</t>
  </si>
  <si>
    <t>NIMHD Loan Repayment Programs</t>
  </si>
  <si>
    <t>{"list":[{"act":{"description":"Public Health  Service Act; Title IV, Subtitle D, Part G, Section 487E, as amended; Public Law 106-554; 42 U.S.C. 288-5., Title IV, Part G, Section 487E, Public Law 106-554, 42 U.S.C 288-5"},"publicLaw":{"congressCode":"106","number":"554"},"USC":{"title":"42","section":"288-5"},"authorizationTypes":{"USC":true,"act":true,"publicLaw":true},"usc":{"title":"42","section":"288-5"}}]}</t>
  </si>
  <si>
    <t>The mission of the National Institute on Minority Health and Health Disparities (NIMHD) is to lead scientific research to improve minority health and eliminate health disparities. To accomplish this, NIMHD 1) Plans, reviews, coordinates, and evaluates all minority health and health disparities research and activities of the National Institutes of Health; 2) Conducts and supports research in minority health and health disparities; 3) Promotes and supports the training of a diverse research workforce; 4) Translates and disseminates research information; 5) Fosters innovative collaborations and partnerships._x000D_
_x000D_
There are two separate types of loan repayment within NIMHD's Loan Repayment Program: (1) Extramural Loan Repayment Program for Health Disparities Research (LRP-HDR): recruits and retains qualified health professionals to research careers that focus on minority health disparities research or other health disparities research and the (2) Extramural Clinical Research Loan Repayment Program for Individuals from Disadvantaged Backgrounds (LRP­ IDB), recruits and retains qualified health professionals from disadvantaged backgrounds to conduct clinical research._x000D_
_x000D_
The objective of these extramural loan repayment programs are to recruit and retain qualified health professionals including those from health disparity populations and those from disadvantaged backgrounds to conduct minority health disparities research, other health disparities research, and clinical research._x000D_
_x000D_
(1) Health Disparities Research may pertain to basic, clinical, or behavioral research on health disparity populations (including individual members and communities of such populations), that relate to health disparities, including the causes of such disparities and methods to prevent, diagnose, and treat such disparities. _x000D_
_x000D_
(2) Clinical research consists of patient-oriented clinical research conducted with human subjects, or research on the causes and consequences of disease in human populations involving material of human origin (such as tissue specimens and cognitive phenomena) for which the investigator or colleague directly interacts with human subjects in an outpatient or inpatient setting to clarify a problem in human physiology, pathophysiology or disease, or epidemiologic or behavioral studies, outcomes research or health services research, or developing new technologies, therapeutic interventions, or clinical trials.</t>
  </si>
  <si>
    <t>The following eligibility requirements apply to both: (1) Extramural Loan Repayment Program for Health Disparities Research (LRP-HDR): and (2) Extramural Clinical Research Loan Repayment Program for Individuals from Disadvantaged Backgrounds (LRP-IDB)_x000D_
_x000D_
An applicant must: (1) be a United States citizen, national, or permanent resident; (2) have an M.D., Ph.D., Pharm.D., D.D.S., D.M.D., D.C., N.D., or equivalent doctoral degree from an accredited institution; (3) conduct research that is supported by a non-profit institution, foundation, professional society or U.S. government entity; (4) commit 50 percent or more of his/her time to clinical research; (5) have total qualifying educational debt greater than or equal to 20 percent of his/her institutional base salary at the time of award; (6) conduct research in accordance with applicable Federal, state and local law; (7) not be under any existing service obligations to Federal, State, or other entities, unless and until the existing service obligation is discharged or deferred during the period of program service; (8) not have Federal judgment liens against their property arising from a Federal debt from receiving Federal funds until all judgments have been paid in full or otherwise satisfied; (9) not be a full­ time employee of a Federal government agency. Part-time Federal employees who engage in qualifying research as part of their non-Federal duties are eligible to apply for loan repayment if they meet all other eligibility requirements; and (10) have the institution provide an assurance that the applicant will be provided research support for two years, that the applicant will engage in qualified clinical research for 50 percent of his/her time, that the funding foundation, professional society, or institution is considered to be non-profit pursuant to Section 501 of the Internal Revenue Code or is a U.S. government entity, and certify the applicant's annual institutional base salary._x000D_
_x000D_
There are additional requirements for the Extramural Clinical Research Loan Repayment Program for Individuals from Disadvantaged Backgrounds (LRP-IDB). Eligible applicants must come from a disadvantaged background and adhere to the following guidelines relating to the definition of a disadvantaged background:_x000D_
_x000D_
An Individual from disadvantaged background means an individual who:_x000D_
(1) Comes from an environment that inhibited the individual from obtaining the knowledge, skill and ability required to enroll in and graduate from a health professions school; or_x000D_
_x000D_
(2) Comes from a family with an annual income below a level based on low-income thresholds according to family size published by the U.S. Bureau of the Census adjusted annually for changes in the Consumer Price Index, and adjusted by the Secretary for use in all health professions programs. The Secretary periodically publishes these income levels in the Federal Register.</t>
  </si>
  <si>
    <t>(1) Extramural Loan Repayment Program for Health Disparities Research (LRP-HDR), and (2) Extramural Clinical Research Loan Repayment Program for Individuals from Disadvantaged Backgrounds (LRP-IDB) contracts: Qualified health professionals who conduct minority health or other health disparities research or highly qualified health professionals from disadvantaged backgrounds who will conduct clinical research and who possess substantial unpaid educational debt relative to income.</t>
  </si>
  <si>
    <t>{"description":"An applicant to either NIMHD extramural LRP programs must submit the following documentation electronically: (1) Applicant Information Statement; (2) Biosketch; (3) Personal Statement, which includes a discussion of career goals and academic objectives; (4) Description of Research Activities; (5) Contact Information of Three Recommenders; (6) Contact Information of Institution Official able to serve as the Institutional Contact; (7) On-line Certification; (8) Loan Information; (9) Notice of Grant/Award (or PHS 2271 for T32 recipients), if applying based on NIH support; and in addition for those applying to the Extramural Clinical Research Loan Repayment Program for Individuals from Disadvantaged Backgrounds (LRP-IDB) applicants must submit a Certification of Disadvantaged Background [see Federal Register: April24, 2009 (Volume 74, Number 78)].\r\n\r\nThe Research supervisor or mentor of applicants to both NIMHD extramural LRP programs must electronically submit the following: (1) Recommendation; (2) Biosketch; (3) Assessment of the Research Activities Statement submitted by the applicant; (4) Description of the Research Environment; and (5) Training or Mentoring Plan. Recommenders must submit their recommendations electronically. Institutional Contacts must electronically submit a certification that: (1) assures the applicant will be provided the necessary time and resources to engage in the research project for two years from the date a Loan Repayment Program Contract is executed; (2) assures that the applicant is or will be engaged in qualifying research for 50 percent of his/her time, i.e., not less than 20 hours per week; (3) certifies that the funding foundation, professional society, or institution is considered to be non-profit as provided under Section 501 of the Internal Revenue Code (26 U.S.C. 501) or is a U.S. government entity (Federal, state or local); and (4) provides the applicant's institutional base salary. Requirements for the loan repayment application, OMB Approval No. 0925-0361, are specified in the electronic application form located at www.lrp.nih.gov.","isApplicable":true}</t>
  </si>
  <si>
    <t>{"description":"An application for participation in the program can be obtained from www.lrp.nih.gov and should be submitted to the NIH office, which is responsible for the receipt of applications, in such form and manner as the Secretary or the authorized designee may prescribe."}</t>
  </si>
  <si>
    <t>Each eligible application will be evaluated for scientific and technical merit by an appropriate Scientific Review Group in accordance with NIH policies and procedures. Awards will be made to meritorious applications, subject to the receipt of an appropriation and/or allocation of funds from the United States Congress, the NIH and/or NIMHD. All selections are subject to final approval by the Secretary or the authorized designee, the Director of NIMHD.</t>
  </si>
  <si>
    <t>The approximate time for approval/disapproval is 6-8 months.</t>
  </si>
  <si>
    <t>(1) Extramural Loan Repayment Program for Health Disparities Research (LRP-HDR) and (2) Extramural Clinical Research Loan Repayment Program for Individuals from Disadvantaged Backgrounds (LRP-IDB) contracts: Prior to the expiration of a participant's current award, the participant may apply for a one- or two-year extension provided the participant continues to engage in qualified clinical research or minority health or other health disparities research and has outstanding repayable debt remaining. Health Disparities Loan Repayment and Disadvantaged Individuals Loan Repayment contracts renewal applications are reviewed and selected for funding on a competitive basis.</t>
  </si>
  <si>
    <t>{"awarded":"quarterly","description":"An initial contract provides assistance for a two-year period, and an extension contract provides assistance for a one-year or two-year period. Program payments will be made directly to lenders following each quarter of the participant’s satisfactory service, unless otherwise agreed upon by the participant and Secretary or authorized designee."}</t>
  </si>
  <si>
    <t>[{"code":"program","isSelected":true,"description":"Standard annual report from the NIH Division of Loan Repayment. Cash reports are not applicable. Participants must be periodically certified to have satisfactorily performed the duties of their positions. No expenditure reports are required. Participants must be periodically certified to have satisfactorily performed the duties of their positions."},{"code":"cash","isSelected":false},{"code":"progress","isSelected":true,"description":"Participants must be periodically certified to have satisfactorily performed the duties of their positions. "},{"code":"expenditure","isSelected":false},{"code":"performanceMonitoring","isSelected":true,"description":"Participants must be periodically certified to have satisfactorily performed the duties of their positions. "}]</t>
  </si>
  <si>
    <t>The NIMHD will retain applicant records for three years after rejection and participant records for six years after completion of final service obligation.</t>
  </si>
  <si>
    <t>(Direct Payments for Specified Use) FY 17$6,579,794.00; FY 18 Estimate Not Available  FY 19 Estimate Not Available  FY 16$13,655,192.00; - (Direct Payments for Specified Use)  FY17: $6,579,794; FY18 and FY19 Estimates Not Available - (1) Extramural Loan Repayment Program for Health Disparities Research (LRP-HDR) contracts: FY17: $5,747,904; FY18 and FY19 estimates not reported. (2) Extramural Clinical Research Loan Repayment Program for Individuals from Disadvantaged Backgrounds (LRP-IDB) contracts: FY17: $831,889; FY18 and FY19 estimates not reported.
Range and Average of Financial Assistance (123):
FY17: (1) Extramural Loan Repayment Program for Health Disparities Research (LRP-HDR) contracts: total awards made by the NIMHD ranged from $15 to $70,000; average $23,365. (2) Extramural Clinical Research Loan Repayment Program for Individuals from Disadvantaged Backgrounds (LRP-IDB) contracts: total awards made by the NIMHD ranged from $295 to $70,000; average $19,807. FY18 and FY19 estimates not available. 
Program Accomplishments (130):
FY17: (1) Extramural Loan Repayment Program for Health Disparities Research (LRP-HDR): A total of 462 applications were received and out of those, 105 were awarded; with a success rate of 22%. (2) Extramural Clinical Research Loan Repayment Program for Individuals from Disadvantaged Backgrounds (LRP-IDB): A total of 46 new applications were received and out of those, 17 were awarded; with a success rate of 37%. 
FY18 and FY19 estimates are not available.</t>
  </si>
  <si>
    <t>{"list":[{"fiscalYear":2016,"description":"FY16 estimates are not available. FY16: (1) Extramural Loan Repayment Program for Health Disparities Research (LRP-HDR): A total of 512 applications were received and out of those, 111 were awarded; with a success rate of 22%. (2) Extramural Clinical Research Loan Repayment Program for Individuals from Disadvantaged Backgrounds (LRP-IDB): A total of 40 new applications were received and out of those, 10 were awarded; with a success rate of 25%. "},{"fiscalYear":2017,"description":"FY17 estimates are not available"},{"fiscalYear":2018,"description":"FY18 estimates are not available\r\n"}],"isApplicable":false}</t>
  </si>
  <si>
    <t>Pertinent information is contained in Public Law 106-554; Section 487E of the Public Health Service Act (42 U.S.C. 288-5).</t>
  </si>
  <si>
    <t>Joan E. Wasserman7301 Wisconsin Avenue, Suite 533, Bethesda, MD 20892 Email:&lt; a href='mailto:joan.wasserman@nih.gov'&gt;joan.wasserman@nih.gov&lt;/a&gt;Phone: 3015941788;</t>
  </si>
  <si>
    <t xml:space="preserve">93.923 Disadvantaged Health Professions Faculty Loan Repayment Program (FLRP); 93.162 National Health Service Corps Loan Repayment Program; 93.209 Contraception and Infertility Research Loan Repayment Program; 93.936 National Institutes of Health Acquired Immunodeficiency Syndrome Research Loan Repayment Program; </t>
  </si>
  <si>
    <t>The major elements in evaluating applications/proposals include the assessment of the following: (1) personal statement; (2) proposed research project and its scientific merit (priority will be given to biomedical and behavioral researchers); (3) training plan and environment (which includes the research program, the facilities/environment, the mentor/advisor's training, the applicant's training); (4) loan debt ratio and any associated impediments that may affect the applicant's decision to pursue a research career; and (5) references.</t>
  </si>
  <si>
    <t>https://beta.sam.gov/fal/f542d734c9ed41fdaf788929be0651cd/view</t>
  </si>
  <si>
    <t>Trans-NIH Research Support</t>
  </si>
  <si>
    <t>Common Fund Research Support</t>
  </si>
  <si>
    <t>{"list":[{"act":{"description":"Public Health Service Act"},"publicLaw":{"congressCode":"109","number":"482"},"USC":{"title":"42","section":"282A"},"authorizationTypes":{"USC":true,"act":true,"publicLaw":true},"usc":{"title":"42","section":"282A"}}]}</t>
  </si>
  <si>
    <t>To provide support for new initiatives designed to address major opportunities and gaps in biomedical research that no single NIH institute could address alone, but which the agency as a whole can pursue to stimulate the progress of biomedical research and to catalyze changes that will serve to transform new scientific knowledge into tangible benefits for public health.  Information on recent and current initiatives is available at http://commonfund.nih.gov/</t>
  </si>
  <si>
    <t>Awards can be made to domestic, public or private, for-profit or nonprofit organization, university, college, hospital, laboratory, or other institution, including State and local units of government, and individuals.  Some initiatives will accept applications from foreign organizations.  Additional details on eligibility are specified in the Common Fund Grants and Funding Opportunities funding announcement, listed at http://commonfund.nih.gov/.</t>
  </si>
  <si>
    <t>Institutions as described above.</t>
  </si>
  <si>
    <t>{"description":"Applications must be submitted in compliance with instructions provided with each initiative.","isApplicable":true}</t>
  </si>
  <si>
    <t>{"description":"Prepare and submit applications according to instructions provided in the applicable Common Fund Grants and Funding Opportunities announcement, located at http://commonfund.nih.gov/ .\n\nMost awards made under this program are subject to 2 CFR 200, as implemented by 45 CFR 75 “Public Welfare, Uniform Administrative Requirements, Cost Principles and Audit Requirements for HHS Awards”.  The policies and procedures generally applicable to NIH grants are set forth in the NIH Grants Policy Statement (http://grants.nih.gov/grants/policy/nihgps/index.htm)."}</t>
  </si>
  <si>
    <t>Applications are reviewed for scientific and technical merit by a scientific review group and for program relevance by a national advisory council/board.</t>
  </si>
  <si>
    <t>The length of the review cycle is four to nine months.</t>
  </si>
  <si>
    <t>A principal investigator may question the substantive or procedural aspects of the review of his/her application by communicating with the NIH Scientific/Research contact, as provided on an initiative. A description of the NIH Peer Review Appeal procedures is available on the NIH Web site at http://grants.nih.gov/grants/guide/notice-files/not97-232.html .</t>
  </si>
  <si>
    <t>Renewal (competing continuation, type 2) applications to Common Fund programs are not accepted unless specifically accepted by NIH staff.</t>
  </si>
  <si>
    <t>{"awarded":"other","description":"Almost all awards are made for at least one year, with additional support (up to four more years) depending on the recommendation of the scientific review group, the national advisory council, successful annual performance, and availability of funds.","awardedDescription":"drawn from established accounts"}</t>
  </si>
  <si>
    <t>[{"code":"program","isSelected":true,"description":"Annual progress reports and selected financial reports are required for continuing projects. Final progress reports, invention statements, and expenditure reports are required at the end of the projects."},{"code":"cash","isSelected":false,"description":""},{"code":"progress","isSelected":true,"description":"Annual progress reports and selected financial reports are required for continuing projects. Final progress reports, invention statements, and expenditure reports are required at the end of the projects."},{"code":"expenditure","isSelected":false,"description":""},{"code":"performanceMonitoring","isSelected":false,"description":""}]</t>
  </si>
  <si>
    <t>{"isApplicable":true,"description":"Most awards made under this program are subject to the audit requirements of OMB 2 CFR 200, as implemented by 45 CFR 75, Subpart F, and in the NIH Grants Policy Statement (http://grants.nih.gov/grants/policy/nihgps/index.htm)."}</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</si>
  <si>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75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75 and 92.36 for record retention and access requirements for contracts under grants. In accordance with 4 Code of Federal Regulations, Part 75,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t>
  </si>
  <si>
    <t>(Project Grants) FY 17$623,900,000.00; FY 18 est $495,047,357.00; FY 19 est $486,896,365.00; FY 16$613,925,000.00; - Beginning in FY18, estimates do NOT include use of "other transactions" because these are not considered "assistance."
FY19 estimate is assuming President's Budget level of funding.</t>
  </si>
  <si>
    <t>$10,000 to $15,462,500 with the average being $737,000</t>
  </si>
  <si>
    <t>{"flag":"appendix","description":"Director of the Office of Strategic Coordination, phone 301-402-7617"}</t>
  </si>
  <si>
    <t>Elizabeth WilderNIH OD OFFICE OF THE STRATEGIC COORDINATION _x000D_
6001 EXECUTIVE BLVD RM 8180D, MSC 9500_x000D_
, Bethesda, MD 20892-9500 Email:&lt; a href='mailto:Elizabeth.Wilder@nih.gov'&gt;Elizabeth.Wilder@nih.gov&lt;/a&gt;Phone: (301) 402-7617;</t>
  </si>
  <si>
    <t>http://commonfund.nih.gov/</t>
  </si>
  <si>
    <t>Funding decisions are based on scientific merit (42 CFR 52h) and program relevance.  Scientific merit review encompasses: the peer review criteria detailed in the specific funding announcement, as well as the significance, approach, and innovation of the proposed research; the competency of the principal investigator; the adequacy of the resources and environment; the proposed budget and requested period of support; and, where applicable, the adequacy of the measures for protecting against adverse effects upon humans, animals, or the environment.</t>
  </si>
  <si>
    <t>https://beta.sam.gov/fal/924c0d91aef64b9cad91161ae6faff6a/view</t>
  </si>
  <si>
    <t>Mobilization For Health: National Prevention Partnership Awards</t>
  </si>
  <si>
    <t xml:space="preserve">(NPPA) </t>
  </si>
  <si>
    <t>{"list":[{"act":{"description":"Department of Health and Human Services, Office of the Assistant Secretary for Health, National Vaccine Program Office "},"executiveOrder":{"description":"Section 1702(a) [42 U.S.C. 300u-1(a)] and Section 1703(a) and (c) [42 U.S.C. 300u-2(a) and (c)] of the Public Health Service Act, as amended"},"authorizationTypes":{"act":true,"executiveOrder":true}}]}</t>
  </si>
  <si>
    <t xml:space="preserve">The National Vaccine Program Office (NVPO) collaborates with federal partners to provide strategic direction for the coordination of the vaccine and immunization enterprise for the National Vaccine Plan (NVP) implementation http://www.hhs.gov/nvpo/vacc_plan/2010%20Plan/nationalvaccineplan.pdf_x000D_
NVPO is looking to partner with an institution or organization to conduct research, monitoring or outcomes definition research related to vaccine safety. The areas of research are specifically, but not limited to, predicting the safety profile of new vaccines during the early development stage, developing or modifying existing vaccines to improve their safety, conducting applied research that will have a direct impact on the current vaccine safety monitoring system, conducting research that will improve the safety profile of currently marketed vaccines, conducting research that will achieve consensus definitions of vaccine safety outcomes that could be utilized to collect consensus data in clinical research conducted globally._x000D_
</t>
  </si>
  <si>
    <t xml:space="preserve">Public (including city, county, regional, and State government) organizations and private nonprofit entities. </t>
  </si>
  <si>
    <t>All children, women (including pregnant women), and adults, including those underserved and minority populations in the US.</t>
  </si>
  <si>
    <t>{"description":"A nonprofit private entity must provide evidence of its nonprofit status. ","isApplicable":true}</t>
  </si>
  <si>
    <t>{"description":"To apply, access the announcement thru www.grants.gov. Enter the CFDA# and follow the website instructions. Applications submitted after the deadlines will not be accepted for review. The submission deadline will not be extended. Applications which do not conform to the requirements of the grant announcement will not be accepted for review and will be returned to the applicant. Applications may only be submitted electronically via www.grants.gov. Any applications submitted via any other means of electronic communication, including facsimile or electronic mail, will not be accepted for review. "}</t>
  </si>
  <si>
    <t xml:space="preserve">Applications will be screened upon receipt. Those that are judged to be ineligible will be returned without comment. Accepted applications will be reviewed for technical merit in accordance with PHS policies. Applications will be evaluated by a technical review panel composed of experts. Final funding decisions will be determined by the OASH OWH, OMH, NVPO Office Director; taken into consideration are the recommendations of the review panel; program needs, stated preferences; geographic location; and recommendations of DHHS Regional Health Administrators. All applicants are notified in writing of actions taken on their applications. A Notice of Award is issued for those applications that are approved and funded. </t>
  </si>
  <si>
    <t xml:space="preserve">Renewal awards may be approved pending availability of funding, and evidence of satisfactory progress and compliance. </t>
  </si>
  <si>
    <t>{"awarded":"letter","description":"CATEGORY A ($50,000 to $75,000) Funding (1year, including a 12 month option to extend to 24 months)\r\nCATEGORY B (not to exceed $500,000) Funding (3 year project period)\r\nAnnual increments by budget period for Project A and B.\r\nGrants may not exceed 3 years (subject to the availability of funds). Payments will be made either on a monthly cash request basis or under the Electronic Transfer System. Necessary instructions for the appropriate type of payment will be issued at the time an award is made. "}</t>
  </si>
  <si>
    <t>[{"code":"program","isSelected":true,"description":"See FOA.  Each grantee will submit yearly program reports on progress to the project officer."},{"code":"cash","isSelected":true,"description":"Grantees must submit quarterly SF425 Federal Financial Reports to Payment Management Services due on one of the standard due dates on which cash reporting is required or at the end of a calendar quarter. The FFR is due 30 days after the end of each calendar quarter"},{"code":"progress","isSelected":true,"description":"Quarterly, Annual Progress and Final Report.  A revised work plan must be submitted each year to indicate any service and/or partnership revisions "},{"code":"expenditure","isSelected":true,"description":"Grantees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final performance report is due 90 days following the end of the project period."}]</t>
  </si>
  <si>
    <t xml:space="preserve">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project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 </t>
  </si>
  <si>
    <t>(Project Grants) FY 17 Estimate Not Available  FY 18 Estimate Not Available  FY 19 FY 16$2,428,998.00; - Program ended in 2017</t>
  </si>
  <si>
    <t>Program ended June, 2018</t>
  </si>
  <si>
    <t>{"flag":"appendix","description":"Regional Offices will be identified separately "}</t>
  </si>
  <si>
    <t>Alice Bettencourt1101 Wootton Parkway  
Tower Building, Suite 550, Rockville, MD 20852 Email:&lt; a href='mailto:Alice.Bettencourt@hhs.gov'&gt;Alice.Bettencourt@hhs.gov&lt;/a&gt;Phone: 240-453-8442;</t>
  </si>
  <si>
    <t>http://www.hhs.gov/ash/public_health/indexph.html</t>
  </si>
  <si>
    <t xml:space="preserve">Please see FOA </t>
  </si>
  <si>
    <t>https://beta.sam.gov/fal/26cc30e1f059497ea76797d557507fa0/view</t>
  </si>
  <si>
    <t xml:space="preserve">Child Development and, Surveillance, Research and Prevention </t>
  </si>
  <si>
    <t>{"list":[{"act":{"description":"Sections 317 (k) (2) and 317 (c) of the Public Health Service Act [42 U.S.C. Sections 247b (k) (2) and 247b-4 as amended."},"authorizationTypes":{"USC":false,"act":true,"statute":false,"publicLaw":false,"executiveOrder":false}}]}</t>
  </si>
  <si>
    <t>This funding supports State health agencies, universities, and public and private nonprofit organizations in planning, implementing, coordinating, or evaluating programs related to promoting optimal child health and development outcomes of all children by the detection, prevention, and management of factors that may lead to developmental delays or disorders, or increased morbidity, and by promoting optimal developmental practices within families and other systems that interact with youth. Programs may include the following activities: (1)conducting epidemiologic research or surveillance in the area of child development, developmental disabilities, children’ mental health or neurobehavioral disorders such as Attention-Deficit/Hyperactivity Disorder (ADHD) and Tourette syndrome (TS) and related comorbidities; (2)support the improvement of infant and child health and developmental outcomes by establishing resources for both professionals and the public regarding what is known the impact, epidemiology, and interventions for child development, ADHD and TS and related comorbidities;(3) providing a national, State or local platform in the area of child development, developmental disabilities, children’s mental health and neurobehavioral disorders prevention that focuses on improving early identification of and intervention for children with ADHD, TS, and other co-occurring conditions, so children and families can receive the services and support they need;(4) conducting etiologic studies of child development, children’s mental health, and neurobehavioral disorders such as ADHD and TS using population based approaches to enhance existing research or surveillance programs to better address research questions, monitor changes in prevalence and contributing factors, and inform policy and program activities;(5) employing epidemiological methods to set priorities, build capacity and direct health promotion interventions for persons with or at risk for developmental delays, developmental disabilities, mental disorders or neurobehavioral disorders; (6) Conduct population based research that describes comorbidities and associated burden of ADHD and TS disseminating data and health information; (7)employing strategies to reduce racial/ethnic disparities in child development and in the identification of ADHD and TS and related comorbid conditions; (8) Fund and support a National Public Health Practice and Resource Center for Attention-Deficit/Hyperactivity Disorder; (9) Fund and Support a National Public Health Practice and Resource Center for Tourette Syndrome;(10) Fund and support projects that promote optional child development and health for all children.</t>
  </si>
  <si>
    <t xml:space="preserve">In addition to the eligible applicants, other groups who will receive benefits from the program include persons with or at-risk for developmental delays, developmental disabilities, mental disorders, or neurobehavioral disorders such as  Attention-Deficit/Hyperactivity Disorder, Tourette syndrome and the conditions that co-occur with them; family members of persons with or at-risk for developmental delays, developmental disabilities, mental disorders, or neurobehavioral disorders such as  Attention-Deficit/Hyperactivity Disorder, Tourette syndrome and the conditions that co-occur with them; minority populations, including Spanish speaking populations, infants, children, youth, adults; Federally Recognized Indian Tribal Governments; individual and families; educators, health care professionals, Private nonprofit institution/organizations and others.  </t>
  </si>
  <si>
    <t>{"description":"OMB Circular A-102 applies to this program. OMB Circular No. A-110 applies to this program. To apply for this Notice of Funding Opportunity, use application form PHS389 (OMB number 0925-0001 rev. 5/2001).  Forms and instructions are available in an interactive format on the Grants.gov website. This program is subject to the provisions set forth in 45 CFR 92, for State and Local governments and OMB Circular No. A-110 for nonprofit organizations."}</t>
  </si>
  <si>
    <t xml:space="preserve">After review and approval, a Notice of Award from the CDC Office of Grant Services (OGS) is prepared and signed by an authorized Grants Management Officer (GMO), and mailed to the recipient officer identified in the application, along with appropriate notification to the public.  The initial award provides funds for the first budget period (usually 12 month) and Notice of Award indicates support recommended for the remainder of the project period, allocation of Federal funds by budget categories, and special conditions, if any._x000D_
_x000D_
Cooperative Agreement competitive and single eligibility awards are determined by an internal objective committee review process at CDC. Research project grant competitive awardees are determined by an external peer review.  At such times, awards will be based on evaluation criteria set forth in the respective Program Announcement, the availability of funds, and such other significant factors as deemed necessary and appropriate by CDC. The notice of award will indicate financial support for the first budget year, allocations of Federal funds by budget category, and special conditions if any._x000D_
</t>
  </si>
  <si>
    <t xml:space="preserve">Project periods are from 1-5 years with 12-month budget periods. Applications must be obtained from Grants.gov. Throughout project periods, CDC’s commitment to continuation of awards will be conditioned on the availability of funds and evidence of satisfactory progress by recipient as documented in the required reports.  If additional support is desired to continue a project beyond the approved project period, an application for competing continuation must be submitted for review in the same manner as a new application. Projects are renewable for periods of 1 to 4 years.  </t>
  </si>
  <si>
    <t>{"awarded":"quarterly","description":"Assistance is available for 12-month budget periods within project periods ranging from 1 to 5 years. After awards are issued, funds are released in accordance with the payment procedures established by the grantee institution with DHHS, which may be an Electronic Transfer System or a Monthly Cost Request System.  "}</t>
  </si>
  <si>
    <t>[{"code":"program","isSelected":true,"description":"Annual Progress Reports are submitted 90 days after the end of the budget period and covers budget period progress. Final Progress report which covers the project period is due 90 days after the end of the project period."},{"code":"cash","isSelected":true,"description":"Federal Financial Reports (FFR) is required 90 days after the end of each budget period."},{"code":"progress","isSelected":true,"description":"Semiannual or annual progress reports are required. Annual Progress reports and federal Financial Reports are required no later than 90 days after the end of each budget period. Final federal financial reports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Notice of Funding Opportunity. Final federal financial reports and performance reports are required 90 days after the end of the project period. Cash reports are not applicable. Semiannual or annual progress reports are required. Annual Progress reports and Federal Financial Reports are required no later than 90 days after the end of each budget period. Final federal financial reports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Funding Opportunity Announcements. Expenditure reports are not applicable. Performance monitoring is not applicable. "},{"code":"expenditure","isSelected":false,"description":""},{"code":"performanceMonitoring","isSelected":true,"description":"The National Center for Birth Defects and Development Disabilities may propose on-site meetings, off-site or other processes for the exchange of information on progress toward objects of collaborative activities."}]</t>
  </si>
  <si>
    <t>There is a 3-year record retention requirement, records shall be retained beyond the 3-year period if final audit has not been done or findings resolved. Property records must be retained in accordance with the HHS Grants Policy Statement requirements</t>
  </si>
  <si>
    <t xml:space="preserve">(Cooperative Agreements) FY 17$1,750,000.00; FY 18 est $1,750,000.00; FY 19 est $1,750,000.00; FY 16$1,750,000.00; - </t>
  </si>
  <si>
    <t>The FY18/19 range is dependent upon funding availability.  Awards amounts may range from $300,000 to $1,000,000.</t>
  </si>
  <si>
    <t>Jennifer Kaminski1600 Clifton Rd, NE  MS-88, Atlanta, GA 30033 Email:&lt; a href='mailto:anu1@cdc.gov'&gt;anu1@cdc.gov&lt;/a&gt;Phone: 404-498-4159;</t>
  </si>
  <si>
    <t xml:space="preserve">In general, applications are reviewed on the basis of scientific and technical merit, with attention given to such areas as (1) the degree to which the applicant satisfies the essential requirements and possesses other desired characteristics, such as depth, breadth, and merit of overall application relative to the types of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national regional, and local public health agencies and organizations; are reviewed based on evaluation criteria explicit in the respective Program Announcements.  Applications must address demonstrated program need, the magnitude of the problem, the management work plan, collaborative associations, and the approach toward setting and meeting overall project objectives and time frames.  These future competitive applications would also be evaluated on the capacity of the applicant to demonstrate effective collaborations with other agencies and data sources critical to preventing secondary conditions, identifying and addressing health promotion needs for persons with Attention-Deficit/Hyperactivity Disorder (ADHD) and Tourette Syndrome (TS), denoting the capacity of the project to address minority and low income populations, Spanish speaking populations, co-occurring conditions, and offering sound proposals that reflect the understanding of the epidemiologic and surveillance research._x000D_
_x000D_
_x000D_
</t>
  </si>
  <si>
    <t>https://beta.sam.gov/fal/80ce280de3dd4ff294cc940e64c3510d/view</t>
  </si>
  <si>
    <t>NIH Office of Research on Women's Health</t>
  </si>
  <si>
    <t>(NIH/ORWH)</t>
  </si>
  <si>
    <t>{"list":[{"act":{"description":"NIH Revitalization Act of 1993"},"publicLaw":{"congressCode":"107","number":"103-43"},"statute":{"volume":"22"},"USC":{"section":"289 (A)(1)"},"authorizationTypes":{"USC":true,"act":true,"statute":true,"publicLaw":true},"usc":{"section":"289 (A)(1)"}}]}</t>
  </si>
  <si>
    <t xml:space="preserve">ORWH will identify projects on women's health that should be conducted or supported by national research institutes; identify multi-disciplinary research related to research on women 's health that should be conducted or supported; and promote coordination and collaboration among entities conducting research. </t>
  </si>
  <si>
    <t xml:space="preserve">Awards can be made to domestic, public or private, non-profit or profit organization, university, hospital, laboratory, or other institution including state and local units of government and individuals.  Some initiatives will accept applications from foreign organizations. Additional details on eligibility will be specified in the funding opportunity announcement. </t>
  </si>
  <si>
    <t xml:space="preserve">See information above. </t>
  </si>
  <si>
    <t>{"description":"Applications must be submitted in compliance with instructions provided with each initiative. This program is excluded from coverage under OMB Circular A-87.","isApplicable":true}</t>
  </si>
  <si>
    <t xml:space="preserve">Competitive peer reviewed applications are reviewed for scientific and technical merit by a scientific review group; and for program relevance by a national advisory council/board._x000D_
Administrative supplements are reviewed for merit and relevance by NIH scientific staff. </t>
  </si>
  <si>
    <t xml:space="preserve">A principal investigator may question the substantive or procedural aspects of his/her application by communication with the NIH scientific/research contact as provided in the initiative. </t>
  </si>
  <si>
    <t xml:space="preserve">Administrative supplements are not renewable._x000D_
Other programs may be renewable and applicants must review the funding opportunity announcement for further guidance. </t>
  </si>
  <si>
    <t>{"awarded":"lump","description":"Almost all awards are made for at least one year. Applicants should review to the specific funding opportunity announcement for further detail. "}</t>
  </si>
  <si>
    <t>[{"code":"program","isSelected":false,"description":""},{"code":"cash","isSelected":false,"description":""},{"code":"progress","isSelected":true,"description":"Applicants must submit annual progress reports and selected financial reports. Final progress reports, invention statements and expenditure reports are required at the end of the project. Cash reports are not applicable. Expenditure reports are not applicable.  Performance monitoring is not applicable. "},{"code":"expenditure","isSelected":false,"description":""},{"code":"performanceMonitoring","isSelected":false,"description":""}]</t>
  </si>
  <si>
    <t>Grantees must generally retain financial and programmatic records, supporting documents, statistical reports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is submitted.  Those grantees must maintain the records pertinent to the entire competitive segment for 3 years from the date of submission of the annual FSR to NIH.  Foreign organizations and Federal institutions must retain records for 3 years from the date of the annual FSR to NIH.  See 45 CFR 75.361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In accordance with 45 CFR 75.364,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t>
  </si>
  <si>
    <t>75-1208-4-6-000;</t>
  </si>
  <si>
    <t>(Project Grants) FY 17 est $34,000,000.00; FY 18 est $32,000,000.00; FY 19</t>
  </si>
  <si>
    <t>{"flag":"none","description":"Office of Research on Women's Health 301 402-1770."}</t>
  </si>
  <si>
    <t>Lisa Begg, Dr.P.H., R.N.6707 Democracy Blvd., Suite 400, Bethesda, MD 20892 Email:&lt; a href='mailto:beggl@od.nih.gov'&gt;beggl@od.nih.gov&lt;/a&gt;Phone: 301-496-3975;</t>
  </si>
  <si>
    <t>https://beta.sam.gov/fal/08cb4af22a344cf0b13c0caae12fe5b2/view</t>
  </si>
  <si>
    <t>Early Hearing Detection and Intervention Information System (EHDI-IS) Surveillance Program</t>
  </si>
  <si>
    <t>EHDI Information System</t>
  </si>
  <si>
    <t>{"list":[{"act":{"description":"Public Health Service Act, Sections 311, 317(k)(2), 317(C), and 399M(b)"},"authorizationTypes":{"USC":false,"act":true,"statute":false,"publicLaw":false,"executiveOrder":false}}]}</t>
  </si>
  <si>
    <t xml:space="preserve">The objective of this program is to assist EHDI programs in developing and maintaining a sustainable, centralized newborn hearing screening tracking and surveillance system capable of accurately identifying, matching, collecting, and reporting data on all occurrent births that is unduplicated and individually identifiable.  Additionally, for those programs with fully developed EHDI information systems, program will enhance the electronic system capacity to collect data, and exchange data accurately, effectively, securely, and consistently between the EHDI-IS and Electronic Health Record Systems (HER-S). _x000D_
</t>
  </si>
  <si>
    <t xml:space="preserve">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t>
  </si>
  <si>
    <t>{"description":"Applicants should document the need for assistance, state the objectives of the project, outline the method of operation, describe the evaluation procedures and provide a budget justification of funds requested.  Cost principles for state, local, and Indian tribal governments will be determined in accordance with OMB Circular A-87.  Cost principles for educational institutions will be determined in accordance with OMB Circular A-21.   Cost principles for nonprofit recipients will be determined in accordance with OMB Circular A-87.","isApplicable":true}</t>
  </si>
  <si>
    <t xml:space="preserve">After review and approval, a Notice of Award from the CDC Office of Grant Services (OGS) is prepared and signed by an authorized Grants Management Officer and mailed to the recipient officer identified in the application, along with appropriate notification to the public. The initial award provides funds for first budget period (usually 12 months) and Notice of Award indicates support recommended for the remainder of project period, allocation of Federal funds by budget categories, and special conditions, if any._x000D_
Cooperative agreement awards and grants, competitive and single eligibility, are determined by an internal objective committee review process at CDC, including peer reviews for research activities. Awards will be based on evaluation criteria set forth in the respective Notice of Funding Opportunity, the availability of funds, and such other significant factors as deemed necessary and appropriate by CDC._x000D_
</t>
  </si>
  <si>
    <t>{"awarded":"lump","description":"Assistance is available for a 12-month budget period within project periods ranging from 1 to 5 years. "}</t>
  </si>
  <si>
    <t>[{"code":"program","isSelected":true,"description":"Annual Progress Reports are submitted 90 days after the end of the budget period and covers budget period progress. Final Progress report which covers the project period is due 90 days after the end of the project period."},{"code":"cash","isSelected":true,"description":"Federal Financial Reports (FFR) is required 90 days after the end of each budget period."},{"code":"progress","isSelected":true,"description":"Semiannual or annual progress reports are required. Annual Progress reports and federal Financial Reports are required no later than 90 days after the end of each budget period. Final federal financial reports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Notice of Funding Opportunity. Final federal financial reports and performance reports are required 90 days after the end of the project period. Cash reports are not applicable. Semiannual or annual progress reports are required. Annual Progress reports and Federal Financial Reports are required no later than 90 days after the end of each budget period. Final federal financial reports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Notice of Funding Opportunity. Expenditure reports are not applicable. Performance monitoring is not applicable.. "},{"code":"expenditure","isSelected":false},{"code":"performanceMonitoring","isSelected":false}]</t>
  </si>
  <si>
    <t>{"isApplicable":true,"description":"In accordance with the provisions of OMB Circular No. l A-133 (Revised, June 27 2003), “Audits of State, Local Governments, and Non-Profit Organizations,” nonfederal entities that expend financial assistance of $500,000 a year in Federal awards are exempt from Federal audit requirements for that year, except as noted in Circular No. A-133."}</t>
  </si>
  <si>
    <t xml:space="preserve">(Cooperative Agreements) FY 17$7,204,926.00; FY 18 est $7,008,952.00; FY 19 est $7,008,952.00; FY 16$7,023,971.00; - </t>
  </si>
  <si>
    <t>FY 18/19 range is dependent upon funding availability. Award Amounts range is $150,000</t>
  </si>
  <si>
    <t>Deidra E. Green1600 Clifton Rd, NE, MS-E87, Atlanta, GA 30333 Email:&lt; a href='mailto:deg4@cdc.gov'&gt;deg4@cdc.gov&lt;/a&gt;Phone: 404-498-3034;</t>
  </si>
  <si>
    <t>Fiscal Year2018: Provides support and technical assistance to jurisdictional agencies responsible for state Early Hearing Detection and Intervention (EHDI) programs.</t>
  </si>
  <si>
    <t>https://beta.sam.gov/fal/84b658a8ca4d4d41aa2660de2a214548/view</t>
  </si>
  <si>
    <t xml:space="preserve">Rare Disorders: Research, Surveillance, Health Promotion, and Education </t>
  </si>
  <si>
    <t>Rare Disorders and Health Outcomes</t>
  </si>
  <si>
    <t>{"list":[{"act":{"description":"Public Health Service Act Sections 301, 301(a), 311, and 317C (42 U.S.C. Sections 241, 241(a), 237b-4, 243, 247-4, and 247b-4, as amended. "},"authorizationTypes":{"act":true}}]}</t>
  </si>
  <si>
    <t xml:space="preserve">To (1) Promote public health capacity by conducting research to expand the knowledge base around people with complex disabling conditions, including muscular dystrophy, fragile X syndrome and spina bifida across the lifespan, with the goal of improving their health and quality of life; (2) apply lessons learned to design public health approaches for other childhood onset complex disabling conditions;  (3) develop and disseminate information from surveillance and epidemiologic research, identifying intervention strategies for secondary conditions; (4) assess access to and costs associated with health care these conditions; (5) collaborate with partners in the public and private sector to support the development of standards of care  and improve health care and related services for people with complex disabling conditions; (6) deliver technical assistance to public and private organizations, universities and local and state agencies on accessing factors affecting medical, functional, and psychosocial outcomes; (7) provide leadership in health education and  promotion in people of all ages who have complex disabling conditions and their families; and (8) support partners in facilitating early identification of these diseases and adoption of effective interventions. </t>
  </si>
  <si>
    <t>State; Local; Public nonprofit institution/organization; Federally Recognized Indian Tribal Governments; Individuals/Families affected by rare disorder/conditions; Private nonprofit institution/organizations, minority populations including Spanish speaking populations.</t>
  </si>
  <si>
    <t>{"description":"Applicants should review the individual CDC Notice of Funding Opportunity (NOFO) document issued under this program for any required proof or certification that must be submitted prior to, or simultaneous with, submission of an application package.","isApplicable":true}</t>
  </si>
  <si>
    <t>{"environmentalImpact":{"reports":[{"isSelected":false,"reportCode":"statement"},{"isSelected":false,"reportCode":"assessment"},{"isSelected":false,"reportCode":"ExecutiveOrder12372"},{"isSelected":true,"reportCode":"otherRequired"}]},"description":"Yes  All Notice of Funding Opportunity are published on www.grants.gov.  Applicants must complete the Grants.gov registration process. Please see the following Grants.gov link for more information: http://www.grants.gov/applicants/get_registered.jsp.\r\n\r\n"}</t>
  </si>
  <si>
    <t>{"description":"Applicants must download the SF424 (R&amp;R) application forms and SF424 (R&amp;R) Application Guide for this requirement through Grants.gov/Apply. \r\nOnly the forms package directly attached to a specific Notice of Funding Opportunity (NOFO) can be used. Applicants will not be able to use any other SF424 (R&amp;R) forms (e.g., sample forms, forms from another NOFO) although some of the \"Attachment\" files may be useable for more than one FOA.\r\n\r\nIf an applicant does not have access to the Internet, or if they have difficulty accessing the forms online, contact the CDC Office of Grant Services, (770) 488-2700.\r\n\r\nHHS/CDC Telecommunications for the hearing impaired: TTY 770-488-2783.\r\n\r\nThe standard application forms must be used for this program, as furnished by CDC and required by 45 CFR 92 for State and local governmental agencies, and by 45 CFR 74 for nongovernmental applicants. This program is subject to the provisions of 45 CFR 92 for State and local governments and 45 CFR 74 for nonprofit organizations. \r\n"}</t>
  </si>
  <si>
    <t xml:space="preserve">Applications will be reviewed for completeness by the CDC Office of Grant Services (OGS)and for responsiveness by the National Center for Birth Defects and Developmental Disabilities(NCBDDD) and OGS. Incomplete applications and applications that are non-responsive to the eligibility criteria will not advance through the review process. Applicants will be notified the application did not meet submission requirements. Successful applicants will receive a Notice of Award (NOA) from the CDC Office of Grant Services. The NOA shall be the only binding, authorizing document between the recipient and CDC. The NOA will be signed by an authorized Grants Management Officer, and mailed to the recipient fiscal officer identified in the application. FOR RESEARCH GRANTS: Applications that are complete and responsive to the announcement will be evaluated for scientific and technical merit by an appropriate peer review group convened by NCBDDD in accordance with the review criteria stated below. All applications will: undergo a selection process in which only those applications deemed to have the highest scientific merit, generally the top half of applications under review, will be discussed and assigned a priority score; receive a written critique; receive a second level of review by the Board of Scientific Counselors. FOR NON-RESEARCH GRANTS/COOPERATIVE AGREEMENTS: Applicants are required to provide measures of effectiveness that will demonstrate the accomplishment of the various identified objectives of the grant or cooperative agreement. Measures of effectiveness must relate to the performance goals stated in the "Purpose" section of the announcement. Measures must be objective and quantitative and must measure the intended outcome. The measures of effectiveness must be submitted with the application and will be an element of evaluation. An objective review panel will evaluate complete and responsive applications according to the criteria listed. The objective review process will follow the policy requirements as stated in the GPD 2.04, http://198.102.218.46/doc/gpd204.doc.  </t>
  </si>
  <si>
    <t>Throughout the project periods, CDC’s commitment to continuation of awards will be conditioned on the availability of funds, evidence of satisfactory progress by recipient (as documented in the required reports), and the determination that continued funding. If additional support is desired to continue a project beyond the approved project period, an application for competing continuation must be submitted for review in the same manner as a new application. Projects are renewable for periods of 1 to 4 years.</t>
  </si>
  <si>
    <t>{"awarded":"lump","description":"Assistance is available for a 12-month budget period within project periods ranging from 1 to 5 years"}</t>
  </si>
  <si>
    <t>[{"code":"program","isSelected":true,"description":"Assistance Award Closeout Requirements: Within 90 days after the last day of the final budget period the following final reports and other programmatic reports are required: 1) Final Progress Report to include a statement of progress made toward the achievement of originally stated aims, a description of results (positive or negative) considered significant, and a list of publications resulting from the project, with plans, if any, for further publication; 2) Federal Financial Report to include only those funds authorized and actually expended during the timeframe covered by the report; 3) Equipment Inventory Report, if no equipment is acquired under the award, a negative report is required; and 4) Final Invention Statement, if no inventions were conceived under this assistance award, a negative report is required. "},{"code":"cash","isSelected":true,"description":"The FFR- Federal Cash Transaction Report, form SF272 is due quarterly directly to the DHHS Payment Management System. For more information on cash transaction reports, see the Division of Payment Management's Web site http://www.dpm.psc.gov/."},{"code":"progress","isSelected":true,"description":"Annual Performance Report: This report is due 120 days before the end of the budget period and serves as the continuation application each year.\r\nThe Annual Progress Report (APR) is due 90 days after the end of the budget period. The APR must contain the Annual Performance Report and a Success Story. Additional reporting requires for the APR will be noted in the Notice of Award (NOA).\r\n"},{"code":"expenditure","isSelected":true,"description":"The Annual Federal Final Report (FFR) is required and must be submitted through eRA commons 90 days after the end of each budget period. The FFR should only include funds authorized and actually expended during the timeframe covered by the report. If the FFR is not finalized by the due date, and interim FFR must be submitted and marked “NOT FINAL,” and an amount of un-liquidated obligations should be annotated to reflect unpaid expenses.  ."},{"code":"performanceMonitoring","isSelected":true,"description":"The National Center on Birth Defects and Developmental Disabilities may propose on-site meetings, off-site or other processes for the exchange of information on progress toward objectives of collaborative activities. "}]</t>
  </si>
  <si>
    <t xml:space="preserve">(Cooperative Agreements) FY 17$6,044,277.00; FY 18 est $5,818,927.00; FY 19 est $5,818,927.00; FY 16$5,754,724.00; - </t>
  </si>
  <si>
    <t>FY18/19 range is dependent upon funding availability. Award Amounts range from $20,530 to $500,000.</t>
  </si>
  <si>
    <t xml:space="preserve">Regulations governing this program are published under 42 CFR Part 51b. Guidelines are available in the application kit. The HHS Grants Policy Statement can be found online at: http://www.hhs.gov/asrt/og/grantinformation/hhsgps107.pdf </t>
  </si>
  <si>
    <t>Tiffany Neal1600 Clifton Road, NE, MS-E88, Atlanta, GA 30329-4027 Email:&lt; a href='mailto:tmn0@cdc.gov'&gt;tmn0@cdc.gov&lt;/a&gt;Phone: 404-498-3042;</t>
  </si>
  <si>
    <t>Description:  In general, applications are reviewed on the basis of scientific/technical merit, with attention given to such matters as: (1) The degree to which the applicant satisfies the essential requirements and possesses other desired characteristics, such as depth, breadth, and merit of the overall application relative to the types of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and other appropriate national regional, and local public health agencies and organizations; (4) reasonableness of the proposed budget in relation to the work proposed. Other criteria will be listed in the individual funding opportunity announcement.</t>
  </si>
  <si>
    <t>https://beta.sam.gov/fal/c18e7a46446342a09dd5c191f48a957b/view</t>
  </si>
  <si>
    <t>Public Health Preparedness and Response Science, Research, and Practice</t>
  </si>
  <si>
    <t>Public Health Preparedness Science</t>
  </si>
  <si>
    <t>{"list":[{"act":{"description":"Public Health Service Act, Title 42, Part 247b, Section 317(k)(2)."},"authorizationTypes":{"USC":false,"act":true,"statute":false,"publicLaw":false,"executiveOrder":false}}]}</t>
  </si>
  <si>
    <t xml:space="preserve">The overall goal of this program is to conduct research and related public health preparedness and response (PHPR) program activities to build the scientific evidence base for public health preparedness, response, and recovery (PHPRR). Scientific research that addresses PHPR program priorities supports agency efforts to improve and enhance the nation’s health security. This program is intended to support this research, dissemination of research findings and products, translation of new science-based evidence to practice in the public health preparedness and response system, and the evaluation of effective application of science for improved practice as well as other programs, projects, or activities to advance preparedness science. </t>
  </si>
  <si>
    <t>Eligible applicants may include public and private nonprofit and for profit organizations and governments and their agencies, such as: public nonprofit organizations private nonprofit organizations, for-profit organizations, small, minority, women-owned businesses, universities, colleges, research institutions, hospitals, community-based organizations, faith-based organizations, Federally Recognized Indian Tribal Governments, Indian tribes, Indian tribal organizations,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political subdivisions of states (in consultation with States)</t>
  </si>
  <si>
    <t>Eligible beneficiaries may include public and private nonprofit and for profit organizations and governments and their agencies, such as: public nonprofit organizations private nonprofit organizations, for-profit organizations, small, minority, women-owned businesses, universities, colleges, research institutions, hospitals, community-based organizations, faith-based organizations, Federally Recognized Indian Tribal Governments, Indian tribes, Indian tribal organizations,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political subdivisions of states (in consultation with states).</t>
  </si>
  <si>
    <t>{"description":"Applicants should review the individual Centers for Disease Control and Prevention (CDC) funding opportunity announcement issued under this CFDA program for any proof of certifications which must be submitted prior to or simultaneous with submission of an application package. Applicants should document the need for assistance, state the objectives of the project, outline the method of operation, describe the evaluation procedures (where applicable) and provide a budget justification of funds requested. ","isApplicable":true}</t>
  </si>
  <si>
    <t>{"description":"Funding Opportunity Announcements for this program are posted on www.Grants.gov, the official federal agency wide e-grant Web site. Application forms and instructions specific to each announcement are posted at that site. Organizations must submit applications via Grants.gov (http://www.grants.gov/), the online portal to find and apply for grants across all Federal agencies. Applications must have a Dun and Bradstreet (D&amp;B) Data Universal Numbering System number as the universal identifier when applying for Federal grants or cooperative agreements. The D&amp;B number can be obtained by calling (866) 705-5711 or through the web site at http://www.dnb.com/us/."}</t>
  </si>
  <si>
    <t>After review and approval of an application, as outlined in the FOA, successful applicants will receive a Notice of Grant Award (NGA) from the CDC Procurement and Grants Office. The NGA shall be the only binding, authorizing document between the recipient and CDC. The NGA will be signed by an authorized Grants Management Officer, and mailed to the recipient fiscal officer identified in the application.</t>
  </si>
  <si>
    <t>Project periods are for 1 to 5 years with 12-month budget periods, as outlined in the FOA. Throughout the project period, CDC's commitment to continuation of awards will be conditioned on the availability of funds, evidence of satisfactory progress by the recipient (as documented in required reports), the determination that continued funding is in the best interest of the Federal Government, and any other specific considerations noted in the FOA.</t>
  </si>
  <si>
    <t>{"awarded":"lump","description":"Financial assistance is provided for 1 to 5 years with 12-month budget periods, subject to availability of funds and satisfactory progress of the grantee. "}</t>
  </si>
  <si>
    <t>[{"code":"program","isSelected":true,"description":"Equipment inventory (three months after end of project); invention statement (annual) and reprints and copies of resulting publications."},{"code":"cash","isSelected":true,"description":"Federal Financial Report cash transaction reports (FFR SF-425) must be filed in the Payment Management System (PMS) within 30 days of the end of each quarter. "},{"code":"progress","isSelected":true,"description":"Interim progress report (annual), annual progress report, and final performance report (three months after end of project). Financial status reports (annual), no later than 90 days after the end of each specified period. Site visits performed as needed/required."},{"code":"expenditure","isSelected":false},{"code":"performanceMonitoring","isSelected":true,"description":"Bi-Annual and Annual."}]</t>
  </si>
  <si>
    <t>{"isApplicable":true,"description":"None."}</t>
  </si>
  <si>
    <t xml:space="preserve">(Cooperative Agreements) FY 17$0.00; FY 18 est $0.00; FY 19 est $0.00; FY 16$0.00; - </t>
  </si>
  <si>
    <t xml:space="preserve">45 CFR Part 74 and Part 92. PHS Grants Policy Statement, DHHS Publication No. (OASH) 94-50,000, (Rev.) April 1, 1994, is available.  </t>
  </si>
  <si>
    <t>Van A. King1600 Clifton Road_x000D_
MS D-29_x000D_
, Atlanta , GA 30029-4018 Email:&lt; a href='mailto:vbk5@cdc.gov'&gt;vbk5@cdc.gov&lt;/a&gt;Phone: 4046395276;</t>
  </si>
  <si>
    <t>http://www.cdc.gov/phpr/science/research.htm</t>
  </si>
  <si>
    <t>Applications are reviewed on the basis of scientific/technical merit, with attention being given to such matters as: (1) The degree to which the applicant satisfies the essential requirements and possesses other desired characteristics, such as the significance for and relevance to preparedness practice, innovation, generalizability, and scientific merit of the overall application relative to the types of research, evaluations, demonstrations, assessments, and special projects proposed; (2) clarity of purpose and overall qualifications, adequacy and appropriateness of personnel to accomplish proposed activities; (3) feasibility and likelihood of producing meaningful results from the activities proposed, analytic approach, and evaluation procedures; (4) overall match between the proposed programs and the nation's health security priorities and needs; and (5) reasonableness of the proposed budget in relation to the work proposed.</t>
  </si>
  <si>
    <t>Mar 06,2014</t>
  </si>
  <si>
    <t>https://beta.sam.gov/fal/57c5daa31a454271a6b4c610aa316f4f/view</t>
  </si>
  <si>
    <t>Emerging Infections Programs</t>
  </si>
  <si>
    <t>{"list":[{"act":{"description":"Public Health Service Act Sections 301(a)[42 U.S.C. 241(a)], 317(k)(1)[42 U.S.C. 247b(k)(1)], and 317(k)(2)[42 U.S.C. 247b(k)(2)], as amended."},"authorizationTypes":{"act":true}}]}</t>
  </si>
  <si>
    <t>The purpose of the Emerging Infections Programs (EIP) is to assist in local, state, and national efforts to prevent, control, and monitor the public health impact of infectious diseases. The EIP cooperative agreement was formed in 1995 as a key component of CDC’s national strategy to address and reduce emerging infectious disease (EID) threats.  The EIP is a population-based network of state health agencies and their collaborators, including (but not limited to) academic institutions, local health departments, public health and clinical laboratories, infection control professionals, and healthcare providers.  The network plays a critical role in conducting surveillance and applied epidemiologic and laboratory research, implementing and evaluating prevention and intervention projects, and responding quickly to new infectious disease issues.  The unique strength of the EIP lies in the network’s ability to quickly translate surveillance and research activities into informed policy and public health practice.</t>
  </si>
  <si>
    <t>Eligibility is limited to State governments (specifically, state health departments)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Palau)._x000D_
_x000D_
The EIP infrastructure depends on a direct relationship with public health agencies that have sufficient legal authority and responsibility to perform public health surveillance and response activities. The network must also consist of definitive populations large enough to adequately determine disease burden, evaluate large scale interventions, and impact public health policy decisions.</t>
  </si>
  <si>
    <t xml:space="preserve">Beneficiaries of this program include State and local health departments, the District of Columbia, U.S. Territories, and the general public. </t>
  </si>
  <si>
    <t>{"description":"Allowable costs will be determined in accordance with OMB Circular No. A-87 for State, Local, and Indian Tribal governments.","isApplicable":true}</t>
  </si>
  <si>
    <t>{"environmentalImpact":{"reports":[{"isSelected":true,"reportCode":"ExecutiveOrder12372"},{"isSelected":true,"reportCode":"otherRequired"}]},"description":"none"}</t>
  </si>
  <si>
    <t>{"description":"Applicants must download application forms from www.Grants.gov. Applications must be submitted electronically at www.Grants.gov. If access to the Internet is not available or if the applicant encounters difficulty in accessing the forms on-line, contact the HHS/CDC Procurement and Grant Office Technical Information Management Section (PGO TIMS) staff at (770) 488-2700 for further instruction.  CDC Telecommunications for the hearing impaired or disabled is available at:  TTY 1-888-232-6348.","isApplicable":true}</t>
  </si>
  <si>
    <t>Applications that are complete and responsive will be evaluated for scientific and technical merit by an appropriate Special Emphasis Panel (SEP) in accordance with CDC SEP review policies and procedures. CDC will not review incomplete and non-responsive applications. Complete and responsive applications will undergo a SEP review process, receive a written critique and be scored according to the published review criteria. Successful applicants will receive a Notice of Award (NOA) from the CDC Procurement and Grants Office. The NOA shall be the only binding, authorizing document between the recipient and CDC. The NOA will be signed by an authorized Grants Management Officer. Initial award provides funds for the first budget period (usually 12 months) and the NOA will indicate support recommended for the remainder of the project period, allocation of Federal funds by budget categories, and special conditions, if any. _x000D_
_x000D_
Once competing applicants have been selected by the SEP review process for the first year of funding in the project period, those selected will be eligible to submit annual non-competitive continuation applications for each successive budget period of the project period.</t>
  </si>
  <si>
    <t>Approval/disapproval information is typically provided to applicants within 90 to 120 days of the application due date.</t>
  </si>
  <si>
    <t>Awards under this Program are typically issued for 1- to 5-year project periods. Renewals at the end of each project period are expected to be made available via publishing of a new/continuation NOFO with a complete application and review/award process as described above. Annual renewals within an awarded multi-year project period are made via a non-competitive process and are subject to the availability of funding.</t>
  </si>
  <si>
    <t>{"awarded":"lump","description":"Financial assistance is available for a 12-month budget period within a 1- to 5-year project period"}</t>
  </si>
  <si>
    <t>[{"code":"program","isSelected":false,"description":""},{"code":"cash","isSelected":true,"description":"No later than 10 days after the end of each calendar quarter, the recipients must submit a calendar quarter cash transaction report (SF-272 or top portion of the SF-425 Financial Report Form) to the Payment Management System (PMS)."},{"code":"progress","isSelected":true,"description":"The reporting schedule will be based on the requirements listed in the EIP Notice of Funding Opportunity. Funded applicants must provide CDC with an Annual Progress Report. Additionally, funded applicants must provide CDC with a Federal Financial Report (SF 425) no more than 90 days after the end of each budget period, and a final Performance and Federal Financial Report no more than 90 days after the end of the project period. All reports must be submitted to the Grants Management Specialist indicated in the NoA. Additional details regarding the reporting requirements for this program are included in the published Notice of Funding Opportunity."},{"code":"expenditure","isSelected":true,"description":"Federal Financial Reports (SF 425) are due no more than 90 days after the end of the budget period."},{"code":"performanceMonitoring","isSelected":true,"description":"Federal Financial Reports and Progress Reports are required per the reporting schedule listed in the EIP Notice of Funding Opportunity."}]</t>
  </si>
  <si>
    <t>Financial records, supporting documents, statistical records, and all other records pertinent to the grant program must be retained for a minimum of 3 years after the end of a budget period, or until completion and resolution of any audit in process or pending resolution. In all cases, records must be retained until resolution of any audit questions. Property records must be retained in accordance with 45 CFR 92.42.</t>
  </si>
  <si>
    <t>75-0949-0-1-550;</t>
  </si>
  <si>
    <t>(Cooperative Agreements) FY 17$20,362,615.00; FY 18 est $26,055,351.00; FY 19 est $26,000,000.00; FY 16$65,697.00; - For 2018: $26,055,351 awarded under this CFDA program. An additional $18,845,332 was awarded under (PPHF) CFDA 93.521.</t>
  </si>
  <si>
    <t>Under this CFDA: awards typically range between $1.5M to 4M annually, with an average award of $2.6M.</t>
  </si>
  <si>
    <t>{"list":[{"fiscalYear":2016,"description":"Continuation funding was provided for 10 EIP grantees in FY 2016 Only one grantee was awarded funds under this CFDA in FY 2016."},{"fiscalYear":2018,"description":"10 applications were received and funded."}],"isApplicable":true}</t>
  </si>
  <si>
    <t>Regulations governing this program are published in the specific Notice of Funding Opportunity and identified on the notices of award. Regulations are also published under 42 CFR 55b. Guidelines are available under 45 CFR 92, and also HHS Grants Policy Statement at http://www.ahrq.gov/fund/hhspolicy.htm.</t>
  </si>
  <si>
    <t>Rainy Henry1600 Clifton Road NE, MS-C18, Atlanta, GA 30329 Email:&lt; a href='mailto:roa3@cdc.gov'&gt;roa3@cdc.gov&lt;/a&gt;Phone: 404-639-6146;Susan Fuller1600 Clifton Road NE, MS-C18, Atlanta, GA 30329 Email:&lt; a href='mailto:sfuller@cdc.gov'&gt;sfuller@cdc.gov&lt;/a&gt;Phone: 404-498-3003;</t>
  </si>
  <si>
    <t xml:space="preserve">93.283 Centers for Disease Control and Prevention Investigations and Technical Assistance ; 93.521 The Affordable Care Act: Building Epidemiology, Laboratory, and Health Information Systems Capacity in the Epidemiology and Laboratory Capacity for Infectious Disease (ELC) and Emerging Infections Program (EIP) Cooperative Agreements; PPHF; </t>
  </si>
  <si>
    <t>Fiscal Year2016: Activities for this program fall into the following general categories: (1) active surveillance; (2) applied public health epidemiologic and laboratory activities; (3) implementation and evaluation of pilot prevention/intervention projects; and (4) flexible response to public health emergencies. Activities: (1) address issues that the EIP network is particularly suited to investigate; (2) maintain sufficient flexibility for emergency response and new problems as they arise; (3) develop and evaluate public health interventions to inform public health policy and treatment guidelines; (4) incorporate training as a key function; and (5) prioritize projects that lead directly to the prevention of disease (http://wwwlink.cdc.gov/ncezid/dpei/eip)._x000D_
_x000D_
The EIPs have proved to be a national resource for conducting active, population-based surveillance and special studies for invasive bacterial diseases, foodborne pathogens, healthcare associated infections (HAIs), influenza, and many other infectious diseases. The network has been instrumental in measuring the impact of the 7-valent pneumococcal conjugate vaccine, informing and evaluating treatment guidelines for Group B Streptococcus, estimating the burden of foodborne illness, documenting the emergence of community-associated methicillin-resistant Staphylococcus aureus, and monitoring the safety of the 2009 H1N1 vaccine as part of the influenza vaccine safety networkFiscal Year2018: Activities for this program fall into the following general categories: (1) active surveillance; (2) applied public health epidemiologic and laboratory activities; (3) implementation and evaluation of pilot prevention/intervention projects; and (4) flexible response to public health emergencies. Activities: (1) address issues that the EIP network is particularly suited to investigate; (2) maintain sufficient flexibility for emergency response and new problems as they arise; (3) develop and evaluate public health interventions to inform public health policy and treatment guidelines; (4) incorporate training as a key function; and (5) prioritize projects that lead directly to the prevention of disease (http://wwwlink.cdc.gov/ncezid/dpei/eip). Activities include conducting active, population-based surveillance and special studies for invasive bacterial diseases, foodborne pathogens, healthcare associated infections (HAIs), influenza, and many other infectious diseases.</t>
  </si>
  <si>
    <t>Applications are reviewed against specific Evaluation Criteria published in the Notice of Funding Opportunity for this program.  Evaluation Criteria in the most recently published NOFO include: (1) capacity to perform core functions of an EIP, (2) proposed operational plan for carrying out the specific objectives of the program, and (3) measures of effectiveness.</t>
  </si>
  <si>
    <t>Feb 22,2014</t>
  </si>
  <si>
    <t>https://beta.sam.gov/fal/d2e3ccfbbc3046ab9b17dc65b4232aa0/view</t>
  </si>
  <si>
    <t>Protecting and Improving Health Globally: Building and Strengthening Public Health Impact, Systems, Capacity and Security</t>
  </si>
  <si>
    <t>Global Health</t>
  </si>
  <si>
    <t>{"list":[{"act":{"description":"Public Health Service Act sections 301(a) and 307, as amended,42 U.S.C. §§ 241 and 242l."},"authorizationTypes":{"act":true}}]}</t>
  </si>
  <si>
    <t xml:space="preserve">CDC’s global health efforts are to assist Ministries of Health and other international partners to plan, manage effectively, and evaluate public health programs; achieve U.S. Government program and international organization goals to improve health, including disease eradication and elimination targets; expand CDC’s global health programs that focus on the leading causes of worldwide mortality, morbidity and disability, including chronic disease and injuries; generate and apply new knowledge to achieve health goals; and, strengthen health systems and their impact. </t>
  </si>
  <si>
    <t xml:space="preserve">Dependent on the FOA, eligibility may range from open, competitive, limited, or single eligibility in accordance with authorizing legislation._x000D_
_x000D_
</t>
  </si>
  <si>
    <t>This will benefit individuals worldwide, including in the U.S., through collaborations with national Ministries of Health and other organizations/institutions. This is only for non-research activities supported by CDC/ATSDR. For the definition of research, please see http://www.cdc.gov/od/science/quality/resources.</t>
  </si>
  <si>
    <t>{"description":"Applicants should document the need for assistance, state objectives of the project, address the background, approach strategies and evaluation methods of the project/program, and provide a budget with justification of funds. ","isApplicable":true}</t>
  </si>
  <si>
    <t>Eligible applicants will be reviewed for completeness by CDC'S Procurement and Grants Office (PGO) staff.  In addition, eligible applicants will be jointly reviewed for responsiveness by CDc and PGO.  Incomplete applicants will be notified that the application did not meet eligibility and/or published submission requirements.</t>
  </si>
  <si>
    <t>{"awarded":"lump","description":"Financial assistance is available for a 12 month budget period, within five-year project period.  As specified in the Notice of Award:  Lump sum upon completing program activities.  "}</t>
  </si>
  <si>
    <t>[{"code":"program","isSelected":true,"description":"Per Funding Opportunity Announcement Part II:  Reporting - No cash reports are required.  Awardees must submit one report per year; ongoing performance measures data, administrative reports, and a final performance and financial report.  The Annual Performance Report (due 120 days before the end of the budget period and serves as continuation application.)  Preapproved budge tracking and reconciliation as part of Progress Report.  Performance Measures (including outcomes) - Awardee must report on performance measures for each budget period and update measures, if needed.\r\n\r\nPerformance Measure Reporting:  Awardee is required to submit performance measures at least annually.  CDC may require more frequent reporting of performance measures.  Performance measure reporting should be limited to the collection and reporting of data."},{"code":"cash","isSelected":false},{"code":"progress","isSelected":false},{"code":"expenditure","isSelected":false},{"code":"performanceMonitoring","isSelected":false}]</t>
  </si>
  <si>
    <t>{"isApplicable":true,"description":"In accordance with the provisions of OMB Circular No. A-133 (Revised, June 27, 2003), \"Audits of States, Local Governments, and Non-Profit Organizations, \" nonfederal entities that expend financial assistance of $500,000 or more in Federal awards will have a single or a programs-specific audit conducted for that year.  Nonfederal entities that expend less than $500,000 a year om Federal awards are exempt from Federal audit requirements for that year, except as noted in Circular No. A-133."}</t>
  </si>
  <si>
    <t>(Cooperative Agreements) FY 17$97,771,052.00; FY 18 est $77,987,031.00; FY 19 est $0.00; FY 16$147,656,297.00; - n/a</t>
  </si>
  <si>
    <t>Caroline Gardner,1600 Clifton Road, MS-29 , Atlanta, GA 30329 Email:&lt; a href='mailto:ctg8@cdc.gov'&gt;ctg8@cdc.gov&lt;/a&gt;Phone: 404-639-7276;</t>
  </si>
  <si>
    <t>https://beta.sam.gov/fal/9c8252693a6e4e8a9a4d14e3db8a7736/view</t>
  </si>
  <si>
    <t>Outreach Programs to Reduce the Prevalence of Obesity in High Risk Rural Areas</t>
  </si>
  <si>
    <t>High Risk Obesity</t>
  </si>
  <si>
    <t>{"list":[{"act":{"description":"This program is authorized under section 301(a) and 317(k) Public Health Service Act, 42 U.S. Code 241(a) and 247b (k)"},"authorizationTypes":{"USC":false,"act":true,"statute":false,"publicLaw":false,"executiveOrder":false}}]}</t>
  </si>
  <si>
    <t>The purpose of this project is to assist Land-Grant institutions to conduct pilot programs through existing extension and outreach services to enhance and expand efforts to combat the prevalence of obesity in areas where the problem is worst, particularly rural areas.</t>
  </si>
  <si>
    <t xml:space="preserve">(1) Must conduct activities in eligible counties (defined as having an obesity prevalence of 40%+ (based on 2006–2008 data from BRFSS, CDC County-Level Map at http://www.cdc.gov/diabetes/statistics/), and (2) Must use existing local extensions and outreach services to accomplish project  </t>
  </si>
  <si>
    <t>Individual/Family (residents) in local counties/rural areas will benefit from this assistance through increased access and opportunities to healthy, affordable foods and beverages, safe and convenient places for physical activity and breastfeeding duration and support,</t>
  </si>
  <si>
    <t>{"description":"Documentation must be provided as follows:  (1) List of counties applicant proposes to work in and % obesity prevalence, (2) List of extensions and outreach services and year established, (3) Letters of support from local extensions","isApplicable":true}</t>
  </si>
  <si>
    <t>{"description":"Submit Annual Progress Reports through www.Grants.gov. If you encounter any difficulties submitting your interim progress report through www.Grants.gov, please contact CDC’s Technical Information Management Section at (770) 488-2700 prior to the submission deadline. If further information is needed regarding the application process, please contact the CDC Procurement and Grants Office at (770) 488-2710 located at 2920 Brandywine Road, Atlanta, GA 30341 "}</t>
  </si>
  <si>
    <t xml:space="preserve">After review and approval, a notice of award is prepared and processed, along with appropriate notification to the public, initial award provides funds for first budget period (usually 12 months) and Notice of Award indicates support recommended for the remainder of project period, allocation of Federal funds by budget categories, and special conditions, if any. However, applicants are encouraged to call CDC for programmatic technical assistance prior to the development and submission of their assistance application. </t>
  </si>
  <si>
    <t>September 30, 2014 – September 29, 2017</t>
  </si>
  <si>
    <t xml:space="preserve">180 Days. Renewals will be based upon the availability of funding and satisfactory programmatic progress. Project period is for 3 years with 12 month budget periods </t>
  </si>
  <si>
    <t>{"awarded":"lump","description":"Five Year Project Period"}</t>
  </si>
  <si>
    <t>[{"code":"program","isSelected":true,"description":"Semi-annual reports from each entity awarded a grant, cooperative agreement, or contract, summarizing the activities undertaken and identifying any sub-grants or sub-contracts awarded (including the purpose of the award and the identity of the recipient), to be posted not later than 30 days after the end of each 6-month period. "},{"code":"cash","isSelected":false},{"code":"progress","isSelected":true,"description":"Reporting provides continuous program monitoring and identifies successes and challenges that awardees encounter throughout the project period. Also, reporting is a requirement for awardees who want to apply for yearly continuation of funding.  Awardees must submit an Annual Performance Report via www.grants.gov 120 days before the end of each budget period.  The report must not exceed 45 pages excluding administrative reporting; attachments are not allowed, but Web links are allowed.  This report must include the following: performance measures, evaluation results, work plan, successes, challenges, CDC program support needs, and administrative reporting."},{"code":"expenditure","isSelected":true,"description":"The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"},{"code":"performanceMonitoring","isSelected":true,"description":"Awardees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Awardees are required to submit performance measures annually as a minimum, and may require reporting more frequently. Performance measure reporting is limited to data collection. When funding is awarded initially, CDC programs will specify required reporting frequency, data fields, and format."}]</t>
  </si>
  <si>
    <t>(Project Grants) FY 17$6,843,000.00; FY 18 est $10,873,643.00; FY 19 est $10,873,643.00; FY 16$1,985,806.00; - This program was given an one year extension with funds which changes the budget/project period to end 9/29/2018. (DP14-1416)
FY18 reflects new program that incumber DP14-1416 and DP16-1613)</t>
  </si>
  <si>
    <t xml:space="preserve">2 CFR Parts 215 and 220_x000D_
Cost Principles for Educational Institutions (OMB Circular A–21) _x000D_
</t>
  </si>
  <si>
    <t>Linda Barnes4770Buford Hwy, NE, NCCDPHP, Atlanta, GA 30341 Email:&lt; a href='mailto:lbarnes@cdc.gov'&gt;lbarnes@cdc.gov&lt;/a&gt;Phone: 404-867-9697;</t>
  </si>
  <si>
    <t xml:space="preserve">93.742 PPHF: Early Childcare and Education Obesity Prevention Program - Obesity Prevention in Young Children - financed solely by Public Prevention and Health Funds ; 93.548 PPHF: State Nutrition, Physical Activity, and Obesity Programs - financed in part by PPHF ; </t>
  </si>
  <si>
    <t xml:space="preserve">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A review panel will evaluate complete, eligible applications in accordance with the “Criteria” section of the FOA.  _x000D_
There may or may not be an additional review which will be provided in the FOA.  Not more than thirty days after the Phase II review is completed, applicants will be notified electronically if their application does not meet eligibility or published submission requirements._x000D_
</t>
  </si>
  <si>
    <t>Apr 16,2014</t>
  </si>
  <si>
    <t>https://beta.sam.gov/fal/353a41dcf1a44157a5b94c6185a98630/view</t>
  </si>
  <si>
    <t>Dietary Supplement Research Program</t>
  </si>
  <si>
    <t>{"list":[{"act":{"description":"NIH Revitalization Act of 1993"},"publicLaw":{"number":"107-103-43"},"statute":{"volume":"22"},"USC":{"section":"289(A)(1)"},"authorizationTypes":{"USC":true,"act":true,"statute":true,"publicLaw":true,"executiveOrder":false},"usc":{"section":"289(A)(1)"}}]}</t>
  </si>
  <si>
    <t xml:space="preserve">The NIH Office of Dietary Supplements will identify projects that should be conducted or supported by national research institutes; identify multi-disciplinary research related to dietary supplements that should be conducted or supported; and promote coordination and collaboration among entities conduction research. </t>
  </si>
  <si>
    <t>Awards can be made to domestic, public or private, non-profit or profit organization, institution of higher learning, university, hospital, laboratory, or other institution including state and local units of government and tribal entities.  Some initiatives will accept applications from foreign organizations.  Additional details on eligibility will be specified in the funding opportunity announcement</t>
  </si>
  <si>
    <t xml:space="preserve">Institutions as described above. </t>
  </si>
  <si>
    <t>{"description":"Applications must be submitted in compliance with instructions provided with each initiative.  ","isApplicable":true}</t>
  </si>
  <si>
    <t>Competitive peer reviewed applications are reviewed for scientific and technical merit by a scientific review group; and for program relevance by a national advisory council/board.  Administrative supplements are reviewed for merit and relevance by NIH scientific staff.</t>
  </si>
  <si>
    <t>Administrative supplements are not renewable.  Other programs may be renewable and applicants must review the funding opportunity announcement for further guidance</t>
  </si>
  <si>
    <t>{"awarded":"lump","description":"Almost all awards are made for at least one year.  Applicants should refer to the specific  funding opportunity announcement for further detail."}</t>
  </si>
  <si>
    <t>[{"code":"program","isSelected":true,"description":"Applicants must submit annual progress reports and a final closeout progress report.  A final invention statement and Certification is also required at the end of the project."},{"code":"cash","isSelected":true,"description":"SF425 cash reports must be submitted on a quarterly basis"},{"code":"progress","isSelected":true,"description":"Applicants must submit annual progress reports and a final closeout progress report."},{"code":"expenditure","isSelected":true,"description":"A final SF425 expenditure report is required at the end of the project."},{"code":"performanceMonitoring","isSelected":true,"description":"Progress reports will be monitored annually."}]</t>
  </si>
  <si>
    <t>Grantees must generally retain financial and programmatic records, supporting documents, statistical reports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is submitted.  Those grantees must maintain the records pertinent to the entire competitive segment for 3 years from the date of submission of the annual FSR to NIH.  Foreign organizations and Federal institutions must retain records for 3 years from the date of the annual FSR to NIH.  Office of Dietary Supplements will adhere to the requirements specified in 45 CFR 75, specifically:_x000D_
§75.361 - Retention requirements for records._x000D_
§75.362 - Requests for transfer or records._x000D_
§75.363 - Methods for collection, transmission and storage of information._x000D_
§75.364 - Access to records._x000D_
§75.365 - Restrictions on public access to records.</t>
  </si>
  <si>
    <t>75-4084-6-0-000;</t>
  </si>
  <si>
    <t xml:space="preserve">(Project Grants) FY 17$10,944,349.00; FY 18 est $10,312,690.00; FY 19 est $10,312,690.00; FY 16$1,871,822.00; - </t>
  </si>
  <si>
    <t>The maximum funding under future program announcements is $100,000 for any single award per year.</t>
  </si>
  <si>
    <t>{"flag":"appendix","description":"Office of Dietary Supplements"}</t>
  </si>
  <si>
    <t>Cindy D. Davis6100 Executive Blvd, Suite 3B01_x000D_
, Rockville, MD 20852 Email:&lt; a href='mailto:davisci@mail.nih.gov'&gt;davisci@mail.nih.gov&lt;/a&gt;Phone: 301-496-0168;</t>
  </si>
  <si>
    <t>http://ods.od.nih.gov/</t>
  </si>
  <si>
    <t>Mar 16,2014</t>
  </si>
  <si>
    <t>https://beta.sam.gov/fal/c6cf0d45e7e942fa9abdab0ec3563594/view</t>
  </si>
  <si>
    <t>CSELS Partnership: Strengthening Public Health Laboratories</t>
  </si>
  <si>
    <t>Laboratory Leadership, Workforce Training and Management Development</t>
  </si>
  <si>
    <t>{"list":[{"act":{"description":"Public Health Service Act, Section 317(k)(2), 42 U.S.C 247b(k)(2) as amended"},"authorizationTypes":{"USC":false,"act":true,"statute":false,"publicLaw":false,"executiveOrder":false}}]}</t>
  </si>
  <si>
    <t xml:space="preserve">The activities under this cooperative agreement are aligned with the following Healthy People 2020 overarching objectives: Global Health, Environmental Health, Food Safety, Immunizations and Infectious Diseases, Sexually Transmitted Diseases, HIV, Health Communication and Health Information Technology, Preparedness, Public Health Infrastructure, and Occupational Safety and Health._x000D_
_x000D_
The major objective is to enhance and strengthen the work and functionality of public health laboratories both domestically and abroad.  The overarching goal is to improve several aspects of public health laboratories.  These areas include the following: improving public health laboratory infrastructure, increasing the capacity through workforce development, promoting quality laboratory practices, expanding and improving health security, promoting and supporting informatics, and enhancing communication linkages.  _x000D_
</t>
  </si>
  <si>
    <t xml:space="preserve">Applicants must have experience with enhancing and strengthening the work and functionality of public health laboratories both domestically and abroad.  The overarching goal is to improve several aspects of public health laboratories._x000D_
_x000D_
</t>
  </si>
  <si>
    <t>Applicants must have experience with enhancing and strengthening the work and functionality of public health laboratories both domestically and abroad.  The overarching goal is to improve several aspects of public health laboratories. The nation's public is the ultimate recipient of benefits from this program.</t>
  </si>
  <si>
    <t>{"description":"Costs will be determined in accordance with OMB Circular No. A-87 for State and local governments. For all other nonprofit grantees, cost will be determined in accordance with HHS Regulations 45 CFR 74 Subpart Q. For-profit organizations' costs are determined in accordance with the Federal Acquisition Regulations, 48 CFR 31. OMB Circular No. A-87 applies to this program.","isApplicable":true}</t>
  </si>
  <si>
    <t>{"description":"A letter of intent is required for this funding opportunity agreement.\r\n\r\nTo apply for this funding opportunity use application form PHS 5161. Application forms and instructions are available on www.grants.gov and/or the CDC web site, at the following Internet address: www.cdc.gov/od/pgo/forminfo.htm. If you do not have access to the Internet, or if you have difficulty accessing the forms on-line, you may contact the CDC Procurement and Grants Office Technical Information Management Section (PGO-TIM) staff at: 770-488-2700. Application forms can be mailed to you.\r\n\r\n"}</t>
  </si>
  <si>
    <t>Applications will be evaluated for completeness and responsiveness by the agency program and CDC Procurement and Grants Office(PGO). CDC will not review incomplete and non-responsive applications. After review and approval, a notice of grant award (NoA) will be prepared and processed, along with appropriate notification to the public. Initial award provides funds for the first budget period (usually 12 months) and the NoA will indicate support recommended for the remainder of the project period, allocation of Federal funds by budget categories, and special conditions, if any.</t>
  </si>
  <si>
    <t>Cooperative agreement project periods are 1 to 5 years. Subject to availability of funds, after initial awards, projects may be renewed non-competitively contingent upon satisfactory progress by the recipient (as documented in required reports) and the determination that continued funding is in the best interest of the Federal government.</t>
  </si>
  <si>
    <t>{"awarded":"other","description":"Financial assistance is provided for a 12-month budget period with project periods of up to five years subject to the availability of funds and satisfactory progress of the grantee. Method of awarding/releasing assistance: lump sum.","awardedDescription":"Automatic Drawdown from the Payment Management Service"}</t>
  </si>
  <si>
    <t>[{"code":"program","isSelected":true,"description":"Annual or semiannual progress reports are required. Financial status reports are required no later than 90 days after the end of each budget period. Final financial status and performance reports are required 90 days after the end of the project period. Cash reports are not applicable. Annual or semiannual progress reports are required. Performance monitoring is applicable with substantial involvement from CDC.  Quarterly expenditure projections are required, no more than 30 days after the end of each quarter.\r\n\r\n"},{"code":"cash","isSelected":false,"description":""},{"code":"progress","isSelected":true,"description":"Annual or semiannual progress reports are required. Financial status reports are required no later than 90 days after the end of each budget period. Final financial status and performance reports are required 90 days after the end of the project period. Cash reports are not applicable. Annual or semiannual progress reports are required. Performance monitoring is applicable with substantial involvement from CDC.  Quarterly expenditure projections are required, no more than 30 days after the end of each quarter."},{"code":"expenditure","isSelected":true,"description":"Annual or semiannual progress reports are required. Financial status reports are required no later than 30 days after the end of each budget period. Final financial status and performance reports are required 90 days after the end of the project period. Cash reports are not applicable. Annual or semiannual progress reports are required. Financial status reports are required no later than 90 days after the end of each budget period. Performance monitoring is not applicable.  Quarterly expenditure reports required, no more than 30 days after the end of each quarter."},{"code":"performanceMonitoring","isSelected":true,"description":"CDC will provide guidance on performance reporting requirements."}]</t>
  </si>
  <si>
    <t>{"isApplicable":true,"description":"Financial records, including documents to support entries on accounting records and to substantiate charges to each grant, must be kept readily available for review by personnel authorized to examine HHS grant accounts. Records must be maintained for three years after the end of a budget period. If questions still remain, such as those raised as a result of audit, related records should be retained until the matter is completely resolved.\r\n\r\nFinancial and personnel records including financial awards, financial status reports, interim reports and final reports must be maintained for a period of 7 years."}</t>
  </si>
  <si>
    <t>Financial records, including documents to support entries on accounting records and to substantiate charges to each grant, must be kept readily available for review by personnel authorized to examine HHS grant accounts. Records must be maintained for three years after the end of a budget period. If questions still remain, such as those raised as a result of audit, related records should be retained until the matter is completely resolved.</t>
  </si>
  <si>
    <t>(Cooperative Agreements) FY 17$24,626,569.00; FY 18 est $27,552,526.00; FY 19 est $32,000,000.00; FY 16$27,856,840.00; - subject to availability of funds</t>
  </si>
  <si>
    <t>Subject to avail funds._x000D_
_x000D_
Approximate Average Award: $27 M_x000D_
Floor Award Amount: $7M_x000D_
Ceiling Award Amount: $30_x000D_
Anticipated Award Date: July 1, 2015_x000D_
Budget Period Length: 12 months_x000D_
Project Period Length: 5 years</t>
  </si>
  <si>
    <t>{"flag":"appendix","description":"For program technical assistance, contact:\r\nDavid Delozier, Public Health Advisor\r\nDepartment of Health and Human Services\r\nCenters for Disease Control and Prevention\r\nMS E94, 1600 Clifton Road\r\nAtlanta, GA 30333\r\nTelephone:  404-498-1148\r\nE-mail: dgd0@cdc.gov\r\n\r\nFor financial, grants management, or budget assistance, contact:\r\nTerrian Dixon Grants Management Specialist\r\nDepartment of Health and Human Services\r\nCDC Procurement and Grants Office\r\n2920 Brandywine Road, MS K70\r\nAtlanta, GA 30341\r\nTelephone: 770-488-2774\r\nE-Mail: thd4@cdc.gov"}</t>
  </si>
  <si>
    <t>Anamika Rajguru2400 Century Center Blvd, Atlanta, GA 30345 Email:&lt; a href='mailto:vkx7@cdc.gov'&gt;vkx7@cdc.gov&lt;/a&gt;Phone: 4044986757;</t>
  </si>
  <si>
    <t>Applications will be evaluated on the review criteria described in the Funding Opportunity Announcements (FOAs). In general, the review and selection process of complete and responsive applications to the FOA consists of determination of the scientific and technical merit by objective or peer review, availability of funds, and relevance of program priorities and the priorities of DHHS. Refer to the FOA for additional review criteria.  The budget is not scored.</t>
  </si>
  <si>
    <t>https://beta.sam.gov/fal/fa74b5d3d5be47bc90e4b20237096df4/view</t>
  </si>
  <si>
    <t>Epidemiology and Laboratory Capacity for Infectious Diseases (ELC)</t>
  </si>
  <si>
    <t>(ELC)</t>
  </si>
  <si>
    <t>{"list":[{"act":{"description":"Public Health Service Act Sections 301(a)[42 U.S.C. 241(a)] and 317(k)(2)[42 U.S.C. 247b(k)(2)]\r\n\r\n"},"authorizationTypes":{"act":true}}]}</t>
  </si>
  <si>
    <t xml:space="preserve">The purpose of this program is to protect the public health and safety of the American people by enhancing the capacity of public health agencies to effectively detect, respond, prevent and control known and emerging (or re-emerging) infectious diseases. This is accomplished by providing financial and technical resources to (1) strengthen epidemiologic capacity; (2) enhance laboratory capacity; (3) improve information systems; and (4) enhance collaboration among epidemiology, laboratory, and information systems components of public health departments. _x000D_
_x000D_
</t>
  </si>
  <si>
    <t>Eligible applicants consist of state, local, and U.S. territory/possession governments currently funded under CDC-RFA-CI10-1012 or CDC-RFA-CK12-1201.  Specifically, these include:  all 50 states, Washington, D.C., 5 largest local health departments (Chicago, Illinois; Houston, Texas; Los Angeles, California; New York City, New York; Philadelphia, Pennsylvania;), the Commonwealth of Puerto Rico, the Virgin Islands, the Commonwealth of the Northern Mariana Islands, American Samoa, Guam, the Federated States of Micronesia, the Republic of the Marshall Islands, and the Republic of Palau or their bona fide agents.</t>
  </si>
  <si>
    <t xml:space="preserve">Direct beneficiaries include all 50 states, Washington, D.C., 5 largest local health departments (Chicago, Illinois; Houston, Texas; Los Angeles, California; New York City, New York; Philadelphia, Pennsylvania;), the Commonwealth of Puerto Rico, the Virgin Islands, the Commonwealth of the Northern Mariana Islands, American Samoa, Guam, the Federated States of Micronesia, the Republic of the Marshall Islands, and the Republic of Palau or their bona fide agents._x000D_
</t>
  </si>
  <si>
    <t>{"description":"Allowable costs will be determined in accordance with OMB Circular No. A-87 for State, Local, and Indian Tribal governments","isApplicable":true}</t>
  </si>
  <si>
    <t>{"environmentalImpact":{"reports":[{"isSelected":true,"reportCode":"ExecutiveOrder12372"},{"isSelected":true,"reportCode":"otherRequired"}]},"description":"Only current recipients under CK141401 are eligible to apply."}</t>
  </si>
  <si>
    <t>Applications that are complete and responsive will be evaluated for scientific and technical merit and receive support. CDC will not review incomplete and non-responsive applications. Applications that are complete and responsive will undergo an objective review process, receive a written critique and be scored according to the published review criteria. Successful applicants will receive a Notice of Award (NOA) from the CDC Procurement and Grants Office. The NOA shall be the only binding, authorizing document between the recipient and CDC. The NOA will be signed by an authorized Grants Management Officer. Initial award provides funds for the first budget period (usually 12 months) and the NOA will indicate support recommended for the remainder of the project period, allocation of Federal funds by budget categories, and special conditions, if any.</t>
  </si>
  <si>
    <t>Renewals of funding will be determined on availability of funding and response to continuation application.</t>
  </si>
  <si>
    <t>{"awarded":"lump","description":"Financial assistance is provided for a 12-month budget period with project period up to five years subject to availability of funds and satisfactory continuation application from the grantee.  "}</t>
  </si>
  <si>
    <t>[{"code":"program","isSelected":true,"description":"Annual or semiannual progress reports are required. Financial status reports are required no later than 30 days after the end of each budget period. Final financial status and performance reports are required 90 days after the end of the project period. Cash reports are not applicable. Annual or semiannual progress reports are required. Financial status reports are required no later than 90 days after the end of each budget period. Performance monitoring is not applicable.  Quarterly expenditure reports required, no more than 30 days after the end of each quarter.  These reports must be submitted to the attention of the Grants Management Specialist listed in the Section VII below entitled “Agency Contacts”.\r\n"},{"code":"cash","isSelected":true,"description":"No later than 10 days after the end of each calendar quarter, the recipients must submit a calendar quarter cash transaction report (SF-272 or top portion of the SF-425 Financial Report Form) to the Payment Management System (PMS). The reporting schedule will be based on the requirements listed in the ELC funding opportunity announcements. "},{"code":"progress","isSelected":true,"description":"Description Funded applicants must provide an interim and annual progress report. Federal Financial Reports (SF 425) and Final Progress Report are due no more than 90 days after the end of the budget period. All reports must be submitted to the Grants Management Specialist indicated in the NoA. Other reporting requirements may be specific to the sub-component listed in the announcement-- see Agency for details."},{"code":"expenditure","isSelected":true,"description":"Federal Financial Reports (SF 425) are due no more than 90 days after the end of the budget period. Federal Financial Reports and Progress Reports are required, no more than 90 days after the end of the budget/project period. "},{"code":"performanceMonitoring","isSelected":false,"description":""}]</t>
  </si>
  <si>
    <t>Financial records, supporting documents, statistical records, and all other records pertinent to the grant program shall be retained for a minimum of 3 years, or until completion and resolution of any audit in process or pending resolution. In all cases records must be retained until resolution of any audit questions. Property records must be retained in accordance with 45 CFR 92.42.</t>
  </si>
  <si>
    <t>(Cooperative Agreements) FY 17$259,572,511.00; FY 18 est $208,775,519.00; FY 19 FY 16$197,654,769.00; - Funding provided under this CFDA # is one of three sources of funds for the ELC cooperative agreement (CK14-1401) and does not represent sole funding for ELC programs.  Funding for FY17 includes Zika funding and unobligated funds were also included in the total awards for FY17 and FY18.</t>
  </si>
  <si>
    <t>Subject to availability of Funds</t>
  </si>
  <si>
    <t>42 CFR 45, basic grant administration policies of DHHS and PHS are also applicable, 46 CFR 74 and 45 CFR 92, PHS Grants Policy Statement, DHHS publication No. (OASH) 94-50,000 (Rev.) April 1, 1994</t>
  </si>
  <si>
    <t>{"flag":"appendix","description":"Alvin Shultz Scientific and Program Services Branch\r\nDivision of Preparedness and Emerging Infections\r\nNational Center for Emerging and Zoonotic Diseases\r\nCenters for Disease Control and Prevention\r\nDepartment of Health and Human Services\r\n1600 Clifton Road, NE, Mailstop C18, Atlanta\r\nGeorgia 30333 \r\nEmail: AShultz@cdc.gov \r\nPhone: (404) 639-7028 \r\nFax: (404) 639-7880\r\n\r\n\r\nFor financial, grants management, or budget assistance, contact:\r\nGrants Management Specialist\r\nDepartment of Health and Human Services\r\nCDC Procurement and Grants Office\r\n2920 Brandywine Road, MS K70\r\nAtlanta, GA 30341\r\n\r\n"}</t>
  </si>
  <si>
    <t>Angelica O'Connor1600 Clifton Rd, NE (MS-C18), Atlanta, GA 30333 Email:&lt; a href='mailto:AMOConnor@cdc.gov'&gt;AMOConnor@cdc.gov&lt;/a&gt;Phone: 4046397379;</t>
  </si>
  <si>
    <t xml:space="preserve">93.521 The Affordable Care Act: Building Epidemiology, Laboratory, and Health Information Systems Capacity in the Epidemiology and Laboratory Capacity for Infectious Disease (ELC) and Emerging Infections Program (EIP) Cooperative Agreements; PPHF; </t>
  </si>
  <si>
    <t>Applications will be evaluated based on: (1) clearly provide a plan that includes quantitative process and outcome measures (2) provide adequate and clear information to enable the reviewer to gain a reasonable understanding of the applicant’s recent and current efforts to address the issues and (3) provide a realistic plan with activities that can be achieved in year one and subsequent years. Other criteria will be listed in the individual funding opportunity announcements.</t>
  </si>
  <si>
    <t>Aug 27,2014</t>
  </si>
  <si>
    <t>https://beta.sam.gov/fal/6ef2685c77834ca4845f76a912eb74c7/view</t>
  </si>
  <si>
    <t xml:space="preserve">State Health Insurance Assistance Program </t>
  </si>
  <si>
    <t>SHIP</t>
  </si>
  <si>
    <t>{"list":[{"act":{"description":"Consolidated Appropriations Act of 2014 (Public Law 113-76) Section 4360 of Public Law 101-508 (42 USC 1995b-4)\r\n42 CFR Ch. IV Subpart E – Beneficiary Counseling and Assistance Grants, Public Law 113-76.\r\n\r\n"},"publicLaw":{"congressCode":"113","number":"76"},"authorizationTypes":{"act":true,"publicLaw":true}}]}</t>
  </si>
  <si>
    <t xml:space="preserve">To provide information, counseling, and assistance relating to obtaining adequate and appropriate health insurance coverage to individuals eligible to receive benefits under the Medicare program.  _x000D_
_x000D_
</t>
  </si>
  <si>
    <t>Grants or cooperative agreements may be made to States and U.S. Territories with approved State regulatory programs under section 1882 of the Social Security Act.</t>
  </si>
  <si>
    <t xml:space="preserve">Individuals eligible for Medicare benefits, including Part D drug benefits, and older persons eligible for benefits and services provided under Medicare, their families, and caregivers. </t>
  </si>
  <si>
    <t>{"description":"Applicants must submit a signed commitment from the State to carry out the health insurance information, counseling, and assistance program as described in the funding announcement.\nApplicants should present written evidence of other agencies’ willingness to cooperate when the project involves collaborative efforts of the utilization of non-ACL facilities or services.","isApplicable":true}</t>
  </si>
  <si>
    <t xml:space="preserve">Application forms are submitted through a centralized depository and received by the awarding agency Administration for Community Living.  Applicants generally apply under a program announcement indicating all the necessary application procedures to be followed. _x000D_
_x000D_
</t>
  </si>
  <si>
    <t xml:space="preserve">No formal appeals procedures. If an application is disapproved, the reasons for the disapproval will be fully stated.  In the case of solicited proposals, extensions may be allowed to prepare revisions which clarify various aspects of projects._x000D_
</t>
  </si>
  <si>
    <t>If a grant/cooperative agreement application is recommended for approval for 2 or more years, the awarded may be requested to annually submit a formal request for continuation accompanied by progress report which will be evaluated prior to a recommendation of continuation.</t>
  </si>
  <si>
    <t>{"types":{"moe":false,"formula":true,"matching":false},"formula":{"title":"42 CFR","chapter":"IV","subPart":"E","publicLaw":"403.505"}}</t>
  </si>
  <si>
    <t>{"awarded":"letter","description":"Grants/cooperative agreements are generally funded on a 12 month basis, with support beyond the first year contingent upon acceptable evidence of satisfactory progress, continuing program relevance, and availability of funds.","awardedDescription":"Method of awarding/releasing funds: Payment Management System"}</t>
  </si>
  <si>
    <t>[{"code":"program","isSelected":true,"description":"The reporting cycle will be reflected in the Notice of Award.  The ACL program progress report is due semi-annually from the start date of the award and is due within 30 days of the reporting period end date. The suggested content and  format for these reports will be available to the grantees during post award administration. \r\n\r\nA State that receives a SHIP grant shall, not later than 180 days after receiving such grant, and annually thereafter during the period of the grant, issue a report to the Secretary that includes information concerning – \r\n1)\tThe number of individuals served by the SHIP of such State;\r\n2)\tAn estimate of the amount of funds saved by the State, and by eligible individuals in the State, in the implementation of such program; and\r\n3)\tThe problems that eligible individuals in such State encounter in procuring adequate and appropriate health care coverage. \r\n\r\n\r\n"},{"code":"cash","isSelected":true,"description":"Grantees are required to submit quarterly cash transaction reports (SF-425) to the Division of Payment Management."},{"code":"progress","isSelected":true,"description":"Semi-annual progress reports will be required. "},{"code":"expenditure","isSelected":true,"description":"SF-425 Federal financial report will be required to report on expenditures.  A final report will be due 90 days after the project period has ended. Interim reports for each budget period will be due as denoted in the award terms and conditions."},{"code":"performanceMonitoring","isSelected":true,"description":"Grantees will be expected to develop a quality assurance plan including performance indicators and a process for ongoing performance monitoring.  "}]</t>
  </si>
  <si>
    <t xml:space="preserve">Proper accounting records, identifiable by project number and including all receipts and expenditures, must be maintained for 3 years from the submission date of the final FFR document.  Subsequent to audit, they must be maintained until all questions are resolved._x000D_
_x000D_
</t>
  </si>
  <si>
    <t>(Cooperative Agreements (Discretionary Grants)) FY 17$52,115,000.00; FY 18 est $49,115,000.00; FY 19 est $49,115,000.00; FY 16$52,115,000.00; - The SHIP program was formerly funded under CFDA 93.779 and migrated to the Administration for Community Living FY14.</t>
  </si>
  <si>
    <t>FY 17: 54 awards that range from $50,000 to $5,003,012 per budget period</t>
  </si>
  <si>
    <t xml:space="preserve">All grantees must comply with statutory requirements and policies outlined in the Health and Human Grants Policy statement._x000D_
_x000D_
</t>
  </si>
  <si>
    <t>{"flag":"none","description":"Rebecca Kinney\r\nRebecca.Kinney@acl.hhs.gov\r\n202-795-7375\r\n\r\n"}</t>
  </si>
  <si>
    <t>Rebecca Kinney330 C Street SW_x000D_
, Washington, DC 20201 Email:&lt; a href='mailto:Rebecca.Kinney@acl.hhs.gov'&gt;Rebecca.Kinney@acl.hhs.gov&lt;/a&gt;Phone: 202-795-7375;</t>
  </si>
  <si>
    <t>http://www.acl.hhs.gov</t>
  </si>
  <si>
    <t xml:space="preserve">93.071 Medicare Enrollment Assistance Program; 93.779 Centers for Medicare and Medicaid Services (CMS) Research, Demonstrations and Evaluations; 93.626 Affordable Care Act State Health Insurance Assistance Program (SHIP) and Aging and Disability Resource Center (ADRC) Options Counseling for Medicare-Medicaid Individuals in States with Approved Financial Alignment Models; </t>
  </si>
  <si>
    <t xml:space="preserve">The review process for grants/cooperative agreements consists of initially screening applications for completeness and relevancy to ACL priority areas.  If the application is not relevant to ACL priority areas, it will be returned to the applicant.  If accepted as submitted it will be reviewed and evaluated.  The review will be conducted by a panel of not less than three experts.  ACL Project officer or designee will coordinate the panel’s review , but will not vote.  This individual or supervisor will also prepare the panel’s recommendation to the ACL Administrator.  The panel’s recommendations will contain numerical ratings, rankings of applications, and a written assessment of each application. The recommendations will be based on published criteria as stated in the program announcement.  The review process is also stated in the program announcement. </t>
  </si>
  <si>
    <t>Mar 25,2014</t>
  </si>
  <si>
    <t>https://beta.sam.gov/fal/897bdd0dfea04644922f00e6e6b650be/view</t>
  </si>
  <si>
    <t>Paralysis Resource Center</t>
  </si>
  <si>
    <t>Paralysis Resource Center &amp; National Limb Loss Resource Center (PRC)</t>
  </si>
  <si>
    <t>{"list":[{"act":{"description":"Public Health Service Act, Title 42, Part 241(a), Section 301(a) , Public Law USC-42 U.S.C. 247(b.\r\n\r\n"},"authorizationTypes":{"USC":false,"act":true,"statute":false,"publicLaw":false,"executiveOrder":false}}]}</t>
  </si>
  <si>
    <t xml:space="preserve">The Paralysis Resource Center (PRC) grant is awarded to the Christopher &amp; Dana Reeve Foundation. The mission of the Christopher &amp; Dana Reeve Foundation in carrying out the PRC activities aligns well with ACL’s mission and provides important new programmatic opportunities for persons with disabilities and older adults. The PRC provides comprehensive information for people living with spinal cord injury, paralysis and mobility-related disabilities and their families. Resources include information and referral by phone and email in multiple languages including English and Spanish; a peer and family support mentoring program; a military and veterans program; multicultural outreach services; free lending library; quality of life grants; and a national website. _x000D_
The mission of the National Limb Loss Resource Center, operated by the Amputee Coalition is to reach out to and empower people affected by limb loss to achieve their full potential through education, support, advocacy, and the promotion of limb loss prevention. The National Limb Loss Resource Center programs will use both traditional and innovative approaches to educate and inform people with limb loss, their family members, health care providers, policy makers, community members, and the general public about limb loss and limb difference. The Limb Loss Program will continue existing activities and programs that promote health, wellness and the adoption of healthy behaviors with the objective of preventing and/or reducing chronic conditions associated with limb loss. </t>
  </si>
  <si>
    <t>Eligible applicants will include public and private nonprofit entities, including universities, university-affiliated systems, not-for-profit medical centers, research institutions and rehabilitation hospitals, disability service groups  _x000D_
such as advocacy and voluntary organizations, and independent living centers, and federally recognized Indian Tribal Governments.</t>
  </si>
  <si>
    <t xml:space="preserve">In addition to the eligible applicants, other groups who will receive benefits from the programs include persons individuals living with disabilities paralysis and family members of persons with disabilities, persons individuals living with limb loss, minority populations, refugees, infants, children, youth, adults, senior citizens, women, all educational levels, all income levels, urban, suburban, and rural populations, health/ rehabilitation professionals, scientists, educators, and researchers._x000D_
_x000D_
</t>
  </si>
  <si>
    <t>{"description":"Proof of nonprofit status.  Compliance with statutes, regulations, and approval of State agency and ACL office.  Costs and administrative procedures will be determined in accordance with Parts 75 of Title 45 of the Coded of Federal Regulations. OMB Circular No. A-87 applies to this program.","isApplicable":true}</t>
  </si>
  <si>
    <t xml:space="preserve">Application forms are submitted through a centralized depository and received by the awarding agency Administration for Community Living.  Applicants generally apply under a program announcement indicating all the necessary application procedures to be followed. _x000D_
_x000D_
State disability and health cooperative agreement competitive awards are determined by an objective review committee process at ACL. At such times, awards will be based on evaluation criteria set forth in the respective Program Announcements, the availability of funds, and such other significant factors as deemed necessary and appropriate by ACL. Awards for disability and health projects will be issued for expected project periods of 3-5 years. The Notices of Grant Award will indicate financial support for the first budget year, allocations of Federal funds by budget category, and special conditions, if any._x000D_
</t>
  </si>
  <si>
    <t xml:space="preserve">Range is 60 to 90 days from receipt of application._x000D_
 _x000D_
</t>
  </si>
  <si>
    <t>{"awarded":"letter","description":"The Notice of Award will indicate terms and conditions."}</t>
  </si>
  <si>
    <t>[{"code":"program","isSelected":true,"description":"Progress reports are required and due dates are described in the notice of award terms and conditions. Federal financial reports are required no later than 30 days after the end of each specified budget period. Final financial status report and final program report are required 90 days after the end of the project. \r\n\r\n"},{"code":"cash","isSelected":true,"description":"Grantees will be required to complete the Federal Cash transaction portion of the SF425, Federal Financial Reports as well as entering data into the payment management system."},{"code":"progress","isSelected":true,"description":"Progress reports are required and as described in the terms and conditions of the award."},{"code":"expenditure","isSelected":true,"description":"Expenditure reports are required for each budget period."},{"code":"performanceMonitoring","isSelected":false}]</t>
  </si>
  <si>
    <t>Financial records, supporting documents, statistical records, and all other records pertinent to the program shall be retained for a minimum of three years, or until completion and resolution of any audit in process or pending resolution. In all cases, records must be retained until resolution of any audit questions. Property records must be retained in accordance with HHS Grants Policy Statement requirements.</t>
  </si>
  <si>
    <t xml:space="preserve">(Project Grants) FY 17$7,700,000.00; FY 18 est $7,700,000.00; FY 19 FY 16$7,700,000.00; - </t>
  </si>
  <si>
    <t>{"flag":"none","description":"Elizabeth Leef \r\nAdministration for Community Living - Independent Living Administration\r\n330 C Street SW, Washington, District of Columbia 20201 \r\nEmail: Elizabeth.leef@acl.hhs.gov\r\n(202) 475-2482 "}</t>
  </si>
  <si>
    <t>Ophelia McLain330 C Street, SW, Washington, DC 20201 Email:&lt; a href='mailto:Ophelia.McLain@acl.hhs.gov'&gt;Ophelia.McLain@acl.hhs.gov&lt;/a&gt;Phone: 202-795-7401;</t>
  </si>
  <si>
    <t xml:space="preserve">93.184 Disabilities Prevention; </t>
  </si>
  <si>
    <t>Applications must address demonstrated program need, the magnitude of the problem, the management work plan, collaborative associations, and the approach toward setting and meeting overall project objectives and time frames. These future competitive applications would also be evaluated on the capacity of the applicant to demonstrate effective collaborations with other agencies and data sources critical to preventing secondary conditions, identifying and addressing health promotion needs for persons with disabilities, denoting the capability of the project to address minority and low-income populations in the prevention of secondary conditions, promoting accessibility to all program services for persons with disabilities, and offering sound proposals toward development of surveys and surveillance for useful data bases within outlined targeted disability activities.</t>
  </si>
  <si>
    <t>Apr 24,2014</t>
  </si>
  <si>
    <t>https://beta.sam.gov/fal/c36480176c8149cc83b3d3b69d7ce7f1/view</t>
  </si>
  <si>
    <t>Strengthening Public Health through Surveillance, Epidemiologic Research, Disease Detection and Prevention</t>
  </si>
  <si>
    <t xml:space="preserve">Global Health Research </t>
  </si>
  <si>
    <t>{"list":[{"act":{"description":"42 U.S.C. Sec. 241, 242l"},"authorizationTypes":{"USC":false,"act":true,"statute":false,"publicLaw":false,"executiveOrder":false}}]}</t>
  </si>
  <si>
    <t xml:space="preserve">CDC’s global health efforts are to assist Ministries of Health and other international partners to plan, effectively manage and conduct public health research in the intent of public health protection; achieve US Government program and international organization goals to improve health; including surveillance, intervention and prevention in global health programs that focus on leading causes of global health security, mortality, morbidity and disability including infectious diseases including bacterial, viral and parasitic diseases , non-communicable diseases, injury and violence, environmental health,   generate and apply new knowledge to achieve public health goals and strengthen public health systems and capacity. </t>
  </si>
  <si>
    <t xml:space="preserve">Dependent on the FOA, eligibility may range from open, competitive, limited or single eligibility in accordance with authorizing legislation.  May include non-profit organizations who may be domestic, international or Ministries of Health._x000D_
Domestic academic institutions, community organizations, universities _x000D_
</t>
  </si>
  <si>
    <t>This will benefit individuals worldwide, including in the U.S., through collaborations with the national Ministries of Health and other organizations/institutions. This is only for research activities supported by CDC/ATSDR. For the definition of research, please see http:/www.cdc.gov/od/science/quality/resources</t>
  </si>
  <si>
    <t>{"description":"Applicants should document the need for assistance, state objectives of the project, address the background, approach strategies and dissemination methods of the proposed work and provide budget with justifications for the different funds requested. Objectives should stay within the scope of the announcement. OMB Circular No. A-87 applies to the program","isApplicable":true}</t>
  </si>
  <si>
    <t>Eligible applicants will be reviewed for completeness and responsiveness jointly by CDC’s Procurement and Grants Office (PGO) staff and the Extramural Research Program Office(ERPO). In addition, eligible applicants will be externally peer reviewed by Special Emphasis Panel that consist of Subject Matter experts. Based on this merit review and a Secondary Review committee funding decisions will be made. Incomplete applicants will be notified that the application did not meet eligibility and/or published submission requirements.</t>
  </si>
  <si>
    <t>From 120 to 180 days.Renewals will require a yearly continuation application based upon availability of funds and programmatic compliance</t>
  </si>
  <si>
    <t>{"awarded":"other","description":"5 years with money given annually based on availability of funds. Restriction will be in place if all required documents are not submitted","awardedDescription":"annually depending on availability of funds "}</t>
  </si>
  <si>
    <t>[{"code":"program","isSelected":true,"description":"Annual progress reports are required "},{"code":"cash","isSelected":true,"description":"Federal financial reports are due at the completion of each budget period "},{"code":"progress","isSelected":true,"description":"Per Funding Opportunity Announcement Part II: Reporting – Awardees must submit an annual progress report end of every year; ongoing progress based on defined objectives for the year, a financial report is due along with this performance report. The Annual Progress Report( due 120 days before the end of the budget period and serves as a continuation application.) Preapproved budget tracking and reconciliation as par to Progress Report Performance Measures( including outcomes). "},{"code":"expenditure","isSelected":true,"description":"A federal financial report is completed at the end of each budget period "},{"code":"performanceMonitoring","isSelected":true,"description":"Performance is monitored throughout the project period by the Project officer in the program. Technical assisstance is provided to resolve any ongoing issues for implemenatation of the project. Periodic site visits are also conducted by agency for oversight and monitoring purposes"}]</t>
  </si>
  <si>
    <t>{"isApplicable":true,"description":"Audit is based on the OMB circular A-133"}</t>
  </si>
  <si>
    <t>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t>
  </si>
  <si>
    <t>75-0943-5-5-551;</t>
  </si>
  <si>
    <t xml:space="preserve">(Cooperative Agreements) FY 17 Estimate Not Available  FY 18 Estimate Not Available  FY 19 est $0.00; FY 16$189,100.00; - This is a Research umbrella cooperative agreement with multiple funding streams </t>
  </si>
  <si>
    <t>Lata Kumar1600, Cliton Road_x000D_
, Atlanta , GA 30047 Email:&lt; a href='mailto:lek7@cdc.gov'&gt;lek7@cdc.gov&lt;/a&gt;Phone: 4046397618;</t>
  </si>
  <si>
    <t>https://beta.sam.gov/fal/ce1c8727786a48db95e3043bfe5affef/view</t>
  </si>
  <si>
    <t xml:space="preserve">Demonstration Grants for Domestic Victims of Human Trafficking </t>
  </si>
  <si>
    <t>Domestic Victims of Human Trafficking Program</t>
  </si>
  <si>
    <t>{"list":[{"act":{"description":"Trafficking Victims Protection Act of 2000, as amended, Section 107(f), 22 U.S.C. 7105(f), Section 213(a)(1) of the William Wilberforce Trafficking Victims Protection Reauthorization Act of 2008, Pub. L. 110-457"},"publicLaw":{"number":"110–457"},"USC":{"title":"22","section":"7105(f)"},"authorizationTypes":{"USC":true,"act":true,"publicLaw":true},"usc":{"title":"22","section":"7105(f)"}}]}</t>
  </si>
  <si>
    <t>The Domestic Victims of Human Trafficking (DVHT) Program has the following objectives: 1) Conduct community assessments with the goal to build capacity, create partnerships, and deliver comprehensive, quality services to domestic victims; 2) Develop, strengthen, and expand comprehensive victim-centered services and case management at the community level for domestic victims; 3) Address the immediate and long-term housing and shelter needs of domestic victims through a continuum of flexible housing supports, including emergency and transitional housing; 4) Identify, provide, or refer victims to behavioral health and substance abuse treatments services; and 5) Integrate survivor engagement in their case management and service delivery strategies for victims.</t>
  </si>
  <si>
    <t xml:space="preserve">Eligible organizations includes: state governments, tribes, units of local government, and non-profit, non-governmental victim service organizations.  Victim service organizations include those who by nature of their current operations serve victims of sexual assault, sexual violence, domestic violence, human trafficking, and youth homelessness.  Victim services organizations may also include faith-based organizations that are addressing human trafficking in their services.  Individuals (including sole proprietorships) and foreign entities are not eligible._x000D_
_x000D_
</t>
  </si>
  <si>
    <t>Eligible recipients for DVHT program services include United States citizens and lawful permanent residents.</t>
  </si>
  <si>
    <t>{"description":"Funding available under this catalog number is subject to requirements of 2 CFR 200 of the Uniform Guidance (effective January 1, 2016).  HHS is required to review and consider information about applicants that is in the Federal Awardee Performance and Integrity Information System (FAPIIS).  All applicants must have a DUNS number, be registered in the SAM prior to submitting an application, and have an active SAM registration. Documentation delineated in the Funding Opportunity Announcement must be submitted at the time of submission of an application for funding.","isApplicable":true}</t>
  </si>
  <si>
    <t>{"description":"Each application submitted under this program announcement will undergo a pre-review to determine if (1) the application was received by the closing date and submitted in accordance with the instructions in this announcement and (2) the applicant is eligible for funding. Agencies submit applications which are reviewed and evaluated in accordance with criteria specified in the Funding Opportunity Announcement. Notices of funds availability may be accessed at Grants.gov or at the ACF website at www.acf.hhs.gov/grants.","isApplicable":true}</t>
  </si>
  <si>
    <t>Applications that pass the initial Administration for Children and Families (ACF) screening will be evaluated and rated by an independent review panel on the basis of specific criteria that are included Funding Opportunity Announcement. The evaluation criteria are designed to assess the quality of a proposed project and to determine likelihood of its success.  Further, the Trafficking Victims Protection Act of 2000, the National Security Presidential Directive on Combating Trafficking in Persons (NSPD-22), and the March 2012 Statement by the President on the Meeting of the Interagency Task Force to Monitor and Combat Trafficking in Persons call for strengthened and effective coordination of U.S. government anti-trafficking efforts. To improve U.S. government coordination, the Trafficking Victims Protection Reauthorization Act of 2003 established the Senior Policy Operating Group (SPOG) and requires each department or agency represented on the SPOG to “share all information with [the SPOG] regarding the department or agency’s plans, before and after final agency decisions are made, on all matters relating to grants, grant policies, and other significant actions regarding the international trafficking in persons.” 22 U.S.C. § 7103(g)(4). Regulations implementing the Trafficking Victims Protection Act call on the SPOG to “establish appropriate mechanisms to effect such information sharing.” 22 C.F.R. § 104.2.  This program is exempt from E.O. 12372, which requires advance notification to Congress of awards.</t>
  </si>
  <si>
    <t>Contact the Administration for Children and Families, Office of Grants Management or review the Funding Opportunity Announcement, as appropriate, for application deadlines.</t>
  </si>
  <si>
    <t>No appeals will be considered for applications classified as late.  Further, the decision not award a grant, or award a grant at a particular funding level is discretionary and is not subject to appeal to any operating division or HHS official or board.</t>
  </si>
  <si>
    <t>Awards are made for 3-year project periods. Non-competing continuations will be issued in years two and three contingent upon funding availability, satisfactory performance, and the best interest of the government.</t>
  </si>
  <si>
    <t>{"types":{"moe":false,"formula":false,"matching":true},"formula":{"title":"","chapter":"","part":"","subPart":"","publicLaw":"","description":""},"matching":{"requirementFlag":"mandatory","percent":"25","description":"While this program has no statutory formula, there is a 25% matching requirement. The match may be met through cash or in-kind contributions.  This program does not have MOE requirements.\r\n\r\n"},"moe":{"description":""}}</t>
  </si>
  <si>
    <t>{"awarded":"other","description":"Funds are generally made available for 3-year project periods with funding on an annual basis.","awardedDescription":"Funds are available to reimburse costs, up to the amount of the award, incurred during the year for which the funds are awarded."}</t>
  </si>
  <si>
    <t>[{"code":"program","isSelected":true,"description":"Performance progress reports are required on a semi-annual basis. Final program reports summarizing the activities and accomplishments of the project in relation to the approved goals and objectives are also required 90 days after the end of the project period. Federal Financial Reports (SF-425) are due on semi-annual basis and a financial report is due to the HHS Division of Payment Management on a quarterly basis. Final financial reports are also required 90 days after the end of the project period. Performance monitoring will be conducted by desk monitoring and on-site visits.  Additionally, recipients are expected to participate in cluster meetings, and other training and technical assistance opportunities."},{"code":"cash","isSelected":false,"description":""},{"code":"progress","isSelected":false,"description":""},{"code":"expenditure","isSelected":false,"description":""},{"code":"performanceMonitoring","isSelected":false,"description":""}]</t>
  </si>
  <si>
    <t>Grant recipients (and subrecipients) are required to keep all financial, business, and program reports necessary for program review and audit in accordance with 45 CFR 75.361-5 grant terms and conditions of this program.</t>
  </si>
  <si>
    <t>75-1503-0-1-609;</t>
  </si>
  <si>
    <t xml:space="preserve">(Project Grants) FY 17$3,423,912.00; FY 18 est $3,423,912.00; FY 19 est $3,423,912.00; FY 16$3,423,912.00; - </t>
  </si>
  <si>
    <t>$150,000 to $300,000 per grant for the three-year project period. The average grant award is $263,000.</t>
  </si>
  <si>
    <t>{"list":[{"fiscalYear":2016,"description":"It is anticipated that 12 grants will be awarded  13 grants were awarded. "},{"fiscalYear":2017,"description":"13 grants were awarded."},{"fiscalYear":2018,"description":"13 grants were awarded."},{"fiscalYear":2019,"description":"OTIP anticipates awarding 13 grants."}],"isApplicable":true}</t>
  </si>
  <si>
    <t>Katherine Chon330 C. Street, SW., 4th Floor,, Washington, DC 20201 Email:&lt; a href='mailto:Katherine.Chon@acf.hhs.gov'&gt;Katherine.Chon@acf.hhs.gov&lt;/a&gt;Phone: (202) 401-9372;</t>
  </si>
  <si>
    <t>http://www.acf.hhs.gov/programs/otip</t>
  </si>
  <si>
    <t xml:space="preserve">93.598 Services to Victims of a Severe Form of Trafficking; </t>
  </si>
  <si>
    <t>Fiscal Year2016: 3,600,000  $3,423,912Fiscal Year2017: $3,423,912Fiscal Year2018: $3,423,912Fiscal Year2019: $3,423,912</t>
  </si>
  <si>
    <t>Information on evaluation criteria for awarding funds can be found in the Funding Opportunity Announcement.</t>
  </si>
  <si>
    <t>Apr 27,2014</t>
  </si>
  <si>
    <t>https://beta.sam.gov/fal/6548411a679e4958aa5a4ad87ff2954f/view</t>
  </si>
  <si>
    <t>National Implementation and Dissemination for Chronic Disease Prevention</t>
  </si>
  <si>
    <t>National Organizations</t>
  </si>
  <si>
    <t>{"list":[{"act":{"description":"This program is authorized under sections 317(k)(2) of the Public Health Service Act, [42 U.S.C. Section 247b(k)(2)], as amended"},"authorizationTypes":{"USC":false,"act":true,"statute":false,"publicLaw":false,"executiveOrder":false}}]}</t>
  </si>
  <si>
    <t xml:space="preserve">The purpose of this three-year cooperative agreement or Funding Opportunity Announcement (FOA) is to support national organizations and their chapters/affiliates’ (sub-recipients) coalitions in implementing Socio-Ecological Model informed multi-level approaches (i.e., individual, interpersonal, organizational, community, societal) to improve communities’ health.  This project builds upon the Division of Community Health’s (DCH) history of working with national organizations to provide financial resources, guidance, training, tools, and other assistance to local organizations interested in creating communities where all people can achieve optimal health. This new FOA will allow awardees to implement multi-level strategies that address the greatest predictors of chronic disease (i.e. heart disease, stroke, diabetes, and obesity), namely tobacco use and exposure, poor nutrition, physical inactivity, and lack of access to prevention, risk reduction and chronic disease management opportunities. Additionally, awardees will work closely together to coordinate strategies and technical assistance to maximize their collective impact, increase national and local awareness of DCH’s work, and ensure that identified communities </t>
  </si>
  <si>
    <t xml:space="preserve">1. Eligible Applicants:  _x000D_
•	This cooperative agreement is limited to national organizations (to include public and private nonprofit organizations) that serve communities across the nation. Category A and B organizations must demonstrate evidence of having members, affiliates and/or chapters within twenty-five (25) or more U.S. states and territories). Category A applicants must also demonstrate a minimum of five (5) years of experience and evidence with implementing community level improvements. For Category B, eligible organizations must demonstrate a minimum of five (5) years of experience in providing training and technical assistance that built communities’ capacity to implement local-level efforts. Category B applicants must also demonstrate experience in collaborating across multiple partners to deliver training and technical assistance._x000D_
•	Category A and B applicants must also provide supporting evidence (e.g., media reports, news/magazine articles, op-eds, community newsletters) as evidence of possessing the following desired characteristics:_x000D_
&amp;#61607;	Have historical credibility and influence in their targeted communities (i.e., has developed and participated in community coalitions, events, and other activities Possess the demonstrated ability to influence a national dialogue. (i.e., the organization has the ability to garner the attention and participation of other national organizations and audiences)._x000D_
&amp;#61607;	Have a demonstrated variety of existing communication platforms (e.g., Websites, magazines, newsletters, etc.)_x000D_
&amp;#61607;	Have the demonstrated ability to leverage additional resources and partnerships (e.g., used non-FOA relationships and resources to  maximize the impact of organizational activities)_x000D_
&amp;#61607;	Have the demonstrated ability to convene a national meeting_x000D_
_x000D_
o	In accordance with U.S. law, no Federal funds provided by CDC are permitted to be used by community grantees for lobbying or to influence, directly or indirectly, specific pieces of pending or proposed legislation at the federal, state, or local levels. The awardee should work with project officer to ensure activities adhere to federal guidelines, and federal dollars are not used to engage in unauthorized activities.  Throughout all objectives and activities, the awardee should clarify that the work plan language clearly describes the role, nature, and purpose of the funded activities.  This includes providing clear language focusing on the message (e.g., addressing the health risks/effects, using evidence based strategies for increasing protections) when conducting public educational initiatives.  In addition, language should be included for proper engagement of elected officials as documented in the federal guidelines. Additionally, awardees should consult appropriate legal counsel to ensure compliance with all rules, regulations, and restriction of any funding sources._x000D_
o	Title 2 of the United States Code Section 1611 states that an organization described in Section 501(C )(4) of the Internal Revenue Code that engages in lobbying activities is no eligible to receive Federal funds constituting a grant, loan, or award._x000D_
o	The awardee should refer to the AR-12 and CDC Guidance documents on Anti-Lobbying restrictions for more information on allowable and restricted activities._x000D_
o	http://www.cdc.gov/od/pgo/funding/grants/additional_req.shtm#ar12 _x000D_
http://www.cdc.gov/obesity/downloads/Anti-Lobbying-Restrictions-for-CDC-Grantees-July2012-508.pdf_x000D_
_x000D_
_x000D_
</t>
  </si>
  <si>
    <t>Any U.S. state, political subdivision and U.S. territories (as described above), and other public entities will benefit</t>
  </si>
  <si>
    <t>{"description":" Applicants should document the need for assistance, state objectives of the project, address the background, approach strategies and evaluation methods of the project/program, and provide a budget with justification of funds.","isApplicable":true}</t>
  </si>
  <si>
    <t xml:space="preserve">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 fiscal officer identified in the application._x000D_
Any application awarded in response to this FOA will be subject to the DUNS, CCR Registration and Transparency Act requirements._x000D_
Unsuccessful applicants will receive notification of the results of the application review by mail. _x000D_
</t>
  </si>
  <si>
    <t>Project period is 3 years with 12-month budget periods.  Applications must be obtained from www.Grants.Gov</t>
  </si>
  <si>
    <t>{"types":{"moe":true,"formula":false,"matching":true},"formula":{"title":"","chapter":"","part":"","subPart":"","publicLaw":"","description":""},"matching":{"requirementFlag":"voluntary","percent":"0","description":"•\tCategory A must provide an evaluator at a 50% level of effort (LOE) with funds not provided by this FOA.\r\n•\tCategory B awardees must assign one full-time (100% LOE) program manager to be paid from funds not provided by this FOA.\r\n\r\n"},"moe":{"description":"All grantees will be responsible for developing sustainability plans by the end of Year 1 that help to ensure that programmatic efforts will be continued after FOA funding ends. This document should include a focus on the infrastructure (or planning/ operational structure) and process needed for sustaining efforts. For Category A, all sub-recipients will be required to develop plans by the end of the first year of their cohort."}}</t>
  </si>
  <si>
    <t>{"awarded":"lump","description":"September 30, 2014 – September 29, 2017 "}</t>
  </si>
  <si>
    <t>[{"code":"program","isSelected":true,"description":"Reporting provides continuous program monitoring and identifies successes and challenges that awardees encounter throughout the project period. Also, reporting is a requirement for awardees who want to apply for yearly continuation of funding. Reporting helps CDC and awardees because it:\r\n•\tHelps target  support to awardees, particularly for cooperative agreements;\r\n•\tProvides CDC with periodic data to monitor awardee progress towards meeting the FOA outcomes and overall performance;\r\n•\tAllows CDC to track performance measures and evaluation findings to validate continuous program improvement throughout the project period and to determine applicability of evidence-based approaches to different populations, settings, and contexts; and \r\n•\tEnables CDC to assess the overall effectiveness and influence of the FOA.   \r\n\r\nAs described in the following text, awardees must submit an annual performance report, ongoing performance measures data, administrative reports, and a final performance and financial report. A detailed explanation of any additional reporting requirements will be provided in the Notice of Award to successful applicants.\r\n\r\na.\tSpecific reporting requirements:\r\ni.\tAwardee Evaluation and Performance Measurement Plan: 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At a minimum, and in addition to the elements of the initial plan, this plan must: \r\n•\tIndicate the frequency that evaluation and performance data are to be collected. \r\n•\tDescribe how data will be reported. \r\n•\tDescribe how evaluation findings will be used to ensure continuous quality and program improvement.\r\n•\tDescribe how evaluation and performance measurement will yield findings that will demonstrate the value of the FOA (e.g., effect on improving public health outcomes, effectiveness of FOA as it pertains to performance measurement, cost-effectiveness, or cost-benefit). \r\n•\tDescribe dissemination channels and audiences (including public dissemination).\r\n•\tDescribe other information requested and as determined by the CDC program. \r\n\r\nWhen developing evaluation and performance measurement plans, applicants are encouraged to use the Introduction to Program Evaluation for Public Health Programs: A Self-Study Guide, available at: http://www.cdc.gov/eval/guide/index.htm\r\n\r\nii.\tAnnual Performance Report: This report must not exceed 30 pages excluding administrative reporting; attachments are not allowed, but Web links are allowed.\r\nThe awardee must submit the Annual Performance Report via www.grants.gov 120 days before the end of the budget period. In addition, the awardee must submit an annual Federal Financial Report within 90 days after the end of the calendar quarter in which the budget year ends.\r\n\r\nThis report must include the following:  \r\n•\tPerformance Measures (including outcomes)–Awardees must report on performance measures for each budget period and update measures, if needed.\r\n•\tEvaluation Results–Awardees must report evaluation results for the work completed to date (including any data about the effects of the program).\r\n•\tWork Plan –Awardees must update work plan each budget period.\r\n•\tSuccesses\r\n•\tAwardees must report progress on completing activities outlined in the work plan.\r\n•\tAwardees must describe any additional successes (e.g., identified through evaluation results or lessons learned) achieved in the past year.\r\n•\tAwardees must describe success stories.\r\n•\tChallenges\r\n•\tAwardees must describe any challenges that might affect their ability to achieve annual and project-period outcomes, conduct performance measures, or complete the activities in the work plan. \r\n•\tAwardees must describe any additional challenges (e.g., identified through evaluation results or lessons learned) encountered in the past year.\r\n•\tCDC Program Support to Awardees\r\n•\tAwardees must describe how CDC could help them overcome challenges to achieving annual and project-period outcomes and performance measures, and completing activities outlined in the work plan.\r\n•\tAdministrative Reporting (No page limit)\r\n•\tSF-424A Budget Information-Non-Construction Programs.\r\n•\tBudget Narrative–must use the format outlined in “Content and Form of Application Submission, Budget Narrative” section. \r\n•\tIndirect Cost-Rate Agreement.\r\n\r\nFor Year 2 and beyond of the award, awardees may request that unobligated funds be carried over to the next budget year.\r\nThe carryover request must:\r\n•\tExpress a bona fide need for permission to use an unobligated balance;\r\n•\tInclude a signed, dated, and accurate Federal Financial Report (FFR) for the budget period from which funds will be transferred (as much as 75% of unobligated balances); and\r\n•\tInclude a list of proposed activities, an itemized budget, and a narrative justification for those activities.] \r\n\r\nThe awardee must submit the Annual Performance Report via www.grants.gov  120 days before the end of the budget period. \r\niii.\tPerformance Measure Reporting: CDC programs must require awardees to submit performance measures annually as a minimum, and may require reporting more frequently. Performance measure reporting must be limited to data collection. When funding is awarded initially, CDC programs must specify required reporting frequency, data fields, and format.  \r\n \r\niv.\tFederal Financial Reporting (FFR): 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\r\nv.\tFinal Performance and Financial Report: At the end of the project period, awardees must submit a final report including a final financial and performance report. This report is due 90 days after the project period ends. (Maximum of 40 pages).  \r\n\r\nAt a minimum, this report must include: \r\n•\tPerformance Measures (including outcomes)–Awardees must report final performance data for all performance measures for the project period.\r\n•\tEvaluation Results–Awardees must report final evaluation results for the project period.\r\n•\tImpact/ Results–Awardees must describe the effects or results of the work completed over the project period, including success stories.\r\n•\tAdditional forms as described in the Notice of Award, including Equipment Inventory Report and Final Invention Statement.\r\n\r\nIn addition, grantees must include the following information in their Final Performance Report:\r\n•\tSummary of successes, challenges, and lessons learned that can be shared with other central registries interested in establishing ECC methodology.\r\n\r\nAwardees must email the report to the CDC PO and the GMS listed in the “Agency\r\n Contacts” section of the FOA.   \r\n"},{"code":"cash","isSelected":false,"description":""},{"code":"progress","isSelected":true,"description":"Reporting provides continuous program monitoring and identifies successes and challenges that awardees encounter throughout the project period. Also, reporting is a requirement for awardees who want to apply for yearly continuation of funding. Reporting helps CDC and awardees because it:\r\n•\tHelps target  support to awardees, particularly for cooperative agreements;\r\n•\tProvides CDC with periodic data to monitor awardee progress towards meeting the FOA outcomes and overall performance;\r\n•\tAllows CDC to track performance measures and evaluation findings to validate continuous program improvement throughout the project period and to determine applicability of evidence-based approaches to different populations, settings, and contexts; and \r\n•\tEnables CDC to assess the overall effectiveness and influence of the FOA.   \r\n\r\nAs described in the following text, awardees must submit an annual performance report, ongoing performance measures data, administrative reports, and a final performance and financial report. A detailed explanation of any additional reporting requirements will be provided in the Notice of Award to successful applicants.\r\n\r\na.\tSpecific reporting requirements:\r\ni.\tAwardee Evaluation and Performance Measurement Plan: 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At a minimum, and in addition to the elements of the initial plan, this plan must: \r\n•\tIndicate the frequency that evaluation and performance data are to be collected. \r\n•\tDescribe how data will be reported. \r\n•\tDescribe how evaluation findings will be used to ensure continuous quality and program improvement.\r\n•\tDescribe how evaluation and performance measurement will yield findings that will demonstrate the value of the FOA (e.g., effect on improving public health outcomes, effectiveness of FOA as it pertains to performance measurement, cost-effectiveness, or cost-benefit). \r\n•\tDescribe dissemination channels and audiences (including public dissemination).\r\n•\tDescribe other information requested and as determined by the CDC program. \r\n\r\nWhen developing evaluation and performance measurement plans, applicants are encouraged to use the Introduction to Program Evaluation for Public Health Programs: A Self-Study Guide, available at: http://www.cdc.gov/eval/guide/index.htm\r\n\r\nii.\tAnnual Performance Report: This report must not exceed 30 pages excluding administrative reporting; attachments are not allowed, but Web links are allowed.\r\nThe awardee must submit the Annual Performance Report via www.grants.gov 120 days before the end of the budget period. In addition, the awardee must submit an annual Federal Financial Report within 90 days after the end of the calendar quarter in which the budget year ends.\r\n\r\nThis report must include the following:  \r\n•\tPerformance Measures (including outcomes)–Awardees must report on performance measures for each budget period and update measures, if needed.\r\n•\tEvaluation Results–Awardees must report evaluation results for the work completed to date (including any data about the effects of the program).\r\n•\tWork Plan –Awardees must update work plan each budget period.\r\n•\tSuccesses\r\n•\tAwardees must report progress on completing activities outlined in the work plan.\r\n•\tAwardees must describe any additional successes (e.g., identified through evaluation results or lessons learned) achieved in the past year.\r\n•\tAwardees must describe success stories.\r\n•\tChallenges\r\n•\tAwardees must describe any challenges that might affect their ability to achieve annual and project-period outcomes, conduct performance measures, or complete the activities in the work plan. \r\n•\tAwardees must describe any additional challenges (e.g., identified through evaluation results or lessons learned) encountered in the past year.\r\n•\tCDC Program Support to Awardees\r\n•\tAwardees must describe how CDC could help them overcome challenges to achieving annual and project-period outcomes and performance measures, and completing activities outlined in the work plan.\r\n•\tAdministrative Reporting (No page limit)\r\n•\tSF-424A Budget Information-Non-Construction Programs.\r\n•\tBudget Narrative–must use the format outlined in “Content and Form of Application Submission, Budget Narrative” section. \r\n•\tIndirect Cost-Rate Agreement.\r\n\r\nFor Year 2 and beyond of the award, awardees may request that unobligated funds be carried over to the next budget year.\r\nThe carryover request must:\r\n•\tExpress a bona fide need for permission to use an unobligated balance;\r\n•\tInclude a signed, dated, and accurate Federal Financial Report (FFR) for the budget period from which funds will be transferred (as much as 75% of unobligated balances); and\r\n•\tInclude a list of proposed activities, an itemized budget, and a narrative justification for those activities.] \r\n\r\nThe awardee must submit the Annual Performance Report via www.grants.gov  120 days before the end of the budget period. \r\niii.\tPerformance Measure Reporting: CDC programs must require awardees to submit performance measures annually as a minimum, and may require reporting more frequently. Performance measure reporting must be limited to data collection. When funding is awarded initially, CDC programs must specify required reporting frequency, data fields, and format.  \r\n \r\niv.\tFederal Financial Reporting (FFR): 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\r\nv.\tFinal Performance and Financial Report: At the end of the project period, awardees must submit a final report including a final financial and performance report. This report is due 90 days after the project period ends. (Maximum of 40 pages).  \r\n\r\nAt a minimum, this report must include: \r\n•\tPerformance Measures (including outcomes)–Awardees must report final performance data for all performance measures for the project period.\r\n•\tEvaluation Results–Awardees must report final evaluation results for the project period.\r\n•\tImpact/ Results–Awardees must describe the effects or results of the work completed over the project period, including success stories.\r\n•\tAdditional forms as described in the Notice of Award, including Equipment Inventory Report and Final Invention Statement.\r\n\r\nIn addition, grantees must include the following information in their Final Performance Report:\r\n•\tSummary of successes, challenges, and lessons learned that can be shared with other central registries interested in establishing ECC methodology.\r\n\r\nAwardees must email the report to the CDC PO and the GMS listed in the “Agency\r\n Contacts” section of the FOA.   \r\n"},{"code":"expenditure","isSelected":true,"description":"Federal Financial Reports are required 90 days after the end of the fiscal year.\r\nhere to enter text.\r\n"},{"code":"performanceMonitoring","isSelected":true,"description":"In addition to previously described reporting requirements the awardee will monitor performance as follows -\r\n•\tPerformance Monitoring and Evaluation:\r\nCDC may revise the existing requirements through an addendum to this notice, which could include additional recipient requirements for evaluation and performance measurement.  The Awardee Evaluation and Performance Measurement Plan will be comprised of three components:\r\n\r\n1.\tTracking progress and completion of strategies.  By using the CDC identified electronic performance monitoring and reporting system, Category A and B awardees will track overall progress on infrastructure and short-term outcome objectives, as well as, specific progress on activities on a quarterly basis. Category A awardees will also be required to track sub-recipients’ overall progress on infrastructure and short-term outcome objectives, as well as, specific progress on activities on a quarterly basis.  This collection of this data is known as performance monitoring data.  CDC will provide training and guidance on the use of the performance monitoring and reporting system.\r\na.\tUse ongoing performance monitoring data, along with any community health assessment data, for ongoing program improvement and midcourse corrections. \r\nb.\tTrack overall progress on outcome objectives as well as specific progress on activities designed for vulnerable populations. Use performance monitoring data and other available sources to document the steps taken to implement multi-level improvements by describing successes, barriers, and challenges.\r\n\r\n2.\t Measurement of Short-term Outcome.  Using detailed guidance from CDC (provided post-award), Category A awardees will assist sub-recipients in setting targets and then monitor their progress towards these targets on the number of people who have access to healthier environments as a result of the implementation of each awardee strategy. This is known as Awardee Reach for each strategy. These targets will be ultimately rolled up into the relevant Short-term Outcome.  In addition, Category A sub-recipients will also be required to track sub-awardees’ Reach for each strategy and report this to CDC on a quarterly basis.  \r\na.\t For example, a sub-awardee might be implementing two strategies that are targeting different populations in different sectors.  One strategy is increasing physical activity in elementary age children by implementing recommended standards of physical activity in all 80 elementary schools in the community, which would increase physical activity for 55,000 children enrolled in these schools.   The awardee will track the successful implementation of recommended standards in each school so that they will know how many children have access to an improved physical activity environment.  The second strategy is increasing physical activity in 350 early care/child care centers by implementing recommended standards of physical activity in these settings, which would increase physical activity for 2000 children enrolled in these programs.   The awardee will track the successful implementation of recommended standards in each early care/child care centers, so that they will know how many children have access to an improved physical activity environment.  The target short-term outcome would combine the target sub-recipients’ Reach for these two strategies, and progress would be tracked over time.  Thus, the target Short-term Outcome would be 57,000 people with increased access to physical activity opportunities.  \r\nb.\tReport sub-recipients Reach data for each strategy and update on a quarterly basis.  \r\n\r\nIn addition, Awardees should adhere to the following guidance: \r\n\r\n•\tSub-recipients of Category A are encouraged to use available data to measure intermediate-term outcomes, when possible.  However, as mentioned above, due to lack of adequate, existing data in many communities, primary responsibility for measuring intermediate-term outcomes will rest in most cases with CDC.  \r\no\tCommunities with access to adequate data to measure intermediate-term outcomes might include: 1) counties with a large number of respondents to the Behavioral Risk Factor Surveillance System (BRFSS), 2) counties that conduct the Youth Risk Behavior Surveillance System (YRBSS), 3) school districts that routinely record the height and weight of students.\r\n•\tCategory A awardees and sub-recipients should share their successes and lessons learned through the creation and dissemination of two (or more) success stories per year (one submitted every 6 months with the Interim and Annual Progress Report).\r\n•\tCategory B awardees should prepare one (or more) unique dissemination documents created for stakeholders or the broader community based on the outcome evaluation of high impact strategies applied by Category A awardees and/or sub-recipients. Developed by the end of Year 3, this document may be briefing updates, reports, case studies, peer-reviewed manuscripts or use other formats.  \r\n\r\n"}]</t>
  </si>
  <si>
    <t>There is a 3-year record retention requirement; records shall be retained beyond the 3-year period if final audit has not been done or findings resolved.  Property records must be retained in accordance with PHS Grants Policy Statement requirements.</t>
  </si>
  <si>
    <t>(Cooperative Agreements) FY 17$2,050,000.00; FY 18 est $2,653,000.00; FY 19 est $2,653,000.00; FY 16$9,370,079.00; - This CFDA support program DP15-1511</t>
  </si>
  <si>
    <t>Category A = $2,000,000 - $3,000,000 and Category B = $200,000 - $500,000</t>
  </si>
  <si>
    <t xml:space="preserve">Successful applicants must comply with the administrative requirements outlined in 45 Code of Federal Regulations (CFR) Part 74 or Part 92, as appropriate.  The following additional requirements apply to this project: _x000D_
Additional information on the requirements can be found on the CDC Web site at the following Internet address: http://www.cdc.gov/od/pgo/funding/Addtl_Reqmnts.htm._x000D_
 For more information on the Code of Federal Regulations, see the National Archives and Records Administration at the following Internet address: http://www.access.gpo.gov/nara/cfr/cfr-table-search.html_x000D_
</t>
  </si>
  <si>
    <t xml:space="preserve">An objective review panel will be held to review applications based on criteria described in the Funding Opportunity Announcement._x000D_
_x000D_
</t>
  </si>
  <si>
    <t>May 15,2014</t>
  </si>
  <si>
    <t>https://beta.sam.gov/fal/7200a4d9604a43a78f428db5172c76c1/view</t>
  </si>
  <si>
    <t xml:space="preserve">Skills Training and Health Workforce Development of Paraprofessionals Grant Program </t>
  </si>
  <si>
    <t xml:space="preserve">Paraprofessionals Training Grant Program </t>
  </si>
  <si>
    <t>{"list":[{"act":{"description":"Title VII, Section 739 of the Public Health Service Act (42 U.S.C. 293c), (Educational Assistance in the Health Professions Regarding Individuals from Disadvantaged Backgrounds)"},"authorizationTypes":{"USC":false,"act":true,"statute":false,"publicLaw":false,"executiveOrder":false}}]}</t>
  </si>
  <si>
    <t>The objectives of the Skills Training and Health Workforce Development of Paraprofessionals Grant Program are to: 1) assist individuals from economically and educationally disadvantaged backgrounds to develop the skills needed to compete for, enter, and graduate from a paraprofessional training program; 2) meet the employment needs of the community, particularly in rural and underserved areas; with a particular focus on primary care and team–based care; and 3) promote employment and a career ladder for those trained through career coaching and placement partnerships in the community</t>
  </si>
  <si>
    <t xml:space="preserve">Eligible applicants include accredited schools of medicine, allopathic medicine, osteopathic medicine, public health, dentistry, veterinary medicine, optometry, pharmacy, allied health, chiropractic, podiatric medicine, public and nonprofit private schools that offer graduate programs in behavioral and mental health, programs for the training of physician assistants, two-year community colleges, technical colleges, tribal colleges, and other public or private nonprofit health or educational entities. Each applicant must specifically state its eligibility information in the project abstract. Applicants that are not community colleges must partner with community colleges._x000D_
_x000D_
Eligible entities must be located within the fifty (50) states, the District of Columbia, Commonwealth of Puerto Rico, Commonwealth of Northern Mariana Islands, the U.S. Virgin Islands, Guam, American Samoa, the Republic of Palau, Republic of the Marshall Islands, and the Federated States of Micronesia. Federally Recognized Indian Tribal Government and Native American Organizations may apply if they are otherwise eligible._x000D_
_x000D_
Applicants are required to recruit educationally or economically disadvantaged students who express an interest in a) pursuing a health related paraprofessional certificate in an existing program, or b) individuals who are already practicing but want additional credentials to advance their employability.  Eligible paraprofessional training programs are those that exist, can be successfully completed in 12 months or less, and assist in job placement._x000D_
</t>
  </si>
  <si>
    <t xml:space="preserve">Beneficiaries include individuals who a) meet the definition of either educationally or economically disadvantaged, b) express an interest in pursuing a health degree program c) have completed at a minimum a high school diploma or GED, or d) individuals who are already practicing in a health-related paraprofessional field and who want additional credentials to advance their employability. _x000D_
</t>
  </si>
  <si>
    <t>{"types":{"moe":true,"formula":false,"matching":false},"formula":{"title":"","chapter":"","part":"","subPart":"","publicLaw":"","description":""},"matching":{"description":""},"moe":{"description":"The recipient must agree to maintain non-federal funding for grant activities at a level which is not less than expenditures for such activities during the fiscal year prior to receiving the award.  "}}</t>
  </si>
  <si>
    <t>{"awarded":"quarterly","description":"This funding opportunity provides support for a 3-year project period. Recipients draw down funds, as necessary, from the Payment Management System (PMS). PMS is the centralized web based payment system for HHS awards. "}</t>
  </si>
  <si>
    <t>[{"code":"program","isSelected":true,"description":"Both program and financial reports are required. The recipient will be required to submit annual performance and progress reports. "},{"code":"cash","isSelected":false,"description":""},{"code":"progress","isSelected":true,"description":"A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"},{"code":"expenditure","isSelected":false,"description":""},{"code":"performanceMonitoring","isSelected":false,"description":""}]</t>
  </si>
  <si>
    <t xml:space="preserve">Recipients are required to maintain grant accounting records 3 years after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 </t>
  </si>
  <si>
    <t xml:space="preserve">(Project Grants) FY 17$0.00; FY 18 est $0.00; FY 19 est $0.00; FY 16$2,497,258.00; - </t>
  </si>
  <si>
    <t>FY 16 actual: $136.851-$200,000; average award $192.097
FY17: $0
FY 18: $0</t>
  </si>
  <si>
    <t xml:space="preserve">All administrative and audit requirements and the cost principles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http://www.hrsa.gov/grants/hhsgrantspolicy.pdf.  </t>
  </si>
  <si>
    <t>Tammy Mayo-Blake, Division of Health Careers and Financial Support, Bureau of Health WorkforceHealth Resources and Services Administration, Department of Health and Human Services, Room 15N38D, 5600 Fishers Lane, Rockville, MD 20857 Email:&lt; a href='mailto:tmayo-blake@hrsa.gov'&gt;tmayo-blake@hrsa.gov&lt;/a&gt;Phone: (301)443-0827;</t>
  </si>
  <si>
    <t xml:space="preserve">93.822 Health Careers Opportunity Program; </t>
  </si>
  <si>
    <t xml:space="preserve">Procedures for assessing the technical merit of grant applications have been instituted to provide for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_x000D_
_x000D_
See the most recent Notice of Funding Opportunity for detailed review criteria._x000D_
</t>
  </si>
  <si>
    <t>May 09,2014</t>
  </si>
  <si>
    <t>https://beta.sam.gov/fal/a1722ad997024163878e1db37fb69451/view</t>
  </si>
  <si>
    <t>Leadership in Public Health Social Work Education Grant Program</t>
  </si>
  <si>
    <t>Public Health Social Work Education Grant Program, LPHSWE</t>
  </si>
  <si>
    <t>{"list":[{"act":{"description":"Section 765 of the Public Health Service Act (42 U.S.C. 295a)"},"authorizationTypes":{"USC":false,"act":true,"statute":false,"publicLaw":false,"executiveOrder":false}}]}</t>
  </si>
  <si>
    <t>The Leadership in Public Health Social Work Education (LPHSWE) Grant Program provides training and education, faculty development, and curriculum enhancement to prepare students for leadership roles in public health social work through enrollment in a dual master’s degree program in social work and public health. The objectives of the LPHSWE are to: 1) Provide stipend support to master’s level dual-degree students who are enrolled in both (a) an accredited school of social work and (b) an accredited school of public health, and are participating; 2) Recruit dual-degree master’s-level public health social work students; 3) Support and place the students in required field placements/ internships; 4) Develop curricula for public health social work programs to prepare students for roles in leadership and management in health care and social service organizations; and 5) Develop the skills and expertise of faculty for the curricula which includes leadership in health care, interprofessional training, social determinants of health, promising practices, and serving the underserved populations.</t>
  </si>
  <si>
    <t xml:space="preserve">Eligible applicants include accredited schools of social work/programs that 1) offer a dual master’s degree in an accredited graduate program in social work with a macro-level concentration in management and administration and in an accredited graduate program in public health; and 2) previously received HRSA support for dual degree enrollment, education, and graduation in the Leadership in Public Health Social Work Education program.  _x000D_
_x000D_
Eligible applicants include accredited schools of social work/programs that 1) offer a dual master’s degree in an accredited graduate program in social work with a macro-level concentration in management and administration and in an accredited graduate program in public health; and 2) previously received HRSA support for dual degree enrollment, education, and graduation in the Leadership in Public Health Social Work Education program. _x000D_
_x000D_
Federally Recognized Indian Tribal Government and Native American Organizations may apply if they are otherwise eligible. _x000D_
</t>
  </si>
  <si>
    <t xml:space="preserve">A student receiving a stipend in the LPHSWE Program must be a citizen of the United States, a non-citizen national of the United States, or a foreign national who possesses a visa permitting permanent residence in the United States.  Individuals on temporary or student visa are not eligible participants._x000D_
</t>
  </si>
  <si>
    <t>{"description":"Applicants should review the individual HRSA Notice of Funding Opportunity announcement issued under this CFDA program for any required proof or certifications which must be submitted with an application package. ","isApplicable":true}</t>
  </si>
  <si>
    <t>{"awarded":"lump","description":"This funding opportunity provides support for a 3-year project period. Recipients draw down funds, as necessary, from the Payment Management System (PMS), the centralized web based payment system for HHS awards. "}</t>
  </si>
  <si>
    <t>[{"code":"program","isSelected":true,"description":"Both program and financial reports are required.  The recipient will be required to submit annual performance and progress reports. "},{"code":"cash","isSelected":true,"description":"A Federal Financial Report (SF-425) is required according to the schedule in HRSA’s Application Guide."},{"code":"progress","isSelected":true,"description":"A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"},{"code":"expenditure","isSelected":false,"description":""},{"code":"performanceMonitoring","isSelected":false,"description":""}]</t>
  </si>
  <si>
    <t>Recipients are required to maintain grant accounting records 3 years after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</si>
  <si>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17$900,000.00; FY 18 est $0.00; FY 19 est $0.00; FY 16$900,000.00; - </t>
  </si>
  <si>
    <t>FY 16 Range: $296,979 - $300,000; average $300,000
FY 17 Range: $296,865 - $300,000; average $300,000
FY 18 $0</t>
  </si>
  <si>
    <t xml:space="preserve">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 </t>
  </si>
  <si>
    <t>Miryam Gerdine5600 Fishers Lane, Room 11N90D, Rockville , MD 20857 Email:&lt; a href='mailto:mgerdine@hrsa.gov'&gt;mgerdine@hrsa.gov&lt;/a&gt;Phone: 301-443-6760;</t>
  </si>
  <si>
    <t xml:space="preserve">93.110 Maternal and Child Health Federal Consolidated Programs; </t>
  </si>
  <si>
    <t>Procedures for assessing the technical merit of applications have been instituted to provide for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</si>
  <si>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https://beta.sam.gov/fal/7102db1c578b47c4a67517d83361195e/view</t>
  </si>
  <si>
    <t>Partnerships to Improve Community Health</t>
  </si>
  <si>
    <t>(PICH)</t>
  </si>
  <si>
    <t xml:space="preserve">The purpose of this funding is to support implementation of evidenced- and practice-based strategies that address previously-identified community gaps and needs within a defined jurisdiction in order to reduce the prevalence of chronic disease and related risk factors.  </t>
  </si>
  <si>
    <t xml:space="preserve">Eligible applicants are considered responsive if providing:_x000D_
1. Evidence of being a member of or working through a functioning multi-sector community coalition of organizations and agencies that are committed to improving the health of their community ( of 2 or more years);_x000D_
2. Documentation of how they have helped populations with high documented burdens of chronic diseases, conditions and risk factors (for example, a documented diabetes prevalence rate greater than 8.3% among the population); _x000D_
3. Results of a community health needs assessment completed no earlier than May 1, 2011; _x000D_
4. Description of how the organization has helped implement strategies to address chronic disease risk factors related to tobacco use or exposure; poor nutrition; physical inactivity; or limited access to opportunities for chronic disease prevention, risk reduction, or management through clinical and community linkages._x000D_
_x000D_
</t>
  </si>
  <si>
    <t xml:space="preserve">Anyone/General Public </t>
  </si>
  <si>
    <t>{"description":"Applicants should document the need for assistance, state the objectives of the project, outline the method of operation, describe the evaluation procedures, and provide a budget with justification of funds.  OMB Circular No. A-87 applies to this program. \r\n\r\n","isApplicable":true}</t>
  </si>
  <si>
    <t xml:space="preserve">Project period is 3 years with 12-month budget periods.  Applications must be obtained from www.Grants.Gov. </t>
  </si>
  <si>
    <t>{"types":{"moe":false,"formula":false,"matching":true},"formula":{"title":"","chapter":"","part":"","subPart":"","publicLaw":"","description":""},"matching":{"requirementFlag":"voluntary","percent":"0","description":"Cost sharing funds are required for this project to motivate sustainability measures. Cost sharing funds are required from non-Federal sources in an amount not less than 15 percent of Federal funds awarded to Large City and Urban County and to Small City and County Coalition Awardees in Year 1, increasing by 5 percentage points every year, and ending at 25 percent by Year 3. Tribal organizations will not be required to meet cost sharing requirements. "},"moe":{"description":""}}</t>
  </si>
  <si>
    <t>{"awarded":"lump","description":"12 month budget period within 3 year project period"}</t>
  </si>
  <si>
    <t>[{"code":"program","isSelected":true,"description":"Annual Performance Report: This report must not exceed 30 pages excluding administrative reporting; attachments are not allowed, but Web links are allowed.\r\nThe awardee must submit the Annual Performance Report via www.grants.gov 120 days before the end of the budget period. In addition, the awardee must submit an annual Federal Financial Report within 90 days after the end of the calendar quarter in which the budget year ends.\r\n\r\nFinal Performance and Financial Report: At the end of the project period, awardees must submit a final report including a final financial and performance report. This report is due 90 days after the project period ends. (Maximum of 40 pages).  \r\n\r\n   \r\n"},{"code":"cash","isSelected":false,"description":""},{"code":"progress","isSelected":true,"description":"Annual Performance Report: This report must not exceed 30 pages excluding administrative reporting; attachments are not allowed, but Web links are allowed.\r\nThe awardee must submit the Annual Performance Report via www.grants.gov 120 days before the end of the budget period. In addition, the awardee must submit an annual Federal Financial Report within 90 days after the end of the calendar quarter in which the budget year ends.\r\n\r\nFinal Performance and Financial Report: At the end of the project period, awardees must submit a final report including a final financial and performance report. This report is due 90 days after the project period ends. (Maximum of 40 pages).  \r\n"},{"code":"expenditure","isSelected":true,"description":"Federal Financial Reports are required 90 days after the end of the fiscal year"},{"code":"performanceMonitoring","isSelected":true,"description":"CDC may revise the existing requirements through an addendum to this notice, which could include additional recipient requirements for evaluation and performance measurement.  The Awardee Evaluation and Performance Measurement Plan will be comprised of three components:\r\n\r\n•\tTracking progress and completion of strategies.  By using the CDC identified electronic performance monitoring and reporting system, each awardee will track overall progress on infrastructure and short-term outcome objectives, as well as, specific progress on activities on a quarterly basis. This collection of data is known as performance monitoring data.  CDC will provide training and guidance on the use of the performance monitoring and reporting system.\r\no\tUse ongoing performance monitoring data, along with any community health assessment data, for ongoing program improvement and midcourse corrections. \r\no\tTrack overall progress on outcome objectives as well as specific progress on activities designed for priority populations. Use performance monitoring data and other available sources to document the steps taken to implement PSE improvements by describing successes, barriers, and challenges.\r\n\r\n•\tMeasurement of Short-term Outcomes.  Using detailed guidance from CDC (provided post-award), awardees will set targets and then monitor progress towards these targets on the number of people who have access to healthier environments as a result of the implementation of each awardee strategies describe in the CAP objectives.   This is known as Awardee Reach for each intervention. These targets will be ultimately rolled up into the relevant short-term outcomes.\r\no\t For example, an awardee might be implementing two strategies that are targeting different populations in different sectors.  One strategy is increasing physical activity in elementary age children by implementing recommended standards of physical activity in all 80 elementary schools in the community, which would increase physical activity for 55,000 children enrolled in these schools.   The awardee will track the successful implementation of recommended standards in each school so that they will know how many children have access to an improved physical activity environment.  The second strategy is increasing physical activity in 350 early care/child care centers by implementing recommended standards of physical activity in these settings, which would increase physical activity for 2,000 children enrolled in these programs.   The awardee will track the successful implementation of recommended standards in each early care/child care centers, so that they will know how many children have access to an improved physical activity environment.  The target short-term outcome would combine the target Awardee Reach for these two strategies, and progress would be tracked over time.  Thus, the target short-term outcome would be 57,000 people with increased access to physical activity opportunities.  \r\n\r\no\tReport Awardee Reach data for each strategy and update on a quarterly basis.  \r\n\r\n•\tAssessment of actual use of a healthier environment.   With guidance from CDC, awardees will assess the actual use of at least one healthier environment they created by implementing an intervention.  This is required for all awardees regardless of funding level and must be completed before the end of the 3-year project period.   This assessment is complimentary to the estimated Awardee Reach for the selected healthier environment.\r\n\r\no\tFor example, an awardee plans to implement strategies to increase access to healthier foods in corner stores.  They decide, in collaboration with CDC Evaluation Technical Assistance, to assess whether healthier foods are purchased at these stores after the intervention is in place. Therefore, they develop an assessment plan.  Using the same assessment method, they measure the purchases of healthier foods in a selected number of stores before the intervention, and after the intervention was completed.  \r\n\r\no\tCDC Evaluation Technical Assistance will work closely with the awardee to design a simple, low cost assessment.  Whenever possible, the assessment will use methods and survey questions successfully used in other community health improvement programs.\r\n\r\no\tReport the results of this assessment to CDC.  \r\n\r\n•\tOutcome evaluation for an innovative strategy (if applicable).   In order to expand the evidence base for effective community strategies, innovative intervention(s) may be implemented, and include outcome evaluation to determine intervention effectiveness. No more than 15% of the annual award can be used for innovative strategies. The evaluation methodology should be designed with sufficient rigor to measure impact on chronic disease risk factors or other relevant outcomes.   This methodology should be described in the Outcome Evaluation Plan Template (Appendix B).  CDC evaluation technical assistance liaisons will provide assistance with the finalization of the Outcome Evaluation Plan and the selection of common measures and metrics.   \r\no\tWithin 30 days after finalizing the CAP with the Project Officer, submit to CDC an outcome evaluation plan for any innovative strategies that meets the criteria described above and is directly tied to appropriate components of the CAP (refer to Evaluation Guide on Developing an Evaluation Plan available at: http://www.cdc.gov/dhdsp/state_program/evaluation_guides/pdfs/evaluation_plan.pdf.\r\no\tThe plan must include a logic model that illustrates the relationship between program activities and expected outcomes and reflects initiative priorities. \r\no\tThe plan activities must be described on a timeline as they relate to proposed objectives in the CAP.\r\no\tThe plan must include a methodological overview and a description of how the planned evaluation activities will:\r\n&amp;#61607;\tTarget high impact goals,\r\n&amp;#61607;\tAssess impact on health disparities, and\r\n&amp;#61607;\tEnsure broad sharing of evaluation findings to the public, partners, and community leaders as appropriate. (See Communication and Dissemination with the Public, Partners, and Stakeholders, page 11).\r\no\tThe plan may focus on particular geographic or physical settings, age groups, or priority populations experiencing a disproportionate burden of chronic disease and conditions. \r\no\tThe plan must identify area- and program-specific data sources to assess strategies outcomes, including as appropriate changes in proper nutrition, physical activity, exposure to second hand smoke, and risk reduction or chronic disease management through clinical and community linkages.\r\nIn addition, Awardees should adhere to the following guidance: \r\n\r\n•\tAwardees are encouraged to use available data to measure intermediate-term outcomes, when possible.  However, as mentioned above, due to lack of adequate, existing data in many communities, primary responsibility for measuring intermediate-term outcomes will rest in most cases with CDC.  \r\n\r\no\tCommunities with access to adequate data to measure intermediate-term outcomes might include: 1) counties with a large number of respondents to the Behavioral Risk Factor Surveillance System (BRFSS), 2) counties that conduct the Youth Risk Behavior Surveillance System (YRBSS), 3) school districts that routinely record the height and weight of students.\r\n\r\n•\tThe awardee should share their successes and lessons learned through the creation and dissemination of two (or more) success stories per year (one submitted every 6 months with the Interim and Annual Progress Report). As stated previously, CDC recommends using its online success story application (http://www.cdc.gov/nccdphp/dch/success-stories/) to meet this requirement. \r\n\r\n•\tUse the outcome evaluation to develop a project summary for community leaders by the end of Year 3.  Awardee will work with CDC to identify the best format for a given effort.  \r\n\r\n"}]</t>
  </si>
  <si>
    <t>(Cooperative Agreements) FY 16$34,498,309.00; FY 17 est $0.00; FY 18 est $0.00; - Program ended 2017</t>
  </si>
  <si>
    <t>$100,000 - $5,000,000</t>
  </si>
  <si>
    <t xml:space="preserve">Successful applicants must comply with the administrative requirements outlined in 45 Code of Federal Regulations (CFR) Part 74 or Part 92, as appropriate.  The following additional requirements apply to this project: _x000D_
Additional information on the requirements can be found on the CDC Web site at the following Internet address: http://www.cdc.gov/od/pgo/funding/Addtl_Reqmnts.htm._x000D_
 For more information on the Code of Federal Regulations, see the National Archives and Records Administration at the following Internet address: http://www.access.gpo.gov/nara/cfr/cfr-table-search.html_x000D_
_x000D_
</t>
  </si>
  <si>
    <t>Shannon Griffin-Blake 4770 Buford Highway, MS-F81, Atlanta, GA 30341 Email:&lt; a href='mailto:dyu9@cdc.gov'&gt;dyu9@cdc.gov&lt;/a&gt;Phone: 7704885266;</t>
  </si>
  <si>
    <t>An objective review panel will be held to review applications based on criteria described in the Funding Opportunity Announcement</t>
  </si>
  <si>
    <t>https://beta.sam.gov/fal/d2fabe8236e44f4ab0552b012d7776d9/view</t>
  </si>
  <si>
    <t>Cooperative Agreement to Support Navigators in Federally-facilitated Exchanges</t>
  </si>
  <si>
    <t xml:space="preserve">Navigator Grants </t>
  </si>
  <si>
    <t>CENTERS FOR MEDICARE AND MEDICAID SERVICES, HEALTH AND HUMAN SERVICES, DEPARTMENT OF</t>
  </si>
  <si>
    <t>{"list":[{"act":{"description":"Patient Protection and Affordable Care Act §§ 1311(d)(4)(K), 1311(i), and 1321(c)(1); 45 C.F.R. §§ 155.210 and 155.215."},"authorizationTypes":{"act":true}}]}</t>
  </si>
  <si>
    <t>Section 1311(i) of the Affordable Care Act authorizes Navigators in States with a Federally-facilitated Marketplace (FFM). The FFM is required to develop and implement a Navigator grant program. Navigators will serve consumers in States with a FFM, including State Partnership Marketplaces. As health reform implementation continues, consumers will benefit from understanding new programs, taking advantage of new protections, and navigating the system to find the most affordable coverage that meets their needs. Marketplace Navigators are intended to assist consumers in those areas in the following ways:_x000D_
•	Maintain expertise in eligibility, enrollment, and program specifications and conduct public education activities to raise awareness about the Marketplace;_x000D_
•	Provide information and services in a fair, accurate, and impartial manner, which includes providing information that assists consumers with submitting the eligibility application; clarifying the distinctions among health coverage options, including QHPs; and helping consumers make informed decisions during the health coverage selection process. Such information must acknowledge other health programs such as Medicaid and CHIP;_x000D_
•	Facilitate selection of a QHP;_x000D_
•	Provide referrals to any applicable office of health insurance consumer assistance or health insurance ombudsman established under Section 2793 of the PHS Act, or any other appropriate State agency or agencies, for any enrollee with a grievance, complaint, or question regarding their health plan, coverage, or a determination under such plan or coverage; _x000D_
•	Consistent with the requirements set forth in 45 C.F.R. § 155.215, provide information in a manner that is culturally and linguistically appropriate to the needs of the population being served by the Marketplace, including individuals with limited English proficiency, and ensure accessibility and usability of Navigator tools and functions for individuals with disabilities in accordance with the Americans with Disabilities Act and Section 504 of the Rehabilitation Act; and_x000D_
•	Complying fully with the conflict-of-interest and training standards set forth in 45 C.F.R. § 155.215.</t>
  </si>
  <si>
    <t>Funding through the cooperative agreement is open to individuals and private and public entities including community and consumer-focused nonprofit groups; trade, industry and professional associations; commercial fishing industry organizations; ranching and farming organizations; chambers of commerce; unions; resource partners of the Small Business Administration; licensed insurance agents and brokers; and other public or private entities. Other entities may include but are not limited to Indian Tribes, tribal organizations, urban Indian organizations, and State or local human services.</t>
  </si>
  <si>
    <t>The PPACA, HHS Notice of Benefit and Payment Parameters for 2019 Final Rule, effective 6/18/2018, changed the following: 1) The elimination of the previous regulatory requirements that each Exchange must have at least two Navigator entities and that one of these entities must be a community and consumer-focused non-profit (CCFN); and 2) The elimination of the requirement to maintain a physical presence in the Exchange service area Navigators were proposing to serve.  This Funding Opportunity will be for a 12-month period of performance.</t>
  </si>
  <si>
    <t>{"description":"Consistent with 45 C.F.R. § 155.215(a)(1)(i), all applicants (individuals, entities and all members making up a consortium) should submit a brief statement (one or two short paragraphs) within the Project Narrative attesting that they are not ineligible entities, including an attestation that no staff members have any of the prohibited relationships with health insurance or stop loss insurance issuers that are outlined above. As is explained in 45 C.F.R. § 155.215 and the preamble language discussing that provision, some conflicts of interest would not be absolute bars to service as a Navigator, provided that the conflict of interest would not ultimately prevent the entity or individual from providing information and services in a fair, accurate, and impartial manner. In addition, in accordance with 45 C.F.R. § 155.215(a)(1)(ii), successful applicants will be required to provide a written plan to remain free of conflicts of interest and to disclose to CMS, as operator of the FFM or State Partnership Marketplace, certain non-disqualifying conflicts of interest as specified in 45 C.F.R. § 155.215(a)(1)(iv).","isApplicable":true}</t>
  </si>
  <si>
    <t>{"description":"1.  All applicants must submit a required Letter of Intent by the due date noted in the FOA.\r\n2.  All applicants under this announcement must have an Employer Identification Number/Taxpayer Identification Number (EIN/TIN) to apply. Individuals may choose to provide their personal Social Security Numbers (SSNs) to apply via Grants.gov.  Please note, the time needed to complete the EIN/TIN registration process is substantial, and applicants should therefore begin the process of obtaining an EIN/TIN immediately upon posting of this FOA to ensure this information is received in advance of application deadlines.\r\n3.  All applicants must have a Dun and Bradstreet (D&amp;B) Data Universal Numbering System (DUNS) number in order to apply. The DUNS number is a nine-digit identification number that uniquely identifies business entities. Please note that individuals will have to provide an EIN or other TIN to receive a DUNS number.  This number should mirror the one used to submit an application in Grants.gov.  To obtain a DUNS number, access the following website: www.dunandbradstreet.com or call 1-866-705-5711.\r\n4.  The applicant must also register in the System for Award Management (SAM) database in order to be able to submit the application. Applicants are encouraged to register early, and must have their DUNS and EIN/TIN numbers in order to do so.  Information about SAM is available at https://www.sam.gov/portal/public/SAM/. The SAM registration process is a separate process from submitting an application. You should allow a minimum of five business days to complete SAM registration; however, in some cases, the registration process can take approximately two weeks or longer to be completed. Therefore, applicants should begin the SAM registration process as soon as possible after the announcement is posted to ensure that it does not impair your ability to meet required submission deadlines.\r\n5.  Authorized Organizational Representative: The Authorized Organizational Representative (AOR) who will officially submit an application on behalf of the organization must register with grants.gov for a username and password. AORs must complete a profile with Grants.gov using their organization’s DUNS Number to obtain their username and password at http://grants.gov/applicants/get_registered.jsp. AORs must wait one business day after successful registration in SAM before entering their profiles in Grants.gov. Applicants should complete this process as soon as possible after successful registration in SAM to ensure this step is completed in time to apply before application deadlines.\r\n6.  When an AOR registers with Grants.gov to submit applications on behalf of an organization, that organization’s E-Biz POC will receive an email notification. The email address provided in the profile will be the email used to send the notification from Grants.gov to the E-Biz POC with the AOR copied on the correspondence.\r\n7.  The E-Biz POC must then login to Grants.gov (using the organization’s DUNS number for the username and the special password called “M-PIN”) and approve the AOR, thereby providing permission to submit applications.\r\n8.  Any files uploaded or attached to the Grants.Gov application must be PDF file format and must contain a valid file format extension in the filename. Even though Grants.gov allows applicants to attach any file formats as part of their application, CMS restricts this practice and only accepts PDF file formats. Any file submitted as part of the Grants.gov application that is not in a PDF file format, or contains password protection, will not be accepted for processing and will be excluded from the application during the review process. In addition, the use of compressed file formats such as ZIP, RAR, or Adobe Portfolio will not be accepted. The application must be submitted in a file format that can easily be copied and read by reviewers.  It is recommended that scanned copies not be submitted through Grants.gov unless the applicant confirms the clarity of the documents. Pages cannot be reduced in size, resulting in multiple pages on a single sheet, to avoid exceeding the page limitation.  All documents that do not conform to the above specifications will be excluded from the application materials during the review process.\r\n9.  After you electronically submit your application, you will receive an acknowledgement from http://www.grants.gov that contains a Grants.gov tracking number. HHS will retrieve your application package from Grants.gov. Please note, applicants may incur a time delay before they receive acknowledgement that the application has been accepted by the Grants.gov system. Applicants should not wait until the application deadline to apply because notification by Grants.gov that the application is incomplete may not be received until close to or after the application deadline, eliminating the opportunity to correct errors and resubmit the application.  Applications submitted after the deadline, as a result of errors on the part of the applicant, will not be accepted.\r\n10.  After HHS retrieves your application package from Grants.gov, a return receipt will be emailed to the applicant contact. This will be in addition to the validation number provided by Grants.gov.\r\n11.  All grant applications must be submitted electronically and be received through http://www.grants.gov by 1:00 pm Eastern Daylight Time on the applicable due date. \r\n12.  All applications will receive an automatic time stamp upon submission and applicants will receive an email reply acknowledging the application’s receipt.\r\n"}</t>
  </si>
  <si>
    <t xml:space="preserve">•	Applications will be screened to determine eligibility for further review using the criteria detailed in Section III, Eligibility Information, of this solicitation.  _x000D_
•	An evaluation rubric will be developed by HHS, which will consist of critical elements identified in Section V, Application Review Information, of this solicitation.  This evaluation rubric will be used by qualified, unbiased experts in their review of all applications. Applicants will receive a score of up to 200 points.  The objective review panel may include federal reviewers and/or non-federal reviewers.  _x000D_
•	The results of the objective review of applications by qualified experts will be used in conjunction with the other factors noted in the FOA (See Section II. 7, Factors Affecting Application Selection) to determine the technical merit of the applications and advise the approving HHS official. Final award decisions will be made by a HHS program official. In making these decisions, the HHS program official will take into consideration: the regulatory requirement that there be at least two types of Navigators in each Marketplace and that one of these Navigators be a community and consumer-focused nonprofit; populations the applicant expects to serve; ranking of the applicant based upon recommendations of the review panel; reviews for programmatic and grants management compliance, to include performance under a current Navigator award; pre-award business review; the reasonableness of the estimated cost to the government and anticipated results; and the likelihood the proposed cost will result in the benefits expected. _x000D_
•	Successful applicants will receive one cooperative agreement award.   _x000D_
•	Unsuccessful applicants will be advised by letter or electronic mail (sent to the individual signing the application on behalf of the organization) that its application will not be held for further consideration or be funded. The decision not to award a grant, or to award a grant at a particular funding level, is discretionary and is not subject to appeal to any OPDIV or HHS official or board._x000D_
</t>
  </si>
  <si>
    <t>{"awarded":"other","description":"• Project period is 12 months from date of award. Funding will be awarded in 12 month increments based on funding availability. See the following for information on how assistance is awarded/released: • Once an award is made, the funds are posted in recipient accounts established in the Department of Health and Human Services, Division of Payment Management, Payment Management System (PMS). Grantees may then access their funds by using the PMS funds request process. Upon notification of award, recipients under this announcement will be able to drawdown funds for approved start-up costs. The remaining funds will be reimbursable upon meeting required  milestones.\r\n\r\n\r\n\r\n","awardedDescription":"•  Once an award is made, the funds are posted in recipient accounts established in the Department of Health and Human Services, Division of Payment Management, Payment Management System (PMS). Grantees may then access their funds by using the PMS funds request process. Upon notification of award, recipients under this announcement will be able to drawdown funds for approved start-up costs. The remaining funds will be reimbursable upon meeting required milestones."}</t>
  </si>
  <si>
    <t>[{"code":"program","isSelected":true,"description":"Awardees must agree to cooperate with any Federal evaluation of the program and must provide required weekly, monthly, quarterly, and final (at the end of the cooperative agreement period) reports in a form prescribed by  CMS, as well as any additional reports as required. Reports will be submitted electronically. These reports will outline how cooperative agreement funds were used, describe program progress, describe any barriers encountered including how any potential conflicts of interest were mitigated and process for handling non- compliant staff or volunteers, describe how the program ensured access to culturally and linguistically appropriate services, and detail measurable outcomes to include how many staff and volunteers completed required training and became certified as Navigators and how many consumers were served. CMS will provide the format for program reporting and the technical assistance necessary to complete program reporting requirements. At each stage, CCIIO staff will evaluate reports and provide feedback to recipients.\r\nThe awardee will not include Personally Identifiable Information (PII) in any weekly, monthly, quarterly, or final reports to HHS. In addition, the applicant must ensure compliance with the standards adopted by the FFM/State Partnership Marketplace pursuant to 45 C.F.R. § 155.260 when providing Navigator services to consumers involving the use of PII. The data privacy and security standards for current Navigator awardees under opportunity CA-NAV-15-001 that also apply to opportunity CA-NAV-16-001 can  be\r\n \r\n\r\n\r\n\r\nfound  here: https://www.cms.gov/CCIIO/Programs-and-Initiatives/Health-Insurance-Marketplaces/Downloads/2015\r\n-Privacy-and-Security-Related-Terms-and-Conditions-FINAL-6-16-16-508.pdf. Additional details, including the due dates for the quarterly and final reports, will be provided in the terms and conditions of award. Grantees must report on a quarterly basis cash transaction data via the Payment Management System (PMS) using the FFR in  lieu of completing a SF-272/SF-272A. The FFR, containing cash transaction data, is due within 30 days after the end of each quarter. No progress reports are required. Grantees must report on a quarterly basis cash transaction data via the Payment Management System (PMS) using the FFR in lieu of completing a SF-272/SF-272A. The FFR, containing cash transaction data, is due within 30 days after the end of each quarter. Awardees must agree  to cooperate with any Federal evaluation of the program and must provide required weekly, monthly, quarterly,  and final (at the end of the cooperative agreement period) reports in a form prescribed by CMS. Grantees must report on a quarterly basis cash transaction data via the Payment Management System (PMS) using the FFR in  lieu of completing a SF-272/SF-272A. The FFR, containing cash transaction data, is due within 30 days after the end of each quarter. No progress reports are required. Grantees must report on a quarterly basis cash transaction data via the Payment Management System (PMS) using the FFR in lieu of completing a SF-272/SF-272A. The FFR, containing cash transaction data, is due within 30 days after the end of each quarter. Awardees must agree  to cooperate with any Federal evaluation of the program and must provide required weekly, monthly, quarterly,  and final (at the end of the cooperative agreement period) reports in a form prescribed by  CMS.\r\n"},{"code":"cash","isSelected":true,"description":"Grantees must report on a quarterly basis cash transaction data via the Payment Management System (PMS) using the FFR in lieu of completing a SF-272/SF-272A. The FFR, containing cash transaction data, is due within 30 days after the end of each quarter. "},{"code":"progress","isSelected":false,"description":""},{"code":"expenditure","isSelected":true,"description":"Grantees must report on a quarterly basis cash transaction data via GrantSolutions and the Payment Management System (PMS) using the FFR in lieu of completing a SF-272/SF-272A. The FFR, containing cash transaction data, is due within 30 days after the end of each quarter."},{"code":"performanceMonitoring","isSelected":true,"description":"Awardees must agree to cooperate with any Federal evaluation of the program and must provide required weekly, monthly, quarterly, and final (at the end of the cooperative agreement period) reports in a form prescribed by CMS."}]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</si>
  <si>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200.503.\r\n\r\nThe audit requirements in OMB Circular A-133, Audits of States, Local Governments, and Non-Profit Organizations, will continue to apply where the current Recipient fiscal year began before December 26, 2014 [available at http://www.whitehouse.gov/sites/default/files/omb/assets/a133/a133_revised_2007.pdf]. Non-federal entities that expend $500,000 or more in a year in Federal awards shall have a single or program specific audit conducted for that year in accordance with OMB Circular A-133.\r\n\r\nAs explained under §75.501(h), For-profit subrecipient, since this part does not apply to for-profit subrecipients, the pass-through entity is responsible for establishing requirements, as necessary, to ensure compliance by for-profit subrecipients. The agreement with the for-profit subrecipient must describe applicable compliance requirements and the for-profit subrecipient's compliance responsibility. Methods to ensure compliance for Federal awards made to for-profit subrecipients may include preaward audits, monitoring during the agreement, and post-award audits. See also §75.352 Requirements for pass-through entities.\r\nCommercial Organizations (including for-profit hospitals) have two options regarding audits, as outlined in 45 CFR §75.501 (see also 45 CFR §75.216)\r\n"}</t>
  </si>
  <si>
    <t xml:space="preserve">Recipient must maintain expenditures and other financial records detailing the use of cooperative agreement funds for three years from the day on which the grantee submits the last financial status report for the grant period unless there is an open investigation in which case the records must be maintained during the duration of the investigation. Recipient should submit these reports to CMS on a quarterly basis along with their quarterly progress reports. </t>
  </si>
  <si>
    <t>75-0511-0-1-551;</t>
  </si>
  <si>
    <t xml:space="preserve">(Cooperative Agreements) FY 17$36,108,220.00; FY 18 est $36,800,000.00; FY 19 est $36,800,000.00; FY 16$643,000,000.00; - </t>
  </si>
  <si>
    <t>Current Fiscal Year: 2018
Projection: up to $10,000,000</t>
  </si>
  <si>
    <t xml:space="preserve">The following standard requirements apply to applications and awards under this FOA: _x000D_
•	Specific grant administrative requirements as outlined in 2 CFR Part 200 and implemented by HHS regulation 45 CFR Part 75, apply to this cooperative agreement opportunity._x000D_
•	All awardees receiving awards under this cooperative agreement project must comply with all applicable Federal statutes relating to nondiscrimination, including, but not limited to: _x000D_
a. Title VI of the Civil Rights Act of 1964, _x000D_
b. Section 504 of the Rehabilitation Act of 1973, _x000D_
c. The Age Discrimination Act of 1975, and _x000D_
d. Title II, Subtitle A of the Americans with Disabilities Act of 1990. _x000D_
•	All equipment, staff, and other budgeted resources and expenses must be used exclusively for the projects identified in the applicant’s original grant application or agreed upon subsequently with HHS, and may not be used for any prohibited uses._x000D_
•	Consumers and other stakeholders must have meaningful input into the planning, implementation, and evaluation of the project. All cooperative agreement budgets must include some funding to facilitate participation on the part of individuals who have a disability or long-term illness and their families. _x000D_
Cooperative Agreements are administered in accordance with the following program requirements, regulations, policies, and cost principles:_x000D_
•	The criteria as outlined in this grant announcement and in Affordable Care Act Section 1311(i) and 45 C.F.R. §§ 155.210 and 155.215._x000D_
•	Title 45, Code of Federal Regulations, Part 75,  [http://www.ecfr.gov/cgi-bin/retrieveECFR?gp=1&amp;SID=b0174eb503950e93d9857a260f9f3aeb&amp;ty=HTML&amp;h=L&amp;r=PART&amp;n=pt45.1.75] which implements Title 2, Code of Federal Regulations, Part 200 – Uniform Administrative Requirements, Cost Principles, and Audit Requirements for Federal Awards (Uniform Guidance) – effective December 26, 2014 [http://www.ecfr.gov/cgi-bin/text-idx?tpl=/ecfrbrowse/Title02/2cfr200_main_02.tpl]_x000D_
•	Title 48, Code of Federal Regulations, subpart 31.2 – Cost Principles for Contracts with Commercial Organizations_x000D_
•	HHS Grants Policy Statement, Revised 1/07 _x000D_
* The recently released HHS regulation (45 CFR Part 75) supersedes information on administrative requirements, cost principles, and audit requirements for grants and cooperative agreements included in the current HHS Grants Policy Statement where differences are identified._x000D_
</t>
  </si>
  <si>
    <t>{"flag":"appendix","description":"Navigatorgrants@cms.hhs.gov\r\n\r\nAdministrative Questions\r\nGrants@cms.hhs.gov\r\n"}</t>
  </si>
  <si>
    <t>Christopher Clark7501 Wisconsin Avenue, Bethesda, MD 20814 Email:&lt; a href='mailto:Grants@cms.hhs.gov'&gt;Grants@cms.hhs.gov&lt;/a&gt;Phone: 301-492-4319;</t>
  </si>
  <si>
    <t>https://www.cms.gov/CCIIO/Programs-and-Initiatives/Health-Insurance-Marketplaces/assistance.html</t>
  </si>
  <si>
    <t xml:space="preserve">Successful applicants are required to demonstrate that they will use cooperative agreement funds to, at a minimum, carry out all statutory and regulatory duties, as found in section 1311(i) of the Affordable Care Act, and 45 C.F.R.§§ 155.210 and 155.215, of a Navigator for the entire length of the grant period, including: maintaining expertise in eligibility, enrollment, and program specifications; conducting public education activities to raise awareness about the Marketplace; providing information and services in a fair, accurate, and impartial manner; facilitating selection of a QHP; providing referrals to any applicable office of health insurance consumer assistance or ombudsman established under Section 2793 of the Public Health Service Act, or any other appropriate State agency or agencies, to address consumer grievances, questions, or complaints about their health plan, coverage, or a determination; providing information in a manner that is culturally and linguistically appropriate and accessible to individuals with disabilities consistent with the requirements set forth at 45 C.F.R. § 155.215; and complying fully with the training and conflict of interest requirements set forth at 45 C.F.R. § 155.215. </t>
  </si>
  <si>
    <t>Jun 09,2014</t>
  </si>
  <si>
    <t>https://beta.sam.gov/fal/16c0b8f4575545c4915fc7333fc6a4f0/view</t>
  </si>
  <si>
    <t>The Healthy Brain Initiative: Technical Assistance to Implement Public Health Actions related to Cognitive Health, Cognitive Impairment, and Caregiving at the State and Local Levels</t>
  </si>
  <si>
    <t>Healthy Brain Initiative</t>
  </si>
  <si>
    <t>{"list":[{"act":{"description":"Public Health Service Act, Sections 317(k) (2) 42 U.S.C. 242 and 247b (k) (2)  \r\n\r\n"},"authorizationTypes":{"USC":false,"act":true,"statute":false,"publicLaw":false,"executiveOrder":false}}]}</t>
  </si>
  <si>
    <t xml:space="preserve">The purpose of the FOA is to implement public health actions through engagement of national partners and public health networks at national, state and local levels to apply public health strategies to promote cognitive health; address cognitive impairment, including Alzheimer’s disease; and support the needs of care partners (paid and unpaid persons providing care or assistance to someone with Alzheimer’s disease or related dementia). This will be accomplished through the provision of technical assistance and support in the following areas: 1) Using data and information to develop, examine, and deploy effective strategies, identify and address gaps in implementation, create and assess technical assistance tools, and monitor progress in achieving program goals; 2) Engaging in environmental approaches that promote inclusion of cognitive health, cognitive impairment and caregiving into community and workplace policies and plans; 3) Supporting health system strategies to improve early detection of cognitive impairment, including Alzheimer’s disease, and increasing awareness among health care providers about care partner health and role in care management; and 4) Facilitating the translation and dissemination of information and resources through public health networks._x000D_
_x000D_
</t>
  </si>
  <si>
    <t>•	Eligible applicants are limited to national, non-profit professional public health or cognitive health/cognitive impairment mission organizations with experience and expertise providing technical assistance and support to governmental and non-governmental components of the public health system</t>
  </si>
  <si>
    <t>{"description":"Applicants should document the need for assistance, state the objectives of the project, outline the method of operation, describe the evaluation procedures, and provide a budget justification of funds.  ","isApplicable":true}</t>
  </si>
  <si>
    <t xml:space="preserve">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 fiscal officer identified in the application._x000D_
Any application awarded in response to this FOA will be subject to the DUNS, CCR Registration and Transparency Act requirements._x000D_
Unsuccessful applicants will receive notification of the results of the application review by mail. _x000D_
_x000D_
</t>
  </si>
  <si>
    <t>{"awarded":"lump","description":"Project period is 5 years with 12-month budget periods.   Applications must be obtained from www.Grants.Gov. "}</t>
  </si>
  <si>
    <t>[{"code":"program","isSelected":true,"description":"Awardee Evaluation and Performance Measurement Plan: \r\nAwardees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\r\n\r\nAnnual Performance Report: This report must not exceed 45 pages excluding administrative reporting; attachments are not allowed, but Web links are allowed.\r\nThe awardee must submit the Annual Performance Report via www.grants.gov 120 days before the end of the budget period. In addition, the awardee must submit an annual Federal Financial Report within 90 days after the end of the calendar quarter in which the budget year ends.\r\n\r\n\r\nPerformance Measure Reporting: \r\n\r\nAs indicated in the previous section, awardees will submit annual performance reports based on their selected program strategies and activities. These performance measures and the frequency of reporting will vary by project.  As indicated in the previous section, awardees will submit annual performance reports based on their selected program strategies and activities. These performance measures and the frequency of reporting will vary by project.  \r\n\r\n\r\n\r\n\r\n\r\n\r\n\r\nFederal Financial Reporting (FFR): 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\r\nFinal Performance and Financial Report: At the end of the project period, awardees must submit a final report including a final financial and performance report. This report is due 90 days after the project period ends. The report should not exceed 40 pages.  \r\n\r\nAt a minimum, this report must include: \r\n•\tPerformance Measures (including outcomes)–Awardees must report final performance data for all performance measures for the project period.\r\n•\tEvaluation Results–Awardees must report final evaluation results for the project period.\r\n•\tImpact/ Results–Awardees must describe the effects or results of the work completed over the project period, including success stories.\r\n•\tAdditional forms as described in the Notice of Award, including Equipment Inventory Report and Final Invention Statement.\r\n\r\nAwardees must email the report to the CDC PO and the GMS listed in the “Agency Contacts” section of the FOA.   \r\n\r\n"},{"code":"cash","isSelected":false,"description":""},{"code":"progress","isSelected":true,"description":"Awardee Evaluation and Performance Measurement Plan: \r\nAwardees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\r\n\r\nAnnual Performance Report: This report must not exceed 45 pages excluding administrative reporting; attachments are not allowed, but Web links are allowed.\r\nThe awardee must submit the Annual Performance Report via www.grants.gov 120 days before the end of the budget period. In addition, the awardee must submit an annual Federal Financial Report within 90 days after the end of the calendar quarter in which the budget year ends.\r\n\r\n\r\nPerformance Measure Reporting: \r\n\r\nAs indicated in the previous section, awardees will submit annual performance reports based on their selected program strategies and activities. These performance measures and the frequency of reporting will vary by project.  As indicated in the previous section, awardees will submit annual performance reports based on their selected program strategies and activities. These performance measures and the frequency of reporting will vary by project.  \r\n\r\n\r\n\r\n\r\n\r\n\r\n\r\nFederal Financial Reporting (FFR): 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\r\nFinal Performance and Financial Report: At the end of the project period, awardees must submit a final report including a final financial and performance report. This report is due 90 days after the project period ends. The report should not exceed 40 pages.  \r\n\r\nAt a minimum, this report must include: \r\n•\tPerformance Measures (including outcomes)–Awardees must report final performance data for all performance measures for the project period.\r\n•\tEvaluation Results–Awardees must report final evaluation results for the project period.\r\n•\tImpact/ Results–Awardees must describe the effects or results of the work completed over the project period, including success stories.\r\n•\tAdditional forms as described in the Notice of Award, including Equipment Inventory Report and Final Invention Statement.\r\n\r\nAwardees must email the report to the CDC PO and the GMS listed in the “Agency Contacts” section of the FOA.   \r\n\r\n"},{"code":"expenditure","isSelected":true,"description":"Federal financial reports are required 90 days after the end of the fiscal year."},{"code":"performanceMonitoring","isSelected":true,"description":"Awardees will submit annual performance reports based on their selected program strategies and activities.  Theses performance measures and the frequency of reporting will vary by project.  As indicated in the previous section, awardees will submit annual performance reports based on their selected program strategies and activities.  These performance measures and the frequency of the reporting will vary by project.\r\n"}]</t>
  </si>
  <si>
    <t xml:space="preserve">(Cooperative Agreements) FY 17$1,366,098.00; FY 18 est $1,366,098.00; FY 19 est $1,366,098.00; FY 16$1,391,098.00; - </t>
  </si>
  <si>
    <t xml:space="preserve">Successful applicants must comply with the administrative requirements outlined in 45 Code of Federal Regulations (CFR) Part 74 or Part 92, as appropriate.  The following additional requirements apply to this project: _x000D_
Additional information on the requirements can be found on the CDC Web site at the following Internet address: http://www.cdc.gov/od/pgo/funding/Addtl_Reqmnts.htm._x000D_
 For more information on the Code of Federal Regulations, see the National Archives and Records Administration at the following Internet address: http://www.access.gpo.gov/nara/cfr/cfr-table-search.html_x000D_
_x000D_
_x000D_
</t>
  </si>
  <si>
    <t>Lynda Anderson4770 Buford Highway, MS-F-78,_x000D_
 , Atlanta, GA 30341 Email:&lt; a href='mailto:laa0@cdc.gov'&gt;laa0@cdc.gov&lt;/a&gt;Phone: 7704885998;</t>
  </si>
  <si>
    <t>An objective review panel will be held to review applications based on criteria described in the Funding Opportunity Announcement.</t>
  </si>
  <si>
    <t>Jul 06,2014</t>
  </si>
  <si>
    <t>https://beta.sam.gov/fal/7b26ceeb378e4512a47a12f1762d79b4/view</t>
  </si>
  <si>
    <t>Behavioral Risk Factor Surveillance System</t>
  </si>
  <si>
    <t>Department of Health and Human Services (DHHS), Centers for Disease Control and Prevention (CDC), Center for Chronic Diseases and Health Promotion, Division of Population Health (DPH), Population Health Surveillance Branch (PHSB).</t>
  </si>
  <si>
    <t>{"list":[{"act":{"description":"Section 301 of the Public Health Service Act (as amended)"},"authorizationTypes":{"USC":false,"act":true,"statute":false,"publicLaw":false,"executiveOrder":false}}]}</t>
  </si>
  <si>
    <t xml:space="preserve">The purpose of this program is to provide assistance to State and Territorial Health Departments to maintain and expand:_x000D_
1) Specific health surveillance on the behaviors of the general adult population that contribute to the occurrences and prevention of chronic diseases, injuries, and other public health threats through the Behavioral Risk Factor Surveillance System (BRFSS), and_x000D_
2) Collection, analysis, and dissemination of BRFSS data to State and Territorial Health Department_x000D_
categorical programs for their use in assessing trends, directing program planning, evaluating program priorities, developing policy, and targeting relevant population groups._x000D_
</t>
  </si>
  <si>
    <t>Eligible applicants are US State Health Departments and US Territories that have been funded under SO11-1101 and SO11-1102</t>
  </si>
  <si>
    <t>BRFSS data is published on the CDC website and all of the above entities can access it.</t>
  </si>
  <si>
    <t>{"description":"Applicants should provide a detailed work plan for meeting the objectives of the project, outline their method of operation, describe their evaluation procedures, and provide a budget with justification of funds requested.","isApplicable":true}</t>
  </si>
  <si>
    <t>Eligible applications will be jointly reviewed for responsiveness by the National Center for Chronic Disease Prevention and Health Promotion and the CDC Procurement and Grants Office. Incomplete applications and applications that are non-responsive will not advance through the review process. Recipients will be notified in writing of the results. A technical review panel within the Population Health Surveillance Branch, Division of Population Health,,National Center for Chronic Disease Prevention and Health Promotion, CDC will evaluate complete and responsive applications according to the published review criteria. Successful applicants will receive a Notice of Award (NoA) from the CDC Procurement and Grants Office. The NoA shall be only binding, authorizing document between the recipient and the CDC. The NoA will be signed by an authorized Grants Management Officer and e-mailed to the program director. A hard copy of the NoA will be mailed to the recipient fiscal officer identified in the application. Unsuccessful recipients will receive notification of the results of the application review by mail.</t>
  </si>
  <si>
    <t>Information on renewal can be obtained from Tracey Sims in our PGO office at 770-488-2739</t>
  </si>
  <si>
    <t>{"awarded":"lump","description":"Assistance is available 5 year project period with 12 -month budget period"}</t>
  </si>
  <si>
    <t>[{"code":"program","isSelected":true,"description":"Semi-annual progress reports are required"},{"code":"cash","isSelected":false,"description":""},{"code":"progress","isSelected":true,"description":"Semi-annual progress reports are required"},{"code":"expenditure","isSelected":true,"description":"All grantees must submit an FFR 90 days after the end of the budget period "},{"code":"performanceMonitoring","isSelected":true,"description":"Awardees will be required to submit annual evaluation and performance reports within the criteria specified in funding opportunity announcement DP15-1513."}]</t>
  </si>
  <si>
    <t>(Cooperative Agreements) FY 17$16,330,015.00; FY 18 est $15,297,786.00; FY 19 est $15,297,786.00; FY 16$6,696,911.00; - FY17 funding includes supplemental expansion.</t>
  </si>
  <si>
    <t>Regulations governing this program are published under 45 Code of Federal Regulations (CFR) Part 74 or Part 92, as appropriate. For competing supplements, Administrative Regulations (ARs) remain in effect as published in the original funding announcement. For more information on the Code of Federal Regulations , see the National Archives and Records Administration at the following Internet address: http://www.access.gpo.gov/nara/cfr-tablesearch.html.</t>
  </si>
  <si>
    <t>Kenneth Laliberte4770 Buford Hwy, Atlanta, GA 30341 Email:&lt; a href='mailto:kjl2@cdc.gov'&gt;kjl2@cdc.gov&lt;/a&gt;Phone: 4044980514;</t>
  </si>
  <si>
    <t xml:space="preserve">93.283 Centers for Disease Control and Prevention Investigations and Technical Assistance ; 93.988 Cooperative Agreements for State-Based Diabetes Control Programs and Evaluation of Surveillance Systems; </t>
  </si>
  <si>
    <t>Applications will be reviewed for completeness by the CDC Procurement and Grants Office (PGO) staff and for responsiveness jointly by the National Center for Chronic Disease Prevention and Health Promotion and PGO. Incomplete applications and applications that are non-responsive to the eligibility criteria will not advance through the review process. Applicants will be notified if the application did not meet submission requirements. CDC will conduct a review to evaluate complete and responsive applications according to the criteria listed in the funding opportunity announcement DP15-1513.  Applicants will be notified if their application did not meet program requirements.</t>
  </si>
  <si>
    <t>Aug 22,2014</t>
  </si>
  <si>
    <t>https://beta.sam.gov/fal/ded2de66ac23426b808d404dc7d4eb9e/view</t>
  </si>
  <si>
    <t>Foreign Public Health Construction</t>
  </si>
  <si>
    <t>{"list":[{"act":{"description":"Public Health Service Act (PHSA), Section 307(b)(10), 42 U.S.C. 242l, as amended."},"authorizationTypes":{"USC":false,"act":true,"statute":false,"publicLaw":false,"executiveOrder":false}}]}</t>
  </si>
  <si>
    <t>PHSA Section 307(b)(10) authorizes the award of grants or cooperative agreements to public or nonprofit private institutions or agencies in foreign countries to acquire, lease, construct, alter, or renovate facilities in their country in furtherance of activities authorized under Public Health Service Act Section 307(a), which includes: (1) biomedical research, health care technology, and the health services research and statistical analysis authorized under 42 U.S.C. Section 242k and 42 U.S.C. Subchapter VII; and (2) biomedical research, health care services, health care research, or other related activities in furtherance of the activities, objectives or goals authorized under the Tom Lantos and Henry J. Hyde United States Global Leadership Against HIV/AIDS, Tuberculosis, and Malaria Reauthorization Act of 2008, 22 U.S.C. 7601.  Awards are limited to real property projects, and can not include any other CDC assistance program activities.</t>
  </si>
  <si>
    <t>An eligible applicant must: (1) Be a public or nonprofit private institution or agency in a foreign country; and (2) Be located in the same foreign country as the Project.  An eligible project must: (1) Be located in the same foreign country as the Recipient; (2) Be limited to approved Construction, Modernization, and Minor Alteration and Renovation activities; and (3) Result upon completion is a facility that is for use by recipient personnel only, and not for use by any U.S. Government personnel; and (4) Fulfill a purpose of Public Health Service Act Section 307(a).  Sub-recipients are not authorized.</t>
  </si>
  <si>
    <t>{"description":"Applicants must download application forms from www.Grants.gov.   Applications must be submitted electronically at www.Grants.gov.  Applicants that do not have access to the Internet or have difficulty accessing the forms on-line should contact the CDC Procurement and Grants Office, Technical Information Management Section (PGO-TIMS), Telephone (770)488-2700, Email: PGOTIM@cdc.gov.  \r\n\r\nApplicants must be responsive to the specific requirements in the funding opportunity announcement.  Application forms available at www.Grants.gov include the SF 424 (Application for Federal Assistance); the SF 424-C (Budget Information - Construction Programs); the SF 424-D (Assurances - Construction Programs); the GG Lobbing Form (Certification Regarding Lobbying for applications over $100,000); the SF-LLL Disclosure of Lobbing Activities (for applications over $100,000, if required); the Project Narrative Attachment; and the Budget Narrative Attachment.  OMB Circular No. A-102 does not apply.\r\n"}</t>
  </si>
  <si>
    <t xml:space="preserve">Applications that are complete and responsive will be evaluated for technical merit and receive support.  CDC will not review incomplete or non-responsive applications.  Applications that are complete and responsive will undergo an objective review process, receive a written critique, and be scored according to the published review criteria.  Successful applicants will receive a Notice of Award (NOA) from the CDC Procurement and Grants Office.  The NOA shall be the only binding, authorizing document between the recipient and CDC.  The NOA will be signed by an authorized Grants Management Officer. </t>
  </si>
  <si>
    <t>Applications are due by the date established in the funding opportunity announcement.</t>
  </si>
  <si>
    <t>{"awarded":"lump","description":"Individual projects will be incrementally funded in phases with lump sum awards.  The initial project period will not exceed five years.   Payments are made on an advance or reimbursement basis, as specified in the award."}</t>
  </si>
  <si>
    <t>[{"code":"program","isSelected":false},{"code":"cash","isSelected":false},{"code":"progress","isSelected":true,"description":"Progress reports are required as part of the review and approval process for individual project phases.   For completed Construction and Modernization Projects, an annual Real Property Status Report is required for the duration of federal interest in the project.  Financial Status Reports on expenditures for each budget period and for the overall project period are required.  A quarterly Cash Transaction Report is required."},{"code":"expenditure","isSelected":true,"description":"A quarterly Cash Transaction Report is required."},{"code":"performanceMonitoring","isSelected":true,"description":"As noted in the Funding Opportunity Announcement"}]</t>
  </si>
  <si>
    <t>{"isApplicable":true,"description":"In accordance with HHS policy, foreign recipients are subject to the same audit requirement as   commercial organizations specified in 45 CFR 74.26(d). "}</t>
  </si>
  <si>
    <t xml:space="preserve">Record retention and access requirements for records are specified in 45 CFR 74.53._x000D_
_x000D_
</t>
  </si>
  <si>
    <t>75-0955-0-1-550;</t>
  </si>
  <si>
    <t xml:space="preserve">(Cooperative Agreements) FY 17$0.00; FY 18 Estimate Not Available  FY 19 est $0.00; FY 16$0.00; - Potential funding considered for FY18. </t>
  </si>
  <si>
    <t>New program with no awards to date.</t>
  </si>
  <si>
    <t>45 CFR 74.  HHS Grants Policy Statement (http://www.ahrq.gov/fund/hhspolicy.htm).</t>
  </si>
  <si>
    <t>Caroline Gardner,1600 Clifton Rd, MSE29, Atlanta, GA 30329 Email:&lt; a href='mailto:ctg8@cdc.gov'&gt;ctg8@cdc.gov&lt;/a&gt;Phone: 404-639-4276;</t>
  </si>
  <si>
    <t>Applications will be evaluated based on the criteria cited in the funding opportunity announcements.</t>
  </si>
  <si>
    <t>Aug 04,2010</t>
  </si>
  <si>
    <t>https://beta.sam.gov/fal/21ed11cc6a554a5fbeee61ca59744394/view</t>
  </si>
  <si>
    <t>Public Health Conference Support</t>
  </si>
  <si>
    <t>Centers for Disease Control and Prevention (CDC) _x000D_
National Center for HIV, Viral Hepatitis, Sexually Transmitted Disease and Tuberculosis Prevention (NCHHSTP) Public Health Conference Support</t>
  </si>
  <si>
    <t>{"list":[{"act":{"description":"This program is authorized under the Public Health Service Act, section 301(a), 42 U.S.C. 241(a), as amended and section 317(a), 42 U.S.C. 247b (a), as amended.  "},"authorizationTypes":{"act":true}}]}</t>
  </si>
  <si>
    <t>Program activities under this funding will allow state and local governments, their Bona Fide Agents, non-governmental organizations and the general public to request funds for partial support for public health conferences related to the health promotion, education and prevention of HIV, Viral Hepatitis, STD and TB Prevention.</t>
  </si>
  <si>
    <t>{"description":"Allowable costs will be determined in accordance with OMB Circular No. A-87 for State, Local, and Indian Tribal governments. OMB Circular A102 is applicable. Allowable cost will be applicable to; A-21 Educational Institutions, A-122 Non-Profit Organizations and A-110.","isApplicable":true}</t>
  </si>
  <si>
    <t>{"description":"Applicants must download application forms from www.Grants.gov. Applications must be submitted electronically at www.Grants.gov. If an applicant does not have access to the Internet, or if they have difficulty accessing the forms on-line, they may contact the CDC Office of Grants Services Technical Information Management Section (OGSTIMS) staff. For this, or further assistance, contact OGSTIMS: Telephone (770) 488-2700, Email: OGSTIM@cdc.gov.","isApplicable":true}</t>
  </si>
  <si>
    <t>Successful applicants will receive a Notice of Award (NoA) from the CDC Office of Grants Services. The NoA shall be the only binding, authorizing document between the recipient and CDC.  The NoA will be signed by an authorized Grants Management Officer and emailed to the program director and a hard copy mailed to the recipient fiscal officer identified in the application._x000D_
Unsuccessful applicants will receive notification of the results of the application review by either e-mail or U.S. mail.</t>
  </si>
  <si>
    <t>Renewals will be based upon the conditions in the notice of funding opportunity (NOFO).</t>
  </si>
  <si>
    <t>{"awarded":"lump","description":"Financial assistance is available for a 12-month budget period. "}</t>
  </si>
  <si>
    <t>[{"code":"program","isSelected":true,"description":"The reporting schedule will be based on the requirements listed in the notice of funding opportunity (NOFO). In most cases, funded applicants must provide an interim and annual progress report. Where applicable, the interim progress report is due no less than 90 days before the end of the specified budget period.  Where applicable, the Interim Progress Report (IPR) will serve as the non-competing continuation application."},{"code":"cash","isSelected":false,"description":""},{"code":"progress","isSelected":true,"description":"Final financial status and progress reports are due no later than 90 days after the end of the project period."},{"code":"expenditure","isSelected":true,"description":"Financial Status Reports (SF 269) are required no more than 90 days after the end of the budget period.  "},{"code":"performanceMonitoring","isSelected":false,"description":""}]</t>
  </si>
  <si>
    <t xml:space="preserve">(Formula Grants (Cooperative Agreements)) FY 17$500,000.00; FY 18 est $500,000.00; FY 19 FY 16$500,000.00; - It is anticipated that 5-6 organizations may be funded in FY 2017 should HHS regulations regarding conferences be revised.(Formula Grants (Cooperative Agreements)) FY 17 FY 18 FY 19 est $500,000.00; - </t>
  </si>
  <si>
    <t>Awards will range from approximately $25,000 to $125,000 with an average of approximately $30,000.</t>
  </si>
  <si>
    <t>{"list":[{"fiscalYear":2016,"description":"It is anticipated that 5-6 organizations may be funded in FY 2016 if agency funding permits.  Four organizations were funded in FY 2016."},{"fiscalYear":2017,"description":"It is anticipated that 5-6 organizations may be funded in FY 2017 if agency funding permits. "},{"fiscalYear":2018,"description":"It is anticipated that 5-6 organizations may be funded in FY 2018 if agency funding permits. "},{"fiscalYear":2019,"description":"It is anticipated that 5-6 organizations may be funded in FY 2019 if agency funding permits."}],"isApplicable":true}</t>
  </si>
  <si>
    <t xml:space="preserve">Regulations governing this program are published under 42 CFR 55b.  Guidelines are available.  45 CFR 92, and also HHS Grants Policy Statement at http://www.ahrq.gov/fund/hhspolicy.htm </t>
  </si>
  <si>
    <t>Lisa Willliams1600 Clifton Road, NE, Mailstop E-07, Atlanta, GA 30333 Email:&lt; a href='mailto:LRW3@cdc.gov'&gt;LRW3@cdc.gov&lt;/a&gt;Phone: (404) 639-1877;</t>
  </si>
  <si>
    <t>Applications will be reviewed for completeness by the Office of Grants Services (OGS) staff and for responsiveness jointly by NCHHSTP/OD and OGS. Incomplete applications and applications that are non-responsive to the eligibility criteria will not advance through the review process.  Applicants will be notified the application did not meet submission requirements.
CDC will conduct a review to evaluate complete and responsive applications according to the criteria listed in Section V. Application and Submission Information, subsection “Evaluation Criteria” within the notice of funding opportunity (NOFO). Applicants will be notified if their application did not meet program requirements.</t>
  </si>
  <si>
    <t>https://beta.sam.gov/fal/baec6c11fd054226a5bd912408f66fb6/view</t>
  </si>
  <si>
    <t>Native American Community Research, Demonstration, and Pilot Projects</t>
  </si>
  <si>
    <t>Native Language Community Coordination Program (NLCC)</t>
  </si>
  <si>
    <t>{"list":[{"act":{"description":"Native American Programs Act of 1974"},"publicLaw":{"congressCode":"102","number":"375"},"USC":{"title":"42","section":"2991d"},"authorizationTypes":{"USC":true,"act":true,"publicLaw":true},"usc":{"title":"42","section":"2991d"}}]}</t>
  </si>
  <si>
    <t>To promote economic and social self-sufficiency for American Indians, Alaska Natives, Native Hawaiians, and other Native American Pacific Islanders from American Samoa, Guam, and the Commonwealth of the Northern Mariana Islands through grants or cooperative agreements for research, demonstration, or pilot projects conducted by public or private agencies which are designed to test or assist in the development of new approaches or methods that will aid in overcoming special problems or otherwise further the purposes of the Native American Programs Act.</t>
  </si>
  <si>
    <t xml:space="preserve">Federally-recognized Indian Tribes, as recognized by the Bureau of Indian Affairs; Incorporated non-federally recognized Tribes; Incorporated state-recognized Indian Tribes; Consortia of Indian Tribes; Incorporated nonprofit multi-purpose community-based Indian organizations; Urban Indian Centers; Alaska Native villages as defined in the Alaska Native Claims Settlement Act (ANSCA) and/or non-profit village consortia; Non-profit Alaska Native Regional Corporations/Associations in Alaska with village-specific projects; Non-profit Alaska Native community entities or tribal governing bodies (Indian Reorganization Act or Traditional Councils) as recognized by the Bureau of Indian Affairs; National or regional incorporated non-profit Native American organizations with Native American community-specific objectives; Public and nonprofit private agencies serving native peoples from Guam, American Samoa, or the Commonwealth of the Northern Mariana Islands,_x000D_
Tribal Colleges and Universities, and colleges and universities located in Hawaii, Guam, American Samoa, or the Tribal Colleges and Universities, and colleges and universities located in Hawaii, Guam, American Samoa, or the Commonwealth of the Northern Mariana Islands which serve Native American Pacific Islanders. _x000D_
</t>
  </si>
  <si>
    <t>American Indians, Alaska Natives, Native Hawaiians, and Native American Pacific Islanders will benefit.</t>
  </si>
  <si>
    <t>{"description":"Non-profit organizations must submit proof of non-profit status. For applicants that are not Tribes or Native Alaska villages, organizations applying for funding must show that a majority of board members are representative of a Native American community to be served. Applicants must submit documentation that identifies each board member by name and indicates his/her affiliation or relationship to at least one of ANA’s four categories of community representation, which include: (1) members of federally or state-recognized tribes; (2) persons eligible to be a participant in, or beneficiary of, the project to be funded; (3) persons who are recognized by members of the eligible Native American community to be served as having a cultural relationship with that community; or (4) persons considered to be Native American as defined in 45 CFR § 1336.10 and Native American Pacific Islanders as defined in Section 815 of the Native American Programs Act. Applicants that do not include this documentation will be considered non-responsive, and the application will not be considered for competition. ","isApplicable":true}</t>
  </si>
  <si>
    <t>{"description":"ACF requires electronic submission of applications at www.Grants.gov. Paper applications received from applicants that have not been approved for an exemption from required electronic submission will be disqualified from competitive review. Applicants that do not have an Internet connection or sufficient computer capacity to upload large documents to the Internet may contact ACF for an exemption that will allow the applicant to submit applications in paper format. See Funding Opportunity Announcement (FOA) for detailed information.","isApplicable":true}</t>
  </si>
  <si>
    <t>All funds are awarded directly to the grantees.</t>
  </si>
  <si>
    <t xml:space="preserve">All funds are awarded directly to the grantees. Applicants will receive notice of approval or disapproval approximately 120 days after receipt of application. </t>
  </si>
  <si>
    <t xml:space="preserve">Appeals are only available upon a finding of ineligibility for funding and are subject to ANA regulations at 45 CFR 1336.35 and HHS regulations in 45 CFR 16 </t>
  </si>
  <si>
    <t>Other - Not Specified</t>
  </si>
  <si>
    <t>{"types":{"moe":true,"formula":false,"matching":true},"formula":{"title":"","chapter":"","part":"","subPart":"","publicLaw":"","description":""},"matching":{"requirementFlag":"mandatory","percent":"20","description":"The 20% match is required unless waived in accordance with criteria published in 45 CFR 1336.50."},"moe":{"description":"A sample of a standard Maintenance of Effort (MOE) certification is available in the application instructions for this FOA at www.grants.gov. Applicants self-certify their maintenance of effort. The MOE should be on the applicant organization's letterhead. Submission is required for all applicants under this FOA. See Section IV.2. Formatting Application Submissions for instructions on its placement in the application submission.\nRequired for all applications."}}</t>
  </si>
  <si>
    <t>{"awarded":"other","description":"Grantees may annually apply for non-competitive continuation support within a project period of 5 years.","awardedDescription":"Annually"}</t>
  </si>
  <si>
    <t>[{"code":"program","isSelected":false,"description":""},{"code":"cash","isSelected":true,"description":"An SF-425 Cash Transaction Report is required to be submitted quarterly. An annual SF-425 for each budget period is also required to be submitted annually, and a final SF-425 is required at the end of the project period."},{"code":"progress","isSelected":true,"description":"ANA grantees are required to report project progress using the Objective Progress Report (OPR) (OMB No. 0970-0452, expiration date 12/31/2020) and the SF-425 on a semi-annual basis which are submitted electronically. In addition, grantees will be required to submit an Annual Data Report (ADR) (OMB No. 0970-0475, expiration date 03/31/2019) to report project data once a year and at the end of the project period.  The SF-425 is also required to be submitted annually and at the end of the project period.  ANA reviews grantee semiannual and annual reports to determine whether the grantee is meeting its project goal and objectives and completing activities identified in the Objective Work Plan (OWP) as well as to evaluate project effectiveness.  If progress concerns are identified, ANA may require quarterly reports.  In addition, ANA is required to describe and measure the impact of funded projects, their effectiveness in achieving stated goals, their impact on related programs, and when feasible, to obtain the views of persons participating in and served by funded projects.  ANA carries out this requirement through review of grantee submitted reports and through the use of structured on-site interviews using a data collection tool (OMB No. 0970-0379, expiration date 07/31/2019)."},{"code":"expenditure","isSelected":false,"description":""},{"code":"performanceMonitoring","isSelected":false,"description":""}]</t>
  </si>
  <si>
    <t>{"isApplicable":true,"description":"Audit requirements at 45 CFR 75 Subpart F apply."}</t>
  </si>
  <si>
    <t xml:space="preserve">The grantee should keep all program, administrative, and financial records available for 3 years after the expiration of the project period.  </t>
  </si>
  <si>
    <t>75-1536-0-1-506;</t>
  </si>
  <si>
    <t xml:space="preserve">(Cooperative Agreements) FY 17$1,914,209.00; FY 18 est $1,917,264.00; FY 19 est $1,917,264.00; FY 16$1,854,290.00; - </t>
  </si>
  <si>
    <t>Range $100,000 - $400,000;
average award: $387,027.</t>
  </si>
  <si>
    <t>{"list":[{"fiscalYear":2016,"description":"In FY16 ANA issued a funding opportunity for Native Language Community Coordination and awarded 5 cooperative agreements.  ANA will continue to fund those projects for a five year project period; however no new funding opportunity announcements under this program are planned for FY17 or beyond"},{"fiscalYear":2017,"description":"Five cooperative agreement recipients are in their second year of implementation of a 5 year project period.  They're all making great progress towards their goals of enhancing Native language resources, teachers, and partnerships across the educational continuum within their communities."}],"isApplicable":true}</t>
  </si>
  <si>
    <t>Program regulations are published in 45 CFR 1336.</t>
  </si>
  <si>
    <t>Carmelia A. StricklandMary E. Switzer Building,
Department of Health and Human Services,
330 C Street, SW.,
Mail Stop 4126, Washington, DC 20024 Email:&lt; a href='mailto:Carmelia.Strickland@acf.hhs.gov'&gt;Carmelia.Strickland@acf.hhs.gov&lt;/a&gt;Phone: 877-922-9262;</t>
  </si>
  <si>
    <t>http://www.acf.hhs.gov/programs/ana</t>
  </si>
  <si>
    <t xml:space="preserve">93.612 Native American Programs; </t>
  </si>
  <si>
    <t xml:space="preserve">Fiscal Year2016: Grantee: Cherokee Nation_x000D_
Project: Our Unified Language Curriculum_x000D_
Location: Tahlequah, Oklahoma_x000D_
Description: The Cherokee Nation of Oklahoma aims to develop and establish a coordinated, standardized Cherokee language curriculum available for each level of educational language learning (early childhood, elementary, high school, and college), a Cherokee Language Board to oversee collaborative efforts of language programs, and Cherokee Language Teacher Certification._x000D_
 Grantee: Sun'aq Tribe of Kodiak_x000D_
Location: Kodiak, AK _x000D_
Project Period: 8/1/2016 - 7/31/2021_x000D_
FY 2016 Award: $357,844_x000D_
Project Description: "Tamamta Liitukut" Kodiak Alutiiq Language Education Continuum Project (translated as “Everyone is Learning”) is designed to cultivate the Kodiak Alutiiq language education continuum by developing the speaking proficiency of preschool-aged children and their families through enhanced immersion language instruction. In addition to creating a new Alutiiq Language Nest to round out the Kodiak Alutiiq language education service continuum, this project will develop a community engagement and recruitment campaign, strengthen elementary and middle school language outreach, and provide supportive services for high school and college level Alutiiq language students to promote Alutiiq conversation among families._x000D_
</t>
  </si>
  <si>
    <t xml:space="preserve">Specific criteria for selecting proposals for funding are stated in each funding opportunity announcement. In general, proposals are judged on the basis of relevance to program objectives as stated in the funding opportunity announcement, project strategy, community support in project design and implementation, reasonable cost estimates, and qualifications of applicant organization and personnel. </t>
  </si>
  <si>
    <t>Sep 06,2014</t>
  </si>
  <si>
    <t>https://beta.sam.gov/fal/ee5da787981f4f6d8d3a8592ed1d10aa/view</t>
  </si>
  <si>
    <t xml:space="preserve">Analyses, Research and Studies to Address the Impact of CMS’ Programs on American Indian/Alaska Native (AI/AN) Beneficiaries and the Health Care System Serving these Beneficiaries	</t>
  </si>
  <si>
    <t>{"list":[{"act":{"description":"The Social Security Act, Section 1110, codified at 42 U.S.C., Section 1310. \r\nThis authority permits the obligation of funding for CMS to enter into grants and cooperative arrangements with organizations and certain other entities in order to aid in improving the administration and effectiveness of programs carried out by the agency. For purposes of this award, CMS is accepting an application from the National Indian Health Board (NIHB) under a single-source cooperative agreement. Approval to award this cooperative agreement to NIHB under a single-source award was granted by the Chief Grants Management Officer, dated April 6, 2017.\r\n"},"authorizationTypes":{"USC":false,"act":true,"statute":false,"publicLaw":false,"executiveOrder":false}}]}</t>
  </si>
  <si>
    <t xml:space="preserve">To further CMS’ mission and goals related to providing high quality health care to the American Indian/Alaska Native  (AI/AN) community by providing research and analysis to increase the understanding of, access to, and impact of CMS’ programs in Indian Country. _x000D_
_x000D_
Congress authorized AI/ANs to have access to Medicare and Medicaid services when provided through Indian Health Service (IHS) facilities located in tribal communities and amended titles XVIII and XIX of the Social Security Act to permit IHS facilities to bill Medicare and Medicaid for services provided to eligible AI/ANs. This authority was later extended to tribal facilities.  Congress has also provided authority for Indian health care programs and beneficiaries to participate in the Children’s Health Insurance program and the Health Insurance Marketplace.  _x000D_
These changes have created a direct relationship between CMS and the Indian Health Service, The research conducted under this cooperative agreement is needed to help improve administration of CMS’ programs given that CMS and IHS programs operate under different and sometimes competing authorities for CMS’ programs, the Social Security Act and for IHS’ programs, the Indian Health Care Improvement Act and the Indian Self Determination Education and Assistance Act, P.L. 93-638. To make CMS’ programs work with Indian health program authorities, a crucial first is step is for CMS to understand the impact of its policies on Indian health care providers and tribal members so that the agency can provide the AI/AN community greater access to CMS’ programs  in an effective and efficient manner.  _x000D_
_x000D_
The authority at Section 1110 of the Social Security Act permits CMS to enter into grants andcooperative arrangements with organizations and certain other entities in order to aid in improving administration and effectiveness of programs administered by the agency. To this end, the work conducted under this cooperative agreement will address the potential and actual impacts of CMS’ programs on AI/ANs and the health care system serving these beneficiaries. CMS’ understanding of the impact of its policies is vital to improving greater AI/AN access to and participation in CMS’ programs; improving and ensuring that appropriate health care payments and resources are provided to IHS  tribal, and urban Indian Health program providers; and contributing to overall improved health outcomes for Indian people.  The information and activities produced  or provided under the cooperative agreement will be used to develop culturally appropriate activities and strategies to improve how CMS’ program operate and are administered in Indian country._x000D_
</t>
  </si>
  <si>
    <t xml:space="preserve">Eligibility is limited to the National  indian Health Board, and this single source award was approved by the Chief Grants Management Officer.  NIHB meets the definition of “tribal organization”under the Indian Health Care Improvement Act (IHCIA) 25 USC Section 1603(26), with significant historical experience in providing outreach and education and the provision of health care information for Indian Tribes and Tribal Organizations.  NIHB is a legally established organization controlled and governed by Indians and  includes the maximum participation of Indians in all phases if its activities.  NIHB has 100 percent appointed or elected officers that comprise the Board of Directors.  NIHB acts in a supportive role to ensure the dissemination of health care education and information to tribes. _x000D_
_x000D_
NIHB must submit a copy of the 501(c) (3) Non-profit Certifion  as proof of non-profit status._x000D_
_x000D_
Applicant must have an Employer Identification Number (EIN), otherwise known as a Taxpayer Identification Number (TIN), to apply.  _x000D_
_x000D_
Applicant must have a Dun and Bradstreet (D&amp;B) Data Universal Numbering System (DUNS) number.  The DUNS number is a nine-digit identification number that uniquely identifies business entities.  To obtain a DUNS number, access the following website: http://www.dnb.com/  or call -866-705-5711.  This number should be entered in the block 8c (on the Form SF-424, Application for Federal Assistance).  The organization name and addressed entered in block 8a and 8c should be exactly as given for the DUNS number.  Applicant should obtain this DUNS number immediately to ensure all registration steps are completed in time._x000D_
_x000D_
Applicant must also register in the Central Contractor Registration (CCR) database in order to be able to submit the application.  Applicant should begin the CCR registration process immediately to ensure that it does not impair ability to meet required submission deadlines._x000D_
</t>
  </si>
  <si>
    <t xml:space="preserve">The primary beneficiaries of this effort are American Indians and Alaska Natives who are eligible for CMS’ programs to get them educated about and enrolled in CMS’ programs, as appropriate, ensure that Indian health care providers can participate and are enrolled in CMS programs ,and to reduce health disparities in tribal communities.  By enrolling in CMS’ programs, AI/ANs benefit by having greater access to services that may not be provided by their local Indian health care providers, and tribal communities benefit through increased resources to their Indian health care programs._x000D_
_x000D_
The Federal government will benefit by obtaining information to help make more informed policies which will  improve administration of CMS’ programs in tribal communities and therereby  provide AI/ANs access to quality health care._x000D_
Federally Recognized Indian Tribal Governments and  Native American Organizations would benefit because they can provide information and insight to help CMS understand the tribal provider and tribal beneficiary perspective so that CMS can make informed policies  decisions that would permit CMS’ programs to be administered and operate effectively and efficiently in tribal communities and not conflict with legislative/regulatory authority under which the Indian Health Service programs operates.  _x000D_
</t>
  </si>
  <si>
    <t>{"description":"NIHB must submit its 501c(3) Nonprofit Certification as proof of nonprofit status.","isApplicable":true}</t>
  </si>
  <si>
    <t>{"description":"This program is excluded from coverage under 2 CFR 200, Uniform Administrative Requirements, Cost Principles, and Audit Requirements for Federal Awards. A complete application should consist of the following documents organized in the following sequence:\r\nCover letter\r\nSF-424 Application for Federal Assistance\r\nSF-424A Budget Information\r\nA budget narrative not to exceed 15 single spaced pages\r\nAbstract of project\r\nA research project narrative that describes each of the five separate project objectives (the entire narrative not to exceed 40 single spaced pages)\r\nSF424B Assurances\r\nHealth Board resolution\r\n501(c)(3) Non-profit Certification\r\nResumes for all key personnel\r\nPosition descriptions\r\nDisclosure of lobbying activities (SFLLL) (if not applicable, then annotate the form)\r\nCopy of approved indirect cost (IDC) rate agreement (if applicable)\r\nDocumentation of current OMB A-133 required financial audit (if applicable)\r\nAcceptable forms of documentation include: e-mail confirmation form Federal Audit Clearinghouse (FC) that audits were submitted; or Face sheets from audit reports. These can be found at: http://harvester.census.gov/sac/ or http://harvester.census.gov/sac/dissem/entity.html:submit=Ret urn+tp+Entity+Search\r\nProject Narrative:\r\nSeparate Project Narratives are required for each of the five projects: Each narrative should be a separate Word document that does not exceed 8 pages with consecutively numbered pages If the individual project narrative exceeds the page limits noted above, only the first 8 pages will be reviewed. The total number for pages submitted should not exceed 40 pages—8 pages for each of the five projects.\r\n\r\nThere are three parts to the narrative for each of the five projects:\r\nPart A—Program Information (1 page limitation)\r\nSection 1: Needs\r\nPart B – Program Planning and Evaluation (6 page limitation); and\r\nSection I: Program Plans\r\nSection 2: Program Evaluation\r\nPart C—Program report. (1 page limitation)\r\nSection I: Describe major accomplishments over the last 24 months\r\nSection 2: Describe major activities over the last 24 months.\r\n\r\nBudget Narrative\r\nA separate budget narrative is required for each project. Each narrative must describe the budget amount(s) requested and match the corresponding scopes of work described in the project narrative. The total page limitation for the budget is three pages for each project for a total of 15 pages.\r\n\r\nThe applicant should provide a detailed breakdown of the aggregate number for the budget recorded on standard form 424 (SF 424) “application for Federal Assistance,” including allocations for each major set of activities or proposed tasks. The proposed budget justification must clearly describe each cost element in the related budget category. The budget must clearly identify what funds will be administered directly by the lead agency and what will be subcontracted to other partners. The designated lead agency is solely responsible for the fiscal management of the project.\r\n\r\nNIHB must supplement Budget Form SF424A with a Budget Narrative. The narrative must include a yearly breakdown of costs for the five-year grant period of performance. Specifically, the Budget Narrative should provide a detailed cost breakdown for each line item outlined in the SF 424A by year including a breakdown of costs for each activity/cost with the line item. The proportion of grant funding designed for each activity should be clearly outlined and justify the institutions readiness to receive funding through 2021 including complete explanations and justifications for the proposed grant activities. The budget must separate out funding that is administered directly by the awardee from any funding that will be subcontracted.\r\n\r\nThe following budget categories should be addressed (as applicable):\r\nPersonnel\r\n(Note: none of the funds shall be used to pay the salary of an individual, through a grant or other extramural mechanism, at a rate in excess of Executive Level II ($179,700)\r\nFringe benefits\r\nContractual costs, including subcontracts\r\nEquipment\r\nSupplies\r\nTravel\r\nIndirect charges, Indirect costs shall be supported by an approved Indirect cost rate agreement.\r\nOther costs, including those not otherwise associated with training and education.\r\n\r\nThe Budget Narrative must outline the strategies and activities of the program, and provide cost breakdowns for any subcontracts that will be implemented to achieve anticipated outcomes.\r\n\r\nThe Budget Narrative shall also clearly distinguish the funding source for any given activity/cost, as either Federal or Non-Federal. The applicant should pinpoint those costs funded through in –kind contributions. Applicant must include detailed salary and fringe benefit costs for staff dedicated to the project through an in-kind contribution, to include yearly salary costs and the percentage of time dedicated to the project (for any given year).\r\n\r\nThe total budget should include both direct and indirect costs, if applicable.\r\n"}</t>
  </si>
  <si>
    <t xml:space="preserve">The review process will include the following:_x000D_
NIHB’s application will be reviewed to determine eligibility using the criteria detailed in the funding opportunity announcement. An application that is received late or that fails to meet the eligibility requirements as detailed in the FOA or does not include the required forms will not be reviewed._x000D_
_x000D_
An independent, objective review of the application will be conducted. The review panel will assess the application based on the review criteria to determine the merits of the application and the extent to which it furthers the purposes of the research program. The review panel comments and recommendations will be condensed into a summary statement that will assist CMS in making the award decision. CMS will use the information to judge the likelihood that the project will be successfully implemented and will have tangible, beneficial outcomes._x000D_
_x000D_
The applicant will receive written notification of the award decision. An award will be made to the successful applicant on or before September 29, 2017._x000D_
_x000D_
The successful applicant will receive an official Notice of Award (NOA) signed by the CMS Grants Management Officer, OAGM, that will set forth the amount of the award and other pertinent information, including any specific terms conditions of the award required for the fulfillment of the grant. The NOA is a legal document issued to notify the grantee that the award has been approved and that funds are now available for draw down from the HHS Payment Management System (PMS). Any communication between CMS and an awardee prior to issuance of the NOA is not an authorization to begin implementation of a project. _x000D_
</t>
  </si>
  <si>
    <t>Contact headquarters for approval information</t>
  </si>
  <si>
    <t>Renewals for FY 2017-2021 will be provided each of these fiscal years based on the availability of funding and grantee’s acceptable performance</t>
  </si>
  <si>
    <t>{"types":{"moe":false,"formula":false,"matching":true},"matching":{"requirementFlag":"voluntary","percent":"0","description":" Section 1110 of the Social Security Act requires cost sharing by the applicant. To comply with this requirement, CMS requires that the applicant provide cost sharing equal to at least one percent (1%) of the amount of the award. This cost sharing requirement may be satisfied through in-kind contributions"}}</t>
  </si>
  <si>
    <t>{"awarded":"quarterly","description":"N/A"}</t>
  </si>
  <si>
    <t>[{"code":"program","isSelected":true,"description":"The grantee must submit the following required reports through the period of performance:  1) quarterly progress reports, 2) annual report, and 3) final report.  CMS will provide the format for these reports in the terms and conditions.\r\n\r\nResearch and analysis of impact of CMS Regulations/Initiatives on the Indian health care system—quarterly and annual reports to summarize the impacts of the CMS-related regulations and initiatives on provision of health care in the I/T/U system and AI/AN beneficiaries.\r\n\r\nData Research and Analysis Project-Prepare Medicare and Medicaid/CHIP annual reports that include: findings from the analysis of the Medicare, Medicaid, and CHIP data; identifies gaps in data collection; identifies shortcomings in system interactions; proposes CMS/IHS/SSA data interface protocols; and makes specific recommendations on additional data systems improvements.\r\n\r\n"},{"code":"cash","isSelected":false},{"code":"progress","isSelected":true,"description":"In order for CMS to monitor the grantee’s efforts toward reaching the goals of the grant program, the grantee must agree to provide CMS with information it may require to assess the functioning and effectiveness of the program and to ensure that the grant monies are expended for the purposes for which  they were awarded. \r\n\r\nThe grantee must submit the following required reports through the period of performance:  1) quarterly progress reports, 2) annual report, and 3) final report.  CMS will provide the format for these reports in the terms and conditions\r\n"},{"code":"expenditure","isSelected":true,"description":"Federal financial reporting--  submit the SF-425 Federal Financial Report on an annual, semi-annual, or quarterly basis.  More details are outlined in the Notice of award Terms and Conditions.\r\n\r\nTransparency Act Reporting Requirements— report information for each first-tier sub-award of $25,000 or more in Federal funds and executive total compensation for the recipient’s and surecipients’s five most highly compensated executives as outlined in Appendix A and 2 CFR Part 170 (on line at www.fsrs.gov ).\r\n\r\n"},{"code":"performanceMonitoring","isSelected":true,"description":"A performance report is required quarterly and annually."}]</t>
  </si>
  <si>
    <t>{"isApplicable":true,"description":"Guidelines within OMB Circular No. A-133 "}</t>
  </si>
  <si>
    <t xml:space="preserve">The recipient must maintain expenditures and other financial records detailing the use of cooperative agreement funds and the progress reports for three years from the day on which the grantee submits the last financial status report for the grant period unless there is an open investigation in which case the records must be maintained during the duration of the investigation </t>
  </si>
  <si>
    <t>05-0101-2-0-141;</t>
  </si>
  <si>
    <t xml:space="preserve">(Cooperative Agreements (Discretionary Grants)) FY 17$800,000.00; FY 18 est $800,000.00; FY 19 est $800,000.00; FY 15$885,000.00; FY 16$860,000.00; - </t>
  </si>
  <si>
    <t xml:space="preserve">FY 2014 - $635,000_x000D_
FY 2015 - $635,000 _x000D_
FY 2016 - $860,000_x000D_
_x000D_
Approximate average award -- $800,000. _x000D_
_x000D_
_x000D_
</t>
  </si>
  <si>
    <t>{"flag":"appendix","description":"Linda Gmeiner\r\nGrants Management Specialist\r\nCenters for Medicare &amp; Medicaid Services\r\nOffice of Acquisition and Grants Managemnet, AGG, DGM\r\n7500 Security Boulevard, M/S B3-30-03\r\nBaltimore, MD 21244-1850\r\n410-786-9954\r\nLinda.gmeiner@cms.hhs.gov\r\n"}</t>
  </si>
  <si>
    <t>Linda Gmeiner7500 Security Blvd.  M/S B3-30-03, Baltimore, MD 21244 Email:&lt; a href='mailto:Linda.gmeiner@cms.hhs.gov'&gt;Linda.gmeiner@cms.hhs.gov&lt;/a&gt;Phone: 410-786-9954;</t>
  </si>
  <si>
    <t>http://www.nihb.org</t>
  </si>
  <si>
    <t xml:space="preserve">93.621 Affordable Care Act Initiative to Reduce Avoidable Hospitalizations among Nursing Facility Residents; </t>
  </si>
  <si>
    <t xml:space="preserve">Application will be scored with at total of 100 points available.  A minimum score of 90 points is required for funding.  The following criteria will be used to evaluate the application received in response to the funding opportunity announcement._x000D_
_x000D_
1.	 Evaluation Criteria_x000D_
Part A:  Program Information – Addresses Needs (15 points)_x000D_
Part B:  Program Planning and Evaluations— Addresses project objectives, workplan and consultants)_x000D_
              Program Plans – (40 points)_x000D_
              Program Evaluation – (20 points)_x000D_
Part C:  Program Report --  Addresses organizational capabilities and qualifications (15 points)_x000D_
              Budget Narrative  -- (10 points)_x000D_
_x000D_
The instructions for preparing the application narrative also constitute the evaluation criteria for reviewing and scoring the application.  Weights assigned to each section are noted in parentheses.  Points will be assigned to each evaluation criteria totaling 100 points.  The ten-page narrative should include only the first year of activities, and information for multi-year projects should be included as an appendix._x000D_
</t>
  </si>
  <si>
    <t>Aug 29,2014</t>
  </si>
  <si>
    <t>https://beta.sam.gov/fal/699e5ea6144b442fae22f9d95545a2d8/view</t>
  </si>
  <si>
    <t>Health Professions Student Loans, Including Primary Care Loans/Loans for Disadvantaged Students</t>
  </si>
  <si>
    <t>HPSL, PCL, LDS</t>
  </si>
  <si>
    <t>{"list":[{"act":{"description":"Public Health Service Act, Title VII, Part C, Section 721-735, 42 U.S.C. 292q-292y; Health Professions Education Partnerships Act of 1998, Public Law 105-392; Section 5201(a)(1)(B) of the Affordable Care Act; Section 5201(b) of the Affordable Care Act."},"authorizationTypes":{"act":true}}]}</t>
  </si>
  <si>
    <t xml:space="preserve">To increase educational opportunities by providing long-term, low-interest loans to students in need of financial assistance and in pursuit of a course of study in an approved health discipline. </t>
  </si>
  <si>
    <t>PROJECT GRANTS (TO CAPITALIZE LOAN FUNDS)</t>
  </si>
  <si>
    <t>Any accredited public or other nonprofit private school of medicine, dentistry, osteopathic medicine, optometry, podiatry, pharmacy, or veterinary medicine which provides a course of study leading to a degree of Doctor of Medicine or Doctor of Osteopathic Medicine for PCL and LDS borrowers, Doctor of Dentistry (or an equivalent degree), Doctor of Optometry (or an equivalent degree), Doctor of Podiatric Medicine (or an equivalent degree), Bachelor of Science in Pharmacy (or an equivalent degree), Doctor of Pharmacy (or an equivalent degree), or Doctor of Veterinary Medicine (or an equivalent degree) for HPSL and LDS borrowers. Additionally, the school must be located in the United States, the District of Columbia, the Commonwealth of Puerto Rico, the Northern Mariana Islands, the U.S. Virgin Islands, Guam, American Samoa, the Republic of Palau, the Republic of the Marshall Islands, or the Federated States of Micronesia. Federally Recognized Indian Tribal Government and Native American Organizations may apply if they are otherwise eligible.</t>
  </si>
  <si>
    <t>Student applicants must display financial need and be enrolled or accepted for enrollment in a health professions school to pursue a full-time course of study leading to a degree as specified above. Students must also be citizens, nationals or lawful permanent residents of the United States, the District of Columbia, the Commonwealths of Puerto Rico, the Northern Mariana Islands, the U.S. Virgin Islands, Guam, American Samoa, the Republic of Palau, the Republic of the Marshall Islands, or the Federated States of Micronesia.</t>
  </si>
  <si>
    <t>{"description":"Annual operating reports serve as the renewal application for current loan recipient institutions.","isApplicable":true}</t>
  </si>
  <si>
    <t>{"description":"Students should apply at financial aid office of school of their choice for assistance in applying for a loan. The school then tabulates requests for financial aid and awards loans based on needs of students and available funds. \r\n\r\nSchools can obtain new applications for this program from the Division of Health Careers and Financial Support by calling (301) 443-1173. Annual operating reports serve as the renewal application for current loan recipient institutions\r\n"}</t>
  </si>
  <si>
    <t>Notification is made in writing (electronic) by a Notice of Award. When Federal Capital Contribution funds are available for re-distribution, a Notice of Award is sent to the School's Contact Person notifying the school of the amount of federal funds allocated for loans within program and discipline prior to the beginning of the academic year in which the award is to be utilized. Students are notified by the school’s financial aid office of approval or disapproval of loans at times determined by schools.</t>
  </si>
  <si>
    <t>Applications are only required for new schools. Annual Operating Reports are required for renewals.</t>
  </si>
  <si>
    <t>{"types":{"moe":false,"formula":true,"matching":true},"formula":{},"matching":{"requirementFlag":"voluntary","percent":"0","description":"11% Matching Requirement.  Under the Federal Capital Contribution method, a school must match the Federal Capital Contribution with an amount equal to one-ninth of the funds drawn down."}}</t>
  </si>
  <si>
    <t>{"awarded":"other","description":"The time required by a student to complete the necessary course of study leading to a degree and subject to the availability of funds. ","awardedDescription":"Recipient institutions drawdown funds, as necessary, from the Payment Management System (PMS), the centralized web based payment system for HHS awards.\r\n\r\n"}</t>
  </si>
  <si>
    <t>[{"code":"program","isSelected":true,"description":"Both program and financial reports are required. An Annual Operating Report (AOR) through electronic submission at http://grants.hrsa.gov must be submitted 45 days after the end of each budget period.  "},{"code":"cash","isSelected":false},{"code":"progress","isSelected":false},{"code":"expenditure","isSelected":false},{"code":"performanceMonitoring","isSelected":false}]</t>
  </si>
  <si>
    <t>Financial records must be kept until such time as agreed upon with the Secretary as specified in 42 CFR 57.215._x000D_
_x000D_
Recipients are required to maintain grant accounting records 3 years after the date they submit  Annual Operating Report (AOR).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</si>
  <si>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(Project Grants (to capitalize loan funds)) FY 17$20,599,308.00; FY 18 est $5,551,875.00; FY 19 est $13,075,592.00; FY 16$9,773,066.00; - LDS Project Grants (to capitalize loan funds)(Project Grants (to capitalize loan funds)) FY 17$406,845.00; FY 18 est $9,854,161.00; FY 19 est $5,130,503.00; FY 16$6,740,331.00; - PCL Project Grants (to capitalize loan funds)(Project Grants (to capitalize loan funds)) FY 17$3,400,395.00; FY 18 est $6,550,703.00; FY 19 est $4,975,549.00; FY 16$966,224.00; - HPSL Project Grants (to capitalize loan funds)</t>
  </si>
  <si>
    <t>$1,780 to $5,545,683 for FY 17: Average: $369,796 per institution for FY 17.</t>
  </si>
  <si>
    <t xml:space="preserve">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http://www.hrsa.gov/grants/hhsgrantspolicy.pdf._x000D_
</t>
  </si>
  <si>
    <t>Jim Essel (PCL), Devonaline Horne (LDS), or Hai Le (HPSL), Division of Health Careers and Financial Support, Bureau of Health Workforce, Health Resources and Services Administration, Department of Health and Human Services5600 Fishers Lane, Room 15N58, Rockville, MD 20857 Email:&lt; a href='mailto:jim.essel@hrsa.hhs.gov'&gt;jim.essel@hrsa.hhs.gov&lt;/a&gt;Phone: (301) 443-1173;</t>
  </si>
  <si>
    <t>http://bhw.hrsa.gov/scholarshipsloans/index.html</t>
  </si>
  <si>
    <t xml:space="preserve">84.038 Federal Perkins Loan Program_Federal Capital Contributions; </t>
  </si>
  <si>
    <t>Applications will be reviewed for completeness, accuracy, and to determine if applicant schools meet minimum program requirements.</t>
  </si>
  <si>
    <t>https://beta.sam.gov/fal/d31631a972fd4d878cac10763e1432fa/view</t>
  </si>
  <si>
    <t>Public Health Service Evaluation Funds</t>
  </si>
  <si>
    <t>PHS Evaluation Funds</t>
  </si>
  <si>
    <t>{"list":[{"act":{"description":"Section 241 of the Public Health Service Act"},"authorizationTypes":{"act":true}}]}</t>
  </si>
  <si>
    <t>To carry out evaluations (including longitudinal evaluations) of teen pregnancy prevention approaches.</t>
  </si>
  <si>
    <t>Nonprofit, for profit, small businesses, community based organizations, faith based organizations, universities, hospitals, state and local governments, US territories and possessions, tribal entities, native American organizations are eligible to apply.</t>
  </si>
  <si>
    <t xml:space="preserve">Researchers, Policymakers, Teens, Parents_x000D_
</t>
  </si>
  <si>
    <t>{"description":"A non-profit organization must provide evidence of its non-profit status.  OMB Circular No. A-87 applies to this program.  2 CFR 200, Subpart E - Cost Principles applies to this program.","isApplicable":true}</t>
  </si>
  <si>
    <t>{"description":"This application may be found on www.grants.gov by CFDA search and must be submitted electronically through grants.gov."}</t>
  </si>
  <si>
    <t>All applications and proposals are read by a panel of independent experts who make recommendations for action to the Office of Adolescent Health. After considering the recommendation of this panel, the Director of the Office of Adolescent Health makes the final decision on the funding of applications. All applicants are notified in writing of actions taken on their applications. A Notice of Award is issued for those applications that are approved and funded.</t>
  </si>
  <si>
    <t>Support may be requested for a total project period of 2 years.  Extensions to the project period may be made if deemed appropriate by the Office of Adolescent Health and approved by the Office of Grants Management.</t>
  </si>
  <si>
    <t>{"awarded":"letter","description":"Availability of funds is limited to the project period."}</t>
  </si>
  <si>
    <t>[{"code":"program","isSelected":true,"description":"Annual progress reports are due 90 days after the end of the budget period."},{"code":"cash","isSelected":true,"description":"Quarterly SF425 Federal Financial Reports are required to be filed with the Division of Payment Management. "},{"code":"progress","isSelected":true,"description":"Progress reports are required semi-annually each year of the grant.  Annual progress reports are due 90 days after the end of the budget period."},{"code":"expenditure","isSelected":true,"description":"SF425 Federal Financial Reports  are required to be submitted to the Office of Grants Management quarterly with an annual FFR due 90 days after the end of the budget period.  FFR's must be submitted electronically through GrantSolutions."},{"code":"performanceMonitoring","isSelected":true,"description":"Performance monitoring is conducted by office staff (project officers) via monthly conference calls, email communication, progress reports, and site visits (when funds are available for travel)."}]</t>
  </si>
  <si>
    <t>Financial records, supporting documents, statistical records, and all other records pertinent to a grant shall be retained for a minimum of 3 years, or longer pending completion and resolution of any audit findings. HHS and the Comptroller General of the United States or any of their designated authorized officials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 Financial records, supporting documents, statistical records, and all other records pertinent to a grant shall be retained for a minimum of 3 years, or longer pending completion and resolution of any audit findings. HHS and the Comptroller General of the United States or any of their designated authorized officials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</si>
  <si>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(Cooperative Agreements) FY 17$1,500,000.00; FY 18 Estimate Not Available  FY 19 Estimate Not Available  FY 16$357,345.00; - </t>
  </si>
  <si>
    <t>$357,345 awarded for a fully funded 2 year project period from FY16-FY18</t>
  </si>
  <si>
    <t>{"flag":"appendix","description":"Amy Feldman Farb, Evaluation Specialist, Office of Adolescent Health, 240-453-2836, Amy.Farb@hhs.gov "}</t>
  </si>
  <si>
    <t>Alice Bettencourt1101 Wootton Parkway, Suite 550_x000D_
, Rockville, MD 20852 Email:&lt; a href='mailto:Alice.Bettencourt@hhs.gov'&gt;Alice.Bettencourt@hhs.gov&lt;/a&gt;Phone: 240-453-8822;</t>
  </si>
  <si>
    <t>http://www.hhs.gov/oah</t>
  </si>
  <si>
    <t>Fiscal Year2016: $357,345 awarded for a fully funded 2 year project period from FY16-FY18Fiscal Year2018: The final report is expected in June 2018.Fiscal Year2017: The current grantee is exploring new questions in the area of teen pregnancy prevention through analyses of existing data from the OAH Teen Pregnancy Prevention Program and is focusing on programs implemented with middle school youth. The purpose of this project is to enhance understanding of interventions designed to reduce teen pregnancy and existing disparities and to continue to increase available evidence. The final report is expected in June 2018.</t>
  </si>
  <si>
    <t>An objective review committee scored applications based on 5 criteria categories: 1. Significance, 2. Research Design and Methods, 3. Capacity and Experience of the Applicant and Applicant Organization, 4. Project Management and Work Plan, 5. Budget and Budget Narrative.</t>
  </si>
  <si>
    <t>https://beta.sam.gov/fal/08866e3cdf4e4d4eb790b3a10d8d56d2/view</t>
  </si>
  <si>
    <t>Research, Monitoring and Outcomes Definitions for Vaccine Safety</t>
  </si>
  <si>
    <t>Vaccine Safety Research</t>
  </si>
  <si>
    <t>{"list":[{"act":{"description":"Section 1702(a) [42 U.S.C. 300u-1(a)] and Section 1703(a) and (c) [42 U.S.C. 300u-2(a) and (c)] of the Public Health Service Act, as amended"},"authorizationTypes":{"act":true}}]}</t>
  </si>
  <si>
    <t xml:space="preserve">The National Vaccine Program Office (NVPO) collaborates with federal partners to provide strategic direction for the coordination of the vaccine and immunization enterprise for the National Vaccine Plan (NVP) implementation http://www.hhs.gov/nvpo/vacc_plan/2010%20Plan/nationalvaccineplan.pdf_x000D_
NVPO is looking to partner with an institution or organization to conduct research or surveillance improvements related to vaccine safety. The areas of research are specifically, but not limited to, predicting the safety profile of new vaccines during the early development stage, developing or modifying existing vaccines to improve their safety, conducting applied research that will have a direct impact on the current vaccine safety monitoring system, conducting research that will improve the safety profile of currently marketed vaccines, conducting research that will improve the understanding of the safety profile of immunizations that are or will be recommended for adults over 65 years old_x000D_
</t>
  </si>
  <si>
    <t>Public (including city, county, regional, and State government) organizations and private nonprofit entities.</t>
  </si>
  <si>
    <t xml:space="preserve">Improving vaccine safety for adults. </t>
  </si>
  <si>
    <t>{"description":"A nonprofit private entity must provide evidence of its nonprofit status. Allowability of costs charged to the cooperative agreement will be determined in accordance with the following Cost Principles: OMB Circular No. A-21 for educational institutions, OMB Circular No. A-122 for nonprofit organizations. Faith based organizations are eligible to apply. ","isApplicable":true}</t>
  </si>
  <si>
    <t>{"description":"OMB Circular No. A-102 applies to this program. OMB Circular No. A-110 applies to this program. To apply, access the announcement through www.grants.gov. Enter the CFDA# and follow the website instructions. Applications submitted after the deadline will not be accepted for review. The submission deadline will not be extended. Applications which do not conform to the requirements of the grant announcement will not be accepted for review. Applications may only be submitted electronically via www.grants.gov. Any applications submitted via any other means of electronic communication, including facsimile or electronic mail, will not be accepted for review."}</t>
  </si>
  <si>
    <t>Applications will be screened upon receipt. Those that are judged to be ineligible will not be reviewed. Accepted applications will be reviewed for technical merit in accordance with PHS policies. Applications will be evaluated by a technical review panel composed of experts. Final funding decisions will be determined by the NVPO Office Director; taken into consideration are the recommendations of the review panel; program needs, stated preferences; geographic location. All applicants are notified in writing of actions taken on their applications. A Notice of Award is issued for those applications that are approved and funded.</t>
  </si>
  <si>
    <t>from 6 to 9 months</t>
  </si>
  <si>
    <t>{"awarded":"letter","description":"Cooperative Agreements may not exceed 2 years (subject to the availability of funds).  Payment will be made either on a monthly cash request basis or under Electronic Transfer System.  Necessary instructions for the appropriate type of payment will be issued at the time an award is made.\r\n"}</t>
  </si>
  <si>
    <t>[{"code":"program","isSelected":true,"description":"Quarterly and Annual Progress Reports must be submitted each year.  A Final Report will be due 90 days after the end of the project period."},{"code":"cash","isSelected":true,"description":"Federal Financial Reports (FFR) SF425 are required quarterly, and must be submitted to Payment Management Services 30 days after the end of each calendar quarter.  \r\n"},{"code":"progress","isSelected":true,"description":"A revised work plan must be submitted each year to indicate any service and/or partnership revisions"},{"code":"expenditure","isSelected":true,"description":"Quarterly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final performance report is due 90 days following the end of the project period."}]</t>
  </si>
  <si>
    <t>75-0150-0-1-120;</t>
  </si>
  <si>
    <t>(Cooperative Agreements) FY 18 Estimate Not Available  FY 17 est $750,000.00; FY 16$250,000.00;</t>
  </si>
  <si>
    <t>Estimated Funds Available for Competition  $750,000</t>
  </si>
  <si>
    <t>{"list":[{"fiscalYear":2016,"description":"Vaccine Confidence 1 award for $250,000 for FY2016"},{"fiscalYear":2017,"description":"Awardee: Kaiser Foundation Hospitals\r\nProject Award: $338,425\r\nDescription: This project focuses on adversomics. It aims to identify inherited, immunologic, and clinical factors that may predict the occurrence of febrile seizures after measles vaccination.\r\nAwardee: Cincinnati Children's Hospital Medical Center\r\nProject Award: $250,000\r\nDescription: This project focuses on maternal immunization safety. It aims to validate the Global Alignment of Immunization Safety Assessment in pregnancy (GAIA) maternal and neonatal outcome definitions to standardize the evaluation of the safety of vaccines.\r\nAwardee: The Rockefeller University\r\nProject Award: $161,575\r\nDescription: This project focuses on precision medicine. It aims to analyze the genetic determinants of the immune response following yellow fever vaccination among individuals who experience serious adverse events."},{"fiscalYear":2018,"description":"unknown at this time"}],"isApplicable":true}</t>
  </si>
  <si>
    <t xml:space="preserve">HHS Grants Policy Statement is available online: _x000D_
http://www.ahrq.gov/funding/policies/hhspolicy/index.html _x000D_
HHS Grants Policies and Regulations are available online: http://www.hhs.gov/grants/grants/grants-policies-regulations/_x000D_
_x000D_
</t>
  </si>
  <si>
    <t>{"flag":"appendix","description":"Karin Bok, MS, PhD\r\n202-690-1191\r\nKarin.Bok@hhs.gov"}</t>
  </si>
  <si>
    <t>Eric C. West1101 Wootton Parkway
Tower Building Suite 550, Rockville, MD 20852 Email:&lt; a href='mailto:eric.west@hhs.gov'&gt;eric.west@hhs.gov&lt;/a&gt;Phone: (240) 453-8822.;</t>
  </si>
  <si>
    <t>http://www.hhs.gov/nvpo</t>
  </si>
  <si>
    <t xml:space="preserve">Fiscal Year2016: Vaccine Confidence 1 award for $250,000 for FY2016_x000D_
 Vaccine Safety Cooperative Agreements; 2 awards each for $250,000 for FY2015_x000D_
Vaccine Confidence 1 award for $250,000 for FY2016_x000D_
</t>
  </si>
  <si>
    <t>Please see the current FOA.</t>
  </si>
  <si>
    <t>Nov 01,2014</t>
  </si>
  <si>
    <t>https://beta.sam.gov/fal/73ad7653c8e94f2b9251d58d32563dad/view</t>
  </si>
  <si>
    <t>Leading Edge Acceleration Projects (LEAP) in Health Information Technology</t>
  </si>
  <si>
    <t>LEAP</t>
  </si>
  <si>
    <t>OFFICE OF THE NATIONAL COORDINATOR FOR HEALTH INFORMATION TECHNOLOGY (ONC), HEALTH AND HUMAN SERVICES, DEPARTMENT OF</t>
  </si>
  <si>
    <t>Through this notice of funding opportunity (NOFO) ONC seeks to partner with innovative organizations that can look to the future and develop leading solutions and innovations to some of these vexing problems. As such this announcement is focused on two areas of interest: (1) Expanding the scope, scale, and utility of population-level data-focused APIs; and (2) Advancing clinical knowledge at the point of care.</t>
  </si>
  <si>
    <t>Public or non-profit private institutions, such as a university, college, or a faith-based or community-based organization; units of local or state government, eligible agencies of the federal government, Indian/Native American Tribal Governments (federally recognized, other than federally recognized, and tribally designated organizations).</t>
  </si>
  <si>
    <t>{"description":"Non-profit applicants must submit proof of non-profit status.  Any of the following constitutes acceptable proof of such status:\n\n•\tA copy of a currently valid IRS tax exemption certificate.\n\n•\tA statement from a state taxing body, state attorney general, or other appropriate state official certifying that the applicant organization has a non-profit status and that none of the net earnings accrue to any private shareholders or individuals.\n\n•\tA certified copy of the organization’s certificate of incorporation or similar document that clearly establishes non-profit status.","isApplicable":true}</t>
  </si>
  <si>
    <t>The final award decision will be made by the National Coordinator for Health Information Technology taking into consideration several factors such as the results of the merit review process, results of the pre-award risk assessment, compliance with programmatic and grants management requirements; the reasonableness of the estimated costs, available funding, geographical dispersion, program priorities; and the likelihood that the proposed project will result in the benefits expected.  All applicants will receive a summary of the objective review panel’s assessment of the application’s strengths, weaknesses, and score.
The recipients Authorized Representatives will receive the notice of award electronically from ONC.  The Recipient accepts the award by drawing down funds.  By accepting an ONC award, the recipient assumes legal, financial, administrative, and programmatic responsibility for administering the award in accordance with the terms and conditions of the award, as well as applicable laws, rules, regulations, and Executive Orders governing HHS assistance awards, all of which are to be incorporated into the award by reference.  Failure to comply with these requirements may result in suspension or termination of the awards and/or ONC’s recovery of award funds.</t>
  </si>
  <si>
    <t>{"flag":"yes","list":[{"start":"2018-07-01","end":"2018-08-17"}]}</t>
  </si>
  <si>
    <t>Renewals may be available if the applicant is able to successfully show progress towards achieving specified goals.</t>
  </si>
  <si>
    <t>{"awarded":"other","description":"Assistance will be available during the period of performance of the award (September 2018-2023), and 90 days after the close of the period of performance for reconciliation.","awardedDescription":"Funding will be released monthly based on the completion of milestones."}</t>
  </si>
  <si>
    <t>[{"code":"program","isSelected":false,"description":""},{"code":"cash","isSelected":false,"description":""},{"code":"progress","isSelected":true,"description":"ONC Program Progress Reports (PPR) are due quarterly.  The PPR will address, to the extent applicable:\no\tdegree to which performance goals were attained (actual performance versus targeted performance) \no\tdata source and validation method for performance measures\no\topportunities to address performance deficiencies\no\taccomplishments\no\tnext steps \no\tchallenges \no\tbarriers\no\trecommendations to address challenges and barriers\nONC will provide specific guidance regarding the content and format of the PPR before the reports are due."},{"code":"expenditure","isSelected":true,"description":"Expenditures must be reported, on a semi-annual basis, using the SF-425, Federal Financial Report (FFR). Reports are due to HHS no later than April 30 of each year the award is active for funds expended between October and March, and no later than October 31 for funds expended between April and September.  The semi-annual FFR will be submitted using the Online Data Collection (OLDC) system.  ONC will not accept reports sent directly to the ONC Grants mailbox.  \n\nThe FFR Cash Transaction Report, a subset of the SF-425, Federal Financial Report, is submitted via the Payment Management System (PMS) every calendar quarter for the life of the award.  The report must be submitted within 30 days after the end of the quarter (January 31, April 30, July 31, and October 31)."},{"code":"performanceMonitoring","isSelected":false,"description":""}]</t>
  </si>
  <si>
    <t>records, and all other records that are required by the terms of a grant, or may reasonably be considered pertinent to a grant, for a period of three years from the date the final FFR is submitted.  For awards where the FFR is submitted at the end of the competitive segment, the three-year retention period will be calculated from the date the final FFR, for the entire competitive segment, is submitted.  
45 CFR Part 75.361 provides exceptions and qualifications to the three-year retention requirement.  For example, if any litigation, claim, financial management review, or audit is started before the expiration of the three-year period, the records must be retained until all litigation, claims, or audit findings involving the records have been resolved and final action taken. This section also specifies the retention period for other types of grant-related records, including indirect cost proposals and property records. See 45 CFR 75.335for record retention and access requirements for contracts under grants.</t>
  </si>
  <si>
    <t>75-0130-0-1-551;</t>
  </si>
  <si>
    <t xml:space="preserve">(Cooperative Agreements (Discretionary Grants)) FY 17 FY 18 est $2,000,000.00; FY 19 - </t>
  </si>
  <si>
    <t>There has been $2,00,000 allocated for FY 18 for this program. We estimate that we will award two (2) total; the award amounts will be $1,000,000 for each.   The award amount will be determined upon the documentation, scope, and strength the awardee’s proposal.</t>
  </si>
  <si>
    <t>•	45 CFR, Part 75—Uniform Administrative Requirements, Cost Principles, and Audit Requirements For HHS Awards
http://www.ecfr.gov/cgi-bin/text-idx?SID=06a0b0411d1520fae5e2799030e64ebf&amp;node=pt45.1.75&amp;rgn=div5
•	HHS Grants Policy Statement
https://www.hhs.gov/sites/default/files/grants/grants/policies-regulations/hhsgps107.pdf</t>
  </si>
  <si>
    <t>Carmel Halloun330 C Street SW, Washington, DC 20201 Email:&lt; a href='mailto:carmel.halloun@hhs.gov'&gt;carmel.halloun@hhs.gov&lt;/a&gt;Phone: 202-720-2919;Kevin Chaney330 C Street SW, Washington, DC 20201 Email:&lt; a href='mailto:kevin.chaney@hhs.gov'&gt;kevin.chaney@hhs.gov&lt;/a&gt;Phone: 202-969-3369;</t>
  </si>
  <si>
    <t>https://www.healthit.gov</t>
  </si>
  <si>
    <t>Proposals will be reviewed by a review panel comprised of no less than one (1) federal employee and subject matter experts (non-federal employees). Each proposal will receive a score based on strength and merit of their proposals based on the merit review criteria of Understanding of Project Purpose, Approach and Activities, Applicant Capabilities , and Budget, Level of Effort, and Justification. A detailed list of merit review criteria in these areas are detailed in the funding opportunity announcement.</t>
  </si>
  <si>
    <t>Jun 26,2018</t>
  </si>
  <si>
    <t>https://beta.sam.gov/fal/6e608128197a474092f935f4a1f443c6/view</t>
  </si>
  <si>
    <t>Enhancing the Logical Observation Identifiers Names and Codes (LOINC®) Standard to meet U.S. Interoperability Needs</t>
  </si>
  <si>
    <t>LOINC</t>
  </si>
  <si>
    <t>This single source cooperative agreement to Regenstrief, is being made in order to expedite improvements and bridge gaps between Health Level 7 International’s (HL7®) Fast Healthcare Interoperability Resources (FHIR®). Additionally, the cooperative agreement will advance the production deployment of FHIR-based terminology services, support LOINC content developers as they develop new content that supports the USCDI improvements, and enhance tools for LOINC implementers.</t>
  </si>
  <si>
    <t>The Regenstrief Institute is the only entity to apply for this award.</t>
  </si>
  <si>
    <t>The recipients’ Authorized Representatives will receive the NGA electronically from ONC.  The recipient accepts the award by drawing down funds.  By accepting an ONC award, the recipient assumes legal, financial, administrative, and programmatic responsibility for administering the award in accordance with the terms and conditions of the award, as well as applicable laws, rules, regulations, and Executive Orders governing HHS assistance awards, all of which are to be incorporated into the award by reference.  Failure to comply with these requirements may result in suspension or termination of the awards and/or ONC’s recovery of award funds.</t>
  </si>
  <si>
    <t>{"flag":"yes","list":[{"start":"2018-07-01","end":"2018-08-01"}]}</t>
  </si>
  <si>
    <t>The awarding agency may issue a 30-day rework period should the NOFO applicant fail to submit the required objectives as described in the NOFO SOW. There will be no appeals process for this program.</t>
  </si>
  <si>
    <t>{"awarded":"other","description":"Assistance will be available during the period of performance (September 2018-September 2023), as well as 90 days after the close of the period of performance for reconciliation and close out.","awardedDescription":"Assistance will be released monthly based on the achievement of milestones."}</t>
  </si>
  <si>
    <t>[{"code":"program","isSelected":false,"description":""},{"code":"cash","isSelected":false,"description":""},{"code":"progress","isSelected":true,"description":"ONC Program Progress Reports (PPR) are due semi-annually.  The PPR will address, to the extent applicable:\n•\tdegree to which performance goals were attained (actual performance versus targeted performance) \n•\tdata source and validation method for performance measures\n•\topportunities to address performance deficiencies\n•\taccomplishments\n•\tnext steps \n•\tchallenges \n•\tbarriers\n•\trecommendations to address challenges and barriers\n\nONC will provide specific guidance regarding the content and format of the PPR before the reports are due."},{"code":"expenditure","isSelected":true,"description":"Expenditures must be reported, on a semi-annual basis, using the SF-425, Federal Financial Report (FFR). Reports are due to HHS no later than April 30 of each year the award is active for funds expended between October and March, and no later than October 31 for funds expended between April and September.  The semi-annual FFR will be submitted using the Online Data Collection (OLDC) system.  ONC will not accept reports sent directly to the ONC Grants mailbox.  \n\nThe FFR Cash Transaction Report, a subset of the SF-425, Federal Financial Report, is submitted via the Payment Management System (PMS) every calendar quarter for the life of the award.  The report must be submitted within 30 days after the end of the quarter (January 31, April 30, July 31, and October 31)."},{"code":"performanceMonitoring","isSelected":false,"description":""}]</t>
  </si>
  <si>
    <t>Recipients generally must retain financial and programmatic records, supporting documents, statistical records, and all other records that are required by the terms of a grant, or may reasonably be considered pertinent to a grant, for a period of three years from the date the final FFR is submitted.  For awards where the FFR is submitted at the end of the competitive segment, the three-year retention period will be calculated from the date the final FFR, for the entire competitive segment, is submitted.  
45 CFR Part 75.361 provides exceptions and qualifications to the three-year retention requirement.  For example, if any litigation, claim, financial management review, or audit is started before the expiration of the three-year period, the records must be retained until all litigation, claims, or audit findings involving the records have been resolved and final action taken. This section also specifies the retention period for other types of grant-related records, including indirect cost proposals and property records. See 45 CFR 75.335for record retention and access requirements for contracts under grants.</t>
  </si>
  <si>
    <t xml:space="preserve">(Cooperative Agreements) FY 17 FY 18 est $625,000.00; FY 19 - </t>
  </si>
  <si>
    <t>There has been $625,000 allocated for FY 18 for this award. One award will be made to the Regenstrief Institute.</t>
  </si>
  <si>
    <t>•	45 CFR, Part 75—Uniform Administrative Requirements, Cost Principles, and Audit Requirements For HHS Awards
http://www.ecfr.gov/cgi-bin/text-idx?SID=06a0b0411d1520fae5e2799030e64ebf&amp;node=pt45.1.75&amp;rgn=div5
•	HHS Grants Policy Statement
https://www.hhs.gov/sites/default/files/grants/grants/policies-regulations/hhsgps107.pdf</t>
  </si>
  <si>
    <t>Carmel Halloun330 C Street SW, Washington, DC 20201 Email:&lt; a href='mailto:carmel.halloun@hhs.gov'&gt;carmel.halloun@hhs.gov&lt;/a&gt;Phone: 202-720-2919;Tracy Okubo330 C Street SW, Washington, DC 20201 Email:&lt; a href='mailto:tracy.okubo@hhs.gov'&gt;tracy.okubo@hhs.gov&lt;/a&gt;Phone: 202-969-3627;</t>
  </si>
  <si>
    <t>Proposals will be reviewed by a review panel comprised of no less than one (1) federal employee and subject matter experts (non-federal employees). The proposal will receive a score based on strength and merit of their proposals based on the merit review criteria of Understanding the Requirements, Technical Approach, Staffing Qualifications, Innovation, Development of Solutions, and Reasonableness of Budget Narrative. A detailed list of merit review criteria in these areas are outlined in the funding opportunity announcement.</t>
  </si>
  <si>
    <t>https://beta.sam.gov/fal/373861b67e5c4299988cd2db170667f7/view</t>
  </si>
  <si>
    <t>Trusted Exchange Framework and Common Agreement (TEFCA) Recognized Coordinating Entity (RCE) Cooperative Agreement</t>
  </si>
  <si>
    <t>TEFCA RCE Cooperative Agreement</t>
  </si>
  <si>
    <t>The purpose of this program is to support efforts to advance the establishment of an interoperable health system that (1) empowers individuals to use their electronic health information to the fullest extent (2) enables providers and communities to deliver smarter, safer, and more efficient care, and (3) promotes innovation at all levels. The Draft Trusted Exchange Framework, released on January 5, 2018, advances the goals of the 21st Century Cures Act (Cures Act) to advance nationwide interoperability by creating a common set of principles, terms, and conditions that facilitate trust between health information networks (HINs). 
The Draft Trusted Exchange Framework contains two parts: Part A—Principles for Trusted Exchange and Part B—Minimum Required Terms and Conditions for Trusted Exchange. Part A provides guard rails and general principles that HINs  and Qualified HINs  should follow to engender trust amongst Participants and End Users. Part B provides specific minimum required terms and conditions to be included into a single Common Agreement by a RCE. ONC will review comments received on Part A and Part B to develop a final Trusted Exchange Framework that the RCE would assist in implementing. 
Part B of the Draft Trusted Exchange Framework is not intended to be an all-encompassing participation agreement, but rather includes provisions to address identified areas of variation across existing network agreements. This funding opportunity announcement seeks to identify a single RCE that will – in collaboration with ONC – incorporate the final Part B requirements into a single Common Agreement to which Qualified HINs and their Participants may voluntarily agree to adhere. Development of a single, all-encompassing agreement that is nationwide in scope will significantly reduce the need for one-off or point-to-point interfaces, which are costly, complex to create and maintain, and an inefficient use of provider and health IT developer resources.</t>
  </si>
  <si>
    <t>Any entity applying for a cooperative agreement must satisfy the following criteria: 
1.	Be a United States-based not-for-profit entity;
2.	Has an existing (or previous) agreement (or single collective set of existing policies) which the applicant determines, oversees, or administers that defines the business, operational, technical, or other conditions or requirements for enabling or facilitating access, exchange, or use of electronic health information between or among two or more unaffiliated individuals or entities.  
3.	Currently operates or has previously operated across two (2) or more state jurisdictions and can demonstrate governance over data sharing across these jurisdictions;  
4.	Demonstrates, through letters of support, previous or current participation and membership in a public-private collaborative across two or more state jurisdictions and from multiple types of stakeholders. Such stakeholders can include, but are not limited to, healthcare systems, payers, purchasers, care providers (i.e. long-term and post-acute care, behavioral health, community-based and safety net providers, and emergency medical services), key  partners and stakeholders, health IT developers; health information networks, and/or other multi-stakeholder collaboratives that enable widespread health information exchange to occur; 
5.	Demonstrates the presence of a current (or previous) board or commission with broad stakeholder representation, that has governing authority over the entity, and the ability to modify as needed immediately upon award; 
6.	Has a mission statement or similar principal organizational goal indicating their commitment to the advancement of health care interoperability; and 
7.	Demonstrates a commitment to transparent, fair, and nondiscriminatory data exchange by participants through existing organizational policies and governing structure.
a.	The existing organizational policies must include policies that prevent conflicts of interest.
b.	The applicant must not be majority controlled by any single entity. 
c.	If awarded, the applicant may never be affiliated with a QHIN and must make an attestation specifically to this requirement.</t>
  </si>
  <si>
    <t>The final award decision will be made by the National Coordinator for Health Information Technology taking into consideration several factors such as the results of the objective review process, results of the pre-award risk assessment, compliance with programmatic and grants management requirements; the reasonableness of the estimated costs, available funding, geographical dispersion, program priorities; and the likelihood that the proposed project will result in the benefits expected. All applicants will receive a summary of the objective review panel’s assessment of the application’s strengths, weaknesses, and score.
The recipients’ Authorized Representatives will receive the NGA electronically from ONC. The recipient accepts the award by drawing down funds. By accepting an ONC award, the recipient assumes legal, financial, administrative, and programmatic responsibility for administering the award in accordance with the terms and conditions of the award, as well as applicable laws, rules, regulations, and Executive Orders governing HHS assistance awards, all of which are to be incorporated into the award by reference. Failure to comply with these requirements may result in suspension or termination of the awards and/or ONC’s recovery of award funds.</t>
  </si>
  <si>
    <t>The awarding agency may issue a 30-day rework period should the majority of the FOA applicants fail to submit the required objectives as described in the FOA SOW. There will be no appeals process for this program.</t>
  </si>
  <si>
    <t>{"awarded":"quarterly","description":"Assistance will be available through the period of performance (September 2018 - September 2021), as well as 90 days after the period of performance for reconciliation and closeout."}</t>
  </si>
  <si>
    <t>[{"code":"program","isSelected":false,"description":""},{"code":"cash","isSelected":false,"description":""},{"code":"progress","isSelected":true,"description":"ONC Program Progress Reports (PPR) are due quarterly. The PPR will address, to the extent applicable:\n?\tdegree to which performance goals were attained (actual performance versus targeted performance) \n?\tdata source and validation method for performance measures\n?\topportunities to address performance deficiencies\n?\taccomplishments\n?\tnext steps \n?\tchallenges \n?\tbarriers\n?\trecommendations to address challenges and barriers\n\nONC will provide specific guidance regarding the content and format of the PPR before the reports are due."},{"code":"expenditure","isSelected":true,"description":"Expenditures must be reported, on a semi-annual basis, using the SF-425, Federal Financial Report (FFR). Reports are due to HHS no later than April 30 of each year the award is active for funds expended between October and March, and no later than October 31 for funds expended between April and September. The semi-annual FFR will be submitted using the Online Data Collection (OLDC) system. ONC will not accept reports sent directly to the ONC Grants mailbox. \n\nThe FFR Cash Transaction Report, a subset of the SF-425, Federal Financial Report, is submitted via the Payment Management System (PMS) every calendar quarter for the life of the award. The report must be submitted within 30 days after the end of the quarter (January 31, April 30, July 31, and October 31)."},{"code":"performanceMonitoring","isSelected":false,"description":""}]</t>
  </si>
  <si>
    <t>Recipients generally must retain financial and programmatic records, supporting documents, statistical records, and all other records that are required by the terms of a grant, or may reasonably be considered pertinent to a grant, for a period of three years from the date the final FFR is submitted. For awards where the FFR is submitted at the end of the competitive segment, the three-year retention period will be calculated from the date the final FFR, for the entire competitive segment, is submitted. 
45 CFR Part 75.361 provides exceptions and qualifications to the three-year retention requirement. For example, if any litigation, claim, financial management review, or audit is started before the expiration of the three-year period, the records must be retained until all litigation, claims, or audit findings involving the records have been resolved and final action taken. This section also specifies the retention period for other types of grant-related records, including indirect cost proposals and property records. See 45 CFR 75.335 for record retention and access requirements for contracts under grants.</t>
  </si>
  <si>
    <t xml:space="preserve">(Cooperative Agreements) FY 17 FY 18 est $499,997.00; FY 19 - </t>
  </si>
  <si>
    <t>There has been $500,000 allocated for FY 18 for this award. We estimate that we will award one (1) total.</t>
  </si>
  <si>
    <t>?	45 CFR, Part 75—Uniform Administrative Requirements, Cost Principles, and Audit Requirements For HHS Awards
http://www.ecfr.gov/cgi-bin/text-idx?SID=06a0b0411d1520fae5e2799030e64ebf&amp;node=pt45.1.75&amp;rgn=div5
?	HHS Grants Policy Statement
https://www.hhs.gov/sites/default/files/grants/grants/policies-regulations/hhsgps107.pdf</t>
  </si>
  <si>
    <t>Carmel Halloun330 C Street SW, Washington, DC 20201 Email:&lt; a href='mailto:carmel.halloun@hhs.gov'&gt;carmel.halloun@hhs.gov&lt;/a&gt;Phone: 202-720-2919;Hibah Qudsi330 C Street SW, washiington, DC 20201 Email:&lt; a href='mailto:hibah.qudsi@hhs.gov'&gt;hibah.qudsi@hhs.gov&lt;/a&gt;Phone: 202-774-2466;</t>
  </si>
  <si>
    <t>Proposals will be reviewed by a review panel comprised of no less than one (1) federal employee and subject matter experts (non-federal employees). Each proposal will receive a score based on strength and merit of their proposals based on the merit review criteria of: 
?	Understanding of Project Purpose 
?	Organizational Capacity &amp; Technical Capability &amp; Project Management Acumen 
?	Proposed Approach and Work Plan 
?	Collaborator Involvement and Partnerships 
?	Evaluation 
?	Budget &amp; Financials 
A detailed list of merit review criteria in these areas are detailed in the funding opportunity announcement.</t>
  </si>
  <si>
    <t>https://beta.sam.gov/fal/10716ca0c14e40b28bab352f918f912e/view</t>
  </si>
  <si>
    <t>Technical Assistance to Increase Tobacco Cessation</t>
  </si>
  <si>
    <t>To provide technical assistance to state tobacco control programs and national and state partners. The technical assistance will focus on translating the science of tobacco control cessation into public health action in order to increase the number of tobacco users in the United States who try to quit and who succeed in quitting.</t>
  </si>
  <si>
    <t>{"description":"This program is excluded from coverage under 2 CF 200, Uniform Administrative Requirements, Cost Principles, and Audit Requirements for Federal Awards.\n\nThis program is covered under OMB Circular No. A-102.  Applicants must download the SF424 application forms through Grants.gov/Apply.  Only the form package directly attached to a specific Notice of Funding Opportunity (NOFO) can be used.  If an applicant does not have access to the internet, or if they have difficulty accessing the forms online, contact the Office of Financial Resources (OFR) Technical Information Management Section (OGSTIM) staff.  For this, or further assistance, contact OGS TIMS:  Telephone (770) 488-2700. Email:  OGSTIM@cdc.gov.  HHS/CDC Telecommunications for the hearing impaired:  TTY 888-232-6348."}</t>
  </si>
  <si>
    <t>Incomplete applications and applications that are non-responsive to the eligibility criteria will not advance through the review process. Applicants were notified the application did not meet submission requirements. Technical reviews will be conducted on complete and responsive applications according to the evaluation criteria listed in notice of funding opportunity announcement DP19-1904. Successful applicants will receive a Notice of Award (NOA) from the Office of Financial Resources (OFR). The NOA shall be the only binding, authorizing document between the recipient and CDC. The NOA will be signed by an authorized Grants Management Officer.</t>
  </si>
  <si>
    <t>Applicants must download application forms from www.Grants.gov 
Applications must be submitted electronically through www.Grants.gov</t>
  </si>
  <si>
    <t>Project Period is 2 years with 12 month budget periods.  Renewals are based on availability of funds; renewal notifications will be posted on Grants.gov and Applications must be submitted through the GrantSolutions System.</t>
  </si>
  <si>
    <t>{"types":{"moe":false,"formula":false,"matching":true},"formula":{"title":"","chapter":"","part":"","subPart":"","publicLaw":"","description":""},"matching":{"percent":"0","description":"MOE requirements are not applicable to this assistance listing."},"moe":{"description":""}}</t>
  </si>
  <si>
    <t>{"awarded":"quarterly","description":"9/30/2019-9/29/2021"}</t>
  </si>
  <si>
    <t>[{"code":"program","isSelected":true,"description":"The reporting schedule will be based on the requirements listed in the Notice of Funding Opportunity Announcement.  An Annual Progress Report and Federal Financial Report (SF425) are due 90 days after the end of the budget period.  A final progress report and final Federal Financial Report are due 90 days after the end of the project period."},{"code":"cash","isSelected":false,"description":""},{"code":"progress","isSelected":true,"description":"Progress reports are required annually."},{"code":"expenditure","isSelected":true,"description":"Federal Financial Reports (FFRs) must be submitted to the GMO/GMS no later than 90 days after the end of the budget period."},{"code":"performanceMonitoring","isSelected":true,"description":"The awardee must submit the Annual Performance Report 120 days before the end of the budget period.  Additional guidance will be provided in the Notice of Funding Opportunity Announcement."}]</t>
  </si>
  <si>
    <t>Financial records, supporting documents, statistical records, and all other records pertinent to the grant program must be kept readily available for review by personnel authorized to examine PHS grant accounts.  Financial records, supporting documentation, statistical records, and all other records pertinent to an award shall be retained for a minimum of 3 years, or until completion and resolution of any audit in process or pending resolution.  In all cases records must be retained until resolution of any audit questions. Property records must be retained in accordance with 45 CFR 92.42 requirements.</t>
  </si>
  <si>
    <t xml:space="preserve">(Cooperative Agreements) FY 17$450.00; FY 18 Estimate Not Available  FY 19 est $400.00; - </t>
  </si>
  <si>
    <t>DP13-1316 $450K</t>
  </si>
  <si>
    <t>www.cdc.gov/tobacco</t>
  </si>
  <si>
    <t>Anna Schecter4770 Buford Highway, N. E., MailStop: S107-7, Atlanta, GA 30341 Email:&lt; a href='mailto:Zho7@cdc.gov'&gt;Zho7@cdc.gov&lt;/a&gt;Phone: 770-488-2499;</t>
  </si>
  <si>
    <t>All applications that are complete and responsive to competitive cooperative agreement announcement will undergo an objective review process, receive a written critique and be scored according to published review criteria.</t>
  </si>
  <si>
    <t>Aug 15,2018</t>
  </si>
  <si>
    <t>https://beta.sam.gov/fal/2e6c48f4484542898c77666522f37785/view</t>
  </si>
  <si>
    <t>Packaging and Spreading Proven Pediatric Weight Management Interventions for Use by Low-Income Families</t>
  </si>
  <si>
    <t>Childhood Obesity Research Demonstration</t>
  </si>
  <si>
    <t>{"list":[{"act":{"description":"Assist with Childhood Obesity Research Demonstration"},"authorizationTypes":{"act":true}}]}</t>
  </si>
  <si>
    <t>The purpose of this NOFO is to increase the availability and number of packaged effective pediatric weight management interventions (PWMI) that can be used by healthcare, community or public health organizations to serve low-income children and their caregivers</t>
  </si>
  <si>
    <t>Eligibility will not be limited.</t>
  </si>
  <si>
    <t>{"description":"Grant Application; Eligibility will not be limited.","isApplicable":true}</t>
  </si>
  <si>
    <t>{"description":"Application package from Grants.gov","isApplicable":true}</t>
  </si>
  <si>
    <t>Awarding will be based on score and review or the applicant proposal</t>
  </si>
  <si>
    <t>{"flag":"yes","description":"Deadlines will be identified in the NOFO once published.","list":[]}</t>
  </si>
  <si>
    <t>The Project Periods are for five 12 month periods.   Method of awarding/releasing assistance:  lump sum</t>
  </si>
  <si>
    <t>{"awarded":"lump","description":"Deadlines will be identified in the NOFO once published."}</t>
  </si>
  <si>
    <t>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</si>
  <si>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 xml:space="preserve">(Formula Grants (Cooperative Agreements)) FY 17 FY 18 Estimate Not Available  FY 19 Estimate Not Available  - </t>
  </si>
  <si>
    <t>The reporting schedule will be based on the requirements listed in the Notice of Funding Opportunity Announcement.  An Annual Progress Report and Federal Financial Report (SF425) are due 90 days after the end of the budget period.  A final progress report and final Federal Financial Report are due 90 days after the end of the project period.</t>
  </si>
  <si>
    <t>{"flag":"none","description":"In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</si>
  <si>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Linda Barnes4770Buford Hwy, NE, NCCDPHP, Atlanta, GA 30341 Email:&lt; a href='mailto:lbarnes@cdc.gov'&gt;lbarnes@cdc.gov&lt;/a&gt;Phone: 4048679697;</t>
  </si>
  <si>
    <t>Applicant must meet the requirements set forth in the NOFO and score</t>
  </si>
  <si>
    <t>Aug 20,2018</t>
  </si>
  <si>
    <t>https://beta.sam.gov/fal/9a14e6f70c33418d83099fd11ab3fc56/view</t>
  </si>
  <si>
    <t>National Center for Advancing Translational Sciences</t>
  </si>
  <si>
    <t>NCATS</t>
  </si>
  <si>
    <t>{"list":[{"act":{"description":"Small Business Reauthorization Act of 2000"},"publicLaw":{"congressCode":"106","number":"554"},"authorizationTypes":{"act":true,"publicLaw":true}},{"act":{"description":"Public Health Service Act"},"publicLaw":{"congressCode":"99","number":"158"},"authorizationTypes":{"act":true,"publicLaw":true}},{"act":{"description":"Public Health Service Act"},"publicLaw":{"congressCode":"78","number":"410"},"USC":{"title":"341","section":"287-288"},"authorizationTypes":{"USC":true,"act":true,"publicLaw":true},"usc":{"title":"341","section":"287-288"}},{"act":{"description":"The 21st Century Cures Act"},"publicLaw":{"congressCode":"114","number":"114-255"},"authorizationTypes":{"act":true,"publicLaw":true}}]}</t>
  </si>
  <si>
    <t>The mission of the National Center for Advancing Translational Sciences (NCATS) is to catalyze the generation of innovative methods and technologies that will enhance the development, testing, and implementation of diagnostics and therapeutics across a wide range of human diseases and conditions.</t>
  </si>
  <si>
    <t>Biomedical investigators at any nonprofit or for-profit organization, company, or institution engaged in biomedical research.</t>
  </si>
  <si>
    <t>{"description":"The required credentials of the applicant are described in the relevant Funding Opportunity Announcement.","isApplicable":true}</t>
  </si>
  <si>
    <t>{"description":"Cooperative agreement applications must be submitted using the electronic SF424 form per the instructions in the NIH Guide for Grants and Contracts. Forms can be found at http://grants.nih.gov/grants/ElectronicReceipt/index.htm and submitted to http://www.grants.gov/web/grants/home.html;jsessionid=9H2lTpJpw1VLC1TBJzYsdhwG2Kt6fHGG2v2vC2S8nvjDBvqsMqmn. \r\nSmall business grant applicants must use the SF424 for Small Business grants at:\r\nhttp://grants.nih.gov/grants/funding/424/SF424_RR_Guide_SBIR_STTR_Adobe_VerB.pdf\r\n"}</t>
  </si>
  <si>
    <t>The initial review of applications from eligible institutions is conducted by committees comprised of authorities in various fields of biomedical research and science education, as appropriate. Each application is given a peer evaluation for merit. Recommendations for award are forwarded to the NCATS Advisory Council for the second level of review and recommendation for award.</t>
  </si>
  <si>
    <t>Principal investigators (P.I.) may question the substantive or procedural aspects of the review of their applications by communicating with the NCATS staff. A description of the NIH Peer Review Appeal procedures is available on the NIH home page http://grants.nih.gov/grants/guide/notice-files/NOT-OD-11-064.html</t>
  </si>
  <si>
    <t>SBIR grants may be renewed.</t>
  </si>
  <si>
    <t>{"awarded":"letter","description":"1 to 5 years. An Electronic Transfer System is used to transfer funds. "}</t>
  </si>
  <si>
    <t>[{"code":"program","isSelected":false,"description":""},{"code":"cash","isSelected":false,"description":""},{"code":"progress","isSelected":true,"description":"Annual progress and financial status reports are required for all grants and cooperative agreements. Final performance and financial reports are required 90 days following the end of the project period. "},{"code":"expenditure","isSelected":true,"description":"Annual progress and financial status reports are required for all grants and cooperative agreements.."},{"code":"performanceMonitoring","isSelected":true,"description":"Annual performance review is required.  Final performance and financial reports are required 120 days following the end of the project period."}]</t>
  </si>
  <si>
    <t>{"isApplicable":true,"description":"Not Applicable."}</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</si>
  <si>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75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75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t>
  </si>
  <si>
    <t>75-0875-0-1-552;</t>
  </si>
  <si>
    <t xml:space="preserve">(Project Grants) FY 17$579,953,132.00; FY 18 est $613,648,522.00; FY 19 est $561,194,638.00; - </t>
  </si>
  <si>
    <t>Clinical and Translational Science Award program:  $1 - $24,600,001 , Therapeutics for Rare and Neglected Diseases: $49,209 - $92,677</t>
  </si>
  <si>
    <t>45 CFR 75.  OMB Circular No. A-128, "Audits of State and Local Governments"; Reference: Public Law 98-502, the Single Audit Act of 1984. Grants will be available under the authority of and administered in accordance with the PHS Grants Policy Statement and Federal Regulations at 42 CFR 52 and 42 USC 241. Department Staff Manual "Grants Administration"; Indirect Cost Register, DHHS; PHS Grants Policy Statement, DHHS Publications No. (OASH) 94-50,000, (Rev.) April 1, 1994; "NIH Grants Policy Guide," Office for Protection from Research Risks, NIH; "A Guide to Grant and Award Programs of the NIH"; and miscellaneous program literature from Headquarters Office.</t>
  </si>
  <si>
    <t>Sylvia Parsons6701 Democracy Blvd, Room 970, Bethesda, MD 20892-4874 Email:&lt; a href='mailto:parsonss@mail.nih.gov'&gt;parsonss@mail.nih.gov&lt;/a&gt;Phone: 3014350860;Penny Burgoon6701 Democracy Blvd., Bethesda, MD 20892 Email:&lt; a href='mailto:Penny.Burgoon@mail.nih.gov'&gt;Penny.Burgoon@mail.nih.gov&lt;/a&gt;Phone: 301-596-7328;</t>
  </si>
  <si>
    <t>https://www.ncats.nih.gov</t>
  </si>
  <si>
    <t>Fiscal Year2017: Clinical and Translational Science activities $509,572,000_x000D_
Rare Disease Research $17,924,000_x000D_
Tissue Chip $16,216,000_x000D_
Translator $5,155,000_x000D_
Bio Printing $1,500,000_x000D_
SBIR/STTR $21,215,000_x000D_
New Therapeutic Uses $9,089,000_x000D_
Therapeutics for Rare and Neglected Diseases $297,000Fiscal Year2018: Clinical and Translational Science activities $537,271,000
Rare Disease Research $18,367,565
Tissue Chip $16,348,835
Translator $5,167,000
Bio Printing $1,295,165
SBIR/STTR $23,709,670
New Therapeutic Uses $10,840,494
Therapeutics for Rare and Neglected Diseases $648,793Fiscal Year2019: Clinical and Translational Science activities $495,400,320 Rare Disease Research $10,625,000 Tissue Chip $17,644,000 Translator $5,167,000 SBIR/STTR $21,355,676 New Therapeutic Uses $10,376,025 Therapeutics for Rare and Neglected Diseases $626,617</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</si>
  <si>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t>
  </si>
  <si>
    <t>Jan 22,2012</t>
  </si>
  <si>
    <t>https://beta.sam.gov/fal/9f036ee4a82baddbeae3ebf410a7639a/view</t>
  </si>
  <si>
    <t>Research Infrastructure Programs</t>
  </si>
  <si>
    <t>Comparative Medicine, Instrumentation, Research Infrastructure</t>
  </si>
  <si>
    <t>{"list":[{"act":{"description":"Small Business Research and Development Enhancement Act of 1992"},"publicLaw":{"congressCode":"102","number":"564"},"authorizationTypes":{"act":true,"publicLaw":true}},{"act":{"description":"Public Health Service Act"},"publicLaw":{"congressCode":"99","number":"158"},"authorizationTypes":{"act":true,"publicLaw":true}},{"act":{"description":"Public Health Service Act"},"publicLaw":{"congressCode":"78","number":"410"},"USC":{"title":"341","section":"287-288"},"authorizationTypes":{"USC":true,"act":true,"publicLaw":true},"usc":{"title":"341","section":"287-288"}}]}</t>
  </si>
  <si>
    <t>The Office of Research Infrastructure Programs (ORIP) is a program office in the Division of Program Coordination, Planning, and Strategic Initiatives (DPCPSI) dedicated to supporting research infrastructure and related research programs. ORIP consists of the Division of Comparative Medicine (DCM); and Division of Construction and Instruments (DCI).</t>
  </si>
  <si>
    <t xml:space="preserve">Comparative Medicine: Institutions of higher education, hospitals, and other institutions and organizations, both nonprofit and for-profit, seeking to establish, continue, or enlarge programs consistent with the objectives of the program. Applicants for NRSA must be citizens of the United States or be admitted to the United States for permanent residency. Applicants must be nominated and sponsored by a public or private nonprofit institution with staff and facilities suitable for the proposed research training. Nonprofit domestic organizations may apply for the institutional NRSA.  Research Career Development: Applications may be submitted on behalf of candidates by domestic, nonfederal organizations, public or private institutions of higher education. </t>
  </si>
  <si>
    <t xml:space="preserve">Biomedical investigators at any nonprofit or for-profit organization, company, or institution engaged in biomedical research. </t>
  </si>
  <si>
    <t>{"environmentalImpact":{"reports":[{"isSelected":true,"reportCode":"otherRequired"}]},"description":"Contact the headquarters, as appropriate."}</t>
  </si>
  <si>
    <t>{"description":"Application forms may be obtained from the Division of Extramural Outreach and Information, 6701 Rockledge Drive, MSC 7910, Bethesda, MD 20892-7910. Telephone (301) 435-0714, e-mail: ASKNIH@odrockml.od.nih.gov . Completed applications should be submitted to the Center for Scientific Review, 6701 Rockledge Drive, MSC 7710, Bethesda, MD 20892-7710. The standard application forms PHS 398, (Rev. November 1998), as furnished by PHS and required by 45 CFR, Part 92 must be used for all programs. For filing NRSA individual fellowship award applications, Form 416-1 (Rev. October 1991) is needed."}</t>
  </si>
  <si>
    <t>The initial review of applications from eligible investigators and institutions is reviewed by committees comprised of authorities in various fields of biomedical research and science education, as appropriate. Each application is given a peer evaluation for merit, and recommendations are forwarded to the Council of Councils for final review and recommendation.</t>
  </si>
  <si>
    <t xml:space="preserve">A principal investigator (P.I.) may question the substantive or procedural aspects of the review of their application by communicating with the NIH staff. A description of the NIH Peer Review Appeal procedures is available on the NIH home page www.nih.gov/grants/guide/1997/97.11.21/n2.html . </t>
  </si>
  <si>
    <t xml:space="preserve">Renewal applications are reviewed in the same manner as new applications.  Modernization and Instrumentation: None.  </t>
  </si>
  <si>
    <t>{"awarded":"other","description":"All programs: 1 to 5 years. An Electronic Transfer System is used for transferring funds.  Research Grants, Cooperative Agreements, Center Grants, and NRSA Institutional grants may be awarded for up to 5 years, generally in 12-month budget periods and may be extended through a competitive renewal. SBIR: Normally, Phase I awards are for 6 months; normally, Phase II awards are for 2 years. STTR: Normally, Phase I awards are for 1 year; normally, Phase II awards are for 2 years. The Council of Councils may recommend funding for periods ranging from 1 to 5 years. Funding commitments are made annually. Award length may vary depending on the recommendation of the scientific review group, the national advisory council, successful annual performance, and availability of funds. A formal notification in the form of a Notice of Award (NoA) will be provided to the applicant organization.","awardedDescription":"An Electronic Transfer System is used for transferring funds. "}</t>
  </si>
  <si>
    <t>[{"code":"program","isSelected":false,"description":""},{"code":"cash","isSelected":false,"description":""},{"code":"progress","isSelected":true,"description":"Annual progress and financial status reports are required for all grants. Final performance and financial reports are required 90 days following the end of the project period. "},{"code":"expenditure","isSelected":true,"description":"Annual progress and financial status reports are required for all grants. Final performance and financial reports are required 90 days following the end of the project period. "},{"code":"performanceMonitoring","isSelected":false,"description":""}]</t>
  </si>
  <si>
    <t>{"isApplicable":true,"description":"In accordance with the provisions of 45 CFR 75,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The regulation provides for profit organizations with the option for the type of audit that will satisfy the audit requirement that a financial related audit of the HHS awards in accordance with Government Auditing Standards In accordance with NIH grants policy, Foreign grantees are subject to the same audit requirements as for-profit (commercial) organizations. "}</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</si>
  <si>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 </t>
  </si>
  <si>
    <t>(Project Grants) FY 17$248,984,521.00; FY 18 est $259,702,053.00; FY 19 est $259,702,053.00; FY 16$265,638,377.00; - (Project Grants) FY 15 $264,543,192; FY 16 est $264,187,662; and FY 17 est $264,187,662- Amounts shown are actual/estimated amounts available for research grants including SBIR/STTR, centers, research career awards, and research project grants. Amounts for research training grants, R&amp;D contracts, and research management support are not included.(Project Grants (Capacity Building and Complaint Processing, Training)) FY 17$7,537,974.00; FY 18 est $7,503,531.00; FY 19 est $7,503,531.00; FY 16$7,659,219.00; - (Project Grants (Training)) FY 15 $6,514,392; FY 16 est $7,787,235; and FY 17 est $7,787,235 - Amounts shown are for individual and institutional research training awards.</t>
  </si>
  <si>
    <t>Awards vary in range depending on the particular activity codes.  Research Centers grants have much larger ranges - from hundreds of thousands to several million dollars. All costs are shown on a single year basis. Awards may be for up to five years.</t>
  </si>
  <si>
    <t xml:space="preserve">Reference: 44 FR 12368, March 6, 1979; Rev. No. 1, 47 FR 33658, August 3, 1982; Rev. No. 2, 51 FR 20908, June 9, 1986.Reference: 41 FR 32016, July 30, 1976. Reference: 34 CFR 255. 45 CFR 92. Reference: 42 FR 45828. 42 CFR 52h. Grants will be available under the authority of and administered in accordance with the PHS Grants Policy Statement and Federal Regulations at 42 CFR 52 and 42 USC 241. Department Staff Manual "Grants Administration"; Indirect Cost Register, DHHS; PHS Grants Policy Statement, DHHS Publications No. (OASH) 94-50,000, (Rev.) April 1, 1994; "NIH Grants Policy Guide," Office for Protection from Research Risks, NIH; "A Guide to Grant and Award Programs of the NIH"; and miscellaneous program literature from Headquarters Office. </t>
  </si>
  <si>
    <t>Patricia Newman6701 Democracy Boulevard_x000D_
Room 956-MSC4874, Bethesda, MD 20892-4874 Email:&lt; a href='mailto:pnewman@mail.nih.gov'&gt;pnewman@mail.nih.gov&lt;/a&gt;Phone: 3014350864;</t>
  </si>
  <si>
    <t>https://orip.nih.gov/</t>
  </si>
  <si>
    <t>Jan 28,2012</t>
  </si>
  <si>
    <t>https://beta.sam.gov/fal/57ccb9f62b64415db69508dd25315c87/view</t>
  </si>
  <si>
    <t>Construction Support</t>
  </si>
  <si>
    <t>Extramural Construction</t>
  </si>
  <si>
    <t>{"list":[{"act":{"description":"Public Health Service Act"},"USC":{"title":"42","section":"288J"},"authorizationTypes":{"USC":true,"act":true,"statute":false,"publicLaw":false,"executiveOrder":false},"usc":{"title":"42","section":"288J"}}]}</t>
  </si>
  <si>
    <t xml:space="preserve">To renovate existing research facilities and build new research facilities to meet basic and clinical space requirements, laboratory safety, biohazard containment, and animal care standards in order to support the facility demands of NIH research programs. </t>
  </si>
  <si>
    <t>Construction</t>
  </si>
  <si>
    <t>Public nonprofit institution/organization</t>
  </si>
  <si>
    <t>{"description":"Application should include a complete research program description (with staff curricula vitae), space requirements for projected program, an environmental summary of the impact of the proposed facility as detailed in Public Law 90- 190, the National Environmental Policy Act, and listing of all relevant licenses, permits, or other approvals required by State and local authorities. ","isApplicable":true}</t>
  </si>
  <si>
    <t>{"environmentalImpact":{"reports":[{"isSelected":true,"reportCode":"statement"},{"isSelected":true,"reportCode":"assessment"},{"isSelected":true,"reportCode":"ExecutiveOrder12372"},{"isSelected":true,"reportCode":"otherRequired"}]},"description":"Preapplication assistance is available from the address noted below under Information Contacts.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\r\n"}</t>
  </si>
  <si>
    <t>{"description":"Prepare and submit applications according to instructions provided in the Funding Opportunities announcement. This program is subject to the provisions of the NIH Grants Policy Statement, and the provisions in the funding announcement. NIH is transitioning to an electronic application by grant mechanism. Details, including the appropriate application form, can be found at http://era.nih.gov/ElectronicReceipt/.  Construction applications are to be submitted on a Standard Form 424, Application for Federal Assistance.\r\n\r\n"}</t>
  </si>
  <si>
    <t xml:space="preserve">Applications are reviewed for scientific and technical merit by a scientific review group and for program relevance by a national advisory council/board. </t>
  </si>
  <si>
    <t xml:space="preserve">A principal investigator may question the substantive or procedural aspects of the review of his/her application by communicating with the NIH Scientific/Research contact, as provided on an initiative. A description of the NIH Peer Review Appeal procedures is available on the NIH Web site at http://grants.nih.gov/grants/guide/notice-files/not97-232.html . </t>
  </si>
  <si>
    <t>{"awarded":"other","description":"None. See the following for information on how assistance is awarded/released: No information provided. ","awardedDescription":"An Electronic Transfer System is used for transferring funds."}</t>
  </si>
  <si>
    <t>[{"code":"program","isSelected":false,"description":""},{"code":"cash","isSelected":false,"description":""},{"code":"progress","isSelected":true,"description":"Annual progress and financial status reports are required for all grants.  Final performance and financial reports are required 90 days following the end of the project period."},{"code":"expenditure","isSelected":true,"description":"Annual progress and financial status reports are required for all grants.  Final performance and financial reports are required 90 days following the end of the project period."},{"code":"performanceMonitoring","isSelected":true,"description":"Grantee is responsible for performance of contractor. Contractor must be covered by performance and payment bonds. Grantees are required to file a Notice of Federal Interest at the time construction begins"}]</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</si>
  <si>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92.36 for record retention and access requirements for contracts under grants. </t>
  </si>
  <si>
    <t xml:space="preserve">42 CFR 52. NIH Grants Policy Statement, (Rev.) December 1, 2003. The PHS 398 may be obtained from NIH's Extramural Research Home Page: http://grants1.nih.gov/grants/oer.htm. </t>
  </si>
  <si>
    <t>{"flag":"appendix","description":"See Regional Agency Offices. 6701 Democracy Blvd., Bethesda, MD 20892-4874. (301) 435-0840. "}</t>
  </si>
  <si>
    <t>Patricia Newman,6701 Democracy Boulevard , Room 957-MSC4874 , Bethesda, MD 20892-4874 Email:&lt; a href='mailto:pnewman@mail.nih.gov'&gt;pnewman@mail.nih.gov&lt;/a&gt;Phone: (301) 435-0864.;</t>
  </si>
  <si>
    <t>http://dpcpsi.nih.gov/orip/index</t>
  </si>
  <si>
    <t xml:space="preserve">Applications that are complete and responsive to this program will be evaluated for scientific and technical merit by an appropriate peer review group. The major elements in evaluating proposals include: (1) significance and need of the project, (2) the description of project management and institutional commitment, (3) evaluation of the proposed design, (4) justification for requested equipment, (5) the commitment to sustainable design/environmentally friendly design principles. _x000D_
_x000D_
</t>
  </si>
  <si>
    <t>https://beta.sam.gov/fal/3580ef4e16f84580bc3db9cb1fd12322/view</t>
  </si>
  <si>
    <t>21st Century Cures Act - Beau Biden Cancer Moonshot</t>
  </si>
  <si>
    <t>{"list":[{"act":{"description":" Act:\r\nPublic Health Service Act, Sections 301, 410 and 412, Public Law 78-410, as amended, Public Law 99-500, Public Law 100-607, 42 U.S.C. 241, 42 U.S.C. 285 - 285a-1; Small Business Research and Development Enhancement Act of 1992, Public Law 102-564."},"authorizationTypes":{"USC":false,"act":true,"statute":false,"publicLaw":false,"executiveOrder":false}}]}</t>
  </si>
  <si>
    <t>To provide support for initiatives funded under the 21st Century Cures Act to support cancer research, such as the development of cancer vaccines, the development of more sensitive diagnostic tests for cancer, immunotherapy and the development of combination therapies, and research that has the potential to transform the scientific field, that has inherently higher risk, and that seeks to address major challenges related to cancer.</t>
  </si>
  <si>
    <t>The awardee will be a university, college, hospital, public agency, nonprofit research institution or for-profit organization that applies and receives a grant for support of research by a named principal investigator. To be eligible for funding, a grant application must be approved for scientific merit and program relevance by a scientific review group and a national advisory council.</t>
  </si>
  <si>
    <t>Grants and cooperative agreements are funded based on scientific merit, program relevance, and program balance and are made annually. The initial grant award provides funds for the first budget period (usually 12 months) and letter Notice of Award indicates support recommended for the remainder of the project period, allocation of Federal funds by budget categories and special conditions, if any.</t>
  </si>
  <si>
    <t>Regular Grants: Approximately 10 months</t>
  </si>
  <si>
    <t>A principal investigator may question the substantive or procedural aspects of the review of his/her application by communicating with the staff of the Institute. A description of the NIH Peer Review Appeal procedures is available on the NIH home page www.nih.gov/grants/guide/notice-files/not97-232.html .</t>
  </si>
  <si>
    <t>Applications submitted for renewal are reviewed and selected for funding on a competitive basis.</t>
  </si>
  <si>
    <t>{"awarded":"letter","description":"Grants and Cooperative Agreements: Average 3 to 5 years, and a maximum of 5 years. Renewals may be awarded for additional periods of up to 5 years based on competitive peer review. "}</t>
  </si>
  <si>
    <t>[{"code":"program","isSelected":false},{"code":"cash","isSelected":false},{"code":"progress","isSelected":true,"description":"Annual progress reports and selected financial reports are required for continuing projects. Final progress reports, invention statements, and expenditure reports are required at the end of the projects.   Special reports may be requested by DHHS. "},{"code":"expenditure","isSelected":true,"description":"Final progress reports, invention statements, and expenditure reports are required at the end of the projects.   Special reports may be requested by DHHS."},{"code":"performanceMonitoring","isSelected":false}]</t>
  </si>
  <si>
    <t>{"isApplicable":true,"description":"Expenditures and other financial records, and also administrative records, must be retained for 3 years from the day on which the grantee submits the last expenditure report for the grant period.  "}</t>
  </si>
  <si>
    <t xml:space="preserve">Expenditures and other financial records, and also administrative records, must be retained for 3 years from the day on which the grantee submits the last expenditure report for the grant period.  </t>
  </si>
  <si>
    <t>75-0849-0-1-550;</t>
  </si>
  <si>
    <t>(Salaries and Expenses) FY 17 FY 18 FY 19 FY 16 Estimate Not Available  - (Cooperative Agreements) FY 17$58,437,000.00; FY 18 est $112,656,000.00; FY 19 est $192,000,000.00; - Updated numbers for 2017, 2018, and 2019.</t>
  </si>
  <si>
    <t>Range: $202,275 to $4,695,150 Average $1,461</t>
  </si>
  <si>
    <t>{"list":[{"fiscalYear":2017,"description":"FY2017 actual total awards to be made is 48."},{"fiscalYear":2018,"description":"FY2018 estimated total awards to be made is 81."},{"fiscalYear":2019,"description":"FY2019 estimated total awards to be made is 75."}],"isApplicable":true}</t>
  </si>
  <si>
    <t>45 CFR 75, NIH Grants Policy Statement, SF 424</t>
  </si>
  <si>
    <t>Catherine M. Battistone9609 Medical Center Drive, Suite 7W532, Rockville, MD 20850 Email:&lt; a href='mailto:battistc@mail.nih.gov'&gt;battistc@mail.nih.gov&lt;/a&gt;Phone: 240-276-6443;</t>
  </si>
  <si>
    <t>https://www.cancer.gov/research/key-initiatives/moonshot-cancer-initiative</t>
  </si>
  <si>
    <t>Funding decisions are based on scientific merit (42 CFR 52h) and program relevance. Scientific merit review encompasses: the peer review criteria detailed in the specific funding announcement, as well as the significance, approach, and innovation of the proposed research; the competency of the principal investigator; the adequacy of the resources and environment; the proposed budget and requested period of support; and, where applicable, the adequacy of the measures for protecting against adverse effects upon humans, animals, or the environment.</t>
  </si>
  <si>
    <t>https://beta.sam.gov/fal/ed0f64f5d287499c90aae6017510082e/view</t>
  </si>
  <si>
    <t>Public Health Emergency Response:  Cooperative Agreement for Emergency Response: Public Health Crisis Response</t>
  </si>
  <si>
    <t>Public Health Crisis Response Awards</t>
  </si>
  <si>
    <t>{"list":[{"act":{"description":"This cooperative agreement is authorized under the following statutory authorities: Sections 317(k)(2) and 307 of the Public Health Service Act; [42 U.S.C Sections 247b and 247b-2and 247b-3] as amended; Title IV Section 4002 of the Affordable Care Act, Prevention and Public Health Fund; Sections 307 and 317(k)(2) of the Public Health Service Act [42 USC 242(l) and 247(b)(k)(2), as amended]. In addition, this program is authorized under sections 311 and 1703 of Public Health Service Act [42 USC 243 and 300 u-2, as amended] and Section 4002 of the Patient Protection and Affordable Care Act, Public Law 111-148; 317(a) and 317(d) of the PHS Act, subject to available funding and other requirements and limitations; 317(a) of the Public Health Service Act, subject to available funding and other requirements and limitations."},"authorizationTypes":{"USC":false,"act":true,"statute":false,"publicLaw":false,"executiveOrder":false}}]}</t>
  </si>
  <si>
    <t>The intent of this program is to fund state, local, and territorial public health departments for HHS Secretarial declared and non-declared public health emergencies having an overwhelming impact on jurisdictional resources. These emergencies require federal support to effectively respond to, manage, and address a significant public health threat. CDC seeks to enhance the Nation’s ability to rapidly mobilize and respond to specific public health crises or emergencies. In addition to immediate response activities, this program provides a mechanism to accelerate readiness for an impending infectious disease threat or other public health crises identified on the event horizon.</t>
  </si>
  <si>
    <t>• State government public health departments or their bona fide agents (N=50)_x000D_
• Local health departments or their bona fide agents (N=6) (city or county) consistent with PHEP and ELC awardees, which include: Chicago Department of Public Health, District of Columbia Department of Health, Houston Department of Health and Human Services, Los Angeles County Department of Health Services - Public Health, New York City Department of Health and Mental Hygiene, and Philadelphia Department of Public Health_x000D_
• Territorial governments or their bona fide agents (N=8) in the Commonwealth of Puerto Rico, the US Virgin Islands, the Commonwealth of the Northern Marianna Islands, American Samoa, Guam, the Federated States of Micronesia, the Republic of the Marshall Islands, and the Republic of Palau_x000D_
• Tribal Public Health Departments – (N=5)  Federally recognized tribal governments meeting the core criteria outlined for all eligible applicants and that serve, through their own PH infrastructure, at least 50,000 people and have demonstrable PH capacity.</t>
  </si>
  <si>
    <t xml:space="preserve"> State government public health departments or their bona fide agents (N=50)_x000D_
• Local health departments or their bona fide agents (N=6) (city or county) consistent with PHEP and ELC awardees, which include: Chicago Department of Public Health, District of Columbia Department of Health, Houston Department of Health and Human Services, Los Angeles County Department of Health Services - Public Health, New York City Department of Health and Mental Hygiene, and Philadelphia Department of Public Health_x000D_
• Territorial governments or their bona fide agents (N=8) in the Commonwealth of Puerto Rico, the US Virgin Islands, the Commonwealth of the Northern Marianna Islands, American Samoa, Guam, the Federated States of Micronesia, the Republic of the Marshall Islands, and the Republic of Palau_x000D_
• Tribal Public Health Departments – (N=5)  Federally recognized tribal governments meeting the core criteria outlined for all eligible applicants and that serve, through their own PH infrastructure, at least 50,000 people and have demonstrable PH capacity.</t>
  </si>
  <si>
    <t>{"description":"Applicants should review the individual Funding Opportunity Announcement documents issued under this CFDA for any required proof or certifications which must be submitted prior to or simultaneously with submission of an application package. 2 CFR 200, Subpart E- Cost Principles applies to this program.","isApplicable":true}</t>
  </si>
  <si>
    <t>Notification is made in writing through a Notice of Grant Award issued from the program’s Grants Management Office.</t>
  </si>
  <si>
    <t>{"awarded":"lump","description":"Awards are made annually and assistance is available for a 12-month period."}</t>
  </si>
  <si>
    <t>[{"code":"program","isSelected":true,"description":"Awardee Evaluation and Performance Measurement Plan, including Data Management Plan (DMP)."},{"code":"cash","isSelected":true,"description":"Periodic and Final Federal Financial Reports; Federal Cash Transaction Reports (PMS"},{"code":"progress","isSelected":true,"description":"Annual Progress Reports are required."},{"code":"expenditure","isSelected":true,"description":"Periodic and Final Federal Financial Reports; Federal Cash Transaction Reports (PMS)"},{"code":"performanceMonitoring","isSelected":true,"description":"Performance Measure Reports are required."}]</t>
  </si>
  <si>
    <t>Grantees are required to maintain grant accounting records for a minimum of three years after the end of a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is provided in 45 CFR Part 75.</t>
  </si>
  <si>
    <t>75-0943-0-1-999;</t>
  </si>
  <si>
    <t>(Cooperative Agreements) FY 16$0.00; FY 18 FY 17 - Due to the nature of the issues that would trigger CDC to activate this NOFO as designed, it is difficult to project the total funding amount that would be made available.  While CDC will use this NOFO, it is expected to be for the time necessary to respond to the emergency and that long-term recovery needs and/or emergencies that shift from an epidemic to an endemic nature would be addressed by other NOFOs as appropriate.</t>
  </si>
  <si>
    <t>Due to the nature of the issues that would trigger CDC to activate this NOFO as designed, it is difficult to project the total funding amount that would be made available.  While CDC will use this NOFO, it is expected to be for the time necessary to respond to the emergency and that long-term recovery needs and/or emergencies that shift from an epidemic to an endemic nature would be addressed by other NOFOs as appropriate.</t>
  </si>
  <si>
    <t>L. Sharon Sharpe1600 Clifton Road, NE_x000D_
Mailstop D29, Atlanta, GA 30329 Email:&lt; a href='mailto:ssharpe@cdc.gov'&gt;ssharpe@cdc.gov&lt;/a&gt;Phone: 4046390817;</t>
  </si>
  <si>
    <t xml:space="preserve">93.074 Hospital Preparedness Program (HPP) and Public Health Emergency Preparedness (PHEP) Aligned Cooperative Agreements; </t>
  </si>
  <si>
    <t>Jun 02,2017</t>
  </si>
  <si>
    <t>https://beta.sam.gov/fal/c67a6639601549f2b5bdfe1e2973f6f1/view</t>
  </si>
  <si>
    <t>Certified Health IT Surveillance Capacity and Infrastructure Improvement Cooperative Agreement Program</t>
  </si>
  <si>
    <t>Surveillance Capacity Cooperative Agreement</t>
  </si>
  <si>
    <t>{"list":[{"act":{"description":"Consolidated Appropriations Act, 2017, Pub. L. No. 115-31, Division H, Title II"},"authorizationTypes":{"USC":false,"act":true,"statute":false,"publicLaw":false,"executiveOrder":false}}]}</t>
  </si>
  <si>
    <t xml:space="preserve">The Office of the National Coordinator for Health Information Technology (ONC) is the principal federal entity charged with coordination of nationwide efforts to implement and use the most advanced health information technology (health IT) and the electronic exchange of health information. Created in 2004 through Executive Order and legislatively mandated in the Health Information Technology for Economic and Clinical Health Act (HITECH Act) of 2009, ONC is at the forefront of the federal government’s health IT efforts. _x000D_
The ONC Health IT Certification Program, administered under section 3001(c)(5) of the Public Health Service Act, is a voluntary program that provides for the certification of health IT to standards, implementation specifications, and certification criteria adopted by the Secretary of Health and Human Services (HHS). In October 2015, ONC issued the 2015 Edition Health Information Technology (Health IT) Certification Criteria (2015 Edition), 2015 Edition Base Electronic Health Record (EHR) Definition, and ONC Health IT Certification Program Modifications Final Rule, 80 FR 62601 (October 16, 2015) (2015 Edition Final Rule), which included expanded the surveillance requirements for ONC-Authorized Certification Bodies (ONC-ACBs). The 2015 Edition Final Rule also established specific performance expectations for the surveillance of certified health IT “in-the-field.” Additionally, the 21st Century Cures Act (enacted in 2016) specified additional “conditions of certification,” including one focused on “real world testing.”  _x000D_
This Funding Opportunity Announcement (FOA) is aimed at improving the surveillance capacity and infrastructure that exists for health IT certified under the ONC Health IT Certification Program. Through this FOA, awardees are expected improve the surveillance capacity and infrastructure that exists for health IT certified under the ONC Health IT Certification Program, with a particular focus on capabilities that are directly related to interoperability.  _x000D_
</t>
  </si>
  <si>
    <t>The purpose of these cooperative agreements is to support ONC’s mission to improving the surveillance capacity and infrastructure that exists for health IT certified under the ONC Health IT Certification Program, with a particular focus on capabilities that are directly related to interoperability.</t>
  </si>
  <si>
    <t>The purpose of this cooperative agreement is to advance the market’s ability to electronically exchange health information through the use of certified health IT and to ensure that the products function in the production environment in the form and manner they are certified to. While the beneficiaries are ultimately the broader public at-large, the direct beneficiaries include those who work directly with certified health IT products.</t>
  </si>
  <si>
    <t>{"description":"In order to be considered for this cooperative agreement, applicants will be required to provide credentials or documentation to demonstrate they have the following qualifications:\r\n•\tProof of International Organization for Standardization/International Electrotechnical Commission (ISO/IEC) 17065 Accreditation in good standing through the American National Standards Institute (ANSI)\r\n•\tThree years minimum experience with the ONC Health IT Certification Program and certified health IT certified product surveillance\r\n•\tAn active mechanism to publicly list ONC health IT certificates and relevant surveillance results\r\n","isApplicable":true}</t>
  </si>
  <si>
    <t>{"description":"Applicants are expected to provide a Funding Opportunity Announcement (FOA) application that address all of the requirements as described in the FOA, a proposed timeline, budget proposal on how they intend to use the award money, all credentials and documentation as identified in (083), and a list of key personnel, including a CV."}</t>
  </si>
  <si>
    <t>The award review process will include award review panels comprised of subject matter experts and at least one federal employee. The awarding agency will inform all applicants in writing the status of their application (awarded, not awarded). Applicant awardees will be provided with the terms and conditions of their award, and will commence working with the awarding agency to implement their pilot. The awarding agency will provide oversight of the awards, including but not limited to quarterly reporting. These awards will be issued as Cooperative Agreements</t>
  </si>
  <si>
    <t>{"flag":"yes","list":[{"start":"2017-07-31"}]}</t>
  </si>
  <si>
    <t>{"awarded":"other","description":"Assistance will be made available for the duration of the award period., and 90 days after for closeout. ","awardedDescription":"Assistance will be provided upon achievement of milestones as outlined in the funding announcement. "}</t>
  </si>
  <si>
    <t>[{"code":"program","isSelected":true,"description":"Awardees will be required to submit quarterly programmatic progress, annual programmatic progress, and a final report to ONC at the end of the period-of-performance.\r\n\r\n"},{"code":"cash","isSelected":true,"description":"Semi Annual Federal Cash Transaction Reports are required to be submitted to the Office of Procurement and Grants, as well as quarterly cash transaction reports.\r\n\r\n"},{"code":"progress","isSelected":true,"description":"Awardees will be required to submit written quarterly programmatic progress reports describing achievements and plans toward meeting specified goals."},{"code":"expenditure","isSelected":true,"description":"Yes, expenditure reports will be required as a part of awardee’s quarterly progress reports, as well as a final financial and reconciliation report of award expenditures as part of the program close-out report."},{"code":"performanceMonitoring","isSelected":true,"description":"Awardees will be required to submit written quarterly programmatic progress reports describing achievements and plans toward meeting specified goals, as well as a final financial and reconciliation report of award expenditures as part of the program close-out. The ONC Project Officer may conduct regular performance monitoring through phone calls and site visits as deemed necessary."}]</t>
  </si>
  <si>
    <t>All cooperative agreement-related records, including cooperative agreement-related accreditations, are required to be maintained for no less than 3-years following the official close-out date of the program.</t>
  </si>
  <si>
    <t>(Cooperative Agreements) FY 16$0.00; Estimate Not Available  FY 18 est $0.00; FY 17 est $1,250,000.00;</t>
  </si>
  <si>
    <t>There has been $1,250,000 allocated for FFY17-18 for this award. We estimate that we will award one (1) to three (3) awards total; the award amounts will range between $400,000 - $1,250,000 and may not exceed $1,250,000 in total. The award amount will be determined upon the documentation, scope, and strength the awardee’s proposal.</t>
  </si>
  <si>
    <t>45 CFR PART 75—UNIFORM ADMINISTRATIVE REQUIREMENTS, COST PRINCIPLES, AND AUDIT REQUIREMENTS FOR HHS AWARDS</t>
  </si>
  <si>
    <t>Carmel Halloun330 C Street SW, Washington , DC 20201 Email:&lt; a href='mailto:carmel.halloun@hhs.gov'&gt;carmel.halloun@hhs.gov&lt;/a&gt;Phone: 2027202919;</t>
  </si>
  <si>
    <t>http://www.healthit.gov/certification</t>
  </si>
  <si>
    <t>Proposals will be reviewed by a review panel comprised of no less than one (1) federal employee and subject matter experts (non-federal employees). Each proposal will receive a score based on strength and merit of their proposals based on the merit review criteria of Understanding the Requirements, Innovative Business and Technical Approach for Enhanced Surveillance, Operational Experience and Knowledge of Health IT Certification and Surveillance, and Reasonableness of Budget Narrative. A detailed list of merit review criteria in these areas are detailed in the funding opportunity announcement.</t>
  </si>
  <si>
    <t>Jun 22,2017</t>
  </si>
  <si>
    <t>https://beta.sam.gov/fal/bb84fcb71a784073ad77b213eb65dd04/view</t>
  </si>
  <si>
    <t>Head Start Disaster Recovery from Hurricanes Harvey, Irma, and Maria</t>
  </si>
  <si>
    <t>{"list":[{"act":{"description":"Bipartisan Budget Act of 2018"},"publicLaw":{"congressCode":"115","number":"123"},"authorizationTypes":{"USC":false,"act":true,"statute":false,"publicLaw":true,"executiveOrder":false}}]}</t>
  </si>
  <si>
    <t>Funding for Head Start programs for necessary expenses directly related to the consequences of Hurricanes Harvey, Irma, and Maria, including making payments under the Head Start Act. The funds appropriated are not included in the calculation of the base grant, are not subject to the allocation requirements of section 640(a) of the Head Start Act, and are not available for costs reimbursed by Federal Emergency Management Agency (FEMA), under a contract for insurance, or by self-insurance.</t>
  </si>
  <si>
    <t xml:space="preserve">Funding for Head Start programs, for necessary expenses directly related to the consequences of Hurricanes Harvey, Irma, and Maria, including making payments under the Head Start Act. </t>
  </si>
  <si>
    <t>Head Start/Early Head Start programs are for children from birth up to the age when the child enters the school system. Head Start programs serve preschool age children while Early Head Start programs serve children from birth to age three as well as pregnant women. The Early Head Start-Child Care Partnership programs are expanding access to high-quality early learning and development opportunities for infants and toddlers from birth to age three, and up to age four in family child care. No less than 10 percent of each Head Start program's enrollment shall be for children with disabilities.</t>
  </si>
  <si>
    <t>{"description":"Applicants will be required to attest (at time of application) that funds requested will not be used for costs that are reimbursed by FEMA, under a contract for insurance, or by self-insurance. Terms and Conditions of the award will stipulate that the grantee must reimburse HHS for any costs that are subsequently covered by FEMA, under a contract for insurance, or by self-insurance. ","isApplicable":true}</t>
  </si>
  <si>
    <t>{"description":"See Program Instruction ACF-PI-HS-18-02 issued April 9, 2018 for specific information on application requirements and how to apply. The PI can be accessed at this website: https://eclkc.ohs.acf.hhs.gov/policy/pi/acf-pi-hs-18-02."}</t>
  </si>
  <si>
    <t>The Office of Head Start will perform an internal review of applications, and conduct an objective review, if required. OHS will forward all selections to the Office of Grants Management for award.  All funds are awarded directly to grantees. See Program Instruction ACF-PI-HS-18-02 issued April 9, 2018 for specific information.</t>
  </si>
  <si>
    <t>See Program Instruction ACF-PI-HS-18-02 issued April 9, 2018 for specific information.</t>
  </si>
  <si>
    <t>There is no appeal process.</t>
  </si>
  <si>
    <t>This funding is for one-time emergency disaster assistance, so renewal of funding is not expected.</t>
  </si>
  <si>
    <t>{"types":{"moe":false,"formula":false,"matching":true},"formula":{"title":"","chapter":"","part":"","subPart":"","publicLaw":"","description":""},"matching":{"requirementFlag":"mandatory","percent":"20","description":"Grantees are required to meet a 20% non-federal share match requirement under section 640(b) of the Head Start Act.  However, programs can request to waive the non-federal share match, if necessary.\r\n\r\n"},"moe":{"description":""}}</t>
  </si>
  <si>
    <t>{"awarded":"other","description":"Funds are available for award until September 30, 2021.  Funds must be expended by the grantees within a 24-month period after award unless a waiver is granted by the Office of Management and Budget (OMB).  Any funds not expended within the 24-month period must be returned to the agency.  See Program Instruction ACF-PI-HS-18-02 issued April 9, 2018 for specific information.\r\n\r\n","awardedDescription":"During the period of funding availability, grantees may request Disaster Assistance funds all at once or as needed, depending on the nature of the project.  If awarded, funds are released by Electronic Transfer System or by check.   "}</t>
  </si>
  <si>
    <t>[{"code":"program","isSelected":true,"description":"Annual information on the types of children served and the services provided must be reported.  See Program Instruction ACF-PI-HS-18-02 issued April 9, 2018 for specific information required program reports.\r\n\r\n"},{"code":"cash","isSelected":true,"description":"See Program Instruction ACF-PI-HS-18-02 issued April 9, 2018 for specific information required cash reports."},{"code":"progress","isSelected":true,"description":"See Program Instruction ACF-PI-HS-18-02 issued April 9, 2018 for specific information required cash reports."},{"code":"expenditure","isSelected":true,"description":"Financial reporting of Disaster Assistance-funded activities and expenses will be required of all recipient grantees.  See Program Instruction ACF-PI-HS-18-02 issued April 9, 2018 for specific information required expenditure reports.\r\n\r\n"},{"code":"performanceMonitoring","isSelected":true,"description":"The Office of Head Start will closely monitor Disaster Assistance grant awards. Reporting content and frequency requirements will be established by OHS, and on-site visits may be required prior to expenditure of certain funded activities. \r\n\r\n"}]</t>
  </si>
  <si>
    <t>{"isApplicable":true,"description":"The Office of Head Start provides the annual Head Start audit supplement, which includes Head Start-specific guidance and procedures. Lastly, there are also audit-type requirements associated with Head Start fiscal monitoring events"}</t>
  </si>
  <si>
    <t>Grantees must maintain an accounting system adequate to meet the purposes of the grant. Requirements for records are found in 45 CFR Part 75.361-5 as applicable.</t>
  </si>
  <si>
    <t xml:space="preserve">(Project Grants (Discretionary)) FY 17$0.00; FY 18 est $15,000,000.00; FY 19 est $200,000,000.00; - </t>
  </si>
  <si>
    <t>The range of award amounts could vary as there is not a set maximum threshold of financial assistance a grantee may request.  The Office of Head Start will review applications to determine if they are reasonable, allowable, cost effective, necessary, and directly related to the consequences of Hurricane Harvey, Irma, and/or Maria.</t>
  </si>
  <si>
    <t>Chapter XIII of Title 45 Code of Federal Regulations, including 45 CFR 1301 - 1305. These are available on request at no charge.</t>
  </si>
  <si>
    <t>Colleen Rathgeb330 C Street, S.W._x000D_
, Washington, DC 20201 Email:&lt; a href='mailto:colleen.rathgeb@acf.hhs.gov'&gt;colleen.rathgeb@acf.hhs.gov&lt;/a&gt;Phone: 202-205-7378;</t>
  </si>
  <si>
    <t>http://acf.hhs.gov/programs/ohs</t>
  </si>
  <si>
    <t xml:space="preserve">93.600 Head Start; </t>
  </si>
  <si>
    <t xml:space="preserve">Fiscal Year2018: The Office of Head Start expects to provide grant funding this fiscal year for grantees to restore Head Start and Early Head Start services following Hurricanes Harvey, Irma, and Maria that include replacing damaged or destroyed property and facilities.Fiscal Year2019: The Office of Head Start expects to provide grant funding this fiscal year for grantees to restore Head Start and Early Head Start services following Hurricanes Harvey, Irma, and Maria that include replacing damaged or destroyed property and facilities._x000D_
_x000D_
Fiscal Year2017: The Office of Head Start did not fund any similar projects during the past fiscal year. </t>
  </si>
  <si>
    <t xml:space="preserve">See Program Instruction ACF-PI-HS-18-02 issued April 9, 2018 for information on what the Office of Head Start will consider when it reviews grant proposals._x000D_
_x000D_
</t>
  </si>
  <si>
    <t>https://beta.sam.gov/fal/2a930e5e11224729915d139c8b6850d2/view</t>
  </si>
  <si>
    <t>Prevention and Control of Chronic Disease and Associated Risk Factors in the U.S. Affiliated Pacific Islands, U.S. Virgin Islands, and Puerto Ri</t>
  </si>
  <si>
    <t>The purpose of this five-year program is to reduce the rates of disability and death associated with chronic disease in the U.S. Affiliated Pacific Islands, U.S. Virgin Islands, and Puerto Rico.  The U.S. Affiliated Pacific Islands include American Samoa, Commonwealth of the Northern Mariana Islands, Guam, Federated States of Micronesia, Republic of the Marshall Islands, and Republic of Palau.  Evidence-based strategies to reduce tobacco use and secondhand smoke exposure, prevent and improve management of diabetes and cardiovascular disease (CVD), improve availability and quality of data to inform programs, including maternal and child health and oral health, and monitor progress will be supported.   
Cross-cutting and unified approaches to address chronic disease and their risk factors, with an emphasis on tobacco use, diabetes, CVD, maternal and child health, and oral health will be supported.  The purpose of this NOFO is:
     a) To reduce tobacco use and secondhand smoke exposure
     b) To improve prevention and management of diabetes 
     c) To prevent persons at risk for pre-diabetes from developing diabetes
     d) To improve prevention and management of high blood pressure and high cholesterol
     e) To collect data to inform programs and policies that aim to improve maternal and child health
     f)  To better address oral health needs</t>
  </si>
  <si>
    <t>State governments, county governments, city or township governments, special district governments, independent school districts, public and state controlled institutions of higher education, Native American tribal governments (Federally recognized), Public housing authorities/Indian housing authorities, Native American tribal organizations (other than Federally recognized tribal governments), Nonprofits having 501(c)(3) status with the IRS, other institutions of higher education; Nonprofits without 501 (c)(3) status with the IRS, other than institutions of higher education, private institutions of higher education, For profit organizations other than small businesses, small businesses, Territorial governments or their bona fide agents in the Commonwealth of Puerto Rico, the Virgin Islands, the Commonwealth of the Northern Mariana Islands, American Samoa, Guam, Federated States of Micronesia, Republic of the Marshall Islands, and the Republic of Palau, State Controlled institutions of higher education, American Indian or Alaska Native tribal governments, American Indian or Alaska Native tribally designated organizations, Ministries of Health
Applicants must provide proof of ability to serve populations in one of the following jurisdictions:  Commonwealth of the Northern Mariana Islands (CNMI), American Samoa, Guam, Federated States of Micronesia (FSM), Republic of the Marshall Islands (RMI), Republic of Palau, U.S. Virgin Islands, Puerto Rico.</t>
  </si>
  <si>
    <t>Beneficiaries of this NOFO are anyone/general public currently living in the Commonwealth of the Northern Mariana Islands, American Samoa, Guam, Federated States of Micronesia, Republic of the Marshall Islands, Republic of Palau, U.S. Virgin Islands, Puerto Rico.</t>
  </si>
  <si>
    <t>Applications will be submitted via GrantSolutions as specified in the NOFO.  All applications submitted by the deadline that are complete and responsive to the NOFO will undergo an objective review process, receive a written critique and be scored according to published review criteria. Successful applicants will receive a Notice of Award from the CDC Office of Financial Resources. The Notice of Award shall be the only binding, authorizing document between the recipient and CDC and will be signed by an authorized CDC Grants Management Officer.</t>
  </si>
  <si>
    <t>The project period is 5-years with 12-month budget periods. Throughout the project period, CDC’s commitment to continuation of awards will be conditioned on the availability of funds, evidence of satisfactory progress by the recipient (as documented in required reports, in documented technical assistance, and in other relevant documented activities), and the determination that continued funding is in the best interest of the federal government.</t>
  </si>
  <si>
    <t>{"awarded":"lump","description":"Funding for this program will be awarded on annual basis and the funding will be available for obligation by recipients for a period of 12-months.  Within a 5 year period of performance"}</t>
  </si>
  <si>
    <t>[{"code":"program","isSelected":true,"description":"Awardees will be expected to provide reports so that CDC can provide continuous program monitoring.  These reports identify successes and challenges that awardees encounter throughout the project period.  Also, reporting is a requirement for awardees who want to apply for yearly continuation of funding.  Awardees will be expected to submit annual performance reports, ongoing performance measure data, administrative reports, and a final performance and financial report.  A detailed explanation of any additional reporting requirements will be provided in the notice of award to successful applicants."},{"code":"cash","isSelected":false,"description":""},{"code":"progress","isSelected":true,"description":"Progress reports are required on annual basis"},{"code":"expenditure","isSelected":true,"description":"Recipients will submit Annual Federal Financial Reports using the SF-424.  These reports are required and must be submitted to the CDC Grants Management Officer no later than 90-days after the end of each budget period."},{"code":"performanceMonitoring","isSelected":true,"description":"Annual performance progress and monitoring reports will be expected from all awardees no later than 120 days prior to the end of each budget period.  This report will serve as the continuation application for the follow-on budget period.  The contents of the report should include the information specified in the solicitation from the CDC Grants Management Officer."}]</t>
  </si>
  <si>
    <t>CDC requires awardees to meet all record retention requirements defined in the notice of award, the funding opportunity, the HHS grants policy statement, and 45 CFR Part 75.</t>
  </si>
  <si>
    <t>(Cooperative Agreements) FY 17 FY 18 FY 19 est $4,000,000.00; - This is for a FY19 NOFO that is being developed.  Estimated cost per year $3.5-4M/year</t>
  </si>
  <si>
    <t>Awards are expected to range from $250,000 to $1,500,000 (total award for both Core and Competitive Components, where applicable). All activities supported through this NOFO must contribute to health improvements across the target population and across population subgroups. Funding strategy will also include the awardees’ proposed activities and goals, estimated population reach, and program capacity as described in the application.</t>
  </si>
  <si>
    <t>Stacy DeJesus4770 Buford Highway, MS-F80, Atlanta, GA 30341 Email:&lt; a href='mailto:sdejesus@cdc.gov'&gt;sdejesus@cdc.gov&lt;/a&gt;Phone: 770-488-6393;</t>
  </si>
  <si>
    <t>Phase I: All applications will be reviewed initially for completeness by CDC OGS staff and will be reviewed jointly for eligibility by the CDC National Center for Chronic Disease Prevention and Health Promotion and CDC OGS.  Applicants must provide proof of ability to serve populations in American Samoa, Commonwealth of the Northern Mariana Islands, Guam, Federated States of Micronesia, Republic of the Marshall Islands, Republic of Palau, U.S. Virgin Islands, or Puerto Rico.  Incomplete applications that do not meet the eligibility criteria will not advance to Phase II review.  
Phase II Review: This funding opportunity is comprised of two components – Core Component and Competitive Components.  
Core Component:  
The Core Component will support recipients to implement the strategies and activities as outline in the NOFO.  Applicants must propose a comprehensive work plan that addresses the activities following broad Strategies indicated in the NOFO. Applicants for the Core Component will be evaluated based on the evaluation criteria as indicated in the NOFO.
Competitive Components:
This NOFO has two competitive Component that will support maternal and child health and oral health activities.  All applicants must apply for the Core Component in order to be considered for either (or both) of the Competitive Components.  Only those successful applicants under the Core Component will be eligible for Competitive Component funding. Applicants must apply for competitive Component funding at the same time they make application for Core Component funding. Competitive components will be evaluated based on the evaluation criteria as indicated in the NOFO.  
Phase III Review:  Applications submitted under the Core Component will be funded by score and rank as determined by the objective review panel.  Applications submitted under the Competitive Component will be funded by score and rank determined by the objective review panel.  The Selecting official shall rely on the rank order established by the objective review panel as the primary factor in making awards.</t>
  </si>
  <si>
    <t>https://beta.sam.gov/fal/a21cd666309e4eabaee5879bc4facf87/view</t>
  </si>
  <si>
    <t>Advanced Education Nursing Traineeships</t>
  </si>
  <si>
    <t>AENT</t>
  </si>
  <si>
    <t>{"list":[{"act":{"description":"Section 811(a)(2) of the Public Health Service Act, (42 U.S.C. 296j)."},"authorizationTypes":{"USC":false,"act":true,"statute":false,"publicLaw":false,"executiveOrder":false}}]}</t>
  </si>
  <si>
    <t>Grants are awarded to eligible institutions to increase the number of advanced practice nurses serving as primary care nurse practitioners or nurse midwives, with an emphasis on funding applicants who are prepared to meet the primary care needs of rural and underserved communities.  This goal is accomplished by providing traineeship funds to schools of nursing that prepare graduates to practice in these communities; recipient institutions in turn disburse funds to students in the form of traineeship support.</t>
  </si>
  <si>
    <t xml:space="preserve">Eligible applicants are education programs that provide registered nurses with nurse practitioner and nurse-midwife education.  Such programs may include schools of nursing, nursing centers, academic health centers, State or local governments, and other public or private nonprofit entities authorized by the Secretary to confer degrees to registered nurses for nurse practitioner nurse-midwife education.  _x000D_
_x000D_
Federally Recognized Indian Tribal Government and Native American Organizations may apply if otherwise eligible._x000D_
</t>
  </si>
  <si>
    <t>The participating institutions select traineeship recipients. A recipient (student) must be enrolled in an advanced education nursing program in the recipient institution for preparation as a primary care nurse practitioner or nurse-midwife.  The student/enrollee must be pursuing a master's or doctoral degree, a combined RN to master's degree, nurse-midwifery certificate in existence on November 12, 1998, or a post-graduate master's certificate.  The student/enrollee must be a citizen of the United States, non-citizen national, or foreign national who possesses a visa permitting permanent residence in the United States.  Individuals on temporary or student visas are not eligible to receive AENT support.  The student/enrollee must maintain the predetermined academic standards of the institution and be prepared to sit for national nursing certification in the nursing specialty or field of study following graduation.</t>
  </si>
  <si>
    <t>Approximately 120 -180 days after receipt of applications.</t>
  </si>
  <si>
    <t>{"awarded":"other","description":"This funding opportunity provides support for a one year project period. ","awardedDescription":"Recipients draw down funds, as necessary, from the Payment Management System (PMS), the centralized web based payment system for HHS awards.\r\n\r\n"}</t>
  </si>
  <si>
    <t>[{"code":"program","isSelected":true,"description":"Both program and financial reports are required."},{"code":"cash","isSelected":true,"description":"A Federal Financial Report (SF-425) is required according to the schedule in HRSA’s Application Guide."},{"code":"progress","isSelected":true,"description":"A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</si>
  <si>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Recipients are required to maintain grant accounting records 3 years from the date they submit the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</si>
  <si>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75-0350-0-1-551;</t>
  </si>
  <si>
    <t xml:space="preserve">(Project Grants) FY 17$0.00; FY 18 est $0.00; FY 19 est $0.00; FY 16$22,860,155.00; - </t>
  </si>
  <si>
    <t>All administrative and audit requirements and the cost principles that govern Federal monies associated with this activity will be subject to the Uniform Guidance 2 CFR 200 as codified by HHS at 45 CFR 75.  _x000D_
_x000D_
HRSA awards are also subject to the applicable requirements of the HHS Grants Policy Statement (HHS GPS) based on recipient type and purpose of award. The HHS GPS is available at http://www.hrsa.gov/grants/hhsgrantspolicy.pdf.</t>
  </si>
  <si>
    <t>Michael McCalla, MSHA, Health Resources and Services Administration, Bureau of Health Workforce, Division of Nursing and Public Health,5600 Fishers Lane, Room 11N94C, Rockville , MD 20857 Email:&lt; a href='mailto:MMcCalla@hrsa.gov'&gt;MMcCalla@hrsa.gov&lt;/a&gt;Phone: (301) 443-0856;</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</si>
  <si>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</si>
  <si>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https://beta.sam.gov/fal/a4a25090e34d4cb1aaa933ce5dbcf9f0/view</t>
  </si>
  <si>
    <t>Nurse Education, Practice Quality and Retention Grants</t>
  </si>
  <si>
    <t>NEPQR</t>
  </si>
  <si>
    <t>{"list":[{"act":{"description":"Section 831 and 831A of the Public Health Service Act (42 U.S.C. 296p and 42 U.S.C. 296p-1)"},"authorizationTypes":{"USC":false,"act":true,"statute":false,"publicLaw":false,"executiveOrder":false}}]}</t>
  </si>
  <si>
    <t xml:space="preserve">NEPQR:_x000D_
The NEPQR program provides grant support for academic, service, and continuing education projects designed to enhance nursing education, improve the quality of patient care, increase nurse retention, and strengthen the nursing workforce.  The NEPQR program has broad statutory authority to address the development and enhancement of the nursing workforce. The three priority areas defined in statute are (1) Education, (2) Practice, and (3) Retention. _x000D_
_x000D_
NEPQR - Veterans Baccalaureate of Science in Nursing program (VBSN): _x000D_
The Veterans Bachelor of Science in Nursing (VBSN) program’s aim is to strengthen the quality of care and expand the nursing workforce through increased enrollment of veterans in baccalaureate nursing programs. The VBSN program supports the development and implementation of innovative practice models that enable veterans to earn baccalaureate nursing degrees. The program expands employment opportunities for veterans and prepares them to make the transition from their former military role to that of a civilian nurse._x000D_
_x000D_
NEPQR-IPCP: Behavioral Health Integration (BHI) program:_x000D_
The NEPQR-IPCP:BHI program aims to expand the evidence-based practice of integrating behavioral health providers into nurse-led primary care teams in order to increase access to care, enhance care coordination and improve patient outcomes in vulnerable and/or underserved community-based settings._x000D_
_x000D_
NEPQR-BSN Practicums in Community Settings (BPCS) program:  The NEPQR-BPCS program aims to increase experiential training opportunities for senior-level BSN students in primary care community-based settings by (1) establishing and expanding upon academic-practice partnerships between schools of nursing and community-based clinical sites; and (2) providing senior-level BSN students with meaningful clinical experiences and training in medically underserved and rural communities. This experiential training will lead to increased competencies in primary care and ultimately improved distribution of the nursing workforce.  _x000D_
</t>
  </si>
  <si>
    <t>NEPQR – Veterans’ Bachelor of Science in Nursing Program (NEPQR-VBSN), NEPQR – Interprofessional Collaborative Practice: Behavioral Health Integration (NEPQR-IPCP:BHI), and NEPQR – Registered Nurses in Primary Care (NEPQR-RNPC): Eligible applicants are: accredited schools of nursing, health care facilities, a partnership of such a school and a health care facility. A health care facility may include a nurse-managed health center, Indian Health Service health center, Native Hawaiian health center, hospital, Federally-qualified health center, rural health clinic, nursing home, home health agency, hospice program, public health clinic, State or local department of public health, skilled nursing facility, ambulatory surgical center, or any other facility designated by the Secretary (see PHS Act section 801(11)). Eligible faith-based organizations, community-based organizations, Federally Recognized Indian Tribal Government and Native American Organizations may apply for these funds. In addition to the 50 States, only the District of Columbia, Guam, the Commonwealth of Puerto Rico, the Northern Mariana Islands, American Samoa, the U.S. Virgin Islands, the Federated States of Micronesia, the Republic of the Marshall Islands, and the Republic of Palau are eligible to apply under this Notice of Funding Opportunity. The eligible applicant must be capable of carrying out the legislative purpose of the NEPQR program. 
For the NEPQR-RNPC program, lead applicants must apply in a partnership structure. The lead applicant, if a school of nursing, must apply in partnership with at least one health care facility. Likewise, the lead applicant, if a health care facility must apply in partnership with at least one school of nursing
Schools of nursing providing undergraduate education and formal degree programs must be accredited by a national nurse education accrediting agency or State approval agency recognized by the Secretary of the U.S. Department of Education. Newly established programs and those that are established but not yet accredited must contact a national nursing accrediting body recognized by the U.S. Department of Education before requesting a reasonable assurance letter from the U.S. Department of Education.</t>
  </si>
  <si>
    <t>Project participants, or students in the program, must be U.S. Citizens, non-citizen nationals, or foreign nationals who possess visas permitting permanent residence in the United States. Individuals on temporary student visas are not eligible.
NEPQR-VBSN Project Participants must be honorably or generally discharged service members or reservists, with prior medical training, who have not yet earned Bachelor of Science in Nursing (BSN) degrees</t>
  </si>
  <si>
    <t>{"description":"HRSA requires all applicants to apply electronically through Grants.gov.\r\n\r\nAll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 \r\n\r\n\r\n"}</t>
  </si>
  <si>
    <t>{"awarded":"other","description":"NEPQR-Veteran’s Bachelor of Science in Nursing:  This funding opportunity provides support for a 3-year project period.\r\n\r\nNEPQR-IPCP: Behavioral Health Integration (BHI) program:  This funding opportunity provides support for a 2-year project period.\r\n\r\nNEPQR-IPCP program:  This funding opportunity provides support for a 3-year project period.\r\n\r\nNEPQR-BSN Practicums in Community Settings (BPCS) program:  \r\n","awardedDescription":"Recipients draw down funds, as necessary, from the Payment Management System (PMS). PMS is the centralized web based payment system for HHS awards."}</t>
  </si>
  <si>
    <t>[{"code":"program","isSelected":true,"description":"Both program and financial reports are required.  The recipient will be required to submit annual performance and progress reports.  "},{"code":"cash","isSelected":false,"description":""},{"code":"progress","isSelected":true,"description":"A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</si>
  <si>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Recipients are required to maintain grant accounting records 3 years after the date they submit the Federal Financial Report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</si>
  <si>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(Project Grants) FY 17$9,611,566.00; FY 18 est $3,368,154.00; FY 19 est $0.00; FY 16$9,639,618.00; - NEPQR-VBSN (Cooperative Agreements) FY 17$9,642,645.00; FY 18 est $9,622,941.00; FY 19 est $0.00; FY 16$4,321,275.00; - NEPQR-IPCP:BHI(Project Grants) FY 17$0.00; FY 18 est $25,638,803.00; FY 19 est $0.00; FY 16$3,115,607.00; - NEPQR-RNPC</t>
  </si>
  <si>
    <t>NEPQR-VBSN: 
FY17 Range: $131,830-$350,000, Average: $310,955; 
FY 18 Range: $131,830-$350,000, Average $310,955; 
NEPQR-IPCP:BHI: 
FY17 Range: $350,000-$500,000, Average: $487,935;
FY 18 Range: $431,718-$500,000, Average$492,441; 
NEPQR-RNPC: 
FY18 Range: $279,104-$700,000, Average: $617,093;</t>
  </si>
  <si>
    <t>{"flag":"none","description":"NEPQR-IPCP:BHI: Sara Azimi-Bolourian, Division of Nursing and Public Health, Bureau of Health Workforce 5600 Fishers Lane, Rockville, Maryland 20857 Phone: 301-443-4926 \n\nNEPQR-RNPC: Carolyn Nganga-Good and Kirk Koyama, Division of Nursing and Public Health, Bureau of Health Workforce 5600 Fishers Lane, Rockville, Maryland 20857 Phone: 301-443-4926 Fax: 301-443-0791\n\nNEPQR-VBSN: Marian Smithey, Division of Nursing and Public Health, Bureau of Health Workforce 5600 Fishers Lane, Room 11N128A, Rockville, Maryland 20857; Phone: 301-443-3831."}</t>
  </si>
  <si>
    <t>NEPQR-IPCP/NEPQR-IPCP:BHI: Kirk Koyama, Division of Nursing and Public Health, Bureau of Health Workforce5600 Fishers Lane, Room 11N-104A,, Rockville, MD 20857 Email:&lt; a href='mailto:KKoyama@hrsa.gov'&gt;KKoyama@hrsa.gov&lt;/a&gt;Phone: 301-443-4926;</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</si>
  <si>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</si>
  <si>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https://beta.sam.gov/fal/ebd174dadf344ab383e9e699fe48f049/view</t>
  </si>
  <si>
    <t>Biomedical Advanced Research and Development Authority (BARDA), Biodefense Medical Countermeasure Development</t>
  </si>
  <si>
    <t>{"list":[{"act":{"description":"Public Health Service Act"},"authorizationTypes":{"act":true}},{"act":{"description":"Consolidated Appropriations Act, 2010, Division D, Department of Labor, Health and Human Services, and Education, and Related Agencies Appropriations Act, 2010"},"authorizationTypes":{"act":true}}]}</t>
  </si>
  <si>
    <t>The purpose of this program is to coordinate the acceleration of countermeasure and product advanced research and development by—(A) facilitating collaboration between the Department of Health and Human Services and other Federal agencies, relevant industries, academia, and other persons, with respect to such advanced research and development; (B) promoting countermeasure and product advanced research and development; (C) facilitating contacts between interested persons and the offices or employees authorized by the Secretary to advise such persons regarding requirements under the Federal Food, Drug, and Cosmetic Act and under section 351 of the Public Health Service Act; and (D) promoting innovation to reduce the time and cost of countermeasure and product advanced research and development.  The Public Health Service Act at 42 U.S.C. 247d-6a defines a qualified countermeasure as “…a drug (as that term is defined by section 321(g)(1) of title 21), biological product (as that term is defined by section 262(i) of this title), or device (as that term is defined by section 321(h) of title 21), that the Secretary determines to be a priority (consistent with sections 182(2) and 184(a) of title 6) to - (i) diagnose, mitigate, prevent, or treat harm from any biological agent (including organisms that cause an infectious disease) or toxin, chemical, radiological, or nuclear agent that may cause a public health emergency affecting national security; or (ii) diagnose, mitigate, prevent, or treat harm from a condition that may result in adverse health consequences or death and may be caused by administering a drug, biological product, or device that is used as described in this subparagraph”</t>
  </si>
  <si>
    <t>All types of entities are eligible, including highly qualified foreign nationals outside the United States either alone or in collaboration with American participants when such transactions may inure to the benefit of the American people.  Applicants should review the individual funding opportunity announcements issued under this CFDA program.</t>
  </si>
  <si>
    <t>All individuals including at-risk individuals such as children, pregnant women, elderly, and others at-risk who may be given special priority.</t>
  </si>
  <si>
    <t>{"description":"Applicants should review the individual funding opportunity announcements issued under this CFDA program for any credentials or certifications that must be submitted prior to or simultaneous with submission of an application package.","isApplicable":true}</t>
  </si>
  <si>
    <t>{"description":"Grant applications and required forms for this program can be obtained through Grants.gov – FIND, http://www.grants.gov/.  Applicants should visit Grants.gov - FIND for the funding opportunity announcement and Grants.gov - APPLY to download application materials to complete and submit their applications in accordance with the funding opportunity announcement (FOA)."}</t>
  </si>
  <si>
    <t>Applications that successfully proceed through initial screening (as outlined in the funding opportunity announcement) will be objectively reviewed based upon the review criteria specified in the FOA.  Applications selected for funding will be processed and the applicant notified in writing through the issuance of a Notice of Award from the Office of the Assistant Secretary for Preparedness and Response.</t>
  </si>
  <si>
    <t>{"flag":"yes","list":[{"start":"2018-09-30","description":"Applicable deadlines and due dates are specified in each funding opportunity announcement."}]}</t>
  </si>
  <si>
    <t>{"awarded":"other","description":"Project periods are limited up to 60 months.  Budget periods are limited up to 12 months.","awardedDescription":"Awardee is issued a Notice of Award, a legal document that informs the awardee that a grant award has been made. Awardee may draw down funds in advance of the incursion of an expenditure (up to three days) from the Payment Management System."}</t>
  </si>
  <si>
    <t>[{"code":"program","isSelected":false,"description":""},{"code":"cash","isSelected":true,"description":"Recipients must report cash transaction data via the Payment Management System (PMS) using the cash transaction data elements captured on the Federal Financial Report (FFR), Standard Form (SF) 425.  Recipients will utilize the “Transactions” section of SF425 in lieu of the SF272.  The FFR SF425 cash Transaction Report is due 30 days after the end of each calendar quarter. "},{"code":"progress","isSelected":true,"description":"Grantees are required to submit semi-annual Program Progress Reports as well as final Program Progress Reports.  Report formats and submission requirements are outlined in the funding opportunity announcement."},{"code":"expenditure","isSelected":true,"description":"ASPR requires cumulative financial reporting through consecutive funding periods on the SF269 FSR long form.  The FFR SF425 was designed to replace the Financial Status Report SF269 and the Federal Cash Transactions Report SF272 with one comprehensive financial reporting form.  Until HHS fully migrates to the SF425 FFR, recipients are still required to submit the SF269 Financial Status Report (FSR) semi-annually within 30 days after the first 6 month period and within 90 days of the budget period end date.  Grantees are required to submit final Financial Status Reports (SF-269). "},{"code":"performanceMonitoring","isSelected":true,"description":"Performance monitoring of awardees is completed by BARDA program staff."}]</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</si>
  <si>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\nA-133"}</t>
  </si>
  <si>
    <t xml:space="preserve">(Project Grants (Cooperative Agreements)) FY 17$55,000,000.00; FY 18 est $55,000,000.00; FY 19 est $55,000,000.00; FY 16$30,000,000.00; - </t>
  </si>
  <si>
    <t>$30,000,000 to $55,000,000</t>
  </si>
  <si>
    <t>Public Law 109-417, 45 CFR 92, 45 CFR 74, 45 CFR 46, 2 CFR, HHS Grants Policy Statement found at http://www.hhs.gov/asrt/og/grantinformation/hhsgps107.pdf</t>
  </si>
  <si>
    <t>Rick A. Bright330 Independence Ave SW, Room G-640, Washington, District of Columbia 20201, Washington, DC 20201 Email:&lt; a href='mailto:Rick.Bright@hhs.gov'&gt;Rick.Bright@hhs.gov&lt;/a&gt;Phone: 202-260-8535;</t>
  </si>
  <si>
    <t>https://www.medicalcountermeasures.gov/</t>
  </si>
  <si>
    <t>Discretionary awards are subject to objective review.  Reviewers will individually evaluate and score applications based upon the review criteria specified in the funding opportunity announcement.  Scored applications will be ordinally ranked.  The highest ranked applications will receive priority consideration for award within available funding.</t>
  </si>
  <si>
    <t>May 11,2010</t>
  </si>
  <si>
    <t>https://beta.sam.gov/fal/875fec4ea58b458f8551c24bced5bcc0/view</t>
  </si>
  <si>
    <t>Nursing Research</t>
  </si>
  <si>
    <t>{"list":[{"act":{"description":"Public Health Service Act"},"USC":{"title":"42","section":"285q"},"authorizationTypes":{"USC":true,"act":true,"statute":false,"publicLaw":false,"executiveOrder":false},"usc":{"title":"42","section":"285q"}},{"act":{"description":"Public Health Service Act"},"publicLaw":{"congressCode":"99","number":"158"},"authorizationTypes":{"USC":false,"act":true,"statute":false,"publicLaw":true,"executiveOrder":false}},{"act":{"description":"Public Health Service Act"},"publicLaw":{"congressCode":"102","number":"564"},"authorizationTypes":{"USC":false,"act":true,"statute":false,"publicLaw":true,"executiveOrder":false}}]}</t>
  </si>
  <si>
    <t>The mission of the National Institute of Nursing Research (NINR) is to promote and improve the health of individuals, families, and communities. To achieve this mission, NINR supports and conducts clinical and basic research and research training on health and illness, research that spans and integrates the behavioral and biological sciences, and that develops the scientific basis for clinical practice. From premature infants in neonatal intensive care units, to adolescents living with diabetes, to elderly cancer survivors coping with pain, nursing research develops the science to help people strengthen the quality of their lives.  Nursing science transcends the boundaries of disease and research disciplines to better understand the experiences of individuals and families living with illness and to develop personalized approaches that maximize health and well-being for individuals at all stages of life, across diverse populations and settings. NINR’s scientific programs are organized around four major focus areas: symptom science, wellness, self-management of chronic conditions, and the science of end-of-life and palliative care. The Institute also explores ways in which new innovations and technologies can contribute to advancing nursing science across these four areas. In addition, NINR has a longstanding and continuing commitment to developing the next generation of nurse scientists: those individuals and team members who will carry the field of nursing science into the future. NINR’s research program in symptom science seeks a better understanding of the biological and behavioral aspects of symptoms, with the goal of developing and testing new interventions to reduce the disabling effects of symptoms and improving patient health outcomes and quality of life. Research efforts in wellness investigate the key biological, behavioral, and social factors that promote long-term health and healthy behaviors and prevent the development of illness across health conditions, settings, and the lifespan. Research in wellness is also focused on developing and testing culturally appropriate interventions to promote health and prevent illness in minority and underserved groups. NINR research in self-management seeks to engage individuals and families as active participants in maintaining and improving quality of life while living with a chronic condition or multiple chronic conditions. Self-management research encompasses health strategies that allow an individual and their health care provider to adapt treatments to individual circumstances. As the lead NIH Institute for end-of-life research, NINR supports science to assist individuals, families, and health care professionals in managing the symptoms of advanced, serious illness, and planning for end-of-life decisions. NINR also recognizes that high-quality, evidence-based palliative care is a critical component of maintaining quality of life at any stage of illness, not limited to the end of life. In focusing on innovation and technology, NINR promotes technological advancements that address a range of health care challenges and facilitate the delivery of real-time personalized information to individuals and families, health care providers, and communities. In order to prepare an innovative, diverse, and talented next generation of nurse scientists, NINR supports a variety of training opportunities for scientists and trainees at all career levels, particularly those at an early career stage who are so critical to sustaining the future of innovative research and high quality health care. NINR supports individual and institutional pre- and postdoctoral research fellowships, as well as career development awards, and sponsors numerous ‘research intensives’ for nurse scientists at all career levels. NINR’s Division of Intramural Research conducts basic and clinical research on the interactions among molecular mechanisms underlying symptoms and environmental influences on individual health outcomes. The program focuses on the biological and behavioral underpinnings of symptoms of chronic conditions, including digestive disorders, cancer-related fatigue, neuromuscular disorders, traumatic brain injury, and post-traumatic stress disorders, as well as clinical interventions to alleviate symptoms.</t>
  </si>
  <si>
    <t>Research Grants: Any corporation, public or private institution or agency, or other legal entity, either nonprofit or for-profit, may apply. NRSAs (Individual): An applicant must be a registered professional nurse with either a baccalaureate and/or a master's degree in nursing and must be a citizen of the United States or lawfully admitted for permanent residence. Those on temporary or student visas are not eligible. NRSAs (Institutional): An eligible institution must be capable of providing predoctoral and/or postdoctoral research training opportunities for nurses. SBIR grants: can be awarded only to domestic small businesses (entities that are independently owned and operated for profit; are not dominant in the field in which research is being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United States or its possessions. To be eligible for funding, a grant application must be reviewed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</si>
  <si>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Individuals and public or private institutions.</t>
  </si>
  <si>
    <t>{"description":"Each applicant for research projects must present a research plan and furnish evidence that scientific competence, facilities, equipment, and supplies are appropriate to carry out the plan. NRSAs (Individual): The applicant's academic record, research experience, citizenship, or permanent resident status, licensure as a registered nurse, and institutional sponsorship should be documented in the application. NRSAs (Institutional): The applicant organization must show the objectives, methodology and resources for the research training program, the qualifications and experience of directing staff, the criteria to be used in selecting individuals for awards, and detailed budget justification for the amount of grant funds requested. Costs will be determined in accordance with 2 CFR, Part 220, Cost Principles for Educational Institutions. For-profit organizations' costs are determined in accordance with 48 CFR Subpart 31.2 of the Federal Acquisition Regulations. For other grantees, costs will be determined by HHS Regulations 45 CFR, Part 75.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The SF 424 (Research and Research-Related) application forms and the SF 424 SBIR/STTR Application Guide are used to apply for both SBIR and STTR, Phase I and Phase II. Application is made electronically through Grants.gov (http://www.grants.gov). 2 CFR 200, Subpart E - Cost Principles applies to this program.","isApplicable":true}</t>
  </si>
  <si>
    <t>{"description":"Research Grants: Applications must be prepared electronically through Grants.gov (http://www.grants.gov) using the SF 424 (Research and Research-Related) application form.  The electronic application format is interactive. For assistance submitting an electronic application, contact GrantsInfo: Telephone (301) 435- 0714, Email: GrantsInfo@nih.gov. NRSAs (Individual): Individuals must submit the SF 424 (Research and Research-Related) application form, and include at least three, but no more than five, letters of reference. Letters of reference must be submitted electronically through the NIH eRA Commons Submit Reference Letter website and not through Grants.gov (http://www.grants.gov).  Applicants who have lawfully been admitted to the United States for permanent residence must complete the appropriate section on the Face Page of the SF 424 (Research and Research-Related) application form. Applicants who have applied for and have not yet been granted admission as a permanent resident should check the Permanent resident block on the Face Page of this application form, and also write in the word \"pending.\" A notarized statement documenting legal admission for permanent residence must be submitted prior to the issuance of an award. SBIR and STTR: The SF 424 (Research and Research-Related) application form and the SF 424 SBIR/STTR Application Guide are used to apply for both SBIR and STTR grants, Phase I and Phase II. Application forms must be submitted electronically through Grants.gov (http://www.grants.gov). For further assistance contact GrantsInfo: Telephone: (301) 435-0714, E-mail: GrantsInfo@nih.gov."}</t>
  </si>
  <si>
    <t>Research Grants and National Research Service Awards (NRSAs) (Institutional): All accepted applications are reviewed for scientific merit by an appropriate initial review group and then by a national advisory council. (Individual NRSA applications are not reviewed by council.) All applications favorably recommended compete for available funds on the basis of scientific merit and mission/program relevance. SBIR/STTR Applications: All accepted SBIR/STTR applications are evaluated for scientific and technical merit by an appropriate scientific peer review panel and by a national advisory council. All applications receiving a priority score compete for available SBIR/STTR set-aside funds on the basis of scientific and technical merit and commercial potential of the proposed research, mission/program relevance, and program balance among the areas of research.</t>
  </si>
  <si>
    <t>Research Grants: From 6 to 9 months. NRSAs: From 6 to 9 months. SBIR/STTR: About 7-1/2 months. AIDS Grants:  About 6 months.</t>
  </si>
  <si>
    <t>Research Grants: A Program Director/Principal Investigator (PD/PI) and/or applicant institution may question the substantive or procedural aspects of the initial peer review of his/her application by communicating with the appropriate NINR Program Official. NINR follows the NIH Appeals policy, NOT-OD-11-064: http://grants.nih.gov/grants/guide/notice-files/NOT-OD-11-064.html. NINR works with application PD/PI within the NIH appeals policy.</t>
  </si>
  <si>
    <t>Research Grants: Renewal applications are accepted. NRSAs: Awards may be made for 1 to 5 years. No individual may receive more than 5 years of aggregate NRSA support beyond the predoctoral level, and no individual may receive NRSA support for more than 3 years of support beyond the postdoctoral level. Institutional awards may be renewed.</t>
  </si>
  <si>
    <t>{"awarded":"other","description":"Research Grants: Awards are usually made annually with no project periods to exceed 5 years in length. NRSAs: Institutional awards may be made for up to 5 years; and Individual awards may be made for up to 5 years at the predoctoral level, 3 years at postdoctoral level, and 2 years at senior level. SBIR: Normally, Phase I awards are for 6 months and normally Phase II awards are for 2 years. STTR: Normally, Phase I awards are for 1 year and normally Phase II awards are for 2 years.","awardedDescription":"Grant awards are made annually."}</t>
  </si>
  <si>
    <t>[{"code":"program","isSelected":true,"description":"Research Performance Progress Reports (RPPR) are required for all annual non-competing awards. Final Progress Reports, Final Federal Financial Reports, and Final Invention Statement and Certification (except for Training grants, Fellowships, and certain other programs [e.g., C06, R13, R25, S10]) for all projects are required within 120 days after the end of the research performance period. Termination Notices are required for Fellowships and trainees appointed on institutional training grants."},{"code":"cash","isSelected":false,"description":""},{"code":"progress","isSelected":true,"description":"Progress Report:\n\nProgress reports where applicable are required annually for continuing projects."},{"code":"expenditure","isSelected":true,"description":"Expenditure Report:\n\nFinancial status reports where applicable are required annually for continuing projects."},{"code":"performanceMonitoring","isSelected":true,"description":"Performance Reports:\n\nProgress reports where applicable are required annually for continuing projects."}]</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</si>
  <si>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Federal Financial Report (FFR) is submitted. For awards under SNAP (other than those to foreign organizations and Federal institutions), the 3-year retention period will be calculated from the date the Federal Financial Report (FFR) for the entire competitive segment is submitted. Those grantees must retain the records pertinent to the entire competitive segment for 3 years from the date the FFR is submitted to NIH. Foreign organizations and Federal institutions must retain records for 3 years from the date of submission of the annual FFR to NIH. See 45 CFR Part 75.361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Part 75.361 and Part 75.364 for record retention and access requirements for contracts under grants.
In accordance with 45 CFR 75.364,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t>
  </si>
  <si>
    <t>75-0889-0-1-552;</t>
  </si>
  <si>
    <t>(Training) FY 17$7,438,885.00; FY 18 est $7,896,000.00; FY 19 est $7,288,000.00; FY 16$7,998,401.00; - National Research Service Awards (NRSA)(Project Grants) FY 17$109,058,689.00; FY 18 est $117,092,000.00; FY 19 est $107,528,000.00; FY 16$106,770,328.00; - Research Grants</t>
  </si>
  <si>
    <t>Range and Average of Financial Assistance:
FY17 Research Grants: 
$38,740 to $1,912,959; Average cost $442,807
FY17 NRSA Individual Awards:
$2,337 to $60,834; Average cost of FTTP/Award $35,385
FY17 NRSA Institutional Awards:
$1,293 to $500,721; Average cost of FTTP $51,491/Average cost of Award $288,350</t>
  </si>
  <si>
    <t>{"list":[{"fiscalYear":2016,"description":"246 research grants, 55 NRSA Individual Awards, 152 NRSA Institutional Awards. 250 Research Grants, 47 NRSA Individual Awards, 131 Institutional FTTPs/22 Institutional Awards"},{"fiscalYear":2017,"description":"Projection:\n258 Research Grants, 47 NRSA Individual Awards, 131 Institutional FTTPs/22 Institutional Awards\n\nActuals:\n249 Research Grants, 52 NRSA Individual Awards, 112 Institutional FTTPs/20 Institutional Awards"},{"fiscalYear":2018,"description":"Estimate:\n259 Research Grants, 53 NRSA Individual Awards, 114 Institutional FTTPs/22 Institutional Awards"},{"fiscalYear":2019,"description":"Estimate:  \n236 Research Grants, 49 NRSA Individual Awards, 105 Institutional FTTPs/20 Institutional Awards"}],"isApplicable":true}</t>
  </si>
  <si>
    <t>Research Grants: Grants will be available under the authority of and administered in accordance with the NIH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</si>
  <si>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Marguerite Littleton Kearney31 Center Drive, Bethesda, MD 20892 Email:&lt; a href='mailto:marguerite.kearney@nih.gov'&gt;marguerite.kearney@nih.gov&lt;/a&gt;Phone: (301) 402-7932;</t>
  </si>
  <si>
    <t>http://www.ninr.nih.gov/</t>
  </si>
  <si>
    <t xml:space="preserve">93.359 Nurse Education, Practice Quality and Retention Grants; 93.226 Research on Healthcare Costs, Quality and Outcomes; 93.865 Child Health and Human Development Extramural Research; 93.866 Aging Research; </t>
  </si>
  <si>
    <t>Fiscal Year2016: No current data available.   See NIH Research Portfolio Online Reporting Tools (RePORT) to examine funding information for projects: https://projectreporter.nih.gov/reporter_summary.cfm and https://report.nih.gov/categorical_spending.aspxFiscal Year2018: No current data available.Fiscal Year2017: No current data available.</t>
  </si>
  <si>
    <t>Reviewers provide an overall impact/priority score to reflect their assessment of the likelihood for the project to exert a sustained, powerful influence on the research field(s) involved, in consideration of the following review criteria and additional review criteria (as applicable for the project proposed): (1) Significance: Does the project address an important problem or a critical barrier to progress in the field? Is there a strong scientific premise for the proposed project, including consideration of the strengths and weaknesses of published research or preliminary data crucial to the support of the application? If the aims of the project are achieved, how will scientific knowledge, technical capability, and/or clinical practice be improved? How will successful completion of the aims change the concepts, methods, technologies, treatments, services, or preventative interventions that drive this field? For clinical trial applications, the following additional criteria will be considered. Are the scientific rationale and need for a clinical trial to test the proposed hypothesis or intervention well supported by preliminary data, clinical and/or preclinical studies, or information in the literature or knowledge of biological mechanisms? For trials focusing on clinical or public health endpoints, is this clinical trial necessary for testing the safety, efficacy or effectiveness of an intervention that could lead to a change in clinical practice, community behaviors or health care policy?  For trials focusing on mechanistic, behavioral, physiological, biochemical, or other biomedical endpoints, is this trial needed to advance scientific understanding? (2) Investigators: Are the PD/PIs, collaborators, and other researchers well suited to the project? If Early Stage Investigators or New Investigators, or in the early stages of independent careers, do they have appropriate experience and training? If established, have they demonstrated an ongoing record of accomplishments that have advanced their field(s)? If the project is collaborative or multi-PD/PI, do the investigators have complementary and integrated expertise; are their leadership approach, governance and organizational structure appropriate for the project? For clinical trial applications, the following additional criteria will be considered. With regard to the proposed leadership for the project, do the PD/PI(s) and key personnel have the expertise, experience, and ability to organize, manage and implement the proposed clinical trial and meet milestones and timelines? Do they have appropriate expertise in study coordination, data management and statistics? For a multicenter trial, is the organizational structure appropriate and does the application identify a core of potential center investigators and staffing for a coordinating center? (3) Innovation: Does the application challenge and seek to shift current research or clinical practice paradigms by utilizing novel theoretical concepts, approaches or methodologies, instrumentation, or interventions? Are the concepts, approaches or methodologies, instrumentation, or interventions novel to one field of research or novel in a broad sense? Is a refinement, improvement, or new application of theoretical concepts, approaches or methodologies, instrumentation, or interventions proposed? For clinical trial applications, the following additional criteria will be considered. Does the design/research plan include innovative elements, as appropriate, that enhance its sensitivity, potential for information or potential to advance scientific knowledge or clinical practice? (4) Approach: Are the overall strategy, methodology, and analyses well-reasoned and appropriate to accomplish the specific aims of the project? Have the investigators presented strategies to ensure a robust and unbiased approach, as appropriate for the work proposed? Are potential problems, alternative strategies, and benchmarks for success presented? If the project is in the early stages of development, will the strategy establish feasibility and will particularly risky aspects be managed? Have the investigators presented adequate plans to address relevant biological variables, such as sex, for studies in vertebrate animals or human subjects? If the project involves human subjects and/or NIH-defined clinical research, are the plans to address 1) the protection of human subjects from research risks, and 2) inclusion (or exclusion) of individuals on the basis of sex/gender, race, and ethnicity, as well as the inclusion or exclusion of children, justified in terms of the scientific goals and research strategy proposed?  For clinical trial applications, the following additional criteria will be considered. Is the study design justified and appropriate to address primary and secondary outcome variable(s)/endpoints that will be clear, informative and relevant to the hypothesis being tested? Is the scientific rationale/premise of the study based on previously well-designed preclinical and/or clinical research? Given the methods used to assign participants and deliver interventions, is the study design adequately powered to answer the research question(s), test the proposed hypothesis/hypotheses, and provide interpretable results? Is the trial appropriately designed to conduct the research efficiently? Are the study populations (size, gender, age, demographic group), proposed intervention arms/dose, and duration of the trial, appropriate and well justified? Are potential ethical issues adequately addressed? Is the process for obtaining informed consent or assent appropriate? Is the eligible population available? Are the plans for recruitment outreach, enrollment, retention, handling dropouts, missed visits, and losses to follow-up appropriate to ensure robust data collection? Are the planned recruitment timelines feasible and is the plan to monitor accrual adequate? Has the need for randomization (or not), masking (if appropriate), controls, and inclusion/exclusion criteria been addressed? Are differences addressed, if applicable, in the intervention effect due to sex/gender and race/ethnicity? Are the plans to standardize, assure quality of, and monitor adherence to, the trial protocol and data collection or distribution guidelines appropriate? Is there a plan to obtain required study agent(s)? Does the application propose to use existing available resources, as applicable? Are planned analyses and statistical approach appropriate for the proposed study design and methods used to assign participants and deliver interventions? Are the procedures for data management and quality control of data adequate at clinical site(s) or at center laboratories, as applicable? Have the methods for standardization of procedures for data management to assess the effect of the intervention and quality control been addressed? Is there a plan to complete data analysis within the proposed period of the award? (5) Environment: Will the scientific environment in which the work will be done contribute to the probability of success? Are the institutional support, equipment and other physical resources available to the investigators adequate for the project proposed? Will the project benefit from unique features of the scientific environment, subject populations, or collaborative arrangements? For clinical trial applications, the following additional criteria will be considered. If proposed, are the administrative, data coordinating, enrollment and laboratory/testing centers, appropriate for the trial proposed? Does the application adequately address the capability and ability to conduct the trial at the proposed site(s) or centers? Are the plans to add or drop enrollment centers, as needed, appropriate? If international site(s) is/are proposed, does the application adequately address the complexity of executing the clinical trial? If multi-sites/centers, is there evidence of the ability of the individual site or center to: (a) enroll the proposed numbers; (b) adhere to the protocol; (c) collect and transmit data in an accurate and timely fashion; and, (d) operate within the proposed organizational structure? In addition to the above criteria, the following items will continue to be considered in the determination of scientific merit and the impact/priority score. Protections for Human Subjects: For research that involves human subjects but does not involve one of the six categories of research that are exempt under 45 CFR Part 46, the committee will evaluate the justification for involvement of human subjects and the proposed protections from research risk relating to their participation according to the following five review criteria: 1) risk to subjects, 2) adequacy of protection against risks, 3) potential benefits to the subjects and others, 4) importance of the knowledge to be gained, and 5) data and safety monitoring for clinical trials. For research that involves human subjects and meets the criteria for one or more of the six categories of research that are exempt under 45 CFR Part 46, the committee will evaluate: 1) the justification for the exemption, 2) human subjects involvement and characteristics, and 3) sources of materials. Inclusion of Women, Minorities, and Children: When the proposed project involves human subjects and/or NIH-defined clinical research, the committee will evaluate the proposed plans for the inclusion (or exclusion) of individuals on the basis of sex/gender, race, and ethnicity, as well as the inclusion (or exclusion) of children to determine if it is justified in terms of the scientific goals and research strategy proposed. Vertebrate Animals: The committee will evaluate the involvement of live vertebrate animals as part of the scientific assessment according to the following criteria: (1) description of proposed procedures involving animals, including species, strains, ages, sex, and total number to be used; (2) justifications for the use of animals versus alternative models and for the appropriateness of the species proposed; (3) interventions to minimize discomfort, distress, pain and injury; and (4) justification for euthanasia method if not consistent with the AVMA Guidelines for the Euthanasia of Animals. Reviewers will assess the use of chimpanzees as they would any other application proposing the use of vertebrate animals. For additional information on review of the Vertebrate Animals section, please refer to the Worksheet for Review of the Vertebrate Animal Section. Biohazards: Reviewers will assess whether materials or procedures proposed are potentially hazardous to research personnel and/or the environment, and if needed, determine whether adequate protection is proposed. Resubmission: The committee will evaluate the application as now presented, taking into consideration the responses to comments from the previous scientific review group and changes made to the project. Renewal: The committee will consider the progress made in the last funding period. Revision: The committee will consider the appropriateness of the proposed expansion of the scope of the project. If the Revision application relates to a specific line of investigation presented in the original application that was not recommended for approval by the committee, then the committee will consider whether the responses to comments from the previous scientific review group are adequate and whether substantial changes are clearly evident. For clinical trial applications, the study timeline will be considered in the following. Is the study timeline described in detail, taking into account start-up activities, the anticipated rate of enrollment, and planned follow-up assessment? Is the projected timeline feasible and well justified? Does the project incorporate efficiencies and utilize existing resources (e.g., CTSAs, practice-based research networks, electronic medical records, administrative database, or patient registries) to increase the efficiency of participant enrollment and data collection, as appropriate? Applications compete for available funds with all other recommended applications. The following will be considered in making funding decisions: Scientific merit of the proposed project as determined by peer review; Availability of funds; Relevance of program priorities.</t>
  </si>
  <si>
    <t>https://beta.sam.gov/fal/d2d3ba72f49f47ed90fe2a93eec0aec3/view</t>
  </si>
  <si>
    <t>Assistive Technology National Activities</t>
  </si>
  <si>
    <t>AT National Activities</t>
  </si>
  <si>
    <t>{"list":[{"act":{"description":"The Assistive Technology Act support programs for grants to states to address the assistive technology (AT) needs of individuals with disabilities. Section 6 of the AT Act authorizes national activities to support and improve the administration of the Act."},"authorizationTypes":{"act":true}}]}</t>
  </si>
  <si>
    <t>The purpose of the Assistive Technology National Activities is to support activities to improve the administration of the AT Act in the following areas: national public awareness; state training and technical assistance; data collection and reporting; and research and development of assistive technology.</t>
  </si>
  <si>
    <t>Grants will be awarded on a competitive basis. Specific details for evaluating applications are published as part of the Funding Opportunity Announcement.</t>
  </si>
  <si>
    <t>{"awarded":"lump","description":"Grants may be awarded for up to a 5- year project period.  Annual budget periods may be awarded subject to the availability of funds."}</t>
  </si>
  <si>
    <t>[{"code":"program","isSelected":false,"description":""},{"code":"cash","isSelected":true,"description":"The submission of the SF-425 (Federal Financial Report) is required. Grantees are required to complete the federal cash transactions portion of the SF-425 within the Payment Management System as identified in their award documents."},{"code":"progress","isSelected":true,"description":"Progress reports are due semi-annually from the start date of the award and due within 30 days of the reporting period end date.  The final progress report and SF-425 reports are due 90 days after the end of the project period."},{"code":"expenditure","isSelected":false,"description":""},{"code":"performanceMonitoring","isSelected":false,"description":""}]</t>
  </si>
  <si>
    <t xml:space="preserve">(Cooperative Agreements (Discretionary Grants)) FY 17$883,664.00; FY 18 est $895,194.00; FY 19 est $895,194.00; - </t>
  </si>
  <si>
    <t>FY 2017 Range for Grants is $309,983 - $573,681
FY 2018 Range for Grants is $320,194 - $575,000</t>
  </si>
  <si>
    <t>{"list":[{"fiscalYear":2017,"description":"Provided training and technical assistance to support 56 Statewide AT programs; maintained an AT internet site that provided comprehensive, up-to-date information on resources related to AT. Maintained and updated data collection and reporting systems used by 56 Statewide AT programs; work with ACL and states to use the system to meet state and federal reporting requirements."},{"fiscalYear":2018,"description":"Providing training and technical assistance to support 56 Statewide AT programs; maintaining AT internet site to provide comprehensive, up-to-date information on resources related to AT. Continued efforts to maintain and update data collection and reporting systems used by 56 Statewide AT programs; working with ACL and states to use the system to meet state and federal reporting requirements."}],"isApplicable":true}</t>
  </si>
  <si>
    <t>{"flag":"none","description":"N/A"}</t>
  </si>
  <si>
    <t>Robert Groenendaal330 C Street SW Room 1317B, Washington , DC 20201 Email:&lt; a href='mailto:Robert.Groenendaal@acl.hhs.gov'&gt;Robert.Groenendaal@acl.hhs.gov&lt;/a&gt;Phone: 2027957356;</t>
  </si>
  <si>
    <t>Fiscal Year2017: Grantees developed and disseminated training materials, conducted training, and provided technical assistance to enhance the AT knowledge, skills and competencies of individuals, AT stakeholders, and State AT programs.Fiscal Year2018: Grantees continued to develop and disseminate training materials, conduct trainings and provide technical assistance to support and enhance AT knowledge, benefits, skills, and competencies.Fiscal Year2019: Grantees will continue to develop and disseminate training materials, conduct trainings and provide technical assistance to support and enhance AT knowledge, benefits, skills, and competencies.</t>
  </si>
  <si>
    <t>https://beta.sam.gov/fal/57e28a656f2b459dad3e864a7e318aa3/view</t>
  </si>
  <si>
    <t>Nursing Student Loans</t>
  </si>
  <si>
    <t>NSL</t>
  </si>
  <si>
    <t>{"list":[{"act":{"description":"Public Health Service Act, Section 835-842, 42 U.S.C. 297a-i, as amended; Health Professions Education Partnership Act of 1998, Public Law 105-392.\r\n"},"authorizationTypes":{"USC":false,"act":true,"statute":false,"publicLaw":false,"executiveOrder":false}}]}</t>
  </si>
  <si>
    <t>To increase educational opportunities by providing long-term, low-interest loans to students in need of financial assistance and in pursuit of  a course of study in an approved nursing program.</t>
  </si>
  <si>
    <t>All accredited public and nonprofit private schools of nursing that prepare students for practice as registered or graduate nurses, and that do not discriminate against students because of race, color, origin, sex, or handicapping conditions, are eligible to apply for funds to be disbursed to qualified nursing students. Federally Recognized Indian Tribal Government and Native American Organizations may apply if they are otherwise eligible.</t>
  </si>
  <si>
    <t>The Nursing Student Loan Program provides financial assistance to nursing students who are citizens, nationals or lawful permanent residents of the United States or the District of Columbia, the Commonwealth of Puerto Rico, the Northern Mariana Islands, the U.S. Virgin Islands, Guam, American Samoa, the Republic of Palau, the Republic of the Marshall Islands, and the Federated States of Micronesia.</t>
  </si>
  <si>
    <t>{"description":"New applications for this program can be acquired from the Division of Health Careers and Financial Support by calling (301) 443-1173.  Annual operating reports serve as the new year application for current NSL recipient institutions.","isApplicable":true}</t>
  </si>
  <si>
    <t>{"description":"This program is excluded from coverage under 2 CFR 200, Uniform Administrative Requirements, Cost Principles, and Audit Requirements for Federal Awards. Students should apply at financial aid office of school of their choice for assistance in applying for a loan. The school then tabulates requests for financial aid and awards loans based on needs of students and available funds.\r\n\r\nSchools can obtain new applications for this program can be acquired from the Division of Health Careers and Financial Support by calling (301) 443-1173. \r\n\r\nAnnual operating reports serve as the new year application for current NSL recipient institutions.\r\n"}</t>
  </si>
  <si>
    <t>Notification of award is made in writing (electronic) through a Notice of Award.  The Notice of Award is sent to the School's Contact Person notifying the school of the amount of federal funds allocated for loans prior to the beginning of the academic year in which the award is to be utilized. Student is notified by student aid office of approval or disapproval at times determined by schools.</t>
  </si>
  <si>
    <t xml:space="preserve">Applications are only required for new schools. Annual Operating Reports are required for renewals._x000D_
</t>
  </si>
  <si>
    <t>{"types":{"moe":false,"formula":true,"matching":true},"formula":{"title":"","chapter":"","part":"","subPart":"","publicLaw":"","description":""},"matching":{"requirementFlag":"voluntary","percent":"0","description":"11%. Under the Federal Capital Contribution method, schools participating in loan programs must match the federal contribution with an amount not less than one-ninth of the funds drawn down."},"moe":{"description":""}}</t>
  </si>
  <si>
    <t>{"awarded":"other","description":"Length and time of assistance depends upon the time required by the student to complete the necessary course of study leading to a degree and is subject to availability of funds. Recipient schools draw down funds, as necessary, from the Payment Management System (PMS), the centralized web based payment system for HHS awards.","awardedDescription":"recipients draw down funds, as necessary, from the Payment Management System (PMS).  PMS is the centralized web based payment system for HHS awards."}</t>
  </si>
  <si>
    <t>[{"code":"program","isSelected":true,"description":"An Annual Operating Report (AOR) through electronic submission at http://grants.hrsa.gov must be submitted 45 days after the end of each budget period. \r\n"},{"code":"cash","isSelected":false,"description":""},{"code":"progress","isSelected":false,"description":""},{"code":"expenditure","isSelected":false,"description":""},{"code":"performanceMonitoring","isSelected":false,"description":""}]</t>
  </si>
  <si>
    <t xml:space="preserve">Recipients are required to maintain grant accounting records 3 years after the date they submit the Annual Operating Report (AOR).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later._x000D_
</t>
  </si>
  <si>
    <t xml:space="preserve">(Direct Loans) FY 17$9,342,281.00; FY 18 est $7,773,916.00; FY 19 Estimate Not Available  FY 16$5,055,338.00; - </t>
  </si>
  <si>
    <t>Range: $2,149 to $401,893 (FY16);
 Average: $88,690 per institution for FY 16.
Range: $6,501 to $401,893,196 (FY17);
 Average: $203,093.07 per institution for FY 17
Est FY18 range: TBD based on returned funds and # of applicants</t>
  </si>
  <si>
    <t>All administrative and audit requirements and the cost principles that govern Federal monies associated with this activity will be subject to the Uniform Guidance 2 CFR 200 as codified by HHS at 45 CFR 75.  HRSA awards are also subject to the requirements of the HHS Grants Policy Statement (HHS GPS) that are applicable based on recipient type and purpose of award.  The HHS GPS is available at http://www.hrsa.gov/grants/hhsgrantspolicy.pdf.</t>
  </si>
  <si>
    <t>Christopher Grosso , Division of Health Careers and Financial Support, Bureau of Health Workforce, Health Resources and Services Administration, Department of Health and Human Services5600 Fishers Lane, Room 15N58B, Rockville, MD 20857 Email:&lt; a href='mailto:cgrosso@hrsa.gov'&gt;cgrosso@hrsa.gov&lt;/a&gt;Phone: (301) 443-1173;</t>
  </si>
  <si>
    <t>Applications will be reviewed for completeness and accuracy, and to determine if applicant schools meet minimum program requirements.</t>
  </si>
  <si>
    <t>https://beta.sam.gov/fal/ffecb2c3cf5a4ffb85fe2b111dc44154/view</t>
  </si>
  <si>
    <t>Sickle Cell Treatment Demonstration Program</t>
  </si>
  <si>
    <t>SCDTDP</t>
  </si>
  <si>
    <t>{"list":[{"act":{"description":"Section 712(c) of the American Jobs Creation Act of 2004, P.L. 108-357\r\n\r\n"},"authorizationTypes":{"USC":false,"act":true,"statute":false,"publicLaw":false,"executiveOrder":false}}]}</t>
  </si>
  <si>
    <t>The objectives of this project is to support the development and establishment of systemic mechanisms to improve the prevention and treatment of sickle cell disease complications, including the coordination of service delivery for individuals with sickle cell disease; genetic counseling and testing; bundling of technical services related to the prevention and treatment of sickle cell disease; training of health professionals; and identifying and establishing efforts related to the expansion and coordination of education, treatment, and continuity of care for individuals with Sickle Cell Disease as authorized in Section 712(c) of the American Jobs Creation Act of 2004, Public Law 103-357.</t>
  </si>
  <si>
    <t>Eligible entities include, Federally-qualified health center, as defined in section 1905(10(2)(B) of the Social Security Act (42 U.S.C. 1396d(10(2)(B), nonprofit hospital or clinic, or university health center that provides primary health care, that:  (1) has a collaborative agreement with a community-based Sickle Cell Disease organization or a nonprofit entity with experience in working with individuals who have Sickle Cell Disease; and (2) demonstrates that either the Federally-qualified health center, the nonprofit hospital or clinic, the university health center, the community-based Sickle Cell Disease organization or the Sickle Cell Disease experts who serve as consultants to the project have at least 5 years of experience in working with individuals who have Sickle Cell Disease.</t>
  </si>
  <si>
    <t>Projects will benefit individuals with Sickle Cell Disease and health professionals who provide care for individuals with Sickle Cell Disease.</t>
  </si>
  <si>
    <t>Final decisions are made approximately 2-3 months after receipt of applications.</t>
  </si>
  <si>
    <t>{"awarded":"other","description":"Awards are made on an annual basis for the duration of the grant period, and payments are made through an Electronic Transfer System or Cash Demand System.","awardedDescription":"Grantees drawdown funds, as necessary, from the Payment Management System (PMS).  PMS is the centralized web based payment system for HHS awards."}</t>
  </si>
  <si>
    <t>[{"code":"program","isSelected":true,"description":"The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Award."},{"code":"cash","isSelected":false,"description":""},{"code":"progress","isSelected":false,"description":""},{"code":"expenditure","isSelected":false,"description":""},{"code":"performanceMonitoring","isSelected":false,"description":""}]</t>
  </si>
  <si>
    <t xml:space="preserve">(Cooperative Agreements) FY 17$3,457,018.00; FY 18 est $3,457,025.00; FY 19 est $3,457,025.00; FY 16$3,327,345.00; - </t>
  </si>
  <si>
    <t>FY 18
$357,500 - $1,072,497; $714,998.</t>
  </si>
  <si>
    <t>{"flag":"appendix","description":"Program Office: Edward Donnell Ivy, MD, MPH, Genetic Services Branch, Division of Services for Children with Special Health Needs, Maternal and Child Health Bureau, Health Resources and Services Administration, Department of Health and Human Services, Room 18W56, 5600 Fishers Lane, Rockville, MD 20857; Telephone: (301) 443-9775."}</t>
  </si>
  <si>
    <t>Edward Donnell Ivy, MD, MPH5600 Fishers Lane, Room 18W56, Rockville, MD 20857 Email:&lt; a href='mailto:EIvy@hrsa.gov'&gt;EIvy@hrsa.gov&lt;/a&gt;Phone: (301) 443-9775;</t>
  </si>
  <si>
    <t>Fiscal Year2018: No current data available.</t>
  </si>
  <si>
    <t>General criteria are described in Program Regulations 45 CFR 51, and specific criteria are included in the notice of funding opportunity materials provided with application kits.</t>
  </si>
  <si>
    <t>https://beta.sam.gov/fal/ead007d2633d4baebcf967177cfaf666/view</t>
  </si>
  <si>
    <t>State Actions to Improve Oral Health Outcomes and Partner Actions to Improve Oral Health Outcomes</t>
  </si>
  <si>
    <t>Oral Health</t>
  </si>
  <si>
    <t>{"list":[{"act":{"description":"Sections 317 of the Public Health Service Act (as amended) [42 U.S.C. Sections 4102(d) of the Patient Protection and Affordable Care Act[42 U.S.C. Section 280k-3] "},"authorizationTypes":{"USC":false,"act":true,"statute":false,"publicLaw":false,"executiveOrder":false}}]}</t>
  </si>
  <si>
    <t>To establish oral health leadership and program guidance, oral health data collection and interpretation, multi-dimensional delivery system for oral and physical health, and to implement science-based programs (including dental sealants and community water fluoridation) to improve oral and physical health. To strengthen state oral health programs and public health core capacity to decrease dental caries and reduce inequalities in the oral health targeted populations.</t>
  </si>
  <si>
    <t>States, political subdivisions of States, local health authorities, and individuals or organizations with specialized health interests will benefit.</t>
  </si>
  <si>
    <t>{"description":"Applicants should document the need for assistance, state the objectives of the project, outline the methods of operation, describe evaluation procedures, and provide a budget with justification for funds requested. Costs will be determined in accordance with OMB Uniform Guidance: Administrative Requirements, Costs Principles, and Audit Requirements for Federal Awards (2 CFR 200).","isApplicable":true}</t>
  </si>
  <si>
    <t>After review and approval, a notice of award is prepared and processed, along with appropriate notification to the public, initial award provides funds for first budget period (usually 12 months)and Notice of Award indicates support recommended for the remainder of project period, allocation of Federal funds by budget categories, and special conditions, if any. However, applicants are encouraged to call CDC for programmatic technical assistance prior to the development and submission of their assistance application.</t>
  </si>
  <si>
    <t>{"awarded":"lump","description":"This is a 5 year project period with 12-month budget periods."}</t>
  </si>
  <si>
    <t>[{"code":"program","isSelected":true,"description":"Progress reports are required on an annual basis.  90 days after the end of each budget period."},{"code":"cash","isSelected":false},{"code":"progress","isSelected":true,"description":"Progress reports, including progress on performance measures, are required on an annual basis.  "},{"code":"expenditure","isSelected":true,"description":"Annual Federal Financial Report is required.  FFR is required 90 days after the end of each budget period."},{"code":"performanceMonitoring","isSelected":true,"description":"Progress reports, including progress performance measures, are required on and annual basis.  final progress reports is required 90 days after the end of the project period."}]</t>
  </si>
  <si>
    <t>Financial records, supporting documents, statistical records, and all other records pertinent to the project must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t>
  </si>
  <si>
    <t>(Cooperative Agreements) FY 17$0.00; FY 18 est $8,400,000.00; FY 19 est $8,400,000.00; FY 16$0.00; - This is a new FY18 NOFO no funding was obligated in FY 16 and FY17</t>
  </si>
  <si>
    <t>Marcia Parker4770 Buford HWY, NE, MS F80, Atlanta, GA 30341 Email:&lt; a href='mailto:kuv7@cdc.gov'&gt;kuv7@cdc.gov&lt;/a&gt;Phone: 7704886075;</t>
  </si>
  <si>
    <t xml:space="preserve">Selection is based on the evaluation criteria responses from the applicant and outcome of the Objective Review Panel </t>
  </si>
  <si>
    <t>Aug 13,2017</t>
  </si>
  <si>
    <t>https://beta.sam.gov/fal/6fc53d60051d454c8e3ecd6152e45f71/view</t>
  </si>
  <si>
    <t>Flexible Funding Model - Infrastructure Development and Maintenance for State Manufactured Food Regulatory Programs</t>
  </si>
  <si>
    <t>{"list":[{"act":{"description":"Awards are made under the authorization of Section 317R of the Public Health Service Act (42 USC 247b-20), and Section 1004 of the Food and Drug Administration Amendments Act (21 USC 2104)"},"authorizationTypes":{"USC":false,"act":true,"statute":false,"publicLaw":false,"executiveOrder":false}}]}</t>
  </si>
  <si>
    <t xml:space="preserve">Advance efforts for a nationally integrated food safety system (IFSS) by supporting Manufactured Food Regulatory Program Standards (MFRPS), Rapid Response Teams (RRT) and Food Protection Task Force (FPTF) programs, as well as special projects. </t>
  </si>
  <si>
    <t>{"description":"Competitive application submission to appropriate RFA's","isApplicable":true}</t>
  </si>
  <si>
    <t xml:space="preserve">Application will be evaluated by an objective review panel </t>
  </si>
  <si>
    <t>{"awarded":"other","description":"Usually for a five year period","awardedDescription":"Grant award drawn down through agency finance system"}</t>
  </si>
  <si>
    <t>[{"code":"program","isSelected":true,"description":"mid-term and annual reports"},{"code":"cash","isSelected":true,"description":"Quarterly"},{"code":"progress","isSelected":true,"description":"mid-term and annual reports"},{"code":"expenditure","isSelected":true,"description":"SF-425"},{"code":"performanceMonitoring","isSelected":true,"description":"Reports, phone calls, and on-site visits"}]</t>
  </si>
  <si>
    <t>Those required by 2 CFR 200 and other applicable government regulations</t>
  </si>
  <si>
    <t xml:space="preserve">(Salaries and Expenses) FY 18 est $18,000,000.00; FY 16 Estimate Not Available  FY 17 Estimate Not Available </t>
  </si>
  <si>
    <t>Average award $810,000</t>
  </si>
  <si>
    <t>Daniel Lukash5630 Fishers Lane_x000D_
, Rockville, MD 20857 Email:&lt; a href='mailto:daniel.lukash@fda.hhs.gov'&gt;daniel.lukash@fda.hhs.gov&lt;/a&gt;Phone: 2404027596;</t>
  </si>
  <si>
    <t xml:space="preserve">93.103 Food and Drug Administration Research; </t>
  </si>
  <si>
    <t>Listed in grant announcement upon posting</t>
  </si>
  <si>
    <t>Nov 18,2017</t>
  </si>
  <si>
    <t>https://beta.sam.gov/fal/a7ff7097f3debfa2384ee0b90c63aea3/view</t>
  </si>
  <si>
    <t xml:space="preserve">21st Century Cures Act - Precision Medicine Initiative	</t>
  </si>
  <si>
    <t>All of Us Research Program</t>
  </si>
  <si>
    <t>{"list":[{"act":{"description":"The 21st Century Cures Act; Apprporiation75X5628"},"authorizationTypes":{"USC":false,"act":true,"statute":false,"publicLaw":false,"executiveOrder":false}},{"act":{"description":"Small Business Research and Development Enhancement Act of 1992"},"publicLaw":{"congressCode":"102","number":"564"},"authorizationTypes":{"USC":false,"act":true,"statute":false,"publicLaw":true,"executiveOrder":false}}]}</t>
  </si>
  <si>
    <t>To provide support for initiatives funded under the 21st Century Cures Act, the All of Us Research Program will gather data from one million or more diverse people living in the United States to accelerate research and improve health. By taking into account individual differences in lifestyle, environment, and biology, researchers will uncover paths toward delivering precision medicine.</t>
  </si>
  <si>
    <t>The awardee will be a university, college, hospital, public agency, nonprofit research institution or for-profit organization that applies and receives an award for support of research by a named principal investigator.  To be eligible for funding, a grant application must be approved for scientific merit and program relevance by a scientific review group and a national advisory council.</t>
  </si>
  <si>
    <t xml:space="preserve">Any nonprofit or for-profit organization, company, or institution engaged in biomedical research._x000D_
_x000D_
</t>
  </si>
  <si>
    <t>Grants/Cooperative Agreements: Approximately 10 months</t>
  </si>
  <si>
    <t>For grants/cooperative agreements: A principal investigator may question the substantive or procedural aspects of the review of his/her application by communicating with the staff of the Institute. A description of the NIH Peer Review Appeal procedures is available on the NIH home page www.nih.gov/grants/guide/notice-files/not97-232.html .</t>
  </si>
  <si>
    <t>{"awarded":"other","description":"Grants and Cooperative Agreements: Average 3 to 5 years, and a maximum of 5 years. Renewals may be awarded for additional periods of up to 5 years based on competitive peer review. ","awardedDescription":"Funding is provided through Monthly Demand Payment System or an Electronic Transfer System. Method of awarding/releasing assistance: by letter of credit.\r\n\r\n"}</t>
  </si>
  <si>
    <t>[{"code":"program","isSelected":false,"description":""},{"code":"cash","isSelected":false,"description":""},{"code":"progress","isSelected":true,"description":"Annual progress reports and selected financial reports are required for continuing projects. Final progress reports, invention statements, and expenditure reports are required at the end of the projects.   Special reports may be requested by DHHS. "},{"code":"expenditure","isSelected":true,"description":"Final progress reports, invention statements, and expenditure reports are required at the end of the projects.   Special reports may be requested by DHHS."},{"code":"performanceMonitoring","isSelected":false,"description":""}]</t>
  </si>
  <si>
    <t>{"isApplicable":true,"description":"In accordance with provisions of 2 CFR 200, Subpart F - Audit Requirements, non-federal entities that expend financial assistance of $750,000 or more in Federal awards will have a single or a program specific audit conducted for that year.  Non-Federal entities that expend less than $750,000 a year in Federal awards are exempt from Federal audit requirements for that year, except as noted in 2 CFR 200.503."}</t>
  </si>
  <si>
    <t>75-2018-0-0-028;</t>
  </si>
  <si>
    <t xml:space="preserve">(Project Grants (Cooperative Agreements)) FY 17$40,000,000.00; FY 18 est $100,000,000.00; FY 19 est $186,000,000.00; FY 16$0.00; - </t>
  </si>
  <si>
    <t>{"list":[{"fiscalYear":2016,"description":"n/a"},{"fiscalYear":2017,"description":"$40,000,000"},{"fiscalYear":2018,"description":"$100,000,000"}],"isApplicable":true}</t>
  </si>
  <si>
    <t>JUSTIN HENTGESNational Institutes of Health_x000D_
6011 Executive Blvd, Suite 214, ROCKVILLE, MD 20852 Email:&lt; a href='mailto:Justin.hentges@nih.gov'&gt;Justin.hentges@nih.gov&lt;/a&gt;Phone: 3015940651;</t>
  </si>
  <si>
    <t>https://allofus.nih.gov/</t>
  </si>
  <si>
    <t>For grants and cooperative agreements, funding decisions are based on scientific merit (42 CFR 52h) and program relevance. Scientific merit review encompasses: the peer review criteria detailed in the specific funding announcement, as well as the significance, approach, and innovation of the proposed research; the competency of the principal investigator; the adequacy of the resources and environment; the proposed budget and requested period of support; and, where applicable, the adequacy of the measures for protecting against adverse effects upon humans, animals, or the environment.</t>
  </si>
  <si>
    <t>Jul 19,2017</t>
  </si>
  <si>
    <t>https://beta.sam.gov/fal/776f49f99184431eb63e8bc6c2e7e2fe/view</t>
  </si>
  <si>
    <t xml:space="preserve">ACL Independent Living State Grants </t>
  </si>
  <si>
    <t>Independent Living Services</t>
  </si>
  <si>
    <t>{"list":[{"act":{"description":"Rehabilitation Act of 1973, as amended, Title VII, Chapter 1, Part B. "},"authorizationTypes":{"act":true}}]}</t>
  </si>
  <si>
    <t xml:space="preserve">To provide financial assistance to States for expanding and improving the provision of independent living (IL) services to individuals with significant disabilities by promoting and maximizing their full integration and inclusion into the mainstream of American society. </t>
  </si>
  <si>
    <t xml:space="preserve">Any designated State Entity (DSE) in a State with an approved State Plan for Independent Living (SPIL) may apply for assistance under this program. The DSE is the State entity of such State as the agency that, on behalf of the State, receives, accounts for and disburses funds received under this chapter based on the SPIL. DSEs in the 50 States and the District of Columbia and the territories (Commonwealth of Puerto Rico and Virgin Islands) and the outlying areas (Guam, American Samoa, and the Commonwealth of the Northern Mariana Islands) are eligible to apply. </t>
  </si>
  <si>
    <t>Individuals with significant disabilities as defined in section 7(21)(B) of the Rehabilitation Act , as amended. This refers to an individual with a  severe physical or mental impairment whose ability to function independently in the family or community or whose ability to obtain, maintain, or advance in employment is substantially limited and for whom the delivery of independent living services will improve the ability to function, continue functioning, or move toward functioning independently in the family or community or to continue in employment, respectively.</t>
  </si>
  <si>
    <t>{"description":"The State agency must certify the availability of State funds for matching purposes. The match for this program may be cash or in-kind. OMB Circular No. A-87 applies to this program. ","isApplicable":true}</t>
  </si>
  <si>
    <t>{"environmentalImpact":{"reports":[{"isSelected":false,"reportCode":"statement"},{"isSelected":false,"reportCode":"assessment"},{"isSelected":true,"reportCode":"ExecutiveOrder12372"},{"isSelected":true,"reportCode":"otherRequired"}]},"description":"Preapplication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</si>
  <si>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{"description":"This program is excluded from coverage under OMB Circular No. A-102. This program is excluded from coverage under OMB Circular No. A-110. In order to be eligible for an allotment under this program, States must submit a State Plan for Independent Living (SPIL) that meets requirements in section 704 of the Rehabilitation Act, as amended. The State shall submit the plan 90 days before the completion date of the preceding plan. "}</t>
  </si>
  <si>
    <t xml:space="preserve">A notice of annual allotment to the State is issued. States receive annual grant award notices and funds are withdrawn under the Payment Management System. </t>
  </si>
  <si>
    <t xml:space="preserve">After reasonable effort has been made to resolve the questions involved, and the State has pursued a hearing before the Office of the Administrative Law Judge, the State may appeal to the United States Court of Appeals for the circuit in which the State is located pursuant to the IL program regulations at 34 CFR 364.12. </t>
  </si>
  <si>
    <t xml:space="preserve">Awards are made on an annual basis and may be renewed for up to 2 additional years, for a total of 3 years under an approved State Plan for Independent Living. </t>
  </si>
  <si>
    <t>{"types":{"moe":false,"formula":true,"matching":true},"formula":{"title":"","chapter":"","part":"","subPart":"","publicLaw":"","description":""},"matching":{"requirementFlag":"voluntary","percent":"0","description":"Matching Requirements: Under Section 712(b) of the Rehabilitation Act, as amended, provides the Federal share shall be 90 percent of the expenditures incurred by the State during such year under its State plan approved under section 706.  The non-Federal share may be provided in cash or in kind, fairly evaluated, including plant, equipment, or services.\r\n"},"moe":{"description":""}}</t>
  </si>
  <si>
    <t>{"awarded":"other","description":"Awards are made on an annual basis. Refer to the Funding Opportunity for further details.","awardedDescription":" Refer to the Funding Opportunity for further details."}</t>
  </si>
  <si>
    <t>[{"code":"program","isSelected":true,"description":"Performance reports and financial reports are required annually. "},{"code":"cash","isSelected":false,"description":""},{"code":"progress","isSelected":false,"description":""},{"code":"expenditure","isSelected":false,"description":""},{"code":"performanceMonitoring","isSelected":false,"description":""}]</t>
  </si>
  <si>
    <t>Generally, States and subgrantees must retain records related to grant funds and compliance for a period of 3 years.</t>
  </si>
  <si>
    <t xml:space="preserve">(Formula Grants) FY 17$22,878,000.00; FY 18 est $24,878,000.00; FY 19 Estimate Not Available  FY 16$22,878,000.00; - </t>
  </si>
  <si>
    <t>Corinna Stiles330 C Street, SW, Washington, DC 20201 Email:&lt; a href='mailto:corinna.stiles@acl.hhs.gov'&gt;corinna.stiles@acl.hhs.gov&lt;/a&gt;Phone: 202-795-7446;</t>
  </si>
  <si>
    <t>http://www.acl.gov/Programs/AoD/ILA/Index.aspx</t>
  </si>
  <si>
    <t xml:space="preserve">93.432 ACL Centers for Independent Living ; </t>
  </si>
  <si>
    <t>An approved State plan is a condition for receipt of funds under the IL State Grants program under the Rehabilitation Act. State plan requirements are contained in section 704 of the Rehabilitation Act as amended.</t>
  </si>
  <si>
    <t>Mar 09,2015</t>
  </si>
  <si>
    <t>https://beta.sam.gov/fal/dd4bc129a87c497a9afa428d5371fcb5/view</t>
  </si>
  <si>
    <t>21st Century Cures Act: Regenerative Medicine Initiative</t>
  </si>
  <si>
    <t>Regenerative Medicine Initiative</t>
  </si>
  <si>
    <t>{"list":[{"act":{"description":"21st Century Cures Act , Apprporiation75X5628"},"authorizationTypes":{"USC":false,"act":true,"statute":false,"publicLaw":false,"executiveOrder":false}},{"act":{"description":"Small Business Research and Development Enhancement Act of 1992"},"parentAuthorizationId":"c7f01ea92baf2f81bbf01469a0649985","publicLaw":{"congressCode":"102","number":"564"},"authorizationTypes":{"USC":false,"act":true,"statute":false,"publicLaw":true,"executiveOrder":false}}]}</t>
  </si>
  <si>
    <t xml:space="preserve">To provide support for initiatives funded under the 21st Century Cures Act to support the BRAIN Initiative’s aim of revolutionizing our understanding of the human brain. By accelerating the development and application of innovative technologies, researchers will be able to produce a revolutionary new dynamic picture of the brain that, for the first time, shows how individual cells and complex neural circuits interact in both time and space. Long desired by researchers seeking new ways to treat, cure, and even prevent brain disorders, this picture will fill major gaps in our current knowledge and provide unprecedented opportunities for exploring exactly how the brain enables the human body to record, process, utilize, </t>
  </si>
  <si>
    <t>{"awarded":"letter","description":"Grants and Cooperative Agreements: Average 3 to 5 years, and a maximum of 5 years. Renewals may be awarded for additional periods of up to 5 years based on competitive peer review. \r\n\r\n","awardedDescription":"Funding is provided through Monthly Demand Payment System or an Electronic Transfer System. Method of awarding/releasing assistance: by letter of credit.\r\n\r\n"}</t>
  </si>
  <si>
    <t>[{"code":"program","isSelected":false,"description":""},{"code":"cash","isSelected":false,"description":""},{"code":"progress","isSelected":true,"description":"Annual progress reports and selected financial reports are required for continuing projects. Final progress reports, invention statements, and expenditure reports are required at the end of the projects.   Special reports may be requested by DHHS. \r\n\r\n"},{"code":"expenditure","isSelected":true,"description":"Final progress reports, invention statements, and expenditure reports are required at the end of the projects.   Special reports may be requested by DHHS.\r\n\r\n"},{"code":"performanceMonitoring","isSelected":false,"description":""}]</t>
  </si>
  <si>
    <t xml:space="preserve">Expenditures and other financial records, and also administrative records, must be retained for 3 years from the day on which the grantee submits the last expenditure report for the grant period.  _x000D_
_x000D_
</t>
  </si>
  <si>
    <t xml:space="preserve">(Project Grants (Cooperative Agreements)) FY 17$2,000,000.00; FY 18 est $10,000,000.00; FY 19 est $10,000,000.00; FY 16$0.00; - </t>
  </si>
  <si>
    <t>{"list":[{"fiscalYear":2016,"description":"N/A"},{"fiscalYear":2017,"description":"$2,000,000"},{"fiscalYear":2018,"description":"$10,000,000"}],"isApplicable":true}</t>
  </si>
  <si>
    <t>{"flag":"none","description":"45 CFR 75, NIH Grants Policy Statement, SF 424"}</t>
  </si>
  <si>
    <t>Dana A. Phares National Institutes of Health_x000D_
6701 Rockledge Drive, Room 7176, Bethesda, MD 20832 Email:&lt; a href='mailto:pharesda@nhlbi.nih.gov'&gt;pharesda@nhlbi.nih.gov&lt;/a&gt;Phone: 301 827-7968;</t>
  </si>
  <si>
    <t>https://beta.sam.gov/fal/b55787f9fd8242d8b46ce68b4777c434/view</t>
  </si>
  <si>
    <t>21st Century Cures Act -	Brain Research through Advancing Innovative Neurotechnologies</t>
  </si>
  <si>
    <t>The BRAIN Initiative</t>
  </si>
  <si>
    <t>{"list":[{"act":{"description":"Small Business Research and Development Enhancement Act of 1992 "},"publicLaw":{"congressCode":"102","number":"564"},"authorizationTypes":{"USC":false,"act":true,"statute":false,"publicLaw":true,"executiveOrder":false}},{"act":{"description":" Act:\r\nThe 21st Century Cures Act; Appropriation 75X5628\r\n"},"authorizationTypes":{"USC":false,"act":true,"statute":false,"publicLaw":false,"executiveOrder":false}}]}</t>
  </si>
  <si>
    <t xml:space="preserve">To provide support for initiatives funded under the 21st Century Cures Act to support the BRAIN Initiative’s aim of revolutionizing our understanding of the human brain. By accelerating the development and application of innovative technologies, researchers will be able to produce a revolutionary new dynamic picture of the brain that, for the first time, shows how individual cells and complex neural circuits interact in both time and space. Long desired by researchers seeking new ways to treat, cure, and even prevent brain disorders, this picture will fill major gaps in our current knowledge and </t>
  </si>
  <si>
    <t xml:space="preserve">(Project Grants (Cooperative Agreements)) FY 17$10,000,000.00; FY 18 est $86,000,000.00; FY 19 est $115,000,000.00; FY 16$0.00; - </t>
  </si>
  <si>
    <t>{"list":[{"fiscalYear":2016,"description":"N/A"},{"fiscalYear":2017,"description":"$10,000,000"},{"fiscalYear":2018,"description":"$86,000,000"}],"isApplicable":true}</t>
  </si>
  <si>
    <t>{"flag":"none","description":"Not Applicable\t"}</t>
  </si>
  <si>
    <t>Walter KoroshetzNational Institutes of Health_x000D_
31 Center Drive, Room 8A52, Bethesda, MD 20892 Email:&lt; a href='mailto:koroshetzw@nih.gov'&gt;koroshetzw@nih.gov&lt;/a&gt;Phone: 301-496-3167;</t>
  </si>
  <si>
    <t>https://www.braininitiative.nih.gov/</t>
  </si>
  <si>
    <t>https://beta.sam.gov/fal/dbb9c98f26b5481fa76ab120b7051893/view</t>
  </si>
  <si>
    <t>Multiple Approaches to Support Young Breast Cancer Survivors and Metastatic Breast Cancer Patients</t>
  </si>
  <si>
    <t>CDC-RFA-DP19-1906</t>
  </si>
  <si>
    <t>Goals resulting from providing support to young breast cancer survivors and metastatic breast cancer patients include: increased support for caregivers and families for these individuals, increased awareness of clinical trials by both young women diagnosed with cancer and individuals diagnosed with metastic breast cancer, increased financial support, and improved quality of life among young breast cancer survivors.</t>
  </si>
  <si>
    <t>Government organizations, non-governmental organizations, private colleges and universities, community-based organizations, faith-based organizations, for-profit organizations (other than small business), and small businesses can apply.</t>
  </si>
  <si>
    <t>Review and Selection Process: Applications will be reviewed in three phases. 
Phase I Review: applications will be reviewed initially for completeness by CDC OGS staff and will be reviewed jointly for eligibility by the CDC NCCDPHP DCPC and OGS. 
Phase II Review: A review panel will evaluate complete, eligible applications in accordance with the “Criteria” section of the NOFO. 
Phase III Review: Applications will be funded in order by score and rank determined by the review panel.</t>
  </si>
  <si>
    <t>{"flag":"yes","description":"Letters of Intent due – ~June 3, 2019","list":[{"start":"2019-05-01","end":"2019-07-01","description":"Application Deadline: TBD, 11:59 p.m. U.S. Eastern Standard Time, on www.grants.gov \n*** dates are approximate or TBD until draft NOFO is finalized and ready for publishing."}]}</t>
  </si>
  <si>
    <t>Upon availability of funds and/or successful performance, CDC/OFR will provide instructions on renewal and/or continuation during each budget year of the project.</t>
  </si>
  <si>
    <t>{"types":{"moe":false,"formula":true,"matching":true},"formula":{"title":"N/A","chapter":"","part":"","subPart":"","publicLaw":"","description":""},"matching":{"description":"Cost share and/or matching requirements: N/A"},"moe":{"description":""}}</t>
  </si>
  <si>
    <t>{"awarded":"other","description":"9/30/2019 – 9/29/2024"}</t>
  </si>
  <si>
    <t>[{"code":"program","isSelected":false,"description":""},{"code":"cash","isSelected":false,"description":""},{"code":"progress","isSelected":true,"description":"Annual Performance Report:"},{"code":"expenditure","isSelected":true,"description":"Federal Financial Reporting (FFR): \nFinal Performance and Financial Report:"},{"code":"performanceMonitoring","isSelected":true,"description":"Awardee Evaluation and Performance Measurement Plan:"}]</t>
  </si>
  <si>
    <t>{"isApplicable":true,"description":"Risk questionnaire"}</t>
  </si>
  <si>
    <t xml:space="preserve">(Formula Grants (Cooperative Agreements)) FY 17$180,000.00; FY 18 est $800,000.00; FY 19 est $0.00; - </t>
  </si>
  <si>
    <t>DP11-1111: $180,000 (Average award)
DP14-1408: Component 1 ($200,000 - $450,000); Component 2 ($150,000 to $350,000)
DP19-1906: TBD</t>
  </si>
  <si>
    <t>{"list":[{"fiscalYear":2018,"description":"Seven funded programs implemented evidenced-based interventions that focus on:  1) assistance in coping with the effects of treatment (e.g., psychosocial health, reproductive health, financial concerns); and/or 2) provision of information about follow-up care, risk of recurrence and new malignancies, fertility, psychosocial support, risk of family members developing breast cancer, genetic testing, and general health promotion (including quality of life)."}],"isApplicable":true}</t>
  </si>
  <si>
    <t>{"flag":"appendix","description":"Centers for Disease Prevention and Control (CDC)\nDivision of Cancer Prevention and Control (DCPC)\nNational Center for Chronic Disease Prevention and Health Promotion (NCCDPHP)"}</t>
  </si>
  <si>
    <t>Angela R. Moore, MPH4770 Buford Highway
Chamblee Campus, Building 107/4th Floor, Atlanta, GA 30341 Email:&lt; a href='mailto:ARMoore@cdc.gov'&gt;ARMoore@cdc.gov&lt;/a&gt;Phone: 770.488.3094;</t>
  </si>
  <si>
    <t>Fiscal Year2017: FOA DP11-1111: 
~$5,346,075
3 Year Project: 9/30/11 - 9/29/14Fiscal Year2018: CDC-RFA-DP14-1408:
~$11,995,825
5 Year Project: 9/30/2014 – 9/29/2019Fiscal Year2019: CDC-RFA-DP19-1906:
~$1,800,000
5 Year Project: 9/30/2019 – 9/9/29/2024</t>
  </si>
  <si>
    <t>I.	Approach
II.	Evaluation and Performance Measurement
III.	Applicant’s Organizational Capacity to Implement the Approach</t>
  </si>
  <si>
    <t>Sep 07,2018</t>
  </si>
  <si>
    <t>https://beta.sam.gov/fal/d2fca54169de4bddb95f4046694a08f0/view</t>
  </si>
  <si>
    <t>{"list":[{"statute":{"volume":"Patient Protection and Affordable Care Act (PPACA), SEC. 399NN. YOUNG WOMEN’S BREAST HEALTH AWARENESS AND SUPPORT OF YOUNG WOMEN DIAGNOSED WITH BREAST CANCER"},"authorizationTypes":{"statute":true}}]}</t>
  </si>
  <si>
    <t xml:space="preserve">(Cooperative Agreements (Discretionary Grants)) FY 17$180,000.00; FY 18 est $449,998.00; FY 19 est $0.00; - </t>
  </si>
  <si>
    <t>{"flag":"none","description":"Centers for Disease Prevention and Control (CDC)\nDivision of Cancer Prevention and Control (DCPC)\nNational Center for Chronic Disease Prevention and Health Promotion (NCCDPHP)"}</t>
  </si>
  <si>
    <t>Angela R. Moore4770 Buford Highway
Chamblee Campus, Building 107/4th Floor, Atlanta, GA 30341 Email:&lt; a href='mailto:ARMoore@cdc.gov'&gt;ARMoore@cdc.gov&lt;/a&gt;Phone: 770-488-3094;</t>
  </si>
  <si>
    <t>Sep 18,2018</t>
  </si>
  <si>
    <t>https://beta.sam.gov/fal/3eeb4e54c1fe4b87a171caf8ea7cfd6f/view</t>
  </si>
  <si>
    <t>Title: Multiple Approaches to Support Young Breast Cancer Survivors and Metastatic Breast Cancer Patients</t>
  </si>
  <si>
    <t>{"list":[{"statute":{"page":"","volume":"Patient Protection and Affordable Care Act (PPACA), SEC. 399NN. YOUNG WOMEN’S BREAST HEALTH AWARENESS AND SUPPORT OF YOUNG WOMEN DIAGNOSED WITH BREAST CANCER"},"authorizationTypes":{"statute":true}}]}</t>
  </si>
  <si>
    <t>{"flag":"yes","description":"From May 1, 2019 to July 1, 2019\n\nLetter of Intent due June 3, 2019","list":[]}</t>
  </si>
  <si>
    <t xml:space="preserve">(Cooperative Agreements (Discretionary Grants)) FY 17 FY 18 FY 19 est $350,000.00; - </t>
  </si>
  <si>
    <t>150000  -- 350000</t>
  </si>
  <si>
    <t>Angela R. Moore, MPH4770 Buford Highway
Chamblee Campus, Building 107/4th Floor, Atlanta, GA 30341 Email:&lt; a href='mailto:ARMoore@cdc.gov'&gt;ARMoore@cdc.gov&lt;/a&gt;Phone: 770-488-3094;</t>
  </si>
  <si>
    <t>Oct 23,2018</t>
  </si>
  <si>
    <t>https://beta.sam.gov/fal/2e2df7ffd9834ffd9faa4937fe465fa1/view</t>
  </si>
  <si>
    <t>Prevention and Control of Chronic Disease and Associated Risk Factors in the U.S. Affiliated Pacific Islands, U.S. Virgin Islands, and P. R.</t>
  </si>
  <si>
    <t>Applicants much provide proof of ability to serve populations in one of the following jurisdictions:  Commonwealth of the Northern Mariana Islands (CNMI), American Samoa, Guam, Federated States of Micronesia (FSM), Republic of the Marshall Islands (RMI), Republic of Palau, U.S. Virgin Islands, Puerto Rico</t>
  </si>
  <si>
    <t>Northern Mariana Islands, American Samoa, Guam, Federated States of Micronesia, Republic of the Marshall Islands, Republic of Palau, U.S. Virgin Islands, Puerto Rico.</t>
  </si>
  <si>
    <t>{"description":"Instructions are covered by 2 CFR."}</t>
  </si>
  <si>
    <t>{"flag":"contact","description":"The Program’s project period is to run from March 29, 2019 – March 28, 2024","list":[]}</t>
  </si>
  <si>
    <t>{"awarded":"other","description":"Funding for this program will be awarded on annual basis and the funding will be available for obligation by recipients for a period of 12-months."}</t>
  </si>
  <si>
    <t xml:space="preserve">(Cooperative Agreements (Discretionary Grants)) FY 17 FY 18 FY 19 Estimate Not Available  - </t>
  </si>
  <si>
    <t>Stacy De Jesus4770 Buford Highway
Mail Stop F-80, Atlanta, GA 30341 Email:&lt; a href='mailto:sdejesus@cdc.gov'&gt;sdejesus@cdc.gov&lt;/a&gt;Phone: 7704886393;</t>
  </si>
  <si>
    <t>https://beta.sam.gov/fal/50ab74cb27944a8787d79ae1bd9d5883/view</t>
  </si>
  <si>
    <t>Integrated Care for Kids Model</t>
  </si>
  <si>
    <t>{"list":[{"act":{"description":"Section 1115A of the Social Security Act (the Act), as added by § 3021 of the Affordable Care Act"},"authorizationTypes":{"act":true}}]}</t>
  </si>
  <si>
    <t>The purpose of this cooperative agreement funding opportunity is to support the implementation of the Integrated Care for Kids (INCK) model with up to eight (8) awardees. 
The InCK Model is a child-centered state payment and local service delivery model aimed at reducing expenditures and improving the quality of care for children up to age 21 covered by Medicaid and CHIP through early identification and treatment of priority health concerns like behavioral health conditions, and physical health needs. CMS will award InCK Model cooperative agreements to partnerships between state Medicaid agencies (hereafter called the “state”) and local organizations (hereafter called the “Lead Organization”) to leverage and build on existing child programs. One or more state-driven alternative payment models (APMs) will support these partnerships to improve the coordination and quality of care through accountability for costs and outcomes.  Model Awardees will develop local care delivery approaches and infrastructure to: 
•	Identify, assess, and risk stratify children with or at-risk for significant behavioral and physical health needs within their service area;
•	Deliver integrated care coordination and case management across local child services, supported by child and family-centered information sharing and alignment of program eligibility and enrollment processes;
•	Increase local capacity to shift care for children at-risk for, or already in, out-of-home placement to less costly and more effective home and community-based settings; and implement one or more APMs that support the local integrated service delivery model and promote accountability for improved outcomes, such as lower rates of opiate and other substance use, as well as long-term health system sustainability.</t>
  </si>
  <si>
    <t>The InCK model will be open state Medicaid agencies and to HIPAA covered entities (including but not limited to State Medicaid Agencies, Managed Care Plans, provider groups or other HIPAA covered entities) serving Medicaid (and if applicable in the state CHIP) covered children eligible for EPSDT services.</t>
  </si>
  <si>
    <t>{"description":"All applicants under this announcement must have:\n•\tAn Employer Identification Number (EIN), otherwise known as a Taxpayer Identification Number (TIN), to apply. \n•\tAll applicants must have a Dun and Bradstreet (D&amp;B) Data Universal Numbering System (DUNS) number.\n•\tThe applicant must also register in the System for Award Management (SAM) database in order to be able to submit the application.","isApplicable":true}</t>
  </si>
  <si>
    <t>{"description":"CMS will award funding for InCK Model implementation through a cooperative agreement to a single entity, either a Lead Organization or a state Medicaid agency. For this model the Lead Organization is defined as an existing or newly created business entity that meets the definition of a covered entity under HIPAA (examples could include a hospital system, managed care plan, or local health department). The Lead Organization and state Medicaid agency must partner to write and submit a single model application, and must commit to work together to implement the model if awarded. Each applicant for the InCK Model must submit a Model Implementation Plan, Model Impact Analysis, and a completed Model Budget Proposal and Program Duplication Questionnaire. The Awardee will be responsible for determining the budget allocations for staff time and infrastructure costs consistent with the terms of the cooperative agreement, and demonstrating how the state and Lead Organization will use funds to accomplish their respective roles in model implementation as part of their application. \n\nThe application procedure is as follows: \n\nApplication materials will be available for download at http://www.grants.gov. Please note that HHS requires applications for all announcements to be submitted electronically through http://www.grants.gov.  For assistance with http://www.grants.gov, contact support@grants.gov or 1-800-518-4726.  At Grants.gov, applicants will be able to download a copy of the application packet, complete it off-line, and then upload and submit the application via the Grants.gov website. \n\nSpecific instructions for applications submitted via http://www.grants.gov:\n\n•\tYou may access the electronic application for this project at http://www.grants.gov. You must search the downloadable application page by the CFDA number.\n\n•\tAt the http://www.grants.gov website, you will find information about submitting an application electronically through the site, including the hours of operation. HHS strongly recommends that you do not wait until the application due date to begin the application process through http://www.grants.gov because of the time needed to complete the required registration steps.\n\n•\tThe applicant must be registered in the System for Award Management (SAM) database in order to be able to submit the application. Applicants are encouraged to register early, and must have their DUNS and EIN/TIN numbers in order to do so.  \n\n•\tAuthorized Organizational Representative: The Authorized Organizational Representative (AOR) who will officially submit an application on behalf of the organization must register with grants.gov for a username and password. AORs must complete a profile with Grants.gov using their organization’s DUNS Number to obtain their username and password at http://grants.gov/applicants/get_registered.jsp. AORs must wait one business day after successful registration in SAM before entering their profiles in Grants.gov. Applicants should complete this process as soon as possible after successful registration in SAM to ensure this step is completed in time to apply before application deadlines.\n\n•\tWhen an AOR registers with Grants.gov to submit applications on behalf of an organization, that organization’s E-Biz POC will receive an email notification. The email address provided in the profile will be the email used to send the notification from Grants.gov to the E-Biz POC with the AOR copied on the correspondence.\n\n•\tThe E-Biz POC must then login to Grants.gov (using the organization’s DUNS number for the username and the special password called “M-PIN”) and approve the AOR, thereby providing permission to submit applications.\n\n•\tAny files uploaded or attached to the Grants.Gov application must be PDF file format and must contain a valid file format extension in the filename. Even though Grants.gov allows applicants to attach any file formats as part of their application, CMS restricts this practice and only accepts PDF file formats. Any file submitted as part of the Grants.gov application that is not in a PDF file format, or contains password protection, will not be accepted for processing and will be excluded from the application during the review process. In addition, the use of compressed file formats such as ZIP, RAR, or Adobe Portfolio will not be accepted. The application must be submitted in a file format that can easily be copied and read by reviewers.  It is recommended that scanned copies not be submitted through Grants.gov unless the applicant confirms the clarity of the documents. Pages cannot be reduced in size, resulting in multiple pages on a single sheet, to avoid exceeding the page limitation.  All documents that do not conform to the above specifications will be excluded from the application materials during the review process.\n\n•\tAfter you electronically submit your application, you will receive an acknowledgement from Grants.gov that contains a Grants.gov tracking number.  CMS will retrieve your application package from Grants.gov. Please note that applicants may incur a time delay before they receive acknowledgement that the application has been accepted by the Grants.gov system. Applicants should not wait until the application deadline to apply because notification by Grants.gov that the application is incomplete may not be received until close to or after the application deadline, eliminating the opportunity to correct errors and resubmit the application.  Applications submitted after the deadline, as a result of errors on the part of the applicant, will not be accepted.\n\n•\tAfter CMS retrieves your application package from Grants.gov, a return receipt will be emailed to the applicant contact. This will be in addition to the validation number provided by Grants.gov.\n\nApplications cannot be accepted through any email address. Full applications can only be accepted through http://www.grants.gov. Full applications cannot be received via paper mail, courier, or delivery service.  \n\nAll grant applications must be submitted electronically and be received through http://www.grants.gov by 3:00 pm Eastern Daylight Time on the applicable due date. Applications not successfully submitted to Grants.gov by the due date and time will not be eligible for review.  All applications will receive an automatic time stamp upon submission and applicants will receive an email reply acknowledging the application’s receipt.\n\nPlease be aware of the following:\n\n1)\tSearch for the application package in Grants.gov by entering the CFDA number.  This number is shown on the cover page of this announcement.\n2)\tIf you experience technical challenges while submitting your application electronically, please contact Grants.gov Support directly at:  www.grants.gov/customersupport or (800) 518-4726.  Customer Support is available to address questions 24 hours a day, 7 days a week (except on Federal holidays).\n3)\tUpon contacting Grants.gov, obtain a tracking number as proof of contact.  The tracking number is helpful if there are technical issues that cannot be resolved. \n\nTo be considered timely, applications must be received by the published deadline date. However, a general extension of a published application deadline that affects all State applicants or only those in a defined geographical area may be authorized by circumstances that affect the public at large, such as natural disasters (e.g., floods or hurricanes) or disruptions of electronic (e.g., application receipt services) or other services, such as a prolonged blackout. This statement does not apply to an individual entity having internet service problems. In order for there to be any consideration there must be an effect on the public at large. \n\nGrants.gov complies with Section 508 of the Rehabilitation Act of 1973. If an individual uses assistive technology and is unable to access any material on the site including forms contained with an application package, they can email the Grants.gov contact center at support@grants.gov or call 1-800-518-4726."}</t>
  </si>
  <si>
    <t>1.	Successful applicants will receive a Notice of Award (NoA) signed and dated by the CMS Grants Management Officer that will set forth the amount of the award and other pertinent information. The award will also include standard Terms and Conditions.  Applicant should be aware that special requirements could apply to cooperative agreement awards based on the particular circumstances of the effort to be supported and/or deficiencies identified by the review panel.
2.	Award funds will be distributed through the Payment Management System.</t>
  </si>
  <si>
    <t>6 Months</t>
  </si>
  <si>
    <t>CMS reserves the right to approve or deny any or all proposals for funding.  Note that section 1115A of the Social Security Act, which creates the Center for Medicare and Medicaid Innovation (CMMI).  Section 1115A(d)(2) states that there is no administrative or judicial review of the selection of organizations, sites, or participants to test models.</t>
  </si>
  <si>
    <t>{"awarded":"quarterly","description":"The InCK Model will be implemented using a cooperative agreement. Funding will be available on an annual basis for seven (7) years with a model start date in FY 2019 and end date in FY 2026."}</t>
  </si>
  <si>
    <t>[{"code":"program","isSelected":true,"description":"The award recipient must agree to cooperate with any federal evaluation of the model and performance results and provide required quarterly and final reports in a form prescribed by CMS.  Reports will be submitted electronically.  These reports will include how cooperative agreement funds were used, describe project or model progress, and describe any barriers, delays, and measurable outcomes.  CMS will provide the format for project or model reporting and technical assistance necessary to complete required report forms."},{"code":"cash","isSelected":true,"description":"Awardees are required to submit Federal Financial Reports (FFR) to report cash transaction data, expenditures, and any program income generated"},{"code":"progress","isSelected":true,"description":"The award recipient must agree to cooperate with any federal evaluation of the model and performance results and provide required quarterly and final reports in a form prescribed by CMS.  Reports will be submitted electronically.  These reports will include how cooperative agreement funds were used, describe project or model progress, and describe any barriers, delays, and measurable outcomes.  CMS will provide the format for project or model reporting and technical assistance necessary to complete required report forms."},{"code":"expenditure","isSelected":true,"description":"Awardees are required to submit Federal Financial Reports (FFR) to report cash transaction data, expenditures, and any program income generated"},{"code":"performanceMonitoring","isSelected":true,"description":"Awardees are required report of their progress on a set of program milestones that cover operational aspects of model implementation as well as performance on specific measures of beneficiary impact. These milestones are detailed in the Notice of Funding Opportunity. These reports will be submitted as part of the quarterly progress reports."}]</t>
  </si>
  <si>
    <t>For the duration of the model, Awardees are required to maintain a record of all identifiable source data used to generate the values reported for Milestones and must make this data available to CMS for program monitoring, auditing, and evaluation purposes upon request.</t>
  </si>
  <si>
    <t>75-0522-0-1-551;</t>
  </si>
  <si>
    <t xml:space="preserve">(Formula Grants (Cooperative Agreements)) FY 17$0.00; FY 18 est $0.00; FY 19 est $24,000,000.00; - </t>
  </si>
  <si>
    <t>CMS will award up to eight (8) cooperative agreements of up to $16 million per award. Funding will be awarded over a total model funding period of 7 years with an anticipated start date of FY 2019. 
The funding period is divided into two parts:
- Pre-Implementaiton Period: a two year period spanning years 1-2 of the model during which the awardee will use develop capacity to operate the model 
- Performance Period: five year performance period spanning years 3-7 of the model during which the awardee will operate the model
During the Pre-Implementaiton period awardees may recieve up to $3 million per awardee per year for a total amount of up to $6 million. The amount available during the Performance Period is up to $2 million per awardee per year for a potential total amount of $10 million during the performance period.</t>
  </si>
  <si>
    <t>The CMMI model team is in the process of having OAGM review our NOFO and are awaiting approval for our website to launch.  The model team will forward information for this section as soon as it is available.</t>
  </si>
  <si>
    <t>Ashley Gavin7500 Security Blvd, MS WB-05-53, Baltimore, MD 21244 Email:&lt; a href='mailto:Ashley.gavin@cms.hhs.gov'&gt;Ashley.gavin@cms.hhs.gov&lt;/a&gt;Phone: 410-786-3734;Joshua Traylor7500 Security Blvd, MS WB-05-33, Baltimore, MD 21244 Email:&lt; a href='mailto:Joshua.Traylor@cms.hhs.gov'&gt;Joshua.Traylor@cms.hhs.gov&lt;/a&gt;Phone: 410-786-8958;</t>
  </si>
  <si>
    <t>1.	All applications submitted to Grants.gov will be reviewed for completeness. 
2.	Complete applications will be forwarded to an objective review panel. 
3.	The review panel will evaluate the proposal based on how well applicant addresses the evaluation criteria outlined in the FOA and create a rank list. 
4.	CMS will review the rank list and advice generated by the review panel and will approve the selected application and issue a Notice of Award.  
5.	The final list of selected applicants will be reviewed notified of award by the CMS Office of Acquisitions and Grant Management.</t>
  </si>
  <si>
    <t>Oct 29,2018</t>
  </si>
  <si>
    <t>https://beta.sam.gov/fal/224764c826e04e16b5549ac6ac2615c1/view</t>
  </si>
  <si>
    <t>The CDC Public Health Cancer Genomics Program: Translating Research into Public Health Practice</t>
  </si>
  <si>
    <t>Genomics Program</t>
  </si>
  <si>
    <t>{"list":[{"act":{"description":"This program is authorized under the following sections:  Section 317(k)(2) of the Public Health Service Act (PHS Act), 42 U.S.C. 247b (k)(2); Section 301(a) of the PHS Act, 42 U.S.C. 241(a)."},"authorizationTypes":{"act":true}}]}</t>
  </si>
  <si>
    <t>The purpose of this cooperative agreement is to develop effective approaches for translation of evidence-based recommendations and implementation of activities in cancer genomics in public health settings.  Specifically applicants will be asked to translate the USPSTF recommendation on screening for Hereditary Breast and Ovarian Cancer Syndrome and the EGAPP recommendation on tumor screening for Lynch syndrome for implementation into public health practice.</t>
  </si>
  <si>
    <t>Non-profit organizations, state health department or tribal organization, universities</t>
  </si>
  <si>
    <t>{"description":"Applications will consist of submitting a work plan and program narrative that details program goals and outcomes, and, must include a detailed work plan with their planned activities for year 1. In addition, a detailed budget and justification narrative will be required, as well as a detailed staffing plan.","isApplicable":true}</t>
  </si>
  <si>
    <t>All applications that are complete and responsive to this competitive Notice of Funding Opportunity announcement will be evaluated for programmatic and technical merit.  Applications will be reviewed for completeness by the Office of Financial Resources (OFR) staff and for responsiveness jointly by the National Center for Chronic Disease Prevention and Health Promotion and the Office of</t>
  </si>
  <si>
    <t>5 year with 12-month budget periods.  Renewals are based on availability of funds.</t>
  </si>
  <si>
    <t>{"awarded":"other","description":"Five year funding opportunity (FY19, FY20, FY21, FY22, FY23)."}</t>
  </si>
  <si>
    <t>[{"code":"program","isSelected":true,"description":"Reports detailing the implementation and evaluation of program activities will be due yearly"},{"code":"cash","isSelected":false,"description":""},{"code":"progress","isSelected":true,"description":"Progress Reports will be due yearly, along with their continuation application to receive the next years funding."},{"code":"expenditure","isSelected":false,"description":""},{"code":"performanceMonitoring","isSelected":false,"description":""}]</t>
  </si>
  <si>
    <t xml:space="preserve">(Cooperative Agreements) FY 17 FY 18 FY 19 est $350,000.00; - </t>
  </si>
  <si>
    <t>5-programs are currently funded in FY18, at about $350,000 each. They were funded at a similar amount in FY17.</t>
  </si>
  <si>
    <t>{"list":[{"fiscalYear":2019,"description":"NA"}],"isApplicable":true}</t>
  </si>
  <si>
    <t>Juan Rodriguez4770 Buford Hwy NE
Mailstop F76, Atlanta, GA 30341 Email:&lt; a href='mailto:fph4@cdc.gov'&gt;fph4@cdc.gov&lt;/a&gt;Phone: 770-488-3086;</t>
  </si>
  <si>
    <t>Oct 30,2018</t>
  </si>
  <si>
    <t>https://beta.sam.gov/fal/78c5a1a8bbdf4a879991c987cae355b5/view</t>
  </si>
  <si>
    <t>National and State Tobacco Control Program</t>
  </si>
  <si>
    <t>Quit lines: Tobacco Control</t>
  </si>
  <si>
    <t>{"list":[{"act":{},"publicLaw":{},"statute":{},"USC":{},"executiveOrder":{},"authorizationTypes":{"USC":true,"act":true,"statute":true,"publicLaw":true,"executiveOrder":true},"usc":{}}]}</t>
  </si>
  <si>
    <t>The Centers for Disease Control and Prevention (CDC), National Center for Chronic Disease Prevention and Health Promotion (NCCDPHP), Office on Smoking and Health (OSH) announces the opportunity to apply for funds to addresses tobacco use, the single most preventable cause of death and disease in the United States and provides support for comprehensive state-based tobacco control programs. This five-year cooperative agreement or Notices of Funding Opportunity Announcement (NOFO) will support the achievement of four National Tobacco Control Program (NTCP) goals to (1) Prevent initiation of tobacco use among youth and young adults; (2) Eliminate exposure to secondhand smoke; (3) Promote quitting among adults and youth; and (4) Identify and eliminate tobacco related disparities. Achievement of these goals will reduce chronic disease morbidity, mortality, and disability related to tobacco use and secondhand smoke exposure in the United States.  
This NOFO will be comprised of two components 1) Core Component and 2) Quitline Component.</t>
  </si>
  <si>
    <t>Eligible applicants that can apply for this funding are listed below:
•	State Governments
•	County Governments
•	City or township governments
•	Special district governments
Independent school districts 
•	Public and State controlled institutions of higher education
•	Native American tribal governments (Federally recognized tribal governments)
•	Nonprofit with 501C3 IRS status (other than         institution of higher education)
•	Nonprofit without 501C3 IRS status (other than institution of higher education)
•	Private Institutions of higher education
•	For profit organizations other than small businesses
•	Small Businesses
Government Organizations:
•	State (includes the District of Columbia)
•	Local governments or their bona fide agents
•	Territorial governments or their bona fide agents in the Commonwealth of Puerto Rico, the Virgin Islands, the Commonwealth of the Northern Marianna Islands, American Samoa, Guam, the Federated States of Micronesia, the Republic of the Marshall Islands, and the Republic of Palau  
•	State controlled institutions of higher education
•	American Indian or Alaska Native tribal governments (federally recognized or state-recognized)
•	Public Housing Authorities/Indian Housing Authorities]
Non-government Organizations:
American Indian or Alaska native tribally designated organizations
Other:
Private colleges and universities
Community-based organizations
Faith-Based organizations</t>
  </si>
  <si>
    <t>Any State and Territorial Health Department, and other public entities will benefit.</t>
  </si>
  <si>
    <t>{"description":"This program is excluded from coverage under 2 CF 200, Uniform Administrative Requirements, Cost Principles, and Audit Requirements for Federal Awards.\n\n\nThis program is covered under OMB Circular No. A-102.  Applicants must download the SF424 application forms through Grants.gov/Apply.  Only the form package directly attached to a specific Notice of Funding Opportunity (NOFO) can be used.  If an applicant does not have access to the internet, or if they have difficulty accessing the forms online, contact the Office of Financial Resources (OFR) Technical Information Management Section (OGSTIM) staff.  For this, or further assistance, contact OGS TIMS:  Telephone (770) 488-2700. Email:  OGSTIM@cdc.gov.  HHS/CDC Telecommunications for the hearing impaired:  TTY 888-232-6348."}</t>
  </si>
  <si>
    <t>All applications that are complete and responsive to this competitive Notice of Funding Opportunity announcement will be evaluated for programmatic and technical merit.  Applications will be reviewed for completeness by the Office of Financial Resources (OFR) staff and for responsiveness jointly by the National Center for Chronic Disease Prevention and Health Promotion and the Office of Financial Resources (OFR).
Incomplete applications and applications that are non-responsive to the eligibility criteria will not advance through the review process. Applicants were notified the application did not meet submission requirements. Technical reviews will be conducted on complete and responsive applications according to the evaluation criteria listed in notice of funding opportunity announcement. Successful applicants will receive a Notice of Award (NOA) from the Office of Financial Resources (OFR). The NOA shall be the only binding, authorizing document between the recipient and CDC. The NOA will be signed by an authorized Grants Management Officer.</t>
  </si>
  <si>
    <t>From 120 to 180 days. Period of Performance is 5 years with 12-month budget periods. Renewals are based on availability of funds; renewal notifications will be posted on Grants.gov and Applications must be submitted through the GrantSolutions System.</t>
  </si>
  <si>
    <t>{"awarded":"other","description":"4/29/2020 – 4/28/2025; Method of Award/releasing assistance: Notice of Award","awardedDescription":"Select the value that best represent how funding is released."}</t>
  </si>
  <si>
    <t>[{"code":"program","isSelected":true,"description":"Yes.  The reporting schedule will be based on the requirements listed in the Notice of Funding Opportunity Announcement.  An Annual Progress Report and Federal Financial Report (SF425) are due 90 days after the end of the budget period.  A final progress report and final Federal Financial Report are due 90 days after the end of the project period."},{"code":"cash","isSelected":false,"description":""},{"code":"progress","isSelected":true,"description":"Yes.  Progress reports are required annually."},{"code":"expenditure","isSelected":true,"description":"Yes.  Federal Financial Reports (FFRs) must be submitted to the GMO/GMS no later than 90 days after the end of the budget period."},{"code":"performanceMonitoring","isSelected":true,"description":"The awardee must submit the Annual Performance Report 120 days before the end of the budget period.  Additional guidance will be provided in the Notice of Funding Opportunity Announcement."}]</t>
  </si>
  <si>
    <t>(Cooperative Agreements) FY 18 FY 19 est $0.00; FY 20 est $900,000.00; - N/A</t>
  </si>
  <si>
    <t>Randi Frank4770 Buford Highway, N. E., MailStop: S107-7, Atlanta, GA 30341 Email:&lt; a href='mailto:Kkq9@cdc.gov'&gt;Kkq9@cdc.gov&lt;/a&gt;Phone: 770.488.5114;Tiffany Turner4770 Buford Hwy, NE, Atlanta, GA 30341 Email:&lt; a href='mailto:hyu1@cdc.gov'&gt;hyu1@cdc.gov&lt;/a&gt;Phone: 7704885941;</t>
  </si>
  <si>
    <t>Applicants will be reviewed on the following criteria: 1. Approach, 2. Evaluation and Performance Measurement, 3. Applicant’s Organizational Capacity to Implement the Approach, and 4. Budget.</t>
  </si>
  <si>
    <t>https://beta.sam.gov/fal/8641cce68f0041b18ebfed0e426b5b56/view</t>
  </si>
  <si>
    <t>Activities to Support State, Tribal, Local and Territorial (STLT) Health Department Response to Public Health or Healthcare Crises</t>
  </si>
  <si>
    <t>CDC Partner Crisis Response NOFO</t>
  </si>
  <si>
    <t>{"list":[{"act":{"description":"Public Health Service Act"},"USC":{"title":"42","section":"319"},"authorizationTypes":{"USC":true,"act":true,"statute":false,"publicLaw":false,"executiveOrder":false},"usc":{"title":"42","section":"319"}},{"act":{"description":"Public Health Service Act"},"USC":{"title":"42","section":"307"},"authorizationTypes":{"USC":true,"act":true,"statute":false,"publicLaw":false,"executiveOrder":false},"usc":{"title":"42","section":"307"}},{"act":{"description":"Patient Protection and Affordable Care Act"},"publicLaw":{"congressCode":"111","number":"148"},"authorizationTypes":{"USC":false,"act":true,"statute":false,"publicLaw":true,"executiveOrder":false}},{"act":{"description":"Public Health Service Act"},"USC":{"title":"42","section":"311"},"authorizationTypes":{"USC":true,"act":true,"statute":false,"publicLaw":false,"executiveOrder":false},"usc":{"title":"42","section":"311"}},{"act":{"description":"Public Health Service Act"},"USC":{"title":"42","section":"1703"},"authorizationTypes":{"USC":true,"act":true,"statute":false,"publicLaw":false,"executiveOrder":false},"usc":{"title":"42","section":"1703"}},{"act":{"description":"Public Health Service Act"},"USC":{"title":"42","section":"317"},"authorizationTypes":{"USC":true,"act":true,"statute":false,"publicLaw":false,"executiveOrder":false},"usc":{"title":"42","section":"317"}}]}</t>
  </si>
  <si>
    <t xml:space="preserve">CDC will strengthen the U.S. public health system’s response to public health or healthcare crises by providing specialized support to State, Tribal, Local and Territorial health departments (STLTs) when engaged in a response. Because STLTs vary widely in capacity and expertise - as well as in the demographics and disease burdens of the populations they serve - an emergency in any location is likely to reveal areas in which they need assistance to launch and sustain effective response activities._x000D_
_x000D_
The purpose of this NOFO is (1) to establish a pool of organizations capable of rapidly providing essential expertise to governmental public health entities involved in a response, and (2) to fund select awardees to provide that support, when required, based on CDC’s determination of need. The role of the awardee will be to function as a rapid provider of information and/or resources, as well as a coordinator of the project management components involved. Awardees will primarily support public health departments, but may be engaged to support CDC programs also involved in the response._x000D_
_x000D_
</t>
  </si>
  <si>
    <t xml:space="preserve">Eligible applicants are limited to the following:_x000D_
_x000D_
1.	Nonprofits having a 501(c)(3) or 501(c)(6) status with the IRS, other than institutions of higher education._x000D_
_x000D_
2.	Public and private institutions of higher education._x000D_
_x000D_
3.	Native American tribal organizations (other than Federally-recognized tribal governments)._x000D_
</t>
  </si>
  <si>
    <t>Direct awards will be made to the non-governmental organizations described in the eligible applicant section. Beneficiaries of the support provided by those non-governmental organizations will include state health departments; tribal health organizations; local health departments; the District of Columbia; U.S. Territories; and other components of the public health system. The general public will also serve as beneficiaries.</t>
  </si>
  <si>
    <t>{"description":"Applicants should review the individual Centers for Disease Control and Prevention (CDC) funding opportunity announcement issued under this CFDA program for any documentation, credentials or proof of certifications which must be submitted prior to or simultaneous with submission of an application package.","isApplicable":true}</t>
  </si>
  <si>
    <t>{"description":"tbd"}</t>
  </si>
  <si>
    <t>Notification is made in writing through a Notice of Grant Award issued from the program’s Office of Grants Services (OGS).</t>
  </si>
  <si>
    <t>{"awarded":"lump","description":"This NOFO is designed to collect responsive proposals from eligible applicants and retain them as “approved but unfunded” (ABU) until a crisis occurs. The NOFO will only be funded upon occurrence of a particular public health or healthcare crisis. At that time, depending on the nature of the scenario, specific applicants and specific components of their applications will be selected for funding.  These funding decisions will take into account various relevant factors such as geographic location, expectations of spread (e.g., with infectious disease-related emergencies), applicant’s capabilities, national priorities, impact of the emergency on an eligible jurisdiction, and target populations, etc."}</t>
  </si>
  <si>
    <t>[{"code":"program","isSelected":true,"description":"Awardee Evaluation and Performance Measurement Plan, including Data Management Plan (DMP)."},{"code":"cash","isSelected":true,"description":"Periodic and Final Federal Financial Reports; Federal Cash Transaction Reports (in PMS)."},{"code":"progress","isSelected":true,"description":"Annual Progress Reports are required."},{"code":"expenditure","isSelected":true,"description":"Periodic and Final Federal Financial Reports; Federal Cash Transaction Reports (in PMS)."},{"code":"performanceMonitoring","isSelected":true,"description":"Performance Measure Reports are required."}]</t>
  </si>
  <si>
    <t>Grantees are required to maintain grant accounting records for a minimum of three years after the end of a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is provided in 45 CFR Part 75.</t>
  </si>
  <si>
    <t>75-0959-0-1-550;</t>
  </si>
  <si>
    <t>(Cooperative Agreements) FY 17 FY 18 FY 19 est $0.00; FY 16$0.00; - Due to the nature of the issues that would trigger CDC to activate this NOFO as designed, it is difficult to project the total funding amount that would be made available. When and if CDC activates this NOFO, it is expected to be only for the time necessary to respond to the emergency at hand, and that long-term recovery needs (and/or emergencies that shift from an epidemic to an endemic nature) would be addressed by other NOFOs as appropriate.</t>
  </si>
  <si>
    <t>Due to the nature of the issues that would trigger CDC to activate this NOFO as designed, it is difficult to project the total funding amount that would be made available. When and if CDC activates this NOFO, it is expected to be only for the time necessary to respond to the emergency at hand, and that long-term recovery needs (and/or emergencies that shift from an epidemic to an endemic nature) would be addressed by other NOFOs as appropriate.</t>
  </si>
  <si>
    <t>Randall H. NielsonCenters for Disease Control &amp; Prevention (CDC)_x000D_
1600 Clifton Road NE_x000D_
Mailstop K90, Atlanta, GA 30329-1602 Email:&lt; a href='mailto:rnielson@cdc.gov'&gt;rnielson@cdc.gov&lt;/a&gt;Phone: 7704881602;</t>
  </si>
  <si>
    <t xml:space="preserve">93.354 Public Health Emergency Response:  Cooperative Agreement for Emergency Response: Public Health Crisis Response; </t>
  </si>
  <si>
    <t>https://beta.sam.gov/fal/acaac97bc8164381baf59d19725a0cc5/view</t>
  </si>
  <si>
    <t>Cancer Cause and Prevention Research</t>
  </si>
  <si>
    <t>{"list":[{"act":{"description":"Public Health Service Act, Sections 301, 410 and 411, Public Law 78-410, as amended, Public Law 100-607, as amended, 42 U.S.C. 241, 42 U.S.C. 285 - 285a-1; Small Business Research and Development Enhancement Act of 1992, Public Law 102-564."},"authorizationTypes":{"USC":false,"act":true,"statute":false,"publicLaw":false,"executiveOrder":false}}]}</t>
  </si>
  <si>
    <t>To identify cancer risks and risk reduction strategies, to identify factors that cause cancer in man, and to discover and develop mechanisms for cancer prevention in man. Research programs include: (1) epidemiology; (2) chemical, physical and molecular carcinogenesis; (3) early detection biomarkers; (4) nutrition and bioactive food components; (5) immunology and vaccines; (6) field studies and statistics; (7) chemoprevention; (8) agent development; and (9) organ site studies. Small Business Innovation Research (SBIR) program: To expand and improve the SBIR program; to increase private sector commercialization of innovations derived from Federal research and development; to increase small business participation in Federal research and development; and to foster and encourage participation in socially and economically disadvantaged small business concerns and women-owned small business concerns in technological innovation. Small Business Technology Transfer (STTR) program: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economically disadvantage small business concerns and women-owned small business concerns in technological innovation.</t>
  </si>
  <si>
    <t>The awardee will be a university, college, hospital, public agency, nonprofit research institution or for-profit organization that submits an application and receives a grant or cooperative agreement for support of research by a named principal investigator. SBIR grants can be awarded only to domestic small businesses (entities that are independently owned and operated for profit, are not dominant in the field in which research is proposed, and have no more than 500 employees). Primary employment (more than one- half time) of the principal investigator must be with the small business at the time of award and during the conduct of the proposed project. In both Phase I and Phase II, the research must be performed in the U.S. and its possessions. To be eligible for funding, a grant application must be approved for scientific merit and program relevance by a scientific review group and a national advisory council. STTR grants can be awarded only to domestic small business concern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</si>
  <si>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Any nonprofit or for-profit organization, company, or institution engaged in biomedical research on cancer.</t>
  </si>
  <si>
    <t>{"description":"For-profit organizations' costs are determined in accordance with 48 CFR, Subpart 31.2 of the Federal Acquisition Regulations. For other grantees, costs will be determined in accordance with HHS Regulations 45 CFR, Part 75.  For SBIR and STTR grants, the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 SF424(R&amp;R) (version as specified in the FOA) is used to apply for SBIR Phase I and Phase II, and STTR Phase I and Phase II.","isApplicable":true}</t>
  </si>
  <si>
    <t>{"description":"Depending on the grant mechanism, form PHS-398 (Rev. March 2016) or form SF424 (R&amp;R) (version as specified as the FOA) is the standard application form.  Both forms can be obtained online at http://grants.nih.gov/grants/forms.htm. SBIR and STTR Grant Solicitations and SBIR Contract Solicitations may be obtained electronically through the NIH's Small Business Funding Opportunities home page at http://www.nih.gov/grants/funding/sbir.htm. The Solicitations include submission procedures, review considerations, and grant application or contract proposal forms. All competing SBIR and STTR grant applications must be submitted electronically to the NIH via Grants.gov (http://www.grants.gov/)."}</t>
  </si>
  <si>
    <t>Grants and cooperative agreements are funded based on scientific merit, program relevance and program balance and are made annually. Initial award provides funds for the first budget period (usually 12 months) and Notice of Grant Award (Form PHS 1533-2) indicates support recommended for the remainder of the project period, allocation of Federal funds by budget categories, and special conditions, if any.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</si>
  <si>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(Grants) Approximately 10 months. SBIR/STTR: About 7-1/2 months.</t>
  </si>
  <si>
    <t>A principal investigator (P.I.) may question the substantive or procedural aspects of the review of his/her application by communicating with the staff of the Institute. A description of the NIH Peer Review Appeal procedures is available online through the NIH home page at http://www.grants.nih.gov/grants/guide/notice-files/not97-232.html</t>
  </si>
  <si>
    <t>Applications submitted for renewal must be reviewed and selected for funding on a competitive basis.</t>
  </si>
  <si>
    <t>{"awarded":"letter","description":"Grants and Cooperative Agreements: Average 3 to 4 years, maximum of 5 years. Renewals may be awarded for additional periods of up to 5 years based on competitive peer review. Funding is provided through Monthly Demand Payment System or Letter of Credit. SBIR: Normally, Phase I awards are for 6 months; normally, Phase II awards are for 2 years. STTR: Normally, Phase I awards are for 1 year; normally, Phase II awards are for 2 years."}</t>
  </si>
  <si>
    <t>[{"code":"program","isSelected":false},{"code":"cash","isSelected":false},{"code":"progress","isSelected":true,"description":"Progress reports are required each year. Annual financial status report is required 90 days after end of budget period. Special reports may be requested by DHHS. Terminal reports are required 6 months after the end of a project.\r\n"},{"code":"expenditure","isSelected":false},{"code":"performanceMonitoring","isSelected":false}]</t>
  </si>
  <si>
    <t>{"isApplicable":true,"description":"Grants and cooperative agreements are subject to inspection and audits by DHHS and other Federal officials."}</t>
  </si>
  <si>
    <t xml:space="preserve">(Project Grants (Cooperative Agreements)) FY 17$625,494,250.00; FY 18 est $659,584,600.00; FY 19 Estimate Not Available  FY 16$643,076,000.00; - Cancer Causation Research Grants
FY2016 RPG act. $622,142,000, FY2016 SBIR/STTR act. $11,986,000; Other Research: $9,569,000
FY2017 RPG act. $625,494,250, FY2017 SBIR/STTR est. $20,245,770  Other Research: $14,643,830
FY2018 RPG est. $659,584,600, FY2018 SBIR/STTR est. $20,731,475  Other Research: $15,727,680
FY2019 RPG est. $480,513,780, FY2018 SBIR/STTR est. $15,210,023  Other Research: $18,315,220(Cooperative Agreements) FY 17$622,353,000.00; FY 18 est $640,658,077.00; FY 19 est $429,228,103.00; - </t>
  </si>
  <si>
    <t>Range: $60,790 to $3,500,336
Average: $499,481</t>
  </si>
  <si>
    <t>{"list":[{"fiscalYear":2016,"description":"FY 2016 RPG est. 645 total awards Competing FY2016 RPG actual 342 awards which were 13.3% of applications received.\r\nCompeting FY2016 SBIR/STTR actual 13 awards which were 11.4% of applications received.\r\n"},{"fiscalYear":2017,"description":"FY2017 estimated total awards to be made is 308"},{"fiscalYear":2018,"description":"FY2018 estimated total awards to be made is 1,273."},{"fiscalYear":2019,"description":"FY2019 estimated total awards to be made is 1,105."}],"isApplicable":true}</t>
  </si>
  <si>
    <t>42 CFR 52; 45 CFR 75; NIH Grants Policy Statement (10/1/16); Grants will be available under the authority of and administered in accordance with the NIH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</si>
  <si>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Shamala K. Srinivas9609 Medical Center Drive_x000D_
Seventh Floor, West Tower, 7W530, MSC 9750, Rockville, MD 20850 Email:&lt; a href='mailto:shamala@mail.nih.gov'&gt;shamala@mail.nih.gov&lt;/a&gt;Phone: 240-276-6442;</t>
  </si>
  <si>
    <t>http://www.cancer.gov</t>
  </si>
  <si>
    <t xml:space="preserve">93.394 Cancer Detection and Diagnosis Research; 93.396 Cancer Biology Research; 93.399 Cancer Control; </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</si>
  <si>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</si>
  <si>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https://beta.sam.gov/fal/2a53da9e4f724e69b7f8944823775895/view</t>
  </si>
  <si>
    <t>Cancer Detection and Diagnosis Research</t>
  </si>
  <si>
    <t>{"list":[{"act":{"description":"Public Health Service Act, Sections 301, 410, and 411, Public Law 78-410, as amended, 42 U.S.C. 241; Public Law 100-607, 42 U.S.C. 285 and 285a; Small Business Research and Development Enhancement Act of 1992, Public Law 102-564.\r\n"},"authorizationTypes":{"USC":false,"act":true,"statute":false,"publicLaw":false,"executiveOrder":false}}]}</t>
  </si>
  <si>
    <t>To improve screening and early detection strategies and to develop accurate diagnostic techniques and methods for predicting the course of disease in cancer patients. Screening and Early Detection research includes development of strategies to decrease cancer mortality by finding tumors early when they are more amenable to treatment. Diagnosis research focuses on methods to determine the presence of a specific type of cancer; to predict its course and response to therapy, both a particular therapy or a class of agents; and to monitor the effect of the therapy and the appearance of disease recurrence. These methods include diagnostic imaging and direct analyses of specimens from tumor or other tissues. Support is also provided for establishing and maintaining resources of human tissue to facilitate research.  Small Business Innovation Research (SBIR) program: To expand and improve the SBIR program;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Small Business Technology Transfer (STTR) program: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</si>
  <si>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The awardee will be a university, college, hospital, public agency, nonprofit research institution or organization, unit of tribal government, or a for-profit organization that submits an application and receives a grant or cooperative agreement for support of research by a named principal investigator. SBIR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and its possessions. To be eligible for funding, a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</si>
  <si>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{"description":"For-profit organizations' costs are determined in accordance with 48 CFR, Subpart 31.2 of the Federal Acquisition Regulations. For other grantees, costs will be determined in accordance with HHS Regulations 45 CFR, Part 75,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 SF424 is used to apply for SBIR Phase I and Phase II, respectively. Grant form SF424 is also used to apply for STTR Phase I and Phase II, respectively.See the website for more information on electronic submission of grants. http://grants.nih.gov/grants/funding/424/index.htm","isApplicable":true}</t>
  </si>
  <si>
    <t>{"description":"The NIH is in the process of a transition to fully electronic grant submission through Grants.gov (see http://era.nih.gov/ElectronicReceipt for details). Depending on the grant mechanism, either form PHS-398 (Rev. June 2009) or form SF424(R&amp;R) (January 2010) is the standard form. Both can be obtained at http://grants.nih.gov/grants/forms.htm. SBIR and STTR Grant Solicitations and SBIR Contract Solicitation may be obtained electronically through the NIH's \"Small Business Funding Opportunities\" home page at www.nih.gov/grants/funding/sbir.htm on the World Wide Web. The Solicitations include submission procedures, review considerations, and grant application or contract proposal forms. All competing SBIR and STTR grant applications must be submitted electronically via Grants.gov The following is a website address for NIH electronic submission of grant application information: http://era.nih.gov/ElectronicReceipt/index.htm."}</t>
  </si>
  <si>
    <t>Approved grants and cooperative agreements are funded based on scientific merit, program relevance, and program balance and are made annually. Initial award provides funds for the first budget period (usually 12 months) and Notice of Grant Award (Form PHS 1533) indicates support recommended for the remainder of the project period, allocation of Federal funds by budget categories, and special conditions, if any.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</si>
  <si>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 xml:space="preserve">(Regular Grants) Approximately 10 months. SBIR/STTR: About 7-1/2 months. _x000D_
See website: http://grants1.nih.gov/grants/funding/submissionschedule.htm_x000D_
</t>
  </si>
  <si>
    <t>A principal investigator (P.I.) may question the substantive or procedural aspects of the review of his/her application by communicating with the staff of the Institute. A description of the NIH Peer Review Appeal procedures is available on the NIH home page _x000D_
http://grants.nih.gov/grants/guide/notice-files/not97-232.html</t>
  </si>
  <si>
    <t>{"awarded":"letter","description":"Grants and cooperative agreements: Average 3 to 4 years and a maximum of 5 years. Renewals may be awarded for additional periods of up to 5 years based on competitive peer review. Funding is provided through Monthly Demand Payment System or an Electronic Transfer System. SBIR: Normally, Phase I awards are for 6 months; normally, Phase II awards are for 2 years. STTR: Normally, Phase I awards are for 1 year; normally, Phase II awards are for 2 years."}</t>
  </si>
  <si>
    <t>[{"code":"program","isSelected":false},{"code":"cash","isSelected":false},{"code":"progress","isSelected":true,"description":"Progress reports are required each year. Annual financial status report is required 90 days after the end of the budget period. Special reports may be requested by DHHS. Terminal reports are required 6 months after the end of the project.\r\n"},{"code":"expenditure","isSelected":false},{"code":"performanceMonitoring","isSelected":false}]</t>
  </si>
  <si>
    <t xml:space="preserve">(Cooperative Agreements) FY 17$351.00; FY 18 est $361.00; FY 19 est $235.00; - </t>
  </si>
  <si>
    <t>Range: $76,750 to 2,339,503
Average:  481,800</t>
  </si>
  <si>
    <t>{"list":[{"fiscalYear":2016,"description":"FY 2016 estimate:1,362  total awards. Competing FY16 actual: 213 awards which were 12.2% of applications received.\r\nCompeting FY16 SBIR/STTR actual:  44 awards which were 12.5% of applications received."},{"fiscalYear":2017,"description":"FY17 estimates: 258 total awards"},{"fiscalYear":2018,"description":"FY18 estimates: 798 total awards"},{"fiscalYear":2019,"description":"FY19 estimates: 662 total awards."}],"isApplicable":true}</t>
  </si>
  <si>
    <t>42 CFR 52; 45 CFR 75; PHS Grants Policy Statement, DHHS Publication No. (OASH) 94- 50,000, (Rev.) April 1, 1994.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 of Health for Small Business Technology Transfer (STTR) Grant Applications.</t>
  </si>
  <si>
    <t>http://prevention.cancer.gov/</t>
  </si>
  <si>
    <t xml:space="preserve">93.395 Cancer Treatment Research; 93.393 Cancer Cause and Prevention Research; 93.396 Cancer Biology Research; 93.399 Cancer Control; </t>
  </si>
  <si>
    <t>https://beta.sam.gov/fal/3ce69da9da8645f4bc0f4e2ad4e44750/view</t>
  </si>
  <si>
    <t>Cancer Treatment Research</t>
  </si>
  <si>
    <t>{"list":[{"act":{"description":"Public Health Service Act, Sections 301, 410, and 411, Public Law 78-410, 42 U.S.C. 241, as amended, Public Law 100-607, 42 U.S.C 285(a); Small Business Research and Development Enhancement Act of 1992, Public Law 102-564.\r\n"},"authorizationTypes":{"USC":false,"act":true,"statute":false,"publicLaw":false,"executiveOrder":false}}]}</t>
  </si>
  <si>
    <t>To develop the means to cure as many cancer patients as possible and to control the disease in those patients who are not cured.  Cancer Treatment Research includes the development and evaluation of improved methods of cancer treatment through the support and performance of both fundamental and applied laboratory and clinical research.  Research is supported in the discovery, development, and clinical testing of all modes of therapy including: surgery, radiotherapy, chemotherapy, and biological therapy including molecularly targeted therapies, both individually and in combination.  In addition, research is carried out in areas of nutritional support, stem cell and bone marrow transplantation, image guided therapies and studies to reduce toxicity of cytotoxic therapies, and other methods of supportive care that may supplement and enhance primary treatment. Small Business Innovation Research (SBIR) program: To expand and improve the SBIR program;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Small Business Technology Transfer (STTR) program: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</si>
  <si>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The awardee will be a university, college, hospital, public agency, nonprofit research institution, or for-profit organization that submits an application and receives a grant or cooperative agreement for support of research by a named principal investigator.  SBIR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and its possessions.  To be eligible for funding, a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</si>
  <si>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{"description":"For-profit organizations' cost are determined in accordance with 48 CFR, Subpart 31.2 of the Federal Acquisition Regulations.  For other grantees, costs will be determined in accordance with HHS Regulations 45 CFR, Part 75.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 SF424 is used to apply for SBIR Phase I and Phase II, respectively. Grant form SF424 is also used to apply for STTR Phase I and Phase II, respectively.See the website for more information on electronic submission of grants. http://grants.nih.gov/grants/funding/424/index.htm","isApplicable":true}</t>
  </si>
  <si>
    <t>{"description":"Application form PHS-398 is the standard form which may be obtained electronically from: http://grants.nih.gov/grants/funding/phs398/phs398.html in an interactive format. SBIR and STTR Grant Solicitations and SBIR Contract Solicitation may be obtained electronically through the NIH's \"Small Business Funding Opportunities\" home page at http://www.nih.gov/grants/funding/sbir.htm on the Web. Solicitations include submission procedures, review considerations, and grant application or contract proposal forms. SBIR and STTR grant applications should be submitted to the Center for Scientific Review, 6701 Rockledge Drive, Room 1040-MSC 7710, Bethesda, MD 20892-7710."}</t>
  </si>
  <si>
    <t>Approved grants and cooperative agreements are funded based on scientific merit, program relevance, and program balance and are made annually.  Initial award provides funds for the first budget period (usually 12 months) and Notice of Grant Award (Form PHS 1533) indicates support recommended for remainder of project period, allocation of Federal funds by budget categories, and special conditions, if any.  All accepted SBIR/STTR applications are evaluated for scientific and technical merit by an appropriate scientific peer review panel and if they are recommended for further consideration,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</si>
  <si>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Approximately 10 months. SBIR Applications: About 7-1/2 months.</t>
  </si>
  <si>
    <t>A principal investigator (P.I.) may question the substantive or procedural aspects of the review of his/her application with the staff of the Institute. A description of the NIH Peer Review Appeal procedures is available on the NIH home page http://grants.nih.gov/grants/guide/notice-files/not97-232.html</t>
  </si>
  <si>
    <t>{"awarded":"letter","description":"Grants and cooperative agreements: Average 3 to 4 years, maximum of 5 years. Renewals may be awarded for additional periods of up to 5 years based on competitive peer review.  Funds are provided through Monthly Demand Payment System or an Electronic Transfer System. SBIR: Normally, Phase I awards are for 6 months; normally, Phase II awards are for 2 years. STTR: Normally, Phase I awards are for 1 year; normally, Phase II awards are for 2 years."}</t>
  </si>
  <si>
    <t>[{"code":"program","isSelected":false},{"code":"cash","isSelected":false},{"code":"progress","isSelected":true,"description":"Progress reports are required each year. An Annual financial status report is required 90 days after the end of the budget period. Special reports may be requested by the DHHS. Terminal reports are required 6 months after the end of the project.\r\n"},{"code":"expenditure","isSelected":false},{"code":"performanceMonitoring","isSelected":false}]</t>
  </si>
  <si>
    <t xml:space="preserve">(Cooperative Agreements) FY 17$503.00; FY 18 est $518.00; FY 19 est $350.00; - </t>
  </si>
  <si>
    <t>Range: $68,748 to $22,965,613 Average: $465,625</t>
  </si>
  <si>
    <t>{"list":[{"fiscalYear":2016,"description":"It is estimated that 1,264 total awards will be made in FY2016. In FY2016, 335 RPG awards were made which were 11.5% of the applications received. \r\nIn FY2016, 68 SBIR/STTR awards were made which were 9.3% of the applications received."},{"fiscalYear":2017,"description":"In FY2017, the total awards estimated to be made are 373."},{"fiscalYear":2018,"description":"In FY2018, total awards estimated to be made are 1,205."},{"fiscalYear":2019,"description":"In FY20190, total awards estimated to be made are 1,022."}],"isApplicable":true}</t>
  </si>
  <si>
    <t>42 CFR 52; 45 CFR 75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</si>
  <si>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Shamala K. Srinivas9609 Medical Center Drive_x000D_
Seventh Floor, West Tower, Room 7W530, MSC 9750, Rockville, MD 20850 Email:&lt; a href='mailto:shamala@mail.nih.gov'&gt;shamala@mail.nih.gov&lt;/a&gt;Phone: 240-276-6442;</t>
  </si>
  <si>
    <t>http://www.cancer.gov/cancertopics/treatment</t>
  </si>
  <si>
    <t xml:space="preserve">93.393 Cancer Cause and Prevention Research; 93.394 Cancer Detection and Diagnosis Research; 93.396 Cancer Biology Research; 93.399 Cancer Control; </t>
  </si>
  <si>
    <t>The major elements in evaluating applications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</si>
  <si>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https://beta.sam.gov/fal/17514dd9a1734bfa8bffcf95b4565ebf/view</t>
  </si>
  <si>
    <t>Cancer Biology Research</t>
  </si>
  <si>
    <t>{"list":[{"act":{"description":"Public Health Service Act, Section 301, 410, and 411, Public Law 78-410, 42 U.S.C. 241, as amended; Public Law 100-607, 42 U.S.C. 285 and 285a; Small Business Research and Development Enhancement, Act of 1992, as amended, Public Law 102-564.\r\n"},"authorizationTypes":{"USC":false,"act":true,"statute":false,"publicLaw":false,"executiveOrder":false}}]}</t>
  </si>
  <si>
    <t>To provide fundamental information on the cause and nature of cancer in people, with the expectation that this will result in better methods of prevention, detection and diagnosis, and treatment of neoplastic diseases. Cancer Biology Research includes the following research programs: cancer cell biology; cancer immunology, hematology and etiology; DNA and chromosomal aberrations; tumor biology and metastasis; and structural biology and molecular applications.</t>
  </si>
  <si>
    <t>The awardee will be a university, college, hospital, public agency, nonprofit research institution or for-profit organization that submits an application and receives a grant for support of research by a named principal investigator. To be eligible for funding, a grant application must be approved for scientific merit and program relevance by a scientific review group and a national advisory council.</t>
  </si>
  <si>
    <t>{"description":"For-profit organizations' costs are determined in accordance with Subpart 31.2 of the Federal Acquisition Regulations. For other grantees, costs will be determined in accordance with HHS Regulations 45 CFR Part 75  See the website for more information on the electronic submission of grants.  ","isApplicable":true}</t>
  </si>
  <si>
    <t>{"description":"The NIH is in the process of a transition to fully electronic grant submission through Grants.gov (see http://era.nih.gov/ElectronicReceipt for details).  Depending on the grant mechanism, either form PHS-398 (Rev. June 2009) or form SF424(R&amp;R) (January 2010) is the standard form. Both can be obtained at http://grants1.nih.gov/grants/forms.htm.  The standard application forms, as furnished by PHS must be used for this program. The following is a website address for NIH electronic submission of grant application information: http://era.nih.gov/ElectronicReceipt/index.htm."}</t>
  </si>
  <si>
    <t>{"flag":"yes","description":"All Grants including renewals and supplements: April 5, August 5, December 5.  Cooperative Agreements and contracts are usually submitted in response to a Request for Applications (RFA) or a Request for Proposals (RFP).  The receipt date is stipulated in the RFA or RFP.  Note that for New Investigator and Early Stage Investigators applying for an R01 resubmission there are expedited review dates described  in NOT-OD-11-057 (http://grants.nih.gov/grants/guide/notice-files/NOT-OD-11-057.html).","list":[{"start":"2018-08-05"},{"start":"2017-04-05"},{"start":"2016-12-05"}]}</t>
  </si>
  <si>
    <t>Regular Grants: Approximately 10 months.</t>
  </si>
  <si>
    <t>A principal investigator may question the substantive or procedural aspects of the review of his/her application by communicating with the staff of the Institute. A description of the NIH Peer Review Appeal procedures is available on the NIH home page www.nih.gov/grants/guide/notice-files/not97-232.html</t>
  </si>
  <si>
    <t>{"awarded":"letter","description":"Grants and Cooperative Agreements: Average 3 to 5 years, and a maximum of 5 years. Renewals may be awarded for additional periods of up to 5 years based on competitive peer review. Funding is provided through Monthly Demand Payment System or an Electronic Transfer System."}</t>
  </si>
  <si>
    <t>[{"code":"program","isSelected":false},{"code":"cash","isSelected":false},{"code":"progress","isSelected":true,"description":"Progress reports are required each year. Annual financial status report is required 90 days after the end of the budget period. Special reports may be requested by DHHS. Terminal reports are required 6 months after the end of a project.\r\n"},{"code":"expenditure","isSelected":false},{"code":"performanceMonitoring","isSelected":false}]</t>
  </si>
  <si>
    <t xml:space="preserve">(Salaries and Expenses) FY 17$569,576,000.00; FY 18 est $475,693,000.00; FY 19 FY 16$523,277,000.00; - Cancer Biology Research Grants_x000D_
FY2016 act. $510,555,000- SBIR/STTR $3,905,000 - Other Research $8,839,000_x000D_
FY2017 est. $539,414,000 - SBIR/STTR $4,260,000 - Other Research $25,902,000_x000D_
FY2018 est. $451,368,000 - SBIR/STTR $3,291,000 - Other Research $21,034,000(Cooperative Agreements) FY 17$533.00; FY 18 est $549.00; FY 19 est $370.00; - </t>
  </si>
  <si>
    <t>Range: $75,582 to $2,917,422
Average: $401,838</t>
  </si>
  <si>
    <t>{"list":[{"fiscalYear":2016,"description":"It is estimated that 1,387 total awards will be made in FY2016. In FY2016, 340 competing RPG awards were made, which were 11.3% of the applications received.\r\nIn FY2016, 10 competing SBIT/STTR awards were made, which were 7.4% of the applications received."},{"fiscalYear":2017,"description":"In FY2017, the estimated total awards to be made are 324."},{"fiscalYear":2018,"description":"In FY2018, the estimated total awards to be made are 1342."},{"fiscalYear":2019,"description":"In FY2019, the estimated total awards to be made are 1171."}],"isApplicable":true}</t>
  </si>
  <si>
    <t>42 CFR 52; 45 CFR 75;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</si>
  <si>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https://dcb.nci.nih.gov/</t>
  </si>
  <si>
    <t xml:space="preserve">93.395 Cancer Treatment Research; 93.393 Cancer Cause and Prevention Research; 93.394 Cancer Detection and Diagnosis Research; 93.399 Cancer Control; </t>
  </si>
  <si>
    <t>https://beta.sam.gov/fal/9694bea36bc6442982cb931b9d0ad432/view</t>
  </si>
  <si>
    <t>Cancer Centers Support Grants</t>
  </si>
  <si>
    <t>Cancer Centers</t>
  </si>
  <si>
    <t>{"list":[{"act":{"description":"Public Health Service Act, Section 305(a), 410, 411, and 414, Public Law 78-410, 42 U.S.C. 241, as amended; Public Law 100-607, 42 U.S.C. 285, 285a and 285a-3; Public Law 99-500.\r\n"},"authorizationTypes":{"act":true}}]}</t>
  </si>
  <si>
    <t>To provide an organizational focus and stimulus for the highest quality cancer research that effectively promotes interdisciplinary cancer research aimed toward the ultimate goal of reducing cancer incidence, mortality and morbidity. The Cancer Center Support Grant (CCSG) provides the resources and infrastructure to facilitate the coordination of interdisciplinary programs across a broad spectrum of research from basic laboratory research to clinical investigation to population science. The CCSG supports salaries for scientific leadership of the Center, shared resources for funded center investigators, certain administrative costs, planning and evaluation, and developmental funds for new recruitments and feasibility studies.</t>
  </si>
  <si>
    <t>Any nonprofit institution within the United States with a peer-reviewed cancer research base of 4.0 million dollars in direct costs may apply for a Cancer Center Support Grant.</t>
  </si>
  <si>
    <t>University, college, public agency or research institution in the U.S.</t>
  </si>
  <si>
    <t>{"description":"The application requests documentation concerning the qualifications of the principal investigators and associates, pertinent budget information and justification for the support of this proposed grant. Methods to be utilized are outlined in the application materials. Costs will be determined in accordance with HHS Regulations 45 CFR, Part 75.","isApplicable":true}</t>
  </si>
  <si>
    <t>{"description":"Method of Application: Form PHS-398 (Rev. June 2009) can be obtained from the grant.nih.gov/grants/forms.htm website (click on PHS-398). In addition, supplemental instructions for applications are contained in the Cancer Center Support Grant Guidelines,http://cancercenters.cancer.gov/grants_funding/index.html. Generally, the potential applicant should send a letter of intent to the National Cancer Institute, Office of Cancer Centers, submitting a CCSG application to the same address for review (see Guidelines for CCSGs). Completed applications should be submitted to the Center for Scientific Review, National Institutes of Health, 6701 Rockledge Drive, Bethesda, MD 20892. "}</t>
  </si>
  <si>
    <t>Grants are funded based on scientific merit, program relevance, and program balance and are made annually. Initial award provides funds for the first budget period (usually 12 months) and Notice of Grant Award (Form PHS 1533) indicates support recommended for the remainder of the project period, allocation of Federal funds by budget categories and special conditions, if any.</t>
  </si>
  <si>
    <t>Core Grants: Approximately 10 months.</t>
  </si>
  <si>
    <t xml:space="preserve">A principal investigator may question the substantive or procedural aspects of the review of his/her application by communicating with the staff of the Institute. A description of the NIH Peer Review Appeal procedures is available on http://grants.nih.gov/grants/guide/notice-files/NOT-OD-11-064.html and NIH Policy Manual Release date: February 7, 2012 http://oma.od.nih.gov/manualchapters/grants/54513/index.html)._x000D_
_x000D_
</t>
  </si>
  <si>
    <t>Same procedure as new applications.</t>
  </si>
  <si>
    <t>{"awarded":"letter","description":"Up to 5 years of support may be requested. Grants may be awarded up to 5 years based on competitive peer review."}</t>
  </si>
  <si>
    <t>[{"code":"program","isSelected":false},{"code":"cash","isSelected":false},{"code":"progress","isSelected":true,"description":"Progress reports are required each year. An annual financial status report is requested 90 days after the end of the budget period. Special reports may be requested by DHHS. Terminal reports are required 90 days after the end of a project.\r\n"},{"code":"expenditure","isSelected":false},{"code":"performanceMonitoring","isSelected":false}]</t>
  </si>
  <si>
    <t xml:space="preserve">(Project Grants) FY 17$544,194,000.00; FY 18 est $504,000,000.00; FY 19 FY 16$545,296,000.00; - Cancer Centers Support Grants._x000D_
FY2016 act. $545,296,000_x000D_
FY2017 est. $544,194,000_x000D_
FY2018 est. $504,000,000(Project Grants) FY 17$534.00; FY 18 est $511.00; FY 19 est $347.00; - </t>
  </si>
  <si>
    <t>Range: $144,556 to $12,352,942
Average: $2,285,090</t>
  </si>
  <si>
    <t>{"list":[{"fiscalYear":2016,"description":"Fiscal year 2016 will fund an estimated 271  total Centers that will include 69 COREs, 49 SPOREs and 103 Specialized Centers.  In fiscal Year 2016, 217 total Centers were funded including 69 Centers, 50 SPOREs, and 98 Specialized Centers."},{"fiscalYear":2017,"description":"Fiscal year 2017 will fund an estimated 234 total Centers that will include 69 Centers, 51 SPOREs and 90 Specialized Centers."},{"fiscalYear":2018,"description":"Fiscal Year 2018 will fund 235 total Centers that will include 69 Centers, 49 SPOREs, and 101 Specialized Centers."},{"fiscalYear":2019,"description":"Fiscal Year 2019 will fund 152 total Centers that will include 69 Centers, 49 SPOREs, and 84 Specialized Centers."}],"isApplicable":true}</t>
  </si>
  <si>
    <t>42 CFR 52; 45 CFR 75; PHS Grants Policy Statement, DHHS Publication No. (OASH) 90- 50,000, (Rev.) October 1, 1990.</t>
  </si>
  <si>
    <t>{"flag":"none","description":"None.\r\n"}</t>
  </si>
  <si>
    <t>http://cancercenters.cancer.gov/.</t>
  </si>
  <si>
    <t>The major elements in evaluating applications include the following: (1) An adequate base of established programs of high quality in laboratory and clinical cancer research; (2) research activity in a variety of disciplines, and evidence of high degree of interdisciplinary coordination, interaction and cooperation among center members; (3) appropriate and adequate organization and facilities for the conduct and evaluation of center activities; (4) a qualified director with adequate authority; and (5) an adequate commitment of the parent institution or institutions to the cancer center. The center should be recognized as a major element within the organizational structure.</t>
  </si>
  <si>
    <t>https://beta.sam.gov/fal/c9a2fde72fe24d64bd0146e266c5bd23/view</t>
  </si>
  <si>
    <t>Cancer Research Manpower</t>
  </si>
  <si>
    <t>Cancer Manpower Grants</t>
  </si>
  <si>
    <t>{"list":[{"act":{"description":"Public Health Service Act, Sections 413 and 487, as amended, Public Law 100-607, 42 U.S.C. 285a, 42 U.S.C. 288.\r\n"},"authorizationTypes":{"USC":false,"act":true,"statute":false,"publicLaw":false,"executiveOrder":false}}]}</t>
  </si>
  <si>
    <t>To make available support to nonprofit and for-profit institutions interested in providing biomedical training opportunities for individuals interested in careers in basic, clinical, and prevention research important to the National Cancer Program.</t>
  </si>
  <si>
    <t>University, college, hospital, public agency, or nonprofit research institution for institutional grants and individuals for fellowships. The applicant institution must be able to provide the staff and facilities and be responsible for the selection of trainees and overall direction of the training. Selected awardees must be citizens of the United States or be admitted to the United States for permanent residency. Career and Cancer Education awards may be given to for-profit institutions.</t>
  </si>
  <si>
    <t>University, college, hospital, public agency, nonprofit research institution or for-profit institution.</t>
  </si>
  <si>
    <t>{"description":"(1) Individual Ruth L. Kirschstein NRSAs: The applicant's academic record, research experience, citizenship, institutional sponsorship, and the proposed area and plan of training must be included in the application. (2) Institutional Ruth L. Kirschstein NRSAs: Applicants must show the objectives, methodology, and resources for the training program, the qualifications and experience of directing staff, the criteria to be used in selecting individuals for award and a detailed budget and justification for the amount of grant funds requested. (3) Institutional Cancer Education Grants: Applicants must describe the organization and administration of the proposed program, list and define institutional objectives, methodology, resources and techniques of evaluation, as well as a justification of proposed expenditures. (4) For Career awards, the applicant must provide documentation on the candidate, sponsor, career development plan, research proposed, and institutional commitment.","isApplicable":true}</t>
  </si>
  <si>
    <t>{"description":"Applications for the Individual Ruth L. Kirschstein NRSA must be prepared using the PHS 416-1 application form and instructions for Individual National Research Service Award Fellowships (rev. 10/05). The PHS 416-1 is available at http://grants.nih.gov/grants/funding/416/phs416.htm. For further assistance, direct inquiries may be made to GrantsInfo@nih.gov or (301) 435-0714. Applications for the Institutional Ruth L. Kirschstein NRSA must be prepared using the PHS 398 Form (Revised 9/2004). Refer to Section IV of the instructions titled Instructions   For Preparing An NRSA Application. The PHS 398 Form (Revised June 2009) is available at http://grants.nih.gov/grants/forms.html. Applications for Cancer Education and Career grants must be prepared using the PHS 398 Form. Refer to Section III of the instructions, Preparing An  Individual  CDA Application. Applicants are advised to consult the \"Submitting an Application\" section of the Program Announcement, since each award has distinct application criteria. Completed applications should be submitted to the Center for Scientific Review, National Institutes of Health, 6701 Rockledge Drive, Room 1040, Bethesda, Maryland 20892-7710 (Bethesda, MD 20817 for express/courier service)."}</t>
  </si>
  <si>
    <t>Applications are reviewed for scientific merit by an appropriate study section, committee, or advisory council. If recommended for approval and a decision to make award is made, a formal award notice will be sent to the applicant.</t>
  </si>
  <si>
    <t>Approximately 10 months.</t>
  </si>
  <si>
    <t>A principal investigator (P.I.) may question the substantive or procedural aspects of the review of his/her application by communicating with the staff of the Institute. A description of the NIH Peer Review Appeal procedures is available under the Review Criteria section of the NIH Office of Extramural Research website at http://grants2.nih.gov/grants/policy/nihgps_2003/NIHGPS_Part3.htm.</t>
  </si>
  <si>
    <t>Cancer Education Grants may be made for periods of up to 5 years and renewals may be submitted when appropriate. Research training grants may be renewed for additional project periods of 5 years. Only the following Career awards are renewable:  K05 and K24 only a one-time renewal after a 5-year project period, and the K12 up to 5 years (Trainees 2-7 years).</t>
  </si>
  <si>
    <t>{"awarded":"letter","description":"Up to 5 years."}</t>
  </si>
  <si>
    <t>[{"code":"program","isSelected":false},{"code":"cash","isSelected":false},{"code":"progress","isSelected":true,"description":"Progress reports are required each year. An annual financial status report is required 90 days after the end of the budget period. Special reports may be requested by the grantor. Terminal reports are required 6 months after the end of a project.\r\n"},{"code":"expenditure","isSelected":false},{"code":"performanceMonitoring","isSelected":false}]</t>
  </si>
  <si>
    <t>(Project Grants) FY 17$172,980,000.00; FY 18 est $171,566,000.00; FY 19 est $167,220,000.00; FY 16$167,877,000.00; - Cancer Research Manpower Grants
FY2016 act. $167,877,000
FY2017 act. $172,980,000
FY2018 est. $171,566,000
FY2019 est. $167,220,000</t>
  </si>
  <si>
    <t>Range: $4,200 to $1,097,811
Average: $144,391</t>
  </si>
  <si>
    <t>{"list":[{"fiscalYear":2016,"description":"FY 2016 Manpower Award estimates that 1,416 awards will be made. In FY2016, 545 individual full time training position awards (FTTP/awards) were made and 228 of the 545 were competing awards totaling $9,511,000.\r\nIn FY2016, 144 institutional awards with 947 FTTPs were made and 45 of the 144 were competing awards totaling $13,956,000.\r\nIn FY2016, 402 Career awards were made totaling $71,601,000.\r\nIn FY2016, 74 Cancer Education awards were made totaling $23,260,000."},{"fiscalYear":2017,"description":"FY2017 Manpower Award estimation is 481 awards."},{"fiscalYear":2018,"description":"FY2018 Manpower Award estimation is 1,168 awards."},{"fiscalYear":2019,"description":"FY2019 Manpower Award estimation is 1,153 awards."}],"isApplicable":true}</t>
  </si>
  <si>
    <t>42 CFR 6; 42 CFR 66; 45 CFR 75 Application kit, National Institutes of Health; PHS Grants Policy Statement, DHHS Publication No. (OASH) 94-50,000, (Rev.) April 1, 1994.</t>
  </si>
  <si>
    <t>{"flag":"appendix","description":"None."}</t>
  </si>
  <si>
    <t>http://www.cancer.gov/researchandfunding/training</t>
  </si>
  <si>
    <t xml:space="preserve">93.399 Cancer Control; </t>
  </si>
  <si>
    <t>The major elements in evaluating proposals include the assessment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t>
  </si>
  <si>
    <t>https://beta.sam.gov/fal/74212d1b8a4f4bfe996059e034a47ff0/view</t>
  </si>
  <si>
    <t>Cancer Control</t>
  </si>
  <si>
    <t>Cancer Control Grants</t>
  </si>
  <si>
    <t>{"list":[{"act":{"description":"Public Health Service Act, Sections 301, 410 and 412, Public Law 78-410, as amended, Public Law 99-500, Public Law 100-607, 42 U.S.C. 241, 42 U.S.C. 285 - 285a-1; Small Business Research and Development Enhancement Act of 1992, Public Law 102-564.\r\n"},"authorizationTypes":{"USC":false,"act":true,"statute":false,"publicLaw":false,"executiveOrder":false}}]}</t>
  </si>
  <si>
    <t>To reduce cancer risk, incidence, morbidity, and mortality and enhance quality of life in cancer survivors through an orderly sequence from research on interventions and their impact in defined populations to the broad, systematic application of the research results through dissemination and diffusion strategies. Primary emphasis is on the inclusion of cancer prevention and control intervention(s) in any proposed study. Cancer Prevention and Cancer Control research studies are classified into one of five phases: (1) Hypothesis development; (2) methods development and testing; (3) controlled intervention trials to establish cause-and-effect relationships; (4) research in defined populations; and (5) demonstration and implementation studies. Primary interests are in research on cancer control interventions in Phases 2 through 5, and on cancer prevention research in all phases. Cancer Prevention and Control programs include those in the following areas: (1) chemoprevention; (2) cancer communications; (3) nutrition, diet, and physical activity; (4) screening and early detection, including biomarker discovery, development and validation; (5) biobehavioral mechanisms; (6) tobacco control; (7) health disparities research; (8) supportive care and survivorship; (9) health services and outcomes research; and (10) surveillance research. Cancer Control uses Small Business Innovation Research (SBIR) and Small Business Technology Transfer (STTR) Programs to engage domestic small business concerns in federal research and development that has potential for commercialization. The goals of the SBIR &amp; STTR Programs are to stimulate technological innovation, increase private-sector commercialization of federal research and development, increase small business participation in federally funded research and development, and foster participation by socially and economically disadvantaged small business concerns and women-owned small business concerns in technological innovation.  The STTR Program requires the small business concern to formally collaborate with a research institution in Phase I and Phase II of the program.</t>
  </si>
  <si>
    <t xml:space="preserve">The awardee will be a university, college, hospital, public agency, nonprofit research institution or for-profit organization that submits an application and receives a grant or cooperative agreement for support of research by a named principal investigator. SBIR grants can be awarded only to domestic small businesses (entities that are independently owned and operated for profit, are not dominant in the field in which research is proposed, and have no more than 500 employees). Primary employment (more than one- half time) of the principal investigator must be with the small business at the time of award and for the duration of the project period. In both Phase I and Phase II, the research must be performed in the U.S. and its possessions. To be eligible for funding, a grant application must be approved for scientific merit, technical merit, and program relevance by a scientific review group and a national advisory council. STTR grants can be awarded only to domestic small business concern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The Principal Investigator may be primarily employed by either the small business concern or the collaborating research institution at the time of award and for the duration of the project period. In both Phase I and Phase II, the research must be performed in the U.S. and its possessions. To be eligible for funding, a grant application must be approved for scientific merit, technical merit and program relevance by a scientific review group and a national advisory council. </t>
  </si>
  <si>
    <t>University, college, hospital, public agency, nonprofit research institutions or for-profit organizations will benefit.</t>
  </si>
  <si>
    <t>{"description":"For-profit organizations' costs are determined in accordance with 48 CFR, Subpart 31.2 of the Federal Acquisition Regulations. For other grantees, costs will be determined in accordance with HHS Regulations 45 CFR, Part 75. For SBIR and STTR grants, the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 SF424(R&amp;R) (version as specified in the FOA) is used to apply for SBIR Phase I and Phase II, and STTR Phase I and Phase II. ","isApplicable":true}</t>
  </si>
  <si>
    <t>{"description":"Depending on the grant mechanism, either form PHS-398 (Rev. March 2016) or form SF424(R&amp;R) (Version as specified in the FOA) is the standard application form.  Both forms can be obtained online at http://grants.nih.gov/grants/forms.htm. The standard application forms, as furnished by DHHS. SBIR and STTR Grant Solicitations and SBIR Contract Solicitations may be obtained electronically through the NIH Small Business Funding Opportunities home page at https://sbir.nih.gov/funding. The Solicitations include submission procedures, review considerations, and grant application or contract proposal forms. All competing SBIR and STTR grant applications should be submitted electronically to the NIH via Grants.gov (http://www.grants.gov/)."}</t>
  </si>
  <si>
    <t>Grants and cooperative agreements are funded based on scientific merit, program relevance, and program balance and are made annually. Initial award provides funds for first budget period (usually 12 months) and Notice of Grant Award (Form PHS 1533) indicates support recommended for remainder of project period, allocation of Federal funds by budget categories, and special conditions, if any.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</si>
  <si>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Regular Grants: Approximately 10 months. SBIR/STTR: About 7-l/2 months.</t>
  </si>
  <si>
    <t>A principal investigator (P.I.) may question the substantive or procedural aspects of the review of his/her application by communicating with the staff of the Institute. A description of the NIH Peer Review Appeal procedures is available online through the NIH home page at https://grants.nih.gov/grants/peer-review.htm</t>
  </si>
  <si>
    <t>{"awarded":"letter","description":"Grants and cooperative agreements average from 3 to 4 years, up to a maximum of 5 years. Renewals may be awarded for additional periods of up to 5 years based on competitive peer review. Funding is provided through Monthly Demand Payment System or an Electronic Transfer System. SBIR: Normally, Phase I awards are for 6 months; normally, Phase II awards are for 2 years. STTR: Normally, Phase I awards are for 1 year; normally, Phase II awards are for 2 years."}</t>
  </si>
  <si>
    <t>[{"code":"program","isSelected":false},{"code":"cash","isSelected":false},{"code":"progress","isSelected":true,"description":"Progress reports are required each year. Annual financial status report is required 90 days after the end of a budget period. Special reports may be requested by DHHS. Terminal reports are required 6 months after the end of a project.\r\n"},{"code":"expenditure","isSelected":false},{"code":"performanceMonitoring","isSelected":false}]</t>
  </si>
  <si>
    <t>{"isApplicable":true,"description":"Grants and cooperative agreements are subject to inspection and audits by DHHS and other Federal government officials."}</t>
  </si>
  <si>
    <t xml:space="preserve">(Project Grants) FY 17$0.00; FY 18 est $0.00; FY 19 FY 16$0.00; - Cancer Control Grants(Project Grants) FY 17$0.00; FY 18 est $0.00; FY 19 est $0.00; - </t>
  </si>
  <si>
    <t>Range 0 to 0_x000D_
Average:: 0</t>
  </si>
  <si>
    <t>{"list":[{"fiscalYear":2016,"description":"It is estimated that 0 awards will be made in FY2016 It is estimated that 0 awards were made in FY2016."},{"fiscalYear":2017,"description":"It is estimated that 0 awards will be made in FY2017."},{"fiscalYear":2018,"description":"It is estimated that 0 awards will be made in FY2018."},{"fiscalYear":2019,"description":"It is estimated that 0 awards will be made in FY2019."}],"isApplicable":true}</t>
  </si>
  <si>
    <t>Grants: 42 CFR 52; 45 CFR 75 and NIH Grants Policy Statement</t>
  </si>
  <si>
    <t>Catherine M. Battistone9609 Medical Center Drive_x000D_
Seventh Floor, West Tower, 7W532, MSC 9750_x000D_
, Rockville, MD 20850 Email:&lt; a href='mailto:battistc@mail.nih.gov'&gt;battistc@mail.nih.gov&lt;/a&gt;Phone: 240-276-6443;</t>
  </si>
  <si>
    <t>http://cancercontrol.cancer.gov/</t>
  </si>
  <si>
    <t xml:space="preserve">93.395 Cancer Treatment Research; 93.398 Cancer Research Manpower; 93.393 Cancer Cause and Prevention Research; 93.394 Cancer Detection and Diagnosis Research; 93.396 Cancer Biology Research; </t>
  </si>
  <si>
    <t>https://beta.sam.gov/fal/cebd693e17bc9388aedebe3fa5b05e8b/view</t>
  </si>
  <si>
    <t>The State Flexibility to Stabilize the Market Grant Program</t>
  </si>
  <si>
    <t>{"list":[{"act":{"description":" Patient Protection and Affordable Care Act (PPACA), Section 1003\r\nFor all authorizations/amendments, you must supply the Act or the Executive Order in order to continue.\r\n"},"authorizationTypes":{"USC":false,"act":true,"statute":false,"publicLaw":false,"executiveOrder":false}}]}</t>
  </si>
  <si>
    <t>The State Flexibility to Stabilize the Market Grant Program will provide a funding source to enhance the role of states in the implementation and planning for several of the Federal market reforms and consumer protections under Part A of Title XXVII of the Public Health Service Act (PHS Act). The State Flexibility to Stabilize the Market Grants will provide states with the opportunity to ensure their laws, regulations, and procedures are in line with Federal requirements, and enhance the states’ ability to effectively regulate their respective health insurance markets through innovative measures that support the pre-selected market reforms and consumer protections under Part A of Title XXVII of the PHS Act.</t>
  </si>
  <si>
    <t>This Funding Opportunity Announcement is open to all fifty States and the District of Columbia for planning and/or implementing one or more of the three pre-selected market reforms and consumer protections in Part A of title XXVII of the PHS Act. Only one application per state is permitted, except in a state in which there is more than one regulating entity, each with a primary responsibility over the regulation of a portion of the private health insurance market.</t>
  </si>
  <si>
    <t xml:space="preserve">Grants to States' (including the District of Columbia) for planning and/or implementing the market reforms and consumer protections in Part A of title XXVII of the PHS Act. </t>
  </si>
  <si>
    <t>{"description":"Applicants should review the CMS funding opportunity announcement documents issued under this CFDA program for any required proof or certifications which must be submitted prior to or simultaneous with submission of an application package.","isApplicable":true}</t>
  </si>
  <si>
    <t>{"description":"Grant applications and required forms for this program can be obtained from Grants.gov. CMS requires all applicants to apply electronically through Grants.gov.\r\n\r\n"}</t>
  </si>
  <si>
    <t>All qualified applications will be forwarded to an objective review committee. Based on the advice of the objective review committee, the CMS program official with delegated authority is responsible for final selection and funding decisions. Notification is made in writing by a Notice of Grant Award.</t>
  </si>
  <si>
    <t>{"flag":"yes","description":"A Letter of Intent is mandatory and must be submitted by 5:00 pm Eastern Daylight Time on February 26, 2018. All grant applications must be submitted electronically and be received through http://www.grants.gov by 3:00 pm Eastern Daylight Time on April 5, 2018.","list":[{"start":"2018-02-26","end":"2018-04-05"}]}</t>
  </si>
  <si>
    <t xml:space="preserve">Section 1003 of the ACA provides for funding to be awarded between Fiscal Year 2010 and Fiscal Year 2014. Section 2794(c)(2)(B)  of the Public Health Service Act specifies that if there are any appropriated Rate Review Grant funds that are not fully obligated by the end of Fiscal Year 2014, such amounts shall remain available to the Secretary for grants to states for planning and implementing the insurance market reforms and consumer protections under Part A of title XXVII of the PHS Act.  Refer to the Funding Opportunity Announcement for additional information on subsequent grants authorized and awarded under Section 1003 of ACA. _x000D_
_x000D_
</t>
  </si>
  <si>
    <t>{"types":{"moe":true,"formula":false,"matching":false},"moe":{"description":"This program has MOE requirements, see funding agency for further details."}}</t>
  </si>
  <si>
    <t>{"awarded":"quarterly","description":"Grant funding for this funding opportunity announcement will be available through Fiscal Year 2020. See the following for information on how assistance is awarded/released: Awards will be created and released by GrantSolutions. Grantees drawdown funds, as necessary, from the Payment Management System (PMS). PMS is the centralized web based payment system for HHS awards. Duration of grant program: June 6, 2018 – June 5, 2020. Method of awarding/releasing assistance: quarterly."}</t>
  </si>
  <si>
    <t>[{"code":"program","isSelected":true,"description":"Quarterly, Annual, and Final programmatic reports are required in the Funding Opportunity Announcement. Federal Financial Reports (FFR) must be filed within 30 days of the end of each quarter. Failure to submit the report may result in the inability to access grant funds. Go to https://pms.psc.gov/grant_recipients/ffrinformation.html for additional information. Submit a quarterly electronic Federal Financial Report (FFR) Cash Transaction Report via the Payment Management System. The report identifies cash expenditures against the authorized funds for the grant. Required Semi-Annual and Final Progress Reports. Grantees must provide HHS with information such as, but not limited to, project status, implementation activities initiated, accomplishments, barriers, and lessons learned in order to ensure that funds are used for authorized purposes. Such performance includes submission of the state’s progress toward the milestones identified in its Work Plan. HHS reserves the right to restrict funds for activities related to unmet milestones. Recipients must submit annual expenditures information through submission of a Federal Financial Report (FFR). All recipients are required to report on expenditures at least annually. Performance monitoring is not applicable."},{"code":"cash","isSelected":true,"description":"Submit a quarterly electronic Federal Financial Report (FFR) Cash Transaction Report via the Payment Management System. The report identifies cash expenditures against the authorized funds for the grant."},{"code":"progress","isSelected":true,"description":"Required Semi-Annual and Final Progress Reports. Grantees must provide HHS with information such as, but not limited to, project status, implementation activities initiated, accomplishments, barriers, and lessons learned in order to ensure that funds are used for authorized purposes.  Such performance includes submission of the state’s progress toward the milestones identified in its Work Plan.  HHS reserves the right to restrict funds for activities related to unmet milestones."},{"code":"expenditure","isSelected":true,"description":"Recipients must submit annual expenditures information through submission of a Federal Financial Report (FFR). All recipients are required to report on expenditures at least annually. "},{"code":"performanceMonitoring","isSelected":false}]</t>
  </si>
  <si>
    <t>Grantees are required to maintain grant accounting records for 3 years after the date they submit the final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</si>
  <si>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75-0112-0-1-551;</t>
  </si>
  <si>
    <t>(Cooperative Agreements) FY 17 est $0.00; FY 19 Estimate Not Available  FY 18 est $8,000,000.00;</t>
  </si>
  <si>
    <t>Grantees will receive a minimum of $156,000 as a baseline award amount.</t>
  </si>
  <si>
    <t>This program is subject to 2 CFR Part 200, Uniform Administrative Requirements, Cost Principles, and Audit Requirements for Federal Awards implemented by HHS regulation 45 CFR Part 75, Uniform Administrative Requirements, Cost Principles, and Audit Requirements for HHS Awards.</t>
  </si>
  <si>
    <t>Jim Taing200 Independence Avenue, SW, Hubert H. Humphrey Building, Washington, DC 20201 Email:&lt; a href='mailto:james.taing@cms.hhs.gov'&gt;james.taing@cms.hhs.gov&lt;/a&gt;Phone: 301-492-4182;</t>
  </si>
  <si>
    <t>http://www.cms.gov/cciio/index.html</t>
  </si>
  <si>
    <t>Approval of an application will be based on an analysis of the factors set forth in Section V--Application Review in the Funding Opportunity Announcement.</t>
  </si>
  <si>
    <t>Sep 07,2017</t>
  </si>
  <si>
    <t>https://beta.sam.gov/fal/94d508b5d976323de7c2121af1c0735b/view</t>
  </si>
  <si>
    <t>Strengthening Public Health Systems and Services through National Partnerships to Improve and Protect the Nation’s Health</t>
  </si>
  <si>
    <t>CDC-RFA-OT18-1802</t>
  </si>
  <si>
    <t>{"list":[{"act":{"description":"The program is authorized under Sections 317(k)(2) and 307 of the Public Health Service Act (42 U.S.C. Sections 247b(k) and 247b-6), as amended. In addition, this program is authorized under sections 311 and 1703 of Public Health Service Act [42 USC 243 and 300 u-2, as amended]."},"publicLaw":{"number":"111-148"},"USC":{"title":"42","section":"242-243, 247"},"authorizationTypes":{"USC":true,"act":true,"statute":false,"publicLaw":true,"executiveOrder":false},"usc":{"title":"42","section":"242-243, 247"}}]}</t>
  </si>
  <si>
    <t>The goal is to fund nongovernmental organizations with demonstrated capability, expertise, resources, national reach, and track record to strengthen governmental public health system’s infrastructure and core services through provision of capacity building assistance (CBA). CBA is defined as activities that strengthen and maintain the infrastructure and resources necessary to sustain or improve system, organizational, community, or individual processes and competencies. CBA activities will focus on seven strategies: 1) health systems infrastructure; 2) leadership and workforce; 3) data and information systems; 4) communication and information technology; 5) partnerships; 6) laws, including statutes and regulations, and policies; and, 7) programs and services. In the long-term, the CBA provided will help improve public health capacities and capabilities that ensure a current, competent, and connected public health system, and enable delivery of the 10 essential services.</t>
  </si>
  <si>
    <t xml:space="preserve">Organizations deemed eligible to apply must also meet responsiveness criteria as outlined in the "Additional Information on Eligibility" in CDC-RFA-OT18-1802. </t>
  </si>
  <si>
    <t>Beneficiaries include state health departments; tribal health organizations; local health departments; the District of Columbia; U.S. Territories; and other components of the public health system. The general public will also serve as beneficiaries.</t>
  </si>
  <si>
    <t>{"description":"In order to meet responsiveness criteria, applicants will be required to provide the following documentation:\r\n\r\n· For the purpose of this program, a public health charge or mission is a statement of an entity's organized efforts to promote and protect the health of people and the communities where they learn, live, play, and work. Evidence of a public health charge or mission should be reflected in the applicant's articles of incorporation, bylaws, or signed board resolution. \r\n","isApplicable":true}</t>
  </si>
  <si>
    <t>Phase I Review: All applications will be initially reviewed for eligibility and completeness by CDC Office of Grants Services. Complete applications will be reviewed for responsiveness by the Grans Management Officials and Program Officials. Non-responsive applications will not advance to Phase II Review. Applicants will be notified if their application does not meet eligibility and/or published submission requirements._x000D_
_x000D_
Phase II Review: An objective review panel will evaluate complete and responsive applications according to the criteria listed in the “Criteria” section of the NOFO. The applications will be compiled and reviewed according to the category for which applicants submitted their applications. Applicants will be notified electronically if the application did not meet eligibility and/or published submission requirements thirty (30) days after the completion of Phase II review._x000D_
_x000D_
Phase III Review: In addition, the following factors may affect the funding decision during Phase II Review:_x000D_
• Priority will be given to organizations that demonstrate national scope of work. National scope of work is defined as the mandated or approved authority to work across the 10 HHS Regions. Evidence of a national scope of work must be reflected in the applicant's articles of incorporation, bylaws, or signed board resolutions indicating approval to work on a national level. An additional 15 points will be added to the final score of applications that demonstrate national scope._x000D_
• Preference will be given to avoid duplication of CBA services to the same target populations._x000D_
• Preference may be given to the funding of applicants that propose to provide CBA services to target populations not served by higher ranking applicants._x000D_
• Preference will be given to ensure funding of organizations that provide CBA services to target populations not duplicated in other CDC funding mechanisms. _x000D_
_x000D_
CDC will provide justification for any decision to fund outside of ranked order of scores._x000D_
_x000D_
Final funding determinations for core-funding will be based on application scores from the objective review panels and consideration for CDC’s funding preferences._x000D_
_x000D_
Phase IV: Work Plans in Response to CIO Project Plans_x000D_
Organizations that are selected for core funding under the Phase III Review and Selection process will be eligible to submit Work Plans in Response to CIO Project Plans as part of a supplement to OT18-1802. Organizations will be eligible to submit proposals based on the Target Population Category and Target Population for which they were selected to provide CBA under the OT18-1802 initial competition. _x000D_
_x000D_
The supplement package detailing the CIO Project Plans and the submission process will be posted to grants.gov following selection and notification of organizations that will receive care funding. The award recipients will submit stand-alone proposals in response to a range of CBA projects that represent public health disciplinary areas and cross-cutting disciplines and/or topics. CIO Project Plans may also include limited CBA to international public health constituents where there is a benefit to U.S. public health efforts or to the U.S. public health system._x000D_
_x000D_
Work Plans in Response to CIO Project Plans will be reviewed for eligibility, completeness and merit. Once submitted, all Work Plans in Response to CIO Project Plans will be initially reviewed for eligibility and completeness by the CDC Office of Grants Services and the Partnership Support Unit. Complete applications will be reviewed for responsiveness by the Grants Management Officials and Program Officials. Work Plans in Response to CIO Project Plans that are deemed non-responsive will not advance to the merit review. Organizations will be notified that their applications did not meet eligibility and/or published submission requirements. _x000D_
_x000D_
Merit review of Work Plans in Response to CIO Project Plans will involve an objective or technical review that evaluates complete, eligible proposals using criteria aligned with the three broad sections described earlier in the NOFO:_x000D_
•	Approach_x000D_
•	Evaluation and Performance Measurement_x000D_
•	Applicant’s Organizational Capacity_x000D_
Merit reviews that require an objective review will be evaluated using the scoring criteria set forth in the OT18-1802 Supplement. In the event a technical review is more efficient for the Work Plans in Response to CIO Project Plans (i.e., there is one proposal submitted for a particular CIO Project Plan), the technical review will be held in place of an objective review. _x000D_
_x000D_
Final funding determinations of Work Plans in Response to CIO Project Plans that require an objective review will be based on proposal scores from the merit review. When a technical review is used, Work Plans in Response to CIO Project Plans will not be scored. The proposals will receive feedback and guidance regarding required revisions in place of scoring.</t>
  </si>
  <si>
    <t xml:space="preserve">Renewals will require a yearly annual performance report and will be based upon availability of funds and programmatic compliance. </t>
  </si>
  <si>
    <t>{"awarded":"lump","description":"Financial assistance is available for a 12-month budget period, within the five-year project period."}</t>
  </si>
  <si>
    <t>[{"code":"program","isSelected":true,"description":"a. Reporting: Reporting allows for continuous program monitoring and identifies successes and challenges that awardees encounter throughout the award. Reporting is also necessary for awardees to apply for yearly continuation of funding. In addition, reporting is helpful to CDC and awardees because it:\r\n• Helps target support to awardees, particularly for cooperative agreements.\r\n• Provides CDC with periodic data to monitor awardee progress towards meeting the NOFO outcomes and overall performance.\r\n• Allows CDC to track performance measures and evaluation findings for continuous program improvement throughout the project period and to determine applicability of evidence-based approaches to different populations, settings, and contexts.\r\n• Enables the assessment of the overall effectiveness and impact of the NOFO. \r\n\r\nFor organizations that receive PPHF funding, additional reporting is required. These requirements will be communicated to awardees post-award.\r\n\r\nAs described below, awardees must submit one report per year; ongoing performance measures data, administrative reports, and a final performance and financial report. Below are the specific reporting requirements:\r\n\r\nb. Annual Performance Report (due 120 days before the end of the budget period; serves as a continuation application). This report must not exceed 35 pages, excluding work plan and administrative reporting. Attachments are not permitted when submitting this report.\r\nThis report must include the following: \r\n• Performance Measures (including outcomes): Awardees must report on performance measures for each budget period and update measures, if needed.\r\n• Evaluation Results: Awardees must report evaluation results for the work completed to date (including any impact data).\r\n• Work Plan (maximum of 25 pages): Awardees should update the work plan each budget period.\r\n• Successes\r\n&amp;#61692; Awardees must report progress on completing activities outlined in the work plan.\r\n&amp;#61692; Awardees must describe any additional successes (e.g., identified through evaluation results or lessons learned) achieved in the past year.\r\n&amp;#61692; Awardees must describe success stories.\r\n• Challenges\r\n&amp;#61692; Awardees should describe any challenges that hinder achievement of both annual and project period outcomes, performance measures, or their ability to complete the activities in the work plan. \r\n&amp;#61692; Awardees must describe any additional challenges (e.g., identified through evaluation results or lessons learned) encountered in the past year.\r\n• CDC Program Support to Awardees\r\n&amp;#61692; Awardees should describe how CDC could assist them in overcoming any challenges to achieve both annual and project period outcomes and performance measures, and complete activities outlined in the work plan.\r\n• Administrative Reporting (not subject to page limits)\r\n&amp;#61692; SF-424A Budget Information-Non-construction Programs\r\n&amp;#61692; Budget Narrative – Must use the format outlined in Section IV. Content and Form of Application Submission, Budget Narrative Section \r\n&amp;#61692; Indirect Cost Rate Agreement\r\n\r\nDuring years 2–5, awardees may request up to 75% of their estimated unobligated funds to be carried forward into the next budget period. \r\n\r\nThe carryover request must:\r\n• Express a bona fide need for permission to use an unobligated balance. \r\n• Include a signed, dated, and accurate Federal Financial Report (FFR) for the budget period from which the fund will be transferred (can request up to 75% unobligated balances).\r\n• Include a list of proposed activities, an itemized budget, and a narrative justification of those activities. \r\n\r\nThe applicant must submit the Annual Performance Report via www.grants.gov 120 days before the end of the budget period. \r\n\r\nc. Performance Measure Reporting: CDC programs must require awardees to submit performance measures at least annually. CDC may require more frequent reporting of performance measures. Performance measure reporting should be limited to the collection and reporting of data. CDC programs should specify reporting frequency, required data fields, and format for awardees at the beginning of the award.\r\nAs indicated in the previous section, awardees will submit annual performance reports based on their selected program strategies and activities. These performance measures and the frequency of reporting will vary by project. \r\n\r\nd. Federal Financial Reporting: The Annual Federal Financial Report (FFR) SF 425 is required and must be submitted through eRA Commons within 90 days after the end of each budget period. The FFR should only include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in a timely manner may adversely affect the future funding of this project. If the information cannot be provided by the due date, you are required to submit a letter explaining the reason and date by which the Grants Management Officer will receive the information. \r\n\r\ne. Final Performance and Financial Report: At the end of the five-year project period, awardees should submit a final report to include a final financial and performance report. This report is due 90 days after the end of the project period and should not exceed 40 pages. \r\n\r\nAt a minimum, this report must include the following: \r\n• Performance Measures (including outcomes): Awardees should report final performance data for all performance measures for the project period.\r\n• Evaluation results: Awardees should report final evaluation results for the project period.\r\n• Impact/Results: Awardees should describe the impact/results of the work completed over the project period, including success stories.\r\n• The completed FFR (SF-425).\r\n\r\nThe report should be emailed to the CDC Project Officer and the GMS listed in “Agency Contacts” section of the FOA. \r\n\r\nReporting Requirements under Section 203 of the 2012 Enacted Appropriations Bill for the Prevention and Public Health Fund, Public Law 111-5:\r\n\r\nThis award requires the recipient to complete projects or activities which are funded under the 2018 Prevention and Public Health Fund (PPHF) and to report on use of PPHF funds provided through this award. Information from these reports will be made available to the public. \r\n\r\nRecipients awarded a grant, cooperative agreement, or contract from such funds with a value of $25,000 or more shall produce reports on a semi-annual basis with a reporting cycle of January 1 - June 30 and July 1 - December 31; and email such reports (in 508 compliant format) to the CDC website (template and point of contact to be provided after award) no later than 20 calendar days after the end of each reporting period (i.e. July 20 and January 20, respectively). Recipient reports shall reference the notice of award number and title of the grant or cooperative agreement, and include a summary of the activities undertaken and identify any sub-grants or sub-contracts awarded (including the purpose of the award and the identity of the sub-recipient). \r\n"},{"code":"cash","isSelected":true,"description":"No later than 10 days after the end of each calendar quarter, starting with the quarter ending December 31, 2018 and reporting by January 10, 2019, the recipients must submit a calendar quarter cash transaction report (SF-272 or top portion of the SF-425 Financial Report Form) to the Payment Management System (PMS). "},{"code":"progress","isSelected":true,"description":"CDC programs must require awardees to submit performance measures at least annually. CDC may require more frequent reporting of performance measures. Performance measure reporting should be limited to the collection and reporting of data. CDC programs should specify reporting frequency, required data fields, and format for awardees at the beginning of the award. As indicated in the previous section, awardees will submit annual performance reports based on their selected program strategies and activities. These performance measures and the frequency of reporting will vary by project. "},{"code":"expenditure","isSelected":true,"description":"Annual financial reporting is required via the Federal Financial Reporting document."},{"code":"performanceMonitoring","isSelected":true,"description":"Performance Measures (including outcomes)—awardees must report on performance measures for each budget period and update measures as least annually. CDC may require more frequent reporting of performance measures. Performance measure reporting should be limited to the collection and reporting of data."}]</t>
  </si>
  <si>
    <t>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t>
  </si>
  <si>
    <t>(Salaries and Expenses) FY 18 est $120,000,000.00; FY 19 est $120,000,000.00; FY 17 est $0.00;</t>
  </si>
  <si>
    <t>The approximate average award ranges for the 12-month budget period are $2 million for Category A, up to $1 million for Category B and up to $500,000 for Category C. This average is based on funding provided during funding strategy 1, as outlined in CDC-RFA-OT18-1802.</t>
  </si>
  <si>
    <t xml:space="preserve">Regulations governing this program are published under 42 CFR 55b. Guidelines are available for 45 CFR 92, and also HHS Grants Policy Statement at http://www.ahrq.gov/fund/hhspolicy.htm _x000D_
Evaluation activities such as submission of annual reports and site visit participation will be required to ensure awardees adhere to the program guidelines and regulations. Detailed report requirements are described in CDC-RFA-OT18-1802._x000D_
</t>
  </si>
  <si>
    <t>Samuel Taveras4770 Buford Highway NE, MS: K-90, Altanta, GA 30345 Email:&lt; a href='mailto:OSTLTSPartnersNOFO@cdc.gov'&gt;OSTLTSPartnersNOFO@cdc.gov&lt;/a&gt;Phone: 770-488-1523;</t>
  </si>
  <si>
    <t>https://www.cdc.gov/stltpublichealth/partnerships/index.html</t>
  </si>
  <si>
    <t xml:space="preserve">93.424 NON-ACA/PPHF—Building Capacity of the Public Health System to Improve Population Health through National Nonprofit Organizations; 93.524 Building Capacity of the Public Health System to Improve Population Health through National, Non-Profit Organizations- financed in part by Prevention and Public Health Funds (PPHF) ; </t>
  </si>
  <si>
    <t>Jan 14,2018</t>
  </si>
  <si>
    <t>https://beta.sam.gov/fal/c37f31c3a6e9e85db8dce275c6a3c030/view</t>
  </si>
  <si>
    <t>National Partnerships to promote cancer surveillance standards and support data quality and operations of National Program of Cancer Registries</t>
  </si>
  <si>
    <t xml:space="preserve">NPCR National Partnerships_x000D_
_x000D_
</t>
  </si>
  <si>
    <t>{"list":[{"act":{"description":" Public Health Service Act, (42 USC 280e-280e-4; Public Law 102-515)"},"authorizationTypes":{"USC":false,"act":true,"statute":false,"publicLaw":false,"executiveOrder":false}}]}</t>
  </si>
  <si>
    <t xml:space="preserve">The purpose of this NOFO is to enhance the data quality and operational efficiency of CDC's National Program of Cancer Registries (NCPR). Population-based cancer surveillance systems must collect well-defined, interoperable data that aligns with clinical practice.  This NOFO will ensure the development and dissemination of uniform standards in cancer staging, collection and reporting and will support central cancer registries to achieve complete and timely reporting on cancer in order to inform public health activities and measure progress in cancer prevention and control._x000D_
_x000D_
</t>
  </si>
  <si>
    <t xml:space="preserve">State governments_x000D_
County governments_x000D_
City or township governments_x000D_
Special district governments_x000D_
Independent school districts_x000D_
Public and State controlled institutions of higher education_x000D_
Native American tribal governments (Federally recognized)_x000D_
Public housing authorities/Indian housing authorities_x000D_
Native American tribal organizations (other than Federally recognized tribal governments)_x000D_
Nonprofits having a 501(c)(3) status with the IRS, other than institutions of higher education_x000D_
Nonprofits without 501(c)(3) status with the IRS, other than institutions of higher education_x000D_
Private institutions of higher education_x000D_
For profit organizations other than small businesses_x000D_
Small businesses_x000D_
Unrestricted (i.e., open to any type of entity above), subject to any clarification in text field entitled "Additional Information on Eligibility"_x000D_
</t>
  </si>
  <si>
    <t>Benefits the general public</t>
  </si>
  <si>
    <t>{"description":"All eligible applications will be initially reviewed for completeness by the Office of Financial Resources (OFR) staff.  In addition, eligible applications will be jointly reviewed for responsiveness by NCCDPHP and OFR. Incomplete applications and applications that are non-responsive to the eligibility criteria will not advance through the review process.  Applicants will be notified that the application did not meet eligibility and/or published submission requirements."}</t>
  </si>
  <si>
    <t xml:space="preserve">All eligible applications will be initially reviewed for completeness by the Procurement and Grants Office (PGO) staff.  In addition, eligible applications will be jointly reviewed for responsiveness by NCCDPHP and PGO. Incomplete applications and applications that are non-responsive to the eligibility criteria will not advance through the review process.  Applicants will be notified that the application did not meet eligibility and/or published submission requirements._x000D_
  _x000D_
An objective review panel will evaluate complete and responsive applications according to the criteria listed in Section V. Application Review Information, subsection entitled “Criteria”.  _x000D_
Applications will be funded in order by score and rank determined by the review panel._x000D_
CDC will provide justification for any decision to fund out of rank order._x000D_
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 fiscal officer identified in the application._x000D_
_x000D_
</t>
  </si>
  <si>
    <t>This is a 5 year project period with expectation to renew every budget year which is for 12 months</t>
  </si>
  <si>
    <t>{"awarded":"lump","description":"5-year with 12-month budget periods"}</t>
  </si>
  <si>
    <t>[{"code":"program","isSelected":false,"description":""},{"code":"cash","isSelected":false,"description":""},{"code":"progress","isSelected":true,"description":"The awardee must submit the Annual Performance Report via www.grants.gov 120 days before the end of the budget period.\r\nAnnual Performance Report (APR) (required): The awardee must submit the APR via www.grants.gov 120 days before the end of the budget period. This report must not exceed 45 pages excluding administrative reporting. Attachments are not allowed, but Web links are allowed.\r\n\r\n"},{"code":"expenditure","isSelected":true,"description":"Federal Financial Reporting (FFR): The annual FFR form (SF-425) is required and must be submitted through eRA Commons 90 days after the end of the calendar quarter in which the budget period ends.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 provided by the due date, awardees are required to submit a letter of explanation to OFR and include the date by which the Grants Officer will receive information"},{"code":"performanceMonitoring","isSelected":true,"description":"CDC programs may require more frequent reporting of performance measures than annually in the APR.  If this is the case, CDC programs must specify, reporting frequency, data fields, and format for awardees at the beginning of the award period."}]</t>
  </si>
  <si>
    <t>(Cooperative Agreements) FY 17$0.00; FY 18 est $995,000.00; FY 19 est $995,000.00; FY 16$0.00; - This number supports a new FY18 NOFO (DP18-1802)</t>
  </si>
  <si>
    <t>Renita Blake4770 Buford Hwy, MS F-76, Atlanta, GA 30341 Email:&lt; a href='mailto:eoi9@cdc.gov'&gt;eoi9@cdc.gov&lt;/a&gt;Phone: 7704888430;</t>
  </si>
  <si>
    <t>All applications will be reviewed initially for completeness by CDC OFR staff and will be reviewed jointly for eligibility by the CDC's Center for Chronic Disease Prevention and health Promotion/division of Cancer prevention and Control.  Incomplete applications and applications that do not meet the eligibility criteria will not advance to Phase II review.  Applicants will be notified that their application did not meet eligibility or published submission requirements.  A review panel will evaluate complete, eligible applications in accordance with the criteria in the NOFO.</t>
  </si>
  <si>
    <t>Oct 29,2017</t>
  </si>
  <si>
    <t>https://beta.sam.gov/fal/671742e26b9e4a1ba7b67b7131ac9e66/view</t>
  </si>
  <si>
    <t>1332 State Innovation Waivers</t>
  </si>
  <si>
    <t>1332 Waiver Program</t>
  </si>
  <si>
    <t>{"list":[{"act":{"description":"The Affordable Care Act, Section 1332"},"authorizationTypes":{"act":true}}]}</t>
  </si>
  <si>
    <t xml:space="preserve">Under Section 1332 of the PPACA, states can apply for State Innovation Waivers and pursue innovative strategies to adapt many of the law's requirements to suit the state's specific needs. To receive approval, the state must demonstrate that a proposed waiver will provide access to quality health care that is at least as comprehensive and affordable as would be provided without the waiver, will provide coverage to at least a comparable number of residents ofthe state as would be provided coverage without a waiver, and will not increase the federal deficit. Before submitting its Section 1332 waiver application the state must also provide a public notice and comment period, including public hearings, sufficient to ensure a meaningful level of public input, and enact a law providing for implementation of the waiver. Under a Section 1332 waiver, a state may receive pass-through funding associated with the resulting reductions in federal spending on Marketplace financial assistance consistent with the statute. </t>
  </si>
  <si>
    <t>This funding opportunity is only open to US States, Terrortories and Possessions.</t>
  </si>
  <si>
    <t>{"description":"Written notification from HHS/CMS that a complete 1332 Waiver Application package has been submitted for review. ","isApplicable":true}</t>
  </si>
  <si>
    <t>{"environmentalImpact":{"reports":[{"isSelected":false,"reportCode":"statement"},{"isSelected":false,"reportCode":"assessment"},{"isSelected":false,"reportCode":"ExecutiveOrder12372"},{"isSelected":true,"reportCode":"otherRequired"}]},"description":"N/A"}</t>
  </si>
  <si>
    <t xml:space="preserve">OMB Circular N. A-102 applies. Applicants must complete a 1332 Waiver Program application package available at http://XXXXXXXXXXXX. This package must be submitted via Grants.gov. HHS/CMS will review the request and coordinate accordingly with the applicant. A review team will review the package and make recommendaitons. The final approval authority rest with the Secretary of Health and Human Services. </t>
  </si>
  <si>
    <t xml:space="preserve">No more than 180 days from the determination of application completeness of a 1332 Waiver Program application </t>
  </si>
  <si>
    <t>{"types":{"moe":true,"formula":false,"matching":false},"formula":{"title":"","chapter":"","part":"","subPart":"","publicLaw":"","description":""},"matching":{"description":""},"moe":{"description":"Maintenance of Effort requirements, as applicable, will be detailed in a grantee’s Special Terms and Conditions document. States will only receive federal passthrough funding assistance to which it has been calculated they are entitled in accordance with statutory and regulatory requirements, and are expected to supplement any remaining costs of the waiver program with state and/or other funding sources."}}</t>
  </si>
  <si>
    <t>{"awarded":"quarterly","description":"The passthrough funds cannot be obligated by the state prior to the waiver effective date. The state agrees to use the full amount of passthrough funding for purposes of implementing the state’s plan as approved by the Departments. To the extent any passthrough funding exceeds the amount necessary to implement the waiver program, the remaining funds must be rolled over and used for purposes of implement the state’s plan under the waiver. The default waiver period is five years, but waivers can be extended beyond that timeframe. If the waiver is not extended or if it is suspended/terminated, unused passthrough funds will be returned to the Treasury promptly, and the state will comply with all the necessary steps to do so. \r\n\r\nAssistance is in the form of a grant, and will be released using the Payment Management System on a quarterly basis."}</t>
  </si>
  <si>
    <t>[{"code":"program","isSelected":true,"description":"Progress Reports.   \r\n"},{"code":"cash","isSelected":true,"description":"SF 424 and 424A SF425 quarterly and final."},{"code":"progress","isSelected":true,"description":"The state must submit annual and periodic reports pursuant to 31 CFR 33.120 and 33.124, as well as 45 CFR 155.1320 and 155.1324. \r\n\r\nAnnual reports must indicate:\r\n-\tProgress of the waiver;\r\n-\tData sufficient to show compliance with Sections 1332(b)(1)(A)-(D) of the PPACA;\r\n-\tA summary of the annual post-award public forum; and\r\n-\tOther information consistent with the state’s approved terms and conditions.\r\n\r\nPeriodic reports must indicate progress as determined through periodic state-led reviews related to the implementation of the waiver.\r\n"},{"code":"expenditure","isSelected":true,"description":"Expenditure Reports"},{"code":"performanceMonitoring","isSelected":true,"description":"Yes – states must conduct periodic reviews and report on progress, including relevant data metrics, as laid out in the specific terms and conditions of the state’s waiver. Additionally, pursuant to 31 CFR 33.120(f) and 45 CFR 155.1320(f), at the request of the Departments of Health and Human Services and Treasury (the Departments), states must fully cooperate with the Departments or an independent evaluator selected by the Departments to undertake an independent evaluation of any component of the waiver. Finally, the state must participate in all monitoring calls with the Departments that the Departments deem necessary.    "}]</t>
  </si>
  <si>
    <t xml:space="preserve">The draft and final annual reports are to be published on a State’s public Web site within 30 days of submission to and approval by the Secretary of Health and Human Services, respectively. _x000D_
_x000D_
</t>
  </si>
  <si>
    <t>20-0949-0-1-551;</t>
  </si>
  <si>
    <t xml:space="preserve">(Cooperative Agreements) FY 17$428,864.00; FY 18 est $244,719,917.00; FY 19 Estimate Not Available  FY 16$0.00; - </t>
  </si>
  <si>
    <t>TBD</t>
  </si>
  <si>
    <t>{"list":[{"fiscalYear":2016,"description":"N/A"},{"fiscalYear":2017,"description":"It is expected that 4 requests and 2 awards will be made in FY17. "},{"fiscalYear":2018,"description":"It is expected that 8 requests and 8 awards will be made in FY18."}],"isApplicable":true}</t>
  </si>
  <si>
    <t xml:space="preserve">Regulations governing the application process for State Innovation Waivers can be found at the Federal Register at 77 Fed. Reg. 11700 (Feb. 27, 2012).   Among other things, these regulations provide guidance on how to apply for a waiver and what an application from a state must contain, including actuarial and economic analyses.  The regulations detail public notice and comment requirements that a state must comply with before an application is submitted, including holding public hearings, in order to facilitate a meaningful level of public involvement, input, and transparency in the state application process.  They also describe the Federal public notice and comment process that will occur after a completed application has been received.  The regulations also describe the requirements for post-award reporting and the standards under which post-award monitoring will take place._x000D_
In December of 2015, the Departments of Health and Human Services and Treasury (Departments) released Federal Register guidance at 80 Fed. Reg. 11700 (December 16, 2015) that provided additional information on PPACA Section 1332’s statutory requirements._x000D_
On May 11, 2017, Departments posted a 1332 waiver application checklist to help states as they develop and complete the required elements of their applications. This checklist follows a March 2017 letter from U.S. Health and Human Services’ Secretary Price to all states encouraging the use of innovative strategies to strengthen their health insurance markets. _x000D_
</t>
  </si>
  <si>
    <t>Michelle Koltov7500 Security Blvd., Baltimore, MD 21244 Email:&lt; a href='mailto:Michelle.Koltov@cms.hhs.gov'&gt;Michelle.Koltov@cms.hhs.gov&lt;/a&gt;Phone: 301-492-4225;</t>
  </si>
  <si>
    <t>https://www.cms.gov/CCIIO/Programs-and-Initiatives/State-Innovation-Waivers/Section_1332_State_Innovation_Waivers-.html</t>
  </si>
  <si>
    <t xml:space="preserve">Fiscal Year2018: N/AFiscal Year2016: N/AFiscal Year2017: Alaska 1332 Waiver Program request to establish a state-re-insurance program_x000D_
Hawaii 1332 Waiver Program request to waive key SHOP requirements to implement the Hawaii Prepaid Healthcare Act _x000D_
</t>
  </si>
  <si>
    <t>Sep 25,2017</t>
  </si>
  <si>
    <t>https://beta.sam.gov/fal/f576434209bb436f89d157cf83ffcc14/view</t>
  </si>
  <si>
    <t>NON-ACA/PPHF—Building Capacity of the Public Health System to Improve Population Health through National Nonprofit Organizations</t>
  </si>
  <si>
    <t>CBA to Strengthen the Public Health Infrastructure and Performance</t>
  </si>
  <si>
    <t>{"list":[{"act":{"description":"This program is authorized under sections 301 and 317 of the Public Health Service Act (PHS Act), 42 U.S.C. 241 and 247b as amended.  In addition, this program is authorized under sections 311, 317 (K) (2), and 1703, of Public Health Service Act [42 USC, 243, 247 (K) (2), and 300 (U)-(2)] as amended, and the Patient Protection and Affordable Care Act (PL 111-148), Title IV, Section 4002 (Prevention and Public Health Fund) for expanded and sustained national investment in prevention and public health programs."},"publicLaw":{"number":"111-148"},"USC":{"title":"42","section":"242, 247"},"authorizationTypes":{"USC":true,"act":true,"statute":false,"publicLaw":true,"executiveOrder":false},"usc":{"title":"42","section":"242, 247"}}]}</t>
  </si>
  <si>
    <t xml:space="preserve">This program will cover NON-ACA/PPHF-funded capacity building assistance projects under CDC-RFA-OT13-1302: Building Capacity of the Public Health System to Improve Population Health through National, Nonprofit Organizations. Applicant organizations will have the opportunity to compete for ACA/PPHF supported projects as well as high priority CDC projects. This program will assist state, tribal, local and U.S. territorial health departments, and other components of the public health system by making available to them capacity building assistance (including technical consultation, skills building/training, information, and technology transfer assistance) that will result in: systems and organizational efficiencies; a capable and qualified workforce; state-of-the-art information technology systems and integrated and standardized community and population data; improved planning, implementation and evaluation of evidence-based public health policies, laws, programs and services; results driven local and national public and private partnerships; and increased availability and accessibility of public health resources, such as publications, educational materials, syndicated website material, training curricula, assessments and evaluation tools, and other products for improvement of public health agencies and other agencies in the public health system._x000D_
_x000D_
The overall goal of capacity building assistance is to ensure improvements in the public health infrastructure so that it is prepared for responding to both acute and chronic threats relating to the Nation’s health such as emerging infections, disparities in health status, and increases in chronic disease and injury rates._x000D_
_x000D_
Capacity building assistance will focus on the provision of technical consultation, skills building/training, and information and technology transfer assistance to ensure successful planning, implementation, coordination and evaluation of the key areas for public health infrastructure investments. CBA may also be provided for CDC-funded projects which may include limited CBA to international public health agencies where there is a benefit to US public health efforts or to the US public health system._x000D_
Investing in CBA is expected to help public health agencies and other public health components fulfill their mission of protecting and promoting health in their communities and effectively performing essential public health services. Some of the capacity building needs are in the following areas:_x000D_
• Improving the public health workforce (e.g., e-learning, other training, and fellowship programs); vital statistics systems (electronic birth and death registration); food and water borne disease identification and prevention, prevention of hospital acquired infections, electronic health record/IT systems, communications systems and processes (e.g. information syndication and social media capacity), and laboratory and epidemiologic capacity._x000D_
• Developing information systems to support adoption, implementation, enforcement, and/or evaluation of public health legislation, codes, rules, regulations, ordinances, and other policies._x000D_
• Improving public health system development/redevelopment by building or re-engineering infrastructure to improve networking, coordination, standardization, and centralization of public health services to effectively and efficiently address priority health indicators._x000D_
• Implementing best health care practices and conducting impact evaluation_x000D_
• Improving information and data system capacity through policy/communication for standardized data collection and analysis systems, information management technology, information dissemination, and meaningful data use and translation_x000D_
• Improving organizational capacity to effectively and efficiently use resources such as fiscal agents, and intermediaries, and_x000D_
• Improving technical and program guidance and evaluation of preventive services to expand coverage for community and clinical preventive services. This includes technical consultation and promotion on the adoption and utilization of the recommendations from the Guide for Community Preventive Services._x000D_
</t>
  </si>
  <si>
    <t xml:space="preserve">1. Eligible Applicants: Organizations with nonprofit 501(c)(3) or nonprofit 501(c)(6) IRS status (other than institutions of higher education). _x000D_
2. Special Eligibility Requirements: The applicant organization must provide evidence of national scope of work and of public health charge or mission. _x000D_
3.Justification for Less than Maximum Competition: _x000D_
•The program leadership in the Office of State, Tribal, Local and Territorial Support (OSTLTS) determined that in order to achieve its strategic priorities for strengthening the public health infrastructure and advancing the quality of public health decision making, OSTLTS will need to expand its capacity building assistance (CBA) efforts through national, non-profit organizations with experience and expertise providing capacity building assistance to governmental and non-governmental components of the public health system._x000D_
•Eligible applicants are limited to national, non-profit professional public health mission organizations with experience and expertise providing capacity building assistance (CBA) to governmental and non-governmental components of the public health system._x000D_
•The CDC is requesting the provision of capacity building assistance (CBA) to public health agencies and other public health entities across the United States and its territories in order to strengthen public health practice to improve health for all populations. These national public health mission organizations are the only entities positioned to effectively and efficiently execute on the expected capacity building outcomes, outputs, and activities outlined in the FOA. The characteristics that position these organizations are: 1) designated mission and experience working nationally, 2) demonstrated infrastructure, experience and expertise providing CBA, and 3) relationship to the public health system workforce across the United States and Territories. _x000D_
•Therefore, eligibility is limited to the above specified types of applicants/organizations that are expected to demonstrate significant experience and expertise providing capacity building assistance (CBA) to the target populations described in the attached OT13-1302 FOA._x000D_
•This expertise is necessary for the grantee to effectively and efficiently complete the related activities and achieve the program outcomes described in the funding opportunity announcement._x000D_
•Additionally the following capacities will facilitate the completion of projects in the specified timeframe: infrastructure to organize, conduct work and disseminate key outcomes; communicate key information to organization members, stakeholders and the public health community on a regular basis; leverage a wide array of resources among organization members and the public health community to expeditiously achieve results in a cost-effective manner; interact with other public health organizations; and act as a networking hub to build the capacity of governmental and non-governmental components of the public health system. _x000D_
</t>
  </si>
  <si>
    <t xml:space="preserve">Beneficiaries include state health departments; tribal health organizations; local health departments; the District of Columbia; U.S. Territories; and other components of the public health system. The general public will also serve as beneficiaries. </t>
  </si>
  <si>
    <t>{"description":"The applicant organization must include evidence of national scope of work and of public health role or mission. Articles of incorporation, board resolution or by-laws are acceptable forms of evidence. The applicant must also provide evidence of federally assigned 501(c)(3) or 501(c)(6) status designation by submitting a copy of the current, valid Internal Revenue Service (IRS) determination letter. This program is excluded from coverage under OMB Circular No. A-87.","isApplicable":true}</t>
  </si>
  <si>
    <t>{"description":"This program is excluded from coverage under OMB Circular No. A-102. This program is excluded from coverage under OMB Circular No. A-110. Allowable costs will be determined in accordance with OMB Circular No. A-87 for non-profit non-governmental organizations.\r\n\r\nApplicants must download application forms from www.grants.gov, and completed applications must be submitted electronically at www.Grants.gov. \r\n\r\nIf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PGOTIM@cdc.gov\r\n"}</t>
  </si>
  <si>
    <t xml:space="preserve">1. Phase I Review: All eligible applications will be initially reviewed for completeness by CDC’s Procurement and Grants Office (PGO) staff. In addition, eligible applications will be jointly reviewed for responsiveness by CDC/OSTLTS and PGO. Incomplete applications and applications that are non-responsive to the eligibility criteria will not advance to Phase II review. Applicants will be notified if the application did not meet eligibility and/or published submission requirements. _x000D_
_x000D_
2. Phase II (Initial Base-Funding) Review: An objective review panel will evaluate complete and responsive applications according to the criteria listed in the “Criteria” section of the FOA. The applications will be compiled and reviewed according to the category for which applicants submitted their applications. Applicants will be notified electronically if the application did not meet eligibility and/or published submission requirements thirty (30) days after the completion of Phase II review._x000D_
_x000D_
3. Phase III Review: In addition, the following factors may affect the funding decision during Phase II (Initial Base-Funding Competition) Review:_x000D_
a. Preference to avoid duplication of CBA services to the same target populations._x000D_
b. Preference may be given to the funding of applicants that propose to provide CBA services to target populations not served by higher ranking applicants._x000D_
c. Preference will be given to ensure funding of organizations that provide CBA services to target populations not duplicated in other CDC funding mechanisms. _x000D_
_x000D_
CDC will provide justification for any decision to fund outside of ranked order of scores._x000D_
_x000D_
Final funding determinations will be based on application scores from the objective review panels and consideration for CDC’s funding preferences._x000D_
_x000D_
4. Phase IV (Secondary CIO-Funding) Review: Applicants that are successful in Phase II (Initial Base-Funding) Review and are awarded funds will be eligible to participate in the Phase IV (Secondary CIO-Funding) Review for CDC-wide public health projects. Eligible awardees will receive an application packet detailing the Phase IV (Secondary CIO-Funding) application submission process upon receipt of the Phase II (Initial-Base Funding) Notice of Award. The awardees must submit stand-alone applications in response to a range of CBA projects that represent public health disciplinary areas and cross-cutting disciplines and/or topics. CIO-funded projects may also include limited CBA to international public health constituents where there is a benefit to U.S. public health efforts or to the U.S. public health system. The applications will be compiled and reviewed according to the Category and CIO project for which applicants submitted proposals. In the event a technical review is more efficient (i.e., there is one proposal submitted for a particular CIO project), the technical review will be held in place of an objective review. _x000D_
_x000D_
Final funding determinations will be based on application scores from the objective review (and technical review) panels._x000D_
</t>
  </si>
  <si>
    <t>{"flag":"yes","list":[{"start":"2013-01-07","end":"2013-03-08"}]}</t>
  </si>
  <si>
    <t xml:space="preserve">Renewals will be based upon the conditions in the funding opportunity announcement and are subject to the availability funding under the Patient Protection and Affordable Care Act. </t>
  </si>
  <si>
    <t>{"awarded":"lump","description":"Financial assistance is available for a 12-month budget period within project periods ranging from one to five years. Method of awarding/releasing assistance: lump sum. "}</t>
  </si>
  <si>
    <t>[{"code":"program","isSelected":true,"description":"a.\tReporting: Reporting allows for continuous program monitoring and identifies successes and challenges that awardees encounter throughout the award. Reporting is also necessary for awardees to apply for yearly continuation of funding. In addition, reporting is helpful to CDC and awardees because it:\r\n• Helps target support to awardees, particularly for cooperative agreements.\r\n• Provides CDC with periodic data to monitor awardee progress towards meeting the FOA outcomes and overall performance.\r\n• Allows CDC to track performance measures and evaluation findings for continuous program improvement throughout the project period and to determine applicability of evidence-based approaches to different populations, settings, and contexts.\r\n• Enables the assessment of the overall effectiveness and impact of the FOA. \r\n\r\nAs described below, awardees must submit one report per year; ongoing performance measures data, administrative reports, and a final performance and financial report. Below are the specific reporting requirements:\r\n\r\nb. Annual Performance Report (due 120 days before the end of the budget period; serves as a continuation application). This report must not exceed 35 pages, excluding work plan and administrative reporting. Attachments are not permitted when submitting this report.\r\nThis report must include the following: \r\n• Performance Measures (including outcomes): Awardees must report on performance measures for each budget period and update measures, if needed.\r\n• Evaluation Results: Awardees must report evaluation results for the work completed to date (including any impact data).\r\n• Work Plan (maximum of 25 pages): Awardees should update the work plan each budget period.\r\n• Successes \r\nb.\t-Awardees must report progress on completing activities outlined in the work plan.\r\n- Awardees must describe any additional successes (e.g., identified through evaluation results or lessons learned) achieved in the past year.\r\n- Awardees must describe success stories.\r\n• Challenges\r\n- Awardees should describe any challenges that hinder achievement of both annual and project period outcomes, performance measures, or their ability to complete the activities in the work plan. \r\n- Awardees must describe any additional challenges (e.g., identified through evaluation results or lessons learned) encountered in the past year.\r\n• CDC Program Support to Awardees\r\n- Awardees should describe how CDC could assist them in overcoming any challenges to achieve both annual and project period outcomes and performance measures, and complete activities outlined in the work plan.\r\n• Administrative Reporting (not subject to page limits)\r\n- SF-424A Budget Information-Non-construction Programs\r\n- Budget Narrative – Must use the format outlined in Section IV. Content and Form of Application Submission, Budget Narrative Section \r\n- Indirect Cost Rate Agreement\r\n\r\nDuring years 2–5, awardees may request up to 75% of their estimated unobligated funds to be carried forward into the next budget period. \r\n\r\nThe carryover request must:\r\n• Express a bona fide need for permission to use an unobligated balance. \r\n• Include a signed, dated, and accurate Federal Financial Report (FFR) for the budget period from which the fund will be transferred (can request up to 75% unobligated balances).\r\n• Include a list of proposed activities, an itemized budget, and a narrative justification of those activities. \r\n\r\nThe applicant must submit the Annual Performance Report via www.grants.gov 120 days before the end of the budget period. \r\n\r\nc. Performance Measure Reporting: CDC programs must require awardees to submit performance measures at least annually. CDC may require more frequent reporting of performance measures. Performance measure reporting should be limited to the collection and reporting of data. CDC programs should specify reporting frequency, required data fields, and format for awardees at the beginning of the award.\r\nAs indicated in the previous section, awardees will submit annual performance reports based on their selected program strategies and activities. These performance measures and the frequency of reporting will vary by project. \r\n\r\nd. Federal Financial Reporting: The Annual Federal Financial Report (FFR) SF 425 is required and must be submitted through eRA Commons within 90 days after the end of each budget period. The FFR should only include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in a timely manner may adversely affect the future funding of this project. If the information cannot be provided by the due date, you are required to submit a letter explaining the reason and date by which the Grants Management Officer will receive the information. \r\n\r\ne. Final Performance and Financial Report: At the end of the five-year project period, awardees should submit a final report to include a final financial and performance report. This report is due 90 days after the end of the project period and should not exceed 40 pages. \r\n\r\nAt a minimum, this report must include the following: \r\n• Performance Measures (including outcomes): Awardees should report final performance data for all performance measures for the project period.\r\n• Evaluation results: Awardees should report final evaluation results for the project period.\r\n• Impact/Results: Awardees should describe the impact/results of the work completed over the project period, including success stories.\r\n• The completed FFR (SF-425).\r\n\r\nThe report should be emailed to the CDC Project Officer and the GMS listed in “Agency Contacts” section of the FOA. \r\n"},{"code":"cash","isSelected":false},{"code":"progress","isSelected":false},{"code":"expenditure","isSelected":false},{"code":"performanceMonitoring","isSelected":false}]</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</si>
  <si>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Records must be available for review or audit by appropriate officials of the Federal agency, pass-through entity, and General Accounting Office (GAO). The grantee is to also ensure that the sub-recipients receiving CDC funds also meet these requirements (if total Federal grant or grants funds received exceed $500,000). The grantee should include this requirement in all sub-recipient contracts."}</t>
  </si>
  <si>
    <t xml:space="preserve">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 </t>
  </si>
  <si>
    <t>(Cooperative Agreements) FY 17$88,119,908.00; FY 18 est $0.00; FY 19 est $0.00; FY 16$99,246,021.00; - This CFDA program announcement captures the Non-PPHF portion of funding awarded to CDC-RFA-OT13-1302. CFDA number 93.524 captures the PPHF funding to this same cooperative agreement. The total of the two CFDA amounts equals the grand total of either actual or estimated funding in any given FY for this vehicle.</t>
  </si>
  <si>
    <t>The range is $4 million to up to $20 million for Category A, $1 million to up to $15 million for Category B and $100,000 to up to $5 million for Category C. The approximate average award ranges for the 12-month budget period are up to $15 million for Category A, up to $5 million for Category B and up to $2 million for Category C.</t>
  </si>
  <si>
    <t xml:space="preserve">Regulations governing this program are published under 42 CFR 55b. Guidelines are available for 45 CFR 92, and also HHS Grants Policy Statement at http://www.ahrq.gov/fund/hhspolicy.htm _x000D_
_x000D_
Evaluation activities such as submission of annual reports and site visit participation will be required to ensure awardees adhere to the program guidelines and regulations. Detailed report requirements are described in Funding Opportunity Announcement CDC-RFA-OT13-1302._x000D_
</t>
  </si>
  <si>
    <t>Samuel Taveras1600 Clifton Road, MS-E70, Atlanta, GA 30333 Email:&lt; a href='mailto:syt2@cdc.gov'&gt;syt2@cdc.gov&lt;/a&gt;Phone: 770-488-1523;</t>
  </si>
  <si>
    <t>http://www.cdc.gov/stltpublichealth/funding/rfaot13.html</t>
  </si>
  <si>
    <t xml:space="preserve">93.283 Centers for Disease Control and Prevention Investigations and Technical Assistance ; 93.524 Building Capacity of the Public Health System to Improve Population Health through National, Non-Profit Organizations- financed in part by Prevention and Public Health Funds (PPHF) ; 93.507 PPHF National Public Health Improvement Initiative ; 93.292 National Public Health Improvement Initiative; </t>
  </si>
  <si>
    <t>https://beta.sam.gov/fal/6119ed8baff148c7a1a817915f083d18/view</t>
  </si>
  <si>
    <t>Centers for Disease Control and Prevention - Resident Postdoctoral Program in Microbiology</t>
  </si>
  <si>
    <t>CDC Resident Postdoctoral Program in Microbiology</t>
  </si>
  <si>
    <t>{"list":[{"act":{"description":"Section 317(k)(2) of the Public Health Service Act, [42 U.S.C. 247b (k)(2)], as amended."},"authorizationTypes":{"act":true}}]}</t>
  </si>
  <si>
    <t>The purpose of this program is to conduct a resident postdoctoral fellowship program in microbiology in infectious diseases laboratories at the Centers for Disease Control and Prevention (CDC). The program offers two-year fellowships to perform research in pathogenic microorganisms. Fellows acquire specific experience in the public health aspects of microbiology, new approaches, methodologies, and knowledge in infectious disease diagnosis, prevention and control. Program goals include increasing the number of scientists trained and experienced in novel and practical applications of microbiology in infectious diseases research. In addition, goals include producing a cadre of infectious disease microbiology-research scientists in public health laboratories; increasing workforce capacity and enhancing the nation’s public health laboratory system both domestically and globally. _x000D_
_x000D_
This program supports CDC's mission to protect America from health, safety and security threats, both foreign and in the United States. This program provides fellows research experiences that contribute to responding to and stopping new and emerging health treats, and discovering new ways to protect and improve the public’s health through science and advanced technology. This program is in alignment with the following strategies and objectives of the CDC National Center for Emerging and Zoonotic Infectious Diseases (NCEZID): 1) advance and increase effectiveness of infectious disease laboratory science; 2) develop and apply the science to support and implement new and proven approaches to prevent and control infectious diseases; 3) improve public health laboratory capacity for bioterrorism preparedness and response by developing and validating new tools and tests to aid laboratory detection and identification of new, unknown, emerging, or bioterror disease threats; and 4) support the NCEZID workforce by attracting, maintaining, and developing a highly skilled, motivated and diverse workforce to fulfill the mission of NCEZID.</t>
  </si>
  <si>
    <t>Eligible applicants must have experience and demonstrated success in administering training programs in public health laboratory/microbiology research or other life sciences.</t>
  </si>
  <si>
    <t>This program contributes to developing a public health laboratory workforce for the diagnosis, prevention and control of infectious diseases in the United States and abroad. The nation's public is the ultimate recipient of benefits from this program.</t>
  </si>
  <si>
    <t>{"description":"Costs will be determined in accordance with OMB Circular No. A-87 for State and local governments. For all other nonprofit grantees, cost will be determined in accordance with HHS Regulations 45 CFR 74 Subpart Q. Title 2 of the United States Code section 1611 states that an organization described in section 501(c)(4) of the Internal Revenue Code that engages in lobbying activities is not eligible to receive Federal funds constituting an award, grant, or loan.","isApplicable":true}</t>
  </si>
  <si>
    <t>{"environmentalImpact":{"reports":[{"isSelected":true,"reportCode":"otherRequired"}]},"description":"A Letter of Intent to apply (LOI) may be requested. The LOI is a preliminary, non-binding indication of an organization’s intent to submit an application. The purpose of an LOI is to allow CDC program staff to estimate the number of applicants and plan for the review of submitted applications. If required, instructions for submitting an LOI will be stated in the Notice of Funding Opportunity (NOFO)."}</t>
  </si>
  <si>
    <t>{"description":"Detailed application and submission information is provided in the Notice of Funding Opportunity (NOFO). If internet access is not available, or if the online forms cannot be accessed, applicants may call the CDC OGS staff at 770-488-2700 or e-mail OGS ogstims@cdc.gov for assistance. Persons with hearing loss may access CDC telecommunications at TTY 1-888-232-6348.","isApplicable":true}</t>
  </si>
  <si>
    <t xml:space="preserve">Recipients will receive an electronic copy of the Notice of Award (NOA) from CDC OGS. The NOA shall be the only binding, authorizing document between the recipient and CDC. The NOA will be signed by an authorized GMO and emailed to the Recipient Business Officer listed in application and the Program Director._x000D_
_x000D_
Any applicant awarded funds in response to this NOFO will be subject to the DUNS, SAM Registration, and Federal Funding Accountability And Transparency Act Of 2006 (FFATA) requirements._x000D_
_x000D_
Unsuccessful applicants will receive notification of these results by e-mail with delivery receipt or by US mail._x000D_
</t>
  </si>
  <si>
    <t>Annual renewals within an awarded multi-year project period are conditional. Throughout the project period, CDC's commitment to continuation of awards will be subject to the availability of funds, evidence of satisfactory progress by the recipient (as documented in required reports), and the determination that continued funding is in the best interest of the Federal Government.</t>
  </si>
  <si>
    <t>{"awarded":"lump","description":"Financial assistance is provided for a 12-month budget period with project periods of up to five years subject to the availability of funds and satisfactory progress of the recipient."}</t>
  </si>
  <si>
    <t>[{"code":"program","isSelected":true,"description":"Financial status reports are required no later than 90 days after the end of each budget period. Final financial status and performance reports are required 90 days after the end of the project period. The grant recipient must provide CDC with an Annual Progress Report (APR) that serves as the continuation application, due no later than (NLT) 120 days prior to the end of the budget period identified in the solicitation guidance. This report  should include the information specified in the NOFO and NOA, and must contain the following elements: current budget period activities objectives, current budget period financial progress, new budget period program proposed activity objectives, budget, additional requested information, and measures of effectiveness."},{"code":"cash","isSelected":false,"description":""},{"code":"progress","isSelected":true,"description":"Periodic progress reports are required as described in the NOFO and NOA. These may include reports on program activities, such as participant recruitment, application and selection process, orientation and placement; preceptor/mentor selection and orientation; participants' individual progress, as well as surveys of fellows and preceptors before, during and after their participation in the program."},{"code":"expenditure","isSelected":true,"description":"The annual Federal Financial Report (FFR) SF-425 is required and must be submitted to the GMS/GMO no later than 90 days after the end of the budget period."},{"code":"performanceMonitoring","isSelected":true,"description":"Performance monitoring is applicable with substantial involvement from CDC to ensure: 1) the work plan is feasible based on the budget and consistent with the intent of the award; 2) the recipient is performing at a sufficient level to achieve outcomes within stated time frames, and 3) the recipient systems that underlie and generate data reports are adequate. Post-award monitoring activities may include ongoing communication between CDC and the recipient; reviewing performance measures, program data, evaluation instruments, budget plan and financial reports; tracking program progress in achieving the desired outcomes; and CDC clearance of fellows' research abstracts, poster presentations, and publication submissions."}]</t>
  </si>
  <si>
    <t>Financial and personnel records include financial awards, financial status reports, participant demographic information, participant survey responses, interim reports, and final reports must be maintained for a period of seven years.  All records must be created and maintained in electronic, searchable format, compatible with Microsoft Office, and available to CDC upon request. Records containing data (demographic, numerical &amp;/or survey questionnaire responses), in addition to the above, must be structured in a database, and created and maintained in a format compatible with downloading into a data spreadsheet format for sorting/analysis.</t>
  </si>
  <si>
    <t>(Cooperative Agreements) FY 17$486,126.00; FY 18 est $0.00; FY 19 est $1,000,000.00; FY 16$1,258,661.00; - No new funds awarded in FY18. FY18 award was funded with carryover funds.</t>
  </si>
  <si>
    <t>Awards have ranged from ~$500k - $1.3M for FY2012-FY2018.</t>
  </si>
  <si>
    <t xml:space="preserve">Recipients must comply with the administrative and public policy requirements outlined in 45 CFR Part 75 and the HHS Grants Policy Statement, as appropriate.Brief descriptions of relevant provisions are available at http://www.cdcgov/grants/additionalrequirements/index.html#ui-id-17. The HHS Grants Policy Statement is available at http://www.hhs.gov/sites/default/files/grants/grants/policies-regulations/hhsgps107.pdf._x000D_
</t>
  </si>
  <si>
    <t>Angela Y. SlaughterCenters for Disease Control and Prevention_x000D_
1600 Clifton Road, MS C-18, Atlanta, GA 30329 Email:&lt; a href='mailto:ASlaughter@cdc.gov'&gt;ASlaughter@cdc.gov&lt;/a&gt;Phone: 4046397722;Rainy Henry1600 Clifton Road NE, MS-C18_x000D_
, Atlanta, GA 30329 Email:&lt; a href='mailto:roa3@cdc.gov'&gt;roa3@cdc.gov&lt;/a&gt;Phone: 4046396146;</t>
  </si>
  <si>
    <t xml:space="preserve">93.283 Centers for Disease Control and Prevention Investigations and Technical Assistance ; 93.322 CSELS Partnership: Strengthening Public Health Laboratories; 93.065 Laboratory Leadership, Workforce Training and Management Development, Improving Public Health Laboratory Infrastructure; </t>
  </si>
  <si>
    <t>Fiscal Year2016: CDC-RFA-CK12-1203 Resident Postdoctoral Fellowship Program in Microbiology_x000D_
(aka ASM/CDC Program in Infectious Disease and Public Health Microbiology Postdoctoral Research Fellowship)_x000D_
_x000D_
CDC-RFA-OE15-1501 APHL-CDC Partnership: Strengthening Public Health Laboratories (EID Fellowship)Fiscal Year2017: CDC-RFA-CK12-1203 Resident Postdoctoral Fellowship Program in Microbiology _x000D_
Fiscal Year2018: CDC-RFA-CK12-1203 Resident Postdoctoral Fellowship Program in Microbiology</t>
  </si>
  <si>
    <t>Applications will be evaluated on the review criteria described in the Notice of Funding Opportunity (NOFO). In general, the review and selection process of complete and responsive applications to the NOFO consists of determination of the technical merit by objective or peer review, and availability of funds. Refer to the NOFO for additional review criteria. The budget is not scored.</t>
  </si>
  <si>
    <t>https://beta.sam.gov/fal/18734f49d9384fdfa7edcebd216d7a97/view</t>
  </si>
  <si>
    <t>Improving the Health of Americans through Prevention and Management of Diabetes and Heart Disease and Stroke</t>
  </si>
  <si>
    <t>The purpose of this program is to implement and evaluate evidence-based strategies to address the challenges and systemic barriers that contribute to prevention and management of cardiovascular disease and diabetes in high-burden populations.  The Selection of high burden populations will be based on a robust analysis of diabetes and cardiovascular health burden across geographic areas and population subgroups. Population subgroups may be defined by factors such as race or ethnicity, gender, age [e.g. youth and older adults], education, income, disability, or sexual orientation, among others.</t>
  </si>
  <si>
    <t>{"list":[{"act":{"description":"Section 301(a) of the Public Health Service Act [42] U.S.C. Section 241(a) \r\nTitle IV Section 4002 of the Affordable Care Action, Prevention and Public Health Fund \r\n"},"authorizationTypes":{"act":true}}]}</t>
  </si>
  <si>
    <t xml:space="preserve">The purpose of this program is to implement and evaluate evidence-based strategies to address the challenges and systemic barriers that contribute to prevention and management of cardiovascular disease and diabetes in high-burden populations.  The Selection of high burden populations will be based on a robust analysis of diabetes and cardiovascular health burden across geographic areas and population subgroups. Population subgroups may be defined by factors such as race or ethnicity, gender, age [e.g. youth and older adults], education, income, disability, or sexual orientation, among others.   </t>
  </si>
  <si>
    <t>State Governments or their Bona Fide Agents (includes the District of Columbia) are eligible</t>
  </si>
  <si>
    <t>Beneficiaries of this program include: State, Local, Individual/Family, Minority Group, Anyone/General Public, Black American, American Indian, Spanish Origin, Oriental, Other Nonwhite, Women, Handicapped, Physically Afflicted, Senior Citizen, Rural</t>
  </si>
  <si>
    <t xml:space="preserve">Review and Selection Process: Applications will be reviewed in three phases._x000D_
_x000D_
Phase I Review: All applications will be reviewed initially for completeness by CDC OGS staff and will be reviewed jointly for eligibility by the CDC National Center for Chronic Disease Prevention and Health Promotion and CDC OGS.  Incomplete applications that do not meet the eligibility criteria will not advance to Phase II review._x000D_
_x000D_
Phase II Review: This funding opportunity is comprised of two components – Component 1 and Component 2.  Applications submitted under Component 1 are non-competitive and will support the implementation and evaluation of a core set of evidence-based strategies defined to reduce risk, complications, and/or barriers to prevent and control diabetes and cardiovascular disease among high-burden populations in all states and the District of Columbia.  Applications submitted under Component 2 will be competitive and will support the implementation and evaluation of work on a small set of innovative strategies designed to reduce risks, complications, and/or barriers to prevent and control diabetes and prevention of heart disease and stroke.  Component 2 applications will undergo an objective review panel process to evaluate complete and responsiveness according to the criteria section of the funding opportunity._x000D_
_x000D_
Phase III Review:  Applications submitted under Component 1 will be funded in accordance with the number of strategies selected by applicants from each of the diabetes and heart disease so that investments and outcomes may be clearly identified by funding line.  Applications submitted under Component 2 will be funded in order by score and rank determined by the objective review panel.  The Selecting official shall rely on the rank order established by the objective review panel as the primary factor in making awards.  _x000D_
</t>
  </si>
  <si>
    <t>.Applications will be evaluated and approved or disapproved within 180 days of submission to the Federal Agency</t>
  </si>
  <si>
    <t>.Renewals are contingent on availability of funds and are awarded for a 12 budget period within a 5 year project period.</t>
  </si>
  <si>
    <t>{"awarded":"lump","description":"Funding for this program will be awarded on annual basis and the funding will be available for obligation by recipients for a period of 12-months."}</t>
  </si>
  <si>
    <t>[{"code":"program","isSelected":true,"description":"Awardees will be expected to provide reports so that CDC can provide continuous program monitoring.  These reports identify successes and challenges that awardees encounter throughout the project period.  Also, reporting is a requirement for awardees who want to apply for yearly continuation of funding.  Awardees will be expected to submit annual performance reports, ongoing performance measure data, administrative reports, and a final performance and financial report.  A detailed explanation of any additional reporting requirements will be provided in the notice of award to successful applicants."},{"code":"cash","isSelected":false,"description":""},{"code":"progress","isSelected":true,"description":"Progress reports are required on annual basis."},{"code":"expenditure","isSelected":true,"description":"Awardees will submit Annual Federal Financial Reports using the SF-425.  These reports are required and must be submitted to the CDC Grants Management Officer no later than 90-days after the end of each budget period. "},{"code":"performanceMonitoring","isSelected":true,"description":"Annual performance progress and monitoring reports will be expected from all awardees no later than 120 days prior to the end of each budget period.  This report will serve as the continuation application for the follow-on budget period.  The contents of the report should include the information specified in the solicitation from the CDC Grants Management Officer. "}]</t>
  </si>
  <si>
    <t>{"isApplicable":false,"description":"Recipients are to follow HHS policy audit requirements per codified regulations."}</t>
  </si>
  <si>
    <t xml:space="preserve">(Project Grants) FY 17$0.00; FY 18 est $120,769,531.00; FY 19 est $0.00; - </t>
  </si>
  <si>
    <t xml:space="preserve">Awards ranged from $980,000 to $3,800,000.  Awards we based on per-capita population and the burden of disease of diabetes and heart disease and stroke in each individual state. </t>
  </si>
  <si>
    <t>Robert Hancock4770 Buford Highway, MS F75, Atlanta, GA 30341 Email:&lt; a href='mailto:rnh2@cdc.gov'&gt;rnh2@cdc.gov&lt;/a&gt;Phone: 7704881431;</t>
  </si>
  <si>
    <t xml:space="preserve">93.757 State and Local Public Health Actions to Prevent Obesity, Diabetes, Heart Disease and Stroke (PPHF); </t>
  </si>
  <si>
    <t xml:space="preserve"> Review and Selection Process: Applications will be reviewed in three phases._x000D_
_x000D_
Phase I Review: All applications will be reviewed initially for completeness by CDC OGS staff and will be reviewed jointly for eligibility by the CDC National Center for Chronic Disease Prevention and Health Promotion and CDC OGS.  Incomplete applications that do not meet the eligibility criteria will not advance to Phase II review._x000D_
_x000D_
Phase II Review: This funding opportunity is comprised of two components – Component 1 and Component 2.  Applications submitted under Component 1 are non-competitive and will support the implementation and evaluation of a core set of evidence-based strategies defined to reduce risk, complications, and/or barriers to prevent and control diabetes and cardiovascular disease among high-burden populations in all states and the District of Columbia.  Applications submitted under Component 2 will be competitive and will support the implementation and evaluation of work on a small set of innovative strategies designed to reduce risks, complications, and/or barriers to prevent and control diabetes and prevention of heart disease and stroke.  Component 2 applications will undergo an objective review panel process to evaluate complete and responsiveness according to the criteria section of the funding opportunity._x000D_
_x000D_
Phase III Review:  Applications submitted under Component 1 will be funded in accordance with the number of strategies selected by applicants from each of the diabetes and heart disease so that investments and outcomes may be clearly identified by funding line.  Applications submitted under Component 2 will be funded in order by score and rank determined by the objective review panel.  The Selecting official shall rely on the rank order established by the objective review panel as the primary factor in making awards.  _x000D_
_x000D_
</t>
  </si>
  <si>
    <t>Nov 26,2017</t>
  </si>
  <si>
    <t>https://beta.sam.gov/fal/f692bf43d84344f4ad44cd5775e1ac2d/view</t>
  </si>
  <si>
    <t xml:space="preserve">Provision of  Technical Assistance and Training Activities to Assure Comprehensive Cancer Control Outcomes. </t>
  </si>
  <si>
    <t>{"list":[{"act":{"description":"This program is authorized under sections 201(a), 317(k)(2) of the Public Health Service Act, [42 U.S.C. 241(a) and 247b(k)(2), as amended.\r\n\r\n"},"USC":{"section":"241(a) and 247(k)(2) as amended"},"authorizationTypes":{"USC":true,"act":true},"usc":{"section":"241(a) and 247(k)(2) as amended"}}]}</t>
  </si>
  <si>
    <t>The purpose of this funding opportunity announcement is to fund up to two national organizations with proven capacities and expertise in chronic disease prevention and health promotion  to  provide technical assistance and training to National Comprehensive Cancer Control Program awardees and their coalitions to implement evidence-based and promising comprehensive cancer control interventions in the areas of primary prevention, screening and survivorship.</t>
  </si>
  <si>
    <t>Eligible applicants: National 501(c)   3 organizations; Public Non-for profits_x000D_
_x000D_
National 501(c)3 organizations comprised of affiliates or chapters at state and/or local levels or universities  with national reach who have the capacity ot provide technical assistance and training to all funded grantees of the National Comprehensive Cancer Control Program.</t>
  </si>
  <si>
    <t>Federal, State, Local</t>
  </si>
  <si>
    <t xml:space="preserve">Successful applicants will receive a Notice of Award (NoA) from the CDC Office of Finanical Resources (OFR). The NoA shall be the only binding, authorizing document between the recipient and CDC.  The NoA will be signed by an authorized Grants Management Officer and sent to the Principal Investigator through the Grants Solution system. </t>
  </si>
  <si>
    <t>Project period is 5 years with 12-month budget periods.  Renewals are based on availability of funds; renewal notifications will be posted on Grants.gov and Applications must be submitted through the Grants Solutions system</t>
  </si>
  <si>
    <t>{"awarded":"lump","description":"12 month Budget Period -5 year Project Period"}</t>
  </si>
  <si>
    <t>[{"code":"program","isSelected":true,"description":"Annual Performance Reports. This report must not exceed 30 pages excluding administrative reporting; attachments are not allowed, but Web links are allowed.  The awardee must submit the Annual Performance Report via www.grants.gov 120 days before the end of the budget period.  In addition, the awardee must submit a Federal Financial Report (FFR) within 90 days after the end of the calendar quarter in which the budget years ends. "},{"code":"cash","isSelected":false,"description":""},{"code":"progress","isSelected":true,"description":"Annual Performance Reports. This report must not exceed 30 pages excluding administrative reporting; attachments are not allowed, but Web links are allowed.  The awardee must submit the Annual Performance Report via www.grants.gov 120 days before the end of the budget period.  In addition, the awardee must submit a Federal Financial Report (FFR) within 90 days after the end of the calendar quarter in which the budget years ends. "},{"code":"expenditure","isSelected":true,"description":"Federal Financial Reports (FFRs) must be submitted to the GMO/GMS no later than 90 days after the end of the budget period."},{"code":"performanceMonitoring","isSelected":true,"description":"Will be provided in the NOFO document"}]</t>
  </si>
  <si>
    <t>There is a 5-year records retention requirement; records shall be retained beyond the 5-year project period if final audit has not been done, or findings resolved. Property records must be retained in accordance with PHS Grants Policy Statement requirements.</t>
  </si>
  <si>
    <t xml:space="preserve">(Cooperative Agreements) FY 17$0.00; FY 18 est $1,325,000.00; FY 19 est $1,325,000.00; FY 16$0.00; - </t>
  </si>
  <si>
    <t xml:space="preserve">Successful applicants must comply with the administrative requirments outlined in 45 Code of Federal Regulations (CFR) Part 74 or 92, as appropriate.  The following additional requirments apply to this project _x000D_
_x000D_
For more information on the Code of Federal Regulations, see the National Archives and Records Administration at the following Internet address: http//www.access.pgo.gov/nara/cfr-table-search.html_x000D_
_x000D_
_x000D_
</t>
  </si>
  <si>
    <t>Jamila Fonseka4770 Buford Highway, MSF-76, Atlanta, GA 30341 Email:&lt; a href='mailto:JFonseka@cdc.gov'&gt;JFonseka@cdc.gov&lt;/a&gt;Phone: 7704884296;</t>
  </si>
  <si>
    <t>An Objective Review Panel will be held to review applications based on criteria described in the Notice of funding Opportunity Announcement.</t>
  </si>
  <si>
    <t>Oct 22,2017</t>
  </si>
  <si>
    <t>https://beta.sam.gov/fal/43564fa849682a8465d15c29d84715d4/view</t>
  </si>
  <si>
    <t>PPHF 2018: Prevention Health and Health Services – Strengthening Public Health Systems and Services through National Partnerships to Improve and Protect the Nation’s Health – financed in part by Prevention and Public Health Funds (PPHF)</t>
  </si>
  <si>
    <t>The purpose of this notice of funding opportunity (NOFO) is to announce a program to strengthen the nation’s public health infrastructure, ensure a competent, current and connected public health system, and improve delivery of essential services through capacity building assistance (CBA). CBA is defined as activities that strengthen and maintain the infrastructure and resources necessary to sustain or improve system, organizational, community or individual processes and competencies. CBA is delivered through technical assistance, training, information sharing, technology transfer, materials development, or funding that enables organizations to serve customers better and operate in a comprehensive, responsive, and effective manner. The goal is to fund nongovernmental organizations that have the capability, expertise, resources, reach, and history of providing capacity building relevant to implementing the program’s key strategies, activities, and outcomes. The program strategies include strengthening the capacities of health systems infrastructure; leadership and workforce; data and information systems; communication and information technology; partnerships; laws, regulations, and policies; and programs and services. Capacity building efforts of this program are expected to strengthen and optimize the public health system and services to improve the nation’s health.</t>
  </si>
  <si>
    <t xml:space="preserve">Phase I Review: All applications will be initially reviewed for eligibility and completeness by CDC Office of Grants Services. Complete applications will be reviewed for responsiveness by the Grans Management Officials and Program Officials. Non-responsive applications will not advance to Phase II Review. Applicants will be notified if their application does not meet eligibility and/or published submission requirements._x000D_
_x000D_
Phase II Review: An objective review panel will evaluate complete and responsive applications according to the criteria listed in the “Criteria” section of the NOFO. The applications will be compiled and reviewed according to the category for which applicants submitted their applications. Applicants will be notified electronically if the application did not meet eligibility and/or published submission requirements thirty (30) days after the completion of Phase II review._x000D_
_x000D_
Phase III Review: In addition, the following factors may affect the funding decision during Phase II Review:_x000D_
• Priority will be given to organizations that demonstrate national scope of work. National scope of work is defined as the mandated or approved authority to work across the 10 HHS Regions. Evidence of a national scope of work must be reflected in the applicant's articles of incorporation, bylaws, or signed board resolutions indicating approval to work on a national level. An additional 15 points will be added to the final score of applications that demonstrate national scope._x000D_
• Preference will be given to avoid duplication of CBA services to the same target populations._x000D_
• Preference may be given to the funding of applicants that propose to provide CBA services to target populations not served by higher ranking applicants._x000D_
• Preference will be given to ensure funding of organizations that provide CBA services to target populations not duplicated in other CDC funding mechanisms. _x000D_
_x000D_
CDC will provide justification for any decision to fund outside of ranked order of scores._x000D_
_x000D_
Final funding determinations for core-funding will be based on application scores from the objective review panels and consideration for CDC’s funding preferences._x000D_
_x000D_
Phase IV: Work Plans in Response to CIO Project Plans_x000D_
Organizations that are selected for core funding under the Phase III Review and Selection process will be eligible to submit Work Plans in Response to CIO Project Plans as part of a supplement to OT18-1802. Organizations will be eligible to submit proposals based on the Target Population Category and Target Population for which they were selected to provide CBA under the OT18-1802 initial competition. _x000D_
_x000D_
The supplement package detailing the CIO Project Plans and the submission process will be posted to grants.gov following selection and notification of organizations that will receive care funding. The award recipients will submit stand-alone proposals in response to a range of CBA projects that represent public health disciplinary areas and cross-cutting disciplines and/or topics. CIO Project Plans may also include limited CBA to international public health constituents where there is a benefit to U.S. public health efforts or to the U.S. public health system._x000D_
_x000D_
Work Plans in Response to CIO Project Plans will be reviewed for eligibility, completeness and merit. Once submitted, all Work Plans in Response to CIO Project Plans will be initially reviewed for eligibility and completeness by the CDC Office of Grants Services and the Partnership Support Unit. Complete applications will be reviewed for responsiveness by the Grants Management Officials and Program Officials. Work Plans in Response to CIO Project Plans that are deemed non-responsive will not advance to the merit review. Organizations will be notified that their applications did not meet eligibility and/or published submission requirements. _x000D_
_x000D_
Merit review of Work Plans in Response to CIO Project Plans will involve an objective or technical review that evaluates complete, eligible proposals using criteria aligned with the three broad sections described earlier in the NOFO:_x000D_
•	Approach_x000D_
•	Evaluation and Performance Measurement_x000D_
•	Applicant’s Organizational Capacity_x000D_
Merit reviews that require an objective review will be evaluated using the scoring criteria set forth in the OT18-1802 Supplement. In the event a technical review is more efficient for the Work Plans in Response to CIO Project Plans (i.e., there is one proposal submitted for a particular CIO Project Plan), the technical review will be held in place of an objective review. _x000D_
_x000D_
Final funding determinations of Work Plans in Response to CIO Project Plans that require an objective review will be based on proposal scores from the merit review. When a technical review is used, Work Plans in Response to CIO Project Plans will not be scored. The proposals will receive feedback and guidance regarding required revisions in place of scoring._x000D_
</t>
  </si>
  <si>
    <t>{"isApplicable":true,"description":"Records must be available for review or audit by appropriate officials of the Federal agency, pass-through entity, and General Accounting Office (GAO). The grantee is to also ensure that the sub-recipients receiving CDC funds also meet these requirements (if total Federal grant or grants funds received exceed $500,000). The grantee should include this requirement in all sub-recipient contracts. "}</t>
  </si>
  <si>
    <t>(Salaries and Expenses) FY 17$0.00; Estimate Not Available  FY 19 est $120,000,000.00; FY 18 est $120,000,000.00;</t>
  </si>
  <si>
    <t>https://beta.sam.gov/fal/5b2c40f9c9efefb83b4cec94298caf0e/view</t>
  </si>
  <si>
    <t>Networking2Save”:  CDC’s National Network Approach to Preventing and Controlling Tobacco-related Cancers in Special Populations</t>
  </si>
  <si>
    <t>Networking2Save</t>
  </si>
  <si>
    <t>{"list":[{"act":{"description":"This program is authorized under sections 201(a), 317(k)(2) of the Public Health Service \tAct, [42 U.S.C. 241(a) and 247b(k)(2), as amended.\r\n\r\n"},"authorizationTypes":{"USC":false,"act":true,"statute":false,"publicLaw":false,"executiveOrder":false}}]}</t>
  </si>
  <si>
    <t xml:space="preserve">The Office on Smoking and Health and Division of Cancer Prevention and Control seek to build on the progress of the previously funded networks and expand work to address tobacco-and cancer- related health disparities among populations particularly vulnerable to tobacco industry marketing tactics and with higher cancer incidence and death rates. To accelerate the decline in cigarette smoking, address other tobacco use, and reduce the burden of cancer disease and death among the entire population, it will be critical to continue to focus prevention and control efforts on those populations that are most vulnerable and harder to reach with general population interventions. The complex interaction of multiple factors (e.g. socioeconomic status, cultural characteristics, acculturation, inequitable policy implementation and enforcement, stress) and persistent and targeted tobacco industry marketing to these vulnerable populations, contribute to tobacco related disparities. Many factors also contribute to cancer-related disparities such as socioeconomic status, cultural characteristics, diet, and access to healthcare services. _x000D_
_x000D_
Continued efforts to address the unique need for population-specific capacity and infrastructure to support tobacco and cancer control strategies and promote access to tobacco cessation services, cancer prevention, and treatment and survivor resources for populations experiencing disparities are justified. This tailored strategy is designed to achieve the benefits of an overall population-based policy approach to commercial tobacco and cancer control.         </t>
  </si>
  <si>
    <t>Open competition no eligibility</t>
  </si>
  <si>
    <t>Federal, State and Local</t>
  </si>
  <si>
    <t>Successful applicants will receive a Notice of Award (NoA from the CDC Office of Financial Resources (OFR).  The NoA shall be the only binding, authorizing document between the recipient and CDC.  The NoA will be signed by an authorized Grants Management Officer and sent to the Principal Investigator through the Grants Solution system.</t>
  </si>
  <si>
    <t>Period of Performance is 5 years with 12-months budget periods. Renewals based on availability of funds.</t>
  </si>
  <si>
    <t>{"awarded":"lump","description":"Period of Performance is 5 years with 12-months budget periods. Renewals based on availability of funds"}</t>
  </si>
  <si>
    <t>[{"code":"program","isSelected":true,"description":"Annual Performance Reports.  This report must not exceed 30 pages excluding administrative reporting; attachments are not allowed, but Web links are allowed.  "},{"code":"cash","isSelected":false,"description":""},{"code":"progress","isSelected":true,"description":"Annual Performance Reports.  This report must not exceed 30 pages excluding administrative reporting; attachments are not allowed, but Web links are allowed"},{"code":"expenditure","isSelected":true,"description":"Federal Financial Report (FFR) is due 90 days after the end of the budget period of performance."},{"code":"performanceMonitoring","isSelected":true,"description":"Will be provided in the Notice of Funding Opportunity (NOFO)"}]</t>
  </si>
  <si>
    <t>There is a 5-year records retention requirement; records shall be retained beyond the 5-year project period if final audit has not ben done, or findings resolved.  Property records must be retained in accordance with CFR regulations.</t>
  </si>
  <si>
    <t xml:space="preserve">(Cooperative Agreements) FY 17$0.00; FY 18 est $3,999,345.00; FY 19 est $3,999,345.00; - </t>
  </si>
  <si>
    <t>Chanel A Recasner4770 Buford Highway, MS F50, Atlanta, GA 30341 Email:&lt; a href='mailto:crecasner@cdc.gov'&gt;crecasner@cdc.gov&lt;/a&gt;Phone: 7704888119;</t>
  </si>
  <si>
    <t>Mar 22,2018</t>
  </si>
  <si>
    <t>https://beta.sam.gov/fal/bf666b5c70cb4f13a817a8f097a949ea/view</t>
  </si>
  <si>
    <t xml:space="preserve">ACL Centers for Independent Living </t>
  </si>
  <si>
    <t>CILs</t>
  </si>
  <si>
    <t>{"list":[{"act":{"description":"Rehabilitation Act of 1973, as amended, Title VII, Chapter 1, Part C."},"authorizationTypes":{"USC":false,"act":true,"statute":false,"publicLaw":false,"executiveOrder":false}}]}</t>
  </si>
  <si>
    <t xml:space="preserve">To support a Statewide network of centers for independent living (centers or CILs) and provide financial assistance to centers that comply with the standards and assurances in section 725(b) and (c) of the Rehabilitation Act of 1973, as amended (Rehabilitation Act) consistent with the design included in the State Plan for Independent Living for establishing a statewide network of centers. Centers are consumer-controlled, community-based, cross-disability, nonresidential, private nonprofit agencies that are operated in local communities by individuals with disabilities and provide an array of IL services that are designed to enhance independence and productivity of individuals with significant disabilities and to promote their full inclusion and integration into the mainstream of American society. </t>
  </si>
  <si>
    <t xml:space="preserve">Private non-profit organizations. An eligible agency under the CIL program is a consumer-controlled, community-based, cross-disability, nonresidential, private nonprofit agency or a state agency in states in which no eligible private non-profit organization applies for a grant. A State’s allotment for IL Part C funds is determined according to a population-based formula. To the extent funds are available, the Rehabilitation Act requires the Administrator to make awards based on a statutory order of priorities to the extent funds are available: _x000D_
(1) The Administrator  shall support existing centers for independent living, as described in subsection (c), that comply with the standards and assurances set forth in section 725, at the level of funding for the previous year._x000D_
(2) The Administrator shall provide for a cost-of-living increase for such existing centers for independent living.  _x000D_
(3) The Administrator shall fund new centers for independent living, as described in subsection (d), that comply with the standards and assurances set forth in section 725._x000D_
_x000D_
_x000D_
_x000D_
</t>
  </si>
  <si>
    <t>Individuals with significant disabilities as defined in section 7(21)(B) of the Rehabilitation Act. This refers to an individual with a severe physical or mental impairment whose ability to function independently in the family or community or whose ability to obtain, maintain, or advance in employment is substantially limited and for whom the delivery of independent living services will improve the ability to function, continue functioning, or move toward functioning independently in the family or community or to continue in employment, respectively.</t>
  </si>
  <si>
    <t>{"environmentalImpact":{"reports":[{"isSelected":false,"reportCode":"statement"},{"isSelected":false,"reportCode":"assessment"},{"isSelected":true,"reportCode":"ExecutiveOrder12372"},{"isSelected":true,"reportCode":"otherRequired"}]},"description":"Preapplication coordination is required.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</si>
  <si>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 2 CFR 200, Uniform Administrative Requirements, Cost Principles, and Audit Requirements for Federal Awards applies to this program. OMB Circular No. A-102 applies to this program. OMB Circular No. A-110 applies to this program.  Applications should be submitted according to instructions specified in the Funding Opportunity Announcement found at www.grants.gov"}</t>
  </si>
  <si>
    <t>New awards are made based upon the results of a competitive peer review process of applications.</t>
  </si>
  <si>
    <t>Refer to the Funding Opportunity Announcement</t>
  </si>
  <si>
    <t>Projects may be continued based on the determination that the center has met the standards and assurances under section 725(b) and (c) of the Rehabilitation Act, and the availability of funds. Amounts of continuation awards are subject to the availability of appropriations.</t>
  </si>
  <si>
    <t>{"awarded":"other","description":"Existing projects are approved on an annual basis with funding on a twelve month basis. New projects are funded for three years with funding approved on a 12-month basis.  ","awardedDescription":"Annually"}</t>
  </si>
  <si>
    <t>[{"code":"program","isSelected":false},{"code":"cash","isSelected":false},{"code":"progress","isSelected":true,"description":"Annual and fiscal progress reports and self-evaluations (section 704 reports) must be submitted as prescribed by Section 725 (c)(8) of the Rehabilitation Act, and grant award terms and conditions. No cash reports are required. No progress reports are required. No expenditure reports are required. No performance monitoring is required. "},{"code":"expenditure","isSelected":false},{"code":"performanceMonitoring","isSelected":false}]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</si>
  <si>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t>
  </si>
  <si>
    <t>Records related to grant funding, compliance and performance must be maintained for a period of three years after completion of the grant activity and the final financial report is submitted or until all audit questions are resolved</t>
  </si>
  <si>
    <t xml:space="preserve">(Project Grants (Discretionary)) FY 17$78,305,000.00; FY 18 est $88,305,000.00; FY 19 Estimate Not Available  FY 16$78,125,432.00; - </t>
  </si>
  <si>
    <t xml:space="preserve">93.369 ACL Independent Living State Grants ; </t>
  </si>
  <si>
    <t>Selection criteria for this program may be found in the Funding Opportunity Announcement at http://www.grants.gov</t>
  </si>
  <si>
    <t>Mar 04,2015</t>
  </si>
  <si>
    <t>https://beta.sam.gov/fal/74c3a298e0e84cde83739378761abb8b/view</t>
  </si>
  <si>
    <t>ACL National Institute on Disability, Independent Living, and Rehabilitation Research</t>
  </si>
  <si>
    <t>(NIDILRR)</t>
  </si>
  <si>
    <t>{"list":[{"act":{"description":"The Rehabilitation Act of 1973, Title II, as amended"},"authorizationTypes":{"USC":false,"act":true,"statute":false,"publicLaw":false,"executiveOrder":false}}]}</t>
  </si>
  <si>
    <t xml:space="preserve">To support and coordinate research and its utilization in order to improve the lives of people of all ages with physical and mental disabilities, especially persons with severe disabilities, through: (1) identifying and eliminating causes and consequences of disability; (2) maximizing the health, physical, and emotional status of persons with disabilities and their functional ability, self- sufficiency, self-development and personal autonomy; (3) preventing or minimizing personal and family, physical, mental, social, educational, vocational, and economic effects of disability; and (4) reducing and eliminating physical, social, educational, vocational, and environmental barriers to permit access to services and assistance and to use their abilities in daily life. </t>
  </si>
  <si>
    <t>States, public, private, or nonprofit agencies and organizations, institutions of higher education, and Indian tribes and tribal organizations are eligible for research projects and specialized research activities related to the rehabilitation of individuals with disabilities; fellowships may be awarded to individuals.</t>
  </si>
  <si>
    <t>Individuals with disabilities may benefit directly or indirectly from research and other activities conducted by grantees, such as technical assistance and dissemination.</t>
  </si>
  <si>
    <t>{"description":"Applicants should present written evidence of other agencies' willingness to cooperate when the project involves their acceptance or the utilization of their facilities or services. Costs will be determined in accordance with OMB Circular No. A-21 for educational institutions, OMB Circular No. A-87 for state and local governments, and OMB Circular A-122 for non-profit organizations. OMB Circular No. A-87 applies to this program. ","isApplicable":true}</t>
  </si>
  <si>
    <t>{"description":"OMB Circular No. A-110 applies to this program.  NIDRR long- range plan serves as the basis for program announcements that are published in Grants.gov or posted on the ACL website.  Proposed priorities may also be published in the Federal Register and Requests for Proposals published in the Commerce Business Daily."}</t>
  </si>
  <si>
    <t>New awards are made based upon the results of a peer review process and subsequent review and approval of applications by staff within the Department.  Official notice of approved applications is made through issuance of a Notice of Grant Award or an official letter of fellowship award.  Grants and fellowships are awarded by the Secretary, Health and Human Services.</t>
  </si>
  <si>
    <t>Ranges from 30 to 120 days.  Generally, solicited grants, fellowships, and contracts will be acted upon within 120 days.</t>
  </si>
  <si>
    <t>Grantees must submit annual progress reports in order to receive continuation funding.  Awards may be renewed annual for up to five years or to a lesser project period contingent upon the award specifications.  Renewals are subject to the availability of appropriations</t>
  </si>
  <si>
    <t>{"awarded":"other","description":"Funds are awarded in 12 month budget periods. Support beyond the first 12 month budget period is contingent upon evidence that the grantee has made substantial progress toward achieving the objectives and outcomes for a project, and availability of appropriations. Awards may be made for a maximum of five years. ","awardedDescription":"Electronic transfer. "}</t>
  </si>
  <si>
    <t>[{"code":"program","isSelected":true,"description":"Annual reports of progress and annual expenditures are required on all projects. Comprehensive final reports are due 90 days after the end of the project. No performance monitoring is required; however, NIDRR has established an extensive system of performance monitoring involving is program officers in oversight of progress toward goals proposed in grant applications. These activities are designed to monitor for performance and research outcomes."},{"code":"cash","isSelected":false},{"code":"progress","isSelected":false},{"code":"expenditure","isSelected":false},{"code":"performanceMonitoring","isSelected":false}]</t>
  </si>
  <si>
    <t xml:space="preserve">Proper accounting records, identifiable by grant or contract number including all receipts and expenditures, must be maintained for three years. Subsequent to audit, they must be maintained until all questions are resolved. </t>
  </si>
  <si>
    <t xml:space="preserve">(Cooperative Agreements) FY 17$103,970,000.00; FY 18 est $105,320,800.00; FY 19 FY 16$103,970,000.00; - </t>
  </si>
  <si>
    <t>The range and average vary greatly according to the competition.</t>
  </si>
  <si>
    <t>Grant administrative policies for programs and fellowships may be obtained from the program office. NIDRR program regulations are contained in 34 CFR Parts 350-359.</t>
  </si>
  <si>
    <t>Phillip Beatty330 C St SW, Washington, DC 20201 Email:&lt; a href='mailto:phillip.beatty@acl.hhs.gov'&gt;phillip.beatty@acl.hhs.gov&lt;/a&gt;Phone: (202)795-7305;</t>
  </si>
  <si>
    <t>Objectives of projects and programs must be in consonance with and should contribute to achievement of the goals and objectives of the Institute. Proposed research and development activities must be rigorous and of high quality. Adequate facilities must be available or planned to carry out the specific project or program. Personnel must be trained and qualified to carry out the proposed programs, and staffing patterns must be appropriate. Demonstrations of adequate plans and procedures for ensuring the relevance to current needs in rehabilitation and the potential for project results must be effectively utilized. Commitment of available resources on the part of the applicant and evidence that the applicant has knowledge of rehabilitation issues as well as knowledge of past and present related research activities. A statement showing that the estimated cost to the government is reasonable in relation to anticipated project results. Demonstrate the ability and capacity to achieve stated goals. Demonstrate, coordinate and cooperate with regional programs, State agency programs, and private rehabilitation facilities. Specific weighted selection criteria are contained in program regulations. For fellowships, criteria are specified in program regulations, 34 CFR Part 356. These criteria include the education and experience of the individual and the quality of the fellowship proposal.</t>
  </si>
  <si>
    <t>https://beta.sam.gov/fal/bddff03a5fc549cf941f85aa15f1a29f/view</t>
  </si>
  <si>
    <t>Every Student Succeeds Act/Preschool Development Grants</t>
  </si>
  <si>
    <t>ESSA/Preschool Development Grants Birth-5</t>
  </si>
  <si>
    <t>{"list":[{"act":{"description":"Every Student Succeeds Act/Preschool Development Grants"},"publicLaw":{"congressCode":"114","number":"95"},"USC":{"title":"42","section":"9212"},"authorizationTypes":{"USC":true,"act":true,"statute":false,"publicLaw":true,"executiveOrder":false},"usc":{"title":"42","section":"9212"}}]}</t>
  </si>
  <si>
    <t xml:space="preserve">Section 9212 of the Every Student Succeeds Act (ESSA), PL 114-95 establishes the Preschool Development Grants (PDG). This grant seeks to assist States in helping low-income and disadvantaged children enter Kindergarten prepared and ready to succeed in school and to help improve the transitions from the early care and education setting to elementary school. The overall responsibility of the ESSA PDG is to assist States in the coordination of their existing early childhood service delivery models and funding streams - for the purpose of serving more children birth through age five in a mixed delivery model. The ESSA PDG has three targeted purposes. It aims to:  _x000D_
_x000D_
"(1) assist States to develop, update, or implement a strategic plan that facilitates collaboration and coordination among existing programs of early childhood care and education in a mixed delivery system across the State designed to prepare low-income and disadvantaged children to enter kindergarten and to improve transitions from such system into the local educational agency or elementary school that enrolls such children, by—_x000D_
(A) more efficiently using existing Federal, State, local, and non-governmental resources to align and strengthen the delivery of existing programs, _x000D_
(B) coordinating the delivery models and funding streams existing in the State's mixed delivery system; and _x000D_
(C) developing recommendations to better use existing resources in order to improve-- _x000D_
(i) the overall participation of children in a mixed delivery system of Federal, State, and local early childhood education programs;_x000D_
(ii) program quality while maintaining availability of services;_x000D_
(iii) parental choice among existing programs; and _x000D_
(iv) school readiness for children from low- income and disadvantaged families, including during such children's transition into elementary school;_x000D_
_x000D_
(2) encourage partnerships among Head Start providers, State and local governments, Indian tribes and tribal organizations, private entities (including faith- and community- based entities), and local educational agencies, to improve coordination, program quality, and delivery of services; and_x000D_
_x000D_
(3) maximize parental choice among a mixed delivery system of early childhood education program providers." [Public Law 114-95, Sec 9212 (a)(1-3)]_x000D_
_x000D_
The Administration for Children and Families (ACF) at the Department of Health and Human Services (HHS) in consultation with the Department of Education (ED) will be soliciting applications from eligible States to carry out the activities of the ESSA PDG._x000D_
_x000D_
The new ESSA PDG program seeks to empower State governments to lead the way in leveraging Federal, State and local early care and education investments. States are not to create another early childhood program, but rather help coordinate early childhood programs and services that already exist in the State according to the identified needs of the State._x000D_
_x000D_
The ESSA PDG is a competitive grant authorized for up to four years - a 1 year initial grant and a renewal grant of up to 3 years. Annual funding for the program is contingent upon annual Congressional appropriation._x000D_
</t>
  </si>
  <si>
    <t xml:space="preserve">In addition to the 50 States eligible to apply for these grants in FY2018, the District of Columbia and Puerto Rico are also eligible._x000D_
In the first year of ESSA PDG implementation (Initial Planning Grants), priority will be given to States not previously awarded under the previous PDG of 2014. </t>
  </si>
  <si>
    <t>In addition to the 50 States, DC, Puerto Rico, and local communities, beneficiaries include children birth through 5 and their families.</t>
  </si>
  <si>
    <t>{"environmentalImpact":{"reports":[{"isSelected":false,"reportCode":"statement"},{"isSelected":false,"reportCode":"assessment"},{"isSelected":false,"reportCode":"ExecutiveOrder12372"},{"isSelected":true,"reportCode":"otherRequired"}]},"description":"Coordination is expected at the state level among all state departments involved in providing supportive early childhood services to children birth through age 5 and their families prior to the submission of a formal application to the Federal funding agency."}</t>
  </si>
  <si>
    <t>{"description":"45 CFR Part 75 also applies to this program.\r\nApplications will be submitted through grants.gov. Additional guidance related to the submission of the applications will be included in the Funding Opportunity Announcement."}</t>
  </si>
  <si>
    <t xml:space="preserve">Each application will be screened to determine whether it was received by the closing date and time and whether the requested amount exceeds the award ceiling. Applications that are designated as late or those with requests that exceed the award ceiling will be deemed non-responsive and will not be reviewed. _x000D_
_x000D_
Because these grants will be administered jointly by the HHS/ACF and ED, ACF and ED shall review the applications to confirm that each State submitting an application has, as of the date of the application, a mixed delivery system in place._x000D_
_x000D_
Those applications designated as on time, that do not exceed the award ceiling, and that have a mixed delivery system in place will be reviewed and evaluated by objective review panels using the criteria described in the funding opportunity announcement. Each panel is made up of individuals with knowledge and experience in the area under review. Generally, review panels are composed of three reviewers and one chairperson. _x000D_
_x000D_
Finally, once a slate has been developed, identifying the rankings of each applicant and the amount of funding requested by each, the Secretaries of both Departments will give final approval to those who will receive an award. _x000D_
</t>
  </si>
  <si>
    <t>After the initial year of funding, states are eligible to apply for a Renewal Grant of not more than 3 years to enable states to carry out activities identified in their initial grant's needs assessment and strategic plan. Recipients of the previous PDG grant will be eligible to apply for ESSA PDG Renewal Grants only after they have expended all funds from their previous PDG grant.</t>
  </si>
  <si>
    <t>{"types":{"moe":false,"formula":false,"matching":true},"matching":{"requirementFlag":"voluntary","percent":"30","description":"\"Matching requirement.--Each State that receives a grant under this section shall provide funds from non-Federal sources (which may be provided in cash or in kind) to carry out the activities supported by the grant, in an amount equal to not less than 30 percent of the amount of such grant.\" [Public Law 114-95, Sec 9212 (c)(4)]"}}</t>
  </si>
  <si>
    <t>{"awarded":"lump","description":"Grantees must obligate all discretionary funds in the fiscal year in which they are granted or in the succeeding fiscal year."}</t>
  </si>
  <si>
    <t>[{"code":"program","isSelected":true,"description":"\"A State that receives an Initial Grant must submit a final report to the Secretary not later than 6 months after the end of the grant period. The report shall include a description of—\r\n(A) how, and to what extent, the grant funds were utilized for any activities for which funds were used to meet the purposes established in this funding announcement;\r\n(B) strategies undertaken at the State level and, if applicable, local or program level, to implement recommendations in the strategic plan;\r\n(C) any new partnerships among Head Start providers, State and local governments, Indian tribes and tribal organizations, and private entities (including faith- and community-based entities); and how these partnerships improve coordination and delivery of services;\r\n(D) if applicable, the degree to which the State used information from the report required under section 13 of the Child Care and Development Block Grant Act of 2014 to inform activities, and how this information was useful in coordinating and collaborating among programs and funding sources;\r\n(E) the extent to which activities funded by the initial grant led to the blending or braiding of other public and private funding;\r\n(F) how information about available existing programs for children from birth to kindergarten entry was disseminated to parents and families, and how involvement by parents and family was improved; and\r\n(G) other State-determined and voluntarily provided information to share best practices regarding early childhood education programs and the coordination of such programs.\" [9212 (h)(1)(A-G)]\r\n "},{"code":"cash","isSelected":false},{"code":"progress","isSelected":true,"description":"The frequency of required reporting is described in each funding opportunity announcement. Grant award documents will inform grantees of the appropriate performance progress report and expenditure report form and format to use and the related timeline and due dates for submitting such reports. \r\n\r\n"},{"code":"expenditure","isSelected":true,"description":"The SF-425 Federal Financial Report for expenditure reporting is required. Further instructions will be provided with award terms and conditions that will address specific reporting periods and due dates. Additional information on frequency of reporting is available on the ACF Funding Opportunities web site at http:/www.acf.hhs.gov/grants/msg_sf425.html."},{"code":"performanceMonitoring","isSelected":true,"description":"After each state has completed its statewide birth through age 5 needs assessment and strategic plan that recommends collaboration, coordination, and quality improvement activities, it must submit evidence of such completion to HHS and ED in order to spend grant funds on activities targeted on improving overall quality of early childhood education programs in the State."}]</t>
  </si>
  <si>
    <t>Proper grant accounting records must be maintained. Awards issued under this program are subject to 45 CFR Part 75 - the Uniform Administrative Requirements, Cost Principles and Audit Requirements for HHS Awards.</t>
  </si>
  <si>
    <t>75-1819-0-1-536;</t>
  </si>
  <si>
    <t>(Project Grants) FY 19 Estimate Not Available  FY 16$0.00; FY 17$0.00; Estimate Not Available  FY 18 est $243,500,000.00; - The entire amount of funding available is $250,000,000 of which approximately 3% can be used for technical assistance, evaluation, and administrative support.</t>
  </si>
  <si>
    <t>The range of funding is anticipated to be between $5-10M per Grant Award, based on application request and supporting evidence.</t>
  </si>
  <si>
    <t>{"list":[{"fiscalYear":2017,"description":"Not Applicable Not Applicable"},{"fiscalYear":2016,"description":"Not Applicable"},{"fiscalYear":2018,"description":"It is anticipated that 45-50 applications will be received and that most applications will meet the minimum scoring threshold and will be awarded."}],"isApplicable":true}</t>
  </si>
  <si>
    <t>Richard F GonzalesSwitzer Building_x000D_
330 C Street, SW_x000D_
Room 4010A, Washington, DC 20201 Email:&lt; a href='mailto:richard.gonzales@acf.hhs.gov'&gt;richard.gonzales@acf.hhs.gov&lt;/a&gt;Phone: 2024015138;</t>
  </si>
  <si>
    <t>https://www.acf.hhs.gov/occ</t>
  </si>
  <si>
    <t>Selection criteria is still being identified.</t>
  </si>
  <si>
    <t>Jan 17,2018</t>
  </si>
  <si>
    <t>https://beta.sam.gov/fal/72e052bbb092e1b56e76ded43021893c/view</t>
  </si>
  <si>
    <t>Innovative State and Local Public Health Strategies to prevent and Manage Diabetes and Heart Disease and Stroke-</t>
  </si>
  <si>
    <t xml:space="preserve">The purpose of this program is to design, test, and evaluate novel approaches to addressing a set of evidence based strategies aimed at reducing risks, complications, and/or barriers to prevention and control of diabetes and cardiovascular disease among high-burden populations.    The Selection of high burden populations will be based on a robust analysis of diabetes and cardiovascular health burden across geographic areas and population subgroups. Population subgroups may be defined by factors such as race or ethnicity, gender, age [e.g. youth and older adults], education, income, disability, or sexual orientation, among others.   </t>
  </si>
  <si>
    <t xml:space="preserve">State or local health departments or their Bona Fide Agents (includes the District of Columbia)_x000D_
Eligibility will be limited to state and local/city/county governments with a population of 900,000 or more with the greatest potential to reach and impact large numbers of high risk/high burden populations, or their bona fide agents. Consortia of smaller local/city/county health departments may collaborate to submit one application that, collectively, represents a population of 900,000 or more._x000D_
</t>
  </si>
  <si>
    <t xml:space="preserve">Review and Selection Process: Applications will be reviewed in three phases._x000D_
_x000D_
Phase I Review: All applications will be reviewed initially for completeness by CDC OGS staff and will be reviewed jointly for eligibility by the CDC National Center for Chronic Disease Prevention and Health Promotion and CDC OGS.  Incomplete applications that do not meet the eligibility criteria will not advance to Phase II review._x000D_
_x000D_
Phase II Review:  This NOFO includes strategies in two categories, Category A (diabetes management and type 2 diabetes prevention strategies) and Category B (cardiovascular disease prevention and management strategies). In both categories, applicants will select from a menu of strategies.  Applications  will be competitive and will support the implementation and evaluation of work on a small set of innovative strategies designed to reduce risks, complications, and/or barriers to prevent and control diabetes and prevention of heart disease and stroke.  Applications will undergo an objective review panel process to evaluate complete and responsiveness according to the criteria section of the funding opportunity._x000D_
_x000D_
Phase III Review:  Applications  will be funded in order by score and rank determined by the objective review panel.  The Selecting official shall rely on the rank order established by the objective review panel as the primary factor in making awards_x000D_
</t>
  </si>
  <si>
    <t>{"awarded":"lump","description":"Funding for this program will be awarded on annual basis and the funding will be available for obligation by recipients for a period of 12-months.\r\n\r\nRecipients will receive an electronic copy of the notice of award from CDC OGS.  The notice of award shall be the only binding, authorizing document between the awardee and CDC.  The notice of award will be signed by an authorized grants management officer and e-mailed to the awardee Principal Investigator and business official.   The notice of award is expected to be complete 30-days in advance of the project period start date of September 30, 2018."}</t>
  </si>
  <si>
    <t>{"isApplicable":true,"description":"CDC requires awardees to meet all record retention requirements defined in the notice of award, the funding opportunity, the HHS grants policy statement, and 45 CFR Part 75."}</t>
  </si>
  <si>
    <t>(Cooperative Agreements) FY 17$0.00; FY 18 est $39,928,477.00; FY 19 est $39,928,477.00; - This new program  is being funded by two divisions DDT and DHDSP. (DP18-1817)</t>
  </si>
  <si>
    <t xml:space="preserve">Awards for this new program are expected to range from $1,000,000 to $3,500,000.  Awards will be based on activities proposed by the applicant, the burden of disease of diabetes and heart disease and stroke, and the recipient’s potential reach and effect outcomes for large numbers of adults.  </t>
  </si>
  <si>
    <t xml:space="preserve"> Review and Selection Process: Applications will be reviewed in three phases._x000D_
_x000D_
Phase I Review: All applications will be reviewed initially for completeness by CDC OGS staff and will be reviewed jointly for eligibility by the CDC National Center for Chronic Disease Prevention and Health Promotion and CDC OGS.  Incomplete applications that do not meet the eligibility criteria will not advance to Phase II review._x000D_
_x000D_
Phase II Review:  This NOFO includes strategies in two categories, Category A (diabetes management and type 2 diabetes prevention strategies) and Category B (cardiovascular disease prevention and management strategies). In both categories, applicants will select from a menu of strategies.  Applications will be competitive and will support the implementation and evaluation of work on a small set of innovative strategies designed to reduce risks, complications, and/or barriers to prevent and control diabetes and prevention of heart disease and stroke.  Applications will undergo an objective review panel process to evaluate complete and responsiveness according to the criteria section of the funding opportunity._x000D_
_x000D_
Phase III Review:  Applications will be funded in order by score and rank determined by the objective review panel.  The Selecting official shall rely on the rank order established by the objective review panel as the primary factor in making awards.  _x000D_
</t>
  </si>
  <si>
    <t>Feb 14,2018</t>
  </si>
  <si>
    <t>https://beta.sam.gov/fal/b2f8cbdcb79bc9660a4d1cb9306ce9fa/view</t>
  </si>
  <si>
    <t>WELL-INTEGRATED SCREENING AND EVALUATION FOR WOMEN ACROSS THE NATION (WISEWOMAN)</t>
  </si>
  <si>
    <t>WISEWOMAN</t>
  </si>
  <si>
    <t>{"list":[{"act":{"description":"This program is authorized under 42 U.S.C. § 300l-1 (2012), sections 1501-1510 [42 U.S.C. 300k, 42 U.S.C. 300l, 42 U.S.C. 300m, 42 U.S.C. 300n, 42 U.S.C. 300 n-1, 42 U.S.C. 300 n-2, 42 U.S.C. 300 n-3, 42 U.S.C. 300 n-4, 42 U.S.C. 300 n-4a, 42 U.S.C. 300 n-5] of the Public Health Service Act, as amended.  WISEWOMAN must follow the legislative requirements detailed in these sections"},"authorizationTypes":{"USC":false,"act":true,"statute":false,"publicLaw":false,"executiveOrder":false}}]}</t>
  </si>
  <si>
    <t xml:space="preserve">The purpose of this competitive five-year program is to fund state health departments and tribal organizations to extend services to improve prevention, detection, and control of CVD risk factors for low-income, uninsured, or underinsured women by offering CVD screening, risk reduction counseling, referral to medical services, referral to programs, and resources to support positive cardiovascular health. </t>
  </si>
  <si>
    <t xml:space="preserve">State and the District of Columbia government; local government or their Bona Fide Agent;  U.S. Territory or Possession; Federally Recognized Indian Tribal Government; Native American Organization (American Indian/Alaska native tribally designated organization)._x000D_
1.	Eligible Applicants: _x000D_
•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 _x000D_
•	American Indian/Alaska Native tribal governments (federally recognized or state-recognized)_x000D_
•	American Indian/Alaska native tribally designated organizations_x000D_
_x000D_
2.	Special Eligibility Requirements:  _x000D_
Applicants must be recipients of the NBCCEDP program funding._x000D_
</t>
  </si>
  <si>
    <t>Beneficiaries of this program include: Women who are ages 40-64 and eligible through the National Breast and Cervical Cancer Early Detection Program criteria.</t>
  </si>
  <si>
    <t xml:space="preserve">Review and Selection Process: Applications will be reviewed in three phases._x000D_
_x000D_
Phase I Review: All applications will be reviewed initially for completeness by CDC OGS staff and will be reviewed jointly for eligibility by the CDC National Center for Chronic Disease Prevention and Health Promotion and CDC OGS.  Incomplete applications that do not meet the eligibility criteria will not advance to Phase II review._x000D_
_x000D_
Phase II Review: This funding opportunity is comprised of two components – Core Component and Innovation Component.  _x000D_
Core Component:  _x000D_
This competitive Core Component will support the implementation and evaluation of a core set of evidence-based strategies designed to reduce risks, complications, and barriers to the prevention and control of heart disease and stroke among the target population. Applicants must propose a comprehensive work plan that addresses hypertension in alignment with the following broad Strategies indicated in the NOFO. Applicants for the Core Component must propose criteria for selection of health systems and communities in which to work, based on a robust analysis of overall health burden and across population subgroups.  Proposals must include clinical and community partners that will support the delivery of services. Letters of support with a firm commitment from providers and partners should be included in the application._x000D_
_x000D_
Innovation Component:_x000D_
This competitive Innovation Component will support the implementation and evaluation of a small set of innovative strategies designed to reduce risks, complications, and barriers to the prevention and control of heart disease and stroke. All applicants must apply for the Core Component in order to be considered for the Innovation Component.  Only those successful applicants under the Core Component will be eligible for Innovation Component funding. Applicants must apply for Innovation Component funding at the same time they make application for Core Component funding. _x000D_
_x000D_
Phase III Review:  Applications submitted under the Core Component will be funded by score and rank as determined by the objective review panel.  Applications submitted under the Innovation Component will be funded by score and rank determined by the objective review panel.  The Selecting official shall rely on the rank order established by the objective review panel as the primary factor in making awards.  _x000D_
</t>
  </si>
  <si>
    <t>{"types":{"moe":false,"formula":false,"matching":true},"formula":{"title":"","chapter":"","part":"","subPart":"","publicLaw":"","description":""},"matching":{"requirementFlag":"voluntary","percent":"0","description":"In preparing budgets, applicants must include financial participation described below.\r\n\r\nRecipient financial participation is required for this program in accordance with the authorizing legislation.  Section 1502(a) and (b)(1), (2), and (3) of the PHS Act, as amended, requires matching funds from non-Federal sources in an amount not less than one dollar for every three dollars of Federal funds, a ratio of 3:1, awarded under this program.  However, Title 48 of the US Code 1469a (d) requires DHHS to waive matching fund requirements for Guam, U.S. Virgin Islands, American Samoa, and the Commonwealth of the Northern Mariana Islands up to $200,000. \r\n\r\nThe match requirement may include third-party in-kind contributions, as well as expenditures from the grantee.  The matching funds may be cash, in-kind or donated services or equipment. Public Law 93-638 authorizes tribal organizations contracting under the authority of Title I to use funds received under the Indian Self-Determination Act as matching funds.  \r\n\r\nMatching funds may not include: 1) payment for treatment services or the donation of treatment services; 2) services assisted or subsidized by the Federal government; or 3) the indirect or overhead costs of an organization.  All costs designated as meeting the match requirement must be documented by the applicant and will be subject to audit.  Documentation of appropriate matching is to be provided in the detailed budget and narrative justification.  \r\n"},"moe":{"description":""}}</t>
  </si>
  <si>
    <t>{"awarded":"lump","description":"Funding for this program will be awarded on annual basis and the funding will be available for obligation by recipients for a period of 12-months"}</t>
  </si>
  <si>
    <t>[{"code":"program","isSelected":true,"description":"Awardees will be expected to provide reports so that CDC can provide continuous program monitoring.  These reports identify successes and challenges that awardees encounter throughout the project period.  Also, reporting is a requirement for awardees who want to apply for yearly continuation of funding.  Awardees will be expected to submit annual performance reports, ongoing performance measure data, administrative reports, and a final performance and financial report.  A detailed explanation of any additional reporting requirements will be provided in the notice of award to successful applicants."},{"code":"cash","isSelected":true,"description":"Cash Reports are required to be submitted to the HHS Payment Management System per HHS Policy. "},{"code":"progress","isSelected":true,"description":"Progress reports are required on annual basis."},{"code":"expenditure","isSelected":true,"description":"Awardees will submit Annual Federal Financial Reports using the SF-425.  These reports are required and must be submitted to the CDC Grants Management Officer no later than 90-days after the end of each budget period. "},{"code":"performanceMonitoring","isSelected":true,"description":"Annual performance progress and monitoring reports will be expected from all awardees no later than 120 days prior to the end of each budget period.  This report will serve as the continuation application for the follow-on budget period.  The contents of the report should include the information specified in the solicitation from the CDC Grants Management Officer. "}]</t>
  </si>
  <si>
    <t>(Cooperative Agreements (Discretionary Grants)) FY 17$14,549,174.00; FY 18 est $16,296,500.00; FY 19 est $16,296,500.00; - FY17 funding support last year of DP13-1302
FY18  funding supports DP-18-1816.</t>
  </si>
  <si>
    <t>Awards are expected to range from $500,000 to $2,500,000 (total award for both Core and innovation Components, were applicable). All activities supported through this NOFO must contribute to health improvements across the target population and across population subgroups. Award recipients must demonstrate significant disease burden to allow the strategies supported by this NOFO to reach a significant proportion of the target population. Funding strategy will also include the awardees’ proposed activities and goals, estimated population reach, and program capacity as described in the application.</t>
  </si>
  <si>
    <t>Rebekah Buckley4770 Buford Highway, MS-F75, Atlanta, GA 30341 Email:&lt; a href='mailto:eut9@cdc.gov'&gt;eut9@cdc.gov&lt;/a&gt;Phone: 7704886215;</t>
  </si>
  <si>
    <t>Feb 18,2018</t>
  </si>
  <si>
    <t>https://beta.sam.gov/fal/6a2ad59f0af84abc824d48e781c1535c/view</t>
  </si>
  <si>
    <t xml:space="preserve">PPHF2018-National Organization for Chronic Disease Prevention and Health Promotion-financed in part by 2018 Prevention and Public Health Funds	</t>
  </si>
  <si>
    <t>{"list":[{"act":{"description":"This program is authorized under sections 301(a) and 317(k)(2) of the Public Health Services Act, [42 U.S.C. Section 241(a) and 247b(k)(2)], as amended. Title IV Section 4002 of the Affordable Care Action, Prevention and Public Health Fund \r\n\r\n"},"authorizationTypes":{"USC":false,"act":true,"statute":false,"publicLaw":false,"executiveOrder":false}}]}</t>
  </si>
  <si>
    <t>This program supports the development of effective state chronic disease programs to strengthen public health science and practice by addressing crosscutting functions, domains, settings, risk factors and diseases. Long-term outcomes include: increased availability and accessibility of learning opportunities addressing leadership and chronic disease prevention approaches; improvements in processes and systems for public health planning, implementation and evaluation; increased implementation of evidence-based public health approaches; and increased dissemination of public health tools and resources.</t>
  </si>
  <si>
    <t>The intent of this funding is to support the development of effective state chronic disease programs by disseminating effective chronic disease prevention and health promotion approaches to strengthen public health science and practice. Funding eligibility is limited to national, public non-profit organizations, that work with state and territorial health departments and whose primary focus is chronic disease prevention and health promotion.</t>
  </si>
  <si>
    <t>Applications will be submitted via GrantSolutions.  All applications submitted by the deadline that are complete and responsive will be included in the objective review process, receive a written critique and be scored according to published review criteria.  Successful applicants will receive a Notice of Award from the CDC Office of Financial Resources.  The Notice of Award shall be the only binding, authorizing document between the recipient and CDC and will be signed by an authorized CDC Grants Management Officer.</t>
  </si>
  <si>
    <t>The project period is 5 years with 12 month budget periods.  Throughout the project period, CDC’s commitment to continuation of awards will be conditioned on the availability of funds, evidence of satisfactory progress by the awardee (as documented in required reports, in documented technical assistance, and in other relevant documented activities), and the determination that continued funding is in the best interest of the federal government.</t>
  </si>
  <si>
    <t>{"awarded":"lump","description":"The project period is 5 years with 12 month budget periods"}</t>
  </si>
  <si>
    <t>[{"code":"program","isSelected":true,"description":"The reporting schedule will be based on the requirements listed in the notice of funding opportunity. An Annual Progress Report and a final progress report and final Federal Financial Report are due 90 days after the end of the project period"},{"code":"cash","isSelected":false},{"code":"progress","isSelected":true,"description":"An Annual Progress Report is due 90 days after the end of the budget period.  The Annual Progress Report will describe successes, challenges, and progress toward goals, objectives, and performance measures"},{"code":"expenditure","isSelected":true,"description":" Federal Financial Report (SF425) are due 90 days after the end of the budget period"},{"code":"performanceMonitoring","isSelected":true,"description":"Awardee performance will be monitored through: (1) technical review of the Annual Progress Report, (2) ongoing communication between the awardee, project officer, and grants management officer via e-mail, conference calls, and meetings, and (3) periodic site visits.  The awardee will describe their activities and progress toward meeting goals, objectives, and performance measures in the submitted progress reports."}]</t>
  </si>
  <si>
    <t>(Cooperative Agreements) FY 18 est $2,500,000.00; FY 19 est $2,500,000.00; FY 17$0.00;</t>
  </si>
  <si>
    <t xml:space="preserve">Chronic Disease Prevention System: www.cdc.gov/chronicdisease/about/prevetnion.htm_x000D_
National Public Health Workforce Strategic Roadmap: www.cdc.gov/ophss/csels/dsepd/strategic-workforce-activities/ph-workforce/roadmap.html_x000D_
-National Consortium for Public Health Workforce Development Report: A Call to Action: www.debeaumont.org/consortiumreport_x000D_
-The Guide to Community Preventive Services: www.thecommunityguide.org/index.html_x000D_
-The National Prevention Strategy: www.surgeongeneral.gov/initiatives/prevention/strategy/report.pdf_x000D_
The Surgeon General’s Call to Action to Support Breastfeeding: www.surgeongeneral.gov/library/calss/breastfeeding/index.html_x000D_
National Physical Activity Plan: www.physicalactivityplan.org_x000D_
Dietary Guidelines for Americans, 2010: www.cnpp.usda.gov/DGAs2010-PolicyDocument.htm_x000D_
Million Hearts: www.millionhearts.hhs.gov_x000D_
National Diabetes Prevention Program: www.cdc.gov/diabetes/prevention/index.htm_x000D_
School Health Guidelines to Promote Healthy Eating and Physical Activity: www.cdc.gov/mmwr/pdf/rr/rr6005.pdf_x000D_
Accelerating Progress in Obesity Prevention: Solving the Weight of the Nation: www.iom.edu/Reports/2012/Accelerating-Progress-in-Obesity-Prevention.aspx_x000D_
_x000D_
_x000D_
</t>
  </si>
  <si>
    <t>Cathleen Walsh477 Buford Highway, NE, Atlanta, GA 30341 Email:&lt; a href='mailto:cmw@cdc.gov'&gt;cmw@cdc.gov&lt;/a&gt;Phone: 7704880877;</t>
  </si>
  <si>
    <t xml:space="preserve">93.809 National Organizations for Chronic Disease Prevention and Health Promotion	; </t>
  </si>
  <si>
    <t xml:space="preserve">Fiscal Year2018: Number:_x000D_
Agency: Department of Health and Human Services_x000D_
Office: Centers for Disease Control and Prevention_x000D_
_x000D_
 National Organization for Chronic Disease Prevention and Health Promotion, supports application of strategies and activities that strengthen leadership and expertise and build self-efficacy to effectively implement chronic disease prevention and health promotion programs to achieve measurable improvements in chronic disease prevention and health promotion in each state._x000D_
Fiscal Year2017: _x000D_
CDC-RFA-DP15-1512, National Organization for Chronic Disease Prevention and Health Promotion, supports application of strategies and activities that strengthen leadership and expertise and build self-efficacy to effectively implement chronic disease prevention and health promotion programs to achieve measurable improvements in chronic disease prevention and health promotion in each state._x000D_
Fiscal Year2019: _x000D_
 National Organization for Chronic Disease Prevention and Health Promotion, supports application of strategies and activities that strengthen leadership and expertise and build self-efficacy to effectively implement chronic disease prevention and health promotion programs to achieve measurable improvements in chronic disease prevention and health promotion in each state._x000D_
</t>
  </si>
  <si>
    <t>Feb 21,2018</t>
  </si>
  <si>
    <t>https://beta.sam.gov/fal/7aaad6b406aa1ed82dbac249e446cd62/view</t>
  </si>
  <si>
    <t>State Physical Activity and Nutrition (SPAN</t>
  </si>
  <si>
    <t>{"list":[{"act":{"description":"This program is authorized under sections 301 and 317(k)(2) of the Public Health Service Act [42 USC 241(a) and 247(b)(k)(2), as amended]."},"authorizationTypes":{"USC":false,"act":true,"statute":false,"publicLaw":false,"executiveOrder":false}}]}</t>
  </si>
  <si>
    <t>This NOFO supports recipients to implement state and local nutrition and physical activity interventions that support healthy nutrition, safe and accessible physical activity, and breastfeeding within states and/or the District of Columbia</t>
  </si>
  <si>
    <t>Applicants must provide evidence of the authority to direct work on government public health systems at the state and local levels to readily implement this state based program.</t>
  </si>
  <si>
    <t>{"description":"• Letter of Intent\r\n• Criteria used for selection of the target population and geographic areas of focus based on statewide burden data.\r\n• Evidence of authority to work on government public health systems at the state and local level\r\n","isApplicable":true}</t>
  </si>
  <si>
    <t xml:space="preserve">Applicants that meet the eligibility criteria must also meet responsiveness criteria in order to advance to objective merit (Phase II) review.  After review and approval, a notice of award is prepared and processed, along with appropriate notification_x000D_
to the public, initial award provides funds for first budget period (usually 12 months) and Notice of Award_x000D_
indicates support recommended for the remainder of project period, allocation of Federal funds by budget_x000D_
categories, and special conditions, if any. _x000D_
</t>
  </si>
  <si>
    <t>[{"code":"program","isSelected":true,"description":"Recipient Evaluation and Performance Measurement Plan, including Data Management Plan (DMP) reporting is required six (6) months into award performance period."},{"code":"cash","isSelected":false,"description":""},{"code":"progress","isSelected":true,"description":"Annual progress reports are required no later than 120 days before end of each budget period and serves as a continuation application.  Interim reporting requirements may be delineated in the NOFO."},{"code":"expenditure","isSelected":true,"description":"Financial status reports are required annually. Upon completion of the project, final financial status reports are required. Payment Management System (PMS) Reporting is due quarterly."},{"code":"performanceMonitoring","isSelected":true,"description":"Upon completion of the project performance reports are required. "}]</t>
  </si>
  <si>
    <t xml:space="preserve">Financial records, supporting documents, statistical records, and all other records pertinent to the project_x000D_
must be kept readily available for review by personnel authorized to examine PHS grant accounts. Records_x000D_
must be maintained for a minimum of 3 years after the end of a budget period. If questions still remain, such_x000D_
as those raised as a result of an audit, records must be retained until completion or resolution of any audit in_x000D_
process or pending resolution. Property records must be retained in accordance with PHS Grants Policy_x000D_
Statement requirements._x000D_
</t>
  </si>
  <si>
    <t>(Project Grants) FY 17$0.00; FY 18 est $14,088,691.00; FY 19 est $14,088,691.00; - This number supports a new FY18 program (DP18-1807)</t>
  </si>
  <si>
    <t>Base funding level is $13,000,000  with potential for up to $15,000,000 annually for each of the five year budget periods.  Based on available funding. _x000D_
_x000D_
$600,000 - $1,250,000 annually.</t>
  </si>
  <si>
    <t>Regulations governing this program are published in the application kit and identified on the notices of award. PHS Grants Policy Statement No. 94-50,000 (Revised) April l, 1994. Code of Federal Regulations 45 CFR Part 72.</t>
  </si>
  <si>
    <t xml:space="preserve">Applicants that meet the eligibility criteria must also meet responsiveness criteria in order to advance to objective merit (Phase II) review. Eligible applications will be reviewed for responsiveness in accordance with the criteria below. Non-responsive applications will not advance Phase II review. _x000D_
_x000D_
Applicants must provide evidence of the authority to direct work on government public health systems at the state and local levels to readily implement this state based program.   Applicants must demonstrate established experience and organizational capacity to meet implementation readiness requirements for this NOFO and meet other minimum requirements as provided in the NOFO._x000D_
</t>
  </si>
  <si>
    <t>Mar 15,2018</t>
  </si>
  <si>
    <t>https://beta.sam.gov/fal/9c5e2c6ee49e4c6a92e9fb1d1d6cc6c2/view</t>
  </si>
  <si>
    <t>Indian Self-Determination</t>
  </si>
  <si>
    <t>(Indian Self-Determination 638 Contracts)</t>
  </si>
  <si>
    <t>{"list":[{"act":{"description":"Indian Self-Determination and Education Assistance Act"},"publicLaw":{"congressCode":"93","number":"638"},"authorizationTypes":{"USC":false,"act":true,"statute":false,"publicLaw":true,"executiveOrder":false}}]}</t>
  </si>
  <si>
    <t>To enable Indian tribes to assume the management and operation of programs, functions, services, and activities (PFSA) for the delivery of health care to Indian people.  To enter into a self- determination contract or contracts with Indian tribes or tribal organizations (T/TO) interested in transferring the responsibility for the administration and provision of health services from the government to tribal leadership.</t>
  </si>
  <si>
    <t>Any federally-recognized tribe that formally requests, through a governing body action, a resolution, to enter into a self-determination contract or contracts for the purpose of planning, conducting, and administering programs, or portions thereof, including construction programs, provided that the T/TO submits a contract proposal that conforms to the requirements contained in 25 CFR 900.8 may apply.</t>
  </si>
  <si>
    <t>Indian tribes will benefit.</t>
  </si>
  <si>
    <t>{"environmentalImpact":{"reports":[{"isSelected":false,"reportCode":"statement"},{"isSelected":false,"reportCode":"assessment"},{"isSelected":false,"reportCode":"ExecutiveOrder12372"},{"isSelected":true,"reportCode":"otherRequired"}]},"description":"The Agency shall, within 30 days of receipt of a notice of intent to contract, provide the tribe pre- proposal technical assistance, if requested to do so. The Agency will also notify the tribe of the amount of funds available to contract, under 106(a) of the ISDA, and begin planning for the transfer of responsibilities and funding to the tribe."}</t>
  </si>
  <si>
    <t>{"description":"A tribe or tribal organization may submit a proposal for a self-determination contract or a proposal to amend or renew an existing contract.  Unless there is a declination issue the Secretary shall within 90 days after receiving the proposal, approve the proposal and award a contract to the tribe.  Declination issues are: (A) The service to be rendered to the Indian beneficiaries of the particular program or function to be contracted will not be satisfactory; (B) adequate protection of trust resources is not assured; (C) the proposed project or function to be contracted for cannot be properly completed or maintained by the proposed contract; (D) the amount of funds proposed under the contract is in excess of the applicable funding level for the contract as determined under Section 106(a); or (E) the program, function, service, or activity (or portion thereof) that is the subject of the proposal is beyond the scope of programs, functions, services, or activities covered under paragraph (1) because the proposal includes activities that cannot lawfully be carried out by the contractor."}</t>
  </si>
  <si>
    <t>The agency negotiation team and the representatives of the tribe shall develop the agenda for the contract negotiation session(s).  The agency negotiation team should assure that any issues identified during the proposal review stage, together with any agency recommendations for overcoming these issues, are raised at the negotiations.  Title I contracts are generally awarded at the area office level.  They are awarded for a definite period of time (1 to 3 years) or may be designated as "mature" and awarded for a definite or indefinite period of time.</t>
  </si>
  <si>
    <t>Section 102 of the ISDA and Subpart L of the regulations are the basic sections covering the appeal procedures. Section 900.150 of 25 CFR lists the decisions a T/TO can appeal under Subpart L (25 CFR 900.150-169).  The procedures here apply to those appeals.  Also, 25 CFR Section 900.151 of the regulations describes appeals that are covered under Subpart N of the regulations and other appeals.  The T/TO has three options in appealing a decision under 25 CFR 900-150.  The T/TO can request an informal conference and/or can file a formal appeal. The T/TO also has the option of going directly to the Federal court at any time.</t>
  </si>
  <si>
    <t>Annual funding agreements are renegotiated and renewed annually.  Title I contracts may be designated as "mature" and awarded for a definite or indefinite period of time.</t>
  </si>
  <si>
    <t>{"types":{"moe":false,"formula":false,"matching":true},"matching":{"requirementFlag":"voluntary","percent":"0","description":"A T/TO may use funds provided under a Title I contract to meet matching or close participation requirements under other Federal and nonfederal programs. "}}</t>
  </si>
  <si>
    <t>{"awarded":"quarterly","description":"n/a"}</t>
  </si>
  <si>
    <t>{"isApplicable":true,"description":"Section 5(f) of the ISDA requires a T/TO to submit an annual \"Single Audit Act\" as required by Chapter 75 of Title 31 U.S.C. OMB Circular No. A-133, Audits of States, Local Governments and Nonprofit Organizations, revised June 24, 1997, rescinded circular No. A-128 and superseded the Prior version of A-133.  Revised circular No. A-133 now applies to T/TO.  "}</t>
  </si>
  <si>
    <t>Department of Health and Human Services (DHHS) and the Comptroller General of the United States or any of their authorized representatives, shall have the right to access any books, documents, papers, or other records of a grantee, subgrantee, contractor, or subcontractor, which are pertinent to the HHS award, in order to make audits, examinations, excerpts, and transcripts.  Grantees are required to maintain accounting records 3 years after the end of the budget period of the award.  If any litigation, claim, negotiation, audit or other action involving the records shall be retained until completion of the action and resolution of all issues arising from it, or until the end of the regular 3-year period, whichever is later.</t>
  </si>
  <si>
    <t>75-0391-0-1-551;</t>
  </si>
  <si>
    <t>(Direct Payments for Specified Use) FY 17 est $458,327,678.00; FY 16$458,327,678.00; FY 18 est $458,327,678.00;</t>
  </si>
  <si>
    <t xml:space="preserve">$31,963 to $25,950,652; $1,722,872. </t>
  </si>
  <si>
    <t>Public Law 93-638, as amended, Internal Agency Procedures Manual for Contracting Under Title I of the Indian Self-Determination and Education Assistance Act; Indian Health Circular No. 2000-01, "Contract Support Costs apply."</t>
  </si>
  <si>
    <t>{"flag":"none","description":"Program Contact: Jennifer Cooper, Acting Director, Office of Direct Service and Contracting Tribes, 5600 Fishers Lane, Mail Stop: 08E02, Rockville, MD 20857.  Telephone: (301) 443-1104.\r\n\r\nGrants Management Contact: Mr. Robert Tarwater, Director, Division of Grants Management, Indian Health Service, 5600 Fishers Lane, Mail Stop 09E70, Rockville, MD 20857.  Telephone: (301) 443-5204, Fax (301) 594-0899."}</t>
  </si>
  <si>
    <t>Grants Policy Office, 5600 Fishers Lane, Mail Stop: 09E70, Rockville, MD 20857 Email:&lt; a href='mailto:grantspolicy@ihs.gov'&gt;grantspolicy@ihs.gov&lt;/a&gt;Phone: (301) 443-5204.;</t>
  </si>
  <si>
    <t>Applicants who meet the requirements of Section 102 of Public Law 93-638, as amended, and provide a proposal in accordance with 25 CFR 900 will be funded.</t>
  </si>
  <si>
    <t>https://beta.sam.gov/fal/5d0a45c46d2d3ab31e883adc2b409772/view</t>
  </si>
  <si>
    <t>Tribal Self-Governance Program: Planning and Negotiation Cooperative Agreement</t>
  </si>
  <si>
    <t>(Tribal Self Governance)</t>
  </si>
  <si>
    <t>{"list":[{"act":{"description":"Indian Self-Determination and Education Assistance Act (ISDEAA), 25 U.S.C. § 458aaa-2(e)-(f); 42 C.F.R. §§ 137.24-26."},"authorizationTypes":{"USC":false,"act":true,"statute":false,"publicLaw":false,"executiveOrder":false}}]}</t>
  </si>
  <si>
    <t>To enable Federally recognized Indian tribes to enter into agreements that would allow them to assume programs, services, functions, and activities (PSFA) (or portions thereof) that the IHS would otherwise provide for Indians because of their status as Indians. To accomplish this objective, the Indian Health Service (IHS) offers Planning and Negotiation Cooperative Agreements each year for: (1) additional tribes interested in participating in the IHS Tribal Self-Governance Program, and (2) existing Self-Governance Tribes that would like to plan for the assumption of new and/or expanded programs. The Planning Cooperative Agreements allow Tribes to gather information to determine the current types and extent of PSFA and funding levels available within its service areas and to plan for the types and extent of PSFA and funding to be made available to the tribe under a compact. The Negotiation Cooperative Agreements provide Tribes with additional funding to defray costs involved in and preparing to negotiate Self-Governance compacts pursuant to Title V of the ISDEAA.</t>
  </si>
  <si>
    <t>For Planning Cooperative Agreements, any Federally recognized tribe that (1) formally requests, through a governing body action, a Planning Cooperative Agreement for the purpose of preparing to enter the IHS Tribal Self-Governance Program and (2) has furnished organization-wide single audit reports as prescribed by Pub. L. 96-502, the Single Audit Act of 1984, as amended, for the previous three years that contain no uncorrected significant and material audit exceptions. See OMB Circular No. A-133 (June 27, 2003 and June 26, 2007). For Negotiation Cooperative Agreements, in addition to the two criteria listed above, applicants must have successfully completed the planning phase as described at 42 C.F.R. § 137.20.</t>
  </si>
  <si>
    <t>Federally recognized Indian tribes and tribal organizations (as defined in 25 U.S.C. § 458aaa-(b)) may benefit.</t>
  </si>
  <si>
    <t>{"description":"For planning, costs will be determined in accordance with OMB Circular No. A-87 for State and Local Governments and Indian tribes and applicable grant administration regulations 45 CFR Part 92.","isApplicable":false}</t>
  </si>
  <si>
    <t>{"description":"The preferred method for receipt of applications is electronic submission through http://www.Grants.gov.  However, should any technical problems arise regarding the submission, please contact Grants.gov Customer Support by telephone at (800) 518-4726 or by electronic mail at support@grants.gov.  Customer Support is available 24 hours a day, 7 days a week (except for Federal Holidays).  If problems persist, please contact Paul Gettys, Division of Grants Management Systems Coordinator by telephone at (301) 443-2114 or by e-mail to Paul.Gettys@ihs.gov at least ten (10) days prior to the application deadline. To submit an application electronically, please use the Internet Website located at http://www.Grants.gov.  Download a copy of the application package, on the Grants.gov website, complete it offline and then upload and submit the application via the Grants.gov site.  An electronic copy of a grant application submitted by electronic mail to the IHS will not be accepted."}</t>
  </si>
  <si>
    <t>Cooperative agreements are made directly by the IHS to the Indian tribal applicants, based on results of an Objective Review process.</t>
  </si>
  <si>
    <t>Within 45 days of IHS deadline.</t>
  </si>
  <si>
    <t>Per 42 C.F.R. § 137.416, decisions relating to the award of Cooperative Agreements may be appealed under 45 C.F.R. Part 5.</t>
  </si>
  <si>
    <t>[{"code":"program","isSelected":false},{"code":"cash","isSelected":true,"description":"Federal cash transaction reports are due 30 days after the close of every calendar quarter to the Payment Management Service (PMS), Payment Management Branch.  Please refer to the PMS website (http://www.dpm.psc.gov/) for additional guidance."},{"code":"progress","isSelected":true,"description":"Progress reports are required to be submitted semi-annually and within 30 days after the budget period ends.  A final report must be submitted within 90 days of expiration of the budget/ project period."},{"code":"expenditure","isSelected":true,"description":"Financial status reports are required to be submitted quarterly within 30 days after the budget period ends.  Final financial status reports are due within 90 days of expiration of the budget/project period."},{"code":"performanceMonitoring","isSelected":true,"description":"Grantees must submit the reports consistent with the applicable deadlines identified in the Standard Grant Conditions.  Failure to submit required reports within the time allowed may result in suspension or termination of an active grant, withholding of additional awards for the project, or other enforcement actions such as withholding of payments or converting to the reimbursement method of payment."}]</t>
  </si>
  <si>
    <t>HHS and the Comptroller General of the United States, or any of their authorized representatives, shall have the right to access any books, documents, papers, or other records of a grantee, subgrantee, contractor, or subcontractor, which are pertinent to the HHS award, in order to make audits, examinations, excerpts and transcripts. Grantees are required to maintain accounting records 3 years after the end of the budget period of the award.  If any litigation, claim, negotiation, audit or other action involving the records shall be retained until completion of the action and resolution of all issues which arise from it, or until the end of the regular 3-year period, whichever is later.</t>
  </si>
  <si>
    <t>(Cooperative Agreements) FY 18 est $840,000.00; FY 16$887,328.00; FY 17 est $840,000.00;</t>
  </si>
  <si>
    <t>Range $48,000 to $120,000</t>
  </si>
  <si>
    <t>Indian Self-Determination and Education Assistance Act (ISDEAA), 25 U.S.C. § 458aaa-2(e)-(f); 42 C.F.R. §§ 137.24-26.</t>
  </si>
  <si>
    <t>{"flag":"none","description":"Program Contact: Ms. Anna Johnson, Policy Analyst, Office of Tribal Self-Governance, Indian Health Service, 5600 Fishers Lane, Mail Stop: 08E05, Rockville, Maryland 20857.  Phone: (301) 443-7821 Fax: (301) 443-1050.  \r\n\r\nGrants Management Contact: Mr. Robert Tarwater, Director, Division of Grants Management, Indian Health Service, 5600 Fishers Lane, Mail Stop 09E70, Rockville, MD 20857.  Telephone: (301) 443-5204, Fax (301) 594-0899."}</t>
  </si>
  <si>
    <t>Grants Policy Office, 5600 Fishers Lane, Mail Stop: 09E70, Rockville, MD 20857 Email:&lt; a href='mailto:grantspolicy@ihs.gov'&gt;grantspolicy@ihs.gov&lt;/a&gt;Phone: 301-443-5204.;</t>
  </si>
  <si>
    <t>Introduction and Need for Assistance; Project Objective(s), Work Plan and Approach; Program Evaluation; Organizational Capabilities, Key Personnel and Qualifications; Categorical Budget and Budget Justification.</t>
  </si>
  <si>
    <t>https://beta.sam.gov/fal/b2c1d0c91db61e456ffdd32f3a577011/view</t>
  </si>
  <si>
    <t>Partner Actions to Improve Oral Health Outcomes</t>
  </si>
  <si>
    <t>Eligible applicants are the official State and territorial health agencies of the United States, the District of Columbia, tribal organizations, the Commonwealth of Puerto, the Virgin Islands, Guam, the Northern Mariana Islands, the Federated States of Micronesia, the Republic of the Marshall Islands, the Republic of Palau, and Amercian Samoa, or their Bona Fide Agents. For specific funding announcements, eligible applicants may be more limited; for example, State governments, including the District of Columbia, or  their Bona Fide Agents</t>
  </si>
  <si>
    <t>{"description":"Applicants should document the need for assistance, state the objectives of the project, outline the methods of operation, describe evaluation procedures, and provide a budget with justification for funds requested.  Costs will be determined in accordance with OMB Uniform Guidance:  Administrative Requirements, costs Principles, and Audit Requirements for Federal Awards (2 CFR 200)","isApplicable":true}</t>
  </si>
  <si>
    <t>After Review and approval, a Notice of Award (NOA) is prepared and processed, along with appropriate notification to the public</t>
  </si>
  <si>
    <t>{"awarded":"lump","description":"12 budget period within a 5 year project period. continuations are based on availability of funds."}</t>
  </si>
  <si>
    <t>[{"code":"program","isSelected":true,"description":".Progress reports are required on an annual basis."},{"code":"cash","isSelected":false},{"code":"progress","isSelected":true,"description":"Progress reports are required on an annual basis."},{"code":"expenditure","isSelected":true,"description":"Annual Federal Financial Report is due 90 days after the end of a project."},{"code":"performanceMonitoring","isSelected":true,"description":"Progress reports, including progress on performance measures, are required on an annual basis."}]</t>
  </si>
  <si>
    <t>(Cooperative Agreements) FY 17$350,000.00; FY 18 est $350,000.00; FY 19 est $350,000.00;</t>
  </si>
  <si>
    <t>Mar 21,2018</t>
  </si>
  <si>
    <t>https://beta.sam.gov/fal/c9e20e43b2534462a8325619f86bfe64/view</t>
  </si>
  <si>
    <t>Food Safety and Security Monitoring Project</t>
  </si>
  <si>
    <t>FERN Grant Program</t>
  </si>
  <si>
    <t>{"list":[{"act":{"description":"Public Health Security and Bioterrorism Preparedness and Response Act of 2002"},"publicLaw":{"congressCode":"107","number":"188"},"authorizationTypes":{"USC":false,"act":true,"statute":false,"publicLaw":true,"executiveOrder":false}}]}</t>
  </si>
  <si>
    <t xml:space="preserve">To complement, develop and improve State, Indian Tribal, and local food safety and security testing programs for equipment, supplies, personnel, training, and facility upgrades to FERN microbiological, chemical, and radiological laboratories to establish additional reliable laboratory sample analysis capacity and analysis of surveillance samples.   </t>
  </si>
  <si>
    <t>These cooperative agreement and grants programs are only available to State, Local and Tribal government Food Emergency Response (FERN) laboratories.</t>
  </si>
  <si>
    <t>Successful programs will benefit  the general population as more rapid and reliable food testing to enhance food safety efforts is developed.  The FERN laboratory network will also benefit from better testing methods, equipment and training.</t>
  </si>
  <si>
    <t>{"description":"Applications must present a project plan and provide evidence that  their facilities, personnel and equipment are appropriate to carry out the plan. ","isApplicable":true}</t>
  </si>
  <si>
    <t>{"description":"The  required application forms as referenced in the Funding Opportunity Announcement (FOA)  and required by 45 CFR 72, and as posted in Grants.gov must be used for this program. The FOA may be published in the NIH Guide or Federal Register. All applications submitted for new, competing continuations or competing supplemental  grants must complete the required applications forms through Grants.gov  at  http://www.grants.gov.\r\n\r\n"}</t>
  </si>
  <si>
    <t>All accepted applications receive a programmatic and objective review . All approved and recommended applications will be scored and compete for available funds on the basis of score, programmatic/scientific merit and program relevance. Geographic distribution will be a consideration in the award selection process.</t>
  </si>
  <si>
    <t xml:space="preserve">90-120 days. </t>
  </si>
  <si>
    <t>The Funding Opportunity Announcement will indicate if "Renewals" are accepted. Procedures are the same as for new applications.</t>
  </si>
  <si>
    <t>{"awarded":"other","description":"The length of support will depend on the nature of the project, program relevance and the availability of funds.  For those projects with an expected duration of more than 1 year, future recommended support, up to five years will depend on: 1) performance during the preceding year and, 2) the availability of Federal funds.","awardedDescription":"Recommended and approved projects will receive a Notice of Grant Award electronically or in hard copy. \r\n\r\nFunds are made available through the Payment Management System (PMS)"}</t>
  </si>
  <si>
    <t>[{"code":"program","isSelected":true,"description":"Program reports are required as stated in the Funding Opportunity Announcement and the Terms and Conditions of Award."},{"code":"cash","isSelected":false},{"code":"progress","isSelected":true,"description":"Progress Reports are required as stated in the Funding Opportunity Announcement and the Terms and Conditions of Award."},{"code":"expenditure","isSelected":true,"description":"Expenditure reports are required as stated in the Funding Opportunity Announcement and the Terms and Conditions of Award."},{"code":"performanceMonitoring","isSelected":true,"description":"Performance monitoring is required as stated in the Funding Opportunity Announcement and the Terms and Conditions of Award."}]</t>
  </si>
  <si>
    <t>Progress reports, financial and programmatic records, supporting documents, statistical records and all other records that are required in the terms and conditions of the grant, or may be considered pertinent to grant expenditures and other financial records must be retained for 3 years from the day on which the grantee submits the required final financial  reports for the project period. See 45 CFR 74.53 and 92.42 for exceptions and qualification to the 3 year retention requirement.  See 45 CFR 74.48 and 92.36 for record retention and access requirements for contracts under grants.</t>
  </si>
  <si>
    <t>(Cooperative Agreements) FY 16$9,827,730.00; FY 18 est $9,754,769.00; FY 17 est $9,754,769.00;</t>
  </si>
  <si>
    <t>$240,000 - $618,000 total cost per award per year (for direct and indirect costs and supplemental funds as necessary, reasonable and allocable) for up to five years as referenced in the Funding Opportunity Announcement or available.</t>
  </si>
  <si>
    <t>42 CFR Part 52-Grants for Research Projects; 45 CFR Part 74 - Uniform Administrative Requirements for Awards and Subawards to Institutions of Higher Education, Hospital, Other Nonprofit Organizations and Commercial Organizations; and certain grants and agreements with States, Local Governments and Indian Tribal Governments; 45 CFR Part 92-Uniform Administrative Requirements for Grants and Cooperative Agreements to State and Local Governments; the HHS Grants Policy Statement (most recent update) available at http://dhhs.gov/asfr/ogapa/grantinformation/hhsgps107.pdf ; Executive Order 12372, Intergovernmental Review of Federal Programs as implemented through 45 CFR Part 100-Intergovernmental Review of Department of Health and Human Services Programs and Activities.</t>
  </si>
  <si>
    <t>{"flag":"appendix","description":"See Headquarters Office below."}</t>
  </si>
  <si>
    <t>Matthew Avis12420 Parklawn Drive. Room 3042_x000D_
, Rockville, MD 20857 Email:&lt; a href='mailto:Matthew.Avis@fda.hhs.gov'&gt;Matthew.Avis@fda.hhs.gov&lt;/a&gt;Phone: 301-796-5830;</t>
  </si>
  <si>
    <t>http://www.fda.gov/ForFederalStateandLocalOfficials/CooperativeAgreementsCRADAsGrants/default.htm</t>
  </si>
  <si>
    <t xml:space="preserve">93.449 Ruminant Feed Ban Support Project; 93.103 Food and Drug Administration Research; </t>
  </si>
  <si>
    <t>Applications may be scored and ranked based on the following criteria:_x000D_
_x000D_
a) Ability of the project to improve scientific knowledge and technical capability including concepts, methods, and technologies that drive this field; b) Suitability of principal investigator, collaborators, and other researchers for this project, including organizational knowledge and training of the Incident Command System; c) Appropriateness of the overall strategy, methodology, and analyses to accomplish the specific aims of the project.  Willingness  of the organization to participate in FERN programs including but not limited to method development, food defense and food safety assignments, training, and proficiency testing.  Expertise in desired techniques and technologies; d) Adequacy of the facilities, support services, quality control and quality assurance procedures and practices for food and environmental sample analysis.</t>
  </si>
  <si>
    <t>https://beta.sam.gov/fal/e7a62ebd3fafaeaab628c1e9095be8b0/view</t>
  </si>
  <si>
    <t>Ruminant Feed Ban Support Project</t>
  </si>
  <si>
    <t>BSE Grant Program</t>
  </si>
  <si>
    <t>To assist in an increased surveillance presence throughout the commercial feed channels to prevent the introduction or amplification of Bovine Spongiform Encephalopathy (BSE) in the United States.</t>
  </si>
  <si>
    <t>This cooperative agreement grant program is only available to State and Tribal Feed/BSE regulatory programs.</t>
  </si>
  <si>
    <t>The general public, State and Tribal Feed/BSE regulatory programs.</t>
  </si>
  <si>
    <t>{"description":"Applications must present a project plan and furnish evidence that facilities, personnel and equipment are appropriate to carry out the project specific objectives as stated in the Funding Opportunity Announcement  (FOA) as published in the Federal Register or NIH Guide.  These awards are subject to Executive Order 12372, as it applies.","isApplicable":true}</t>
  </si>
  <si>
    <t>{"description":"The  application forms referenced in the Funding Opportunity Announcement (FOA)  as required by 45 CFR 72 must be used for this program. The FOA may be published in the NIH Guide or Federal Register. All applications submitted for new, competing continuations or competing supplemental  grants must complete the required applications forms through Grants.gov  at  http://www.grants.gov."}</t>
  </si>
  <si>
    <t>All accepted applications receive a programmatic and objective review for technical merit and responsiveness to the Funding Opportunity funding criteria.  All approved,  recommended and scored applications compete for available funds on the basis of score, scientific/technical merit as well as programmatic relevance.  Geographic distribution will be a consideration in the award selection process.</t>
  </si>
  <si>
    <t xml:space="preserve">Renewals are available if allowed in the most recently published Funding Opportunity Announcement. </t>
  </si>
  <si>
    <t>{"awarded":"other","description":"The length of support will depend on the nature of the projects, program relevance and the availability of funds.  For those projects with an expected duration of more than 1 year, future recommended support for up to 5 years will depend on (1)  performance during the preceding year and (2)  availability of Federal funds.","awardedDescription":"Notice of Award will be provided electronically or in hard copy."}</t>
  </si>
  <si>
    <t>[{"code":"program","isSelected":true,"description":"Program Reports are required as noted in the FOA and the Terms and Conditions of Award."},{"code":"cash","isSelected":false},{"code":"progress","isSelected":true,"description":"Progress Reports are required as stated in the FOA and the Terms and Conditions of Award."},{"code":"expenditure","isSelected":true,"description":"Expenditure Reports are required as stated in the FOA and the Terms and Conditions of Award."},{"code":"performanceMonitoring","isSelected":true,"description":"Performance Monitoring is required as stated in the FOA and the Terms and Conditions of Award."}]</t>
  </si>
  <si>
    <t>{"isApplicable":true,"description":"Awarded grants and cooperative agreements are subject to inspection and audits by DHHS and other Federal government officials."}</t>
  </si>
  <si>
    <t>Progress reports, financial and programmatic records, supporting documents, statistical records and all other records that are required by the terms and conditions of the grant or may be considered pertinent to a grant expenditures and other financial records must be retained for 3 years from the day on which the grantee submits the required final financial  reports for the project period. See 45 CFR 74.53 and 92.42 for exceptions and qualification to the 3 year retention requirement.  See 45 CFR 74.48 and 92.36 for record retention and access requirements for contracts under grants.</t>
  </si>
  <si>
    <t>(Cooperative Agreements) FY 17 est $0.00; FY 16$0.00; FY 18 est $0.00;</t>
  </si>
  <si>
    <t>42 CFR Part 52-Grants for Research Projects;  45 CFR Part 74 - Uniform Administrative Requirements for Awards and Subawards to Institutions of Higher Education, Hospital, Other Nonprofit Organizations and Commercial Organizations; and certain grants and agreements with States, Local Governments and Indian Tribal Governments; 45 CFR Part 92-Uniform Administrative Requirements for Grants and Cooperative Agreements to State and Local Governments; the HHS Grants Policy Statement (most recent revision); Executive Order 12372, Intergovernmental Review of Federal Programs as implemented through 45 CFR Part 100--Intergovernmental Review of Department of Health and Human Services Programs and Activities.</t>
  </si>
  <si>
    <t>{"flag":"appendix","description":"See item 152 Headquarters Office below."}</t>
  </si>
  <si>
    <t>Matthew Avis12420 Parklawn Drive, Room 3042, Rockville, MD 20857 Email:&lt; a href='mailto:Matthew.Avis@fda.hhs.gov'&gt;Matthew.Avis@fda.hhs.gov&lt;/a&gt;Phone: 301-796-5830;</t>
  </si>
  <si>
    <t>http://www.fda.gov/ForFederalStateandLocalOfficials/CooperativeAgreementsCRADAsGrants/ucm234348.htm</t>
  </si>
  <si>
    <t xml:space="preserve">93.448 Food Safety and Security Monitoring Project; 93.103 Food and Drug Administration Research; </t>
  </si>
  <si>
    <t>All applications will be reviewed for responsiveness by the Grants Management Staff and the Office of Regulatory Affairs (ORA).  To be responsive, the application must be submitted in accordance with the requirements of the FOA as published in the NIH Guide or the Federal Register.  All responsive applications will be reviewed by an Objective Review committee.  Each application will be scored and ranked based on the following criteria  1) availability of adequately trained staff; 2) detailed description of current feed regulatory program; 3) properly detailed budget that is intended to supplement State or Tribal appropriations; 4) accurate count of all feed facilities, etc., in the State or Tribal nation; 5) detailed description of how inspections are to be performed; 6) detailed descriptions of how current, non-inspected facilities will be identified and added to the State's inspection responsibilities: 7) ability to satisfy the reporting requirements; 8) provision of current funding level certification; 9) detailed methodology for program improvement; 10) justification for hiring new staff; and 11) detailed description of the enforcement of violative facilities; under the cooperative agreement all funding will be made by the Commissioner of the Food and Drug Administration or his designee.</t>
  </si>
  <si>
    <t>https://beta.sam.gov/fal/236660f6e560e6b9f376cee10a7b249e/view</t>
  </si>
  <si>
    <t>Health Improvement for Re-entering Ex-offenders Initiative (HIRE) HIV/AIDS</t>
  </si>
  <si>
    <t>HIRE Program</t>
  </si>
  <si>
    <t>{"list":[{"act":{"description":"Public Health Service Act, as amended, Title XVII, Section 1707 (e)(1), 42 U.S.C. 300u et seq."},"USC":{"title":"42","section":"300u et seq"},"authorizationTypes":{"USC":true,"act":true,"statute":false,"publicLaw":false,"executiveOrder":false},"usc":{"title":"42","section":"300u et seq"}}]}</t>
  </si>
  <si>
    <t>The HIRE Program seeks to improve the HIV/AIDS health outcomes of ex-offenders re-entering the mainstream population (Re-entry Population) by supporting community-based efforts to ensure their successful transition from state or federal incarceration back to their communities. It is expected that applicants will ensure that ex-offenders returning to their communities from incarceration or detention are sufficiently prepared to: maximize their chances for successful reintegration; seek to eliminate the structural and medical barriers to reintegration that are necessary to preserve public safety; acknowledge the roles that families and communities play in the reentry process and ensure that they are sufficiently prepared to take on those responsibilities; and collect the data needed from pre-release and post-release prison medical reports to better evaluate the effectiveness of the project and assist ex-offenders affected by HIV/AIDS.</t>
  </si>
  <si>
    <t xml:space="preserve">To qualify for funding, an applicant organization must: be located within one of the five targeted states with the highest incidence of inmates known to be infected with HIV or of inmates to have confirmed AIDS in state and federal prisons at year end 2008: Florida, New York, Texas, California, or Georgia. Furthermore, the organization must have a minimum of five years’ experience in: a) providing services to the re-entry population; and b) implementing HIV/AIDS-related health and support services. Additionally, the eligible organization must be a:_x000D_
• Private nonprofit community-based, minority-serving organization which addresses health, human or correctional services; or _x000D_
• Public entity (local government) which addresses health, human or correctional services;  or _x000D_
• Tribal governmental entity which addresses health, human or  correctional services; or _x000D_
• Faith-based organization which provides comprehensive pre-release,  transitional or reentry services._x000D_
</t>
  </si>
  <si>
    <t xml:space="preserve">The HIRE Program places primary focus on the reentry populations in five targeted states, with special emphasis on the following reentry subpopulations: substance abusers, men who have sex with men, and individuals impacted by mental health disorders. </t>
  </si>
  <si>
    <t>{"description":"Proof of nonprofit status, if applicable, is required as part of the application submission. OMB Circular No. A-87 applies to this program.","isApplicable":true}</t>
  </si>
  <si>
    <t>{"description":"OMB Circular No. A-102 applies to this program. OMB Circular No. A-110 applies to this program. To apply, access the announcement thru www.grants.gov. Enter the CFDA# and follow the website instructions. Applications submitted after the deadlines will not be accepted for review. The submission deadline will not be extended.  Applications which do not conform to the requirements of the grant announcement will not be accepted for review and will be returned to the applicant. Applications may only be submitted electronically via www.grants.gov.   Any applications submitted via any other means of electronic communication, including facsimile or electronic mail, will not be accepted for review."}</t>
  </si>
  <si>
    <t xml:space="preserve">Applications will be screened upon receipt. Those that are deemed to be ineligible will be returned to the applicant. Accepted applications will be evaluated by a technical review panel composed of independent experts.  The final funding decision will be determined by the Agency Director, who will take into consideration the recommendations of the review panel; programmatic needs, stated preferences; geographic location; and recommendations of DHHS Regional Health Coordinators.  All applicants will be notified in writing of actions taken on their applications.  Applications that are approved and funded will be issued A Notice of Grant Award. </t>
  </si>
  <si>
    <t>180 Days. The grant will have a 4-year project period with 12-month budget periods.</t>
  </si>
  <si>
    <t>{"awarded":"letter","description":"Grants can have a project period not to exceed 4 years, with 12-month budget periods.  Following the initial budget period, continued funding is subject to the availability of funds and satisfactory program performance.  Payments will be made either on a monthly cash request basis or under a letter of credit.  Necessary instructions regarding payment procedure will be provided at the time the Notice of Grant Award is issued"}</t>
  </si>
  <si>
    <t>[{"code":"program","isSelected":true,"description":"Program progress reports are required quarterly."},{"code":"cash","isSelected":true,"description":"Grantees must submit quarterly SF425 Federal Financial Reports to Payment Management Services due on one of the standard due dates on which cash reporting is required or at the end of a calendar quarter. The FFR is due 30 days after the end of each calendar quarter"},{"code":"progress","isSelected":true,"description":"End-of-year progress reports are required and are due 90 days after the end of each budget period."},{"code":"expenditure","isSelected":true,"description":"Grantees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Final Performance Report is due 90 days following the end of the project period."}]</t>
  </si>
  <si>
    <t>HHS and the Comptroller General of the United States or any of their designated authorized officials shall have the right of access to any books, documents, papers, or other records of a grantee, sub-grantee, contractor, or subcontractor, which are pertinent to the HHS grant, in order to make audits, examinations, excerpts and transcripts.  Grantees are required to maintain grant accounting records 3 years after the end of a project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</si>
  <si>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(Cooperative Agreements (Discretionary Grants)) FY 16 Estimate Not Available  FY 18 Estimate Not Available  FY 17 Estimate Not Available  - HIV/AIDS Health Improvement for the Re-entry Population Demonstration Program HIRE program project period ended 8/31/2016.</t>
  </si>
  <si>
    <t xml:space="preserve">$200,000 to $250,000   </t>
  </si>
  <si>
    <t>{"flag":"appendix","description":"Division of Program Operations, Office of Minority Health, Tower Building, Suite 600, 1101 Wootton Parkway, Rockville, Maryland  20852.  Telephone:  (240) 453-8444."}</t>
  </si>
  <si>
    <t>Complete review criteria are published in the Program Announcement or can be obtained from the Program contact.  Listed below are some criteria used to review applications:  (1) consistency of project’s objectives relevant to the Program purpose and the federal Office of Minority Health’s mission;  (2) coherence and feasibility of methodology and activities selected to address the problem as evidence in the proposed implementation plan;  (3) strength of proposed grant organization’s management capability;  (4) adequacy of qualifications and experience of proposed personnel; and  (5) strength of analysis of potential impact or innovation the project proposes to generate.</t>
  </si>
  <si>
    <t>Sep 20,2010</t>
  </si>
  <si>
    <t>https://beta.sam.gov/fal/f8f1a1b4ce1e1a3576075a89d5187d9e/view</t>
  </si>
  <si>
    <t>CDC Undergraduate Public Health Scholars Program (CUPS): A Public Health Experience to Expose Undergraduates Interested in Minority Health to Public Health and the Public Health Professions</t>
  </si>
  <si>
    <t>{"list":[{"act":{"description":"Sections: 207(f), 301 and 1704 of the Public Health Service Act, [42 U.S.C. Sections 209(f), 241, and 300u-3], as amended."},"USC":{"title":"42"},"executiveOrder":{"description":"No applicable "},"authorizationTypes":{"USC":true,"act":true,"statute":false,"publicLaw":false,"executiveOrder":true},"usc":{"title":"42"}}]}</t>
  </si>
  <si>
    <t>The purpose of this funding opportunity is to implement a national summer training program to introduce undergraduate and graduate students, including but not limited to those from under-represented and underserved racial and ethnic minority populations, to public health and biomedical sciences.</t>
  </si>
  <si>
    <t xml:space="preserve">Funds are to be used for recruitment, orientation, placement, mentorship and follow-up tracking of undergraduate and graduate students. </t>
  </si>
  <si>
    <t>OMHHE will collaborate with educational institutions, including those serving minority populations, to increase the knowledge, diversity, and skills of students in public health through internship and fellowship programs.</t>
  </si>
  <si>
    <t xml:space="preserve">Accepted applications will be reviewed by a review panel that will make recommendations on the technical merit based on the published criteria. After considering the recommendations of the panel, the Office of Minority Health and Health Equity, will make a final decision on funding projects and a notice of grant award will be issued. </t>
  </si>
  <si>
    <t>{"flag":"yes","description":"The deadline for applications is 06/01/2017, 11:59 p.m. U.S. Eastern Standard Time, at http://www.grants.gov.","list":[{"start":"2017-06-01"}]}</t>
  </si>
  <si>
    <t>The project period is generally limited to 5 years. Within a project period, continuation applications must be submitted annually on a noncompeting basis for each year of support.</t>
  </si>
  <si>
    <t>{"awarded":"letter","description":"The cooperative agreements will have a project period not to exceed 5 years, with 12-month budget periods. Following the initial budget period, continued funding is subject to the availability of funds and satisfactory program performance. Necessary instructions regarding payment procedure will be provided at the time the award is issued. "}</t>
  </si>
  <si>
    <t>[{"code":"program","isSelected":false},{"code":"cash","isSelected":false},{"code":"progress","isSelected":true,"description":"The awardee must submit an annual performance report (APR) via www.grants.gov no later than 120 days before the end of the budget period."},{"code":"expenditure","isSelected":true,"description":"The annual FFR form (SF-425) is required and must be submitted 90 days after the end of the calendar quarter in which the budget period ends.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 provided by the due date, awardees are required to submit a letter of explanation to OGS and include the date by which the Grants Officer will receive information."},{"code":"performanceMonitoring","isSelected":true,"description":"A final performance report is due 90 days following the end of the project period. "}]</t>
  </si>
  <si>
    <t>{"isApplicable":true,"description":"This program is covered under 45 CFR 75, Subpart F - Audit Requirements."}</t>
  </si>
  <si>
    <t xml:space="preserve">(Cooperative Agreements) FY 17$3,550,107.00; FY 18 est $3,432,944.00; FY 19 est $3,500,000.00; FY 16$2,745,067.00; - </t>
  </si>
  <si>
    <t>$2,745,067 to $3,000,000.</t>
  </si>
  <si>
    <t>Glynnis Taylor2900 Woodcock Boulevard , Atlanta, GA 30013 Email:&lt; a href='mailto:gld1@cdc.gov'&gt;gld1@cdc.gov&lt;/a&gt;Phone: 7704881387;</t>
  </si>
  <si>
    <t>Complete review criteria is published in the Funding Opportunity Announcement (FOA) in www.grants.gov. Listed are the criteria used to review applications: (1) approach; (2) evaluation and performance measurement; and (3) applicant's organizational capacity to implement the approach.</t>
  </si>
  <si>
    <t>Feb 02,2017</t>
  </si>
  <si>
    <t>https://beta.sam.gov/fal/97e73537a1da4109a73b70a2b9118c2a/view</t>
  </si>
  <si>
    <t>ACL Assistive Technology</t>
  </si>
  <si>
    <t>State AT Grants</t>
  </si>
  <si>
    <t>{"list":[{"act":{"description":"Assistive Technology Act of 1998, As Amended"},"authorizationTypes":{"USC":false,"act":true,"statute":false,"publicLaw":false,"executiveOrder":false}}]}</t>
  </si>
  <si>
    <t xml:space="preserve">The 2004 amendments to the Assistive Technology Act of 1998 supports State efforts to improve the provision of assistive technology to individuals with disabilities through comprehensive statewide programs of technology-related assistance, for individuals with disabilities of all ages._x000D_
_x000D_
</t>
  </si>
  <si>
    <t xml:space="preserve">States, including the District of Columbia, Puerto Rico, and outlying areas may apply. Applicants are designated by Governors. _x000D_
_x000D_
</t>
  </si>
  <si>
    <t xml:space="preserve">Individuals with disabilities, States, and community-based organizations providing services to individuals with disabilities will benefit. </t>
  </si>
  <si>
    <t>{"description":"Costs will be determined in accordance with OMB Circular No. A-87 for State and local governments and OMB Circular No. A-21 for educational institutions. OMB Circular No. A-87 applies to this program. 2 CFR 200, Subpart E Cost Principles applies to this program.","isApplicable":true}</t>
  </si>
  <si>
    <t xml:space="preserve">State plans are reviewed by ACL staff. </t>
  </si>
  <si>
    <t>{"awarded":"other","description":"Annual formula grants.","awardedDescription":"Electronic transfer. "}</t>
  </si>
  <si>
    <t>[{"code":"program","isSelected":true,"description":"Annual reports are required."},{"code":"cash","isSelected":true,"description":"Quarterly cash reports are required. "},{"code":"progress","isSelected":false},{"code":"expenditure","isSelected":true,"description":"Annual expenditure reports are required."},{"code":"performanceMonitoring","isSelected":false}]</t>
  </si>
  <si>
    <t xml:space="preserve">Recordkeeping requirements and regulations are included in the statute. </t>
  </si>
  <si>
    <t xml:space="preserve">(Formula Grants) FY 17$26,470,517.00; FY 18 est $28,165,621.00; FY 19 est $28,170,000.00; FY 16$26,554,000.00; - </t>
  </si>
  <si>
    <t>To Be Determined</t>
  </si>
  <si>
    <t>{"list":[{"fiscalYear":2016,"description":"Over 73,000 individuals participated in State AT Device Demonstrations conducted by AT programs. Over 54,000 AT devices were loaned on a short-term basis through Device Loan Programs. Close to 80,000 AT devices were re-utilized, saving consumers $31,000,000 by obtaining a gently used or refurbished AT device rather than a new one. 88 percent of recipients of State Financing-indicated an AT device could not be obtained without the assistance of the state financing activity. "},{"fiscalYear":2017,"description":"No Current Data Available"}],"isApplicable":true}</t>
  </si>
  <si>
    <t xml:space="preserve">Contact the Program Office for information. </t>
  </si>
  <si>
    <t>Robert Groenendaal330 C Street SW Room 1317B, Washington , DC 20201 Email:&lt; a href='mailto:Robert.Groenendaal@acl.hhs.gov'&gt;Robert.Groenendaal@acl.hhs.gov&lt;/a&gt;Phone: 202-795-7356;</t>
  </si>
  <si>
    <t>https://www.acl.gov/node/411</t>
  </si>
  <si>
    <t xml:space="preserve">Fiscal Year2016: Each state and territory receives a state grant to operate an Assistive Technology Act program. The program helps people learn about assistive technology that may support them with aspects of their life and provides device demonstration and loan programs that enable people to try assistive technology and determine if it is helpful to them prior to acquiring or purchasing the AT devices or services.  Fiscal Year2017: No Current Data Available </t>
  </si>
  <si>
    <t xml:space="preserve">Criteria are included in the regulations. Contact the Program Office for more information. </t>
  </si>
  <si>
    <t>https://beta.sam.gov/fal/ed6409b58fa44667be14b4aedc09c2bd/view</t>
  </si>
  <si>
    <t>Tobacco Prevention and Control Legal Technical Assistance</t>
  </si>
  <si>
    <t>Legal TA</t>
  </si>
  <si>
    <t>{"list":[{"act":{"description":"This program is authorized under Section 307 of the Public Health Service Act, Comprehensive Smoking Education Act of 1984, and Comprehensive Smokeless Tobacco Health Education Act of 1986."},"authorizationTypes":{"USC":false,"act":true,"statute":false,"publicLaw":false,"executiveOrder":false}}]}</t>
  </si>
  <si>
    <t xml:space="preserve">The awardee will provide legal technical assistance and consultation to OSH and NTCP grantees awardees on questions related to the identification, development, adoption, and implementation of evidence-based interventions and policies nationwide.  This project will assure that all CDC-funded grantees awardees have access to legal technical assistance from tobacco prevention and control legal experts, as well as keep CDC informed of tobacco control-related legal issues that may affect NTCP goals and strategic planning._x000D_
_x000D_
</t>
  </si>
  <si>
    <t xml:space="preserve">In addition to the above list, legal centers are eligible for this FOA. Due to the strategies, activities and approaches required by this cooperative agreement, it is essential that the potential awardee has a) deep institutional knowledge specific to current and historical U.S. tobacco control issues, b) is an experienced national organization with capacity to work at the national level in tobacco control legal TA, and c) does not have any present or historical links to the tobacco industry and should provide a statement to such effect._x000D_
_x000D_
</t>
  </si>
  <si>
    <t>The immediate beneficiaries of the program include the federal government, state, local , territorial and Federally Recognized Indian Tribal Governments, as well as other CDC Office on Smoking and Health Awardees such as the National Networks, which include a range of non profit organizations.  The ultimate beneficiary of the program is the general public, as the program seeks to support population-wide environmental changes that help to transform the nation’s health and provide individuals with equitable opportunities to take charge of their health. Smokers are more likely to be in lower socioeconomic groups; tobacco control work is a proven strategy to reduce health inequities.</t>
  </si>
  <si>
    <t>{"description":"Staff resumes/ CVs including legal education and experience credentials; letters of recommendation/support.","isApplicable":true}</t>
  </si>
  <si>
    <t>This FOA will undergo PGO review for completeness (Phase I review) and objective review by a review panel (Phase II) with points assigned to each of the requested criteria in the application.  The proposer with the highest score will be awarded the Cooperative Agreement.</t>
  </si>
  <si>
    <t>Within 30 days after Phase II review is complete.</t>
  </si>
  <si>
    <t>{"awarded":"other","description":"The period of time for this Funding Opportunity Announcement is for five years from the date of award.\r\n\r\nThe money awarded should be spent within one year of the end of the funding period.\r\n","awardedDescription":"Assistance will be awarded on an annual basis for the five years of the cooperative agreement."}</t>
  </si>
  <si>
    <t>{"isApplicable":true,"description":"Data on performance measures and on financial reporting should be maintained throughout the five year cooperative agreement."}</t>
  </si>
  <si>
    <t>Data on performance measures and on financial reporting should be maintained throughout the five year cooperative agreement.</t>
  </si>
  <si>
    <t>(Cooperative Agreements (Discretionary Grants)) FY 17$235,000.00; FY 18 est $235,000.00; FY 19 est $235,000.00; FY 16$235,000.00; - This number supports DP16-1610</t>
  </si>
  <si>
    <t>$250,000 per year for 5 years</t>
  </si>
  <si>
    <t>Sara Edwards4770 Buford Hwy, , Atlanta, GA 30341 Email:&lt; a href='mailto:SEdwards2@cdc.gov'&gt;SEdwards2@cdc.gov&lt;/a&gt;Phone: 7704886204;</t>
  </si>
  <si>
    <t>The selection criteria are based on the relevance to the program’s objectives, qualification of lead applicant and institution, and merit of the proposal.</t>
  </si>
  <si>
    <t>Dec 22,2015</t>
  </si>
  <si>
    <t>https://beta.sam.gov/fal/e9ecc0d9dcd34c1ea0b6d0406b320c76/view</t>
  </si>
  <si>
    <t>Building Capacity of the Public Health System to Address Ebola Through National Nonprofit Organizations</t>
  </si>
  <si>
    <t>Strengthening the Public Health System in US-affiliated Pacific Islands</t>
  </si>
  <si>
    <t>{"list":[{"act":{"description":"12372"},"authorizationTypes":{"USC":false,"act":true,"statute":false,"publicLaw":false,"executiveOrder":false}},{"act":{"description":"This program is authorized under sections 307 and 317(k)(2) of the Public Health Service Act [42 USC 242(l) and 247(b)(k)(2), as amended]. In addition, this program is authorized under sections 311 and 1703 of Public Health Service Act [42 USC 243 and 300 u-2, as amended] and Section 4002 of the Patient Protection and Affordable Care Act, Public Law 111-148. "},"authorizationTypes":{"USC":false,"act":true,"statute":false,"publicLaw":false,"executiveOrder":false}}]}</t>
  </si>
  <si>
    <t xml:space="preserve">The purpose of this funding initiative to ensure provision of capacity building assistance (CBA) to address Ebola-related needs. Capacity building efforts will support the formation of sound policies, strengthened organizational structures (e.g., governance, workforce recruitment/retention, and health services), effective management </t>
  </si>
  <si>
    <t>{"description":"The applicant organization must include evidence of national scope of work and of public health role or mission. Articles of incorporation, board resolution or by-laws are acceptable forms of evidence. The applicant must also provide evidence of federally assigned 501(c)(3) or 501(c)(6) status designation by submitting a copy of the current, valid Internal Revenue Service (IRS) determination letter. ","isApplicable":true}</t>
  </si>
  <si>
    <t xml:space="preserve">1. Phase I Review: All eligible applications will be initially reviewed for completeness by CDC’s Office of Grants Services (OGS) staff. In addition, eligible applications will be jointly reviewed for responsiveness by CDC/OSTLTS and OGS. Incomplete applications and applications that are non-responsive to the eligibility criteria will not advance to Phase II review. Applicants will be notified if the application did not meet eligibility and/or published submission requirements. 2. Phase II (Initial Base-Funding) Review: An objective review panel will evaluate complete and responsive applications according to the criteria listed in the “Criteria” section of the FOA. The applications will be compiled and reviewed according to the category for which applicants </t>
  </si>
  <si>
    <t>{"flag":"yes","list":[{"start":"2016-07-01","end":"2017-06-30","description":"July 1, 2016-June 30, 2018: Five year project period, one year budget period"}]}</t>
  </si>
  <si>
    <t>{"awarded":"other","description":"Financial assistance is available for a 12-month budget period, within the five-year project period.","awardedDescription":"As specified in the Notice of Award: Lump sum upon completing program activities. Method of awarding/releasing assistance: lump sum."}</t>
  </si>
  <si>
    <t>[{"code":"program","isSelected":true,"description":"Progress reports"},{"code":"cash","isSelected":true,"description":"SF425"},{"code":"progress","isSelected":true,"description":"Annual Progress Report"},{"code":"expenditure","isSelected":true,"description":"Annual financial reporting is required via the Federal Financial Reporting document"},{"code":"performanceMonitoring","isSelected":true,"description":"Performance Measures (including outcomes)—awardees must report on performance measures for each budget period and update measures as least annually. CDC may require more frequent reporting of performance measures. Performance measure reporting should be limited to the collection and reporting of data."}]</t>
  </si>
  <si>
    <t>{"isApplicable":true,"description":"GAP"}</t>
  </si>
  <si>
    <t xml:space="preserve">(Cooperative Agreements) FY 17$0.00; FY 18 est $0.00; FY 19 FY 16$0.00; - </t>
  </si>
  <si>
    <t>1 award at approximate average award of $2,000,000</t>
  </si>
  <si>
    <t>Per Funding Opportunity Announcement CDC-RFA-OT13-1302, and as additionally specified in most current Notice of Award.</t>
  </si>
  <si>
    <t>Linton Charles Browning2920 Brandywine Road, Mail Stop K-98, , Atlanta, GA 30341 Email:&lt; a href='mailto:LBrowning@cdc.gov'&gt;LBrowning@cdc.gov&lt;/a&gt;Phone: 7704882756;</t>
  </si>
  <si>
    <t xml:space="preserve">66.110 Healthy Communities Grant Program; </t>
  </si>
  <si>
    <t>Fiscal Year2016: N/AFiscal Year2017: N/A</t>
  </si>
  <si>
    <t>As specified in Funding Opportunity Announce CDC-RFA-OT13-1302, Application Review and Selection Process listed in Section 093 Award Procedure above.</t>
  </si>
  <si>
    <t>Aug 27,2016</t>
  </si>
  <si>
    <t>https://beta.sam.gov/fal/8898f09dc15047a9bb6cc6a7d9b2e5a4/view</t>
  </si>
  <si>
    <t>Assistive Technology Alternative Financing Program</t>
  </si>
  <si>
    <t>AT AFP</t>
  </si>
  <si>
    <t>{"list":[{"act":{"description":"Consolidated Appropriations Act, 2017 (P.L. 114-254)"},"publicLaw":{"congressCode":"114","number":"254"},"authorizationTypes":{"USC":false,"act":true,"statute":false,"publicLaw":true,"executiveOrder":false}}]}</t>
  </si>
  <si>
    <t>The purpose of the Assistive Technology (AT) Alternative Financing Program (AFP) is to support programs that provide for the purchase of AT devices and services, such as low-interest loan fund, an interest buy-down program, a revolving loan fund, and a loan guarantee program.</t>
  </si>
  <si>
    <t>State agencies and community-based disability organizations that are directed by and operated for individuals with disabilities shall be eligible to compete.</t>
  </si>
  <si>
    <t xml:space="preserve">The purpose of the Assistive Technology (AT) Alternative Financing Program (AFP) is to support programs that provide for the purchase of AT devices and services, such as low-interest loan fund, an interest buy-down program, a revolving loan fund, and a loan guarantee program. Successful applicants must emphasize consumer choice and control and build programs that will provide financing for the full array of AT devices and services and ensure that all people with disabilities, regardless of type of disability or health condition, age, level of income and residence have access tot the program. </t>
  </si>
  <si>
    <t>The Secretary of Health and Human Services determines which applicants receive Assistive Technology Alternative Financing Program grants and the amount of those grants, on the basis of the applications under the priority and other criteria the Secretary determines to be appropriate.</t>
  </si>
  <si>
    <t>{"awarded":"lump","description":"One year project period with the possibility of a no-cost extension."}</t>
  </si>
  <si>
    <t>[{"code":"program","isSelected":true,"description":"The submission of the SF-425 (Federal Financial Report) is required.  The reporting cycle will be reflected in the Notice of Award.  The program progress report is due semi-annually from the start date of the award and is due within 30 days of the reporting period end date.  The final progress report and SF-425 reports are due 90 days after the end of the project period. \r\nGrantees are required to complete the federal cash transactions portion of the SF-425 within the Payment Management System as identified in their award documents for the calendar quarters ending 3/31, 6/30, 9/30, and 12/31 through the life of their award.  In addition, the fully completed SF-425 will be required as denoted in the Notice of Award terms and conditions.\r\n"},{"code":"cash","isSelected":true,"description":"The submission of the SF-425 (Federal Financial Report) is required.  The reporting cycle will be reflected in the Notice of Award.  The program progress report is due semi-annually from the start date of the award and is due within 30 days of the reporting period end date.  The final progress report and SF-425 reports are due 90 days after the end of the project period. \r\nGrantees are required to complete the federal cash transactions portion of the SF-425 within the Payment Management System as identified in their award documents for the calendar quarters ending 3/31, 6/30, 9/30, and 12/31 through the life of their award.  In addition, the fully completed SF-425 will be required as denoted in the Notice of Award terms and conditions.\r\n"},{"code":"progress","isSelected":true,"description":"The submission of the SF-425 (Federal Financial Report) is required.  The reporting cycle will be reflected in the Notice of Award.  The program progress report is due semi-annually from the start date of the award and is due within 30 days of the reporting period end date.  The final progress report and SF-425 reports are due 90 days after the end of the project period. \r\nGrantees are required to complete the federal cash transactions portion of the SF-425 within the Payment Management System as identified in their award documents for the calendar quarters ending 3/31, 6/30, 9/30, and 12/31 through the life of their award.  In addition, the fully completed SF-425 will be required as denoted in the Notice of Award terms and conditions.\r\n"},{"code":"expenditure","isSelected":false},{"code":"performanceMonitoring","isSelected":false}]</t>
  </si>
  <si>
    <t xml:space="preserve">(Project Grants (Discretionary)) FY 17$1,994,009.00; FY 18 est $1,894,932.00; FY 19 est $1,990,000.00; - </t>
  </si>
  <si>
    <t>The average award amount for three grants issued in FY 2017 is $664,670 for a total of $1,994,009._x000D_
The estimate average award amount for three grants issued in FY 2018 is $661,512 for a total of $1,984,537.</t>
  </si>
  <si>
    <t>https://www.acl.gov/programs/assistive-technology/assivtive-technology</t>
  </si>
  <si>
    <t>Fiscal Year2018: Louisiana Assistive Technology Access Network $664,669_x000D_
Center for Community Self-Help $664,670_x000D_
Black Hills Special Services Corp. $664,670Fiscal Year2019: Three grant awards for a total of $1,984,537.Fiscal Year2017: Georgia Tech Research Corporation $661,742_x000D_
Pennsylvania Assistive Technology Foundation $661,742_x000D_
Washington Access Fund $661,742</t>
  </si>
  <si>
    <t>Application proposals will be reviewed based on the following selection criteria: Proposed Intervention, Special Target Populations and Organizations, Problem Statement, Project Personnel, Organization Capacity, Project Management, Project Evaluation, Budget, and Assurances.</t>
  </si>
  <si>
    <t>Mar 23,2018</t>
  </si>
  <si>
    <t>https://beta.sam.gov/fal/566facfe17994a8a8d7092fdded07ef7/view</t>
  </si>
  <si>
    <t>Alzheimer’s Disease Program Initiative (ADPI)</t>
  </si>
  <si>
    <t>{"list":[{"act":{"description":"Older Americans Act Title IV"},"authorizationTypes":{"USC":false,"act":true,"statute":false,"publicLaw":false,"executiveOrder":false}}]}</t>
  </si>
  <si>
    <t>The purpose of the Alzheimer’s Disease Program Initiative (ADPI) is to work at state and community levels to develop and expand the availability of dementia-capable supports and services for persons with Alzheimer's disease and related dementias (ADRD), their families, and their caregivers.  Funded programs will bring dementia capability to the communities they serve through expansion of existing home and community based service systems.  ADPI programs include dementia-capable direct services and supports, translation and implementation of evidence based interventions designed to improve the lives of persons with dementia and their caregivers, as well as dementia specific training for formal and informal caregivers.  All funded initiatives will include robust, outcome-based evaluations designed to demonstrate program impact and support future translation successful program components.</t>
  </si>
  <si>
    <t>Funding eligibility is limited to public and/or private entities that are able to 1) demonstrate the existence of and their operation within a dementia-capable home and community-based system dedicated to the population that they serve, and 2) articulate opportunities and additional services that would enhance and strengthen the existing system. Community program applicants are not eligible to apply for or receive more than one grant through the ADPI program.  States may only hold a single grant at any one time.  Individuals, foreign entities and sole proprietorship organizations are not eligible to compete for, or receive awards under this announcement.</t>
  </si>
  <si>
    <t xml:space="preserve">Eligible consumers of eligible applicants are the beneficiaries of this program, including (1) Individuals with Alzheimer's disease and related disorders; (2) families of those individuals; and (3) care providers of those individuals. </t>
  </si>
  <si>
    <t>{"description":"Applicants determined to be eligible under the responsiveness criteria of the funding opportunity must submit: (1) A description of intended use of the grant; (2) information describing programs and activities to be supported; (3) the anticipated number of individuals receiving services and the cost of services; and (4) a plan describing coordination of such services. Applicable costs and administrative procedures will be determined in accordance with Part 92 of Title 45 of the Code of Federal Regulations. 2 CFR 200, Subpart E - Cost Principles applies to this program.","isApplicable":true}</t>
  </si>
  <si>
    <t>{"description":"2 CFR 200, Uniform Administrative Requirements, Cost Principles, and Audit Requirements for Federal Awards applies to this program. This program is open to both public and private entities, so both circular’s 102 and 110 could be applicable dependent on who the applicant is."}</t>
  </si>
  <si>
    <t>Application forms are submitted through a centralized depository and received by the awarding agency Administration for Community Living. Applicants generally apply under a program announcement indicating all the necessary application procedures to be followed.</t>
  </si>
  <si>
    <t>Depending on the posting date of the funding announcement, the anticipated application due date is approximately 60 days from that date.</t>
  </si>
  <si>
    <t>{"types":{"moe":false,"formula":false,"matching":true},"matching":{"requirementFlag":"voluntary","percent":"25","description":"This program has no statutory formula.\r\n\r\n25%. The required match for this program is 25%, with applicants having the opportunity to apply for waivers of a portion of the match. Match will not be lower than 15%. The ADPI funding opportunity announcement will include a detailed section describing the ways in which grantees can provide in- kind match to meet these requirements.\r\n"}}</t>
  </si>
  <si>
    <t>{"awarded":"letter","description":"Awards are typically 3 years in duration. Length of future awards will be published in the Funding Opportunity Announcement and on Grants.gov. Support beyond the first year is contingent upon the availability of funds and evidence of satisfactory progress. Method of awarding/releasing assistance: by letter of credit. Method of awarding/releasing assistance: by letter of credit."}</t>
  </si>
  <si>
    <t>[{"code":"program","isSelected":true,"description":"As outlined in the Funding Opportunity Announcement. Semi-annual progress reports and final reports are required of grantees. Financial SF-425, Performance monitoring accomplished through site visits, review of progress reports and general interaction between the Federal Program Officer and grantee. Payment Management System reporting. See Program Funding Opportunity Announcement. SF425. Through site visits and reports. Payment Management System reporting. See Program Announcement. SF425."},{"code":"cash","isSelected":true,"description":"As outlined in the Funding Opportunity Announcement. Semi-annual progress reports and final reports are required of grantees. Financial SF-425, Performance monitoring accomplished through site visits, review of progress reports and general interaction between the Federal Program Officer and grantee. Payment Management System reporting. See Program Funding Opportunity Announcement. SF425. Through site visits and reports. Payment Management System reporting. See Program Announcement. SF425."},{"code":"progress","isSelected":true,"description":"As outlined in the Funding Opportunity Announcement. Semi-annual progress reports and final reports are required of grantees. Financial SF-425, Performance monitoring accomplished through site visits, review of progress reports and general interaction between the Federal Program Officer and grantee. Payment Management System reporting. See Program Funding Opportunity Announcement. SF425. Through site visits and reports. Payment Management System reporting. See Program Announcement. SF425. Through site visits and reports."},{"code":"expenditure","isSelected":true,"description":"As outlined in the Funding Opportunity Announcement. Semi-annual progress reports and final reports are required of grantees. Financial SF-425, Performance monitoring accomplished through site visits, review of progress reports and general interaction between the Federal Program Officer and grantee. Payment Management System reporting. See Program Funding Opportunity Announcement. SF425. Through site visits and reports. Payment Management System reporting. See Program Announcement. SF425. Through site visits and reports."},{"code":"performanceMonitoring","isSelected":true,"description":"As outlined in the Funding Opportunity Announcement. Semi-annual progress reports and final reports are required of grantees. Financial SF-425, Performance monitoring accomplished through site visits, review of progress reports and general interaction between the Federal Program Officer and grantee. Payment Management System reporting. See Program Funding Opportunity Announcement. SF425. Through site visits and reports. Payment Management System reporting. See Program Announcement. SF425. Through site visits and reports."}]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</si>
  <si>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Part 75.500"}</t>
  </si>
  <si>
    <t xml:space="preserve">(Cooperative Agreements (Discretionary Grants)) FY 17 Estimate Not Available  FY 18 est $23,500,000.00; FY 19 est $19,490,000.00; - </t>
  </si>
  <si>
    <t>As many as 20 grants forward funded for a period of 36 months with an award ceiling of $1,200,000 and a floor of $800,000.</t>
  </si>
  <si>
    <t>All grantees must also comply with polices outlined in HHS Grants Policy Statement.</t>
  </si>
  <si>
    <t>{"flag":"none","description":" See local office."}</t>
  </si>
  <si>
    <t>Erin Long330 C Street, S.W., Washington, DC 20201 Email:&lt; a href='mailto:erin.long@aoa.hhs.gov'&gt;erin.long@aoa.hhs.gov&lt;/a&gt;Phone: 2027957389;</t>
  </si>
  <si>
    <t>Grant applications will be evaluated by experts in the field and awards made on a competitive basis. Specific details for evaluating applications included in the Funding Opportunity Announcement.</t>
  </si>
  <si>
    <t>https://beta.sam.gov/fal/0e4866232c684d5e98ca826127879a3d/view</t>
  </si>
  <si>
    <t>Title IV-E Kinship Navigator Program</t>
  </si>
  <si>
    <t>Kinship Navigator</t>
  </si>
  <si>
    <t>The Title IV-E Kinship Navigator Care program helps states, Indian tribes, tribal organizations and tribal consortia (tribes) that also operate the title IV-E foster care and adoption assistance programs to operate kinship navigator programs.  Kinship navigator programs assist kinship caregivers in learning about, finding, and using programs and services to meet the needs of the children they are raising and their own needs.  They also promote effective partnerships among public and private agencies to ensure kinship caregiver families are served.  Title IV-E kinship navigator programs must meet grant requirements in section 427(a)(1) of the Social Security Act (the Act) and must also be operated in accordance with promising, supported, or well-supported practice standards specified in section 471(e)(4)(C) of the Act.  Services are to be provided to children and families without regard to children’s eligibility for title IV-E foster care maintenance payments.</t>
  </si>
  <si>
    <t>State and Tribal agencies directly administering approved title IV-E Plans may participate in the kinship navigator program.</t>
  </si>
  <si>
    <t>Kinship caregivers and the children they are raising are eligible beneficiaries.</t>
  </si>
  <si>
    <t>{"description":"Formula Grants: Costs are to be determined in accordance with 45 CFR Part 75. \n2 CFR 200, Subpart E - Cost Principles applies to this program.","isApplicable":true}</t>
  </si>
  <si>
    <t>{"description":"This is a new program.  HHS will issue additional guidance on how to apply."}</t>
  </si>
  <si>
    <t>Funding is awarded in accordance with approved quarterly estimates and claims submitted on a federal financial report (Form CB-496) from each grantee agency.</t>
  </si>
  <si>
    <t>This is a new program.  HHS will provide additional guidance.</t>
  </si>
  <si>
    <t>Program disallowances are subject to appeal through the Health and Human Services (HHS) Departmental Appeal Board in accordance with applicable federal regulations at 45 CFR Part 16.</t>
  </si>
  <si>
    <t>Once a title IV-E agency is approved to administer a Title IV-E Kinship Navigator program, no further renewals are required.</t>
  </si>
  <si>
    <t>{"types":{"moe":false,"formula":false,"matching":true},"formula":{"title":"","chapter":"","part":"","subPart":"","publicLaw":"","description":""},"matching":{"requirementFlag":"mandatory","percent":"50","description":"The non-Federal share of program costs (difference between total cost and the 50% Federal financial participation rate) in each funding category constitutes the required match to be met by the title IV-E agency. Matching funds from State agencies must be appropriated monies raised from non-Federal revenue sources. Tribal agencies must also use appropriated monies, but may at the option of the tribe include Federal funds specifically authorized by Federal statutes to be used as match for other Federal programs."},"moe":{"description":""}}</t>
  </si>
  <si>
    <t>{"awarded":"letter","description":"Federal financial participation is available to a state or tribe operating under an approved title IV-E plan. Method of awarding/releasing assistance: Quarterly, through a letter of credit."}</t>
  </si>
  <si>
    <t>[{"code":"program","isSelected":false,"description":""},{"code":"cash","isSelected":false,"description":""},{"code":"progress","isSelected":false,"description":""},{"code":"expenditure","isSelected":true,"description":"Expenditure reports are provided on form CB-496 – Title IV-E Programs Quarterly Financial Report."},{"code":"performanceMonitoring","isSelected":false,"description":""}]</t>
  </si>
  <si>
    <t>States and tribes must maintain all financial and programmatic records necessary for the proper and efficient operation of the program, including records of utilization of awarded grants and other funds for the provision of financial assistance and allocated indirect and direct administrative and training costs in accordance with requirements in Health and Human Services regulations at 45 CFR 75, and written guidance from the Administration for Children and Families.</t>
  </si>
  <si>
    <t xml:space="preserve">(Formula Grants) FY 17$0.00; FY 18 est $0.00; FY 19 est $735,000.00; - </t>
  </si>
  <si>
    <t>Est. Range $0- 350,000
Est. Avg.  $245,000</t>
  </si>
  <si>
    <t>Gail Collins330 C Street SW, Room 3512, Washington, DC 20201 Email:&lt; a href='mailto:gail.collins@acf.hhs.gov'&gt;gail.collins@acf.hhs.gov&lt;/a&gt;Phone: 2022058552;</t>
  </si>
  <si>
    <t>Nov 27,2018</t>
  </si>
  <si>
    <t>https://beta.sam.gov/fal/55e66b588eef4ea7a70f29d0ea35d391/view</t>
  </si>
  <si>
    <t>Title IV-E Prevention and Family Services and Programs</t>
  </si>
  <si>
    <t>Title IV-E Prevention Services</t>
  </si>
  <si>
    <t>The Title IV-E Prevention Services program helps states, Indian tribes, tribal organizations and tribal consortia (tribes) that also operate the title IV-E foster care and adoption assistance programs to operate prevention services programs.  The program is optional and provides for time-limited (up to one year) prevention services for mental health/substance abuse and in-home parent skill-based programs for: 1) candidates for foster care (children determined to be at imminent risk of removal), 2) pregnant/parenting foster youth, and 3) the parents/kin caregivers of those children and youth.  These services or programs are available when the needs of the child, such a parent, or such a caregiver are directly related to the safety, permanence, or well-being of the child or to preventing the child from entering foster care.  Services are to be provided to children and families without regard to children’s eligibility for title IV-E foster care maintenance payments.</t>
  </si>
  <si>
    <t>State and Tribal agencies directly administering approved title IV-E Plans may participate in the prevention services program.</t>
  </si>
  <si>
    <t>Children designated as candidates for foster care and those who are pregnant/parenting in foster care along with the parents or kin caregivers of these children.</t>
  </si>
  <si>
    <t>{"description":"Formula Grants: Costs are to be determined in accordance with 45 CFR Part 75.  2 CFR 200, Subpart E - Cost Principles applies to this program.","isApplicable":true}</t>
  </si>
  <si>
    <t>A title IV-E agency must be approved to administer a Title IV-E Prevention Services program through submission of a five-year title IV-E prevention plan with respect to each five-year period for which the plan component is in operation.</t>
  </si>
  <si>
    <t>{"types":{"moe":true,"formula":false,"matching":true},"formula":{"title":"","chapter":"","part":"","subPart":"","publicLaw":"","description":""},"matching":{"requirementFlag":"mandatory","percent":"50","description":"The non-Federal share of program costs (difference between total cost and the 50% Federal financial participation rate) in each funding category constitutes the required match to be met by the title IV-E agency. Matching funds from State agencies must be appropriated monies raised from non-Federal revenue sources. Tribal agencies must also use appropriated monies, but may at the option of the tribe include Federal funds specifically authorized by Federal statutes to be used as match for other Federal programs."},"moe":{"description":"State expenditures (excluding amounts used to match federal funds) for federal assistance program purposes for the FFY must at least be maintained at the established base level (FFY 2014 or alternate applicable year) amount."}}</t>
  </si>
  <si>
    <t>[{"code":"program","isSelected":false,"description":""},{"code":"cash","isSelected":false,"description":""},{"code":"progress","isSelected":false,"description":""},{"code":"expenditure","isSelected":true,"description":"Expenditure reports are provided on form CB-496 – Title IV-E Programs Quarterly Financial Report"},{"code":"performanceMonitoring","isSelected":false,"description":""}]</t>
  </si>
  <si>
    <t>States and tribes must maintain all financial and programmatic records necessary for the proper and efficient operation of the program, including records of determinations of eligibility, utilization of awarded grants and other funds for the provision of financial assistance and allocated indirect and direct administrative and training costs in accordance with requirements in Health and Human Services regulations at 45 CFR 75, and written guidance from the Administration for Children and Families.</t>
  </si>
  <si>
    <t xml:space="preserve">(Formula Grants) FY 17$0.00; FY 18 est $0.00; FY 19 - </t>
  </si>
  <si>
    <t>Elaine StedtOffice on Child Abuse and Neglect_x000D_
330 C Street SW, Room 3403, Washington, DC 20447 Email:&lt; a href='mailto:elaine.stedt@acf.hhs.gov'&gt;elaine.stedt@acf.hhs.gov&lt;/a&gt;Phone: 2022057941;</t>
  </si>
  <si>
    <t>Fiscal Year2019: This is a new program beginning in federal fiscal year (FFY) 2020.</t>
  </si>
  <si>
    <t>These are formula grants for eligible agencies with approved title IV-E plans.</t>
  </si>
  <si>
    <t>Dec 31,2018</t>
  </si>
  <si>
    <t>https://beta.sam.gov/fal/4d1d2bd861f64c6e9e446e49efa1de53/view</t>
  </si>
  <si>
    <t>TANF Policy Academy for Innovative Employment Strategies (PAIES)</t>
  </si>
  <si>
    <t>PAIES</t>
  </si>
  <si>
    <t>{"list":[{"act":{"description":"Social Security Act"},"authorizationTypes":{"USC":false,"act":true,"statute":false,"publicLaw":false,"executiveOrder":false}}]}</t>
  </si>
  <si>
    <t xml:space="preserve">The TANF PAIES project will work with successful state TANF applicants to design, plan and refine components and strategies to improve employment outcomes for TANF program participants. Through the development of strategic action, implementation, and evaluation feasibility plans, successful applicants will focus on developing client coaching and/or career pathway approaches to improve employment outcomes and economic stability for TANF participants. </t>
  </si>
  <si>
    <t>State (including the District of Columbia, Guam, Puerto Rico, and the Virgin Islands) human services agencies are eligible to receive assistance.</t>
  </si>
  <si>
    <t xml:space="preserve">State (including the District of Columbia, Guam, Puerto Rico, and the Virgin Islands) human services agencies are eligible to receive assistance to participate in the PAIES  to design, plan and refine components and strategies to improve employment outcomes for TANF program participants. </t>
  </si>
  <si>
    <t>Grant applications will undergo a federal panel review.  Approved grant applications will receive an official notice of award, detailing the amount of funds awarded; the purpose, terms and conditions of the award; and the budget period for which support is given.</t>
  </si>
  <si>
    <t>{"awarded":"lump","description":"The project and budget period is 18 months."}</t>
  </si>
  <si>
    <t>[{"code":"program","isSelected":false,"description":""},{"code":"cash","isSelected":false,"description":""},{"code":"progress","isSelected":true,"description":"Performance Progress Reports are required semi-annually and financial reporting such as SF 425."},{"code":"expenditure","isSelected":false,"description":""},{"code":"performanceMonitoring","isSelected":true,"description":"Monitoring is conducted by the Federal Project Officer. "}]</t>
  </si>
  <si>
    <t>Proper accounting records, identifiable by grant and including all receipts and expenditures, must be maintained in accordance with 45 CFR 75.361-365.</t>
  </si>
  <si>
    <t>75-1552-0-1-609;</t>
  </si>
  <si>
    <t xml:space="preserve">(Cooperative Agreements) FY 17$0.00; FY 18 est $770,000.00; FY 19 est $0.00; FY 16$0.00; - </t>
  </si>
  <si>
    <t>For Fiscal Year 2018, the grants awarded will range from $100,000 to $150,000.</t>
  </si>
  <si>
    <t>Lisa Washington-Thomas330 C Street, SW, Suite 3026, Washington, DC 20002 Email:&lt; a href='mailto:lwashington-thomas@acf.hhs.gov'&gt;lwashington-thomas@acf.hhs.gov&lt;/a&gt;Phone: 2024015141;</t>
  </si>
  <si>
    <t>https://www.acf.hhs.gov/ofa</t>
  </si>
  <si>
    <t>Criteria are stated in the Funding Opportunity Announcement.</t>
  </si>
  <si>
    <t>Aug 27,2017</t>
  </si>
  <si>
    <t>https://beta.sam.gov/fal/b8d161af78e2487abe4c553a92d2a5f5/view</t>
  </si>
  <si>
    <t>Preventing Maternal Deaths: Supporting Maternal Mortality Review Committees</t>
  </si>
  <si>
    <t>{"list":[{"act":{"description":"To support States in their work to save and sustain the health of mothers during pregnancy, childbirth, and in the postpartum period, to eliminate disparities in maternal health outcomes for pregnancy-related and pregnancy-associated deaths and for other purposes."},"authorizationTypes":{"act":true}}]}</t>
  </si>
  <si>
    <t>This funding will support existing Maternal Mortality Review Committees to identify and characterize maternal deaths for identifying prevention opportunities. Awardees will identify pregnancy-associated deaths within one year of death; abstract and enter clinical and non-clinical data into a standard data system [Maternal Mortality Review Information Application (MMRIA)], conduct multidisciplinary reviews, and enter committee decisions in MMRIA within 2 years of death. Quality assurance processes, in partnership with CDC, will be used for improving data quality, completeness, and timeliness. Awardees will analyze data and share findings with stakeholders to inform policy and prevention strategies to reduce maternal deaths.
This funding will support existing Maternal Mortality Review Committees to identify and characterize maternal deaths for identifying prevention opportunities. Awardees will identify pregnancy-associated deaths; abstract clinical and non-clinical data into a standard data system (MMRIA); conduct multidisciplinary reviews; and enter committee decisions into MMRIA. Awardees will use quality assurance processes, in partnership with CDC, to improve data quality and timeliness. Awardees will analyze data and share findings with stakeholders to inform policy and prevention strategies that reduce maternal deaths.</t>
  </si>
  <si>
    <t>{"description":"This funding opportunity has special eligibility requirements of applicants. If evidence of these eligibility requirements are not included with the application, the application is deemed non-responsive.\n\n•\tAUTHORITIES AND PROTECTIONS. Applicants must submit evidence, by submitting copies or through reference to specific statutes, rules, or legislation that provides the MMRC:\no Authority to access clinical and non-clinical records\no Protection of data collected, proceedings, and activities\no Immunity for committee members from subpoena related to maternal deaths they reviewed as members of the MMRC\n•\tHAVE AN EXISTING POPULATION-BASED MATERNAL MORTALITY REVIEW COMMITTEE ACTIVELY REVIEWING DEATHS AT THE TIME OF APPLICATION. The purpose of this funding opportunity is to support existing MMRCs rather than the establishment of new MMRCs. Applicants must submit evidence that they are an active MMRC. Examples of evidence include dated products of MMRC meetings, such as a meeting agenda, meeting notifications to committee members, or a schedule of meeting dates and locations from the preceding 12 months. \n•\tVITAL RECORDS ACCESS. Death certificates that can be matched with birth and fetal death certificates form the foundation for identifying pregnancy-associated deaths. The applicant must provide evidence that they have access to identified data from these three vital records files. Evidence includes an MOU, MOA, DUA, or Letter of Support from the vital records registrar’s office that confirms access to this data by the applicant.\n•\tABILITY TO SHARE MMRIA DATA WITH CDC. There are 3 core purposes of the funding opportunity that are dependent on awardees sharing their MMRIA data with CDC:\no Timely identification of data quality problems\no Timely identification of awardee technical assistance needs\no Analyses of data across awardees by CDC to characterize maternal deaths and to identify opportunities for prevention\nEvidence of the ability to share MMRIA data with CDC would be documentation of experience sharing similar limited identified data with CDC, or a letter from the applicant’s legal authority documenting the ability of the applicant to share MMRIA data with CDC.","isApplicable":true}</t>
  </si>
  <si>
    <t>{"description":"Instructions are covered by 2 CFR.","isApplicable":true}</t>
  </si>
  <si>
    <t>The project period is 5-years with 12-month budget periods. Throughout the project period, CDC’s commitment to continuation of awards will be conditioned on the availability of funds, evidence of satisfactory progress by the recipient (as documented in required reports, in documented technical assistance, and in other relevant documented activities) and the determination that continued funding is in the best interest of the federal government.</t>
  </si>
  <si>
    <t>[{"code":"program","isSelected":true,"description":"Awardees will be expected to provide reports so that CDC can provide continuous program monitoring.  These reports identify successes and challenges that awardees encounter throughout the project period.  Also, reporting is a requirement for awardees who want to apply for yearly continuation of funding.  Awardees will be expected to submit annual performance reports, ongoing performance measure data, administrative reports, and a final performance and financial report.  A detailed explanation of any additional reporting requirements will be provided in the notice of award to successful applicants."},{"code":"cash","isSelected":true,"description":"FFR annually"},{"code":"progress","isSelected":true,"description":"Progress reports are required on annual basis"},{"code":"expenditure","isSelected":true,"description":"The annual FFR form (SF-425) is required and must be submitted 90 days after the end of the budget period.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be"},{"code":"performanceMonitoring","isSelected":true,"description":"The recipient must submit an annual performance report (APR) via www.grantsolutions.gov no later than 120 days before the end of the budget period. This report must not exceed 45 pages excluding administrative reporting. Attachments are not allowed, but weblinks are allowed."}]</t>
  </si>
  <si>
    <t>Awards are expected to range from $150,000 to $600,000 per year.</t>
  </si>
  <si>
    <t>Dave Goodman4770 Buford Highway, Atlanta, GA 30341 Email:&lt; a href='mailto:igc4@cdc.gov'&gt;igc4@cdc.gov&lt;/a&gt;Phone: 770-488-6553;</t>
  </si>
  <si>
    <t>Phase I: All applications will be initially reviewed for eligibility and completeness by CDC Office of Grants Services. Complete applications will be reviewed for responsiveness by the Grants Management Officials and Program Officials. Non-responsive applications will not advance to Phase II review. Applicants will be notified that their applications did not meet eligibility and/or published
submission requirements.
Phase II: Responsive applications go through an objective merit review process that evaluates complete, eligible applications using criteria aligned with the three broad sections
described earlier in the NOFO:
•	Approach
•	Evaluation and Performance Measurement
•	Applicant’s Organizational Capacity to Implement the Approach
Phase III Review:  Applications submitted under will be funded by score and rank as determined by the objective review panel.  The Selecting official shall rely on the rank order established by the objective review panel as the primary factor in making awards.  However, there may be exceptions to this process that may affect the final funding decision, e.g., risk, geographic diversity, and racial and ethnic diversity.</t>
  </si>
  <si>
    <t>https://beta.sam.gov/fal/ad929d820e7c43deb3c0a29379d3bee9/view</t>
  </si>
  <si>
    <t>Good Health and Wellness in Indian Country</t>
  </si>
  <si>
    <t>The purpose of this NOFO is to reduce rates of death and disability from commercial tobacco use, diabetes, heart disease and stroke, reduce the prevalence of obesity and other chronic disease risk factors and conditions, (e.g., oral health, dementia, COPD). This NOFO has three (3) separate, competitive components with eligibility and scope of work requirements for each. Applicants must submit a separate application for each component for which they are applying.
The NOFO combines evidence-informed policy, systems, and environmental changes, and clinical-community linkages strategies which may be culturally adapted to meet the needs of Native American Tribe and Alaska Native Village communities.
The long-term outcomes of this NOFO are:
•	Increased purchasing of healthy foods.
•	Increased physical activity with an emphasis on walking.
•	Reduced prevalence of commercial tobacco use.
•	Reduced incidence of type 2 diabetes.
•	Reduced prevalence of high blood pressure.
•	Reduced prevalence of high blood cholesterol.
This is a five-year funding opportunity (five year period of performance, one year budget period).</t>
  </si>
  <si>
    <t>Component 1: Federally-recognized Tribes and Urban Indian Organizations
Component 2: Tribal Organizations, up to 1 in each of the 12 IHS Administrative Areas, including the Urban Area 
Component 3: Tribal Organization</t>
  </si>
  <si>
    <t>{"description":"Federally-recognized tribes, Tribal Organization within 12 IHS Administrative Areas","isApplicable":true}</t>
  </si>
  <si>
    <t>{"awarded":"other","description":"This is a five-year cooperative agreement; however, funding for this program will be awarded on annual basis and the funding will be available for obligation by recipients for a period of 12-months."}</t>
  </si>
  <si>
    <t>[{"code":"program","isSelected":true,"description":"Awardees will be expected to provide reports so that CDC can provide continuous program monitoring.  These reports identify successes and challenges that awardees encounter throughout the project period.  Also, reporting is a requirement for awardees who want to apply for yearly continuation of funding.  Awardees will be expected to submit annual performance reports, ongoing performance measure data, administrative reports, and a final performance and financial report.  A detailed explanation of any additional reporting requirements will be provided in the notice of award to successful applicants."},{"code":"cash","isSelected":false,"description":""},{"code":"progress","isSelected":true,"description":"Progress reports are required on annual basis"},{"code":"expenditure","isSelected":true,"description":"Recipients will submit Annual Federal Financial Reports using the SF-424.  These reports are required and must be submitted in Grant Solutions to the CDC Grants Management Officer no later than 90-days after the end of each budget period."},{"code":"performanceMonitoring","isSelected":true,"description":"Annual performance report no later than 120 days before the end of a budget period.  The annual performance report serves as a continuation application.  Final performance report due no later than 90 days after the end of the period of performance."}]</t>
  </si>
  <si>
    <t>75-0953-0-1-550;</t>
  </si>
  <si>
    <t xml:space="preserve">(Formula Grants (Cooperative Agreements)) FY 17$0.00; FY 18 est $0.00; FY 19 est $20,000,000.00; - (Formula Grants (Cooperative Agreements)) FY 17$0.00; FY 18 est $0.00; FY 19 - </t>
  </si>
  <si>
    <t>Up to 29 awards will be made to address the strategies identified in 3 separate components of this NOFO.
Component 1: Component 1 recipients may apply for up to $375,000
Component 2: Up to 12 tribal organizations, up to 1 in each of the 12 IHS Administrative Areas, including the Urban Area, will be funded under Component 2 of this NOFO. Recipient tribal organizations must provide subawards to at least 4 American Indian Tribes, Alaska Native Villages and Urban Indian Organizations in their Area.  
 Component 2 recipients may apply as follows:
•	Areas with fewer than 25 federally recognized American Indian Tribes/Alaskan Native Villages: recipients may receive up to $950,000.
•	Areas with 25-49 federally recognized American Indian Tribes/Alaskan Native Villages: recipients may receive up to $1,250,000.
•	Areas with 50+ federally recognized American Indian Tribes/Alaskan Native Villages: recipients may receive up to $1,450,000.
Component 2 recipients must provide at least 50% of their award to Area Tribes/IUOs as subawards. These should not be Tribes/ UIOs receiving a Component 1 award from this program.
Component 3: Up to 1 tribal organization will be funded under Component 3 of this NOFO. Component 3 recipient may apply for up to $800,000.</t>
  </si>
  <si>
    <t>KELLY BISHOP4770 BUFORD HWY NE, ATLANTA, GA 30341 Email:&lt; a href='mailto:KLBISHOP@CDC.GOV'&gt;KLBISHOP@CDC.GOV&lt;/a&gt;Phone: 770-488-6572;</t>
  </si>
  <si>
    <t>Phase I Review: This funding opportunity has three separate components and applicants must submit separate applications if they apply for more than one component. All applications will be initially reviewed for eligibility and completeness by the Office of Grants Services. Complete applications will be reviewed for responsiveness by Grants Management Officials and Program Officials. Non-responsive applications will not advance to Phase II review. Applicants will be notified that their applications did not meet eligibility and/or published submission requirements. 
Phase II Review: Phase II consists of an objective merit review process and/or external peer review process that evaluates complete, eligible applications using criteria aligned with three broad sections of the NOFO: Approach, Evaluation and Performance Measurement, and Applicant’s Organizational Capacity to Implement the Approach. Each application is assigned a score based up the evaluation criteria listed in the funding opportunity.</t>
  </si>
  <si>
    <t>https://beta.sam.gov/fal/e87b0e5a94df428d9bb150fa46f0637e/view</t>
  </si>
  <si>
    <t>[{"code":"subpartB","isSelected":false},{"code":"subpartC","isSelected":false},{"code":"subpartD","isSelected":true},{"code":"subpartE","isSelected":false},{"code":"subpartF","isSelected":true}]</t>
  </si>
  <si>
    <t>National Harm Reduction Technical Assistance and Syringe Services Program (SSP) Monitoring and Evaluation Funding Opportunity</t>
  </si>
  <si>
    <t>The purpose of this program is to strengthen harm reduction programs in order to prevent infectious disease resulting from injection drug use, and improving health outcomes for people who inject drugs; including strengthening linkage to medication-assisted treatment.  It is comprised of three components:  technical assistance, communications and monitoring and evaluation.</t>
  </si>
  <si>
    <t>{"awarded":"other","description":"September 1, 2019","awardedDescription":"Not applicable"}</t>
  </si>
  <si>
    <t>[{"code":"program","isSelected":true,"description":"Required annually"},{"code":"cash","isSelected":true,"description":"Recipients are required to report carryover funds annually"},{"code":"progress","isSelected":true,"description":"Progress reports are due and must outline how the recipient is meeting the goals and objectives as outlined in the NOFO."},{"code":"expenditure","isSelected":true,"description":"Required annually"},{"code":"performanceMonitoring","isSelected":true,"description":"Performance reports are required as part of the progress report"}]</t>
  </si>
  <si>
    <t>Financial records, supporting documentation, statistical records, and all other reports pertinent to the program shall be retained for a minimum of 3 years, or until completion and resolution of any pending audits or resolutions.  In all cases records must be retained until resolution of any audit findings.  Property records must be retained in accordance with 45 CFR 92.42.</t>
  </si>
  <si>
    <t xml:space="preserve">(Cooperative Agreements (Discretionary Grants)) FY 18 FY 19 FY 20 - </t>
  </si>
  <si>
    <t>Lisa Williams1600 Clifton Road, MS E-07, Atlanta, GA 30333 Email:&lt; a href='mailto:LRW3@cdc.gov'&gt;LRW3@cdc.gov&lt;/a&gt;Phone: 4046391877;</t>
  </si>
  <si>
    <t>Jan 21,2019</t>
  </si>
  <si>
    <t>https://beta.sam.gov/fal/95fa510cf3c642d8a1cc81cdaca2968c/view</t>
  </si>
  <si>
    <t>Pregnancy Assistance Fund Program</t>
  </si>
  <si>
    <t>PAF</t>
  </si>
  <si>
    <t>{"list":[{"act":{"description":"Patient Protection and Affordable Care Act, Public Law 111-148 SEC. 10211 - 10214"},"authorizationTypes":{"act":true}}]}</t>
  </si>
  <si>
    <t>The Pregnancy Assistance Fund (PAF) grant program provides support for States and Tribes to develop and implement programs to improve the educational, health, and social outcomes for expectant and parenting teens, women, fathers, and their families.  The PAF aims to strengthen access to and completion of education (secondary and postsecondary); improve child and maternal health outcomes; improve pregnancy planning and spacing and reduce the likelihood of repeat teen pregnancies; increase parenting skills for mothers, fathers, and families; strengthen co-parenting; decrease intimate partner violence; and raise awareness of available resources.</t>
  </si>
  <si>
    <t xml:space="preserve">Eligible applicants are from States, which include the District of Columbia, any commonwealth, possession, or other territory of the of the United States and any Federally-recognized Indian tribe, reservation or consortium or council (referred to as “States or tribes”), for the development and implementation of programs for expectant and parenting teens, women, fathers and their families.  _x000D_
_x000D_
The authorized representative from the State or tribe must apply for grant funds available through this announcement to assist expectant and parenting teens, women, fathers and their families._x000D_
</t>
  </si>
  <si>
    <t xml:space="preserve">1. States, which include the District of Columbia, any commonwealth, possession, or other territory of the United States, and any Federally-recognized Indian Tribe, reservation, consortium or council_x000D_
2.  Education, Health, Non-profits, Community-based organizations, and entities within tribal communities. _x000D_
</t>
  </si>
  <si>
    <t>{"description":"The authorized representative from the State or tribe must apply for grant funds available through this announcement to assist expectant and parenting teens, women, fathers and their families.","isApplicable":true}</t>
  </si>
  <si>
    <t>{"environmentalImpact":{"reports":[{"isSelected":true,"reportCode":"ExecutiveOrder12372"},{"isSelected":true,"reportCode":"otherRequired"}]},"description":"The Governor(s) of the State(s) in which the project is to be located is to be given 60 days in which to review and comment on applications for funding under this authority.  An applicant should consult the office or official designated as the single point of contact in the State for more information on the process the State requires to be followed in applying for assistance, if the State has selected the program for review.  This program is subject to the Public Health Systems Reporting Requirements."}</t>
  </si>
  <si>
    <t>{"description":"The announcement for this grant opportunity may be found on www.Grants.gov. The application forms and guidelines are available for online submission only.  Submitted applications are screened upon receipt for completeness, responsiveness and conformance to the program announcement.  Those applications judged to be unacceptable based on this initial screening will be returned.  Applications may only be submitted electronically via the electronic submission mechanisms specified in the announcement (Grants.gov).   Any application submitted via any other means of electronic communication, including facsimile or electronic mail, will not be accepted."}</t>
  </si>
  <si>
    <t>An independent review panel will evaluate applications that pass the screening and meet the responsiveness criteria if applicable.  These reviewers are experts in their fields, and are drawn from academic institutions, non-profit organizations, state and local government, and Federal government agencies.  Based on the Application Review Criteria as outlined under Section V.1, the reviewers will comment on and score the applications, focusing their comments and scoring decisions on the identified criteria.  In addition to the independent review panel, Federal staff will review each application for programmatic, budgetary, and grants management compliance. Final award decisions will be made by the Director of the Office of Adolescent Health.  All applicants are notified in writing of actions taken on their applications. A Notice of Award is issued for those applications that are approved and funded.</t>
  </si>
  <si>
    <t>Current cohorts of grantees: start/end dates_x000D_
Cohort 2:_x000D_
Year 1	August 1, 2013 to July 31, 2014      Year 3  August 1, 2015 to July 31, 2016_x000D_
Year 2	August 1, 2014 to July 31, 2015      Year 4  August 1, 2016 to July 31, 2017 _x000D_
_x000D_
Cohort 3:_x000D_
Year 1	August 1, 2015 to July 31, 2016       Year 3 August 1, 2017 to July 31, 2018_x000D_
Year 2	August 1, 2016 to July 31, 2017_x000D_
_x000D_
Cohort 4:_x000D_
Year 1	July 1, 2017 to June 30, 2018_x000D_
	_x000D_
Cohort 5:_x000D_
Year 1	July 1, 2018 to June 30, 2019           Year 2   July 1, 2019 to June 30, 2020</t>
  </si>
  <si>
    <t>Each year of the approved project period, grantees are required to submit a noncompeting application, which includes a progress report for the current budget year, and work plan, budget and budget justification for the upcoming year.  Specific guidance will be provided via Grant Solutions well in advance of the application due date.</t>
  </si>
  <si>
    <t>{"types":{"moe":false,"formula":false,"matching":true},"formula":{"title":"","chapter":"","part":"","subPart":"","publicLaw":"","description":""},"matching":{"requirementFlag":"mandatory","percent":"25","description":"An eligible institution of higher education that receives funding shall contribute an amount from non-Federal funds equal to 25 percent of the amount of the funding provided.  The non-Federal share may be in cash or in-kind, fairly evaluated, including services, facilities, supplies or equipment. The non-Federal contribution does not apply to eligible high schools and community service organizations.\r\nFunds are made available for competitive grant awards under the authority of Sections 10211-10214 of the Patient Protection and Affordable Care Act (Public Law 111-148; Affordable Act).   "},"moe":{"description":""}}</t>
  </si>
  <si>
    <t>{"awarded":"other","description":"Grants may not exceed 5 years (subject to the availability of funds).  Payments will be made either on a monthly cash request basis or under the Electronic Transfer System. ","awardedDescription":"Necessary instructions for the appropriate type of payment will be issued at the time an award is made. Method of awarding/releasing assistance: quarterly."}</t>
  </si>
  <si>
    <t>[{"code":"program","isSelected":true,"description":"Please see Notice of Award for detailed requirements."},{"code":"cash","isSelected":true,"description":"Grantees must submit quarterly SF425 Federal Financial Reports to Payment Management Services due on one of the standard due dates on which cash reporting is required or at the end of a calendar quarter. The FFR is due 30 days after the end of each calendar quarter"},{"code":"progress","isSelected":true,"description":"Noncompeting applications, which includes a progress report for the current budget year, work plan, and budget and budget justification for the upcoming year.  Annual reports are due within 90 days of the close of the budget period.  Grantees are required to submit yearly performance measure data within 90-days of the close of the budget period via a web-based system."},{"code":"expenditure","isSelected":true,"description":"Grantees must submit quarterly SF425 Federal Financial Reports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GrantSolutions."},{"code":"performanceMonitoring","isSelected":true,"description":"Performance monitoring is conducted by office staff (project officers) via monthly conference calls, email communication, progress reports, and site visits (when funds are available for travel).  "}]</t>
  </si>
  <si>
    <t>(Project Grants) FY 17$23,300,000.00; FY 18 Estimate Not Available  FY 19 FY 16$23,300,000.00; - Current grants will end in 2018</t>
  </si>
  <si>
    <t>$250,000 - $1,000,000 per year.</t>
  </si>
  <si>
    <t>{"list":[{"fiscalYear":2016,"description":"20 continuation grants 20 continuation grants were awarded"},{"fiscalYear":2017,"description":"OAH funded 15 States and 1 Tribe.  Together they served 13,602 expectant and parenting young mothers, fathers, and their families."},{"fiscalYear":2018,"description":"OAH provided funding to 23 new PAF grantees who are funded for a two-year project period, including 22 States and 1 Tribe.   Performance measure data not yet available to document participant reach."},{"fiscalYear":2019,"description":"OAH will provide continuation funding to 23 PAF grantees who were initially funded in FY18, including 22 States and 1 Tribe.   Performance measure data not yet available to document participant reach."}],"isApplicable":true}</t>
  </si>
  <si>
    <t>{"flag":"appendix","description":"Program Contact: Department of Health and Human Services, Office of  the Assistant Secretary for Health, Office of Adolescent Health; Ms. Evelyn Kappeler; 1101 Wootton Parkway, Suite 550, Rockville, MD 20852, Telephone (240) 453-2800. "}</t>
  </si>
  <si>
    <t>Alice Bettencourt1101 Wootton Parkway
Tower Building Suite 550, Rockville, MD 20852 Email:&lt; a href='mailto:Alice.Bettencourt@hhs.gov'&gt;Alice.Bettencourt@hhs.gov&lt;/a&gt;Phone: (240) 453-8822;</t>
  </si>
  <si>
    <t xml:space="preserve">93.297 Teenage Pregnancy Prevention Program; </t>
  </si>
  <si>
    <t>Fiscal Year2016: Visit the PAF website at: http://www.hhs.gov/ash/oah for a listing of grantees and an overview of project activities.  Visit the PAF website at: http://www.hhs.gov/ash/oah for a listing of grantees and an overview of project activities.Fiscal Year2017: Grants with States and Tribes to provide support services for expectant and parenting young families in Institutions of Higher Education, high schools, and community service centers.  Visit the OAH website at: https://www.hhs.gov/ash/oah/grant-programs/pregnancy-assistance-fund/current-grantees/index.htmlfor a listing of grantees and an overview of project activitiesFiscal Year2018: Grants with States and Tribes to provide support services for expectant and parenting young families in Institutions of Higher Education, high schools, and community service centers.  Visit the OAH website at: https://www.hhs.gov/ash/oah/grant-programs/pregnancy-assistance-fund/current-grantees/index.htmlfor a listing of grantees and an overview of project activities.Fiscal Year2019: Grants with States and Tribes to provide support services for expectant and parenting young families in Institutions of Higher Education, high schools, and community service centers.  Visit the OAH website at: https://www.hhs.gov/ash/oah/grant-programs/pregnancy-assistance-fund/current-grantees/index.htmlfor a listing of grantees and an overview of project activities.</t>
  </si>
  <si>
    <t>Proposals must contain prevention services requirements specified in the statute._x000D_
_x000D_
The Pregnancy Assistance Fund (PAF) grant program provides support for States and tribes to develop and implement programs to improve the educational, health, and social outcomes for expectant and parenting teens, women, fathers and their families.  The PAF aims to strengthen access to and completion of education (secondary and postsecondary); improve child and maternal health outcomes; improve pregnancy planning and spacing and reduce the likelihood of repeat teen pregnancies; increase parenting skills for mothers, fathers, and families; strengthen co-parenting relationships and marriage where appropriate, increase positive paternal involvement; decrease intimate partner violence; and raise awareness of available resources. _x000D_
 _x000D_
For purposes of this funding, the term “expectant” includes both women and men who are expecting a child. The term teens refer to both young men and women of high-school age and students refers to women and men enrolled in institutions of higher education. The term young adults refer to both men and women age 20 -24.   Families include, but are not limited to spouses, partners, and children.    _x000D_
_x000D_
Applicants may apply for funding in one or more of the following categories: _x000D_
Category 1 – Providing support for expectant and parenting students in Institutions of Higher Education (IHE); Category 2 – Providing support for expectant and parenting teens, young adults, women, fathers and their families in high schools and community service centers; Category 3 - Improving services for pregnant and parenting women who are victims of domestic violence, sexual violence, sexual assault, and stalking; or Category 4 – Increasing public awareness and education of services available for expectant and parenting teens, young adults, women, fathers and their families.  OAH has two program priorities for this FOA: 1) proposals that seek to involve expectant and parenting fathers and 2) proposals that target young adults (ages 20 – 24).   A signed letter from the authorized representative must accompany the application and should include documentation establishing the authorized representative’s authority to apply for and administer the grant funds on behalf of the State or tribe.  OAH will accept only one application per State or tribe.  All qualified applications will be given equal considerations.</t>
  </si>
  <si>
    <t>https://beta.sam.gov/fal/920d2b70eb6b47d5946975651c341607/view</t>
  </si>
  <si>
    <t xml:space="preserve">Grants for School-Based Health Center Capital Expenditures </t>
  </si>
  <si>
    <t>(SBHCC)</t>
  </si>
  <si>
    <t>{"list":[{"act":{"description":"Patient Protection and Affordable Care Act of 2010, Title IV, Section 4101, Public Law 111-148.\r\n"},"authorizationTypes":{"USC":false,"act":true,"statute":false,"publicLaw":false,"executiveOrder":false}}]}</t>
  </si>
  <si>
    <t>The goal of the program is to award funds made available to expand school-based health center capacity to provide primary health care services for school-aged children. This competitive funding opportunity is available for school-based health centers to address significant and pressing capital improvement needs, including: alteration, renovation, and the purchase of equipment.</t>
  </si>
  <si>
    <t xml:space="preserve">To be eligible for a grant under this subsection, an entity shall be a school-based health center or a sponsoring facility of a school-based health center  as defined in section 2110(c)(9) of the Social Security Act (42 USC 1397jj(c)(9))._x000D_
_x000D_
A school-based health center is defined as a health clinic that:_x000D_
1. Is located in or near a school facility of a school district or board of an Indian tribe or tribal organization;_x000D_
2. Is organized through school, community, and health provider relationships;_x000D_
3. Is administered by a sponsoring facility;_x000D_
4. Provides through health professionals primary health services to children in accordance with State and local law, including laws relating to licensure and certification; and_x000D_
5. Satisfies such other requirements as a State may establish for the operation of such a clinic._x000D_
_x000D_
A sponsoring facility includes any of the following:_x000D_
1. A hospital_x000D_
2. A public health department_x000D_
3. A community health center_x000D_
4. A non-profit health care agency_x000D_
5. A school or school system_x000D_
6. A program administered by the Indian Health Service or the Bureau of Indian Affairs or operated by an Indian tribe or a tribal organization_x000D_
</t>
  </si>
  <si>
    <t xml:space="preserve">School-based health centers or a sponsoring facility of a school-based health center.  </t>
  </si>
  <si>
    <t>{"description":"Applicants should review the applicable HRSA notice of funding opportunity issued under this CFDA program for any required proof or certifications which must be submitted prior to or simultaneous with submission of an application package.","isApplicable":true}</t>
  </si>
  <si>
    <t>{"environmentalImpact":{"reports":[{"isSelected":true,"reportCode":"statement"},{"isSelected":false,"reportCode":"assessment"},{"isSelected":false,"reportCode":"ExecutiveOrder12372"},{"isSelected":true,"reportCode":"otherRequired"}]},"description":"The National Environmental Policy Act of 1969 (NEPA), 42 U.S.C. 4321 (Public Law  91-190, Section 2, January 1, 1970, 83 Stat., 852), including Public Disclosure, Section 102 of NEPA, and E.O. 11514, requires Federal agencies to assess the environmental impacts of major Federal actions, including construction projects supported in whole or in part through Federal contracts, grants, subsidies, loans, or other forms of funding assistance. HRSA requires that applicants provide information on anticipated environmental impact as part of their applications. This program is excluded from coverage under E.O. 12372.\r\n"}</t>
  </si>
  <si>
    <t>{"description":"HRSA requires all applicants to apply electronically through Grants.gov. "}</t>
  </si>
  <si>
    <t>All qualified applications will be forwarded to an objective review committee. Taking into consideration the objective review committee, the HRSA program official with delegated authority is responsible for final selection and funding decisions._x000D_
Notification is made in writing by a Notice of Award.</t>
  </si>
  <si>
    <t>Refer to the applicable notice of funding opportunity under this CFDA program.</t>
  </si>
  <si>
    <t>{"awarded":"other","description":"Project periods are for 2 years.","awardedDescription":"Awardees draw down funds, as necessary, from the Payment Management System (PMS). PMS is the centralized web-based payment system for HHS awards."}</t>
  </si>
  <si>
    <t>[{"code":"program","isSelected":true,"description":"The awardee will be required to submit performance and progress reports as well as status-federal financial reports (see the program notice of funding opportunity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funding opportunity notice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No cash reports are required. A progress report must be submitted quarterly. Submit a quarterly electronic Federal Financial Report (FFR) Cash Transaction Report via the Payment Management System. Performance monitoring is not applicable.  "},{"code":"cash","isSelected":false,"description":""},{"code":"progress","isSelected":true,"description":"A progress report must be submitted quarterly.  "},{"code":"expenditure","isSelected":true,"description":"Submit a quarterly electronic Federal Financial Report (FFR) Cash Transaction Report via the Payment Management System."},{"code":"performanceMonitoring","isSelected":false,"description":""}]</t>
  </si>
  <si>
    <t>Awardees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</si>
  <si>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07-0352-0-1-035;</t>
  </si>
  <si>
    <t xml:space="preserve">(Project Grants) FY 17$0.00; FY 18 est $0.00; FY 19 est $10,000,000.00; FY 16$0.00; - </t>
  </si>
  <si>
    <t xml:space="preserve">This program is subject to the provisions of 45 CFR Part 75._x000D_
_x000D_
HRSA awards are subject to the requirements of the HHS Grants Policy Statement (HHS GPS) that are applicable based on recipient type and purpose of award.  The HHS GPS is available at http://www.hrsa.gov/grants._x000D_
</t>
  </si>
  <si>
    <t>Bureau of Primary Health CareHealth Resources and Services Administration, Room 16N20, 5600 Fishers Lane, Rockville, MD 20857 Email:&lt; a href='mailto:BPHCNH@hrsa.gov'&gt;BPHCNH@hrsa.gov&lt;/a&gt;Phone: (301) 594-4300;</t>
  </si>
  <si>
    <t xml:space="preserve">All applications will be evaluated by an Objective Review Committee to determine the extent to which the applicant addresses the Review Criteria outlined in Section V of the notice of funding opportunity._x000D_
_x000D_
</t>
  </si>
  <si>
    <t>Jun 02,2010</t>
  </si>
  <si>
    <t>https://beta.sam.gov/fal/975c3080f2eb4ba985f4449248065987/view</t>
  </si>
  <si>
    <t>Family to Family Health Information Centers</t>
  </si>
  <si>
    <t>F2F HICs</t>
  </si>
  <si>
    <t>{"list":[{"act":{"description":"Social Security Act, Title V, § 501(c) (42 U.S.C. § 701(c)), as amended by § 216 of the Medicare Access and Children’s Health Insurance Program (CHIP) Reauthorization Act of 2015 (P.L. 114-10), and § 50501 of the Bipartisan Budget Act of 2018 (P.L. 115-123)."},"authorizationTypes":{"act":true}}]}</t>
  </si>
  <si>
    <t xml:space="preserve">To develop and support Family to Family Health Information Centers. The Family-to-Family Health Information Centers (1) assist families of children with disabilities or special health care needs to make informed choices about health care in order to promote good treatment decisions, cost-effectiveness, and improved health outcomes for such children; (2) provide information regarding the health care needs of, and resources available for, such children; (3) identify successful health delivery models for such children; (4) develop with representatives of health care providers, managed care organizations, health care purchasers, and appropriate State agencies, a model for collaboration between families of such children and health professionals; (5) provide training and guidance regarding caring for such children; (6) conduct outreach activities to the families of such children, health professionals, schools, and other appropriate entities and individuals; and (7) are staffed by such families who have expertise in Federal and State public and private health care systems; and by health professionals. </t>
  </si>
  <si>
    <t>Eligible applicants include public and private entities, including an Indian tribe or tribal organization (as those terms are defined at 25 U.S.C. 450b), faith-based organizations, and community-based organizations. The law limits the site of eligible organizations to the 50 States and the District of Columbia. Although Tribes and tribal organizations may apply, they must meet all applicable requirements, including targeting of all children and youth with special health care needs (CYSHCN) across the State for services. Applicants must have experience related to the “purpose” of the program, the effort must be family-staffed/run, and the effort must have a focus on health for CYSHCN (as defined by the MCH Bureau). For example, if an applicant is a family organization with a history of funding that is condition-specific or related to education, mental health or developmental disabilities, as with any applicant, evidence of health for the broad CYSHCN population must be evident in their application. Applicants MUST demonstrate that they have EXISTING and effective fiduciary, administrative and management systems. If a different fiduciary agency is needed, such as a university, activities must still be family-staffed/run for the entire grant period.</t>
  </si>
  <si>
    <t xml:space="preserve">Projects will benefit (1) public or private agencies, organizations and institutions engaged in activities for CYSHCN; (2) family members and children who receive services through the program; and (3) professionals and trainees who provide services to CYSHCN. </t>
  </si>
  <si>
    <t>{"description":"Grant applications and required forms for this program can be obtained from Grants.gov. HRSA requires all applicants to apply electronically through Grants.gov. \r\n\r\nAll qualified applications will be forwarded to an objective review committee.  Based on the advice of the objective review committee, the HRSA program official with delegated authority is responsible for final selection and funding decisions."}</t>
  </si>
  <si>
    <t>{"awarded":"other","description":"Competing and competing continuation grant applications are submitted for up to three (3) years of support. Funding is dependent on the availability of appropriated funds for the program in subsequent fiscal years, grantee satisfactory performance, and a decision that continued funding is in the best interest of the Federal government. ","awardedDescription":"Grantees drawdown funds, as necessary, from the Payment Management System (PMS).  PMS is the centralized web based payment system for HHS awards.\r\n\r\n"}</t>
  </si>
  <si>
    <t>[{"code":"program","isSelected":true,"description":"The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Award."},{"code":"cash","isSelected":true,"description":"Refer to information in \"program reports\" above."},{"code":"progress","isSelected":true,"description":"Refer to information in \"program reports\" above."},{"code":"expenditure","isSelected":false,"description":""},{"code":"performanceMonitoring","isSelected":true,"description":"Refer to information in \"program reports\" above."}]</t>
  </si>
  <si>
    <t xml:space="preserve">Grantees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t>
  </si>
  <si>
    <t>(Project Grants) FY 17$4,482,153.00; FY 18 est $5,708,250.00; FY 19 est $5,708,250.00; FY 16$4,769,968.00; - Program previously funded under ACA. Current funding is not ACA</t>
  </si>
  <si>
    <t>Awards range from roughly $35,864 to $96, 750.</t>
  </si>
  <si>
    <t>{"list":[{"fiscalYear":2016,"description":"51 projects funded for activities supported under this CFDA. 51 projects funded for activities supported under this CFDA."},{"fiscalYear":2017,"description":"51 projects funded for activities supported under this CFDA."},{"fiscalYear":2018,"description":"No current data available."}],"isApplicable":true}</t>
  </si>
  <si>
    <t>HRSA awards are subject to the requirements of the HHS Grants Policy Statement (HHS GPS) that are applicable based on recipient type and purpose of award.  The HHS GPS is available at http://www.hrsa.gov/grants.</t>
  </si>
  <si>
    <t>Tigisty Zerislassie, MSSW, LICSW, Division of Services for Children with Special Health Needs, Maternal and Child Health Bureau, Health Resources and Services Administration, US Department of Health and Human Services, Room 18W09-A, 5600 Fishers Lane,, Rockville, MD 20857 Email:&lt; a href='mailto:TZerislassie@hrsa.gov'&gt;TZerislassie@hrsa.gov&lt;/a&gt;Phone: (301) 443-7220;</t>
  </si>
  <si>
    <t>http://www.mchb.hrsa.gov</t>
  </si>
  <si>
    <t xml:space="preserve">93.153 Coordinated Services and Access to Research for Women, Infants, Children, and Youth; 93.926 Healthy Start Initiative; 93.994 Maternal and Child Health Services Block Grant to the States; 93.365 Sickle Cell Treatment Demonstration Program; 93.127 Emergency Medical Services for Children; 93.110 Maternal and Child Health Federal Consolidated Programs; 93.251 Universal Newborn Hearing Screening; </t>
  </si>
  <si>
    <t xml:space="preserve">Approval of an application will be based on an analysis of the factors set forth in the Application Review Information in the notice of funding opportunity.  </t>
  </si>
  <si>
    <t>https://beta.sam.gov/fal/79ba5ee4c6ee4131857e49ed9e5d6a9d/view</t>
  </si>
  <si>
    <t>Affordable Care Act (ACA) Maternal, Infant, and Early Childhood Home Visiting Program</t>
  </si>
  <si>
    <t>MIECHV Program</t>
  </si>
  <si>
    <t>{"list":[{"act":{"description":"Social Security Act, Title V, Section 511 (42 U.S.C. §711)"},"authorizationTypes":{"USC":false,"act":true,"statute":false,"publicLaw":false,"executiveOrder":false}}]}</t>
  </si>
  <si>
    <t>The Maternal, Infant, and Early Childhood Home Visiting Program (MIECHV Program) is designed : (1) to strengthen and improve the programs and activities carried out under Title V; (2) to improve coordination of services for at risk communities; and (3) to identify and provide comprehensive services to improve outcomes for families who reside in at risk communities.  The MIECHV Program was created to support voluntary, evidence-based home visiting services for at-risk pregnant women and parents with young children up to kindergarten entry. The program builds upon decades of scientific research that shows home visits conducted by a nurse, social worker, early childhood educator, or other trained professional during pregnancy and in the first years of a child’s life improves the lives of children and families. Home visiting helps prevent child abuse and neglect, supports positive parenting, improves maternal and child health, and promotes child development and school readiness.</t>
  </si>
  <si>
    <t xml:space="preserve">Eligibility for funding is limited to a single application from each State, the District of Columbia, Puerto Rico, Guam, the Virgin Islands, the Northern Mariana Islands, and American Samoa. The Governor has the responsibility and authority to designate which entity or group of entities will apply for and administer home visiting program funds on behalf of the State or US Territory. _x000D_
_x000D_
Regardless of the entity or entities designated by the Governor, this application must contain the concurrence and signatures of the: _x000D_
_x000D_
• Director of the State’s Title V agency;_x000D_
• Director of the State’s agency for Title II of the Child Abuse Prevention and Treatment Act (CAPTA);_x000D_
• The State’s child welfare agency (Title IV-E and IV-B), if this agency is not also administering Title II of CAPTA:_x000D_
• Director of the State’s Single State Agency for Substance Abuse Services;_x000D_
• The State’s Child Care and Development Fund (CCDF) Administrator; _x000D_
• Director of the State’s Head Start State Collaboration Office, and_x000D_
• The State’s Advisory Council on Early Childhood Education and Care authorized by 642B(b)(1)(A)(i) of the Head Start Act. _x000D_
_x000D_
_x000D_
For those states that have elected not to participate in MIECHV, nonprofit organizations with an established record of providing early childhood home visiting programs or initiatives in a state or several states are eligible to apply to carry out programs in those states. </t>
  </si>
  <si>
    <t xml:space="preserve">• Eligible families residing in communities in need of such services, as identified in a State needs assessment_x000D_
• Low-income eligible families_x000D_
• Eligible families who are pregnant women under age 21_x000D_
• Eligible families with a history of child abuse or neglect or have had interactions with child welfare services_x000D_
• Eligible families with a history of substance abuse or need substance abuse treatment_x000D_
• Eligible families that have users of tobacco products in the home_x000D_
• Eligible families that are or have children with low student achievement_x000D_
• Eligible families with children with developmental delays or disabilities_x000D_
• Eligible families who, or that include individuals serving or formerly serving in the Armed Forces, including those with members who have had multiple deployments outside the US_x000D_
_x000D_
Eligible family:  _x000D_
o A woman who is pregnant, and the father of the child if available, or_x000D_
o A parent or primary caregiver of the child, including grandparents or other relatives and foster parents serving as the child's primary caregiver from birth until kindergarten entry, including a noncustodial parent with an ongoing relationship with, and at times provides physical care for the child_x000D_
</t>
  </si>
  <si>
    <t>{"description":"Applicants should review the individual HRSA funding opportunity announcement issued under this CFDA program for any required proof or certifications of education and/or training which must be submitted prior to or simultaneous with submission of an application package.","isApplicable":true}</t>
  </si>
  <si>
    <t>{"description":"HRSA requires all applicants to apply electronically through Grants.gov.  "}</t>
  </si>
  <si>
    <t>Formula Grants: All qualified applications will be reviewed internally by grants management officials (business and financial review) and program staff (technical review) for eligibility, completeness, accuracy, and compliance with the requirements outlined in this announcement. The HRSA program official with delegated authority is responsible for final selection and funding decisions._x000D_
_x000D_
Competitive Grants: All qualified applications will be forwarded to an independent objective review committee. Based on the advice of the independent objective review committee, the HRSA program official with delegated authority is responsible for final selection and funding decisions._x000D_
_x000D_
Notification is made in writing by an electronic Notice of Award.</t>
  </si>
  <si>
    <t>Contact the Headquarters or Regional Office as appropriate for application deadlines or view the specific funding opportunity announcement.</t>
  </si>
  <si>
    <t>Formula funds are awarded on an annual basis.</t>
  </si>
  <si>
    <t>{"types":{"moe":true,"formula":true,"matching":false},"formula":{"title":"","chapter":"","part":"","subPart":"","publicLaw":"","description":""},"matching":{"description":""},"moe":{"description":"Funds provided to an eligible entity receiving a grant shall supplement, and not supplant, funds from other sources for early childhood home visitation programs or initiatives (per the Social Security Act, Title V, § 511(f)).  The awardee must agree to maintain non-Federal funding (State General Funds) for grant activities at a level which is not less than expenditures for such activities as of the most recently completed fiscal year. \r\n\r\nFor purposes of maintenance of effort/non-supplantation, home visiting is defined as an evidence-based program, implemented in response to findings from a needs assessment, that includes home visiting as a primary service delivery strategy (excluding programs with infrequent or supplemental home visiting), and is offered on a voluntary basis to pregnant women or children birth to age five targeting the participant outcomes in the legislation which include improved maternal and child health, prevention of child injuries, child abuse, or maltreatment, and reduction of emergency department visits, improvement in school readiness and achievement, reduction in crime or domestic violence, improvements in family economic self-sufficiency, and improvements in the coordination and referrals for other community resources and supports.\r\n"}}</t>
  </si>
  <si>
    <t>{"awarded":"other","description":"Funds awarded to an eligible entity for a fiscal year remain available for expenditure through the end of the second succeeding fiscal year after award. ","awardedDescription":"Recipient drawdown funds, as necessary, from the Payment Management System (PMS).  PMS is the centralized web based payment system for HHS awards. \r\n"}</t>
  </si>
  <si>
    <t>[{"code":"program","isSelected":true,"description":"Performance Reports (DGIS Forms 1, 2, 4, and 6, Products and Publications.  The HRSA MCHB Discretionary Grant Information System (DGIS) Forms 1, 2, 4 and 6, and Products and Publications reports are due within 120 days of the Notice of Award (NoA) issue date. For additional information about these forms, please visit: https://mchdata.hrsa.gov/dgisreports/AboutDGIS.aspx\r\n\r\nDemographic, Service Utilization, and Benchmark Area-related Data Reporting (DGIS-HV Forms 1 and 2).  Data for DGIS-HV Forms 1 and 2 (available online at http://mchb.hrsa.gov/programs/homevisiting/ta/resources/enrolleeschildrenform.pdf and http://mchb.hrsa.gov/programs/homevisiting/ta/resources/granteedefinedperformancemeasuresform.pdf) must be submitted by October 30 of each fiscal year.  Recipients will provide demographic, service utilization and benchmark area-related data into DGIS.  The demographic and service utilization data report will include: an unduplicated count of enrollees; selected characteristics by race and ethnicity; socioeconomic data; other demographics; numbers of enrolled from priority populations; and, service utilization across all models.  The benchmark data report will include an update of data collected for all constructs within each of the six benchmark areas.  The benchmark data report will also provide the following information: the name of the benchmark and construct; the performance measure; the operational definition; the measurement tool utilized; rationale for the measure; the reporting period value; and, the definition of improvement. \r\n\r\nRecipients are required to submit progress and financial reports on the status of the project using the Electronic Handbooks System (https://grants.hrsa.gov/webexternal/home.asp). Refer to the specific funding opportunity announcement for further information."},{"code":"cash","isSelected":true,"description":"Submit a quarterly electronic Federal Financial Cash Transaction Report via the Payment Management System.  The report identifies cash expenditures against the authorized funds for the grant.  The Cash Transaction Reports must be filed within 30 days of the end of each quarter.  Failure to submit the report may result in the inability to access award funds.  Go to www.dpm.psc.gov for additional information."},{"code":"progress","isSelected":true,"description":"Successful applicants receiving funding will be required, within 90 days from the end of the project period, to electronically complete the program specific data forms.  The requirement includes providing expenditure data for the final year of the project period, the project abstract and award summary data as well as final indicators/scores for the performance measures. 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Award."},{"code":"expenditure","isSelected":false,"description":""},{"code":"performanceMonitoring","isSelected":true,"description":"Refer to reports information above."}]</t>
  </si>
  <si>
    <t>Recipients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</si>
  <si>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75-0321-0-1-550;</t>
  </si>
  <si>
    <t xml:space="preserve">(Formula Grants) FY 17$37,028,190.00; FY 18 est $0.00; FY 19 est $0.00; FY 16$0.00; - </t>
  </si>
  <si>
    <t xml:space="preserve">Formula (2013): _x000D_
$1,000,000 – $11,234,549 _x000D_
_x000D_
Formula (2014):_x000D_
$1,000,000 - $11,923,154_x000D_
_x000D_
Formula (2015) actual: _x000D_
$1,000,000 - $13,201,834_x000D_
_x000D_
Competitive (2013): _x000D_
A Expansion – $1,428,900 - $8,949,070._x000D_
B. Nonprofit - $589,685 - $5,479,908._x000D_
_x000D_
Competitive (2014):_x000D_
A Expansion - $961,615 - $8,751,850_x000D_
B Nonprofit - $1,000,000 - $5,801,252_x000D_
_x000D_
Competitive (2015) actual:_x000D_
A Expansion - $2,344,479- $9,400,000_x000D_
B Nonprofit - $1,000,000 - $6,402,965_x000D_
</t>
  </si>
  <si>
    <t>{"flag":"appendix","description":"Meseret Bezuneh, M.S.Ed\r\nImplementation Branch Chief\r\nDivision of Home Visiting and Early Childhood Systems\r\nMaternal and Child Health Bureau\r\nHealth Resources and Services Administration\r\n5600 Fishers Lane, Room 18N-150\r\nRockville, Maryland  20852\r\nTelephone: (301) 594-4149\r\nEmail: mbezuneh@hrsa.gov"}</t>
  </si>
  <si>
    <t>Meseret Bezuneh, M.S.Ed5600 Fishers Lane, Room 18N-150, Rockville, MD 20857 Email:&lt; a href='mailto:mbezuneh@hrsa.gov'&gt;mbezuneh@hrsa.gov&lt;/a&gt;Phone: (301) 594-4149;</t>
  </si>
  <si>
    <t>http://mchb.hrsa.gov/programs/homevisiting/</t>
  </si>
  <si>
    <t xml:space="preserve">93.994 Maternal and Child Health Services Block Grant to the States; 93.870 Maternal, Infant and Early Childhood Home Visiting Grant Program; 93.615 Maternal, Infant, and Early Childhood Home Visiting Research Programs; 93.110 Maternal and Child Health Federal Consolidated Programs; </t>
  </si>
  <si>
    <t>All formula applications will be reviewed internally by grants management officials (business and financial review) and program staff (technical review) for eligibility, completeness, accuracy, and compliance with the requirements outlined in this announcement. _x000D_
_x000D_
All competitive applications will be reviewed internally by grants management officials (business and financial review) and program staff (technical review) for eligibility, completeness, accuracy, and compliance with the requirements outlined in this announcement. All qualified applications will be forwarded to an independent objective review committee. Based on the advice of the independent objective review committee, the HRSA program official with delegated authority is responsible for final selection and funding decisions. Application Review Information of the relevant funding opportunity announcement.</t>
  </si>
  <si>
    <t>May 28,2010</t>
  </si>
  <si>
    <t>https://beta.sam.gov/fal/f2f81fbc6fc04c7082b8b2191ea012d4/view</t>
  </si>
  <si>
    <t xml:space="preserve">ACA Nationwide Program for National and State Background Checks for Direct Patient Access Employees of Long Term Care Facilities and Providers </t>
  </si>
  <si>
    <t>{"list":[{"act":{"description":"The Affordable Care Act   "},"publicLaw":{"congressCode":"111","number":"148"},"authorizationTypes":{"USC":false,"act":true,"statute":false,"publicLaw":true,"executiveOrder":false}}]}</t>
  </si>
  <si>
    <t xml:space="preserve">The program is intended to establish a nationwide program to identify efficient, effective, and economical procedures for long term care facilities and providers to conduct background checks on a statewide basis on all prospective direct patient access employees. </t>
  </si>
  <si>
    <t>CMS is inviting proposals from all States and U.S. territories to be considered for inclusion in this National Background Check Program. Federal matching funds are available to all States and U.S. territories</t>
  </si>
  <si>
    <t>Beneficiary Eligibility:  These facilities and providers include skilled nursing facilities, nursing facilities, home health agencies, hospice care providers, long-term care hospitals, personal care service providers, adult day care providers, residential care providers, assisted living facilities, intermediate care facilities for the mentally retarded (ICFs/MR) and other entities that provide long-term care services, as specified by each participating State.</t>
  </si>
  <si>
    <t>{"environmentalImpact":{"reports":[{"isSelected":true,"reportCode":"otherRequired"}]},"description":"Preapplication is required.  This program is excluded from coverage under E.O. 12372."}</t>
  </si>
  <si>
    <t>{"description":"Participating States must guarantee non-Federal funds to cover a portion of the cost to conduct the program in their State. CMS will provide a three-to-one match for these funds to each grantee up to a maximum of $3 million for newly applying states and $1.5 million for states that previously participated in the pilot program.  The participating State must require fingerprint checks as part of the criminal background check for all direct patient access employees.  The participating State must have a plan to implement the program (a) statewide and (b) in all long term care entities specified in Section 6201 of the ACA, although the State may phase-in the program over a multi-year period, and the phase-in may be accomplished by geographical location, provider type, or other factors determined by the State."}</t>
  </si>
  <si>
    <t xml:space="preserve">This is not a competitive grant.  All applying States that provide an application that is scored by the Federal technical panel at 70.2 out of the possible 101 points or greater shall receive a grant.  Applications that score below 70.2 points will not be included as grantees._x000D_
_x000D_
Funding for this program shall become effective upon CMS approval application. Grants will be awarded to every State that meets the qualifications and terms of agreement described in this solicitation.  This includes providing a satisfactory application that meets all provisions of the Law and scores at least 70.2 points or greater (out of 101) from the Federal technical panel review.  Grantees may expect to begin receiving funds within 30 days from the Notice of Grant Award.  _x000D_
</t>
  </si>
  <si>
    <t>{"flag":"yes","description":"Final deadline to apply was December 30, 2017.","list":[{"start":"2010-06-01","end":"2011-06-30","description":"Deadline to apply under this solicitation is June 30, 2011"}]}</t>
  </si>
  <si>
    <t>{"types":{"moe":false,"formula":false,"matching":true},"formula":{"title":"","chapter":"","part":"","subPart":"","publicLaw":"","description":""},"matching":{"requirementFlag":"voluntary","percent":"0","description":"Matching requirements as specified in Section 6201 (a) (5) of the Affordable Care Act:\r\n\r\n(A) NEWLY PARTICIPATING STATES.—\r\n(i) IN GENERAL.—As part of the application submitted by a State under paragraph (1)(A)(iii), the State shall guarantee, with respect to the costs to be incurred by the State in carrying out the nationwide program, that the State will make available (directly or through donations from public or private entities) a particular amount of non-Federal contributions, as a condition of receiving the Federal match under clause (ii).\r\n(ii) FEDERAL MATCH.—The payment amount to each State that the Secretary enters into an agreement with under paragraph (1)(A) shall be 3 times the amount that the State guarantees to make available under clause (i), except that in no case may the payment amount exceed $3,000,000.\r\n\r\n(B) PREVIOUSLY PARTICIPATING STATESH. R. 3590—607\r\n(i) IN GENERAL.—As part of the application submitted by a State under paragraph (1)(B)(iii), the State shall guarantee, with respect to the costs to be incurred by the State in carrying out the nationwide program, that the State will make available (directly or through donations from public or private entities) a particular amount of non-Federal contributions, as a condition of receiving the Federal match under clause (ii).\r\n(ii) FEDERAL MATCH.—The payment amount to each State that the  Secretary enters into an agreement with under paragraph (1)(B) shall be 3 times the amount that the State guarantees to make available under clause (i), except that in no case may the payment amount exceed $1,500,000 .\r\n"},"moe":{"description":""}}</t>
  </si>
  <si>
    <t>{"awarded":"quarterly","description":"Up to 36 months"}</t>
  </si>
  <si>
    <t>[{"code":"program","isSelected":true,"description":"Grantees must also agree to respond to requests that are necessary for the evaluation of the “National Background Check Program” grant efforts to satisfy the statutory requirements for the Federal evaluation enumerated in Section 6201 of the ACA and provide data on key elements of their Background Check Program grant activities. This will include detailed information on the number of background checks requested by various providers, information gathered in the course of background checks, employment decisions made based on this information and their rationale, whether prospective employees challenge the results of adverse decisions and the outcomes of these challenges.  It will also include cost accounting information of sufficient quality to allow reliable calculation of the costs of the various components of the background checks programs."},{"code":"cash","isSelected":true,"description":"Grantees must agree to fully cooperate with any Federal evaluation of the program and provide quarterly or semi-annually any required program progress and financial reports in a form prescribed by CMS (including the SF-269a, Financial Status Report forms).  These reports will be designed to outline how grant funds were used and to describe program progress, as well as barriers and measurable outcomes.  CMS will provide a format for reporting."},{"code":"progress","isSelected":false,"description":""},{"code":"expenditure","isSelected":false,"description":""},{"code":"performanceMonitoring","isSelected":true,"description":"Following the awarding of the grants, grantees must submit an operational protocol.  The operational protocol must describe in detail the policies and procedures that the State will follow during the program period.  The operational protocol should detail the responsibilities of the providers included in the program; the State government personnel and any additional responsible parties (e.g., contractors) involved in the program.  Those who receive grant awards will be provided further detail as to the expected contents of the operational protocol prior to or during the first grantee meeting. "}]</t>
  </si>
  <si>
    <t>75-0509-0-1-550;</t>
  </si>
  <si>
    <t xml:space="preserve">(Project Grants) FY 17$0.00; FY 18 est $5,368,848.00; FY 19 est $0.00; FY 16$1,200,000.00; - </t>
  </si>
  <si>
    <t>$1.5 million to $3 million</t>
  </si>
  <si>
    <t xml:space="preserve">45 CFR  Parts 74 and 92, Cost Principles, the HHS Grant Policy Statement, OMB Cost Principles, Request for Application (RFA) and Terms and Conditions of Award. </t>
  </si>
  <si>
    <t>{"flag":"appendix","description":"Debra Spears CMCS/SCG/DNH "}</t>
  </si>
  <si>
    <t>Melissa Rice7500 Security Blvd., Baltimore, MD 21244 Email:&lt; a href='mailto:melissa.rice@cms.hhs.gov'&gt;melissa.rice@cms.hhs.gov&lt;/a&gt;Phone: 410-786-3270;</t>
  </si>
  <si>
    <t xml:space="preserve">The criteria are as specified in Section 6201 (a) (1) of the Affordable Care Act:_x000D_
_x000D_
(1) AGREEMENTS.— H. R. 3590—604_x000D_
(A) NEWLY PARTICIPATING STATES.—The Secretary shall enter into agreements with each State—_x000D_
(i) that the Secretary has not entered into an agreement with under subsection (c)(1) of such section 307;_x000D_
(ii) that agrees to conduct background checks under the nationwide program on a Statewide basis; and_x000D_
(iii) that submits an application to the Secretary containing such information and at such time as the Secretary may specify._x000D_
_x000D_
(B) CERTAIN PREVIOUSLY PARTICIPATING STATES.—The Secretary shall enter into agreements with each State—_x000D_
(i) that the Secretary has entered into an agreement with under such subsection (c)(1), but only in the case where such agreement did not require the State to conduct background checks under the program established under subsection (a) of such section 307 on a Statewide basis;_x000D_
(ii) that agrees to conduct background checks under the nationwide program on a Statewide basis; and_x000D_
(iii) that submits an application to the Secretary containing such information and at such time as the Secretary may specify ._x000D_
</t>
  </si>
  <si>
    <t>Jun 03,2010</t>
  </si>
  <si>
    <t>https://beta.sam.gov/fal/7003d930fbb3484a8454219aa7fa5c30/view</t>
  </si>
  <si>
    <t xml:space="preserve">PPHF National Public Health Improvement Initiative </t>
  </si>
  <si>
    <t>{"list":[{"act":{"description":"Patient Protection and Affordable Care Act and  Prevention and Public Health Fund (PPHF)"},"publicLaw":{"congressCode":"111","number":"148"},"authorizationTypes":{"USC":false,"act":true,"statute":false,"publicLaw":true,"executiveOrder":false}},{"act":{"description":"Public Health Act and  Prevention and Public Health Fund (PPHF)"},"USC":{"title":"42","section":"241 and 247b "},"authorizationTypes":{"USC":true,"act":true,"statute":false,"publicLaw":false,"executiveOrder":false},"usc":{"title":"42","section":"241 and 247b "}}]}</t>
  </si>
  <si>
    <t xml:space="preserve">The National Public Health Improvement Initiative is part of the Centers for Disease Control and Prevention’s larger effort to increase the performance management capacity of public health departments in order to ensure that public health goals are effectively and efficiently met.  On March 30, 2010, President Obama signed into law the Affordable Care Act (ACA) (PL 111-148).  This legislation established a Prevention and Public Health Fund (Title IV, Section 4002) to provide for expanded and sustained national investment in prevention and public sector health care costs.  ACA and the Prevention and Public Health Fund make improving public health a priority with investments to improve public health services, establish meaningful and measureable health indicators, and to achieve long-term improvement in health outcomes.  The 5-year “Strengthening Public Health Infrastructure for Improved Health Outcomes” cooperative agreement program is designed to support innovative changes in key areas that improve the quality, effectiveness and efficiency of the public health infrastructure to better enable the delivery of public health services and programs as specified within ACA.    In this continuation announcement, the CDC proposes to award approximately $33.7 million to fund 74 grantees using a formula.  Eligible applicants are limited to current Awardees. _x000D_
_x000D_
In this continuation funding is available to ALL current awardees to provide support for:_x000D_
•	accelerating public health accreditation readiness activities_x000D_
•	providing additional support for performance management and improvement practices and, _x000D_
•	developing, identifying and disseminating innovative and evidence-based policies and practices. _x000D_
_x000D_
This program supports the Healthy People 2020 focus area of addressing Public Health Infrastructure (http://www.healthypeople.gov/hp2020/). Cross-jurisdictional (state, local, tribal, territorial, regional, community, and border) collaborations are encouraged to increase the impact of limited resources, improve efficiency, and to leverage other related health reform efforts/projects. _x000D_
_x000D_
Measurable outcomes of the program align with the following performance goals:_x000D_
1) Increased efficiencies of program operations, _x000D_
2) Increased use of evidence-based policies and practices, and,_x000D_
3) Increased readiness for applying to and achieving accreditation by the Public Health Accreditation Board PHAB. (More information on accreditation activities can be found on the PHAB web site at http://www.phaboard.org/._x000D_
</t>
  </si>
  <si>
    <t xml:space="preserve">Eligible applicants include all 50 states, Washington, D.C., 9 large local health departments supporting cities with populations of 1 million or more inhabitants (Chicago, Illinois; Dallas, Texas; Houston Texas; Los Angeles, California; New York City, New York; Philadelphia, Pennsylvania; Phoenix, Arizona; San Antonio, Texas; San Diego, California), 5 U.S. Territories 3 U.S. Affiliated Pacific Islands, and up to 7 federally-recognized tribes with an established public health departments structure (or their equivalent) that provide public health services to their tribal members or their bona fide agents. </t>
  </si>
  <si>
    <t xml:space="preserve">State health departments, large local health departments supporting cities with populations of 1 million or more inhabitants,  the District of Columbia, U.S. Territories, tribal health organizations and the general public._x000D_
_x000D_
</t>
  </si>
  <si>
    <t>{"description":"Applicants must download application forms from www.Grants.gov.   Applications must be submitted electronically at www.Grants.gov. \r\nIf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PGOTIM@cdc.gov \r\n"}</t>
  </si>
  <si>
    <t xml:space="preserve">Applications that are complete and responsive will be evaluated for scientific and technical merit and receive support.  CDC will not review incomplete and non-responsive applications.  Applications that are complete and responsive will undergo and objective review process, receive a written critique and be scored according to the published review criteria.  Successful applicants will receive a Notice of Award (NOA) from the CDC Procurement and Grants Office.  The NOA shall be the only binding, authorizing document between the recipient and CDC.  The NOA will be signed by an authorized Grants Management Officer.  Initial award provides funds for the first budget period (usually 12 months) and the NOA will indicate support recommended for the remainder of the project period, allocation of Federal funds by budget categories, and special conditions, if any. </t>
  </si>
  <si>
    <t>Renewals will be based upon availability of funding under the Patient Protection and Affordable Care Act.</t>
  </si>
  <si>
    <t>{"awarded":"lump","description":"Financial assistance is available for a 12-month budget period within project periods ranging from one to five years. Method of awarding/releasing assistance: lump sum. \r\n\r\n"}</t>
  </si>
  <si>
    <t>[{"code":"program","isSelected":false},{"code":"cash","isSelected":false},{"code":"progress","isSelected":true,"description":"Each funded applicant must provide an interim and annual progress report.  The interim progress report is due no less than 90 days before the end of the specified budget period.  The Interim Progress Report will serve as the non-competing continuation application.  Semi-annual progress reports are also required.  Financial Status Reports (SF 269) are required no more than 90 days after the end of the budget period.  Final financial status and progress reports are required, no more than 90 days after the end of the project period.  "},{"code":"expenditure","isSelected":true,"description":"No later than 10 days after the end of each calendar quarter, starting with the quarter ending December 31, 2010 and reporting by January 10, 2010 the recipients must submit a calendar quarter cash transaction report (SF-272 or top portion of the SF-425 Financial Report Form) to the Payment Management System (PMS).  "},{"code":"performanceMonitoring","isSelected":false}]</t>
  </si>
  <si>
    <t xml:space="preserve">Financial records, supporting documents, statistical records, and all other records pertinent to the grant program shall be retained for a minimum of 3 years, or until completion and resolution of any audit in process or pending resolution.  In all cases records must be retained until resolution of any audit questions.  Property records must be retained in accordance with 45 CFR 92.42._x000D_
_x000D_
</t>
  </si>
  <si>
    <t>(Cooperative Agreements) FY 17$0.00; FY 18 est $0.00; FY 19 est $0.00; FY 16$0.00; - PPHF funding for NPHII has been discontinued, effective FY 2014.</t>
  </si>
  <si>
    <t xml:space="preserve">Component I: This amount is based on population and will continue for each year of the cooperative agreement: _x000D_
_x000D_
•	Below 1.5 million = $100,000_x000D_
•	1.5 million - 5 million = $200,000_x000D_
•	5 million - 8 million = $300,000_x000D_
•	Above 8 million = $400,000.  _x000D_
_x000D_
Component II: $1M - $2.95M. _x000D_
</t>
  </si>
  <si>
    <t>{"flag":"appendix","description":"Local Office - Program Contact: Kristin Brusuelas, Branch Chief, Government Relations Branch, Office for State, Tribal, Local and Territorial Support, Centers for Disease Control and Prevention, Department of Health and Human Services, 1600 Clifton Road, NE, Mailstop K86, Atlanta, GA 30333.  Telephone: (770) 488-1624.  Fax: (770) 488-1600.  E-mail: KMB0@cdc.gov; Grants Management Contact: Annie Camacho- Harrison, Procurement and Grants Office, Center for Disease Control and Prevention, Department of Health and Human Services, 2920 Brandywine Road, Room 1126, Atlanta, GA 30341.  Telephone: (770) 488-2098."}</t>
  </si>
  <si>
    <t>Andrea Wooddall2500 Century Pkwy, Atlanta, GA 30329 Email:&lt; a href='mailto:ayw3@cdc.gov'&gt;ayw3@cdc.gov&lt;/a&gt;Phone: (404) 498-6792;</t>
  </si>
  <si>
    <t>Applications will be evaluated based on: (1) clearly provide a plan that include quantitative process and outcome measures (2) provide adequate and clear information to enable the reviewer to gain a reasonable understanding of the applicant’s recent and current efforts to address the issues and (3) provide a realistic plan with activities that can be achieved in year one and subsequent years.  Other criteria will be listed in the individual funding opportunity announcement.</t>
  </si>
  <si>
    <t>Jul 08,2010</t>
  </si>
  <si>
    <t>https://beta.sam.gov/fal/be90970a7a7b4eed891ef78ccbf900c1/view</t>
  </si>
  <si>
    <t>Affordable Care Act (ACA) Tribal Maternal, Infant, and Early Childhood Home Visiting Program</t>
  </si>
  <si>
    <t>Tribal Home Visiting (HV) Program and Tribal Research Center for Early Childhood (TRCEC).</t>
  </si>
  <si>
    <t>{"list":[{"act":{"description":"Section 511(e)(8)(A) of the Social Security Act, as added by Section 2951 of the Affordable Care Act and amended by the Protecting Access to Medicare Act of 2014 and the Medicare Access and CHIP Reauthorization Act of 2015 Public Law No: 114-10."},"publicLaw":{"number":"114-10"},"authorizationTypes":{"act":true,"publicLaw":true}},{"act":{"description":"Section 511(e)(8)(A) of the Social Security Act, as added by Section 2951 of the Affordable Care Act and amended by the Protecting Access to Medicare Act of 2014 and the Medicare Access and CHIP Reauthorization Act of 2015 Public Law No: 114-10; Head Start Act as Amended by Improving Head Start for School Readiness Act, Section 648, 42 U.S.C 9843-9844; Section 511(e)(8)(A) of the Social Security Act, as added by Section 2951 of the Affordable Care Act and amended by the Protecting Access to Medicare Act of 2014 and the Medicare Access and CHIP Reauthorization Act of 2015; Child Care and Development Block Grant Act of 1990, as amended, 42 U.S.C 9858; Consolidated Appropriations Act, 2014, Public Law 113-76. "},"publicLaw":{"number":"94-437"},"USC":{"title":"42","section":"9843-9844"},"authorizationTypes":{"USC":true,"act":true,"publicLaw":true},"usc":{"title":"42","section":"9843-9844"}},{"act":{"description":"Section 511(e)(8)(A) of the Social Security Act, as added by Section 2951 of the Affordable Care Act and amended by the Protecting Access to Medicare Act of 2014 and the Medicare Access and CHIP Reauthorization Act of 2015 Public Law No: 114-10"},"authorizationTypes":{"act":true}}]}</t>
  </si>
  <si>
    <t xml:space="preserve">The Tribal Maternal, Infant, and Early Childhood Home Visiting Program (TMIECHV) is being administered by The Administration for Children and Families (ACF) Office of Early Childhood Development (ECD), Office of Child Care (OCC), in collaboration with the Health Resources and Services Administration (HRSA). Assistance is available to eligible Tribes (or consortia of Tribes), Tribal Organizations, and Urban Indian Organizations, to strengthen and improve maternal and child health programs, improve service coordination for at-risk communities, and identify and provide comprehensive evidence-based home visiting services to families who reside in at-risk communities._x000D_
_x000D_
The ACF, Office of Planning, Research and Evaluation (OPRE), in collaboration with HRSA, is administering the Tribal Research Center for Early Childhood (TRCEC), which will provide leadership and support to promote excellence in community-based participatory research and evaluation of ACF early childhood initiatives that serve Tribal communities (i.e., Home Visiting, Head Start, Early Head Start). The TRCEC is expected to engage in a variety of activities that are designed to identify and develop effective practices and systems for home visiting, Head Start, and Early Head Start programs in Tribal communities; to establish the culturally meaningful processes and outcomes of those programs; to build research capacity within Tribal communities; and to build the capacity of researchers to conduct research and evaluation in partnership with Tribal communities. TRCEC will provide leadership and support to promote excellence in community-based research and evaluation of Tribal MIECHV, Head Start, and EHS initiatives that serve AI/AN children and families. TRCEC is expected to engage in activities that support the identification and development of effective practices and systems for integrated services for Tribal MIECHV, Head Start, and EHS in tribal communities. _x000D_
</t>
  </si>
  <si>
    <t>Only Tribes (or a consortium of Indian Tribes), Tribal Organizations, or Urban Indian Organizations, as defined by Section 4 of the Indian Health Care Improvement Act, Public Law 94-437, are eligible applicants for the Tribal HV Grant Program._x000D_
_x000D_
For the TRCEC, only the following are eligible applicants: a) public and State controlled institutions of higher education; b) nonprofits having a 501(3)(3) status with the IRS, other than institutions of higher education; c) nonprofits without 501(c)(3) status with the IRS, other than institutions of higher education; (d) private institutions of higher education; e) for profit organizations other than small businesses; and f) small businesses.</t>
  </si>
  <si>
    <t>For the Tribal HV program:_x000D_
•  Eligible families residing in at-risk American Indian/Alaskan Native communities in need of such services, as identified in a needs assessment;_x000D_
•  Low-income eligible families;_x000D_
•  Eligible families who are pregnant women under age 21;_x000D_
•  Eligible families with a history of child abuse or neglect or have had interactions with child welfare services;_x000D_
•  Eligible families with a history of substance abuse or need substance abuse treatment;_x000D_
•  Eligible families that have users of tobacco products in the home;_x000D_
•  Eligible families that are or have children with low student achievement;_x000D_
•  Eligible families with children with developmental delays or disabilities; and_x000D_
•  Eligible families who, or that include individuals serving or formerly serving in the Armed Forces, including those with members who have had multiple deployments outside the US._x000D_
_x000D_
Eligible family:_x000D_
•  A woman who is pregnant, and the father of the child if available, or_x000D_
•  A parent or primary caregiver of the child, including grandparents or other relatives and foster parents serving as the child's primary caregiver from birth until kindergarten entry, including a noncustodial parent with an ongoing relationship with, and at times provides physical care for the child.</t>
  </si>
  <si>
    <t>{"description":"Applicants should review each of the individual funding opportunity announcements listed under this CFDA program for additional application procedur.","isApplicable":true}</t>
  </si>
  <si>
    <t>For the Tribal HV program: each application will be screened to determine whether it was received by the closing date and time and whether the requested amount exceeds the award ceiling. Applications that are designated as late or those with requests that exceed the award ceiling will be returned to the applicant with a notation that they were deemed non-responsive and will not be reviewed.
Applications competing for financial assistance will be reviewed and evaluated by objective review panels using the criteria described in the funding opportunity announcement. Each panel is made up of experts with knowledge and experience in the area under review. Generally, review panels are composed of three reviewers and one chairperson.
Results of the competitive objective review are taken into consideration by ACF in the selection of projects for funding; however, objective review scores and rankings are not binding and are one element of the decision-making process.
ACF may elect to not fund applicants with management or financial problems that would indicate an inability to successfully complete the proposed project. Applications may be funded in whole or in part. Successful applicants may be funded at an amount lower than that requested. ACF reserves the right to consider a preference to fund organizations serving emerging, unserved, or under-served populations, including those located in pockets of poverty, and to consider the geographic distribution of Federal funds in its funding decisions.
ACF may refuse funding for projects with what it regards as unreasonably high start-up costs for facilities or equipment, or for projects with unreasonably high operating costs. In addition, federal staff will conduct an administrative review of the applications and the results of the competitive review and will make recommendations for funding to the Director, Office of Child Care (OCC) With the results of the competitive review and information from federal staff, the Director of OCC, in consultation with Deputy Assistant Secretary and Inter-Departmental Liaison for Early Childhood Development, will make the final funding decisions.
For the TRCEC, grant awards are subject to the availability of Federal funds. Note that funds for the Tribal MIECHV are not appropriated for the full length of the specified project period.
The Federal share of project costs for any of the 12-month budget periods, inclusive of indirect costs will be from the Tribal MIECHV Program, Office of Child Care or Head Start research funds).
No grant award will be made under this announcement on the basis of an incomplete application. No grant award will be made to an applicant or sub-recipient that does not have active SAM registration. 
Applications recommended for approval that were not funded under the competition because of the lack of available funds, may be held over by ACF and re-considered in a subsequent review cycle if a future competition under the program area is planned. These applications will be held over for a period of up to one year and will be re-competed for funding with all other competing applications in the next available review cycle. For those applications that have been deemed as approved but unfunded, a notice will be given of such determination.</t>
  </si>
  <si>
    <t>For theTRCEC, successful applicants will be notified through the issuance of a Notice of Award (NoA) document that sets forth the amount of funds granted, the terms and conditions of the grant, the effective date of the grant, the budget period for which initial support will be given, the non-Federal share to be provided (if applicable), and the total project period for which support is contemplated. The NoA will be signed by the Grants Officer and transmitted.  Following the finalization of funding decisions, organizations whose applications will not be funded will be notified by letter, signed by the Program Office head.
Other correspondence announcing to a Principal Investigator or Project Director that an application was selected is not an authorization to begin performance. Costs incurred before receipt of the NoA are at the recipient's risk and may be reimbursed only to extent considered allowable as approved pre-award costs.</t>
  </si>
  <si>
    <t>{"awarded":"lump","description":"For the Tribal HV, grants (cooperative agreements) are generally awarded for a 5-year project period. In the first year of the project, grants will be awarded on a competitive basis. Pending successful completion of Year 1 activities, submission of a plan that meets requirements, and approval of this plan, applications will be considered on a noncompetitive continuation basis for Years 2-5 subject to availability of funds, satisfactory progress of the grantee, and a determination that continued funding would be in the best interest of the Federal Government. Grants will be awarded for 12-month budget periods with a 5-year project period. \n\nFunds awarded to grantees under this program will be made available for expenditure through the end of the second succeeding fiscal year after award. \n\nFor the TRCEC, grants (cooperative agreements) are generally awarded with a project period of up to five years. The initial award will be for the first 12-month budget period. Budget requests for the second through fifth year of funding within the project period should be identified in the current application (on SF-424A), but such requests will be considered in subsequent years on a noncompetitive basis, subject to the applicant's eligibility status, the availability of funds, satisfactory progress of the grantee, and a determination that continued funding would be in the best interest of the Federal Government."}</t>
  </si>
  <si>
    <t>[{"code":"program","isSelected":true,"description":"Grantees under this announcement will be required to submit performance progress and financial reports periodically throughout the project period.\n\nThe frequency of required reporting is described in each funding opportunity announcement. Instructions on submission of reports electronically will be provided with the NoA.\n\nACF grantees are required to submit the SF-PPR Cover Page. ACF Programs that utilize reporting forms or formats in addition to, or instead of, the SF-PPR have listed the reporting requirements.\n\nGrant award documents will inform grantees of the appropriate performance progress report form or format to use. Grantees should consult their award documents to determine the appropriate performance progress report format required under their award. Performance progress reports are due 30 days after the end of the reporting period.\n\nFinal program performance reports are due 90 days after the close of the project period.  The SF-PPR may be found at https://www.acf.hhs.gov/grants.\n\nFurther instructions will be provided, as necessary, with award terms and conditions that will address specific reporting periods and due dates on an award-by-award basis.  Additional information on frequency of reporting is available on the ACF Funding Opportunities web site at https://www.acf.hhs.gov/grants."},{"code":"cash","isSelected":true,"description":"Federal Financial Report (FFR) - Federal Cash Transaction Report is required."},{"code":"progress","isSelected":false,"description":""},{"code":"expenditure","isSelected":true,"description":"ACF grantees will be required to submit an SF-425 report as frequently as is required in the terms and conditions of their award using due dates for reports to PMS.\n\nFurther instructions will be provided, as necessary, with award terms and conditions that will address specific reporting periods and due dates on an award-by-award basis.  Additional information on frequency of reporting is available on the ACF Funding Opportunities web site at https://www.acf.hhs.gov/grants.\n\nAwards issued as a result of this funding opportunity may be subject to the Transparency Act subaward and executive compensation reporting requirements of 2 C.F.R. Part 170.  See ACF's Award Term for Federal Financial Accountability and Transparency Act (FFATA) Subaward and Executive Compensation Reporting Requirement implementing this requirement and additional award applicability information."},{"code":"performanceMonitoring","isSelected":false,"description":""}]</t>
  </si>
  <si>
    <t>Awards issued under this program are subject to the uniform administrative requirements of 45 CFR Part 75.</t>
  </si>
  <si>
    <t>75-0321-0-1-506;</t>
  </si>
  <si>
    <t xml:space="preserve">(Cooperative Agreements) FY 17$3,130,000.00; FY 18 est $0.00; FY 19 est $0.00; - </t>
  </si>
  <si>
    <t xml:space="preserve">For the Tribal HV, the range of funding is $265,000-$775,000 per budget period._x000D_
For the TRCEC, the range of funding is up to $600,000 per budget period and the average is $300,000. _x000D_
</t>
  </si>
  <si>
    <t>{"list":[{"fiscalYear":2016,"description":"It is estimated that 6 awards will be made for 3,130,000 in FY 2016.\r\n The actual amount for 6 awards was $3,634,000."},{"fiscalYear":2017,"description":"It is estimated that 6 awards were made for 3,130,000 in FY 2017."},{"fiscalYear":2018,"description":"After FY2017, it is planned there will be no more awards associated with this CFDA number so the amount is $0. "},{"fiscalYear":2019,"description":"It is anticipated that no awards will be made associated with this CFDA number so the amount is $0."}],"isApplicable":true}</t>
  </si>
  <si>
    <t>Anne BerganMary E. Switzer Building_x000D_
330 C Street, SW, Suite 3014F_x000D_
_x000D_
_x000D_
, Washington, DC 20201 Email:&lt; a href='mailto:anne.bergan@acf.hhs.gov'&gt;anne.bergan@acf.hhs.gov&lt;/a&gt;Phone: 202-260-8515;</t>
  </si>
  <si>
    <t>https://www.acf.hhs.gov/ecd/home-visiting/tribal-home-visiting</t>
  </si>
  <si>
    <t xml:space="preserve">93.505 Affordable Care Act (ACA) Maternal, Infant, and Early Childhood Home Visiting Program; 93.600 Head Start; 93.575 Child Care and Development Block Grant; </t>
  </si>
  <si>
    <t>Applications will be evaluated based upon the criteria published in each funding opportunity announcement.</t>
  </si>
  <si>
    <t>Jun 24,2010</t>
  </si>
  <si>
    <t>https://beta.sam.gov/fal/f54f660f037f41c1a958eae01ccbfcf2/view</t>
  </si>
  <si>
    <t xml:space="preserve">Affordable Care Act (ACA) Primary Care Residency Expansion Program </t>
  </si>
  <si>
    <t>Primary Care Residency Expansion (PCRE); ACA PCRE</t>
  </si>
  <si>
    <t>{"list":[{"act":{"description":"Section 747 of the Public Health Service Act, as amended by the Affordable Care Act (Public Law 111-148); and the Public Health Prevention Act Section 4002, Conference Report, H. Rept. 111-366, Division D (referencing S. Rept. 111-66), accompanying the Consolidated Appropriations Act, 2010, Public Law 111-117"},"authorizationTypes":{"act":true}}]}</t>
  </si>
  <si>
    <t>The Primary Care Residency Expansion program was a five-year initiative to increase the number of physicians trained in family medicine, general internal medicine, and general pediatrics residency programs. Grantees are primary care residency programs that commit to increasing their number of training positions by one to four new post-graduate year one positions for five consecutive years. Awards facilitate this expansion by providing $80,000 per expanded position per year.</t>
  </si>
  <si>
    <t>Eligible applicants include public or nonprofit private hospitals, schools of medicine or osteopathic medicine or a public or private nonprofit entity of which the Secretary has determined is capable of carrying out such grants. Applicants may request support for only one residency program (discipline). Federally Recognized Indian Tribal Government and Native American Organizations may apply if they are otherwise eligible.</t>
  </si>
  <si>
    <t>Accredited primary care residency training programs in family medicine, general internal medicine, and general pediatrics._x000D_
_x000D_
Project participants (residents) must be U.S. Citizens, non-citizen nationals, or foreign nationals who possess visas permitting permanent residence in the United States. Individuals on temporary or student visas are not eligible.</t>
  </si>
  <si>
    <t>{"description":"Applicants should review the individual HRSA Notice of Funding Opportunity issued under this CFDA program for any required proof or certifications that must be submitted with an application package.","isApplicable":true}</t>
  </si>
  <si>
    <t>{"description":"HRSA requires all applicants to apply electronically through Grants.gov.\r\n\r\nAll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Award.\r\n"}</t>
  </si>
  <si>
    <t>{"awarded":"other","description":"Awards were funded for five (5) years of support.","awardedDescription":"Recipients draw 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</si>
  <si>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  A Federal Financial Report (SF-425) is required according to the schedule in HRSA’s Application Guide.  "},{"code":"cash","isSelected":false,"description":""},{"code":"progress","isSelected":true,"description":"A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</si>
  <si>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Grantees are required to maintain grant accounting records 3 years from the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</si>
  <si>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(Project Grants) FY 17$0.00; FY 18 est $0.00; FY 19 est $0.00; FY 16$0.00; - This program was fully funded with Public Health and Prevention Fund (PHPF) money – initial budget and project periods were 9/30/2010-9/29/2015.</t>
  </si>
  <si>
    <t>Total award amounts ranged from $960,000 to $3,840,000 per grantee during the period of funding. The average total award for the five year project period was $1,440,000.
FY 2017  $0
FY 2018  $0
FY 2019 $0</t>
  </si>
  <si>
    <t>{"list":[{"fiscalYear":2016,"description":"During Academic Years 2015-2016, a total of 457 primary care physicians received training through PCRE funding and 162 of those individuals completed their residency programs. 63 percent of residents intended to practice in primary care settings after graduation and over 34 percent intended to practice in medically underserved communities. Fiscal Year 2017: No Current Data Available. Fiscal Year 2018: No Current Data Available"},{"fiscalYear":2017,"description":"Fiscal Year 2016: During Academic Years 2015-2016, a total of 457 primary care physicians received training through PCRE funding and 162 of those individuals completed their residency programs. 63 percent of residents intended to practice in primary care settings after graduation and over 34 percent intended to practice in medically underserved communities"},{"fiscalYear":2018,"description":"No Current Data Available."},{"fiscalYear":2019,"description":"No Current Data Available."}],"isApplicable":true}</t>
  </si>
  <si>
    <t>Anthony Anyanwu, Project Officer, Medical Training and Geriatrics Branch, Division of Medicine and Dentistry, Bureau of Health Workforce5600 Fishers Lane, Room 15N190B, Rockville, MD 20857 Email:&lt; a href='mailto:aanyanwu@hrsa.gov'&gt;aanyanwu@hrsa.gov&lt;/a&gt;Phone: (301) 443-8437;</t>
  </si>
  <si>
    <t xml:space="preserve">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 See the most recent Notice of Funding Opportunity for detailed selection criteria. </t>
  </si>
  <si>
    <t>Jun 16,2010</t>
  </si>
  <si>
    <t>https://beta.sam.gov/fal/4133cabbce6244dd89837f886bef258c/view</t>
  </si>
  <si>
    <t>Affordable Care Act (ACA) Grants to States for Health Insurance Premium Review</t>
  </si>
  <si>
    <t>Premium Review Grants</t>
  </si>
  <si>
    <t>{"list":[{"act":{"description":"Patient Protection and Affordability Care Act"},"publicLaw":{"number":"111-148"},"authorizationTypes":{"USC":false,"act":true,"statute":false,"publicLaw":true,"executiveOrder":false}}]}</t>
  </si>
  <si>
    <t xml:space="preserve">A program to assist States in a) in reviewing and, if appropriate under State law, approving premium increases for health insurance coverage; b) in providing information and certain data requirements to the HHS Secretary on premium increase patterns, and c) establishing and enhancing data centers that will compile and publish fee schedule information. Refer to funding opportunity announcement for additional information. </t>
  </si>
  <si>
    <t xml:space="preserve">Grants to States' (including the District of Columbia) and Territories for premium review. and Data Centers enhancing pricing transparency. Applicants should review the CMS funding opportunity announcement documents for further eligibility requirements. </t>
  </si>
  <si>
    <t xml:space="preserve">Grants to States' (including the District of Columbia) and Territories for premium review. and Data Centers.  </t>
  </si>
  <si>
    <t>{"description":"Applicants should review the CMS funding opportunity announcement documents issued under this CFDA program for any required proof or certifications which must be submitted prior to or simultaneous with submission of an application package.\r\n\r\n","isApplicable":true}</t>
  </si>
  <si>
    <t>{"description":"Grant applications and required forms for this program can be obtained from Grants.gov.  CMS requires all applicants to apply electronically through Grants. gov. "}</t>
  </si>
  <si>
    <t>All qualified applications will be forwarded to an objective review committee.  Based on the advice of the objective review committee, the CMS program official with delegated authority is responsible for final selection and funding decisions.  Notification is made in writing by a Notice of Grant Award.</t>
  </si>
  <si>
    <t>{"flag":"yes","description":"A Letter of Intent is mandatory and must be submitted by 4:00 pm Eastern Daylight Time on June 17, 2013. All grant applications must be submitted electronically and be received through http://www.grants.gov by 4:00 pm Eastern Daylight Time on August 1, 2013","list":[{"start":"2013-07-17","end":"2013-08-01"}]}</t>
  </si>
  <si>
    <t>Section 1003 of the ACA provides for funding to be awarded between Fiscal Year 2010 and Fiscal Year 2014. Refer to funding opportunity announcement for additional information on subsequent grants awarded for premium review authorized under Section 1003 of ACA.</t>
  </si>
  <si>
    <t>{"awarded":"other","description":"Grant funding for this funding opportunity announcement will be available for the remainder of Fiscal Year 2013. through Fiscal Year 2015. See the following for information on how assistance is awarded/released: Grantees drawdown funds, as necessary, from the Payment Management System (PMS). PMS is the centralized web based payment system for HHS awards.  ","awardedDescription":"Grantees drawdown funds, as necessary, from the Payment Management System (PMS).  PMS is the centralized web based payment system for HHS awards."}</t>
  </si>
  <si>
    <t>[{"code":"program","isSelected":true,"description":"Quarterly, Annual and Final programmatic reports are required in the funding opportunity announcement. "},{"code":"cash","isSelected":true,"description":"Submit a quarterly electronic Federal Financial Report (FFR) Cash Transaction Report via the Payment Management System.  The report identifies cash expenditures against the authorized funds for the grant.  The FFR Cash Transaction Reports must be filed within 30 days of the end of each quarter.  Failure to submit the report may result in the inability to access grant funds.  Go to www.dpm.psc.gov for additional information."},{"code":"progress","isSelected":true,"description":"Annual financial reports and annual narrative progress reports are required. "},{"code":"expenditure","isSelected":true,"description":"Submit a Financial Status Report (FSR or SF-269) directly to OS.  The report identifies cash expenditures against the authorized funds for the grant.  The Financial Status Report must be filed semi-annually or annually depending on the terms and conditions of award.  Failure to submit the report may result in the inability to access grant funds. "},{"code":"performanceMonitoring","isSelected":true,"description":"As described in the funding opportunity announcement. "}]</t>
  </si>
  <si>
    <t>Grantees are required to maintain grant accounting records 3 years after the date they submit the final Federal Financial Report.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</si>
  <si>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Grantees receive between $1,000,000 and $4,999,999 per grant year.</t>
  </si>
  <si>
    <t xml:space="preserve">This program is subject to the provisions of 45 CFR Part 92 for State, local and tribal governments or 45 CFR Part 74 for institutions of higher education, hospitals, other nonprofit organizations and commercial organizations, as applicable. CMS awards are subject to the requirements of the HHS Grants Policy Statement (HHS GPS) that are applicable based on recipient type and purpose of award.  The HHS GPS is available at http://dhhs.gov/asfr/ogapa/grantinformation/hhsgps107.pdf_x000D_
</t>
  </si>
  <si>
    <t>Jim Taing200 Independence Avenue, SW, Hubert H. Humphrey Building, Washington, DC 20201 Email:&lt; a href='mailto:james.taing@cms.hhs.gov'&gt;james.taing@cms.hhs.gov&lt;/a&gt;Phone: 3014924182;</t>
  </si>
  <si>
    <t>http://cciio.cms.gov/programs/marketreforms/rates/index.html</t>
  </si>
  <si>
    <t>Approval of an application will be based on an analysis of the factors set forth in Section V--Application Review in the funding opportunity announcement.</t>
  </si>
  <si>
    <t>Jun 04,2010</t>
  </si>
  <si>
    <t>https://beta.sam.gov/fal/f1386e2c703347fc98ce31b1aeddb872/view</t>
  </si>
  <si>
    <t>Public Health Training Centers Program</t>
  </si>
  <si>
    <t>Regional Public Health Training Center (PHTC) and the National Coordinating Center for Public Health Training (NCCPHT) Programs</t>
  </si>
  <si>
    <t>{"list":[{"act":{"description":"Regional PHTC: Sections 765 and 766 of the Public Health Service Act (42 U.S.C. 295 and 295a) National Coordinating Center for Public Health Training: Sections 765 and 765 (d) (9) of the Public Health Service Act (42 U.S.C. 295 and 295a)."},"authorizationTypes":{"USC":false,"act":true,"statute":false,"publicLaw":false,"executiveOrder":false}},{"act":{"description":"National Coordinating Center for Public Health Training:  Sections 765 and 765 (d) (9) of the Public Health Service Act (42 U.S.C. 295 and 295a)"},"authorizationTypes":{"USC":false,"act":true,"statute":false,"publicLaw":false,"executiveOrder":false}}]}</t>
  </si>
  <si>
    <t>REGIONAL PUBLIC HEALTH TRAINING CENTER (PHTC):
The purpose of the Regional PHTC program is to improve the Nation's public health system by strengthening the technical, scientific, managerial and leadership competencies of the current and future public health workforce through the provision of education, training and consultation services. The Regional PHTC Programs together comprise a national program that serves all 50 states, the District of Columbia, the U.S. Virgin Islands, Puerto Rico, and the six U.S. Pacific Jurisdictions. Ten regions are funded to ensure that the U.S. and its jurisdictions all have access to public health workforce education and training. The work of the Regional PHTCs will be accomplished through the provision of education, training, and consultation to State, local, and Tribal health department staff as a primary audience, particularly frontline public health workers and middle managers. The secondary audience includes staff from other parts of the public health system such as non-profit organizations, federally qualified health centers, accountable care organizations, and hospitals, among others. 
NATIONAL COORDINATING CENTER FOR PUBLIC HEALTH TRAINING (NCCPHT through FY17):
The NCCPHT provides technical assistance and oversight to the Regional Public Health Training Centers to enhance their capacity and infrastructure. Among other activities, the National Coordinating Center for Public Health Training will develop a formal network across all regional centers, coordinate activities and enhance collaboration across the network, develop and implement a communications strategy to expand the reach of the Regional centers nationally, and lead the standardization and vetting of public health core competency continuing education courses across all regional centers. The NCCPHT will work with the Regional PHTCs to achieve economies of scale and reduce duplication of all training, including the development of cross-cutting course content.</t>
  </si>
  <si>
    <t xml:space="preserve">Accredited school of public health, or another public or nonprofit private institution accredited for the provision of graduate or specialized training in public health._x000D_
_x000D_
This program also includes a statutory funding preference for accredited schools of public health._x000D_
_x000D_
Federally Recognized Indian Tribal Government and Native American Organizations may apply if they are otherwise eligible._x000D_
</t>
  </si>
  <si>
    <t>Each trainee receiving stipend support must be a citizen of the United States, a non-citizen U.S. national, or a foreign national having in his or her possession a visa permitting permanent residence in the United States.</t>
  </si>
  <si>
    <t>{"description":"Applicants should review the individual Notice of Funding Opportunity documents issued under this CFDA program for any required proof or certifications which must be submitted with an application package.","isApplicable":true}</t>
  </si>
  <si>
    <t>{"description":"HRSA requires all applicants to apply electronically through Grants.gov. \r\n\r\nAll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 \r\n\r\n"}</t>
  </si>
  <si>
    <t>{"awarded":"other","description":"This funding opportunity provides support for a 4-year project period.","awardedDescription":"Recipients draw down funds, as necessary, from the Payment Management System (PMS), the centralized web based payment system for HHS awards."}</t>
  </si>
  <si>
    <t>[{"code":"program","isSelected":true,"description":"Both program and financial reports are required.  All recipients are required to submit annual performance and non-competing progress reports.  "},{"code":"cash","isSelected":true,"description":"A Federal Financial Report (SF-425) is required for both programs according to the schedule in HRSA’s Application Guide. "},{"code":"progress","isSelected":true,"description":"A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"},{"code":"expenditure","isSelected":false,"description":""},{"code":"performanceMonitoring","isSelected":false,"description":""}]</t>
  </si>
  <si>
    <t>Recipients are required to maintain grant accounting records 3 years after the date they submit the Federal Financial Report (FSR).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</si>
  <si>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(Cooperative Agreements) FY 17$8,250,000.00; FY 18 est $9,100,000.00; FY 19 est $0.00; FY 16$8,250,000.00; - Regional PHTCs(Cooperative Agreements) FY 17$845,000.00; FY 18 Estimate Not Available  FY 19 est $0.00; FY 16$845,000.00; - NCCPHT</t>
  </si>
  <si>
    <t>FY 17 Range: Regional PHTCs: - $705,000 to $1,005,000 (Dependent on Region)
FY 17 Range: NCCPHT: - $845,000.
FY 18 Range: Regional PHTCs: - $780,000 to $1,105,000 (Dependent on Region)
FY 18 Range: NCCPHT: - $0</t>
  </si>
  <si>
    <t xml:space="preserve">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http://www.hrsa.gov/grants/hhsgrantspolicy.pdf._x000D_
_x000D_
</t>
  </si>
  <si>
    <t>Michael Jenkins, Project Officer, Behavioral and Public Health Branch, Division of Nursing and Public Health, Bureau of Health WorkforceHealth Resources and Services Administration, Department of Health and Human Services 5600 Fishers Lane, 11N94D, Rockville, MD 20857 Email:&lt; a href='mailto:mjenkins@hrsa.gov'&gt;mjenkins@hrsa.gov&lt;/a&gt;Phone: 301-443-1057;</t>
  </si>
  <si>
    <t xml:space="preserve">93.249 Public Health Training Centers Program ; </t>
  </si>
  <si>
    <t xml:space="preserve">Procedures for assessing the technical merit of applications have been instituted to provide for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Funding Opportunity Announcement for detailed selection criteria. </t>
  </si>
  <si>
    <t>https://beta.sam.gov/fal/ae00c7d59ebc47cc946e79fde4bcce63/view</t>
  </si>
  <si>
    <t>Affordable Care Act (ACA) – Consumer Assistance Program Grants</t>
  </si>
  <si>
    <t>{"list":[{"act":{"description":"The Public Health Service Act Section 2793, as amended by Section 1002 of the ACA"},"authorizationTypes":{"USC":false,"act":true,"statute":false,"publicLaw":false,"executiveOrder":false}}]}</t>
  </si>
  <si>
    <t xml:space="preserve">To assist consumers with filing complaints and appeals, assist consumers with enrollment into health coverage, and educate consumers on their rights and responsibilities.  In addition, by law they will collect data on consumer inquires and complaints to help the Secretary identify problems in the marketplace and strengthen enforcement.  Starting in 2014, programs must also help resolve problems with premium credits for Exchange coverage.  </t>
  </si>
  <si>
    <t>Consumer Assistance program grants are grants to States</t>
  </si>
  <si>
    <t>Projects will benefit (1) Consumer Assistance Program</t>
  </si>
  <si>
    <t>{"description":"Applicants should review the funding opportunity announcement documents issued under this CFDA program for any required proof or certifications which must be submitted prior to or simultaneous with submission of an application package","isApplicable":true}</t>
  </si>
  <si>
    <t>{"description":"Grant applications and required forms for this program can be obtained from Grants.gov. CCIIO requires all applicants to apply electronically through Grants.gov"}</t>
  </si>
  <si>
    <t>All qualified applications will be forwarded to an objective review committee.  Based on the advice of the objective review committee, the CCIIOprogram with delegated authority is responsible for final selection and funding decisions.  Notification is made in writing by a Notice of Grant Award.</t>
  </si>
  <si>
    <t>{"awarded":"lump","description":"Section 1002 of the ACA states that grants shall be awarded to States for the creation or expansion of consumer assistance or ombudsman program. Awards made under this grant will be for 12 months. "}</t>
  </si>
  <si>
    <t>[{"code":"program","isSelected":true,"description":"As required under the Public Health Service (PHS) Act Section 2793(d), awardees are expected to submit quarterly data reports to HHS. Quarterly reports will be due 30 days after the end of each quarter. Awardees must also agree to respond to requests and provide data on consumer assistance activities as needed by the Secretary. Awardees must also submit a quarterly electronic Federal Financial Report (FFR) Cash Transaction Report via the Payment Management System. The report identifies cash expenditures against the authorized funds for the grant. The FFR Cash Transaction Report must be filed within 30 days of the end of each quarter. An additional Final Financial Report is due within 90 days of the end of the grant period of performance. Go to www.dpm.psc.gov for additional information. Please also refer to the funding opportunity announcement for required reports.  Performance monitoring may include training, technical assistance, conference calls, and seminars."},{"code":"cash","isSelected":true,"description":"Submit a quarterly electronic Federal Financial Report (FFR) Cash Transaction Report via the Payment Management System.  The report identifies cash expenditures against the authorized funds for the grant.  The FFR Cash Transaction Reports must be filed within 30 days of the end of each quarter.  Failure to submit the report may result in the inability to access grant funds.  Go to www.dpm.psc.gov for additional information.\r\n\r\n"},{"code":"progress","isSelected":true,"description":" Refer to funding opportunity announcement for required reports"},{"code":"expenditure","isSelected":true,"description":"Submit a Financial Status Report (FSR or SF-269) directly to OS.  The report identifies cash expenditures against the authorized funds for the grant.  The Financial Status Report must be filed annually.  Failure to submit the report may result in the inability to access subsequent grant funds.  "},{"code":"performanceMonitoring","isSelected":true,"description":"Performance monitoring may include training, technical assistance, conference calls, and seminars.\r\n"}]</t>
  </si>
  <si>
    <t>Grantees are required to maintain grant accounting records and progress reports 3 years after the date they submit the final Federal Financial Report.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</si>
  <si>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Available funds per applicant are based on State populations and requested funding amount. The award minimum is $200,000 unless applicant requests less than the minimum award amount.</t>
  </si>
  <si>
    <t xml:space="preserve">This program is subject to the provisions of 45 CFR Part 92 for State, local and tribal governments or 45 CFR Part 74 for institutions of higher education, hospitals, other non profit organizations and commercial organizations, as applicable._x000D_
_x000D_
CCIIO awards are subject to the requirements of the HHS Grants Policy Statement (HHS GPS) that are applicable based on recipient type and purpose of award.  The HHS GPS is available at http://dhhs.gov/asfr/ogapa/aboutog/ogpoe.html_x000D_
</t>
  </si>
  <si>
    <t>{"flag":"appendix","description":"Holly Whelan, Consumer Support Group, Center for Consumer Information and Insurance Oversight, Department of Health and Human Services, HHH Building, 200 Independence Ave., S.W., Washington D.C. 20201\r\n"}</t>
  </si>
  <si>
    <t>Michelle T. Feagins,200 Independence Ave., SW, Washington, DC 20201 Email:&lt; a href='mailto:michelle.feagins@hhs.gov'&gt;michelle.feagins@hhs.gov&lt;/a&gt;Phone: (202) 260-6121.;</t>
  </si>
  <si>
    <t>http://www.cciio.cms.gov/</t>
  </si>
  <si>
    <t>Approval of an application will be based on an analysis of the factors set forth in Section V--Application Review in the funding opportunity announcement</t>
  </si>
  <si>
    <t>Jul 13,2010</t>
  </si>
  <si>
    <t>https://beta.sam.gov/fal/55ed7779f9f94af2b496eb088f8ef2d7/view</t>
  </si>
  <si>
    <t>ELC/EIP - Prevention and Public Health Fund and other Capacity-Building Activities</t>
  </si>
  <si>
    <t>{"list":[{"act":{"description":"Patient Protection and Affordable Care Act (PL 11-148), Title IV, Section 4002 (Prevention and Public Health Fund) for expanded and sustained national investment in prevention and public health programs. This program is funded in part by 2012 Prevention and Public Health Funds (PPHF-2012)"},"USC":{"title":"42","section":"241 and 247b"},"authorizationTypes":{"USC":true,"act":true},"usc":{"title":"42","section":"241 and 247b"}},{"act":{"description":"Sections 301 and 317 of the Public Health Service Act (PHS Act), 42 USC, 241 and 247b as amended; and Funding is appropriated under Affordable Care Act (PL 111-148), Title IV, Section 4002 (Prevention and Public Health Fund) "},"authorizationTypes":{"act":true}}]}</t>
  </si>
  <si>
    <t>The Prevention and Public Health Fund (Title IV, Section 4002) was established under the Patient Protection and Affordable Care Act to provide for expanded and sustained national investment in prevention and public health programs to improve health and help restrain the rate of growth in private and public sector health care costs.  The Epidemiology and Laboratory Capacity for Infectious Diseases (ELC) and Emerging Infections Program (EIP) cooperative agreements were formed in 1995 as key components of CDC’s national strategy to address and reduce emerging infectious disease (EID) threats.  The programs play a critical role in strengthening national infectious disease infrastructure by serving as collaborative platforms for state and local health departments, CDC programs, and academic and various other public health partners to improve the ability to detect and respond to EIDs and other public health threats.  Specifically, the programs build epidemiology, laboratory, and information systems capacity, integrate epidemiology and laboratory practice, implement active surveillance, and conduct targeted research aimed at improving methods and informing national surveillance and response activities.  Overall, additional funds from multiple sources including PPHF will allow ELC and EIP partner agencies to substantially address gaps in EID epidemiology and laboratory capacity (e.g. number and training level of epi and lab staff, efficient/functional information systems, etc).</t>
  </si>
  <si>
    <t>Eligible applicants include the current ELC and EIP grantees which consists of all U.S. states, 6 large local health departments (Los Angeles County, Philadelphia, New York City, Chicago, Houston, and the District of Columbia), U.S. territories (Puerto Rico, Guam, U.S. Virgin Islands) and other U.S. affiliates in the Pacific (American Samoa, the Republic of Palau, Federated States of Micronesia, Marshall Islands, Mariana Islands and American Samoa).</t>
  </si>
  <si>
    <t>State health departments, large local health departments, the District of Columbia, U.S. Territories, and the general public.</t>
  </si>
  <si>
    <t>{"description":"Applications must be submitted electronically via Grant Solutions.\r\n"}</t>
  </si>
  <si>
    <t>Applications that are complete and responsive will be evaluated for scientific and technical merit and receive support.  CDC will not review incomplete and non-responsive applications.  Applications that are complete and responsive will undergo an objective review process, receive a written critique and be scored according to the published review criteria.  Successful applicants will receive a Notice of Award (NOA) from the CDC Procurement and Grants Office.  The NOA shall be the only binding, authorizing document between the recipient and CDC.  The NOA will be signed by an authorized Grants Management Officer.  Initial award provides funds for the first budget period (usually 12 months) and the NOA will indicate support recommended for the remainder of the project period, allocation of Federal funds by budget categories, and special conditions, if any.</t>
  </si>
  <si>
    <t>[{"code":"program","isSelected":false,"description":""},{"code":"cash","isSelected":true,"description":"No later than 10 days after the end of each calendar quarter, the recipients must submit a calendar quarter cash transaction report (SF-272 or top portion of the SF-425 Financial Report Form) to the Payment Management System (PMS)."},{"code":"progress","isSelected":true,"description":"The reporting schedule will be based on the requirements listed in the ELC and EIP funding opportunity announcements.  Funded applicants must provide an interim and annual progress report.  Federal Financial Reports (SF 425) and Final Progress Report are due no more than 90 days after the end of the budget period.  All reports must be submitted to the Grants Management Specialist indicated in the NoA."},{"code":"expenditure","isSelected":true,"description":"Federal Financial Reports (SF 425) are due no more than 90 days after the end of the budget period.  "},{"code":"performanceMonitoring","isSelected":true,"description":"Federal Financial Reports and Progress Reports are required, no more than 90 days after the end of the budget/project period. "}]</t>
  </si>
  <si>
    <t>Financial records, supporting documents, statistical records, and all other records pertinent to the grant program shall be retained for a minimum of 3 years, or until completion and resolution of any audit in process or pending resolution.  In all cases records must be retained until resolution of any audit questions.  Property records must be retained in accordance with 45 CFR 92.42.</t>
  </si>
  <si>
    <t>75-0949-0-1-550;75-0951-0-1-550;</t>
  </si>
  <si>
    <t>(Cooperative Agreements) FY 17$60,145,113.00; FY 18 est $18,845,332.00; FY 19 est $18,845,332.00; FY 16$61,134,448.00; - FY2018 and FY2019estimates only.  FY2018 awards were not complete at the time of updating this information.  Includes both ELC and EIP awards through 8/1/2018.</t>
  </si>
  <si>
    <t>{"list":[{"fiscalYear":2016,"description":"Funds provided under this CFDA provide domestic support via the Epidemiology and Laboratory Capacity (ELC) for Infectious Diseases and the Emerging Infections Program (EIP) Cooperative Agreements.  Fiscal year 2016 funds, largely provided via the ELC coag, offered continued support to strengthen the ability of domestic health departments to respond to infectious disease threats. This crucial CDC investment helps local, state, and territorial health departments continue to:\r\n•Build and maintain effective public health workforce for rapid response to infectious disease outbreaks\r\n•Strengthen cross-cutting national surveillance systems\r\n•Boost laboratory infrastructure with the latest diagnostic technologies\r\n•Improve health information systems to efficiently transmit, receive, and analyze infectious disease-related data electronically\r\n\r\nFor any specific ELC or EIP success stories or accomplishments, please contact CDC INFO (800-CDC-INFO)  or program via  Judy Lavelle (JLavelle@cdc.gov)"},{"fiscalYear":2017,"description":"The ultimate goal of the Epidemiology and Laboratory Capacity (ELC) Cooperative Agreement is to prevent and control the spread of infectious disease threats to reduce illness and deaths. ELC provides annual funding to domestic public health agencies to support capacity building and infectious disease program delivery. ELC’s current funding cycle (August 1, 2018 through July 31, 2019) is the final year of the current 5-year cooperative agreement.\n\nIn federal fiscal year 2018 (FY18), the ELC program awarded over $200 million to 64 domestic public health departments.  This crucial investment has grown to become one of CDC’s key nationwide cooperative agreements that supports state and local capacity for:\n•Building and maintaining effective public health workforce for rapid response to infectious disease outbreaks\n•Strengthening national surveillance systems\n•Modernizing public health laboratory capacity\n•Improving health information systems to efficiently transmit, receive, and analyze infectious disease-related data electronically"}],"isApplicable":true}</t>
  </si>
  <si>
    <t>Regulations governing this program are published under 42 CFR 55b.  Guidelines are available.  45 CFR 92, and also HHS Grants Policy Statement at http://www.ahrq.gov/fund/hhspolicy.htm.</t>
  </si>
  <si>
    <t>Greg J. JonesScientific and Program Services Branch, Division of Preparedness and Emerging Infections, National Center for Emerging and Zoonotic Diseases,_x000D_
Centers for Disease Control and Prevention, Department of Health and Human Services, 1600 Clifton Road, NE, Mailstop C18, Atlanta, GA 30333 Email:&lt; a href='mailto:GJJ1@cdc.gov'&gt;GJJ1@cdc.gov&lt;/a&gt;Phone: (404) 639-4180;Angelica O'Connor1600 Clifton Rd, NE (MS-C18), Atlanta, GA 30333 Email:&lt; a href='mailto:AMOConnor@cdc.gov'&gt;AMOConnor@cdc.gov&lt;/a&gt;Phone: 4046397379;</t>
  </si>
  <si>
    <t>Applications will be evaluated based on: (1) clearly provide a plan that includes quantitative process and outcome measures (2) provide adequate and clear information to enable the reviewer to gain a reasonable understanding of the applicant’s recent and current efforts to address the issues and (3) provide a realistic plan with activities that can be achieved in year one and subsequent years.  Other criteria will be listed in the individual funding opportunity announcements.</t>
  </si>
  <si>
    <t>https://beta.sam.gov/fal/22bf82f496a24325b11352d2658a9a88/view</t>
  </si>
  <si>
    <t xml:space="preserve">Building Capacity of the Public Health System to Improve Population Health through National, Non-Profit Organizations- financed in part by Prevention and Public Health Funds (PPHF) </t>
  </si>
  <si>
    <t xml:space="preserve">CBA to Strengthen Public Health Infrastructure and Performance </t>
  </si>
  <si>
    <t>{"list":[{"act":{"description":"This program is authorized under sections 301 and 317 of the Public Health Service Act (PHS Act), 42 U.S.C. 241 and 247b as amended, and the Patient Protection and Affordable Care Act (Public Law 111-148), Title IV, Section 4002 (Prevention and Public Health Fund). "},"publicLaw":{"number":"111-148"},"USC":{"title":"42","section":"242,247"},"authorizationTypes":{"USC":true,"act":true,"statute":false,"publicLaw":true,"executiveOrder":false},"usc":{"title":"42","section":"242,247"}}]}</t>
  </si>
  <si>
    <t xml:space="preserve">This program will cover projects under two funding initiatives: 1) specific capacity building activities (CBA) under PPHF; and 2) CBA activities under an umbrella cooperative agreement for unique target populations. Applicant organizations will have the opportunity to compete for PPHF supported projects as well as high priority CDC projects. This program will assist state, tribal, local and U.S. territorial health departments, and other components of the public health system by making available to them capacity building assistance (including technical consultation, skills building/training, information, and technology transfer assistance) that will result in: systems and organizational efficiencies; a capable and qualified workforce; state-of-the-art information technology systems and integrated and standardized community and population data; improved planning, implementation and evaluation of evidence-based public health policies, laws, programs and services;  results driven local and national public and private partnerships; and increased availability and accessibility of public health resources, such as publications, educational materials, syndicated website material, training curricula, assessments and evaluation tools, and other products for improvement of public health agencies and other agencies in the public health system. The overall goal of capacity building assistance is to ensure improvements in the public health infrastructure so that it is prepared for responding to both acute and chronic threats relating to the Nation’s health such as emerging infections, disparities in health status, and increases in chronic disease and injury rates.  Capacity building assistance will focus on the provision of technical consultation, skills building/training, and information and technology transfer assistance to ensure successful planning, implementation, coordination and evaluation of the key areas for public health infrastructure investments. CBA may also be provided for CDC-funded projects which may include limited CBA to international public health agencies where there is a benefit to US public health efforts or to the US public health system. Investing in CBA is expected to help public health agencies and other public health components fulfill their mission of protecting and promoting health in their communities and effectively performing essential public health services. Some of the capacity building needs are in the following areas:  • Improving the public health workforce (e.g., e-learning, other training, and fellowship programs); vital statistics systems (electronic birth and death registration); food and water borne disease identification and prevention, prevention of hospital acquired infections, electronic health record/IT systems, communications systems and processes (e.g. information syndication and social media capacity), and laboratory and epidemiologic capacity.  • Developing information systems to support adoption, implementation, enforcement, and/or evaluation of public health legislation, codes, rules, regulations, ordinances, and other policies._x000D_
• Improving public health system development/redevelopment by building or re-engineering infrastructure to improve networking, coordination, standardization, and centralization of public health services to effectively and efficiently address priority health indicators.  • Implementing best health care practices and conducting impact evaluation.  • Improving information and data system capacity through policy/communication for standardized data collection and analysis systems, information management technology, information dissemination, and meaningful data use and translation_x000D_
• Improving organizational capacity to effectively and efficiently use resources such as fiscal agents, and intermediaries, and • Improving technical and program guidance and evaluation of preventive services to expand coverage for community and clinical preventive services. This includes technical consultation and promotion on the adoption and utilization of the recommendations from the Guide for Community Preventive Services._x000D_
</t>
  </si>
  <si>
    <t xml:space="preserve">1. Eligible Applicants: Organizations with nonprofit 501(c)(3) or nonprofit 501(c)(6) IRS status (other than institutions of higher education). _x000D_
2. Special Eligibility Requirements: The applicant organization must provide evidence of national scope of work and of public health charge or mission. _x000D_
3.Justification for Less than Maximum Competition:  _x000D_
  •The program leadership in the Office of State, Tribal, Local and Territorial Support (OSTLTS) determined that in order to achieve its strategic priorities for strengthening the public health infrastructure and advancing the quality of public health decision making, OSTLTS will need to expand its capacity building assistance (CBA) efforts through national, non-profit organizations with experience and expertise providing capacity building assistance to governmental and non-governmental components of the public health system._x000D_
  •Eligible applicants are limited to national, non-profit professional public health mission organizations with experience and expertise providing capacity building assistance (CBA) to governmental and non-governmental components of the public health system._x000D_
  •The CDC is requesting the provision of capacity building assistance (CBA) to public health agencies and other public health entities across the United States and its territories in order to strengthen public health practice to improve health for all populations.  These national public health mission organizations are the only entities positioned to effectively and efficiently execute on the expected capacity building outcomes, outputs, and activities outlined in the FOA.  The characteristics that position these organizations are: 1) designated mission and experience working nationally, 2) demonstrated infrastructure, experience and expertise providing CBA, and 3) relationship to the public health system workforce across the United States and Territories.  _x000D_
  •Therefore, eligibility is limited to the above specified types of applicants/organizations that are expected to demonstrate significant experience and expertise providing capacity building assistance (CBA) to the target populations described in the attached OT13-1302 FOA._x000D_
  •This expertise is necessary for the grantee to effectively and efficiently complete the related activities and achieve the program outcomes described in the funding opportunity announcement._x000D_
  •Additionally the following capacities will facilitate the completion of projects in the specified timeframe: _x000D_
      &amp;#61607; Infrastructure to organize, conduct work and disseminate key outcomes.  _x000D_
      &amp;#61607; Communicate key information to organization members, stakeholders and the public health community on a regular basis. _x000D_
      &amp;#61607; Leverage a wide array of resources among organization members and the public health community to expeditiously achieve results in a cost-effective manner._x000D_
      &amp;#61607; Interact with other public health organizations; act as a networking hub to build the capacity of governmental and non-governmental components of the public health system._x000D_
</t>
  </si>
  <si>
    <t xml:space="preserve">Beneficiaries include state health departments; tribal health organizations; local health departments; the District of Columbia; U.S. Territories; and other components of the public health system. The general public will also serve as beneficiaries.  </t>
  </si>
  <si>
    <t>{"description":"The applicant organization must include evidence of national scope of work and of public health role or mission.  Articles of incorporation, board resolution or by-laws are acceptable forms of evidence. The applicant must also provide evidence of federally assigned 501(c)(3) or 501(c)(6) status designation by submitting a copy of the current, valid Internal Revenue Service (IRS) determination letter. ","isApplicable":true}</t>
  </si>
  <si>
    <t>{"description":"Allowable costs will be determined in accordance with OMB Circular No. A-87 for non-profit non-governmental organizations. Applicants must download application forms from www.grants.gov, and completed applications must be submitted electronically at www.Grants.gov. 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PGOTIM@cdc.gov \r\n\r\n\r\n"}</t>
  </si>
  <si>
    <t xml:space="preserve">1.  Phase I Review: All eligible applications will be initially reviewed for completeness by CDC’s Procurement and Grants Office (PGO) staff. In addition, eligible applications will be jointly reviewed for responsiveness by CDC/OSTLTS and PGO. Incomplete applications and applications that are non-responsive to the eligibility criteria will not advance to Phase II review. Applicants will be notified if the application did not meet eligibility and/or published submission requirements. 2.  Phase II (Initial Base-Funding) Review: An objective review panel will evaluate complete and responsive applications according to the criteria listed in the “Criteria” section of the FOA. The applications will be compiled and reviewed according to the category for which applicants submitted their applications. Applicants will be notified electronically if the application did not meet eligibility and/or published submission requirements thirty (30) days after the completion of Phase II review. 3.  Phase III Review: In addition, the following factors may affect the funding decision during Phase II (Initial Base-Funding Competition) Review:   a. Preference to avoid duplication of CBA services to the same target populations.  b. Preference may be given to the funding of applicants that propose to provide CBA services to     target populations not served by higher ranking applicants.  c. Preference will be given to ensure funding of organizations that provide CBA services to target populations not duplicated in other CDC funding mechanisms. CDC will provide justification for any decision to fund outside of ranked order of scores.  Final funding determinations will be based on application scores from the objective review panels and consideration for CDC’s funding preferences.  4. Phase IV (Secondary CIO-Funding) Review: Applicants that are successful in Phase II (Initial Base-Funding) Review and are awarded funds will be eligible to participate in the Phase IV (Secondary CIO-Funding) Review for CDC-wide public health projects. Eligible awardees will receive an application packet detailing the Phase IV (Secondary CIO-Funding) application submission process upon receipt of the Phase II (Initial-Base Funding) Notice of Award. The awardees must submit stand-alone applications in response to a range of CBA projects that represent public health disciplinary areas and cross-cutting disciplines and/or topics. CIO-funded projects may also include limited CBA to international public health constituents where there is a benefit to U.S. public health efforts or to the U.S. public health system. The applications will be compiled and reviewed according to the Category and CIO project for which applicants submitted proposals. In the event a technical review is more efficient (i.e., there is one proposal submitted for a particular CIO project), the technical review will be held in place of an objective review. Final funding determinations will be based on application scores from the objective review (and technical review) panels._x000D_
</t>
  </si>
  <si>
    <t xml:space="preserve">Renewals will be based upon the conditions in the funding announcement and are subject to the availability of CIO discretionary and programmatic funding, and funding under the Patient Protection and Affordable Care Act. </t>
  </si>
  <si>
    <t>[{"code":"program","isSelected":true,"description":"a.\tReporting: Reporting allows for continuous program monitoring and identifies successes and challenges that awardees encounter throughout the award. Reporting is also necessary for awardees to apply for yearly continuation of funding. In addition, reporting is helpful to CDC and awardees because it:\r\n•\tHelps target support to awardees, particularly for cooperative agreements.\r\n•\tProvides CDC with periodic data to monitor awardee progress towards meeting the FOA outcomes and overall performance.\r\n•\tAllows CDC to track performance measures and evaluation findings for continuous program improvement throughout the project period and to determine applicability of evidence-based approaches to different populations, settings, and contexts.\r\n•\tEnables the assessment of the overall effectiveness and impact of the FOA. \r\n\r\nFor organizations that receive PPHF funding, additional reporting is required. These requirements will be communicated to awardees post-award.\r\n\r\nAs described below, awardees must submit one report per year; ongoing performance measures data, administrative reports, and a final performance and financial report. Below are the specific reporting requirements:\r\n\r\nb.\tAnnual Performance Report (due 120 days before the end of the budget period; serves as a continuation application). This report must not exceed 35 pages, excluding work plan and administrative reporting. Attachments are not permitted when submitting this report.\r\nThis report must include the following: \r\n•\tPerformance Measures (including outcomes): Awardees must report on performance measures for each budget period and update measures, if needed.\r\n•\tEvaluation Results: Awardees must report evaluation results for the work completed to date (including any impact data).\r\n•\tWork Plan (maximum of 25 pages): Awardees should update the work plan each budget period.\r\n•\tSuccesses\r\n&amp;#61692;\tAwardees must report progress on completing activities outlined in the work plan.\r\n&amp;#61692;\tAwardees must describe any additional successes (e.g., identified through evaluation results or lessons learned) achieved in the past year.\r\n&amp;#61692;\tAwardees must describe success stories.\r\n•\tChallenges\r\n&amp;#61692;\tAwardees should describe any challenges that hinder achievement of both annual and project period outcomes, performance measures, or their ability to complete the activities in the work plan. \r\n&amp;#61692;\tAwardees must describe any additional challenges (e.g., identified through evaluation results or lessons learned) encountered in the past year.\r\n•\tCDC Program Support to Awardees\r\n&amp;#61692;\tAwardees should describe how CDC could assist them in overcoming any challenges to achieve both annual and project period outcomes and performance measures, and complete activities outlined in the work plan.\r\n•\tAdministrative Reporting (not subject to page limits)\r\n&amp;#61692;\tSF-424A Budget Information-Non-construction Programs\r\n&amp;#61692;\tBudget Narrative – Must use the format outlined in Section IV. Content and Form of Application Submission, Budget Narrative Section \r\n&amp;#61692;\tIndirect Cost Rate Agreement\r\n\r\nDuring years 2–5, awardees may request up to 75% of their estimated unobligated funds to be carried forward into the next budget period. \r\n\r\nThe carryover request must:\r\n•\tExpress a bona fide need for permission to use an unobligated balance. \r\n•\tInclude a signed, dated, and accurate Federal Financial Report (FFR) for the budget period from which the fund will be transferred (can request up to 75% unobligated balances).\r\n•\tInclude a list of proposed activities, an itemized budget, and a narrative justification of those activities. \r\n\r\nThe applicant must submit the Annual Performance Report via www.grants.gov 120 days before the end of the budget period. \r\n\r\nc.\tPerformance Measure Reporting: CDC programs must require awardees to submit performance measures at least annually. CDC may require more frequent reporting of performance measures. Performance measure reporting should be limited to the collection and reporting of data. CDC programs should specify reporting frequency, required data fields, and format for awardees at the beginning of the award.\r\nAs indicated in the previous section, awardees will submit annual performance reports based on their selected program strategies and activities. These performance measures and the frequency of reporting will vary by project.  \r\n\r\nd.\tFederal Financial Reporting: The Annual Federal Financial Report (FFR) SF 425 is required and must be submitted through eRA Commons  within 90 days after the end of each budget period. The FFR should only include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in a timely manner may adversely affect the future funding of this project. If the information cannot be provided by the due date, you are required to submit a letter explaining the reason and date by which the Grants Management Officer will receive the information. \r\n\r\ne.\tFinal Performance and Financial Report: At the end of the five-year project period, awardees should submit a final report to include a final financial and performance report. This report is due 90 days after the end of the project period and should not exceed 40 pages. \r\n\r\nAt a minimum, this report must include the following: \r\n•\tPerformance Measures (including outcomes): Awardees should report final performance data for all performance measures for the project period.\r\n•\tEvaluation results: Awardees should report final evaluation results for the project period.\r\n•\tImpact/Results: Awardees should describe the impact/results of the work completed over the project period, including success stories.\r\n•\tThe completed FFR (SF-425).\r\n\r\nThe report should be emailed to the CDC Project Officer and the GMS listed in “Agency Contacts” section of the FOA. \r\n\r\nReporting Requirements under Section 203 of the 2012 Enacted Appropriations Bill for the Prevention and Public Health Fund, Public Law 111-5:\r\n\r\nThis award requires the recipient to complete projects or activities which are funded under the 2013 Prevention and Public Health Fund (PPHF) and to report on use of PPHF funds provided through this award. Information from these reports will be made available to the public. \r\n\r\nRecipients awarded a grant, cooperative agreement, or contract from such funds with a value of $25,000 or more shall produce reports on a semi-annual basis with a reporting cycle of January 1 - June 30 and July 1 - December 31; and email such reports (in 508 compliant format) to the CDC website (template and point of contact to be provided after award) no later than 20 calendar days after the end of each reporting period (i.e. July 20 and January 20, respectively). Recipient reports shall reference the notice of award number and title of the grant or cooperative agreement, and include a summary of the activities undertaken and identify any sub-grants or sub-contracts awarded (including the purpose of the award and the identity of the sub-recipient). \r\n\r\nNote: Recipients that were previously financed solely by PPHF funds and are now financed solely by a source other than PPHF do not need to adhere to the reporting and tracking requirements for the continuation portion of the project. Grantees that do not have FY13 PPHF funding do not need to adhere to the PPHF reporting requirements for FY13. However, grantees will still need to adhere to PPHF reporting requirements for the PPHF funding from FY12.\r\n"},{"code":"cash","isSelected":true,"description":"No later than 10 days after the end of each calendar quarter, starting with the quarter ending December 31, 2012 and reporting by January 10, 2013, the recipients must submit a calendar quarter cash transaction report (SF-272 or top portion of the SF-425 Financial Report Form) to the Payment Management System (PMS).  "},{"code":"progress","isSelected":true,"description":"CDC programs must require awardees to submit performance measures at least annually. CDC may require more frequent reporting of performance measures. Performance measure reporting should be limited to the collection and reporting of data. CDC programs should specify reporting frequency, required data fields, and format for awardees at the beginning of the award. As indicated in the previous section, awardees will submit annual performance reports based on their selected program strategies and activities. These performance measures and the frequency of reporting will vary by project.  \r\n"},{"code":"expenditure","isSelected":true,"description":"At the end of the five-year project period, awardees should submit a final report to include a final financial and performance report. This report is due 90 days after the end of the project period and should not exceed 40 pages. \r\nAt a minimum, this report must include the following: \r\n•\tPerformance Measures (including outcomes): Awardees should report final performance data for all performance measures for the project period.\r\n•\tEvaluation results: Awardees should report final evaluation results for the project period.\r\n•\tImpact/Results: Awardees should describe the impact/results of the work completed over the project period, including success stories.\r\n•\tThe completed FFR (SF-425).\r\nThe report should be emailed to the CDC Project Officer and the GMS listed in “Agency Contacts” section of the FOA. \r\n"},{"code":"performanceMonitoring","isSelected":true,"description":"Grantees will be monitored by project officers to ensure accomplishment of approved objectives and activities (including development and dissemination of deliverables, and number of training and technical assistance episodes delivered), and for capacity building outcomes such as adoption of best practices by state, tribal, local and territorial health departments and increases in the implementation and evaluation of public health infrastructure investments.  "}]</t>
  </si>
  <si>
    <t>{"isApplicable":true,"description":"Records must be available for review or audit by appropriate officials of the Federal agency, pass-through entity, and General Accounting Office (GAO). The grantee is to also ensure that the sub-recipients receiving CDC funds also meet these requirements (if total Federal grant or grants funds received exceed $500,000). The grantee should include this requirement in all sub-recipient contracts.  "}</t>
  </si>
  <si>
    <t>(Cooperative Agreements) FY 17$13,948,483.00; FY 18 est $0.00; FY 19 est $0.00; FY 16$11,356,472.00; - This CFDA program represents the PPHF-funded portion of cooperative agreement CDC-RFA-OT13-1302. CFDA number 93.424 reflects the Non-PPHF portion of funding awarded to this vehicle. The sum of funding for these two CFDAs equals the total actual or estimated funding for this vehicle in a given FY.</t>
  </si>
  <si>
    <t xml:space="preserve">The floor of individual award range is $4 million for Category A, $1 million for Category B and $100,000 for Category C. The approximate average award ranges for the 12-month budget period are up to $9 million for Category A, up to $2.5 million for Category B and up to $1 million for Category C. </t>
  </si>
  <si>
    <t xml:space="preserve">Regulations governing this program are published under 42 CFR 55b. Guidelines are available for 45 CFR 92, and also HHS Grants Policy Statement at http://www.ahrq.gov/fund/hhspolicy.htm _x000D_
Evaluation activities such as submission of annual reports and site visit participation will be required to ensure awardees adhere to the program guidelines and regulations. Detailed report requirements are described in Funding Opportunity Announcement CDC-RFA-OT13-1302._x000D_
</t>
  </si>
  <si>
    <t>Samuel Taveras4770 Buford Highway NE, MS: K-90, Atlanta, GA 30345 Email:&lt; a href='mailto:syt2@cdc.gov'&gt;syt2@cdc.gov&lt;/a&gt;Phone: 770-488-1523;</t>
  </si>
  <si>
    <t xml:space="preserve">93.097 Strengthening the Nation's Public Health System through a National Voluntary Accreditation Program for State, Tribal, Local and Territorial Health Departments; </t>
  </si>
  <si>
    <t xml:space="preserve">Applications were evaluated based on: (1) demonstrated track record of providing technical consultation, skills building/training, information, or technology transfer assistance to components of the public health system, including state, tribal, local and territorial health departments; (2) understanding of the capacity building infrastructure development needs of state, tribal, local, and territorial health departments; (3) a clear plan of action with objectives achievable in one year and subsequent years; and (4) a clear assessment strategy (plan) to measure the effectiveness of capacity building assistance in improving the planning, implementation, coordination, evaluation (including dissemination of best practices) of public health infrastructure investments.  </t>
  </si>
  <si>
    <t>Jul 21,2010</t>
  </si>
  <si>
    <t>https://beta.sam.gov/fal/ad29282edbbf4bf98b62fbe378f62d7a/view</t>
  </si>
  <si>
    <t>State Planning and Establishment Grants for the Affordable Care Act (ACA)’s Exchanges</t>
  </si>
  <si>
    <t>{"list":[{"act":{"description":"Sections 1311 and 1323 of Patient Protection and Affordable Care Act, Public Law 111-148."},"authorizationTypes":{"USC":false,"act":true,"statute":false,"publicLaw":false,"executiveOrder":false}}]}</t>
  </si>
  <si>
    <t xml:space="preserve">To provide assistance for activities related to establishing a Health Insurance Exchange that facilitates the purchase of qualified health plans, provides for the establishment of a Small Business Health Options Program (SHOP Exchange), and meets the requirements set forth by the Secretary and the Affordable Care Act._x000D_
_x000D_
Refer to specific Exchange program funding opportunity announcement (FOA) for additional information on objectives._x000D_
</t>
  </si>
  <si>
    <t xml:space="preserve">Eligible applicants for the FOA "State Planning and Establishments Grants for the Affordable Care Act’s Exchanges" include the 50 States and the District of Columbia._x000D_
Eligible applicants for the FOA "Limited Competition for State Planning and Establishment Grants for the Affordable Care Act's Exchanges" include States which did not receive an award under the prior FOA "State Planning and Establishment Grants for the Affordable Care Act's Exchanges" (i.e. Alaska and Minnesota)._x000D_
Eligible applicants for the FOA "Territory Cooperative Agreements for the Affordable Care Act's Exchanges" include Territories, i.e. American Samoa, Guam, Northern Mariana Islands, Puerto Rico, and the United States Virgin Islands._x000D_
Eligible applicants for the FOA "Cooperative Agreements to Support Innovative Exchange Information Technology Systems" include the 50 States, the District of Columbia, and consortia of States._x000D_
Eligible applicants for the FOA "Cooperative Agreement to Support Establishment of State-Operated Health Insurance Exchanges" include States, the District of Columbia, and consortia of States, previously awarded funding under the FOA "State Planning and Establishment Grants for the Affordable Care Act’s Exchanges." _x000D_
Eligible applicants for the FOA “Cooperative Agreement to Support Establishment of the Affordable Care Act’s Health Insurance Exchange” include States, the District of Columbia, and consortia of States._x000D_
</t>
  </si>
  <si>
    <t>Projects will benefit States and Territories or entities authorized by the State or Territory that will set up Exchanges in States or Territories. .</t>
  </si>
  <si>
    <t>{"description":"Applicants should review the specific funding opportunity announcement documents issued under this CFDA program for any required proof or certifications which must be submitted prior to or simultaneous with submission of an application package. OMB Circular No A-87 applies to this program.","isApplicable":true}</t>
  </si>
  <si>
    <t>{"description":"Applications and required forms for each program can be obtained from Grants.gov. The Center for Consumer Information and Insurance Oversight (CCIIO) requires all applicants to apply electronically through Grants.gov."}</t>
  </si>
  <si>
    <t>All qualified applications will be forwarded to an objective review committee. Based on the comments of the objective review committee, the CCIIO program official with delegated authority is responsible for final selection and funding decisions. Notification is made in writing by a Notice of Grant Award.</t>
  </si>
  <si>
    <t>{"awarded":"other","description":"Federal Fiscal Year 2010: Grants awarded to 48 States and DC for a one year project period to conduct planning activities related to establishment of their Exchanges.\r\nFederal Fiscal Year 2011: Grant funding for four funding opportunity announcements will be awarded in Federal Fiscal Year 2011 ranging from an up to one year project period to up to a four year project period, beginning on the date of award and up through December 31, 2014. \r\nFederal Fiscal Year 2012: Establishment cooperative agreement funds will be awarded in 2011 and 2012 and may also extend through December 31, 2014.\r\nFederal Fiscal Year 2013: Establishment cooperative agreement funds will be awarded in 2013 and may also extend through 2015.\r\nFederal Fiscal Year 2014: Establishment cooperative agreement funds will be awarded in 2014 and may also extend through 2016.\r\nFederal Fiscal Year 2015: Establishment cooperative agreement funds will be awarded in 2015 and may also extend through 2017.\r\nFederal Fiscal Year 2016: Establishment Cooperative Agreements funds awarded in 2014 and 2015 may extend through 2017.\r\nFederal Fiscal Year 2017: Establishment Cooperative Agreement funds awarded in 2014 and 2015 may extend through 2017.\r\nSee the following for information on how assistance is awarded/released: Grantees drawdown funds, as necessary, from the Payment Management System (PMS). PMS is the centralized web based payment system for HHS awards.\r\n","awardedDescription":"Grantees drawdown funds, as necessary, from the Payment Management System (PMS). PMS is the centralized web based payment system for HHS awards.  "}</t>
  </si>
  <si>
    <t>[{"code":"program","isSelected":false,"description":""},{"code":"cash","isSelected":true,"description":"Submit a quarterly electronic Federal Financial Report (FFR) via the Payment Management System. The report identifies cash transactions against the authorized funds for the grant or cooperative agreement. The FFR must be filed within 30 days of the end of each quarter. Failure to submit the report may result in the inability to access grant funds. Go to www.dpm.psc.gov for additional information."},{"code":"progress","isSelected":true,"description":"Quarterly Progress Reports- includes information on project status, implementation activities initiated, accomplishments, barriers, and lessons learned in order to ensure that funds are used for authorized purposes and instances of fraud, waste, error, and abuse are mitigated. Also includes changes in work plan components and progress on milestones, goals, objectives, and activities. Progress will be evaluated by the Project Officers and determinations regarding the approval of drawdowns will be based on the recipient's progress. Final project reports are also required.\r\nPublic Report - Recipients post information about the grants/cooperative agreements on their respective websites. Please see the specific FOA to determine if this is applicable.\r\nWork Plan Updates - As necessary, recipients will provide CMS with documentation of substantive approved changes to their work plans. Please see the specific FOA to determine if this is applicable. \r\nPeriodic Establishment Reviews - as described in the applicable funding opportunity announcement. \r\nOn an annual basis, the Federal Financial Report (FFR) must also include information on expenditures.  Failure to submit the report may result in the inability to access grant funds.  \r\nPerformance Review – as described in the applicable funding opportunity announcement."},{"code":"expenditure","isSelected":true,"description":"On an annual basis, the Federal Financial Report (FFR) must also include information on expenditures.  Failure to submit the report may result in the inability to access grant funds.  "},{"code":"performanceMonitoring","isSelected":true,"description":"Performance Review - as described in the applicable funding opportunity announcement."}]</t>
  </si>
  <si>
    <t>Recipients are required to maintain grant accounting records 3 years after the date they submit the final Federal Financial Report.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</si>
  <si>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75-0115-0-1-551;</t>
  </si>
  <si>
    <t xml:space="preserve">(Project Grants) FY 17$0.00; FY 18 est $0.00; FY 19 est $0.00; FY 16$0.00; - Fiscal Year 2012-2015 TBD. </t>
  </si>
  <si>
    <t>No floor or ceiling for award.  Amounts are provided based on the wide range and complexity of applications.</t>
  </si>
  <si>
    <t xml:space="preserve">This program is subject to the provisions of 45 CFR Part 92 for State, local and tribal governments._x000D_
CCIIO awards are subject to the requirements of the HHS Grants Policy Statement (HHS GPS) that are applicable based on recipient type and purpose of award. The HHS GPS is available at http://dhhs.gov/asfr/ogapa/aboutog/ogpoe.html. _x000D_
_x000D_
</t>
  </si>
  <si>
    <t>{"flag":"appendix","description":"Michelle T. Feagins, Office of Acquisition and Grants Management, Centers for Medicare and Medicaid Services, Department of Health and Human Services, 200 Independence Ave, SW, Washington DC 20201."}</t>
  </si>
  <si>
    <t>Michelle T. Feagins,200 Independence Ave., SW.  , Washington, DC 20201 Email:&lt; a href='mailto:michelle.feagins@hhs.gov'&gt;michelle.feagins@hhs.gov&lt;/a&gt;Phone: (301) 492-4312.;</t>
  </si>
  <si>
    <t>http://www.cciio.cms.gov</t>
  </si>
  <si>
    <t xml:space="preserve">Approval of an application will be based on an analysis of the factors set forth in Section V -Application Review and Selection Information - of the specific funding opportunity announcement. </t>
  </si>
  <si>
    <t>https://beta.sam.gov/fal/3d42b148d19f4ed8823ccb971b11665e/view</t>
  </si>
  <si>
    <t>Grants for Capitall Development in Health Centers</t>
  </si>
  <si>
    <t>Capital Development Grants</t>
  </si>
  <si>
    <t>{"list":[{"act":{"description":"Section 330(e)(3) of the Public Health Service Act, 42 U.S.C. 254b(e)(3); Section 10503(b) of the Patient Protection and Affordable Care Act of 2010, P.L. 111-148; and Division G, Title II, p. 2466, Consolidated and Further Continuing Appropriations Act, 2015, P.L. 113-235"},"authorizationTypes":{"USC":false,"act":true,"statute":false,"publicLaw":false,"executiveOrder":false}}]}</t>
  </si>
  <si>
    <t>To award Health Center Capital Development Grants for: (1) immediate facility improvements or (2) building capacity.</t>
  </si>
  <si>
    <t xml:space="preserve">Eligibility is limited to currently-funded health centers (see applicable Notice of Funding Opportunity available through Grants.gov for additional eligibility information). </t>
  </si>
  <si>
    <t>Populations in medically underserved areas.</t>
  </si>
  <si>
    <t>{"description":"Applicants should review the applicable HRSA notice of funding opportunity issued under the relevant program for any required proof or certifications which must be submitted prior to or simultaneous with submission of an application package.","isApplicable":true}</t>
  </si>
  <si>
    <t>{"description":"Eligibility is limited to currently-funded grantees under the Health Center Program.  \r\n\r\nHRSA requires all applicants to apply electronically through Grants.gov.  "}</t>
  </si>
  <si>
    <t xml:space="preserve">All qualified applications will be forwarded to an objective review committee. Taking into consideration the objective review committee, the HRSA program official with delegated authority is responsible for final selection and funding decisions. _x000D_
Notification is made in writing by a Notice of Award._x000D_
</t>
  </si>
  <si>
    <t>Refer to the applicable funding notice of funding opportunity under this CFDA program for application deadlines.</t>
  </si>
  <si>
    <t>{"awarded":"other","description":"Grant funds will be awarded for up to 2 or 3 year budget/project periods. See the following for information on how assistance is awarded/released: After Notices of Award are issued, funds are released in accordance with HHS payment procedures, which may be through an Electronic Transfer System or a Monthly Cash Request System.","awardedDescription":"After Notices of Award are issued, funds are released in accordance with HHS payment procedures, which may be through an Electronic Transfer System or a Monthly Cash Request System."}</t>
  </si>
  <si>
    <t>[{"code":"program","isSelected":true,"description":"The awardee will be required to submit performance and progress reports as well as status-federal financial reports (see the program notice of funding opportunity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Award."},{"code":"cash","isSelected":false,"description":""},{"code":"progress","isSelected":false,"description":""},{"code":"expenditure","isSelected":false,"description":""},{"code":"performanceMonitoring","isSelected":false,"description":""}]</t>
  </si>
  <si>
    <t>Awardees are required to maintain grant accounting records 3 years after the end of a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t>
  </si>
  <si>
    <t>75-0351-0-1-550;</t>
  </si>
  <si>
    <t xml:space="preserve">(Project Grants) FY 17$0.00; FY 18 est $0.00; FY 19 est $0.00; FY 16$262,000,000.00; - </t>
  </si>
  <si>
    <t xml:space="preserve">Varies. See applicable notice of funding opportunity .  </t>
  </si>
  <si>
    <t xml:space="preserve">This program is subject to the provisions of 45 CFR Part 75. _x000D_
_x000D_
HRSA awards are subject to the requirements of the HHS Grants Policy Statement (HHS GPS) that are applicable based on recipient type and purpose of award.  The HHS GPS is available at http://www.hrsa.gov/grants._x000D_
</t>
  </si>
  <si>
    <t>{"flag":"appendix","description":"HRSA, 5600 Fishers Lane, Rockville, MD 20857. Northeast Division: (301) 594-4488; Central Southeast Division: (301) 594-4420; Southwest Division: (301) 480-1130; North Central Division: (301) 443-0111. "}</t>
  </si>
  <si>
    <t>Bureau of Primary Health Care, Health Resources and Services Administration, 5600 Fishers Lane, Room 16N20, Rockville, MD 20857 Email:&lt; a href='mailto:BPHCNH@hrsa.gov'&gt;BPHCNH@hrsa.gov&lt;/a&gt;Phone: (301) 594-4300;</t>
  </si>
  <si>
    <t>Refer to the applicable notice of funding opportunity issued under this CFDA program for specific information on the review criteria used in evaluating applications.</t>
  </si>
  <si>
    <t>Aug 31,2010</t>
  </si>
  <si>
    <t>https://beta.sam.gov/fal/8b0b3ceba914422b8191664c2359effd/view</t>
  </si>
  <si>
    <t>Grants for New and Expanded Services under the Health Center Program</t>
  </si>
  <si>
    <t>{"list":[{"act":{"description":"Section 330 of the Public Health Service Act (42 U.S.C. 254b), as amended)."},"authorizationTypes":{"act":true}}]}</t>
  </si>
  <si>
    <t>To provide for expanded and sustained national investment in health centers funded under section 330 of the Public Health Service Act, including expanding the current safety net on a national basis by creating new access points (i.e., new health centers and sites), expanding service provision at existing health centers, and expanding networks that facilitate health information technology-based quality improvements in health centers.</t>
  </si>
  <si>
    <t>Eligible applicants for funding for new access points are public and private non-profit entities, including federally recognized Indian Tribal governments and Native American, faith-based, and community-based organizations that have the capacity to effectively administer the grant in alignment with the requirements outlined in Section 330 of the Public Health Services Act, as amended. Refer to the applicable notice of funding opportunity under this CFDA program for additional information.
Eligible applicants for funding for expanded services, behavioral health integration, oral health service expansion, and substance use disorder and mental health service expansion are current Health Centers Program award recipients (funded under section 330 of the Public Health Service Act, as amended). Refer to the applicable notice of funding opportunity under this CFDA program for additional information.
Eligible applicants for funding for Health Center Controlled Networks are organizations that are majority controlled and, as applicable, majority owned by Health Center Program award recipients, including Native American, faith-based, and community-based organizations, that provide data-driven quality improvement services as Health Center Controlled Networks as defined under Section 330 of the Public Health Services Act, as amended. Refer to the applicable notice of funding opportunity under this CFDA program for additional information.</t>
  </si>
  <si>
    <t>Population groups in medically underserved areas, medically underserved populations, and special populations such migratory and seasonal agricultural workers and their families, people experiencing homelessness, and public housing residents.</t>
  </si>
  <si>
    <t>From 90 days to up to 8 months.</t>
  </si>
  <si>
    <t>Awards to support projects beyond the first budget year will be contingent upon Congressional appropriation, compliance with applicable statutory and regulatory requirements, demonstrated organizational capacity to accomplish the project’s goals, satisfactory performance, and a determination that continued funding would be in the best interest of the federal government.</t>
  </si>
  <si>
    <t>{"awarded":"other","description":"Awards are made when funding is available. After awards are issued, funds are released in accordance with HHS payment procedures, which may be through an Electronic Transfer System or a Monthly Cash Request System. See the following for information on how assistance is awarded/released: Awardees drawdown funds, as necessary, from the Payment Management System (PMS). PMS is the centralized web based payment system for HHS awards.","awardedDescription":"Awardees drawdown funds, as necessary, from the Payment Management System (PMS).  PMS is the centralized web based payment system for HHS awards."}</t>
  </si>
  <si>
    <t>[{"code":"program","isSelected":true,"description":"Refer to the applicable notice of funding opportunity under this CFDA program for additional reporting information"},{"code":"cash","isSelected":true,"description":"The awardee will be required to submit federal financial reports (see the program notice of funding opportunity and notice of award for details for each required report). The awardee must submit a quarterly electronic Federal Financial Report (FFR) Cash Transaction Report via the Payment Management System within 30 days of the end of each calendar quarter. A Federal Financial Report (SF-425) is due according to the following schedule: http://www.hrsa.gov/grants/manage/technicalassistance/federalfinancialreport/ffrschedule.pdf. "},{"code":"progress","isSelected":true,"description":"A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Expenditure reports are not applicable.  Performance monitoring occurs through review of yearly reports."},{"code":"expenditure","isSelected":false,"description":""},{"code":"performanceMonitoring","isSelected":true,"description":"Performance monitoring occurs through review of yearly reports."}]</t>
  </si>
  <si>
    <t>Award recipients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</si>
  <si>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(Project Grants) FY 17$0.00; FY 18 est $0.00; FY 19 est $0.00; FY 16$0.00; - Expanded Services Service Expansion(Project Grants) FY 17$36,300,000.00; FY 18 est $36,000,000.00; FY 19 est $36,000,000.00; FY 16$36,304,343.00; - Health Center Controlled Networks(Project Grants) FY 17$0.00; FY 18 est $0.00; FY 19 est $0.00; FY 16$0.00; - Behavioral Health Integration Service Expansion(Project Grants) FY 17$50,000,000.00; FY 18 est $0.00; FY 19 est $0.00; FY 16$0.00; - New Access Points(Project Grants) FY 17$0.00; FY 18 est $0.00; FY 19 est $0.00; FY 16$155,938,492.00; - Oral Health Service Expansion(Project Grants) FY 17$200,000,000.00; FY 18 est $350,000,000.00; FY 19 est $0.00; - Substance Use Disorder and Mental Health Service Expansion</t>
  </si>
  <si>
    <t>Varies. See applicable notice of funding opportunity.</t>
  </si>
  <si>
    <t xml:space="preserve">The program is subject to the provision of 45 CFR Part 92 for State, local and tribal governments and 45 CFR Part 75 for institutions of higher education, hospitals, other nonprofit organizations and commercial organizations, as applicable._x000D_
_x000D_
HRSA awards are subject to the requirements of the HHS Grants Policy Statement (HHS GPS) that are applicable based on recipient type and purpose of award.  The HHS GPS is available at http://www.hrsa.gov/grants._x000D_
</t>
  </si>
  <si>
    <t>{"flag":"appendix","description":"Contact headquarters with questions."}</t>
  </si>
  <si>
    <t>Bureau of Primary Health Care, HRSA,5600 Fishers Lane Room 16N16, Rockville, MD 20857 Email:&lt; a href='mailto:BPHCNH@hrsa.gov'&gt;BPHCNH@hrsa.gov&lt;/a&gt;Phone: (301) 594-4300.;</t>
  </si>
  <si>
    <t xml:space="preserve">93.129 Technical and Non-Financial Assistance to Health Centers; </t>
  </si>
  <si>
    <t>Criteria for selecting proposals are available in the notice(s) of opportunity  under this CFDA program.</t>
  </si>
  <si>
    <t>https://beta.sam.gov/fal/aeb401bc90664d558b702ecc4e7b15d7/view</t>
  </si>
  <si>
    <t>National Forum for State and Territorial Chief Executives</t>
  </si>
  <si>
    <t>National Forum</t>
  </si>
  <si>
    <t>{"list":[{"act":{"description":"Section 311(a) of the Public Health Service Act, as amended. "},"authorizationTypes":{"act":true}}]}</t>
  </si>
  <si>
    <t xml:space="preserve">The National Forum cooperative agreement aligns state and federal efforts by providing opportunities for state and territorial decision-makers to collaborate on the development and implementation of innovative strategies and best practices related to health workforce issues, health systems, and access to healthcare. The purpose of the National Forum is to convene high level decision makers representing state/territorial governors, their policy advisors, and state, federal, health and human services providers, as well as private sector interests around issues of importance to state and territorial governments.  As such, HRSA’s support of the National Forum program will assist governors and key policy staff to develop and implement innovative solutions to challenges facing the health care safety net at the state and national level. This will further HRSA’s goals for enhancing service to the safety net population and supporting sustainability of programs._x000D_
_x000D_
The three core functions of the Cooperative Agreement are: 1) facilitate collaboration among states, territories, federal partners and other key stakeholders to achieve common goals; 2) encourage integration of public health practice, primary care delivery systems and public health infrastructures; and 3) disseminate best practices and lessons learned to other states, territories and key stakeholders through various formats and mechanisms._x000D_
</t>
  </si>
  <si>
    <t>Eligible applicants include public and nonprofit entities.  Faith-based and community-based organizations, and tribes and tribal organizations as those terms are defined in 25 U.S.C.450b , are eligible to apply.
National bi-partisan organizations representing governors and their staff of a broad cross-section of states, the Commonwealths of the Northern Mariana Islands and Puerto Rico, the U.S. flag territories of American Samoa, Guam, and the U.S. Virgin Islands are eligible to apply.</t>
  </si>
  <si>
    <t>See eligible beneficiaries listed above.</t>
  </si>
  <si>
    <t>{"description":"Applicants should review the individual HRSA funding opportunity announcement issued under this CFDA program for any required proof or certifications which must be submitted prior to or simultaneous with submission of an application package. This program is excluded from coverage under 2 CFR 200, Subpart E - Cost Principles.\n\nApplicants must demonstrate how their proposed activities would promote bi-partisan participation, for example, as evidenced by letters of support from at least 10 states that reflect their interest in pursuing bi-partisan and/or nonpartisan objectives relating to health policy, public health, Medicaid, insurance coverage, behavioral health, social work, housing, and health care workforce.","isApplicable":true}</t>
  </si>
  <si>
    <t xml:space="preserve">All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Award._x000D_
</t>
  </si>
  <si>
    <t>Funding beyond the first year is dependent on the availability of appropriated funds for the National Forum in subsequent fiscal years, awardee satisfactory performance, and a decision that continued funding is in the best interest of the Federal government.</t>
  </si>
  <si>
    <t>{"awarded":"other","description":"The project period is for up to five years.","awardedDescription":"Awardees draw down funds, as necessary, from the Payment Management System (PMS).  PMS is the centralized web based payment system for HHS awards. Electronic Federal Financial Report (FFR) Cash Transaction Reports must be submitted electronically via the Payment Management System within 30 days of the end of each calendar quarter.  Failure to submit the report may result in the inability to access award funds.  Go to www.dpm.psc.gov for additional information.\r\n"}</t>
  </si>
  <si>
    <t>[{"code":"program","isSelected":true,"description":"Refer to the HRSA Notice of Funding Opportunity for additional information."},{"code":"cash","isSelected":true,"description":"The award recipient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Award"},{"code":"progress","isSelected":true,"description":"The award recipient must submit a progress report to HRSA on an annual/quarterly basis.  For multi-year awards:  Submission and HRSA approval of the Progress Report(s) triggers the budget period renewal and release of subsequent year funds.  The progress report typically has two parts. The first part demonstrates grantee progress on program-specific goals.  The second part collects core performance measurement data including performance measurement data to measure the progress and impact of the project.  "},{"code":"expenditure","isSelected":true,"description":"An annual Federal Financial Report is required.  The report is an accounting of expenditures under the project that year.  More specific information will be included in the Notice of Award.\r\n\r\n"},{"code":"performanceMonitoring","isSelected":true,"description":"Refer to the HRSA funding opportunity announcement for the roles and responsibilities of the Federal government and the recipient."}]</t>
  </si>
  <si>
    <t>Awardees are required to maintain grant accounting records 3 years after the date they submit the Federal Financial Report.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</si>
  <si>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(Cooperative Agreements) FY 17$649,800.00; FY 18 est $600,000.00; FY 19 est $0.00; FY 16$563,000.00; - </t>
  </si>
  <si>
    <t>Aproximately $600,000 is expected to be available annually to fund one (1) recipient. There will be a New and Competing Continuation funding opportunity in FY 18 for a 5-year project period (FY18-FY23).</t>
  </si>
  <si>
    <t>Lynnette S. Araki,5600 Fishers Lane, Rockville, MD 20857 Email:&lt; a href='mailto:Laraki@hrsa.gov'&gt;Laraki@hrsa.gov&lt;/a&gt;Phone: (301) 443-6204.;</t>
  </si>
  <si>
    <t xml:space="preserve">93.129 Technical and Non-Financial Assistance to Health Centers; 93.011 National Organizations of State and Local Officials; </t>
  </si>
  <si>
    <t>Review Criteria are outlined in Section V of the HRSA Notice of Funding Opportunity.</t>
  </si>
  <si>
    <t>Jan 19,2011</t>
  </si>
  <si>
    <t>https://beta.sam.gov/fal/b1111e0084544c3e8ac413e45612ac0f/view</t>
  </si>
  <si>
    <t xml:space="preserve">Pre-existing Condition Insurance Program (PCIP) </t>
  </si>
  <si>
    <t>{"list":[{"act":{"description":"Patient Protection and Affordability Care Act, Section 1101"},"authorizationTypes":{"USC":false,"act":true,"statute":false,"publicLaw":false,"executiveOrder":false}}]}</t>
  </si>
  <si>
    <t xml:space="preserve">The Patient Protection and Affordability Care Act, was enacted on March 23, 2010. The Health Care and Education Reconciliation Act Public Law 111-152, was enacted on March 30, 2010. Collectively, these laws are known as the "Affordable Care Act." Section 1101 of the Affordable Care Act requires that the Secretary of the Department of Health and Human Services (HHS) establish, either directly or through contracts with States or nonprofit private entities, a temporary high risk health insurance program to provide access to coverage for uninsured Americans with pre-existing conditions. (Hereafter, we generally refer to this program as the Pre-Existing Condition Insurance Plan program, or PCIP program, to avoid confusion with the existing State high risk pool programs, which will continue to operate separately.) The PCIP program remained in place from the time of its establishment until April 30, 2014.  </t>
  </si>
  <si>
    <t>The applicants must meet the terms and conditions outlined in the model contract. See the State PCIP Model contract at_x000D_
 www.hhs.gov/cciio/Documents/state_hrp_model_contact.pdf</t>
  </si>
  <si>
    <t xml:space="preserve">Eligibility and enrollment rules for the Federal and state-operated PCIP programs can be found at www.healthcare.gov or below as set forth in text from our Interim Final Regulation (IFR). _x000D_
_x000D_
B. Eligibility and Enrollment (Subpart C, Sec.  152.14 Through Sec.  _x000D_
152.15 of the PCIP IFR (45 CFR Part 152)._x000D_
_x000D_
Section 1101(d) of the Affordable Care Act provides the basic eligibility criteria for the PCIP program, which are set forth under Sec.  152.14. In addition, consistent with the Secretary's general authority under section 1101(c)(2)(D) of the Act to establish requirements for a PCIP, we set forth enrollment and disenrollment requirements in Sec.  152.15._x000D_
_x000D_
In general, under section 1101(d) of the Affordable Care Act and subparagraphs  (1), (2) and (3) of Sec.  152.14(a) of this interim final rule, an individual is eligible to enroll in a PCIP if he or she: (1) Is a citizen or national of the United States or is lawfully present in the United States as determined in accordance with section 1411 of the Affordable Care Act; (2) has not been covered under creditable coverage, as defined in section 2701(c)(1) of the Public Health Service Act as of the date of enactment, during the 6-month period prior to the date on which he or she is applying for coverage through the PCIP; and (3) has a pre-existing condition, as determined in a manner consistent with guidance issued by the Secretary. We further provide in Sec. 152.14(a)(4) that an individual must be a resident of a State that falls within the service area of a PCIP. Additional detail found in the IFR._x000D_
_x000D_
</t>
  </si>
  <si>
    <t>{"description":"Applicants should review the OCIIO state model contract issued under this CFDA program for any required proof or certifications which must be submitted prior to or simultaneous with submission of an application package","isApplicable":true}</t>
  </si>
  <si>
    <t>In order to be awarded a state contract to run the Pre-existing Condition Program in an individual state, a state must have submitted a notice of intent to apply, a proposal and model contract criteria approved by HHS.</t>
  </si>
  <si>
    <t>{"flag":"yes","list":[{"start":"2010-07-01"}]}</t>
  </si>
  <si>
    <t>{"types":{"moe":true,"formula":false,"matching":false},"moe":{"description":"Yes, see State Solicitation at www.hhs.gov/cciio/Documents/state_hrp_model_contact.pdf"}}</t>
  </si>
  <si>
    <t>{"awarded":"other","description":"States had option periods through 2014 For the majority of participating states, the funding is proposed to carry the program to 2014, with the last option year of the contract exercised in 2013. At the end of 2013, states were given the option to continue their respective programs on a month by month basis into 2014 and concluding on April 30, 2014. See State Model Contract for details. See the following for information on how assistance is awarded/released: Funding is distributed through the Payment Management System to pay for administrative costs and medical claims, monitored by monthly cost-reporting. Please see the State Model Contract for more detail.  ","awardedDescription":"Funding is distributed through the Payment Management System to pay for administrative costs and medical claims, monitored by monthly cost-reporting. Please see the State Model Contract for more detail. "}</t>
  </si>
  <si>
    <t>[{"code":"program","isSelected":true,"description":"Please see State Model Contract\r\nwww.hhs.gov/cciio/Documents/state_hrp_model_contact.pdf"},{"code":"cash","isSelected":true,"description":"Please see State Model Contract\r\nwww.hhs.gov/cciio/Documents/state_hrp_model_contact.pdf"},{"code":"progress","isSelected":true,"description":"Please see State Model Contract\r\nwww.hhs.gov/cciio/Documents/state_hrp_model_contact.pdf"},{"code":"expenditure","isSelected":true,"description":"Please see State Model Contract\r\nwww.hhs.gov/cciio/Documents/state_hrp_model_contact.pdf"},{"code":"performanceMonitoring","isSelected":true,"description":"Please see State Model Contract\r\nwww.hhs.gov/cciio/Documents/state_hrp_model_contact.pdf"}]</t>
  </si>
  <si>
    <t>01-2345-6-7-890;</t>
  </si>
  <si>
    <t>Regulations can be found at: 45 CFR Part 152, Pre-Existing Condition Insurance Plan, Program; Interim Final Rule.</t>
  </si>
  <si>
    <t>Michelle T. Feagins,200 Independence Ave., SW  , Washington, DC 20201 Email:&lt; a href='mailto:michelle.feagins@hhs.gov'&gt;michelle.feagins@hhs.gov&lt;/a&gt;Phone: 301-492-4312;</t>
  </si>
  <si>
    <t>http://www.pcip.com</t>
  </si>
  <si>
    <t xml:space="preserve">See state model contract requirements. </t>
  </si>
  <si>
    <t>Feb 25,2011</t>
  </si>
  <si>
    <t>https://beta.sam.gov/fal/8af381b092e64b118e3d2fa84c3df53b/view</t>
  </si>
  <si>
    <t>Teaching Health Center Graduate Medical Education Payment</t>
  </si>
  <si>
    <t>THCGME Payment Program</t>
  </si>
  <si>
    <t>{"list":[{"act":{"description":"Section 340H of the Public Health Service Act, as added by Public Law 111-148."},"authorizationTypes":{"act":true}}]}</t>
  </si>
  <si>
    <t xml:space="preserve">Expansion of primary care and dental residency training programs in community based settings. </t>
  </si>
  <si>
    <t>Eligible entities include community-based ambulatory patient care centers that operate a primary care residency program. Specific examples of eligible entities include, but are not limited to:_x000D_
• Federally qualified health centers, as defined in section 1905(l)(2)(B) of the Social Security Act_x000D_
• Community mental health centers, as defined in section 1861(ff)(3)(B) of the Social Security Act_x000D_
• Rural health clinics, as defined in section 1861(aa) of the Social Security Act_x000D_
• Health centers operated by the Indian Health service, an Indian tribe, or tribal organization, or an urban Indian organization, as defined in section 4 of the Indian Health Care Improvement Act_x000D_
• An entity receiving funds under Title X of the Public Health Service Act._x000D_
_x000D_
In addition, the eligible entity must be listed as the institutional sponsor by the relevant accrediting body, including the Accreditation Council for Graduate Medical Education (ACGME), American Osteopathic Association (AOA), or the Council on Dental Accreditation (CODA)_x000D_
_x000D_
Federally Recognized Indian Tribal Government and Native American Organizations may apply if they are otherwise eligible.</t>
  </si>
  <si>
    <t>The program supports high-quality primary care residency training in community based settings. Eligible entities include community-based ambulatory patient care centers that operate a primary care residency program. 
Specific examples of eligible entities include, but are not limited to:
• Federally qualified health centers, as defined in section 1905(l)(2)(B) of the Social Security Act
• Community mental health centers, as defined in section 1861(ff)(3)(B) of the Social Security Act
• Rural health clinics, as defined in section 1861(aa) of the Social Security Act
• Health centers operated by the Indian Health service, an Indian tribe, or tribal organization, or an urban Indian organization, as defined in section 4 of the Indian Health Care Improvement Act
• An entity receiving funds under Title X of the Public Health Service Act.
In addition, the eligible entity must be listed as the institutional sponsor by the relevant accrediting body, including the Accreditation Council for Graduate Medical Education (ACGME), American Osteopathic Association (AOA), or the Council on Dental Accreditation (CODA)
Federally Recognized Indian Tribal Government and Native American Organizations may apply if they are otherwise eligible.</t>
  </si>
  <si>
    <t>{"description":"Applicants should review the individual HRSA Notice of Funding Opportunity issued under this CFDA program for any required proof or certifications that must be submitted with an application package. 2 CFR 200, Subpart E - Cost Principles applies to this program.","isApplicable":true}</t>
  </si>
  <si>
    <t>{"description":"HRSA requires all applicants to apply electronically through Grants.gov.\r\n \r\nApplications will be reviewed for eligibility including accreditation status, program approval, qualifications of the Project Director, completeness, accuracy and compliance with the requirements outlined in the Notice of Funding Opportunity. Based on this review, the HRSA program official with delegated authority is responsible for final selection and formula-based funding decisions. Notification is made in writing by a Notice of Award."}</t>
  </si>
  <si>
    <t>{"awarded":"other","description":"Awards are based on an annual assessment of residency FTE slots. ","awardedDescription":"Recipients draw down funds, as necessary, from the Payment Management System (PMS), the centralized web based payment system for HHS awards."}</t>
  </si>
  <si>
    <t>[{"code":"program","isSelected":true,"description":"Both program and financial reports are required: The awardee must submit an annual progress report, a performance data report, and complete reconciliation at the end of each  budget period."},{"code":"cash","isSelected":true,"description":"A Federal Financial Report (SF-425) is required according to the schedule in HRSA’s Application Guide. "},{"code":"progress","isSelected":true,"description":"New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</si>
  <si>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{"isApplicable":true,"description":"This program is excluded from coverage under 2 CFR 200, Subpart F - Audit Requirements.  However, the program may be included in a single audit for other (non-THCGME) federal grant funding that a THCGME awardee may also receive. DHHS, or any other authorized Federal agency, may conduct an audit to determine whether the applicant has complied with all governing laws and regulations in its application for funding. Any and all information submitted to DHHS by an applicant or participating THC during or after the award of funds is subject to review in an audit. The THCGME statute provides for a reconciliation process at the end of each budget period, through which overpayments may be recouped and underpayments may be adjusted. (See section 340H (f) of the Public Health Service Act.) The reconciliation process is based on the number of resident FTEs reported by a THC for the academic year. The FTE number determines the final amount payable to the THC for the budget period."}</t>
  </si>
  <si>
    <t xml:space="preserve">Recipients are required to maintain grant accounting records 3 years after the  end of the program.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 </t>
  </si>
  <si>
    <t xml:space="preserve">(Formula Grants) FY 17$55,860,000.00; FY 18 est $60,000,000.00; FY 19 est $122,000,000.00; FY 16$58,154,988.00; - </t>
  </si>
  <si>
    <t>The annual FTE payment rate is determined by the availability of funds.</t>
  </si>
  <si>
    <t>{"list":[{"fiscalYear":2016,"description":"In Academic Year 2015-2016, the THCGME program supported 758 primary care residents in training. Approximately 77 percent of residents reported training in medically underserved communities. THCGME residents provided over 590,000 hours of patient care. To date, the THCGME Program has graduated 384 new primary care physicians and dentists, the majority of which have indicated intention to practice in a primary care setting upon graduation (60 percent).\r\n\r\n"},{"fiscalYear":2017,"description":"In Academic Year 2016-2017, the THCGME program supported a total of 771 primary care residents in training. The majority of THCGME residents (83 percent) spent part of their training in medically underserved and/or rural communities, providing over 795,000 hours of patient care. The THCGME program produced 248 new primary care physicians and dentists. Approximately 61 percent reported intentions to practice in a primary care setting, while 51 percent intended to practice in medically underserved and/or rural communities. Approximately 14 percent of prior year completers are currently practicing in Federally Qualified Health Centers (FQHCs) or look-alikes, and 8 percent are practicing in critical access hospitals."},{"fiscalYear":2018,"description":"No Current Data Available."},{"fiscalYear":2019,"description":"No Current Data Available."}],"isApplicable":true}</t>
  </si>
  <si>
    <t>All administrative requirements and the cost principles that govern Federal monies associated with this activity will be subject to the Uniform Guidance 2 CFR 200 as codified by HHS at 45 CFR 75, with the exception of Sub-part F Audit Requirements. HRSA awards are also subject to the requirements of the HHS Grants Policy Statement (HHS GPS) that are applicable based on recipient type and purpose of award. The HHS GPS is available at http://www.hrsa.gov/grants/hhsgrantspolicy.pdf.</t>
  </si>
  <si>
    <t>Marshala Lee, Marshala Lee, Division of Medicine and Dentistry, Bureau of Health Workforce 5600 Fishers Lane, Room 15N142, Rockville , MD 20857 Email:&lt; a href='mailto:Mlee1@hrsa.gov'&gt;Mlee1@hrsa.gov&lt;/a&gt;Phone: (301) 443-6190;</t>
  </si>
  <si>
    <t>Payments are for direct and indirect expenses for expansion of existing or establishment of new residency training programs in qualified teaching health centers. This is a formula-based grant payment program, with funds awarded to all eligible entities. THCs must meet all of the eligibility criteria before being considered for program funds and must be training residents during the year for which they are applying for funding. Application review is conducted at HRSA and an independent assessment of residents’ count is conducted by fiscal intermediaries.</t>
  </si>
  <si>
    <t>Nov 02,2010</t>
  </si>
  <si>
    <t>https://beta.sam.gov/fal/cd95b1cb7fbe493abf13f4f51586b482/view</t>
  </si>
  <si>
    <t xml:space="preserve">PPHF - Community Transformation Grants and National Dissemination and Support for Community Transformation Grants - financed solely by Prevention and Public Health Funds </t>
  </si>
  <si>
    <t>Community Transformation Grants and National Dissemination and Support for Community Transformation Grants</t>
  </si>
  <si>
    <t>{"list":[{"act":{"description":"This program is authorized under section 301(a) and 317(k)  Public Health Service Act, 42 U.S. Code 241(a) and 247b (k) and Title IV Section 4002 Prevention and Public Health Fund\r\n\r\n"},"authorizationTypes":{"USC":false,"act":true,"statute":false,"publicLaw":false,"executiveOrder":false}}]}</t>
  </si>
  <si>
    <t>Community Transformation Grants - To reduce death and disability from the five leading causes of death through the prevention and control these conditions and their risk factors. Recipients will select from a menu of interventions across the health and wellness spectrum, each of which can prevent or control chronic conditions.  Each recipient will choose interventions that will help to achieve health equity, eliminate disparities, and improve the health of all groups.  More specific goals within these broad goal areas will be provided in funding announcements_x000D_
_x000D_
_x000D_
National Dissemination and Support for Community Transformation Grants - To support the efforts of the CTG program by funding national non-governmental organizations with a network of community based  organizations.</t>
  </si>
  <si>
    <t>Applications may be submitted by State or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Eligible applicants also include public and private nonprofit organizations, for profit organizations, small, minority, women-owned businesses, universities, colleges, research institutions, hospitals, community-based organizations, faith-based organizations, Federally recognized Indian tribal governments, Indian tribes, and Indian tribal organizations.  Additional guidance may be provided in individual program announcements.</t>
  </si>
  <si>
    <t xml:space="preserve">The general public will benefit from the objectives of this program. </t>
  </si>
  <si>
    <t>{"description":"Applicants must document the need for assistance, state the objectives of the project, outline the method of operation, describe the evaluation procedures and provide a budget justification for funds requested. Costs for nonprofit recipients will be determined in accordance with HHS Regulations, 45 CFR Part 74, Subpart Q. This program is excluded from coverage under OMB Circular No. A-87. ","isApplicable":true}</t>
  </si>
  <si>
    <t>{"environmentalImpact":{"reports":[{"isSelected":false,"reportCode":"statement"},{"isSelected":false,"reportCode":"assessment"},{"isSelected":true,"reportCode":"ExecutiveOrder12372"},{"isSelected":true,"reportCode":"otherRequired"}]},"description":"Executive Order 12372 may apply to the Community Transformation Grants, but does not apply to the National Dissemination Support for  Community Transformation Grants"}</t>
  </si>
  <si>
    <t>Applicable to both programs - An objective review panel will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CDC.  The NOA will be signed by an authorized Grants Management Officer.</t>
  </si>
  <si>
    <t>Both programs will be subject to satisfactory performance as documented through semi-annual progress reports, Project Officer oversight documentation and availability of funds.</t>
  </si>
  <si>
    <t>{"awarded":"other","description":"Community Transformation Grants  are for 1 to 5 years with 12-month budget periods.\r\nNational Dissemination and Support for Community Transformation Grants are for 1-4 years with 12 month budget periods.","awardedDescription":"Notice of Award"}</t>
  </si>
  <si>
    <t>[{"code":"program","isSelected":true,"description":"Applicable to both programs - Annual and semiannual progress reports are required. \r\n\r\n"},{"code":"cash","isSelected":false,"description":""},{"code":"progress","isSelected":true,"description":"Applicable to both programs - Annual or semiannual progress reports are required. \r\n"},{"code":"expenditure","isSelected":true,"description":"Applicable to both programs - Final financial status and performance reports are required 90 days after the end of a budget period"},{"code":"performanceMonitoring","isSelected":true,"description":"Programmatic performance monitoring is a requirement of these cooperative agreements"}]</t>
  </si>
  <si>
    <t>(Cooperative Agreements) FY 17 FY 18 est $0.00; FY 19 FY 16$0.00; - This CFDA is no longer needed.  This program is no longer active.</t>
  </si>
  <si>
    <t>Community Transformation Grants  Expected:  $50,000 - $500,000_x000D_
National Dissemination and Support for Community Transformation Grants  Expected -  $350,000 - 3,500,000</t>
  </si>
  <si>
    <t>Code of Federal Regulations 45 CFR Part 92 and 74</t>
  </si>
  <si>
    <t>Rebecca Bunnell4770 Buford Hwy, NE, MS K40, NCCDPHP, Atlanta, GA 30333 Email:&lt; a href='mailto:rrb7@cdc.gov'&gt;rrb7@cdc.gov&lt;/a&gt;Phone: 770-488-2524;</t>
  </si>
  <si>
    <t>Apr 11,2011</t>
  </si>
  <si>
    <t>https://beta.sam.gov/fal/e79a75c9cbe84a9c89aa708b1101f445/view</t>
  </si>
  <si>
    <t>Prevention and Public Health Fund  (Affordable Care Act): Enhanced Surveillance for New Vaccine Preventable Disease</t>
  </si>
  <si>
    <t>NVSN</t>
  </si>
  <si>
    <t>{"list":[{"act":{"description":"This program  is authorized under Sections 317, 317(k)(2), 318 and 318B of the Public health Service Act (42 U.S.C. Sections 247b, 247b(k)(2) and 247c), as amended; and the Patient Protection and Affordable Care Act (PL 111-148), Title IV, Sections 4002, (Prevention and Public Health Fund) for expanded and sustained national investment in prevention and public health programs. "},"authorizationTypes":{"act":true}}]}</t>
  </si>
  <si>
    <t>The purpose of the program is to support a network of sites that provide surveillance and data collection on new vaccine use, the impact of new and upcoming vaccines and other immunoprophylaxis, new vaccine policies / policies under consideration, through enhanced inpatient and Emergency Department(ED) surveillance, applied epidemiologic research, and investigator-initiated investigations.  Measurable outcomes of the program will be in alignment with the following performance goal for NCIRD.  Outcomes:  1) To evaluate the impact of new or upcoming vaccines and other immunoprophylaxis, and new vaccine policies on disease in site populations.  2) To evaluate the impact of new vaccines and new vaccine policies / policies under consideration on administration of vaccines. 3) To understand the burden of vaccine preventable diseases (VPDs) or potentially VPDs in the population.</t>
  </si>
  <si>
    <t xml:space="preserve">Applicant Eligibility:  Higher Education Institutions: • Public/State Controlled Institutions of Higher Education • Private Institutions of Higher Education _x000D_
_x000D_
The following types of Higher Education Institutions are always encouraged to apply for CDC support as Public or Private Institutions of Higher Education: _x000D_
•	Hispanic-serving Institutions_x000D_
•	Historically Black Colleges and Universities (HBCUs)_x000D_
•	Tribally Controlled Colleges and Universities (TCCUs) _x000D_
•	Alaska Native and Native Hawaiian Serving Institutions_x000D_
_x000D_
Nonprofits Other Than Institutions of Higher Education_x000D_
•	Nonprofits (Other than Institutions of Higher Education) _x000D_
_x000D_
Governments_x000D_
•	State Governments _x000D_
•	County Governments_x000D_
•	City or Township Governments_x000D_
•	Special District Governments_x000D_
•	Indian/Native American Tribal Governments (Federally Recognized) _x000D_
•	Indian/Native American Tribal Governments (Other than Federally Recognized)_x000D_
•	Eligible Agencies of the Federal Government_x000D_
•	U.S. Territory or Possession_x000D_
_x000D_
Other_x000D_
•	Independent School Districts_x000D_
•	Public Housing Authorities/Indian Housing Authorities_x000D_
•	Native American tribal organizations (other than Federally recognized tribal governments)_x000D_
•	Faith-based or Community-based Organizations_x000D_
•	Regional Organizations_x000D_
•	Bona Fide Agents_x000D_
_x000D_
Entities must be States (or bona fide agents of States), political subdivision of States, or other public or non-profit private entities._x000D_
</t>
  </si>
  <si>
    <t>{"description":"Allowable costs will be determined in accordance with OMB Circular No. A-87 for State, Local, and Indian Tribal governments.\r\n\r\n","isApplicable":true}</t>
  </si>
  <si>
    <t>{"description":"Applicants must download application forms from www.Grants.gov.   Applications must be submitted electronically at www.Grants.gov. 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PGOTIM@cdc.gov."}</t>
  </si>
  <si>
    <t xml:space="preserve">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and a hard copy mailed to the recipient fiscal officer identified in the application. _x000D_
Unsuccessful applicants will receive notification of the results of the application review by mail. _x000D_
</t>
  </si>
  <si>
    <t xml:space="preserve">Contact the headquarters, as appropriate, or the funding opportunity announcement for application deadlines._x000D_
_x000D_
</t>
  </si>
  <si>
    <t xml:space="preserve">Renewals will be based upon the conditions in the funding announcement and are subject to the availability of funds under the Patient Protection and Affordable Care Act._x000D_
_x000D_
</t>
  </si>
  <si>
    <t>{"awarded":"lump","description":"Financial Assistance is available for a 12-month budget period.  Method of awarding/releasing assistance: lump sum."}</t>
  </si>
  <si>
    <t>[{"code":"program","isSelected":true,"description":"The reporting schedule will be based on the requirements listed in the funding announcement. In most cases, funded applicants must provide an interim and annual progress report. Where applicable, the interim progress report is due no less than 90 days before the end of the specified budget period.  Where applicable, the Interim Progress Report (IPR) will serve as the non-competing continuation application.  Financial Status Reports (SF 425) are required no more than 90 days after the end of the budget period.  Final financial status and progress reports are due no later than 90 days after the end of the project period.  "},{"code":"cash","isSelected":false},{"code":"progress","isSelected":true,"description":"The reporting schedule will be based on the requirements listed in the funding announcement. In most cases, funded applicants must provide an interim and annual progress report. Where applicable, the interim progress report is due no less than 90 days before the end of the specified budget period.  Where applicable, the Interim Progress Report (IPR) will serve as the non-competing continuation application.  Financial Status Reports (SF 425) are required no more than 90 days after the end of the budget period.  Final financial status and progress reports are due no later than 90 days after the end of the project period. "},{"code":"expenditure","isSelected":true,"description":"The reporting schedule will be based on the requirements listed in the funding announcement. In most cases, funded applicants must provide an interim and annual progress report. Where applicable, the interim progress report is due no less than 90 days before the end of the specified budget period.  Where applicable, the Interim Progress Report (IPR) will serve as the non-competing continuation application.  Financial Status Reports (SF 425) are required no more than 90 days after the end of the budget period.  Final financial status and progress reports are due no later than 90 days after the end of the project period. "},{"code":"performanceMonitoring","isSelected":false}]</t>
  </si>
  <si>
    <t>{"isApplicable":true,"description":"The grantee should include this requirement in all sub-recipient contracts.\r\n\r\n"}</t>
  </si>
  <si>
    <t xml:space="preserve">(Cooperative Agreements) FY 17$8,200,000.00; FY 18 est $9,788,642.00; FY 19 est $9,788,642.00; FY 16$6,699,986.00; Estimate Not Available  - Future year funding is subject to the availability of funds.  </t>
  </si>
  <si>
    <t xml:space="preserve">Awards will range from approximately $450,000 to $550,000 with an average of approximately $500,000.  Supplemental award possible subject to all necessary procedures and approvals._x000D_
_x000D_
</t>
  </si>
  <si>
    <t>Regulations governing this program are published under 42 CFR 55b.  Guidelines are available.  45 CFR 92, and also HHS Grants Policy Statement at http://www.ahrq.gov/fund/hhspolicy.htm</t>
  </si>
  <si>
    <t>Thijuanie Lockhart1600 Clifton Road , Atlanta, GA 30329 Email:&lt; a href='mailto:tlockhart@cdc.gov'&gt;tlockhart@cdc.gov&lt;/a&gt;Phone: 404-639-1305;</t>
  </si>
  <si>
    <t xml:space="preserve">93.185 Immunization Research, Demonstration, Public Information and Education Training and Clinical Skills Improvement Projects; </t>
  </si>
  <si>
    <t xml:space="preserve">Applications will be reviewed for completeness by the Procurement and Grants Office (PGO) staff and for responsiveness jointly by the Extramural Research Program Office (ERPO), NCHHSTP and PGO. Incomplete applications and applications that are non-responsive to the eligibility criteria will not advance through the review process.  Applicants will be notified the application did not meet submission requirements._x000D_
  _x000D_
CDC will conduct a review to evaluate complete and responsive applications according to the criteria listed in Section V. Application and Submission Information, subsection “Evaluation Criteria” within the individual funding announcement. Applicants will be notified if their application did not meet program requirements.  _x000D_
</t>
  </si>
  <si>
    <t>https://beta.sam.gov/fal/28c245c748b64b40a282f27e81c35eec/view</t>
  </si>
  <si>
    <t>Affordable Care Act Program for Early Detection of Certain Medical Conditions Related to Environmental Health Hazards</t>
  </si>
  <si>
    <t>Agency for Toxic Disease Registry, Division of Health Studies</t>
  </si>
  <si>
    <t>{"list":[{"act":{"description":"Affordable Care Act (ACA) Section 10323(b) amends Title XX of the Social Security Act (42 U.S.C. 1397 et seq.) to establish a “Program for Early Detection of Certain Medical Conditions Related to Environmental Health Hazards.” (Section 2009 of the Social Security Act, as amended) (42 U.S.C. 1397h). "},"authorizationTypes":{"USC":false,"act":true,"statute":false,"publicLaw":false,"executiveOrder":false}}]}</t>
  </si>
  <si>
    <t>The overall goals of this program are for Early Detection of Certain Medical Conditions Related to Environmental Health Hazards.</t>
  </si>
  <si>
    <t xml:space="preserve">Eligibility as defined by the authorizing legislation._x000D_
•	A hospital or community health center._x000D_
•	A Federally qualified health center._x000D_
•	A facility of the Indian Health Service._x000D_
•	A National Cancer Institute-designated cancer center._x000D_
•	An agency of any State or local government._x000D_
•	A nonprofit organization._x000D_
</t>
  </si>
  <si>
    <t>{"description":"Applicants must document the need for assistance, state the objectives of the project, outline the method of operation, describe the evaluation procedures and provide a budget justification for funds requested. Costs for nonprofit recipients will be determined in accordance with HHS Regulations, 45 CFR Part 74, Institutions of Higher Education, Other non-profits and Community Organizations and Hospitals also 45 CFR part 92, State, Local and Tribal Governments.  ","isApplicable":true}</t>
  </si>
  <si>
    <t xml:space="preserve">An objective review panel will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ATSDR.  The NOA will be signed by an authorized Grants Management Officer, Centers for Disease Control and Prevention (CDC), acting as agent for ATSDR. </t>
  </si>
  <si>
    <t>Renewals will be based upon the availability of funding and satisfactory programmatic progress.  Project periods are for 1 to 5 years with 12 month budget periods.  Applications must be obtained from Grants Management Officer, Grants Management Branch, Procurement and Grants Office, Centers for Disease Control and Prevention, acting as agent for ATSDR.  Telephone:  (770) 488-2700.</t>
  </si>
  <si>
    <t>{"awarded":"lump","description":"Project periods are for 1 to 5 years with 12-month budget periods."}</t>
  </si>
  <si>
    <t>[{"code":"program","isSelected":true,"description":"May be requested on a quarterly basis."},{"code":"cash","isSelected":true,"description":"May be requested on a quarterly basis."},{"code":"progress","isSelected":true,"description":"May be requested on a quarterly basis."},{"code":"expenditure","isSelected":true,"description":"May be requested on a quarterly basis."},{"code":"performanceMonitoring","isSelected":true,"description":"May be requested on a quarterly basis."}]</t>
  </si>
  <si>
    <t xml:space="preserve">Detailed and accurate records of travel expenditures, personnel hours and all other costs will be retained for ten years in accordance with HHS "Superfund Financial Management and Recordkeeping Guidance for Federal Agencies." Such documents may be required to provide the basis of cost recovery actions or other litigation. Additionally, this documentation must be available for audit or verification upon the request of the Inspector General. Financial records, supporting documents, statistical records, and all other records pertinent to the grant program must be kept readily available for review by personnel authorized to examine PHS grant accounts. Financial records, supporting documentation, statistical records, and all other records pertinent to an award shall be retained for a minimum of 10 years, or until completion and resolution of any audit in process or pending resolution. In all cases records must be retained until resolution of any audit questions. Property records must be retained in accordance with 45 CFR 92.42 requirements. </t>
  </si>
  <si>
    <t>75-0944-0-1-551;</t>
  </si>
  <si>
    <t>(Cooperative Agreements) FY 16$2,499,995.00; FY 17 est $2,499,999.00; FY 18 est $2,499,999.00; - Sharon Cassell entered obligations for Lisa Burns on 8/17/2015.</t>
  </si>
  <si>
    <t>Expected:  $2,000,000 – 3,000,000</t>
  </si>
  <si>
    <t xml:space="preserve">Code of Federal Regulations 45 CFR Part 74 and 45 CFR Part 92. </t>
  </si>
  <si>
    <t>Robert Renolds4770 Buford Hwy NE_x000D_
MS-F45, Atlanta, GA 30341 Email:&lt; a href='mailto:vio0@cdc.gov'&gt;vio0@cdc.gov&lt;/a&gt;Phone: 7704880563;</t>
  </si>
  <si>
    <t>Additional criteria will be listed in individual funding opportunity announcements.</t>
  </si>
  <si>
    <t>Dec 18,2010</t>
  </si>
  <si>
    <t>https://beta.sam.gov/fal/602cb7b94ee77609d6ab2bd043d53067/view</t>
  </si>
  <si>
    <t>Affordable Care Act (ACA) Childhood Obesity Research Demonstration</t>
  </si>
  <si>
    <t>{"list":[{"act":{"description":"This program is authorized under section 401(a) of the Children’s Health Insurance Program Reauthorization Act of 2009 (CHIPRA, Public Law 111-3), added new section 1139A, to the Social Security Act (the Act).  Subsection 1139A(e) of the Social Security Act requires the Secretary of Health and Human Services (HHS) to conduct a Childhood Obesity Demonstration Project (http://www.ssa.gov/OP_Home/ssact/title11/1139A.htm).  In 2010, the Patient Protection and Affordability Act (ACA) appropriated funding for the Project in section 4306.section 301(a) and 317(k).\r\n"},"authorizationTypes":{"USC":false,"act":true,"statute":false,"publicLaw":false,"executiveOrder":false}}]}</t>
  </si>
  <si>
    <t xml:space="preserve">The overall objective is to determine whether an integrated model of primary care and public health approaches in the community, such as policy, systems, and environmental supports for nutrition and physical activity, can improve underserved children’s risk factors for obesity.  </t>
  </si>
  <si>
    <t xml:space="preserve">Initial applicants are identified above.  FY14 is the final year of the 5 year agreement, as such only grantees already awarded under FOA DP11-1107 are currently eligible. </t>
  </si>
  <si>
    <t>The general public will benefit from the objectives of this program, with a specific focus on low income children eligible for services under titles XIX and XXI of the Social Security Act; children and their families living at least 150% or higher federal poverty level; or catchment areas where 50% of students are in schools eligible for the National School Lunch Program.</t>
  </si>
  <si>
    <t>{"description":"Applicants must document their reach into the eligible pool of children for this FOA, identify a catchment area and specify a rigorous pre -post design that include at least 1500 children: (1) low income children eligible for services under titles XIX and XXI of the Social Security Act; (2) children and their families living at least 150% or higher federal poverty level; or (3) catchment areas where 50% of students are in schools eligible for the National School Lunch Program.  Applicants must state the research aims, the scientific knowledge to be obtained, specify the research methods to be used to test intervention strategies, and provide a budget justification for funds requested. Costs for nonprofit recipients will be determined in accordance with HHS Regulations, 45 CFR Part 74, Subpart Q. This program is excluded from coverage under OMB Circular No. A-87","isApplicable":false}</t>
  </si>
  <si>
    <t>{"description":"This program is covered under OMB Circular No. A-102. This program is covered under OMB Circular No. A-110. Information on the submission of applications may be obtained from the Grants Management Officer, Grants Management Branch, Procurement and Grants Office, Centers for Disease Control and Prevention. Telephone: (770) 488-2700. The standard application forms must be used for this program as furnished by the Public Health Service and requirement by OMB Circular No. A-110 for nongovernmental applicants. \r\n\r\n"}</t>
  </si>
  <si>
    <t>Initially a scientific merit review was conducted, followed by pre-decisional site visits, and a secondary review, to evaluate the scientific merit, responsiveness, readiness, and feasibility of applications according to the evaluation criteria listed in funding opportunity announcement. Successful applicants have received  a Notice of Award (NOA) from the CDC Office of Financial Resources (OFR, Office of Grants Services (OGS). The NOA shall be the only binding, authorizing document between the recipient and CDC.  The NOA will be signed by an authorized Grants Management Officer.</t>
  </si>
  <si>
    <t>Currently, only non competitive continuation applications are accepted for Year 2.</t>
  </si>
  <si>
    <t xml:space="preserve">Renewals will be based upon the availability of funding and satisfactory programmatic progress.  </t>
  </si>
  <si>
    <t>{"awarded":"lump","description":"The Project Periods is for a 28 month period, a 12 month and 18 month period.","awardedDescription":"The Project Period is for 4 years, with four 12-month budget periods. Based on availability of funds and performance.  Assistance is awarded on an annual basis."}</t>
  </si>
  <si>
    <t>[{"code":"program","isSelected":true,"description":"An interim progress report, financial status reports, and a final report are required.  The final financial status and final report are due within 90 days after the end of each budget period and at the end of the Project Period. "},{"code":"cash","isSelected":false,"description":""},{"code":"progress","isSelected":true,"description":"An interim progress report, financial status reports, and a final report are required.  The final financial status and final progress report are due within 90 days after the end of each budget period. "},{"code":"expenditure","isSelected":true,"description":"Annual Financial Status Reports are required 90 days after the end of each budget period"},{"code":"performanceMonitoring","isSelected":true,"description":"An interim progress report, financial status reports, and a final report are required.  The final financial status and final report are due within 90 days after the end of a Project Period"}]</t>
  </si>
  <si>
    <t>(Cooperative Agreements) FY 17$3,899,652.00; FY 18 est $0.00; FY 19 est $0.00; FY 16$3,192,469.00; - The total estimated amount for the 28 month period is $8.5 Million</t>
  </si>
  <si>
    <t>Awards range was $1,750,000 for the initial 12 month period and $2,500,000 for the 16 month period - 2 awards total.</t>
  </si>
  <si>
    <t>Code of Federal Regulations 45 CFR Part 92.</t>
  </si>
  <si>
    <t>Jan 03,2011</t>
  </si>
  <si>
    <t>https://beta.sam.gov/fal/a802d0c3964a41e9acd17cd20497487e/view</t>
  </si>
  <si>
    <t>The Affordable Care Act Medicaid Incentives for Prevention of Chronic Disease Demonstration Project</t>
  </si>
  <si>
    <t>MIPCD Program</t>
  </si>
  <si>
    <t>{"list":[{"act":{"description":"Affordable Care Act (Public Law 111-148) Section 4108"},"authorizationTypes":{"USC":false,"act":true,"statute":false,"publicLaw":false,"executiveOrder":false}}]}</t>
  </si>
  <si>
    <t xml:space="preserve">Section 4108(a)(1)(A)The Secretary shall award grants to States to carry out initiatives to provide incentives to Medicaid beneficiaries who – (i) successfully participate in a program described in paragraph (3); and (ii) upon completion of such participation, demonstrate changes in health risk and outcomes, including the adoption and maintenance of healthy behaviors by meeting specific targets (as described in subsection (c)(2)). (a)(1)(B) The purpose of the initiatives under this section is to test approaches that may encourage behavior modification and determine scalable solutions.   (a)(3)(A)The Secretary shall award grants to States to carry out initiatives to provide incentives to Medicaid beneficiaries who successfully participate in a comprehensive, evidence-based, widely available, and easily accessible program, proposed by the State and approved by the Secretary, that is designed and uniquely suited to address the needs of Medicaid beneficiaries and has demonstrated success in helping individuals achieve ceasing use of tobacco, controlling their weight, lowering cholesterol, lowering blood pressure, and avoiding onset of diabetes. (a)(3)(B) A program under this section may also address co-morbidities (including depression) that are related to any of the conditions described in subparagraph (A).  (a)(3)(C) WAIVER AUTHORITY- The Secretary may waive the requirements of section 1902(a)(1) (relating to statewideness) of the Social Security Act for a State awarded a grant to conduct an initiative under this section and shall ensure that a State makes any program described in subparagraph (A) available and accessible to Medicaid beneficiaries.   (a)(4)(D) FLEXIBILITY IN IMPLEMENTATION-  A State may enter into arrangements with providers participating in Medicaid, community-based organizations, faith-based organizations, public-private partnerships, Indian tribes, or similar entities or organizations to carry out programs described in subparagraph (A).  (d)(2) A State awarded a grant to conduct an initiative under this section shall develop and implement a system to—(1) track Medicaid beneficiary participation in the program and validate changes in health risk and outcomes with clinical data, including the adoption and maintenance of health behaviors by such beneficiaries; (2) to the extent practicable, establish standards and health status targets for Medicaid beneficiaries participating in the program and measure the degree to which such standards and targets are met;_x000D_
(3) evaluate the effectiveness of the program and provide the Secretary with such evaluations; (4) report to the Secretary on processes that have been developed and lessons learned from the program; and (5) report on preventive services as part of reporting on quality measures for Medicaid managed care programs._x000D_
</t>
  </si>
  <si>
    <t>Applicants should review the eligibility information of the individual funding opportunity announcement issued under this CFDA program.</t>
  </si>
  <si>
    <t xml:space="preserve">Applicants should review the funding opportunity description of the funding opportunity announcement issued under this CFDA program for information on participant eligibility requirements._x000D_
_x000D_
Sec 4108(e) No Effect on Eligibility For, or Amount of, Medicaid or Other Benefits – Any incentives provided to a Medicaid beneficiary participating in a program described in subsection (a)(3) shall not be taken into account for purposes of determining the beneficiary’s eligibility for, or amount of, benefits under the Medicaid program or any program funded in whole or in part with Federal funds. _x000D_
_x000D_
</t>
  </si>
  <si>
    <t>{"description":"Applicants should review the individual funding opportunity announcement issued under this CFDA program for any required proof of certifications which must be submitted prior to or simultaneous with submission of an application package.  ","isApplicable":true}</t>
  </si>
  <si>
    <t>{"description":"Sec 4108(4) APPLICATION- Following the development of program criteria by the Secretary, a State may submit an application, in such manner and containing such information as the Secretary may require, that shall include a proposal for programs described in paragraph (3)(A) and a plan to make Medicaid beneficiaries and providers participating in Medicaid who reside in the State aware and informed about such programs. The standard application form SF-424 and related forms, as furnished by CMS, must be used for this program.  Applicants are encouraged to submit a non-binding Notice of Intent to Apply.  Notices of Intent to Apply are not required and a state’s submission or failure to submit a notice has no bearing on the scoring of proposals received. Notices of Intent to Apply are due no later than February 3, 2011. Applications are due March 1, 2011.  Applicants should review the application and submission information in the funding opportunity announcement for specific instructions to apply for this grant program.\r\n"}</t>
  </si>
  <si>
    <t>Successful applicants will receive a Notice of Award.  Unsuccessful applicants will be notified by letter.  Applicants should review the award administration information of the funding opportunity announcement issued under this CFDA program.</t>
  </si>
  <si>
    <t xml:space="preserve">Applicants should review the award information of the individual funding opportunity announcement issued under this CFDA program for applicable approval/disapproval time range.  </t>
  </si>
  <si>
    <t>Subject to approval, the grant funding will be renewed annually.</t>
  </si>
  <si>
    <t>{"awarded":"quarterly","description":"Section 4108(f) Funding- Out of any funds in the Treasury not otherwise appropriated, there are appropriated for the 5-year period beginning on January 1, 2011, $100,000,000 to the Secretary to carry out this section. The funds in this section may be obligated within the 5-year period beginning 1/1/2011. "}</t>
  </si>
  <si>
    <t>[{"code":"program","isSelected":true,"description":"Applicants should review the individual funding opportunity announcement for information on programmatic and evaluation reporting required. Section 4108(2) STATE REPORTING- A State awarded a grant to carry out initiatives under this section shall submit reports to the Secretary, on a semi-annual basis, regarding the programs that are supported by the grant funds. Such report shall include information, as specified by the Secretary, regarding--(A) the specific uses of the grant funds; (B) an assessment of program implementation and lessons learned from the programs; (C) an assessment of quality improvements and clinical outcomes under such programs; and (D) estimates of cost savings resulting from such programs.\r\n"},{"code":"cash","isSelected":true,"description":"Applicants should review the individual funding opportunity announcement for information on financial reporting requirements. "},{"code":"progress","isSelected":true,"description":"Applicants should review the individual funding opportunity announcement for information on programmatic and evaluation reporting requirements. "},{"code":"expenditure","isSelected":true,"description":"Applicants should review the individual funding opportunity announcement for information on financial reporting requirements. "},{"code":"performanceMonitoring","isSelected":true,"description":"Applicants should review the individual funding opportunity announcement for information on programmatic and evaluation reporting requirements. "}]</t>
  </si>
  <si>
    <t>Proper accounting records, identifiable by project number including all receipts and expenditures must be maintained for 3 years. Subsequent to audit, they must be maintained until all questions are resolved.</t>
  </si>
  <si>
    <t>75-0516-0-1-551;</t>
  </si>
  <si>
    <t xml:space="preserve">(Salaries and Expenses) FY 17$0.00; FY 18 est $0.00; FY 19 est $0.00; FY 16$0.00; - </t>
  </si>
  <si>
    <t>Grantees receive between $250,000 baseline - $1.1 million.</t>
  </si>
  <si>
    <t xml:space="preserve">Applicants should refer to the funding opportunity announcement for applicable regulations, guidelines and literature. </t>
  </si>
  <si>
    <t>{"flag":"appendix","description":"Applicants should refer to the agency contact information of the funding opportunity announcement under this CFDA program for contact information. "}</t>
  </si>
  <si>
    <t>Ed Hutton, 7500 Security Boulevard, Baltimore, MD 21244 Email:&lt; a href='mailto:Grant@cms.hhs.gov'&gt;Grant@cms.hhs.gov&lt;/a&gt;Phone: (410) 786-6616.;</t>
  </si>
  <si>
    <t xml:space="preserve">93.778 Medical Assistance Program; </t>
  </si>
  <si>
    <t xml:space="preserve">Applicant should refer to the funding opportunity announcement under this CFDA program for specific criteria requirements on proposal selection.  </t>
  </si>
  <si>
    <t>Feb 23,2011</t>
  </si>
  <si>
    <t>https://beta.sam.gov/fal/8969ae6b02824646b5fb26d5f9d6fb55/view</t>
  </si>
  <si>
    <t xml:space="preserve">Affordable Care Act Medicaid Emergency Psychiatric Demonstration </t>
  </si>
  <si>
    <t>{"list":[{"act":{"description":"Affordable Care Act (Public Law 111-148) Section 2707"},"authorizationTypes":{"USC":false,"act":true,"statute":false,"publicLaw":false,"executiveOrder":false}}]}</t>
  </si>
  <si>
    <t>Section 2707(a).  The purpose of this program is for the Secretary of Health and Human Services (in this section referred to as the ‘‘Secretary’’) to establish a demonstration project under which an eligible State (as described in subsection (c)) shall provide payment under the State Medicaid plan under title XIX of the Social Security Act to an institution for mental diseases (IMDs) that is not publicly owned or operated and that is subject to the requirements of section 1867 of the Social Security Act (42 U.S.C. 1395dd) or the provision of medical assistance available under such plan to individuals who—(1) have attained age 21, but have not attained age 65; (2) are eligible for medical assistance under such plan; and (3) require such medical assistance to stabilize a psychiatric emergency medical condition. To conduct a 3-year Medicaid demonstration project  participating States would be allowed to provide payment to (IMDs) of 17 or more beds for services provided to Medicaid beneficiaries who are the ages of 21 through  64, and who are in need of medical assistance to stabilize a psychiatric emergency medical condition.</t>
  </si>
  <si>
    <t>State Medicaid Agencies</t>
  </si>
  <si>
    <t xml:space="preserve">Medicaid eligibles (who are retroactively enrolled) and enrolled Medicaid beneficiaries who are the ages of 21 through 64, and who are in need of medical assistance to stabilize a psychiatric emergency medical condition. </t>
  </si>
  <si>
    <t>{"description":"Yes, applicants should review the solicitation mailed directly to the State Medicaid Directors for any required proof of certifications which must be submitted prior to or simultaneous with submission of an application package. This program is excluded from coverage under OMB Circular No. A-87.   ","isApplicable":true}</t>
  </si>
  <si>
    <t>{"description":" b) STABILIZATION REVIEW—A State shall specify in its application described in subsection (c)(1) establish a mechanism for how it will ensure that institutions participating in the demonstration will determine whether or not such individuals have been stabilized (as defined in subsection (h)(5)). This mechanism shall commence before the third day of the inpatient stay. States participating in the demonstration project may manage the provision of services for the stabilization of medical emergency conditions through utilization review, authorization, or management practices, or the application of medical necessity and appropriateness criteria applicable to behavioral health. States will be given 60 days to respond with their application. Applications will be reviewed by a panel of experts and panel results forwarded to the Administrator for final selection. "}</t>
  </si>
  <si>
    <t>Applications will be reviewed and the results forwarded to the CMS Administrator for final selection. The selected States will be notified of approval status. .</t>
  </si>
  <si>
    <t>Approximate range of approval/disapproval is 60 days from the application deadline.</t>
  </si>
  <si>
    <t>{"types":{"moe":false,"formula":false,"matching":true},"matching":{"requirementFlag":"voluntary","percent":"0","description":"Section 2707(e)(5) of the ACA stipulates that, “…The Secretary shall pay to each eligible State, from its allocation under paragraph (4), an amount each quarter equal to the Federal medical assistance percentage of expenditures in the quarter for medical assistance…” provided under the demonstration. In accordance with this provision, CMS will make payments of the federal Medicaid matching share quarterly based on the quarterly submission of State Medicaid expenditures. However, as part of the terms and conditions for participating in the demonstration, State Medicaid Agencies will be advised that once the federal funding limit is reached, States will not receive payment of the federal share of any outstanding Medicaid expenditures."}}</t>
  </si>
  <si>
    <t>{"awarded":"quarterly","description":"$75 million is appropriated for fiscal year 2011 and shall remain available for obligation through December 31, 2015. Method of awarding/releasing assistance: quarterly. "}</t>
  </si>
  <si>
    <t>[{"code":"program","isSelected":true,"description":"Section 2707 (5) As a condition of receiving payment, a State shall collect and report information, as determined necessary by the Secretary, for the purposes of providing Federal oversight and conducting an evaluation under subsection (f)(1). No cash reports are required. Applicants should review the solicitation notice for additional information on progress reports required. States are required to submit quarterly expenditure reports. No performance monitoring is required.  "},{"code":"cash","isSelected":false},{"code":"progress","isSelected":true,"description":"Applicants should review the solicitation notice for additional information on progress reports required. "},{"code":"expenditure","isSelected":true,"description":"States are required to submit quarterly expenditure reports."},{"code":"performanceMonitoring","isSelected":false}]</t>
  </si>
  <si>
    <t xml:space="preserve">Proper accounting records, identifiable by project number and including all receipts and expenditures must be maintained for 3 years. Subsequent to audit, they must be maintained until all questions are resolved. </t>
  </si>
  <si>
    <t xml:space="preserve">(Direct Payments for Specified Use) FY 17$0.00; FY 18 est $0.00; FY 19 est $0.00; FY 16$486,637.00; - </t>
  </si>
  <si>
    <t>Funds shall be allocated to eligible States on the basis of criteria, including a State’s application and the availability of funds, as determined by the Secretary</t>
  </si>
  <si>
    <t>Applicants should refer to the SMD letter for applicable regulations, guidelines and literature. Applications will be available in the announcement and a downloadable application will be available on the specified demonstration webpage.</t>
  </si>
  <si>
    <t>Debra Gillespie7500 Security Blvd., Baltimore, MD 21244 Email:&lt; a href='mailto:Debra.Gillespie@cms.hhs.gov'&gt;Debra.Gillespie@cms.hhs.gov&lt;/a&gt;Phone: 410-786-4631;</t>
  </si>
  <si>
    <t>http://innovation.cms.gov/initiatives/Medicaid-Emergency-Psychiatric-Demo</t>
  </si>
  <si>
    <t xml:space="preserve">Section 2707(c)(3) A State shall be determined eligible for the demonstration by the Secretary on a competitive basis among States with applications meeting the requirements of paragraph (1). In selecting State applications for the demonstration project, the Secretary shall seek to achieve an appropriate national balance in the geographic distribution of such projects. The CMS review process of the State applications will be conducted by a panel of experts. The CMS project officer will coordinate the panel’s review. Applicant should refer to the solicitation under this CFDA program or contact the CMS project officer for more information regarding the selection process._x000D_
</t>
  </si>
  <si>
    <t>https://beta.sam.gov/fal/c26efe19532845d998566d93f23af2b2/view</t>
  </si>
  <si>
    <t>Affordable Care Act - National Environmental Public Health Tracking Program-Network Implementation</t>
  </si>
  <si>
    <t>National Center for Environmental Health, Division of Environmental Hazards and Health Effects, Environmental Health Tracking Branch</t>
  </si>
  <si>
    <t>{"list":[{"act":{"description":"Public Health Service Act, Section 317(k)(2)(42 U.S.C. 247b), Patient Protection and Affordable Care Act (ACA), section 4002(42 U.S.C. 300u-11)."},"authorizationTypes":{"USC":false,"act":true,"statute":false,"publicLaw":false,"executiveOrder":false}}]}</t>
  </si>
  <si>
    <t>The purpose of this program is to establish and maintain a nationwide tracking network to obtain integrated health and environmental data and use it to provide information in support of actions that improve the health of communities.</t>
  </si>
  <si>
    <t xml:space="preserve">Consistent with  appropriation legislative history which began the Tracking initiative in FY 2002, states and local government health departments or their Bona Fide Agents. </t>
  </si>
  <si>
    <t>{"description":"Applicants must document the need for assistance, state the objectives of the project, outline the method of operation, describe the evaluation procedures and provide a budget justification for funds requested. ","isApplicable":true}</t>
  </si>
  <si>
    <t>{"environmentalImpact":{"reports":[{"isSelected":false,"reportCode":"statement"},{"isSelected":false,"reportCode":"assessment"},{"isSelected":true,"reportCode":"ExecutiveOrder12372"},{"isSelected":true,"reportCode":"otherRequired"}]},"description":"Pre-application coordination is not required. This program is eligible for coverage under Executive Order 12372, “Intergovernmental Review of Federal Programs.” "}</t>
  </si>
  <si>
    <t>{"description":"This program is covered under OMB Circular No. A-102. It is subject to the provisions of 45 CFR, Part 92 for State and local governments. The standard application forms must be used for this program.  Applicants must register their organizations through www.Grants.gov, the official agency-wide E-grant website, at least 30 days prior to submitting their applications. Registration information is located on the “Get Registered” screen of www.Grants.gov. Applications must be submitted electronically at www.Grants.gov . Electronic applications will be considered as having met the deadline if the application has been successfully made available to CDC for processing from Grants.gov on the deadline date.  The application package can be downloaded from www.Grants.gov.  Applicants can complete the application package off-line, and then upload and submit the application via the Grants.gov Web site.  The applicant must submit all application attachments using a PDF file format when submitting via Grants.gov.  Directions for creating PDF files can be found on the Grants.gov Web site.  Use of file formats other than PDF may result in the file being unreadable by staff. \r\n"}</t>
  </si>
  <si>
    <t xml:space="preserve">An objective review panel will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CDC. The NOA will be signed by an authorized Grants Management Officer, CDC. </t>
  </si>
  <si>
    <t xml:space="preserve">Renewals will be based upon the availability of funding and satisfactory programmatic progress. Project period is for 3 years with 12-month budget periods. </t>
  </si>
  <si>
    <t>{"awarded":"other","description":"Project period is for 3 years with 12-month budget periods.","awardedDescription":"Terms are with in the Notice of Award which is a binding agreement between the grantee and the funding agency and comes from the Procurement and Grants Office. "}</t>
  </si>
  <si>
    <t>[{"code":"program","isSelected":true,"description":"Semi-annual and annual progress reports are required. Final Financial Status and performance reports are required 90 days after the end of a project period. Site visits to ensure program integrity may also be conducted by CDC. Cash reports are not applicable."},{"code":"cash","isSelected":false},{"code":"progress","isSelected":false},{"code":"expenditure","isSelected":false},{"code":"performanceMonitoring","isSelected":false}]</t>
  </si>
  <si>
    <t>{"isApplicable":true,"description":"An organization that expends $500,000 or more in a year in Federal Awards shall have a single or program-specific audit conducted for that year in accordance with the provisions of OMB Circular A-133, Audit of States, Local Governments, and Non-Profit Organizations."}</t>
  </si>
  <si>
    <t>Records must be retained in accordance with 45 CFR 92.42.</t>
  </si>
  <si>
    <t xml:space="preserve">(Cooperative Agreements) FY 17$0.00; FY 18 est $0.00; FY 19 est $0.00; FY 16$0.00; - Comments added: Program was funded fully by Affordable Care Act (ACA)/Preventive and Public Health Fund (PPHF) for  FY2012, FY2013 and FY2014._x000D_
</t>
  </si>
  <si>
    <t>Approximate Average Award is $700,000. This amount is for the first 12-month budget period, and includes both direct and indirect costs. Floor of Individual Award Range is $ 500,000. Ceiling of Individual Award Range is $1,100,000.</t>
  </si>
  <si>
    <t>Code of Federal Regulations 45 CFR Part 92</t>
  </si>
  <si>
    <t>Michelle CanadyCDC, NCEH, 4770 Buford Hwy, Atlanta, GA 30341-3717 Email:&lt; a href='mailto:BQG1@cdc.gov'&gt;BQG1@cdc.gov&lt;/a&gt;Phone: 770-488-0711    ;</t>
  </si>
  <si>
    <t>http://www.cdc.gov/ephtracking</t>
  </si>
  <si>
    <t xml:space="preserve">Criteria for selection of applicants are listed in the funding opportunity announcement. </t>
  </si>
  <si>
    <t>https://beta.sam.gov/fal/2246cb10bd21448fbe9c2be86b0fa2fa/view</t>
  </si>
  <si>
    <t xml:space="preserve">PPHF Capacity Building Assistance to Strengthen Public Health Immunization Infrastructure and Performance financed in part by Prevention and Public Health Funds </t>
  </si>
  <si>
    <t>Prevention and Public Health Fund (Affordable Care Act) - Immunization Program</t>
  </si>
  <si>
    <t>{"list":[{"act":{"description":"This program  is authorized under Section 317 of the Public Health Service Act (42 U.S.C. Sections 247b), as amended; and the Patient Protection and Affordable Care Act (PL 111-148), Title IV, Sections 4002, (Prevention and Public Health Fund) for expanded and sustained national investment in prevention and public health programs. This program is funded in part by 2012 Prevention and Public Health Funds (PPHF-2012)."},"authorizationTypes":{"USC":false,"act":true,"statute":false,"publicLaw":false,"executiveOrder":false}}]}</t>
  </si>
  <si>
    <t>Program activities under this funding will support efforts to transition immunization programs supported by Section 317 funding to the healthcare environment being transformed by the Affordable Care Act (ACA).  Section 317 grantees manage the public health force that implements and supports immunization practices in the public and private sectors.  Additionally, the importance of monitoring the effectiveness and impact of vaccines is critical for maintaining an immunization program that is scientifically and programmatically sound. The specific objectives may include but are not limited to:  1. Enhance interoperability between electronic health records and immunization information systems and reception of Health Level 7 (HL7) standard messages into IIS.  2. Develop a vaccine ordering module in an immunization information system that interfaces with CDC's VTrckS vaccine ordering and management system.  3. Develop and/or implement strategic plans for billing for immunization services in health department clinics to enable programs to increase program revenue, reach additional populations, provide recommended vaccines that are not currently offered, and address under-vaccinated populations.  4. Plan and implement adult immunization programs to improve adult immunization rates by establishing collaborations with employers and pharmacies and other healthcare entities to expand adult vaccination activities.  5. Enhance the sustainability of school-located vaccination (SLV) to make SLV programs successful, efficient, and sustainable through new technologies and innovative systems and third-party payer billing to recover program costs. 6. Increase Human Papillomavirus (HPV) vaccination coverage rates among adolescents.</t>
  </si>
  <si>
    <t>Eligibility is limited to existing grantees under the Immunization Program (CFDA 93.268) which includes all 50 U.S. states, the District of Columbia, local health departments (Chicago, Houston, New York City, Philadelphia, San Antonio) and U.S. territories (Commonwealth of Puerto Rico, Virgin Islands, Commonwealth of the Northern Mariana Islands, American Samoa, Guam, Federated States of Micronesia, Republic of the Marshall Islands, Republic of Palau). Private individuals, private nonprofit agencies, and Indian tribes are not eligible.</t>
  </si>
  <si>
    <t>{"description":"Applicants should document the need for assistance, state the objectives of the project, outline the method of operation, describe the evaluation procedures, and provide a budget with justification of funds.  Costs will be determined in accordance with 2 CFR 225 (OMB Circular No. A-87) for state and local governments. OMB Circular No. A-87 applies to this program.","isApplicable":true}</t>
  </si>
  <si>
    <t>{"description":"Pre-application coordination is not required.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\r\nThis program is excluded from coverage under OMB Circular No. A-110. Allowable costs will be determined in accordance with OMB Circular No. A-87 for non-profit, non-governmental organizations.  Applicants must download supplemental application forms from www.Grants.gov.  Supplemental applications must be submitted electronically at www.Grants.gov.  \r\nIf an applicant does not have access to the Internet, or if they have difficulty accessing the forms online, contact the CDC Procurement and Grants Office, Technical Information Management Section (PGO-TIMS) staff. For this, or further assistance, contact PGO-TIMS: Telephone:  770-488-2700, email:  PGOTIM@cdc.gov.  HHS/CDC Telecommunications for the hearing impaired:  TTY 770-488-2783.\r\n"}</t>
  </si>
  <si>
    <t>All applications that are complete and responsive to competitive supplemental grant and cooperative agreement announcements will undergo an objective review process, receive a written critique and be scored according to published review criteria.  Successful applicants will receive a Notice of Award (NoA) from the CDC Procurement and Grants Office.  The NoA shall be the only binding, authorizing document between the recipient and CDC.  The NoA will be signed by an authorized CDC Grants Management Officer.</t>
  </si>
  <si>
    <t>Renewals will be based upon the conditions in the funding announcement and are subject to the availability of funds under the Patient Protection and Affordable Care Act.</t>
  </si>
  <si>
    <t>{"awarded":"lump","description":"Financial assistance is available for a 12-month budget period and 24-month project period."}</t>
  </si>
  <si>
    <t>[{"code":"program","isSelected":true,"description":"The reporting schedule will be based on the requirements listed in the funding opportunity announcement."},{"code":"cash","isSelected":false},{"code":"progress","isSelected":true,"description":"Funded applicants must provide a Monthly Progress Report within 30 days after the award and monthly thereafter.  An Annual Progress Report is due 90 days after the end of the budget period. Federal Financial Reports (SF-425) and Final Progress Report are due 90 days after the end of the budget period."},{"code":"expenditure","isSelected":true,"description":"Federal Financial Reports (SF-425) are due 90 days after the end of the budget period."},{"code":"performanceMonitoring","isSelected":false}]</t>
  </si>
  <si>
    <t>(Cooperative Agreements) FY 17$0.00; FY 18 est $0.00; FY 19 est $0.00; FY 16$0.00; - Future funding is unknown and subject to availability of funds.</t>
  </si>
  <si>
    <t>Award ranges and averages vary based on program areas and supplemental projects funded through these cooperative agreements.</t>
  </si>
  <si>
    <t xml:space="preserve">Regulations governing this program are published under 42 CFR 55b.  Guidelines are available for 45 CFR 92 and HHS Grants Policy statement at http://www.ahrq.gov/fund/hhspolicy.htm._x000D_
</t>
  </si>
  <si>
    <t xml:space="preserve">Applications will be reviewed for completeness by the Procurement and Grants Office (PGO) staff and for responsiveness jointly by the National Center for Immunization and Respiratory Diseases and PGO.  Incomplete applications and applications that are non-responsive to the eligibility criteria will not advance through the review process.  Applicants will be notified if the application did not meet submission requirements.  CDC will conduct a review to evaluate complete and responsive applications according to the criteria listed in Section V. Application Review Information within the individual funding announcement.  Applicants will be notified if their application did not meet program requirements._x000D_
</t>
  </si>
  <si>
    <t>Mar 29,2011</t>
  </si>
  <si>
    <t>https://beta.sam.gov/fal/6d51252a028347049d6108895c32a206/view</t>
  </si>
  <si>
    <t>Affordable Care Act Streamlined surveillance for ventilator-associated pneumonia: Reducing burden and demonstrating preventability; and Prevention and Public Health Fund</t>
  </si>
  <si>
    <t>{"list":[{"act":{"description":"This program  is authorized under Sections 317, 317(k)(2), 318 and 318B of the Public health Service Act (42 U.S.C. Sections 247b, 247b(k)(2) and 247c), as amended; and the Patient Protection and Affordable Care Act (PL 111-148), Title IV, Sections 4002, (Prevention and Public Health Fund) for expanded and sustained national investment in prevention and public health programs"},"USC":{"title":"IV","section":"4002"},"authorizationTypes":{"USC":true,"act":true,"statute":false,"publicLaw":false,"executiveOrder":false},"usc":{"title":"IV","section":"4002"}}]}</t>
  </si>
  <si>
    <t xml:space="preserve">Ventilator-associated pneumonia (VAP) is one of the most common and deadly healthcare-associated infections (HAIs). Program activities under this funding will facilitate a study to demonstrate the utility and relevance of sVAP and promote acceptance of sVAP within the critical care community. Implementation of a new, reliable, valid, clinically credible and potentially automatable VAP surveillance definition will provide the foundation for national surveillance and prevention efforts and for pay-for-reporting and pay-for-performance programs, leading to improved patient safety and fewer complications for patients needing mechanical ventilation. Specifically, the objectives of this project are to:  1. Implement prospective sVAP surveillance in 9 acute-care hospitals currently conducting VAP surveillance using existing National Healthcare Safety Network (NHSN) definitions; 2. Compare the total sVAP surveillance burden to the total burden associated with use of existing NHSN VAP definitions;, and 3. Implement an evidence-based VAP prevention initiative and evaluate sVAP preventability by assessing the association between sVAP rates and prevention measure compliance rates. Nine hospitals currently engaged in NHSN VAP surveillance will be recruited._x000D_
</t>
  </si>
  <si>
    <t xml:space="preserve">Eligible applicants include recipients funded under the CDC Prevention Epicenters Program (CI11-001):_x000D_
a. Chicago Prevention Epicenter_x000D_
b. Duke University Prevention Epicenter_x000D_
c. Harvard/Irvine Prevention Epicenter_x000D_
d. University of Pennsylvania Prevention Epicenter_x000D_
e. Washington University Prevention Epicenter_x000D_
</t>
  </si>
  <si>
    <t>State and local health departments, U.S. Territories, and the general public.</t>
  </si>
  <si>
    <t>{"description":"Applicants must download application forms from www.Grants.gov.   Applications must be submitted electronically at www.Grants.gov. 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PGOTIM@cdc.gov.\r\n\r\n"}</t>
  </si>
  <si>
    <t xml:space="preserve">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and a hard copy mailed to the recipient fiscal officer identified in the application. _x000D_
Unsuccessful applicants will receive notification of the results of the application review by mail. _x000D_
_x000D_
</t>
  </si>
  <si>
    <t>{"awarded":"lump","description":"Financial assistance is available for a 18-month budget period. "}</t>
  </si>
  <si>
    <t>[{"code":"program","isSelected":true,"description":"The reporting schedule will be based on the requirements listed in the funding announcement. In most cases, funded applicants must provide an interim and annual progress report. Where applicable, the interim progress report is due no less than 90 days before the end of the specified budget period.  Where applicable, the Interim Progress Report (IPR) will serve as the non-competing continuation application.  Financial Status Reports are required no more than 90 days after the end of the budget period.  Final financial status and progress reports are due no later than 90 days after the end of the project period.  "},{"code":"cash","isSelected":false},{"code":"progress","isSelected":true,"description":"The reporting schedule will be based on the requirements listed in the funding announcement. In most cases, funded applicants must provide an interim and annual progress report. Where applicable, the interim progress report is due no less than 90 days before the end of the specified budget period.  Where applicable, the Interim Progress Report (IPR) will serve as the non-competing continuation application.  Financial Status Reports are required no more than 90 days after the end of the budget period.  Final financial status and progress reports are due no later than 90 days after the end of the project period.  "},{"code":"expenditure","isSelected":false},{"code":"performanceMonitoring","isSelected":false}]</t>
  </si>
  <si>
    <t>(Cooperative Agreements) FY 17$0.00; FY 18 est $0.00; FY 19 est $0.00; FY 16$0.00; - Program added $30,000 (non-ACA funds) in FY12 to reinstate a research aim from the initial proposal. The project period is the same and the total funding provided for this project was  $1,574,309. This project is complete and no additional funding will be provided.</t>
  </si>
  <si>
    <t xml:space="preserve">Approximately $1,544,309 in FY 2011 was awarded fund 1 application. The award period was 24 months. An applicant may request a project period up to 24 months for a total of $1,544,309 including direct and indirect costs.  </t>
  </si>
  <si>
    <t>Tiffanee L. WoodardCDC,1600 Clifton Rd.,MS-A16_x000D_
, Atlanta, GA 30329 Email:&lt; a href='mailto:tow4@cdc.gov'&gt;tow4@cdc.gov&lt;/a&gt;Phone: 404-639-7093;</t>
  </si>
  <si>
    <t>https://beta.sam.gov/fal/85af16b8ae614441979da82eccd4c0ba/view</t>
  </si>
  <si>
    <t xml:space="preserve">Health Promotion and Disease Prevention Research Centers: PPHF - Affordable Care Act Projects </t>
  </si>
  <si>
    <t xml:space="preserve">Prevention Research Centers </t>
  </si>
  <si>
    <t>{"list":[{"executiveOrder":{"description":"This program is authorized under Section 4002 of the ACA, Prevention and Public Health Fund, Section 1706 of the PHS Act, 42 U.S.C. 300u-5, and Section 317(k)(2) of the PHS Act, 42 U.S.C. 247b(k)(2)."},"authorizationTypes":{"USC":false,"act":false,"statute":false,"publicLaw":false,"executiveOrder":true}}]}</t>
  </si>
  <si>
    <t xml:space="preserve">To: (1) To maintain, and operate academic-based centers for high-quality research and demonstration with respect to health promotion and disease prevention; (2) to establish linkages, where applicable, between ongoing, basic research in a wide array of fields and applied research in disease prevention and health promotion; (3) to bring the knowledge and expertise of academic health centers to bear on practical public health problems; (4) to field test and rigorously evaluate more cost-effective methods and strategies for preventing unnecessary illness and promoting good health; (5) to shorten the time lag between the development of new and proven effective disease prevention and health promotion techniques and their widespread application, and; 6) to involve the community in the development, conduct, and implementation of prevention research.  Prevention Research Centers will: (1) focus on the major causes of death and disability, with an emphasis on underserved and vulnerable populations (2) improve public health practice through community-based participatory research, and (3) design, test, disseminate, or translate effective public health programs at the state and community level.  Funding will support key elements of (1) infrastructure and administration, (2) community engagement and partnerships, (3) communication and dissemination, (4) training and education, (5) evaluation, (6) a community-based participatory core research project, and -- for some Prevention Research Centers, 7) special interest projects (SIPS)._x000D_
</t>
  </si>
  <si>
    <t xml:space="preserve">Only applicants who have applied for and have been selected as Prevention Research Centers under CDC Program Announcement DP-14-001 are eligible to apply for the annual continuation funding for the core award and Special Interest Project (SIPS) awards. Funding is limited to Prevention Research Centers under CDC Program Announcement PA DP-14-001 because they are uniquely positioned to perform, oversee, and coordinate community-based participatory research that promotes the field of prevention research due to their established relationships with community partners. </t>
  </si>
  <si>
    <t xml:space="preserve">Academic health centers, scientist/researchers, operational public health programs, targeted high risk groups, selected demonstration areas, and the general public. </t>
  </si>
  <si>
    <t>{"description":"Applicants must have applied for and been selected as Prevention Research Centers under CDC Program Announcement DP-14-001.  Applicants must document the need for assistance, state the objectives of the proposed project, outline the method of operation, describe the evaluation procedures and provide a budget justification for funds requested.","isApplicable":true}</t>
  </si>
  <si>
    <t>{"description":"Application Procedure:  The CDC Procurement and Grants Office (PGO) will provide a Prevention Research Center (PRC) Program Guidance document to eligibility applicants entitled “How to Prepare the PRC Non-Competing Continuation Application and Progress Report.”  Applicants must manually submit an annual continuation application to PGO by the deadline provided in the Program Guidance document.  If the applicant has difficulty, contact the CDC Procurement and Grants Office Technical Information Management Section (PGO-TIMS) staff. For this, or further assistance, contact PGO-TIMS: Telephone (770) 488-2700, Email: PGOTIM@cdc.gov."}</t>
  </si>
  <si>
    <t xml:space="preserve">CDC will not review incomplete and non-responsive continuation applications for core awards and Special Interest Projects (SIPS) awards.  Applications that are complete and responsive will be evaluated for scientific and technical merit by the CDC Scientific Collaborator for the project, the CDC Project Officer for the Prevention Research Center, and a Scientific Program Official within the CDC Extramural Research Program Office.  Successful applicants will receive a Notice of Grant Award (NGA) from the CDC Procurement and Grants Office. The NGA shall be the only binding, authorizing document between the recipient and CDC. The NGA will be signed by an authorized Grants Management Officer. The award will provide funds for the budget period of 12 months and the NGA will indicate allocation of Federal funds by budget categories and special conditions, if any. The project period for continuation funding is 12 months. </t>
  </si>
  <si>
    <t>No renewals; the project period is 12 months.</t>
  </si>
  <si>
    <t>{"awarded":"quarterly","description":"The project period is 12 months with one budget period of 12 months."}</t>
  </si>
  <si>
    <t>[{"code":"program","isSelected":true,"description":"An interim progress report, financial status reports, and a final progress report are required.  The final financial status and final report are due within 90 days after the end of a Project Period."},{"code":"cash","isSelected":false},{"code":"progress","isSelected":true,"description":"An interim progress report, financial status reports, and a final progress report are required.  The final financial status and final report are due within 90 days after the end of a Project Period."},{"code":"expenditure","isSelected":true,"description":"An interim progress report, financial status reports, and a final progress report are required.  The final financial status and final report are due within 90 days after the end of a Project Period."},{"code":"performanceMonitoring","isSelected":false}]</t>
  </si>
  <si>
    <t>{"isApplicable":true,"description":"An organization that expends $500,000 or more in a year in Federal awards shall have a single or program-specific audit conducted for that year in accordance with the provisions of OMB Circular A-133, Audit of States, Local Governments, and Non-Profit Organizations.\r\n\r\n"}</t>
  </si>
  <si>
    <t>75-1209-4-3-000;</t>
  </si>
  <si>
    <t xml:space="preserve">(Cooperative Agreements) FY 17$19,083,950.00; FY 18 est $19,084,000.00; FY 19 est $0.00; FY 16$19,084,000.00; - </t>
  </si>
  <si>
    <t xml:space="preserve">Code of Federal Regulations 45 CFR Part 92 at http://www.hhs.gov/opa/grants/toolsdocs/45cfr92.html. _x000D_
HHS/CDC grants policies as described in the HHS Grants Policy Statement._x000D_
</t>
  </si>
  <si>
    <t xml:space="preserve">CDC will complete a review to evaluate responsive applications according to criteria provided in Section V of the Application Review Information of the Funding Opportunity Announcement (FOA).  Applicants will be notified of the evaluation results.   </t>
  </si>
  <si>
    <t>Apr 01,2011</t>
  </si>
  <si>
    <t>https://beta.sam.gov/fal/681a3c53b51d46e787aa167913eac61d/view</t>
  </si>
  <si>
    <t xml:space="preserve">Consumer Operated and Oriented Plan [CO-OP] Program </t>
  </si>
  <si>
    <t>{"list":[{"act":{"description":"Patient Protection and Affordable Care Act (PPACA), Section 1322. "},"authorizationTypes":{"USC":false,"act":true,"statute":false,"publicLaw":false,"executiveOrder":false}}]}</t>
  </si>
  <si>
    <t xml:space="preserve">To provide assistance to applicants for activities related to establishing and maintaining a Consumer Operated and Oriented (CO-OP), nonprofit health insurance issuer. _x000D_
Please refer to the Funding Opportunity Announcement (FOA) _x000D_
for additional information_x000D_
_x000D_
</t>
  </si>
  <si>
    <t>TTo be eligible to apply for a loan under the CO-OP program, an applicant must: _x000D_
_x000D_
1. Intend to become a CO-OP; _x000D_
2. Have formed a private nonprofit member organization (see Section IV.B of the FOA for acceptable evidence of certified nonprofit status). ;_x000D_
3. Submit in its loan application an Eligibility Affidavit and Application Certification signed by the applicant’s Chief Executive Officer, Chief Financial Officer, or an officer of the applicant’s Board of Directors, certifying the accuracy, completeness, and truthfulness of all information contained in the loan application; and certifying that, if the applicant organization is awarded loan(s) under this FOA, it will repay them according to the terms laid out in this FOA, finalized in 45 CFR part 156 subpart F, and in the Loan Agreement issued when the award is announced. The signatory must be legally authorized to bind the CO-OP. For a description of the Eligibility Affidavit and Application Certification, see Section IV.B.10. _x000D_
4. Commit to offering a CO-OP qualified health plan at the silver and gold benefit levels in every individual market Exchange that serves the geographic regions in which it is licensed and intends to provide health care coverage; and_x000D_
5. If choosing to offer at least one plan in the small group market outside the Exchange, commit to offering a CO-OP qualified health plan at both the silver and gold benefit levels in each Small Business Health Options Program (SHOP) that serves the geographic regions in which the organization offers coverage in the small group market; and _x000D_
6. Commit that at least two-thirds of the contracts issued by the CO-OP will be CO-OP qualified health plans offered in the individual market or individual and small group markets of the States in which the CO-OP is licensed</t>
  </si>
  <si>
    <t>{"description":"Applicants must provide proof that they have formed a nonprofit member organization and are not prohibited from program participation.","isApplicable":true}</t>
  </si>
  <si>
    <t xml:space="preserve">All qualified applications will be forwarded to objective external reviewers.  The CMS program official with delegated authority is responsible for final selection and funding decisions.  In making these decisions, the program official will take into consideration: recommendations of the external reviewers; reviews for programmatic and grants management compliance; the reasonableness of the size of the loan request and anticipated results of funding the application; ability to repay the loan; and the likelihood that the proposed project will result in the benefits expected. CMS reserves the right to conduct pre-award Budget Negotiations with potential loan recipients.  Notification is made in writing by a Notice of Award.  </t>
  </si>
  <si>
    <t>{"flag":"yes","description":"Oct 17, 2011: First Round. Oct 17, 2011: First Round. First Round Loans\r\n• Grants.gov application due date: October 17, 2011;\r\n• First loan award date: February 17, 2012 and applications were accepted on a rolling basis until the passage of ATRA. The last loan award to fund the creation of a new CO-OP was awarded in December 2012. Subsequent loans for additional funding to existing borrowers will be awarded as funding is available. \r\n\r\n\r\n\r\n","list":[{"start":"2011-10-17","description":"First Round"}]}</t>
  </si>
  <si>
    <t xml:space="preserve">Loan awards or a response to the application will be provided approximately 75 days after each applicant receives notice that its application is complete. </t>
  </si>
  <si>
    <t xml:space="preserve">An applicant may request reconsideration of a loan application determination.  Any determination made by CMS with respect to that loan application as a result of reconsideration is final and is not subject to reconsideration, appeals, or other administrative or judicial review related to that specific loan application. However, an applicant is not prohibited from submitting an entirely new loan application.  </t>
  </si>
  <si>
    <t>{"awarded":"other","description":"Start-up Loans must be repaid within 5 years of the date of each drawdown and Solvency Loans must be repaid within 15 years of the date of each drawdown. ","awardedDescription":"The FOA will outline how assistance is awarded/released. "}</t>
  </si>
  <si>
    <t>[{"code":"program","isSelected":true,"description":"Start-up and Solvency Loan Recipients. All successful applicants under this announcement must comply with the following reporting and review activities: a. Monthly Reporting. Loan recipients must provide the Account Manager information related to enrollment on a monthly basis. b. Quarterly Reporting (NAIC Report). Loan recipients must provide Account Managers with information that is reflected in regulatory filings on a quarterly basis. c. Semi-Annual Progress Report. Loan recipients must provide the Account Manager on a semi-annual basis, information such as, but not limited to: progress on the goals, objectives, milestones, and activities identified in its Business Plan and the Loan Agreement; accomplishments, barriers, and lessons learned; data on the loan recipient’s responsiveness to member grievance, maintenance of consumer control, and quality of care. More details of the semi-annual progress report are outlined in the Loan Agreement and loan recipients were provided with a reporting template.\r\nd. Changes/updates in the business plan. \r\ne. Updated financial reports and Pro forma reports. f. Annual Program Report; In addition to the semi-annual progress report, each loan recipient will be required to submit a program report annually, such as, but not limited to: updated financial reports and Pro forma reports; certification of compliance with all applicable state insurance regulation or an explanation of any deficiencies or adverse actions or determinations by state insurance regulators and a timeline for resolving all issues with state insurance regulators; an updated Business Plan. More details of the annual program report are outlined in the Loan Agreement and loan recipients were provided with a reporting template. g. Marketplace Rate Analysis, varies per state. h. Corrective Action Plan (CAP). If CMS concludes that a loan recipient has not complied with the requirements set forth in Section 1322 of the Patient Protection and Affordable Care Act, 45 CFR part 156 subpart F, or in its Loan Agreement, CMS may require the loan recipient, via a notice of violation, to develop and submit a CAP and implement the CAP as approved by CMS. 1. The loan recipient must submit, for CMS approval, a CAP by the deadline indicated on the notice of violation. 2. The CAP must specify the actions that the loan recipient will take to ensure that the loan recipient, its members, its providers and suppliers, and contracted entities performing services or functions on its behalf, will correct any deficiencies and remain in compliance with program requirements. 3. CMS will monitor the loan recipient’s performance during the CAP process. 4. Failure to submit, obtain approval for, or implement a CAP may result in termination of the loan agreement, as may failure to demonstrate improved performance upon completion of the CAP. i. Enhanced Oversight Plan (EOP). CMS may place a loan recipient in an EOP (used in lieu of implementing a CAP, or in conjunction with a CAP), if the loan recipient consistently underperforms or repeatedly has difficulty in meeting program milestones and benchmarks, as identified in its loan agreement. Under an EOP, CMS will conduct stronger and more frequent review of the loan recipient’s operational and financial status. In addition, CMS may provide technical assistance if CMS determines that doing so would improve the performance of the loan recipient and increase the likelihood of loan repayment. j. Transparency Act Reporting Requirements. New awards issued under this funding opportunity announcement are subject to the reporting requirements of the Federal Funding Accountability and Transparency Act (FFATA) of 2006 (P. L. 109–282), as amended by section 6202 of Public Law 110–252 and implemented by 2 CFR Part 170. Recipients must report information for each first-tier sub award of $25,000 or more in Federal funds and executive total compensation for the recipient’s and sub recipient’s five most highly compensated executives as outlined in Appendix A to 2 CFR Part 170 (available online at www.fsrs.gov). The report identifies cash transactions and expenditures against the authorized funds for the loan. Please refer to the description provided in Reports (111) (c.) of this template for information on the semi-annual progress report;  loan recipient also submits quarterly regulatory filings submitted to state regulators and the NAIC. Each loan recipient must also submit a quarterly electronic SF 425, via the Payment Management System. The report identifies cash transactions and expenditures against the authorized funds for the loan. Please refer to the FOA.\r\n"},{"code":"cash","isSelected":true,"description":"Each loan recipient must submit a quarterly electronic SF 425 via the Payment Management System. The report identifies cash transactions and expenditures against the authorized funds for the loan. "},{"code":"progress","isSelected":true,"description":"Please refer to the description provided in Reports (111) a. of this template for information on the semi-annual progress report."},{"code":"expenditure","isSelected":true,"description":"Each loan recipient must submit a quarterly electronic SF 425 via the Payment Management System. The report identifies cash transactions and expenditures against the authorized funds for the loan. "},{"code":"performanceMonitoring","isSelected":true,"description":"Please refer to the FOA."}]</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</si>
  <si>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A loan recipient must comply with the requirements contained in the Funding Opportunity Announcement and its loan agreement, specifically, the Right to audit. The loan recipient must agree, and must require its providers, suppliers, and contracted entities performing services or functions on behalf of the loan recipient to agree, that HHS, the Comptroller General, the OIG or their designees have the right to audit, inspect, and evaluate any books, contracts, records, documents, and other evidence of the loan recipient, and its providers and suppliers, and contracted entities that pertain to—(1) The loan recipient’s compliance with program requirements.\r\n\r\nCMS may conduct onsite performance reviews and site visits. The timing of any performance review and any site visit is at the discretion of CMS. CMS has to conduct these audits of all loan recipients within the first 12 months post-award. Following the first audit, regular audits will be conducted at least every three years. CMS also can perform ad-hoc or focused audits of CO-OP at their discretion and independent of the timing of the planned on-site audits.\r\nreview and any site visit is at the discretion of CMS.  CMS has to conducted these audits of all loan recipients within the first 12 months post-award.  Following the first audit, regular audits will be conducted at least every three years.  CMS also can perform ad-hoc or focused audits of CO-OP at their discretion and independent of the timing of the planned on-site audits.\r\n"}</t>
  </si>
  <si>
    <t xml:space="preserve">A loan recipient must comply with the requirements contained in the Funding Opportunity Announcement (FOA) and its loan agreement, specifically, the Maintenance of records. A loan recipient must agree and must require its providers, suppliers, and contracted entities performing functions or services on behalf of the loan recipient to agree to the following: (1) To maintain and give HHS, the Comptroller General, OIG, or their designees access to all books, contracts, records, documents, and other evidence sufficient to enable the audit, evaluation, and inspection of the loan recipient’s compliance with program requirements; (2) To maintain such books, contracts, records, documents, and other evidence for a period of 10 years from the final date of the repayment period or from the date of completion of any audit, evaluation, or inspections, whichever is later, unless – (i) CMS determines there is a special need to retain a particular record or group of records for a longer period and notifies the loan recipient at least 30 days before the normal disposition date; (ii) There has been a termination, dispute, or allegation of fraud or similar fault by the loan recipient, its providers, suppliers, or contracted entities that perform functions or services on its behalf, in which case the loan recipient must retain records for an additional 6 years from the date of any resulting final resolution of the termination, dispute, or allegation of fraud or similar fault; (iii) There is a reasonable possibility of fraud or similar fault by the loan recipient or its providers and suppliers, or contracted entities performing services or functions on behalf of the loan recipient, in which case CMS may inspect, evaluate, and audit the loan recipient at any time while the loan funds are in repayment; and (3) Notwithstanding any arrangements between or among a loan recipient and its members, providers and suppliers, and contracted entities performing functions or services on its behalf, the loan recipient must have ultimate responsibility for adhering to and otherwise fully complying with all terms and conditions of its loan agreement with CMS, including the requirements set forth in this section. </t>
  </si>
  <si>
    <t>75-0118-0-1-551;</t>
  </si>
  <si>
    <t xml:space="preserve">(Direct Loans) FY 17$0.00; FY 18 est $0.00; FY 19 est $0.00; FY 16$0.00; - </t>
  </si>
  <si>
    <t xml:space="preserve">Loan Range: $56,656,900 to $265,133,000  _x000D_
Average Loan Size: $ $106,278,338. _x000D_
</t>
  </si>
  <si>
    <t>{"list":[{"fiscalYear":2016,"description":"N/A N/A"},{"fiscalYear":2017,"description":"N/A"}],"isApplicable":true}</t>
  </si>
  <si>
    <t>Applicants should refer to the FOA for applicable regulations, guidance, and/or literature.</t>
  </si>
  <si>
    <t>{"flag":"appendix","description":"Health and Human Services, Hubert H. Humphrey Building, Room 737F, 200 Independence Ave., SW, Washington, D.C. 20201\r\n"}</t>
  </si>
  <si>
    <t>Reed Cleary200 Independence Ave., SW, Room 739H, Washington, DC 20201 Email:&lt; a href='mailto:Reed.Cleary@cms.hhs.gov'&gt;Reed.Cleary@cms.hhs.gov&lt;/a&gt;Phone:  301-492-4127 ;</t>
  </si>
  <si>
    <t>http://www.cms.gov</t>
  </si>
  <si>
    <t xml:space="preserve">In awarding initial start-up and solvency loans, CMS evaluated applications (based upon type of loan) using factors identified in the FOA. Please refer to the FOA for additional evaluation criteria.  In awarding additional funding to existing borrowers, CMS evaluates the applications on the ability to demonstrate that the additional loan funding would assist the existing borrower applicant in establishing and maintaining a viable CO-OP, including ability to repay the loan.  _x000D_
</t>
  </si>
  <si>
    <t>Jul 25,2011</t>
  </si>
  <si>
    <t>https://beta.sam.gov/fal/5ba6746a2d674413aab7a0e20b5be092/view</t>
  </si>
  <si>
    <t>Early Retiree Reinsurance Program</t>
  </si>
  <si>
    <t>{"list":[{"act":{"description":"Patient Protection and Affordability Act, Section 1102"},"authorizationTypes":{"USC":false,"act":true,"statute":false,"publicLaw":false,"executiveOrder":false}}]}</t>
  </si>
  <si>
    <t>The program provides reimbursement to sponsors of participating employment-based plans for a portion of the cost of health benefits for early retirees and their spouses, surviving spouses, and dependents. The purpose of the reimbursement is to make health benefits more affordable for plan participants and sponsors so that health benefits are accessible to more Americans than they would otherwise be without this program.</t>
  </si>
  <si>
    <t>In order to have been eligible for the ERRP, a plan sponsor must have completed and submitted an ERRP application to the ERRP Center on or before May 5, 2011. In summary, the plan sponsor must be an organization that provides health benefits to Early Retirees, have programs and procedures in place that generate cost savings with respect to participants with chronic and high-cost conditions, use reimbursements appropriately, ensure that policies and procedures are in place to protect against fraud, waste and abuse under ERRP, and agree to the Plan Sponsor Agreement included in the ERRP application. Applications were reviewed and either approved or not approved for acceptance in to the program</t>
  </si>
  <si>
    <t xml:space="preserve">In order to be eligible to receive reimbursements under the ERRP, a plan sponsor must have completed and submitted an ERRP application to the ERRP Center on or before May 5, 2011. If approved, both the sponsor, and early retirees and their spouses, surviving spouses and their dependents are direct or indirect beneficiaries of the program. In summary, the sponsor must be an organization that provides health benefits to Early Retirees, have programs and procedures in place that generate (or have the potential to generate) cost savings with respect to participants with chronic and high-cost conditions, use reimbursements appropriately, ensure that policies and procedures are in place to protect against fraud, waste and abuse under ERRP, and agree to the Plan Sponsor Agreement included in the ERRP application. </t>
  </si>
  <si>
    <t>{"description":"A sponsor must have submitted an application for the program to the ERRP Center on or before May 5, 2011. After approval into the program, in order to receive program funds a sponsor must provide the ERRP Center with a list of the Early Retirees and the cost and claims data for which it is requesting in reimbursement. This program is excluded from coverage under OMB Circular No. A-87.  ","isApplicable":true}</t>
  </si>
  <si>
    <t>Sponsors must have completed and submitted an application to the ERRP Center on or before May 5, 2011. Reimbursement requests are no longer being accepted.  The program ended January 1, 2014.</t>
  </si>
  <si>
    <t>{"flag":"yes","description":"The ERRP ended January 1, 2014.  Administrative activities to close out systems and operations are underway.  On May 05, 2011, the program ceased accepting applications from sponsors.   ","list":[{"start":"2011-05-05"}]}</t>
  </si>
  <si>
    <t xml:space="preserve">Applications were generally processed within 2 weeks of receipt. Applications and reimbursement requests are no longer being accepted.  The program ended January 1, 2014. </t>
  </si>
  <si>
    <t xml:space="preserve">Sponsors may appeal an adverse reimbursement determination. .  </t>
  </si>
  <si>
    <t>{"types":{"moe":false,"formula":true,"matching":true},"formula":{"title":"Patient Protection and Affordability Care Act","part":"1102","subPart":"c","description":"Patient Protection and Affordability Care Act"},"matching":{"requirementFlag":"voluntary","percent":"0","description":"This program has maintenance of contribution requirements, to ensure that the prohibition against using ERRP funds as general revenue, is complied with.  A sponsor may demonstrate that it is maintaining its level of contribution in a number of ways: using aggregate spending trends, per-capita spending trends, or other methods subject to Secretarial approval.  These options are  set forth in a publicly posted Common Question.\r\n"}}</t>
  </si>
  <si>
    <t>{"awarded":"other","description":"The reimbursement will be available until January 01, 2014. ERRP reimbursement may no longer be requested. ","awardedDescription":"After (1) the Account Manager and Authorized Representative successfully register via the ERRP secure website; (2) the sponsor provides banking information in the website; and (3) the sponsor provides a list of Early Retirees and the cost and claims data supporting reimbursement requests, the sponsor may submit a reimbursement request (after the authorized representative also affirms sponsor is complying with program rules).  The ERRP Center will make a determination of whether the reimbursement is approved or denied.  If approved, the reimbursement will be deposited in the bank account chosen by the sponsor.  Sponsors may request reimbursement one time, each calendar year quarter, for each plan year."}</t>
  </si>
  <si>
    <t>{"isApplicable":true,"description":"Audits of sponsors will be conducted to ensure sponsors are in compliance with ERRP requirements. "}</t>
  </si>
  <si>
    <t xml:space="preserve">The ERRP does not require specific progress, expenditure, cash reports, or performance monitoring at set intervals.  However, the sponsors must comply with record maintenance requirements and provide records upon request in connection with audit or other ERRP integrity related activities.  The Sponsors must maintain records for 6 years after the expiration of the plan year in which the costs were incurred, or longer if otherwise required by law.  The records that must be retained are as follows— (1) All documentation, data, and other information related to the regulations, and (2) Any other records specified by the Secretary. The Secretary may issue additional guidance addressing recordkeeping requirements, including (but not limited to) the use of electronic media. The sponsor must require its health insurance issuer or employment based plan, as applicable, to maintain and produce records upon request._x000D_
</t>
  </si>
  <si>
    <t>75-0114-0-1-551;</t>
  </si>
  <si>
    <t>(Direct Payments for Specified Use) FY 17$0.00; FY 18 est $0.00; FY 19 est $0.00; FY 16$0.00; - There is appropriated to the Secretary, out of any moneys in the Treasury not otherwise appropriated, $5,000,000,000 to carry out the program under this section. Such funds shall be available without fiscal year limitation. Program ends January 1, 2014. Administrative activities to close out systems and operations are underway.</t>
  </si>
  <si>
    <t>Smallest: $50.96; Largest:  $387,187,079.81; Average: $1,745,808.92 (All data as of June 2014).</t>
  </si>
  <si>
    <t xml:space="preserve">Regulations are available at 45 CFR Part 149. Additional information is available at http://www.cms.gov/CCIIO/Programs-and-Initiatives/Insurance-Programs/Early-Retiree-Reinsurance-Program.html. </t>
  </si>
  <si>
    <t>Michelle Feagins200 Independence Avenue, SW_x000D_
, Washington, DC 20201. Email:&lt; a href='mailto:michelle.feagins@hhs.gov'&gt;michelle.feagins@hhs.gov&lt;/a&gt;Phone: 301-492-4312.;</t>
  </si>
  <si>
    <t>Jul 05,2011</t>
  </si>
  <si>
    <t>https://beta.sam.gov/fal/dd6752a5f6254f35ba503df19414748b/view</t>
  </si>
  <si>
    <t>National Health Service Corps</t>
  </si>
  <si>
    <t>ACA National Health Service Corps - NHSC Loan Repayment Program (LRP), NHSC Scholarship Program (SP), The Students to Service (S2S) Loan Repayment Program, and State Loan Repayment Program (SLRP).</t>
  </si>
  <si>
    <t>{"list":[{"act":{"description":"Section 331-338I (42 United States Code Section 254d-254q–1), as amended by P.L. 111-148; Medicare Access and CHIP Reauthorization Act of 2015 (Public Law 114-10). "},"authorizationTypes":{"USC":false,"act":true,"statute":false,"publicLaw":false,"executiveOrder":false}}]}</t>
  </si>
  <si>
    <t>The National Health Service Corps (NHSC) assists Health Professional Shortage Areas (HPSAs) in every State, Territory, and Possession of the United States to meet their primary care medical, oral, and mental and behavioral health service needs by increasing the supply of clinicians through the following programs: National Health Service Corps Loan Repayment Program (LRP), National Health Service Corps Scholarship Program (SP), and The Students to Service (S2S) Loan Repayment Program, and State Loan Repayment Program (SLRP). The NHSC Loan Repayment Program offers fully trained primary care clinicians the opportunity to receive financial assistance to repay their qualifying educational loans in exchange for service in a HPSA. The NHSC Scholarship Program awards scholarships to health professions students committed to a career in primary care and service in underserved communities of greatest need. The Students to Service (S2S) Loan Repayment Program provides financial assistance to repay qualifying educational loans to medical students in their last year of school in exchange for service in a HPSA. The NHSC State Loan Repayment Program provides matching funds in the form of a grant to States to operate their own loan repayment programs in HPSAs.</t>
  </si>
  <si>
    <t>For specific program and eligibility requirements, please see: http://nhsc.hrsa.gov/_x000D_
_x000D_
SLRP: Entities eligible to apply for this grant program include the 50 States, the District of Columbia, Guam, the Commonwealth of Puerto Rico, the Northern Mariana Islands, the U.S. Virgin Islands, American Samoa, the Federated States of Micronesia, the Republic of the Marshall Islands, and the Republic of Palau. Federally Recognized Indian Tribal Government and Native American Organizations may apply if they are otherwise eligible.</t>
  </si>
  <si>
    <t>Health professional_x000D_
U.S. citizen_x000D_
Education (13+)</t>
  </si>
  <si>
    <t>{"description":"Applicants should review the individual HRSA Application and Program Guidance (NHSC LRP, NHSC SP, NHSC S2S) or Funding Opportunity Announcement (SLRP) issued under this CFDA program for any required proof or certifications which must be submitted prior to or simultaneous with submission of an application package.","isApplicable":true}</t>
  </si>
  <si>
    <t>{"description":"HRSA requires SLRP applicants to apply electronically through Grants.gov. \r\n\r\nOther applicants apply through http://nhsc.hrsa.gov/"}</t>
  </si>
  <si>
    <t xml:space="preserve">NHSC LRP awards are made based on the highest need as determined by descending health professional shortage area scores. Priority will be given to individuals who demonstrate a commitment to practicing in underserved communities and those from disadvantaged backgrounds. In addition, priority may be given to applicants whose training is in a health discipline or specialty determined by the Secretary of Health and Human Services to be needed by the NHSC and who the Secretary determines are committed to serve in health professional shortage areas._x000D_
_x000D_
NHSC S2S awards are prioritized based on having a disadvantaged background and characteristics likely to remain in a HPSA as identified by their essays and letters of recommendation. _x000D_
_x000D_
NHSC SP awards are very competitive; the Program anticipates more applicants for scholarship awards than there are funds available. Qualified applications will be forwarded to an objective review committee and scored numerically. Based on the advice of the objective review committee, the HRSA program official with delegated authority is responsible for final selection and funding decisions _x000D_
_x000D_
For SLRP awards, all eligible, qualified applications will be forwarded to an objective review committee and scored numerically. Based on the advice of the objective review committee, the HRSA program official with delegated authority is responsible for final selection and funding decisions. Notification is made in writing by a Notice of Award._x000D_
</t>
  </si>
  <si>
    <t xml:space="preserve">NHSC LRP, NHSC S2S, and SP:  Notification to all applicants are made no later than September 30th of the application year._x000D_
_x000D_
SLRP: approximately 120-180 days after receipt of applications.  _x000D_
_x000D_
</t>
  </si>
  <si>
    <t xml:space="preserve">NHSC LRP and S2S: continuation contracts will be considered according to the availability of appropriated funds and eligibility criteria applied to the individual and the site at which that individual is employed. _x000D_
_x000D_
NHSC SP: Renewal applications are not necessary for students in compliance; contracts may be multi-year funded through graduation (1 to 4 years, if the applicant signs the contract through the graduation date)._x000D_
_x000D_
SLRP: Depending on Agency priorities and availability of funding, during the final budget year of the approved project period competing continuation applications may be solicited from interested applicants._x000D_
</t>
  </si>
  <si>
    <t>{"types":{"moe":false,"formula":false,"matching":true},"matching":{"requirementFlag":"voluntary","percent":"0","description":"Matching requirement does not apply to NHSC LRP, NHSC SP and NHSC S2S.  \r\n\r\nSLRP Matching Requirements: States must agree to make available (directly or through donations from public or private entities) non-Federal contributions in cash toward SLRP contracts in an amount not less than $1 for each $1 of Federal funds provided in the grant.  A State may not use any Federal funds or in-kind contributions to satisfy the non-Federal match requirement.  A State must verify that contributions from sources other than State appropriated funds are non-Federal.  States may use non-Federal funds in excess of the $1 for $1 minimum match to supplement the repayment of qualifying loans of health professionals. \r\n\r\nThe Federal share must be used to repay the government and commercial loans of health professionals for tuition, educational expenses and living expenses described in Section 338B(g)(1) of the Public Health Service Act.  States must assume administrative costs.\r\n"}}</t>
  </si>
  <si>
    <t>{"awarded":"other","description":"NHSC LRP - Loan repayments for 1 year of obligated service will be made no later than the end of the fiscal year in which the individual completes such year of service. \r\n\r\nNHSC S2S - Loan repayments for 3 years of obligated service will be made no later than the end of the fiscal year in which the individual completes such year of service.\r\n\r\nNHSC SP - Each award covers 1 to 4 years of support, as requested. No awardees may receive more than 4 years of support. \r\n\r\nSLRP - Applicants may propose a project period of up to 4 years. However, funds are distributed in yearly budget periods subject to the availability of funds. States are asked to commit the full amount of funding for their loan repayment awards to practitioners in the current fiscal year to avoid out-year commitments for additional Federal funds. ","awardedDescription":"Recipients  drawdown funds, as necessary, from the Payment Management System (PMS), the centralized web based payment system for HHS awards."}</t>
  </si>
  <si>
    <t>[{"code":"program","isSelected":true,"description":"NHSC SP - Annual reports by schools indicating average student educational expenses. The academic institution where the student is enrolled must complete and submit a Verification of Enrollment Form each semester as a full-time student pursuing the program for which the scholarship was awarded. \r\n\r\nNHSC SP, NHSC LRP, and S2S LRP - The employing facility must complete and send a semi-annual In-Service Verification form verifying that the participating health professional is providing full-time or half-time service. The certification includes a signature by an appropriate official of the facility. \r\n\r\nSLRP – Both program and financial reports are required. Recipient States must submit: (1) a Financial Report within 90 days of the end of each budget period; (2) Semi-Annual Field Strength Reports through the HRSA Electronic Handbooks System (EHBs); (3) annual performance and non-competing continuation progress report(s) through the EHBs; (4) a Final Report due 90 days after the project period ends.\r\n"},{"code":"cash","isSelected":false},{"code":"progress","isSelected":true,"description":"SLRP – Both program and financial reports are required. Recipient States must submit: (1) a Financial Report within 90 days of the end of each budget period; (2) Semi-Annual Field Strength Reports through the HRSA Electronic Handbooks System (EHBs); (3) annual non-competing continuation progress report(s) through the EHBs; (4) a Final Report due 90 days after the project period ends. "},{"code":"expenditure","isSelected":false},{"code":"performanceMonitoring","isSelected":false}]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</si>
  <si>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Annual audits do not apply to NHSC LRP, NHSC SP and S2S LRP."}</t>
  </si>
  <si>
    <t>None for NHSC LRP, NHSC SP and S2S LRP. _x000D_
_x000D_
SLRP Grantees are required to maintain grant accounting records 3 years from the date they submit the final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</si>
  <si>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(Direct Payments for Specified Use) FY 17$149,888,000.00; FY 18 est $164,349,000.00; FY 19 est $167,000.00; FY 16$164,997,994.00; - NHSC LRP(Direct Payments for Specified Use) FY 17$33,722,000.00; FY 18 est $38,000,000.00; FY 19 est $38,000,000.00; FY 16$42,877,908.00; - NHSC SP(Project Grants) FY 17$0.00; FY 18 est $0.00; FY 19 est $0.00; FY 16$0.00; - SLRP(Direct Payments for Specified Use) FY 17$20,000,000.00; FY 18 est $20,000,000.00; FY 19 est $20,000,000.00; FY 16$10,672,075.00; - NHSC S2S</t>
  </si>
  <si>
    <t>NHSC LRP - New awards for FY16 ranged from $556 to $50,000; with an average new award of $43,281._x000D_
_x000D_
NHSC S2S - New awards for FY16 range from $19,965 to $120,000; with an average new award of $116,000._x000D_
_x000D_
NHSC SP - New awards for FY16 ranged from $33,868 to $462,670; with an average award of $205,580._x000D_
_x000D_
SLRP (Project Grants for FY16) – Not applicable.</t>
  </si>
  <si>
    <t xml:space="preserve">Please see application process for NHSC LRP, NHSC SP and S2S LRP at http://nhsc.hrsa.gov/_x000D_
_x000D_
For SLRP:_x000D_
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http://www.hrsa.gov/grants/hhsgrantspolicy.pdf._x000D_
</t>
  </si>
  <si>
    <t>{"flag":"appendix","description":"See Regional Agency Offices."}</t>
  </si>
  <si>
    <t>Division of National Health Service Corps, Bureau of Health Workforce (BHW) Health Resources and Services AdministrationRoom 14N56, 5600 Fishers Lane, Rockville, MD 20857 Email:&lt; a href='mailto:nhscupdate@hrsa.gov'&gt;nhscupdate@hrsa.gov&lt;/a&gt;Phone: (301) 594-4400;</t>
  </si>
  <si>
    <t>http://nhsc.hrsa.gov</t>
  </si>
  <si>
    <t xml:space="preserve">93.162 National Health Service Corps Loan Repayment Program; 93.165 Grants to States for Loan Repayment Program; 93.288 National Health Service Corps Scholarship Program; </t>
  </si>
  <si>
    <t>NHSC LRP - Priority will be given to individuals who demonstrate a commitment to practicing in underserved communities and those from disadvantaged backgrounds. In addition, priority may be given to applicants whose training is in a health discipline or specialty determined by the Secretary of Health and Human Services to be needed by the NHSC and who the Secretary determines are committed to serve in health professional shortage areas.
NHSC S2S - Priority will be given to applicants who have a disadvantaged background and characteristics likely to remain in a HPSA as identified by their essay and letters of recommendation.
NHSC SP - By statute, first priority will be given to any applicant for such assistance, who has previously received a scholarship under this section or under section 758 of the PHS Act. Second priority will be given to all students who have characteristics which increase the probability they will continue professional practice in a Health Professional Shortage Area when they complete their service obligation, and third priority will be given to students who are from a disadvantaged background 
SLRP - 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</si>
  <si>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Jul 30,2011</t>
  </si>
  <si>
    <t>https://beta.sam.gov/fal/0d2d9d406a6242f9bb4e7d77a09006f9/view</t>
  </si>
  <si>
    <t xml:space="preserve">PPHF: State Nutrition, Physical Activity, and Obesity Programs - financed in part by PPHF </t>
  </si>
  <si>
    <t>Nutrition, Physical Activity, and Obesity Programs - financed solely by PPHF funds</t>
  </si>
  <si>
    <t>{"list":[{"act":{"description":"Public Health Service Act , Title 42, Section 243, 247b(k)(2); and the Patient Protection and Affordable Care Act, Public Health Service Act, 42 U.S. Code 241(a) and 247b (k) 2311, section 4201 Public Health Service Act, Title 42, Section 241, 243, 247b(k)(2) and 301; and Title IV Section 4002 Public Health and Prevention Fund"},"authorizationTypes":{"USC":false,"act":true,"statute":false,"publicLaw":false,"executiveOrder":false}}]}</t>
  </si>
  <si>
    <t>To provide leadership of strategic public health efforts to prevent and control obesity, chronic disease, and other health conditions through regular physical activity and good nutrition.  To combat obesity and obesity-related diseases through state programs, applied research, surveillance, training and technical assistance, intervention development and evaluation, policy, system and environmental change, communication and social marketing, and program and partnership development</t>
  </si>
  <si>
    <t>{"description":"Some grantees will be subject to, costs will be determined by HHS regulations 45 CFR 74, Subpart Q. OMB Circular No. A-87 applies to this program. ","isApplicable":true}</t>
  </si>
  <si>
    <t>{"environmentalImpact":{"reports":[{"isSelected":true,"reportCode":"ExecutiveOrder12372"},{"isSelected":true,"reportCode":"otherRequired"}]},"description":"Must comply with Executive Order 12372"}</t>
  </si>
  <si>
    <t>{"description":"Applicants must download application forms from www.Grants.gov.   Applications must be submitted electronically at www.Grants.gov.   HHS/CDC grants policies as described in the HHS Grants Policy Statement will apply to the applications submitted and awards made in response to this Funding Opportunity Announcement (FOA).  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PGOTIM@cdc.gov.    "}</t>
  </si>
  <si>
    <t xml:space="preserve">If additional support is desired to continue a  project beyond the approved project period, an application for competing continuation must be submitted for review in the same manner as a new application. Projects are renewable for periods of 1 to 3 years. </t>
  </si>
  <si>
    <t>{"types":{"moe":false,"formula":false,"matching":true},"matching":{"requirementFlag":"voluntary","percent":"0","description":"Cost sharing is recommended from non-Federal  sources in an amount not less than $1 for each $4 of Federal funds awarded for some types of grantees. "}}</t>
  </si>
  <si>
    <t>{"awarded":"other","description":"Assistance is available for a 12-month budget period within project periods ranging from 1 to 5 years. After awards are issued, funds are released in accordance with the payment procedure established by the grantee institution with DHHS, which may be an Electronic Transfer System or a Monthly Cost Request System. Method of awarding/releasing assistance: lump sum. ","awardedDescription":"Notice of Award"}</t>
  </si>
  <si>
    <t>[{"code":"program","isSelected":false},{"code":"cash","isSelected":false},{"code":"progress","isSelected":true,"description":" Interim reporting requirements may be delineated in the FOA.  Progress reports are required annually. Interim reporting requirements may be delineated in the FOA. Financial status reports are required annually. Progress reports are required annually. Upon completion of the project, performance reports are required. Interim reporting requirements may be delineated in the FOA. "},{"code":"expenditure","isSelected":true,"description":"Financial status and progress reports are required annually. Upon completion of the project, final financial status and performance reports are required. Upon completion of the project, final financial status reports are required. "},{"code":"performanceMonitoring","isSelected":false}]</t>
  </si>
  <si>
    <t xml:space="preserve">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 </t>
  </si>
  <si>
    <t>(Cooperative Agreements) FY 17$0.00; FY 18 est $0.00; FY 19 est $0.00; FY 16$0.00; - Program ended this CFDA can be archived</t>
  </si>
  <si>
    <t>$50,000 to $16M</t>
  </si>
  <si>
    <t xml:space="preserve">Regulations governing this program are published in the application kit and identified on the notices of award. PHS Grants Policy Statement No. 94-50,000 (Revised) April l, 1994. Code of Federal Regulations 45 CFR Part 72._x000D_
_x000D_
</t>
  </si>
  <si>
    <t>http://www.Grants.gov</t>
  </si>
  <si>
    <t xml:space="preserve">Applications are reviewed on the basis of scientific/technical merit, with attention given to such matters as: (1) The degree to which the applicant satisfies the essential requirements and possesses other desired characteristics, such as depth, breadth, and scientific merit of the overall application relative to the types of research and demonstration projects proposed; (2) clarity of purpose and overall qualifications, adequacy and appropriateness of personnel to accomplish proposed prevention research projects and demonstration projects, and the nation's health priorities and needs; (3) ability to generalize, translate and disseminate to State or local health departments, boards of education and other appropriate national regional, and local public health agencies and organizations; (4) reasonableness of the proposed budget in relation to the work proposed. Additional criteria will be listed in individual funding opportunity announcements. _x000D_
_x000D_
</t>
  </si>
  <si>
    <t>https://beta.sam.gov/fal/767d590eeca34faf9f201d6d85f56036/view</t>
  </si>
  <si>
    <t>Transitional Living for Homeless Youth</t>
  </si>
  <si>
    <t>Transitional Living Program (TLP) and Maternity Group Homes (MGH)</t>
  </si>
  <si>
    <t>{"list":[{"act":{"description":"Reconnecting Homeless Youth Act of 2008\r\nRunaway and Homeless Youth Act "},"publicLaw":{"congressCode":"110","number":"378"},"USC":{"title":"34","section":"11201-11281"},"authorizationTypes":{"USC":true,"act":true,"publicLaw":true},"usc":{"title":"34","section":"11201-11281"}},{"parentAuthorizationId":"66589d88b1c84d0d63612af29949bc0b","USC":{"title":"34","section":"11221"},"authorizationTypes":{"USC":true},"usc":{"title":"34","section":"11221"}}]}</t>
  </si>
  <si>
    <t>The primary goal of the Transitional Living Program (TLP)/Maternity Group Home (MGH) is to help runaway and homeless youth between the ages of 16 to under 22 establish sustainable living and well-being for themselves and if applicable, their dependent child(ren). Through the provision of residential stay up to 540 days and comprehensive services, TLP youth between the ages of 16 to under 22 will realize improvements in four core outcome areas: stable housing, education/employment, permanent connections, and well-being.</t>
  </si>
  <si>
    <t>States, localities, private entities, and coordinated networks of such entities are eligible to apply for a Transitional Living Program grant unless they are part of the law enforcement structure or the juvenile justice system.  Federally recognized Indian organizations are also eligible to apply for grants as private, nonprofit agencies. Faith-based organizations and small community-based organizations are eligible to apply.</t>
  </si>
  <si>
    <t>Homeless youth (ages 16 to under 22) are the beneficiaries.</t>
  </si>
  <si>
    <t>{"description":"Nonprofit organizations must submit proof of nonprofit status.  Applicable costs and administration procedures will be determined in accordance with Part 75 of Title 45, Code of Federal Regulations.","isApplicable":true}</t>
  </si>
  <si>
    <t>{"description":"Application for Federal Assistance, Standard Form 424 must be submitted.  Specific instructions are published via the Internet under the Form section at the following website address: http://www.acf.hhs.gov/grants."}</t>
  </si>
  <si>
    <t>All applications are reviewed by panels of nonfederal experts, which assigns scores according to the published criteria in the funding opportunity announcement.  The panels' scores are factored into the recommendations for funding.  Scores and recommendations are reviewed by the Associate Commissioner of the Family and Youth Services Bureau, who makes recommendations to the ACYF Commissioner, who makes the final funding decisions.</t>
  </si>
  <si>
    <t>Awards are made for three-year project periods; funding after the first year is dependent upon satisfactory performance, availability of funds, and determination that continued funding would be in the best interest of the government.</t>
  </si>
  <si>
    <t>{"types":{"moe":false,"formula":false,"matching":true},"formula":{"title":"","chapter":"","part":"","subPart":"","publicLaw":"","description":""},"matching":{"requirementFlag":"mandatory","percent":"10","description":"Matching Requirements: Percent: 10%. Federal share of grant is up to 90 percent. The nonfederal share may be in cash or in-kind contributions, although applicants are encouraged to meet their match requirements through cash contributions. \r\n"},"moe":{"description":""}}</t>
  </si>
  <si>
    <t>{"awarded":"other","description":"Grants are awarded competitively for project periods of three years. Funded applicants receive their full award amount each year of the three year funding cycle.","awardedDescription":"Annually."}</t>
  </si>
  <si>
    <t>[{"code":"program","isSelected":false,"description":""},{"code":"cash","isSelected":false,"description":"Reports are submitted quarterly using the SF-272 Federal Cash Transaction Report through the payment management system. "},{"code":"progress","isSelected":true,"description":"Performance progress reports are submitted by each grantee semi-annually. "},{"code":"expenditure","isSelected":true,"description":"A final SF- 425 financial report is due at the completion of the three year funding cycle. Expenditure reports are required semi-annually using the SF-425 Financial Status Report. "},{"code":"performanceMonitoring","isSelected":true,"description":"Federal program specialists conduct on-site monitoring visits in concert with the information from RHY-HMIS to assess performance. "}]</t>
  </si>
  <si>
    <t xml:space="preserve">(Project Grants) FY 17$43,274,791.00; FY 18 est $51,086,900.00; FY 19 est $43,274,791.00; - </t>
  </si>
  <si>
    <t>Range of grant is $100,000 to $200,000; the average grant is $193,910.</t>
  </si>
  <si>
    <t>{"list":[{"fiscalYear":2016,"description":"ACF will award 198 continuation awards to support existing programs.  ACF awarded 198 continuation awards to support existing programs. "},{"fiscalYear":2017,"description":"ACF awarded 127 continuation awards to support existing programs and approximately 109 new awards."},{"fiscalYear":2018,"description":"ACF will award 226 awards, to include approximately 93 new awards and 133 grant awards to support existing programs."}],"isApplicable":true}</t>
  </si>
  <si>
    <t>Contact Headquarters Office listed below for available literature.  You may also get information on the Family and Youth Services Bureau website at the following address http://www.hhs.gov/programs/fysb under the "About" section. _x000D_
_x000D_
Information is also available through the National Clearinghouse on Families and Youth, 5515 Security Lane, Suite 800, North Bethesda, MD 20852. Telephone: (301) 608-8098.  Fax: (301) 608-8721. The National Clearinghouse on Families and Youth website address is www.ncfy.com.</t>
  </si>
  <si>
    <t>{"flag":"appendix","description":"Contact:  Administration for Children and Families, Family and Youth Services Bureau, Division of Adolescent Development and Support ."}</t>
  </si>
  <si>
    <t>Christopher Holloway 330 C. Street, SW, Washington, DC 20201 Email:&lt; a href='mailto:christopher.holloway@acf.hhs.gov'&gt;christopher.holloway@acf.hhs.gov&lt;/a&gt;Phone: (202) 205-9560   ;</t>
  </si>
  <si>
    <t>https://www.acf.hhs.gov/fysb</t>
  </si>
  <si>
    <t xml:space="preserve">93.623 Basic Center Grant; 93.557 Education and Prevention Grants to Reduce Sexual Abuse of Runaway, Homeless and Street Youth; 93.674 John H. Chafee Foster Care Program for Successful Transition to Adulthood; </t>
  </si>
  <si>
    <t>Applications will be evaluated based on the criteria published in the Funding Opportunity Announcement located on the following website address: http://www.acf.hhs.gov/grants/grants_fysb.html.</t>
  </si>
  <si>
    <t>https://beta.sam.gov/fal/815d4be693384e3daf1ec3a3b9c61e6b/view</t>
  </si>
  <si>
    <t>Abandoned Infants</t>
  </si>
  <si>
    <t>{"list":[{"act":{"description":"Abandoned Infants Assistance Act of 1988, Section 101, Public Law 100-505, as amended."},"authorizationTypes":{"act":true}},{"act":{"description":"Abandoned Infants Assistance Act of 1988, Section 101 of Public Law 111-320, the CAPTA Reauthorization Act of 2010."},"USC":{"title":"42","section":"670"},"authorizationTypes":{"USC":true,"act":true},"usc":{"title":"42","section":"670"}}]}</t>
  </si>
  <si>
    <t>To develop, implement and operate projects to demonstrate methods to:  (1) prevent the abandonment of infants and young children, including the provision of services to members of the family for any condition that increases the probability of abandonment of an infant or young child; (2) identify and address the needs of abandoned infants and young children; (3) assist abandoned infants and young children to reside with their natural families or in foster care, as appropriate; (4) recruit, train and retain foster families for abandoned infants and young children; (5) carry out residential care programs for abandoned infants and young children, who are unable to reside with their natural families or to be placed in foster care; (6) carry out programs of respite care for families and foster families of infants and young children described in subsection (b); (7) recruit and train health and social services personnel to work with families, foster care families and residential care programs for abandoned infants and young children; and (8) prevent the abandonment of infants and young children, and to care for the infants and young children who have been abandoned, through model programs providing health, educational, and social services at a single site in a geographic area in which a significant number of infants and young children described in subsection (b) reside (with special consideration given to applications from entities that will provide the services of the project through community-based organizations). This program also funds technical assistance, including training, with respect to the planning, development and operation of the projects described in Section 101 of the Abandoned Infants Assistance Act.</t>
  </si>
  <si>
    <t>State or local governments; federally- recognized Indian tribal governments; U.S. territories and possessions; and nonprofit organizations and universities.</t>
  </si>
  <si>
    <t>Infants and young children impacted by HIV/AIDS and or substance abuse, their parents, families, and other caretakers.</t>
  </si>
  <si>
    <t>{"description":"Requirements will be specified in pertinent Funding Opportunity Announcements.","isApplicable":true}</t>
  </si>
  <si>
    <t>{"description":"Application procedure can be obtained at: http://www.acf.hhs.gov/grants/index.html or by contacting Headquarters Office, listed below, for application information."}</t>
  </si>
  <si>
    <t>Applications for funding are reviewed and scored by at least three non-federal subject matter experts. Final funding decision will be made by Commissioner, ACYF.</t>
  </si>
  <si>
    <t xml:space="preserve">Three to six months. </t>
  </si>
  <si>
    <t>Appeals are processed in accordance with HHS regulations at 45 CFR Part 16.</t>
  </si>
  <si>
    <t xml:space="preserve">Multi-year projects are funded on an annual basis through submission of a non-competing continuation application. Continuation of funding is subject to availability of funds, submission of program and financial reports, and grantee performance. </t>
  </si>
  <si>
    <t>{"types":{"moe":false,"formula":false,"matching":false},"formula":{"title":"","chapter":"","part":"","subPart":"","publicLaw":"","description":""},"matching":{"requirementFlag":"voluntary","percent":"0","description":"This program has no statutory formula for matching."},"moe":{"description":""}}</t>
  </si>
  <si>
    <t>{"awarded":"other","description":"Grants will be made for a period up to 48 months.","awardedDescription":"Grant awards are managed by a payment management system that manages grant payment requests, drawdowns, and disbursements."}</t>
  </si>
  <si>
    <t>[{"code":"program","isSelected":true,"description":"Grantees are required to submit semi-annual program reports. Final reports are due 90 days after completion of the grant. Grantees are required to submit semi-annual financial reports. Final financial reports are due 90 days after the completion of the grant."},{"code":"cash","isSelected":true,"description":"Financial reporting is conducted via the SF-425."},{"code":"progress","isSelected":true,"description":"Progress reports are included in program reports."},{"code":"expenditure","isSelected":true,"description":"Expenditures are reported as part of the financial report conducted via the SF-425."},{"code":"performanceMonitoring","isSelected":true,"description":"Grantees report on performance in semi annual program reports. "}]</t>
  </si>
  <si>
    <t>Records must be maintained for 3 years.</t>
  </si>
  <si>
    <t>(Project Grants (Discretionary)) FY 17$411,402.00; FY 18 est $0.00; FY 19 est $0.00; FY 16$0.00; - No new funding has been provided for this program after FY 2015.</t>
  </si>
  <si>
    <t>In FY 2017 there were no new awards.</t>
  </si>
  <si>
    <t>{"list":[{"fiscalYear":2016,"description":"It is anticipated that no grants will be awarded. No grants were awarded. "},{"fiscalYear":2017,"description":"It is anticipated that no new grants will be awarded."}],"isApplicable":true}</t>
  </si>
  <si>
    <t>Jan Rothstein330 C Street, S.W., Room 3519C, Washington, DC 20201 Email:&lt; a href='mailto:jan.rothstein@acf.hhs.gov'&gt;jan.rothstein@acf.hhs.gov&lt;/a&gt;Phone: (202) 401-5073;</t>
  </si>
  <si>
    <t>http://www.acf.hhs.gov/programs/cb.</t>
  </si>
  <si>
    <t>Contact Headquarters Office for specific criteria.</t>
  </si>
  <si>
    <t>https://beta.sam.gov/fal/ef40770ac0fa4992be84bc856d42c804/view</t>
  </si>
  <si>
    <t>The objectives of the Promoting Safe and Stable Families program are: 1) to prevent child maltreatment among families at risk through the provision of supportive family services; 2) to assure children's safety within the home and preserve intact families in which children have been maltreated, when the family's problems can be addressed effectively; 3) to address the problems of families whose children have been placed in foster care so that reunification may occur in a safe and stable manner; 4) to support adoptive families by providing support services as necessary to that they can make a lifetime commitment to their children.  This is accomplished through the issuance of grants to state child welfare agencies, territories, and eligible Indian tribes to  serve families at risk or in crisis, to develop or expand and operate coordinated programs of community-based family support services, family preservation services, family reunification services, and adoption promotion and support services. 
In addition, a portion of funds is reserved for a separate formula grant for states and territories to support monthly caseworker visits with children who are in foster care. A small proportion of appropriated funds are reserved for research, evaluation, and technical assistance, which may be awarded competitively through contracts or discretionary grants.</t>
  </si>
  <si>
    <t>(1) Formula Grants: States, the District of Columbia, Puerto Rico, the U. S. Virgin Islands, the Northern Marianas,  Guam, American Samoa, and Federally-recognized Indian tribes are eligible applicants. For caseworker visit funds, only states and territories are eligible applicants.  (2) Discretionary Grants: States, local governments, tribes, public agencies or private agencies or organizations (or combinations of such agencies or organizations) with expertise in providing, evaluating and/or providing technical assistance related to family preservation, family support, family reunification and adoption promotion and support.</t>
  </si>
  <si>
    <t>Families and children who need services to assist them to stabilize their lives, strengthen family functioning, prevent out-of-home placement of children, enhance child development and increase competence in parenting abilities, facilitate timely reunification of the child, and promote appropriate adoptions.</t>
  </si>
  <si>
    <t>{"description":"Formula Grants: The state agency which administers the social services program under Title XX of the Social Security Act (Social Services Block Grant) must also be the agency which administers the Title IV-B programs. Discretionary Grants: Nonprofit agencies must submit proof of nonprofit status. Applicable costs and administrative procedures will be determined in accordance with 45 CFR Part 75. ","isApplicable":true}</t>
  </si>
  <si>
    <t>{"description":"Application Procedure (1) Formula Grants: A 5-year agency plan must be submitted.  A full plan (every five years) or a plan update is due for submission by June 30th of each year. The plan must be jointly developed by the Secretary and the state or Indian tribe and written after consultation by the agency with appropriate public and non-profit private agencies and community-based organizations. The plan must coordinate the provision of services under Title IV-B with services under other Federal or federally-assisted programs serving the same populations. (2) Discretionary Grants: Announcement of availability of funds is posted on the www.grants.gov website and on the ACF website at: http://www.acf.hhs.gov/grants/open/foa. Eligible applicants submit applications by specified deadlines. "}</t>
  </si>
  <si>
    <t>Formula Grants: Funds will be awarded after the agency plan, or annual update is submitted and approved.
Discretionary Grants: Applications for funding are reviewed and scored by panels of at least three non-federal subject matter experts. Final funding decisions will be made by Commissioner, ACYF.</t>
  </si>
  <si>
    <t>{"flag":"yes","description":"The plan or its annual update is June 30 of each year.","list":[]}</t>
  </si>
  <si>
    <t>Formula Grants: The agency plan or its annual update is due June 30 of each year. Approval/disapproval by the Children's Bureau is due September 30 of each year. 
Discretionary Grants: From three to six months.</t>
  </si>
  <si>
    <t>Appeals are processed in accordance with HHS regulations at 45 CFR 16.</t>
  </si>
  <si>
    <t>Discretionary Grants: Grants are generally available for a 12-, 24-, or 36- month period. Some may be renewed for up to a total of 5 years. Multiple-year projects are funded on an annual basis through submission of a non-competing continuation application. Continuation funding is subject to availability of funds, submission of program and financial reports, and grantee performance.</t>
  </si>
  <si>
    <t>{"types":{"moe":true,"formula":true,"matching":true},"formula":{"title":"Social Security Act","chapter":"Sections 433 and 437","part":"","subPart":"","publicLaw":"","description":""},"matching":{"requirementFlag":"voluntary","percent":"25","description":"(1) Formula Grants: State allotments are computed based on the number of children receiving food stamps over a three year rolling average. Allotments to Indian tribes, including tribal consortia are based on a percent set aside of the total appropriation in each fiscal year and computed based on the number of children in the tribe compared to the total number of children in eligible Indian tribes. However, grants will not be made to Indian tribes whose allotment is less than $10,000. Allotments to territories are based on the formula in subpart 1 of Title IV-B. Matching Requirements: FFP is available up to the full allotment at the rate of 75 percent for allowable program expenditures made by the grantee.  Grantees must provide a 25 percent match for these expenditures.  \r\n\r\n(2) Discretionary Grants: The funding formula and matching requirements are described in each program announcement."},"moe":{"description":"A MOE requirement is applicable to the formula grants to states.  Specifically, states may not use the Federal funds under title IV-B, subpart 2, to supplant Federal or non-Federal funds for existing family preservation and family support services as of 1992 (base year).  The discretionary grants component of this program does not have MOE requirements. \r\n"}}</t>
  </si>
  <si>
    <t>{"awarded":"other","description":"(1) Formula Grants: Grants are available for obligation and liquidation in the FY granted and in the subsequent FY.  Grant awards are made quarterly through a letter of credit. An electronic fund transfer system will be used for monthly cash draws from Federal Reserve Banks. \n\n(2) Discretionary Grants: Grants are generally available for a 12, 24, or 36- month period. Some may be renewed for up to a total of 5 years. Renewal funding for multiple-year grants is dependent upon grantee performance and availability of funds.","awardedDescription":"Discretionary grant awards are managed by a payment management system that manages grant payment requests, drawdowns, and disbursements. "}</t>
  </si>
  <si>
    <t>[{"code":"program","isSelected":true,"description":"(1) Formula Grants: After the end of each of the first four fiscal years, the states, territories, and Indian tribes must submit an interim review of progress toward accomplishment of the goals in the state or tribal plan. After the end of the fifth fiscal year, the states, territories, and Indian tribes must perform a final review of progress toward accomplishment of the goals.  An SF-425 financial status report must be submitted for the funds awarded in each Federal fiscal year (FFY) within three months after the close of the FFY in which the funds were granted (interim report) and again within three months after the close of the subsequent FFY (final report).  Performance monitoring of state agencies is conducted through the Child and Family Services Review (CFSR) process in accordance with 45 CFR 1355.31 - 1355.37. \r\n\r\n(2) Discretionary Grants: Grantees are required to submit semi-annual program reports.  Final reports are due 90 days after completion of the grant. Grantees are required to submit semi-annual financial reports. Final financial reports are due 90 days after completion of the grant."},{"code":"cash","isSelected":false,"description":"Financial reporting is conducted via the PSC-272 and SF-425.  "},{"code":"progress","isSelected":true,"description":"Progress reports are included in program reports."},{"code":"expenditure","isSelected":true,"description":"Expenditure reports are included in financial reports"},{"code":"performanceMonitoring","isSelected":true,"description":"."}]</t>
  </si>
  <si>
    <t>{"isApplicable":true,"description":" Audits are conducted in accordance with the requirement of 45 CFR Part 75 Subpart F."}</t>
  </si>
  <si>
    <t xml:space="preserve">(1) Formula Grants: Grantees must develop and maintain records which permit review of expenditures in accordance with the provisions of 45 CFR Part 75.   Discretionary Grants: All financial records are to be maintained for 3 years after termination of the project or until audit is completed, whichever comes first. </t>
  </si>
  <si>
    <t xml:space="preserve">(Formula Grants) FY 17$326,671,996.00; FY 18 est $322,718,755.00; FY 19 est $325,000,000.00; FY 16$269,891,000.00; - (Cooperative Agreements (Discretionary Grants)) FY 17$2,349,912.00; FY 18 est $2,349,921.00; FY 19 est $2,400,000.00; FY 16$59,692,755.00; - </t>
  </si>
  <si>
    <t>In FY 2017, formula grants for main grant program: states, territories, and tribes ranged from  $1,935 to $26,939,151 with an average of $1,333,355.</t>
  </si>
  <si>
    <t>{"list":[{"fiscalYear":2016,"description":"It is anticipated that 502 formula grants to states, territories and tribes will be awarded. It is anticipated that 12 discretionary grants will be awarded. 245 formula grants were awarded to states, territories and tribes. 239  discretionary grants were awarded. "},{"fiscalYear":2017,"description":"245 formula grants were awarded to states, territories, and tribes and 239 discretionary grants were awarded."},{"fiscalYear":2018,"description":"It is anticipated that 245 formula grants will be awarded to states, territories, and tribes and 239 discretionary grants will be awarded."}],"isApplicable":true}</t>
  </si>
  <si>
    <t>{"flag":"appendix","description":"Contact Children's Bureau Regional Program Managers."}</t>
  </si>
  <si>
    <t>Eileen West,330 C Street SW, Room 3509B, Washington, DC 20201 Email:&lt; a href='mailto:eileen.west@acf.hhs.gov'&gt;eileen.west@acf.hhs.gov&lt;/a&gt;Phone: (202) 205-8438;</t>
  </si>
  <si>
    <t xml:space="preserve">93.087 Enhance Safety of Children Affected by Substance Abuse; 93.648 Child Welfare Research Training or Demonstration ; 93.645 Stephanie Tubbs Jones Child Welfare Services Program; 93.667 Social Services Block Grant; 93.659 Adoption Assistance; 93.586 State Court Improvement Program; </t>
  </si>
  <si>
    <t>https://beta.sam.gov/fal/2bd24a2094cc48e3b76d205db9046ec2/view</t>
  </si>
  <si>
    <t>Education and Prevention Grants to Reduce Sexual Abuse of Runaway, Homeless and Street Youth</t>
  </si>
  <si>
    <t>Street Outreach Program (SOP)</t>
  </si>
  <si>
    <t>{"list":[{"act":{"description":"Reconnecting Homeless Youth Act of 2008\r\nRunaway and Homeless Youth Act "},"publicLaw":{"congressCode":"110","number":"378 Part E"},"USC":{"title":"34","section":"11201-11281"},"authorizationTypes":{"USC":true,"act":true,"publicLaw":true},"usc":{"title":"34","section":"11201-11281"}}]}</t>
  </si>
  <si>
    <t>The Service Connection for Youth on the Streets, also referred to as the Street Outreach Program (SOP) makes grants available to nonprofit agencies for the purpose of providing street-based services to runaway, homeless and street youth who have been subjected to, or are at risk of being subjected to sexual abuse, prostitution, human trafficking, sexual exploitation, or other forms of victimization.</t>
  </si>
  <si>
    <t>Private, nonprofit agencies are eligible to apply for Street Outreach Program grants. Federally recognized Indian organizations are also eligible to apply for grants as private, non-profit agencies.</t>
  </si>
  <si>
    <t>Runaway and homeless street youth are the beneficiaries of SOPs.</t>
  </si>
  <si>
    <t>{"description":"Nonprofit organizations must submit proof of nonprofit status. Applicable costs and administrative procedures will be determined in accordance with 45 CFR 75, Subpart E. 2 CFR 200, Subpart E - Cost Principles applies to this program. ","isApplicable":false}</t>
  </si>
  <si>
    <t>{"environmentalImpact":{"reports":[{"isSelected":true,"reportCode":"ExecutiveOrder12372"},{"isSelected":true,"reportCode":"otherRequired"}]},"description":"Consultation or assistance is available from the Family and Youth Services Bureau (FYSB), Administration for Children and Families, Department of Health and Human Services.  An applicant should consult the office or official designated as the Single Point of Contact (SPOC) in his or her State for more information on the process. (NOTE: State/territory participation in the intergovernmental review process does not signify applicant eligibility for financial assistance under a program. A potential applicant must meet the eligibility requirements of the program for which it is applying prior to submitting an application to its SPOC). Environmental impact information is not required for this program."}</t>
  </si>
  <si>
    <t>{"description":"Application for Federal Assistance, Standard Form 424 must be submitted. Specific instructions are published via the Internet under the Form section at the following website address: http://www.acf.hhs.gov/grants.","isApplicable":true}</t>
  </si>
  <si>
    <t>All applications are reviewed by panels of nonfederal experts which assigns scores according to the published evaluation criteria in the funding opportunity announcement. The panels' scores are factored into the recommendations for funding. Scores and recommendations are reviewed by the Associate Commissioner of the Family and Youth Services Bureau. Recommendations are made to the ACYF Commissioner, who makes the final funding decisions.</t>
  </si>
  <si>
    <t>Awards are generally made for 3-year project periods; funding for the second and third year is dependent upon satisfactory performance and availability of funds.</t>
  </si>
  <si>
    <t>{"types":{"moe":false,"formula":false,"matching":true},"formula":{"title":"","chapter":"","part":"","subPart":"","publicLaw":"","description":""},"matching":{"requirementFlag":"mandatory","percent":"0","description":"This program has no statutory formula.\r\n\r\nMatching Requirements: Grantee must provide a nonfederal share or match of at least 10 percent of the Federal funds awarded. The nonfederal share may be met by cash or in-kind contributions, although applicants are encouraged to meet their match requirements through cash contributions.\r\nMOE requirements are not applicable to this program."},"moe":{"description":""}}</t>
  </si>
  <si>
    <t>{"awarded":"other","description":"Grants will be awarded for a period of 36 months.","awardedDescription":"Method of awarding/releasing assistance: annually."}</t>
  </si>
  <si>
    <t>[{"code":"program","isSelected":false,"description":""},{"code":"cash","isSelected":false,"description":"Reports are submitted quarterly using the SF-272 Federal Cash Transaction Report through the payment management system. "},{"code":"progress","isSelected":true,"description":"A final SF- 425 financial report is due at the completion of the three year funding cycle. Performance progress reports are submitted by each grantee semi-annually."},{"code":"expenditure","isSelected":true,"description":" Expenditure reports are required semi-annually using the SF-425 Financial Status Report. "},{"code":"performanceMonitoring","isSelected":true,"description":"Federal program specialists conduct on-site monitoring visits in concert with the information from RHY-HMIS to assess performance."}]</t>
  </si>
  <si>
    <t xml:space="preserve">All financial records are to be maintained 3 years after termination of the project or until audit is completed, whichever occurs first. </t>
  </si>
  <si>
    <t xml:space="preserve">(Project Grants (Discretionary)) FY 17$15,967,750.00; FY 18 est $15,426,900.00; FY 19 est $15,426,900.00; - </t>
  </si>
  <si>
    <t>$100,000 to $150,000 per budget period; average award is $134,458</t>
  </si>
  <si>
    <t>{"list":[{"fiscalYear":2016,"description":"It is anticipated that 95 grants awards will be made to include 46 new grant awards and 49 grant awards to support existing programs.  The Street Outreach Program awarded a total of 96 grants. "},{"fiscalYear":2017,"description":"A total of 93 grant awards were made in FY 2017, to include 14 new grant awards and 79 grant awards to support existing programs."},{"fiscalYear":2018,"description":"It is anticipated that 90 grant awards will be made to include 33 new grant awards and 57 grant awards to support existing programs."}],"isApplicable":true}</t>
  </si>
  <si>
    <t>Contact Headquarters Office listed below for available literature. You may also get information on the Family and Youth Services Bureau's website at the following address http://www.acf.hhs.gov/programs/fysb under the "About" section._x000D_
_x000D_
Information is also available through the National Clearinghouse on Families and Youth, 5515 Security Lane, Suite 800, North Bethesda, MD 20852. Telephone: (301) 608-8098. Fax: (301) 608- 8721. The National Clearinghouse on Families and Youth website address is http://www.http://ncfy.acf.hhs.gov and general email address is info@ncfy.com.</t>
  </si>
  <si>
    <t>{"flag":"none","description":"Contact:  Administration for Children and Family, Family and Youth Services Bureau, Division of Adolescent Development and Support."}</t>
  </si>
  <si>
    <t>Christopher Holloway 330 C. Street, SW, Washington, DC 20024 Email:&lt; a href='mailto:christopher.holloway@acf.hhs.gov'&gt;christopher.holloway@acf.hhs.gov&lt;/a&gt;Phone: (202) 205-9560   ;</t>
  </si>
  <si>
    <t xml:space="preserve">93.623 Basic Center Grant; 93.550 Transitional Living for Homeless Youth; </t>
  </si>
  <si>
    <t xml:space="preserve">Applications are evaluated based upon the criteria published in the Funding Opportunity Announcement located on the following website address: http://www.acf.hhs.gov/grants/grants_fysb.html. Organizations with experience in providing services to homeless youth are given priority. </t>
  </si>
  <si>
    <t>https://beta.sam.gov/fal/1fbe8f5e34ea46f3871b09b482724a1a/view</t>
  </si>
  <si>
    <t>(TANF)</t>
  </si>
  <si>
    <t>{"list":[{"act":{"description":"Social Security Act"},"USC":{"title":"42","section":"601 et seq."},"authorizationTypes":{"USC":true,"act":true},"usc":{"title":"42","section":"601 et seq."}}]}</t>
  </si>
  <si>
    <t>To provide grants to States, Territories, the District of Columbia, and Federally-recognized Indian Tribes operating their own Tribal TANF programs to assist needy families with children so that children can be cared for in their own homes or in the homes of relatives; end the dependence of needy parents on government benefits by promoting job preparation, work, and marriage; prevent and reduce the incidence of out-of-wedlock pregnancies; and encourage the formation and maintenance of two-parent families.</t>
  </si>
  <si>
    <t>In general, all States, Territories, the District of Columbia, and all Federally-recognized Tribes in the lower 48 States and 13 specified entities in Alaska are eligible. State and local agencies and Tribes that operate TANF programs must do so under plans determined to be complete (or for Tribes approved) by the Department of Health and Human Services (HHS). For Contingency Funds, all States and the District of Columbia are eligible if they are determined to be a "needy State" by satisfying criteria related to the state's unemployment rate or the average number of participants in the Supplemental Nutrition Assistance Program (or SNAP, formerly known as food stamps). Territories and Tribes are not eligible for Contingency Funds.</t>
  </si>
  <si>
    <t>Needy families with children, as determined eligible by the State, Territory, or Tribe in accordance with the State or Tribal plan submitted to HHS.</t>
  </si>
  <si>
    <t>{"description":"Federal funds go to the State, Territory, or Tribal agency certified by the Chief Executive Officer. Needy families must meet State or Tribal eligibility requirements.","isApplicable":true}</t>
  </si>
  <si>
    <t>{"description":"Each State, Territory, and the District of Columbia must develop a State plan and include the certifications signed by the Executive Officer (Governor). Applicants must consult with local governments and private organizations and provide them 45 days to comment on the plan. The State plan and certifications must be submitted to the Secretary of HHS. Tribes may apply to the Secretary to receive funds and to administer the TANF block grant. Tribes would submit a 3-year family assistance plan. The Secretary, in consultation with the Tribe, would set program requirements and time-limits for receipt of welfare-related services, consistent with the purposes of the program and economic conditions/resources of each Tribe. Tribes should contact the OFA Regional TANF Program Manager for further Tribal plan submittal procedures. For Contingency Funds, each State must request these funds monthly for each month they meet either the unemployment or SNAP triggers. \r\n\r\n"}</t>
  </si>
  <si>
    <t>Once a plan is determined complete, or in the case of a Tribe the plan is approved, by HHS, Family Assistance Grants are awarded in quarterly payments.  Supplemental Grants are also awarded in quarterly payments.  Contingency Fund awards will be made monthly.</t>
  </si>
  <si>
    <t xml:space="preserve">States, Territories, the District of Columbia, and Tribes implement their assistance programs according to their State and Tribal plans. The Secretary does not have authority to approve or disapprove a State plan, only to determine its completeness. Tribal plans are subject to approval by the Secretary. </t>
  </si>
  <si>
    <t>States, Territories, and the District of Columbia must periodically (every 2 or 3 years) renew their funding status by submitting their TANF plan.  Tribes must renew their funding status every 3 years. For Contingency Funds, requests for additional funding must be made monthly.</t>
  </si>
  <si>
    <t>{"types":{"moe":true,"formula":true,"matching":false},"formula":{"title":"45 CFR","chapter":"2","part":"260; 286","subPart":"","publicLaw":"","description":""},"matching":{"description":""},"moe":{"description":""}}</t>
  </si>
  <si>
    <t>{"awarded":"quarterly","description":"States, Territories, the District of Columbia, and Tribes are awarded their assistance grants in quarterly payments. They may reserve grant moneys, without fiscal year limitation, to provide any allowable benefits and services that are consistent with the purposes of the TANF program. With certain exceptions, most families are limited to no more than 5 years of assistance under the Federal grant. Tribes have the flexibility to establish time limits on receipt of assistance. For Contingency Funds, grant awards are issued monthly to States meeting the eligibility criteria stipulated under Section 45 CFR 264.70."}</t>
  </si>
  <si>
    <t>[{"code":"program","isSelected":true,"description":"States, Territories, the District of Columbia, and Tribes operating their own Tribal TANF programs are required to collect and report to the Secretary on a quarterly basis case record information on the families receiving assistance.  They are also required to report financial data and work participation rate data.  Public Law 112-96 added new reporting requirements, as states must report on the implementation of policies and practices related to restricting recipients from using their TANF assistance in electronic benefit transfer transactions at specified locations and must include in their state plans information on how the state will ensure that recipients have adequate access to their cash assistance. "},{"code":"cash","isSelected":false,"description":""},{"code":"progress","isSelected":false,"description":""},{"code":"expenditure","isSelected":true,"description":"There are required quarterly financial reports."},{"code":"performanceMonitoring","isSelected":false,"description":""}]</t>
  </si>
  <si>
    <t>{"isApplicable":true,"description":"Audits shall be conducted by the Inspector General under Chapter 75 of Title 31, United States Code. If a State or Territory is found to have used funds from the State Family Assistance Grant in violation of the statute, the Secretary shall reduce the grant payable to them for the immediately succeeding fiscal year by that same amount. For Tribes, the Secretary will have the ability to maintain program funding accountability consistent with generally accepted accounting principles and the requirements of the Single Audit Act of 1984 and 45 CFR Part 75."}</t>
  </si>
  <si>
    <t>States, Territories, the District of Columbia, and Tribes must maintain records containing information the Secretary requires as described in 45 CFR 205.60.</t>
  </si>
  <si>
    <t>(Formula Grants) FY 17$608,000,000.00; FY 18 est $608,000,000.00; FY 19 est $608,000,000.00; FY 16$583,000,000.00; - TANF Contingency Fund(Formula Grants) FY 17$77,617,558.00; FY 18 est $77,617,558.00; FY 19 est $77,617,558.00; FY 16$77,875,000.00; - (Territory Assistance Grants)(Formula Grants) FY 17$16,434,254,853.00; FY 18 est $16,434,254,853.00; FY 19 est $16,434,254,853.00; FY 16$16,488,667,000.00; - (State and Tribal Family Assistance Grants)</t>
  </si>
  <si>
    <t>State and Tribal Family Assistance grants are estimated from $77,195 to $3,637,503,251 with an average of $125,451,428.</t>
  </si>
  <si>
    <t>{"list":[{"fiscalYear":2016,"description":"In FY 2016, grants will be made to 50 States, the District of Columbia, three Territories, and 73 Tribes. In FY 2016, grants were made to 50 States, the District of Columbia, three Territories, and 73 Tribes."},{"fiscalYear":2017,"description":"In FY 2017, grants were awarded to 50 States, the District of Columbia, three Territories, and 73 Tribes."},{"fiscalYear":2018,"description":"In FY 2018, it is projected that grants will be made to 50 States, the District of Columbia, three Territories, and 74 Tribes."},{"fiscalYear":2019,"description":"In FY 2019, it is projected that grants will be made to 50 states, the District of Columbia, three Territories, and 75 Tribes."}],"isApplicable":true}</t>
  </si>
  <si>
    <t xml:space="preserve">Temporary Assistance for Needy Families (TANF) Final Rule was originally published in the Federal Register on April 12, 1999 (Vol. 64. No. 69). Publication of the Deficit Reduction Act of 2005 was published in the Federal Register on February 5, 2008 (Vol. 73, No. 24) to incorporate changes resulting from reauthorization of the TANF program. Program rules for State programs can be found at 45 CFR Parts 260 through 265. The Tribal Temporary Assistance for Needy Families (TANF) Final Rule was published in the Federal Register on February 18, 2000 (Vol. 65, No. 34). Tribal rules can be found at 45 CFR Part 286. </t>
  </si>
  <si>
    <t>{"flag":"none","description":"Region I (CT, MA, ME, NH, RI, VT):\nCarol Monteiro, Regional Program Manager, Administration for Children and Families, Office of Family Assistance, Boston Regional Office, JFK Building, Rm. 2000, Boston, MA 02203. Telephone: (617) 565-2462.\n\nRegion II (NJ, NY, PR, VI):\nShantel Mickens, Acting Regional Program Manager, Administration for Children and Families, Office of Family Assistance, New York Regional Office, 26 Federal Plaza, Room 4114, New York, NY 10278. Telephone: (212) 264-2890, ext. 128. \n\nRegion III (DC, DE, MD, PA, VA, WV):\nEileen Friedman, Regional Program Manager, Administration for Children and Families, Office of Family Assistance, Philadelphia Regional Office, 150 S. Independence Mall West, Suite 864, Philadelphia, Pennsylvania 19106-3499. Telephone: (215) 861-4058.\n\nRegion IV (AL, FL, GA, KY, MS, NC, SC, TN):\nLaMonica Shelton, Regional Program Manager, Administration for Children and Families, Office of Family Assistance, Atlanta Regional Office, 61 Forsyth Street, Suite 4M60, Atlanta, Georgia 30303. Telephone: (404) 562-2938.\n\nRegion V (IL, IN, MI, MN, OH, WI):\nThomas Schindler, Regional Program Manager, Administration for Children and Families, Office of Family Assistance, Chicago Regional Office, 233 N. Michigan Ave. - Suite 400, Chicago, IL 60601. Telephone: (312) 886-9540.\n\nRegion VI (AR, LA, NM, OK, TX): Larry McDowell, Regional Program Manager, Administration for Children and Families, Office of Family Assistance, Dallas Regional Office, 1301 Young Street, Room 945, Dallas, TX 75202. Telephone: (214) 767-7327. \nRegion VI (AR, LA, NM, OK, TX):\n\nRegion VII (IA, KS, MO, NE):\nGary Allen, Regional Program Manager, Administration for Children and Families, Office of Family Assistance, Kansas City Regional Office, Rm. 349, 601 E 12 St., Kansas City, MO 64106. Telephone: (816) 426-2236.\n\nRegion VIII (CO, MT, ND, SD, UT, WY):\nKisha Russell, Regional Program Manager, Administration for Children and Families, Office of Family Assistance, Denver Regional Office, Byron G. Rogers Federal Office Building, 1961 Stout Street, Ninth Floor, Denver, CO 80294. Telephone: 303-844-1483.\n\nRegion IX (AZ, CA, GU, HI, NV):\nJulie Fong, Regional Program Manager, Administration for Children and Families, Office of Family Assistance, San Francisco Regional Office, 90 7th Street, Ninth Floor, San Francisco, CA 94103. Telephone: (415) 437-7579.\n\nRegion X (AK, ID, OR, WA):\nFrank Shields, Regional Program Manager, Administration for Children and Families, Office of Family Assistance, Seattle Regional Office, 701 Fifth Avenue, Suite 1500, M/S 71, Seattle, WA 98104. Telephone (206) 615-2569."}</t>
  </si>
  <si>
    <t>Susan GolonkaOffice of the Director, Office of Family Assistance, Administration for Children and Families, Department of Health and Human Services, 3rd Floor, 330 C St. SW., Washington, DC 20201 Email:&lt; a href='mailto:Susan.Golonka@acf.hhs.gov'&gt;Susan.Golonka@acf.hhs.gov&lt;/a&gt;Phone: 202-401-4731;</t>
  </si>
  <si>
    <t>http://www.acf.hhs.gov/programs/ofa/</t>
  </si>
  <si>
    <t xml:space="preserve">93.594 Tribal Work Grants; 93.595 Welfare Reform Research, Evaluations and National Studies; 93.667 Social Services Block Grant; 93.596 Child Care Mandatory and Matching Funds of the Child Care and Development Fund; </t>
  </si>
  <si>
    <t>https://beta.sam.gov/fal/7b20321105044c2ab7ebfa9e50dbc5a9/view</t>
  </si>
  <si>
    <t>Family Support Payments to States Assistance Payments</t>
  </si>
  <si>
    <t>(Adult Programs in the Territories)</t>
  </si>
  <si>
    <t>{"list":[{"act":{"description":"Social Security Act"},"USC":{"title":"42","section":"1351"},"authorizationTypes":{"USC":true,"act":true},"usc":{"title":"42","section":"1351"}}]}</t>
  </si>
  <si>
    <t>To provide aid to the aged, blind, and the permanently and totally disabled in Guam, Puerto Rico, and the Virgin Islands.</t>
  </si>
  <si>
    <t>Agencies must operate under Department of Health and Human Services (HHS) approved plans and agreements, which must comply with all Federal statutory and regulatory requirements governing these programs.</t>
  </si>
  <si>
    <t>The beneficiary must be needy -- i.e., meet specific income and resource requirements. In addition, the individual must be at least age 65 to receive assistance for the aged; must be determined blind to receive aid to the blind; or must be at least 18 years of age and totally disabled to receive aid to the permanently and totally disabled.  These programs also have specific unearned and earned income disregards that are applied in determining the amount of assistance payable.</t>
  </si>
  <si>
    <t>{"description":"Federal funds must go to a certified Territorial welfare agency. Individuals must meet all eligibility requirements.\r\n\r\n","isApplicable":true}</t>
  </si>
  <si>
    <t>{"environmentalImpact":{"reports":[{"isSelected":true,"reportCode":"otherRequired"}]},"description":"Eligible individuals should apply directly to their Territorial or local welfare agency. The Territories should contact the Regional Temporary Assistance for Needy Families (TANF) program managers for application forms. (See Appendix IV of the Catalog for addresses.)"}</t>
  </si>
  <si>
    <t>{"description":"Eligible individuals should apply directly to their Territorial or local welfare agency. The Territories should contact the Regional Temporary Assistance for Needy Families (TANF) program managers for application forms. (See Appendix IV of the Catalog for addresses.) Territories contact the Regional TANF program manager for applications for administrative funds. OFA/Regional TANF program managers have authority to approve applications and amendments; disapproval authority is held by the Director of the Office of Family Assistance, in the Administration for Children and Families."}</t>
  </si>
  <si>
    <t>Once an application is approved, Territories are awarded funds quarterly based on ACF-approved estimates of maintenance assistance and administrative costs.  Notification of awards must be made to the designated Territorial agency.  Eligible individuals receive monthly subsistence checks from Territorial welfare agencies.</t>
  </si>
  <si>
    <t>Welfare agencies must have a time standard for notifying applicants of approval/disapproval; not over 45 days after application, except 60 days for aid to the disabled.</t>
  </si>
  <si>
    <t>Individuals denied assistance must be given a fair hearing on appeal (45 CFR, Chapter 2, Section 205.10). Territorial agencies may request a hearing before the Assistant Secretary for Family Support regarding adverse decisions (45 CFR, Chapter 2, Section 201.14; 45 CFR Part 16).</t>
  </si>
  <si>
    <t>The agency must conduct periodic reviews to determine whether conditions justifying eligibility still exist.</t>
  </si>
  <si>
    <t>{"types":{"moe":false,"formula":true,"matching":true},"formula":{"title":"42","chapter":"7","part":"XVI","subPart":"§§ 1381-1385","publicLaw":"92-603, Title III, § 301","description":""},"matching":{"requirementFlag":"voluntary","percent":"0","description":"Program funds are provided based on a formula linked to the number of recipients receiving benefits each month.  Administrative costs are matched at 50%."},"moe":{"description":""}}</t>
  </si>
  <si>
    <t>{"awarded":"other","description":"Individuals receive support from the Territorial or local welfare agency until they no longer meet the eligibility requirements.","awardedDescription":"Territories receive yearly formula grants."}</t>
  </si>
  <si>
    <t>[{"code":"program","isSelected":false,"description":""},{"code":"cash","isSelected":false,"description":""},{"code":"progress","isSelected":false,"description":""},{"code":"expenditure","isSelected":true,"description":"Territorial claims must be submitted quarterly to receive Federal matching funds."},{"code":"performanceMonitoring","isSelected":false,"description":""}]</t>
  </si>
  <si>
    <t>Territories must maintain records which substantiate eligibility determination and grants that are made. Records must be kept in accordance with 45 CFR 75.361-365.</t>
  </si>
  <si>
    <t>75-1501-0-1-609;</t>
  </si>
  <si>
    <t xml:space="preserve">(Formula Grants) FY 17$32,995,657.00; FY 18 est $33,000,000.00; FY 19 est $33,000,000.00; FY 16$32,969,628.00; - </t>
  </si>
  <si>
    <t>This funding range is $716,830 to $31,046,869 with an average of $10,998,552.</t>
  </si>
  <si>
    <t>{"list":[{"fiscalYear":2016,"description":"Three grants were awarded in FY 2016. Three grants were awarded in FY 2016."},{"fiscalYear":2017,"description":"Three grants were awarded in FY 2017."},{"fiscalYear":2018,"description":"It is anticipated that three grants will be awarded in FY 2018."}],"isApplicable":true}</t>
  </si>
  <si>
    <t>ACF regulations are published in the Federal Register, 45 CFR 200 et seq.</t>
  </si>
  <si>
    <t>{"flag":"none","description":"Region II (NJ, NY, PR, VI):\n\nShantel Mickens, Acting Regional Program Manager, Administration for Children and Families, Office of Family Assistance, New York Regional Office, 26 Federal Plaza, Room 4114, New York, NY 10278. Telephone: (212) 264-2890, ext. 128.\n\n\nRegion IX (AZ, CA, GU, HI, NV):\n\nJulie Fong, Regional Program Manager, Administration for Children and Families, Office of Family Assistance, San Francisco Regional Office, 90 7th Street, Ninth Floor, San Francisco, CA 94103. Telephone: (415) 437-7579."}</t>
  </si>
  <si>
    <t>Susan GolonkaOffice of the Director, Office of Family Assistance, Administration for Children and Families, Department of Health and Human Services, 330 C Street SW, Washington, DC 20201 Email:&lt; a href='mailto:Susan.Golonka@acf.hhs.gov'&gt;Susan.Golonka@acf.hhs.gov&lt;/a&gt;Phone: 202-401-4731;</t>
  </si>
  <si>
    <t xml:space="preserve">93.778 Medical Assistance Program; 96.006 Supplemental Security Income; 96.001 Social Security Disability Insurance; </t>
  </si>
  <si>
    <t>https://beta.sam.gov/fal/62be574580cd4d5190dc7c00640fa2ef/view</t>
  </si>
  <si>
    <t>{"list":[{"act":{"description":"Social Security"},"USC":{"title":"42","section":"1673-6103-6"},"authorizationTypes":{"USC":true,"act":true},"usc":{"title":"42","section":"1673-6103-6"}}]}</t>
  </si>
  <si>
    <t>To enforce the support obligations owed by absent parents to their children, locate absent parents, establish paternity, and obtain child, spousal and medical support.</t>
  </si>
  <si>
    <t>All States, the District of Columbia, Puerto Rico, Virgin Islands, and Guam. Each of these jurisdictions is required to establish or designate a single and separate State Child Support Enforcement Agency. Tribes are eligible and we currently have fifty-nine tribal child support programs and four in the start-up phase.</t>
  </si>
  <si>
    <t>The State must provide support enforcement services to: (1) All applicants for, or recipients of TANF, Foster Care Maintenance Payments, and Medicaid, for whom an assignment to the State of support rights has been made and who are in need of such services; (2) all individuals who cease to receive TANF; (3) individuals who provide authorization to the IV-D agency to continue support enforcement services; and (4) any other individual who is in need of such services and who has applied for them.</t>
  </si>
  <si>
    <t>{"description":"The State IV-D agencies must be operating in accordance with an approved Title IV-D State plan. Costs eligible for Federal funding will be determined in accordance with OMB Circular No. A-87 and 45 CFR 304.  Tribes must submit a Tribal IV-D application and plan and upon approval receive funding to operate a IV-D program.","isApplicable":false}</t>
  </si>
  <si>
    <t>{"environmentalImpact":{"reports":[{"isSelected":false,"reportCode":"statement"},{"isSelected":false,"reportCode":"assessment"},{"isSelected":true,"reportCode":"ExecutiveOrder12372"},{"isSelected":true,"reportCode":"otherRequired"}]},"description":"State officials prepare and review state plans and amendments. Regional Office staff are available for consultation or assistance in preparation of State plans and amendments. The standard application forms, as furnished by Department of Health and Human Services (DHHS) and required by Chapter II Part 200, must be used for this program. High level State officials review State Plans and amendments before they are submitted. "}</t>
  </si>
  <si>
    <t>{"description":"Applications are made in the form of a State Plan, prepared in the format provided by the Office of Child Support Enforcement."}</t>
  </si>
  <si>
    <t>States are awarded funds quarterly based on their estimates of funds needed to provide support enforcement services to individuals eligible under an approved Title IV-D State plan.  These awards are made up of matching funds (Federal Financial Participation – FFP), and incentive funds that states earn based on good or improved performance.</t>
  </si>
  <si>
    <t>State Plans and amendments submitted as new State Plans, and Plan amendments may require up to 90 days for approval.</t>
  </si>
  <si>
    <t>The State may request reconsideration of plan disapproval or plan amendment disapproval within 60 days after that disapproval.</t>
  </si>
  <si>
    <t>Once approved, State IV-D plans remain in effect until amended or revised.</t>
  </si>
  <si>
    <t>{"types":{"moe":false,"formula":true,"matching":true},"formula":{"title":"IV-D","chapter":"","part":"","subPart":"","publicLaw":"94-46,94-88,94,365,95-30,95-59,95-171,95-598,96-178,96-265,96-272,96-611,97-35,97-248,98-369,98-378,100-485,101-508","description":""},"matching":{"requirementFlag":"mandatory","percent":"0","description":"States receive a 66 percent Federal Financial Participation (FFP).  Federally recognized Indian tribes and Alaska Native organizations are eligible to apply for direct funding for child support programs.  Those with approved applications receive 90 percent FFP of their program needs during the first three years and 80 percent FFP thereafter.  Tribes also may apply for two-year start-up grants.  There are currently fifty-nine tribal child support program grantees and four tribes receiving two-year start-up funding."},"moe":{"description":""}}</t>
  </si>
  <si>
    <t>{"awarded":"letter","description":"Federal funds are awarded quarterly on a fiscal year basis. The Electronic Transfer System is used for monthly cash draw from Federal Reserve Banks based on quarterly awards."}</t>
  </si>
  <si>
    <t>[{"code":"program","isSelected":true,"description":"Periodic audits are made as part of recipient's systems of financial management and internal control in accordance with Public Law 98-502, the single Act of 1984."},{"code":"cash","isSelected":true,"description":"Cash reports are done on Form SF-425."},{"code":"progress","isSelected":true,"description":"Periodic reports are required on the progress of the programs."},{"code":"expenditure","isSelected":true,"description":"Quarterly financial reports of administrative expenditures and child support collections and annual program reports including caseload data are required by OCSE."},{"code":"performanceMonitoring","isSelected":true,"description":"Periodic audits are conducted."}]</t>
  </si>
  <si>
    <t>{"isApplicable":true,"description":"In addition, grants and cooperative agreements are subject to inspection and audits by DHHS Inspector general and State Audit (private groups) and other Federal government officials.  OCSE conducts data reliability of variables used to compute performance measures.  These audits were mandated by The Child Support Performance and Incentive Act of 1998 (CSPIA)."}</t>
  </si>
  <si>
    <t>The IV-D agency must maintain records necessary for the proper and efficient administration of the State IV-D plan.</t>
  </si>
  <si>
    <t xml:space="preserve">(Formula Grants) FY 17$3,569,501,998.00; FY 18 est $3,660,624,909.00; FY 19 est $3,670,289,909.00; FY 16$3,399,123,428.00; - </t>
  </si>
  <si>
    <t>FY 2017, from  $3,796,650 to $500,224,386; Average Award Amount $65,291,622, and FY 2018, from $3,893,572 to $512,994,207;  Average Award Amount 66,958,399, and FY 2019, from $3,903,852 to $514,348,645;  Average Award Amount $67,135,187.</t>
  </si>
  <si>
    <t>{"list":[{"fiscalYear":2016,"description":"54 grants are expected to be awarded to States and Territories 54 grants were awarded to States and Territories."},{"fiscalYear":2018,"description":"54 grants are expected to be awarded to States and Territories."},{"fiscalYear":2019,"description":"54 grants are expected to be awarded to States and Territories."}],"isApplicable":true}</t>
  </si>
  <si>
    <t>45 CFR, Chapter III, 45 CFR 16, 45 CFR Part 75, 45 CFR 95, 45 CFR 213, 45 CFR 232.</t>
  </si>
  <si>
    <t>{"flag":"appendix","description":"Regional Representative, Department of Health and Human Services. (See Appendix IV of the Catalog for addresses and telephone numbers.)"}</t>
  </si>
  <si>
    <t>Renee R. Jackson-Hebron330 C. St. SW, 5th floor , Washington, DC 20201 Email:&lt; a href='mailto:rjackson@acf.hhs.gov'&gt;rjackson@acf.hhs.gov&lt;/a&gt;Phone: (202) 401-5101;</t>
  </si>
  <si>
    <t>http://www.acf.dhhs.gov/programs/cse.</t>
  </si>
  <si>
    <t xml:space="preserve">93.658 Foster Care Title IV-E; 93.558 Temporary Assistance for Needy Families; </t>
  </si>
  <si>
    <t>https://beta.sam.gov/fal/da31c0e1f3d844d39d267d1cb3c2801a/view</t>
  </si>
  <si>
    <t>Child Support Enforcement Research</t>
  </si>
  <si>
    <t>{"list":[{"act":{"description":"Social Security"},"USC":{"title":"42","section":"1315"},"authorizationTypes":{"USC":true,"act":true},"usc":{"title":"42","section":"1315"}}]}</t>
  </si>
  <si>
    <t xml:space="preserve">To provide federal funds for experimental, pilot, or demonstration projects that are likely to assist in promoting the objectives of Part D of Title IV.  Section 1115 provides that 'the project - 1) must be designed to improve the financial well-being of children or otherwise improve the operation of the child support program; 2) may not permit modifications in the child support program which would have the effect of disadvantaging children in need of support; and 3) must not result in increased cost to the federal government under Part A of such title."  The principal purpose is to carry out the public purpose of implementing a demonstration project that is likely to "improve the financial well-being of children or otherwise improve the operation of the child support program" as stated in the statutory authority.  Any responsibility to the federal government is a condition for receiving the grant, but not a principal purpose. </t>
  </si>
  <si>
    <t>Section 1115 grants may be made only to State  or Tribal Child Support Enforcement agencies or their umbrella agencies.</t>
  </si>
  <si>
    <t>Only Title IV-D Child Support Agencies or Tribal Child Support Program operating a comprehensive program.</t>
  </si>
  <si>
    <t>{"description":"When appropriate, applicants should present written evidence of other agencies' willingness to cooperate when the project involves their cooperation or the utilization of their facilities or service.","isApplicable":true}</t>
  </si>
  <si>
    <t>{"description":"The standard application forms must be used for this program. Supplemental descriptive information is available from: Administration for Children and Families, Office of Grants Management, Director, Division of Discretionary Grants, 5th Floor, 330 C. Street SW., Washington, DC 20201. Telephone: (202) 401-4577. Contact: Daphne Weeden, Director, Division of Discretionary Grants. Eligible interested parties are encouraged to submit applications on grants.gov. The application shall be executed by an individual authorized to act for the applicant agency or organization and to assume for the agency or organization the obligations imposed by the terms and conditions of the grant. Applications are initially screened for relevance to program interests of the Office of Child Support Enforcement (OCSE). Eligible applications are reviewed and evaluated by a review panel of not fewer than three knowledgeable people.  Written assessment of each application is made.","isApplicable":true}</t>
  </si>
  <si>
    <t>Official notice of approved grant applications is made through issuance of a Notice of Grant Award. This provides the amount of funds awarded, the purpose of the award, the term and conditions of the award, the budget period for which support is given, the total project period for which support is contemplated, and the total grantee participation.</t>
  </si>
  <si>
    <t>From 60 to 120 days. Generally, solicited grants will be acted upon within 90 days.</t>
  </si>
  <si>
    <t>There are no formal appeals procedures. If an application for a grant is disapproved, the reasons for disapproval will be fully stated, applicants may request the reasons for disapproval. In the case of unsolicited proposals, applicants are free to resubmit applications with attention to the changes suggested by the reasons for disapproval in the future.</t>
  </si>
  <si>
    <t>Extensions and continuations of grants with 1-year project periods are generally not available except under extreme circumstances. If an application is recommended for approval for 2 or more years, the grantee must submit a formal request for continuation each year accompanied by a progress report which will be evaluated prior to a recommendation of continuation.</t>
  </si>
  <si>
    <t>{"types":{"moe":false,"formula":false,"matching":false},"formula":{"title":"","chapter":"","part":"","subPart":"","publicLaw":"","description":""},"matching":{"requirementFlag":"mandatory","description":""},"moe":{"description":""}}</t>
  </si>
  <si>
    <t>{"awarded":"other","description":"Section 1115 grants are typically five years in length. For multi-year projects, support beyond the first year is contingent upon acceptable evidence of satisfactory progress and availability of funds.  ","awardedDescription":"Periodic draw down of funds through the Payment Management System (PMS)."}</t>
  </si>
  <si>
    <t>[{"code":"program","isSelected":true,"description":"Program narrative reports and quarterly expenditure reports are required.  Periodic monitoring is conducted by the federal project office when progress reports are reviewed."},{"code":"cash","isSelected":false,"description":"Quarterly expenditure reports are required."},{"code":"progress","isSelected":true,"description":"Progress reports are required."},{"code":"expenditure","isSelected":true,"description":"Quarterly expenditure reports are required."},{"code":"performanceMonitoring","isSelected":true,"description":"Periodic monitoring is conducted by the Federal Project Officer when progress reports are reviewed."}]</t>
  </si>
  <si>
    <t>{"isApplicable":true,"description":"All fiscal transactions identifiable to federal financial assistance are subject to audit by the HHS audit agency, and other federal officials. "}</t>
  </si>
  <si>
    <t>Proper accounting records, identifiable by grant number, act number, and including all receipts and expenditures must be maintained for 3 years in accordance with 45 CFR Part 75. Subsequent to audit, they must be maintained until all questions are resolved, or at the end of the regular 3-year period, whichever is later.</t>
  </si>
  <si>
    <t>(Project Grants) FY 17$4,000,000.00; FY 18 est $4,000,000.00; FY 19 est $4,000,000.00; FY 16$4,000,000.00; - OCSE and the Centers for Medicare and Medicaid Services (CMS) are both eligible to obligate no more than the full annual allocation.</t>
  </si>
  <si>
    <t>$150,000 to $800,000. Average changes each fiscal year.</t>
  </si>
  <si>
    <t>{"list":[{"fiscalYear":2016,"description":"It is anticipated that 8-10 new grants will be awarded. OCSE awarded 7 new grants and 18 continuation grants."},{"fiscalYear":2017,"description":"24 continuation grants were awarded."},{"fiscalYear":2018,"description":"OCSE will award 16 continuation grants and 15 new grants."},{"fiscalYear":2019,"description":"OCSE will award 7 continuation grants and up to 15 new grants."}],"isApplicable":true}</t>
  </si>
  <si>
    <t>The pamphlets "Research Grants in Social Security," "Grants Administration Policies," and application kits may be obtained from the ACF, Office of Grants Management, Division of Discretionary Grants, 3th Floor, 330 C. Street SW., Washington, DC 20201.</t>
  </si>
  <si>
    <t>Michelle Jadczak330 C. Street S.W., Washington, DC 20201 Email:&lt; a href='mailto:michelle.jadczak@acf.hhs.gov'&gt;michelle.jadczak@acf.hhs.gov&lt;/a&gt;Phone: 202 401-4578;</t>
  </si>
  <si>
    <t>http://www.acf.hhs.gov/programs/cse.</t>
  </si>
  <si>
    <t xml:space="preserve">93.558 Temporary Assistance for Needy Families; 93.563 Child Support Enforcement; 93.779 Centers for Medicare and Medicaid Services (CMS) Research, Demonstrations and Evaluations; 93.597 Grants to States for Access and Visitation Programs; 93.601 Child Support Enforcement Demonstrations and Special Projects; 93.647 Social Services Research and Demonstration; </t>
  </si>
  <si>
    <t>(1) Program Design; (2) Program Management; (3) Evaluation Design; and (4) Budget and Budget Justification.</t>
  </si>
  <si>
    <t>https://beta.sam.gov/fal/fd6cc627eff1464b97b6ba6e1863b534/view</t>
  </si>
  <si>
    <t>Refugee and Entrant Assistance State/Replacement Designee Administered Programs</t>
  </si>
  <si>
    <t>Refugee Cash and Medical Assistance Program and Refugee Social Services Program</t>
  </si>
  <si>
    <t>{"list":[{"act":{"description":"Refugee Education Assistance Act of 1980"},"publicLaw":{"congressCode":"96","number":"422"},"statute":{"page":"1799","volume":"94"},"USC":{"title":"8","section":"1522 note"},"authorizationTypes":{"USC":true,"act":true,"statute":true,"publicLaw":true},"usc":{"title":"8","section":"1522 note"}},{"act":{"description":"William Wilberforce Trafficking Victims Protection Reauthorization Act of 2008"},"publicLaw":{"congressCode":"110","number":"457"},"authorizationTypes":{"act":true,"publicLaw":true}},{"act":{"description":"Victims of Trafficking and Violence Protection Act of 2000"},"publicLaw":{"congressCode":"106","number":"386"},"authorizationTypes":{"act":true,"publicLaw":true}},{"act":{"description":"Refugee Act of 1980"},"publicLaw":{"congressCode":"96","number":"212"},"statute":{"page":"111","volume":"94"},"USC":{"title":"8","section":"1522"},"authorizationTypes":{"USC":true,"act":true,"statute":true,"publicLaw":true},"usc":{"title":"8","section":"1522"}}]}</t>
  </si>
  <si>
    <t>The Refugee Cash and Medical Assistance program reimburses States and State Replacement Designees for the cost of cash and medical assistance provided to refugees, certain Amerasians from Vietnam, Cuban and Haitian entrants, asylees, victims of a severe form of trafficking, and Iraqi and Afghan Special Immigrants during the first eight months after their arrival in this country or grant of asylum.  Reimbursement is also provided for care of unaccompanied refugee minors and grantee administrative costs.  Social Services formula funding may be used for employment and other social services for the same population for five years after their date of arrival or grant of asylum.</t>
  </si>
  <si>
    <t xml:space="preserve">State agencies, State Replacement Designees, and Wilson/Fish Alternative projects are eligible to apply for these funds. </t>
  </si>
  <si>
    <t>Refugees, certain Amerasians from Vietnam, Cuban and Haitian entrants, asylees, victims of a severe form of trafficking, and Iraqi and Afghan Special Immigrants are eligible for benefits and services.</t>
  </si>
  <si>
    <t>{"description":"Assistance is authorized for refugees, certain Amerasians from Vietnam, asylees, Cuban and Haitian entrants, asylees, victims of a severe form of trafficking, and Iraqi and Afghan Special Immigrants with documentation on their immigration status.","isApplicable":true}</t>
  </si>
  <si>
    <t>{"description":"Grantees are required to submit a State Plan, an Annual Service Plan, and annual State Cash and Medical Assistance estimates."}</t>
  </si>
  <si>
    <t>Cash and Medical Assistance grants are made to State agencies and State Replacement Designees following submittal of approved State Plans and annual State expenditure estimates (ORR-1).  For Social Services grants, State agencies, State Replacement Designees, and Wilson/Fish Alternative Projects must submit an Annual Service Plan.</t>
  </si>
  <si>
    <t>Annual submission of Cash and Medical Assistance program expenditure estimates and, for Social Services grants, submission of an Annual Service Plan.</t>
  </si>
  <si>
    <t>{"awarded":"quarterly","description":"Funds are awarded on a quarterly basis. Funds for Cash and Medical Assistance and administrative costs must be obligated within the fiscal year of appropriation and liquidated within the next fiscal year.  Funds for services for unaccompanied refugee minors may be obligated and expended in the year of award and in the subsequent year.  Funds for social services must be obligated by end of the fiscal year after the fiscal year of appropriation and liquidated within the following fiscal year."}</t>
  </si>
  <si>
    <t>[{"code":"program","isSelected":true,"description":"State agencies submit program performance reports (ORR-6) three times a year. Cash reports are not applicable."},{"code":"cash","isSelected":false,"description":""},{"code":"progress","isSelected":false,"description":""},{"code":"expenditure","isSelected":true,"description":"Grantees submit a Federal Financial Report for Refugee Social Services and an ORR-2 for CMA four times a year."},{"code":"performanceMonitoring","isSelected":true,"description":"ORR regularly monitors State-administered programs, including cash and medical assistance, social services, and the unaccompanied refugee minors program.  The ORR monitoring team reviews with State staff the eligibility and documentation requirements of beneficiaries and verifies the maintenance of accurate and up-to-date client files.  ORR also monitors State financial, aggregate and case-level assistance reports and reviews State Plans and State Plan amendments."}]</t>
  </si>
  <si>
    <t>The grantee must maintain financial and program records in accordance with 45 CFR 75.361-365.</t>
  </si>
  <si>
    <t>(Formula Grants) FY 17$121,359,160.00; FY 18 est $159,982,000.00; FY 19 est $116,221,000.00; FY 16$121,870,000.00; - Social Services Formula Grants(Formula Grants) FY 17$377,574,141.00; FY 18 est $236,500,000.00; FY 19 est $257,100,000.00; FY 16$409,600,000.00; -  Refugee Cash and Medical Assistance Grants</t>
  </si>
  <si>
    <t>In FY 2017, grants for the Refugee Cash and Medical Assistance program ranged from $17,197 to $106,841,265; the average was $6,189,740.  Grants for the Refugee Social Services program ranged from $75,000 to $45,033,129; the average was $2,429,000. It is anticipated that this pattern will continue in FY 2018 and FY 2019. In FY 2018, Refugee Social Services is renamed to Refugee Support Services.</t>
  </si>
  <si>
    <t>{"list":[{"fiscalYear":2016,"description":"In FY2016, CMA grants awarded to 50 states.  There will be 50 Social Services grants to states and Wilson/Fish . In FY 2016, 53 CMA grants were awarded to states and state replacement designees.  There were 50 Social Services grants to states and Wilson Fish.  "},{"fiscalYear":2017,"description":"In FY 2017, 61 CMA grants were issued to States, State Replacement Designees, and Wilson Fish agencies.  During FY 2017 four states withdrew from providing refugee resettlement services:  Kansas, New Jersey, Texas, and Maine.  Funding is issued to State Replacement Designee agencies providing services in these states.  There will be 55 Social Services grants to States, State Replacement Designees and Wilson Fish agencies."},{"fiscalYear":2018,"description":"In FY 2018, it is projected that 59 CMA grants will be issued to States, State Replacement Designees and Wilson Fish agencies.  During FY 2018, the State of Missouri has withdrawn from providing refugee resettlement services.  Funding is issued to State Replacement Designee agencies providing services in that state.  It is also projected that 55 Social Services grants will be issued to States, State Replacement Designees and Wilson Fish agencies."}],"isApplicable":true}</t>
  </si>
  <si>
    <t xml:space="preserve">45 CFR Part 400, Subparts A-I. </t>
  </si>
  <si>
    <t>Carl RubensteinMary E. Switzer Building_x000D_
330 C Street SW, 8th Floor West, Washington, DC 20201 Email:&lt; a href='mailto:carl.rubenstein@acf.hhs.gov'&gt;carl.rubenstein@acf.hhs.gov&lt;/a&gt;Phone: (202) 205-5933;</t>
  </si>
  <si>
    <t>http://www.acf.hhs.gov/programs/orr</t>
  </si>
  <si>
    <t xml:space="preserve">93.584 Refugee and Entrant Assistance Targeted Assistance Grants; 93.576 Refugee and Entrant Assistance Discretionary Grants; 93.598 Services to Victims of a Severe Form of Trafficking; 93.567 Refugee and Entrant Assistance Voluntary Agency Programs; 93.583 Refugee and Entrant Assistance Wilson/Fish Program; </t>
  </si>
  <si>
    <t>https://beta.sam.gov/fal/7af314e3494246398c8f04187256babe/view</t>
  </si>
  <si>
    <t>Refugee and Entrant Assistance Voluntary Agency Programs</t>
  </si>
  <si>
    <t>Matching Grant Program</t>
  </si>
  <si>
    <t>{"list":[{"act":{"description":"Defense Authorization Act of 2008"},"publicLaw":{"congressCode":"110","number":"181"},"authorizationTypes":{"act":true,"publicLaw":true}},{"act":{"description":"Refugee Act of 1980"},"publicLaw":{"congressCode":"96","number":"212"},"statute":{"page":"111","volume":"94"},"USC":{"title":"8","section":"1522"},"authorizationTypes":{"USC":true,"act":true,"statute":true,"publicLaw":true},"usc":{"title":"8","section":"1522"}},{"act":{"description":"Victims of Trafficking and Violence Protection Act of 2000 "},"publicLaw":{"congressCode":"106","number":"386"},"authorizationTypes":{"act":true,"publicLaw":true}},{"act":{"description":"FY 2009 Omnibus Appropriations Bill "},"publicLaw":{"congressCode":"111","number":"08"},"authorizationTypes":{"act":true,"publicLaw":true}},{"act":{"description":"Consolidated Appropriations Act 2008"},"parentAuthorizationId":"12e24603dc1cc99f87f4658b6ec9042b","publicLaw":{"congressCode":"110","number":"161"},"authorizationTypes":{"act":true,"publicLaw":true}},{"act":{"description":"as amended by Refugee Assistance Extension Act of 1986"},"parentAuthorizationId":"12e24603dc1cc99f87f4658b6ec9042b","publicLaw":{"congressCode":"99","number":"605"},"statute":{"page":"349","volume":"100"},"authorizationTypes":{"act":true,"statute":true,"publicLaw":true}}]}</t>
  </si>
  <si>
    <t>The Matching Grant Program assists refugees in becoming self-supporting and independent members of American society by providing grant funds to private nonprofit organizations to support case management, transitional assistance, and social services for new arrivals.</t>
  </si>
  <si>
    <t>Grant awards are limited to private nonprofit organizations that have a Reception and Placement Cooperative Agreement with the Department of State or Department of Homeland Security.</t>
  </si>
  <si>
    <t>Enrollment must occur within 31 days of the individual’s date of eligibility. The date of eligibility for Matching Grant Services is counted from the date of arrival into the country for refugees and Amerasians; the date a Cuban/Haitian becomes an entrant; the date of the final grant of asylum for asylees; the date of the certification or eligibility letter for Victims of Severe Forms of Trafficking; and the date an SIV arrives in the U.S. or the date of adjustment of status if applying for Special Immigrant Status within the U.S._x000D_
At least one member of the case unit must be deemed 'employable' for the case to be enrolled in the Matching Grant Program, and all other members must be otherwise Program eligible.</t>
  </si>
  <si>
    <t>{"description":"Newly arriving refugees, certain Amerasians, Cuban or Haitian Entrants, asylees, and Iraqi or Afghan Special Immigrants, as evidenced in the documentation from the United States Citizenship and Immigration Services (USCIS) and victims of severe forms of trafficking with certification documents issued by HHS.","isApplicable":true}</t>
  </si>
  <si>
    <t>{"environmentalImpact":{"reports":[{"isSelected":true,"reportCode":"otherRequired"}]},"description":"Funding under this program is limited to private nonprofit organizations that have a Reception and Placement Cooperative Agreement with the Department of State or Department of Homeland Security."}</t>
  </si>
  <si>
    <t>{"description":"Eligible grantees are invited to submit a yearly project plan to HHS contingent on funds availability, grantee performance, and the best interest of the government."}</t>
  </si>
  <si>
    <t>Grant amounts are formula based dependent on the number of clients each grantee is likely to resettle, consideration of past performance and availability of funds.  The Director of the Office of Refugee Resettlement makes final funding decisions and grant awards are issued.</t>
  </si>
  <si>
    <t>Deadlines are established in the invitation to submit a project plan.</t>
  </si>
  <si>
    <t>The yearly grant is contingent on funds availability, grantee performance, and the best interest of the government.</t>
  </si>
  <si>
    <t>{"types":{"moe":false,"formula":false,"matching":true},"formula":{"title":"","chapter":"","part":"","subPart":"","publicLaw":"","description":""},"matching":{"requirementFlag":"mandatory","percent":"0","description":"**Actual  Percentage is 33.33% (one-third of total program cost).\n\nGrants are awarded on a basis of $2 in Federal funds for each $1 of private funds up to a maximum of $2,500 per refugee. The nonfederal share may be through in-kind donations or cash."},"moe":{"description":""}}</t>
  </si>
  <si>
    <t>{"awarded":"quarterly","description":"Funds are awarded on a yearly basis."}</t>
  </si>
  <si>
    <t>[{"code":"program","isSelected":true,"description":"Beginning in FY 2018, program progress reports are required semi-annually and Federal Financial Reports are required quarterly. Cash reports are not applicable."},{"code":"cash","isSelected":false,"description":""},{"code":"progress","isSelected":true,"description":"Semi-annual and annual progress reports are required."},{"code":"expenditure","isSelected":true,"description":"SF-425 Federal Financial Reports are required quarterly and a final financial status report is due 210 days after the project period"},{"code":"performanceMonitoring","isSelected":true,"description":"Performance monitoring activities include on site and desk monitoring of projects.  Matching Grant program guidelines include the requirement that national grantees must monitor their affiliates and report back to ORR as part of their semi-annual reporting requirements."}]</t>
  </si>
  <si>
    <t>{"isApplicable":true,"description":"Records must be available for review by appropriate officials of the Federal grantor agency or subgranting entity in accordance with 45 CFR Part 75 Subpart D."}</t>
  </si>
  <si>
    <t>The grantee shall maintain financial and program records in accordance with 45 CFR Part 75.361-365.</t>
  </si>
  <si>
    <t xml:space="preserve">(Formula Grants) FY 17$68,200,000.00; FY 18 est $55,000,000.00; FY 19 est $60,000,000.00; FY 16$76,309,200.00; - </t>
  </si>
  <si>
    <t>In FY 2017, the grants ranged from $1,786,400 to $19,406,200 with an average award of $7,577,778.</t>
  </si>
  <si>
    <t>{"list":[{"fiscalYear":2016,"description":"In FY 2016, 34,686 individuals are expected to receive services through this program.  The nine voluntary agency grantees are expected to receive grants through this program and serve 34,686 individuals.   In FY 2016, 84% of the 34,686 clients enrolled were economically self-sufficient at the end of the 180 day program period. Total program cost of $114.45 million includes $76.3 million federal and $38.15 million match from nine participating voluntary agency grantees. These grantees are providing Matching Grant Program services at 226 locations in 42 states. The program served 34,686 individuals with FY 2016 funding. "},{"fiscalYear":2017,"description":"In FY 2017, the nine voluntary agencies received $68,200,000 in grants and served 25,591 individuals.  As actual funding is per capita based the final total expenditures will be reconciled against individuals enrolled."},{"fiscalYear":2018,"description":"In FY 2018, the nine voluntary agency grantees are expected to receive $55,000,000 in grants to serve 22,000 individuals."},{"fiscalYear":2019,"description":"In FY 2019, the nine voluntary agency grantees are expected to receive grants through this program and serve 24,000 individuals."}],"isApplicable":true}</t>
  </si>
  <si>
    <t>Annual Matching Grant Program guidelines are issued by the Office of Refugee Resettlement.</t>
  </si>
  <si>
    <t>Anastasia BrownMary E. Switzer Building, 330 C Street SW, Washington, DC 20201 Email:&lt; a href='mailto:anastasia.brown@acf.hhs.gov'&gt;anastasia.brown@acf.hhs.gov&lt;/a&gt;Phone: (202) 401-4559 ;</t>
  </si>
  <si>
    <t>http://www.acf.hhs.gov/programs/orr/programs</t>
  </si>
  <si>
    <t xml:space="preserve">93.566 Refugee and Entrant Assistance State/Replacement Designee Administered Programs; 93.584 Refugee and Entrant Assistance Targeted Assistance Grants; 93.576 Refugee and Entrant Assistance Discretionary Grants; 93.598 Services to Victims of a Severe Form of Trafficking; 93.583 Refugee and Entrant Assistance Wilson/Fish Program; </t>
  </si>
  <si>
    <t>Funding under this program is limited to private nonprofit organizations that have a Reception and Placement Cooperative Agreement with the Department of State or Department of Homeland Security.</t>
  </si>
  <si>
    <t>https://beta.sam.gov/fal/44cc04fae1824d2380bc210516eee906/view</t>
  </si>
  <si>
    <t>{"list":[{"act":{"description":"Energy Policy Act of 2005"},"publicLaw":{"congressCode":"109","number":"58"},"authorizationTypes":{"act":true,"publicLaw":true}},{"act":{"description":"The Omnibus Budget Reconciliation Act of 1981"},"authorizationTypes":{"act":true}},{"act":{"description":"Low Income Home Energy Assistance Act of 1981, as amended"},"authorizationTypes":{"act":true}}]}</t>
  </si>
  <si>
    <t>To make Low Income Home Energy Assistance Program (LIHEAP) grants available to States District of Columbia, US Territories and Native American Tribes and to assist eligible households to meet the costs of home energy. Supplemental Leveraging Incentive funds may be awarded to reward States, that provide additional benefits and services to LIHEAP-eligible households beyond what could be provided with Federal funds.  The leveraging incentive funds may be set aside for LIHEAP grantees that provide services through local administrating agencies to help LIHEAP-eligible households reduce their energy vulnerability under the Residential Energy Assistance Challenge Program (REACH). Training and Technical Assistance funds are authorized to conduct monitoring and provide training and technical assistance to Grantees administering the LIHEAP block grant program.</t>
  </si>
  <si>
    <t>Energy Assistance Block Grants: All States, the District of Columbia, federally-and State-recognized Indian Tribal governments which request direct funding, and specified Territories may receive direct grants.  The prospective grantee must submit an annual application.  Grantees desiring Leveraging Incentive Funds and REACH funds must submit special applications each year, if funding is available. Instructions will be issued if emergency contingency funds are released. Training and Technical Assistance: States, Indian tribes or tribal organizations, Territories, public agencies, and private nonprofit organizations may apply.  Nothing in the statute precludes a business concern that applies jointly with a private nonprofit organization from receiving a training and technical assistance grant.</t>
  </si>
  <si>
    <t>Energy Assistance Block Grants: All States, the District of Columbia, federally-and State-recognized Indian Tribal governments that request direct funding, and specified Territories may provide assistance to households with incomes up to the greater of 150 percent of the poverty level or 60 percent of the State median income.  Grantees may establish lower income eligibility levels, but they may not set the limit below 110 percent of the poverty level. Training and Technical Assistance: States, Indian tribes or tribal organizations, Territories, public agencies, and private nonprofit organizations may apply.  Nothing in the Statute precludes a business concern that applies separately or jointly with a private nonprofit organization from receiving a training and technical assistance grant.</t>
  </si>
  <si>
    <t>{"description":"Energy Assistance Block Grants: The chief executive officer of the State, Tribe or Territory or his designee must certify to 16 assurances required by law.  Households must meet beneficiary eligibility requirements.  Grantees desiring Leveraging Incentive Funds or REACH funds must submit annual applications. Instructions will be issued if emergency contingency funds are released.  Training and Technical Assistance: Requirements vary and are at www.grants.gov or www.fbo.gov.","isApplicable":true}</t>
  </si>
  <si>
    <t>{"description":"Only 2 CFR 200 Audit Requirements for Federal Awards applies to this program."}</t>
  </si>
  <si>
    <t>Energy Assistance Block Grants: Grants are made upon receipt of a complete application by the Administration for Children and Families, Office of Community Services Headquarters Office.  Leveraging Incentive Funds or REACH funds can be awarded based on applications submitted by grantees. Instructions will be issued if emergency contingency funds are released. Training and Technical Assistance: Procedures that apply to each request for proposals vary and are at www.grants.gov or www.fbo.gov.</t>
  </si>
  <si>
    <t>{"flag":"yes","description":"Energy Assistance Block Grants:  States and Territories must submit their applications by September 1, prior to the fiscal year for which funds are sought, unless the Department agrees to a later date in form of approved extension. All applications must be completed by December 15, of the fiscal year for which funds are sought, unless the Department (in the case of States and Territories) or the State (in the case of tribal grantees) agrees to a later date on form of approved extension. Leveraging incentive fund reports are due by November 30 of each year, if funding is available.  REACH applications are due by March 30 of each year, if funding is available.  ","list":[]}</t>
  </si>
  <si>
    <t>Energy Assistance Block Grants: The Department reviews plans for completeness and will act on the plans submitted as quickly as possible. Leveraging Incentive and REACH applications will be reviewed and acted upon within deadlines.  Training and Technical Assistance: Range of time varies, depending upon the nature and complexity of a request for proposals and as established by the Department.</t>
  </si>
  <si>
    <t>Energy Assistance Block Grants: Grantees may request a hearing regarding repayment of funds or withholding of funds under Section 2608 of the authorization.  _x000D_
Training and Technical Assistance: Not applicable for unsuccessful applicants for grants or cooperative agreements.  For contracts, prospective applicants may object to a contract award by filing a protest with the contracting officer or higher authority.  The notification issued by the contracting office to unsuccessful bidders contains the procedures and time frame for filing a protest.</t>
  </si>
  <si>
    <t>Energy Assistance Block Grants: Annual applications are required.  Separate annual applications are also required for Leveraging Incentive Funds and REACH funds.  Instructions will be issued if emergency contingency funds are released.  Training and Technical Assistance: Award periods may vary and are at www.fbo.gov.</t>
  </si>
  <si>
    <t>{"awarded":"other","description":"Energy Assistance Block Grants: Grant awards are made to grantees with complete applications for carrying out the program within the fiscal year.  Up to 10 percent of a fiscal year's grant may be held available for obligation in the subsequent fiscal year.  For Leveraging Incentive Funds or REACH funds, obligation must occur by the end of the fiscal year following the year in which the funds are appropriated, without regard to the 10 percent carryover limit.","awardedDescription":"See the following for more information:  Section 2607 of the Low Income Home Energy Assistance Program, as amended."}</t>
  </si>
  <si>
    <t>[{"code":"program","isSelected":true,"description":"Energy Assistance Block Grants:  Grantees must submit an annual report (SF-425) within 90 days of the end of the fiscal year on the amount of funds obligated during the fiscal year and the last date of obligations of funds.  Grantees are required to submit an annual LIHEAP Model Plan in applying for regular LIHEAP block grants. The annual plan must include 16 statutory assurances signed by the Chief Executive Officer. A LIHEAP Household Report is required annually on the number and income levels of households served during the previous year, on those households that are served that have members who are elderly, disabled, or young children, and on the number and income levels of all households that apply for assistance whether or not they are served.  This report must be included as part of the annual plan before funds are released.  A report on the amount of funds that the grantee desires to carry over for obligations in the succeeding fiscal year, the reasons any such funds will not be used during the first fiscal year, the types of assistance to be provided with funds carried over and the amount of funds, if any, to be subject to reallotment must be submitted by August 1 annually.  Grant awards for the following fiscal year will not be released until this report is received. State grantees are required to complete the annual LIHEAP Data Form which consists of two modules. The first module includes grantee information on sources and uses of LIHEAP funds, average LIHEAP household benefits, and the maximum income cutoff for 4-person households for each type of LIHEAP assistance provided by each state. LIHEAP grantee for the fiscal year. The second module includes state grantee developmental data on home energy burden targeting, restoration of home energy services, and prevention of loss of home"},{"code":"cash","isSelected":false,"description":""},{"code":"progress","isSelected":true,"description":" Training and Technical Assistance:  Grantees are required to submit quarterly financial reports and a final progress report.  For contracts, contractors are required to submit quarterly financial reports form HHS-646, Financial Report of Individual Project (Contact)."},{"code":"expenditure","isSelected":true,"description":"A report is required from those grantees expending up to 5 percent of funds under section 2605(b)(16) for services that encourage and enable households to reduce their home energy needs.  A report is due by November 30 of each year for those grantees that which to receive Leveraging Incentive Funds, reporting the amount value of leveraged resources they added to the program in the previous fiscal year.  For REACH, a financial status report is due 90 days after the end of the program year and a final evaluation is due six months after the end of the federal fiscal year."},{"code":"performanceMonitoring","isSelected":true,"description":"Performance monitoring is required for Leveraging Incentive Funds."}]</t>
  </si>
  <si>
    <t>{"isApplicable":true,"description":"However, according to 45 CFR 96.31(a), LIHEAP grantees and sub-grantees are responsible for obtaining audits in accordance with the Single Audit Act Amendments of 1996 (31 U.S.C. 7501-7507)  An independent auditor in accordance with generally accepted Government auditing standards covering financial audits shall make the audits.  State cost principals requirements apply to LIHEAP."}</t>
  </si>
  <si>
    <t>Grant accounting records must be maintained in accordance with section 2605(b)(10).</t>
  </si>
  <si>
    <t>75-1502-0-1-609;</t>
  </si>
  <si>
    <t xml:space="preserve">(Training) FY 17$2,391,345.00; FY 18 est $2,186,021.00; FY 19 est $0.00; FY 16$2,418,568.00; - (Formula Grants) FY 17$3,393,585,459.00; FY 18 est $3,637,316,000.00; FY 19 est $0.00; FY 16$3,369,018,056.00; - (Competitive Grants) FY 2016 act. 0; FY 2017 est. 0; FY 2018 est. 0; In both FY 2016 and FY 2017 there were 211 formula grants.    _x000D_
</t>
  </si>
  <si>
    <t>Average is $16,053,630.</t>
  </si>
  <si>
    <t>{"list":[{"fiscalYear":2016,"description":"It is anticipated that 279 grants will be awarded in FY 2016. 211 grants awarded in FY 2016."},{"fiscalYear":2017,"description":"211 grants were awarded."},{"fiscalYear":2018,"description":"It is anticipated that 206 grants will be issued in FY 2018."}],"isApplicable":true}</t>
  </si>
  <si>
    <t>Lauren Christopher330 C Street, SW_x000D_
5th Floor West_x000D_
Mail Stop 5425, Washington, DC 20201 Email:&lt; a href='mailto:Lauren.Christopher@acf.hhs.gov'&gt;Lauren.Christopher@acf.hhs.gov&lt;/a&gt;Phone: 202-401-4870;</t>
  </si>
  <si>
    <t>http://www.acf.hhs.gov/programs/ocs/programs/liheap</t>
  </si>
  <si>
    <t>Criteria pertinent to each request for training and technical assistance proposals are published in the Federal Register or Federal Business Opportunities (www.fbo.gov).</t>
  </si>
  <si>
    <t>https://beta.sam.gov/fal/490b4c4fffa04503a49f46deb5433725/view</t>
  </si>
  <si>
    <t>(CSBG)</t>
  </si>
  <si>
    <t>{"list":[{"act":{"description":"Community Services Block Grant (CSBG) Act"},"authorizationTypes":{"act":true}}]}</t>
  </si>
  <si>
    <t>To provide assistance to States and local communities, working through a network of community action agencies and other neighborhood-based organizations, for the reduction of poverty, the revitalization of low-income communities, and the empowerment of low-income families and individuals in rural and urban areas to become fully self-sufficient (particularly families who are attempting to transition off a State program carried out under part A of title IV of the Social Security Act) and (1) To provide services and activities having a measurable and potential major impact on causes of poverty in the community or those areas of the community where poverty is a particularly acute problem; (2) to provide activities designed to assist low-income participants, including the elderly poor, to: (a) secure and retain meaningful employment; (b) attain an adequate education; (c) make better use of available income; (d) obtain and maintain adequate housing and a suitable living environment; (e) obtain emergency assistance through loans or grants to meet immediate and urgent individual and family needs, including health services, nutritious food, housing, and employment-related assistance; (f) remove obstacles and solve problems which block the achievement of self-sufficiency; (g) achieve greater participation in the affairs of the community; and (h) make more effective use of other related programs; (3) to provide on an emergency basis for the provision of such supplies and services, nutritious foodstuffs, and related services, as may be necessary to counteract conditions of starvation and malnutrition among the poor;  and (4) to coordinate and establish linkages between governmental and other social services programs to assure the effective delivery of such services to low-income individuals.</t>
  </si>
  <si>
    <t>The Secretary is authorized to make grants to States. This includes each of the 50 States, the District of Columbia, the Commonwealth of Puerto Rico, Guam, the Virgin Islands, American Samoa, and the Commonwealth of the Northern Mariana Islands. The Secretary also provides assistance directly to the governing body of an Indian Tribe or Tribal organization upon application by the tribe. Only State-recognized tribes, as evidenced by a statement to that effect by the Governor, or tribes formally recognized by the Secretary of the Interior, under the procedure for such recognition in 25 CFR 54, are eligible to receive direct grants.</t>
  </si>
  <si>
    <t>States make grants to qualified locally-based nonprofit community antipoverty agencies and other eligible entities which provide services to low-income individuals and families. The official poverty line, as established by the Secretary of Health and Human Services, is used as a criterion of eligibility in the Community Services Block Grant program. When a State determines that it serves the objectives of the block grant, it may revise the income limit, not to exceed 125 percent of the official poverty line.</t>
  </si>
  <si>
    <t>{"description":"Each State desiring to receive an allotment for a fiscal year is required to submit an application to the Secretary of Health and Human Services (HHS).  Each application must contain assurances by the appropriate State designee that the State will comply with Section 676 of the Community Services Block Grant Act and also meet conditions enumerated in Sections 678(B-D).  The State is required to hold at least one legislative hearing every three years in conjunction with the development of the State Plan (Section 676(a)(3)). States are also required to conduct public hearings on the proposed use and distribution of funds to be provided under the Act.  The latter sets forth the general purpose for which funds will be used, restrictions on administrative expenses, eligible recipients, board requirements for community action agencies and other nonprofit organizations, fiscal control, monitoring, and Federal investigation provisions, coordination between antipoverty programs in each community and certain prohibitions on political activities.  The State Director of CSBG Programs of each State is also required to designate a lead agency to prepare and submit a plan to the Secretary of HHS describing how the State will carry out the assurances in Section 676.  This program is excluded from coverage under 45 CFR, Part 1050."}</t>
  </si>
  <si>
    <t>HHS determines the amount of funds to be allocated as block grants to each State in accordance with the formula set forth in the Community Services Block Grant Act.  The Office of Management and Budget (OMB) has the authority to apportion to the HHS through the course of a year the Congressional appropriation for block grants.  Consistent with OMB's apportionment of funds, HHS will assign allotments to the States through individual awards or a series of awards, normally on a quarterly basis.</t>
  </si>
  <si>
    <t>Funds may be withheld from any State which does not utilize its allotment substantially in accordance with the provisions of the Community Services Block Grant Act and the assurances provided in its application.  States may terminate or reduce funding to a eligible entity,  but this may be done only after adequate notice and an opportunity for a hearing is conducted within the affected State.</t>
  </si>
  <si>
    <t>{"types":{"moe":false,"formula":true,"matching":false},"formula":{"title":"45","chapter":"96.71","part":"96","subPart":"G","publicLaw":"97-35","description":"45"},"matching":{"description":""},"moe":{"description":""}}</t>
  </si>
  <si>
    <t>{"awarded":"other","description":"Entitlement amounts are for a specific fiscal year and the grant funds allotted to the State will be awarded in accordance with apportionment of funds from the Office of Management and Budget.  Amounts unobligated by the State at the end of a fiscal year remain available for obligation during the succeeding fiscal year.","awardedDescription":"Each fiscal year."}</t>
  </si>
  <si>
    <t>[{"code":"program","isSelected":true,"description":"All grantees shall participate in a performance measurement system in accordance with Section 678E of the CSBG statute, which includes state-established performance standards and participation in a Result Oriented Management and Accountability-(ROMA) process or a comparable process approved by HHS. Grantees shall also prepare and submit an annual report on the measured performance of the State and the eligible entities within the State. The annual report submitted to the Office of Community Services contains accomplishments and results resulting from the implementation of the plan submitted at the beginning of the fiscal year. Expenditure and program reports may be requested by the Office of Community Services as part of a monitoring review of eligible entities. "},{"code":"cash","isSelected":false,"description":""},{"code":"progress","isSelected":false,"description":""},{"code":"expenditure","isSelected":false,"description":""},{"code":"performanceMonitoring","isSelected":false,"description":""}]</t>
  </si>
  <si>
    <t>States are required to keep records sufficient to permit preparation of the required reports and to permit tracing of funds to a level of expenditure adequate to insure that funds have not been spent unlawfully.</t>
  </si>
  <si>
    <t xml:space="preserve">(Formula Grants) FY 17$696,825,612.00; FY 18 est $703,856,755.00; FY 19 est $0.00; FY 16$703,729,255.00; - (Training) FY 17$1,536,812.00; FY 18 est $1,134,068.00; FY 19 est $0.00; FY 16$1,105,612.00; - (Formula Grants) FY 17$1,394,136.00; FY 18 est $1,542,000.00; FY 19 est $0.00; FY 16$1,512,182.00; - (Project Grants (Discretionary)) FY 17$6,228,626.00; FY 18 est $6,700,000.00; FY 19 est $0.00; FY 16$6,700,000.00; - </t>
  </si>
  <si>
    <t>$1,019 to $55,942,793; average $5,242,585</t>
  </si>
  <si>
    <t>{"list":[{"fiscalYear":2016,"description":"It is anticipated that 130 grants will be awarded in FY 2016. 114 grants issued in FY 2016."},{"fiscalYear":2017,"description":"114 grants awarded in FY 2017."},{"fiscalYear":2018,"description":"It is anticipated that 114 grants will be awarded in FY 2018."}],"isApplicable":true}</t>
  </si>
  <si>
    <t>45 CFR 16, 45 CFR 75 and 45 CFR 96.</t>
  </si>
  <si>
    <t>Seth Hassett330 C Street, S.W., 5th Floor West_x000D_
Mail Stop 5425_x000D_
, Washington, DC 20201 Email:&lt; a href='mailto:seth.hassett@acf.hhs.gov'&gt;seth.hassett@acf.hhs.gov&lt;/a&gt;Phone: 202-401-4666;</t>
  </si>
  <si>
    <t>http://www.acf.hhs.gov/programs/ocs/csbg.</t>
  </si>
  <si>
    <t xml:space="preserve">93.045 Special Programs for the Aging, Title III, Part C, Nutrition Services; 93.600 Head Start; 93.568 Low-Income Home Energy Assistance; </t>
  </si>
  <si>
    <t>https://beta.sam.gov/fal/774dda72930d4da8b2f8dc7fe4d5b5a4/view</t>
  </si>
  <si>
    <t>Community Economic Development  &amp; Rural Community Facilities Programs</t>
  </si>
  <si>
    <t>{"list":[{"act":{"description":"Community Services Block Grant (CSBG) Act Community Services Block Grant (CSBG) Act, Section 680(a)(2) of the Community Services Block Grant (CSBG) Act of 1981, as amended by the Community Opportunities, Accountability and Training &amp; Education Services Act of 1998 (Public Law 105-285)"},"authorizationTypes":{"act":true}}]}</t>
  </si>
  <si>
    <t>To support program activities to alleviate the causes of poverty in distressed communities which: (1) assist businesses in creating jobs for low-income individuals, i.e., develop employment and business development opportunities for low-income individuals; (2) create a better standard of living for rural low-income individuals in terms of water and waste water treatment.</t>
  </si>
  <si>
    <t>For Community Economic Development, eligibility is restricted to private, locally initiated, nonprofit community development corporations (or affiliates of such corporations) governed by a board consisting of residents of the community and business and civic leaders. This includes faith based community development corporations. For Rural Community Development Activity projects, eligibility is restricted to multi-state, regional private, non-profit organizations that can provide training and technical assistance to small, rural communities interested in safe water and waste water treatment needs.</t>
  </si>
  <si>
    <t>A project must be targeted to address the needs of a specific segment of low-income individuals or families. The official poverty line established by the Director of the Office of Management and Budget, published annually by the Department of Health and Human Services is used as a criterion of eligibility in the Community Economic Development Discretionary Grant program.</t>
  </si>
  <si>
    <t>{"description":"Costs will be determined in accordance with the provisions of Title 45 CFR 75 Subpart E.","isApplicable":true}</t>
  </si>
  <si>
    <t>{"description":"Awards are granted on a competitive basis. Announcements concerning the availability of funds, requests for applications, along with application form and assurance documents, are on www.grants.gov website. Applications to the Office of Community Services for grants under the announcement should be submitted through the grants.gov website. Applicants are urged to inform and coordinate application submissions with State and local governments where such information and coordination is appropriate or necessary for the success of the program. This program is subject to the provisions of Title 45 CFR Part 75.  Applications must be submitted in accordance with the requirements and format detailed in the Funding Opportunity Announcement (FOA)."}</t>
  </si>
  <si>
    <t>The Director, Office of Community Services, Administration for Children and Families (ACF), will make the final decision on all grant awards. Selection of applicants will be determined based on the review criteria outlined in the Funding Opportunity Announcement.</t>
  </si>
  <si>
    <t>{"flag":"yes","description":"Deadlines for Community Economic Development awards are posted annually in the Funding Opportunity Announcement, founded on www.grants.gov.","list":[]}</t>
  </si>
  <si>
    <t>Generally, solicited grants will be acted upon within 60 to 120 days.</t>
  </si>
  <si>
    <t>Rural Community Development Activity projects (also referred to as Rural Community Facilities Projects), are awarded for a five year project period with 12 month budget periods.</t>
  </si>
  <si>
    <t>{"awarded":"other","description":"Generally, Community Economic Development financial assistance awards are made available for periods of 36 to 60 months; Rural Community Development financial assistance awards are awarded for 12-month budget periods with a five year project period.","awardedDescription":"Grantees drawdown their approved awards according to their approved budget plans."}</t>
  </si>
  <si>
    <t>[{"code":"program","isSelected":true,"description":" Semi-annual performance progress reports (PPR), semi-annual financial reports and a final report summarizing the activities and accomplishments of the project in relation to the approved goals and objectives are required by OCS."},{"code":"cash","isSelected":false,"description":""},{"code":"progress","isSelected":true,"description":"No cash reports are required. Semi-annual performance progress reports (PPR), semi-annual financial reports and a final report summarizing the activities and accomplishments of the project in relation to the approved goals and objectives are required by OCS."},{"code":"expenditure","isSelected":false,"description":""},{"code":"performanceMonitoring","isSelected":false,"description":""}]</t>
  </si>
  <si>
    <t>{"isApplicable":true,"description":"Audits are required in accordance with the above-mentioned requirements."}</t>
  </si>
  <si>
    <t>Grant recipients are required to keep all financial, business and program reports necessary for program review and audit to ensure that funds have been expended in accordance with the regulations, grant terms and conditions of this program. Audits and supporting records must be kept on file in accordance with 75.361-5.</t>
  </si>
  <si>
    <t>(Training) FY 17$101,650.00; FY 18 est $111,540.00; FY 19 est $0.00; FY 16$35,000.00; - This funding is for the RCD program.(Project Grants (Discretionary)) FY 17$17,358,014.00; FY 18 est $17,344,742.00; FY 19 est $0.00; FY 16$27,410,948.00; - This funding is for the CED program.(Project Grants (Discretionary)) FY 17$7,236,906.00; FY 18 est $7,753,041.00; FY 19 est $0.00; FY 16$6,391,349.00; - This funding is for the RCD program.(Training) FY 17$262,981.00; FY 18 est $2,263,595.00; FY 19 est $0.00; FY 16$298,830.00; - This funding is for the CED program.</t>
  </si>
  <si>
    <t>Up to $800,000 for Community Economic Development and $798,000 Rural Community Development Activities.</t>
  </si>
  <si>
    <t>{"list":[{"fiscalYear":2016,"description":"It is anticipated that 39 grants will be awarded for CED and 8 grant award for RCD programs 39 discretionary grants awarded for CED and 8 discretionary grants awarded for RCD."},{"fiscalYear":2017,"description":"22 discretionary grants awarded for CED and 8 discretionary grants awarded for RCD programs in FY 2017."},{"fiscalYear":2018,"description":"Contingent with Congressional approval, it is anticipated that 22 grants will be awarded for CED and 8 grant award for RCD programs."}],"isApplicable":true}</t>
  </si>
  <si>
    <t>Program announcements are posted at, www.acf.hhs.gov. and www.grants.gov.</t>
  </si>
  <si>
    <t>Gerald ShanklinOCS Grants Operation Center_x000D_
1401 Mercantile Lane, Suite 401, Largo, MD 20774 Email:&lt; a href='mailto:Gerald.Shanklin@acf.hhs.gov'&gt;Gerald.Shanklin@acf.hhs.gov&lt;/a&gt;Phone: 855-792-6551;</t>
  </si>
  <si>
    <t>http://www.acf.hhs.gov/programs/ocs/csbg</t>
  </si>
  <si>
    <t xml:space="preserve">21.020 Community Development Financial Institutions Program; </t>
  </si>
  <si>
    <t>Specific criteria for selecting proposals for funding are stated in each Funding Opportunity Announcement.</t>
  </si>
  <si>
    <t>https://beta.sam.gov/fal/a5e923b73a64414491fb0373462d95fa/view</t>
  </si>
  <si>
    <t>Child Care and Development Fund (CCDF)</t>
  </si>
  <si>
    <t>{"list":[{"act":{"description":"Child Care and Development Block Grant Act of 1990, as amended"},"USC":{"title":"42","section":"9857"},"authorizationTypes":{"USC":true,"act":true},"usc":{"title":"42","section":"9857"}}]}</t>
  </si>
  <si>
    <t>The Child Care and Development Fund (CCDF) is the primary federal funding source to help certain low-income families access child care and to improve the quality of child care for all children. As a block grant, CCDF gives funding to states, territories, and tribes to provide child care subsidies primarily through vouchers or certificates to low-income families. In addition, CCDF funds are used to improve the quality of child care for both subsidized and unsubsidized children. 
The CCDF consists of two funding streams: the mandatory Child Care Entitlement (CCE) ( see CFDA 93.596) and the discretionary Child Care and Development Block Grant (CCDBG). The CCE portion consists of “matching funds,” which require a state match and maintenance of effort, and “mandatory funds.” CCDBG was created by the Omnibus Budget Reconciliation Act of 1990 (P.L. 101-508) and is subject to annual appropriations. The Personal Responsibility and Work Opportunity Reconciliation Act (PRWORA) of 1996 (P.L. 104-193) consolidated funding for child care under the Social Security Act, where CCE is authorized, and made such funding generally subject to the requirements of the CCDBG Act. The Child Care and Development Block Grant Act of 2014 (P.L. 113-186) reauthorized the discretionary portion of CCDF through FY 2020 and made significant changes to improve the health, safety, and quality of child care and provide more continuous child care assistance to low-income children and families. The combination of the discretionary and mandatory funds provides about $8.1 billion in federal funding per year for child care. Additional funding is provided by state matching and maintenance of effort funds, as well as funds transferred from the Temporary Assistance for Needy Families (TANF) program.</t>
  </si>
  <si>
    <t>Eligibility: All 50 States, the District of Columbia, the Virgin Islands, Puerto Rico, Guam, American Samoa, the Commonwealth of the Northern Mariana Islands, and Federally recognized Tribal Governments and consortia.</t>
  </si>
  <si>
    <t>Children under age 13 (or, at the option of the grantee, up to age 19, if physically or mentally incapable of self-care or under court supervision), who (1) reside with a family whose income does not exceed 85 percent of the State median income for a family of the same size, and (2) who reside with a parent (or parents) who is working or attending job training or educational program, or who are in need of, or are receiving, protective services. A Lead Agency shall re-determine a child’s eligibility for child care services no sooner than 12 months following the initial determination or most recent re-determination. Once determined eligible, children are expected to receive a minimum of 12 months of child care services, unless family income rises above 85% SMI or, at Lead Agency option, the family experiences a non-temporary cessation of work, education, or training.</t>
  </si>
  <si>
    <t>{"description":"Lead Agencies must operate under a CCDF plan approved by the Administration for Children and Families, and must provide assurances that the Grantee will comply with the requirements of the CCDBG Act and all applicable Federal law.","isApplicable":true}</t>
  </si>
  <si>
    <t>{"environmentalImpact":{"reports":[{"isSelected":true,"reportCode":"assessment"},{"isSelected":true,"reportCode":"otherRequired"}]},"description":"Each Grantee must designate a Lead Agency to which grants are awarded and that is accountable for the use of the Discretionary Funds provided, the duties of which shall include developing a CCDF plan. In conjunction with the development of the CCDF plan, the Lead Agency must hold at least one public hearing no earlier than nine months before the CCDF plan becomes effective and after at least 20 days of statewide public notice, to provide the public an opportunity to comment on the provision of child care services under the plan. In advance of the hearing, the Lead Agency must make the content of the plan available to the public. The Lead Agency must also coordinate the provision of services under the program with other Federal, State, and local child care and early childhood development programs. Also, the Lead Agency must consult with appropriate representatives of local governments. Tribal Lead Agencies submitting applications for construction must submit an environmental impact assessment."}</t>
  </si>
  <si>
    <t>{"description":"A Lead Agency desiring to receive an allotment for a fiscal year is required to submit a three-year CCDF plan to the Administration for Children and Families, as well as, financial and other information necessary for the grants process. Each CCDF plan must contain certifications and assurances by the Lead Agency that it will comply with the requirements of the Child Care and Development Block Grant Act (CCDBG). The plan must also include: the designation of a Lead Agency; the provision of assurances regarding policies and procedures as stated in Section 658E(c)(2) of the CCDBG; an outline of the intended use of block grant funds in compliance with Section 658E(c)(3) of the CCDBG; the provision of certification regarding payment rates as stated in Section 658E(c)(4) of the CCDBG; and the establishment of a sliding fee scale. Additional requirements are specified by 45 CFR Parts 98 and 99."}</t>
  </si>
  <si>
    <t>Grants are awarded after the receipt and approval of the CCDF plan by the Administration for Children and Families.</t>
  </si>
  <si>
    <t>The Administration for Children and Families will review the CCDF plans for approval and will act on the plans within 90 days.</t>
  </si>
  <si>
    <t>Guidelines for appealing the disapproval of CCDF plans are specified in regulations (45 CFR Part 99).</t>
  </si>
  <si>
    <t>CCDF plans must be submitted every three years.</t>
  </si>
  <si>
    <t>{"types":{"moe":false,"formula":true,"matching":false},"formula":{"title":"45 CFR","chapter":"","part":"98.61","subPart":"","publicLaw":"","description":""},"matching":{"description":""},"moe":{"description":""}}</t>
  </si>
  <si>
    <t>{"awarded":"quarterly","description":"Grant awards are made to Lead Agencies with approved CCDF plans. Grantees must obligate all Discretionary Funds in the fiscal year in which they are granted or in the succeeding fiscal year. Those funds must be liquidated no later the end of the third fiscal year."}</t>
  </si>
  <si>
    <t>[{"code":"program","isSelected":true,"description":"As specified in 45 CFR Part 98, States must report to ACF annually aggregate data on families, children in care, providers, payment methods, and consumer education. Quarterly case-level reports are required to provide data on families, children, and providers, and payment information. Tribes must also provide annual aggregate data on children and families served through CCDF. No cash reports are required. No progress reports are required. States must also submit quarterly expenditure reports. Territories are required to report estimates and expenditures for the Discretionary Fund only on a quarterly basis. States, DC, and Puerto Rico are required to measure, calculate, and report improper payments as well as identify strategies for reducing future improper payments. One-third of the 50 States, DC, and Puerto Rico must report annually on a three-year cycle. Tribes report expenditures for the Tribal Mandatory, Discretionary, and Construction/Renovation funds. Monitoring is in accordance with 45 CFR 98.90."},{"code":"cash","isSelected":false,"description":""},{"code":"progress","isSelected":false,"description":""},{"code":"expenditure","isSelected":true,"description":"States must also submit quarterly expenditure reports. Territories are required to report estimates and expenditures for the Discretionary Fund only on a quarterly basis. States, DC, and Puerto Rico are required to measure, calculate, and report improper payments as well as identify strategies for reducing future improper payments. One-third of the 50 States, DC, and Puerto Rico must report annually on a three-year cycle. Tribes report expenditures for the Tribal Mandatory, Discretionary, and Construction/Renovation funds."},{"code":"performanceMonitoring","isSelected":true,"description":"Performance monitoring is in accordance with 45 CFR 98.90."}]</t>
  </si>
  <si>
    <t>{"isApplicable":true,"description":"Additional auditing may be necessary."}</t>
  </si>
  <si>
    <t>Lead Agencies and subgrantees must retain all CCDF records for three years from the day the Lead Agency or subgrantee submits the Financial Reports as required by the regulations at 45 CFR 98.90.</t>
  </si>
  <si>
    <t>75-1515-0-1-609;</t>
  </si>
  <si>
    <t xml:space="preserve">(Formula Grants) FY 17$2,856,000,000.00; FY 18 est $5,226,000,000.00; FY 19 est $3,006,000,000.00; FY 16$2,761,000,000.00; - These figures do not include CCDF Mandatory Funds and Matching Funds under CFDA 93.596. </t>
  </si>
  <si>
    <t>For States, including DC and Puerto Rico, the range of grants in FY 2017 is: $3,544,566 to $305,025,145. The average grant is $52,642,308. For 260 Tribal grantees, the range of grants in FY 2017 is: $34,878 to $7,595,340; the average grant is $302,077. For the four Territories, the range of grants in FY 2017 is $2,336,771 to $5,382,561; the average grant is $ 3,570,000. These figures are not inclusive of funds received through CFDA 93.596.</t>
  </si>
  <si>
    <t>{"list":[{"fiscalYear":2016,"description":"In FY 2016, 343 Discretionary grants will be awarded  to 50 States  , District of Columbia, five Territories, 260 Tribes and other grantees (research, TA,and hotline).  Fiscal Year 2016:  358 Discretionary grants were awarded to 50 States , District of Columbia, five Territories , 260 Tribes and other grantees (research, TA, and hotline)."},{"fiscalYear":2017,"description":"In FY 2017, 328 Discretionary grants were awarded to 50 States, District of Columbia, five Territories, 260 Tribes and other grantees (research and TA )."},{"fiscalYear":2018,"description":"Fiscal Year 2018: 328 Discretionary grants will be awarded to 50 States, District of Columbia, five Territories, 260 Tribes and other grantees (research and TA)."},{"fiscalYear":2019,"description":"Fiscal Year 2019: It is anticipated that 360 Discretionary grants will be awarded to 50 States, District of Columbia, five Territories, 260 Tribes and other grantees (research and  TA)."}],"isApplicable":true}</t>
  </si>
  <si>
    <t>These funds are subject to the Child Care and Development Fund regulations at 45 CFR Parts 98 and 99.</t>
  </si>
  <si>
    <t>{"flag":"none","description":"For a list of Office of Child Care Regional Program Managers:\nhttps://www.acf.hhs.gov/occ/resource/regional-child-care-program-managers."}</t>
  </si>
  <si>
    <t>Abdihakin AbdiOCC/ACF/HHS, Washington, DC 20201 Email:&lt; a href='mailto:Abdihakin.Abdi@acf.hhs.gov'&gt;Abdihakin.Abdi@acf.hhs.gov&lt;/a&gt;Phone: 202-401-2113;</t>
  </si>
  <si>
    <t>http://www.acf.hhs.gov/programs/occ</t>
  </si>
  <si>
    <t xml:space="preserve">93.558 Temporary Assistance for Needy Families; 93.596 Child Care Mandatory and Matching Funds of the Child Care and Development Fund; </t>
  </si>
  <si>
    <t>https://beta.sam.gov/fal/486fdc1e4c094d75b1fdf81439964bb4/view</t>
  </si>
  <si>
    <t>Refugee and Entrant Assistance Discretionary Grants</t>
  </si>
  <si>
    <t>{"list":[{"act":{"description":"Refugee Education Assistance Act of 1980"},"publicLaw":{"congressCode":"96","number":"422"},"statute":{"page":"1809","volume":"94"},"USC":{"title":"8","section":"1522"},"authorizationTypes":{"USC":true,"act":true,"statute":true,"publicLaw":true},"usc":{"title":"8","section":"1522"}},{"act":{"description":"Refugee Act of 1980"},"publicLaw":{"congressCode":"96","number":"212"},"statute":{"page":"111","volume":"94"},"USC":{"title":"8","section":"1522"},"authorizationTypes":{"USC":true,"act":true,"statute":true,"publicLaw":true},"usc":{"title":"8","section":"1522"}}]}</t>
  </si>
  <si>
    <t>The objectives of the discretionary grant programs include:  (1) decreasing the numbers of refugees on public assistance and the length of time refugees require such assistance; (2) encouraging the placement of refugees in locations with good opportunities and specialized case management for vulnerable cases; (3) assisting low-income refugees with matching funds for individual development accounts and with financial literacy classes; (4) providing micro-credit to refugees interested in starting new businesses but unable to access commercial sources of capital; (5) providing services to refugees in rural areas; (6) promoting integration.</t>
  </si>
  <si>
    <t>Public and private nonprofit agencies may apply for these grants.</t>
  </si>
  <si>
    <t>Refugees, certain Amerasians, Cuban and Haitian entrants, asylees, certified victims of a severe form of trafficking, and Special Immigrants from Iraq and Afghanistan.</t>
  </si>
  <si>
    <t>{"description":"Proof of immigration status in the form of an I-94 card or a final grant of asylum letter from the Department of Justice or U.S. Citizenship and Immigration Services (USCIS), formerly Immigration and Naturalization Services (INS), must be provided to be eligible to receive services. For victims of a severe form of trafficking, clients must present a certification or eligibility letter from ORR.","isApplicable":false}</t>
  </si>
  <si>
    <t>{"description":"Agencies submit applications which are reviewed and evaluated in accordance with criteria specified in the Funding Opportunity Announcement.  Notices of funds availability may be accessed at Grants.gov or at the ACF website at www.acf.hhs.gov/grants."}</t>
  </si>
  <si>
    <t>After review by an independent panel, the Director of the Office of Refugee Resettlement makes final funding decisions, and grant awards are issued.</t>
  </si>
  <si>
    <t>Non-competing continuations will be issued annually contingent upon funding availability, grantee performance, and the best interest of the government.</t>
  </si>
  <si>
    <t>{"awarded":"lump","description":"Funds made available under this program are for project periods ranging from 1 to 5 years.  Funds are awarded annually during the project.","awardedDescription":"Grantees draw down funds as they incur expenditures."}</t>
  </si>
  <si>
    <t>[{"code":"program","isSelected":true,"description":"Program Performance Reports are required, usually on a quarterly or semi-annual basis. Final program reports summarizing the activities and accomplishments of the project in relation to the original approved goals and objectives are required 90 days after the end of the project period."},{"code":"cash","isSelected":false,"description":""},{"code":"progress","isSelected":false,"description":""},{"code":"expenditure","isSelected":true,"description":"Federal Financial Reports (SF-425) are required, usually on a quarterly or semi-annual basis. Final Federal Financial Reports are required 90 days after the end of the project period."},{"code":"performanceMonitoring","isSelected":true,"description":"Performance monitoring activities include on-site and desk monitoring of projects. On site, the ORR team interviews agency staff and clients and reviews case files and financial documents.  In addition to program monitoring, program performance reports and Federal Financial Reports (SF-425) are reviewed to ensure that agencies are spending funds appropriately and are performing in a manner consistent with the approved application and grant."}]</t>
  </si>
  <si>
    <t>{"isApplicable":true,"description":".  Records must be available for review by appropriate officials of the Federal grantor agency or subgranting entity in accordance with 45 CFR Part 75 Subpart D."}</t>
  </si>
  <si>
    <t>Grant recipients are required to keep all financial, business, and program records necessary for program review and audit in accordance with 45 CFR Part 75.361-365.</t>
  </si>
  <si>
    <t>(Project Grants) FY 17$4,600,000.00; FY 18 est $4,600,000.00; FY 19 est $4,600,000.00; FY 16$4,600,000.00; - Refugee Health Promotion(Project Grants (Discretionary)) FY 17$33,263,046.00; FY 18 est $42,619,000.00; FY 19 est $40,000,000.00; FY 16$45,036,000.00; - SS Discretionary(Project Grants (Discretionary)) FY 17$6,404,142.00; FY 18 est $0.00; FY 19 est $0.00; FY 16$4,727,000.00; - Tag Discretionary</t>
  </si>
  <si>
    <t>Refugee Health Promotion grants range from a minimum of $83,055 to a maximum of $203,055.
TAG and SS Discretionary grants range from a minimum of $23,500 to a maximum of $10,384,000</t>
  </si>
  <si>
    <t>{"list":[{"fiscalYear":2016,"description":"It is projected that there will be 256 discretionary and 38 refugee health grants awarded in FY 2016. 297 discretionary and 37 refugee health promotion grants were awarded in FY 2016."},{"fiscalYear":2017,"description":"There were 190 discretionary and 41 refugee health promotion grants awarded in FY 2017."},{"fiscalYear":2018,"description":"It is projected that there will be 108 discretionary and 41 refugee health promotion grants awarded in FY 2018.  Targeted Assistance Discretionary grant program ended in FY 2017."},{"fiscalYear":2019,"description":"It is projected that there will be 108 discretionary and 41 refugee health grants awarded in FY 2019.  Targeted Assistance Discretionary grant program ended in FY 2017."}],"isApplicable":true}</t>
  </si>
  <si>
    <t>Notices of funds availability are posted on the ACF website and can also be accessed through Grants.gov.  Inquiries may be directed to the Information Contact listed below.</t>
  </si>
  <si>
    <t>Anastasia BrownMary E. Switzer Building, 330 C Street SW, Washington, DC 20201, Washington, DC 20447 Email:&lt; a href='mailto:anastasia.brown@acf.hhs.gov'&gt;anastasia.brown@acf.hhs.gov&lt;/a&gt;Phone: (202) 401-4559 ;</t>
  </si>
  <si>
    <t xml:space="preserve">93.566 Refugee and Entrant Assistance State/Replacement Designee Administered Programs; 93.584 Refugee and Entrant Assistance Targeted Assistance Grants; 93.567 Refugee and Entrant Assistance Voluntary Agency Programs; 93.583 Refugee and Entrant Assistance Wilson/Fish Program; </t>
  </si>
  <si>
    <t xml:space="preserve">The criteria for awarding funds are published in the notice of funds availability.  </t>
  </si>
  <si>
    <t>https://beta.sam.gov/fal/6d0f17e3e3934817b34e4a7d8ab9775f/view</t>
  </si>
  <si>
    <t>U.S. Repatriation</t>
  </si>
  <si>
    <t>Repatriation Program</t>
  </si>
  <si>
    <t>{"list":[{"act":{"description":"42 U.S.C. §1313  and 24 U.S.C. §§ 321-329 "},"USC":{"title":"24","section":"9"},"authorizationTypes":{"USC":true,"act":true},"usc":{"title":"24","section":"9"}}]}</t>
  </si>
  <si>
    <t>The United States (U.S.) Repatriation Program was established by Title XI, Section 1113 of the Social Security Act (Assistance for U.S. Citizens Returned from Foreign Countries) to provide temporary assistance to U.S. citizens and their dependents who have been identified by the Department of State (DOS) as having returned, or been brought from a foreign country to the U.S. because of destitution, illness, war, threat of war, or a similar crisis, and are without available resources immediately accessible to meet their needs.  The Program was later expanded in response to legislation enacted by Congress to address the particular needs of persons with mental illness (24 U.S.C. Sections 321 through 329).  In addition, through Executive Order (E.O.) 12656 (53 CFR 47491) as amended, HHS was given the lead to “develop plans and procedures, in coordination with the heads of Federal departments and agencies, for assistance to United States citizens or others evacuated from overseas areas.”</t>
  </si>
  <si>
    <t xml:space="preserve">Social service organizations with expertise in mental health, child welfare, the criminal justice system, and emergency assistance. </t>
  </si>
  <si>
    <t>ORR authorized staff determines eligibility for citizens and their dependents who have been identified by the Department of State (DOS) as having returned, or been brought from a foreign country to the U.S. because of destitution, illness, war, threat of war, or a similar crisis, and are without resources immediately accessible to meet their needs.  In addition, U.S. nationals who are determined eligible by an authorized ORR staff in accordance to 211.3.</t>
  </si>
  <si>
    <t>{"description":"A written statement from the Department of State  containing information and documents required to establish eligibility under applicable HHS Repatriation Program regulations (e.g. proof of U.S. Citizenship, certificate of mental condition) is required.","isApplicable":true}</t>
  </si>
  <si>
    <t>Grants are awarded through the Administration for Children and Families discretionary grants procedures.</t>
  </si>
  <si>
    <t>Project periods are for five years with one year budget periods.</t>
  </si>
  <si>
    <t>{"awarded":"other","description":"Grants are awarded for a five-year project period with annual budget periods.","awardedDescription":"Grantees draw down funds, as required, for reimbursement of expenditures from the HHS Payment Management System."}</t>
  </si>
  <si>
    <t>[{"code":"program","isSelected":true,"description":"Program reports are required quarterly; a final report is required 90 days after the end of the project period."},{"code":"cash","isSelected":false,"description":""},{"code":"progress","isSelected":true,"description":"Progress reports are required quarterly and ad-hoc.  The progress reports include updates on individual cases and the status of payments and collections."},{"code":"expenditure","isSelected":true,"description":"The Federal Financial Report (SF-425) is required. "},{"code":"performanceMonitoring","isSelected":true,"description":"There is ongoing desk monitoring of the grantee and yearly on-site monitoring"}]</t>
  </si>
  <si>
    <t>The grantee must maintain records  in accordance with 45 CFR 75.361-5. Before destroying cases, notice must be provided to designated Program Manager for applicable guidance.</t>
  </si>
  <si>
    <t xml:space="preserve">(Cooperative Agreements) FY 17$2,249,983.00; FY 18 est $24,934,000.00; FY 19 est $1,000,000.00; FY 16$932,000.00; - </t>
  </si>
  <si>
    <t>One Cooperative Agreement is awarded each year of the project period and other applicable reimbursement is provided to states for emergency plans whenever funds are available.</t>
  </si>
  <si>
    <t>{"list":[{"fiscalYear":2016,"description":"One Cooperative Agreement of approximately $932,000 will be awarded. One Cooperative Agreement of $932,000 was awarded."},{"fiscalYear":2017,"description":"One Cooperative Agreement of $2,249,983 was awarded."},{"fiscalYear":2018,"description":"One Cooperative Agreement of $1,000,000 will be  awarded."},{"fiscalYear":2019,"description":"One Cooperative Agreement of $1,000,000 is anticipated to be awarded."}],"isApplicable":true}</t>
  </si>
  <si>
    <t>42 U.S.C. §1313 -  Assistance for United States Citizens Returned from Foreign Countries, _x000D_
24 U.S.C. §§ 321-329 - Hospitalization of Mentally Ill Nationals Returned from Foreign Countries._x000D_
_x000D_
Regulations found under 45 C.F.R. Part 212 and 45 C.F.R. Part 211 _x000D_
_x000D_
 A fact sheet and other information is available from the Headquarters Office and at the website http://www.acf.hhs.gov/programs/orr/programs/repatriation</t>
  </si>
  <si>
    <t>Elizabeth B. RussellU.S. Repatriation Program Coordinator and Emergency Management Coordinator for Refugee Programs,
U.S. Department of Health and Human Services 
Administration for Children &amp; Families 
Office of Refugee Resettlement
Mary E. Switzer Building, 330 C Street, SW, Washington, DC 20201 Email:&lt; a href='mailto:Elizabeth.Russell@acf.hhs.gov'&gt;Elizabeth.Russell@acf.hhs.gov&lt;/a&gt;Phone: (202) 401-4845;</t>
  </si>
  <si>
    <t>The criteria are included in the grant announcement.</t>
  </si>
  <si>
    <t>https://beta.sam.gov/fal/58242f5450394efa81ed293999e0396c/view</t>
  </si>
  <si>
    <t>Improving the Capability of Indian Tribal Governments to Regulate Environmental Quality</t>
  </si>
  <si>
    <t>Environmental Regulatory Enhancement (ERE)</t>
  </si>
  <si>
    <t>{"list":[{"act":{"description":"The Native American Programs Act of 1974 (NAPA), as amended.  "},"publicLaw":{"congressCode":"93","number":"644"},"USC":{"title":"42","section":"2991b(d)"},"authorizationTypes":{"USC":true,"act":true,"publicLaw":true},"usc":{"title":"42","section":"2991b(d)"}}]}</t>
  </si>
  <si>
    <t>The purpose of the Environmental Regulatory Enhancement (ERE) program is to provide funding for the costs of planning, developing, and implementing programs designed to improve the capability of tribal governing bodies to regulate environmental quality pursuant to federal and tribal environmental laws. The ERE program supports the principle that projects must follow tribal cultural preservation and natural resource management priorities in order to achieve environmentally healthy, sustainable Native American and Alaska Native communities. The Administration for Native Americans (ANA) is therefore interested in supporting locally designed projects that strengthen tribal environmental regulatory programs in a manner consistent with the goals of native communities.</t>
  </si>
  <si>
    <t>Eligible applicants include, federally recognized Indian tribes; consortia of Indian tribes; incorporated non-federally recognized tribes; incorporated state-recognized tribes; Alaska Native villages, as defined in the Alaska Native Claims Settlement Act (ANCSA) and/or non-profit village consortia; non-profit Alaska Native regional corporation/associations in Alaska with village specific projects; other tribal or village organizations or consortia of Indian tribes; and Tribal governing bodies (IRA or traditional councils) as recognized by the Bureau of Indian Affairs.</t>
  </si>
  <si>
    <t>Federally recognized Indian tribes; Consortia of Indian tribes; Incorporated non-federally recognized tribes; Incorporated state-recognized tribes; Alaska Native villages, as defined in the ANCSA and/or non-profit village consortia; Non-profit Alaska Native Regional Corporation/Associations in Alaska with village specific projects; Other tribal or village organizations or consortia of Indian tribes; and Tribal governing bodies (IRA or traditional councils) as recognized by the Bureau of Indian Affairs.</t>
  </si>
  <si>
    <t>{"description":"Non-profit organizations must submit proof of non-profit status. For applicants that are not Tribes or Native Alaska villages, organizations applying for funding must show that a majority of board members are representative of a Native American community to be served. Applicants must submit documentation that identifies each board member by name and indicates his/her affiliation or relationship to at least one of ANA’s three categories of community representation, which include: (1) members of federally or state-recognized tribes; (2) persons who are recognized by members of the eligible Native American community to be served as having a cultural relationship with that community; or (3) persons considered to be Native American as defined in 45 CFR § 1336.10 and Native American Pacific Islanders as defined in Section 815 of the Native American Programs Act. Applicants that do not include this documentation will be considered non-responsive, and the application will not be considered for competition.","isApplicable":true}</t>
  </si>
  <si>
    <t>{"environmentalImpact":{"reports":[{"isSelected":true,"reportCode":"otherRequired"}]},"description":"Pursuant to 45 CFR 1336.35, all applicants must submit documentation demonstrating that the governing body of the organization on whose behalf the application is submitted approves the application’s submission to ANA for the current grant competition period.  Please see the Funding Opportunity Announcements (FOAs) for more information."}</t>
  </si>
  <si>
    <t>{"description":"ACF requires electronic submission of applications at www.Grants.gov. Paper applications received from applicants that have not been approved for an exemption from required electronic submission will be disqualified from competitive review. Applicants that do not have an Internet connection or sufficient computing capacity to upload large documents to the Internet may contact ACF for an exemption that will allow the applicant to submit applications in paper format. See FOA for detailed information for applicants that have received a waiver to submit applications in paper format. Standard Forms, assurances, and certifications are available at the ACF Funding Opportunities Forms webpage at https://www.acf.hhs.gov/grants/forms. \n\nAll applicants must submit documentation demonstrating that the governing body of the organization on whose behalf the application is submitted approves the application’s submission to ANA for the current grant competition period. Please see the FOA for more information.  Pre-application coordination is not applicable. Environmental impact information is not required for this program. This program is excluded from coverage under E.O. 12372."}</t>
  </si>
  <si>
    <t>Applications competing for financial assistance will be reviewed and evaluated by objective review panels composed of experts with knowledge and experience in the area under review. Generally, review panels include three reviewers and one chairperson. Results of the competitive objective review are taken into consideration by ACF in the selection of projects for funding; however, objective review scores and rankings are not binding. Scores and ranking are only one element used in the award decision-making process. ANA’s staff will perform an internal review and analysis of the applications ranked highest as a result of the panel’s review and scoring. This internal review is used to determine the application’s consistency with the purposes of the Native American Programs Act (NAPA), all relevant statutory and regulatory requirements, and the requirements of the relevant Funding Opportunity Announcement. ANA’s Commissioner has discretion to make all final funding and award decisions.</t>
  </si>
  <si>
    <t>Applicants will receive notice of approval/disapproval approximately 120 days after receipt of application.</t>
  </si>
  <si>
    <t>Appeals are only available upon a finding of ineligibility for funding and are subject to ANA regulations at 45 CFR 1336.35 and HHS regulations in 45 CFR 16.</t>
  </si>
  <si>
    <t>{"types":{"moe":true,"formula":false,"matching":true},"formula":{"title":"","chapter":"","part":"","subPart":"","publicLaw":"","description":""},"matching":{"requirementFlag":"mandatory","percent":"20","description":"The 20% match (which may include cash or property from a Federal agency other than ANA) is required unless waived in accordance with criteria published in 45 CFR 1336.50."},"moe":{"description":""}}</t>
  </si>
  <si>
    <t>{"awarded":"other","description":"Grantees may apply for non-competitive continuation support within a project period. ","awardedDescription":"Annually. "}</t>
  </si>
  <si>
    <t>[{"code":"program","isSelected":false,"description":""},{"code":"cash","isSelected":false,"description":""},{"code":"progress","isSelected":true,"description":"ANA grantees are required to report project progress using the Objective Progress Report (OPR) (OMB No. 0970-0452, expiration date 06/30/2018) and the SF-425 on a semi-annual basis which are submitted electronically. In addition, grantees will be required to submit an Annual Data Report (ADR) (OMB No. 0970-0475, expiration date 03/31/2019) to report project data once a year and at the end of the project period.  The SF-425 is also required to be submitted annually and at the end of the project period. ANA reviews grantee semiannual and annual reports to determine whether the grantee is meeting its project goal and objectives and completing activities identified in the Objective Work Plan (OWP) as well as to evaluate project effectiveness. If progress concerns are identified, ANA may require quarterly reports.  In addition, ANA is required to describe and measure the impact of funded projects, their effectiveness in achieving stated goals, their impact on related programs, and when feasible, to obtain the views of persons participating in and served by funded projects. ANA carries out this requirement through review of grantee submitted reports and through the use of structured on-site interviews using a data collection tool (OMB No. 0970-0379, expiration date 07/31/2019)"},{"code":"expenditure","isSelected":true,"description":"The Federal Financial Report (FFR), also known as SF-425, is required to be submitted on a semi-annual basis. "},{"code":"performanceMonitoring","isSelected":true,"description":"ANA reviews grantee semiannual and annual reports to determine whether the grantee is meeting its goal and objectives and completing activities identified in the OWP. If progress concerns are identified, ANA may require quarterly reports. In addition, ANA is required to describe and measure the impact of funded projects, their effectiveness in achieving stated goals, their impact on related programs, and when feasible, to obtain the views of persons participating in and served by funded projects. ANA carries out this requirement through review of grantee-submitted reports and through the use of structured on-site interviews using a data collection tool (OMB No. 0970-0379, expiration date 07/31/2019)."}]</t>
  </si>
  <si>
    <t>Financial records, supporting documents and all other related records pertinent to ANA grants must be maintained in accordance with 45 CFR 361-5.</t>
  </si>
  <si>
    <t xml:space="preserve">(Project Grants) FY 17$1,694,325.00; FY 18 est $1,981,267.00; FY 19 est $1,981,267.00; FY 16$1,478,270.00; - </t>
  </si>
  <si>
    <t>$100,000 - $300,000;
average = $182,000 per budget period</t>
  </si>
  <si>
    <t>{"list":[{"fiscalYear":2016,"description":"In FY2016, it is anticipated that 8 continuations and 4 new awards for a total of 12 ERE grants will be made.  ANA awarded 4 ERE projects, with 5 ERE continuations."},{"fiscalYear":2017,"description":"In FY 2017, 8 continuations and 5 new awards for a total of 13 ERE grants were made."},{"fiscalYear":2018,"description":"In FY 2018, it is projected that 7 continuations and 4 new awards for a total of 11 ERE grants will be made."},{"fiscalYear":2019,"description":"No Current Data Available."}],"isApplicable":true}</t>
  </si>
  <si>
    <t xml:space="preserve">All ANA regulations are published in 45 CFR 1336. </t>
  </si>
  <si>
    <t>Carmelia A. StricklandAdministration for Native Americans,
Administration for Children and Families,
Department of Health and Human Services,
Mary E. Switzer Building,
330 C Street SW., Washington , DC 20024 Email:&lt; a href='mailto:carmelia.strickland@acf.hhs.gov'&gt;carmelia.strickland@acf.hhs.gov&lt;/a&gt;Phone: (877) 922-9262;</t>
  </si>
  <si>
    <t>https://www.acf.hhs.gov/ana</t>
  </si>
  <si>
    <t xml:space="preserve">66.926 Indian Environmental General Assistance Program (GAP); </t>
  </si>
  <si>
    <t>Fiscal Year2016: ANA intends to fund similar projects.  Grantee: Confederated Tribes of Grand Ronde _x000D_
Project Description: Creating an inventory of Coho salmon, Steelhead and Pacific Lamprey, and Black -tailed deer in order to manage resources through Tribal hunting and fishing regulations. _x000D_
Location: Grand Ronde, OR_x000D_
Project Period: 9/30/2015 - 9/29/2018_x000D_
FY 2016 Award: $103,828_x000D_
Fiscal Year2017: Grantee: Yavapai-Apache Nation
Project: Yavapai-Apache Environmental Code Development Project
Location: Camp Verde, Arizona
Description: The Yavapai-Apache Nation will establish legislation, build institutional capacity, and develop the community awareness necessary to effectively protect, conserve, and enhance the Yavapai-Apache Nation's important environmental and natural resources on behalf of current and future generations of the Nation. Due to current, inadequate laws, compliance and enforcement, community awareness and the understanding to effectively protect, conserve, and enhance the natural, environmental resources, this project will help the community to protect its resources that are currently in danger, now and for future generations of the Yavapai-Apache Nation.
Grantee: Cow Creek Band of Umpqua Tribe of Indians
Project: Elk Conservation and Restoration Capacity Building Project
Location: Roseburg, Oregon
Description: The goal of the Elk Conservation and Restoration Capacity Building and Demonstration Project is to enhance the Tribe's capacity to effectively manage elk populations on Tribal lands in order to ensure Tribal members have access to sustainable populations of Roosevelt elk to meet their ongoing cultural, subsistence, and ceremonial needs for generations to come. Due to organizational capacity restraints, Cow Creek Band of Umpqua Tribe of Indian's has been unable to meet goal of managing wildlife populations on Tribal land to provide historical use opportunities, healthy populations, and healthy ecosystems. With this project, Cow Creek will be able to restore traditions that were lost, can continue to empower, and build the community.
Grantee: Chippewa Cree Tribe
Project: Chippewa Cree Tribe Title XII Environmental Codes Enhancement and Consolidation Project
Location: Box Elder, Montana
Description: The Chippewa Cree Tribe will centralize all relevant environmental codes into Title XII of the Chippewa Cree Tribal Law and Order Code, enhance the policy and procedures underneath, concurrent or adjacent to said costs; conduct significant public outreach and awareness efforts to involve the community in the reorganization of Title XII, and conduct surface water quality monitoring to enhance the environmental regulatory capacity of the 
Chippewa Cree Tribe. 
With this project, the Tribe can overcome the challenges identified for infrastructure, to improve currently conflicting and confusing codes and ordinances, address the lack of community buy-in on enforcement methods; and address the need for surface water monitoring for the community to have clean water.Fiscal Year2018: ANA intends to fund similar projects.Fiscal Year2019: ANA intends to fund similar projects.</t>
  </si>
  <si>
    <t>Specific criteria for selecting proposals for funding are stated in each FOA. In general, proposals are judged on the basis of relevance to program objectives as stated in the FOA, project viability, community support, reasonable cost estimates, and qualifications of applicant organization and personnel.</t>
  </si>
  <si>
    <t>https://beta.sam.gov/fal/3491ee043166472d912f0f2b3384f1fe/view</t>
  </si>
  <si>
    <t>Refugee and Entrant Assistance Wilson/Fish Program</t>
  </si>
  <si>
    <t>Wilson-Fish Program</t>
  </si>
  <si>
    <t>{"list":[{"act":{"description":"Consolidated Appropriations Act, 2008"},"publicLaw":{"congressCode":"110","number":"161"},"statute":{"page":"2212","volume":"121"},"authorizationTypes":{"act":true,"statute":true,"publicLaw":true}},{"act":{"description":"Victims of Trafficking and Violence Protection Act of 2000 "},"publicLaw":{"congressCode":"106","number":"386"},"authorizationTypes":{"act":true,"publicLaw":true}},{"act":{"description":"Refugee Act of 1980"},"publicLaw":{"congressCode":"96","number":"212"},"statute":{"page":"111","volume":"94"},"USC":{"title":"8","section":"1522"},"authorizationTypes":{"USC":true,"act":true,"statute":true,"publicLaw":true},"usc":{"title":"8","section":"1522"}},{"act":{"description":"Refugee Education Assistance Act of 1982"},"publicLaw":{"congressCode":"96","number":"422"},"statute":{"page":"1809","volume":"94"},"USC":{"title":"8","section":"1522"},"authorizationTypes":{"USC":true,"act":true,"statute":true,"publicLaw":true},"usc":{"title":"8","section":"1522"}},{"act":{"description":"Defense Authorization Act, 2008"},"publicLaw":{"congressCode":"110","number":"181"},"statute":{"page":"398","volume":"122"},"authorizationTypes":{"act":true,"statute":true,"publicLaw":true}}]}</t>
  </si>
  <si>
    <t>To develop alternative projects which promote early employment of refugees, certain Amerasians from Vietnam, Cuban and Haitian entrants, asylees, victims of a severe form of trafficking, and Iraqi and Afghan Special Immigrants. Wilson-Fish grantees may develop innovative approaches for the provision of refugee cash and medical assistance, otherwise available through the State-administered program. The purpose of the Wilson-Fish program is to provide integrated assistance (cash and medical) and services (employment, case management, English language instruction, and other social services) in order to increase refugees' prospects for early employment and self-sufficiency, reduce their level of welfare dependence, and promote coordination among services providers. Additionally, the Wilson-Fish program enables refugee assistance programs to exist in every state where refugees are resettled.
Wilson-Fish projects comprise two types of projects. (1) Nine projects currently establish or maintain a refugee program in a state where the State is not participating in the refugee program or has withdrawn from the refugee program or a portion of the program (Alabama, Alaska, Idaho, Kentucky, Louisiana, Nevada, North Dakota, South Dakota, and Tennessee). (2) Four projects currently provide an alternative to the existing system of assistance and services to refugees (Colorado, Massachusetts, Vermont, and San Diego).</t>
  </si>
  <si>
    <t>Beginning in FY2015/2016, funding under this program is open only to those agencies that currently administer a Wilson-Fish project.  ORR requires that appropriate proposals and applications are submitted and that a determination is made that the grantees are the ones that can “best perform” the services in accordance with 8 U.S.C. § 1522(a)(4)(A).  
Wilson-Fish grantees include States, voluntary resettlement agencies (local and national), and a private non-profit agency. There are 12 state-wide Wilson-Fish projects in the following States: Alabama, Alaska, Colorado, Idaho, Kentucky, Louisiana, Massachusetts, Nevada, North Dakota, South Dakota, Tennessee and Vermont, plus one county-wide project in San Diego County, California. 
No separate funding is appropriated for Wilson-Fish projects. Funds are drawn instead from funds earmarked for refugee cash and medical assistance grants and refugee support services allocations for the State-administered program (93.566) according to ORR projections.</t>
  </si>
  <si>
    <t>Refugees, certain Amerasian immigrants from Vietnam, Cuban/Haitian entrants, asylees, victims of a severe of trafficking, and Iraqi and Afghan Special Immigrants are eligible for services and assistance through funded projects in a community.  Cash assistance is transitional for up to 8 months; services may be provided for up to five years.</t>
  </si>
  <si>
    <t>{"description":"For beneficiaries, proof of immigration status or a certification or eligibility letter issued by HHS/ORR for victims of a severe form of trafficking.","isApplicable":true}</t>
  </si>
  <si>
    <t>{"description":"For the current project period of September 30,2015 through September 29, 2019, awards are granted through a sole source process. It is expected that ORR will continue to provide awards to the same grantees for a 4-year project period with 12-month budget periods based on the requirements outlined in the Wilson-Fish program guidelines. The grantees will be required to submit applications for noncompetitive awards in the subsequent years during the project period. Future awards will be based on the grantee’s performance, the availability of funds, and the best interest of the Federal Government."}</t>
  </si>
  <si>
    <t>Applications are reviewed and evaluated pursuant to criteria specified in the program guidelines.  Subsequent to review by ORR, the Director of ORR makes the funding decision on all grant awards</t>
  </si>
  <si>
    <t>Contingent upon funding availability, grantee performance, and the best interest of the government.</t>
  </si>
  <si>
    <t>{"awarded":"other","description":"Funds are made available for this program for one-year budget periods. The project period is up to four years. Funds are awarded incrementally for each budget period. If refugee arrivals and refugee cash and medical assistance recipients exceed those that were estimated at the time of application, a grantee can submit a request for supplemental funding to meet the unanticipated need for refugee cash and medical assistance.","awardedDescription":"Incremental funding."}</t>
  </si>
  <si>
    <t>[{"code":"program","isSelected":true,"description":"Program performance reports summarizing the activities and accomplishments of the project in relation to the approved goals and objectives are required every four months."},{"code":"cash","isSelected":false,"description":""},{"code":"progress","isSelected":false,"description":""},{"code":"expenditure","isSelected":true,"description":"Financial reports are required on a quarterly basis. "},{"code":"performanceMonitoring","isSelected":true,"description":"During monitoring visits, a representative collection of case files are reviewed to ensure clients are receiving appropriate services. Specifically, ORR reviews client legal, financial, categorical, and time eligibility; the family self-sufficiency plan; receipt of cash and, if applicable, medical assistance; case management; and employment services and outcomes. ORR also interviews agency staff and clients to ensure that information gleaned from the case-file, agency staff and clients corroborates with one another. In addition to program monitoring, quarterly performance reports, Federal Financial Reports (ORR-2), and annual goal plans are reviewed to ensure Wilson Fish agencies are spending funds appropriately and are performing in a manner consistent with the approved application and cooperative agreement."}]</t>
  </si>
  <si>
    <t>Grant recipients are required to keep all financial, business and program reports necessary for program review and audit for the project period in accordance with 45 CFR 75.361-5 to ensure that funds have been expended in accordance with the regulations, grant terms, and conditions of the program.</t>
  </si>
  <si>
    <t xml:space="preserve">(Cooperative Agreements) FY 17$30,546,996.00; FY 18 est $19,000,000.00; FY 19 est $26,500,000.00; FY 16$32,000,000.00; - </t>
  </si>
  <si>
    <t>In FY 2017 awards ranged from $295,996 to $7,364,452</t>
  </si>
  <si>
    <t>{"list":[{"fiscalYear":2016,"description":"In FY 2016, it is expected that 13 Awards will be made. In FY 2016, 13 Awards were issued."},{"fiscalYear":2017,"description":"In FY 2017, 13 awards were issued."},{"fiscalYear":2018,"description":"In FY 2018, it is expected that 13 awards will be issued."},{"fiscalYear":2019,"description":"In FY 2019, it is expected that 13 awards will be issued."}],"isApplicable":true}</t>
  </si>
  <si>
    <t>The Wilson-Fish Program guidelines can be found on the ORR website. All inquiries should be directed to the Contact listed below.</t>
  </si>
  <si>
    <t>Colleen Mahar-PiersmaMary E. Switzer Building, 330 C Street SW, Washington , DC 20201 Email:&lt; a href='mailto:colleen.mahar-piersma@acf.hhs.gov'&gt;colleen.mahar-piersma@acf.hhs.gov&lt;/a&gt;Phone: 202-205-5266;</t>
  </si>
  <si>
    <t>https://beta.sam.gov/fal/e6363733791a4d91af893b679a75515b/view</t>
  </si>
  <si>
    <t>Refugee and Entrant Assistance Targeted Assistance Grants</t>
  </si>
  <si>
    <t>Targeted Assistance Grants Program</t>
  </si>
  <si>
    <t>{"list":[{"act":{"description":"Victims of Trafficking Violence and Protection Act of 2000"},"publicLaw":{"congressCode":"106","number":"386"},"authorizationTypes":{"act":true,"publicLaw":true}},{"act":{"description":"Department of Defense Appropriations Act of 2010"},"statute":{"page":"3409","volume":"123"},"authorizationTypes":{"act":true,"statute":true}},{"act":{"description":"Refugee Act of 1980"},"publicLaw":{"congressCode":"96","number":"212"},"statute":{"page":"111","volume":"94"},"USC":{"title":"8","section":"1522"},"authorizationTypes":{"USC":true,"act":true,"statute":true,"publicLaw":true},"usc":{"title":"8","section":"1522"}},{"act":{"description":"Consolidated Appropriations Act of 2008"},"publicLaw":{"congressCode":"110","number":"161"},"authorizationTypes":{"act":true,"publicLaw":true}},{"act":{"description":"Defense Authorization Act of 2008"},"publicLaw":{"congressCode":"110","number":"181"},"authorizationTypes":{"act":true,"publicLaw":true}},{"act":{"description":"Refugee Education Assistance Act of 1980"},"publicLaw":{"congressCode":"96","number":"422"},"USC":{"title":"8","section":"1522 note"},"authorizationTypes":{"USC":true,"act":true,"publicLaw":true},"usc":{"title":"8","section":"1522 note"}}]}</t>
  </si>
  <si>
    <t>The Targeted Assistance Grant program provides funding for employment-related and other social services for refugees, certain Amerasians from Vietnam, Cuban and Haitian entrants, asylees, victims of a severe form of trafficking, and Iraqi and Afghan Special Immigrants in areas with large refugee populations.  An arrival must be within five years of arriving in this country or grant of asylum to be eligible for services under these grants.</t>
  </si>
  <si>
    <t>(includes District of Columbia),
State agencies, State Replacement Designees, and Wilson/Fish Alternative Projects are eligible to receive funding for assistance to counties and Targeted Assistance areas where, because of factors such as large refugee population, there exists a need for supplementation of available resources for services to refugees.</t>
  </si>
  <si>
    <t>Beneficiaries include refugees, certain Amerasians from Vietnam, Cuban and Haitian entrants, asylees, victims of a severe form of trafficking, and Iraqi and Afghan Special Immigrants.  Potential beneficiaries must be within five years of arrival in this country or grant of asylum to be eligible for services.</t>
  </si>
  <si>
    <t>{"description":"Documentation on immigration status is required for beneficiaries.","isApplicable":true}</t>
  </si>
  <si>
    <t>Grants are made to State agencies on behalf of qualified counties.  Counties are requalified for Targeted Assistance grants every three years based on the number of arrivals in a county. Current program ended with FY 2017 due to the Presidents FY 2018 budget request.</t>
  </si>
  <si>
    <t>Grants were issued for a three-year project period with annual budget periods.  A one-year extension project period began in FY 2017.  Counties and Targeted Assistance Areas that qualified in FY 2014 to FY2016 qualified for Targeted Assistance grants through FY 2017.</t>
  </si>
  <si>
    <t>{"awarded":"lump","description":"Funds are awarded on a yearly basis and must be expended by the end of the fiscal year following the year of award."}</t>
  </si>
  <si>
    <t>[{"code":"program","isSelected":true,"description":"Program performance reports (ORR-6) summarizing the activities and accomplishments of the project in relation to the approved goals and objectives are required every four months. Cash reports are not applicable."},{"code":"cash","isSelected":false,"description":""},{"code":"progress","isSelected":false,"description":""},{"code":"expenditure","isSelected":true,"description":"Quarterly expenditure reports (SF-425) are required."},{"code":"performanceMonitoring","isSelected":true,"description":"ORR on-site monitoring teams review with grantee staff the eligibility and documentation requirements for this program and verify the maintenance of accurate and up-to-date client files.  ORR staff also monitor State financial, aggregate services, and case level reports."}]</t>
  </si>
  <si>
    <t>The grantee must maintain financial and program records in accordance with 45 CFR 75.361-5.</t>
  </si>
  <si>
    <t xml:space="preserve">(Formula Grants) FY 17$41,196,858.00; FY 18 est $0.00; FY 19 est $0.00; FY 16$47,872,000.00; - </t>
  </si>
  <si>
    <t>In FY 2017, Awards ranged from $48,268 to $9,384,988.  The average award was $683,094.</t>
  </si>
  <si>
    <t>{"list":[{"fiscalYear":2016,"description":"It is estimated that there will be 38 TAG Grants awarded in FY 2016. Fiscal Year 2016: 37 TAG Grants were awarded in FY 2016. "},{"fiscalYear":2017,"description":"In FY 2017, 37 awards were issued."},{"fiscalYear":2018,"description":"It is estimated that there will be  0 TAG Grants awarded in FY 2018."},{"fiscalYear":2019,"description":"It is estimated that there will be 0 TAG Grants awarded in FY 2019."}],"isApplicable":true}</t>
  </si>
  <si>
    <t xml:space="preserve">45 CFR Subpart L - 400.310 to 400.319.  </t>
  </si>
  <si>
    <t>Carl RubensteinMary E. Switzer Building_x000D_
330 C Street SW, Washington, DC 20201 Email:&lt; a href='mailto:carl.rubenstein@acf.hhs.gov'&gt;carl.rubenstein@acf.hhs.gov&lt;/a&gt;Phone: (202) 205-5933;</t>
  </si>
  <si>
    <t xml:space="preserve">93.566 Refugee and Entrant Assistance State/Replacement Designee Administered Programs; 93.576 Refugee and Entrant Assistance Discretionary Grants; 93.598 Services to Victims of a Severe Form of Trafficking; 93.567 Refugee and Entrant Assistance Voluntary Agency Programs; 93.583 Refugee and Entrant Assistance Wilson/Fish Program; </t>
  </si>
  <si>
    <t>https://beta.sam.gov/fal/121c6dc6062648d89b953a02effc3f2c/view</t>
  </si>
  <si>
    <t>State Court Improvement Program</t>
  </si>
  <si>
    <t>State and Tribal Court Improvement Programs</t>
  </si>
  <si>
    <t>The program provides three grant opportunities to state courts to improve court efficiency and the quality of legal representation; a basic grant for assessment work; a grant for data collection and analysis; and a grant to increase training of court personnel, including cross training with agency staff.  The program provides state courts flexibility to design assessments which identify barriers to timely and effective decision-making, highlight practices which are not fully successful, examine areas they find to be in need of correction or added attention, and then implement reforms which address the state courts specific needs. State courts are required to collaborate with the state child welfare agency and tribes in this work.  The program also provides $1,000,000 annually for a Tribal Court Improvement Program.</t>
  </si>
  <si>
    <t>The highest state courts in each of the 50 states, the District of Columbia, Puerto Rico and the U.S. Virgin Islands are eligible to apply for funding. The term "highest state court" means the judicial tribunal which is the ultimate court of appeals in the state._x000D_
_x000D_
Tribal courts or tribal governments of federally recognized Tribes may apply for grants.  To be eligible, a tribe must be operating an approved title IV-E program in accordance with section 479B of the Social Security Act (the Act); or plan to operate a title IV-E program and have received a title IV-E plan development grant, as authorized by section 476 of the Act; or have a court responsible for proceedings related to foster care or adoption (section 438(c)(3)(A)(iv) of the Act).</t>
  </si>
  <si>
    <t>Families and children who are served by state and tribal courts in proceedings related to foster care, guardianship and adoption.</t>
  </si>
  <si>
    <t>{"description":"All state courts which submit applications as per instructions released by the Children's Bureau, Administration on Children, Youth, and Families (ACYF) are eligible to receive Court Improvement Program grant funds.\r\n\r\nTribal Court Improvement Program grants are discretionary and will be awarded on a competitive basis to federally recognized tribes.","isApplicable":true}</t>
  </si>
  <si>
    <t>{"description":"Program instructions can be obtained from the Children's Bureau, ACYF and the appropriate Health and Human Services (HHS) Regional Offices.  Funding opportunity announcements for the tribal program are published on www.grants.gov website as available.  "}</t>
  </si>
  <si>
    <t>Awards to approved applicants are made by the Administration for Children and Families, Office of Administration, Office of Grants Management.
Applicable to tribal program: Applications for funding are reviewed and scored by panels of at least three non-federal subject matter experts. Final funding decisions are made by the Commissioner of the ACYF.</t>
  </si>
  <si>
    <t>Federal approval time will be between 30 and 120 days.</t>
  </si>
  <si>
    <t>Appeals are processed in accordance with HHS Departmental regulations at 45 CFR Part 16.</t>
  </si>
  <si>
    <t>Renewal applications will be accepted every four years for the State Court Improvement Program with the option to apply annually for any grant not previously received.  The Tribal Court Improvement Program will be recompeted after 36 months, by the Children's Bureau.</t>
  </si>
  <si>
    <t>{"types":{"moe":false,"formula":true,"matching":true},"formula":{"title":"","chapter":"","part":"","subPart":"","publicLaw":"","description":"Section 438(d) of the Social Security Act (42 USC629h)"},"matching":{"requirementFlag":"mandatory","percent":"25","description":"Each state court with an approved application is allotted $85,000.  In addition to this base amount, the remainder of the amount appropriated for all state courts will be divided among those courts with approved applications according to each state's proportionate share of children under the age of 21. If any state courts do not apply for their share of these funds, the unclaimed amount will be reallocated each year to all other state courts with approved applications. Non-federal share (or match) is required at the rate of 25 percent of the total budget. \n\nThe same formula and match requirements apply to each of the three CIP grants.\n\nThere is no match requirement for the Tribal Court Improvement Program."},"moe":{"description":""}}</t>
  </si>
  <si>
    <t>{"awarded":"quarterly","description":"Grant awards are made on a quarterly basis through a letter of credit."}</t>
  </si>
  <si>
    <t>[{"code":"program","isSelected":true,"description":"Annual self-assessment reports are due on June 30th."},{"code":"cash","isSelected":false,"description":""},{"code":"progress","isSelected":false,"description":""},{"code":"expenditure","isSelected":true,"description":"Fiscal reports are required annually and are due 90 days after the close of the grant year."},{"code":"performanceMonitoring","isSelected":false,"description":""}]</t>
  </si>
  <si>
    <t>Records must be retained at least 3 years. Records shall be retained beyond the 3-year period if audit findings have not been resolved.</t>
  </si>
  <si>
    <t xml:space="preserve">(Project Grants (Discretionary)) FY 17$19,551,000.00; FY 18 est $19,614,000.00; FY 19 est $19,600,000.00; FY 16 est $930,000.00; - (Formula Grants) FY 17$8,379,000.00; FY 18 est $8,406,000.00; FY 19 est $8,400,000.00; FY 16$27,960,000.00; - </t>
  </si>
  <si>
    <t>FY 2017: State grant awards ranged from $86,408 to $571,308 with an average of$158,094.  
FY 2017: Tribal grant awards ranged from $31,282 to $140,000 with an average of $103,444.</t>
  </si>
  <si>
    <t>{"list":[{"fiscalYear":2016,"description":"It is anticipated that between formula and discretionary grants, a total of 163 grants will be awarded.\r\n 165 grants were awarded."},{"fiscalYear":2017,"description":"165 formula and discretionary grants were awarded."},{"fiscalYear":2018,"description":"It is anticipated that between formula and discretionary grants, a total of 168 grants will be awarded."}],"isApplicable":true}</t>
  </si>
  <si>
    <t>ACYF-CB-PI-16-05, issued October 27, 2016. The Court Improvement Program is not regulated.</t>
  </si>
  <si>
    <t>{"flag":"appendix","description":"Contact the Children's Bureau Regional Program Manager."}</t>
  </si>
  <si>
    <t>David Kelly330 C Street, SW, Room 3508A, Washington, DC 20201 Email:&lt; a href='mailto:david.kelly@acf.hhs.gov'&gt;david.kelly@acf.hhs.gov&lt;/a&gt;Phone: (202) 205-8709.;</t>
  </si>
  <si>
    <t xml:space="preserve">93.643 Children's Justice Grants to States; 93.556 Promoting Safe and Stable Families; </t>
  </si>
  <si>
    <t>Applicable to tribal program: Applications are evaluated on the basis to the degree to which meet specific objectives defined in the annual program announcement including, but not limited to: (1) Reasonableness of cost; (2) Qualifications of staff; and (3) Relevance to stated areas of interest.</t>
  </si>
  <si>
    <t>https://beta.sam.gov/fal/d875e52529944dd688500fa671870f1f/view</t>
  </si>
  <si>
    <t>Promote the Survival and Continuing Vitality of Native American Languages</t>
  </si>
  <si>
    <t>Native American Language Preservation and Maintenance (P&amp;M) and the Esther Martinez Immersion (EMI)</t>
  </si>
  <si>
    <t>{"list":[{"act":{"description":"The Native American Programs Act of 1974, as amended by the Esther Martinez Native American Languages Preservation Act of 2006, as amended"},"publicLaw":{"congressCode":"109","number":"349"},"USC":{"title":"42","section":"2991b-3"},"authorizationTypes":{"publicLaw":true},"usc":{"title":"42","section":"2991b-3"}}]}</t>
  </si>
  <si>
    <t>Objectives include to provide financial assistance to eligible applicants for the purpose of promoting the survival and continued vitality of native languages. This program area is divided into two categories: (1) Native Language Preservation and Maintenance and (2) Esther Martinez Immersion. The Language Preservation and Maintenance Grants are 12, 24 or 36-month projects that enable communities to conduct a broad range of projects including teacher credentialing, language instruction, language resource developments, language assessments, and other projects that support the communities’ long-term language preservation goals. The Esther Martinez Immersion Grants are 36-month projects that will be awarded to applicants that meet the statutory requirements for immersion projects with language nests or language survival schools in accordance with P.L. 109-394.</t>
  </si>
  <si>
    <t xml:space="preserve">Federally-recognized Indian Tribes, as recognized by the Bureau of Indian Affairs,_x000D_
Incorporated non-federally recognized Tribes_x000D_
Incorporated state-recognized Indian Tribes_x000D_
Consortia of Indian Tribes_x000D_
Incorporated nonprofit multi-purpose community-based Indian organizations_x000D_
Urban Indian Centers_x000D_
Alaska Native villages as defined in the Alaska Native Claims Settlement Act (ANSCA) and/or nonprofit village consortia_x000D_
Nonprofit native organizations in Alaska with village specific projects_x000D_
Incorporated non-profit Alaska Native multi-purpose, community-based organizations_x000D_
Non-profit Alaska Native Regional Corporations/Associations in Alaska with village-specific projects_x000D_
Non-profit Alaska Native community entities or tribal governing bodies (Indian Reorganization Act or Traditional Councils) as recognized by the Bureau of Indian Affairs,_x000D_
Public and nonprofit private agencies serving Native Hawaiians,_x000D_
National or regional incorporated nonprofit Native American organizations with Native American community-specific objectives, _x000D_
Public and nonprofit private agencies serving native peoples from Guam, American Samoa, or the Commonwealth of the Northern Mariana Islands,_x000D_
Tribal Colleges and Universities, and colleges and universities located in Hawaii, Guam, American Samoa, or the Tribal Colleges and Universities, and colleges and universities located in Hawaii, Guam, American Samoa, or the Commonwealth of the Northern Mariana Islands which serve Native American Pacific Islanders._x000D_
</t>
  </si>
  <si>
    <t>{"environmentalImpact":{"reports":[{"isSelected":true,"reportCode":"otherRequired"}]},"description":"All applicants must submit documentation demonstrating that the governing\nbody of the organization on whose behalf the application is submitted approves the application’s submission to ANA for the current grant competition period.  Please see the funding opportunity announcement (FOA) for more information."}</t>
  </si>
  <si>
    <t>{"description":"ACF requires electronic submission of applications at www.Grants.gov. Paper applications received from applicants that have not been approved for an exemption from required electronic submission will be disqualified from competitive review. Applicants that do not have an Internet connection or sufficient computing capacity to upload large documents to the Internet may contact ACF for an exemption that will allow the applicant to submit applications in paper format. See FOA for detailed information."}</t>
  </si>
  <si>
    <t>Applications competing for financial assistance will be reviewed and evaluated by objective review panels composed of experts with knowledge and experience in the area under review.  Generally, review panels include three reviewers and one chairperson.  Results of the competitive objective review are taken into consideration by ACF in the selection of projects for funding; however, objective review scores and rankings are not binding.  Scores and ranking are only one element used in the award decision-making process.  ANA’s staff will perform an internal review and analysis of the applications ranked highest as a result of the panel’s review and scoring.  This internal review is used to determine the application’s consistency with the purposes of the Native American Programs Act (NAPA), all relevant statutory and regulatory requirements, and the requirements of the relevant Funding Opportunity Announcement.  ANA’s Commissioner has discretion to make all final funding and award decisions.</t>
  </si>
  <si>
    <t>{"types":{"moe":true,"formula":true,"matching":true},"formula":{"title":"45","chapter":"XIII","part":"1336.50","subPart":"E","publicLaw":"","description":""},"matching":{"requirementFlag":"mandatory","percent":"20","description":""},"moe":{"description":""}}</t>
  </si>
  <si>
    <t>{"awarded":"other","description":"Grantees may apply for non-competitive continuation support within a project period. Preservation and Maintenance projects can be 12, 24 or 36 months, and Esther Martinez Immersion projects are 36-month grants.","awardedDescription":"Annually"}</t>
  </si>
  <si>
    <t>[{"code":"program","isSelected":false,"description":""},{"code":"cash","isSelected":false,"description":""},{"code":"progress","isSelected":true,"description":"ANA grantees are required to report project progress semi-annual using the Objective Progress Report (OPR) in the GrantSolutions system and report financial information using the SF-425 form."},{"code":"expenditure","isSelected":true,"description":"Financial Status reports (SF-425) are required semi-annually."},{"code":"performanceMonitoring","isSelected":true,"description":"ANA grantees are required to report project progress using the Objective Progress Report (OPR) (OMB No. 0970-0452, expiration date 12/31/2020) and the SF-425 on a semi-annual basis which are submitted electronically. In addition, grantees will be required to submit an Annual Data Report (ADR) (OMB No. 0970-0475, expiration date 03/31/2019) to report project data once a year and at the end of the project period.  The SF-425 is also required to be submitted annually and at the end of the project period.  ANA reviews grantee semiannual and annual reports to determine whether the grantee is meeting its project goal and objectives and completing activities identified in the Objective Work Plan (OWP) as well as to evaluate project effectiveness.  If progress concerns are identified, ANA may require quarterly reports.  In addition, ANA is required to describe and measure the impact of funded projects, their effectiveness in achieving stated goals, their impact on related programs, and when feasible, to obtain the views of persons participating in and served by funded projects.  ANA carries out this requirement through review of grantee submitted reports and through the use of structured on-site interviews using a data collection tool (OMB No. 0970-0379, expiration date 07/31/2019)."}]</t>
  </si>
  <si>
    <t>Financial records, supporting documents and all other related records pertinent to ANA grants must be maintained in accordance with 45 CFR 75.361-5.</t>
  </si>
  <si>
    <t xml:space="preserve">(Project Grants) FY 17$10,142,892.00; FY 18 est $10,158,441.00; FY 19 est $10,158,441.00; FY 16$12,377,590.00; - </t>
  </si>
  <si>
    <t xml:space="preserve">$100,000-$300,000. Average per Budget Period: $278,000_x000D_
</t>
  </si>
  <si>
    <t>{"list":[{"fiscalYear":2016,"description":"It is anticipated that 60 grants will be awarded. 52 grants were awarded. In FY 2016 ANA funded 15 new awards (10 Preservation &amp; Maintenance and 5 Esther Martinez Immersion), with 37 continuations. "},{"fiscalYear":2017,"description":"Preservation &amp; Maintenance: 22 Continuations and 5 New Awards. Esther Martinez Immersion: 11 Continuations and 3 New Awards."},{"fiscalYear":2018,"description":"28 grants are estimated to be awarded. In FY 2018, ANA plans to fund 18 new awards (10 Preservation &amp; Maintenance and eight Esther Martinez Immersion), and 21 continuations awards."},{"fiscalYear":2019,"description":"No Current Data Available."}],"isApplicable":true}</t>
  </si>
  <si>
    <t xml:space="preserve">ANA regulations are published in 45 CFR 1336. </t>
  </si>
  <si>
    <t>Carmelia StricklandAdministration for Native Americans,
Administration for Children and Families,
Department of Health and Human Services,
330 C. St, SW.,
Switzer Building
Mailstop 4126, Washington , DC 20201 Email:&lt; a href='mailto:carmelia.strickland@acf.hhs.gov'&gt;carmelia.strickland@acf.hhs.gov&lt;/a&gt;Phone: (877) 922-9262;</t>
  </si>
  <si>
    <t>http://www.acf.hhs.gov/programs/ana.</t>
  </si>
  <si>
    <t>Fiscal Year2016: ANA intends to fund similar projects in FY 2016. Preservation and Maintenance_x000D_
Grantee: Sealaska Heritage Institute_x000D_
Project: Haa Shuka: Voices of our Ancestors through Our Elders, Current &amp; Future Speakers_x000D_
Location: Juneau, Alaska_x000D_
Description: _x000D_
The goal of Haa Shuká is to increase Lingít, Xaad Kíl, and Sm'algyax apprentice proficiency by one sub-level. The larger community goal is to increase the overall strength and vitality of their Heritage languages. The organization is increasing the proficiency of language apprentices’ written and verbal language skills through Community Language Learner teams, community language sessions, listening to audio/visual recordings, and intensive immersion. _x000D_
_x000D_
Esther Martinez Immersion (EMI)_x000D_
Grantee: Wopanaak Language and Cultural Weetyoo, Inc. _x000D_
Project: Mukayuhsak Weekuw: The Children's House, a Wopanaak-Montessori          Location: Mashpee, Massachusetts_x000D_
Description: _x000D_
The project goal is to provide full-time language immersion through a Montessori-based language immersion school for students ages 7 and younger.  The project will train and certify four individuals in the Montessori Method to become full-time Montessori teachers, and also pilot and grow the immersion school in accepting up to at least 35 students in Grades Pre-K through 1. _x000D_
Fiscal Year2017: Preservation and Maintenance Grantee: San Carlos Apache Tribe
Project: Revitalizing Community Healing and Spiritual Well-Being through the Gift of Language: Preserving the Apache Language Demonstration Project
Location: San Carlos Indian Reservation
Description: The San Carlos Apache Tribe (the Tribe) were awarded a Preservation and Maintenance grant to ensure the survival and continuing vitality of the
Apache Language. This project aims to 1) develop baseline data reflecting the status of the language by conducting a comprehensive door-to-door language assessment and key informant interviews to gauge community readiness in language learning; 2) develop, print, and disseminate materials to be used for the teaching and enhancement of the Apache language, promote language teacher development, and spur language learning in youth age 5-17; 3) compile, transcribe, and analyze oral testimony to record and preserve the Apache language.
Esther Martinez Immersion Grantee: Yakutat Tlingit Tribe
Project: Haa Yaakwdaat Lingit Yoo Xatangi Kudi, Our Yakutat Tlingit Language Nest
Location: Yakutat, Alaska
Description: Yakutat has not produced one first-language Lingi?t speaker in the last seven decades. The goal of this Esther Martinez Initiative project is to increase proficiency in youth ages 2-7 by establishing and operating a Lingi?t language nest. The community will also pilot and expand the current Lingi?t language resources and curriculum, compiling these lessons into a Teacher Workbook that will be available to second language Tlingit Language teachers regionally. Sustainability will be obtained through credentialing of language nest teachers as Child Care Associates. The project will continue to build the Lingi?t language proficiency of the Assistant Teachers, further propelling them into Advanced levels of fluency.Fiscal Year2018: ANA intends to fund similar projects in FY 2018.Fiscal Year2019: ANA intends to fund similar projects.</t>
  </si>
  <si>
    <t>Specific criteria for selecting proposals for funding are stated in each FOA. In general, proposals are evaluated on the basis of relevance to program objectives as stated in the FOA, project viability, community support, reasonable cost estimates, and qualifications of applicant organization and personnel.</t>
  </si>
  <si>
    <t>https://beta.sam.gov/fal/4cc2126e69c7436faeca4a80713a5e50/view</t>
  </si>
  <si>
    <t>{"list":[{"act":{"description":"Child Abuse Prevention and Treatment Act (CAPTA), as amended by P.L.111-320, enacted on December 20, 2010."},"USC":{"title":"42","section":"5116 et.seq."},"authorizationTypes":{"USC":true,"act":true},"usc":{"title":"42","section":"5116 et.seq."}}]}</t>
  </si>
  <si>
    <t>(1) To support community-based efforts to develop, operate, expand, and enhance, and coordinate initiatives, programs, and activities to prevent child abuse and neglect and to support the coordination of resources and activities to better strengthen and support families to reduce the likelihood of child abuse and neglect; and (2) to foster understanding, appreciation and knowledge of diverse populations in order to effectively prevent and treat child abuse and neglect.</t>
  </si>
  <si>
    <t>States, the District of Columbia, Puerto Rico, the U.S. Virgin Islands, Guam, American Samoa, the Commonwealth of the Northern Mariana Islands are eligible. Before a state can apply, the Governor must designate a lead entity to administer the funds for the implementation of community-based child abuse and neglect prevention programs and activities. Tribes may participate through application for grants made available by a 1% (of the entire CBCAP apportionment, of both mandatory and discretionary funds) annual funds set aside, legislated for tribes, tribal organizations and migrant programs. These are discretionary competitive grants, awarded every five years. Complete information regarding these grants may be found on the Federal website, www.grants.gov.</t>
  </si>
  <si>
    <t>There are no eligibility requirements. Beneficiaries, which include children and their families,  organizations providing community-based, prevention focused programs and activities designed to prevent child abuse and neglect.</t>
  </si>
  <si>
    <t>{"description":"Applications require certification and/or documentation that the state meets the eligibility requirements described in the Act, requiring that:  (1)  the Governor of the State has designated a lead entity to administer funds under this title for the purposes identified under the authority of this title;  (2)  the Governor of the State has provided assurances that the lead entity will provide, or be responsible for providing, community-based, prevention-focused programs and activities designed to strengthen and support families to prevent child abuse and neglect; composed of local, collaborative, public-private partnerships directed by interdisciplinary structures with balanced representation from public and private sector members, parents, and public and private nonprofit service providers, individuals and organizations experienced in working in partnership with families with children with disabilities; and (3) the Governor of the State has provided additional assurances that the lead entity has demonstrated certain capacities that ensure the state's ability to meet the purposes of this authority.  Applicable costs and administrative procedures will be determined in accordance with 45 CFR 75.","isApplicable":true}</t>
  </si>
  <si>
    <t>{"description":"States and territories respond to an annual Program Instruction (PI) which announces availability of funds.  Applications must include assurance and information required in the PI, as well as completed forms listed in the PI."}</t>
  </si>
  <si>
    <t>Applications are reviewed against all eligibility requirements at the headquarters level.  Approval/disapproval is decided by the Commissioner of the Administration on Children, Youth and Families (ACYF).</t>
  </si>
  <si>
    <t xml:space="preserve">Deadlines will be provided in the annual Program Instruction (PI). Contact the headquarters office listed below for future deadlines._x000D_
</t>
  </si>
  <si>
    <t>Appeals are processed in accordance with Health and Human Services (HHS) regulations in 45 CFR, part 16.</t>
  </si>
  <si>
    <t>Grants are made annually. A new application is required each year.</t>
  </si>
  <si>
    <t>{"types":{"moe":false,"formula":true,"matching":true},"formula":{"title":"","chapter":"","part":"","subPart":"","publicLaw":"","description":"CAPTA Reauthorization Act of 2010; Title II of the CAPTA (42 U.S.C. 5116 et seq.) as amended by P.L. 111-320  - Community-Based Grants for the Prevention of Child Abuse and Neglect, Section 204 (4)"},"matching":{"requirementFlag":"mandatory","percent":"0","description":"States that meet all of the eligibility requirements will be awarded funds based on the following statutory formula: (a) 70 percent of the total amount appropriated is allotted among the states based on the number of children under the age of 18 in each such state, except that each state shall receive not less than $175,000; and (b) the remaining 30 percent of the total amount appropriated is allotted in an amount that bears the same proportion to such amount appropriated as the amount leveraged by the state from private, state, or other non-federal sources, and directed through the state lead agency in the preceding fiscal year bears to the aggregate of the amount leveraged by all states from private, state, or other non-federal sources, and directed through the lead agency of such states in the preceding fiscal year.  There is also a required 20 percent state match."},"moe":{"description":""}}</t>
  </si>
  <si>
    <t>{"awarded":"other","description":"Grants are awarded by the Office of Grants Management (OGM) to the state on an annual basis.","awardedDescription":"Recipients drawdown funds, as necessary, from the Payment Management System (PMS). PMS is the centralized web based payment system for HHS awards."}</t>
  </si>
  <si>
    <t>[{"code":"program","isSelected":true,"description":"Financial and program progress reporting requirements are described in Program Instructions.  A state receiving a grant under this title, through reports provided to the Commissioner of the Administration on Children, Youth and Families, should include the following:\r\n\r\n1)  Community-based child abuse and neglect prevention programs and activities designed to strengthen and support families to prevent child abuse and neglect (through networks where appropriate) composed of local, collaborative, public-private partnerships directed by interdisciplinary structures with balanced representation from private and public sector members, parents, adult former victims of child abuse and neglect, and public and private nonprofit service providers and individuals and organizations experienced in working in partnership with families with children with disabilities (section 202(2)(A));\r\n\r\n2)  Direction to an interdisciplinary, collaborative, public-private structure with balanced representation from private and public sector members, parents, adult former victims of child abuse and neglect, public sector and private nonprofit sector service providers, and parents with disabilities (section 202(2)(B));\r\n3)  Direction and oversight through identified goals and objectives, clear lines of communication and accountability, the provision of leveraged or combined funding from Federal, state and private sources, centralized assessment and planning activities, the provision of training, technical assistance, evaluation assistance and reporting and evaluation functions (section 202(2)(C)); \r\n\r\n4)  A demonstrated commitment to parental participation in the development, operation and oversight of the community-based child abuse and neglect prevention programs and activities designed to strengthen and support families to prevent child abuse and neglect (section 202(3)(A));\r\n\r\n5)  A comprehensive strategy to provide a continuum of preventive, family-centered, comprehensive services for children and families, especially to young parents, to parents with young children and to parents who are adult former victims of domestic violence or child abuse and neglect, through public and private partnerships (section 202(3)(B));\r\n\r\n6)  Operational support (both financial and programmatic) and training, technical assistance and evaluation assistance to community-based child abuse and neglect prevention programs and activities designed to strengthen and support families to prevent child abuse and neglect, through innovative, interagency funding and inter-disciplinary service delivery mechanisms (section 202(3)(C)); and,\r\n\r\n7)  Integration of its efforts with individuals and organizations experienced in working in partnership with families with children with disabilities, parents with disabilities and with the child abuse and neglect prevention activities of the state, and a financial commitment to those activities (section 202(3)(D)).\r\n\r\n"},{"code":"cash","isSelected":true,"description":"."},{"code":"progress","isSelected":true,"description":"Program progress reporting requirements are described in Program Instructions (PI).\r\n"},{"code":"expenditure","isSelected":true,"description":"Financial reporting requirements are described in the PI.\r\n"},{"code":"performanceMonitoring","isSelected":false,"description":""}]</t>
  </si>
  <si>
    <t>{"isApplicable":true,"description":"Audits are conducted in accordance with the requirements in 45 CFR 75."}</t>
  </si>
  <si>
    <t>Records are to be kept in accordance with 45 CFR Part 75</t>
  </si>
  <si>
    <t xml:space="preserve">(Formula Grants) FY 17$37,594,753.00; FY 18 est $37,722,708.00; FY 19 est $38,000,000.00; FY 16$39,467,605.00; - (Project Grants (Discretionary)) FY 17$1,793,420.00; FY 18 est $1,793,292.00; FY 19 est $1,790,000.00; - </t>
  </si>
  <si>
    <t>In FY 2017 for states the range of financial assistance was from $200,000 to $3,279,098 with an average of $671,334.
In FY 2017 for tribes the range of financial assistance was from $128,392 to $132,546 with an average of $131,140.</t>
  </si>
  <si>
    <t>{"list":[{"fiscalYear":2016,"description":"It is anticipated that 60 grants will be awarded in FY 2016.  60 grants were awarded in FY 2016."},{"fiscalYear":2017,"description":"56 formula grants were awarded to states and territories in FY 2017.\n\n3 discretionary grants were awarded to tribes in FY 2017."},{"fiscalYear":2018,"description":"It is anticipated that 56 formula grants will be awarded to states and territories in FY 2018.\n\nIt is anticipated that 3 discretionary grants will be awarded to tribes in FY 2018."}],"isApplicable":true}</t>
  </si>
  <si>
    <t>All pertinent instructions are contained in the annual Program Instruction (PI). The current PI is  ACYF-CB-PI-18-04.</t>
  </si>
  <si>
    <t>{"flag":"appendix","description":"Contact Children's Bureau Regional Program Managers"}</t>
  </si>
  <si>
    <t>Julie FlissOffice on Child Abuse and Neglect_x000D_
330 C Street SW, Room 3403, Washington, DC 20201 Email:&lt; a href='mailto:julie.fliss@acf.hhs.gov'&gt;julie.fliss@acf.hhs.gov&lt;/a&gt;Phone: (202) 205-8879;</t>
  </si>
  <si>
    <t>https://www.acf.hhs.gov/cb/resource/cbcap-state-grants</t>
  </si>
  <si>
    <t xml:space="preserve">93.648 Child Welfare Research Training or Demonstration ; 93.645 Stephanie Tubbs Jones Child Welfare Services Program; 93.505 Affordable Care Act (ACA) Maternal, Infant, and Early Childhood Home Visiting Program; 93.669 Child Abuse and Neglect State Grants; 93.667 Social Services Block Grant; </t>
  </si>
  <si>
    <t>Fiscal Year2016: Voluntary home visiting; parent education/skills; parent mutual support/self-help; respite care/crisis care; community outreach and referral; family resource centers; family support services; outreach to special populations</t>
  </si>
  <si>
    <t>States which meet all eligibility requirements will receive funds under this program.</t>
  </si>
  <si>
    <t>https://beta.sam.gov/fal/2441d06342e340058b7a462235133e65/view</t>
  </si>
  <si>
    <t>Family Violence Prevention and Services/State Domestic Violence Coalitions</t>
  </si>
  <si>
    <t>Family Violence Prevention and Services Act Grants to State Domestic Violence Coalitions</t>
  </si>
  <si>
    <t>{"list":[{"act":{"description":"Family Violence Prevention and Services Act, 42 U.S.C. 10401 et seq., as amended by Section 201 of the CAPTA Reauthorization Act of 2010, Pub. L. 111-320."},"authorizationTypes":{"act":true}}]}</t>
  </si>
  <si>
    <t>To provide funding for State* Domestic Violence Coalitions (Coalitions): 1) to confirm the federal commitment to reducing domestic violence; 2) to urge states, localities, cities, and the private sector to improve the responses to and the prevention of domestic violence, and encourage stakeholders and service providers to plan toward an integrated service delivery approach that meets the needs of all victims, including those in underserved communities; 3) to provide for technical assistance and training relating to domestic violence programs; and 4) to increase public awareness about and prevention of domestic violence and increase the quality and availability of shelter and supportive services for victims of domestic violence and their dependents.
* Includes each of the 50 States, the District of Columbia, the Commonwealth of Puerto Rico, Guam, American Samoa, the United States Virgin Islands, and the Commonwealth of the Northern Mariana Islands.</t>
  </si>
  <si>
    <t>To be eligible for a grant under Section 10411, an entity shall be a statewide nongovernmental nonprofit private domestic violence organization that has a membership that includes a majority of the primary-purpose domestic violence service providers in the State; has board membership that is representative of primary-purpose domestic violence service providers, and which may include representatives of the communities in which the services are being provided in the State; has as its purpose to provide education, support, and technical assistance to such service providers to enable the providers to establish and maintain shelter and supportive services for victims of domestic violence and their dependents; and serves as an information clearinghouse, primary point of contact, and resource center on domestic violence for the State and supports the development of policies, protocols, and procedures to enhance domestic violence intervention and prevention in the State.</t>
  </si>
  <si>
    <t>This program will benefit youth and adult victims of family violence, domestic violence, dating violence, their children and other dependents, their families, other persons affected by such violence including friends, relatives, and the general public. The program will also benefit communities, including the State and business and nonprofit sectors.</t>
  </si>
  <si>
    <t>{"description":"Applicants must provide proof of 501(c)(3) determination.","isApplicable":true}</t>
  </si>
  <si>
    <t>{"description":"Applications must be submitted to the Administration for Children and Families/Administration on Children, Youth and Families/Family and Youth Services Bureau/Division of Family Violence Prevention and Services.  Required Standard Forms and certifications are available at Grants.gov Forms Repository."}</t>
  </si>
  <si>
    <t>Funds are awarded directly to designated State Domestic Violence Coalitions. Applications are reviewed by the Federal Project Officers and a certified list is provided to the Office of Grants Management to issue the awards.</t>
  </si>
  <si>
    <t>{"types":{"moe":false,"formula":true,"matching":false},"formula":{"title":"","chapter":"","part":"","subPart":"","publicLaw":"42 USC § 10403(a)(2)(D)","description":""},"matching":{"description":""},"moe":{"description":""}}</t>
  </si>
  <si>
    <t>{"awarded":"lump","description":"Funds may be used for expenditures on and after October 1 of each fiscal year for which they are granted, and will be available for expenditure through September 30 of the following fiscal year. Funds must be liquidated within 90 days of the end of the 24 month expenditure period."}</t>
  </si>
  <si>
    <t>[{"code":"program","isSelected":true,"description":"Awards may be subject to the Transparency Act subaward and executive compensation reporting requirements of 2 CFR Part 170.  The SF-428 Tangible Property Report and the SF-429 Real Property Status Report are required.  The forms are available at www.whitehouse.gov/omb/grants_forms/."},{"code":"cash","isSelected":true,"description":"Quarterly cash transaction reports (SF-425) are required to be filed with the HHS Division of Payment Management through the Payment Management System."},{"code":"progress","isSelected":true,"description":"Recipients must submit an annual Performance Progress Report (SF-PPR) by December 29 of each year to the Program Office through the Online Data Collection system (OLDC)."},{"code":"expenditure","isSelected":true,"description":"Recipients must submit an annual Federal Financial Report (SF-425) by December 29 of each year to the HHS Division of Payment Management through the Payment Management System."},{"code":"performanceMonitoring","isSelected":true,"description":"Performance progress reports are reviewed and selected grantees may be identified for site visits or desk review by Federal Project Officers."}]</t>
  </si>
  <si>
    <t>State Domestic Violence Coalitions are required to maintain financial and program records necessary for program review and audit to ensure that funds have been expended in accordance with the statute, regulations, grant conditions, and administrative terms of the project funded. Requirements are found in 45 CFR §75.361 - Retention requirements for records.</t>
  </si>
  <si>
    <t xml:space="preserve">(Formula Grants) FY 17$0.00; FY 18 est $14,875,000.00; FY 19 est $14,875,000.00; FY 16$14,500,000.00; - </t>
  </si>
  <si>
    <t>The estimated award amount for each State and Territorial Domestic Violence Coalition for FY 2018 is $265,625.</t>
  </si>
  <si>
    <t>{"list":[{"fiscalYear":2018,"description":"56 State Domestic Violence Coalitions will receive grants (including Territories)."},{"fiscalYear":2016,"description":"56 State Domestic Violence Coalitions will receive grants (including Territories). 56 State Domestic Violence Coalitions received grants (including Territories). "}],"isApplicable":true}</t>
  </si>
  <si>
    <t>45 CFR Part 1370 applies to this program. 
•Subpart A - General Provisions (§§ 1370.1 - 1370.6) 
•Subpart C - State Domestic Violence Coalition Grants (§ 1370.20)</t>
  </si>
  <si>
    <t>Angela H Yannelli330 C Street, SW, Suite 3621B, Washington, DC 20201 Email:&lt; a href='mailto:angela.yannelli@acf.hhs.gov'&gt;angela.yannelli@acf.hhs.gov&lt;/a&gt;Phone: 2024015524;Rebecca Odor330 C Street, SW, Suite 3620C, Washington, DC 20201 Email:&lt; a href='mailto:rebecca.odor@acf.hhs.gov'&gt;rebecca.odor@acf.hhs.gov&lt;/a&gt;Phone: 2022057746;</t>
  </si>
  <si>
    <t>http://www.acf.hhs.gov/programs/fysb/programs/family-violence-prevention-services</t>
  </si>
  <si>
    <t xml:space="preserve">93.556 Promoting Safe and Stable Families; 93.669 Child Abuse and Neglect State Grants; 93.667 Social Services Block Grant; </t>
  </si>
  <si>
    <t>Each HHS designated State Domestic Violence Coalition will receive its respective share of funds if the application submitted meets the necessary requirements.</t>
  </si>
  <si>
    <t>https://beta.sam.gov/fal/c4657b06092544d6bb5da733c07da8fc/view</t>
  </si>
  <si>
    <t>Family Violence Prevention and Services/Discretionary</t>
  </si>
  <si>
    <t>Family Violence Prevention and Services Act Discretionary Grants</t>
  </si>
  <si>
    <t>To fund a wide range of discretionary activities for the purpose of: (1) providing resource information, training and technical assistance to improve the capacity of individuals, organizations, government entities, and communities to prevent family violence, domestic violence, and dating violence and to provide effective intervention services; (2) improving the design, delivery, and coordination of services to address family violence, domestic violence and dating violence; (3) gathering information on the incidence and prevalence of family violence, domestic violence and dating violence; and (4) increasing knowledge and understanding of the issues through research, demonstration, and evaluation projects. Specific sections in the Act authorize funding for such discretionary projects as a National Resource Center on Domestic Violence; a National Indian Resource Center Addressing Domestic Violence and Safety for Indian Women; Special Issue Resource Centers including Culturally-Specific Issue Resource Centers; State Resource Centers to Reduce Tribal Disparities; Specialized Services for Abused Parents and Their Children; and a National Domestic Violence Hotline.</t>
  </si>
  <si>
    <t>Depending on the purpose of the project and the statutory requirements, an applicant may be a nonprofit private organization, tribal organization, federally-recognized Indian tribe, Native Hawaiian organization, local public agency, institution of higher education, private organization, Alaska Native Village, or nonprofit Alaska Native Regional Corporation.</t>
  </si>
  <si>
    <t>These discretionary grants and contracts will benefit victims of family violence, domestic violence, dating violence, and their dependents, families, other interested persons, the general public, and communities and government entities.</t>
  </si>
  <si>
    <t>{"description":"Applicants must submit an application for approval by the Secretary of Health and Human Services. Administrative requirements will be determined in accordance with 45 CFR Part 74 for grants and other agreements with Institutions of Higher Education, Hospitals and Other Non-Profit Organizations and Commercial Organizations, and 45 CFR Part 92 for grants and cooperative agreements with State, Local and Tribal Governments.  Costs will be determined in accordance with OMB Circular No. A-21 (2 CFR Part 220) for Educational Institutions, OMB Circular No. A-87 for State, Local and Indian Tribal governments, and OMB Circular No. A-122 (2 CFR Part 230) for Non-Profit Organizations.  Costs for contracts will be determined in accordance with 48 CFR Part 31 Contract Cost Principles (Federal Acquisition Regulations).","isApplicable":false}</t>
  </si>
  <si>
    <t>{"description":"Grants are awarded on a competitive basis. All applications must contain standard forms 424 and 424A and all required certifications, assurances and disclosures. Required Standard Forms and certifications are available at Grants.gov Forms Repository."}</t>
  </si>
  <si>
    <t xml:space="preserve">The Commissioner, Administration on Children, Youth and Families, will make the final decision on all awards. Selection of applicants will be determined based on the review criteria published in the Funding Opportunity Announcement.  Funds are awarded directly to grantees. </t>
  </si>
  <si>
    <t>Renewals (continuations), if authorized under the terms of the award, are awarded based on satisfactory performance and availability of funding.</t>
  </si>
  <si>
    <t>{"types":{"moe":false,"formula":true,"matching":false},"formula":{"title":"","chapter":"","part":"","subPart":"","publicLaw":"42 USC § 10403(a)(2)(A)(i) and § 10403(a)(2)(C)","description":""},"matching":{"description":""},"moe":{"description":""}}</t>
  </si>
  <si>
    <t>{"awarded":"lump","description":"Projects may vary from a 12-month project period to a 5-year project period depending on statutory and programmatic requirements."}</t>
  </si>
  <si>
    <t>[{"code":"program","isSelected":true,"description":"Specific reports for each type of Discretionary grant are published in the funding announcement.  Awards may be subject to the Transparency Act subaward and executive compensation reporting  requirements of 2 CFR Part 170.  The SF-428 Tangible Property Report and the SF-429 Real Property Report are required.  The forms are available at www.whitehouse.gov/omb/grants_forms/."},{"code":"cash","isSelected":true,"description":"Quarterly cash transaction reports (SF-425) are required to be filed with HHS Division of Payment Management through the Payment Management System."},{"code":"progress","isSelected":true,"description":"Recipients of financial assistance must submit semi-annual Performance Progress Reports (SF-PPR) within 30 days of the end of the reporting period to the Program Office through GrantSolutions.gov."},{"code":"expenditure","isSelected":true,"description":"Recipients of financial assistance must submit semi-annual Federal Financial Reports (SF-425) within 30 days of the end of the 6 month reporting period to the HHS Division of Payment Management through the Payment Management System."},{"code":"performanceMonitoring","isSelected":true,"description":"Recipients of financial assistance must submit semi-annual Performance Progress Reports (SF-PPR) within 30 days of the end of the reporting period to the Program Office through GrantSolutions.gov. Selected grantees may be identified for site visits or desk review by federal program officers."}]</t>
  </si>
  <si>
    <t>Recipients are required to keep financial and program records necessary for program review and audit to ensure that funds have been expended in accordance with the statute, regulations, grant conditions, and administrative terms of the project funded. Requirements are found in 45 CFR § 75.361 -    Retention requirements for records.</t>
  </si>
  <si>
    <t xml:space="preserve">(Cooperative Agreements (Discretionary Grants)) FY 17$8,223,479.00; FY 18 est $9,250,000.00; FY 19 est $9,250,000.00; FY 16$8,250,000.00; - National Domestic Violence Hotline ONLY._x000D_
(Cooperative Agreements (Discretionary Grants)) FY 17$11,865,000.00; FY 18 est $11,860,000.00; FY 19 est $11,860,000.00; FY 16$10,885,000.00; - National Resource Centers and Training and Technical Assistance Centers ONLY._x000D_
_x000D_
(Cooperative Agreements (Discretionary Grants)) FY 17$4,629,426.00; FY 18 est $5,750,000.00; FY 19 est $5,750,000.00; FY 16$5,300,000.00; - DiscretionaryGrants:  Service and Demonstration; Specialized Services for Abused Parents and Their Children ONLY._x000D_
_x000D_
</t>
  </si>
  <si>
    <t>FY 2016 
National Hotline: $8,250,000
Discretionary National Resource Centers and Training and Technical Assistance Centers:  
$450,000 - $1,400,000
Discretionary Service and Demonstration Grants:  $133,333 - $133,334
Specialized Services for Abused Parents and Their Children: $375,000
FY 2017
National Hotline: $8,223,479
Discretionary National Resource Centers and Training and Technical Assistance Centers:  $450,000 - $1,400,000
Specialized Services for Abused Parents and Their Children: $385,785 - $385,786</t>
  </si>
  <si>
    <t>{"list":[{"fiscalYear":2016,"description":"It is estimated that 30 discretionary grants will be awarded, including the National Domestic Violence Hotline.  32 discretionary grants were awarded, including the National Domestic Violence Hotline. "},{"fiscalYear":2017,"description":"It is estimated that 27 discretionary grants will be awarded, including the National Domestic Violence Hotline. "},{"fiscalYear":2018,"description":"It is estimated that 27 discretionary grants will be awarded, including the National Domestic Violence Hotline."}],"isApplicable":true}</t>
  </si>
  <si>
    <t>45 CFR Part 1370 applies to this program. 
•Subpart A - General Provisions (§§ 1370.1 - 1370.6) 
•Subpart D - Discretionary Grants and Contracts (§§ 1370.30 - 1370.32)</t>
  </si>
  <si>
    <t>Kenya Fairley330 C Street, SW., Suite 3622C, Washington , DC 20024 Email:&lt; a href='mailto:kenya.fairley@acf.hhs.gov'&gt;kenya.fairley@acf.hhs.gov&lt;/a&gt;Phone: 202-690-6898 ;</t>
  </si>
  <si>
    <t xml:space="preserve">93.556 Promoting Safe and Stable Families; 93.669 Child Abuse and Neglect State Grants; 93.612 Native American Programs; 93.667 Social Services Block Grant; </t>
  </si>
  <si>
    <t>Fiscal Year2016: In FY 16: one grant to a National Resource Center on Domestic Violence; one grant to a National Indian Resource Center Addressing Domestic Violence and Safety for Indian Women; four Special Issue Resource Center grants; three Culturally Specific Special Issue Resource Center grants serving racial and ethnic minority communities; one grant to the National Domestic Violence Hotline; ten demonstration grants for Specialized Services for Abused Parents and their Children; six grants for Trauma-Informed Practice in Culturally-Specific Community-Based Programs and Domestic Violence services; one grant for a National LBGTQ Institute on Intimate Partner Violence; one grant for a National Capacity Building Center on Safe and Supportive Housing; one grant for a Capacity Building and Technical Assistance for Family Violence and Services Act Formula Grantees; and one grant for a National Capacity Building Center for Expanded Services for Children, Youth and Abuse Adults Impacted by Domestic Violence. _x000D_
 In FY 16: one grant to a National Resource Center on Domestic Violence; one grant to a National Indian Resource Center Addressing Domestic Violence and Safety for Indian Women; four Special Issue Resource Center grants; three Culturally Specific Special Issue Resource Center grants serving racial and ethnic minority communities; one grant to the National Domestic Violence Hotline; twelve demonstration grants for Specialized Services for Abused Parents and their Children; six grants for Trauma-Informed Practice in Culturally-Specific Community-Based Programs and Domestic Violence services; one grant for a National LBGTQ Institute on Intimate Partner Violence; one grant for a National Capacity Building Center on Safe and Supportive Housing; one grant for a Capacity Building and Technical Assistance Center for Family Violence and Services Act Formula Grantees; and one grant for a National Capacity Building Center for Expanded Services for Children, Youth and Abuse Adults Impacted by Domestic Violence.Fiscal Year2017: In FY 17: one grant to a National Resource Center on Domestic Violence; one grant to a National Indian Resource Center Addressing Domestic Violence and Safety for Indian Women; four Special Issue Resource Center grants; three Culturally Specific Special Issue Resource Center grants serving racial and ethnic minority communities; one grant to the National Domestic Violence Hotline; twelve demonstration grants for Specialized Services for Abused Parents and their Children; one grant for a National LBGTQ Institute on Intimate Partner Violence; one grant for an Alaska Native Resource Center; one grant for a National Capacity Building Center on Safe and Supportive Housing; one grant for a Capacity Building and Technical Assistance Center for Family Violence and Services Act Formula Grantees; and one grant for a National Capacity Building Center for Expanded Services for Children, Youth and Abuse Adults Impacted by Domestic Violence. _x000D_
Fiscal Year2018: In FY 18: one grant to a National Resource Center on Domestic Violence; one grant to a National Indian Resource Center Addressing Domestic Violence and Safety for Indian Women; four Special Issue Resource Center grants; three Culturally Specific Special Issue Resource Center grants serving racial and ethnic minority communities; one grant to the National Domestic Violence Hotline; twelve demonstration grants for Specialized Services for Abused Parents and their Children; one grant for a National LBGTQ Institute on Intimate Partner Violence; one grant for an Alaska Native Resource Center; one grant for a National Capacity Building Center on Safe and Supportive Housing; one grant for a Capacity Building and Technical Assistance Center for Family Violence and Services Act Formula Grantees; and one grant for a National Capacity Building Center for Expanded Services for Children, Youth and Abuse Adults Impacted by Domestic Violence.</t>
  </si>
  <si>
    <t>Applications will be evaluated based on the criteria published in the Funding Opportunity Announcement.</t>
  </si>
  <si>
    <t>https://beta.sam.gov/fal/31d96aaaf9564db1bed936b3f34b91dd/view</t>
  </si>
  <si>
    <t>Tribal Work Grants</t>
  </si>
  <si>
    <t>(Native Employment Works; NEW)</t>
  </si>
  <si>
    <t>To allow eligible Indian Tribes and Alaska Native organizations to operate a program to make work activities available.</t>
  </si>
  <si>
    <t>An Indian Tribe or Alaska Native organization that conducted a Tribal JOBS (Job Opportunities and Basic Skills Training) Program in fiscal year 1995.</t>
  </si>
  <si>
    <t>Service areas and populations as designated by the eligible Indian Tribe or Alaska Native organization.</t>
  </si>
  <si>
    <t>{"description":"The grantee's chief executive officer must sign the application for assistance (the grantee's Native Employment Works plan), documenting the Tribe's official support for, and approval of, the application/plan.","isApplicable":true}</t>
  </si>
  <si>
    <t>{"description":"Each eligible Indian Tribe or Alaska Native organization must submit a NEW plan to the Secretary for approval."}</t>
  </si>
  <si>
    <t>The Administration for Children and Families (ACF) will issue grant awards.</t>
  </si>
  <si>
    <t>{"types":{"moe":false,"formula":true,"matching":false},"formula":{"title":"tribal TANF section, 42 USC 612","chapter":"","part":"","subPart":"","publicLaw":"","description":"See section 412(a)(2) of the Social Security Act, as amended. The grant amount for each Tribe will equal the amount it received in fiscal year 1994 to operate its JOBS Program."},"matching":{"description":""},"moe":{"description":""}}</t>
  </si>
  <si>
    <t>{"awarded":"letter","description":"Grant awards are issued annually.  Effective for NEW funds awarded on or after July 1, 1999, grantees may carry forward (carry over) unobligated NEW fund balances for use in subsequent fiscal years, without fiscal year limitation."}</t>
  </si>
  <si>
    <t>[{"code":"program","isSelected":true,"description":"The annual program report includes a narrative report in which grantees summarize their activities, achievements, and barriers during the report period, and a statistical report in which grantees reports on clients they served during the report period."},{"code":"cash","isSelected":false,"description":""},{"code":"progress","isSelected":true,"description":"(Please see the description above of the program report.  These are annual program progress reports.)"},{"code":"expenditure","isSelected":true,"description":"Grantees must submit SF 425 (Federal Financial Report) annually."},{"code":"performanceMonitoring","isSelected":false,"description":""}]</t>
  </si>
  <si>
    <t>{"isApplicable":true,"description":"The Secretary will have the ability to maintain program funding accountability consistent with generally accepted accounting principles and the requirements of the Single Audit Act of 1984 and 45 CFR 75 Subpart F."}</t>
  </si>
  <si>
    <t>Indian Tribes and Alaska Native organizations must maintain records according to 45 CFR 75.361.</t>
  </si>
  <si>
    <t xml:space="preserve">(Formula Grants) FY 17$7,535,110.00; FY 18 est $7,535,110.00; FY 19 est $7,535,110.00; FY 16$7,535,110.00; - </t>
  </si>
  <si>
    <t>From $5,187 to $1,752,666; $96,000, on average.</t>
  </si>
  <si>
    <t>{"list":[{"fiscalYear":2016,"description":"In FY 2016, it is anticipated that 78 grants will be awarded. In FY 2016, 78 grants were awarded."},{"fiscalYear":2017,"description":"In FY 2017, 78 grants were awarded."},{"fiscalYear":2018,"description":"In FY 2018, it is anticipated that 78 grants will be awarded."},{"fiscalYear":2019,"description":"In FY 2019, it is anticipated that 78 grants will be awarded."}],"isApplicable":true}</t>
  </si>
  <si>
    <t>Sections 404(e) and 412(a)(2) of the Social Security Act, as amended; 45 CFR Part 287 (the NEW program regulations) Regulations for the Native Employment Works (NEW) program were published on February 18, 2000, and became effective June 19, 2000.</t>
  </si>
  <si>
    <t>Stan Koutstaal330 C Street SW, Washington , DC 20201 Email:&lt; a href='mailto:stanley.koutstaal@acf.hhs.gov'&gt;stanley.koutstaal@acf.hhs.gov&lt;/a&gt;Phone: 202-401-5457;</t>
  </si>
  <si>
    <t>http://www.acf.hhs.gov/programs/ofa/programs/tribal/new</t>
  </si>
  <si>
    <t xml:space="preserve">93.558 Temporary Assistance for Needy Families; 17.265 Native American Employment and Training; </t>
  </si>
  <si>
    <t>https://beta.sam.gov/fal/36462694884a4da3a46b15b4a87f8023/view</t>
  </si>
  <si>
    <t>Welfare Reform Research, Evaluations and National Studies</t>
  </si>
  <si>
    <t>Welfare Research</t>
  </si>
  <si>
    <t>{"list":[{"act":{"description":"Consolidated Appropriations Act of 2017"},"publicLaw":{"congressCode":"115","number":"31"},"authorizationTypes":{"act":true,"publicLaw":true}}]}</t>
  </si>
  <si>
    <t>To support research on the benefits, effects, and costs of operating different State welfare programs, including studies on the effects of different programs and the operation of such programs on welfare dependency, employment rates, child well-being, family formation and healthy marriage, illegitimacy, teen pregnancy, and others; to assist States in developing and evaluating innovative approaches for reducing welfare dependency and increasing the well-being of minor children living at home.</t>
  </si>
  <si>
    <t xml:space="preserve">Grants and cooperative agreements may be made to or with governmental entities, colleges, universities, nonprofit and for-profit organizations (if fee is waived), and faith- and community-based organizations. Grants or cooperative agreements cannot be made directly to individuals. </t>
  </si>
  <si>
    <t>Children, youth, and families, especially low-income families, will benefit.</t>
  </si>
  <si>
    <t>{"description":"Applicants must present written evidence of other agencies' willingness to cooperate when the project involves the use of other agencies, facilities, or services. Nonprofit organizations must submit proof of nonprofit status. For all grantees, costs will be determined in accordance with 45 CFR Part 75.","isApplicable":true}</t>
  </si>
  <si>
    <t>{"description":"Applicants will be able to find a synopsis of grant or cooperative agreement opportunities and apply electronically for opportunities via: www.grants.gov. Applicants will also be able to find the complete text of grant announcements on the ACF web site located at:  https://www.acf.hhs.gov/grants."}</t>
  </si>
  <si>
    <t xml:space="preserve">Official notice of approved grant applications is made through issuance of a Notice of Award  (NOA).  This provides the amount of funds awarded, the purpose of the award, the terms and conditions of the award, the budget period for which support is given, the total project period for which support is contemplated, and the total grantee participation.  </t>
  </si>
  <si>
    <t>From 60 to 365 days. Generally, solicited grants and cooperative agreements will be acted upon within 120 days.</t>
  </si>
  <si>
    <t xml:space="preserve">Grant extensions and continuations are available if formally applied for and approved.  If an application is recommended for approval for 2 or more years, the grantee must submit a formal request for a non-competitive continuation application each year accompanied by a progress report which will be evaluated prior to a recommendation of continuation. </t>
  </si>
  <si>
    <t>{"types":{"moe":false,"formula":false,"matching":true},"formula":{"title":"","chapter":"","part":"","subPart":"","publicLaw":"","description":""},"matching":{"requirementFlag":"voluntary","percent":"0","description":"Grantees are often required to share in the cost of projects. Cost sharing may range up to 25 percent of the total approved project cost for grants or cooperative agreements.\r\n"},"moe":{"description":""}}</t>
  </si>
  <si>
    <t>{"awarded":"other","description":"Funds are granted on a 1- to 5-year basis, with support beyond the first year contingent upon acceptable evidence of satisfactory progress, continuing program relevance, and availability of funds.","awardedDescription":"Post award, our Division of Payment Management will establish an account from which a grantee may draw down awards."}</t>
  </si>
  <si>
    <t>[{"code":"program","isSelected":false,"description":""},{"code":"cash","isSelected":false,"description":""},{"code":"progress","isSelected":true,"description":"Grantees are required to submit performance progress reports (ACF-OGM-SF-PPR)  throughout the project period. Performance progress reports are due 30 days after the reporting period.  Final performance progress reports are due 90 days after the close of the project period."},{"code":"expenditure","isSelected":true,"description":"Grantees are required to submit program financial expenditure reports throughout the project period. Financial reports are due 30 days after the reporting period. Final financial reports are due 90 days after the close of the project period.  Grantees will use the Federal Financial  Report (FRR) SF-425 for required financial reporting."},{"code":"performanceMonitoring","isSelected":false,"description":""}]</t>
  </si>
  <si>
    <t>{"isApplicable":false,"description":"In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</si>
  <si>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Proper accounting records, identifiable by grant number and including all receipts and expenditures, must be maintained in accordance with 45 CFR 75.361.</t>
  </si>
  <si>
    <t xml:space="preserve">(Project Grants) FY 17$949,961.00; FY 18 est $50,000.00; FY 19 est $0.00; FY 16$1,553,995.00; - </t>
  </si>
  <si>
    <t>Range of $350,000 to $599,961, with an average of $474,981</t>
  </si>
  <si>
    <t>{"list":[{"fiscalYear":2016,"description":"It is anticipated that 4 grants will be awarded in FY 2016, all non-competing continuations. In FY 2016 4 grants were awarded, 3 non-competing continuations, and 1 new award."},{"fiscalYear":2017,"description":"Two grants were awarded in FY 2017, both non-competing continuations."},{"fiscalYear":2018,"description":"It is anticipated that one grant will be awarded in FY 2018, a non-competing continuation."},{"fiscalYear":2019,"description":"It is not anticipated that any grants will be awarded in 2019."}],"isApplicable":true}</t>
  </si>
  <si>
    <t xml:space="preserve">A variety of guidance on grants can be found at www.grants.gov. </t>
  </si>
  <si>
    <t>Sheila M Celentano330 C St SW., 4625A, Washington, NY 20201 Email:&lt; a href='mailto:Sheila.Celentano@acf.hhs.gov'&gt;Sheila.Celentano@acf.hhs.gov&lt;/a&gt;Phone: 202-401-5803;</t>
  </si>
  <si>
    <t>http://www.acf.hhs.gov/programs/opre.</t>
  </si>
  <si>
    <t xml:space="preserve">93.558 Temporary Assistance for Needy Families; 93.647 Social Services Research and Demonstration; </t>
  </si>
  <si>
    <t>Fiscal Year2016: We anticipate funding similar types of projects in fiscal year 2016.  More information describing research and evaluation projects supported by these funds can be found at http://www.acf.hhs.gov/programs/opre/. In FY 2016, we funded the Center for Research on Hispanic Children and Families, the Family Self-Sufficiency Research Consortium Data Center, a Research Initiative on Insular Areas, in the Virgin Islands, and the Self Sufficiency Clearinghouse.Fiscal Year2017: In fiscal year 2017 we funded both the Self Sufficient Clearing house, and the Family Self-Sufficiency Research Consortium Data Center.  We anticipate funding similar types of projects in fiscal year 2018. More information describing research and evaluation projects supported by these funds can be found at http://www.acf.hhs.gov/programs/opre/.</t>
  </si>
  <si>
    <t>Applications may be funded in whole or in part depending on: (1) the ranked order of applicants resulting from competitive review; (2) staff review and consultations; (3) the combination of projects that best meet the information needs of the program; (4) the funds available; and (5) other relevant considerations. Typical criteria include project cost and budget justification, the qualification of the principal investigator and organization, the quality of approach and methodologies employed, and results and the programs objectives and results and benefits expected.  Specific criteria for selecting recipients under individual funding opportunity announcements under this program are published in www.Grants.gov for grant announcement.</t>
  </si>
  <si>
    <t>https://beta.sam.gov/fal/caa923efe25b47cd94d3a187352328cd/view</t>
  </si>
  <si>
    <t>Child Care Mandatory and Matching Funds of the Child Care and Development Fund</t>
  </si>
  <si>
    <t>{"list":[{"act":{"description":"Social Security Act, as amended"},"USC":{"title":"42","section":"618"},"authorizationTypes":{"USC":true,"act":true},"usc":{"title":"42","section":"618"}},{"act":{"description":"Child Care and Development Block Grant Act of 1990, as amended (42 USC 9858, et seq)"},"authorizationTypes":{"act":true}}]}</t>
  </si>
  <si>
    <t>The Child Care and Development Fund (CCDF) is the primary federal funding source to help certain low-income families access child care and to improve the quality of child care for all children. As a block grant, CCDF gives funding to States, Territories, and Tribes to provide child care subsidies primarily through vouchers or certificates to low-income families. In addition, CCDF funds are used to improve the quality of child care for both subsidized and unsubsidized children. 
The CCDF consists of two funding streams: the mandatory Child Care Entitlement (CCE) and the discretionary Child Care and Development Block Grant (CCDBG) (see CFDA 93.575). The CCE portion consists of “matching funds,” which require a State match and maintenance of effort, and “mandatory funds.” CCDBG was created by the Omnibus Budget Reconciliation Act of 1990 (P.L. 101-508) and is subject to annual appropriations. The Personal Responsibility and Work Opportunity Reconciliation Act (PRWORA) of 1996 (P.L. 104-193) consolidated funding for child care under the Social Security Act, where CCE is authorized, and made such funding generally subject to the requirements of the CCDBG Act. The Child Care and Development Block Grant Act of 2014 (P.L. 113-186) reauthorized the discretionary portion of CCDF through FY 2020 and made significant changes to improve the health, safety, and quality of child care and provide more continuous child care assistance to low-income children and families. The combination of the discretionary and mandatory funds provides about $8.1 billion in federal funding per year for child care. Additional funds are provided by State matching and maintenance of effort funds, as well as funds transferred from the Temporary Assistance for Needy Families (TANF) program.</t>
  </si>
  <si>
    <t>Eligibility: All 50 States, the District of Columbia, and Federally recognized Tribal Governments, including Alaskan Native Corporations.</t>
  </si>
  <si>
    <t>Children under age 13 (or, at the option of the grantee, up to age 19, if physically or mentally incapable of self-care or under court supervision), who (1) reside with a family whose income does not exceed 85 percent of the State median income for a family of the same size, and (2) who reside with a parent (or parents) who is working or attending job training or educational program, who or are in need of, or are receiving protective services. A Lead Agency shall re-determine a child’s eligibility for child care services no sooner than 12 months following the initial determination or most recent re-determination. Once determined eligible, children are expected to receive a minimum of 12 months of child care services, unless family income rises above 85% SMI or, at Lead Agency option, the family experiences a non-temporary cessation of work, education, or training.</t>
  </si>
  <si>
    <t>{"description":"Lead Agencies must operate under a CCDF plan approved by the Administration for Children and Families, and must provide assurances that the grantee will comply with the requirements of the CCDBG Act and all applicable Federal law.","isApplicable":true}</t>
  </si>
  <si>
    <t>{"environmentalImpact":{"reports":[{"isSelected":true,"reportCode":"assessment"},{"isSelected":true,"reportCode":"otherRequired"}]},"description":"Each Grantee must designate a Lead Agency to which grants are awarded and that is accountable for the use of the Mandatory and Matching Funds provided, the duties of which shall include developing a CCDF plan. In conjunction with the development of the CCDF plan, the Lead Agency must hold at least one public hearing no earlier than nine months before the CCDF plan becomes effective and after at least 20 days of statewide public notice, to provide the public an opportunity to comment on the provision of child care services under the plan. In advance of the hearing, the Lead Agency must make the content of the plan available to the public. The Lead Agency must also coordinate the provision of services under the program with other Federal, State, and local child care and early childhood development programs. Also, the Lead Agency must consult with appropriate representatives of local governments. Tribal Lead Agencies submitting applications for construction must submit an environmental impact assessment."}</t>
  </si>
  <si>
    <t>{"description":"A Lead Agency desiring to receive an allotment for a fiscal year is required to submit a three-year CCDF plan to the Administration for Children and Families, as well as financial and other information necessary for the grants process. Each plan must contain certifications and assurances by the Lead Agency that it will comply with the requirements of the Child Care and Development Block Grant Act (CCDBG). The plan must also include: the designation of a Lead Agency; the provision of assurances regarding policies and procedures as stated in Section 658E(c)(2) of the amended CCDBG; an outline of the proposed use of block grant funds in compliance with Section 658E(c)(3) of the CCDBG; the provision of certification regarding payment rates as stated in Section 658E(c)(4) of the CCDBG; and the establishment of a sliding fee scale. Additional requirements are specified by 45 CFR Parts 98 and 99."}</t>
  </si>
  <si>
    <t>Grants are awarded after the receipt and approval of an application and plan by the Administration for Children and Families.</t>
  </si>
  <si>
    <t>Guidelines for appealing disapprovals of CCDF plans are specified in regulations at 45 CFR Part 99.</t>
  </si>
  <si>
    <t>{"types":{"moe":true,"formula":true,"matching":true},"formula":{"title":"45 CFR","chapter":"","part":"98.53","subPart":"","publicLaw":"","description":""},"matching":{"requirementFlag":"voluntary","percent":"0","description":"Statutory/Regulatory Formula: Section 658O of the CCDBG Act; Title 45 CFR, Part 98.53.\r\nMatching Requirements: Allocations of the Mandatory Funds are based on a State's Federal share of the expenditures for the now-repealed AFDC-linked child care programs (AFDC/JOBS Child Care, Transitional Child Care, and At-Risk Child Care) in 1994 or 1995, or the average of 1992 through 1994, whichever was greater. A State is not required to expend any State funds in order to receive its share of the Mandatory Funds. The remaining funds are Matching Funds and are distributed based on the number of children under age 13 in a State compared with the national total of children under age 13. To access Matching Funds, a State must obligate all of its Mandatory Funds allotted in a fiscal year and maintain 100 percent of the State's share of expenditures for the former programs in fiscal year 1994 or fiscal year 1995, whichever is greater. Matching Funds must be matched at the applicable FMAP rate, which is the Medicaid Program matching rate. Not less than one percent, but not more than two percent of the total Mandatory and Matching Funds are reserved for Tribes and tribal organizations based on the number of children living on or near tribal reservations or other appropriate area served by the tribal grantee. Tribes and tribal organizations are not required to provide matching funds. The District of Columbia is treated as a State for purposes of receiving its share of Mandatory and Matching Funds. Territories are not eligible to receive Mandatory or Matching Funds."},"moe":{"description":""}}</t>
  </si>
  <si>
    <t>{"awarded":"quarterly","description":"Grant awards are made to Lead Agencies with approved CCDF plans. If Matching Funds are requested, Mandatory Funds must be obligated by the end of the first fiscal year. There is no time limit on liquidation of Mandatory Funds and no time limit on obligation of Mandatory Funds if no Matching Funds are requested. Matching Funds must be obligated by the end of the first fiscal year and liquidated by the second fiscal year. State funds expended toward the Maintenance of Effort requirement must be both obligated and expended by the end of the first fiscal year. Mandatory and Matching Funds awarded to Tribes and tribal organizations must be obligated by the end of the second fiscal year and liquidated by the end of the third fiscal year."}</t>
  </si>
  <si>
    <t>[{"code":"program","isSelected":true,"description":"As specified in 45 CFR Part 98, States must report to the Administration on Children and Families on an annual basis aggregate data on families, children in care, providers, payment methods, and consumer education. Quarterly case-level reports are required to provide data on families, children, and providers, and payment information. Tribes must also provide annual aggregate data on children and families served through CCDF. No cash reports are required. No progress reports are required."},{"code":"cash","isSelected":false,"description":""},{"code":"progress","isSelected":false,"description":""},{"code":"expenditure","isSelected":true,"description":"States must also submit quarterly expenditure reports. Territories are required to report estimates and expenditures for the Discretionary Fund only on a quarterly basis. States, DC, and Puerto Rico are required to measure, calculate, and report improper authorizations for payments as well as identify strategies for reducing future improper authorizations for payments. One-third of the 50 States, DC, and Puerto Rico must report annually on a three-year cycle. Tribes report expenditures for the Tribal Mandatory, Discretionary, and Construction/Renovation funds. Monitoring is in accordance with 45 CFR 98.90."},{"code":"performanceMonitoring","isSelected":true,"description":"Performance monitoring is in accordance with 45 CFR 98.90."}]</t>
  </si>
  <si>
    <t>Lead Agencies and subgrantees must retain all CCDF records for three years from the day the Lead Agency or subgrantee submits the Financial Reports as required by the CCDF regulations at 45 CFR 98.90.</t>
  </si>
  <si>
    <t>75-1550-0-1-609;</t>
  </si>
  <si>
    <t xml:space="preserve">(Formula Grants) FY 17$2,917,000,000.00; FY 18 est $2,917,000,000.00; FY 19 est $2,917,000,000.00; FY 16$2,916,771,935.00; - These figures do not include CCDF Discretionary Funds under CFDA 93.575.  </t>
  </si>
  <si>
    <t>For States, including DC, the range of grants in FY 2017 is: $9,299,533 to $ 507,475,945; the average grant is $ 89,344,311. For 242 Tribal grantees, the range of grants in FY 2017 is: $4,445 to $6,892,618; the average grant is $225,251. The Territories do not receive Mandatory funding. These figures are not inclusive of funds received through CFDA 93.575.</t>
  </si>
  <si>
    <t>{"list":[{"fiscalYear":2016,"description":"In FY 2016,  344 grants will be awarded to 50 States  , District of Columbia,242 Tribes, and other grantees (research, TA,and hotline). Fiscal Year 2016:  354 grants were awarded to 50 States, District of Columbia, and 242 Tribes and other grantees (research,TA,and hotline).  "},{"fiscalYear":2017,"description":"Fiscal Year 2017: 354 grants were awarded to 50 States, District of Columbia, and 242 Tribes and other grantees (research and TA)."},{"fiscalYear":2018,"description":"Fiscal Year 2018: It is anticipated that 358 grants will be awarded to 50 States, District of Columbia, 242 Tribes, and other grantees (research and TA )."},{"fiscalYear":2019,"description":"Fiscal Year 2019:  It is anticipated that 355 grants will be awarded to 50 States , District of Columbia, and 242 Tribes and other grantees (research and TA)."}],"isApplicable":true}</t>
  </si>
  <si>
    <t xml:space="preserve">These funds are subject to the Child Care and Development Fund regulations at 45 CFR Parts 98 and 99. </t>
  </si>
  <si>
    <t>{"flag":"none","description":"A list of Office of Child Care Regional Program Managers is located at:\nhttps://www.acf.hhs.gov/occ/resource/regional-child-care-program-managers"}</t>
  </si>
  <si>
    <t>Abdihakin Abdi 330 C Street SW, Washington, DC 20201 Email:&lt; a href='mailto:Abdihakin.Abdi@acf.hhs.gov'&gt;Abdihakin.Abdi@acf.hhs.gov&lt;/a&gt;Phone: 202-401-2113;</t>
  </si>
  <si>
    <t xml:space="preserve">93.558 Temporary Assistance for Needy Families; 93.575 Child Care and Development Block Grant; </t>
  </si>
  <si>
    <t>https://beta.sam.gov/fal/6e2d57f62ee24ceba09a605a8edef205/view</t>
  </si>
  <si>
    <t>Grants to States for Access and Visitation Programs</t>
  </si>
  <si>
    <t>{"list":[{"act":{"description":"Social Security Act"},"publicLaw":{"congressCode":"104","number":"193"},"authorizationTypes":{"act":true,"publicLaw":true}}]}</t>
  </si>
  <si>
    <t>To enable States to create programs which support and facilitate access and visitation by non-custodial parents with their children. Activities may include mediation, counseling, education, development of parenting plans, visitation enforcement and development of guidelines for visitation and alternative custody arrangements.</t>
  </si>
  <si>
    <t>All States, the District of Columbia, Puerto Rico, Virgin Islands and Guam.</t>
  </si>
  <si>
    <t>Custodial and non-custodial parents.</t>
  </si>
  <si>
    <t>{"description":"The Governors have designated a single State agency to represent the State in carrying out this responsibility.","isApplicable":true}</t>
  </si>
  <si>
    <t>{"environmentalImpact":{"reports":[{"isSelected":true,"reportCode":"ExecutiveOrder12372"},{"isSelected":true,"reportCode":"otherRequired"}]},"description":"Not applicable"}</t>
  </si>
  <si>
    <t>{"description":"Applications are submitted every three years using the standard application form, as furnished by the Department of Health and Human Services. Application kits which contain the prescribed application forms and supplemental descriptive information on the access and visitation grant program are available from: The Office of Child Support Enforcement, Administration for Children and Families, 5th Floor, 330 C. Street, SW., Washington DC 20201."}</t>
  </si>
  <si>
    <t>Official notice of approved grant applications is made through issuance of a Notice of Grant Award. This provides the amount of funds awarded, the purpose of the award, the terms and conditions of the award, the budget period for which support is given, the total project period, and the total grantee participation.</t>
  </si>
  <si>
    <t>Governed by 45 CFR Part 16 - "Procedures of the Department Grant Appeals Board".</t>
  </si>
  <si>
    <t>Extensions and continuations of grants are not available.</t>
  </si>
  <si>
    <t>{"types":{"moe":false,"formula":true,"matching":true},"formula":{"title":"Social Security Act","chapter":"Title IV","part":"Part D","subPart":"Section 469B","publicLaw":"104-193","description":""},"matching":{"requirementFlag":"mandatory","percent":"10","description":"10 percent of the total award.  The award amount is based on the number of children in a State living with one biological parent as determined by the Census Bureau.  "},"moe":{"description":""}}</t>
  </si>
  <si>
    <t>{"awarded":"letter","description":"Funds are awarded for a two-year project period.  Method of awarding/releasing assistance: by letter of credit."}</t>
  </si>
  <si>
    <t>[{"code":"program","isSelected":true,"description":"Annual reports are required."},{"code":"cash","isSelected":true,"description":"Reports are required."},{"code":"progress","isSelected":true,"description":"Annual progress reports are required."},{"code":"expenditure","isSelected":true,"description":"Annual expenditure reports are required by Section 303.109."},{"code":"performanceMonitoring","isSelected":true,"description":"Monitoring is done when the progress reports are reviewed for accuracy and completeness.  "}]</t>
  </si>
  <si>
    <t>{"isApplicable":false,"description":"Not Applicable"}</t>
  </si>
  <si>
    <t>Proper accounting records, identifiable by grant number and including all receipts and expenditures, must be maintained for 3 years. Subsequent to audit, they must be maintained until all questions are resolved.</t>
  </si>
  <si>
    <t xml:space="preserve">(Formula Grants) FY 17$10,000,000.00; FY 18 est $10,000,000.00; FY 19 est $10,000,000.00; FY 16$10,000,000.00; - </t>
  </si>
  <si>
    <t>The amount of funding provided to each grantee is based on an allocation formula with a designated minimum amount provided in statute.</t>
  </si>
  <si>
    <t>{"list":[{"fiscalYear":2016,"description":"OCSE anticipates 54 grants in 2016. OCSE awarded 54 grants in FY 2016."},{"fiscalYear":2017,"description":"OCSE awarded 54 grants in 2017."},{"fiscalYear":2018,"description":"OCSE anticipates 54 grants in FY 2018."},{"fiscalYear":2019,"description":"OCSE anticipates 54 grants in FY 2019."}],"isApplicable":true}</t>
  </si>
  <si>
    <t>Grants Administration Policies and Application kits may be obtained from: Office of Child Support Enforcement, Administration for Children and Families, 5th Floor, 330 C. Street S.W., Washington DC 20201.</t>
  </si>
  <si>
    <t>{"flag":"appendix","description":"See Appendix IV of the Catalog for ACF Regional Offices."}</t>
  </si>
  <si>
    <t>Michael Hayes330 C. Street S.W., Washington, DC 20201 Email:&lt; a href='mailto:Michael.Hayes@acf.hhs.gov'&gt;Michael.Hayes@acf.hhs.gov&lt;/a&gt;Phone: 202 401-5651;</t>
  </si>
  <si>
    <t xml:space="preserve">93.563 Child Support Enforcement; </t>
  </si>
  <si>
    <t>https://beta.sam.gov/fal/d412439554b1438694247fcb10a6fb74/view</t>
  </si>
  <si>
    <t>Services to Victims of a Severe Form of Trafficking</t>
  </si>
  <si>
    <t>{"list":[{"act":{"description":"Trafficking Victims Protection Act of 2000 (TVPA), Public Law 106-386, 114 Stat. 1464, 22 U.S.C 7104(b) and 7105(b)(1). Sections 105,106,107a(b) 112a, and 113 of TVPA of 2000 as amended; section 202 and 203 of TVPRA of 2005, as amended; and section 603 of the Justice for Victims of trafficking Act of 2015."},"authorizationTypes":{"act":true}}]}</t>
  </si>
  <si>
    <t>To provide outreach to, identification of, and service referrals to individuals who may be victims of a severe form of trafficking.  To provide comprehensive case management services to alien victims of a severe form of trafficking. To enhance anti-trafficking efforts in the U.S. by building regional capacity, developing regional coalitions, conducting public awareness, and providing training and technical assistance on human trafficking issues.</t>
  </si>
  <si>
    <t>Eligible organizations includes: state governments, tribes, units of local government, and non-profit, non-governmental victim service organizations. Victim service organizations include those who by nature of their current operations serve victims of sexual assault, sexual violence, domestic violence, human trafficking, and youth homelessness. Victim services organizations may also include faith-based organizations that are addressing human trafficking in their services. Individuals (including sole proprietorship's) and foreign entities are not eligible.</t>
  </si>
  <si>
    <t>Under the TVPA, as amended, alien victims of a severe form of trafficking in persons are eligible for benefits and services to the same extent as refugees.  Beneficiaries are adult alien victims of a severe form of trafficking who have been certified by the Department of Health and Human Services (HHS)/OTIP. Alien children under 18 years of age subjected to a severe form of trafficking who have received letters of eligibility from HHS/OTIP are considered eligible for services. Certain family members of victims of a severe form of trafficking are eligible for federally funded or administered benefits and services to the same extent as refugees if they hold "derivative T visas" (T-2, T-3, T-4, or T-5 visa).  Potential victims of trafficking are also eligible for assistance through discretionary grant programs.</t>
  </si>
  <si>
    <t>{"description":"Cost principals for nonprofit organizations will be determined by OMB Circular No. A-122.","isApplicable":false}</t>
  </si>
  <si>
    <t>{"description":"Each application submitted under this program announcement will undergo a pre-review to determine if (1) the application was received by the closing date and submitted in accordance with the instructions in this announcement and (2) the applicant is eligible for funding. Agencies submit applications which are reviewed and evaluated in accordance with criteria specified in the Funding Opportunity Announcement. Notices of funds availability may be accessed at Grants.gov or at the ACF website at www.acf.hhs.gov/grants."}</t>
  </si>
  <si>
    <t>Applications that pass the initial ACF screening will be evaluated and rated by an independent review panel on the basis of specific criteria that are included Funding Opportunity Announcement.  The evaluation criteria are designed to assess the quality of a proposed project and to determine the likelihood of its success.</t>
  </si>
  <si>
    <t>{"awarded":"other","description":"Funds are generally made available for 3-year project periods with funding on an annual basis.  Funds are available to reimburse costs, up to the amount of the award, incurred during the year for which the funds are awarded."}</t>
  </si>
  <si>
    <t>[{"code":"program","isSelected":true,"description":"Performance progress reports are required on a quarterly or semi-annual basis. Final program reports summarizing the activities and accomplishments of the project in relation to the approved goals and objectives are also required 90 days after the end of the project period. Federal Financial Reports (SF-425) are due on semi-annual basis and a financial report is due to the HHS Division of Payment Management on a quarterly basis. Final financial reports are also required 90 days after the end of the project period. Performance monitoring will be conducted by desk monitoring and on-site visits.  Additionally, recipients are expected to participate in cluster meetings, and other training and technical assistance opportunities."},{"code":"cash","isSelected":false,"description":""},{"code":"progress","isSelected":false,"description":"Performance progress reports are required on a semi-annual basis. Final program reports summarizing the activities and accomplishments of the project in relation to the approved goals and objectives are also required 90 days after the end of the project period.\nExpenditure reports."},{"code":"expenditure","isSelected":false,"description":"Federal Financial Reports (SF-425) are due on semi-annual basis and a financial report is due to the HHS Division of Payment Management on a quarterly basis. Final financial reports are also required 90 days after the end of the project period."},{"code":"performanceMonitoring","isSelected":false,"description":"Performance monitoring will be conducted by desk monitoring and on-site visits.  Additionally, recipients are expected to participate in cluster meetings, and other training and technical assistance opportunities."}]</t>
  </si>
  <si>
    <t>Grant recipients are required to keep all financial, business, and program records necessary for program review and audit  in accordance with 45 CFR 75.361 grant terms and conditions of this program.</t>
  </si>
  <si>
    <t xml:space="preserve">(Project Grants) FY 17$10,126,252.00; FY 18 est $13,800,000.00; FY 19 est $13,250,000.00; FY 16$10,727,355.00; - (Direct Payments for Specified Use) FY 17 FY 18 FY 19 FY 16 - (Salaries and Expenses) FY 17$354,000.00; FY 18 est $380,000.00; FY 19 est $400,000.00; FY 16$440,000.00; - </t>
  </si>
  <si>
    <t>In FY 2017, grants ranged from $90,000 to $3,491,385. The average grant amount was $490,605.</t>
  </si>
  <si>
    <t>{"list":[{"fiscalYear":2016,"description":"It is estimated that OTIP will award one (1) new grants and 21 continuation grants OTIP awarded 23 continuation grants. "},{"fiscalYear":2017,"description":"OTIP is projecting to award 10 new grants and 3 continuation grants. "},{"fiscalYear":2018,"description":"OTIP is projecting to award 14 continuation grants."},{"fiscalYear":2019,"description":"OTIP is projecting to award 3 new grants and 11 continuation grants"}],"isApplicable":true}</t>
  </si>
  <si>
    <t>Katherine Chon330 C. Street, SW., 4th Floor, Washington, DC 20201 Email:&lt; a href='mailto:Katherine.Chon@acf.hhs.gov'&gt;Katherine.Chon@acf.hhs.gov&lt;/a&gt;Phone: (202) 401-9372;</t>
  </si>
  <si>
    <t>https://www.acf.hhs.gov/otip</t>
  </si>
  <si>
    <t xml:space="preserve">93.566 Refugee and Entrant Assistance State/Replacement Designee Administered Programs; 93.584 Refugee and Entrant Assistance Targeted Assistance Grants; 93.576 Refugee and Entrant Assistance Discretionary Grants; 93.567 Refugee and Entrant Assistance Voluntary Agency Programs; 93.583 Refugee and Entrant Assistance Wilson/Fish Program; 93.676 Unaccompanied Alien Children Program; </t>
  </si>
  <si>
    <t>https://beta.sam.gov/fal/e48caaa2fa804c679fe9195119693c68/view</t>
  </si>
  <si>
    <t>Chafee Education and Training Vouchers Program (ETV)</t>
  </si>
  <si>
    <t>{"list":[{"act":{"description":"Social Security Act, as amended"},"authorizationTypes":{"act":true}}]}</t>
  </si>
  <si>
    <t>To provide resources to states and eligible Indian tribes to make available vouchers for postsecondary training and education to youth who have experienced foster care at age 14 or older, who have aged of foster care, or who have been adopted or left for kinship guardianship from the public foster care system after age 16.</t>
  </si>
  <si>
    <t>State governments, including the 50 states, the District of Columbia, Puerto Rico, and U.S. Virgin Islands (hereafter "states"), Guam and American Samoa, and eligible Indian tribes, Indian tribal organizations, or Indian tribal consortia (hereafter "tribes") with an approved plan.</t>
  </si>
  <si>
    <t>Youth and young adults who have experienced foster care at age 14 or older, youth who exited foster care or kinship guardianship at age 16 or older, and youth who aged out of foster care. Youth otherwise eligible for the John H. Chafee Foster Care Program for Successful Transition to Adulthood (Chafee program) may receive vouchers.  Eligible youth may receive vouchers up until their 26th birthday, provided they are making satisfactory progress toward completing their course of study or training, but may receive vouchers for no more than five years.</t>
  </si>
  <si>
    <t>{"description":"Costs will be determined in accordance with 45 CFR Part 75.","isApplicable":true}</t>
  </si>
  <si>
    <t>{"environmentalImpact":{"reports":[{"isSelected":true,"reportCode":"otherRequired"}]},"description":"Applications must include the information and assurances required from the state or tribe."}</t>
  </si>
  <si>
    <t>{"description":"A 5-year state or tribal plan must be submitted with annual updates.  The plan must coordinate the provision of services under the state's or tribe's Education and Training Voucher Program with services under other Federal or Federally-assisted programs serving the same population.  Plans are submitted to the appropriate Regional Child Welfare Program Manager in the appropriate ACF Regional Office."}</t>
  </si>
  <si>
    <t>Quarterly awards are made up to the amount of one-fourth of the state's or tribe's annual allotment.</t>
  </si>
  <si>
    <t>{"flag":"yes","description":"The plan or its annual update is due June 30 of each year.","list":[]}</t>
  </si>
  <si>
    <t>The agency plan or its annual update is due June 30 of each year. Approval/disapproval by the Children's Bureau is due September 30th of each year.</t>
  </si>
  <si>
    <t>Appeals are processed in accordance with HHS regulations in 45 CFR, Part 16.</t>
  </si>
  <si>
    <t>{"types":{"moe":false,"formula":true,"matching":true},"formula":{"title":"Social Security Act","chapter":"Section 474(a)(4)","part":"42 USC 674","subPart":"","publicLaw":"","description":""},"matching":{"requirementFlag":"mandatory","percent":"20","description":"The Federal government will pay 80 percent of the total amount of funds expended by the grantee up to the amount of Chafee Education and Training Voucher Program funds allocated. The grantee must provide matching contributions to cover the additional 20 percent of the costs. "},"moe":{"description":""}}</t>
  </si>
  <si>
    <t>{"awarded":"quarterly","description":"Grant awards are made quarterly through a letter of credit."}</t>
  </si>
  <si>
    <t>[{"code":"program","isSelected":true,"description":"Annual updates to the state's or tribe's plan."},{"code":"cash","isSelected":true,"description":"An SF-425 financial status report must be submitted for the funds awarded in each Federal fiscal year (FFY) within three months after the close of the FFY in which the funds were granted (interim report) and again within three months after the close of the subsequent FFY (final report).  "},{"code":"progress","isSelected":false,"description":""},{"code":"expenditure","isSelected":false,"description":""},{"code":"performanceMonitoring","isSelected":false,"description":""}]</t>
  </si>
  <si>
    <t>Grantees must develop and maintain records which permit review of expenditures in accordance with the provisions of 45 CFR Part 75.</t>
  </si>
  <si>
    <t xml:space="preserve">(Formula Grants) FY 17$42,471,176.00; FY 18 est $42,608,115.00; FY 19 est $42,500,000.00; FY 16$42,608,145.00; - </t>
  </si>
  <si>
    <t>FY 2017 States:  $69,550 to $5,556,457 with an average of $816,208 per state
FY 2017 Tribes:  $4,012 to $14,043 with an average of $7,083 per tribe</t>
  </si>
  <si>
    <t>{"list":[{"fiscalYear":2016,"description":"Fifty-five grants were awarded.  56 grants were awarded"},{"fiscalYear":2017,"description":"56 grants were awarded."},{"fiscalYear":2018,"description":"It is anticipated that 56 grants will be awarded. "}],"isApplicable":true}</t>
  </si>
  <si>
    <t>ACYF-CB-PI-03-06, ACYF-CB-PI-14-03, ACYF-CB-PI-14-04, ACYF-CB-PI-18-01, ACYF-CB-PI-18-02, and ACYF-CB-PI-18-06.</t>
  </si>
  <si>
    <t>Catherine Heath330 C Street SW, Room 3509A, Washington, DC 20201 Email:&lt; a href='mailto:Catherine.Heath@acf.hhs.gov'&gt;Catherine.Heath@acf.hhs.gov&lt;/a&gt;Phone: 202-690-7888;</t>
  </si>
  <si>
    <t xml:space="preserve">93.645 Stephanie Tubbs Jones Child Welfare Services Program; 93.556 Promoting Safe and Stable Families; 93.658 Foster Care Title IV-E; 93.550 Transitional Living for Homeless Youth; 93.674 John H. Chafee Foster Care Program for Successful Transition to Adulthood; </t>
  </si>
  <si>
    <t>https://beta.sam.gov/fal/4954cafe6d524291b32b6e77c5e7169c/view</t>
  </si>
  <si>
    <t>{"list":[{"act":{"description":"Head Start Act, as amended by the Improving Head Start for School Readiness Act of 2007\r\n"},"publicLaw":{"congressCode":"110","number":"134"},"USC":{"title":"42","section":"9801"},"authorizationTypes":{"USC":true,"act":true,"publicLaw":true},"usc":{"title":"42","section":"9801"}}]}</t>
  </si>
  <si>
    <t>To promote school readiness by enhancing the social and cognitive development of low-income children, including children on federally recognized reservations and children of migratory farm workers, through the provision of comprehensive health, educational, nutritional, social and other services; and to involve parents in their children's learning and to help parents make progress toward their educational, literacy and employment goals.  Head Start also emphasizes the significant involvement of parents in the administration of their local Head Start programs.</t>
  </si>
  <si>
    <t>Any government, federally-recognized Indian tribe, or public or private nonprofit or for profit agency which meets the requirements may apply for a grant. However, applications will be considered only when submitted in response to a specific announcement, published via the Internet at the following website address:  http://www.grants.gov, which solicits proposals to expand Head Start/Early Head Start programs or establish new ones. Grantee agencies may subcontract with other child-serving agencies to provide services to Head Start children.</t>
  </si>
  <si>
    <t>Head Start/Early Head Start programs are for children from birth up to the age when the child enters the school system; however, Head Start programs only serve pre-school age children while Early Head Start programs serve children from birth through age three as well as pregnant women.  The Early Head Start-Child Care Partnership programs are expanding access to high quality early learning and development opportunities for infants and toddlers from birth through age four. No less than 10 percent of each Head Start program's enrollment shall be for children with disabilities.</t>
  </si>
  <si>
    <t>{"description":"Nonprofit organizations must submit proof of nonprofit status. Applicable costs and administrative procedures will be determined in accordance with 45 CFR Part 75 as applicable of the Code of Federal Regulations.","isApplicable":true}</t>
  </si>
  <si>
    <t>{"description":"The Office of Head Start publishes Funding Opportunity Announcements (FOA).   Applicants may submit an application following the requirements stated in the FOA and submit on https://www.grants.gov.","isApplicable":true}</t>
  </si>
  <si>
    <t>Awards are made to grantees through a competitive process.  Applications are scored and ranked by an objective non-federal review panel and the final rankings along with other factors are taken into consideration as OHS makes final funding decisions.  Awards are made for a period of five years, during which the grantee is measured by a criteria that could make it eligible for a new five year renewal or its grant (service area &amp; funding) is sent back into competition.  Once a decision is made on the applicant, awards are issued by 10 Regional Offices that are geographically responsible for grants in certain states or territories.  Awards to American Indian and Alaska Native, and Migrant and Seasonal programs are issued by the Central Office of Head Start.  Many grantees have contracts with delegate agencies that assist in carrying out the purpose of the award.</t>
  </si>
  <si>
    <t>This, depending on the nature of the proposal, can vary considerably from 90 days to as much as several months.</t>
  </si>
  <si>
    <t>Grantees who are denied refunding may appeal adverse decisions to the HHS Departmental Appeals Board.  There is no appeal for new grants denials.</t>
  </si>
  <si>
    <t>OHS Headquarters or Regional Offices will inform grantees of the application procedures for renewal.</t>
  </si>
  <si>
    <t>{"types":{"moe":false,"formula":false,"matching":true},"formula":{"title":"","chapter":"","part":"","subPart":"","publicLaw":"","description":""},"matching":{"requirementFlag":"mandatory","percent":"20","description":"Grantees are required to meet a 20% non-federal share match requirement under section 640(b) of the Head Start Act. However, programs can request to waive the non-federal share match, if necessary."},"moe":{"description":""}}</t>
  </si>
  <si>
    <t>{"awarded":"other","description":"Funds are available for a 12-month budget period. Funds are released by monthly allowance on an Electronic Transfer System or by monthly check.","awardedDescription":"Recipients are issued a Notice of Award (NoA), indicating the terms and conditions of the grant, funding amount, and award period."}</t>
  </si>
  <si>
    <t>[{"code":"program","isSelected":true,"description":"Annual information on the types of children served and the services provided is required."},{"code":"cash","isSelected":false,"description":""},{"code":"progress","isSelected":false,"description":""},{"code":"expenditure","isSelected":true,"description":"Semi-annual spending reports are required."},{"code":"performanceMonitoring","isSelected":true,"description":"Every agency is monitored on different aspects of their program throughout their five-year grant. New grantees are monitored after their first year in operation."}]</t>
  </si>
  <si>
    <t>{"isApplicable":true,"description":"The Office of Head Start provides the annual Head Start audit supplement, which includes Head Start-specific guidance and procedures. Lastly, there are also audit-type requirements associated with Head Start fiscal monitoring events."}</t>
  </si>
  <si>
    <t xml:space="preserve">(Project Grants) FY 17$9,357,741,817.00; FY 18 est $9,414,718,228.00; FY 19 est $9,437,248,659.00; FY 16$8,934,669,231.00; - </t>
  </si>
  <si>
    <t>The range of assistance is $214,489 - $144,283,203; the average is $4,490,093</t>
  </si>
  <si>
    <t>{"list":[{"fiscalYear":2016,"description":"We estimate that the Head Start program will fund 912,156 early childhood slots in FY 2016 that will provide comprehensive services to children and families, the same level as served in FY 2015.  The Head Start program funded 915,603 early childhood slots in FY 2016."},{"fiscalYear":2017,"description":"In FY 2017, the Head Start program provided comprehensive services to children and families enrolled in 899,374 early childhood slots."},{"fiscalYear":2018,"description":"We estimate that the Head Start program will fund 868,517 early childhood slots in FY 2018 that will provide comprehensive services to children and families."},{"fiscalYear":2019,"description":"We estimate that the Head Start program will fund 809,016 early childhood slots in FY 2019 that will provide comprehensive services to children and families."}],"isApplicable":true}</t>
  </si>
  <si>
    <t>{"flag":"none","description":"Region I (CT, MA, ME, NH, RI, VT):\n\nMarina Winkler, Regional Program Manager, Administration for Children and Families, Office of Head Start, Boston Regional Office, JFK Building, Rm. 2000, 15 New Sudbury Street, Boston, MA 02203. Telephone: (617) 565-1150.\n\nRegion II (NJ, NY, PI, VI):\n\nCarolyn Baker-Goode, Regional Program Manager, Administration for Children and Families, Office of Head Start, New York Regional Office, 26 Federal Plaza, Room 4114, New York, NY 10278. Telephone: (212) 264-2890, ext. 173.\n\nRegion III (DC, DE, MD, PA, VA, WV): \n\nBrenda Hewitt, Regional Program Manager, Administration for Children and Families, Office of Head Start, Philadelphia Regional Office, 150 S. Independence Mall West, Suite 864, Philadelphia, Pennsylvania 19106-3499. Telephone: (215) 861-4048.\n\nRegion IV (AL, FL, GA, KY, MS, NC, SC, TN):\n\nCaptain Robert Bailas, Regional Program Manager, Administration for Children and Families, Office of Head Start, Atlanta Regional Office, Atlanta Federal Center, 61- Forsyth Street, SW, Suite 4M60, Atlanta, Georgia 30303-8909. Telephone: (404) 562-2841.\n\nRegion V (IL, IN, MI, MN, OH, WI):\n\nHeather Wanderski,  Regional Program Manager, Administration for Children and Families, Office of Head Start, Chicago Regional Office, 233 N. Michigan Ave. - Suite 400, Chicago, IL 60601. Telephone: (312) 353-7562.\n\nRegion VI (AR, LA, NM, OK, TX):\n\nFran Majestic, Acting Regional Program Manager, Administration for Children and Families, Office of Head Start, Dallas Regional Office, 1301 Young Street, Room 914, Dallas, TX 75202. Telephone: (214) 767-8844.\n\nRegion VII (IA, KS, MO, NE):\n\nClarence Small, Regional Program Manager, Administration for Children and Families, Office of Head Start, Kansas City Regional Office, 601 East 12th Street, Rm. 276, Kansas City, MO 64106. Telephone: (816) 426-2275.\n\nRegion VIII (CO, MT, ND, SD, UT, WY)\n\nDeb Hedin, Regional Program Manager, Administration for Children and Families, Office of Head Start, Denver Regional Office, 1961 Stout Street, Suite 924, Denver, CO 80294. Telephone: (303) 844-1106.\n\nRegion IX (AZ, CA, HI, NV):\n\nJan Len, Regional Program Manager, Administration for Children and Families, Office of Head Start, San Francisco Regional Office, 90 – 7th Street, Ninth Floor, San Francisco, CA 94103. Telephone: (415) 437-8447.\n\nRegion X (AK, ID, OR, WA):\n\nFran Majestic, Acting Regional Program Manager, Administration for Children and Families, Office of Head Start, Seattle Regional Office, 2201 Sixth Avenue, room 610 -  M/S RX-70, Seattle, WA 98121. Telephone: (206) 615-3661."}</t>
  </si>
  <si>
    <t>Colleen Rathgeb330 C Street SW, Washington, DC 20201, Washington, DC 20024 Email:&lt; a href='mailto:colleen.rathgeb@acf.hhs.gov'&gt;colleen.rathgeb@acf.hhs.gov&lt;/a&gt;Phone: 202-205-7378;</t>
  </si>
  <si>
    <t>https://www.acf.hhs.gov/programs/ohs</t>
  </si>
  <si>
    <t xml:space="preserve">93.708 ARRA - Head Start; 93.709 ARRA - Early Head Start; </t>
  </si>
  <si>
    <t>https://beta.sam.gov/fal/afb212af2f4b408496f7d96d2e9bfb70/view</t>
  </si>
  <si>
    <t>Child Support Enforcement Demonstrations and Special Projects</t>
  </si>
  <si>
    <t>Special Improvement Projects</t>
  </si>
  <si>
    <t>{"list":[{"act":{"description":"Social Security"},"publicLaw":{"congressCode":"104","number":"193"},"USC":{"title":"42","section":"652j"},"authorizationTypes":{"USC":true,"act":true,"statute":false,"publicLaw":true,"executiveOrder":false},"usc":{"title":"42","section":"652j"}}]}</t>
  </si>
  <si>
    <t xml:space="preserve">To provide federal funds for information dissemination and technical assistance to states, training of federal and state staff to improve state child support programs, and research, demonstration, and special projects of regional or national significance relating to the operation of child support programs.  </t>
  </si>
  <si>
    <t>This funding is available to all organizations that meet the program eligibility requirement.</t>
  </si>
  <si>
    <t>This funding is available to all organizations that meet the program eligibility requirement. Beneficiaries vary depending on funding topics, which change to meet agency policy and research goals. Topics are usually related to research related improving child support programs funded under Title IV-D of the Social Security Act.</t>
  </si>
  <si>
    <t>{"description":"Supplemental descriptive information is available from: Administration for Children and Families, Child Support Enforcement Program, 5th floor, 330 C. Street SW., Washington, DC 20201.  Applications may be submitted to this address or via grants.gov.  See the actual program announcement for details. The application shall be executed by an individual authorized to act for the applicant agency or organization and to assume for the agency or organization the obligations imposed by the terms and conditions of the grant.  The application must clearly indicate whether the application submitted is in response to a funding opportunity announcement and must reference the announcement number for which the application is to compete. Applications are reviewed and evaluated by a review panel of not less than three knowledgeable people.  Written assessment of each application is made."}</t>
  </si>
  <si>
    <t>Official notice of approved grant applications is made through issuance of a Notice of Grant Award.  This provides the amount of funds awarded, the purpose of the award, the term and conditions of the award, the budget period for which support is given, the total project period for which support is contemplated, and the total grantee participation.</t>
  </si>
  <si>
    <t>There are no formal appeals procedures. If an application for a grant is disapproved, the reasons for disapproval will be fully stated, applicants may request the reasons for disapproval.  In the case of unsolicited proposals, applicants are free to resubmit applications with attention to the changes suggested by the reasons for disapproval in the future.  If an applicant is not awarded a grant, the applicant can request a written response that will address: (1) Weak and deficient areas of the proposal; (2) impact of weaknesses or deficiencies in not being selected; and (3) factors that were the basis of the selection of the successful grantee.</t>
  </si>
  <si>
    <t>Project and budget periods vary according to the grant topic. Projects of a longer duration will be considered if unique circumstances warrant. If projects are approved for a period longer than 12 months, funding will be provided in discrete 12-month increments, or "budget periods."  Funding beyond the first 12- month budget period is not guaranteed.  Future funding will depend on the grantee's satisfactory performance and the availability of future appropriations.</t>
  </si>
  <si>
    <t>{"awarded":"letter","description":"Project and budget periods vary according to the funding topic. For multi-year projects, support beyond the first year is contingent upon acceptable evidence of satisfactory progress and availability of funds."}</t>
  </si>
  <si>
    <t>[{"code":"program","isSelected":true,"description":"Semi-annual program narrative reports and semi-annual expenditure reports are required.  Periodic monitoring is conducted by the federal project office when progress reports are reviewed."},{"code":"cash","isSelected":true,"description":"Semi-annual  expenditure reports are required."},{"code":"progress","isSelected":true,"description":"Quarterly narrative progress reports are required."},{"code":"expenditure","isSelected":true,"description":"Semi-annual  reports of expenditures are required."},{"code":"performanceMonitoring","isSelected":true,"description":"Periodic monitoring is conducted by the Federal Project Officer when progress reports are reviewed."}]</t>
  </si>
  <si>
    <t>{"isApplicable":true,"description":"All fiscal transactions identifiable to Federal financial assistance are subject to audit by the HHS agency, and other Federal officials."}</t>
  </si>
  <si>
    <t>Proper accounting records, identifiable by grant and including all receipts and expenditures, must be maintained for 3 years in accordance with 45 CFR Part 75.   Subsequent to an audit they must be maintained until all questions are resolved, or at the end of the regular 3-year period, whichever is later.</t>
  </si>
  <si>
    <t>75-1553-0-1-609;</t>
  </si>
  <si>
    <t>(Project Grants) FY 17$0.00; FY 18 est $0.00; FY 19 est $0.00; - This program was not funded in FY 2017,  no funding is anticipated for FY 2018 and 2019.</t>
  </si>
  <si>
    <t>{"list":[{"fiscalYear":2016,"description":"OCSE does not anticipate any new awards in FY 2016. Zero awards in 2016."},{"fiscalYear":2017,"description":"OCSE does not anticipate any new awards in FY 2018."},{"fiscalYear":2018,"description":"OCSE does not anticipates any new awards in 2018."},{"fiscalYear":2019,"description":"OCSE does not anticipates any new awards in FY 2019."}],"isApplicable":true}</t>
  </si>
  <si>
    <t>"Grants Administration Policies," and application kits may be obtained from the ACF, Office of Child Support Enforcement, 5th Floor, 330 C. Street SW., Washington, DC 20201.</t>
  </si>
  <si>
    <t>{"flag":"appendix","description":"Contact Regional Administrators."}</t>
  </si>
  <si>
    <t>http://www.acf.dhhs.gov/programs/cse/grants</t>
  </si>
  <si>
    <t xml:space="preserve">93.558 Temporary Assistance for Needy Families; 93.563 Child Support Enforcement; 93.597 Grants to States for Access and Visitation Programs; 93.647 Social Services Research and Demonstration; 93.564 Child Support Enforcement Research; </t>
  </si>
  <si>
    <t>1) Program Design; 2) Program Management; 3) Evaluation Design; and 4) Budget and Budget Justification.</t>
  </si>
  <si>
    <t>https://beta.sam.gov/fal/b5ad24e875944946befe197dae286e0f/view</t>
  </si>
  <si>
    <t>Assets for Independence Demonstration Program</t>
  </si>
  <si>
    <t>AFI Program</t>
  </si>
  <si>
    <t>{"list":[{"act":{"description":"Assets for Independence Act"},"authorizationTypes":{"act":true}}]}</t>
  </si>
  <si>
    <t>The purpose of the Assets for Independence (AFI) program is to demonstrate and evaluate the effectiveness of asset-building projects that assist low-income people in becoming economically self-sufficient by teaching them about economic and consumer issues and enabling them to establish matched savings accounts called individual development accounts (IDAs).  The program is demonstrating and evaluating the effects of AFI projects and IDAs in terms of increasing the economic self-sufficiency of low-income families; promoting savings for home ownership, post-secondary education, and small business or micro-enterprise development; and stabilizing families and communities.</t>
  </si>
  <si>
    <t>This program supports innovative projects administered by national, State-wide, regional and community-based organizations.  Eligible applicants are: [(1) Private nonprofit organizations that are tax exempt under Section 501(c)(3) of the Internal Revenue Code;] (2) State or local governments or agencies or Tribal governments submitting applications jointly with; (3) credit unions designated as low-income credit unions by the National Credit Union Administration; or an organization designated as a Community Development Financial Institution by the Secretary of the Treasury.</t>
  </si>
  <si>
    <t>The Assets for Independence Act limits eligibility for participation in AFI-funded projects to individuals and families with the following characteristics:  1) Individuals who are members of households that are eligible to receive support under the Federal Temporary Assistance for Needy Families program;  2) Individuals whose adjusted gross household income is less than twice the Federal poverty line, taking into consideration the number of household members, and whose household net worth as of the end of the prior calendar year was less than $10,000; and 3) Individuals whose adjusted gross household income enables them to qualify for the Federal Earned Income Tax Credit, taking into consideration the number of household members, and whose household net worth as of the end of the prior calendar year was less than $10,000.  When determining the net worth of the household, a household's assets shall not be considered to include the primary dwelling unit and one motor vehicle owned by a member of the household.</t>
  </si>
  <si>
    <t>{"description":"Low Income Credit Unions must submit official documentation that the National Credit Union Administration has designated the organization as such. Community Development Financial Institutions must submit documentation that the Department of the Treasury has designated the organization as such.  Private nonprofit organizations that are tax exempt under Section 510(3) of the Internal Revenue Code must provide documentation of nonprofit status.  Applications submitted by credit unions and community development financial institutions must demonstrate a strong collaborative relationship with one or more community-based organization(s) that seek to address poverty and the economic needs of community residents. Title 45 CFR Part 75 applies to this program.","isApplicable":true}</t>
  </si>
  <si>
    <t>{"description":"Awards are granted on a competitive basis. Announcements concerning the availability of funds, requests for applications, along with application form and assurance documents are on www.grants.gov website. Applicants to the Office of Community Services for grants under the announcement should submit through the grants.gov website.  Applicants are urged to inform and coordinate application submissions with State and local governments where such information and coordination is appropriate or necessary for the success of the program. This program is subject to the provisions of Title 45 CFR Part 75. Applications must be submitted in accordance with the requirements and format detailed in the Funding Opportunity Announcement (FOA)."}</t>
  </si>
  <si>
    <t>The Director, Office of Community Services makes funding decisions based on recommendations of a panel of experts who review funding proposals.  The panel review is based on criteria set forth in the FOA.</t>
  </si>
  <si>
    <t>Applications will normally be approved/disapproved and grant awards made within 90 days of application receipt.</t>
  </si>
  <si>
    <t>{"awarded":"other","description":"These grants have 5-year budget and project periods.","awardedDescription":"Grantees may access federal grant funds to the extent that they provide proof of the required non-federal cash contribution."}</t>
  </si>
  <si>
    <t>[{"code":"program","isSelected":true,"description":"Grantees use Standard Form – Performance Progress Report (SF-PPR) for progress reporting."},{"code":"cash","isSelected":true,"description":"Grantees use Standard Form - Federal Financial Report (SF-425) for financial reporting."},{"code":"progress","isSelected":false,"description":""},{"code":"expenditure","isSelected":false,"description":"Standard Form - Federal Financial Report (SF-425)"},{"code":"performanceMonitoring","isSelected":false,"description":"Data Report"}]</t>
  </si>
  <si>
    <t>Program records, financial records, and all other records pertinent to the award shall be retained for a period of three years from the date of submission of the final expenditure report.</t>
  </si>
  <si>
    <t xml:space="preserve">(Project Grants (Discretionary)) FY 17$0.00; FY 18 est $0.00; FY 19 est $0.00; FY 16$13,655,768.00; - (Training) FY 17$0.00; FY 18 est $0.00; FY 19 est $0.00; FY 16$2,717,457.00; - </t>
  </si>
  <si>
    <t>The Office of Community Services (OCS) awards grants for this program ranging up to $1,000,000.  The average grant is approximately $350,000.  Eligible entities may apply for new grants up to the statutory limit of $1,000,000 for 5-year project periods.</t>
  </si>
  <si>
    <t>{"list":[{"fiscalYear":2017,"description":"No funding in FY 2017."},{"fiscalYear":2016,"description":"It is anticipated that 42 grants will be awarded. 42 grants awarded."},{"fiscalYear":2018,"description":"No funding in FY 2018."}],"isApplicable":true}</t>
  </si>
  <si>
    <t>The following regulations apply: Title 45 CFR Part 75 Uniform Administrative requirement, Cost Principles, and Audit requirements for HHS awards, Part 16 - DHHS Grant Appeals Process,  Part 76 - Debarment and Suspension from Eligibility For Financial Assistance, Sub part F - Drug Free Workplace Requirements, Part 80 - Non-discrimination Under Programs Receiving Federal Assistance through Department of Health and Human Services Effectuation of Title VI of the Civil Rights Act of 1964, Part 81 - Practice and Procedures for Hearings Under Part 80 of this Title, Part 83 - Regulation for the Administration and Enforcement of Sections 799A and 845 of the Public Health Service Act, Part 84 - Non-discrimination on the Basis of Handicap in Programs and Activities Receiving Federal Financial Assistance, Part 85 - Enforcement of Non- discrimination on the Basis of Handicap in Programs or Activities Conducted by Department of Health and Human Services, Part 86 - Non- discrimination on the Basis of Sex in Education Programs and Activities Receiving or Benefiting from Federal Financial Assistance, Part 91 - Non-discrimination on the Basis of Age in Health and Human Services Programs or Activities Receiving Federal Financial Assistance, Part 93 - New Restrictions on Lobbying, Part 1000 - Individual Development Accounts.</t>
  </si>
  <si>
    <t>Lynda Perez330 C Street SW, 5th Floor West, Washington, DC 20201 Email:&lt; a href='mailto:lynda.perez@acf.hhs.gov'&gt;lynda.perez@acf.hhs.gov&lt;/a&gt;Phone: 2024019365;</t>
  </si>
  <si>
    <t>http://www.acf.hhs.gov/programs/ocs/afi</t>
  </si>
  <si>
    <t>Applications will be reviewed in accordance with the criteria specified in the FOA.</t>
  </si>
  <si>
    <t>https://beta.sam.gov/fal/074053aaf97f4eac85306b8452155050/view</t>
  </si>
  <si>
    <t>Adoption and Legal Guardianship Incentive Payments</t>
  </si>
  <si>
    <t>Adoption and Legal Guardianship Incentive Payments.</t>
  </si>
  <si>
    <t>{"list":[{"act":{},"authorizationTypes":{"act":true}},{"act":{"description":"Social Security Act"},"authorizationTypes":{"act":true}}]}</t>
  </si>
  <si>
    <t xml:space="preserve">To provide incentives to States and eligible Tribes to increase annually the number of children in foster care who find permanent homes through adoption or legal guardianship. </t>
  </si>
  <si>
    <t>Applications are not required. States (including the District of Columbia, Puerto Rico, the U.S. Virgin Islands, Guam and American Samoa) and tribes that have an approved title IV-E plan and that submit data to the Adoption and Foster Care Analysis and Reporting System (AFCARS) are eligible to receive payments. The Children's Bureau (CB) shall determine an agency's eligibility for funding based on foster care, adoption and guardianship data reported to AFCARS.  AFCARS data must be reported and accepted by CB no later than May 15 of the fiscal year subsequent to the fiscal year in which the adoptions or guardianships were finalized (i.e., the "earning year").</t>
  </si>
  <si>
    <t>Beneficiaries are those children and families eligible under Title IV-B and Title IV-E of the Social Security Act, as amended.</t>
  </si>
  <si>
    <t>{"description":"The Children's Bureau (CB) shall determine the number of foster child adoptions, foster child guardianships, pre-adolescent (age 9 - 13) adoptions and guardianships, and older child (age 14 and over) adoptions and guardianships eligible to earn incentive payments, based on data reported by each agency to the Adoption and Foster Care Analysis and Reporting System (AFCARS) data and accepted by CB no later than May 15 of the fiscal year subsequent to the fiscal year in which the adoptions were finalized (i.e., the \"earning year\"). In addition, if funds remain after making other awards, incentive payments will be made to agencies in which the average number of months from removal of children from their home to finalized adoption is less than 24 months.","isApplicable":true}</t>
  </si>
  <si>
    <t>{"description":"States, tribes and territories meeting eligibility requirements are automatic applicants."}</t>
  </si>
  <si>
    <t>Incentive payments will be issued annually, in the fiscal year subsequent to the earning year. Payment will be based on AFCARS data submitted no later than May 15 of the fiscal year following the earning year.  AFCARS data must be accepted and approved by the Children's Bureau.
Adoption and Legal Guardianship Incentive awards are generally made in August or September each year.</t>
  </si>
  <si>
    <t>{"flag":"yes","description":"AFCARS data submissions must be received no later than May 15 of each year in order to be considered for incentive payments.","list":[]}</t>
  </si>
  <si>
    <t>Each "earning year" will be considered on its own merit.</t>
  </si>
  <si>
    <t>{"types":{"moe":false,"formula":true,"matching":false},"formula":{"title":"Social Security Act","chapter":"Section 473A","part":"","subPart":"","publicLaw":"","description":""},"matching":{"description":""},"moe":{"description":""}}</t>
  </si>
  <si>
    <t>{"awarded":"lump","description":"Payments to a title IV-E agency in a fiscal year shall remain available for use by the title IV-E agency for 36 months. "}</t>
  </si>
  <si>
    <t>[{"code":"program","isSelected":true,"description":"Agencies must identify in the Child and Family Services Plan (CFSP) or Annual Progress and Services Report (APSR) as applicable (due June 30 of each year), the services they have provided to children and families as a result of the expenditure of adoption and legal guardianship incentive payments. Should more than one fiscal year's incentive funds be expended during a given reporting period, the report should reflect the services provided and identify the fiscal year's funds expended. "},{"code":"cash","isSelected":true,"description":"Actual expenditures of incentive funds must be reported annually on SF-425, Federal Financial Report (FFR)."},{"code":"progress","isSelected":false,"description":""},{"code":"expenditure","isSelected":true,"description":"Standard form (SF) 425, Federal Financial Report, must be completed and submitted utilizing the HHS Payment Management System (PMS)."},{"code":"performanceMonitoring","isSelected":false,"description":""}]</t>
  </si>
  <si>
    <t>Records retention requirements for this program are found at 45 CFR §75.361.</t>
  </si>
  <si>
    <t xml:space="preserve">(Formula Grants) FY 17$37,824,982.00; FY 18 est $75,000,000.00; FY 19 est $75,000,000.00; FY 16$37,943,000.00; - </t>
  </si>
  <si>
    <t>FY 2017 earning year, 52 States earned incentive payments that ranged from $11,850 to $4,076,960, with an average award amount of $727,403.</t>
  </si>
  <si>
    <t>{"list":[{"fiscalYear":2016,"description":"47 states and jurisdictions received adoption and legal guardianship incentive payments. Incentives are earned in one year and paid out in the following two years. 47 states and jurisdictions received adoption and legal guardianship incentive payments. Incentives are earned in one year and paid out in the following two years.\r\n"},{"fiscalYear":2017,"description":"52 states and jurisdictions received incentive payments."},{"fiscalYear":2018,"description":"98 separate payments were made for the Adoption and Legal Guardianship Incentive Payments program. 47 were partial payments for immediate prior-year earnings (2017), and 51 completed payments for 2016 earnings."}],"isApplicable":true}</t>
  </si>
  <si>
    <t xml:space="preserve">ACYF-CB-PI-15-08, issued July 8, 2015._x000D_
</t>
  </si>
  <si>
    <t>{"flag":"appendix","description":"Contact Children's Bureau Regional Welfare Program Managers."}</t>
  </si>
  <si>
    <t>Gail Collins330 C Street, SW, Room 3512, Washington, DC 20201 Email:&lt; a href='mailto:gail.collins@acf.hhs.gov'&gt;gail.collins@acf.hhs.gov&lt;/a&gt;Phone: 202-205-8552;</t>
  </si>
  <si>
    <t xml:space="preserve">93.645 Stephanie Tubbs Jones Child Welfare Services Program; 93.556 Promoting Safe and Stable Families; 93.658 Foster Care Title IV-E; 93.659 Adoption Assistance; </t>
  </si>
  <si>
    <t>https://beta.sam.gov/fal/b5d81beeb5f6463283612b2f3909b37e/view</t>
  </si>
  <si>
    <t>Assistance for Torture Victims</t>
  </si>
  <si>
    <t>Services for Survivors of Torture</t>
  </si>
  <si>
    <t>{"list":[{"act":{"description":"Torture Victims Relief Act of 1998"},"publicLaw":{"congressCode":"105","number":"320"},"authorizationTypes":{"act":true,"publicLaw":true}}]}</t>
  </si>
  <si>
    <t xml:space="preserve">The Office of Refugee Resettlement (ORR) provides funding and technical support to domestic survivors of torture programs. The Services for Survivors of Torture (SOT) program assists persons who have suffered torture in a foreign country to regain their health and independence and build productive lives in the U.S.  </t>
  </si>
  <si>
    <t>Eligible applicants are public or private non-profit agencies.</t>
  </si>
  <si>
    <t>The Services for Survivors of Torture program serves individuals and families, regardless of immigration status, who have suffered torture in a foreign country and are currently residing in the U.S.</t>
  </si>
  <si>
    <t>{"environmentalImpact":{"reports":[{"isSelected":true,"reportCode":"statement"},{"isSelected":true,"reportCode":"assessment"},{"isSelected":true,"reportCode":"ExecutiveOrder12372"},{"isSelected":true,"reportCode":"otherRequired"}]},"description":"The Direct Services grant program is designed to assist survivors of torture in the healing and recovery process by providing access to medical, psychological, legal, and social work which are provided directly by the grantee and indirectly through partner organizations.  SOT grantees also provide professional training to local service providers to assist them in identifying and serving survivors of torture.  \n\nThe Technical Assistance grant seeks to ensure that survivors of torture have access to quality and sustainable services by providing trainings, resources, and consultations to direct service grantees and other ORR-funded organizations serving survivors of torture."}</t>
  </si>
  <si>
    <t>{"description":"Eligible applicants submit an application to the Administration for Children and Families in accordance with the requirements described in the Funding Opportunity Announcement."}</t>
  </si>
  <si>
    <t>Applications are reviewed by a panel of independent experts in accordance with the evaluation criteria included in the Funding Opportunity Announcement. Funding decisions are made by the Director of ORR based on the review.</t>
  </si>
  <si>
    <t>{"awarded":"lump","description":"Starting in FY 2019, grants are awarded for a four-year project period with one-year budget periods.","awardedDescription":"Funds are made available for reimbursement of allowable expenditures."}</t>
  </si>
  <si>
    <t>[{"code":"program","isSelected":true,"description":"Program Performance Reports are required on a semi-annual basis.  Program Data Points will be required on an annual basis starting in FY 2019.  Final Program Performance Reports summarizing the activities and accomplishments of the project over the entire project period are required 90 days after the end of the project period."},{"code":"cash","isSelected":false,"description":""},{"code":"progress","isSelected":false,"description":""},{"code":"expenditure","isSelected":true,"description":"SF-425 Federal Financial Reports are required semi-annually.  A final SF-425 Federal Financial Report is required 90 days after the end of the project period."},{"code":"performanceMonitoring","isSelected":true,"description":"Staff of the Office of Refugee Resettlement make site visits to grantees to review the financial and programmatic aspects of the project."}]</t>
  </si>
  <si>
    <t>{"isApplicable":true,"description":"Periodic audits are made as part of the system of financial management and internal control to meet terms and conditions of grants and other agreements."}</t>
  </si>
  <si>
    <t>Grant recipients are required to keep all financial and program reports necessary for program review and audit for the project period in accordance with 45 CFR 75.361-5 to ensure that funds have been expended in accordance with the regulations, grant terms, and conditions of this program.</t>
  </si>
  <si>
    <t xml:space="preserve">(Salaries and Expenses) FY 17$291,098.00; FY 18 est $335,000.00; FY 19 est $335,000.00; FY 16$312,000.00; - Salaries and Administrative Costs(Project Grants) FY 17$10,423,000.00; FY 18 est $10,400,000.00; FY 19 est $10,400,000.00; FY 16$10,423,000.00; - </t>
  </si>
  <si>
    <t xml:space="preserve">Grant awards range from $172,900 to $444,600. The average award was $297,800. </t>
  </si>
  <si>
    <t>{"list":[{"fiscalYear":2016,"description":"Grants were awarded to 35 grantees, including one technical assistance provider.  It is projected that 9,500 survivors of torture will receive services from the program in FY 2016. Approximately 7,500 survivors of torture received services from the program in FY 2016"},{"fiscalYear":2017,"description":"Grants were awarded to 35 grantees, including one technical assistance provider.  Approximately 8,000 survivors of torture received services from the program in FY 2017."},{"fiscalYear":2018,"description":"Grants were awarded to 35 grantees, including one technical assistance provider.  It is projected that 8,500 survivors of torture will receive services from the program in FY 2018."},{"fiscalYear":2019,"description":"It is projected that 8,500 survivors of torture will receive services from the program in FY 2019."}],"isApplicable":true}</t>
  </si>
  <si>
    <t>Dr. Curi KimMary E. Switzer Building_x000D_
330 C Street, SW, Washington, DC 20201 Email:&lt; a href='mailto:curi.kim@acf.hhs.gov'&gt;curi.kim@acf.hhs.gov&lt;/a&gt;Phone: (202) 401-5585;</t>
  </si>
  <si>
    <t xml:space="preserve">93.566 Refugee and Entrant Assistance State/Replacement Designee Administered Programs; 93.584 Refugee and Entrant Assistance Targeted Assistance Grants; 93.576 Refugee and Entrant Assistance Discretionary Grants; </t>
  </si>
  <si>
    <t>The criteria for selecting proposals are included in the Funding Opportunity Announcement.</t>
  </si>
  <si>
    <t>https://beta.sam.gov/fal/c5747728a7e44c1b8c96316d1ebd4166/view</t>
  </si>
  <si>
    <t>Family Connection Grants</t>
  </si>
  <si>
    <t>To provide matching grants to state, local or tribal child welfare agencies, institutions of higher education, and private nonprofit organizations that have experience in working with foster children or children in kinship care arrangements for the purpose of helping children who are in, or at risk of entering, foster care to reconnect with family members.</t>
  </si>
  <si>
    <t>State, local or tribal child welfare agencies, institutions of higher education, and private nonprofit organizations that have experience in working with foster children or children in kinship care arrangements.</t>
  </si>
  <si>
    <t>Public or private nonprofit agencies or organizations or tribal child welfare agencies, or institutions of higher education working with foster children, children in kinship care arrangements or children at risk of entering foster care, that help the children reconnect with family members.</t>
  </si>
  <si>
    <t>{"description":"Nonprofit agencies must submit proof of nonprofit status.  Applicable costs and administrative procedures will be determined in accordance with Part 75 of Title 45 of the Code of Federal Regulations.","isApplicable":true}</t>
  </si>
  <si>
    <t>{"environmentalImpact":{"reports":[{"isSelected":true,"reportCode":"otherRequired"}]},"description":"Standard application forms as furnished by HHS must be used for this program."}</t>
  </si>
  <si>
    <t>{"description":"Announcement of availability of funds is posted to www.Grants.gov.  Eligible applicants submit applications by specified deadlines."}</t>
  </si>
  <si>
    <t>Applications for funding are reviewed and scored by panels of at least three non-federal subject matter experts. Final funding decisions will be made by Commissioner, ACYF.</t>
  </si>
  <si>
    <t xml:space="preserve">From 3 to 6 months.  </t>
  </si>
  <si>
    <t xml:space="preserve">Multi-year projects are funded on an annual basis through submission of a non-competing continuation application. Continuation  funding is subject to availability of funds, submission of program and financial reports, and grantee performance. </t>
  </si>
  <si>
    <t>{"types":{"moe":true,"formula":false,"matching":false},"formula":{"title":"","chapter":"","part":"","subPart":"","publicLaw":"","description":""},"matching":{"requirementFlag":"voluntary","percent":"0","description":"The required match must increase over the course of the grant period, such that grantees must contribute 25 percent of the program costs for the first and second year of the grant and 50 percent of the program costs for the third year of the three year grant. (Section 427(d) of the Social Security Act). No more than 50 percent of the non-federal share may be in kind, as required by Section 427(e) of the Act.\r\n"},"moe":{"description":""}}</t>
  </si>
  <si>
    <t>{"awarded":"other","description":"Grants are available for 36-month project period with three 12-month budget periods.  .","awardedDescription":"Grants awarded are managed by a payment management system that manages grant payment requests, drawdowns, and disbursements. "}</t>
  </si>
  <si>
    <t>[{"code":"program","isSelected":true,"description":"Grantees are required to submit semi-annual program reports. Final program reports are due 90 days after completion of the grant. \r\n\r\nGrantees are required to submit semi-annual financial reports. Final financial reports are due 90 days after completion of the grant. \r\n"},{"code":"cash","isSelected":true,"description":"Financial reporting is conducted via the SF-425. "},{"code":"progress","isSelected":true,"description":"Progress reports are included in program reports. "},{"code":"expenditure","isSelected":true,"description":"Expenditure reports are included in financial reports. "},{"code":"performanceMonitoring","isSelected":true,"description":"Performance monitoring is described in progress reporting."}]</t>
  </si>
  <si>
    <t>75-1512-0-1-609;</t>
  </si>
  <si>
    <t>(Project Grants (Discretionary)) FY 17$1,575,084.00; FY 18 est $476,858.00; FY 19 est $1,800,000.00; FY 16$2,751,449.00; - Program authorization expired in FY 2014 but grants continue to be funded from previous years’ appropriation. Last appropriation was received in FY 2014 at which time funds were designated as "no year."</t>
  </si>
  <si>
    <t>For FY 2017, the range of grants were from $446,667 to $608,329 with an average of $525,028.</t>
  </si>
  <si>
    <t>{"list":[{"fiscalYear":2016,"description":"3 non-competing continuation grants will be awarded.  6 non-competing continuation grants were awarded. "},{"fiscalYear":2017,"description":"3 non-competing continuation grants were awarded."}],"isApplicable":true}</t>
  </si>
  <si>
    <t>Jan Shafer330 C Street SW, Room 3504, Washington, DC 20201 Email:&lt; a href='mailto:jan.shafer@acf.hhs.gov'&gt;jan.shafer@acf.hhs.gov&lt;/a&gt;Phone: 202-205-8172;</t>
  </si>
  <si>
    <t xml:space="preserve">93.652 Adoption Opportunities; 93.648 Child Welfare Research Training or Demonstration ; 93.670 Child Abuse and Neglect Discretionary Activities; 93.645 Stephanie Tubbs Jones Child Welfare Services Program; 93.556 Promoting Safe and Stable Families; 93.669 Child Abuse and Neglect State Grants; </t>
  </si>
  <si>
    <t>https://beta.sam.gov/fal/a273ff1900ff437bbac6cfc81d7a3222/view</t>
  </si>
  <si>
    <t>Affordable Care Act - Preparedness and Emergency Response Learning Centers</t>
  </si>
  <si>
    <t>Preparedness and Emergency Response Learning Centers (PERLC)</t>
  </si>
  <si>
    <t>{"list":[{"act":{"description":"Patient Protection and Affordable Care Act"},"publicLaw":{"congressCode":"111","number":"148"},"authorizationTypes":{"USC":false,"act":true,"statute":false,"publicLaw":true,"executiveOrder":false}},{"act":{"description":"Public Health Service Act "},"USC":{"title":"42","section":"247d-6(d)"},"authorizationTypes":{"USC":true,"act":true,"statute":false,"publicLaw":false,"executiveOrder":false},"usc":{"title":"42","section":"247d-6(d)"}}]}</t>
  </si>
  <si>
    <t>The purpose of this program is to address legislative requirements, as stated in section 319F(d) of the Public Health Service (PHS) Act (42 USC § 247d-6(d), as part of a plan to improve the nation’s public health and medical preparedness and response capabilities for emergencies, whether deliberate, accidental, or natural.  Accredited schools of public health will collaborate, develop and deliver core competency-based training and education that respond to the public health preparedness and response needs of state, local and tribal public health authorities, and emphasize essential public health security capabilities.  The intent of this program is to meet the preparedness and response training and educational needs of the U.S. public health workforce by providing assistance to U.S. states, localities and tribal public health authorities within defined service areas.</t>
  </si>
  <si>
    <t xml:space="preserve">Eligible applicants for this project are accredited Schools of Public Health, as required by section 319F-2(d) of the Public Health Service Act. Only schools accredited by the Council on Education for Public Health are eligible. _x000D_
</t>
  </si>
  <si>
    <t xml:space="preserve">The general public, and federal state, local, and tribal public health preparedness programs that protect the public from all-hazards will benefit from the objectives of this program. </t>
  </si>
  <si>
    <t>{"description":"Applicants must provide documentation of current accreditation by the Council on Education for Public Health to confirm eligibility. Applicants must document how the proposed research would address stated objectives of the program, outline the research methods to be followed, and provide a budget justification for funds. OMB Circular A-21 applies to this program. \r\n","isApplicable":true}</t>
  </si>
  <si>
    <t>{"description":"Information on the submission of applications was obtained from the Grants Management Officer, Grants Management Branch, Procurement and Grants Office, Centers for Disease Control and Prevention. Telephone: (770) 488-2700. The standard application forms were used for this program as furnished by the Public Health Service and requirement by OMB Circular No. A-21 for educational institutions. \r\n"}</t>
  </si>
  <si>
    <t xml:space="preserve">All applications that are complete and responsive to the FOA will undergo an objective review process in accordance with the review criteria stated in the FOA.  Successful applicants will receive a Notice of Award (NOA) from the CDC Procurement and Grants Office. The NOA shall be the only binding, authorizing document between the recipient and CDC.  The NOA will be signed by an authorized Grants Management Officer.  Unsuccessful applicants will receive notification of the results of the application review by mail </t>
  </si>
  <si>
    <t>Renewals will be based upon the availability of funding and satisfactory programmatic progress.  Project period is for 5 years with 12 month budget periods.  Applications must be obtained from Grants Management Officer, Grants Management Branch, Procurement and Grants Office, Centers for Disease Control and Prevention.  Telephone:  (770) 488-2700.</t>
  </si>
  <si>
    <t>{"awarded":"lump","description":"Project period is for 5 years with 12-month budget periods.  See the following for information on how assistance is awarded/released: Notice of Award."}</t>
  </si>
  <si>
    <t>[{"code":"program","isSelected":true,"description":"Final financial status and performance reports are required 90 days after the end of a project period. \r\n"},{"code":"cash","isSelected":false,"description":""},{"code":"progress","isSelected":true,"description":"Annual and semiannual progress reports are required. \r\n"},{"code":"expenditure","isSelected":true,"description":"Financial status reports are required 90 days after the end of each budget period. \r\n"},{"code":"performanceMonitoring","isSelected":true,"description":"Performance monitoring is maintained by oversight of Project Officers. \r\n"}]</t>
  </si>
  <si>
    <t>Financial records, supporting documents, statistical records, and all other records pertinent to the grant program must be kept readily available for review by personnel authorized to examine PHS grant accounts. Financial records, supporting documentation, statistical records, and all other records pertinent to an award shall be retained for a minimum of 3 years, or until completion and resolution of any audit in process or pending resolution. In all cases records must be retained until resolution of any audit questions. Property records must be retained in accordance with 45 CFR 92.42 requirements.</t>
  </si>
  <si>
    <t>FY 2011 Actual:  $714,286 to $714,286  Avg - $714,286</t>
  </si>
  <si>
    <t xml:space="preserve">Code of Federal Regulations 45 CFR Part 74 for higher education, hospitals, or other nonprofit organizations and commercial organizations. _x000D_
</t>
  </si>
  <si>
    <t>Van A. KingOPHPR_x000D_
N1600 Clifton Road_x000D_
MS D-29_x000D_
, Atlanta , GA 30029-4018 Email:&lt; a href='mailto:vbk5@cdc.gov'&gt;vbk5@cdc.gov&lt;/a&gt;Phone: 4046395276;</t>
  </si>
  <si>
    <t xml:space="preserve">Applications will be reviewed for completeness by the Procurement and Grants Office (PGO) staff and for responsiveness jointly by OPHPR and PGO. Incomplete applications and applications that are non-responsive to the eligibility criteria will not advance through the review process. Applicants will be notified the application did not meet submission requirements. CDC will conduct a review to evaluate complete and responsive applications according to the criteria listed in Section VI. Application Review Information, subsection “Evaluation Criteria” within the individual funding opportunity announcement. Applicants will be notified if their application did not meet program requirements. _x000D_
</t>
  </si>
  <si>
    <t>Aug 28,2011</t>
  </si>
  <si>
    <t>https://beta.sam.gov/fal/f651715d0a024f8995f748b3735144df/view</t>
  </si>
  <si>
    <t>The Affordable Care Act – Medicaid Adult Quality Grants</t>
  </si>
  <si>
    <t>Measuring and Improving the Quality of Maternity Care in Medicaid</t>
  </si>
  <si>
    <t>{"list":[{"act":{"description":"The Patient Protection and Affordable Care Act (Pub. L. 111-148) Section 2701 Adult Health Quality Measures"},"authorizationTypes":{"USC":false,"act":true,"statute":false,"publicLaw":false,"executiveOrder":false}}]}</t>
  </si>
  <si>
    <t xml:space="preserve">To support State Medicaid agencies in testing, collecting, and reporting the Initial Core Set of Health Care Quality Measures for Adults Enrolled in Medicaid to CMS. Additionally, the grant funding will also support States’ efforts to use thisthese data for improving the quality of care for adults covered by Medicaid.    </t>
  </si>
  <si>
    <t xml:space="preserve">Grant applicants are limited to the 51 State Medicaid Agencies and the Medicaid Agencies in the US Territories.  </t>
  </si>
  <si>
    <t>{"description":"The standard application form SF-424 and related forms must be used for this program. Applicants are encouraged to submit a non-binding Letter of Intent to Apply.  Letters of Intent to Apply are not required and a state’s submission or failure to submit a letter has no bearing on the scoring of proposals received.  Applicants should review the application and submission information in the funding opportunity announcement for specific instructions on applying for this grant program."}</t>
  </si>
  <si>
    <t xml:space="preserve">CMS will make a decision for each application received.  Each applicant will receive written notification of CMS’ decision. Applicants approved for a grant award must submit a letter of acceptance to CMS within 30 days of the date of award, agreeing to the terms and conditions of the award letter.  </t>
  </si>
  <si>
    <t xml:space="preserve">Grantee can receive a second year of funding based on first year performance and progress towards meeting the grant project goals outlined in the application as well as in the terms and conditions. </t>
  </si>
  <si>
    <t>{"awarded":"other","description":"Grants agreements are funded on a 12-month basis, with support for the second year (final year) contingent upon acceptable evidence of satisfactory progress, continuing program relevance, and availability of funds.  The maximum time period for funding is 24 months. ","awardedDescription":"Successful applicants will receive a Notice of Award. Unsuccessful applicants will be notified by letter. Applicants should review the award administration information of the funding opportunity announcement issued under this CFDA program for more information."}</t>
  </si>
  <si>
    <t>[{"code":"program","isSelected":true,"description":"Reports due are: two Semi-annual progress reports;  one Annual progress report; performance measurement data submitted to CMS on least 15 Initial Core  Measures; and one Final report addressing the entire two year grant.  Applicants should review the individual funding opportunity announcement for information on programmatic and evaluation reporting requirements. "},{"code":"cash","isSelected":true,"description":"Submit a quarterly electronic Federal Financial Report (FFR) via the Payment Management System. The quarterly report identifies cash transactions against the authorized funds for the grant.  The FFR Cash Transaction Reports must be filed within 30 days of the end of each quarter.  Failure to submit the report may result in the inability to access grant funds. Go to - www.dpm.psc.gov for additional information.  The final FFR, including both cash transactions and expenditures, must be submitted and received within 90 days of the end of the project period. "},{"code":"progress","isSelected":true,"description":"Applicants should review the individual funding opportunity announcement for information on programmatic reporting requirements. "},{"code":"expenditure","isSelected":true,"description":"Grantees must include expenditures on the annual FFR (submitted at the end of the budget period).  The final FFR must be submitted within 90 days after the end of the project period end date and include both cash transactions and expenditures data. "},{"code":"performanceMonitoring","isSelected":false,"description":""}]</t>
  </si>
  <si>
    <t>Recipients are required to maintain grant accounting records 3 years after the date the grant is officially closed.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</si>
  <si>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75-0511-0-1-550;</t>
  </si>
  <si>
    <t xml:space="preserve">(Project Grants) FY 17 Estimate Not Available  FY 18 est $0.00; FY 19 est $0.00; FY 16$0.00; - </t>
  </si>
  <si>
    <t>Grant awards up to $1 million for each 12-month budget period, with an estimated total of up to $2 million per Grantee over the two-year project period.</t>
  </si>
  <si>
    <t xml:space="preserve">Refer to the Funding Opportunity Announcement for more information. </t>
  </si>
  <si>
    <t>{"flag":"none","description":"Michelle Feagins \r\nGrants Management Officer\r\nCenters for Medicare and Medicaid Services\r\nOffice of Acquisition and Grants Management\r\n200 Independence Ave., S.W.\r\nRoom 733H-02\r\nWashington, DC 20201\r\n\r\nHealth Insurance Specialist, Mark D. Smith  \r\nCenters for Medicare &amp; Medicaid Services \r\n7500 Security Boulevard \r\nBaltimore, MD 21244-1850 \r\nPhone: 410-786-8015 \r\nE-mail: Mark.Smith@cms.hhs.gov\r\n"}</t>
  </si>
  <si>
    <t>Michelle T. Feagins200 Independence Ave., SW  _x000D_
Room 733H-02, Washington, DC 20201 Email:&lt; a href='mailto:michelle.feagins@cms.hhs.gov'&gt;michelle.feagins@cms.hhs.gov&lt;/a&gt;Phone: 301-492-4312;</t>
  </si>
  <si>
    <t>http://www.medicaid.gov/Medicaid-CHIP-Program-Information/By-Topics/Quality-of-Care/Adult-Medicaid-Quality-Grants.html</t>
  </si>
  <si>
    <t>Jul 05,2012</t>
  </si>
  <si>
    <t>https://beta.sam.gov/fal/e6d09ba42637471bb20e5a014154014b/view</t>
  </si>
  <si>
    <t>Health Care Innovation Awards (HCIA)</t>
  </si>
  <si>
    <t>{"list":[{"act":{"description":"Section 1115A of the Social Security Act (added by Section 3021 of the Affordable Care Act)"},"authorizationTypes":{"USC":false,"act":true,"statute":false,"publicLaw":false,"executiveOrder":false}}]}</t>
  </si>
  <si>
    <t xml:space="preserve">The first round of the Health Innovation Awards (HCIA), announced on November 14, 2011, was a broad solicitation in which CMS welcomed a wide variety of proposals.  In HCIA, Round One, CMS funded 107 Awardees who proposed compelling new models of service delivery/ payment improvements that showed substantial promise of delivering the Three-Part Aim of better health, better health care, and lower costs through improved quality for Medicare, Medicaid, and Children’s Health Insurance Program (CHIP) beneficiaries. Successful models included plans to rapidly develop and/or deploy the requisite workforce to support the proposed model. Awards recognized interventions that showed capability to improve care within the first 6 months of the award, while creating a sustainable pathway to net Medicare/Medicaid/CHIP savings within two to three years.  These models of service delivery and payment improvement are now entering Year Two of the three-year period of performance for Round One of the HCIA._x000D_
A second round of the Health Care Innovation Awards (HCIA) was announced on May 15, 2013.  In HCIA Round Two, the Center for Medicare &amp; Medicaid Services (CMS) will fund applicants who propose new service delivery models and design corresponding new payment models that show promise of providing better health, better health care, and lower costs through improved quality for Medicare, Medicaid, and Children’s Health Insurance Program (CHIP) enrollees._x000D_
In Round Two, CMS is specifically seeking new payment and service delivery models in four broad Innovation Categories, as follows: _x000D_
•	Models that are designed to rapidly reduce Medicare, Medicaid, and/or CHIP costs in outpatient and/or post-acute settings.  Priority areas are diagnostic services, outpatient radiology, high-cost physician-administered drugs, home based services, therapeutic services, and post-acute services. While preference will be given to submissions within these priority areas, CMS will consider submissions in other outpatient and/or post-acute areas within this Category._x000D_
•	Models that improve care for populations with specialized needs.  Priority areas are high-cost pediatric populations, children in foster care, children at high risk for dental disease, adolescents in crisis, persons with Alzheimer’s disease, persons living with HIV/AIDS (in particular, efforts to link and retain patients in care and improve medication adherence that lead to viral suppression), persons requiring long-term support and services, and persons with serious behavioral health needs.  While preference will be given to submissions within these areas, CMS will consider submissions that improve care for other populations with specialized needs._x000D_
•	Models that test approaches for specific types of providers to transform their financial and clinical models.  Priority areas are models designed for physician specialties and subspecialties (for example, oncology and cardiology), and for pediatric providers who provide services to children with complex medical issues (including but not limited to care for children with multiple medical conditions, behavioral health issues, congenital disease, chronic respiratory disease, and complex social issues); and that include, as appropriate, shared decision-making mechanisms to engage beneficiaries and their families and/or caregivers in treatment choices.  While preference will be given to submissions within these areas, CMS will consider submissions in other areas within this Category and from other specific types of non-physician providers._x000D_
•	Models that improve the health of populations – defined geographically (health of a community), clinically (health of those with specific diseases), or by socioeconomic class – through activities focused on engaging beneficiaries, prevention (for example, a diabetes prevention program or a hypertension prevention program), wellness, and comprehensive care that extend beyond the clinical service delivery setting.  These models may include community based organizations or coalitions and may leverage community health improvement efforts.  These models must have a direct link to improving the quality and reducing the costs of care for Medicare, Medicaid, and/or CHIP beneficiaries. Priority areas are: models that lead to better prevention and control of cardiovascular disease, hypertension, diabetes, chronic obstructive pulmonary disease, asthma, and HIV/AIDS; models that promote behaviors that reduce risk for chronic disease, including increased physical activity and improved nutrition; models that promote medication adherence and self-management skills; models that prevent falls among older adults; and broader models that link clinical care with community-based interventions.  While preference will be given to submissions within these areas, CMS will consider submissions in other areas within this Category._x000D_
These categories were identified as gaps in the current Innovation Center portfolio and as areas that could result in potentially usable models for changes in Medicare, Medicaid, and CHIP payment methods.  This round of Innovation Awards encourages a strong focus on Medicaid and CHIP populations.  In addition, models that primarily focus on acute hospital inpatient care are excluded from this round and will not be reviewed. (Hospitals are eligible to apply for awards if they propose a model within one of the four Innovation Categories described below.)_x000D_
In Round Two – in contrast to the first round – CMS specifically seeks new payment models to support the service delivery models funded by this initiative._x000D_
Awardees will be required to implement the service delivery models at the start of the three-year cooperative agreement period and submit a fully developed new Medicare, Medicaid, or CHIP payment model by the end of the cooperative agreement period.  Successful applicants will demonstrate that they can implement a model that improves quality of care and reduces cost within the first six months of the award and delivers net savings to CMS within three years.  At its discretion and consistent with the requirements of Section 1115A of the Social Security Act, CMS may further develop one or more of these payment and service delivery models and open them to participation through a subsequent solicitation.    _x000D_
Do not rely on this Catalog of Federal Domestic Assistance announcement for complete and precise answers about the Health Care Innovation Awards.  The final authority on all matters, including but not limited to application procedures, format of proposals, deadlines, criteria, eligibility, model test requirements, and the nature of the Funding Opportunity, is the appropriate Funding Opportunity Announcement itself, either for Round One or Round Two of the Health Care Innovation Awards._x000D_
For specific details about Round Two of the initiative, see the Funding Opportunity Announcement at https://www.grantsolutions.gov/gs/preaward/previewPublicAnnouncement.do?id=17996._x000D_
</t>
  </si>
  <si>
    <t xml:space="preserve">Round One of HCIA sought to attract a wide variety of health care innovators and organizations, including: provider groups, health systems, payers and other private sector organizations, faith-based organizations, local governments, and public-private partnerships. In addition, certain organizations (such as professional associations) were eligible to apply as conveners assembling and coordinating the efforts of a group of participants. Conveners could serve as facilitators or could be direct award recipients. States were not eligible to apply to HCIA Round One. _x000D_
HCIA Round Two seeks to engage with a wide variety of innovators.  Welcome to apply are interested parties that meet the eligibility requirements specified in the Funding Opportunity Announcement, have developed innovations that will drive significant improvement in population health, quality of care, and total cost of care, and can create a clear pathway to an alternate payment model based on their innovation.  Examples of the types of organizations expected to apply are:  provider groups, health systems, payers and other private sector organizations, faith-based organizations, state and/or local governments, territories or possessions, academic institutions, research organizations, public-private partnerships, and for-profit organizations.  By “state,” we refer to the definition provided under 45 CFR 74.2 as "any of the several States of the U.S., the District of Columbia, the Commonwealth of Puerto Rico, (or) any territory or possession of the U.S."  By “territory or possession,” we mean Guam, the U.S. Virgin Islands, American Samoa, and the Commonwealth of the Northern Mariana Islands.  In addition, certain organizations may apply as conveners that assemble and coordinate the efforts of a group of participants.  Unsuccessful applicants from prior CMS funding competitions are eligible to apply.  Technology-based models need to reflect the actual use, not the development, of a product in a broader service delivery or payment model. _x000D_
For specific details on eligibility, see the Funding Opportunity Announcement at https://www.grantsolutions.gov/gs/preaward/previewPublicAnnouncement.do?id=17996._x000D_
</t>
  </si>
  <si>
    <t xml:space="preserve">The Health Care Innovation Awards initiative will fund applicants who propose the most compelling new service delivery and payment models that will drive system transformation and deliver better outcomes for Medicare, Medicaid, and CHIP beneficiaries.  Proposals should be focused on innovative approaches to improving health and lowering costs for high risk/high opportunity populations, including Medicare, Medicaid, and CHIP beneficiaries.  In Round Two, proposals should focus, in particular, on beneficiary care and payment in the four Innovation Categories described under the heading, “Objectives (050),” above._x000D_
Round Two of the Innovation Awards encourages a strong focus on Medicaid and CHIP populations.  However, CMS recognizes that in order for providers to have meaningful incentives to change their service delivery models they must engage multiple payers.  Therefore, applications must include a feasible approach for securing participation of multiple payers for their proposed models. This could include demonstrable commitments from current payer partners, current contracts, letters of support or commitment from private insurers, state governments, or local governments. Preference will be given to applications that include participation by non-CMS payers at the outset of the model’s implementation.  Funding from CMS can only be used to provide care for beneficiaries of Medicare, Medicaid, and CHIP._x000D_
For specific details, see the Funding Opportunity Announcement at https://www.grantsolutions.gov/gs/preaward/previewPublicAnnouncement.do?id=17996._x000D_
</t>
  </si>
  <si>
    <t>{"description":"Applicants should review the solicitation criteria to determine the required documentation. OMB Circular No. A-87 applies to this program. ","isApplicable":true}</t>
  </si>
  <si>
    <t>{"description":"For HCIA Round Two, Letters of Intent to Apply must be received by 3:00 pm Eastern Daylight Time on June 28, 2013.  Failure to submit a Letter of Intent to Apply will disqualify the application from that organization from being reviewed.  The information specified for the Letter of Intent to Apply must be provided through an online form. In addition to required Standard Forms, as described in the Funding Opportunity Announcement, applications for HCIA Round Two should include a Cover Letter (to be enclosed with the project narrative), a Project Abstract, and a Project Narrative that includes the following sections:  \r\n•\tModel Design. \r\n•\tOrganizational Capacity.\r\n•\tReturn on Investment, which should include a Financial Plan signed by the chief financial officer of the applicant organization, a Model Sustainability Plan, and if $10 million or more is requested an Actuarial Review.  Applicants requesting less than $10 million are encouraged but not required to submit an external actuarial review.  \r\n•\tMonitoring, Reporting, and Evaluation. \r\n•\tFunding and Sustainability, including a Budget Narrative that gives a yearly breakdown of costs for the 3-year model period.  \r\n•\tSupplementary Materials, including an Operational Plan, an Executive Overview, and documentation related to financial projections, profiles of participating organizations, relevant letters of endorsement, etc.\r\n\r\nFor more detail about application requirements, including required registrations and the format, size, structure, and content of the application package, consult the Funding Opportunity Announcement, available online at https://www.grantsolutions.gov/gs/preaward/previewPublicAnnouncement.do?id=17996.\r\n"}</t>
  </si>
  <si>
    <t xml:space="preserve">There are a number of differences between the criteria and review processes for Round One and Round Two of the HCIA.  In Round One, the Innovation Center made 107 awards ranging from approximately $1 million to $26.5 million for a three-year period.  Cooperative agreements were awarded with consideration to: (1) available funding; (2) geographic diversity; and (3) the quality of each application and the ability to meet the goals of the project. In the first round, less than 5% percent of applications were funded. Profiles of Awardees are available on the CMS website at http://innovation.cms.gov/  _x000D_
The CMS Innovation Center announced cooperative agreements for Round One of HCIA in two batches, with the first batch of awardees for Round One of HCIA announced on May 8, 2012 and the second (final) batch for Round One announced on June 15, 2012.  Applications in Round One were scored with a total of 100 points available. The following criteria were used to evaluate Round One applications received in response to this solicitation._x000D_
_x000D_
Round One Criteria_x000D_
Design of Project 						(30 points)_x000D_
Organizational Capacity and Management Plan 		(25 points)_x000D_
Workforce Goals 						(15 points)_x000D_
Budget, Budget Narrative, Financial Plan and Sustainability 	(20 points)_x000D_
Evaluation and Reporting 					(10 points)_x000D_
_x000D_
In Round Two, applications will be scored with a total of 100 points available.  The following criteria will be used to evaluate applications received in response to this solicitation._x000D_
_x000D_
Round Two Criteria_x000D_
		Design of Proposed Model 					(25 points)_x000D_
		Organizational Capacity and Management Plan 		(25 points)_x000D_
		Return on Investment 					(20 points)_x000D_
		Budget, Budget Narrative, and Model Sustainability 		(20 points)_x000D_
		Monitoring and Reporting 					(10 points)_x000D_
_x000D_
For specific details about criteria for evaluation being used for Round Two of the initiative, see the Funding Opportunity Announcement at https://www.grantsolutions.gov/gs/preaward/previewPublicAnnouncement.do?id=17996.  _x000D_
_x000D_
Review Process:  A team consisting of HHS staff from outside CMMI and other outside experts will review all eligible applications.  The review process will include the following steps:_x000D_
_x000D_
•	Prior to submission of the application to the review panel, a preliminary eligibility screen will be conducted by CMS staff or CMS contractors to ensure that the technical requirements of the application are met. _x000D_
•	Applications will be screened again to determine eligibility for further review using criteria detailed in this solicitation and in applicable law, including 2 CFR Parts 180 and 376.   _x000D_
•	The review panel will assess each application to determine the merits of the proposal and the extent to which the proposed model furthers the purposes of Health Care Innovation Awards Round Two.  Reviewers will award points in each area to determine scores. CMS reserves the right to request that applicants revise or otherwise modify their proposals and budget based on the recommendations of the panel._x000D_
•	Concurrently, the CMS Office of the Actuary will assist the GMO in review of the reasonableness of the estimated cost to the government, and will review the potential for federal savings.  This review will be one of the criteria for the CMS Approving Official to consider during the application review process.  The CMS Approving Official may utilize information provided by the CMS Actuary’s assessment of applicants’ potential for savings in determining award recipients._x000D_
•	The results of the objective review of the applications by qualified experts will be used to advise the CMS Approving Official. Final award decisions will be made by the CMS Approving Official, guided by recommendations of the review panel and by programmatic concerns.  _x000D_
_x000D_
CMS intends to fund models in communities with a wide variety of geographic and socio- economic characteristics, including underserved urban and rural areas.  CMS reserves the right to approve or deny any or all proposals for funding.  Note that section 1115A of the Social Security Act states that there is no administrative or judicial review under sections 1869 or 1878 of the Act for the selection of organizations, sites, or participants to test models under section 1115A of the Act._x000D_
_x000D_
Interviews may be conducted with applicants prior to selection in order to clarify Application and Submission Information as needed. CMS reserves the right to request that applicants revise or otherwise modify their proposals and budget based on the recommendations of the panel and the review of the CMS Approving Official.  Successful applicants will receive one cooperative agreement award issued under this announcement. Unsuccessful applicants may request reviewer’s comments._x000D_
_x000D_
For specific details about the Review Process for Round Two of the initiative, see the Funding Opportunity Announcement at https://www.grantsolutions.gov/gs/preaward/previewPublicAnnouncement.do?id=17996.  _x000D_
_x000D_
The Announcement and Award dates for Round Two are:_x000D_
Funding Opportunity Announcement:  	May 15, 2013_x000D_
Anticipated Awardee Announcements:  	Phase 1 – January 15, 2014; Phase 2 – January 31, 2014_x000D_
Anticipated Notice of Cooperative Agreement Award:  Phase 1 and Phase 2 – February 28, 2014_x000D_
_x000D_
Award Notices for Round Two of the HCIA:  The Authorized Official of successful applicants will receive an electronic Notice of Award (NoA) signed and dated by the CMS Grants Management Officer that will set forth the amount of the award and other pertinent information.  The award will also include standard Terms and Conditions, and may also include additional specific cooperative agreement terms and conditions.  Potential applicants should be aware that special requirements could apply to cooperative agreement awards based on the particular circumstances of the effort to be supported and/or deficiencies identified in the application by the review panel.  The NoA is the legal document issued to notify the awardee that an award has been made and that funds may be requested from the HHS payment system.  Any communication between CMS and awardees prior to issuance of the NoA is not an authorization to begin performance of a model._x000D_
_x000D_
Unsuccessful applicants will be notified by letter, sent through the U.S. Postal Service to the applicant organization as listed on its SF 424, within 30 days of announcement of Notices of Award._x000D_
_x000D_
The award procedures for Round Two are revised versions of those stipulated for Round One.  For more details, see the Funding Opportunity Announcement at https://www.grantsolutions.gov/gs/preaward/previewPublicAnnouncement.do?id=17996.  _x000D_
</t>
  </si>
  <si>
    <t>{"flag":"yes","description":"The deadlines for Round One were: Required Letter of Intent was due: December 19, 2011. Proposals for Round One were due: January 27, 2012. \r\nThe deadlines for Round Two are: Required Letter of Intent Due Date: June 28, 2013, by 3:00 p.m. Eastern Daylight Time Application Due Date: \t               August 15, 2013, by 3:00 p.m. Eastern Daylight Time.\r\n \r\n","list":[{"start":"2013-06-28","end":"2013-08-15"}]}</t>
  </si>
  <si>
    <t xml:space="preserve">For Round One:_x000D_
_x000D_
The CMS Innovation Center announced cooperative agreements for Round One of HCIA in two batches, with the first batch of awardees for Round One of HCIA announced on May 8, 2012 and the second (final) batch for Round One announced on June 15, 2012.  _x000D_
_x000D_
For Round Two:	_x000D_
_x000D_
Anticipated Notice of Cooperative Agreement Award:  Phase 1 and Phase 2 – February 28, 2014_x000D_
 </t>
  </si>
  <si>
    <t xml:space="preserve">CMS reserves the right to approve or deny any or all proposals for funding. Note that section 3021 of the Affordable Care Act establishes title XI, section 1115A of the Social Security Act, which creates the Center for Medicare and Medicaid Innovations (CMMI). Section 1115A(d)(2) states that there is no administrative or judicial review of the selection of organizations, sites, or participants to test models. </t>
  </si>
  <si>
    <t>{"awarded":"other","description":"For Round One, the anticipated period of performance for the 3-year project period is July 1, 2012 through June 30, 2015.\r\nFor Round Two, the anticipated period of performance for the 3-year model period is April 1, 2014 to March 31, 2017. The budget period is 12 months.\r\n","awardedDescription":"Awards will be made through Cooperative Agreements."}</t>
  </si>
  <si>
    <t>[{"code":"program","isSelected":true,"description":"The reporting requirements for Round Two differ in some respects from Round One’s reporting requirements.  Round One applicants were expected to include in their proposals a description of their plans for collecting and producing the data and analysis of the model that would be provided to CMS and its evaluation and monitoring contractors.  Careful monitoring and reporting of the effect of the model on the quality of care received as well as health care outcomes and costs are expected.  Awardees agreed to cooperate with any Federal evaluation of the program and provide quarterly, semi-annual (every 6 months), annual, and final (at the end of the cooperative agreement period) reports in a form prescribed by CMS, and submitted electronically. These reports outline how cooperative agreement funds are used, describe program progress, and describe any barriers encountered and measurable outcomes. CMS provides the format for program reporting and the technical assistance necessary to complete required report forms.  Awardees also agreed to respond to requests for information necessary for the evaluation of national efforts and for data on key elements of their own cooperative agreement activities. \r\nFor Round Two, the application must include a description of the applicant’s plan for collecting and producing the data and analysis of the model that will be provided to CMS and its evaluation and monitoring contractors.  The application must include detailed information on the self-monitoring plan. Careful monitoring and reporting of the effect of the model on the quality of care received as well as health care outcomes and costs are expected. Awardees also will be required to monitor patient satisfaction with their care experience by using validated tools that measure the patient experience of care.  Monitoring reports must be provided to CMS quarterly and they must include information on the use of cooperative agreement funding and an assessment of model implementation, lessons learned, patient experience, quality improvements, clinical outcomes, and estimates of cost savings. Note that awardees will also be required to cooperate fully with the monitoring and evaluation contractors in reporting data that they require for the model evaluations.\r\nCMS plans to conduct rigorous evaluation of each of these models through a separate evaluation contract. This work will entail establishing treatment and control or comparison groups and measuring the model effects on costs and outcomes. Applicants will be expected to facilitate evaluation contractor work in these areas by providing all necessary information and access required for the evaluation. Awardees may be required to report information in standard format and measure and report outcomes in a standardized way, if requested by the evaluation contractor.\r\nAwardees will be measured and monitored on their ability to execute their proposed operational work plan submitted as part of their application.  Key components of this monitoring will include, but are not limited to:\r\n\r\n•\tMeeting proposed milestones and deliverables;\r\n•\tProducing timely and accurate reports with clear progress on quality and cost  performance as described above; and\r\n•\tBuilding and/or enhancing required infrastructure.\r\n\r\nAward recipients will be required to report their actual performance on cost and quality outcomes and operational performance, and CMS will regularly monitor the results.  Awardees will be required to provide, or cooperate in providing, as applicable, the necessary data elements to CMS.\r\n\r\nIn addition to this self-monitoring and self-evaluation, CMS will also collect from awardees a standard minimum set of performance indicators through CMS monitoring and evaluation contractors.  CMS will contract with independent entities to assist in monitoring the models and to conduct an independent evaluation.  \r\n\r\nFor specific details on monitoring, reporting, and evaluation requirements for Round Two of the HCIA, see the Funding Opportunity Announcement at https://www.grantsolutions.gov/gs/preaward/previewPublicAnnouncement.do?id=17996.\r\n"},{"code":"cash","isSelected":false,"description":""},{"code":"progress","isSelected":true,"description":"CMS plans to collect data elements to be part of monitoring for all of the different models, and these monitoring and surveillance elements will feed into the evaluation.  All awardees will be required to cooperate in providing the necessary data elements to CMS or a CMS contractor.  \r\nData for monitoring will include process, safety, and performance measures. It will include, but will not be limited to, data on the background characteristics of the target population and target area, data characterizing the activities of the model, and a battery of follow-up data describing relevant characteristics of the target population or target area and metrics at selected intervals after commencement of the model.  This will include detailed information on model participant (i.e., beneficiaries participating in the model) characteristics and outcomes reported in a standard format.  Data for monitoring will be collected from awardees and/or CMS claims data sources.  The monitoring aspect of this initiative will balance the examination of the extent to which awardees demonstrate fidelity to their proposed models of care and the potential need to make mid-course corrections that improve the models of care based on feedback from the monitoring and evaluation findings. Moreover, the evaluation will assess whether there are unintended consequences as a result of the model. \r\n"},{"code":"expenditure","isSelected":true,"description":"Each proposed model in this portfolio is expected to submit a Financial Plan and supplemental narrative and schedules that provide an explanation of how it expects to meaningfully reduce medical cost trend for their identified population.  The Financial Plan requires awardees to provide the following:\r\n•\tUses of Funds: Awardees should enter proposed use of funds in the Financial Plan template.  These funds must match Form SF 424A.  Applicants should provide yearly line-item projections on how awarded funds will be allocated.  The total use of funds will sum to the requested award.\r\n•\tSavings:\r\no\tData under Current Census should describe services currently provided to program participants.  Applicants are requested to provide data on the number of participants in applicant programs, the current baseline Per Beneficiary Per Year (“PBPY”) Total Cost of Care for Participants touched by programs, and the proposed percent cost reduction the award funding will facilitate in those costs.  \r\no\tData under Proposed Expansion should describe the impact on the proposed expansion population that award funding will facilitate.  Applicants are requested to provide data on the number of participants targeted, the baseline PBPY Total Cost of Care for participants in targeted expansion area, and the proposed percent cost reduction the award funding will facilitate.\r\nApplicants are required to provide supplemental narrative and supporting schedules with detailed information on the specific intervention expected to reduce cost and the estimated reduction in expenditures by funding source resulting from said intervention by service type and by funding source, including estimates for the number of affected individuals. Applicants should provide backup documentation, e.g., research studies, evidence of reduced cost from existing intervention, et cetera, as available.  Applicants are encouraged to provide clear, detailed reports to facilitate objective, data-driven reviews.\r\n"},{"code":"performanceMonitoring","isSelected":true,"description":"CMS plans to collect data elements to be part of monitoring for all of the different models, and these monitoring and surveillance elements will feed into the evaluation.  All awardees will be required to cooperate in providing the necessary data elements to CMS or a CMS contractor.  Data for monitoring will include process, safety and performance measures. It will include, but will not be limited to, data on the background characteristics of the target population and target area, data characterizing the activities of the program, and a battery of follow-up data describing relevant characteristics of the target population or target area and metrics at selected intervals after commencement of the program model.  Data for monitoring will be collected both from awardees and or CMS claims data sources.  The program monitoring aspect of this initiative will balance the examination of the extent to which awardees demonstrate fidelity to their proposed models of care and the potential need to make mid-course corrections that improve the models of care based on feedback from the monitoring and evaluation findings. Moreover, the evaluation will assess whether there is evidence of harm or unintended consequences as a result of the intervention."}]</t>
  </si>
  <si>
    <t xml:space="preserve">See “Reports (111)” above.  </t>
  </si>
  <si>
    <t xml:space="preserve">(Salaries and Expenses) FY 17$26,715,516.00; FY 18 est $0.00; FY 19 est $0.00; FY 16$119,108,914.00; - </t>
  </si>
  <si>
    <t xml:space="preserve">In Round Two of the Health Care Innovation Awards, the Innovation Center expects to make up to $900 million in funding available to support a diverse portfolio of new and innovative payment and service delivery models that will reduce the cost of health care and improve its quality in Medicare, Medicaid, and/or CHIP.  CMS intends to fund the best qualified applications within the scope of available funds. CMS estimates that there will be approximately 100 awards, with a range of approximately $1 million to $30 million per award; however CMS is not obligated to fund a minimum number of applicants, or to distribute a minimum amount of funds available for the second round of Health Care Innovation Awards._x000D_
Cooperative agreements will be awarded with consideration to the criteria listed above under Award Procedure (093).  Awardees might not receive the award amount requested and might be asked to adjust the service delivery model, payment model, work plan, budget, or other application deliverable.  For specific details, see the Funding Opportunity Announcement at https://www.grantsolutions.gov/gs/preaward/previewPublicAnnouncement.do?id=17996._x000D_
In Round One, the Innovation Center made 107 awards ranging from approximately $1 million to $26.5 million for a three-year period.  Cooperative agreements were awarded with consideration to: (1) available funding; (2) geographic diversity; and (3) the quality of each application and the ability to meet the goals of the project. In the first round, less than 5% percent of applications were funded. Profiles of Awardees are available on the CMS website at http://innovation.cms.gov/  _x000D_
</t>
  </si>
  <si>
    <t>{"flag":"none","description":"All programmatic questions about the Health Care Innovation Awards Round Two must be directed to the initiative email address: InnovationAwards@cms.hhs.gov.  Responses to Frequently Asked Questions will be posted on http://innovation.cms.gov"}</t>
  </si>
  <si>
    <t>Sheila Hanley7500 Security Blvd., Baltimore, MD 21207 Email:&lt; a href='mailto:InnovationAwards@cms.hhs.gov'&gt;InnovationAwards@cms.hhs.gov&lt;/a&gt;Phone: 410-786-7724;</t>
  </si>
  <si>
    <t>http://innovation.cms.gov</t>
  </si>
  <si>
    <t xml:space="preserve">93.624 ACA - State Innovation Models:  Funding for Model Design and Model Testing Assistance; 93.536 The Affordable Care Act Medicaid Incentives for Prevention of Chronic Disease Demonstration Project; 93.537 Affordable Care Act Medicaid Emergency Psychiatric Demonstration ; </t>
  </si>
  <si>
    <t>See Award Procedures (093) Above</t>
  </si>
  <si>
    <t>Nov 14,2011</t>
  </si>
  <si>
    <t>https://beta.sam.gov/fal/9cdac0fb1fa6426693e467842c41b67f/view</t>
  </si>
  <si>
    <t>Strong Start for Mothers and Newborns</t>
  </si>
  <si>
    <t>{"list":[{"act":{"description":"The Patient Protection and Affordable Care Act, Public Law 111-148, Section 3021, Innovation Center Authority"},"authorizationTypes":{"USC":false,"act":true,"statute":false,"publicLaw":false,"executiveOrder":false}}]}</t>
  </si>
  <si>
    <t xml:space="preserve">The Centers for Medicare and Medicaid Services (CMS), Center for Medicare and Medicaid Innovation (Innovation Center), is interested in testing new care and payment models that have the potential to improve perinatal outcomes for women enrolled in Medicaid or CHIP who are at high-risk for adverse pregnancy outcomes. </t>
  </si>
  <si>
    <t xml:space="preserve">The target applicants for this solicitation are providers (e.g., specific service providers, clinician groups and/or hospitals); States applying in partnership with providers; managed care organizations (MCOs) applying in partnership with providers; and conveners applying in partnership with providers.  All applicants not directly providing prenatal care services (i.e. States, MCOs, and conveners) are expected to partner with providers of obstetrical care services and proposed enhanced prenatal care services. Included within the definition of State, for the purposes of this FOA are the District of Columbia and the 5 U.S. Territories: American Samoa, Guam, Northern Mariana Islands, Puerto Rico, and the U.S. Virgin Islands.  Faith-based organizations, Community-based organizations, and Tribal organizations are also eligible to apply._x000D_
_x000D_
States, managed care organizations, and conveners must include letters of agreement from their provider partners who will be carrying out the intervention as described in the proposal.  Partnerships with public health organizations are encouraged, as are multi-state collaborations.  </t>
  </si>
  <si>
    <t>Women enrolled in Medicaid and/or CHIP</t>
  </si>
  <si>
    <t>{"description":"Not Applicable.","isApplicable":true}</t>
  </si>
  <si>
    <t>{"description":"OMB Circular No. A-102 applies to this program. OMB Circular No. A-110 applies to this program. The standard application form SF-424 and related forms must be used for this program. Applicants should review the application and submission information in the Funding Opportunity Announcement (FOA) for specific instructions on applying for this cooperative agreement program. "}</t>
  </si>
  <si>
    <t xml:space="preserve">CMS will make a decision for each application received. Each applicant will receive written notification of CMS' decision. Applicants approved for an award must submit a letter of acceptance to CMS within 30 days of the date of the award, agreeing to the terms and conditions of the award. </t>
  </si>
  <si>
    <t xml:space="preserve">Cooperative agreements include three years of service delivery and an additional year for data reporting requirements on births of intervention infants. The awardee must annually submit a formal request for continuation accompanied by a progress report which will be evaluated prior to a recommendation of continuation.  Upon notification of the award, awardees will receive initial funding for the first year or 12-months of their program, to be used for implementation of the proposed intervention. Non-competing continuation awards will be awarded for each additional year of the award, contingent upon availability of funding, awardee performance, and demonstrated progress toward the goal of reducing premature births.  </t>
  </si>
  <si>
    <t>{"awarded":"other","description":"Cooperative agreements are generally funded on a 12-month basis, with support beyond the first year contingent upon acceptable evidence of satisfactory progress, continuing program relevance, and availability of funds. See the following for information on how assistance is awarded/released: Successful applicants will receive a Notice of Award. Unsuccessful applicants will be notified by letter. Applicants should review the award administration information in the funding opportunity announcement issued under this CFDA program for more information. ","awardedDescription":"Successful applicants will receive a Notice of Award. Unsuccessful applicants will be notified by letter. Applicants should review the award administration information in the funding opportunity announcement issued under this CFDA program for more information."}</t>
  </si>
  <si>
    <t>[{"code":"program","isSelected":true,"description":"Applicants should review the individual funding opportunity announcement for information on programmatic and evaluation reporting requirements. Submit a quarterly electronic Federal Financial Report (FFR) via the Payment Management System. The quarterly report identifies cash transactions against the authorized funds for the cooperative agreement. The FFR Cash Transaction Reports must be filed within 30 days of the end of each quarter. Failure to submit the report may result in the inability to access cooperative agreement funds. Go to - www.dpm.psc.gov for additional information. The final FFR, including both cash transactions and expenditures, must be submitted and received within 90 days of the end of the project period. Applicants should review the individual funding opportunity announcement for information on programmatic and evaluation reporting requirements. Grantees must include expenditures on the annual FFR (submitted at the end of each budget period). The final FFR must be submitted within 90 days after the end of the project period end date and include both cash transactions and expenditures data. No performance monitoring is required. "},{"code":"cash","isSelected":true,"description":"Submit a quarterly electronic Federal Financial Report (FFR) via the Payment Management System. The quarterly report identifies cash transactions against the authorized funds for the cooperative agreement.  The FFR Cash Transaction Reports must be filed within 30 days of the end of each quarter.  Failure to submit the report may result in the inability to access cooperative agreement funds. Go to - www.dpm.psc.gov for additional information.  The final FFR, including both cash transactions and expenditures, must be submitted and received within 90 days of the end of the project period. "},{"code":"progress","isSelected":true,"description":"Applicants should review the individual funding opportunity announcement for information on programmatic and evaluation reporting requirements."},{"code":"expenditure","isSelected":true,"description":"Grantees must include expenditures on the annual FFR (submitted at the end of each budget period).  The final FFR  must be submitted within 90 days after the end of the project period end date and include both cash transactions and expenditures data."},{"code":"performanceMonitoring","isSelected":true,"description":"Performance monitoring is required for this program."}]</t>
  </si>
  <si>
    <t xml:space="preserve">Proper accounting records, identifiable by project number including all receipts and expenditures must be maintained for 3 years. Subsequent to audit, they must be maintained until all questions are resolved. </t>
  </si>
  <si>
    <t>(Cooperative Agreements) FY 17$1,254,197.00; FY 18 est $0.00; FY 19 est $0.00; FY 16$2,066,898.00; - N/A</t>
  </si>
  <si>
    <t>Approximately $40.2 million may be awarded over the four-year plus period of performance (overlapping FFY 2013 into FFY 2017) to implement the approved models. This includes a minimum three year period for service delivery and up to an additional year for data collection and submission. There were 27 awards in FY 2013, ranging from $190,000 to $1,600,000 with an average award of $436,000.</t>
  </si>
  <si>
    <t>{"flag":"appendix","description":"Michelle T. Feagins, Centers for Medicare and Medicaid Services, Office of Acquisition and Grants Management (OAGM), 200 Independence Ave, SW, Room 733H-02, Washington DC 20201\t"}</t>
  </si>
  <si>
    <t>Michelle T. FeaginsCenters for Medicare and Medicaid Services_x000D_
Office of Acquisition and Grants Management_x000D_
200 Independence Ave., SW  _x000D_
Room 733H-02, Washington, DC 20201 Email:&lt; a href='mailto:michelle.feagins@cms.hhs.gov'&gt;michelle.feagins@cms.hhs.gov&lt;/a&gt;Phone: 301-492-4312;</t>
  </si>
  <si>
    <t>http://innovations.cms.gov/initiatives/Strong-Start/index.html</t>
  </si>
  <si>
    <t xml:space="preserve">Applicant should refer to the funding opportunity announcement under this CFDA program for specific criteria requirements on proposal selection. </t>
  </si>
  <si>
    <t>Feb 07,2012</t>
  </si>
  <si>
    <t>https://beta.sam.gov/fal/03da78c5f7634313a391cf2b082fcaf2/view</t>
  </si>
  <si>
    <t>Native American Programs</t>
  </si>
  <si>
    <t>Social and Economic Development Strategies (SEDS)</t>
  </si>
  <si>
    <t>{"list":[{"act":{"description":"Native American Programs Act of 1974 (NAPA), as amended"},"publicLaw":{"congressCode":"102","number":"375"},"USC":{"title":"42","section":"2991b and b-3"},"authorizationTypes":{"USC":true,"act":true,"publicLaw":true},"usc":{"title":"42","section":"2991b and b-3"}}]}</t>
  </si>
  <si>
    <t>The purpose of the Social and Economic Development Strategies (SEDS) program is to promote economic and social self-sufficiency for American Indians, Alaska Natives, Native Hawaiians, and Native American Pacific Islanders from American Samoa, Guam, and the Commonwealth of the Northern Mariana Islands. The SEDS program supports the principle that social and economic development are interrelated and essential for the development of thriving Native communities. The Administration for Native Americans (ANA) is interested in supporting community-driven projects designed to grow local economies, increase the capacity of tribal governments, strengthen families, preserve Native cultures, and increase self-sufficiency and community well-being. ANA may use the SEDS program for special initiatives to meet emerging needs in Native communities.  Over the past five years, special SEDS initiatives included:  Social and Economic Development Strategies for Alaska (SEDS-AK), Native Asset Building Initiative (NABI), Native Youth Initiative for Leadership, Empowerment, and Development (I-LEAD), and Sustainable Employment and Economic Development Strategies Initiative (SEEDS). ANA funding is meant for projects that identify direct, measurable outcomes which will be achieved within the proposed project period.</t>
  </si>
  <si>
    <t>Federally-recognized Indian Tribes, as recognized by the Bureau of Indian Affairs;_x000D_
Incorporated non-federally recognized Tribes;_x000D_
Incorporated state-recognized Indian Tribes;_x000D_
Consortia of Indian Tribes;_x000D_
Incorporated nonprofit multi-purpose community-based Indian organizations;_x000D_
Urban Indian Centers;_x000D_
Alaska Native villages as defined in the Alaska Native Claims Settlement Act (ANSCA) and/or nonprofit village consortia;_x000D_
Nonprofit native organizations in Alaska with village specific projects;_x000D_
Incorporated non-profit Alaska Native multi-purpose, community-based organizations;_x000D_
Non-profit Alaska Native Regional Corporations/Associations in Alaska with village-specific projects;_x000D_
Non-profit Alaska Native community entities or tribal governing bodies (Indian Reorganization Act or Traditional Councils) as recognized by the Bureau of Indian Affairs;_x000D_
Public and nonprofit private agencies serving Native Hawaiians;_x000D_
National or regional incorporated nonprofit Native American organizations with Native American community-specific objectives;_x000D_
Public and nonprofit private agencies serving native peoples from Guam, American Samoa, or the Commonwealth of the Northern Mariana Islands;_x000D_
Tribal Colleges and Universities, and colleges and universities located in Hawaii, Guam, American Samoa, or the Commonwealth of the Northern Mariana Islands which serve Native American Pacific Islanders.</t>
  </si>
  <si>
    <t>{"description":"Non-profit organizations must submit proof of non-profit status. For applicants that are not Tribes or Native Alaska villages, organizations applying for funding must show that a majority of board members are representative of a Native American community to be served. Applicants must submit documentation that identifies each board member by name and indicates his/her affiliation or relationship to at least one of ANA’s three categories of community representation, which include: (1) members of federally or state-recognized tribes;  (2) persons who are recognized by members of the eligible Native American community to be served as having a cultural relationship with that community; or (3) persons considered to be Native American as defined in 45 CFR § 1336.10 and Native American Pacific Islanders as defined in Section 815 of the Native American Programs Act. Applicants that do not include this documentation will be considered non-responsive, and the application will not be considered for competition. 45 CFR Part 75, Subpart E - Cost Principles applies to this program.","isApplicable":true}</t>
  </si>
  <si>
    <t>{"description":"ACF requires electronic submission of applications at www.Grants.gov. Paper applications received from applicants that have not been approved for an exemption from required electronic submission will be disqualified from competitive review Applicants that do not have an Internet connection or sufficient computing capacity to upload large documents to the Internet may contact ACF for an exemption that will allow the applicant to submit applications in paper format. See Funding Opportunity Announcement (FOA) for detailed information.","isApplicable":true}</t>
  </si>
  <si>
    <t>Applications competing for financial assistance will be reviewed and evaluated by objective review panels composed of experts with knowledge and experience in the area under review.  Generally, review panels include three reviewers and one chairperson.  Results of the competitive objective review are taken into consideration by ACF in the selection of projects for funding; however, objective review scores and rankings are not binding.  Scores and ranking are only one element used in the award decision-making process.  ANA’s staff will perform an internal review and analysis of the applications ranked highest as a result of the panel’s review and scoring.  This internal review is used to determine the application’s consistency with the purposes of the Native American Programs Act (NAPA), all relevant statutory and regulatory requirements, and the requirements of the relevant FOA.  ANA’s Commissioner has discretion to make all final funding and award decisions.</t>
  </si>
  <si>
    <t>Appeals are only available upon a finding of ineligibility for funding and are subject to ANA regulations at 45 CFR 1336.35 and HHS regulations in 45 CFR Part 16.</t>
  </si>
  <si>
    <t>{"types":{"moe":true,"formula":false,"matching":true},"formula":{"title":"","chapter":"","part":"","subPart":"","publicLaw":"","description":""},"matching":{"requirementFlag":"mandatory","percent":"20","description":"The 20% match is required unless waived in accordance with criteria published in 45 CFR 1336.50."},"moe":{"description":""}}</t>
  </si>
  <si>
    <t>{"awarded":"other","description":"Grantees may apply for non-competitive continuation support within a project period of 1 to 3 years. \r\n","awardedDescription":"Notice of Grant Award document-Annually."}</t>
  </si>
  <si>
    <t>[{"code":"program","isSelected":false,"description":""},{"code":"cash","isSelected":false,"description":""},{"code":"progress","isSelected":true,"description":"ANA grantees are required to report project progress semi-annually using the Objective Progress Report (OPR) (OMB No. 0970-0452, expiration date 12/31/2020) and the Federal Financial Report (SF-425) on a semi-annual basis which are submitted electronically."},{"code":"expenditure","isSelected":true,"description":"The SF-425 is also required to be submitted annually and at the end of the project period. "},{"code":"performanceMonitoring","isSelected":true,"description":"Grantees will be required to submit an Annual Data Report (ADR) (OMB No. 0970-0475, expiration date 03/31/2019) to report project data once a year and at the end of the project period. ANA reviews grantee semiannual and annual reports to determine whether the grantee is meeting its project goal and objectives and completing activities identified in the Objective Work Plan (OWP) as well as to evaluate project effectiveness. If progress concerns are identified, ANA may require quarterly reports. In addition, ANA is required to describe and measure the impact of funded projects, their effectiveness in achieving stated goals, their impact on related programs, and when feasible, to obtain the views of persons participating in and served by funded projects. ANA carries out this requirement through review of grantee submitted reports and through the use of structured on-site interviews using a data collection tool (OMB No. 0970-0379, expiration date 07/31/2019)."}]</t>
  </si>
  <si>
    <t>{"isApplicable":true,"description":"Audits are conducted in accordance with the requirements in 45 CFR Part 75 Subpart F."}</t>
  </si>
  <si>
    <t xml:space="preserve">(Project Grants (Discretionary)) FY 17$29,960,978.00; FY 18 est $31,624,179.00; FY 19 est $31,624,179.00; FY 16$27,689,780.00; - </t>
  </si>
  <si>
    <t>$100,000 to $400,000; 
average = $259,215 per budget period.</t>
  </si>
  <si>
    <t>{"list":[{"fiscalYear":2016,"description":"It is anticipated that 110 grants will be awarded in FY 16 for the same program areas including the Native Youth Initiative for Leadership, Empowerment and Development( I-LEAD) program. 115 new and continuing grants were awarded in FY 16 for the program areas including Social and Economic Development Strategies (SEDS), Social and Economic Development Strategies – Alaska (SEDS-AK), Sustainable Employment and Economic Development Strategies (SEEDS), Native Asset Building Initiative, and Native Youth Initiative for Leadership, Empowerment and Development (I-LEAD)."},{"fiscalYear":2017,"description":"It is anticipated that 113 new and continuing grants will be awarded in FY 17 for the program areas including Social and Economic Development Strategies (SEDS), Social and Economic Development Strategies – Alaska (SEDS-AK), Sustainable Employment and Economic Development Strategies (SEEDS), the Native Youth Initiative for Leadership, Empowerment and Development (I-LEAD) program, and Native Asset-Building Initiative (NABI)."},{"fiscalYear":2018,"description":"It is anticipated that 122 new and continuing grants will be awarded in FY 18 for the program areas including Social and Economic Development Strategies (SEDS), Social and Economic Development Strategies – Alaska (SEDS-AK), Sustainable Employment and Economic Development Strategies (SEEDS), the Native Youth Initiative for Leadership, Empowerment and Development (I-LEAD) program, and Native Asset-Building Initiative (NABI)."},{"fiscalYear":2019,"description":"No Current Data Available"}],"isApplicable":true}</t>
  </si>
  <si>
    <t>SEDS program regulations are published in 45 CFR 1336.</t>
  </si>
  <si>
    <t>Carmelia A. StricklandAdministration for Native Americans,
Administration for Children and Families,
Department of Health and Human Services,
330 C Street SW.,
Switzer Building, Mail Stop 4126, Washington , DC 20447 Email:&lt; a href='mailto:carmelia.strickland@acf.hhs.gov'&gt;carmelia.strickland@acf.hhs.gov&lt;/a&gt;Phone: (877) 922-9262;</t>
  </si>
  <si>
    <t>Fiscal Year2016: We anticipate funding similar projects Grantee: Cook Inlet Tribal Council, Inc._x000D_
Project: The Schoolyard Enhancement_x000D_
Description: Cook Inlet Tribal Council, Inc. (CITC) proposes enhancing The Schoolyard, an after school program, that has demonstrated participant high school graduation rates of 84.8%. The Schoolyard Enhancement will provide an academic engagement program for middle school youth and an intervention program for high school youth comprised of three core components: 1) Engagement: The program will engage students by teaching digital game design, music production, and digital fabrication (including 3-D printing) by providing supported work experience opportunities to youth. 2) Academic: The program will provide academic counseling, tutoring, and credit recovery to facilitate on-time high school graduation or obtaining a GED. 3) Supportive Services: The program will screen for non-academic needs requiring case management and referral to CITC, and other programs. The Schoolyard Enhancement engage middle school youth through an after school program and a series of camps and after school programs._x000D_
_x000D_
Grantee: Hiilei Aloha, LLC_x000D_
Project: Native Hawaiian Construction Business Accelerator to Create Jobs_x000D_
Description: The Hi'ilei Aloha, LLC will decrease the unemployment and under-employment of Native Hawaiians by developing the capacity of 20 Native Hawaiian individuals to establish their own construction businesses which will create 40 permanent full-time jobs in this industry. Training workshops on business administration and state license requirements will be provided over a two-year period._x000D_
_x000D_
Grantee: Cahuilla Indian Reservation._x000D_
Project: Cahuilla Emergency Preparedness Project_x000D_
Description: Increasing the capacity of the Tribe to effectively prepare for and respond to acts of nature and other catastrophic events on and near the reservation.Fiscal Year2017: SEDS Grantee: Muscogee Nation of Florida 
Project: Muscogee Nation Micro Farm and Land Development Project 
Location: Ponce De Leon, FL
Description: The Muscogee Nation Micro Farm and Land Development Project is a 3-year project to create an economic infrastructure for the Tribal Government of Muscogee Nation of Florida. Nine acres of property will be developed as an Agri-tourism business that contains a heritage site Tribal Council House dating back to 1880, and an ecotourism Micro Farm with a learning path, greenhouses and aqua farming. The project will create a 2800 feet walkway that circles the Tribe's cypress pond, crosses the utilized property and is guided by educational signs that identifies indigenous trees and plants, along with their traditional uses by Muscogee (Creek) people that live in the Northwest Florida Coastal Area.
SEDS-AK Grantee: Knik Tribal Council 
Project: Financial Literacy; Training and Outreach for the Knik Tribe Service Area 
Location: Palmer, AK
Description: Knik Tribe Financial Literacy Program will build organizational capacity and economic self-sufficiency by providing financial literacy education on homeownership, credit counseling and budget management to Alaska Natives and tribal members in the local area.
ILEAD Grantee: Intersections, Inc.
Project: TUPULAGA TA'IALA: A Youth Development and Peer Leadership Project 
Location: Pago Pago, AS
Description: The goal of the project is to increase the number of youth leaders who will effectively communicate the benefits of avoiding risky behaviors and decrease the number of at risk youth in American Samoa. Intersections will develop and implement a youth curriculum and establish a peer support network, which will focus on establishing and utilizing youth leaders to educate and talk to other Samoan youth about avoiding risky behaviors such as pre-marital sex, unhealthy relationships, and bullying.</t>
  </si>
  <si>
    <t>Specific criteria for selecting proposals for funding are stated in each FOA. In general, proposals are judged on the basis of relevance to program objectives as stated in the FOA, project strategy, community support in project design and implementation, reasonable cost estimates, and qualifications of applicant organization and personnel.</t>
  </si>
  <si>
    <t>https://beta.sam.gov/fal/ebe9615a1f4f4e9bad79c422a23451b6/view</t>
  </si>
  <si>
    <t>President's Committee for People with Intellectual Disabilities (PCPID)</t>
  </si>
  <si>
    <t>(PCPID)</t>
  </si>
  <si>
    <t>{"list":[{"executiveOrder":{"description":"Executive Order 12994, as amended by Executive Orders 13309 and 13446, provides the authority for PCPID.  The most recent PCPID Executive Order,13811,  was issued by the President on September 30, 2017 and is effective through September 30, 2019. http://www.acl.gov/programs/aidd/Program_Resource_Search/Results_PCPID.aspx."},"authorizationTypes":{"executiveOrder":true}}]}</t>
  </si>
  <si>
    <t xml:space="preserve">The President’s Committee for People with Intellectual Disabilities (PCPID), provides advice to the President and to the Secretary of Health and Human Services through the Commissioner of the Administration on Disabilities (AoD), concerning a broad range of topics relating to people with intellectual disabilities.  The PCPID is solely an advisory committee. </t>
  </si>
  <si>
    <t>NOT APPLICABLE</t>
  </si>
  <si>
    <t>{"awarded":"other","description":"NOT APPLICABLE","awardedDescription":"NOT APPLICABLE"}</t>
  </si>
  <si>
    <t>(Formula Grants) FY 17$248,294.00; FY 18 est $242,916.00; FY 19 Estimate Not Available  FY 16 est $166,142.00; - the President’s Committee for People with Intellectual Disabilities (PCPID) is an advisory committee, within the Administration for Community Living (ACL), whose members are designated and appointed by the President of the United States.  The Committee consists of 13 ex officio members designated from various Federal agencies, and a maximum of 21 citizen members appointed by the President.  The role of the members of the Committee is to advise the President of the United States and the Secretary of Health and Human Services on matters pertaining to people with intellectual disabilities, and the field of intellectual disabilities.  The Committee does not administer any grants.</t>
  </si>
  <si>
    <t>Education of Legislators
PIE states facilitated Take Your Legislator to Work Day, where state legislators attended the workplace of a youth employee with I/DD to learn about the youths’ employment experiences firsthand. This helped policymakers understand that youth are motivated to, interested in, and excel at working. 
PIE states also brought self-advocates to meet with state and national legislators to share their employment experiences and make the case for increasing employment opportunities for people with disabilities.
Improved Support to Families
To dispel misunderstandings about youths’ desires for employment, support families to help youth reach their employment goals, and expose families to new opportunities and expectations around youth employment, PIE states engaged parents and families of youth with I/DD through various methods, including through surveys, trainings, and Parent and Family Coalitions. Family Coalitions provided information about employment to families, and also provided forums for families to engage with state agency representatives to provide comments on state plans.
Change Employers Attitudes
PIE consortia recognized that engaging businesses, changing businesses’ expectations and attitudes about hiring youth with I/DD, and forming relationships with businesses are important to finding and creating job opportunities for youth with I/DD. As a result, grantees employed a variety of methods to engage businesses.
Ex. Alaska’s consortium, the Alaska Integrated Employment Initiative, created the Business  Employment Services Team (BEST), an interdepartmental business engagement that includes support from various Alaska State agencies. Alaska’s consortium, the Alaska Integrated Employment Initiative, created the Business Employment Services Team (BEST), an interdepartmental business engagement
Support for Employers
PIE states created resources and trainings to help employers better support and provide reasonable accommodations for employees with I/DD.
Benefits Education
States created tools and resources to help youth and families understand the impact employment will have on benefits.
Shift in Thinking 
Focused on building opportunities, policies, and practices within formal and informal systems aimed at supporting all to have a “good life”.
Local Learning 
States exchanged information related to their efforts to improve supports to families consistent with the Life Course framework
Leverage Current Opportunities 
States reported that efforts to support families could not be a separate initiative. Lasting and sustainable change meant embedding the values of supporting families across all departments, initiatives, policies, practices, and the community.
Create Space for Innovation 
States reevaluated their efforts to support individuals and families with regard to how the needs of the entire family are considered and addressed going forward. Understanding the benefits of working collaboratively across all entities available to support families helped participants identify and form new partnerships and alliances that they may not have considered. It gave participants permission to be open to possibilities and test new approaches, and this freedom helped them be creative and arrive at new solutions to the common issues they faced.
 Education for Teachers:
Gave the keynote address at a Tennessee conference with 25,000 education professionals and a breakout sessions for about 200. Teachers are often the ones who recommend guardianship for their students
Education for Judges and Attorneys:
A partner (American Bar Association) created the P.R.A.C.T.I.C.A.L tool aims to help lawyers identify and implement decision-making options for persons with disabilities that are less restrictive than guardianship.
State Grants: 
Awarded two cohorts of state grantees to review guardianship policy and procedure in their states and develop innovative methods to increase knowledge, access to, and implementation of Supported Decision Making. Grant recipients included: Delaware Developmental Disabilities Council, the Arc of Indiana, Disability Rights Maine, First In Families of North Carolina, Wisconsin Board for People with Developmental Disabilities, the Northern Florida Office of Public Guardian, the University of Georgia, Disability Rights Maine, the Second Judicial District Court in Nevada,  the Brookdale Center for Healthy Aging of Hunter College and the Arc Tennessee.
Transportation Research &amp; Demonstration Program:
Tools
The Transportation4all website contains resources, tools and stories to assist organizations to empower people with I/DD and older adults to be actively involved in designing and implementing coordinated transportation systems. 
Pathway to Inclusion is  a tool that organizations can use with participants to discuss and evaluate where the organization is in terms of inclusion. At the lower end of the pathway (least inclusive) there is “programs are developed for participants” and at the highest end of pathway (most inclusive) there is “participants play lead roles” in the organization
The National knowledge sharing network of local/regional/state model projects and national experts to serve as a resource for communities interested in replicating best practices and testing new approaches to achieve the goals of this project
State Grants
- Awarded 17 small grants to test the replication of proven best practices as well as new models and approaches to successfully empower people with disabilities and older adults to be actively involved in the planning and implementation of coordinated transportation systems. Grantees included United Way of Northwest Vermont, District of Columbia DOT; City of Evanston, Il; Central Pennsylvania Transportation Authority; Economic Assistance League, Inc., Alice, TX;  Northern Arizona Intergovernmental Public Transportation Authority; King County Metro, Seattle, WA; PEAC, Inc., Ypsilanti, MI.; Inclusive Coordinated Transportation Planning Grantees; Ride Connection, Portland OR; Jewish Council for the Aging, The Arc Connecticut Alaska Mobility Coalition Area Agency on Aging 1-B, Lewis and Clark County and Knoxville-Knox County Community Action Committee
Self-Advocacy Resource Center-Building leaders
Tools and Reach
Presented to People First of South Korea  on the history of self- advocacy in the U.S. 
14 people registered for the National Conference from Northern Mariana Islands. 
Estimated reach is a minimum of 30,593 discreet individuals from website
Leadership
 2 cohorts of fellows, 12 people with self-advocates, received a year-long experience at non-profit organizations
Self Advocates are in leadership roles as Co-Chairs of Conference Planning Committee and Program Planning Sub-Committee. 
Employment
The project continues to employ 8 self-advocates. 
A self-advocate who spent many hours at the NEAT regional meetings receiving hands on training is now working with the Sexual Assault Response Unit with the MA Disabled Persons Protection Council
Alaska will no longer allow workers with disabilities to be paid less than minimum wage.
Longitudinal Data Collection – The data collection projects have made an impact in several areas: 
AIDD grantees use the information for future planning and setting goals
People with I/DD and family members use the information to compare their states with others regarding DD services
The information is used to prepare testimony before the U.S. Congress and state legislatures
Policymakers use the information as background to change law
Journalists use the information to write in-depth stories</t>
  </si>
  <si>
    <t xml:space="preserve">Federal Advisory Committee Act of 11972. The President’s Committee for People with Intellectual Disabilities is governed by Public Law 92-463, the Federal Advisory Committee Act, which sets forth standards for the formation and use of advisory committees (5 U.S.C., Appendix).  Executive Order 12994, as amended by Executive Orders 13309 and 13708, provides the authority for PCPID.   PCPID has been continued every two years by Executive Order and most recently by Executive Order 13652, issued on September 30, 2015, and effective through September 30, 2017._x000D_
_x000D_
The HHS Charter was amended on May 10, 2016._x000D_
</t>
  </si>
  <si>
    <t>Melissa Ortiz330 C Street, SW_x000D_
, Washington, DC 20201 Email:&lt; a href='mailto:melissa.oritiz@acl.hhs.gov'&gt;melissa.oritiz@acl.hhs.gov&lt;/a&gt;Phone: (202) 795-7309;</t>
  </si>
  <si>
    <t>https://beta.sam.gov/fal/fc0ce78c3dd34333ae2fcbba21e98ca6/view</t>
  </si>
  <si>
    <t>Maternal, Infant, and Early Childhood Home Visiting Research Programs</t>
  </si>
  <si>
    <t xml:space="preserve">Home Visiting Research Programs; MIECHV TA </t>
  </si>
  <si>
    <t>{"list":[{"act":{"description":"Social Security Act, Title V, §511(c)(4), (d)(1)(B)(iii), and (h)(3), (42 U.S.C. 711(c)(4), (d)(1)(B)(iii), and (h)(3))"},"authorizationTypes":{"USC":false,"act":true,"statute":false,"publicLaw":false,"executiveOrder":false}}]}</t>
  </si>
  <si>
    <t>The Maternal, Infant, and Early Childhood Home Visiting (MIECHV) Research Programs are designed to: increase knowledge about the implementation and effectiveness of voluntary home visiting programs, using random assignment designs to the maximum extent feasible. Research relating to maternal, infant, and early childhood home visiting services will be conducted to advancing knowledge about the implementation and effectiveness of home visiting programs designed to improve life outcomes among mothers, infants, young children, and families who reside in at risk communities. Research and evaluation activities include consultation with independent researchers, State officials, and developers and providers of home visiting programs on topics such as research design and administrative data matching. The Home Visiting Research Programs include the Home Visiting Research Network.</t>
  </si>
  <si>
    <t xml:space="preserve">As cited in 42 CFR Part 51a.3(b), only public or nonprofit institutions of higher learning and public or private nonprofit agencies engaged in research or in programs relating to maternal and child health and/or services for children with special health care needs may apply for grants, contracts or cooperative agreements for research in maternal and child health services or in services for children with special health care needs. Entities directly involved in the operation of home visiting programs are not eligible to apply. </t>
  </si>
  <si>
    <t xml:space="preserve">Funded research should benefit MIECHV awardees by increasing knowledge about the implementation and effectiveness of home visiting programs. </t>
  </si>
  <si>
    <t>All qualified applications will be forwarded to an objective review committee.  Based on the advice of the objective review committee, the HRSA program official with delegated authority is responsible for final selection and funding decisions. Notification is made in writing by an electronic Notice of Award.</t>
  </si>
  <si>
    <t>Contact the Headquarters or Regional Office as appropriate for application deadlines or view the specific notice of funding opportunity.</t>
  </si>
  <si>
    <t>{"types":{"moe":true,"formula":false,"matching":false},"formula":{"title":"","chapter":"","part":"","subPart":"","publicLaw":"","description":""},"matching":{"description":""},"moe":{"description":"Maintenance of Effort: \r\nPer Social Security Act, Title V, §511(f), Funds provided to an eligible entity shall supplement, and not supplant, funds from other sources for early childhood home visitation programs or initiatives. "}}</t>
  </si>
  <si>
    <t>{"awarded":"other","description":"Approved projects are awarded a project period of up to three years pending satisfactory awardee performance, the availability of appropriated funds, and a decision that continued funding is in the best interest of the Federal Government.","awardedDescription":"Recipient drawdown funds, as necessary, from the Payment Management System (PMS).  PMS is the centralized web based payment system for HHS awards."}</t>
  </si>
  <si>
    <t>[{"code":"program","isSelected":false,"description":""},{"code":"cash","isSelected":true,"description":"Refer to \"progress reports\" information below."},{"code":"progress","isSelected":true,"description":"The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Award."},{"code":"expenditure","isSelected":false,"description":""},{"code":"performanceMonitoring","isSelected":true,"description":"Refer to \"progress reports\" information above."}]</t>
  </si>
  <si>
    <t>75-0321-0-1-551;</t>
  </si>
  <si>
    <t>(Project Grants) FY 17$0.00; FY 18 est $0.00; FY 19 est $0.00; FY 16$0.00; - Home Visiting Research (Project Grants)(Cooperative Agreements) FY 17$0.00; FY 18 est $0.00; FY 19 est $0.00; FY 16$299,000.00; - Home Visiting Research Network (Cooperative Agreement</t>
  </si>
  <si>
    <t>Home Visiting Research:  Awards of up to $300,000 per year.</t>
  </si>
  <si>
    <t>{"list":[{"fiscalYear":2016,"description":"Secure additional external funding to support emerging home visiting researchers; convene the second annual home visiting research network national meeting; support an additional 5 research collaborative studies to further the evidence-base of home visiting programs."},{"fiscalYear":2018,"description":"N/A"},{"fiscalYear":2017,"description":"HRSA is not currently funding awards under this CFDA; however, there are some awards that are still active (as of June 2017)."}],"isApplicable":true}</t>
  </si>
  <si>
    <t xml:space="preserve">HRSA awards are subject to the requirements of the HHS Grants Policy Statement (HHS GPS) that are applicable based on recipient type and purpose of award.  The HHS GPS is available at http://www.hrsa.gov/grants._x000D_
</t>
  </si>
  <si>
    <t>{"flag":"appendix","description":"Program Contact:  Kyle Peplinski, MA\r\nMaternal and Child Health Bureau, HRSA\r\n5600 Fishers Lane, Room 18N160\r\nRockville, MD  20857 \r\nEmail: kpeplinski@hrsa.gov\r\nPhone: (301) 443-7758"}</t>
  </si>
  <si>
    <t>Kyle Peplinski, MA5600 Fishers Lane, Room 18N160, Rockville, MD 20857 Email:&lt; a href='mailto:kpeplinski@hrsa.gov'&gt;kpeplinski@hrsa.gov&lt;/a&gt;Phone: (301) 443-7758;</t>
  </si>
  <si>
    <t xml:space="preserve">93.505 Affordable Care Act (ACA) Maternal, Infant, and Early Childhood Home Visiting Program; 93.870 Maternal, Infant and Early Childhood Home Visiting Grant Program; 93.110 Maternal and Child Health Federal Consolidated Programs; </t>
  </si>
  <si>
    <t>All competitive applications will be reviewed internally by grants management officials (business and financial review) and program staff (technical review) for eligibility, completeness, accuracy, and compliance with the requirements outlined in the notice of funding opportunity.  All qualified applications will be forwarded to an independent objective review committee for review and rating based on the program elements and review criteria presented in the notice of funding opportunity.  Based on the advice of the independent objective review committee, the HRSA program official with delegated authority is responsible for final selection and funding decisions.</t>
  </si>
  <si>
    <t>Jan 04,2012</t>
  </si>
  <si>
    <t>https://beta.sam.gov/fal/8d9301b27f0c4558b125a3948c93c8d7/view</t>
  </si>
  <si>
    <t>Voting Access for Individuals with Disabilities-Grants for Protection and Advocacy Systems</t>
  </si>
  <si>
    <t>PAVA</t>
  </si>
  <si>
    <t>{"list":[{"act":{"description":"Help America Vote Act, Title II, Part 5, Section 291, Public Law 107-252."},"publicLaw":{"congressCode":"107","number":"252"},"authorizationTypes":{"act":true,"publicLaw":true}}]}</t>
  </si>
  <si>
    <t>Section 291 of HAVA provides that funds be made available to Protection and Advocacy Systems to:  (1) ensure full participation in the electoral process for individuals with disabilities; (2) provide education, training and assistance to individuals with disabilities that will promote their participation in the electoral process; (3) participate in advocacy and education efforts revolving around HAVA implementation efforts in their State or Territory; (4) training and education of election officials, poll workers, and election volunteers regarding the rights of the voters with disabilities and best practices in working with individuals with disabilities; (5) assist individuals with disabilities in filing complaints under the State-based administrative grievance procedure required by HAVA and represent individuals with disabilities in any hearing that may be held regarding the complaint; (6) provide assistance to States and other governmental entities regarding the physical accessibility of polling places; and (7) obtain training and technical assistance on voting issues, including education regarding accessible voting equipment and systems.  Once educated, the information may be used to inform others of the availability of accessible voting equipment and its use.</t>
  </si>
  <si>
    <t>States and Territories who have a Protection and Advocacy System in place in accordance with the Developmental Disabilities Assistance and Bill of Rights Act of 2000 with the exception of the Commonwealth of the Northern Mariana Islands and Native Americans.</t>
  </si>
  <si>
    <t>Individuals with a full-range of disabilities.</t>
  </si>
  <si>
    <t>{"description":"Cost will be determined in accordance with 45 CFR Part 75. OMB Circular No. A-87 applies to this program. 2 CFR 200, Subpart E - Cost Principles applies to this program.","isApplicable":true}</t>
  </si>
  <si>
    <t>{"description":"2 CFR 200, Uniform Administrative Requirements, Cost Principles and Audit Requirements for Federal Awards applies to this program. The Protection and Advocacy Systems (P&amp;As) for each territory and state must submit an application by the requested deadline as indicated in the Program Instruction. The application may be in the format of its choice addressing the seven areas in emphasis which the Help America Vote Act (HAVA) funds should be used.  Funds requested by the P&amp;As are used to provide education, training and assistance to individuals with disabilities that will promote their participation in the electoral process in seven different areas. The application is faxed, emailed and mailed to the Administration on Intellectual and Developmental Disabilities (AIDD) for furthering review and processing.  The application is reviewed thoroughly in accordance with the eligibility criteria as outlined in the program instruction and processed approved by the program office. "}</t>
  </si>
  <si>
    <t>Funds will be awarded annually.</t>
  </si>
  <si>
    <t>None.  Awards are generally made for a 12-month project period.</t>
  </si>
  <si>
    <t>{"awarded":"quarterly","description":"Grants are awarded annually.  The Protection and Advocacy System in each State including the District of Columbia or the Commonwealth of Puerto Rico shall receive less than $70,000 and no Territory will receive less than $35,000.  "}</t>
  </si>
  <si>
    <t>[{"code":"program","isSelected":true,"description":"Annual narrative report that describes how any funds authorized are due no later than December 31st of each year."},{"code":"cash","isSelected":false,"description":""},{"code":"progress","isSelected":true,"description":"Annual program and annual financial status reports required."},{"code":"expenditure","isSelected":true,"description":"Expenditures are to be reported using a Financial Status Report Short Form (SF-425) submission of annual financial reports are due 90 days after the end of each 12-month period (October 1 - September 30)."},{"code":"performanceMonitoring","isSelected":true,"description":"Monitoring is performed through the review of annual program and financial status reports required."}]</t>
  </si>
  <si>
    <t>Records must be retained for at least 3 years; records shall be retained beyond the 3-year period if all findings have not been resolved.</t>
  </si>
  <si>
    <t>(Formula Grants) FY 16$4,963,000.00; FY 18 Estimate Not Available  FY 17 est $4,963,000.00;</t>
  </si>
  <si>
    <t>The awards range from $35,000 to $348,000.  The average award amount is approximately $144,000.</t>
  </si>
  <si>
    <t>{"list":[{"fiscalYear":2016,"description":"No current data available Fiscal Year 2015: 4,963,000. Fiscal Year 2016: No current data available. Fiscal Year 2017: No Current Data Available"},{"fiscalYear":2017,"description":"No current data available"}],"isApplicable":true}</t>
  </si>
  <si>
    <t>45 CFR Part 75, Grant Administrative Requirements.</t>
  </si>
  <si>
    <t>{"flag":"none","description":"Administration on Intellectual and Developmental Disabilities, Administration for Community Living, Department of Health and Human Services, 330 C Street, SW, Washington, DC 20201. Contact: Melvenia Wright. Telephone: (202) 795-7472."}</t>
  </si>
  <si>
    <t>Melvenia Wright330 C Street, SW, Washington, DC 20201 Email:&lt; a href='mailto:melvenia.wright@acl.hhs.gov'&gt;melvenia.wright@acl.hhs.gov&lt;/a&gt;Phone: (202)  795-7472;</t>
  </si>
  <si>
    <t>http://www.acl.gov/Programs/AIDD/Index.aspx</t>
  </si>
  <si>
    <t xml:space="preserve">93.617 Voting Access for Individuals with Disabilities_Grants to States; </t>
  </si>
  <si>
    <t>https://beta.sam.gov/fal/462240be4e7b83d2164c2bcc0950db3a/view</t>
  </si>
  <si>
    <t>Affordable Care Act Initiative to Reduce Avoidable Hospitalizations among Nursing Facility Residents</t>
  </si>
  <si>
    <t>Nursing Facility Initiative</t>
  </si>
  <si>
    <t>{"list":[{"act":{"description":"Affordable Care Act, Public Law 111-148, section 3021. "},"authorizationTypes":{"USC":false,"act":true,"statute":false,"publicLaw":false,"executiveOrder":false}}]}</t>
  </si>
  <si>
    <t xml:space="preserve">Under this Initiative, the Centers for Medicare &amp; Medicaid Services (CMS) selected eligible organizations to test a series of evidence-based clinical interventions. Eligible organizations will partner with long-term care (LTC) facilities and practitioners to implement and test a new payment model with the goal of improving the health and health care among LTC facility residents and ultimately reducing avoidable hospital admissions.  The goal of these interventions is to improve the health and health care among long-stay nursing facility residents and ultimately reduce avoidable inpatient hospital admissions.  Successful applicants will implement  the payment model along with interventions that will have the following objectives (consistent with Phase I): _x000D_
• Reduce the frequency of avoidable hospital admissions and readmissions;_x000D_
• Improve resident health outcomes;_x000D_
• Improve the process of transitioning between inpatient hospitals and nursing facilities; and_x000D_
• Reduce overall health care spending without restricting access to care or choice of providers. _x000D_
</t>
  </si>
  <si>
    <t xml:space="preserve">Applicants eligible to be enhanced care &amp; coordination providers included, but were not limited to:_x000D_
•	Organizations that provide care coordination, case management, or related services;_x000D_
•	Medical care providers, such as physician practices;_x000D_
•	Health plans (although this initiative will not be capitated managed care);_x000D_
•	Public or not-for-profit organizations, such as Aging and Disability Resource Centers, Area Agencies on Aging, Behavioral Health Organizations, Centers for Independent Living, universities, or others;_x000D_
•	Integrated delivery networks, if they will extend their networks to include unaffiliated nursing facilities._x000D_
_x000D_
Nursing facilities, entities controlled by nursing facilities, or entities for which the primary line of business is the delivery of nursing facility/skilled nursing facility services were excluded from serving as enhanced care &amp; coordination providers under this cooperative agreement._x000D_
_x000D_
Legal Status:  To be eligible, an organization must have been recognized as a single legal entity by the State where it is incorporated, and must have had a unique Tax Identification Number (TIN) designated to receive payment. The organization must have had a governing body capable of entering into a cooperative agreement with CMS on behalf of its members._x000D_
</t>
  </si>
  <si>
    <t>The primary target population for the clinical interventions is fee-for-service Medicare-Medicaid enrollees in nursing facilities, but fee-for-service long-stay residents who are not yet Medicare-Medicaid enrollees will also benefit (i.e., Medicare beneficiaries not yet eligible for Medicaid, or Medicaid beneficiaries not yet eligible for Medicare but who represent similar opportunities for inpatient reductions).</t>
  </si>
  <si>
    <t>{"description":"Six (6) organizations, which fulfilled these requirements (below), have already been selected for this Initiative. LTC facilities must execute a participation agreement with the ECCP prior to participating in the payment model. This agreement must also attest or state the LTC facility’s commitment to meeting and maintaining the above criteria through the end of the Initiative (we note that a facility’s ability to meet the demographic criteria of an average daily census of greater than 80 residents with greater than 40% of the total LTC facility census as long-stay Medicare enrollees in traditional FFS Medicare, may be outside of the facility’s control and may fluctuate throughout the period of performance. CMS will address these fluctuations on a case by case basis).\r\nExecuted agreements between LTC facilities and ECCPs for this phase of the Initiative may be submitted in lieu of a Letter of Intent (executed agreements preferred). For LTC facilities partnering with ECCPs for phase one of the Initiative, agreements for phase two should not supersede the existing agreements for phase one. Rather, these new agreements should supplement what has already been agreed upon. In addition to this documentation, the application is expected to address how the applicant will implement the cooperative agreement program, including how it will meet the clinical intervention requirements, and ultimately, meet the objectives of this Initiative. 2 CFR 200, Subpart E - Cost Principles applies to this program.","isApplicable":true}</t>
  </si>
  <si>
    <t>{"environmentalImpact":{"reports":[{"isSelected":false,"reportCode":"statement"},{"isSelected":false,"reportCode":"assessment"},{"isSelected":false,"reportCode":"ExecutiveOrder12372"},{"isSelected":true,"reportCode":"otherRequired"}]},"description":"This program is excluded from coverage under E.O. 12372."}</t>
  </si>
  <si>
    <t>Seven (6) organizations, which completed the review process as outlined below, have already been selected for this Initiative. _x000D_
_x000D_
The review process included the following:_x000D_
(1) An independent, objective review of applications will be conducted. The CMS review panel will assess the application based on the review criteria outlined in section V.1 above to determine the merits of the application and the extent to which it furthers the purposes of the Initiative. The review panel comments and recommendations will be condensed into a summary statement that will assist CMS in making the final award decision. CMS will use the information to judge the likelihood that the project will be successfully implemented and will have tangible, beneficial outcomes._x000D_
(2) A program integrity screening of the applicant, its affiliates, or any other relevant individuals or entities to determine if prior investigations, CMS administrative actions, or claims analysis indicate these entities present a high risk for fraud and abuse under the Initiative._x000D_
(3) Applications determined to be ineligible, incomplete, and/or non-responsive based on the initial screening may be eliminated from further review. However, the CMS/OAGM/GMO, in his or her sole discretion, may continue the review process for an ineligible application if it is in the best interest of the government to meet the objectives of the program</t>
  </si>
  <si>
    <t>{"flag":"yes","description":"Six (6) organizations, which fulfilled these requirements, have already been selected for this Initiative. \r\n\r\nPotential applicants were required to submit a non-binding Notice of Intent to Apply by September 9, 2015. Eastern Standard Tim in order to be eligible for a funding award. Applications were due by October 29, 2015, 5:00 p.m. Eastern Standard Time. \r\n","list":[{"start":"2016-03-21","end":"2020-10-23","description":"The period of performance is September 24, 2012 through September 23, 2016."}]}</t>
  </si>
  <si>
    <t xml:space="preserve">Cooperative agreement awards were made on September 24, 2012.  _x000D_
 _x000D_
</t>
  </si>
  <si>
    <t>{"awarded":"other","description":"The project period of performance is 48-months and is expected to last from September 2012 to September 2016.  No restriction is placed on the time permitted to spend the money awarded. ","awardedDescription":"Awards were made through cooperative agreements. "}</t>
  </si>
  <si>
    <t>[{"code":"program","isSelected":true,"description":"The six (6) award recipients must comply with the report requirements as outlined below:\r\n\r\nEnhanced care &amp; coordination providers will be funded based on their ability to execute their proposed work plan. The components of the work plan include, but are not limited to:\r\n\r\nThere will be a separate work plan for Group A and Group B. Each work plan will identify key milestones, tasks, interdependencies, and the responsible parties for each, as well as a related timeline. Each work plan should contain, at a minimum, target dates for the following: \r\n• In consultation with CMS, finalizing a list of LTC facilities to target for recruitment for Group A (this list should be large enough to form an adequate pool of prospective LTC facilities from which to screen and propose a final list of Group A LTC facilities to CMS). Confirming a primary and secondary contact at each prospective participating LTC facility. \r\n• Educating the targeted list of LTC facilities on all aspects of the Initiative \r\n• Educating and finalizing the list of respective practitioners at each LTC facility for both groups (can be different target dates for each group). \r\n• Completion of the recruitment of prospective LTC facilities for Group A. \r\n• Completion of screening of practitioners to confirm eligibility to participate and for final submission to CMS (for both groups). \r\n• Completion of the screening and prioritization of the list of LTC facilities to propose and submit to CMS for Group A. \r\n• For both groups, assessing LTC facilities’ current status as compared to the readiness review requirements (can be different target dates for each group). This will be tracked using a Readiness Review Tracker (see Appendix D for sample template). \r\n• For both groups, completion of requirements in order to pass the readiness review. \r\n• For Group B, a plan to implement any changes to the clinical intervention necessary to address any challenges identified to date, improve performance and to better coordinate the clinical intervention with the introduction of facility and practitioner payments. \r\n• Obtaining executed agreements for participation from each partnering LTC facility. \r\n\r\nTarget dates proposed should align with the deliverables described in this FOA. However, ECCPs may choose to propose earlier dates (e.g., obtain primary and secondary contacts for LTC facilities prior to the submission of an application for this FOA). The work plan will be reviewed regularly, as frequently as bi-weekly, and updated and provided to CMS, as needed. CMS may also share it with the State Medicaid agency and State survey and certification agency.\r\nCMS will regularly monitor operations. Awardees will be required to cooperate in providing the necessary data elements to CMS. CMS will contract with independent entities to assist in monitoring the programs and to conduct an independent evaluation. The six (6) award recipients must comply with the report requirements as outlined below:\r\n\r\nThe enhanced care &amp; coordination provider must submit a semi-annual electronic SF 425 via the Payment Management System. The report identifies cash expenditures against the authorized funds for the cooperative agreement. Failure to submit the report may result in the inability to access funds. The seven (7)six (6) award recipients must comply with the report requirements as outlined below:\r\n\r\nEnhanced care &amp; coordination providers will be measured and funded based on their ability to execute their proposed work plan. The components of the work plan include, but are not limited to:\r\n• Meeting proposed milestones and deliverables as outlined in the work plan and communications plan;\r\n• Satisfying all Enhanced Care &amp; Coordination Provider Activities, including a) submitting quarterly progress reports as scheduled and providing complete and accurate information for all required data fields in those reports and b) submitting timely, complete, and accurate semi-annual funding reports that show efficient use of cooperative agreement funds;\r\n• Participating in ongoing learning and diffusion activities, including those offered through the CMS Learning Community; and\r\n• Cooperating with operations support and evaluation efforts, including adapting models based on needed midcourse corrections.\r\nCMS will regularly monitor operations. Awardees will be required to cooperate in providing the necessary data elements to CMS. CMS will contract with independent entities to assist in monitoring the programs and to conduct an independent evaluation. The six (6) award recipients must comply with the report requirements as outlined below:\r\n\r\nThe enhanced care &amp; coordination provider shall detail how cooperative agreement funds were used for each six-month period. This information shall be provided to CMS using the SF 424A form and the Monthly Financial Plan template (Appendix D of the funding opportunity announcement). CMS will use this information, in addition to quarterly progress reports, to monitor operations. Within 30 calendar days of the end of each six-month period, the enhanced care &amp; coordination provider shall provide the completed SF 424A and relevant table from the Monthly Financial Plan. The six (6) award recipients must comply with the report requirements as outlined below:\r\n\r\nEnhanced care &amp; coordination providers will be measured and funded based on their ability to execute their proposed work plan. The components of the work plan include, but are not limited to:\r\n• Meeting proposed milestones and deliverables as outlined in the work plan and communications plan;\r\n• Satisfying all Enhanced Care &amp; Coordination Provider Activities, including a) submitting quarterly progress reports as scheduled and providing complete and accurate information for all required data fields in those reports and b) submitting timely, complete, and accurate semi-annual funding reports that show efficient use of cooperative agreement funds;\r\n• Participating in ongoing learning and diffusion activities, including those offered through the CMS Learning Community; and\r\n• Cooperating with operations support and evaluation efforts, including adapting models based on needed midcourse corrections.\r\nCMS will regularly monitor operations. Awardees will be required to cooperate in providing the necessary data elements to CMS. CMS will contract with independent entities to assist in monitoring the programs and to conduct an independent evaluation. \r\n"},{"code":"cash","isSelected":true,"description":"The seven (7) award recipients must comply with the report requirements as outlined below:\r\n\r\nThe enhanced care &amp; coordination provider must submit a semi-annual electronic SF 425 via the Payment Management System.  The report identifies cash expenditures against the authorized funds for the cooperative agreement.  Failure to submit the report may result in the inability to access funds."},{"code":"progress","isSelected":true,"description":"The seven (7) award recipients must comply with the report requirements as outlined below:\r\n\r\nEnhanced care &amp; coordination providers will be measured and funded based on their ability to execute their proposed work plan.  The components of the work plan include, but are not limited to:\r\n•\tMeeting proposed milestones and deliverables as outlined in the work plan and communications plan;\r\n•\tSatisfying all Enhanced Care &amp; Coordination Provider Activities, including a) submitting quarterly progress reports as scheduled and providing complete and accurate information for all required data fields in those reports and b) submitting timely, complete, and accurate semi-annual funding reports that show efficient use of cooperative agreement funds;\r\n•\tParticipating in ongoing learning and diffusion activities, including those offered through the CMS Learning Community; and\r\n•\tCooperating with operations support and evaluation efforts, including adapting models based on needed midcourse corrections.\r\nCMS will regularly monitor operations.  Awardees will be required to cooperate in providing the necessary data elements to CMS. CMS will contract with independent entities to assist in monitoring the programs and to conduct an independent evaluation.  \r\n"},{"code":"expenditure","isSelected":true,"description":"The seven (7) award recipients must comply with the report requirements as outlined below:\r\n\r\nThe enhanced care &amp; coordination provider shall detail how cooperative agreement funds were used for each six-month period. This information shall be provided to CMS using the SF 424A form and the Monthly Financial Plan template (Appendix D of the funding opportunity announcement).  CMS will use this information, in addition to quarterly progress reports, to monitor operations.  Within 30 calendar days of the end of each six-month period, the enhanced care &amp; coordination provider shall provide the completed SF 424A and relevant table from the Monthly Financial Plan."},{"code":"performanceMonitoring","isSelected":true,"description":"The seven (7) award recipients must comply with the report requirements as outlined below:\r\n\r\nEnhanced care &amp; coordination providers will be measured and funded based on their ability to execute their proposed work plan.  The components of the work plan include, but are not limited to:\r\n•\tMeeting proposed milestones and deliverables as outlined in the work plan and communications plan;\r\n•\tSatisfying all Enhanced Care &amp; Coordination Provider Activities, including a) submitting quarterly progress reports as scheduled and providing complete and accurate information for all required data fields in those reports and b) submitting timely, complete, and accurate semi-annual funding reports that show efficient use of cooperative agreement funds;\r\n•\tParticipating in ongoing learning and diffusion activities, including those offered through the CMS Learning Community; and\r\n•\tCooperating with operations support and evaluation efforts, including adapting models based on needed midcourse corrections.\r\nCMS will regularly monitor operations.  Awardees will be required to cooperate in providing the necessary data elements to CMS. CMS will contract with independent entities to assist in monitoring the programs and to conduct an independent evaluation.  \r\n"}]</t>
  </si>
  <si>
    <t>{"isApplicable":true,"description":"Not applicable."}</t>
  </si>
  <si>
    <t xml:space="preserve">The seven (6) award recipients must comply with the report requirements as outlined below:_x000D_
_x000D_
Enhanced care &amp; coordination providers must track data required for quarterly progress reports and semi-annual funding reports. </t>
  </si>
  <si>
    <t xml:space="preserve">(Cooperative Agreements) FY 17$28,152,584.00; FY 18 est $28,367,101.00; FY 19 est $0.00; FY 16$5,799,630.00; - </t>
  </si>
  <si>
    <t xml:space="preserve">The seven (6) organizations which received funding are: _x000D_
_x000D_
Alabama Quality Assurance Foundation – Alabama, _x000D_
HealthInsight of Nevada – Nevada, _x000D_
Indiana University – Indiana, _x000D_
The Curators of the University of Missouri – Missouri, _x000D_
The Greater New York Hospital Foundation, Inc. – New York City, and _x000D_
UPMC Community Provider Services - Pennsylvania. _x000D_
_x000D_
The awards ranged from: $5 million to $25 million to cover a four-year period of performance._x000D_
</t>
  </si>
  <si>
    <t xml:space="preserve">The background provided in the funding opportunity announcement describes relevant literature.  A list of references is also included.  </t>
  </si>
  <si>
    <t>{"flag":"none","description":"Not Applicable"}</t>
  </si>
  <si>
    <t>Nicole Perry7500 Security Blvd., Baltimore, MD 21214 Email:&lt; a href='mailto:Nicole.Perry@cms.hhs.gov'&gt;Nicole.Perry@cms.hhs.gov&lt;/a&gt;Phone: 410-786-8786;</t>
  </si>
  <si>
    <t>See Award Procedures (093)</t>
  </si>
  <si>
    <t>Mar 14,2012</t>
  </si>
  <si>
    <t>https://beta.sam.gov/fal/976e3392c72a41bd9d141cd9d9d02fb9/view</t>
  </si>
  <si>
    <t>Basic Center Program (BCP)</t>
  </si>
  <si>
    <t>{"list":[{"act":{"description":"Reconnecting Homeless Youth Act of 2008\r\nRunaway and Homeless Youth Act"},"publicLaw":{"congressCode":"110","number":"378 "},"USC":{"title":"34","section":"11001"},"authorizationTypes":{"USC":true,"act":true,"publicLaw":true},"usc":{"title":"34","section":"11001"}}]}</t>
  </si>
  <si>
    <t>The purpose of Part A of the RHY Act (Runaway and Homeless Youth Grant Program) is to establish or  strengthen locally controlled community-based programs that address the immediate needs of runaway and homeless youth and their families. Services must be delivered outside of the law enforcement, child welfare, mental health, and juvenile justice systems. The goals and objectives of the Basic Center Program are to: 1) alleviate problems of runaway and homeless youth; 2) reunite youth with their families, if deemed safe, and encourage the resolution of intra-family problems through counseling and other services; 3) strengthen family relationships and encourage stable living conditions for youth; and 4) help youth decide on constructive courses of action.</t>
  </si>
  <si>
    <t>States, localities, private entities, and coordinated networks of such entities are eligible to apply for a Basic Center Program grant unless they are part of the law enforcement structure or the juvenile justice system.  Federally recognized Indian organizations are also eligible to apply for grants as private, non-profit agencies.</t>
  </si>
  <si>
    <t>Runaway and homeless youth and their families are the beneficiaries. Services can be provided to youth up to the age of 18.</t>
  </si>
  <si>
    <t>{"description":"Nonprofit organizations must submit proof of nonprofit status. Applicable costs and administrative procedures will be determined in accordance with Part 75 of Title 45 of the Code of Federal Regulations.","isApplicable":true}</t>
  </si>
  <si>
    <t>{"description":"Application for Federal Assistance, Standard Form 424 must be submitted. Specific instructions are published via the Internet under the Form section at the following website address: http://www.acf.hhs.gov/grants."}</t>
  </si>
  <si>
    <t>All applications are reviewed by panels of nonfederal experts which assigns scores according to the published evaluation criteria.  The panels' scores are factored into the recommendations for funding. Scores and recommendations are reviewed by the Associate Commissioner of the Family and Youth Services Bureau, who makes recommendations to the ACYF Commissioner, who makes the final funding decisions.</t>
  </si>
  <si>
    <t>{"types":{"moe":false,"formula":true,"matching":true},"formula":{"title":"","chapter":"","part":"","subPart":"","publicLaw":"Reconnecting Homeless Youth Act","description":""},"matching":{"requirementFlag":"mandatory","percent":"10","description":"Federal share of grant is up to 90 percent. The nonfederal share may be in cash or in-kind contributions. "},"moe":{"description":""}}</t>
  </si>
  <si>
    <t>{"awarded":"other","description":"Grants are awarded competitively for project periods of up to 3 years.","awardedDescription":"Method of awarding/releasing assistance: annually."}</t>
  </si>
  <si>
    <t>[{"code":"program","isSelected":false,"description":""},{"code":"cash","isSelected":false,"description":"Reports are submitted quarterly using the SF-272 Federal Cash Transaction Report through the payment management system. "},{"code":"progress","isSelected":true,"description":"Funded applicants are required to submit semi-annual program narrative reports, a final program narrative at the completion of the three-year funding cycle as well as Runaway and Homeless Youth –Homeless Management Information System (RHY-HMIS) client service data reports. "},{"code":"expenditure","isSelected":true,"description":"Funded applicants are required to submit semi-annual SF-425 financial reports as well as a final SF- 425 financial report 90 days after the completion of the three-year funding cycle."},{"code":"performanceMonitoring","isSelected":true,"description":"Federal program specialists conduct on-site monitoring visits in concert with the information from RHY-HMIS to assess performance."}]</t>
  </si>
  <si>
    <t>All financial records are to be maintained 3 years after termination of the project or until an audit is completed, whichever occurs first.</t>
  </si>
  <si>
    <t xml:space="preserve">(Project Grants) FY 17$53,744,000.00; FY 18 est $54,439,000.00; FY 19 est $54,439,000.00; FY 16$51,310,582.00; - </t>
  </si>
  <si>
    <t>$100,000 to $200,000 per budget period. Average $168,535</t>
  </si>
  <si>
    <t>{"list":[{"fiscalYear":2016,"description":"It is anticipated that a total of 288 grants will be awarded, to include 95 for new start  programs and 193 grant awards to support existing programs.   A total of 296 grants were awarded, to include 98 for new programs and 198 grant awards to support existing programs. "},{"fiscalYear":2017,"description":"In 2017 a total of 282 grant awards were made, to include 101 for new programs and 181 grant awards to support existing programs."},{"fiscalYear":2018,"description":"It is anticipated a total of 296 grants will be awarded with 97 being new awards and 199 awards to support existing programs. "},{"fiscalYear":2019,"description":"It is anticipated a total of 286 grants will be awarded with 96 being new awards and 190 awards to support existing programs."}],"isApplicable":true}</t>
  </si>
  <si>
    <t>Contact Headquarters Office listed below for available literature.  You may also get information on the Family and Youth Services Bureau website at the following address http://www.acf.hhs.gov/programs/fysb under the "About" section.  _x000D_
_x000D_
Information is also available through the National Clearinghouse on Families and Youth, 5515 Security Lane, Suite 800, North Bethesda, MD 20852.  Telephone: (301) 608-8098.  Fax: (301) 608-8721. The National Clearinghouse on Families and Youth website address is www.ncfy.com.</t>
  </si>
  <si>
    <t>{"flag":"none","description":"Contact: Administration for Children and Families, Regional Offices, Family and Youth Services Bureau, Division of Adolescent Development and Support"}</t>
  </si>
  <si>
    <t>Christopher Holloway 330 C Street, SW, Washington, DC 20201 Email:&lt; a href='mailto:christopher.holloway@acf.hhs.gov'&gt;christopher.holloway@acf.hhs.gov&lt;/a&gt;Phone: (202) 205-9560   ;</t>
  </si>
  <si>
    <t>http://www.acf.hhs.gov/programs/fysb.</t>
  </si>
  <si>
    <t xml:space="preserve">93.557 Education and Prevention Grants to Reduce Sexual Abuse of Runaway, Homeless and Street Youth; 93.550 Transitional Living for Homeless Youth; </t>
  </si>
  <si>
    <t>An assessment is made on the basis of the degree to which: (1) the likelihood that the proposal will provide necessary services including emergency shelter, counseling, and aftercare to runaway and other homeless youth and their families; (2) reasonableness of cost of these services; and (3) qualifications of staff. Applications will be evaluated based on the criteria published in the Funding Opportunity Announcement located on the following website address:  http://www.acf.hhs.gov/grants.</t>
  </si>
  <si>
    <t>https://beta.sam.gov/fal/fa3a201bf6a340bc83abe6a04f6517d9/view</t>
  </si>
  <si>
    <t>ACA - State Innovation Models:  Funding for Model Design and Model Testing Assistance</t>
  </si>
  <si>
    <t>State Innovation Models (SIM)</t>
  </si>
  <si>
    <t>{"list":[{"act":{"description":"Section 1115A of the Social Security Act (Added by Section 3021 of the Affordable Care Act)"},"authorizationTypes":{"USC":false,"act":true,"statute":false,"publicLaw":false,"executiveOrder":false}}]}</t>
  </si>
  <si>
    <t xml:space="preserve">The Center for Medicare and Medicaid Innovation (Innovation Center) announces the second round of funding for the State Innovation Models (SIM) program.  SIM is based on the premise that state innovation with broad stakeholder input and engagement, including multi-payer models, will accelerate delivery system transformation to provide better care at lower costs.  SIM is focused on public and private sector collaboration to transform the state’s delivery system.  SIM provides financial and technical support to states to test the ability of state governments to use their regulatory and policy levers to accelerate health transformation.  In Round 1, CMS partnered with 6 Model Test states to implement state-wide health transformation strategies and 19 Model Design states to develop and refine State Healthcare Innovation Plans to guide future implementation efforts._x000D_
_x000D_
Drawing on lessons from the funding opportunity released in Round 1, State Innovation Models: Funding for Model Design and Testing Assistance (CMS-1G1-12-001) (Round 1 FOA), Round 2 of SIM specifies additional parameters that CMS believes correlate with successful state-wide health transformation. These parameters are described in this Funding Announcement in the form of requirements for Round 2 applications. CMS will fund up to 12 Model Test states with approximately $20-100 million grants per state, with funding based in part on the size of the state population and the scope of the transformation proposal. Additionally, CMS will provide up to $3 million per state for up to 15 Model Design cooperative agreements to design new State Health System Innovation Plans or enhance existing plans developed in Round 1. All Round 1 Model Design states must apply for Round 2 of SIM. The Round 1 FOA indicated that states receiving Round 1 Model Design awards must submit a Model Testing proposal for the Round 2 FOA.  CMS is amending that requirement to submit a testing proposal in Round 2, so that a Model Design state may either apply for a Model Test award or may apply for a second Model Design award in order to enhance their State Health System Innovation Plan for future testing. _x000D_
</t>
  </si>
  <si>
    <t xml:space="preserve">CMS invites the 50 state Governor’s Offices, United States Territories Governors’ Offices (American Samoa, Guam, Northern Mariana Islands, Puerto Rico, and the Virgin islands), and the Mayor’s Office of the District of Columbia to apply. _x000D_
• Only one application from a Governor per state is permitted for either a Model Design or a Model Test award (assuming the state applied and was not selected for funding under the first round of Model Test awards). _x000D_
• A state cannot receive multiple Round 2 Model Design or Model Test awards. _x000D_
• A state cannot receive both a Round 2 Model Design award and a Round 2 Model Test award. _x000D_
• Each application must include a letter from the Governor (or the Mayor, if from the District of Columbia) officially endorsing the application for a Model Design award or for a Model Test award. _x000D_
• States currently engaged in a Model Test award with CMS are NOT eligible to apply for funding under Round 2. _x000D_
_x000D_
A state may propose that an outside organization focused on quality and state delivery system transformation, such as a non-profit affiliated with the State Department of Health or a public-private partnership supported by the Governor’s Office, receive and administer funds through a Model Design or Model Test award. The Governor’s Office must submit such requests in writing to CMS with its Letter of Intent and include a justification for the request and an attestation that the state will actively participate in all activities described in its proposal. Approval of such requests will be at the sole discretion of CMS. Only one such request supported by the Governor will be allowed per state. A state pursuing this approach will still be expected to address all of the required areas described in this FOA. _x000D_
_x000D_
Eligibility Threshold Criteria: _x000D_
• All applicants must have submitted a required letter of intent to the programmatic point of contact in Section VI. Agency Contacts by June 6, 2014. If a letter of intent has not been submitted by the required due date, any subsequent application submitted by the entity will be ineligible. See Section IV.2.A, Letter of Intent to Apply, for more information._x000D_
• Application deadline: Applications not received by the application deadline (TBD) through www.grants.gov will not be reviewed._x000D_
• Application requirements: Applications will be considered for funding only if the application meets the requirements outlined in Section III, Eligibility Information and Section IV, Application and Submission Information. _x000D_
• Page limits: Model Test applications shall not be more than 55 pages in length. Model Design applications shall not be more than 27 pages in length. Both types of applications must be limited to the page maximums, sequence of sections, and section content specified in Section IV.2 Content and Form of Application Submission, parts C &amp; D._x000D_
• In addition, applications should include attestations of support from key stakeholders. The letters of support will not be included in the page limits for applications. The letters should attest to stakeholders’ active engagement in the model and must contain specific information about how the stakeholders will contribute to the SIM process. _x000D_
• The standard forms, project abstract, Governor’s endorsement, and curriculum vitae are also not included in these page limits. _x000D_
States are strongly encouraged to review the criteria information provided in Section V of the FOA, Application Review Information, to help ensure that the proposal adequately addresses all the criteria that will be used in evaluating applications and determining appropriate funding levels for each award. _x000D_
Beneficiary Eligibility (082): _x000D_
The emphasis is on targeting Medicare, Medicaid, and CHIP populations. _x000D_
_x000D_
Proposals will describe the target populations, geographic areas, or communities that will be the focus of service delivery and payment model testing, the current quality and beneficiary experience outcomes including current health population status, and the specific improvement targets expected from the model. _x000D_
</t>
  </si>
  <si>
    <t xml:space="preserve">The emphasis is on targeting Medicare, Medicaid, and CHIP populations. _x000D_
_x000D_
Proposals will describe the target populations, geographic areas, or communities that will be the focus of service delivery and payment model testing, the current quality and beneficiary experience outcomes including current health population status, and the specific improvement targets expected from the model. _x000D_
</t>
  </si>
  <si>
    <t>{"description":"Employer Identification Number: All applicants must have a valid Employer Identification Number (EIN) assigned by the Internal Revenue Service. \r\n\r\nDun and Bradstreet (D&amp;B) Data Universal Numbering System (DUNS number): All applicants must have a Dun and Bradstreet (D&amp;B) Data Universal Numbering System (DUNS) number in order to apply. The DUNS number is a nine-digit identification number that uniquely identifies business entities. Obtaining a DUNS number is free. To obtain a DUNS number, access the following website: www.dunandbradstreet.com or call 1-866-705-5711. See Section IV, Application and Submission Information, for more information on obtaining a DUNS number. \r\n\r\nAll applicants must register in the System for Award Management (SAM) database (formerly CCR) (https://www.sam.gov/portal/public/SAM) in order to be able to submit an application at http://www.grants.gov. The SAM process is a separate process from submitting an application. Applicants should begin the SAM registration process as soon as possible after the announcement is posted to ensure that it does not impair your ability to meet required submission deadlines. In order to register, applicants must provide their DUNS and EIN numbers. Additional information about SAM is available at https://www.sam.gov/portal/public/SAM/. \r\n\r\nApplicants must successfully register with SAM prior to submitting an application or registering in the Federal Funding Accountability and Transparency Act Subaward Reporting System (FSRS) as a prime awardee user. Organizations must report executive compensation as part of the registration profile at https://www.sam.gov/portal/public/SAM by the end of the month following the month in which this award is made, and annually thereafter (based on the reporting requirements of the Federal Funding Accountability and Transparency Act (FFATA) of 2006 (Pub. L. 109-282), as amended by Section 6202 of Public Law 110-252 and implemented by 2 CFR Part 170)). Primary awardees must maintain a current registration with the SAM database, and may make subawards only to entities that have DUNS numbers. See Section VI, Award Administration Information, for more information on FFATA. \r\nThe Grants Management Specialist assigned to monitor the subaward and executive compensation reporting requirements is Iris Grady, who can be reached at divisionofgrantsmanagement@cms.hhs.gov. 2 CFR 200, Subpart E - Cost Principles applies to this program. \r\n","isApplicable":true}</t>
  </si>
  <si>
    <t>{"description":"This Funding Announcement offers two separate funding opportunities: (1) Model Test awards and (2) Model Design awards. \r\n\r\nModel Test: Proposal Requirements\r\n\r\nThe Innovation Center will award up to 12 Model Test awards to states through this Funding Announcement. Model Test awards will provide financial and technical support to implement fully developed proposals for successful state-wide transformation. Awards will range from $20-100 million per state totaling $700 million over a four-year period, based on the size of the state’s population and the scope of the proposal. If a Model Test applicant is not selected for a Model Test award, CMS may select the state/entity for a Model Design award if (1) after all possible states/entities which applied for Model Design awards are selected and funding is still available to issue additional Model Design awards (not to exceed overall maximum of 15 Model Design awards); and (2) CMS determines the state/entity is not ready for a Model Test award and would benefit from Model Design funding. States currently engaged in a Model Test award with CMS will not be eligible to apply for funding in Round 2.\r\n\r\nThe selection criteria for the Round 2 Model Test application will be based on a state’s ability to successfully apply policy and regulatory levers over the award performance period to address three focus areas: (1) improving population health; (2) transforming health care delivery systems; and (3) decreasing per capita total health care spending. During the selection process, CMS will require additional discussions with applicants regarding their proposals. Selection for a Round 2 Model Test will not constitute nor guarantee approval of a request for a Medicaid State Plan Amendment (SPA) or a Medicaid 1115 Waiver. States seeking a Medicaid SPA or Medicaid 1115 waiver may do so under established processes. \r\n\r\nIn addition to an expert panel review, selected applicants for Model Test cooperative agreements will be required to present their Round 2 proposals. Selected applicants will be invited and strongly encouraged to present their proposal in person, or conversely can present virtually to a panel comprised of external experts as well as HHS leadership. The state’s presentation must be led by a cabinet-level health official, such as the Secretary of Health, and include providers and commercial payers who have committed to actively participate in the model. In the case of public-private partnership entities applying for a state innovation model test, senior leaders from the private and public sector, including senior leaders of the applicant entity, shall be present. All travel expenses incurred by applicants will not be reimbursed by CMS nor can they be reimbursed by any funding awarded under this FOA. In addition, if a state does not participate in the required presentation, it will not be eligible for funding. \r\n\r\nModel Test applications must address the following required areas: \r\n\r\nA. Model Test Project Narrative. The state must produce a detailed and fully developed proposal capable of creating state-wide health transformation for the preponderance of care within the state. For each individual element and/or program in the test proposal, the state must highlight how the element or program will (1) improve population health; (2) transform the health care delivery system; and/or (3) decrease per capita health care spending, drawing on a supporting evidence base. \r\n\r\nB. While Round 2 provides states with significant flexibility to design contextually-specific plans for state-wide health transformation, each proposal must also include the following core elements:\r\n\r\n(1) Plan for improving Population Health. The state must develop a state-wide plan to improve population health during the project period. The state will be offered the opportunity to obtain technical support from the Centers for Disease Control in developing the plans. The plans should include integration of population health strategies with public health officials and health care delivery systems for all populations. At a minimum, plans should address the core measures identified in the population health metrics document, namely: tobacco use and the incidence of obesity, and diabetes. (See Appendix 1.) In addition, states should consider integrating state strategies to address child wellness and prevention priorities, as applicable, including such factors as reducing childhood obesity, preventing early childhood dental caries, and addressing maternal depression to foster healthy child development.\r\n\r\n(2) Health Care Delivery System Transformation Plan. CMS has identified the following characteristics to be closely associated with transformed health care delivery systems:\r\na. Providers across the state and across the care continuum participate in integrated or virtually integrated delivery models;\r\nb. Over 80% of payments to providers from all payers are in fee-for-service alternatives that link payment to value;\r\nc. Every resident of the state has a primary care provider who is accountable both for the quality and for the total cost of their health care;\r\nd. Care is coordinated across all providers and settings;\r\ne. There is a high-level of patient engagement and quantifiable results on patient experience;\r\nf. Providers leverage the use of health information technology to improve quality;\r\ng. There is an adequate health care workforce to meet state residents’ needs; \r\nh. Providers perform at the top of their license and board certification;\r\ni. Performance in quality and cost measures is consistently high;\r\nj. Population health measures are integrated into the delivery system; and\r\nk. Data is used to drive health system processes.\r\n\r\nThe state must describe in detail how it will engage providers in health care delivery system transformation across the state, working towards the goals described above. \r\n\r\nCMS recognizes that individual state proposals will vary considerably. However, in reviewing the Health Care Delivery Transformation Plan, and the proposed cost and quality targets, CMS will consider state, regional, and national demographics, proposal parameters, alignment/overlap of existing CMS programs, and other factors that impact health. \r\n\r\nOne or more specific payment and/or service delivery models that include, but are not limited to, the state’s Medicaid population, state employee population, and/or commercial payers’ populations. The payment and/or service delivery models must identify the targeted populations, the number of beneficiaries served, the number of participating providers, and the services to be delivered. CMS encourages applicants to propose payment models that directly align with one or more existing Medicare programs, demonstrations, and/or models, such as accountable care organizations (ACOs), primary care medical homes, and bundled payment programs. Medicare’s participation is not guaranteed and will be assessed on a case-by-case basis after thorough review of the proposed model.\r\n\r\nAs SIM aims to reach a preponderance of a state’s population and Medicaid can serve as an important lever for driving health care delivery system transformation, the state should describe any Medicaid expansion activities and the percentage of the state’s population that is covered by Medicaid. \r\n\r\nThe state must commit to using multiple regulatory authorities to influence the structure and performance of the state’s health care system. Regulatory authorities whose uses are envisioned under SIM include, but are not limited to the following:\r\n\r\na. Aligning certificate of need processes and criteria (if applicable) to reinforce accountable care and delivery system transformation or developing alternative approaches to certificate of need programs, such as community-based approaches that could include voluntary participation by all providers and payers; \r\nb. Developing regulatory approaches to improve the effectiveness, efficiency and appropriate mix of the health care work force, such as through professional licensure/accreditation of providers and/or expanding scope of practice statutes; \r\nc. Creating opportunities to align state regulations and requirements for health insurers with the broader goals of multi-payer delivery system and payment reform; \r\nd. Integrating value-based principles into health insurance exchange Qualified Health Plan (QHP) certification processes, state employee plans, or Medicaid managed care plans including through selective contracting with carriers to provide health care coverage plans that provide the most competitive combination of value, quality, and choice; and\r\ne. Requiring academic medical centers and professional schools to integrate transformation-based teachings into medical education programs.\r\n\r\nf. This list is not intended to be exhaustive. States may propose alternative regulatory authorities that support delivery system transformation to satisfy this requirement in consultation with CMS.\r\n\r\nCMS recognizes that health information technology and data analytics will be important to achieving optimal efficiency and improved outcomes in state-wide health care delivery. States may propose to use SIM funds for the implementation of specific technology, software, applications, or other analytical tools as part of state infrastructure development to support the Model Test as long as the state provides a clear strategy for how, if applicable, the technological approach will be financed in addition to SIM, how it will not supplant other funding sources, and how it will be sustained after the cooperative agreement period has ended. Proposals must document the current state of health information technology adoption and utilization in the state, including current EHR adoption levels, percentage of providers meeting Meaningful Use requirements in the EHR Incentive Programs, and use of technology to support HIE activities. The Model Test proposals must also provide detailed descriptions for health information technology plans in the following domains:\r\n\r\na. Governance: Describe how state leadership will direct the planning and oversight of implementation; supply a comprehensive plan to implement infrastructure to support the Model Test that leverages existing assets and aligns with federally-funded programs and state enterprise IT systems; and explain how the governance structure will incorporate and expand existing public/private health information exchanges, including those operated by ACOs.\r\nb. Policy: Describe policy and regulatory levers that will be used to accelerate standards based health information technology adoption to improve care in the state Model Test; describe methods to improve transparency and encourage innovative uses of data; offer a plan for promotion of patient engagement and shared-decision making; and propose multi-payer strategies to enable and expand the use of health information technology.\r\nc. Infrastructure: Describe how the state will implement analytical tools and use data driven evidence based approach to coordinate and improve care across the state Model Test; offer plans to utilize telehealth and perform remote patient monitoring to increase access to care and the timeliness of care; articulate plans to use standards based health IT to enable electronic quality reporting; explain how public health IT systems (such as clinical registry systems) will be integrated; and describe how support of electronic data will drive quality improvement at the point of care.\r\nd. Technical Assistance: Define how the state will provide technical assistance to providers; identify targeted provider groups that will receive assistance and what services will be delivered; and identify how the state intends to extend resources to providers ineligible for Meaningful Use incentive payments, if applicable.\r\n\r\nThis list is not intended to be exhaustive. States may propose alternative approaches to data analytics and health information technology that support delivery system transformation. States will be offered the opportunity to obtain technical support from the Office of the National Coordinator for Health IT in developing the plans.\r\n\r\nIn addition to explaining the individual components of the test, the State must address its rationale for how the specified elements and/or programs, in combination, will achieve state-wide health transformation.\r\n\r\nStates may elect to focus on select areas of the state and/or to sequence elements or programs in the test geographically or temporally. The state should identify the test’s geographic scope in this section and address any sequencing of individual elements and/or programs in its response to “Section I.4.A.iv., Operational Plan,” below. \r\n\r\nThe state must demonstrate how it will use its unique role as a stakeholder convener to accelerate state-wide health transformation. The state must (1) demonstrate that there are a significant number of key stakeholders representative of the entire state population engaged and actively committed to the implementation of the state’s Model Test proposal and (2) present a clear and pragmatic strategy for maintaining stakeholder commitment throughout implementation of the proposed test. Stakeholders must include health care providers/systems, commercial payers/purchasers, state hospital and medical associations, community-based and long term support providers, consumer advocacy organizations, and, as applicable, tribal communities.\r\n\r\nThe state must submit attestations of support from each identified stakeholder as part of its application (template provided in Appendix 3). Notwithstanding the above, representatives from stakeholder organizations must be prepared to travel to CMS or participate in a virtual teleconference during the selection process to discuss their commitment to the state’s proposal. \r\n\r\nThe state must provide plans to develop a state-wide plan to align quality measures across all payers in the state. If the state and key stakeholders have not yet reached consensus on such a plan at the time of submission, the proposal must describe in detail any progress to date on quality measure alignment, including the successes and challenges faced, and must articulate a path for developing a realizable plan by the conclusion of the up to 12 month pre-implementation period. The plan should also demonstrate the payers’ commitment to reducing the administrative and/or non-clinical burden to providers in the state.\r\n\r\nThe state must provide quantifiable measures for regularly monitoring the impact of its proposed model, including the effectiveness of the policy and regulatory levers applied under the Model Test, on the three key outcomes of (1) strengthening population health; (2) transforming the health care delivery system; and (3) decreasing per capita health care spending. Measures should be selected with a focus on the particularized state health demographics and health needs the Model Test proposal aims to address. All quality and cost measures must use the state’s entire population in the denominator. Examples of measure domains that may apply include: \r\n\r\n• Population health: percentage of state residents using tobacco \r\n• Health care delivery system transformation: percentage of state residents attributed to a primary care doctor\r\n• Per capita cost spending: per capita Medicare inpatient costs\r\n\r\nFinal measures will be refined in conjunction with CMS during the up to 12 month pre-implementation period.\r\n\r\nThe state also will be responsible for monitoring and reporting to CMS on the progress and impact of its Model Test at regular intervals. In addition, CMS will conduct an independent evaluation of funded proposals in accordance with the requirements set forth in Section 1115A of the Social Security Act (added by Section 3021 of the Affordable Care Act). \r\n\r\nThe state must identify all existing health care innovation initiatives occurring within the state, including CMS, HHS, federal, and external initiatives (e.g., the Robert Wood Johnson Foundation Aligning Forces for Quality program), and demonstrate how the proposal aligns with these health care innovation efforts. The state must describe how the proposal will (1) coordinate with and build upon existing initiatives and (2) ensure that federal funding will not be used for duplicative activities, or to supplant current federal or state funding. For example, if a state is participating in the State Financial Alignment Model, the state should describe how the State Financial Alignment Model complements the state’s proposed SIM model.\r\n\r\nAs part of its application, the state must submit a SF-424A and a budget narrative. The budget narrative must be consistent with the SF-424A and Model Test requirements as well as limit overhead and administrative costs to no more than 10% of direct costs. States should indicate other resources that will aid in implementing the Model Test plan. See Section IV. 2. Content and Form of Application Submission for more information.\r\n\r\nAs part of its application, the state must submit a Financial Analysis. The Financial Analysis must estimate the proposal’s return on investment for the Model, and specifically for Medicare, Medicaid, and/or CHIP populations, over the performance period of the award as well as on a projected annualized basis after the term of the award is finished. The state must explain how its interventions will reduce total cost of care for the beneficiaries its model serves. The Financial Analysis also must provide financial models explaining the logic driving their forecasted cost of care savings.\r\n\r\nThe state must obtain and submit an external actuarial certification of their Financial Analysis with their application. A qualified actuary who is a member of the American Academy of Actuaries must complete the external certification. The CMS Office of the Actuary will assist in reviewing the reasonableness of the estimated cost to the government, and will review the potential for federal savings. The external actuarial certification, as well as the review of the CMS Actuary, will be considered in final selection of Model Test awards.\r\n\r\nThe state must submit a detailed Operational Plan that describes the activities and budgets for each year of the model and provide a detailed timeline for implementation and major milestones for successfully executing the Plan. The Operational Plan must show how the applicant plans to scale implementation activities to ramp up to an operational start within twelve months of receiving funding. The applicant must also establish accountability targets for the project, including specific quarterly milestones and metrics associated with each investment or activity that would be financed in whole or in part by this award. Projected quarterly targets for the test period should indicate the number and/or proportion of health care providers, hospitals, and beneficiaries that will be engaged by each Model Test component. The Operational Plan must also address any assumptions made and risks to the operational timeline, probability and impact of identified risks actually occurring, and projected strategies for mitigating identified risks.\r\n\r\nIn addition, the application should show that the applicant has the resources and track record needed to operate the model and report on the progress it is making during the operation. Applicants shall include a list of key personnel; and for each person on this list, applicants should describe their relevant background, their roles, and overall responsibility. Applicants should address the Governor’s existing and future involvement in the model’s design and implementation, and the state agencies and/or departments that will be actively involved in executing the model.\r\n\r\nApplicants may also propose an operational plan that implements their State Health System Innovation Plan through a public-private partnership. Under such an approach, the state must demonstrate active engagement and participation in the public-private partnership. \r\n\r\nModel Design: Proposal Requirements \r\n\r\nThe Innovation Center will award up to 15 Model Design states through this Funding Announcement. Model Design awards will provide financial and technical support to design proposals for successful state-wide transformation. Awards will range from $1-3 million over a one-year project period. \r\n\r\nEligible states include both those that did not participate in Round 1, as well as Round 1 Model Design states that met the terms and condition of the Round 1 project but require additional design work in order to implement the plan (i.e. increased stakeholder engagement, measurable public health value, cost and quality targets). Round 1 Model Design state proposals shall include the extent to which the state will develop a design that enhances the existing state plan for delivery transformation. To the extent feasible, Round 2 Model Design awardees will be required to implement and test the plans they develop. \r\n\r\nModel Design applications must address the following required areas: \r\n\r\nThe state must demonstrate a clear process for designing or refining a plan with the engagement of multiple components of state government. The state should address the elements detailed in Section I.4.A.i, Model Test Project Narrative, and listed by name below, including specifically identifying the levers the state will aim to incorporate into a comprehensive state plan, such as the state’s Medicaid program, state employee health plans, and stated-owned academic medical centers. In their design plans, states must explain the unique features of their design efforts and their strategies for designing a plan that aligns with existing CMS efforts. Further, state plans must include multiple payers. This narrative must include a modified stakeholder engagement strategy, as outlined in Section I.4.B.i.6 below.\r\n\r\no Plan for Improving Population Health \r\no Health Care Delivery System Transformation Plan\r\no Payment and/or Service Delivery Model\r\no Leveraging Regulatory Authority\r\no Health Information Technology\r\no Stakeholder Engagement. The application must identify the proposed stakeholders that will actively participate in the Model Design process and present a clear and pragmatic strategy for engaging and maintaining their commitment to developing a State Health System Innovation Plan. States are expected to work with a broad group of stakeholders representative of the entire state population in their Model Design process, including, but not limited to, a significant number of health care providers/systems, long term service and supports providers, commercial payers, state hospital and medical associations, tribal communities and consumer advocacy organizations. The state must describe the strategy for designing a state health plan that includes multi-payer payment innovation and measure alignment. \r\no Quality Measure Alignment\r\no Monitoring and Evaluation Plan\r\no Alignment with State and Federal Innovation\r\n\r\nAs part of its application, the state must submit a SF-424A and a budget narrative. The budget narrative must be consistent with the SF-424A and Model Design requirements as well as limit overhead and administrative costs to no more than 10% of direct costs. States should indicate other resources that will aid in designing the State Health System Innovation Plan. See Section IV. 2. Content and Form of Application Submission for more information.\r\n\r\nAs part of its application, the state must submit a Financial Analysis. The Financial Analysis must, at minimum, describe the populations being addressed and their respective total medical and other services costs as per member per month and population total. If known, the Financial Analysis should also describe (1) anticipated cost savings resulting from specified interventions, including the types of costs that will be affected by the model and the anticipated level of improvement by target population and (2) expected total cost savings and return on investment for the overall state model and basis for expected savings (previous studies, experience, etc.). \r\n\r\nThe state must submit a detailed Operational Plan that describes the activities and budgets for the performance period of the award and a detailed timeline for the design process with major milestones. The plan should also include roles and responsibilities of key partners and payer participants (if applicable) and major milestones and dates for successfully executing the Operational Plan. Applicants also should include a list of key personnel; for each person on this list, applicants should describe their relevant background, their roles, and overall responsibility. Applicants should address the Governor’s existing and future involvement in the model’s design and implementation, and the state agencies and/or departments that will be actively involved in designing the model.\r\n\r\nApplicants may also propose an operational plan that seeks to design the State Health System Innovation Plan through a public-private partnership. Under such an approach, the state must demonstrate active engagement and participation in the public-private partnership. \r\n\r\nThe operational plan must also address any assumptions made and risks to the operational timeline, and projected strategies for mitigating identified risks.\r\n\r\nThe Funding Opportunity Announcement serves as the application package for this cooperative agreement and contains all the instructions to enable a potential applicant to apply. The application should be written primarily as a narrative with the standard forms required by the Federal government for all cooperative agreements. A separate and complete application must be submitted for each type of submission and for each round of submission. \r\nA non-binding letter of intent to apply must be submitted to the CMS programmatic contact listed in Section VI. Agency Contacts by June 6, 2014. Entities which do not submit a letter of intent by this deadline will be ineligible to apply. As explained in Section III. Eligibility Information, a Governor must submit an official request, along with its letter of intent, if it plans to propose that an outside organization focused on quality and state delivery transformation, such as a non-profit affiliated with the State Department of Health or a public-private partnership supported by the Governor’s Office, receives and administers funds through a Model Design or Model Test award. A justification must be included with the request as well as an attestation that the state will actively participate in all activities described in the proposal. Approval of such requests will be at the sole discretion of CMS. Only one application supported by the Governor will be allowed per state. \r\nApplication materials will be available for download at http://www.grants.gov. Please note that HHS requires applications for all announcements to be submitted electronically through http://www.grants.gov. For assistance with Grants.gov, contact support@grants.gov or call 1-800-518-4726. The Funding Opportunity Announcement can also be viewed on the Innovation Center website at http://innovations.cms.gov. \r\nSpecific instructions for applications submitted via http://www.grants.gov: \r\n• You can access the electronic application for this project at http://www.grants.gov. You must search the downloadable application page by the CFDA number shown on the cover page of this announcement. \r\n• At the http://www.grants.gov website, you will find information about submitting an application electronically through the site, including the hours of operation. HHS strongly recommends that you do not wait until the application due date to begin the application process through http://www.grants.gov, because of the time needed to complete the required registration steps.\r\n• All applicants under this announcement must have an Employer Identification Number (EIN) to apply. Please note, the time needed to complete the EIN registration process can be substantial, and applicants should therefore begin the process of obtaining an EIN immediately upon posting of this FOA to ensure the EIN is received in advance of application deadlines.\r\n• All applicants, as well as sub-recipients, must have a Dun and Bradstreet (D&amp;B) Data Universal Numbering System (DUNS) number at the time of application in order to be considered for a grant or cooperative agreement. A DUNS number is required for using the Government-wide electronic portal, www.grants.gov. The DUNS number is a nine-digit identification number that uniquely identifies business entities. To obtain a DUNS number, access the following website: www.dunandbradstreet.com or call 1-866-705-5711. This number should be entered in the block with the applicant's name and address on the cover page of the application (Item 8c on the Form SF 424, Application for Federal Assistance). The name and address in the application should be exactly as given for the DUNS number. Applicants should obtain this DUNS number as soon as possible after the announcement is posted to ensure all registration steps are completed in time.\r\n• Authorized Organizational Representative: The Authorized Organizational Representative (AOR) who will officially submit an application on behalf of the organization must register with Grants.gov for a username and password. AORs must complete a profile with Grants.gov using their organization’s DUNS Number to obtain their username and password, at http://grants.gov/applicants/get_registered.jsp. AORs must wait one business day after registration in SAM before entering their profiles in Grants.gov. Applicants should complete this process as soon as possible after successful registration in SAM to ensure this step is completed in time to apply before application deadlines.\r\n• When an AOR registers with Grants.gov to submit applications on behalf of an organization, that organization’s E-Biz point-of-contact will receive an e-mail notification. The e-mail address provided in the profile will be the e-mail used to send the notification from Grants.gov to the E-Biz POC with the AOR copied on the correspondence. \r\n• The E-Biz POC must then login to Grants.gov (using the organization’s DUNS number for the username and the special password called “M-PIN”) and approve the AOR, thereby providing permission to submit applications. \r\n• Any files uploaded or attached to the Grants.Gov application must be PDF file format and must contain a valid file format extension in the filename. Even though Grants.gov allows applicants to attach any file format as part of their application, CMS restricts this practice and only accepts PDF file formats. Any file submitted as part of the Grants.gov application that is not in a PDF file format, or contains password protection, will not be accepted for processing and will be excluded from the application during the review process. In addition, the use of compressed file formats such as ZIP, RAR, or Adobe Portfolio will not be accepted. The application must be submitted in a file format that can easily be copied and read by reviewers. It is recommended that scanned copies not be submitted through Grants.gov unless the applicant confirms the clarity of the documents. Pages cannot be reduced in size, resulting in multiple pages on a single sheet, to avoid exceeding the page limitation. All documents that do not conform to the above constraints will be excluded from the application materials during the review process.\r\n• After you electronically submit your application, you will receive an automatic email from http://www.grants.gov that contains a Grants.gov tracking number. Please be aware that this notice does not guarantee that the application will be accepted by Grants.gov. Rather, this email is only an acknowledgement of receipt of the application by Grants.gov. All applications must be validated by Grants.gov before they will be accepted. Please note, applicants may incur a time delay before they receive acknowledgement that the application has been validated and accepted by the Grants.gov system. In some cases, the validation process could take up to 48 hours. If for some reason the application is not accepted, then the applicant will receive a subsequent notice from Grants.gov indicating that the application submission has been rejected. Applicants s</t>
  </si>
  <si>
    <t>Affordable Care Act State Health Insurance Assistance Program (SHIP) and Aging and Disability Resource Center (ADRC) Options Counseling for Medicare-Medicaid Individuals in States with Approved Financial Alignment Models</t>
  </si>
  <si>
    <t>SHIP and ADRC Options Counseling for Medicare-Medicaid Individuals in States with Approved Financial Alignment Models</t>
  </si>
  <si>
    <t>{"list":[{"act":{"description":"This solicitation is being issued under section 1115A of the Social Security Act (added by section 3021 of the Patient Protection and Affordable Care Act (P.L. 111-148)), which authorizes the Innovation Center to test innovative payment and service delivery models to reduce program expenditures under Medicare, Medicaid, and the Children’s Health Insurance Program while preserving or enhancing the quality of care."},"authorizationTypes":{"USC":false,"act":true,"statute":false,"publicLaw":false,"executiveOrder":false}}]}</t>
  </si>
  <si>
    <t xml:space="preserve">The goal of this Funding Opportunity is to provide funding over a three year period to states that have signed a Memorandum of Understanding (MOU) with CMS to implement a CMS-approved State Financial Alignment Initiative. In April 2011, the Medicare-Medicaid Coordination Office awarded design contracts to 15 states to implement State Demonstrations to Integrate Care for Medicare-Medicaid Individuals.  Subsequently, CMS released a letter to State Medicaid Directors which discussed two models for integrating care and aligning financial incentives for Medicare and Medicaid as part of CMS’ Financial Alignment Initiative, a joint initiative of the Innovation Center and the Medicare Medicaid Coordination Office, under which States and CMS will collaborate to integrate care and financing for Medicare-Medicaid individuals. The Financial Alignment Initiative is a unique Federal-state partnership to test aligning the service delivery and financing of the Medicare and Medicaid programs to better serve Medicare-Medicaid individuals. As part of this effort, there is a need for strong beneficiary support education and outreach in each State that is implementing a Financial Alignment model, including options counseling for beneficiaries. _x000D_
_x000D_
Awardees will develop and implement a coordinated SHIP/ADRC strategy and action plan to provide beneficiaries who are eligible for both Medicare and Medicaid – during both the Phase 1 Activities and Ongoing Activities of the program, as described in the funding opportunity announcement - with objective information and one-on-one counseling on the nature of the state’s Financial Alignment model.  Such activities will include, but are not limited to, providing information and counseling as to how and when the project will be implemented, the options these dual eligible beneficiaries will have for receiving their Medicare and Medicaid services in their state, the appeal rights they will have under the model, and what they need to do to participate in the program. The SHIP/ADRC staff assigned to this project must be able to provide this information and counseling in a way that is easy for beneficiaries to understand and is culturally and linguistically appropriate. These activities must be carried out in a SHIP/ADRC.  Also, the SHIP/ADRC should possess a basic understanding of all CMS approved State Financial Alignment Initiatives.  _x000D_
</t>
  </si>
  <si>
    <t xml:space="preserve">Eligible applicants from the CMS-approved Financial Alignment States include any one of the State agencies that administers the ADRC and/or SHIP programs(s) within the State (e.g. State Unit on Aging, State Department of Insurance, a State Disability Agency, State Medicaid Agency or other State entity).   </t>
  </si>
  <si>
    <t>State Medicaid Agencies and the Medicaid Agencies in the Federal Territories – This cooperative agreement only serves beneficiaries that are dually eligible for Medicare and Medicaid coverage.</t>
  </si>
  <si>
    <t>{"description":"Yes.  In order to apply, applicants must include a copy of the signed MOU with CMS to implement an approved Financial Alignment model.  ","isApplicable":true}</t>
  </si>
  <si>
    <t>{"description":"The standard application form SF-424 and related forms must be used for this program. In addition to the standard forms, applicants must provide a copy of the signed MOU with CMS to implement an approved Financial Alignment model.   Applicants should review the application and submission information in the funding opportunity announcement for specific instructions on applying for this cooperative agreement program."}</t>
  </si>
  <si>
    <t xml:space="preserve">Successful applicants will receive a Notice of Award (NoA) signed and dated by the Grants Management Officer. </t>
  </si>
  <si>
    <t>{"awarded":"other","description":"This Cooperative Agreement is being funded for a period of performance of three (3) years, with support beyond the first year contingent upon acceptable evidence of satisfactory progress, and continuing program relevance. ","awardedDescription":"Successful applicants will receive a Notice of Award. Unsuccessful applicants will be notified by letter. Applicants should review the award administration information of the funding opportunity announcement issued under this CFDA program for more information."}</t>
  </si>
  <si>
    <t>[{"code":"program","isSelected":true,"description":"Yes. Applicants should review the individual funding opportunity announcement for information on programmatic and evaluation reporting requirements"},{"code":"cash","isSelected":true,"description":"Yes. Submit a quarterly electronic Federal Financial Report (FFR) via the Payment Management System. The quarterly report identifies cash transactions against the authorized funds for the grant.  The FFR Cash Transaction Reports must be filed within 30 days of the end of each quarter.  Failure to submit the report may result in the inability to access grant funds. Go to - www.dpm.psc.gov for additional information.  The final FFR, including both cash transactions and expenditures, must be submitted and received within 90 days of the end of the project period"},{"code":"progress","isSelected":true,"description":"Yes. Applicants should review the individual funding opportunity announcement for information on programmatic and evaluation reporting requirements"},{"code":"expenditure","isSelected":true,"description":"Yes. Grantees must include expenditures on the annual FFR (submitted at the end of each annual year).  The final FFR must be submitted within 90 days after the end of the project period end date and include both cash transactions and expenditures data."},{"code":"performanceMonitoring","isSelected":false,"description":""}]</t>
  </si>
  <si>
    <t>(Project Grants) FY 17 est $0.00; FY 16$0.00; FY 18 est $0.00;</t>
  </si>
  <si>
    <t xml:space="preserve">The total estimated amount of Federal funds available is $5,000,000.  Individual awards will range from $250,000 to $1,000,000.  States with a signed Memorandum of Understanding (MOU) that receive awards under this funding opportunity will, per that MOU, be required to support options counseling. Following the initial deadline, based on available funding, applications will be accepted for review and approval throughout fiscal year 2013 according to the due dates outlined in the funding opportunity announcement.  </t>
  </si>
  <si>
    <t>Applicants should refer to the funding opportunity announcement for applicable regulations, guidelines and literature.</t>
  </si>
  <si>
    <t>{"flag":"appendix","description":"Christopher Clark, Office of Acquisition and Grants Management (OAGM), Centers for Medicare and Medicaid Services, 200 Independence Ave, SW, Room 733H-02, Washington DC 20201.\t"}</t>
  </si>
  <si>
    <t>Christopher Clark200 Independence Ave., SW, Room 733H-02, Washington, DC 20201 Email:&lt; a href='mailto:Christopher.Clark@cms.hhs.gov'&gt;Christopher.Clark@cms.hhs.gov&lt;/a&gt;Phone: 301-492-4319;</t>
  </si>
  <si>
    <t>Applicant should refer to the funding opportunity announcement under this CFDA program for specific criteria requirements on proposal selection</t>
  </si>
  <si>
    <t>Aug 22,2012</t>
  </si>
  <si>
    <t>https://beta.sam.gov/fal/07dca727239841fb9a814639a391e7cf/view</t>
  </si>
  <si>
    <t xml:space="preserve">Affordable Care Act: Testing Experience and Functional Assessment Tools </t>
  </si>
  <si>
    <t>TEFT</t>
  </si>
  <si>
    <t>{"list":[{"act":{"description":"Section 2701 of the Affordable Health Care Act"},"authorizationTypes":{"USC":false,"act":true,"statute":false,"publicLaw":false,"executiveOrder":false}}]}</t>
  </si>
  <si>
    <t xml:space="preserve">To support State Medicaid agencies in testing, collecting, and reporting the Initial Core Set of Health Care Quality Measures for Adults Enrolled in Medicaid to CMS. Additionally, the grant funding will also support States’ efforts to use thisthese data for improving the quality of care for adults covered by Medicaid. </t>
  </si>
  <si>
    <t>Grant applicants are limited to the 51 State Medicaid Agencies and the Medicaid Agencies in the US Territories. .</t>
  </si>
  <si>
    <t>{"description":"Applicants must register on www.grants.gov in order to apply for this grant.  Applicants are encouraged to register early as the registration process can take as long as four weeks if all steps are not completed in a timely manner. The standard application form SF-424 and related forms must be used for this program. Applicants must submit their applications electronically through http://www.grants.gov.  Applicants are encouraged to submit a non-binding Letter of Intent to Apply.  Letters of Intent to Apply are not required and a state’s submission or failure to submit a letter has no bearing on the scoring of proposals received.  Applicants should review the application and submission information in the funding opportunity announcement for specific instructions on applying for this grant program."}</t>
  </si>
  <si>
    <t xml:space="preserve">CMS will make a decision for each application received. Each applicant will receive written notification of CMS’ decision. Applicants approved for a grant award must submit a letter of acceptance to CMS within 30 days of the date of award, agreeing to the terms and conditions of the award letter. </t>
  </si>
  <si>
    <t>{"flag":"yes","description":"Contact the headquarters or regional office, as appropriate, for application deadlines. ","list":[{"start":"2013-08-15","end":"2017-08-14"}]}</t>
  </si>
  <si>
    <t>{"awarded":"other","description":"Grants agreements are funded on a 12-month basis, with support for the second year (final year) contingent upon acceptable evidence of satisfactory progress, continuing program relevance, and availability of funds. The maximum time period for funding is 24 months. See the following for information on how assistance is awarded/released: Successful applicants will receive a Notice of Award. Unsuccessful applicants will be notified by letter. Applicants should review the award administration information of the funding opportunity announcement issued under this CFDA program for more information. . ","awardedDescription":"Successful applicants will receive a Notice of Award. Unsuccessful applicants will be notified by letter. Applicants should review the award administration information of the funding opportunity announcement issued under this CFDA program for more information."}</t>
  </si>
  <si>
    <t>[{"code":"program","isSelected":true,"description":"Reports due are: two Semi-annual progress reports; one Annual progress report; performance measurement data submitted to CMS on least 15 Initial Core Measures; and one Final report addressing the entire two year grant. Applicants should review the individual funding opportunity announcement for information on programmatic and evaluation reporting requirements. Submit a quarterly electronic Federal Financial Report (FFR) via the Payment Management System. The quarterly report identifies cash transactions against the authorized funds for the grant. The FFR Cash Transaction Reports must be filed within 30 days of the end of each quarter. Failure to submit the report may result in the inability to access grant funds. Go to - www.dpm.psc.gov for additional information. The final FFR, including both cash transactions and expenditures, must be submitted and received within 90 days of the end of the project period. Applicants should review the individual funding opportunity announcement for information on programmatic reporting requirements. Grantees must include expenditures on the annual FFR (submitted at the end of the budget period). The final FFR must be submitted within 90 days after the end of the project period end date and include both cash transactions and expenditures data. No performance monitoring is required. "},{"code":"cash","isSelected":true,"description":"States must submit a quarterly electronic Federal Financial Report (FFR) via the Payment Management System. The quarterly report identifies cash transactions against the authorized funds for the grant.  The FFR Cash Transaction Reports must be filed within 30 days of the end of each quarter.  Failure to submit the report may result in the inability to access grant funds. Go to - www.dpm.psc.gov for additional information.  The final FFR, including both cash transactions and expenditures, must be submitted and received within 90 days of the end of the project period. "},{"code":"progress","isSelected":true,"description":"The Grantees must participate in monthly TA conference calls (or other periods as defined by CMS), creating the opportunity for States to share lessons learned, develop solutions to address challenges, and provide hands on technical assistance and guidance to Grantees."},{"code":"expenditure","isSelected":true,"description":"Grantees must include expenditures on the annual FFR (submitted at the end of the budget period).  The final FFR must be submitted within 90 days after the end of the project period end date and include both cash transactions and expenditures data. "},{"code":"performanceMonitoring","isSelected":false,"description":""}]</t>
  </si>
  <si>
    <t xml:space="preserve">Recipients are required to maintain grant accounting records 3 years after the date the grant is officially closed.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 </t>
  </si>
  <si>
    <t xml:space="preserve">(Salaries and Expenses) FY 17$9,534,339.00; FY 18 est $0.00; FY 19 est $0.00; FY 16$827,670.00; - </t>
  </si>
  <si>
    <t xml:space="preserve">Grant awards up to $1 million for each 12-month budget period, with an estimated total of up to $2 million per Grantee over the two-year project period. </t>
  </si>
  <si>
    <t>Refer to the Funding Opportunity Announcement for more information</t>
  </si>
  <si>
    <t>{"flag":"appendix","description":"Michelle Feagins \r\nGrants Management Officer\r\nCenters for Medicare and Medicaid Services\r\nOffice of Acquisition and Grants Management\r\n200 Independence Ave., S.W.\r\nRoom 733H-02\r\nWashington, DC 20201\r\n\r\nHealth Insurance Specialist, Mark D. Smith \r\nCenters for Medicare &amp; Medicaid Services \r\n7500 Security Boulevard \r\nBaltimore, MD 21244-1850 \r\nPhone: 410-786-8015 \r\nE-mail: Mark.Smith@cms.hhs.gov.\r\n"}</t>
  </si>
  <si>
    <t>Michelle Feagins200 Independence Ave., SW _x000D_
Room 733H-02_x000D_
, Washington, DC 21201 Email:&lt; a href='mailto:michelle.feagins@cms.hhs.gov'&gt;michelle.feagins@cms.hhs.gov&lt;/a&gt;Phone: 301-492-4312 ;</t>
  </si>
  <si>
    <t xml:space="preserve">93.791 Money Follows the Person Rebalancing Demonstration ; </t>
  </si>
  <si>
    <t>Refer to the Funding Opportunity Announcement for more information.</t>
  </si>
  <si>
    <t>https://beta.sam.gov/fal/441f9e5a608242c4a7deaa3234875338/view</t>
  </si>
  <si>
    <t xml:space="preserve">Affordable Care Act Implementation Support for State Demonstrations to Integrate Care for Medicare-Medicaid Enrollees </t>
  </si>
  <si>
    <t xml:space="preserve">ACA Implementation Support for State Demonstrations (ISSD)_x000D_
</t>
  </si>
  <si>
    <t>{"list":[{"act":{"description":"Patient Protection and Affordable Care Act, P.L. 111-148, section 3021"},"authorizationTypes":{"USC":false,"act":true,"statute":false,"publicLaw":false,"executiveOrder":false}}]}</t>
  </si>
  <si>
    <t>Through this Funding Opportunity, Centers for Medicare &amp; Medicaid Services (CMS) seeks to fund activities necessary to implement the demonstrations to integrate care for Medicare-Medicaid enrollees, especially those that promote beneficiary engagement and protection of beneficiary rights.  The purpose of the cooperative agreement is to provide funding over a two-year period to states that previously had design contracts and also have a signed Memorandum of Understanding (MOU) with CMS to implement a CMS-approved demonstration.</t>
  </si>
  <si>
    <t xml:space="preserve">Funding under this opportunity is only available to states that were previously awarded a State Demonstration to Integrate Care for Dual Eligible Individuals - Design Contract in 2011 and associated state designated entities (i.e., those entities designated by those state Medicaid agencies) that are authorized by law to administer cooperative agreements, grants, and contracts in support of state programs.  Funding is only available once the state has signed a Memorandum of Understanding with CMS to implement their demonstration design.    </t>
  </si>
  <si>
    <t xml:space="preserve">Under this funding opportunity, interventions shall primarily target individuals enrolled in both Medicare and Medicaid. </t>
  </si>
  <si>
    <t>{"description":"Applicants must be states that were previously awarded a State Demonstration to Integrate Care for Dual Eligible Individuals – Design Contract in 2011 and associated state designated entities that are authorized by law to administer cooperative agreements, grants, and contracts in support of state programs.  These States may submit applications, but funding is only available once the state has signed a Memorandum of Understanding with CMS to implement their demonstration design. \r\n\r\nApplications must include a cover letter expressing support from the state Medicaid director. If applicable, this letter shall express support for the state designated entity to apply and administer the cooperative agreement. \r\n\r\nIn addition to this documentation, the application is expected to address how the applicant will implement the cooperative agreement program, including how the implementation activities are necessary to implement the demonstration.\r\n","isApplicable":true}</t>
  </si>
  <si>
    <t xml:space="preserve">The review process will include the following:_x000D_
•	Applications will be screened to determine eligibility for further review using the criteria detailed in the solicitation.   Applications received late or that fail to meet the eligibility requirements or do not include the required forms will not be reviewed._x000D_
•	Applications must include a cover letter of support from the state Medicaid director.  If not, the applicant’s submission will not receive further consideration and will not be eligible for award._x000D_
•	A team consisting of staff from HHS and potentially other outside experts will review all applications.  The review panel will assess each application to determine the merits of the application and the extent to which the proposed program furthers the purposes of the program.  CMS reserves the option to request that applicants revise or otherwise modify their applications and budget based on the recommendations of the panel._x000D_
•	Applications will be scored with a total of 100 points available. The following criteria will be used to evaluate applications received in response to this solicitation.  More information about each criteria can be found in the funding opportunity announcement._x000D_
o	Proposed approach (40 points)_x000D_
o	Organizational capacity and management plan (25 points)_x000D_
o	Evaluation and reporting (10 points)_x000D_
o	Budget and budget narrative (25 points)_x000D_
•	The results of the objective review of the applications by qualified experts will be used to advise the approving HHS official. Final award decisions will be made by an HHS program official.  In making these decisions, the HHS program official will take into consideration: recommendations of the review panel; the extent to which the requested resources directly support demonstration implementation efforts; any overlap with existing resources that support implementation; the extent to which the state is committing state resources to implementation efforts; the reasonableness of the estimated cost to the government and anticipated results; likelihood that the proposed project will result in the benefits expected; and availability of funding._x000D_
•	Successful applicants will receive one cooperative agreement per application issued under this announcement, pending the signing of an MOU with CMS to implement the demonstration design. _x000D_
</t>
  </si>
  <si>
    <t>{"flag":"yes","description":"Applications are due January 28, 2012.  A second round of applications is due April 15, 2013. A third round of applications is due May 29, 2013. The anticipated period of performance is two years from award.  The anticipated funding period for the January 28, 2013 applicants is March 15, 2013 – March 14, 2015.  The anticipated funding period for the April 15, 2013 applicants is May 29, 2013 to May 28, 2015. The anticipated funding period for the May 29, 2013 applicants is July 15, 2013 to July 14, 2015.","list":[{"start":"2012-01-28","end":"2013-05-29","description":"Applications are due January 28, 2012.  A second round of applications is due April 15, 2013. A third round of applications is due May 29, 2013."}]}</t>
  </si>
  <si>
    <t xml:space="preserve">The anticipated notice of cooperative agreement dates are approximately March 15, 2013, May 29, 2013, and July 15, 2013. </t>
  </si>
  <si>
    <t>{"types":{"moe":false,"formula":false,"matching":true},"formula":{"title":"","chapter":"","part":"","subPart":"","publicLaw":"","description":""},"matching":{"requirementFlag":"voluntary","percent":"25","description":"25% in year two only."},"moe":{"description":""}}</t>
  </si>
  <si>
    <t>{"awarded":"other","description":"The project period of performance is two years.  For the first 12-month period of performance, cooperative agreement funding may cover 100% of approved implementation activities during this period.\r\n\r\nIn the second 12-month period of performance, cooperative agreement funding is available for 75% of the costs of approved implementation activities. The applicant must fund the remaining 25%.\r\n\r\n","awardedDescription":"Award will be made through cooperative agreements.  "}</t>
  </si>
  <si>
    <t>[{"code":"program","isSelected":true,"description":"•\tAwardees must submit semi&amp;#8208;annual Progress Reports that describe their activities, outcomes related to their goals, challenges and lessons learned with final copies of formal funding agreements developed during the grant period attached. The semi-annual Progress Reports shall also detail how cooperative agreements funds were used for each six-month period. \r\n•\tIn the second budget period, the report shall report expenditure of the non-federal share. This information shall be provided to CMS using the SF-424A form.  CMS will use this information to monitor operations.\r\n•\tAwardees must agree to cooperate with any federal evaluation of the program and provide required quarterly, semi-annual, and final reports in a form prescribed by CMS.\r\n\r\n"},{"code":"cash","isSelected":true,"description":"Awardees must submit a semi-annual electronic SF-425 via the Payment Management System and to the CMS Office of Acquisition and Grants Management/Grants Specialist.  The report identifies cash expenditures against the authorized funds for the cooperative agreement.  Failure to submit the report may result in the inability to access funds.  "},{"code":"progress","isSelected":true,"description":"•\tAwardees must submit semi&amp;#8208;annual Progress Reports that describe their activities, outcomes related to their goals, challenges and lessons learned with final copies of formal funding agreements developed during the grant period attached. The semi-annual Progress Reports shall also detail how cooperative agreements funds were used for each six-month period. \r\n•\tIn the second budget period, the report shall report expenditure of the non-federal share. This information shall be provided to CMS using the SF-424A form.  CMS will use this information to monitor operations.\r\n•\tWithin 90 days of the end of the cooperative agreement, the awardee shall submit a final report to CMS that summarizes federal and state expenditures for implementation activities, review lessons learned, and inform CMS about implementation needs to replicate successful demonstrations in other states or make potential future Medicare and Medicaid policy changes.\r\n\r\n"},{"code":"expenditure","isSelected":true,"description":"Awardees shall detail how cooperative agreement funds were used for each six-month period. This information shall be provided to CMS using the SF 424A."},{"code":"performanceMonitoring","isSelected":true,"description":"Awardees will be monitored based on their progress to execute the implementation plan and achieve the outcomes developed collaboratively between CMS and the awardee during the first 25 calendar days of the cooperative agreement."}]</t>
  </si>
  <si>
    <t>Awardees must track data required for tracking progress in the implementation plan and for semi-annual progress reports and the final report.</t>
  </si>
  <si>
    <t xml:space="preserve">(Formula Grants (Cooperative Agreements)) FY 17$0.00; FY 18 est $0.00; FY 19 est $0.00; FY 16$2,100,000.00; - </t>
  </si>
  <si>
    <t>CMS expects to make awards ranging from $1,000,000 to $15,000,000 to each grantee to cover a two-year cooperative agreement period of performance, and CMS reserves the right to award less or more depending on the scope and nature of the individual applications received.  Awardees may not receive the total award amount requested but may be asked to revise the work plan and reflect the funding that CMS will award.</t>
  </si>
  <si>
    <t>The background provided in the funding opportunity announcement describes relevant literature.</t>
  </si>
  <si>
    <t>{"flag":"appendix","description":"All programmatic questions about the Implementation Support for State Demonstrations to Integrate Care for Medicare-Medicaid Enrollees (ISSD) may be directed to the program email address:  FCHCOStateDemosProgram@cms.hhs.gov.  Interested parties may also contact: \r\n\r\nYelile Saca\r\nCenters for Medicare &amp; Medicaid Services\r\nMedicare-Medicaid Coordination Office\r\nPhone: 410-786-4954  \r\n"}</t>
  </si>
  <si>
    <t>Penny Williams7500 Security Blvd. , Baltimore, MD 21244 Email:&lt; a href='mailto:Penny.Williams@cms.hhs.gov'&gt;Penny.Williams@cms.hhs.gov&lt;/a&gt;Phone: 410-786-2237;</t>
  </si>
  <si>
    <t>http://cms.gov/Medicare-Medicaid-Coordination/Medicare-and-Medicaid-Coordination/Medicare-Medicaid-Coordination-Office/FinancialAlignmentInitiative/ImplementationSupportforStateDemonstrations.html</t>
  </si>
  <si>
    <t>See Award procedures (093)</t>
  </si>
  <si>
    <t>https://beta.sam.gov/fal/6d0fe52ecada4b879c386b86746da7d2/view</t>
  </si>
  <si>
    <t>Developmental Disabilities Basic Support and Advocacy Grants</t>
  </si>
  <si>
    <t>(State Councils on Developmental Disabilities and Protection and Advocacy Systems)</t>
  </si>
  <si>
    <t>{"list":[{"act":{"description":"Developmental Disabilities Assistance and Bill of Rights Act of 2000, Title I, Section 121, Public Law 106-402, 42 U.S.C 15021-15045. , Title I, Section 121, Public Law 106-402, 42 U.S.C 15021-15045."},"publicLaw":{"congressCode":"106","number":"402"},"USC":{"title":"42","section":"15021-15045"},"authorizationTypes":{"USC":true,"act":true,"statute":false,"publicLaw":true,"executiveOrder":false},"usc":{"title":"42","section":"15021-15045"}}]}</t>
  </si>
  <si>
    <t xml:space="preserve">Developmental Disabilities Basic Support and Advocacy Grants: To enable individuals with developmental disabilities to become independent, productive, integrated and included into their communities. Funding under these programs is to assist States in the development of a plan for a comprehensive and coordinated system of services and other activities to enhance the lives of individuals with developmental disabilities and their families to their maximum potential, and to support a system which protects the legal and human rights of individuals with developmental disabilities. </t>
  </si>
  <si>
    <t xml:space="preserve">State grant agencies are the designated State agencies of the respective States, the District of Columbia, Puerto Rico, Virgin Islands, Guam, Northern Mariana Islands, American Samoa. Under the basic developmental disabilities program, the designated State agency must not provide or pay for services to individuals with developmental disabilities, unless it has held such designation on the date of the enactment of the Developmental Disabilities Assistance and Bill of Rights Act Amendments of 1994, and the Governor of the State (or the legislature, where appropriate and in accordance with State law) determines prior to June 30, 1994, not to change the designation of such agency. The State can only receive funding under the basic developmental disabilities program if it is also participating in the protection and advocacy program. The agency designated to implement the State system under the protection and advocacy program cannot provide or pay for services to individuals with developmental disabilities, and that agency must have authority to obtain access to records of individuals with developmental disabilities. </t>
  </si>
  <si>
    <t xml:space="preserve">To be eligible for a grant, an agency must be designated to administer the program on behalf of the State. The Basic Program benefits individuals with developmental disabilities through systems change. The Protection and Advocacy system benefits individuals with developmental disabilities. Developmental disability is defined here as a severe chronic disability of an individual that is attributable to mental, physical, or a combination of impairments, is manifested before age 22, that is likely to continue indefinitely, that results in substantial functional limitations in three or more of the following major life activities (self-care, receptive and expressive language, learning, mobility, self-direction, capacity for independent living, and economic self-sufficiency), and that reflects an individual's lifelong need for services. Infants and children from birth to age 9, inclusive, are included if they have a developmental delay or condition with a high probability of resulting in developmental disabilities if services are not provided. </t>
  </si>
  <si>
    <t>{"description":"Costs will be determined in accordance with 45 CFR 75. OMB Circular No. A-87 applies to this program. 2 CFR 200, Subpart E - Cost Principles applies to this program.","isApplicable":true}</t>
  </si>
  <si>
    <t>{"description":"Basic Support: Requests for allotments are submitted in the form of a State plan, which must be submitted not less than every 5 years, and must address all of the requirements of the Statute.  Protection and Advocacy: Application is made by the State's submission of a description of the Protection and Advocacy system in the State and appropriate assurances as required by law, and by annual submission statement on the goals and priorities."}</t>
  </si>
  <si>
    <t xml:space="preserve">Formula awards are processed through a payment management system to the State.  </t>
  </si>
  <si>
    <t>Automatic, under approved application.</t>
  </si>
  <si>
    <t>{"types":{"moe":false,"formula":true,"matching":true},"formula":{"title":"I Programs for Individuals with Developmental Disabilities","publicLaw":"106-402"},"matching":{"requirementFlag":"voluntary","percent":"25","description":"Match is only for the Councils.  No match is required for Protection and Advocacy allotments."}}</t>
  </si>
  <si>
    <t>{"awarded":"lump","description":"Funds provided under allotments must be obligated by states by the end of the fiscal year following the fiscal year for which appropriations were received. Such obligation must be liquidated by the end of the following fiscal year. Payments are made through Electronic Transfer System or, when such is not practicable, on basis of payment requests from the State to meet current needs."}</t>
  </si>
  <si>
    <t>[{"code":"program","isSelected":true,"description":"Annual financial status reports and annual program performance reports for the Protection and Advocacy and Basic Support grant programs are required."},{"code":"cash","isSelected":false},{"code":"progress","isSelected":true,"description":"An annual program performance for the Protection and Advocacy and Basic Support grant programs are required."},{"code":"expenditure","isSelected":false},{"code":"performanceMonitoring","isSelected":true,"description":"Performance monitoring is performed by grantees receiving technical assistance through on-site compliance reviews. "}]</t>
  </si>
  <si>
    <t xml:space="preserve">(Formula Grants) FY 17$110,939,608.00; FY 18 est $116,734,000.00; FY 19 FY 16$110,916,393.00; - </t>
  </si>
  <si>
    <t>Basic Support: $450,000; Protection and Advocacy: $200,000.</t>
  </si>
  <si>
    <t>{"list":[{"fiscalYear":2017,"description":"It is estimated that 113 grants will be awarded"},{"fiscalYear":2016,"description":"It is estimated that 113 grants will be awarded No Current Data Available"},{"fiscalYear":2018,"description":"No Current Data Available"}],"isApplicable":true}</t>
  </si>
  <si>
    <t>45 CFR 74 and 92, Grant Administrative Requirements; and Program Regulations in Chapter XIII of Title 45 of the Code of Regulations, Parts 1385 and 1386.</t>
  </si>
  <si>
    <t>{"flag":"appendix","description":"See Regional Agency Offices. Contact the Regional Administrator, Department of Health and Human Services, Regional Offices. (See Appendix IV of the Catalog for list of addresses.)"}</t>
  </si>
  <si>
    <t>Ophelia McLain330 C Street, SW, Suite 1122, Washington, DC 20201 Email:&lt; a href='mailto:Ophelia.mclain@acl.hhs.gov'&gt;Ophelia.mclain@acl.hhs.gov&lt;/a&gt;Phone: (202) 795-7401;</t>
  </si>
  <si>
    <t>http://acl.gov/Programs/AIDD/Index.aspx</t>
  </si>
  <si>
    <t xml:space="preserve">93.631 Developmental Disabilities Projects of National Significance; 93.632 University Centers for Excellence in Developmental Disabilities Education, Research, and Service; </t>
  </si>
  <si>
    <t>https://beta.sam.gov/fal/31073bc6b48b4fa9b9fdfc9679d71495/view</t>
  </si>
  <si>
    <t>Developmental Disabilities Projects of National Significance</t>
  </si>
  <si>
    <t xml:space="preserve">Developmental Disabilities Projects of National Significance _x000D_
</t>
  </si>
  <si>
    <t>{"list":[{"act":{"description":"Developmental Disabilities Assistance and Bill of Rights Act of 2000, Title I, Section 161, Public Law 106-402, 42 USC 15081-15083\r\nU.S.C 15081-15083.\r\n"},"publicLaw":{"congressCode":"106","number":"402"},"USC":{"title":"42","section":"15081-15083"},"authorizationTypes":{"USC":true,"act":true,"publicLaw":true},"usc":{"title":"42","section":"15081-15083"}}]}</t>
  </si>
  <si>
    <t xml:space="preserve">To provide for grants, contracts and cooperative agreements for projects of national significance that create opportunities for individuals with intellectual and developmental disabilities to directly and fully contribute to, and participate in, all facets of community life; and support the development of national and State policies that reinforce, promote the self-determination, independence, productivity, and integration and inclusion of individuals with intellectual and developmental disabilities in all facets of community life.  </t>
  </si>
  <si>
    <t>In general, any State, local, public or private nonprofit organization or agency may apply.</t>
  </si>
  <si>
    <t>{"description":"Proof of community need and consistency with developmental disabilities State Plans. Proof of nonprofit status. Compliance with statutes, regulations, and approval of State agency and DHHS/ACF Regional Offices. Costs and administrative procedures will be determined in accordance with Part 75 of Title 45 of the Code of Federal Regulations.","isApplicable":true}</t>
  </si>
  <si>
    <t>{"description":"Forms and instructions for project grants are available from HHS Central Office and the appropriate DHHS-ACF Regional Office. Forms and instructions for projects of national significance grants are available at www.grants.gov. One signed original and two copies of the grant application are required, including all attachments, and must be submitted to the address specified in the application kit. Three additional copies would be useful to facilitate processing. In addition, concurrently, one (1) copy of the application should be submitted to the applicant's DD State Council and two (2) copies to the appropriate State Single Point of Contact (SPOC) for review and comment as per Executive Order 12372, \"Intergovernmental Review of Federal Programs.\" (Addresses for State Developmental Disabilities Councils and SPOCs are included in the application kit.) The application must be signed by an individual authorized to act for the applicant agency and to assume for the agency the obligations imposed by the terms and conditions of the grant award including the regulations for the Projects of National Significance Grants Program."}</t>
  </si>
  <si>
    <t>Applications are reviewed and recommendations made by the Central Office, Administration on Intellectual and Developmental Disabilities. Successful applicants are notified through the issuance of a Financial Assistance Award which sets forth in writing the amount of funds granted, the purpose of the grant, the terms and conditions of the grant award, the effective date of the award, the budget period for which support is given and the total grantee participation. The initial award, when applicable, also specifies the project period for which support is contemplated.</t>
  </si>
  <si>
    <t>Varies, from 60 to 180 days according to the type of program being requested.</t>
  </si>
  <si>
    <t>{"types":{"moe":false,"formula":false,"matching":true},"matching":{"requirementFlag":"voluntary","percent":"0","description":"Matching requirements are specified in each published funding opportunity announcement."}}</t>
  </si>
  <si>
    <t>{"awarded":"lump","description":"Project periods for grants are specified in each published funding opportunity announcement."}</t>
  </si>
  <si>
    <t>[{"code":"program","isSelected":false},{"code":"cash","isSelected":false},{"code":"progress","isSelected":true,"description":"Progress reports are required for each budget period.  A Final progress report is required 90 days after the end of project period."},{"code":"expenditure","isSelected":true,"description":"Expenditure reports are required for each budget period."},{"code":"performanceMonitoring","isSelected":true,"description":"Performance monitoring includes review of reports and site visits as required."}]</t>
  </si>
  <si>
    <t xml:space="preserve">(Cooperative Agreements (Discretionary Grants)) FY 17$10,000,000.00; FY 18 est $12,000,000.00; FY 19 Estimate Not Available  FY 16$10,000,000.00; - </t>
  </si>
  <si>
    <t xml:space="preserve">The range is $50,000 to $500,000. </t>
  </si>
  <si>
    <t>Regulations are published in Chapter XIII of Title 45 of the Code of Federal Regulations, Part 1387.</t>
  </si>
  <si>
    <t>{"flag":"appendix","description":"Administration on Intellectual and Developmental Disabilities, Administration for Community Living, Department of Health and Human Services; 330 C Street, SW, Washington, District of Columbia 20201 "}</t>
  </si>
  <si>
    <t>Allison Cruz330 C St, SW., , Washington, DC 20201 Email:&lt; a href='mailto:Allison.Cruz@acl.hhs.gov'&gt;Allison.Cruz@acl.hhs.gov&lt;/a&gt;Phone: (202) 795-7334;</t>
  </si>
  <si>
    <t xml:space="preserve">93.632 University Centers for Excellence in Developmental Disabilities Education, Research, and Service; 93.630 Developmental Disabilities Basic Support and Advocacy Grants; </t>
  </si>
  <si>
    <t>No application can be approved unless it shows/provides evidence of its non-profit status. Project's proposed design is complete and feasible, and includes measurable objectives and an evaluation component. Project does not supplant activities that are funded under other Federal programs. Competing grant applications will be reviewed and evaluated against criteria that are specified in each published funding opportunity announcement.</t>
  </si>
  <si>
    <t>https://beta.sam.gov/fal/2d756d7555c8414a9386ec53cebd098a/view</t>
  </si>
  <si>
    <t>University Centers for Excellence in Developmental Disabilities Education, Research, and Service</t>
  </si>
  <si>
    <t>(University Centers (UCEDD))</t>
  </si>
  <si>
    <t>{"list":[{"act":{"description":"Developmental Disabilities Assistance and Bill of Rights Act of 2000 Title I, Section 151, Public Law 106-402, 42 U.S.C 15061-15066."},"publicLaw":{"congressCode":"106","number":"402"},"USC":{"title":"42","section":"15061-15066"},"authorizationTypes":{"USC":true,"act":true,"publicLaw":true},"usc":{"title":"42","section":"15061-15066"}}]}</t>
  </si>
  <si>
    <t>To pay the Federal share of the cost of administration and operation of interdisciplinary centers that: (1) Provide interdisciplinary training for personnel concerned with developmental disabilities; (2) provide community service activities that include training and technical assistance and may include direct services, e.g., family support, individual support,  educational, vocational, clinical, health and prevention; (3) conduct research (basic and applied), evaluation and analysis of public policy in areas affecting individuals with developmental disabilities; and (4) disseminate information as a national and international resource.</t>
  </si>
  <si>
    <t>Existing Centers; A public or nonprofit entity which is associated with, or is an integral part of a college or university and which provides at least: interdisciplinary training; demonstration of exemplary services, technical assistance, research and dissemination of findings.</t>
  </si>
  <si>
    <t>Individuals of all ages with developmental disabilities attributable to a mental and/or physical impairment, their families, and personnel and trainees providing services to them.</t>
  </si>
  <si>
    <t>{"description":"Assurance of maintenance of effort; statement of financial resources, especially other federally-assisted programs; identification of personnel needs and resources as found in developmental disabilities State Plans for the applicant's service area; evaluation of present training programs and utilization of space in the facility; and capability of informing researchers and others in development of services related research. Eligible candidate designated in the previous fiscal year as a Center.  This program is excluded from coverage under OMB Circular No. A-87. This program is excluded from coverage under 2 CFR 200, Subpart E - Cost Principles.","isApplicable":true}</t>
  </si>
  <si>
    <t>{"description":"This program is excluded from coverage under OMB Circular No. A-102. OMB Circular No. A-110 applies to this program. Application forms are available from the DHHS Central Office. Completed application forms and narrative should be sent to the State Developmental Disabilities Council, Designated State Agency and Protection and Advocacy agency for review and comment. The standard application forms, as furnished by DHHS must be used for this program."}</t>
  </si>
  <si>
    <t>Applications are evaluated by outside peer reviews and grants are awarded at the DHHS AIDD Central Office. Recommendations for funding are made by the Headquarters Office.</t>
  </si>
  <si>
    <t>Appeals are processed in accordance with regulations in 45 CFR, Part 16.</t>
  </si>
  <si>
    <t>{"types":{"moe":false,"formula":true,"matching":true},"formula":{"title":"I","subPart":"D","publicLaw":"106-402"},"matching":{"requirementFlag":"voluntary","percent":"75","description":"If project activities or products target individuals with developmental disabilities who live in an urban or rural poverty area, the Federal share may not exceed 90 percent of the project's necessary costs."}}</t>
  </si>
  <si>
    <t>{"awarded":"lump","description":"University Centers awards are made for 5 years with a 12-month budget period."}</t>
  </si>
  <si>
    <t>[{"code":"program","isSelected":true,"description":"An annual progress report is required. Final progress report is required upon project completion. Fiscal reports are required as prescribed by grant applications. An annual progress report is required. A Final progress report is required upon project completion. Fiscal reports are required as prescribed by grant specifications. Grantees receive technical assistance through on-site compliance reviews and other supports."},{"code":"cash","isSelected":true,"description":"Fiscal reports are required as prescribed by grant applications."},{"code":"progress","isSelected":true,"description":"An annual progress report is required.  A Final progress report is required upon project completion."},{"code":"expenditure","isSelected":true,"description":"Fiscal reports are required as prescribed by grant specifications."},{"code":"performanceMonitoring","isSelected":true,"description":"Grantees receive technical assistance through on-site compliance reviews and other supports."}]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</si>
  <si>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Audits are conducted in accordance with the requirements in 45 CFR 74 and 92."}</t>
  </si>
  <si>
    <t xml:space="preserve">(Project Grants (Discretionary)) FY 17$38,619,000.00; FY 18 Estimate Not Available  FY 19 FY 16$38,619,000.00; - </t>
  </si>
  <si>
    <t>All Centers receive the same award amount. FY 2017 award amount was $547,000 per Center.</t>
  </si>
  <si>
    <t>{"list":[{"fiscalYear":2016,"description":"no Current data available Fiscal Year 2016: $38,618"},{"fiscalYear":2018,"description":"No Current data available"},{"fiscalYear":2017,"description":"Fiscal Year 2017: $38,619"}],"isApplicable":true}</t>
  </si>
  <si>
    <t>Regulations are published in Chapter XIII of Title 45 of the Code of Federal Regulations, Part 1388.</t>
  </si>
  <si>
    <t>{"flag":"none","description":"Administration on Intellectual and  Developmental Disabilities, Administration  for Community Living, Department of Health and Human Services"}</t>
  </si>
  <si>
    <t>Pam O'Brien 330 C Street SW, Washington, DC 20201 Email:&lt; a href='mailto:Pamela.O'Brien@acl.hhs.gov'&gt;Pamela.O'Brien@acl.hhs.gov&lt;/a&gt;Phone: (202) 795-7417;</t>
  </si>
  <si>
    <t>http://www.acl.gov/Programs/AIDD/Programs/UCEDD/index.aspx</t>
  </si>
  <si>
    <t xml:space="preserve">93.631 Developmental Disabilities Projects of National Significance; 93.630 Developmental Disabilities Basic Support and Advocacy Grants; </t>
  </si>
  <si>
    <t>University Centers must address the provisions of the Act and regulations. Geographic dispersion.  University Affiliation.</t>
  </si>
  <si>
    <t>https://beta.sam.gov/fal/9b68a5f1ee4046c28949c05052e7523f/view</t>
  </si>
  <si>
    <t>Support for Ombudsman and Beneficiary Counseling Programs for States Participating in Financial Alignment Model Demonstrations for Dually Eligible Individuals</t>
  </si>
  <si>
    <t xml:space="preserve">Support for Demonstration Ombudsman Programs Serving Beneficiaries of State Demonstrations to Integrate Care for Medicare-Medicaid </t>
  </si>
  <si>
    <t>{"list":[{"act":{"description":"Statutory Authority: section 1115A of the Social Security Act (added by section 3021 of the Patient Protection and Affordable Care Act (P.L. 111-148)."},"authorizationTypes":{"USC":false,"act":true,"statute":false,"publicLaw":false,"executiveOrder":false}}]}</t>
  </si>
  <si>
    <t>CMS is presenting this Funding Opportunity Announcement (FOA) to ensure that the beneficiaries of the Financial Alignment Demonstration models – as well as their caregivers and authorized representatives -- have access to person-centered assistance in resolving problems and selecting appropriate health care coverage related to the Plans and providers.</t>
  </si>
  <si>
    <t>States which have signed an MOU with CMS to implement one of the financial alignment demonstration models.</t>
  </si>
  <si>
    <t>States which have signed an MOU with CMS to implement one of the financial alignment demonstration models._x000D_
_x000D_
Enrollees and caregivers in the Financial Alignment Demonstration,</t>
  </si>
  <si>
    <t>{"description":"A state must be pursuing a financial alignment model.","isApplicable":true}</t>
  </si>
  <si>
    <t xml:space="preserve">Awards will be made to state agencies to implement ombudsman and counseling programs to support the Financial Alignment Demonstration. </t>
  </si>
  <si>
    <t>{"flag":"contact","description":"Applications are due on the following dates:\r\n1st Round: November 1, 2016, 3:00 PM EST\r\n2nd Round: January 9, 2017 \r\n3rd Round: June 1, 2017 \r\nFourth Round: September 5, 2017\r\nFifth Round: May 1, 2018\r\n","list":[{"start":"2016-11-01","end":"2016-09-30","description":"Applications will be due 45 days after posting."}]}</t>
  </si>
  <si>
    <t>45 to 60 days</t>
  </si>
  <si>
    <t>{"awarded":"quarterly","description":"Yes, 2 years"}</t>
  </si>
  <si>
    <t>[{"code":"program","isSelected":true,"description":"Monthly and quarterly data reports."},{"code":"cash","isSelected":true,"description":"Quarterly reporting will be required"},{"code":"progress","isSelected":true,"description":"Semi-Annual progress reports will be required."},{"code":"expenditure","isSelected":true,"description":"Quarterly expenditure reports will be required"},{"code":"performanceMonitoring","isSelected":false,"description":""}]</t>
  </si>
  <si>
    <t>Accounting and Programmatic records must be maintained for three years.</t>
  </si>
  <si>
    <t xml:space="preserve">(Cooperative Agreements) FY 17$6,136,831.00; FY 18 est $7,449,731.00; FY 19 est $5,910,921.00; - </t>
  </si>
  <si>
    <t>Awards range from $149,000-$$1,494,476 per year.</t>
  </si>
  <si>
    <t>Kemuel Johnson7500 Security Boulevard_x000D_
Baltimore, MD 21207, Baltimore, MD 21207 Email:&lt; a href='mailto:kemuel.johnson@cms.hhs.gov'&gt;kemuel.johnson@cms.hhs.gov&lt;/a&gt;Phone: 4107868200;</t>
  </si>
  <si>
    <t>http://www.cms.gov/Medicare-Medicaid-Coordination/Medicare-and-Medicaid-Coordination/Medicare-Medicaid-Coordination-Office/FinancialModelstoSupportStatesEffortsinCareCoordination.html</t>
  </si>
  <si>
    <t>Applications will be scored with a total of 100 points if only applying for one program and 200 points if applying for both ombudsman and counseling funding.</t>
  </si>
  <si>
    <t>Jun 26,2013</t>
  </si>
  <si>
    <t>https://beta.sam.gov/fal/3fd14550ef1b4d01abf9b795b502031e/view</t>
  </si>
  <si>
    <t>ACA - Reinvestment of Civil Money Penalties to Benefit Nursing Home Residents</t>
  </si>
  <si>
    <t>{"list":[{"act":{"description":"Patient Protection and Affordable Care Act (Public Law 111-148); Health Care and Education Reconciliation Act (Public Law 111-152)"},"authorizationTypes":{"USC":false,"act":true,"statute":false,"publicLaw":false,"executiveOrder":false}}]}</t>
  </si>
  <si>
    <t>The purpose of this funding opportunity is to solicit applications to participate in a national federal grant program using Civil Money Penalty funds from nursing homes to support and otherwise benefit nursing home residents.</t>
  </si>
  <si>
    <t xml:space="preserve"> CMS seeks to fund activities that protect or improve the quality of care for residents.  Funding under this opportunity is available to organizations/associations that are authorized by law to administer grants and contracts in support of national and regional programs.</t>
  </si>
  <si>
    <t xml:space="preserve">The review process will include the following: _x000D_
•	Applications will be screened to determine eligibility for further review using the criteria detailed in this solicitation. Applications received late or from organizations that are not eligible will not be reviewed and will not be eligible for award. _x000D_
•	A team consisting of staff from HHS and potentially other outside experts will review all applications. The review panel will assess each application to determine the merits of the application and the extent to which the proposed program furthers the purposes of the program. CMS reserves the option to request that applicants revise or otherwise modify their applications and budget based on the recommendations of the panel. _x000D_
•	The results of the objective review of the applications by qualified experts will be used to advise the approving HHS official. Final award decisions will be made by an HHS approving  official. In making these decisions, the HHS approving  official will take into consideration: recommendations of the review panel; the extent to which the requested resources directly support implementation efforts; any overlap with existing resources that support implementation; the extent to which the state is committing state resources to implementation efforts; the reasonableness of the estimated cost to the government and anticipated results; likelihood that the proposed project will result in the benefits expected; and availability of funding. _x000D_
_x000D_
Successful applicants will receive one grant award per application issued under this announcement. CMS reserves the right to approve or deny any or all applications for funding. Section 1115A(d)(2) of the Social Security Act states that there is no administrative or judicial review of the selection of organizations, sites, or participants to test models under section 1115A._x000D_
</t>
  </si>
  <si>
    <t>{"flag":"yes","description":"Funding Opportunity Announcement Released: May 9, 2014 \r\nRequired Notice of Intent to Apply Due: June 9, 2014 \r\n(Email Notice of Intent to apply to: Fed_CMPGrant@cms.hhs.gov) \r\nElectronic Grant Application Due Date: June 26, 2014 \r\nAnticipated Notice of Grant Award: September 4, 2014 \r\nAnticipated Grant Period of Performance: September 4, 2014-August 31, 2017\r\n","list":[{"start":"2014-05-09","end":"2017-08-31"}]}</t>
  </si>
  <si>
    <t>{"awarded":"other","description":"Period of performance is up to three years.  ","awardedDescription":"Funding will be award in 12-month budget periods."}</t>
  </si>
  <si>
    <t>[{"code":"program","isSelected":true,"description":"Progress reports – quarterly and annual\r\nFederal Financial report\r\nTransparency Act Reporting\r\nAudit Requirement\r\nPayment Management Requirements\r\n"},{"code":"cash","isSelected":true,"description":"Awardees are required to report their cash transactions on a quarterly basis directly through the Payment Management System using the SF-425 (top portion of the form).  The report identifies cash expenditures against the authorized funds for the grant.  Failure to submit the report may result in the inability to access funds.  Awardees are also required to submit overall financial status reports semi-annually, also using the SF-425.  "},{"code":"progress","isSelected":true,"description":"Awardees must agree to cooperate with any Federal evaluation of the program and provide required quarterly and final reports in a form prescribed by CMS. Quarterly reports shall be submitted electronically (via GrantSolutions). \r\n\r\nAwardees must also agree to respond to requests that are necessary for the evaluation of the national efforts and provide data on key elements of their own cooperative agreement activities.  \r\n"},{"code":"expenditure","isSelected":true,"description":"Grant funds will be distributed to awardees via the Payment Management System.  Awardees are required to report their cash transactions on a quarterly basis directly through the Payment Management System using the SF-425 (top portion of the form).  The report identifies cash expenditures against the authorized funds for the cooperative agreement.  Failure to submit the report may result in the inability to access funds.  Awardees are also required to submit overall financial status reports semi-annually using the SF-425"},{"code":"performanceMonitoring","isSelected":false,"description":""}]</t>
  </si>
  <si>
    <t xml:space="preserve">(Project Grants) FY 17$261,185.00; FY 18 est $0.00; FY 19 est $0.00; FY 16$0.00; - </t>
  </si>
  <si>
    <t>Sandra Phelps  7500 Security Blvd., Baltimore, MD 21244 Email:&lt; a href='mailto:Sandra.phelps@cms.hhs.gov'&gt;Sandra.phelps@cms.hhs.gov&lt;/a&gt;Phone: 410-786-1968;</t>
  </si>
  <si>
    <t>Apr 17,2014</t>
  </si>
  <si>
    <t>https://beta.sam.gov/fal/bb7fd7a4573a4d3cb0859517d095aa12/view</t>
  </si>
  <si>
    <t>ACA-Transforming Clinical Practice Initiative: Practice Transformation Networks (PTNs)</t>
  </si>
  <si>
    <t>TCPI</t>
  </si>
  <si>
    <t>{"list":[{"act":{"description":"Section 1115A of the Social Security Act (the Act), as added by § 3021 of the Affordable Care Act, which authorizes the Center for Medicare &amp; Medicaid Innovation (CMMI or the Innovation Center)  to test innovative payment and service delivery models to reduce spending under Medicare, Medicaid, or CHIP, while preserving or enhancing the quality of care furnished to beneficiaries under those programs.  The TCPI is a service delivery model that tests whether providing technical assistance in a specific complex adaptive manner will enable clinicians and their practices to rapidly transform the way they deliver care to patients, resulting in improved health outcomes and reduced costs. \r\nThe authority for the TCPI model is section 1115A of the Social Security Act (the Act).  Under section 1115A(d)(1) of the Act, the Secretary of Health and Human Services may waive such requirements of Titles XI and XVIII and of sections 1902(a)(1), 1902(a)(13), and 1903(m)(2)(A)(iii) as may be necessary solely for purposes of carrying out section 1115A with respect to testing models described in section 1115A(b).  For this model and consistent with this standard, the Secretary may consider issuing waivers of certain fraud and abuse provisions  in sections 1128A, 1128B, and 1877 of the Act.  Waivers are not being issued in this document; waivers, if any, would be set forth in separately issued documentation.  Thus, notwithstanding any other provision of this Funding Opportunity Announcement, awardees and subawardees must comply with all applicable laws and regulations, except as explicitly provided in any such separately documented waiver issued pursuant to section 1115A(d)(1) specifically for the TCPI model. Any such waiver would apply solely to the TCPI model and could differ in scope or design from waivers granted for other programs or models.\r\n"},"authorizationTypes":{"USC":false,"act":true,"statute":false,"publicLaw":false,"executiveOrder":false}}]}</t>
  </si>
  <si>
    <t xml:space="preserve">The Transforming Clinical Practice Initiative (TCPI) model will test whether a three-pronged approach to national technical assistance will enable large scale transformation of thousands of clinician practices to deliver better care and result in better health outcomes at lower costs. _x000D_
_x000D_
•	Practice Transformation Networks (PTN) formed by group practices, health care systems, and others that join together to serve as trusted partners to provide clinician practices with quality improvement (QI) expertise, best practices, coaching and help as they prepare and begin clinical and operational practice transformation. These organizations will collaboratively lead clinicians and practices through the TCPI phases of transformation, achieve the TCPI goals, and through adaptive redesign position these clinicians and their practices to be sustainable components of the changing care delivery system._x000D_
</t>
  </si>
  <si>
    <t>•	Interstate_x000D_
•	Intrastate_x000D_
•	Local_x000D_
•	Sponsored Organizations_x000D_
•	Federally Recognized Indian Tribal Government_x000D_
•	Private Nonprofit Institution/Organization _x000D_
•	Quasi-public Nonprofit Institution/Organization_x000D_
•	Other private Institution/Organization_x000D_
•	Native American Organization_x000D_
•	Specialty group_x000D_
•	Small Business_x000D_
•	Profit Organization_x000D_
•	Other public Institution/Organization_x000D_
•	Public Nonprofit Institution/Organization_x000D_
•	Other public Institution/Organization_x000D_
*Clinicians receiving other CMMI support (e.g. CPCI) and those already participating in alternate payment programs (e.g. Medicare Shared Savings Program) are not eligible for participation in TCPI.</t>
  </si>
  <si>
    <t xml:space="preserve">The Beneficiary eligibility includes the list as noted above with the exception of:_x000D_
•	Federal, Interstate_x000D_
•	Intrastate_x000D_
•	Student/Trainee and Graduate Students_x000D_
•	Artist/Humanist_x000D_
•	Engineer/Architect, Builder/Contractor/Developer_x000D_
•	Farmer/Rancher/Agriculture Producer_x000D_
•	Industrialist/Business Person_x000D_
•	Small Business Person_x000D_
•	Homeowner_x000D_
•	Property Owner_x000D_
•	Anyone/General Public_x000D_
_x000D_
</t>
  </si>
  <si>
    <t xml:space="preserve">Successful applicants will receive a Notice of Award (NoA) signed and dated by the CMS Grants Management Officer that will set forth the amount of the award and other pertinent information. The award will also include standard Terms and Conditions, and may also include additional specific cooperative agreement terms and conditions. Potential applicants should be aware that special requirements could apply to cooperative agreement awards based on the particular circumstances of the effort to be supported and/or deficiencies identified in the application by the review panel. _x000D_
_x000D_
The NoA is the legal document issued to notify the awardee that an award has been made and that funds may be requested from the HHS payment system. The NoA will be sent electronically to the awardee organization as listed on its SF 424. Any communication between CMS and awardees prior to issuance of the NoA is not an authorization to begin performance of a project. _x000D_
_x000D_
Unsuccessful applicants will be notified by letter, sent through electronically to the applicant organization as listed on its SF 424._x000D_
_x000D_
</t>
  </si>
  <si>
    <t>{"flag":"yes","description":"Applications are due in grants.gov for this FOA by January 6, 2015.  Applicants are highly encouraged to submit a Letter of Intent by November 20, 2014.","list":[{"start":"2014-10-23","end":"2015-01-06"}]}</t>
  </si>
  <si>
    <t>The anticipated date of awards for Transforming Clinical Practice Initiative is April 2015.</t>
  </si>
  <si>
    <t>{"types":{"moe":true,"formula":false,"matching":false},"formula":{"title":"","chapter":"","part":"","subPart":"","publicLaw":"","description":""},"matching":{"description":""},"moe":{"description":"This program has MOE requirements, see funding agency for further details."}}</t>
  </si>
  <si>
    <t>[{"code":"program","isSelected":true,"description":"CMS plans to continuously monitor PTN awardees for this model test through monthly, quarterly and annual reporting requirements in order to ensure that milestones that they are responsible for achieving are met, and to ensure that technical assistance and recruitment activities are being conducted in a manner that is effective, as well as equitable toward and inclusive of CMS beneficiaries and the medically underserved.  This will include quarterly monitoring trends in a PTN’s recruited clinician’s and their practice’s characteristics, as well as utilization patterns for populations served by PTN participants.  We will be requiring regular aggregate reporting of practice population characteristics, attrition and accretion, and utilization stratified by the payer categories: Medicare, Medicaid, CHIP, commercial, and other, in order to monitor equity in both composition and impact of services. Doing so will also allow us to estimate cost savings by payer category.   These data would be reported by the PTN on a monthly basis, and will also be used to assess savings impacts for the model over time.  In addition, we will use existing CMS data (Medicare fee for service claims data) and reporting systems (physician quality reporting and meaningful use program data) as part of our monitoring efforts, in order to minimize the reporting burden on practices participating in PTNs."},{"code":"cash","isSelected":true,"description":"The Federal Financial Report (FFR or Standard Form 425) has replaced the SF-269, SF-269A, SF-272, and SF-272A financial reporting forms.  All grantees must utilize the FFR to report cash transaction data, expenditures, and any program income generated.\r\n\r\nGrantees must report on a quarterly basis cash transaction data via the Payment Management System (PMS) using the FFR in lieu of completing a SF-272/SF272A.  The FFR, containing cash transaction data, is due within 30 days after the end of each quarter.  The quarterly reporting due dates are as follows: 4/30, 7/30, 10/30, 1/30.  A Quick Reference Guide for completing the FFR in PMS is at: www.dpm.psc.gov/grant_recipient/guides_forms/ffr_quick_reference.aspx.     \r\n\r\nIn addition to submitting the quarterly FFR to PMS, Grantees must also provide, on an annual basis, a report to be uploaded into GrantSolutions which includes their expenditures and any program income generated in lieu of completing a Financial Status Report (FSR) (SF269/269A).  Expenditures and any program income generated should only be included on the annually submitted FFR, as well as the final FFR.  Annual hard-copy FFRs should be mailed and received within 30 calendar days of the applicable year end date.  The final FFR should be uploaded in GrantSolutions within 90 calendar days of the project period end date. More details will be outlined in the Notice of Award.\r\n\r\n"},{"code":"progress","isSelected":true,"description":"Awardees must agree to cooperate with any Federal evaluation of the model and performance results and provide required quarterly, semi-annual (every six months), annual and final (at the end of the cooperative agreement period) reports in a form prescribed by CMS.  In the implementation of TCPI, applicants will receive qualitative and quantitative data from their recruited practices. Applicants selected as PTNs will submit reports electronically.  These reports will include how cooperative agreement funds were used, describe project or model progress, and describe any barriers, delays, and measurable outcomes.  CMS will provide the format for project and model reporting and technical assistance necessary to complete required report forms.  Awardees must also agree to respond to requests that are necessary for the evaluation of the TCPI model and provide data on key elements of model performance and on results from the cooperative agreement activities. \r\n\r\n"},{"code":"expenditure","isSelected":false,"description":""},{"code":"performanceMonitoring","isSelected":true,"description":"CMS will enlist a third party entity to assist CMS in monitoring the model implementation and testing performance results and outcomes.  CMS plans to collect data elements to be part of monitoring for all of the different networks, and these monitoring and surveillance elements will feed into the evaluation.  All awardees will be required to cooperate in providing the necessary data elements to CMS or a CMS contractor.  The contractor would assist CMS in developing a cost, quality, and population health monitoring and review network performance to ensure requirements are met; tracking performance across awardees and providing for rapid cycle evaluation and early detection of performance problems; developing a system to collect, store, and analyze data to assess health care cost and utilization, quality performance, and population health improvements and assisting with awardee implementation, including coordination between awardees and CMS and its other contractors. "}]</t>
  </si>
  <si>
    <t xml:space="preserve">TCPI participants are required to keep records for a minimum of 30 days after the conclusion of the TCPI program. </t>
  </si>
  <si>
    <t xml:space="preserve">(Cooperative Agreements) FY 17$134,572,992.00; FY 18 est $120,567,781.00; FY 19 est $0.00; FY 16$136,555,218.00; - </t>
  </si>
  <si>
    <t xml:space="preserve">This will be a new service delivery model. Therefore, no funds ($0) have been requested for past or current fiscal years.  </t>
  </si>
  <si>
    <t>{"flag":"none","description":"Grants Management Officer\r\nCenters for Medicare &amp; Medicaid Services\r\nOffice of Acquisitions and Grants Management\r\nPhone: 410-786-5239 \r\n"}</t>
  </si>
  <si>
    <t>Fred Butler, Jr.7500 Security Boulevard, Baltimore, MD 21244 Email:&lt; a href='mailto:fred.butler@cms.hhs.gov'&gt;fred.butler@cms.hhs.gov&lt;/a&gt;Phone: 4107865239;</t>
  </si>
  <si>
    <t>http://www.innovation.cms.gov/</t>
  </si>
  <si>
    <t>See Section V of the FOA.</t>
  </si>
  <si>
    <t>Oct 22,2014</t>
  </si>
  <si>
    <t>https://beta.sam.gov/fal/b8bb67c277554568bda2420fa46cbc38/view</t>
  </si>
  <si>
    <t>ACA-Transforming Clinical Practice Initiative: Support and Alignment Networks (SANs)</t>
  </si>
  <si>
    <t xml:space="preserve">The Transforming Clinical Practice Initiative (TCPI) model will test whether a three-pronged approach to national technical assistance will enable large scale transformation of thousands of clinician practices to deliver better care and result in better health outcomes at lower costs. _x000D_
_x000D_
•	Support Alignment Networks (SANs) formed by group practices, health care systems, and others that join together to serve as trusted partners to provide clinician practices with quality improvement (QI) expertise, best practices, coaching and help as they prepare and begin clinical and operational practice transformation. These organizations will collaboratively lead clinicians and practices through the TCPI phases of transformation, achieve the TCPI goals, and through adaptive redesign position these clinicians and their practices to be sustainable components of the changing care delivery system._x000D_
</t>
  </si>
  <si>
    <t>CMS anticipates that SANs will include but not be limited to organizations like:_x000D_
•	Public Nonprofit Institution/Organization_x000D_
•	Specialized group_x000D_
•	Profit Organization_x000D_
•	Private Nonprofit Institution/Organization _x000D_
•	Quasi-public Nonprofit Institution/Organization_x000D_
•	Other private institution/organization_x000D_
_x000D_
*Clinicians receiving other CMMI support (e.g. CPCI) and those already participating in alternate payment programs (e.g. Medicare Shared Savings Program) are not eligible for participation in TCPI.</t>
  </si>
  <si>
    <t>{"flag":"yes","description":"The application for this FOA is due on grants.gov by January 6, 2015.  Applicants are highly encouraged to submit a Letter of Intent by November 20, 2014.","list":[{"start":"2014-10-23","end":"2015-01-06"}]}</t>
  </si>
  <si>
    <t>[{"code":"program","isSelected":true,"description":"CMS plans to continuously monitor SANs awardees for this model test through monthly, quarterly and annual reporting requirements in order to ensure that milestones that they are responsible for achieving are met, and to ensure that technical assistance and recruitment activities are being conducted in a manner that is effective, as well as equitable toward and inclusive of CMS beneficiaries and the medically underserved.  This will include quarterly monitoring trends in a SAN’s recruited clinician’s and their practice’s characteristics, as well as utilization patterns for populations served by SANs participants.  We will be requiring regular aggregate reporting of practice population characteristics, attrition and accretion, and utilization stratified by the payer categories: Medicare, Medicaid, CHIP, commercial, and other, in order to monitor equity in both composition and impact of services. Doing so will also allow us to estimate cost savings by payer category.   These data would be reported by the SANs on a monthly basis, and will also be used to assess savings impacts for the model over time.  In addition, we will use existing CMS data (Medicare fee for service claims data) and reporting systems (physician quality reporting and meaningful use program data) as part of our monitoring efforts, in order to minimize the reporting burden on practices participating in SANs."},{"code":"cash","isSelected":true,"description":"The Federal Financial Report (FFR or Standard Form 425) has replaced the SF-269, SF-269A, SF-272, and SF-272A financial reporting forms.  All grantees must utilize the FFR to report cash transaction data, expenditures, and any program income generated.\r\n\r\nGrantees must report on a quarterly basis cash transaction data via the Payment Management System (PMS) using the FFR in lieu of completing a SF-272/SF272A.  The FFR, containing cash transaction data, is due within 30 days after the end of each quarter.  The quarterly reporting due dates are as follows: 4/30, 7/30, 10/30, 1/30.  A Quick Reference Guide for completing the FFR in PMS is at: www.dpm.psc.gov/grant_recipient/guides_forms/ffr_quick_reference.aspx.     \r\n\r\nIn addition to submitting the quarterly FFR to PMS, Grantees must also provide, on an annual basis, a report to be uploaded into GrantSolutions which includes their expenditures and any program income generated in lieu of completing a Financial Status Report (FSR) (SF269/269A).  Expenditures and any program income generated should only be included on the annually submitted FFR, as well as the final FFR.  Annual hard-copy FFRs should be mailed and received within 30 calendar days of the applicable year end date.  The final FFR should be uploaded in GrantSolutions within 90 calendar days of the project period end date. More details will be outlined in the Notice of Award.\r\n\r\n"},{"code":"progress","isSelected":true,"description":"Awardees must agree to cooperate with any Federal evaluation of the model and performance results and provide required quarterly, semi-annual (every six months), annual and final (at the end of the cooperative agreement period) reports in a form prescribed by CMS.  In the implementation of TCPI, applicants will receive qualitative and quantitative data from their recruited practices. Applicants selected as SANs will submit reports electronically.  These reports will include how cooperative agreement funds were used, describe project or model progress, and describe any barriers, delays, and measurable outcomes.  CMS will provide the format for project and model reporting and technical assistance necessary to complete required report forms.  Awardees must also agree to respond to requests that are necessary for the evaluation of the TCPI model and provide data on key elements of model performance and on results from the cooperative agreement activities. \r\n\r\n"},{"code":"expenditure","isSelected":false,"description":""},{"code":"performanceMonitoring","isSelected":true,"description":"CMS will enlist a third party entity to assist CMS in monitoring the model implementation and testing performance results and outcomes.  CMS plans to collect data elements to be part of monitoring for all of the different networks, and these monitoring and surveillance elements will feed into the evaluation.  All awardees will be required to cooperate in providing the necessary data elements to CMS or a CMS contractor.  The contractor would assist CMS in developing a cost, quality, and population health monitoring and review network performance to ensure requirements are met; tracking performance across awardees and providing for rapid cycle evaluation and early detection of performance problems; developing a system to collect, store, and analyze data to assess health care cost and utilization, quality performance, and population health improvements and assisting with awardee implementation, including coordination between awardees and CMS and its other contractors. "}]</t>
  </si>
  <si>
    <t xml:space="preserve">(Cooperative Agreements) FY 17$7,162,654.00; FY 18 est $7,104,814.00; FY 19 est $0.00; FY 16$8,702,926.00; - </t>
  </si>
  <si>
    <t>https://beta.sam.gov/fal/819be9b9b1b34ad4a665300ac108e959/view</t>
  </si>
  <si>
    <t>Basic Health Program (Affordable Care Act)</t>
  </si>
  <si>
    <t>(BHP)</t>
  </si>
  <si>
    <t>{"list":[{"act":{"description":"Section 1331 of the Patient Protection and Affordable Care Act, (Pub. L. 111-148), and the Health Care and Education Reconciliation Act of 2010 (Pub. L. 111.152, enacted March 30, 2010) which are collectively referred to as the Affordable Care Act."},"authorizationTypes":{"USC":false,"act":true,"statute":false,"publicLaw":false,"executiveOrder":false}}]}</t>
  </si>
  <si>
    <t xml:space="preserve">Section 1331 of the Affordable Care Act gives states the option of creating a Basic Health Program (BHP), a health benefits coverage program for low-income residents who would otherwise be eligible to purchase coverage through the Health Insurance Marketplace.  The program is for specified individuals who do not qualify for Medicaid but whose income does not exceed 200 percent of the federal poverty level (FPL).  </t>
  </si>
  <si>
    <t>Any State that submits a BHP Blueprint may be considered for certification by the Secretary of HHS.</t>
  </si>
  <si>
    <t>The program is for specified individuals who do not qualify for Medicaid but whose income does not exceed 200 percent of the federal poverty level (FPL).</t>
  </si>
  <si>
    <t>{"description":"The BHP Blueprint is a comprehensive written document submitted by the state to the Secretary for certification of a BHP in the form and manner specified by HHS. The Blueprint will establish compliance with applicable requirements by including a description, or if applicable, an assurance of: (1) minimum benefits offered including essential health benefits; (2) the competitive process that the state will undertake to contract for the provision of standard health plans; (3) the standard contract requirements that the State will incorporate into its standard health plan contracts; (4) the methods by which the State will enhance the availability of standard health plan coverage; (5) the methods by which the state will ensure and promote coordination with other insurance affordability programs; (6) the premium standards; (7) the cost sharing imposed under the BHP; (8) the disenrollment procedures and consequences of nonpayment of premiums; (9) the standards used to determine eligibility for the program; (10) the state’s policies regarding enrollment, disenrollment and verification, along with a plan to ensure coordination with and eliminate gaps in coverage for individuals transitioning to other insurance affordability programs; (11) the fiscal policies and accountability procedures; (12) the process by which BHP trust fund trustees shall be appointed, the qualifications and responsibilities of such trustees, and any arrangements to insure or indemnify such trustees against claims or breaches of their fiduciary responsibilities; (13) a description of how the state will ensure program integrity; (14) an operational assessment establishing operating agency readiness; (15) a transition plan if a state participating in 2015 plans to propose an alternative enrollment strategy for initial implementation. This program is excluded from coverage under OMB Circular No. A-87. ","isApplicable":true}</t>
  </si>
  <si>
    <t>The Secretary will certify a BHP Blueprint provided it meets all of the following standards: (1) The Blueprint contains sufficient information for the Secretary to determine that the BHP will comply with the requirements of section 1331 of the Affordable Care Act and Part 600 of 42 CFR; (2) The BHP Blueprint demonstrates adequate planning for the integration of BHP with other insurance affordability programs in a manner that will permit a seamless, coordinated experience for a potentially eligible individual; (3) The Blueprint is a complete and comprehensive description of the BHP and its operations, demonstrating thorough planning and a concrete program design, without reserved decisions on operational features.</t>
  </si>
  <si>
    <t>The Blueprint should be submitted with enrollment data and premium information at least 6 weeks prior to effective date requested.</t>
  </si>
  <si>
    <t>In the event that a State seeks to make significant changes that alter program operations, the BHP benefit package, enrollment, disenrollment and verification policies described in the certified BHP Blueprint, the state must submit a revised Blueprint to the Secretary for review and certification. The State is responsible for continuing to operate under the terms of the existing certified Blueprint until and unless a revised Blueprint is certified.</t>
  </si>
  <si>
    <t>[{"code":"program","isSelected":true,"description":"The state must submit an annual report that includes any evidence of fraud, waste, or abuse on the part of participating providers, plans, or the state BHP agency known to the state, and a detailed data-driven review of compliance with the following: (1) eligibility verification requirements; 2) limitations on the use of Federal funds; (3) requirements to collect quality and performance measures from all participating standard health plans focusing on quality of care and improved health outcomes; (4) requirements specified by the Secretary at least 120 days prior to the date of the annual report as requiring further study to assess continued state compliance with federal law, regulations and the terms of the state’s certified Blueprint. No cash reports are required. No progress reports are required. No expenditure reports are required. To determine whether the state is complying with the Federal requirements and the provisions of its BHP Blueprint, HHS may review, as needed, but no less frequently than annually, the compliance of the state with applicable laws, regulations and interpretive guidance."},{"code":"cash","isSelected":false,"description":""},{"code":"progress","isSelected":false,"description":""},{"code":"expenditure","isSelected":false,"description":""},{"code":"performanceMonitoring","isSelected":true,"description":"To determine whether the State is complying with the Federal requiremetns and the provisions of its BHP Blueprint, HHS may review, as needed, but no less frequently than annually, the compliance of the State with applicable laws, regulations and interpretive guidance."}]</t>
  </si>
  <si>
    <t>a) Maintain an accounting system and supporting fiscal records to assure that the BHP trust funds are maintained and expended in accord with the applicable federal requirements such as OMB Circulars A-87 and A-133. (b) Obtain an annual certification from the BHP trustees, the state’s chief financial officer, or designee, certifying all of the following: (1) the state’s BHP trust fund financial statement for the fiscal year; (2) The BHP trust funds are not being used as non-federal share for purposes of meeting any matching of expenditure requirement of any federally-funded program; (3) the use of BHP trust funds is in accordance with federal requirements consistent with those specified for the administration and provision of the program. (c) Conduct an independent audit of BHP trust fund expenditures over a 3 year period to determine that expenditures made in 3 year period were allowable; (d) Publish annual reports on the use of funds, including a separate line item that tracks the use of funds to further reduce premiums and cost sharing or for the provision of additional benefits within 10 days of approval by the trustees and findings of audit conducted under (c) above if applicable.</t>
  </si>
  <si>
    <t xml:space="preserve">(Formula Grants) FY 17$4,329,752,585.00; FY 18 est $5,270,000,000.00; FY 19 est $5,390,000,000.00; FY 16$2,823,560,855.00; - </t>
  </si>
  <si>
    <t>N/A – based on formula of state-specific data.</t>
  </si>
  <si>
    <t>{"flag":"appendix","description":"See Regional Agency Offices. Contact the Associate Regional Administrator, Division of Medicaid, Center for Medicaid, CHIP and Survey &amp; Certification. (See Appendix IV of the Catalog for addresses and telephone numbers.)."}</t>
  </si>
  <si>
    <t>Kelly Whitener7500 Security Blvd., Baltimore, MD 21244 Email:&lt; a href='mailto:Kelly.Whitener@cms.hhs.gov'&gt;Kelly.Whitener@cms.hhs.gov&lt;/a&gt;Phone: 410-786-0719;</t>
  </si>
  <si>
    <t>http://www.medicaid.gov/basic-health-program/basic-health-program.html</t>
  </si>
  <si>
    <t>Dec 04,2014</t>
  </si>
  <si>
    <t>https://beta.sam.gov/fal/682554aa092b42ad946762b2f1262bc6/view</t>
  </si>
  <si>
    <t>Children's Justice Grants to States</t>
  </si>
  <si>
    <t>{"list":[{"act":{},"USC":{"title":"42","section":"5106 et. seq."},"authorizationTypes":{"USC":true,"act":true},"usc":{"title":"42","section":"5106 et. seq."}}]}</t>
  </si>
  <si>
    <t>To encourage states to enact reforms which are designed to improve (1) the assessment and investigation of suspected child abuse and neglect cases, including cases of suspected child sexual abuse and exploitation, in a manner that limits additional trauma to the child and the child's family; (2) the assessment and investigation of cases of suspected child abuse-related fatalities and suspected child neglect-related fatalities; (3) the investigation and prosecution of cases of child abuse and neglect, including child sexual abuse and exploitation; and (4) the assessment and investigation of cases involving children with disabilities or serious health-related problems who are suspected victims of child abuse or neglect.</t>
  </si>
  <si>
    <t>States (including Puerto Rico and the District of Columbia), Virgin Islands, Guam, American Samoa, and the Commonwealth of the Northern Marianas.</t>
  </si>
  <si>
    <t>Beneficiaries include state governments and victims of child abuse and neglect, particularly child sexual abuse and exploitation.</t>
  </si>
  <si>
    <t>{"description":"Applicable costs and administrative procedures will be determined in accordance with 45 CFR Part 75. Applications require certification and/or documentation that the state meets eligibility requirements described in the Social Security Act (the Act).","isApplicable":true}</t>
  </si>
  <si>
    <t>{"environmentalImpact":{"reports":[{"isSelected":true,"reportCode":"ExecutiveOrder12372"},{"isSelected":true,"reportCode":"otherRequired"}]},"description":"No preapplication is required. Advice and technical assistance to state applicants are available from the Children's Bureau, Office on Child Abuse and Neglect within the Administration on Children, Youth and Families. "}</t>
  </si>
  <si>
    <t>{"description":"No Federal forms are required, but certain assurances and information described in the Annual Program Instruction must be included."}</t>
  </si>
  <si>
    <t>Applications will be reviewed against all eligibility requirements contained in the authorizing legislation. All eligible state and territorial governments will receive funding.</t>
  </si>
  <si>
    <t>Deadlines will be contained in the Program Instruction sent to each state and other eligible entities announcing the availability of funds under this program.</t>
  </si>
  <si>
    <t>{"types":{"moe":false,"formula":true,"matching":false},"formula":{"title":"Child Abuse Prevention and Treatment Act","chapter":"42 USC 5106 et. seq.","part":"","subPart":"","publicLaw":"","description":""},"matching":{"requirementFlag":"voluntary","percent":"0","description":"There is no matching requirement. Each state receives a base amount of $50,000 with an additional amount based on the population of children under age 18 in each state.\r\n\r\n\r\n"},"moe":{"description":""}}</t>
  </si>
  <si>
    <t>{"awarded":"lump","description":"Grant funds may be expended for a period of 3 years after the end of the fiscal year in which the funds are awarded."}</t>
  </si>
  <si>
    <t>[{"code":"program","isSelected":false,"description":""},{"code":"cash","isSelected":true,"description":"Financial reporting is conducted through the SF-425."},{"code":"progress","isSelected":true,"description":"Program progress reporting requirements are described in the Program Instructions.\r\n"},{"code":"expenditure","isSelected":true,"description":"Financial reporting requirements are described in the Program Instructions.\r\n"},{"code":"performanceMonitoring","isSelected":false,"description":""}]</t>
  </si>
  <si>
    <t>{"isApplicable":true,"description":"Audits are conducted in accordance with the requirements in 45 CFR Part 75."}</t>
  </si>
  <si>
    <t>Records must be kept in accordance with 45 CFR Part 75.</t>
  </si>
  <si>
    <t xml:space="preserve">(Formula Grants) FY 17$17,000,000.00; FY 18 est $15,974,483.00; FY 19 est $17,000,000.00; FY 16$17,000,000.00; - </t>
  </si>
  <si>
    <t>FY 2017: $53,269 to $1,788,425 with an average grant of $303,571.</t>
  </si>
  <si>
    <t>{"list":[{"fiscalYear":2016,"description":"Grants are expected to be made to 50 states, the District of Columbia, and territorial governments. 56 grants were made to 50 states, the District of Columbia, and territorial governments.\r\n"},{"fiscalYear":2017,"description":"56 grants were made to states, the District of Columbia, and territorial governments."},{"fiscalYear":2018,"description":"56 grants are expected to be made to 50 states, the District of Columbia, and territorial governments.\r\n"}],"isApplicable":true}</t>
  </si>
  <si>
    <t>All pertinent instructions are contained in the annual Program Instruction.</t>
  </si>
  <si>
    <t>{"flag":"appendix","description":"Contact Children's Bureau Regional Program Manager"}</t>
  </si>
  <si>
    <t>Lauren FischmanOffice on Child Abuse and Neglect
330 C Street SW, Room 3419B., Washington, DC 20201 Email:&lt; a href='mailto:lauren.fischman@acf.hhs.gov'&gt;lauren.fischman@acf.hhs.gov&lt;/a&gt;Phone: (202) 205-4539;</t>
  </si>
  <si>
    <t>http://www.acf.dhhs.gov/programs/cb.</t>
  </si>
  <si>
    <t xml:space="preserve">93.670 Child Abuse and Neglect Discretionary Activities; 93.645 Stephanie Tubbs Jones Child Welfare Services Program; 93.669 Child Abuse and Neglect State Grants; 93.671 Family Violence Prevention and Services/Domestic Violence Shelter and Supportive Services ; 93.667 Social Services Block Grant; </t>
  </si>
  <si>
    <t>States which meet all eligibility requirements and propose projects which meet the required uses of these funds will receive grants.</t>
  </si>
  <si>
    <t>https://beta.sam.gov/fal/e5e87f86e8e643d295ae72d9450ecceb/view</t>
  </si>
  <si>
    <t xml:space="preserve">Adult Medicaid Quality: Improving Maternal and Infant Health Outcomes in Medicaid and CHIP	</t>
  </si>
  <si>
    <t>{"list":[{"act":{"description":"The Patient Protection and Affordable Care Act (Pub. L. 111-148) Section 2701 Adult Health Quality Measures."},"authorizationTypes":{"USC":false,"act":true,"statute":false,"publicLaw":false,"executiveOrder":false}}]}</t>
  </si>
  <si>
    <t>To support State Medicaid agencies in testing, collecting, and reporting to CMS a new developmental quality measure as part of the Center for Medicaid and CHIP Services (CMCS) Maternal and Infant Health Initiative. Additionally, the grant funding will support States’ efforts to use these data to increase the rate of pregnancies that are intended through increased use of effective contraception.</t>
  </si>
  <si>
    <t>Grant applicants are limited to the 51 State Medicaid Agencies and the Medicaid Agencies in the US Territories.</t>
  </si>
  <si>
    <t>State Medicaid Agencies and the Medicaid Agencies in the US Territories.</t>
  </si>
  <si>
    <t>Grant awards are available for the initial one year period of performance. Awards may be continued for up to three non-compete option years, assuming satisfactory performance and award terms and conditions.</t>
  </si>
  <si>
    <t>[{"code":"program","isSelected":true,"description":"States are required to submit performance measurement data annually via the measure reporting system, as well as provide a final, written progress report.  "},{"code":"cash","isSelected":true,"description":"Federal Financial Report (FFR or Standard Form 425) has replaced the SF-269, SF-269A, SF-272, and SF-272A financial reporting forms.  All grantees must utilize the FFR to report cash transaction data, expenditures, and any program income generated.\r\nGrantees must report on a quarterly basis cash transaction data via the Payment Management System (PMS) using the FFR in lieu of completing a SF-272/SF-272A.  The FFR, containing cash transaction data, is due within 30 days after the end of each quarter.  The semi-annual reporting due dates are as follows:  1/30, 4/30, 7/30, 10/30. \r\n"},{"code":"progress","isSelected":true,"description":"States are required to submit performance measurement data annually via the measure reporting system, as well as provide a final, written progress report.  "},{"code":"expenditure","isSelected":true,"description":"Grantees must provide, on an annual basis, a Federal Financial Report (FFR) to CMS which includes their expenditures and any program income generated in lieu of completing a Financial Status Report (FSR) (SF-269/269A).  "},{"code":"performanceMonitoring","isSelected":true,"description":"States are required to submit performance measurement data annually via the measure reporting system, as well as provide a final, written progress report.  "}]</t>
  </si>
  <si>
    <t>{"isApplicable":true,"description":"N/a"}</t>
  </si>
  <si>
    <t>(Cooperative Agreements) FY 17$1,332,223.00; FY 18 est $0.00; FY 19 est $0.00; FY 16$1,248,605.00; - N/A</t>
  </si>
  <si>
    <t>A total of up to 25 grants could be awarded to States, the District of Columbia, and the US Territories.  Grant awardees may receive up to $400,000 over the performance period assuming the grantee is found eligible for all payments.</t>
  </si>
  <si>
    <t>{"flag":"appendix","description":"Kevin Hornbeak, Grants Management Specialist\r\nCenter for Medicare and Medicaid Services \r\nOffice of Acquisition and Grants Management   \r\nMailstop #7700 Bethesda\r\n5600 Fishers Lane\r\nRockville, MD 20857\r\nPhone: 301-492-4879 or Email: Kevin.Hornbeak@cms.hhs.gov\r\n"}</t>
  </si>
  <si>
    <t>Kevin HornbeakMailstop #7700 Bethesda_x000D_
5600 Fishers Lane, Rockville, MD 20857 Email:&lt; a href='mailto:Kevin.Hornbeak@cms.hhs.gov'&gt;Kevin.Hornbeak@cms.hhs.gov&lt;/a&gt;Phone: 301-492-4879 ;</t>
  </si>
  <si>
    <t>Applicant should refer to the funding opportunity announcement under this CFDA program for specific criteria requirements on proposal selection.</t>
  </si>
  <si>
    <t>May 04,2015</t>
  </si>
  <si>
    <t>https://beta.sam.gov/fal/0f8d7e30bebd4a82814d7bea00c71fbb/view</t>
  </si>
  <si>
    <t>Stephanie Tubbs Jones Child Welfare Services Program</t>
  </si>
  <si>
    <t>{"list":[{"act":{"description":"Social Security Act"},"authorizationTypes":{"act":true}},{"act":{"description":"as amended"},"authorizationTypes":{"act":true}}]}</t>
  </si>
  <si>
    <t xml:space="preserve">The purpose of the Stephanie Tubbs Jones Child Welfare Services program is to promote state and tribal flexibility in the development and expansion of a coordinated child and family services program that utilizes community-based agencies and ensures all children are raised in safe, loving families. </t>
  </si>
  <si>
    <t>Territories and possessions include only Puerto Rico, U.S. Virgin Islands, Northern Marianas, Guam, and American Samoa.</t>
  </si>
  <si>
    <t>Families and children in need of child welfare services will benefit.</t>
  </si>
  <si>
    <t>{"description":"For states, the department which administers the services program under Title XX must be the designated single state agency to administer child welfare services. Costs will be determined in accordance with 45 CFR Part 75.","isApplicable":true}</t>
  </si>
  <si>
    <t>{"description":"A 5-year agency plan must be submitted.  A full plan (every five years) or a plan update is due for submission by June 30th of each year. The plan must be jointly developed by the Secretary and the state or Indian tribe and written after consultation with appropriate public and nonprofit private agencies and community-based organizations. The plan must coordinate the provision of services under Title IV-B with services under other Federal or federally-assisted programs serving the same populations."}</t>
  </si>
  <si>
    <t>Funds will be awarded after the  plan, or annual update, is submitted and approved.</t>
  </si>
  <si>
    <t>{"flag":"yes","description":"The plan or its annual update is due on June 30 of each year.","list":[]}</t>
  </si>
  <si>
    <t>The agency plan or its annual update is due by June 30 of each year.  Approval/disapproval by the Children's Bureau is due by September 30 of each year.</t>
  </si>
  <si>
    <t>{"types":{"moe":false,"formula":true,"matching":true},"formula":{"title":"Social Security Act","chapter":"Title IV-B","part":"","subPart":"1","publicLaw":"","description":""},"matching":{"requirementFlag":"mandatory","percent":"25","description":"Each state (including territories) receives a base allotment amount of $70,000. The Stephanie Tubbs Jones Federal Child Welfare Services appropriation is further allotted on a variable formula which takes into account the child population under 21 and the complement of the state per capita income compared to the U.S. per capita income. The statistical factors used to fund allocations are: (1) the population of children under 21 years of age by State and the source is \"Current Population Reports\", P-25 Bureau of the Census; and (2) 3-year average per capita income by State and the source is the Bureau of Economic Analysis, Department of Commerce. \r\n\r\nEach eligible tribe’s allotment is derived from the allotment for the state in which the tribe is located and is based on the state population under 21, the number of Indian children in the tribal population, and the multiplication factor determined by the Secretary in accordance with 45 CFR §1357.40(d)(6). Matching Requirements:   Federal financial participation is available up to the full allotment at the rate of 75 percent for allowable program expenditures made by the grantee.  Grantees must provide a 25 percent match for these expenditures"},"moe":{"description":""}}</t>
  </si>
  <si>
    <t>{"awarded":"quarterly","description":"Grants are available for obligation and liquidation in the FY granted and in the subsequent FY.  Grant awards are made quarterly through a letter of credit. An electronic fund transfer system will be used for monthly cash draw-downs from Federal Reserve Banks."}</t>
  </si>
  <si>
    <t>[{"code":"program","isSelected":true,"description":"After the end of each of the first four fiscal years, the states, territories, and Indian tribes must submit an interim review of progress toward accomplishment of the goals in the state or tribal plan. After the end of the fifth fiscal year, the states, territories, and Indian tribes must perform a final review of progress toward accomplishment of the goals. An SF-425 financial status report must be submitted for the funds awarded in each Federal fiscal year (FFY) within three months after the close of the FFY in which the funds were granted (interim report) and again within three months after the close of the subsequent FFY (final report).  Performance monitoring of state agencies is conducted through the Child and Family Services Review (CFSR) process in accordance with 45 CFR 1355.31 - 1355.37."},{"code":"cash","isSelected":true,"description":"Required financial reporting is described above."},{"code":"progress","isSelected":true,"description":"Required progress reporting is described above."},{"code":"expenditure","isSelected":true,"description":"Required expenditure reporting is described above."},{"code":"performanceMonitoring","isSelected":false,"description":""}]</t>
  </si>
  <si>
    <t>{"isApplicable":true,"description":"Audits are conducted in accordance with the requirements in 45 CFR Part 75 Subpart F. "}</t>
  </si>
  <si>
    <t xml:space="preserve">Grantees must develop and maintain records which permit review of expenditures in accordance with the provisions of 45 CFR 75.361 </t>
  </si>
  <si>
    <t xml:space="preserve">(Formula Grants (Apportionments)) FY 17$267,871,118.00; FY 18 est $268,735,000.00; FY 19 est $268,000,000.00; FY 16$268,735,000.00; - </t>
  </si>
  <si>
    <t>FY 2017: Awards for states and territories ranged from $107,236 to $29,787,966 with an average of $4,661,994.
FY 2017: Awards for Tribes ranged from $1,162 to $927,457 with an average of $32,847.</t>
  </si>
  <si>
    <t>{"list":[{"fiscalYear":2016,"description":"It is anticipated that 245 grants will be awarded to states, territories and Indian tribes.  235 grants were awarded in FY 2016"},{"fiscalYear":2017,"description":"263 grants were awarded to states, territories and Indian tribes."},{"fiscalYear":2018,"description":"It is anticipated that 263 grants will be awarded to states, territories and Indian tribes."}],"isApplicable":true}</t>
  </si>
  <si>
    <t>45 CFR 1355 and 45 CFR 1357.</t>
  </si>
  <si>
    <t>{"flag":"appendix","description":"Contact Children's Bureau Regional Child Welfare Program Managers"}</t>
  </si>
  <si>
    <t>Eileen West330 C Street SW, Room 3509B, Washington, DC 20201 Email:&lt; a href='mailto:eileen.west@acf.hhs.gov'&gt;eileen.west@acf.hhs.gov&lt;/a&gt;Phone: 202-205-8438;</t>
  </si>
  <si>
    <t xml:space="preserve">93.090 Guardianship Assistance; 93.648 Child Welfare Research Training or Demonstration ; 93.556 Promoting Safe and Stable Families; 93.658 Foster Care Title IV-E; 93.667 Social Services Block Grant; 93.600 Head Start; 93.659 Adoption Assistance; </t>
  </si>
  <si>
    <t>https://beta.sam.gov/fal/2be5b510e30d4cfe800e46bc33c6053b/view</t>
  </si>
  <si>
    <t>ACA – Testing a Model of Data Aggregation under the Comprehensive Primary Care initiative</t>
  </si>
  <si>
    <t>{"list":[{"act":{"description":"Section 1115a of the Social Security Act, as added by Section 3021 of the Patient Protection and Affordable Care Act (ACA), authorizes the Centers for Medicare and Medicaid Innovation (CMMI or the Innovation Center) to test innovative payment and service delivery models to reduce spending under Medicare, Medicaid, or CHIP, while preserving or enhancing the quality of care furnished to beneficiaries under those programs.  "},"authorizationTypes":{"USC":false,"act":true,"statute":false,"publicLaw":false,"executiveOrder":false}}]}</t>
  </si>
  <si>
    <t>The Comprehensive Primary Care (CPC) initiative is a multi-payer initiative fostering collaboration between public and private health insurance companies (“payers”) to strengthen primary care.  Recognizing that the impact of any one payer alone is limited, the payers in CPC have committed to establishing an approach that is coordinated with that of the Innovation Center to transform the way in which primary care is practiced and financially supported.  _x000D_
_x000D_
In May-July 2012, the Innovation Center executed a Memorandum of Understanding (MOU) with each participating payer.  One of the stated goals in the MOU is improving the flow of cost and utilization data to CPC primary care practices to support practices in their efforts to improve outcomes through care coordination and quality improvement.  The MOU described a collaboration by which each regional group of payers – with CMS’ input – would produce a written plan “that outlines how participating payers will transition to a common approach for sharing data with participating primary care practices.”_x000D_
_x000D_
The MOU defined this endeavor in the following way:_x000D_
. . . If an appropriately structured and protected multi-payer claims data system exists or can be created in [Market] to support a common approach for sharing data with participating primary care practices, the Innovation Center and [payer] will submit its data to the system._x000D_
_x000D_
In order to improve care coordination and support practices to provide better patient care, payers have agreed to work together to improve data-sharing to practices. The goal of data aggregation is to combine patient-level cost and utilization data from all payers in a uniform and actionable format so that physicians can better coordinate care across their entire population. This data will help CPC primary care practices deliver better care to their patients by providing information to support their efforts to improve care outcomes through care coordination and quality improvement.  CPC practices have been asking for this data to be aggregated for their practice rather than to receive it individually from each payer, which has been cumbersome and less useful for them in managing the health of their patients.  Payers in four CPC regions have been delivering data in this format, but Medicare data has not to date been included.  _x000D_
_x000D_
The purpose of this program is to support vendors in four CPC regions to combine Medicare claims data with claims data from other commercial payers in each respective region and create actionable feedback reports for practices to improve care coordination and population health, and decrease costs.  The end-users of this aggregated data are the CPC practices; including Medicare data in this demonstration is central to the stated goal of improving care coordination by providing actionable data to primary care practices.  We are proposing to add Medicare data in CPC regions with existing multi-payer databases to test a model of data aggregation within the CPC initiative to better understand how Medicare data may be incorporated and used by practices to improve care coordination and quality improvement.  The activities funded by these cooperative agreements are projected to run for the duration of the CPC initiative, currently scheduled to end December 31, 2016.  _x000D_
_x000D_
Specifically, these cooperative agreements are intended for vendors in four CPC regions:_x000D_
	•	Taconic Health Information Network Community (THINC) in the Capital-District Hudson Valley region of New York;_x000D_
	•	The Health Collaborative in the Cincinnati-Dayton region of southwestern Ohio and northern Kentucky;_x000D_
	•	MyHealth in the greater Tulsa region of Oklahoma; and _x000D_
	•	Rise Health in Colorado_x000D_
_x000D_
The CPC payers in each region have selected the vendors listed above as their data aggregation vendors and have asked CMS to provide Medicare data to these vendors to be included in these existing multi-payer databases.  Each group of regional payers is structuring their data aggregation system independently (i.e. these efforts are not connected across regions). Each group of regional payers has already entered into contractual relationships with their respective vendors.  The data aggregation vendors, the intended awardees for these cooperative agreements, are establishing multi-payer claims databases specific to the payer data for the CPC practices in their geopgraphic region. CMS participation in the data aggregation initiative will pay for Medicare data to be incorporated into the multi-payer databases serving CPC practices in each respective region (New York, Ohio/Kentucky, Oklahoma, and Colorado).</t>
  </si>
  <si>
    <t>This project will ultimately benefit the primary care health professionals who participate in CPC and their patients.  The aggregated data will be used by the primary care health professionals to improve care coordination and population health management, and to decrease costs.  This project will also benefit payers and healthcare researchers, as well as the general public.</t>
  </si>
  <si>
    <t xml:space="preserve">This project will ultimately benefit the primary care health professionals who participate in CPC and their patients.  The aggregated data will be used by the primary care health professionals to improve care coordination and population health management, and to decrease costs.  This project will also benefit payers and healthcare researchers, as well as the general public.  _x000D_
</t>
  </si>
  <si>
    <t xml:space="preserve">Applications will be forwarded to a review panel. The review panel will evaluate the proposals based on how well they address the evaluation criteria outlined in the FOA. Based on the advice of the review panel, the CMS selection official will approve the selected application and issue a Notice of Award.  Successful applicants will receive a Notice of Award (NoA) signed and dated by the CMS Grants Management Officer that will set forth the amount of the award and other pertinent information. The award will also include standard Terms and Conditions.  Applicants should be aware that special requirements could apply to cooperative agreement awards based on the particular circumstances of the effort to be supported and/or deficiencies identified by the review panel.  </t>
  </si>
  <si>
    <t xml:space="preserve">We will allow 30 day rework time for applications not approved.	</t>
  </si>
  <si>
    <t>The budget and project period for each Cooperative Agreement will be 12 months from the date of award.  The estimated budget and project period for the first round of awards is 12 months from the date of award with one non-competing continuation period.</t>
  </si>
  <si>
    <t>{"types":{"moe":false,"formula":false,"matching":true},"matching":{"requirementFlag":"voluntary","percent":"0","description":"Applicants must have secured commitments for matching funds from other sources.  "}}</t>
  </si>
  <si>
    <t>[{"code":"program","isSelected":true,"description":"As part of the activities funded by these awards, the awardee must make reports available to all participating CPC practices in the specified region, as well as to CMS and its contractors.  These reports should include:\r\n*  Patient de-identified reports that can be shared with all participants;\r\n*  Patient identifiable reports for practices based on data aggregated with that of regional payers, as consistent with HIPPA privacy rules;\r\n*  Patient-identifiable reports on Medicare beneficiaries for Medicare consumption based on data aggregated with that of regional payers, as consistent with HIPPA privacy rules."},{"code":"cash","isSelected":false},{"code":"progress","isSelected":true,"description":"CMS plans to continuously monitor awardees through quarterly reporting requirements in order to ensure that the data aggregation services are being performed in line with the stated goals.  Awardees must agree to cooperate with any Federal evaluation and monitoring of the activities funded by these cooperative agreements and provide quarterly and final (at the end of the cooperative agreement period) reports, as well as any additional reports required.  \r\n\r\nThe awardee will be responsible for providing ongoing ad hoc status updates at the request of CMS program staff, as well as formal reports at regular intervals as described below:\r\n*  Quarterly Progress reports:  Quarterly reports should be brief, summarize progress toward the goals outlined in the implementation plan, and should be submitted within 30 calendar  days of the end of each quarter.  The quarterly progress reports will include an overview of progress, analysis of challenges, discuss key lessons, and provide mitigation strategies for addressing barriers during implementation.  The report should also detail how cooperative agreement funds were used for the past three-month period.  This information shall be provided to CMS using the SF-424A form.  CMS will use this information to monitor operations.  \r\n*  Final Report:  No later than 90 calendar days after the end of the cooperative agreement, the awardee shall submit a final report to CMS.  The final report will summarize outcomes of the cooperative agreement, expenditures for all related activities, review key challenges and lessons learned, and discuss the future and sustainability of the data aggregation services built.  "},{"code":"expenditure","isSelected":true,"description":"The program requires expenditure reports monthly from the start date of the award.  The expenditure report should include a narrative summary of all expenditures made using Federal funding. "},{"code":"performanceMonitoring","isSelected":true,"description":"Performance will be monitored through Quarterly Progress Reports as described in Question 4 above. "}]</t>
  </si>
  <si>
    <t>Awardees are required to maintain proper records – including financial records, supporting documents, statistical records, and all other records pertinent to the program – for the duration of the award, and retain these for a minimum of three years.  If any litigation, claim, negotiation, audit, or other action involving the award has been started before the expiration of the three years, the records should be retained until completion of the action and resolution of all issues which arise from it, or until the end of the regular three year period, whichever is later.</t>
  </si>
  <si>
    <t>(Cooperative Agreements) FY 17 est $0.00; FY 15$1,038,709.00; FY 18 est $0.00; FY 16$0.00;</t>
  </si>
  <si>
    <t>The anticipated total funding per award, per budget period is $200,000 - $450,000.</t>
  </si>
  <si>
    <t>Leah Hendrick7205 Windsor Blvd, Windsor Mill, MD 21244 Email:&lt; a href='mailto:leah.hendrick@cms.hhs.gov'&gt;leah.hendrick@cms.hhs.gov&lt;/a&gt;Phone: 410-786-7397;</t>
  </si>
  <si>
    <t>http://innovation.cms.gov/initiatives/comprehensive-primary-care-initiative/</t>
  </si>
  <si>
    <t xml:space="preserve">Applications must adhere to the format described in the FOA.  The application must include:_x000D_
_x000D_
	•	Project Abstract (not exceeding 1 page)_x000D_
	•	Project Narrative (not exceeding 20 pages)_x000D_
	•	Proposed Approach_x000D_
	•	Organizational Capacity and Management_x000D_
	•	Plan for Evaluation and Reporting_x000D_
	•	Appendices_x000D_
_x000D_
The applications will be evaluated based on how well they have addressed the above components, with emphasis on the applicant’s capacity for conducting data aggregation duties required by the program.  This includes: evidence of prior relationships with payers and practices in the region, a demonstrated understanding of the data aggregation needs of health insurers and primary care practices in the region, and a clear plan of action on achievable objectives within one year and subsequent award years._x000D_
</t>
  </si>
  <si>
    <t>May 18,2015</t>
  </si>
  <si>
    <t>https://beta.sam.gov/fal/7dc94b5de5d245f98bb52599319981b9/view</t>
  </si>
  <si>
    <t>Social Services Research and Demonstration</t>
  </si>
  <si>
    <t>SSRD</t>
  </si>
  <si>
    <t>{"list":[{"act":{"description":"Social Security Act"},"USC":{"title":"42","section":"1310"},"authorizationTypes":{"USC":true,"act":true},"usc":{"title":"42","section":"1310"}}]}</t>
  </si>
  <si>
    <t>To promote research and demonstrations related to the prevention and reduction of dependency or the administration and effectiveness of programs related to that purpose.</t>
  </si>
  <si>
    <t xml:space="preserve">Grants and cooperative agreements may be made to or with governmental entities, colleges, universities, nonprofit and for-profit organizations (if fee is waived), and faith-based and community organizations. Grants and cooperative agreements cannot be made directly to individuals. </t>
  </si>
  <si>
    <t>{"description":"Applicants must present written evidence of other agencies' willingness to cooperate when the project involves the use of other agencies, facilities, or services. Nonprofit organizations which have not previously received ACF program support must submit proof of nonprofit status. For State and local governments, costs will be determined in accordance with Chapter III Part 300 45 CFR Part 75 and Chapter II Part 200. For other grantees, applicable costs and administrative procedures will be determined in accordance with 45 CFR Part 75. 2 CFR 200, Subpart E - Cost Principles applies to this program . ","isApplicable":false}</t>
  </si>
  <si>
    <t>{"description":"Applicants will be able to find a synopsis of grant or cooperative agreement opportunities and apply electronically for opportunities via: www.Grants.gov.  Applicants will also be able to find the complete text of grant announcements on the ACF web site located at: https://www.acf.hhs.gov/grants."}</t>
  </si>
  <si>
    <t xml:space="preserve">Official notice of approved grant applications is made through issuance of a Notice of Award (NOA). This provides the amount awarded, the purpose of the award, the terms and conditions of the award, the budget period for which support is given, the total project period for which support is contemplated, and the total grantee participation.  </t>
  </si>
  <si>
    <t xml:space="preserve">Grant extensions and continuations are available if formally applied for and approved. If an application is recommended for approval for 2 or more years, the grantee must submit a formal request for a non-competitive continuation application each year accompanied by a progress report which will be evaluated prior to a recommendation of continuation. </t>
  </si>
  <si>
    <t>[{"code":"program","isSelected":false,"description":""},{"code":"cash","isSelected":false,"description":""},{"code":"progress","isSelected":true,"description":"Grantees are required to submit performance progress reports (ACF-OGM-SF-PPR) throughout the project period. Performance progress reports are due 30 days after the reporting period. Final performance reporting reports are due 90 days after the close of the project."},{"code":"expenditure","isSelected":true,"description":"Grantees will be required to submit financial expenditure reports throughout the project period. Financial reports are due 30 days after the reporting period. Final financial reports are due 90 days after the close of the project period.  Grantees use the Federal Financial Report (FFR) SF-425 for required financial reporting."},{"code":"performanceMonitoring","isSelected":false,"description":""}]</t>
  </si>
  <si>
    <t>Proper accounting records, identifiable by grant number and including all receipts and expenditures, must be maintained for 3 years in accordance with 45 CFR 75.361.  Subsequent to audit, they must be maintained until all questions are resolved, or at the end of the regular 3-year period, whichever is later.</t>
  </si>
  <si>
    <t xml:space="preserve">(Project Grants) FY 17$849,273.00; FY 18 est $624,577.00; FY 19 est $150,000.00; FY 16$842,073.00; - </t>
  </si>
  <si>
    <t>Range from $24,918 to $100,000;  Average being $70,772.75</t>
  </si>
  <si>
    <t>{"list":[{"fiscalYear":2016,"description":"It is anticipated that 13 grants will be rewarded in FY 2016,    3 new grants and 10 non-competing continuations. We awarded a total of 12 grants in FY 2016, 1 new grants, and 11 non-competing continuations."},{"fiscalYear":2017,"description":"12 grants were awarded FY 2017,  4 new grants and 8 non-competing continuations."},{"fiscalYear":2018,"description":"It is anticipated that 5 grants will grants will be awarded in FY 2018,  3 new,  and 2 non-competing continuations."},{"fiscalYear":2019,"description":"It is anticipated that 5 grants will be awarded in FY 2019, 2 new, and 3 non-competing continuations."}],"isApplicable":true}</t>
  </si>
  <si>
    <t xml:space="preserve">A variety of guidance on grants can be found at www.Grants.gov. </t>
  </si>
  <si>
    <t>{"flag":"none","description":"Appropriate ACF Regional Administrator."}</t>
  </si>
  <si>
    <t>Sheila Celentano330 C St, SW
Room 4625A, Washington, DC 20201 Email:&lt; a href='mailto:Sheila.Celentano@acf.hhs.gov'&gt;Sheila.Celentano@acf.hhs.gov&lt;/a&gt;Phone: 202-401-5803;</t>
  </si>
  <si>
    <t>http://www.acf.hhs.gov/programs/opre</t>
  </si>
  <si>
    <t xml:space="preserve">93.648 Child Welfare Research Training or Demonstration ; 93.558 Temporary Assistance for Needy Families; 93.595 Welfare Reform Research, Evaluations and National Studies; </t>
  </si>
  <si>
    <t>Fiscal Year2016: We anticipate funding similar types of projects in fiscal year 2016.  More information describing research and evaluation projects supported by these funds can be found at http://www.acf.hhs.gov/programs/opre/. In fiscal year 2016, funds were used to support work of the Center for Research on Hispanic Children and Families, the Family Self-Sufficiency Research Consortium including the Family Strengthening Research Scholars, as well as Family Strengthening scholars, both  a continuing and a new cohort.Fiscal Year2017: We funded the final year of the Family Self Sufficiency Research Consortium Scholars Network in fiscal year 2017, as well as several scholar grants for students working on dissertations in Behavioral Economics.</t>
  </si>
  <si>
    <t xml:space="preserve">Applications may be funded in whole or in part depending on: (1) the ranked order of applicants resulting from competitive review; (2) staff review and consultations; (3) the combination of projects that best meet the information needs of the program; (4) the funds available; and (5) other relevant considerations. Typical criteria include project cost and budget justification, the qualification of the principal investigator and organization, the quality of approach and methodologies employed, and results and the programs objectives and results and benefits expected.  Specific criteria for selecting recipients under individual funding announcements under this program are published in www.Grants.gov. </t>
  </si>
  <si>
    <t>https://beta.sam.gov/fal/30a0cd04bca44a8b8a6fee1768650625/view</t>
  </si>
  <si>
    <t xml:space="preserve">Child Welfare Research Training or Demonstration </t>
  </si>
  <si>
    <t>{"list":[{"act":{"description":"Social Security Act, Section 426, 42 U.S.C. 626, as amended including"},"USC":{"title":"42","section":"628b"},"authorizationTypes":{"USC":true,"act":true,"statute":false,"publicLaw":false,"executiveOrder":false},"usc":{"title":"42","section":"628b"}}]}</t>
  </si>
  <si>
    <t>To support research and demonstration projects which are of national or regional significance and special projects for the demonstration of new methods which show promise of substantial contribution to the advancement of child welfare.  To demonstrate the utilization of research in the field of child welfare to encourage experimental and special types of child welfare services. To provide professional education opportunities to prospective and current child welfare agency staff and to develop competency-based training curricula and special projects for training child welfare personnel in specific areas.</t>
  </si>
  <si>
    <t xml:space="preserve">Eligible applicants include public or other nonprofit institutions of higher learning, public or other nonprofit agencies or organizations engaged in research on child welfare activities; and state or local public agencies responsible for administering, or supervising the administration of the title IV-B plan.  </t>
  </si>
  <si>
    <t>Grants are made to accredited public or other nonprofit institutions of higher learning, public or other nonprofit agencies and/or organizations and to state or local child welfare agencies for specific projects for training prospective and current personnel for work in the field of child welfare, including trainee-ships with stipends; child welfare demonstration projects of national or regional significance; and for utilization of child welfare research to encourage experimental and special types of welfare services.</t>
  </si>
  <si>
    <t>{"description":"Grants to educational institutions are made only to accredited institutions. Costs are determined in accordance with Part 75 of Title 45 of the Code of Federal Regulations.  Nonprofit organizations must provide proof of nonprofit status.","isApplicable":true}</t>
  </si>
  <si>
    <t>{"environmentalImpact":{"reports":[{"isSelected":true,"reportCode":"otherRequired"}]},"description":"Standard application forms, as furnished by HHS must be used for this program. "}</t>
  </si>
  <si>
    <t>{"description":"Applications made in the format provided by and at the time specified in the annual Funding Opportunity Announcements of the availability of funds."}</t>
  </si>
  <si>
    <t xml:space="preserve">Applications for funding are reviewed and scored by at least three non-federal subject matter experts. Final funding decision will be made by Commissioner, ACYF. </t>
  </si>
  <si>
    <t>Appeals are processed in accordance with HHS regulations in 45 CFR, 16.</t>
  </si>
  <si>
    <t xml:space="preserve">Multi-year projects are funded on an annual basis through submission of a non-completing continuation application. Continuation of funding is subject to availability of funds, submission of program and financial reports, and grantee performance. </t>
  </si>
  <si>
    <t>{"awarded":"other","description":"Duration is specified in announcement.","awardedDescription":"Grant awards are managed by a payment management system that manages grant payment requests, drawdowns, and disbursements. "}</t>
  </si>
  <si>
    <t>[{"code":"program","isSelected":false,"description":""},{"code":"cash","isSelected":true,"description":"Grantees are required to biannually submit the SF-425."},{"code":"progress","isSelected":true,"description":"Grantees are required to biannually submit the SF-PPR."},{"code":"expenditure","isSelected":true,"description":"Grantees are are required to submit a final SF-425 at the end of the project period."},{"code":"performanceMonitoring","isSelected":false,"description":""}]</t>
  </si>
  <si>
    <t>{"isApplicable":true,"description":"Audits are required in accordance with the requirement in 45 CFR 75 Subpart F."}</t>
  </si>
  <si>
    <t>Financial and other records of the grant are to be kept 3 years after the termination of the grant or until audited, whichever comes first.</t>
  </si>
  <si>
    <t>(Project Grants (Discretionary)) FY 17$9,611,141.00; FY 18 est $9,970,284.00; FY 19 est $10,648,000.00; FY 16$8,539,355.00; - A Congressionally mandated budget rescission in fiscal year (FY) 2011 lowered funds available for grant awards in 2011 and the following fiscal years.</t>
  </si>
  <si>
    <t>FY 2017 grants ranged from $432,742 to $4,240,690 with the average of $1,061,856.</t>
  </si>
  <si>
    <t>{"list":[{"fiscalYear":2016,"description":"It is anticipated that grants will continue to fund child welfare research training or demonstration programs in the areas of child welfare workforce training, workforce recruitment and retention, and the child welfare workforce curriculum development. 8 grants were awarded in FY 2016."},{"fiscalYear":2017,"description":"6 non-competing continuation grants were awarded."},{"fiscalYear":2018,"description":"It is anticipated that 6 non-competing continuation grants will be awarded."}],"isApplicable":true}</t>
  </si>
  <si>
    <t>{"flag":"appendix","description":"Contact the Regional Administrator, ACF."}</t>
  </si>
  <si>
    <t>Jane Morgan330 C Street SW, Room 3504, Washington, DC 20201 Email:&lt; a href='mailto:jane.morgan@acf.hhs.gov'&gt;jane.morgan@acf.hhs.gov&lt;/a&gt;Phone: 202 205 8807;</t>
  </si>
  <si>
    <t xml:space="preserve">93.670 Child Abuse and Neglect Discretionary Activities; 93.645 Stephanie Tubbs Jones Child Welfare Services Program; </t>
  </si>
  <si>
    <t xml:space="preserve">Fiscal Year2016: Child welfare workforce recruitment and retention, workforce development, curriculum development, and training and technical assistance. </t>
  </si>
  <si>
    <t>An assessment is made of: (1) The degree to which the proposal shows promise of meeting specific objectives defined in the annual program announcement; (2) reasonableness of cost; and (3) qualifications of the applicant organization and staff, and (4) quality of the methodology.</t>
  </si>
  <si>
    <t>https://beta.sam.gov/fal/463e491108904aa481e3e712a226555e/view</t>
  </si>
  <si>
    <t xml:space="preserve">Nutrition and Physical Activity Programs </t>
  </si>
  <si>
    <t>Micronutrient</t>
  </si>
  <si>
    <t>{"list":[{"act":{"description":"Public Health Service Act , Title 42, Section 243, 247b(k)(2)"},"authorizationTypes":{"USC":false,"act":true,"statute":false,"publicLaw":false,"executiveOrder":false}}]}</t>
  </si>
  <si>
    <t xml:space="preserve">The purpose of this program is to achieve three goals related to risk factors for illness, disability, and premature death as follows: _x000D_
•Improve dietary quality to support healthy child development and reduce chronic disease_x000D_
•Decrease prevalence of obesity through prevention of weight gain and maintenance of healthy weight_x000D_
</t>
  </si>
  <si>
    <t>Additional eligibility requirements may apply for funding opportunities that address high needs/risks and disparate populations.</t>
  </si>
  <si>
    <t>{"description":"Additional eligibility requirements may apply for funding opportunities that address high needs/risks and disparate populations.","isApplicable":true}</t>
  </si>
  <si>
    <t xml:space="preserve">After review and approval, a notice of award is prepared and processed, along with appropriate notification to the public, initial award provides funds for first budget period (usually 12 months) and Notice of Award indicates support recommended for the remainder of project period, allocation of Federal funds by budget categories, and special conditions, if any. However, applicants are encouraged to call CDC for programmatic technical assistance prior to the development and submission of their assistance application. _x000D_
_x000D_
</t>
  </si>
  <si>
    <t xml:space="preserve">No applicants other than non-competing will be eligible for the current five year period_x000D_
</t>
  </si>
  <si>
    <t xml:space="preserve">Renewals will be based upon the availability of funding and satisfactory programmatic progress. _x000D_
_x000D_
</t>
  </si>
  <si>
    <t>{"awarded":"lump","description":"Project periods are for 1 to 5 years with 12-month budget periods based on individual funding opportunities. "}</t>
  </si>
  <si>
    <t>[{"code":"program","isSelected":true,"description":"Semi-annual reports from each entity awarded a grant, cooperative agreement, or contract, summarizing the activities undertaken and identifying any sub-grants or sub-contracts awarded (including the purpose of the award and the identity of the recipient), to be posted not later than 30 days after the end of each 6-month period."},{"code":"cash","isSelected":false,"description":""},{"code":"progress","isSelected":true,"description":"Reporting provides continuous program monitoring and identifies successes and challenges that awardees encounter throughout the project period. Also, reporting is a requirement for awardees who want to apply for yearly continuation of funding. Awardees must submit an Annual Performance Report via www.grants.gov 120 days before the end of each budget period. The report must not exceed 45 pages excluding administrative reporting; attachments are not allowed, but Web links are allowed. This report must include the following: performance measures, evaluation results, work plan, successes, challenges, CDC program support needs, and administrative reporting."},{"code":"expenditure","isSelected":true,"description":"The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provided."},{"code":"performanceMonitoring","isSelected":true,"description":"Awardees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Awardees are required to submit performance measures annually as a minimum, and may require reporting more frequently. Performance measure reporting is limited to data collection. When funding is awarded initially, CDC programs will specify required reporting frequency, data fields, and format."}]</t>
  </si>
  <si>
    <t>(Cooperative Agreements) FY 17$750,000.00; FY 18 est $750,000.00; FY 19 est $749,996.00; FY 16$750,000.00; - This CFDA was created to support a FY16 FOA DP16-1603.  This FOA is currently funded and only eligible grantees are existing for this five year period 2016-2020.</t>
  </si>
  <si>
    <t xml:space="preserve">Average award depends on funding opportunity announcement. </t>
  </si>
  <si>
    <t xml:space="preserve">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A review panel will evaluate complete, eligible applications in accordance with the “Criteria” section of the FOA. _x000D_
There may or may not be an additional review which will be provided in the FOA. Not more than thirty days after the Phase II review is completed, applicants will be notified electronically if their application does not meet eligibility or published submission requirements. _x000D_
_x000D_
Contact Information_x000D_
Website: http://www.cdc.gov _x000D_
Headquarters Office: _x000D_
Linda Barnes 4770Buford Hwy, NE, NCCDPHP, Atlanta, Georgia 30341 Email: lbarnes@cdc.gov Phone: 404-867-9697_x000D_
</t>
  </si>
  <si>
    <t>Jul 30,2015</t>
  </si>
  <si>
    <t>https://beta.sam.gov/fal/6bc3faaee33242958a14230b05e9aa9b/view</t>
  </si>
  <si>
    <t xml:space="preserve">Accountable Health Communities </t>
  </si>
  <si>
    <t xml:space="preserve">AHC </t>
  </si>
  <si>
    <t>{"list":[{"act":{"description":"Section 1115A of the Social Security Act (the Act), as amended by section 3021 of the Affordable Care Act (ACA), authorizes the Innovation Center to test innovative payment and service delivery models to reduce Medicare, Medicaid, or CHIP expenditures, while preserving or enhancing the quality of beneficiaries’ care. The AHC is a service delivery model under section 1115A that tests whether systematic screening for health-related social needs in clinical settings, along with referral to community resources and navigation services, impacts overall health care cost and utilization."},"authorizationTypes":{"USC":false,"act":true,"statute":false,"publicLaw":false,"executiveOrder":false}}]}</t>
  </si>
  <si>
    <t xml:space="preserve">The Centers for Medicare &amp; Medicaid Services (CMS), Center for Medicare and Medicaid Innovation (the Innovation Center), will assess whether systematically identifying the health-related social needs of community- dwelling Medicare and Medicaid beneficiaries, including those who are dually eligible, and addressing their identified needs impacts those beneficiaries’ total health care costs and their inpatient and outpatient utilization. Section 3021 of the ACA authorizes the Innovation Center to design, implement and evaluate innovative payment and service delivery models to improve quality and reduce costs. Rigorous evaluation requirements of the model’s impact influence model design parameters._x000D_
_x000D_
The Accountable Health Communities (AHC) Model is based on emerging evidence that addressing health-related social needs through enhanced clinical-community linkages can improve health outcomes and reduce costs. This model will support community collaboration to systematically: (1) screen beneficiaries to identify unmet health- related social needs; (2) refer beneficiaries to increase awareness of community services; (3) provide person- centered navigation services to assist beneficiaries with accessing community services; and (4) align clinical and community services to ensure that community services are available and responsive to the needs of beneficiaries. The expectation is that these efforts will lead to a reduction in health care utilization and costs._x000D_
The funding opportunity announcement (FOA) offered three interventions of varying intensity (each referred to as a “track”) to better link beneficiaries to community services: the Assistance Track Intervention, the Alignment Track Intervention or a third opportunity called the Awareness Track. The Awareness Track opportunity has subsequently been withdrawn._x000D_
The Assistance Track Intervention will test whether assisting beneficiaries with accessing services through community service navigation impacts total health care cost and inpatient and outpatient health care utilization. This intervention offers universal screening of health-related social needs, use of a community resource inventory to connect beneficiaries to available community services, identification of high-risk beneficiaries as part of a smarter spending strategy to target additional resources where they are needed the most, and community service navigation to assist high risk beneficiaries with resolving health-related social needs. The Alignment Track Intervention builds on the intervention of the Assistance Track and tests whether a combination of navigation services at the individual beneficiary level and partner alignment at the community level impacts ED visits and inpatient hospital admissions. This approach recognizes that there are significant barriers to effective integration of the health care delivery systems, governmental public health systems, and the community-based service system due to different cultures, funding streams and data systems. Effective and responsive infrastructures are needed to ensure that community services are available and address the health-related social needs of beneficiaries. This intervention incorporates innovations included in the Assistance Track and adds structural and financial support designed to foster community-wide realignment of resources to more effectively address beneficiaries’ health-related social needs._x000D_
_x000D_
Successful applicants were selected to participate in a single track for a 5-year period. Although tracks share common design elements, each track’s intervention pathway and underlying hypothesis is distinct. _x000D_
</t>
  </si>
  <si>
    <t xml:space="preserve">-	Community based organizations_x000D_
-	Individual and group provider practices_x000D_
-	Hospitals and health systems_x000D_
-	Institutions of Higher Education_x000D_
-	Local government entities and tribal organization from all 50 states, United States territories, and the District of Columbia_x000D_
</t>
  </si>
  <si>
    <t xml:space="preserve">Potential applicants are limited to the eligible entities described in the sections above.  Successful applicants will provide intervention services to community-dwelling Medicare and Medicaid beneficiaries, including dually eligible beneficiaries.  Community-dwelling beneficiaries include beneficiaries not residing in a correctional facility or long-term care institution (e.g., long stay nursing homes) when accessing clinical care at a participating clinical delivery site.The application will describe the target populations, geographic areas, and communities that will be the focus of the AHC intervention, the current quality and beneficiary experience outcomes, including current needs assessments of health-related social needs, and specific targets to be impacted by the AHC intervention._x000D_
</t>
  </si>
  <si>
    <t>{"description":"Employer Identification Number: All applicants must have a valid Employer Identification Number (EIN) assigned by the Internal Revenue Service.\r\n \r\nDun and Bradstreet (D&amp;B) Data Universal Numbering System (DUNS number): All applicants must have a Dun and Bradstreet (D&amp;B) Data Universal Numbering System (DUNS) number in order to apply. The DUNS number is a nine-digit identification number that uniquely identifies business entities. Obtaining a DUNS number is free. To obtain a DUNS number, access the following website: www.dunandbradstreet.com or call 1-866-705-5711. See Section IV, Application and Submission Information, for more information on obtaining a DUNS number. \r\n\r\nSystem for Award Management (SAM)\r\nAll applicants must register in the System for Award Management (SAM)* database (https://www.sam.gov/portal/public/SAM/) in order to be able to submit an application at http://www.grants.gov. In order to register, applicants must provide their DUNS and EIN numbers. Each year, organizations and entities, registered to apply for Federal grants through Grants.gov must renew their registration with SAM. Each year organizations and entities must renew their registration with SAM. Failure to renew SAM registration prior to application submission will prevent an applicant from successfully applying via Grants.gov. Similarly, failure to maintain an active SAM registration during the application review process can prevent CMS from issuing your agency an award under this program. Applicants should begin the SAM registration process as soon as possible after the announcement is posted to ensure that it does not impair your ability to meet required submission deadlines. Applicants must successfully register with SAM prior to submitting an application or registering in the Federal Funding Accountability and Transparency Act Sub-award Reporting System (FSRS) as a prime awardee user; awardees may make sub-awards only to entities that have DUNS numbers.\r\nOrganizations must report executive compensation as part of the registration profile at https://www.sam.gov/portal/public/SAM/ by the end of the month following the month in which this award is made, and annually thereafter (based on the reporting requirements of the Federal Funding Accountability and Transparency Act (FFATA) of 2006 (Pub. L. 109-282), as amended by Section 6202 of Public Law 110-252 and implemented by 2 CFR Part 170). The Grants Management Specialist assigned to monitor the sub-award and executive compensation reporting requirements is Iris Grady, who can be reached at divisionofgrantsmanagement@cms.hhs.gov.\r\n*Applicants were previously required to register with the Central Contractor Registration (CCR). The CCR was a government-wide registry for organizations that sought to do business with the federal government. CCR collected, validated, stored, and disseminated data to support a variety of federal initiatives. This function is now fulfilled by SAM. SAM has integrated the CCR and will also incorporate seven other Federal procurement systems into a new, streamlined system. If an applicant had an active record in CCR prior to the rollout of SAM, an active record would be available in SAM. However, more than a year has passed since the rollout of SAM, so entities must ensure its registration with CCR (through SAM) is still active prior to applying under this funding opportunity. Please consult the SAM website listed above for additional information.\r\n","isApplicable":true}</t>
  </si>
  <si>
    <t>{"description":"Letter of Intent to Apply:  Required\r\n\r\nApplication Materials;\r\nApplication materials will be available for download at http://www.grants.gov. Please note that HHS requires applications for all announcements to be submitted electronically through http://www.grants.gov.  For assistance with http://www.grants.gov, contact support@grants.gov or 1-800-518-4726.  At Grants.gov, applicants will be able to download a copy of the application packet, complete it off-line, and then upload and submit the application via the Grants.gov website. \r\n\r\nSpecific instructions for applications submitted via http://www.grants.gov:\r\n\r\n•\tYou may access the electronic application for this project at http://www.grants.gov. You must search the downloadable application page by the CFDA number.\r\n\r\n•\tAt the http://www.grants.gov website, you will find information about submitting an application electronically through the site, including the hours of operation. HHS strongly recommends that you do not wait until the application due date to begin the application process through http://www.grants.gov because of the time needed to complete the required registration steps.\r\n\r\n•\tThe applicant must be registered in the System for Award Management (SAM) database in order to be able to submit the application. Applicants are encouraged to register early, and must have their DUNS and EIN/TIN numbers in order to do so.  \r\n\r\n•\tAuthorized Organizational Representative: The Authorized Organizational Representative (AOR) who will officially submit an application on behalf of the organization must register with grants.gov for a username and password. AORs must complete a profile with Grants.gov using their organization’s DUNS Number to obtain their username and password at http://grants.gov/applicants/get_registered.jsp. AORs must wait one business day after successful registration in SAM before entering their profiles in Grants.gov. Applicants should complete this process as soon as possible after successful registration in SAM to ensure this step is completed in time to apply before application deadlines.\r\n\r\n•\tWhen an AOR registers with Grants.gov to submit applications on behalf of an organization, that organization’s E-Biz POC will receive an email notification. The email address provided in the profile will be the email used to send the notification from Grants.gov to the E-Biz POC with the AOR copied on the correspondence.\r\n\r\n•\tThe E-Biz POC must then login to Grants.gov (using the organization’s DUNS number for the username and the special password called “M-PIN”) and approve the AOR, thereby providing permission to submit applications.\r\n\r\n•\tAny files uploaded or attached to the Grants.Gov application must be PDF file format and must contain a valid file format extension in the filename. Even though Grants.gov allows applicants to attach any file formats as part of their application, CMS restricts this practice and only accepts PDF file formats. Any file submitted as part of the Grants.gov application that is not in a PDF file format, or contains password protection, will not be accepted for processing and will be excluded from the application during the review process. In addition, the use of compressed file formats such as ZIP, RAR, or Adobe Portfolio will not be accepted. The application must be submitted in a file format that can easily be copied and read by reviewers.  It is recommended that scanned copies not be submitted through Grants.gov unless the applicant confirms the clarity of the documents. Pages cannot be reduced in size, resulting in multiple pages on a single sheet, to avoid exceeding the page limitation.  All documents that do not conform to the above specifications will be excluded from the application materials during the review process.\r\n\r\n•\tAfter you electronically submit your application, you will receive an acknowledgement from Grants.gov that contains a Grants.gov tracking number.  CMS will retrieve your application package from Grants.gov. Please note that applicants may incur a time delay before they receive acknowledgement that the application has been accepted by the Grants.gov system. Applicants should not wait until the application deadline to apply because notification by Grants.gov that the application is incomplete may not be received until close to or after the application deadline, eliminating the opportunity to correct errors and resubmit the application.  Applications submitted after the deadline, as a result of errors on the part of the applicant, will not be accepted.\r\n\r\n•\tAfter CMS retrieves your application package from Grants.gov, a return receipt will be emailed to the applicant contact. This will be in addition to the validation number provided by Grants.gov.\r\n\r\nApplications cannot be accepted through any email address. Full applications can only be accepted through http://www.grants.gov. Full applications cannot be received via paper mail, courier, or delivery service.  \r\n\r\nAll grant applications must be submitted electronically and be received through http://www.grants.gov by 1:00 pm Eastern Daylight Time on the applicable due date. Applications not successfully submitted to Grants.gov by the due date and time will not be eligible for review.  All applications will receive an automatic time stamp upon submission and applicants will receive an email reply acknowledging the application’s receipt.\r\n\r\nPlease be aware of the following:\r\n\r\n1)\tSearch for the application package in Grants.gov by entering the CFDA number.  This number is shown on the cover page of this announcement.\r\n2)\tIf you experience technical challenges while submitting your application electronically, please contact Grants.gov Support directly at:  www.grants.gov/customersupport or (800) 518-4726.  Customer Support is available to address questions 24 hours a day, 7 days a week (except on Federal holidays).\r\n3)\tUpon contacting Grants.gov, obtain a tracking number as proof of contact.  The tracking number is helpful if there are technical issues that cannot be resolved. \r\n\r\nTo be considered timely, applications must be received by the published deadline date. However, a general extension of a published application deadline that affects all State applicants or only those in a defined geographical area may be authorized by circumstances that affect the public at large, such as natural disasters (e.g., floods or hurricanes) or disruptions of electronic (e.g., application receipt services) or other services, such as a prolonged blackout. This statement does not apply to an individual entity having internet service problems. In order for there to be any consideration there must be an effect on the public at large. \r\n\r\nGrants.gov complies with Section 508 of the Rehabilitation Act of 1973. If an individual uses assistive technology and is unable to access any material on the site including forms contained with an application package, they can email the Grants.gov contact center at support@grants.gov or call 1-800-518-4726.\r\n\r\nFormat Requirements for Applications:\r\n\r\nEach application must include all contents described below, in the order indicated, and conform to the following specifications: \r\n\r\n•\tUse 8.5” x 11” letter-size pages (one side only) with 1” margins (top, bottom, and sides). Other paper sizes will not be accepted. This is particularly important because it is often not possible to reproduce copies in a size other than 8.5” x 11”. \r\n•\tAll pages of the project and budget narratives must be paginated in a single sequence. \r\n•\tFont size must be at least 12-point with an average of 14 characters per inch (CPI). \r\n•\tThe Project Narrative must be double-spaced.\r\n•\tThe Budget Narrative must be single-spaced and should follow the justifications and table formats provided in the FOA appendix.  Sample Budget and Narrative Justifications.\r\n•\tTables included within any portion of the application must have a font size of at least 12-point with a 14 CPI and may be single spaced. Tables are counted towards the applicable page limits included in the FOA is restricted to a one-page summary which may be single-spaced. \r\n•\tThe following additional required documentation is excluded from the page limitations described in the FOA:  Standard Forms, applicant’s copy of previously submitted Letter of Intent, Cover Letter, Project Abstract, Assessment of Program duplication and Implementation plan.\r\n\r\nThe application is expected to address how the applicant will carry out the implementation and planning work required to meet AHC goals.  The application must address application components for the intervention track the applicant is proposing to implement.\r\n\r\nApplication Package:\r\n\r\nThe application components listed below are required and must be submitted with the application.  Failure to submit these forms will result in an ineligible application that will not be reviewed.\r\n-\tSF424: Official Application for Federal Assistance\r\n-\tSF424A: Budget Information Non-Construction\r\n-\tSF424B: Assurances- Non-Construction Programs\r\n-\tSF LLL: Disclosure of Lobbying Activities\r\n-\tProject Site Location Form\r\n-\tProject Abstract\r\n-\tProject Narrative\r\n-\tImplementation Plan\r\n-\tMOU with state Medicaid agency\r\n-\tMOU with clinical delivery sites\r\n-\tMOU with community service providers\r\n-\tAssessment of Program Duplication\r\n-\tHealth Resource Equity Statement\r\n-\tBudget Narrative\r\n"}</t>
  </si>
  <si>
    <t>Applications were forwarded to a review panel. The review panel evaluated the proposals based on how well they addressed the evaluation criteria outlined in the FOA. Based on the advice of the review panel, the CMS selection official approved the selected application and issued a Notice of Award. Successful applicants received a Notice of Award (NoA) signed and dated by the CMS Grants Management Officer that set forth the amount of the award and other pertinent information. The award also included standard Terms and Conditions. Applicants should be aware that special requirements could apply to cooperative agreement awards based on the particular circumstances of the effort to be supported and/or deficiencies identified by the review panel.</t>
  </si>
  <si>
    <t>Notice of Award date: April 1, 2017.</t>
  </si>
  <si>
    <t xml:space="preserve">CMS reserves the right to approve or deny any or all proposals for funding.  Note that section 1115A of the Social Security Act, which creates the Center for Medicare and Medicaid Innovation (CMMI).  Section 1115A(d)(2) states that there is no administrative or judicial review of the selection of organizations, sites, or participants to test models. </t>
  </si>
  <si>
    <t xml:space="preserve">The budget and project period for each Cooperative Agreement awarded will be 5 years from the date of award. The project period for the first round of awards is May 1, 2017 – April 30, 2022. The grant period consists of five one-year budget periods. Please refer to 1. Executive Summary for periods of performance and budget._x000D_
_x000D_
Year one 12-month project and budget period: May 01, 2017 – April 30, 2018_x000D_
Year two 12-month project and budget period: May 01, 2018 – April 30, 2019_x000D_
Year three 12-month project and budget period: May 01, 2019 – April 30, 2020_x000D_
Year four 12-month project and budget period: May 01, 2020 – April 30, 2021_x000D_
Year five 12-month project and budget period: May 01, 2021 – April 30, 2022._x000D_
</t>
  </si>
  <si>
    <t>{"awarded":"other","description":"The budget and project period for each Cooperative Agreement awarded will be 5 years from the date of award. The project period for the first round of awards is May 1, 2017 – April 30, 2022. The grant period consists of five one-year budget periods. Please refer to 1. Executive Summary for periods of performance and budget.\r\n\r\nYear one 12-month project and budget period: May 1, 2017 – April 30, 2018\r\nYear two 12-month project and budget period: May 1, 2018 – April 30, 2019\r\nYear three 12-month project and budget period: May 1, 2019 – April 30, 2020\r\nYear four 12-month project and budget period: May 1, 2020 – April 30, 2021\r\nYear five 12-month project and budget period: May 1, 2021 – April 30, 2022. See the following for information on how assistance is awarded/released: The grant period consists of five one-year budget periods. Please refer to 1. Executive Summary for periods of performance and budget.\r\n\r\n","awardedDescription":"The grant period consists of five one-year budget periods.  Please refer to 1. Executive Summary for periods of performance and budget."}</t>
  </si>
  <si>
    <t>[{"code":"program","isSelected":true,"description":"All successful applicants under this announcement must comply with the following reporting and review activities: Progress Reports\r\n\r\nAward recipients must agree to cooperate with any Federal evaluation of Accountable Health Communities and at a minimum provide quarterly and final (at the end of the performance period) reports, as required, in the format prescribed by CMS. To facilitate programmatic involvement of CMS, additional information on program progress may be requested in written or verbal formats during monthly progress meetings. Programs not meeting programmatic milestones may be required to provide progress updates as frequently as weekly. Reports will be submitted electronically. Programs should be prepared to report quarterly on each intervention element and their program’s progress towards goals. The first quarterly report is estimated to be due August 31, 2017. The program progress narrative report elements include but are not limited to:\r\n\r\ni.\tProgram Name;\r\nii.\tProgram Leader Name;\r\niii.\tReporting Period;\r\niv.\tBudget Status - include amounts for planned expenditure, actual expenditure, and deficit/surplus;\r\nv.\tWork Plan Chart/Timeline status;\r\nvi.\tProject description - short summary;\r\nvii.\tMilestones - Milestones are high-level goals that often define the phases of a project. Record here milestones that have been reached at this point in the project;\r\nviii.\tAccomplishments - Tasks that were accomplished during this reporting  period;\r\nix.\tProjected Goals - Goals projected to be completed during the next reporting period; and\r\nx.\tIssues - Issues that must be addressed for the project to be successful.\r\n\r\nThe anticipated due date for the first year-end narrative reports is July 31, 2018. Annual project reports for future budget periods will be due within 90 days of each 12-month budget period with the submission of the non- compete continuation award application.\r\n\r\nThe anticipated due date for the final progress report is July 31, 2022, 90 days after the end of the project period. \r\n\r\n\r\nPayment Management Requirements\r\nStates must submit a quarterly electronic SF-425 via the payment management system. The report identifies cash expenditures against the authorized funds for the cooperative agreement. Failure to submit the report may result   in the inability to access funds.\r\n\r\n\r\nFederal Financial Report (FFR)\r\n\r\nAdditional information on financial reporting will be provided in the terms and conditions of award. \r\nFederal Funding Accountability and Transparency Act Reporting Requirements\r\nNew awards issued under this funding opportunity announcement are subject to the reporting requirements of the Federal Funding Accountability and Transparency Act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(available online at https://www.fsrs.gov/). As detailed above, award recipients   must agree to cooperate with any federal evaluation of the model and performance results and provide required quarterly, semi-annual (every 6 months), annual and final (at the end of the 5 year performance period) reports in  a form prescribed by CMS. Reports will be submitted electronically. These reports will include how cooperative agreement funds were used, describe project or model progress, and describe any barriers, delays, and measurable outcomes. CMS will provide the format for project or model reporting and technical assistance necessary to complete required report forms. Successful applicants must also agree to respond to requests that are necessary for the evaluation of the Model Design, pre-testing assistance, or Model Testing efforts and provide data on key elements of model performance and on results from the cooperative agreement activities. As detailed above. Successful applicants must submit reports to Federal Funding Report and meet Payment Management System reporting requirements. CMS will enlist a third party entity to assist us in monitoring the model implementation and testing performance results and outcomes. CMS plans to collect data elements to be part of monitoring for all of the AHC cooperative agreement recipients, and these monitoring and surveillance elements will feed into the evaluation. All award recipients will be required to cooperate in providing the necessary data elements to CMS or a CMS contractor. The contractor would assist CMS in developing a cost, quality, beneficiary experience, population health monitoring, and review model performance to ensure model design requirements  are met; tracking performance across awardees and providing for rapid cycle evaluation and early detection of model performance issues; developing a system to collect, store, and analyze data to assess health care cost and utilization, quality performance, beneficiary experience, and population health improvements and assisting with state implementation, including coordination between states and CMS and its other  contractors.\r\n\r\nData for monitoring will include process, safety, and performance measures. It will include, but will not be limited to, data on the background characteristics of the target population and target area, data characterizing the activities of the model testing and a battery of follow-up data describing relevant characteristics of the target population or target area and metrics at selected intervals after commencement of the delivery system and/or payment model. This will include detailed information on participant characteristics and outcomes reported in a standard format. Data for monitoring will be collected from awardees and/or CMS claims data, electronic health records, public health data or other sources. The model monitoring aspect of this initiative will balance the examination of the extent to which awardees demonstrate fidelity to their proposed delivery system and payment models and the potential need to make mid-course corrections that improve or optimize performance of the delivery system or payment models based on feedback from the monitoring and rapid cycle evaluation findings. The evaluation will also assess whether there is evidence of harm or unintended consequences as a result of the models or testing methods.\r\n"},{"code":"cash","isSelected":true,"description":"Payment Management Requirements\r\n\r\nStates must submit a quarterly electronic SF-425 via the payment management system.  The report identifies cash expenditures against the authorized funds for the cooperative agreement.  Failure to submit the report may result in the inability to access funds.  \r\n\r\nFederal Financial Report (FFR)\r\n\r\nAdditional information on financial reporting will be provided in the terms and conditions of award.\r\n\r\nFederal Funding Accountability and Transparency Act Reporting Requirements\r\n\r\nNew awards issued under this funding opportunity announcement are subject to the reporting requirements of the Federal Funding Accountability and Transparency Act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\r\nAppendix A to 2 CFR Part 170 (available online at https://www.fsrs.gov/).  \r\n\r\n"},{"code":"progress","isSelected":true,"description":"As detailed above, award recipients must agree to cooperate with any federal evaluation of the model and performance results and provide required quarterly, semi-annual (every 6 months), annual and final (at the end of the 5 year performance period) reports in a form prescribed by CMS.  Reports will be submitted electronically.  These reports will include how cooperative agreement funds were used, describe project or model progress, and describe any barriers, delays, and measurable outcomes.  CMS will provide the format for project or model reporting and technical assistance necessary to complete required report forms.  Successful applicants must also agree to respond to requests that are necessary for the evaluation of the Model Design, pre-testing assistance, or Model Testing efforts and provide data on key elements of model performance and on results from the cooperative agreement activities.  "},{"code":"expenditure","isSelected":true,"description":"As detailed above.  Successful applicants must submit reports to Federal Funding Report and meet Payment Management System reporting requirements.  "},{"code":"performanceMonitoring","isSelected":true,"description":"CMS will enlist a third party entity to assist us in monitoring the model implementation and testing performance results and outcomes. CMS plans to collect data elements to be part of monitoring for all of the AHC cooperative agreement recipients, and these monitoring and surveillance elements will feed into the evaluation. All award recipients will be required to cooperate in providing the necessary data elements to CMS or a CMS contractor. The contractor would assist CMS in developing a cost, quality, beneficiary experience, population health monitoring, and review model performance to ensure model design requirements are met; tracking performance across awardees and providing for rapid cycle evaluation and early detection of model performance issues; developing a system to collect, store, and analyze data to assess health care cost and utilization, quality performance, beneficiary experience, and population health improvements and assisting with state implementation, including coordination between states and CMS and its other contractors. \r\n\r\nData for monitoring will include process, safety, and performance measures. It will include, but will not be limited to, data on the background characteristics of the target population and target area, data characterizing the activities of the model testing and a battery of follow-up data describing relevant characteristics of the target population or target area and metrics at selected intervals after commencement of the delivery system and/or payment model. This will include detailed information on participant characteristics and outcomes reported in a standard format. Data for monitoring will be collected from awardees and/or CMS claims data, electronic health records, public health data or other sources. The model monitoring aspect of this initiative will balance the examination of the extent to which awardees demonstrate fidelity to their proposed delivery system and payment models and the potential need to make mid-course corrections that improve or optimize performance of the delivery system or payment models based on feedback from the monitoring and rapid cycle evaluation findings. The evaluation will also assess whether there is evidence of harm or unintended consequences as a result of the models or testing methods.\r\n"}]</t>
  </si>
  <si>
    <t xml:space="preserve">Awardees are required to maintain proper records – including financial records, supporting documents, statistical records, and all other records pertinent to the program – for the duration of the award, and retain these for a minimum of three years.  If any litigation, claim, negotiation, audit, or other action involving the award has been started before the expiration of the three years, the records should be retained until completion of the action and resolution of all issues which arise from it, or until the end of the regular three year period, whichever is later.  </t>
  </si>
  <si>
    <t xml:space="preserve">(Formula Grants) FY 17$20,820,582.00; FY 18 est $24,851,501.00; FY 19 est $24,724,633.00; FY 16$0.00; - </t>
  </si>
  <si>
    <t xml:space="preserve">The anticipated total funding per award, per budget period is $500,000 -  $900,000._x000D_
_x000D_
_x000D_
The total amount of federal funds available is up to $30.84 million to 12 award recipients to implement the Assistance Track Intervention and $90.20 million to 20 award recipients to implement the Alignment Track Intervention._x000D_
</t>
  </si>
  <si>
    <t>Cooperative agreements issued under this FOA are subject to the Health and Human Services Grants Policy Statement (HHS GPS) at http://www.hhs.gov/asfr/ogapa/aboutog/hhsgps107.pdf. The general terms and conditions in the HHS GPS will apply as indicated unless there are statutory, regulatory, or award-specific requirements to the contrary. Standard and program specific terms of award will accompany the NoA. Potential applicants should be aware that special requirements could apply to cooperative agreement awards based on the particular circumstances of the effort to be supported and/or deficiencies identified in the application by the CMS review panel. The recently released Uniform Guidance (2 CFR Part 200) and HHS regulations (45 CFR Part 75) supersedes information on administrative requirements, cost principles, and audit requirements for grants and cooperative agreements included in the current HHS Grants Policy Statement where differences are identified. Awardees must also agree to respond to requests from CMS that are necessary for the evaluation of national efforts and provide data on core elements of their own cooperative agreement activities.</t>
  </si>
  <si>
    <t>{"flag":"none","description":"Alexander Billioux (Alexander.Billioux@cms.hhs.gov) Director, Division of Population Health Incentives and Infrastructure, Prevention and Population Health Group, CMMI."}</t>
  </si>
  <si>
    <t>Alexander Billioux7500 Security Blvd., Baltimore, MD 21244 Email:&lt; a href='mailto:Alexander.Billioux@cms.hhs.gov'&gt;Alexander.Billioux@cms.hhs.gov&lt;/a&gt;Phone: 410-786-8033;</t>
  </si>
  <si>
    <t>http://www.innovation.cms.gov</t>
  </si>
  <si>
    <t xml:space="preserve">ssistance Track: Eligible applicants that submitted an application to the Assistance Track were reviewed and scored based on the quality of their proposals. The Assistance Track applicants that received the highest scores, and met other criteria specified under the Review and Selection Process, were offered cooperative agreements to test the Assistance Track intervention. Part of the review process included an analysis of the readiness of the applicant to implement a model within one year of the cooperative agreement award. Applications were scored with a total of 175 points allocated across the following areas:_x000D_
_x000D_
_x000D_
-	Project Narrative 110 points_x000D_
-	Implementation Plan 08 points_x000D_
-	MOU with state Medicaid agency 25 points_x000D_
-	MOUs with clinical delivery sites 15 points_x000D_
-	Health Resource Equity Statement 02 points_x000D_
-	Budget Narrative 15 points_x000D_
_x000D_
-	Alignment Track: Eligible applicants that submitted an application to the Alignment Track were reviewed and scored based on the quality of their proposals. The Alignment Track applicants that received the highest scores, and met other criteria specified under the Review and Selection Process, were offered cooperative agreements to test the Alignment Track intervention. Part of the review process included an analysis of the readiness of the applicant to implement a model within one year of the cooperative agreement award. Applications were scored with a total of 220 points allocated across the following areas:_x000D_
_x000D_
-	Project Narrative 145 points_x000D_
-	Implementation Plan 08 points_x000D_
- MOU with state Medicaid agency 25 points_x000D_
- MOUs with clinical delivery sites 15 points_x000D_
- MOUs with community partners 10 points_x000D_
- Health Resource Equity Statement 02 points_x000D_
- Budget Narrative 15 points_x000D_
</t>
  </si>
  <si>
    <t>Dec 20,2015</t>
  </si>
  <si>
    <t>https://beta.sam.gov/fal/da7ef846783649a8a10f8dc0190e587b/view</t>
  </si>
  <si>
    <t>“Transforming Clinical Practice Initiative (TCPI) – Support and Alignment Network (SAN) 2.0”</t>
  </si>
  <si>
    <t>{"list":[{"act":{"description":"Section 1115A of the Social Security Act (the Act), as added by § 3021 of the Affordable Care Act"},"authorizationTypes":{"USC":false,"act":true,"statute":false,"publicLaw":false,"executiveOrder":false}}]}</t>
  </si>
  <si>
    <t xml:space="preserve">Applicants that are continuing as SAN 2.0 cooperative agreement awardees will work to leverage primary and specialist care transformation work and learning in the field. SAN 2.0 awardees add a valuable technical assistance asset to TCPI that will catalyze the accelerated adoption of Alternative Payment Models (APMs), prior to 2019, at very large scale, and with very low cost. By implementing accelerated practice transformation strategies, the SAN 2.0 awardees provide expertise needed to spread transformation knowledge to the entire TCPI community and support the 6 goals of TCPI.  SAN 2.0 represents a significant enhancement to the TCPI network expertise and capability to align with delivery system reform programs recently authorized under the Medicare Access and CHIP Reauthorization Act of 2015 (MACRA).  _x000D_
_x000D_
</t>
  </si>
  <si>
    <t xml:space="preserve">Applications will be screened for completeness and adherence to eligibility.  Applications received late or that fail to meet the eligibility requirements or do not include the required forms will not be reviewed._x000D_
_x000D_
</t>
  </si>
  <si>
    <t xml:space="preserve">The Beneficiary eligibility includes the list as noted above with the exception of:_x000D_
-Federal, Interstate_x000D_
-Intrastate_x000D_
-Student/Trainee and Graduate Students_x000D_
-Artist/Humanist_x000D_
-Engineer/Architect, Builder/Contractor/Developer_x000D_
-Farmer/Rancher/Agriculture Producer_x000D_
-Industrialist/Business Person_x000D_
-Small Business Person_x000D_
-Homeowner_x000D_
-Property Owner_x000D_
-Anyone/General Public_x000D_
_x000D_
</t>
  </si>
  <si>
    <t xml:space="preserve">Successful applicants will receive a Notice of Award (NoA) signed and dated by the CMS Grants Management Officer that will set forth the amount of the award and other pertinent information. The award will also include standard Terms and Conditions, and may also include additional specific cooperative agreement terms and conditions. Potential applicants should be aware that special requirements could apply to cooperative agreement awards based on the particular circumstances of the effort to be supported and/or deficiencies identified in the application by the review panel. _x000D_
The NoA is the legal document issued to notify the awardee that an award has been made and that funds may be requested from the HHS payment system. The NoA will be sent electronically to the Authorized Official and awardee organization as listed on its SF 424. Any communication between CMS and awardees prior to issuance of the NoA is not an authorization to begin performance of a project._x000D_
_x000D_
</t>
  </si>
  <si>
    <t>Awards:  Anticipated date of awards for Transforming Clinical Practice Initiative - Support and Alignment Network (SAN) 2.0 is September 2017.</t>
  </si>
  <si>
    <t>[{"code":"program","isSelected":true,"description":"The CMS Center for Clinical Standards and Quality and the CMS Innovation Center will take an active and substantial role in the management, implementation, evaluation, and monitoring of SAN awards.  The activities funded under the cooperative agreement and their resulting recipient responsibilities will be part of performance tracking, measuring, and evaluation responsibilities of CMS.  CMS will examine how the organizations that receive SAN funds used the money. Quality data will be collected from the SAN and reported to a CMS contractor on a quarterly basis, but should be maintained by the SAN with monthly results.\r\n\r\n\r\n"},{"code":"cash","isSelected":true,"description":"The Federal Financial Report (FFR or Standard Form 425) has replaced the SF-269, SF-269A, SF-272, and SF-272A financial reporting forms.  All grantees must utilize the FFR to report cash transaction data, expenditures, and any program income generated.\r\nGrantees must report on a quarterly basis cash transaction data via the Payment Management System (PMS) using the FFR in lieu of completing a SF-272/SF272A.  The FFR, containing cash transaction data, is due within 30 days after the end of each quarter.  The quarterly reporting due dates are as follows:, 7/30, 10/30, 1/30, 4/30.  A Quick Reference Guide for completing the FFR in PMS is at: www.dpm.psc.gov/grant_recipient/guides_forms/ffr_quick_reference.aspx.      \r\nIn addition to submitting the quarterly FFR to PMS, Grantees must also provide, on an annual basis, a report to be uploaded into Grant Solutions which includes their expenditures and any program income generated in lieu of completing a Financial Status Report (FSR) (SF269/269A).  Expenditures and any program income generated should only be included on the annually submitted FFR, as well as the final FFR.  Annual hard-copy FFRs should be mailed and received within 30 calendar days of the applicable year end date.  The final FFR should be uploaded in Grants Solutions within 90 calendar days of the project period end date.\r\n\r\n\r\n"},{"code":"progress","isSelected":true,"description":"Awardees must agree to cooperate with any Federal evaluation of the model and performance results and provide required monthly, quarterly, semi-annual (every six months), annual and final (at the end of the cooperative agreement period) reports in a form prescribed by CMS.  Reports will be submitted electronically.  These reports will include how cooperative agreement funds were used, describe project or model progress in transitioning clinicians to APMs, and describe any barriers, delays, and measurable outcomes.  CMS will provide the format for project and model reporting and technical assistance necessary to complete required report forms.  Awardees must also agree to respond to requests that are necessary for the evaluation of the Model Design and/or Model Testing efforts and provide data on key elements of model performance and on results from the cooperative agreement activities."},{"code":"expenditure","isSelected":true,"description":"Awardees must submit a quarterly electronic SF 425 via the Payment Management System. The report identifies cash expenditures against the authorized funds for the cooperative agreement. Failure to submit the report may result in the inability to access funds."},{"code":"performanceMonitoring","isSelected":true,"description":"CMS will enlist a third party entity to assist CMS in monitoring the SAN 2.0 performance results and outcomes.  CMS plans to collect data elements to be part of monitoring for all of the different SANs, and these monitoring and surveillance elements will feed into the evaluation.  All awardees will be required to cooperate in providing the necessary data elements to CMS or a CMS contractor.  The contractor would assist CMS in developing appropriate monitoring protocols and tracking performance across awardees and providing for rapid cycle evaluation and early detection of model performance problems, including coordination between awardees and CMS and its other contractors. \r\n\r\n."}]</t>
  </si>
  <si>
    <t>{"isApplicable":true,"description":"Awardees must comply with the audit requirements of Office of Management and Budget (OMB) Circular A-133. Information on the scope, frequency, and other aspects of the audits can be found on the Internet at www.whitehouse.gov/omb/circulars.\r\n"}</t>
  </si>
  <si>
    <t xml:space="preserve">Awardees must comply with the audit requirements of Office of Management and Budget (OMB) Circular A-133. Information on the scope, frequency, and other aspects of the audits can be found on the Internet at www.whitehouse.gov/omb/circulars._x000D_
_x000D_
</t>
  </si>
  <si>
    <t xml:space="preserve">(Formula Grants (Cooperative Agreements)) FY 17$1,712,720.00; FY 18 est $0.00; FY 19 est $0.00; FY 16$1,394,273.00; - </t>
  </si>
  <si>
    <t xml:space="preserve">Budget Fiscal Year 2017:  $700,000 - $110,000 </t>
  </si>
  <si>
    <t>{"list":[{"fiscalYear":2017,"description":"N/A"},{"fiscalYear":2018,"description":"N/A"},{"fiscalYear":2016,"description":"Fiscal Year 2016-SAN 2.0s have developed infrastructure within their networks, hired key personnel;  and continue to enroll and assess practices/clinicians nationally; and provide technical assistance to enrolled clinicians in practice transformation."}],"isApplicable":true}</t>
  </si>
  <si>
    <t>Please see Appendix (Review and Research) of the ICIP</t>
  </si>
  <si>
    <t>Fred Butler, Jr.7500 Security Blvd, Baltimore, MD 21207 Email:&lt; a href='mailto:fred.butler@cms.hhs.gov'&gt;fred.butler@cms.hhs.gov&lt;/a&gt;Phone: 410-786-8834;</t>
  </si>
  <si>
    <t>http://www.cms.hhs.gov</t>
  </si>
  <si>
    <t>See section VI. of FOA</t>
  </si>
  <si>
    <t>Jun 11,2016</t>
  </si>
  <si>
    <t>https://beta.sam.gov/fal/3b3345574afa4ad88323720fa6b233a4/view</t>
  </si>
  <si>
    <t>Adoption Opportunities</t>
  </si>
  <si>
    <t>{"list":[{"act":{"description":"Child Abuse Prevention and Treatment and Adoption Reform Act of 1978"},"authorizationTypes":{"act":true}},{"act":{"description":"Child Abuse Prevention and Treatment and Adoption Reform Act of 1978, as amended, Section II, Public Law 111-320, The CAPTA Reauthorization Act of 2010."},"publicLaw":{"congressCode":"111","number":"8"},"USC":{"title":"42","section":"5111 et. seq."},"authorizationTypes":{"USC":true,"act":true,"publicLaw":true},"usc":{"title":"42","section":"5111 et. seq."}}]}</t>
  </si>
  <si>
    <t>To eliminate barriers, including geographic barriers, to adoption and to provide permanent, loving home environments for children who would benefit from adoption, particularly children with special needs.</t>
  </si>
  <si>
    <t>Grants or Contracts: State, local government entities, public or private licensed child welfare or adoption agencies or community based organizations.</t>
  </si>
  <si>
    <t>Children who are in foster care with the goal of adoption, especially children with special needs, that is, children who are older, minority children and infants and toddlers with disabilities who have a life-threatening condition.</t>
  </si>
  <si>
    <t>{"description":"Nonprofit organizations which have not previously had Office of Management Services or ACF support must submit proof of nonprofit status. Applicable costs and administrative procedures will be determined by 45 CFR Part 75.","isApplicable":true}</t>
  </si>
  <si>
    <t>{"environmentalImpact":{"reports":[{"isSelected":true,"reportCode":"otherRequired"}]},"description":"Pre-application assistance may be available. Applicants may refer to the Funding Opportunity Announcement on Grants.gov for further information.  \r\n\r\n"}</t>
  </si>
  <si>
    <t>Applications for funding are reviewed and scored by a panel of at least three non-federal subject matter experts. Funding decisions will be made by Commissioner, ACYF.</t>
  </si>
  <si>
    <t>Appeals are processed in accordance with HHS regulations in 45 CFR  Part 16.</t>
  </si>
  <si>
    <t xml:space="preserve">Multi-year projects are funded on an annual basis through submission of a non-competing continuation application. Continuation funding is subject to availability of funds, submission of program and financial reports, and grantee performance. </t>
  </si>
  <si>
    <t>{"awarded":"other","description":"Grants may extend from 3 to 5 years. Average duration is expected to be 5 years.","awardedDescription":"Grant awards are managed by a payment management system that manages grant payment requests, drawdowns, and disbursements. "}</t>
  </si>
  <si>
    <t>[{"code":"program","isSelected":true,"description":"Grantees are required to submit semi-annual program reports. Final program reports are due 90 days after completion of the grant. \r\n\r\nGrantees are required to submit semi-annual financial reports. Final financial reports are due 90 days after completion of the grant.  \r\n\r\n"},{"code":"cash","isSelected":true,"description":"Financial reporting is conducted via the SF-425. "},{"code":"progress","isSelected":true,"description":"Progress reports are included in program reports.  "},{"code":"expenditure","isSelected":true,"description":"Expenditure reports are included in financial reports.  \r\n"},{"code":"performanceMonitoring","isSelected":true,"description":"Performance monitoring is described in program reporting.  "}]</t>
  </si>
  <si>
    <t>Grantees are required to keep financial and other grant records for 3 years after the completion of the grant or completion of audit whichever occurs first.</t>
  </si>
  <si>
    <t xml:space="preserve">(Project Grants (Discretionary)) FY 17$22,132,311.00; FY 18 est $26,449,290.00; FY 19 est $19,470,000.00; FY 16$28,479,778.00; - </t>
  </si>
  <si>
    <t>FY 2017: $300,000 to $5,170,000 with an average of $1,053,919</t>
  </si>
  <si>
    <t>{"list":[{"fiscalYear":2016,"description":"It is anticipated that 33 grants will be awarded.  31 grants were awarded."},{"fiscalYear":2017,"description":"21 grants were awarded."},{"fiscalYear":2018,"description":"It is anticipated that 33 grants will be awarded."}],"isApplicable":true}</t>
  </si>
  <si>
    <t>Jan Shafer330 C Street SW, Room 3503, Washington, DC 20201 Email:&lt; a href='mailto:jan.shafer@acf.hhs.gov'&gt;jan.shafer@acf.hhs.gov&lt;/a&gt;Phone: 202-205-8172;</t>
  </si>
  <si>
    <t xml:space="preserve">93.648 Child Welfare Research Training or Demonstration ; 93.645 Stephanie Tubbs Jones Child Welfare Services Program; </t>
  </si>
  <si>
    <t>Fiscal Year2017: Adopt USkids
National Training and Development Initiative for Foster and Adoptive Parents</t>
  </si>
  <si>
    <t>An assessment is made of: (1) The degree to which proposal shows promise of meeting specific objectives defined in the Funding Opportunity Announcement; (2) advancement of the field, (3) reasonableness of cost; and (4) qualification of staff.</t>
  </si>
  <si>
    <t>https://beta.sam.gov/fal/a358404774ab4041be6c4355cc58a4c1/view</t>
  </si>
  <si>
    <t>Title IV-E Foster Care</t>
  </si>
  <si>
    <t>{"list":[{"act":{"description":"Social Security Act"},"authorizationTypes":{"act":true}},{"act":{"description":"as amended."},"authorizationTypes":{"act":true}}]}</t>
  </si>
  <si>
    <t>The Title IV-E Foster Care program helps states, Indian tribes, tribal organizations and tribal consortia (tribes) to provide safe and stable out-of-home care for children under the jurisdiction of the state or tribal child welfare agency until the children are returned home safely, placed with adoptive families, or placed in other planned arrangements for permanency.  The program provides funds  to assist with the costs of foster care maintenance for eligible children; administrative costs to manage the program; and training for public agency staff, foster parents and eligible professional partner agency staff.  In addition, $3 million is reserved for technical assistance and plan development/implementation grants to eligible tribes.</t>
  </si>
  <si>
    <t>Funds are available to states (including the District of Columbia, Puerto Rico, the U.S. Virgin Islands, Guam, and American Samoa) and to tribes with approved title IV-E plans.</t>
  </si>
  <si>
    <t>Children meeting eligibility criteria for the former Aid to Families with Dependent Children program (except for up to a 12-month period for those children placed with a parent residing in a licensed residential family-based treatment facility for substance abuse treatment) whose removal and placement in foster care are in accordance with a voluntary placement agreement or judicial determinations to the effect that continuation in the home would be contrary to the child's welfare and that reasonable efforts were made to prevent the removal (or that such efforts were not necessary), and whose placement and care are the responsibility of the state or tribal agency administering the title IV-E program. See section 472 of the Social Security Act and the Code of Federal Regulations at 45 CFR Part 1356.71 for additional details on program eligibility requirements.</t>
  </si>
  <si>
    <t>{"description":"Formula Grants: Costs are to be determined in accordance with 45 CFR Part 75. Plan Development/Implementation Grants: Non-profit agencies must submit proof of non-profit status. Applicable costs and administrative procedures will be determined in accordance with 45 CFR Part 75. ","isApplicable":true}</t>
  </si>
  <si>
    <t>{"environmentalImpact":{"reports":[{"isSelected":true,"reportCode":"otherRequired"}]},"description":"Formula Grants: Consultation is available to States and Tribes from Regional Administration for Children and Families (ACF) offices. Plan Development/Implementation Grants: Standard application forms as furnished by Health and Human Services must be used. "}</t>
  </si>
  <si>
    <t>{"description":"Formula Grants:  Applications are made in the form of a title IV-E Plan, prepared in the format provided by the ACF Children's Bureau.  Title IV-E plans and amendments must be submitted to the ACF Regional Child Welfare Program Manager for approval.\r\n\r\nPlan Development/Implementation Grants:  Announcement of availability of funds for these grants is published on grants.gov and the ACF website, www.acf.hhs.gov/grants/open.  Eligible applicants must submit applications by specified deadlines."}</t>
  </si>
  <si>
    <t xml:space="preserve">Formula Grants: Quarterly awards are made on the basis of estimated expenditures that are later revised accordingly to include only actual allowable claimed expenditures.  Next quarter estimates are due on July 30, October 30, January 30, and April 30 each year.  Final decisions and awards are made by the headquarters office. Letter-of-credit is issued by the United States Department of Health and Human Services' (HHS) Payment Management System._x000D_
_x000D_
Plan Development/Implementation Grants: Applications are reviewed by professional Federal staff with expertise in child and family services, evaluation and related fields. Final decisions are made by the Commissioner of the Administration on Children, Youth and Families. </t>
  </si>
  <si>
    <t>Formula Grants:  HHS approves or disapproves title IV-E  plans within 45 days of receipt by HHS._x000D_
_x000D_
Plan Development/Implementation Grants:  HHS approves or disapproves within 3 to 6 months.</t>
  </si>
  <si>
    <t>Awards remain effective without plan renewal, but title IV-E plans may be amended as necessary.</t>
  </si>
  <si>
    <t>{"types":{"moe":false,"formula":true,"matching":true},"formula":{"title":"Social Security Act","chapter":"","part":"Title IV-E","subPart":"","publicLaw":"","description":""},"matching":{"requirementFlag":"mandatory","percent":"0","description":"The non-Federal share of program costs (difference between total cost and FFP) in each funding category constitutes the required match to be met by the title IV-E agency.  Matching funds from State agencies must be appropriated monies raised from non-Federal revenue sources.  Matching funds from Tribal agencies must also be appropriated monies, but may at the option of the tribe include Federal funds specifically authorized by Federal statutes to be used as match for other Federal programs.  Additionally, in accordance with 45 CFR 1356.68 for administration and training costs only, tribal matching funds may include in-kind expenditures (or contributions) from allowable third party sources.  \r\n\r\nPlan Development/Implementation Grants: There is no matching requirement."},"moe":{"description":""}}</t>
  </si>
  <si>
    <t>{"awarded":"letter","description":"Formula Grants:  Federal financial participation is available to a state or tribe operating under an approved title IV-E plan.  Method of awarding/releasing assistance:  Quarterly, through a letter of credit.  \r\n\r\nPlan Development/Implementation Grants:  Provided on a one-time basis generally for a 24 month project period.  ","awardedDescription":"Grant awards are managed by a payment management system that manages grant payment requests, drawdowns, and disbursements."}</t>
  </si>
  <si>
    <t>[{"code":"program","isSelected":true,"description":"Plan Development/Implementation Grants:  Program reports are required in accordance with the program announcement."},{"code":"cash","isSelected":true,"description":"Plan Development/Implementation Grants:  Financial reports are required in accordance with the program announcement."},{"code":"progress","isSelected":false,"description":""},{"code":"expenditure","isSelected":true,"description":"Formula Grants:  A report of estimated expenditures, actual expenditures, and number of children assisted (Form CB-496) is required 30 days after the end of each quarter and other reports as required by the Secretary."},{"code":"performanceMonitoring","isSelected":true,"description":"Performance monitoring of state agencies is conducted through the Child and Family Services Review process in accordance with 45 CFR 1355.31 - 1355.37."}]</t>
  </si>
  <si>
    <t>{"isApplicable":true,"description":"Audits are conducted in accordance with the requirements in 45 CFR 75"}</t>
  </si>
  <si>
    <t>Formula Grants:  States and tribes must maintain all financial and programmatic records necessary for the proper and efficient operation of the program, including records of applications, determinations of eligibility, utilization of awarded grants and other funds for the provision of financial assistance and allocated indirect and direct administrative and training costs in accordance with requirements in Health and Human Services regulations at 45 CFR 75, and written guidance from the Administration for Children and Families. _x000D_
_x000D_
Plan Development/Implementation Grants:  All financial records are to be maintained for 3 years after termination of the project or until a required audit is completed, whichever comes first.</t>
  </si>
  <si>
    <t xml:space="preserve">(Formula Grants) FY 17$5,363,945,064.00; FY 18 est $5,502,000,181.00; FY 19 est $5,400,000,000.00; FY 16$4,797,115,524.00; - (Project Grants (Discretionary)) FY 17$2,424,630.00; FY 18 est $1,170,700.00; FY 19 est $1,700,000.00; FY 16$2,438,381.00; - </t>
  </si>
  <si>
    <t>FY 2016 Formula Grants: $58,993 to $2,496,685 with an average of $77,434,135._x000D_
_x000D_
FY 2016 Plan Development/Implementation Grants: $67,891 to $1,470,700 with an average of $487,676.</t>
  </si>
  <si>
    <t>{"list":[{"fiscalYear":2016,"description":"It is anticipated that a total of 52 states (including the District of Columbia and Puerto Rico) and six tribes will receive grant awards to provide assistance to an average of 166,500 in-placement children per month. Training and technical assistance grants are also expected to be provided to seven tribes for program developmental activities 52 states (including the District of Columbia and Puerto Rico) and six tribes will receive grant awards to provide assistance to an average of 166,500 in-placement children per month. Training and technical assistance grants were provided to five tribes for program developmental activities."},{"fiscalYear":2017,"description":"It is anticipated that a total of 52 states (including the District of Columbia and Puerto Rico) and six tribes will receive grant awards. Training and technical assistance grants are also expected to be provided to seven tribes for program developmental activities."},{"fiscalYear":2018,"description":"It is anticipated that a total of 53 states (including the District of Columbia, Puerto Rico, and the U.S. Virgin Islands) and 9 tribes will receive grant awards. Training and technical assistance grants are also expected to be provided to seven tribes for program developmental activities."}],"isApplicable":true}</t>
  </si>
  <si>
    <t>45 CFR 1355-1356.</t>
  </si>
  <si>
    <t>{"flag":"appendix","description":"See Regional Assistance Locations. Consult the Children's Bureau Regional Child Welfare Program Manager."}</t>
  </si>
  <si>
    <t>Jennifer Butler-Hembree330 C Street SW, Room 3512, Washington, DC 20201 Email:&lt; a href='mailto:jennifer.butler-hembree@acf.hhs.gov'&gt;jennifer.butler-hembree@acf.hhs.gov&lt;/a&gt;Phone: 225-654-2527;</t>
  </si>
  <si>
    <t xml:space="preserve">93.599 Chafee Education and Training Vouchers Program (ETV); 93.645 Stephanie Tubbs Jones Child Welfare Services Program; 93.556 Promoting Safe and Stable Families; 93.560 Family Support Payments to States Assistance Payments; 93.659 Adoption Assistance; 93.674 John H. Chafee Foster Care Program for Successful Transition to Adulthood; </t>
  </si>
  <si>
    <t>https://beta.sam.gov/fal/2bf65d0089df44edb17c7f803e07f112/view</t>
  </si>
  <si>
    <t>To provide Federal Financial Participation (FFP) to states,  Indian tribes, tribal organizations and tribal consortia (tribes)  in adoption subsidy costs for the adoption of children with special needs who cannot be reunited with their families and who meet certain eligibility tests. This assistance is intended to prevent inappropriately long stays in foster care and to promote the healthy development of children through increased safety, permanency and well-being.</t>
  </si>
  <si>
    <t>Funds are available to states (including the District of Columbia, Puerto Rico, the U.S. Virgin Islands, Guam and American Samoa) and to tribes with approved title IV-E plans.</t>
  </si>
  <si>
    <t>Eligible beneficiaries include certain children who are legally freed for adoption where an adoption assistance agreement has been entered into prior to the finalization of an adoption. These children must: (1) have been determined by the state or tribe to be special needs, e.g., a special factor or condition which makes it reasonable to conclude that they cannot be adopted without adoption assistance; a state or tribe determination that the child cannot or should not be returned home; and a reasonable effort has been made to place the child without providing financial or medical assistance and (2) meet one of the relevant statutory categorical eligibility criteria. These criteria differ during the phase-in period (federal fiscal years (FFYs) 2010 through June 30, 2024) based on the FFY in which the adoption assistance agreement was entered into and the child's circumstances at that time. See section 473 of the Act for additional details on program eligibility requirements. FFP is available from the time of placement for adoption in accordance with state, local or tribal law or final adoption decree to age 18 (21 if the state/tribe finds that a disability means aid should continue or where provided for in an adoption assistance agreement that was entered for a child that had attained at least 16 years of age before the agreement became effective) as long as the parent supports the child. No child adopted prior to the approval of the state or tribal title IV-E plan is eligible for FFP.  No means test applies to adopting parents, but the amount of subsidy is agreed to by agency and parents and may be readjusted by joint agreement.</t>
  </si>
  <si>
    <t>{"description":"The state or tribe must submit an application for approval by the Secretary of Health and Human Services. Costs will be determined in accordance with 45 CFR Part 75.","isApplicable":true}</t>
  </si>
  <si>
    <t>{"environmentalImpact":{"reports":[{"isSelected":true,"reportCode":"otherRequired"}]},"description":"Consultation to states and tribes is available from the Administration for Children and Families (ACF) Regional Offices. The standard application forms, as furnished by HHS, must be used for this program."}</t>
  </si>
  <si>
    <t>{"description":"Applications are made in the form of a title IV-E Plan, prepared in the format provided by the ACF Children's Bureau (CB).  Title IV-E  plans and amendments are submitted to the ACF Regional Child Welfare Program Manager for approval."}</t>
  </si>
  <si>
    <t>Quarterly awards are made on the basis of estimated expenditures, which are later revised to include only actual allowable claimed expenditures.  Quarterly estimates are due on July 30, October 30, January 30, and April 30 each year.  Final decisions and awards are made by the Headquarters Office.  Letter-of-credit is issued by the HHS Payment Management System (PMS).</t>
  </si>
  <si>
    <t xml:space="preserve">HHS will approve/disapprove applications (title IV-E plans or amendments to them) within 45 days of receipt by HHS.  </t>
  </si>
  <si>
    <t>Awards remain effective without plan renewal but title IV-E plan may be amended as necessary.</t>
  </si>
  <si>
    <t>{"types":{"moe":false,"formula":true,"matching":true},"formula":{"title":"Social Security Act","chapter":"Section 474(a)(1-3)","part":"","subPart":"","publicLaw":"P.L. 74-271","description":"42 USC 674"},"matching":{"requirementFlag":"mandatory","percent":"0","description":"The non-Federal Share of program costs (difference between total cost and FFP) in each funding category constitutes the required match to be met by the title IV-E agency.  Matching funds from state agencies must be appropriated monies raised from non-Federal revenue sources.  Matching funds from tribal agencies must also be appropriated monies, but may at the option of the tribe include Federal funds specifically authorized by Federal statutes to be used as match for other Federal programs. Additionally, in accordance with 45 CFR 1356.68 for administration and training costs only, tribal matching funds may be included in-kind expenditures (or contributions) from allowable third party sources."},"moe":{"description":""}}</t>
  </si>
  <si>
    <t>{"awarded":"other","description":"Federal financial participation is available to a State or Tribe operating under an approved title IV-E plan.  ","awardedDescription":"Quarterly, through a letter of credit."}</t>
  </si>
  <si>
    <t>[{"code":"program","isSelected":true,"description":"Reports as required by the Secretary: "},{"code":"cash","isSelected":false,"description":""},{"code":"progress","isSelected":false,"description":""},{"code":"expenditure","isSelected":true,"description":"A quarterly report of estimated expenditures, actual expenditures, and number of children assisted (Form CB-496) is required 30 days after the end of the quarter. An annual adoption saving calculation and accounting report (Form CB-496 Part 4) is also required 30 days after the end of the fourth quarter of each FY."},{"code":"performanceMonitoring","isSelected":false,"description":""}]</t>
  </si>
  <si>
    <t>States and tribes must maintain all financial and programmatic records necessary for the proper and efficient operation of the program, including records of applications, determinations of eligibility, the utilization of awarded grants and other funds for the provision of financial assistance and allocated indirect and direct administrative and training costs in accordance with requirements in HHS regulations at 45 CFR 75 and written guidance from ACF.</t>
  </si>
  <si>
    <t xml:space="preserve">(Formula Grants) FY 17$2,780,000,000.00; FY 18 est $2,867,000,000.00; FY 19 est $2,800,000,000.00; FY 16$2,539,323,468.00; - </t>
  </si>
  <si>
    <t>FY 2017 Grants to states ranged from: $788,754 to $575,653,089 with an average of $53,451,923.</t>
  </si>
  <si>
    <t>{"list":[{"fiscalYear":2016,"description":"It is anticipated that a total of 52 states (including the District of Columbia and Puerto Rico) and 6 tribes will receive grant awards.  52 states (including the District of Columbia and Puerto Rico) and 6 tribes received grant awards. "},{"fiscalYear":2017,"description":"52 states (including the District of Columbia and Puerto Rico) and 2 tribes received grant awards."},{"fiscalYear":2018,"description":"It is anticipated that a total of 52 states (including the District of Columbia and Puerto Rico) and 6 tribes will receive grant awards"}],"isApplicable":true}</t>
  </si>
  <si>
    <t>{"flag":"appendix","description":"Contact the Regional Administrator, ACF, HHS in the appropriate Regional Office."}</t>
  </si>
  <si>
    <t xml:space="preserve">93.652 Adoption Opportunities; 93.645 Stephanie Tubbs Jones Child Welfare Services Program; 93.556 Promoting Safe and Stable Families; 93.658 Foster Care Title IV-E; </t>
  </si>
  <si>
    <t>https://beta.sam.gov/fal/d9dbc34335604228bd980a1ed7ba2fb0/view</t>
  </si>
  <si>
    <t>Extramural Research Facilities Restoration Program: Hurricanes Harvey, Maria, and Irma – Construction</t>
  </si>
  <si>
    <t>{"list":[{"act":{"description":"The Bipartisan Budget Act of 2018 "},"publicLaw":{"congressCode":"115","number":"123"},"authorizationTypes":{"USC":false,"act":true,"statute":false,"publicLaw":true,"executiveOrder":false}}]}</t>
  </si>
  <si>
    <t>As written in the Bipartisan Budget Act of 2018 (P.L. 115-123), this program will fund disaster response and recovery, and other expenses directly related to Hurricane Harvey, Hurricane Irma, or Hurricane Maria, which are in the FEMA-declared major disaster states (Connecticut, Delaware, Maryland, Massachusetts, New Hampshire, New Jersey, New York, Ohio, Pennsylvania, Rhode Island, Virginia, West Virginia, and the District of Columbia Texas, Florida, U.S. Virgin Islands, Puerto Rico, Georgia, and South Carolina), relevant to supporting the recovery of losses at non-Federal biomedical or behavioral research facilities.</t>
  </si>
  <si>
    <t>Applicants will be required to attest (at time of application) that funds requested will not be used for costs that are reimbursed by the Federal Emergency Management Agency, under a contract for insurance, or by self-insurance. Terms and Conditions of the award will stipulate that the grantee must reimburse HHS for any costs that are subsequently covered by the Federal Emergency Management Agency, under a contract for insurance, or by self-insurance. Definition: Self-Insurance is a formal plan, pursuant to law or regulation, in which amounts are set aside in a fund to cover losses of specified types and amounts, typically by a commercial insurance company. Appropriated funds are precluded from expenses that are or can be reimbursed by the formal self-insurance plan.</t>
  </si>
  <si>
    <t>See individual Funding Opportunity Announcements (FOAs) for specific information.</t>
  </si>
  <si>
    <t>{"description":"Applicants will be required to attest (at time of application) that funds requested will not be used for costs that are reimbursed by the Federal Emergency Management Agency, under a contract for insurance, or by self-insurance. Terms and Conditions of the award will stipulate that the grantee must reimburse HHS for any costs that are subsequently covered by the Federal Emergency Management Agency, under a contract for insurance, or by self-insurance.","isApplicable":true}</t>
  </si>
  <si>
    <t>{"environmentalImpact":{"reports":[{"isSelected":false,"reportCode":"statement"},{"isSelected":false,"reportCode":"assessment"},{"isSelected":false,"reportCode":"ExecutiveOrder12372"},{"isSelected":true,"reportCode":"otherRequired"}]},"description":"See individual Funding Opportunity Announcements (FOAs) for specific information."}</t>
  </si>
  <si>
    <t>{"description":"Awards made under this program are subject to 2 CFR 200, as implemented by 45 CFR 75 “Public Welfare, Uniform Administrative Requirements, Cost Principles and Audit Requirements for HHS Awards”.  The policies and procedures generally applicable to NIH grants are set forth in the NIH Grants Policy Statement (http://grants.nih.gov/grants/policy/nihgps/index.htm)."}</t>
  </si>
  <si>
    <t>See individual Funding Opportunity Announcements (FOAs) for specific information</t>
  </si>
  <si>
    <t>Renewals are not allowed.</t>
  </si>
  <si>
    <t>{"awarded":"other","description":"See individual Funding Opportunity Announcements (FOAs) for additional information.","awardedDescription":"See individual Funding Opportunity Announcements (FOAs) for additional information."}</t>
  </si>
  <si>
    <t>[{"code":"program","isSelected":true,"description":"See individual FOAs for specific information on program reports."},{"code":"cash","isSelected":true,"description":"See individual FOAs for specific information on cash reports"},{"code":"progress","isSelected":true,"description":"See individual FOAs for specific information on progress reports"},{"code":"expenditure","isSelected":true,"description":"See individual FOAs for specific information on expenditure reports"},{"code":"performanceMonitoring","isSelected":true,"description":"See individual FOAs for specific information on performance monitoring"}]</t>
  </si>
  <si>
    <t>All records must be maintained for at least three years after the end of the project period or until all audit or compliance issues are resolved, whichever is latest.</t>
  </si>
  <si>
    <t>07-5182-0-0-846;</t>
  </si>
  <si>
    <t>(Project Grants) FY 18 est $25,000,000.00; FY 17 Estimate Not Available  FY 19 est $0.00;</t>
  </si>
  <si>
    <t>{"flag":"appendix","description":"See Regional Agency Offices. Financial or Grants Management contact as provided on the initiative, or Director, Office of Policy for Extramural Research Administration (OPERA), OER, NIH for award policy or application issues: 301-435-0938."}</t>
  </si>
  <si>
    <t>NIH General Grants Contacts page at http://grants.nih.gov/grants/contacts.htm, Bethesda, Maryland 20892 NIH General Grants Contacts page at http://grants.nih.gov/grants/contacts.htm, , Bethesda, MD 20892 Phone: NIH General Grants Contacts page;</t>
  </si>
  <si>
    <t>http://www.nih.gov/</t>
  </si>
  <si>
    <t>May 04,2018</t>
  </si>
  <si>
    <t>https://beta.sam.gov/fal/00d6b7904771b36c658d1f9b92496527/view</t>
  </si>
  <si>
    <t>Extramural Research Restoration Program: Hurricanes Harvey, Maria, and Irma – non-construction</t>
  </si>
  <si>
    <t>{"list":[{"act":{"description":"The Bipartisan Budget Act of 2018 "},"authorizationTypes":{"USC":false,"act":true,"statute":false,"publicLaw":false,"executiveOrder":false}}]}</t>
  </si>
  <si>
    <t>{"description":"Applicants will be required to attest (at time of application) that funds requested will not be used for costs that are reimbursed by the Federal Emergency Management Agency, under a contract for insurance, or by self-insurance. Terms and Conditions of the award will stipulate that the grantee must reimburse HHS for any costs that are subsequently covered by the Federal Emergency Management Agency, under a contract for insurance, or by self-insurance.\r\n\r\nThe cost principles for awards under this program are set forth in HHS regulations at 45 CFR 75, Subpart E and Appendix IX (hospitals) to Part 75.  Commercial organizations are subject to the cost principles located at 48 CFR 31.2 Federal Acquisition Regulation.  See the NIH Grants Policy Statement for further guidance on the applicability of cost principals (http://grants.nih.gov/grants/policy/nihgps/index.htm).\r\n\r\n","isApplicable":true}</t>
  </si>
  <si>
    <t>Renewals and extensions are not allowed.</t>
  </si>
  <si>
    <t>{"awarded":"other","description":"All funds awarded must be obligated and outlaid within a 24-month period after the award date. Automatic No Costs Extensions are prohibited. See the following for information on how assistance is awarded/released: The project period and budget period will be up to 24 months. See individual Funding Opportunity Announcements (FOAs) for additional information.","awardedDescription":"See individual Funding Opportunity Announcements (FOAs) for additional information."}</t>
  </si>
  <si>
    <t xml:space="preserve">(Project Grants) FY 18 est $25,000,000.00; FY 19 est $0.00; FY 17 Estimate Not Available </t>
  </si>
  <si>
    <t>https://beta.sam.gov/fal/575fb1f36e11ed4e3a529fb09f375e1e/view</t>
  </si>
  <si>
    <t>Substance Use-Disorder Prevention that Promotes Opioid Recovery and Treatment (SUPPORT) for Patients and Communities Act</t>
  </si>
  <si>
    <t>SUPPORT ACT Section 1003: Increasing Provider Capacity; PROSUD Demonstration</t>
  </si>
  <si>
    <t>{"list":[{"act":{},"publicLaw":{"congressCode":"115","number":"271"},"authorizationTypes":{"act":true,"publicLaw":true}}]}</t>
  </si>
  <si>
    <t>Section 1003 of the SUPPORT Act amends Title XIX with a provision directing CMS, in consultation with the Substance Abuse and Mental Health Services Administration (SAMHSA), to conduct a 54-month demonstration project to increase the treatment capacity of providers participating in Medicaid to provide substance use disorder (SUD) treatment or recovery services. Planning grants will be awarded to at least 10 states for the first 18 months of the demonstration. Up to 5 states that receive planning grants will be selected to implement 36-month demonstrations.
Planning Grants: For the 18-month planning phase of the project, under section 1003(aa)(2)(A) (I-IV)), the HHS Secretary shall award planning grants totaling $50 million to at least 10 states (based on geographic diversity, with a preference to states with a prevalence of opioid use disorders comparable to or higher than the national average). Planning grant activities include assessing the behavioral health treatment needs of the state and supporting the development of state infrastructure to recruit prospective providers to treat substance use disorders and training for those providers. The maximum time period for funding for planning grants is 18 months.</t>
  </si>
  <si>
    <t>The statutory authority limits eligibility to states including the District of Columbia.  Eligible applicants are State Medicaid Agencies (SMAs).</t>
  </si>
  <si>
    <t>Planning grants are aimed to increase the capacity of Medicaid providers to provide SUD treatment or recovery services to: Medicaid eligible individuals; low income individuals/families; individuals with disabilities; consumers; individuals with behavioral health disorders including mental health and substance use disorders.</t>
  </si>
  <si>
    <t>{"environmentalImpact":{"reports":[{"isSelected":true,"reportCode":"otherRequired"}]},"description":"Applicants are encouraged to submit a non-binding Notice of Intent to Apply.  Notices of Intent to Apply are not required and their submission or failure to submit a notice has no bearing on the scoring of proposals received.  Receipt of such notices enables CMS to better plan for the application review process."}</t>
  </si>
  <si>
    <t>{"description":"Applicants must submit their applications electronically through http://www.grants.gov.  Applicants are encouraged to submit a non-binding Letter of Intent to Apply.  Letters of Intent to Apply are not required and a state’s submission or failure to submit a letter has no bearing on the scoring of proposals received.  Applicants should review the application and submission information in the funding opportunity announcement for specific instructions on applying for this grant program.","isApplicable":true}</t>
  </si>
  <si>
    <t>Applications are awarded based on the outcomes of the Federal review panel. An independent review of all applications will be conducted by a panel of experts. The review panel will assess each application to determine the merits of the proposal. CMS reserves the right to request that states revise or otherwise modify certain sections of their proposals based on the recommendations of the panel and the budget. Final approval of the SUPPORT ACT planning grant awards will be made by CMS after consideration of the comments and recommendations of the review panelists, program office recommendations, and the availability of funds. CMS reserves the right to approve or deny any or all proposals for funding.</t>
  </si>
  <si>
    <t>Contact the regional office for application deadlines.
Successful applicants will receive a Notice of Award (NoA) on or before “DATE.”  Any communication between CMS and applicants prior to issuance of the NoA is not an authorization to begin performance of a project. Unsuccessful applicants will be notified by letter, sent through the U.S. Postal Service to the applicant organization as listed on its SF- 424, after “DATE.”</t>
  </si>
  <si>
    <t>Appeals are governed by Title 45--Public Welfare SUBTITLE A--DEPARTMENT OF HEALTH AND HUMAN SERVICES PART 16--PROCEDURES OF THE DEPARTMENTAL GRANT APPEALS BOARD.</t>
  </si>
  <si>
    <t>Planning grants agreements are funded on an 18-month basis, with support subsequent years contingent upon acceptable evidence of satisfactory progress, continuing program relevance, and availability of funds.  
For purposes of the Planning Grants, there is appropriated, out of any funds in the Treasury not otherwise appropriated, $50,000,000, to remain available until expended.</t>
  </si>
  <si>
    <t>{"awarded":"lump","description":"Planning grants are awarded for an 18 month period; funds must be expended within 18 months of award."}</t>
  </si>
  <si>
    <t>[{"code":"program","isSelected":true,"description":"CMS will require States to submit financial and progress reports on a quarterly basis. Other reports may be required for evaluation purposes."},{"code":"cash","isSelected":true,"description":"States must submit a quarterly electronic Federal Financial Report (FFR) via the Payment Management System. The quarterly report identifies cash transactions against the authorized funds for the grant.  The FFR Cash Transaction Reports must be filed within 30 days of the end of each quarter.  Failure to submit the report may result in the inability to access grant funds. Go to www.dpm.psc.gov for additional information.  The final FFR, including both cash transactions and expenditures, must be submitted and received within 90 days of the end of the project period."},{"code":"progress","isSelected":true,"description":"Quarterly progress reports are required."},{"code":"expenditure","isSelected":true,"description":"Grantees must include expenditures on the annual Federal Financial Report (FFR) submitted at the end of the budget period.  The final FFR must be submitted within 90 days after the end of the project period end date and include both cash transactions and expenditures data."},{"code":"performanceMonitoring","isSelected":true,"description":"Performance monitoring is not required."}]</t>
  </si>
  <si>
    <t>(Project Grants) FY 18$0.00; FY 19 est $50,000,000.00; FY 20 est $0.00; - N/A</t>
  </si>
  <si>
    <t>{"flag":"appendix","description":"Effie R. George, Ph.D. \nCenters for Medicare &amp; Medicaid Services\nDisabled and Elderly Health Programs Group\n7500 Security Boulevard \nMail Stop: XX-XX-XX\nBaltimore, MD  21244-1850\nEffie.George@cms.hhs.gov \n\n\nMelanie M. Brown PhD, MPH\nCenters for Medicare &amp; Medicaid Services \n7500 Security Boulevard \nMail Stop: S2-13-20 \nBaltimore, MD  21244-1850\nmelanie.brown@cms.hhs.gov"}</t>
  </si>
  <si>
    <t>Effie R. George, Ph.D.7500 Security Boulevard, Baltiimore, MD 21244 Email:&lt; a href='mailto:Effie.George@cms.hhs.gov'&gt;Effie.George@cms.hhs.gov&lt;/a&gt;Phone: 410-786-8639;Melanie M. Brown Ph.D., MPH7500 Security Boulevard, Baltimore, MD 21244 Email:&lt; a href='mailto:melanie.brown@cms.hhs.gov'&gt;melanie.brown@cms.hhs.gov&lt;/a&gt;Phone: 410-786-1095;</t>
  </si>
  <si>
    <t>Applications will be screened by Federal staff to determine eligibility for further review using the criteria detailed in the “Eligibility Information” section of this solicitation. Applications that are received late or fail to meet the eligibility requirements as detailed in the “Applicant Eligibility” section of this solicitation will not be reviewed. 
Applications will be objectively reviewed by a panel of CMS and SAMHSA experts, the exact number and composition of which will be determined by CMS at its discretion, but may include subject matter experts and Federal policy staff. Subject matter experts from other Federal agencies may be included at CMS discretion. The review panel will utilize the objective criteria described in the “Application Review Criteria Information” section of this solicitation to establish an overall numeric score for each application. 
The results of the objective review of applications will be used to advise the approving CMS official. Additionally, CMS staff will make final recommendations to the approving official after ranking applications using the scores and comments from the review panel and weighing other factors based on geographic diversity, with a preference to states with a prevalence of opioid use disorders comparable to or higher than the national average.</t>
  </si>
  <si>
    <t>Mar 14,2019</t>
  </si>
  <si>
    <t>https://beta.sam.gov/fal/0dc77f2289fc459e908d1c1dc2f94b17/view</t>
  </si>
  <si>
    <t>SSBG Program</t>
  </si>
  <si>
    <t>{"list":[{"act":{"description":"Medicaid and Medicare Patient and Program Act of 1987; Omnibus Budget Reconciliation Act of 1987"},"publicLaw":{"congressCode":"100","number":"203"},"authorizationTypes":{"act":true,"publicLaw":true}},{"act":{"description":"Family Support Act of 1998, Public Law 100-485; Omnibus Budget Reconciliation Act of 1993"},"publicLaw":{"congressCode":"106","number":"66"},"USC":{"title":"42","section":"1397 ET seq."},"authorizationTypes":{"USC":true,"act":true,"publicLaw":true},"usc":{"title":"42","section":"1397 ET seq."}},{"act":{"description":"Social Security Act, Title XX, as amended; Omnibus Budget Reconciliation Act of 1981, as amended"},"publicLaw":{"congressCode":"97","number":"35"},"authorizationTypes":{"act":true,"publicLaw":true}},{"act":{"description":"Jobs Training Bill"},"publicLaw":{"congressCode":"98","number":"8 and 473"},"authorizationTypes":{"act":true,"publicLaw":true}}]}</t>
  </si>
  <si>
    <t xml:space="preserve">To enable each State to furnish social services best suited to the needs of the individuals residing in the State. Federal block grant funds may be used to provide services directed toward one of the following five goals specified in the law: (1) To prevent, reduce, or eliminate dependency; (2) to achieve or maintain self-sufficiency; (3) to prevent neglect, abuse, or exploitation of children and adults; (4) to prevent or reduce inappropriate institutional care; and (5) to secure admission or referral for institutional care when other forms of care are not appropriate.  </t>
  </si>
  <si>
    <t>The 50 States, the District of Columbia, Puerto Rico, Guam, the Virgin Islands, the Commonwealth of the Northern Mariana Islands, and American Samoa are eligible entities.</t>
  </si>
  <si>
    <t>Under Title XX, each eligible jurisdiction determines the services that will be provided and the individuals that will be eligible to receive services.</t>
  </si>
  <si>
    <t>{"description":"Prior to expenditure of funds, the State must report on the intended use of the payments the State is to receive, including information on the types of activities to be supported and the categories or characteristics of individuals to be served.","isApplicable":true}</t>
  </si>
  <si>
    <t>{"description":"Submission of a pre-expenditure report application is required."}</t>
  </si>
  <si>
    <t>States are awarded funds quarterly.</t>
  </si>
  <si>
    <t>See 45 CFR, Part 16, Procedures of the Departmental Appeals Board.</t>
  </si>
  <si>
    <t>{"awarded":"quarterly","description":"Grants are awarded quarterly on a fiscal year basis. The Electronic Transfer System will be used based on quarterly grant awards for monthly cash draws from Federal Reserve Banks. "}</t>
  </si>
  <si>
    <t>[{"code":"program","isSelected":true,"description":"An annual report of intended use of funds is required."},{"code":"cash","isSelected":false,"description":""},{"code":"progress","isSelected":false,"description":""},{"code":"expenditure","isSelected":true,"description":"A post-expenditure report is required"},{"code":"performanceMonitoring","isSelected":false,"description":""}]</t>
  </si>
  <si>
    <t>States are required to maintain records documenting the purposes for which expenditures were made.</t>
  </si>
  <si>
    <t xml:space="preserve">(Formula Grants) FY 17$1,582,700,000.00; FY 18 est $1,587,800,000.00; FY 19 est $0.00; FY 16$1,584,400,000.00; - </t>
  </si>
  <si>
    <t>$36,087 to $194,063,454 ; $28,303,508 on average.</t>
  </si>
  <si>
    <t>{"list":[{"fiscalYear":2016,"description":"56 grants were awarded in FY 2016 56 grants awarded."},{"fiscalYear":2017,"description":"56 grants were awarded in FY17."},{"fiscalYear":2018,"description":"It is anticipated that 56 grants will be awarded in FY18"}],"isApplicable":true}</t>
  </si>
  <si>
    <t>45 CFR 96.</t>
  </si>
  <si>
    <t>Yolanda J. Butler, Ph.D330 C Street SW, 5th Floor West, Mail Stop 5425, Washington, DC 20201 Email:&lt; a href='mailto:Yolanda.Butler@acf.hhs.gov'&gt;Yolanda.Butler@acf.hhs.gov&lt;/a&gt;Phone: 202-401-5591;</t>
  </si>
  <si>
    <t>http://www.acf.hhs.gov/programs/ocs/ssbg.</t>
  </si>
  <si>
    <t xml:space="preserve">93.645 Stephanie Tubbs Jones Child Welfare Services Program; 93.658 Foster Care Title IV-E; 93.669 Child Abuse and Neglect State Grants; 93.045 Special Programs for the Aging, Title III, Part C, Nutrition Services; 93.671 Family Violence Prevention and Services/Domestic Violence Shelter and Supportive Services ; 93.044 Special Programs for the Aging, Title III, Part B, Grants for Supportive Services and Senior Centers; 93.600 Head Start; 93.647 Social Services Research and Demonstration; 93.630 Developmental Disabilities Basic Support and Advocacy Grants; </t>
  </si>
  <si>
    <t>All States, the District of Columbia, and the five other jurisdictions will receive their share of funds if they submit a pre-expenditure report that meets the requirements.</t>
  </si>
  <si>
    <t>https://beta.sam.gov/fal/a5cd909022174201a996f03342112187/view</t>
  </si>
  <si>
    <t>Child Abuse and Neglect State Grants</t>
  </si>
  <si>
    <t>CAPTA state grants</t>
  </si>
  <si>
    <t>{"list":[{"act":{"description":"Child Abuse Prevention and Treatment Act (CAPTA), as amended"},"USC":{"title":"42","section":"5101 et seq."},"authorizationTypes":{"USC":true,"act":true},"usc":{"title":"42","section":"5101 et seq."}}]}</t>
  </si>
  <si>
    <t>To assist States in the support and improvement of their child protective services systems.</t>
  </si>
  <si>
    <t>This includes States, the District of Columbia, Puerto Rico, Guam, the U.S. Virgin Islands, American Samoa, and the Commonwealth of the Northern Mariana Islands.</t>
  </si>
  <si>
    <t>There are no eligibility requirements associated with the beneficiaries of these funds (abused and neglected children and their families).</t>
  </si>
  <si>
    <t>{"description":"State plans require certification of the state's eligibility under Section 106(b) of the authorizing legislation. \r\n \r\n\r\n \r\n\r\n","isApplicable":true}</t>
  </si>
  <si>
    <t>{"environmentalImpact":{"reports":[{"isSelected":true,"reportCode":"ExecutiveOrder12372"},{"isSelected":true,"reportCode":"otherRequired"}]},"description":"Technical assistance is available at the regional level to assist states in meeting conditions specified in the Act. \r\n\r\n"}</t>
  </si>
  <si>
    <t>{"description":"State plans and annual updates must be submitted to the Regional Offices. Complete information is furnished annually to the appropriate State office regarding format and timing of state plan applications and updates."}</t>
  </si>
  <si>
    <t xml:space="preserve">Funds will be awarded after the plan or annual update is submitted and approved. </t>
  </si>
  <si>
    <t>The state agency annual update is due by June 30 of each year.  Approval/disapproval by the Children's Bureau is due by September 30 of each year.</t>
  </si>
  <si>
    <t>Grants are made annually. States submit a plan and annual updates are required each year.</t>
  </si>
  <si>
    <t>{"types":{"moe":false,"formula":true,"matching":false},"formula":{"title":"Child Abuse Prevention and Treatment Act (CAPTA), as amended","chapter":"","part":"Section 106","subPart":"","publicLaw":"","description":"42 US Code 5101 et seq."},"matching":{"description":""},"moe":{"description":""}}</t>
  </si>
  <si>
    <t>{"awarded":"quarterly","description":"Grants are awarded annually. Grants have a 5-year expenditure period."}</t>
  </si>
  <si>
    <t>[{"code":"program","isSelected":true,"description":"An annual report on the use of CAPTA funds is required."},{"code":"cash","isSelected":true,"description":"Financial data and annual reporting requirements are described in the annual Program Instructions."},{"code":"progress","isSelected":true,"description":"."},{"code":"expenditure","isSelected":true,"description":"Funds under CAPTA must be expended within five years of the end of the FY in which granted.  States are required to submit the SF-425 fiscal report for CAPTA at the end of each 12 months (October 1 through September 30) of the five-year expenditure period.\r\n  "},{"code":"performanceMonitoring","isSelected":false,"description":""}]</t>
  </si>
  <si>
    <t xml:space="preserve">(Formula Grants) FY 17$25,228,638.00; FY 18 est $85,285,000.00; FY 19 est $85,000,000.00; FY 16$25,310,000.00; - </t>
  </si>
  <si>
    <t>In FY 2017 grants ranged from $55,163 to $2,795,812 with an average award of $450,511.</t>
  </si>
  <si>
    <t>{"list":[{"fiscalYear":2016,"description":"It is anticipated that 56 grants will be awarded in FY 2016. 56 grants were awarded in FY 2016"},{"fiscalYear":2017,"description":"56 grants were awarded in FY 2017."},{"fiscalYear":2018,"description":"56 grants were awarded in FY 2018."}],"isApplicable":true}</t>
  </si>
  <si>
    <t>Annual Program Instructions: ACYF-CB-11-06, ACYF-CB-PI-18-01, ACYF-CB-PI-18-02, and ACYF-CB-PI-18-06</t>
  </si>
  <si>
    <t>{"flag":"none","description":"Children's Bureau Regional Program Managers."}</t>
  </si>
  <si>
    <t>Gail Collins330 C Street SW, Room 3512, Washington, DC 20201 Email:&lt; a href='mailto:gail.collins@acf.hhs.gov'&gt;gail.collins@acf.hhs.gov&lt;/a&gt;Phone: 202-205-8552;</t>
  </si>
  <si>
    <t xml:space="preserve">93.643 Children's Justice Grants to States; 93.670 Child Abuse and Neglect Discretionary Activities; 93.645 Stephanie Tubbs Jones Child Welfare Services Program; 93.671 Family Violence Prevention and Services/Domestic Violence Shelter and Supportive Services ; 93.667 Social Services Block Grant; 93.600 Head Start; </t>
  </si>
  <si>
    <t>https://beta.sam.gov/fal/1209b7b9d7a34c79a5e828a51e557524/view</t>
  </si>
  <si>
    <t>Child Abuse and Neglect Discretionary Activities</t>
  </si>
  <si>
    <t>{"list":[{"act":{"description":"Child Abuse Prevention and Treatment Act of 1978, Title I, as amended, Public Law 111-320, The CAPTA Reauthorization Act of 2010."},"USC":{"title":"42","section":"5101 et seq."},"authorizationTypes":{"USC":true,"act":true},"usc":{"title":"42","section":"5101 et seq."}}]}</t>
  </si>
  <si>
    <t>To improve the national, state, and community activities for the prevention, assessment, identification, and treatment of child abuse and neglect through research, demonstration, service improvement, evaluation of best practices, dissemination of information, and technical assistance.</t>
  </si>
  <si>
    <t>Grants: States, local governments, tribes, public agencies or private agencies or organizations (or combinations of such agencies or organizations)engaged in activities related to the prevention, identification, and treatment of child abuse and neglect. Contracts: Public and private agencies.</t>
  </si>
  <si>
    <t>Children that have been abused or neglected, or that are at-risk for abuse or neglect, and their families.</t>
  </si>
  <si>
    <t>{"description":"Nonprofit agencies must submit proof of nonprofit status. Applicable costs and administrative procedures will be determined in accordance with Part 75 of Title 45 of the Code of Federal Regulations.","isApplicable":true}</t>
  </si>
  <si>
    <t>{"environmentalImpact":{"reports":[{"isSelected":true,"reportCode":"ExecutiveOrder12372"},{"isSelected":true,"reportCode":"otherRequired"}]},"description":"Pre-application assistance may be available. Applicants may refer to the Funding Opportunity Announcement on www.Grants.gov for further information.  \r\n"}</t>
  </si>
  <si>
    <t>{"description":"Announcement of availability of funds is published on grants.gov and the ACF web-site, www.acf.hhs.gov/grants/open.  Eligible applicants must submit applications by specified deadlines."}</t>
  </si>
  <si>
    <t xml:space="preserve">Applications for funding are reviewed and scored by panels of at least three non-federal subject matter experts. Final funding decisions will be made by Commissioner, ACYF. </t>
  </si>
  <si>
    <t>{"types":{"moe":false,"formula":false,"matching":false},"formula":{"title":"","chapter":"","part":"","subPart":"","publicLaw":"","description":""},"matching":{"requirementFlag":"voluntary","percent":"0","description":"Matching requirements are described in each program announcement."},"moe":{"description":""}}</t>
  </si>
  <si>
    <t>{"awarded":"other","description":"Grants are generally available for a 12, 24, 36 or 60-month period. ","awardedDescription":"Grant awards are managed by a payment management system that manages grant payment requests, drawdowns, and disbursements. "}</t>
  </si>
  <si>
    <t>[{"code":"program","isSelected":true,"description":"Grantees are required to submit semi-annual program reports. Final program reports are due 90 days after completion of the grant. \r\n\r\nGrantees are required to submit semi-annual financial reports. Final financial reports are due 90 days after completion of the grant."},{"code":"cash","isSelected":true,"description":"Financial reporting is conducted via the SF-425."},{"code":"progress","isSelected":true,"description":"Progress reports are included in program reports.  "},{"code":"expenditure","isSelected":true,"description":"Expenditure reports are included in financial reports.  \r\n"},{"code":"performanceMonitoring","isSelected":true,"description":"Performance monitoring is described in program reporting.  "}]</t>
  </si>
  <si>
    <t xml:space="preserve">(Project Grants (Discretionary)) FY 17$16,365,591.00; FY 18 est $18,476,082.00; FY 19 est $14,564,732.00; FY 16$19,188,802.00; - </t>
  </si>
  <si>
    <t>FY 2017 grants ranged between $103,663 to $3,000,000 with an average award of $779,313.</t>
  </si>
  <si>
    <t>{"list":[{"fiscalYear":2016,"description":"It is anticipated that 38 grants will be awarded. 29 grants were awarded. "},{"fiscalYear":2017,"description":"21 grants were awarded."}],"isApplicable":true}</t>
  </si>
  <si>
    <t>Jan Shafer330 C Street SW, Room 3503, Washington, DC 20201 Email:&lt; a href='mailto:jan.shafer@acf.hhs.gov'&gt;jan.shafer@acf.hhs.gov&lt;/a&gt;Phone: (202) 205-8172.;</t>
  </si>
  <si>
    <t xml:space="preserve">93.590 Community-Based Child Abuse Prevention Grants; 93.643 Children's Justice Grants to States; 93.648 Child Welfare Research Training or Demonstration ; 93.645 Stephanie Tubbs Jones Child Welfare Services Program; 93.669 Child Abuse and Neglect State Grants; 93.600 Head Start; </t>
  </si>
  <si>
    <t>Fiscal Year2016: The Children's Bureau anticipates funding a Quality Improvement Center on domestic violence and child welfare.  Quality Improvement Center on domestic violence and child welfare.Fiscal Year2017: National Quality Improvement Center for Preventive Services and Interventions in Indian Country
National Quality Improvement Center for Collaborative Community Court Teams to Address the Needs of Infants, Young Children, and Families Affected by Substance Use Disorders</t>
  </si>
  <si>
    <t>Applications are evaluated on the basis of the degree to which proposals meet specific objectives defined in the annual program announcement including, but not limited to: (1) Reasonableness of cost; (2) qualifications of staff; and (3) relevance to stated areas of interest.</t>
  </si>
  <si>
    <t>https://beta.sam.gov/fal/7f80609ab83a476cad8f5f5c6d40cd3a/view</t>
  </si>
  <si>
    <t>Family Violence Prevention and Services Act Formula Grants for States and Native American Tribes (including Alaska Native Villages) and Tribal Organizations</t>
  </si>
  <si>
    <t>To assist States* and Native American Tribes (including Alaska Native Villages) and Tribal Organizations [Tribes] in efforts to increase public awareness about, and primary and secondary prevention of family violence, domestic violence, and dating violence; and assist States and Tribes in efforts to  provide immediate shelter and supportive services  for victims of family violence, domestic violence, or dating violence, and their dependents. _x000D_
_x000D_
* The term "State" means each of the several States, the District of Columbia, the Commonwealth of Puerto Rico and the territories of Guam, American Samoa, the United States Virgin Islands, and the Commonwealth of the Northern Mariana Islands.</t>
  </si>
  <si>
    <t>Eligible applicants for the State Grants are the 50 States, the District of Columbia, the Commonwealth of Puerto Rico, and the U.S. territories of Guam, American Samoa, the United States Virgin Islands, and the Commonwealth of the Northern Mariana Islands. Eligible applicants for the Tribal Grants are the federally recognized Indian Tribes (including Alaska Native Villages), or a tribal organization or nonprofit private organization authorized by an Indian Tribe.</t>
  </si>
  <si>
    <t>This program will benefit victims of family violence, domestic violence, and dating violence, and their dependents.</t>
  </si>
  <si>
    <t>{"description":"The Chief Executive Officers of the States and Tribally Designated Officials of Indian Tribes must submit an application for approval by the Secretary of Health and Human Services. Administrative requirements will be determined in accordance with 45 CFR Part 92 for grants and cooperative agreements with State, Local and Tribal Governments.  Costs will be determined in accordance with OMB Circular No. A-87 for State, Local and Indian Tribal governments. Subawards from States to private nonprofit organizations will be subject to 45 CFR Part 74 (Administrative requirements) and OMB Circular No. A-122 (2 CFR Part 230) (Cost Principles).","isApplicable":false}</t>
  </si>
  <si>
    <t>{"description":"Applications must be submitted to the Administration for Children and Families/Administration on Children, Youth and Families/Family and Youth Services Bureau/Division of Family Violence Prevention and Services. Required Standard Forms and certifications are available at Grants.gov Forms Repository. "}</t>
  </si>
  <si>
    <t>Formula grants are awarded directly to States, U.S. Territories, and eligible Native American Tribes (including Alaska Native Villages) and Tribal Organizations. Applications are reviewed by the Federal Project Officers and a certified list is provided to the Office of Grants Management to issue the awards.</t>
  </si>
  <si>
    <t>{"types":{"moe":false,"formula":true,"matching":true},"formula":{"title":"","chapter":"","part":"","subPart":"","publicLaw":"42 USC § 10403(a)(2)(A)(ii)","description":""},"matching":{"requirementFlag":"mandatory","percent":"0","description":"No grant may be made to any entity other than a State or an Indian Tribe unless the entity agrees that, with respect to costs to be incurred by the entity in carrying out the program or project for which the grant is awarded, the entity will make available (directly or through donations from public or private entities) non-Federal contributions in an amount that is not less than $1 for every $5 of Federal funds provided under the grant. The non-Federal contributions required may be in cash or in-kind."},"moe":{"description":""}}</t>
  </si>
  <si>
    <t>{"awarded":"lump","description":"Funds may be used for expenditures on and after October 1 of each fiscal year for which they are granted, and will be available for expenditure through September 30 of the following fiscal year.  Funds must be liquidated within 90 days of the end of the 24 month expenditure period. "}</t>
  </si>
  <si>
    <t>[{"code":"program","isSelected":true,"description":"Awards may be subject to the Transparency Act subaward and executive compensation reporting requirements of 2 CFR Part 170.  The SF-428 Tangible Property Report and the SF-429 Real Property Status Report are required.  The forms are available at www.whitehouse.gov/omb/grants_forms/."},{"code":"cash","isSelected":true,"description":"Quarterly cash transaction reports (SF-425) are required to be filed with the HHS Division of Payment Management through the Payment Management System."},{"code":"progress","isSelected":true,"description":"Recipients are required to submit an annual performance progress report (SF-PPR) describing the activities carried out and an assessment of the effectiveness of those activities in achieving the purposes of the grant (Section 10406(d)).  A section of this performance report must be completed by each grantee or subgrantee that provided program services and activities. State grantees should compile subgrantee performance reports into a comprehensive report for submission to the program office through the Online Data Collection system (OLDC) by December 29th of each year. A copy of the required PPR can be found at www.acf.hhs.gov/programs/fysb/resource/ppr-state-fvpsa.\n\nGuam, American Samoa, the U.S. Virgin Islands and the Commonwealth of the Northern Mariana Islands need not submit an application under this program announcement if they choose to have their allotment included as part of a consolidated grant application. If funds are designated under their consolidated grant for activities and purposes covered under the Family Violence Prevention and Services Act, then territories are required to submit an annual performance progress report (PPR) using the standardized format."},{"code":"expenditure","isSelected":true,"description":"Recipients must submit an annual Federal Financial Report (SF-425) by December 29 of each year to the HHS Division of Payment Management through the Payment Management System."},{"code":"performanceMonitoring","isSelected":true,"description":"Performance progress reports are required and selected grantees may be identified for site visits or desk review by Federal Project Officers."}]</t>
  </si>
  <si>
    <t>Grantees are required to maintain records documenting the purposes for which expenditures were made. Applicable regulation is found in 45 CFR §75.361 - Retention requirements for records.</t>
  </si>
  <si>
    <t xml:space="preserve">(Formula Grants) FY 17$101,771,794.00; FY 18 est $104,125,000.00; FY 19 est $104,125,000.00; FY 16$101,500,000.00; - Represents ONLY grants to States and U.S. Territories. (Formula Grants) FY 17$14,538,828.00; FY 18 est $19,875,000.00; FY 19 est $19,875,000.00; FY 16$14,500,000.00; - Represents ONLY grants to Native American Tribes (including Alaska Native Villages) and Tribal Organizations. </t>
  </si>
  <si>
    <t>FY 2016_x000D_
States: $727,182 - $8,967,078_x000D_
Territories: $126,875_x000D_
Indian Tribes: $17,691 - $1,592,236_x000D_
_x000D_
FY2017_x000D_
States: $727,674 - $8,999,499_x000D_
Territories: $127,215_x000D_
Indian Tribes: $17,600 - $1,590,000</t>
  </si>
  <si>
    <t>{"list":[{"fiscalYear":2016,"description":"In FY 2016, it is estimated that 56 grants will be awarded to the States and Territories, and 140 grants will be awarded to Tribes (including grants to a consortium). In FY 2016, 56 grants were awarded to States and Territories; and 134 grants were awarded to Tribes (including grants to a consortium)."},{"fiscalYear":2017,"description":"In FY 2017, it is estimated that 56 grants will be awarded to the States and Territories, and 140 grants will be awarded to Tribes (including grants to a consortium)."},{"fiscalYear":2018,"description":"In FY 2018, it is estimated that 56 grants will be awarded to the States and Territories, and 140 grants will be awarded to Tribes (including grants to a consortium)."}],"isApplicable":true}</t>
  </si>
  <si>
    <t>45 CFR Part 1370 applies to this program._x000D_
•Subpart A - General Provisions (§§ 1370.1 - 1370.6) _x000D_
•Subpart B - State and Indian Tribal Grants (§ 1370.10)</t>
  </si>
  <si>
    <t>Rebecca Odor330 C Street, SW, Suite 3620C, Washington, DC 20201 Email:&lt; a href='mailto:rebecca.odor@acf.hhs.gov'&gt;rebecca.odor@acf.hhs.gov&lt;/a&gt;Phone: 202-205-7746;Angela H Yannelli330 C Street, SW, Suite 3621B, Washington, DC 20201 Email:&lt; a href='mailto:angela.yannelli@acf.hhs.gov'&gt;angela.yannelli@acf.hhs.gov&lt;/a&gt;Phone: 2024015524;</t>
  </si>
  <si>
    <t>Each State, eligible Territory, and eligible Tribe, will receive its respective share of funds if the application submitted meets the necessary requirements.</t>
  </si>
  <si>
    <t>https://beta.sam.gov/fal/31eeb5fcf2944f0484d42fb06d2d12b5/view</t>
  </si>
  <si>
    <t>John H. Chafee Foster Care Program for Successful Transition to Adulthood</t>
  </si>
  <si>
    <t>The Chafee Program</t>
  </si>
  <si>
    <t>To assist states and eligible Indian tribes in establishing and carrying out programs designed to assist youth who experienced foster care at age 14 or older, youth who leave foster care for adoption or kinship guardianship after attaining age 16,  and former foster care recipients between 18 and 21 years, to make a successful transition to adulthood and self-sufficiency. States or tribes that operate an extended foster care program for youth up to age 21 have the option to extend services under the Chafee program to youth up to their 23rd birthday.</t>
  </si>
  <si>
    <t>State governments, including the 50 states, the District of Columbia, Puerto Rico, and the U.S. Virgin Islands (hereafter "states"), and eligible Indian tribes, Indian tribal organizations or Indian tribal consortia (hereafter "tribes").</t>
  </si>
  <si>
    <t>Youth who experienced foster care at 14 or older, youth who left foster care for adoption or kinship guardianship after attaining age 16, and former foster care recipients between 18 and 21 years may receive services under the Chafee program. States or tribes that operate an extended foster care program for youth up to age 21 have the option to extend services under the Chafee program to youth up to their 23rd birthday.</t>
  </si>
  <si>
    <t>{"description":"Costs will be determined in  accordance with 45 CFR Part 75.          \r\n","isApplicable":true}</t>
  </si>
  <si>
    <t>{"description":"A five-year state or tribal plan must be submitted with annual updates.  The plan must coordinate the provision of services under the state's or tribe's Chafee Foster Care Program for Successful Transition to Adulthood with services under other Federal or Federally-assisted programs serving the same population.  Plans are submitted to the appropriate Regional Child Welfare Program Manager in the appropriate ACF Regional Office."}</t>
  </si>
  <si>
    <t>Quarterly awards are made up to the amount of one-fourth of the state's annual allotment.</t>
  </si>
  <si>
    <t>The plan or its annual update is due June 30 of each year.  Approval/Disapproval by the Children's Bureau is due September 30 of each year.</t>
  </si>
  <si>
    <t>Appeals are processed in accordance with HHS  regulations in 45 CFR Part 16.</t>
  </si>
  <si>
    <t>{"types":{"moe":false,"formula":true,"matching":true},"formula":{"title":"Social Security Act","chapter":"Section 474(a)(4)","part":"42 USC 674","subPart":"","publicLaw":"P.L. 74-271","description":""},"matching":{"requirementFlag":"mandatory","percent":"20","description":"The Federal government will pay 80 percent of the total amount of funds expended by the grantee up to the amount of Chafee Foster Care Program for Successful Transition to Adulthood funds allocated.  The grantee must provide matching contributions to cover the additional 20 percent of the costs."},"moe":{"description":""}}</t>
  </si>
  <si>
    <t>{"awarded":"quarterly","description":"Grant awards are made quarterly basis through a letter of credit."}</t>
  </si>
  <si>
    <t>[{"code":"program","isSelected":true,"description":"Annual updates to the state's or tribe's plan.  "},{"code":"cash","isSelected":false,"description":""},{"code":"progress","isSelected":false,"description":""},{"code":"expenditure","isSelected":true,"description":"An SF-425 financial status report must be submitted for the funds awarded in each Federal fiscal year (FFY) within three months after the close of the FFY in which the funds were granted (interim report) and again within three months after the close of the subsequent FFY (final report)."},{"code":"performanceMonitoring","isSelected":false,"description":""}]</t>
  </si>
  <si>
    <t xml:space="preserve">(Formula Grants) FY 17$137,900,000.00; FY 18 est $137,900,000.00; FY 19 est $137,900,000.00; FY 16$137,900,000.00; - </t>
  </si>
  <si>
    <t>FY 2017 Grants for states range from $500,000 to $17,011,836 with an average of $2,651,756.
FY 2017 Grants for tribes range from $12,284 to $42,994 with an average of $21,685.</t>
  </si>
  <si>
    <t>{"list":[{"fiscalYear":2016,"description":"It is anticipated that 56 grants will be awarded to states (including the District of Columbia and Puerto Rico) and 4 Indian tribes.  56 grants were awarded to states (including the District of Columbia and Puerto Rico) and 4 Indian tribes"},{"fiscalYear":2017,"description":"56 grants were awarded to states (including the District of Columbia and Puerto Rico) and 4 Indian tribes."},{"fiscalYear":2018,"description":"It is anticipated that 56 grants will be awarded to states (including the District of Columbia and Puerto Rico) and 4 Indian tribes."}],"isApplicable":true}</t>
  </si>
  <si>
    <t>Program Instruction (PI):  ACYF-CB-PI-05-06, ACYF-CB-PI-14-03,  ACYF-CB-PI-14-04, ACYF-CB-PI-18-01, and ACYF-CB-PI-18-02, and ACYF-CB-PI-18-06.</t>
  </si>
  <si>
    <t>Catherine Heath330 C Street SW, Room 3509A, Washington, DC 20201 Email:&lt; a href='mailto:catherine.heath@acf.hhs.gov'&gt;catherine.heath@acf.hhs.gov&lt;/a&gt;Phone: 202-690-7888;</t>
  </si>
  <si>
    <t xml:space="preserve">93.599 Chafee Education and Training Vouchers Program (ETV); 93.645 Stephanie Tubbs Jones Child Welfare Services Program; 93.556 Promoting Safe and Stable Families; 93.658 Foster Care Title IV-E; 93.550 Transitional Living for Homeless Youth; </t>
  </si>
  <si>
    <t>https://beta.sam.gov/fal/fe6449b8628744a39620590864346c3a/view</t>
  </si>
  <si>
    <t>{"list":[{"act":{"description":"Homeland Security Act of 2002"},"publicLaw":{"congressCode":"107","number":"296"},"statute":{"page":"2202-2205","volume":"116"},"USC":{"title":"6","section":"279"},"authorizationTypes":{"USC":true,"act":true,"statute":true,"publicLaw":true},"usc":{"title":"6","section":"279"}},{"act":{"description":"William Wilberforce Trafficking Victims Protection Reauthorization Act of 2008"},"publicLaw":{"congressCode":"110","number":"457"},"statute":{"page":"5074-5082","volume":"122"},"USC":{"title":"8","section":"1232"},"authorizationTypes":{"USC":true,"act":true,"statute":true,"publicLaw":true},"usc":{"title":"8","section":"1232"}}]}</t>
  </si>
  <si>
    <t>The Unaccompanied Alien Children's program is designed to provide for the care and placement of unaccompanied alien minors who are apprehended in the U.S. by Homeland Security agents, Border patrol agents, or other federal law enforcement agencies and are taken into care pending resolution of their claims for relief under U.S. immigration law or release to parent, adult family members or another responsible adult.  Resolution of their claims may result in release, granting of an immigration status (such as special immigrant juvenile or asylum), voluntary departure, or removal.</t>
  </si>
  <si>
    <t>Also, State and Local governments, private non-profit organizations.  Faith-based and private for-profit organizations who can provide state licensed residential capacity or other requisite services.</t>
  </si>
  <si>
    <t>Beneficiaries are unaccompanied alien children who are in Federal custody by reason of their immigration status.</t>
  </si>
  <si>
    <t>{"description":"Cost principles for private nonprofit organizations will be determined by OMB Circular No. A-122. Cost principles governing private for-profit organizations are found under OMB  Circular No. A-76.","isApplicable":false}</t>
  </si>
  <si>
    <t>{"description":"Applications submitted at https://www.grants.gov in response to program announcements under this program will undergo a pre-review to determine if applicant is eligible for funding."}</t>
  </si>
  <si>
    <t>Applications found to be eligible for funding will undergo an evaluation by an independent review panel. In the case of emergency, staff will review on the basis of specific evaluation criteria to determine applicant qualification based upon published review criteria, quality of services to be rendered, and the likelihood of the program success.</t>
  </si>
  <si>
    <t>The ORR Director may invite applications, if necessary, due to unusual and compelling urgency of unaccompanied alien children apprehended by law enforcement agents at the Department of Homeland Security or referred by other federal agencies or departments. Deadlines for applications are noted in Funding Opportunity Announcements.  It is anticipated that the approval/disapproval time will not exceed 90 days in urgent situations and will not exceed 120 days in normal application situations.</t>
  </si>
  <si>
    <t>Renewal of the grant is contingent upon appropriations, grantee performance, and whether continuation of funding is in the best interest of the government.</t>
  </si>
  <si>
    <t>{"awarded":"lump","description":"Grant and contract awards are made on one to three year cycle and are budgeted on an annual basis."}</t>
  </si>
  <si>
    <t>[{"code":"program","isSelected":true,"description":"Final program reports summarizing the activities and accomplishments of the project in relation to the approved goals and objectives are required."},{"code":"cash","isSelected":false,"description":""},{"code":"progress","isSelected":true,"description":"Monthly progress reports of placements are required. Additional progress reports are required, usually on a quarterly or semi-annual basis, but sometimes more frequently. "},{"code":"expenditure","isSelected":true,"description":"Federal Financial Reports (SF-425) are required, usually on a quarterly or semi-annual basis. Final financial status reports are also required at the end of the project period. Reporting requirements for contracts are on a monthly basis and as specified in each contact."},{"code":"performanceMonitoring","isSelected":true,"description":"ORR conducts programmatic and financial on-site monitoring of grantees for the purpose of ensuring that the grantee's service delivery program and financial management system meet the requirements and standards of the program. All grantees are monitored at least once every two years by program monitors who review the care provider grantees on site for compliance with ORR policies and procedures, statutory requirements and licensing standards. Other program staff conduct regular site visits and make recommendations for non-compliance or improvements. ORR regularly requires program reports on a daily, weekly, monthly, semi-annual, and annual basis for a variety of functions. In the event deficiencies or needs for improvement are indicated, the items are documented through monitoring reports and corrective action plans are required from the grantee."}]</t>
  </si>
  <si>
    <t>{"isApplicable":true,"description":"Periodic audits are made as part of the system of financial management and internal control to meet terms and conditions of grants, contracts, and other agreements."}</t>
  </si>
  <si>
    <t>Grant and contract recipients are required to keep all financial and program reports necessary for program review and audit in accordance with 45 CFR 75.361-5 to ensure that funds have been expended in accordance with the regulations, grant terms, and conditions of this program.</t>
  </si>
  <si>
    <t>75-1503-0-1-506;</t>
  </si>
  <si>
    <t xml:space="preserve">(Project Grants (Cooperative Agreements)) FY 17$829,398,723.00; FY 18 est $1,303,245,000.00; FY 19 est $1,048,000,000.00; FY 16$642,000,000.00; - </t>
  </si>
  <si>
    <t>In FY 2017, award amounts ranged from $524,764 to $123,962,310.
Average of Awards: $9,968,989.</t>
  </si>
  <si>
    <t>{"list":[{"fiscalYear":2016,"description":"So far, In FY16 the program placed over 36,000 unaccompanied children, already surpassing FY 15 annual total.  The program awarded new contracts for legal services which included funding for paid as well as probono representation of UC in and formerly in ORR custody.  The program has currently published six (6) Funding Opportunity Announcements  (FOA) for Residential shelter capacity and Post Release Services.  The program will increase monitoring of programs to ensure compliance with regulations and policy and procedures. In FY16 the program placed over 59,000 unaccompanied children, a record number of UAC served in the history of the program. The program awarded new contracts for legal services which included funding for paid as well as pro-bono representation of UC in and formerly in ORR custody. The program has published six (6) Funding Opportunity Announcements (FOA) for Residential shelter capacity and Post Release Services for award in 2017. The program will increase monitoring of programs to ensure compliance with regulations and policy and procedures. Fiscal Year 2017: The fluctuations underscore the unpredictable nature of referrals, which creates serious operational challenges if there is not a mechanism to provide additional resources, if needed. To accommodate the record number of referrals, ORR awarded 5 emergency shelter contracts to support the operations of temporary emergency shelters on federal land parcels to accommodate periods of influx of arrivals. "},{"fiscalYear":2017,"description":"In the first and part of the second quarter of FY2017, referrals of UAC continued to be elevated necessitating use of two temporary emergency shelters operated by contractors.  Referrals significantly decreased in the latter half of the second quarter of FY2017.  There has been steady increase in referral numbers the third quarter.  To maintain a standard level of bed capacity program awarded 76 new grants and 6 continuation grants for residential services to ensure that capacity is available to accommodate any referrals and services required."},{"fiscalYear":2018,"description":"In FY2018, the program expects referral levels similar to 2017. A set of grant awards for residential bed capacity expired in 2017 was extended to 2018 to maintain the standard level of bed capacity currently maintained by the program. Also in 2018, the program will continue to assess the services it provides to UAC to ensure, to maintain, and improve its service delivery model."},{"fiscalYear":2019,"description":"In FY2019, the program expects referral levels similar to 2018."}],"isApplicable":true}</t>
  </si>
  <si>
    <t>Program announcements can be found at http://www.acf.hhs.gov/programs/orr and https:/www.grants.gov.  All inquiries should be directed to the information contact listed below.</t>
  </si>
  <si>
    <t>Jallyn SualogMary E. Switzer Building, 330 C Street SW, Washington, DC 20201 Email:&lt; a href='mailto:Jallyn.Sualog@acf.hhs.gov'&gt;Jallyn.Sualog@acf.hhs.gov&lt;/a&gt;Phone: (202) 401-4997;</t>
  </si>
  <si>
    <t xml:space="preserve">93.566 Refugee and Entrant Assistance State/Replacement Designee Administered Programs; 93.584 Refugee and Entrant Assistance Targeted Assistance Grants; 93.576 Refugee and Entrant Assistance Discretionary Grants; 93.598 Services to Victims of a Severe Form of Trafficking; </t>
  </si>
  <si>
    <t>Fiscal Year2016: In FY 2016, it is expected that the program continues to provide shelter, staff secure, secure, residential treatment centers, transitional foster care and home study and post release services.  The number of referrals for FY16 thus far has exceeded the FY15 level.  The  program issued seven (7) new grants and funds a total of 47 cooperative agreements. In FY 2016, the program continued to provide shelter, staff secure, secure, residential treatment centers, transitional foster care and home study and post release services. The number of referrals for FY16 has exceeded the FY15 level. The program issued seven (7) new grants and funded a total of 47 cooperative agreements and awarded 4 emergency shelter contracts.Fiscal Year2017: In FY 2017, the program issued over 76 cooperative agreements for shelter, staff secure, secure, residential treatment center, transitional foster care and home study and post release services.Fiscal Year2018: In FY 2018, the program grants, expired in FY 2017 were extended to FY 2018 to maintain a standard number of bed capacity.Fiscal Year2019: In FY 2019, the program is expected to award approximately 10 cooperative agreements for residential services, to replace grants expired in FY 2017 in order to maintain a standard number of bed capacity.</t>
  </si>
  <si>
    <t>Notice of evaluation criteria for program funds can be found  at the ORR website http://www.acf.hhs.gov/programs/orr or in the Funding Opportunity Announcement posted at https://www.grants.gov. Please refer to the Contact section for additional information.</t>
  </si>
  <si>
    <t>https://beta.sam.gov/fal/f7c526232a0a4e0f9790438255d59fa4/view</t>
  </si>
  <si>
    <t>Medical Student Education Program</t>
  </si>
  <si>
    <t>MSE</t>
  </si>
  <si>
    <t>{"list":[{"act":{"description":"Division B"},"authorizationTypes":{"act":true}}]}</t>
  </si>
  <si>
    <t>The purpose of the Medical School Education (MSE) program is to provide grants to public institutions of higher education to expand or support graduate education for physicians in the top quintile of states with a projected primary care provider shortage in 2025.  The focus is to prepare graduates from medical schools located in areas with the greatest shortage of primary care physicians that will choose residency training programs and careers in primary care, ideally in the state of their medical education and training, and to ultimately serve tribal communities, rural communities, and/or medically underserved communities (MUCs).  Specifically, the MSE Program aims to strengthen the primary care workforce in these communities by supporting the development of medical school curricula focused on serving tribal, rural, and/or MUCs; developing clinical training site partnerships in tribal, rural, and/or MUCs; developing faculty programs for faculty professional that help to achieve MSE aims; and the education of medical students who are likely to choose career paths in primary care, especially for tribal, rural, and/or MUCs.</t>
  </si>
  <si>
    <t>The MSE program is limited to public institutions of higher education located in the top quintile of states with a projected primary care provider shortage in 2025, as determined by the Secretary.
Public non-profit colleges of medicine in the states in the top quintile of states with projected shortage of primary care physicians in 2025.</t>
  </si>
  <si>
    <t>Beneficiaries include physician training programs that train medical students.
Public non-profit colleges of medicine in the states in the top quintile of states with projected shortage of primary care physicians in 2025.</t>
  </si>
  <si>
    <t>{"description":"HRSA requires all applicants to apply electronically through Grants.gov. \nAll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Award.","isApplicable":true}</t>
  </si>
  <si>
    <t>There is no appeal procedure for applications that are not approved.</t>
  </si>
  <si>
    <t>No information on renewal.  No cost extension requests may be requested at the end of the initial project period.</t>
  </si>
  <si>
    <t>{"types":{"moe":false,"formula":true,"matching":true},"formula":{"title":"II of the Department of Defense and Labor, Health and Human Services, and Education Appropriations Act, 2019 and Continuing Appropriations Act, 2019 (P.L. 115-245).","chapter":"","part":"","subPart":"","publicLaw":"","description":"Division B"},"matching":{"requirementFlag":"mandatory","percent":"10","description":"This program requires a 10% match of the federal budgeted award."},"moe":{"description":""}}</t>
  </si>
  <si>
    <t>{"awarded":"other","description":"This funding opportunity provides support for a 4-year project period.  Recipients draw down funds, as necessary, from the Payment Management System (PMS), the centralized web based payment system for HHS awards.  See the following for information on how assistance is awarded/released: Recipients draw down funds, as necessary, from the Payment Management System (PMS), the centralized web based payment system for HHS awards.","awardedDescription":"Recipients draw down funds, as necessary, from the Payment Management System (PMS), the centralized web based payment system for HHS awards."}</t>
  </si>
  <si>
    <t>[{"code":"program","isSelected":true,"description":"Annual progress reports are required and reviewed by project officer to determine if awardee has carried out their activities, and is to be awarded continuation funding."},{"code":"cash","isSelected":false,"description":""},{"code":"progress","isSelected":true,"description":"See program reports.  Reviewed to determine if continuation is in the best interests of the government."},{"code":"expenditure","isSelected":true,"description":"Federal Financial Reports are required."},{"code":"performanceMonitoring","isSelected":true,"description":"Performance reports are required annually to collect data on progress in meeting each objective."}]</t>
  </si>
  <si>
    <t>Recipients are required to maintain grant accounting records 3 years from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</si>
  <si>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18 Estimate Not Available  FY 19 est $25,000,000.00; FY 20 Estimate Not Available  - </t>
  </si>
  <si>
    <t>FY 2018 – N/A; FY 2019 – $25,000,000; FY 2020 – N/A</t>
  </si>
  <si>
    <t>{"flag":"none","description":"Division of Medicine and Dentistry, Bureau of Health Workforce, Division of Medicine and Dentistry, Medical Training and Geriatrics Branch.  5600 Fishers Lane, 15N-186B, Rockville, MD 20857."}</t>
  </si>
  <si>
    <t>Anthony Anyanwu, Project Officer, Bureau of Health Workforce5600 Fishers Lane, Room 15N-186B, Rockville, MD 20857 Email:&lt; a href='mailto:aanyanwu@hrsa.gov'&gt;aanyanwu@hrsa.gov&lt;/a&gt;Phone: 301-443-8437;Irene Sandvold, Project Officer, Nurse Consultant and Project Officer  Bureau of Health Workforce5600 Fishers Lane, Room 15N152,, Rockville, MD 20857 Email:&lt; a href='mailto:isandvold@hrsa.gov'&gt;isandvold@hrsa.gov&lt;/a&gt;Phone: 301-443-2295;</t>
  </si>
  <si>
    <t>https://bhw.hrsa.gov/grants/medicine</t>
  </si>
  <si>
    <t>https://beta.sam.gov/fal/c4476b5e46414a46939e417dcabfb34e/view</t>
  </si>
  <si>
    <t>Engaging State and Local Emergency Management Agencies to Improve Ability to Prepare for and Respond to All - Hazards Events</t>
  </si>
  <si>
    <t>{"list":[{"act":{"description":"Section 301(a) and 317(a) of the Public Health Service Act, 42 U.S.C. section 247b (a), as amended"},"authorizationTypes":{"USC":false,"act":true,"statute":false,"publicLaw":false,"executiveOrder":false}}]}</t>
  </si>
  <si>
    <t>The purpose of this program is to prepare the nation’s public health systems to minimize the consequences associated with all-hazards events. The Office of Public Health Preparedness and Response/Division of State and Local Readiness (OPHPR/DSLR) works to promote the integration of public health emergency preparedness into overarching emergency preparedness for all-hazards responses.  OPHPR/DSLR works through and with national partners to develop and enhance public health emergency preparedness.</t>
  </si>
  <si>
    <t>Applicant must have experience as a professional association of and for emergency management directors from all 50 states, eight U.S. territories, and the District of Columbia, the applicant's unique ability in representing state emergency management directors will greatly assist with emergency preparedness planning and coordination efforts between public health and emergency management sectors nationally.</t>
  </si>
  <si>
    <t>Applicant must have experience as a professional association of and for emergency management directors from all 50 states, eight U.S. territories, and the District of Columbia, the applicant's unique ability in representing state emergency management directors will greatly assist with emergency preparedness planning and coordination efforts between public health and emergency management sectors nationally.  The nation's public is the ultimate recipient of benefits from this program.</t>
  </si>
  <si>
    <t>{"description":"Costs will be determined in accordance with OMB Circular No. A-87 for State and local governments. For all other nonprofit grantees, cost will be determined in accordance with HHS Regulations 45 CFR 74 Subpart Q. For-profit organizations' costs are determined in accordance with the Federal Acquisition Regulations, 48 CFR 31. OMB Circular No. A-87 applies to this program. 2 CFR 200, Subpart E - Cost Principles applies to this program.","isApplicable":true}</t>
  </si>
  <si>
    <t>{"description":"Applications will be evaluated for completeness and responsiveness by the agency program and CDC Procurement and Grants Office(PGO). CDC will not review incomplete and non-responsive applications. After review and approval, a notice of grant award (NoA) will be prepared and processed, along with appropriate notification to the public."}</t>
  </si>
  <si>
    <t>Initial award provides funds for the first budget period (usually 12 months) and the NoA will indicate support recommended for the remainder of the project period, allocation of Federal funds by budget categories, and special conditions, if any.</t>
  </si>
  <si>
    <t>Notice of Funding Opportunity (NOFO) project periods are 1 to 5 years. Subject to availability of funds, after initial awards, projects may be renewed non-competitively contingent upon satisfactory progress by the recipient (as documented in required reports) and the determination that continued funding is in the best interest of the Federal government.</t>
  </si>
  <si>
    <t>{"awarded":"other","description":"Financial assistance is provided for a 12-month budget period with project periods of up to five years subject to the availability of funds and satisfactory progress of the grantee. Method of awarding/releasing assistance: lump sum. See the following for information on how assistance is awarded/released: Automatic Drawdown from the Payment Management Service.","awardedDescription":"Automatic Drawdown from the Payment Management Service."}</t>
  </si>
  <si>
    <t>[{"code":"program","isSelected":true,"description":"Annual or semiannual progress reports are required. Financial status reports are required no later than 90 days after the end of each budget period. Final financial status and performance reports are required 90 days after the end of the project period. Cash reports are not applicable. Performance monitoring is applicable with substantial involvement from CDC. Quarterly expenditure projections are required, no more than 30 days after the end of each quarter. "},{"code":"cash","isSelected":false},{"code":"progress","isSelected":true,"description":"Annual or semiannual progress reports are required."},{"code":"expenditure","isSelected":true,"description":"Quarterly expenditure reports required, no more than 30 days after the end of each quarter."},{"code":"performanceMonitoring","isSelected":true,"description":"CDC will provide guidance on performance reporting requirements."}]</t>
  </si>
  <si>
    <t>09-2956-2-0-181;</t>
  </si>
  <si>
    <t>(Salaries and Expenses) FY 17$0.00; FY 18 est $0.00; FY 19 est $150,000.00;</t>
  </si>
  <si>
    <t xml:space="preserve">Subject to availability of funds. _x000D_
Approximate Average Award: $150K_x000D_
Anticipated Award Date: September 1, 2019_x000D_
Budget Period Length: 12 months_x000D_
Project Period Length: 5 years_x000D_
</t>
  </si>
  <si>
    <t xml:space="preserve">45 CFR Part 74 for institutions of higher education, hospitals, other nonprofit organizations and commercial organizations. </t>
  </si>
  <si>
    <t>https://beta.sam.gov/fal/2f6356a1b99a0fe6b25db3a326876b1e/view</t>
  </si>
  <si>
    <t>Maternal Opioid Misuse Model</t>
  </si>
  <si>
    <t>MOM Model</t>
  </si>
  <si>
    <t>{"list":[{"act":{"description":"Section 1115A of the Social Security Act (42 U.S.C. 1315a), establishes the Center for Medicare and Medicaid Innovation (Innovation Center) and authorizes the Innovation Center to test innovative payment and service delivery models to reduce Medicare, Medicaid, or CHIP expenditures, while preserving or enhancing the quality of beneficiaries’ care."},"authorizationTypes":{"act":true}},{"USC":{"title":"42","section":"1315a"},"authorizationTypes":{"USC":true},"usc":{"title":"42","section":"1315a"}}]}</t>
  </si>
  <si>
    <t>The Centers for Medicare &amp; Medicaid Services (CMS), through its Center for Medicare and Medicaid Innovation (Innovation Center), seeks applications to the Maternal Opioid Misuse (MOM) model. The MOM model is the next step in CMS’ multi-pronged strategy to combat the nation’s opioid crisis. The model aims to address fragmentation in the care of pregnant and postpartum Medicaid beneficiaries with opioid use disorder through state-driven transformation of the delivery system surrounding this vulnerable population. By supporting the coordination of clinical care and the integration of other services critical for health, wellbeing, and recovery, the MOM model has the potential to improve quality of care and reduce costs for mothers and infants</t>
  </si>
  <si>
    <t>State Medicaid agencies are eligible to apply for MOM model funding.</t>
  </si>
  <si>
    <t>State Medicaid Agencies may apply for MOM model assistance.</t>
  </si>
  <si>
    <t>{"description":"Each state Medicaid agency that applies for the MOM model must respond to the Program Requirements set out in the NOFO. The awardee will be responsible for determining the budget allocations for staff time and infrastructure costs consistent with the terms of the cooperative agreement, and demonstrating how the applicant and its care-delivery partner(s) will use funds to accomplish their respective roles in model implementation as part of their application. \n\nThe application procedure is as follows: \n\nApplication materials will be available for download at http://www.grants.gov. Please note that HHS requires applications for all announcements to be submitted electronically through http://www.grants.gov.  For assistance with http://www.grants.gov, contact support@grants.gov or 1-800-518-4726.  At Grants.gov, applicants will be able to download a copy of the application packet, complete it off-line, and then upload and submit the application via the Grants.gov website. \n\nSpecific instructions for applications submitted via http://www.grants.gov:\n•\tYou may access the electronic application for this project at http://www.grants.gov. You must search the downloadable application page by the CFDA number.\n\n•\tAt the http://www.grants.gov website, you will find information about submitting an application electronically through the site, including the hours of operation. HHS strongly recommends that you do not wait until the application due date to begin the application process through http://www.grants.gov because of the time needed to complete the required registration steps.\n\n•\tThe applicant must be registered in the System for Award Management (SAM) database in order to be able to submit the application. Applicants are encouraged to register early, and must have their DUNS and EIN/TIN numbers in order to do so.  \n\n•\tAuthorized Organizational Representative: The Authorized Organizational Representative (AOR) who will officially submit an application on behalf of the organization must register with grants.gov for a username and password. AORs must complete a profile with Grants.gov using their organization’s DUNS Number to obtain their username and password at http://grants.gov/applicants/get_registered.jsp. AORs must wait one business day after successful registration in SAM before entering their profiles in Grants.gov. Applicants should complete this process as soon as possible after successful registration in SAM to ensure this step is completed in time to apply before application deadlines.\n•\tWhen an AOR registers with Grants.gov to submit applications on behalf of an organization, that organization’s E-Biz POC will receive an email notification. The email address provided in the profile will be the email used to send the notification from Grants.gov to the E-Biz POC with the AOR copied on the correspondence.\n•\tThe E-Biz POC must then login to Grants.gov (using the organization’s DUNS number for the username and the special password called “M-PIN”) and approve the AOR, thereby providing permission to submit applications.\n•\tAny files uploaded or attached to the Grants.gov application must be PDF file format and must contain a valid file format extension in the filename. Even though Grants.gov allows applicants to attach any file formats as part of their application, CMS restricts this practice and only accepts PDF file formats. Any file submitted as part of the Grants.gov application that is not in a PDF file format, or contains password protection, will not be accepted for processing and will be excluded from the application during the review process. In addition, the use of compressed file formats such as ZIP, RAR, or Adobe Portfolio will not be accepted. The application must be submitted in a file format that can easily be copied and read by reviewers. It is recommended that scanned copies not be submitted through Grants.gov unless the applicant confirms the clarity of the documents. Pages cannot be reduced in size, resulting in multiple pages on a single sheet, to avoid exceeding the page limitation. All documents that do not conform to the above specifications will be excluded from the application materials during the review process. \n•\tAfter you electronically submit your application, you will receive an acknowledgement from http://www.grants.gov that contains a Grants.gov tracking number. HHS will retrieve your application package from Grants.gov. Please note, applicants may incur a time delay before they receive acknowledgement that the application has been accepted by the Grants.gov system. Applicants should not wait until the application deadline to apply because notification by Grants.gov that the application is incomplete may not be received until close to or after the application deadline, eliminating the opportunity to correct errors and resubmit the application. Applications submitted after the deadline, as a result of errors on the part of the applicant, will not be reviewed.\n•\tAfter HHS retrieves your application package from Grants.gov, a return receipt will be emailed to the applicant contact. This will be in addition to the validation number provided by Grants.gov.\n\nApplications cannot be accepted through any email address. Full applications can only be accepted through http://www.grants.gov. Full applications cannot be received via paper mail, courier, or delivery service.  \n\nAll grant applications must be submitted electronically and be received through http://www.grants.gov by 3:00 pm Eastern Daylight Time on the applicable due date. Applications not successfully submitted to Grants.gov by the due date and time will not be eligible for review.  All applications will receive an automatic time stamp upon submission and applicants will receive an email reply acknowledging the application’s receipt.\nPlease be aware of the following:\n\n1)\tSearch for the application package in Grants.gov by entering the CFDA number.  This number is shown on the cover page of this announcement.\n2)\tIf you experience technical challenges while submitting your application electronically, please contact Grants.gov Support directly at: www.grants.gov/customersupport or (800) 518-4726. Customer Support is available to address questions 24 hours a day, 7 days a week (except on Federal holidays).\n3)\tUpon contacting Grants.gov, obtain a tracking number as proof of contact.  The tracking number is helpful if there are technical issues that cannot be resolved. \n\nTo be considered timely, applications must be received by the published deadline date. However, a general extension of a published application deadline that affects all State applicants or only those in a defined geographical area may be authorized by circumstances that affect the public at large, such as natural disasters (e.g., floods or hurricanes) or disruptions of electronic (e.g., application receipt services) or other services, such as a prolonged blackout. This statement does not apply to an individual entity having internet service problems. In order for there to be any consideration there must be an effect on the public at large. \n\nGrants.gov complies with Section 508 of the Rehabilitation Act of 1973. If an individual uses assistive technology and is unable to access any material on the site including forms contained","isApplicable":true}</t>
  </si>
  <si>
    <t>{"flag":"yes","description":"The MOM NOFO is pending release in early 2019 and application deadlines are not finalized. Points of contact for the MOM model are included below and can provide updated information when it is available.","list":[]}</t>
  </si>
  <si>
    <t>6 months</t>
  </si>
  <si>
    <t>Not Applicable. CMS reserves the right to approve or deny any or all proposals for funding. The Innovation Center’s authorizing statute at 1115A(d)(2) of the Social Security Act states that there is no administrative or judicial review of the selection of organizations, sites, or participants to test models.</t>
  </si>
  <si>
    <t>{"awarded":"other","description":"MOM model funding will be available on an annual basis to awardees for five years. The model will start in FY 2020 and end in FY 2024.","awardedDescription":"Cooperative Agreement"}</t>
  </si>
  <si>
    <t>[{"code":"program","isSelected":true,"description":"The award recipient must agree to cooperate with any federal evaluation of the model and performance results and provide required quarterly and final reports in a form prescribed by CMS.  Reports will be submitted electronically.  These reports will include how cooperative agreement funds were used, describe project or model progress, and describe any barriers, delays, and measurable outcomes.  CMS will provide the format for project or model reporting and technical assistance necessary to complete required report forms."},{"code":"cash","isSelected":true,"description":"Awardees are required to submit Federal Financial Reports (FFR) to report cash transaction data, expenditures, and any program income generated"},{"code":"progress","isSelected":true,"description":"Awardees are required report of their progress on a set of program milestones that cover operational aspects of model implementation as well as performance on specific measures of beneficiary impact. These milestones are detailed in the NOFO. These reports will be submitted as part of the quarterly and annual progress reports."},{"code":"expenditure","isSelected":true,"description":"Awardees are required to submit Federal Financial Reports (FFR) to report cash transaction data, expenditures, and any program income generated."},{"code":"performanceMonitoring","isSelected":true,"description":"Awardees are required report of their progress on a set of program milestones that cover operational aspects of model implementation as well as performance on specific measures of beneficiary impact. These milestones are detailed in the NOFO. These reports will be submitted as part of the quarterly and annual progress reports."}]</t>
  </si>
  <si>
    <t>Awardees are required to maintain a record of all identifiable source data used to generate the values reported for program monitoring and milestones and must make this data available to CMS for program monitoring, auditing, and evaluation purposes upon request.</t>
  </si>
  <si>
    <t xml:space="preserve">(Formula Grants (Cooperative Agreements)) FY 18 FY 19 FY 20 est $9,000,000.00; - </t>
  </si>
  <si>
    <t>The MOM model will award up to $64.56 million in cooperative agreement funds across up to 12 awardees during the five-year performance period.</t>
  </si>
  <si>
    <t>Published information pertinent to the MOM model is available at https://innovation.cms.gov/initiatives/maternal-opioid-misuse-model/</t>
  </si>
  <si>
    <t>{"flag":"none","description":"None. The MOM model is being developed and will be managed by the CMS Innovation Center. See below for Contact Information."}</t>
  </si>
  <si>
    <t>MOM Model Mailbox7500 Security Blvd, Baltimore, MD 21244 Email:&lt; a href='mailto:MOMmodel@cms.hhs.gov'&gt;MOMmodel@cms.hhs.gov&lt;/a&gt;Phone: 410-786-4338;</t>
  </si>
  <si>
    <t>https://innovation.cms.gov/initiatives/maternal-opioid-misuse-model/</t>
  </si>
  <si>
    <t>Applications will be forwarded to a review panel. The review panel will evaluate the proposals based on how well they address the evaluation criteria outlined in the NOFO. Successful applicants will receive a Notice of Award (NoA) signed and dated by the CMS Grants Management Officer that will set forth the amount of the award and other pertinent information. The award will also include standard Terms and Conditions.  Applicants should be aware that special requirements could apply to cooperative agreement awards based on the particular circumstances of the effort to be supported and/or deficiencies identified by the review panel.</t>
  </si>
  <si>
    <t>Jan 17,2019</t>
  </si>
  <si>
    <t>https://beta.sam.gov/fal/67adb27aeb9c47f48051fe2c9791f0f9/view</t>
  </si>
  <si>
    <t>Integrating the Healthcare Enterprise FHIR Cooperative Agreement Program</t>
  </si>
  <si>
    <t>IHE FHIR</t>
  </si>
  <si>
    <t>The Office of the National Coordinator for Health Information Technology (ONC) is the principal federal entity charged with coordination of nationwide efforts to implement and use the most advanced health information technology (health IT) and the electronic exchange of health information. Created in 2004 through Executive Order and legislatively mandated in the Health Information Technology for Economic and Clinical Health Act (HITECH Act) of 2009, ONC is at the forefront of the federal government’s health IT efforts. 
This Funding Opportunity Announcement (FOA) is aimed ensuring consistency in the development of implementation guides for the standards necessary to achieve interoperability among health IT systems and to reach the milestones identified in the 21st Century Cures Act. The overarching goal is to advance the implementation consistency and readiness of the current and new versions of Integrating Healthcare Enterprise (IHE) technical implementation guides that include Fast Healthcare Interoperability Resource (FHIR) technical standards for adoption by the healthcare industry.</t>
  </si>
  <si>
    <t>This is a non-competitive funding opportunity and is restricted to Integrating the Healthcare Enterprise.  Organizations not designated as such are not eligible to apply for this opportunity, and therefore should not submit an application.  Applications submitted by organizations not referenced in this section will not be considered.</t>
  </si>
  <si>
    <t>Awarding agency will issue the NOFO for a 30-day window. At the end of the 30-day application period, the awarding agency will review all applications over a 30- day window. The award review process will include award review panels comprised of subject matter experts and at least one federal employee. The awarding agency will inform all applicants in writing the status of their application (awarded, not awarded). Applicant awardees will be provided with the terms and conditions of their award, and will commence working with the awarding agency to implement their pilot. The awarding agency will provide oversight of the awards, including but not limited to quarterly reporting. These awards will be issued as Cooperative Agreements and it is the expectation of the awarding agency that the awardees work together in carrying out the activities contemplated in the agreement.</t>
  </si>
  <si>
    <t>{"flag":"yes","description":"Please reference the Notice of Funding Opportunity for applicable deadlines related to this listing or contact the headquarters POC.","list":[]}</t>
  </si>
  <si>
    <t>The awarding agency may issue a 30-day rework period should the majority of the NOFO applicants fail to submit the required objectives as described in the FOA SOW. There will be no appeals process for this program.</t>
  </si>
  <si>
    <t>{"awarded":"lump","description":"Assistance will be made for the duration of the award period; five years.  Funds must be expended no later than 90 after the expiration of the period of performance for costs incurred during the period of performance."}</t>
  </si>
  <si>
    <t>[{"code":"program","isSelected":true,"description":"Awardees will be required to submit monthly written reports to ONC, quarterly programmatic progress, annual programmatic progress, and a final report to ONC at the end of the period-of-performance"},{"code":"cash","isSelected":true,"description":"Semi Annual Federal Cash Transaction Reports are required to be submitted to the Office of Procurement and Grants, as well as quarterly cash transaction reports."},{"code":"progress","isSelected":true,"description":"Awardees will be required to submit written quarterly programmatic progress reports describing achievements and plans toward meeting specified goals."},{"code":"expenditure","isSelected":true,"description":"Yes, expenditure reports will be required as a part of awardee’s quarterly progress reports, as well as a final financial and reconciliation report of award expenditures as part of the program close-out report."},{"code":"performanceMonitoring","isSelected":true,"description":"Awardees will be required to submit written quarterly programmatic progress reports describing achievements and plans toward meeting specified goals, as well as a final financial and reconciliation report of award expenditures as part of the program close-out. The ONC Project Officer may conduct regular performance monitoring through phone calls and site visits as deemed necessary."}]</t>
  </si>
  <si>
    <t>Awardees will be required to maintain all award related documents, including but not limited to project plans, procedures and results, expenditures, and contracts and agreements (proprietary information may be redacted). All cooperative agreement-related records, including cooperative agreement-related accreditations, are required to be maintained for no less than 3-years following the submission of their final reports.</t>
  </si>
  <si>
    <t xml:space="preserve">(Cooperative Agreements) FY 18 FY 19 est $500,000.00; FY 20 - </t>
  </si>
  <si>
    <t>45 CFR Part 75</t>
  </si>
  <si>
    <t>Carmel Halloun330 C Street SW, Washington , DC 20201 Email:&lt; a href='mailto:carmel.halloun@hhs.gov'&gt;carmel.halloun@hhs.gov&lt;/a&gt;Phone: (202) 720-2919;Debbie Bucci330 C Street SW, Washington, DC 20201 Email:&lt; a href='mailto:debbie.bucci@hhs.gov'&gt;debbie.bucci@hhs.gov&lt;/a&gt;Phone: (202) 690-0213;</t>
  </si>
  <si>
    <t>Proposals will be reviewed by a review panel comprised of no less than one (1) federal employee and subject matter experts (non-federal employees). Each proposal will receive a score based on strength and merit of their proposals based on the merit review criteria of Understanding the Requirements, Innovative Business and Technical Approach for Enhanced Surveillance, Operational Experience and Knowledge of Health IT Certification and Surveillance, and Reasonableness of Budget Narrative. A detailed list of merit review criteria in these areas are detailed in the notice of funding opportunity.</t>
  </si>
  <si>
    <t>Mar 25,2019</t>
  </si>
  <si>
    <t>https://beta.sam.gov/fal/b869d0d648ee41ba9ab5c612f9a96453/view</t>
  </si>
  <si>
    <t>State and National Tobacco Cessation Support Systems</t>
  </si>
  <si>
    <t>Quitlines</t>
  </si>
  <si>
    <t>The Centers for Disease Control and Prevention (CDC), National Center for Chronic Disease Prevention and Health Promotion (NCCDPHP), Office on Smoking and Health (OSH) announces the availability of funds (approximately $18 million) to support state quitline capacity, in order to respond to federal initiatives such as the National Tobacco Education Campaign. This program addresses the “Healthy People 2020” focus area of tobacco use and the goal of reducing illness, disability, and death related to tobacco use and secondhand smoke exposure. Preventing tobacco use and helping tobacco users quit can improve the health and quality of life.  People who stop smoking greatly reduce their risk of disease and premature death. Benefits are greater for people who stop at earlier ages, but quitting tobacco use is beneficial at any age. 
This Notice of Funding Opportunity (NOFO) will be a new, two year cooperative agreement with a state and national component. 
•	For the State Component, states and territories will be funded to ensure quitline capacity so that all callers to the quitline, particularly during a national media campaign such as Tips® campaign, are offered at least one coaching call, either immediately upon calling or by being re-contacted within two to three days. Additionally, states and territories will continue to expand the capacity of state tobacco control programs to implement evidence-based cessation interventions in all 50 states, the District of Columbia, Puerto Rico, and Guam while also exploring new modalities for technology delivered cessation systems.
•	For the National component, an organization will be funded to operate and promote a linguistically and culturally appropriate nationwide quitline service for smokers who predominantly speak Chinese (including Cantonese and Mandarin), Korean, and Vietnamese (CKV) languages.  It is more efficient to provide an Asian-language quitline service on a national level, rather than relying on states to provide these services through their individual state quitlines.
Successful execution of the strategies and activities of this NOFO will contribute to the following outcomes:  Short-term (Optimized quitline intake, Increased coverage, barrier-free access and promotion of comprehensive cessation services, Increased implementation of evidence-based non-phone based cessation counseling modalities,  Increased availability and awareness of age and culturally appropriate cessation services available in multiple modalities, Increased quitline referrals from health systems that predominately serve priority populations (ie Medicaid),Increased intention to quit); Intermediate (Increased assisted/evidence-based quit attempts including more emphasis on tobacco users ages 18-54, Increased use and reach of effective non-phone based modalities of cessation counseling, Decreased disparities in use of cessation services/treatments, Increased public partnerships to ensure availability of high quality cessation services); and Long-term (Increased cessation of all tobacco products as early in life as possible, Decreased tobacco use prevalence and consumption, Decreased disparities in tobacco cessation and tobacco use).</t>
  </si>
  <si>
    <t>Eligible applicants that can apply for this funding are listed below:
•	State Governments
•	County Governments
•	City or township governments
•	Special district governments
•	Independent school districts 
•	Public and State controlled institutions of higher education
•	Native American tribal governments (Federally recognized tribal governments)
•	Nonprofit with 501C3 IRS status (other than         institution of higher education)
•	Nonprofit without 501C3 IRS status (other than institution of higher education)
•	Private Institutions of higher education
•	For profit organizations other than small businesses
•	Small Businesses
Government Organizations:
•	State (includes the District of Columbia)
Local governments or their bona fide agents
•	Territorial governments or their bona fide agents in the Commonwealth of Puerto Rico, the Virgin Islands, the Commonwealth of the Northern Marianna Islands, American Samoa, Guam, the Federated States of Micronesia, the Republic of the Marshall Islands, and the Republic of Palau  
•	State controlled institutions of higher education
•	American Indian or Alaska Native tribal governments (federally recognized or state-recognized)
•	Public Housing Authorities/Indian Housing Authorities]
Non-government Organizations:
American Indian or Alaska native tribally designated organizations
Other:
Private colleges and universities
Community-based organizations
Faith-Based organizations</t>
  </si>
  <si>
    <t>{"description":"This program is excluded from coverage under 2 CF 200, Uniform Administrative Requirements, Cost Principles, and Audit Requirements for Federal Awards.\n\nThis program is covered under OMB Circular No. A-102.  Applicants must download the SF424 application forms through Grants.gov/Apply.  Only the form package directly attached to a specific Notice of Funding Opportunity (NOFO) can be used.  If an applicant does not have access to the internet, or if they have difficulty accessing the forms online, contact the Office of Financial Resources (OFR) Technical Information Management Section (OGSTIM) staff.  For this, or further assistance, contact OGS TIMS:  Telephone (770) 488-2700. Email:  OGSTIM@cdc.gov.  HHS/CDC Telecommunications for the hearing impaired:  TTY 888-232-6348.","isApplicable":true}</t>
  </si>
  <si>
    <t>Eligible applicants are required to provide measures of effectiveness that will demonstrate the accomplishment of the various identified objectives of the DP19-1902. Measures of effectiveness must relate to the performance goals stated in the “Purpose” section of this announcement. Measures of effectiveness must be objective, quantitative and measure the intended outcome of the proposed program. The measures of effectiveness must be included in the application and will be an element of the evaluation of the submitted application. All applications that are complete and responsive to this competitive Notice of Funding Opportunity announcement will be evaluated for programmatic and technical merit.  Applications will be reviewed for completeness by the Office of Financial Resources (OFR) staff and for responsiveness jointly by the National Center for Chronic Disease Prevention and Health Promotion and the Office of Financial Resources (OFR).
Incomplete applications and applications that are non-responsive to the eligibility criteria will not advance through the review process. Applicants were notified the application did not meet submission requirements. Technical reviews will be conducted on complete and responsive applications according to the evaluation criteria listed in notice of funding opportunity announcement DP19-1902. Successful applicants will receive a Notice of Award (NOA) from the Office of Financial Resources (OFR). The NOA shall be the only binding, authorizing document between the recipient and CDC. The NOA will be signed by an authorized Grants Management Officer.</t>
  </si>
  <si>
    <t>{"awarded":"lump","description":"8/1/2019 – 7/31/2021: 12month budget periods within a 2 year period of performance"}</t>
  </si>
  <si>
    <t>[{"code":"program","isSelected":true,"description":"The reporting schedule will be based on the requirements listed in the Notice of Funding Opportunity Announcement.  An Annual Progress Report.  A final progress report and final Federal Financial Report are due 90 days after the end of the project period."},{"code":"cash","isSelected":false,"description":""},{"code":"progress","isSelected":true,"description":"Progress reports are required annually"},{"code":"expenditure","isSelected":true,"description":"Federal Financial Reports (FFRs) must be submitted to the GMO/GMS no later than 90 days after the end of the budget period."},{"code":"performanceMonitoring","isSelected":true,"description":"The awardee must submit the Annual Performance Report 120 days before the end of the budget period.  Additional guidance will be provided in the Notice of Funding Opportunity Announcement."}]</t>
  </si>
  <si>
    <t>(Cooperative Agreements) FY 17 Estimate Not Available  FY 18 Estimate Not Available  FY 19 est $18,000,000.00; - This funding supports a new FY19 program</t>
  </si>
  <si>
    <t>Not available Pending FY19 funding</t>
  </si>
  <si>
    <t>Tiffany Turner4770 Buford Hwy, NE, Atlanta, GA 30341 Email:&lt; a href='mailto:hyu1@cdc.gov'&gt;hyu1@cdc.gov&lt;/a&gt;Phone: 7704885941;Sarah O'Leary4770 Buford Hwy, NE, Atlanta, GA 30341 Email:&lt; a href='mailto:euh9@cdc.gov'&gt;euh9@cdc.gov&lt;/a&gt;Phone: 7704888167;</t>
  </si>
  <si>
    <t>Applicants will be reviewed on the following criteria.  I. Executive Summary  II.  Background and Need   III.  Program Infrastructure  IV.  Program Plan: Quitline Capacity, Media, and/or Public and Private Partnerships Recipient Activities.  V.  Monitoring and Evaluation  VI.  Budget – Should be included in application appendices.  Other criteria will be listed in individual Notice of Funding Opportunity announcements.</t>
  </si>
  <si>
    <t>Jul 24,2018</t>
  </si>
  <si>
    <t>https://beta.sam.gov/fal/e75ed27262e34bd1a824f7f594085a1c/view</t>
  </si>
  <si>
    <t>National Center for Research Resources, Recovery Act Construction Support</t>
  </si>
  <si>
    <t>{"list":[{"act":{"description":"Public Health Service Act"},"USC":{"title":"42","section":"287"},"authorizationTypes":{"USC":true,"act":true,"statute":false,"publicLaw":false,"executiveOrder":false},"usc":{"title":"42","section":"287"}}]}</t>
  </si>
  <si>
    <t>To renovate existing research facilities and build new research facilities to meet basic and clinical space requirements, laboratory safety, biohazard containment, and animal care standards in order to support the facility demands of NIH research programs.</t>
  </si>
  <si>
    <t>Construction/Renewal/Rehabilitation</t>
  </si>
  <si>
    <t xml:space="preserve"> Public nonprofit institution/organization</t>
  </si>
  <si>
    <t>{"description":"Application should include a complete research program description (with staff curricula vitae), space requirements for projected program, an environmental summary of the impact of the proposed facility as detailed in Public Law 90- 190, the National Environmental Policy Act, and listing of all relevant licenses, permits, or other approvals required by State and local authorities. Costs will be determined in accordance with OMB Circular No. A-21 for Educational Institutions, OMB Circular No. A-87 for State and local governments, and OMB Circular No. A-122 for nonprofit institutions. For grants issued to hospitals, costs will be determined in accordance with HHS Regulations 45 CFR Part 74, Appendixes E, \"Principles for Determining Costs Applicable to Research and Development Under Grants and Contracts with Hospitals\".","isApplicable":true}</t>
  </si>
  <si>
    <t>{"environmentalImpact":{"reports":[{"isSelected":false,"reportCode":"statement"},{"isSelected":false,"reportCode":"assessment"},{"isSelected":true,"reportCode":"ExecutiveOrder12372"},{"isSelected":true,"reportCode":"otherRequired"}]},"description":"Preapplication assistance is available from the address noted below under Information Contacts."}</t>
  </si>
  <si>
    <t>{"description":"Prepare and submit applications according to instructions provided in the applicable ARRA Funding Opportunities announcement.  This program is subject to the provisions of 45 CFR 74 including applicable federal cost principles as referenced, the NIH Grants Policy Statement, and the provisions in the funding announcement. NIH is transitioning to an electronic application by grant mechanism. Details, including the appropriate application form, can be found at http://era.nih.gov/ElectronicReceipt/."}</t>
  </si>
  <si>
    <t>{"awarded":"other","description":"None.","awardedDescription":"No information provided."}</t>
  </si>
  <si>
    <t>[{"code":"program","isSelected":false,"description":""},{"code":"cash","isSelected":false,"description":""},{"code":"progress","isSelected":false,"description":""},{"code":"expenditure","isSelected":false,"description":""},{"code":"performanceMonitoring","isSelected":true,"description":"Grantee is responsible for performance of contractor. Contractor must be covered by performance and payment bonds. Grantees are required to file a Notice of Federal Interest at the time construction begins.  In addition, all projects funded with ARRA funds are subject to special quarterly reporting requirements as outlined in Section 1512 of the Recovery Act."}]</t>
  </si>
  <si>
    <t xml:space="preserve">Expenditures and other financial records, and also administrative records, must be retained for 3 years from the day on which the grantee submits the last expenditure report for the grant period._x000D_
</t>
  </si>
  <si>
    <t>75-0848-0-1-552;</t>
  </si>
  <si>
    <t>(Project Grants) FY 16$0.00; FY 17 est $0.00; FY 18 est $0.00; - There will be no available funds for competing awards after 2010.</t>
  </si>
  <si>
    <t xml:space="preserve">Awards will range from $2M to $20M total costs.  The average award is expected to be $10M._x000D_
</t>
  </si>
  <si>
    <t>45 CFR 74; 42 CFR 52. NIH Grants Policy Statement, (Rev.) December 1, 2003. The PHS 398 may be obtained from NIH's Extramural Research Home Page: http://grants1.nih.gov/grants/oer.htm.</t>
  </si>
  <si>
    <t>{"flag":"appendix","description":"Division Coordinator, Office of Grants Management, NCRR, 6701 Democracy Blvd., Room 1040, Bethesda, MD  20892-4874.  (301) 435-0852; huffq@mail.nih.gov."}</t>
  </si>
  <si>
    <t>Gregory K. Farber,6701 Democracy Blvd., Room 960, Bethesda, MD 20892-4874 Email:&lt; a href='mailto:farberg@mail.nih.gov'&gt;farberg@mail.nih.gov&lt;/a&gt;Phone: (301) 435-08778.;</t>
  </si>
  <si>
    <t>http://www.ncrr.nih.gov</t>
  </si>
  <si>
    <t xml:space="preserve">93.310 Trans-NIH Research Support; </t>
  </si>
  <si>
    <t xml:space="preserve">Applications that are complete and responsive to this program will be evaluated for scientific and technical merit by an appropriate peer review group.  The major elements in evaluating proposals include:  (1) significance and need of the project, (2) the description of project management and institutional commitment, (3) evaluation of the proposed design, (4) justification for requested equipment, (5) the commitment to sustainable design/environmentally friendly design principles._x000D_
</t>
  </si>
  <si>
    <t>May 15,2009</t>
  </si>
  <si>
    <t>https://beta.sam.gov/fal/22d0d21109a94b54bf1b6a11b3b583c5/view</t>
  </si>
  <si>
    <t>ARRA – Emergency Contingency Fund for Temporary Assistance for Needy Families (TANF) State Program</t>
  </si>
  <si>
    <t xml:space="preserve">TANF Emergency Fund, Recovery Act_x000D_
</t>
  </si>
  <si>
    <t>{"list":[{"act":{"description":"TANF Emergency Fund, Recovery Act"},"publicLaw":{"congressCode":"111","number":"5"},"USC":{"title":"42","section":"603(c)"},"authorizationTypes":{"USC":true,"act":true,"publicLaw":true},"usc":{"title":"42","section":"603(c)"}}]}</t>
  </si>
  <si>
    <t>This funding was to provide economic stimulus to the nation while furthering the ACF mission to promote the economic and social well-being of children, youth, families, and communities.  The objective of the program was to provide up to $5 billion for jurisdictions (States, Territories, and Tribes) in fiscal year (FY) 2009 and FY 2010 that had an increase in assistance caseloads and/or certain types of expenditures.  This Emergency Fund was in addition to the TANF Contingency Fund in section 403(b) of the Act that gives money to qualifying States (but not Territories or Tribes) during an economic downturn.</t>
  </si>
  <si>
    <t>{"description":"Federal funds go to the State, Territory, or Tribal TANF agencies.","isApplicable":true}</t>
  </si>
  <si>
    <t>{"environmentalImpact":{"reports":[{"isSelected":false,"reportCode":"statement"},{"isSelected":false,"reportCode":"assessment"},{"isSelected":false,"reportCode":"ExecutiveOrder12372"},{"isSelected":true,"reportCode":"otherRequired"}]},"description":"Funding was available in fiscal years 2009 and 2010 for jurisdictions that were eligible by having an increase in assistance caseloads or certain types of expenditures.  "}</t>
  </si>
  <si>
    <t>{"description":"Jurisdictions had to submit applications by September 1, 2010."}</t>
  </si>
  <si>
    <t>Requests for emergency funds approved by HHS were distributed quarterly.</t>
  </si>
  <si>
    <t>{"flag":"yes","description":"Initial requests were submitted by September 1, 2010, for qualifying expenditures made in fiscal years 2009 and 2010, with updates to data allowed until September 30, 2011.","list":[{"start":"2010-09-01"}]}</t>
  </si>
  <si>
    <t>Review and evaluation of applications has been a priority and we acted upon them within an “as soon as possible” timeframe.</t>
  </si>
  <si>
    <t xml:space="preserve">Jurisdictions facing an adverse action by the Secretary of HHS may appeal under both administrative and judicial procedures._x000D_
</t>
  </si>
  <si>
    <t>Funding for the program ended September 30, 2010.</t>
  </si>
  <si>
    <t>{"awarded":"quarterly","description":"Jurisdictions were awarded their emergency fund grants as applications were approved.  They may reserve grant monies, without fiscal year limitation.","awardedDescription":"No information provided."}</t>
  </si>
  <si>
    <t>[{"code":"program","isSelected":false,"description":""},{"code":"cash","isSelected":false,"description":""},{"code":"progress","isSelected":false,"description":""},{"code":"expenditure","isSelected":true,"description":"Jurisdictions have to submit information on caseloads and expenditures.  "},{"code":"performanceMonitoring","isSelected":false,"description":""}]</t>
  </si>
  <si>
    <t>{"isApplicable":true,"description":"Audits shall be conducted by the Inspector General and the jurisdictions under Chapter 75 of Title 31, United States Code."}</t>
  </si>
  <si>
    <t>Jurisdictions must maintain records containing information the Secretary may require by regulation.  Information submitted in support of a request for Emergency Funds will be tested for reliability and accuracy.  Accordingly, jurisdictions are expected, as required by the federal regulations at 45 CFR 75.361, to maintain pertinent documentation related to caseload and expenditure data used to support the request for funds, be able to link the information to the relevant reporting and accounting system, and make such information available in a clear and understandable form that can be validated by an auditor.</t>
  </si>
  <si>
    <t>75-1523-0-1-506;</t>
  </si>
  <si>
    <t>(Formula Grants) FY 17$0.00; FY 18 est $0.00; FY 19 FY 16$0.00; - Up to $5 billion was available in FY 2009 and 2010.  Funding is no longer provided for this program.</t>
  </si>
  <si>
    <t>The range for ARRA actual allocations for FY 2014 was $608,842 to $3,328,006 with an average of $1,857,757.</t>
  </si>
  <si>
    <t xml:space="preserve">Program rules for State programs can be found at 45 CFR Parts 260 through 265.  Tribal rules can be found at 45 CFR Part 286.  Guidance for the submittal of applications for the Emergency Fund, was accomplished through issuance of a Policy Announcement and Program Instruction, including reporting forms approved under the Paperwork Reduction Act._x000D_
</t>
  </si>
  <si>
    <t>{"flag":"none","description":"Region I (CT, MA, ME, NH, RI, VT):\n\nCarol Monteiro, Regional Program Manager, Administration for Children and Families, Office of Family Assistance, Boston Regional Office, JFK Building, Rm. 2000, Boston, MA 02203. Telephone: (617) 565-2462.\n\nRegion II (NJ, NY):\n\nShantel Mickens, Acting Regional Program Manager, Administration for Children and Families, Office of Family Assistance, New York Regional Office, 26 Federal Plaza, Room 4114, New York, NY 10278. Telephone: (212) 264-2890, ext. 128.\n\nRegion III (DC, DE, MD, PA, VA, WV):\n\nEileen Friedman, Regional Program Manager, Administration for Children and Families, Office of Family Assistance, Philadelphia Regional Office, 150 S. Independence Mall West, Suite 864, Philadelphia, Pennsylvania 19106-3499. Telephone: (215) 861-4058.\n\nRegion IV (AL, FL, GA, KY, MS, NC, SC, TN):\n\nLaMonica Shelton, Regional Program Manager, Administration for Children and Families, Office of Family Assistance, Atlanta Regional Office, 61 Forsyth Street, Suite 4M60, Atlanta, Georgia 30303-8909. Telephone: (404) 562-2938.\n\nRegion V (IL, IN, MI, MN, OH, WI):\n\nThomas Schindler, Regional Program Manager, Administration for Children and Families, Office of Family Assistance, Chicago Regional Office, 233 N. Michigan Ave. - Suite 400, Chicago, IL 60601. Telephone: (312) 886-9540.\n\nRegion VI (AR, LA, NM, OK, TX): \n\nLarry McDowell, Regional Program Manager, Administration for Children and Families, Office of Family Assistance, Dallas Regional Office, 1301 Young Street, Room 945, Dallas, TX 75202. Telephone: (214) 767-7327. \n\nRegion VII (IA, KS, MO, NE):\n\nGary Allen, Regional Program Manager, Administration for Children and Families, Office of Family Assistance, Kansas City Regional Office, Rm. 349, 601 E 12 St., Kansas City, MO 64106. Telephone: (816) 426-2236.\n\nRegion VIII (CO, MT, ND, SD, UT, WY)\n\nKisha Russell, Regional Program Manager, Administration for Children and Families, Office of Family Assistance, Denver Regional Office, Byron G. Rogers Federal Office Building, 1961 Stout Street, Ninth Floor, Denver, CO 80294. Telephone: (303) 844-1483.\n\nRegion IX (AZ, CA, HI, NV):\n\nJulie Fong, Regional Program Manager, Administration for Children and Families, Office of Family Assistance, San Francisco Regional Office, 90 7th Street, Ninth Floor, San Francisco, CA 94103. Telephone: (415) 437-7579.\n\nRegion X (AK, ID, OR, WA):\n\nFrank Shields, Regional Program Manager, Administration for Children and Families, Office of Family Assistance, Seattle Regional Office, 701 Fifth Avenue, Suite 1500, M/S 71, Seattle, WA 98104. Telephone (206) 615-2569."}</t>
  </si>
  <si>
    <t xml:space="preserve">93.558 Temporary Assistance for Needy Families; 93.594 Tribal Work Grants; 93.595 Welfare Reform Research, Evaluations and National Studies; 93.667 Social Services Block Grant; 93.596 Child Care Mandatory and Matching Funds of the Child Care and Development Fund; </t>
  </si>
  <si>
    <t>https://beta.sam.gov/fal/5601e5a314c949169f86c359351ba91b/view</t>
  </si>
  <si>
    <t>Health Information Technology Regional Extension Centers Program</t>
  </si>
  <si>
    <t>{"list":[{"act":{"description":"Section 3012(c) of the Public Health Service Act (PHSA), as added by Section 13301 within Title XIII in Division A of the American Recovery and Reinvestment Act of 2009, Public Law 111-5 (ARRA)"},"authorizationTypes":{"USC":false,"act":true,"statute":false,"publicLaw":false,"executiveOrder":false}}]}</t>
  </si>
  <si>
    <t>Establish Health Information Technology Regional Extension Centers to identify and disseminate best practices and provide technical assistance supporting the adoption and meaningful use of health IT to improve care quality while protecting patient privacy.  The statutory objective of the regional centers is to enhance and promote the adoption of health information technology through means specified in PHSA 3012(c)(3).</t>
  </si>
  <si>
    <t>{"description":"No Credentials or documentation are required.  Documentation must be provided in accordance with the requirements of all applicable OMB Circulars.  ","isApplicable":false}</t>
  </si>
  <si>
    <t>{"description":"Applications are solicited by a program announcement.  The availability of this announcement will be broadly published, including by posting on www.grants.gov. "}</t>
  </si>
  <si>
    <t xml:space="preserve">Following merit review of applications, those applicants whose applications have been selected by the Secretary of HHS (or designee) for funding will receive a Notice of Award signed by an HHS Grants Management Officer.  The Notice of Award, which is sent to the applicant’s Authorized Organizational Representative, is the only official notification of award.  Unsuccessful applicants will be advised by letter._x000D_
_x000D_
</t>
  </si>
  <si>
    <t>{"types":{"moe":false,"formula":false,"matching":true},"formula":{"title":"","chapter":"","part":"","subPart":"","publicLaw":"","description":""},"matching":{"requirementFlag":"voluntary","percent":"0","description":"PHSA 3012(c)(5) states that the Secretary may not provide more than 50 percent of the capital and annual operating and maintenance funds required to create and maintain such a center, except in an instance of national economic conditions which would render this cost-share requirement detrimental to the program and upon notification to Congress as to the justification to waive the cost-share requirements.  The Secretary has determined that there are national economic conditions which would render the 50 percent cost share requirement to be detrimental to the program and has provided such notification to Congress.  Instead, the Secretary has structured a funding partnership between HHS and recipients, as indicated in the Program Announcement."},"moe":{"description":""}}</t>
  </si>
  <si>
    <t>{"awarded":"other","description":"PHSA 3012(c)(5), as added by ARRA, specifies that the Secretary may provide financial support to any regional center created under PHSA 3012(c) for a period not to exceed 4 years.  Awards are expected to be for one, 4-year budget period and a four year project period, with a 90/10 matching requirement across all 4 years.  See the following for information on how assistance is awarded/released.  Subject to meeting performance requirements.","awardedDescription":"Subject to meeting performance requirements:"}</t>
  </si>
  <si>
    <t>[{"code":"program","isSelected":true,"description":"Program report requirements, if applicable, will be identified in the Program Announcement."},{"code":"cash","isSelected":true,"description":"The Federal Cash Transaction Report is due after the end of each quarter (January 30, April 30, July 30, and October 30)."},{"code":"progress","isSelected":true,"description":"Recipients of Federal awards from funds authorized under Division A of the ARRA must comply with all requirements specified in Division A of the ARRA (Public Law 111-5), including reporting requirements outlined in Section 1512 of the Act.  ARRA reports will be required quarterly.  For purposes of reporting, ARRA recipients must also report on ARRA sub-recipient (sub-grantees and sub-contractors under the cooperative agreement) activities.  Reporting requirements will be detailed in the program announcement and included in award notices. The frequency of interim progress reports and financial status reports will be identified in the program announcement and will be submitted no later than 30 days following the end of the reporting period to which they pertain.  "},{"code":"expenditure","isSelected":true,"description":"The Federal Financial Report (FFR-425) is due within 90 days after the end of the applicable 12-month period (January 30).  \r\n"},{"code":"performanceMonitoring","isSelected":true,"description":"ARRA reporting and agency programmatic reporting provisions will require awardees to evaluate performance in view of stated objectives."}]</t>
  </si>
  <si>
    <t>{"isApplicable":true,"description":"Because of the date these awards were issued, recipient must comply with requirements as outlined in 45 CFR 74."}</t>
  </si>
  <si>
    <t>Grantees are required to maintain grant records for a minimum of 3 years from the submission date of the final financial report.  If any litigation, claim, negotiation, audit or other action involving the record has been started before the expiration of the 3-year period, the records shall be retained until the completion of the action and resolution of all issues which arise from it or until the end of the regular 3-year period, whichever is later.</t>
  </si>
  <si>
    <t>(Cooperative Agreements (Discretionary Grants)) FY 17 est $0.00; FY 16 est $222,566.00; FY 18 est $0.00;</t>
  </si>
  <si>
    <t xml:space="preserve">Awards for regional centers are expected to average $8.5M.  </t>
  </si>
  <si>
    <t>This program is subject to the provisions of 2 CFR 200, 45 CFR Part 75 and the HHS Grants Policy Statement located at: http://www.hhs.gov/grantsnet/adminis/gpd/index.htm.  There are no program regulations.</t>
  </si>
  <si>
    <t>Office of the National Coordinator for Health Information Technology330 C Street, SW_x000D_
Suite 1100, Washington, DC 20201 Email:&lt; a href='mailto:regional-center-applications@hhs.gov'&gt;regional-center-applications@hhs.gov&lt;/a&gt;Phone: 202-690-7151;</t>
  </si>
  <si>
    <t>http://healthit.gov</t>
  </si>
  <si>
    <t>Specific, detailed criteria for determining merit of applications will be made available in the program announcement(s) for this program.  In general, all applicants are required to demonstrate capability to achieve the goals, purposes, and objectives of the program consistent with applicable statutory provisions</t>
  </si>
  <si>
    <t>Jul 29,2009</t>
  </si>
  <si>
    <t>https://beta.sam.gov/fal/67e43e2fda8e4d2386a5d55fbdfa80f8/view</t>
  </si>
  <si>
    <t>Advance Interoperable Health Information Technology Services to Support Health Information Exchange</t>
  </si>
  <si>
    <t>{"list":[{"act":{"description":"American Recovery and Reinvestment Act (ARRA) of 2009, Division A, Title XIII, HITECH Act, Section 3013"},"authorizationTypes":{"USC":false,"act":true,"statute":false,"publicLaw":false,"executiveOrder":false}}]}</t>
  </si>
  <si>
    <t xml:space="preserve">The Advance Interoperable Health IT Services to Support Health Information Exchange Cooperative Agreement Program will leverage investments and lessons learned from the previous State Health Information Exchange Cooperative Agreement Program (State HIE Program) to rapidly build capacity for the interoperable exchange of health information across the entire care continuum both within and across states while moving toward nationwide interoperability.  Grantees will seek to improve care coordination and enhance communication among both clinical and non-clinical care providers across the entire care continuum by: 1) Expanding the adoption of health information exchange technology tools, services, and policies that enable interoperable exchange; 2) Facilitating and enabling send, receive, find, and use capabilities to access health information from external sources and incorporate into care provider workflows; 3) Increase integration of health information in interoperable health IT to support care processes and decision making.  </t>
  </si>
  <si>
    <t xml:space="preserve">Either a State, Territory, or State Designated Entity was eligible to apply._x000D_
_x000D_
</t>
  </si>
  <si>
    <t>{"description":"State governments and Qualified State-Designated Entities were eligible to apply.  The program required a letter from the Governor establishing the Qualified State Designated Entity, where applicable.  Documentation was to be provided in accordance with the requirements of 2 CFR 200. ","isApplicable":true}</t>
  </si>
  <si>
    <t>{"description":"Applications were solicited by a program announcement.  The availability of this announcement was broadly published, including by posting on www.grants.gov. "}</t>
  </si>
  <si>
    <t xml:space="preserve">Following objective review of applications, those applicants whose applications have been selected by the Secretary of HHS (or designee) for funding are to receive a Notice of Award signed by an HHS Grants Management Officer.  The Notice of Award, which is sent to the applicant’s Authorized Organizational Representative, is the only official notification of award.  Unsuccessful applicants will be advised by letter._x000D_
 _x000D_
</t>
  </si>
  <si>
    <t>{"types":{"moe":false,"formula":false,"matching":true},"matching":{"requirementFlag":"voluntary","percent":"0","description":"The applicant’s match requirement is $1 for every $3 federal dollars. In other words, for every three dollars received in federal funding, the applicant must contribute at least one dollar in non-federal resources toward the program’s total cost. For example, if $100,000 in federal funds is requested for the period of performance, then the minimum match requirement is $100,000/3 or $33,333. In this example the program’s total cost would be $133,333. \r\nIf the required non-federal share is not met by the grantee, ONC will disallow any unmatched federal dollars. Demonstration of this match will be shown in annual federal financial reports. In preparing the application budget, applicants should consider these cost-sharing requirements and account for a match on their best estimate of expenditures.\r\n"}}</t>
  </si>
  <si>
    <t>{"awarded":"other","description":"Awards are expected to be for a two (2) year period of performance.  ","awardedDescription":"Subject to meeting performance requirements."}</t>
  </si>
  <si>
    <t>[{"code":"program","isSelected":true,"description":"ONC Program Progress Reports (PPR) are due quarterly and must include the reporting elements referenced in 2 CFR 200.328 as applicable. ONC will provide guidance on format and further instructions on reporting before the reports are due. The grantee must include in the PPR how the specific activities tie back to the intrastate and interstate funding streams.  Recipients are required to cooperate with the ONC-directed evaluation activities, including, but not limited to reporting standardized performance measures and milestones on a regular basis to ensure that the project is meeting program objectives (milestones vs. projections); and, participating in ONC-led formal assessments, such as site visits and/or teleconferences with the assigned Project Officer. "},{"code":"cash","isSelected":true,"description":"Federal Financial Report is due 30 days after the end of each quarter (January 30, April 30, July 30, and October 30)."},{"code":"progress","isSelected":true,"description":"ONC Program Progress Reports (PPR) are due quarterly and must include the reporting elements referenced in 45 CFR 75.342 as applicable. ONC will provide guidance on format and further instructions on reporting before the reports are due. The awardee must include in the PPR how the specific activities tie back to the intrastate and interstate funding streams.  Recipients are required to cooperate with the ONC-directed evaluation activities, including, but not limited to reporting standardized performance measures and milestones on a regular basis to ensure that the project is meeting program objectives (milestones vs. projections); and, participating in ONC-led formal assessments, such as site visits and/or teleconferences. Additional information on the specific performance evaluation criteria and milestones will be provided at a later date."},{"code":"expenditure","isSelected":true,"description":"Federal Financial Report (FFR 425) is due within 90 days after the end of the applicable 12-month period (January 30)."},{"code":"performanceMonitoring","isSelected":true,"description":"Reports will be developed by ONC staff prior to award of funds. Federal Financial Cash Transaction Report. Reports will be developed by ONC Project Officer prior to award of the funds. Federal Financial Cash Transaction Report. Reports will be developed by ONC Project Officer prior to award of the funds."}]</t>
  </si>
  <si>
    <t>Recipients are required to maintain grant records for a minimum of 3 years from the submission date of the final financial report.  If any litigation, claim, negotiation, audit or other action involving the record has been started before the expiration of the 3-year period, the records shall be retained until the completion of the action and resolution of all issues which arise from it or until the end of the regular 3-year period, whichever is later.</t>
  </si>
  <si>
    <t>(Cooperative Agreements (Discretionary Grants)) FY 18 FY 17 est $0.00; FY 16 est $0.00;</t>
  </si>
  <si>
    <t>Average of each award is estimated at $2.47M.</t>
  </si>
  <si>
    <t>This program is subject to the provisions of 2 CFR 200 and 45 CFR Part 75.</t>
  </si>
  <si>
    <t>Larry Jessup, MHA330 C Street, SW_x000D_
Suite 7033A, Washington, DC 20201 Email:&lt; a href='mailto:larry.jessup@hhs.gov'&gt;larry.jessup@hhs.gov&lt;/a&gt;Phone: 202-720-2861;</t>
  </si>
  <si>
    <t>http://www.healthit.gov</t>
  </si>
  <si>
    <t>Specific, detailed criteria for determining merit of applications was made available in the funding opportunity guidance document(s) for this program.  In general, all applicants were required to demonstrate capability to achieve the goals, purposes, and objectives of the program consistent with applicable statutory provisions.</t>
  </si>
  <si>
    <t>https://beta.sam.gov/fal/f0bb8e07ccf142e091742a2713e73397/view</t>
  </si>
  <si>
    <t>ARRA - Health Information Technology Professionals in Health Care</t>
  </si>
  <si>
    <t>Health Information Technology Education (HITE)</t>
  </si>
  <si>
    <t>{"list":[{"act":{"description":"Section 3016 of the Public Health Service Act (PHSA), as added by Section 13301 within Title XIII in Division A of the American Recovery and Reinvestment Act (ARRA) of 2009, Public Law 111-5"},"authorizationTypes":{"USC":false,"act":true,"statute":false,"publicLaw":false,"executiveOrder":false}}]}</t>
  </si>
  <si>
    <t xml:space="preserve">PHSA 3016, as added by the Recovery Act, directs the Secretary to provide assistance to institutions of higher education (or consortia thereof) to establish or expand health informatics education programs, including certification, undergraduate, and masters degree programs, for both health care and information technology students and incumbent health care workers to ensure the rapid and effective utilization and development of health information technologies (in the United States health care infrastructure).  </t>
  </si>
  <si>
    <t>Financial assistance to institutions of higher education, or consortia thereof, to rapidly develop and sustain a health information technology workforce.</t>
  </si>
  <si>
    <t>{"description":"Application procedures will be specified in individual funding opportunity announcements.  Applicants may consult with the office or official designated as the contact in the funding opportunity announcement for additional information on the application procedures.\r\n\r\n"}</t>
  </si>
  <si>
    <t>Following merit review of applications, those applicants whose applications have been selected for funding will receive a Notice of Award signed by an HHS Grants Management Officer.  The Notice of Award, which is sent to the applicant’s Authorized Organizational Representative, is the only official notification of award.  Unsuccessful applicants will be advised by letter.</t>
  </si>
  <si>
    <t>{"awarded":"other","description":"Awards were made for a program period of 2 years.  Individual programs' funding opportunity announcements should be consulted for specific information.","awardedDescription":"Via Payment Management System (PMS)."}</t>
  </si>
  <si>
    <t>[{"code":"program","isSelected":true,"description":"Program reports, if required, will be identified in individual funding opportunity announcements."},{"code":"cash","isSelected":true,"description":"A Federal Cash Transaction Report is due 30 days after the end of each quarter (January 30, April 30, July 30, and October 30)."},{"code":"progress","isSelected":true,"description":"Progress and financial reporting requirements will be identified in individual funding opportunity announcements.  In addition, recipients of Federal awards from funds authorized under Division A of the ARRA must comply with all requirements specified in Division A of the ARRA (Public Law 111-5), including reporting requirements outlined in Section 1512 of the Act.  ARRA reports will be required quarterly."},{"code":"expenditure","isSelected":true,"description":"The Federal Financial Report (FFR-425) is due within 90 days after the end of the applicable 12-month period (January 30)."},{"code":"performanceMonitoring","isSelected":true,"description":"Performance monitoring, if required, will be identified in individual funding opportunity announcements."}]</t>
  </si>
  <si>
    <t>{"isApplicable":true,"description":"Recipient must follow requirements as outlined in 2 CFR 200 and 45 CFR 75."}</t>
  </si>
  <si>
    <t>(Project Grants (Discretionary)) FY 17 est $0.00; FY 18 FY 16 est $0.00;</t>
  </si>
  <si>
    <t>Awards made to 7 organizations in the amount of $966,436 each.</t>
  </si>
  <si>
    <t xml:space="preserve">This program is subject to the provisions of 45 CFR part 74 and the HHS Grants Policy Statement located at: http://www.hhs.gov/grantsnet/adminis/gpd/index.htm  and ARRA terms and conditions:  http://www.hhs.gov/recovery/grantscontracts/recoverytermsconditions.html_x000D_
_x000D_
</t>
  </si>
  <si>
    <t>Office of the National Coordinator for Health Information Technology330 C Street, SW, Washington, DC 20201 Email:&lt; a href='mailto:carmel.halloun@hhs.gov'&gt;carmel.halloun@hhs.gov&lt;/a&gt;Phone: 202-720-2919;</t>
  </si>
  <si>
    <t>Specific, detailed criteria for determining the merit of applications are available in the program-specific funding opportunity announcements for this program.  In general, all applicants were required to demonstrate capability to achieve the goals, purposes, and objectives of the program consistent with applicable statutory provisions.</t>
  </si>
  <si>
    <t>https://beta.sam.gov/fal/11171a4163c642c78f1e5a0cb2781806/view</t>
  </si>
  <si>
    <t>Beacon Communities - Community Health Peer Learning Program</t>
  </si>
  <si>
    <t>{"list":[{"act":{"description":"American Recovery and Reinvestment Act (ARRA) of 2009, Division A"},"publicLaw":{"congressCode":"111","number":"5"},"authorizationTypes":{"USC":false,"act":true,"statute":false,"publicLaw":true,"executiveOrder":false}}]}</t>
  </si>
  <si>
    <t>The Community Health Peer Learning Program will provide funding to a single awardee to: 1) Leverage and build upon health care delivery and practice transformation programs introduced through the Beacon Community Program; 2) Engage 15 communities addressing health challenges at the population level through a community-based collaborative approach; and 3) Identify data solutions, accelerate community progress and disseminate local learning to communities through the development of shared learning resources around population health challenges.</t>
  </si>
  <si>
    <t>The lead applicant must be a US-based non-profit organization or state, local, tribal or territorial government entity.  Private providers and insurers will be encouraged to participate in the consortia.</t>
  </si>
  <si>
    <t>The identification and dissemination of best practices and lessons learned will directly benefit organizations and communities advancing health information technology and exchange.  The knowledge attained by these awarded communities will, in turn, benefit the nation’s communities as a whole.</t>
  </si>
  <si>
    <t>{"description":"If an applicant is a US-based non-profit entity it must provide documentation of its 501C (3) status or IRS determination letter, IRS tax exemption certificate, or letter from state taxing body verifying tax-exempt status.  If the proposal is on behalf of a consortium, there must be letters of commitment from all members of the consortium which include their tax status.","isApplicable":true}</t>
  </si>
  <si>
    <t>{"description":"This program is excluded from Executive Order 12372.\r\n  \r\nApplications are solicited by a program announcement.  The availability of this announcement will be broadly published, including by posting on www.grants.gov. \r\n\r\nAll timely applications from eligible entities that conform to the requirements of the program announcement will be forwarded to a merit review committee which will make funding recommendations, based on the merits of the applications.  The selection of awardees will be made by the Secretary of HHS, or designee.\r\n"}</t>
  </si>
  <si>
    <t>Following objective review of applications, those applicants whose applications have been selected by the Secretary of HHS (or designee) for funding will receive a Notice of Award signed by an HHS Grants Management Officer.  The Notice of Award, which is sent to the applicant’s Authorized Organizational Representative, is the only official notification of award.  Unsuccessful applicants will be advised by letter.</t>
  </si>
  <si>
    <t>{"awarded":"other","description":"Awards will be made for a 24 month project period.  ","awardedDescription":"Via Payment Management System (PMS)."}</t>
  </si>
  <si>
    <t>[{"code":"program","isSelected":true,"description":"Program report requirements, if applicable, will be identified in the Program Announcement."},{"code":"cash","isSelected":true,"description":"The Federal Cash Transaction Report is due 30 days after the end of each quarter (January 30, April 30, July 30, and October 30)."},{"code":"progress","isSelected":true,"description":"Progress report requirements, if applicable, will be identified in the Program Announcement."},{"code":"expenditure","isSelected":true,"description":"Recipients of Federal awards from funds authorized under Division A of the ARRA must comply with all requirements specified in Division A of the ARRA (Public Law 111-5), including reporting requirements outlined in Section 1512 of the Act.  ARRA reports will be required quarterly.  Reporting requirements for ARRA programs can be found at: http://www.hhs.gov/recovery/grantscontracts/recoverytermsconditions.html.  The Federal Financial Report (FFR-425) is also due within 90 days after the end of the applicable 12-month period (January 30)."},{"code":"performanceMonitoring","isSelected":true,"description":"Applicants will submit annual progress reports as outlined in the Program Announcement."}]</t>
  </si>
  <si>
    <t>{"isApplicable":true,"description":"Recipient must comply with requirements as outlined in 45 CFR 75"}</t>
  </si>
  <si>
    <t>Grantees are required to maintain records for a minimum of 3 years from the submission date of the final financial report.  If any litigation, claim, negotiation, audit or other action involving the record has been started before the expiration of the 3- year period, the records shall be retained until the completion of the action and resolution of all issues which arise from it or until the end of the regular 3 year period, whichever is later.</t>
  </si>
  <si>
    <t>(Salaries and Expenses) FY 16 est $0.00; FY 18 FY 17 est $0.00;</t>
  </si>
  <si>
    <t>Award in the amount of $2,226,818 to a single Community Health Peer Learning Program awardee granted in Fiscal Year 2015.</t>
  </si>
  <si>
    <t>This program is subject to the provisions of 2 CFR Part 200, 45 CFR Part 75, and the HHS Grants Policy Statement located at: http://www.hhs.gov/asrt/og/grantinformation/hhsgps107.pdf.  There are no program regulations.</t>
  </si>
  <si>
    <t>{"flag":"none","description":"Attn: Community Health Peer Learning Program Manager"}</t>
  </si>
  <si>
    <t xml:space="preserve">93.719 Advance Interoperable Health Information Technology Services to Support Health Information Exchange; 93.718 Health Information Technology Regional Extension Centers Program; </t>
  </si>
  <si>
    <t>Specific, detailed criteria for determining the merit of applications will be made available in the program announcements for this program.  In general, all applicants are required to demonstrate capability to achieve specific and measurable health outcomes and health care efficiency objectives consistent with health IT enabled performance monitoring, feedback, practice redesign, and care coordination.</t>
  </si>
  <si>
    <t>Dec 01,2009</t>
  </si>
  <si>
    <t>https://beta.sam.gov/fal/7ff05c582601401f80c554d4315c97ce/view</t>
  </si>
  <si>
    <t>ARRA - Strategic Health IT Advanced Research Projects (SHARP)</t>
  </si>
  <si>
    <t>(SHARP)</t>
  </si>
  <si>
    <t>{"list":[{"act":{"description":"American Recovery and Reinvestment Act of 2009 (Public Law 111-5) (Recovery Act)"},"authorizationTypes":{"USC":false,"act":true,"statute":false,"publicLaw":false,"executiveOrder":false}}]}</t>
  </si>
  <si>
    <t xml:space="preserve">To competitively-awarded cooperative agreements to establish Strategic Health IT Advanced Research Projects (SHARP).  The awardees will conduct research focusing on where breakthrough advances are needed to address well-documented problems that have impeded adoption of health IT and to accelerate progress towards achieving nationwide meaningful use of health IT in support of a high-performing, learning health care system.  </t>
  </si>
  <si>
    <t xml:space="preserve">Any entity submitting an application for this award must be a U.S.-based: _x000D_
•	public or private institution of higher education; or_x000D_
•	other public or private institution or organization with a research mission._x000D_
</t>
  </si>
  <si>
    <t xml:space="preserve">This Funding Opportunity Announcement (FOA) will result in new competitively-awarded cooperative agreements to establish Strategic Health IT Advanced Research Projects (SHARP).  The awardees will conduct research focusing on where breakthrough advances are needed to address well-documented problems that have impeded adoption of health IT and to accelerate progress towards achieving nationwide meaningful use of health IT in support of a high-performing, learning health care system.  </t>
  </si>
  <si>
    <t>{"description":"Application procedures will be specified in individual program announcements.  Applicants should consult with the office or official designated as the contact for additional information on the application procedures."}</t>
  </si>
  <si>
    <t>{"flag":"yes","list":[{"start":"2010-01-25"}]}</t>
  </si>
  <si>
    <t>{"awarded":"other","description":"ONC expects to award four cooperative agreements to support establishment of Strategic Health IT Advance Research Projects (SHARP) for a project period of four years.","awardedDescription":"PHSA 3012(c)(5), as added by ARRA, specifies that the Secretary may provide financial support to any regional center created under PHSA 3012(c) for a period not to exceed 4 years. Awards are expected to be for two, 2-year budget periods and a four year project period. The Funding Opportunity Announcement provides additional details on how assistance is awarded/released."}</t>
  </si>
  <si>
    <t>[{"code":"program","isSelected":true,"description":"Reporting and Registration Requirements under Section 1512 of the Recovery Act:\r\n\r\n(a) This award requires the recipient to complete projects or activities which are funded under the Recovery Act and to report on use of Recovery Act funds provided through this award. Information from these reports will be made available to the public.\r\n\r\n(b) The reports are due no later than ten calendar days after each calendar quarter in which the recipient receives the assistance award funded in whole or in part by the Recovery Act.\r\n\r\n\r\n(c) Recipients and their first-tier recipients must maintain current registrations in the Central Contractor Registration (www.ccr.gov) at all times during which they have active federal awards funded with Recovery Act funds. A Dun and Bradstreet Data Universal Numbering System (DUNS) Number (www.dnb.com) is one of the requirements for registration in the Central Contractor Registration.\r\n\r\n(d) The recipient shall report the information described in Section 1512(c) using the reporting instructions and data elements that will be provided online at www.FederalReporting.gov and ensure that any information that is pre-filled is corrected or updated as needed.\r\n\r\nThe frequency of interim progress reports and financial status reports will be identified in the program announcement and will be submitted no later than 30 days following the end of the reporting period to which they pertain. The final progress report and final financial status report are due no later than 90 days after the end of the project period. ARRA reporting and agency programmatic reporting provisions will require awardees to evaluate performance in view of stated objectives.\r\n"},{"code":"cash","isSelected":false},{"code":"progress","isSelected":true,"description":"The awardee shall submit annual progress reports related to their projects and overall site performance.  A specific Performance Report format will be finalized between the awardee and ONC following the award date.  \r\n\r\nIn accepting an ONC award, the recipient assumes legal, financial, administrative, and programmatic responsibility for administering the award in accordance with the terms and conditions of the award, as well as applicable laws, rules, regulations, and Executive Orders governing HHS assistance awards, all of which are incorporated into this award by reference.  Failing to comply with these requirements may result in suspension or termination of the award and/or ONC's recovery of award funds.\r\n\r\n\r\nQuarterly Financial and Programmatic Reporting: Consistent with the Recovery Act’s emphasis on accountability and transparency, reporting requirements under Recovery Act programs will differ from and expand upon HHS’s standard reporting requirements for grants and cooperative agreements. In particular, Section 1512(c) of the Recovery Act sets out detailed requirements for quarterly reports that must be submitted within 10 days of the end of each calendar quarter. \r\n\r\nRecovery Act-Required Performance Measures - To assist in fulfilling the accountability objectives of the Recovery Act, as well as the Department’s responsibilities under the Government Performance and Results Act of 1993 (GPRA), Public Law 103-62, applicants who receive funding under this program must provide data that measure the results of their work. \r\n"},{"code":"expenditure","isSelected":false},{"code":"performanceMonitoring","isSelected":true,"description":"The awardee shall submit annual progress reports related to their projects and overall Center performance.  A specific Performance Report format will be finalized between the awardee and ONC following the award date.  \r\n\r\nIn accepting an ONC award, the recipient assumes legal, financial, administrative, and programmatic responsibility for administering the award in accordance with the terms and conditions of the award, as well as applicable laws, rules, regulations, and Executive Orders governing HHS assistance awards, all of which are incorporated into this award by reference.  Failing to comply with these requirements may result in suspension or termination of the award and/or ONC's recovery of award funds.\r\n\r\n\r\nQuarterly Financial and Programmatic Reporting: Consistent with the Recovery Act’s emphasis on accountability and transparency, reporting requirements under Recovery Act programs will differ from and expand upon HHS’s standard reporting requirements for grants and cooperative agreements. In particular, Section 1512(c) of the Recovery Act sets out detailed requirements for quarterly reports that must be submitted within 10 days of the end of each calendar quarter. \r\n\r\nRecovery Act-Required Performance Measures - To assist in fulfilling the accountability objectives of the Recovery Act, as well as the Department’s responsibilities under the Government Performance and Results Act of 1993 (GPRA), Public Law 103-62, applicants who receive funding under this program must provide data that measure the results of their work. \r\n"}]</t>
  </si>
  <si>
    <t>{"isApplicable":true,"description":"The recipient shall comply with audit requirements of OMB Circular A-133. Information on the scope, frequency, and other aspects of the audits can be found on the Internet at www.whitehouse.gov/omb/circulars;"}</t>
  </si>
  <si>
    <t xml:space="preserve">Grantees are required to maintain grant records for a minimum of 3 years from the submission date of the final financial report. If any litigation, claim, negotiation, audit or other action involving the record has been started before the expiration of the 3-year period, the records shall be retained until the completion of the action and resolution of all issues which arise from it or until the end of the regular 3-year period, whichever is later. </t>
  </si>
  <si>
    <t xml:space="preserve">(Cooperative Agreements (Discretionary Grants)) FY 18 est $0.00; FY 16$0.00; FY 17 est $0.00; - Awards will be in the form of a cooperative agreement with a 4-year project period. Under this type of award, ONC will work collaboratively with each site to accomplish the goals of the award. Each cooperative agreement will anticipate a total budget of between $10 million and $18 million over the full 4-year project period.    _x000D_
</t>
  </si>
  <si>
    <t xml:space="preserve">Awards may range from $10,000,000 - $18,000,000._x000D_
Four awards each $15,000,000 were awarded in FY 2010._x000D_
</t>
  </si>
  <si>
    <t>This program is subject to the provisions of 45 CFR Part 74 and the HHS Grants Policy Statement located at: http://www.hhs.gov/grantsnet/adminis/gpd/index.htm.  There are no program regulations.</t>
  </si>
  <si>
    <t>Avinash Shanbhag (SHARPN &amp; SMART)200 Independence, SW , Washington, DC 22209 Email:&lt; a href='mailto:avinash.shanbhag@hhs.gov'&gt;avinash.shanbhag@hhs.gov&lt;/a&gt;Phone: (202) 690-7151;</t>
  </si>
  <si>
    <t>http://healthit.gov/policy-researchers-implementers/strategic-health-it-advanced-research-projects-sharp</t>
  </si>
  <si>
    <t>Specific, detailed criteria for determining the merit of applications will be made available in the program announcements for this program.  In general, all applicants are required to demonstrate capability to achieve the goals, purposes, and objectives of the program consistent with applicable statutory provisions.</t>
  </si>
  <si>
    <t>Dec 16,2009</t>
  </si>
  <si>
    <t>https://beta.sam.gov/fal/19bd97863af44e369a3efec048b26538/view</t>
  </si>
  <si>
    <t xml:space="preserve">Mental and Behavioral Health Education and Training Grants </t>
  </si>
  <si>
    <t>Behavioral Health Workforce Education and Training (BHWET)</t>
  </si>
  <si>
    <t>{"list":[{"act":{"description":"Sections 750 and 756 of the Public Health Service Act (42 U.S.C. 294e-1)"},"authorizationTypes":{"USC":false,"act":true,"statute":false,"publicLaw":false,"executiveOrder":false}}]}</t>
  </si>
  <si>
    <t>The purpose of the BHWET Program is to develop and expand the behavioral health workforce serving populations across the lifespan, including in rural and medically underserved areas. The BHWET Program places special emphasis on establishing or expanding internships or field placement programs in behavioral health that include interdisciplinary training for: 1) students/interns, 2) faculty, and 3) field supervisors to provide quality behavioral health services to communities in need.  There are two tracks for this Notice of Funding Opportunity (NOFO): 1) BHWET Professional Track and 2) BHWET Paraprofessional Certificate Track.</t>
  </si>
  <si>
    <t xml:space="preserve">Professional Track _x000D_
• Accredited institutions of higher education or accredited behavioral health professional training programs in behavioral pediatrics, social work, school social work, substance use disorder prevention and treatment, marriage and family therapy, occupational therapy, school counseling, or professional counseling. Programs must require a pre-degree clinical field placement in behavioral health as part of the training and a prerequisite for graduation._x000D_
• Accredited schools of masters or doctoral-level training in psychiatry, psychiatric- nursing programs._x000D_
• APA-accredited doctoral level schools and programs in health service psychology or school psychology programs with a practicum of ten or more hours per week for two semesters, and APA-accredited doctoral internship programs in professional psychology._x000D_
_x000D_
Paraprofessional Certificate Track_x000D_
• Behavioral paraprofessional certificate training programs and peer paraprofessional certificate training programs offered by states, political subdivisions of states, Indian tribes and tribal organizations, public or nonprofit private health professions schools, academic health centers, state or local governments, or other appropriate public or private nonprofit entities as determined appropriate by the Secretary._x000D_
• Entities must offer a certificate to the trainees upon completion of a program in a paraprofessional behavioral health related field (i.e., peer support counselor, community health worker, outreach worker, social services aide, mental health worker, substance abuse/addictions worker, youth worker, promotora), and must include an experiential field placement component._x000D_
• The certificate should prepare students to apply for state licensure or certification. Students may be new to the field or may be paraprofessionals who are already practicing and want additional credentials to advance their employability._x000D_
_x000D_
Eligible applicant institutions/organizations must be located in the United States, the District of Columbia, the Commonwealth of Puerto Rico, the Commonwealth of the Northern Mariana Islands, the U.S. Virgin Islands, Guam, American Samoa, the Republic of Palau, the Republic of Marshall Islands or the Federated States of Micronesia. Faith-based and community-based organizations, Federally Recognized Indian Tribal Government and Native American Organizations may apply if they are otherwise eligible._x000D_
</t>
  </si>
  <si>
    <t>In both the Professional and Paraprofessional Certificate Tracks, students must be enrolled in the school or program receiving the grant award in order to receive stipend and tuition support in the BHWET Program. In addition, students/interns must be U.S. citizens, U.S. nationals, or foreign nationals who possess a visa permitting permanent residence in the United States. Individuals on temporary or student visas are not eligible to participate.</t>
  </si>
  <si>
    <t>{"description":"Applicants should review the individual HRSA notice of funding opportunity issued under this CFDA program for any required proof or certifications which must be submitted with an application package. Applicant institutions are required to include documentation of accreditation in their application. Social work training programs must be accredited by the Council on Social Work Education (CSWE). Doctoral training schools, programs, and internships in psychology must be accredited by the American Psychological Association. ","isApplicable":true}</t>
  </si>
  <si>
    <t>{"description":"HRSA requires all applicants to apply electronically through Grants.gov .\r\n\r\nAll eligible, qualified applications will be forwarded to an objective review committee. Based on the advice of the objective review committee, the HRSA program official with delegated authority is responsible for final selection and funding decisions. "}</t>
  </si>
  <si>
    <t xml:space="preserve">Notification is made in writing by a Notice of Award._x000D_
</t>
  </si>
  <si>
    <t>{"types":{"moe":true,"formula":false,"matching":false},"formula":{"title":"","chapter":"","part":"","subPart":"","publicLaw":"","description":""},"matching":{"description":""},"moe":{"description":"Statutory formulas are not applicable to this program.\r\nIf you are applying for funding for doctoral-level psychiatry, psychology or school psychology internships you must document your intent to leverage other resources and related ongoing efforts to align with the Association of Psychology Postdoctoral and Internship Centers’ (APPIC) stipend level requirements, if appropriate. Refer to latest NOFO for further information.\r\n\r\nThis program has Maintenance of Effort (MOE) requirements. The recipient must agree to maintain non-federal funding for grant activities at a level which is not less than expenditures for such activities during the fiscal year prior to receiving the award.\r\n"}}</t>
  </si>
  <si>
    <t>{"awarded":"other","description":"This funding opportunity provides support for a four-year project period. ","awardedDescription":"Recipients draw 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</si>
  <si>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 "},{"code":"cash","isSelected":true,"description":"A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Award."},{"code":"progress","isSelected":true,"description":"A final report is due within 90 days after the project period ends. If applicable, the recipient must submit a Tangible Personal Property Report (SF-428) and any related forms within 90 days after the project period ends. New awards (“Type 1”) issued under this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</si>
  <si>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Recipients are required to maintain grant accounting records 3 years after the date they submit the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</si>
  <si>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(Project Grants) FY 17$44,000,000.00; FY 18 est $50,000,000.00; FY 19 est $0.00; FY 16$43,078,630.00; - FY 16 $43,078,630 (via SAMHSA)</t>
  </si>
  <si>
    <t>FY 16 Range: $57,142-$480,000; Average $307,637
FY 17 Range: $83,320-$480,000; Average $343,126
FY 18 est Range: $83,324-$480,000; Average $364,033</t>
  </si>
  <si>
    <t>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t>
  </si>
  <si>
    <t>Nicole Wilkerson, Project Officer, Division of Nursing and Public Health, Bureau of Health Workforce,Health Resources and Services Administration; 5600 Fishers Lane, Room 11N94A, Rockville, MD 20857 Email:&lt; a href='mailto:BHWET@hrsa.gov'&gt;BHWET@hrsa.gov&lt;/a&gt;Phone: 301-443-7759;</t>
  </si>
  <si>
    <t xml:space="preserve">93.243 Substance Abuse and Mental Health Services Projects of Regional and National Significance;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</si>
  <si>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</si>
  <si>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Apr 13,2012</t>
  </si>
  <si>
    <t>https://beta.sam.gov/fal/5196e63353c8432887f54d747496feea/view</t>
  </si>
  <si>
    <t xml:space="preserve">Capacity Building Assistance to Strengthen Public Health Immunization Infrastructure and Performance – financed in part by the Prevention and Public Health Fund (PPHF) </t>
  </si>
  <si>
    <t>Immunization Program – 2012 Prevention and Public Health Fund and Other Capacity-Building Activities</t>
  </si>
  <si>
    <t>This program will improve the efficiency, effectiveness, and/or quality of immunization practices by strengthening the immunization information technology infrastructure, building capacity for public health department insurance billing, and expanding immunization delivery partnerships so that more children, adolescents, and adults are protected against vaccine-preventable diseases.  The specific objectives may include but are not limited to:_x000D_
1. Develop strategic plans for billing for immunization services in health department clinics;_x000D_
2. Enhance interoperability between electronic health records (EHRs) and Immunization Information Systems (IIS) and reception of HL7 standard messages in IIS;_x000D_
3. Develop a vaccine ordering module in an immunization information system that interfaces with CDC’s VTrckS vaccine ordering and management system;_x000D_
4. Vaccine barcode improvement to improve the system functions to capture data from 2-D barcodes on vaccine vials and syringes as well as improve data capture from the Vaccine Information Statements;   _x000D_
5. Improve vaccine management, storage and handling at provider and grantee level;_x000D_
6. Use immunization information systems to improve adolescent vaccination coverage;_x000D_
7. Conduct hepatitis B vaccination pilot to reduce the incidence of acute hepatitis B infection among adults through targeted hepatitis B vaccination of adults who present for medical care in high risk settings or who have behaviors that increase their risk of hepatitis B virus (HBV) infection;_x000D_
8. Conduct school vaccination assessment evaluation  to implement substantial improvements in the quality of kindergarten coverage and exemption data collected at state and local levels while building state and local area capacity;_x000D_
9. Use immunization information systems to conduct small area analysis of vaccination coverage.</t>
  </si>
  <si>
    <t>Eligibility is limited to the current 64 CDC Immunization Program grantees and some program areas have more specific criteria. Private individuals; private, nonprofit agencies; and Indian tribes are not eligible.</t>
  </si>
  <si>
    <t>{"description":"This program is excluded from coverage under OMB Circular No. A-110. Allowable costs will be determined in accordance with OMB Circular No. A-87 for non-profit, non-governmental organizations.  Applicants must download supplemental application forms from www.Grants.gov.  Supplemental applications must be submitted electronically at www.Grants.gov. \r\n\r\nIf an applicant does not have access to the Internet, or if they have difficulty accessing the forms online, contact the CDC Procurement and Grants Office, Technical Information Management Section (PGO-TIMS) staff. For this, or further assistance, contact PGO-TIMS: Telephone:  770-488-2700, email:  PGOTIM@cdc.gov.\r\n\r\nHHS/CDC Telecommunications for the hearing impaired:  TTY 770-488-2783."}</t>
  </si>
  <si>
    <t>Renewals will be based upon the conditions in the funding announcement and are subject to the availability of funds under Section 317 of the Public Health Service Act or under the Patient Protection and Affordable Care Act.</t>
  </si>
  <si>
    <t>[{"code":"program","isSelected":false},{"code":"cash","isSelected":false},{"code":"progress","isSelected":true,"description":"The reporting schedule will be based on the requirements listed in the funding opportunity announcement.  Funded applicants must provide a Monthly Progress Report within 30 days after the award and monthly thereafter.  An Annual Progress Report is due 90 days after the end of the budget period. Federal Financial Reports (SF 425) and Final Progress Report are due 90 days after the end of the budget period."},{"code":"expenditure","isSelected":false},{"code":"performanceMonitoring","isSelected":false}]</t>
  </si>
  <si>
    <t>{"isApplicable":true,"description":"In accordance with the provisions of OMB Circular No. A-133 (Revised, June 27, 2003), “Audits of States, Local Governments, and Non-Profit Organizations,” nonfederal entities that expend financial assistance of $500,000 or more in the Federal awards will have a single or a program-specific audit conducted for that year.  Nonfederal entities that expend less than $500,000 a year in Federal awards are exempt from Federal audits requirements for that year, except as noted in Circular No. A-133.   Records must be available for review or audit by appropriate officials of the Federal agency, pass-through entity, and General Accounting Office (GAO).  The grantee is to also ensure that the sub-recipients receiving CDC funds also meet these requirements (if total Federal grant or grants funds received exceed $500,000).  The grantee should include this requirement in all sub-recipient contracts."}</t>
  </si>
  <si>
    <t>(Cooperative Agreements) FY 17$238,718,050.00; FY 18 est $1,336,505.00; FY 19 est $0.00; FY 16$197,663,255.00; - Future year funding is unknown and subject to the availability of funds.</t>
  </si>
  <si>
    <t>Awards will range from approximately $25,000 to $900,000 with an average of approximately $300,000.</t>
  </si>
  <si>
    <t>Regulations governing this program are published under 42 CFR 55b.  Guidelines are available for 45 CFR 92 and HHS Grants Policy statement at http://www.ahrq.gov/fund/hhspolicy.htm.</t>
  </si>
  <si>
    <t xml:space="preserve">93.539 PPHF Capacity Building Assistance to Strengthen Public Health Immunization Infrastructure and Performance financed in part by Prevention and Public Health Funds ; 93.268 Immunization Cooperative Agreements; </t>
  </si>
  <si>
    <t xml:space="preserve">Applications will be reviewed for completeness by the Procurement and Grants Office (PGO) staff and for responsiveness jointly by the National Center for Immunization and Respiratory Diseases and PGO.  Incomplete applications and applications that are non-responsive to the eligibility criteria will not advance through the review process.  Applicants will be notified if the application did not meet submission requirements._x000D_
_x000D_
CDC will conduct a review to evaluate complete and responsive applications according to the criteria listed in Section V. Application Review Information within the individual funding announcement.  Applicants will be notified if their application did not meet program requirements._x000D_
</t>
  </si>
  <si>
    <t>Apr 28,2012</t>
  </si>
  <si>
    <t>https://beta.sam.gov/fal/9583973b4cd3492a876da6e668fc2b98/view</t>
  </si>
  <si>
    <t xml:space="preserve">Empowering Older Adults and Adults with Disabilities through Chronic Disease Self-Management Education Programs – financed by Prevention and Public Health Funds (PPHF) </t>
  </si>
  <si>
    <t xml:space="preserve">Chronic Disease Self-Management Education Programs </t>
  </si>
  <si>
    <t>{"list":[{"act":{"description":"The statutory authority for grants under this Funding Opportunity Announcement is contained in the Consolidated Appropriations Act, 2017, Pub. L. 115-31, Title II; Public Health Service Act, 42 U.S.C. §§ 300u-2 (Community Programs) and 300u-3 (Information Programs); and the Patient Protection and Affordable Care Act, 42 U.S.C. § 300u-11 (Prevention and Public Health Fund)."},"authorizationTypes":{"act":true}}]}</t>
  </si>
  <si>
    <t>The cooperative agreements are intended to increase the number of chronic disease self-management education program participants, while concurrently increasing the sustainability of these proven programs in the aging and disability networks. This funding also supports a cooperative agreement for a National Chronic Disease Self-Management Education Resource Center.</t>
  </si>
  <si>
    <t>Eligible applicants are domestic public or private non-profit entities including state and local governments, Indian tribal governments and organizations (American Indian/Alaskan Native/Native American), faith-based organizations, community-based organizations, hospitals, and institutions of higher education.</t>
  </si>
  <si>
    <t>The ultimate beneficiaries of this funding opportunity are older and disabled adults with chronic conditions residing in States, Tribes and Territories. .</t>
  </si>
  <si>
    <t>{"description":"The successful applicant will be an organization that meets the following criteria:\n1.\tProposed only evidence-based programs (including at least one CDSME program and, on an optional basis, one self-management support program) that are on the lists of pre-approved CDSME and self-management support programs in the Appendices.\n2.\tProvided signed letters of commitment from key partners and collaborators named in the proposal.\n3.\tIncluded a Budget Narrative/Justification.","isApplicable":true}</t>
  </si>
  <si>
    <t>Notification of Award will be issued to the grantee.</t>
  </si>
  <si>
    <t>As specified in guidelines published in the Funding Opportunity Announcement.</t>
  </si>
  <si>
    <t>{"awarded":"letter","description":"Grants may be made for up to a 3 year project period. Annual or fully funded budget periods maybe awarded subject to the availability of funds. Method of awarding/releasing assistance: Payment of grant expenses will be through the Payment Management System. Method of awarding/releasing assistance: by letter of credit. Method of awarding/releasing assistance: letter."}</t>
  </si>
  <si>
    <t>[{"code":"program","isSelected":true,"description":"This award requires the grantee to complete projects or activities which are funded under the Prevention and Public Health Fund (PPHF) and to report on use of PPHF funds provided through this award. Information from these reports will be made available to the public."},{"code":"cash","isSelected":false,"description":"Grantees are required to complete the federal cash transactions portion of the SF-425 within the Payment Managements System."},{"code":"progress","isSelected":true,"description":"Program Progress Reports are due semi-annually (within 30 days following each six month period), effective with the start date of the award. This report must be submitted as a “grant note” using an authorized Grant Solutions account."},{"code":"expenditure","isSelected":true,"description":"Grantees are required to submit annual financial status reports (SF 425), which are due 30 days following each twelve month reporting period. You must reconcile your cash accounts with your expenditures for the reporting period and submit a cumulative report each year. A final report is due 90 days after the expiration date of the project period and must reconcile with the final cash portion reported on line 10c."},{"code":"performanceMonitoring","isSelected":false,"description":"Grantees will be expected to develop a quality assurance plan including performance indicators and a process for ongoing performance monitoring."}]</t>
  </si>
  <si>
    <t xml:space="preserve">Records must be maintained for 3 years after submission of the final financial report._x000D_
</t>
  </si>
  <si>
    <t xml:space="preserve">(Salaries and Expenses) FY 17$8,000,000.00; FY 18 est $8,000,000.00; FY 19 Estimate Not Available  FY 16$8,000,000.00; - </t>
  </si>
  <si>
    <t>FY 2018 Range: $145,255 - $850,000</t>
  </si>
  <si>
    <t>All grantees must comply with all requirements specified for grants funded through the Prevention and Public Health fund.  Grantees also must comply with polices outlined in HHS Grants Policy Statement located at http://www.hhs.gov/asfr/ogapa/grantinformation/hhsgps107.pdf</t>
  </si>
  <si>
    <t>{"flag":"none","description":"Kristie Kulinski, U.S. Department of Health and Human Services, Administration for Community Living, Administration on Aging,\r\n330 C Street, SW, Washington, District of Columbia 20201 \r\nEmail: kristie.@acl.hhs.gov \r\nPhone: (202) 795-7379\r\n"}</t>
  </si>
  <si>
    <t>Kristie Kulinski,U.S. Department of Health and Human Services_x000D_
Administration for Community Living_x000D_
330 C Street, SW, Washington, DC 20201 Email:&lt; a href='mailto:kristie.kulinski@acl.hhs.gov'&gt;kristie.kulinski@acl.hhs.gov&lt;/a&gt;Phone: 202-795-7379;</t>
  </si>
  <si>
    <t xml:space="preserve">93.048 Special Programs for the Aging, Title IV, and Title II, Discretionary Projects; </t>
  </si>
  <si>
    <t xml:space="preserve">Cooperative agreements will be awarded on a competitive basis. Specific details for evaluating applications are published as part of the Funding Opportunity Announcement. </t>
  </si>
  <si>
    <t>May 09,2012</t>
  </si>
  <si>
    <t>https://beta.sam.gov/fal/a221f7ba631f4ea1a98601b863edb719/view</t>
  </si>
  <si>
    <t xml:space="preserve">State Public Health Approaches for Ensuring Quitline Capacity – Funded in part by Prevention and Public Health Funds (PPHF) </t>
  </si>
  <si>
    <t>{"list":[{"act":{"description":"Consolidated Appropriations Act, Fiscal Year 2012, Public Law 112-74, for the Departments of Labor, Health and Human Services, and Education and the Department of Interior and Related Agencies; and the Consolidated and Further Continuing Appropriations Act, Fiscal Year 2012, Public Law 112-55 for the United States Department of Agriculture, and Related Agencies. Title IV Section 4002 Prevention and Public Health Fund."},"authorizationTypes":{"USC":false,"act":true,"statute":false,"publicLaw":false,"executiveOrder":false}}]}</t>
  </si>
  <si>
    <t xml:space="preserve">As part of the overall effort to reduce the burden of chronic diseases and chronic disease risk factors, the Centers for Disease Control and Prevention (CDC), National Center for Chronic Disease Prevention and Health Promotion (NCCDPHP), Office on Smoking and Health (OSH) announces the opportunity to apply for funds to ensure and support state quitline capacity, in order to respond to upcoming federal initiatives such as the National Tobacco Education Campaign. http://www.cdc.gov/tobacco.  This program addresses the “Healthy People 2020” focus area of tobacco use and the goal of reducing illness, disability, and death related to tobacco use and secondhand smoke exposure.  Preventing tobacco use and helping tobacco users quit can improve the health and quality of life for Americans of all ages. People who stop smoking greatly reduce their risk of disease and premature death.  Benefits are greater for people who stop at earlier ages, but quitting tobacco use is beneficial at any age. This FOA will be a new, 2-year cooperative agreement for all states and territories that currently have a quitline. Funds will be used for the following:_x000D_
•	Address the anticipated increase in calls _x000D_
•	Expand capacity and eligibility to ensure all callers receive some form of assistance_x000D_
•	Increase efficiencies of quitline operations, such as demonstrating how they will connect to or incorporate an interactive voice recording system (IVR) at the state or federal level_x000D_
•	Incorporate technological enhancements to provide additional forms of  assistance to callers who want to quit_x000D_
•	Expand paid and earned media to promote the quitline and increase quit attempts_x000D_
•	Develop and/or implement private/public partnerships or other strategies to sustain quitline capacity._x000D_
</t>
  </si>
  <si>
    <t xml:space="preserve">Eligible applicants that can apply for this funding opportunity are listed below: Eligibility is limited to currently funded recipients under RFA-DP09-901 and RFA-DP09-902. These include state, District of Columbia, and the U.S. territorial health departments of Guam and Puerto Rico because they are the only entities with the authority to prevent and control tobacco use and which provide quitline services within the states and territories. State and territorial health departments are also uniquely qualified to address the anticipated increase in calls to quitlines due to federal media education campaigns, while expanding capacity and eligibility to ensure all callers receive some form of assistance. These agencies are also uniquely qualified to promote the quitline, increase quit attempts, and increase public and private partnerships to ensure quitline sustainability. _x000D_
</t>
  </si>
  <si>
    <t xml:space="preserve">Any State and territorial health department, and other public entities will benefit. </t>
  </si>
  <si>
    <t>{"description":"This program is covered under OMB Circular No. A-102. Applicants must download the SF424 application forms through Grants.gov/Apply. \r\nOnly the forms package directly attached to a specific Funding Opportunity Announcement (FOA) can be used. If an applicant does not have access to the Internet, or if they have difficulty accessing the forms online, contact the CDC Procurement and Grants Office Technical Information Management Section (PGOTIMS) staff. For this, or further assistance, contact PGO TIMS: Telephone (770) 488-2700, Email: PGOTIM@cdc.gov.  HHS/CDC Telecommunications for the hearing impaired: TTY 770-488-2783.\r\n"}</t>
  </si>
  <si>
    <t xml:space="preserve">Eligible applicants are required to provide measures of effectiveness that will demonstrate the accomplishment of the various identified objectives of the DP12-1214PPHF12..  Measures of effectiveness must relate to the performance goals stated in the “Purpose” section of this announcement.  Measures of effectiveness must be objective, quantitative and measure the intended outcome of the proposed program.  The measures of effectiveness must be included in the application and will be an element of the evaluation of the submitted application. All applications that are complete and responsive to this competitive funding opportunity announcement will be evaluated for programmatic and technical merit.  Applications will be reviewed for completeness by the Procurement and Grants Office (PGO) staff and for responsiveness jointly by the National Center for Chronic Disease Prevention and Health Promotion and PGO.  Incomplete applications and applications that are non-responsive to the eligibility criteria will not advance through the review process.  Applicants were notified the application did not meet submission requirements.  Technical reviews will be conducted on complete and responsive applications according to the evaluation criteria listed in funding opportunity announcement DP12-1214PPHF12. Successful applicants will receive a Notice of Award (NOA) from the CDC Procurement and Grants Office. The NOA shall be the only binding, authorizing document between the recipient and CDC. The NOA will be signed by an authorized Grants Management Officer. _x000D_
</t>
  </si>
  <si>
    <t>Renewals will be based upon the availability of funding under the Public Health Prevention Fund.</t>
  </si>
  <si>
    <t>{"awarded":"other","description":"until June 24, 2014","awardedDescription":"Notice of Award "}</t>
  </si>
  <si>
    <t>[{"code":"program","isSelected":true,"description":"Each funded applicant must provide CDC with an annual Interim Progress Report submitted via www.grants.gov:  \r\n1.\tThe interim progress report is due no less than 120 days before the end of the budget period.  The Interim Progress Report will serve as the non-competing continuation application, and must contain the following elements:\r\na.\tStandard Form (“SF”) 424S Form.\r\nb.\tSF-424A Budget Information-Non-Construction Programs.\r\nc.\tBudget Narrative.\r\nd.\tIndirect Cost Rate Agreement.\r\ne.\tProject Narrative.\r\nAdditionally, funded applicants must provide CDC with an original, plus two hard copies of the following reports: Annual progress report, due 90 days after the end of the budget period.  Information needed in an annual report includes: \r\n1\tProgress towards objectives.\r\n2\t Successes.\r\n3\tBarriers encountered.\r\n4\tTechnical Assistance and training requested.\r\nFinal performance and Federal Financial Reports (SF 425).*, no more than 120 days  after the end of each budget year.\r\n\r\n"},{"code":"cash","isSelected":false,"description":""},{"code":"progress","isSelected":true,"description":"Each funded applicant must provide CDC with an annual Interim Progress Report submitted via www.grants.gov:  \r\n1.\tThe interim progress report is due no less than 120 days before the end of the budget period.  The Interim Progress Report will serve as the non-competing continuation application, and must contain the following elements:\r\na.\tStandard Form (“SF”) 424S Form.\r\nb.\tSF-424A Budget Information-Non-Construction Programs.\r\nc.\tBudget Narrative.\r\nd.\tIndirect Cost Rate Agreement.\r\ne.\tProject Narrative.\r\nAdditionally, funded applicants must provide CDC with an original, plus two hard copies of the following reports:  Annual progress report, due 90 days after the end of the budget period.  Information needed in an annual report includes: \r\n1\tProgress towards objectives.\r\n2\tSuccesses.\r\n3\tBarriers encountered.\r\n4\tTechnical Assistance and training requested.\r\nFinal performance and Federal Financial Reports (SF 425).*, no more than 120 days  after the end of each budget year."},{"code":"expenditure","isSelected":true,"description":"Federal Financial Reports (SF 425).*, no more than 120 days  after the end of each budget year"},{"code":"performanceMonitoring","isSelected":true,"description":"Each funded applicant must provide CDC with an annual Interim Progress Report submitted via www.grants.gov:  \n1.\tThe interim progress report is due no less than 120 days before the end of the budget period.  The Interim Progress Report will serve as the non-competing continuation application, and must contain the following elements:\na.\tStandard Form (“SF”) 424S Form.\nb.\tSF-424A Budget Information-Non-Construction Programs.\nc.\tBudget Narrative.\nd.\tIndirect Cost Rate Agreement.\ne.\tProject Narrative.\nAdditionally, funded applicants must provide CDC with an original, plus two hard copies of the following reports:  Annual progress report, due 90 days after the end of the budget period.  Information needed in an annual report includes: \n1\tProgress towards objectives.\n2\tSuccesses.\n3\tBarriers encountered.\n4\tTechnical Assistance and training requested.\nFinal performance and Federal Financial Reports (SF 425).*, no more than 120 days  after the end of each budget year."}]</t>
  </si>
  <si>
    <t xml:space="preserve">Financial records, supporting documents, statistical records, and all other records pertinent to the grant program  must be kept readily available for review by personnel authorized to examine PHS grant accounts . Financial records, supporting documentation, statistical records, and all other records pertinent to an award shall be retained for a minimum of 3 years, or until completion and resolution of any audit in process or pending resolution. In all cases records must be retained until resolution of any audit questions. Property records must be retained in accordance with 45 CFR 92.42 requirements. </t>
  </si>
  <si>
    <t>(Cooperative Agreements (Discretionary Grants)) FY 17$15,395,971.00; FY 18 est $15,395,970.00; FY 19 FY 16$15,395,970.00; - FY18 supports a 12 month cost extension that extends the period of performance to 7/31/19.</t>
  </si>
  <si>
    <t>$50,000-$2,771,803.</t>
  </si>
  <si>
    <t>Karla Sneegas4770 Buford Hwy. NE, Mailstop  K-50 _x000D_
 _x000D_
, Atlanta, GA 30341 Email:&lt; a href='mailto:KSneegas@cdc.gov'&gt;KSneegas@cdc.gov&lt;/a&gt;Phone: 770-488-1221;</t>
  </si>
  <si>
    <t xml:space="preserve">Applicants will be reviewed on the following criteria._x000D_
I.	Executive Summary_x000D_
II.	Background and Need_x000D_
III.	Program Infrastructure_x000D_
IV.	Program Plan : Quitline Capacity, Media, and/or Public and Private Partnerships Recipient Activities_x000D_
V.	Monitoring and Evaluation_x000D_
VI.	Budget- Should be included in application appendices	_x000D_
Other criteria will be listed in individual funding opportunity announcements._x000D_
_x000D_
_x000D_
</t>
  </si>
  <si>
    <t>Apr 23,2012</t>
  </si>
  <si>
    <t>https://beta.sam.gov/fal/206040d62e0f477b8cfd164e69ba61bf/view</t>
  </si>
  <si>
    <t xml:space="preserve">PPHF: Racial and Ethnic Approaches to Community Health Program financed solely by Public Prevention and Health Funds </t>
  </si>
  <si>
    <t xml:space="preserve">Racial and Ethnic Approaches to Community Health (REACH) _x000D_
_x000D_
</t>
  </si>
  <si>
    <t>{"list":[{"act":{"description":"This program is authorized under section 301(a) and 317(k)(2) Public Health Service Act, 42 U.S. Code 241(a) and 247b (k) and Title IV Section 4002 of the Affordable Care Act (PPHF)"},"authorizationTypes":{"USC":false,"act":true,"statute":false,"publicLaw":false,"executiveOrder":false}}]}</t>
  </si>
  <si>
    <t>The purpose of the proposed FY2012 REACH program is to support the implementation of projects to reduce racial and ethnic health disparities. Program activities will focus on prevention of chronic diseases and conditions across multiple identified health areas, including: cardiovascular disease, diabetes, breast and cervical cancer, infant mortality, asthma, and child and adult immunizations. The program will build upon the body of knowledge from previous REACH programs. The program is designed to fund national organizations and community-based organizations to implement sustainable evidence- and practice-based strategies in targeted populations. Plans for FY2012 advance REACH’s past and successes, provide rigorous evaluation and ensure that the practice-based evidence expands. More specific goals within these broad goal areas will be provided in funding announcements.</t>
  </si>
  <si>
    <t xml:space="preserve">Applications may be submitted by State or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Eligible applicants also include public and private nonprofit organizations, for profit organizations, small, minority, women-owned businesses, universities, colleges, research institutions, hospitals, community-based organizations, faith-based organizations, Federally recognized Indian tribal governments, Indian tribes, and Indian tribal organizations.  Additional guidance may be provided in individual program announcements._x000D_
_x000D_
</t>
  </si>
  <si>
    <t xml:space="preserve">The general public will benefit from the objectives of this program. Additionally, colleges, universities, private non-profit and public nonprofit domestic organizations, research institutions, and faith-based organization, states, political subdivisions of states, local health authorities, and individuals or organizations with specialized health interests will benefit. </t>
  </si>
  <si>
    <t>{"description":"Applicants must document the need for assistance, state the objectives of the project, outline the method of operation, describe the evaluation procedures and provide a budget justification for funds requested. Costs for nonprofit recipients will be determined in accordance with HHS Regulations, 45 CFR Part 74, Subpart Q. This program is covered under OMB Circular No. A-87. \r\n\r\n","isApplicable":true}</t>
  </si>
  <si>
    <t>{"description":"Pre-application coordination is not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t>
  </si>
  <si>
    <t>An objective review panel will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CDC.  The NOA will be signed by an authorized Grants Management Officer.</t>
  </si>
  <si>
    <t xml:space="preserve">Renewals will be based upon the availability of funding and satisfactory programmatic progress.  Project period is for 5 years with a 12 month budget period.  Applications must be obtained from Grants Management Officer, Grants Management Branch, Procurement and Grants Office, Centers for Disease Control and Prevention.  Telephone:  (770) 488-2700._x000D_
_x000D_
</t>
  </si>
  <si>
    <t>{"awarded":"other","description":"Project period is for five years with a 12-month budget period.","awardedDescription":"Notice of Award"}</t>
  </si>
  <si>
    <t>[{"code":"program","isSelected":true,"description":"performance reports are required 90 days after the end of a project period. \r\n\r\n"},{"code":"cash","isSelected":false,"description":""},{"code":"progress","isSelected":true,"description":"Annual or semiannual progress reports are required. and "},{"code":"expenditure","isSelected":true,"description":"Final financial status required 90 days after the end of a project period"},{"code":"performanceMonitoring","isSelected":false,"description":""}]</t>
  </si>
  <si>
    <t xml:space="preserve">Financial records, supporting documents, statistical records, and all other records pertinent to the grant program must be kept readily available for review by personnel authorized to examine PHS grant accounts. Financial records, supporting documentation, statistical records, and all other records pertinent to an award shall be retained for a minimum of 3 years, or until completion and resolution of any audit in process or pending resolution. In all cases records must be retained until resolution of any audit questions. Property records must be retained in accordance with 45 CFR 92.42 requirements. _x000D_
_x000D_
</t>
  </si>
  <si>
    <t>(Cooperative Agreements) FY 17$23,243,874.00; FY 18 est $0.00; FY 19 est $0.00; FY 16$34,298,752.00; - This program was extended with funds budge/project period will end 2018</t>
  </si>
  <si>
    <t>Code of Federal Regulations 45 CFR Part 74.</t>
  </si>
  <si>
    <t>Sandee Coulberson4770 Buford Highway, NE., Mailstop K30, Atlanta, GA 30333 Email:&lt; a href='mailto:scoulberson@cdc.gov'&gt;scoulberson@cdc.gov&lt;/a&gt;Phone: 404-498-3058;</t>
  </si>
  <si>
    <t>May 18,2012</t>
  </si>
  <si>
    <t>https://beta.sam.gov/fal/245cbe1d0caf43838704d4ee3a07e982/view</t>
  </si>
  <si>
    <t xml:space="preserve">PPHF: Chronic Disease Innovation Grants - financed solely by Public Prevention Health Funds </t>
  </si>
  <si>
    <t>National Diabetes Prevention Program Evidence-Based Lifestyle Intervention to Prevent Type 2 Diabetes in Underserved Communities</t>
  </si>
  <si>
    <t>{"list":[{"act":{"description":"This program is authorized under the Patient Protection and Affordable Care Act of 2010, § 4201 (P.L. 111-148) and title IV Section 4002 of the Affordable Care Act (PPHF)"},"authorizationTypes":{"USC":false,"act":true,"statute":false,"publicLaw":false,"executiveOrder":false}}]}</t>
  </si>
  <si>
    <t xml:space="preserve">National Diabetes Prevention Program Evidence-Based Lifestyle Intervention to Prevent Type 2 Diabetes in Underserved Communities - The purpose of the program is to expand the National Diabetes Prevention Program, an evidence-based lifestyle change program in populations at high-risk for developing type 2 diabetes (African American; American Indian/Alaska Native; Hispanic/Latino, Low Social Economic Status; Women with a history of Gestational Diabetes). The CDC-led National Diabetes Prevention Program (National DPP) is a public-private partnership of community organizations, private insurers, employers, health care organizations, and government agencies working to deliver the type 2 diabetes prevention lifestyle change program.  It is an innovative example of linking the community and clinical sectors to cost-effectively improve health outcomes. The National DPP is focused on aligning incentives since third-party payers reimburse for health outcomes. Economic studies indicate that lifestyle change programs (costing about $400 per person) are cost effective and even cost saving by reducing the cost of treating diabetes and its complications prevented by the program.  These favorable costs are the result of employing a lower cost workforce, delivering the program in groups, and consistency in program content. The award recipients will be expected to develop, implement, market, and evaluate a comprehensive plan for scaling the National DPP lifestyle change program in select communities.  The awardees will identify and engage organizations and/or employers that have capacity to offer the National DPP lifestyle change program and facilitate the establishment of the National DPP lifestyle change program, in collaboration with these organizations and/or employers.  Awardees will also work with insurance companies to reimburse organizations offering the National DPP lifestyle change program through this cooperative agreement and work with employers and insurers to offer the National DPP lifestyle change program using pay for performance model.  Also, they may work with employers to offer the National DPP lifestyle change program as a covered benefit for employees.  The awardees will be expected to develop, implement and evaluate marketing and communications strategies to promote the National DPP lifestyle change program, educate health care providers about the program and encourage provider referrals to National DPP lifestyle change programs._x000D_
</t>
  </si>
  <si>
    <t xml:space="preserve">Eligible Applicants: Nonprofits with 501(c)(3) IRS Status (Other than Institutions of Higher Education); For-Profit Organizations;  Small, minority, and women-owned businesses; Indian/Native American Tribal Governments (Federally Recognized); Hospitals; Regional Organizations; Faith-based or Community-based Organizations._x000D_
</t>
  </si>
  <si>
    <t xml:space="preserve">The general public will benefit from the objectives of this program. More specifically, populations at high-risk for developing type 2 diabetes (African American; American Indian/Alaska Native; Hispanic/Latino, Low Social Economic Status; Women with a history of Gestational Diabetes) will benefit from the objectives of this program. _x000D_
_x000D_
</t>
  </si>
  <si>
    <t>{"environmentalImpact":{"reports":[{"isSelected":false,"reportCode":"statement"},{"isSelected":false,"reportCode":"assessment"},{"isSelected":true,"reportCode":"ExecutiveOrder12372"},{"isSelected":true,"reportCode":"otherRequired"}]},"description":"This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</si>
  <si>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{"description":"OMB Circular No. A-102 applies to this program; OMB Circular No. A-110 applies to this program; 45 CFR Part 74 applies to this program for hospitals, other nonprofit; organizations, and commercial organizations; 45 CFR Part 92 applies to this program for awards for tribal governments.\r\n\r\n"}</t>
  </si>
  <si>
    <t xml:space="preserve">All eligible applications will be initially reviewed for completeness by the Procurement and Grants Office (PGO) staff. Incomplete applications will not advance through the review process. Applicants will be notified if the application did not meet eligibility and/or published submission requirements. An objective review panel will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CDC. The NOA will be signed by an authorized Grants Management Officer. _x000D_
</t>
  </si>
  <si>
    <t>Subject to satisfactory performance as documented through semi-annual progress reports, Project Officer oversight documentation and availability of funds.</t>
  </si>
  <si>
    <t>{"awarded":"other","description":"Project periods is for 4 years with 12-month budget periods.  ","awardedDescription":"Assistance is awarded/released as Notice of Award. \r\n\r\n"}</t>
  </si>
  <si>
    <t>(Cooperative Agreements (Discretionary Grants)) FY 17$0.00; FY 18 est $0.00; FY 19 est $0.00; FY 16$0.00; - The specific amount of funding per award will be determined by proposed activities, reach, burden of disease, quality of application, and likelihood of success. _x000D_
Successful applicants serving populations within the same geographic area may be expected to communicate with other successful applicants, to prevent duplication of effort.  Throughout the project period, CDC’s commitment to continuation of awards will be conditioned on the availability of funds, evidence of satisfactory progress by the recipient (as documented in required reports), and the determination that continued funding is in the best interest of the Federal government._x000D_
_x000D_
FY13-funding for this project was completed with Basic Appropriation and another CFDA was assigned to support FY13.</t>
  </si>
  <si>
    <t xml:space="preserve">This CFDA was used for a FOA that was funded with PPHF.  </t>
  </si>
  <si>
    <t xml:space="preserve">Code of Federal Regulations 45 CFR Part 92 and 74 _x000D_
_x000D_
</t>
  </si>
  <si>
    <t>Debra Toress4770 Buford Hwy, NE, MS K10, NCCDPHP, Atlanta, GA 30333 Email:&lt; a href='mailto:djt4@cdc.gov'&gt;djt4@cdc.gov&lt;/a&gt;Phone: 770-488-1097;</t>
  </si>
  <si>
    <t>Applications will be funded in order by score and rank determined by the review panel. Other criteria will be listed in the funding opportunity announcement.</t>
  </si>
  <si>
    <t>https://beta.sam.gov/fal/611a0f3f477a4673aa1e571e1a38e08c/view</t>
  </si>
  <si>
    <t xml:space="preserve">PPHF: Early Childcare and Education Obesity Prevention Program - Obesity Prevention in Young Children - financed solely by Public Prevention and Health Funds </t>
  </si>
  <si>
    <t>Early Care and Education Statewide Collaboratives to Improve Nutrition, Breastfeeding Support, Physical Activity and Screen Time Practices for Obesity Prevention in Young Children</t>
  </si>
  <si>
    <t>{"list":[{"act":{"description":"Title IV Section 4002 Prevention and Public Health Fund Section "},"authorizationTypes":{"USC":false,"act":true,"statute":false,"publicLaw":false,"executiveOrder":false}}]}</t>
  </si>
  <si>
    <t xml:space="preserve">This program is an obesity prevention effort targeting the early care and education setting (ECE) to reach most children in the U.S. to reverse obesity trends through helping ECE providers across the nation to adopt healthier policies and practices around physical activity and nutrition, including limiting screen time and supporting breastfeeding. _x000D_
_x000D_
&amp;#8203;The ECE setting includes child care centers, day care homes (also known as family child care), Head Start and pre-kindergarten programs, including both formal and informal arrangements. _x000D_
</t>
  </si>
  <si>
    <t xml:space="preserve">Selected applicant under initial solicitations are eligible applicants for future years. </t>
  </si>
  <si>
    <t>{"description":"Applicants must document the need for assistance, state the objectives of the project, outline the method of operation, describe the evaluation procedures and provide a budget justification for funds requested. Costs for nonprofit recipients will be determined in accordance with HHS Regulations, 45 CFR Part 74, Subpart Q. ","isApplicable":true}</t>
  </si>
  <si>
    <t>Renewals will be based upon the availability of funding and satisfactory programmatic progress.  Project period is for 5 years with 12 month budget periods.  Applications must be obtained from Grants Management Officer, Grants Management Branch, Procurement and Grants Office, Centers for Disease Control and Prevention.  Telephone:  (770 488-2700.</t>
  </si>
  <si>
    <t>{"awarded":"lump","description":"Project period is for 5 years with 12 month budget periods. After awards are issued, funds are released in accordance with the payment procedure established by the grantee institution with DHHS, which may be an Electronic Transfer System or a Monthly Cost Request System"}</t>
  </si>
  <si>
    <t>[{"code":"program","isSelected":false},{"code":"cash","isSelected":false},{"code":"progress","isSelected":true,"description":"Annual or semiannual progress reports are required. . Interim reporting requirements may be delineated in the FOA."},{"code":"expenditure","isSelected":true,"description":" Final financial status and performance reports are required 90 days after the end of a project period. Interim reporting requirements may be delineated in the FOA."},{"code":"performanceMonitoring","isSelected":false}]</t>
  </si>
  <si>
    <t>{"isApplicable":true,"description":"In accordance with the provisions of OMB Circular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In addition, grants and cooperative agreements are subject to inspection and audits by DHHS and other Federal government officials. "}</t>
  </si>
  <si>
    <t>(Cooperative Agreements) FY 17$3,294,900.00; FY 18 est $0.00; FY 19 est $0.00; FY 16$3,796,359.00; - Project Period ends 9/29/2017. Program was extended for one year with funds project/budget period will end 9/2018</t>
  </si>
  <si>
    <t xml:space="preserve">est $4,000,000 </t>
  </si>
  <si>
    <t>Code of Federal Regulations 45 Code of Federal Regulations (CFR) Part 74 and PHS Grants Policy Statement No. 94-50,000 (Revised) April l, 1994.  Any other regulations governing this program are published in the application kit and identified on the notices of award.</t>
  </si>
  <si>
    <t>{"flag":"none","description":"Meredith Reynolds"}</t>
  </si>
  <si>
    <t>Linda Barnes4770 Buford Hwy NE, MS F77, Atlanta, GA 30341 Email:&lt; a href='mailto:lit2@cdc.gov'&gt;lit2@cdc.gov&lt;/a&gt;Phone: 770-488-6042;</t>
  </si>
  <si>
    <t>All applicants must be able to demonstrate the health impact of the program on the intervention population. Monitoring of the impact of the programs is mandated under Section 4201(c) (4) of the ACA, which requires that eligible entities must use funding to “conduct activities to measure changes in the prevalence of chronic disease.”  This may take the form of an assessment of one or more of the eight outcome measures in the intervention population at the beginning, in the interim and at the end of the project period.  Any additional criteria will be listed in individual funding opportunity announcements.</t>
  </si>
  <si>
    <t>Jun 09,2012</t>
  </si>
  <si>
    <t>https://beta.sam.gov/fal/15a8ff04d3e8437c840b4e85f59a45be/view</t>
  </si>
  <si>
    <t xml:space="preserve">Racial and Ethnic Approaches to Community Health: Obesity and Hypertension Demonstration Projects financed solely by Prevention and Public Health Funds </t>
  </si>
  <si>
    <t>{"list":[{"act":{"description":"This program is authorized under section 301(a) and 317(k)(2) Public Health Service Act, 42 U.S. Code 241(a) and 247b (k) and Title IV Section 4002 Prevention and Public Health Fund"},"authorizationTypes":{"USC":false,"act":true,"statute":false,"publicLaw":false,"executiveOrder":false}}]}</t>
  </si>
  <si>
    <t xml:space="preserve">The purpose of the proposed FY2012 REACH program is to support the implementation of projects to reduce racial and ethnic health disparities. Recipients funded through this FOA will develop and implement replicable and scalable strategies to assure that population-wide policy, systems, and environmental (PSE) changes to reduce obesity and hypertension also decrease health disparities in these morbid outcomes in their jurisdiction. The program will build upon the body of knowledge from previous REACH programs. The program is designed to fund organizations that have a partnership with a local community-based organization, a local public health department (or tribal organization), and a university/academic institution. Plans for FY2012 advance and expand REACH’s past program successes and ensure that the practice-based evidence expands. </t>
  </si>
  <si>
    <t>{"description":"Applicants must document the need for assistance, state the objectives of the project, outline the method of operation, describe the evaluation procedures and provide a budget justification for funds requested. Costs for nonprofit recipients will be determined in accordance with HHS Regulations, 45 CFR Part 74, Subpart Q. This program is covered under OMB Circular No. A-87. ","isApplicable":true}</t>
  </si>
  <si>
    <t>{"environmentalImpact":{"reports":[{"isSelected":false,"reportCode":"statement"},{"isSelected":false,"reportCode":"assessment"},{"isSelected":true,"reportCode":"ExecutiveOrder12372"},{"isSelected":true,"reportCode":"otherRequired"}]},"description":"Pre-application coordination is not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Environmental impact information is not required for this program.  \r\n\r\n"}</t>
  </si>
  <si>
    <t>{"description":"This program is covered under OMB Circular No. A-102. This program is covered under OMB Circular No. A-110. Information on the submission of applications may be obtained from the Grants Management Officer, Grants Management Branch, Procurement and Grants Office, Centers for Disease Control and Prevention. Telephone: (770) 488-2700. The standard application forms must be used for this program as furnished by the Public Health Service and requirement by OMB Circular No. A-110 for nongovernmental applicants. "}</t>
  </si>
  <si>
    <t>Renewals will be based upon the availability of funding and satisfactory programmatic progress.  Project period is for 5 years with a 12 month budget period.  Applications must be obtained from Grants Management Officer, Grants Management Branch, Procurement and Grants Office, Centers for Disease Control and Prevention.  Telephone:  (770) 488-2700.</t>
  </si>
  <si>
    <t>{"awarded":"lump","description":"Project period is for five years with a 12-month budget period."}</t>
  </si>
  <si>
    <t>[{"code":"program","isSelected":false,"description":""},{"code":"cash","isSelected":false,"description":""},{"code":"progress","isSelected":true,"description":"Annual or semiannual progress reports are required. Final financial status and performance reports are required 90 days after the end of a project period. "},{"code":"expenditure","isSelected":true,"description":"Final financial status reports are required 90 days after the end of a project period"},{"code":"performanceMonitoring","isSelected":false,"description":""}]</t>
  </si>
  <si>
    <t xml:space="preserve">Records:  Financial records, supporting documents, statistical records, and all other records pertinent to the grant program must be kept readily available for review by personnel authorized to examine PHS grant accounts. Financial records, supporting documentation, statistical records, and all other records pertinent to an award shall be retained for a minimum of 3 years, or until completion and resolution of any audit in process or pending resolution. In all cases records must be retained until resolution of any audit questions. Property records must be retained in accordance with 45 CFR 92.42 requirements. </t>
  </si>
  <si>
    <t>(Cooperative Agreements) FY 17$0.00; FY 18 est $0.00; FY 19 est $0.00; FY 16$0.00; - This is a 36-month budget/project period all funding received in FY12_x000D_
_x000D_
This program ended in 9/29/2015</t>
  </si>
  <si>
    <t xml:space="preserve">Range and Average of Financial Assistance:  Expected:_x000D_
1,500,000 – 4,000,000 _x000D_
_x000D_
</t>
  </si>
  <si>
    <t>Applications will be funded to ensure the inclusion of a range of geographic area, types of strategies and outcome measures, communities of varying sizes, and inclusion of populations and areas with a high burden of chronic diseases. Applicants are required to demonstrate a partnership with a local community-based organization, local public health department (or tribal organization), and a university/academic partner. Applications may be selected to ensure that populations and geographic areas with the highest burden of disease and/or health disparities are reached. Additional criteria will be listed in individual funding opportunity announcements.</t>
  </si>
  <si>
    <t>https://beta.sam.gov/fal/70968427d6c8492296b7a14cfc0006ec/view</t>
  </si>
  <si>
    <t xml:space="preserve">PPHF: Breast and Cervical Cancer Screening Opportunities for States, Tribes and Territories solely financed by Prevention and Public Health Funds </t>
  </si>
  <si>
    <t xml:space="preserve">Breast and Cervical Cancer Screening Opportunities through the National Breast and Cervical Cancer Early Detection Program (NBCCEDP) - PPHF Funds (DP12-1218)_x000D_
_x000D_
</t>
  </si>
  <si>
    <t>The purpose of this FOA is to enhance and leverage existing organized systems for breast and cervical cancer screening to provide high quality screening with tracking and follow-up including patient navigation to low income, uninsured and under-insured women. This FOA will leverage the existing infrastructure and organized delivery system of the NBCCEDP.</t>
  </si>
  <si>
    <t>Eligibility is limited to the currently funded states or their bona fide agents, tribal and territorial recipients under CDC-RFA-DP12-1205 . Cancer Prevention and Control Programs for State, Territorial and Tribal Organizations</t>
  </si>
  <si>
    <t>The general public will benefit from the objectives of this program. Additionally states, tribes and territories funded under DP12-1205 will benefit from this program.</t>
  </si>
  <si>
    <t>{"environmentalImpact":{"reports":[{"isSelected":false,"reportCode":"statement"},{"isSelected":false,"reportCode":"assessment"},{"isSelected":true,"reportCode":"ExecutiveOrder12372"},{"isSelected":true,"reportCode":"otherRequired"}]},"description":"Pre-application coordination is not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  Environmental impact information is not required for this program.  "}</t>
  </si>
  <si>
    <t>A technical review panel will evaluate complete and responsive applications according to the evaluation criteria listed in funding opportunity announcement. Successful applicants will receive a Notice of Award (NOA) from the CDC Procurement and Grants Office. The NOA shall be the only binding, authorizing document between the recipient and CDC.  The NOA will be signed by an authorized Grants Management Officer.</t>
  </si>
  <si>
    <t>Renewals will be based upon the availability of funding and satisfactory programmatic progress.  Project period is for 1 year with a 12 month budget period.  Applications must be obtained from Grants Management Officer, Grants Management Branch, Procurement and Grants Office, Centers for Disease Control and Prevention.  Telephone:  (770) 488-2700.</t>
  </si>
  <si>
    <t>{"awarded":"lump","description":"Project period is for 1 year with a 12-month budget period. Assistance is awarded through Payment Management System (PMS)."}</t>
  </si>
  <si>
    <t>[{"code":"program","isSelected":true,"description":"Annual or semiannual progress reports are required. Final financial status and performance reports are required 90 days after the end of a project period"},{"code":"cash","isSelected":true,"description":"Final financial status reports are required 90 days after the end of a project period"},{"code":"progress","isSelected":true,"description":"Annual or semiannual progress reports are required. Final performance reports are required 90 days after the end of a project period"},{"code":"expenditure","isSelected":true,"description":"Final financial status reports are required 90 days after the end of a project period"},{"code":"performanceMonitoring","isSelected":false,"description":""}]</t>
  </si>
  <si>
    <t xml:space="preserve">(Cooperative Agreements) FY 17$0.00; FY 18 est $0.00; FY 19 est $0.00; FY 16$0.00; - This component will not be funding with PPHF. </t>
  </si>
  <si>
    <t xml:space="preserve"> Expected Approximately: $15,000 - $700,000 (estimated based on availability of funds).</t>
  </si>
  <si>
    <t>{"list":[{"fiscalYear":2016,"description":"N/A $0 - Funds not available"},{"fiscalYear":2017,"description":"N/A"}],"isApplicable":true}</t>
  </si>
  <si>
    <t>Code of Federal   Regulations 45 CFR Part 92.</t>
  </si>
  <si>
    <t>Faye L Wong,4770 Buford Highway, Mailstop F76, Atlanta, GA 30341 Email:&lt; a href='mailto:FWong@cdc.gov'&gt;FWong@cdc.gov&lt;/a&gt;Phone: (770)  488-4880;</t>
  </si>
  <si>
    <t xml:space="preserve">93.919 Cooperative Agreements for State-Based Comprehensive Breast and Cervical Cancer Early Detection Programs; </t>
  </si>
  <si>
    <t xml:space="preserve">Applications will be funded to ensure that women are screened for breast and cervical cancer with priority on low-income, under-served women in priority populations and will ensure that high quality breast and cervical cancer screening services are assured consistent with current clinical guidelines/protocols for screening, follow-up and referral to treatment. Applicants are required to demonstrate their ability to achieve screening targets utilizing the existing breast and cervical cancer screening programs in their jurisdictions. Additional criteria will be listed in individual funding opportunity announcements._x000D_
_x000D_
</t>
  </si>
  <si>
    <t>Jun 15,2012</t>
  </si>
  <si>
    <t>https://beta.sam.gov/fal/b24d9fcaa4cd4cf9a0ac1eeabae54acc/view</t>
  </si>
  <si>
    <t>PPHF: Health Care Surveillance/Health Statistics – Surveillance Program Announcement: Behavioral Risk Factor Surveillance System Financed in Part by Prevention and Public Health Fund</t>
  </si>
  <si>
    <t>Behavioral Risk Factor Surveillance System (BRFSS)</t>
  </si>
  <si>
    <t>{"list":[{"act":{"description":"Section 301 of the Public Health Service Act (as amended), "},"authorizationTypes":{"USC":false,"act":true,"statute":false,"publicLaw":false,"executiveOrder":false}}]}</t>
  </si>
  <si>
    <t xml:space="preserve">The purpose of this program is to provide assistance to State and Territorial Health Departments to maintain and expand:_x000D_
1)  Specific health surveillance using telephone and multi-mode survey methodology for the behaviors of the general population that contribute to the occurrences and prevention of chronic diseases, injuries, and other public health threats;_x000D_
2)   The collection, analysis, and dissemination of BRFSS data to State and Territorial Health Department Categorical Programs for their use in assessing trends, directing program planning, evaluating program priorities, developing policy, and targeting relevant population groups._x000D_
Specifically, this program will:_x000D_
A.   Add questions specifically on health care access and use to the 2013 and 2014 Behavioral Risk Factor Surveillance System (BRFSS) questionnaires to measure the effect of ACA on the population;_x000D_
B.  Increase the BRFSS landline sample size to restore the number of completed interviews achieved to 2011 levels. BRFSS programs should develop plans for increasing their sample size of their 2013 surveys which will increase the number of completed interviews achieved which will increase the precision of estimates in small areas and sub-populations;_x000D_
C.  Increase the proportion of cell phone interviews completed on the 2013 BRFSS survey to maintain coverage and validity – achieving at least a 25% completed interview rate by cell phone mode._x000D_
</t>
  </si>
  <si>
    <t>Eligibility includes all 50 states, Washington D.C., Puerto Rico, the U.S. Virgin Islands, Guam, American Samoa, Palau, and the Federated States of Micronesia, who are currently funded through the Behavioral Risk Factor Surveillance System (BRFSS) Funding Opportunity Announcements (CDC-RFA-SO11-1101 and CDC-RFA-SO11-1102).</t>
  </si>
  <si>
    <t>Any U.S. State, political subdivision, and U.S. Territories as described above.</t>
  </si>
  <si>
    <t>{"description":"Applicants should document a detailed work plan for meeting the objectives of the project, outline their method of operation, describe their evaluation procedures, and provide a budget with justification of funds requested. Applicants must comply with Administrative Requirements (ARs) outlined in 45 CFR Part 74 or Part 92 as appropriate.","isApplicable":true}</t>
  </si>
  <si>
    <t>{"description":"Applicants must download the SF424 (R&amp;R) application package associated with this supplemental funding opportunity from www.Grants.gov. If access to the internet is not available or if the applicant encounters difficulty accessing the forms on-line, contact the HHS/CDC Procurement and grants Office Technical Information Management Section (PGOTIMS) staff at (770) 477-2700 for further instructions. \r\nHHS/CDC Telecommunications for the hearing impaired or disabled is available at TTY 1-888-232-6348.\r\nIf an applicant encounters technical difficulties with www.Grants.gov, the applicant should contact Grants.gov Customer Service. The Grants.gov Contact Center is available 24 hours a day, 7 days a week, with the exception of all Federal Holidays. The Contact Center provides customer service to the applicant community. The extended hours will provide applicants support around the clock, ensuring the best possible customer service is received any time it is needed. Applicants can reach the Grants.gov Support Center at 1-800-518-4726 or by e-mail at support@grants.gov. Submissions sent by e-mail, fax, CD’s or thumb drives of applications will not be accepted.\r\n"}</t>
  </si>
  <si>
    <t xml:space="preserve">Eligible applications will be jointly reviewed for responsiveness by the National Center for Chronic Disease Prevention and Health Promotion and the CDC Procurement and Grants Office. Incomplete applications and applications that are non-responsive will not advance through the review process. Recipients will be notified in writing of the results._x000D_
A technical review panel within the Population Health Surveillance Branch (PHSB), Division of Population Health (DPH), National Center for Chronic Disease Prevention and Health Promotion (NCCDPHP), CDC, will evaluate complete and responsive supplemental applications according to the published review criteria. Successful applicants will receive a Notice of Award (NoA) from the CDC Procurement and Grants Office. The NoA shall be only binding, authorizing document between the recipient and the CDC. The NoA will be signed by an authorized Grants Management Officer and e-mailed to the program director. A hard copy of the NoA will be mailed to the recipient fiscal officer identified in the application. Unsuccessful recipients will receive notification of the results of the application review by mail._x000D_
</t>
  </si>
  <si>
    <t>21-45 days after application submission deadline</t>
  </si>
  <si>
    <t>Renewals will be based on the conditions in the supplemental funding announcement and are subject to the availability of funds under Section 301 of the Public Health Service Act (as amended) and Section 4002 of the Patient Protection and Affordable Care Act, Public Law 111-148.</t>
  </si>
  <si>
    <t>{"awarded":"other","description":"Financial assistance is available for a 12-month budget period and a 22-month project period","awardedDescription":"Funds will be awarded as a lump sum through a Notice of Award (NoA) from the agency Procurement and Grants Office. "}</t>
  </si>
  <si>
    <t>[{"code":"program","isSelected":true,"description":"Federal Funding Accountability and Transparency Act of 2006 (FFATA): Public Law 109-282, the Federal Funding Accountability and Transparency Act of 2006 as amended (FFATA), requires full disclosure of all entities and organizations receiving Federal funds including grants, contracts, loans and other assistance and payments through a single publicly accessible web site, www.USASpending.gov. The Web site includes information on each Federal financial assistance award and contract over $25,000, including such information as:\r\n1.\tThe name of the entity receiving the award\r\n2.\tThe amount of the award\r\n3.\tInformation on the award including transaction type, funding agency, etc.\r\n4.\tThe location of the entity receiving the award\r\n5.\tA unique identifier of the entity receiving the award; and\r\n6.\tNames and compensation of highly-compensated officers (as applicable)\r\nCompliance with this law is primarily the responsibility of the Federal agency. However, two elements of the law require information to be collected and reported by recipients: 1) information on executive compensation when not already reported through the Central Contractor Registry; and 2) similar information on all sub-awards/subcontracts/consortiums over $25,000.\r\nFor the full text of the requirements under the Federal Funding Accountability and Transparency Act of 2006, please view the following web site: http://frwebgate.access.gpo.gov/cgi-bin/getdoc.cgi?dbname=109_cong_bills&amp;docid=f.s2590enr.txt.pdf. \r\n\r\n"},{"code":"cash","isSelected":false},{"code":"progress","isSelected":true,"description":"Federal Funding Accountability and Transparency Act of 2006 (FFATA): Public Law 109-282, the Federal Funding Accountability and Transparency Act of 2006 as amended (FFATA), requires full disclosure of all entities and organizations receiving Federal funds including grants, contracts, loans and other assistance and payments through a single publicly accessible web site, www.USASpending.gov. The Web site includes information on each Federal financial assistance award and contract over $25,000, including such information as:\r\n1.\tThe name of the entity receiving the award\r\n2.\tThe amount of the award\r\n3.\tInformation on the award including transaction type, funding agency, etc.\r\n4.\tThe location of the entity receiving the award\r\n5.\tA unique identifier of the entity receiving the award; and\r\n6.\tNames and compensation of highly-compensated officers (as applicable)\r\nCompliance with this law is primarily the responsibility of the Federal agency. However, two elements of the law require information to be collected and reported by recipients: 1) information on executive compensation when not already reported through the Central Contractor Registry; and 2) similar information on all sub-awards/subcontracts/consortiums over $25,000.\r\nFor the full text of the requirements under the Federal Funding Accountability and Transparency Act of 2006, please view the following web site: http://frwebgate.access.gpo.gov/cgi-bin/getdoc.cgi?dbname=109_cong_bills&amp;docid=f.s2590enr.txt.pdf. \r\n"},{"code":"expenditure","isSelected":true,"description":"Federal Funding Accountability and Transparency Act of 2006 (FFATA): Public Law 109-282, the Federal Funding Accountability and Transparency Act of 2006 as amended (FFATA), requires full disclosure of all entities and organizations receiving Federal funds including grants, contracts, loans and other assistance and payments through a single publicly accessible web site, www.USASpending.gov. The Web site includes information on each Federal financial assistance award and contract over $25,000, including such information as:\r\n1.\tThe name of the entity receiving the award\r\n2.\tThe amount of the award\r\n3.\tInformation on the award including transaction type, funding agency, etc.\r\n4.\tThe location of the entity receiving the award\r\n5.\tA unique identifier of the entity receiving the award; and\r\n6.\tNames and compensation of highly-compensated officers (as applicable)\r\nCompliance with this law is primarily the responsibility of the Federal agency. However, two elements of the law require information to be collected and reported by recipients: 1) information on executive compensation when not already reported through the Central Contractor Registry; and 2) similar information on all sub-awards/subcontracts/consortiums over $25,000.\r\nFor the full text of the requirements under the Federal Funding Accountability and Transparency Act of 2006, please view the following web site: http://frwebgate.access.gpo.gov/cgi-bin/getdoc.cgi?dbname=109_cong_bills&amp;docid=f.s2590enr.txt.pdf. \r\n"},{"code":"performanceMonitoring","isSelected":true,"description":"Federal Funding Accountability and Transparency Act of 2006 (FFATA): Public Law 109-282, the Federal Funding Accountability and Transparency Act of 2006 as amended (FFATA), requires full disclosure of all entities and organizations receiving Federal funds including grants, contracts, loans and other assistance and payments through a single publicly accessible web site, www.USASpending.gov. The Web site includes information on each Federal financial assistance award and contract over $25,000, including such information as:\r\n1.\tThe name of the entity receiving the award\r\n2.\tThe amount of the award\r\n3.\tInformation on the award including transaction type, funding agency, etc.\r\n4.\tThe location of the entity receiving the award\r\n5.\tA unique identifier of the entity receiving the award; and\r\n6.\tNames and compensation of highly-compensated officers (as applicable)\r\nCompliance with this law is primarily the responsibility of the Federal agency. However, two elements of the law require information to be collected and reported by recipients: 1) information on executive compensation when not already reported through the Central Contractor Registry; and 2) similar information on all sub-awards/subcontracts/consortiums over $25,000.\r\nFor the full text of the requirements under the Federal Funding Accountability and Transparency Act of 2006, please view the following web site: http://frwebgate.access.gpo.gov/cgi-bin/getdoc.cgi?dbname=109_cong_bills&amp;docid=f.s2590enr.txt.pdf. \r\n"}]</t>
  </si>
  <si>
    <t>Records must follow the Records Management protocols.</t>
  </si>
  <si>
    <t xml:space="preserve">(Cooperative Agreements) FY 17$15,795,015.00; FY 18 est $17,278,605.00; FY 19 est $0.00; FY 16$4,000,000.00; - Future year funding is subject to availability of funds._x000D_
_x000D_
</t>
  </si>
  <si>
    <t>Awards will range from approximately $50,000 through $125,000 with an average award of approximately $80,000 for FY12._x000D_
Awards will range from approximately $50,000 through $100,000 with an average award of approximately $68,000 for FY13.</t>
  </si>
  <si>
    <t xml:space="preserve">Regulations governing this program are published under 45 Code of Federal Regulations (CFR) Part 74 or Part 92, as appropriate. For competing supplements, Administrative Regulations (ARs) remain in effect as published in the original funding announcement. For more information on the Code of Federal Regulations , see the National Archives and Records Administration at the following Internet address: http://www.access.gpo.gov/nara/cfr-table-search.html. </t>
  </si>
  <si>
    <t>Rosalyn Bell4602 Buford Hwy
Mail Stop: F-78, Atlanta, GA 30341 Email:&lt; a href='mailto:aii9@cdc.gov'&gt;aii9@cdc.gov&lt;/a&gt;Phone: 7704884588;</t>
  </si>
  <si>
    <t xml:space="preserve">Applications will be reviewed for completeness by the Procurement and Grants Office (PGO) staff and for responsiveness jointly by the National Center for Chronic Disease Prevention and Health Promotion and PGO. Incomplete applications and applications that are non-responsive to the eligibility criteria will not advance through the review process. Applicants will be notified if the application did not meet submission requirements._x000D_
CDC will conduct a review to evaluate complete and responsive applications according to the criteria listed in Section V. Application Review Information within the supplemental funding opportunity announcement. Applicants will be notified if their application did not meet program requirements.   _x000D_
</t>
  </si>
  <si>
    <t>Jun 29,2012</t>
  </si>
  <si>
    <t>https://beta.sam.gov/fal/a6ae8953106343e0a270fee09da19dbc/view</t>
  </si>
  <si>
    <t>Elder Abuse Prevention Interventions Program</t>
  </si>
  <si>
    <t>Elder Abuse Prevention Intervention Projects</t>
  </si>
  <si>
    <t>{"list":[{"act":{"description":"Section 2042 of the Patient Protection and Affordable Care Act, Section 411 of the Older Americans Act, and Section 4002 of the Affordable Care Act (PPHF)"},"authorizationTypes":{"act":true}}]}</t>
  </si>
  <si>
    <t>To develop, implement, and evaluate successful or promising interventions, practices, and programs to prevent elder abuse, neglect, and exploitation, including adult protective services programs. Through this program, ACL hopes to demonstrate how existing research can be used to craft new, useful programs to address elder abuse, neglect, and exploitation and improve and enhance adult protective services programming.</t>
  </si>
  <si>
    <t>Eligible entities for grants authorized under Section 411 of the Older Americans Act are: domestic public or private non-profit entities including state and local governments, Indian tribal governments and organizations (American Indian/Alaskan Native/Native American), faith-based organizations, community-based organizations, hospitals, and institutions of higher education, are eligible.  For grants authorized under Section 2042 of the Patient Protection and Affordable Care Act, state government entities are eligible to apply.</t>
  </si>
  <si>
    <t>{"description":"The application must include a letter of commitment from identified partners, with specific details on how the partner will substantively contribute to the achievement of the project's goals and objectives.  Letters of intent apply are requested. ","isApplicable":true}</t>
  </si>
  <si>
    <t>{"description":"Application materials will be published on the Grants.gov website (http://www.grants.gov ) or the AoA website ( http://www.aoa.gov/AoARoot/Grants/Funding/index.aspx ).\r\n\r\nACL/AoA is requiring applications for all announcements to be submitted electronically through http://www.grants.gov."}</t>
  </si>
  <si>
    <t>Merit review of all applications and issuance of a Notice of Award to the grantee.</t>
  </si>
  <si>
    <t>{"types":{"moe":true,"formula":false,"matching":true},"formula":{"title":"","chapter":"","part":"","subPart":"","publicLaw":"","description":""},"matching":{"requirementFlag":"voluntary","percent":"25","description":""},"moe":{"description":""}}</t>
  </si>
  <si>
    <t>{"awarded":"letter","description":"Cooperative agreements will be made for up to a 3 year period, depending upon funding availability. Grant extensions are available and may be requested from the grantee’s Project Officer. "}</t>
  </si>
  <si>
    <t>[{"code":"program","isSelected":false,"description":"Grantees will also be expected to comply with new reporting requirements related to the Prevention and Public Health Fund. "},{"code":"cash","isSelected":true,"description":"Grantees are required to complete the federal cash transactions portion of the SF-425 within the Payment Managements System as identified in their award documents through the life of the grant."},{"code":"progress","isSelected":true,"description":"Semi-annual progress reports are required."},{"code":"expenditure","isSelected":true,"description":"The fully completed SF-425 is required as denoted in the Notice of Award terms and conditions. Semi-annual progress reports is required."},{"code":"performanceMonitoring","isSelected":true,"description":"Grantees will be expected to work through AoA project officers to report on data for the purposes of a multi- component evaluation."}]</t>
  </si>
  <si>
    <t>Records must be maintained for 3 years after submission of the final financial report.</t>
  </si>
  <si>
    <t>(Cooperative Agreements (Discretionary Grants)) FY 17$7,748,535.00; FY 18 est $8,317,646.00; FY 19 est $6,500,000.00; FY 16$0.00; - not available</t>
  </si>
  <si>
    <t>FY2017: 5 New Awards (Range $176,850 - $492,500); 20 Continuation Awards (Range $100,000 - $488,550)
FY2018: 22 New Awards (Range $75,000 - $500,000); 5 Continuation Awards (Range $186,021 - $581,780)
FY2019: 5 New Awards (Range $150,000 - $500,000); 22 Continuation Awards (Range $75,000 - $500,000)</t>
  </si>
  <si>
    <t>Program Information:  https://www.acl.gov/node/16 and https://www.acl.gov/node/564
Grantees also must comply with polices outlined in HHS Grants Policy Statement located at http://www.hhs.gov/asfr/ogapa/grantinformation/hhsgps107.pdf</t>
  </si>
  <si>
    <t>Stephanie WhittierEliasonAdministration on Aging_x000D_
Administration for Community Living_x000D_
330 C Street, SW, Washington, DC 20201 Email:&lt; a href='mailto:Stephanie.WhittierEliason@acl.hhs.gov'&gt;Stephanie.WhittierEliason@acl.hhs.gov&lt;/a&gt;Phone: 202-795-7467;</t>
  </si>
  <si>
    <t>Cooperative agreements will be awarded on a competitive basis. Specific details for evaluating applications are published as part of the program announcement. Major emphases are: 1) documented need, 2) expected reach , outcomes and impact , 3) organizational capacity, 4) coordination and partnerships, and 5) strong basis in evidence or theory.</t>
  </si>
  <si>
    <t>Jun 13,2012</t>
  </si>
  <si>
    <t>https://beta.sam.gov/fal/3a7e2ddc5b0f452c821fdaa55543474a/view</t>
  </si>
  <si>
    <t xml:space="preserve">PPHF Cooperative Agreements for Prescription Drug Monitoring Program Electronic Health Record (EHR) Integration and Interoperability Expansion </t>
  </si>
  <si>
    <t>PPHF-2012: PDMP EHR Integration and Interoperability (TI-12-011)</t>
  </si>
  <si>
    <t>{"list":[{"act":{"description":"PDMP EHR Integration and Interoperability cooperative agreements are authorized under Section 509 of the Public Health Service Act, as amended, and are financed by 2012 Prevention and Public Health Funds (PPHF-2012).  This announcement addresses Healthy People 2020 Substance Abuse Topic Area HP 2020-SA.  "},"authorizationTypes":{"act":true}}]}</t>
  </si>
  <si>
    <t xml:space="preserve">The purpose of this program is to: 1) improve real-time access to PDMP data by integrating PDMPs into existing technologies like EHRs, in order to improve the ability of State PDMPs to reduce the nature, scope, and extent of prescription drug abuse; and 2) strengthen State PDMPs that are currently operational by providing resources to make the changes necessary to increase interoperability of State PDMPs. </t>
  </si>
  <si>
    <t xml:space="preserve">Grant funds will enable States to integrate their PDMPs into EHR and other health information technology systems to expand utilization by increasing the production and distribution of unsolicited reports and alerts to prescribers and dispensers of prescription data. Grant funds will also be used by States to allow for modification of their systems to expand interoperability. </t>
  </si>
  <si>
    <t xml:space="preserve">Eligible applicants are the immediate office of the Chief Executive (e.g., Governor) in the 49 States and 1 U.S. territory (i.e., Guam) that have enacted legislation or regulations that permit the following: implementation of a State PDMP; imposition of appropriate penalties for the unauthorized use and disclosure of information maintained in the program; and ability to share PDMP data (de-identified or anonymized) with CDC for research purposes.  Eligibility is limited to States/Territory with enacted PDMP legislation because only these States/Territory have the capability to collect the required information and make that information available to prescribers, dispensers, and under controls, other States.  PDMPs that are not actively collecting information cannot link their systems to EHRs or share information with other State PDMPs. Due to State laws establishing PDMPs, privacy, confidentiality, security, and other limitations on PDMPs, PDMP EHR Integration and Interoperability grants are limited to State and applicable territorial government entities.  _x000D_
_x000D_
</t>
  </si>
  <si>
    <t>{"description":"nature of this project:   An operational PDMP is one that is collecting data and responding to authorized request for reports.","isApplicable":true}</t>
  </si>
  <si>
    <t>{"description":"Applicants must download the SF-424 application forms through http://www.samhsa.gov/grants/apply.aspx.  \r\n\r\nOnly the forms package directly attached to a specific Request for Applications (RFA) can be used. "}</t>
  </si>
  <si>
    <t xml:space="preserve">Applications are awarded based on the outcomes of the SAMHSA peer review and CSAT National Advisory Council review, and approval by the Administrator, SAMHSA. Grants are awarded directly by SAMHSA to the applicant organization. _x000D_
_x000D_
</t>
  </si>
  <si>
    <t>{"flag":"yes","list":[{"start":"2012-06-28","end":"2012-07-31","description":"Application are due by July 31, 2012 "}]}</t>
  </si>
  <si>
    <t>{"awarded":"lump","description":"This program will be funded through one-year Prevention and Public Health Funds.  "}</t>
  </si>
  <si>
    <t>[{"code":"program","isSelected":true,"description":"All SAMHSA grantees are required to collect and report certain data so that SAMHSA can meet its obligations under the Government Performance and Results Modernization Act of 2010 (GPRA).\r\n\r\nThe following GPRA measures have been established for this program:\r\n•\tNumber of providers registered with the PDMP;\r\n•\tNumber of physicians, pharmacists, and other healthcare providers using the PDMP;\r\n•\tNumber of providers from other states requesting PDMP reports;\r\n•\tNumber of unsolicited reports sent to licensure boards and law enforcement (where applicable);\r\n•\tAn increase in the number of referrals to substance abuse treatment providers as a result of using the State PDMP;\r\n•\tPercentage of professional partnerships with other healthcare providers that are established (i.e., with substance abuse treatment providers and primary care providers) as a result of using the State PDMP;\r\n•\tNumber of unsolicited (proactive) reports sent to practitioners; and \r\n•\tNumber of EHR or other health information technology systems that have incorporated PDMP data\r\n"},{"code":"cash","isSelected":false,"description":""},{"code":"progress","isSelected":true,"description":"Grantees must periodically review the performance data they report to SAMHSA (as required above) and assess their progress and use this information to improve management of their grant projects. The assessment should be designed to help you determine whether you are achieving the goals, objectives and outcomes you intend to achieve and whether adjustments need to be made to your project. You will be required to report on your progress achieved, barriers encountered, and efforts to overcome these barriers in a performance assessment report to be submitted at least annually. At a minimum, your performance assessment should include the required performance measures identified above. \r\nOutcome Questions:\r\n•\tWhat was the effect of intervention on key outcome goals?  \r\n•\tWhat program/contextual/cultural factors were associated with outcomes?  \r\n•\tWhat individual factors were associated with outcomes?  \r\n•\tHow durable were the effects? \r\nProcess Questions: \r\n•\tHow closely did implementation match the plan?  \r\n•\tWhat types of changes were made to the originally proposed plan? \r\n•\tWhat led to the changes in the original plan?  \r\n•\tWhat effect did the changes have on the planned intervention and performance assessment?"},{"code":"expenditure","isSelected":false,"description":""},{"code":"performanceMonitoring","isSelected":true,"description":"Grantees will be required to report on progress achieved, barriers encountered, and efforts to overcome these barriers in a performance assessment report to be submitted at least annually."}]</t>
  </si>
  <si>
    <t>Records must be retained for at least 3 years; SAMHSA has the right to disallow costs and recover funds on the basis of a later audit or other review;  records shall be retained beyond the 3 year period for that reason.</t>
  </si>
  <si>
    <t>(Cooperative Agreements) FY 16$0.00; FY 17 est $0.00; FY 18 est $0.00; - Multi-year funding for a total of two 12 month incremental periods within a two year/24 month project period.</t>
  </si>
  <si>
    <t>{"flag":"none","description":"For questions about program issues contact: \n\tProject Officer\n\tDivision of Pharmacologic Therapies   \n\tCenter for Substance Abuse Treatment       \n\tSubstance Abuse and Mental Health Services Administration\n         \t5600 Fishers Lane\n                Rockville, MD 20857\n\t         (240) 276-0545\n    \t    \n  \nFor questions on grants management and budget issues contact: \nEileen Bermudez\nOffice of Financial Resources, Division of Grants Management\t\nSubstance Abuse and Mental Health Services Administration\n1 Choke Cherry Road\nRoom 7-1079\nRockville, Maryland 20857\n(240) 276-1412\neileen.bermudez@samhsa.hhs.gov"}</t>
  </si>
  <si>
    <t>Roger George5600 Fisher Lane , Rockville, MD 20857 Email:&lt; a href='mailto:roger.george@samhsa.hhs.gov'&gt;roger.george@samhsa.hhs.gov&lt;/a&gt;Phone: 2402761418;</t>
  </si>
  <si>
    <t xml:space="preserve">1.	EVALUATION CRITERIA_x000D_
The Project Narrative describes what you intend to do with your project and includes the Evaluation Criteria in Sections A-E below.  Your application will be reviewed and scored according to the quality of your response to the requirements in Sections A-E.  _x000D_
•	In developing the Project Narrative section of your application, use these instructions, which have been tailored to this program.  _x000D_
•	The Project Narrative (Sections A-E) together may be no longer than 25 pages._x000D_
•	You must use the five sections/headings listed below in developing your Project Narrative.  You must place the required information in the correct section, or it will not be considered.  Your application will be scored according to how well you address the requirements for each section of the Project Narrative.  _x000D_
•	Reviewers will be looking for evidence of cultural competence in each section of the Project Narrative, and will consider how well you address the cultural competence aspects of the evaluation criteria when scoring your application.  SAMHSA’s guidelines for cultural competence can be found on the SAMHSA Web site at http://www.samhsa.gov/grants/apply.aspx at the bottom of the page under “Resources for Grant Writing.”_x000D_
•	The Supporting Documentation you provide in Sections F-I and Attachments 1 and 2 will be considered by reviewers in assessing your response, along with the material in the Project Narrative.  _x000D_
•	The number of points after each heading is the maximum number of points a review committee may assign to that section of your Project Narrative.  Although scoring weights are not assigned to individual bullets, each bullet is assessed in deriving the overall Section score._x000D_
Section A:	Statement of Need (10 points)_x000D_
•	Indicate if your State has established interoperability or integration of your PDMP into EHR systems. _x000D_
•	If it has not, discuss the need to implement either system to improve your State’s ability to reduce prescription drug use.  Explain why interoperability is needed and how use and effectiveness will be improved by linking to EHR systems.  _x000D_
•	Describe the service gaps, barriers, and other problems related to the need for enhanced interoperability and EHR integration.  _x000D_
Section B:	Proposed Approach (30 points)_x000D_
•	Describe the purpose of the proposed project, including a clear statement of its goals and objectives. These must relate to the performance measures you identify in Section E, Performance Assessment and Data._x000D_
•	Describe how achievement of goals will expand interoperability and enable PDMP integration into EHR. _x000D_
•	Describe the proposed project activities, how they meet your PDMP needs, and how they relate to your goals and objectives. These should align with Section I-2, Expectations._x000D_
•	Provide a chart or graph depicting a realistic time line for the entire project period showing key activities, milestones, and responsible staff. [Note: The time line should be part of the Project Narrative. It should not be placed in an attachment.]_x000D_
•	Describe any other organizations that will participate and their roles and responsibilities. Demonstrate their commitment to the project. Include letters from these community organizations in Attachment 1 of your application.  _x000D_
•	Describe the potential barriers to successful conduct of the proposed project and how you will overcome them. _x000D_
•	Describe your plan to continue the project after the funding period ends.  Also describe how program continuity will be maintained when there is a change in the operational environment (e.g., staff turnover, change in project leadership) to ensure stability over time._x000D_
•	Describe your plan to analyze other similar initiatives and propose how the activities under this grant may complement and not duplicate these other initiatives, including initiatives supported by the Department of Justice and the Office of the National Coordinator for Health Information Technology at HHS._x000D_
•	Attest that activities supported by awards received through this funding opportunity will comply with the Database Requirements found in Section I-2.2 and Appendix G._x000D_
 Section C:	Interoperability and EHR Integration (30 points)_x000D_
•	Describe how you will adopt the NIEM PMP specification as the common specification for exchanging PDMP reports with prescriber and dispenser organizations._x000D_
•	Describe how you will adopt ASAP 4.2 or higher as the electronic format for reporting, sharing, and disclosure of information. _x000D_
•	Describe how the use of grant funds will expand interoperability to at least eight other State PDMPs, including two geographically bordering States. Include a description of the manner in which the State PDMP will achieve interoperability with other State PDMPs. If you plan on enhancing your systems to provide real-time access or other system upgrades, please specify in your proposal._x000D_
•	Describe how you will integrate PDMPs into emergency department EHRs, primary care EHRs and pharmacy dispensing systems with appropriate privacy protections._x000D_
•	Describe your plan to meet established criteria for the availability of information and limitation on access to program personnel._x000D_
•	Describe your processes and criteria for granting access to the PDMP, and describe procedures that will ensure information in the database is accurate. _x000D_
Section D:	Staff, Management, and Relevant Experience (15 points)_x000D_
•	Discuss the capability and experience of the applicant organization and other participating organizations with similar projects and populations._x000D_
•	Provide a complete list of staff positions for the project, including the Project Director and other key personnel, showing the role of each and their level of effort and qualifications.  _x000D_
•	Discuss how key staff have demonstrated experience and are qualified to carry out grant activities.  _x000D_
•	Describe the resources available for the proposed project (e.g., facilities, equipment).  _x000D_
Section E:	Performance Assessment and Data (15 points)_x000D_
•	Document your ability to collect and report on the required performance measures as specified in Section I-2.4 of this RFA. Describe your plan for data collection, management, analysis and reporting.  Specify and justify any additional measures you plan to use for your grant project.  _x000D_
•	Describe how data will be used to manage the project and assure continuous quality improvement.   Describe how information related to process and outcomes will be routinely communicated to program staff. _x000D_
•	Describe your plan for conducting the performance assessment as specified in Section I-2.5 of this RFA and document your ability to conduct the assessment._x000D_
NOTE: Although the budget for the proposed project is not a scored review criterion, the Review Group will be asked to comment on the appropriateness of the budget after the merits of the application have been considered._x000D_
SUPPORTING DOCUMENTATION_x000D_
_x000D_
Section F: Literature Citations. This section must contain complete citations, including titles and all authors, for any literature you cite in your application._x000D_
Section G: Budget Justification, Existing Resources, Other Support. You must provide a narrative justification of the items included in your proposed budget, as well as a description of existing resources and other support you expect to receive for the proposed project. Be sure to show that no more than 10% of the total grant award will be used for data collection, performance measurement, and performance assessment.  Specifically identify the items associated with these costs in your budget.  An illustration of a budget and narrative justification is included in Appendix E of this document. _x000D_
Section H: 	Biographical Sketches and Job Descriptions.  _x000D_
•	Include a biographical sketch for the Project Director and other key positions.  Each sketch should be 2 pages or less.  If the person has not been hired, include a position description and/or a letter of commitment with a current biographical sketch from the individual._x000D_
•	Include job descriptions for key personnel.  Job descriptions should be no longer than 1 page each._x000D_
•	Information on what you should include in your biographical sketches and job descriptions can be found in Appendix D of this document. _x000D_
Section I: Confidentiality and SAMHSA Participant Protection/Human Subjects: You must describe procedures relating to Confidentiality, Participant Protection and the Protection of Human Subjects Regulations in Section I of your application.  See Appendix F for guidelines on these requirements._x000D_
</t>
  </si>
  <si>
    <t>Jun 28,2012</t>
  </si>
  <si>
    <t>https://beta.sam.gov/fal/b2c167a9a31e414b9441c9aebc7b29bd/view</t>
  </si>
  <si>
    <t xml:space="preserve">PPHF – Public Health Laboratory Infrastructure – financed solely by Prevention and Public Health Fund </t>
  </si>
  <si>
    <t>{"list":[{"act":{"description":"  Public Health Service Act"},"USC":{"title":"42","section":"247b"},"authorizationTypes":{"USC":true,"act":true,"statute":false,"publicLaw":false,"executiveOrder":false},"usc":{"title":"42","section":"247b"}},{"act":{"description":"Patient Protection and Affordable Care Act "},"publicLaw":{"number":"111-148"},"authorizationTypes":{"USC":false,"act":true,"statute":false,"publicLaw":true,"executiveOrder":false}}]}</t>
  </si>
  <si>
    <t xml:space="preserve">Over the course of the cooperative agreement period, the Association of Public Health Laboratories (APHL) will engage in activities to strengthen public health infectious disease laboratory infrastructure by addressing gaps in public health laboratory practice, and assist with development, implementation and ongoing support of laboratory technologies for use in public health. _x000D_
_x000D_
The specific objectives may include but are not limited to:_x000D_
1.	Assess public health infectious disease laboratory capabilities and capacities by conducting and analyzing formal and informal surveys and other methodologies._x000D_
2.	Convene Committees/Task Forces/Workgroups to develop or review guidelines and recommendations on PHL laboratory capacity and quality laboratory practice._x000D_
3.	Provide training and other resources to address knowledge and capacity gaps._x000D_
4.	Convene forums to exchange knowledge and build communities of practice and promote the role of public health laboratories in infectious disease control, especially in emerging infectious diseases._x000D_
5.	Sustain and enhance strategic partnerships with governmental and non-governmental agencies and professional organizations including CDC, Centers for Medicare &amp; Medicaid Services (CMS), Federal Drug Administration (FDA), American Society of Microbiology (ASM), Infectious Disease Society of America (IDSA), American Society for Clinical Pathology (ASCP), ASTHO, CSTE, NACCHO, National Tuberculosis Controllers Association (NTCA), Advisory Council for the Elimination of Tuberculosis (ACET), National Alliance of State and Territorial AIDS Directors (NASTAD), National Coalition of STD Directors (NCSD), and U.S. Department of Defense to contribute to public policy development and reinforce and expand the role of public health laboratories in infectious disease detection and control._x000D_
6.	Enhance communication and professional linkages regarding infectious diseases between public health laboratories and clinical and academic laboratories._x000D_
7.	Provide expert consultation regarding infectious diseases to regulatory agencies and standard setting organizations (e.g., United States Department of Agriculture [USDA], FDA, and CMS)._x000D_
8.	Assure and enhance technology transfer from CDC and other agencies to public health laboratories. Assuring knowledge of appropriate quality control by end users when technology is further transferred to community based organizations involved in infectious disease testing._x000D_
9.	Provide programmatic and technical support to other focus areas, including policy, emergency preparedness, global health, informatics, and professional development._x000D_
</t>
  </si>
  <si>
    <t xml:space="preserve">Eligibility is limited to the Association of Public Health Laboratories (APHL), a private nonprofit organization and the current grantee. CDC approved single eligibility of this award. This group is the appropriate and only qualified organization to address the activities described under the program announcement. </t>
  </si>
  <si>
    <t>Students/trainees and any U.S. state, political subdivision and U.S. territories (as described above), and other public entities will benefit.</t>
  </si>
  <si>
    <t>{"description":"Applicants should document the need for assistance, state the objectives of the project, outline the method of operation, describe the evaluation procedures, and provide a budget with justification of funds.  Costs will be determined in accordance with 2 CFR 215 (OMB Circular No. A-122).  OMB Circular No. A-110 applies to this program.","isApplicable":true}</t>
  </si>
  <si>
    <t>{"description":"To apply for this funding opportunity use application Form PHS 5161. Application forms and instructions are available on www.grants.gove and/or the CDC web site, at the following Internet address:  www.cdc.gov/od/pgo/forminfo.htm. If you do not have access to the Internet, or if you have difficulty accessing the forms on-line, you may contact the CDC Procurement and Grants Office Technical Information Management Section (PGO-TIMS) staff at 770-488-2700. Application forms can be mailed to you."}</t>
  </si>
  <si>
    <t>Successful applicants receive a Notice of Award (NoA) from the CDC Procurement and Grants Office. The NoA shall be the only binding, authorizing document between the recipient and CDC. The NoA will be signed by an authorized Grants Management Officer, and mailed to the recipient fiscal officer identified in the application. Unsuccessful applicants receive notification of the results of the application review by mail.</t>
  </si>
  <si>
    <t xml:space="preserve">Renewals will be based upon the conditions in the funding announcement and are subject to the availability of funds under Section 317 of the Public Health Service Act or under the Patient Protection and Affordable Care Act. </t>
  </si>
  <si>
    <t>{"awarded":"other","description":"Financial assistance is provided for a 12-month budget period with project periods of up to five years subject to the availability of funds and satisfactory progress of the grantee.","awardedDescription":"Automatic drawdown from Payment Management Service"}</t>
  </si>
  <si>
    <t>[{"code":"program","isSelected":true,"description":"Each funded applicant must provide CDC with an interim progress reports via www.grants.gov: 1. The first interim progress report is due at mid year and will serve as the non-competing continuation application, and must contain the following elements: a. Standard Form (“SF”) 424S Form. b. SF-424A Budget Information-Non-Construction Programs. c. Budget Narrative. d. Indirect Cost Rate Agreement. e. Project Narrative. 2. The second report is due no later than 90 days after the end of the budget period. This report should include a detailed description of specific projects and activities conducted, measurable outcomes achieved and public health impact resulting from projects conducted during the reporting period. 3. Annual progress report, due 90 days after the end of the budget period. These reports must be submitted to the attention of the Grants Management Specialist. "},{"code":"cash","isSelected":false,"description":""},{"code":"progress","isSelected":true,"description":"The reporting schedule will be based on the requirements listed in the funding opportunity announcement. Interim progress report are required no less than 90 days before the end of the budget period. The progress report will serve as your non-competing continuation application, and must contain the following elements: current budget period activities objectives, current budget period financial progress, new budget period program proposed activity objectives, budget, additional requested information, and measures of effectiveness."},{"code":"expenditure","isSelected":true,"description":" Financial status report and annual progress report, no more than 90 days after the end of the budget period; and Final financial and performance reports, no more than 90 days after the end of the project period. "},{"code":"performanceMonitoring","isSelected":false,"description":""}]</t>
  </si>
  <si>
    <t xml:space="preserve">Financial and personnel records including financial awards, financial status reports, interim reports, and final reports must be maintained for a period of seven years. </t>
  </si>
  <si>
    <t>(Cooperative Agreements) FY 17$0.00; FY 18 est $0.00; FY 19 est $0.00; FY 16$0.00; - Project Period for the FOA under this CFDA expired 12/31/2015</t>
  </si>
  <si>
    <t>Awards will range from approximately $1 million to $3 million with an average of approximately $2 million.</t>
  </si>
  <si>
    <t>Regulations governing this program are published under 42 CFR 55b.  Guidelines are available for 45 CFR 92 and HHS Grants Policy statement at http://www.ahrq.gov/fund/hhspolicy.htm</t>
  </si>
  <si>
    <t>Annie Harrsion-Camacho1600 Clifton Road, NE_x000D_
MS - E-94, Atlanta, GA 30333 Email:&lt; a href='mailto:atc4@cdc.gov'&gt;atc4@cdc.gov&lt;/a&gt;Phone: 4044986451;</t>
  </si>
  <si>
    <t xml:space="preserve">93.065 Laboratory Leadership, Workforce Training and Management Development, Improving Public Health Laboratory Infrastructure; </t>
  </si>
  <si>
    <t xml:space="preserve">Applications are reviewed for completeness by the Procurement and Grants Office (PGO) staff and for responsiveness jointly by the Office of Surveillance, Epidemiology and Laboratory Services (OSELS) and PGO.  Incomplete applications and applications that are non-responsive to the eligibility criteria will not advance through the review process.  Applicants will be notified if the application did not meet submission requirements._x000D_
_x000D_
CDC conducts a review to evaluate complete and responsive applications according to the criteria listed in Section V. Application Review Information within the individual funding announcement.  Applicants will be notified if their application did not meet program requirements._x000D_
</t>
  </si>
  <si>
    <t>https://beta.sam.gov/fal/6fffe2b62c054985a919a322d6ee698c/view</t>
  </si>
  <si>
    <t xml:space="preserve">PPHF: Consortium for Tobacco Use Cessation Technical Assistance financed by solely by Prevention and Public Health Funds </t>
  </si>
  <si>
    <t>PPHF2013: Consortium for Tobacco Use Cessation Technical Assistance</t>
  </si>
  <si>
    <t>{"list":[{"act":{"description":"Consolidation Appropriations Act, Fiscal Year 2013, Public Law 112-74, for the Department of Labor, Health and Human Services, and Education and the Department of Interior and Related Agencies; and the Consolidated and Further Continuing Appropriations Act, Fiscal Year 2013, Public Law 112-55 for the United States Department of Agriculture, and Related Agencies. Title IV section 4002 Prevention and Public Health Fund. "},"authorizationTypes":{"USC":false,"act":true,"statute":false,"publicLaw":false,"executiveOrder":false}}]}</t>
  </si>
  <si>
    <t>The purpose of this program is to develop a consortium for tobacco use cessation technical assistance.  The aim of the cessation consortium is to provide technical assistance to state tobacco control programs and other partners by translating the science of tobacco control cessation into public health action to further increase the rate of cessation among tobacco users in the United States.  The funded organizations will accomplish this by providing technical assistance to state tobacco control programs and other partners to (1) promote comprehensive cessation strategies for state tobacco control programs, (2) enhance state quitline capacity, (3) promote comprehensive cessation coverage, and (4) promote health systems change.  Tobacco use remains the leading preventable cause of disease and death in the United States.  More than half of smokers attempt to quit each year, but only 4-7% succeed.  Evidence-based cessation treatments, including individual, group, and telephone counseling and seven FDA-approved cessation medications, exist, but are underutilized.  This program is intended to increase the number of quit attempts and successful quit attempts, thereby increasing cessation and reducing tobacco  use.</t>
  </si>
  <si>
    <t>A Bona Fide Agent is an agency/organization identified by the state as eligible to submit an application under the state eligibility in lieu of a state application. If applying as a bona fide agent of a state or local government, a legal, binding agreement from the state or local government as documentation of the status is required.</t>
  </si>
  <si>
    <t xml:space="preserve">The general public will benefit from the objectives of this program. _x000D_
</t>
  </si>
  <si>
    <t xml:space="preserve">_x000D_
All applications that are complete and responsive to competitive cooperative agreement announcement will undergo an objective review process, receive a written critique and be scored according to published review criteria. Successful applicants will receive a Notice of Award (NoA) from the CDC Procurement and Grants Office. The NOA shall be the only binding, authorizing document between the recipient and CDC. The NoA will be signed by an authorized CDC Grants Management Officer._x000D_
</t>
  </si>
  <si>
    <t>All applications that are complete and responsive to competitive cooperative agreement announcement will undergo an objective review process, receive a written critique and be scored according to published review criteria. Successful applicants will receive a Notice of Award (NoA) from the CDC Procurement and Grants Office. The NOA shall be the only binding, authorizing document between the recipient and CDC. The NoA will be signed by an authorized CDC Grants Management Officer.</t>
  </si>
  <si>
    <t>{"awarded":"lump","description":"Financial assistance is available for a 12 month budget period and 5 year  project period.\r\nMethod of awarding and releasing assistance: lump sum\r\n"}</t>
  </si>
  <si>
    <t>[{"code":"program","isSelected":true,"description":"Reporting Requirements under Section 203 of the 2012 Enacted Appropriations Bill for the\r\nPrevention and Public Health Fund, Public Law 111-5:\r\n\r\nThis award requires the recipient to complete projects or activities which are funded under the\r\n2012 Prevention and Public Health Fund (PPHF) and to report on use of PPHF funds provided\r\nthrough this award. Information from these reports will be made available to the public.\r\nRecipients awarded a grant, cooperative agreement, or contract from such funds with a value of\r\n$25,000 or more shall produce reports on a semi-annual basis with a reporting cycle of January 1\r\n- June 30 and July 1 - December 31; and email such reports (in 508 compliant format) to the CDC\r\nwebsite (template and point of contact to be provided after award) no later than 20 calendar days\r\nafter the end of each reporting period (i.e. July 20 and January 20, respectively). Recipient\r\nreports shall reference the notice of award number and title of the grant or cooperative\r\nagreement. and include a summary of the activities undertaken and identify any sub-grants or\r\nsub-contracts awarded (including the purpose of the award and the identity of the subrecipient).\r\n"},{"code":"cash","isSelected":false,"description":""},{"code":"progress","isSelected":true,"description":"Annual Progress reports are required"},{"code":"expenditure","isSelected":true,"description":"Federal Financial Reports are required 90 Days after the end of the calendar quarter in which the budget period ends."},{"code":"performanceMonitoring","isSelected":true,"description":"Annual Progress reports are required"}]</t>
  </si>
  <si>
    <t xml:space="preserve">(Cooperative Agreements) FY 17$450,000.00; FY 18 est $450,000.00; FY 19 est $0.00; FY 16$450,000.00; - </t>
  </si>
  <si>
    <t>Awards will range from approximately $75,000 to $450,000 with an average of approximately $112,500.</t>
  </si>
  <si>
    <t>Steve BabbNCCDPHP, 4770 Buford Highway NE, MSK50, Atlanta, GA 30341 Email:&lt; a href='mailto:SBabb@cdc.gov'&gt;SBabb@cdc.gov&lt;/a&gt;Phone: 770-488-1172;</t>
  </si>
  <si>
    <t xml:space="preserve">Applications will be reviewed for completeness by the Procurement and Grants Office (PGO) staff and for responsiveness jointly by the National Center for Chronic Disease Prevention and Health Promotion and PGO.  Incomplete applications and applications that are non-responsive to the eligibility criteria will not advance through the review process.  Applicants will be notified if the application did not meet submission requirements._x000D_
_x000D_
CDC will conduct a review to evaluate complete and responsive applications according to the criteria listed in Section V. Application Review Information within the individual funding announcement.  Applicants will be notified if their application did not meet program requirements._x000D_
</t>
  </si>
  <si>
    <t>May 19,2013</t>
  </si>
  <si>
    <t>https://beta.sam.gov/fal/a0bb18a5fde445e4a006f3ad080633ac/view</t>
  </si>
  <si>
    <t>Cancer Prevention and Control Programs for State, Territorial and Tribal Organizations financed in part by Prevention and Public Health Funds</t>
  </si>
  <si>
    <t>National Breast and Cervical Cancer Early Detection Program (NBCCEDP) - PPHF</t>
  </si>
  <si>
    <t>{"list":[{"act":{"description":"This program is authorized under section 4002 of the Patient Protection and Affordable Care Act, Public Law 111-148; sections 1501-1510 [42 U.S.C. 300k, 42 U.S.C. 300l, 42 U.S.C. 3001-1, 42 U.S.C. 300m, 42 U.S.C. 300n, 42 U.S.C. 300 n-1, 42 U.S.C. 300 n-2, 42 U.S.C. 300 n-3, 42 U.S.C. 300 n-4, 42 U.S.C. 300 n-5] of the Public Health Service Act, as amended and Title IV Section 4002 Prevention and Public Health Fund.\r\nBreast and Cervical Cancer Mortality Prevention Act of 1990, Section 301(a), Section 317(k)(3), and Section 1501, Public Law 101-354; 42 U.S.C.241a, 42 U.S.C. 247b(k)(3), and 42 U.S.C. 300K; Public Law 103-183.\r\n"},"authorizationTypes":{"USC":false,"act":true,"statute":false,"publicLaw":false,"executiveOrder":false}}]}</t>
  </si>
  <si>
    <t>To work with official State and territorial health agencies or their designees, in developing comprehensive breast and cervical cancer early detection programs. To the extent possible, increase screening and follow-up among all groups of women in the State, tribe or territory, with special to reach those women who are of low income, uninsured, underinsured and minority, and Native Americans.</t>
  </si>
  <si>
    <t>Eligible applicants are the official State health agencies of the United States</t>
  </si>
  <si>
    <t xml:space="preserve">Eligible applicants are the official State health agencies of the United States, the District of Columbia, the Commonwealth of Puerto Rico, the Virgin Islands, Guam, the Northern Mariana Islands, the Federated States of Micronesia, the Republic of the Marshall Islands, American Samoa, American Indian and Alaska Native tribes and tribal organizations as defined in Section 4 of the Indian Self-Determination and Education Assistance Act. </t>
  </si>
  <si>
    <t>{"description":"Applicants should document the need for assistance; state the objectives of the project, outline the method of operation, describe evaluation procedures, identify and describe nonfederal contributions, and provide a budget with justification for funds requested. ","isApplicable":true}</t>
  </si>
  <si>
    <t>In the competitive year one and after objective review and approval, a notice of award is prepared and processed, along with appropriate notification to the public. For non-competitive continuation years, after review and approval on the Interim Progress Report (IPR), a notice of award is prepared and processed, along with appropriate notification to the public.</t>
  </si>
  <si>
    <t>Information on renewals may be obtained from Annie Harrison Camacho, Grants Management Specialist, Grants Management Branch, Procurement and Grants Office, Centers for Disease Control and Prevention, Atlanta, GA 30341; Telephone: (770)  488-2098.</t>
  </si>
  <si>
    <t>{"types":{"moe":true,"formula":false,"matching":true},"formula":{"title":"","chapter":"","part":"","subPart":"","publicLaw":"","description":""},"matching":{"requirementFlag":"voluntary","percent":"30","description":"33% - Public Law 101-354 requires States, tribes and territories to make available nonfederal contributions (cash or in-kind) toward such costs in an amount equal to not less than $1 of matching for every $3 of Federal dollars provided in this cooperative agreement. Such contributions may be made directly or through donations from public or private entities.  Payment for treatment services or the donation of treatment services may not be used for nonfederal contributions.  States, tribes and territories may include only nonfederal contribution in excess of the average amount of nonfederal contributions made by the State, tribe territory for the two year period preceding the first fiscal year for which the State, tribe or territory is applying to receive a cooperative agreement for a comprehensive Breast and cervical cancer early detection program. "},"moe":{"description":"The average amount of non-Federal contributions toward breast and cervical cancer programs and activities for the two year period preceding the first Federal fiscal year of funding for NBCCEDP is referred to as Maintenance of Effort (MOE).  Only those non-Federal contributions in excess of the MOE amount may be considered matching funds.  Supplanting, or replacing, existing program efforts currently paid with Federal or non-Federal sources is not allowable. "}}</t>
  </si>
  <si>
    <t>{"awarded":"lump","description":"From 1 to 5 years. Budget period is 12 months. Assistance is awarded through the Payment Management System (PMS)."}</t>
  </si>
  <si>
    <t>[{"code":"program","isSelected":true,"description":"Annual Federal Financial Report (FFR) SF-425 is required and must be submitted no later than 90 days after the end of the calendar quarter in which the budget period ends. The FFR for this budget period is due by September 30. Reporting timeframe is June 30 of the previous calendar year through June 29 of the current calendar year.\r\n\r\nThe Annual Performance Report is due no later than 120 days prior to the end of the budget period, February 28, and serves as the continuing application. This report should include the information specified in the Funding Opportunity Announcement.\r\n\r\nFinal FFR and Final Progress Report are due 90 days after the end of the project period.\r\n"},{"code":"cash","isSelected":true,"description":"Annual Federal Financial Report (FFR) SF-425 is required and must be submitted no later than 90 days after the end of the calendar quarter in which the budget period ends. The FFR for this budget period is due by September 30. Reporting timeframe is June 30 of the previous calendar year through June 29 of the current calendar year.\r\n\r\nThe Annual Performance Report is due no later than 120 days prior to the end of the budget period, February 28, and serves as the continuing application. This report should include the information specified in the Funding Opportunity Announcement.\r\n\r\nFinal FFR and Final Progress Report are due 90 days after the end of the project period.\r\n"},{"code":"progress","isSelected":true,"description":"Annual Federal Financial Report (FFR) SF-425 is required and must be submitted no later than 90 days after the end of the calendar quarter in which the budget period ends. The FFR for this budget period is due by September 30. Reporting timeframe is June 30 of the previous calendar year through June 29 of the current calendar year.\r\n\r\nThe Annual Performance Report is due no later than 120 days prior to the end of the budget period, February 28, and serves as the continuing application. This report should include the information specified in the Funding Opportunity Announcement.\r\n\r\nFinal FFR and Final Progress Report are due 90 days after the end of the project period.\r\n"},{"code":"expenditure","isSelected":true,"description":"Annual Federal Financial Report (FFR) SF-425 is required and must be submitted no later than 90 days after the end of the calendar quarter in which the budget period ends. The FFR for this budget period is due by September 30. Reporting timeframe is June 30 of the previous calendar year through June 29 of the current calendar year.\r\n\r\nThe Annual Performance Report is due no later than 120 days prior to the end of the budget period, February 28, and serves as the continuing application. This report should include the information specified in the Funding Opportunity Announcement.\r\n\r\nFinal FFR and Final Progress Report are due 90 days after the end of the project period."},{"code":"performanceMonitoring","isSelected":true,"description":"Annual Federal Financial Report (FFR) SF-425 is required and must be submitted no later than 90 days after the end of the calendar quarter in which the budget period ends. The FFR for this budget period is due by September 30. Reporting timeframe is June 30 of the previous calendar year through June 29 of the current calendar year.\r\n\r\nThe Annual Performance Report is due no later than 120 days prior to the end of the budget period, February 28, and serves as the continuing application. This report should include the information specified in the Funding Opportunity Announcement.\r\n\r\nFinal FFR and Final Progress Report are due 90 days after the end of the project period.\r\n"}]</t>
  </si>
  <si>
    <t>Financial records, supporting documents, statistical records, and all other records pertinent to the cooperative agreement program shall be retained for a minimum of three years, or until completion and resolution of any audit in process or pending resolution. In all cases, records must be retained in accordance with PHS Grants Policy Statement requirements.</t>
  </si>
  <si>
    <t>(Cooperative Agreements) FY 17$0.00; FY 18 est $0.00; FY 19 FY 16$0.00; - No PPHF Funds used in FY16. This co-op ended 6/29/2017. No PPHF funds used for this NOFO</t>
  </si>
  <si>
    <t>No PPHF Funds used in FY16. This co-op ended 6/29/2017.</t>
  </si>
  <si>
    <t>{"list":[{"fiscalYear":2017,"description":"This landmark program, National Breast and Cervical Cancer Early Detection Program (NBCCEDP) brings critical breast and cervical cancer screening services to underserved women, including older women, women with low income, and women of racial and ethnic minority groups. CDC plans to continue to support programs in all 50 states, US territories, the District of Columbia, and Tribes/Tribal Organizations. PPHF funds were not used to fund grantees in FY16. this program will be re-competed in FY17."},{"fiscalYear":2018,"description":"This co-op ended 6/29/2017 and was re-competed in FY17 under DP17-1701."},{"fiscalYear":2016,"description":"This landmark program, National Breast and Cervical Cancer Early Detection Program (NBCCEDP) brings critical breast and cervical cancer screening services to underserved women, including older women, women with low income, and women of racial and ethnic minority groups. CDC plans to continue to support programs in all 50 states, US territories, the District of Columbia, and Tribes/Tribal Organizations. PPHF funds were not used to fund grantees in FY16. This co-op ended 6/29/2017 and was re-competed in FY17 under DP17-1701."}],"isApplicable":true}</t>
  </si>
  <si>
    <t xml:space="preserve">There are no regulations, but guidelines are available. PHS Grants Policy Statement, DHHS Publication No. (OASH) 94-50,000, applies to cooperative agreements. Public Law 101-354 (August 10, 1994) places specific requirements on monies from this law which are to be used for funding State-based breast and cervical cancer early detection programs. </t>
  </si>
  <si>
    <t>Debra Younginer4770 Buford Hwy, NE F76_x000D_
, Atlanta, GA 30341 Email:&lt; a href='mailto:dcmo@cdc.gov'&gt;dcmo@cdc.gov&lt;/a&gt;Phone: 770-488-1074;</t>
  </si>
  <si>
    <t xml:space="preserve">93.945 Assistance Programs for Chronic Disease Prevention and Control; 93.898 Cancer Prevention and Control Programs for State, Territorial and Tribal Organizations; 93.919 Cooperative Agreements for State-Based Comprehensive Breast and Cervical Cancer Early Detection Programs; </t>
  </si>
  <si>
    <t>Fiscal Year2016: $0 PPHF funds were used in FY16.Fiscal Year2018: This co-op ended 6/29/2017 and was re-competed in FY17 under DP17-1701.Fiscal Year2017: This co-op ended 6/29/2017 and was re-competed in FY17 under DP17-1701.</t>
  </si>
  <si>
    <t xml:space="preserve">(1) Extent of disease burden and need; (2) feasibility and appropriateness of operational plan to meet the purpose of the cooperative agreement; (3) the extent of collaboration and community involvement; (4) the extent to which the applicant appears likely to succeed in implementing proposed objectives; (5) the appropriateness of nonfederal contributions; and (6) the extent to which the budget is reasonable, consistent with the intended use of cooperative agreement funds, and includes evidence of the State's commitment to the program application of financial and/or in-kind contributions from nonfederal sources to activities of the proposed program. </t>
  </si>
  <si>
    <t>https://beta.sam.gov/fal/4e7750ae88e548c19de53caaf448ecf4/view</t>
  </si>
  <si>
    <t>Child Lead Poisoning Prevention Surveillance financed in part by Prevention and Public Health (PPHF) Program</t>
  </si>
  <si>
    <t>Preventive and Public Health Fund (PPHF) - Childhood Lead Poisoning Prevention Surveillance</t>
  </si>
  <si>
    <t>{"list":[{"act":{"description":"Sections 317A and 317B 317(k)(2) of the Public Health Service Act [42 U.S.C Sections 247b and 247b-2 and 247b-3 ] as amended; Section 4002, Patient Protection and Affordable Care Act [42 U.S.C 300u-11].\r\n\r\n"},"authorizationTypes":{"USC":false,"act":true,"statute":false,"publicLaw":false,"executiveOrder":false}}]}</t>
  </si>
  <si>
    <t>To support and enhance surveillance capacity at the state and city level to prevent and eliminate childhood lead poisoning.</t>
  </si>
  <si>
    <t xml:space="preserve">Applicants should review the individual CDC Funding Opportunity Announcement document issued under this CFDA program for any required proof or certifications that must be submitted prior to, or simultaneous with, submission of an application package._x000D_
_x000D_
</t>
  </si>
  <si>
    <t xml:space="preserve">Others who will receive benefits from the program include infants and children from six months to six years of age who are screened for lead poisoning and family members who care for lead-poisoned children. Lead poisoning potentially affects all children, but disproportionately affects minority children and children of low-income families. Since the side effects of lead poisoning can be long lasting, benefits of the program can also affect youth and adults, persons at all educational and income levels, and urban, suburban and rural populations. </t>
  </si>
  <si>
    <t>{"description":"Applicants must document the need for assistance, state the objectives of the project, outline the method of operation, describe the evaluation procedures and provide a budget justification for funds requested.","isApplicable":true}</t>
  </si>
  <si>
    <t>{"description":"The standard application forms must be used for this program.  Applicants must register their organizations through www.grants.gov, the official agency-wide E-grant website, at least 30 days prior to submitting their applications.  Registration information is located on the “get Registered” screen of www.grants.gov.  Applications must be submitted electronically at www.grants.gov. Electronic applications will be considered as having met the deadline if the application has been successfully made available to CDC for processing from grants.gov on the deadline date.  The application package can be downloaded from www.grants.gov.  Applicants can complete the application package off-line, and then upload and submit the application via the grants.gov website.  The applicant must submit all application attachments using a PDF file format, as listed in the FOA, when submitting via grants.gov.  Directions for creating PDF files can be found on the grants.gov website.  Use of file formats other than PDF may result in the file being unreadable by staff.  All application procedures listed in the FOA must be followed.\r\n\r\n"}</t>
  </si>
  <si>
    <t>A review panel will evaluate complete and responsive applications according to the evaluation criteria listed in funding opportunity announcement (FOA). Successful applicants will receive a Notice of Award (NOA) from the CDC Procurement and Grants Office (PGO). The NOA shall be the only binding, authorizing document between the recipient and CDC.  The NOA will be signed by the authorized Grants Management Officer, CDC.</t>
  </si>
  <si>
    <t xml:space="preserve">Renewals will be based upon the availability of funding and satisfactory programmatic progress.  Project will be using 12-month budget periods.   </t>
  </si>
  <si>
    <t>{"awarded":"other","description":"Project period will be no longer than 5 years with 12-month budget periods","awardedDescription":"Terms are within the Notice of Grant Award (NOA), which is a binding agreement between the grantee and the funding agencies and comes from Procurement and Grants Office (PGO)."}</t>
  </si>
  <si>
    <t>[{"code":"program","isSelected":false,"description":""},{"code":"cash","isSelected":false,"description":""},{"code":"progress","isSelected":true,"description":"Grantees awarded a grant, cooperative agreement, or contract from such funds with a value of $25,000 or more shall produce reports on a semi-annual basis with a reporting cycle of January 1 - June 30 and July 1 - December 31; and email such reports to the CDC website (template and point of contact to be provided after award) no later than 20 calendar days after the end of each reporting period (i.e. July 20 and January 20, respectively).  Grantee reports must reference the NoA number and title of the grant, and include a summary of the activities undertaken and identify any sub-awards (including the purpose of the award and the identity of each sub-recipient).  "},{"code":"expenditure","isSelected":true,"description":"Annual Federal Financial Reporting (FFR) form (SF-425) is required.  Refer to FOA for details.\r\n\r\n"},{"code":"performanceMonitoring","isSelected":true,"description":"Performance Measurement Plan is required.  Refer to FOA for details.\r\n\r\n"}]</t>
  </si>
  <si>
    <t>{"isApplicable":true,"description":"See NOFO"}</t>
  </si>
  <si>
    <t xml:space="preserve">Records must be retained in accordance with 45 CFR 92.42_x000D_
_x000D_
</t>
  </si>
  <si>
    <t>(Cooperative Agreements) FY 17$11,341,368.00; FY 18 est $9,451,814.00; FY 19 est $14,995,342.00; FY 16$11,341,618.00; - The programs are Partly funded with PPHP dollars.</t>
  </si>
  <si>
    <t xml:space="preserve">The estimated annual average range of an award is $250,000 to $500,000.  _x000D_
_x000D_
</t>
  </si>
  <si>
    <t xml:space="preserve">Code of Federal Regulations 45 CRF Part 92 _x000D_
_x000D_
</t>
  </si>
  <si>
    <t>http://www.cdc.gov/nceh/lead/</t>
  </si>
  <si>
    <t xml:space="preserve">Criteria for selection of applicants are listed in the funding opportunity announcement_x000D_
_x000D_
</t>
  </si>
  <si>
    <t>Mar 20,2014</t>
  </si>
  <si>
    <t>https://beta.sam.gov/fal/0808046a224d42b2a7a1d81864007418/view</t>
  </si>
  <si>
    <t xml:space="preserve">Surveillance for Diseases Among Immigrants and Refugees financed in part by Prevention and Public Health Funds (PPHF) </t>
  </si>
  <si>
    <t>{"list":[{"act":{"description":"Patient Protection and Affordable Care Act (PL 111-148)"},"authorizationTypes":{"USC":false,"act":true,"statute":false,"publicLaw":false,"executiveOrder":false}},{"act":{"description":"Public Health Service Act, Sections 301 and 317(k)(1) [42 U.S.C. 242l and 247b(k)(1)], as amended"},"authorizationTypes":{"USC":false,"act":true,"statute":false,"publicLaw":false,"executiveOrder":false}}]}</t>
  </si>
  <si>
    <t>The purpose of the program is to conduct surveillance to detect, prevent and control diseases and evaluate existing health programs to improve the health of refugees and/or immigrants that are newly arrived in the United States.  The program will:_x000D_
1) enhance existing surveillance networks for communicable and non-communicable diseases, including, but are not limited to: vaccine-preventable diseases, malaria, hepatitis, intestinal parasites, nutritional deficiencies and anemia;_x000D_
2) evaluate the health status of refugees and/or immigrants for the purposes of informing and improving U.S. programs for overseas and the post-arrival health assessments and interventions, such as presumptive treatment for parasitic infections; and_x000D_
3) improve the health of refugees and/or immigrants undergoing U.S. resettlement and protect the health of their receiving communities by controlling the spread of communicable diseases.</t>
  </si>
  <si>
    <t>Eligibility is limited to any domestic entity providing health care services to immigrants and refugees newly arrived in the United States.</t>
  </si>
  <si>
    <t>Any U.S. state, political subdivision and U.S. territories and other public entities providing healthcare services to newly arrived refugees and immigrants will benefit</t>
  </si>
  <si>
    <t>All applications that are complete and responsive to competitive supplemental grant and cooperative agreement announcements will undergo an objective review process, receive a written critique and be scored according to published review criteria. Successful applicants will receive a Notice of Award (NoA) from the CDC Procurement and Grants Office. The NoA shall be the only binding, authorizing document between the recipient and CDC. The NoA will be signed by an authorized CDC Grants Management Officer.</t>
  </si>
  <si>
    <t xml:space="preserve">Renewals will be based upon the conditions in the funding announcement and are subject to the availability of funds. </t>
  </si>
  <si>
    <t>{"awarded":"lump","description":"Financial assistance is typically available for a 12-month budget period and 60-month project period."}</t>
  </si>
  <si>
    <t>[{"code":"program","isSelected":false,"description":""},{"code":"cash","isSelected":false,"description":""},{"code":"progress","isSelected":true,"description":"A Semi-annual Progress Report is required per Public Health and Prevention Fund guidelines. An Interim Progress Report is required as part of a continuation application. A Federal Financial Report is due 90 days after the end of every Budget Period. A Final Progress Report and Federal Financial Report is required 90 days after the end of the Project Period."},{"code":"expenditure","isSelected":false,"description":""},{"code":"performanceMonitoring","isSelected":false,"description":""}]</t>
  </si>
  <si>
    <t>75-0943-0-1-551;75-0949-0-1-550;</t>
  </si>
  <si>
    <t xml:space="preserve">(Cooperative Agreements) FY 17$0.00; FY 18 est $0.00; FY 19 est $0.00; FY 16$480,000.00; - </t>
  </si>
  <si>
    <t>Awards will range from approximately $25,000 to $150,000 with an average of approximately $80,000.</t>
  </si>
  <si>
    <t>Nekeia Gray1600 Clifton Rd, MS E-03, Atlanta, GA 30333 Email:&lt; a href='mailto:hvq6@cdc.gov'&gt;hvq6@cdc.gov&lt;/a&gt;Phone: 404-639-0712;</t>
  </si>
  <si>
    <t>http://www.cdc.gov/immigrantrefugeehealth/</t>
  </si>
  <si>
    <t>Applications will be reviewed for completeness by the Procurement and Grants Office (PGO) staff and for responsiveness jointly by the National Center for Emerging and Zoonotic Diseases and PGO. Incomplete applications and applications that are non-responsive to the eligibility criteria will not advance through the review process. Applicants will be notified if the application did not meet submission requirements.</t>
  </si>
  <si>
    <t>https://beta.sam.gov/fal/55071c8796264daeb53ab0ad86ee8aba/view</t>
  </si>
  <si>
    <t xml:space="preserve">Nutrition and Physical Activity Program funded solely by Prevention and Public Health  Funds (PPHF) </t>
  </si>
  <si>
    <t>Nutrition and Physical Activity</t>
  </si>
  <si>
    <t>{"list":[{"act":{"description":"Executive Order This program is authorized under Section 4002 of the ACA, Prevention and Public Health Fund; 42 U.S.C. 241(a) and 247b (k) of the PHS Act"},"authorizationTypes":{"USC":false,"act":true,"statute":false,"publicLaw":false,"executiveOrder":false}}]}</t>
  </si>
  <si>
    <t xml:space="preserve">The purpose of this program is to provide leadership of strategic public health efforts to prevent and control obesity, chronic disease, and other health conditions through regular physical activity and good nutrition. Approaches used to combat obesity and obesity-related diseases include state programs, applied research, surveillance, training and technical assistance, intervention development and evaluation, policy, system and environmental change, communication and social marketing, and program and partnership development.  </t>
  </si>
  <si>
    <t xml:space="preserve">:  Food and Nutrition, Health/Medical, Environment, Higher Education, Training, Transportation, Regional Development, Youth Development </t>
  </si>
  <si>
    <t>Eligible applicants may include: States, Interstate, Intrastate, Local, Sponsored organizations, Public/Non Profit organizations, Federally-recognized Indian Tribal Governments, U.S Territories or possessions, or Specialized groups that will be identified in individual funding opportunities.  Additional eligibility requirements may apply for funding opportunities that address high needs/risks and disparate populations</t>
  </si>
  <si>
    <t>{"description":"Documentation may be required for opportunities that seek to  reach high risk/high need and disparate populations.","isApplicable":true}</t>
  </si>
  <si>
    <t>{"environmentalImpact":{"reports":[{"isSelected":true,"reportCode":"ExecutiveOrder12372"},{"isSelected":true,"reportCode":"otherRequired"}]},"description":"Applicants have to comply with Executive Order 12372"}</t>
  </si>
  <si>
    <t xml:space="preserve">180 Days. Renewals will be based upon the availability of funding and satisfactory programmatic progress. </t>
  </si>
  <si>
    <t>{"awarded":"lump","description":"Project periods are for 1 to 5 years with 12-month budget periods based on individual funding opportunities."}</t>
  </si>
  <si>
    <t>[{"code":"program","isSelected":true,"description":"Congress directed HHS to provide information on activities and programs supported with resources from the Prevention and Public Health Fund (PPHF) to a public website http://www.hhs.gov/open/recordsandreports/prevention/index.html\r\nSemi-annual reports from each entity awarded a grant, cooperative agreement, or contract, summarizing the activities undertaken and identifying any sub-grants or sub-contracts awarded (including the purpose of the award and the identity of the recipient), to be posted not later than 30 days after the end of each 6-month period.\r\n"},{"code":"cash","isSelected":false,"description":""},{"code":"progress","isSelected":true,"description":"Reporting provides continuous program monitoring and identifies successes and challenges that awardees encounter throughout the project period. Also, reporting is a requirement for awardees who want to apply for yearly continuation of funding.  Awardees must submit an Annual Performance Report via www.grants.gov 120 days before the end of each budget period.  The report must not exceed 45 pages excluding administrative reporting; attachments are not allowed, but Web links are allowed.  This report must include the following: performance measures, evaluation results, work plan, successes, challenges, CDC program support needs, and administrative reporting."},{"code":"expenditure","isSelected":true,"description":"The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"},{"code":"performanceMonitoring","isSelected":true,"description":"Awardees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Awardees are required to submit performance measures annually as a minimum, and may require reporting more frequently. Performance measure reporting is limited to data collection. When funding is awarded initially, CDC programs will specify required reporting frequency, data fields, and format."}]</t>
  </si>
  <si>
    <t>Expected $150,000 - $1,000,000.  Average award depends on funding opportunity announcement. Currently in FY2016 and FY2017 this is not planned for funding.</t>
  </si>
  <si>
    <t xml:space="preserve">Congress directed HHS guidance/requirements regarding terms and conditions and reporting requirements for recipients of programs supported with resources from the Prevention and Public Health Fund </t>
  </si>
  <si>
    <t xml:space="preserve">93.945 Assistance Programs for Chronic Disease Prevention and Control; 93.548 PPHF: State Nutrition, Physical Activity, and Obesity Programs - financed in part by PPHF ; </t>
  </si>
  <si>
    <t>Apr 10,2014</t>
  </si>
  <si>
    <t>https://beta.sam.gov/fal/504911174ce745debac2c6ca01044bb8/view</t>
  </si>
  <si>
    <t>State and Local Public Health Actions to Prevent Obesity, Diabetes, Heart Disease and Stroke (PPHF)</t>
  </si>
  <si>
    <t xml:space="preserve">State and Local Public Health Actions to Prevent Obesity, Diabetes, Heart Disease and Stroke </t>
  </si>
  <si>
    <t>{"list":[{"act":{"description":"This program is authorized under section 301(a) and 317(k) Public Health Service Act, 42 U.S. Code 241(a) and 247b (k) and Title IV Section 4002 Prevention and Public Health Fund. Public Health Service Act "},"authorizationTypes":{"USC":false,"act":true,"statute":false,"publicLaw":false,"executiveOrder":false}}]}</t>
  </si>
  <si>
    <t>The purpose of this program is to support statewide implementation of cross-cutting, evidence-based approaches to promote health and prevent and control chronic diseases and their risk factors. The focus of this effort involves primary prevention efforts aimed at diabetes and heart disease/stroke prevention efforts.  Grantees are required to assure that a percentage of their resources are redirected to local entities to accomplish their objectives.  Logic models will be developed for targeted components building on existing evidence-based strategies.</t>
  </si>
  <si>
    <t xml:space="preserve">(1.)  Eligible Applicants: State Departments of Health or their Bona Fide Agents funded under CDC-RFA-DP13-1305  ( 2.)  Special Eligibility Requirements: Letters of Support (LOS) for key collaborations involved with promoting and/or implementing activities.  In addition there may be requirements for demonstrated capacity in key (or specific) areas, and/or to reach highest need areas or disparate populations   </t>
  </si>
  <si>
    <t xml:space="preserve">States and communities will benefit from this assistance in many ways including  through improved clinical and other preventive services for self management of hypertension, diabetes, overweight and obesity </t>
  </si>
  <si>
    <t>{"description":"Applicants should document the need for assistance, State the objectives of the project, outline the method of operation, describe evaluation procedures, and provide a budget with justification for funds requested. Costs will be determined in accordance with OMB Circular No. A-21 for Educational Institutions, and OMB Circular No. A-122 for nonprofit organizations","isApplicable":true}</t>
  </si>
  <si>
    <t xml:space="preserve">Renewals will be based upon the availability of funding and satisfactory programmatic progress. Project period is for 4 years with 12 month budget periods </t>
  </si>
  <si>
    <t>{"awarded":"lump","description":"12 - month budget period within a 5 year project period"}</t>
  </si>
  <si>
    <t>[{"code":"program","isSelected":true,"description":"Semi-annual reports from each entity awarded a grant, cooperative agreement, or contract, summarizing the activities undertaken and identifying any sub-grants or sub-contracts awarded (including the purpose of the award and the identity of the recipient), to be posted not later than 30 days after the end of each 6-month period.  Congress directed HHS to provide information on activities and programs supported with resources from the Prevention and Public Health Fund (PPHF) to a public website http://www.hhs.gov/open/recordsandreports/prevention/index.html "},{"code":"cash","isSelected":false,"description":""},{"code":"progress","isSelected":true,"description":"Reporting provides continuous program monitoring and identifies successes and challenges that awardees encounter throughout the project period. Also, reporting is a requirement for awardees who want to apply for yearly continuation of funding.  Awardees must submit an Annual Performance Report via www.grants.gov 120 days before the end of each budget period.  The report must not exceed 45 pages excluding administrative reporting; attachments are not allowed, but Web links are allowed.  This report must include the following: performance measures, evaluation results, work plan, successes, challenges, CDC program support needs, and administrative reporting."},{"code":"expenditure","isSelected":true,"description":"The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"},{"code":"performanceMonitoring","isSelected":true,"description":"Awardees should have already provided (unless supplemental funding is awarded in other years that would require this as new)a more detailed evaluation and performance measurement plan within the first six months of this project. This more detailed plan must be developed by awardees as part of first-year project activities, with support from CDC,  must build on the elements stated in the initial plan, and must be no more than 25 pages. Awardees are required to submit performance measures annually as a minimum, and may require reporting more frequently. Performance measure reporting is limited to data collection. When funding was awarded initially, CDC program specifiedrequired reporting frequency, data fields, and format."}]</t>
  </si>
  <si>
    <t>(Cooperative Agreements) FY 17$51,239,531.00; FY 18 est $0.00; FY 19 est $0.00; FY 16$49,700,889.00; - This CFDA supports Public Prevention and Health Funding related to FOA DP13-1305 which was partially funding with this money.  
This program ended in FY18 and not re-announced.</t>
  </si>
  <si>
    <t xml:space="preserve">The awards may range from $550,000 for basic component and $1,000,000 to $1,700,000 per applicant </t>
  </si>
  <si>
    <t xml:space="preserve">2 CFR Parts 215 and 220 Cost Principles for Educational Institutions (OMB Circular A–21) and OMB Circular No. A-122 for nonprofit organizations and Congress directed HHS guidance/requirements regarding terms and conditions and reporting requirements for recipients of programs supported with resources from the Prevention and Public Health Fund _x000D_
</t>
  </si>
  <si>
    <t xml:space="preserve"> Rosanne Farris4770 Buford Hwy, NE, MS K-10, Atlanta, GA 30341 Email:&lt; a href='mailto:rif6@cdc.gov'&gt;rif6@cdc.gov&lt;/a&gt;Phone: 770-488-5007;</t>
  </si>
  <si>
    <t xml:space="preserve">93.945 Assistance Programs for Chronic Disease Prevention and Control; 93.988 Cooperative Agreements for State-Based Diabetes Control Programs and Evaluation of Surveillance Systems; </t>
  </si>
  <si>
    <t xml:space="preserve">Continuation applications will undergo a technical review prior to award.  A summary statement will be provided which may or may not require a grantee response.  For any supplemental funding 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A review panel will evaluate complete, eligible applications in accordance with the “Criteria” section of the FOA.  _x000D_
There may or may not be an additional review which will be provided in the FOA.  Not more than thirty days after the Phase II review is completed, applicants will be notified electronically if their application does not meet eligibility or published submission requirements._x000D_
</t>
  </si>
  <si>
    <t>https://beta.sam.gov/fal/0b8aea8c6ffc4eb5abb95b68ef079c63/view</t>
  </si>
  <si>
    <t>Preventive Health and Health Services Block Grant funded solely with Prevention and Public Health Funds (PPHF)</t>
  </si>
  <si>
    <t xml:space="preserve"> PHHS Block Grant</t>
  </si>
  <si>
    <t>{"list":[{"act":{"description":"This program is authorized under section 4002 of the Patient Protection and Affordable Care Act, Public Law 111-148. \r\nPublic Health Service Act, as amended; Omnibus Budget Reconciliation Act of 1981, Title XIX, Section 1905, Public Law 97-35, as amended; Preventive Health Amendments of 1984, Public Law 98-555; Health Omnibus Programs Extension Act of 1988, Public Law 100-607; Preventive Health Amendments of 1992, Public Law 102-531. \r\n"},"authorizationTypes":{"USC":false,"act":true,"statute":false,"publicLaw":false,"executiveOrder":false}}]}</t>
  </si>
  <si>
    <t>To provide States with the resources to improve the health status of the population of each grantee by: (A) conducting activities leading to the accomplishment of the most current Healthy People objectives for the nation; (B) rapidly responding to emerging health threats; (C) providing emergency medical services, excluding most equipment purchases; (D) providing services for sex offense victims including prevention activities; and (E) coordinating related administration, education, monitoring and evaluation activities.</t>
  </si>
  <si>
    <t xml:space="preserve">All fifty States, the District of Columbia, eight US Pacific Territorial governments, and two Native American tribes - the Kickapoo in Kansas and the Santee Sioux in Nebraska are eligible for Preventive Health and Health Services Block Grants._x000D_
</t>
  </si>
  <si>
    <t xml:space="preserve">Preventive Health and Health Services Block Grant grantees utilize this assistance to address the public health priorities in their state, aligning their Programs to the latest Healthy People objectives._x000D_
As a critical public health resource, the Preventive Health and Health Services Block Grant supports activities that benefits states by (1)Addressing basic health concerns such as tooth decay among children, food sanitation, and injuries to older adults from falling, (2) Allowing states to respond rapidly to emerging health threats they experience, (3) Funding critical prevention efforts to address health concerns such as skin cancer, child safety, and untreated dental decay that lack specific state funding, (4) Protecting investments in and enhancing the effectiveness of funded programs that address specific health problems and (5) Leveraging other resources to increase the benefit of preventive health measures. </t>
  </si>
  <si>
    <t>{"description":"Applications shall contain certification by the CEO of the State that the State has complied with provisions of and will meet the requirements of PHS Act, Title XIX, Section 1905, and Title XVII, Chapter 2 of the Omnibus Reconciliation Act of 1981. ","isApplicable":true}</t>
  </si>
  <si>
    <t xml:space="preserve">Applications are reviewed for completeness and for compliance with legislative requirements. Award is made to the applicant by the Centers for Disease Control and Prevention (CDC). </t>
  </si>
  <si>
    <t xml:space="preserve">CDC accepts applications starting October 1st to July 1st of each federal fiscal year. </t>
  </si>
  <si>
    <t>{"awarded":"other","description":"Each allotment is available for obligations over a 24-month period and must be utilized within that timeframe","awardedDescription":"Payments under this award will be made available through the HHS Payment Management System (PMS).  PMS is a centralized grants payment and cash management system.  Payments are awarded on a quarterly basis. Each allotment is available for obligations over a 24-month period "}</t>
  </si>
  <si>
    <t>[{"code":"program","isSelected":true,"description":"Each Grantee is required to submit, an Annual Report that captures progress towards reaching objectives and completing activities that were identified in the prior years’ work plan. This is due on February 1st of each year for the preceding year’s application."},{"code":"cash","isSelected":false,"description":""},{"code":"progress","isSelected":true,"description":"Description:  This award requires the recipient to complete projects or activities which are funded under the Prevention and Public Health Fund (PPHF) and to report on use of PPHF funds provided through this award.  Recipients awarded a grant from such funds with a value of $25,000 or more shall produce reports on a semi-annual basis with a reporting cycle of January 1-June 30 and July –December 31 and email reports to the CDC website no later than 20 calendar days after the end of each reporting period"},{"code":"expenditure","isSelected":true,"description":"CDC will receive monthly draw reports that reflect grantee spending for the specified fiscal year. The Annual Federal Financial Report, SF-245A, is due to PGO at CDC within 90 days after the end of the first 12 months of funding. The end date of the federal fiscal year is September 30th of each year.The Final Federal Financial Report  is due to PGO 90 days after the budget/project period ends.  between September 30th - December 30th of each year. A SF-269A is also due following the 2nd 12 months of funding. "},{"code":"performanceMonitoring","isSelected":true,"description":"CDC staff will do Performance Reporting semi-annually. The report will include short/long term performance measures, milestones, and highlights of successes. "}]</t>
  </si>
  <si>
    <t xml:space="preserve">Each State must maintain records which are consistent with their State laws and requirements.  Each State shall establish fiscal control and fund accounting procedures as may be necessary to assure the proper disbursal of and accounting for Federal funds paid to the State.  Each State shall annually audit its expenditures from payments received.  Such State audits shall be conducted by an entity independent of any agency administering a program funded._x000D_
</t>
  </si>
  <si>
    <t>(Formula Grants) FY 18 est $150,000,000.00; FY 17 est $151,121,365.00; FY 16$146,339,574.00; - FY2017 estimate includes a $1M estimate of carryover from FY16</t>
  </si>
  <si>
    <t>$17,161 to $4,477,242 (amounts for FY13)non-PPHF funding; estimated amounts for FY14 are $38,812 to $10,126,018. (Note: A formula based on fiscal year 1981 allocations to States is used for the annual basic grant allocation).</t>
  </si>
  <si>
    <t xml:space="preserve">Description:  45 Code of Federal Regulations, Part 96 (Published in the Federal Register on July 6, 1982 and revised in the Federal Register, October 13, 1987). </t>
  </si>
  <si>
    <t>Andrea Wooddall2500 Century Pkwy, Atlanta, GA 30329 Email:&lt; a href='mailto:ayw3@cdc.gov'&gt;ayw3@cdc.gov&lt;/a&gt;Phone: 4044986792;</t>
  </si>
  <si>
    <t>http://cdc.gov</t>
  </si>
  <si>
    <t>https://beta.sam.gov/fal/16017882185945b98f32503bdec279ec/view</t>
  </si>
  <si>
    <t xml:space="preserve">Consortium for Tobacco Use Cessation Technical Assistance financed solely by Prevention and Public Health Funds </t>
  </si>
  <si>
    <t>Consortium for Tobacco Use Cessation Technical Assistance</t>
  </si>
  <si>
    <t>{"list":[{"act":{"description":"For all authorizations/amendments, you must supply the Act or the Executive Order in order to continue\r\nConsolidation Appropriations Act, Fiscal Year 2013, Public Law 112-74, for the Department of Labor, Health and Human Services, and Education and the Department of Interior and Related Agencies; and the Consolidated and Further Continuing Appropriations Act, Fiscal Year 2013, Public Law 112-55 for the United States Department of Agriculture, and Related Agencies. Title IV section 4002 Prevention and Public Health Fund. \r\n"},"authorizationTypes":{"USC":false,"act":true,"statute":false,"publicLaw":false,"executiveOrder":false}}]}</t>
  </si>
  <si>
    <t>To provide technical assistance to state tobacco control programs and national and state partners. The technical assistance will focus on translating the science of tobacco control cessation into public health action in order to increase the number of tobacco users in the United States who quit</t>
  </si>
  <si>
    <t>A Bona Fide Agent is an agency/organization identified by the state as eligible to submit an application under the state eligibility in lieu of a state application. If applying as a bona fide agent of a state or local government, a legal, binding agreement from the state or local government as documentation of the status is required</t>
  </si>
  <si>
    <t xml:space="preserve">Renewals will be based upon the conditions in the funding announcement and are subject to the availability of funds under Section 317 of the Public Health Service Act or under the Patient Protection and Affordable Care Act._x000D_
_x000D_
</t>
  </si>
  <si>
    <t>{"awarded":"lump","description":"5-year project period w/12-month budget period"}</t>
  </si>
  <si>
    <t>[{"code":"program","isSelected":true,"description":"Reporting Requirements under Section 203 of the 2012 Enacted Appropriations Bill for the\r\nPrevention and Public Health Fund, Public Law 111-5:\r\n\r\nThis award requires the recipient to complete projects or activities which are funded under the\r\nPrevention and Public Health Fund (PPHF) and to report on use of PPHF funds provided\r\nthrough this award. Information from these reports will be made available to the public.\r\nRecipients awarded a grant, cooperative agreement, or  program reports (for example Annual  Progress Reports, etc.) from such funds with a value of $25,000 or more shall produce reports on a semi-annual basis with a reporting cycle of January 1- June 30 and July 1 - December 31; and email such reports (in 508 compliant format) to the CDC website (template and point of contact to be provided after award) no later than 20 calendar days after the end of each reporting period (i.e. July 20 and January 20, respectively). Recipient reports shall reference the notice of award number and title of the grant or cooperative agreement. and include a summary of the activities undertaken and identify any sub-grants or sub-contracts awarded (including the purpose of the award and the identity of the subrecipient).\r\n"},{"code":"cash","isSelected":false},{"code":"progress","isSelected":true,"description":"Annual Progress reports are required"},{"code":"expenditure","isSelected":true,"description":"Federal Financial Reports are required 90 Days after the end of the calendar quarter"},{"code":"performanceMonitoring","isSelected":true,"description":"Annual Progress reports are required"}]</t>
  </si>
  <si>
    <t>(Cooperative Agreements) FY 17$450,000.00; FY 18 est $450,000.00; FY 19 est $0.00; FY 16$450,000.00; - This program received a 12-month extension to the Period of Performance.  It will end 2019.   A new program is being considered to be written to support these activities.</t>
  </si>
  <si>
    <t xml:space="preserve">Effective tobacco cessation treatments are available, including group, individual, and telephone counseling and FDA-approved cessation medications.  However, less than one third of cigarette smokers use these treatments when trying to quit.  Physician cessation interventions increase patient quit rates, but many physicians to not routinely intervene with their patients who use tobacco products.  Population-based strategies that increase cessation include, but are not limited to, reducing out-of-pocket costs for evidence-based tobacco cessation treatments (i.e., ensuring that health insurance plans cover these treatments), provider reminder systems in health care settings (including reminders embedded in electronic health records) that prompt health care providers to screen for tobacco use and provide cessation advice, telephone quitlines, and mobile-phone based cessation texting interventions._x000D_
CDC recommends that state tobacco control programs implement these effective population-based strategies for increasing cessation and put in place a comprehensive plan to address cessation.  The Office on Smoking and Health has worked with several national organizations in providing information to state tobacco control programs and national and state partners on OSH’s three major cessation priorities: enhancing state quitline capacity and sustainability, promoting comprehensive coverage of evidence-based tobacco cessation treatments in health insurance plans, and promoting health systems changes that improve the rates of tobacco use screening and cessation intervention in health care settings. _x000D_
CDC recommendations regarding cessation activities to be implemented by state tobacco control programs are described in greater depth in CDC’s Best Practices for Comprehensive Tobacco Control Programs – 2014 (see http://www.cdc.gov/tobacco/stateandcommunity/best_practices/pdfs/2014/sectionA-III.pdf ).  _x000D_
</t>
  </si>
  <si>
    <t>https://beta.sam.gov/fal/ae92604d772d4558ac2d0ba7513d6cc0/view</t>
  </si>
  <si>
    <t>Evidence-Based Falls Prevention Programs Financed Solely by Prevention and Public Health Funds (PPHF)</t>
  </si>
  <si>
    <t>Falls Prevention</t>
  </si>
  <si>
    <t>{"list":[{"act":{"description":"The statutory authority for cooperative agreements under this Funding Opportunity Announcement is contained in the Consolidated Appropriations Act, 2014, Pub. L. 113-76, Div. H., Title II, § 219(a); Public Health Service Act, 42 U.S.C. §§ 300u-2 and 300u-3; and the Patient Protection and Affordable Care Act, 42 U.S.C. § 300u-11 (Prevention and Public Health Fund)"},"authorizationTypes":{"act":true}}]}</t>
  </si>
  <si>
    <t>These cooperative agreements are intended to increase the number of evidence-based falls prevention programs available to older adults, while concurrently increasing the sustainability of these proven programs in the aging and disability networks. This funding also supports a cooperative agreement for a National Falls Prevention Resource Center.</t>
  </si>
  <si>
    <t>Eligible applicants for grants are domestic public or private non-profit entities including state and local governments, Indian tribal governments and organizations (American Indian/Alaskan Native/Native American), faith-based organizations, community-based organizations, hospitals, and institutions of higher education. Any additional restrictions/guidance will be provided in the funding opportunity announcement(s).</t>
  </si>
  <si>
    <t xml:space="preserve">The ultimate beneficiaries of this funding opportunity are older and disabled adults at risk for falls residing in states, tribes, and territories. </t>
  </si>
  <si>
    <t>{"description":"The successful applicant will be an organization that meets the following criteria:\n1.\tProposed only evidence-based falls prevention programs that are on the list of pre-approved programs in the Funding Opportunity Announcement\n2.\tProvided signed letters of commitment from key partners and collaborators named in the proposal.\n3.\tIncluded a Budget Narrative/Justification.","isApplicable":true}</t>
  </si>
  <si>
    <t>{"flag":"contact","description":"Annual or fully funded budget periods maybe awarded subject to the availability of funds. Contact the headquarters, as appropriate, for application deadlines.","list":[{"start":"2014-09-01","end":"2016-08-31","description":"Estimated start date for the project period will be 9/1/2014 with an end date of 8/31/2016.  Annual or fully funded  budget periods maybe awarded subject to the availability of funds."}]}</t>
  </si>
  <si>
    <t xml:space="preserve">As specified in guidelines published in the Funding Opportunity Announcement. </t>
  </si>
  <si>
    <t>[{"code":"program","isSelected":true,"description":"This award requires the grantee to complete projects or activities which are funded under the Prevention and Public Health Fund (PPHF) and to report on use of PPHF funds provided through this award. Information from these reports will be made available to the public."},{"code":"cash","isSelected":false,"description":"Grantees are required to complete the federal cash transactions portion of the SF-425 within the Payment Managements System.\r\n\r\n"},{"code":"progress","isSelected":true,"description":"Program Progress Reports are due semi-annually (within 30 days following each six month period), effective with the start date of the award. This report must be submitted as a “grant note” using an authorized Grant Solutions account."},{"code":"expenditure","isSelected":true,"description":"Grantees are required to submit annual financial status reports (SF 425), which are due 30 days following each twelve month reporting period. You must reconcile your cash accounts with your expenditures for the reporting period and submit a cumulative report each year. A final report is due 90 days after the expiration date of the project period and must reconcile with the final cash portion reported on line 10c."},{"code":"performanceMonitoring","isSelected":false,"description":"Grantees’ required reports should reflect their progress in meeting program goals, as applicable."}]</t>
  </si>
  <si>
    <t xml:space="preserve">(Cooperative Agreements (Discretionary Grants)) FY 17$5,000,000.00; FY 18 est $5,000,000.00; FY 19 est $5,000,000.00; FY 16$5,000,000.00; - </t>
  </si>
  <si>
    <t>FY 2018 grantee award range: $107,477 - $515,590</t>
  </si>
  <si>
    <t>All grantees must comply with all requirements specified for grants funded through the Prevention and Public Health fund. Grantees also must comply with polices outlined in HHS Grants Policy Statement located at https://www.hhs.gov/grants/grants/grants-policies-regulations/index.html.</t>
  </si>
  <si>
    <t>{"flag":"appendix","description":"Casey DiCocco, Administration on Aging, U.S. Department of Health and Human Services\nAdministration for Community Living, \n330 C Street, S.W.\nWashington, DC  20201 \nEmail: Casey.DiCocco@acl.hhs.gov Phone: (617) 565-1170"}</t>
  </si>
  <si>
    <t>Casey DicoccoU.S. Department of Health and Human Services_x000D_
Administration for Community Living_x000D_
One Massachusetts Avenue, NW, Washington, DC 20201 Email:&lt; a href='mailto:casey.dicocco@acl.hhs.gov'&gt;casey.dicocco@acl.hhs.gov&lt;/a&gt;Phone: 2023573508;</t>
  </si>
  <si>
    <t xml:space="preserve">93.048 Special Programs for the Aging, Title IV, and Title II, Discretionary Projects; 93.734 Empowering Older Adults and Adults with Disabilities through Chronic Disease Self-Management Education Programs – financed by Prevention and Public Health Funds (PPHF) ; </t>
  </si>
  <si>
    <t>Cooperative agreements will be awarded on a competitive basis. Specific details for evaluating applications are published as part of the Funding Opportunity Announcement.</t>
  </si>
  <si>
    <t>https://beta.sam.gov/fal/085ef1f1ea724d7099e888fbe3ec09ee/view</t>
  </si>
  <si>
    <t xml:space="preserve">A Comprehensive Approach to Good Health and Wellness in Indian County – financed solely by Prevention and Public Health </t>
  </si>
  <si>
    <t>Tribal Wellness</t>
  </si>
  <si>
    <t>{"list":[{"act":{"description":"Sections 301(a) and 317 (k)  of the Public Health Service Act, {42 U.S.C. section 241(a) and 247 (k) and Title IV Section 4002 Prevention and Public Health Fund. Public Service Act"},"authorizationTypes":{"USC":false,"act":true,"statute":false,"publicLaw":false,"executiveOrder":false}}]}</t>
  </si>
  <si>
    <t xml:space="preserve">This five-year funding opportunity offers support to prevent heart disease, diabetes and associated risk factors in American Indian and Alaska Native (AI/AN) communities through a holistic approach to population health and wellness.  There will be two components to this funding opportunity announcement.  _x000D_
_x000D_
Component One will fund 12 AI/AN tribes, one within each of the 12 Indian Health Service (IHS) areas, who will use a combination of community chosen and culturally adapted policies, systems, and environmental changes to increase access to fresh, healthy traditional foods, and offer alternatives to less healthy packaged and processed foods high in sodium and fat.  Component One will also strive to promote programs to increase physical activity, health education, and team based strategies to strengthen community-clinical linkages promoting lifelong health and preventing chronic diseases such as diabetes, heart disease, and stroke.  Awardees will customize environmental approaches for their communities to foster sustainability, broaden community and cross-sector partnerships, and demonstrate population change to promote health and reduce risk factors that lead to chronic disease.  _x000D_
_x000D_
Component Two awardees will be Tribal organizations, as set forth in 25 U.S.C., Section 1603, and other Tribal-Serving Organizations.  Twelve Tribal Organizations will receive funding (no more than one in each Area) to provide Technical Assistance, Training, and Resources to AI/AN tribes and villages within their IHS areas to promote community chosen and culturally adapted policies, systems, and environmental changes.  These changes will lead to sustainable increased access to fresh, healthy traditional foods, decreased access to less healthy packaged and processed foods, increased physical activity, health education, as well as strengthened community-clinical linkages to promote lifelong health and prevent chronic diseases such as diabetes, heart disease, and stroke. _x000D_
</t>
  </si>
  <si>
    <t xml:space="preserve">Eligibility:_x000D_
Federally recognized American Indian Tribes and Alaska Native Villages and Corporations which meet the definition set forth in 25 U.S.C. Section 1603._x000D_
Tribal organizations, as set forth in 25 U.S.C. Section 1603. _x000D_
Urban Indian Organizations that meet the definition set forth in 25 U.S.C., section 1603._x000D_
Tribal college or university as set forth in section 1059c (b) of title 20. _x000D_
Tribal epidemiology Centers as set forth in 25 U.S.C. Section 1621m_x000D_
</t>
  </si>
  <si>
    <t xml:space="preserve">Federally recognized Indian Tribal Government, Individual/Family, Native American Organization, Pre-school, infant, Child, Youth, Senior Citizen, unemployed, welfare recipient, pension recipient, moderate income, low income, rural </t>
  </si>
  <si>
    <t>{"description":"Applicants should document the need for assistance, state the objectives of the project, outline the method of operations, describe evaluation procedures, and provide a budget with justification of funds requested.  ","isApplicable":true}</t>
  </si>
  <si>
    <t>{"description":"a.\tData Universal Numbering System: All applicant organizations must obtain a Data Universal Numbering System (DUNS) number. A DUNS number is a unique nine-digit identification number provided by Dun &amp; Bradstreet (D&amp;B). It will be used as the Universal Identifier when applying for federal awards or cooperative agreements.\r\n\r\nThe applicant organization may request a DUNS number by telephone at 1-866-705-5711 (toll free) or internet at http://fedgov.dnb.com/webform/displayHomePage.do. The DUNS number will be provided at no charge.\r\n\r\nIf funds are awarded to an applicant organization that includes sub-awardees, those sub-awardees must provide their DUNS numbers before accepting any funds.\r\nb.\tSystem for Award Management (SAM): The SAM is the primary registrant database for the federal government and the repository into which an entity must submit information required to conduct business as an awardee. All applicant organizations must register with SAM, and will be assigned a SAM number. All information relevant to the SAM number must be current at all times during which the applicant has an application under consideration for funding by CDC. If an award is made, the SAM information must be maintained until a final financial report is submitted or the final payment is received, whichever is later. The SAM registration process usually requires not more than five business days, and registration must be renewed annually. Additional information about registration procedures may be found at www.SAM.gov.\r\nc.\tGrants.gov: The first step in submitting an application online is registering your organization at www.grants.gov, the official HHS E-grant Web site. Registration information is located at the “Get Registered” option at www.grants.gov.\r\n\r\nAll applicant organizations must register at www.grants.gov. The one-time registration process usually takes not more than five days to complete. Applicants must start the registration process as early as possible.\r\n\r\n2.\tRequest Application Package: Applicants may access the application package at www.grants.gov.\r\n\r\n3.\tApplication Package: Applicants must download the SF-424, Application for Federal Assistance, package associated with this funding opportunity at www.grants.gov. If Internet access is not available, or if the online forms cannot be accessed, applicants may call the CDC PGO staff at 770-488-2700 or e-mail PGO PGOTIM@cdc.gov for assistance. Persons with hearing loss may access CDC telecommunications at TTY 1-888-232-6348.\r\n"}</t>
  </si>
  <si>
    <t xml:space="preserve">Awardees will receive an electronic copy of the Notice of Award (NoA) from CDC PGO. The NoA shall be the only binding, authorizing document between the awardee and CDC. The NoA will be signed by an authorized GMO and e-mailed to the awardee program director. _x000D_
_x000D_
Any applicant awarded funds in response to this FOA will be subject to the DUNS, SAM Registration, and Federal Funding Accountability And Transparency Act Of 2006 (FFATA) requirements._x000D_
_x000D_
Unsuccessful applicants will receive notification of these results by e-mail with delivery receipt or by U.S. mail._x000D_
</t>
  </si>
  <si>
    <t>Renewals will be based upon availability of funding and satisfactory programmatic progress.  Project period is for 5 years with 12 month budget periods.</t>
  </si>
  <si>
    <t>{"awarded":"lump","description":"Five year project period with 12 month budget periods"}</t>
  </si>
  <si>
    <t>[{"code":"program","isSelected":true,"description":"Semi-annual reports from each entity awarded a cooperative agreement or contract, summarizing the activities undertaken and identifying any sub-grants or sub-contracts awarded (including the purpose of the award and the identity of the recipient), to be posted not later than 30 days after the end of each 6-month period.  Congress directed HHS to provide information on activities and programs supported with resources from the Prevention and Public Health Fund (PPHF) to a public website. \r\nhttp://www.hhs.gov/open/records and reports/prevention/index.html\r\n"},{"code":"cash","isSelected":false,"description":""},{"code":"progress","isSelected":true,"description":"Reporting provided continuous program monitoring and identifies success and challenges that\r\n awardees encounter throughout the project period.  Also, reporting is a requirement for awardees who want to apply for yearly continuation of funding.  Awardees must submit an Annual Performance  Report via www.grants.gov 120 days before the end of the budget period.  The report must not  exceed 45 pages excluding administrative reporting; attachments are not allowed, but Web links are allowed.  This report must include the following: performance measures, evaluation results, work\r\n plan, successes, challenges, DC program support needs, and administrative reporting.\r\n"},{"code":"expenditure","isSelected":true,"description":"The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"},{"code":"performanceMonitoring","isSelected":true,"description":"Awardees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At a minimum, and in addition to the elements of the initial plan, this plan must: \r\nIndicate the frequency that evaluation and performance data are to be collected. \r\n•\tDescribe how data will be reported. \r\n•\tDescribe how evaluation findings will be used to ensure continuous quality and program improvement.\r\n•\tDescribe how evaluation and performance measurement will yield findings that will demonstrate the value of the FOA (e.g., effect on improving public health outcomes, effectiveness of FOA as it pertains to performance measurement, cost-effectiveness, or cost-benefit). \r\n•\tDescribe dissemination channels and audiences (including public dissemination).\r\n•\tDescribe other information requested and as determined by the CDC program. \r\nWhen developing evaluation and performance measurement plans, applicants are encouraged to use the Introduction to Program Evaluation for Public Health Programs: A Self-Study Guide, available at: http://www.cdc.gov/eval/guide/index.htm"}]</t>
  </si>
  <si>
    <t>Financial records, supporting documents, statistical records, and all other records pertinent to the project must be kept readily available for review by personnel authorized to examine PHS grant accounts.  Records must be maintained for a minimum of 3 years after the end of the budget period.  If questions still remain, such as those raised as a result of an audit, records must be retained until completion or resolution of any audit in process or pending resolution.  Property records must be retained in accordance with PGS Grants Policy Statement requirements.</t>
  </si>
  <si>
    <t>(Cooperative Agreements) FY 17$21,749,962.00; FY 18 est $21,674,906.00; FY 19 est $21,674,906.00; FY 16$13,245,445.00; - This CFDA supports two funded programs
DP17-1704 
DP14-1421</t>
  </si>
  <si>
    <t>Anticipated amounts are: FY2014: $13-15 million; $14-15m per year with $65075 million over the five years; average annual award $500,000, range $300,000-$800,000</t>
  </si>
  <si>
    <t>92 CFR Parts 215 and 220 Cost Principles for Educational Institutions (OMB Circular A-21) and OMB Circular No. A-122 for nonprofit organizations and Congress directed HHS guidance/requirements regarding terms and conditions and reporting requirements for recipients of programs supported with resources from the Prevention and Public Health Fund</t>
  </si>
  <si>
    <t>Beth Patterson4770 Buford Hwy, MS –F80, Atlanta, GA 30341 Email:&lt; a href='mailto:erp2@cdc.gov'&gt;erp2@cdc.gov&lt;/a&gt;Phone: 770-488-6045;</t>
  </si>
  <si>
    <t xml:space="preserve">All applications will be reviewed initially for completeness by CDC PGO staff and will be reviewed jointly for eligibility by the CDC/NCCDPHP and PGO. Incomplete applications and applications that do not meet the eligibility criteria will not advance to Phase II review. Applicants will be notified that their applications did not meet eligibility or published submission requirements._x000D_
A review panel will evaluate complete, eligible applications for Component 1 in accordance with the “Criteria” section of the FOA.  _x000D_
_x000D_
A review panel will evaluate complete, eligible applications for Component 2 in accordance with the “Criteria” section of the FOA._x000D_
_x000D_
Not more than thirty days after the Phase II review is completed, applicants will be notified electronically if their application does not meet eligibility or published submission requirements._x000D_
</t>
  </si>
  <si>
    <t>https://beta.sam.gov/fal/27f0fcb11b754b999f9392926b1ed35c/view</t>
  </si>
  <si>
    <t>Alzheimer’s Disease Initiative: Specialized Supportive Services Project (ADI-SSS) thru Prevention and Public Health Funds (PPHF)</t>
  </si>
  <si>
    <t>Alzheimer’s Initiative</t>
  </si>
  <si>
    <t>{"list":[{"act":{"description":"Funding Authority: PPTA 42USC 300u-11 Prevention and Public Health Fund\r\nGrant Authority: Older Americans Act Title IV \r\n"},"authorizationTypes":{"USC":false,"act":true,"statute":false,"publicLaw":false,"executiveOrder":false}}]}</t>
  </si>
  <si>
    <t>The purpose of the Alzheimer’s Disease Initiative: Specialized Supportive Services (ADI-SSS) project is to fill gaps in long term services and supports (LTSS) for persons living with Alzheimer’s disease and related dementias (ADRD) and their caregivers by expanding the availability of specialized services and supports._x000D_
_x000D_
The grants are intended to fill existing service gaps in the following areas: _x000D_
1) Provision of effective supportive services to persons living alone with ADRD in the community. _x000D_
2) Development of dementia capable systems designed to improve the quality and effectiveness of programs and services dedicated to individuals aging with intellectual and developmental disabilities and at high risk of developing ADRD. _x000D_
3) Provision of effective care/supportive services for persons living with moderate to severe impairment from ADRD and their caregivers.  _x000D_
4) Behavioral symptom management training and expert consultation for family caregivers.</t>
  </si>
  <si>
    <t>Funding eligibility is limited to public and/or private entities that are able to 1) demonstrate the existence of a dementia capable system dedicated to the population that they serve, and 2) articulate opportunities and additional services that would enhance and strengthen the existing system.  Organizations that have not received previous awards through this program, individuals, foreign entities and sole proprietorship organizations are not eligible to compete for, or receive awards under this announcement.</t>
  </si>
  <si>
    <t>Public and/or private entities that are able to 1) demonstrate the existence of a dementia capable system dedicated to the population that they serve, and 2) articulate opportunities and additional services that would enhance and strengthen the existing system. Eligible consumers of eligible applicants are the beneficiaries of this program.</t>
  </si>
  <si>
    <t>{"description":"Qualified applicants would be those eligible entities that are operating within in an existing dementia-capable home and community-based service system and are able to demonstrate that through their partnerships the existing system will be enhanced and strengthened.  Applicants should include letters of commitment from organizations and agencies identified as key collaborators in the proposal. 2 CFR 200, Subpart E - Cost Principles applies to this program.","isApplicable":true}</t>
  </si>
  <si>
    <t xml:space="preserve">Application forms are submitted through a centralized depository and received by the awarding agency Administration for Community Living.  Applicants generally apply under a program announcement indicating all the necessary application procedures to be followed. </t>
  </si>
  <si>
    <t>{"flag":"yes","list":[{"start":"2014-09-01","end":"2018-08-31","description":"Dependent on the posting date, the anticipated application due date is approximately 60 days from that date."}]}</t>
  </si>
  <si>
    <t>Range is 60 to 90 days from receipt of application, as noted in the Funding Opportunity Announcement.</t>
  </si>
  <si>
    <t>{"types":{"moe":false,"formula":false,"matching":true},"matching":{"requirementFlag":"voluntary","percent":"25","description":"The required match for this program is 25%, with applicants having the opportunity to apply for waivers of a portion of the match. Match will not be lower than 15%. The ADI-SSS funding opportunity announcement will include a detailed section describing the ways in which grantees can provide in-kind match to meet these requirements."}}</t>
  </si>
  <si>
    <t>{"awarded":"letter","description":"Awards are typically 3 years in duration. Length of future awards will be published in the Funding Opportunity Announcement and on Grants.gov. Support beyond the first year is contingent upon the availability of funds and evidence of satisfactory progress. Method of awarding/releasing assistance: by letter of credit."}</t>
  </si>
  <si>
    <t>[{"code":"program","isSelected":true,"description":"The reporting cycle format will be reflected in the Notice of Award.  Grantees are also expected to comply with the semi-annual reporting requirements related to the Prevention and Public Health Fund."},{"code":"cash","isSelected":true,"description":"Grantees are required to complete the federal cash transactions portion of the SF-425 within the Payment Managements System as identified in their award documents for the calendar quarters ending 3/31, 6/30, 9/30, and 12/31 through the life of their award. "},{"code":"progress","isSelected":true,"description":"The AoA program progress reports are due semi-annually from the start date of the award. The final progress report reports are due 90 days after the end of the project period."},{"code":"expenditure","isSelected":true,"description":"Grantees will be required to submit program reports and Federal financial reports as described in the Notice of Award. "},{"code":"performanceMonitoring","isSelected":true,"description":"Grantees will be required to submit program reports and Federal financial reports as described in the Notice of Award. "}]</t>
  </si>
  <si>
    <t xml:space="preserve">Records must be maintained for 3 years after submission of the final financial report.	</t>
  </si>
  <si>
    <t xml:space="preserve">(Project Grants) FY 17$10,500,000.00; FY 18 est $10,500,000.00; FY 19 FY 16$10,500,000.00; - </t>
  </si>
  <si>
    <t xml:space="preserve">As many as 10 grants forward funded for a period of 36 months with an award ceiling of $1,000,000 and a floor of $800,000._x000D_
_x000D_
</t>
  </si>
  <si>
    <t xml:space="preserve">All grantees must comply with all requirements specified for grants funded through the Prevention and Public Health Fund and appropriate Departmental regulations regarding grants._x000D_
_x000D_
All grantees must also comply with polices outlined in HHS Grants Policy Statement._x000D_
</t>
  </si>
  <si>
    <t>{"flag":"appendix","description":"U.S. Department of Health and Human Services\r\nAdministration for Community Living\r\nWashington, DC  20201\r\nAttn:  Erin Long\r\nEmail: erin.long@acl.hhs.gov\r\n\r\n"}</t>
  </si>
  <si>
    <t>Erin LongU.S. Department of Health and Human Services_x000D_
Administration for Community Living_x000D_
330 C Street SW, Washington, DC 20201 Email:&lt; a href='mailto:erin.long@acl.hhs.gov'&gt;erin.long@acl.hhs.gov&lt;/a&gt;Phone: 202-795-7389;</t>
  </si>
  <si>
    <t xml:space="preserve">Grant applications will be evaluated by experts in the field and awards made on a competitive basis.  Specific details for evaluating applications included in the Funding Opportunity Announcement._x000D_
_x000D_
</t>
  </si>
  <si>
    <t>May 01,2014</t>
  </si>
  <si>
    <t>https://beta.sam.gov/fal/5ab3a34c559244e69e0069a93e9ada78/view</t>
  </si>
  <si>
    <t>PPHF- Cooperative Agreements to Implement the National Strategy for Suicide Prevention (Short Title: National Strategy Grants)</t>
  </si>
  <si>
    <t>{"list":[{"act":{"description":"Section 520 of the Public Health Service Act"},"authorizationTypes":{"USC":false,"act":true,"statute":false,"publicLaw":false,"executiveOrder":false}}]}</t>
  </si>
  <si>
    <t>The purpose of this program is to support states in implementing the 2012 National Strategy for Suicide Prevention (NSSP) goals and objectives focused on preventing suicide and suicide attempts among working-age adults 25-64 years old in order to reduce the overall suicide rate and number of suicides in the U.S. nationally.</t>
  </si>
  <si>
    <t xml:space="preserve">Eligibility is limited to the Mental Health Authority in states, territories, and the District of Columbia.  _x000D_
_x000D_
The purpose of this program is to support states in implementing the 2012 National Strategy for Suicide Prevention (NSSP) goals and objectives focused on preventing suicide and suicide attempts among working-age adults 25-64 years old in order to reduce the overall suicide rate and number of suicides in the U.S. nationally.  _x000D_
 _x000D_
The Mental Health Authority within states and territories are  uniquely positioned and have the necessary statewide infrastructure in place to promote suicide prevention as a core component of health care services and to coordinate the required activities, including convening all other relevant state agencies to advise and/or participate in the initiative. _x000D_
_x000D_
_x000D_
</t>
  </si>
  <si>
    <t xml:space="preserve">Consumers that are working-age adults between 25-64 years old. </t>
  </si>
  <si>
    <t>{"description":"Official documentation that all participating mental health/substance abuse treatment provider organizations: 1) comply with all applicable local (city, county) and state requirements for licensing, accreditation, and certification; OR 2) official documentation from the appropriate agency of the applicable state, county, or other governmental unit that licensing, accreditation, and certification requirements do not exist.\r\n\r\n","isApplicable":true}</t>
  </si>
  <si>
    <t>{"description":"Applicants must download the SF-424 application forms through http://www.samhsa.gov/grants/apply.aspx.\r\n\r\n"}</t>
  </si>
  <si>
    <t xml:space="preserve">Applications are awarded based on the outcomes of the SAMHSA peer review and CSAT National Advisory Council review, and approval by the Administrator, SAMHSA. Grants are awarded directly by SAMHSA to the applicant organization._x000D_
_x000D_
</t>
  </si>
  <si>
    <t>{"flag":"yes","list":[{"start":"2014-09-30"}]}</t>
  </si>
  <si>
    <t xml:space="preserve">To be determined by agency or office administering the funds. </t>
  </si>
  <si>
    <t>{"awarded":"lump","description":"To be determined by agency or office administering the funds. "}</t>
  </si>
  <si>
    <t>[{"code":"program","isSelected":true,"description":"GPRA and data collection reports.\r\nThe (SF-425) Federal Financial Report is required by SAMHSA, Division of Grants Management 90 days after the end of each 12 month period and 90 days after the final 12 month budget period. "},{"code":"cash","isSelected":false,"description":""},{"code":"progress","isSelected":true,"description":"Local assessment reports which analyze the performance of the program."},{"code":"expenditure","isSelected":false,"description":""},{"code":"performanceMonitoring","isSelected":true,"description":"Grantees will be required to report on progress achieved, barriers encountered, and efforts to overcome these barriers in a performance assessment report to be submitted at least annually.\r\n\r\n"}]</t>
  </si>
  <si>
    <t xml:space="preserve">Records must be retained for at least 3 years; SAMHSA has the right to disallow costs and recover funds on the basis of a later audit or other review; records shall be retained beyond the 3 year period for that reason._x000D_
</t>
  </si>
  <si>
    <t>(Cooperative Agreements) FY 18 est $0.00; FY 16$2,350,097.00; FY 17 est $0.00;</t>
  </si>
  <si>
    <t>up to $587,524 per year</t>
  </si>
  <si>
    <t>{"list":[{"fiscalYear":2018,"description":"No award will be made."},{"fiscalYear":2017,"description":"No award will be made."},{"fiscalYear":2016,"description":"It is estimated 4 awards will be made. 4 awards were made."}],"isApplicable":true}</t>
  </si>
  <si>
    <t>Roger George5600 Fisher Lane, Rockville, MD 20857 Email:&lt; a href='mailto:roger.george@samhsa.hhs.gov'&gt;roger.george@samhsa.hhs.gov&lt;/a&gt;Phone: 2402761418;</t>
  </si>
  <si>
    <t xml:space="preserve">SAMHSA applications are peer-reviewed according to the evaluation criteria listed above.  _x000D_
Decisions to fund a grant are based on:_x000D_
the strengths and weaknesses of the application as identified by peer reviewers;_x000D_
when the individual award is over $150,000, approval by the Center for Mental Health Services’ National Advisory Council; _x000D_
availability of funds; _x000D_
equitable distribution of awards in terms of geography (including urban, rural and remote settings) and balance among populations of focus and program size; and_x000D_
equitable distribution of awards in terms of the highest rates of suicide and highest number of deaths by suicide or suicide attempts within the 25-64 age range (see Appendices K, L, and M)._x000D_
_x000D_
</t>
  </si>
  <si>
    <t>Jun 01,2014</t>
  </si>
  <si>
    <t>https://beta.sam.gov/fal/3aaa0310c0ac4381b47025e1ca4997c2/view</t>
  </si>
  <si>
    <t>PPHF-CDC Partnership: Strengthening Public Health Laboratories</t>
  </si>
  <si>
    <t>{"list":[{"act":{"description":"Patient Protection and Affordable Care Act (PL 111-148), Title IV, Section 4002 (Prevention and Public Health Fund) for expanded and sustained national investment in prevention and public health programs.  This program is funded in part by 2015 Prevention and Public Health Funds (PPHF-2015), Section 301 and 317, 42 U.S.C 241 and 247b; Sections 301 and 317 of the Public Health Service Act (PHS Act), 42 USC, 241 and 247b as amended; and Funding is appropriated under Affordable Care Act (PL 111-148), Title IV, Section 4002 (Prevention and Public Health Fund), Title IV, Section 4002."},"authorizationTypes":{"USC":false,"act":true,"statute":false,"publicLaw":false,"executiveOrder":false}}]}</t>
  </si>
  <si>
    <t xml:space="preserve">The major objective is to enhance and strengthen the work and functionality of public health laboratories both domestically and abroad.  The overarching goal is to improve several aspects of public health laboratories.  These areas include the following: improving public health laboratory infrastructure, increasing the capacity through workforce development, promoting quality laboratory practices, expanding and improving health security, promoting and supporting informatics, and enhancing communication linkages.  The specific objective may include but are not limited to:_x000D_
1.	Assess public health infectious disease laboratory capabilities and capacities by conducting and analyzing formal and informal surveys and other methodologies._x000D_
2.	Convene Committees/Task Forces/Workgroups to develop or review guidelines and recommendations on PHL laboratory capacity and quality laboratory practice._x000D_
3.	Provide training and other resources to address knowledge and capacity gaps._x000D_
4.	Convene forums to exchange knowledge and build communities of practice and promote the role of public health laboratories in infectious disease control, especially in emerging infectious diseases._x000D_
5.	Provide programmatic and technical support to other focus areas, including policy, emergency preparedness, global health, informatics, and professional development._x000D_
</t>
  </si>
  <si>
    <t xml:space="preserve">Eligible applicants that can apply for this funding opportunity are listed below: _x000D_
•	Nonprofit organizations_x000D_
•	Small, minority, and women-owned businesses_x000D_
•	Universities_x000D_
•	Colleges_x000D_
•	Research institutions_x000D_
•	Hospitals_x000D_
•	Community-based organizations_x000D_
•	Faith-based organizations_x000D_
•	Federally recognized or state-recognized American Indian/Alaska Native tribal governments_x000D_
•	American Indian/Alaska native tribally designated organizations_x000D_
•	Alaska Native health corporations_x000D_
•	Urban Indian health organizations_x000D_
•	Tribal epidemiology centers_x000D_
•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Palau)_x000D_
•	Political subdivisions of States (in consultation with States)_x000D_
_x000D_
A Bona Fide Agent is an agency/organization identified by the state as eligible to submit an application under the state eligibility in lieu of a state application.  If applying as a bona fide agent of a state or local government, a legal, binding agreement from the state or local government as documentation of the status is required.  Attach with “Other Attachment Forms” when submitting via www.grants.gov._x000D_
</t>
  </si>
  <si>
    <t>Applicants must have experience with enhancing and strengthening the work and functionality of public health laboratories both domestically and abroad.  The overarching goal is to improve several aspects of public health laboratories.  The nation’s public is the ultimate recipient of benefits from this program</t>
  </si>
  <si>
    <t>{"description":"Costs will be determined in accordance with OMB Circular No. A-87 for State and local governments. For all other nonprofit grantees, cost will be determined in accordance with HHS Regulations 45 CFR 74 Subpart Q. For-profit organizations’ costs are determined in accordance with the Federal Acquisition Regulations, 48 CFR 31. OMB Circular No. A-87 applies to this program.  OMB Circular No. A-87 applies to this program.","isApplicable":true}</t>
  </si>
  <si>
    <t>{"description":"A letter of intent is required for this funding opportunity agreement.\r\n\r\nTo apply for this funding opportunity use application form PHS 5161.  Application forms and instructions are available on www.grants.gov and/or the CDC web site, at the following Internet address: www.cdc.gov/od/pgo/forminfo.htm.   If you do not have access to the Internet, or if you have difficulty accessing the forms on-line, you may contact the CDC Procurement and Grants Office Technical Information Management Section (PGO-TIM) staff at: 770-488-2700."}</t>
  </si>
  <si>
    <t>Applications will be evaluated for completeness and responsiveness by the agency program and CDC Procurement and Grants Office (PGO). CDC will not review incomplete and non-responsive applications.  After review and approval, a notice of grant award (NoA) will be prepared and processed, along with appropriate notification to the public.  Initial award provides funds for the first budget period (usually 12 months) and the NoA will indicate support recommended for the remainder of the project period, allocation of Federal funds by budget categories, and special conditions, if any.</t>
  </si>
  <si>
    <t>{"flag":"no","list":[{"start":"2015-07-01","end":"2020-06-30"}]}</t>
  </si>
  <si>
    <t>Cooperative agreement project periods are 1 to 5 years. Subject to availability of funds, after initial awards, projects may be renewed non-competitively contingent upon satisfactory progress by the recipient (as documented in required reports) and the determination that continued funding is in the best interest of the Federal government</t>
  </si>
  <si>
    <t>{"awarded":"other","description":"Financial assistance is provided for a 12-month budget period with project periods of up to five years subject to the availability of funds and satisfactory progress of the grantee. ","awardedDescription":"Grantee should consult with PGO for additional information."}</t>
  </si>
  <si>
    <t>[{"code":"program","isSelected":true,"description":"Semi-annual reports from each entity awarded a grant, cooperative agreement, or contract, summarizing the activities undertaken and identifying any sub-grants or sub-contracts awarded (including the purpose of the award and the identity of the recipient), to be posted not later than 30 days after the end of each 6-month period.  Congress directed HHS to provide information on activities and programs supported with resources from the Prevention and Public Health Fund (PPHF) to a public website."},{"code":"cash","isSelected":false,"description":""},{"code":"progress","isSelected":true,"description":"Semi-Annual and Annual progress reports are required. "},{"code":"expenditure","isSelected":true,"description":"Federal Financial Reports are required 90 days after the end of the calendar quarter in which the budget period ends."},{"code":"performanceMonitoring","isSelected":true,"description":"Consult with CDC about performance monitoring activities."}]</t>
  </si>
  <si>
    <t>(Formula Grants (Cooperative Agreements)) FY 17$24,626,569.00; FY 18 est $27,552,526.00; FY 19 est $28,000,000.00; FY 16$3,216,132.00; - FY2015 actual PPHF amount awarded: $3,046,800.  _x000D_
FY2016 actual PPHF was awarded: $3,216,132._x000D_
FY2017 actual PPHF awarded:  $0.</t>
  </si>
  <si>
    <t>FY 2015 PPHF actual awarded amount $3,046,800.  FY2016 anticipated PPHF awarded amount:  $4,000,000; FY 2017 estimated PPHF award: $4,000,000  FY 2018 estimated PPHF award $4,000,000;  FY 2019 estimated PPHF award $4,000,000 ; FY2020 estimated PPHF award amount $4,000,000.  Total anticipated PPHF award from FY2015 -FY2020 : 19,046,800.</t>
  </si>
  <si>
    <t>{"flag":"appendix","description":"For program technical assistance, contact:\r\nAnnie Harrison-Camacho, Project Officer\r\nDepartment of Health and Human Services\r\nCenters for Disease Control and Prevention\r\nMS E56, 1600 Clifton Road\r\nAtlanta, GA 30333\r\nTelephone:  404-498-6451\r\nE-mail: atc4@cdc.gov\r\n\r\nFor financial, grants management, or budget assistance, contact:\r\nTerrian Dixon Grants Management Specialist\r\nDepartment of Health and Human Services\r\nCDC Procurement and Grants Office\r\n2920 Brandywine Road, MS K70\r\nAtlanta, GA 30341\r\nTelephone: 770-488-2774\r\nE-Mail: thd4@cdc.gov\r\n\r\nCDC Telecommunication for the hearing impaired or disabled is available: TTY (770) 488-2783"}</t>
  </si>
  <si>
    <t>Annie Harrison-CamachoCenters for Disease Control and Prevention_x000D_
Center for Surveillance, Epidemiology and Laboratory Services (CSELS)_x000D_
1600 Clifton Road, NE, MS E92, Atlanta, GA 30333 Email:&lt; a href='mailto:atc4@cdc.gov'&gt;atc4@cdc.gov&lt;/a&gt;Phone: 404) 498-6451;</t>
  </si>
  <si>
    <t>Applicants will be evaluated on the review criteria described in the Funding Opportunity Announcements (FOAs). In general, the review and selection process of complete and responsive applications to the FOA consists of determination of the scientific and technical merit by objective or peer review, availability of funds, and relevance of program priorities and the priorities of DHHS.  Refer to the FOA for additional review criteria.  The budget is not scored.</t>
  </si>
  <si>
    <t>https://beta.sam.gov/fal/32dc3f75acdd4f1cb5aac3fe0d52cabb/view</t>
  </si>
  <si>
    <t xml:space="preserve"> (CHIP)</t>
  </si>
  <si>
    <t>{"list":[{"act":{"description":"Title XXI of the Social Security Act as amended by the Children's Health Insurance Program Reauthorization Act of 2009 (CHIPRA; Public Law 111-003), the Affordable Care Act (ACA; Public Law 111-148 taken together with Public Law 111-152), the Medicare Access and CHIP Reauthorization Act (MACRA) (Public Law 114-10), the Healthy Kids Act of 2018 (Public Law 115-120) and the Advancing Chronic Care, Extenders, and Social Security (ACCESS) Act (Public Law 115-123)."},"authorizationTypes":{"act":true}}]}</t>
  </si>
  <si>
    <t>To provide funds to States to enable them to maintain and expand child health assistance to uninsured, low-income children, and at a state option, low-income pregnant women and legal immigrants, primarily by three methods: (1) obtain health insurance coverage that meets the requirements in Section 2103 relating to the amount, duration, and scope of benefits; (2) expand eligibility for children under the State's Medicaid program; and (3)reduce the number of children eligible for Medicaid, CHIP who are not enrolled and improve retention of those who are already enrolled.. This solicitation addresses the third objective and seeks applications for additional rounds of the Connecting Kids to Coverage grants.  These new funding opportunities, the Connecting Kids to Coverage HEALTHY KIDS Outreach and Enrollment Cooperative Agreements, as provided under the Section 2113 of the Social Security Act, amended by Section 3004(a) of the Helping Ensure Access for Little Ones, Toddlers and Hopeful Youth by Keeping Insurance Delivery Stable Act (referred to as the HEALTHY KIDS Act and included in Pub. L. 115-120) and by Section 50103 of the Advancing Chronic Care, Extenders, and Social Services Act (referred to as the ACCESS Act and included in Pub. L. 115-123). These HEALTHY KIDS cooperative agreements will support outreach strategies similar to those conducted in previous Connecting Kids to Coverage (CKC) grant cycles and CMS anticipates awarding approximately $108,000,000 million in total funding through four separate notice of funding opportunities from 2019 through 2022. Eligible entities, will include; states, local governments, Indian tribes, tribal consortium, urban Indian organizations receiving funds under title V of the Indian Health Care Improvement Act, federal health safety net organizations, community-based organizations, faith-based organizations, and schools. These grants will be in the form of cooperative agreements funding activities/strategies aimed at educating families about the availability of free or low-cost health coverage under Medicaid and CHIP, identifying children likely to be eligible for these programs, and assisting families, including parents, to apply for coverage.  Funds will also support efforts to assist families with the annual renewal process.  Refer to the website https://www.InsureKidsNow.gov under the Campaign Information tab for more information about each funding opportunity announcement.</t>
  </si>
  <si>
    <t>The following entities are eligible to apply for this program funding: State (includes District of Columbia, public institutions of higher education and hospitals), Local (includes State-designated lndian Tribes, excludes institutions of higher education and hospitals, U.S. Territories and possessions (includes institutions of higher education and hospitals), Native American Organizations (includes lndian groups, cooperatives, corporations, partnerships, associations) 
States with an approved child health plan under this title [42 U.S.C. Section1397aa et seq.];local governments; Indian tribes or tribal consortium, tribal organizations, urban Indian organizations receiving funds under title V of the Indian Health Care Improvement Act (25 U.S.C. 1651 et seq.), or Indian Health Service providers; federal health safety net organizations; national, state, local, or community-based public or nonprofit private organizations, including organizations that use community health workers or community-based doula programs; faith-based organizations or consortia, to the extent that a cooperative agreement awarded to such an entity is consistent with the requirements of Section 1955 of the Public Health Service Act (42 U.S.C. 300x-65) relating to a grant award to nongovernmental entities; and/or elementary or secondary schools may apply. For eligibility requirements the Connecting Kids to Coverage project grants, refer to the website https://www.InsureKidsNow.gov under the Campaign Information tab for more information about each funding opportunity announcement.</t>
  </si>
  <si>
    <t xml:space="preserve">Targeted low-income children will benefit. These children are defined (for the purposes of Title XXI) as children who have been determined eligible by the State for child health assistance under their State plan; are low-income children as defined by each state and are not found to be covered under a group health plan or under other health insurance coverage. </t>
  </si>
  <si>
    <t>{"description":"States and Territories must submit and have approved by the Secretary of DHHS, a State Child Health Plan. Individuals must meet State requirements.  ","isApplicable":true}</t>
  </si>
  <si>
    <t>{"environmentalImpact":{"reports":[{"isSelected":true,"reportCode":"otherRequired"}]},"description":"Pre-application coordination is required. Environmental impact information is not required for this program. This program is excluded from coverage under E.O. 12372. For the Connecting Kids to Coverage- project grants' application and award process, refer to the website https://www.InsureKidsNow.gov under the Campaign Information tab for more information about each funding opportunity announcement. Environmental impact information is not required for this program. This program is excluded from coverage under E.O. 12372. Environmental impact information is not required for this program. This program is excluded from coverage under E.O. 12372."}</t>
  </si>
  <si>
    <t>{"description":"This award is subject to 45 CFR Part 75, Uniform Administrative Requirements, Cost Principles, and Audit Requirements for HHS awards, which implements 2 CFR Part 200, Uniform Administrative Requirements, Cost Principles, and Audit Requirements for Federal Awards (“Uniform Guidance”) effective December 26, 2014."}</t>
  </si>
  <si>
    <t xml:space="preserve">The CMS Administrator exercises delegated authority to approve Title XXI plans and amendments. Letters of approval will be signed by the CMS Administrator. </t>
  </si>
  <si>
    <t>{"flag":"yes","description":"Application deadlines for the Connecting Kids to Coverage Cooperative Agreements are dependent on the final release date for the Notice of Funding Opportunity Announcement (NOFO).  Refer to the website www.insurekidsnow.gov for NOFO and application deadline updates.","list":[]}</t>
  </si>
  <si>
    <t xml:space="preserve">Section 2106 of the Law, specifies that a State plan is considered approved unless the Secretary notifies the State in writing, within 90 days after receipt of the plan, that the plan is disapproved (and the reasons for disapproval) or that specific additional information is needed. Informal clarification and discussion between the State and the DHHS review team is permitted and encouraged during the review period. This does not stop the "90-day clock." The 90-day review period may be stopped by formal written requests for additional information and clarification. The 90-day review period may be stopped as many times as necessary to obtain completed information necessary to disapprove or approve the plan. The 90-day period will resume when the finalized additional information is received by CMS. </t>
  </si>
  <si>
    <t>If a State wishes to appeal a disapproval, it may petition for a reconsideration of this decision within 60 days after the date of receipt of the disapproval letter, by submitting a written request for reconsideration to the project officer and the regional office. States also have the option to submit a new application following the disapproval, starting a new 90-day review clock.</t>
  </si>
  <si>
    <t>An approved State child health plan shall continue in effect unless the State amends that plan or the Secretary finds substantial noncompliance of the plan in accordance with the requirements of Title XXI. The CMS Administrator exercises delegated authority to award cooperative agreements. Successful applicants will receive a Notice of Award (NoA) signed and dated by the CMS Grants Management Officer that will set forth the amount of the award and other pertinent information including the Terms and Conditions. Once an award is made, the funds are posted in recipient accounts established in the Payment Management System (PMS). Grantees may then access their funds by using the PMS funds request process.  The funds are then delivered to the recipient via Electronic Funds Transfer..</t>
  </si>
  <si>
    <t>{"types":{"moe":true,"formula":true,"matching":true},"formula":{"title":"","chapter":"","part":"","subPart":"","publicLaw":"","description":""},"matching":{"requirementFlag":"voluntary","percent":"0","description":"Statutory Formula: The Connecting Kids to Coverage project grant program has no statutory formula.\r\nMatching Requirements: The Connecting Kids to Coverage project grant program has no matching requirements.\r\n"},"moe":{"description":"  This program has MOE requirements, see finding agency for further details."}}</t>
  </si>
  <si>
    <t>{"awarded":"lump","description":"Federal funds are obligated to the Connecting Kids to Coverage grantees by issuing grant cooperative agreement awards. To ensure that all of the appropriated funds are available to States, CMS will issue cooperative grant awards for one year from the award date to all grantees selected. Awardees must meet all reporting deadlines and demonstrate strong performance to be eligible for a non-competing continuation award for subsequent budget periods. Method of awarding/releasing assistance: lump sum"}</t>
  </si>
  <si>
    <t>[{"code":"program","isSelected":false,"description":""},{"code":"cash","isSelected":false,"description":""},{"code":"progress","isSelected":true,"description":"For the Connecting Kids to Coverage Outreach and Enrollment Grants, the following reports are required: Monthly Enrollment and Renewal Reports and Semi-Annual  Progress Reports with templates for grantee performance monitoring are provided by the evaluation contractor. Federal Financial Reports (FFR) report cash transaction data, expenditures, and any program income generated on a quarterly basis."},{"code":"expenditure","isSelected":false,"description":""},{"code":"performanceMonitoring","isSelected":false,"description":""}]</t>
  </si>
  <si>
    <t xml:space="preserve">Grantees must include an assurance that they will collect and verify application and enrollment data as an important measure of program performance, in order to enable the Secretary to monitor grant program administration and compliance and to evaluate and compare the effectiveness of awardees. </t>
  </si>
  <si>
    <t>75-0515-0-1-551;</t>
  </si>
  <si>
    <t xml:space="preserve">(Formula Grants (Apportionments)) FY 17$15,952,148,232.00; FY 18 est $16,927,943,818.00; FY 19 est $18,293,238,755.00; FY 16$13,958,271,478.00; - </t>
  </si>
  <si>
    <t>For the Connecting Kids to Coverage Cooperative Agreements, the projected awards will range  from  ($250,000 up to $1,000,000).
FY 2018, the range is from $3,072,998 (American Samoa) to $2,825,935,404 (California). 
.</t>
  </si>
  <si>
    <t>Regulations and guidance issued related to the Connecting Kids to Coverage (CKC) Outreach and Enrollment Cooperative Agreements may be accessed at: www.insurekidsnow.gov/campaign/funding/index.html.  Regulations and guidance issued related to the Children's Health Insurance Program may be accessed through the World Wide Web at: www.medicaid.gov.</t>
  </si>
  <si>
    <t>{"flag":"appendix","description":"Contact the Regional Administrator, Centers for Medicare and Medicaid Services. (See Appendix IV of the Catalog for addresses and telephone numbers)."}</t>
  </si>
  <si>
    <t>Grace Ponte7500 Security Boulevard, Baltimore, MD 21244 Email:&lt; a href='mailto:Grace.Ponte@cms.hhs.gov'&gt;Grace.Ponte@cms.hhs.gov&lt;/a&gt;Phone: (410) 786-5780;</t>
  </si>
  <si>
    <t>Fiscal Year2018: See www.insurekidsnow.gov/campaign/funding/index.html for more information about the history of the Connecting Kids to Coverage grants and an overview of current and past grantees.</t>
  </si>
  <si>
    <t>https://beta.sam.gov/fal/099dd25a93924115bb95c78bc5a1d3f8/view</t>
  </si>
  <si>
    <t>Medicare Prescription Drug Coverage</t>
  </si>
  <si>
    <t>(Medicare Part D)</t>
  </si>
  <si>
    <t>{"list":[{"act":{"description":"Authorized under Part D of Title XVIII of the Social Security Act."},"authorizationTypes":{"USC":false,"act":true,"statute":false,"publicLaw":false,"executiveOrder":false}}]}</t>
  </si>
  <si>
    <t>To provide prescription drugs to Medicare beneficiaries through their voluntary participation in prescription drug plans, with an additional subsidy provided to lower-income beneficiaries.</t>
  </si>
  <si>
    <t>An entity organized and licensed under State law as a risk-bearing entity eligible to offer health insurance in each State in which it is to offer a plan, meeting the requirements in 42 CFR 423.504 and 42 CFR 423.505.  The entity may offer prescription drug coverage in conjunction with a Medicare Advantage plan or as a separate standalone benefit.</t>
  </si>
  <si>
    <t>Eligible beneficiaries include individuals who are entitled to Medicare benefits under Part A or enrolled in Part B and who reside in the plan's service area.  Individuals in a Medicare Advantage Plan with Part D coverage may not be separately enrolled in a stand alone prescription drug plan.</t>
  </si>
  <si>
    <t>{"description":"Potential sponsors apply to CMS to become an approved prescription drug plan.  Generally, individuals enroll directly with the prescription drug program sponsor.  The sponsor forwards the enrollment and eligibility information to CMS, which verifies eligibility for the drug benefit.  Some individuals who are entitled to both Medicare and Medicaid have been enrolled automatically. Low income beneficiaries may complete a subsidy application at any Social Security office or through their State Medicaid office."}</t>
  </si>
  <si>
    <t>Payment will be made by CMS to the prescription drug plan sponsors.</t>
  </si>
  <si>
    <t>Up to six months for plan sponsors.</t>
  </si>
  <si>
    <t>Sponsors whose applications to become a prescription drug plan sponsor are rejected have the right to a reconsideration and appeal process.  Beneficiaries have the right to a reconsideration and appeal process for adverse coverage determinations.</t>
  </si>
  <si>
    <t>Contracts with sponsors may be renewed annually. Beneficiaries may enroll and disenroll from plans according to the timeframes established in 42 CFR 423.30-423.46.</t>
  </si>
  <si>
    <t>{"awarded":"other","description":"Indefinite.","awardedDescription":"Monthly payments to Prescription Drug Plan sponsors combined with an annual reconciliation adjustment"}</t>
  </si>
  <si>
    <t>[{"code":"program","isSelected":true,"description":"Plans must provide periodic reports to CMS, enrollees and the general public on cost; utilization; availability, accessibility and acceptability of services; fiscal soundness and other information required by CMS. "},{"code":"cash","isSelected":true,"description":"Plans must provide an annual report of business transactions and combined financial statements. "},{"code":"progress","isSelected":false},{"code":"expenditure","isSelected":false},{"code":"performanceMonitoring","isSelected":false}]</t>
  </si>
  <si>
    <t>{"isApplicable":true,"description":"Periodic audits of plans by HHS, the Comptroller General or their designees.  Periodic audits by CMS and the HHS Office of Inspector General (OIG) of plan cost reporting.  Audit by CMS of financial records of at least one-third of participating plans every year."}</t>
  </si>
  <si>
    <t>75-8308-0-7-571;</t>
  </si>
  <si>
    <t xml:space="preserve">(Insurance) FY 17$88,263,000,000.00; FY 18 est $82,340,000,000.00; FY 19 est $85,996,000,000.00; FY 16$89,102,000,000.00; - </t>
  </si>
  <si>
    <t>Determined by plan offerings, number of enrollees, and utilization.</t>
  </si>
  <si>
    <t>Regulations governing this program are authorized under Part D of Title XVIII of the Social Security Act and are available at 42 CFR 423.</t>
  </si>
  <si>
    <t>Lori Levine7500 Security Blvd, Baltimore, MD 21244 Email:&lt; a href='mailto:Lori.Levine@cms.hhs.gov'&gt;Lori.Levine@cms.hhs.gov&lt;/a&gt;Phone: 410-786-7625;</t>
  </si>
  <si>
    <t xml:space="preserve">93.773 Medicare Hospital Insurance; 93.774 Medicare Supplementary Medical Insurance; 93.778 Medical Assistance Program; </t>
  </si>
  <si>
    <t>https://beta.sam.gov/fal/4bb332cda0ff4c9c81104ed8d137d243/view</t>
  </si>
  <si>
    <t>Tribal Public Health Capacity Building and Quality Improvement Umbrella Cooperative Agreement</t>
  </si>
  <si>
    <t>Tribal Umbrella CoAg</t>
  </si>
  <si>
    <t>{"list":[{"act":{"description":"Public Health Service Act"},"USC":{"title":"42","section":"247(b)(k)(2)"},"executiveOrder":{"description":"13175"},"authorizationTypes":{"USC":true,"act":true,"statute":false,"publicLaw":false,"executiveOrder":true},"usc":{"title":"42","section":"247(b)(k)(2)"}}]}</t>
  </si>
  <si>
    <t xml:space="preserve">This program's ultimate outcomes are 1) decreased morbidity and mortality among AI/ANs; 2) advanced capacity of Indian Country to identify, respond to, and mitigate public health threats;_x000D_
3) improved capacity of the workforce to deliver essential public health services; 4) increased culturally-appropriate practice-based evidence programs and policies that are effective and sustainable throughout Indian Country; and 5) improved capacity to collaboratively and strategically address AI/AN health needs and advance health equity._x000D_
</t>
  </si>
  <si>
    <t xml:space="preserve">Executive Order 13175, “Consultation and Coordination with Indian Tribal Governments,” 65 FR 67, 249, issued by President Clinton on November 6, 2000, and the Presidential Memorandum for the Heads of Executive Departments and Agencies on Tribal Consultation, 74 FR 57881, signed by President Obama on November 5, 2009 [http://www.gsa.gov/portal_x000D_
 _x000D_
/content/101569] encourage strengthening intergovernmental relations between the federal government and AI/AN tribal nations. As such, eligibility for this CoAg is limited to federally recognized American Indian and Alaska Native (AI/AN) tribal nations and regional tribally designated organizations._x000D_
AI/AN tribal nations have the right of self-determination and governance over their citizens. In addition, AI/AN tribal nations and regional tribally designated organizations have a unique understanding of AI/AN cultures, fluency in Native languages, knowledge of indigenous history and traditional practices. These entities are the best qualified to address AI/AN public health needs in an efficient, effective, and culturally-appropriate manner._x000D_
AI/AN tribal public health infrastructure and capacity initiatives and quality improvements are more likely to be sustained when they begin as tribal initiatives rather than as external initiatives. This CoAg will further efforts in Indian Country by supporting a culturally- appropriate approach advocated for and by the CDC/ATSDR Tribal Advisory Committee, tribal public health practitioners and partners. Direct funding will support tribal governments and tribal-serving organizations in making sound and efficient public health planning and resource allocation. The funding method for this CoAg will allow for more programs in CDC to provide direct funding to Indian Country in order to improve tribal public health systems and reach the outcomes stated in the logic model._x000D_
</t>
  </si>
  <si>
    <t xml:space="preserve">Eligible applicants should be able to demonstrate tribal affiliation including (1) a record of effectively working with American Indian and Alaska Native populations (2) an ability to methodically and efficiently reach tribal members in American Indian and Alaska Native communities and (3), if recipient is a tribally owned and operated organization, it should provide a letter of approval from Tribal council for the proposed program. </t>
  </si>
  <si>
    <t>{"description":"An applicant must be in one of the applicant types listed here to be eligible for funding.\r\n\r\n•\tFederally recognized AI/AN tribal nations must demonstrate support from the tribe by providing an official letter from a currently elected tribal leader, or a tribal resolution\r\n•\tRegional AI/AN tribally designated organizations must demonstrate support in the form of tribal resolutions or letters of support from currently elected tribal leaders from at least half of the tribes within the organization's service area\r\n\r\nOfficial email correspondence from elected leaders will be accepted. Files should be named \"Tribal Support\", and uploaded as PDFs at www.grants.gov.\r\nCDC will consider any application that does not include this documentation as non- responsive and it will not receive further review.\r\n\r\nPlease note the following NOFO-specific terms: Federally recognized AI/AN tribal nations refers to Native American tribal governments (Federally recognized) and American Indian or Alaska Native tribal governments (federally recognized). Regional AI/AN tribally designated organizations refer to Native American tribal organizations (other than federally recognized tribal governments) and American Indian or Alaska Native tribally designated organizations.\r\n","isApplicable":true}</t>
  </si>
  <si>
    <t>{"description":"Each application should address one of the following target population categories: 1) Category A: HHS Regions I, II, III, and IV; 2) Category B: HHS Regions V, VI, and VII; and 3) Category C: HHS Regions VIII, IX, and X.\r\n\r\nApplications should reflect one or more of the seven collaboratively identified Tribal practices around health and wellness. Each applicant identifies the practices, which will guide their programmatic approach: (1) Family and community activities that connect cultural teachings to health and wellness. (2) Seasonal cultural and traditional practices that support health and wellness. (3) Social and cultural activities that promote community wellness. (4) Tribal, intertribal, governmental, and nongovernmental collaborations that strengthen well-being. (5) Intergenerational learning opportunities that support well-being and resilience. (6) Cultural teachings and practices about traditional healthy foods to promote health, sustenance, and sustainability. (7) Traditional and contemporary physical activities that strengthen well-being."}</t>
  </si>
  <si>
    <t xml:space="preserve">This funding opportunity will use a two-part strategy._x000D_
Funding Strategy 1: Initial Funding - Responsive applications submitted under this funding opportunity will be reviewed objectively as described in the Review and Selection Process section of this NOFO. Awards under Funding Strategy 1 will support building capacities and capabilities. Applicants selected for Funding Strategy 1 will become part of a group of organizations that are eligible for funding under Funding Strategy 2._x000D_
Funding Strategy 2: CIO Project Plans - The second funding strategy is subject to the availability of appropriated funds and agency priorities. To maximize CDC's program priorities and health system needs in Indian Country, applicants funded under Funding Strategy 1 will be eligible to apply for additional funding under Funding Strategy 2. Under Funding Strategy 2, CDC will publish and compete CIO project plans according to geographic categories. The plans will be published on www.grants.gov as a supplement to CDC-RFA-OT18-1803. Organizations will submit "Work Plans in Response to CIO Project Plans" that are relevant to the geographic category and target population for which they were awarded funding under Funding Strategy 1._x000D_
</t>
  </si>
  <si>
    <t>{"flag":"yes","description":"Letter of Intent (optional) - March 30, 2018 ","list":[{"start":"2018-02-23","end":"2018-04-24"}]}</t>
  </si>
  <si>
    <t xml:space="preserve">Annual Performance Report (due 120 days before the end of the budget period; serves as a continuation application) for FY2019-FY2022.  </t>
  </si>
  <si>
    <t>{"awarded":"lump","description":"All funds awarded must be spent by the end of the 12 month budget year. There are 5 budget years in the project period. ","awardedDescription":"Annual award"}</t>
  </si>
  <si>
    <t>[{"code":"program","isSelected":false},{"code":"cash","isSelected":false},{"code":"progress","isSelected":true,"description":"The recipient must submit the Annual Progress Report via www.Grantsolutions.gov no later than120 days prior to the end of the budget period. This report must not exceed 45 pages excluding administrative reporting. Attachments are not allowed, but web links are allowed.\r\nThis report must include the following:\r\n\r\n•\tPerformance Measures: Recipients must report on performance measures for each budget period and update measures, if needed.\r\n•\tEvaluation Results: Recipients must report evaluation results for the work completed to date (including findings from process or outcome evaluations).\r\n•\tWork Plan: Recipients must update work plan each budget period to reflect any changes in period of performance outcomes, activities, timeline, etc.\r\n•\tSuccesses\r\no\tRecipients must report progress on completing activities and progress towards achieving the period of performance outcomes described in the logic model and work plan.\r\no\tRecipients must describe any additional successes (e.g. identified through evaluation results or lessons learned) achieved in the past year.\r\no\tRecipients must describe success stories.\r\n•\tChallenges\r\no\tRecipients must describe any challenges that hindered or might hinder their ability to complete the work plan activities and achieve the period of performance outcomes.\r\no\tRecipients must describe any additional challenges (e.g., identified through evaluation results or lessons learned) encountered in the past year.\r\n•\tCDC Program Support to Recipients\r\no\tRecipients must describe how CDC could help them overcome challenges to complete activities in the work plan and achieving period of performance outcomes.\r\n \r\n•\tAdministrative Reporting (No page limit)\r\no\tSF-424A Budget Information-Non-Construction Programs.\r\no\tBudget Narrative – Must use the format outlined in \"Content and Form of Application Submission, Budget Narrative\" section.\r\no\tIndirect Cost Rate Agreement.\r\n"},{"code":"expenditure","isSelected":true,"description":"•\tAdministrative Reporting (No page limit)\r\no\tSF-424A Budget Information-Non-Construction Programs.\r\no\tBudget Narrative – Must use the format outlined in \"Content and Form of Application Submission, Budget Narrative\" section.\r\no\tIndirect Cost Rate Agreement.\r\n"},{"code":"performanceMonitoring","isSelected":true,"description":"As indicated, recipients will submit annual performance reports based on their selected program strategies and activities.  These performance measures and the frequency of reporting will vary by project.  "}]</t>
  </si>
  <si>
    <t>Fiscal &amp; Programmatic records pertaining to the program shall be maintained for 3 years, after all closeout actions are completed, or until the completion and resolution of any audit in process or pending.</t>
  </si>
  <si>
    <t xml:space="preserve">(Cooperative Agreements) FY 17$550,000.00; FY 18 est $13,050,000.00; FY 19 est $12,500,000.00; - </t>
  </si>
  <si>
    <t>Per the Funding Opportunity Announcement OT18-1803, additional applicable HHS/CDC regulations and requirements specified, detailed and listed in corresponding Notice of Award apply.</t>
  </si>
  <si>
    <t>Carmen (Skip) Clelland1825 Century Blvd NE, Atlanta, GA 30345 Email:&lt; a href='mailto:yur3@cdc.gov'&gt;yur3@cdc.gov&lt;/a&gt;Phone: 404-498-2208;</t>
  </si>
  <si>
    <t>https://www.cdc.gov/tribal/</t>
  </si>
  <si>
    <t xml:space="preserve">93.331 Partnerships to Improve Community Health; 93.098 Tribal Public Health Capacity Building and Quality Improvement; </t>
  </si>
  <si>
    <t xml:space="preserve">As specified in the funding opportunity announcement OT18-1803, Section II E, application review and Selection Process. An objective review panel with experience working with tribes or tribal organizations will evaluate complete applications. Reviewers will be primarily selected from a pool of CDC subject matter experts with demonstrated experience working with tribes or in tribal settings to establish cultural competence. The specific objective reviewer scores will be used to produce a rank order of proposals. However, proposals may be funded out of rank order based upon the following criteria: health conditions and geographical diversity of populations that the applicants will directly serve. </t>
  </si>
  <si>
    <t>https://beta.sam.gov/fal/9fe2c07d9c7944279ddfef9e58c1b067/view</t>
  </si>
  <si>
    <t>Medicare Hospital Insurance</t>
  </si>
  <si>
    <t>(Medicare Part A)</t>
  </si>
  <si>
    <t>{"list":[{"act":{"description":"Affordable Care Act (Public Law 111-148)"},"authorizationTypes":{"USC":false,"act":true,"statute":false,"publicLaw":false,"executiveOrder":false}},{"act":{"description":"American Recovery and Reinvestment Act of 2009, Public Law 111-5, Title XVIII of the Social Security Act, Health Care and Education Reconciliation Act (Public Law 111-152)"},"authorizationTypes":{"USC":false,"act":true,"statute":false,"publicLaw":false,"executiveOrder":false}}]}</t>
  </si>
  <si>
    <t>To provide hospital insurance protection for covered services to persons age 65 or above, to certain disabled persons and to individuals with chronic renal disease.</t>
  </si>
  <si>
    <t xml:space="preserve">Persons age 65 or over and certain disabled persons are eligible to receive hospital insurance benefits. Nearly all individuals who had reached the age of 65 before 1968 are eligible for Part A, including people not eligible for cash Social Security benefits. A person reaching the age of 65 from 1968 to the present, and who is not eligible for social security benefits, needs to have accumulated work credits (amount dependent on age) to qualify for hospital insurance benefits. _x000D_
_x000D_
Hospital insurance (Medicare Part A) is also available to persons aged 65 and over through payment of a monthly premium, which is currently $413 per month, effective January 1, 2017. A reduced Part A premium of $227 per month is applied to persons with 30 to 39 quarters in which they have paid into the social security system. This reduced Part A premium applies to their spouse, surviving spouse or divorced spouse as well. _x000D_
_x000D_
Federal employees began contributing toward Medicare hospital insurance coverage in 1983. Employees who have worked in the federal government prior to this year are still eligible to receive credit for prior non-contributory quarters of Federal employment. State and local government employees not already in Social Security-covered positions and who were hired on or after April 1, 1986 also contribute toward Medicare hospital insurance coverage. Although states may request agreements to cover individuals employed prior to April 1, 1986, no credit is given toward establishing Medicare entitlement for prior employment. Persons under the age of 65 who have been entitled to Social Security or Railroad Retirement disability benefits for at least 29 months are also eligible to receive hospital insurance benefits, as are any individuals who have been diagnosed with End Stage Renal Disease (ESRD)._x000D_
</t>
  </si>
  <si>
    <t>Persons age 65 or over and qualified disabled persons.</t>
  </si>
  <si>
    <t>{"description":"Proof of age or disability. ","isApplicable":true}</t>
  </si>
  <si>
    <t>{"description":"Telephone or visit the local Social Security Office. Individuals entitled to Social Security or railroad retirement are enrolled without application. "}</t>
  </si>
  <si>
    <t>The individual will be notified by mail of enrollment, whether automatic or applied for.</t>
  </si>
  <si>
    <t>Telephone or visit the local Social Security Office or Medicare payment organization responsible for the initial determination. The appeal process ranges from reviews of the initial determinations to formal hearings and, in cases meeting certain criteria, reviews by Federal Courts.</t>
  </si>
  <si>
    <t>{"awarded":"other","description":"None","awardedDescription":"Claims-based payment to providers or monthly capitation payments to Medicare Advantage plans."}</t>
  </si>
  <si>
    <t>75-8005-0-7-571;</t>
  </si>
  <si>
    <t>(Insurance) FY 17$291,122,000,000.00; FY 18 est $297,842,000,000.00; FY 19 est $323,801,000,000.00; FY 16$291,248,000,000.00; - These figures represent benefit outlays, not including QIO or Health IT payments to medical providers.</t>
  </si>
  <si>
    <t>Benefits may be paid based on the prospective payment amount or the reasonable costs of covered inpatient hospital services and based on the reasonable costs of covered post-hospital extended care services, which are incurred during a benefit period.  For benefit periods beginning in calendar year 2018 the beneficiary is responsible for $1,340 inpatient hospital deductible, a $335 per day coinsurance amount for 61 through 90 days of inpatient hospital care, a $670 per day coinsurance amount for inpatient hospital care during the 60 lifetime reserve days, and a $167.50 per day coinsurance amount for days 21 through 100 of care in a skilled nursing facility.  Home health services are paid in full.</t>
  </si>
  <si>
    <t>Code of Federal Regulations, Title 20, Parts 401, 405 and 422; Title 42, Parts 400, 401, 405, 406, 409, 412, 417, and 418. " Medicare and You," SSA-79-10050, and other publications are available from any Social  Security Office without charge.</t>
  </si>
  <si>
    <t>{"flag":"appendix","description":"Consult Appendix IV of the Catalog for a listing of Regional Offices."}</t>
  </si>
  <si>
    <t>Tiffany Walker7500 Security Boulevard, Baltimore, MD 21244 Email:&lt; a href='mailto:Tiffany.Walker@cms.hhs.gov'&gt;Tiffany.Walker@cms.hhs.gov&lt;/a&gt;Phone: (410) 786-4724;</t>
  </si>
  <si>
    <t xml:space="preserve">93.774 Medicare Supplementary Medical Insurance; 93.770 Medicare Prescription Drug Coverage; 57.001 Social Insurance for Railroad Workers; 96.001 Social Security Disability Insurance; </t>
  </si>
  <si>
    <t>https://beta.sam.gov/fal/878c05b9411544e98432b0a74385f18f/view</t>
  </si>
  <si>
    <t>Medicare Supplementary Medical Insurance</t>
  </si>
  <si>
    <t>(Medicare Part B)</t>
  </si>
  <si>
    <t>{"list":[{"act":{"description":"Social Security Act Title XVIII, Section 1831."},"authorizationTypes":{"USC":false,"act":true,"statute":false,"publicLaw":false,"executiveOrder":false}}]}</t>
  </si>
  <si>
    <t>To provide medical insurance protection for covered services to persons age 65 or over, to certain disabled persons and to individuals with end-stage renal disease.  Enrollment in Part B is voluntary.</t>
  </si>
  <si>
    <t>All persons who are eligible for premium-free hospital insurance benefits (see 93.773), and persons age 65 and older who reside in the United States and are either citizens or aliens lawfully admitted for permanent residence who have resided in the United States continuously during the five years immediately preceding the month in which the application for enrollment is filed, may voluntarily enroll for Part B supplementary medical insurance (SMI). The beneficiary pays a monthly premium and an annual deductible. Beginning in calendar year 2008, the Part B premiums have been set based upon beneficiary income.  The calendar year 2018 premiums range from $134.00 to $428.60 per month.  The annual deductible is $183.00.  Some States and other third parties may pay the SMI PART B premium on behalf of qualifying individuals.</t>
  </si>
  <si>
    <t>All persons who qualify for hospital insurance, and those who do not qualify for hospital insurance but meet eligibility requirements and choose to purchase Part "B".</t>
  </si>
  <si>
    <t>{"description":"Proof of age, disability or lawful admission status.","isApplicable":true}</t>
  </si>
  <si>
    <t>{"description":"Telephone or visit the local Social Security Office. Most persons entitled to hospital insurance and already receiving benefits from Social Security or the Railroad Retirement Board are enrolled automatically for supplementary medical insurance. Since the program is voluntary, you may decline coverage. Persons not entitled to hospital insurance must file an application."}</t>
  </si>
  <si>
    <t>Telephone or visit the local Social Security Office or the Medicare payment organization responsible for the initial determination. The appeal process ranges from reviews, of the initial determinations to formal hearings and, in cases meeting certain criteria, reviews by Federal courts.</t>
  </si>
  <si>
    <t>{"awarded":"other","description":"None","awardedDescription":"Claims-based payments to providers and suppliers or monthly capitation payments to MA plans."}</t>
  </si>
  <si>
    <t>{"isApplicable":true,"description":"Providers, suppliers, and Medicare Advantage plans are subject to audit requirements."}</t>
  </si>
  <si>
    <t>75-8004-0-7-571;</t>
  </si>
  <si>
    <t xml:space="preserve">(Insurance) FY 17$314,543,000,000.00; FY 18 est $326,044,000,000.00; FY 19 est $362,687,000,000.00; FY 16$301,506,000,000.00; - </t>
  </si>
  <si>
    <t>Generally, with exceptions of certain services, the beneficiary is responsible for meeting the annual $183 deductible before you may begin.  Thereafter, Medicare pays a percent of the approved amount of the covered service.  This percentage is 80 percent for most services.</t>
  </si>
  <si>
    <t>{"list":[{"fiscalYear":2016,"description":"In fiscal year 2016, the number of enrollees is estimated to be 56,646,000. The source for the number of Medicare beneficiaries is the FY 2017 MSR. In fiscal year 2016, the number of enrollees is estimated to be 56,482,000. The source for the number of Medicare beneficiaries is the FY 2018 MSR."},{"fiscalYear":2017,"description":"In fiscal year 2017, the number of enrollees is estimated to be 58,066,000. The source for the number of Medicare beneficiaries is the FY 2019 MSR."},{"fiscalYear":2018,"description":"N/A"}],"isApplicable":true}</t>
  </si>
  <si>
    <t>Code of Federal Regulations, Title 20, Parts 401, 405, and 422; Title 42, Parts 401, 405, 407, 408, 410, 413, 416, and 417. "Your Medicare Handbook," and other publications are available from any Social Security Office without charge.</t>
  </si>
  <si>
    <t>{"flag":"appendix","description":"Consult Appendix IV of the Catalog for listing of Regional Offices."}</t>
  </si>
  <si>
    <t>Inga Feldmanayte,7500 Security Boulevard, Baltimore, MD 21207 Email:&lt; a href='mailto:Inga.Feldmanayte@cms.hhs.gov'&gt;Inga.Feldmanayte@cms.hhs.gov&lt;/a&gt;Phone: (410) 786-5995.;</t>
  </si>
  <si>
    <t xml:space="preserve">93.773 Medicare Hospital Insurance; 93.770 Medicare Prescription Drug Coverage; 93.778 Medical Assistance Program; 57.001 Social Insurance for Railroad Workers; 96.001 Social Security Disability Insurance; </t>
  </si>
  <si>
    <t>https://beta.sam.gov/fal/f43dad20d24d4045a6160b4ea12e3e04/view</t>
  </si>
  <si>
    <t>State Medicaid Fraud Control Units</t>
  </si>
  <si>
    <t>(SMFCU's)</t>
  </si>
  <si>
    <t>{"list":[{"act":{"description":"Social Security Act (The Act), as amended"},"authorizationTypes":{"act":true}}]}</t>
  </si>
  <si>
    <t>To eliminate fraud and patient abuse in the State Medicaid Programs.</t>
  </si>
  <si>
    <t>An established State Medicaid Fraud Control Unit must be a single identifiable entity of the State government which the Secretary certifies (and the Office of Inspector General annually re-certifies) as complying with the requirements of 1903(q) of the Social Security Act (42 CFR 1007) regarding location, function and procedure. Applicants must also comply with section 1902 (a)(61) of the Act as amended by the Omnibus Budget Reconciliation Act of 1993.  Tribes (American Indian/Alaskan Native/Native American) are not eligible to apply.</t>
  </si>
  <si>
    <t xml:space="preserve">Grantees are State entities. </t>
  </si>
  <si>
    <t>{"description":"Units must submit applications containing proposed organization, administration, agreements, detailed budgets and procedures for certification of eligibility (see 42 CFR 1007). Costs will be determined in accordance with 2 CFR 200 and 45 CFR 75. Governors in States applying for Federal assistance must approve the application pursuant to 42 CFR 1007.15(a).","isApplicable":true}</t>
  </si>
  <si>
    <t>{"description":"The standard application forms (SF 424, SF 424A, and SF 424B)  must be used for the application.  The Inspector General's staff is available to assist with technical development of programs, plans, and budget amendments and revisions."}</t>
  </si>
  <si>
    <t>States are awarded funds based on a detailed description of estimated expenditures needed to support the program. Award funds are distributed quarterly on a fiscal year basis as follows: October 1, January 1, April 1, and July 1.</t>
  </si>
  <si>
    <t>The time required to process an application may take up to 90 days.</t>
  </si>
  <si>
    <t>If the application is not approved, the State may submit an amended application at any time.</t>
  </si>
  <si>
    <t>The application for the annual re-certification must be submitted 60 days prior to the end of each certification period.</t>
  </si>
  <si>
    <t>{"types":{"moe":false,"formula":true,"matching":true},"formula":{"title":"","chapter":"","part":"","subPart":"","publicLaw":"","description":""},"matching":{"requirementFlag":"mandatory","percent":"0","description":"States are awarded, through the issuance of a grant award, for 90 percent of their costs for the first 12 quarters, and 75 percent thereafter, computed against a quarterly maximum allowable of the higher of $125,000, or one-fourth of 1 percent of the sums expended by the Federal, State, or local government in carrying out the State plan under Title XIX of the Social Security Act."},"moe":{"description":""}}</t>
  </si>
  <si>
    <t>{"awarded":"quarterly","description":"Grant periods are 1 year in length and funds are distributed quarterly based on an approved annual budget and limitations on entitlement."}</t>
  </si>
  <si>
    <t>[{"code":"program","isSelected":true,"description":"Annual Reports are required and must be submitted 60 days prior to the expiration of the MFCU's certification period.\r\n"},{"code":"cash","isSelected":true,"description":"Federal Financial Reports (SF-425) to report cash transactions are required on a quarterly basis to PMS."},{"code":"progress","isSelected":true,"description":"An Annual Report to report the MFCUs statistics is required.\r\n"},{"code":"expenditure","isSelected":true,"description":"Expenditure reports on the SF-425 are required to be submitted to OIG and are due 30 days following each quarter and a final expenditure report is required and is due 90 days after the grant period end date."},{"code":"performanceMonitoring","isSelected":true,"description":"Performance monitoring is required through the submission of annual reports by the MFCUs to HHS/OIG and through site visits to the MFCUs that are conducted by the HHS/OIG."}]</t>
  </si>
  <si>
    <t>{"isApplicable":true,"description":"OIG performs periodic onsite reviews of the State program, as appropriate, as well as an annual re-certification review of each SMFCU."}</t>
  </si>
  <si>
    <t>All records are to be retained for 3 years, in accordance with 45 CFR 75.361.</t>
  </si>
  <si>
    <t>75-0512-0-1-551;</t>
  </si>
  <si>
    <t xml:space="preserve">(Formula Grants) FY 17$255,000,000.00; FY 18 est $270,000,000.00; FY 19 est $278,000,000.00; FY 16$243,715,000.00; - </t>
  </si>
  <si>
    <t>FY 2018: Range $355,016 to $46,128,256; Average $5,282,322</t>
  </si>
  <si>
    <t>42 CFR 1007, 45 CFR 75, and Performance Standards originally issued September 1994 and revised in June 2012.</t>
  </si>
  <si>
    <t>Richard B. Stern330 Independence Ave., S.W., Cohen Building, Washington, DC 20201 Email:&lt; a href='mailto:richard.stern@oig.hhs.gov'&gt;richard.stern@oig.hhs.gov&lt;/a&gt;Phone: (202) 619-0480;</t>
  </si>
  <si>
    <t>http://www.oig.hhs.gov</t>
  </si>
  <si>
    <t>https://beta.sam.gov/fal/f44e9e5c83ff40a6bdaeed47679e760b/view</t>
  </si>
  <si>
    <t>State Survey and Certification of Health Care Providers and Suppliers (Title XVIII) Medicare</t>
  </si>
  <si>
    <t>{"list":[{"act":{"description":"Social Security Act, Sections 1863, 1864, 1865, 1902, 1903, and 1919, Title XVIII, and the IMPACT Act P.L. 113-185"},"authorizationTypes":{"USC":false,"act":true,"statute":false,"publicLaw":false,"executiveOrder":false}}]}</t>
  </si>
  <si>
    <t>To provide financial assistance to any State which is able and willing to determine through its State health agency or other appropriate State agency that providers and suppliers of health care services are in compliance with Federal regulatory health and safety standards and conditions of participation.</t>
  </si>
  <si>
    <t xml:space="preserve">Under Title XVIII, States enter into Section 1864 agreements with the Secretary of Health and Human Services whereby the designated agency of the State will be supported or reimbursed for on-site inspection of health care providers and suppliers. The designated State agency is usually that unit performing licensure activities within the State health department. </t>
  </si>
  <si>
    <t>{"description":"A signed 1864 Agreement for Title XVIII in order to carry out the survey function, 2 CFR 200 applies to this program","isApplicable":true}</t>
  </si>
  <si>
    <t>{"description":"Sign an 1864 Agreement for support of Medicare/Medicaid survey and certification activities. "}</t>
  </si>
  <si>
    <t xml:space="preserve">States are provided a quarterly award based on an approved annual budget under Title XVIII, IMPACT Act, and quarterly formula grants under Title XIX. States are reimbursed for Title XVIII and Title XIX survey activities under Electronic Funds Transfer System procedures. States draw funds through the Department's Payment Management System (PMS). </t>
  </si>
  <si>
    <t>{"flag":"yes","description":"By the end of the 4th quarter of the previous Fiscal Year, Annual budget proposals for Title XVIII and IMPACT Act for the upcoming Fiscal Year are requested from the appropriate State agency as negotiated with Regional Office. By the end of the 4th quarter of the previous Fiscal Year, Annual budget proposals for Title XVIII and IMPACT Act for the upcoming Fiscal Year are requested from the appropriate State agency as negotiated with Regional Office. ","list":[{"start":"2010-08-10","description":"By the end of the 4th quarter of the previous Fiscal Year, Annual budget proposals for Title XVIII for the upcoming Fiscal Year are requested from the appropriate State agency as negotiated with Regional Office."}]}</t>
  </si>
  <si>
    <t>This timeline is for initial approval or disapproval.</t>
  </si>
  <si>
    <t>Title XVIII appeals are reviewed by the Armed Services Contracts Appeal Board.</t>
  </si>
  <si>
    <t>Ongoing renewals are awarded to States that are willing and able to conduct required survey activities in compliance with statutory mandate.</t>
  </si>
  <si>
    <t>{"awarded":"lump","description":"Grants/cooperative agreements are generally funded on a 12-month basis, with support beyond the first year contingent upon acceptable evidence of satisfactory progress, continuing program relevance, and availability of funds. \r\n"}</t>
  </si>
  <si>
    <t>[{"code":"program","isSelected":true,"description":"Program reports are required."},{"code":"cash","isSelected":true,"description":"Cash reports are required."},{"code":"progress","isSelected":true,"description":"Progress reports are required."},{"code":"expenditure","isSelected":true,"description":"Expenditure reports are required. States operate under 1864 Agreement (Title XVIII). Quarterly expenditure reports are required 30 days after the close of each quarter and monitoring is carried out by the Department of Health and Human Services.\r\n"},{"code":"performanceMonitoring","isSelected":true,"description":"Performance monitoring is required. Comprehensive final reports are due no later than 90 days after termination projects."}]</t>
  </si>
  <si>
    <t>{"isApplicable":true,"description":"DHHS Office of Inspector General staff or designated representatives make periodic audits of State survey agencies. In addition, under the Single State Audit Act, States may elect to conduct their own nonpartisan audits and certify the results to the Secretary of Health and Human Services."}</t>
  </si>
  <si>
    <t>States must maintain surveyor time records, line item and expenditure documentation, which substantiate the costs relating to survey activities.</t>
  </si>
  <si>
    <t xml:space="preserve">(Direct Payments for Specified Use) FY 17$365,054,041.00; FY 18 est $363,975,955.00; FY 19 est $366,784,147.00; FY 16$363,816,174.00; - </t>
  </si>
  <si>
    <t xml:space="preserve">FY 15 range is from $607,409 to $45,882,611 and an average of $6,526,368 (includes IMPACT Act funding)._x000D_
FY16 range is from $542,819 to $46,234,033 and an average of $6,522,660 (includes IMPACT Act funding)._x000D_
FY17 range is from $558,610 to $46,266,103 and an average of $6,523,464 (includes IMPACT Act funding)._x000D_
</t>
  </si>
  <si>
    <t>Title XVIII, Social Security Act as amended Sections 1863, 1864 and 1865. IMPACT Act P.L. 113-185</t>
  </si>
  <si>
    <t>{"flag":"appendix","description":"Contact the Regional Administrator for Centers for Medicare and Medicaid Services. (See Appendix IV of the Catalog for listing of Regional Offices)."}</t>
  </si>
  <si>
    <t>David Wright7500 Security Blvd, Baltimore, MD 21244 Email:&lt; a href='mailto:David.Wright@cms.hhs.gov'&gt;David.Wright@cms.hhs.gov&lt;/a&gt;Phone: 410786-9493;</t>
  </si>
  <si>
    <t>http://www.cms.hhs.gov/contracts/.</t>
  </si>
  <si>
    <t>Selecting criteria for Federal funding of State certification proposals are available to State survey agencies upon request.</t>
  </si>
  <si>
    <t>https://beta.sam.gov/fal/95a61961969e44649308f309da51ba19/view</t>
  </si>
  <si>
    <t>(Medicaid; Title XIX)</t>
  </si>
  <si>
    <t>{"list":[{"act":{"description":"Social Security Act, Title XIX, as amended; Public Laws 89-97, 90-248, and 91-56; 42 U.S.C. 1396 et seq., as amended; Public Law 92-223; Public Law 92-603; Public Law 93-66; Public Law 93-233; Public Law 96-499; Public Law 97-35; Public Law 97-248; Public Law 98-369; Public Law 99-272; Public Law 99-509; Public Law 100-93; Public Law 100-202; Public Law 100-203; Public Law 100-360; Public Law 100-436; Public Law 100-485; Public Law 100-647; Public Law 101-166; Public Law 101-234; Public Law 101-239; Public Law 101-508; Public Law 101-517; Public Law 102-234; Public Law 102-170; Public Law 102-394; Public Law 103-66; Public Law 103-112; Public Law 103-333; Public Law 104-91; Public Law 104-191; Public Law 104-193; Public Law 104-208,104-134; Balanced Budget Act of 1997, Public Law 105-33; Public Law 106-113; Public Law 106-554; Public Law 108-27; Public Law 108-173; Public Law 109-91; Public Law 109-171; Public Law 109-432; Public Law 110-28; Public Law 110-161; Public Law 111-3; Public Law 111-5: Public Law 111-8; Public Law 111-31; Public Law 111-68; Public Law 111-88; Public Law 111-117; Public Law 111-118; Public Law 111-148; Public Law 111-150; Public Law 111-150; Public Law 111-152; Public Law 111-309, Public Law 112-10, Public Law 112-33, Public Law 112-36, Public Law 112-55, Public Law 112-74, Public Law 112-78, Public Law 112-96, Public Law 112-175, P.L. 113-6, Public Law 113-46, Public Law 113-73, Public Law 113-76, Public Law 113-235, Public Law 114-10, Public Law 114-113, Public Law 115-31."},"authorizationTypes":{"USC":false,"act":true,"statute":false,"publicLaw":false,"executiveOrder":false}}]}</t>
  </si>
  <si>
    <t>To provide financial assistance to States for payments of medical assistance on behalf of cash assistance recipients, children, pregnant women, and the aged who meet income and resource requirements, and other categorically-eligible groups. In certain States that elect to provide such coverage, medically-needy persons, who, except for income and resources, would be eligible for cash assistance, may be eligible for medical assistance payments under this program. Financial assistance is provided to States to pay for Medicare premiums, copayments and deductibles of qualified Medicare beneficiaries meeting certain income requirements. More limited financial assistance is available for certain Medicare beneficiaries with higher incomes.</t>
  </si>
  <si>
    <t>State and local welfare agencies must operate under an HHS-approved Medicaid State Plan and comply with all Federal regulations governing aid and medical assistance to the needy.</t>
  </si>
  <si>
    <t>Low-income persons who are over age 65, blind or disabled, members of families with dependent children, low- income children and pregnant women, certain Medicare beneficiaries and, in many States, medically-needy individuals may apply to a State or local welfare agency for medical assistance.  At the State's option, eligibility to non-elderly individuals with family incomes up to 133 percent of the federal poverty level will start in calendar year 2014.  Eligibility is determined by the State in accordance with Federal regulations.</t>
  </si>
  <si>
    <t>{"description":"Federal funds must go to a designated State Medicaid Agency. Individuals must meet State requirements. ","isApplicable":true}</t>
  </si>
  <si>
    <t>{"description":"Individuals needing medical assistance should apply directly to the State or local welfare agency. States should contact the Regional Administrator, CMS for application forms. (See Appendix IV of the Catalog for agency Regional Office addresses.) "}</t>
  </si>
  <si>
    <t>States are awarded funds quarterly based on their estimates of funds needed to provide medical assistance to the needy. Awards are made quarterly on a fiscal year basis as follows: October 1, January 1, April 1, and July 1. Individuals receive medical care from providers of medical care who are participating in the Medicaid program.</t>
  </si>
  <si>
    <t>{"flag":"yes","description":"An individual needing medical assistance may apply to the State at any time. States must submit quarterly estimates of funds needed no later than August 8, November 15, February 15, and May 15, in order to receive a timely quarterly grant award for the following quarter.","list":[{"start":"2010-11-15"},{"start":"2011-02-15"},{"start":"2011-06-15"},{"start":"2013-08-08"}]}</t>
  </si>
  <si>
    <t>Up to 60 days. The States usually provide needy individuals with immediate medical assistance.</t>
  </si>
  <si>
    <t>Individuals denied medical assistance by the State or local welfare agency must be given a fair hearing on appeal (see 42 CFR, Subchapter C, Part 431, Subpart E). States have 60 days to resubmit revised applications.</t>
  </si>
  <si>
    <t>Recipients receive assistance as long as they are qualified under State requirements.</t>
  </si>
  <si>
    <t>{"types":{"moe":true,"formula":true,"matching":true},"formula":{"title":"","chapter":"","part":"","subPart":"","publicLaw":"","description":""},"matching":{"requirementFlag":"voluntary","percent":"0","description":"Federal funds are available to match State expenditures for medical care. Under the Act, the Federal share for medical services may range from 50 percent to 83 percent. The statistical factors used for fund allocation are: (1) Medical assistance expenditures by State; and (2) per capita income by State based on a 3-year average (source, \"Personal Income,\" Department of Commerce, Bureau of Economic Analysis). Statistical factors for eligibility do not apply to this program. This program has maintenance of effort (MOE) requirements, see funding agency for further details."},"moe":{"description":""}}</t>
  </si>
  <si>
    <t>{"awarded":"lump","description":"The needy receive medical assistance as necessary. States receive funds quarterly. The Electronic Transfer System will be used by States for monthly cash draws on the Federal Reserve Bank."}</t>
  </si>
  <si>
    <t>[{"code":"program","isSelected":false,"description":""},{"code":"cash","isSelected":false,"description":""},{"code":"progress","isSelected":false,"description":""},{"code":"expenditure","isSelected":true,"description":"States must submit fiscal and statistical reports, as required, to the Centers for Medicare and Medicaid Services, Department of Health and Human Services. A Treasury Report TUS-5401 is required monthly. States must submit certified expenditure reports within 30 days after the end of each quarter.\r\n"},{"code":"performanceMonitoring","isSelected":false,"description":""}]</t>
  </si>
  <si>
    <t>States must maintain records which substantiate direct and indirect costs charged to the grant award activity.</t>
  </si>
  <si>
    <t xml:space="preserve">(Formula Grants (Apportionments)) FY 17$422,044,667,089.00; FY 18 est $430,443,422,832.00; FY 19 est $464,462,125,954.00; FY 16$393,054,311,000.00; - </t>
  </si>
  <si>
    <t>$16,828,000 TO $60,223,130,000.  Average assistance is $7,012,811,340</t>
  </si>
  <si>
    <t>42 CFR, Subchapter C.</t>
  </si>
  <si>
    <t>{"flag":"appendix","description":"Contact the Associate Regional Administrator, Division of Medicaid, Center for Medicaid, CHIP and Survey &amp; Certification. (See Appendix IV of the Catalog for addresses and telephone numbers.)."}</t>
  </si>
  <si>
    <t>Division of Medicaid,7500 Security Boulevard, Baltimore, MD 21244 Email:&lt; a href='mailto:sean.danus@cms.hhs.gov'&gt;sean.danus@cms.hhs.gov&lt;/a&gt;Phone: (410) 786-3870.;</t>
  </si>
  <si>
    <t xml:space="preserve">93.777 State Survey and Certification of Health Care Providers and Suppliers (Title XVIII) Medicare; 93.775 State Medicaid Fraud Control Units; 93.560 Family Support Payments to States Assistance Payments; 93.110 Maternal and Child Health Federal Consolidated Programs; 93.224 Health Center Program (Community Health Centers, Migrant Health Centers, Health Care for the Homeless, and Public Housing Primary Care); 93.773 Medicare Hospital Insurance; 93.774 Medicare Supplementary Medical Insurance; 96.006 Supplemental Security Income; 93.767 Children's Health Insurance Program; </t>
  </si>
  <si>
    <t>https://beta.sam.gov/fal/8ac09ce2290e40568eb1fce280d2a813/view</t>
  </si>
  <si>
    <t>Centers for Medicare and Medicaid Services (CMS) Research, Demonstrations and Evaluations</t>
  </si>
  <si>
    <t>(CMS Research)</t>
  </si>
  <si>
    <t>{"list":[{"act":{"description":"Social Security Act, Title XI, Sections 1110 and 1115; 42 U.S.C. 1310 and 1315(a); Title XVIII, Section 1875; 42 U.S.C. 1395 and 42 U.S.C. 1881 (f); Section 402, Public Law 90-248, as amended; Section 222, Public Law 92-603."},"authorizationTypes":{"USC":false,"act":true,"statute":false,"publicLaw":false,"executiveOrder":false}}]}</t>
  </si>
  <si>
    <t>The Centers for Medicare &amp; Medicaid Services (CMS) conducts research, demonstrations, and evaluations in support of CMS' key role as a beneficiary-centered purchaser of high-quality health care at a reasonable cost. These grants are awarded are in the form of research grants and cooperative agreements; Hispanic health services grants; historically black colleges and university grants. For fiscal years 2010 and 2011, CMS research, demonstrations and evaluations will focus on expanding agency efforts to improve the efficiency of payment, delivery, access and quality of our health care programs that serve millions of beneficiaries.</t>
  </si>
  <si>
    <t xml:space="preserve">Grants or cooperative agreements may be made to private, or public agencies or organizations, including State agencies that administer the Medicaid program. Private profit organizations may apply. </t>
  </si>
  <si>
    <t xml:space="preserve">All Medicare and Medicaid beneficiaries are eligible.  </t>
  </si>
  <si>
    <t>{"description":"Applicants should present written evidence of other agencies' willingness to cooperate when the project involves collaborative efforts or the utilization of non-CMS facilities or services. Costs will be determined in accordance with OMB Circular No. A-102 for State and local governments. The standard forms, as furnished by DHHS and required by OMB Circular No. A-102, must be used.","isApplicable":true}</t>
  </si>
  <si>
    <t>{"environmentalImpact":{"reports":[{"isSelected":false,"reportCode":"statement"},{"isSelected":false,"reportCode":"assessment"},{"isSelected":false,"reportCode":"ExecutiveOrder12372"},{"isSelected":true,"reportCode":"otherRequired"}]},"description":"CMS research and demonstration projects are solicited by publication in grants.gov as well."}</t>
  </si>
  <si>
    <t>{"description":"Application forms are submitted to the Acquisition and Grants Group, CMS, 2-21-15 Central Building, 7500 Security Boulevard, Baltimore, MD 21244-1850.  A letter of intent to file an application is necessary 30 days prior to the closing date of each solicitation cycle."}</t>
  </si>
  <si>
    <t>Official notice of approved applications is made through issuance of a Notice of Cooperative Agreement or Grant Award.</t>
  </si>
  <si>
    <t>Range from 150 to 180 days.</t>
  </si>
  <si>
    <t>No formal appeals procedures. If an application is disapproved, the reasons for disapproval will be fully stated. Applicants are free to resubmit applications with attention to the changes suggested by the reasons for disapproval. In the case of solicited proposals, extensions may be allowed to prepare revisions which clarify various aspects of projects.</t>
  </si>
  <si>
    <t>Extensions and continuations of projects are available if formally applied for and approved. If a grant/cooperative agreement application is recommended for approval for 2 or more years, the awardee must annually submit a formal request for continuation accompanied by a progress report which will be evaluated prior to a recommendation of continuation.</t>
  </si>
  <si>
    <t>{"awarded":"lump","description":"Grants/cooperative agreements are generally funded on a 12-month basis, with support beyond the first year contingent upon acceptable evidence of satisfactory progress, continuing program relevance, and availability of funds."}</t>
  </si>
  <si>
    <t>[{"code":"program","isSelected":true,"description":"Reports of progress and expenditures are required on all projects. Comprehensive final reports are due no later than 90 days after termination of projects.  "},{"code":"cash","isSelected":false},{"code":"progress","isSelected":true,"description":"Reports of progress are required on all projects.  "},{"code":"expenditure","isSelected":true,"description":"Reports on expenditures are required on all projects. "},{"code":"performanceMonitoring","isSelected":true,"description":"Reports on performance is required on all projects. "}]</t>
  </si>
  <si>
    <t>{"isApplicable":true,"description":"All fiscal transactions identifiable to Federal financial assistance are subject to audit by DHHS audit agency."}</t>
  </si>
  <si>
    <t>Proper accounting records, identifiable by project number and including all receipts and expenditures, must be maintained for 3 years. Subsequent to audit, they must be maintained until all questions are resolved.</t>
  </si>
  <si>
    <t xml:space="preserve">(Cooperative Agreements) FY 17$650,000.00; FY 18 est $500,000.00; FY 19 est $500,000.00; FY 16$650,000.00; - </t>
  </si>
  <si>
    <t>Not determined at this time.</t>
  </si>
  <si>
    <t>Grants Administration policies (45 CFR 74 and 92) and application kits may be obtained from the Office of Acquisition and Grants Management, Centers for Medicare and Medicaid Services, Room C2-21-15, Central Building, 7500 Security Boulevard, Baltimore, MD 21244-1850.</t>
  </si>
  <si>
    <t>{"flag":"appendix","description":"Contact the appropriate CMS Regional Administrator. (See Appendix IV for Regional Offices.)"}</t>
  </si>
  <si>
    <t>Office of Research,7500 Security Boulevard, Baltimore, MD 21244 Email:&lt; a href='mailto:research@cms.hhs.gov'&gt;research@cms.hhs.gov&lt;/a&gt;Phone: (1-800) 633-4277.;</t>
  </si>
  <si>
    <t>The review process for grants/cooperative agreements consists of initially screening applications for completeness and relevancy to CMS priority areas. If the application is not relevant to CMS priority areas, it will be returned to the applicant. If accepted as submitted it will be reviewed and evaluated. The review will be conducted by a panel of not less than three experts. CMS Project Officer will coordinate the panel's review, but will not vote. This individual will also prepare the panel's recommendation to the Director, Office of Research, Development, and Information (ORDI). The panel's recommendations will contain numerical ratings, rankings of applications, and a written assessment of each application. The recommendations will be based on published criteria as stated in the Federal Register. The review process for applications is also stated in the Federal Register Announcement.</t>
  </si>
  <si>
    <t>https://beta.sam.gov/fal/f8f9804aced1470299d67a6dad993a1e/view</t>
  </si>
  <si>
    <t>Grants to States for Operation of Qualified High-Risk Pools</t>
  </si>
  <si>
    <t>{"list":[{"act":{"description":"Trade Act of 2002; (Public Law 107-210); Deficit Reduction Act of 2005; (Public Law 109-171); Public Law (109-172)"},"executiveOrder":{"description":"State High Risk Pool Funding Extension Act of 2006, Public Law 109-171"},"authorizationTypes":{"USC":false,"act":true,"statute":false,"publicLaw":false,"executiveOrder":true}}]}</t>
  </si>
  <si>
    <t>To assist States in the operation of a qualified high-risk health insurance pool by providing Federal funding (for up to appropriate funding levels) of losses incurred by the pool for a given State fiscal year.</t>
  </si>
  <si>
    <t>A State must meet all of the following requirements to be eligible for a grant: 1) the State is operating a qualified high-risk pool as defined in section 2744(c)(2) of the Public Health Service Act; 2) the pool restricts premium charged under the pool to no more than 200 percent for applicable standard risk rates for the State; 3) the pool offers a choice of two or more coverage options through the pool; 4) the pool has in effect a mechanism reasonably designed to ensure continued funding of losses incurred by the State; and 5) Grant Awards: FY 2012 - The Consolidated Appropriations Act, 2012. (Public Law 112-74), provided $43.197 million to 31 States; FY 2013 - The Consolidated and Continuing Appropriations Act, 2013 (Public Law 113-6), which provided $41.756 million to 31 States; and in FY 2014 - The Consolidated Appropriations Act, 2014 (Public Law 113-76), which provided $20.419 million to only 26 States. It must be noted, the State High Risk Pool Grant Program officially ends on 09/30/2015. All States which received an award between FY 2012 and FY 2014 were federally qualified States currently receiving a HRP Grant award as a supplemental (extension) award to their 2008 Operational Losses.</t>
  </si>
  <si>
    <t>State Agency.</t>
  </si>
  <si>
    <t>{"description":"Federal funds must go to a designated State Agency or its partner agencies. Individuals must meet State requirements.","isApplicable":true}</t>
  </si>
  <si>
    <t>{"description":"The standard application form SF-424 and related forms, as furnished by CMS, must be used for this program. These forms may be downloaded from the following Web site, www.cms.hhs.gov/researchers/priorities/grants.asp. In addition to the standard forms some additional information regarding the history and description of the qualified high-risk pool, accounting of risk pool losses, and contact person information is also required. Please refer to the following Web site for additional information: www.cms.hhs.gov/HighriskPools. Applicants are required to submit an original and two copies of the application to the Gabriel Nah, Grants Management Specialist,  (Gabriel.Nah@cms.hhs.gov).,   Centers for Medicare and Medicaid Services (CMS, Office of Acquisition and Grants Management (OAGM) 200 Independence Ave., S.W., Room 739H, Washington, DC 20201"}</t>
  </si>
  <si>
    <t>The Centers for Medicare and Medicaid Services (CMS) will make a decision for each application received. Each applicant will receive written notification of CMS's decision. Applicants approved for a grant award must submit a letter of acceptance to CMS within 30 days of the date of the award, agreeing to the terms and conditions of the award letter.</t>
  </si>
  <si>
    <t>60 to 120 days.</t>
  </si>
  <si>
    <t>If an application is disapproved, the reasons for disapproval will be fully stated.</t>
  </si>
  <si>
    <t>{"awarded":"lump","description":"Under the original legislation, a total of $80,000,000 has been made available for the qualified high-risk pool operation grant program. $40,000,000 was made available for obligation from FY 2003-FY 2004 and another $40,000,000 was made available for obligation from FY 2004-FY 2005. Under the provisions of section 6202 of the Deficit reduction Act, $75,000,000 was made available in FY 2006 for this activity. The Consolidated Appropriations Act of 2008 made available $49,126,500. The Omnibus Appropriations Act of 2009 made available $75,000,000. The Consolidated Appropriations Act of 2010 made available $55,000,000. Sections 1119 and 1818 of the Full-Year Continuing Appropriations Act, 2011 authorized $54,890,000. The Consolidated Appropriations Act of 2012 made available $44,000,000. "}</t>
  </si>
  <si>
    <t>[{"code":"program","isSelected":false},{"code":"cash","isSelected":false},{"code":"progress","isSelected":false},{"code":"expenditure","isSelected":true,"description":"Grant awardees may be required to submit quarterly progress and financial reports to CMS. At a maximum, a grantee would have to complete 8 reports per year if requested. It is anticipated that grantees may only need to file semi-annually, thus 4 reports per year. Refer to 45 CFR part 92.\r\n"},{"code":"performanceMonitoring","isSelected":false}]</t>
  </si>
  <si>
    <t>(Formula Grants (Apportionments)) FY 17$0.00; FY 18 est $0.00; FY 19 est $0.00; FY 16$0.00; - FY 2014 was the last year for CMS to request State HRP funding from the Program Management account, because of the initiation of the Marketplaces.</t>
  </si>
  <si>
    <t>Grants Administration policies (45 CFR 74 and 92) application kits may be obtained from the Acquisition and Grants Group, CMS, Mailstop C2-21-15, 7500 Security Boulevard, Baltimore, MD 21244-1850. The grant application kit may be downloaded from the following web site, www.cms.hhs.gov/researchers/priorities/grants.asp.</t>
  </si>
  <si>
    <t>{"flag":"appendix","description":"Contact the appropriate CMS Regional Administrator. (See appendix IV for Regional Offices)."}</t>
  </si>
  <si>
    <t>Gabriel Nah200 Independence Ave., S.W., Room 739H, Washington, DC 20201 Email:&lt; a href='mailto:Gabriel.Nah@cms.hhs.gov'&gt;Gabriel.Nah@cms.hhs.gov&lt;/a&gt;Phone: (301) 492-4482;</t>
  </si>
  <si>
    <t>http://www.cms.hhs.gov/HighRiskPools/</t>
  </si>
  <si>
    <t>Each application will be reviewed to ensure it meets the eligibility criteria (as stated above). If eligible, the State will be awarded the lesser 50 percent of losses incurred by its qualified risk pool for the fiscal year in question or its allotment under the formula for the grants.</t>
  </si>
  <si>
    <t>https://beta.sam.gov/fal/c2034004710d4c049ee0cb16e8d11502/view</t>
  </si>
  <si>
    <t>Title V Sexual Risk Avoidance Education Program (Discretionary Grants)</t>
  </si>
  <si>
    <t>Title V SRAE - Discretionary Grants</t>
  </si>
  <si>
    <t>{"list":[{"act":{"description":"Bipartisan Budget Act of 2018 (Pub. L. No. 115-123)"},"publicLaw":{"congressCode":"113","number":"93"},"authorizationTypes":{"USC":false,"act":true,"statute":false,"publicLaw":true,"executiveOrder":false}},{"act":{"description":"The Bipartisan Budget Act of 2018"},"parentAuthorizationId":"c9881f31f19c6475283bd8ddd95e996b","publicLaw":{"congressCode":"115","number":"123"},"authorizationTypes":{"USC":false,"act":true,"statute":false,"publicLaw":true,"executiveOrder":false}}]}</t>
  </si>
  <si>
    <t xml:space="preserve">The purpose of the Title V Sexual Risk Avoidance Education (Title V SRAE) program is to provide messages to youth that normalizes the optimal health behavior of avoiding non-marital sexual activity. Title V SRAE is a prevention education program targeted to youth ages 10 to 19.  Programmatic services must be medically accurate and complete; age-appropriate; based on adolescent learning and developmental theories for the age group receiving the education; and culturally appropriate, recognizing the experiences of youth from diverse communities, backgrounds, and experiences._x000D_
_x000D_
Education on sexual risk avoidance must address each of the following topics:_x000D_
(A) The holistic individual and societal benefits associated with personal responsibility, self-regulation, goalsetting, healthy decision making, and a focus on the future._x000D_
(B) The advantage of refraining from non-marital sexual activity in order to improve the future prospects and physical and emotional health of youth._x000D_
(C) The increased likelihood of avoiding poverty when youth attain self-sufficiency and emotional maturity before engaging in sexual activity._x000D_
 (D) The foundational components of healthy relationships and their impact on the formation of healthy marriages and safe and stable families._x000D_
 (E) How other youth risk behaviors, such as drug and alcohol usage, increase the risk for teen sex._x000D_
(F) How to resist and avoid, and receive help regarding, sexual coercion and dating violence, recognizing that even with consent teen sex remains a youth risk behavior._x000D_
_x000D_
</t>
  </si>
  <si>
    <t xml:space="preserve">Faith-based and community organizations that meet the eligibility requirements are eligible to receive awards under the Competitive Title V SRAE Discretionary Grants and National SRA Resource Center funding opportunity announcements. </t>
  </si>
  <si>
    <t>Title V SRAE Discretionary Grant Program will fund States and other entities to provide youth ages 10 to 19 with education on sexual risk avoidance (meaning voluntarily refraining from sexual activity).</t>
  </si>
  <si>
    <t>{"description":"Non-profit organizations must submit proof of non-profit status. ","isApplicable":true}</t>
  </si>
  <si>
    <t>{"description":"Applicants can access and apply for these funding opportunities at Grants.gov. Application requirements and procedures will be listed in the funding opportunity announcement, which can be found at Grants.gov or on the ACF website at: https://ami.grantsolutions.gov/."}</t>
  </si>
  <si>
    <t>Two discretionary Funding Opportunity Announcements (FOAs) will be published in FY2018.  The first FOA is to award funds to entities in the states that did not receive FY2018 Title V SRAE funding. _x000D_
_x000D_
A second FOA will be published for eligible applicants from public and private organizations and entities for the development of a National SRA Resource Center._x000D_
_x000D_
Applications will be reviewed by an Objective Review Committee which applies the criteria given in the FOA in order to derive priority scores. The review panels will consist of expert peer reviewers who will review each application that meets the responsiveness and screening criteria. Federal staff will provide oversight to the review process.</t>
  </si>
  <si>
    <t xml:space="preserve">From 45 to 60 days. </t>
  </si>
  <si>
    <t xml:space="preserve">A Non-Competing Continuation (NCC) application is required in order to obligate grant funds for each new budget year of the project and to ensure that proposed programmatic activities are consistent with the scope of the program announcement. Awards are based upon appropriate performance/progress and availability of funds.  _x000D_
_x000D_
The grantee will receive notification through the Grant Solutions system when the Non-Competing Continuation Application is available for completion. The grantee must submit a Non-Competing Continuation packet through Grant Solutions by the due date indicated. _x000D_
</t>
  </si>
  <si>
    <t>{"awarded":"other","description":"Discretionary awards for Title V SRAE will have a 24-month project period with two 12-month budget periods.  \r\n\r\nThe National SRA Resource Center will have a 24-month project period with two 12-month budget periods.\r\n","awardedDescription":"Successful applicants will receive a Notice of Award which will contain further information about the draw down of funds."}</t>
  </si>
  <si>
    <t>[{"code":"program","isSelected":true,"description":"Each award recipient will submit semi-annual performance progress and performance measure data reports. Grantees must submit all required reports in a timely manner and in the recommended format provided. \r\n\r\n"},{"code":"cash","isSelected":false,"description":""},{"code":"progress","isSelected":true,"description":"Yes. Title V Competitive SRAE and National SRA Resource Center grantees will be required to submit progress reports semi-annually.  Reports will be due 30 days after the conclusion of the reporting period.  Grantees will submit their reports through GrantSolutions at https://home.grantsolutions.gov/home/ . Failure to submit reports on time may be a basis for withholding grant funds, suspension, or termination of the grant.  In addition, all funds reported after the obligation period will be recouped.  "},{"code":"expenditure","isSelected":true,"description":"An annual expenditure report is required to be submitted using Form SF-425, the “Federal Financial Report.”  The interim submission is due within 90 days of the end of the first fiscal year; the final submission is due within 90 days of the end of the second fiscal year.  "},{"code":"performanceMonitoring","isSelected":true,"description":"Yes.  FYSB requires project officers to conduct routine performance reviews that includes off-site and on-site monitoring of the Title V SRAE grants."}]</t>
  </si>
  <si>
    <t>All financial records are to be maintained in accordance with record retention requirements at 45 CFR 75.361-365.</t>
  </si>
  <si>
    <t xml:space="preserve">(Project Grants (Discretionary)) FY 19 est $75,000,000.00; FY 18 est $75,000,000.00; FY 17$0.00; - Title V SRAE funding will be used to award competitive grants.  A set-aside of 20% ($15,000,000) of the $75,000,000 appropriation will fund program support activities and $60,000,000 for formula and competitive grants.   _x000D_
_x000D_
Funds (approximately $10,000,000) allocated for states that do not apply for Title V State SRAE funding shall be used to fund Title V Competitive SRAE grants._x000D_
_x000D_
Funds ($15,000,000) shall be reserved for program support that may be provided directly or through a competitive award process.  Program support includes research, training and technical assistance, a national evaluation, and the collection of information on programs and activities.  A grant (cooperative agreement) for a National SRA Resource Center will be awarded, out of the set-aside for program support, at approximately $2,300,000.   </t>
  </si>
  <si>
    <t xml:space="preserve">The range of awards for each discretionary funding stream as follows:_x000D_
_x000D_
Title V Competitive SRAE is $13,500 to $850,000._x000D_
_x000D_
National SRARC is $1.8 million to $2.3 million._x000D_
</t>
  </si>
  <si>
    <t>45 CFR 75 applies to this program.</t>
  </si>
  <si>
    <t>LeBretia White330 C Street., SW , Washington, DC 20021 Email:&lt; a href='mailto:lebretia.white@acf.hhs.gov'&gt;lebretia.white@acf.hhs.gov&lt;/a&gt;Phone: (202) 205-9605;</t>
  </si>
  <si>
    <t xml:space="preserve">93.092 Affordable Care Act (ACA) Personal Responsibility Education Program; 93.060 Sexual Risk Avoidance Education ; 93.235 Title V State Sexual Risk Avoidance Education (Title V State SRAE) Program; </t>
  </si>
  <si>
    <t>Criteria for selecting proposals will be stated in the funding opportunity announcements for the programs.</t>
  </si>
  <si>
    <t>https://beta.sam.gov/fal/3a68d4c8a5f64fe98d0f4567093bdadb/view</t>
  </si>
  <si>
    <t>Opioid STR</t>
  </si>
  <si>
    <t>State Targeted Response to the Opioid Crisis Grants</t>
  </si>
  <si>
    <t>{"list":[{"act":{"description":"21st Century Cures Act. "},"publicLaw":{"congressCode":"114","number":"255"},"authorizationTypes":{"act":true,"publicLaw":true}}]}</t>
  </si>
  <si>
    <t xml:space="preserve">Addressing the opioid abuse crisis within such States, used for carrying out activities that supplement activities pertaining to opioids undertaken by the State agency responsible for administering the substance abuse prevention and treatment block grant under subpart II of part B of title XIX of the Public Health Service Act (42 U.S.C. 300x–21 et seq.). _x000D_
_x000D_
</t>
  </si>
  <si>
    <t>{"description":"Cost Principles, and Audit Requirements for HHS Awards","isApplicable":false}</t>
  </si>
  <si>
    <t xml:space="preserve">A Notice of Award (NoA) signed by SAMHSA's Grants Management Officer is sent to the applicant agency. The NoA is the sole obligating document that allows the grantee to receive Federal funding for work on the grant project. </t>
  </si>
  <si>
    <t>{"flag":"yes","list":[{"start":"2017-02-07"}]}</t>
  </si>
  <si>
    <t>{"awarded":"other","description":"Each annual allotment is available for obligation by the State during the fiscal year in which it was allotted.","awardedDescription":"Allotments will depend on the availability of funds."}</t>
  </si>
  <si>
    <t>[{"code":"program","isSelected":true,"description":"Biannual Progress Report"},{"code":"cash","isSelected":false,"description":""},{"code":"progress","isSelected":true,"description":"Biannual Progress Report"},{"code":"expenditure","isSelected":true,"description":"Annual federal financial report (SF-425)"},{"code":"performanceMonitoring","isSelected":true,"description":"A State receiving a grant under subsection shall include in a report related to substance abuse submitted to the Secretary pursuant to section 1942 of the Public Health Service Act (42 U.S.C. 300x–52), a description of—\r\n(1) the purposes for which the grant funds received by the State under such subsection for the preceding fiscal year were expended and a description of the activities of the State  under the program; and\r\n(2) the ultimate recipients of amounts provided to the State in the grant.\r\n"}]</t>
  </si>
  <si>
    <t xml:space="preserve">Grantee must keep complete records on the disposition of funds, and records related to the grant must be retained for 3 years. </t>
  </si>
  <si>
    <t xml:space="preserve">(Formula Grants) FY 17$484,491,946.00; FY 18 est $474,729,556.00; FY 19 est $0.00; FY 16$0.00; - </t>
  </si>
  <si>
    <t>{"list":[{"fiscalYear":2016,"description":"N/A"},{"fiscalYear":2017,"description":"There were 57 awards made."},{"fiscalYear":2018,"description":"It is estimated 56 awards will be made."}],"isApplicable":true}</t>
  </si>
  <si>
    <t>CFR 200/45 CFR Part 75 Uniform Administrative Requirements, Cost Principles, and Audit Requirements for HHS awards.</t>
  </si>
  <si>
    <t>Odessa Crocker5600 Fishers Lane, Rockville, MD 20857 Email:&lt; a href='mailto:odessa.crocker@samhsa.hhs.gov'&gt;odessa.crocker@samhsa.hhs.gov&lt;/a&gt;Phone: (240) 276-1078;</t>
  </si>
  <si>
    <t xml:space="preserve">93.959 Block Grants for Prevention and Treatment of Substance Abuse; </t>
  </si>
  <si>
    <t>Dec 08,2016</t>
  </si>
  <si>
    <t>https://beta.sam.gov/fal/58e3a348689dbdb1ee09607cb8b0ff94/view</t>
  </si>
  <si>
    <t xml:space="preserve">Money Follows the Person Rebalancing Demonstration </t>
  </si>
  <si>
    <t>(Money Follows the Person Demonstration)</t>
  </si>
  <si>
    <t>{"list":[{"act":{"description":"Section 6071, Deficit Reduction Act of 2005, Public Law 109-171; Section 2403, Affordable Care Act, Public Law 111-148  "},"authorizationTypes":{"USC":false,"act":true,"statute":false,"publicLaw":false,"executiveOrder":false}}]}</t>
  </si>
  <si>
    <t>The Money Follows the Person (MFP) Rebalancing Demonstration, authorized by section 6071 of the Deficit Reduction Act of 2005 (P.L. 109-171), was designed to assist States to balance their long-term care systems and help Medicaid enrollees transition from institutions to the community. Congress initially authorized up to $1.75 billion in Federal funds through Fiscal Year (FFY) 2011. With the subsequent passage of the Patient Protection and Affordable Care Act (P.L. 111-148) in 2010, Section 2403 extended the program through September 30, 2016. An additional $2.25 billion in Federal funds was appropriated through FFY 2016. Any funds remaining at the end of each fiscal year carry over to the next fiscal year, and can be used to make grant awards to current grantees until FY 2016. Any unused grant funds in 2016 can be used until 2020. No additional funding will be available after the final 2016-2020 awards are made; however, grantees will submit documentation to identify projected costs and justify expenditures on an annual basis. Grantees can request to continue transitioning MFP participants until December 31, 2018 with services being provided and eligible for enhanced match through December 31, 2019. All claiming of services must be finalized by September 30, 2020. The MFP Demonstration supports State efforts to rebalance their long-term support system so that individuals have a choice of where they live and receive services. MFP program goals are (1) increase the use of home and community-based services (HCBS) and reduce the use of institutionally-based services; (2) eliminate barriers in State law, State Medicaid plans, and State budgets that restrict the use of Medicaid funds to let people get long-term care in the settings of their choice (3) strengthen the ability of Medicaid programs to provide HCBS to people who choose to transition out of institutions, and (4) put procedures in place to provide quality assurance and improvement of HCBS.  The demonstration provides for enhanced Federal Medical Assistance Percentage (FMAP) for 12 months for qualified home and community-based services for each person transitioned from an institution to the community during the demonstration period. Eligibility for transition is dependent upon residence in a qualified institution for more than 90 consecutive days. However, days that an individual was residing in the institution for the sole purpose of receiving short-term rehabilitation services that are reimbursed under Medicare are excluded and will not be counted toward the 90-day requirement. The State must continue to provide community-based services after the 12-month period for as long as the person needs community services and is Medicaid eligible.  Under the demonstration, the State must propose a system of Medicaid home and community-based care that will be sustained after the demonstration period and is deemed qualified by the Secretary. Specifically, the program must be conducted in conjunction with a "qualified HCBS program" which is a program that is in operation (or approved) in the State for such individuals in a manner that assures continuity of Medicaid coverage of services in the qualified HCBS program for eligible individuals. States may also propose to enhance the services they will provide during the demonstration period to achieve greater success with transition. States will be required to participate in a national qualitative and quantitative evaluation conducted by CMS. Data collected on a national level will help evaluate the core objectives of the statute.</t>
  </si>
  <si>
    <t xml:space="preserve">Applicants for this Demonstration Grant must be any single State Medicaid Agency, State Mental Health Agency, or instrumentality of the State. Only one application can be submitted for a given State. By "State" we refer to the definition provided under 45 CFR 74.2 as "any of the several States of the United States, the District of Columbia, the Commonwealth of Puerto Rico, any territory or possession of the United States, or any agency or instrumentality of a State exclusive of local governments." By "territory or possession", we mean Guam, the U. S. Virgin Islands, American Samoa, and the Commonwealth of the Northern Mariana Islands. </t>
  </si>
  <si>
    <t xml:space="preserve">As defined in Section 6071(b)(2) of the DRA and amended by Section 2403 of the Affordable Care Act, the term “eligible individual” means an individual in the State who, immediately before beginning participation in the MFP demonstration project:  (i) resides (and has resided, for a period of not less than 90 consecutive days in an inpatient facility; (ii) is receiving Medicaid benefits for inpatient services furnished by such inpatient facility; and (iii) with respect to whom a determination has been made that, but for the provision of home and community-based long- term care services, the individual would continue to require the level of care provided in an inpatient facility and, in any case in which the State applies a more stringent level of care standard as a result of implementing the State plan option permitted under section 1915 (i) of the Social Security Act, the individual must continue to require at least the level of care which had resulted in admission to the institution. </t>
  </si>
  <si>
    <t>{"description":"Applications can only be submitted by the single State Medicaid agency. A cover letter must accompany the application. The cover letter must be signed by the State Medicaid Director, and must indicate the title of the project, the principal contact person, the amount of funding requested, and the names of the major partners actively collaborating in the project.","isApplicable":true}</t>
  </si>
  <si>
    <t>{"description":"This program is excluded from coverage under 2 CFR 200, Uniform Administrative Requirements, Cost Principles, and Audit Requirements for Federal Awards.\r\n\r\n"}</t>
  </si>
  <si>
    <t xml:space="preserve">An independent review of all applications will be conducted by a panel of experts including members of the disability community, advocates, providers and staff from State and Federal agencies including CMS. The review panel will assess each application to determine the merits of the proposal and the extent to which it furthers the purposes of the demonstration program. The panel will evaluate each application for further review by CMS. CMS reserves the right to request that States revise or otherwise modify certain sections of their proposals based on the recommendations of the panel and the budget. A low score in one or two areas, even if offset by high scores in other areas, may result in a rejection of the proposal. Final approval of demonstration projects will be made by the Administrator of CMS after consideration of the comments and recommendations of the review panelists, program office recommendations, and the availability of funds. CMS reserves the right to approve or deny any or all proposals for funding. CMS seeks to achieve reasonable balance among the grants to be awarded in a particular category in terms of key factors such as geographic distribution and broad target group representation. CMS may redistribute grant funds (as detailed in the "Award Information" section of this solicitation) based upon the number and quality of applications received. (e.g., to adjust the minimum or maximum awards permitted or adjust the aggregate amount of Federal funds allotted to a particular category of grants). </t>
  </si>
  <si>
    <t>{"flag":"yes","description":"January 7, 2011  The deadline for applications is January 7, 2011, (11:59pm Eastern Standard Time). \r\n\r\n","list":[{"start":"2009-11-01"}]}</t>
  </si>
  <si>
    <t xml:space="preserve">Successful applicants will receive a Financial Assistance Award (FAA) signed and dated by the CMS Grants Management Officer. The FAA is the document authorizing the grant award and will be sent through the U.S. Postal Service to the applicant organization as listed on its SF 424. Any communication between CMS and applicants prior to issuance of the FAA is not an authorization to begin performance of a project. Unsuccessful applicants will be notified by letter, sent through the U.S. Postal Service to the applicant organization as listed on its SF 424. </t>
  </si>
  <si>
    <t xml:space="preserve">Appeals are governed by the Code of Federal Regulations, Title 45--Public Welfare,  Subtitle A—Department of Health and Human Services, Part 16—Procedures of the Departmental Grant Appeals Board. </t>
  </si>
  <si>
    <t>Any funding allocated for the Federal match for home and community-based services provided under the demonstration for the first year of this grant that remain unspent will be carried over to the next year of the Grant.</t>
  </si>
  <si>
    <t>{"types":{"moe":true,"formula":false,"matching":true},"matching":{"requirementFlag":"voluntary","percent":"0","description":"A State receiving an award under this solicitation will receive reimbursement for home and community-based services provided under the demonstration on a quarterly basis at the following Federal Medical Assistance Percentage (FMAP) rates: The FMAP rate will be adjusted to reflect the increased FMAP available to States through the American Recovery and Reinvestment Act of 2009 each quarter from October 1, 2008 and extended by passage of Education, Jobs and Medicaid Assistance Act (P.L. 111-226) of 2010 through June 30, 2011 (increased rate). The funding for the increased FMAP will be provided from Money Follows the Person grant demonstration appropriations. The enhanced FMAP provided by the DRA of 2005 (Enhanced Rate increased up to 50% of the State Match capped at 90%) will be applied to the Recovery Act increased quarterly FMAP. Service Category Match rate for a 12-month demonstration period for \"Qualified HCB program\" services and HCB Demonstration services are at the Increased and Enhanced Match Rate. Supplemental Demonstration services will be provided at the Increased Rate only for the Recovery Act period. Administrative costs will be reimbursed according to the requirements of CFR 42, 433.15. At the end of the Recovery Act period, the yearly-published FMAP Rate in the Federal Register will be used to determine the Enhanced Rate and the State match requirements for the prior quarters to the Recovery Act period and subsequent quarters until the end of the demonstration.  This program has MOE requirements, see funding agency for further details. Total expenditures under the State Medicaid program for home and community-based long-term care services will not be less for any fiscal year during the MFP demonstration project than for the greater of such expenditures for fiscal year 2005 or any succeeding fiscal year before the first of the year of the MFP demonstration project. "},"moe":{"description":"This program has MOE requirements, see funding agency for further details."}}</t>
  </si>
  <si>
    <t>{"awarded":"lump","description":"The demonstration period is ten years.  The project period is from January 1, 2007 through March 31, 2016. The budget period is from January 1, 2007 through March 31, 2016. Method of awarding / releasing assistance: lump sum. "}</t>
  </si>
  <si>
    <t>[{"code":"program","isSelected":false},{"code":"cash","isSelected":false},{"code":"progress","isSelected":false},{"code":"expenditure","isSelected":true,"description":"Financial Status Report, form (SF-425), will be required to be submitted semi-annually. This financial status report will account for all uses of grant monies during each reporting period. During the pre-implementation period, CMS will work with the grantees to determine if additional reporting requirements are required. At the end of each demonstration grant year, States will be required to produce documentation that they have not exceeded the determined budget ceiling and meet all CMS financial requirements. The format of this financial report will be determined during the program development phase of the Demonstration Semi-Annual Progress Reports.  The submission of the finalized Operational Protocol (OP) will be due no later than 9 months after receipt of the Notice of Financial Assistance Award. The OP will be considered the First report due under this demonstration. No performance monitoring is required. "},{"code":"performanceMonitoring","isSelected":false}]</t>
  </si>
  <si>
    <t>Grantees are required to follow 45 CFR 74.53:  Code of Federal Regulations, Title 45--Public Welfare, Subtitle A--Department of Health and Human Services, Section--74.53   Retention and access requirements for records.</t>
  </si>
  <si>
    <t xml:space="preserve">(Formula Grants (Apportionments)) FY 17$0.00; FY 18 est $0.00; FY 19 est $0.00; FY 16$0.00; - </t>
  </si>
  <si>
    <t xml:space="preserve">There is not a prescribed or predetermined maximum floor or ceiling grant award. Each State is unique in the number of individuals that will be projected for transition under the demonstration grant. In addition, the costs of individuals transitioning to community settings may vary, by targeted population. Applicants are advised to request a grant award that is sufficient in the amount needed to transition the projected individuals into community settings. CMS reserves the right to reduce the requested grant award, based on the number and size of additional grant awards given under this demonstration, as well as because of concerns contained within a State's application (i.e., concerns with the number of costs of individuals projected for transition by the individual State. </t>
  </si>
  <si>
    <t xml:space="preserve">To promote effective outcomes from the demonstration, the statute provides waiver authority for four provisions of title XIX of the Social Security Act, to the extent necessary to enable a State initiative to meet the requirements and accomplish the purposes of the demonstration. These provisions are: (1) Statewideness (Section 1902(a)(1) of the Social Security Act) - in order to permit implementation of a State initiative in a selected area or areas of the State; (2) Comparability (Section 1902(a)(10)(B) - in order to permit a State initiative to assist a selected category or categories of individuals enrolled in the demonstration; (3) Income and Resource Eligibility (Section 1902(a)(10)(C)(i)(III) - in order to permit a State to apply institutional eligibility rules to individuals transitioning to community-based care; and (4) Provider agreement (Section 1902(a)(27)) - in order to permit a State to implement self-direction services in a cost-effective manner for purposes of this demonstration program. By "State" we refer to the definition provided under 45 CFR 74.2 as any of the several States of the United States, the District of Columbia, the Commonwealth of Puerto Rico, any territory or possession of the United States, or any agency or instrumentality of a State exclusive of local governments. By "territory or possession", we mean Guam, the U. S. Virgin Islands, American Samoa, and the Commonwealth of the Northern Mariana Islands. CMS will reimburse States for home and community-based services provided under the demonstration on a quarterly basis at a rate equal to the State's Federal Medical Assistance Percentage (FMAP) or the State's Enhanced FMAP, as specified in the solicitation. Administrative costs will be reimbursed according to the requirements of 42 CFR 433.15. A complete electronic application package, including all required forms, for this demonstration grant is available at https://apply.grants.gov/forms_apps_idx.html Standard application forms and related instructions are available online at http://gsa.gov/forms. Standard forms are available as detailed in, Section V.A, Address to Request Application Package. The following standard forms must be completed with an original signature and enclosed as part of the proposal: SF 424: Official Application for Federal Assistance (see Note below*) SF 424A: Budget Information SF 424B: Assurances - Non-Construction Programs SF LLL: Disclosure of Lobbying Activities PHS-5161-1 (7/00) Additional Certifications - can be found at the following website: http://apply.grants.gov/forms/sample/SSA_additionalassurances_VI.0.pdf Usual Requirements that must be adhered to by law and regulation: Specific administrative and policy requirements of grantees as outlined in 45 CFR 74 and 45 CFR 92, apply to this grant opportunity. All grantees receiving awards under these grant programs must meet the requirements of: Title VI of the Civil Rights Act of 1964, Section 504 of the Rehabilitation Act of 1973, The Age Discrimination Act of 1975, Hill-Burton Community Service nondiscrimination provisions, and Title II Subtitle A of the Americans with Disabilities Act of 1990. </t>
  </si>
  <si>
    <t>Cathy M. Cope,7500 Security Boulevard, Baltimore, MD 21244 Email:&lt; a href='mailto:cathy.cope@cms.hhs.gov'&gt;cathy.cope@cms.hhs.gov&lt;/a&gt;Phone: (410) 786-8287;</t>
  </si>
  <si>
    <t>https://www.cms.gov/CommunityServices/20_MFP.asp</t>
  </si>
  <si>
    <t>https://beta.sam.gov/fal/62abe6cbd657416b85f265eca689b7cc/view</t>
  </si>
  <si>
    <t>CDC NATIONAL CENTER FOR CHRONIC DISEASE PREVENTION AND HEALTH PROMOTION, HEALTH AND HUMAN SERVICES, DEPARTMENT OF</t>
  </si>
  <si>
    <t>Applicants much provide proof of ability to serve populations in one of the following jurisdictions:  Commonwealth of the Northern Mariana Islands (CNMI), American Samoa, Guam, Federated States of Micronesia (FSM), Republic of the Marshall Islands (RMI), Republic of Palau, U.S. Virgin Islands, Puerto Rico.</t>
  </si>
  <si>
    <t>{"awarded":"other","description":"Funding for this program will be awarded on annual basis and the funding will be available for obligation by recipients for a period of 12-months.","awardedDescription":"Recipients will receive an electronic copy of the notice of award from CDC OGS.  The notice of award shall be the only binding, authorizing document between the awardee and CDC.  The notice of award will be signed by an authorized grants management officer and e-mailed to the awardee Principal Investigator and business official.   The notice of award is expected to be complete 30-days in advance of the project period start date of March 29, 2019."}</t>
  </si>
  <si>
    <t>[{"code":"program","isSelected":true,"description":"Awardees will be expected to provide reports so that CDC can provide continuous program monitoring.  These reports identify successes and challenges that awardees encounter throughout the project period.  Also, reporting is a requirement for awardees who want to apply for yearly continuation of funding.  Awardees will be expected to submit annual performance reports, ongoing performance measure data, administrative reports, and a final performance and financial report.  A detailed explanation of any additional reporting requirements will be provided in the notice of award to successful applicants."},{"code":"cash","isSelected":true,"description":"n/a"},{"code":"progress","isSelected":true,"description":"Progress reports are required on annual basis"},{"code":"expenditure","isSelected":true,"description":"Recipients will submit Annual Federal Financial Reports using the SF-424.  These reports are required and must be submitted to the CDC Grants Management Officer no later than 90-days after the end of each budget period."},{"code":"performanceMonitoring","isSelected":true,"description":"Annual performance progress and monitoring reports will be expected from all awardees no later than 120 days prior to the end of each budget period.  This report will serve as the continuation application for the follow-on budget period.  The contents of the report should include the information specified in the solicitation from the CDC Grants Management Officer."}]</t>
  </si>
  <si>
    <t>Stacy De Jesus4770 Buford Highway
Mail Stop F-80, Atlanta, GA 30341 Email:&lt; a href='mailto:sdejesus@cdc.gov'&gt;sdejesus@cdc.gov&lt;/a&gt;Phone: 770-488-6393;</t>
  </si>
  <si>
    <t>https://beta.sam.gov/fal/28c72f722db94136ab12dd281df6cc42/view</t>
  </si>
  <si>
    <t>State Survey Certification of Health Care Providers and Suppliers (Title XIX) Medicaid</t>
  </si>
  <si>
    <t>{"list":[{"act":{"description":"Social Security Act, Sections 1863, 1864, 1865, 1902, 1903 and 1919, Title XIX"},"authorizationTypes":{"USC":false,"act":true,"statute":false,"publicLaw":false,"executiveOrder":false}}]}</t>
  </si>
  <si>
    <t xml:space="preserve">To provide (Medicaid) financial assistance to any State which is able and willing to determine through its State health agency or other appropriate State agency that providers and suppliers of health care services are in compliance with Federal regulatory health and safety standards and conditions of participation.  </t>
  </si>
  <si>
    <t xml:space="preserve">The Federal government reimburses States for the Federal Financial Participation share for costs of inspection.  Such participation is dependent on an approved State activity plan.  </t>
  </si>
  <si>
    <t>{"description":"State must have an approved State Plan for Title XIX.  A signed 1864 Agreement for Title XIX in order to carry out the survey function.","isApplicable":true}</t>
  </si>
  <si>
    <t>{"environmentalImpact":{"reports":[{"isSelected":false,"reportCode":"statement"},{"isSelected":false,"reportCode":"assessment"},{"isSelected":true,"reportCode":"ExecutiveOrder12372"},{"isSelected":true,"reportCode":"otherRequired"}]},"description":"Preapplication is required.  "}</t>
  </si>
  <si>
    <t>{"description":"States submit an acceptable State Plan for support of Medicaid survey and certification activities.  Budget proposals and estimated expenditures must comply with OMB Circular No. A-87 cost principles and regulatory guidelines."}</t>
  </si>
  <si>
    <t>States are provided a quarterly award based on an approved annual budget.  States are reimbursed for survey activities under Electronic Funds Transfer System procedures.  States draw funds through Department's Payment Management System.</t>
  </si>
  <si>
    <t>{"flag":"yes","description":"Annual budget proposals are requested from the appropriate State agency as negotiated with Regional Office.  ","list":[{"start":"2012-10-01","end":"2013-08-15"}]}</t>
  </si>
  <si>
    <t xml:space="preserve">Appeals are reviewed by the Department Grants Appeal Board.  </t>
  </si>
  <si>
    <t xml:space="preserve">Ongoing renewals are awarded to State agencies that are willing and able to conduct required survey activities in compliance with statutory mandate.  </t>
  </si>
  <si>
    <t>{"types":{"moe":false,"formula":false,"matching":true},"formula":{"title":"","chapter":"","part":"","subPart":"","publicLaw":"","description":""},"matching":{"requirementFlag":"voluntary","percent":"25","description":"Formula Grants.  This program does have a matching requirement (75% Fed/25% State)."},"moe":{"description":""}}</t>
  </si>
  <si>
    <t>{"awarded":"lump","description":"Funding authority is provided for a full year to State agencies performing survey and certification activities pertaining to Medicaid survey activities. "}</t>
  </si>
  <si>
    <t xml:space="preserve">State must maintain surveyor time records, line item and expenditure documentation, which substantiate the costs relating to survey activities.  </t>
  </si>
  <si>
    <t>75-0512-0-1-550;</t>
  </si>
  <si>
    <t xml:space="preserve">(Formula Grants) FY 17 Estimate Not Available  FY 18 Estimate Not Available  FY 19 est $308,315,000.00; FY 16$291,000,000.00; - </t>
  </si>
  <si>
    <t xml:space="preserve">FY 12 range is from $411,833 to $25,578,617 and an average of $3,941,426. FY 13 range is from $458,382 to $28,355,355 and an average of $3,888,836. FY 14 range is from $411,961 to $37,611,130 with an average of $4,245,492.   </t>
  </si>
  <si>
    <t>Title XIX, Social Security Act as amended Sections 1863, 1864 and 1865.</t>
  </si>
  <si>
    <t>David Wright7500 Security Blvd, Baltimore, MD 21244 Email:&lt; a href='mailto:David.Wright@cms.hhs.gov'&gt;David.Wright@cms.hhs.gov&lt;/a&gt;Phone: 410-786-9493;</t>
  </si>
  <si>
    <t>http://www.cms.hhs.gov/contracts</t>
  </si>
  <si>
    <t>Oct 15,2010</t>
  </si>
  <si>
    <t>https://beta.sam.gov/fal/4e94c5382f7a4ffe8f5f23dfb944eb29/view</t>
  </si>
  <si>
    <t>CARA Act – Comprehensive Addiction and Recovery Act of 2016</t>
  </si>
  <si>
    <t>CARA - Comprehensive Addiction and Recovery Act Enhancement Grant</t>
  </si>
  <si>
    <t>{"list":[{"act":{"description":"CARA Act - Comprehensive Addiction and Recovery Act of 2016"},"publicLaw":{"congressCode":"114","number":"198"},"USC":{"title":"42","section":"201"},"authorizationTypes":{"USC":true,"act":true,"statute":false,"publicLaw":true,"executiveOrder":false},"usc":{"title":"42","section":"201"}}]}</t>
  </si>
  <si>
    <t xml:space="preserve">The purpose of this program is to prevent and reduce the abuse of opioids or methamphetamines and the abuse of prescription medications among youth ages 12-18 in communities throughout the United States_x000D_
_x000D_
Grants awarded through the CARA Act are intended as an enhancement to current or formerly funded Drug-Free Communities (DFC) Support Program grant award recipients as established community-based youth substance use prevention coalitions capable of effecting community-level change.  For the purposes of this FOA and the DFC Support Program, a coalition is defined as a community-based formal arrangement for cooperation and collaboration among groups or sectors of a community in which each group retains its identity, but all agree to work together toward a common goal of building a safe, healthy, and drug-free community.  CARA grant award recipients, also referred to as “recipients,” are expected to conduct the day-to-day operations of the grant program.  CARA recipients are not permitted to serve as a conduit for CARA funds passing through them or to another agency._x000D_
_x000D_
Coalitions receiving CARA Act funds, as current or formerly funded DFC recipients, are expected to work with leaders in their communities to identify and address local youth opioid, methamphetamine, and/or prescription medication abuse and create sustainable community-level change.  Additionally, recipients are expected to implement comprehensive community-wide strategies._x000D_
</t>
  </si>
  <si>
    <t>The statutory authority for this program, 42 USC 1536 of the Comprehensive Addiction and Recovery Act, limits eligibility to domestic public and private nonprofit entities that are current or former Drug-Free Communities (DFC) Support Program recipients.  Eligible applicants are community-based coalitions addressing local youth opioid, methamphetamine, and/or prescription medication abuse. 
The purpose of this program is to prevent and reduce the abuse of opioids or methamphetamines and the abuse of prescription medications among youth ages 12-18 in communities throughout the United States</t>
  </si>
  <si>
    <t xml:space="preserve">The purpose of this program is to prevent and reduce the abuse of opioids or methamphetamines and the abuse of prescription medications among youth ages 12-18 in communities throughout the United States_x000D_
_x000D_
*For the purposes of this FOA, “youth” is defined as individuals 18 years of age and younger._x000D_
</t>
  </si>
  <si>
    <t>{"description":"- Signed Assurance of Legal Eligibility \n- Disclosure of Drug-Free Communities (DFC) Support Program funding\n- Statement of Rates of Abuse of Opioids and Methamphetamines\n- Meeting Minutes – Coalition meeting minutes from a meeting that took place within the four months prior to the deadline for this application that documents efforts to address an emerging issue or a local crisis related to the abuse of opioids, methamphetamines, and/or prescription drugs in the community.\n- Applicant must demonstrate ability to comply with the CARA Program Evaluation requirements.","isApplicable":true}</t>
  </si>
  <si>
    <t>{"environmentalImpact":{"reports":[{"isSelected":true,"reportCode":"ExecutiveOrder12372"},{"isSelected":true,"reportCode":"otherRequired"}]},"description":"This grant program is covered under Executive Order (EO) 12372, as implemented through Department of Health and Human Services (DHHS) regulation at 45 CFR Part 100.  Under this Order, states may design their own processes for reviewing and commenting on proposed federal assistance under covered programs.  Certain jurisdictions have elected to participate in the EO process and have established State Single Points of Contact (SPOCs)."}</t>
  </si>
  <si>
    <t xml:space="preserve">1. Applications received, statutory eligibility screening conducting_x000D_
2. Peer Review is conducted, applications scored _x000D_
3. Budget Reviews and Negotiations Conducted _x000D_
4. Notice of Award (NoA) will then be sent electronically to the individual listed as the Business Official on the Application for federal Assistance.   _x000D_
5. list of awardees will be posted at http://www.whitehouse.gov/ondcp/Drug-Free-Communities-Support-Program.  _x000D_
6.2017 all applicants whose applications were sent to peer review will receive a letter from SAMHSA through postal mail and sent to the individual listed as the Business Official on the Application for Federal Assistance.  </t>
  </si>
  <si>
    <t>Non Competing Continuation is required for Renewal each year.  Funding is subject to the availability of federal funds, and that matching funds, (if applicable), are verifiable, and progress of the award is documented and acceptable</t>
  </si>
  <si>
    <t>{"awarded":"lump","description":"The award project period is three years, with 12 month budget periods."}</t>
  </si>
  <si>
    <t>[{"code":"program","isSelected":false,"description":""},{"code":"cash","isSelected":true,"description":"Federal Financial Report (FFR) (SF-425) is required quarterly to the Payment Management System."},{"code":"progress","isSelected":false,"description":""},{"code":"expenditure","isSelected":true,"description":"Federal Financial Report (FFR) (SF-425) is required annually, 90 days after the end of each budget period. "},{"code":"performanceMonitoring","isSelected":true,"description":"CARA Local Drug Crises grant award recipients are required to participate in the CARA Local Drug Crises Program Evaluation. At a minimum, CARA Local Drug Crises recipients are required to provide data on the following (four) core measures for prescription drugs for three grades between the 6th and 12th grades.\n1. Past 30-day use\n2. Perception of risk or harm\n3. Perception of parental disapproval of use\n4. Perception of peer disapproval of use"}]</t>
  </si>
  <si>
    <t>{"isApplicable":true,"description":"Non-Federal recipients that expend $750,000 or more in Federal awards during the recipient's fiscal year must have a single or program-specific audit conducted for that year in accordance with the provisions of 45 CFR §75.501(a)."}</t>
  </si>
  <si>
    <t>07-5201-7-1-365;</t>
  </si>
  <si>
    <t xml:space="preserve">(Salaries and Expenses) FY 17$0.00; FY 18 est $2,744,145.00; FY 19 est $2,750,000.00; FY 16$0.00; - </t>
  </si>
  <si>
    <t>Anticipated Total Available Funding:$2,750,000_x000D_
_x000D_
Estimated Award Amount:Up to $50,000</t>
  </si>
  <si>
    <t>{"flag":"none","description":"Okay "}</t>
  </si>
  <si>
    <t>https://www.samhsa.gov/</t>
  </si>
  <si>
    <t>Refer to the CARA Funding Opportunity Announcement, Application Review Information.</t>
  </si>
  <si>
    <t>https://beta.sam.gov/fal/4958c94ee60c4605b34fb01d3a76a1cf/view</t>
  </si>
  <si>
    <t>Organized Approaches to Increase Colorectal Cancer Screening</t>
  </si>
  <si>
    <t xml:space="preserve">Organized Approaches to Increase Colorectal Cancer Screening Program - DP15-1502_x000D_
</t>
  </si>
  <si>
    <t>{"list":[{"act":{"description":"Authorized under section 301(a) of the Public Health Service Act, [42 U.S.C. section 241(a)], as amended."},"authorizationTypes":{"USC":false,"act":true,"statute":false,"publicLaw":false,"executiveOrder":false}}]}</t>
  </si>
  <si>
    <t>The purpose of the program is to increase CRC screening rates among an applicant-defined target population of persons 50-75 years of age within partner health system(s), defined geographical areas, or disparate populations. This program will fund implementation of EBIs and other strategies in partnership with health systems with the goal of instituting organized screening programs. In addition, this program will fund a small number of awardees to pay for direct screening and follow-up services for a limited number of individuals that belong to the Program Priority Population.</t>
  </si>
  <si>
    <t xml:space="preserve">Eligible applicants are the official State/Territorial health agencies of the United States or their bona fide agents; Tribes/Tribal Organizations and Private/Public Colleges and Universities._x000D_
</t>
  </si>
  <si>
    <t>Eligible applicants are the official State/Territorial health agencies of the United States or their bona fide agents; Tribes/Tribal Organizations and Private/Public Colleges and Universities.</t>
  </si>
  <si>
    <t>{"description":"Applicants should document the need for assistance; state the objectives of the project, outline the method of operation, describe evaluation procedures, identify and describe nonfederal contributions, and provide a budget with justification for funds requested","isApplicable":true}</t>
  </si>
  <si>
    <t>Information on the submission of applications may be obtained from Ms. Veronica Davis, Grants Management Specialist, in the Grants Management Branch, Procurement and Grants Office, Centers for Disease Control and Prevention, Atlanta, Georgia 30341. Telephone: (770) 488-2743. This program is subject to the provisions of 45 CFR 92 for State and local governments. The standard application forms, as furnished by PHS and required by 45 CFR 92 must be used for this program.</t>
  </si>
  <si>
    <t>In the competitive year one and after objective review and approval, a notice of award is prepared and processed, along with appropriate notification to the public. For non-competitive continuation years, after review and approval on the Interim Progress Report (IPR), a notice of award is prepared and processed, along with appropriate notification to the public</t>
  </si>
  <si>
    <t xml:space="preserve">Information on renewals may be obtained from Wayne Woods, Grants Management Specialist, Office of Grants Services, Office of Financial Resources, Centers for Disease Control and Prevention, Atlanta, GA 30341; Telephone: (770)488-2948 _x000D_
_x000D_
</t>
  </si>
  <si>
    <t>{"awarded":"lump","description":"12-month budget period with a 5 year project period\r\nJune 29, 2015 to Jun 30, 2016 – Budget Period\r\nJune 29, 2015 to June 30, 2020 – Project Period\r\n \r\n"}</t>
  </si>
  <si>
    <t>[{"code":"program","isSelected":true,"description":"Awardee Evaluation and Performance Measurement Plan - 6 months into award\r\nAnnual Performance Report (APR) - 120 days before end of budget period."},{"code":"cash","isSelected":false},{"code":"progress","isSelected":true,"description":" Serves as yearly continuation application. Data on Performance Measures CDC program determines. Only if program wants more frequent performance measure reporting than annually in APR.\r\n"},{"code":"expenditure","isSelected":true,"description":"Federal Financial Reporting Forms - 90 days after end of calendar quarter in which budget period ends\r\nFinal Performance and Financial Report - 90 days after end of project period.\r\n\r\n"},{"code":"performanceMonitoring","isSelected":true,"description":"Awardee Evaluation and Performance Measurement Plan - 6 months into award\r\nAnnual Performance Report (APR) - 120 days before end of budget period. Serves as yearly continuation application. \r\nData on Performance Measures\tCDC program determines. Only if program wants more frequent performance measure reporting than annually in APR.\r\n"}]</t>
  </si>
  <si>
    <t>{"isApplicable":true,"description":"Per OMB circular A-133"}</t>
  </si>
  <si>
    <t xml:space="preserve">(Cooperative Agreements) FY 17$23,251,826.00; FY 18 est $22,659,654.00; FY 19 est $22,659,654.00; FY 16$19,510,684.00; - </t>
  </si>
  <si>
    <t xml:space="preserve">Funding for Component 1 annual awards will range from $350,000 to $800,000. _x000D_
Funding for Component 2 annual awards will range from $500,000 to $1,000,000._x000D_
</t>
  </si>
  <si>
    <t xml:space="preserve">This program supports strategies to increase and improve the quality of colorectal cancer screening, community-clinical linkages, and preventive services in the following national plans and guidelines:_x000D_
The Guide to Community Preventive Services:_x000D_
 http://www.thecommunityguide.org_x000D_
The National Partnership for Action to End Health Disparities: http://minorityhealth.hhs.gov/npa/_x000D_
The National Prevention Strategy: http://www.healthcare.gov/prevention/nphpphc/strategy/report.pdf_x000D_
The National Quality Strategy:_x000D_
http://www.ahrq.gov/workingforquality/_x000D_
</t>
  </si>
  <si>
    <t>Debra Younginer4770 Buford Highway, NE MS F76, Atlanta, GA 30341 Email:&lt; a href='mailto:dcm0@cdc.gov'&gt;dcm0@cdc.gov&lt;/a&gt;Phone: 7704881074;</t>
  </si>
  <si>
    <t>Applications will be reviewed for completeness by the CDC Procurement and Grants Office (PGO), staff and for responsiveness.</t>
  </si>
  <si>
    <t>Dec 19,2014</t>
  </si>
  <si>
    <t>https://beta.sam.gov/fal/7d6aacec69174d74ab9398c30909c5b5/view</t>
  </si>
  <si>
    <t>Ebola Healthcare Preparedness and Response for Select Cities with Enhanced Airport Entrance Screenings from Affected Countries in West Africa</t>
  </si>
  <si>
    <t>{"list":[{"act":{"description":"Public Health Service Act, Section 311 (42 U.S.C. 243)"},"authorizationTypes":{"USC":false,"act":true,"statute":false,"publicLaw":false,"executiveOrder":false}}]}</t>
  </si>
  <si>
    <t>To enable select public health departments serving regions where enhanced airport screenings are occurring to procure personal protective equipment and supplies, train staff, retrofit facilities, and carry out other necessary Ebola-specific preparedness, response, and recovery activities.</t>
  </si>
  <si>
    <t>Eligible applicants are state or city departments of public health serving the five major airports wherein the Department of Homeland Security (DHS) is conducting enhanced airport entrance screenings for Ebola.</t>
  </si>
  <si>
    <t>State or city departments of public health listed above, hospitals and supporting health care systems</t>
  </si>
  <si>
    <t>{"description":"Grant applications and required forms for this program can be obtained from Grants.gov. Please visit the Grants.gov Web site at www.grants.gov to both find and apply for all Federal grant opportunities.  All qualified applications from eligible applicants will be reviewed and final funding award recommendations forwarded to ASPR."}</t>
  </si>
  <si>
    <t>{"awarded":"other","description":"Project period is limited to up to 6 months.  Budget period is limited to up to 6 month. ","awardedDescription":"Awardee is issued a Notice of Award, a legal document that informs the awardee that a grant award has been made.  Awardee may draw down funds in advance of the incursion of an expenditure (up to three days: from the Payment Management System."}</t>
  </si>
  <si>
    <t>[{"code":"program","isSelected":false,"description":""},{"code":"cash","isSelected":true,"description":"Recipients must report cash transaction data via the Payment Management System (PMS) using the cash transaction data elements captured on the Federal Financial Report (FFR), Standard Form (SF) 425. Recipients will utilize the “Transactions” section of SF425 in lieu of the SF272. The FFR SF425 cash Transaction Report is due 30 days after the end of each calendar quarter. Semiannual and year end progress reports are required. Recipients are required to submit the FFR SF425 Federal Financial Report (FFR) semi-annually within 30 days after the first 6 month period and within 90 days of the budget period end date. Performance monitoring is not applicable."},{"code":"progress","isSelected":true,"description":"Year-end progress reports are required."},{"code":"expenditure","isSelected":true,"description":"Final FFR is required"},{"code":"performanceMonitoring","isSelected":false,"description":""}]</t>
  </si>
  <si>
    <t>Grantees are required to maintain grant accounting records for a minimum of 3 years after the end of the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6 month period, whichever is later.  More detailed information regarding retention requirements are provided in Title 45 CFR Part 92.</t>
  </si>
  <si>
    <t xml:space="preserve">(Project Grants) FY 17 Estimate Not Available  FY 18 Estimate Not Available  FY 19 FY 16 est $1,000,000.00; - </t>
  </si>
  <si>
    <t>Est. Average Amount: $142,857</t>
  </si>
  <si>
    <t>Steve Tise200 C Street, SW, RM C4K12, Washington, DC 20020 Email:&lt; a href='mailto:Stephen.Tise@hhs.gov'&gt;Stephen.Tise@hhs.gov&lt;/a&gt;Phone: (202) 245-0740;</t>
  </si>
  <si>
    <t>The applicants must submit their application in accordance with the fiscal year Funding Opportunity Announcement.  The applications are reviewed and approved applications are processed immediately.  Applications approved with conditions, require the applicant to resubmit supporting information within a prescribed timeframe.  Upon review and approval, the revised application can then be submitted to the Office of Grants Management for processing and issuing a notice of grant award.</t>
  </si>
  <si>
    <t>Nov 28,2014</t>
  </si>
  <si>
    <t>https://beta.sam.gov/fal/4cca557841b64d6081cd34daaa490767/view</t>
  </si>
  <si>
    <t xml:space="preserve">Increasing the Implementation of Evidence-Based Cancer Survivorship Interventions to Increase Quality and Duration of Life Among Cancer Patients </t>
  </si>
  <si>
    <t xml:space="preserve">DP15-1501- </t>
  </si>
  <si>
    <t xml:space="preserve">The purpose of this funding opportunity announcement is to fund up to six National Comprehensive Cancer Control Programs (NCCCP) grantees to implement core surveillance activities to improve cancer survivor health in their populations. Evidence-based community clinical linkage strategies are to be included to enhance their cancer survivor activities. </t>
  </si>
  <si>
    <t xml:space="preserve">No additional eligibility requirements – Alleligiblee applicants should be currentrecipientss of funds under DP12-1205 – Component 2 – The National Comprehensive Cancer Control Program._x000D_
_x000D_
</t>
  </si>
  <si>
    <t>{"description":"N/A\t\r\n\r\n"}</t>
  </si>
  <si>
    <t>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recipients fiscal officers identified in the applications.</t>
  </si>
  <si>
    <t xml:space="preserve">Project period is 5 years with 12-month budget periods.  Applications must be obtained from www.Grants.gov		 _x000D_
_x000D_
</t>
  </si>
  <si>
    <t>{"awarded":"lump","description":"12-month budget period within a five year project period"}</t>
  </si>
  <si>
    <t>[{"code":"program","isSelected":true,"description":"Annual Performance Reports:  This report must not exceed 30 pages excluding administrative reporting; attachments are not allowed, but Web links are allowed.  The awardee must submit the Annual Performance Report via www.grants.gov 120 days before the end of the budget period.  In addition, the awardee must submit a Federal Financial Report (FFR) within 90 days after the end of the calendar quarter in which the budget year ends.\t"},{"code":"cash","isSelected":false,"description":""},{"code":"progress","isSelected":true,"description":"See #2 above."},{"code":"expenditure","isSelected":true,"description":"Federal Financial Reports (FFRs) are due 90 days after the end of the fiscal year.\r\n\r\n"},{"code":"performanceMonitoring","isSelected":true,"description":"To be provided from draft FOA\t"}]</t>
  </si>
  <si>
    <t>There is a 5-year records retention requirement; records shall be retained beyond the 5-year period if final audit has not been done, or findings resolved. Property records must be retained in accordance with PHS Grants Policy Statement requirements.</t>
  </si>
  <si>
    <t>(Cooperative Agreements) FY 17$2,049,055.00; FY 18 est $0.00; FY 19 est $0.00; FY 16$2,049,055.00; - This CFDA will be used for a FY19 program that is being developed.  No dollar amounts are available.  No funding was awarded in FY18.</t>
  </si>
  <si>
    <t xml:space="preserve">$341,509 for each award	_x000D_
_x000D_
</t>
  </si>
  <si>
    <t xml:space="preserve">Successful applicants must comply with the administrative requirements outlined in 45 Code of Federal Regulations (CFR) Part 74 or 92, as appropriate.  The following additional requirements apply to this project._x000D_
_x000D_
Additional information on the requirements can be found on the CDC Web site at the following Internet address: http://www.cdc.gove/od/pgo/funding/Addtl_Reqmnts.htm_x000D_
_x000D_
For more information on the Code of Federal Regulations, see the National Archives and Records Administration at the following Internet address: http://www.access.pgo.gov/nara/cfr/cfr-table-search.html_x000D_
_x000D_
_x000D_
</t>
  </si>
  <si>
    <t>Nikki Hayes4770 Buford Hwy, MS F-76, Atlanta, GA 30341 Email:&lt; a href='mailto:nnh1@cdc.gov'&gt;nnh1@cdc.gov&lt;/a&gt;Phone: 7704884879;</t>
  </si>
  <si>
    <t>https://beta.sam.gov/fal/67cdb81f1a6b49f8b64345123f5dddd9/view</t>
  </si>
  <si>
    <t xml:space="preserve">National Organizations for Chronic Disease Prevention and Health Promotion	</t>
  </si>
  <si>
    <t>{"list":[{"act":{"description":"Section 301(a) and 317(k)(2)of the Public Health Service Act [42 U.S.C. Section 241(a) and 247b (k)(2)] as amended"},"authorizationTypes":{"USC":false,"act":true,"statute":false,"publicLaw":false,"executiveOrder":false}}]}</t>
  </si>
  <si>
    <t xml:space="preserve">The purpose of the funding is to develop effective state chronic disease prevention and health promotion programs through cross-cutting activities supportive of all chronic disease programs, focusing on Training and Technical Assistance, Performance Monitoring and Evaluation, Innovation and Leadership and Development._x000D_
_x000D_
</t>
  </si>
  <si>
    <t xml:space="preserve">Eligible applicants that can apply for this funding opportunity are national organizations whose primary focus is on health education, chronic disease prevention and health promotion, and related public health training and who are of the type listed below:_x000D_
National organizations that work specifically with state and territorial health departments and that have organizational units focusing on state-based public health issues and reducing chronic diseases and their associated risk factors, are uniquely qualified to successfully implement the activities of this FOA because they have the knowledge, experience, and skills in working on reducing the burden of chronic diseases and on implementing policy, systems, and environmental changes that address chronic disease risk factors in states and  community settings that no other national organization entities have. Focusing on these types of national organizations provides CDC the greatest potential to successfully implement the activities of this FOA. National organizations with health departments as their members are uniquely qualified to respond to the burden of chronic diseases in their communities through their vast experience of continuous implementation of evidence – and practice-based interventions, implementation of self-management educational activities, and having the local,  state, and territorial public health infrastructure in place to provide the proper foundation and support for programs that focus on reducing the chronic disease burden across the nation._x000D_
_x000D_
</t>
  </si>
  <si>
    <t>This cooperative agreement will support the development of effective state chronic disease prevention and health promotion programs through cross-cutting activities supportive of all chronic disease programs. This  FOA will serve to improve the effectiveness of chronic disease prevention and health promotion programs by focusing on cross-cutting activities that are supportive of all Chronic Disease Programs; better identify major components/priority areas based on the needs of the NCCDPHP that will serve as the core functions; increase the effectiveness of CDC’s work with state chronic disease programs, so that work with state programs is more effective; and to experience the collective benefit of having strong state chronic disease programs by allowing for better coordination of efforts and greater utilization of resources, increase efficiency and minimize duplication of efforts</t>
  </si>
  <si>
    <t>{"description":"Applicants should document the need for assistance, state objectives of the project, address the background, approach strategies and evaluation methods of the project/program, and provide a budget with justification of funds.\r\n\r\n","isApplicable":true}</t>
  </si>
  <si>
    <t xml:space="preserve">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_x000D_
b. Phase II Review _x000D_
A review panel will evaluate complete, eligible applications in accordance with the criteria below._x000D_
i. Approach_x000D_
ii. Evaluation and Performance Management _x000D_
iii. Applicant’s Organizational Capacity to Implement the Approach_x000D_
c. Phase III Review _x000D_
The Selecting Official shall rely on the rank order established by the objective review as the primary factor in making awards. However, in order to maximize the reach and impact of federal funding and an effort to strive for greater health equity, the Selecting Official may depart from the rank order to achieve a more balance and equitable approach award that demonstrates health equity throughout the approach, performance, evaluations and organizational capacity, in order to meet a more valued, equitable and comprehensive decision._x000D_
</t>
  </si>
  <si>
    <t>{"awarded":"lump","description":"12 month - budget period within a five year project period"}</t>
  </si>
  <si>
    <t>[{"code":"program","isSelected":true,"description":"Annual Progress Reports"},{"code":"cash","isSelected":false,"description":""},{"code":"progress","isSelected":true,"description":"Various reports are due at various time periods during the project period."},{"code":"expenditure","isSelected":true,"description":" Final Financial Report (FFR) is due 90 days after the end of each budget period."},{"code":"performanceMonitoring","isSelected":true,"description":"CDC will monitor the cooperative agreement in partnership with the awarded applicant.  Monitoring milestones and performance measures ensures the mutual success of CDC and the awardees in achieving the FOA outcomes.  The awarded applicant and CDC staff will work together to assess key capacity areas aligned with strategies to establish a baseline for monitoring program improvement over time.   "}]</t>
  </si>
  <si>
    <t>(Cooperative Agreements) FY 17$2,500,000.00; FY 18 est $2,500,000.00; FY 19 est $2,500,000.00; FY 16$2,500,000.00; - FY18 reflects a new program funding amount. DP18-1812</t>
  </si>
  <si>
    <t xml:space="preserve">   The Guide to Community Preventive Services:  http://www.thecommunityguide.org/index.html_x000D_
The National Prevention Strategy:  http://www.healthcare.gov/prevention/nphpphc/strategy/report.pdf_x000D_
The Surgeon General’s Call to Action to Support Breastfeeding:_x000D_
http://www.surgeongeneral.gov/library/calls/breastfeeding/index.html_x000D_
National Physical Activity Plan:  http://www.physicalactivityplan.org _x000D_
Dietary Guidelines for Americans, 2010:  _x000D_
http://www.cnpp.usda.gov/DGAs2010-PolicyDocument.htm _x000D_
2008 Physical Activity Guidelines for Americans:  http://www.health.gov/PAGuidelines/_x000D_
Accelerating Progress in Obesity Prevention: Solving the Weight of the Nation:_x000D_
http://www.iom.edu/Reports/2012/Accelerating-Progress-in-Obesity-Prevention.aspx_x000D_
Million Hearts™:  www.millionhearts.hhs.gov_x000D_
CDC-led National Diabetes Prevention Program:  http://www.cdc.gov/diabetes/prevention/index.htm_x000D_
School Health Guidelines to Promote Healthy Eating and Physical Activity:_x000D_
http://www.cdc.gov/mmwr/pdf/rr/rr6005.pdf_x000D_
</t>
  </si>
  <si>
    <t>Treviaa L Brooks4770 Buford Hwy, MS F78, Atlanta, GA 30341 Email:&lt; a href='mailto:tnb9@cdc.gov'&gt;tnb9@cdc.gov&lt;/a&gt;Phone: 7704885659;</t>
  </si>
  <si>
    <t xml:space="preserve">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_x000D_
_x000D_
	a. Phase I Review  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_x000D_
_x000D_
b. Phase II Review _x000D_
A review panel will evaluate complete, eligible applications in accordance with the criteria below._x000D_
i. Approach_x000D_
ii. Evaluation and Performance Management _x000D_
iii. Applicant’s Organizational Capacity to Implement the Approach_x000D_
_x000D_
c. Phase III Review _x000D_
The Selecting Official shall rely on the rank order established by the objective review as the primary factor in making awards. However, in order to maximize the reach and impact of federal funding and an effort to strive for greater health equity, the Selecting Official may depart from the rank order to achieve a more balance and equitable approach award that demonstrates health equity throughout the approach, performance, evaluations and organizational capacity, in order to meet a more valued, equitable and comprehensive decision._x000D_
</t>
  </si>
  <si>
    <t>https://beta.sam.gov/fal/b9a3cdd74fbe420989d8750b83732232/view</t>
  </si>
  <si>
    <t xml:space="preserve">Paul Coverdell National Acute Stroke Program National Center for Chronic Disease Prevention and Health Promotion </t>
  </si>
  <si>
    <t>Coverdell</t>
  </si>
  <si>
    <t>{"list":[{"act":{"description":"This program is authorized under Section 317 of the Public Health Services Act (PHS Act), 42 U.S.C. 247b(k)(2) as amended."},"authorizationTypes":{"USC":false,"act":true,"statute":false,"publicLaw":false,"executiveOrder":false}}]}</t>
  </si>
  <si>
    <t xml:space="preserve">To improve the quality of acute stroke care and health outcomes for acute stroke patients.  Program activities will address the continuum of care from onset of stroke through rehabilitation and recovery, focusing on health systems change and community and clinical linkages._x000D_
</t>
  </si>
  <si>
    <t>•State governments (this includes the District of Columbia) are eligible to apply</t>
  </si>
  <si>
    <t xml:space="preserve">Eligibility is limited to state health departments (to include the District of Columbia) with heart disease and stroke prevention programs for this cooperative agreement._x000D_
State health departments are the only agencies who are uniquely positioned to develop strong state level task forces to develop these stroke systems of care that can be used to focus on an comprehensive approach to improving quality of care at all points along the continuum of care that will have the largest reach and impact on decreasing morbidity and mortality from stroke, reducing disparities in the delivery of care, and improving outcomes_x000D_
</t>
  </si>
  <si>
    <t>Applications will be reviewed for responsiveness.  CDC will evaluate complete and responsive applications according to published criteria.  Successful applicants will receive a Notice of Award (NOA) from the CDC Procurement and Grants Office.  The NOA shall be only binding, authorizing document between the recipient and the CDC The NOA will be signed by an authorized Grants management Officer and e-mailed to the program director.  A hard copy of the NoA will be mailed to the recipient fiscal officer identified in the application.  Unsuccessful recipients will receive notification of the results of the application review by mail.</t>
  </si>
  <si>
    <t>{"awarded":"lump","description":"12-budget within a 5 year project period"}</t>
  </si>
  <si>
    <t>[{"code":"program","isSelected":true,"description":"Progress reports are required twice a year"},{"code":"cash","isSelected":false},{"code":"progress","isSelected":true,"description":"Interim and annual progress reports towards meeting the goals and activities of the FOA are required \r\n\r\n"},{"code":"expenditure","isSelected":true,"description":"FFR due 90 days after the end of the budget period"},{"code":"performanceMonitoring","isSelected":true,"description":"Bi-monthly one-on-one grantee calls are held with each grantee to monitor their performance in addition to the interim and annual progress reports\r\n\r\n"}]</t>
  </si>
  <si>
    <t xml:space="preserve">(Cooperative Agreements) FY 17$6,740,000.00; FY 18 est $674,000.00; FY 19 est $674,000.00; FY 16$6,740,000.00; - </t>
  </si>
  <si>
    <t>700,000 -800,000</t>
  </si>
  <si>
    <t>Sheila Weagle4770 Buford Hwy, NE, MS. F72, Atlanta, GA 30341 Email:&lt; a href='mailto:sweagle@cdc.gov'&gt;sweagle@cdc.gov&lt;/a&gt;Phone: 7704886093;</t>
  </si>
  <si>
    <t>Mar 08,2015</t>
  </si>
  <si>
    <t>https://beta.sam.gov/fal/bd03a8d701b142d3a98d6204239141fe/view</t>
  </si>
  <si>
    <t xml:space="preserve">Heart Disease &amp; Stroke Prevention Program and Diabetes Prevention – State and Local Public Health Actions to Prevent Obesity, Diabetes, and Heart Disease and Stroke </t>
  </si>
  <si>
    <t xml:space="preserve">State and Local Public Health Actions to Prevent Obesity, Diabetes, Heart Disease and Stroke _x000D_
</t>
  </si>
  <si>
    <t>{"list":[{"act":{"description":"This program is authorized under section 301(a) and 317(k) of the Public Health Service Act, 42 U.S.C. section 241 and 247b(k)(2), and Title IV Section 4002 of the Affordable Care Act, Prevention and Public Health Fund. And, additional authorities apply to certain diabetes-related activities concerning behavioral interventions, Sections 399V-3 and 1703(a) of the Public health Service Act, 42 U.S.C 280g-14 and 300u-2"},"authorizationTypes":{"USC":false,"act":true,"statute":false,"publicLaw":false,"executiveOrder":false}}]}</t>
  </si>
  <si>
    <t xml:space="preserve">The purpose of this program is to support implementation of population-wide and priority population approaches to prevent obesity, diabetes, and heart disease and stroke and reduce health disparities in these areas among adults.  </t>
  </si>
  <si>
    <t xml:space="preserve"> Eligible Applicants: State Departments of Health or their Bona Fide Agents (includes the District of Columbia) 2. Large city health departments or their bona fide agents, with populations of at least 900,000 (using July 2012 U.S. census Estimates xviii) 3.Special Eligibility Requirements: Large city applicants must work in partnership with and provide a letter of support from the state department of health or its bona fide agent documenting activities proposed.   </t>
  </si>
  <si>
    <t xml:space="preserve">States and communities will benefit from this assistance in many ways including through improved clinical and other preventive services for self-management of hypertension, diabetes, overweight and obesity </t>
  </si>
  <si>
    <t>{"description":"Applicants should document the need for assistance, State the objectives of the project, outline the method of operation, describe evaluation procedures, and provide a budget with justification for funds requested. Costs will be determined in accordance with 2 CFR Part 225, 45 CFR Part 92, OMB Circular No. A-102, and OMB Circular A-133.","isApplicable":true}</t>
  </si>
  <si>
    <t>{"description":"Submit Annual Progress Reports through www.Grants.gov. If you encounter any difficulties submitting your interim progress report through www.Grants.gov, please contact CDC’s Technical Information Management Section at (770) 488-2700 prior to the submission deadline. If further information is needed regarding the application process, please contact the CDC Procurement and Grants Office at (770) 488-2710 located at 2920 Brandywine Road, Atlanta, GA 30341 \r\n\r\n"}</t>
  </si>
  <si>
    <t>{"awarded":"lump","description":"12-month budget period within a 5-year project period"}</t>
  </si>
  <si>
    <t>[{"code":"program","isSelected":true,"description":"Semi-annual reports from each entity awarded a grant, cooperative agreement, or contract, summarizing the activities undertaken and identifying any sub-grants or sub-contracts awarded (including the purpose of the award and the identity of the recipient), to be posted not later than 30 days after the end of each 6-month period.  Congress directed HHS to provide information on activities and programs supported with resources from the Prevention and Public Health Fund (PPHF) to a public website http://www.hhs.gov/open/recordsandreports/prevention/index.html "},{"code":"cash","isSelected":false,"description":""},{"code":"progress","isSelected":true,"description":"Reporting provides continuous program monitoring and identifies successes and challenges that awardees encounter throughout the project period. Also, reporting is a requirement for awardees who want to apply for yearly continuation of funding.  Awardees must submit an Annual Performance Report via www.grants.gov 120 days before the end of each budget period.  The report must not exceed 45 pages excluding administrative reporting; attachments are not allowed, but Web links are allowed.  This report must include the following: performance measures, evaluation results, work plan, successes, challenges, CDC program support needs, and administrative reporting."},{"code":"expenditure","isSelected":true,"description":"The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 "},{"code":"performanceMonitoring","isSelected":true,"description":"Awardees should have already provided (unless supplemental funding is awarded in other years that would require this as new)a more detailed evaluation and performance measurement plan within the first six months of this project. This more detailed plan must be developed by awardees as part of first-year project activities, with support from CDC,  must build on the elements stated in the initial plan, and must be no more than 25 pages. Awardees are required to submit performance measures annually as a minimum, and may require reporting more frequently. Performance measure reporting is limited to data collection. When funding was awarded initially, CDC program specified required reporting frequency, data fields, and format."}]</t>
  </si>
  <si>
    <t xml:space="preserve">(Cooperative Agreements) FY 17$69,500,000.00; FY 18 est $69,500,000.00; FY 19 est $69,500,000.00; FY 16$69,500,000.00; - </t>
  </si>
  <si>
    <t>Actual amounts: FY2014: $69,530,534; Anticipated amounts - FY2015: $69,500,000, FY 2016 $69,500,000.  The awards may range from $1,300,000 to $1,760,000 for component 1 and $1,300.000 to $1,760,000 for component 2, and $2,600,000 to $3,520,000 per applicant</t>
  </si>
  <si>
    <t xml:space="preserve">92 CFR Part 225 and 45 CFR Part 92_x000D_
Cost Principles for Grants and Cooperative Agreements with State and Local Governments (OMB Circular A–102) and Audits of State, Local Governments and Non-Profit Organizations (OMB Circular No. A-133) and Congress directed HHS guidance/requirements regarding terms and conditions and reporting requirements for recipients of programs supported with resources from the Prevention and Public Health Fund _x000D_
</t>
  </si>
  <si>
    <t xml:space="preserve">93.283 Centers for Disease Control and Prevention Investigations and Technical Assistance ; 93.945 Assistance Programs for Chronic Disease Prevention and Control; 93.988 Cooperative Agreements for State-Based Diabetes Control Programs and Evaluation of Surveillance Systems; </t>
  </si>
  <si>
    <t>Jan 21,2015</t>
  </si>
  <si>
    <t>https://beta.sam.gov/fal/76ce8ff58e8e41878f62623a1c62aabc/view</t>
  </si>
  <si>
    <t>Partner support for heart disease and stroke prevention</t>
  </si>
  <si>
    <t>Partner Support</t>
  </si>
  <si>
    <t>{"list":[{"act":{"description":"Public Health Service Act, section 301(a) and 317 (k) (2) [42 U.S.C. Section 241 (a) and 247b(k)(2 )"},"authorizationTypes":{"USC":false,"act":true,"statute":false,"publicLaw":false,"executiveOrder":false}}]}</t>
  </si>
  <si>
    <t>To provide partner support around cardiovascular disease prevention activities</t>
  </si>
  <si>
    <t xml:space="preserve">Government and non-governmental organizations, including state, local, tribal and territorial governments or their bona fide agents. </t>
  </si>
  <si>
    <t xml:space="preserve">non-governmental organizations, including state, local, tribal and territorial governments or their bona fide agents </t>
  </si>
  <si>
    <t>{"description":"Applications must be submitted electronically at www.Grants.gov.  Electronic applications will be considered as having met the deadline if the application has been successfully made available to CDC for processing from Grants.gov on the deadline date.  The application package can be downloaded from www.Grants.gov.  Applicants can complete the application package off-line, and then upload and submit the application via the Grants.gov Web site.  The applicant must submit all application attachments using a PDF file format when submitting via Grants.gov.  Directions for creating PDF files can be found on the Grants.gov Web site.  Use of file formats other than PDF may result in the file being unreadable by staff.\r\n\r\nApplications submitted through Grants.gov (http://www.grants.gov), are electronically time/date stamped and assigned a tracking number. The tracking number serves to document submission and initiate the electronic validation process before the application is made available to CDC for processing.\r\n"}</t>
  </si>
  <si>
    <t xml:space="preserve">All eligible applications will be initially reviewed for completeness by the Procurement and Grants Office (PGO) staff.  In addition, eligible applications will be jointly reviewed for responsiveness by NCCDPHP and PGO. Incomplete applications and applications that are non-responsive to the eligibility criteria will not advance through the review process.  Applicants will be notified that the application did not meet eligibility and/or published submission requirements._x000D_
  _x000D_
An objective review panel will evaluate complete and responsive applications according to the criteria listed in Section V. Application Review Information, subsection entitled “Criteria”.  _x000D_
_x000D_
Applications will be funded in order by score and rank determined by the review panel._x000D_
CDC will provide justification for any decision to fund out of rank order._x000D_
_x000D_
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 fiscal officer identified in the application._x000D_
</t>
  </si>
  <si>
    <t xml:space="preserve">For year 2 and beyond of the award awardees may request that as much as 75% of their estimated unobligated funds be carried over into the next budget period._x000D_
_x000D_
The carryover request must:_x000D_
•	Express a bona fide need for permission to use an unobligated balance;_x000D_
•	Include a signed, dated, and accurate Federal Financial Report (FFR) for the budget period from which funds will be transferred (as much as 75% of unobligated balances); and_x000D_
•	Include a list of proposed activities, an itemized budget, and a narrative justification for those activities_x000D_
</t>
  </si>
  <si>
    <t>{"types":{"moe":false,"formula":true,"matching":false},"formula":{"title":"Pilot Program for Enhancement of Employee Whistleblower Protections","chapter":"","part":"","subPart":"","publicLaw":"","description":"Pilot Program for Enhancement of Employee Whistleblower Protections"},"matching":{"description":""},"moe":{"description":""}}</t>
  </si>
  <si>
    <t>{"awarded":"lump","description":"There is a 12 month budget period in which assistance is available.  "}</t>
  </si>
  <si>
    <t>[{"code":"program","isSelected":false,"description":""},{"code":"cash","isSelected":false,"description":""},{"code":"progress","isSelected":true,"description":"The awardee must submit the Annual Performance Report via www.grants.gov 120 days before the end of the budget period. \r\n\r\nAnnual Performance Report (APR) (required): The awardee must submit the APR via www.grants.gov 120 days before the end of the budget period. This report must not exceed 45 pages excluding administrative reporting. Attachments are not allowed, but Web links are allowed. \r\n\r\nThis report is due 90 days after the end of the project period. This report covers the entire project period and can include information previously reported in APRs."},{"code":"expenditure","isSelected":true,"description":"The annual FFR form (SF-425) is required and must be submitted through eRA Commons 90 days after the end of the calendar quarter in which the budget period ends.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 provided by the due date, awardees are required to submit a letter of explanation to PGO and include the date by which the Grants Officer will receive information."},{"code":"performanceMonitoring","isSelected":true,"description":"CDC programs may require more frequent reporting of performance measures than annually in the APR. If this is the case, CDC programs must specify reporting frequency, data fields, and format for awardees at the beginning of the award period."}]</t>
  </si>
  <si>
    <t xml:space="preserve">(Cooperative Agreements) FY 17$500,000.00; FY 18 est $500,000.00; FY 19 est $500,000.00; FY 16$500,000.00; - </t>
  </si>
  <si>
    <t>The award range is $250,000-$500,000, with an average of $400,000 per budget year.</t>
  </si>
  <si>
    <t>Stephanie Bernard4770 Buford Highway NE, MS F-72, Atlanta, GA 30341 Email:&lt; a href='mailto:sij9@cdc.gov'&gt;sij9@cdc.gov&lt;/a&gt;Phone: 7704885108;</t>
  </si>
  <si>
    <t xml:space="preserve">Funding through DP12-1213: Partner Support for Heart Disease and Stroke Prevention, in which a collaboration of organizations aimed at addressing the goals of CDC’s Million Hearts initiative, provided support around partner engagement efforts in cardiovascular disease prevention. </t>
  </si>
  <si>
    <t>Jan 30,2015</t>
  </si>
  <si>
    <t>https://beta.sam.gov/fal/437d03db7dd44403ab4102e288cfac50/view</t>
  </si>
  <si>
    <t xml:space="preserve">Domestic Ebola Supplement to the Epidemiology and Laboratory Capacity for Infectious Diseases (ELC). </t>
  </si>
  <si>
    <t>{"list":[{"act":{"description":"Public Health Service Act Sections 301(a)[42 U.S.C. 241(a)] and 317(k)(2)[42 U.S.C. 247b(k)(2)]"},"authorizationTypes":{"USC":false,"act":true,"statute":false,"publicLaw":false,"executiveOrder":false}}]}</t>
  </si>
  <si>
    <t>This ELC Competing Supplement addresses priority domestic capacity building around Ebola and other emerging and highly-infectious diseases. The Competing Supplement (1) provides additional resources to accelerate ELC activities around infection control assessment and response, laboratory safety, and global migration, border interventions, and migrant health; and (2) aligns with ELC's existing purpose which is to protect the public health and safety of the American people by enhancing the capacity of public health agencies to effectively detect, respond, prevent and control known and emerging (or re-emerging) infectious diseases. This is accomplished by providing financial and technical resources to (1) strengthen epidemiologic capacity; (2) enhance laboratory capacity; (3) improve information systems; and (4) enhance collaboration among epidemiology, laboratory, and information systems components of public health departments.</t>
  </si>
  <si>
    <t>Eligible applicants consist of state, local, and U.S. territory/possession governments currently funded under CK14-1401.  Specifically, these include:  all 50 states, Washington, D.C., 5 largest local health departments (Chicago, Illinois; Houston, Texas; Los Angeles, California; New York City, New York; Philadelphia, Pennsylvania;), the Commonwealth of Puerto Rico, the Virgin Islands, the Commonwealth of the Northern Mariana Islands, American Samoa, Guam, the Federated States of Micronesia, the Republic of the Marshall Islands, and the Republic of Palau or their bona fide agents.</t>
  </si>
  <si>
    <t xml:space="preserve">Direct beneficiaries include all 50 states, Washington, D.C., 5 largest local health departments (Chicago, Illinois; Houston, Texas; Los Angeles, California; New York City, New York; Philadelphia, Pennsylvania;), the Commonwealth of Puerto Rico, the Virgin Islands, the Commonwealth of the Northern Mariana Islands, American Samoa, Guam, the Federated States of Micronesia, the Republic of the Marshall Islands, and the Republic of Palau or their bona fide agents. </t>
  </si>
  <si>
    <t>{"environmentalImpact":{"reports":[{"isSelected":true,"reportCode":"ExecutiveOrder12372"},{"isSelected":true,"reportCode":"otherRequired"}]},"description":"Funds provided to current recipients under CK141401."}</t>
  </si>
  <si>
    <t>Time is approximate; please contact the headquarters for additional information.</t>
  </si>
  <si>
    <t>Funding provided is one-time.</t>
  </si>
  <si>
    <t>{"awarded":"lump","description":"Financial assistance will be provided via one lump sum award with funds being viable for 36 months.\r\n"}</t>
  </si>
  <si>
    <t>[{"code":"program","isSelected":false},{"code":"cash","isSelected":true,"description":"No later than 10 days after the end of each calendar quarter, the recipients must submit a calendar quarter cash transaction report (SF-272 or top portion of the SF-425 Financial Report Form) to the Payment Management System (PMS). The reporting schedule will be based on the requirements listed in the ELC funding opportunity announcements."},{"code":"progress","isSelected":true,"description":"Funded applicants must provide an interim and annual progress report. Federal Financial Reports (SF 425) and Final Progress Report are due no more than 90 days after the end of the budget period. All reports must be submitted to the Grants Management Specialist indicated in the NoA. "},{"code":"expenditure","isSelected":true,"description":"Federal Financial Reports (SF 425) are due no more than 90 days after the end of the budget period. Federal Financial Reports and Progress Reports are required, no more than 90 days after the end of the budget/project period. "},{"code":"performanceMonitoring","isSelected":false}]</t>
  </si>
  <si>
    <t>75-0943-1-0-155;</t>
  </si>
  <si>
    <t xml:space="preserve">(Cooperative Agreements) FY 17$554,500.00; FY 18 est $0.00; FY 19 est $0.00; FY 16$3,933,196.00; - </t>
  </si>
  <si>
    <t>Regulations governing this program are published under 42 CFR 55b. Guidelines are available. 45 CFR 92, and also HHS Grants Policy Statement at http://www.ahrq.gov/fund/hhspolicy.htm</t>
  </si>
  <si>
    <t>Jan 25,2015</t>
  </si>
  <si>
    <t>https://beta.sam.gov/fal/2f3374e028ea46a18bcab14a4b6aeae3/view</t>
  </si>
  <si>
    <t>Preventing Heart Attacks and Strokes in High Need Areas</t>
  </si>
  <si>
    <t>The purpose of program is to support implementation of population-wide and priority population approaches to prevent and control high blood pressure, and reduce health disparities associated with high blood pressure, among adults in Mississippi's 18-county Delta Region, which is a high burden, underserved, rural area.</t>
  </si>
  <si>
    <t xml:space="preserve">The Mississippi Department of Health / Mississippi Delta Health Collaborative is uniquely qualified positioned to carry out the activities outlined in this FOA because:_x000D_
-- To meet Congressional intent detailed in the FY 2015 Appropriations language, CDC needs to continue supporting the Mississippi Department of Health / Mississippi Delta Health Collaborative's work related to policy, systems, and environmental approaches, as well as community-clinical linkages for the prevention and control of chronic diseases, such as heart disease and stroke._x000D_
-- The Mississippi Department of Health's mission is to promote and protect the health of the citizens of Mississippi. In addition, The Mississippi Department of Health is designated as the sole and official agency to administer and supervise all health planning responsibilities for the state, as established by Section 41-7-171 et seq., of the Mississippi Code 1972. Therefore they are uniquely qualified to identify those areas of greatest need in the state; develop strategies to reduce barriers and deficiencies in the state's public health care system; and establish policies to encourage the provision of appropriate and quality care in the public and private health care system. Through its program, the Mississippi Delta Health Collaborative, reach of the Mississippi Department of Health is further extended to address health issues of rural areas of the state (i.e., the 18-county MS Delta Region). The MS Delta Region bears a disproportionate burden of heart disease and stroke, and related conditions as compared to the rest of Mississippi and to the nation. _x000D_
-- Mississippi Delta Health Collaborative has provided leadership and coordination of heart disease and stroke prevention and control efforts in communities across the MS Delta Region. Also, by directly engaging, and providing funding and technical assistance to community organizations to promote coordination of public health efforts, the Mississippi Delta Health Collaborative is poised to expeditiously and successfully implement strategies related to policy, systems, and environmental approaches; health systems; and community-clinical linkages to prevent and control heart disease and stroke in the MS Delta Region _x000D_
</t>
  </si>
  <si>
    <t xml:space="preserve">The ultimate benefits of this program will be received by the general and priority adult populations in a local, rural area of Mississippi (i.e., the MS Delta Region) who have high blood pressure, and experience health disparities associated with high blood pressure. Priority adult populations are those adult population subgroups in the MS Delta Region who experience racial/ethnic and socioeconomic disparities, including inadequate access to care and poor quality of care. Strategies related to the prevention and control of heart disease and stroke will be implemented and tailored to meet the unique local needs of the MS Delta Region and to achieve the greatest impact.    </t>
  </si>
  <si>
    <t>{"description":"The awardee will be subject to a term and condition that applies the terms of 48 CFR section 3.908 to the award and requires that grantees inform their employees in writing (in the predominant native language of the workforce) of employee whistleblower rights and protections under 41 U.S.C. 4712 \r\n-- The awardee is subject to the DUNS, SAM Registration, and Federal Funding Accountability And Transparency Act Of 2006 (FFATA) requirements.\r\n\r\n"}</t>
  </si>
  <si>
    <t xml:space="preserve">September 30, 2015 to September 29, 2018 _x000D_
Throughout the project period, CDC will continue the award based on the availability of funds, the evidence of satisfactory progress by the awardee (as documented in required reports), and the determination that continued funding is in the best interest of the Federal Government. The total number of years for which federal support has been programmatically approved (project period) will be shown in the “Notice of Award.” This information does not constitute a commitment by the Federal Government to fund the entire period. The total project period comprises the initial competitive segment and any subsequent non-competitive continuation award(s)._x000D_
</t>
  </si>
  <si>
    <t xml:space="preserve">September 30, 2015 to September 29, 2018 _x000D_
Throughout the project period, CDC will continue the award based on the availability of funds, award(s)._x000D_
</t>
  </si>
  <si>
    <t>{"awarded":"lump","description":"FY 15 Budget Year: 12 months (September 30, 2015 to September 29, 2016)\r\nTotal Project Period Length: 3 years (September 30, 2015 to September 29, 2018)\r\n-- Throughout the project period, CDC will continue the award based on the availability of funds, the evidence of satisfactory progress by the awardee (as documented in required reports), and the determination that continued funding is in the best interest of the Federal Government. The total number of years for which federal support has been programmatically approved (project period) will be shown in the “Notice of Award.” This information does not constitute a commitment by the Federal Government to fund the entire period. The total project period comprises the initial competitive segment and any subsequent non-competitive continuation award(s).  \r\n"}</t>
  </si>
  <si>
    <t>[{"code":"program","isSelected":true,"description":"4 program/progress reports are required: \r\n1. Awardee Evaluation and Performance Measurement Plan; due 6 months into award.\r\n2. Annual Performance Report (APR); due 120 days before end of budget period, and serves as yearly continuation application.\r\n3. Federal Financial Reporting Forms; due 90 days after end of calendar quarter in which budget period ends.\r\n4. Final Performance and Financial Report; due 90 days after end of project period\r\n"},{"code":"cash","isSelected":false,"description":""},{"code":"progress","isSelected":true,"description":"Four program/progress reports are required: \r\n1. Awardee Evaluation and Performance Measurement Plan; due 6 months into award.\r\n2. Annual Performance Report (APR); due 120 days before end of budget period, and serves as yearly continuation application.\r\n3. Federal Financial Reporting Forms; due 90 days after end of calendar quarter in which budget period ends.\r\n"},{"code":"expenditure","isSelected":true,"description":". Final Performance and Financial Report; due 90 days after end of project period"},{"code":"performanceMonitoring","isSelected":true,"description":"-- Having routine and ongoing communication between CDC and awardee.\r\n-- Conducting site visits by CDC to awardee.\r\n-- Reviewing and providing feedback on awardee reporting (including work plans, performance, and financial reporting).\r\n-- Tracking awardee’s progress in achieving the desired outcomes.\r\n-- Ensuring the adequacy of awardee’s systems that underlie and generate data reports.\r\n-- Creating an environment that fosters integrity in program performance and results.\r\n-- Ensuring that awardee’s work plans are feasible based on the budget and consistent with the intent of the award.\r\n-- Ensuring that awardee is performing at a sufficient level to achieve outcomes within stated timeframes.\r\n-- Working with awardee on adjusting the work plan based on achievement of outcomes, evaluation results, and changing budgets.\r\n-- Working with awardee on performance measures (both programmatic and financial) to assure satisfactory performance levels.\r\n-- Monitoring and reporting activities that assist grants management staff (e.g., grants management officers and specialists, and project officers) in the identification, notification, and management of high-risk grantees\r\n"}]</t>
  </si>
  <si>
    <t>Financial records, supporting documents, statistical records, and all other records pertinent to an award shall be retained for a period of three years from the date of submission of the final expenditure report or, for awards that are renewed quarterly or annually, from the date of the submission of the quarterly or annual financial report.</t>
  </si>
  <si>
    <t>(Cooperative Agreements) FY 17$3,000,000.00; FY 18 est $3,150,000.00; FY 19 est $0.00; FY 16$3,150,000.00; - This program will be ending in FY19.  FY18 is an extension to the FY17 funnding</t>
  </si>
  <si>
    <t>Funding for the Mississippi Department of Health / Mississippi Delta Health Collaborative has ranged from $1,058,464 to $$4,000,000._x000D_
_x000D_
FY16 and 17 supports new FOA DP16-1612</t>
  </si>
  <si>
    <t>Refilwe Moeti4770 Buford Highway, NE, , Atlanta, GA 30341 Email:&lt; a href='mailto:RMoeti@cdc.gov'&gt;RMoeti@cdc.gov&lt;/a&gt;Phone: 7704885519;</t>
  </si>
  <si>
    <t>https://beta.sam.gov/fal/c5d722f5689a43758250031f8ca80314/view</t>
  </si>
  <si>
    <t>Hospital Preparedness Program (HPP) Ebola Preparedness and Response Activities</t>
  </si>
  <si>
    <t>{"list":[{"act":{"description":"Title VI of Division G of the Consolidated and Continuing Appropriations Act, 2015 and Public Health Service Act, Section 311 (42 U.S.C. 243)"},"authorizationTypes":{"act":true}}]}</t>
  </si>
  <si>
    <t xml:space="preserve">This program covers two separate, but related projects:  Part A – Health Care System Preparedness for Ebola and Part B – Development of a Regional Network for Ebola Patient Care. The purpose of this program is to (1) improve healthcare system preparedness for Ebola and (2) develop a regional hospital network for Ebola patient care._x000D_
</t>
  </si>
  <si>
    <t>Eligible applicants are the 62 Hospital Preparedness Program (HPP) awardees, which include health departments in all 50 States, the District of Columbia, the nation’s three largest municipalities (Chicago, Los Angeles County, and New York City, the Commonwealths of Puerto Rico and the Northern Mariana Islands, the territories of American Samoa, Guam, and the United States Virgin Islands, the Federated States of Micronesia, and the Republics of Palau and the Marshall Islands.</t>
  </si>
  <si>
    <t>Health departments listed above, hospitals and supporting health care systems</t>
  </si>
  <si>
    <t>{"description":"Applicants should review the individual funding opportunity announcement documents issued under this CFDA for any required proof or certifications which must be submitted prior to or simultaneous with submission of an application package","isApplicable":true}</t>
  </si>
  <si>
    <t>{"description":"Grant applications and required forms for this program can be obtained from Grants.gov. Please visit the Grants.gov Web site at www.grants.gov  to both find and apply for all Federal grant opportunities"}</t>
  </si>
  <si>
    <t>Notification is made in writing through a Notice of Award issued from the Office of the Assistant Secretary for Preparedness and Response</t>
  </si>
  <si>
    <t>{"flag":"yes","description":"Application deadlines and due dates are specified in the funding opportunity announcement.","list":[{"start":"2015-02-23"}]}</t>
  </si>
  <si>
    <t>{"awarded":"letter","description":"Project period is 5 years with 12-month budget periods. "}</t>
  </si>
  <si>
    <t>[{"code":"program","isSelected":false},{"code":"cash","isSelected":true,"description":"Quarterly SF 425"},{"code":"progress","isSelected":true,"description":"Applicants funded under this announcement will be required to electronically submit an annual program progress report. "},{"code":"expenditure","isSelected":true,"description":"semi-annual and annual financial reporting requirement"},{"code":"performanceMonitoring","isSelected":false}]</t>
  </si>
  <si>
    <t>{"isApplicable":true,"description":"A-133"}</t>
  </si>
  <si>
    <t>Grantees are required to maintain grant accounting records for a minimum of 3 years after the end of the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are provided in Title 45 CFR Part 92</t>
  </si>
  <si>
    <t>(Formula Grants (Cooperative Agreements)) FY 17$21,670,730.00; FY 18 est $21,670,730.00; FY 19 est $21,670,730.00; FY 16 est $4,738,688.00; - Part A - Health Care System Preparedness for Ebola: $162,000,000_x000D_
_x000D_
Part B - Development of a Regional Network for Ebola Patient Care: $20,374,691 _x000D_
_x000D_
Part B - Development of a Regional Network for Ebola Patient Care: $4,738,688 (FY 16)_x000D_
_x000D_
Part A - Health Care System Preparedness for Ebola: $19,170,730 (FY17)_x000D_
Part B - Development of a Regional Network for Ebola Patient Care: $2,500,000 (FY 17)</t>
  </si>
  <si>
    <t xml:space="preserve">Part A - Health Care System Preparedness for Ebola:_x000D_
Range:  $202,989 - $15,229,780_x000D_
Est. Average Amount: $2,612,903_x000D_
_x000D_
Part B - Development of a Regional Network for Ebola Patient Care:_x000D_
Range: $3,250,000 - $4,600,000_x000D_
Est. Average Amount: $3,250,000_x000D_
</t>
  </si>
  <si>
    <t>This program is subject to the provisions of 45 CFR Part 92 for state, local and tribal governments and 45 CFR Part 74 for institutions of higher education, hospitals, other nonprofit organizations and commercial organization; 2 CFR 200 (subparts A through D)</t>
  </si>
  <si>
    <t>Robert Scott Dugas Hospital Preparedness Program, Division of National Healthcare Preparedness Programs, Office of Emergency Management, Office of the Assistant Secretary for Preparedness and Response, U.S. Department of Health and Human Services, 200 C Street, SW, RM C4K12, Washington, DC  20024, E-mail: Robert.Dugas@hhs.gov , Telephone: (202) 245-0732, Washington, DC 20024 Email:&lt; a href='mailto:Robert.Dugas@hhs.gov'&gt;Robert.Dugas@hhs.gov&lt;/a&gt;Phone: (202) 245-0732;</t>
  </si>
  <si>
    <t xml:space="preserve">The applicants must submit their application in accordance with the fiscal year Funding Opportunity Announcement.  The applications are reviewed and approved applications are processed immediately.  Applications approved with conditions, require the applicant to resubmit supporting information within a prescribed timeframe.  Upon review and approval, the revised application can then be submitted to the Office of Grants Management for processing and issuing a notice of grant award._x000D_
Part B - Development of a Regional Network for Ebola Patient Care:_x000D_
Applications that successfully proceed through the initial screening (as outlined in the funding opportunity announcement) will be objectively reviewed based upon the review criterial specified in the funding opportunity.  Applications selected for funding will be processed and the applicant notified in writing through the issuance of a Notice of Award from the Office of the Assistant Secretary for Preparedness and Response._x000D_
</t>
  </si>
  <si>
    <t>Mar 01,2015</t>
  </si>
  <si>
    <t>https://beta.sam.gov/fal/4df948bec576490da6f99b034648718c/view</t>
  </si>
  <si>
    <t>Support to the World Health Organization (WHO) for Response to the Ebola Virus Disease Outbreak in Western Africa</t>
  </si>
  <si>
    <t>{"list":[{"act":{"description":"Public Health Service Act Sections 317A and 317B 317(k)(2) of the Public Health Service Act [42 U.S.C Sections 247b and 247b-2and 247b-3 ] as amended"},"authorizationTypes":{"USC":false,"act":true,"statute":false,"publicLaw":false,"executiveOrder":false}}]}</t>
  </si>
  <si>
    <t>The objective of the project is to contribute to on-going efforts to reduce the morbidity, mortality and to break the chain of transmission of EVD by strengthening capacities at the district level of affected countries in western Africa to actively find, investigate and refer cases, register all potential contacts and monitor them for symptom development, strengthen data collection, reporting and analysis, and promote appropriate messaging for behavior change. This project also aims to address other public health issues in the affected countries that are exacerbated by the EVD outbreak.</t>
  </si>
  <si>
    <t>World Health Organization (WHO). For purposes of this document, the term “WHO” includes its regional offices (e.g., PAHO, EMRO, AFRO, SEARO, etc.)</t>
  </si>
  <si>
    <t>Individuals worldwide, including the U.S.</t>
  </si>
  <si>
    <t>Funds for this program will be provided via a supplemental award under the existing CDC-WHO cooperative agreement (FOA CK14-1402)</t>
  </si>
  <si>
    <t>Funds will be awarded as a supplement to the existing CDC-WHO cooperative agreement. Award is expected to be made within 30 days</t>
  </si>
  <si>
    <t>Annual renewals within an awarded multi-year project period are subject to the availability of funds and are made via a non-competitive process. Additional renewal info can be found in the published FOA CK14-1402</t>
  </si>
  <si>
    <t>{"awarded":"lump","description":"Financial assistance is available for a 36-month budget period within project periods ranging from one to three years. "}</t>
  </si>
  <si>
    <t>[{"code":"program","isSelected":false},{"code":"cash","isSelected":true,"description":"No later than 10 days after the end of each calendar quarter, recipients must submit a calendar quarter cash transaction report (SF-272 or top portion of the SF-425 Financial Report Form) to the Payment Management System (PMS)."},{"code":"progress","isSelected":true,"description":"Annual Progress Reports (APR) are due at 15 months and 27 months during the budget/project period.  Additional instructions regarding progress reporting requirements will be described in the official Notice of Award (NoA) from the CDC Procurement and Grant Office and can also be found in the published FOA CK14-1402."},{"code":"expenditure","isSelected":true,"description":"Federal Financial reports (SF-425) are due at 15 months, and 27 months during the budget/project period.  The final progress report is due 90 days after the end of the project period."},{"code":"performanceMonitoring","isSelected":false}]</t>
  </si>
  <si>
    <t>Financial records, supporting documents, statistical records, and all other records pertinent to the grant program shall be retained for a minimum of 3 years after the end of a period of performance.  If questions still remain, such as those raised as result of an audit, records must be retained until completion and resolution of any audit in process or pending resolution. In all cases records must be retained until resolution of any audit questions. Property records must be retained in accordance with PHS Grants Policy Statement requirements.</t>
  </si>
  <si>
    <t xml:space="preserve">(Cooperative Agreements) FY 17 Estimate Not Available  FY 18 Estimate Not Available  FY 19 est $0.00; FY 16$16,466,287.00; - Additional funds for this program are expected to be awarded in FY2017. </t>
  </si>
  <si>
    <t>Range and Average Award for FY2015:  Approx $50M</t>
  </si>
  <si>
    <t>Regulations governing this program can be found in the published Funding Opportunity Announcement and official Notice of Award (NoA). Regulations are also published under 42 CFR 55b. Guidelines are available under 45 CFR 92, and also HHS Grants Policy Statement at http://www.ahrq.gov/fund/hhspolicy.htm</t>
  </si>
  <si>
    <t xml:space="preserve">93.099 Collaboration With the World Health Organization and its Regional Offices for Global Health Security and the International Health Regulations (IHR 2005); </t>
  </si>
  <si>
    <t>Mar 18,2015</t>
  </si>
  <si>
    <t>https://beta.sam.gov/fal/b5d355d0294749698e5350adb54ed9a4/view</t>
  </si>
  <si>
    <t>HCOP: National HCOP Academies</t>
  </si>
  <si>
    <t>{"list":[{"act":{"description":"Section 739 and Section 740(c) of the Public Health Service Act (42 USC 293c and 293 d), (Educational Assistance in the Health Professions Regarding Individuals from Disadvantaged Backgrounds) as amended by Section 5402 of the Affordable Care Act (P.L. 111-148)."},"authorizationTypes":{"act":true}}]}</t>
  </si>
  <si>
    <t xml:space="preserve">The Health Careers Opportunity Program (HCOP) program strives to develop a more competitive applicant pool to build diversity in the health professions. The program's goal is to provide students from economically and educationally disadvantaged backgrounds who are interested in pursuing a health profession to develop the needed skills to compete for, enter, and graduate from a health or allied health professions program, graduate program in behavioral and mental health, and/or programs for the training of physician assistants. _x000D_
_x000D_
IHCOP strives to improve retention, matriculation and graduation rates by implementing tailored enrichment programs designed to address the academic and social needs of trainees from disadvantaged backgrounds. It also provides opportunities for community-based health professions training, emphasizing experiences in underserved communities. HCOP focuses on three key milestones of education: (1) graduation from high school; (2) retention and graduation from college; and (3) acceptance, retention, and completion of a health careers’ degree program._x000D_
</t>
  </si>
  <si>
    <t>Eligible applicants include accredited schools of medicine, osteopathic medicine, public health, dentistry, veterinary medicine, optometry, pharmacy, allied health, chiropractic, podiatric medicine, public and nonprofit private schools that offer graduate programs in behavioral and mental health, programs for the training of physician assistants, and other public or private nonprofit health or educational entities including community, technical and tribal colleges. HCOP grant programs may only operate in the fifty (50) states, the District of Columbia, Commonwealth of Puerto Rico, Commonwealth of Northern Mariana Islands, the U.S. Virgin Islands, Guam, American Samoa, the Republic of Palau, Republic of the Marshall Islands, and the Federated States of Micronesia._x000D_
_x000D_
Federally Recognized Indian Tribal Government and Native American Organizations may apply if they are otherwise eligible.</t>
  </si>
  <si>
    <t>Eligible participants of the HCOP grant program must a) meet the definition of economically disadvantaged; b) be from an “educationally disadvantaged” background; and c) express an interest in pursuing a health degree program. Individuals must be U.S. citizens, non-citizen nationals, or foreign nationals who possess a visa permitting permanent residence in the United States. An individual will be determined to be disadvantaged if he or she comes from a background that has inhibited the individual from obtaining the knowledge, skills, and abilities required to enroll in and graduate from a health professions school or program providing education or training in an allied health profession; or comes from a family with an annual income below a level based on low income thresholds according to family size published by the Bureau of the Census, adjusted annually for changes in the Consumer Price Index, and adjusted by the Secretary for use in health professions programs.</t>
  </si>
  <si>
    <t>{"description":"HRSA requires all applicants to apply electronically through Grants.gov.\r\n\r\nAll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Award.\r\n"}</t>
  </si>
  <si>
    <t>{"awarded":"other","description":"This funding opportunity provides support for a 5-year project period.","awardedDescription":"Recipients draw 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</si>
  <si>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 "},{"code":"cash","isSelected":true,"description":"A Federal Financial Report (SF-425) is required according to the schedule in HRSA’s Application Guide. "},{"code":"progress","isSelected":true,"description":"A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</si>
  <si>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 xml:space="preserve">Recipients are required to maintain grant accounting records 3 years from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 </t>
  </si>
  <si>
    <t xml:space="preserve">(Project Grants) FY 17$12,794,324.00; FY 18 est $13,027,065.00; FY 19 est $0.00; FY 16$10,776,373.00; - </t>
  </si>
  <si>
    <t>FY 2016 range: $617,513 to $637,213 
Average award: $633, 743
FY 2017 range: $629,989 to $650,000
Average award: $646,457
FY 2018 est. range: $619,989 to $640,000
Average award est.: $635,000.</t>
  </si>
  <si>
    <t>All administrative and audit requirements and the cost principles that govern Federal monies associated with this activity will be subject to the Uniform Guidance 2 CFR 200 as codified by HHS at 45 CFR 75_x000D_
HRSA awards are also subject to the requirements of the HHS Grants Policy Statement (HHS GPS) that are applicable based on recipient type and purpose of award.  The HHS GPS is available at http://www.hrsa.gov/grants/hhsgrantspolicy.pdf.</t>
  </si>
  <si>
    <t xml:space="preserve">93.416 ARRA - Health Careers Opportunity Program; </t>
  </si>
  <si>
    <t xml:space="preserve">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recommendations._x000D_
_x000D_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 </t>
  </si>
  <si>
    <t>https://beta.sam.gov/fal/ebdecfa2e1b94a81969d13c032e400c0/view</t>
  </si>
  <si>
    <t>Ebola Support:  Transmission and Prevention Control, Public Health Preparedness, Vaccine Development</t>
  </si>
  <si>
    <t>{"list":[{"act":{"description":"Public Health Service Act, Sections 301(a)[42U.S.C.241(a)] \r\n\r\nPublic Health Service Act 307; 42 U.S.C. 2421\r\n\r\nPublic Health Service Act 42 U.S.C. 247b(k)(1)\r\n\r\nPublic Health Service Act 317, 317(k)(2) (42 U.S.C. Sections 247b, 247b(k)(2) and 247c\r\n\r\n\r\n\r\n\r\n"},"authorizationTypes":{"act":true}}]}</t>
  </si>
  <si>
    <t xml:space="preserve">Support infection control programs throughout hospitals and other health care facilities to control transmission of Ebola, pathogens similar to Ebola, and those transmitted similarly to Ebola.  Identify and implement health care worker requirements, policies and programs for training and competency of infection control practices.  Identify and implement prevention activities to reduce transmission of Ebola and other pathogens similar to Ebola._x000D_
_x000D_
Support research aimed at development of an Ebola vaccine._x000D_
_x000D_
Support efforts to improve public health preparedness for Ebola and other pathogens similar to Ebola.  Activities may include enhanced screenings, improvement of rapid notification and response capabilities, training and oversight; development and dissemination of health information, education, and rapid and accurate data exchange._x000D_
_x000D_
</t>
  </si>
  <si>
    <t>Eligibility requirements will be delineated in the funding opportunity announcement.</t>
  </si>
  <si>
    <t>All eligibility requirements will be delineated in the NOFO.</t>
  </si>
  <si>
    <t>{"description":"To apply for research funding opportunities, use application form SF424 (R&amp;R).  Submit applications via www.grants.gov\r\n"}</t>
  </si>
  <si>
    <t xml:space="preserve">After review and approval, a notice of award is prepared and processed, along with appropriate notification to the public. Initial awards provides funds for first budget period and Notice of Award indicates support recommended for the remainder of the period of performance._x000D_
_x000D_
</t>
  </si>
  <si>
    <t xml:space="preserve">If additional support is desired to continue a research project beyond the approved project period, an application for competing continuation must be submitted for review in the same manner as a new application. Projects are renewable for periods of 1 to 3 years.  </t>
  </si>
  <si>
    <t>{"awarded":"other","description":"Normally 1-5 years.  All awards are contingent upon availability of funds.","awardedDescription":"Specific details will be delineated int he notice of award."}</t>
  </si>
  <si>
    <t>[{"code":"program","isSelected":true,"description":"Financial status and progress reports are required annually. Upon completion of the project, final financial status and performance reports are required. Interim reporting requirements may be required and will be delineated in the NOFO."},{"code":"cash","isSelected":false,"description":""},{"code":"progress","isSelected":true,"description":"Progress reports are required annually and at the end of the period of performance.  Requirements will be delineated in the NOFO."},{"code":"expenditure","isSelected":true,"description":"Expenditure reports are required and will be described in the NOFO."},{"code":"performanceMonitoring","isSelected":true,"description":"Specific requirements will be noted in the notice of award."}]</t>
  </si>
  <si>
    <t>{"isApplicable":true,"description":"Financial records, supporting documents, statistical records, and all other records pertinent to the project must be kept readily available for review by personnel authorized to examine PHS grant accounts. Records must be maintained for a minimum of 3 years after the period of performance. If questions still remain, such as those raised as a result of an audit, records must be retained until completion or resolution of any audit in process or pending resolution. Property records must be retained in accordance with PHS Grants Policy Statement requirements"}</t>
  </si>
  <si>
    <t>Barbara Stewart1600 Clifton Road NE  , Atlanta, GA 30052 Email:&lt; a href='mailto:bsg2@cdc.gov'&gt;bsg2@cdc.gov&lt;/a&gt;Phone: 4047188832;</t>
  </si>
  <si>
    <t>https://beta.sam.gov/fal/4daf8539405944ffb50e5578d8159dd5/view</t>
  </si>
  <si>
    <t>National Ebola Training and Education Center (NETEC)</t>
  </si>
  <si>
    <t>(NETEC)</t>
  </si>
  <si>
    <t xml:space="preserve">CDC, will increase the competency of health care and public health workers and the capability of health care facilities to deliver efficient and effective Ebola patient care through the nationwide, regional network for Ebola and other infectious diseases.  Comprised of staff from hospitals that have successfully evaluated and treated Ebola patients in the U.S., and in collaboration with staff from CDC and ASPR, the NETEC will offer expertise, education, training, technical assistance, peer review assessments, recognition reporting, and, if feasible, certification to regional Ebola and other special pathogen centers, state- and jurisdiction-based Ebola treatment centers, and assessment hospitals expertise, education regional Ebola and other special pathogen treatment centers, state- and jurisdiction-based Ebola treatment centers, and assessment hospitals._x000D_
This cooperative agreement will support a single consortium agreement, under which the awardee collaborates with one or more other organizations in carrying out the cooperative agreement-supported activities of the NETEC.  _x000D_
</t>
  </si>
  <si>
    <t>Eligible applicants are limited to health care facilities that have safely and successfully evaluated and treated patients with Ebola in the U.S.  The lead applicant will collaborate, coordinate, plan, and work directly with the other facilities on appropriate activities described in the individual funding opportunity announcement, as well as distribute the funds from the funding opportunity announcement to support those activities.</t>
  </si>
  <si>
    <t>Public health departments, hospitals and supporting health care systems</t>
  </si>
  <si>
    <t>{"description":"Applicants should review the individual funding opportunity announcement documents issued under this CFDA for any required proof or certifications which must be submitted prior to or simultaneous with submission of an application package.","isApplicable":true}</t>
  </si>
  <si>
    <t>Notification is made in writing through a Notice of Award issued from the Office of the Assistant Secretary for Preparedness and Response.</t>
  </si>
  <si>
    <t>{"awarded":"letter","description":"Project period is 5 years with 12-month budget periods."}</t>
  </si>
  <si>
    <t>[{"code":"program","isSelected":false,"description":""},{"code":"cash","isSelected":true,"description":"Recipients must report cash transaction data via the Payment Management System (PMS) using the cash transaction data elements captured on the Federal Financial Report (FFR), Standard Form (SF) 425. Recipients will utilize the “Transactions” section of SF425 in lieu of the SF272. The FFR SF425 cash Transaction Report is due 30 days after the end of each calendar quarter. "},{"code":"progress","isSelected":true,"description":"Semi-annual and year-end annual progress reports are required."},{"code":"expenditure","isSelected":true,"description":"Recipients are required to submit the FFR SF425 Federal Financial Report (FFR) semi-annually within 30 days after the first 6 month period and within 90 days of the budget period end date."},{"code":"performanceMonitoring","isSelected":false,"description":""}]</t>
  </si>
  <si>
    <t>Grantees are required to maintain grant accounting records for a minimum of 3 years after the end of the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are provided in Title 45 CFR Part 75.</t>
  </si>
  <si>
    <t xml:space="preserve">(Project Grants (Cooperative Agreements)) FY 17$5,431,430.00; FY 18 est $5,431,430.00; FY 19 est $5,431,430.00; FY 16$3,506,523.00; - </t>
  </si>
  <si>
    <t>This program is subject to the provisions of OMB 2 CFR Part 200 (subparts A through F), HHS Administrative Requirements, which can be found in 45 CFR Part 75</t>
  </si>
  <si>
    <t>Melissa HarveyDivision of National Healthcare Preparedness Programs, Office of Emergency Management, Office of the Assistant Secretary for Preparedness and Response, U.S. Department of Health and Human Services, 200 C Street, SW, RM C4K12, Washington, DC  20024, Washington, DC 20024 Email:&lt; a href='mailto:Melissa.Harvey@hhs.gov'&gt;Melissa.Harvey@hhs.gov&lt;/a&gt;Phone: (202) 692-4673;</t>
  </si>
  <si>
    <t xml:space="preserve">93.074 Hospital Preparedness Program (HPP) and Public Health Emergency Preparedness (PHEP) Aligned Cooperative Agreements; 93.817 Hospital Preparedness Program (HPP) Ebola Preparedness and Response Activities; </t>
  </si>
  <si>
    <t>Applications that successfully proceed through the initial screening (as outlined in the funding opportunity announcement) will be objectively reviewed based upon the review criterial specified in the funding opportunity.  Applications selected for funding will be processed and the applicant notified in writing through the issuance of a Notice of Award from the Office of the Assistant Secretary for Preparedness and Response.</t>
  </si>
  <si>
    <t>Mar 27,2015</t>
  </si>
  <si>
    <t>https://beta.sam.gov/fal/86dd574db6b6495d9b86f7139e6f60d5/view</t>
  </si>
  <si>
    <t>Closing the Gap Between Standards Development and Implementation</t>
  </si>
  <si>
    <t>{"list":[{"act":{"description":"Consolidated Appropriations Act, 2017, Pub. L. No. 115-31, Division H, Title II"},"authorizationTypes":{"act":true}}]}</t>
  </si>
  <si>
    <t>To establish a mechanism for ongoing long-term collaborative engagement with Health Level 7 International (HL7) in order to support advancements in the technical standards necessary to achieve interoperability among health IT systems, and to reach the milestones identified in the Nationwide Interoperability Roadmap.</t>
  </si>
  <si>
    <t>Sole source award to Health Level 7 International</t>
  </si>
  <si>
    <t>The beneficiaries will include all health care organizations and patients using electronic health records.</t>
  </si>
  <si>
    <t>{"description":"Application must be entered into Grants.gov."}</t>
  </si>
  <si>
    <t xml:space="preserve">The Notice of Grant Award (NGA) is signed by the ONC Grants Management Officer.  The successful applicants’ Authorized Representatives will receive the NGA electronically from ONC.  The NGA is considered the official authorizing award document._x000D_
_x000D_
The NGA will include amount of funds awarded, the terms and conditions of the cooperative agreement, the effective date of the award, the budget period for which support will be given, the total project period time frame, and the total approved budget._x000D_
</t>
  </si>
  <si>
    <t>Renewals will be available if the applicant is able to successfully show progress towards achieving specified goals.</t>
  </si>
  <si>
    <t>{"awarded":"other","description":"The assistance is available during the period of performance.","awardedDescription":"Funds are released through the Payment Management System."}</t>
  </si>
  <si>
    <t>[{"code":"program","isSelected":true,"description":"Reports will be developed by ONC staff prior to award of the funds."},{"code":"cash","isSelected":true,"description":"Federal Cash Transaction Report"},{"code":"progress","isSelected":true,"description":"Reports will be developed by ONC Project Officer prior to award of funds."},{"code":"expenditure","isSelected":true,"description":"Federal Cash Financial Report"},{"code":"performanceMonitoring","isSelected":true,"description":"Reports will be developed by the ONC Project Officer prior to award of funds."}]</t>
  </si>
  <si>
    <t xml:space="preserve">(Cooperative Agreements) FY 17$850,000.00; FY 18 est $1,360,000.00; FY 19 FY 16 est $0.00; - </t>
  </si>
  <si>
    <t>2 CFR 200 Subparts B through D and F</t>
  </si>
  <si>
    <t>Matthew RahnOffice of the National Coordinator for Health IT_x000D_
330 C Street, SW_x000D_
Suite 726-G, Washington, DC 20201 Email:&lt; a href='mailto:matthew.rahn@hhs.gov'&gt;matthew.rahn@hhs.gov&lt;/a&gt;Phone: 202-691-2132;</t>
  </si>
  <si>
    <t>Apr 19,2015</t>
  </si>
  <si>
    <t>https://beta.sam.gov/fal/46d56f2acdd34aa0a009cbffd7eab8ae/view</t>
  </si>
  <si>
    <t>Educating State-level Stakeholders on Strategies to Address Winnable Battles in Public Health</t>
  </si>
  <si>
    <t>{"list":[{"act":{"description":"Sections 311 and 317(k)(2) of the Public Health Service Act, [42 U.S.C. Sections 243 and 247b(k)(2)]"},"authorizationTypes":{"USC":false,"act":true,"statute":false,"publicLaw":false,"executiveOrder":false}}]}</t>
  </si>
  <si>
    <t xml:space="preserve">The purpose of this project is to reduce the burden of leading causes of death and disability by providing capacity building assistance to states to address priority health issues.  Using CDC’s Winnable Battle Initiative as a framework, the project is intended to help increase the uptake of interventions known to successfully address high burden health issues by helping decision makers prioritize issues to address, and educating them on the interventions with the best evidence to support them.  The activities to be implemented through this project will contribute to the ultimate reduction of health, financial and social costs of these health challenges across the nation. </t>
  </si>
  <si>
    <t>Applicants should be sufficiently connected to state executive branch and/or legislative branch members across the United States in order to accomplish the goal of working with a geographically diverse set of states from all regions of the U.S. Further, the applicant must be well versed both in public health issues such as CDC Winnable Battles and in how states approach and implement policies and practices that impact public health.</t>
  </si>
  <si>
    <t xml:space="preserve">Phase I Review _x000D_
All applications will be reviewed initially for completeness by CDC PGO staff and will be reviewed jointly for eligibility by the CDC OD and PGO. Incomplete applications and applications that do not meet the eligibility criteria will not advance to Phase II review. Applicants will be notified that their applications did not meet eligibility or published submission requirements. 	_x000D_
Phase II Review _x000D_
A review panel will evaluate complete, eligible applications in accordance with the criteria below._x000D_
i. Approach_x000D_
ii. Evaluation and Performance Measurement _x000D_
iii. Applicant’s Organizational Capacity to Implement the Approach_x000D_
Phase III Review _x000D_
Applications will be funded in order by score and rank determined by the review panel._x000D_
</t>
  </si>
  <si>
    <t>{"awarded":"lump","description":"Financial assistance is available for a 12 month budget period and 5 year project period."}</t>
  </si>
  <si>
    <t>[{"code":"program","isSelected":false},{"code":"cash","isSelected":false},{"code":"progress","isSelected":false},{"code":"expenditure","isSelected":true,"description":"Federal Financial Reporting (FFR) (required) \r\nThe annual FFR form (SF-425) is required and must be submitted through eRA Commons 90 days after the end of the calendar quarter in which the budget period ends.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 provided by the due date, awardees are required to submit a letter of explanation to PGO and include the date by which the Grants Officer will receive information\r\n\r\nFinal Performance and Financial Report (required) \r\nThis report is due 90 days after the end of the project period. CDC programs must indicate that this report should not exceed 40 pages. This report covers the entire project period and can include information previously reported in APRs. At a minimum, this report must include the following:\r\n•\tPerformance Measures – Awardees must report final performance data for all process and outcome performance measures.\r\n•\tEvaluation Results – Awardees must report final evaluation results for the project period for any evaluations conducted.\r\n•\tImpact/Results/Success Stories – Awardees must use their performance measure results and their evaluation findings to describe the effects or results of the work completed over the project period, and can include some success stories.\r\n•\tAdditional forms as described in the Notice of Award (e.g., Equipment Inventory Report, Final Invention Statement).\r\n\r\n"},{"code":"performanceMonitoring","isSelected":true,"description":"Awardee Evaluation and Performance Measurement Plan (required) \r\nWith support from CDC, awardees must elaborate on their initial applicant evaluation and performance measurement plan. This plan must be no more than 20 pages; awardees must submit the plan 6 months into the award.\r\n\r\nThis plan should provide additional detail on the following:\r\n•\tThe frequency that evaluation and performance data are to be collected.\r\n•\tHow data will be reported.\r\n•\tHow evaluation findings will be used for continuous quality and program improvement.\r\n•\tHow evaluation and performance measurement will yield findings to demonstrate the value of the FOA (e.g., improved public health outcomes, effectiveness of FOA, cost-effectiveness or cost benefit).\r\n•\tDissemination channels and audiences.\r\n•\tOther information requested as determined by the CDC program.\r\n\r\nAnnual Performance Report (APR) (required) \r\nThe awardee must submit the APR via www.grants.gov 120 days before the end of the budget period. This report must not exceed 45 pages excluding administrative reporting. Attachments are not allowed, but weblinks are allowed.\r\nThis report must include the following:\r\n•\tPerformance Measures: Awardees must report on performance measures for each budget period and update measures, if needed.\r\n•\tEvaluation Results: Awardees must report evaluation results for the work completed to date (including findings from process or outcome evaluations).\r\n•\tWork Plan: Awardees must update work plan each budget period to reflect any changes in project period outcomes, activities, timeline, etc.\r\n•\tSuccesses\r\n•\tAwardees must report progress on completing activities and progress towards achieving the project period outcomes described in the logic model and work plan.\r\n•\tAwardees must describe any additional successes (e.g. identified through evaluation results or lessons learned) achieved in the past year.\r\n•\tAwardees must describe success stories.\r\n•\tChallenges\r\n•\tAwardees must describe any challenges that hindered or might hinder their ability to complete the work plan activities and achieve the project period outcomes.\r\n•\tAwardees must describe any additional challenges (e.g., identified through evaluation results or lessons learned) encountered in the past year.\r\n•\tCDC Program Support to Awardees\r\n•\tAwardees must describe how CDC could help them overcome challenges to complete activities in the work plan and achieving project period outcomes.\r\n•\tAdministrative Reporting (No page limit)\r\n•\tSF-424A Budget Information-Non-Construction Programs.\r\n•\tBudget Narrative – Must use the format outlined in \"Content and Form of Application Submission, Budget Narrative\" section.\r\n•\tIndirect Cost Rate Agreement.\r\nThe awardee must submit the Annual Performance Report via www.grants.gov 120 days before the end of the budget period.\r\n\r\nPerformance Measure Reporting (optional) \r\nCDC programs may require more frequent reporting of performance measures than annually in the APR. If this is the case, CDC programs must specify reporting frequency, data fields, and format for awardees at the beginning of the award period."}]</t>
  </si>
  <si>
    <t>(Cooperative Agreements) FY 17$15,000.00; FY 18 est $200,000.00; FY 19 est $58,750.00; FY 16$150,000.00; - N/A</t>
  </si>
  <si>
    <t xml:space="preserve">Fiscal Year:	2015 _x000D_
Estimated Total Funding:	$1,000,000 _x000D_
Approximate Total Fiscal Year Funding:	$200,000 _x000D_
Approximate Project Period Funding:	$1,000,000 _x000D_
Total Project Period Length:	5 year(s) _x000D_
Expected Number of Awards:	1 _x000D_
_x000D_
Approximate Average Award:	$200,000 Per Budget Period _x000D_
</t>
  </si>
  <si>
    <t>Mattie GilliamCLFT Bldg 21 Rm 10005_x000D_
MS D37, Atlanta, GA 30331 Email:&lt; a href='mailto:pzg6@cdc.gov'&gt;pzg6@cdc.gov&lt;/a&gt;Phone: 4046397413;</t>
  </si>
  <si>
    <t>All applications will be reviewed initially for completeness by CDC PGO staff and will be reviewed jointly for eligibility by the CDC OD and PGO. Incomplete applications and applications that do not meet the eligibility criteria will not advance to Phase II review. Applicants will be notified that their applications did not meet eligibility or published submission requirements. _x000D_
 _x000D_
A review panel will evaluate complete, eligible applications in accordance with the criteria below._x000D_
Approach 	Maximum Points: 25 _x000D_
_x000D_
*  Describes an overall strategy to achieve the outcomes, as set forth in CDC's approach in Part II above, with specific and appropriate time lines._x000D_
*  Describes activities that are evidence-based, achievable, and appropriate to achieve the outcomes of the project, and that will build on the prior work described in Section II A.1.e., Relevant Work.  Includes how it will_x000D_
*  Identify target states and assemble multi-sector teams_x000D_
*  Create or assemble needs assessments for target states_x000D_
*  Plan and execute effective learning opportunities for state teams_x000D_
*  Facilitate teams' work to develop actionable plans_x000D_
*  Provide technical assistance and ongoing learning opportunities to support implementation of states' action plans for current and previous years' states_x000D_
*  Describes how it will collaborate with partners to expand opportunities to involve and educate state decision makers, and to ensure that subject matter experts are accessible to project participants as needed._x000D_
*  Provides examples of past work involving the above activities, including collaboration with partners._x000D_
*  Describes clear monitoring and evaluation procedures and how evaluation and performance measurement will be incorporated into planning, implementation, and reporting of project activities._x000D_
*  Feasibility of the applicant’s plan to meet the outcomes, the extent to which the specific methods described are likely to achieve the outcomes, and whether the proposed use of funds is efficient._x000D_
_x000D_
Evaluation and Performance Measurement 	Maximum Points: 25 _x000D_
_x000D_
*  Describes an evaluation plan that clearly identifies key evaluation questions, type(s) of evaluations to be conducted, how and by whom evaluation will be conducted, data collection and analysis plans, how data will be reported, and how evaluation and performance measurement findings will be used to demonstrate the outcomes of the FOA and for continuous program quality improvement._x000D_
*  Provides an evaluation plan that is feasible, ethical, methodologically sound, and engages key stakeholders._x000D_
*  Describes measures of effectiveness that are consistent with components of the work plan and are likely to measure the intended performance outcomes._x000D_
_x000D_
Applicant’s Organizational Capacity to Implement the Approach 	Maximum Points: 50 _x000D_
_x000D_
*  Demonstrates relevant experience, infrastructure and capacity to achieve the goals of the project, as set forth above in the Organizational Capacity of Awardees section; describes past experiences with similar projects, including the outcomes and impacts of such projects. (20 points) For example:_x000D_
*  Describes the ability, directly and/or through existing organizational relationships and partnerships, to bring together and effectively facilitate teams of diverse individuals from the executive and legislative branches from throughout the United States; provides evidence of past success in doing such activities.  _x000D_
*  Demonstrates expertise or the ability to access through existing partnerships subject matter expertise in all CDC Winnable Battle focus areas;_x000D_
*  Describes the ability to and prior experience in planning effective virtual and in-person meetings, learning opportunities and technical assistance; provides examples._x000D_
*  Describes infrastructure and experience in widely disseminating educational information to constituency._x000D_
*  Provides a staffing plan and project management structure that will be sufficient to meet the goals of the proposed project and which clearly defines staff roles. Provides an organizational chart and provides resumes of key staff; describes how it would replace staff in a timely way should key staff leave during the project period. (20 points)_x000D_
*  Demonstrates existing partnerships as described above in the external organization collaboration section._x000D_
*  Demonstrates experience and capacity to implement the evaluation plan. (10 points)_x000D_
 _x000D_
Not more than thirty days after the Phase II review is completed, applicants will be notified electronically if their application does not meet eligibility or published submission requirements._x000D_
_x000D_
Applications will be funded in order by score and rank determined by the review panel.</t>
  </si>
  <si>
    <t>https://beta.sam.gov/fal/0b7017995b4047c2a3893827ab23debe/view</t>
  </si>
  <si>
    <t>Section 223 Demonstration Programs to Improve Community Mental Health Services</t>
  </si>
  <si>
    <t>Section 223 Behavioral Health Demonstration</t>
  </si>
  <si>
    <t>{"list":[{"act":{"description":"(For all authorizations/amendments, you must supply the Act or the Executive Order in order to continue) P.L. 113-90 Protecting Access to Medicare Act of 2014, 42 USC 1396a note, section 223 subsections (a), (b), (d)(7)."},"authorizationTypes":{"USC":false,"act":true,"statute":false,"publicLaw":false,"executiveOrder":false}}]}</t>
  </si>
  <si>
    <t xml:space="preserve">Funding to support development of proposals to participate in time-limited demonstration programs described in subsection (d) of section 223 of P.L. 113-93 Protecting Access to Medicare Act of 2014, 42 USC 1396(a) note. </t>
  </si>
  <si>
    <t>The statutory authority limits eligibility to states including the District of Columbia.  Eligible applicants are either the State Mental Health Authority (SMHSA) or the Single State Agency for Substance Abuse Services (SSA) or the State Medicaid Agency (SMAs).</t>
  </si>
  <si>
    <t>Individual/Family; Non-profit organization; Consumer; Mentally Disabled; Drug Addict; Alcoholic; Child; Youth; Senior Citizen</t>
  </si>
  <si>
    <t>{"description":"Applicants must download the SF_424 application forms through http://www.samhsa.gov/grants/apply.aspx."}</t>
  </si>
  <si>
    <t>Applications are awarded based on the outcomes of the SAMHSA Peer Review, CMHS National Advisory Council review; and approval of the SAMHSA Administrator.  Grants are awarded directly by SAMHSA to the Applicant Organization.</t>
  </si>
  <si>
    <t>{"flag":"yes","description":"10/23/16 – 10/22/17","list":[{"start":"2016-10-23","end":"2017-10-22"}]}</t>
  </si>
  <si>
    <t>30-60 days.  To be determined by agency or office administering the funds.</t>
  </si>
  <si>
    <t>[{"code":"program","isSelected":true,"description":"GPRA and data collection reports; quarterly progress reports; reporting capacity and provide information in support of meeting Prospective Payment Systems requirements, quality reporting requirements, and demonstration evaluation reporting requirements listed under Quality measures and Other reporting Requirements in Appendix II of the RFA; cost reports that conform to CMS Guidance; reporting of encounter data, clinical outcomes data, quality data; and assessment of the quality."},{"code":"cash","isSelected":false},{"code":"progress","isSelected":true,"description":"Quarterly progress reports."},{"code":"expenditure","isSelected":false},{"code":"performanceMonitoring","isSelected":true,"description":"GPRA and data collection reports; quarterly progress reports"}]</t>
  </si>
  <si>
    <t>Records must be retained for at least 3 years; SAMHSA has the right to disallow costs and recover funds on the basis of a later audit or other review; records shall be retained beyond the 3 year period for that reason.</t>
  </si>
  <si>
    <t xml:space="preserve">(Project Grants) FY 17$0.00; FY 18 est $0.00; FY 19 est $0.00; FY 16$22,959,820.00; - </t>
  </si>
  <si>
    <t>Up to $3 Million.</t>
  </si>
  <si>
    <t>{"list":[{"fiscalYear":2017,"description":"N/A"},{"fiscalYear":2018,"description":"N/A"},{"fiscalYear":2016,"description":"These grants will provide funding to states to begin developing the necessary infrastructure in order to demonstrate that clinics within the state meet criteria to become Certified Community Behavioral Health Clinic.  N/A"}],"isApplicable":true}</t>
  </si>
  <si>
    <t xml:space="preserve">P.L. 113-93 Protecting Access to Medicare Act of 2014; 42 USC 1396(a), note section 223 subsections (a),(b),(d)(7).  Criteria for the Demonstration Program to Improve Community Mental Health Centers and to Establish Certified Community Behavioral Health Clinics found in Appendix II of the Request for Application (RFA).  Section 223 Demonstration Programs to Improve Community Mental Health Services Prospective Payment System (PPS) Guidance. </t>
  </si>
  <si>
    <t>{"flag":"appendix","description":"Cynthia Kemp MA, LPC,  CMHS, SAMHSA, 1 Choke Cherry Road, Room 6-1019, Rockville, MD 20850, Phone: 240-276-1906, Email: Cynthia.kemp@SAMHSA.HHS.gov; David Morrissette, Ph.D., LCSW, CAPT, US PHS, CMHS, SAMHSA, 1 Choke Cherry Road, Room 6-1011,  Rockville, MD 20850, Phone:  240-276-1912, Email: David.morrissette@SAMHSA.HHS.gov"}</t>
  </si>
  <si>
    <t>Roger George1 Choke Cherry Road, Room 7-1097, Rockville, MD 20850 Email:&lt; a href='mailto:Roger.george@SAMHSA.HHS.gov'&gt;Roger.george@SAMHSA.HHS.gov&lt;/a&gt;Phone: 240-276-1418;</t>
  </si>
  <si>
    <t xml:space="preserve">SAMHSA applications are peer-reviewed according to the evaluation criteria listed in the RFA.  Decisions to fund a grant are based on: _x000D_
_x000D_
-The strengths and weaknesses of the application as identified by peer reviewers;_x000D_
-When the individual award is over $150,000, approval by the Center for Mental Health Services’ National Advisory Council; _x000D_
-availability of funds;_x000D_
-equitable distribution of awards in terms of geography (including urban, rural, and remote settings) and balance among populations of focus and program size._x000D_
</t>
  </si>
  <si>
    <t>https://beta.sam.gov/fal/859bb866c0f94d0ab4baea3ec5b94a1f/view</t>
  </si>
  <si>
    <t>Interoperability Roadmap: Public/Private Partnership</t>
  </si>
  <si>
    <t>{"list":[{"act":{"description":"Health Information and Technology for Clinical Health Act of 2009."},"authorizationTypes":{"USC":false,"act":true,"statute":false,"publicLaw":false,"executiveOrder":false}}]}</t>
  </si>
  <si>
    <t>To help states identify best practices in privacy law to improve interoperable exchange of health information consistent with ONC’s Interoperability Roadmap.</t>
  </si>
  <si>
    <t xml:space="preserve">This is a non-competitive funding opportunity and is restricted to the National Governors Association (NGA), a private non-profit organization that is uniquely qualified because of its unique relationship with senior health policy leaders in executive branches of state government; its long prior collaborations with parallel organizations that support state legislator; expanded support of gubernatorial initiatives to improve health outcomes and reduce health costs in states; and first-hand experience with the complex health privacy rules environment that exists today for patients, providers and state health policy makers.  Eligible applicant is uniquely situated to lead a collaboration among high-level state health policy-making officials and ONC for the purpose of harmonizing state health privacy law to support nationwide interoperable exchange of health information for patient care.  _x000D_
_x000D_
</t>
  </si>
  <si>
    <t xml:space="preserve">Beneficiaries will belong to the following stakeholder groups: Federal; State; Local; Health care covered entities that conduct interstate health transactions; Health Care Consumers; Health Professionals; Scientists/Researchers; and EHR Developers. </t>
  </si>
  <si>
    <t>{"description":"This is a non-competitive funding opportunity and is restricted to the organization designated, The National Governors Association (NGA).  Organizations not designated are not eligible to apply for this opportunity, and therefore should not submit an application. Applications submitted by organizations not designated below will not be considered.  "}</t>
  </si>
  <si>
    <t xml:space="preserve">ONC will conduct a merit review of applications based on identified criteria.  ONC will consider the merit of the proposal; compliance with programmatic and grants management requirements; reasonableness of costs; and geographic area.  ONC anticipates announcing an award in August 2015.   </t>
  </si>
  <si>
    <t>{"awarded":"other","description":"Funds are normally available during the period of performance.","awardedDescription":"Funds are released through the Payment Management System."}</t>
  </si>
  <si>
    <t>[{"code":"program","isSelected":false,"description":""},{"code":"cash","isSelected":false,"description":""},{"code":"progress","isSelected":true,"description":"ONC shall partner with the awardee to establish quarterly reporting mechanisms in the CRM to track and monitor progress toward project milestones."},{"code":"expenditure","isSelected":true,"description":"Semi-Annual expenditures must be submitted for each fiscal year during the period of performance (October 1 through September 30) using the SF-425, Federal Financial Report (FFR). Reports are due to HHS no later than April 30 of each year the award is active for funds expended between October and March, and no later than October 31 for funds expended between April and September.  The semi-annual FFR will be submitted using the Online Data Collection (OLDC) system. ONC will not accept reports sent directly to the ONC Grants mailbox."},{"code":"performanceMonitoring","isSelected":true,"description":"ONC shall partner with the awardee to establish quarterly reporting mechanisms in the CRM to track and monitor progress toward project milestones."}]</t>
  </si>
  <si>
    <t>The Awardee must retain the records pertinent to the entire competitive segment for three years from the date the final FSR is submitted. See 2 CFR 200.333 for exceptions and qualifications to the three-year retention requirement (e.g., if any litigation, claim, financial management review, or audit is started before the expiration of the three-year period, the records must be retained until all litigation, claims, or audit findings involving the records have been resolved and final action taken).</t>
  </si>
  <si>
    <t>(Cooperative Agreements) FY 16 Estimate Not Available  FY 18 FY 17</t>
  </si>
  <si>
    <t>Total funding $406,250.00 ($325,000 plus $81,250 supplemental funding).</t>
  </si>
  <si>
    <t>{"flag":"none","description":"Peyton Isaac, Senior Privacy Analyst, Office of the National Coordinator for Health Information Technology, HHS, 200 Independence Avenue, S.E., Suite 729, Washington, DC 20201; 202-690-3910"}</t>
  </si>
  <si>
    <t>Applications will be reviewed by staff from the ONC Office of the Chief Privacy Officer and other ONC staff with appropriate expertise.  The final award decision will be made by ONC.  In making this award, ONC will take into consideration:  the merit of the proposed project as determined by merit review; compliance with programmatic and grants management requirements; the reasonableness of the estimated costs; geographic area; and the likelihood that the proposed program will result in the benefits expected.</t>
  </si>
  <si>
    <t>https://beta.sam.gov/fal/fa6a060ddc7e4e7d927bb4148d981f60/view</t>
  </si>
  <si>
    <t>Standards Development Organization Collaboration to Enhance Standards Alignment, Testing, and Measurement</t>
  </si>
  <si>
    <t>{"list":[{"act":{"description":"Public Health Service Act and P.L. 109-149 Department of Labor, Health and Human Services and Education and related agencies Appropriations Act"},"authorizationTypes":{"USC":false,"act":true,"statute":false,"publicLaw":false,"executiveOrder":false}}]}</t>
  </si>
  <si>
    <t xml:space="preserve">To establish a mechanism for ongoing collaboration among ONC and various SDOs.  It aims to provide support to these organizations for standards and interoperability work within these organizations portfolio’s that is of mutual interest to ONC.  Additionally, it is anticipated that these ongoing cooperative relationships could include specific work aimed at the range of different technical standards developed and maintained by these SDOs, how those standards align with other SDOs work, and how to measure the use of published standards.  </t>
  </si>
  <si>
    <t>Applicants must be a United States-based non-profit institution or organization, state or local government, agency or group.</t>
  </si>
  <si>
    <t xml:space="preserve">The Notice of Grant Award (NGA) is signed by the ONC Grants Management Officer.  The successful applicants’ Authorized Representatives will receive the NGA electronically from ONC.  The NGA is considered the official authorizing award document._x000D_
_x000D_
The NGA will include amount of funds awarded, the terms and conditions of the cooperative agreement, the effective date of the award, the budget period for which support will be given, the total project period timeframe, and the total approved budget._x000D_
_x000D_
</t>
  </si>
  <si>
    <t>{"flag":"yes","list":[{"start":"2015-09-30"}]}</t>
  </si>
  <si>
    <t>{"awarded":"other","description":"Funds are available during the performance period.","awardedDescription":"Funds are released through the Payment Management System."}</t>
  </si>
  <si>
    <t>[{"code":"program","isSelected":true,"description":"Reports will be developed by ONC staff prior to award of funds."},{"code":"cash","isSelected":true,"description":"Federal Financial Cash Transaction Report."},{"code":"progress","isSelected":true,"description":"Reports will be developed by ONC Project Officer prior to award of the funds."},{"code":"expenditure","isSelected":true,"description":"Federal Financial Cash Transaction Report."},{"code":"performanceMonitoring","isSelected":true,"description":"Reports will be developed by ONC Project Officer prior to award of the funds."}]</t>
  </si>
  <si>
    <t xml:space="preserve">(Cooperative Agreements) FY 17$100,000.00; FY 18 est $100,000.00; FY 19 est $100,000.00; FY 16 - </t>
  </si>
  <si>
    <t>Average of $100,000.</t>
  </si>
  <si>
    <t>{"flag":"none","description":"Office of the National Coordinator for Health IT  Attn: Mera Choi and Carmen Smiley\r\n200 Independence Ave, SW Suite 729-D\r\nWashington, DC 20201\r\n"}</t>
  </si>
  <si>
    <t xml:space="preserve">A panel that may include both expert peer reviewers and Federal staff will review the applications to ensure that it meets the responsiveness and screening criteria outlined in this section. The purpose of this review is to determine if the approach and strategy are aligned with grant requirements. The detailed results of this review will be shared with the applicants upon request. The applications will be scored according to the following point system:_x000D_
1. Discussion and Understanding of the Project_x000D_
2. Technical Approach_x000D_
3. Personnel Qualification and Past Performance_x000D_
4. Management Plan_x000D_
5. Budget Plan_x000D_
</t>
  </si>
  <si>
    <t>Jun 11,2015</t>
  </si>
  <si>
    <t>https://beta.sam.gov/fal/5a8690bea87f485aa2871cac904bce47/view</t>
  </si>
  <si>
    <t>Promoting the Cancer Surveillance Workforce, Education and Data Use</t>
  </si>
  <si>
    <t>The purpose of this program is to expand the capacity of CDC-funded National Program of Cancer Registries (NPCR) through external partners, to pursue activities that impact the national cancer surveillance workforce.</t>
  </si>
  <si>
    <t xml:space="preserve">Nonprofit with 501C3 IRS status (other than institution of higher education)_x000D_
Nonprofit without 501C3 IRS status (other than institution of higher education)_x000D_
Private colleges and universities_x000D_
</t>
  </si>
  <si>
    <t>{"description":"Applications must be submitted electronically at www.Grants.gov.  Electronic applications will be considered as having met the deadline if the application has been successfully made available to CDC for processing from Grants.gov on the deadline date.  The application package can be downloaded from www.Grants.gov.  Applicants can complete the application package off-line, and then upload and submit the application via the Grants.gov Web site.  The applicant must submit all application attachments using a PDF file format when submitting via Grants.gov.  Directions for creating PDF files can be found on the Grants.gov Web site.  Use of file formats other than PDF may result in the file being "}</t>
  </si>
  <si>
    <t>All eligible applications will be initially reviewed for completeness by the Procurement and Grants Office (PGO) staff.  In addition, eligible applications will be jointly reviewed for responsiveness by NCCDPHP and PGO. Incomplete applications and applications that are non-responsive to the eligibility criteria will not advance through the review process.  Applicants will be notified that the application did not meet eligibility and/or published submission requirements.</t>
  </si>
  <si>
    <t>[{"code":"program","isSelected":false,"description":""},{"code":"cash","isSelected":false,"description":""},{"code":"progress","isSelected":true,"description":"The awardee must submit the Annual Performance Report via www.grants.gov 120 days before the end of the budget period.\r\nAnnual Performance Report (APR) (required): The awardee must submit the APR via www.grants.gov 120 days before the end of the budget period. This report must not exceed 45 pages excluding administrative reporting. Attachments are not allowed, but Web links are allowed.\r\n"},{"code":"expenditure","isSelected":true,"description":":  Federal Financial Reporting (FFR): The annual FFR form (SF-425) is required and must be submitted through eRA Commons 90 days after the end of the calendar quarter in which the budget period ends.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 provided by the due date, awardees are required to submit a letter of explanation to PGO and include the date by which the Grants  Officer will receive information"},{"code":"performanceMonitoring","isSelected":true,"description":"CDC programs may require more frequent reporting of performance measures than annually in the APR. If this is the case, CDC programs must specify reporting frequency, data fields, and format for awardees at the beginning of the award period."}]</t>
  </si>
  <si>
    <t>75-0904-2-1-150;</t>
  </si>
  <si>
    <t>(Cooperative Agreements) FY 17$200,000.00; FY 18 est $200,000.00; FY 19 est $200,000.00; FY 16$200,000.00; - The award range is $200,000 per budget year for five years.</t>
  </si>
  <si>
    <t>The award range is $200,000 per budget year for five years.</t>
  </si>
  <si>
    <t>Fiscal Year2016: 200000</t>
  </si>
  <si>
    <t xml:space="preserve">All applications will be reviewed initially for completeness by CDC PGO staff and will be reviewed jointly for eligibility by the CDC’s National Center for Chronic Disease Prevention and Health Promotion/ Division of Heart Disease and Stroke Prevention and PGO. Incomplete applications and applications that do not meet the eligibility criteria will not advance to Phase II review. Applicants will be notified that their applications did not meet eligibility or published submission requirements. A review panel will evaluate complete, eligible applications in accordance with the criteria below.  _x000D_
Not more than thirty days after the Phase II review is completed, applicants will be notified electronically if their application does not meet eligibility or published submission requirements._x000D_
</t>
  </si>
  <si>
    <t>Jun 18,2015</t>
  </si>
  <si>
    <t>https://beta.sam.gov/fal/c7efd3891f7d467dadf457a3045f1277/view</t>
  </si>
  <si>
    <t>Supporting and Maintaining a Surveillance System for Chronic Kidney Disease (CKD) in the United States</t>
  </si>
  <si>
    <t>Chronic Kidney Disease (CKD)</t>
  </si>
  <si>
    <t>{"list":[{"act":{"description":"Section 317(k)(2) of the Public Health Service Act (PHS Act), 42 U.S.C. 247b(k)(2), Section 301(a) of the PHS Act, 42 U.S.C. 241(a). "},"authorizationTypes":{"USC":false,"act":true,"statute":false,"publicLaw":false,"executiveOrder":false}}]}</t>
  </si>
  <si>
    <t xml:space="preserve">This award will build upon previous work to continue developing, supporting and enhancing the CKD Surveillance System in the United States, to monitor the burden and trends of CKD and its risk factors over time, and monitor and evaluate trends in achieving Healthy People 2020 objectives. _x000D_
_x000D_
</t>
  </si>
  <si>
    <t xml:space="preserve">_x000D_
•	Public nonprofit organizations_x000D_
•	Private nonprofit organizations_x000D_
•	For profit organizations_x000D_
•	Small, minority, and women-owned businesses_x000D_
•	Universities_x000D_
•	Colleges_x000D_
•	Research institutions_x000D_
•	Hospitals_x000D_
•	Community-based organizations_x000D_
•	Faith-based organizations_x000D_
•	Indian/Native American Tribal Governments (Federally Recognized)_x000D_
•	Indian/Native American Tribal Governments (other than Federally recognized)_x000D_
•	Indian/Native American Tribally Designated Organizations_x000D_
_x000D_
State and local governments or their Bona Fide Agents (this includes the District of Columbia, the Commonwealth of Puerto Rico, the Virgin Islands, the Commonwealth of the Northern Marianna Islands, American Samoa, Guam, the Federated States of Micronesia, the Republic of the Marshall Islands, and the Republic of Palau). Note: A Bona Fide Agent is an agency/organization identified by the state as eligible to submit an application under the state eligibility in lieu of a state application._x000D_
</t>
  </si>
  <si>
    <t>The general public will benefit from the objectives of this program. Kidney diseases are the ninth leading cause of death in the United States and more than 1 of 10 US adults may have CKD. The CKD Surveillance System is intended to raise awareness about CKD and its risk factors, promote early diagnosis, and improve outcomes for those living with CKD.</t>
  </si>
  <si>
    <t>{"description":"Applicants should document the need for assistance, state the objectives of the project, outline the method of operation, describe the evaluation procedures and provide a budget justification of funds requested. Costs for nonprofit recipients will be determined in accordance with HHS Regulations, 45 CFR Part 74, Subpart Q. ","isApplicable":true}</t>
  </si>
  <si>
    <t xml:space="preserve">Project periods are for 1 to 5 years with 12-month budget periods contingent on the availability of funds, evidence of satisfactory progress by the recipient (as documented in required reports), and the determination that continued funding is in the best interest of the Federal government. Applications must be obtained from Grants Management Officer, Grants Management Branch, Procurement and Grants Office, Centers for Disease Control and Prevention. Telephone: (770) 488-2700  </t>
  </si>
  <si>
    <t>{"awarded":"lump","description":"12 budget period within a 5 year project period"}</t>
  </si>
  <si>
    <t>[{"code":"program","isSelected":true,"description":"APR are due 120 days before the end of the budget period. "},{"code":"cash","isSelected":false},{"code":"progress","isSelected":true,"description":"APR are due 120 days before the end of the budget period. "},{"code":"expenditure","isSelected":true,"description":"Federal Financial Reports (FFRs) are due 90 days after the end of the budget period\r\n\r\n"},{"code":"performanceMonitoring","isSelected":true,"description":"Provided in the Funding Opportunity Announcement"}]</t>
  </si>
  <si>
    <t>(Cooperative Agreements) FY 17$1,200,000.00; FY 18 est $1,311,429.00; FY 19 est $1,311,429.00; FY 16$1,198,444.00; - This CFDA supports a new FOA beginning in FY16.  (DP16-1604)</t>
  </si>
  <si>
    <t>Current FOA DP11-1109 funds three awardee ranging from 200000 – 400000; new FY16 will fund two range is contingent upon funding request.</t>
  </si>
  <si>
    <t>Successful applicants must comply with the administrative requirements outlined in 45 Code of Federal Regulations (CFR) Part 74 or 92 as appropriate.</t>
  </si>
  <si>
    <t>Nilka Rios-Burrows4770 Buford Hwy, MS  F-75, Atlanta, GA 30341 Email:&lt; a href='mailto:nmr0@cdc.gov'&gt;nmr0@cdc.gov&lt;/a&gt;Phone: 7704881057;</t>
  </si>
  <si>
    <t xml:space="preserve">Eligible applicants must be able to demonstrate:_x000D_
&amp;#61607;Previous experience with the development of large-scale CKD surveillance systems_x000D_
&amp;#61607;Established and current data sharing and access agreements with appropriate federal, public and private partners for access to data relevant to the CKD surveillance system_x000D_
&amp;#61607;A proven track record of publications related to the establishment of a national CKD surveillance system and dissemination of surveillance findings._x000D_
Previous experience with national, regional, and hospital based data pertaining to CKD and its risk factors_x000D_
&amp;#61607;Previous experience with working in a collaborative multi-center project for the development and maintenance of a national surveillance system._x000D_
_x000D_
</t>
  </si>
  <si>
    <t>Jul 10,2015</t>
  </si>
  <si>
    <t>https://beta.sam.gov/fal/16eb3a7e9ebc4c8db80a57419fdfc419/view</t>
  </si>
  <si>
    <t>Capacity Building Assistance (CBA) for High-Impact HIV Prevention</t>
  </si>
  <si>
    <t>CBA for High-Impact HIV Prevention</t>
  </si>
  <si>
    <t>{"list":[{"act":{"description":"Public Health Service Act, Section 318b and 318c"},"authorizationTypes":{"USC":false,"act":true,"statute":false,"publicLaw":false,"executiveOrder":false}}]}</t>
  </si>
  <si>
    <t xml:space="preserve">To reduce morbidity and mortality by preventing cases and complications of HIV and other sexually transmitted diseases by building the capacity of healthcare organizations, community based organizations, and State and local health departments.  Grants and cooperative agreements may be for (1) training, technical assistance, or information dissemination; (2) HIV testing and diagnosis; (3) interventions and strategies that support targeted HIV prevention and the HIV care continuum; and (4) use of data for program quality improvement.  Project grants under Section 318c awarded to State and local health departments emphasize the development and implementation of nationally uniform prevention and control programs which focus on disease intervention activities designed to reduce the incidence of these diseases, with applied research, demonstration, and public and professional education activities supporting these basic program activities authorized under Section 318b of the Public Health Service Act. _x000D_
_x000D_
</t>
  </si>
  <si>
    <t>Any State, and, in consultation with the appropriate State Health Authority, any political subdivision of a State, including American Indian/Alaska Native tribal governments or tribal organizations located wholly or in part within their boundaries</t>
  </si>
  <si>
    <t>{"description":"Applicants should document the need for assistance, state the objectives of the project, outline the method of operation, describe the evaluation procedures, and provide a budget with justification of funds requested.","isApplicable":true}</t>
  </si>
  <si>
    <t>After review and approval of an application, a notice of award (NoA) is prepared and processed, along with appropriate notification to the public.</t>
  </si>
  <si>
    <t>Same as application procedure: after review and approval of an application, a notice of award (NoA) is prepared and processed, along with appropriate notification to the public.</t>
  </si>
  <si>
    <t>{"awarded":"letter","description":"The project period for these grants is 1 to 5 years, and the budget period is 12 months.  Method of awarding/releasing assistance: letter of credit."}</t>
  </si>
  <si>
    <t>[{"code":"program","isSelected":true,"description":"See notice of funding opportunity (NOFO) for details."},{"code":"cash","isSelected":true,"description":"See notice of funding opportunity (NOFO) for details."},{"code":"progress","isSelected":true,"description":"See FOA for details."},{"code":"expenditure","isSelected":true,"description":"See notice of funding opportunity (NOFO) for details."},{"code":"performanceMonitoring","isSelected":true,"description":"See notice of funding opportunity (NOFO) for details."}]</t>
  </si>
  <si>
    <t>{"isApplicable":true,"description":"See FOA for details."}</t>
  </si>
  <si>
    <t>Financial records, supporting documents, statistical records, and all other records pertinent to the grant program shall be retained for a minimum of 3 years, or until completion and resolution of any audit in process or pending resolution.  In all cases records must be retained until resolution of any audit questions.  Property records must be retained in accordance with PHS Grants Policy Statement requirements.</t>
  </si>
  <si>
    <t xml:space="preserve">(Cooperative Agreements) FY 17$0.00; FY 18 est $0.00; FY 19 est $5,000,000.00; FY 16 est $0.00; FY 15$0.00; - </t>
  </si>
  <si>
    <t>Regulations governing this program are published under 42 CFR Part 51b.  Guidelines are available in the application kit.  PHS Grants Policy Statement No. 95-50.000 (Revised) April 1, 1994.</t>
  </si>
  <si>
    <t>Elizabeth A. WolfeNCHHSTP/OD_x000D_
3300 Clifton Road, Mail Stop E-07_x000D_
, Atlanta, GA 30333 Email:&lt; a href='mailto:eow1@cdc.gov'&gt;eow1@cdc.gov&lt;/a&gt;Phone: 4046398531;</t>
  </si>
  <si>
    <t>Applications will be evaluated based upon the magnitude of the problem, the establishment of specific and measurable objective to address the problem, and the development of a sound operational plan which will ensure the implementation of each program element.  A formula may be added for the next notice of funding opportunity (NOFO).</t>
  </si>
  <si>
    <t>https://beta.sam.gov/fal/b6bc249cc2b34c248bd4164dc92c4dad/view</t>
  </si>
  <si>
    <t>Planning Grant for Healthcare and Public Health Sector Cybersecurity Information Sharing</t>
  </si>
  <si>
    <t>{"list":[{"act":{"description":"Act, 2015, P.L. 113-235"},"executiveOrder":{"description":"Executive Order 13691"},"authorizationTypes":{"act":true,"executiveOrder":true}}]}</t>
  </si>
  <si>
    <t xml:space="preserve">The first objective of this award is to gain an understanding of the cybersecurity threat information needs of the Sector and the gaps within both the Sector as a whole and the awardee’s organization specifically in meeting these needs._x000D_
The second objective of this award is to increase organizational capacity and develop a strategy to expand cybersecurity threat information sharing in the Sector._x000D_
</t>
  </si>
  <si>
    <t xml:space="preserve">Beneficiary Eligibility: Select as many that apply (see pages 11 through 14 of the Reference Manual)_x000D_
•	Nonprofit with 501(c)3 IRS status (other than institution of higher education)_x000D_
•	Nonprofit without 501(c)3 IRS status (other than institution of higher education)_x000D_
•	Universities_x000D_
•	Colleges_x000D_
•	Research institutions_x000D_
•	Hospitals_x000D_
•	Community-based organizations_x000D_
•	Faith-based organizations_x000D_
</t>
  </si>
  <si>
    <t>{"description":"See FOA for details"}</t>
  </si>
  <si>
    <t>See FOA for details</t>
  </si>
  <si>
    <t>{"awarded":"letter","description":"12 month budget period  See FOA for details"}</t>
  </si>
  <si>
    <t>[{"code":"program","isSelected":false,"description":""},{"code":"cash","isSelected":true,"description":"Quarterly"},{"code":"progress","isSelected":true,"description":"See FOA for details"},{"code":"expenditure","isSelected":true,"description":"Semi-annual"},{"code":"performanceMonitoring","isSelected":true,"description":"See FOA for details"}]</t>
  </si>
  <si>
    <t xml:space="preserve">Grantees are required to maintain grant accounting records for a minimum of 3 years after the end of the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t>
  </si>
  <si>
    <t xml:space="preserve">(Cooperative Agreements (Discretionary Grants)) FY 17$200,000.00; FY 18 est $200,000.00; FY 19 est $20,000.00; FY 16$100,000.00; - </t>
  </si>
  <si>
    <t>Virginia SimmonsAssistant Secretary Preparedness &amp; Response_x000D_
US Department of Health and Human Services_x000D_
200 C Street SW, Washington, DC 20024 Email:&lt; a href='mailto:virginia.simmons@hhs.gov'&gt;virginia.simmons@hhs.gov&lt;/a&gt;Phone: 2022600400;</t>
  </si>
  <si>
    <t>http://PHE.gov</t>
  </si>
  <si>
    <t>see FOA for details</t>
  </si>
  <si>
    <t>https://beta.sam.gov/fal/f309cfcaaade4f64a3e335ceec7c9de3/view</t>
  </si>
  <si>
    <t>Cardiovascular Diseases Research</t>
  </si>
  <si>
    <t>{"list":[{"act":{"description":"Public Health Service Act, Section 301, 422 and 487, as amended, Public Laws 78-410 and 99-158, 42 U.S.C. 241, 42 U.S.C. 285, and 42 U.S.C. 288, as amended; Small Business Reauthorization Act of 2000, Public Law 106-554."},"authorizationTypes":{"act":true}}]}</t>
  </si>
  <si>
    <t>To foster heart and vascular research in the basic, translational, clinical and population sciences, and to foster training to build talented young investigators in these areas.  Small Business Innovation Research (SBIR) program: To stimulate technological innovation; use small business to meet Federal research and development needs; foster and encourage participation in innovation and entrepreneurship by socially and economically disadvantaged persons; and increase private-sector commercialization of innovations derived from Federal research and development funding. Small Business Technology Transfer (STTR) program: To stimulate technological innovation; foster technology transfer through cooperative R&amp;D between small businesses and research institutions, and increase private sector commercialization of innovations derived from federal R&amp;D.</t>
  </si>
  <si>
    <t>Any nonprofit organization engaged in biomedical research and institutions or companies organized for profit may apply for almost any kind of grant.  Only domestic, non-profit, private or public institutions may apply for NRSA Institutional Research Training Grants.  An individual may apply for an NRSA or, in some cases, for a research grant if adequate facilities to perform the research are available. SBIR grants can be awarded only to United States small business concerns (entities that are independently owned and operated for profit or owned by another small business that itself is independently owned and operated for profit, are not dominant in the field in which research is proposed and have no more than 500 employees including affiliates). Primary employment (more than one-half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SBIR projects must be performed at least 67% by the applicant small business in Phase I and at least 50% of the Project in Phase II.  STTR grants can be awarded only to United States small business concerns (entities that are independently owned and operated for profit and have no more than 500 employees) that formally collaborate with a university or other non-profit research institution in cooperative research and development. The principal investigator of an STTR award may be employed with either the small business concern or collaborating non-profit research institution as long as s/he has a formal appointment with or commitment to the applicant small business concern.  At least 40% of the project is to be performed by the small business concern and at least 30% by the non-profit research institution. In both Phase I and Phase II, the research must be performed in the U.S. and its possessions.</t>
  </si>
  <si>
    <t>Any nonprofit or for-profit organization, company or institution engaged in biomedical research.  Only domestic for-profit small business firms may apply for SBIR and STTR programs.</t>
  </si>
  <si>
    <t>{"description":"Individual NRSA awardees and Institutional NRSA trainees must be citizens or noncitizen nationals of the United States or have been admitted for permanent residency. Two levels of training are available: graduate level predoctoral training and postdoctoral training. All potential trainees must possess a desire for training in one of the health or health-related areas specified by the National Institutes of Health. Each applicant must be sponsored by an accredited public or private nonprofit institution engaged in such training. Costs will be determined in accordance with OMB Circular No. A-87 for State and local governments. For-profit organization costs are determined in accordance with Subpart 31.2 of the Federal Acquisition Regulations. For other grantees, costs will be determined in accordance with DHHS Regulations 45 CFR, Part 74, Subpart Q. For SBIR and STTR grants, the applicant organization (small business concern) must present a research plan that has potential for commercialization and furnish evidence that scientific competence, experimental methods, facilities, equipment, and funds requested are appropriate to carry out the plan. SBIR and STTR applicants must use the SF424 Research and Related (R&amp;R) application for electronic submission through grants.gov. Electronic submission of NIH Research Performance Progress Reports (RPPR) apply for non-competing continuations (e.g., second year of Phase II). OMB Circular No. A-87 applies to this program. \n2 CFR 200, Subpart E - Cost Principles applies to this program.","isApplicable":true}</t>
  </si>
  <si>
    <t>{"description":"This program is excluded from coverage under OMB Circular No. A-102. OMB Circular No. A-110 applies to this program.  Grant applications are submitted electronically.  Visit the following link to obtain application information and instructions ((http://grants1.nih.gov/grants/funding/424/index.htm)"}</t>
  </si>
  <si>
    <t>All accepted applications are evaluated by an appropriate initial review group (study section). All grant applications receive a final secondary review by the National Heart, Lung, and Blood Advisory Council. Staff inform applicants of the results of the review. If support is contemplated, staff initiate preparation of awards for grants.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</si>
  <si>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{"awarded":"other","description":"The National Heart, Lung, and Blood Advisory Council may recommend funding for periods ranging from 1 to 5 years. Funding commitments are made annually. The National Heart, Lung, and Blood Advisory Council may recommend funding for periods ranging from 1 to 5 years. Funding commitments are made annually. SBIR: Normally, Phase I awards are for 6 months; normally, Phase II awards are for 2 years. STTR: Normally, Phase I awards are for 1 year; normally, Phase II awards are for 2 years. Award length may vary depending on the recommendation of the scientific review group, the national advisory council, successful annual performance, and availability of funds. A formal notification in the form of a Notice of Award (NoA) will be provided to the applicant organization. Method of awarding/releasing assistance: A formal notification in the form of a Notice of Award (NoA) will be provided to the applicant organization."}</t>
  </si>
  <si>
    <t>[{"code":"program","isSelected":false,"description":""},{"code":"cash","isSelected":false,"description":""},{"code":"progress","isSelected":true,"description":"Annual reports on progress and expenditures are required. Final reports are required within 120 days of termination. Reports are required after termination of NRSAs to ascertain compliance with the service and payback provisions."},{"code":"expenditure","isSelected":true,"description":"Annual reports on progress and expenditures are required. Final reports are required within 120 days of termination. Reports are required after termination of NRSAs to ascertain compliance with the service and payback provisions."},{"code":"performanceMonitoring","isSelected":false,"description":""}]</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</si>
  <si>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grants._x000D_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t>
  </si>
  <si>
    <t xml:space="preserve">(Project Grants) FY 17$1,370,064,859.00; FY 18 est $1,476,320,136.00; FY 19 est $1,476,320,136.00; - </t>
  </si>
  <si>
    <t>Grants: $2,710 to $18,967,704; $448,135. SBIR Phase I - $150,000; Phase II - up to $1,000,000; STTR Phase I - $100,000, Phase II - $750,000.</t>
  </si>
  <si>
    <t>{"list":[{"fiscalYear":2016,"description":"The estimates for fiscal year 2016 are 2,405 research grants and 283 National Research Service Awards. 2,745 research grants and 316 National Research Service Awards."},{"fiscalYear":2018,"description":"Fiscal Year 2018: The estimates for fiscal year 2018 are 2,747 research grants and 441 National Research Service Awards."},{"fiscalYear":2019,"description":"Fiscal Year 2019: The estimates for fiscal year 2019 are 2,747 research grants and 441 National Research Service Awards."}],"isApplicable":true}</t>
  </si>
  <si>
    <t>42 CFR 52; 42 CFR 66; 45 CFR 74; "NIH Guide for Grants and Contracts, and Supplements";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</si>
  <si>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https://www.nhlbi.nih.gov/about/scientific-divisions/division-cardiovascular-sciences</t>
  </si>
  <si>
    <t xml:space="preserve">93.839 Blood Diseases and Resources Research; 93.838 Lung Diseases Research; </t>
  </si>
  <si>
    <t>The major elements in evaluating proposals include assessments of: (1) The scientific merit and general significance of the proposed study and its objectives; (2)the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importance of the problem the proposed research will address; (3) the qualifications of the proposed principal investigator, supporting staff, and consultants; (4) the technological innovation of the proposed research; (5) the potential of the proposed research for commercial application; (6) the appropriateness of the budget requested; (7) the adequacy and suitability of the facilities and research environment; and (8)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The adequacy of plans to include both genders and minorities and their subgroups as appropriate for the scientific goals of the research. Plans for the recruitment and retention of subjects will be evaluated; and (9) where applicable, the adequacy of assurances detailing the proposed means for (a) safeguarding human or animal subjects, and/or (b) protecting against or minimizing any adverse effect on the environment.</t>
  </si>
  <si>
    <t>https://beta.sam.gov/fal/e06bb391c87c46ec9df81c8dda7b2664/view</t>
  </si>
  <si>
    <t>Lung Diseases Research</t>
  </si>
  <si>
    <t>{"list":[{"act":{"description":"Public Health Service Act, Section 301, 422 and 487, as amended, Public Laws 78-410 and 99-158, 42 U.S.C. 241, 42 U.S.C. 285, and 42 U.S.C. 288, as amended; Small Business Research and Development Enhancement Act of 1992, Public Law 102-564."},"authorizationTypes":{"act":true}}]}</t>
  </si>
  <si>
    <t>The Division of Lung Diseases supports research and research training on the causes, diagnosis, prevention, and treatment of lung diseases and sleep disorders. Research is funded through investigator-initiated and Institute-initiated grant programs and through contract programs in areas including asthma, bronchopulmonary dysplasia, chronic obstructive pulmonary disease, cystic fibrosis, respiratory neurobiology, sleep-disordered breathing, critical care and acute lung injury, developmental biology and pediatric pulmonary diseases, immunologic and fibrotic pulmonary disease, rare lung disorders, pulmonary vascular disease, and pulmonary complications of AIDS and tuberculosis. The Division is responsible for monitoring the latest research developments in the extramural scientific community as well as identifying research gaps and needs, obtaining advice from experts in the field, and implementing programs to address new opportunities. Small Business Innovation Research (SBIR) program: To stimulate technological innovation; use small business to meet Federal research and development needs; foster and encourage participation in innovation and entrepreneurship by socially and economically disadvantaged persons; and increase private-sector commercialization of innovations derived from Federal research and development funding. Small Business Technology Transfer (STTR) program: To stimulate technological innovation; foster technology transfer through cooperative R&amp;D between small businesses and research institutions, and increase private sector commercialization of innovations derived from federal R&amp;D.</t>
  </si>
  <si>
    <t>Any nonprofit organization engaged in biomedical research and institutions or companies organized for profit may apply for almost any kind of grant. Only domestic, non-profit, private or public institutions may apply for NRSA Institutional Research Training Grants. An individual may apply for an NRSA or, in some cases, for a research grant if adequate facilities to perform the research are available. SBIR grants can be awarded only to United States small business concerns (entities that are independently owned and operated for profit, or owned by another small business that itself is independently owned and operated for profit and have no more than 500 employees including affiliates). Primary employment (more than one-half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SBIR projects are generally performed at least 67% by the applicant small business in Phase I and at least 50% of the Project in Phase II. STTR grants can be awarded only to United States small business concerns (entities that are independently owned and operated for profit and have no more than 500 employees) that formally collaborate with a university or other non-profit research institution in cooperative research and development. The principal investigator of an STTR award may be employed with either the small business concern or collaborating non-profit research institution as long as s/he has a formal appointment with or commitment to the applicant small business concern. At least 40% of the project is to be performed by the small business concern and at least 30% by the non-profit research institution. In both Phase I and Phase II, the research must be performed in the U.S. and its possessions.</t>
  </si>
  <si>
    <t>{"awarded":"other","description":"The National Heart, Lung, and Blood Advisory Council may recommend funding for periods typically ranging from 1 to 5 years. Funding commitments are made annually. SBIR: Normally, Phase I awards are for 6 months; normally, Phase II awards are for 2 years. STTR: Normally, Phase I awards are for 1 year; normally, Phase II awards are for 2 years.  Award length may vary depending on the recommendation of the scientific review group, the national advisory council, successful annual performance, and availability of funds.","awardedDescription":"A formal notification in the form of a Notice of Award (NoA) will be provided to the applicant organization."}</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</si>
  <si>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grants._x000D_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t>
  </si>
  <si>
    <t xml:space="preserve">(Project Grants) FY 17$607,437,335.00; FY 18 est $654,547,092.00; FY 19 est $654,547,092.00; - </t>
  </si>
  <si>
    <t>Grants: $5,000 to $9,234,634; $459,620. SBIR Phase I - $150,000; Phase II - up to $1,000,000; STTR Phase I - $150,000; Phase II $1,000,000.</t>
  </si>
  <si>
    <t>{"list":[{"fiscalYear":2016,"description":"The estimates for fiscal year 2016 are 1,039 research grants and 123 National Research Service Awards. 1,061 research grants and 143 National Research Service Awards."},{"fiscalYear":2018,"description":"Fiscal Year 2018: The estimates for fiscal year 2018 are 1,210 research grants and 173 National Research Service Awards."},{"fiscalYear":2019,"description":"Fiscal Year 2019: The estimates for fiscal year 2019 are 1,210 research grants and 173 National Research Service Awards."}],"isApplicable":true}</t>
  </si>
  <si>
    <t>https://www.nhlbi.nih.gov/about/scientific-divisions/division-lung-diseases</t>
  </si>
  <si>
    <t xml:space="preserve">93.839 Blood Diseases and Resources Research; 93.233 National Center on Sleep Disorders Research; 93.837 Cardiovascular Diseases Research; </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</si>
  <si>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importance of the problem the proposed research will address; (3) the qualifications of the proposed principal investigator, supporting staff, and consultants; (4) the scientific, technical, or technological innovation of the proposed research; (5) the potential of the proposed research for commercial application; (6) the appropriateness of  the budget requested; (7) the adequacy and suitability of the facilities and research environment; and (8)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(8) The adequacy of plans to include both genders and minorities and their subgroups as appropriate for the scientific goals of the research. Plans for the recruitment and retention of subjects will be evaluated; and (9) where applicable, the adequacy of assurances detailing the proposed means for (a) safeguarding human or animal subjects, and/or (b) protecting against or minimizing any adverse effect on the environment.</t>
  </si>
  <si>
    <t>https://beta.sam.gov/fal/655be8e99bc14642b1099291d134b142/view</t>
  </si>
  <si>
    <t>Blood Diseases and Resources Research</t>
  </si>
  <si>
    <t>Division of Blood Diseases and Resources (DBDR)</t>
  </si>
  <si>
    <t>{"list":[{"act":{"description":"Public Health Service Act, Section 301, 422, and 487, as amended, Public Laws 78-410 and 99-158, 42 U.S.C. 241, 42 U.S.C. 285 and 42 U.S.C. 288, as amended; Small Business Research and Development Enhancement Act of 1992, Public Law 102-564."},"authorizationTypes":{"act":true}}]}</t>
  </si>
  <si>
    <t>The Division of Blood Diseases and Resources supports research and research training on the pathophysiology, diagnosis, treatment, and prevention of non-malignant blood diseases, including anemias, sickle cell disease, thalassemia; leukocyte biology, pre-malignant processes such as  myelodysplasia and myeloproliferative disorders; hemophilia and other abnormalities of hemostasis and thrombosis; and immune dysfunction.  Funding encompasses a broad spectrum of hematologic inquiry, ranging from stem cell biology to medical management of blood diseases and to assuring the adequacy and safety of the nation's blood supply.  Programs also support the development of novel cell-based therapies to bring the expertise of transfusion medicine and stem cell technology to the repair and regeneration of human tissues and organs. Small Business Innovation Research (SBIR) program: To stimulate technological innovation; use small business to meet Federal research and development needs; foster and encourage participation in innovation and entrepreneurship by socially and economically disadvantaged persons; and increase private-sector commercialization of innovations derived from Federal research and development funding. Small Business Technology Transfer (STTR) program: To stimulate technological innovation; foster technology transfer through cooperative R&amp;D between small businesses and research institutions, and increase private sector commercialization of innovations derived from federal R&amp;D.</t>
  </si>
  <si>
    <t xml:space="preserve">Any nonprofit organization engaged in biomedical research and institutions or companies organized for profit may apply for almost any kind of grant. Only domestic, non-profit, private or public institutions may apply for NRSA Institutional Research Training Grants. An individual may apply for an NRSA or, in some cases, for a research grant if adequate facilities to perform the research are available. SBIR grants can be awarded only to United States small business concerns (entities that are independently owned and operated for profit, or owned by another small business that itself is independently owned and operated for profit, are not dominant in the field in which research is proposed, and have no more than 500 employees including affiliates). Primary employment (more than one-half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SBIR projects are generally performed at least 67% by the applicant small business in Phase I and at least 50% of the Project in Phase II. STTR grants can be awarded only to United States small business concerns (entities that are independently owned and operated for profit and have no more than 500 employees) that formally collaborate with a university or other non-profit research institution in cooperative research and development. The principal investigator of an STTR award may be employed with either the small business concern or collaborating non-profit research institution as long as s/he has a formal appointment with or commitment to the applicant small business concern. At least 40% of the project is to be performed by the small business concern and at least 30% by the non-profit research institution. In both Phase I and Phase II, the research must be performed in the U.S. and its possessions. </t>
  </si>
  <si>
    <t>{"description":"Grant applications are submitted electronically.  Visit the following link to obtain application information and instructions (http://grants1.nih.gov/grants/funding/424/index.htm)."}</t>
  </si>
  <si>
    <t xml:space="preserve">All accepted applications are evaluated by an appropriate initial review group (study section).  All grant applications receive a final secondary review by the National Heart, Lung, and Blood Advisory Council.   Staff informs applicants of the results of the review.  If support is contemplated, staff initiates preparations of awards for grants.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 </t>
  </si>
  <si>
    <t>Regular Grants: From 7 to 9 months.  SBIR/STTR Grants: About 7-1/2 to 9 months.</t>
  </si>
  <si>
    <t>Renewals require application and review in the same manner as new applications.</t>
  </si>
  <si>
    <t>{"awarded":"other","description":"The National Heart, Lung, and Blood Advisory Council may recommend funding for periods ranging from 1 to 5 years. Funding commitments are made annually. SBIR: Normally, Phase I awards are for 6 months; normally, Phase II awards are for 2 years. STTR: Normally, Phase I awards are for 1 year; normally, Phase II awards are for 2 years.Award length may vary depending on the recommendation of the scientific review group, the national advisory council, successful annual performance, and availability of funds.","awardedDescription":"A formal notification in the form of a Notice of Award (NoA) will be provided to the applicant organization."}</t>
  </si>
  <si>
    <t>[{"code":"program","isSelected":false,"description":""},{"code":"cash","isSelected":false,"description":""},{"code":"progress","isSelected":true,"description":"Annual reports from grantees are required on progress and expenditures. Final reports are required within 120 days of termination. Reports are required after termination of National Research Service Awards to ascertain compliance with the service and payback provisions."},{"code":"expenditure","isSelected":true,"description":"Annual reports from grantees are required on progress and expenditures. Final reports are required within 120 days of termination. Reports are required after termination of National Research Service Awards to ascertain compliance with the service and payback provisions."},{"code":"performanceMonitoring","isSelected":false,"description":""}]</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</si>
  <si>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 for the purpose of interview and discussion related to such documents.  The rights of access are not limited to the required retention period, but shall last as long as records are retained.</t>
  </si>
  <si>
    <t xml:space="preserve">(Project Grants) FY 17$369,399,679.00; FY 18 est $398,048,443.00; FY 19 est $398,048,443.00; - </t>
  </si>
  <si>
    <t>Grants: $8,557 to $4,697,455; $443,566. SBIR Phase I-- $150,000, Phase II- $1,000,000; STTR Phase I- $150,000, Phase II- $1,000,000.</t>
  </si>
  <si>
    <t>{"list":[{"fiscalYear":2016,"description":"The estimates for fiscal year 2016 are 629 research grants and 98 National Research Service Awards. 649 research grants and 87 National Research Service Awards."},{"fiscalYear":2018,"description":"Fiscal Year 2018: The estimates for fiscal year 2018 are 755 research grants and 109 National Research Service Awards."},{"fiscalYear":2019,"description":"Fiscal Year 2019: The estimates for fiscal year 2019 are 755 research grants and 109 National Research Service Awards."}],"isApplicable":true}</t>
  </si>
  <si>
    <t>https://www.nhlbi.nih.gov/about/scientific-divisions/division-blood-diseases-and-resources</t>
  </si>
  <si>
    <t xml:space="preserve">93.838 Lung Diseases Research; 93.837 Cardiovascular Diseases Research; </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</si>
  <si>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importance of the problem the proposed research will address; (3) the qualifications of the proposed principal investigator, supporting staff, and consultants; (4) the technological innovation of the proposed research; (5) the potential of the proposed research for commercial application; (6) the appropriateness of the budget requested; (7)  the adequacy and suitability of the facilities and research environment; and (8) the adequacy of plans to include both genders and minorities and their subgroups as appropriate for the scientific goals of the research. Plans for the recruitment and retention of subjects will be evaluated; and (9)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</si>
  <si>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https://beta.sam.gov/fal/ddb286f6e0644130b316a9017362e99a/view</t>
  </si>
  <si>
    <t>Translation and Implementation Science Research for Heart, Lung, Blood Diseases, and Sleep Disorders</t>
  </si>
  <si>
    <t>To foster late–stage translation phase 4 (T4) research and facilitate the understanding of multi-level processes and factors associated with successful and sustainable integration of evidence-based interventions within specific clinical and public health settings related to heart, lung, and blood diseases and sleep diseases and disorders for diverse populations across the lifespan, including those that reduce health inequities within the U.S. and globally. Programs support the biomedical research workforce and career development and research dissemination including training of early-stage scientists and established investigators to conduct late-stage translation phase (T4) and implementation science research in heart, lung, and blood diseases and sleep disorders and research education. Small Business Innovation Research (SBIR) program: To stimulate technological innovation; use small business to meet Federal research and development needs; foster and encourage participation in innovation and entrepreneurship by socially and economically disadvantaged persons; and increase private-sector commercialization of innovations derived from Federal research and development funding related to late-stage translation phase (T4) , including implementation science, research education, and research dissemination products, for both domestic and global health. Small Business Technology Transfer (STTR) program: To stimulate technological innovation; foster technology transfer through cooperative R&amp;D between small businesses and research institutions, and increase private sector commercialization of innovations derived from federal R&amp;D to late-stage translation phase (T4) research including implementation science, research education, and research dissemination products for both domestic and global health.</t>
  </si>
  <si>
    <t>Any nonprofit organization engaged in biomedical research and institutions or companies organized for profit may apply for almost any kind of grant. Only domestic, non-profit, private or public institutions may apply for NRSA Institutional Research Training Grants. An individual may apply for an NRSA or, in some cases, for a research grant if adequate facilities to perform the research are available. SBIR grants can be awarded only to United States small business concerns (entities that are independently owned and operated for profit, or owned by another small business that itself is independently owned and operated for profit and have no more than 500 employees including affiliates). Primary employment (more than one-half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SBIR projects are generally performed at least 67% by the applicant small business in Phase I and at least 50% of the Project in Phase II. STTR grants can be awarded only to United States small business concerns (entities that are independently owned and operated for profit and have no more than 500 employees) that formally collaborate with a university or other non-profit research institution in cooperative research and development. The principal investigator of an STTR award may be employed by either the small business concern or collaborating non-profit research institution as long as s/he has a formal appointment with or commitment to the applicant small business concern. At least 40% of the project is to be performed by the small business concern and at least 30% by the non-profit research institution. In both Phase I and Phase II, the research must be performed in the U.S. and its possessions.</t>
  </si>
  <si>
    <t>{"description":"Individual NRSA awardees and Institutional NRSA trainees must be citizens or noncitizen nationals of the United States, or have been admitted for permanent residency. Two levels of training are available: graduate level predoctoral training and postdoctoral training. All potential trainees must possess a desire for training in one of the health or health-related areas specified by the National Institutes of Health. Each applicant must be sponsored by an accredited public or private nonprofit institution engaged in such training. For-profit organization costs are determined in accordance with Subpart 31.2 of the Federal Acquisition Regulations. For SBIR and STTR grants, the applicant organization (small business concern) must present a research plan that has potential for commercialization and furnish evidence that scientific competence, experimental methods, facilities, equipment, and funds requested are appropriate to carry out the plan. SBIR and STTR applicants must use the SF424 Research and Related (R&amp;R) application for electronic submission through grants.gov. Electronic submission of NIH Research Performance Progress Reports (RPPR) apply for non-competing continuations (e.g., second year of Phase II). OMB Circular No. A-87 applies to this program.","isApplicable":true}</t>
  </si>
  <si>
    <t>{"description":"Grant applications are submitted electronically.  Visit the following link to obtain application information and instructions (http://grants1.nih.gov/grants/funding/424/index.htm ) "}</t>
  </si>
  <si>
    <t>All accepted applications are evaluated by an appropriate initial review group (study section). All grant applications receive a final secondary review by the National Heart, Lung, and Blood Advisory Council. Staff inform applicants of the results of the review. If support is contemplated, staff will initiate preparation of awards for grants.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</si>
  <si>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&gt; 180 Days. _x000D_
Regular Grants: From 7 to 9 months. _x000D_
SBIR/STTR Grants: About 7-1/2 to 9 months.</t>
  </si>
  <si>
    <t>&gt; 180 Days. Renewal applications are reviewed in the same manner as new applications.</t>
  </si>
  <si>
    <t>{"awarded":"other","description":"The National Heart, Lung, and Blood Advisory Council may recommend funding for periods ranging from 1 to 5 years. Funding commitments are made annually. SBIR: Normally, Phase I awards are for 6 months; normally, Phase II awards are for 2 years. STTR: Normally, Phase I awards are for 1 year; normally, Phase II awards are for 2 years. Award length may vary depending on the recommendation of the scientific review group, the national advisory council, successful annual performance, and availability of funds.","awardedDescription":"A formal notification in the form of a Notice of Award (NoA) will be provided to the applicant organization."}</t>
  </si>
  <si>
    <t>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75.361 and 45 CFR 75.364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In accordance with 45 CFR 75.364,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t>
  </si>
  <si>
    <t xml:space="preserve">(Project Grants) FY 17$4,674,437.00; FY 18 est $5,036,963.00; FY 19 est $5,036,963.00; - </t>
  </si>
  <si>
    <t>Range of Dollar Amount: $30,000 - $821,921. Average Dollar Amount: $194,768.</t>
  </si>
  <si>
    <t>{"list":[{"fiscalYear":2016,"description":"No grants issued."},{"fiscalYear":2018,"description":"Fiscal Year 2018: The estimates for fiscal year 2018 are 24 research grants."},{"fiscalYear":2019,"description":"Fiscal Year 2019: The estimates for fiscal year 2019 are 24 research grants."}],"isApplicable":true}</t>
  </si>
  <si>
    <t>42 CFR 52; 42 CFR 66; 45 CFR 75; "NIH Guide for Grants and Contracts, and Supplements";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</si>
  <si>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https://www.nhlbi.nih.gov/about/scientific-divisions/center-translation-research-and-implementation-science</t>
  </si>
  <si>
    <t>The major elements in evaluating proposals include assessments of: (1) The scientific merit and general significance of the proposed study and its objectives; (2)the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importance of the problem the proposed research will address; (3) the qualifications of the proposed principal investigator, supporting staff, and consultants; (4) the technological innovation of the proposed research; (5) the potential of the proposed research for commercial application; (6) the appropriateness of the budget requested; (7) the adequacy and suitability of the facilities and research environment; and (8)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the adequacy of plans to include both genders and minorities and their subgroups as appropriate for the scientific goals of the research. Plans for the recruitment and retention of subjects will be evaluated; and (9) where applicable, the adequacy of assurances detailing the proposed means for (a) safeguarding human or animal subjects, and/or (b) protecting against or minimizing any adverse effect on the environment.</t>
  </si>
  <si>
    <t>Oct 29,2015</t>
  </si>
  <si>
    <t>https://beta.sam.gov/fal/e006d7bc43ea4d8bb2e532ec0087d5d2/view</t>
  </si>
  <si>
    <t>ACL Assistive Technology State Grants for Protection and Advocacy</t>
  </si>
  <si>
    <t>{"list":[{"act":{"description":"Section 5 of the Assistive Technology Act of 1998, as amended."},"authorizationTypes":{"USC":false,"act":true,"statute":false,"publicLaw":false,"executiveOrder":false}}]}</t>
  </si>
  <si>
    <t>To support protection and advocacy services through the systems established to provide protection and advocacy services under the Developmental Disabilities Assistance and Bill of Rights Act for the purpose of assisting in the acquisition, utilization, or maintenance of assistive technology or assistive technology services for individuals with disabilities.</t>
  </si>
  <si>
    <t xml:space="preserve">Designated protection and advocacy agencies in States and outlying areas only. </t>
  </si>
  <si>
    <t xml:space="preserve">Persons with disabilities who may benefit from assistive technology services and devices. </t>
  </si>
  <si>
    <t>{"description":"The standard application forms are furnished by the Office of Special Education and Rehabilitative Services, Rehabilitation Services Administration. Contact the Program Office for more information. "}</t>
  </si>
  <si>
    <t xml:space="preserve">Applications are reviewed by Department of Health and Human Services staff._x000D_
_x000D_
</t>
  </si>
  <si>
    <t xml:space="preserve">The grantee may appeal to the Office of Administrative Law/Judges (34 CFR part 81). </t>
  </si>
  <si>
    <t>{"types":{"moe":false,"formula":true,"matching":true},"formula":{},"matching":{"requirementFlag":"voluntary","percent":"0","description":"Funds are distributed on a State population basis, with a minimum annual grant of $50,000. Territories receive a minimum of $30,000.\r\n"}}</t>
  </si>
  <si>
    <t>{"awarded":"other","description":"Annual Formula Grants. See the following for information on how assistance is awarded/released: Electronic Transfer.","awardedDescription":"Electronic Transfer"}</t>
  </si>
  <si>
    <t>[{"code":"program","isSelected":true,"description":"Annual progress reports are required."},{"code":"cash","isSelected":true,"description":"Quarterly cash reports are required."},{"code":"progress","isSelected":false},{"code":"expenditure","isSelected":true,"description":"Annual expenditure reports are required. "},{"code":"performanceMonitoring","isSelected":false}]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</si>
  <si>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accordance with the provisions of Subpart F-Audit Requirements, under 45 CFR Part 75.500,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Part 75.500.\r\n \r\n"}</t>
  </si>
  <si>
    <t xml:space="preserve">As stated in grant or contract terms and conditions, the awardee shall mail accounts, records, and other evidence pertaining to all costs incurred, review other applicable credits acquired under this grant. </t>
  </si>
  <si>
    <t xml:space="preserve">(Formula Grants) FY 17$4,450,000.00; FY 18 est $4,800,000.00; FY 19 FY 16$4,450,000.00; - </t>
  </si>
  <si>
    <t xml:space="preserve">no data available </t>
  </si>
  <si>
    <t xml:space="preserve">Contact the Program Office for this information. </t>
  </si>
  <si>
    <t>{"flag":"appendix","description":"Clare Barnett, Program Specialist, Administration on Community Living, Administration on Intellectual and Developmental Disabilities, Protection and Advocacy for Traumatic Brain Injury, Office of Program Support, 330 C Street, SW, Suite 1130-C, Washington, DC 20201. Telephone: (202) 795-7301; Email: clare.barnett@acl.hhs.gov."}</t>
  </si>
  <si>
    <t>LaDeva T. Harris330 C Street, SW, Suite 1139-A, Washington, DC 20201 Email:&lt; a href='mailto:ladeva.harris@acl.hhs.gov'&gt;ladeva.harris@acl.hhs.gov&lt;/a&gt;Phone: 202-795-7360;</t>
  </si>
  <si>
    <t>https://beta.sam.gov/fal/92dd138b735641058187cd7e1019ee5f/view</t>
  </si>
  <si>
    <t>ACL Centers for Independent Living, Recovery Act</t>
  </si>
  <si>
    <t>{"list":[{"act":{"description":"Rehabilitation Act of 1973, as amended, Title VII, Chapter 1, Part C; American\r\nRecovery and Reinvestment Act of 2009 (ARRA)., Public Law 111-5."},"authorizationTypes":{"act":true}}]}</t>
  </si>
  <si>
    <t>To provide independent living services to individuals with significant_x000D_
disabilities to assist them to function more independently in family and_x000D_
community settings, by developing and supporting a statewide network of_x000D_
centers for independent living.</t>
  </si>
  <si>
    <t xml:space="preserve">Beneficiary eligibility should reflect none </t>
  </si>
  <si>
    <t>{"description":"Costs for States that administer these grants through the authorization in section 723 will be determined in accordance with OMB Circular No. A-87 for State and local governments. Costs for all other grantees will be determined in accordance with OMB Circular No. A-21 for educational institutions. OMB Circular No. A-87 applies to this program.","isApplicable":true}</t>
  </si>
  <si>
    <t>Awards were made under approval of the Commissioner of Rehabilitation_x000D_
Services Administration, and the Assistant Secretary of OSERS, based on the_x000D_
findings of Federal and nonfederal reviews of applications to ensure the_x000D_
applicants satisfactorily demonstrate that they will meet the standards and_x000D_
assurances described in Section 725 (b) and (c) the Rehabilitation Act.</t>
  </si>
  <si>
    <t>These projects may be continued under CFDA 84.132 based on a_x000D_
self-evaluation report, and accomplishments as described in the Center's_x000D_
self-evaluation and annual report requirements under Section 725 (c)(8) of the_x000D_
Act, submittal of a continuation application, and the availability of funds._x000D_
Renewals are available through the regular continuation application process and_x000D_
are subject to the availability of funds under the regular program appropriation_x000D_
(see CFDA program 84.132).</t>
  </si>
  <si>
    <t>{"types":{"moe":false,"formula":false,"matching":true},"matching":{"requirementFlag":"voluntary","percent":"0","description":"Section 721 of the Rehabilitation Act provides a\r\npopulation-based formula for the allocation of program funds among States.\r\nThese funds are then awarded through competitive grants to non-profit\r\norganizations in the State."}}</t>
  </si>
  <si>
    <t>{"awarded":"other","description":"Funds are available for obligation at the Federal level until September 30, 2010.\r\nGrantees have an additional 12-month period to obligate their funds. New\r\nprojects are typically funded for five years with funding approved on a\r\n12-month basis. Continuation awards will be subject to the availability of funds\r\nunder the regular program (see CFDA program 84.132). ","awardedDescription":"Electronic Transfer"}</t>
  </si>
  <si>
    <t>[{"code":"program","isSelected":true,"description":"Grantees receiving funding under the Recovery Act will be required to report at\r\nthe end of each quarter on the amount of grant funds obligated and expended;\r\nall activities for which those funds were obligated and expended; the\r\ncompletion status of those activities; the estimated number of jobs created or\r\nretained by the project and those activities; and detailed information on any\r\ncontracts awarded with grant funds. Specific reporting requirements will be\r\nincluded in grant award documents. Contact the program office for more\r\ninformation."},{"code":"cash","isSelected":false},{"code":"progress","isSelected":false},{"code":"expenditure","isSelected":false},{"code":"performanceMonitoring","isSelected":false}]</t>
  </si>
  <si>
    <t>Fiscal records must be maintained for 3 years after the grant ends and the final_x000D_
financial report is submitted or until all audit questions are resolved.</t>
  </si>
  <si>
    <t>Program Regulations at 34 CFR 364 and 366.</t>
  </si>
  <si>
    <t>Roslyn Thompson330 C Street, SW, Washington, DC 20201 Email:&lt; a href='mailto:roslyn.thompson@acl.hhs.gov'&gt;roslyn.thompson@acl.hhs.gov&lt;/a&gt;Phone: 202-495-7453;</t>
  </si>
  <si>
    <t>Selection criteria for this program include extent of need for the project, past_x000D_
performance, satisfaction of the standards and assurances set forth in Section_x000D_
725, quality of key personnel, budget and cost-effectiveness, evaluation plan,_x000D_
plan of operation, and involvement of individuals with significant disabilities._x000D_
Criteria for evaluating applications are published in program regulations at 34_x000D_
CFR 366.</t>
  </si>
  <si>
    <t>https://beta.sam.gov/fal/86ac3aca5a4241f68374f9595b4ea68d/view</t>
  </si>
  <si>
    <t>Promoting Population Health through Increased Capacity in Alcohol Epidemiology</t>
  </si>
  <si>
    <t xml:space="preserve">Alcohol Epidemiology_x000D_
_x000D_
</t>
  </si>
  <si>
    <t>{"list":[{"act":{"description":"42 U.S.C. 301(a) of the Public Health Service Act"},"authorizationTypes":{"USC":false,"act":true,"statute":false,"publicLaw":false,"executiveOrder":false}}]}</t>
  </si>
  <si>
    <t xml:space="preserve">The purpose of this FOA is to support the building of capacity in alcohol epidemiology in state and large city Health Departments and help provide the tools needed to perform core public health functions, such as public health surveillance.  This increased epidemiologic capacity will help build the public health infrastructure that is needed to address excessive alcohol use &amp;#8722; the fourth leading preventable cause of death in the U.S.   _x000D_
_x000D_
</t>
  </si>
  <si>
    <t>Eligibility will be limited to State and District of Columbia Health Departments, large city health departments (900,00 residents or more), or their Bona Fide Agents.</t>
  </si>
  <si>
    <t>State and local health departments' work may benefit work may benefit others outside the institution including health professionals, non-profit organizations, and the general public.</t>
  </si>
  <si>
    <t xml:space="preserve">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and fiscal officers identified in the applications._x000D_
_x000D_
_x000D_
</t>
  </si>
  <si>
    <t>Project period is 5 years with 12-month budget periods</t>
  </si>
  <si>
    <t>{"awarded":"lump","description":"Project period is 5 years with 12-month budget periods"}</t>
  </si>
  <si>
    <t>[{"code":"program","isSelected":false},{"code":"cash","isSelected":false},{"code":"progress","isSelected":true,"description":"Annual Progress Reports due 90 days from the end of the budget period"},{"code":"expenditure","isSelected":true,"description":"Federal Financial Reports (FFRs) are due 90 days after the end of the fiscal year"},{"code":"performanceMonitoring","isSelected":false}]</t>
  </si>
  <si>
    <t>There is a 5-year records retention requirement; records shall be retained beyond the 5-year period if final audit has not been done, or findings resolved.  Property records must be retained in accordance with HHS Policy</t>
  </si>
  <si>
    <t>(Cooperative Agreements) FY 17$741,957.00; FY 18 est $750,000.00; FY 19 est $750,000.00; FY 16$731,260.00; - This CFDA supports a FOA DP16-1608.</t>
  </si>
  <si>
    <t>42 CFR 92 is the regulations that governs this program</t>
  </si>
  <si>
    <t>{"flag":"none","description":"Successful applicants must comply with the administrative requirements outlined in 45 CFR Part 74 or 92 as appropriate"}</t>
  </si>
  <si>
    <t>Jessica Mesnick4770 Buford Hwy, MS F78, Atlanta, GA 30341 Email:&lt; a href='mailto:gla5@cdc.gov'&gt;gla5@cdc.gov&lt;/a&gt;Phone: 7704888063;</t>
  </si>
  <si>
    <t>Applicants will be reviewed based on their responses to the Funding Opportunity Announcement.</t>
  </si>
  <si>
    <t>Jul 29,2015</t>
  </si>
  <si>
    <t>https://beta.sam.gov/fal/c1264e07b8004a0baed05dcfd38a7c7c/view</t>
  </si>
  <si>
    <t>Arthritis, Musculoskeletal and Skin Diseases Research</t>
  </si>
  <si>
    <t>{"list":[{"act":{"description":"Public Health Service Act"},"publicLaw":{"congressCode":"78","number":"410"},"USC":{"title":"42","section":"241"},"authorizationTypes":{"USC":true,"act":true,"publicLaw":true},"usc":{"title":"42","section":"241"}}]}</t>
  </si>
  <si>
    <t>To support research relevant to arthritis, musculoskeletal and skin diseases, the National Institute of Arthritis and Musculoskeletal and Skin Diseases (NIAMS) supports research training and basic and clinical investigations including epidemiology and clinical trials in the areas of skin and rheumatic diseases and musculoskeletal diseases. The Division of Extramural Research promotes and supports basic, epidemiological, and clinical studies of skin and rheumatic and related diseases.  Studies range from determining the underlying basis and mechanisms of disease (including large genetic studies), to translational and clinical research aimed at the diagnosis, treatment, prediction, and/or prevention of disease.  The skin program supports research in normal and diseased skin including keratinocyte biology and wound healing, and disorders such as psoriasis, atopic dermatitis and other chronic inflammatory skin disorders; the vesiculobullous diseases such as pemphigus, bullous pemphigoid, and epidermolysis bullosa; acne, alopecia areata, vitiligo, and skin neoplasia.  The rheumatic disease program supports research in the systemic autoimmune diseases and arthritides, including systemic lupus erythematosus (SLE), systemic scleroderma, autoimmune myositis, rheumatoid arthritis, juvenile idiopathic arthritis, spondyloarthropathies, vasculitis, gout, Sjogren's syndrome, and fibromyalgia syndrome.  In addition, the Division supports studies on the extracellular matrix, including research on Marfan syndrome, keloid formation, and pseudoxanthoma elasticum.   The Division also supports biopyschosocial research related to rheumatic, musculoskeletal, or skin diseases.  Topics include behavioral interventions, pain mechanisms, neuroendocrine and neuroimmune mechanisms, behavioral and social research, and epidemiology.  The Division also supports studies of the skeleton and associated connective tissues. Broad areas of interest include skeletal development, metabolism, mechanical properties, and responses to injury. Among these diseases and skeletal disorders are osteoporosis; osteogenesis imperfecta; Paget's disease of bone; vitamin D refractory diseases; and rickets and osteochondrodysplasias. Other areas of interest include treatment of acute and chronic injuries, including carpal tunnel syndrome, repetitive stress injury, low back pain and clinical and epidemiological studies of osteoarthritis. The Division supports development of new technologies with the potential to improve treatment of skeletal disorders and facilitate the repair of trauma in the normal skeleton. These include drugs and nutritional interventions, joint replacement, bone and cartilage transplantation, biomarkers and gene therapy. In addition, bioengineering, sports medicine and musculoskeletal fitness are areas of special research emphasis. The Division also encourages and supports research on skeletal muscle, its diseases and disorders, and its central role in human physiology and exercise. Topics include the molecular structure of muscle and the molecular mechanisms that produce force and motion. Muscle biophysics, cell biology, muscle biology, muscle disorders and therapies, musculoskeletal development, tissue reengineering, and regenerative medicine are encompassed in this area as well. The Division also supports research into the biology of cartilage, tendons, ligaments, mensisci, and interveterbral discs, including pre-clinical studies on injury and disease conditions affecting these tissues.  NIAMS participates in the Small Business Innovation Research (SBIR) and Small Business Technology Transfer (STTR) programs. The SBIR program is intended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The STTR program is intended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</si>
  <si>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Research Grants:  Individuals and public and private institutions, both nonprofit and for-profit, who propose to establish, expand, and improve research activities in health sciences and related fields. National Research Service Awards: Individuals must be nominated and sponsored by a public or private, for-profit or nonprofit institution having staff and facilities appropriate to the proposed research training program. All awardees must be citizens or have been admitted to the United States for permanent residence. To be eligible, predoctoral awardees must have completed the baccalaureate degree and postdoctoral awardees must have a professional or scientific degree (M.D., Ph.D., D.D.S., D.O., D.V.M., Sc.D., D. Eng., or equivalent domestic or foreign degree). Nonprofit domestic organizations may apply for the Institutional National Research Service grant. Small Business Innovation Research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</si>
  <si>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Research Grants:  Although no degree of education is either specified or required, nearly all successful applicants have doctoral degrees in one of the sciences or professions. National Research Service Awards: Predoctoral awardees must have completed the baccalaureate degree and postdoctoral awardees must have a professional or scientific degree.</t>
  </si>
  <si>
    <t>{"description":"The cost principles for awards under this program are set forth in HHS regulations at 45 CFR 75, Subpart E and Appendix IX (hospitals) to Part 75.  Commercial organizations are subject to the cost principles located at 48 CFR 31.2 Federal Acquisition Regulation.  See the NIH Grants Policy Statement for further guidance on the applicability of cost principals (http://grants.nih.gov/grants/policy/nihgps/index.htm).\r\n\r\nRequirements are specified in the application form. For-profit organizations' costs are determined in accordance with Subpart 31.2 of the Federal Acquisition Regulations. For other grantees, costs will be determined in accordance with HHS Regulations 45 CFR, part 75, Subpart Q.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forms PHS 6246-1 and PHS 6246-2 are used to apply for SBIR Phase I and Phase II, respectively. Grant forms PHS 6246-3 and PHS 6246-4 are used to apply for STTR Phase I and Phase II, respectively.\r\n","isApplicable":true}</t>
  </si>
  <si>
    <t>{"description":"Research grants: Applications must be prepared electronically through grants.gov (http://www.grants.gov) using the SF 424 (Research and Research-Related) or, for multi-project applications, submitted using ASSIST. FAQs to guide applicants can be found at http://grants.nih.gov/grants/electronicreceipt/faq_full.htm . Individual funding opportunity announcements will indicate the appropriate application options available. A listing of NIAMS and other funding opportunities can be found through the NIAMS web site (http://www.niams.nih.gov/Funding/Funding_Opportunities/filter.asp), through the Grants.gov web site (http://www.grants.gov/), or on the NIH Guide to Grants and Contracts (http://grants1.nih.gov/grants/guide/index.html). Electronic applications are submitted through the Grants.gov website or ASSIST as directed in the Funding Opportunity Announcement. For assistance contact GrantsInfo, Telephone: (301) 435-0714, Email: GrantsInfo@nih.gov. \r\n\r\nSBIR and STTR Grant Solicitations and SBIR Contract Solicitation may be obtained electronically through the NIH's \"Small Business Research Funding Opportunities\" web page at http://grants1.nih.gov/grants/funding/sbir.htm . A limited number of hard copies of these publications are produced. Subject to availability, they may be obtained by contacting the NIH support services contractor: Telephone: (301) 206-9385; Fax: (301) 206-9722; E-mail: a2y@cu.nih.gov. The Solicitations include submission procedures, review considerations, and grant application or contract proposal forms. SBIR and STTR grant applications should be submitted to the Center for Scientific Review, 6701 Rockledge Drive, Room 1040 - MSC 7710, Bethesda, MD 20892-7710. Application forms for SBIR and STTR grants may be obtained through the SBIR/STTR funding announcements posted on the Grants.gov sites and the NIH Guide to Grants and Contracts (see URLs listed above). All SBIR and STTR applications must be submitted electronically. Electronic applications are submitted through the Grants.gov website. The SBIR/STTR  programs are subject to the provisions of 45 CFR, Part 75. \r\n\r\nAwards made under this program are subject to 2 CFR 200, as implemented by 45 CFR 75 “Public Welfare, Uniform Administrative Requirements, Cost Principles and Audit Requirements for HHS Awards”.  The policies and procedures generally applicable to NIH grants are set forth in the NIH Grants Policy Statement (http://grants.nih.gov/grants/policy/nihgps/index.htm)."}</t>
  </si>
  <si>
    <t>Following review by the appropriate study section and council, the successful applicant is notified by the National Institute of Arthritis and Musculoskeletal and Skin Diseases through a Notice of Grant Award.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</si>
  <si>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Research grants: From 6 to 9 months. National Research Service Awards: From 6 to 9 months. SBIR/STTR applications: About 7 to 12 months.</t>
  </si>
  <si>
    <t>A principal investigator may question the substantive or procedural aspects of the review of his/her application by communicating with the staff of the Institute. A description of the NIH Peer Review Appeal procedures is available on the NIH home page http://grants.nih.gov/grants/guide/notice-files/not97-232.html and at http://grants.nih.gov/grants/guide/notice-files/not-od-11-064.html .</t>
  </si>
  <si>
    <t>{"awarded":"other","description":"Research grants: Awards may be recommended for up to 5 years. Awards usually are made for 12-month budget periods. SBIR: Normally, Phase I awards are for 6 months; normally, Phase II awards are for 2 years. STTR: Normally, Phase I awards are for 1 year; normally, Phase II awards are for 2 years.","awardedDescription":"A formal notification in the form of a Notice of Grant Award (NoGA) will be provided to the applicant organization. \r\n"}</t>
  </si>
  <si>
    <t>{"isApplicable":true,"description":"Records must be available for review or audit by appropriate officials of the Federal agency, pass-through entity, and Government Accountability Office (GAO).  For specific audit procedure guidance, please see 45 CFR 75.  Foreign grantees are subject to the same audit requirements as for-profit (commercial) organizations.  \r\n"}</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</si>
  <si>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FFR is submitted. For awards under SNAP (other than those to foreign organizations and Federal institutions), the 3-year retention period will be calculated from the date the FFR for the entire competitive segment is submitted. Those grantees must retain the records pertinent to the entire competitive segment for 3 years from the date the FFR is submitted to NIH. Foreign organizations and Federal institutions must retain records for 3 years from the date of submission of the annual FFR to NIH. See 45 CFR 75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75 for record retention and access requirements for contracts under grants. In accordance with 45 Code of Federal Regulations, Part 75,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  _x000D_
</t>
  </si>
  <si>
    <t>75-0888-0-1-552;</t>
  </si>
  <si>
    <t xml:space="preserve">(Project Grants) FY 17$435,212,710.00; FY 18 est $461,326,710.00; FY 19 est $425,469,000.00; FY 16$439,614,513.00; - This is the total for NIAMS Project Grants, including NRSA. </t>
  </si>
  <si>
    <t>Research Grants:  $632 to $2,646,510; $300,930. National Research Service Awards:  $49,209 to $606,558; $239,254.  SBIR:  Phase 1 awards -- approximately $211,685; Phase II awards --approximately  $584,849. STTR:  Phase 1 awards -- approximately $123,874; Phase II awards --approximately  $774,350.</t>
  </si>
  <si>
    <t>{"list":[{"fiscalYear":2016,"description":"The fiscal year 2016 estimate is 1,208 research grant awards, including 47 SBIR and STTR awards. National Research Service Awards (NRSA): The estimate for fiscal year 2016 is 293 trainees.  In fiscal year 2016, a total of 1,187 noncompeting and competing research grants were funded, including 34 SBIR and STTR awards.   National Research Service Awards (NRSA):  In fiscal year 2016, 294 trainees were funded.  \r\n"},{"fiscalYear":2017,"description":"In fiscal year 2017, a total of 1,178 noncompeting and competing research grants were funded, including 39 SBIR and STTR awards.   298 NRSA trainees were funded."},{"fiscalYear":2018,"description":"The fiscal year 2018 estimate is 1,270 research grants, including 42 SBIR and STTR awards.  The estimate for fiscal year 2018 is 303 NRSA trainees."},{"fiscalYear":2019,"description":"The fiscal year 2019 estimate is 1,119 research grants, including 38 SBIR and STTR awards.  National Research Service Awards (NRSA): 309 trainees are estimated"}],"isApplicable":true}</t>
  </si>
  <si>
    <t>Research Grants: 2 CFR 200 and 45 CFR 75; Grants will be available under the authority of and administered in accordance with the PHS Grants Policy Statement and Federal regulations at 45 CFR 75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</si>
  <si>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Melinda B. Nelson6701 Democracy Boulevard, Ste 800, Bethesda, MD 20892 Email:&lt; a href='mailto:melinda.nelson@nih.gov'&gt;melinda.nelson@nih.gov&lt;/a&gt;Phone: (301) 435-5278;</t>
  </si>
  <si>
    <t>http://www.niams.nih.gov</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</si>
  <si>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</si>
  <si>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https://beta.sam.gov/fal/db308f9537494fce9948a9f00706fdd8/view</t>
  </si>
  <si>
    <t>Diabetes, Digestive, and Kidney Diseases Extramural Research</t>
  </si>
  <si>
    <t>{"list":[{"act":{"description":"Public Health Service Act, Sections 301, 405, 428, 431, 487, 491, 493, 495, and 498, as amended; Public Laws 78-410, 99- 158, 100-607, 106-554, and 107-360; 42 U.S.C. 241, as amended; 42 U.S.C. 285c-2, 42 U.S.C. 285c-5, 42 U.S.C. 288; Small Business Research and Development Enhancement Act of 1992, Public Law 102-564.  "},"authorizationTypes":{"act":true}}]}</t>
  </si>
  <si>
    <t>(1) To promote extramural basic and clinical biomedical research that improves the understanding of the mechanisms underlying disease and leads to improved preventions, diagnosis, and treatment of diabetes, digestive, and kidney diseases.  Programmatic areas within the National Institute of Diabetes and Digestive and Kidney Diseases include diabetes, digestive, endocrine, hematologic, liver, metabolic, nephrologic, nutrition, obesity, and urologic diseases.  Specific programs areas of interest include the following: (a)  For diabetes, endocrine, and metabolic diseases areas:  Fundamental and clinical studies including the etiology, pathogenesis, prevention, diagnosis, treatment and cure of diabetes mellitus and its complications; Normal and abnormal function of the pituitary, thyroid, parathyroid, adrenal, and other hormone secreting glands; Hormonal regulation of bone, adipose tissue, and liver; on fundamental aspects of signal transduction, including the action of hormones, coregulators, and chromatin remodeling proteins; Hormone biosynthesis, secretion, metabolism, and binding; and on hormonal regulation of gene expression and the role(s) of selective receptor modulators as partial agonists or antagonists of hormone action; and Fundamental studies relevant to metabolic disorders including membrane structure, function, and transport phenomena and enzyme biosynthesis; and basic and clinical studies on the etiology, pathogenesis, prevention, and treatment of inherited metabolic disorders (such as cystic fibrosis).  (b)  For digestive disease and nutrition areas:  Genetics and genomics of the GI tract and its diseases; Genetics and genomics of liver/pancreas and diseases; Genetics and genomics of nutrition; genetics and genomics of obesity; Bariatric surgery; Clinical nutrition research; Clinical obesity research; Complications of chronic liver disease; Fatty liver disease; Genetic liver disease; HIV and liver; Cell injury, repair, fibrosis and inflammation in the liver; Liver cancer; Liver transplantation; Pediatric liver disease; Viral hepatitis and infectious diseases; Gastrointestinal and nutrition effects of AIDS; Gastrointestinal mucosal and immunology; Gastrointestinal motility; Basic neurogastroenterology; Gastrointestinal development; Gastrointestinal epithelial biology; Gastrointestinal inflammation; Digestive diseases epidemiology and data systems;  Nutritional epidemiology and data systems; Autoimmune liver disease; Bile, Bilirubin and cholestasis; Bioengineering and biotechnology related to digestive diseases, liver, nutrition and obesity; Cell and molecular biology of the liver; Developmental biology and regeneration; Drug-induced liver disease; Gallbladder disease and biliary diseases; Exocrine pancreas biology and diseases; Gastrointestinal neuroendocrinology; Gastrointestinal transport and absorption; Nutrient metabolism; Pediatric clinical obesity; Clinical trials in digestive diseases; Liver clinical trials; Obesity prevention and treatment; and Obesity and eating disorders.   (c)  For kidney, urologic and hematologic diseases areas:  Studies of the development, physiology, and cell biology of the kidney; Pathophysiology of the kidney; Genetics of kidney disorders; Immune mechanisms of kidney disease; Kidney disease as a complication of diabetes; Effects of drugs, nephrotoxins and environmental toxins on the kidney; Mechanisms of kidney injury repair; Improved diagnosis, prevention and treatment of chronic kidney disease and end-stage renal disease; Improved approaches to maintenance dialysis therapies; Basic studies of lower urinary tract cell biology, development, physiology, and pathophysiology; Clinical studies of bladder dysfunction, incontinence, pyelonephritis, interstitial cystitis, benign prostatic hyperplasia, urolithiasis, and vesicoureteral reflux; Development of novel diagnostic tools and improved therapies, including tissue engineering strategies, for urologic  disorders;Research on hematopoietic cell differentiation; metabolism of iron overload and deficiency; Structure, biosynthesis and genetic regulation of hemoglobin; as well as Research on the etiology, pathogenesis, and therapeutic modalities for the anemia of inflammation and chronic diseases. _x000D_
(2)  To encourage basic and clinical research training and career development of scientists during the early stages of their careers.  The Ruth L. Kirschstein National Research Service Award (NRSA) funds basic and clinical research training, support for career development, and the transition from postdoctoral biomedical research training to independent research related to diabetes, digestive, endocrine, hematologic, liver, metabolic, nephrologic, nutrition, obesity, and urologic diseases. (3)  To expand and improve the Small Business Innovation Research (SBIR) program.  The SBIR Program aims to increase and facilitate private sector commercialization of innovations derived from Federal research and development; to enhance small business participation in Federal research and development; and to foster and encourage participation of socially and economically disadvantaged small business concerns and women-owned small business concerns in technological innovation. (4)  To utilize the Small Business Technology Transfer (STTR) program.  The STTR Program intends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</si>
  <si>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Project Grants: Universities, colleges, medical, dental and nursing schools, schools of public health, laboratories, hospitals, State and local health departments, other public or private institutions, both non-profit and for-profit, and individuals who propose to establish, expand, and improve research activities in health sciences and related fields. NRSAs: Support is provided for academic and research training only, in health and health-related areas that are periodically specified by the National Institutes of Health.  To be eligible, predoctoral awardees must have completed the baccalaureate degree and postdoctoral awardees must have a professional or scientific degree (M.D., Ph.D., D.D.S., D.O., D.V.M., Sc.D., D.Eng., or equivalent domestic or foreign degree). Individuals must be nominated and sponsored by a public or nonprofit private institution having staff and facilities appropriate to the proposed research training program. All awardees must be citizens or have been admitted to the United States for permanent residence.   Nonprofit domestic organizations may apply for the Institutional NRSA. SBIR and STTR grants can be awarded only to domestic small businesses that meet the following criteria: 1) Is independently owned and operated, is not dominant in the field of operation in which it is proposing, has a place of business in the United States and operates primarily within the United States or makes a significant contribution to the US economy, and is organized for profit; 2) Is (a) at least 51% owned and controlled by one or more individuals who are citizens of, or permanent resident aliens in, the United States, or (b) for SBIR only, it must be a for-profit business concern that is at least 51% owned and controlled by another for-profit business concern that is at least 51% owned and controlled by one or more individuals who are citizens of, or permanent resident aliens in, the United States. 3) Has, including its affiliates, an average number of employees for the preceding 12 months not exceeding 500, and meets the other regulatory requirements found in 13 C.F.R. Part 121. Business concerns are generally considered to be affiliates of one another when either directly or indirectly, (a) one concern controls or has the power to control the other; or (b) a third-party/parties controls or has the power to control both. STTR grants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</si>
  <si>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Health professionals, graduate students, health professional students, scientists, and researchers, any nonprofit or for-profit organization, company, or institution engaged in biomedical research.  Project Grants: Although no degree of education is either specified or required, nearly all successful applicants have doctoral degrees in one of the sciences or professions. NRSAs: Predoctoral awardees must have completed the baccalaureate degree and postdoctoral awardees must have a professional or scientific degree.</t>
  </si>
  <si>
    <t>{"description":"Each applicant for research projects must present a research plan and furnish evidence that scientific competence, facilities, equipment, and supplies are appropriate to carry out the plan.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Individual NRSA applications for postdoctoral training must include the candidate's academic record, research experience, citizenship, institutional sponsorship, and the proposed area and plan of training.  Institutional Training grant applications for predoctoral and postdoctoral training must show the objectives, methodology and resources for the research training program; the qualifications and experience of directing staff; the criteria to be used in selecting individuals for stipend support; and a detailed budget and justification for the amount of grant funds requested. For-profit organizations' costs are determined in accordance with Subpart 31.2 of the Federal Acquisition Regulations. For other grantees, costs will be determined in accordance with HHS Regulations 45 CFR, Part 75, Subpart Q.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 PHS 398 is used to apply for SBIR and STTR Phase I Phase II and Phase I/Phase II Fast Track.","isApplicable":true}</t>
  </si>
  <si>
    <t>{"description":"Project Grants: Applications for Federal assistance must be submitted electronically through Grants.gov (http://www.grants.gov) using the SF424 Research and Related (R&amp;R) forms and the SF424 (R&amp;R) Application Guide.  Applications may not be submitted in paper format. A registration process through Grants.gov is necessary before submission and applicants are highly encouraged to start the process at least four weeks prior to the grant submission date. Two steps are required for on time submission:  (1) The application must be successfully received by Grants.gov no later than 5:00 p.m. local time (of the applicant institution/organization) on the submission/receipt date.  (2) Applicants must complete a verification step in the eRA Commons within two business days of notification from NIH. Note: Since email can be unreliable, it is the responsibility of the applicant to periodically check on their application status in the Commons.  The standard application forms, as furnished by PHS and required by 45 CFR Part 92, must be used for this program by those applicants that are State or local units of government. SBIR and STTR Grant Solicitations and SBIR Contract Solicitation may be obtained electronically through the NIH's \"Small Business Funding Opportunities\" home page at www.nih.gov/grants/funding/sbir.htm on the World Wide Web. The Solicitations include submission procedures, review considerations, and grant application or contract proposal forms."}</t>
  </si>
  <si>
    <t>Research Grant and Training Program applications are reviewed initially for scientific merit by an appropriate review panel, composed of scientific authorities, and by the National Diabetes and Digestive and Kidney Diseases Advisory Council composed of leaders in medical science, education, and public affairs.  Approved applications will compete on a merit basis for available funds.  The successful applicant is sent a Notice of Grant Award.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</si>
  <si>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Project Grants: From 6 to 9 months. National Research Service Awards: From 6 to 9 months. SBIR/STTR applications: About 7-1/2 months.</t>
  </si>
  <si>
    <t>A principal investigator (P.I.) may question the substantive or procedural aspects of the review of his/her application by communicating with the staff of the Institute. A description of the NIH Peer Review Appeal procedures is available on the NIH home page http://grants.nih.gov/grants/guide/notice-files/not97-232.html.</t>
  </si>
  <si>
    <t>Project Grants: Renewals are determined by competitive application and review. Extensions considered upon request. Individual NRSAs: Awards may be made for 1, 2, or 3 years. No individual may receive NIH fellowship support at the postdoctoral level for more than 3 years.</t>
  </si>
  <si>
    <t>{"awarded":"other","description":"Project Grants: Awards are usually made for a 12-month period with recommendation of up to 4 years of additional support. SBIR: Normally, Phase I awards are for 6 months; normally, Phase II awards are for 2 years. STTR: Normally, Phase I awards are for 1 year; normally, Phase II awards are for 2 years.","awardedDescription":"The Notice of Award (NoA) is the legal document issued to notify the grantee that an award has been made and that funds may be requested from the designated HHS payment system or office. An NoA is issued for the initial budget period. If subsequent budget periods are also approved, the NoA will include a reference to those budgetary commitments. Funding for subsequent budget periods are generally provided in annual increments following the annual assessment of progress. This funding is also contingent on the availability of funds. The NoA includes all applicable terms of award either by reference or specific statements. It provides contact information for the assigned program officer and grants management specialist.  The grantee accepts an NIH award and its associated terms and conditions by drawing or requesting funds from the Payment Management System, or upon the endorsement of a check from the US Treasury for foreign awardees. \r\n\r\n"}</t>
  </si>
  <si>
    <t>[{"code":"program","isSelected":true,"description":"Project Grants: Expenditures and other financial records, including documents supporting accounting records and substantive charges to each grant, must be retained for 3 years from the day on which the grantee submits the last expenditure report for the report period.  NRSAs: Documentation of expenditures and other fiscal records must be kept readily available for examination by authorized Government personnel and must be retained for 3 years from the day on which the grantee submits the last expenditure report for the report period.  Reports are required after termination of NRSAs to ascertain compliance with service and payback provisions."},{"code":"cash","isSelected":false,"description":""},{"code":"progress","isSelected":true,"description":"Annual and terminal progress reports, annual reports of inventions, and annual certification with respect to research involving human subjects are required."},{"code":"expenditure","isSelected":true,"description":"Reports of expenditures are required.  NRSAs: Reports are required after termination of NRSAs to ascertain compliance with service and payback provisions. "},{"code":"performanceMonitoring","isSelected":false,"description":""}]</t>
  </si>
  <si>
    <t>{"isApplicable":true,"description":"Records must be available for review or audit by appropriate officials of the Federal agency, pass-through entity, and Government Accountability Office (GAO). Foreign grantees are subject to the same audit requirements as for-profit (commercial) organizations.  \r\n"}</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</si>
  <si>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75.53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75.48 and 92.36 for record retention and access requirements for contracts under grants. In accordance with 45 Code of Federal Regulations, Part 75.53(e),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  _x000D_
</t>
  </si>
  <si>
    <t>75-0884-0-1-552;</t>
  </si>
  <si>
    <t>(Project Grants) FY 17$1,649,244,000.00; FY 18 est $1,734,068,000.00; FY 19 est $1,613,162,000.00; FY 16$1,606,588,000.00; - The amounts above are the total Project Grants, NRSA and SBIR/STTR awards. The Project Grants and NRSA awards include Type 1 Diabetes funds and exclude TAPS.  The SBIR/STTR awards include Type 1 Diabetes funds.</t>
  </si>
  <si>
    <t>Project Grants: Range of $1,200 to $30,000,000; $442,000 average
NRSAs: Range of $358 to $735,000; $125,000 average
SBIR: Range of $30,000 to $1,803,000; $522,000 average</t>
  </si>
  <si>
    <t>{"list":[{"fiscalYear":2016,"description":"Project Grants: $1,491,623,000 with 3,203 awards are estimated\r\nNRSAs: $59,551,000 with 469 awards and 1,109 FTTPs/trainees are estimated\r\nSBIR: $58,145,000 with 128 awards are estimated\r\n Fiscal Year 2016 Actual:  \r\nProject Grants:  $1,489,668,000 with 3,176 awards; \r\nNRSA:  $58,286,000 with 486 awards and 1,118 FTTPs/trainees\r\nSBIR/STTR: $58,634,000 with 115 awards\r\n"},{"fiscalYear":2017,"description":"FY2017 Actual: \nProject Grants: $1,392,981,000 with 3,152 awards \nNRSAs: $58,694,000 with 471 awards and 1,092 FTTPs/trainees\nSBIR: $57,919,000 with 111 awards"},{"fiscalYear":2018,"description":"FY2018 Enacted:\nProject Grants:  $1,461,434,000 with 3,196 awards estimated\nNRSAs:  $61,449,000 with 493 awards and 1,142 FTTPs/trainees estimated\nSBIR: $61,185,000 with 117 awards estimated"},{"fiscalYear":2019,"description":"FY 2019 President Budget: \nProject Grants: $1,348,724,000 with 2,972 awards estimated\nNRSAs: $58,377,000 with 468 awards and 1,085 FTTPs/trainees estimated\nSBIR: $56,061,000 with 102 awards estimated"}],"isApplicable":true}</t>
  </si>
  <si>
    <t>Project Grants: 42 CFR 52; 42 CFR 66; 42 CFR 74; 45 CFR 75; 45 CFR 92. Administration Policy Directive No. 65 01 (47 Fed. Reg. 52966 et seq. (1982), as amended by Policy Directive No. 65 01.1 (48 Fed. Reg. 38794 et seq. (1983)). Grants will be available under the authority of and administered in accordance with the NIH  Grants Policy Statement, http://grants.nih.gov/grants/policy/nihgps_2003/; Omnibus Solicitation of the Public Health Service for SBIR Grant and Cooperative Agreement Applications. Omnibus Solicitation of the National Institutes of Health for STTR Grant Applications.</t>
  </si>
  <si>
    <t>{"flag":"none","description":"Project Grants: Dr. Judith Fradkin, Director, Division of Diabetes, Endocrinology, and Metabolic Diseases, National Institute of Diabetes and Digestive and Kidney Diseases, National Institutes of Health, 2 Democracy Plaza, Room 6037, 6707 Democracy Blvd., Bethesda, MD 20892-2560. Telephone: (301) 496-7349; Dr. Stephen James, Director, Division of Digestive Diseases and Nutrition, National Institute of Diabetes and Digestive and Kidney Diseases, National Institutes of Health, 2 Democracy Plaza, Room 6029, 6707 Democracy Blvd., Telephone: (301) 594-7680; Dr. Robert Star, Director, Division of Kidney, Urologic and Hematologic Diseases, National Institute of Diabetes and Digestive and Kidney Diseases, National Institutes of Health, 2 Democracy Plaza, Room 6119, 6707 Democracy Blvd., Bethesda, MD 20892-2560. Telephone: (301) 496-6325. Grants Management Contact: Mr. Robert Pike, Chief Grants Management Officer, Grants Management Branch, Division of Extramural Activities, National Institute of Diabetes and Digestive and Kidney Diseases, National Institutes of Health, 2 Democracy Plaza, Room 7333, 6707 Democracy Blvd., Bethesda, MD 20892. Telephone: (301) 594-8854. Use the same numbers for FTS."}</t>
  </si>
  <si>
    <t>Michelle Shorter31 Center Drive, Room 9A34, Bethesda, MD 20892 Email:&lt; a href='mailto:Shorterm@mail.nih.gov'&gt;Shorterm@mail.nih.gov&lt;/a&gt;Phone: 3015948842;</t>
  </si>
  <si>
    <t>http://www2.niddk.nih.gov</t>
  </si>
  <si>
    <t>Fiscal Year2016: Division of Diabetes, Endocrinology, and Metabolic Diseases Projects:_x000D_
_x000D_
Diabetes Control and Complications Trial (DCCT)/Epidemiology of Diabetes Interventions and Complications (EDIC) Study Research Group.  Intensive Diabetes Treatment and Cardiovascular Outcomes in Type 1 Diabetes: The DCCT/EDIC Study 30-Year Follow-up. Diabetes Care 39: 686-693, 2016. _x000D_
AND_x000D_
Diabetes Control and Complications Trial (DCCT)/Epidemiology of Diabetes Interventions and Complications (EDIC) Study Research Group. Mortality in Type 1 Diabetes in the DCCT/EDIC Versus the General Population. Diabetes Care 39: 1378-1383, 2016._x000D_
Intensive Blood Glucose Management for Those with Type 1 Diabetes Preserves Heart Health and Reduces Risk of Early Mortality: A long-term NIDDK study reports that keeping blood glucose (sugar) as close to normal as possible for an average of 6.5 years early in the course of type 1 diabetes reduces cardiovascular (heart and blood vessel) disease and can reduce mortality to rates close to those seen in people of similar age in the general population. The landmark Diabetes Control and Complications Trial (DCCT) began in 1983. The DCCT randomly assigned half its participants to an intensive blood glucose management regimen designed to keep blood glucose levels as close to normal as safely possible, and half to the less intensive conventional treatment at the time. When DCCT ended in 1993, it was clear that intensive management had significantly reduced eye, nerve, and kidney complications, but at that time the participants were too young to determine their rates of cardiovascular disease. All DCCT participants were taught the intensive management regimen and invited to join the Epidemiology of Diabetes Interventions and Complications (EDIC) study. EDIC continued to monitor participants’ health, and overall blood glucose management has since been similar in both DCCT treatment groups. To study the long-term effects of the different treatments tested in the DCCT, researchers examined differences in cardiovascular problems, which can take many years to develop, between the former intensive and conventional treatment groups. After an impressive average 30-year follow-up, DCCT/EDIC researchers found that those who practiced intensive blood glucose management during the DCCT still had significantly reduced cardiovascular disease compared to those who did not, despite having similar blood glucose management for 20 years after the DCCT ended. Compared to the former conventional treatment group, the former intensive management group had a 30-percent reduced incidence of cardiovascular disease and 32 percent fewer major cardiovascular events (such as non-fatal heart attack, stroke, or death from cardiovascular disease) after 30 years of follow-up. These results were similar for both men and women who participated in the studies. However, the beneficial effects of intensively managing blood glucose during the DCCT appeared to be wearing off over time. For example, after 20 years of follow-up, DCCT/EDIC researchers reported that the former intensive treatment group had a 42-percent reduced risk of cardiovascular disease compared to the former conventional treatment group. After 30 years of follow-up, that number had fallen to 30 percent. Even with this reduction in protection, these new data show that a finite period of near-normal blood glucose management early in the course of type 1 diabetes can have beneficial effects on cardiovascular health for up to 30 years.  Historically, those with type 1 diabetes have had a higher mortality rate than the general population. Previous DCCT/EDIC analyses compared intensive versus conventional blood glucose management and showed that those in the former intensive treatment group had reduced mortality compared with that of the former conventional treatment group. Now, mortality in the DCCT/EDIC study from its inception through 2014 was compared to 2013 national mortality data. Researchers found that overall mortality when both DCCT/EDIC treatment groups were combined was no greater than what would be expected in the general U.S. population. However, they found that the mortality rate in the former conventional treatment group was 31 percent higher than that seen in the general population. While the former intensive treatment group’s mortality rate was below that in the general population, the difference was not statistically significant. Researchers also found participants’ long-term blood glucose control affected mortality rates, and those who had worse control had correspondingly worse mortality rates. This effect of blood glucose control on lifespan was more pronounced among women than among men. In general, these results suggest that the increased mortality historically seen in those with type 1 diabetes can be reduced or eliminated through careful management of blood glucose.  Overall, these findings add to DCCT/EDIC’s decades of evidence demonstrating how people with type 1 diabetes can dramatically increase their chances of living long, healthy lives by practicing early, intensive blood glucose management. _x000D_
_x000D_
Zhou K, Yee SW, Seiser EL,…Pearson ER. Variation in the glucose transporter gene SLC2A2 is associated with glycemic response to metformin. Nat Genet 48: 1055-1059, 2016._x000D_
Variation in a Glucose Transporter Affects Response to the Type 2 Diabetes Drug, Metformin: New research indicates that a common variation in the gene encoding a protein that allows glucose (sugar) to move in and out of cells has a surprising impact on the effectiveness of the first-line anti-diabetes medication metformin. Metformin is a very widely used, safe, and helpful treatment for type 2 diabetes, but it is more effective in some people than in others, and scientists are trying to understand why. An international consortium of investigators looked at genomic variation in over 13,000 volunteers of varying ancestry who were taking metformin. They found that a common variation in the gene for a glucose transporter protein, GLUT2, had a significant impact on metformin effectiveness. (The gene encoding GLUT2 is known as SCL2A2.) Before treatment, people with two copies of a version of the gene (designated “C”) typically had somewhat worse blood glucose control, as detected by higher levels of HbA1c, a marker for glucose levels. Yet, these individuals had slightly better (lower) HbA1c when taking a standard dose of metformin than did people with two copies of the other version (“T”) of the GLUT2-encoding gene. This effect was most pronounced in people who were obese, but was also seen in those who were not. People with one copy of each version had an intermediate response to metformin. GLUT2 allows glucose to move passively in and out of cells in the liver, an organ with a critical role in regulating blood glucose levels. The GLUT2 that is produced by the C and T versions of the gene is the same, equally capable of allowing glucose movement. However, the researchers found that liver cells with the C version make less GLUT2 than liver cells with the T version. This suggests that in the absence of metformin, individuals with type 2 diabetes and the C version are at a disadvantage compared to those with the T version when it comes to regulating blood glucose levels, but that metformin treatment overcomes and even slightly reverses this effect. Metformin still works in people with two copies of the T version of the gene, but more of the drug—or an additional medication—would be needed to achieve the same degree of HbA1c reduction. This discovery has broad applicability, because the C and T versions of the gene are both common in a wide variety of racial/ethnic groups, albeit to differing degrees. For example, about 70 percent of African Americans have at least one copy of C, while 24 percent of Latinos do. With further research, tests to reveal a patient’s GLUT2 gene version could one day help further precision medicine by allowing health care providers to tailor metformin dosage for that individual, so that he or she takes neither more nor less of the medication than needed._x000D_
_x000D_
Division of Digestive Diseases and Nutrition Projects:_x000D_
_x000D_
Inge TH, Courcoulas AP, Jenkins TM,… Buncher CR; for the Teen-LABS Consortium. Weight Loss and Health Status 3 Years after Bariatric Surgery in Adolescents. N Engl J Med 374:113-123, 2016._x000D_
_x000D_
Weight Loss and Health Benefits from Bariatric Surgery in Teens with Severe Obesity: In a study of teens with severe obesity, bariatric surgery resulted in substantial weight loss and improvements in health and quality of life 3 years after the surgeries were performed; the study also identified risks associated with the surgeries. These findings are from the Teen Longitudinal Assessment of Bariatric Surgery, or Teen-LABS, study. Obesity increases risk for type 2 diabetes, cardiovascular disease, and many other serious conditions. Previous research has shown that adults with severe obesity (also known as extreme obesity) can experience dramatic health benefits from bariatric surgery. However, very little has been known about the effects of this surgery in adolescents, particularly over the long-term—even though it is used in clinical practice for this age group. Thus, researchers designed Teen-LABS, an observational study that enrolled adolescents who were already planning to have bariatric surgery. Their goal was to collect outcome data on health risks and benefits that could help with treatment decisions. Conducted at five U.S. clinical centers, Teen-LABS enrolled 242 people ages 13-19. Prior to surgery, all were obese, and nearly all had severe obesity, based on body mass index (BMI), a measure of weight relative to height. The majority of the participants in the study were Caucasian females, a demographic representative of patients who seek bariatric surgery at these clinical centers. The study focused on those who underwent either of two bariatric surgical procedures: gastric bypass (used for a majority of the teens), or sleeve gastrectomy. Before surgery, the participants’ average weight was 328 pounds. Three years after surgery, their weight decreased by an average of 90 pounds, or 27 percent. Some of the participants had type 2 diabetes, some had kidney disease, and many had high blood pressure or abnormal levels of blood lipids (cholesterol or triglycerides) prior to surgery. The study found that 95 percent of the teens who had type 2 diabetes had reversal of their disease, 86 percent of those with kidney damage experienced improvements in kidney function, and most of the teens with high blood pressure or lipid abnormalities saw improvements in these conditions 3 years after surgery. Additionally, 26 percent of the teens were no longer obese 3 years after surgery. Although a majority still had some level of obesity, not as many had severe obesity. The study also identified risks. During the study period, 13 percent of participants needed additional abdominal surgery, most commonly gallbladder removal. The study also found that although fewer than 5 percent of the teens were iron-deficient before surgery, more than half had low iron stores 3 years later. These results contribute important knowledge about the benefits and risks of bariatric surgery in adolescents. However, further research will be critical to determine the longer-term effects of bariatric surgery on health and well-being, including whether health improvements are sustained and whether additional risks emerge. This information will help teens, their parents, and their health care providers make more informed treatment decisions, so that young people with obesity can have improved health during adolescence and as they become adults._x000D_
 _x000D_
Chu H, Khosravi A, Kusumawardhani IP,…Mazmanian SK. Gene-microbiota interactions contribute to the pathogenesis of inflammatory bowel disease. Science. 352: 1116-1120, 2016. _x000D_
AND_x000D_
Lassen KG, McKenzie CI, Mari M,…Xavier RJ. Genetic Coding Variant in GPR65 Alters Lysosomal pH and Links Lysosomal Dysfunction with Colitis Risk. Immunity. 44: 1392-1405, 2016._x000D_
_x000D_
Exploring the Genes That Keep the Gut’s Immune System in Check: Recent research into the genetics of inflammatory bowel disease (IBD) has pointed to abnormal interactions between the gut and the bacteria that inhabit it, implicating genetic defects in a process that cells use to break down microbial material. IBD is a painful and debilitating collection of diseases, including Crohn’s disease and ulcerative colitis, that are marked by inflammation and damage in the gut. The causes of IBD are unclear; however, the inflammation is believed to be caused by complicated interactions between genetic and environmental factors. In particular, research has pointed to an improper immune response to bacteria in the gut—a reaction that can be affected by human genetics. Variations in many areas of the genome have been associated with IBD, including some involved in immunity, but it has been difficult to determine how these variants might be contributing to the disease. Recently, two groups of researchers have identified how certain IBD genetic risk variants may affect the way gut cells respond to bacteria. Both groups focused on a process called autophagy, whereby damaged or unnecessary materials in cells—including bacteria and bacterial components—are packaged and broken down. One of the research groups concentrated on the genes ATG16L1 and NOD2, both of which code for proteins that are known to play important roles in autophagy and have variants that are implicated in IBD. The scientists found that immune cells from mice lacking the ATG16L1 protein were unable to suppress inflammation when exposed to a “friendly” type of bacteria called Bacteroides fragilis (B. fragilis) that normally resides in the human gut. B. fragilis helps keep the gut’s immune system in check by delivering certain bacterial molecules to intestinal immune cells. They deliver the molecules in small spheres, called outer membrane vesicles, that bud from the bacterial cells’ outer coating. These vesicles are engulfed, packaged, and broken down by immune cells in the gut, where their components suppress an immune reaction. However, the researchers found that mouse immune cells lacking functioning ATG16L1 protein were unable to respond to these vesicles, thus potentially failing to prevent an improper inflammatory reaction to B. fragilis and other “friendly” gut bacteria. Testing this idea in a mouse model of colitis, the scientists found that mice lacking functional ATG16L1 were not protected from colitis when they were given outer membrane vesicles from B. fragilis, but mice with ATG16L1 were. Mice and cells lacking functional NOD2 also had defective responses to these B. fragilis vesicles, supporting the idea that NOD2 could cooperate with ATG16L1 in suppressing inflammation. Importantly, mice or cells from male and female IBD patients with a human genetic variant of ATG16L1 that is implicated in IBD also did not respond to these vesicles, suggesting that a failure of ATG16L1-mediated autophagy could be contributing to disease in some people with IBD.  Another team of scientists investigated the role of autophagy as a cellular defense mechanism against potentially harmful bacteria. Some types of bacteria can invade cells, causing disease, and cells typically use autophagy to package and degrade the invading microbes. Armed with this knowledge, the researchers performed genetic screening in a human cell line to identify genes implicated in IBD that are involved in both autophagy and cellular defense against bacteria. Among the genes they identified was GPR65, which has variants associated with IBD. GPR65 encodes a protein that is important for the proper function of lysosomes, which are acid-rich globules in cells that break down material packaged for autophagy. The researchers found that male and female mice without functional GPR65 protein were more prone to a disease resembling human IBD when given a type of bacteria that causes intestinal inflammation in mice. This effect was seen when GPR65 was absent from either the cells lining the gut or the immune cells within the gut. The lysosomes of intestinal and immune cells lacking GPR65 were unable to properly degrade invading bacteria. This could be explained by the observation that the lysosomes were not positioned properly in the cell and were not as acidic as normal lysosomes. Importantly, the researchers also tested a human cell line engineered to have a genetic variant found in male and female IBD patients, and immune cells from IBD patients who have this variant, and they found that these cells were also defective in destroying invading bacteria. These results suggest that this genetic variant of GPR65 could promote IBD by crippling autophagy and cellular defense against disease-causing bacteria. By showing that certain genetic variants identified in IBD patients can cause defects in the way cells relate to, or defend themselves from, bacteria in the gut, these results provide possible links between the genetics and the biological processes of IBD. They also open the door to future treatments that could help restore proper relationships between bacteria and the gut immune system in people with IBD. _x000D_
_x000D_
Division of Kidney, Urologic, and Hematologic Diseases Projects:_x000D_
_x000D_
Harper JD, Cunitz BW, Dunmire B,…Bailey MR. First in Human Clinical Trial of Ultrasonic Propulsion of Kidney Stones. J Urol 195: 956-964, 2016._x000D_
Moving Stones with Sound—New Ultrasound Technology Repositions Kidney Stones in People: Researchers have developed new ultrasonic propulsion technology that can reposition kidney stones and facilitate stone fragment passage in people. Kidney stones are one of the most common disorders of the urinary tract. Smaller stones may pass with little or no pain, while larger stones may get stuck along the lower urinary tract and block the flow of urine, causing severe pain and/or bleeding. Current treatments for kidney stones, such as lithotripsy, may leave behind residual stone fragments. Most fragments will pass on their own, but others may grow larger, cause pain, and lead to the need for additional treatment. Toward the goals of finding safe ways to reposition kidney stones and encouraging the passage of stone fragments, scientists developed ultrasonic propulsion technology. The technology uses a handheld device to generate a real-time ultrasound image to visualize the kidney stone, and directs controlled, short bursts of ultrasound waves toward the stone to try to make it move. In the first human clinical trial testing this technology, scientists found that it could reposition kidney stones in 14 of 15 men and women studied, and cause some degree of movement of both large and small stones. In fact, one person experienced pain relief after a large, obstructing stone was moved. These findings suggest that the procedure could successfully reposition kidney stones in some people. The scientists then examined six study participants who had residual stone fragments after previously undergoing a lithotripsy procedure to treat their kidney stones. Four of them passed more than 30 fragments within days after undergoing the ultrasonic propulsion procedure, demonstrating that the technology could facilitate the passage of stone fragments. An unexpected finding was that the technology may also be useful for diagnosis—in four people, what was thought to be one large stone was actually found to be a cluster of small, passable stones after they were moved. Stone size is an important factor that doctors consider when making treatment decisions, so having this diagnostic information could aid them in making those decisions. Importantly, the technology was found to be safe and did not cause pain. It is also noninvasive and could be performed in a clinic setting while people are awake without the need for sedation. Ultrasound propulsion technology is still being refined and tested in people, but with further research, it may eventually be possible to use this new technology after procedures that leave residual stone fragments to facilitate their passage and potentially reduce the need for future intervention. The technology may also be useful for moving large, obstructing stones; repositioning stones before surgery; and serving as a diagnostic tool. _x000D_
_x000D_
Orandi BJ, Luo X, Massie AB,…Segev DL. Survival Benefit with Kidney Transplants from HLA-Incompatible Live Donors. N Engl J Med 374: 940-950, 2016._x000D_
_x000D_
Promising Result Reported from Multi-center Kidney Transplantation Study: Researchers have reported a survival benefit for people who received kidney transplants from HLA-incompatible live donors compared with either those remaining on the kidney transplant waiting list or those who received kidney transplants from immune system-compatible deceased donors. Human leukocyte antigen (HLA) is a protein on the surfaces of human cells that identifies the cells as “self” or “foreign,” and performs essential roles in immune responses. There are multiple forms of HLAs, which vary among individuals and are analyzed in laboratory tests to determine whether one person’s organs and tissues are compatible with another person’s, and could be used in a transplant. The more closely the HLAs match between a donor and recipient, the less likely a transplant will be rejected by the recipient’s immune system. To overcome HLA-incompatible transplants, organ transplant recipients undergo “desensitization” protocols to remove antibodies in the blood that can harm the donated organ. Previous research from a single center indicated a survival benefit with kidney transplants from HLA-incompatible live donors as compared with those waiting for a compatible organ. To assess whether the survival benefit seen in the single-center study is generalizable on a national scale, a 22-center study was designed and conducted. The researchers assessed the survival of people who received kidney transplants from HLA-incompatible live donors, at multiple time points up to 8 years after transplantation. They compared these outcomes with the survival of two control groups—those who remained on the waiting list or received a transplant from a deceased donor, and those who remained on the waiting list but did not receive a transplant. The multicenter study reported that a kidney transplant from an HLA-incompatible live donor was associated with a significant survival benefit compared to the two control groups. As a compatible live kidney donor is rarely available, these results suggest that patients now could consider the option to undergo incompatible transplantation. Fiscal Year2017: *********Division of Diabetes, Endocrinology, and Metabolic Diseases projects*********
Dabelea D, Stafford JM, Mayer-Davis EJ, …and Pihoker C; for the SEARCH for Diabetes in Youth Research Group. Association of Type 1 Diabetes vs Type 2 Diabetes Diagnosed During Childhood and Adolescence With Complications During Teenage Years and Young Adulthood. JAMA 317: 825-835, doi: 10.1001/jama.2017.0686, 2017.
Youth with type 2 diabetes develop complications more often than peers with type 1 diabetes: Researchers have found that teens and young adults with type 2 diabetes develop common diabetic complications more often than their peers with type 1 diabetes in the years shortly after diagnosis. These findings are from the SEARCH for Diabetes in Youth study, which is the largest study of its kind in the United States. SEARCH includes a geographically and racially/ethnically diverse group of children and adolescents who were under 20 years of age when they were diagnosed with type 1 or type 2 diabetes.  As both types of diabetes are on the rise in young people, SEARCH researchers examined how quickly and how often those diagnosed in youth with type 1 or type 2 diabetes go on to develop the kidney, nerve, and eye diseases that are common diabetic complications, as well as several risk factors for heart disease. Included in the study were 1,746 youth diagnosed with type 1 diabetes and 272 diagnosed with type 2 diabetes between 2002 and 2015. All had participated in follow-up examinations that measured risk factors for complications, and had diabetes, on average, for just under 8 years when their diabetes complications were assessed.  From this assessment data, and taking into account the different ages at which the youth were diagnosed, the researchers estimated the chances of youth with diabetes developing complications over time. They estimated that by about age 21, approximately 32 percent of participants with type 1 diabetes and 72 percent of participants with type 2 diabetes would have at least one complication from diabetes or would be at high risk for a complication. For those with type 2 diabetes, this included nearly 20 percent with a sign of kidney disease, 18 percent with nerve disease, and 9 percent with eye disease. For those with type 1 diabetes, this included about 6 percent with a sign of kidney disease, 9 percent with nerve disease, and about 6 percent with eye disease. Measures for two risk factors for heart disease (hypertension and arterial stiffness) were greater for youth with type 2 diabetes than those with type 1 diabetes, but were close to equal between the two groups for a third risk factor (cardiovascular autonomic neuropathy). The researchers looked at factors including blood glucose (sugar) control, body mass index (a measure of weight relative to height), and blood pressure, but none of these factors explained the differences they observed, suggesting that more research into how and why diabetic complications occur in young people is needed.  These findings also suggest that early monitoring of youth with both types of diabetes could result in earlier diagnosis and treatment of complications, which could ultimately contribute to better health over the lifespan.
Nathan DM, Bebu I, Hainsworth D,…Lachin JM. Frequency of Evidence-based Screening for Retinopathy in Type 1 Diabetes. N Engl J Med. 376: 1507-1516, doi: 10.1056/NEJMoa1612836, 2017.
Personalizing Eye Exam Schedule for People with Type 1 Diabetes:  Researchers have developed an evidence-based screening schedule for an eye disease (retinopathy) in people with type 1 diabetes, with the frequency of screening tailored to an individual’s current level of eye disease and hemoglobin (Hb) A1c level, a measure of average blood glucose (sugar) control. Diabetes is the leading cause of new cases of blindness in adults. Vision loss, however, can be prevented if the damage is detected and treated in a timely manner. Currently, for people with type 1 diabetes, annual retinal examinations are recommended to screen for signs of retinopathy, starting 3 to 5 years after diagnosis. Previous results from NIDDK’s landmark Diabetes Control and Complications Trial (DCCT) and its follow-up study, Epidemiology of Diabetes Interventions and Complications (EDIC), demonstrated that a period of intensive blood glucose control lowered the risk of complications, including those involving the eyes. This led researchers to ask whether an annual eye screening is necessary for people with type 1 diabetes who intensively control their blood glucose levels.  In the over 30 years that DCCT/EDIC participants have been followed, data from approximately 24,000 eye examinations were collected along with information about each participant’s eye health. From these data, DCCT/EDIC researchers modeled the likelihood that a person would progress from a lower level of retinopathy to very severe retinopathy in specific periods of time. They found that, for people with no or mild retinopathy, annual examinations might not be necessary. For people with moderate to severe retinopathy, however, more frequent examinations might be needed to detect retinopathy severe enough that timely treatment is needed to prevent vision loss. They also found that the risk of eye disease progression was closely related to the participant’s HbA1c level.  With the goal to limit the likelihood of progression to very severe retinopathy between examinations to approximately 5 percent, the scientists developed an eye examination schedule based on a person’s current state of retinopathy and additionally on HbA1c level. Averaged over all levels of HbA1c, they estimated that a person could go 4 years between examinations if they had no initial retinopathy, 3 years if they had mild retinopathy, and 6 months if they had moderate retinopathy. For people with severe retinopathy, monitoring more frequently than every 3 months would be necessary to reduce the probability to approximately 15 percent of developing very severe retinopathy before their next examination. People at all levels of retinopathy with higher HbA1c levels were predicted to need more frequent eye exams, as they are at higher risk to develop eye disease. For example, the eye examination schedule for people at a current HbA1c level of 6 percent would be 5 years if they had no initial retinopathy, 5 years if they had mild retinopathy, 6 months if they had moderate retinopathy, and 3 months if they had severe retinopathy; whereas for people at a current HbA1c level of 10 percent, the corresponding schedule would be 3 years, 2 years, 3 months, and 1 month, respectively.  Taking into consideration both the reduced number of screenings the scientists propose for people with no or mild retinopathy and the more frequent examinations needed for people with moderate or severe retinopathy, they also calculated how their schedule would affect the number of screenings overall for people with type 1 diabetes. They found that, over 20 years, screening according to their tailored examination schedule would, on average, result in a 58 percent reduction in number of exams overall, compared to annual screening for everyone. Combining this overall reduction with an approximate $200 cost for screening and approximate 1 million people with type 1 diabetes, the scientists estimate that this screening schedule could result in a savings of approximately $1 billion over 20 years. Although the additional screening for those with worse retinopathy would increase their screening burden, it could also increase the likelihood of detecting further progression of retinopathy, so that therapy proven to preserve vision can be delivered in the timeframe before irreparable vision loss occurs. Importantly, this schedule has yet to be tested in real-life situations in people with type 1 diabetes. In addition, it is not known if it will be appropriate for people with type 2 diabetes, as it remains to be determined whether retinopathy progresses similarly in people with type 2 diabetes and people with type 1 diabetes. Regardless, this risk-based screening schedule has the potential to personalize treatment to reduce both undetected diabetic eye disease and the burden of annual retinal exams for some people, which may result in cost savings overall and better health for people with type 1 diabetes.                                                                                                                                                                                                                                                                 
**********Division of Digestive Diseases and Nutrition Projects**********                                                                                                                                                                                                                                                                                 
Burnett LC, LeDuc CA, Sulsona CR, Paull D, Rausch R, Eddiry S, Carli JF, Morabito MV, Skowronski AA, Hubner G, Zimmer M, Wang L, Day R, Levy B, Fennoy I, Dubern B, Poitou C, Clement K, Butler MG, Rosenbaum M, Salles JP, Tauber M, Driscoll DJ, Egli D, Leibel RL. Deficiency in prohormone convertase PC1 impairs prohormone processing in Prader-Willi syndrome. J Clin Invest 127: 293-305, doi: 10.1172/JCI88648, 2017.
An Enzyme Deficiency Contributes to Disease Symptoms in Prader-Willi Syndrome:  Researchers have discovered a critical role for the enzyme prohormone convertase 1 (PC1) in the complex genetic disorder, Prader-Willi Syndrome (PWS). PWS is caused when a part of the genome is missing, resulting in several genes not passing down from a father to a child, leading to many detrimental effects on the infant’s body that persist throughout adulthood. Beginning in childhood, aff</t>
  </si>
  <si>
    <t>Improving Epilepsy Programs, Services, and Outcomes through National Partnerships</t>
  </si>
  <si>
    <t xml:space="preserve">Epilepsy Programs_x000D_
_x000D_
</t>
  </si>
  <si>
    <t>{"list":[{"act":{"description":"This program is authorized under the sections 301(a) and 317(k)(2) of the Public Health Service Act, [42 U.S.C. 241(a) and 247b(k)(2), as amended]\r\n\r\n"},"authorizationTypes":{"USC":false,"act":true,"statute":false,"publicLaw":false,"executiveOrder":false}}]}</t>
  </si>
  <si>
    <t xml:space="preserve">The purpose of this program is to:_x000D_
•	Reduce the treatment gap (i.e., shortening the time to diagnosis, and increasing referral to specialty care) by improving professional education about epilepsy diagnosis, treatment, and management); _x000D_
•	Increase access to appropriate health care services, community resources, and self-management supports among people with epilepsy and their families;  _x000D_
•	Improve the public’s knowledge about, and attitudes toward, epilepsy to reduce epilepsy stigma; and_x000D_
•	Improve health, social participation, and quality of life for people with epilepsy. _x000D_
_x000D_
_x000D_
</t>
  </si>
  <si>
    <t>Open and full competition. However, to fulfill the requirements of the cooperative agreement, applicants must be able to demonstrate that their organization has specialized knowledge and experience addressing the complex and challenging health and social needs of individuals with epilepsy and their families. Applicants must also be able to demonstrate that they have the ability to work at both the national level and locally in all geographical regions of the United States (Northeast, Southeast, Middle West, Southwest, and West.)</t>
  </si>
  <si>
    <t xml:space="preserve">Individual/Family _x000D_
Racial/ethnic minority groups_x000D_
People with disabilities _x000D_
Specialty group_x000D_
Children_x000D_
Adults_x000D_
Older adults_x000D_
Schools_x000D_
Health Professional_x000D_
Educational Professional_x000D_
Student/trainee_x000D_
Low income_x000D_
Moderate income_x000D_
Rural_x000D_
Urban_x000D_
Suburban_x000D_
Education (0-13+)_x000D_
Nonprofit groups_x000D_
</t>
  </si>
  <si>
    <t>{"description":"OMB Circular No. A-110 \r\n\r\nOMB Circular No. A-102"}</t>
  </si>
  <si>
    <t xml:space="preserve">After review and approval, a Notice of Award is prepared and processed, along with appropriate notification to the public. The initial award provides funds for first budget period (12 months) and Notice of Award indicates support recommended for the remainder of project period, allocation of Federal funds by budget categories, and special conditions, if any. Applicants are encouraged to call CDC for programmatic technical assistance prior to the development and submission of their assistance application. _x000D_
</t>
  </si>
  <si>
    <t>{"awarded":"lump","description":"12 budget period  within a 5 year project period"}</t>
  </si>
  <si>
    <t>[{"code":"program","isSelected":false,"description":""},{"code":"cash","isSelected":false,"description":""},{"code":"progress","isSelected":true,"description":"Reporting on progress provides continuous program monitoring and identifies successes and challenges that awardees encounter throughout the project period. Also, reporting is a requirement for awardees who want to apply for yearly continuation of funding. Awardees must submit an Annual Performance Report via www.grants.gov 120 days before the end of each budget period. The report must not exceed 45 pages excluding administrative reporting; attachments are not allowed, but Web links are allowed. This report must include the following: performance measures, evaluation results, work plan, successes, challenges, CDC program support needs, and administrative reporting.\r\n\r\n\r\n"},{"code":"expenditure","isSelected":true,"description":"The annual FFR form (SF-425) is required and must be submitted through eRA Commons within 90 days after each budget period ends. The report must include only those funds authorized and disbursed during the timeframe covered by the report. The final report must indicate the exact balance of unobligated funds, and may not reflect any unliquidated obligations. The final FFR expenditure data and the Payment Management System’s (PMS) cash transaction data must correspond; no discrepancies between the data sets are permitted. Failure to submit the required information by the due date may affect adversely the future funding of the project. If the information cannot be provided by the due date, awardees are required to submit a letter of explanation and include the date by which the information will be provided.\r\n\r\n"},{"code":"performanceMonitoring","isSelected":true,"description":"Awardees must provide a more detailed evaluation and performance measurement plan within the first six months of the project. This more detailed plan must be developed by awardees as part of first-year project activities, with support from CDC. This more detailed plan must build on the elements stated in the initial plan, and must be no more than 25 pages. Awardees are required to submit performance measures annually as a minimum, and may require reporting more frequently. Performance measure reporting is limited to data collection. When funding is awarded initially, CDC programs will specify required reporting frequency, data fields, and format.\r\n\r\n"}]</t>
  </si>
  <si>
    <t xml:space="preserve">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 _x000D_
_x000D_
</t>
  </si>
  <si>
    <t>(Cooperative Agreements) FY 17$3,525,691.00; FY 18 est $3,567,141.00; FY 19 est $3,567,141.00; FY 16$3,175,691.00; - 1 award</t>
  </si>
  <si>
    <t xml:space="preserve">1 award expected for $3,200,000;_x000D_
_x000D_
</t>
  </si>
  <si>
    <t>Maggie Moore4770 Buford Hwy, NE, Mailstop F-78, Atlanta, GA 30341 Email:&lt; a href='mailto:mmoore6@cdc.gov'&gt;mmoore6@cdc.gov&lt;/a&gt;Phone: 7704885598;</t>
  </si>
  <si>
    <t xml:space="preserve">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A review panel will evaluate complete, eligible applications in accordance with the “Criteria” section of the FOA. _x000D_
There may or may not be an additional review which will be provided in the FOA. Not more than thirty days after the Phase II review is completed, applicants will be notified electronically if their application does not meet eligibility or published submission requirements. _x000D_
_x000D_
</t>
  </si>
  <si>
    <t>https://beta.sam.gov/fal/eb510fe7b8c3414b848c077093445725/view</t>
  </si>
  <si>
    <t>Tracking Electronic Health Record Adoption and Capturing Related Insights in U.S. Hospitals</t>
  </si>
  <si>
    <t>{"list":[{"act":{"description":"Consolidated Appropriations Act 2017, Pub L No. 115-31, Division H, Title II and Title XXX, §§3001 (c)(2) and 3011 of the Public Health Service Act."},"authorizationTypes":{"USC":false,"act":true,"statute":false,"publicLaw":false,"executiveOrder":false}}]}</t>
  </si>
  <si>
    <t>Significant federal investments to accelerate the adoption of electronic health records (EHRs) and exchange of clinical data are now in place. It is critical to continue to track the adoption and use of EHRs and related insights to: (1) ascertain the status of adoption and evaluate existing and proposed policy decisions; (2) evaluate the impact of ONC programs and related incentives for meaningful use; and (3) make resources available to ONC and external researchers to assess the effects of health IT adoption and exchange on key aspects of care, such as quality and efficiency. The data generated under this funding opportunity will enable ONC and researchers to carry out these important activities for inpatient settings.</t>
  </si>
  <si>
    <t>This is a non-competitive funding opportunity and is restricted to a designated organization. Organizations not designated as such are not eligible to apply for this opportunity, and therefore should not submit an application. Applications submitted by organizations not designated below will not be considered. The designated organization for this opportunity is the American Hospital Association (AHA).</t>
  </si>
  <si>
    <t>The beneficiaries will include the Office of the National Coordinator for Health Information Technology, the American Hospital Association, and any researchers or members of the general public interested in survey data on the adoption and use of health IT by U.S. hospitals.</t>
  </si>
  <si>
    <t xml:space="preserve">The Notice of Grant Award (NGA) is signed by the ONC Grants Management Officer.  The successful applicants’ Authorized Representatives will receive the NGA electronically from ONC.  The NGA is considered the official authorizing award document._x000D_
_x000D_
The NGA will include amount of funds awarded, the terms and conditions of the cooperative agreement, the effective date of the award, the budget period for which support will be given, the total project period timeframe, and the total approved budget._x000D_
</t>
  </si>
  <si>
    <t>{"flag":"yes","list":[{"start":"2015-09-10"}]}</t>
  </si>
  <si>
    <t>Renewals will be available if the Office of the Coordinator for Health Information Technology continues to report on hospital adoption and use of health information technology using these survey methods, and continues to be satisfied with the quality of the output.</t>
  </si>
  <si>
    <t>{"awarded":"lump","description":"Funds will be available through the period of performance.  "}</t>
  </si>
  <si>
    <t>[{"code":"program","isSelected":true,"description":"Reports will be developed by ONC Staff prior to award"},{"code":"cash","isSelected":true,"description":"Federal Financial Report-Cash Transaction Reports are required quarterly in the Payment Management System"},{"code":"progress","isSelected":true,"description":"Reports will be developed by ONC Staff prior to award"},{"code":"expenditure","isSelected":true,"description":"Federal Financial Reports SF-425 are due semi-annually"},{"code":"performanceMonitoring","isSelected":true,"description":"Reports will be developed by ONC Staff prior to award"}]</t>
  </si>
  <si>
    <t>{"isApplicable":true,"description":"The Uniform Administrative Requirements, Cost Principles, and Audit Requirements for HHS Awards, Subpart F, Audit Requirements sets forth standards for obtaining consistency and uniformity among Federal agencies for the audit of non-Federal entities expending Federal awards.  In general, a non-Federal entity that expends $750,000 or more during the non-Federal entity’s fiscal year in Federal awards must have a single or program-specific audit.  Subpart F provides further guidance including the manner in which expenditures are determined, the distinction between a single audit and a program-specific audit, frequency of audits, and roles and responsibilities in the conduct of audits."}</t>
  </si>
  <si>
    <t>00-9907-5-0-075;</t>
  </si>
  <si>
    <t xml:space="preserve">(Cooperative Agreements) FY 17$105,000.00; FY 18 est $105,000.00; FY 19 FY 16$0.00; - </t>
  </si>
  <si>
    <t>{"list":[{"fiscalYear":2016,"description":"No current data available. No current data available."},{"fiscalYear":2017,"description":"No current data available."}],"isApplicable":true}</t>
  </si>
  <si>
    <t>Carmel Halloun330 C Street SW, Washington , DC 20201 Email:&lt; a href='mailto:carmel.halloun@hhs.gov'&gt;carmel.halloun@hhs.gov&lt;/a&gt;Phone: 202-720-2919;</t>
  </si>
  <si>
    <t xml:space="preserve">The AHA has an ongoing data collection effort in place designed to capture information on the adoption and use of electronic health records, as well as users’ attitudes towards them in U.S. hospitals. Since 2008, ONC has supported the data collection and acquired the resulting data through a single-source cooperative agreement. _x000D_
_x000D_
The AHA Annual Survey of Hospitals collects data from more than 6,300 hospitals through the U.S. This data is a primary resource for government agencies and has been used by the Centers for Disease Control and Prevention, the U.S. Census Bureau, and CMS. The IT Supplement currently reaches more than 3,500 hospitals in the U.S. The IT Supplement is a separate collection effort from the AHA’s general census tracking survey project that has been conducted continuously since 1946.  Over this time span, the general census tracking survey has enjoyed an average response rate in excess of 75 percent. Such a high level of response is exceptional for a voluntary survey that includes both member and non-member hospitals. Building on the success of the general survey, the response rates for the IT Supplement have exceeded 60 percent each year since its inception, an exemplary response rate for a comparatively newer data collection effort. _x000D_
_x000D_
As the leading acute care hospital membership organization (approximately 80 percent of non-federal acute care hospitals are members), the AHA is uniquely suited to build on the response rate successes of prior years. Its credibility and reputation as a hospital advocacy and research center are unmatched by any other organization. In addition, the AHA has more than 60 years of experience in survey development and design and effective data collection through mail-based, and now Internet-based, efforts. _x000D_
_x000D_
In an effort to measure key components of interoperability, ONC has made it a priority to measure health care providers’ ability to electronically send, receive, find, and integrate information received from outside sources. Without funding to supplement the cost of data collection, the AHA would not conduct an IT survey of this scope. ONC’s input on the survey instrument also allows the agency to track key performance measures regarding the interoperable exchange of health information by hospitals. The AHA’s IT Supplement is the only known source that tracks key performance measures regarding the interoperable exchange of health information by hospitals. Our national progress on interoperability also has direct implications on the success of federal initiatives such as delivery system reform and achieving “widespread interoperability” as outlined in MACRA. _x000D_
_x000D_
Tracking and reporting on progress allows us to know where we are collectively starting from, how much progress we have made over time, and whether we have met important milestones. In addition, the AHA’s IT Supplement has the capability to track specific functionalities included or under consideration for future inclusion in federal programs (such as meaningful use). ONC’s ability to provide input on the content of the IT Supplement to measure interoperability and EHR functionalities is critical to informing and evaluating federal health IT policies and programs._x000D_
_x000D_
This survey has served the public good in that it has been the foundation of important public research on EHR adoption, as well as examining the impact EHR use has on the quality and efficiency of care in inpatient settings. Examples of such studies include Holmgren et al. 2016, Lammers et al. 2016, Walker et al. 2016, and McLaughlin et al. 2015. _x000D_
</t>
  </si>
  <si>
    <t>Jul 11,2015</t>
  </si>
  <si>
    <t>https://beta.sam.gov/fal/b90ba72686fe4a0fbfbe8e3215913e41/view</t>
  </si>
  <si>
    <t>National Syndromic Surveillance Program Community of Practice (NSSP CoP)</t>
  </si>
  <si>
    <t>{"list":[{"act":{"description":"Public Health Service Act , Title 42, Section 243, 247b(k)(2)."},"authorizationTypes":{"USC":false,"act":true,"statute":false,"publicLaw":false,"executiveOrder":false}}]}</t>
  </si>
  <si>
    <t xml:space="preserve">The purpose of the FOA is to fund an organization with extensive experience developing and supporting syndromic surveillance practice to develop, implement and maintain a community of practice for CDC’s National Syndromic Surveillance Program. </t>
  </si>
  <si>
    <t xml:space="preserve">Organizations with more than a decade of experience in advancing the science and practice of syndromic surveillance and managing a distributed community of practice._x000D_
_x000D_
</t>
  </si>
  <si>
    <t>and States, political subdivisions of States, local health authorities, and individuals or organizations with specialized health interests will benefit. Colleges, universities, private non-profit and public nonprofit domestic organizations, research institutions, faith-based organizations, and managed care organizations for some specific programs such as Diabetes.</t>
  </si>
  <si>
    <t>This a non competitive continuation coag</t>
  </si>
  <si>
    <t>{"awarded":"other","description":"Annually","awardedDescription":"Project periods are for 1 to 5 years with 12-month budget periods based on individual funding opportunities. "}</t>
  </si>
  <si>
    <t>[{"code":"program","isSelected":true,"description":"Financial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requirements."},{"code":"cash","isSelected":false},{"code":"progress","isSelected":true,"description":"Financial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requirements."},{"code":"expenditure","isSelected":true,"description":"Federal Financial Reporting (FFR) (required) \r\nThe annual FFR form (SF-425) is required and must be submitted through eRA Commons 90 days after the end of the calendar quarter in which the budget period ends.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 provided by the due date, awardees are required to submit a letter of explanation to PGO and include the date by which the Grants Officer will receive information\r\nFinal Performance and Financial Report (required) \r\nThis report is due 90 days after the end of the project period. CDC programs must indicate that this report should not exceed 40 pages. This report covers the entire project period and can include information previously reported in APRs. At a minimum, this report must include the following:\r\n•\tPerformance Measures – Awardees must report final performance data for all process and outcome performance measures.\r\n•\tEvaluation Results – Awardees must report final evaluation results for the project period for any evaluations conducted.\r\n•\tImpact/Results/Success Stories – Awardees must use their performance measure results and their evaluation findings to describe the effects or results of the work completed over the project period, and can include some success stories.\r\n•\tAdditional forms as described in the Notice of Award (e.g., Equipment Inventory Report, Final Invention Statement).\r\n"},{"code":"performanceMonitoring","isSelected":true,"description":"Awardee Evaluation and Performance Measurement Plan (required) \r\nWith support from CDC, awardees must elaborate on their initial applicant evaluation and performance measurement plan. This plan must be no more than 20 pages; awardees must submit the plan 6 months into the award.\r\n\r\nThis plan should provide additional detail on the following:\r\n•\tThe frequency that evaluation and performance data are to be collected.\r\n•\tHow data will be reported.\r\n•\tHow evaluation findings will be used for continuous quality and program improvement.\r\n•\tHow evaluation and performance measurement will yield findings to demonstrate the value of the FOA (e.g., improved public health outcomes, effectiveness of FOA, cost-effectiveness or cost benefit).\r\n•\tDissemination channels and audiences.\r\n•\tOther information requested as determined by the CDC program.\r\n\r\nAnnual Performance Report (APR) (required) \r\nThe awardee must submit the APR via www.grants.gov 120 days before the end of the budget period. This report must not exceed 45 pages excluding administrative reporting. Attachments are not allowed, but web links are allowed.\r\nThis report must include the following:\r\n•\tPerformance Measures: Awardees must report on performance measures for each budget period and update measures, if needed.\r\n•\tEvaluation Results: Awardees must report evaluation results for the work completed to date (including findings from process or outcome evaluations).\r\n•\tWork Plan: Awardees must update work plan each budget period to reflect any changes in project period outcomes, activities, timeline, etc.\r\n•\tSuccesses\r\n•\tAwardees must report progress on completing activities and progress towards achieving the project period outcomes described in the logic model and work plan.\r\n•\tAwardees must describe any additional successes (e.g. identified through evaluation results or lessons learned) achieved in the past year.\r\n•\tAwardees must describe success stories.\r\n•\tChallenges\r\n•\tAwardees must describe any challenges that hindered or might hinder their ability to complete the work plan activities and achieve the project period outcomes.\r\n•\tAwardees must describe any additional challenges (e.g., identified through evaluation results or lessons learned) encountered in the past year.\r\n•\tCDC Program Support to Awardees\r\n•\tAwardees must describe how CDC could help them overcome challenges to complete activities in the work plan and achieving project period outcomes.\r\n•\tAdministrative Reporting (No page limit)\r\n•\tSF-424A Budget Information-Non-Construction Programs.\r\n•\tBudget Narrative – Must use the format outlined in \"Content and Form of Application Submission, Budget Narrative\" section.\r\n•\tIndirect Cost Rate Agreement.\r\n\r\n"}]</t>
  </si>
  <si>
    <t>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t>
  </si>
  <si>
    <t xml:space="preserve">(Cooperative Agreements) FY 17$400,000.00; FY 18 est $400,000.00; FY 19 est $0.00; FY 16$400,000.00; - </t>
  </si>
  <si>
    <t>Marilyn Reynolds2960 Brandywine Road_x000D_
, Atlanta, GA 30341 Email:&lt; a href='mailto:mpr3@cdc.gov'&gt;mpr3@cdc.gov&lt;/a&gt;Phone: 4044982441;</t>
  </si>
  <si>
    <t xml:space="preserve">All applications will be reviewed initially for completeness by CDC PGO staff and will be reviewed jointly for eligibility by the CDC NCCDPHP and PGO. Incomplete applications and applications that do not meet the eligibility criteria will not advance to Phase II review. Applicants will be notified that their applications did not meet eligibility or published submission requirements. A review panel will evaluate complete, eligible applications in accordance with the “Criteria” section of the FOA. _x000D_
_x000D_
There may or may not be an additional review which will be provided in the FOA. Not more than thirty days after the Phase II review is completed, applicants will be notified electronically if their application does not meet eligibility or published submission requirements. _x000D_
</t>
  </si>
  <si>
    <t>https://beta.sam.gov/fal/e97c9926d56444d0b6e80ad338022f87/view</t>
  </si>
  <si>
    <t>Extramural Research Programs in the Neurosciences and Neurological Disorders</t>
  </si>
  <si>
    <t>{"list":[{"act":{"description":"Small Business Research and Development Enhancement Act of 1992"},"publicLaw":{"congressCode":"102","number":"564"},"authorizationTypes":{"act":true,"publicLaw":true}},{"act":{"description":"Public Health Service Act, Sections 301, 405,408, 457, 458, 459, and 487"},"publicLaw":{"congressCode":"78","number":"410"},"USC":{"title":"42","section":"241-285L-2"},"authorizationTypes":{"USC":true,"act":true,"publicLaw":true},"usc":{"title":"42","section":"241-285L-2"}}]}</t>
  </si>
  <si>
    <t>(1) To support extramural research funded by the National Institute of Neurological Disorders and Stroke (NINDS) including: basic research that explores the fundamental structure and function of the brain and the nervous system; research to understand the causes and origins of pathological conditions of the nervous system with the goal of preventing these disorders; research on the natural course of neurological disorders; research on mechanisms associated with stroke and other cerebrovascular disorders, effects of trauma to the nervous system, neuroplasticity and regeneration, and tumors of neural tissues; improved methods of disease prevention; new methods of diagnosis and treatment; clinical trials; drug development; development of neural prostheses for stroke and paraplegia; epidemiological research; and research training in clinical neuroscience. The Institute supports research on topics including but not limited to stroke; traumatic injury to the brain, spinal cord and peripheral nervous system; neurodegenerative disorders; brain tumors; development of artificial prosthetic devices to restore function to the damaged nervous system; convulsive disorders; infectious disorders of the brain and nervous system; immune disorders of the brain and nervous system, including multiple sclerosis; disorders related to sleep; and pain. Programmatic areas, which are primarily supported by the Division of Neuroscience, also include neurodevelopment, repair and plasticity, channels synapses and circuits, neurogenetics, neurodegeneration, neural environment, and systems and cognitive neuroscience. Extramural research is also supported by the Office of Training and Workforce Development, the Office of Programs to Enhance Neuroscience Workforce Development, the Office of International Activities, the Division of Extramural Activities, the Division of Translational Research, the Division of Clinical Research. (2) To expand and improve the Small Business Innovation Research (SBIR) program;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(3) To utilize the Small Business Technology Transfer (STTR) program; to stimulate and foster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 The NINDS also participates in the Academic Research Enhancement Award (AREA) Program, which is intended to provide research support to institutions currently having little support from the National Institutes of Health (NIH) support.</t>
  </si>
  <si>
    <t xml:space="preserve">Research Grants: Any public, private, nonprofit, or for-profit institution is eligible to apply. For-profit institutions are not eligible for Institutional National Research Service Awards but are eligible for Individual NRSAs. All proposals are reviewed for scientific merit, for evaluation of the qualifications of the investigators, for adequacy of the research environment, and for significance of the problem. Approved proposals compete for available funds. All Career Development Program awardees, with the exception of awardees of the Pathway to Independence Award (K99/R00), must be citizens or have been admitted to the United States for permanent residence. Candidates must be nominated for the program by a nonfederal public or private nonprofit institution located in the United States, its possessions or territories. To be eligible, postdoctoral NRSA trainees or fellows must have a professional or scientific degree (M.D., Ph.D., D.D.S., D.O., D.V.M., Sc.D., D. Eng., or equivalent domestic or foreign degree). SBIR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entire research must be performed in the United States. To be eligible for funding, a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 </t>
  </si>
  <si>
    <t>Health professionals, graduate students, health professional students, scientists, and researchers.</t>
  </si>
  <si>
    <t>{"description":"Research grants are awarded to an institution in the name of an individual investigator. Persons qualified to carry out research related to the extramural programs described above may apply for funds to support their investigations. Mentored Career Development Program training must be conducted under the direction of a competent sponsor. National Research Service Awards: individual NRSA Fellowships for postdoctoral training: the candidate's academic record, research experience, citizenship, institutional sponsorship, and the proposed area and plan of training must be included in the application. Institutional Training Grants for predoctoral and postdoctoral training: the applicant institution must show the objectives, methodology and resources for the research training program; the qualifications and experience of directing staff; the criteria to be used in selecting individuals for stipend support; and a detailed budget and justification for the amount of grant funds requested. For-profit organizations' costs are determined in accordance with Subpart 31.2 of the Federal Acquisition Regulations. For other grantees, costs will be determined in accordance with HHS Regulations 45 CFR 75. For SBIR and STTR grants, the applicant organization (small business concern) must present in a research plan an idea that has potential for commercialization and furnish evidence that scientific competence, experimental methods, facilities, equipment, and funds requested are appropriate to carry out the plan. ","isApplicable":true}</t>
  </si>
  <si>
    <t>{"environmentalImpact":{"reports":[{"isSelected":false,"reportCode":"statement"},{"isSelected":false,"reportCode":"assessment"},{"isSelected":false,"reportCode":"ExecutiveOrder12372"},{"isSelected":true,"reportCode":"otherRequired"}]},"description":"Research grant applications that request $500,000 or more in direct costs in any yearly budget period will not be accepted unless the NINDS has agreed to accept the application prior to submission (see http://grants.nih.gov/grants/guide/notice-files/NOT-OD-02-004.html). "}</t>
  </si>
  <si>
    <t>{"description":"45 CFR 75  applies to this program. NIH has transitioned to the SF424 family of forms and electronic submission through Grants.gov for most research programs and funding mechanisms. All applications must be submitted in response to a specific funding opportunity announcement (FOA). The FOA will specify which forms should be used for submission."}</t>
  </si>
  <si>
    <t xml:space="preserve">Research Grant and Training Program applications are reviewed initially by technical panels, composed of scientific authorities, and by the National Advisory Neurological Disorders and Stroke Council composed of 18 leaders in medical science, education, and public affairs. Approved applications will compete on a merit basis for available funds. Formal award notices are transmitted to the grantee or awardee.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 </t>
  </si>
  <si>
    <t>Research grants: Approximately 6 to 9 months. Career program: From 7 to 8 months. SBIR/STTR applications: Approximately 6 to 9 months.  Institutional Training Grants: From  6 to 12 months.</t>
  </si>
  <si>
    <t>A principal investigator (P.I.) may question the substantive or procedural aspects of the review of his/her application by communicating with the staff of the Institute, and subsequently, the P.I. and applicant institution may appeal to the NINDS appeals officer. A description of the NIH Peer Review Appeal procedures is available on the NIH home page http://grants.nih.gov/grants/guide/notice-files/NOT-OD-11-064.html.</t>
  </si>
  <si>
    <t xml:space="preserve">By application and review in same manner as new applications. A P.I. should consult the specific FOA to determine if a particular grant is renewable.  </t>
  </si>
  <si>
    <t>{"awarded":"quarterly","description":"Research grant awards are made for a 12-month period with recommendation of up to 4 years of additional support, with limited exceptions for longer duration awards. Career Program awards provide support for 3 to 5 years. Training Program awards are usually for a 12-month period with recommendation of additional support of up to a total of 5 years for predoctoral training and no more than 3 years for postdoctoral training. SBIR: Normally, Phase I awards are for 6 months; normally, Phase II awards are for 2 years. STTR: Normally, Phase I awards are for 1 year; normally, Phase II awards are for 2 years. Method of awarding/releasing assistance: quarterly."}</t>
  </si>
  <si>
    <t>[{"code":"program","isSelected":true,"description":"Research Grants: annual and final progress reports, including a description of results, positive and negative, and a list of any publications. Career Development Program: awardee submits annual progress report. Termination notice, PHS 416-7, must be submitted upon completion of NRSA training. Reports are required after termination of National Research Service Awards to ascertain compliance with the service and payback provisions. A Financial Status Report must be submitted within 90 days after the close of each budget period for which an award has been issued. No cash reports are required. No expenditure reports are required. No performance monitoring is required. Research Grants: annual and final progress reports, including a description of results, positive and negative, and a list of any publications. Career Program: Awardee submits annual progress report. Termination notice, PHS 416-7, must be submitted upon completion of NRSA training. Reports are required after termination of National Research Service Awards to ascertain compliance with the service and payback provisions. A Financial Status Report must be submitted within 90 days after the close of each budget period for which an award has been issued. No expenditure reports are required. No performance monitoring is required. No cash reports are required. Research Grants: Annual and final progress reports, including a description of results, positive and negative, and a list of any publications. "},{"code":"cash","isSelected":false},{"code":"progress","isSelected":true,"description":"Research Grants: Annual and final progress reports, including a description of results, positive and negative, and a list of any publications. Career Program: Awardee submits annual progress report. Termination notice, PHS 416-7, must be submitted upon completion of NRSA training. Reports are required after termination of National Research Service Awards to ascertain compliance with the service and payback provisions. A Financial Status Report must be submitted within 90 days after the close of each budget period for which an award has been issued."},{"code":"expenditure","isSelected":false},{"code":"performanceMonitoring","isSelected":false}]</t>
  </si>
  <si>
    <t>{"isApplicable":true,"description":"In accordance with the provisions of 45 CFR 75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45 CFR 75 . Records must be available for review or audit by appropriate officials of the Federal agency, pass-through entity, and Government Accountability Office (GAO). In accordance with 45 CFR 75 , for-profit (commercial) organizations are subject to audit requirements for a non-Federal audit if, during its fiscal year, it expended $750,000 or more under HHS awards and at least one award is a HHS grant or subgrant. The regulation incorporates the thresholds and deadlines of 45 CFR 75 , but provides for profit organizations with two options for the type of audit that will satisfy the audit requirement:\r\n1. a financial related audit of the HHS awards in accordance with Government Auditing Standards, or\r\n2. an audit that meets the requirements of 45 CFR 75 .\r\n\r\nIn accordance with “NIH” Grants Policy Statement, Foreign grantees are subject to the same audit requirements as for-profit (commercial) organizations. \r\n"}</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</si>
  <si>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75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75  for record retention and access requirements for contracts under grants. In accordance with 45 CFR 75  of Federal Regulations,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 </t>
  </si>
  <si>
    <t>75-0886-0-1-552;</t>
  </si>
  <si>
    <t xml:space="preserve">(Project Grants (Contracts)) FY 17$77,040,446.00; FY 18 est $84,100,762.00; FY 19 est $83,259,754.00; FY 16$80,749,958.00; - (Project Grants) FY 17$1,287,637,739.00; FY 18 est $1,384,919,691.00; FY 19 est $1,268,462,215.00; FY 16$1,216,538,446.00; - </t>
  </si>
  <si>
    <t>Research grants: $9,219 to $6,297,501; $401,755.  National Research Service Awards: Institutional $46,245 to $470,547; $209,407. Individual: $5,467 to $66,354; $42,241. SBIR/STTR: Phase 1 not to exceed $150,000; Phase II not to exceed $1,000,000; however with appropriate justification, budget caps for Phase I and Phase II are $225,000 and $1,500,00 respectively</t>
  </si>
  <si>
    <t>{"list":[{"fiscalYear":2016,"description":"There will be 865 competing research application awards made.  There were 842 competing research applications awards made. "},{"fiscalYear":2018,"description":"There will be 857 competing research application awards made."},{"fiscalYear":2019,"description":"There will be 435 competing research application awards made."}],"isApplicable":true}</t>
  </si>
  <si>
    <t>45 CFR 75 ; Grants will be available under the authority of and administered in accordance with the “NIH” Grants Policy Statement and Federal regulations at . 45 CFR 75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</si>
  <si>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{"flag":"none","description":"National Institute of Neurological Disorders and Stroke (NINDS), Division of Extramural Research (DER), National Institutes of Health, Department of Health and Human Services, Neuroscience Center, 6001 Executive Boulevard, Bethesda, MD 20892. Director DER: Dr. Robert Finkelstein, Suite 3309, Telephone: (301) 496- 9248. The address above (include suite #'s below) should be used for each Program Contact: Dr. Patrick Bellgowan, Repair and Plasticity, Suite 2205, Telephone: (301) 496-1447; Dr. Francesca Bosetti, Neural Environment, Suite 2115, Telephone: (301) 496-1431; Dr. Beth-Anne Sieber, Neurodegeneration, Suite 2223, Telephone: (301) 496-5680; Dr. Janet He, Systems &amp; Cognitive Neuroscience, Suite 2227, telephone: (301) 496-9964; Dr. Vicky Whittemore, Channels, Synapses &amp; Circuits, Suite 2133, Telephone: (301) 496-1917; Dr. Robert Riddle, Neurogenetics, Suite 2156, Telephone: (301) 496-5745; Dr. Claudia Moy, Office of International Activities, Suite 2214, Telephone: 301-496-9135; Dr. Elizabeth McNeil, Office of Clinical Research, Suite 2213, Telephone: (301) 496-9135; Dr.  Alan Willard, Office of Translational Research, Suite 3279, Telephone: (301) 496-9746; Grants Management Branch: Ms. Tijuanna DeCoster, Grants Management Officer, Suite 3258, Telephone: (301) 496-9231; Contracts Management Branch: Mr. Kirk Davis, Contracts Management Officer, Suite 3280, Telephone: (301) 496-1813; Dr. Stephen Korn, Office of Training, Career Development, and Workforce Diversity Officer, Suite 2186, Telephone: (301) 496-4188."}</t>
  </si>
  <si>
    <t>Robert F. Finkelstein,6001 Executive Boulevard, Suite 3309, Rockville, MD 20892 Email:&lt; a href='mailto:finkelsR@nih.gov'&gt;finkelsR@nih.gov&lt;/a&gt;Phone: (301) 496-9248;</t>
  </si>
  <si>
    <t>http://www.ninds.nih.gov/</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</si>
  <si>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</si>
  <si>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https://beta.sam.gov/fal/167f2383ca7344c7b47500d975972143/view</t>
  </si>
  <si>
    <t>Allergy and Infectious Diseases Research</t>
  </si>
  <si>
    <t>{"list":[{"act":{"description":"Small Business Research and Development Enhancement Act of 1992"},"publicLaw":{"number":"102-564"},"USC":{"title":"42","section":"241"},"authorizationTypes":{"USC":true,"act":true,"statute":false,"publicLaw":true,"executiveOrder":false},"usc":{"title":"42","section":"241"}},{"act":{"description":"Public Health Service Act"},"publicLaw":{"number":"78-410"},"authorizationTypes":{"USC":false,"act":true,"statute":false,"publicLaw":true,"executiveOrder":false}}]}</t>
  </si>
  <si>
    <t>To assist public and private nonprofit institutions and individuals to establish, expand and improve biomedical research and research training in infectious diseases and related areas; to conduct developmental research, to produce and test research materials.  To assist public, private and commercial institutions to conduct developmental research, to produce and test research materials, to provide research services as required by the agency for programs in infectious diseases, and controlling disease caused by infectious or parasitic agents, allergic and immunologic diseases and related areas.   Projects range from studies of microbial physiology and antigenic structure to collaborative trials of experimental drugs and vaccines, mechanisms of resistance to antibiotics as well as research dealing with epidemiological observations in hospitalized patients or community populations and progress in allergic and immunologic diseases.  Because of this dual focus, the program encompasses both basic research and clinical research.  Small Business Innovation Research (SBIR) program expands and improves private sector participation in biomedical research.  The SBIR Program intends to increase and facilitate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The Small Business Technology Transfer (STTR) program stimulates and fosters scientific and technological innovation through cooperative research and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   Research Career Development Awards support the development of scientists during the formative stages of their careers.   Individual National Research Service Awards (NRSAs) are made directly to approve applicants for research training in specified biomedical shortage areas.  In addition, Institutional National Research Service Awards are made to enable institutions to select and make awards to individuals to receive training under the aegis of their institutional program.</t>
  </si>
  <si>
    <t>Universities, colleges, hospitals, laboratories, and other public or private nonprofit domestic institutions, including State and local units of government, and individuals are eligible to make application for grant support of research by a named principal investigator or a research career development candidate.   For-profit organizations are also eligible, with the exception of NRSA.  Individual NRSA awardees must be nominated and sponsored by a public or nonprofit private institution having staff and facilities appropriate to the proposed research training program. All NRSA awardees must be citizens or have been admitted to the United States for permanent residence.  To be eligible, predoctoral candidates must have completed the baccalaureate degree, and postdoctoral awardees must have a professional or scientific degree (M.D., Ph.D., D.D.S., D.O., D.V.M., Sc.D., D.Eng., or equivalent domestic or foreign degree). SBIR grants can be awarded only to domestic small businesses (entities that are independently owned  and operated for profit, are not dominant in the field in which research is being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or its possessions.  STTR grants can be awarded only to domestic small business concerns (entities that are independently owned and operated for profit, are not dominant in the field in which researches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</si>
  <si>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{"description":"Research grant applicants must define the objectives, methodology, and facilities for the program, and must present the program director's competence and scientific interest.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forms PHS 6246-1 and PHS 6246-2 are used to apply for SBIR Phase I and Phase II, respectively. Grant forms PHS 6246-3 and PHS 6246-4 are used to apply for STTR Phase I and Phase II, respectively.   Applicants for individual NRSAs must include their academic record, research experience, citizenship, institute sponsorship, and the proposed area and plan of training in their applications.  The applicant for an institution must specify the objectives, methodology, and resources for the research training program, the qualifications experience of directing staff, the criteria to be used in selecting individuals for award, and a detailed budget justification for the amount of grant funds requested.   For-profit organizations' costs are determined in accordance with Subpart 31.2 of the Federal Acquisition Regulations. For other grantees, costs will be determined by HHS Regulations HHS has implemented 2 CFR 200’s administrative requirements, cost principles, and audit requirements under 45 CFR 75.","isApplicable":true}</t>
  </si>
  <si>
    <t>{"description":"NIH has transitioned to the SF424 family of forms and electronic submission through Grants.gov for most research programs and funding mechanisms. All applications must be submitted in response to a specific funding opportunity announcement (FOA).  The FOA will specify which forms should be used for submission.  Application forms and information concerning current areas of science being supported are available from the Division of Extramural Outreach and Information Resources, Office of Extramural Research, National Institutes of Health, 6701 Rockledge Drive, Room 6207, MSC 7910, Bethesda, MD 20892-7910. Telephone: (301) 435-0714. Fax: (301) 480-0525. E-mail: asknih@od.nih.gov.  The standard application forms, as furnished by PHS and required by 45 CFR Part 92, must be used for this program.  This program is subject to the provisions of 45 CFR, Part 92 for State and local governments and OMB Circular No. A-110 for nonprofit organizations.  Completed applications should be submitted to the Center for Scientific Review, National Institutes of Health, Bethesda, MD 20892.  SBIR and STTR Grant Solicitations and SBIR Contract Solicitation may be obtained electronically through the NIH's \"Small Business Funding Opportunities\" homepage at www.nih.gov/grants/funding/sbir.htm on the World Wide Web.  A limited number of hard copies of these publications are produced.  Subject to availability, they may be obtained by contacting the NIH support services contractor:  telephone: (301) 206-9385; fax: (301) 206-9722; E-mail: a2y@cu.nih.gov.  The Solicitations include submission procedures, review considerations, and grant application or contract proposal forms.  SBIR and STTR grant applications should be submitted to the Center for Scientific Review, 6701 Rockledge Drive, Room 1040 - MSC 7710, Bethesda, MD 20892-7710."}</t>
  </si>
  <si>
    <t>All accepted applications are reviewed for scientific merit by an appropriate initial review group and a national advisory council.   If recommended for approval and a decision to make an award is made, a formal award notice will be sent to the applicant and applicant institution.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</si>
  <si>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 xml:space="preserve">New Non-AIDS research applications: February 1, June 1 and October 1. For Renewal and Supplemental Non-AIDS research grant applications: March 1, July 1, and November 1. For all AIDS research grant applications: January 2, May 1, September 1. Research Career Development Award programs: February 1, June 1, October 1. Individual NRSAs: April 5, August 5, and December 5. Institutional NRSA: September 10. SBIR/STTR: April 1, August 1 and December 1._x000D_
</t>
  </si>
  <si>
    <t>A principal investigator may question the substantive or procedural aspects of the review of his/her application by communicating with the staff of the Institute.  Final decisions on unresolved appeals are made with the advice of the National Advisory Allergy and Infectious Diseases Council.</t>
  </si>
  <si>
    <t>Renewals of research grant support are by competitive application and review.  The competitive application may request support for a segmental period of up to 5 years.</t>
  </si>
  <si>
    <t>{"types":{"moe":true,"formula":false,"matching":false},"moe":{"description":"MOE requirements apply with allocations over $100 million"}}</t>
  </si>
  <si>
    <t>{"awarded":"other","description":"Research grant project periods average 4 years; they may not be extended beyond 7 years. (Project periods are generally composed of 1-year budget periods.) SBIR Normally, Phase I awards are for 6 months; normally, Phase II awards are for 2 years. STTR: Normally, Phase I awards are for 1 year; normally, Phase II awards are for 2 years.","awardedDescription":"Research grant project periods average 4 years; they may not be extended beyond 7 years. (Project periods are generally composed of 1-year budget periods.) SBIR Normally, Phase I awards are for 6 months; normally, Phase II awards are for 2 years. STTR: Normally, Phase I awards are for 1 year; normally, Phase II awards are for 2 years."}</t>
  </si>
  <si>
    <t>[{"code":"program","isSelected":false},{"code":"cash","isSelected":true,"description":"Require quarterly expenditure reports and yearly or grant period reports of expenditures.  At the end of the project we expect final expenditure reports."},{"code":"progress","isSelected":true,"description":"Annual progress reports with information on inventions and expenditures are required."},{"code":"expenditure","isSelected":true,"description":"Require quarterly expenditure reports and yearly or grant period reports of expenditures.  At the end of the project we expect final expenditure reports."},{"code":"performanceMonitoring","isSelected":true,"description":"Yearly and final progress reports are monitored"}]</t>
  </si>
  <si>
    <t>{"isApplicable":true,"description":"In addition, grants and cooperative agreements are subject to inspection and audits by DHHS and other Federal government officials.  HHS has implemented 2 CFR 200’s administrative requirements, cost principles, and audit requirements under 45 CFR 75."}</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</si>
  <si>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75.53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  _x000D_
</t>
  </si>
  <si>
    <t>75-0885-0-1-552;</t>
  </si>
  <si>
    <t xml:space="preserve">(Project Grants) FY 17$3,066,918,000.00; FY 18 est $3,307,663,000.00; FY 19 est $2,993,435,000.00; FY 16$2,959,397,000.00; - </t>
  </si>
  <si>
    <t>from $2,500 to $6,395,901 and the average $426,165.</t>
  </si>
  <si>
    <t>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</si>
  <si>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Kevin Richardson5601 Fishers Lane Suite 5E39, Rockville, MD 20852 Email:&lt; a href='mailto:kevin.richardson@nih.gov'&gt;kevin.richardson@nih.gov&lt;/a&gt;Phone: 3017617870;</t>
  </si>
  <si>
    <t>http://www.niaid.nih.gov</t>
  </si>
  <si>
    <t xml:space="preserve">93.856 Microbiology and Infectious Diseases Research; </t>
  </si>
  <si>
    <t>The major elements in evaluating proposals include assessments of: (1) The scientific merit and general significance of the proposed study and its objectives; (2) the technical adequacy of the experimental design and approach; (3) the competency of the proposed investigator or group to successfully pursue the project; (4) the adequacy of the available and proposed facilities and resources; (5) the necessity of the budget components requested in relation to the proposed project; and (6) the relevance and importance to announced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</si>
  <si>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https://beta.sam.gov/fal/1e3a5cbf1708452eb20500f35433f675/view</t>
  </si>
  <si>
    <t>Microbiology and Infectious Diseases Research</t>
  </si>
  <si>
    <t xml:space="preserve">PLEASE SEE PROGRAM 93.855; Allergy and Infectious Diseases Research_x000D_
_x000D_
NO FUNDING WILL BE REPORTED UNDER 93.856_x000D_
</t>
  </si>
  <si>
    <t xml:space="preserve">PLEASE SEE PROGRAM 93.855; Allergy and Infectious Diseases Research_x000D_
_x000D_
NO FUNDING WILL BE REPORTED UNDER 93.856_x000D_
_x000D_
</t>
  </si>
  <si>
    <t>Universities, colleges, hospitals, laboratories and other public or private nonprofit domestic institutions, including State and local units of government. Individuals are eligible to make application for grant support of research by a named principal investigator or a research career development candidate. For-profit organizations are also eligible, with the exception of NRSA. Individual NRSA awardees must be nominated and sponsored by a public or nonprofit private institution having staff and facilities appropriate to the proposed research training program. All NRSA awardees must be citizens or have been admitted to the United States for permanent residence.  To be eligible, predoctoral candidates must have completed the baccalaureate degree and postdoctoral candidates must have a professional or scientific degree (M.D., Ph.D., D.D.S., D.O., D.V.M., Sc.D., D.Eng.), or must have an equivalent domestic or foreign degree. SBIR grants can be awarded only to domestic small businesses (entities that are independently owned and operated for profit, are not dominant in the field in which research is being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researches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</si>
  <si>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{"description":"Research grant applicants must define the objectives, methodology, and facilities for the program, and must present the program director's competence and scientific interest.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Grant forms PHS 6246-1 and PHS 6246-2 are used to apply for SBIR Phase I and Phase II, respectively. Grant forms PHS 6246-3 and PHS 6246-4 are used to apply for STTR Phase I and Phase II, respectively.   Applicants for Individual NRSAs must include their academic record, research experience, citizenship, institutional sponsorship, and the proposed area and plan of training in their applications.  The applicant for an Institutional NRSA must specify the objectives, methodology, and resources for the research training program, the qualifications and experience of directing staff, the criteria to be used in selecting individuals for award, and a detailed budget and justification for the amount of grant funds requested. For-profit organizations' costs are determined in accordance with Subpart 31.2 of the Federal Acquisition Regulations.  For other grantees, costs will be determined by HHS Regulations 45 CFR, Part 74, Subpart Q.","isApplicable":true}</t>
  </si>
  <si>
    <t>{"description":"PLEASE SEE PROGRAM 93.855; Allergy and Infectious Diseases Research\r\n\r\nNO FUNDING WILL BE REPORTED UNDER 93.856\r\n"}</t>
  </si>
  <si>
    <t>A principal investigator may question the substantive or procedural aspects of the review of his/her application by communicating with the staff of the Institute.   Final decisions on unresolved appeals are made with the advice of the National Advisory Allergy and Infectious Diseases Council.</t>
  </si>
  <si>
    <t>{"awarded":"other","description":"Research grant project periods average 4 years; these may not be extended beyond 7 years. (Project periods are generally composed of 1-year budget periods.) SBIR: Normally, Phase I awards are for 6 months; normally, Phase II awards are for 2 years. STTR: Normally, Phase I awards are for 1 year; normally, Phase II awards are for 2 years.","awardedDescription":"Research grant project periods average 4 years; these may not be extended beyond 7 years. (Project periods are generally composed of 1-year budget periods.) SBIR: Normally, Phase I awards are for 6 months; normally, Phase II awards are for 2 years. STTR: Normally, Phase I awards are for 1 year; normally, Phase II awards are for 2 years."}</t>
  </si>
  <si>
    <t>[{"code":"program","isSelected":true,"description":"Yes annual reports requiring progress reports with information on inventions and expenditures are required."},{"code":"cash","isSelected":true,"description":"Yes we require quarterly expenditure reports and yearly and/or grant period reports of expenditures.  At the end of the project we expect final expenditure reports."},{"code":"progress","isSelected":true,"description":"Yes annual reports requiring progress reports with information on inventions and expenditures are required."},{"code":"expenditure","isSelected":true,"description":"Yes we require quarterly expenditure reports and yearly and/or grant period reports of expenditures.  At the end of the project we expect final expenditure reports."},{"code":"performanceMonitoring","isSelected":true,"description":"Yes all yearly and the final progress report are reviewed and monitored."}]</t>
  </si>
  <si>
    <t xml:space="preserve">(Salaries and Expenses) FY 17 est $0.00; FY 16$0.00; FY 18 est $0.00; - PLEASE SEE PROGRAM 93.855; Allergy and Infectious Diseases Research_x000D_
_x000D_
NO FUNDING WILL BE REPORTED UNDER 93.856_x000D_
</t>
  </si>
  <si>
    <t>{"flag":"none","description":"PLEASE SEE PROGRAM 93.855; Allergy and Infectious Diseases Research\r\n\r\nNO FUNDING WILL BE REPORTED UNDER 93.856\r\n"}</t>
  </si>
  <si>
    <t>See relevant program announcements.</t>
  </si>
  <si>
    <t>https://beta.sam.gov/fal/fd8f5a10bd0047f78a504ebc119758ed/view</t>
  </si>
  <si>
    <t>Measuring Interoperability Progress through Individuals’ Access and Use of  the Electronic Health Data</t>
  </si>
  <si>
    <t>{"list":[{"act":{"description":"Consolidated and Further Continuing Appropriations Act, 2015, Pub. L. No. 113-235, Division G, Title II, and Title XXX, §§ 3001 (c) (2)  \r\n\r\n"},"authorizationTypes":{"USC":false,"act":true,"statute":false,"publicLaw":false,"executiveOrder":false}}]}</t>
  </si>
  <si>
    <t xml:space="preserve">To establish a mechanism of collaboration with the National Partnership for Women &amp; Families (NPWF) to support the development of consumer survey questions for the Health Information National Trends Survey (HINTS) and associated reports.  _x000D_
_x000D_
</t>
  </si>
  <si>
    <t>This is a non competitive agreement being awarded to the National Partnership for Women and Families (NPWF)</t>
  </si>
  <si>
    <t>The beneficiaries will include all health care organizations and patients using electronic health records</t>
  </si>
  <si>
    <t>{"description":"All applications must be submitted through Grants.gov"}</t>
  </si>
  <si>
    <t xml:space="preserve">The Notice of Grant Award (NGA) is signed by the ONC Grants Management Officer.  The successful applicants' Authorized Representative will receive the NGA electronically from ONC.  The NGA is considered the official authorizing award document.  </t>
  </si>
  <si>
    <t>{"flag":"yes","list":[{"start":"2015-09-15"}]}</t>
  </si>
  <si>
    <t xml:space="preserve">Renewals will be available if the applicant is able to successfully show progress towards achieving specified goals. </t>
  </si>
  <si>
    <t>{"awarded":"lump","description":"Funds are available through the period of performance and 90 days from the close of the period of performance. "}</t>
  </si>
  <si>
    <t>[{"code":"program","isSelected":true,"description":"Reports will be developed by ONC Staff prior to the award of funds. "},{"code":"cash","isSelected":true,"description":"Federal Financial Report-Cash Transaction Report"},{"code":"progress","isSelected":true,"description":"Reports will be developed by the ONC Project Officer prior to the award of funds. "},{"code":"expenditure","isSelected":true,"description":"Federal Financial Report SF-425"},{"code":"performanceMonitoring","isSelected":true,"description":"Reports will be developed by the ONC Project Officer prior to award of funds. "}]</t>
  </si>
  <si>
    <t>(Salaries and Expenses) FY 18 FY 17 est $0.00; FY 16 est $0.00;</t>
  </si>
  <si>
    <t>{"list":[{"fiscalYear":2017,"description":"No current data available."},{"fiscalYear":2016,"description":"No current data available. No current data available."}],"isApplicable":true}</t>
  </si>
  <si>
    <t xml:space="preserve">The National Partnership for Women &amp; Families (“National Partnership” or “NPWF”) and the Office of the National Coordinator of Health IT (ONC) will work collaboratively to develop and incorporate questions into the National Cancer Institute’s Health Information National Trends Survey (HINTs) and once the results of the NCI survey results are available, the National Partnership will review the results, and assist ONC with the reporting and dissemination of the results. The National Partnership’s involvement will enable ONC to collect, analyze and report on information that will help us better understand individuals’ access to their electronic health information and the use of their health information including tools that enable them to collect, share and use their health information to monitor and manage health care needs for themselves and their loved ones._x000D_
_x000D_
This cooperative agreement involves supporting ONC’s efforts to measure and report on individuals’ access and use of their electronic health information. Working with ONC, the National Partnership will identify survey items, from its and ONC’s past surveys, and help develop new survey items for inclusion in the HINTS survey. NCI will then conduct the HINTS survey including the added survey items. Once the HINTS survey results are available, the National Partnership will review and help interpret the survey results and assist ONC in the development of written data products, such as data briefs. Finally, the National Partnership will help disseminate the results through its various channels, including via webinars, blog posts and social media._x000D_
</t>
  </si>
  <si>
    <t>Jul 16,2015</t>
  </si>
  <si>
    <t>https://beta.sam.gov/fal/71f674df721a499193928fbd9f24fc7a/view</t>
  </si>
  <si>
    <t xml:space="preserve">National Collaboration to Support Health, Wellness and Academic Success of School-Age Children  </t>
  </si>
  <si>
    <t>{"list":[{"act":{"description":"This program is authorized under the Public Health Service Act, 317(k)(1) of the PHS Act, 42 U.S.C. Section 247b(k)(1); and 317(k)(2).\r\n\r\n"},"authorizationTypes":{"USC":false,"act":true,"statute":false,"publicLaw":false,"executiveOrder":false}}]}</t>
  </si>
  <si>
    <t xml:space="preserve">The purpose of this announcement is to fund applicants to improve the health of youth by funding NGOs to assist CDC funded grantees and the organizations’ constituents (e.g., states, school districts and/or schools) to implement environmental and systems changes that support and reinforce healthful behaviors and reduce disparities.  This program announcement places a strong emphasis on training and professional development, technical assistance, dissemination and communication, and program implementation and evaluation, and all activities are to be developed and delivered within the Whole School, Whole Community, Whole Child framework. </t>
  </si>
  <si>
    <t>- Eligibility is limited to Community-Based Organizations, Faith Based Organizations, American Indian or Alaska Native Tribally-Designated organizaions, Nonprofit without or with 501C3 IRS Status (other than Institution of Higher Education) are eligible.</t>
  </si>
  <si>
    <t xml:space="preserve">Nonprofit, Community-based, Faith based, American Indian/Alaska Native </t>
  </si>
  <si>
    <t>{"description":"Proof of 501C3 status and Applicants should document the need for assistance, state objective of the project, address the background, approach strategies and evaluation methods fo the project/program, and provide a budget with justification of funds.","isApplicable":true}</t>
  </si>
  <si>
    <t xml:space="preserve">Successful applicants will receive a Notice of Award (NoA) from the Centers for Disease Control and Prevention, Procurement and Grants Office.  The NoA and any additional attachments shall be the only binding, authorizing document between the applicant and CDC.  The NoA will be signed by an authorized Grants Management Officer or their designee and e-mailed to the Principal Investigator/Program Director.  A hard copy of the NoA will be mailed to the business official identified in the application.  </t>
  </si>
  <si>
    <t>The anticipated start date is June 1, 2016 - May 31, 2017.  This information will be provided in the FOA DP16-1601.</t>
  </si>
  <si>
    <t>This program is a 5 year project period – with 12-month budget periods.</t>
  </si>
  <si>
    <t>[{"code":"program","isSelected":true,"description":"Annual Performance Report (APR) - This report must not exceed 30 pages excluding administrative reporting; attachments are allowed. The awardee must submit the APR via 90 days before the end of the budget period"},{"code":"cash","isSelected":false},{"code":"progress","isSelected":true,"description":"Annual Performance Report (APR) - This report must not exceed 30 pages excluding administrative reporting; attachments are allowed. The awardee must submit the APR via 90 days before the end of the budget period"},{"code":"expenditure","isSelected":true,"description":"The awardee must submit a Federal Financial Report (FFR) 90 days after the budget period."},{"code":"performanceMonitoring","isSelected":true,"description":"Information will be provided in Funding Opportunity Announcement"}]</t>
  </si>
  <si>
    <t>{"isApplicable":true,"description":"Information will be provided in the Funding Opportunity Announcement"}</t>
  </si>
  <si>
    <t xml:space="preserve">This is a 5-year records retention requirement, records shall be retained beyond the 5-year period if final audit has not been done, or audit findings resolved.  Property records must be retained in accordance with the HHS Grants Policy Statement. </t>
  </si>
  <si>
    <t xml:space="preserve">(Cooperative Agreements) FY 17$2,099,750.00; FY 18 est $2,099,750.00; FY 19 est $2,099,750.00; FY 16$1,775,000.00; - </t>
  </si>
  <si>
    <t xml:space="preserve">Funding range $300,000 - $450,000 for FY16 </t>
  </si>
  <si>
    <t xml:space="preserve">Successful applicants must comply with the administrative requirements outlined in 45 Code of Federal Regulations (CFR) Part 74 or 92 as appropriate.  The following additional requirements apply to this program.  For more information on the Code of Federal Regulations, see the National Archives and Records Administration at the following Internet address: http://www.access.pgo.gov/nara/cfr/cfr-tables-search.html	</t>
  </si>
  <si>
    <t>Melissa Fahrenburch4770 Buford Hwy, , Atlanta, GA 30341 Email:&lt; a href='mailto:eya6@csc.gov'&gt;eya6@csc.gov&lt;/a&gt;Phone: 7704886167;</t>
  </si>
  <si>
    <t>An objective review panel will be held to review applications based on criteria described in the Funding Opportunity Announcement (FOA) - DP16-1601</t>
  </si>
  <si>
    <t>https://beta.sam.gov/fal/9f7470f0389c4295a522c902dbff26e3/view</t>
  </si>
  <si>
    <t>Biomedical Research and Research Training</t>
  </si>
  <si>
    <t>{"list":[{"act":{"description":"Section 301 and Title IV of the Public Health Service Act, as amended.\r\n"},"authorizationTypes":{"act":true}}]}</t>
  </si>
  <si>
    <t>The National Institute of General Medical Sciences (NIGMS) supports basic research that increases our understanding of biological processes and lays the foundation for advances in disease diagnosis, treatment, and prevention. NIGMS-funded scientists investigate how living systems work at a range of levels from molecules and cells to tissues and organs, in research organisms, humans, and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t>
  </si>
  <si>
    <t>NIGMS trainees must be U.S. citizens, non-citizen nationals or permanent residents.</t>
  </si>
  <si>
    <t>Any nonprofit or for-profit organization, company or institution engaged in biomedical research.</t>
  </si>
  <si>
    <t>{"description":"Each applicant for research projects must present a research plan and furnish evidence that scientific competence, facilities, equipment and supplies are appropriate to carry out the plan.","isApplicable":true}</t>
  </si>
  <si>
    <t>{"description":"NIH announces availability of funds for grant programs by issuing funding opportunity announcements in the NIH Guide for Grants and Contracts (https://grants.nih.gov/grants/guide) and on Grants.gov (https://www.grants.gov). Application packages must be downloaded from Grants.gov and the majority must be submitted through Grants.gov. This program is subject to the provisions of 45 CFR, Part 92 for state and local governments and 45 CFR, Part 72 for other organizations, as appropriate."}</t>
  </si>
  <si>
    <t>All accepted applications are reviewed for scientific merit by an appropriate initial review group and by a national advisory council. National Research Service Award (NRSA) applications for the support of individual fellows and other applications requesting less than $50,000 direct costs per year are not reviewed by the council. All approved applications compete for available funds on the basis of scientific merit and program emphasis.</t>
  </si>
  <si>
    <t>Project Grants: about 9 months. NRSA: (institutional) 9-12 months, (individual) 6 months. Small Business Innovation Research (SBIR)/Small Business Technology Transfer Research (STTR): about 7-1/2 months.</t>
  </si>
  <si>
    <t xml:space="preserve">A principal investigator may question the substantive or procedural aspects of the review of his/her application by communicating with the staff of the Institute. A description of the NIH Peer Review Appeal procedures is available on the NIH website at https://grants.nih.gov/grants/guide/notice-files/NOT-OD-11-064.html. </t>
  </si>
  <si>
    <t>Renewal grants are generally made prior to the expiration of any current award.</t>
  </si>
  <si>
    <t>{"awarded":"other","description":"Almost all awards are made for at least 1 year, with additional support (up to 4 more years) depending on the recommendation of the scientific review group, the national advisory council, successful annual performance and availability of funds.","awardedDescription":"varies by program, always on an annual basis "}</t>
  </si>
  <si>
    <t>[{"code":"program","isSelected":true,"description":"Varies by program, always on an annual basis "},{"code":"cash","isSelected":true,"description":"Varies by program, always on an annual basis "},{"code":"progress","isSelected":true,"description":"Varies by program, always on an annual basis "},{"code":"expenditure","isSelected":true,"description":"Varies by program, always on an annual basis "},{"code":"performanceMonitoring","isSelected":true,"description":"Varies by program, always on an annual basis "}]</t>
  </si>
  <si>
    <t>{"isApplicable":true,"description":"Audits of profit making organizations are addressed in 45 CFR Part 72 (Subpart C, Section 74.26). In addition, grants and cooperative agreements are subject to inspection and audits by DHHS and other federal government officials."}</t>
  </si>
  <si>
    <t xml:space="preserve">(Project Grants) FY 17$2,541,941,161.00; FY 18 est $2,679,402,000.00; FY 19 est $2,476,641,000.00; FY 16$2,411,311,000.00; - </t>
  </si>
  <si>
    <t xml:space="preserve">$20,000 to $10,000,000. </t>
  </si>
  <si>
    <t>45 CFR 16 Procedures of the Departmental Grant Appeals Board; 45 CFR 74; 45 CFR 92; NIH Extramural Programs brochure; miscellaneous program literature from headquarters office. Grants will be available under the authority of and administered in accordance with the NIH Grants Policy Statement and federal regulations at 42 CFR 52 and 42 USC 241; Omnibus Solicitation of the Public Health Service for Small Business Innovation Research (SBIR) Grant and Cooperative Agreement Applications; and Omnibus Solicitation of the National Institutes of Health for Small Business Technology Transfer (STTR) Grant Applications.</t>
  </si>
  <si>
    <t>Susan J. Athey45 Center Drive MSC6200, Bethesda, MD 20892 Email:&lt; a href='mailto:atheys@nigms.nih.gov'&gt;atheys@nigms.nih.gov&lt;/a&gt;Phone: (301) 496-7301;</t>
  </si>
  <si>
    <t>https://www.nigms.nih.gov</t>
  </si>
  <si>
    <t>For an overview of NIGMS grant application and review, including funding policy, see https://www.nigms.nih.gov/research/application/pages/grantapprev.aspx. For more information about NIGMS, visit https://www.nigms.nih.gov.</t>
  </si>
  <si>
    <t>https://beta.sam.gov/fal/1117ccbd8bd3497aa2def086795d913a/view</t>
  </si>
  <si>
    <t>Emerging Infections Sentinel Networks</t>
  </si>
  <si>
    <t>{"list":[{"act":{"description":"Public Health Service Act Sections 301(a)[42 U.S.C.241(a)], 317(k)(1)[42 U.S.C.247b(k)(1)], and 317(k)(2)[42 U.S.C.247b(k)(2)], as amended."},"authorizationTypes":{"act":true}}]}</t>
  </si>
  <si>
    <t>In its 1994 monograph, Addressing Emerging Infectious Disease Threats – A Prevention Strategy for the United States, the Centers for Disease Control and Prevention (CDC) called for the establishment of provider-based Emerging Infections Sentinel Networks (EISNs) to monitor and evaluate conditions that are not covered by health department surveillance and that are likely to be seen by specific kinds of health providers. There are currently three provider-based networks established through CDC’s EISN cooperative agreement programs: 1) Surveillance network of infectious disease specialists, 2) Global surveillance network of travel medicine clinics, and 3) Emergency department-based network of academically affiliated emergency departments for research on emerging infectious diseases.  The first two networks (infectious disease specialists and travel medicine clinics) are non-research programs, and the third network (academically affiliated EDs) is a research program. These networks contribute to surveillance for emerging infectious diseases, including drug resistant, foodborne and waterborne, and vaccine-preventable or potentially vaccine-preventable diseases, and enhance information exchange leading to early identification of and response to trends and outbreaks. _x000D_
Objectives for the provider-based sentinel networks include the following:_x000D_
-	To support linked groups of participating individuals or organizations in monitoring a variety of infectious disease problems and enhancing communication and collaboration among network members and the public health community;_x000D_
-	To serve as readily accessible mechanisms to address urgent public health infectious disease problems rapidly; and_x000D_
-	To improve understanding of specific public health issues, including, but not limited to, international travel, and enhance preparedness to meet new infectious disease threats among domestic and globally mobile populations._x000D_
Additional objectives for the "research" EISN include:_x000D_
-	To focus studies on the most important issues to be addressed by participating hospital EDs and CDC; and_x000D_
-	To estimate the community burden of diseases.</t>
  </si>
  <si>
    <t>Eligibility for this program is open, however, only institutions/organizations that meet and can demonstrate the necessary qualifications described in the published NOFOs for this program should apply. Additional eligibility information is also described below:
There are both research and non-research funding opportunities under this program. For the research opportunity, only organizations currently operating a nationwide provider-based sentinel network that link academically affiliated hospital emergency departments in monitoring a variety of infectious disease problems are eligible. For the non-research opportunity, only organizations currently operating provider-based sentinel networks that link groups of participating individuals or organizations organized around either infectious disease clinicians or travel medicine in monitoring a variety of infectious disease problems are eligible. Applicants should refer to the published NOFOs for more information regarding applicant eligibility.</t>
  </si>
  <si>
    <t>- Health Professionals_x000D_
- Anyone/general public</t>
  </si>
  <si>
    <t>{"description":"Only organizations currently operating provider-based sentinel networks that link academically affiliated hospital emergency departments, or groups of participating individuals/organizations organized around either infectious disease clinicians or travel medicine, in monitoring a variety of infectious disease problems should submit an application. Applicants must provide documentation of the applicant’s qualifications, standing, and relationships in representing a group of academically affiliated hospital emergency departments or providers in a sentinel network. Include letters of support from network members.","isApplicable":true}</t>
  </si>
  <si>
    <t>{"description":"Detailed instructions regarding application procedures and requirements will be included in the published NOFO for this program.","isApplicable":true}</t>
  </si>
  <si>
    <t>Applications that are complete and responsive will be evaluated for scientific and technical merit by an Objective Review Panel (for the non-research funding opportunity) or a Special Emphasis Panel (SEP) (for the research funding opportunity)  in accordance with CDC review policies and procedures. CDC will not review incomplete and non-responsive applications. Complete and responsive applications will undergo the appropriate review process (Objective Review or SEP Review), receive a written critique and be scored according to the published review criteria. Any deviation from this process will be detailed in the published NOFO for this program. 
Successful applicants will receive a Notice of Award (NOA) from the CDC Office of Grants Services. The NOA shall be the only binding, authorizing document between the recipient and CDC. The NOA will be signed by an authorized Grants Management Officer. Initial award provides funds for the first budget period (usually 12 months) and the NOA will indicate support recommended for the remainder of the project period, allocation of Federal funds by budget categories, and special conditions, if any. Once competing applicants have been selected for the first year of funding in the project period, those selected will be eligible to submit annual non-competitive continuation applications for each successive budget period of the project period.</t>
  </si>
  <si>
    <t>Awards under this Program are typically issued for 1- to 5-year project periods. Renewals at the end of each project period are expected to be made available via publishing of a Renewal – Competing Continuation NOFO with a complete application and review/award process as described above. Annual renewals within an awarded multi-year project period are made via a non-competitive process and are subject to the availability of funding.</t>
  </si>
  <si>
    <t>{"awarded":"lump","description":"Financial assistance is available for a 12-month budget period within project periods ranging from one to five years. "}</t>
  </si>
  <si>
    <t>[{"code":"program","isSelected":false,"description":""},{"code":"cash","isSelected":true,"description":"No later than 10 days after the end of each calendar quarter, the recipients must submit a calendar quarter cash transaction report (SF-272 or top portion of the SF-425 Financial Report Form) to the Payment Management System (PMS)."},{"code":"progress","isSelected":true,"description":"The reporting schedule is/will be based on the requirements listed in the published Notice of Funding Opportunity for this Program. Funded applicants must provide CDC with an Annual Progress Report (APR). Additionally, funded applicants must provide CDC with a Federal Financial Report (SF-425) no more than 90 days after the end of each budget period, and a final Performance and Federal Financial Report no more than 90 days after the end of the project period. All reports must be submitted to the Grants Management Specialist/Officer indicated in the NoA. Additional details regarding the reporting requirements for this program are/will be included in the published NOFOs."},{"code":"expenditure","isSelected":true,"description":"Federal Financial Reports (SF-425) are due no more than 90 days after the end of each budget period."},{"code":"performanceMonitoring","isSelected":false,"description":""}]</t>
  </si>
  <si>
    <t>Financial records, supporting documents, statistical records, and all other records pertinent to the grant program must be retained for a minimum of 3 years after the end of the budget period, or until completion and resolution of any audit in process or pending resolution. In all cases, records must be retained until resolution of any audit questions. Property records must be retained in accordance with 45 CFR 92.42.</t>
  </si>
  <si>
    <t xml:space="preserve">(Cooperative Agreements) FY 17$1,730,000.00; FY 18 est $1,591,000.00; FY 19 est $1,600,000.00; FY 16$1,753,468.00; - </t>
  </si>
  <si>
    <t>Award Range:  $250k–$930k
Average Award:  $530k</t>
  </si>
  <si>
    <t>Regulations governing this program are/will be published in the Notice of Funding Opportunity and identified on the notices of award. Regulations are also published under 42 CFR 55B. Guidelines are available under 45 CFR 92, and also HHS Grants Policy Statement at http://www.ahrq.gov/fund/hhspolicy.htm.</t>
  </si>
  <si>
    <t>Angela Y. SlaughterCenters for Disease Control and Prevention_x000D_
1600 Clifton Road, MS C-18, Atlanta, GA 30329 Email:&lt; a href='mailto:ASlaughter@cdc.gov'&gt;ASlaughter@cdc.gov&lt;/a&gt;Phone: 4046397722;</t>
  </si>
  <si>
    <t>Applications will be reviewed against specific Evaluation Criteria published in the Notice of Funding Opportunity for this program.</t>
  </si>
  <si>
    <t>https://beta.sam.gov/fal/aa93c364ddbe44fe8b4118aeac6e22c4/view</t>
  </si>
  <si>
    <t>Strengthening the Public Health System in US-affiliated Pacific Islands (PPHF)</t>
  </si>
  <si>
    <t>CBA to Strengthen Public Health Infrastructure and Performance in USAPIs</t>
  </si>
  <si>
    <t>{"list":[{"act":{"description":"This program is authorized under sections 307 and 317(k)(2) of the Public Health Service Act [42 USC 242(l) and 247(b)(k)(2), as amended]. In addition, this program is authorized under sections 311 and 1703 of Public Health Service Act [42 USC 243 and 300 u-2, as amended] and Section 4002 of the Patient Protection and Affordable Care Act, Public Law 111-148."},"publicLaw":{"number":"111-148"},"USC":{"title":"42","section":"242, 247"},"authorizationTypes":{"USC":true,"act":true,"statute":false,"publicLaw":true,"executiveOrder":false},"usc":{"title":"42","section":"242, 247"}}]}</t>
  </si>
  <si>
    <t>The purpose of this funding initiative to ensure provision of capacity building assistance (CBA) to the USAPI’s public health officials and public health systems. Capacity building efforts will support the formation of sound policies, strengthened organizational structures (e.g., governance, workforce recruitment/retention, and health services), effective management and revenue control, build jurisdictional partnerships, and address important cross-cutting issues such as health equity programs and services, and improved accountability measures for performance effectiveness and efficiency.</t>
  </si>
  <si>
    <t xml:space="preserve">The only eligible applicant for this award is the Pacific Island Health Officers Association (PIHOA), a 501(c)3 independent accrediting body that administers the national voluntary public health department accreditation program. </t>
  </si>
  <si>
    <t>Governmental public health departments, workforce segments across governmental public health departments, and/or nongovernmental public health professionals in the US-Affiliated Pacific Islands (USAPI). The US-Affiliated Pacific Islands (USAPI) consist of three U.S. Flag Territories of American Samoa, Guam, and the Commonwealth of the Northern Mariana Islands, as well as three sovereign states that have a Compact of Free Association with the United States (US)---Freely Associated States of the Republic of the Marshall Islands, Republic of Palau, and Federated States of Micronesia.</t>
  </si>
  <si>
    <t>{"description":"The applicant must demonstrate 1) nonprofit 501(c)(3) or nonprofit 501(c)(6) IRS status (other than institutions of higher education); 2) a Pacific Islands regional scope of work; and 3) a public health charge or mission.","isApplicable":true}</t>
  </si>
  <si>
    <t xml:space="preserve">Phase I Review: The eligible application will be initially reviewed for completeness by the CDC Procurement and Grants Office (PGO) staff. The eligible application will then be jointly reviewed for responsiveness by CDC OSTLTS and PGO. Incomplete and/or non-responsive applications that do not meet eligibility criteria will not advance to Phase II review and the applicant will be notified. Phase II Review: An objective review panel will evaluate the complete and responsive application according to the criteria listed in the FOA. The successful applicant will receive a Notice of Award (NoA) from the CDC Procurement and Grants Office. The NoA shall be the only binding, authorizing document between the recipient and CDC. </t>
  </si>
  <si>
    <t>[{"code":"program","isSelected":false,"description":""},{"code":"cash","isSelected":false,"description":""},{"code":"progress","isSelected":false,"description":""},{"code":"expenditure","isSelected":true,"description":"Annual financial reporting is required via the Federal Financial Reporting document"},{"code":"performanceMonitoring","isSelected":true,"description":"Performance Measures (including outcomes)—awardees must report on performance measures for each budget period and update measures as least annually (Annual Performance Report). CDC may require more frequent reporting of performance measures. Performance measure reporting should be limited to the collection and reporting of data."}]</t>
  </si>
  <si>
    <t xml:space="preserve">(Cooperative Agreements) FY 17$0.00; FY 18 est $2,000,000.00; FY 19 est $2,000,000.00; FY 16$0.00; - </t>
  </si>
  <si>
    <t>Per Funding Opportunity Announcement CDC-RFA-OT16-1601, and as additionally specified in most current Notice of Award.</t>
  </si>
  <si>
    <t>Samuel Taveras4770 Buford Highway NE, MS: K-90, Altanta, GA 30345 Email:&lt; a href='mailto:syt2@cdc.gov'&gt;syt2@cdc.gov&lt;/a&gt;Phone: 770-488-1523;</t>
  </si>
  <si>
    <t>http://www.cdc.gov/stltpublichealth</t>
  </si>
  <si>
    <t xml:space="preserve">93.424 NON-ACA/PPHF—Building Capacity of the Public Health System to Improve Population Health through National Nonprofit Organizations; 93.524 Building Capacity of the Public Health System to Improve Population Health through National, Non-Profit Organizations- financed in part by Prevention and Public Health Funds (PPHF) ; 93.097 Strengthening the Nation's Public Health System through a National Voluntary Accreditation Program for State, Tribal, Local and Territorial Health Departments; </t>
  </si>
  <si>
    <t>As specified in Funding Opportunity Announce CDC-RFA-OT16-1601, Application Review and Selection Process listed in Section 093 Award Procedure above.</t>
  </si>
  <si>
    <t>Aug 28,2015</t>
  </si>
  <si>
    <t>https://beta.sam.gov/fal/57a65633bc0d4531880c006a5da4c138/view</t>
  </si>
  <si>
    <t>Child Health and Human Development Extramural Research</t>
  </si>
  <si>
    <t xml:space="preserve">Child Health and Human Development_x000D_
</t>
  </si>
  <si>
    <t>{"list":[{"act":{"description":"Public Health Service Act, Section 301, 448 and 487, as amended, Public Laws 78-410 and 99-158, as amended, 42 U.S.C. 241; 42 U.S.C. 285g; 42 U.S.C. 288; Small Business Research and Development Enhancement Act of 1992, Public Law 102-564"},"publicLaw":{"congressCode":"115","number":"141"},"authorizationTypes":{"act":true,"publicLaw":true}}]}</t>
  </si>
  <si>
    <t>To conduct and support laboratory research, clinical trials, and studies with people that explore health processes. NICHD researchers examine growth and development, biologic and reproductive functions, behavior patterns, and population dynamics to protect and maintain the health of all people.  To examine the impact of disabilities, diseases, and defects on the lives of individuals. With this information, the NICHD hopes to restore, increase, and maximize the capabilities of people affected by disease and injury.  To sponsor training programs for scientists, doctors, and researchers to ensure that NICHD research can continue. By training these professionals in the latest research methods and technologies, the NICHD will be able to conduct its research and make health research progress until all children, adults, families, and populations enjoy good health._x000D_
_x000D_
The mission of the NICHD is to ensure that every person is born healthy and wanted, that women suffer no harmful effects from reproductive processes, and that all children have the chance to achieve their full potential for healthy and productive lives, free from disease or disability, and to ensure the health, productivity, independence, and well-being of all people through optimal rehabilitation.</t>
  </si>
  <si>
    <t>Universities, colleges, medical, dental and nursing schools, schools of public health, laboratories, hospitals, State and local health departments, other public or private institutions, both nonprofit and for-profit, and individuals. National Research Service Award: Support is provided for academic and research training only, in health and health-related areas that are periodically specified by the National Institutes of Health. Individuals with a professional or scientific degree are eligible (M.D., Ph.D., D.D.S., D.O., D.V.M., Sc.D., D.Eng., or equivalent domestic or foreign degree). Predoctoral research training grants to institutions are also supported. Proposed study must result in biomedical or behavioral research training in a specified shortage area and which may offer opportunity to research health scientists, research clinicians, etc., to broaden their scientific background or to extend their potential for research in health-related areas.   Applicants must be citizens of the United States or be admitted to the United States for permanent residency; they also must be nominated and sponsored by a public or private institution having staff and facilities suitable to the proposed research training. Domestic nonprofit organizations may apply for the institutional NRS grant. SBIR: SBIR grants can be awarded only to domestic small businesses (entities that are independently owned and operated for profit, are not dominant in the field in which research is proposed, and have no more than 500 employees).  Primary employment (more than one- half time) of the principal investigator must be with the small business at the time of award and during the conduct of the proposed project. In both Phase I and Phase II, the research must be performed in the U.S. or its possessions.  To be eligible for funding, a grant application must be approved for scientific merit and program relevance by a scientific review group and a national advisory council.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must be approved for scientific merit and program relevance by a scientific review group and a national advisory council.</t>
  </si>
  <si>
    <t>Any nonprofit or for-profit organization, company, or institution engaged in biomedical or biobehavioral research.</t>
  </si>
  <si>
    <t>{"description":"Applicants should submit electronically via Grants.gov as directed in the relevant NIH Funding Opportunity Announcement.  All required forms specified in the application kit are to be completed by the applicant and submitted with the application package. National Research Service Award: Individual Award: The applicant's academic record, research experience, citizenship, and institution sponsorship should be documented in the application.  Institutional Award: the applicant organization must show the objectives, methodology, and resources for the research training program, the qualifications and experience of directing staff, the criteria to be used in selecting individuals for awards, and a detailed budget and justification for the amount of grant funds requested.  For-profit organizations' costs are determined in accordance with 48 CFR, Subpart 31.2 of the Federal Acquisition Regulations.   For other grantees, costs will be determined by HHS Regulations, 45 CFR, Part 74, Subpart Q.   For SBIR and STTR grants, applicant organization (small business concern) must present in a research plan an idea that has potential for commercialization and furnish evidence that scientific competence, experimental methods, facilities, equipment, and funds requested are appropriate to carry out the plan.   ","isApplicable":true}</t>
  </si>
  <si>
    <t>{"description":"National Research Service Award: Prior to formal application, an individual must arrange for acceptance at a sponsoring institution by a sponsor who will supervise the training. Individuals must be sponsored by a domestic or foreign institution. SBIR/STTR: Same as for grants (above).  Applications are submitted electronically via Grants.gov following the general guidance provided at: http://grants.nih.gov/grants/forms.htm and the specific instructions for the respective Funding Opportunities Announcement which may be found at:\r\n\r\nhttp://grants.nih.gov/grants/guide/index.html"}</t>
  </si>
  <si>
    <t xml:space="preserve">Each application receives a dual scientific review by non-NIH scientists. Awards are issued by the Eunice Kennedy Shriver National Institute of Child Health and Human Development (NICHD). National Research Service Awards: Applications are reviewed for scientific merit by an appropriate study section committee or by an institute review committee. If recommended for approval and a decision is made to make an award, a formal award notice will be sent to the applicant and sponsor. Institutional Awards are issued by the Eunice Kenney Shriver National Institute of Child Health and Human Development (NICHD).  All accepted SBIR/STTR applications are evaluated for scientific and technical merit by an appropriate scientific peer review panel and by a national advisory council or board.  All applications receiving a priority score compete for the available SBIR/STTR set-aside funds on the basis of scientific and technical merit and the commercial potential of the proposed research, program relevance, and program balance among the areas of research._x000D_
_x000D_
Contact the headquarters or regional office, as appropriate, for application deadlines, or consult the specific Funding Opportunity Announcement listed in the NIH Guide for Grants and Contracts at: https://grants.nih.gov/funding/searchGuide/nih-guide-to-grants-and-contracts.cfm.  General guidance about application due dates may be found at: http://grants.nih.gov/grants/how-to-apply-application-guide/due-dates-and-submission-policies/standard-due-dates.htm_x000D_
_x000D_
</t>
  </si>
  <si>
    <t>From 6 to 9 months: National Research Service Awards: From 6 to 9 months. SBIR/STTR: approximately 6 months.</t>
  </si>
  <si>
    <t>A principal investigator (P.I.) may question the substantive or procedural aspects of the review of his/her application by communicating with the staff of the Institute.  A description of the NIH Peer Review Appeal procedures is available on the NIH web site at:  http://public.csr.nih.gov/ApplicantResources/InitialReviewResultsAppeals/Pages/default.aspx</t>
  </si>
  <si>
    <t>Renewal applications are accepted, as described in the relevant Funding Opportunity Announcement (FOA) found at: http://grants.nih.gov/grants/guide/index.html?CFID=50541572&amp;CFTOKEN=87322295&amp;jsessionid=f630f3b44e23db8088b9e5e5224596361271.  National Research Service Awards: awards may be made for 1, 2, or 3 years.  No individual may receive NIH fellowship support at the postdoctoral level for more than 3 years. Institutional Awards may be renewed.</t>
  </si>
  <si>
    <t>{"awarded":"other","description":"Awards are usually made annually with no project period to exceed 5 years in length. National Research Service Awards: From 1 to 3 years. SBIR: Phase I awards are generally for 6 months; Phase II awards normally may not exceed 2 years. STTR Phase I awards are generally for 1 year; Phase II awards normally may not exceed 2 years.","awardedDescription":"Each year, submitted progress reports for awarded grants are reviewed, and if satisfactory progress is demonstrated, a Notice of Grant Award is issued."}</t>
  </si>
  <si>
    <t>[{"code":"program","isSelected":true,"description":"NIH requires that grantees periodically submit financial and progress reports. Other required reports may include annual invention utilization reports, lobbying disclosures, conflict of interest reports, audit reports, reports to the appropriate payment points (in accordance with instructions received from the payment office), and specialized programmatic reports. Grantees also are expected to publish the results of research in peer-reviewed journals and to provide information to the public on the objectives, methodology, and findings of their NIH-supported research activities, as specified in Administrative Requirements—Availability of Research Results: Publications, Intellectual Property Rights, and Sharing Research Resources.\r\n\r\nThe GMO is the official receipt point for most required reports. However, NIH has centralized the submission of annual progress reports; details are provided below. In addition, electronic submission through the eRA Commons is required for some annual progress reports and available for all closeout documents (final grant progress reports, final invention statements and certifications, and final financial status reports). When a paper non-competing continuation progress report is submitted, only a signed original is required; no copies are required. Submission of these reports to an address other than the centralized one may result in delays in processing of the non-competing continuation award or the submission being considered delinquent. FFRs must be electronically submitted to OFM (see Financial Reports below) through the eRA Commons eFFR feature unless otherwise indicated in the award’s terms and conditions.\r\n\r\nGrantees are allowed a specified period of time to submit required financial and final progress reports (see 45 CFR parts 74.51 and 74.52, 92.40 and 92.41, and the discussion in this subsection). Failure to submit complete, accurate, and timely reports may indicate the need for closer monitoring by NIH or may result in possible award delays or enforcement actions, including withholding, removal of certain NIH Standard Terms of Award, or conversion to a reimbursement payment method (also see Administrative Requirements—Enforcement Actions). The schedule for submission of the non-competing continuation progress report is discussed in the next subsection.\r\n\r\n"},{"code":"cash","isSelected":true,"description":"The FFR has a dedicated section to report Federal cash receipts and disbursements. For domestic grantees this information is submitted quarterly directly to the PMS using the web-based tool. Quarterly reports are due 30 days following the end of each calendar quarter. The reporting period for this report continues to be based on the calendar quarter. Questions concerning the requirements for this quarterly financial report should be directed to the PMS.\r\n\r\nFor awards issued to foreign institutions after October 1, 2012, even though payment is now through PMS, the requirement for quarterly cash reporting does not apply. These awards are now administered in PMS using subaccounts and payments will be specific to each grant at the time the grantee draws funds.\r\n"},{"code":"progress","isSelected":true,"description":"Progress reports usually are required annually as part of the non-competing continuation award process. NIH may require these reports more frequently. The “Non-Competing Continuation Progress Report” (PHS 2590) or equivalent documentation (e.g., Research Performance Progress Report [RPPR]) must be submitted to, and approved by, NIH to non-competitively fund each additional budget period within a previously approved project period (competitive segment). Except for awards subject to SNAP, the progress report includes an updated budget in addition to other required information.\r\n\r\nNIH continues to transition to using the RPPR for progress reporting. The RPPR is a federal wide format for the submission of required annual or other interim performance reporting on grant and cooperative agreement awards. The transition to RPPR will be implemented in phases through a module in the eRA Commons. The RPPR is now required for all SNAP and fellowship awards. The PHS 2590 non-competing continuation progress report is currently required for all other NIH awards; however, the RPPR will eventually replace the PHS 2590 paper progress report.\r\n\r\n"},{"code":"expenditure","isSelected":true,"description":"Reports of expenditures are required as documentation of the financial status of grants according to the official accounting records of the grantee organization. NIH requires all financial expenditure reports to be submitted using the Federal Financial Report (FFR) system located in the eRA Commons. This includes all initial FFRs being prepared for submission and any revised FSR/FFRs being submitted or re-submitted to NIH. The eRA Commons Federal Financial Report (FFR) system allows participants to view information on currently due and late expenditure reports and to submit these reports electronically to NIH. Paper expenditure reports are not accepted. Expenditure data submitted to NIH is initially reviewed and accepted by OFM. NIH IC grants management staff also review these expenditure reports.\r\n\r\nExcept for awards under SNAP and awards that require more frequent reporting, the FFR is required on an annual basis. An annual FFR is required for awards to foreign organizations made prior to October 1, 2012 and Federal institutions made prior to October 1, 2013, whether or not they are under SNAP. When required on an annual basis, the report must be submitted for each budget period no later than 90 days after the end of the calendar quarter in which the budget period ended. The reporting period for an annual FFR will be that of the budget period for the particular grant; however, the actual submission date is based on the calendar quarter. Failure to submit timely reports may affect future funding. The report also must cover any authorized extension in time of the budget period. If more frequent reporting is required, the NoA will specify both the frequency and due date.\r\n\r\nIn lieu of the annual FFR expenditure data, NIH will monitor the financial aspects of grants under SNAP by using the information submitted directly to PMS. The GMO may review the report for patterns of cash expenditures, including accelerated or delayed drawdowns, and to assess whether performance or financial management problems exist. For these SNAP awards, FFR expenditure data is required only at the end of a competitive segment. It must be submitted within 90 days after the end of the competitive segment and must report on the cumulative support awarded for the entire segment. An FFR must be submitted at this time whether or not a competing continuation award is made. If no further award is made, this report will serve as the final FFR. \r\n"},{"code":"performanceMonitoring","isSelected":true,"description":"The grantee institution is required to submit a progress report on an annual basis for each grant award, which includes monitoring of performance."}]</t>
  </si>
  <si>
    <t>(Project Grants) FY 17$979,273,038.00; FY 18 est $1,043,607,000.00; FY 19 est $949,511,000.00; FY 16$945,498,160.00; - For FY 2017, of the $979,273,038 for Total Research Grants, $39,927,922 was for SBIR/STTR activities and awards.   For FY 2018, of the estimated $1,043,607,000 for Total Research Grants, $42,937,000 is planned for SBIR/STTR activities and awards.  For FY 2019, of the estimated $949,511,000 for Total Research Grants, $39,428,000 is planned for SBIR/STTR activities and awards.</t>
  </si>
  <si>
    <t>For research project grants, fiscal year 2018, range is $50,000 to $5,000,000; average is $458,488. Individual research fellowship awards: Basic stipend (first year beyond the doctoral degree) of approximately $45,000. The sponsoring institution will be provided, on application, with an allowance of up to approximately $8,000 per year to help defray the cost of training.  No dependency allowances. SBIR: Average Phase I awards are for approximately $225,000 (grant activity R43 - for up to six months); Phase II awards may be made for amounts up to $1,500,000 (grant activity R44 - for up to two years).</t>
  </si>
  <si>
    <t>{"list":[{"fiscalYear":2016,"description":"Post third quarter reallocation: Fiscal year 2016 competing and noncompeting research project grants estimates are 1,567. Of this number, 85 are expected to be SBIR/ STTR awards.  Approximately 50 research centers will be awarded.  A planned 462 other research grants are anticipated to be awarded. Projected institutional training awards are 489 in fiscal year 2016. The individual training award are projected for fiscal year 2016 to be 114. Fiscal Year 2016:   Fiscal year 2016 competing and noncompeting research project grants actuals were 1,551.  Of this number, 87 were SBIR/ STTR awards. A total of 50 research centers were awarded.  450 other research grants were also awarded.  There were institutional training grants to support 476 trainees that were awarded in fiscal year 2016. The individual training awards were 109 for fiscal year 2016."},{"fiscalYear":2017,"description":"Budget Actuals: Fiscal year 2017 competing and noncompeting research project grants actuals were 1,655.  Of this number, 86 were for SBIR/ STTR awards.   Exactly 49 research centers were awarded.  A total of 401 other research grants were awarded.  There were institutional training grants support provided for 439 trainees in fiscal year 2017.  The individual training awards for fiscal year 2017 were 132."},{"fiscalYear":2018,"description":"Budget Estimate: Fiscal year 2018 competing and noncompeting research project grants estimates are 1,811.  Of this number, 90 are expected to be SBIR/ STTR awards. Approximately 54 research centers will be awarded.  A planned 401 other research grants are anticipated to be awarded.  There are projected institutional training grants to support 410 trainees that are planned to be awarded in fiscal year 2018. The individual training award are projected for fiscal year 2018 to be 175."},{"fiscalYear":2019,"description":"Budget Request: Fiscal year 2019 competing and noncompeting research project grants estimates are 1,732. Of this number, 78 are expected to be SBIR/ STTR awards. Approximately 53 research centers will be awarded. A planned 343 other research grants are anticipated to be awarded. There are projected institutional training grants to support 420 trainees that are planned to be awarded in fiscal year 2019. The individual training award are projected for fiscal year 2019 to be 163."}],"isApplicable":true}</t>
  </si>
  <si>
    <t>42 CFR 52; 42 CFR 66; 45 CFR 74; 45 CFR 92; NIH Grants Policy Statement, (Rev.) March 1, 2001, available on the NIH website at http://grants.nih.gov/grants/policy/nihgps_2001/; NIH Guide to Grants and Contracts, available on the NIH website at http://grants.nih.gov/grants/guide/. Grants will be available under the authority of and administered in accordance with the NIH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</si>
  <si>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Eugene G. Hayunga, 6710-B Rockledge Drive, Room 2216, Bethesda, MD 20892-7510 Email:&lt; a href='mailto:ehayunga@mail.nih.gov'&gt;ehayunga@mail.nih.gov&lt;/a&gt;Phone: (301) 435-6856.;</t>
  </si>
  <si>
    <t>http://www.nichd.nih.gov/Pages/index.aspx</t>
  </si>
  <si>
    <t>Fiscal Year2016: In FY 2016, NICHD will also support broad NIH scientific efforts:_x000D_
_x000D_
Pregnancy and Birth - NICHD recently announced funding to launch the Human Placenta Project, an initiative that will develop technologies to assess, in real time, the structure and function of the human placenta. Critical for both maternal and fetal health, the placenta also has substantial implications for long-term health of both mother and child. The Project’s goals include understanding normal and abnormal placental development, developing biomarkers to predict adverse pregnancy outcomes, and developing interventions to prevent abnormal placental and fetal development. The Project will also examine the effects of environmental factors, such as pollution, medications, or diet on the placenta. _x000D_
_x000D_
In the coming year, NICHD will launch “MyPregnancy,” a longitudinal, crowd-sourced, citizen science approach that gathers information about pregnancy from the experts - pregnant women. This will deepen our knowledge about what women experience physically and emotionally during pregnancy and after giving birth, the effects of pregnancy on women’s lives, the challenges pregnant women face, such as health issues related to disability or a chronic health condition, and what features are common to many pregnancies. Participants will use web-based or mobile devices to enter information via online questionnaires and will be able to print out reports to share with their health care team and view summaries of de-identified data to see how they compare to other women. MyPregnancy will also provide links to evidence-based information about pregnancy from trusted partner agencies and organizations and about other ways to participate in research about pregnancy. MyPregnancy will inform pregnant women while involving them in finding ways to improve pregnancy care._x000D_
_x000D_
Infancy - Through the Hunter Kelly Newborn Screening Research Program, NICHD has long provided much of the evidence for determining whether a health condition can be detected in newborns, and whether it can be treated or cured. Currently, most states screen newborns for a panel of 29 conditions, thus preventing extensive disease and disability. However, the newest technologies, such as genome sequencing, raise new social and ethical questions. NICHD recently hosted a meeting to discuss the research implications of new informed consent requirements mandated by the 2014 Newborn Screening Saves Lives Act reauthorization, and is providing guidance about how to meet the law’s requirements while preserving this lifesaving research._x000D_
_x000D_
Building on two decades of research that has helped decrease United States infant mortality rates, NICHD continues to expand its work to prevent sudden unexplained infant deaths, both through research on risk factors and a major public education campaign. Because of this ongoing research, the original “Back to Sleep” message has evolved to “Safe to Sleep,” encouraging parents and infant caregivers to create safe sleep environments throughout the day and night while continuing other health-promoting practices, such as breastfeeding. NICHD is supporting particular outreach efforts to tailor culturally sensitive messages to underserved populations. _x000D_
_x000D_
Pediatric Development and Rehabilitation from Injury - NICHD studies of brain development shed light on how human brains function, including insights into abnormal function, so that effective interventions can be developed. One new study found that overweight or obese children are slower than children of healthy weight to recognize when they have made an error, and are slower to correct that error. Although the effects of childhood obesity on later chronic health conditions has been well documented, this is one of the first studies to show that being overweight can affect how well a child organizes and prioritizes thoughts. _x000D_
_x000D_
Other NICHD-funded researchers used new technologies to track myelination, the development of the brain’s “white matter,” in children from kindergarten through third grade. The developmental course of the children’s white matter predicted ability to read, raising the possibility that this method could be used to diagnose children with dyslexia and other reading disorders before they experience problems in school._x000D_
_x000D_
Understanding human development in adolescence, with its substantial physical, mental, and behavioral changes, poses a particular challenge. While many programs encourage physical activity, concerns have arisen about the long-term effects of activity-related traumatic brain injury (TBI) in young people, who often quickly recover basic intellectual functioning and learning ability, but may have longer-term trouble with complex tasks, such as schoolwork, driving, or social interactions. Recently, NICHD-funded researchers developed a way to shorten TBI recovery time through “gist training,” which helps young people extract the fundamental meaning of a conversation or article while leaving out the details, a skill basic to everyday functioning._x000D_
_x000D_
Individuals with Special Needs - NICHD has long supported research on intellectual and developmental disabilities, and on developing therapies for these conditions. With the support of the trans-NIH Down Syndrome Working Group and the public-private Down Syndrome Consortium, NICHD launched DS-Connect™: The Down Syndrome Registry.  DS-Connect™, now including 2,800 registrants, is a web-based, voluntary, secure health registry that provides anonymized information to families and clinicians. This year, DS-Connect™ added a special subsite for researchers and health care professionals. Researchers may sign up for free access to de-identified data, or work with the registry coordinator to find participants for clinical trials, to help increase our understanding of Down syndrome and how to treat its accompanying health issues across the lifespan.  _x000D_
_x000D_
Embracing Research Opportunities - Increasingly, researchers need to work in transdisciplinary teams, manage massive amounts of data, and acquire new and diverse skill sets. Therefore, NICHD is establishing a new publicly accessible, online data and specimen hub to enable sharing of data and biospecimens from NICHD-supported studies. This archive will maximize use of research findings, not only for the original study purposes, but through secondary analyses as well. We expect to add data from eight to ten studies a year, eventually creating a rich information source for the entire research community.  The Eunice Kennedy Shriver National Institute of Child Health and Human Development (NICHD) supports a broad research portfolio uniquely focused on human health and development, from before birth through adulthood.  In scientific domains encompassing developmental biology, reproductive health, pediatrics, population sciences, and medical rehabilitation, NICHD supports research that helps us better understand how health and disease develop over time, to prevent, reduce and treat illness and disability in current and future generations.  _x000D_
_x000D_
The lifelong process of human development is shaped by an array of complex physiological processes that interact with behavioral, social, and environmental factors.  Fundamental scientific knowledge about how these processes work may not yield commercially-viable new treatments quickly – or at all.  Yet fundamental research is the foundation of medical progress.  Basic research helps identify crucial points in the disease process for treatment or prevention; reveals new compounds for testing as candidate therapies; pinpoints previously unsuspected risk factors for multiple conditions; and generates new approaches to prevention and cure.  _x000D_
_x000D_
NICHD’s support for fundamental science emphasizes technologies and tools to understand both normal development and disease, as well as creating new ways to measure progress in improving health.  NICHD actively promotes data sharing and supports publicly-available databases and biobanks to help ensure that relevant materials are available for translational research in maternal, pediatric, and reproductive health.  NICHD’s continuing efforts to understand the crucial role of the human placenta has already begun to provide an unprecedented wealth of information on how placental function affects maternal and fetal health.  NICHD also continues to prioritize continuing investment in basic and translational research related to structural birth defects, which are a major cause of infant death in the United States.  _x000D_
_x000D_
Populations of primary interest to NICHD -- children, pregnant women, and persons with physical and intellectual disabilities – have too often and for too long been prescribed drugs, devices, and other treatments that were designed for and tested in groups from which they differ physiologically.  Parents, pregnant women, individuals with disabilities, and their health care providers are often put in an extremely difficult position in which they have little or no information to assess whether the treatment is more dangerous than the disease.  NICHD supports clinical research that specifically focuses on these populations, in the real-world settings where they receive treatment—including neonatal and pediatric intensive care units; fertility, rehabilitation, and HIV clinics; day care and schools; and physicians’ offices.  For example, the neonatal intensive care units across the United States that form NICHD’s Neonatal Research Network are currently conducting clinical trials on potential treatments for neonatal sepsis, necrotizing enterocolitis, and anemia to help the smallest and most vulnerable infants.  The Zika in Infants and Pregnancy (ZIP) study intends to enroll 10,000 pregnant women in areas where Zika virus is prevalent, including Puerto Rico, Brazil, and Colombia.  Continuing this line of research will allow scientists to obtain data on the developmental effects of the virus on children, including understanding the relationship btween timing of exposure and development of microcephaly. This will help clinicians, parents, and educators to better support children affected by prenatal exposure to Zika.  _x000D_
_x000D_
Fundamental biomedical and behavioral science is essential to prevention and health promotion.  Recent scientific findings show that pregnancy is a “stress test” that indicates a higher risk for more serious problems as women age.  For example, NICHD-supported research has shown that women with pregnancy complications such as preeclampsia and gestational diabetes have a higher risk of developing heart disease and type 2 diabetes later in life.  NICHD research has also demonstrated that lifestyle factors such as nutrition and exercise can mitigate these risks.  _x000D_
_x000D_
Physical activity is a key component to maintaining physical health and decreasing secondary health conditions throughout life.  However, individuals with disability experience a number of physical, social, and environmental barriers that make it more difficult for them to participate in physical activity.  NICHD’s National Center for Medical Rehabilitation Research (NCMRR) studies interventions that can promote, monitor, and sustain physical activity programs for people with disabilities in real-world settings (e.g., home, community, workplace, and school).  This includes the use of engineering and social-science approaches to understand the effect of environmental factors, monitor individual participation, and promote overall health and independence.  _x000D_
_x000D_
NICHD continues to prioritize funding for new and early-stage investigators, to ensure that there is a pipeline of scientists and clinicians who are focused on the health problems of the communities NICHD serves, and to make certain that scientific progress continues to the next generation. Over the past two years NICHD has convened a Training Task Force that has examined outcomes for a variety of different training pathways. NICHD will use the evidence gathered from the Task Force’s analysis to preferentially fund mechanisms that require individuals, rather than institutions, to apply for training opportunities._x000D_
_x000D_
The broad scientific opportunities at NICHD come with the recognition that thoughtful prioritization and careful stewardship are essential.  NICHD has implemented data-driven approaches to portfolio analysis, program evaluation, and performance assessment. This will help the Institute make strategic funding choices, focusing on areas that hold the most promise to improve the health of children, pregnant women, individuals with disabilities, families, and communities.  Through a visioning process that has occurred over the past several years, NICHD has identified scientific research priorities that have been shared with the research community and the public.  NICHD will use these priorities to identify key areas for continued support. Fiscal Year2019: Reproductive Health, Pregnancy, and Perinatology
The program in reproductive health, pregnancy, and perinatology supports basic, clinical, and translational research on gynecologic disorders, fertility and infertility, pregnancy, and newborn care.  NICHD manages a broad research portfolio to understand, treat, and prevent common, painful, and costly reproductive health conditions, including uterine fibroids, vulvodynia, pelvic floor disorders, and endometriosis.  For example, scientists recently compared two minimally invasive uterine fibroid procedures to assess their advantages and disadvantages from a patient perspective.  Women undergoing one procedure reported experiencing more post-procedure pain, using more prescription medications, and having longer total recovery times.  In addition, the other procedure had a shorter treatment time, often requiring only one visit.  
Millions of couples across the United States have difficulty conceiving or carrying a child, yet only limited information is available to understand the causes of infertility, minimize risk factors, and improve treatment options.  For example, although there has been little research to support their use, tests to predict ovarian reserve (the number of a woman’s remaining eggs before menopause) are routinely offered in many fertility clinics on the assumption that women with a lower ovarian reserve would be less likely to respond to treatment.  However, researchers supported by both NICHD and the National Institute of Environmental Health Sciences (NIEHS) recently found that these tests do not appear to predict the short-term probability of conception among women from 30 to 44 years of age.  
NICHD-funded research is helping to save infants' lives not only in the United States but also around the world.  Recently, NICHD-supported researchers demonstrated that daily doses of beneficial bacteria, or probiotics, reduced the rate of sepsis—a life-threatening infection of the bloodstream—among newborns in India by 40 percent.  The study is the first to show that probiotics therapy can prevent disease on a large scale, which could provide an inexpensive and effective way to reduce serious, widespread infection among newborns in developing countries.  
NICHD supports prevention research to help reduce rates of high-risk pregnancies and preterm birth, as well as the associated lifelong morbidities for mother and child.  Preeclampsia, for example, is a dangerous condition that leads to high blood pressure in pregnant women, and can cause maternal mortality.  It is a major cause of preterm birth, and is associated with long-term risk of heart disease in women.  NICHD-supported scientists visualized and isolated individual cells of four different types in placental tissue from women who had had preterm births or severe preeclampsia, and subsequently compared the RNA molecules that the various cell types produced.  In the placentas from women with preeclampsia, the researchers found abnormal levels of RNA molecules associated with immune function, cell growth, cell movement, hormone response, growth factors, formation of blood vessels, and molecular transport.  These differences provide clues about molecular changes and altered cell functions associated with preeclampsia.  In the future, developing new tests for these changes might help identify pregnant women who are at greater risk for this serious condition.  
Child Health
Research on child health explores basic biological processes that control healthy or atypical development, translational research from the bench to the bedside, behavioral and social science research, and clinical studies in pediatric pharmacology, infectious diseases, nutrition, endocrinology, trauma and critical illness, and other aspects of pediatric medicine.  
NICHD’s basic research portfolio on developmental biology has led to a better understanding of normal embryonic development, as well as mechanisms that underlie causes of structural and functional birth defects.  For example, 22q11.2 deletion syndrome is a rare disorder that occurs when a small portion of chromosome 22 is missing.  Individuals with 22q11.2 deletion syndrome may experience a variety of symptoms, including intellectual disability, psychiatric disorders, and defects in the kidney and urinary tract systems.  Scientists studied the genetic makeup of over 2,000 patients with kidney and urinary tract anomalies, compared to over 22,000 control subjects.  The researchers found a particular gene that was missing.  The researchers then used zebrafish and mouse models to show how this gene plays an important role in urinary tract development, pinpointing dysfunctional processes and ultimately paving the way for new treatments that may benefit both patients with 22q11.2 syndrome and other kidney conditions.  
NICHD supports and conducts domestic and international research related to the epidemiology, diagnosis, clinical manifestations, pathogenesis, transmission, treatment, and prevention of HIV infection, its complications, and other significant infectious diseases in infants, children, adolescents, and pregnant and non-pregnant women.  Based on NICHD’s initial work, current treatment regimens have all but eliminated HIV transmission from women to their offspring in the United States.  However, children and youth who are infected must still take medications daily to control the virus.  Many in this group have now reached adolescence or young adulthood and are transitioning into adult care.  Researchers studied over 1,400 youth at different ages (7-12 years old, 13-17 years old, and 18-30 years old) who were infected with HIV at birth, measuring the participants’ immune systems and amount of virus in their bodies.  Over the following five-year period, the participants’ immune systems declined, amount of viral load increased, and they became sicker.  These findings suggest that healthcare providers need new ways to provide better, continuous care for these young people as they become young adults.  
Because children and infants differ physiologically from adults, medications developed and tested in adults often work differently in children.  For example, health care providers often use combined antibiotics, such as piperacillin-tazobactam, to treat hospital-acquired severe infections in newborns.  This combination is relatively safe in adults, but its effects on infants are unclear.  Measuring the level of antibiotics in the blood provides information on exposure and clearance of the antibiotic from the baby.  This is essential to determine the medication’s relative safety.  However, the small circulating blood volume in a baby makes measuring these levels difficult.  Researchers examined data from over 700 infants who received piperacillin-tazobactam while hospitalized, used a mathematical model to simulate how the antibiotics were processed by the infants, and examined hospital medical records for adverse reactions.  Their findings supported the safety of these antibiotics for infants.
NICHD's child health program also supports research on child maltreatment and associated interventions.  Child maltreatment may have lifelong effects, but removal from the abusive environment may also have negative effects.  Researchers compared a home-visit program that videotaped parent-child interactions, reviewed the footage, and coached parents to become more sensitive to their child’s social and emotional cues, with a telephone-based service and packets of information.  Parents who received the video intervention scored higher on measures of engagement and sensitivity, compared to parents who received the telephone-based service.  Foster care placements also were lower by more than double among parents who received the home-based intervention.  
Training and career development efforts are crucial for sustaining the child health research workforce.  NICHD brings young scientists into pediatric research, including physician-scientists, behavioral and social science researchers, and basic scientists, through both individual and institutional training programs.  In addition, loan repayment programs for pediatric research are an important mechanism for retaining clinical scientists in research careers.  NICHD’s efforts to support science training begin early in the career pipeline, including programs to enhance developmental biology research training for undergraduates.  Former postdoctoral trainees from NICHD’s pediatrics training programs are now researching ways to help children with learning disabilities, identify genetic causes of specific rare birth defects, and improve treatment for preterm babies.
Intellectual and Developmental Disabilities
Part of NICHD’s legislative mandate is to encourage investigations of human development throughout the lifespan, with an emphasis on understanding intellectual and developmental disabilities (IDDs).  The program on IDDs supports research and research training aimed at preventing and ameliorating common and rare neuromuscular and neurodevelopmental disorders, such as Down syndrome, Fragile X syndrome, and Rett syndrome; inborn errors of metabolism; autism spectrum disorders; conditions currently or potentially detectable through newborn screening; and IDDs that have no identified cause that are not associated with a specific syndrome.  
The Eunice Kennedy Shriver Intellectual and Developmental Disabilities Research Centers employ research technologies such as bioinformatics, biostatistics, genomics, proteomics, metabolomics, imaging, and behavioral testing to support a broad range of projects.  The Centers for Collaborative Research in Fragile X, also known as the Fragile X Syndrome Research Centers, support research to improve the diagnosis and treatment of Fragile X syndrome (FXS) by stimulating multidisciplinary and multi-institutional research from the bench to the community.  FXS is the most common inherited form of intellectual disability, occurring in about 1 in 4,000 males and 1 in 8,000 females.  One Fragile X Center conducted a clinical trial of ganaxolone, a compound that has been used to reduce anxiety in animal models and to treat epilepsy and traumatic stress disorders in both adults and children.  The researchers found that children with FXS who had a higher baseline anxiety or lower cognitive abilities showed improvements in attention, hyperactivity, and anxiety while taking ganaxolone, with no serious adverse effects.
Autism spectrum disorder (ASD) is one of the more common IDDs, affecting as many as 1 in 68 children.  NICHD supports a broad portfolio of research on ASD, encompassing research on genetic and other causes, especially including the interaction between genes and environmental exposures; comorbid conditions, including gastrointestinal dysfunction and mental illness; early screening and diagnosis; and developing effective interventions.  An important component of NICHD's portfolio is the NIH Autism Centers of Excellence (ACE) Program, supported by NICHD along with National Institute on Deafness and Other Communication Disorders (NIDCD), NIEHS, National Institute of Mental Health (NIMH), and National Institute of Neurological Disorders and Stroke (NINDS).  The ACE program is designed to build on discoveries from the last 10 years by supporting innovative, multi-disciplinary research that promises to yield interventions and services for people with ASD.  For instance, siblings of children diagnosed with autism spectrum disorder have a higher risk of developing the disorder compared to those in the general population.  Using MRI and a field of computer science called machine learning, ACE researchers have found that structural differences in the brains of 6 or 12-month old infants may help predict the development of autism spectrum disorder by two years of age among infants with a high familial risk.  
The IDD program emphasizes bringing resources, patients, and researchers together.  DS-Connect® is a research registry where people with Down syndrome (DS) and their families can connect with researchers and healthcare providers; express interest in participating in clinical studies on DS, including studies of new medications and other treatments; and take confidential health-related surveys aimed at understanding the health of people with DS across their lifespans.
In searching for causes underlying IDDs, biomedical research has uncovered several diseases that could be related to a decrease in myelin in the brain.  Vital to brain function, myelin is a substance that allows regions of the brain to communicate with each other.  Angelman syndrome results in delays in development, speech impairment, problems with balance, and microcephaly, a condition in which a child’s head is much smaller than expected.  Analyzing brain structure with MRI in a mouse model of Angelman syndrome, researchers found that the overall volume of white matter was decreased, which can lead to microcephaly.  A mouse model of tuberous sclerosis complex (TSC), which affects 1 in 6,000 newborns worldwide, showed that deleting the genes affecting TSC stops the development of oligodendrocytes, the cells that produce myelin in the brain.  Comparing the postmortem brains of individuals who did or did not have DS, researchers found differences in over 1,400 genes; many genes that were less expressed in individuals with DS were involved in the development of oligodendrocytes and production of myelin.
Demography and Behavior
The program in demography and behavior includes NICHD's portfolio on behavioral and social influences on health. Results from an NICHD-supported study of youth aging out of foster care suggest that foster children's experiences vary significantly in the type and number of adverse events that happen to them early in life, and these variations could help predict different pathways for subsequent health, psychosocial, and other outcomes.  Researchers found that youth who had large numbers of adverse events related to their parents or caregivers – such as physical or sexual abuse, neglect, or mental illness of a caregiver – had significantly higher rates of mental health treatment than children without these specific experiences.  In contrast, children who had large numbers of adverse events related to emotional trauma from events in their environment – such as witnessing violence or experiencing a fire or natural disaster – were more likely to report drug and alcohol abuse symptoms and criminal behavior.  Both types of adverse events in childhood were associated with poorer outcomes in adulthood, but the trajectories differed depending on the types of events experienced in childhood.  
Health disparities research cuts across all NICHD's programs, and is a key component of many of the Institute's demographic and behavioral studies.  A recent NICHD-supported study documented disparities in race and family income in the use of early intervention services among toddlers with developmental delays.  
The NICHD’s Learning Disabilities Research Centers support research to identify genetic and neurobiological characteristics of children, adolescents, and adults with learning disabilities; develop and validate classification systems for learning disabilities; expand knowledge about ways to improve comprehension for individuals who struggle with reading; assess the impact of attention-deficit/hyperactivity disorder (ADHD) on reading; and investigate the relationship between executive function skills and learning.  Complementing the Centers, the NICHD’s Learning Disabilities Innovation Hubs focus on understudied research topics that address the causes, symptoms, and treatments of learning disabilities that impact reading, writing, and mathematical reasoning.  Recently, NICHD-supported researchers compared the effects of ADHD treatment alone, intensive reading intervention alone, and a combined treatment for children with both ADHD and reading disability (RD).  The results indicated that children with co-occurring ADHD and RD require disorder-specific treatments, and that combining treatments does not enhance their effectiveness. 
Rehabilitation
Through the National Center for Medical Rehabilitation Research (NCMRR), NICHD fosters research and research training to enhance the health, productivity, independence, and quality of life of people with disabilities at all ages.  This program supports a broad range of research, including efforts to understand the underlying biology of injury and disability, and the body’s mechanisms of recovery and adaptation.  
Rehabilitation research investments are guided by the comprehensive five-year NIH Research Plan on Rehabilitation, developed in 2016.  The plan was developed under the leadership of NCMRR in collaboration with stakeholders across NIH and other Federal agencies, as well as researchers and representatives of individuals with disabilities and practitioners.  The plan identifies six priority areas:
•	Rehabilitation across the lifespan, to ensure that interventions are designed and tested appropriately – for example, including play-based rehabilitation approaches for young children and adaptive physical exercise programs for seniors; 
•	Family and community, to promote rehabilitation from hospital to home, with the full involvement of caregivers;
•	Technology use and development, to take advantage of state of the art technology in fields including computational science, robotics, and prosthetics;
•	Research design and methodology, to improve research approaches and study designs to help researchers generate consistent clinical data from individuals with a variety of underlying conditions;
•	Translational science, to capitalize on advances in fundamental science and take advantage of better understanding of genomic and other cell-based, process-level contributors to plasticity and healing;
•	Building research capacity and infrastructure, to develop the next generation of rehabilitation scientists and support interdisciplinary collaborations.
NCMRR places a special emphasis on translational research to apply gains in fundamental science to creating real-world interventions that can help people with disabilities where they live and work.  Two new technologies that assist in rehabilitation from disabilities, injuries or stroke now have Class II medical device clearance from the FDA.  The first, an upper arm prosthetic interface, uses pattern-recognition technology to strengthen and improve the analysis of electric signals in remaining muscles after amputation; this gives an amputee greater control and movement of the prosthetic limb.  The second, a Virtual Occupational Therapy Assistant software system, helps stroke survivors and others with neurological impairments with daily living tasks, such as cooking, cleaning or shopping, thus helping to reacquaint these patients with once-routine activities.
NCMRR takes a collaborative approach to rehabilitation science, working with other NIH ICs, Federal agencies, the business community, advocates, and other stakeholders.  Recently, researchers supported by NCMRR and Centers of Disease Control and Prevention (CDC) used a large national database funded in part by other HHS agencies to assess whether children seeking mental health care after a mild Traumatic Brain Injury (mTBI) had previous mental health diagnoses, or whether the onset of the disorders was new.  The scientists found that 27 percent of the total number of children in the study had a mental health diagnosis before their injury, and that an mTBI injury was associated with increased use of mental health services in all of the children, whether or not they had a previous diagnosis.</t>
  </si>
  <si>
    <t>The major elements in evaluating proposals include assessments of the significance of the proposed research; approach; innovation; investigators; and environment.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 safeguarding human or animal subjects, and/or (b) protecting against or minimizing any adverse effect on the environment.</t>
  </si>
  <si>
    <t>https://beta.sam.gov/fal/2fd2731ec859405db6e38596c6fa86ee/view</t>
  </si>
  <si>
    <t>Aging Research</t>
  </si>
  <si>
    <t>(Aging)</t>
  </si>
  <si>
    <t>{"list":[{"act":{"description":"Small Business Research and Development Enhancement Act of 1992"},"publicLaw":{"congressCode":"102","number":"564"},"authorizationTypes":{"act":true,"publicLaw":true}},{"act":{"description":"National Institutes Reform Act of 2006"},"publicLaw":{"congressCode":"109","number":"482"},"statute":{"page":"3675","volume":"120"},"authorizationTypes":{"act":true,"statute":true,"publicLaw":true}},{"act":{"description":"Public Health Service Act"},"publicLaw":{"congressCode":"99","number":"158"},"USC":{"title":"42","section":"285"},"authorizationTypes":{"USC":true,"act":true,"publicLaw":true},"usc":{"title":"42","section":"285"}},{"act":{"description":"Public Health Service Act"},"publicLaw":{"congressCode":"78","number":"410"},"USC":{"title":"42","section":"241"},"authorizationTypes":{"USC":true,"act":true,"publicLaw":true},"usc":{"title":"42","section":"241"}},{"act":{"description":"Public Health Service Act"},"publicLaw":{"congressCode":"100","number":"607"},"USC":{"title":"42","section":"288"},"authorizationTypes":{"USC":true,"act":true,"publicLaw":true},"usc":{"title":"42","section":"288"}}]}</t>
  </si>
  <si>
    <t>To encourage biomedical, social, and behavioral research and research training directed toward greater understanding of the aging process and the diseases, special problems, and needs of people as they age. The National Institute on Aging has established programs to pursue these goals.  The Division of Aging Biology emphasizes understanding the basic biological processes of aging.  The Division of Geriatrics and Clinical Gerontology supports research to improve the abilities of health care practitioners to respond to the diseases and other clinical problems of older people.  The Division of Behavioral and Social Research supports research that will lead to greater understanding of the social, cultural, economic and psychological factors that affect both the process of growing old and the place of older people in society. The Division of Neuroscience fosters research concerned with the age-related changes in the nervous system as well as the related sensory, perceptual, and cognitive processes associated with aging and has a special emphasis on Alzheimer's disease. Small Business Innovation Research (SBIR) program: To expand and improve the SBIR program; to increase private sector commercialization of innovations derived from Federal research and development; to increase small business participation in Federal research and development; and to foster and encourage participation of socially and economically disadvantaged small business concerns and women-owned small business concerns in technological innovation.  Small Business Technology Transfer (STTR) program: To stimulate and foster scientific and technological innovation through cooperative research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</si>
  <si>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 xml:space="preserve">Grants: Universities, colleges, medical, dental and nursing schools, schools of public health, laboratories, hospitals, State and local health departments, other public or private institutions (both for-profit and nonprofit), and individuals. National Research Service Award: Individual NRSAs may be made for postdoctoral training to applicants who hold a professional or scientific degree (M.D., Ph.D., D.D.S., D.O., D.V.M., Sc.D., D.Eng., or equivalent domestic or foreign degree) or for predoctoral training to applicants registered for doctoral research training.  Institutional NRSAs may be made for both predoctoral and postdoctoral research training. Predoctoral awardees must have a baccalaureate degree. Applicants must be citizens of the United States or admitted for permanent residency. Individual NRSA awardees must be nominated and sponsored by a public or private nonprofit institution having staff and facilities suitable to the proposed research training.  Nonprofit domestic organizations may apply for the Institutional NRSA.  SBIR grants can be awarded only to domestic small businesses (entities that are independently owned and operated for profit, are not dominant in the field in which research is proposed, and have no more than 500 employees). Primary employment (more than one-half time) of the principal investigator must be with the small business at the time of award and during the conduct of the proposed project.  In both Phase I and Phase II, the research must be performed in the U.S. or its possessions.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To be eligible for funding, a grant application other than a fellowship must be assessed for scientific merit by a scientific review group and receive approval from a national advisory council. Individual funding opportunity announcements published in the NIH Guide provide more detail on eligibility. </t>
  </si>
  <si>
    <t>Any nonprofit or for-profit organization, company, or institution engaged in biomedical research. Students pursuing doctoral research training.</t>
  </si>
  <si>
    <t>{"description":"The grants application process at NIA and NIH has now completed the transition to electronic submission. Details on registration can be found at: http://grants.nih.gov/grants/ElectronicReceipt/index.htm\r\n","isApplicable":true}</t>
  </si>
  <si>
    <t>{"description":"Consultation from institute staff is available for all grant programs. Applicants are encouraged to visit the Internet Web sites of the 27 institutes and centers at the NIH to obtain contact information for program staff. Applicants for multi-project awards are strongly encouraged to consult program staff before applying. Applicants may obtain forms and instructions for application preparation and submission at the following Internet Web site: http://grants.nih.gov/grants/forms.htm  When completed these applications should be submitted electronically. See: http://grants.nih.gov/grants/ElectronicReceipt/index.htm. Applications are reviewed for scientific merit, evaluation of applicant qualifications, adequacy of the research environment, and significance of the proposed problem to be studied.  The application form and instructions for the preparation and submission of applications to the National Research Service Awards Research Training Grants and Fellowships (NRSA) Program, PHS Form 416-1, can be obtained from the following URL (http://grants.nih.gov/grants/funding/416/phs416.htm). Prior to making formal application to the NRSA programs, individual NRSA applicants must be nominated and sponsored by a Federal, public or nonprofit institution having staff and facilities appropriate to the proposed research training program. Information concerning current areas of science being supported by those institutes participating in the NRSA Program at the NIH is available on the individual institute Web sites. A complete list of institutes at NIH is available at: http://www.nih.gov/icd. In addition, information about each institute's NRSA research topics and information about the NRSA Program can be obtained from the Division of Extramural Outreach and Information Resources, (see address above). The NRSA program is subject to the provisions of 45 CFR Part 92 for State and local governments and OMB Circular No. A-110 for nonprofit organizations. The annual NIH Small Business Innovation Research (SBIR)-Small Business Technology Transfer (STTR) Omnibus Solicitation and SBIR-STTR Contract Solicitation may be obtained electronically by accessing the following URL: http://grants1.nih.gov/grants/funding/sbir.htm. The solicitations include application preparation and submission guidelines and instructions, information about review considerations, and Internet hyperlinks to the SBIR-STTR application and/or or contract proposal forms.  Applications to NIH's SBIR-STTR Programs must be submitted electronically through the U.S. Federal Government's Internet Web site, Grants.gov: www.grants.gov. Submission of SBIR-STTR applications through Grants.gov requires pre-registration, which typically takes 2-4 weeks to complete. Information about registration to submit applications through Grants.gov can be found at: http://era.nih.gov/ElectronicReceipt/preparing.htm. Applicants are encouraged to read and refer to the extensive information on electronic submission of grant applications on the NIH Electronic Submission of Grants Applications Internet Web site at: http://era.nih.gov/ElectronicReceipt."}</t>
  </si>
  <si>
    <t>Grants and Institutional NRSAs: Each application receives an initial scientific review by non-NIH scientists and a secondary review by the National Advisory Council on Aging. Individual NRSAs do not receive a secondary review by the National Advisory Council on Aging.  Awards are issued by the NIA to the grantee institution.  All accepted SBIR/STTR applications are evaluated for scientific and technical merit by an appropriate scientific peer review panel and by a national advisory council or board.  All applications receiving a priority score compete for available SBIR/STTR set-aside funds on the basis of scientific and technical merit and commercial potential of the proposed research, program relevance, and program balance among the areas of research.</t>
  </si>
  <si>
    <t>Grants: From 6 to 9 months. National Research Service Awards: From 6 to 9 months. SBIR/STTR: About 7-1/2 months.</t>
  </si>
  <si>
    <t>A principal investigator may question the substantive or procedural aspects of the review of his/her application by communicating with the staff of the Institute.  A formal appeal requires the signature of the appropriate institutional official.</t>
  </si>
  <si>
    <t>Grants: Renewal applications are accepted for most programs.   Most individual NIH postdoctoral fellowship support is for no more than 3 years. Most individual predoctoral support is for no more than five years. Exploratory/developmental grant awards and Small Grant awards may not be renewed.</t>
  </si>
  <si>
    <t>{"awarded":"lump","description":"Grant Awards are usually made annually and usually with project periods not to exceed 5 years in length. National Research Service Awards: Institutional awards may be made for up to 5 years, and individual awards may be made for as many as 3 years.  SBIR: Normally, Phase I awards are for 6 months; normally, Phase II awards are for 2 years.  STTR: Normally, Phase I awards are for 1 year; normally, Phase II awards are for 2 years."}</t>
  </si>
  <si>
    <t>[{"code":"program","isSelected":false},{"code":"cash","isSelected":false},{"code":"progress","isSelected":true,"description":"Grants: Annual progress reports and reports of expenditures are required. National Research Service Awards: Institutional awards require that a statement of appointment for each trainee selected by the Program Director be submitted to the NIA for each year of training. Reports are required after termination of the awards to ascertain compliance with the service and payback provisions for each institutionally selected trainee. Individual awards require reports upon award expiration to determine compliance with the service and payback provisions.\r\n"},{"code":"expenditure","isSelected":true,"description":"Grants: Annual progress reports and reports of expenditures are required. National Research Service Awards: Institutional awards require that a statement of appointment for each trainee selected by the Program Director be submitted to the NIA for each year of training. Reports are required after termination of the awards to ascertain compliance with the service and payback provisions for each institutionally selected trainee. Individual awards require reports upon award expiration to determine compliance with the service and payback provisions.\r\n"},{"code":"performanceMonitoring","isSelected":false}]</t>
  </si>
  <si>
    <t>{"isApplicable":true,"description":"Records must be available for review or audit by appropriate officials of the Federal agency, pass-through entity, and Government Accountability Office (GAO).  In accordance with 45 Code of Federal Regulations, Part 74.26, for-profit (commercial) organizations are subject to audit requirements for a non-Federal audit if, during its fiscal year, it expended $500,000 or more under HHS awards and at least one award is a HHS grant or subgrant.  The regulation incorporates the thresholds and deadlines of OMB Circular No. A-133, but provides for profit organizations with two options for the type of audit that will satisfy the audit requirement: 1.  a financial related audit of the HHS awards in accordance with Government Auditing Standards, or 2. an audit that meets the requirements of OMB Circular No. A-133. In accordance with NIH grants policy, Foreign grantees are subject to the same audit requirements as for-profit (commercial) organizations.  \r\n\r\n"}</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</si>
  <si>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records for the purpose of interview and discussion related to such documents.  The rights of access are not limited to the required retention period, but shall last as long as records are retained.  _x000D_
_x000D_
</t>
  </si>
  <si>
    <t>75-0843-0-1-552;</t>
  </si>
  <si>
    <t xml:space="preserve">(Project Grants) FY 17$1,995,000,000.00; FY 18 est $2,253,600,000.00; FY 19 est $1,995,000,000.00; FY 16$1,596,005,000.00; - Amounts shown are actual/estimated amounts available for research grants including SBIR/STTR, centers, research career awards,  research project grants, and cooperative agreements.(Project Grants (Capacity Building and Complaint Processing, Training)) FY 17$65,575,000.00; FY 18 est $76,000,000.00; FY 19 est $60,000,000.00; - </t>
  </si>
  <si>
    <t>Awards vary in range depending on the particular activity codes. Individual fellowships range from $23,376 to $57,504 and average about $46,000. Research grants have much larger ranges - from $75,000 to several million dollars. Average costs of research grants are around $400,000. All costs are shown on a single year basis. Awards may be for up to five years.</t>
  </si>
  <si>
    <t>Robin A. Barr,Division of Extramural Activities, National Institute on Aging, 7201 Wisconsin Avenue, Room 2C218, Bethesda, MD 20892 Email:&lt; a href='mailto:rb42h@nih.gov'&gt;rb42h@nih.gov&lt;/a&gt;Phone: (301) 402-7715;</t>
  </si>
  <si>
    <t>http://www.nia.nih.gov/</t>
  </si>
  <si>
    <t>Fiscal Year2016: Examples may be selected by accessing the NIH Reporter site: http://projectreporter.nih.gov/reporter.cfm and choosing NIA as the Agency/Institute/CenterFiscal Year2018: Examples may be selected by accessing the NIH Reporter site: http://projectreporter.nih.gov/reporter.cfm and choosing NIA as the Agency/Institute/CenterFiscal Year2017: Examples may be selected by accessing the NIH Reporter site: http://projectreporter.nih.gov/reporter.cfm and choosing NIA as the Agency/Institute/Center</t>
  </si>
  <si>
    <t>The major elements in evaluating proposals include assessments of: the scientific merit and general significance of the proposed study and its objectives; the technical adequacy of the experimental design and approach; the competency of the proposed investigator or group to successfully pursue the project; the adequacy of the available and proposed facilities and resources; the necessity of the budget components requested in relation to the proposed project; and the relevance and importance to announced program objectives.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adequacy and suitability of the facilities and research;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</si>
  <si>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https://beta.sam.gov/fal/f68b326d8b0746569f8685c330813d68/view</t>
  </si>
  <si>
    <t>Vision Research</t>
  </si>
  <si>
    <t>{"list":[{"act":{"description":"Public Health Service Act, as amended, Title III, Part A, Section 301; Health Research Extension Act of 1985, Public Law 99-158, 42 U.S.C. 241; Title IV, Part B, Section 405; 42 U.S.C. 284; Part C, Section 455; 42 U.S.C. 285i; Health Omnibus Programs Extension Act of 1988, Section 487(d); Public Law 100-607, 42 U.S.C. 288(d); Small Business Research and Development Enhancement Act of 1992, Public Law 102-564.\r\n"},"authorizationTypes":{"act":true}}]}</t>
  </si>
  <si>
    <t>To support eye and vision research projects that address the leading causes of blindness and impaired vision in the U.S. These include retinal diseases; corneal diseases; cataract; glaucoma and optic neuropathies; strabismus; amblyopia; and low vision and blindness rehabilitation. To increase understanding of the normal development and function of the visual system in order to better prevent, diagnose, and treat sight-threatening conditions; and, to enhance the rehabilitation, training, and quality of life of individuals who are partially-sighted or blind.  To support a broad program of basic vision research through grants and cooperative agreements; to encourage high quality clinical research, including clinical trials, other epidemiological studies, and health services research; to encourage research training and career development in the sciences related to vision; and to sponsor scientific workshops in high priority research areas to encourage exchange of information among scientists.  Small Business Innovation Research (SBIR) program: To increase private sector commercialization of innovations derived from Federal research and development; to encourage small business participation in Federal research and development; and to foster and encourage participation of socially and economically disadvantaged small business concerns and women-owned small business concerns in technological innovation.  Small Business Technology Transfer (STTR) program: To stimulate and foster scientific and technological innovation through cooperative research development carried out between small business concerns and research institutions; to foster technology transfer between small business concerns and research institutions; to increase private sector commercialization of innovations derived from Federal research and development; and to foster and encourage participation of socially and economically disadvantaged small business concerns and women-owned small business concerns in technological innovation.</t>
  </si>
  <si>
    <t>Public/State-controlled institutions of higher education, private institutions of higher education, Hispanic-serving institutions, Historically Black Colleges and Universities, tribally-controlled colleges and universities, Alaska Native- and Native Hawaiian-serving Institutions, nonprofits with or without 501(c)(3) IRS status, Small Businesses, for-profit organizations, federal institutions, and State and local units of government are eligible to make application for research grants, cooperative agreements, and career development awards. Foreign institutions may apply for research grants and cooperative agreements only.  The grantee institution must agree to administer the grant in accordance with prevailing regulations and policies. Candidates for the Mentored Clinical Scientist Development  and Mentored-Patient Oriented Research Career Awards are restricted to those holding health professional degrees in the clinical sciences (M.D., O.D., D.D.S., D.V.M., or equivalent).  Individual and institutional NRSAs are provided for predoctoral and postdoctoral research training. Individual postdoctoral NRSAs may be made for applicants who hold a professional or scientific degree (M.D., Ph.D., O.D., D.D.S., D.V.M., Sc.D., D.Eng., or equivalent degree).  Predoctoral awardees must have completed the baccalaureate degree.  All awardees must be citizens of the United States, or have been admitted to the U.S. for permanent residence prior to award. Individual NRSA awardees must be nominated and sponsored by a Federal, public or private nonprofit institution having staff and facilities suitable to the proposed research training.  Federal and for-profit organizations, and State and local governments may not apply for an institutional NRSA.  Refer to the NIH Program Guidelines on NRSAs for further information.  The Small Business Innovation grants: SBIRs can be awarded only to domestic small businesses (entities that are independently owned and operated for profit, are not dominant in the field in which research is proposed, and have not more than 500 employees).  Primary employment (more than one-half time) of the Principal Investigator must be with the small business at the time of the award and during the conduct of the proposed project. The research during both Phase I and Phase II must be performed in the U.S. or its possessions.  STTR grants can be awarded only to domestic small business concerns (entities that are independently owned and operated for profit, are not dominant in the field in which research is proposed and have no more than 500 employees) which "partner" with a research institution in cooperative research and development.  At least 40 percent of the project is to be performed by the small business concern and at least 30 percent by the research institution.  In both Phase I and Phase II, the research must be performed in the U.S. and its possessions.  Individuals applying for the NIH Loan Repayment Programs must be engaged in patient oriented research and be trained in a medical subspecialty as defined under Section 206 of Public Law 106-505.  These individuals must be U.S. citizens, U.S. citizen nationals, or lawfully admitted for permanent residence in the U.S.; have a student loan debt which equals or exceeds 20 percent of their university compensation; have no Federal judgment lien against their property arising from a Federal debt; and owe no obligation of health professional service to the Federal government, a State, or other entity unless deferrals are granted during the length of their Loan Repayment Program service obligation.</t>
  </si>
  <si>
    <t>{"description":"(1) Research grants and cooperative agreements: Applications for research involving the use of human subjects must include documentation that all key personnel have received training in human subject protection. Applicants may provide additional documentation to establish the scientific and technical merit and the programmatic relevance of the application. (2) Individual NRSA applications: The applicant's academic record, research experience, institutional sponsorship, and the proposed area and plan of training must be included. (3) Institutional NRSA application: The applicant institution must discuss the objectives, methodology and resources for the research training program; the qualifications and experience of staff; the criteria to be used in selecting individuals for an appointment; and a budget and justification for the grant funds requested.  Costs will be determined in accordance with the appropriate OMB Circular or with HHS Regulations 45 CFR, Part 75. (4) For SBIR and STTR grants, the small business concern must present a research plan that has potential for commercialization and furnish evidence that scientific competence, experimental methods, facilities, equipment, and funds requested are appropriate to carry out the plan.  Loan Repayment Program applicants must provide certification of loan status, loan data verification, and an institutional supporting statement.","isApplicable":true}</t>
  </si>
  <si>
    <t>{"environmentalImpact":{"reports":[{"isSelected":false,"reportCode":"statement"},{"isSelected":false,"reportCode":"assessment"},{"isSelected":false,"reportCode":"ExecutiveOrder12372"},{"isSelected":true,"reportCode":"otherRequired"}]},"description":"Applicants for core grants, clinical study planning grants, cooperative agreements, small research grants for data analyses, and bioengineering research partnerships should seek preapplication coordination through contact with the National Eye Institute staff. All staff may be contacted at (301) 451-2020. Applicants for planning to submit a research project grant application requesting $500,000 or more in direct costs for any year are required to discuss their eligibility with the NEI staff, at (301) 451-2020. "}</t>
  </si>
  <si>
    <t>{"description":"Standard application forms, as required by 45 CFR 75 and 92, must be used for this program.  Information regarding the application process, access to forms, and information regarding the http//www.Grants.Gov site are available on the NEI web site at http://www.nei.nih.gov. Prior to making formal application to the NRSA programs, individual NRSA applicants must be nominated and sponsored by a federal, public, or nonprofit institution having staff and facilities appropriate to the proposed research program.   NEI specific instructions for preparing applications for Core Grants, Clinical Study Planning Grants, the NEI Translational Program on Therapy for Visual Disorders, and Cooperative Clinical Research Agreements are specified  in the Funding Opportunity Announcements, links to which are available at http://www.nei.nih.gov.  SBIR and STTR Grant Solicitations and SBIR Contract Solicitation may be obtained electronically through the NIH's \"Small Business Funding Opportunities\" home page at http://www.nih.gov/grants/funding/sbir.htm."}</t>
  </si>
  <si>
    <t>Applications are reviewed initially for scientific and technical merit.  A second level review of the programmatic relevance of applications is provided by the National Advisory Eye Council.  Final approval is made by the Director, National Eye Institute.  Formal award notices are transmitted to the appropriate institutional official.</t>
  </si>
  <si>
    <t>Approximately nine months for Research Grants,  Individual Career Development Awards, Clinical Study Planning Grants, cooperative clinical studies or conferences, Core Grants, and NRSA Institutional applications; from six to seven months for NRSA individual applications; and for SBIR, about eight months.</t>
  </si>
  <si>
    <t>A principal investigator may communicate to the staff of the National Eye Institute any concerns regarding the substantive or procedural aspects of the review of an application.</t>
  </si>
  <si>
    <t>Renewals of research grant or cooperative agreement support are by competitive application and review. Individual Career Development Awards, Clinical Study Planning Grants,  NEI Translational Research Program on Therapy for Visual Disorders, and NEI Research Grants for Secondary Data Analysis are non-renewable.</t>
  </si>
  <si>
    <t>{"awarded":"other","description":"Up to five years for research grants and cooperative agreements, Career Development Awards, Core Grants, individual predoctoral NRSAs, and institutional NRSAs.  Up to three years for Academic Research Enhancement Awards and NRSA individual postdoctoral awards. Clinical Study Planning Grants: one year.  SBIR: Normally, Phase I awards are for six months; normally, Phase II awards are for two years.  STTR: Normally, Phase I awards are for one year; normally, Phase II awards are for two years.  Loan Repayment Program Awards are for two years with the opportunity for renewal.","awardedDescription":"A formal notification in the form of a Notice of Grant Award (NoGA) will be provided to the applicant organization. "}</t>
  </si>
  <si>
    <t>Expenditures and other financial records must be retained for three years from the day on which the grantee submits the last expenditure report for the report period.</t>
  </si>
  <si>
    <t>75-0887-0-1-552;</t>
  </si>
  <si>
    <t xml:space="preserve">(Project Grants) FY 17$572,203,845.00; FY 18 est $602,608,017.00; FY 19 est $562,363,947.00; FY 16$554,745,851.00; - </t>
  </si>
  <si>
    <t>Grants and Cooperative Agreements: $13,587 to $4,500,000; $777,643. NRSA (Institutional): $25,240 to $505,935; $162,521. NRSA (Individual): $10,576 to $63,078; $ 45,562. SBIR Phase I: $136,774 to $299,999; $216,691. SBIR Phase II: $171,203 to $1,165,695; $499,120. STTR Phase I: $147,349 to $299,999; $206,034 STTR Phase II: $136,774 to $899,580; $684,190.</t>
  </si>
  <si>
    <t>{"list":[{"fiscalYear":2016,"description":"In FY 2016, the program anticipates supporting 1,295 research grants, including 51 SBIR and STTR awards, and 251 NRSA positions. In FY 2016, the program supported 1312 research grants, including 49 SBIR and STTR awards, and 250 NRSA positions."},{"fiscalYear":2018,"description":"In FY 2018, the program anticipates supporting 1,476 research grants, including 56 SBIR and STTR awards, and 259 NRSA positions."},{"fiscalYear":2019,"description":"In FY 2019, the program anticipates supporting 1,510 research grants, including 59 SBIR and STTR awards, and 259 NRSA positions."}],"isApplicable":true}</t>
  </si>
  <si>
    <t>42 CFR 52; 42 CFR 66; 45 CFR 75; 45 CFR 92. PHS Grants Policy Statement DHHS Publication No. (OASH) 94-50,000 (Rev.) April 1, 1994, and Addendum effective February 15, 1995; "NIH Guide for Grants and Contacts and Supplements." National Eye Institute Guidelines are available on the internet at http://www.nei.nih.gov. Grants will be available under the authority of and administered in accordance with the PHS Grants Policy Statement and Federal regulations at 42 CFR 52 and 42 USC 241; Omnibus Solicitation of the Public Health Service for Small Business Innovation Research (SBIR) Grant and Cooperative Agreement Applications.  Omnibus Solicitation of the National Institutes of Health for Small Business Technology Transfer (STTR) Grant Applications.</t>
  </si>
  <si>
    <t>{"flag":"none","description":"The National Eye Institute encourages applicants to visit its internet site at www.nei.nih.gov. Among the many recent additions to the site is an expanded \"Research Funding\" section which contains all National Eye Institute application guidelines and internet links to relevant NIH information."}</t>
  </si>
  <si>
    <t>Paul Sheehy, Ph.D.National Eye Institute, National Institutes of Health, Department of Health and Human Services, Bethesda, MD 20892 Email:&lt; a href='mailto:paul.sheehy@nih.gov'&gt;paul.sheehy@nih.gov&lt;/a&gt;Phone: (301) 451-2020;Karen Smith6700B Rockledge Dr., Rm. 3446, Bethesda, MD 20892 Email:&lt; a href='mailto:kyr@nei.nih.gov'&gt;kyr@nei.nih.gov&lt;/a&gt;Phone: (301) 451-2020;</t>
  </si>
  <si>
    <t>http://www.nei.nih.gov</t>
  </si>
  <si>
    <t>The major elements in the initial scientific and technical review of most applications include an assessment of significance, approach, innovation, investigator training and experience, and the scientific environment.  In addition to these criteria, in accordance with NIH policy, all applications will also be reviewed with respect to the following: the adequacy of plans to include both genders, minorities, and their subgroups as appropriate for the scientific goals of the research; the reasonableness of the proposed budget and duration in relation to the proposed research; and, the adequacy of the proposed protection for humans, animals or the environment, to the extent they may be adversely affected by the project proposed in the application.  A second level review of the programmatic relevance of most applications is provided by the National Advisory Eye Council.  The following criteria will be used in considering the scientific and technical merit of SBIR/STTR Phase I grant applications: (1) The soundness and technical merit of the proposed approach; (2) the qualifications of the proposed principal investigator, supporting staff, and consultants; (3) the technological innovation of the proposed research; (4) the potential of the proposed research for commercial application; (5) the appropriateness of the budget requested; (6) the environment; and (7) where applicable, the adequacy of assurances detailing the proposed means for (a) safeguarding human or animal subjects, and/or (b) protecting against or minimizing any adverse effect on the environment. Phase II grant applications will be reviewed based upon the following criteria: (1) The degree to which the Phase I objectives were met and feasibility demonstrated; (2) the scientific and technical merit of the proposed approach for achieving the Phase II objectives; (3) the qualifications of the proposed principal investigator, supporting staff, and consultants; (4) the technological innovation, originality, or societal importance of the proposed research; (5) the potential of the proposed research for commercial application; (6) the reasonableness of the budget requested for the work proposed; (7) the adequacy and suitability of the facilities and research environment; and (8) where applicable, the adequacy of assurances detailing the proposed means for (a) safeguarding human or animal subjects, and/or (b) protecting against or minimizing any adverse effect on the environment.</t>
  </si>
  <si>
    <t>https://beta.sam.gov/fal/6b2fa6cacc7f4350a5df559cffd5ca3f/view</t>
  </si>
  <si>
    <t>Maternal, Infant and Early Childhood Home Visiting Grant Program</t>
  </si>
  <si>
    <t>{"list":[{"act":{"description":"Social Security Act, Title V, § 511(c) (42 U.S.C. § 711(c)), as amended by the Bipartisan Budget Act of 2018 (P.L.115-123), Title VI, Subtitle A."},"authorizationTypes":{"act":true}}]}</t>
  </si>
  <si>
    <t>The goals of the Maternal, Infant, and Early Childhood Home Visiting Program (MIECHV Program) are to: (1) strengthen and improve the programs and activities carried out under Title V of the Social Security Act; (2) improve coordination of services for at-risk communities; and (3) identify and provide comprehensive services to improve outcomes for eligible families who reside in at-risk communities. The MIECHV Program was created to support voluntary, evidence-based home visiting services for at-risk pregnant women and parents with young children up to kindergarten entry. The MIECHV Program builds upon decades of scientific research that shows home visits conducted by a nurse, social worker, early childhood educator, or other trained professional during pregnancy and in the first years of a child’s life improves the lives of children and families. Home visiting helps prevent child abuse and neglect, supports positive parenting, improves maternal and child health, and promotes child development and school readiness. 
The investment provides coordinated and comprehensive high-quality voluntary, evidence-based home visiting services with a national reach. The MIECHV Program plays a crucial role in building high-quality, comprehensive statewide early childhood systems to support pregnant women, parents and caregivers, and children from birth to kindergarten entry and ultimately, to improve health and development outcomes.</t>
  </si>
  <si>
    <t>Eligible entities include those currently funded under the MIECHV Program: 47 states, 3 nonprofit organizations serving Florida, North Dakota, and Wyoming, and 6 territories and jurisdictions serving District of Columbia, Puerto Rico, Guam, the U.S. Virgin Islands, the Commonwealth of the Northern Mariana Islands, and American Samoa.
For those states that have elected not to participate in MIECHV, nonprofit organizations with an established record of providing early childhood home visiting programs or initiatives in a state or several states are eligible to apply to carry out programs in those states.</t>
  </si>
  <si>
    <t xml:space="preserve">As directed in statute, awardees must give priority in providing services under the MIECHV program to the following: _x000D_
•	Eligible families who reside in communities in need of such services, as identified in the statewide needs assessment required under subsection 511(b)(1)(A); _x000D_
•	Low-income eligible families; _x000D_
•	Eligible families with pregnant women who have not attained age 21; _x000D_
•	Eligible families that have a history of child abuse or neglect or have had interactions with child welfare services; _x000D_
•	Eligible families that have a history of substance abuse or need substance abuse treatment; _x000D_
•	Eligible families that have users of tobacco products in the home; _x000D_
•	Eligible families that are or have children with low student achievement; _x000D_
•	Eligible families with children with developmental delays or disabilities; and _x000D_
•	Eligible families that include individuals who are serving or formerly served in the Armed Forces, including such families that have members of the Armed Forces who have had multiple deployments outside of the United States. </t>
  </si>
  <si>
    <t>{"description":"Applicants should review the individual HRSA funding opportunity guidance issued under this CFDA program for any required proof or certifications of education and/or training which must be submitted prior to or simultaneous with submission of an application package. OMB Circular No. A-87 applies to this program. 2 CFR 200, Subpart E - Cost Principles applies to this program.","isApplicable":true}</t>
  </si>
  <si>
    <t>{"description":"HRSA requires all applicants to apply electronically through Grants.gov"}</t>
  </si>
  <si>
    <t>All applications for this funding will be reviewed internally by grants management officials (business and financial review) and program staff (technical review) for eligibility, completeness, accuracy, and compliance with the requirements outlined in the funding opportunity guidance.</t>
  </si>
  <si>
    <t>Formula funds are awarded on an annual basis</t>
  </si>
  <si>
    <t>{"types":{"moe":true,"formula":true,"matching":false},"formula":{"title":"","chapter":"","part":"","subPart":"","publicLaw":"","description":""},"matching":{"description":""},"moe":{"description":"This program has maintenance of effort (MOE) requirements. Per Social Security Act, Title V, §511(f), awardees must supplement, and not supplant, funds from other sources for early childhood home visitation programs or initiatives. Awardees may demonstrate compliance by maintaining non-federal funding (state general funds) for evidence-based home visiting and home visiting initiatives, expended for activities proposed in application submissions, at a level which is not less than expenditures for such activities as of the most recently completed state fiscal year. Nonprofit awardees must agree to take all steps reasonably available for this purpose and should provide appropriate documentation from the state supporting its accomplishment of the maintenance of effort/non-supplantation requirement. The baseline for maintenance of effort is the state fiscal year prior to the fiscal year during which an application is submitted. For purposes of maintenance of effort/non-supplantation in the MIECHV Program, home visiting is defined as an evidence-based program implemented in response to findings from the most current statewide needs assessment that includes home visiting as a primary service delivery strategy, and is offered on a voluntary basis to pregnant women or caregivers of children birth to kindergarten entry. Awardees may NOT consider any Title V funding used for evidence-based home visiting as part of the maintenance of effort demonstration."}}</t>
  </si>
  <si>
    <t>{"awarded":"other","description":"Funds awarded to a recipient for a federal fiscal year shall remain available for expenditure by the recipient through the end of the second succeeding federal fiscal year after award. Grant funds that have not been obligated for expenditure by the recipient during the period of availability for use by the recipient will be de-obligated. FY 2018 funds must be obligated prior to September 30, 2020, and liquidated by December 31, 2020. See the following for information on how assistance is awarded/released: Applicant organizations must obtain a valid DUNS number and provide that number in their application. Each applicant must also register with the System for Award Management (SAM) and continue to maintain active SAM registration with current information at all times during which it has an active federal award or an application or plan under consideration by an agency (unless the applicant is an individual or federal agency that is exempted from those requirements under 2 CFR 25.110(b) or (c), or has an exception approved by the agency under 2 CFR 25.110(d)).\n\nHRSA may not make an award to an applicant until the applicant has complied with all applicable DUNS and SAM requirements and, if an applicant has not fully complied with the requirements by the time HRSA is ready to make an award, HRSA may determine that the applicant is not qualified to receive an award and use that determination as the basis for making an award to another applicant. \n\nThe Grants.gov registration process requires information in three separate systems: \nDun and Bradstreet (http://fedgov.dnb.com/webform/pages/CCRSearch.jsp) \nSystem for Award Management (SAM) (https://www.sam.gov) \nGrants.gov (http://www.grants.gov/).","awardedDescription":"Applicant organizations must obtain a valid DUNS number and provide that number in their application.  Each applicant must also register with the System for Award Management (SAM) and continue to maintain active SAM registration with current information at all times during which it has an active federal award or an application or plan under consideration by an agency (unless the applicant is an individual or federal agency that is exempted from those requirements under 2 CFR 25.110(b) or (c), or has an exception approved by the agency under 2 CFR 25.110(d)).\r\n\r\nHRSA may not make an award to an applicant until the applicant has complied with all applicable DUNS and SAM requirements and, if an applicant has not fully complied with the requirements by the time HRSA is ready to make an award, HRSA may determine that the applicant is not qualified to receive an award and use that determination as the basis for making an award to another applicant.  \r\n\r\nThe Grants.gov registration process requires information in three separate systems: \r\n      Dun and Bradstreet (http://fedgov.dnb.com/webform/pages/CCRSearch.jsp) \r\n      System for Award Management (SAM) (https://www.sam.gov) \r\n      Grants.gov (http://www.grants.gov/) \r\n"}</t>
  </si>
  <si>
    <t>[{"code":"program","isSelected":true,"description":"HRSA MCHB Discretionary Grant Information System (DGIS) Forms 1, 2, 4, 6, and Products and Publications reports are due within 120 days of the Notice of Award issue date.\n\nThe MIECHV Program recipients must also provide demographic, service utilization, and select clinical indicators, and performance indicators and systems outcomes measures into the Home Visiting Information System (HVIS) accessed through the Electronic Handbooks (EHBs). Quarterly reports are due no later than 60 days after the end of each reporting period. The demographic, service utilization, and select clinical indicators performance report will include: an unduplicated count of enrollees; participant race and ethnicity; socioeconomic data; other demographics; number of households from priority populations; service utilization across all models; among other measures. The performance indicators and systems outcomes performance report will include data collected for the 19 constructs defined by HRSA within the six benchmark. These constructs include: preterm birth, breastfeeding, depression screening, well child visits, postpartum care, tobacco cessation referrals, safe sleep, child injury, child maltreatment, parent-child interaction, early language and literacy activities, developmental screening, behavioral concerns, intimate partner violence screening, primary caregiver education, continuity of insurance coverage, completed depression referrals, completed developmental referrals, and intimate partner violence referrals.\n\nProject period-related performance reports are due within 90 days of the beginning and end of the project period. The reports include financial, performance measure, program, and abstract data, as well as products and publications.\n\nThe Federal Financial Report (SF-425) will be required on an annual basis and timely FFATA reporting is required by the recipient of federal grant funds to the FFATA Sub-award Reporting System. The Federal Financial Report (SF-425) will be required on an annual basis and timely FFATA reporting is required by the recipient of federal grant funds to the FFATA Sub-award Reporting System. Refer to the progress reports section above. Refer to the progress reports section above. Refer to the progress reports section above"},{"code":"cash","isSelected":true,"description":"The Federal Financial Report (SF-425) will be required on an annual basis and timely FFATA reporting is required by the recipient of federal grant funds to the FFATA Sub-award Reporting System."},{"code":"progress","isSelected":true,"description":"Refer to the progress reports section above."},{"code":"expenditure","isSelected":true,"description":"Refer to the progress reports section above."},{"code":"performanceMonitoring","isSelected":true,"description":"Refer to the progress reports section above."}]</t>
  </si>
  <si>
    <t>Awardees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</si>
  <si>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(Formula Grants) FY 17$344,717,896.00; FY 18 est $363,343,165.00; FY 19 est $351,000,000.00; FY 16$344,717,896.00; - (Project Grants) FY 17 FY 18 est $1,375,000.00; FY 19 est $1,300,000.00; - Home Visiting Research Project Grants(Project Grants) FY 17$1,200,000.00; FY 18 est $0.00; FY 19 est $0.00; - </t>
  </si>
  <si>
    <t>Formula (2016): $1,000,000 – $22,201,618_x000D_
Formula (2017): Ceiling amount ranges: $992,000 -- $22,024,005           _x000D_
_x000D_
Competitive (2017): $949,664 --- $3,957,620</t>
  </si>
  <si>
    <t>HRSA awards are subject to the requirements of the HHS Grants Policy Statement (HHS GPS) that are applicable based on recipient type and purpose of award. The HHS GPS is available at http://www.hrsa.gov/grants.</t>
  </si>
  <si>
    <t>{"flag":"appendix","description":"Program Contact: Meseret Bezuneh, M.S.Ed\r\nImplementation Branch Chief\t\r\nDivision of  Home Visiting and Early Childhood Systems\r\nMaternal and Child Health Bureau\r\nHealth Resources and Services Administration\r\n5600 Fishers Lane, Room 18N-150\r\nRockville, Maryland  20852\r\nTelephone:  (301) 594-4149\r\nE-mail:  mbezuneh@hrsa.gov"}</t>
  </si>
  <si>
    <t>http://mchb.hrsa.gov/programs/homevisiting</t>
  </si>
  <si>
    <t xml:space="preserve">93.505 Affordable Care Act (ACA) Maternal, Infant, and Early Childhood Home Visiting Program; 93.994 Maternal and Child Health Services Block Grant to the States; 93.615 Maternal, Infant, and Early Childhood Home Visiting Research Programs; 93.110 Maternal and Child Health Federal Consolidated Programs; </t>
  </si>
  <si>
    <t>All applications for this funding will be reviewed internally by grants management officials (business and financial review) and program staff (technical review) for eligibility, completeness, accuracy, and compliance with the requirements outlined in the notice of funding opportunity (NOFO).</t>
  </si>
  <si>
    <t>Sep 08,2015</t>
  </si>
  <si>
    <t>https://beta.sam.gov/fal/442a9cc63995488682b5f0bb1b35a14f/view</t>
  </si>
  <si>
    <t>Tribal Maternal, Infant, and Early Childhood Home Visiting</t>
  </si>
  <si>
    <t xml:space="preserve">Tribal MIECHV, Tribal Home Visiting_x000D_
Tribal Research Center for Early Childhood (TRCEC)_x000D_
</t>
  </si>
  <si>
    <t>{"list":[{"act":{"description":"Section 511(h)(2)(A) of Title V of the Social Security Act, as added by Section 2951 of the Patient Protection and Affordable Care Act (Affordable Care Act) (Pub. L. No. 111-148), as amended by the Bipartisan Budget Act of 2018 (Pub. L. 115-123).\n\nThe authorities for the Tribal Research Center for Early Childhood (TRCEC) are: (1) Maternal, Infant, and Early Childhood Home Visiting (MIECHV) as Section 511(h)(2)(A) of Title V of the Social Security Act, as added by Section 2951 of the Patient Protection and Affordable Care Act (Affordable Care Act) (Pub. L. No. 111-148), as amended by the Bipartisan Budget Act of 2018 (Pub. L. 115-123); (2) section 648 of the Head Start Act, as amended by the Improving Head Start for School Readiness Act of 2007 (42 U.S.C. §9843), and section 649 (42 U.S.C. §9844); and (3) Child Care and Development Block Grant (CCDBG) Implementation Research and Evaluation Planning Grant program as authorized by section 658O(a)(5) of the Child Care and Development Block Grant Act, as amended by Pub. L. No. 113-186, codified at 42 U.S.C. § 9858m(a)(5)."},"authorizationTypes":{"act":true}}]}</t>
  </si>
  <si>
    <t xml:space="preserve">The Tribal Maternal, Infant, and Early Childhood Home Visiting Program (Tribal MIECHV) is administered by The Administration for Children and Families (ACF) Office of Early Childhood Development (ECD) and Office of Child Care (OCC), in collaboration with the Health Resources and Services Administration (HRSA). Assistance is available to eligible Tribes (or consortia of Tribes), Tribal Organizations, and Urban Indian Organizations, to strengthen and improve maternal and child health programs, improve service coordination for at-risk communities, and identify and provide comprehensive evidence-based home visiting services to families who reside in at-risk communities. _x000D_
_x000D_
The goals of the Tribal MIECHV program are to: support the development of happy, healthy, and successful American Indian and Alaska Native (AIAN) children and families through a coordinated home visiting strategy that addresses critical maternal and child health, development, early learning, family support, and child abuse and neglect prevention needs; implement high-quality, culturally-relevant, evidence-based home visiting programs in AIAN communities; expand the evidence base around home visiting interventions with Native populations; and support and strengthen cooperation and coordination and promote linkages among various early childhood programs, resulting in coordinated, comprehensive early childhood systems._x000D_
_x000D_
The ACF, Office of Planning, Research and Evaluation (OPRE),  is administering the TRCEC, which will provide leadership and support to promote excellence in community-based participatory research and evaluation of ACF early childhood initiatives that serve Tribal communities. Settings to be considered include home visiting programs, early care and education center-based programs, home-based and family child care providers, and Head Start and Early Head Start programs.  The TRCEC is expected to: (1) conduct research to identify needs and/or develop effective practices and integrated systems for ACF early childhood initiatives in tribal communities; (2) identify, validate, and/or develop measures of culturally meaningful inputs, implementation processes, and proximal and distal outcomes of those programs; (3) establish peer-learning communities for tribal research on areas of shared priority; (4) provide training and professional development to facilitate interest and competencies in research relevant to early childhood initiatives in tribal communities; and (5) provide forums to increase cultural competence and sensitivity to tribal voices in research and evaluation.  It is expected that the TRCEC will coordinate with any other entities receiving Maternal, Infant and Early Childhood Home Visiting (MIECHV), Office of Head Start (OHS), and Office of Child Care (OCC) funding for related research and evaluation activities._x000D_
</t>
  </si>
  <si>
    <t>Specifically: Only Tribes (or a consortium of Indian Tribes), Tribal Organizations, or Urban Indian Organizations, as defined by Section 4 of the Indian Health Care Improvement Act, Public Law 94-437, are eligible applicants for the Tribal MIECHV Grant Program._x000D_
_x000D_
Only Tribes (or a consortium of Indian Tribes), Tribal Organizations, or Urban Indian Organizations, as defined by Section 4 of the Indian Health Care Improvement Act, Public Law 94-437, are eligible applicants for the Tribal MIECHV Grant Program._x000D_
_x000D_
For the TRCEC, eligibility is open to public and private entities that include state, city, and local governments; public, private, and state-controlled institutions of higher education; private, non-profit organizations with, and without, 501(c)(3) IRS tax status; Native American tribal governments (federally recognized) and Native American tribal organizations; and for-profit organizations that are not sole proprietorship's.</t>
  </si>
  <si>
    <t xml:space="preserve">Eligible families in at-risk AIAN communities include pregnant women, expectant fathers, parents, and primary caregivers of children aged birth through kindergarten entry, including grandparents or other relatives of the child, foster parents who are serving as the child's primary caregiver, and non-custodial parents who have an ongoing relationship with, and at times provide physical care for, the child. Specifically:_x000D_
• Eligible families residing in at-risk American Indian/Alaskan Native communities in need of such services, as identified in a needs assessment;_x000D_
• Low-income eligible families;_x000D_
• Eligible families who are pregnant women under age 21;_x000D_
• Eligible families with a history of child abuse or neglect or have had interactions with child welfare services;_x000D_
• Eligible families with a history of substance abuse or need substance abuse treatment;_x000D_
• Eligible families that have users of tobacco products in the home;_x000D_
• Eligible families that are or have children with low student achievement;_x000D_
• Eligible families with children with developmental delays or disabilities; and_x000D_
• Eligible families who, or that include individuals serving or formerly serving in the Armed Forces, including those with members who have had multiple deployments outside the US._x000D_
_x000D_
Eligible family:_x000D_
• A woman who is pregnant, and the father of the child if available, or_x000D_
• A parent or primary caregiver of the child, including grandparents or other relatives and foster parents serving as the child's primary caregiver from birth until kindergarten entry, including a noncustodial parent with an ongoing relationship with, and at times provides physical care for the child._x000D_
</t>
  </si>
  <si>
    <t>{"description":"Applicants should review the individual ACF funding opportunity announcement issued under this CFDA program for any required proof or certifications of education and/or training which must be submitted prior to or simultaneous with submission of an application package.","isApplicable":true}</t>
  </si>
  <si>
    <t>{"description":"Each application will be screened to determine whether it was received by the closing date and time and whether the requested amount exceeds the award ceiling. Applications that are designated as late or those with requests that exceed the award ceiling will be returned to the applicant with a notation that they were deemed non-responsive and will not be reviewed.\n\nApplications competing for financial assistance will be reviewed and evaluated by objective review panels using the criteria described in the funding opportunity announcement. Each panel is made up of experts with knowledge and experience in the area under review. Generally, review panels are composed of three reviewers and one chairperson.\n\nResults of the competitive objective review are taken into consideration by ACF in the selection of projects for funding; however, objective review scores and rankings are not binding. They are one element in the decision-making process.\n\nApplications recommended for approval that were not funded under the competition because of the lack of available funds, may be held over by ACF and re-considered in a subsequent review cycle if a future competition under the program area is planned. These applications will be held over for a period of up to one year and will be re-competed for funding with all other competing applications in the next available review cycle. For those applications that have been deemed as approved but unfunded, notice will be given of such determination.\n\nAnnouncement of awards and the disposition of applications will be provided to applicants at a later date."}</t>
  </si>
  <si>
    <t>Results of the competitive objective review are taken into consideration by ACF in the selection of projects for funding; however, objective review scores and rankings are not binding and are one element of the decision-making process.
ACF may elect to not fund applicants with management or financial problems that would indicate an inability to successfully complete the proposed project. Applications may be funded in whole or in part. Successful applicants may be funded at an amount lower than that requested. ACF reserves the right to consider a preference to fund organizations serving emerging, unserved, or under-served populations, including those located in pockets of poverty, and to consider the geographic distribution of Federal funds in its funding decisions.
ACF may refuse funding for projects with what it regards as unreasonably high start-up costs for facilities or equipment, or for projects with unreasonably high operating costs. In addition, federal staff will conduct an administrative review of the applications and the results of the competitive review and will make recommendations for funding to the Director, Office of Child Care (OCC).
No grant award will be made under this announcement on the basis of an incomplete application. 
The project period for the TRCEC will be 4 years.  The initial award will be for the first 12-month budget period.  Budget requests for a second through fourth year of funding within the project period should be identified in the current application (on SF-424A), and such requests will be considered in subsequent years on a noncompetitive basis.  Noncompetitive continuation awards are subject to the applicant's eligibility status, the availability of funds, satisfactory progress of the grantee, and a determination that continued funding would be in the best interest of the Federal Government. 
The Federal share of project costs shall not exceed $650,000 for any of the 12-month budget periods, inclusive of indirect costs. The successful grantee will be required to track the federal funds, and their associated activities, separately so that they can accounted for, on an ongoing basis, and attributed to either the Tribal MIECHV, Head Start, and Child Care portions of the project.
Consistent with statutory authority:
Tribal MIECHV funds ($250,000) will be devoted to (a) activities to promote excellence in research and evaluation of MIECHV programs in tribal communities and (b) measurement development activities that will expand the evidence base around home visiting programs for AIAN populations.  
Head Start funds ($250,000) will be devoted to research and evaluation activities to (a) foster continuous improvement in the quality of the Head Start programs and in their effectiveness in enabling participating AIAN children and their families to succeed in school and otherwise, and (b) develop, test, and disseminate new ideas based on existing scientifically valid research for addressing the needs of AIAN children and their families and communities. 
Child Care funds ($150,000) will be devoted to research and evaluation activities to (a) advance the provision of resources to low-income families to find quality child care for their children, and (b) enhance the quality and supply of child care for all families including those who receive no direct assistance under the CCDF.</t>
  </si>
  <si>
    <t>{"flag":"yes","description":"Contact the headquarters or regional office, as appropriate, for application deadlines. ","list":[{"start":"2016-09-29"}]}</t>
  </si>
  <si>
    <t>{"awarded":"other","description":"Tribal MIECHV grants (cooperative agreements) are generally awarded for a 5-year project period. In the first year of the project, grants will be awarded on a competitive basis. Pending successful completion of Year 1 activities, submission of a plan that meets requirements, and approval of this plan, applications will be considered on a noncompetitive continuation basis for Years 2-5 subject to availability of funds, satisfactory progress of the grantee, and a determination that continued funding would be in the best interest of the Federal Government. Grants will be awarded for 12-month budget periods with a 5-year project period. The project period for the TRCEC will be 4 years. Funds awarded to grantees under this program will be made available for expenditure through the end of the second succeeding fiscal year after award.","awardedDescription":"Tribal MIECHV grants (cooperative agreements) are generally awarded for a 5-year project period."}</t>
  </si>
  <si>
    <t>[{"code":"program","isSelected":true,"description":"Grantees under this announcement will be required to submit performance progress and financial reports periodically throughout the project period. The frequency of required reporting is described in each funding opportunity announcement. Instructions on submission of reports electronically will be provided with award documents."},{"code":"cash","isSelected":true,"description":"Federal Financial Report (FFR) - Federal Cash Transaction Reports are required. Progress reports are not applicable. ACF grantees are required to submit the SF-PPR Cover Page. ACF Programs that utilize reporting forms or formats in addition to, or instead of, the SF-PPR have listed the reporting requirements. Grant award documents will inform grantees of the appropriate performance progress report form or format to use. Grantees should consult their award documents to determine the appropriate performance progress report format required under their award. Performance progress reports are due 30 days after the end of the reporting period. Final program performance reports are due 90 days after the close of the project period. The SF-PPR may be found at https://www.acf.hhs.gov/grants. Further instructions will be provided, as necessary, with award terms and conditions that will address specific reporting periods and due dates on an award-by-award basis. Additional information on frequency of reporting is available on the ACF Funding Opportunities web site at https://www.acf.hhs.gov/grants. All expenditure reports will be due on one of the standard due dates by which cash reporting is required to be submitted to PMS OR at the end of a calendar quarter as determined by the Operating Division. As a result, a recipient that receives awards from more than one OPDIV may be subject to more than one approach, but will not be required to change its current means of submission or be subjected to more than eight standard due dates. All affected ACF grantees will be required to submit an SF-425 report as frequently as is required in the terms and conditions of their award using due dates for reports to PMS. Fillable versions of the SF-425 form in Adobe PDF and MS-Excel formats, along with instructions, are available at https://www.acf.hhs.gov/grants."},{"code":"progress","isSelected":true,"description":"ACF grantees are required to submit the SF-PPR Cover Page. ACF Programs that utilize reporting forms or formats in addition to, or instead of, the SF-PPR have listed the reporting requirements.\n\nGrant award documents will inform grantees of the appropriate performance progress report form or format to use. Grantees should consult their award documents to determine the appropriate performance progress report format required under their award. Performance progress reports are due 30 days after the end of the reporting period.\n\nFinal program performance reports are due 90 days after the close of the project period. The SF-PPR may be found at https://www.acf.hhs.gov/grants.\n\nFurther instructions will be provided, as necessary, with award terms and conditions that will address specific reporting periods and due dates on an award-by-award basis. Additional information on frequency of reporting is available on the ACF Funding Opportunities web site at https://www.acf.hhs.gov/grants."},{"code":"expenditure","isSelected":true,"description":"All expenditure reports will be due on one of the standard due dates by which cash reporting is required to be submitted to PMS OR at the end of a calendar quarter as determined by the Operating Division. As a result, a recipient that receives awards from more than one OPDIV may be subject to more than one approach, but will not be required to change its current means of submission or be subjected to more than eight standard due dates.\n\nAll affected ACF grantees will be required to submit an SF-425 report as frequently as is required in the terms and conditions of their award using due dates for reports to PMS. Fillable versions of the SF-425 form in Adobe PDF and MS-Excel formats, along with instructions, are available on the ACF Funding Opportunity website Forms page https://www.acf.hhs.gov/grants. Further instructions will be provided, as necessary, with award terms and conditions that will address specific reporting periods and due dates on an award-by-award basis. Additional information on frequency of reporting is available on the ACF Funding Opportunities web site at https://www.acf.hhs.gov/grants."},{"code":"performanceMonitoring","isSelected":true,"description":"Grantees under the Tribal MIECHV program must collect, analyze, use, and report data on program implementation and improvements for eligible families participating in the program in the legislatively-mandated benchmark areas of: I) improved maternal, newborn, and child health; II) prevention of child injuries, child abuse, neglect, or maltreatment, and reduction of emergency room visits; III) improvements in school readiness and child academic achievement; IV) reductions in crime or domestic violence; V) improvements in family economic self-sufficiency; and VI) improvements in the coordination and referrals for other community resources and supports. Grantees will also collect and report on demographic and service utilization and service capacity, place-based services, family engagement, and staffing data."}]</t>
  </si>
  <si>
    <t xml:space="preserve">(Cooperative Agreements) FY 17$8,870,000.00; FY 18 est $12,000,000.00; FY 19 est $12,000,000.00; - </t>
  </si>
  <si>
    <t xml:space="preserve">The range of funding is $250,000-$895,000 per budget period for Tribal MIECHV grants._x000D_
For the TRCEC, the range of funding is up to $600,000 per budget period and the average is $250,000. </t>
  </si>
  <si>
    <t>{"list":[{"fiscalYear":2016,"description":"It is estimated that 20 grants will be awarded in FY 2016 under a new competition for $8,870,000\r\nIt is estimated the 1 award will be made for the TRCEC under a new competition of which an estimated $250,000 will come from Tibal MIECHV. 19 grants were awarded in FY2016 under the new competition for a total of $8,366,000 and $250,000 of Tribal MIECHV funds were awarded for the TRCEC. "},{"fiscalYear":2017,"description":"In FY2017,19 grants were awarded for $8,870,000.\nOne award was made for the TRCEC in FY2017 for $250,000 and came from Tribal MIECHV."},{"fiscalYear":2018,"description":"It is estimated that $12,000,000 will be awarded in FY2018. "},{"fiscalYear":2019,"description":"It is estimated that $12,000,000 will be awarded in FY2019."}],"isApplicable":true}</t>
  </si>
  <si>
    <t>{"flag":"appendix","description":"Anne Bergan \r\nMary E. Switzer Building\r\n330 C Street, SW, Suite 3014F\r\nWashington, DC 20201\r\n\r\nEmail: anne.bergan@acf.hhs.gov Phone: 202-260-8515 \r\n\r\n"}</t>
  </si>
  <si>
    <t>Anne BerganMary E. Switzer Building_x000D_
330 C Street, SW, Suite 3014F_x000D_
_x000D_
, Washington , DC 20201 Email:&lt; a href='mailto:anne.bergan@acf.hhs.gov'&gt;anne.bergan@acf.hhs.gov&lt;/a&gt;Phone: 202608515;</t>
  </si>
  <si>
    <t xml:space="preserve">93.505 Affordable Care Act (ACA) Maternal, Infant, and Early Childhood Home Visiting Program; 93.508 Affordable Care Act (ACA) Tribal Maternal, Infant, and Early Childhood Home Visiting Program; 93.870 Maternal, Infant and Early Childhood Home Visiting Grant Program; 93.600 Head Start; 93.575 Child Care and Development Block Grant; </t>
  </si>
  <si>
    <t>Nov 08,2015</t>
  </si>
  <si>
    <t>https://beta.sam.gov/fal/a2e171a54aea4033905ec1da2fc53259/view</t>
  </si>
  <si>
    <t>State Grants for Protection and Advocacy Services</t>
  </si>
  <si>
    <t>Protection and Advocacy for Traumatic Brain Injury</t>
  </si>
  <si>
    <t>{"list":[{"act":{"description":"Public Health Service Act, Title XII, Section 1253 as amended by the Children’s Health Act of 2000, sec 1304, PL 106-310, as further amended by the Traumatic Brain Injury Act of 2008, sec 6(b), PL 110-206.Title XII, Section 1253"},"publicLaw":{"number":"110-206."},"authorizationTypes":{"USC":false,"act":true,"statute":false,"publicLaw":true,"executiveOrder":false}}]}</t>
  </si>
  <si>
    <t xml:space="preserve">To make grants to Protection and Advocacy systems as established in each State for the purpose of enabling such systems to provide services to individuals with traumatic brain injury which may include:_x000D_
(1) information, referrals, and advice; (2) individual and family advocacy; (3) legal representation; and (4) specific assistance in self-advocacy._x000D_
</t>
  </si>
  <si>
    <t xml:space="preserve">State Grant Agencies </t>
  </si>
  <si>
    <t>Individuals with disabilities and family members</t>
  </si>
  <si>
    <t>{"description":"Cost will be determined in accordance with 45 CFR 75.  OMB Circular No. A-87 applies to this program."}</t>
  </si>
  <si>
    <t>Formula awards are processed through a payment management system to the State.</t>
  </si>
  <si>
    <t xml:space="preserve">Automatic, under approved application </t>
  </si>
  <si>
    <t>{"types":{"moe":false,"formula":false,"matching":true},"matching":{"requirementFlag":"voluntary","percent":"25","description":"Title I Programs for Individuals with Developmental Disabilities, Public Law 106-402.  Matching Requirements:  Percent:  25%.  Match is only for the Council.  No match is required for Protection Advocacy Traumatic Brain Injury allotments.  "}}</t>
  </si>
  <si>
    <t>{"awarded":"quarterly","description":"The project period is four (4) years. Funding beyond the first year is dependent on the availability of appropriated funds for the “State PATBI Program” in subsequent fiscal years, grantee satisfactory performance, and a decision that continued funding is in the best interest of the Federal Government."}</t>
  </si>
  <si>
    <t>[{"code":"program","isSelected":false},{"code":"cash","isSelected":true,"description":"Yearly SF-425"},{"code":"progress","isSelected":true,"description":"Progress reports due every 6 months "},{"code":"expenditure","isSelected":false},{"code":"performanceMonitoring","isSelected":false}]</t>
  </si>
  <si>
    <t>Grantees are required to maintain grant according records for 4 years after the date they submit the Federal Financial Report (FFR).  If any litigation, claim, negotiation, audit, or other action involving the award has been started before the expiration of the 4-year period, the records shall be retained until completion of the action and resolution of all issues which arise from it, or until the end of the regular 4-year period, whichever is later.</t>
  </si>
  <si>
    <t xml:space="preserve">(Formula Grants) FY 17$3,099,589.00; FY 18 est $4,000,000.00; FY 19 FY 16$3,099,589.00; - </t>
  </si>
  <si>
    <t xml:space="preserve">Range is $20,000 to $145,583; Average is $50,000_x000D_
_x000D_
</t>
  </si>
  <si>
    <t>This program is subject to the provisions of 45 CFR 74 and 92, Grant Administrative Requirements; and Program Regulations in Chapter XIII of Title 45 of the Code of Regulations, Parts 1385 and 1386.</t>
  </si>
  <si>
    <t>{"flag":"none","description":"Central Office: Clare Barnett, Program Specialist, Administration on Community Living, Administration on Intellectual and Developmental Disabilities, Protection and Advocacy for Traumatic Brain Injury, Office of Program Support, 330 C Street, SW, Suite 1130-C, Washington, DC 20201. Telephone: (202) 795-7301; Email: clare.barnett@acl.hhs.gov.\r\nEmail:  clare.barnett@acl.hhs.gov\r\n\r\n"}</t>
  </si>
  <si>
    <t>Yi-Hsin Yan330 C Street, SW 1104-B, Washington, DC 20201 Email:&lt; a href='mailto:Yi-Hsin.Yan@acl.hhs.gov'&gt;Yi-Hsin.Yan@acl.hhs.gov&lt;/a&gt;Phone: 202-795-7474;</t>
  </si>
  <si>
    <t>Oct 24,2015</t>
  </si>
  <si>
    <t>https://beta.sam.gov/fal/eca01939ccc84a56a7f2cda9edca7f7a/view</t>
  </si>
  <si>
    <t>Strengthening the Public Health System in US-affiliated Pacific Islands (Non-PPHF)</t>
  </si>
  <si>
    <t xml:space="preserve">CBA to Strengthen Public Health Infrastructure and Performance in USAPIs (Non-PPHF) _x000D_
</t>
  </si>
  <si>
    <t>{"list":[{"act":{"description":"This program is authorized under sections 307 and 317(k)(2) of the Public Health Service Act [42 USC 242(l) and 247(b)(k)(2), as amended]. In addition, this program is authorized under sections 311 and 1703 of Public Health Service Act [42 USC 243 and 300 u-2, as amended] and Section 4002 of the Patient Protection and Affordable Care Act, Public Law 111-148. "},"publicLaw":{"number":"111-148"},"USC":{"title":"42","section":"242, 247"},"authorizationTypes":{"USC":true,"act":true,"statute":false,"publicLaw":true,"executiveOrder":false},"usc":{"title":"42","section":"242, 247"}}]}</t>
  </si>
  <si>
    <t>{"description":"The applicant must demonstrate 1) nonprofit 501(c)(3) or nonprofit 501(c)(6) IRS status (other than institutions of higher education); 2) a Pacific Islands regional scope of work; and 3) a public health charge or mission. \r\n","isApplicable":true}</t>
  </si>
  <si>
    <t xml:space="preserve">Phase I Review: The eligible application will be initially reviewed for completeness by the CDC Procurement and Grants Office (PGO) staff. The eligible application will then be jointly reviewed for responsiveness by CDC OSTLTS and PGO. Incomplete and/or non-responsive applications that do not meet eligibility criteria will not advance to Phase II review and the applicant will be notified. Phase II Review: An objective review panel will evaluate the complete and responsive application according to the criteria listed in the FOA. The successful applicant will receive a Notice of Award (NoA) from the CDC Procurement and Grants Office. The NoA shall be the only binding, authorizing document between the recipient and CDC. _x000D_
</t>
  </si>
  <si>
    <t>{"flag":"yes","list":[{"start":"2016-07-01"}]}</t>
  </si>
  <si>
    <t xml:space="preserve">Renewals will require a yearly continuation application based upon availability of funds and programmatic compliance. </t>
  </si>
  <si>
    <t>{"awarded":"lump","description":"Financial assistance is available for a 12-month budget period, within the 5-year project period."}</t>
  </si>
  <si>
    <t>[{"code":"program","isSelected":false,"description":""},{"code":"cash","isSelected":false,"description":""},{"code":"progress","isSelected":false,"description":""},{"code":"expenditure","isSelected":true,"description":"Annual financial reporting is required via the Federal Financial Reporting document \r\n"},{"code":"performanceMonitoring","isSelected":true,"description":"Performance Measures (including outcomes)—awardees must report on performance measures for each budget period and update measures as least annually (Annual Performance Report). CDC may require more frequent reporting of performance measures. Performance measure reporting should be limited to the collection and reporting of data. \r\n"}]</t>
  </si>
  <si>
    <t xml:space="preserve">Financial records, supporting documents, statistical records, and all other records pertinent to the program shall be retained for a minimum of 3 years, or until completion and resolution of any audit in process or pending resolution. In all cases records must be retained until resolution of any audit questions. Property records must be retained in accordance with 45 CFR 92.42 _x000D_
</t>
  </si>
  <si>
    <t xml:space="preserve">(Cooperative Agreements) FY 17$2,232,125.00; FY 18 est $2,000,000.00; FY 19 est $2,000,000.00; FY 16$4,498,540.00; - </t>
  </si>
  <si>
    <t>1 award at approximate average award of 2,000,000</t>
  </si>
  <si>
    <t xml:space="preserve">Per Funding Opportunity Announcement CDC-RFA-OT16-1601, and as additionally specified in most current Notice of Award. _x000D_
</t>
  </si>
  <si>
    <t xml:space="preserve">As specified in Funding Opportunity Announce CDC-RFA-OT16-1601, Application Review and Selection Process listed in Section 093 Award Procedure above. _x000D_
</t>
  </si>
  <si>
    <t>Jan 23,2016</t>
  </si>
  <si>
    <t>https://beta.sam.gov/fal/cf05bd205a7c4fe9b88273344cec1e6f/view</t>
  </si>
  <si>
    <t>Assistance for Oral Disease Prevention and Control</t>
  </si>
  <si>
    <t>{"list":[{"act":{"description":"Sections 317 of the Public Health Service Act (as amended) [42 U.S.C. Section 247(b)"},"authorizationTypes":{"USC":false,"act":true,"statute":false,"publicLaw":false,"executiveOrder":false}}]}</t>
  </si>
  <si>
    <t xml:space="preserve">To establish oral health leadership and program guidance, oral health data collection and interpretation, a multi-dimensional delivery system for oral and physical health, and to implement science-based programs (including dental sealants and community water fluoridation) to improve oral and physical health. To strengthen state oral health programs and public health core capacity to reduce inequalities in the oral health of targeted populations. </t>
  </si>
  <si>
    <t xml:space="preserve">Eligible applicants are the official State and territorial health agencies of the United States, the District of Columbia, tribal organizations, the Commonwealth of Puerto Rico, the Virgin Islands, Guam, the Northern Mariana Islands, the Federated States of Micronesia, the Republic of the Marshall Islands, the Republic of Palau, and American Samoa, or their Bona Fide Agents.  For specific funding announcements, eligible applicants may be more limited, for example, State governments, including the District of Columbia, or their Bona Fide Agents. _x000D_
_x000D_
</t>
  </si>
  <si>
    <t>{"description":"Applicants should document the need for assistance, state the objectives of the project, outline the method of operation, describe evaluation procedures, and provide a budget with justification for funds requested. Costs will be determined in accordance with OMB Uniform Guidance: Administrative Requirements, Cost Principles, and Audit Requirements for Federal Awards (2 CFR 200).","isApplicable":true}</t>
  </si>
  <si>
    <t>{"description":"Information on the submission of applications may be obtained from the Grants Management Officer, Grants Management Branch, Office of Financial Resources, Centers for Disease Control and Prevention, 2920 Brandywine Road, Room 3000, Atlanta, GA 30341."}</t>
  </si>
  <si>
    <t>{"awarded":"lump","description":"Assistance is available for a 12-month budget period within project periods ranging from 3 to 5 years. After awards are issued, funds are released in accordance with the payment procedure established by the grantee institution with DHHS, which may be an Electronic Transfer System or a Monthly Cost Request System. "}</t>
  </si>
  <si>
    <t>[{"code":"program","isSelected":true,"description":"Progress reports are required on an annual basis. An annual Federal Financial Report (FFR) is required. Financial status reports are required no later than 90 days after the end of each specified funding period. Final financial status and progress reports are required 90 days after the end of a project. Progress reports are required on an annual basis. "},{"code":"cash","isSelected":false,"description":""},{"code":"progress","isSelected":true,"description":"Progress reports, including progress on performance measures, are required on an annual basis. Final progress report is required 90 days after the end of a project."},{"code":"expenditure","isSelected":true,"description":"Annual Federal Financial Report is required. Final financial report is required 90 days after the end of a project."},{"code":"performanceMonitoring","isSelected":true,"description":"Progress reports, including progress on performance measures, are required on an annual basis. Final progress report is required 90 days after the end of a project."}]</t>
  </si>
  <si>
    <t>(Project Grants (Cooperative Agreements)) FY 17$1,499,447.00; FY 18 est $0.00; FY 19 FY 16$1,499,447.00; - The CFDA to support this program ended in FY18.  No funding for FY18 and FY19.  A new program was announced using a different number.</t>
  </si>
  <si>
    <t>This is a new program no data range or average award available</t>
  </si>
  <si>
    <t>Successful applicants must comply with the administrative requirements outlined in 45 Code of Federal Regulation (CFR) Part 74 or 92, as appropriate.</t>
  </si>
  <si>
    <t>Marcia Parker4770 Buford Hwy, MS F80, Atlanta, GA 30341 Email:&lt; a href='mailto:kuv7@cdc.gov'&gt;kuv7@cdc.gov&lt;/a&gt;Phone: 7704886075;</t>
  </si>
  <si>
    <t xml:space="preserve">Based on the evaluation criteria as published in the funding opportunity announcement posted on </t>
  </si>
  <si>
    <t>Feb 06,2016</t>
  </si>
  <si>
    <t>https://beta.sam.gov/fal/17c9f6fb7b43446c93e75a12517b5c50/view</t>
  </si>
  <si>
    <t>Antimicrobial Resistance Surveillance in Retail Food Specimens</t>
  </si>
  <si>
    <t>NARMS Retail Food Surveillance</t>
  </si>
  <si>
    <t>{"list":[{"act":{"description":"Section 1702(a) [42 U.S.C. 300u-1(a)] and Section 1703(a) and (c) [42 U.S.C. 300u-2(a) and (c)] of the Public Health Service Act, as amended"},"authorizationTypes":{"USC":false,"act":true,"statute":false,"publicLaw":false,"executiveOrder":false}}]}</t>
  </si>
  <si>
    <t xml:space="preserve">The National Antimicrobial Resistance Monitoring System (NARMS) is a U.S. public health surveillance system that tracks antibiotic resistance in enteric bacteria from humans, retail meats, and food animals. When antimicrobial drugs are used in food-producing animals, they can enrich for populations of resistant strains that reach humans via the food supply. The chief goal of the NARMS retail food surveillance program is to improve the detection of and surveillance for antimicrobial resistance among enteric bacteria in raw retail food commodities, particularly fresh retail meat._x000D_
_x000D_
The NARMS program is looking to collaborate with institutions or organizations to enhance and strengthen antibiotic resistance surveillance in retail food specimens. Partnering with the NARMS retail food surveillance program will enable the collection of critical data for FDA policy and regulatory actions including but not limited to pre-approval safety evaluation of new animal antibiotics, determining parameters for the antimicrobial use in veterinary medicine, and the ability to provide information to promote interventions to reduce resistance among foodborne bacteria. This collaboration will address NARMS programmatic needs to implement effective surveillance and response for antibiotic resistance as recommended in the National Strategy for Combating Antibiotic-Resistant Bacteria (CARB). _x000D_
</t>
  </si>
  <si>
    <t>Improving antimicrobial resistance surveillance, food safety, and antimicrobial drug approvals for animals and humans.</t>
  </si>
  <si>
    <t>{"description":"A nonprofit private entity must provide evidence of its nonprofit status. Applicants should review the individual funding opportunity announcement issued under this CFDA program for any required proof of certification which must be submitted prior to or simultaneous with submission of an application.","isApplicable":true}</t>
  </si>
  <si>
    <t>{"description":"To apply, access the announcement through www.grants.gov. Enter the CFDA# and follow the website instructions. Applications submitted after the deadlines will not be accepted for review. The submission deadline will not be extended. Applications which do not conform to the requirements of the grant announcement will not be accepted for review. Applications may only be submitted electronically via www.grants.gov. Any applications submitted via any other means of electronic communication, including facsimile or electronic mail, will not be accepted for review.\r\n\r\nApplicants should review the individual funding opportunity announcement issued under this CFDA program for specific application procedures.\r\n"}</t>
  </si>
  <si>
    <t>Applications will be screened upon receipt. Those that are judged to be ineligible will not be reviewed. Accepted applications will be subject to objective review for technical merit. Applications will be evaluated by an objective review committee composed of experts. Final funding decisions will be determined by the NVPO Office Director; taken into consideration are the recommendations of the review committee; program needs, stated preferences; geographic location. All applicants are notified in writing of actions taken on their applications. A Notice of Award is issued for those applications that are approved and funded._x000D_
_x000D_
Applicants should review the individual funding opportunity announcement issued under this CFDA program to see the specific award procedures that apply.</t>
  </si>
  <si>
    <t>Renewals are permitted as indicated in the published funding opportunity announcement issued under this CFDA program.  Renewal awards may be approved pending availability of funding and evidence of satisfactory progress and compliance.</t>
  </si>
  <si>
    <t>{"awarded":"other","description":"The length of support will depend on the nature of the projects, program relevance and the availability of funds.  Awards are usually made for a 12-month period with recommendation of up to 4 years of additional support.\r\n\r\nApplicants should review the individual funding opportunity announcement issued under this CFDA program to see the specific available length and time that apply.\r\n","awardedDescription":"The Notice of Award (NoA) is the legal document issued to notify grantees that an award has been made and that funds may be requested from the designated HHS payment system or office. A NoA is issued for the initial budget period, if subsequent budget periods are also approved, the NoA will include a reference to those budgetary commitments. Funding for subsequent budget periods are generally provided in annual increments following the annual assessment of the project’s progress. This funding is also contingent on the availability of funds. Funds are made available through the DHHS Payment Management System (PMS).\r\n\r\nCooperative Agreements may not exceed 5 years (subject to the availability of funds).  Necessary instructions for the appropriate type of payment will be issued at the time an award is made.\r\n"}</t>
  </si>
  <si>
    <t>[{"code":"program","isSelected":true,"description":"Program reports are required as stated in the Funding Opportunity Announcement and the Terms and Conditions of award.\r\n\r\nBi-annual Progress Reports must be submitted each year.  A Final Report will be due 90 days after the end of the project period."},{"code":"cash","isSelected":false},{"code":"progress","isSelected":true,"description":"A revised work plan must be submitted each year to indicate any service and/or partnership revisions."},{"code":"expenditure","isSelected":true,"description":"Federal Financial Reporting (FFR) SF425 are required annually and must be submitted via eRA Commons.  Final FFR will be due 90 days after the end of the project period.  The FFR has a dedicated section to report Federal cash receipts and disbursements. For recipients this information must be submitted quarterly directly to the Payment Management System (PMS) using the web-based tool. Quarterly reports are due 30 days following the end of each calendar quarter."},{"code":"performanceMonitoring","isSelected":true,"description":"Performance monitoring is required as stated in the Funding Opportunity Announcement  and the Terms and Conditions of Award.  A final performance report is due 90 days following the end of the project period."}]</t>
  </si>
  <si>
    <t xml:space="preserve">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project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later._x000D_
</t>
  </si>
  <si>
    <t>(Cooperative Agreements) FY 16$2,310,556.00; FY 18 est $2,500,000.00; FY 17 est $2,500,000.00;</t>
  </si>
  <si>
    <t xml:space="preserve">Estimated $2,500,000 available for anticipated 30 awards. </t>
  </si>
  <si>
    <t>Applicants should review the individual Funding Opportunity Announcement issued under this CFDA program to see the specific regulations, guidelines, and/or literature that applies.  HHS Grants Policy Statement is available online:  http://www.hhs.gov/asfr/ogapa/aboutog/hhsgps107.pdf.</t>
  </si>
  <si>
    <t>Patrick McDermott8401 Muirkirk Rd, Laurel, MD 20708 Email:&lt; a href='mailto:patrick.mcdermott@fda.hhs.gov'&gt;patrick.mcdermott@fda.hhs.gov&lt;/a&gt;Phone: 240-402-0891;</t>
  </si>
  <si>
    <t>Applicants should review the individual Funding Opportunity Announcement issued under this CFDA program to see the specific evaluation criteria that applies.</t>
  </si>
  <si>
    <t>https://beta.sam.gov/fal/0ef5e86166ba4ca07ada87fbf2a93ae5/view</t>
  </si>
  <si>
    <t>Autism Collaboration, Accountability, Research, Education, and Support</t>
  </si>
  <si>
    <t>Autism CARES</t>
  </si>
  <si>
    <t>{"list":[{"act":{"description":"Public Health Service Act - Section 399BB Programs under the Combating Autism Act of 2006 as amended by the Combating Autism Reauthorization Act of 2011 (P.L. 112–32) and the Autism CARES Act of 2014 (P.L. 113–157)"},"authorizationTypes":{"act":true}}]}</t>
  </si>
  <si>
    <t xml:space="preserve">This Program supports activities to:_x000D_
•	provide information and education on autism spectrum disorder (ASD) and other developmental disabilities (DD) to increase public awareness;_x000D_
•	promote research into the development and validation of reliable screening tools and interventions for autism spectrum disorder and other developmental disabilities and disseminate information;_x000D_
•	promote early screening of individuals at higher risk for autism spectrum disorder and other developmental disabilities as early as practicable, given evidence-based screening techniques and interventions;_x000D_
•	increase the number of professionals who are able to confirm or rule out a diagnosis of autism spectrum disorder and other developmental disabilities; and_x000D_
•	increase the number of professionals able to provide evidence-based interventions for individuals diagnosed with autism spectrum disorder or other developmental disabilities._x000D_
</t>
  </si>
  <si>
    <t>For training grants: eligible applicants include public or nonprofit agencies, including institutions of higher education.  For research grants: eligible applicants include any public or private nonprofit entity, including research centers or networks.  Faith-based and community-based organizations, Tribes, and tribal organizations are eligible to apply.  Any public or private entity is eligible for other project grants.</t>
  </si>
  <si>
    <t>For training grants: (1) Trainees in the health professions related to MCH; and (2) mothers and children who receive services through training programs. For research grants:  public or private nonprofit entities, including research centers or networks.  For other projects: (1) Public or private agencies, organizations and institutions; and (2) mothers and children, and persons who receive services through the programs.</t>
  </si>
  <si>
    <t xml:space="preserve">From 3 to 6 months. </t>
  </si>
  <si>
    <t>{"awarded":"other","description":"Awards are made on an annual basis for the duration of the grant period, and payments are made through an Electronic Transfer System or Cash Demand System.","awardedDescription":"Grantees draw down funds, as necessary, from the Payment Management System (PMS). PMS is the centralized web based payment system for HHS awards."}</t>
  </si>
  <si>
    <t>[{"code":"program","isSelected":true,"description":"Annual program reports, annual program service reports, and special reports as required."},{"code":"cash","isSelected":false,"description":""},{"code":"progress","isSelected":true,"description":"The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"},{"code":"expenditure","isSelected":false,"description":""},{"code":"performanceMonitoring","isSelected":true,"description":"See the notice of funding opportunity and notice of award for details for required performance monitoring."}]</t>
  </si>
  <si>
    <t>Grantees are required to maintain grant accounting records for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</si>
  <si>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(Project Grants) FY 17$1,598,704.00; FY 18 est $1,600,000.00; FY 19 est $2,000,000.00; FY 16$44,217,073.00; - State ASD and other developmental disabilities program</t>
  </si>
  <si>
    <t>Range of grant amounts: $100,000-$3,000,000.</t>
  </si>
  <si>
    <t>{"list":[{"fiscalYear":2017,"description":"See FY 2016 description."},{"fiscalYear":2016,"description":"The Autism and Other Developmental Disabilities program improves care and outcomes for children and adolescents with autism spectrum disorder (ASD) and other developmental disabilities (DDs) through training, advancing best practices, and service.  The program supports training programs, research, and state systems grants to:\r\n•\tImprove access to early screening, diagnosis and intervention for children with ASD or other DDs;\r\n•\tIncrease the number of professionals able to diagnose ASD and other DDs; \r\n•\tPromote the use of evidence-based interventions for individuals at higher risk for ASD and other DDs as early as possible;\r\n•\tIncrease the number of professionals able to provide evidence-based interventions for individuals diagnosed with ASD or other DDs;\r\n•\tProvide information and education on ASD and other DDs to increase public awareness;\r\n•\tPromote research and information distribution on the development and validation of reliable screening tools and interventions for ASD and other DDs; and\r\n•\tPromote early screening of individuals at higher risk for ASD and other DDs.\r\n\r\nTraining Programs:  The program has two main training components, the Leadership Education in Neurodevelopmental and Other Related Disabilities (LEND) program and the Developmental-Behavioral Pediatrics (DBP) Training program.  From 2011 – 2014, the LEND and DBP programs collectively:\r\n•\tProvided diagnostic evaluations for ASD and other DDs to more than 224,000 children;\r\n•\tProvided training to nearly 16,000 pediatricians, DBP specialists, and other health professionals; and\r\n•\tProvided more than 3,000 continuing education events on early screening, diagnosis, and intervention that reached over 214,000 pediatricians and other health professionals.\r\n\r\nResearch: To improve the health and well-being of children with ASD, HRSA supports five research networks and investigator-initiated autism intervention research projects.  From 2011 – 2014, the research programs collectively:\r\n•\tConducted 57 studies on physical and behavioral health issues related to ASD and other DDs, screening and diagnostic measures, early intervention, and transition to adulthood; \r\n•\tDeveloped 42 new measures and tools, including diagnostic and screening tools and outcome measures that are helping to guide provider practice;\r\n•\tPrepared 209 publications for peer reviewed journals, of which 105 were published, and the remainder were in progress.  HRSA’s autism research helps underserved populations overcome barriers to diagnosis and access needed services.    \r\n\r\nState Systems grants:  The Autism and Other Developmental Disabilities program supports state systems grants to improve access to comprehensive, coordinated health care and related services for children and youth with ASD and other DDs."},{"fiscalYear":2018,"description":"N/A"}],"isApplicable":true}</t>
  </si>
  <si>
    <t>This program is subject to the provisions of 45 CFR Part 75 State, local and tribal governments, institutions of higher education, hospitals, other nonprofit organizations and commercial organizations, as applicable. 42 CFR Part 51a Project Grants for Maternal Child and Health. HRSA awards are subject to the requirements of the HHS Grants Policy Statement (HHS GPS) that are applicable based on recipient type and purpose of award. The HHS GPS is available at http://www.hrsa.gov/grants.</t>
  </si>
  <si>
    <t>Laura Kavanagh, Associate Administrator for Maternal and Child Health5600 Fishers Lane , Rockville , MD 20857 Email:&lt; a href='mailto:LKavanagh@hrsa.gov'&gt;LKavanagh@hrsa.gov&lt;/a&gt;Phone: 3014432170;</t>
  </si>
  <si>
    <t>http://hrsa.gov</t>
  </si>
  <si>
    <t xml:space="preserve">93.926 Healthy Start Initiative; 93.994 Maternal and Child Health Services Block Grant to the States; 93.365 Sickle Cell Treatment Demonstration Program; 93.110 Maternal and Child Health Federal Consolidated Programs; 93.251 Universal Newborn Hearing Screening; </t>
  </si>
  <si>
    <t>Fiscal Year2016: The Health Care Transitions Research Network (HCT-RN) for Youth and Young Adults with Autism Spectrum Disorders (ASD) aims to address the health, family, and social needs of adolescent and young adults on the autism spectrum.  The goals of the HCT-RN are to improve the nation's capacity to foster measurable improvements in the following: 1) life course outcomes for youth and adults on the autism spectrum, 2) the ability of their families to cope effectively with increased caregiving demands, and 3) the capacity of communities to create adequate opportunities for successful lifelong living, learning and working for these individuals and their families._x000D_
_x000D_
The National Interdisciplinary Training Resource Center plays a crucial role in providing technical assistance, building and sustaining partnerships with service systems already serving children with ASD and other developmental disabilities, translating research into evidence-based practice, and utilizing existing and developing new data systems to capture and report project outcomes._x000D_
 The Leadership Education in Neurodevelopmental and Other Related Disabilities (LEND) Program provides interdisciplinary training to enhance the clinical expertise and leadership skills of professionals dedicated to caring for children who have or are at risk of developing neurodevelopmental and other related disabilities including autism._x000D_
_x000D_
The Developmental Behavioral Pediatrics Research Network promotes and coordinates research activities in developmental, behavioral, and psychosocial aspects of pediatric care to improve clinical services and health and related outcomes for children and adolescents with ASD and other developmental disabilities._x000D_
_x000D_
The MCH Research Network on Promoting Healthy Weight among Children with ASD and other Developmental Disabilities (HW-RN) Program provides national leadership in research that furthers scientific understanding of obesity risk factors and facilitates the development of interventions designed to improve the health and well-being of children with ASD and other Developmental Disabilities._x000D_
_x000D_
The Innovation in Care Integration for Children and Youth with ASD and Other Developmental Disabilities Program supports the implementation of innovative, evidence-informed strategies to integrate care at a system-level within a state for children and youth with ASD and other developmental disabilities, with a special emphasis on medically underserved populations (based on poverty, rural geographic location, and/or populations that experience health disparities).Fiscal Year2017: The National Interdisciplinary Training Resource Center plays a crucial role in providing technical assistance, building and sustaining partnerships with service systems already serving children with ASD and other developmental disabilities, translating research into evidence-based practice, and utilizing existing and developing new data systems to capture and report project outcomes._x000D_
_x000D_
The Autism Transitions Research Project (ATRP) supports the implementation and completion of programmatic research studies that examine factors associated with healthy life transitions among adolescents and young adults with ASD who are transitioning to adulthood.  _x000D_
_x000D_
The Autism Longitudinal Data Project supports the implementation and completion of research studies that examine longitudinal data on ASD and other developmental disabilities to study risk factors for these conditions, the effects of various interventions, and trajectories of child development over the life course._x000D_
_x000D_
The Autism Field-Initiated Innovative Research Studies (Autism-FIRST) Program supports research that advances the evidence base on interventions designed to improve the health and wellbeing of children and adolescents with ASD and other developmental disabilities, with a particular focus on addressing barriers to identification, diagnosis, and services among underserved populations. _x000D_
_x000D_
The State Public Health Coordinating Center for Autism supports and assists states and jurisdictions in developing state-wide systems of care to improve the health of infants, children, and adolescents who have or are at risk for developing ASD or other developmental disabilities.Fiscal Year2018: The Developmental-Behavioral Pediatrics (DBP) Training Program enhances the behavioral, psychosocial, and developmental components of pediatric care by supporting DBP fellowship programs to prepare DBP fellows for leadership roles as teachers, investigators, and clinicians and to provide pediatric practitioners, residents, and medical students, with essential biopsychosocial knowledge and clinical expertise.
The Autism Intervention Research Network on Behavioral Health (AIR-B) is a network of researchers seeking to advance evidence-based behavioral treatments for children with Autism Spectrum Disorder (ASD), particularly those in underserved and minority communities.  The network is composed of nine sites across the country.
The Autism Intervention Research Network on Physical Health (AIR-P) improves the physical health and well-being of children and adolescents with ASD and other developmental disabilities.  Through research, guideline development, quality improvement efforts, and dissemination, AIR-P changes care and brings medical treatments to thousands of children and families within and beyond the network.  The network is composed of ten sites across the country</t>
  </si>
  <si>
    <t>General criteria are described in Program Regulations 45 CFR 51, and specific criteria are included in the program guidance materials provided with application kits. Contact Central Office for details</t>
  </si>
  <si>
    <t>Jan 14,2016</t>
  </si>
  <si>
    <t>https://beta.sam.gov/fal/9fc7b9cb2e954d7280450162846bb2ae/view</t>
  </si>
  <si>
    <t>Enhance the Ability of Emergency Medical Services (EMS) to transport patients with highly infectious  diseases (HID)</t>
  </si>
  <si>
    <t>{"list":[{"act":{"description":"Title VI of Division G of the Consolidated and Continuing Appropriations Act, 2015 and section 311 of the Public Health Service Act, as amended."},"authorizationTypes":{"act":true}}]}</t>
  </si>
  <si>
    <t xml:space="preserve">Enhance state and local level emergency medical services operational plans for the management of confirmed or suspected high consequence infection disease, such as Ebola.   </t>
  </si>
  <si>
    <t>The applicant must be a nonprofit organization representing all of the 50 state emergency medical services officials.</t>
  </si>
  <si>
    <t xml:space="preserve">EMS officials and operators at the state and local levels </t>
  </si>
  <si>
    <t>{"flag":"yes","description":"NA","list":[{"start":"2016-07-13"}]}</t>
  </si>
  <si>
    <t>{"awarded":"other","description":"18 months","awardedDescription":"NA"}</t>
  </si>
  <si>
    <t>[{"code":"program","isSelected":true,"description":"Awardees are required to electronically submit an annual program progress report.  "},{"code":"cash","isSelected":true,"description":"Awardees must report cash transaction data using the Federal Financial Report (FFR), SF-425.  Recipients will utilize the SF-425 lines 10.a through 10.c to report cash transaction data to the Division of Payment Management.  The FFR SF-425 (lines 10.a through 10.c) is due to the Payment Management System 30 days after the end of each calendar quarter."},{"code":"progress","isSelected":true,"description":"Awardees are required to electronically submit an annual program progress report.  "},{"code":"expenditure","isSelected":true,"description":"The SF-425 will also be used for reporting of expenditure data to meet ASPR’s semi-annual and annual financial reporting requirement"},{"code":"performanceMonitoring","isSelected":true,"description":"If the total value of your currently active grants, cooperative agreements, and procurement contracts from all Federal awarding agencies exceeds $10,000,000 for any period of time during the period of performance of this Federal award, then you must maintain the currency of information reported to the System for Award Management (SAM) that is made available in the designated integrity and performance system (currently the Federal Awardee Performance and Integrity Information System (FAPIIS)) about civil, criminal, or administrative proceedings described in paragraph 2 of Appendix XII to 2 CFR part 200—Award Term and Condition for Recipient Integrity and Performance Matters. This is a statutory requirement under section 872 of Public Law 110-417, as amended (41 U.S.C. 2313).  As required by section 3010 of Public Law 111-212, all information posted in the designated integrity and performance system on or after April 15, 2011, except past performance reviews required for Federal procurement contracts, will be publicly available. For more information about this reporting requirement related to recipient integrity and performance matters, see Appendix XII to 2 CFR Part 200."}]</t>
  </si>
  <si>
    <t>{"isApplicable":true,"description":"If your organization receives $750,000 or greater of Federal funds, it must undergo an independent audit in accordance with 2 CFR 200/45 CFR part 75, subpart F or regulations and policy effective at the time of the award. "}</t>
  </si>
  <si>
    <t>07-5151-9-0-140;</t>
  </si>
  <si>
    <t xml:space="preserve">(Salaries and Expenses) FY 17$350,000.00; FY 18 est $350,000.00; FY 19 est $350,000.00; FY 16$349,999.00; - </t>
  </si>
  <si>
    <t>$250,000- $350,000</t>
  </si>
  <si>
    <t>{"flag":"none","description":"NA"}</t>
  </si>
  <si>
    <t>Gregg S. Margolis200 C. Street SW, Washington, DC 20201 Email:&lt; a href='mailto:gregg.margolis@hhs.gov'&gt;gregg.margolis@hhs.gov&lt;/a&gt;Phone: 202-690-3830;</t>
  </si>
  <si>
    <t>Applications that successfully proceed through the initial screening (as outlined in the funding opportunity announcement) will be objectively reviewed based upon the review criterial specified in the funding opportunity. Applications selected for funding will be processed and the applicant notified in writing through the issuance of a Notice of Award from the Office of the Assistant Secretary for Preparedness and Response.</t>
  </si>
  <si>
    <t>May 27,2016</t>
  </si>
  <si>
    <t>https://beta.sam.gov/fal/b76b7cdbafe1439d9d9f8d5f4f448601/view</t>
  </si>
  <si>
    <t>Medical Library Assistance</t>
  </si>
  <si>
    <t>{"list":[{"act":{"description":"Public Health Service Act"},"authorizationTypes":{"act":true}},{"act":{"description":"Public Health Service Act"},"authorizationTypes":{"act":true}}]}</t>
  </si>
  <si>
    <t xml:space="preserve">To meet a growing need for investigators trained in biomedical informatics research and data science by training qualified pre- and post-doctoral candidates; to conduct research in biomedical informatics, bioinformatics and related computer, information and data sciences; to facilitate management of electronic health records and clinical research data; to prepare scholarly works in biomedicine and health; to advance biocomputing and bioinformatics through participation in Federal initiatives relating to biomedical informatics, bioinformatics and biomedical computing; and to stimulate and foster scientific and technological innovation through cooperative research development carried out between small business concerns and research institutions, through Small Business Innovation Research (SBIR) and Small Business Technology Transfer (STTR) grants. </t>
  </si>
  <si>
    <t>Any individual(s) with the skills, knowledge, and resources necessary to carry out the proposed research as the project director/principal investigator (PD/PI) is invited to work with his/her organization to develop an application for support. Individuals from underrepresented racial and ethnic groups as well as individuals with disabilities are always encouraged to apply for NIH support. See Beneficiary Eligibility below for further details.</t>
  </si>
  <si>
    <t>Research Grants are available to public or private, domestic or foreign, for profit or not-for-profit institutions or organizations with research capabilities in biomedical informatics, bioinformatics, computer sciences, information sciences, data sciences and related disciplines. Training Grants may be made to nonfederal public and nonprofit private institutions. With the exception of NIH Pathway to Independence awards, trainees must be citizens or non-citizen nationals of the United States or have been lawfully admitted to the United States for permanent residence. Resource grants (Information Resource, Scholarly Works) are open to any U.S. public or private nonprofit institution or organization. SBIR and STTR grants can be awarded only to domestic small businesses (entities that are independently owned and operated for profit, are not dominant in the field in which research is proposed, and have no more than 500 employees). To be eligible for funding, a grant application must be approved for scientific merit and program relevance by a scientific review group and a national advisory council.</t>
  </si>
  <si>
    <t>{"description":"This program is subject to the Uniform Guidelines (2 CFR 200), Subpart E - Cost Principles. These guidelines consolidate all cost principles, audit and administrative requirements for Federal grants and cooperative agreements. 2 CFR 200, Subpart E - Cost Principles applies to this program. ","isApplicable":true}</t>
  </si>
  <si>
    <t>{"description":"2 CFR 200, Uniform Administrative Requirements, Cost Principles, and Audit Requirements for Federal Awards applies to this program. Generally, electronic applications are accepted for Research &amp; Training Grants, SBIR and STTR grants, Resource Grants as well as Fellowship awards. Electronic grant submission of the SF424 (R&amp;R) form is via http://www.grants.gov. For instructions on submitting grants electronically, see http://era.nih.gov/ElectronicReceipt/. These programs are subject to the provisions of 45 CFR Part 75 as applicable.\n\nUpdates on NLM application deadlines and links to available forms can also be\nfound at http://www.nlm.nih.gov/ep/."}</t>
  </si>
  <si>
    <t xml:space="preserve">Research, training, career development and resource applications are evaluated for merit by a committee of scientific experts and for program relevance by the Board of Regents (BOR) of the National Library of Medicine (NLM). If favorably recommended, the applications are considered for funding. An award notice is prepared when it is determined that a grant is to be paid. All accepted SBIR/STTR applications are evaluated for scientific and technical merit by an appropriate scientific peer review panel and by a national advisory council or board. All applications receiving a priority score compete for available SBIR/STTR set-aside funds based on scientific and technical merit and commercial potential of the proposed research, program relevance, and portfolio balance among the areas of research. </t>
  </si>
  <si>
    <t>From 9-10 months after the application deadline.</t>
  </si>
  <si>
    <t>NIH policy allows a principal investigator (PI) to appeal the outcome of a review if procedural errors or factual errors entered into the review of the application. A description of the NIH Peer Review Appeal procedures is available at http://grants.nih.gov/grants/guide/notice-files/NOT-OD-11-064.html. However, differences of scientific opinion that often occur between investigators and reviewers may not be contested through these procedures. In addition, communications from investigators consisting of additional information that was not available to the reviewers are not considered to be appeals. The updated NIH policy on submission of grant applications, including resubmissions, can be found at: http://grants.nih.gov/grants/guide/notice-files/NOT-OD-14-074.html.</t>
  </si>
  <si>
    <t xml:space="preserve">Competing renewal applications follow the same review procedures as new applications; dates for submission are at http://www.nlm.nih.gov/ep/Deadlines.html. NIH also permits the resubmission of an application that has been revised following merit review. Deadlines for resubmissions are listed with other deadlines. Applicants should consult the funding opportunity announcement to find out if renewals are allowed for that grant program. </t>
  </si>
  <si>
    <t>{"awarded":"other","description":"The length of a grant award varies by the type of grant. R01 research grants generally last three or four years. Resource grants, Exploratory/Developmental grants, and Career Transition awards have defined maximum periods that are provided in the funding opportunity announcements. See the following for information on how assistance is awarded/released: A formal notification in the form of a Notice of Award will be provided to the successful applicant organization. ","awardedDescription":"A formal notification in the form of a Notice of Award (NoA) will be provided to the applicant organization."}</t>
  </si>
  <si>
    <t>[{"code":"program","isSelected":false,"description":""},{"code":"cash","isSelected":false,"description":""},{"code":"progress","isSelected":true,"description":"Annual progress reports submitted to NLM outline scientific progress made by the grantee within the intended specific aims and scope outlined in the competing grant application. Mid-year progress reports may be requested by a NLM Program Officer. At the end of a grant, the awardee must file a Final Progress Report, Final Invention statement and final Federal Financial Report. A Federal Financial Report must be filed when requested."},{"code":"expenditure","isSelected":true,"description":"A final Federal Financial Report must be filed at the end of the grant. No performance monitoring is required. "},{"code":"performanceMonitoring","isSelected":false,"description":""}]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</si>
  <si>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All audit requirements for this program are defined in 2 CFR 200, Subpart F - Audit Requirements. "}</t>
  </si>
  <si>
    <t xml:space="preserve">Financial and programmatic grant records must be retained for three (3) years from the day on which the grantee submits the final Federal Financial Report (FFR). The beginning date for record retention purposes is the date of the FFR submission for the competitive segment of the grant. </t>
  </si>
  <si>
    <t>75-0807-0-2-552;</t>
  </si>
  <si>
    <t xml:space="preserve">(Project Grants) FY 17$56,629,037.00; FY 18 est $61,240,485.00; FY 19 est $54,728,283.00; FY 16$42,276,400.00; - </t>
  </si>
  <si>
    <t>$20,000 to $750,000 (range)
$406,540 – average cost for Research Grant (R01)
$97,351 – average cost for Information Resource Grant (G08)
$45,435 - average total cost for Scholarly Works Grant (G13)</t>
  </si>
  <si>
    <t>{"list":[{"fiscalYear":2016,"description":"300 new and continuing applications will be received. 130 new and continuing awards will be made. NLM received over 270 competing applications; of those 229 were reviewed and 47 awards were issued.  NLM funded 101 noncompeting renewal applications. A total of 148 new and continuing awards were issued.  The overall success rate was 13.5%.  "},{"fiscalYear":2017,"description":"320 new and continuing applications will be received. 150 new and continuing awards were issued."},{"fiscalYear":2018,"description":"330 new and continuing applications will be received. 150 new and continuing awards will be made."}],"isApplicable":true}</t>
  </si>
  <si>
    <t>National Library of Medicine Grant Programs are awarded under the Public Health Service Act and the Medical Library Assistance Act. Grants and funding awards are made available under the authority of the Acts as codified under 45 CFR 74 (Uniform Administrative Requirements for Awards and Subawards to Institutions of Higher Education, Hospitals, Other Nonprofit Organizations, and Commercial Organizations; and Certain Grants and Agreements with States, Local Governments, and Indian Tribal Governments and 45 CFR 92 (Uniform Administrative Requirements for Grants and Cooperative Agreements to States and Local Governments); the NIH Grants Policy Statement is available to grantees as a single document governing the NIH/DHHS policy requirements and terms and conditions of NIH/DHHS grant awards. Additional regulations and guidelines are provided in the Omnibus Solicitation of the Public Health Service for Small Business Innovation Research (SBIR - R43, R44) Grant and Cooperative Agreement Applications including the Omnibus Solicitation of the National Institutes of Health for Small Business Technology Transfer (STTR - R41, R42) Grant Applications.</t>
  </si>
  <si>
    <t>Extramural ProgramsExtramural Programs National Library of Medicine, National Institutes of Health, Public Health Service, Department of Health and Human Services, Bethesda, MD 20894. Telephone: (301) 496-4621. Program Contact: Program Officer: Telephone: (301) 594-4882. Grants Management Contact: Grants Management Officer: Telephone: (301) 496-4221. Grant Review Contact: Scientific Review Officer: Telephone: (301) 496-4253. Use the same numbers for FTS. Website: http://www.nlm.nih.gov/ep., Bethesda, Maryland 20892 Phone: (301) 496-4621, Bethesda, MD 20892 Email:&lt; a href='mailto:nlmepinfo@mail.nih.gov'&gt;nlmepinfo@mail.nih.gov&lt;/a&gt;Phone: (301) 496-4621;Alicia Ross6705 Rockledge Drive, Suite 301, Bethesda, MD 20892 Email:&lt; a href='mailto:alicia.ross@nih.gov'&gt;alicia.ross@nih.gov&lt;/a&gt;Phone: 301-594-4934;</t>
  </si>
  <si>
    <t>https://www.nlm.nih.gov/ep/index.html</t>
  </si>
  <si>
    <t>Fiscal Year2016: An ongoing list of NLM-awarded grants may be found at http://www.nlm.nih.gov/ep/Awards2016.html.  An ongoing list of NLM-awarded grants may be found at http://www.nlm.nih/gov/Awards2016.html. Fiscal Year2017: An ongoing list of NLM-awarded grants may be found at http://www.nlm.nih/gov/Awards2017.html. Fiscal Year2018: An ongoing list of NLM-awarded grants may be found at http://www.nlm.nih/gov/Awards2018.html.Fiscal Year2019: No current data available.</t>
  </si>
  <si>
    <t>The standard NIH review criteria, significance, investigator, innovation, approach and environment are used as the basis of merit review. Considerations for final award decisions include level of innovation, program priority, portfolio balance, and availability of funds. For NLM resource grants, review criteria include considerations as to relevance to program objectives; impact on the management and transmission of biomedical knowledge; institutional readiness and resources available to project; expertise of project director and key personnel; scientific or technical merit of project; sustainability of what is deployed, and appropriateness of budget. For Career awards, review criteria include issues pertaining to the suitability of the candidates and their career development plan, research plan, mentors/consultants/collaborators, as well as the environment and institutional commitment to the candidates. For Training awards, review criteria include evidence of soundness in the areas of: Training Program and Environment, Training Program Principal Investigator(s), Preceptors and Mentors, Trainees, and Training Record. Comparative priorities on the above criteria are based on collective judgment of peer reviewers. The following criteria are used in considering the scientific and technical merit of SBIR/STTR Phase I grant applications: (1) The soundness and technical merit of the proposed approach; (2) the qualifications of the proposed principal investigator, supporting staff, and consultants; (3) the scientific, technical, or technological innovation of the proposed research; (4) the potential of the proposed research for commercial application; (5) the appropriateness of the budget requested; (6) the adequacy and suitability of the facilities and research environment; and (7) where applicable, the adequacy of assurances detailing the proposed means for (a) safeguarding human or animal subjects, and/or (b) protecting against or minimizing any adverse effect on the environment. Phase II grant applications are reviewed based upon similar criteria, and on the degree to which the Phase I objectives were met and feasibility demonstrated.</t>
  </si>
  <si>
    <t>https://beta.sam.gov/fal/fbcfb4bbc2684d9eaf67b465d0ebcc99/view</t>
  </si>
  <si>
    <t>The Health Insurance Enforcement and Consumer Protections Grant Program</t>
  </si>
  <si>
    <t>{"list":[{"act":{"description":"Patient Protection and Affordable Care Act (PPACA), Section 1003"},"authorizationTypes":{"USC":false,"act":true,"statute":false,"publicLaw":false,"executiveOrder":false}}]}</t>
  </si>
  <si>
    <t>The Health Insurance Enforcement and Consumer Protections grants will provide a funding source to assist states in implementing and planning several of the federal market reforms and consumer protections under Part A of Title XXVII of the Public Health Service Act. The Health Insurance Enforcement and Consumer Protections grants will provide states with the opportunity to ensure their laws, regulations, and procedures are in line with federal requirements and that states are able to effectively oversee and enforce the PHS Act’s title XXVII Part A provisions with respect to health insurance issuers.</t>
  </si>
  <si>
    <t>The Health Insurance Enforcement and Consumer Protections grant is open to all states that are currently enforcing the ACA market reforms and also for those states who are not currently enforcing the ACA market reforms to assist with their respective transition to an active enforcement role for all the market reforms and consumer protections under Part A of Title XXVII of the Public Health Service Act.</t>
  </si>
  <si>
    <t xml:space="preserve">Grants to States' (including the District of Columbia) for planning and/or implementing the market reforms and consumer protections in Part A of title XXVII of the PHS Act.  </t>
  </si>
  <si>
    <t>{"description":"Grant applications and required forms for this program can be obtained from Grants.gov. CMS requires all applicants to apply electronically through Grants.gov."}</t>
  </si>
  <si>
    <t>{"flag":"yes","description":"A Letter of Intent is mandatory and must be submitted by 5:00 pm Eastern Daylight Time on July 6, 2016. All grant applications must be submitted electronically and be received through http://www.grants.gov by 3:00 pm Eastern Daylight Time on August 15, 2016.","list":[{"start":"2016-06-24","end":"2016-07-25"}]}</t>
  </si>
  <si>
    <t xml:space="preserve">Section 1003 of the ACA provides for funding to be awarded between Fiscal Year 2010 and Fiscal Year 2014. Section 2794(c)(2)(B)  of the Public Health Service Act specifies that if there are any appropriated Rate Review Grant funds that are not fully obligated by the end of FY14, such amounts shall remain available to the Secretary for grants to states for planning and implementing the insurance market reforms and consumer protections under Part A of title XXVII of the PHS Act.  Refer to funding opportunity announcement for additional information on subsequent grants awarded for premium review authorized under Section 1003 of ACA. </t>
  </si>
  <si>
    <t>{"awarded":"other","description":"Grant funding for this funding opportunity announcement will be available through FY 2018. See the following for information on how assistance is awarded/released: Grantees drawdown funds, as necessary, from the Payment Management System (PMS). PMS is the centralized web based payment system for HHS awards. October 31, 2016-October 30, 2018. See the following for information on how assistance is awarded/released: Awards will be created and released by GrantSolutions.","awardedDescription":"Awards will be created and released by GrantSolutions."}</t>
  </si>
  <si>
    <t>[{"code":"program","isSelected":true,"description":"Quarterly, Annual and Final programmatic reports are required in the funding opportunity announcement. The FFR Cash Transaction Reports must be filed within 30 days of the end of each quarter. Failure to submit the report may result in the inability to access grant funds. Go to www.dpm.psc.gov for additional information."},{"code":"cash","isSelected":true,"description":"Submit a quarterly electronic Federal Financial Report (FFR) Cash Transaction Report via the Payment Management System. The report identifies cash expenditures against the authorized funds for the grant."},{"code":"progress","isSelected":true,"description":"Required Quarterly, Annual, and Final Progress Reports. Grantees must provide HHS with information such as, but not limited to, project status, implementation activities initiated, accomplishments, barriers, and lessons learned in order to ensure that funds are used for authorized purposes.  Such performance includes submission of the state’s progress toward the milestones identified in its Work Plan.  HHS reserves the right to restrict funds for activities related to unmet milestones."},{"code":"expenditure","isSelected":true,"description":"Recipients must submit annual expenditures information through submission of a Federal Financial Report (FFR). All recipients are required to report on expenditures at least annually. Since this is a multi-year project, then recipients will be required to report on expenditures every 12 months (on annual Federal Financial Report (FFR or SF-425) and final Federal Financial Report)."},{"code":"performanceMonitoring","isSelected":false,"description":""}]</t>
  </si>
  <si>
    <t>Grantees are required to maintain grant accounting records 3 years after the date they submit the final Federal Financial Report.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</si>
  <si>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17$25,547,052.00; FY 18 est $8,600,000.00; FY 19 Estimate Not Available  FY 15$0.00; FY 16$0.00; - </t>
  </si>
  <si>
    <t>Grantees will receive a minimum of $476,998 as a baseline award amount.</t>
  </si>
  <si>
    <t>Jim Taing200 Independence Avenue, Washington, DC 20201 Email:&lt; a href='mailto:james.taing@cms.hhs.gov'&gt;james.taing@cms.hhs.gov&lt;/a&gt;Phone: 301-492-4182;</t>
  </si>
  <si>
    <t>https://www.cms.gov/CCIIO/Programs-and-Initiatives/Health-Insurance-Market-Reforms/Health_Insurance_Enforcement_and_Consumer_Protections-Grants-.html</t>
  </si>
  <si>
    <t>Mar 04,2016</t>
  </si>
  <si>
    <t>https://beta.sam.gov/fal/9d155f95a5884010ae2101445f8387ee/view</t>
  </si>
  <si>
    <t>High Impact Pilot Awards</t>
  </si>
  <si>
    <t>HIP Awards</t>
  </si>
  <si>
    <t>{"list":[{"act":{"description":"Consolidated Appropriations Act, 2016, Pub. L. No. 114-113, Division H, Title II\r\n\r\n"},"authorizationTypes":{"USC":false,"act":true,"statute":false,"publicLaw":false,"executiveOrder":false}}]}</t>
  </si>
  <si>
    <t>The purpose of these pilots is to advance a scalable process of interoperable exchange of electronic health data using standards that will improve the delivery of how and where health care is delivered, improve patient outcomes, and reduce cost. These pilots will be administered as Cooperative Agreements so as to foster an interactive and collaborative dialogue that stimulates innovation and focuses efforts in a harmonized manner. All awardees will be expected to measure the progress of their pilots and the level of impact towards the advancement of interoperability and produce a final evaluation report that includes lessons learned.</t>
  </si>
  <si>
    <t>The objective of this award is to advance a scalable process of interoperable exchange of electronic health data using standards that will improve the delivery of how and where health care is delivered, improve patient outcomes, and reduce cost. Collaborative groups of multiple stakeholders across different organizations will be considered, as well as encouraged, to support widespread interoperability.</t>
  </si>
  <si>
    <t>As health care delivery impacts everyone, the beneficiary eligibility includes all of the listed groups.</t>
  </si>
  <si>
    <t>{"description":"If applicants intend to apply as a collaborative group, a list of confirmed and potential participants need to be included as part of the application; letters of commitment from confirmed participants will also be required. Applicants must also be able to provide sufficient documentation that show their ability to advance the use of interoperable standards for the electronic exchange of health data in their identified use case, including but not limited to a project plan addressing the SOW from the FOA and proposed timeline, budget proposal on how they would use the award money, existing health IT infrastructure, certification of any current health IT module(s), and list of key personnel, including a CV. ","isApplicable":true}</t>
  </si>
  <si>
    <t>{"description":"Applicants are expected to provide a Funding Opportunity Announcement (FOA) application that address all of the requirements as described in the FOA’s statement of work (SOW). For purposes of encouraging innovation and interoperable cooperation, collaborative groups of different organizations will be considered, as well as encouraged. If this is a collaborative response, applicants should designate a primary applicant who will be the primary organization responsible for all deliverables and reports, including financial reports. A complete list of project partners (both confirmed and potential) should be included in the FOA application; if a partner is confirmed, a letter of commitment should be included.          "}</t>
  </si>
  <si>
    <t>Awarding agency will issue the FOA for a 60-day window. At the end of the 60-day application period, the awarding agency will review all applications over a 30- day window. The award review process will include award review panels comprised of subject matter experts and at least one federal employee. The awarding agency will inform all applicants in writing the status of their application (awarded, not awarded). Applicant awardees will be provided with the terms and conditions of their award, and will commence working with the awarding agency to implement their pilot. If the awardee is a collaborative (primary applicant with subawardees), all awardees will be subject to the terms and conditions of the award; however, the primary awardee will be responsible for all deliverables and reports, including financial reports. The awarding agency will provide oversight of the awards, including but not limited to quarterly reporting. These awards will be issued as Cooperative Agreements and it is the expectation of the awarding agency that the awardees work together in carrying out the activities contemplated in the agreement.</t>
  </si>
  <si>
    <t>{"flag":"yes","list":[{"start":"2016-05-09","end":"2016-07-08"}]}</t>
  </si>
  <si>
    <t xml:space="preserve">Renewals may be available if the applicant is able to successfully show progress towards achieving specified goals. </t>
  </si>
  <si>
    <t>{"awarded":"quarterly","description":"Assistance will be made available for the 12 month period of performance. ","awardedDescription":"Funds will be issued monthly"}</t>
  </si>
  <si>
    <t>[{"code":"program","isSelected":true,"description":"Awardees will be required to submit quarterly progress reports, as well as a program close-out report that should include lessons learned.\r\n\r\n"},{"code":"cash","isSelected":true,"description":"Semi Annual Federal Cash Transaction Reports are required to be submitting to the Office of Procurement and Grants, as well as quarterly cash transaction reports. "},{"code":"progress","isSelected":true,"description":"Awardees will be required to submit quarterly progress reports"},{"code":"expenditure","isSelected":true,"description":"Yes, expenditure reports will be required as a part of awardee’s quarterly progress reports, as well as a final financial and reconciliation report of award expenditures as part of the program close-out report."},{"code":"performanceMonitoring","isSelected":true,"description":"Awardees will be required to submit quarterly progress reports, as well as a program close-out report that should include lessons learned."}]</t>
  </si>
  <si>
    <t>All program-related records are required to be maintained for no less than 3-years following the official close-out date of the program.</t>
  </si>
  <si>
    <t>(Cooperative Agreements) FY 16 FY 17 FY 18</t>
  </si>
  <si>
    <t>There has been $1,250,000 for FFY16-17 for this award. We estimate that we would award no more than four (4) awards total; the award amounts would be no less than $250,000 and may not exceed $500,000 per awardee. The award amount will be determined upon the scope and strength the awardee’s proposal.</t>
  </si>
  <si>
    <t>Proposals will be reviewed by a review panel comprised of no less than one (1) federal employees and subject matter experts (non-federal employees). Each proposal will receive a score based on strength and merit of their proposals, their ability to meet the scope of their proposed projects and the identified outcomes and objectives, and their use case. Selection criteria will include, but not be limited to, meeting the scope of work requirements, addressing an selected priority area, selection of no less than three (3) domains, the use of standards to advance interoperability, their evaluation and measurement plan, estimated cost of their proposal, if the applicants are leveraging partnerships, and other criteria yet to be determined.</t>
  </si>
  <si>
    <t>https://beta.sam.gov/fal/e62f7726ad924e4b8b5500dd12f61ad5/view</t>
  </si>
  <si>
    <t>Standards Exploration Award</t>
  </si>
  <si>
    <t>Standards Exploration Awards</t>
  </si>
  <si>
    <t>{"list":[{"act":{"description":"Consolidated Appropriations Act, 2016, Pub. L. No. 114-113, Division H, Title II"},"authorizationTypes":{"USC":false,"act":true,"statute":false,"publicLaw":false,"executiveOrder":false}}]}</t>
  </si>
  <si>
    <t>The Office of the National Coordinator for Health Information Technology (ONC) is seeking to fund up to four (4) pilot programs that will advance the use of interoperable standards in particular use cases. The purpose of these pilots is advance a scalable process of interoperable exchange of electronic health data using standards that will improve the delivery of how and where health care is delivered, improve patient outcomes, and reduce cost. These pilots will be administered as Cooperative Agreements so as to foster an interactive and collaborative dialogue that stimulates innovation and focuses efforts in a harmonized manner. All awardees will be expected to measure the progress of their pilots and the level of impact towards the advancement of interoperability and produce a final evaluation report that includes lessons learned.</t>
  </si>
  <si>
    <t xml:space="preserve">As health care delivery impacts everyone, the beneficiary eligibility includes all of the listed groups as provided in the reference manual._x000D_
</t>
  </si>
  <si>
    <t>{"description":"Applicants are expected to provide a Funding Opportunity Announcement (FOA) application that address all of the requirements as described in the FOA’s statement of work (SOW). For purposes of encouraging innovation and interoperable cooperation, collaborative groups of different organizations will be considered, as well as encouraged. If this is a collaborative response, applicants should designate a primary applicant who will be the primary organization responsible for all deliverables and reports, including financial reports. A complete list of project partners (both confirmed and potential) should be included in the FOA application; if a partner is confirmed, a letter of commitment should be included.  "}</t>
  </si>
  <si>
    <t>Awarding agency will issue the FOA for a 60-daywindow. At the end of the 60-day application period, the awarding agency will review all applications over a 30-day window. The award review process will include award review panels comprised of subject matter experts and at least one federal employee. The awarding agency will inform all applicants in writing the status of their application (awarded, not awarded). Applicant awardees will be provided with the terms and conditions of their award, and will commence working with the awarding agency to implement their pilot. If the awardee is a collaborative (primary applicant with subawardees), all awardees will be subject to the terms and conditions of the award; however, the primary awardee will be responsible for all deliverables and reports, including financial reports. The awarding agency will provide oversight of the awards, including but not limited to quarterly reporting. These awards will be issued as Cooperative Agreements and it is the expectation of the awarding agency that the awardees work together in carrying out the activities contemplated in the agreement.</t>
  </si>
  <si>
    <t>{"flag":"yes","description":"The FOA will have an open application period of 60 days.\r\nTargeted FOA Release Date: May 9, 2016 \r\nTargeted FOA Application Close Date: July 8, 2016\r\n","list":[{"start":"2016-07-08"}]}</t>
  </si>
  <si>
    <t>{"awarded":"other","description":"Assistance will be made available for the 12 month period of performance.","awardedDescription":"The assistance will be awarded and/or released monthly."}</t>
  </si>
  <si>
    <t>[{"code":"program","isSelected":true,"description":"Awardees will be required to submit quarterly progress reports, as well as a program close-out report that should include lessons learned. "},{"code":"cash","isSelected":true,"description":"Semi Annual Federal Cash Transaction Reports are required to be submitted to the Office of Procurement and Grants, as well as quarterly cash transaction reports."},{"code":"progress","isSelected":true,"description":"Awardees will be required to submit quarterly progress reports."},{"code":"expenditure","isSelected":true,"description":"Yes, expenditure reports will be required as a part of the awardee’s quarterly progress reports, as well as a final financial and reconciliation report of award expenditures as part of the program close-out report."},{"code":"performanceMonitoring","isSelected":true,"description":"Awardees will be required to submit quarterly progress reports, as well as a program close-out report that should include lessons learned."}]</t>
  </si>
  <si>
    <t>(Cooperative Agreements) FY 16 FY 15 FY 18 FY 17</t>
  </si>
  <si>
    <t>There has been $250,000 for FFY16-17 for this award. We estimate that we would award no more than four (4) awards total; the award amounts would be no less than $20,000 and may not exceed $75,000 per awardee. The award amount will be determined upon the scope and strength the awardee’s proposal.</t>
  </si>
  <si>
    <t>45 CFR Part 45</t>
  </si>
  <si>
    <t>Apr 24,2016</t>
  </si>
  <si>
    <t>https://beta.sam.gov/fal/03a6fe9397f74e688b14bb4effc4d7e3/view</t>
  </si>
  <si>
    <t>Grants for Primary Care Training and Enhancement</t>
  </si>
  <si>
    <t>Primary Care Training and Enhancement; PCTE</t>
  </si>
  <si>
    <t>{"list":[{"act":{"description":"Section 747 (a) (b) of the Public Health Service Act"},"authorizationTypes":{"USC":false,"act":true,"statute":false,"publicLaw":false,"executiveOrder":false}}]}</t>
  </si>
  <si>
    <t xml:space="preserve">The overarching purpose of the PCTE program is to strengthen the primary care workforce by supporting enhanced training for future primary care. In FY 2015 and FY 2016, the PCTE program focused on training for transforming health care systems, particularly enhancing the clinical training experience of trainees. The focus of this grant is to produce primary care providers who will be well prepared to practice in and lead transforming health care systems aimed at improving access, quality of care, and cost effectiveness. Activities include: (1) plan, develop, and operate a program that provides training experiences in new competencies, such as providing training relevant to providing care through patient-centered medical homes, developing tools and curricula relevant to patient-centered medical homes, and providing continuing education to primary care providers relevant to patient-centered medical homes; (2) plan, develop and operate a program for the training of physicians who plan to teach in family medicine, general internal medicine, or general pediatrics; (3) plan, develop, and operate a program for the training of physicians or physician assistants teaching in community-based settings; (4) provide need-based financial assistance in the form of traineeships and fellowships to students, residents, practicing physicians or other medical personnel, who are participants in any such program, who plan to work in, teach, or conduct research in family medicine, general internal medicine, general pediatrics, or physician assistant education; or (5) plan, develop and operate joint degree programs to provide interdisciplinary and interprofessional graduate training in public health and other health professions to provide training in environmental health, infectious disease, disease prevention and health promotion, epidemiological studies and injury control._x000D_
_x000D_
In FY 2017, PCTE grantees were given the opportunity to request supplemental funding to be used in training related to Medication Assisted Treatment (MAT).  Recipients were required to meet one of the following program requirements: 1) Integration of opioid use disorder diagnosis, prevention and treatment, emphasizing MAT, into the core curriculum of the medical education program; 2) Faculty training in opioid use disorder diagnosis, prevention and treatment, emphasizing MAT (i.e., train the trainer model); or 3) Enhancement of community-based primary care training sites to provide and train in opioid use disorder diagnosis, prevention and treatment, emphasizing MAT. This may include community preceptor training or technical assistance to initiate or expand MAT services at the primary care training site.for training physician, physician assistant and faculty in Medication-Assisted Treatment in Opioid Use Disorder_x000D_
_x000D_
In FY 2016, the PCTE program also awarded the Academic Units for PCTE program to improve clinical teaching and research in the fields of family medicine, general internal medicine, and general pediatrics. The program supports systems-level research, dissemination, and community of practice to advance primary care training._x000D_
Prior to FY 2015 grants were awarded for the following purposes: (1) Academic Administrative Units in Primary Care-- to establish, maintain, or improve academic administrative units (which may be departments, divisions, or other entities) to provide clinical instruction in family medicine, general internal medicine, general pediatrics, and/or combined internal medicine-pediatrics; (2) Predoctoral Training in Primary Care-- to plan, develop, and operate or participate in programs that teach medical students primary care skills through experiences in family medicine, general internal medicine, general pediatrics, and/or combined internal medicine-pediatrics; (3) Residency Training in Primary Care-- to plan, develop, and operate or participate in approved residency programs in family medicine, general internal medicine, general pediatrics, and/or combine internal medicine-pediatrics; (4) Physician Faculty Development in Primary Care-- to plan, develop, and operate programs (including provision of financial assistance to trainees) that prepare physicians who teach or plan to teach in family medicine, general internal medicine, general pediatrics, and/or combined internal medicine-pediatrics training programs; (5) Physician Assistant Training in Primary Care to plan, develop, and operate or maintain programs that teach physician assistant students and that train individuals who will teach physician assistant students; (6) Interdisciplinary and Interprofessional Joint Graduate Degree -- to plan, develop, and operate joint degree programs to provide interdisciplinary and interprofessional graduate training in public health and other health professions and that teach environmental health, infectious disease control, disease prevention and health promotion, epidemiological studies and/or injury control._x000D_
</t>
  </si>
  <si>
    <t xml:space="preserve">Eligible entities include accredited public or nonprofit private hospitals, schools of allopathic or osteopathic medicine, academically affiliated physician assistant training programs, or a public or nonprofit private entity that the Secretary has determined is capable of carrying out such grants. Federally Recognized Indian Tribal Government and Native American Organizations may apply if they are otherwise eligible. </t>
  </si>
  <si>
    <t>Beneficiaries include physician and physician assistant training programs that train medical students, physician assistant students, medical residents, practicing physician and physician assistants, and physician and physician assistant faculty.</t>
  </si>
  <si>
    <t>{"description":"Applicants should review the individual HRSA Notice of Funding Opportunity issued under this CFDA program for any required proof or certifications which must be submitted with an application package.\r\n","isApplicable":true}</t>
  </si>
  <si>
    <t>{"awarded":"other","description":"This funding opportunity provides support for a 5-year project period. Recipients draw down funds, as necessary, from the Payment Management System (PMS), the centralized web based payment system for HHS awards.","awardedDescription":"Recipients draw 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</si>
  <si>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 "},{"code":"cash","isSelected":true,"description":"A Federal Financial Report (SF-425) is required according to the schedule in HRSA’s Application Guide. "},{"code":"progress","isSelected":true,"description":".A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</si>
  <si>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(Cooperative Agreements) FY 17$4,536,029.00; FY 18 est $4,466,667.00; FY 19 est $0.00; FY 16$4,422,257.00; - Academic Units for Primary Care Training and Enhancement Program(Project Grants) FY 17$0.00; FY 18 est $0.00; FY 19 est $0.00; FY 16$3,482,325.00; - Interdisciplinary and Interprofessional Joint Degree Program(Project Grants) FY 17$0.00; FY 18 est $716,579.00; FY 19 est $0.00; FY 16$2,380,079.00; - Physician Assistant Training in Primary Care(Project Grants) FY 17$29,155,360.00; FY 18 est $24,982,846.00; FY 19 est $0.00; FY 16$25,281,274.00; - Primary Care Training and Enhancement Program
FY 17 actual $29,155,360 (includes additional MAT supplement totaling $4,221,859)(Project Grants) FY 17 FY 18 est $4,000,000.00; FY 19 - PCTE Training Primary Care Champions</t>
  </si>
  <si>
    <t>Primary Care Training and Enhancement Program (PCTE):
FY 2017 Range Actual: $169,995 to $580,000; Average award  $366,669 for PCTE Program;
Range:  $1,487 to $80,000, Average MAT supplement: $69,210 
FY 2018 est Range   $169,826 to $500,000.  Average award est. $367,394.79
Academic Units for Primary Care Training and Enhancement Program:
FY 2017 Range actual: $703,396 to $749,897; Average award : $737,043
FY 2018 Range actual  $727,702 to $749,802   Average award  $744,446FY 2019 Range est  $727,702 to $749,802   Average award  $744,446
Physician Assistant Training in Primary Care:
FY 2018 est range: $194,827.00- $274,037.00; Average Award - $238,859.00
Interdisciplinary and Interprofessional Joint Degree Program:
FY 2017  $0
FY 2018  $0
FY 2019 est $0</t>
  </si>
  <si>
    <t>{"list":[{"fiscalYear":2016,"description":"Fiscal Year 2016: In Academic Year 2015-2016, the Primary Care Training and Enhancement program supported the training of 1,037 medical residents, 798 medical students and 575 physician assistant students. The PCTE grantees partnered with 437 healthcare delivery sites to provide clinical training experiences for 2,232 students and advanced trainees from a variety of professions and disciplines incorporating interprofessional team-based approaches. Sixty-five percent of the clinical sites were located in medically underserved communities, 60.2% were in primary care settings and 42.3% were in rural areas. Funds were used to deliver 74 unique continuing education courses to 535 faculty members and practicing providers and to develop and implement 154 different courses, reaching 6,756 trainees. Faculty development was provided to 2,647 primary care faculty physicias through 132 structured and unstructured faculty-focused training programs and activities. \r\n\r\nFiscal Year 2016: The Academic Unit-Primary Care Training and Enhancement program funded six cooperative agreements. The awardees are completing 12 research proposals dealing with integration of primary care into behavioral health, integration of primary care into oral health, training in rural areas, training for the needs of vulnerable populations, training in the social determinants of health and diversity in health workforce. They have developed and implemented 6 individual websites and are developing communities of practice.\r\n\r\nFaculty Development in Primary Care: no data available\r\nPre-doctoral Training in Primary Care: no data available\r\nPhysician Assistant Training in Primary Care: no data available\r\nResidency Training in Primary Care: no data available\r\nInterdisciplinary and Interprofessional Joint Graduate Degree: no data available \r\n \r\n"},{"fiscalYear":2017,"description":":  In Academic Year 2016--2017, the Primary Care Training and Enhancement program supported the training of 2,098 primary care medicine residents and fellows, 3,109 medical students and 1,138 physician assistant students.  Of the PCTE trainees, 23.4% were from underrepresented minority backgrounds and 34.2% were from disadvantaged backgrounds.  During academic year 2016-2017 1,647 trainees graduated from HRSA supported PCTE projects (those funded in 2015 and 2016).  The PCTE grantees partnered with  707 healthcare delivery sites to provide clinical training experiences for 7,344 students and advanced trainees from a variety of professions and disciplines incorporating interprofessional team-based approaches. Sixty-three.six percent of the clinical sites were located in medically underserved communities, 61.7% were in primary care settings and 29.7% were in rural areas. Funds were used to deliver 100 unique continuing education courses to 2,295 faculty members and practicing providers and to develop, enhance and implement 1592different curricular activities, reaching 16,138  trainees. Grantees supported 245 faculty-focused training programs and activities, reaching 4,217 primary care faculty physicians.  About 25% of training sites offered interprofessional team-based care experiences.  PCTE faculty delivered 212 courses, workshops and other trainings focused on primary care topics to 2,242 trainees, who were most commonly internal medicine residents and medical students."},{"fiscalYear":2018,"description":"Fiscal Year 2018:  No Current Data Available "}],"isApplicable":true}</t>
  </si>
  <si>
    <t xml:space="preserve">All administrative and audit requirements and the cost principles that govern Federal monies associated with this activity will be subject to the Uniform Guidance 2 CFR 200 as codified by HHS at 45 CFR 75. _x000D_
_x000D_
HRSA awards are also subject to the requirements of the HHS Grants Policy Statement (HHS GPS) that are applicable based on recipient type and purpose of award. The HHS GPS is available at http://www.hrsa.gov/grants/hhsgrantspolicy.pdf._x000D_
</t>
  </si>
  <si>
    <t>{"flag":"none","description":"Anthony Anyanwu, Project Officer, Medical Training and Geriatrics Branch, Division of Medicine and Dentistry, Bureau of Health Workforce, 5600 Fishers Lane, Room 15 N 186B, Rockville, Maryland 20857; e-mail aanyanwu@hrsa.gov; Phone:  301-443-8437\n\nNancy Douglas Kersellius, Project Officer, Medical Training and Geriatrics Branch, Division of Medicine and Dentistry, Bureau of Health Workforce, 5600 Fishers Lane, Room 15 N 194B, Rockville, Maryland 20857; e-mail:  ndouglas@hrsa.gov; Phone:  301-443-0907"}</t>
  </si>
  <si>
    <t xml:space="preserve"> Irene Sandvold, Special Assistant, Medical Training and Geriatrics Branch, Division of Medicine and Dentistry, Bureau of Health Workforce5600 Fishers Lane, Room 15N152,, Rockville, MD 20857 Email:&lt; a href='mailto:isandvold@hrsa.gov'&gt;isandvold@hrsa.gov&lt;/a&gt;Phone: (301) 443-2295;</t>
  </si>
  <si>
    <t>http://bhpr.hrsa.gov</t>
  </si>
  <si>
    <t xml:space="preserve">93.403 ARRA Grants for Training in Primary Care Medicine and Dentistry Training and Enhancement;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</si>
  <si>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</si>
  <si>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https://beta.sam.gov/fal/8075f58aa3674504b23e663cb413bae2/view</t>
  </si>
  <si>
    <t>National Bioterrorism Hospital Preparedness Program</t>
  </si>
  <si>
    <t>(HPP)</t>
  </si>
  <si>
    <t>{"list":[{"act":{"description":"Section 319C-2 of the Public Health Service (PHS) Act, as amended by the Pandemic and All-Hazards Preparedness Reauthorization Act (PAHPRA) of 2013, Public Law 113-5.\r\n"},"authorizationTypes":{"act":true}}]}</t>
  </si>
  <si>
    <t>To ready hospitals and other healthcare systems, in collaboration with other partners, to deliver coordinated and effective care to victims of terrorism and other public health emergencies.</t>
  </si>
  <si>
    <t>State health departments of all 50 States, the District of Columbia, the nation's three largest municipalities (New York City, Chicago and Los Angeles County), the Commonwealths of Puerto Rico and the Northern Mariana Islands, the territories of American Samoa, Guam and the United States Virgin Islands, the Federated States of Micronesia, and the Republics of Palau and the Marshall Islands.</t>
  </si>
  <si>
    <t>{"description":"Applicants should review the individual ASPR Hospital Preparedness Program Funding Opportunity Announcement documents issued under this CFDA for any required proof or certifications which must be submitted prior to or simultaneous with submission of an application package.","isApplicable":true}</t>
  </si>
  <si>
    <t xml:space="preserve">Notification is made in writing through a Notice of Grant Award issued from the program's Grants Management Office. </t>
  </si>
  <si>
    <t>{"types":{"moe":true,"formula":true,"matching":true},"formula":{},"matching":{"requirementFlag":"voluntary","percent":"10"},"moe":{}}</t>
  </si>
  <si>
    <t>{"awarded":"other","description":"Project periods are limited up to 3 years.  Budget periods are limited up to 12 months.","awardedDescription":"See the following for information on how assistance is awarded/released: Awardee is issued a Notice of Award, a legal document that informs the awardee that a grant award has been made. Awardee may draw down funds in advance of the incursion of an expenditure (up to three days) from the Payment Management System."}</t>
  </si>
  <si>
    <t>[{"code":"program","isSelected":false},{"code":"cash","isSelected":true,"description":"Recipients must report cash transaction data via the Payment Management System (PMS) using the cash transaction data elements captured on the Federal Financial Report (FFR), Standard Form (SF) 425. Recipients will utilize the “Transactions” section of SF425 in lieu of the SF272. The FFR SF425 cash Transaction Report is due 30 days after the end of each calendar quarter."},{"code":"progress","isSelected":true,"description":"Semi-annual and year end progress reports are required."},{"code":"expenditure","isSelected":true,"description":"ASPR requires cumulative financial reporting through consecutive funding periods on the SF269 FSR long form. The FFR SF425 was designed to replace the Financial Status Report SF269 and the Federal Cash Transactions Report SF272 with one comprehensive financial reporting form. Until HHS fully migrates to the SF425 FFR, recipients are still required to submit the SF269 Financial Status Report (FSR) semi-annually within 30 days after the first 6 month period and within 90 days of the budget period end date. Grantees are required to submit final Financial Status Reports (SF-269)."},{"code":"performanceMonitoring","isSelected":false}]</t>
  </si>
  <si>
    <t>{"isApplicable":true,"description":" A-133"}</t>
  </si>
  <si>
    <t>Awardees are required to maintain grant accounting records for a minimum of 3 years after the end of a grant period.  If any litigation, claim, negotiation, audit or other action involving the record has been started before the expiration of the 3-year period, the records shall be retained until completion of the action and resolution of all issues which arise from it, or until the end of the regular 3-year period, whichever is later.  More detailed information regarding retention requirements are provided in Title 45, CFR Part 92.</t>
  </si>
  <si>
    <t xml:space="preserve">(Formula Grants (Cooperative Agreements)) FY 17$150,000.00; FY 18 est $150,000.00; FY 19 est $150,000.00; FY 16$150,000.00; - </t>
  </si>
  <si>
    <t>Range in FY 13: $270,000 - to $27,000,000.  FY 13 Average: $5,351,000</t>
  </si>
  <si>
    <t>Robert Scott Dugas , Hospital Preparedness Program, U.S. Department of Health and Human Services, Assistant Secretary for Preparedness and Response, 200 C E Street, SW, Concourse C4K17, Washington, DC 20024 Email:&lt; a href='mailto:Robert.Dugas@hhs.gov'&gt;Robert.Dugas@hhs.gov&lt;/a&gt;Phone: (202) 245-0732;</t>
  </si>
  <si>
    <t xml:space="preserve">93.003 Public Health and Social Services Emergency Fund; </t>
  </si>
  <si>
    <t>This is a formula grant program. The applicants must submit their application in accordance with fiscal year Funding Opportunity Announcement. The applications are reviewed and approved applications are processed immediately. Applications approved with conditions, require the applicant to resubmit supporting information within a prescribed time frame. Upon review and approval, the revised application can then be submitted to Grants Management for processing and issuing a notice of grant award.</t>
  </si>
  <si>
    <t>https://beta.sam.gov/fal/f41ee7f6a988472d89cc64e361fe604f/view</t>
  </si>
  <si>
    <t>Health Care and Public Health (HPH) Sector Information Sharing and Analysis Organization (ISAO)</t>
  </si>
  <si>
    <t>{"list":[{"act":{"description":"Consolidated Appropriations Act, 2016, Pub. L. No. 114-113, Division H, Title II\r\n\r\n"},"authorizationTypes":{"act":true}}]}</t>
  </si>
  <si>
    <t xml:space="preserve">The purpose of this cooperative agreement is to build the capacity of an information sharing and analysis organization (ISAO) to share information bi-directionally with the Health and Public Health (HPH) sector and HHS about cyber threats and provide outreach and education surrounding cybersecurity awareness.  Under this FAO, the awardee will access Federal resources to develop the infrastructure and sector-specific expertise needed to function as a health care specific information sharing and analysis organization (ISAO).    </t>
  </si>
  <si>
    <t xml:space="preserve">In order to be eligible for funding, the entity needs to be performing some of the functions of an Information Sharing and Analysis Organizations (i.e., currently sharing information bi-directionally with the Health and Public Health (HPH) sector or sectors about cyber threats and providing outreach and education surrounding cybersecurity awareness) and possess the capacity to expand._x000D_
</t>
  </si>
  <si>
    <t xml:space="preserve">As health care delivery impacts everyone, the beneficiary eligibility includes all of the listed groups as provided in the reference manual._x000D_
_x000D_
_x000D_
</t>
  </si>
  <si>
    <t>{"description":"Organization must be currently functioning as a cybersecurity information sharing organization.","isApplicable":true}</t>
  </si>
  <si>
    <t xml:space="preserve">Awarding agency will issue the FOA for a 60-day window. At the end of the 60-day application period, the awarding agency will review all applications over a 30- day window. The award review process will include award review panels comprised of subject matter experts and at least one federal employee. The awarding agency will inform all applicants in writing the status of their application (awarded, not awarded). Applicant awardees will be provided with the terms and conditions of their award, and will commence working with the awarding agency to implement. If the awardee is a collaborative (primary applicant with subawardees), all awardees will be subject to the terms and conditions of the award; however, the primary awardee will be responsible for all deliverables and reports, including financial reports. The awarding agency will provide oversight of the awards, including but not limited to quarterly reporting. These awards will be issued as Cooperative Agreements and it is the expectation of the awarding agency that the awardees work together in carrying out the activities contemplated in the agreement._x000D_
_x000D_
</t>
  </si>
  <si>
    <t>{"flag":"yes","description":"The FOA will had an open application period of 30 days.  \r\nFOA Release Date: July 20, 2016\r\nFOA Application Close Date:  August 19, 2016","list":[{"start":"2016-08-08"}]}</t>
  </si>
  <si>
    <t xml:space="preserve">The awarding agency may issue a 30-day rework period should the majority of the FOA applicants fail to submit the required objectives as described in the FOA SOW. There will be no appeals process for this program. _x000D_
</t>
  </si>
  <si>
    <t xml:space="preserve">Renewals may be available if the applicant is able to successfully show progress towards achieving specified goals.  _x000D_
_x000D_
</t>
  </si>
  <si>
    <t>{"awarded":"other","description":"Assistance will be made available for the 5 year period of performance.  ","awardedDescription":"Quarterly"}</t>
  </si>
  <si>
    <t>[{"code":"program","isSelected":true,"description":"Awardees will be required to submit quarterly progress reports, as well as a program close-out report that should include lessons learned."},{"code":"cash","isSelected":true,"description":"Semi Annual Federal Cash Transaction Reports are required to be submitting to the Office of Procurement and Grants, as well as quarterly cash transaction reports. "},{"code":"progress","isSelected":true,"description":"Awardees will be required to submit quarterly progress reports, as well as a program close-out report that should include lessons learned.\r\n\r\n"},{"code":"expenditure","isSelected":true,"description":"Yes, expenditure reports will be required as a part of awardee’s quarterly progress reports, as well as a final financial and reconciliation report of award expenditures as part of the program close-out report."},{"code":"performanceMonitoring","isSelected":true,"description":"Awardees will be required to submit quarterly progress reports, as well as a program close-out report that should include lessons learned."}]</t>
  </si>
  <si>
    <t>Awardees will be required to maintain all award related documents, including but not limited to project plans, testing procedures and results, expenditures, and contracts and agreements (proprietary information may be redacted). All program-related records are required to be maintained for no less than 3-years following the official close-out date of the program.</t>
  </si>
  <si>
    <t xml:space="preserve">(Cooperative Agreements) FY 17$0.00; FY 18 est $500,000.00; FY 19 est $500,000.00; FY 16 - </t>
  </si>
  <si>
    <t>Jul 03,2016</t>
  </si>
  <si>
    <t>https://beta.sam.gov/fal/70683d895d4744af99131b66aafaee7d/view</t>
  </si>
  <si>
    <t>Cancer Prevention and Control Programs for State, Territorial and Tribal Organizations</t>
  </si>
  <si>
    <t>{"list":[{"act":{"description":"301 and 317(k)(2) of the Public Health Service (PHS) Act, [42 U.S.C]"},"authorizationTypes":{"USC":false,"act":true,"statute":false,"publicLaw":false,"executiveOrder":false}}]}</t>
  </si>
  <si>
    <t>The purpose of this FOA is to transition this highly-functional public health infrastructure for cancer prevention and control into new roles and functions to anticipate the nation’s needs over the next decade.  The goals are to (1) seek efficiencies across the management and operations of cancer prevention and control programs, (2) focus on high-burden cancers with evidence-based, scalable interventions that already exist and can be broadly implemented, (3) develop organized screening programs that are more effective and efficient than current opportunistic approaches, and (4) maintain high-quality cancer registries and expand their application in prevention and screening.</t>
  </si>
  <si>
    <t xml:space="preserve">Program 1  _x000D_
•	State governments or their bona fide agents (includes the District of Columbia)_x000D_
•	Territorial governments or their bona fide agents in the Commonwealth of Puerto Rico, the Virgin Islands, the Commonwealth of the Northern Marianna Islands, American Samoa, Guam, the Federated States of Micronesia, the Republic of the Marshall Islands, and the Republic of Palau. _x000D_
•	American Indian or Alaska Native tribal governments (federally recognized or state-recognized)_x000D_
•	Native American tribal governments (Federally recognized)_x000D_
•	Native American tribal organizations (other than Federally recognized tribal governments)_x000D_
•	American Indian or Alaska native tribally designated organizations_x000D_
•	_x000D_
Program 2 – Limited Competition Justification has been submitted _x000D_
_x000D_
Program 3_x000D_
•	State governments or their bona fide agents (includes the District of Columbia)_x000D_
•	Territorial governments or their bona fide agents in the Commonwealth of Puerto Rico, the Virgin Islands, the Commonwealth of the Northern Marianna Islands, American Samoa, Guam, the Federated States of Micronesia, </t>
  </si>
  <si>
    <t>{"description":"Applications must be submitted electronically at www.Grants.gov.  Electronic applications will be considered as having met the deadline if the application has been successfully made available to CDC for processing from Grants.gov on the deadline date.  The application package can be downloaded from www.Grants.gov.  Applicants can complete the application package off-line, and then upload and submit the application via the Grants.gov Web site.  The applicant must submit all application attachments using a PDF file format when submitting via Grants.gov.  Directions for creating PDF files can be found on the Grants.gov Web site.  Use of file formats other than PDF may result in the file being unreadable by staff."}</t>
  </si>
  <si>
    <t xml:space="preserve">The carryover request must:_x000D_
•	Express a bona fide need for permission to use an unobligated balance;_x000D_
•	Include a signed, dated, and accurate Federal Financial Report (FFR) for the budget period from which funds will be transferred (as much as 75% of unobligated balances); and_x000D_
•	Include a list of proposed activities, an itemized budget, and a narrative justification for those activities._x000D_
</t>
  </si>
  <si>
    <t>{"types":{"moe":true,"formula":false,"matching":true},"formula":{"title":"","chapter":"","part":"","subPart":"","publicLaw":"","description":""},"matching":{"requirementFlag":"voluntary","percent":"60","description":"Program 1 NBCCEDP - $1 for every $3 Federal Funds\r\nProgram 2 NCCCP - Cost Sharing encouraged\r\nProgram 3 NPCR - no less than 25% or $1 for every $3 Federal Funds"},"moe":{"description":"Program 1: This program does have MOE requirements \r\nProgram 2:  This program does not have MOE requirements\r\nProgram 3 This program has MOE requirements\r\nSee funding agency for further details."}}</t>
  </si>
  <si>
    <t>{"awarded":"lump","description":"There is a 12 month budget period in which assistance is available.  Proposed project period is 5 years"}</t>
  </si>
  <si>
    <t>[{"code":"program","isSelected":false,"description":""},{"code":"cash","isSelected":false,"description":""},{"code":"progress","isSelected":true,"description":"The awardee must submit the Annual Performance Report via www.grants.gov 120 days before the end of the budget period.\r\nAnnual Performance Report (APR) (required): The awardee must submit the APR via www.grants.gov 120 days before the end of the budget period. This report must not exceed 45 pages excluding administrative reporting. Attachments are not allowed, but Web links are allowed.\r\n"},{"code":"expenditure","isSelected":true,"description":":  Federal Financial Reporting (FFR): The annual FFR form (SF-425) is required and must be submitted through eRA Commons 90 days after the end of the calendar quarter in which the budget period ends. The report must include only those funds authorized and disbursed during the timeframe covered by the report. The final FFR must indicate the exact balance of unobligated funds, and may not reflect any unliquidated obligations. There must be no discrepancies between the final FFR expenditure data and the Payment Management System’s (PMS) cash transaction data. Failure to submit the required information by the due date may adversely affect the future funding of the project. If the information cannot be provided by the due date, awardees are required to submit a letter of explanation to PGO and include the date by which the Grants Officer will receive "},{"code":"performanceMonitoring","isSelected":true,"description":"CDC programs may require more frequent reporting of performance measures than annually in the APR. If this is the case, CDC programs must specify reporting frequency, data fields, and format for awardees at the beginning of the award period."}]</t>
  </si>
  <si>
    <t>(Cooperative Agreements) FY 17$213,282,386.00; FY 18 est $214,043,345.00; FY 19 est $214,043,345.00; FY 16$0.00; - FY17 DP17-1701 Total $213,282,518 
Program 1 NBCCEDP - $153,100,000
Program 2 NCCCP - $21358130
Program 3 NPCR - $39,285,256</t>
  </si>
  <si>
    <t>250K - 750K</t>
  </si>
  <si>
    <t>Fran Babcock4770 Buford Hwy, NE, MS F-76, Atlanta, GA 30341 Email:&lt; a href='mailto:fhm2@cdc.gov'&gt;fhm2@cdc.gov&lt;/a&gt;Phone: 7704884378;</t>
  </si>
  <si>
    <t xml:space="preserve">93.283 Centers for Disease Control and Prevention Investigations and Technical Assistance ; 93.919 Cooperative Agreements for State-Based Comprehensive Breast and Cervical Cancer Early Detection Programs; </t>
  </si>
  <si>
    <t xml:space="preserve">All applications will be reviewed initially for completeness by CDC PGO staff and will be reviewed jointly for eligibility by the CDC’s National Center for Chronic Disease Prevention and Health Promotion/Division of Cancer Prevention and Control and PGO. Incomplete applications and applications that do not meet the eligibility criteria will not advance to Phase II review. Applicants will be notified that their applications did not meet eligibility or published submission requirements. A review panel will evaluate complete, eligible applications in accordance with the criteria below.  _x000D_
Not more than thirty days after the Phase II review is completed, applicants will be notified electronically if their application does not meet eligibility or published submission requirements._x000D_
</t>
  </si>
  <si>
    <t>Sep 08,2016</t>
  </si>
  <si>
    <t>https://beta.sam.gov/fal/589bf13f5cb743b1bea166ba3d075bd8/view</t>
  </si>
  <si>
    <t>Nurse Corps Loan Repayment Program</t>
  </si>
  <si>
    <t xml:space="preserve">NURSE Corps Loan Repayment Program (NURSE Corps LRP) </t>
  </si>
  <si>
    <t>{"list":[{"act":{"description":"Section 846 of the Public Health Service Act (PHS) (42 USC 297(n), as amended."},"authorizationTypes":{"act":true}}]}</t>
  </si>
  <si>
    <t>The NURSE Corps Loan Repayment Program provides loan repayment assistance to professional registered nurses (RN), including advanced practice registered nurses (APRNs), in return for a commitment to work full-time in eligible health care facilities with a critical shortage of nurses or serve as a nurse faculty in an eligible schools of nursing. NURSE Corps LRP decreases the economic barriers associated with pursuing careers at Critical Shortage Facilities or in academic school of nursing.</t>
  </si>
  <si>
    <t>Individuals who satisfy the following criteria are eligible to apply: (1) have received a bachelor’s degree, a master’s degree, an associate degree, a diploma, or a doctoral degree in nursing; (2) have outstanding qualifying educational loans leading to a degree or diploma in nursing; (3) a U.S. citizen (either U.S. born or naturalized), U.S., national or a lawful permanent resident of the United States; (4) employed full-time (32 hours or more per week) at a critical shortage facility (CSF) or employed as a full-time nurse faculty member at an accredited, public or private nonprofit school of nursing; (5) have completed the nursing education program for which the loan balance applies; (6) have a current, full, permanent, unencumbered, unrestricted license in the State in which they intend to practice or be authorized to practice in the State under the Nurse Licensure Compact; and (7) submit a complete application, including a signed contract to work full-time as a registered or advanced practice nurse for 2 years at an eligible health care facility with a critical shortage of nurses or an accredited, eligible school of nursing. Federally Recognized Indian Tribal Government and Native American Organizations may apply if they are otherwise eligible.</t>
  </si>
  <si>
    <t xml:space="preserve">Beneficiaries include registered nurses who have received a diploma, an associate degree, a baccalaureate degree or a graduate degree in nursing from an accredited school of nursing. </t>
  </si>
  <si>
    <t>{"description":"Applicants should review the individual HRSA Application and Program Guidance issued under this CFDA program for any required proof or certifications which must be submitted prior to or simultaneous with submission of an application package. ","isApplicable":true}</t>
  </si>
  <si>
    <t>{"description":"2 CFR 200, Uniform Administrative Requirements, Cost Principles, and Audit Requirements for Federal Awards applies to this program. Applicants may apply online at  https://programportal.hrsa.gov/extranet/landing.seam."}</t>
  </si>
  <si>
    <t xml:space="preserve">Funding preference is given to applicants with the greatest financial need, defined as those qualified applicants whose debt-to-salary ration is 100 percent or greater.  Qualified applicants are grouped into funding preference tiers and awards are made in order of decreasing debt-to-salary ratio beginning with Tier 1, until all funds are expended.  Award notifications are sent by email before October 1 of each year.  </t>
  </si>
  <si>
    <t>Notification to all applicants are made no later than September 30th of the application year.</t>
  </si>
  <si>
    <t>Renewals for the third year of service will be considered based on the availability of funds.</t>
  </si>
  <si>
    <t>{"awarded":"other","description":"RNs and APRNs must provide full-time service at a public or private nonprofit Critical Shortage Facility for a minimum of 32 hours per week or provide full time service (as defined by the employer) as a nurse faculty member for a minimum of 9 months per service year at an accredited public or private nonprofit eligible school of nursing, for a period of two consecutive years beginning on the effective date of the contract. See the following for information on how assistance is awarded/released: Payments are made to individuals via electronic direct deposit. Notifications are made by e-mail.","awardedDescription":"Payments are made to individuals via electronic direct deposit. Notifications are made by e-mail."}</t>
  </si>
  <si>
    <t>[{"code":"program","isSelected":true,"description":"The employing critical shortage facility or the school or nursing must complete and send a semi-annual In-Service Verification Form verifying that the participating nurse is providing full-time continuous service as a registered nurse (RN), nurse practitioner (NP) or nurse faculty.  "},{"code":"cash","isSelected":false,"description":""},{"code":"progress","isSelected":false,"description":""},{"code":"expenditure","isSelected":false,"description":""},{"code":"performanceMonitoring","isSelected":false,"description":""}]</t>
  </si>
  <si>
    <t xml:space="preserve">(Direct Payments for Specified Use) FY 17$48,870,088.00; FY 18 est $48,452,829.00; FY 19 est $48,452,829.00; FY 16$49,549,932.00; - </t>
  </si>
  <si>
    <t>In FY16 Range for new awards - $18,603 to $256,471;
FY 16 Average new award - $78,376.
In FY17 Range for new awards - $10,038 to $259,190;
FY 17 Average new award - $78,135 .</t>
  </si>
  <si>
    <t>{"list":[{"fiscalYear":2016,"description":"No Current Data Available. Fiscal Year 2016: 518 new awards were made.  "},{"fiscalYear":2017,"description":"501 new awards were made."},{"fiscalYear":2018,"description":"Fiscal Year 2018: No Current Data Available."}],"isApplicable":true}</t>
  </si>
  <si>
    <t>Please see application process for NURSE Corps LRP at https://bhw.gov/sites/default/files/bhw/nursecorps-lrp-guidance.pdf 
Refer to the NURSE Corps Loan Repayment Program Guidance.</t>
  </si>
  <si>
    <t>NURSE Corps Loan Repayment Program, Division of Health Careers and Financial Support, Bureau of Health Workforce (BHW), Health Resources and Services Administration, 5600 Fishers Lane, Rockville, MD 20857 Email:&lt; a href='mailto:CMahlmann@hrsa.gov'&gt;CMahlmann@hrsa.gov&lt;/a&gt;Phone: (301) 594-4130;</t>
  </si>
  <si>
    <t>https://bhw.hrsa.gov/loansscholarships/nursecorps/lrp</t>
  </si>
  <si>
    <t xml:space="preserve">93.364 Nursing Student Loans; 93.303 NURSE Corps Scholarship Program; 93.547 National Health Service Corps; 93.162 National Health Service Corps Loan Repayment Program; </t>
  </si>
  <si>
    <t xml:space="preserve">Funding preference is defined as the funding of a specific category of group of approved applicants ahead of other categories or groups of approved applicants. As provided in section 846(e) of the PHS Act, as amended, a funding preference is given to eligible applicants with the greatest financial need. Awards are made to the highest ranked applicants until funds are expended. </t>
  </si>
  <si>
    <t>https://beta.sam.gov/fal/93dfe8bae31f4d1fb047d34f574a90f3/view</t>
  </si>
  <si>
    <t>Family and Community Violence Prevention Program</t>
  </si>
  <si>
    <t>{"list":[{"act":{"description":"OMH is authorized to conduct this program under 42 U.S.C. Section 300 u-6, Section 1707 of the Public Health Service Act, as amended"},"authorizationTypes":{"act":true}}]}</t>
  </si>
  <si>
    <t>Support interventions that employ a public health approach to provide critical life skills development, academic skills, career advisement, and mentoring.  Support interventions that integrate violence prevention and crime reduction models with public health and community oriented policing approaches and require partnerships among law enforcement agencies, public health agencies and other community entities._x000D_
_x000D_
Support evidence-based programs that address unhealthy behaviors in at-risk minority male youth and provide them opportunities to learn skills and gain experience that contribute to more positive lifestyles and enhance their capacity to make healthier life choices.</t>
  </si>
  <si>
    <t xml:space="preserve">*  State and local governments or their Bona Fide Agents (this includes the District of Columbia, the Commonwealth of Puerto Rico, the Virgin Islands, the Commonwealth of the Northern Mariana Islands, American Samoa, Guam, the Federated States of Micronesia, the Republic of the Marshall Islands, and the Republic of Palau)_x000D_
*  Nonprofit with 501(c)(3) IRS status (other than institution of higher education)_x000D_
*  Nonprofit without 501(c)(3) IRS status (other than institution of higher education)_x000D_
*  For-profit organizations (other than small business); for profit organizations must agree to forgo any profit or management fee_x000D_
*  Small, minority, and women-owned business_x000D_
*  Universities_x000D_
*  Colleges_x000D_
*  Research institutions_x000D_
*  Hospitals_x000D_
*  Community-based organizations_x000D_
*  Faith-based organizations_x000D_
*  Federally recognized or state-recognized American Indian/Alaska Native Tribal governments_x000D_
*  American Indian/Alaska Native tribally designated organizations_x000D_
*  Alaska Native health organizations_x000D_
*  Urban Indian health organizations_x000D_
*  Tribal epidemiology centers_x000D_
*  Political subdivisions of states (in consultation with states)_x000D_
_x000D_
</t>
  </si>
  <si>
    <t>Target populations:  Alaskan Natives; American Indians; Asians; Blacks/African Americans; Hispanics/Latinos; Native Hawaiians and other Pacific Islanders; or subgroups of these populations; economically or environmentally disadvantaged populations; limited English populations.  However, services may not be denied to otherwise eligible individuals based on race or ethnicity.</t>
  </si>
  <si>
    <t>{"description":"OMB Circular No. A-102 applies to this program. OMB Circular No. A-110 applies to this program. To apply, access the announcement through www.grants.gov. Enter the CFDA# and follow the website instructions. Applications submitted after the deadlines will not be accepted for review. The submission deadline will not be extended. Applications which do not conform to the requirements of the grant announcement will not be accepted for review and will be returned to the applicant. Applications may only be submitted electronically via www.grants.gov. Any applications submitted via any other means of electronic communication, including facsimile or electronic mail, will not be accepted for review."}</t>
  </si>
  <si>
    <t>Accepted applications will be reviewed by a review panel that will make recommendations on the technical merit based on the published criteria.  After considering the recommendations of the panel. The Deputy Assistant Secretary for Minority Health makes final decisions to approve, hold, or reject individual grants or contracts. Applicants are notified regarding the final decision on each application and are furnished with a Notice of Award for all projects approved.</t>
  </si>
  <si>
    <t>Grant projects can have a 4-year project period with a 12-month budget period.</t>
  </si>
  <si>
    <t>{"awarded":"letter","description":"The grant program will have a 5-year project period with 12-month budget periods. Following the initial budget period, continued funding is subject to the availability of funds and satisfactory program performance. Payments will be made either on a monthly cash request basis or under a letter of credit. Necessary instructions regarding payment procedure will be provided at the time the notice of grant award is issued. Method of awarding/releasing assistance: by letter of credit."}</t>
  </si>
  <si>
    <t>[{"code":"program","isSelected":true,"description":"Annual Program reports are required."},{"code":"cash","isSelected":true,"description":"Quarterly SF425 Federal Financial Reports must be submitted to Payment Management Services 30 days after the end of each calendar quarter.  "},{"code":"progress","isSelected":true,"description":"Grantees are required to submit Quarterly Reports.\r\n\r\n"},{"code":"expenditure","isSelected":true,"description":"Quarterly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GrantSolutions."},{"code":"performanceMonitoring","isSelected":true,"description":"Grantees are required to submit program performance reports as specified in the funding opportunity announcement."}]</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</si>
  <si>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74.53 and 45 CFR Part 92,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</si>
  <si>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(Cooperative Agreements) FY 16$4,746,036.00; FY 17 est $4,103,509.00; FY 18 est $4,103,509.00; - Youth Empowerment Program II:  $2,061,842_x000D_
Minority Youth Violence Prevention II:  $4,103,509_x000D_
Minority Youth Violence Prevention:  Integrating Public Health and Community Policing:  $2,684,194_x000D_
</t>
  </si>
  <si>
    <t>FY 2017 Awards range from $370,000 to $425,000.
FY2018 Awards range from $370,000 to $425,000
FY2019 Proposed Awards range from $370,000 to $425,000</t>
  </si>
  <si>
    <t>{"flag":"none","description":"Program Management Contact:\r\nOffice of Minority Health, Division of Program Operations,\r\n1101 Wootton Parkway, Suite 600, Rockville, MD 20852. Telephone: (240) 453-8444.\r\n\r\n"}</t>
  </si>
  <si>
    <t>Fiscal Year2016: Minority Youth Violence Prevention	$ 2,684,194 _x000D_
Youth Empowerment Program II	$ 2,061,842_x000D_
	TOTAL		$ 4,746,036_x000D_
Fiscal Year2017: Minority Youth Violence Prevention 	$ 2,684,194_x000D_
Youth Empowerment Program II	$ 2,061,842_x000D_
	TOTAL		$ 4,746,036_x000D_
Fiscal Year2018: Minority Youth Violence Prevention II	$ 4,103,509Fiscal Year2019: MYVP II  Total $4,000,000</t>
  </si>
  <si>
    <t>https://beta.sam.gov/fal/d40606c62fbd4a268283ff60b873d2eb/view</t>
  </si>
  <si>
    <t xml:space="preserve">Rural Health Care Services Outreach, Rural Health Network Development and Small Health Care Provider  Quality Improvement Program </t>
  </si>
  <si>
    <t>Delta Region Community Health Systems Development Program  Rural Health Care Coordination Network Partnership Program Rural Outreach Benefits Counseling Program.  Rural Health Network Development Program.  Delta States Rural Development Network Program  Rural Health Opioid Program  Small Health Care Provider Quality Improvement Program Rural Health Network Development Planning Program  Rural Network Allied Health Training Program  Rural Health Care Services Outreach Program Rural Communities Opioid Response Program- PlanningRural Maternity and Obstetrics Management Strategies Program Rural Communities Opioid Response Program-MAT Expansion Rural Communities Opioid Response Program-Implementation Rural Communities Opioid Response Program-Technical Assistance</t>
  </si>
  <si>
    <t>{"list":[{"act":{"description":"Section 330A (f) of the Public Health Service Act, 42 U.S.C. 254(c) (e) (f), as amended by section 201, P.L. 107-251 of the Health Care Safety Net Amendments of 2002."},"authorizationTypes":{"act":true}},{"act":{},"authorizationTypes":{"act":true}}]}</t>
  </si>
  <si>
    <t>The Delta Region Community Health Systems Development Program aims to enhance health care delivery in the Delta Region through intensive technical assistance to providers in select rural communities, including Critical Access Hospitals, small rural hospitals, Rural Health Clinics, and other healthcare organizations.
The Rural Health Care Coordination Network Partnership Program supports the development of formal, mature rural health networks that focus on care coordination activities for the following chronic conditions:  diabetes, congestive heart failure and chronic obstructive pulmonary disease.  Care coordination in the primary care practice involves deliberately organizing patient care activities and sharing information among all of the participants concerned with a patient’s care to achieve safer and more effective care.  
The Rural Outreach Benefits Counseling Program seeks to expand outreach, education and enrollment efforts to eligible uninsured individuals and families, and newly insured individuals and families in rural communities.  For the purposes of this grant program, benefits counseling (outreach, education and enrollment efforts) will be limited to only public health insurance (Medicare, Medicaid and/or Children’s Health Insurance Program), qualified health plans offered through Health Insurance Marketplace and/or private health insurance plans.
The Rural Health Network Development Program aims to support mature, integrated rural health care networks that have combined the functions of the entities participating in the network in order to address the health care needs of the targeted rural community.  Awardees will combine the functions of the entities participating in the network to address the following statutory charges:  (i) achieve efficiencies; (ii) expand access, coordinate, and improve the quality of essential health care services; and (iii) strengthen the rural health care system as a whole.
The Delta States Rural Development Network Program funds organizations located in the eight Delta States, which include Alabama, Illinois, Kentucky, Tennessee, Arkansas, Louisiana, Mississippi and Missouri.  Awardees in these areas aim to promote population health, through the planning, implementation, and the development of integrated health care networks. In addition, eligible entities participate in the networks to achieve efficiencies, expand access to care, as well as to coordinate, and improve the quality of essential health care services.  
The Rural Health Opioid Program promotes rural health care services outreach by expanding the delivery of opioid related health care services to rural communities.  The program will reduce the morbidity and mortality related to opioid overdoses in rural communities through the development of broad community consortiums to prepare individuals with opioid-use disorder to start treatment, implement care coordination practices to organize patient care activities,[1] and support individuals in recovery through the enhancement of behavioral counselling[2] and peer support activities.[3] This program will bring together health care providers (i.e. local health departments, hospitals, primary care practices, and substance abuse treatment providers) and entities such as social service and faith-based organizations, law enforcement, and other community-based groups to respond multifaceted to the opioid epidemic in a rural community.  
The Small Health Care Provider Quality Improvement Program aims to to provide support to rural primary care providers for planning and implementation of quality improvement activities. Quality health care is the provision of appropriate services to individuals and populations that are consistent with current professional knowledge, in a technically competent manner, with good communication, shared decision-making and cultural sensitivity. The ultimate goal of the program is to promote the development of an evidence-based culture and delivery of coordinated care in the primary care setting. Additional objectives of the program include improved health outcomes for patients; enhanced chronic disease management; and better engagement of patients and their caregivers.
The Rural Health Network Development Planning Program assists in the development of an integrated health care network, specifically for entities that do not have a history of formal collaborative efforts.  Health care networks can be an effective strategy to help smaller rural health care providers and health care service organizations align resources and strategies, achieve economies of scale and efficiency, and address challenges more effectively as a group than as single providers.
The Rural Network Allied Health Training Program is a pilot program that will support the development of formal, mature[1] rural health networks that focus on activities that achieve efficiencies, expand access to, coordinate and improve the quality of essential health care services, and strengthen the rural health care system as a whole.  This program will further support integrated rural health networks that can partner with local community colleges and other accredited educational institutions (such as vocational and technical colleges) to develop formal clinical training programs.  
The Rural Health Care Services Outreach Program aims to promote rural health care services by enhancing health care delivery in rural communities. Outreach projects focus on the improvement of access to services, strategies for adapting to changes in the health care environment, and overall enrichment of the respective community’s health. Through a consortia of local health care and social service providers, rural communities can develop innovative approaches to challenges related to their specific health needs.
The Rural Communities Opioid Response Program- Planning, supports treatment for and prevention of substance use disorder, including opioid use disorder, in rural counties at the highest risk for substance use disorder, including the 220 counties identified by the Centers for Disease Control and Prevention as being at risk for HIV and Hepatitis C infections due to injection drug use.
The Rural Communities Opioid Response Program (RCORP) is a multi-year initiative by HRSA aimed at supporting treatment for and prevention of substance use disorder (SUD), including opioid use disorder (OUD), in high-risk rural communities.  RCORP encompasses the following grant programs and cooperative agreements:
•	Rural Communities Opioid Response Program-Planning (RCORP-Planning) aims to strengthen the infrastructural and organizational capacity of multi-sector consortiums to implement opioid use disorder and substance use disorder prevention, treatment, and recovery activities in high-risk rural communities.  .
•	Rural Communities Opioid Response Program-MAT Expansion (RCORP-MATE) aims to enhance access to medication-assisted treatment (MAT) within small rural hospital and clinic settings.   
•	Rural Communities Opioid Response Program-Implementation (RCORP-Implementation) aims to enhance substance and opioid use disorder prevention, treatment, and recovery service delivery in high-risk rural communities.  Award recipients will implement a set of prevention, treatment, and recovery activities that align with the U.S. Department of Health and Human Service’s Five-Point Strategy to Combat the Opioid Crisis.
•	Rural Communities Opioid Response Program-Technical Assistance (RCORP-TA) aims to provide technical assistance support to rural communities engaging in activities to combat opioid use disorder and facilitate the implementation of programs that support treatment for and prevention of substance use disorder.
The Rural Maternity and Obstetrics Management Strategies Program aims to improve the access to and continuity of maternal obstetrics care in rural communities. The goals of the program are to: [1] develop a sustainable network approach to coordinate maternal care and deliveries within a rural region; [2] increase the delivery of prenatal, perinatal and postnatal services; [3] develop sustainable financing models; and [4] improve maternal and neonatal outcomes.</t>
  </si>
  <si>
    <t>Rural Health Care Services Outreach, Rural Health Network Development and Rural Health Network Development Planning Programs: 
Applicants applying to these programs can be rural public or rural nonprofit private entities.  These include faith-based organizations, health departments, Tribal governments whose grant-funded activities are conducted in a federally recognized Tribal area, organizations that serve migrant and seasonal farm- workers in rural areas etc. that include three or more health care providers that provide or support the delivery of health care services. The administrative headquarters of the organization must be located in a rural county or a rural zip code of an urban county. 
Small Health Care Provider Quality Improvement Program: 
This program is available to rural public or rural nonprofit private entities (including faith-based organizations and federally recognized Tribal governments) that deliver health care services in rural areas. The organization must be located in a non-metropolitan county or in a rural census tract of a metropolitan county and all services must be provided in a non-metropolitan county or rural census tract. 
Delta States Rural Development Network Program: 
This program is available to rural, nonprofit or public entities located in the eight Delta States (Alabama, Arkansas, Illinois, Kentucky, Louisiana, Mississippi, Missouri, and Tennessee) that represent a consortium of three or more diverse organizations that deliver health care services in eligible rural Delta counties/parishes. 
Rural Health Opioid Program: 
This program is available to rural public or rural nonprofit private entities (including faith-based organizations and federally recognized Tribal governments) that include three or more health care providers. The administrative headquarters/lead applicant of the organization must be located in a rural county or a rural zip code of an urban county.
Delta Region Community Health Systems Development Program:
Eligible applicants include domestic public, private, and non-profit organizations, including tribes and tribal organizations, and faith-based and community-based organizations.
Rural Communities Opioids Response Program-Planning:
Eligible applicants include all domestic public or private, non-profit or for-profit, entities, including faith-based and community-based organizations, tribes, and tribal organizations.  Applicants may be located in a rural or urban area, but all services funded by the grant must exclusively target rural communities, as defined by http://datawarehouse.hrsa.gov/RuralAdvisor/. This website can be searched by eligibility by county and by address. Federally-recognized Tribal Government and Native American Organizations are eligible to apply as long as they meet the eligibility requirements.  Applicants must be a part of a group of four or more separately-owned entities that have committed to forming a consortium or are part of an established consortium.  At least two consortium members must be located in a HRSA-designated rural area or rural census tract in urban counties, as defined by http://datawarehouse.hrsa.gov/RuralAdvisor/.
Rural Communities Opioid Response Program-Implementation:
Eligible applicants include all domestic public or private, non-profit or for-profit, entities, including faith-based and community-based organizations, tribes, and tribal organizations.  Applicants may be located in a rural or urban area, but all services funded by the grant must exclusively target rural communities, as defined by http://datawarehouse.hrsa.gov/RuralAdvisor/. This website can be searched by eligibility by county and by address. Federally-recognized Tribal Government and Native American Organizations are eligible to apply as long as they meet the eligibility requirements.  Applicants must be a part of a group of four or more separately-owned entities that have experience working together.  At least two consortium members must be located in a HRSA-designated rural area or rural census tract in urban counties, as defined by http://datawarehouse.hrsa.gov/RuralAdvisor/.
Rural Communities Opioid Response Program-MAT Expansion
The applicant organization must be a domestic public or private, non-profit or for-profit:
•	Rural Health Clinic, as defined by Social Security Act Section 1861(aa) and 42 CFR Parts 405 and 491; 
•	Critical Access Hospital, as defined by Section 1820 (c) of the Social Security Act and 42 CFR 485 subpart F;  
•	Health Center Look-Alike, defined as an entity that meets all Health Center Program statutory, regulatory, and policy requirements but does not receive funding under section 330 of the Public Health Service Act, as amended (see https://bphc.hrsa.gov/ for more information);  
•	Other small rural hospital with 49 available staffed beds or less, as reported on the hospital’s most recently filed Medicare Cost Report; or
•	Tribe or tribal organization.
The applicant organization must be located in a HRSA-designated rural county or rural census tract in an urban county and all activities supported by RCORP-MATE must exclusively target populations residing in HRSA-designated rural areas.  To ascertain whether a particular county or census tract is rural, please refer to https://data.hrsa.gov/tools/rural-health.  Please note that if an organization has an affiliated satellite site in a rural area, but shares the same Employment Identification Number (EIN) as the parent site located in an urban location, then that entire organization is considered urban for the purposes of this award. If the rural satellite office has a unique EIN and acts autonomously from the urban parent organization, then the location is considered rural.
Given the complex and multifaceted nature of OUD, as well as the need to generate adequate patient volume to sustain MAT services, HRSA requires that applicants partner with at least two other separately-owned entities to implement project activities.  HRSA’s experience supporting community-based pilot programs such as RCORP-MATE for more than 20 years has shown that partnerships result in broader community support for project activities and an increased likelihood of sustaining services in the long term.  
Rural Communities Opioid Response Program-Technical Assistance
Eligible applicants include domestic public or private, non-profit entities. Domestic faith-based and community-based organizations, tribes, and tribal organizations are also eligible to apply.
Rural Maternity and Obstetrics Management Strategies Program
Eligible applicants include all domestic public or private, non-profit or for-profit, entities, including faith-based and community-based organizations, tribes, and tribal organizations that form a network to provide services in HRSA designated rural areas. A network is defined as an organizational arrangement among three or more separately owned domestic public and/or private entities, including the applicant organization.  For the purposes of this program, the applicant must have a network composition that includes: 1) at least two rural hospitals or Critical Access Hospitals; 2) at least one Federally Qualified Health Center (FQHC) or FQHC look-alike; 3) State Home Visiting and Health Start Programs if regionally available; and 4) the state Medicaid program.</t>
  </si>
  <si>
    <t>Medically underserved populations in rural areas will receive expanded services in rural communities where they did not previously exist.</t>
  </si>
  <si>
    <t>{"environmentalImpact":{"reports":[{"isSelected":true,"reportCode":"ExecutiveOrder12372"},{"isSelected":true,"reportCode":"otherRequired"}]},"description":"An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 Environmental impact information is not required for this program.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</si>
  <si>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All qualified applications will be forwarded to an objective review committee.  Based on the advice of the objective review committee, the HRSA program official with delegated authority is responsible for final selection and funding decisions._x000D_
Notification is made in writing by a Notice of Award.</t>
  </si>
  <si>
    <t>From 6-9 months.</t>
  </si>
  <si>
    <t xml:space="preserve">Rural Health Care Services Outreach and Rural Health Network Development awards may be made for up to 3-year project periods. After initial awards, projects may be renewed non-competitively contingent upon approval of an application, availability of appropriated funds, and awardee’s satisfactory performance. _x000D_
_x000D_
Rural Network Allied Health Training Program awards may be made up for 3-year project periods. After initial awards, projects may be renewed non-competitively contingent upon approval of their application, availability of appropriated funds and awardee satisfactory performance. This is a one-time only funding opportunity, the funding period ends FY 2017 (August, 2018). _x000D_
_x000D_
Rural Outreach Benefits Counseling awards may be made for up to 3-year project periods. After initial awards, projects may be renewed non-competitively contingent upon approval of their application, availability of appropriated funds and awardee satisfactory performance. This is a one-time only funding opportunity, the funding period ends FY2017 (July 2018). _x000D_
_x000D_
Rural Health Care Coordination Network Partnership Program awards may be made for up to 3-year project periods. After initial awards, projects may be renewed non-competitively contingent upon approval of their application, availability of appropriated funds and awardee satisfactory performance. This is a one-time only funding opportunity, the funding period ends FY2017 (August, 2018). _x000D_
_x000D_
Rural Health Network Development Planning Awards are available for one year project periods. _x000D_
_x000D_
The Small Health Care Provider Quality Improvement Program awards may be up to three year project periods. After initial awards, projects may be renewed non-competitively contingent upon approval of an application, availability of appropriated funds, and awardee’s satisfactory performance. _x000D_
_x000D_
The Delta States Rural Development Network awards may be up to three year project periods. After initial awards, projects may be renewed non-competitively contingent upon availability approval of an application, availability of appropriated funds, and awardee’s satisfactory performance._x000D_
_x000D_
Rural Health Opioid Program awards may be made for up to 3-year project periods. After initial awards, projects may be renewed non-competitively contingent upon approval of an application, availability of appropriated funds, and awardee’s satisfactory performance. _x000D_
_x000D_
The Delta Region Community Health Systems Development award may be up to 3-year project periods. After initial awards, projects may be renewed non-competitively contingent upon approval of an application, availability of appropriated funds, and awardee’s satisfactory performance._x000D_
</t>
  </si>
  <si>
    <t>{"awarded":"other","description":"Awards are made annually and funds are available to awardees on an as needed basis throughout the budget period.","awardedDescription":" Awardee drawdown funds, as necessary, from the Payment Management System (PMS). PMS is the centralized web based payment system for HHS awards."}</t>
  </si>
  <si>
    <t>[{"code":"program","isSelected":false,"description":""},{"code":"cash","isSelected":true,"description":"The awardee will be required to submit performance and progress reports as well as status-federal financial reports (see the notice of funding opportunitu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A Non-competing Continuation report is required once a year throughout their project period. "},{"code":"progress","isSelected":true,"description":"The awardee will be required to submit performance and progress reports as well as status-federal financial reports (see the notice of funding opportunitu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A Non-competing Continuation report is required once a year throughout their project period. "},{"code":"expenditure","isSelected":false,"description":""},{"code":"performanceMonitoring","isSelected":false,"description":""}]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</si>
  <si>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</si>
  <si>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(Project Grants) FY 18$4,000,000.00; FY 19 Estimate Not Available  FY 20 FY 17$2,000,000.00; FY 16$0.00; - Delta Region Community Health Systems Development Program(Project Grants) FY 18$0.00; FY 19 est $0.00; FY 20 FY 17$1,511,575.00; FY 16$1,595,467.00; - Rural Health Care Coordination Network Partnership Program. (Project Grants) FY 18$0.00; FY 19 est $0.00; FY 20 FY 17$749,148.00; FY 16$749,502.00; - Rural Outreach Benefits Counseling Program. (Project Grants) FY 18$15,048,660.00; FY 19 est $15,000,930.00; FY 20 FY 17$15,016,632.00; FY 16$15,918,512.00; - Rural Health Network Development Program. (Project Grants) FY 18$10,079,886.00; FY 19 est $10,079,870.00; FY 20 FY 17$10,079,939.00; FY 16$10,079,870.00; - Delta States Rural Development Network Grant Program. (Project Grants) FY 18$8,855,303.00; FY 19 est $8,610,788.00; FY 20 FY 17$2,435,982.00; FY 16$0.00; - Rural Health Opioid Program(Project Grants) FY 18$6,155,681.00; FY 19 est $6,400,000.00; FY 20 FY 17$6,153,430.00; FY 16$6,235,563.00; - Small Health Care Provider Quality Improvement Program. (Project Grants) FY 18$2,391,505.00; FY 19 est $2,200,000.00; FY 20 FY 17$2,234,000.00; FY 16$2,400,000.00; - Rural Health Network Development Planning Program.(Project Grants) FY 18$0.00; FY 19 est $0.00; FY 20 FY 17$1,914,096.00; FY 16$1,916,942.00; - Rural Network Allied Health Training Program.(Project Grants) FY 18$11,961,114.00; FY 19 est $11,929,396.00; FY 20 FY 17$11,769,653.00; FY 16$11,744,824.00; - Rural Health Care Services Outreach Program. (Project Grants (Cooperative Agreements)) FY 18$19,000,000.00; FY 19 est $24,000,000.00; FY 20 Estimate Not Available  FY 17 - Rural Communities Opioid Response Program- Planning(Project Grants) FY 18$0.00; FY 19 est $75,000,000.00; FY 20 est $34,000,000.00; - Rural Communities Opioid Response Program-Implementation(Project Grants) FY 18$0.00; FY 19 est $8,000,000.00; FY 20 est $0.00; - Rural Communities Opioid Response Program-MAT Expansion(Project Grants) FY 18$3,000,000.00; FY 19 est $3,000,000.00; FY 20 est $3,000,000.00; - Rural Communities Opioid Response Program-Technical Assistance(Project Grants) FY 18$0.00; FY 19 est $1,800,000.00; FY 20 est $2,400,000.00; - Rural Maternity and Obstetrics Management Strategies Program</t>
  </si>
  <si>
    <t>Program: Rural Health Care Services Outreach Program; Maximum award: $200,000; Minimum award: $191,755; Average Award: $199,352.
Program: Rural Health Network Development Planning Program; Maximum award: $100,000; Minimum award: $ $94,698; Average Award: $95,653.
Program: Rural Health Network Development Program; Maximum award: $300,000; Minimum award: $199,562; Average Award: $295,072.
Program: Delta States Rural Development Network Program; Maximum award: $945,000; Minimum award: $584,999; Average Award: $839,995.
Program: Small Health Care Provider Quality Improvement Program; Maximum award: $200,000; Minimum award: $137,070; Average Award: $192,365.
Program: Rural Health Opioid Program; Maximum award: $250,000; Minimum award: $179,934; Average Award: $245,980. 
Program: Delta Region Community Health Systems Development; Maximum award $4,000,000; Minimum award $4,000,000. Average Award: $4,000,000. 
Program: Rural Communities Opioid Response Program- Planning: Maximum award $200,000; Minimum award $200,000. Average award: $200,000
Program: Rural Communities Opioid Response Program-Technical Assistance:  Maximum award $3,000,000; Minimum award $3,000,000.  Average award:  $3,000,000
Rural Communities Opioid Response Program-MAT Expansion: Maximum award $725,000; Minimum award $725,000. Average award: $725,000</t>
  </si>
  <si>
    <t>This program is subject to the provisions of 45 CFR Part 92 for state, local and tribal governments and 45 CFR Part 74 for institutions of higher education, hospitals, other nonprofit organizations and commercial organizations, as applicable. HRSA awards are subject to the requirements of the HHS Grants Policy Statement (HHS GPS) that are applicable based on recipient type and purpose of award. The HHS GPS is available at http://www.hrsa.gov/grants.</t>
  </si>
  <si>
    <t>{"flag":"appendix","description":"Ms. Jayne Berube, Rural Health Network Development Program Coordinator, Federal Office of Rural Health Policy, Health Resources and Services Administration, Room 17W25C 5600 Fishers Lane, Rockville, MD 20857. JBerube@hrsa.gov, Telephone :(301) 443-4281.\n\nMs. Marcia Colburn, Rural Allied Health Training Program Coordinator, Federal Office of Rural Health Policy, Health Resources and Services Administration, Room 17W13A 5600 Fishers Lane, Rockville, MD 20857. MColburn@hrsa.gov. Telephone: (301) 443-3261.\n\nMs. Meriam Mikre, Rural Health Care Services Outreach Program, Federal Office of Rural Health Policy, Health Resources and Services Administration, Room 17W45A 5600 Fishers Lane, Rockville, MD 20857. MMikre@hrsa.gov, Telephone: (301) 945-3110.\n\nMs. Katherine Lloyd, Small Health Care Provider Quality Improvement Program Coordinator, Federal Office of Rural Health Policy, Health Resources and Services Administration, Room 17W23A, 5600 Fishers Lane, Rockville, MD 20857. KLloyd@hrsa.gov.Telephone: (301) 443-2933.\n\nMs. Alexa Ofori, Delta States Rural Development Network Program Coordinator, Federal Office of Rural Health Policy, Health Resources and Services Administration, Room 17N172A, 5600 Fishers Lane, Rockville, MD 20857. AOfori@hrsa.gov. Telephone: (301) 945-3986.\n\nMs. Cassandra Phillips, Rural Outreach Benefits Counseling Program Coordinator, Federal Office of Rural Health Policy, Health Resources and Services Administration, Room 17W45-C, Parklawn Building, 5600 Fishers Lane, Rockville, MD 20857.  CPhillips@hrsa.gov. Telephone:(301) 945-3940\n\nMs. Sallay Barrie, Rural Health Care Coordination Network Partnership Program Coordinator, Federal Office of Rural Health Policy, Health Resources and Services Administration, Room 17W59-D, 5600 Fishers Lane, Rockville, MD 20857. SBarrie@hrsa.gov. Telephone: (301) 443-0456.\n\nMs. Sara Afayee, Rural Health Network Development Planning Program, Federal Office of Rural Health Policy, Health Resources and Services Administration, Room 17W49C, 5600 Fishers Lane, Rockville, MD 20857. SAfayee@hrsa.gov,Telephone :( 301) 945-4169.\n\nMr. Michael Blodgett, Rural Health Opioids Program, Federal Office of Rural Health Policy, Health Resources and Services Administration, Room 17N172D, 5600 Fishers Lane, Rockville, MD 20857. MBlodgett@hrsa.gov, Telephone (301) 443-0144.\n\nMs. Rachel Moscato, Delta Region Community Health Systems Development Program, Federal Office of Rural Health Policy, Health Resources and Services Administration, Room 17W59D, 5600 Fishers Lane, Rockville, MD 20857. RMoscato@hrsa.gov,Telephone: (301) 443-2724.\n\nMs. Allison Hutchings, Rural Communities Opioid Response Program- Planning, Federal Office of Rural Health Policy, Health Resources and Services Administration, Room 17W17A, 5600 Fishers Lane, Rockville, MD 20857. AHutchings@hrsa.gov, Telephone: (301) 945-9819.\n\nMs. Kiley Diop, Rural Communities Opioid Response Program-Planning, Federal Office of Rural Health Policy, Health Resources and Services Administration, Room 17W17A, 5600 Fishers Lane, Rockville, MD 20857. kdiop@hrsa.gov, Telephone: (301) 443-6666.\n\nMs. Cassandra Phillips, Rural Maternity and Obstetrics Management Strategies Program Coordinator, Federal Office of Rural Health Policy, Health Resources and Services Administration, Room 17W45-C, Parklawn Building, 5600 Fishers Lane, Rockville, MD 20857.  CPhillips@hrsa.gov. Telephone:(301) 945-3940\nMs. Marcia Colburn, Rural Communities Opioid Response Program-Technical Assistance, Federal Office of Rural Health Policy, Health Resources and Services Administration, Room 17W17A, 5600 Fishers Lane, Rockville, MD 20857. mcolburn@hrsa.gov, Telephone: (301) 443-3261.\n\nMs. Allison Hutchings, Rural Communities Opioid Response Program-Implementation, Federal Office of Rural Health Policy, Health Resources and Services Administration, Room 17W17A, 5600 Fishers Lane, Rockville, MD 20857. ahutchings@hrsa.gov, Telephone: (301) 945-9819.\n\nMs. Kiley Diop, Rural Communities Opioid Response Program-Planning, Federal Office of Rural Health Policy, Health Resources and Services Administration, Room 17W17A, 5600 Fishers Lane, Rockville, MD 20857. kdiop@hrsa.gov, Telephone: (301) 443-6666.\n\nMs. Kiley Diop, Rural Communities Opioid Response Program-MAT Expansion: Federal Office of Rural Health Policy, Health Resources and Services Administration, Room 17W17A, 5600 Fishers Lane, Rockville, MD 20857. kdiop@hrsa.gov, Telephone: (301) 443-6666."}</t>
  </si>
  <si>
    <t>Federal Office of Rural Health Policy5600 Fishers Lane, Rockville, MD 20857 Email:&lt; a href='mailto:KUmali@hrsa.gov'&gt;KUmali@hrsa.gov&lt;/a&gt;Phone: (301) 443-7444;</t>
  </si>
  <si>
    <t>Criteria are based on the need of the project, innovation, realistic and measurable goals and objectives, clearly defined roles of each network member, strength of applicant's management plan, community involvement, level of local commitment, costs, and program evaluation plan. Specific criteria will be included in the guidance for each program.</t>
  </si>
  <si>
    <t>https://beta.sam.gov/fal/9e27675d666140dfb24c85b4d6752b97/view</t>
  </si>
  <si>
    <t>Grants to States for Operation of State Offices of Rural Health</t>
  </si>
  <si>
    <t>The State Offices of Rural Health (SORH) Program</t>
  </si>
  <si>
    <t>{"list":[{"act":{"description":"Public Health Service Act, Section 338J; 42 U.S.C. 254r, as amended by sec. 301 P.L. 105-392."},"authorizationTypes":{"USC":false,"act":true,"statute":false,"publicLaw":false,"executiveOrder":false}}]}</t>
  </si>
  <si>
    <t>The purpose of the State Offices of Rural Health (SORH) grant program is to assist states in strengthening rural health care delivery systems by maintaining a focal point for rural health within each state. The program provides funding for an institutional framework that links small rural communities with state and federal resources to help develop long-term solutions to rural health problems</t>
  </si>
  <si>
    <t>Grants: All fifty states may apply. Each state may only submit one application. Only current SORH awardees may apply.</t>
  </si>
  <si>
    <t>Underserved populations in rural areas; facilities and services in rural areas.</t>
  </si>
  <si>
    <t>{"environmentalImpact":{"reports":[{"isSelected":false,"reportCode":"statement"},{"isSelected":false,"reportCode":"assessment"},{"isSelected":true,"reportCode":"ExecutiveOrder12372"},{"isSelected":true,"reportCode":"otherRequired"}]},"description":"An applicant should consult the office or official designated as the single point of contact in his or her state for more information on the process the state requires to be followed in applying for assistance, if the state has selected the program for review"}</t>
  </si>
  <si>
    <t>Awardees may request funding beyond an initial project period by submitting a competing continuation application during a regular competing application cycle. All competitive cycles are contingent upon availability of funds for such purposes.</t>
  </si>
  <si>
    <t>{"types":{"moe":false,"formula":false,"matching":true},"formula":{"title":"","chapter":"","part":"","subPart":"","publicLaw":"","description":""},"matching":{"requirementFlag":"voluntary","percent":"0","description":"States must match not less than $3 for each $1 of federal funds provided in the grant."},"moe":{"description":""}}</t>
  </si>
  <si>
    <t>{"awarded":"other","description":"Grant applications should be submitted for up to a 5-year project period. Awards are normally made in a lump sum for an entire 12-month budget period. Payments are made annually either through a letter of credit or cash demand system.","awardedDescription":"Awardees drawdown funds, as necessary, from the Payment Management System (PMS).  PMS is the centralized web based payment system for HHS awards.\r\n\r\n"}</t>
  </si>
  <si>
    <t>[{"code":"program","isSelected":true,"description":"An annual Performance Information Management System report is required within 60 days of end of budget period."},{"code":"cash","isSelected":false,"description":""},{"code":"progress","isSelected":true,"description":"An annual Performance Information Management System report is required within 60 days of end of budget period. No cash reports are required. 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Award."},{"code":"expenditure","isSelected":false,"description":""},{"code":"performanceMonitoring","isSelected":true,"description":"Awardees are required to submit performance monitoring data within 60 days after the end of the budget period."}]</t>
  </si>
  <si>
    <t>(Project Grants) FY 17$8,587,983.00; FY 18 est $8,955,261.00; FY 19 est $8,955,355.00; FY 16$8,500,000.00; - State Offices of Rural Health (SORH) Program</t>
  </si>
  <si>
    <t>$165,521 - $179,871.</t>
  </si>
  <si>
    <t>{"flag":"appendix","description":"Program Contacts: \nSuzanne Stack\nProgram Coordinator, State Office of Rural Health Program\nFederal Office of Rural Health Policy, Health Resources and Services Administration\nPublic Health Service\nRoom 17W25-B, 5600 Fishers Lane, Rockville, MD 20857\nTelephone: (301) 443-4043\nE-mail: sstack@hrsa.gov"}</t>
  </si>
  <si>
    <t>The Federal Office of Rural Health Policy5600 Fishers Lane, Room 17W45C, Rockville, MD 20857 Email:&lt; a href='mailto:sstack@hrsa.gov'&gt;sstack@hrsa.gov&lt;/a&gt;Phone: (301) 443-0835;</t>
  </si>
  <si>
    <t>(Grants) Grant applications will be evaluated on the basis of the following criteria:_x000D_
(1) The extent to which the application is responsive to the requirements and purposes of the program; _x000D_
(2) the extent to which the applicant has developed measurable goals, objectives, and an evaluation plan for the required, and any discretionary, activities; _x000D_
(3) the extent to which the Office is coordinated with, and has the cooperation of, other health entities and activities within the state; _x000D_
(4) the strength of the applicant's plans for administrative and financial management of the Office; _x000D_
(5) the reasonableness of the budget proposed for the Office; and _x000D_
(6) the likelihood that the Office will be continued after federal grant support is completed.</t>
  </si>
  <si>
    <t>https://beta.sam.gov/fal/2d403213cdfb451bb2bcc6ce32ce1e87/view</t>
  </si>
  <si>
    <t>{"list":[{"act":{"description":"Public Health Service Act, Sections 2601-2610, and 2693 (42 USC 300ff-11 – 300ff-20, and 300ff-121), as amended by the Ryan White HIV/AIDS Treatment Extension Act of 2009 (Public Law 111-87)"},"authorizationTypes":{"act":true}}]}</t>
  </si>
  <si>
    <t xml:space="preserve">To provide direct financial assistance to Eligible Metropolitan Areas (EMAs) and Transitional Grant Areas (TGAs) that have been the most severely affected by the Human Immunodeficiency Virus (HIV) epidemic to enhance access to a comprehensive, effective and cost efficient continuum of high quality, community-based care for low-income individuals and families with HIV and to strengthen strategies to reach minority populations. A comprehensive continuum of care includes the 13 core medical services specified in legislation and appropriate support services that assist people living with HIV (PLWH) in accessing treatment for HIV/AIDS that is consistent with the Department of Health and Human Service (HHS) Treatment Guidelines. Comprehensive HIV/AIDS care beyond these core medical services may include supportive services that meet the criteria of enabling individuals and families living with HIV to access and remain in primary medical care to improve their medical outcomes._x000D_
_x000D_
</t>
  </si>
  <si>
    <t xml:space="preserve">RWHAP Part A recipients that were classified as an EMA or as a TGA in fiscal year (FY) 2007 and continue to meet the statutory requirements are eligible to apply for these funds. For an EMA, this is more than 2,000 cases of AIDS reported and confirmed during the most recent five calendar years, and for a TGA, this is at least 1,000, but fewer than 2,000 cases of AIDS reported and confirmed during the most recent period of five calendar years for which such data are available. Additionally, they must not have fallen below, for three consecutive years, the required incidence levels already specified AND required prevalence levels (cumulative total of living cases of AIDS reported to and confirmed by the Director of the Centers for Disease Control and Prevention (CDC) as of December 31 of the most recent calendar year for which such data are available). For an EMA, this is 3,000 living cases of AIDS, and for a TGA, this is 1,500 living cases of AIDS, except certain areas which have a cumulative total of at least 1,400 living cases of AIDS and which have no more than 5 percent of the total from formula grants awarded unobligated as of the end of the most recent fiscal year._x000D_
_x000D_
Eligible metropolitan areas (EMA) with a population of 50,000 or more individuals for which the CDC has reported a cumulative total of more than 2,000 AIDS cases for the most recent period of 5 calendar years include: Atlanta, Georgia; Baltimore, Maryland; Boston, Massachusetts; Chicago, Illinois; Dallas, Texas; Detroit, Michigan, Ft. Lauderdale, Florida; Houston, Texas; Los Angeles, California; Miami, Florida; Nassau/Suffolk Counties, New York; New Haven, Connecticut; New Orleans, Louisiana; New York, New York; Newark, New Jersey; Orlando, Florida; Philadelphia, Pennsylvania; Phoenix, Arizona; San Diego, California; San Francisco, California; San Juan, Puerto Rico; Tampa-St. Petersburg, Florida; Washington, DC; and West Palm Beach, Florida. Transitional Grant areas (TGA) with a population of 50,000 or more individuals for which the CDC has reported a cumulative total of at least 1,000, but not more than 1,999 AIDS cases for the more most recent five year period include: Austin, Texas; Baton Rouge, Louisiana; Bergen-Passaic, NJ; Charlotte, North Carolina; Cleveland, Ohio; Columbus, Ohio; Denver, Colorado; Fort Worth, Texas; Hartford, Connecticut; Indianapolis, Indiana; Jacksonville, Florida; Jersey City, New Jersey; Kansas City, Missouri; Las Vegas, Nevada; Memphis, Tennessee; Middlesex, New Jersey; Minneapolis, Minnesota; Nashville, Tennessee; Norfolk, Virginia; Oakland, California; Orange County, California; Portland, Oregon; Riverside-San Bernardino, California; Sacramento, California; St. Louis, Missouri; San Antonio, Texas; San Jose, California; and Seattle, Washington._x000D_
_x000D_
</t>
  </si>
  <si>
    <t xml:space="preserve">Individuals and families living with HIV disease </t>
  </si>
  <si>
    <t>{"description":"HRSA requires all applicants to apply electronically through Grants.gov."}</t>
  </si>
  <si>
    <t>Two-thirds of the funds available are disbursed on a formula basis as required by the legislation, subject to a completeness review of required information specified in the HRSA notice of funding opportunity issued under this CFDA program. The remaining one-third of available funds are disbursed as a competitive, supplemental grant, based on criteria specified by the legislation. All qualified applications will be forwarded to an objective review committee. Based on the recommendations of the objective review committee, the HRSA program official with delegated authority is responsible for final selection and funding decisions. In addition, Minority AIDS Initiative (MAI) funds available under Section 2693 are disbursed on a formula basis together with the Formula and Supplemental awards as required by the legislation. Notification is made in writing by a Notice of Award.</t>
  </si>
  <si>
    <t>{"types":{"moe":true,"formula":true,"matching":false},"formula":{"title":"","chapter":"","part":"","subPart":"","publicLaw":"","description":""},"matching":{"description":""},"moe":{"description":"This program has MOE requirements, see funding agency for further details. The RWHAP legislation requires Part A recipients to maintain, as a Condition of Award, political subdivision expenditures within the eligible area for HIV-related core medical services and support services at a level equal to the 1-year period preceding the fiscal year for which the recipient is applying to receive a Part A grant.\n\n\nMAI formula funds are based on the number of reported and confirmed living minority cases of HIV/AIDS for the most recent calendar year."}}</t>
  </si>
  <si>
    <t>{"awarded":"other","description":"Grants are awarded for a 12-month project/budget period.","awardedDescription":"Recipients draw down funds, as necessary, from the Payment Management System (PMS).  PMS is the centralized web based payment system for HHS awards.\r\n\r\n"}</t>
  </si>
  <si>
    <t>[{"code":"program","isSelected":true,"description":"Annual progress and annual financial reports are required.  "},{"code":"cash","isSelected":true,"description":"Quarterly financial cash transaction reports are required within 30 days of the end of each calendar quarter. "},{"code":"progress","isSelected":true,"description":"Annual progress and annual financial reports are required. Quarterly financial cash transaction reports are required within 30 days of the end of each calendar quarter. The final performance report and final financial status reports are due 90 days from the end of the period of performance. Reports documenting services and expenditures are required."},{"code":"expenditure","isSelected":true,"description":"Recipients must report expenditures for WICY for the previous budget year within 90 days of the end of the grant year as mandated by the RWHAP. "},{"code":"performanceMonitoring","isSelected":true,"description":"Recipients must submit a Federal Financial Report (FFR) or SF 425 within 150 days after the end of the budget period."}]</t>
  </si>
  <si>
    <t>Recipients are required to maintain financial records 3 years after the date they submit the final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</si>
  <si>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17$629,697,949.00; FY 18 est $624,346,301.00; FY 19 est $624,346,301.00; FY 16$627,786,733.00; - </t>
  </si>
  <si>
    <t>$2,810,586 to $95,799,060; Average = $12,006,679.</t>
  </si>
  <si>
    <t>{"list":[{"fiscalYear":2016,"description":"Nearly 68 percent of all clients served by the RWHAP in 2014 were served in one of the 52 metropolitan areas funded under the RWHAP Part A.  Approximately 73 percent of all people living with diagnosed HIV reside in a RWHAP Part A EMA or TGA.  Part A funded sites provided 3.7 million core medical service visits for health-related care utilizing a combination of Parts A, B, C, and D funding.  The number of visits for health-related services demonstrates the scope of Part A in delivering primary care and related services for PLWH by increasing the availability and accessibility of care.  From 2010 to 2015, HIV viral suppression among RWHAP patients has increased from 70 percent to 83 percent, and racial/ethnic, age-based, and regional disparities have decreased.  These improved outcomes mean more PLWH in the U.S. will live near normal lifespans and have a reduced risk of transmitting HIV to others.  \r\n\r\nRWHAP Part A jurisdictions are experienced in data-driven, community-based needs assessment, responsive procurement of a variety of direct medical and supportive services, working with a set of providers to weave together a constellation of services, serving diverse populations and continuing to make improvements that positively affect the HIV care continuum.  Thus, the RWHAP Part A has a significant public health impact on HIV incidence. \r\n"}],"isApplicable":false}</t>
  </si>
  <si>
    <t>All HRSA awards are subject to the Uniform Administrative Requirements, Cost Principles, and Audit Requirements at 45 CFR part 75. As per 45 CFR part 75.201 and 301, recipients may use a fixed-award instrument to obtain services based on a reasonable estimate of actual cost and based on performance and results related to improvement of program outcomes.
HRSA awards are subject to the requirements of the HHS Grants Policy Statement (HHS GPS) that are applicable based on recipient type and purpose of award. The HHS GPS is available at http://www.hrsa.gov/grants.</t>
  </si>
  <si>
    <t>Steven Young, Director, 5600 Fishers Lane, Room 9W12, Rockville, MD 20857 Email:&lt; a href='mailto:SYoung@hrsa.gov'&gt;SYoung@hrsa.gov&lt;/a&gt;Phone: (301)  443-7136;</t>
  </si>
  <si>
    <t xml:space="preserve">93.917 HIV Care Formula Grants; </t>
  </si>
  <si>
    <t>Fiscal Year2016:  Refer to Applicant Eligibility (081)Fiscal Year2017:  Refer to Applicant Eligibility (081)Fiscal Year2018:  Refer to Applicant Eligibility (081)Fiscal Year2019: Refer to Applicant Eligibility (081)</t>
  </si>
  <si>
    <t>Applications for supplemental funds must meet nine criteria set forth in the enacting legislation: (1) contain a report concerning the dissemination of emergency relief funds and the plan for utilization of such funds; (2) demonstrate need in such area for supplemental financial assistance to combat the HIV epidemic; (3) demonstrate the existing commitment of local resources of the area, both financial and in-kind, to combat the HIV epidemic; (4) demonstrate the ability of the area to utilize such supplemental financial resources in a manner that is immediately responsive and cost-effective; (5) demonstrate that resources will be allocated in accordance with the local demographic incidence of AIDS including appropriate allocations for services for infants, children, women, and families with HIV disease; (6) demonstrate the inclusiveness of affected communities and individuals with HIV disease; (7) demonstrate the manner in which proposed services are consistent with the local needs assessment and the statewide coordinated statement of need; (8) demonstrate the ability of the applicant to expend funds efficiently by not having had, for the most recent Part A formula grant year for which data is available, more than 5 percent of grant funds unobligated at the end of the year, even if a request for carryover was granted; and (9) demonstrate success in identifying individuals with HIV and AIDS, who are unaware of their HIV/AIDS status, and provides a description of the strategy, plan, and data associated with the early identification of these individuals.</t>
  </si>
  <si>
    <t>https://beta.sam.gov/fal/e96a77af7b3e4f508627f0ff6e9ed33a/view</t>
  </si>
  <si>
    <t>{"list":[{"act":{"description":"Sections 2611-23, and 2693 of Title XXVI of the Public Health Service Act, (42 U.S.C. 300ff-31a and 300ff-121) as amended by the Ryan White HIV/AIDS Treatment Extension Act of 2009 (Public Law 111-87), and Section 311(c) of the Public Health Service Act, 42 U.S.C. 243(c)."},"authorizationTypes":{"act":true}}]}</t>
  </si>
  <si>
    <t>To enable States and Territories to improve the quality, availability, and organization of a comprehensive continuum of HIV/AIDS health care, treatment, and support services for eligible individuals living with Human Immunodeficiency Virus (HIV) disease.</t>
  </si>
  <si>
    <t>All 50 States of the United States, and the District of Columbia and U.S. Territories including, the Commonwealth of Puerto Rico, Commonwealth of the Northern Mariana Islands, the Virgin Islands, Guam, American Samoa, the Republic of the Marshall Islands, Federated States of Micronesia, and the Republic of Palau.</t>
  </si>
  <si>
    <t>Individuals living with HIV.</t>
  </si>
  <si>
    <t>{"description":"Applicants should review the individual HRSA Notice of Funding Opportunity (NOFO) issued under this CFDA program for any required proof or certifications which must be submitted prior to or simultaneous with submission of an application package. 2 CFR 200, Subpart E - Cost Principles applies to this program.","isApplicable":true}</t>
  </si>
  <si>
    <t>As required by the legislation, RWHAP Part B Base, ADAP Base, and Emerging Communities formula awards are based on the number of reported living cases of HIV/AIDS in the State or Territory in the most recent calendar year as confirmed by CDC and submitted to HRSA. Similarly, for recipients applying for Minority AIDS Initiative (MAI) formula funds, awards are based on the number of reported living minority HIV/AIDS cases for the most recent calendar year as confirmed by CDC and submitted to HRSA. Supplemental ADAP grants are awarded by formula based on living HIV/AIDS cases to states which meet any of the criteria listed in that section of the NOFO for the purpose of providing medications or insurance assistance for people living with HIV (PLWH). The ADAP Emergency Relief Funds (ERF) awards, for the purpose of cost containment activities for preventing, reducing or eliminating ADAP waiting lists, are disbursed via a formula based on a competitive application process with need based criteria listed in the NOFO. In a separate, competitive application process, RWHAP Part B Supplemental funds are disbursed based on criteria specified by the legislation. All qualified applications for ADAP ERF and Part B Supplemental funds will be forwarded to an objective review committee. Based on the recommendations of the objective review committee, the HRSA program official with delegated authority is responsible for final selection and funding decisions.
Notification is made in writing by a Notice of Award.</t>
  </si>
  <si>
    <t>{"types":{"moe":true,"formula":true,"matching":true},"formula":{"title":"","chapter":"","part":"","subPart":"","publicLaw":"","description":"RWHAP Part B Base, ADAP Base and Emerging Communities awards are based on the number of reported living cases of HIV/AIDS cases in the State or Territory in the most recent calendar year as confirmed by CDC submitted to HRSA. Similarly, for recipients applying for MAI formula funds, awards are based on the number of reported and confirmed living minority cases of HIV/AIDS for the most recent calendar year submitted to HRSA. The most recently completed calendar year ended December 31, 2016. Supplemental ADAP grants are awarded by formula based on living HIV/AIDS cases to states which meet any of the criteria listed in that section of the NOFO for the purpose of providing medications or insurance assistance for PLWH."},"matching":{"requirementFlag":"voluntary","percent":"0","description":"Varies\n\nThis program has MOE requirements, see funding agency for further details. Recipients must maintain state expenditures for HIV-related activities at a level equal to the fiscal year preceding the application deadline for the RWHAP Part B grant. This program has matching requirements; see agency NOFO for further details."},"moe":{"description":"Recipients must maintain State expenditures for HIV-related activities at a level equal to the fiscal year preceding the application deadline for the RWHAP Part B grant. This program has matching requirements; see agency notice of funding opportunity for further details.\r\n"}}</t>
  </si>
  <si>
    <t>{"awarded":"other","description":"Grants are awarded for a -year project priod composed of five 12-month project/budget periods. ","awardedDescription":"Recipients draw down funds from the Payment Management System (PMS). PMS is the centralized web based payment system for HHS awards.\r\n\r\n"}</t>
  </si>
  <si>
    <t>[{"code":"program","isSelected":true,"description":"Please refer to the NOFO and Notice of Award for any applicable program, data, and fiscal reports. No cash reports are required."},{"code":"cash","isSelected":false,"description":""},{"code":"progress","isSelected":true,"description":"Recipients must submit a Federal Financial Report (FFR) or SF 425 within 90 days after the end of the project period. Expense reports are not applicable. Performance monitoring is not applicable."},{"code":"expenditure","isSelected":false,"description":""},{"code":"performanceMonitoring","isSelected":false,"description":""}]</t>
  </si>
  <si>
    <t xml:space="preserve">(Project Grants) FY 17$1,407,538,207.00; FY 18 est $1,500,000,000.00; FY 19 est $1,500,000,000.00; FY 16$1,385,561,174.00; - </t>
  </si>
  <si>
    <t>$23,877 to $181,550,889; 
Average $23,856,580</t>
  </si>
  <si>
    <t xml:space="preserve">All HRSA awards are subject to the Uniform Administrative Requirements, Cost Principles, and Audit Requirements at 45 CFR part 75._x000D_
_x000D_
HRSA awards are subject to the requirements of the HHS Grants Policy Statement (HHS GPS) that are applicable based on recipient type and purpose of award. The HHS GPS is available at http://www.hrsa.gov/grants._x000D_
</t>
  </si>
  <si>
    <t>Rene Sterling PhD, MHA5600 Fishers Lane, Room Mail Stop 09WH03, Rockville, MD 20857 Email:&lt; a href='mailto:RSterling@hrsa.gov'&gt;RSterling@hrsa.gov&lt;/a&gt;Phone: (301) 443-0917;</t>
  </si>
  <si>
    <t xml:space="preserve">93.914 HIV Emergency Relief Project Grants; </t>
  </si>
  <si>
    <t>Grants will be awarded to applicants that submit: (1) An acceptable detailed description of the HIV-related services provided in the State to individuals and families with HIV disease during the year preceding the year for which the grant is requested, and the number of individuals and families receiving such services; (2) a comprehensive plan for the organization and delivery of HIV health care and support services to be funded with assistance received under this part that shall include a description of the purposes for which the State intends to use such assistance; (3) an assurance that the public health agency administering the grant for the State will periodically convene a meeting of individuals with HIV, representatives of recipients receiving both HIV Emergency Relief and HIV CARE Grants, providers, and public agency representatives to develop a statewide coordinated statement of need; and (4) an assurance by the State that; (A) the public health agency that is administering the grant for the State will conduct public hearings concerning the proposed use and distribution of the assistance to be received; and (B) the State will (a) to the maximum extent practicable, ensure that HIV-related health care and support services delivered pursuant to a program established with assistance provided under this part will be provided without regard to the ability of the individual to pay for such services and without regard to the current or past health condition of the individual with HIV disease; (b) ensure that such services will be provided in a setting that is accessible to low-income individuals with HIV disease; (c) provide outreach to low-income individuals with HIV disease to inform such individuals of the services available; (d) for continuum of health insurance coverage, submit a plan to the Secretary that demonstrates that the State has established a program that assures that (d.1) such amounts will be targeted to individuals who would not otherwise be able to afford health insurance coverage; and (2) income, asset, and medical expense criteria will be established and applied by the State to identify those individuals who qualify for assistance under such program, and information concerning such criteria shall be made available to the public; (e) provide for periodic independent peer review to assess that quality and appropriateness of health and support services provided by entities that receive funds from the State; (f) permit and cooperate with any Federal investigations undertaken regarding programs; (g) maintain HIV-related activities at a level that is equal to not less than the level of such expenditures by the State for the 1-year period preceding the fiscal year for which the State is applying to receive a grant; and (h) ensure that grant funds are not utilized to make payments for any item or service to the extent that payment has been made.</t>
  </si>
  <si>
    <t>https://beta.sam.gov/fal/bdd414f061354702ac2fab4bb0c6d774/view</t>
  </si>
  <si>
    <t>Grants to Provide Outpatient Early Intervention Services with Respect to HIV Disease</t>
  </si>
  <si>
    <t>Ryan White HIV/AIDS Program (RWHAP) Part C Early Intervention Services (EIS)</t>
  </si>
  <si>
    <t>{"list":[{"act":{"description":"Public Health Service Act, Sections 2651-2667, and 2693 (42 USC 300ff-51 – 300ff-67, and 300ff-121), as amended by the Ryan White HIV/AIDS Treatment Extension Act of 2009 (Public Law 111-87)"},"authorizationTypes":{"act":true}}]}</t>
  </si>
  <si>
    <t>The purpose of the RWHAP Part C Early Intervention Services Program funding is to provide comprehensive HIV primary care and support services in an outpatient setting for low income, uninsured, and underserved people living with HIV (PLWH). This includes: 1) targeted HIV counseling and testing; 2) medical evaluation and clinical and diagnostic services; 3) therapeutic measures for preventing and treating the deterioration of the immune system, and for preventing and treating conditions arising from HIV/AIDS; and 4) referrals to appropriate providers of health care and support services. 
The purpose of the RWHAP Part C Capacity Development Program is to strengthen organizational infrastructure to respond to the changing health care landscape and to increase capacity to develop, enhance, or expand access to high quality HIV primary health care services for low income, uninsured, and underserved PLWH.</t>
  </si>
  <si>
    <t>Public and private nonprofit entities that are: federally qualified health centers under Section 1905(1)(2)(B) of the Social Security Act; recipients under Section 1001 of the PHS Act (regarding family planning) other than States; comprehensive hemophilia diagnostic and treatment centers; rural health clinics; health facilities operated by or pursuant to a contract with the Indian Health Service; community-based organizations, clinics, hospitals and other health facilities that provide early intervention services to those persons infected with HIV/AIDS through intravenous drug use; or nonprofit private entities that provide comprehensive primary care services to populations at-risk of HIV/AIDS, including faith-based and community-based organizations.   Eligible applicants for the Capacity Development Program include public and nonprofit private entities, including faith-based and community-based organizations, and Tribes and tribal organizations.</t>
  </si>
  <si>
    <t>Low income, uninsured, and underserved PLWH.</t>
  </si>
  <si>
    <t>{"description":"Applicants should review the individual HRSA notice of funding opportunity (NOFO) issued under this CFDA program for any required proof or certifications which must be submitted prior to or simultaneous with submission of an application package. 2 CFR 200--Uniform Administrative Requirements, Cost Principles, and Audit Requirements for HHS Awards applies to this program.","isApplicable":true}</t>
  </si>
  <si>
    <t xml:space="preserve">All qualified applications will be forwarded to an objective review committee. Based on the advice of the objective review committee, the HRSA program official with delegated authority is responsible for final selection and funding decisions._x000D_
_x000D_
Notification is made in writing by a Notice of Award._x000D_
</t>
  </si>
  <si>
    <t>{"types":{"moe":true,"formula":false,"matching":false},"formula":{"title":"","chapter":"","part":"","subPart":"","publicLaw":"","description":""},"matching":{"description":""},"moe":{"description":" As a condition of award, applicants must agree to maintain their expenditures for early intervention services at a level equal to not less than the level of such expenditures maintained by the State for the fiscal year preceding the fiscal year for which the applicant is applying to receive the grant."}}</t>
  </si>
  <si>
    <t>{"awarded":"other","description":"Early Intervention Services grants are typically awarded for up to a 3 year period of performance. Continued support, beyond the first year, is contingent upon satisfactory performance and the availability of Federal funds. Capacity development grants may be funded for up to 1 year.","awardedDescription":"Recipients draw down funds, as necessary, from the Payment Management System (PMS). PMS is the centralized web based payment system for HHS awards"}</t>
  </si>
  <si>
    <t>[{"code":"program","isSelected":true,"description":"Please refer to the notice of funding opportunity (NOFO) and Notice of Award (NOA) for any applicable program, data, and fiscal reports. The recipient must submit the annual RWHAP Services Report due the last Monday in March each year, covering the just-ended Jan. 1 - Dec. 31 calendar year. No cash reports are required."},{"code":"cash","isSelected":false,"description":""},{"code":"progress","isSelected":true,"description":"Recipients must also submit a RWHAP Allocations Report, 60 days after the start of the project period, and a RWHAP Expenditures Report due 90 days after the end of the project period (OMB 0915-0318). Recipients must submit a Federal Financial Report or SF 425 within 90 - 120 days after the end of each project period. Additionally, each funded program must submit a project period renewal progress report each year prior to the end of the project period. A final Federal Financial Report and final performance report must be submitted 90 days after the end of the project period. No performance monitoring is required."},{"code":"expenditure","isSelected":false,"description":""},{"code":"performanceMonitoring","isSelected":false,"description":""}]</t>
  </si>
  <si>
    <t>Recipients are required to maintain financial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</si>
  <si>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17$3,798,106.00; FY 18 est $2,250,000.00; FY 19 est $2,250,000.00; FY 16$1,500,000.00; - Capacity Development.(Project Grants) FY 17$181,747,027.00; FY 18 est $181,914,492.00; FY 19 est $181,914,492.00; FY 16$186,586,879.00; - Early Intervention Services. </t>
  </si>
  <si>
    <t>$2,597 to $1,495,123; 
Average $516,803. 
Capacity Development grants are limited to $150,000</t>
  </si>
  <si>
    <t xml:space="preserve"> All HRSA awards are subject to the Uniform Administrative Requirements, Cost Principles, and Audit Requirements at 45 CFR part 75. _x000D_
_x000D_
HRSA awards are subject to the requirements of the HHS Grants Policy Statement (HHS GPS) that are applicable based on recipient type and purpose of award. The HHS GPS is available at http://www.hrsa.gov/grants._x000D_
</t>
  </si>
  <si>
    <t>Hanna Endale5600 Fishers Lane, Room 09N16, , Rockville, MD 20857 Email:&lt; a href='mailto:HEndale@hrsa.gov'&gt;HEndale@hrsa.gov&lt;/a&gt;Phone: (301) 443-1326;</t>
  </si>
  <si>
    <t xml:space="preserve">Eligible applicants are reviewed by an objective review committee based on the criteria detailed in the notice of funding opportunity. </t>
  </si>
  <si>
    <t>https://beta.sam.gov/fal/26a729bc7f504a16b48559272781e6e8/view</t>
  </si>
  <si>
    <t>Cooperative Agreements for State-Based Comprehensive Breast and Cervical Cancer Early Detection Programs</t>
  </si>
  <si>
    <t>National Breast and Cervical Cancer Early Detection Program (NBCCEDP)</t>
  </si>
  <si>
    <t>{"list":[{"act":{"description":"Breast and Cervical Cancer Mortality Prevention Act of 1990, Section 301(a), Section 317(k)(3), and Section 1501, Public Law 101-354; 42 U.S.C.241a, 42 U.S.C. 247b(k)(3), and 42 U.S.C. 300K; Public Law 103-183"},"publicLaw":{"congressCode":"101","number":"354"},"USC":{"title":"42","section":"241,247,300"},"authorizationTypes":{"USC":true,"act":true,"statute":false,"publicLaw":true,"executiveOrder":false},"usc":{"title":"42","section":"241,247,300"}}]}</t>
  </si>
  <si>
    <t>To work with official State and territorial health agencies or their designees, and tribal health agencies in developing comprehensive breast and cervical cancer early detection programs. To the extent possible, increase screening and follow-up among all groups of women in the State, tribe or territory, with special to reach those women who are of low income, uninsured, underinsured and minority, and Native Americans.</t>
  </si>
  <si>
    <t>Eligible applicants are the official State health agencies of the United States, the District of Columbia, the Commonwealth of Puerto Rico, the Virgin Islands, Guam, the Northern Mariana Islands, the Federated States of Micronesia, the Republic of the Marshall Islands, American Samoa, American Indian and Alaska Native tribes and tribal organizations as defined in Section 4 of the Indian Self-Determination and Education Assistance Act.</t>
  </si>
  <si>
    <t>Official State and Territorial health agencies, women especially low-income women.</t>
  </si>
  <si>
    <t>{"description":"Applicants should document the need for assistance, state the objectives of the project, outline the method of operation, describe evaluation procedures, identify and describe nonfederal contributions, and provide a budget with justification for funds requested.","isApplicable":true}</t>
  </si>
  <si>
    <t>{"description":"Information on the submission of applications may be obtained from Ms. Shicann Phillips, Grants Management Specialist, in the Grants Management Branch, Procurement and Grants Office, Centers for Disease Control and Prevention, Atlanta, Georgia 30341. Telephone: (770) 488-2615. This program is subject to the provisions of 45 CFR 92 for State and local governments. The standard application forms, as furnished by PHS and required by 45 CFR 92 must be used for this program."}</t>
  </si>
  <si>
    <t>Information on renewals may be obtained from Pamela Render, Grants Management, Office of Grants Services, Office of Financial Resources Centers for Disease Control and Prevention, Atlanta, GA 30341; Telephone: (770)  488-2712.</t>
  </si>
  <si>
    <t>{"types":{"moe":true,"formula":false,"matching":true},"matching":{"requirementFlag":"voluntary","percent":"35","description":"Public Law 101-354 requires States, tribes and territories to make available nonfederal contributions (cash or in-kind) toward such costs in an amount equal to not less than $1 of matching for every $3 of Federal dollars provided in this cooperative agreement. Such contributions may be made directly or through donations from public or private entities.  Payment for treatment services or the donation of treatment services may not be used for nonfederal contributions.  States, tribes and territories may include only nonfederal contribution in excess of the average amount of nonfederal contributions made by the State, tribe territory for the two year period preceding the first fiscal year for which the State, tribe or territory is applying to receive a cooperative agreement for a comprehensive Breast and cervical cancer early detection program."},"moe":{"description":"The average amount of non-Federal contributions toward breast and cervical cancer programs and activities for the two year period preceding the first Federal fiscal year of funding for NBCCEDP is referred to as Maintenance of Effort (MOE).  Only those non-Federal contributions in excess of the MOE amount may be considered matching funds.  Supplanting, or replacing, existing program efforts currently paid with Federal or non-Federal sources is not allowable."}}</t>
  </si>
  <si>
    <t>[{"code":"program","isSelected":true,"description":"Annual Federal Financial Report (FFR) SF-425 is required and must be submitted no later than 90 days after the end of the calendar quarter in which the budget period ends. The FFR for this budget period is due by September 30. Reporting time frame is June 30 of the previous calendar year through June 29 of the current calendar year.\r\n\r\nThe Annual Performance Report (APR) is due no later than 120 days prior to the end of the budget period, February 28, and serves as the continuing application. This report should include the information specified in the Funding Opportunity Announcement.\r\n\r\nFinal FFR and Final Progress Report are due 90 days after the end of the project period.\r\n"},{"code":"cash","isSelected":true,"description":"Grantees must address fiscal progress in the APR &amp; Annual Reports.  Financial status reports (FSRs) are due 90 days after the end of the budget period. "},{"code":"progress","isSelected":true,"description":"The Annual Performance Report (APR) is due no later than 120 days prior to the end of the budget period, February 28, and serves as the continuing application. This report should include the information specified in the Funding Opportunity Announcement."},{"code":"expenditure","isSelected":true,"description":"Final performance and FSRs are due no more than 90 days after the end of the project period."},{"code":"performanceMonitoring","isSelected":true,"description":"Final FFR and Final Progress Report are due 90 days after the end of the project period.\r\n"}]</t>
  </si>
  <si>
    <t xml:space="preserve">(Cooperative Agreements) FY 17$0.00; FY 18 est $0.00; FY 19 est $0.00; FY 16$213,282,518.00; - In FY17, this project was re-competed under DP17-1701. Project end date was 6/29/2017._x000D_
_x000D_
In FY15, NBCCEDP was partially funded by PPHF funds ($97,834,313) </t>
  </si>
  <si>
    <t>96,735 to 9,692,758; $2,234,163</t>
  </si>
  <si>
    <t>{"list":[{"fiscalYear":2016,"description":"In fiscal 2016, the Centers for Disease Control and Prevention (CDC) will enter into the 26th year of the National Breast and Cervical Cancer early Detection Program (NBCCEDP). This landmark Program brings critical breast and cervical cancer screening services to underserved women, including older women, women with low income, and women of racial and ethnic minority groups. CDC plans to continue support of programs in all 50 states, US territories, the District of Columbia, and Tribes/Tribal Organizations. It is expected that in FY16, the NBCCEDP will be partially funded with PPHF monies.  In fiscal 2017, the Centers for Disease Control and Prevention (CDC) will enter into the 27th year of the National Breast and Cervical Cancer early Detection Program (NBCCEDP). This landmark Program brings critical breast and cervical cancer screening services to underserved women, including older women, women with low income, and women of racial and ethnic minority groups. CDC plans to re-announce this program for a new 5-year project period to continue support of programs in all 50 states, US territories, the District of Columbia, and Tribes/Tribal Organizations."},{"fiscalYear":2017,"description":"In fiscal 2017, the Centers for Disease Control and Prevention (CDC) will enter into the 27th year of the National Breast and Cervical Cancer early Detection Program (NBCCEDP). This landmark Program brings critical breast and cervical cancer screening services to underserved women, including older women, women with low income, and women of racial and ethnic minority groups. CDC plans to re-announce this program for a new 5-year project period to continue support of programs in all 50 states, US territories, the District of Columbia, and Tribes/Tribal Organizations."},{"fiscalYear":2018,"description":"In fiscal 2018, the Centers for Disease Control and Prevention (CDC) will enter into the 28th year of the National Breast and Cervical Cancer early Detection Program (NBCCEDP). This landmark Program brings critical breast and cervical cancer screening services to underserved women, including older women, women with low income, and women of racial and ethnic minority groups. CDC plans to re-announce this program for a new 5-year project period to continue support of programs in all 50 states, US territories, the District of Columbia, and Tribes/Tribal Organizations."}],"isApplicable":true}</t>
  </si>
  <si>
    <t>There are no regulations, but guidelines are available. PHS Grants Policy Statement, DHHS Publication No. (OASH) 94-50,000, applies to cooperative agreements. Public Law 101-354 (August 10, 1994) places specific requirements on monies from this law which are to be used for funding State-based breast and cervical cancer early detection programs.</t>
  </si>
  <si>
    <t>http://www.cdc.gov/cancer.</t>
  </si>
  <si>
    <t xml:space="preserve">93.898 Cancer Prevention and Control Programs for State, Territorial and Tribal Organizations; 93.752 Cancer Prevention and Control Programs for State, Territorial and Tribal Organizations financed in part by Prevention and Public Health Funds; </t>
  </si>
  <si>
    <t>Fiscal Year2016: At this time, it is assumed that grantees will continue to provide screening and follow-up for low income women, State health agencies will incorporate into their health care system: (1) Public Education: (a) population targeted for screening and follow-up services; (b) for women (other than low income) requiring periodic screening and follow up services; (2) Professional Education: (a) practitioners providing screening and follow-up services for targeted low income women; (b) for all practitioners who will provide or refer women (other than low income) for required periodic screening and follow-up services (3) quality assurance: (a) mammography; (b) cervical cytology; (4) surveillance: (a) breast and cervical cancer incidence registry; (b) tracking and follow-up system; (5) evaluation: (a) implementation of all program components; (b) effectiveness of all program components; and (6) breast and cervical cancer control plan and coalition. At this time, it is assumed that grantees will continue to provide screening and follow-up for low income women, State health agencies will incorporate into their health care system: (1) Public Education: (a) population targeted for screening and follow-up services; (b) for women (other than low income) requiring periodic screening and follow up services; (2) Professional Education: (a) practitioners providing screening and follow-up services for targeted low income women; (b) for all practitioners who will provide or refer women (other than low income) for required periodic screening and follow-up services (3) quality assurance: (a) mammography; (b) cervical cytology; (4) surveillance: (a) breast and cervical cancer incidence registry; (b) tracking and follow-up system; (5) evaluation: (a) implementation of all program components; (b) effectiveness of all program components; and (6) breast and cervical cancer control plan and coalition. Fiscal Year2017: This project ended 6/29/2017Fiscal Year2018: This project ended 6/29/2017</t>
  </si>
  <si>
    <t>(1) Extent of disease burden and need; (2) feasibility and appropriateness of operational plan to meet the purpose of the cooperative agreement; (3) the extent of collaboration and community involvement; (4) the extent to which the applicant appears likely to succeed in implementing proposed objectives; (5) the appropriateness of nonfederal contributions; and (6) the extent to which the budget is reasonable, consistent with the intended use of cooperative agreement funds, and includes evidence of the State's commitment to the program application of financial and/or in-kind contributions from nonfederal sources to activities of the proposed program.</t>
  </si>
  <si>
    <t>https://beta.sam.gov/fal/3e6355755ed44268bd07bb09d8fb3d2b/view</t>
  </si>
  <si>
    <t>Disadvantaged Health Professions Faculty Loan Repayment Program (FLRP)</t>
  </si>
  <si>
    <t>FLRP</t>
  </si>
  <si>
    <t>{"list":[{"act":{"description":"Section 738(b) of the Public Health Service Act (42 U.S.C. 738 [293b]), as amended by P.L. 105-392"},"authorizationTypes":{"USC":false,"act":true,"statute":false,"publicLaw":false,"executiveOrder":false}}]}</t>
  </si>
  <si>
    <t>The Faculty Loan Repayment Program (FLRP) provides loan repayment assistance to faculty members from economically and environmentally disadvantaged backgrounds with eligible health professions degree or certificates to serve at eligible academic institutions in the following disciplines: allopathic, osteopathic, podiatric or veterinary medicine; dentistry, pharmacy, respiratory therapist, optometry, nursing (RN or Advanced Practice RN), physician assistants, allied health or graduate programs in public health or behavioral and mental health for a 2-year service commitment.</t>
  </si>
  <si>
    <t>Eligible applicants  must: (1) be U.S. citizens (either U.S. born or naturalized), U.S. nationals or lawful permanent residents; (2) be from an economically or environmentally disadvantaged background; (3) have a degree or certificate in one of the following health profession disciplines: allopathic, osteopathic, podiatric or veterinary medicine; dentistry, pharmacy, optometry, nursing (RN or APRN ), physician assistants, allied health, or graduate programs in public health or behavioral and mental health; or are enrolled in an approved graduate training program in one of the health professions listed above, or are enrolled as full-time students (in the disciplines listed above) at an accredited health professions institution and are in the final course of study or program leading to a degree from that institution; (4) have an employment commitment from an eligible health professions school for a full-time or part-time (as defined by the school) faculty position for a minimum of 2 years; and (5) have a written agreement with an  eligible health professions school that has agreed to pay full or partial match toward the principal and interest for the applicant’s education loans in equivalent loan repayment amounts made by HHS under FLRP.  For institutions that are unable to provide matching loan repayments, applicants must provide an official letter from the employer requesting a full or partial waiver with supporting documentation justifying the undue financial hardship necessary for a waiver to be granted.</t>
  </si>
  <si>
    <t xml:space="preserve">See above </t>
  </si>
  <si>
    <t>FLRP awards are based on a selection tiering process that determines the sequential order of awards made to qualified applicants, which includes the amount of matching funds provided by the applicant's employing institution. There are three (3) match categories: (1) full matching of the HHS level of loan repayment, (2) partial matching of the HHS level of loan repayment (i.e., &lt;100% match); or (3) no match. Participants will receive up to a maximum of $40,000 for a full or part-time 2-year service commitment.  Awards are made starting with full match, then to partial match (from greatest percentage match to least partial match), then to no match. Full-time applicants in each match category are given preference over part-time applicants.  Payments are made to individuals via electronic direct deposit.</t>
  </si>
  <si>
    <t>{"types":{"moe":false,"formula":false,"matching":true},"matching":{"requirementFlag":"voluntary","percent":"0","description":"(1 to 100 percent) - Institutions may submit a full match (100%), partial match (1 to 99%) or request a waiver. The employing institution is required for each year of service to make payments in an amount equal to the amount of principal and interest payments made by the Secretary. These payments must be in addition to the recipient’s salary the individuals otherwise would receive. However, the Secretary may waive this requirement if it is determined that it would impose an undue financial hardship on the institution involved. A consideration for waiver will be based on required documentation submitted by the institution which must include financial statements to support hardship. Applicants receive award preference based on the funding match determined by the institution.\r\n\r\n"}}</t>
  </si>
  <si>
    <t>{"awarded":"other","description":"Participants must provide full or part-time service (as defined by the school) as a faculty member at an eligible health professions school for a period of two consecutive years beginning on the effective date of the contract. Payments are made to individuals via electronic direct deposit. . See the following for information on how assistance is awarded/released: Awards are based on a percentage of the eligible applicant's total debt.","awardedDescription":"Awards are based on a percentage of the eligible applicant's total debt. \r\n\r\n\r\n"}</t>
  </si>
  <si>
    <t>[{"code":"program","isSelected":true,"description":"The employing institution must complete and send a semi-annual In-Service Verification Form verifying that the participants are providing full-time or part-time continuous service at their approved health professions school."},{"code":"cash","isSelected":false},{"code":"progress","isSelected":false},{"code":"expenditure","isSelected":false},{"code":"performanceMonitoring","isSelected":false}]</t>
  </si>
  <si>
    <t xml:space="preserve">(Project Grants) FY 17$1,093,597.00; FY 18 est $1,190,000.00; FY 19 est $0.00; FY 16$1,190,054.00; - </t>
  </si>
  <si>
    <t>FY 17 Range - $45,911 to $59,853; 
FY 17 Average: $49,709
FY 18 est Range - $10,000 to $59,853
FY 18 est Average:$56,667</t>
  </si>
  <si>
    <t>{"list":[{"fiscalYear":2016,"description":"FY16 Actual - 21 awards"},{"fiscalYear":2017,"description":"22 Awards."},{"fiscalYear":2018,"description":"Projection 21 Awards."}],"isApplicable":true}</t>
  </si>
  <si>
    <t>All administrative and audit requirements that govern Federal monies associated with this activity will be subject to the Uniform Guidance 2 CFR 200 as codified by HHS at 45 CFR 75._x000D_
_x000D_
HRSA awards are also subject to the requirements of the HHS Grants Policy Statement (HHS GPS) that are applicable based on recipient type and purpose of award. The HHS GPS is available at http://www.hrsa.gov/grants/hhsgrantspolicy.pdf.</t>
  </si>
  <si>
    <t>Faculty Loan Repayment Program, Division of Health Careers and Financial Support, Bureau of Health Workforce (BHW), Health Resources and Services Administration, 5600 Fishers Lane, , Rockville, MD 20857 Email:&lt; a href='mailto:CMahlmann@hrsa.gov'&gt;CMahlmann@hrsa.gov&lt;/a&gt;Phone: (301) 594-4130.;</t>
  </si>
  <si>
    <t>https://bhw.hrsa.gov/loansscholarships/flrp</t>
  </si>
  <si>
    <t>FLRP - The applicant will be rated on the extent to which the individual meets the intent of the program to expand disadvantaged representation in health professions faculty positions.</t>
  </si>
  <si>
    <t>https://beta.sam.gov/fal/4991ae9630774993b8897240d3831073/view</t>
  </si>
  <si>
    <t>Ryan White HIV/AIDS Dental Reimbursement and Community Based Dental Partnership Grants</t>
  </si>
  <si>
    <t>{"list":[{"act":{"description":"Section 2692(b) of the Public Health Service Act, (42 U.S.C. § 300ff-111(b)) as amended the Ryan White HIV/AIDS Treatment Extension Act of 2009 (Public Law 111-87)."},"authorizationTypes":{"USC":false,"act":true,"statute":false,"publicLaw":false,"executiveOrder":false}}]}</t>
  </si>
  <si>
    <t>Dental Reimbursement Program (DRP): To partially compensate accredited dental schools, postdoctoral dental education programs, and dental hygiene education programs for unreimbursed costs they have incurred in providing oral health services to low income, uninsured, and underserved people  living with HIV (PLWH). Reimbursement will be made for documenting the number of low income PLWH served and the unreimbursed oral health costs incurred by each institution as compared with the total number of low income PLWH served and costs incurred by all eligible applicants. The purpose of the DRP is to improve access to oral health care services for low income, uninsured, and underserved PLWH, and provide clinical training for dental and dental hygiene students and dental residents to deliver oral health care to PLWH.  
Community Based Dental Partnership Program (CBDPP): To improve access to oral health care services for low income, uninsured and underserved PLWH in underserved geographic areas, while simultaneously providing education and clinical training for dental and dental hygiene students, dental residents, or other dental providers in community-based settings. This is achieved through multi-partner collaborations between dental and dental hygiene education programs recognized by the Commission on Dental Accreditation and community-based dental providers.</t>
  </si>
  <si>
    <t xml:space="preserve">Applicants are limited to accredited dental schools and other accredited dental education programs such as dental hygiene programs or those sponsored by a school of dentistry, a hospital, or a public or private institution that offers postdoctoral training in the specialties of dentistry, advanced education in general dentistry, or a dental general practice residency._x000D_
_x000D_
_x000D_
_x000D_
</t>
  </si>
  <si>
    <t>Low income, uninsured, and underserved people living with HIV.</t>
  </si>
  <si>
    <t>{"description":"Applicants should review the individual HRSA notice of funding opportunity issued under this CFDA program for any required proof or certifications which must be submitted prior to or simultaneous with submission of an application package. Applicants for Dental Reimbursement program and recipients for the Community Based Dental Partnership Program must be accredited by the Commission on Dental Accreditation. 2 CFR 200--Uniform Administrative Requirements, Cost Principles, and Audit Requirements for HHS Awards applies to this program.","isApplicable":true}</t>
  </si>
  <si>
    <t xml:space="preserve">Dental Reimbursement Program: All qualified applicants will receive funds utilizing a formula type process dividing the unreimbursed costs for each applicant by the total unreimbursed cost across all applications, then multiplying by the amount available for the Dental Reimbursement Program. _x000D_
_x000D_
Community Based Dental Partnership Program: All qualified applications will be forwarded to an objective review committee. Based on the recommendation of the objective review committee, the HRSA program official with delegated authority is responsible for final selection and funding decisions._x000D_
_x000D_
Notification is made in writing by a Notice of Award._x000D_
</t>
  </si>
  <si>
    <t xml:space="preserve">Approximately 6 months. </t>
  </si>
  <si>
    <t>{"types":{"moe":true,"formula":false,"matching":false},"formula":{"title":"","chapter":"","part":"","subPart":"","publicLaw":"","description":""},"matching":{"description":""},"moe":{"description":"Both programs have maintenance of effort (MOE) requirements, see funding agency for further details. As a condition of award, applicants must agree to maintain expenditures of State funds for DRP-related activities at a level equal to not less than the level of such expenditures for the fiscal year preceding the reimbursement period."}}</t>
  </si>
  <si>
    <t>{"awarded":"other","description":"The DRP is a reimbursement of uncompensated costs incurred in a prior one-year period specific in the notice of funding opportunity. CBDPP grants may be made for periods of performance of up to five-years composed of up to five 12-month project periods. See the following for information on how assistance is awarded/released: Recipients draw down funds, as necessary, from the Payment Management System (PMS). PMS is the centralized web based payment system for HHS awards.","awardedDescription":"Recipients draw down funds, as necessary, from the Payment Management System (PMS).  PMS is the centralized web based payment system for HHS awards.\r\n\r\n"}</t>
  </si>
  <si>
    <t>[{"code":"program","isSelected":true,"description":"A Dental Services Report (DSR) is required for both the DRP and CBDPP. CBDPP recipients must submit a Federal Financial Report or SF 425 within 90 days after the end of each budget period. Additionally, each CBDPP recipient must submit a project period renewal progress report each year prior to the end of the project period. A final Federal Financial Report must be submitted 90 days after the end of the project period. Cash reports are not applicable. Allocation and expenditure reports are not applicable. Performance monitoring is not applicable"},{"code":"cash","isSelected":false,"description":""},{"code":"progress","isSelected":false,"description":""},{"code":"expenditure","isSelected":false,"description":""},{"code":"performanceMonitoring","isSelected":false,"description":""}]</t>
  </si>
  <si>
    <t>Recipients are required to maintain financial 3 years after the date they submit the final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</si>
  <si>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(Project Grants) FY 17$3,189,991.00; FY 18 est $3,475,672.00; FY 19 est $3,475,672.00; FY 16$3,189,991.00; - Community Based Dental Partnership Program (Formula Grants) FY 17$8,721,326.00; FY 18 est $8,500,000.00; FY 19 est $8,500,000.00; FY 16$9,342,411.00; - Dental Reimbursement Program (Formula Distribution)</t>
  </si>
  <si>
    <t>Dental Reimbursement: $1,901 to $ 1,134,333; Average $155,737. 
Community-Based Dental Partnership grants: $219,230 to $364,172; Average $289,999.</t>
  </si>
  <si>
    <t xml:space="preserve"> All HRSA awards are subject to the Uniform Administrative Requirements, Cost Principles, and Audit Requirements at 45 CFR part 75._x000D_
_x000D_
HRSA awards are subject to the requirements of the HHS Grants Policy Statement (HHS GPS) that are applicable based on recipient type and purpose of award. The HHS GPS is available at http://www.hrsa.gov/grants._x000D_
</t>
  </si>
  <si>
    <t>Mahyar Mofidi5600 Fishers Lane, Room 09N09, Rockville, MD 20857 Email:&lt; a href='mailto:MMofidi@hrsa.gov'&gt;MMofidi@hrsa.gov&lt;/a&gt;Phone: (301) 443-2075;</t>
  </si>
  <si>
    <t>All DRP applicants that meet the eligibility criteria and submit applications documenting unreimbursed costs of oral health care provided to low income PLWH will receive reimbursement for a portion of costs incurred. Applicants for the CBDPP are reviewed by an objective review committee based on the criteria detailed in the notice of funding opportunity.</t>
  </si>
  <si>
    <t>https://beta.sam.gov/fal/31abfda00d4c42e5b16822fe1a41f478/view</t>
  </si>
  <si>
    <t>Scholarships for Health Professions Students from Disadvantaged Backgrounds</t>
  </si>
  <si>
    <t>Scholarships for Disadvantaged Students (SDS)</t>
  </si>
  <si>
    <t>{"list":[{"act":{"description":"Section 737 of the Public Health Service Act (42 U.S.C. 293a)"},"authorizationTypes":{"act":true}}]}</t>
  </si>
  <si>
    <t>The SDS program promotes service in primary care and in medically underserved communities and diversity among health professions students and practitioners by providing grants to eligible health professions and nursing schools for use in awarding scholarships.  Eligible health professions and nursing schools apply for funds to provide scholarships to students from disadvantaged backgrounds who have financial need for scholarships and are enrolled, or accepted for enrollment, as full-time students at the schools.  Schools provide student scholarships and disadvantaged student recruitment and retention programs that encourage completion of school and service in primary care and in medically underserved communities.  The purpose is to provide entrance into a career as a health professional to help diversify the health workforce and encourage service in primary care and in medically underserved communities.</t>
  </si>
  <si>
    <t>Accredited public or non-profit private schools of medicine, nursing, osteopathic medicine, dentistry, pharmacy, podiatric medicine, optometry, veterinary medicine, chiropractic, allied health, public health, a school offering a graduate program in behavioral and mental health practice, or an entity providing programs for the training of physician assistants. 
1) At least 20 percent of the total enrollment (full-time enrolled) of a program during the specified academic year must be students from disadvantaged backgrounds; and
2) At least 20 percent of the total graduates (who were full-time students) of a program during the specified academic year must have been from disadvantaged backgrounds. Faith-based and community-based organizations, Federally Recognized Indian Tribal Government and Native American Organizations are eligible to apply if all other eligibility requirements are met.</t>
  </si>
  <si>
    <t>Students who are citizens, nationals, or lawful permanent residents of the United States or the District of Columbia, the Commonwealths of Puerto Rico or the Northern Mariana Islands, the U.S. Virgin Islands, Guam, the American Samoa, the Republic of Palau, the Republic of the Marshall Islands, the Federated States of Micronesia; and enrolled full-time in health professions or nursing schools.</t>
  </si>
  <si>
    <t>{"description":"HRSA requires all applicants to apply electronically through Grants.gov.\r\n\r\nAll qualified applications will be forwarded to an objective review committee. Based on the advice of the objective review committee, the HRSA program official with delegated authority is responsible for final selection and funding decisions. Notification is made in writing (electronic) by a Notice of Award.\r\n"}</t>
  </si>
  <si>
    <t>{"awarded":"other","description":"This funding opportunity provides support for a four-year project period. Student scholarships are provided in one year awards. ","awardedDescription":"Recipients draw 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</si>
  <si>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 "},{"code":"cash","isSelected":true,"description":"A Federal Financial Report (SF-425) is required according to the schedule in HRSA’s Application Guide."},{"code":"progress","isSelected":true,"description":"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Award."},{"code":"expenditure","isSelected":false,"description":""},{"code":"performanceMonitoring","isSelected":false,"description":""}]</t>
  </si>
  <si>
    <t>Grantees are required to maintain grant accounting records 3 years after the date they submit the Federal Financial Report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t>
  </si>
  <si>
    <t xml:space="preserve">(Project Grants) FY 17$43,120,389.00; FY 18 est $45,991,614.00; FY 19 est $0.00; FY 16$42,621,413.00; - </t>
  </si>
  <si>
    <t>Range: FY 2016: $28,000 to $650,000; 
Average $546,428.
Range FY 2017: $26,615 to $617,837;
Average $545,828.
Range FY est 2018: $28,000 to $650,000;
Average est $578,812.</t>
  </si>
  <si>
    <t>Denise Sorrell, Division of Health Careers and Financial Support, Bureau of Health Workforce,5600 Fishers Lane, Room 15N78,, Rockville , MD 20857 Email:&lt; a href='mailto:dsorrell@hrsa.gov'&gt;dsorrell@hrsa.gov&lt;/a&gt;Phone: (301) 443-1173;</t>
  </si>
  <si>
    <t>http://bhw.hrsa.gov/loansscholarships/schoolbasedloans</t>
  </si>
  <si>
    <t xml:space="preserve">93.342 Health Professions Student Loans, Including Primary Care Loans/Loans for Disadvantaged Students; 93.364 Nursing Student Loans; 93.288 National Health Service Corps Scholarship Program; </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</si>
  <si>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reviewers for technical merit recommendations.  Applications will be reviewed and evaluated against the following criteria:  (1) Purpose and Need; (2) Response to Program Purpose; (3) Impact; (4) Organizational Information, Resources and Capabilities; and (5) Support Requested.  See most recent Notice of Funding Opportunity for detailed review criteria.</t>
  </si>
  <si>
    <t>https://beta.sam.gov/fal/020c492cfdba411da779364e0e87a08c/view</t>
  </si>
  <si>
    <t>{"list":[{"act":{"description":"Title III, Part D, Section 330H of the Public Health Service Act, (42 U.S.C.254c-8)"},"authorizationTypes":{"USC":false,"act":true,"statute":false,"publicLaw":false,"executiveOrder":false}}]}</t>
  </si>
  <si>
    <t xml:space="preserve">The purpose of this grant program is to improve perinatal health outcomes and reduce racial and ethnic disparities in perinatal health outcomes by using community-based approaches to service delivery, and to facilitate access to comprehensive health and social services for women, infants, and their families.  HS grants are provided to communities with rates of infant mortality at least 1½ times the U.S. national average and high rates for other adverse perinatal outcomes (e.g., low birthweight, preterm birth, maternal morbidity and mortality) in order to address the needs of high-risk women and their families before, during, and after pregnancy. </t>
  </si>
  <si>
    <t xml:space="preserve">Eligible Project Area _x000D_
All applicants applying for funding under this grant notice must identify themselves as serving an urban, rural, or border community project area. A project area is defined as a geographic community in which the proposed services are to be implemented. A project area must represent a reasonable and logical catchment area, but the defined areas do not have to be contiguous. A map of the proposed project area must be included in the application. _x000D_
_x000D_
Urban – Territory, population, and housing units located within an urbanized area (UA) or an urban cluster (UC), which has: _x000D_
o a population density of at least 1,000 people per square mile; and _x000D_
o surrounding census blocks with an overall density of at least 500 people per square mile. _x000D_
_x000D_
Rural – To determine whether the Census tract or County for your proposed project area is defined as a rural area (RA), visit the webpage Rural Health Grants Eligibility Analyzer(http://datawarehouse.hrsa.gov/RuralAdvisor/ruralhealthadvisor.aspx?ruralByAddr=1) and enter the project area address. _x000D_
_x000D_
US/Mexico Border - Border communities are those communities located within 62 miles/100 kilometers of the U.S./Mexico border. In order to be considered for Border Community funding, the project area and the target population to be served both have to reside within 62 miles/100 kilometers of the U.S./Mexico border. _x000D_
_x000D_
Eligible Target Population _x000D_
The target population is the population that the applicant will serve within their geographic project area and will determine their eligibility. The target population may range from a single racial/ethnic group to the entire project area population. The project area for which the applicant is applying and the proposed target population within that project area must be clearly identified to confirm eligibility. _x000D_
_x000D_
Eligibility Factors Demonstrating Need _x000D_
HRSA/MCHB must be able to verify submitted data with the appropriate state/local government agency responsible for vital statistics. Border community applicants that cannot provide this verifiable data may use the other indicators specified in the second section below. Project data for the eligibility factors for all applicants must be included in the application’s transmittal letter and in the needs assessment section of the submitted application. The existing racial/ethnic disparities in these or other perinatal indicators should also be described in the needs assessment section of the application. _x000D_
Applications that do not provide this information, in the manner described within this notice of funding opportunity (NOFO), will be considered ineligible and the application will be returned without review. _x000D_
An applicant’s target population within their proposed project area must meet the following verifiable criteria using the smallest statistical level of verifiable data available -- not to be any larger than a combination of counties (e.g. a city project should not report county-level data).HRSA-14-020, Urban and Rural Communities _x000D_
Using verifiable three-year average data for calendar years 2007 through 2009, the proposed project area for communities which meet the urban or rural community definition must meet the following indicators from the list below. _x000D_
_x000D_
The 2007-2009 combined three-year infant mortality rate (IMR, infant deaths per 1,000 live births over three years) must be equal to or more than 9.9 deaths per 1,000 live births (1.5 times the national average) AND there must be 20 or more infant deaths over the three years for the targeted population. _x000D_
_x000D_
_x000D_
If the combined 2007-2009 number of infant deaths are less than (&lt;)20, then to be eligible the following must be met: o The 2007-2009 three-year average low birthweight (LBW) is equal to or more than 12.3% (1.5 times the national average) AND there must be 100 or more LBW births in the targeted population for the three-year period, 2007 to 2009 _x000D_
_x000D_
_x000D_
OR _x000D_
The 2007-2009 preterm births (PTB) is equal to or more than 18.6% (1.5 times the national average) AND there must be 100 or more PTB births in the targeted population for the period, 2007 to 2009 _x000D_
_x000D_
For Levels 2 and 3, if the combined 2007-2009 IMR is less than 9.9 deaths per 1,000 live births, then to be eligible the following must be met: o The applicant must demonstrate a 20% decrease in IMR in their target population for 2005-2009 (five-year combined average) and discuss how they were a significant contributor to this reduction _x000D_
_x000D_
_x000D_
AND meet at least one of the following criteria: _x000D_
The 2007-2009 three-year average low birthweight (LBW) is equal to or more than 12.3% (1.5 times the national average) AND there must be 100 or more LBW births in the targeted population for the three-year period, 2007 to 2009 _x000D_
_x000D_
OR _x000D_
The 2007-2009 preterm births (PTB) is equal to or more than 18.6% (1.5 times the national average) AND there must be 100 or more PTB births in the targeted population for the period, 2007 to 2009 _x000D_
_x000D_
US/Mexico Border Communities _x000D_
Using verifiable three-year average data for 2007 through 2009, the proposed target population for project areas which meet the border community definition (i.e., within 62 miles of the U.S./Mexico border) must have at least 1,000 births for the three year period and meet at least three (3) indicators from the list below. If vital statistics are not available from state/local government agencies, border community applicants can use other verifiable data. _x000D_
• Percentage of women of childbearing age with diabetes is 3.1% or more; _x000D_
• Percentage of women of childbearing age who are obese is 31.8% or more; _x000D_
• Percentage of pregnant women entering prenatal care in the first trimester is less than 80%; _x000D_
• Percentage of births to women who had no prenatal care is greater than 2%; _x000D_
• Percentage of births to women who smoke is greater than 20%;_x000D_
• Percentage of children 0-2 years old with a completed schedule of immunization is less than 60%; _x000D_
• Percentage of children under 18 years of age with family incomes below the Federal Poverty Level exceeded 25% for 2010. If more recent verifiable poverty data is available, please provide this data and identify year and source; _x000D_
• Percent of infants born large for gestational age (LGA) is 9.4 or greater. _x000D_
</t>
  </si>
  <si>
    <t>Service area residents, particularly women and infants in areas with significant perinatal health disparities.</t>
  </si>
  <si>
    <t xml:space="preserve">All qualified applications will be forwarded to an objective review committee.  Based on the advice of the objective review committee, the HRSA program official with delegated authority is responsible for final selection and funding decisions._x000D_
Notification is made in writing by a Notice of Award._x000D_
</t>
  </si>
  <si>
    <t>Final decisions are made approximately 166 days after receipt of applications.</t>
  </si>
  <si>
    <t xml:space="preserve">After initial award, projects may be renewed annually up to the limit of the project period upon the submission and approval of a satisfactory progress report. </t>
  </si>
  <si>
    <t>{"awarded":"other","description":"Project periods vary depending on specific grant notice with non-competing continuation awards made on an annual basis for up to 5 years depending on satisfactory progress and subject to the availability of funds.","awardedDescription":"Grantees drawdown funds, as necessary, from the Payment Management System (PMS).  PMS is the centralized web based payment system for HHS awards."}</t>
  </si>
  <si>
    <t>[{"code":"program","isSelected":true,"description":"The awardee will be required to submit performance and progress reports as well as status-federal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Award."},{"code":"cash","isSelected":false,"description":""},{"code":"progress","isSelected":true,"description":"The successful applicant under this notice of funding opportunity must comply with Section 6 of HRSA’s SF-424 Application Guide and the following reporting and review activities:\r\n\r\n1)  Progress Report(s).  The awardee must submit a progress report to HRSA on an annual basis.  Further information will be provided in the award notice.\r\n"},{"code":"expenditure","isSelected":false,"description":""},{"code":"performanceMonitoring","isSelected":true,"description":"2)\tPerformance Report(s).  \r\nThe Health Resources and Services Administration (HRSA) has modified its reporting requirements for SPRANS projects, CISS projects, and other grant programs administered by the Maternal and Child Health Bureau (MCHB) to include national performance measures that were developed in accordance with the requirements of the Government Performance and Results Act (GPRA) of 1993 (Public Law 103-62).  This Act requires the establishment of measurable goals for Federal programs that can be reported as part of the budgetary process, thus linking funding decisions with performance.  Performance measures for States have also been established under the Block Grant provisions of Title V of the Social Security Act, the MCHB’s authorizing legislation.  Performance measures for other MCHB-funded grant programs have been approved by the Office of Management and Budget and are primarily based on existing or administrative data that projects should easily be able to access or collect.  \r\n\r\n1.  Performance Measures and Program Data\r\nTo prepare successful applicants for their  reporting requirements, the listing of MCHB administrative forms and performance measures for this program can be found at: https://perf-data.hrsa.gov/mchb/DgisApp/FormAssignmentList/H49_2.HTML.\r\n\r\n2.  Performance Reporting\r\nSuccessful applicants receiving grant funds will be required, within 120 days of the Notice of Award (NoA), to register in HRSA’s Electronic Handbooks (EHBs) and electronically complete the program specific data forms that appear for this program at: https://perf-data.hrsa.gov/mchb/DgisApp/FormAssignmentList/H49_2.HTML. This requirement entails the provision of budget breakdowns in the financial forms based on the grant award amount, the project abstract and other grant summary data as well as providing objectives for the performance measures.\r\n\r\nPerformance reporting is conducted for each grant year of the project period. Grantees will be required, within 120 days of the NoA, to enter HRSA’s EHBs and complete the program specific forms. This requirement includes providing expenditure data, finalizing the abstract and grant summary data as well as finalizing indicators/scores for the performance measures.\r\n\r\n3.  Project Period End Performance Reporting\r\nSuccessful applicants receiving grant funding will be required, within 90 days from the end of the four years and nine months project period, to electronically complete the program specific data forms that appear for this program at: https://perf-data.hrsa.gov/mchb/DgisApp/FormAssignmentList/H49_2.HTML. The requirement includes providing expenditure data for the final year of the project period, the project abstract and grant summary data as well as final indicators/scores for the performance measures.\r\n"}]</t>
  </si>
  <si>
    <t xml:space="preserve">(Project Grants) FY 17$109,028,547.00; FY 18 est $101,749,283.00; FY 19 est $100,800,000.00; FY 16$95,472,848.00; - </t>
  </si>
  <si>
    <t>$750,000-$2,000,000 per year.</t>
  </si>
  <si>
    <t>{"flag":"appendix","description":"Director, Division of Healthy Start and Perinatal Services, Maternal and Child Health Bureau, Health Resources and Services Administration, Department of Health and Human Services, Room 13-91, Parklawn Building, 5600 Fishers Lane, Rockville, MD 20857. Telephone: (301) 443-0543."}</t>
  </si>
  <si>
    <t>David de la Cruz, Director, Division of Healthy Start and Perinatal Services5600 Fishers Lane, Room 18N29, Rockville, MD 20857 Email:&lt; a href='mailto:DCruz@hrsa.gov'&gt;DCruz@hrsa.gov&lt;/a&gt;Phone: (301) 443-0543;</t>
  </si>
  <si>
    <t xml:space="preserve">93.110 Maternal and Child Health Federal Consolidated Programs; 93.224 Health Center Program (Community Health Centers, Migrant Health Centers, Health Care for the Homeless, and Public Housing Primary Care); </t>
  </si>
  <si>
    <t>See the notice of funding opportunity to obtain specific program grant guidance.</t>
  </si>
  <si>
    <t>https://beta.sam.gov/fal/3c1a55bf53494128a0a0f5496df4b16e/view</t>
  </si>
  <si>
    <t>Special Projects of National Significance</t>
  </si>
  <si>
    <t>(SPNS)</t>
  </si>
  <si>
    <t>{"list":[{"act":{"description":"Section 2691 of Title XXVI of the Public Health Service Act, (42 USC 300ff-101), as amended, by the Ryan White HIV/AIDS Treatment Modernization Act of 2009 (Public Law 111-87)."},"authorizationTypes":{"act":true}}]}</t>
  </si>
  <si>
    <t>To quickly respond to the care and treatment needs of individuals receiving assistance under the Ryan White HIV/AIDS program (RWHAP). Special Projects of National Significance (SPNS) supports the development and implementation of innovative delivery models of HIV care, services, and capacity development initiatives. including the dissemination of strategies and tools for implementation by RWHAP recipients and other HIV care and treatment providers. Further, SPNS evaluates the effectiveness of these models, and promotes the replication of successful models. Areas of evaluation include design, implementation, utilization, cost, and health related outcomes of effective models. The SPNS Program also supports special programs to develop or enhance health information and technology data systems to enable RWHAP recipients and their sub-recipients or providers to report and utilize clinical data.</t>
  </si>
  <si>
    <t>Academic institutions, non-profit organizations including faith-based organizations, and those eligible for funding under Parts A-D authorized by Title XXVI of the Public Health Service (PHS) Act as amended by the Ryan White HIV/AIDS Treatment Extension Act of 2009. Additionally, federally recognized Indian Tribal Governments and tribal organizations are also eligible to apply for these funds.</t>
  </si>
  <si>
    <t>{"description":"HRSA requires all applicants to apply electronically through Grants.gov.\r\n\r\n"}</t>
  </si>
  <si>
    <t xml:space="preserve">All qualified applications will be forwarded to an objective review committee. Based on the recommendations of the objective review committee, the HRSA program official with delegated authority is responsible for final selection and funding decisions._x000D_
Notification is made in writing by a Notice of Award._x000D_
_x000D_
_x000D_
</t>
  </si>
  <si>
    <t>{"awarded":"other","description":"Grants and cooperative agreements will generally be awarded for up to a three to five year period of performance composed of up to three to five 12-month project periods depending the focus area and replication and dissemination plan timelines. See the following for information on how assistance is awarded/released: Recipients draw down funds, as necessary, from the Payment Management System (PMS). PMS is the centralized web based payment system for HHS awards.","awardedDescription":"Recipients draw down funds, as necessary, from the Payment Management System (PMS). PMS is the centralized web based payment system for HHS awards."}</t>
  </si>
  <si>
    <t>[{"code":"program","isSelected":true,"description":"Program progress reports are required."},{"code":"cash","isSelected":false,"description":""},{"code":"progress","isSelected":true,"description":"Please refer to notice of funding opportunity and Notice of Award for any applicable program and data reports. Recipients must submit a Federal Financial Report (FFR) or SF 425 within 120 days after the end of each budget period. A final performance report is due within 90 days after the end of the project period. A final Federal Financial Report must be submitted 90 days after the end of the project period. No expenditure reports are required. "},{"code":"expenditure","isSelected":false,"description":""},{"code":"performanceMonitoring","isSelected":true,"description":"Performance monitoring is required."}]</t>
  </si>
  <si>
    <t xml:space="preserve">(Project Grants) FY 17$11,728,612.00; FY 18 est $7,155,077.00; FY 19 est $4,173,757.00; FY 16$17,098,752.00; - (Cooperative Agreements) FY 17$10,976,665.00; FY 18 est $15,786,011.00; FY 19 est $18,817,687.00; FY 16$6,231,128.00; - </t>
  </si>
  <si>
    <t>Project Grants: $263,206 to $482,500; 
Average $300,000; 
Coop. Agreements: $ 500,000 to $3,049,198. 
Average $550,000.</t>
  </si>
  <si>
    <t>Harold Phillips5600 Fishers Lane, Room 9N-114, Rockville, MD 20857 Email:&lt; a href='mailto:HPhillips@hrsa.gov'&gt;HPhillips@hrsa.gov&lt;/a&gt;Phone: (301) 443-8109;</t>
  </si>
  <si>
    <t xml:space="preserve">93.917 HIV Care Formula Grants; 93.918 Grants to Provide Outpatient Early Intervention Services with Respect to HIV Disease; </t>
  </si>
  <si>
    <t>Fiscal Year2016: Fiscal Year 2016: Cooperative Agreements: Dissemination of Evidence-Informed Interventions to Improve Health Outcomes along the HIV Care Continuum Initiative - This initiative adapted four linkage and retention interventions from prior SPNS and the Secretary's Minority AIDS Initiative Fund (SMAIF) initiatives to improve health outcomes along the HIV care continuum. The initiative is funding two cooperative agreements, a Dissemination and Evaluation Center (DEC) for five years, and an Implementation Technical Assistance Center (ITAC) for four years. The end goal of the initiative is to produce four evidence-informed Care And Treatment Interventions (CATIs) that are replicable, cost-effective, capable of producing optimal HIV care continuum outcomes, and easily adaptable to the changing health care environment. The multi-site evaluation of this initiative will take a rigorous Implementation Science (IS) approach, which places greater emphasis on evaluation of the implementation process and cost analyses of the interventions, while seeking to improve the HIV care continuum outcomes of linkage, retention, re-engagement and viral suppression among client participants._x000D_
_x000D_
Grants: Use of Social Media to Improve Engagement, Retention, and Health Outcomes along the HIV Care Continuum Demonstration Sites - This initiative is a multi-site demonstration and evaluation of innovative social media methods designed to identify, link, and retain HIV positive underserved, underinsured, hard-to-reach youth and young adults (ages 13-34) in HIV primary care and supportive services. These methods include system approaches utilizing a variety of social media, Internet, and mobile-based technologies to improve engagement and retention in care and viral suppression. Demonstration projects are expected to implement these models, evaluate their effectiveness and to disseminate findings, best practices, and lessons learned. These social media interventions focus on youth and young adults living with HIV who are aware of their HIV infection status but have never been engaged in care; are aware but have refused referral to care; have dropped out of care; are infected with HIV but are unaware of their HIV status; or have not achieved viral suppression._x000D_
Fiscal Year2017: Fiscal Year 17:  Improving Health Outcomes through the Coordination of Supportive Employment and Housing Services – Demonstration Sites; Improving Health Outcomes through the Coordination of Supportive Employment and Housing Services – Evaluation and Technical Assistance Provider; and Curing Hepatitis C among People of Color Living with HIV (SMAIF initiatives).Fiscal Year2018: Improving HIV Health Outcomes through the Coordination of Supportive Employment and Housing Services; Using Evidence-Informed Interventions to Improve Health Outcomes among People Living with HIV (E2i); Dissemination of Evidence-Informed Interventions to Improve Health Outcomes along the HIV Care Continuum Initiative; Use of Social Media to Improve Engagement, Retention, and Health Outcomes along the HIV Care Continuum; and System-level Workforce Capacity Building for Integrating HIV Primary Care in Community Health Care Settings</t>
  </si>
  <si>
    <t>Evaluation criteria vary and are based on the initiative. Refer to criteria included in the notice of funding opportunity for each specific program.</t>
  </si>
  <si>
    <t>https://beta.sam.gov/fal/a3bec4905f034ad1a74da85fe97b7a02/view</t>
  </si>
  <si>
    <t>Native Hawaiian Health Care Systems</t>
  </si>
  <si>
    <t>{"list":[{"act":{"description":"Native Hawaiian Health Care Improvement Act (42 USC 11701 and 11714), as amended"},"authorizationTypes":{"act":true}}]}</t>
  </si>
  <si>
    <t>To raise the health status of Native Hawaiians living in Hawaii to the highest possible level through the provision of comprehensive health promotion and disease prevention services, as well as primary health services, and to provide existing Native Hawaiian health care programs with all resources necessary to effectuate this policy.</t>
  </si>
  <si>
    <t>Eligible entities include Papa Ola Lokahi and the Native Hawaiian Health Care Systems (Systems). The Systems: (1) organized under the laws of the State of Hawaii; (2)  provide or arrange for health care services through practitioners licensed by the State of Hawaii, where licensure requirements are applicable; (3) are public or nonprofit private entities; (4) involve Native Hawaiian health practitioners significantly in the planning, management, monitoring, and evaluation of health care services; (5) are recognized by Papa Ola Lokahi (a consortium of Hawaiian and Native Hawaiian organizations) for the purpose of planning, conducting, or administering programs or portions of programs, authorized by this act for the benefit of Native Hawaiians; and (6) are certified by Papa Ola Lokahi as having the qualifications and the capacity to provide the services and meet the requirements of this Act for the benefit of Native Hawaiians.</t>
  </si>
  <si>
    <t>Hawaiian natives will benefit.</t>
  </si>
  <si>
    <t>{"environmentalImpact":{"reports":[{"isSelected":true,"reportCode":"otherRequired"}]},"description":"This program is excluded from coverage under E.O. 12372."}</t>
  </si>
  <si>
    <t>{"description":"Grant applications and required forms for this program can be obtained from Grants.gov. Please visit the Grants.gov web site at www.grants.gov to both find and apply for Federal grant opportunities under this CFDA number.  Applicants are required to apply electronically through Grants.gov."}</t>
  </si>
  <si>
    <t>Awards to support projects beyond the first budget year within the three-year project period will be contingent upon Congressional appropriation, compliance with applicable statutory and regulatory requirements, demonstrated organizational capacity to accomplish the project's goals, satisfactory performance, and a determination that continued funding would be in the best interest of the federal government.</t>
  </si>
  <si>
    <t>{"types":{"moe":false,"formula":false,"matching":true},"formula":{"title":"","chapter":"","part":"","subPart":"","publicLaw":"","description":""},"matching":{"requirementFlag":"voluntary","percent":"0","description":"This program has no statutory formula.\r\nMatching Requirements: Grants may not be awarded to a Native Hawaiian Health Care System unless the entity agrees that it will make available, directly or through donations to the entity, nonfederal matching funds in an amount not less than $1 for every $5 of Federal funds provided. Nonfederal contributions may be in cash or in kind, fairly evaluated, including plant, equipment, or services. Amounts provided by Federal government or services assisted or subsidized to any significant extent by the Federal Government may not be included in determining the amount of such nonfederal contributions. Federal sources may be used as matching funds if received as fees, payments, or reimbursements for the provision of specific services, such as patient care reimbursements received under Medicare or Medicaid. The match requirements may be waived if the Secretary determines, in consultation with Papa Ola Lokahi, that it is not feasible for the entity to comply with the requirement. Grant funds may not be used to pay for (1) inpatient services; (2) cash payments to intended recipients of health services; or (3) purchasing or improving real property (other than minor remodeling of existing improvements to real property) or major medical equipment. The entity may not expend more than 10 percent of amounts received under the grant for administering the grant. Other requirements and limitations are set forth in the Native Hawaiian Health Care Improvement Act (42 USC 11701 - 11714)\r\n\r\nThere is no matching requirement for Papa Ola Lokah.\r\nMOE requirements are not applicable to this program.\r\n\r\n\r\n"},"moe":{"description":""}}</t>
  </si>
  <si>
    <t>{"awarded":"other","description":"Awards are made annually. After awards are issued, funds are released in accordance with HHS payment procedures, which may be through an Electronic Transfer System or a Monthly Cash Request System. Award recipients draw down funds, as necessary, from the Payment Management System (PMS). See the following for information on how assistance is awarded/released: PMS is the centralized web based payment system for HHS awards.","awardedDescription":"PMS is the centralized web based payment system for HHS awards."}</t>
  </si>
  <si>
    <t>[{"code":"program","isSelected":true,"description":"Annual progress and data reports are required."},{"code":"cash","isSelected":true,"description":"The awardee will be required to submit federal financial reports (see the program announcement and notice of award for details for each required report). The awardee must submit a quarterly electronic Federal Financial Report (FFR) Cash Transaction Report via the Payment Management System within 30 days of the end of each calendar quarter. A Federal Financial Report (SF-425) is due according to the following schedule: http://www.hrsa.gov/grants/manage/technicalassistance/federalfinancialreport/ffrschedule.pdf. "},{"code":"progress","isSelected":true,"description":"A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announcement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"},{"code":"expenditure","isSelected":false,"description":""},{"code":"performanceMonitoring","isSelected":true,"description":"Performance Monitoring includes review of annual progress and data reports and may include periodic site visits."}]</t>
  </si>
  <si>
    <t>Award recipients are required to maintain grant accounting records 3 years after the date they submit the Federal Financial Report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t>
  </si>
  <si>
    <t xml:space="preserve">(Project Grants) FY 17$12,339,016.00; FY 18 est $15,624,696.00; FY 19 est $12,967,553.00; FY 16$12,339,016.00; - </t>
  </si>
  <si>
    <t>$1,108,201 to $2,674,268; 
Average $2,161,259.</t>
  </si>
  <si>
    <t>Bureau of Primary Health Care, Health Resources and Services Administration,5600 Fishers Lane, Room 16N09, Rockville, MD 20857 Email:&lt; a href='mailto:BPHCNH@hrsa.gov'&gt;BPHCNH@hrsa.gov&lt;/a&gt;Phone: (301) 594-4300;</t>
  </si>
  <si>
    <t>http://bphc.hrsa.gov/programopportunities/fundingopportunities/NHHCS/index.html</t>
  </si>
  <si>
    <t>Applications are not subject to independent objective review procedures. They are, however, reviewed by HRSA grants management officials (business and financial review) and program staff (technical review and analysis of performance measures) to determine if the applicant: (1) performed satisfactorily; (2) is in compliance with statutory/regulatory requirements; and (3) proposed appropriate goals and activities with allowable and reasonable costs. The following review criteria will be used by federal staff to assess the merits of each application: need, project update, response, collaboration, evaluative measures, resources/capabilities, and support requested.</t>
  </si>
  <si>
    <t>https://beta.sam.gov/fal/951a68893ea24d6abd57d5c3f5228d5b/view</t>
  </si>
  <si>
    <t>Demonstration Projects for Indian Health</t>
  </si>
  <si>
    <t>{"list":[{"act":{"description":"Snyder Act"},"USC":{"title":"25","section":"13"},"authorizationTypes":{"USC":true,"act":true,"statute":false,"publicLaw":false,"executiveOrder":false},"usc":{"title":"25","section":"13"}},{"act":{"description":"Public Health Service Act"},"authorizationTypes":{"USC":false,"act":true,"statute":false,"publicLaw":false,"executiveOrder":false}},{"act":{"description":"Public Health Service Act"},"publicLaw":{"congressCode":"93","number":"638"},"authorizationTypes":{"USC":false,"act":true,"statute":false,"publicLaw":true,"executiveOrder":false}}]}</t>
  </si>
  <si>
    <t xml:space="preserve">To promote improved health care among American Indians and Alaska Natives through research studies and demonstration projects, addressing such issues as, but not limited to Women's Health Care, Native American Research Centers for Health (NARCH), National Indian Health Outreach and Education I, II &amp; III, Tribal Dental Clinical and Preventive Support Centers, Public Health Nursing, Methamphetamine and Suicide Prevention Program, National HIV Program and Healthy Lifestyles in Youth. </t>
  </si>
  <si>
    <t>Federally recognized Indian tribes; tribal organizations; nonprofit inter-tribal organizations; nonprofit urban Indian organizations contracting with the Indian Health Service under Title V of the Indian Health Care Improvement Act; public or private nonprofit health and education entities; and State and local government health agencies.</t>
  </si>
  <si>
    <t>American Indians/Alaska Natives will be the ultimate beneficiaries of the funded projects either directly or indirectly depending upon the nature of the project. For example, those individuals who participate in research studies and receive services will be direct beneficiaries while those impacted by policy changes resulting from analyses of Indian health care issues will be indirect beneficiaries.</t>
  </si>
  <si>
    <t>{"description":"Costs will be determined in accordance with the applicable OMB Circular: OMB Circular No. A-87 (State, local, and Indian tribal governments); OMB Circular No. A-21 (institutions of higher education); and OMB Circular No. A-122 (nonprofit organizations). Depending upon the nature of the project, letters of support or tribal resolutions may be required.","isApplicable":true}</t>
  </si>
  <si>
    <t>{"description":"This program is subject to the provisions of either 45 CFR, Part 92 or OMB Circular No. A-110 depending upon the type of applicant organization.  The preferred method for receipt of applications is electronic submission through Grants.gov.  However, should any technical problems arise regarding the submission, please contact Grants.gov Customer Support at (1-800) 518-4726 or support@grants.gov. The Contact Center is open 24 hours a day, 7 days a week, except Federal holidays, or contact the IHS Grants Policy Office on  (301) 443-5204 at least fifteen days prior to the application deadline.  To submit an application electronically, please use the http://www.Grants.gov apply site.  Download a copy of the application package, on the Grants.gov website, complete it offline and then upload and submit the application via the Grants.gov site.  You may not e-mail an electronic copy of a grant application to IHS."}</t>
  </si>
  <si>
    <t>After review and approval, a notice of award is prepared and processed, along with appropriate notification to the public.</t>
  </si>
  <si>
    <t>Initial project period of up to 5 years, usually 3 years, with competitive renewals for periods not to exceed a total project period of 5 years.</t>
  </si>
  <si>
    <t>[{"code":"program","isSelected":false},{"code":"cash","isSelected":true,"description":"Grantees will be required to submit quarterly Federal Financial Report (SF-425 or FFR) to the Payment Management Services."},{"code":"progress","isSelected":true,"description":"Progress Reports are due 90 days after the end of each budget period, or more frequently if stated in the terms and conditions of the IHS grant award.  Reports should be sent to the attention of the Grants Management Specialist at the Division of Grants Management. "},{"code":"expenditure","isSelected":true,"description":"Grantees will be required to submit quarterly Federal Financial Report (SF-425 or FFR) to the Payment Management Services."},{"code":"performanceMonitoring","isSelected":true,"description":"All IHS grant awards are monitored for Financial compliance by the Division of Grants  Management and for Programmatic Compliance by the IHS Program Staff.  \r\n\r\nNIHA - other reports as required and specified in the program announcement."}]</t>
  </si>
  <si>
    <t>DHHS and the Comptroller General of the United States or any of their authorized representatives shall have the right of access to any books, documents, paper, or other records of the grantee, contractor, or subcontractor, which are pertinent to the DHHS grant, in order to make audits, examinations, excerpts and transcripts. In accordance with 45 CFR Part 92.42 or 45 CFR Part 74, Subpart D, as applicable, grantees are required to maintain grant records 3 years after they submit their final expenditure report. If any litigation, claim, negotiation, audit, or other action involving the records has been started before the end of the 3-year period, the records must be retained until completion of the action and resolution of all issues which arise from it, or until the end of the regular 3-year period, whichever is later.</t>
  </si>
  <si>
    <t xml:space="preserve">(Cooperative Agreements) FY 16$1,250,000.00; FY 18 est $1,250,000.00; FY 17 est $1,250,000.00; - Obligations for Healthy Lifestyles in Youth_x000D_
_x000D_
(Project Grants) FY 16$1,250,000.00; FY 18 est $1,250,000.00; FY 17 est $1,250,000.00; - Obligation for Dental Preventive and Clinical Support Centers Program_x000D_
_x000D_
(Project Grants) FY 16$10,025,880.00; FY 18 est $10,025,880.00; FY 17 est $10,025,880.00; - Obligations for Native American Research Centers for Health_x000D_
_x000D_
(Cooperative Agreements) FY 16$200,000.00; FY 17 est $200,000.00; FY 18 est $200,000.00; - Obligations for National Indian Health Outreach and Education III(Project Grants) FY 18 est $1,700,000.00; FY 17 est $1,700,000.00; FY 16$1,537,500.00; - Obligations for Public Health Nursing_x000D_
_x000D_
(Project Grants) FY 16$18,833,243.00; FY 18 est $25,000,791.00; FY 17 est $25,968,339.00; - Obligations for Methamphetamine and Suicide Prevention Initiative_x000D_
_x000D_
_x000D_
(Cooperative Agreements) FY 16$825,000.00; FY 18 est $825,000.00; FY 17 est $825,000.00; - Obligations for National Indian Health Outreach and Education I_x000D_
_x000D_
(Project Grants) FY 18 est $9,172,680.00; FY 17 est $9,172,680.00; FY 16$5,972,680.00; - Obligations for Domestic Violence Prevention Initiative(Cooperative Agreements) FY 17 est $400,000.00; FY 16$400,000.00; FY 18 est $400,000.00; - Obligations for National Indian Health Outreach and Education II_x000D_
_x000D_
(Project Grants) FY 18 est $696,000.00; FY 16$696,000.00; FY 17 est $696,000.00; - Obligations for OCPS-HIV program_x000D_
_x000D_
</t>
  </si>
  <si>
    <t xml:space="preserve">45 CFR 92 and 45 CFR 74, Health and Human Services Grants Policy Statement, January 2007. </t>
  </si>
  <si>
    <t>{"flag":"none","description":"Program Contact:  For Methamphetamine and Suicide Prevention Initiative contact: Audrey Solimon, MSPI National Program Coordinator, 5600 Fishers Lane, Mail Stop: 08N34A, Rockville, MD 20857.\r\n\r\nFor Domestic Violence Prevention Initiative contact: Selina Keryte, DVPI National Program Coordinator, 5600 Fishers Lane, Mail Stop: 08N34A, Rockville, MD 20857.\r\n\r\nFor Public Health Nursing Program contact: Ms. Tina Tah, Senior Nurse Consultant, Public Health Nursing, Office of Clinical and Preventive Services, 5600 Fishers Lane, Mail Stop 08N30A, Rockville, MD 20857. Telephone: (301) 443-0038. \r\n\r\nFor National Indian Health Outreach and Education Programs I, II and III, contact: Ken Coriz, Office of Direct Service and Contracting Tribes, 5600 Fishers Lane, Mail Stop: 09E37, Rockville, MD 20857. Telephone: (301) 443-1104. \r\n\r\nFor Office of Clinical and Preventive Services, National HIV Program, contact: Richard Haverkate; 5600 Fishers Lane, Mail Stop: 08N34A, Rockville, MD  20857.  e-mail richard.haverkate@ihs.gov; telephone: (301) 945-3224.\r\n\r\nFor Clinical and Preventive Dental Support Centers contact: IHS HQ, 5600 Fishers Lane, Mail Stop: 08N34A, Rockville, MD 20857.  Dr. Christopher Halliday, Telephone 301-443-4323, E-mail Christopher.Halliday@ihs.gov, or Dr. James Schaeffer, Telephone 301-443-4319, E-mail James.Schaeffer@ihs.gov.\r\n\r\nFor Native American Research Centers for Health, contact: Yvonne M. Davis, Program Evaluator, Division of Planning, Evaluation and Research, OPHS, 5600 Fishers Lane, Mail Stop: 09E05D, Rockville, MD  20857.\r\n\r\nFor Healthy Lifestyles in Youth, contact: Division of Diabetes Treatment and Prevention, 5600 Fishers Lane, Rockville, MD  20857.\r\n\r\nGrants Management Contact: Mr. Robert Tarwater, Director, Division of Grants Management, Indian Health Service, 5600 Fishers Lane, Mail Stop 09E70, Rockville, MD 20857.  Telephone: (301) 443-5204, Fax (301) 594-0899."}</t>
  </si>
  <si>
    <t>Grants Policy Office,5600 Fishers Lane, Mail Stop: 09E70, Rockville, MD 20857 Email:&lt; a href='mailto:grantspolicy@ihs.gov'&gt;grantspolicy@ihs.gov&lt;/a&gt;Phone: 301-443-5204.;</t>
  </si>
  <si>
    <t>The selection criteria are: Statement of problem(s) requiring solution; need for assistance; results or benefits expected from the project; approach or soundness of the applicant's plan for conducting the project; key personnel and their capability to carry out the project; and adequacy of management controls. Consideration will be given to the demonstrative aspects of the project and the compatibility of the project with the overall goals and objectives of the Indian Health Service.</t>
  </si>
  <si>
    <t>https://beta.sam.gov/fal/86def6d5bd6b0d133e1219a9bfb21a3b/view</t>
  </si>
  <si>
    <t>National Institutes of Health Acquired Immunodeficiency Syndrome Research Loan Repayment Program</t>
  </si>
  <si>
    <t>(NIH AIDS Research Loan Repayment Program; AIDS LRP)</t>
  </si>
  <si>
    <t>{"list":[{"act":{"description":"Public Health Service Act"},"publicLaw":{"congressCode":"100","number":"607"},"USC":{"title":"288-I"},"authorizationTypes":{"USC":true,"act":true,"statute":false,"publicLaw":true,"executiveOrder":false},"usc":{"title":"288-I"}}]}</t>
  </si>
  <si>
    <t>To help assure an adequate supply of trained researchers (physicians, registered nurses and scientists) with respect to acquired immunodeficiency syndrome (AIDS) at the National Institutes of Health (NIH) by providing for the repayment of educational loans for participants who agree, by written contract, to primarily engage in AIDS research as employees of the NIH.</t>
  </si>
  <si>
    <t>Eligible applicants must: (1) Be a citizen, national, or permanent resident of the United States; (2) possess a M.D., Ph.D., D.O., D.D.S., D.M.D., D.V.M., D.P.M., A.D.N., B.S.N., or equivalent degree, or hold the position of Physician Assistant; 3) have educational debt, which results from governmental or commercial loans obtained to support their undergraduate and/or graduate education in excess of 20 percent of their annual NIH salary (exclusive of special allowances of any kind) on the program eligibility date; 4) be appointed under any temporary or permanent employment mechanism in the Intramural Research Program of the NIH, so long as their employment has the potential to last a minimum of 2 years; 5) not have an existing service obligation to Federal, State, or other entities, unless deferred during period of program service; 6) submit an application to participate in the Loan Repayment Program; and 7) submit to the Secretary for Health and Human Services, at the time of application, a signed contract agreeing to engage in AIDS research at the NIH for a minimum of 2 years.</t>
  </si>
  <si>
    <t>AIDS researchers who have unpaid educational loans will benefit from this program.</t>
  </si>
  <si>
    <t>{"description":"Applicants must submit documentation of the following, as appropriate: 1) Copies of loan applications and agreements from governmental or commercial educational loans that are being considered for repayment; 2) copies of the standard student budget from schools attended during period when debt was incurred; and 3) other documentation as required by law.","isApplicable":true}</t>
  </si>
  <si>
    <t>The NIH Loan Repayment Committee (LRC) will review, rank, and approve or disapprove applications recommended for program participation by each IC. Applications approved for program participation by the LRC will be notified by the Program Director. The Secretary, or her/his designee, will sign the service contract of program participants, provide a copy to the participant, and notice of the amount of approved loan repayment.</t>
  </si>
  <si>
    <t>The approximate time for approval/disapproval is three months.</t>
  </si>
  <si>
    <t>At the conclusion of the initial two-year contract, participants may apply and be recommended for subsequent one-year continuation contracts under the application and approval procedures specified above.</t>
  </si>
  <si>
    <t>{"awarded":"quarterly","description":"Assistance is available for a minimum 2-year period. One-year, continuation contracts are available for individuals whose educational debt exceeds that maximum repayable amount for 2-years.  Payments are made directly to lenders, following each quarter of the participant's satisfactory service, unless otherwise agreed upon by the participant and Secretary of Health and Human Services."}</t>
  </si>
  <si>
    <t>[{"code":"program","isSelected":true,"description":"A year-end summary  is provided for inclusion in the OITE annual report. Program participants must be certified quarterly as to having satisfactorily performed their research assignments."},{"code":"cash","isSelected":false},{"code":"progress","isSelected":true,"description":"Program participants must be certified quarterly as to having satisfactorily performed their research assignments."},{"code":"expenditure","isSelected":false},{"code":"performanceMonitoring","isSelected":false}]</t>
  </si>
  <si>
    <t>{"isApplicable":true,"description":"Records must be available for review or audit by appropriate officials of the Federal agency, pass-through entity, and Government Accountability Office (GAO).  In accordance with 45 Code of Federal Regulations, Part 74.26, for-profit (commercial) organizations are subject to audit requirements for a non-Federal audit if, during its fiscal year, it expended $500,000 or more under HHS awards and at least one award is a HHS grant or subgrant.  The regulation incorporates the thresholds and deadlines of OMB Circular No. A-133, but provides for profit organizations with two options for the type of audit that will satisfy the audit requirement: 1.  a financial related audit of the HHS awards in accordance with Government Auditing Standards, or  2.\t an audit that meets the requirements of OMB Circular No. A-133.  In accordance with NIH grants policy, Foreign grantees are subject to the same audit requirements as for-profit (commercial) organizations.  \r\n"}</t>
  </si>
  <si>
    <t xml:space="preserve">The NIH will maintain applicant records for 3 years after rejection and participant records for 6 years after completion of final service obligation. 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FSR for the entire competitive segment is submitted. Those grantees must retain the records pertinent to the entire competitive segment for 3 years from the date the FSR is submitted to NIH. Foreign organizations and Federal institutions must retain records for 3 years from the date of submission of the annual FSR to NIH. See 45 CFR 74.53 and 92.42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74.48 and 92.36 for record retention and access requirements for contracts under grants.  In accordance with 45 Code of Federal Regulations, Part 74.53(e),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record for the purpose of interview and discussion related to such documents.  The rights of access are not limited to the required retention period, but shall last as long as records are retained.  _x000D_
</t>
  </si>
  <si>
    <t xml:space="preserve">(Project Grants) FY 17$27,845.00; FY 18 est $148,020.00; FY 19 est $153,825.00; FY 16$226,093.00; - </t>
  </si>
  <si>
    <t>For initial 2-year contracts, loan repayment awards may range from $4,000 to $70,000; tax reimbursements range from $1,977 to $34,598.  The average contract cost which includes loan and tax reimbursement is $53,162.  There were no new awards in 2009. There 4  renewal awards.</t>
  </si>
  <si>
    <t>{"list":[{"fiscalYear":2017,"description":"It is projected that 2 awards will be granted. "},{"fiscalYear":2018,"description":"It is projected that 3 awards will be provided in 2018."},{"fiscalYear":2016,"description":"It is projected that 4 awards will be provided in 2016. A total of 4 awards were provided in 2016. "}],"isApplicable":true}</t>
  </si>
  <si>
    <t xml:space="preserve">Pertinent information is contained in Public Law 100-607, Public Law 103-43, Public Law 105-392; Federal Register, Volume 54, No. 215, November 8, 1989; NIH Guide for Grants and Contracts, Volume 23, No. 24, June 24, 1994; Federal Register, Volume 56, No. 150, August 5, 1991; Section 487A of Public Health Service Act (42 U.S.C. 288-l); and the Federal Register, Volume 78, No. 66, Friday, April 5, 2013. Notice of Final Rule. </t>
  </si>
  <si>
    <t>Patricia A. Cole, PhDOffice of Intramural Training and Education, National Institutes of Health,_x000D_
Department of Health and Human Services Building 2, Room 2E18,  2 Center Drive , Bethesda, MD 20892-0230 Email:&lt; a href='mailto:colep@mail.nih.gov'&gt;colep@mail.nih.gov&lt;/a&gt;Phone: (301) 402-1283;</t>
  </si>
  <si>
    <t xml:space="preserve">93.364 Nursing Student Loans; 93.162 National Health Service Corps Loan Repayment Program; 93.220 Clinical Research Loan Repayment Program for Individuals from Disadvantaged Backgrounds; 93.232 Loan Repayment Program for General Research; 93.164 Indian Health Service Educational Loan Repayment; </t>
  </si>
  <si>
    <t>Fiscal Year2016: The Funded projects will focus on qualified research within the basic, clinical and translational realms that contribute to the NIH mission. For example, topics included: HIV Super-infection and viral evolution;" Fiscal Year2017: The Funded projects will focus on qualified research within the basic, clinical and translational realms that contribute to the NIH mission.</t>
  </si>
  <si>
    <t>Applicants are approved for participation in the NIH Loan Repayment Program for AIDS Research after the LRC determines that the applicant will conduct qualified AIDS research. LRC approval, in part, is based upon the appropriateness of the research assignment to qualified AIDS research, the scientific merit of the research, and the credentials of the applicant as they relate to performing qualified AIDS research.</t>
  </si>
  <si>
    <t>https://beta.sam.gov/fal/27001a57c30341ff8a608410c8547458/view</t>
  </si>
  <si>
    <t>Cooperative Agreements to Support Comprehensive School Health Programs to Prevent the Spread of HIV and Other Important Health Problems</t>
  </si>
  <si>
    <t>(SHEPSA)</t>
  </si>
  <si>
    <t>{"list":[{"act":{"description":"Public Health Service Act"},"USC":{"title":"42","section":"241(a) &amp; 243(b)"},"authorizationTypes":{"USC":true,"act":true,"statute":false,"publicLaw":false,"executiveOrder":false},"usc":{"title":"42","section":"241(a) &amp; 243(b)"}}]}</t>
  </si>
  <si>
    <t>To improve the health and well-being of youth and prepare them to be healthy adults.</t>
  </si>
  <si>
    <t>Eligible applicants are official States (including the District of Columbia, the Commonwealth of Puerto Rico, American Samoa, Commonwealth of the Northern Marina Islands, Federated States of Micronesia, Guam, the Republic of the Marshall Islands, the Republic of Palau, and the U.S. Virgin Islands), Tribal Governments, large urban school districts (with the highest number of reported AIDS cases, high levels of poverty, and student enrollment greater than 75,000 students), and national non-governmental organizations.</t>
  </si>
  <si>
    <t>Official State education agencies in states and territories in the United States (including the District of Columbia, the Commonwealth of Puerto Rico, American Samoa, Commonwealth of the Northern Marina Islands, Federated States of Micronesia, Guam, the Republic of the Marshall Islands, the Republic of Palau, and the U.S. Virgin Islands); local education agencies; national private sector organizations and their constituents; universities and colleges; school-age youth, including minority youth, youth in high-risk situations, and youth with special education needs; college-age youth; and school personnel, including teachers, school nurses, paraprofessionals, and school administrators.</t>
  </si>
  <si>
    <t>{"description":"Costs will be determined by 45 CFR Part 74, Subpart Q for nonprofit organizations and in accordance with OMB Circular A-87, \"Cost Principles for State and Local Governments.\"","isApplicable":true}</t>
  </si>
  <si>
    <t>{"environmentalImpact":{"reports":[{"isSelected":true,"reportCode":"ExecutiveOrder12372"},{"isSelected":true,"reportCode":"otherRequired"}]},"description":"Applicants must comply with Executive Order 12372."}</t>
  </si>
  <si>
    <t>{"description":"Information on the submission of applications may be obtained from Grants Management Branch, Procurement and Grants Office, Centers for Disease Control and Prevention, Atlanta, GA 30341. This program is subject to the provisions of 45 CFR Part 92 and 45 CFR Part 74. The standard application forms, as furnished by PHS and required by 45 CFR Part 92 for State and local governments and 45 CFR Part 74 for nonprofit organizations must be used for this program."}</t>
  </si>
  <si>
    <t>Information on renewals may be obtained from Tracey Sims, Grants Management Officer, Grants Management Branch, Procurement and Grants Office, Centers for Disease Control and Prevention, 2920 Brandywine Road, Room 2306, Atlanta, GA 30341.</t>
  </si>
  <si>
    <t>{"awarded":"lump","description":"Project period can be up to 5 years. Budget periods are for 12 months. Payment under this program is made available through HHS Payment Management System (PMS)."}</t>
  </si>
  <si>
    <t>[{"code":"program","isSelected":true,"description":"An annual progress report is due within 90 days after the end of the budget period and a final performance report is due 90 days after the end of the project period. This report describes the extent to which program objectives and activities were carried out, reasons for not achieving objectives or carrying out activities as planned, and other information relevant to the program. This report also describes data generated and includes reports of evaluations of program activities conducted during the budget period. "},{"code":"cash","isSelected":false},{"code":"progress","isSelected":true,"description":"An annual progress report is due within 90 days after the end of the budget period and a final performance report is due 90 days after the end of the project period. This report describes the extent to which program objectives and activities were carried out, reasons for not achieving objectives or carrying out activities as planned, and other information relevant to the program. This report also describes data generated and includes reports of evaluations of program activities conducted during the budget period."},{"code":"expenditure","isSelected":true,"description":"An annual financial status report is due within 90 days after the end of the budget period and a final financial status report is due within 90 days after the end of the project period."},{"code":"performanceMonitoring","isSelected":false}]</t>
  </si>
  <si>
    <t>Financial records, supporting documents, statistical records, and all other records pertinent to the cooperative agreements program shall be retained for a minimum of 3 years, or until completion and resolution of any audit in process or pending resolution. In all cases, records must be retained in accordance with PHS Grants Policy Statement requirements.</t>
  </si>
  <si>
    <t>(Cooperative Agreements) FY 17 FY 18 est $0.00; FY 19 FY 16 est $0.00; - FY13 was the last year of funding for this program.  Funding provided a cost extension only.</t>
  </si>
  <si>
    <t>$1,000 to $678,000; $283,600</t>
  </si>
  <si>
    <t>Subject to regulations outlined in 45 CFR Part 74 and 45 CFR Part 92. Program guidelines are available from the Grants Management Contact.</t>
  </si>
  <si>
    <t>{"flag":"none","description":"Program Contact: John C. Canfield, Program Development and Services Branch, Division of Adolescent and School Health, National Center for HIV/AIDS, Viral Hepatitis, STD, and TB Prevention, Centers for Disease Control and Prevention, Public Health Service, Department of Health and Human Services, 1600 Clifton Road NE, MS E-75, Atlanta, GA  30333. Telephone: (404) 718-8333. Grants Management Contact: Tracey Sims, Grants Management Officer, Grants Management Branch, Procurement and Grants Office, Centers for Disease Control and Prevention, 2920 Brandywine Road, Atlanta, GA 30341. Telephone: (770) 488-2739."}</t>
  </si>
  <si>
    <t>John Canfield,1600 Clifton Road NE, MS E-75, Atlanta, GA 30333 Email:&lt; a href='mailto:qzc6@cdc.gov'&gt;qzc6@cdc.gov&lt;/a&gt;Phone: (404) 718-8333;</t>
  </si>
  <si>
    <t>Continuation awards are made on the basis of the following criteria: (1) the accomplishments of the current budget period show that the applicant is meeting its objectives and carrying out activities as planned; (2) the capacity of the recipient and staff responsible for managing and coordinating activities; (3) current collaboration with HIV prevention programs of State and local health agencies and with other relevant organizations; (4) the objectives for the new budget period are realistic, specific, and measurable; (5) a description of the methods of operation and activities that will be used to accomplish the stated objectives; (6) a plan of evaluation; (7) evidence of support from relevant organizations; (8) plans to share information about the program, including copies of HIV education curricula, program descriptions, progress reports, and educational materials with other agencies interested in HIV education for youth; (9) a budget request that is clearly explained, adequately justified, reasonable, and consistent with the intended use of cooperative agreement funds.</t>
  </si>
  <si>
    <t>https://beta.sam.gov/fal/9e5ae7f4b5a44571aec0f438e9cd17c3/view</t>
  </si>
  <si>
    <t>HIV Prevention Activities Non-Governmental Organization Based</t>
  </si>
  <si>
    <t>{"list":[{"act":{"description":"Public Health Service Act, Section 301(a)"},"authorizationTypes":{"act":true}}]}</t>
  </si>
  <si>
    <t>To provide assistance to local, regional and, national nonprofit organizations to: (a) develop and implement effective community-based Human Immunodeficiency Virus (HIV) prevention programs related to achieving national goals; (b) promote coordination for primary and secondary HIV prevention efforts among community organizations, HIV education/prevention service agencies, and public organizations including local and State health departments and substance abuse agencies; and (c) evaluate the HIV prevention programs for which support is provided.</t>
  </si>
  <si>
    <t>Nongovernmental public and nonprofit private entities are eligible, including American Indian/Alaska Native tribal governments or tribal organizations located wholly or in part within their boundaries.</t>
  </si>
  <si>
    <t>Public and nonprofit private entities.</t>
  </si>
  <si>
    <t>{"description":"Applicants should document the need for assistance, state the objectives of the project, outline the method of operation, describe the evaluation procedures and provide a budget justification of funds requested. Costs for nonprofit recipients will be determined in accordance with HHS Regulations, 45 CFR Part 74.  2 CFR 200, Subpart E - Cost Principles applies to this program.","isApplicable":true}</t>
  </si>
  <si>
    <t>{"environmentalImpact":{"reports":[{"isSelected":true,"reportCode":"ExecutiveOrder12372"},{"isSelected":true,"reportCode":"otherRequired"}]},"description":"Preapplication coordination is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</si>
  <si>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{"description":"This program is excluded from coverage under 2 CFR 200, Uniform Administrative Requirements, Cost Principles, and Audit Requirements for Federal Awards.         \nApplicants must download application forms from www.Grants.gov. Applications must be submitted electronically at www.Grants.gov. If an applicant does not have access to the Internet, or if they have difficulty accessing the forms on-line, they may contact the CDC Office of Grant Services Technical Information Management Section (OGSTIMS) staff.  For this, or further assistance, contact OGSTIMS: Telephone (770) 488-2700, Email: OGSTIMs@cdc.gov. The standard application forms must be used for this program as furnished by the Public Health Service and requirement by OMB Circular No. A-110 for nongovernmental applicants. This program is subject to the provisions of OMB Circular No. A-110 for nonprofit organizations.","isApplicable":true}</t>
  </si>
  <si>
    <t>Project periods are for 1 to 5 years with 12-month budget periods. Applications must be obtained from Grants Management Officer, Office of Grants Services (OGS), Centers for Disease Control and Prevention. Telephone: (770) 488-2700.</t>
  </si>
  <si>
    <t>{"awarded":"letter","description":"As stated in the Terms and Conditions in the Notice of Award (NoA). "}</t>
  </si>
  <si>
    <t>[{"code":"program","isSelected":true,"description":"See notice of funding opportunity (NOFO) for details."},{"code":"cash","isSelected":true,"description":"See NOFO for details."},{"code":"progress","isSelected":true,"description":"See NOFO for details."},{"code":"expenditure","isSelected":true,"description":"See NOFO for details."},{"code":"performanceMonitoring","isSelected":true,"description":"See NOFO for details."}]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</si>
  <si>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addition, grants and cooperative agreements are subject to inspection and audits by DHHS and other Federal government officials."}</t>
  </si>
  <si>
    <t>(Cooperative Agreements) FY 18 est $67,545,000.00; FY 17 est $78,829,335.00; FY 16$74,165,683.00;</t>
  </si>
  <si>
    <t>Regulations governing this program are published under 42 CFR Part 51b. Guidelines are available in the application kit. PHS Grants Policy Statement No. 94-50,000 (Revised) April 1, 1994.</t>
  </si>
  <si>
    <t>Lisa Williams1600 Clifton Road, NE, Mailstop E-07, Atlanta, GA 30333 Email:&lt; a href='mailto:lrw3@cdc.gov'&gt;lrw3@cdc.gov&lt;/a&gt;Phone: (404) 639-1877;</t>
  </si>
  <si>
    <t>Applications will be evaluated based on: (1) Agreements between all agencies providing professional and/or supportive care, either voluntarily or for fees; (2) a description of the approach that will be used to provide prevention case management services; and (3) a description of how services will complement/expand existing agency primary and secondary services and specific criteria published in program guidance.</t>
  </si>
  <si>
    <t>https://beta.sam.gov/fal/7864a9fa0ae04197942572c35ba97099/view</t>
  </si>
  <si>
    <t>HIV Prevention Program:  PS12-1201; PS15-1506; PS15-1509; PS17-1711; PS18-1802</t>
  </si>
  <si>
    <t>{"list":[{"act":{"description":"Public Health Service Act, Section 317"},"publicLaw":{"congressCode":"100","number":"436"},"authorizationTypes":{"act":true,"publicLaw":true}}]}</t>
  </si>
  <si>
    <t>To assist States and political subdivisions of States in meeting the cost of establishing and maintaining Human Immunodeficiency Virus (HIV) prevention programs.</t>
  </si>
  <si>
    <t>States, and in consultation with State health authorities, political subdivisions of States including American Indian/Alaska Native tribal governments or tribal organizations located wholly or in part within their boundaries and U.S. territories and possessions.</t>
  </si>
  <si>
    <t>States, State health authorities, political subdivisions of States including American Indian/Alaska Native tribal governments or tribal organizations located wholly or in part within their boundaries and U.S. territories and possessions.</t>
  </si>
  <si>
    <t>{"description":"Applicants should document the need for assistance, state the objectives of the project, outline the method of operation, describe the evaluation procedures, and provide a budget with justification of funds requested.  OMB Circular No. A-87 (Revised May 10, 2011) applies to this program.  2 CFR 200, Subpart E - Cost Principles applies to this program.","isApplicable":true}</t>
  </si>
  <si>
    <t>{"environmentalImpact":{"reports":[{"isSelected":true,"reportCode":"otherRequired"}]},"description":"Pre-application coordination is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</si>
  <si>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{"description":"2 CFR 200, Uniform Administrative Requirements, Cost Principles, and Audit Requirements for Federal Awards applies to this program.          \nApplicants must download application forms from www.Grants.gov. Applications must be submitted electronically at www.Grants.gov. If an applicant does not have access to the Internet, or if they have difficulty accessing the forms on-line, contact the CDC Procurement and Grants Office Technical Information Management Section (PGO-TIMS) staff. For this, or further assistance, contact PGO-TIMS: Telephone (770) 488-2700, Email: OGSTIMS@cdc.gov.","isApplicable":true}</t>
  </si>
  <si>
    <t>After review and approval, a notice of award (NoA) is prepared and processed, along with appropriate notification to the public.</t>
  </si>
  <si>
    <t>From three to six months.</t>
  </si>
  <si>
    <t>Project periods are for one to five years with 12-month budget periods.</t>
  </si>
  <si>
    <t>{"awarded":"letter","description":"The project period on these grants is one to five years and the budget period is 12 months."}</t>
  </si>
  <si>
    <t>[{"code":"program","isSelected":true,"description":"See notice of funding opportunity (NOFO) for details."},{"code":"cash","isSelected":false,"description":""},{"code":"progress","isSelected":true,"description":"See notice of funding opportunity (NOFO) for details."},{"code":"expenditure","isSelected":true,"description":"See notice of funding opportunity (NOFO) for details."},{"code":"performanceMonitoring","isSelected":true,"description":"See notice of funding opportunity (NOFO) for details."}]</t>
  </si>
  <si>
    <t>Financial records, supporting documents, statistical records, and all other records pertinent to the project shall be retained for at least 3 years or until resolution of any audit questions. Property records must be retained in accordance with PHS Grants Policy Statement requirements.</t>
  </si>
  <si>
    <t>(Cooperative Agreements) FY 17$349,730,904.00; FY 18 est $399,583,909.00; FY 19 est $383,083,909.00; FY 16$355,286,556.00; - Note: For FY 2018, HIV prevention activities and HIV surveillance will be combined into a new project, "Integrated HIV Surveillance and Prevention Programs for Health Departments" (CDC-RFA PS18-1802 will combine PS12-1201 and PS13-1301).</t>
  </si>
  <si>
    <t>Regulations governing this program are published under 42 CFR Part 51b. Guidelines are available in the application kit located at www.grants.gov. PHS Grants Policy Statement No. 94- 50,000 (Revised) April 1, 1994.</t>
  </si>
  <si>
    <t>Elizabeth Wolfe1600 Clifton Road, NE, Mailstop E-07, Atlanta, GA 30333 Email:&lt; a href='mailto:eow1@cdc.gov'&gt;eow1@cdc.gov&lt;/a&gt;Phone: (404) 639-8531;</t>
  </si>
  <si>
    <t>Applications will be evaluated based on: (1) satisfactory progress in meeting project objectives; (2) the extent to which the objectives for the new budget period are specific, measurable, time phased, realistic, and consistent with National HIV Prevention Goals; (3) the extent to which proposed changes in methods of operation are appropriate and likely to improve prevention efforts; (4) evaluation plans which enhance the success of the project; (5) the availability of funds.</t>
  </si>
  <si>
    <t>https://beta.sam.gov/fal/c2db1ba6eb1b46a29f33b467ffccce0f/view</t>
  </si>
  <si>
    <t>HIV Demonstration, Research, Public and Professional Education Projects</t>
  </si>
  <si>
    <t>To develop, test, and disseminate improved HIV prevention strategies.</t>
  </si>
  <si>
    <t>States, political subdivisions of States, other public including American Indian/Alaska Native tribal governments or tribal organizations located wholly or in part within their boundaries, and nonprofit private entities.</t>
  </si>
  <si>
    <t>{"description":"Applicants should document the need for assistance, state the objectives of the project, outline the method of operation, describe the evaluation procedures, and provide a budget with justification of funds requested. For nonprofit recipients, costs will be determined in accordance with HHS Regulations 45 CFR 74. OMB Circular No. A-87 (revised May 10, 2004) applies to this program.   This program is excluded from coverage under 2 CFR 200, Subpart E - Cost Principles.","isApplicable":true}</t>
  </si>
  <si>
    <t>{"environmentalImpact":{"reports":[{"isSelected":true,"reportCode":"ExecutiveOrder12372"},{"isSelected":true,"reportCode":"otherRequired"}]},"description":"Contact the headquarters or regional locations, as appropriate, for application deadlines"}</t>
  </si>
  <si>
    <t>{"description":"2 CFR 200, Uniform Administrative Requirements, Cost Principles, and Audit Requirements for Federal Awards applies to this program. Applicants must download application forms from www.Grants.gov. Applications must be submitted electronically at www.Grants.gov. If an applicant does not have access to the Internet, or if they have difficulty accessing the forms on-line, the applicant should contact CDC Office of Grants Services Technical Information Management Section (OGSTIMS) staff. For this, or further assistance, contact OGSTIMS: Telephone (770) 488-2700, Email: OGSTIMS@cdc.gov."}</t>
  </si>
  <si>
    <t>From 90 to 120 days/3 to 6 months.</t>
  </si>
  <si>
    <t>Not applicable, as noted in the Terms and Conditions.</t>
  </si>
  <si>
    <t xml:space="preserve">Projects are for one to five years with 12-month budget periods. </t>
  </si>
  <si>
    <t>{"awarded":"letter","description":"Project Period: From one to five years. Budget Period: For 12 months."}</t>
  </si>
  <si>
    <t>[{"code":"program","isSelected":true,"description":"See Notice of funding opportunity (NOFO) for details."},{"code":"cash","isSelected":true,"description":"See Notice of funding opportunity (NOFO) for details."},{"code":"progress","isSelected":true,"description":"See Notice of funding opportunity (NOFO) for details."},{"code":"expenditure","isSelected":true,"description":"See Notice of funding opportunity (NOFO) for details."},{"code":"performanceMonitoring","isSelected":true,"description":"See Notice of funding opportunity (NOFO) for details."}]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</si>
  <si>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addition, grants and cooperative agreements are subject to inspection and audits by DHHS and other Federal government officials."}</t>
  </si>
  <si>
    <t>(Cooperative Agreements) FY 17$9,923,758.00; FY 18 est $9,845,942.00; FY 19 est $5,925,000.00; FY 16$5,781,877.00; - PS14-1405; PS15-001; PS15-002; PS16-001; PS16-003; PS16-004; PS17-003; PS17-005; PS17-1710</t>
  </si>
  <si>
    <t>Regulations governing this program are published under 42 CFR Part 51b. Guidelines are available in the application kit. PHS Grants Policy Statement No. 94- 50,000 (Revised) April 1, 1994.</t>
  </si>
  <si>
    <t>Lisa Williams1600 Clifton Road, NE, Mailstop E-07, Atlanta, GA 30333 Email:&lt; a href='mailto:LRW3@cdc.gov'&gt;LRW3@cdc.gov&lt;/a&gt;Phone: (404) 639-1877;</t>
  </si>
  <si>
    <t xml:space="preserve">93.283 Centers for Disease Control and Prevention Investigations and Technical Assistance ; 93.991 Preventive Health and Health Services Block Grant; </t>
  </si>
  <si>
    <t>Applications will be evaluated on the extent to which proposed objectives are specific, measurable, time-phased, and consistent with the stated purpose of this program; the extent to which the applicant's proposed plan will identify and reach appropriate hard-to-reach individuals at risk for HIV, and the quality and scope of the applicant's past and current activities to provide education about HIV prevention and AIDS to high risk individuals; the quality of the applicant's proposed interventions and strategies to motivate and reinforce risk reduction behavior change among hard-to-reach individuals; the quality of the applicant's proposed plan to promote changes in community norms regarding HIV prevention and risk reduction behavior, and to generate support, cooperation, and collaboration with community based organizations serving individuals at high risk for HIV; the extent to which the applicant's proposed plan will determine, monitor, and measure changes in the prevalence of specific knowledge, attitudes, beliefs and self-reported behaviors among hard-to-reach individuals; the quality of the applicant's plan, including proposed methods and instruments of measurement to evaluate effectiveness of the strategies used to motivate and reinforce behavior change among groups targeted by the interventions, and the impact of the programmatic efforts on community norms; the extent to which the applicant's proposed plan will enable it to respond to and redirect programmatic efforts based on new information, changes in behavior, and changes in HIV seroprevalence.</t>
  </si>
  <si>
    <t>Jan 01,1922</t>
  </si>
  <si>
    <t>https://beta.sam.gov/fal/082c890bf01845d2b78664d835cf35fd/view</t>
  </si>
  <si>
    <t>Research, Prevention, and Education Programs on Lyme Disease in the United States</t>
  </si>
  <si>
    <t>(Lyme Disease)</t>
  </si>
  <si>
    <t>{"list":[{"act":{"description":"Public Health Service Act"},"USC":{"title":"42","section":"241(a)"},"authorizationTypes":{"USC":true,"act":true,"statute":false,"publicLaw":false,"executiveOrder":false},"usc":{"title":"42","section":"241(a)"}}]}</t>
  </si>
  <si>
    <t>To develop, implement and evaluate practical and effective measures for the primary and secondary prevention of Lyme disease in the United States.</t>
  </si>
  <si>
    <t>Public and nonprofit organizations able to provide services to geographical areas where Lyme disease is endemic or found to be newly emerging in the continental United States. Thus, universities, colleges, research institutions, State and local health departments, and private nonprofit organizations are eligible.</t>
  </si>
  <si>
    <t>States, political subdivisions of states, and other public and nonprofit private entities and the general public who may be exposed to the threat of Lyme disease in certain geographical areas.</t>
  </si>
  <si>
    <t>{"description":"Nonprofit organizations are corporations or associations no part of whose net earnings may lawfully inure to the benefit of any private shareholder or individual. Proof of nonprofit status must be submitted by private nonprofit organizations with the application or, if previously filed with PHS, the applicant must state where and when the proof was submitted.","isApplicable":true}</t>
  </si>
  <si>
    <t>{"environmentalImpact":{"reports":[{"isSelected":false,"reportCode":"statement"},{"isSelected":false,"reportCode":"assessment"},{"isSelected":true,"reportCode":"ExecutiveOrder12372"},{"isSelected":true,"reportCode":"otherRequired"}]},"description":"This program has no preapplication requirements."}</t>
  </si>
  <si>
    <t>{"description":"To apply to a published funding opportunity, applications must be submitted electronically through Grants.gov (https://www.grants.gov) using the SF-424 Research and Related (R&amp;R) forms and the SF-424 (R&amp;R) Application Guide. Detailed application instructions are included in the Notice of Funding Opportunity (NOFO) for federal assistance. Online information can be found at HHS/CDC's Office of Financial Resources, Funding, Grants internet page: https://www.cdc.gov/grants/index.html. \r\nThis program is subject to the provisions of 45 CFR 92 for State and local governments and OMB Circular No. A-110 for nonprofit organizations."}</t>
  </si>
  <si>
    <t>Upon receipt, applications will be evaluated for completeness and responsiveness by the HHS/CDC Office of Grant Services and agency extramural program office. HHS/CDC will not review incomplete and non-responsive applications. After review and approval, a notice of grant award (NoA) is prepared and processed, along with appropriate notification to the public. Initial award provides funds for first budget period (usually 12 months) and NoA indicates support recommended for the remainder of the period of performance, allocation of Federal funds by budget categories, and special conditions, if any.</t>
  </si>
  <si>
    <t>Approximately 3 to 6 months.</t>
  </si>
  <si>
    <t>Cooperative agreement periods of performance are typically for 3 to 4 years. Subject to availability of funds, after initial awards, projects may be renewed non-competitively contingent upon satisfactory progress by the recipient (as documented in required reports) and the determination that continued funding is in the best interest of the Federal government.</t>
  </si>
  <si>
    <t>{"awarded":"other","description":"Assistance is available for a 12-month budget period within periods of performance typically ranging from 3 to 4 years.","awardedDescription":"After awards are issued, funds are released in accordance with the payment procedure established by the recipient institution with DHHS' payment management system (PMS). PMS will forward instructions to the recipient for obtaining payments."}</t>
  </si>
  <si>
    <t>[{"code":"program","isSelected":false,"description":""},{"code":"cash","isSelected":false,"description":""},{"code":"progress","isSelected":true,"description":"The DHHS Public Health Service Non-Competing Continuation Progress Report (PHS 2590, Revised 03/2016) is due no later than 120 days prior to the end of each budget period within the period of performance. This report also serves as the continuation application. This report should include the information specified in the Notice of Funding Opportunity (NOFO)."},{"code":"expenditure","isSelected":true,"description":"The Annual Federal Financial Report (FFR, SF-425) is required and must be submitted through eRA Commons no later than 90 days after the end of the calendar quarter in which each budget period ends. Final financial status reports are required no more than 90 days after the end of the period of performance."},{"code":"performanceMonitoring","isSelected":true,"description":"Final performance reports are required no more than 90 days after the end of the project period. All reports must be submitted to the Grants Management Specialist indicated in the NoA."}]</t>
  </si>
  <si>
    <t>(Cooperative Agreements (Discretionary Grants)) FY 17$522,087.00; FY 18 est $462,404.00; FY 19 est $300,000.00; FY 16$299,992.00; - These obligations exclude federal assistance provided to the States through the Epidemiology and Laboratory Capacity (ELC) and Emerging Infections Program (EIP) cooperative agreements (covered under CFDA 93.283), and their supporting large contract(s) provided by program discretionary funds.</t>
  </si>
  <si>
    <t>$250,000 to $500,000; Average award depends on Notice of Funding Opportunity (NOFO).</t>
  </si>
  <si>
    <t>{"list":[{"fiscalYear":2018,"description":"In FY2018, it is expected that one cooperative agreement begun in FY2016 will be continued non-competitively."},{"fiscalYear":2017,"description":"In FY2017, it is expected that one cooperative agreement begun in FY2016 will be continued non-competitively."},{"fiscalYear":2016,"description":"In FY2016, one new cooperative agreement will be funded for Integrated Tick Management studies. Funding Opportunity Announcement no. CK16-002: Spatially scalable integrated tick vector/rodent reservoir management to reduce human risk of exposure to Ixodes scapularis ticks infected with Lyme disease spirochetes - Impact of single versus multi-property implementation in relation to human landscape use patterns and tick encounter locations. In FY2016, one new cooperative agreement was awarded for Integrated Tick Management studies. Funding Opportunity Announcement no. CK16-002: Spatially scalable integrated tick vector/rodent reservoir management to reduce human risk of exposure to Ixodes scapularis ticks infected with Lyme disease spirochetes - Impact of single versus multi-property implementation in relation to human landscape use patterns and tick encounter locations."}],"isApplicable":true}</t>
  </si>
  <si>
    <t>Information on DHHS Grants Policies and Regulations may be found at https://www.hhs.gov/grants/grants/grants-policies-regulations/index.html._x000D_
Pertinent information may be obtained by contacting the Headquarters Office.</t>
  </si>
  <si>
    <t>{"flag":"appendix","description":"Bacterial Diseases Branch, Division of Vector-Borne Diseases, National Center for Emerging and Zoonotic Infectious Diseases, Office of Infectious Diseases, Centers for Disease Control and Prevention, 3156 Rampart Road, Fort Collins, CO 80521. Branch Extramural Activities Contacts:  Ms. Diane Hamm - Telephone: (970) 221-6414 and Dr. Paul Mead - Telephone: (970) 221-6474.  Division Extramural Activities Contacts: Ms. Lisa Mackey - Telephone: (970) 221-6415 or Dr. Charles (Ben) Beard - Telephone: (970) 221- 6418."}</t>
  </si>
  <si>
    <t>Christine Morrison1600 Clifton Road, E60, Atlanta, GA 30329-4018 Email:&lt; a href='mailto:CMorrison@cdc.gov'&gt;CMorrison@cdc.gov&lt;/a&gt;Phone: 404-718-8845;</t>
  </si>
  <si>
    <t xml:space="preserve">Applications for public health research grants and cooperative agreements are evaluated for scientific and technical merit through the HHS/CDC peer review system.  Applications are evaluated by a chartered Special Emphasis Panel in accordance with the Federal Advisory Committee Act, and in accordance with CDC peer review policy and manual._x000D_
Applications will be evaluated on the review criteria described in the Notice of Funding Opportunity (NOFO). In general, the review and selection process of complete and responsive applications to the NOFO consists of determination of the scientific merit by peer review, availability of funds, and relevance of program priorities and the priorities of DHHS. Refer to the NOFO for additional review criteria._x000D_
</t>
  </si>
  <si>
    <t>https://beta.sam.gov/fal/8dbe4a745a4c4610834be22859d3bbc3/view</t>
  </si>
  <si>
    <t>Epidemiologic Research Studies of Acquired Immunodeficiency Syndrome (AIDS) and Human Immunodeficiency Virus (HIV) Infection in Selected Population Groups</t>
  </si>
  <si>
    <t>(Epidemiologic Research Studies of AIDS and HIV)</t>
  </si>
  <si>
    <t>{"list":[{"act":{"description":"Public Health Act, Section 301"},"authorizationTypes":{"act":true}}]}</t>
  </si>
  <si>
    <t>To support research of important HIV-related epidemiologic issues concerning risks of transmission, the natural history and transmission of the disease in certain populations and development and evaluation of behavioral recommendations for reducing AIDS and HIV infection.</t>
  </si>
  <si>
    <t>Eligible applicants include States, political subdivisions of States or their agents or instrumentalities, private research organizations, including American Indian/Alaska Native tribal governments or tribal organizations located wholly or in part within their boundaries, other public and private nonprofit organizations, and for-profit organizations.</t>
  </si>
  <si>
    <t>State and local health agencies; private research organizations, public and private nonprofit organizations, for profit organizations; minority groups,  including American Indian/Alaska Native tribal governments or tribal organizations located wholly or in part within their boundaries, and persons physically afflicted with AIDS/HIV infection.</t>
  </si>
  <si>
    <t>{"description":"Costs will be determined by HHS Regulations 45 CFR Part 74, for nonprofit organizations and in accordance with OMB Circular No. A-87, \"Cost Principles for State and Local Governments.\"","isApplicable":true}</t>
  </si>
  <si>
    <t>{"description":"2 CFR 200, Uniform Administrative Requirements, Cost Principles, and Audit Requirements for Federal Awards applies to this program.          \nApplicants must download application forms from www.Grants.gov. Applications must be submitted electronically at www.Grants.gov. If an applicant does not have access to the Internet, or if they have difficulty accessing the forms on-line, they may contact the CDC Office of Grants Services Technical Information Management Section (OGSTIMS) staff. For this, or further assistance, contact OGSTIMS: Telephone (770) 488-2700, Email: OGSTIMS@cdc.gov.","isApplicable":true}</t>
  </si>
  <si>
    <t>After review and approval, a notice of award (NoA) is prepared and processed, along with appropriate notification to the public, initial award provides funds for first budget period (usually 12 months) and Notice of Award indicates support recommended for the remainder of project period, allocation of Federal funds by budget categories, and special conditions, if any. However, applicants are encouraged to call CDC for programmatic technical assistance prior to the development and submission of their assistance application.</t>
  </si>
  <si>
    <t>About 3 - 6 months from receipt of application.</t>
  </si>
  <si>
    <t>As stated in the Terms and Conditions</t>
  </si>
  <si>
    <t>If additional support is desired to continue a research project beyond the approved project period, an application for competing continuation must be submitted for review in the same manner as a new application.</t>
  </si>
  <si>
    <t>{"awarded":"letter","description":"Assistance is available for a 12-month budget period within project periods ranging from one to four years. After awards are issued, funds are released in accordance with the payment procedure established by the grantee institution with DHHS, which may be an Electronic Transfer System or a Monthly Cost Request System."}</t>
  </si>
  <si>
    <t>[{"code":"program","isSelected":true,"description":"See notice of funding opportunity (NOFO) for details."},{"code":"cash","isSelected":false,"description":""},{"code":"progress","isSelected":false,"description":""},{"code":"expenditure","isSelected":false,"description":""},{"code":"performanceMonitoring","isSelected":true,"description":"See notice of funding opportunity (NOFO) for details"}]</t>
  </si>
  <si>
    <t>Financial records, supporting documents, statistical records, and all other records pertinent to the project must be kept readily available for review by personnel authorized to examine PHS grant accounts. Records must be maintained for a minimum of 3 years after the end of a budget period. If questions still remain, such as those cited as a result of an audit, records must be retained until completion or resolution of any audit in process or pending resolution. Property records must be retained in accordance with PHS Grants Policy Statement requirements.</t>
  </si>
  <si>
    <t>(Cooperative Agreements) FY 17$1,936,620.00; FY 18 est $600,000.00; FY 19 est $0.00; FY 16$2,500,000.00; - PS14-1401</t>
  </si>
  <si>
    <t>Regulations governing this program are published in the application kit. PHS Grants Policy Statement No. 94-50,000 (Revised) April l, 1994.</t>
  </si>
  <si>
    <t xml:space="preserve">93.118 Acquired Immunodeficiency Syndrome (AIDS) Activity; </t>
  </si>
  <si>
    <t>Applications will be reviewed and evaluated based on the evidence submitted which specifically describes the applicant's abilities to meet the following criteria: (1) the plans to develop and implement the study describing how study participants will be identified, enrolled, tested and followed; (2) the ability to enroll and follow an adequate number of eligible study participants to assure proper conduct of the study. This includes both demonstration of the availability of HIV-infected potential study participants and the experience of the investigator in enrolling and following such persons; (3) the applicant's current activities in AIDS and HIV research and how they will be applied to achieving the objectives of the study; letters of support from cooperating organizations that demonstrate that nature and extent of such cooperation should be included; (4) the applicant's understanding of the research study objectives and, their ability, willingness and/or need to collaborate with CDC and researchers from other study sites in study design and analysis, including use of common forms, and sharing of specimens and data; (5) the plan to protect the rights and confidentiality of all participants and ensure adequate participation; (6) the size, qualifications and time allocation of the proposed staff and the availability of facilities to be used during the research study; (7) how the project will be administered to assure the proper management of the daily activities of the program; (8) the proposed schedule for accomplishing the activities of the research; including time frames; and (9) the quality of an evaluation plan which specifies methods and instruments to be used to evaluate the progress made in attaining research objectives.</t>
  </si>
  <si>
    <t>https://beta.sam.gov/fal/6b9cea7c24524794b8efb0fa862a360c/view</t>
  </si>
  <si>
    <t>Human Immunodeficiency Virus (HIV)/Acquired Immunodeficiency Virus Syndrome (AIDS) Surveillance</t>
  </si>
  <si>
    <t>(HIV/AIDS Surveillance)</t>
  </si>
  <si>
    <t>To continue and strengthen effective human immunodeficiency virus (HIV) and acquired immunodeficiency syndrome (AIDS) surveillance programs and to affect, maintain, measure and evaluate the extent of HIV/AIDS incidence and prevalence throughout the United States and its territories, providing information for targeting and implementing HIV prevention activities.</t>
  </si>
  <si>
    <t>The governments, or their agents or instrumentalities, of any of the States of the United States, the District of Columbia, the Commonwealth of Puerto Rico, territories or possessions of United States, including American Indian/Alaska Native tribal governments or tribal organizations located wholly or in part within their boundaries, and local governments who are current recipients of HIV/AIDS surveillance cooperative agreements.</t>
  </si>
  <si>
    <t>Official health agencies will benefit.</t>
  </si>
  <si>
    <t>{"description":"This program is excluded from coverage under 2 CFR 200, Subpart E - Cost Principles.","isApplicable":true}</t>
  </si>
  <si>
    <t>{"description":"2 CFR 200, Uniform Administrative Requirements, Cost Principles, and Audit Requirements for Federal Awards applies to this program.  Applicants must download application forms from www.Grants.gov. Applications must be submitted electronically at www.Grants.gov. If an applicant does not have access to the Internet, or if they have difficulty accessing the forms on-line, they may contact the CDC Office of Grants Services Technical Information Management Section (OGSTIMS) staff. For this, or further assistance, contact OGSTIMS: Telephone (770) 488-2700, Email: OGSTIMS@cdc.gov.","isApplicable":true}</t>
  </si>
  <si>
    <t>After review and approval, a notice of award (NoA) is prepared and processed, along with appropriate notification to the public. Initial award provides funds for first budget period (usually 12 months) and NoA (Form 5152-1) indicates support recommended for the remainder of the project period, allocation of Federal funds by budget categories, and special conditions, if any.</t>
  </si>
  <si>
    <t>As stated in the Terms and Conditions.</t>
  </si>
  <si>
    <t>Renewals may be approved for 1 to 5 years.</t>
  </si>
  <si>
    <t>{"awarded":"letter","description":"From one to five years."}</t>
  </si>
  <si>
    <t>Financial records, supporting documents, statistical records, and all other records pertinent to the project must be kept readily available for review by personnel authorized to examine PHS grant accounts. Records must be maintained for a minimum of three years after the end of each budget period.  If questions still remain, such as those raised as a result of an audit, records must be retained until completion or resolution of any audit in process or pending resolution. Property records must be retained in accordance with PHS Grants Policy Statement requirements.</t>
  </si>
  <si>
    <t>(Cooperative Agreements) FY 17$81,670,365.00; FY 18 est $26,150,317.00; FY 19 est $24,166,107.00; FY 16$78,939,621.00; - PS13-1302; PS15-1503; PS16-1601
Note:  For FY 2018, HIV prevention activities and HIV surveillance will be combined into a new project, "Integrated HIV Surveillance and Prevention Programs for Health Departments" (CDC-RFA PS1801802 will combine PS12-1201 and PS13-1301).</t>
  </si>
  <si>
    <t>PHS Grants Policy Statement, DHHS Publication No. (OASH) 94-50,000, (Rev.) April 1, 1994; Administration of Grants, DHHS, 45 CFR 92; Application Instructions and Information and Program Guidance established by CDC for HIV/AIDS cooperative agreements.</t>
  </si>
  <si>
    <t>(1) Official health agencies which are current recipients of funds for HIV/AIDS surveillance activities; (2) need and background; and (3) a willingness to comply with applicable CDC sero-surveillance protocols.</t>
  </si>
  <si>
    <t>https://beta.sam.gov/fal/15c343f49df94e42a04da138b7d4f3bb/view</t>
  </si>
  <si>
    <t>Assistance Programs for Chronic Disease Prevention and Control</t>
  </si>
  <si>
    <t>(State Cardiovascular Health Programs (CVH);  and Racial and Ethnic Approaches to Community Health (REACH));State Public Health Approaches to Improving Arthritis Outcomes, State Nutrition, Physical Activity and Obesity Programs._x000D_
State Public Health Actions to Prevent and Control Diabetes, Heart Disease Obesity and Associated Risk Factors and Promote School Health._x000D_
Using Traditional Foods and Sustainable Ecological Approaches for Health Promotion and Diabetes Prevention in American Indian/Alaska Native Communities.</t>
  </si>
  <si>
    <t>{"list":[{"act":{"description":"Public Health Service Act,"},"authorizationTypes":{"USC":false,"act":true,"statute":false,"publicLaw":false,"executiveOrder":false}}]}</t>
  </si>
  <si>
    <t>To work with State health agencies and other public and private nonprofit organizations in planning, developing, integrating, coordinating, or evaluating programs to prevent and control chronic diseases;  assist in monitoring the major behavioral risks associated with the 10 leading causes of premature death and disability in the United States including cardiovascular diseases; and, establish new chronic disease prevention programs like Racial and Ethnic Approaches to Community Health (REACH), State Nutrition, Physical Activity and Obesity Programs (NPAO)_x000D_
_x000D_
DP08-819/DP13-1317: Purpose - The purpose of the program is to 1) support community use of traditional foods and sustainable ecological approaches for diabetes prevention and health promotion in American Indian and Alaska Native communities; and 2) engage communities in identifying and sharing the stories of healthy traditional ways of eating, being active, and communicating health information and support for diabetes prevention and wellness._x000D_
_x000D_
CDC-RFA-DP13-1305, State Public Health Actions to Prevent and Control Diabetes, Heart Disease, Obesity and Associated Risk Factors and Promote School Health,  supports statewide implementation of cross-cutting approaches to promote health and prevent and control chronic diseases and their risk factors.  Four chronic disease prevention programs (Diabetes; Heart Disease and Stroke Prevention; Nutrition, Physical Activity, and Obesity; and School Health) are included in this FOA.  State Health Departments are funded under this FOA to address the following goals:_x000D_
	Short/Intermediate Term Goals:_x000D_
•	Improve state, community, worksite, school, and early childhood environments to promote and reinforce healthful behaviors across the lifespan related to diabetes, cardiovascular health, physical activity, healthful foods and beverages, obesity, and breastfeeding;_x000D_
•	Improve effective delivery and use of quality clinical and other preventive services aimed at preventing and managing diabetes and hypertension; and_x000D_
•	Increase community-clinical linkages to support prevention, self-management, and control of diabetes, hypertension, and obesity.  _x000D_
Long Term Goals:_x000D_
•	Improved prevention and control of hypertension_x000D_
•	Improved prevention and control of diabetes_x000D_
•	Improved prevention and control of overweight and obesity_x000D_
_x000D_
The FOA has two components: 1) A basic non-competitive component to support health promotion, epidemiology, and surveillance activities and targeted strategies that will result in measurable impacts to address school health, nutrition and physical activity risk factors, obesity, diabetes, and heart disease and stroke prevention in all 50 states and the District of Columbia  These efforts will be supported by core public health activities such as partnership engagement, workforce development, guidance and support for programmatic efforts, strategic communication, surveillance and epidemiology, and evaluation; and 2)  A competitive enhanced component to build on and extend the activities supported with basic funding to achieve even greater reach and impact.  Thirty-two states were funded under the enhanced Component to implement evidence and practice-based interventions to improve physical activity and nutrition, reduce obesity, and prevent and control diabetes, heart disease, and stroke with a focus on high blood pressure.  The enhanced component includes implementation of evidence-based strategies that are more extensive and wider-reaching than those implemented in the basic component.  States funded for this enhanced component must implement interventions at scale in order to reach large segments of the population in the state (e.g., through school districts, early care and education (ECEs), worksites, and state and local governmental agencies) and in partnership with organizations that may or may not have worked with state departments of health in the past (e.g., large employers, public housing, the education sector, health insurers, and large health systems).</t>
  </si>
  <si>
    <t>Eligible applicants are the official State and territorial health agencies of the United States, the District of Columbia, tribal organizations, the Commonwealth of Puerto Rico, the Virgin Islands, Guam, the Northern Mariana Islands, the Federated States of Micronesia, the Republic of the Marshall Islands, the Republic of Palau, and American Samoa. Other public and private nonprofit community based organizations are also eligible (see REACH).</t>
  </si>
  <si>
    <t>State health agencies and community based organizations will benefit.</t>
  </si>
  <si>
    <t>{"description":"Applicants should document the need for assistance, State the objectives of the project, outline the method of operation, describe evaluation procedures, and provide a budget with justification for funds requested. Costs will be determined in accordance with OMB Circular No. A-21 for Educational Institutions, and OMB Circular No. A-122 for nonprofit organizations.","isApplicable":true}</t>
  </si>
  <si>
    <t>{"description":"Information on the submission of applications may be obtained from the Grants Management Officer, Grants Management Branch, Procurement and Grants Office, Centers for Disease Control and Prevention, 2920 Brandywine Road, Room 3000, Atlanta, GA 30341. This program is subject to the provisions of 45 CFR 92 and 74. The standard application forms, as furnished by PHS and required by 45 CFR 92 for State and local governments, must be used for these programs."}</t>
  </si>
  <si>
    <t>From three to four months.</t>
  </si>
  <si>
    <t>{"awarded":"lump","description":"Project Period: From 3 three to 5 five years. Budget period: Usually 12 months."}</t>
  </si>
  <si>
    <t>[{"code":"program","isSelected":true,"description":"Progress reports are required on a semi-annual basis. An annual Financial Status Report (FSR) is required. Financial status reports are required no later than 90 days after the end of each specified funding period. Final financial status and progress reports are required 90 days after the end of a project.\r\n"},{"code":"cash","isSelected":false},{"code":"progress","isSelected":true,"description":"Progress reports are required on a semi-annual basis"},{"code":"expenditure","isSelected":true,"description":"An annual Financial Status Report (FSR) is required. Financial status reports are required no later than 90 days after the end of each specified funding period. Final financial status and progress reports are required 90 days after the end of a project.\r\n"},{"code":"performanceMonitoring","isSelected":true,"description":"Progress reports are required on a semi-annual basis"}]</t>
  </si>
  <si>
    <t>Financial records, supporting documents, statistical records, and all other records pertinent to the cooperative agreement program shall be retained for a minimum of 3 years, or until completion and resolution of any audit in process or pending resolution. In all cases, records must be retained in accordance with PHS Grants Policy Statement requirements.</t>
  </si>
  <si>
    <t>75-0958-0-1-550;</t>
  </si>
  <si>
    <t>(Cooperative Agreements) FY 17$43,831,855.00; FY 18 est $2,998,160.00; FY 19 est $0.00; FY 16$20,733,249.00; - This support non-PPHF funding for DP13-1305(This program ended in 2018)
This CFDA reflects FY18  funds that supports DP14-1406 (year 5) funding.  The DP13-1305 ended in 2018.</t>
  </si>
  <si>
    <t>There are program regulations under 42 CFR 51b, Project Grants for Preventive Health Services. Guidelines are also available from PHS Grants Policy Statement, DHHS Publication No. (OASH) 94-50,000, (Rev.) April 1, 1994, applies to grants and cooperative agreements.</t>
  </si>
  <si>
    <t>{"flag":"appendix","description":"See Appendix IV."}</t>
  </si>
  <si>
    <t>Nicholas Farrell4770 Buford Highway, Atlanta, GA 30341 Email:&lt; a href='mailto:Ntf1@cdc.gov'&gt;Ntf1@cdc.gov&lt;/a&gt;Phone: (770) 488-5269.;</t>
  </si>
  <si>
    <t>Based on the evaluation criteria as published in the program and/or Federal Register Announcement.</t>
  </si>
  <si>
    <t>https://beta.sam.gov/fal/c34566682d76438181452e1cd62e8ef1/view</t>
  </si>
  <si>
    <t>Cooperative Agreements to Support State-Based Safe Motherhood and Infant Health Initiative Programs</t>
  </si>
  <si>
    <t>Safe Motherhood and Infant Health (Reproductive Health)</t>
  </si>
  <si>
    <t>{"list":[{"act":{"description":"Public Health Service Act; Safe Motherhood, Section 317K; Prenatal and Postnatal Health, Section 317L"},"USC":{"title":"42","section":"247b-12 and 13"},"authorizationTypes":{"USC":true,"act":true,"statute":false,"publicLaw":false,"executiveOrder":false},"usc":{"title":"42","section":"247b-12 and 13"}}]}</t>
  </si>
  <si>
    <t>To promote optimal and equitable health in women and infants through public health surveillance, research, leadership, and partnership to move science to practice.  In carrying out this mission, the Division of Reproductive Health: 1) Enhances the ability of others to identify and address male and female reproductive issues and infant health issues by providing technical assistance, consultation, and training worldwide; 2) supports national and state-based surveillance systems to monitor trends and investigate health issues; 3) conducts epidemiologic, behavioral, demographic and health services research; and 4) works with partners to translate research findings into health care practice, public health policy, and health promotion strategies.</t>
  </si>
  <si>
    <t>Official State and Territorial public health agencies. City of New York public health agency and District of Columbia. Applications may be submitted by public and private nonprofit and for-profit organizations and by governments and their agencies; that is, universities, colleges, research institutions, hospitals, other public and private nonprofit and for-profit organizations, State and local governments or their bona fide agents, including the District of Columbia, the Commonwealth of Puerto Rico, the Virgin Islands, the Commonwealth of the Northern Mariana Islands, American Samoa, Guam, the Federated States of Micronesia, the Republic of the Marshall Islands, and the Republic of Palau, federally recognized Indian tribal governments, Indian tribes, or Indian tribal organizations, and small, minority, women-owned businesses.</t>
  </si>
  <si>
    <t>{"description":"Applicants should document the need for assistance, state the objectives of the project, outline the method of operation, describe evaluation procedures, and provide a budget with justification for funds requested.","isApplicable":true}</t>
  </si>
  <si>
    <t>{"description":"Information on the submission of applications may be obtained from the Grants Management Officer, Grants Management Branch, Procurement and Grants Office, Centers for Disease Control and Prevention, 2920 Brandywine Rd, Atlanta, GA 30341. This program is subject to the provisions of 45 CFR 92. The standard application forms, as furnished by CDC and required by 45 CFR 92 for State and local governments, must be used for this program.","isApplicable":true}</t>
  </si>
  <si>
    <t>Information on renewals may be obtained from the Grants Management Officer, Procurement and Grants Office, Centers for Disease Control and Prevention, 2920 Brandywine Road, Room 3000, Atlanta, GA 30341. This program is subject to the provisions of 45 CFR 92. The standard application forms, as furnished by CDC and required by 45 CFR 92 for State and local governments, must be used for this program.</t>
  </si>
  <si>
    <t>{"awarded":"lump","description":"Project Period: up to five years. Budget Period: All programs: For 12 months. "}</t>
  </si>
  <si>
    <t>[{"code":"program","isSelected":true,"description":"Progress reports are required annually"},{"code":"cash","isSelected":false},{"code":"progress","isSelected":true,"description":"Progress reports are required annually"},{"code":"expenditure","isSelected":true,"description":"Annual financial reports are required at the end of each budget period.  A final financial status report is due 90 days after the project period ends."},{"code":"performanceMonitoring","isSelected":true,"description":"Progress reports are required annually"}]</t>
  </si>
  <si>
    <t>Financial records, supporting documents, statistical records, and all other records pertinent to the cooperative agreements program shall be retained for a minimum of three years, or until completion and resolution of any audit in process or pending resolution. In all cases, records must be retained in accordance with PHS Grants Policy Statement requirements.</t>
  </si>
  <si>
    <t>(Cooperative Agreements) FY 17$5,674,659.00; FY 18 est $5,610,606.00; FY 19 est $5,610,606.00; FY 16$15,747,560.00; - This CFDA support three programs
DP17-1702;  DP15-1508; DP15-1507.</t>
  </si>
  <si>
    <t>PHS Grants Policy Statement, DHHS Publication No. (OASH) 94-50,000, (Rev.) April 1, 1994, applies to cooperative agreements.</t>
  </si>
  <si>
    <t>Carla Collazo4770 Buford Highway, Atlanta, GA 30341 Email:&lt; a href='mailto:cwc8@cdc.gov'&gt;cwc8@cdc.gov&lt;/a&gt;Phone: (770) 488-6245;</t>
  </si>
  <si>
    <t xml:space="preserve">93.994 Maternal and Child Health Services Block Grant to the States; </t>
  </si>
  <si>
    <t>All programs: (1) The extent to which the application describes and presents appropriate data indicating an understanding of the problem, the program for which  assistance is requested, and the purpose of the cooperative agreement; (2) the degree to which the workplan addresses the stated needs, is likely to achieve the purposes of the cooperative agreement, and describes the specific roles and responsibilities of participating personnel; (3) the degree to which the application provides a complete and achievable timetable of appropriate events; (4) the adequacy of the  plan to monitor progress toward the stated objectives; (5) the extent to which the budget is reasonable, consistent with the problems identified and the scope of the program proposed to address these problems, and the intended use of cooperative agreement funds, and clearly reflects the applicant's intent to commit nonfederal resources to support the operational costs of these programs. PRAMS only: The degree to which the application describes the process for registering births in the State.</t>
  </si>
  <si>
    <t>https://beta.sam.gov/fal/deb0cecce83d4da882d0297073d4603a/view</t>
  </si>
  <si>
    <t>Tuberculosis Demonstration, Research, Public and Professional Education</t>
  </si>
  <si>
    <t>{"list":[{"act":{"description":"This program is authorized under Sections 317(k)(2) and 317E of the Public Health Service Act (42 U.S.C. Sections 247b-6), as amended."},"authorizationTypes":{"act":true}}]}</t>
  </si>
  <si>
    <t>To assist States, political subdivisions of States, and other public and nonprofit private entities in conducting research into prevention and control of tuberculosis (TB) nationally and internationally. To conduct demonstration projects, provide TB and latent TB infections (LTBI) communication, education, training, medical consultation activities to TB programs, private providers, and other partners for the prevention and control of TB.</t>
  </si>
  <si>
    <t>States, political subdivisions of States, and other public and nonprofit private entities.</t>
  </si>
  <si>
    <t>States, political subdivisions of States, other public and nonprofit private entities, serving persons with TB infection and disease.</t>
  </si>
  <si>
    <t>{"description":"Applicants should document the need for assistance, state the objectives of the project, outline the method of operation, describe the evaluation procedures, and provide a budget with justification of funds requested. For nonprofit recipients, costs will be determined in accordance with DHHS Regulations 45 CFR Part 74 Subpart Q.","isApplicable":true}</t>
  </si>
  <si>
    <t>{"description":"Applicants must download application forms from www.Grants.gov. Applications must be submitted electronically at www.Grants.gov. If an applicant does not have access to the Internet, or if they have difficulty accessing the forms on-line, they may contact the CDC Office of Grants Services Technical Information Management Section (OGSTIMS) staff. For this, or further assistance, contact OGSTIMS: Telephone (770) 488-2700, Email: OGSTIMS@cdc.gov. This program is subject to the requirements described in 45 CFR 92.  In addition, some funding opportunities may require application form PHS 398 (OMB number 0925-0001 rev. 5/2001). Forms and instructions are available in an interactive format on the CDC web site, at the following Internet address: www.cdc.gov/od/pgo/forminfo.htm.","isApplicable":true}</t>
  </si>
  <si>
    <t>After officials review and approve applications, a notice of award (NoA) is prepared and processed, and appropriate notification is made to the public. Initial award provides funds for the first budget period (12 months) and NoA indicates support provided in the initial award and the recommended funding amounts for the remainder of the project period, allocation of Federal funds by budget categories, and special conditions, if any.</t>
  </si>
  <si>
    <t>Project periods are for 3 to 5 years with 12-month budget periods. Applications must be obtained from Grants Management Officer, Office Grants Services, Centers for Disease Control and Prevention.</t>
  </si>
  <si>
    <t>{"awarded":"lump","description":"From three to five years. Budget Period: For 12 months."}</t>
  </si>
  <si>
    <t>[{"code":"program","isSelected":true,"description":"The Annual Performance Report is due no later than 120 days prior to the end of the budget period.  The Annual Performance Report serves as the continuing application.  This report should include the information specified in the notice of funding opportunity (NOFO).  The Annual Federal Financial Report is required 90 days after the end of each budget period.  Final Financial Reports are required 90 days after the end of a project period."},{"code":"cash","isSelected":false,"description":""},{"code":"progress","isSelected":true,"description":"The Annual Federal Financial Report is required 90 days after the end of each budget period.  Annual financial status reports are required no later than 90 days after the end of each budget period. Final financial status reports are required 90 days after the end of a project period."},{"code":"expenditure","isSelected":true,"description":"The Annual Federal Financial Report is required 90 days after the end of each budget period. Annual financial status reports are required no later than 90 days after the end of each budget period. Final financial status reports are required 90 days after the end of a project period."},{"code":"performanceMonitoring","isSelected":true,"description":"See notice of funding opportunity (NOFO) for details.  Awardees will meet the annual requirement to report on performance measures with the submission of an Annual Performance Report.  However, CDC may request an additional report, the Performance Measure Report, in certain instances such as a jurisdiction’s response to a large TB outbreak.."}]</t>
  </si>
  <si>
    <t>{"isApplicable":true,"description":" In addition, grants and cooperative agreements are subject to inspection and audits by DHHS and other Federal government officials."}</t>
  </si>
  <si>
    <t>Financial records, supporting documents, statistical records, and all other records pertinent to an award shall be retained for a period of 3 years from the date of submission of the final expenditure report or, for awards that are renewed quarterly or annually, from the date of the submission of the quarterly or annual financial report.  If any litigation, claim, financial management review, or audit is started before the expiration of the 3-year period, the records shall be retained until all litigation, claims or audit findings involving the records have been resolved and final action taken.  Property records must be retained in accordance with 45 CFR 74.53 and HHS Grants Policy Statement requirements.</t>
  </si>
  <si>
    <t xml:space="preserve">(Cooperative Agreements) FY 17$5,303,518.00; FY 18 est $5,388,040.00; FY 19 est $5,388,040.00; FY 16$5,713,667.00; - </t>
  </si>
  <si>
    <t>$100,000 to $1,000,000 with an average of $120,000.</t>
  </si>
  <si>
    <t>{"list":[{"fiscalYear":2016,"description":"Support will continue as provided in fiscal year 2015. Objectives have been met.  Funding was awarded to administer and promote programs for prevention, control, and elimination of tuberculosis (TB) to include the following: improve the quality, efficiency and effectiveness of tuberculosis prevention and control programs; provide technical assistance and conduct training programs to National TB Control Programs, non-governmental organizations, and other interested partners to strengthen TB treatment and control efforts worldwide and to assist domestic organizations in maintaining effective communication capacity among the nation's TB control officials and TB nursing professionals."},{"fiscalYear":2017,"description":"Objectives have been met.  Funding was awarded to administer and promote programs for prevention, control, and elimination of tuberculosis (TB) to include the following: improve the quality, efficiency and effectiveness of tuberculosis prevention and control programs; provide technical assistance and conduct training programs to National TB Control Programs, non-governmental organizations, and other interested partners to strengthen TB treatment and control efforts worldwide."},{"fiscalYear":2018,"description":"Assistance was provided to four regionally-assigned Tuberculosis Centers of Excellence (TB COE) to facilitate efforts to prevent, treat, and control TB disease and latent TB infection (LTBI) in the United States (U.S.).  It is estimated that support will continue as provided in fiscal year 2017."},{"fiscalYear":2019,"description":"It is estimated that support will continue as provided in fiscal year 2018."}],"isApplicable":true}</t>
  </si>
  <si>
    <t>Regulations governing this program are published under 42 CFR 51b. Guidelines are available in the application kit. PHS Grants Policy Statement No. 94-50,000 (Revised) April 1, 1994.</t>
  </si>
  <si>
    <t>Division of Tuberculosis Elimination1600 Clifton Road, MS E-10, Atlanta, GA 30333 Email:&lt; a href='mailto:kak4@cdc.gov'&gt;kak4@cdc.gov&lt;/a&gt;Phone: 404-639-5259;Lisa Williams1600 Clifton Road, MS E-07, Atlanta, GA 30333 Email:&lt; a href='mailto:LRW3@cdc.gov'&gt;LRW3@cdc.gov&lt;/a&gt;Phone: 404-639-1877;</t>
  </si>
  <si>
    <t>https://beta.sam.gov/fal/4ac9f93f1c0c458da22a0ab178d66c5e/view</t>
  </si>
  <si>
    <t>Mental Health Block Grant (MHBG)</t>
  </si>
  <si>
    <t>{"list":[{"act":{"description":"Public Health Service Act,  Subpart 1 and III"},"authorizationTypes":{"USC":false,"act":true,"statute":false,"publicLaw":false,"executiveOrder":false}}]}</t>
  </si>
  <si>
    <t>To provide financial assistance to States and Territories to enable them to carry out the State's plan for providing comprehensive community mental health services to adults with a serious mental illness and to children with a serious emotional disturbance; monitor the progress in implementing a comprehensive community based mental health system; provide technical assistance to States and the Mental Health Planning Council that will assist the States in planning and implementing a comprehensive community based mental health system.</t>
  </si>
  <si>
    <t>State and U.S. Territory Governments</t>
  </si>
  <si>
    <t>Recipients of State and U.S. Territory Governments</t>
  </si>
  <si>
    <t>{"description":"Portions of 2 CFR 200/45 CFR Part 75 applies to this program.  Chief Executive Officer of the State or Territory must apply annually for an allotment. States are required to submit an application which contains a State Plan that describes comprehensive community mental health services for adults with a serious mental illness and children with a serious emotional disturbance; an Implementation Report that describes State progress in implementing the plan for the preceding year; recommendations from the State Mental Health Planning Council; a report on expenditure of the preceding fiscal year's block grant funds; a maintenance of effort report and agreements signed by the Chief Executive Officer of the State."}</t>
  </si>
  <si>
    <t>Grant Awards are issued directly by The Center for Mental Health Services, Substance Abuse and Mental Health Services Administration (SAMHSA) to the designated State agency.</t>
  </si>
  <si>
    <t>{"flag":"yes","description":"The application is due no later than September 1 of the fiscal year for which MHBG funding is being requested.  The implementation report is due by December 1.","list":[{"start":"2016-09-01"}]}</t>
  </si>
  <si>
    <t>{"types":{"moe":true,"formula":true,"matching":false},"formula":{"title":"XIX","chapter":"","part":"B","subPart":"I and III","publicLaw":"106-310","description":""},"matching":{"description":""},"moe":{"description":"Under 42 USC, 300x-4(b), States are required to maintain aggregate State expenditures for authorized activities at a level that is not less than the average level of such expenditures maintained by the State for the 2-year period preceding the fiscal year for which the State is applying for the grant."}}</t>
  </si>
  <si>
    <t>{"awarded":"quarterly","description":"Each allotment is available for obligation and expenditure during the fiscal year in which it was allotted through the end of the subsequent fiscal year."}</t>
  </si>
  <si>
    <t>[{"code":"program","isSelected":true,"description":"As part of the application, each State must submit an Implementation Report that describes the State's progress in implementing the State's Comprehensive Community Mental Health Services Plan for the preceding fiscal year and a report of the purposes for which the grant received for the preceding fiscal year were expended, including a description of the activities of the State under the program and the recipients of the funds."},{"code":"cash","isSelected":false,"description":""},{"code":"progress","isSelected":false,"description":""},{"code":"expenditure","isSelected":true,"description":"Federal Financial Report SF-425 is due 90 days after the end of the project period."},{"code":"performanceMonitoring","isSelected":false,"description":""}]</t>
  </si>
  <si>
    <t>Each State must maintain records which are consistent with their State laws and requirements.</t>
  </si>
  <si>
    <t>(Formula Grants) FY 18 est $533,094,735.00; FY 16$504,664,421.00; FY 17 est $533,094,735.00;</t>
  </si>
  <si>
    <t>$50,000 to $69,180,482;  Avg. $9,035,503</t>
  </si>
  <si>
    <t>{"list":[{"fiscalYear":2016,"description":"59 awards will be made. 59 awards were made."},{"fiscalYear":2018,"description":"It is estimated 59 awards will be made. "},{"fiscalYear":2017,"description":"59 awards will be made."}],"isApplicable":true}</t>
  </si>
  <si>
    <t>45 CFR Part 96; also portions of 2 CFR Part 200/45 CFR Part 75.</t>
  </si>
  <si>
    <t xml:space="preserve">Applications must fulfill statutory and regulatory requirements. For information regarding statutory and regulatory requirements, contact Cyntrice Bellamy, Division of State &amp; Community Systems Development, Center for Mental Health Services, SAMHSA, HHS, 5600 Fishers Lane, Rockville, MD 20850. Telephone: (240) 276-1100. </t>
  </si>
  <si>
    <t>https://beta.sam.gov/fal/76787033753d4f00992ab1ed06b4b814/view</t>
  </si>
  <si>
    <t>Substance Abuse Block Grant (SABG)</t>
  </si>
  <si>
    <t>To provide financial assistance to States and Territories to support projects for the development and implementation of prevention, treatment and rehabilitation activities directed to the diseases of alcohol and drug abuse.</t>
  </si>
  <si>
    <t>State and U.S. Territory Governments; or Tribal Organizations. NOTE: Only the Red Lake Band of Chippewa Indians is eligible for direct award of Block Grants for Prevention and Treatment of Substance Abuse Funds, per the PHS Act.</t>
  </si>
  <si>
    <t>Recipients of State and U.S. Territory Governments; or Tribal Organizations. NOTE: Only the Red Lake Band of Chippewa Indians is eligible for direct award of Block Grants for Prevention and Treatment of Substance Abuse Funds, per the PHS Act.</t>
  </si>
  <si>
    <t>{"description":"Portions of 2 CFR 200/45 CFR Part 75 applies to this program.  The Chief Executive Officer of the State, Territory, or Tribal Organization (limited to the Red Lake Band of the Chippewa) must apply annually for an allotment."}</t>
  </si>
  <si>
    <t>Grant awards are issued directly by the Center for Substance Abuse Treatment, Substance Abuse and Mental Health Services Administration (SAMHSA) to the designated State Agency, Territory, or Tribal organization (limited to the Red Lake Band of the Chippewa).</t>
  </si>
  <si>
    <t>{"flag":"yes","description":"The application is due no later than October 1 of the fiscal year for which SABG funding is being requested.","list":[{"start":"2016-10-01"}]}</t>
  </si>
  <si>
    <t>Synar Report is due by December 31, 2016.</t>
  </si>
  <si>
    <t>{"types":{"moe":true,"formula":true,"matching":false},"formula":{"title":"XIX ","chapter":"","part":"B","subPart":"II and III","publicLaw":"106-310","description":""},"matching":{"description":""},"moe":{"description":"Under 42 USC 300x-30, States expenditure for authorized activities at a level that is not less than the average level of such expenditures maintained by the State for the 2-year period preceding the fiscal year for which the State is applying for the grant"}}</t>
  </si>
  <si>
    <t>{"awarded":"quarterly","description":"Each allotment is available for obligation and expenditure during the fiscal year it was allotted through the end of the subsequent fiscal year for which the State is applying for the grant. ","awardedDescription":"Each allotment is available for obligation and expenditure during the fiscal year it was alloted through the end of the subsequent fiscal year.  Payments are made through the Electronic Transfer System."}</t>
  </si>
  <si>
    <t>[{"code":"program","isSelected":true,"description":"Synar report is due on December 31."},{"code":"cash","isSelected":true,"description":"A  Federal Cash Transactions Report is due to HHS Payment Management Services on a quarterly basis."},{"code":"progress","isSelected":false,"description":""},{"code":"expenditure","isSelected":true,"description":"Federal Financial Report SF-425 is due 90 days after the end of the budget period."},{"code":"performanceMonitoring","isSelected":false,"description":""}]</t>
  </si>
  <si>
    <t>{"isApplicable":true,"description":"This program is subject to  45 CFR Part 75, Subpart F - Audit requirements and has a compliance supplement."}</t>
  </si>
  <si>
    <t xml:space="preserve">(Formula Grants) FY 17$1,759,816,360.00; FY 18 est $1,760,353,800.00; FY 19 est $1,760,656,143.00; FY 16$1,759,749,115.00; - </t>
  </si>
  <si>
    <t>$133,476 to $254,417,734; Avg. $29,330,272</t>
  </si>
  <si>
    <t>{"list":[{"fiscalYear":2018,"description":"It is estimated 60 awards will be made."},{"fiscalYear":2016,"description":"60 awards will be made. 60 awards were made."},{"fiscalYear":2017,"description":"60 awards will be made. "}],"isApplicable":true}</t>
  </si>
  <si>
    <t>45 CFR Part 96 - Block Grants; Subsections of 45 CFR Part 75, as identified under §75.101(d); website at https://www.samhsa.gov/grants/block-grants.</t>
  </si>
  <si>
    <t>Applications must fulfill statutory and Federal regulations and regulatory requirements. For information on statutory and Federal regulations requirements contact John J. Campbell, Division of State and Community Assistance, Center for Substance Abuse Treatment, SAMHSA, HHS,   Phone: (240) 276-2891, Email: john.campbell@samhsa.hhs.gov.</t>
  </si>
  <si>
    <t>https://beta.sam.gov/fal/9631fda7aa73412eb18b58fe6ec359e4/view</t>
  </si>
  <si>
    <t>[{"code":"subpartB","isSelected":true},{"code":"subpartC","isSelected":false},{"code":"subpartD","isSelected":true},{"code":"subpartE","isSelected":false},{"code":"subpartF","isSelected":true}]</t>
  </si>
  <si>
    <t>One-Time Funding in Support of the Vermont All-Payer ACO Model</t>
  </si>
  <si>
    <t>{"list":[{"act":{"description":"Social Security Act, section 1115A"},"authorizationTypes":{"USC":false,"act":true,"statute":false,"publicLaw":false,"executiveOrder":false}}]}</t>
  </si>
  <si>
    <t xml:space="preserve">The purpose of this single source funding opportunity for the One-Time Funding in Support of Vermont’s All-Payer ACO Model (“Model”) cooperative agreement is to provide Vermont with the start-up costs of the Model to assist Vermont in accomplishing the health outcomes, financial, and ACO scale targets required of Vermont under the Model.   A single-source award to the Agency for Human Services will enable CMS to expeditiously provide assistance to Vermont for the following specific activities: connect Medicare Fee-for-Service beneficiaries with community-based resources, coordinate transitions across care settings with appropriate involvement of the Medicare Fee-for-Service beneficiary’s primary care provider, coordinate care across providers, support health promotion and self-management by Medicare Fee-for-Service beneficiaries, and support practice improvement and transformation.  These activities are necessary for Vermont to achieve the goals of the Model. We note that the other components of the Model (e.g., Vermont-specific Medicare ACO initiative and statewide health outcomes, financial, and ACO scale targets) are governed by a separate State Agreement into which Vermont and CMS have entered._x000D_
_x000D_
</t>
  </si>
  <si>
    <t xml:space="preserve">This single source funding opportunity provides Vermont with the necessary start-costs of the Model and is open to Vermont’s Agency for Human Services (“Agency”). The Agency is uniquely positioned to meet the objectives of this funding opportunity based on its existing knowledge of the Model, its regulatory authority over healthcare in Vermont and its role in administering the Vermont All-payer ACO Model, its existing partnerships and collaborations with Vermont providers, and its resources and ability to deploy the funding immediately. _x000D_
_x000D_
•	Knowledge of the Model: the Agency is intimately familiar with the objectives of the Model. The Agency was a key member of the discussions between Vermont and CMS during the development of the Model; the Agency’s Secretary and staff dedicated significant time, energy, and resources over the past year in partnering with CMS to establish the Model’s financial, health outcomes, and ACO scale targets. This existing familiarity and knowledge of the Model will help the Agency to expediently deploy the upfront investment in the Model offered under this funding opportunity announcement._x000D_
•	Authority and role in administering the Model: The Agency is responsible for ensuring that changes in Vermont’s health system improve the conditions and well-being of Vermonters.  The Agency has broad Vermont healthcare authority to improve the health of Vermonters and control the rate of growth in healthcare costs.  Additionally, the Agency is a signatory to the Vermont All-payer ACO Model’s State Agreement and will be supporting the State in achieving its obligations under the State Agreement. The Agency can effectively complement this funding opportunity with its existing authority and role in administering the Model to ensure the funding is effectively used in achieving the Model’s goals._x000D_
•	Existing partnership and collaboration: The Agency is located in Vermont and has existing relationships and a history of collaboration with Vermont providers and community-based resources that would benefit from this funding opportunity. The Agency has also been working with these stakeholders for their input through the development of the Model._x000D_
•	Resources and ability to implement immediately:  The Agency has the staff to implement this award immediately to support providers engaging in care coordination and linking beneficiaries to community-based resources._x000D_
</t>
  </si>
  <si>
    <t xml:space="preserve">CMS is committed to achieving better care for individuals, better health for populations, and reduced expenditures for Medicare, Medicaid, and CHIP. Through the Innovation Center, CMS strives towards these goals by testing innovative payment and service delivery models. CMS believes that states can be critical partners of the federal government and other health care payers to facilitate the design, implementation, and evaluation of community-centered health systems that can deliver significantly improved cost, quality, and population health performance results for all state residents, including Medicare, Medicaid, and CHIP beneficiaries.  States have policy and regulatory authorities, as well as ongoing relationships with commercial healthcare payers, health plans, and providers that can accelerate delivery system reform._x000D_
_x000D_
CMS has previously partnered with states to accelerate delivery system reform through initiatives such as the State Innovations Model (SIM). SIM provides state-based healthcare transformation efforts with funding to test the ability of states to utilize policy and regulatory levers to accelerate multi-payer health care transformation. Selected states have been working with state-based payers, including Medicaid and commercial payers, and providers to design and implement care delivery and payment reform. States participating in SIM were selected through two rounds of public Funding Opportunity Announcements released on August 23, 2012 (Round 1) and May 22, 2014 (Round 2)._x000D_
_x000D_
Additionally, CMS has released guidance to SIM state participants in which CMS indicated that in certain instances it will consider state proposals for Medicare’s alignment with state multi-payer payment and care delivery models. According to that guidance, CMS indicated that CMS would assess such proposals with consideration of the following principles: 1) patient-centered, 2) accountable for total cost of care, 3)transformativee, 4) broad-based, 5) feasible to implement, and 6) feasible to evaluate. Vermont was one state that approached CMS with a desire for Medicare’s alignment with the state’s payment and care delivery model, and Vermont publicly released its proposal on January 25, 2016 . CMS reviewed Vermont’s proposal and determined that it met the requirements necessary to explore in detail a potential Vermont-specific model._x000D_
_x000D_
In October 2016, CMS and the State of Vermont entered into a State Agreement on the Vermont All-payer ACO Model. Under the Model, CMS will test whether health and care delivery for Vermont residents improve and healthcare expenditures for beneficiaries across payers (including Medicare fee-for-service, Vermont Medicaid, Vermont Commercial Plans, and Vermont Self-insured Plans) decrease if a) the aforementioned payers offer Vermont ACOs risk-based arrangements tied to health outcomes and healthcare expenditures; b) the majority of Vermont providers and/or suppliers enter into such risk-based arrangements; and c) the majority of Vermont residents across payers are aligned to an ACO bound by such arrangements.  Start-up funding through a Cooperative Agreement will assist Vermont in achieving the above goals of the Model._x000D_
As part of the Model, Vermont providers will participate in a Vermont-specific Medicare ACO initiative (the “Vermont Medicare ACO Initiative”), and CMS will provide $9.5M in start-up costs to assist Vermont providers with care coordination and bolster their collaboration with community-based resources. In return, Vermont commits to achieving statewide health outcomes, financial, and ACO scale (percentage of Vermont residents aligned to an ACO) targets – both for Medicare and across all significant healthcare payers._x000D_
_x000D_
CMS believes that care coordination and collaboration with community-based resources will be necessary in order to achieve the financial, health outcomes, and ACO scale targets required under the Model. The start-up costs of the Model that CMS is providing to Vermont through a Cooperative Agreement will support such care coordination and collaboration with community-based resources, and will better enable Vermont to achieve the Model’s financial, health outcomes, and ACO scale targets._x000D_
</t>
  </si>
  <si>
    <t>{"description":"Employer Identification Number: All applicants must have a valid Employer Identification Number (EIN) assigned by the Internal Revenue Service.\r\n \r\nDun and Bradstreet (D&amp;B) Data Universal Numbering System (DUNS number): All applicants must have a Dun and Bradstreet (D&amp;B) Data Universal Numbering System (DUNS) number in order to apply. The DUNS number is a nine-digit identification number that uniquely identifies business entities. Obtaining a DUNS number is free. To obtain a DUNS number, access the following website: www.dunandbradstreet.com or call 1-866-705-5711. See Section IV, Application and Submission Information, for more information on obtaining a DUNS number. \r\n\r\nSystem for Award Management (SAM)\r\nAll applicants must register in the System for Award Management (SAM)* database (https://www.sam.gov/portal/public/SAM/) in order to be able to submit an application at http://www.grants.gov. In order to register, applicants must provide their DUNS and EIN numbers. Each year, organizations and entities, registered to apply for Federal grants through Grants.gov must renew their registration with SAM. Each year organizations and entities must renew their registration with SAM. Failure to renew SAM registration prior to application submission will prevent an applicant from successfully applying via Grants.gov. Similarly, failure to maintain an active SAM registration during the application review process can prevent CMS from issuing your agency an award under this program. Applicants should begin the SAM registration process as soon as possible after the announcement is posted to ensure that it does not impair your ability to meet required submission deadlines. Applicants must successfully register with SAM prior to submitting an application or registering in the Federal Funding Accountability and Transparency Act Sub-award Reporting System (FSRS) as a prime awardee user; awardees may make sub-awards only to entities that have DUNS numbers.\r\nOrganizations must report executive compensation as part of the registration profile at https://www.sam.gov/portal/public/SAM/ by the end of the month following the month in which this award is made, and annually thereafter (based on the reporting requirements of the Federal Funding Accountability and Transparency Act (FFATA) of 2006 (Pub. L. 109-282), as amended by Section 6202 of Public Law 110-252 and implemented by 2 CFR Part 170).\r\n","isApplicable":true}</t>
  </si>
  <si>
    <t>{"description":"Application Materials;\r\nApplication materials will be available for download at http://www.grants.gov. Please note that HHS requires applications for all announcements to be submitted electronically through http://www.grants.gov.  For assistance with http://www.grants.gov, contact support@grants.gov or 1-800-518-4726.  At Grants.gov, applicants will be able to download a copy of the application packet, complete it off-line, and then upload and submit the application via the Grants.gov website.\r\n\r\nSpecific instructions for applications submitted via http://www.grants.gov:\r\n\r\n*  You may access the electronic application for this project at http://www.grants.gov. You must search the downloadable application page by the CFDA number.\r\n\r\n*  At the http://www.grants.gov website, you will find information about submitting an application electronically through the site, including the hours of operation. HHS strongly recommends that you do not wait until the application due date to begin the application process through http://www.grants.gov because of the time needed to complete the required registration steps.\r\n\r\n*  The applicant must be registered in the System for Award Management (SAM) database in order to be able to submit the application. Applicants are encouraged to register early, and must have their DUNS and EIN/TIN numbers in order to do so.\r\n\r\n*  Authorized Organizational Representative: The Authorized Organizational Representative (AOR) who will officially submit an application on behalf of the organization must register with grants.gov for a username and password. AORs must complete a profile with Grants.gov using their organization’s DUNS Number to obtain their username and password at http://grants.gov/applicants/get_registered.jsp. AORs must wait one business day after successful registration in SAM before entering their profiles in Grants.gov. Applicants should complete this process as soon as possible after successful registration in SAM to ensure this step is completed in time to apply before application deadlines.\r\n\r\n*  When an AOR registers with Grants.gov to submit applications on behalf of an organization, that organization’s E-Biz POC will receive an email notification. The email address provided in the profile will be the email used to send the notification from Grants.gov to the E-Biz POC with the AOR copied on the correspondence.\r\n\r\n*  The E-Biz POC must then login to Grants.gov (using the organization’s DUNS number for the username and the special password called “M-PIN”) and approve the AOR, thereby providing permission to submit applications.\r\n\r\n*  Any files uploaded or attached to the Grants.Gov application must be PDF file format and must contain a valid file format extension in the filename. Even though Grants.gov allows applicants to attach any file formats as part of their application, CMS restricts this practice and only accepts PDF file formats. Any file submitted as part of the Grants.gov application that is not in a PDF file format, or contains password protection, will not be accepted for processing and will be excluded from the application during the review process. In addition, the use of compressed file formats such as ZIP, RAR, or Adobe Portfolio will not be accepted. The application must be submitted in a file format that can easily be copied and read by reviewers.  It is recommended that scanned copies not be submitted through Grants.gov unless the applicant confirms the clarity of the documents. Pages cannot be reduced in size, resulting in multiple pages on a single sheet, to avoid exceeding the page limitation.  All documents that do not conform to the above specifications will be excluded from the application materials during the review process.\r\n\r\n*  After you electronically submit your application, you will receive anacknowledgmentt from Grants.gov that contains a Grants.gov tracking number.  CMS will retrieve your application package from Grants.gov. Please note that applicants may incur a time delay before they receiveacknowledgmentt that the application has been accepted by the Grants.gov system. Applicants should not wait until the application deadline to apply because notification by Grants.gov that the application is incomplete may not be received until close to or after the application deadline, eliminating the opportunity to correct errors and resubmit the application.  Applications submitted after the deadline, as a result of errors on the part of the applicant, will not be accepted.\r\n\r\n*  After CMS retrieves your application package from Grants.gov, a return receipt will be emailed to the applicant contact. This will be in addition to the validation number provided by Grants.gov.\r\n\r\nApplications cannot be accepted through any email address. Full applications can only be accepted through http://www.grants.gov. Full applications cannot be received via paper mail, courier, or delivery service.\r\n\r\nAll grant applications must be submitted electronically and be received through http://www.grants.gov by 3:00 pm Eastern Daylight Time on the applicable due date. Applications not successfully submitted to Grants.gov by the due date and time will not be eligible for review.  All applications will receive an automatic time stamp upon submission and applicants will receive an email reply acknowledging the application’s receipt.\r\n\r\nPlease be aware of the following:\r\n\r\n1)\tSearch for the application package in Grants.gov by entering the CFDA number.  This number is shown on the cover page of this announcement.\r\n2)\tIf you experience technical challenges while submitting your application electronically, please contact Grants.gov Support directly at:  www.grants.gov/customersupport or (800) 518-4726.  Customer Support is available to address questions 24 hours a day, 7 days a week (except on Federal holidays).\r\n3)\tUpon contacting Grants.gov, obtain a tracking number as proof of contact.  The tracking number is helpful if there are technical issues that cannot be resolved.\r\n\r\nTo be considered timely, applications must be received by the published deadline date. However, a general extension of a published application deadline that affects all State applicants or only those in a defined geographical area may be authorized by circumstances that affect the public at large, such as natural disasters (e.g., floods or hurricanes) or disruptions of electronic (e.g., application receipt services) or other services, such as a prolonged blackout. This statement does not apply to an individual entity having Internet service problems. In order for there to be any consideration there must be an effect on the public at large.\r\n\r\nGrants.gov complies with Section 508 of the Rehabilitation Act of 1973. If an individual uses assistive technology and is unable to access any material on the site including forms contained with an application package, they can email the Grants.gov contact center at support@grants.gov or call 1-800-518-4726.\r\n\r\nForm of Application Submission\r\n\r\nThe application must include all contents described below, in the order indicated, and conform to the following specifications:\r\n\r\n*  Use 8.5” x 11” letter-size pages (one side only) with 1” margins (top, bottom, and sides). Other paper sizes will not be accepted. This is particularly important because it is often not possible to reproduce copies in a size other than 8.5” x 11”.\r\n*  All pages of the project and budget narratives must be paginated in a single sequence.\r\n*  Font size must be at least 12-point with an average of 14 characters per inch (CPI).\r\n*  The Project Narrative must be double-spaced.\r\n*  The Budget Narrative may be single-spaced and should follow the justifications and table formats provided in Appendix A, Guidance for Preparing a Budget Request and Narrative in Response to SF 424A.\r\n*  Tables included within any portion of the application should have a font size of at least 12-point with a 14 CPI and may be single spaced.\r\n*  The project abstract is restricted to a one-page summary which may be single-spaced.\r\n*  The application may not exceed 45 pages.  Although tables are counted towards the page limitation, the additional required documentation, including Standard Forms and Project Abstract is excluded from the page limitation\r\n\r\nThe following standard forms are found in the Grants Application Package at www.grantsolutions.gov and must be completed with an electronic signature and submitted as part of the proposal:\r\n\r\n*  Project abstract summary\r\n*  SF-424: Official Application for Federal Assistance (see note below)\r\n*  SF-424A: Budget Information Non-Construction\r\n*  SF-424B: Assurances-Non-Construction Programs\r\n*  SF-LLL:  Disclosure of Lobbying Activities\r\n*  Project Site Location Form(s)\r\n\r\n"}</t>
  </si>
  <si>
    <t xml:space="preserve">Application will be forwarded to a review panel. The review panel will evaluate the proposal based on how well applicant addresses the evaluation criteria outlined in the FOA. Based on the advice of the review panel, the CMS selection official will approve the selected application and issue a Notice of Award.  Successful applicant will receive a Notice of Award (NoA) signed and dated by the CMS Grants Management Officer that will set forth the amount of the award and other pertinent information. The award will also include standard Terms and Conditions.  Applicant should be aware that special requirements could apply to cooperative agreement awards based on the particular circumstances of the effort to be supported and/or deficiencies identified by the review panel.  _x000D_
_x000D_
</t>
  </si>
  <si>
    <t>Pending OMB approval of the Funding Opportunity Announcement (FOA), applications are due November 30, 2016._x000D_
_x000D_
Anticipated Notice of Award date:  January 30, 2017</t>
  </si>
  <si>
    <t xml:space="preserve">CMS reserves the right to approve or deny any or all proposals for funding.  Note that section 1115A of the Social Security Act, which creates the Center for Medicare and Medicaid Innovation (CMMI).  Section 1115A(d)(2) states that there is no administrative or judicial review of the selection of organizations, sites, or participants to test models.  _x000D_
_x000D_
</t>
  </si>
  <si>
    <t>{"awarded":"other","description":"The period of performance will be 12 months from the date of award with one 12 month budget period.","awardedDescription":"The period of performance will be 12 months from the date of award with one 12 month budget period."}</t>
  </si>
  <si>
    <t>[{"code":"program","isSelected":true,"description":"The Grantee must submit quarterly progress reports as well as a final progress report. CMS will provide a reporting template for all progress reports.  Each quarterly progress report must include the information outlined below. A separate reporting template will be provided by CMS for the final progress report. The purpose of the final progress report is to summarize the grantee’s progress throughout the entire project period to include overarching lessons learned, unanticipated challenges or successes, etc.  All reports must be submitted to www.grantsolutions.gov.   \r\n\r\nThe minimum program progress narrative report elements – are as follows:\r\n\r\ni.\tProgram Name;\r\nii.\tProject Director Name;\r\niii.\tReporting Period;\r\niv.\tData and Reporting Requirements (refer to Section I.6.b Data and Reporting Requirements for the required data elements);\r\nv.\tAdditional Metrics Proposed by Applicant (if applicable);\r\nvi.\tBudget Status - include amounts for planned expenditure, actual expenditure, and deficit/surplus;\r\nvii.\tProject description - short summary;\r\nviii.\tProgress on Goals – Status on goals that were previously projected to be completed in this reporting period, including explanation of and remediation plans for any goals not met; \r\nix.\tAccomplishments – Specific tasks that were accomplished during this reporting period;\r\nx.\tProjected Goals - Goals projected to be completed during the next reporting period; and\r\nxi.\tIssues - Issues that must be addressed for the project to be successful.\r\n\r\nQuarterly progress reports are due 30 days after the end of the quarterly period. The final progress report is due 90 days after the end of the project period. The Grantee must also agree to cooperate with any federal evaluation of the Model.\r\n"},{"code":"cash","isSelected":true,"description":"The Federal Financial Report (FFR or Standard Form 425) has replaced the SF-269, SF-269A, SF-272, and SF-272A financial reporting forms. Recipient must utilize the FFR to report cash transaction data, expenditures, and any program income generated (if applicable for the program).\r\n\r\n"},{"code":"progress","isSelected":true,"description":"As detailed above, award recipient must agree to cooperate with any federal evaluation of the model and performance results and provide required quarterly and final reports in a form prescribed by CMS.  Reports will be submitted electronically.  These reports will include how cooperative agreement funds were used, describe project or model progress, and describe any barriers, delays, and measurable outcomes.  CMS will provide the format for project or model reporting and technical assistance necessary to complete required report forms.  Successful applicant must also agree to respond to requests that are necessary for the evaluation of the Model Design, pre-testing assistance, or Model Testing efforts and provide data on key elements of model performance and on results from the cooperative agreement activities. "},{"code":"expenditure","isSelected":true,"description":"As detailed above.  Successful applicants must submit reports to Federal Funding Report and meet Payment Management System reporting requirements.  \r\n\r\n"},{"code":"performanceMonitoring","isSelected":true,"description":"Vermont will submit to CMS quarterly reports on the statewide financial targets and annual reports on the statewide health outcomes and ACO scale targets as stipulated outside of this cooperative agreement but in the Model’s State Agreement.  CMS will continuously monitor Vermont’s performance on the statewide financial, health outcomes, and ACO scale targets as stipulated under the Model’s State Agreement.\r\n\r\n"}]</t>
  </si>
  <si>
    <t>Award recipient is required to maintain proper records – including financial records, supporting documents, statistical records, and all other records pertinent to the program – for the duration of the award, and retain these for a minimum of three years.  If any litigation, claim, negotiation, audit, or other action involving the award has been started before the expiration of the three years, the records should be retained until completion of the action and resolution of all issues which arise from it, or until the end of the regular three year period, whichever is later.</t>
  </si>
  <si>
    <t xml:space="preserve">(Cooperative Agreements) FY 17$9,500,000.00; FY 18 est $0.00; FY 19 est $0.00; FY 16$0.00; - </t>
  </si>
  <si>
    <t>The lowest and highest amount is $9.5M -  it is only 1 grant.</t>
  </si>
  <si>
    <t>This solicitation is subject to the Health and Human Services Grants Policy Statement (HHS GPS) at http://www.hhs.gov/asfr/ogapa/aboutog/hhsgps107.pdf. The general terms and conditions in the HHS GPS will apply as indicated unless there are statutory, regulatory, or award-specific requirements to the contrary.  Standard and program specific terms of award will accompany the NoA. Applicant should be aware that special requirements could apply to cooperative agreement awards based on the particular circumstances of the effort to be supported and/or deficiencies identified in the application by the HHS review panel. The recently released HHS regulation (45 CFR Part 75) supersedes information on administrative requirements, cost principles, and audit requirements for grants and cooperative agreements included in the current HHS Grants Policy Statement where differences are identified.</t>
  </si>
  <si>
    <t>Akash Shah7500 Security Blvd, MS WB-06-05_x000D_
Baltimore, MD 21244_x000D_
_x000D_
, Baltimore, MD 21244 Email:&lt; a href='mailto:Akash.Shah@cms.hhs.gov'&gt;Akash.Shah@cms.hhs.gov&lt;/a&gt;Phone: 41-786-8901;</t>
  </si>
  <si>
    <t xml:space="preserve">The applicant must produce a detailed and fully developed proposal exemplifying the applicant’s readiness to participate in the One-Time Funding in Support of the Vermont All-Payer ACO Model.  Each proposal must include the following core elements:_x000D_
_x000D_
Description of Need - 20 points_x000D_
Statement of Project Goals - 10 points_x000D_
Capacity to implement the project - 30 points_x000D_
Implementation Plan - 20 points_x000D_
Data Collection and Reporting Plan - 10 points_x000D_
Budget and Budget Narrative - 10 points_x000D_
</t>
  </si>
  <si>
    <t>Oct 26,2016</t>
  </si>
  <si>
    <t>https://beta.sam.gov/fal/0643890824c04bb883e71bc3a1e05ee8/view</t>
  </si>
  <si>
    <t>Coal Miners Respiratory Impairment Treatment Clinics and Services</t>
  </si>
  <si>
    <t>Black Lung Clinics Program (BLCP) and the Black Lung Center of Excellence (BLCE)</t>
  </si>
  <si>
    <t>{"list":[{"act":{"description":"Sec. 427(a) of the Federal Mine Safety and Health Act of 1977, as amended (30 U.S.C. 937)\r\n"},"authorizationTypes":{"act":true}}]}</t>
  </si>
  <si>
    <t>The Black Lung Clinics Program, aims to reduce the morbidity and mortality associated with occupationally-related coal mine dust lung disease (CMDLD) through the provision of medical, outreach, educational, and benefits counseling services to coal miners and their families.
Under the Black Lung Center of Excellence, the primary objective is to strengthen the operations of the BLCP awardees and their ability to examine and treat respiratory and pulmonary impairments in active and inactive coal miners through improved data collection and analysis and to contribute to the body of knowledge on the health status and needs of U.S. coal miners.</t>
  </si>
  <si>
    <t>The BLCP is open to any state or public or private entity that meets the requirements of the program. This includes faith-based and community-based organizations as well as federally-recognized Tribes and Tribal organizations. The requirements may be met by a state, a single entity in a state, or a newly-formed consortium within a state. In addition to the 50 states and the District of Columbia, applicants can be located in the Commonwealth of Puerto Rico, the Commonwealth of the Northern Mariana Islands, the Territories of the Virgin Islands, Guam, American Samoa, the Compact Free Association Jurisdictions of the Republic of the Marshall Islands, the Republic of Palau, and the Federated States of Micronesia, if they meet eligibility requirements. Foreign entities are not eligible for HRSA awards, unless the authorizing legislation specifically authorizes awards to foreign entities or the award is for research. This exception does not extend to research training awards or construction of research facilities.
The BLCE is open to BLCP recipients awarded funding under the HRSA-17-023/Black Lung Clinics Program notice of funding opportunity and that are involved in the operation of fixed-site and or mobile clinic facilities for the analysis, examination and treatment of respiratory and pulmonary impairments in active and inactive coal miners, assuming they meet the requirements of the BLCE.</t>
  </si>
  <si>
    <t xml:space="preserve">Per 42 CFR Part55a, a “coal miner” is defined as:_x000D_
Any individual who works or has worked in or around a coal mine or coal preparation facility in the extraction or preparation of coal.  The term also includes an individual who works or has worked in coal mine construction or transportation in and around a coal mine, to the extent that the individual was exposed to coal dust as a result of employment.  _x000D_
</t>
  </si>
  <si>
    <t xml:space="preserve">All qualified applications will be forwarded to an objective review committee.  Based on the advice of the objective review committee, the HRSA program official with delegated authority is responsible for final selection and funding decisions._x000D_
</t>
  </si>
  <si>
    <t>{"awarded":"other","description":"Assistance will cover operational costs and awardees will generally be expected to begin to deliver services immediately. See the following for information on how assistance is awarded/released: Awardees draw down funds, as necessary, from the Payment Management System (PMS). PMS is the centralized web based payment system for HHS awards.","awardedDescription":"Grantees draw down funds, as necessary, from the Payment Management System (PMS).  PMS is the centralized web based payment system for HHS awards."}</t>
  </si>
  <si>
    <t>[{"code":"program","isSelected":true,"description":"Awardees are required to submit an annual report that describes the utilization costs of services provided under the grant, and provide such other information as the Secretary determines appropriate. Awardees will be required to submit a Performance Improvement Measurement System (PIMS) report through the EHB once a year throughout their project period. The awardee will be required to submit performance and progress reports as well as status-federal financial reports (see the program announcement and notice of award for details for each required report)."},{"code":"cash","isSelected":true,"description":" The awardee must submit a quarterly electronic Federal Financial Report (FFR) Cash Transaction Report via the Payment Management System within 30 days of the end of each calendar quarter. A Federal Financial Report (SF-425) according to the following schedule: http://www.hrsa.gov/grants/manage/technicalassistance/federalfinancialreport/ffrschedule.pdf. "},{"code":"progress","isSelected":true,"description":"A final report is due within 90 days after the project period ends. If applicable, the awardee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Competing continuation awardees, etc. may be subject to this requirement and will be so notified in the Notice of Award. A Non-competing Continuation report is required once a year throughout their project period. No expenditure reports are required. No performance monitoring is required."},{"code":"expenditure","isSelected":false},{"code":"performanceMonitoring","isSelected":false}]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</si>
  <si>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t>
  </si>
  <si>
    <t>(Cooperative Agreements) FY 17$150,000.00; FY 18 est $125,000.00; FY 19 est $125,000.00; FY 16$150,000.00; - BLCE(Project Grants) FY 17$6,991,084.00; FY 18 est $6,991,084.00; FY 19 est $9,875,000.00; FY 16$6,537,443.00; - BLCP</t>
  </si>
  <si>
    <t>BLCP (FY 2017): 
Range of awards (est.): $187,740 - 658,427. 
Average award (est.): $466,072
BLCE (FY 2017): 
Range of award (est.): $150,000.
Average award (est.): $150,000
BLCP &amp; BLCE combined (FY 2017): 
Range of awards (est.): $150,000 - 658,427
Average award (est.): $446,318.</t>
  </si>
  <si>
    <t xml:space="preserve">This program is subject to the provisions of 45 CFR Part 92 for state, local and tribal governments and 45 CFR Part 74 for institutions of higher education, hospitals, other nonprofit organizations and commercial organizations, as applicable._x000D_
_x000D_
HRSA awards are subject to the requirements of the HHS Grants Policy Statement (HHS GPS) that are applicable based on recipient type and purpose of award. The HHS GPS is available at http://www.hrsa.gov/grants._x000D_
</t>
  </si>
  <si>
    <t>{"flag":"appendix","description":"Federal Office of Rural Health Policy 5600 Fishers Lane, Room 17W29-C, Rockville, Maryland 20857 Phone:(301) 443-0835"}</t>
  </si>
  <si>
    <t>Allison Hutchings, Federal Office of Rural Health Policy5600 Fishers Lane,, Rockville, MD 20857 Email:&lt; a href='mailto:ahutchings@hrsa.gov'&gt;ahutchings@hrsa.gov&lt;/a&gt;Phone: 301-945-9819;</t>
  </si>
  <si>
    <t xml:space="preserve">93.224 Health Center Program (Community Health Centers, Migrant Health Centers, Health Care for the Homeless, and Public Housing Primary Care); 93.773 Medicare Hospital Insurance; 93.774 Medicare Supplementary Medical Insurance; 17.307 Coal Mine Workers' Compensation; 93.778 Medical Assistance Program; </t>
  </si>
  <si>
    <t>Per the 42 CFR Part 55a, funding criteria will take into account: (1) The number of miners to be served and their needs; and (2) The quality and breadth of services to be provided. Additionally, state applicants will be given preference over individual entities who apply within the same state.</t>
  </si>
  <si>
    <t>https://beta.sam.gov/fal/05a78f7539164d7da57de00f432936ce/view</t>
  </si>
  <si>
    <t>The Zika Health Care Services Program</t>
  </si>
  <si>
    <t xml:space="preserve">The Zika Health Care Services Program_x000D_
</t>
  </si>
  <si>
    <t>{"list":[{"act":{"description":"The Public Health and Social Services Emergency Fund in the Zika Response and Preparedness Act (P.L. 114-223)"},"authorizationTypes":{"USC":false,"act":true,"statute":false,"publicLaw":false,"executiveOrder":false}}]}</t>
  </si>
  <si>
    <t xml:space="preserve">The purpose of the Round One and Round Two Funding Opportunities of “The Zika Health Care Services Program” is to support prevention activities and treatment services for men, women, including pregnant women, and children adversely or potentially impacted by the Zika virus. </t>
  </si>
  <si>
    <t xml:space="preserve">The funds appropriated by P.L. 114-223 are available for states, territories, tribes or tribal organizations with active or local transmission of the Zika virus, as confirmed by the CDC. Active transmission refers to geographic areas for intervention and issuance of travel guidance in a setting where local Zika virus transmission is occurring. Local transmission of Zika virus means that mosquitoes in the area have been infected with Zika virus and can spread it to people. As of October 12, 2016, the CDC had reported that areas with active or local transmission of the Zika virus were American Samoa, Puerto Rico, U.S. Virgin Islands, and Florida. For the single source emergency Round One Funding Opportunity, these were the only territories and state eligible to receive funding as authorized under the legislation. Within these three territories and state, this single source emergency Round One Funding Opportunity was available to the territory and state health departments. As of the single source emergency Round Two Funding Opportunity close date (both deadlines), only one additional state was eligible, Texas. Within the state of Texas, only the state health department was eligible.  </t>
  </si>
  <si>
    <t>State, Intrastate, Local, Sponsored Organization, Public Nonprofit Institution/Organization, Other Public Institution/organization, Federally Recognized Indian Tribal Government, U.S. territory/possession, individual/family, Specialized group, Small business, Private organization, Profit organization, Quasi-public nonprofit organization, Other private institution/organization, Anyone/general public, Health professional, Infant, Low Income, Welfare Recipient, Unemployed</t>
  </si>
  <si>
    <t>{"description":"Applicant materials will be available for download at www.grantsolutions.gov.  At www.grantsolutions.gov,  the Zika Health Care Services program will be able to download a copy of the application packet, complete it off-line, and then upload and submit the application via the www.grantsolutions.gov website. "}</t>
  </si>
  <si>
    <t xml:space="preserve">If successful, Applicant will receive a Notice of Award (NoA) signed and dated by the HHS Grants Management Officer. The NoA is the document authorizing the grant award and will be issued to the applicant as listed on the SF-424 and available to the organization through the online grants management system used by CMS and awardee organizations. Any communication between HHS and Applicant prior to issuance of the NoA is not an authorization to begin performance of a project._x000D_
_x000D_
If unsuccessful, Applicant will be notified by letter, sent electronically or through the U.S. Postal Service to the address as listed on its SF-424, within 30 days of the award date._x000D_
</t>
  </si>
  <si>
    <t>Approximately 30-45 days</t>
  </si>
  <si>
    <t>{"awarded":"quarterly","description":"Thirty-six months (3 years) from the date of award with 12 month budget periods."}</t>
  </si>
  <si>
    <t>[{"code":"program","isSelected":true,"description":"Quarterly progress reports which provide an update of goals/activities to date; the annual Federal Financial Report (FFR) which is used to report cash transaction data, expenditures, any program income generated (if applicable); quarterly FFRs to both the Payment Management System and Grants Solutions; and the Federal Funding Accountability and Transparency Act of 2006."},{"code":"cash","isSelected":true,"description":"Please see response above.\r\n"},{"code":"progress","isSelected":true,"description":"Please see response above.\r\n"},{"code":"expenditure","isSelected":true,"description":"Please see response above.\r\n"},{"code":"performanceMonitoring","isSelected":true,"description":"Quarterly progress reports will be used to monitor performance.\r\n"}]</t>
  </si>
  <si>
    <t>Daily attendance records, personnel records, property and equipment records</t>
  </si>
  <si>
    <t xml:space="preserve">(Formula Grants (Cooperative Agreements)) FY 17$71,355,000.00; FY 18 est $0.00; FY 19 est $0.00; FY 15$0.00; FY 16$0.00; - </t>
  </si>
  <si>
    <t>$1,100,000 - $60,600,000</t>
  </si>
  <si>
    <t>Elizabeth Garbarczyk7500 Security Boulevard Baltimore, MD 21244_x000D_
, Baltimore, MD 21244 Email:&lt; a href='mailto:Elizabeth.Garbarczyk@cms.hhs.gov'&gt;Elizabeth.Garbarczyk@cms.hhs.gov&lt;/a&gt;Phone: 410-786-0426;</t>
  </si>
  <si>
    <t xml:space="preserve">The review process will include the following:_x000D_
_x000D_
•	Applicant will receive a score of up to 100 points. The objective review panel may include federal reviewers and/or non-federal reviewers._x000D_
•	The result of the objective review of the application will be used in conjunction with the other factors noted in the FOA to determine the technical merit of the application and advise the approving HHS official. The final award decision will be made by a HHS program official. In making this decision, the HHS program official will take into consideration: reviews for programmatic and grants management compliance; pre-award business and risk assessment review (see below for additional information); the reasonableness of the estimated cost to the government and anticipated results; and the likelihood the proposed cost will result in the benefits expected._x000D_
•	As noted in 45 CFR Part 75, CMS will do a review of risks posed by Applicant prior to award. In evaluating risks posed by Applicant, CMS will consider the below factors as part of the risk assessment (applicant should review the factors in their entirety at http://www.ecfr.gov/cgi- bin/retrieveECFR?gp=1&amp;SID=30572eb720fd047981e26dcf89370678&amp;ty=HTML&amp;h_x000D_
=L&amp;r=PART&amp;n=pt45.1.75#se45.1.75_1205:_x000D_
i.	Financial stability;_x000D_
ii.	Quality of management systems and ability to meet the management standards prescribed in 45 CFR Part 75;_x000D_
iii.	History of performance (including, for prior recipients of Federal awards: timeliness of compliance with applicable reporting requirements, conformance to the terms and conditions of previous federal awards, extent to which previously awarded amounts will be expended prior to future awards);_x000D_
iv.	Reports and findings from audits performed under Subpart F of 45 CFR Part 75 and findings of any other available audits; and_x000D_
v.	Applicant’s ability to effectively implement statutory, regulatory, and other requirements imposed on non-federal entities._x000D_
_x000D_
•	If successful, Applicant will receive one cooperative agreement award._x000D_
•	If unsuccessful, Applicant will be advised by letter or electronic mail (sent to the individual signing on behalf of the organization) that the application will not be held for further consideration or be funded._x000D_
_x000D_
</t>
  </si>
  <si>
    <t>Nov 08,2016</t>
  </si>
  <si>
    <t>https://beta.sam.gov/fal/3c68e300e0584ae3a71fab609f1d3ec1/view</t>
  </si>
  <si>
    <t>CDC's Collaboration with Academia to Strengthen Public Health</t>
  </si>
  <si>
    <t>{"list":[{"act":{"description":"Public Health Service"},"USC":{"title":"42","section":"317(k)(2)"},"authorizationTypes":{"USC":true,"act":true,"statute":false,"publicLaw":false,"executiveOrder":false},"usc":{"title":"42","section":"317(k)(2)"}}]}</t>
  </si>
  <si>
    <t xml:space="preserve">This Funding Opportunity Announcement (FOA) seeks to catalyze innovative efforts to provide public health professionals, students, and faculty with the competencies and knowledge to reduce the leading causes of death and illness and build workforce capacity to transform the health system and improve population health. </t>
  </si>
  <si>
    <t xml:space="preserve">Open Competition_x000D_
Eligible applicants are groups and organizations that are: A national voice and representative organization for their respective accredited academic constituency member schools or programs;  Able to demonstrate evidence of existing and prior collaboration with all or the majority of Council on Education for Public Health (CEPH)-accredited schools or programs of public health, Liaison Committee on Medical Education (LCME)-accredited medical colleges; and, Committee on Collegiate Nursing Education (CCNE)-accredited colleges of nursing at the baccalaureate or higher level; National in scope in order to ensure the broadest coverage; Engaged in established liaison relationships with related accreditation agency for their respective professional target audience;  Experienced in implementing community-based activities to improve health; Experienced in convening deans or representative faculty of respective academic constituency schools;  Experienced with influencing curriculum standards or requirements of membership schools;  Experienced in working across disciplines at the national, regional, state, and/or community level to improve health; and Possess the organizational and administrative capacity, skill, and expertise to perform the stated activities contained in the funding announcement._x000D_
_x000D_
</t>
  </si>
  <si>
    <t>{"description":"Eligible applicants are groups and organizations that are: A national voice and representative organization for their respective accredited academic constituency member schools or programs;  Able to demonstrate evidence of existing and prior collaboration with all or the majority of Council on Education for Public Health (CEPH)-accredited schools or programs of public health, Liaison Committee on Medical Education (LCME)-accredited medical colleges; and, Committee on Collegiate Nursing Education (CCNE)-accredited colleges of nursing at the baccalaureate or higher level; National in scope in order to ensure the broadest coverage; Engaged in established liaison relationships with related accreditation agency for their respective professional target audience;  Experienced in implementing community-based activities to improve health; Experienced in convening deans or representative faculty of respective academic constituency schools;  Experienced with influencing curriculum standards or requirements of membership schools;  Experienced in working across disciplines at the national, regional, state, and/or community level to improve health; and Possess the organizational and administrative capacity, skill, and expertise to perform the stated activities contained in the funding announcement.\r\n\r\n","isApplicable":true}</t>
  </si>
  <si>
    <t>{"description":"An informational conference call with be held on February 21, 2017, 2:00-3:00pm EST for applicants interested in applying for this funding opportunity.   The call-in number: 1-888-455-9734 (toll free)  Participants Passcode:  8632216.   \r\n\r\n\r\n\r\n\r\n\r\n\r\n\r\n\r\n\r\n"}</t>
  </si>
  <si>
    <t xml:space="preserve">Applications will be evaluated for completeness and responsiveness by the agency program and CDC Procurement and Grants Office(PGO). CDC will not review incomplete and non-responsive applications. After review and approval, a notice of grant award (NoA) will be prepared and processed, along with appropriate notification to the public. Initial award provides funds for the first budget period (usually 12 months) and the NoA will indicate support recommended for the </t>
  </si>
  <si>
    <t>{"flag":"yes","description":"Year 1 is 10 ½ months with an award date of 08/15/2017.  The project period length for Years 2-5 is 12 months each year with an award date of 07/01","list":[{"start":"2017-03-31"}]}</t>
  </si>
  <si>
    <t>{"awarded":"other","description":"The project period length for Year 1 is 10 1/2 months with an award date of 08/15/2017. The project period length for Years 2 through 5 is 12 months each year with an award date of 07/01.","awardedDescription":"None"}</t>
  </si>
  <si>
    <t>[{"code":"program","isSelected":false},{"code":"cash","isSelected":false},{"code":"progress","isSelected":true,"description":"Awardee Evaluation and Performance Measurement Plan 6 months into award.  Annual Performance Report (APR) no later than 120 days before end of budget period.  Serves as yearly continuation application.  Data on Performance Measures must be included in the Annual Performance Report.  Cash reports are not applicable. Financial status reports are required no later than 90 days after the end of each budget period. Performance monitoring is not applicable.  Quarterly expenditure reports required, no more than 30 days after the end of each quarter.\r\n\r\n"},{"code":"expenditure","isSelected":false},{"code":"performanceMonitoring","isSelected":true,"description":"Monitoring activities include routine and ongoing communication between CDC and awardees, site visits, and awardee reporting (including work plans, performance, and financial reporting). Consistent with applicable grants regulations and policies, CDC expects the following to be included in post-award monitoring for grants and cooperative agreements:\r\nTracking awardee progress in achieving the desired outcomes.\r\nEnsuring the adequacy of awardee systems that underlie and generate data reports. Creating an environment that fosters integrity in program performance and results.\r\nMonitoring may also include the following activities:\r\nEnsuring that work plans are feasible based on the budget and consistent with the intent of the award. Ensuring that awardees are performing at a sufficient level to achieve outcomes within stated timeframes.\r\nWorking with awardees on adjusting the work plan based on achievement of outcomes, evaluation results and changing budgets.\r\nMonitoring performance measures (both programmatic and financial) to assure satisfactory performance levels.\r\n"}]</t>
  </si>
  <si>
    <t>{"isApplicable":true,"description":"None"}</t>
  </si>
  <si>
    <t xml:space="preserve">Financial records, including documents to support entries on accounting records and to substantiate charges to each grant, must be kept readily available for review by personnel authorized to examine HHS grant accounts.  Records must be maintained for three years after the end of a budget period.  If questions still remain, such as those raised as a result of audit, related records should be retained until the matter is completed resolved._x000D_
</t>
  </si>
  <si>
    <t>(Cooperative Agreements (Discretionary Grants)) FY 16$0.00; FY 18 est $1,000,000.00; FY 17 est $1,698,035.00; - Future funding is subject to the availability of funds</t>
  </si>
  <si>
    <t>Total Project Funding $1,698,035,000 _x000D_
Average One Year Award Funding:  $250,000 per awardee</t>
  </si>
  <si>
    <t>{"flag":"appendix","description":"None"}</t>
  </si>
  <si>
    <t>Vernellia JohnsonCenters for Disease Control and Prevention (CDC)_x000D_
1600 Clifton Road, NE, Mail Stop E-94, _x000D_
_x000D_
_x000D_
, Atlanta, GA 30333 Email:&lt; a href='mailto:hft9@cdc.gov'&gt;hft9@cdc.gov&lt;/a&gt;Phone: 4044982466;</t>
  </si>
  <si>
    <t>Applicants will be evaluated on the review criteria described in the Funding Opportunity Announcements (FOAs).  In general, the review and selection process of complete and responsive applications to the FOA consists of determination of the technical merit, by objective or peer review, availability of funds, and relevance of program priorities and the priorities of DHHS.  Refer to the FOA for additional review criteria.  The budget is not scored.</t>
  </si>
  <si>
    <t>https://beta.sam.gov/fal/0831434235194c13c90e0a94ac04d92b/view</t>
  </si>
  <si>
    <t>Funding in Support of the Pennsylvania Rural Health Model</t>
  </si>
  <si>
    <t>The purpose of this single source funding opportunity for the Funding in Support of Pennsylvania’s Rural Health Model (“Model”) cooperative agreement is to provide Pennsylvania with the start-up and initial implementation funding component of the Model to assist Pennsylvania in accomplishing the health outcomes, financial, and rural hospital scale targets required of Pennsylvania under the Model.   A single-source award to the State of Pennsylvania through first, the Pennsylvania Department of Health and later, the Rural Health Redesign Center once legislatively established, will enable CMS to expeditiously provide assistance to Pennsylvania for the following specific activities: model oversight, global budget administration, data analytics, technical assistance, and quality assurance.  These activities are necessary for Pennsylvania to achieve the goals of the Model. We note that the other components of the Model (e.g., health outcomes, financial, and rural hospital scale targets) are governed by a separate State Agreement into which Pennsylvania and CMS have entered</t>
  </si>
  <si>
    <t xml:space="preserve">This single source funding opportunity provides Pennsylvania with the necessary start-up funding for the Model and is open to Pennsylvania’s Department of Health and later the Rural Health Redesign Center.  _x000D_
_x000D_
First, the Pennsylvania Department of Health is uniquely positioned as the initial applicant under this funding opportunity to meet the objectives of this funding opportunity based on its existing knowledge of the Model, its regulatory authority over healthcare in Pennsylvania, and its capacity to administer the Pennsylvania Rural Health Model including operationalizing the Rural Health Redesign Center, and its existing partnerships and collaborations with Pennsylvania providers. _x000D_
_x000D_
•	Knowledge of the Model: The Pennsylvania Department of Health is intimately familiar with the objectives of the Model.  Pennsylvania’s Department of Health was a key member of the discussions between Pennsylvania and CMS during the development of the Model; the Pennsylvania’s Secretary of Health and staff dedicated significant time, energy, and resources over the past year in partnering with CMS to establish the Model’s financial, health outcomes, and rural hospital scale targets. This existing familiarity and knowledge of the Model will help the Pennsylvania Department of Health to expediently deploy the start-up funding offered under this funding opportunity announcement and successfully operationalize the Rural Health Redesign Center._x000D_
•	Authority and role in administering the Model: The Pennsylvania Department of Health is responsible for ensuring that changes in Pennsylvania’s health system improve the conditions and well-being of Pennsylvanians.  The Pennsylvania Department of Health has broad healthcare authority to administer the payments under the model and to improve the health of Pennsylvanians and control the rate of growth in healthcare costs.  Additionally, the Pennsylvania Department of Health is a signatory to the Pennsylvania Rural Health Model’s State Agreement and will be supporting the State in achieving its obligations under the State Agreement. _x000D_
•	Existing partnership and collaboration: The Pennsylvania Department of Health is located in Pennsylvania and has existing relationships and a history of collaboration with Pennsylvania providers, payers, and community-based resources that would benefit from this funding opportunity.  Pennsylvania’s Department of Health has also been working with these stakeholders for their input and participation throughout the development of the Model. _x000D_
_x000D_
Second, the Rural Health Redesign Center as the second applicant, will also be uniquely positioned to meet the objectives of this funding opportunity.  Pennsylvania’s Department of Health will legislatively create the Rural Health Redesign Center as an independent entity with authority over the implementation of the Pennsylvania Rural Health Model.  The RHRC will approve hospital transformation plans, global budgets, exception adjustments and changes to operational and payment mechanisms associated with the Model as defined under the State Agreement.  The RHRC will also establish and build strong relationships with Pennsylvania rural hospitals as the rural hospitals implement the Model.  The RHRC will continue to strengthen these relationships as it implements the activities required under the Model. Similar to Pennsylvania’s Department of Health, the RHRC will be uniquely positioned to support this Model as it will be legislatively created solely to provide implementation support for the Model._x000D_
</t>
  </si>
  <si>
    <t xml:space="preserve">CMS is committed to achieving better care for individuals, better health for populations, and reduced expenditures for Medicare, Medicaid, and CHIP. Through the Innovation Center, CMS strives towards these goals by testing innovative payment and service delivery models. CMS believes that states can be critical partners of the federal government and other health care payers to facilitate the design, implementation, and evaluation of community-centered health systems that can deliver significantly improved cost, quality, and population health performance results for all state residents, including Medicare, Medicaid, and CHIP beneficiaries.  States have policy and regulatory authorities, as well as ongoing relationships with commercial healthcare payers, health plans, and providers that can accelerate delivery system reform.  _x000D_
_x000D_
CMS has previously partnered with states to accelerate delivery system reform through initiatives such as the State Innovations Model (SIM) program. SIM provides state-based healthcare transformation efforts with funding to test the ability of states to utilize policy and regulatory levers to accelerate multi-payer health care transformation. Selected states have been working with state-based payers, including Medicaid and commercial payers, and providers to design and implement care delivery and payment reform. States participating in SIM were selected through two rounds of public Funding Opportunity Announcements released on August 23, 2012 (Round 1) and May 22, 2014 (Round 2)._x000D_
_x000D_
Additionally, CMS has released guidance to SIM state participants in which CMS indicated that in certain instances it will consider state proposals for Medicare’s alignment with state multi-payer payment and care delivery models. According to that guidance, CMS would assess such proposals with consideration of the following principles: 1) patient-centered, 2) accountable for total cost of care, 3) transformative, 4) broad-based, 5) feasible to implement, and 6) feasible to evaluate. Pennsylvania was one state that approached CMS with a desire for Medicare’s alignment with the state’s payment and care delivery model, and Pennsylvania submitted its proposal to CMS on May 23, 2016. CMS reviewed Pennsylvania’s proposal and determined that it met the requirements necessary to explore in detail a potential Pennsylvania-specific model._x000D_
_x000D_
CMS, the Governor of Pennsylvania and Pennsylvania’s Department of Health, will enter into a State Agreement on the Pennsylvania Rural Health Model. Under the Model, CMS will test the effect of deliberate care delivery transformation of rural acute care hospitals and critical access hospitals (CAHs) on quality and costs of care.  The Model places these hospitals on all-payer, prospective global budgets for inpatient and outpatient services.  As part of the State Agreement, Pennsylvania committed to legislatively creating the Rural Health Redesign Center (the “RHRC”) to operate the Model.  This funding opportunity offers $5M in start-up funding to the Pennsylvania Department of Health to operationalize the RHRC.  The RHRC will be the central independent entity operating the Model and supporting hospitals through technical assistance, data analytics, monitoring, and evaluation.  This funding opportunity also offers the RHRC (once operationalized by the Pennsylvania Department of Health) to apply for an additional $10 million to begin implementing activities under the Model. In return, Pennsylvania commits to achieving health outcomes, financial, and Rural Hospital scale (number of Rural Hospitals participating in the Model) targets – both for Medicare and across all significant healthcare payers as defined in the State Agreement. _x000D_
_x000D_
CMS believes that model oversight, global budget administration, data analytics, technical assistance, and quality assurance will be necessary in order to implement the Model and achieve the financial, health outcomes, and rural hospital scale targets required under the Model.  First, CMS will provide start-up funding to the Pennsylvania Department of Health for 12 months from the date of award.  Then, CMS will provide the Rural Health Redesign Center, through a separate cooperative agreement award, with initial implementation funding for 36 months from the date of award.  These cooperative agreement awards will support operationalizing the Rural Health Redesign Center and initial Model implementation efforts, and will better enable Pennsylvania to achieve the Model’s financial, health outcomes, and rural hospital scale targets as defined under the State Agreement_x000D_
</t>
  </si>
  <si>
    <t>{"description":"Employer Identification Number: All applicants must have a valid Employer Identification Number (EIN) assigned by the Internal Revenue Service.\r\n \r\nDun and Bradstreet (D&amp;B) Data Universal Numbering System (DUNS number): All applicants must have a Dun and Bradstreet (D&amp;B) Data Universal Numbering System (DUNS) number in order to apply. The DUNS number is a nine-digit identification number that uniquely identifies business entities. Obtaining a DUNS number is free. To obtain a DUNS number, access the following website: www.dunandbradstreet.com or call 1-866-705-5711. See Section IV, Application and Submission Information, for more information on obtaining a DUNS number. \r\n\r\nSystem for Award Management (SAM)\r\nAll applicants must register in the System for Award Management (SAM)* database (https://www.sam.gov/portal/public/SAM/) in order to be able to submit an application at http://www.grants.gov. In order to register, applicants must provide their DUNS and EIN numbers. Each year, organizations and entities, registered to apply for Federal grants through Grants.gov must renew their registration with SAM. Each year organizations and entities must renew their registration with SAM. Failure to renew SAM registration prior to application submission will prevent an applicant from successfully applying via Grants.gov. Similarly, failure to maintain an active SAM registration during the application review process can prevent CMS from issuing your agency an award under this program. Applicants should begin the SAM registration process as soon as possible after the announcement is posted to ensure that it does not impair your ability to meet required submission deadlines. Applicants must successfully register with SAM prior to submitting an application or registering in the Federal Funding Accountability and Transparency Act Sub-award Reporting System (FSRS) as a prime awardee user; awardees may make sub-awards only to entities that have DUNS numbers.\r\nOrganizations must report executive compensation as part of the registration profile at https://www.sam.gov/portal/public/SAM/ by the end of the month following the month in which this award is made, and annually thereafter (based on the reporting requirements of the Federal Funding Accountability and Transparency Act (FFATA) of 2006 (Pub. L. 109-282), as amended by Section 6202 of Public Law 110-252 and implemented by 2 CFR Part 170).\r\n\r\n","isApplicable":true}</t>
  </si>
  <si>
    <t>{"description":"Applications will be submitted electronically through GrantSolutions in response to the Funding Opportunity Announcement (FOA).\r\n\r\nApplications will be submitted electronically through GrantSolutions in response to the Funding Opportunity Announcement (FOA).\r\n\r\nApplication Materials;\r\nApplication materials will be available for download at http://www.grants.gov. Please note that HHS requires applications for all announcements to be submitted electronically through http://www.grants.gov.  For assistance with http://www.grants.gov, contact support@grants.gov or 1-800-518-4726.  At Grants.gov, applicants will be able to download a copy of the application packet, complete it off-line, and then upload and submit the application via the Grants.gov website. \r\n\r\nSpecific instructions for applications submitted via http://www.grants.gov:\r\n\r\n•\tYou may access the electronic application for this project at http://www.grants.gov. You must search the downloadable application page by the CFDA number.\r\n\r\n•\tAt the http://www.grants.gov website, you will find information about submitting an application electronically through the site, including the hours of operation. HHS strongly recommends that you do not wait until the application due date to begin the application process through http://www.grants.gov because of the time needed to complete the required registration steps.\r\n\r\n•\tThe applicant must be registered in the System for Award Management (SAM) database in order to be able to submit the application. Applicants are encouraged to register early, and must have their DUNS and EIN/TIN numbers in order to do so.  \r\n\r\n•\tAuthorized Organizational Representative: The Authorized Organizational Representative (AOR) who will officially submit an application on behalf of the organization must register with grants.gov for a username and password. AORs must complete a profile with Grants.gov using their organization’s DUNS Number to obtain their username and password at http://grants.gov/applicants/get_registered.jsp. AORs must wait one business day after successful registration in SAM before entering their profiles in Grants.gov. Applicants should complete this process as soon as possible after successful registration in SAM to ensure this step is completed in time to apply before application deadlines.\r\n\r\n•\tWhen an AOR registers with Grants.gov to submit applications on behalf of an organization, that organization’s E-Biz POC will receive an email notification. The email address provided in the profile will be the email used to send the notification from Grants.gov to the E-Biz POC with the AOR copied on the correspondence.\r\n\r\n•\tThe E-Biz POC must then login to Grants.gov (using the organization’s DUNS number for the username and the special password called “M-PIN”) and approve the AOR, thereby providing permission to submit applications.\r\n\r\n•\tAny files uploaded or attached to the Grants.Gov application must be PDF file format and must contain a valid file format extension in the filename. Even though Grants.gov allows applicants to attach any file formats as part of their application, CMS restricts this practice and only accepts PDF file formats. Any file submitted as part of the Grants.gov application that is not in a PDF file format, or contains password protection, will not be accepted for processing and will be excluded from the application during the review process. In addition, the use of compressed file formats such as ZIP, RAR, or Adobe Portfolio will not be accepted. The application must be submitted in a file format that can easily be copied and read by reviewers.  It is recommended that scanned copies not be submitted through Grants.gov unless the applicant confirms the clarity of the documents. Pages cannot be reduced in size, resulting in multiple pages on a single sheet, to avoid exceeding the page limitation.  All documents that do not conform to the above specifications will be excluded from the application materials during the review process.\r\n\r\n•\tAfter you electronically submit your application, you will receive an acknowledgement from Grants.gov that contains a Grants.gov tracking number.  CMS will retrieve your application package from Grants.gov. Please note that applicants may incur a time delay before they receive acknowledgement that the application has been accepted by the Grants.gov system. Applicants should not wait until the application deadline to apply because notification by Grants.gov that the application is incomplete may not be received until close to or after the application deadline, eliminating the opportunity to correct errors and resubmit the application.  Applications submitted after the deadline, as a result of errors on the part of the applicant, will not be accepted.\r\n\r\n•\tAfter CMS retrieves your application package from Grants.gov, a return receipt will be emailed to the applicant contact. This will be in addition to the validation number provided by Grants.gov.\r\n\r\nApplications cannot be accepted through any email address. Full applications can only be accepted through http://www.grants.gov. Full applications cannot be received via paper mail, courier, or delivery service.  \r\n\r\nAll grant applications must be submitted electronically and be received through http://www.grants.gov by 3:00 pm Eastern Daylight Time on the applicable due date. Applications not successfully submitted to Grants.gov by the due date and time will not be eligible for review.  All applications will receive an automatic time stamp upon submission and applicants will receive an email reply acknowledging the application’s receipt.\r\n\r\nPlease be aware of the following:\r\n\r\n1)\tSearch for the application package in Grants.gov by entering the CFDA number.  This number is shown on the cover page of this announcement.\r\n2)\tIf you experience technical challenges while submitting your application electronically, please contact Grants.gov Support directly at:  www.grants.gov/customersupport or (800) 518-4726.  Customer Support is available to address questions 24 hours a day, 7 days a week (except on Federal holidays).\r\n3)\tUpon contacting Grants.gov, obtain a tracking number as proof of contact.  The tracking number is helpful if there are technical issues that cannot be resolved. \r\n\r\nTo be considered timely, applications must be received by the published deadline date. However, a general extension of a published application deadline that affects all State applicants or only those in a defined geographical area may be authorized by circumstances that affect the public at large, such as natural disasters (e.g., floods or hurricanes) or disruptions of electronic (e.g., application receipt services) or other services, such as a prolonged blackout. This statement does not apply to an individual entity having internet service problems. In order for there to be any consideration there must be an effect on the public at large. \r\n\r\nGrants.gov complies with Section 508 of the Rehabilitation Act of 1973. If an individual uses assistive technology and is unable to access any material on the site including forms contained with an application package, they can email the Grants.gov contact center at support@grants.gov or call 1-800-518-4726. \r\n\r\nForm of Application Submission\r\n\r\nThe application must include all contents described below, in the order indicated, and conform to the following specifications:\r\n\r\no\tUse 8.5” x 11” letter-size pages (one side only) with 1” margins (top, bottom, and sides). Other paper sizes will not be accepted. This is particularly important because it is often not possible to reproduce copies in a size other than 8.5” x 11”.\r\no\tAll pages of the project and budget narratives must be paginated in a single sequence.\r\no\tFont size must be at least 12-point with an average of 14 characters per inch (CPI).\r\no\tThe Project Narrative must be double-spaced.\r\no\tThe Budget Narrative may be single-spaced and should follow the justifications and table formats provided in Appendix A, Guidance for Preparing a Budget Request and Narrative in Response to SF 424A. \r\no\tTables included within any portion of the application should have a font size of at least 12-point with a 14 CPI and may be single spaced. \r\no\tThe project abstract is restricted to a one-page summary which may be single-spaced. \r\no\tThe application may not exceed 45 pages.  Although tables are counted towards the page limitation, the additional required documentation, including Standard Forms and Project Abstract is excluded from the page limitation\r\n\r\nThe following standard forms are found in the Grants Application Package at www.grantsolutions.gov and must be completed with an electronic signature and submitted as part of the proposal:\r\n\r\no\tProject abstract summary\r\no\tSF-424: Official Application for Federal Assistance (see note below) \r\no\tSF-424A: Budget Information Non-Construction\r\no\tSF-424B: Assurances-Non-Construction Programs \r\no\tSF-LLL:  Disclosure of Lobbying Activities\r\n•\tProject Site Location Form(s)\r\n\r\n\r\n"}</t>
  </si>
  <si>
    <t xml:space="preserve">Applications will be forwarded to a review panel. The review panel will evaluate the proposal based on how well applicant addresses the evaluation criteria outlined in the FOA. Based on the advice of the review panel, the CMS selection official will approve the selected application and issue a Notice of Award.  Successful applicant will receive a Notice of Award (NoA) signed and dated by the CMS Grants Management Officer that will set forth the amount of the award and other pertinent information. The award will also include standard Terms and Conditions.  Applicant should be aware that special requirements could apply to cooperative agreement awards based on the particular circumstances of the effort to be supported and/or deficiencies identified by the review panel.  _x000D_
_x000D_
_x000D_
</t>
  </si>
  <si>
    <t>Anticipated Notice of Award dates are 60 days after application submission</t>
  </si>
  <si>
    <t xml:space="preserve">CMS reserves the right to approve or deny any or all proposals for funding.  Note that section 1115A of the Social Security Act, which creates the Center for Medicare and Medicaid Innovation (CMMI).  Section 1115A(d)(2) states that there is no administrative or judicial review of the selection of organizations, sites, or participants to test models.  </t>
  </si>
  <si>
    <t>{"awarded":"quarterly","description":"The period of performance will be 12 months from the date of award for Pennsylvania Department of Health and 36 months from the date of award for the Rural Health Redesign Center."}</t>
  </si>
  <si>
    <t>[{"code":"program","isSelected":true,"description":"The Grantee must submit quarterly progress reports as well as a final progress report. CMS will provide a reporting template for all progress reports.  Each quarterly progress report must include the information outlined below. A separate reporting template will be provided by CMS for the final progress report. The purpose of the final progress report is to summarize the grantee’s progress throughout the entire project period to include overarching lessons learned, unanticipated challenges or successes, etc.  All reports must be submitted to www.grantsolutions.gov.   \r\n\r\nThe minimum program progress narrative report elements – are as follows:\r\n\r\ni.\tProgram Name;\r\nii.\tProject Director Name;\r\niii.\tReporting Period;\r\niv.\tData and Reporting Requirements (refer to Section I.6.b Data and Reporting Requirements for the required data elements);\r\nv.\tAdditional Metrics Proposed by Applicant (if applicable);\r\nvi.\tBudget Status - include amounts for planned expenditure, actual expenditure, and deficit/surplus;\r\nvii.\tProject description - short summary;\r\nviii.\tProgress on Goals – Status on goals that were previously projected to be completed in this reporting period, including explanation of and remediation plans for any goals not met; \r\nix.\tAccomplishments – Specific tasks that were accomplished during this reporting period;\r\nx.\tProjected Goals - Goals projected to be completed during the next reporting period; and\r\nxi.\tIssues - Issues that must be addressed for the project to be successful.\r\n\r\nQuarterly progress reports are due 30 days after the end of the quarterly period. The final progress report is due 90 days after the end of the project period. The Grantee must also agree to cooperate with any federal evaluation of the Model.\r\n\r\n"},{"code":"cash","isSelected":true,"description":"The Federal Financial Report (FFR or Standard Form 425) has replaced the SF-269, SF-269A, SF-272, and SF-272A financial reporting forms. Recipient must utilize the FFR to report cash transaction data, expenditures, and any program income generated (if applicable for the program).\r\n\r\n"},{"code":"progress","isSelected":true,"description":"As detailed above, award recipient must agree to cooperate with any federal evaluation of the model and performance results and provide required quarterly and final reports in a form prescribed by CMS.  Reports will be submitted electronically.  These reports will include how cooperative agreement funds were used, describe project or model progress, and describe any barriers, delays, and measurable outcomes.  CMS will provide the format for project or model reporting and technical assistance necessary to complete required report forms.  Successful applicant must also agree to respond to requests that are necessary for the evaluation of the Model Design, pre-testing assistance, or Model Testing efforts and provide data on key elements of model performance and on results from the cooperative agreement activities.  \r\n\r\n\r\n"},{"code":"expenditure","isSelected":true,"description":"As detailed above.  Successful applicants must submit reports to Federal Funding Report and meet Payment Management System reporting requirements.  \r\n\r\n\r\n"},{"code":"performanceMonitoring","isSelected":true,"description":"Pennsylvania will submit to CMS quarterly reports on the financial targets and annual reports on the health outcomes and rural hospital participation and payer scale targets as stipulated outside of this cooperative agreement but in the Model’s State Agreement.\r\n\r\n\r\n"}]</t>
  </si>
  <si>
    <t>Award recipient is required to maintain proper records – including financial records, supporting documents, statistical records, and all other records pertinent to the program – for the duration of the award, and retain these for a minimum of three years.  If any litigation, claim, negotiation, audit, or other action involving the award has been started before the expiration of the three years, the records should be retained until completion of the action and resolution of all issues which arise from it, or until the end of the regular three year period, whichever is later</t>
  </si>
  <si>
    <t xml:space="preserve">(Cooperative Agreements) FY 17$10,000,000.00; FY 18 est $0.00; FY 19 est $7,000,000.00; FY 16$0.00; - This will be a Cooperative Agreement for entirety of performance period. In 2017, up to $10M will be awarded to Pennsylvania Department of Health. In 2018, up to $7M will be awarded to the Rural Health Redesign Center. In 2019, up to $5M will be awarded to the Rural Health Redesign Center. Finally, in 2020 up to $3M will be awarded to the Rural Health Redesign Center. </t>
  </si>
  <si>
    <t>In 2017, up to $10M will be awarded to Pennsylvania Department of Health. In 2018, up to $7M will be awarded to the Rural Health Redesign Center. In 2019, up to $5M will be awarded to the Rural Health Redesign Center. Finally, in 2020 up to $3M will be awarded to the Rural Health Redesign Center.</t>
  </si>
  <si>
    <t xml:space="preserve">This solicitation is subject to the Health and Human Services Grants Policy Statement (HHS GPS) at http://www.hhs.gov/asfr/ogapa/aboutog/hhsgps107.pdf. The general terms and conditions in the HHS GPS will apply as indicated unless there are statutory, regulatory, or award-specific requirements to the contrary.  Standard and program specific terms of award will accompany the NoA. Applicant should be aware that special requirements could apply to cooperative agreement awards based on the particular circumstances of the effort to be supported and/or deficiencies identified in the application by the HHS review panel. The recently released HHS regulation (45 CFR Part 75) supersedes information on administrative requirements, cost principles, and audit requirements for grants and cooperative agreements included in the current HHS Grants Policy Statement where differences are identified._x000D_
_x000D_
</t>
  </si>
  <si>
    <t>Theresa Dreyer7500 Security Blvd., Baltimore, MD 21244 Email:&lt; a href='mailto:Theresa.dreyer@cms.hhs.gov'&gt;Theresa.dreyer@cms.hhs.gov&lt;/a&gt;Phone: 410-786-8984;</t>
  </si>
  <si>
    <t>http://www.innovations.cms.gov</t>
  </si>
  <si>
    <t xml:space="preserve">The applicant must produce a detailed and fully developed proposal exemplifying the applicant’s readiness to participate in the Funding in Support of the Pennsylvania Rural Health Model.  Each proposal must include the following core elements:_x000D_
_x000D_
Description of Need – 20 points_x000D_
Statement of Project Goals – 10 points_x000D_
Capacity to implement the project – 30 points_x000D_
Implementation Plan – 20 points_x000D_
Data Collection and Reporting Plan – 10 points_x000D_
Budget and Budget Narrative – 10 points _x000D_
_x000D_
</t>
  </si>
  <si>
    <t>Dec 14,2016</t>
  </si>
  <si>
    <t>https://beta.sam.gov/fal/7657c585e75843beb7189c4db7ea314f/view</t>
  </si>
  <si>
    <t xml:space="preserve">PPHF Geriatric Education Centers </t>
  </si>
  <si>
    <t>Geriatric Workforce Enhancement Program (GWEP)</t>
  </si>
  <si>
    <t>{"list":[{"act":{"description":"GEC:  Public Health Service Act, Title VII, Section 753(a), Health Professions Education Partnerships Act of 1998, Public Law 105-392 as amended by the Patient Protection and Affordable Care Act of 2010, Public Law 111-148. "},"authorizationTypes":{"USC":false,"act":true,"statute":false,"publicLaw":false,"executiveOrder":false}},{"act":{"description":"GWEP: Section 750 and 753(a) of the Public Health Service Act, Health Professions Education Partnerships Act of 1998, Public Law 105-392 as amended by the Affordable Care Act of 2010, Public Law 111-148; and Section 865 of the Public Health Service Act."},"authorizationTypes":{"USC":false,"act":true,"statute":false,"publicLaw":false,"executiveOrder":false}}]}</t>
  </si>
  <si>
    <t>The purpose of this cooperative agreement program is to establish and operate geriatric education centers that will implement the Geriatric Workforce Enhancement Program (GWEP) to develop a health care workforce that maximizes patient and family engagement and improves health outcomes for older adults by integrating geriatrics with primary care. A GWEP: a) improves the training of health professionals and individuals in geriatrics, including geriatric residencies, traineeships, or fellowships; b) develops and disseminates curricula relating to the treatment of the health problems of elderly individuals; c) supports the training and retraining of faculty to provide instruction in geriatrics; d) supports continuing education of health professionals who provide geriatric care; e) provides students with clinical training in geriatrics in nursing homes, chronic and acute disease hospitals, ambulatory care centers, and senior centers; or f) establishes traineeships for individuals who are preparing for advanced education nursing degrees in geriatric nursing, long-term care, gero-psychiatric nursing or other nursing areas that specialize in the care of the elderly population. Special emphasis is on providing the primary care workforce with the knowledge and skills to care for older adults and on collaborating with community partners to address gaps in health care for older adults through individual, system, community, and population level changes. Interprofessional collaboration is an essential component of all project activities, and medicine must be one of the professions included in all interprofessional activities.</t>
  </si>
  <si>
    <t xml:space="preserve">Eligible applicants are accredited health professions schools and programs. The following entities are eligible applicants: Schools of Allopathic Medicine; Schools of Veterinary Medicine; Schools of Dentistry; Schools of Public Health; Schools of Osteopathic Medicine; Schools of Chiropractic; Schools of Pharmacy; Physician Assistant Programs; Schools of Optometry; Schools of Allied Health; Schools of Podiatric Medicine; and Schools of Nursing_x000D_
The following accredited graduate programs are also eligible applicants: Health Administration; and Behavioral Health and Mental Health Practice, including: Clinical Psychology, Clinical Social Work, Professional Counseling, and Marriage and Family Therapy._x000D_
In addition these are also eligible entities under GWEP: a health care facility, a program leading to certification as a certified nurse assistant, a partnership of a school of nursing such and facility, or a partnership of such a program and facility_x000D_
_x000D_
Faith-based and community-based organizations, Federally Recognized Indian Tribal Governments and Native American Organizations may apply if otherwise eligible._x000D_
_x000D_
Applicants must be located in the United States, the District of Columbia, the Commonwealth of Puerto Rico, the Commonwealth of the Northern Mariana Islands, the U.S Virgin Islands, Guam, American Samoa, the Republic of Palau, the Republic of the Marshall Islands, or the Federated States of Micronesia. _x000D_
</t>
  </si>
  <si>
    <t>Accredited health professions schools</t>
  </si>
  <si>
    <t>{"description":"HRSA requires all applicants to apply electronically through Grants.gov.\n\nAll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by a Notice of Award. \n\nThe GWEP does not anticipate a new competing cycle until FY 2019. The program will continue to support forty-four (44) noncompeting continuation cooperative agreements through FY 2018."}</t>
  </si>
  <si>
    <t>{"awarded":"other","description":"This funding opportunity provides support for a three-year project period.","awardedDescription":"Recipients draw down funds, as necessary, from the Payment Management System (PMS), the centralized web based payment system for HHS awards."}</t>
  </si>
  <si>
    <t>[{"code":"program","isSelected":true,"description":"Both program and financial reports are required. The recipient will be required to submit annual performance and progress reports.  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 "},{"code":"cash","isSelected":false,"description":""},{"code":"progress","isSelected":false,"description":""},{"code":"expenditure","isSelected":false,"description":""},{"code":"performanceMonitoring","isSelected":false,"description":""}]</t>
  </si>
  <si>
    <t xml:space="preserve">Recipients are required to maintain grant accounting records 3 years after the date they submit the Federal Financial Report (FFR).  If any litigation, claim, negotiation, audit or other action involving the award has been started before the expiration of the 3 year period, the records shall be retained until completion of the action and resolution of all issues which arise from it, or until the end of the regular 3 year period, whichever is later._x000D_
</t>
  </si>
  <si>
    <t>75-0353-0-1-552;75-0350-0-1-550;</t>
  </si>
  <si>
    <t xml:space="preserve">(Project Grants) FY 17$35,839,723.00; FY 18 est $37,729,921.00; FY 19 est $0.00; FY 16$35,872,006.00; - </t>
  </si>
  <si>
    <t>FY 16 Range: $568,708-$842,833. 
Average Award: $815,819
FY 17 Range: $555,046-$850,000. 
Average Award: $814,540. 
FY 18 est Range: $ $714,739-$850,000
Est Average Award: $825,676</t>
  </si>
  <si>
    <t xml:space="preserve"> Nina Tumosa, PhD, Medical Training and Geriatrics Branch, Division of Medicine and Dentistry, Bureau of Health Workforce5600 Fishers Lane, Room 15N194B, Rockville, MD  20857  Email:&lt; a href='mailto:ntumosa@hrsa.gov'&gt;ntumosa@hrsa.gov&lt;/a&gt;Phone: 301-443-5626;</t>
  </si>
  <si>
    <t xml:space="preserve">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criteria._x000D_
</t>
  </si>
  <si>
    <t>https://beta.sam.gov/fal/ff1b3d26a59b4376b964fb1af68e5632/view</t>
  </si>
  <si>
    <t>Health Professions Recruitment Program for Indians</t>
  </si>
  <si>
    <t>(Recruitment Program)</t>
  </si>
  <si>
    <t>{"list":[{"act":{"description":"Indian Health Care Improvement Act, Title I, Sections 202, 112, 114, and 122, Public Law 94-437, as amended by Public Law 102-573 and Public Law 111-148, Public Laws 96-537, 100-713, and 102-573, 25 U.S.C. 1621p(a-d)."},"authorizationTypes":{"USC":false,"act":true,"statute":false,"publicLaw":false,"executiveOrder":false}}]}</t>
  </si>
  <si>
    <t>(1) To identify American Indians and Alaska Natives with a potential for education or training in the health professions, and to encourage and assist them to enroll in health or allied health professional schools; (2) to increase the number of nurses, nurse midwives, nurse practitioners and nurse anesthetists who deliver health care services to American Indians and Alaska Natives; (3) to place health professional residents for short-term assignments at Indian Health Service (IHS) facilities as a recruitment aid; and (4) to remove the multiple barriers to their entrance into IHS and private practice among Indians.</t>
  </si>
  <si>
    <t xml:space="preserve">Public or private nonprofit health or educational entities or Indian tribes or tribal organizations as specifically provided in legislative authority.  _x000D_
_x000D_
For Indians into Psychology, public or private nonprofit colleges and universities that offer a Ph.D. in clinical programs accredited by the American Psychological Association will be eligible to apply for a grant under this program.  However, only one grant will be awarded and funded to a college or university per funding cycle._x000D_
_x000D_
For Indians into Nursing, schools of nursing providing nursing education and conferring degrees are eligible for this award:_x000D_
A.	Accredited Public or Private schools of nursing,_x000D_
B.	Accredited Tribally controlled community colleges and Tribally  controlled postsecondary vocational institutions (as defined in section 390(2) of the Tribally Controlled Vocational Institutions Support Act of 1990 (20 U.S.C. 2397h(2)), or _x000D_
C.	Nurse midwife programs and nurse practitioner programs that are provided by any public or private institution._x000D_
</t>
  </si>
  <si>
    <t>Preference is given to applicants in the following order of priority:  (1) Indian tribes; (2) tribal organizations; (3) urban Indian organizations and other Indian health organizations; or (4) other public or nonprofit health or educational entities.</t>
  </si>
  <si>
    <t>{"description":"Costs for other institutions will be determined by HHS Regulations 45 CFR, Part 74, Subpart Q.","isApplicable":true}</t>
  </si>
  <si>
    <t>{"description":"The preferred method for receipt of applications is electronic submission through Grants.gov.  However, should any technical problems arise regarding the submission, please contact Grants.gov Customer Support at (1-800) 518-4726 or support@grants.gov.  The Contact Center is open 24 hours a day, 7 days a week, closed on Federal holidays.  If you require additional assistance please contact the Grants Policy Office at (301) 443-5204 at least fifteen days prior to the application deadline.  To submit an application electronically, please use the http://www.Grants.gov apply site.  Download a copy of the application package, on the Grants.gov website, complete it offline and then upload and submit the application via the Grants.gov site.  You may not e-mail an electronic copy of a grant application to us.  This program is subject to the provisions of 45 CFR, Part 92 for State and local governments.\r\n\r\nFor Indians into Psychology, the grant applicant must submit official documentation indicating a Tribe’s cooperation with and support of the program within the schools on its reservation and its willingness to have a Tribal representative serving on the program advisory board.  Documentation must be in the form prescribed by the Tribe’s governing body, i.e., letter of support or Tribal resolution.  Documentation must be submitted from every Tribe involved in the grant program.  If application budgets exceed the stated dollar amount that is outlined within this announcement it will not be considered for funding."}</t>
  </si>
  <si>
    <t>Grants are made directly by the Indian Health Service to applicant agency, based on results of competitive review process.</t>
  </si>
  <si>
    <t>Within 90 days of IHS deadline.</t>
  </si>
  <si>
    <t>Continuation applications must be submitted annually. Continued funding is subject to availability of funds and satisfactory performance.</t>
  </si>
  <si>
    <t>{"awarded":"quarterly","description":"Payments of grant funds are made through the DHHS Payment Management System (PMS) or DHHS Electronic Transfer System.  Information will be forwarded to new grantees regarding the process of obtaining funds.  Awards are for a twelve month period."}</t>
  </si>
  <si>
    <t>[{"code":"program","isSelected":false},{"code":"cash","isSelected":true,"description":"Grantees will be required to submit quarterly Federal Financial Report (SF-425 or FFR) to Payment Management Services."},{"code":"progress","isSelected":true,"description":"Progress reports are required annually, semi-annually or quarterly depending on the time lines set by the IHS program. A final progress report is due 90 days after the end of each budget period and at the end of the final project period.  For Indians into Nursing, program progress reports are required semi-annually, within 30 days after the budget period ends.  These reports must include a brief comparison of actual accomplishments to the goals established for the period, or, if applicable, provide sound justification for the lack of progress, and other pertinent information as required.  A final report must be submitted within 90 days of expiration of the budget/project period."},{"code":"expenditure","isSelected":true,"description":"Federal Financial Report FFR (SF-425), Cash Transaction Reports are due 30 days after the close of every calendar quarter to Payment Management Services, HHS at: www.dpm.psc.gov.  It is recommended that the applicant also send a copy of the FFR (SF-425) report to the Grants Management Specialist.  Failure to submit timely reports may cause a disruption in timely payments to the organization."},{"code":"performanceMonitoring","isSelected":true,"description":"IHS grants are monitored by the Division of Grants Management for financial compliance and by the IHS Program Staff for programmatic compliance."}]</t>
  </si>
  <si>
    <t>{"isApplicable":true,"description":"In accordance with the provisions of OMB Circular No. A- 133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</si>
  <si>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</si>
  <si>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 xml:space="preserve">(Project Grants) FY 18 est $715,078.00; FY 17 est $715,078.00; FY 16$715,078.00; - for American Indians into Psychology (InPsych).  (Project Grants) FY 16$1,097,364.00; FY 17 est $1,097,364.00; FY 18 est $1,097,364.00; - for American Indians into Medicine (InMed).  (Cooperative Agreements (Discretionary Grants)) FY 16$105,000.00; FY 17 est $25,000.00; FY 18 est $25,000.00; - for Medical Professionals Recruitment and Continuing Education Programs.(Cooperative Agreements) FY 16$1,669,697.00; FY 17 est $1,669,697.00; FY 18 est $1,669,697.00; - for American Indians into Nursing, section 112.  </t>
  </si>
  <si>
    <t xml:space="preserve">42 CFR 36.310 - 36.319. Final rules and regulations, the Indian Health Care Improvement Act, Public Law 94-437, amended by Public Law 100-713, enacted November 23, 1988; and Public Law 102-573, enacted October 29, 1992; HHS Grants Policy Statement revised January, 2007. </t>
  </si>
  <si>
    <t>{"flag":"none","description":"American Indians Into Psychology Contact: Christopher Eagle Hawk, Office of Human Resources, Division of Health Professions Support, 5600 Fishers Lane, Rockville, MD 20857. Telephone: (301) 443-2091.\r\n\r\nAmerican Indians Into Medicine Contact: Ms. Jackie Santiago, Office of Public Health Support, Division of Health Professions Support, 5600 Fishers Lane, Mail Stop: 11E65B, Rockville, MD  20857.  Telephone: (301) 443-3396.\r\n\r\nAmerican Indians into Nursing Contact: Eric Pinto, Office of Public Health Support, Division of Health Professions Support, 5600 Fishers Lane, Mail Stop: 11E26F, Rockville, MD  20857.  Telephone: (301) 443-5086.\r\n\r\nMedical Professionals Recruitment and Continuing Education Program Contact: Nannette Bellini, Health Professions Recruiter, Office of Human Resources, Indian Health Service, 5600 Fishers Lane Mail Stop 11E21B, Rockville, MD  20857  Telephone: 301-443-0049.\r\n\r\nGrants Management Contact: Mr. Robert Tarwater, Director, Division of Grants Management, Indian Health Service, 5600 Fishers Lane, Mail Stop 09E70, Rockville, MD 20857.  Telephone: (301) 443-5204, Fax (301) 594-0899.\r\n\r\n"}</t>
  </si>
  <si>
    <t>(1) Potential effectiveness of the proposed project in carrying out such purposes, (2) the demonstrated capability of the applicants to successfully conduct this type of project, (3) accessibility of the applicant to the target population, (4) relationship of project objectives and known or anticipated Indian health manpower objectives, (5) soundness of the fiscal plan, (6) cost reasonableness, and (7) completeness of the application.</t>
  </si>
  <si>
    <t>https://beta.sam.gov/fal/12e33a44303f65d5f84b387394c100a5/view</t>
  </si>
  <si>
    <t>Health Professions Preparatory Scholarship Program for Indians</t>
  </si>
  <si>
    <t>To provide scholarships to American Indians and Alaska Natives for the purpose of completing compensatory pre-professional education to enable the recipient to qualify for enrollment or re- enrollment in a health professions school or curriculum.</t>
  </si>
  <si>
    <t>Individuals of American Indian or Alaska Native descent, who have successfully completed high school education or high school equivalency, and have been accepted for enrollment or are enrolled in a compensatory, pre-professional general education course or curriculum.</t>
  </si>
  <si>
    <t>{"description":"Students must submit proper documentation of Indian eligibility verification from the college advisor that the courses or curriculum to be taken are required to meet the applicant's deficiency and compensatory needs at the professional level and represent the number of credit hours which the school considers as full-time or at least 6 credit hours per semester for part-time.","isApplicable":true}</t>
  </si>
  <si>
    <t>Grants are awarded on a competitive basis. Funding covers only Tuition and Fees, other reasonable costs and a monthly stipend. Tuition and fee payments are made to the recipient's college or university.</t>
  </si>
  <si>
    <t>{"flag":"yes","description":"The application cycle opens in mid-December 2016 and closes on February 28, 2017 for current scholarship recipients interested in extending their scholarship for another year.  The application deadline for new scholarship applicants is March 28, 2017.","list":[{"start":"2016-12-15","end":"2017-02-28"}]}</t>
  </si>
  <si>
    <t>Continuation applications must be submitted annually. Continued funding subject to availability of funds and satisfactory performance.</t>
  </si>
  <si>
    <t>{"awarded":"lump","description":"Maximum length of funding is a total of 2 years full-time and 4 years part-time. See the following for information on how assistance is awarded/released: Tuition payments and fees are paid upon receipt of invoices from the universities. Stipend payments are paid monthly for the 10-month academic period. An amount for books and other necessary expenses is provided to the student.\r\n\r\n"}</t>
  </si>
  <si>
    <t>(Training) FY 16$847,518.00; FY 17 est $850,000.00; FY 18 est $850,000.00;</t>
  </si>
  <si>
    <t xml:space="preserve">$16,617 - $43,670; average $27,596_x000D_
_x000D_
</t>
  </si>
  <si>
    <t>{"flag":"appendix","description":"See listing of Area Scholarship Coordinators at https://www.ihs.gov/scholarship/contact/areascholarshipcoordinators/.\r\n\r\nProgram Contact: Ms. Reta Brewer, Chief, Scholarship Branch, Division of Health Professions Support, Indian Health Service, 5600 Fishers Lane, Mail Stop; OHR 11E69B, Rockville, MD 20857.  Email: scholarship@ihs.gov Telephone: (301) 443-2349.\r\n\r\nGrants Management Contact: Mr. Robert Tarwater, Director, Division of Grants Management, Indian Health Service, 5600 Fishers Lane, Mail Stop 09E70, Rockville, MD 20857.  Telephone: (301) 443-5204, Fax (301) 594-0899."}</t>
  </si>
  <si>
    <t>https://beta.sam.gov/fal/9623b71d422ed231514da11e04e2fcb2/view</t>
  </si>
  <si>
    <t>Health Professions Scholarship Program</t>
  </si>
  <si>
    <t>To provide scholarships to American Indians and Alaska Natives at health professions schools in order to obtain health professionals to serve Indians.  Upon completion, scholarship recipients are obligated to serve in the Indian Health Service or an Indian health organization for each year of support with a minimum of 2 years.</t>
  </si>
  <si>
    <t>Individuals of American Indian or Alaska Native who are enrolled members of a Federally-recognized tribe are eligible. Applicants for new awards: (1) must be accepted by an accredited U.S. educational institution for a full-time or part-time course of study leading to a degree in medicine, osteopathy, dentistry, or other participating health profession which is deemed necessary by the Indian Health Service; (2) be eligible for or hold an appointment as a Commissioned Officer in the Regular or Reserve Corps of the Public Health Service; or (3) be eligible for civil service in the Indian Health Service.</t>
  </si>
  <si>
    <t>Individuals of American Indian or Alaska Native who are enrolled members of Federally-recognized tribe; full-time students of medicine or other health professions; prospective or currently Commissioned Officers in the Regular or Reserve Corps of the Public Health Service; or eligible civilians of the Indian Health Service.</t>
  </si>
  <si>
    <t>{"description":"Students claiming Indian priority must submit proper certification and documentation as specified in the application. All applicants must provide transcripts of their latest academic work. All incoming freshmen are to provide copies of acceptance letters for enrollment in school. Students must submit proper documentation of Indian eligibility verification from the college advisor that the courses or curriculum to be taken are required to meet the applicant's deficiency and compensatory needs at the professional level and represent the number of credit hours which the school considers as full-time or at least 6 credit hours per semester for part-time.","isApplicable":true}</t>
  </si>
  <si>
    <t xml:space="preserve">Grants are awarded on a competitive basis. Priority will be given to applicants who are prior recipients. Special consideration is given to junior and senior level students whose specialty plans are in primary care fields. Criteria which determine competitive ranking awards may include: (1) work experience, preferably health-related in communities of health care need; (2) personal background from a community of health care need; (3) career goals of primary care practice in service to Indians; and, (4) academic performance. Student financial need does not affect selection. Funding covers only Tuition and Fees, other reasonable costs and a monthly stipend. Tuition and fee payments are made to the recipient's college or university._x000D_
</t>
  </si>
  <si>
    <t>{"awarded":"other","description":"Maximum length of funding is a total of 4 years full-time and 8 years part-time.","awardedDescription":"Tuition payments and fees are paid upon receipt of invoices from the universities. Stipend payments are paid monthly for the 12-month academic period. An amount for books and other necessary expenses is provided to the student."}</t>
  </si>
  <si>
    <t>The Indian Health Service Scholarship Program maintains records for 6 years following completion of obligated service or other disposition of the scholarship obligation.</t>
  </si>
  <si>
    <t>(Training) FY 16$12,576,285.00; FY 18 est $12,500,000.00; FY 17 est $12,500,000.00;</t>
  </si>
  <si>
    <t xml:space="preserve">$11,237 - $126,920; average $48,004_x000D_
_x000D_
</t>
  </si>
  <si>
    <t>42 CFR 36.370-36.374. Final Rules and Regulations, the Indian Health Care Improvement Act, Public Law 96-537 (which amends Public Law 94-437, Section 104), published in the Federal Register on February 29, 1984.</t>
  </si>
  <si>
    <t>{"flag":"appendix","description":"See listing of Area Scholarship Coordinators at https://www.ihs.gov/scholarship/contact/areascholarshipcoordinators/.\r\n\r\nProgram Contact: Ms. Reta Brewer, Chief, Scholarship Branch, Division of Health Professions Support, Indian Health Service, 5600 Fishers Lane, Mail Stop:  OHR 11E69B, Rockville, MD 20857.  Email: scholarship@ihs.gov,  Telephone: (301) 443-2349.\r\n\r\nGrants Management Contact: Mr. Robert Tarwater, Director, Division of Grants Management, Indian Health Service, 5600 Fishers Lane, Mail Stop 09E70, Rockville, MD 20857.  Telephone: (301) 443-5204, Fax (301) 594-0899.\r\n\r\n"}</t>
  </si>
  <si>
    <t xml:space="preserve">93.288 National Health Service Corps Scholarship Program; </t>
  </si>
  <si>
    <t>https://beta.sam.gov/fal/77e4a4424961e60534e49cba18b331c6/view</t>
  </si>
  <si>
    <t>Family Planning Service Delivery Improvement Research Grants</t>
  </si>
  <si>
    <t xml:space="preserve">Family Planning Service Delivery Improvement </t>
  </si>
  <si>
    <t>{"list":[{"act":{"description":"Title X of the Public Health Service Act, as amended, Section1005, as\r\napplicable, 42 CFR 59"},"publicLaw":{"congressCode":"91","number":"572"},"authorizationTypes":{"act":true,"publicLaw":true}}]}</t>
  </si>
  <si>
    <t xml:space="preserve">Grants are awarded to develop research studies for the improvement of family planning services delivery of projects funded under Title X, Section 1001 of the Public Health Service Act. _x000D_
_x000D_
</t>
  </si>
  <si>
    <t>Any public entity (city, county, local, regional, or State government) or private nonprofit entity located in a State (including the District of Columbia, Puerto Rico, the Commonwealth of the Northern Marianas Islands, Guam, American Samoa, the Virgin Islands, the Federated States of Micronesia, the Republic of Marshall Islands and the Republic of Palau) is eligible to apply for a grant under this program.  Faith based organizations are eligible to apply.</t>
  </si>
  <si>
    <t>All levels of government and nonprofit entities responsible for the efficient and effective delivery of family planning services; providers and recipients of family planning services; and the general public.</t>
  </si>
  <si>
    <t>{"description":"A nonprofit private entity must provide evidence of its nonprofit status. Allowability of costs charged to the grant will be determined in accordance with the following cost principles: OMB Circular No. A-21, for educational institutions, OMB Circular No. A-87 for State and local governments, and OMB Circular No. A-122 for nonprofit organizations.  Faith based organizations are eligible to apply.  A-87 applies to this program.\r\n\r\n","isApplicable":true}</t>
  </si>
  <si>
    <t>The Deputy Assistant Secretary for Population Affairs, DHHS, or their designee will make final award decisions.  Following these decisions, the Office of Grants Management, OASH prepares a Notice of Award, secures necessary clearances and approval signatures, issues the Notice of Award, enters the approved award in the grant payment process, and provides notification of grant approval to the public.</t>
  </si>
  <si>
    <t>Approvals From 120 to 180 days/ Disapprovals From 90 to 270 days</t>
  </si>
  <si>
    <t>Projects are generally given commitments of funding for up to 5 years. Projects must submit a continuation application each non-competitive year, which includes at a minimum a progress report and evidence of plan compliance.</t>
  </si>
  <si>
    <t>{"awarded":"letter","description":"Grants are generally approved for a project period of 3-5 years.  Grants may be approved for a budget period not to exceed 12 months."}</t>
  </si>
  <si>
    <t>[{"code":"program","isSelected":true,"description":"Annual Program reports are required. "},{"code":"cash","isSelected":true,"description":"Quarterly SF425 Federal Financial Reports must be submitted to Payment Management Services 30 days after the end of each calendar quarter.\r\n\r\n"},{"code":"progress","isSelected":true,"description":"Progress reports are required for each budget period."},{"code":"expenditure","isSelected":true,"description":"Quarterly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final performance report is due 90 days following the end of the project period."}]</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</si>
  <si>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75.361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</si>
  <si>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(Project Grants) FY 18 Estimate Not Available  FY 16$1,461,000.00; FY 17 est $1,300,000.00;</t>
  </si>
  <si>
    <t>FY17 $0
FY18 $0
FY19 $250,000 - $750,000</t>
  </si>
  <si>
    <t>{"list":[{"fiscalYear":2016,"description":"5 awards, totaling $1,646,000 4 awards totaling $1,461,000"},{"fiscalYear":2017,"description":"- 0 -"},{"fiscalYear":2018,"description":"- 0 -"},{"fiscalYear":2019,"description":"Up to 8 awards, totaling $2,500,000"}],"isApplicable":true}</t>
  </si>
  <si>
    <t>{"flag":"none","description":"OASH-Office of Population Affairs, Office of Family Planning \r\nTower Building, 1101 Wootton Pkwy Suite 700\r\nRockville, MD 20852. Phone 240-453-2828\r\n\r\nOASH-Office of Grants Management\r\nTower Building 1101 Wootton Parkway, Suite 550\r\nRockville, MD 20852. Phone (240) 453-8822. "}</t>
  </si>
  <si>
    <t xml:space="preserve">93.217 Family Planning Services; 93.260 Family Planning Personnel Training; </t>
  </si>
  <si>
    <t>https://beta.sam.gov/fal/1214df8ab8e443a6acb93f8bc56e2476/view</t>
  </si>
  <si>
    <t>Primary Care Medicine and Dentistry Clinician Educator Career Development Awards Program</t>
  </si>
  <si>
    <t>Career Development Awards (CDA)</t>
  </si>
  <si>
    <t>{"list":[{"act":{"description":"Sections 747(a) and 748 of the Public Health Service Act"},"authorizationTypes":{"act":true}}]}</t>
  </si>
  <si>
    <t>The goal of these career development awards is to develop role models and raise the visibility of primary care medicine and dentistry faculty in academic institutions in order to strengthen the primary care workforce, by supporting physicians, physician assistants, dentists, and dental hygienists who plan to teach in the primary care fields.</t>
  </si>
  <si>
    <t>Applicant Eligibility (081):_x000D_
Eligible applicant organizations include schools of allopathic or osteopathic medicine, academically affiliated physician assistant training programs, dental and dental hygiene schools, accredited public or nonprofit private hospitals, or a public or nonprofit private entity that the Secretary has determined is capable of carrying out such grants. If the applicant organization is not a medical school, physician assistant training program, dental or dental hygiene school, they must be affiliated with one of the listed schools or training programs and provide a letter of agreement from the relevant organization. Faith-based and community-based organizations, Federally Recognized Indian Tribal Government and Native American Organizations may apply for these funds, if otherwise eligible.</t>
  </si>
  <si>
    <t xml:space="preserve">Eligible junior faculty candidates (Project Directors/Principal Investigators) are identified individuals who are applying to HRSA for a clinician educator faculty award through the applicant organization. Candidates must hold a non-tenured faculty appointment (i.e., be a junior faculty such as instructor or assistant professor) before the award is made. The faculty appointment must not be contingent on receipt of the award. </t>
  </si>
  <si>
    <t>{"description":"Applicants should review the individual HRSA funding opportunity announcement (FOA) issued under this CFDA program for any required proof or certifications which must be submitted with an application package. ","isApplicable":true}</t>
  </si>
  <si>
    <t>{"description":"HRSA requires all applicants to apply electronically through Grants.gov.  \r\nAll eligible, qualified applications will be forwarded to an objective review committee.  Based on the advice of the objective review committee, the HRSA program official with delegated authority is responsible for final selection and funding decisions.  Notification is made in writing (electronic) by a Notice of Award.\r\n"}</t>
  </si>
  <si>
    <t>{"awarded":"other","description":"This funding opportunity provides support for a 5-year project period. ","awardedDescription":"Recipients draw down funds, as necessary, from the Payment Management System (PMS), the centralized web based payment system for HHS awards. "}</t>
  </si>
  <si>
    <t>[{"code":"program","isSelected":true,"description":"Both program and financial reports are required.  The recipient will be required to submit annual performance and progress reports.  A Federal Financial Report (SF-425) is required according to the schedule in HRSA's Application Guide.  A final report is due within 90 days after the project period ends. If applicable, the recipient must submit a Tangible Personal Property Report (SF-428) and any related forms within 90 days after the project period ends.  New awards (\"Type 1\") issued under this notice of funding opportunity are subject to the reporting requirements of the Federal Funding Accountability and Transparency Act (FFATA) of 2006 (Pub. L. 109-282), as amended by section 6202 of Public Law 110-252, and implemented by 2 CFR Part 170.  Grants and cooperative agreement recipients must report information for each first-tier subaward of $25,000 or more in federal funds and executive totals compensation for the recipient's and subrecipient's five most highly compensated executives as outlined in Appendix A to 2 CFR Part 170 (The FFATA details are available online at http://www.hrsa.gov/grants/ffata.html),.  Competing continuation recipients may be subject to this requirement and will be so notified in the Notice of Award.."},{"code":"cash","isSelected":false,"description":""},{"code":"progress","isSelected":true,"description":"The recipient will be required to submit annual progress and performance reports as well as a final report, which will due within 90 days after the five-year project period ends.  "},{"code":"expenditure","isSelected":true,"description":"A Federal Financial Report (SF-425) is required according to the schedule in HRSA’s Application Guide.  "},{"code":"performanceMonitoring","isSelected":true,"description":"HRSA will monitor grant performance throughout the five-year project period, make quarterly contacts with the awardee and require annual performance reports."}]</t>
  </si>
  <si>
    <t xml:space="preserve">Recipients are required to maintain grant accounting records 3 years from the date they submit the FFR.  If any litigation, claim, negotiation, audit or other action involving the award has been started before the expiration of the 3-year period, the records shall be retained until completion of the action and resolution of all issues which arise from it, or until the end of the regular 3-year period, whichever is later._x000D_
_x000D_
</t>
  </si>
  <si>
    <t>(Project Grants) FY 17$3,161,510.00; FY 18 est $3,131,597.00; FY 19 est $0.00; FY 16$0.00; - Total Medicine and Oral Health</t>
  </si>
  <si>
    <t>Medicine
FY 2017: Range: $93,550 to $200,000; Average:  $182,618  (Total medicine is $2,008,808)
FY 2018:  est Range $89,549 to $200,000; Average:  $186,074 (Total Medicine is $2,046,815)
Oral Health
FY 2017:  Range: $178,752 to $199,673; Average is $192,117.  Total Oral Health:  $1,152,702
FY 2018:  est Range $147,992 to $199,364; Average $180,797  Total Oral Health:  $1,084,782</t>
  </si>
  <si>
    <t>Anne Patterson, Project Officer Medical Programs; Jennifer Holtzman, DDS, Dental Programs5600 Fishers Lane, Room 15N186A, Rockville, MD 20857 Email:&lt; a href='mailto:jholtzman@hrsa.gov'&gt;jholtzman@hrsa.gov&lt;/a&gt;Phone: 301-443-6822;</t>
  </si>
  <si>
    <t>Procedures for assessing the technical merit of grant applications have been instituted to provide  an objective review of applications and to assist the applicant in understanding the standards against which each application will be judged.  Critical indicators have been developed for each review criterion to assist the applicant in presenting pertinent information related to that criterion and to provide the reviewer with a standard for evaluation. Competing applications are reviewed by non-Federal expert consultant(s) for technical merit recommendations. Applications will be reviewed and evaluated against the following criteria: (1) Purpose and Need; (2) Response to Program Purpose; (3) Impact; (4) Organizational Information, Resources and Capabilities; and (5) Support Requested. See the most recent Notice of Funding Opportunity for detailed selection criteria.</t>
  </si>
  <si>
    <t>Dec 01,2016</t>
  </si>
  <si>
    <t>https://beta.sam.gov/fal/a38680fb0d154c528ee4a87aab685360/view</t>
  </si>
  <si>
    <t>Sexually Transmitted Diseases (STD) Prevention and Control Grants:  PS13-1306, PS14-1402, PS18-1808</t>
  </si>
  <si>
    <t>{"list":[{"act":{"description":"Project grants to States:  The Secretary is also authorized to make proj­ect grants to States and, in consultation with the State health authority, to political subdivisions of States, for— \n(1)   sexually transmitted diseases surveillance activities, including the reporting, screening, and followup of diagnostic tests for, and diagnosed cases of, sexually transmitted diseases; \n(2)   casefinding and case followup activities respecting sexually transmitted diseases, including contact tracing of infectious cases of sexually transmitted diseases and routine testing, including laboratory tests and followup systems; \n(3)   interstate epidemiologic referral and followup activities respecting sexually transmitted diseases; and \n(4)   such special studies or demonstrations to evaluate or test sexually transmitted diseases prevention and control strategies and activities as may be prescribed by the Secretary."},"publicLaw":{"number":""},"statute":{},"USC":{"title":"","section":""},"authorizationTypes":{"USC":true,"act":true,"statute":true,"publicLaw":true},"usc":{"title":"","section":""}}]}</t>
  </si>
  <si>
    <t>The purpose of the assistance is to strengthen STD prevention programs in eligible jurisdictions. Project grants under Section 318 awarded to State and local health departments, academic and public health organizations emphasize the development and implementation of nationally uniform prevention and control programs which focus on the core public health functions of assessment, assurance, policy development, and prevention services. This includes surveillance activities, including the reporting, screening, and follow up of persons diagnosed with STDs, and disease intervention activities to find cases, and notify and refer exposed partners to STD into care.</t>
  </si>
  <si>
    <t>Any State, and, in consultation with the appropriate State Health Authority, any political subdivision of a State, including American Indian/Alaska Native tribal governments or tribal organizations located wholly or in part within their boundaries; academic institutions, and national and public health organizations.</t>
  </si>
  <si>
    <t>Any State or authorized subdivision including American Indian/Alaska Native tribal governments or tribal organizations located wholly or in part within their boundaries, academic institutions, and public health organizations.</t>
  </si>
  <si>
    <t>{"description":"Applicants should document the need for assistance, state the objectives of the project, outline the method of operation, describe the evaluation procedures, and provide a budget with justification of funds requested. 2 CFR 200, Subpart E - Cost Principles applies to this program.","isApplicable":true}</t>
  </si>
  <si>
    <t>{"environmentalImpact":{"reports":[{"isSelected":true,"reportCode":"ExecutiveOrder12372"},{"isSelected":true,"reportCode":"otherRequired"}]},"description":"Preapplication coordination is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</si>
  <si>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{"description":"2 CFR 200, Uniform Administrative Requirements, Cost Principles, and Audit Requirements for Federal Awards applies to this program. \nApplicants must download application forms from www.Grants.gov. Applications must be submitted electronically at www.Grants.gov. If an applicant does not have access to the Internet, or if they have difficulty accessing the forms on-line, contact the CDC Office of Grants Services Technical Information Management Section (OGSTIMS) staff. For this, or further assistance, contact OGSTIMS: Telephone (770) 488-2700, Email: PGOTIM@cdc.gov. This program is subject to the provisions of 45 CFR, 92. The standard application forms, as furnished by PHS and required by 45 CFR, 92 for State and local governments, must be used for this program.","isApplicable":true}</t>
  </si>
  <si>
    <t>After review and approval, a Notice of Award (NoA) is prepared and processed, along with appropriate notification to the public.</t>
  </si>
  <si>
    <t>From 90 to 120 days; from 3 to 4 months.
Unsuccessful applicants will receive notification of the results of the application review by email with delivery receipt or by mail.</t>
  </si>
  <si>
    <t>{"awarded":"letter","description":"Project period: From one to five years; budget period: 12 months.  Method of awarding/releasing assistance: letter of credit."}</t>
  </si>
  <si>
    <t>[{"code":"program","isSelected":true,"description":"See notice of funding opportunity (NOFO) for details."},{"code":"cash","isSelected":false,"description":""},{"code":"progress","isSelected":true,"description":"See NOFO for details."},{"code":"expenditure","isSelected":true,"description":"See NOFO for details."},{"code":"performanceMonitoring","isSelected":true,"description":"See NOFO for details."}]</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</si>
  <si>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In addition, grants and cooperative agreements are subject to inspection and audits by DHHS and other Federal government officials."}</t>
  </si>
  <si>
    <t>(Cooperative Agreements) FY 17$98,380,591.00; FY 18 est $92,734,652.00; FY 19 est $96,934,652.00; FY 16$93,895,559.00; - Cooperative Agreement</t>
  </si>
  <si>
    <t>Range: $149,560 to $2,817,271; Average:  $3,571,002</t>
  </si>
  <si>
    <t>Regulations for this program are published under 42 CFR 51b. Guidelines are available. PHS Grants Policy Statement, DHHS Publication No. (OASH) 94-50,000, (Rev.) April 1, 1994, is available.</t>
  </si>
  <si>
    <t>http://www.cdc.gov/std/</t>
  </si>
  <si>
    <t xml:space="preserve">93.283 Centers for Disease Control and Prevention Investigations and Technical Assistance ; 93.865 Child Health and Human Development Extramural Research; 93.224 Health Center Program (Community Health Centers, Migrant Health Centers, Health Care for the Homeless, and Public Housing Primary Care); 93.856 Microbiology and Infectious Diseases Research; 93.855 Allergy and Infectious Diseases Research; 93.217 Family Planning Services; 93.260 Family Planning Personnel Training; </t>
  </si>
  <si>
    <t>Applications will be evaluated based upon the magnitude of the problem, the establishment of specific and measurable objectives to address the problem, and the development of a sound operational plan which will ensure the implementation of each program element.  A formula may be added for the next notice of funding opportunity (NOFO).</t>
  </si>
  <si>
    <t>https://beta.sam.gov/fal/550de4b2928b41a094d4dee7da98209a/view</t>
  </si>
  <si>
    <t>Sexually Transmitted Diseases (STD) Provider Education Grants</t>
  </si>
  <si>
    <t>STD Prevention Training Centers:  PS14-1407, PS14-1408, PS15-1504, PS17-1707, PS17-1708</t>
  </si>
  <si>
    <t>{"list":[{"act":{"description":"Public Health Service Act, 42 CFR Part 51b, Section 318 (42 U.S. Code § 247c), Public Law 100-202"},"publicLaw":{"congressCode":"100","number":"202"},"authorizationTypes":{"act":true,"publicLaw":true}}]}</t>
  </si>
  <si>
    <t>To fund academic institutions and clinical and public health training organizations to develop, deliver and evaluate training, educational and clinical skills improvement activities for health care professionals and appropriate allied health personnel for the prevention, and control and clinical management of gonorrhea, chlamydia, syphilis, and other STD.</t>
  </si>
  <si>
    <t>Academic institutions and national, state and Tribal clinical and public health training organizations.</t>
  </si>
  <si>
    <t>Private and public clinical providers, such as physicians, nurse practitioners, nurses, physician assistants, pharmacists, and others.  
Any academic institutions and national, state and Tribal clinical and public health training organizations may apply for assistance.</t>
  </si>
  <si>
    <t>{"description":"Applicants should document the need for assistance, state the objectives of the project, outline the method of operation, describe the evaluation procedures, and provide a budget with justification of funds requested.  2 CFR, Subpart E - Cost Principles applies to this program.","isApplicable":true}</t>
  </si>
  <si>
    <t>{"environmentalImpact":{"reports":[{"isSelected":true,"reportCode":"otherRequired"}]},"description":"Pre-application coordination is not applicable."}</t>
  </si>
  <si>
    <t>{"description":"Applicants must download application forms from www.Grants.gov. Applications must be submitted electronically at www.Grants.gov. If an applicant does not have access to the Internet, or if they have difficulty accessing the forms on-line, contact the CDC Office of Grants Services Technical Information Management Section (OGSTIMS) staff. For this, or further assistance, contact OGSTIMS: Telephone (770) 488-2700, Email: PGOTIM@cdc.gov. This program is subject to the provisions of 45 CFR, 92. The standard application forms, as furnished by PHS and required by 45 CFR, 92 for State and local governments, must be used for this program.","isApplicable":true}</t>
  </si>
  <si>
    <t>From 3 to 4 months.
Any applicant awarded funds in response to the NOFO will be subject to the DUNS, SAM Registration, and Federal Funding Accountability And Transparency Act Of 2006 (FFATA) requirements.
Unsuccessful applicants will receive notification of these results by e-mail with delivery receipt or by U.S. mail.</t>
  </si>
  <si>
    <t>{"awarded":"letter","description":"Project period: From one to five years; budget period: 12 months. Method of awarding/ releasing assistance: by letter of credit."}</t>
  </si>
  <si>
    <t>75-0950-0-1-550;75-0943-0-1-550;</t>
  </si>
  <si>
    <t>(Cooperative Agreements) FY 17$7,323,683.00; FY 18 est $7,342,786.00; FY 19 est $7,342,786.00; FY 16$4,284,914.00; - STD Prevention Grants = Acct. No. 75-0943-0-1-550_x000D_
Prevention Training Centers Grants = Acct. No. 75-0950-0-1-550</t>
  </si>
  <si>
    <t>Range: $83,800 to $6,188,272; Average: $2,781,692</t>
  </si>
  <si>
    <t>Regulations governing this program are published under 42 CFR 51b. Guidelines are available. PHS Grants Policy Statement, DHHS Publication No. (OASH) 94-50,000, (Rev.) April 1, 1994, is available.</t>
  </si>
  <si>
    <t xml:space="preserve">93.283 Centers for Disease Control and Prevention Investigations and Technical Assistance ; 93.865 Child Health and Human Development Extramural Research; 93.224 Health Center Program (Community Health Centers, Migrant Health Centers, Health Care for the Homeless, and Public Housing Primary Care); 93.977 Sexually Transmitted Diseases (STD) Prevention and Control Grants; 93.856 Microbiology and Infectious Diseases Research; 93.855 Allergy and Infectious Diseases Research; 93.217 Family Planning Services; 93.260 Family Planning Personnel Training; </t>
  </si>
  <si>
    <t>Applications will be evaluated on the need for the proposal and its potential benefit(s) to STD control; possible effects upon local STD control programs; consistency with national program goals; specific and measurable objectives; a workable and meaningful plan for evaluation; and a sound operational plan that ensures the proposal can be carried out to reach stated objectives.</t>
  </si>
  <si>
    <t>https://beta.sam.gov/fal/40ec61add3744db3adaa4fe91b867d17/view</t>
  </si>
  <si>
    <t>Increasing Public Awareness and Provider Education about Primary Immunodeficiency Disease</t>
  </si>
  <si>
    <t>{"list":[{"act":{"description":"Public Health Service Act, 42 USC 247 b (K)(2) "},"executiveOrder":{"description":"12372"},"authorizationTypes":{"USC":false,"act":true,"statute":false,"publicLaw":false,"executiveOrder":true}}]}</t>
  </si>
  <si>
    <t>The purpose of the program is to strengthen the nation’s capacity to carry out public health activities in the area of primary immunodeficiency diseases (PID) by increasing and improving physician education and public health awareness for/of PID.  The intent is to disseminate educational information on a national level to health care providers, educators, third-party payers, impacted families, and others who may help expedite clinical recognition and improve health outcomes for Americans with primary immunodeficiency diseases.</t>
  </si>
  <si>
    <t>This FOA will be full and open competition._x000D_
_x000D_
The ideal applicant will have ten years of experience in: conducting effective physician education and public awareness campaigns for primary immunodeficiency diseases, collaborating effectively with health care and public health partners, and maximizing resources dedicated to campaign materials development and distribution to meet outcome goals.</t>
  </si>
  <si>
    <t>The general public will benefit from outcome of this FOA._x000D_
_x000D_
The ideal applicant will have ten years of experience in: conducting effective physician education and public awareness campaigns for primary immunodeficiency diseases, collaborating effectively with health care and public health partners, and maximizing resources dedicated to campaign materials development and distribution to meet outcome goals.</t>
  </si>
  <si>
    <t>{"description":"Applicants are required to include all required documents with their application package at www.grantsolutions.gov. .Costs will be determined in accordance with OMB Circular No A-87 for State and Local governments. For all non-profit grantees, costs will be determined in accordance with the Federal Acquisition Regulations, 48 CFR 31.  OMB Circular No. A-87 applies to this program,   2 CRF 200, Subpart E-Cost Principles applies to this program.","isApplicable":true}</t>
  </si>
  <si>
    <t>{"description":" To apply for this funding opportunity, use guidance listed in the announcement.  If you do not have internet, of you have difficulty accessing the forms online, you may contact CDC Office of Grants Services at 770-488-2700."}</t>
  </si>
  <si>
    <t>Applications will be evaluated for completeness and responsiveness by the agency program and CDC Office of Grant Services (OGS).  CDC will not review incomplete and non-responsive applications.  After review and approval, a notice of grant award (NoA) will be prepared and processed, along with appropriate notification</t>
  </si>
  <si>
    <t>{"flag":"yes","list":[{"start":"2017-07-20","end":"2022-07-19"}]}</t>
  </si>
  <si>
    <t>The grant project period is 1 to 5 years. Subject to availability of funds after initial award.  Projects may be renewed non-competitively contingent upon satisfactory progress by the recipient (as documented in required reports) and the determination that continued funding is in the best interest of the federal government.</t>
  </si>
  <si>
    <t>{"awarded":"other","description":"Financial assistance is provided for a 12-month budget period with project periods of up to five years subject to the availability of funds and satisfactory progress of the grantee.  See FOA announcement for information on how assistance is awarded/released.  Grantee should consult OGS for additional information. \r\n \r\n","awardedDescription":"Grantee should consult CDC Office of Grant Services for additional information."}</t>
  </si>
  <si>
    <t>[{"code":"program","isSelected":true,"description":"Interim reports from each entity award summarizing the activities undertaken and identifying any sub-grants or sub-contracts awarded to be posted no later than 30 days after the end of each 6-month period.  Congress directed HHS to provide information on activities and programs supported by federal funds.  No cash reports are required.  Federal financial reports are required 90 days after the e end of the project period.  Consult with CDC about performance monitoring activities."},{"code":"cash","isSelected":false},{"code":"progress","isSelected":true,"description":"Interim reports from each entity award summarizing the activities undertaken and identifying any sub-grants or sub-contracts awarded to be posted no later than 30 days after the end of each 6-month period.  Congress directed HHS to provide information on activities and programs supported by federal funds.  No cash reports are required.  Federal financial reports are required 90 days after the e end of the project period.  Consult with CDC about performance monitoring activities."},{"code":"expenditure","isSelected":true,"description":"Federal Financial Report (FFR).  Consult with CDC about final reporting requirements."},{"code":"performanceMonitoring","isSelected":true,"description":"Interim reports from each entity award summarizing the activities undertaken and identifying any sub-grants or sub-contracts awarded to be posted no later than 30 days after the end of each 6-month period.  Congress directed HHS to provide information on activities and programs supported by federal funds.  No cash reports are required.  Federal financial reports are required 90 days after the e end of the project period.  Consult with CDC about performance monitoring activities.\r\n\r\nConsult with CDC about performance monitoring requirements."}]</t>
  </si>
  <si>
    <t>{"isApplicable":true,"description":"In accordance with the provisions of 2 CFR 200, Subpart F-Audit requirements, non-federal entities that expend financial assistance of $750,0000 or more I federal awards will have a single or program specific audited conducted for that year.  Non-federal entities that expend less than $750,000 a year in Federal funds are exempt from Federal audit requirements for that year except as n noted in 2 CFR 200.503."}</t>
  </si>
  <si>
    <t>Consult with CDC Office of Grant Services for information.</t>
  </si>
  <si>
    <t xml:space="preserve">(Salaries and Expenses) FY 17$921,500.00; FY 18 est $921,500.00; FY 19 est $921,500.00; FY 16 Estimate Not Available  - FY 2017 Estimated at 921, 500_x000D_
FY2018 Estimated at 921, 500_x000D_
FY2019 Estimated at 921, 500_x000D_
FY2020 Estimated at 921, 500_x000D_
FY2021 Estimated at 921, 500_x000D_
Total anticipated funding is $4,607,500.  Future funding is subject to availability of funds._x000D_
</t>
  </si>
  <si>
    <t xml:space="preserve">FY 2017 Estimated at 921, 500_x000D_
FY2018 Estimated at 921, 500_x000D_
FY2019 Estimated at 921, 500_x000D_
FY2020 Estimated at 921, 500_x000D_
FY2021 Estimated at 921, 500_x000D_
Total anticipated funding is $4,607,500.  Future funding is subject to availability of funds._x000D_
</t>
  </si>
  <si>
    <t>Scott Bowen1600 Clifton Road, Altanta, GA 30329 Email:&lt; a href='mailto:sbowen1@cdc.gov'&gt;sbowen1@cdc.gov&lt;/a&gt;Phone: 404-498-0068;</t>
  </si>
  <si>
    <t>http://WWW.CDC.GOV</t>
  </si>
  <si>
    <t xml:space="preserve">Applicants will be evaluated on the review criteria described in the funding Opportunity Announcement (FOA).  In general, the review and selection process of complete and responsive applications to the FOA consists of determination of the scientific and technical merit by objective review panel, availability of funds, and relevance of program priorities and the priorities of DHHS.  Refer to the FOA for additional review criteria.  The budget is not scored.  </t>
  </si>
  <si>
    <t>Jan 29,2017</t>
  </si>
  <si>
    <t>https://beta.sam.gov/fal/9672c911a5dd4fbc8fe9657704b90de2/view</t>
  </si>
  <si>
    <t>Improving Student Health and Academic Achievement through Nutrition, Physical Activity and the Management of Chronic Conditions in Schools</t>
  </si>
  <si>
    <t>{"list":[{"act":{"description":"This program is authorized under sections 301(a) and 317(k)(2) of the Public Health Services Act.\r\n\r\n"},"authorizationTypes":{"USC":false,"act":true,"statute":false,"publicLaw":false,"executiveOrder":false}}]}</t>
  </si>
  <si>
    <t>This program supports evidence-based strategies and activities to reduce the risk of children and adolescents developing chronic disease in the future, manage chronic conditions prevalent in student populations (asthma, diabetes, epilepsy, food allergies, oral health) and improve academic success. Long-term outcomes include: (1) increasing the number of students who consume nutritious food and beverages, (2) increasing the number of students who participate in daily physical activity, and (3) reducing chronic health issues among students and improving health outcomes in schools.</t>
  </si>
  <si>
    <t>The intent of this funding opportunity announcement (FOA) is to improve the health and educational outcomes of youth/adolescents through the implementation of evidence-based strategies and activities within school settings. Funding eligibility is limited to state education agencies or equivalents since these agencies have the greatest likelihood of reaching Local Education Areas, schools and the youth/adolescents they serve</t>
  </si>
  <si>
    <t>The intent of this FOA is to improve the health and educational outcomes of youth/adolescents through the implementation of evidence-based strategies and activities within school settings. Funding eligibility is limited to state education agencies or equivalents since these agencies have the greatest likelihood of reaching Local Education Areas, schools and the youth/adolescents they serve.</t>
  </si>
  <si>
    <t>Applications will be submitted via GrantSolutions as specified in the FOA.  All applications submitted by the deadline that are complete and responsive to FOA will undergo an objective review process, receive a written critique and be scored according to published review criteria. Successful applicants will receive a Notice of Award from the CDC Office of Financial Resources. The Notice of Award shall be the only binding, authorizing document between the recipient and CDC and will be signed by an authorized CDC Grants Management Officer.</t>
  </si>
  <si>
    <t xml:space="preserve">The range of approval/disapproval is between 120 to 180 days. The anticipated start date is 06/30/2018. This information will be provided in the FOA DP18-1801._x000D_
_x000D_
If the application is not submitted by the deadline published in the FOA, it will not be processed. CDC OFR personnel will notify the applicant that their application did not meet the deadline. The applicant must receive pre-approval to submit a paper application. If the applicant is authorized to submit a paper application, it must be received by the deadline provided by OFR._x000D_
</t>
  </si>
  <si>
    <t>The project period is 5-years with 12-month budget periods. Throughout the project period, CDC’s commitment to continuation of awards will be conditioned on the availability of funds, evidence of satisfactory progress by the grantee (as documented in required reports, in documented technical assistance, and in other relevant documented activities), and the determination that continued funding is in the best interest of the federal government.</t>
  </si>
  <si>
    <t>{"awarded":"lump","description":"The project period is 5-years with 12-month budget periods. Throughout the project period, CDC’s commitment to continuation of awards will be conditioned on the availability of funds, evidence of satisfactory progress by the grantee (as documented in required reports, in documented technical assistance, and in other relevant documented activities), and the determination that continued funding is in the best interest of the federal government."}</t>
  </si>
  <si>
    <t>[{"code":"program","isSelected":true,"description":"The reporting schedule will be based on the requirements listed in the FOA. An Annual Progress Report and Federal Financial Report (SF425) are due 90 days after the end of the budget period. A final progress report and final Federal Financial Report are due 90 days after the end of the project period."},{"code":"cash","isSelected":false,"description":""},{"code":"progress","isSelected":true,"description":"An Annual Progress Report is due 90 days after the end of the budget period. The Annual Progress Report will describe successes, challenges, and progress toward program goals, objectives and performance measures."},{"code":"expenditure","isSelected":true,"description":" Federal Financial Report (SF425) are due 90 days after the end of the budget period. A final  Federal Financial Report are due 90 days after the end of the project period."},{"code":"performanceMonitoring","isSelected":true,"description":"Grantee performance will be monitored through: (1) technical review of the Annual Progress Report, (2) ongoing communication between the grantee, project officer, and grants management officer via email, conference calls, and meeting, and (3) periodic site visits.  The grantee will describe their activities and progress toward meeting goals, objectives and performance measures in the progress reports submitted."}]</t>
  </si>
  <si>
    <t>(Cooperative Agreements) FY 17$0.00; FY 18 est $6,693,000.00; FY 19 est $6,693,000.00; FY 16$0.00; - This funding amount support a new program for FY18.  FY19 will be the continuation year.</t>
  </si>
  <si>
    <t xml:space="preserve">Estimated floor of award: $300,000_x000D_
Estimated average award: $355,000_x000D_
Estimated ceiling of award: $375,000_x000D_
</t>
  </si>
  <si>
    <t xml:space="preserve">This program supports evidence-based strategies and activities to reduce the risk of children and adolescents developing chronic disease in the future, manage chronic conditions prevalent in student populations, and improve academic success as outlined in the following national plans and guidelines: _x000D_
_x000D_
• CDC Winnable Battles: http://www.cdc.gov/winnablebattles/_x000D_
• CDC and ASCD Whole School, Whole Community, Whole Child model: http://www.cdc.gov/healthyyouth/wscc/ _x000D_
• The Guide to Community Preventive Services: http://www.thecommunityguide.org/index.html_x000D_
• The National Prevention Strategy: http://www.healthcare.gov/prevention/nphpphc/strategy/report.pdf_x000D_
• National Physical Activity Plan: http://www.physicalactivityplan.org _x000D_
• Accelerating Progress in Obesity Prevention: Solving the Weight of the Nation: http://www.iom.edu/Reports/2012/Accelerating-Progress-in-Obesity-Prevention.aspx_x000D_
• Let’s Move! Active Schools: www.letsmoveschools.org_x000D_
• Presidential Youth Fitness Program: www.presidentialyouthfitnessprogram.org_x000D_
• National After School Alliance Healthy Eating and Physical Activity Standards: http://www.niost.org/pdf/host/Healthy_Eating_and_Physical_Activity_Standards.pdf_x000D_
• United States Department of Agriculture Smart Snacks: http://www.fns.usda.gov/sites/default/files/allfoods_flyer.pdf_x000D_
• United States Department of Agriculture School Meal Programs: http://www.fns.usda.gov/nslp/national-school-lunch-program-nslp_x000D_
• United States Department of Agriculture Local School Wellness Policy: http://www.fns.usda.gov/tn/local-school-wellness-policy_x000D_
• CDC School Health Guidelines to Promote Healthy Eating and Physical Activity: http://www.cdc.gov/mmwr/pdf/rr/rr6005.pdf_x000D_
• National Asthma Education and Prevention Program Expert Panel Review-3 Guidelines for the Diagnosis and Management of Asthma (NAEPP EPR-3):  http://www.nhlbi.nih.gov/health-pro/guidelines/current/asthma-guidelines/full-report_x000D_
</t>
  </si>
  <si>
    <t>Holly Hunt4770 Buford Hwy, NE, Atlanta, GA 30341 Email:&lt; a href='mailto:hcc3@cdc.gov'&gt;hcc3@cdc.gov&lt;/a&gt;Phone: 7704886103;</t>
  </si>
  <si>
    <t xml:space="preserve">93.945 Assistance Programs for Chronic Disease Prevention and Control; </t>
  </si>
  <si>
    <t>Aug 16,2017</t>
  </si>
  <si>
    <t>https://beta.sam.gov/fal/a54675993d8e46cca709dcae76e7ff08/view</t>
  </si>
  <si>
    <t>Mental Health Disaster Assistance and Emergency Mental Health</t>
  </si>
  <si>
    <t>(Mental Health Disaster Assistance)</t>
  </si>
  <si>
    <t>{"list":[{"act":{"description":"Robert T. Stafford Disaster Relief and Emergency Assistance Act."},"publicLaw":{"congressCode":"100","number":"707"},"authorizationTypes":{"act":true,"publicLaw":true}}]}</t>
  </si>
  <si>
    <t>To provide supplemental emergency mental health counseling to individuals affected by major disasters, including the training of workers to provide such counseling.</t>
  </si>
  <si>
    <t>Applicants may be State or local nonprofit agencies as recommended by the State Governor and accepted by the Secretary.</t>
  </si>
  <si>
    <t>Individuals who were victims of major disasters.</t>
  </si>
  <si>
    <t>{"description":"Costs will be determined in accordance with HHS Regulations 45 CFR Part 92 for State and local governments, must be used for this program.., ","isApplicable":true}</t>
  </si>
  <si>
    <t>{"description":"The standard application forms as Application for Federal Assistance SF-424 required by 45 CFR, Part 92 for State and local governments, must be used for this program. Application form (SF-424) is submitted by the State Coordinating Officer to the Regional Director, Federal Emergency Management Agency, no later than 60 days following declaration of a disaster. This program is subject to the provisions of 45 CFR 92 for State and local governments."}</t>
  </si>
  <si>
    <t>Applications are reviewed by an objective review committee and recommended for approval or disapproval. Final determination for an award is made by Federal Emergency Management Agency.</t>
  </si>
  <si>
    <t>{"awarded":"other","description":"Assistance may be for 9 months with a possible extension of up to 90 days as approved by FEMA Regional Director.","awardedDescription":"SAMHSA Grants Management Office notifies grantees through a Notice of Award (NoA)."}</t>
  </si>
  <si>
    <t>[{"code":"program","isSelected":true,"description":"A progress report is due 90 days after the end of the budget period. The (SF-425) Federal Financial Report is required by SAMHSA, Division of Grants Management 90 days after the end of each 12 month period and 90 days after the final 12 month period."},{"code":"cash","isSelected":false,"description":""},{"code":"progress","isSelected":true,"description":"A final progress report is due 90 days after the end of the budget period.   "},{"code":"expenditure","isSelected":true,"description":"The project officer requires a quarterly budget expenditure report to determine the supplemental funding."},{"code":"performanceMonitoring","isSelected":true,"description":"The project officers monitors grantee's progress through frequent site visits and request for budget changes, etc."}]</t>
  </si>
  <si>
    <t>{"isApplicable":true,"description":"In addition, 45 CFR 74.26 requires that for-profit recipients and subrecipients have an audit performed in accordance with Government Auditing Standards or Circular No. A-133."}</t>
  </si>
  <si>
    <t>Records must be retained for at least 3 years; records shall be retained beyond the 3 year period if audit findings have not been resolved.</t>
  </si>
  <si>
    <t xml:space="preserve">(Project Grants (Discretionary)) FY 17$8,018,395.00; FY 18 est $0.00; FY 19 est $0.00; FY 16$19,459,721.00; - </t>
  </si>
  <si>
    <t>$694,600 to $2,134,752; $1,305,100</t>
  </si>
  <si>
    <t>{"list":[{"fiscalYear":2016,"description":"It is estimated 7 awards will be made. 10 awards were made."},{"fiscalYear":2017,"description":"There were 6 awards made."},{"fiscalYear":2018,"description":"No Current Data Available."}],"isApplicable":true}</t>
  </si>
  <si>
    <t>See 44 CFR 205. Guidelines available in application kit. Disaster Assistance and Emergency Mental Health, HHS Publication No. (ADM) 76-327. HHS Grants Policy Statement, HHS  (Rev.) January 1, 2007.</t>
  </si>
  <si>
    <t>{"flag":"appendix","description":"Contact the Regional Director, Federal Emergency Management Agency in the appropriate regional office. (See Appendix IV of the Catalog.)"}</t>
  </si>
  <si>
    <t>Presidential declaration of the disaster area. Justified need for supplementary services.</t>
  </si>
  <si>
    <t>https://beta.sam.gov/fal/6d0464ac0334401c8bb5b13333b06e5e/view</t>
  </si>
  <si>
    <t>Market Transparency Project for Health IT Interoperability Services Cooperative Agreement Program</t>
  </si>
  <si>
    <t>Market Transparency Project</t>
  </si>
  <si>
    <t>The purpose of this program is to increase market awareness and transparency associated with the wide range of costs associated with health IT interoperability services.</t>
  </si>
  <si>
    <t>Must have proven knowledge of and familiarity working with either Health IT interoperability services, developing online tools for crowd sourced reporting, or a combination of the two.</t>
  </si>
  <si>
    <t xml:space="preserve">Beneficiaries include healthcare CIOs, CFOs, contracting personnel, sales teams, EHR vendors, application developers, among many others that seek to determine fair market value and costs of various health IT interoperability services.  </t>
  </si>
  <si>
    <t>{"description":"If applicants intend to apply as a collaborative group, a list of confirmed and potential participants need to be included as part of the application; letters of commitment from confirmed participants will also be required. Applicants must be able to provide sufficient documentation that show their ability to comply with each of the required deliverables, including but not limited to a project plan addressing the SOW from the FOA and proposed timeline, budget proposal on how they would use the award money, existing experience working with crowdsourcing methodologies or how they plan to obtain such expertise, and list of key personnel, including a CV.","isApplicable":true}</t>
  </si>
  <si>
    <t xml:space="preserve">The successful applicants’ Authorized Representatives will receive the NGA electronically from ONC.  The NGA is considered the official authorizing award document._x000D_
_x000D_
The NGA will include amount of funds awarded, the terms and conditions of the cooperative agreement, the effective date of the award, the budget period for which support will be given, the total project period timeframe, and the total approved budget._x000D_
_x000D_
</t>
  </si>
  <si>
    <t>{"flag":"yes","description":"Contact the headquarters or regional office, as appropriate for application deadlines","list":[{"start":"2018-07-31"}]}</t>
  </si>
  <si>
    <t>{"awarded":"lump","description":"Funds are available through the period of performance set for the award, and 90 days after to reconcile and close out."}</t>
  </si>
  <si>
    <t>[{"code":"program","isSelected":true,"description":"Awardees will be required to submit quarterly progress reports, as well as a program close-out report. Reports will be developed by ONC staff prior to award of the funds."},{"code":"cash","isSelected":true,"description":"Semi Annual Federal Cash Transaction Reports are required to be submitting to the Office of Procurement and Grants, as well as quarterly cash transaction reports."},{"code":"progress","isSelected":true,"description":"Awardees will be required to submit quarterly progress reports."},{"code":"expenditure","isSelected":true,"description":"Yes, expenditure reports will be required as a part of awardee’s quarterly progress reports, as well as a final financial and reconciliation report of award expenditures as part of the program close-out report"},{"code":"performanceMonitoring","isSelected":true,"description":"Awardees will be required to submit quarterly progress reports, as well as a program close-out report that should include lessons learned."}]</t>
  </si>
  <si>
    <t>{"isApplicable":true,"description":"if the entity has a total of $750,000 federal funds expended in one year, this program must be rolled into the single audit.  "}</t>
  </si>
  <si>
    <t xml:space="preserve">inancial, programmatic, statistical, and other pertinent records, as well as supporting documents_x000D_
_x000D_
</t>
  </si>
  <si>
    <t>(Cooperative Agreements) FY 17 est $250,000.00; FY 16$0.00; FY 18 est $0.00;</t>
  </si>
  <si>
    <t xml:space="preserve">Proposals will be reviewed by a review panel comprised of no less than one (1) federal employees and subject matter experts (non-federal employees). Each proposal will receive a score based on strength and merit of their proposals, their ability to meet the scope of their proposed projects and the identified outcomes and objectives, and their use case. Selection criteria will include, but not be limited to: meeting the scope of work requirements, their evaluation and measurement plan, estimated cost of their proposal, if the applicants are leveraging partnerships, and other criteria yet to be determined._x000D_
_x000D_
</t>
  </si>
  <si>
    <t>https://beta.sam.gov/fal/a10c5fb05264ff736823ecbde9fbfaf5/view</t>
  </si>
  <si>
    <t>Medicare Access and CHIP Reauthorization Act (MACRA) Funding Opportunity: Measure Development for the Quality Payment Program</t>
  </si>
  <si>
    <t>{"list":[{"act":{"description":"Section 1848(s)(6) of the Social Security Act, as added by section 102 of the Medicare Access and Children’s Health Insurance Program Reauthorization Act of 2015."},"authorizationTypes":{"USC":false,"act":true,"statute":false,"publicLaw":false,"executiveOrder":false}}]}</t>
  </si>
  <si>
    <t xml:space="preserve">In accordance with section 1848(s)(6) of the Social Security Act, as added by section 102 of the Medicare Access and Children’s Health Insurance Program Reauthorization Act of 2015, this funding opportunity will be used for developing, improving, updating or expanding quality measures for use in the Quality Payment Program under the Merit-Based Incentive Payment System and/or Advanced Alternative Payment Models. Recognizing the benefits of measure development by external stakeholders with </t>
  </si>
  <si>
    <t xml:space="preserve">Clinical specialty societies, clinical professional organizations, patient advocacy organizations, educational institutions, independent research organizations, health systems, and other entities engaged in quality measure development. For this funding opportunity, the above categories are referenced collectively as entity or entities. The language, engaged in quality measure development, pertains to each of the above referenced entities._x000D_
Entities must:_x000D_
1) demonstrate, or partner with an organization with demonstrated, quality measure development expertise _x000D_
2) be engaged in quality measure conceptualization, development, or evaluation_x000D_
3) be involved in developing evidence-based clinical practice guidelines_x000D_
_x000D_
Otherwise eligible entities must not be actively receiving federal funding for quality measure development, implementation, maintenance, or public reporting activities for quality measures. However, such an entity may be a sub-recipient on one or multiple applications._x000D_
</t>
  </si>
  <si>
    <t>Quality Payment Program provides new opportunities to improve care delivery by supporting and rewarding clinicians as they find new ways to engage patients, families, and caregivers and to improve care coordination and population health management. The quality measures in MIPS and APMs serve as the mechanism of measuring the improved care delivery. With this funding opportunity, CMS is engaging eligible entities to develop the quality measures as a way of enhancing the measure portfolio with additional measures for specialties. An enhanced measure portfolio helps to ensure that a higher percentage of providers can use quality measurement to improve their practice. This results in consumers making more informed decisions regarding their healthcare and overall health care quality improvements. The ultimate beneficiaries from this work are providers, consumers, healthcare stakeholders, and anyone interested in quality as the quality measures developed better reflect the complexity and diversity of our healthcare system and improve the quality of healthcare for everyone.</t>
  </si>
  <si>
    <t xml:space="preserve">Successful applicants will receive a Notice of Award (NoA) signed and dated by the CMS Grants Management Officer that will set forth the amount of the award and other pertinent information. The award will also include standard Terms and Conditions, and may also include additional specific cooperative agreement terms and conditions. Potential applicants should be aware that special requirements could apply to cooperative agreement awards based on the particular circumstances of the effort to be supported and/or deficiencies identified in the application by the review panel._x000D_
The NoA is the legal document issued to notify the awardee that an award has been made and that funds may be requested from the HHS payment system. The NoA will be sent electronically to the Authorized Official and awardee organization as listed </t>
  </si>
  <si>
    <t xml:space="preserve">Anticipated dates of awards for Medicare Access and CHIP Reauthorization Act (MACRA) Funding Opportunity: Measure Development for the Quality Payment Program is approximately 60 days after the application due date._x000D_
_x000D_
</t>
  </si>
  <si>
    <t>{"awarded":"other","description":"The award is available for up to a 3-year project period comprised of 3 separate 12-month budget periods. Funding will be issued each year through a non-competing continuation award based upon a demonstration of progress. Applicants may apply for a 1, 2, or 3 year project period.","awardedDescription":"Upon receiving a Notice of Award, recipients will receive money incrementally via, up to, three separate 12-month budget periods (also called non-competing continuation awards). Each year recipients will submit a progress report where they will be evaluated on their completion of the milestones. Funding will be issued each year through a non-competing continuation award based upon a demonstration of progress."}</t>
  </si>
  <si>
    <t>[{"code":"program","isSelected":false},{"code":"cash","isSelected":true,"description":"The Federal Financial Report (FFR or Standard Form 425) has replaced the SF-269, SF-269A, SF-272, and SF-272A financial reporting forms. All grantees must utilize the FFR to report cash transaction data, expenditures, and any program income generated. Grantees must report on a quarterly basis cash transaction data via the Payment Management System (PMS) using the FFR in lieu of completing a SF-272/SF272A. Failure to submit the report may result in the inability to access funds. CMS may enlist a third party entity to assist CMS in monitoring the results and outcomes. The FFR, containing cash transaction data, is due within 30 days after the end of each quarter. A Quick Reference Guide for completing the FFR in PMS is at: www.dpm.psc.gov/grant_recipient/guides_forms/ffr_quick_reference.aspx."},{"code":"progress","isSelected":true,"description":"The CMS Center for Clinical Standards and Quality will take an active and substantial role in the management, implementation, evaluation, and monitoring of the Medicare Access and CHIP Reauthorization Act (MACRA) Funding Opportunity: Measure Development for the Quality Payment Program awards. The activities funded under the cooperative agreement and their resulting recipient responsibilities will be part of performance tracking, measuring, and evaluation responsibilities of CMS. CMS will examine how the entities that receive funds used the money. \r\nIn addition to submitting the quarterly FFR to PMS, Grantees must also provide, on an annual basis, a report to be uploaded into Grant Solutions which includes their expenditures and any program income generated in lieu of completing a Financial Status Report (FSR) (SF269/269A). Expenditures and any program income generated should only be included on the annually submitted FFR, as well as the final FFR. Annual hard-copy FFRs should be mailed and received within 30 calendar days of the applicable year end date. The final FFR should be uploaded in Grants Solutions within 90 calendar days of the project period end date. Awardees must agree to cooperate with any Federal evaluation of the project and performance results and provide "},{"code":"expenditure","isSelected":true,"description":"The CMS Center for Clinical Standards and Quality will take an active and substantial role in the management, implementation, evaluation, and monitoring of the Medicare Access and CHIP Reauthorization Act (MACRA) Funding Opportunity: Measure Development for the Quality Payment Program awards. The activities funded under the cooperative agreement and their resulting recipient responsibilities will be part of performance tracking, measuring, and evaluation responsibilities of CMS. CMS will examine how the entities that receive funds used the money. \r\nIn addition to submitting the quarterly FFR to PMS, Grantees must also provide, on an annual basis, a report to be uploaded into Grant Solutions which includes their expenditures and any program income generated in lieu of completing a Financial Status Report (FSR) (SF269/269A). Expenditures and any program income generated should only be included on the annually submitted FFR, as well as the final FFR. Annual hard-copy FFRs should be mailed and received within 30 calendar days of the applicable year end date. The final FFR should be uploaded in Grants Solutions within 90 calendar days of the project period end date. Awardees must agree to cooperate with any Federal evaluation of the project and performance results and provide required monthly, quarterly, semi-annual (every six months), annual and final (at the end of the cooperative agreement period) reports in a form prescribed by CMS. Reports will be submitted electronically. These reports will include how cooperative agreement funds were used, describe progress in their quality measure development work, and describe any barriers, delays, and measurable outcomes. CMS will provide the format for project reporting and technical assistance necessary to complete required report forms.\r\n"},{"code":"performanceMonitoring","isSelected":true,"description":"All awardees will be required to cooperate in providing the necessary information to CMS and/or a CMS contractor for ongoing performance monitoring. The contractor would assist CMS in developing appropriate monitoring protocols and tracking performance across awardees and providing for rapid cycle evaluation and early detection of performance problems, including coordination between awardees and CMS and its other contractors. Performance monitoring will include but is not limited to monthly calls with CMS and/or a CMS contractor."}]</t>
  </si>
  <si>
    <t xml:space="preserve">Financial records, supporting documents, statistical records, and all other records pertinent to an award shall be retained by the grantee for a period of 3 years from the date of submission of the final SF-425 (FFR) except if any litigation, claim, financial management review, or audit is started before the expiration of the 3-year period, the records shall be retained until all litigation, claims or audit findings involving the records have been resolved and final action taken._x000D_
_x000D_
</t>
  </si>
  <si>
    <t>(Salaries and Expenses) FY 17$0.00; FY 18 est $30,000,000.00; FY 19 est $0.00; FY 16$0.00; - N/A</t>
  </si>
  <si>
    <t>The Medicare Access and CHIP Reauthorization Act (MACRA) Funding Opportunity: Measure Development for the Quality Payment Program Cooperative Agreements expect to award 5-10 agreements with a range of $0-$2,000,000 a year for up to 3 years. The expected total funding is $10,000,000 a years for 3 years totaling $30,000,000. This is a new program with no financial assistance awards (dollars) that were made in the past and current fiscal years.</t>
  </si>
  <si>
    <t>{"list":[{"fiscalYear":2016,"description":"N/A"},{"fiscalYear":2018,"description":"N/A"},{"fiscalYear":2017,"description":"The program is new. It is anticipated that 30 applications will be received and 5-10 awards will be granted in fiscal year 2018."}],"isApplicable":true}</t>
  </si>
  <si>
    <t xml:space="preserve">Section 1848(s)(6) of the Social Security Act, as added by section 102 of the Medicare Access and Children’s Health Insurance Program Reauthorization Act of 2015_x000D_
2 CFR 200, Uniform Administrative Requirements, Cost Principles, and Audit Requirements for Federal Awards_x000D_
45 CFR 75, Uniform Administrative Requirements, Cost Principles, and Audit Requirements for HHS Awards (HHS regulation implementing OMB regulation 2 CFR 200)_x000D_
</t>
  </si>
  <si>
    <t>Wilfred Agbenyikey7500 Security Boulevard, Woodlawn, MD 21244 Email:&lt; a href='mailto:Wilfred.Agbenyikey@cms.hhs.gov'&gt;Wilfred.Agbenyikey@cms.hhs.gov&lt;/a&gt;Phone: 410-786-4399;</t>
  </si>
  <si>
    <t>May 12,2017</t>
  </si>
  <si>
    <t>https://beta.sam.gov/fal/14168e090c004c7db81012f4483ee935/view</t>
  </si>
  <si>
    <t>Cooperative Agreements for State-Based Diabetes Control Programs and Evaluation of Surveillance Systems</t>
  </si>
  <si>
    <t>(DPCPs)   Behavioral Risk Factor Surveillance System (BRFSS)</t>
  </si>
  <si>
    <t>{"list":[{"act":{"description":"Public Health Service Act"},"authorizationTypes":{"USC":false,"act":true,"statute":false,"publicLaw":false,"executiveOrder":false}},{"act":{"description":"Public Health Service Act"},"publicLaw":{"congressCode":"USC","number":"95-626"},"authorizationTypes":{"USC":false,"act":true,"statute":false,"publicLaw":true,"executiveOrder":false}}]}</t>
  </si>
  <si>
    <t>Diabetes Prevention and Control Programs (DPCPs) are funded by the CDC's Division of Diabetes Translation to address the following national level goals:_x000D_
1) Prevent diabetes._x000D_
2) Prevent the complications, disabilities, and burden associated with diabetes._x000D_
3) Eliminate diabetes-related health disparities._x000D_
4) Maximize organizational capacity to achieve the National Diabetes Program goals._x000D_
_x000D_
DPCPs aim to achieve system and population-level change and, ultimately, to improve health outcomes by coordinating and leveraging the efforts of the statewide diabetes community.  They are responsible for establishing partnerships with key organizations in support of the national goals stated above, and for implementing and evaluating evidence-based interventions in three main areas: 1. Intervention #1: Improve quality of clinical care for populations with greatest diabetes burden and risk to improve control of A1c, blood pressure, and cholesterol, and to promote tobacco cessation.  2. Intervention #2: Increase access to sustainable self-management education and support services for populations with greatest diabetes burden and risk to improve control of A1c, blood pressure, and cholesterol, and to promote tobacco cessation.  3. Intervention #3: Increase use of lifestyle change programs that have achieved CDC recognition (or pending recognition) to prevent or delay onset of type 2 diabetes among people at high risk._x000D_
_x000D_
Assist State and local health authorities and other health related organizations in controlling communicable diseases, chronic diseases and disorders and other preventable health conditions.  Provide specific health surveillance using telephone and multi-mode survey methodologies for the behaviors of the general population that contribute to the occurrences and prevention of chronic diseases, injuries and other public health threats.  The collection, analysis and dissemination of BRFSS data to state and territorial health department categorical programs is used for assessing trends, directing program planning, evaluating program priorities, developing policies and targeting relevant population groups.</t>
  </si>
  <si>
    <t>Eligible applicants are the official State and territorial health agencies of the United States, the District of Columbia, the Commonwealth of Puerto Rico, the Virgin Islands, Guam, the Northern Mariana Islands, the Federated States of Micronesia, the Republic of the Marshall Islands, the Republic of Palau, and American Samoa.</t>
  </si>
  <si>
    <t>State health agencies will benefit.</t>
  </si>
  <si>
    <t>{"description":"Information on the submission of applications may be obtained from the Grants Management Officer, Grants Management Branch, Procurement and Grants Office, Centers for Disease Control and Prevention, 2920 Brandywine Road, Room 3000, Atlanta, GA 30341. This program is subject to the provisions of 45 CFR 92. The standard application forms, as furnished by PHS and required by 45 CFR 92 for State and local governments, must be used for this program."}</t>
  </si>
  <si>
    <t>{"types":{"moe":false,"formula":false,"matching":true},"matching":{"requirementFlag":"voluntary","percent":"25","description":"Matching funds are required from non-federal sources in the amount of not less than $1 for each $4 federal funds awarded to grantees.\r\n\r\nNo matching funds are required for the Health Surveillance BRFSS program."}}</t>
  </si>
  <si>
    <t>{"awarded":"lump","description":"Project period: 5 years. Budget period: Approximately 12 months.\r\nAll funds awarded should be spent by the end of the project period.\r\n\r\nFor BRFSS project period 3 years.  Budget period approximately 12 months\r\nAll funds awarded should be spent by the end of the project period."}</t>
  </si>
  <si>
    <t>[{"code":"program","isSelected":true,"description":"Progress reports are required annually. A plan of action is required annually. \r\n"},{"code":"cash","isSelected":false},{"code":"progress","isSelected":true,"description":"Progress reports are required annually. A plan of action is required annually. "},{"code":"expenditure","isSelected":true,"description":"Financial status reports are required no later than 90 days after the end of each specified funding period. Final financial status and progress reports are required 90 days after the end of a project."},{"code":"performanceMonitoring","isSelected":true,"description":"Progress reports are required annually. A plan of action is required annually. "}]</t>
  </si>
  <si>
    <t>{"flag":"appendix","description":"Program Contact: Barbara Park, Program Evaluation Branch, Division of Diabetes Translation, National Center for Chronic Disease Prevention and Health Promotion, Centers of Health and Human Services, 1600 Clifton Road, NE., Atlanta, GA 30333. Telephone: (770) 488-1094. Grants Management Contact: Mildred Garner, Grants Management Officer, Grants Management Branch, Procurement and Grants Office, Centers for Disease Control and Prevention, 2920 Brandywine Road, Room 3000, Atlanta, GA 30341. Telephone: (770) 488- 2745.\r\n\r\nFor BRFSS:\r\nRichard Roman, Deputy Director, Division of Behavioral Surveillance, Public Health Surveillance and Informatics Program Office, Office of Surveillance, Epidemiology and Laboratory Services, CDC\r\n1600 Clifton Road, MS E97\r\nAtlanta, GA  30329\r\nPhone:  404-498-0966\r\nE-mail:  RSR1@cdc.gov\r\n\r\n"}</t>
  </si>
  <si>
    <t>Barbara Z Park,2877 Brandywine Road_x000D_
Williams Building, Atlanta, GA 30341 Email:&lt; a href='mailto:BPark@cdc.gov'&gt;BPark@cdc.gov&lt;/a&gt;Phone: (770) 488-1094;</t>
  </si>
  <si>
    <t>Background and Need - the extent to which the applicant justifies the need for this program, including whether sufficient information is provided to describe the diabetes burden in the state, the state's environment, anticipated barriers to reducing the burden of diabetes, and plans to overcome barriers._x000D_
Project Work Plan 1) Administration, Management, and Leadership - the extent to which the applicant describes plans to address recipient activities in the following categories that are realistic and feasible given the time and resources allocated:  a) Five-year  Strategic Plan, b) Leadership and Collaboration/Partnership, c) Training, Technical Assistance, and Consultation, d) Coordination of Efforts among Chronic Disease  Prevention and Health Promotion Programs, e) Information Exchange, f) Sustainability, and g) Program Management, including the extent to which the staffing number and qualifications will support the objectives and activities of the program. 2) Surveillance, Analyses, and Evaluation - the extent to which the applicant describes plans to address recipient activities in these three categories that are realistic and feasible given the time and resources allocated._x000D_
Accomplishments - the extent to which the applicant describes the program accomplishments within the past five and a half years, including the program's contributions to improving the current national objectives._x000D_
Proven Capacity - the extent to which the applicant's narrative description of its past performance demonstrates its ability to manage fiscal resources, implement an effective management plan, and maintain and develop adequate leadership and staffing capacity to carry out the program objectives/activities._x000D_
_x000D_
For BRFSS, Applicants ability to describe the need for behavioral surveillance activities in their state jurisdiction and how health data will be used to improve prevention and health policy.</t>
  </si>
  <si>
    <t>https://beta.sam.gov/fal/7df3fb2dc6cc4fe4b2cf4259a3fdad67/view</t>
  </si>
  <si>
    <t>International Research and Research Training</t>
  </si>
  <si>
    <t>Global Health Research and Research Training</t>
  </si>
  <si>
    <t>{"list":[{"act":{"description":"Public Health Service Act, Sections 301 and 405, as amended; 42 U.S.C. 241 and 284."},"authorizationTypes":{"USC":false,"act":true,"statute":false,"publicLaw":false,"executiveOrder":false}}]}</t>
  </si>
  <si>
    <t>The John E. Fogarty International Center (FIC) supports research and research training to reduce disparities in global health and to foster partnerships between U.S. scientists and their counterparts abroad. FIC supports basic biological, behavioral, and social science research, as well as related research training and career development. The research portfolio is divided into several programs that support a wide variety of funding mechanisms to meet programmatic objectives.</t>
  </si>
  <si>
    <t>In general, universities, colleges, hospitals, laboratories, Federal institutions and other public or private non-profit and for-profit domestic and foreign institutions, and State and local units of government are eligible to submit applications for research grants, research training grants, cooperative agreements, and career development awards. The grantee institution must agree to administer the grant in accordance with prevailing regulations and policies. The eligibility requirements may differ amongst FIC programs, based on the eligibility section found in our Requests For Applications (RFAs) and Program Announcements (PAs) at: http://www.fic.nih.gov/Funding/Pages/default.aspx</t>
  </si>
  <si>
    <t>Usually any non-profit or for-profit organization, company or institution engaged in health and biomedical research.</t>
  </si>
  <si>
    <t>{"description":"Applications for research grants must present the objectives, methodology, and resources for the specific research project, and must demonstrate the applicant's competence and interest. For training grants, the applicant's academic record, research experience, and the proposed area and plan of training must be included in the application.  The applicant institution must present the objectives, training program, and resources for the research-training program, the research qualifications and experience of directing staff in training students (the criteria to be used in selecting individuals for awards), a detailed budget, and justification for the amount of grant funds requested. Costs will be determined in accordance with 45 CFR 75 and 2 CFR 200.","isApplicable":true}</t>
  </si>
  <si>
    <t>{"description":"Standard application forms, as required by 45 CFR, Part 75, must be used for this program.  Detailed instructions for submitting applications to our programs are provided in our Requests For Applications (RFAs) and Program Announcements (PARs) at: http://www.fic.nih.gov/Funding/Pages/default.aspx"}</t>
  </si>
  <si>
    <t>Applications are reviewed initially for scientific and technical merit by a review group that is assembled by the Center for Scientific Review at the National Institute of Health. This is followed by a second level review by the Fogarty International Center's Advisory Board. Decisions to fund are then made by FIC program officers and FIC Executive Leadership based on reviews by the original review group and the Advisory Board.</t>
  </si>
  <si>
    <t>Grants:  From six to nine months.</t>
  </si>
  <si>
    <t>A Principal Investigator (PI) may question the substantive or procedural aspects of the initial scientific review of his or her application by communicating with FIC staff.</t>
  </si>
  <si>
    <t>Non-competing renewal applications may be made for all multi-year awards. Applicants must submit their Research Performance Progress report (RPPR) approximately two months before the end of the last budget period. Competing renewal applications may be submitted only if allowed in the RFA or PAR.</t>
  </si>
  <si>
    <t>{"awarded":"other","description":"Approval of a project includes determination of support for the authorized project period (not to exceed five years). Awards to support the project are usually made on an annual basis. At the time of initial award, the grant provides funds for the conduct of the project during the first budget period (usually 12 months) and the Notice of Award (Form PHS-1533) indicates the support recommended and expected to be made available for the remainder of the project beyond the approved initial project period.  Funds are disbursed via the Payment Management System Electronic Transfer System for domestic and foreign grantees. Loan Repayment Program Awards are for two years with the opportunity for renewal.","awardedDescription":"The grantee institution  is provided a notice of award with the dollar amount and the terms and conditions of the award. "}</t>
  </si>
  <si>
    <t>[{"code":"program","isSelected":true,"description":"For most projects, Federal Financial Reports (FFR), Form SF425, must be filed 90 days after each competitive segment is completed. Reports must be provided to FIC staff in accordance with the CFR Title 42 Part 52 - Grants for Research Projects and the CFR Title 45 Part 75 - Uniform Administrative Requirements for grants and cooperative agreements."},{"code":"cash","isSelected":false,"description":""},{"code":"progress","isSelected":true,"description":"The grantee is responsible for annual progress reports. These reports are required for program analysis as part of all continuation applications. In addition, a final report must be filed within 120 days of the termination of the grant. The final report includes an account of progress made toward achievement of the originally stated aims; a list of the significant results; and a list of publications and inventions resulting from the projects. "},{"code":"expenditure","isSelected":true,"description":"All grantees should use the Research  Performance Progress Reporting (RPPR) forms to submit the annual  progress report. For the  final projects report and the final FFR  at the end of the project period, the RPPR format is highly recommended, but the older 2590 form may be used for all grants and cooperative agreements. "},{"code":"performanceMonitoring","isSelected":true,"description":"Performance is monitored annually by the NIH/Fogarty Center program staff."}]</t>
  </si>
  <si>
    <t xml:space="preserve">Grantees generally must retain financial and programmatic records, supporting documents, statistical records, and all other records that are required by the terms of a grant, or may reasonably be considered pertinent to a grant, for a period of 3 years from the date the annual FSR is submitted. For awards under SNAP (other than those to foreign organizations and Federal institutions), the 3-year retention period will be calculated from the date the FFR for the entire competitive segment is submitted. Those grantees must retain the records pertinent to the entire competitive segment for 3 years from the date the FFR is submitted to NIH. Foreign organizations and Federal institutions must retain records for 3 years from the date of submission of the annual FFR to NIH. See 45 CFR 75 for exceptions and qualifications to the 3-year retention requirement (e.g., if any litigation, claim, financial management review, or audit is started before the expiration of the 3-year period, the records must be retained until all litigation, claims, or audit findings involving the records have been resolved and final action taken). Those sections also specify the retention period for other types of grant-related records, including F&amp;A cost proposals and property records. See 45 CFR 75  for record retention and access requirements for contracts under grants._x000D_
In accordance with 45 Code of Federal Regulations, Part 75, the HHS Inspector General, the U.S. Comptroller General, or any of their duly authorized representatives have the right of timely and unrestricted access to any books, documents, papers, or other records of recipients that are pertinent to awards in order to make audits, examinations, excerpts, transcripts, and copies of such documents.  This right also includes timely and reasonable access to a recipient’s personnel for the purpose of interview and discussion related to such documents.  The rights of access are not limited to the required retention period, but shall last as long as records are retained.  </t>
  </si>
  <si>
    <t>75-0819-0-1-552;</t>
  </si>
  <si>
    <t xml:space="preserve">(Project Grants (including individual awards)) FY 17$51,379,157.00; FY 18 est $53,485,107.00; FY 19 est $54,019,955.00; FY 16$50,563,458.00; - </t>
  </si>
  <si>
    <t>{"list":[{"fiscalYear":2016,"description":"Fogarty started a new career development program for low- and middle-income country (LMIC) scientists and issued its first grants this year. While FIC has a similar program for U.S. scientists, this is the first of its kind at NIH that is specifically for foreign investigators. The Emerging Global Leader Award provides research support and protected time to research scientists from low- and middle-income countries (LMICs) who hold an academic junior faculty position or research scientist appointment at an LMIC academic or research institution.  The awards span a wide breadth of health disciplines and the proposed research projects are highly relevant to the health priorities of the LMIC scientists’ home countries.\r\n\r\nExamples of two additional new programs launched this year include the Global Non-Communicable Diseases (NCD) and Injury Across the Lifespan: Exploratory Research Program (R21) and the Emerging Epidemic Virus Research Training for West African Countries with Widespread Transmission of Ebola (Guinea, Liberia, and Sierra Leone) Planning Grant (D71). The NCD and Injury Research Program supports exploratory research on locally relevant non-communicable diseases (NCDs) or injury in LMICs. The Emerging Epidemic Virus Research Training Planning grant encourages collaborative applications from either U.S. or African research institution partners to plan research training and capacity building programs focused on emerging viral epidemics in these three countries. Awards for both programs will be made in FY2016 with additional competition cycle in FY2017.\r\n FY16 $50,563,458\r\nFY17 $51,397,157\r\nFY18 $52,168,108"},{"fiscalYear":2017,"description":"Fiscal Year 2017: FIC made six awards for the Fogarty Global Health Training Program (D43), with NIH partners at NIMH, NINDS, ORWH, and NHLBI. Built upon the successes of the historic Global Health Program for Fellows and Scholars, this new program provides opportunities for pre-doctoral/pre-professional degree students and post-doctoral/post-professional degree students from the U.S. and LMICs to spend a year of mentored research at an established research site in an LMIC. The FY17 class has 86 trainees with expertise covering a range of medical, nursing, and veterinary disciplines.\nFogarty, with partners in the National Cancer Institute (NCI) and the Office of Behavioral Social Science Research (OBSSR), also made new awards in its International Tobacco: Health Research and Capacity Building program (R01).  This program supports trans-disciplinary research on the international tobacco epidemic and focuses on reducing the burden of morbidity and mortality caused by tobacco use in LMICs."},{"fiscalYear":2018,"description":"FIC has published three concepts on their website of potential new programs for FY18. These include the Role of Stigma in HIV/AIDS Prevention, Treatment and Care in Low and Middle-Income Countries; The Partnership Initiative for Health Professional Education and Research in Selected PEPFAR Countries; and the African Association for Health Professional Education and Research. The latter two concepts follow from the very successful Medical Educational Partnership Initiative (MEPI) program supported by PEPFAR and administered through FIC at NIH and HRSA from 2012-2016, which supported leading African Medical Universities to improve the quality, quantity and retention of medical personnel to address the ongoing HIV epidemic in Africa.\r\n\r\nFogarty anticipates that it will continue to make new awards in its ongoing programs in International Research Ethics Education and Curriculum Development, Global Infectious Diseases Research Training, mHealth Research Exploratory Awards, HIV/AIDS Research Training, US and LMIC individual career development awards, Brain Disorders across the Lifespan Research, and others. Information on all our programs is available on our website:  www.fic.hih.gov .\r\n"},{"fiscalYear":2019,"description":"Fiscal Year 2019:  FIC will make new awards in the Non-Communicable Diseases Across the Lifespan program, which is currently competing.  We have also posted a concept on our website for the continuation of the HIV Research Training Program.  We will make new awards in all the ongoing programs mentioned above."}],"isApplicable":true}</t>
  </si>
  <si>
    <t>Guidelines for these awards are outlined in the following: the grant program legislation, terms and conditions cited in the Notice of Grant Award; the restrictions on the expenditure of Federal funds in appropriations acts, to the extent those restrictions are pertinent to the award, 45 CFR Part 75 , as applicable;  and the NIH Grants Policy Statement.</t>
  </si>
  <si>
    <t>Flora KatzBuilding 31, Room B2C39_x000D_
31 Center Drive, MSC 2220, Bethesda, MD 20892 Email:&lt; a href='mailto:flora.katz@nih.gov'&gt;flora.katz@nih.gov&lt;/a&gt;Phone: 301-496-1653;</t>
  </si>
  <si>
    <t>http://www.fic.nih.gov</t>
  </si>
  <si>
    <t>The major elements in evaluating proposals include assessment of: (1) the scientific merit and general significance of the proposed study or research training program and its objectives; (2) the technical adequacy of the experimental design and approach; (3) the competency of the proposed investigator or group to successfully pursue the project; (4) the adequacy of the available proposed facilities and resources; (5) the necessity of the budget components requested in relation to the proposed project; and (6) the relevance and importance to the announced program objectives.  All pertinent evaluation criteria are provided in the RFAs and PAs.</t>
  </si>
  <si>
    <t>https://beta.sam.gov/fal/0570e7a5a4bb4a74898c6d316404676e/view</t>
  </si>
  <si>
    <t>National Health Promotion</t>
  </si>
  <si>
    <t>APTR</t>
  </si>
  <si>
    <t>OFFICE OF DISEASE PREVENTION AND HEALTH PROMOTION, HEALTH AND HUMAN SERVICES, DEPARTMENT OF</t>
  </si>
  <si>
    <t>{"list":[{"act":{"description":"Title III of the U.S. Public Health Service Act: 42 U.S.C. Section 301, also Section 1110 of the Social Security Act (42 U.S.C. 1310), along with funds appropriated under 42 U.S.C. 300U-6, Section 1707 of the Public Health Service Act, as amended."},"USC":{"title":"42","section":"300u-6."},"authorizationTypes":{"USC":true,"act":true},"usc":{"title":"42","section":"300u-6."}}]}</t>
  </si>
  <si>
    <t>This program is no longer funded. The previous grant award ended on August 13, 2017.</t>
  </si>
  <si>
    <t>This program is no longer funded. The grant award ended on August 31, 2017.</t>
  </si>
  <si>
    <t>{"description":"Proof of nonprofit status is required. Costs will be determined by HHS Regulations 45 CFR, Part 74, Subpart Q.","isApplicable":false}</t>
  </si>
  <si>
    <t xml:space="preserve">N/A. The program is no longer funded. </t>
  </si>
  <si>
    <t>{"awarded":"other","description":"N/A. This program is no longer funded. ","awardedDescription":"N/A. This program is no longer funded. "}</t>
  </si>
  <si>
    <t>[{"code":"program","isSelected":true,"description":"Annual Program reports are required."},{"code":"cash","isSelected":true,"description":"Quarterly SF425 Federal Financial Reports must be submitted to Payment Management Services 30 days after the end of each calendar quarter.  "},{"code":"progress","isSelected":true,"description":"Progress reports are required for each budget period.\r\n\r\n"},{"code":"expenditure","isSelected":true,"description":"Quarterly SF425 Federal Financial Reports must be submitted to the Office of Grants Management 30 days after the end of each calendar quarter and an annual FFR 90 days after the end of the budget period/project period end date.  Reports are to be submitted electronically through GrantSolutions."},{"code":"performanceMonitoring","isSelected":true,"description":"A final performance report is due 90 days following the end of the project period."}]</t>
  </si>
  <si>
    <t>HHS and the Comptroller General of the United States or any of their authorized representatives, shall have the right of access to any books, documents, papers, or other records of a grantee, subgrantee, contractor, or subcontractor, which are pertinent to the HHS grant, in order to make audits, examinations, excerpts and transcripts. In accordance with 45 CFR, Part 75.361, grantees are required to maintain grant accounting records 3 years after the end of a budget period.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</si>
  <si>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(Cooperative Agreements) FY 16$100,000.00; FY 18 Estimate Not Available  FY 17 est $100,000.00; - Grant program ending 8/31/2017</t>
  </si>
  <si>
    <t>Up to $200,000</t>
  </si>
  <si>
    <t>{"list":[{"fiscalYear":2018,"description":"Program no longer funded"},{"fiscalYear":2017,"description":"This project will continue to provide disease prevention and health promotion educational and training opportunities for medical and public health students; preventive medicine and primary care residents; and practicing physicians and public health professionals."},{"fiscalYear":2016,"description":"This project will continue to provide disease prevention and health promotion educational and training opportunities for medical and public health students; preventive medicine and primary care residents; and practicing physicians and public health professionals. This project provided disease prevention and health promotion educational and training opportunities for medical and public health students, preventive medicine and primary care residents, practicing physicians and public health professionals."}],"isApplicable":true}</t>
  </si>
  <si>
    <t xml:space="preserve">45 CFR 74 and 92. Specific program requirements are contained in the Federal Register Notice, the application instructions, and the HHS Grants Policy Statement. _x000D_
_x000D_
</t>
  </si>
  <si>
    <t>{"flag":"none","description":"Program Management Contact:\r\nTiffani Kigenyl, Public Health Analyst\r\nOffice of Disease Prevention and Health Promotion, 1101 Wootton Parkway, Suite LL 100, Rockville, MD 20852, Telephone (240) 453-8280. \r\n\r\nGrants Management Contact:\r\nOffice of Grants Management,\r\nDeWayne Wynn, Grants Management Specialist\r\n1101 Wootton Parkway, Suite 550,\r\nRockville, MD 20852, Telephone (240) 453-8822."}</t>
  </si>
  <si>
    <t>Eric C. West,Tower Building, Suite 550, 1101 Wootton Parkway, Rockville, MD 20852 Email:&lt; a href='mailto:eric.west@hhs.gov'&gt;eric.west@hhs.gov&lt;/a&gt;Phone: (240) 453-8822.;</t>
  </si>
  <si>
    <t>http://www.healthypeople.gov</t>
  </si>
  <si>
    <t>https://beta.sam.gov/fal/695837bc7d8548cc93001009d0c41bc4/view</t>
  </si>
  <si>
    <t>Preventive Health and Health Services Block Grant</t>
  </si>
  <si>
    <t>(PHHS Block Grants)</t>
  </si>
  <si>
    <t>{"list":[{"act":{"description":"Public Health Service Act, as amended; Omnibus Budget Reconciliation Act of 1981, Title XIX, Section 1905, Public Law 97-35, as amended; Preventive Health Amendments of 1984, Public Law 98-555; Health Omnibus Programs Extension Act of 1988, Public Law 100-607; Preventive Health Amendments of 1992, Public Law 102-531. "},"authorizationTypes":{"USC":false,"act":true,"statute":false,"publicLaw":false,"executiveOrder":false}}]}</t>
  </si>
  <si>
    <t>To provide States with the resources to improve the health status of the population of each grantee by: (A) conducting activities leading to the accomplishment of the most current Healthy People objectives for the nation; (B) rapidly responding to emerging health threats; (C) providing emergency medical services excluding most equipment purchases; (D) providing services for sex offense victims including prevention activities; and (E) coordinating related administration, education, monitoring and evaluation activities.</t>
  </si>
  <si>
    <t>Only State and U.S. Pacific Territorial governments, the District of Columbia, the Kickapoo Tribe of Kansas and the Santee Sioux Tribe of Nebraska are eligible for Preventive Health and Health Services Block Grants.</t>
  </si>
  <si>
    <t>The general public will benefit from the objectives of this program with special attention to disparately affected populations.</t>
  </si>
  <si>
    <t>{"description":"Each State shall submit an application to the funding agency. Specific format is required, and forms are provided."}</t>
  </si>
  <si>
    <t>Applications are reviewed for completeness and for compliance with legislative requirements. Award is made to the applicant by the Centers for Disease Control and Prevention.</t>
  </si>
  <si>
    <t>{"flag":"yes","description":"Applications will be accepted beginning on October 1 of the eligible fiscal year.","list":[{"start":"2016-10-01"}]}</t>
  </si>
  <si>
    <t>About 3 weeks.</t>
  </si>
  <si>
    <t>{"awarded":"other","description":"Each allotment is available for obligations over a 24-month period; payments are made through the Electronic Transfer System.","awardedDescription":"Each allotment is available for obligations over a 24-month period; payments are made through the Electronic Transfer System."}</t>
  </si>
  <si>
    <t>{"isApplicable":true,"description":"Yearly audits required."}</t>
  </si>
  <si>
    <t xml:space="preserve">(Formula Grants) FY 17 Estimate Not Available  FY 18 Estimate Not Available  FY 19 est $0.00; FY 16$0.00; - </t>
  </si>
  <si>
    <t xml:space="preserve">$21,258 to $7,026,219; $1,572,013. (Note: A formula based on fiscal year 1981 allocations to States is used for the annual basic grant allocation.) _x000D_
</t>
  </si>
  <si>
    <t>{"list":[{"fiscalYear":2017,"description":"No data available."},{"fiscalYear":2016,"description":"No data available. No data available."},{"fiscalYear":2018,"description":"No data available."}],"isApplicable":true}</t>
  </si>
  <si>
    <t>45 Code of Federal Regulations, Part 96 (Published in the Federal Register on July 6, 1982 and revised in the Federal Register, October 13, 1987).</t>
  </si>
  <si>
    <t>http://www.cdc.gov/phhsblockgrant</t>
  </si>
  <si>
    <t>https://beta.sam.gov/fal/05c75989b1c246d1a52fe054befe8045/view</t>
  </si>
  <si>
    <t>MCH Block Grants</t>
  </si>
  <si>
    <t>{"list":[{"act":{"description":"Social Security Act, Title V, Section 501(a) (1), as amended."},"authorizationTypes":{"act":true}}]}</t>
  </si>
  <si>
    <t>To enable States to improve the health and well-being of the Nation's mothers, children and families by  supporting and promoting the development and coordination of systems of care for the maternal and child health population, particularly vulnerable populations who do not have access to adequate health care.</t>
  </si>
  <si>
    <t>Title V MCH Block Grants are limited to States and insular areas.</t>
  </si>
  <si>
    <t>Mothers, infants, children, including CSHCN, and their families, particularly those of low-income.</t>
  </si>
  <si>
    <t>{"description":"Application guidance for this program is approved by the Office of Management and Budget every three years.  Applicants review the current Guidance for requirements in applying annually to receive Title V Maternal and Child Health Block Grant funding. ","isApplicable":true}</t>
  </si>
  <si>
    <t>{"environmentalImpact":{"reports":[{"isSelected":true,"reportCode":"statement"},{"isSelected":true,"reportCode":"assessment"},{"isSelected":true,"reportCode":"ExecutiveOrder12372"},{"isSelected":true,"reportCode":"otherRequired"}]},"description":"Preapplication coordination between a State Maternal and Child Health Agency and other State and local entities within the State is at the discretion of the State.  States are required to have mechanisms in place for obtaining public input and feedback on the development of their Title V Maternal and Child Health Block Grant applications and Title V –supported programs."}</t>
  </si>
  <si>
    <t>{"description":"HRSA requires all applicants to apply electronically through its Electronic Handbooks (EHB).\r\n\r\nAs a Block Grant to States, allocations are determined by legislative formula.\r\n\r\n"}</t>
  </si>
  <si>
    <t>{"flag":"yes","description":"(If the application due date falls on a Saturday or Sunday, the deadline will be extended to the following Monday.)  ","list":[{"start":"2018-07-15","description":"Applications are due to HRSA by COB on July 15 of each year."}]}</t>
  </si>
  <si>
    <t>Funds will be made available annually to any State submitting an acceptable application.</t>
  </si>
  <si>
    <t>{"types":{"moe":true,"formula":true,"matching":true},"formula":{"title":"V Section 502(c)","chapter":"","part":"","subPart":"","publicLaw":"Social Security Act","description":"V Section 502(c)"},"matching":{"requirementFlag":"voluntary","percent":"0","description":"For each quarter, the Secretary shall make payments of an amount equal to 4/7 of the total of the sums expended by the State during that quarter."},"moe":{"description":""}}</t>
  </si>
  <si>
    <t>{"awarded":"other","description":"Funds are awarded each fiscal year in quarterly installments and remain available for expenditure for the current and subsequent fiscal year.","awardedDescription":"Grantees drawdown funds, as necessary, from the Payment Management System (PMS).  PMS is the centralized web based payment system for HHS awards.\r\n\r\n"}</t>
  </si>
  <si>
    <t>[{"code":"program","isSelected":true,"description":"The awardee will be required to submit annually an Application/Annual Report as well as federal financial reports (see the program announcement and notice of award for details for each required report). The awardee must submit a final electronic Federal Financial Report (FFR) Cash Transaction Report via the Payment Management System within 120 days of the end of the grant period. New awards (“Type 1”) issued under this funding opportunity are subject to the reporting requirements of the Federal Funding Accountability and Transparency Act (FFATA) of 2006 (Pub. L. 109–282), as amended by section 6202 of Public Law 110–252, and implemented by 2 CFR Part 170. Grant and cooperative agreement recipients must report information for each first-tier subaward of $25,000 or more in federal funds and executive total compensation for the recipient’s and subrecipient’s five most highly compensated executives as outlined in Appendix A to 2 CFR Part 170 (FFATA details are available online at http://www.hrsa.gov/grants/ffata.html). Cash reports are not applicable."},{"code":"cash","isSelected":false,"description":""},{"code":"progress","isSelected":true,"description":"Please refer to program reports above."},{"code":"expenditure","isSelected":true,"description":"Please refer to program reports above."},{"code":"performanceMonitoring","isSelected":true,"description":"Please refer to program reports above."}]</t>
  </si>
  <si>
    <t xml:space="preserve">(Formula Grants) FY 17$537,371,166.00; FY 18 est $543,814,110.00; FY 19 est $545,175,782.00; FY 16$538,256,696.00; - </t>
  </si>
  <si>
    <t>(FY 2017 Awards) Range = $145,466 - $39,113,905
Average = $9,217,188</t>
  </si>
  <si>
    <t>{"list":[{"fiscalYear":2016,"description":"59 awards. 59 Awards"},{"fiscalYear":2017,"description":"59 Awards."},{"fiscalYear":2018,"description":"59 Awards."}],"isApplicable":true}</t>
  </si>
  <si>
    <t>This program is subject to the provisions of 45 CFR Part 96 as applicable and individual State Regulations._x000D_
_x000D_
HRSA awards are subject to the requirements of the HHS Grants Policy Statement (HHS GPS) that are applicable based on recipient type and purpose of award.  The HHS GPS is available at http://www.hrsa.gov/grants.</t>
  </si>
  <si>
    <t>{"flag":"appendix","description":"Program Contact: Division of State and Community Health, Maternal and Child Health Bureau, Health Resources and Services Administration, Department of Health and Human Services, Room 18N110, Parklawn Building, 5600 Fishers Lane, Rockville, MD 20857. Telephone: (301) 443-2204."}</t>
  </si>
  <si>
    <t>Michele Lawler, Division of State and Community Health,5600 Fishers Lane, Room 18N110, Rockville, MD 20857 Email:&lt; a href='mailto:MLawler@hrsa.gov'&gt;MLawler@hrsa.gov&lt;/a&gt;Phone: (301) 443-2204.;</t>
  </si>
  <si>
    <t>https://beta.sam.gov/fal/569e39b52f424440bca1dc58b577cedf/view</t>
  </si>
  <si>
    <t>Assisted Outpatient Treatment Grant Program for Individuals with Serious Mental Illness (Short title:  Assisted Outpatient Treatment [AOT])</t>
  </si>
  <si>
    <t>{"list":[{"act":{"description":"Protecting Access to Medicare Act, of 2014"},"publicLaw":{"congressCode":"113","number":"93"},"statute":{"page":"1083","volume":"128"},"USC":{"title":"42","section":"USC 290aa"},"authorizationTypes":{"USC":true,"act":true,"statute":true,"publicLaw":true},"usc":{"title":"42","section":"USC 290aa"}}]}</t>
  </si>
  <si>
    <t>In April of 2014, Congress passed the Protecting Access to Medicare Act of 2014 (PAMA), which authorized a four year pilot program to award grants for Assisted Outpatient Treatment (AOT) programs for individuals with serious mental illness.  The goal of the pilot program is to improve the health and social outcomes for the individuals served in the program such as increasing healthcare utilization, improving behavioral health and other health outcomes, and reducing rates of homelessness and incarceration.  The AOT program will prepare and execute evidence-based, recovery oriented, and person-centered treatment plans with consumer input, provide case management and evidence-based serves that support he individual and the treatment plan, ensure individuals are made aware of criteria for AOT completion, and ensure appropriate referrals to medical and social services providers based on the individual’s needs.</t>
  </si>
  <si>
    <t xml:space="preserve">states, counties, cities mental health systems (including state mental health authorities), mental health courts, or any other entity with authority under the law of the state in which the applicant grantee is located to implement, monitor, and oversee AOT programs.  </t>
  </si>
  <si>
    <t xml:space="preserve">States, counties, cities mental health systems (including state mental health authorities), mental health courts, or any other entity with authority under the law of the state in which the applicant grantee is located to implement, monitor, and oversee AOT programs.  </t>
  </si>
  <si>
    <t>{"description":"Applicants must provide proof of licensure, accreditation, certification, or chartering to provide substance abuse and/or mental health services or such other credential documentation as specific for a particular topical area.  2. CFT 200, Subpart E – Cost Principles applies to this program.","isApplicable":true}</t>
  </si>
  <si>
    <t>Standard application forms, Application for Federal Assistance SF-424 as required by 45 CFR Part 92 for State.</t>
  </si>
  <si>
    <t>{"awarded":"other","description":"Project will be funded for up to 4 years. Payments will be made under an Electronic Transfer System.","awardedDescription":"Application will be accepted for a project period of 1 to 4 years with 12 month budget periods.  Annual awards will be made subject to continued availability of funds and progress achieved.  "}</t>
  </si>
  <si>
    <t>[{"code":"program","isSelected":true,"description":"Semi-annual progress reports are required by the program officials."},{"code":"cash","isSelected":false,"description":""},{"code":"progress","isSelected":true,"description":"Semi-annual progress reports are required by the program officials.   "},{"code":"expenditure","isSelected":true,"description":"The (SF-425) Federal Financial Report is required by SAMHSA, Division of Grants Management 90 days after the end of each 12 month period and 90 days after the final 12 month period. "},{"code":"performanceMonitoring","isSelected":true,"description":"SAMHSA monitors the grant program through Government Performance and Result Act (GPRA Government Project Officer), conference calls, site visits, and semi-annual reports."}]</t>
  </si>
  <si>
    <t xml:space="preserve">There is a 3-year record retention requirement; records shall be retained beyond the 3-year period if the final audit has not been done or findings resolved. </t>
  </si>
  <si>
    <t xml:space="preserve">(Project Grants (Discretionary)) FY 17$13,315,079.00; FY 18 est $13,304,829.00; FY 19 est $13,311,112.00; FY 16$12,429,662.00; - </t>
  </si>
  <si>
    <t>Up to $1,000,000.</t>
  </si>
  <si>
    <t>{"list":[{"fiscalYear":2016,"description":"16 awards were made."},{"fiscalYear":2017,"description":"There were 17 awards made."},{"fiscalYear":2018,"description":"It is estimated 17 awards will be made."}],"isApplicable":true}</t>
  </si>
  <si>
    <t>45 CFR Part 75 and the HHS Grant Policy Statement, terms and conditions of award.</t>
  </si>
  <si>
    <t>Applications submitted related to merit, peer review criteria scored, and generally funded in score order.</t>
  </si>
  <si>
    <t>Mar 17,2016</t>
  </si>
  <si>
    <t>https://beta.sam.gov/fal/24f054666a11492b901ca3f7ffd868e4/view</t>
  </si>
  <si>
    <t>Autism and Other Developmental Disabilities, Surveillance, Research, and Prevention</t>
  </si>
  <si>
    <t>Autism and Other Developmental Disabilities</t>
  </si>
  <si>
    <t>{"list":[{"act":{"description":"Public Health Service Act, Executive Order 317(k)(2), Title 42, Part 241(a), Section 301(a), 42 U.S.C 247b(k)(2). "},"authorizationTypes":{"USC":false,"act":true,"statute":false,"publicLaw":false,"executiveOrder":false}}]}</t>
  </si>
  <si>
    <t xml:space="preserve">This funding supports State health agencies, universities, and public and private nonprofit organizations in planning, implementing, coordinating, or evaluating programs related to autism and other developmental disabilities and the improvement of infant and child health and developmental outcomes. Programs may include the following activities: conducting epidemiologic research or surveillance; providing a national, State or local platform in the area of autism and developmental disabilities prevention that focuses on improving early identification of children with autism and other developmental disabilities so children and families can get the services and support they need; enhancing existing research or surveillance programs to better address research questions, monitor changes in prevalence and contributing factors, and inform policy and program activities; employing epidemiological methods to set priorities, build capacity and direct health promotion interventions for persons with autism and other developmental disabilities; disseminating data and health information; employing strategies to reduce racial/ethnic disparities in the identification of autism and other developmental disabilities; and expanding public health training opportunities through fellowships to introduce geneticists, epidemiologists, and clinicians to public health practice through education, training and career-enhancing experiences. </t>
  </si>
  <si>
    <t xml:space="preserve">State; Consumer; Local; Public nonprofit institution/organization; Federally Recognized Indian Tribal Governments; Private nonprofit institution/organizations and others. </t>
  </si>
  <si>
    <t>{"description":"Credentials/Documentation (083): \r\nApplicants should document the need for assistance, state the objectives of the project, outline the method of operation, describe the evaluation procedures and provide a budget justification of funds requested. Costs for nonprofit recipients will be determined in accordance with HHS Regulations, 45 CFR Part 74, Subpart Q. OMB Circular No. A-87 applies to this program. \r\n","isApplicable":true}</t>
  </si>
  <si>
    <t xml:space="preserve">After review and approval, a Notice of Award from the CDC Office of Grant Services is prepared and signed by an authorized Grants Management Officer and mailed to the recipient officer identified in the application, along with appropriate notification to the public. The initial award provides funds for first budget period (usually 12 months) and Notice of Award indicates support recommended for the remainder of project period, allocation of Federal funds by budget categories, and special conditions, if any._x000D_
_x000D_
Cooperative agreement awards and grants, competitive and single eligibility, are determined by an internal objective committee review process at CDC, including peer reviews for research activities. Awards will be based on evaluation criteria set forth in the respective Notice of Funding Opportunity, the availability of funds, and such other significant factors as deemed necessary and appropriate by CDC. _x000D_
</t>
  </si>
  <si>
    <t xml:space="preserve">Project periods are for 1 to 5 years with 12-month budget periods. Applications must be obtained from Grants Management Officer, Office of Grant Services, Centers for Disease Control and Prevention. Telephone: (770) 488-2700. Throughout project periods, CDC’s commitment to continuation of awards will be conditioned on the availability of funds and evidence of satisfactory progress by recipient as documented in the required reports. If additional support is desired to continue a project beyond the approved project period, an application for competing continuation must be submitted for review in the same manner as a new application. Projects are renewable for periods of 1 to 4 years. </t>
  </si>
  <si>
    <t>{"awarded":"quarterly","description":"Assistance is available for 12-month budget periods within project periods ranging from 1 to 5 years. After awards are issued, funds are released in accordance with the payment procedure established by the grantee institution with DHHS, which may be an Electronic Transfer System or a Monthly Cost Request System. "}</t>
  </si>
  <si>
    <t>[{"code":"program","isSelected":false,"description":""},{"code":"cash","isSelected":false,"description":""},{"code":"progress","isSelected":true,"description":"Semiannual or annual progress reports are required. Annual Progress reports and federal Financial Reports are required no later than 90 days after the end of each budget period. Final federal financial reports  and performance reports are required 90 days after the end of a project period. The National Center on Birth Defects and Developmental Disabilities may propose on-site meetings, off-site or other processes for the exchange of information on progress toward objectives of collaborative activities. A plan of proposed activities is required annually. The reporting format and required report content details are specified in Funding Opportunity Announcements. Final federal financial reports  and performance reports are required 90 days after the end of the project period. Cash reports are not applicable. "},{"code":"expenditure","isSelected":false,"description":""},{"code":"performanceMonitoring","isSelected":false,"description":""}]</t>
  </si>
  <si>
    <t xml:space="preserve">(Cooperative Agreements) FY 17$5,099,939.00; FY 18 est $5,099,939.00; FY 19 est $4,200,000.00; FY 16$5,624,841.00; - </t>
  </si>
  <si>
    <t>FY17/18 range is depended upon funding availability.  Award amount range is $75,000-$800,000.</t>
  </si>
  <si>
    <t>Bruce Heath4770 Buford Hwy., MS-E86, Atlanta, GA 30341 Email:&lt; a href='mailto:rbh5@cdc.gov'&gt;rbh5@cdc.gov&lt;/a&gt;Phone: 404-639-1938;</t>
  </si>
  <si>
    <t>https://beta.sam.gov/fal/ce16fbec9e124abb8ea3b927df1d1c93/view</t>
  </si>
  <si>
    <t>Retired and Senior Volunteer Program</t>
  </si>
  <si>
    <t>RSVP</t>
  </si>
  <si>
    <t>Corporation for National and Community Service, CORPORATION FOR NATIONAL AND COMMUNITY SERVICE</t>
  </si>
  <si>
    <t>{"list":[{"act":{"description":"Domestic Volunteer Service Act of 1973, as amended"},"publicLaw":{"congressCode":"93","number":"113"},"USC":{"title":"42","section":"5001"},"authorizationTypes":{"USC":true,"act":true,"publicLaw":true},"usc":{"title":"42","section":"5001"}}]}</t>
  </si>
  <si>
    <t>The Retired and Senior Volunteer Program (RSVP) provides grants that support volunteers 55 years and older serving in a diverse range of activities that meet specific community needs and  respond to the National Performance Measures.</t>
  </si>
  <si>
    <t>See the program's Notice of Funding Availability/Opportunity.</t>
  </si>
  <si>
    <t>Persons age 55 and older who are willing to volunteer on a regular basis by serving in a diverse range of activities that meet specific community needs. See the program's Notice of Federal Funding for additional information.</t>
  </si>
  <si>
    <t>{"description":"Various records and forms required for first time applicants, as well as a copy of the applicant's last audit, may be requested. First time applicants must certify financial systems. Please program's Notice of Funding Availability/Opportunity.","isApplicable":true}</t>
  </si>
  <si>
    <t>{"description":"See program's Notice of Funding Availability/Opportunity and application instructions for information on award procedures.","isApplicable":true}</t>
  </si>
  <si>
    <t>See program’s Notice of Funding Availability/Opportunity and application instructions for information on award procedures.</t>
  </si>
  <si>
    <t>See program’s Notice of Funding Availability/Opportunity.</t>
  </si>
  <si>
    <t>No formal appeals for denial of initial grant application, but regulations provide for hearings on terminations and suspensions, and opportunity to show cause in cases of denial of refunding. See program’s Notice of Funding Availability/Opportunity.</t>
  </si>
  <si>
    <t>See program’s Invitation to Apply.</t>
  </si>
  <si>
    <t>{"types":{"moe":false,"formula":false,"matching":true},"formula":{"title":"","chapter":"","part":"","subPart":"","publicLaw":"","description":""},"matching":{"requirementFlag":"mandatory","percent":"0","description":"The RSVP sponsor is required to match funds in part for their projects through local, non-federal contributions. The required local contribution in Year 1 of the grant is at least 10 percent of the total project budget. The required portion is at least 20 percent in Year 2, and at least 30 percent in Year 3 and subsequent years, if the grant is renewed beyond three years."},"moe":{"description":""}}</t>
  </si>
  <si>
    <t>{"awarded":"lump","description":"Assistance is usually awarded for project periods of three or more years; funding must be obligated during the award project period and liquidated by the end of the closeout period."}</t>
  </si>
  <si>
    <t>[{"code":"program","isSelected":false,"description":""},{"code":"cash","isSelected":true,"description":"Cash management reports are required. The Corporation for National and Community Service uses the US HHS Payment Management System for payments and cash management reporting."},{"code":"progress","isSelected":true,"description":"Progress reporting requirements are described in the awarded grant terms and conditions or provisions."},{"code":"expenditure","isSelected":true,"description":"The Corporation for National and Community Service collects Federal Financial Reports (FFR). FFRs are collected electronically by the HHS Payment Management System for the Corporation for National and Community Service. "},{"code":"performanceMonitoring","isSelected":true,"description":"The Corporation for National and Community Service and its grant recipients are required to practice risk-based monitoring and routine field and desk-based oversight of all grant awards and expenditures. "}]</t>
  </si>
  <si>
    <t>{"isApplicable":true,"description":"Corporation for National and Community Services grants are subject to audit by Corporation for National and Community Service employees, the CNCS Inspector General, the Government Accountability Office, and auditors contracted by CNCS."}</t>
  </si>
  <si>
    <t>Grant recipients must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award._x000D_
_x000D_
Note that all individuals receiving a salary, living allowance, stipend, National Trust Education Award or similar compensation through a national service program funded by the Corporation for National and Community Service must first clear a National Service Criminal History Check and those check records must be maintained within grant records.</t>
  </si>
  <si>
    <t>95-2728-1-2-000;</t>
  </si>
  <si>
    <t xml:space="preserve">(Project Grants (Discretionary)) FY 17$46,508,000.00; FY 18 est $45,031,000.00; FY 19 Estimate Not Available  FY 16$47,854,586.00; - </t>
  </si>
  <si>
    <t>The range of financial assistance ranges from $0 to $728,668._x000D_
The average amount of financial assistance requested is $80,239.</t>
  </si>
  <si>
    <t>{"list":[{"fiscalYear":2016,"description":"Currently in FY 2016, we competed the last batch of RSVP grants for renewals. There were 16 awarded applications in the 2016 RSVP Limited Geographical Area Competition. The pool for this competition was smaller due to the small number of grants that were being renewed. \r\n\r\nAdditional data for volunteers, volunteer hours, and number of organizations nationwide are not yet available.  The Corporation for National and Community Service (CNCS) announced more that $870,000 in Senior Corps RSVP funding to support senior volunteer service at 16 community nonprofits and organizations across the country. These RSVP projects will leverage the experience and skills of more than 3,000 Senior Corps RSVP volunteers who will serve in schools, disaster response initiatives, veteran's organizations, and other areas. \r\n\r\nThere were 23 funding opportunities (geographic service areas) open for the 2017 RSVP Limited Geographic Area Competition. Nineteen applications were reviewed for 17 funding opportunities. A total of 16 applications were awarded for funding. \r\n\r\nIn FY 2016, the entire RSVP portfolio had more than 208,000 Senior Corps RSVP volunteers serving over 46 million hours across 627 federally-funded RSVP projects. "},{"fiscalYear":2017,"description":"The Corporation for National and Community Service (CNCS) awarded $5 million for the 2017 RSVP Expansion Competition for 50 grants. The award amount varied, as determined by the scope of the RSVP project. The minimum RSVP grant award was $75,000."},{"fiscalYear":2018,"description":"No Current Data Available"}],"isApplicable":true}</t>
  </si>
  <si>
    <t>See program’s Notice of Funding Availability/Opportunity or Invitation to Apply for specific regulations and guidelines.</t>
  </si>
  <si>
    <t>{"flag":"appendix","description":"CNCS maintains state offices in most States. Refer to the CNCS website for address and contact information: https://www.nationalservice.gov/about/contact-us/state-offices."}</t>
  </si>
  <si>
    <t>Tamika BectonCorporation for National and Community Service_x000D_
Senior Corps - RSVP_x000D_
250 E Street, SW, Washington, DC 20525 Email:&lt; a href='mailto:tbecton@cns.gov'&gt;tbecton@cns.gov&lt;/a&gt;Phone: (202) 606-5000;</t>
  </si>
  <si>
    <t>https://www.nationalservice.gov/programs/senior-corps</t>
  </si>
  <si>
    <t xml:space="preserve">94.017 Senior Demonstration Program; 94.011 Foster Grandparent Program; 94.016 Senior Companion Program; </t>
  </si>
  <si>
    <t xml:space="preserve">Proposal selection criteria are described in the program’s Notice of Funding Availability/Opportunity or Invitation to Apply. </t>
  </si>
  <si>
    <t>CNCS</t>
  </si>
  <si>
    <t>https://beta.sam.gov/fal/770005d5df9e4d20858e01bcb0dfb7fd/view</t>
  </si>
  <si>
    <t>State Commissions</t>
  </si>
  <si>
    <t>Commission Support Grants</t>
  </si>
  <si>
    <t>{"list":[{"act":{"description":"National and Community Service Act of 1990, as amended; Edward M. Kennedy Serve America Act."},"publicLaw":{"congressCode":"111","number":"13"},"authorizationTypes":{"USC":false,"act":true,"statute":false,"publicLaw":true,"executiveOrder":false}}]}</t>
  </si>
  <si>
    <t>To develop a State plan, to assist States in the application process, and to provide oversight of funded AmeriCorps programs within each State. The funds enable States to form a 15 to 25 member, independent, bipartisan commission appointed by a governor to implement service programs in their State.</t>
  </si>
  <si>
    <t xml:space="preserve">Eligibility is limited to State or Territory Commissions for national service. State governments may house or form non-profit organizations as commissions to receive awards. Use of assistance must be consistent with funded approved grant application. </t>
  </si>
  <si>
    <t xml:space="preserve">States will benefit. See program’s Application Instructions._x000D_
</t>
  </si>
  <si>
    <t>{"description":"Various records and forms required for first time applicants, as well as a copy of the applicant's last audit, may be requested. First time applicants must certify financial systems. \r\n","isApplicable":true}</t>
  </si>
  <si>
    <t>{"description":"For final procedures contact the Headquarters Office. "}</t>
  </si>
  <si>
    <t xml:space="preserve">See program’s Application Instructions for information on award procedures. </t>
  </si>
  <si>
    <t>The range is from one to two months.</t>
  </si>
  <si>
    <t>CNCS does not offer an appeals process.</t>
  </si>
  <si>
    <t xml:space="preserve">See program’s Application Instructions. </t>
  </si>
  <si>
    <t>{"types":{"moe":false,"formula":true,"matching":true},"formula":{},"matching":{"requirementFlag":"voluntary","percent":"50","description":"See program’s Application Instructions."}}</t>
  </si>
  <si>
    <t>{"awarded":"lump","description":"Assistance is usually awarded for project periods of one year; funding must be obligated during the award project period.","awardedDescription":"xx"}</t>
  </si>
  <si>
    <t>[{"code":"program","isSelected":false},{"code":"cash","isSelected":true,"description":"Cash management reports are required. CNCS uses the US HHS Payment Management System for payments and cash management reporting."},{"code":"progress","isSelected":true,"description":"Progress reporting requirements are described in the awarded grant terms and conditions or provisions. "},{"code":"expenditure","isSelected":true,"description":"CNCS collects Federal Financial Reports (FFR). FFRs are collected electronically by the HHS Payment Management System for CNCS."},{"code":"performanceMonitoring","isSelected":true,"description":"CNCS and its grant recipients are required to practice risk-based monitoring, and routine field and desk-based oversight of all grant awards and expenditures. "}]</t>
  </si>
  <si>
    <t>{"isApplicable":true,"description":"CNCS grants are subject to audit by CNCS employees, the CNCS Inspector General, the Government Accountability Office, and auditors contracted by CNCS."}</t>
  </si>
  <si>
    <t>Grant recipients must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award._x000D_
_x000D_
Note that all individuals receiving a salary, living allowance, stipend, National Trust Education Award or similar compensation through a national service program funded by CNCS must first clear a National Service Criminal History Check and those check records must be maintained within grant records.</t>
  </si>
  <si>
    <t>95-2720-0-1-506;</t>
  </si>
  <si>
    <t>(Project Grants) FY 18 Estimate Not Available  FY 16$130,613,495.00; FY 17 est $128,804,807.00;</t>
  </si>
  <si>
    <t xml:space="preserve">Range may vary based on annual appropriations and population based formulas.  Range has been from $250,000 to $755,810 over the course of the program. </t>
  </si>
  <si>
    <t>Application Instructions. For detailed information contact the Headquarters Office.</t>
  </si>
  <si>
    <t>Jill Graham250 E Street, SW, Washington, DC 20525 Email:&lt; a href='mailto:jgraham@cns.gov'&gt;jgraham@cns.gov&lt;/a&gt;Phone: 2026066905;</t>
  </si>
  <si>
    <t>http://www.nationalservice.gov</t>
  </si>
  <si>
    <t xml:space="preserve">94.006 AmeriCorps; </t>
  </si>
  <si>
    <t>https://beta.sam.gov/fal/da9cdf52d06c1df75c76cbc1c2cb9cdd/view</t>
  </si>
  <si>
    <t>AmeriCorps</t>
  </si>
  <si>
    <t>AmeriCorps State and National</t>
  </si>
  <si>
    <t>{"list":[{"act":{"description":"Edward M. Kennedy Serve America Act"},"publicLaw":{"congressCode":"111","number":"13"},"USC":{"title":"42","section":"12501 note."},"authorizationTypes":{"USC":true,"act":true,"statute":false,"publicLaw":true,"executiveOrder":false},"usc":{"title":"42","section":"12501 note."}},{"act":{"description":"The National and Community Service Act of 1990, as amended"},"statute":{"page":"12501 et seq.","volume":"42"},"authorizationTypes":{"USC":false,"act":true,"statute":true,"publicLaw":false,"executiveOrder":false}}]}</t>
  </si>
  <si>
    <t>AmeriCorps grants are awarded to eligible organizations that identify an unmet need in their community that will be addressed by AmeriCorps members that the organization recruits, trains, and manages. An AmeriCorps member is an individual who is enrolled in an approved national service position and engages in community service. Members may receive a living allowance and other benefits while serving. Upon successful completion of their service, members receive an education award from the National Service Trust. _x000D_
_x000D_
AmeriCorps grant funding is distributed to Governor-appointed State Commissions and multi-state grantees. State Commissions award subgrants to organizations in their states, and the multi-state grantees work through operating sites in more than one state. These organizations recruit AmeriCorps members to respond to local needs.</t>
  </si>
  <si>
    <t>Use of assistance must be consistent with the funded approved grant application. See program’s Notice of Funding.</t>
  </si>
  <si>
    <t>Beneficiaries must be identified within application for assistance.</t>
  </si>
  <si>
    <t>{"description":"Various records and forms required for first time applicants, as well as a copy of the applicant's last audit, may be requested. First time applicants must certify financial systems. ","isApplicable":true}</t>
  </si>
  <si>
    <t>{"description":"See program’s Notice of Federal Funding and application instructions for information on other application procedures."}</t>
  </si>
  <si>
    <t>See program’s Notice of Federal Funding and application instructions for information on other award procedures.</t>
  </si>
  <si>
    <t>See program's Notice of Federal Funding.</t>
  </si>
  <si>
    <t>{"types":{"moe":false,"formula":true,"matching":true},"formula":{},"matching":{"requirementFlag":"voluntary","percent":"0","description":"Match is 24 percent for the first three-year funding period. Starting with year four, the match requirement gradually increases every year to 50 percent by year ten and beyond."}}</t>
  </si>
  <si>
    <t>{"awarded":"lump","description":"Assistance is usually awarded for project periods of three years; funding must be obligated during the award project period and liquidated by the end of the closeout period. ","awardedDescription":"Awards are funded in annual increments."}</t>
  </si>
  <si>
    <t>[{"code":"program","isSelected":false},{"code":"cash","isSelected":true,"description":"Cash management reports are required. CNCS uses the US HHS Payment Management System for payments and cash management reporting."},{"code":"progress","isSelected":true,"description":"Progress reporting requirements are described in the awarded grant terms and conditions or provisions. "},{"code":"expenditure","isSelected":true,"description":"CNCS collects Federal Financial Reports (FFRs). FFRs are collected electronically by the HHS Payment Management System for CNCS."},{"code":"performanceMonitoring","isSelected":true,"description":"CNCS and its grant recipients are required to practice risk-based monitoring and routine field and desk-based oversight of all grant awards and expenditures. "}]</t>
  </si>
  <si>
    <t>95-2728-1-6-000;</t>
  </si>
  <si>
    <t>(Project Grants) FY 18 Estimate Not Available  FY 17 est $228,723,609.00; FY 16$229,068,630.00;</t>
  </si>
  <si>
    <t>See Notice of Federal Funding.</t>
  </si>
  <si>
    <t>See the Notice of Federal Funding.</t>
  </si>
  <si>
    <t>{"flag":"appendix","description":"A list has been included in Appendix IV of the Catalog. State Commissions should also be contacted."}</t>
  </si>
  <si>
    <t>http://www.nationalservice.gov/programs/americorps/americorps-programs/americorps-state-and-national</t>
  </si>
  <si>
    <t>Fiscal Year2016: Most AmeriCorps grants are operational grants made on a standard cost reimbursement basis. Some of the CNCS grants or state subgrants are awarded for a fixed amount per full-time AmeriCorps member (with the amount of funds being contingent on how many members are enrolled and complete their terms of service). In addition, some AmeriCorps grantees or subgrantees receive Education Award Program (EAP) grants of a small fixed-amount for each member enrolled or no operational funding (CNCN provides only the Segal AmeriCorps Education Awards to AmeriCorps members who successfully complete their terms of service). Under each form of grant, organizations receive only a portion or none of the total funding needed to operate the program (which may include the member’s living allowance and other program costs). The organization must use other resources to cover the costs for operating the AmeriCorps program. A copy of submitted applications can be found on the website https://www.nationalservice.gov/about/open-government-initiative/transparency/results-grants-competition</t>
  </si>
  <si>
    <t>Proposal selection criteria are described in the program's Notice of Federal Funding.</t>
  </si>
  <si>
    <t>https://beta.sam.gov/fal/42a1c14d142ddfe4bd5c017f7c006f73/view</t>
  </si>
  <si>
    <t>Program Development and Innovation Grants</t>
  </si>
  <si>
    <t>Basic Innovative Grants</t>
  </si>
  <si>
    <t>{"list":[{"act":{"description":"The National and Community Service Act of 1990, as amended"},"publicLaw":{"congressCode":"110","number":"610"},"executiveOrder":{"description":"Public Law 101-610, Nov 16, 1990, Title 1, § 98, as added and amended by Public Law 103 -82, Title 1, § 104 (c), Title IV, § 405 (p) (2), Sept. 21, 1993, 107 Stat. 840, 922; Public Law 103 – 304, § 3 (a), (b) (6), Aug. 23, 1994, 108 Stat. 1566, 1568; Public Law 105 – 354, § 2 (b), Nov. 3, 1998, 112 Stat. 3244; Public Law 111-13, Title I, § 1802, Apr. 21, 2009, 123 Stat. 1552 ( Serve America Act – H.R. 1388)"},"authorizationTypes":{"act":true,"publicLaw":true,"executiveOrder":true}}]}</t>
  </si>
  <si>
    <t>Innovation grants support innovative demonstration service programs that build the ethic of service among Americans of all ages and backgrounds. These include the September 11th and Martin Luther King, Jr., Day of Service grants, and Disability Outreach grants. Additional programs may be added based upon legislation and appropriation.</t>
  </si>
  <si>
    <t>See program’s Notice of Federal Funding.</t>
  </si>
  <si>
    <t>{"description":"Various records and forms required for first time applicants, as well as a copy of the applicant's last audit, may be requested. First time applicants must certify financial systems.","isApplicable":true}</t>
  </si>
  <si>
    <t>See program’s Notice of Federal Funding and application instructions for information on award procedures.</t>
  </si>
  <si>
    <t>{"types":{"moe":false,"formula":false,"matching":true},"matching":{"requirementFlag":"voluntary","percent":"0","description":"Matching requirements will vary. Refer to individual program’s Notice of Federal Funding and application instructions."}}</t>
  </si>
  <si>
    <t>[{"code":"program","isSelected":false},{"code":"cash","isSelected":true,"description":"Cash management reports are required. CNCS uses the US HHS Payment Management System for payments and cash management reporting."},{"code":"progress","isSelected":true,"description":"Progress reporting requirements are described in the awarded grant terms and conditions or provisions."},{"code":"expenditure","isSelected":true,"description":"CNCS collects Federal Financial Reports (FFRs). FFRs are collected electronically by the HHS Payment Management System for CNCS."},{"code":"performanceMonitoring","isSelected":true,"description":"CNCS and its grant recipients are required to practice risk-based monitoring and routine field and desk-based oversight of all grant awards and expenditures."}]</t>
  </si>
  <si>
    <t>(Project Grants) FY 17 Estimate Not Available  FY 18 est $0.00; FY 19 est $0.00; FY 16 est $1,384,482.00; - There will be no future grants for this listing.</t>
  </si>
  <si>
    <t>See program’s Notice of Federal Funding for matching information.</t>
  </si>
  <si>
    <t>Jennifer Bastress Tahmasebi250 E St SW, Washington, DC 20525 Email:&lt; a href='mailto:jbastresstahmasebi@cns.gov'&gt;jbastresstahmasebi@cns.gov&lt;/a&gt;Phone: 2026066667;</t>
  </si>
  <si>
    <t xml:space="preserve">94.002 Retired and Senior Volunteer Program; 94.003 State Commissions; </t>
  </si>
  <si>
    <t>Proposal selection criteria are described in the program’s Notice of Federal Funding.</t>
  </si>
  <si>
    <t>https://beta.sam.gov/fal/315fb6b39aa6074035e1fe21e5c8c1fc/view</t>
  </si>
  <si>
    <t>Commission Investment Fund</t>
  </si>
  <si>
    <t>TTA Commission Investment Funds</t>
  </si>
  <si>
    <t>{"list":[{"act":{"description":"National and Community Service Act of 1990, as amended; Edward M. Kennedy Serve America Act"},"authorizationTypes":{"USC":false,"act":true,"statute":false,"publicLaw":false,"executiveOrder":false}}]}</t>
  </si>
  <si>
    <t>The Corporation for National and Community Service (CNCS) is seeking to expand the capacity (knowledge, skills, and resources) of State Service Commissions and Alternative Administrative Entities in priority performance areas through the Training and Technical Assistance (TTA) Commission Investment Funds. These funds support CNCS’s overall approach to help commissions implement their duties as required by the National and Community Service Act of 1990, as amended. With this grant program, CNCS is particularly interested in activities that will forge new collaborations and partnerships or develop new skills and knowledge to produce significant and demonstrable improvements within the one-year grant period. The Commission Investment Funds may be used to support: commission staffing and staff development in priority performance areas; training events; and collaborative activities.</t>
  </si>
  <si>
    <t>See program’s Notice of Funding Opportunity</t>
  </si>
  <si>
    <t xml:space="preserve">States will benefit. </t>
  </si>
  <si>
    <t>{"description":"See program’s Notice of Funding Opportunity and application instructions for information on other application procedures."}</t>
  </si>
  <si>
    <t>See program’s Notice of Funding Opportunity and application instructions for information on award procedures</t>
  </si>
  <si>
    <t>See program's Notice of Funding Opportunity</t>
  </si>
  <si>
    <t>{"awarded":"lump","description":"Assistance is usually awarded for project periods of three or more years; funding must be obligated during the award project period and liquidated by the end of the closeout period. "}</t>
  </si>
  <si>
    <t>[{"code":"program","isSelected":false},{"code":"cash","isSelected":true,"description":"Cash management reports are required. CNCS uses the US HHS Payment Management System for payments and cash management reporting."},{"code":"progress","isSelected":true,"description":"Progress reporting requirements are described in the awarded grant terms and conditions or provisions. "},{"code":"expenditure","isSelected":true,"description":"CNCS collects Federal Financial Reports (FFRs). FFRs are collected electronically by the HHS Payment Management System for CNCS."},{"code":"performanceMonitoring","isSelected":true,"description":"CNCS and its award recipients are required to practice risk-based monitoring and routine field and desk-based oversight of all project/grant awards and expenditures."}]</t>
  </si>
  <si>
    <t xml:space="preserve">Grant recipients must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award._x000D_
_x000D_
Note that all individuals receiving a salary, living allowance, stipend, National Trust Education Award or similar compensation through a national service program funded by CNCS must first clear a National Service Criminal History Check and those check records must be maintained within grant records._x000D_
</t>
  </si>
  <si>
    <t xml:space="preserve">(Project Grants (Discretionary)) FY 17 est $7,301,255.00; FY 16$5,784,993.00; FY 18 Estimate Not Available </t>
  </si>
  <si>
    <t xml:space="preserve">Range may vary based on annual appropriations and number of AmeriCorps members. Range has been from $90,090 to $159,261. </t>
  </si>
  <si>
    <t>Ruth Lampi250 E Street, SW, Washington, DC 20525 Email:&lt; a href='mailto:rlampi@cns.gov'&gt;rlampi@cns.gov&lt;/a&gt;Phone: 2026063915;</t>
  </si>
  <si>
    <t>Aug 30,2017</t>
  </si>
  <si>
    <t>https://beta.sam.gov/fal/018e2be09c820b4dea0d70b1bfcf4e00/view</t>
  </si>
  <si>
    <t>Training and Technical Assistance</t>
  </si>
  <si>
    <t>Regional Training Conferences</t>
  </si>
  <si>
    <t>{"list":[{"act":{"description":"The National and Community Service Act of 1990, as amended."},"USC":{"title":"42","section":"12501 et seq."},"authorizationTypes":{"USC":true,"act":true,"statute":false,"publicLaw":false,"executiveOrder":false},"usc":{"title":"42","section":"12501 et seq."}},{"act":{"description":"The Domestic Volunteer Service Act\r\nof 1973, as amended."},"USC":{"title":"42","section":"4950 et seq."},"authorizationTypes":{"USC":true,"act":true,"statute":false,"publicLaw":false,"executiveOrder":false},"usc":{"title":"42","section":"4950 et seq."}}]}</t>
  </si>
  <si>
    <t>To support the planning and delivery of regional training conferences that focus on strengthening and building the capacity of AmeriCorps programs and Senior Corps projects across the country.</t>
  </si>
  <si>
    <t>DISSEMINATION OF TECHNICAL INFORMATION;TRAINING</t>
  </si>
  <si>
    <t xml:space="preserve">Restrictions on use of funds are described in program’s Notice of Federal Funding and Application Instructions. Use of funds must be consistent with the funded application, and are subject to CNCS’s grants administration laws, regulations, and policies. Applications are limited to State Service Commissions (or approved alternative administrative entities) or partnerships/consortia of State Service Commissions. </t>
  </si>
  <si>
    <t xml:space="preserve">AmeriCorps State and National programs and Senior Corps projects, AmeriCorps Indian Tribes programs, AmeriCorps VISTA programs (especially multi-site projects), Social Innovation Fund recipients, Operation AmeriCorps grant recipients and AmeriCorps National Civilian Community Corps (NCCC) staff will benefit. </t>
  </si>
  <si>
    <t>{"description":"Contact CNCS for application procedures."}</t>
  </si>
  <si>
    <t>Cooperative Agreements and grants are awarded by CNCS. Pre-award negotiations are usually held.</t>
  </si>
  <si>
    <t>A time frame has not been established.</t>
  </si>
  <si>
    <t>{"awarded":"lump","description":"Assistance is usually awarded for project periods of one year; ","awardedDescription":"Competitive and formula-based awards are made at the beginning of the Federal Fiscal Year and may be amended throughout the year."}</t>
  </si>
  <si>
    <t>[{"code":"program","isSelected":false},{"code":"cash","isSelected":true,"description":"Cash management reports are required. CNCS uses the US HHS Payment Management System for payments and cash management reporting."},{"code":"progress","isSelected":true,"description":"Progress reporting requirements are described in the Notice of Federal Funding and awarded cooperative agreement terms and conditions or provisions. "},{"code":"expenditure","isSelected":true,"description":"CNCS collects Federal Financial Reports (FFRs). FFRs are collected electronically by the HHS Payment Management System for CNCS."},{"code":"performanceMonitoring","isSelected":true,"description":"CNCS utilizes a risk-based monitoring approach to identify risk and develops a monitoring plan based on the risk level of the grantee. "}]</t>
  </si>
  <si>
    <t>{"isApplicable":true,"description":"CNCS grants are subject to audit by CNCS employees, the CNCS Inspector General, the Government \r\nAccountability Office, and auditors contracted by CNCS.\r\n"}</t>
  </si>
  <si>
    <t>(Cooperative Agreements (Discretionary Grants)) FY 17 est $578,000.00; FY 18 est $0.00; FY 16 est $578,000.00; - No new grants will be made</t>
  </si>
  <si>
    <t>Range will vary as determined by the scope of the projects. CNCS will make awards in the range of $75,000 to $115,000.</t>
  </si>
  <si>
    <t>Contact CNCS for guidelines. Information on the regulations and guidelines is also contained in the Notice of Federal Funding.</t>
  </si>
  <si>
    <t>https://beta.sam.gov/fal/06e1c58aa7f25121d11f5535a66e0d8f/view</t>
  </si>
  <si>
    <t>Foster Grandparent Program</t>
  </si>
  <si>
    <t>FGP</t>
  </si>
  <si>
    <t>{"list":[{"act":{"description":"Domestic Volunteer Service Act of 1973, as amended."},"publicLaw":{"congressCode":"93","number":"113"},"statute":{"volume":""},"USC":{"title":"42","section":"5011"},"authorizationTypes":{"USC":true,"act":true,"publicLaw":true},"usc":{"title":"42","section":"5011"}}]}</t>
  </si>
  <si>
    <t xml:space="preserve">The Foster Grandparent Program (FGP) provides grants to qualified agencies and organizations for the dual purpose of engaging persons 55 years of age or older, with limited incomes, in volunteer service to meet critical community needs; and to provide a high quality volunteer experience that will enrich the lives of the volunteers. Program funds are used to support Foster Grandparents in providing supportive, person to person service to children with exceptional or special needs or in circumstances identified as limiting their academic, social, or emotional development. </t>
  </si>
  <si>
    <t xml:space="preserve">See the program's Notice of Funding Availability/Opportunity. </t>
  </si>
  <si>
    <t>Foster Grandparents must be: 55 years of age or older, with an income of up to 200 percent of poverty, based on the Department of Health and Human Services Poverty Guidelines, and interested in serving infants, children, and youth with special or exceptional needs. (However, individuals who are not income eligible may serve as non-stipended volunteers under certain conditions.) Foster Grandparents must be physically, mentally, and emotionally capable and willing to serve selected infants, children or youth on a person-to-person basis. See the program's Notice of Funding Availability/Opportunity for additional information.</t>
  </si>
  <si>
    <t>{"description":"Various records and forms required for first time applicants, as well as a copy of the applicant's last audit, may be requested. First time applicants must certify financial systems. Please see the program's Notice of Funding Availability/Opportunity.","isApplicable":true}</t>
  </si>
  <si>
    <t>{"description":"See program's Notice of Funding Availability/Opportunity and application instruction for information on award procedures.","isApplicable":true}</t>
  </si>
  <si>
    <t xml:space="preserve">See program’s Notice of Funding Availability/Opportunity and application instructions for information on award procedures. </t>
  </si>
  <si>
    <t>See the program’s Notice of Funding Availability/Opportunity.</t>
  </si>
  <si>
    <t>See the program's Invitation to Apply.</t>
  </si>
  <si>
    <t>{"types":{"moe":false,"formula":false,"matching":true},"formula":{"title":"","chapter":"","part":"","subPart":"","publicLaw":"","description":""},"matching":{"requirementFlag":"mandatory","percent":"10","description":"The FGP sponsor is required to match funds for their projects in part through local, non-federal contributions. The required local contribution is at least 10 percent of the total project budget. The local contribution portion should be reflected in the Budget Section of the application. The non-federal share can be cash on in-kind matching funds."},"moe":{"description":""}}</t>
  </si>
  <si>
    <t>[{"code":"program","isSelected":false,"description":""},{"code":"cash","isSelected":true,"description":"Cash management reports are required. The Corporation for National and Community Service uses the US HHS Payment Management System for payments and cash management reporting. "},{"code":"progress","isSelected":true,"description":"Progress reporting requirements are described in the awarded grant terms and conditions or provisions."},{"code":"expenditure","isSelected":true,"description":"The Corporation for National and Community Service collects Federal Financial Reports (FFR). FFRs are collected electronically by the HHS Payment Management System for the Corporation for National and Community Service."},{"code":"performanceMonitoring","isSelected":true,"description":"The Corporation for National and Community Service and its grant recipients are required to practice risk-based monitoring and routine field and desk-based oversight of all grant awards and expenditures. "}]</t>
  </si>
  <si>
    <t xml:space="preserve">(Project Grants (Discretionary)) FY 17$100,953,000.00; FY 18 est $99,093,000.00; FY 19 Estimate Not Available  FY 16$102,534,738.00; - </t>
  </si>
  <si>
    <t>The range of financial assistance is from $0 to $1,917,775._x000D_
The average of financial assistance is $310,711.</t>
  </si>
  <si>
    <t>{"list":[{"fiscalYear":2016,"description":"The Corporation for National and Community Service (CNCS) awarded a little over $1.7 million in Senior Corps FGP funding to connect FGP volunteers with opportunities to provide one-on-one mentoring, nurturing, and support to children and young people with special or exceptional needs, or who are at an academic, social, or financial disadvantage. \r\n\r\nThere were 16 funding opportunities (geographic service areas) open for the 2017 FGP Replacement Sponsor Competition. Seventeen applications were reviewed. A total of 8 applications were awarded for funding. \r\n\r\nIn FY 2016, the entire FGP portfolio had more than 25,000 Senior Corps FGP volunteers serving 21 million hours across 319 federally-funded FGP projects."},{"fiscalYear":2017,"description":"The Corporation for National and Community Service (CNCS) awarded $4.4 million for the 2017 FGP Replacement Sponsor Competition for 20 grants. The awards varied, as determined by the scope of the FGP project."},{"fiscalYear":2018,"description":"No Current Data Available"}],"isApplicable":true}</t>
  </si>
  <si>
    <t>Tamika BectonCorporation for National and Community Service_x000D_
Senior Corps - FGP _x000D_
250 E Street, SW, Washington, DC 20525 Email:&lt; a href='mailto:tbecton@cns.gov'&gt;tbecton@cns.gov&lt;/a&gt;Phone: 202-606-5000;</t>
  </si>
  <si>
    <t>http://www.nationalservice.gov/programs/senior-corps/foster-grandparents</t>
  </si>
  <si>
    <t xml:space="preserve">94.017 Senior Demonstration Program; 94.002 Retired and Senior Volunteer Program; 94.016 Senior Companion Program; </t>
  </si>
  <si>
    <t>Proposal selection criteria are described in the program’s Notice of Funding Availability/Opportunity or Invitation to Apply.</t>
  </si>
  <si>
    <t>https://beta.sam.gov/fal/c22112e5e9544f55bac8130b24a64405/view</t>
  </si>
  <si>
    <t>September 11th National Day of Service and Remembrance Grants</t>
  </si>
  <si>
    <t>September 11th Grants</t>
  </si>
  <si>
    <t>{"list":[{"act":{"description":"The National and Community Service Act of 1990"},"publicLaw":{"congressCode":"101","number":"610"},"statute":{"page":"3127","volume":"104"},"USC":{"title":"42","section":"12653(k)"},"authorizationTypes":{"USC":true,"act":true,"statute":true,"publicLaw":true,"executiveOrder":false},"usc":{"title":"42","section":"12653(k)"}}]}</t>
  </si>
  <si>
    <t xml:space="preserve">The purpose of the September 11th National Day of Service and Remembrance grant funding is to mobilize more Americans to engage in service activities that meet vital community needs and honor the sacrifice of those who lost their lives on September 11, 2001, or who rose in service as a result of that tragedy.   </t>
  </si>
  <si>
    <t>See program's Notice of Funding Opportunity.</t>
  </si>
  <si>
    <t>{"description":"See program’s Notice of Funding Opportunity and application instructions for information on other application procedures. "}</t>
  </si>
  <si>
    <t xml:space="preserve">See program’s Notice of Funding Opportunity and application instructions for information on award procedures. </t>
  </si>
  <si>
    <t>{"types":{"moe":false,"formula":false,"matching":true},"matching":{"requirementFlag":"voluntary","percent":"25","description":"See program’s Notice of Funding Opportunity for matching information. "}}</t>
  </si>
  <si>
    <t>[{"code":"program","isSelected":false},{"code":"cash","isSelected":true,"description":"Cash management reports are required. CNCS uses the US HHS Payment Management System for payments and cash management reporting."},{"code":"progress","isSelected":true,"description":"Progress reporting requirements are described in the awarded grant terms and conditions or provisions. "},{"code":"expenditure","isSelected":true,"description":"CNCS electronically collects Federal Financial Reports (FFRs) in the eGrants system. Separately, quarterly cash reports are electronically collected by the HHS Payment Management System."},{"code":"performanceMonitoring","isSelected":true,"description":"CNCS and its award recipients are required to practice risk-based monitoring and routine field and desk-based oversight of all project/grant awards and expenditures."}]</t>
  </si>
  <si>
    <t xml:space="preserve">Grant recipients must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award._x000D_
_x000D_
Note that all individuals receiving a salary, living allowance, stipend, National Trust Education Award or similar compensation through a national service program funded by CNCS must first clear a National Service Criminal History Check and those check records must be maintained within grant records._x000D_
_x000D_
</t>
  </si>
  <si>
    <t xml:space="preserve">(Project Grants) FY 16 est $648,000.00; FY 17 est $463,934.00; FY 18 Estimate Not Available </t>
  </si>
  <si>
    <t xml:space="preserve">See program’s Notice of Funding Opportunity for matching information. </t>
  </si>
  <si>
    <t>{"list":[{"fiscalYear":2016,"description":"In 2016, September 11th Day of Service and Remembrance grantees held 47 service events across the country engaging over 35,000 volunteers in day of service activities."}],"isApplicable":true}</t>
  </si>
  <si>
    <t>{"flag":"appendix","description":"CNCS maintains state offices in most States. Refer to the CNCS website for address and contact information: http://go.usa.gov/xKzCC "}</t>
  </si>
  <si>
    <t>Patricia Stengel250 E St SW, Washington, DC 20525 Email:&lt; a href='mailto:pstengel@cns.gov'&gt;pstengel@cns.gov&lt;/a&gt;Phone: 2026066745;</t>
  </si>
  <si>
    <t>http://www.nationalservice.gov/911day</t>
  </si>
  <si>
    <t>Fiscal Year2016: Please see the transparency section of www.nationalservice.gov for examples of funded projects.</t>
  </si>
  <si>
    <t xml:space="preserve">Proposal selection criteria are described in the program’s Notice of Funding Opportunity. </t>
  </si>
  <si>
    <t>Nov 11,2016</t>
  </si>
  <si>
    <t>https://beta.sam.gov/fal/58604371938432f79874d0ade6b26806/view</t>
  </si>
  <si>
    <t>Volunteers in Service to America</t>
  </si>
  <si>
    <t>AmeriCorps VISTA, VISTA, or Volunteers In Service To America</t>
  </si>
  <si>
    <t>{"list":[{"act":{"description":"Domestic Volunteer Service Act of 1973, as amended"},"publicLaw":{"congressCode":"93","number":"113"},"statute":{"page":"394","volume":"87"},"USC":{"title":"42","section":"4951-49600"},"authorizationTypes":{"USC":true,"act":true,"statute":true,"publicLaw":true},"usc":{"title":"42","section":"4951-49600"}}]}</t>
  </si>
  <si>
    <t>AmeriCorps VISTA is the national service program of the Corporation for National and Community Service (CNCS) designed specifically to fight poverty. VISTA supports efforts to alleviate poverty by engaging individuals, 18 years and older, from all walks of life, in a year of full-time service with a sponsoring organization (sponsor) to create or expand programs designed to bring individuals and communities out of poverty.</t>
  </si>
  <si>
    <t>The proposed project must have a clear anti-poverty focus, include the involvement of the low-income community, and the activities must lead towards sustainability of the project. The activities of the VISTA members may not supplant staff or current volunteers. See program's Notice of Federal Funding for more information.</t>
  </si>
  <si>
    <t>VISTA activities must benefit low-income persons and communities by building the capacity of the sponsoring organization to find permanent solutions to poverty. _x000D_
_x000D_
VISTAs live and serve in some of our nation’s poorest areas. They receive a modest living allowance and other benefits during their service. After successfully completing a term of service, VISTAs and Summer Associates may receive a Segal AmeriCorps Education Award, which can be used to pay for college or student loans, or an end-of-service cash stipend. Sponsors may contribute to the cost of a VISTA through "cost share," but are under no obligation to do so.</t>
  </si>
  <si>
    <t>{"description":"Various records and forms required for first time applicants, as well as a copy of the applicant's last audit, may be requested. First time applicants must certify financial systems. Continuing sponsors may be asked to update initial documentation.","isApplicable":true}</t>
  </si>
  <si>
    <t>{"environmentalImpact":{"reports":[{"isSelected":true,"reportCode":"ExecutiveOrder12372"}]},"description":"https://www.whitehouse.gov/wp-content/uploads/2017/11/Intergovernmental_-Review-_SPOC_01_2018_OFFM.pdf"}</t>
  </si>
  <si>
    <t>{"description":"See program's Notice of Funding Opportunity and application instructions for information on other application procedures."}</t>
  </si>
  <si>
    <t>See program's Notice of Funding Opportunity and application instructions for information on other application procedures.</t>
  </si>
  <si>
    <t>No formal appeals for denial of initial project application; however, regulations provide for hearings on terminations and suspensions, and opportunity to show cause in cases of denial of refunding.</t>
  </si>
  <si>
    <t>Renewal applications are required annually at least 120 days prior to the end of the project period. Renewals are subject to the same review procedures as new projects.</t>
  </si>
  <si>
    <t>{"awarded":"other","description":"Assistance is awarded for approximately one year at a time, up to an average of 3-4 years total. Note that, with certain small exceptions, the VISTA program does not grant financial resources to organizations, but rather provides the resource through the placement of a VISTA member.","awardedDescription":"VISTA slots are awarded upfront but placement of actual VISTA members may occur throughout the year."}</t>
  </si>
  <si>
    <t>[{"code":"program","isSelected":false,"description":""},{"code":"cash","isSelected":true,"description":"In the case of VISTA projects that receive cash grants, cash management reports are required. CNCS uses the US HHS Payment Management System for payments and cash management reporting."},{"code":"progress","isSelected":true,"description":"Progress reporting requirements are described in the Memorandum of Agreement and reporting forms."},{"code":"expenditure","isSelected":true,"description":"In the case of VISTA projects that receive cash grants, Federal Financial Reports are required as specified in the grant award provisions."},{"code":"performanceMonitoring","isSelected":true,"description":"CNCS and its VISTA sponsors are required to practice risk-based monitoring and routine field and desk-based oversight of all project/grant awards and expenditures."}]</t>
  </si>
  <si>
    <t>{"isApplicable":true,"description":"Audits are required only for those projects receiving cash grants. CNCS grants are subject to audit by CNCS employees, the CNCS Inspector General, the Government Accountability Office, and auditors contracted by CNCS."}</t>
  </si>
  <si>
    <t>Sponsors are expected to maintain records pertaining to volunteer assignments and training activities for 3 years after the end of the project year. Grant recipients must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award._x000D_
_x000D_
Note that all individuals receiving a salary, living allowance, stipend, National Trust Education Award or similar compensation through a national service program funded by CNCS must first clear a National Service Criminal History Check and those check records must be maintained within grant records.</t>
  </si>
  <si>
    <t xml:space="preserve">(Provision of Specialized Services) FY 17$92,364,000.00; FY 18 est $92,364,000.00; FY 19 est $92,364,000.00; FY 16 est $92,364,000.00; - </t>
  </si>
  <si>
    <t>See program’s Notice of Funding Opportunity for information.</t>
  </si>
  <si>
    <t>{"list":[{"fiscalYear":2016,"description":"7800 8051"},{"fiscalYear":2017,"description":"In FY 2017, 893 AmeriCorps VISTA projects were supported and over 8400 AmeriCorps VISTA members were placed throughout the U.S. Those VISTAs generated over $206M in cash and in-kind resources for anti-poverty projects."},{"fiscalYear":2018,"description":"In the first half of FY 2018, 333 AmeriCorps VISTA projects were awarded."}],"isApplicable":true}</t>
  </si>
  <si>
    <t xml:space="preserve">45 CFR 1201;  “Is VISTA Right for Your Organization?” (http://www.nationalservice.gov/sites/default/files/page/SponsorGuide.pdf); VISTA Member Handbook;  Publications:  “Overcoming Poverty, Building Capacity” (http://www.nationalservice.gov/sites/default/files/documents/08_1210_ac_vista_report.pdf); VISTA 101 (https://www.vistacampus.gov/resources/vista-101-understanding-vista-0)  _x000D_
</t>
  </si>
  <si>
    <t>{"flag":"appendix","description":"CNCS maintains offices in most States. Refer to the CNCS website for address and contact information: https://www.nationalservice.gov/about/contact-us/state-offices."}</t>
  </si>
  <si>
    <t>Kelly L. Daly,250 E Street SW, Washington, DC 20525 Email:&lt; a href='mailto:VISTA@americorps.gov'&gt;VISTA@americorps.gov&lt;/a&gt;Phone: (202) 606-6849;Stephanie Wrightsman250 E Street SW, Washington, DC 20525 Email:&lt; a href='mailto:vista@americorps.gov'&gt;vista@americorps.gov&lt;/a&gt;Phone: 202-606-6943;</t>
  </si>
  <si>
    <t>http://www.nationalservice.gov/programs/americorps/americorps-vista</t>
  </si>
  <si>
    <t>All of the following elements must be found in the applicant's proposal for new or renewal projects. The project must: (1) be poverty oriented in scope and comply with the provisions of the Domestic Volunteer Service Act of 1973 applicable to VISTA and all published regulations and Corporation for National Service policies; (2) show that the project goals, objectives and Volunteer tasks are attainable within the time frame during which the Volunteers will be serving on the project and will produce a measurable result; (3) must recruit and involve low-income community residents in the planning, development and implementation of the VISTA project; (4) provide for frequent and effective supervision of the Volunteers; (5) identify resources needed and make them available for Volunteers to perform their tasks; and (6) have the management capability to carry out the project.</t>
  </si>
  <si>
    <t>https://beta.sam.gov/fal/5ef3489d13a341859eb541615e6b0338/view</t>
  </si>
  <si>
    <t>Martin Luther King Jr Day of Service Grants</t>
  </si>
  <si>
    <t>MLK Grants</t>
  </si>
  <si>
    <t>{"list":[{"act":{"description":"The National and Community Service Act of 1990"},"publicLaw":{"congressCode":"101","number":"610"},"statute":{"page":"3127","volume":"104"},"USC":{"title":"42","section":"12653(i)"},"authorizationTypes":{"USC":true,"act":true,"statute":true,"publicLaw":true,"executiveOrder":false},"usc":{"title":"42","section":"12653(i)"}}]}</t>
  </si>
  <si>
    <t xml:space="preserve">The purpose of the Martin Luther King Jr. Day of Service grant funding is to mobilize more Americans to observe the Martin Luther King Jr. federal holiday as a day of service in communities, to encourage those who serve on this holiday to make a long-term commitment to community service, and to bring people together to focus on service to others.   </t>
  </si>
  <si>
    <t>{"types":{"moe":false,"formula":false,"matching":true},"matching":{"requirementFlag":"voluntary","percent":"70","description":"See program’s Notice of Funding Opportunity for matching information. "}}</t>
  </si>
  <si>
    <t xml:space="preserve">(Project Grants) FY 16 est $750,000.00; FY 18 Estimate Not Available  FY 17 est $506,649.00; - See program’s Notice of Funding Opportunity for matching information. </t>
  </si>
  <si>
    <t>{"list":[{"fiscalYear":2016,"description":"Using fiscal year 2016 funds, Martin Luther King Jr Day of Service grantees implemented 58 day of service events across the country engaging over 185,000 volunteers in service."}],"isApplicable":true}</t>
  </si>
  <si>
    <t>{"flag":"appendix","description":"CNCS maintains state offices in most States. Refer to the CNCS website for address and contact information: http://go.usa.gov/xKzCC"}</t>
  </si>
  <si>
    <t>http://www.nationalservice.gov/mlkday</t>
  </si>
  <si>
    <t>Fiscal Year2017: See the transparency section of www.nationalservice.gov for examples of previously funded projects.</t>
  </si>
  <si>
    <t>https://beta.sam.gov/fal/bfca16ea5de749db47737831ce7cbb69/view</t>
  </si>
  <si>
    <t>Senior Companion Program</t>
  </si>
  <si>
    <t>SCP</t>
  </si>
  <si>
    <t>{"list":[{"act":{"description":"Domestic Volunteer Service Act of 1973, as amended"},"publicLaw":{"congressCode":"93","number":"113"},"USC":{"title":"42","section":"5011"},"authorizationTypes":{"USC":true,"act":true,"publicLaw":true},"usc":{"title":"42","section":"5011"}}]}</t>
  </si>
  <si>
    <t>The Senior Companion Program (SCP) provides grants to qualified agencies and organizations for the dual purpose of engaging persons 55 and older, particularly those with limited incomes, in volunteer service to meet critical community needs; and to provide a high quality experience that will enrich the lives of the volunteers. Program funds are used to support Senior Companions in providing supportive, individualized services to help adults with special needs maintain their dignity and independence.</t>
  </si>
  <si>
    <t xml:space="preserve">Senior Companions must be: 55 years of age or older, with an income of up to 200 percent of poverty, based on the Department of Health and Human Services Poverty Guidelines; interested in serving special-needs adults, especially the frail elderly, and must be physically, mentally and emotionally capable, and willing to serve on a person-to-person basis. However, non-income eligible individuals may serve as non-stipended volunteers under certain conditions. </t>
  </si>
  <si>
    <t>{"description":"Various record and forms required for first time applicants, as well as a copy of the applicant's last audit, may be requested. First time applicants must certify financial systems. Please see the program's Notice of Funding Availability/Opportunity.","isApplicable":true}</t>
  </si>
  <si>
    <t>See program’s Notice of Federal Availability/Opportunity and application instructions for information on award procedures.</t>
  </si>
  <si>
    <t xml:space="preserve">No formal appeals for denial of initial grant application, but regulations provide for hearings on terminations and suspensions, and opportunity to show cause in cases of denial of refunding. See program's Notice of Funding Availability/Opportunity. </t>
  </si>
  <si>
    <t>See the program’s Invitation to Apply.</t>
  </si>
  <si>
    <t>{"types":{"moe":false,"formula":false,"matching":true},"matching":{"requirementFlag":"voluntary","percent":"10","description":"The SCP sponsor is required to match funds for their projects in part through local, non-federal contributions. The required local contribution is at least 10 percent of the total project budget. The local contribution portion should be reflected in the Budget Section of the application. The non-federal share can be cash on in-kind matching funds. "}}</t>
  </si>
  <si>
    <t>{"awarded":"lump","description":"Assistance is usually awarded for project periods of three of more years; funding must be obligated during the award project period and liquidated by the end of the closeout period. "}</t>
  </si>
  <si>
    <t>[{"code":"program","isSelected":false},{"code":"cash","isSelected":true,"description":"Cash management reports are required. The Corporation for National and Community Service uses the US HHS Payment Management System for payments and cash management reporting. "},{"code":"progress","isSelected":true,"description":"Progress reporting requirements are described in the awarded grant terms and conditions or provisions. "},{"code":"expenditure","isSelected":true,"description":"The Corporation for National and Community Service collects Federal Financial Reports (FFR). FFRs are collected electronically by the HHS Payment Management System for the Corporation for National and Community Service."},{"code":"performanceMonitoring","isSelected":true,"description":"The Corporation for National and Community Service and its grant recipients are required to practice risk-based monitoring and routine field and desk-based oversight of all grant awards and expenditures."}]</t>
  </si>
  <si>
    <t>95-2728-0-1-506;</t>
  </si>
  <si>
    <t xml:space="preserve">(Project Grants) FY 17$42,277,000.00; FY 18 est $41,692,000.00; FY 19 Estimate Not Available  FY 16$43,710,959.00; - </t>
  </si>
  <si>
    <t>The range of financial assistance is from $0 to $779,169._x000D_
The average of financial assistance is $228,258.</t>
  </si>
  <si>
    <t>{"list":[{"fiscalYear":2016,"description":"The Corporation for National and Community Service (CNCS) awarded $713,000 in Senior Corps SCP funding to engage older adults to provide companionship and support to other adults in need of extra assistance to remain at home or in the community for as long as possible.\r\n\r\nThere were 5 funding opportunities (geographic service areas) open for the 2017 SCP Replacement Sponsor Competition. Three applications were reviewed. All 3 applications were awarded for funding.\r\n\r\nIn FY 2016, the entire SCP portfolio had more than 12,190 SCP volunteers serving 7 million hours across 180 federally-funded SCP projects."},{"fiscalYear":2017,"description":"The Corporation for National and Community Service (CNCS) awarded one grant for $156,000 in the 2017 SCP Replacement Sponsor Competition."},{"fiscalYear":2018,"description":"No Current Data Available"}],"isApplicable":true}</t>
  </si>
  <si>
    <t>Tamika BectonCorporation for National and Community Service_x000D_
Senior Corps - SCP _x000D_
250 E Street, SW, Washington, DC 20525 Email:&lt; a href='mailto:tbecton@cns.gov'&gt;tbecton@cns.gov&lt;/a&gt;Phone: 202-606-5000;</t>
  </si>
  <si>
    <t>http://www.nationalservice.gov/programs/senior-corps/senior-companions</t>
  </si>
  <si>
    <t xml:space="preserve">94.017 Senior Demonstration Program; 94.002 Retired and Senior Volunteer Program; 94.011 Foster Grandparent Program; </t>
  </si>
  <si>
    <t>https://beta.sam.gov/fal/c8d1a23148a24e04b44fd4b17da21ac7/view</t>
  </si>
  <si>
    <t>Senior Demonstration Program</t>
  </si>
  <si>
    <t>SDP</t>
  </si>
  <si>
    <t>{"list":[{"act":{"description":"Domestic Volunteer Service Act of 1973, as amended."},"publicLaw":{"congressCode":"93","number":"113"},"USC":{"title":"42","section":"5028-5028(a)"},"authorizationTypes":{"USC":true,"act":true,"statute":false,"publicLaw":true,"executiveOrder":false},"usc":{"title":"42","section":"5028-5028(a)"}}]}</t>
  </si>
  <si>
    <t xml:space="preserve">To provide grants to qualified agencies for the purpose of conducting innovative activities involving older Americans as volunteers. </t>
  </si>
  <si>
    <t>See program’s Notice of Federal Funding or Invitation to Apply.</t>
  </si>
  <si>
    <t>Persons age 55 and older who are willing to volunteer by serving in a diverse range of activities that meet specific community needs. See the program's Notice of Federal Funding/Opportunity for additional information.</t>
  </si>
  <si>
    <t>{"description":"Various records and forms required for first time applicants, as well as a copy of the applicant's last audit, may be requested. First time applicants must certify financial systems. Please see the program's Notice of Funding Availability/Opportunity. ","isApplicable":true}</t>
  </si>
  <si>
    <t>{"description":"See program's Notice of Funding Availability/Opportunity and application instructions on award procedures."}</t>
  </si>
  <si>
    <t>Applications are reviewed by the applicable CNCS State Office, which then submits a recommendation for approval or disapproval to the Director of the Senior Corps.</t>
  </si>
  <si>
    <t>No formal appeals for denial of initial grant application, but regulations provide for hearing on terminations and suspensions, and opportunity to show cause in cases of denial of refunding. See program's Notice of Funding Availability/opportunity.</t>
  </si>
  <si>
    <t>Grants entirely funded from non-federal sources may be renewed, subject to satisfactory performance.</t>
  </si>
  <si>
    <t>{"awarded":"other","description":"Assistance is usually awarded for project periods of one to three years.","awardedDescription":"Federal funds, when available, are drawn down under the HHS Payment Management System, based on cash needs."}</t>
  </si>
  <si>
    <t>[{"code":"program","isSelected":false},{"code":"cash","isSelected":true,"description":"Cash management reports are required. The Corporation for National and Community Service uses the US HHS Payment Management System for payments and cash management reporting."},{"code":"progress","isSelected":true,"description":"Progress reporting requirements are described in the awarded grant terms and conditions or provisions."},{"code":"expenditure","isSelected":false},{"code":"performanceMonitoring","isSelected":true,"description":"The Corporation for National and Community Service and its grant recipients are required to practice risk-based monitoring and routine field and desk-based oversight of all grant awards and expenditures."}]</t>
  </si>
  <si>
    <t>Grant recipients must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t>
  </si>
  <si>
    <t>(Project Grants (Discretionary)) FY 17$0.00; FY 18 est $0.00; FY 19 Estimate Not Available  FY 16$0.00; - Obligations reported are shown as zero per year because only non-federal funds donated to CNCS are used to fund this program.</t>
  </si>
  <si>
    <t>The range and average are not applicable to this program.</t>
  </si>
  <si>
    <t xml:space="preserve">Senior Corps Grant Application (OMB Control No. 3045-0035). When federal funds are available for this program, specific guidelines will be developed. </t>
  </si>
  <si>
    <t>Tamika L. BectonCorporation for National and Community Service_x000D_
Senior Demonstration Program_x000D_
250 E Street, SW, Washington, DC 20525 Email:&lt; a href='mailto:tbecton@cns.gov'&gt;tbecton@cns.gov&lt;/a&gt;Phone: 2026065000;</t>
  </si>
  <si>
    <t>http://www.seniorcorps.gov</t>
  </si>
  <si>
    <t xml:space="preserve">94.002 Retired and Senior Volunteer Program; 94.011 Foster Grandparent Program; 94.016 Senior Companion Program; </t>
  </si>
  <si>
    <t>Selection criteria for federally funded programs are developed in cooperation with the funding agency, and may vary widely.</t>
  </si>
  <si>
    <t>Dec 13,2009</t>
  </si>
  <si>
    <t>https://beta.sam.gov/fal/c54af5b0593d44a896d10c84849ac540/view</t>
  </si>
  <si>
    <t>Social Innovation Fund</t>
  </si>
  <si>
    <t>Social Innovation Fund (SIF)</t>
  </si>
  <si>
    <t>{"list":[{"act":{"description":"National and Community Service Act of 1990, as amended"},"publicLaw":{"congressCode":"101","number":"610"},"USC":{"title":"42","section":"12653k"},"authorizationTypes":{"USC":true,"act":true,"statute":false,"publicLaw":true,"executiveOrder":false},"usc":{"title":"42","section":"12653k"}},{"act":{"description":"Federal Grant and Cooperative Agreement Act"},"USC":{"title":"31","section":"6301-6308"},"authorizationTypes":{"USC":true,"act":true,"statute":false,"publicLaw":false,"executiveOrder":false},"usc":{"title":"31","section":"6301-6308"}}]}</t>
  </si>
  <si>
    <t>To grow the impact of innovative community-based solutions that have compelling evidence of improving the lives of people in low-income communities throughout the United States. Direct resources toward increasing the evidence-base-capacity and scale of the organizations SIF funds in order to improve the lives of people served by those organizations.  _x000D_
_x000D_
The Corporation for National and Community Service (CNCS) defines “social innovation” as the development of a potentially transformative practice or approach to meeting critical social needs. By investing in social innovation as a driver of results and accountability, the federal government will play a central role in accelerating the spread of promising solutions to address our most pressing national and local challenges._x000D_
_x000D_
SIF awards are focused on improving measurable outcomes in the following priority areas:_x000D_
•   Economic Opportunity – Increasing the economic opportunities and financial stability for economically disadvantaged individuals and families_x000D_
•   Youth Development – Preparing America’s children and youth for success in school, active citizenship, productive work, and healthy and safe lives, including crime reduction initiatives focused on juvenile delinquency and victimization prevention and response_x000D_
•   Healthy Futures – Improving health outcomes, promoting healthy lifestyles and decreasing health disparities that disproportionately affect low-income communities._x000D_
_x000D_
SIF competitively selects experienced grant-making institutions (recipients) to do the critical work of identifying promising solutions to community problems and selecting high-performing nonprofit community organizations (subrecipients) on a competitive basis.  To be awarded funding, intermediaries must demonstrate:_x000D_
•they have advanced beyond the beginning stages, are showing signs of effectiveness and have the potential for greater scale (larger programmatic and scaling dollars are awarded to programs that show higher levels of evidence and have the potential for greater impact); also must have at least preliminary evidence of effectiveness and then undergo rigorous, independent, formal evaluations_x000D_
•a track record of using rigorous evidence to select, invest in, and monitor the growth and progression of their grantees_x000D_
•expertise and demonstrated impact in the proposed issue area(s) of focus_x000D_
•depth and breadth of relationships with stakeholders in the issue area or region of focus.  _x000D_
_x000D_
The SIF will also attract and leverage private donors to match federal dollars, bringing new resources to support promising organizations. The statute requires both the SIF intermediaries and their subgrantees to match their grants dollar-for-dollar, in cash, with non-federal funding.</t>
  </si>
  <si>
    <t>{"description":"SIF recipients are required to raise match funds equal to the grant they receive. The match must be in cash from non-federal sources. At the time of application, the SIF applicants must demonstrate the ability to meet 50 percent of their first year cash match requirement. Subrecipients also will be required to match 100 percent of the grant they receive from the recipient in cash from non-federal sources.  A signed match documentation letter, either in digital or physical form, to be sent to the program on or before the application deadline. Please see the Notice of Funding Opportunity for more detailed information.","isApplicable":true}</t>
  </si>
  <si>
    <t>{"description":"See program's Notice of Funding Opportunity for additional information on the application procedures."}</t>
  </si>
  <si>
    <t>See program's Notice of Funding Opportunity for additional information on the award procedure.</t>
  </si>
  <si>
    <t>See program's Notice of Funding Opportunity for additional information on the approval process.</t>
  </si>
  <si>
    <t>This is a grant and cooperative agreement program with up to 5 year awards.</t>
  </si>
  <si>
    <t>{"types":{"moe":false,"formula":false,"matching":true},"matching":{"requirementFlag":"voluntary","percent":"100","description":"All grants to intermediaries and subsequent subgrants to subgrantees must be matched 1:1 (100%) by the recipient of the grant or subgrant using non-federal, unrestricted cash. Please see the Notice of Funding Opportunity for additional information on match requirements."}}</t>
  </si>
  <si>
    <t>{"awarded":"other","description":"The SIF awards are made to intermediaries for up to periods of 5 years, but funded annually. If a grantee is awarded $5 million in an upcoming competition, then that amount will be awarded for the first year of the overall grant period. Grantees will be eligible for further annual funding contingent on the availability of appropriations, compliance with grant conditions (including having secured cash matching funds), and satisfactory performance. Subsequent years of funding for the same program are funding via continuation, rather than competitive, grants.","awardedDescription":"Annual award for a period of up to 5 years."}</t>
  </si>
  <si>
    <t>[{"code":"program","isSelected":true,"description":"Performance Progress Reports and Federal Financial Reports. Please see the Notice of Federal Funding for additional information on program reports."},{"code":"cash","isSelected":true,"description":"Cash management reports are required. CNCS uses the US HHS Payment Management System for payments and cash management reporting."},{"code":"progress","isSelected":true,"description":"CNCS electronically collects Federal Financial Reports (FFRs) in the eGrants system. Separately, quarterly cash reports are electronically collected by the HHS Payment Management System."},{"code":"expenditure","isSelected":true,"description":"Federal Financial Reports are required as specified in the grant award provisions."},{"code":"performanceMonitoring","isSelected":true,"description":"See program's Notice of Funding Opportunity."}]</t>
  </si>
  <si>
    <t>Grant recipients must maintain all grant financial and program records for a period of three years from the date of submission of the final Federal Financial Report for the award.</t>
  </si>
  <si>
    <t xml:space="preserve">(Direct Payments for Specified Use (Cooperative Agreements)) FY 17$0.00; FY 18 est $0.00; FY 19 est $0.00; FY 16$40,000,000.00; - No new grants will be made. </t>
  </si>
  <si>
    <t>See program's Notice of Funding Opportunity for additional information related to literature.</t>
  </si>
  <si>
    <t>Linda Cook250 E Street, SW, Washington, DC 20525 Email:&lt; a href='mailto:lcook@cns.gov'&gt;lcook@cns.gov&lt;/a&gt;Phone: 202-606-6961;</t>
  </si>
  <si>
    <t>http://www.nationalservice.gov/programs/social-innovation-fund</t>
  </si>
  <si>
    <t>Fiscal Year2016: $37 million in awards</t>
  </si>
  <si>
    <t>See program's Notice of Funding Opportunity for additional information related to the selection criteria.</t>
  </si>
  <si>
    <t>Jan 28,2010</t>
  </si>
  <si>
    <t>https://beta.sam.gov/fal/127bc60fc8fb4d93bc519ada1194ce6b/view</t>
  </si>
  <si>
    <t>CNCS Disaster Response Cooperative Agreement</t>
  </si>
  <si>
    <t>CNCS AmeriCorps Disaster Response Team</t>
  </si>
  <si>
    <t>{"list":[{"act":{"description":"National and Community Service Act of 1990, as amended."},"publicLaw":{"congressCode":"101","number":"610"},"authorizationTypes":{"act":true,"publicLaw":true}},{"act":{"description":"Robert T. Stafford Disaster Relief and Emergency Assistance Act (Stafford Act)"},"publicLaw":{"congressCode":"100","number":"707"},"USC":{"title":"42","section":"5121-5208"},"authorizationTypes":{"USC":true,"act":true,"publicLaw":true},"usc":{"title":"42","section":"5121-5208"}}]}</t>
  </si>
  <si>
    <t>The Corporation for National and Community Services (CNCS) Disaster Response Cooperative Agreement (DRCA) is an initiative through which national service programs provide support to communities affected by disaster and are reimbursed for expenses in times of disasters. Programs that hold a DRCA are part of the CNCS AmeriCorps Disaster Response Team (A-DRT) Program, a national service disaster focused program. Only programs with an executed Disaster Response Cooperative Agreement will be eligible for deployment and reimbursement of expenses. Through the A-DRT Program, CNCS establishes cooperative agreements with eligible organizations that can provide national service participants to support disaster response. Organizations that want to be part of the CNCS A-DRT Program must be CNCS grantees and sub-grantees, to include AmeriCorps State, Senior Corps, State Service Commissions, and AmeriCorps National Direct. Only programs with an executed Disaster Response Cooperative Agreement will be eligible for deployment and reimbursement of expenses.</t>
  </si>
  <si>
    <t>See application instructions.</t>
  </si>
  <si>
    <t>{"description":"Various records and forms required for first time applicants and a copy of the applicant's last audit may be requested. Applicants will need proof of liability coverage. First time applicants must certify financial systems.","isApplicable":true}</t>
  </si>
  <si>
    <t>{"environmentalImpact":{"reports":[{"isSelected":false,"reportCode":"statement"},{"isSelected":false,"reportCode":"assessment"},{"isSelected":false,"reportCode":"ExecutiveOrder12372"},{"isSelected":true,"reportCode":"otherRequired"}]},"description":"Eligible organizations include the following groups:\r\nCNCS subgrantees: AmeriCorps State, Senior Corps programs (including youth corps, local volunteer and service programs, etc.) with the capacity to deploy and support national service participants to impacted areas to provide disaster service functions.\r\n\r\nState Service Commissions and AmeriCorps National Direct Grantees: These organizations administer, support, represent and/or coordinate networks of national service programs. AmeriCorps National Direct grantees will deploy AmeriCorps members currently assigned to their program to provide disaster service functions, while State Service Commissions can utilize their networks to engage other national service participants in disaster response activities."}</t>
  </si>
  <si>
    <t>{"description":"Federal Acquisition Regulations (FAR) also apply to for-profit entities."}</t>
  </si>
  <si>
    <t xml:space="preserve">Awards are given as a reimbursement for approved, actual disaster related costs. If an organization is not deployed on a disaster, no award is given. </t>
  </si>
  <si>
    <t>Rolling application process.</t>
  </si>
  <si>
    <t>Agreements are renewed every three years. Agreements are dependent on base grants. If the base grant is terminated, so is the agreement.</t>
  </si>
  <si>
    <t>{"awarded":"lump","description":"Reimbursement is provided per deployment for actual costs incurred."}</t>
  </si>
  <si>
    <t>[{"code":"program","isSelected":false,"description":""},{"code":"cash","isSelected":false,"description":""},{"code":"progress","isSelected":true,"description":"Daily reporting on progress and accomplishments are required when programs are deployed on a disaster."},{"code":"expenditure","isSelected":true,"description":"A deployment reimbursement form must be completed and submitted to claim reimbursement."},{"code":"performanceMonitoring","isSelected":true,"description":"Performance monitoring is incorporated into base grant performance monitoring requirements."}]</t>
  </si>
  <si>
    <t>{"isApplicable":true,"description":"CNCS grants are subject to audit by CNCS employees, the CNCS Inspector General, the Government Accountability Office, and auditors contracted by the CNCS."}</t>
  </si>
  <si>
    <t>Grantees must maintain documentation for all reimbursable expenses.</t>
  </si>
  <si>
    <t>95-8981-0-0-000;</t>
  </si>
  <si>
    <t xml:space="preserve">(Direct Payments for Specified Use (Cooperative Agreements)) FY 17 Estimate Not Available  FY 18 Estimate Not Available  FY 19 Estimate Not Available  FY 16 Estimate Not Available  - </t>
  </si>
  <si>
    <t>Variable depending on levels of disaster activity across the country.</t>
  </si>
  <si>
    <t>{"list":[{"fiscalYear":2016,"description":"Nearly 1,000 members from twelve A-DRT programs deployed to support volunteer/donations management and direct support to survivors in five federally declared disasters."},{"fiscalYear":2017,"description":"Not available at this time"}],"isApplicable":true}</t>
  </si>
  <si>
    <t>Guidelines provided in cooperative agreement language, application instructions, and CNCS guidance.</t>
  </si>
  <si>
    <t>Jennifer Murphy250 E Street, SW, Washington, DC 20525 Email:&lt; a href='mailto:jmurphy@cns.gov'&gt;jmurphy@cns.gov&lt;/a&gt;Phone: 202-606-3906;</t>
  </si>
  <si>
    <t>http://www.nationalservice.gov/focus-areas/disaster-services</t>
  </si>
  <si>
    <t>Criteria outlined in Cooperative Agreement application.</t>
  </si>
  <si>
    <t>https://beta.sam.gov/fal/2665dca82edc4ca7a58720416924a368/view</t>
  </si>
  <si>
    <t>Volunteer Generation Fund</t>
  </si>
  <si>
    <t>{"list":[{"act":{"description":"Edward M. Kennedy Serve America Act"},"publicLaw":{"congressCode":"111","number":"13"},"authorizationTypes":{"USC":false,"act":true,"statute":false,"publicLaw":true,"executiveOrder":false}}]}</t>
  </si>
  <si>
    <t>The Volunteer Generation Fund will increase the number of people who serve in meaningful roles as volunteers dedicated to addressing important needs in communities across America. More specifically, the Fund will support efforts that expand the capacity of volunteer connector organizations to recruit, manage, support, and retain individuals to serve in high quality assignments, including those that are aligned with special days of service such as the Martin Luther King Jr. Day of Service and the September 11th National Day of Service and Remembrance.</t>
  </si>
  <si>
    <t>Use of assistance must be consistent with the funded, approved grant application.</t>
  </si>
  <si>
    <t>{"description":"See application requirements found in the Notice of Federal Funding and application instructions. Various records and forms are required for first time applicants, and a copy of the applicant's last audit may be requested. First time applicants must certify financial systems.","isApplicable":true}</t>
  </si>
  <si>
    <t xml:space="preserve">See program’s Notice of Federal Funding and application instructions for information on award procedures. </t>
  </si>
  <si>
    <t>{"types":{"moe":false,"formula":true,"matching":true},"formula":{"title":"Edward M. Kennedy Serve America Act","chapter":"Subtitle H","part":"Sec. 1808 Clearinghouses","subPart":"Sec. 198P Volunteer Generation Fund","publicLaw":"111-13","description":"Edward M. Kennedy Serve America Act"},"matching":{"requirementFlag":"voluntary","percent":"0","description":"See program’s Notice of Federal Funding."}}</t>
  </si>
  <si>
    <t>{"awarded":"lump","description":"Assistance is usually awarded for project periods of three or more years; funding must be obligated during the award project period and liquidated by the end of the closeout period. ","awardedDescription":"Financial draw downs through HHS."}</t>
  </si>
  <si>
    <t>[{"code":"program","isSelected":false},{"code":"cash","isSelected":false},{"code":"progress","isSelected":true,"description":"Progress reporting requirements are described in the awarded grant terms and conditions or provisions. "},{"code":"expenditure","isSelected":true,"description":"Cash management reports are required. CNCS uses the US HHS Payment Management System for payments and cash management reporting."},{"code":"performanceMonitoring","isSelected":true,"description":"CNCS and its grant recipients are required to practice risk-based monitoring, and routine field and desk-based oversight of all grant awards and expenditures. "}]</t>
  </si>
  <si>
    <t>Grant recipients must maintain all grant financial and program records for a period of three years from the date of submission of the final Federal Financial Report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award._x000D_
_x000D_
Note that all individuals receiving a salary, living allowance, stipend, National Trust Education Award or similar compensation through a national service program funded by CNCS must first clear a National Service Criminal History Check, and those check records must be maintained within grant records.</t>
  </si>
  <si>
    <t>(Project Grants) FY 18 Estimate Not Available  FY 16$3,879,866.00; FY 17 est $3,800,000.00; - N/A</t>
  </si>
  <si>
    <t>See program’s Notice of Federal Funding for specific regulations and guidelines.</t>
  </si>
  <si>
    <t>http://www.nationalservice.gov/programs/volunteer-generation-fund</t>
  </si>
  <si>
    <t>Fiscal Year2016: Please see the transparency section at www.nationalservice.gov for examples of funded projects.</t>
  </si>
  <si>
    <t xml:space="preserve">Proposal selection criteria are described in the program's Notice of Federal Funding. </t>
  </si>
  <si>
    <t>Apr 27,2010</t>
  </si>
  <si>
    <t>https://beta.sam.gov/fal/6128f3f06fb57468de0d6cd7da3a2ef5/view</t>
  </si>
  <si>
    <t>AmeriCorps VISTA Training &amp; Logistics Support</t>
  </si>
  <si>
    <t>VISTA (Volunteers in Service to America)</t>
  </si>
  <si>
    <t>{"list":[{"act":{"description":"Domestic Volunteer Service Act of 1973, as amended"},"publicLaw":{"congressCode":"93","number":"113"},"USC":{"title":"42","section":"4951-4960"},"authorizationTypes":{"USC":true,"act":true,"publicLaw":true},"usc":{"title":"42","section":"4951-4960"}}]}</t>
  </si>
  <si>
    <t>To provide training and technical assistance to the AmeriCorps VISTA program in the professional development of its members and supervisory staff at community-based organizations and agencies.</t>
  </si>
  <si>
    <t>The use of this cooperative agreement is limited to overall support of VISTA Training.</t>
  </si>
  <si>
    <t>Any US Citizen or legal resident, 18 years of age or older, with no history of crime against a minor, is eligible to serve as a VISTA member and therefore be trained through the assistance of this cooperative agreement. Equally any organization whose mission is to eradicate poverty in the US may apply to "sponsor" a VISTA member or members, and as such is eligible to be trained through assistance of this cooperative agreement.</t>
  </si>
  <si>
    <t>The cooperative agreement shall be awarded by CNCS and its program AmeriCorps VISTA. Pre-award negotiations are usually held.</t>
  </si>
  <si>
    <t xml:space="preserve">Renewals are subject to performance, continuing need, and the availability of funds.  </t>
  </si>
  <si>
    <t>{"awarded":"lump","description":"Award is for two (2) years in one year increments. Funds must be expended during the grant period.  "}</t>
  </si>
  <si>
    <t>[{"code":"program","isSelected":true,"description":"Reports shall be submitted in accordance with the terms of the cooperative agreement and as required by law."},{"code":"cash","isSelected":true,"description":"HHS Payment Management System collects quarterly cash transaction reports on behalf of CNCS."},{"code":"progress","isSelected":true,"description":"Progress reports shall be submitted in accordance with the terms of the cooperative agreement and as required by law.  "},{"code":"expenditure","isSelected":true,"description":"Federal Financial Reports are required as specified in the award grant provisions.  "},{"code":"performanceMonitoring","isSelected":true,"description":"AmeriCorps VISTA will monitor all training events and review financial reports per event, monitor materials development and related expenditure per product and/or quarterly."}]</t>
  </si>
  <si>
    <t>Records shall be maintained in accordance with the terms of the cooperative agreement and as required by law.</t>
  </si>
  <si>
    <t>(Salaries and Expenses) FY 17$0.00; FY 18 est $0.00; FY 19 est $0.00; FY 16$0.00; - Currently not active.</t>
  </si>
  <si>
    <t>Currently not active.</t>
  </si>
  <si>
    <t>Contact CNCS for guidelines.</t>
  </si>
  <si>
    <t>Andrew King250 E Street SW, Washington, DC 20525 Email:&lt; a href='mailto:vista@cns.gov'&gt;vista@cns.gov&lt;/a&gt;Phone: 202-606-3774;</t>
  </si>
  <si>
    <t>CNCS will assess the VISTA Training &amp; Logistical Support proposals for quality of design/strategy, organizational capacity, and cost-effectiveness.</t>
  </si>
  <si>
    <t>Feb 16,2013</t>
  </si>
  <si>
    <t>https://beta.sam.gov/fal/15b8d2a15e3e426db27abc2ed8a466fc/view</t>
  </si>
  <si>
    <t>Social Innovation Fund Pay for Success</t>
  </si>
  <si>
    <t>Pay for Success</t>
  </si>
  <si>
    <t>{"list":[{"act":{"description":"Federal Grant and Cooperative Agreement Act"},"USC":{"title":"31","section":"6301-6308"},"authorizationTypes":{"USC":true,"act":true,"statute":false,"publicLaw":false,"executiveOrder":false},"usc":{"title":"31","section":"6301-6308"}},{"act":{"description":"National and Community Service Act of 1990, as amended."},"publicLaw":{"congressCode":"101","number":"610"},"statute":{"page":"1565-1571 ","volume":"123 "},"USC":{"title":"42 ","section":"12653k "},"authorizationTypes":{"USC":true,"act":true,"statute":true,"publicLaw":true,"executiveOrder":false},"usc":{"title":"42 ","section":"12653k "}}]}</t>
  </si>
  <si>
    <t xml:space="preserve">The Pay for Success program aims to increase investments in effective social interventions by changing the way government allocates and invests its resources-focusing on results and outcomes. The Pay for Success Grant Competition seeks to encourage the implementation of Pay for Success strategies in order to enhance the reach and impact of innovative community-based solutions that have compelling evidence of improving the lives of people in low-income communities. </t>
  </si>
  <si>
    <t>{"types":{"moe":false,"formula":false,"matching":true},"matching":{"requirementFlag":"voluntary","percent":"100","description":"See program’s Notice of Federal Funding."}}</t>
  </si>
  <si>
    <t>95-2728-1-4-000;</t>
  </si>
  <si>
    <t xml:space="preserve">(Project Grants) FY 17 FY 18 est $0.00; FY 19 est $0.00; FY 16$10,000.00; - No new grants will be made. </t>
  </si>
  <si>
    <t>See program’s Notice of Federal Funding for information on literature.</t>
  </si>
  <si>
    <t>Linda Cook250 E Street, SW, Washington , DC 20525 Email:&lt; a href='mailto:lcook@cns.gov'&gt;lcook@cns.gov&lt;/a&gt;Phone: 202-606-6961;</t>
  </si>
  <si>
    <t>http://www.nationalservice.gov/programs/social-innovation-fund/our-programs/pay-success</t>
  </si>
  <si>
    <t xml:space="preserve">94.019 Social Innovation Fund; </t>
  </si>
  <si>
    <t>Jun 27,2014</t>
  </si>
  <si>
    <t>https://beta.sam.gov/fal/c468fc7d3908431e8a40aff70091dc91/view</t>
  </si>
  <si>
    <t xml:space="preserve">Operation AmeriCorps </t>
  </si>
  <si>
    <t>Operation AmeriCorps</t>
  </si>
  <si>
    <t>{"list":[{"act":{"description":"Domestic Volunteer Act of 1973, as amended"},"publicLaw":{"congressCode":"93","number":"113"},"USC":{"title":"42","section":"4950 et seq."},"authorizationTypes":{"USC":true,"act":true,"statute":false,"publicLaw":true,"executiveOrder":false},"usc":{"title":"42","section":"4950 et seq."}},{"act":{"description":"National and Community Service Act of 1990, as amended"},"publicLaw":{"congressCode":"101","number":"610"},"statute":{"page":"3127","volume":"104"},"USC":{"title":"42","section":"12501 et seq."},"authorizationTypes":{"USC":true,"act":true,"statute":true,"publicLaw":true,"executiveOrder":false},"usc":{"title":"42","section":"12501 et seq."}},{"act":{"description":"Edward M. Kennedy Serve America Act"},"publicLaw":{"congressCode":"111","number":"13"},"statute":{"page":"1460","volume":"123"},"USC":{"title":"42","section":"12501 note."},"authorizationTypes":{"USC":true,"act":true,"statute":true,"publicLaw":true,"executiveOrder":false},"usc":{"title":"42","section":"12501 note."}}]}</t>
  </si>
  <si>
    <t>The Corporation for National and Community Service (CNCS) is seeking to partner with localities to use national service as the transformative catalyst to address a pressing problem. Tribal and local leaders (a mayor or other chief executive) will identify a high priority local challenge which AmeriCorps members from all three streams of service—AmeriCorps State and National, AmeriCorps NCCC, and AmeriCorps VISTA—can holistically address in a relatively short period of time (no more than two years). The solution must be place-based and ambitious in order to succeed in the competition. The solution may be a new initiative, or it may use national service to scale up an existing successful effort.</t>
  </si>
  <si>
    <t>{"description":"Various records and forms required for first time applicants, as well as a copy of the applicant's last audit may be requested. First time applicants must certify financial systems. ","isApplicable":true}</t>
  </si>
  <si>
    <t>See program’s Notice of Federal Funding and application instructions for information on other application procedures.</t>
  </si>
  <si>
    <t>Contact the headquarters or regional office, as appropriate, for application deadlines. See program’s Notice of Federal Funding.</t>
  </si>
  <si>
    <t>{"types":{"moe":false,"formula":true,"matching":true},"formula":{"title":"","chapter":"","part":"","subPart":"","publicLaw":"","description":""},"matching":{"requirementFlag":"voluntary","percent":"0","description":"See program’s Notice of Federal Funding for matching information."},"moe":{"description":""}}</t>
  </si>
  <si>
    <t>{"awarded":"lump","description":"Assistance is usually awarded for project periods of two years; funding must be obligated during the award project period and liquidated by the end of the closeout period."}</t>
  </si>
  <si>
    <t>[{"code":"program","isSelected":false,"description":""},{"code":"cash","isSelected":true,"description":"Cash management reports are required. CNCS uses the US HHS Payment Management System for payments and cash management reporting."},{"code":"progress","isSelected":true,"description":"Progress reporting requirements are described in the awarded grant terms and conditions or provisions."},{"code":"expenditure","isSelected":true,"description":"CNCS collects Federal Financial Reports (FFR). FFRs are collected electronically by the HHS Payment Management System for CNCS."},{"code":"performanceMonitoring","isSelected":true,"description":"CNCS and its grant recipients are required to practice risk-based monitoring and routine field and desk-based oversight of all grant awards and expenditures."}]</t>
  </si>
  <si>
    <t>Grant recipients must maintain all grant financial and program records for a period of three years from the date of submission of the final FFR for the award. This includes but is not limited to all financial records including receipts, disbursements, and vouchers for federal and non-federal costs; time cards, copies of all contracts, personnel records, and job descriptions; program execution and performance records, criminal history checks, and similar records to reflect all activities and spending performed under the award._x000D_
_x000D_
Note that all individuals receiving a salary, living allowance, stipend, National Trust Education Award or similar compensation through a national service program funded by CNCS must first clear a National Service Criminal History Check and those check records must be maintained within grant records.</t>
  </si>
  <si>
    <t xml:space="preserve">(Project Grants) FY 17 Estimate Not Available  FY 18 Estimate Not Available  FY 19 Estimate Not Available  FY 16$4,600,019.00; - </t>
  </si>
  <si>
    <t>{"list":[{"fiscalYear":2016,"description":"Ten Operation AmeriCorps programs continue in Fiscal Year 2016 using AmeriCorps VISTA, AmeriCorps State and National, and AmeriCorps NCCC members to accomplish program goals. Priority 1 grantees work on a transformational project that uses a national service solution to ensure that every high school senior has a career or educational opportunity upon high school graduation. Using AmeriCorps as the catalyst to engage the whole community, the goal is for every graduating high school senior to participate in one of the following five options following high school graduation:\r\n•\tFurther education, including at two- or four-year colleges\r\n•\tMilitary service\r\n•\tNational service in AmeriCorps\r\n•\tEmployment\r\n•\tA paid internship, a registered apprenticeship, or job training program.\r\n\r\nPriority 2 grantees work on transformational projects that address any of CNCS’s six focus areas: economic opportunity, education, disaster services, veterans and military families, healthy futures, or environmental stewardship. \r\n\r\n"}],"isApplicable":false}</t>
  </si>
  <si>
    <t>Please contact CNCS Headquarters for Regulations, Guidelines, and Literature.</t>
  </si>
  <si>
    <t>{"flag":"appendix","description":"CNCS maintains regional offices in most States. Refer to the CNCS website for address and contact information."}</t>
  </si>
  <si>
    <t>http://www.nationalservice.gov/programs/americorps/operation-americorps</t>
  </si>
  <si>
    <t xml:space="preserve">94.013 Volunteers in Service to America; 94.006 AmeriCorps; 94.003 State Commissions; </t>
  </si>
  <si>
    <t>Fiscal Year2016: Please see the transparency section of www.nationalservice.gov for examples of previously funded projects.</t>
  </si>
  <si>
    <t>Oct 11,2014</t>
  </si>
  <si>
    <t>https://beta.sam.gov/fal/0e24c54ef1354787b018f07c0a60429b/view</t>
  </si>
  <si>
    <t>National Service and Civic Engagement Research Competition</t>
  </si>
  <si>
    <t>{"list":[{"act":{"description":"The National and Community Service Act of 1990, as amended."},"publicLaw":{"congressCode":"101","number":"610"},"USC":{"title":"42","section":"12501"},"authorizationTypes":{"USC":true,"act":true,"statute":false,"publicLaw":true,"executiveOrder":false},"usc":{"title":"42","section":"12501"}}]}</t>
  </si>
  <si>
    <t xml:space="preserve">To further achieve its mission, CNCS has a strong belief in the importance of research in order to identify effective strategies for national service and increase the evidence-base for its programs. This means engaging the broader community of academic researchers involved in studying and evaluating national service, volunteerism, and civic infrastructure. The goal of this competition is to increase the nation’s understanding and knowledge about the importance and potential of volunteering, national and community service, and/or civic engagement in America.  We are seeking applications that build on existing research in the field, address gaps in knowledge, and provide new ideas and methodological approaches to the study of national service._x000D_
</t>
  </si>
  <si>
    <t>See program’s Notice of Funding Opportunity.</t>
  </si>
  <si>
    <t>{"description":"Please contact CNCS Headquarters for Application and Award Information."}</t>
  </si>
  <si>
    <t>See program’s Notice of Funding Opportunity and application instructions for information on award procedures.</t>
  </si>
  <si>
    <t>{"awarded":"lump","description":"In 2015 the assistance was up to 3 years; in 2017 the assistance will be  awarded for project periods up to two years; funding must be obligated during the award project period and liquidated by the end of the closeout period."}</t>
  </si>
  <si>
    <t>[{"code":"program","isSelected":true,"description":"See program announcement for program reporting guidance."},{"code":"cash","isSelected":true,"description":"Cash management reports are required. CNCS uses the US HHS Payment Management System for payments and cash management reporting."},{"code":"progress","isSelected":true,"description":"Progress reporting requirements are described in the awarded grant terms and conditions or provisions."},{"code":"expenditure","isSelected":true,"description":"CNCS collects Federal Financial Reports (FFRs). FFRs are collected electronically by the HHS Payment Management System for CNCS."},{"code":"performanceMonitoring","isSelected":true,"description":"CNCS and its award recipients are required to practice risk-based monitoring and routine field and desk-based oversight of all project/grant awards and expenditures."}]</t>
  </si>
  <si>
    <t>95-2728-1-5-000;</t>
  </si>
  <si>
    <t>(Cooperative Agreements) FY 17$1,300,000.00; FY 18 est $1,500,000.00; FY 19 Estimate Not Available  - A second year of funding is being offered for 2017 cohort. A new competition was initiated in 2018 for a new cohort.</t>
  </si>
  <si>
    <t>See program’s Notice of Funding Opportunity for matching information.</t>
  </si>
  <si>
    <t>{"list":[{"fiscalYear":2017,"description":"Grantees continue to collect/analyze data and make presentations.  Each grantee will submit a report for Year 2 and 5 of the 7 who received supplemental funding for a secondary research project will submit 2 papers.  Grantees are presenting their preliminary findings in CNCS research webinars for internal staff and the public and will present at the Research Summit.  A few are finalizing white papers that they are hoping to publish I journals.  "},{"fiscalYear":2018,"description":"2015 cohort is finishing in 2019; 13 awards were made in 2017 and will be submitting reports in 2019; and we awarded 16 new grants in 2018"}],"isApplicable":true}</t>
  </si>
  <si>
    <t>{"flag":"appendix","description":"CNCS maintains regional offices in most States. Refer to the CNCS website for address and contact information: http://www.nationalservice.gov/about/contact-us/state-service-commissions/all."}</t>
  </si>
  <si>
    <t>Andrea Robles250 E St SW, Wahshington , DC 20525 Email:&lt; a href='mailto:arobles@cns.gov'&gt;arobles@cns.gov&lt;/a&gt;Phone: 2026066687;</t>
  </si>
  <si>
    <t>Proposal selection criteria are described in the program's Notice of Funding Opportunity.</t>
  </si>
  <si>
    <t>https://beta.sam.gov/fal/165fe552ea0640d11a65bb1a373fd675/view</t>
  </si>
  <si>
    <t>High Intensity Drug Trafficking Areas Program</t>
  </si>
  <si>
    <t>(HIDTA)</t>
  </si>
  <si>
    <t>EXECUTIVE OFFICE OF THE PRESIDENT, EXECUTIVE OFFICE OF THE PRESIDENT</t>
  </si>
  <si>
    <t>{"list":[{"act":{"description":"AUTHORIZATION: Office of National Drug Control Policy Reauthorization Act of 2006"},"publicLaw":{"congressCode":"109","number":"469"},"authorizationTypes":{"USC":false,"act":true,"statute":false,"publicLaw":true,"executiveOrder":false}}]}</t>
  </si>
  <si>
    <t xml:space="preserve">To reduce drug trafficking and drug production in the United States by-- (A) facilitating cooperation among Federal, State, local, and tribal law enforcement agencies to share information and implement coordinated enforcement activities; (B) enhancing law enforcement intelligence sharing among Federal, State, local, and tribal law enforcement agencies; (C) providing reliable law enforcement intelligence to law enforcement agencies needed to     design effective enforcement strategies and operations; and (D) supporting coordinated law enforcement strategies which maximize use of available resources to reduce the supply of illegal drugs in designated areas and in the United States as a whole._x000D_
</t>
  </si>
  <si>
    <t xml:space="preserve">In order to apply for and receive funds, the law enforcement initiatives must be located and operate in an area designated as a HIDTA by the Director of ONDCP.  The request for funding must be supported by the Executive Board of the regional HIDTA under which they will operate.  Petitions may be submitted for consideration to become a new HIDTA or to become a part of an already existing HIDTA.  In both cases the petition must be submitted by a coalition of law enforcement leaders.  In the case of submitting to become a new HIDTA region, a funding request will be provided by the coalition of law enforcement officers.  In the case where the petition is to become a part of an already established HIDTA, the funding request will be submitted to the Executive Board for their consideration/action.  Applicants must agree to operate in accordance with HIDTA Program Policy and Budget Guidance and the Uniform Administrative Requirements, Cost Principles, and Audit Requirements for Federal Awards. </t>
  </si>
  <si>
    <t>Law enforcement drug task forces; drug-related law enforcement initiatives; drug-related intelligence or information centers located in designated HIDTAs.</t>
  </si>
  <si>
    <t>{"description":"Operate in an area designated as HIDTA.","isApplicable":true}</t>
  </si>
  <si>
    <t>{"description":"The Office of National Drug Control Policy administer and manage the HIDTA Program.  Applicants must submit a proposal to the office on Standard Form 424, Federal Assistance Applications.  Additional application procedures are included in HIDTA Program Policy and Budget Guidance.  The receipt, review, and analysis of applications will follow the Office of National Drug Control Policy policies and procedures for the administration of grant applications."}</t>
  </si>
  <si>
    <t xml:space="preserve">Upon approval by the Office of National Drug Control Policy, a letter is sent to the applicant agency with copies of the Grant Award.  The signed copy of the Grant Award must be signed by the authorized official and returned to the National HIDTA Assistance Center. </t>
  </si>
  <si>
    <t>{"flag":"yes","list":[{"start":"2018-06-15","description":"June 15th annually."}]}</t>
  </si>
  <si>
    <t xml:space="preserve">Each grantee must resubmit annually.  The Executive Board of each Regional HIDTA will prepare and submit to ONDCP, an annual request for funds that includes a specific projected budget for each initiative, a description of the initiative for which the funds are requested, and performance data for the prior year’s activities.     </t>
  </si>
  <si>
    <t>{"awarded":"other","description":"Under the HIDTA program, award length is mandated by appropriation law.  Currently awards are made for two years.  ","awardedDescription":"Grants are awarded as part of the baseline and discretionary funding allocations."}</t>
  </si>
  <si>
    <t>[{"code":"program","isSelected":true,"description":"Under the HIDTA Program, quarterly progress and financial reports are required. "},{"code":"cash","isSelected":true,"description":"FFR Cash reports are required to be submitted quarterly."},{"code":"progress","isSelected":true,"description":"Under the HIDTA Program, quarterly progress and financial reports are required. "},{"code":"expenditure","isSelected":true,"description":"FFR Financial reports are required to be submitted quarterly."},{"code":"performanceMonitoring","isSelected":true,"description":"Under the HIDTA Program, quarterly progress and financial reports are required. "}]</t>
  </si>
  <si>
    <t xml:space="preserve">Grantee must keep complete records on the disposition of funds, and records related to the grant must be retained for 3 years.  </t>
  </si>
  <si>
    <t>11-1070-0-1-754;</t>
  </si>
  <si>
    <t xml:space="preserve">(Project Grants) FY 17$228,300,000.00; FY 18 est $252,300,000.00; FY 19 est $252,300,000.00; FY 16$224,200,000.00; - </t>
  </si>
  <si>
    <t>Award amounts vary by HIDTA.</t>
  </si>
  <si>
    <t xml:space="preserve">HIDTA Program Policy and Budget Guidance_x000D_
</t>
  </si>
  <si>
    <t>Phuong DeSear750  17th Street, NW, Washington, DC 20503 Email:&lt; a href='mailto:Phuong_DeSear@ondcp.eop.gov'&gt;Phuong_DeSear@ondcp.eop.gov&lt;/a&gt;Phone: (202) 395-6739;</t>
  </si>
  <si>
    <t>https://www.whitehouse.gov/ondcp</t>
  </si>
  <si>
    <t xml:space="preserve">ONDCP uses a threat-driven process that requires each HIDTA Executive Board to assess the drug trafficking activities in its region; design a strategy to attack those activities; plan initiatives to carry out the strategy; and develop a budget that is sufficient to carry out the planned initiatives.  ONDCP awards funds to HIDTAs based on a review and performance based assessment of the Threat Assessment, Strategy, Initiative Description and Budget Proposals that each HIDTA submits to ONDCP.   </t>
  </si>
  <si>
    <t>Jul 18,2010</t>
  </si>
  <si>
    <t>EOP</t>
  </si>
  <si>
    <t>https://beta.sam.gov/fal/d7b5d6cfb6bb48b681dda66a01bf9e25/view</t>
  </si>
  <si>
    <t>DFC NATIONAL COMMUNITY ANTIDRUG COALITION INSTITUTE</t>
  </si>
  <si>
    <t>NATIONAL COALITION INSTITUTE (NCI)</t>
  </si>
  <si>
    <t>{"list":[{"act":{},"publicLaw":{"congressCode":"105th Congress","number":"Public Law 105-20, 111 Stat.224. Reauthoized by Public Law 107-82 Section 4, as amended by Public Law 109-469 (21 USC 1521 note)"},"authorizationTypes":{"act":true,"publicLaw":true}}]}</t>
  </si>
  <si>
    <t>Per the authorizing legislation, for the Drug-Free Communities Program, of which $2,000,000 shall be made available as directed by section 4 of Public Law 107–82, as amended by Public Law 109–469 (21 U.S.C. 1521 note).  The organization receiving the grant under subsection (a) shall establish a National Community Antidrug Coalition Institute to: (1) provide education, training, and technical assistance for coalition leaders and community teams, with emphasis on the development of coalitions serving economically disadvantaged areas; (2) develop and disseminate evaluation tools, mechanisms, and measures to better assess and document coalition performance measures and outcomes; and (3) bridge the gap between research and practice by translating knowledge from research into practical information.</t>
  </si>
  <si>
    <t>Per the statute, an organization eligible for the grant under subsection (a) is any national nonprofit organization that represents, provides technical assistance and training to, and has special expertise and broad, national-level experience in community antidrug coalitions under section 1032 of the National Narcotics Leadership Act of 1988 (21 U.S.C. 1532).</t>
  </si>
  <si>
    <t>{"description":"Per the statute, an organization eligible for the grant under subsection (a) is any national nonprofit organization that represents, provides technical assistance and training to, and has special expertise and broad, national-level experience in community antidrug coalitions under section 1032 of the National Narcotics Leadership Act of 1988 (21 U.S.C. 1532).\n2 CFR 200, Subpart E - Cost Principles applies to this program.","isApplicable":true}</t>
  </si>
  <si>
    <t>Upon approval by the Office of National Drug Control Policy, a grant and conditions are sent to the grantee.</t>
  </si>
  <si>
    <t>{"flag":"yes","list":[{"start":"2018-11-01","end":"2019-06-30","description":"First Year Deadline Estimated: May/June 2019\n\nProject Period is for 5 Years. Annual continuation awards depend on the availability of funds, recipient progress in meeting goals and objectives and compliance with all terms and conditions of the award."}]}</t>
  </si>
  <si>
    <t>Yearly – Continuation Application</t>
  </si>
  <si>
    <t>{"awarded":"lump","description":"The grant will be available for 12 months, with extensions possible for up to five years. Method of awarding/releasing assistance: lump sum"}</t>
  </si>
  <si>
    <t>[{"code":"program","isSelected":true,"description":"Yearly Program Report is required to evaluate NCI outcomes and determine next steps."},{"code":"cash","isSelected":true,"description":"Federal Financial Report - Financial Cash Transaction Report is required to be submitted electronically via the HHS-PMS."},{"code":"progress","isSelected":true,"description":"A mid-yearly progress report is required to evaluate progress and determine if changes are needed."},{"code":"expenditure","isSelected":true,"description":"Federal Financial Report - Financial Status Report is required to be submitted electronically via the HHS-PMS."},{"code":"performanceMonitoring","isSelected":false,"description":""}]</t>
  </si>
  <si>
    <t>{"isApplicable":false,"description":"2 CFR 200"}</t>
  </si>
  <si>
    <t>Grantee must keep complete records on the disposition of funds and records related to the cooperative agreement must be retained for 3 years.</t>
  </si>
  <si>
    <t>11-1460-0-0-000;</t>
  </si>
  <si>
    <t xml:space="preserve">(Project Grants) FY 17$2,000,000.00; FY 18 est $2,000,000.00; FY 19 est $2,000,000.00; - </t>
  </si>
  <si>
    <t>Per the authorizing legislation, for the Drug-Free Communities Program, of which $2,000,000 shall be made available as directed by section 4 of Public Law 107–82, as amended by Public Law 109–469 (21 U.S.C. 1521 note).</t>
  </si>
  <si>
    <t>Phuong DeSear1800 G Street, NW, Washington, DC 20503 Email:&lt; a href='mailto:Phuong_DeSear@ondcp.eop.gov'&gt;Phuong_DeSear@ondcp.eop.gov&lt;/a&gt;Phone: 202-395-6739;</t>
  </si>
  <si>
    <t>https://www.whitehouse.gov/ONDCP</t>
  </si>
  <si>
    <t>Applications will not be considered that fail to demonstrate the organization’ s expertise and extensive experience in providing training and technical assistance and training to community coalitions. In addition to having special expertise and broad, national-level experience in community anti-drug coalitions under section 1032 of the National Narcotics Leadership Act of 1988 (21 U.S.C. 1532).</t>
  </si>
  <si>
    <t>https://beta.sam.gov/fal/103b7dbf8ca64498bd03c73e69443b30/view</t>
  </si>
  <si>
    <t>Anti-Doping Activities</t>
  </si>
  <si>
    <t>{"list":[{"act":{"description":"Pub. L. No. 109-469, Pub. L. No. 115-141"},"authorizationTypes":{"act":true}}]}</t>
  </si>
  <si>
    <t xml:space="preserve">The Office of National Drug Control Policy (ONDCP), Executive Office of the President, is seeking applications from a grantee to provide continued support of anti-doping efforts to educate athletes on the dangers of drug use and eliminate doping in amateur athletic competitions recognized by the United States Olympic Committee. Specifically:_x000D_
_x000D_
1)	Provide continued support of anti-doping efforts to educate athletes on the dangers of drug use and eliminate doping in amateur athletic competitions recognized by the United States Olympic Committee;_x000D_
2)	Provide support for athlete drug testing programs, research initiatives, educational programs and efforts to inform athletes of the adopted rules governing the use of prohibited substances outlined in the World Anti-Doping Code (the Code); and_x000D_
3)	Provide support for legal efforts to enforce compliance with the Code and adjudicate athlete appeals involving doping violations._x000D_
</t>
  </si>
  <si>
    <t>Anti-doping activities</t>
  </si>
  <si>
    <t>{"description":"Applications under this program must be submitted electronically as specified via Grants.gov. The funding opportunity announcement includes eligibility requirements and required certifications that must be submitted at the time of application. \r\n","isApplicable":true}</t>
  </si>
  <si>
    <t>{"description":"Applicants must register in, and submit applications through Grants.gov, a “one-stop storefront” to find Federal funding opportunities and apply for funding.  Complete instructions on how to register and submit an application are at www.Grants.gov."}</t>
  </si>
  <si>
    <t>Upon approval by the Office of National Drug Control Policy, a grant letter and conditions are sent to the selected grantee.</t>
  </si>
  <si>
    <t>Application due dates are established in the Funding Opportunity Announcement found in Grants.gov.</t>
  </si>
  <si>
    <t>{"awarded":"lump","description":"The grant will be available for 12 months, with extensions possible."}</t>
  </si>
  <si>
    <t>[{"code":"program","isSelected":true,"description":"Annual program reports are required."},{"code":"cash","isSelected":true,"description":"Federal Financial Reports are required quarterly with a final report being submitted within 90 days of project end date."},{"code":"progress","isSelected":false,"description":""},{"code":"expenditure","isSelected":true,"description":"Federal Financial Reports are required quarterly with a final report being submitted within 90 days of project end date."},{"code":"performanceMonitoring","isSelected":false,"description":""}]</t>
  </si>
  <si>
    <t>11-1460-0-1-754;</t>
  </si>
  <si>
    <t xml:space="preserve">(Project Grants) FY 17$9,500,000.00; FY 18 est $9,500,000.00; FY 19 est $9,500,000.00; FY 16$9,500,000.00; - </t>
  </si>
  <si>
    <t>Pub. L. No. 109-469; Pub. L. No. 115-141</t>
  </si>
  <si>
    <t>Phuong DeSear750  17th Street, NW, Washington, DC 20503 Email:&lt; a href='mailto:phuong_desear@ondcp.eop.gov'&gt;phuong_desear@ondcp.eop.gov&lt;/a&gt;Phone: 202-395-6739;</t>
  </si>
  <si>
    <t>Applicants must demonstrate the organization’s expert knowledge and extensive experience in anti-doping requirements, techniques, and application of programs to determine compliance.  Applicants must be recognized or be acceptable by the United States Olympic Committee.</t>
  </si>
  <si>
    <t>Feb 25,2012</t>
  </si>
  <si>
    <t>https://beta.sam.gov/fal/dfa8017e98aa4c8da797e5bbb6490389/view</t>
  </si>
  <si>
    <t>Drug Court Training and Technical Assistance</t>
  </si>
  <si>
    <t>{"list":[{"act":{"description":"Public Law 115-141"},"authorizationTypes":{"act":true}}]}</t>
  </si>
  <si>
    <t>The Administration supports a combined public health and public safety approach to reducing drug use and its consequences. Three facts guide our drug policy: (1) addiction is a disease that can be treated; (2) people can recover; and, (3) we cannot arrest our way out of the drug problem. The National Drug Control Strategy recognizes that for individuals who come into contact with the justice system, substance use disorders must be identified and treated as early in the justice process as possible, and incarceration cannot be the only (or even the primary) response to people with substance use disorders.  Drug courts and other evidence-based diversion programs are key to the success of this approach.  The Office of National Drug Control Policy (ONDCP) will award one or more Federal grants to establish training, technical assistance, and other resources to advance criminal justice reforms, including drug courts that respond to the needs of justice-involved individuals with substance use disorders.</t>
  </si>
  <si>
    <t>Organizations with expert knowledge of drug courts and extensive experience in brokering and developing training and technical assistance for drug court professionals are eligible.  The trainings and technical assistance will require organizations with relevant subject matter expertise and extensive experience in developing and providing training and technical assistance for a variety of disciplines (e.g. judges, prosecutors, public defenders, defense counsel, probation and parole officers, law enforcement officers, law enforcement executives, court administrators, and treatment providers).  Applicants can partner with other entities to achieve required expertise.</t>
  </si>
  <si>
    <t>{"description":"Organizations with expert knowledge of drug courts and extensive experience in brokering and developing training and technical assistance for drug court professionals are eligible.  ","isApplicable":true}</t>
  </si>
  <si>
    <t xml:space="preserve">Upon approval by the Office of National Drug Control Policy, a grant letter and conditions are sent to the grantee. </t>
  </si>
  <si>
    <t>{"awarded":"lump","description":"The grant will be available for 24 months, with extensions possible. "}</t>
  </si>
  <si>
    <t>[{"code":"program","isSelected":true,"description":"Program report required every 6 months and final report to be submitted within 90 days.  They should include information on the trainings, technical assistance and information developed, conducted and delivered during the reporting period.  Including number of trainings provided, what information has been developed, what type of technical assistance was provided, how many participants received training, and how many entities received technical assistance.  Program reports should also include information on performance measures outlined below."},{"code":"cash","isSelected":true,"description":"Federal Financial Report required quarterly and final report to be submitted within 90 days. "},{"code":"progress","isSelected":false,"description":""},{"code":"expenditure","isSelected":true,"description":"Federal Financial Report required quarterly and final report to be submitted within 90 days. "},{"code":"performanceMonitoring","isSelected":true,"description":"Successful applicants must provide data that measure the results of their work.  Report will include measures of adhering to project timelines, meeting deliverables schedules, obtaining input from customers, and seeking feedback from stakeholders. Applicants must describe any baseline data that will be used, the method to store data, and any safeguards put in place to protect personally identifiable information. Reports are due every 6 months."}]</t>
  </si>
  <si>
    <t xml:space="preserve">(Project Grants) FY 17$3,400,000.00; FY 18 est $4,000,000.00; FY 19 est $2,000,000.00; FY 16$0.00; - </t>
  </si>
  <si>
    <t>varies by appropriated amount</t>
  </si>
  <si>
    <t xml:space="preserve">Applications that meet basic minimum requirements will be evaluated, scored and rated based on the following criteria:  statement of the problem, program design and implementation, capabilities and competencies, performance measure data collection plan, budget, and budget narrative.  </t>
  </si>
  <si>
    <t>https://beta.sam.gov/fal/8d622458863e46f5a5c381b7ef5d5e99/view</t>
  </si>
  <si>
    <t>Model State Drug Laws Initiative</t>
  </si>
  <si>
    <t>{"list":[{"act":{"description":"Public Law 109-469 \r\n"},"authorizationTypes":{"USC":false,"act":true,"statute":false,"publicLaw":false,"executiveOrder":false}}]}</t>
  </si>
  <si>
    <t>The purpose of ONDCP’s Model State Drug Laws Initiative is to conduct research and analysis, provide technical assistance, and draft model state drug and alcohol laws, policies and programs as established by PL109-469, Section 1105, MODEL ACTS and in accordance with the President’s Commission on Model State Drug Laws in 1993. Through this Initiative, ONDCP aims to assist policymakers and practitioners in developing comprehensive laws, policies and programs on current and emerging drug and alcohol issues facing states and localities.</t>
  </si>
  <si>
    <t xml:space="preserve">Applicants must have expert knowledge and extensive experience in conducting research and analysis, providing technical assistance, and drafting model state drug and alcohol laws, policies and programs as established by PL109-469, Section 1105, MODEL ACTS and in accordance with the President’s Commission on Model State Drug Laws in 1993.  </t>
  </si>
  <si>
    <t>{"description":"Applicants must have expert knowledge and extensive experience in conducting research and analysis, providing technical assistance, and drafting model state drug and alcohol laws, policies and programs as established by PL109-469, Section 1105.","isApplicable":true}</t>
  </si>
  <si>
    <t>Upon approval by the Office of National Drug Control Policy, a grant letter and conditions are sent to the grantee.</t>
  </si>
  <si>
    <t>{"awarded":"lump","description":"The grant will be available for 24 months, with extensions possible. Method of awarding/releasing assistance: lump sum. "}</t>
  </si>
  <si>
    <t>[{"code":"program","isSelected":true,"description":"Federal Program Report required quarterly and final report to be submitted within 90 days. "},{"code":"cash","isSelected":true,"description":"Federal Financial Report required quarterly and final report to be submitted within 90 days. "},{"code":"progress","isSelected":true,"description":"Federal Program Report required quarterly and final report to be submitted within 90 days. "},{"code":"expenditure","isSelected":true,"description":"Federal Financial Report required quarterly and final report to be submitted within 90 days. "},{"code":"performanceMonitoring","isSelected":true,"description":"Federal Program Report required quarterly and final report to be submitted within 90 days. "}]</t>
  </si>
  <si>
    <t xml:space="preserve">(Cooperative Agreements) FY 17$2,500,000.00; FY 18 est $0.00; FY 19 est $2,500,000.00; FY 16$0.00; - </t>
  </si>
  <si>
    <t>range varies based upon appropriated amount</t>
  </si>
  <si>
    <t xml:space="preserve">Applications will not be considered that fail to demonstrate the organization’s expertise and extensive experience in drafting model state drug and alcohol laws, conducting research and analysis, and providing technical assistance on model state drug and alcohol laws. Application must include: statement of the problem, program design and implementation, capabilities and competencies, budget worksheet and narrative, and performance measures. </t>
  </si>
  <si>
    <t>Jan 11,2013</t>
  </si>
  <si>
    <t>https://beta.sam.gov/fal/482b460fbf66470ab17724825d6d013c/view</t>
  </si>
  <si>
    <t>Research and Data Analysis</t>
  </si>
  <si>
    <t>{"list":[{"act":{"description":"P.L. 109-469"},"authorizationTypes":{"USC":false,"act":true,"statute":false,"publicLaw":false,"executiveOrder":false}}]}</t>
  </si>
  <si>
    <t>The purpose of research and data analysis is to inform policy formulation and assessment.  The work involves research and analysis of data as it pertains to drug policy.</t>
  </si>
  <si>
    <t>Applicants must have expert knowledge and extensive experience in conducting research and analysis.</t>
  </si>
  <si>
    <t>{"description":"Applicants must have expert knowledge and extensive experience in conducting research and analysis.","isApplicable":true}</t>
  </si>
  <si>
    <t>{"awarded":"lump","description":"The cooperative agreement will be available for 12 months, with extensions possible."}</t>
  </si>
  <si>
    <t>11-1457-0-0-000;</t>
  </si>
  <si>
    <t xml:space="preserve">(Cooperative Agreements) FY 17$100,000.00; FY 18 est $0.00; FY 19 FY 16$0.00; - </t>
  </si>
  <si>
    <t>Phuong DeSear750 17th Street, NW, Washington, DC 20503 Email:&lt; a href='mailto:phuong_desear@ondcp.eop.gov'&gt;phuong_desear@ondcp.eop.gov&lt;/a&gt;Phone: 202-395-6739;</t>
  </si>
  <si>
    <t>Applications will not be considered that fail to demonstrate the organization’s expertise and extensive experience in drug research and data analysis.</t>
  </si>
  <si>
    <t>Jun 13,2015</t>
  </si>
  <si>
    <t>https://beta.sam.gov/fal/08367c62287543749e59284911c7c8c1/view</t>
  </si>
  <si>
    <t>Drug-Free Communities Support Program - National Youth Leadership Initiative</t>
  </si>
  <si>
    <t>{"list":[{"act":{"description":"Drug-Free Communities Act of 1997, Public Law 105-20; Reauthorized by Public Law 107-82 "},"authorizationTypes":{"USC":false,"act":true,"statute":false,"publicLaw":false,"executiveOrder":false}}]}</t>
  </si>
  <si>
    <t>Implementation of National Youth Leadership Initiative (NYLI) at the National Leadership Forum and the Mid-Year Training Institute. Also develop infrastructure to expand outreach by the NYLI to diverse youth populations. These functions would further assist in providing technical assistance to Drug-Free community coalitions in their substance use prevention efforts.</t>
  </si>
  <si>
    <t xml:space="preserve">Applicants must be a non-profit entity (501(c)3) with expert knowledge and extensive experience in community mobilizing using the Seven Strategies for Community Change.   Applicants must have served as an essential partner in assisting the Drug-Free Communities (DFC) Support Program with technical assistance to community coalitions in their substance use prevention efforts. </t>
  </si>
  <si>
    <t>Supports NYLI training program, where there is strong participation by DFC-funded communities.</t>
  </si>
  <si>
    <t>{"description":"Applicants must be a non-profit entity (501(c)3) with expert knowledge and extensive experience in community mobilizing using the Seven Strategies for Community Change.  Applicants must have served as an essential partner in assisting the Drug-Free Communities (DFC) Support Program with technical assistance to community coalitions in their substance use prevention efforts. ","isApplicable":true}</t>
  </si>
  <si>
    <t>{"awarded":"lump","description":"The grant will be available for 12 months, with extensions possible.  "}</t>
  </si>
  <si>
    <t>[{"code":"program","isSelected":true,"description":"A written report on the NYLI Youth in Action community-based change projects will be provided to ONDCP to document the outputs of NYLI participants at the local level in support of coalition work. "},{"code":"cash","isSelected":true,"description":"FFR reports are due quarterly."},{"code":"progress","isSelected":true,"description":"FFR reports are due quarterly."},{"code":"expenditure","isSelected":true,"description":"FFR reports are due quarterly."},{"code":"performanceMonitoring","isSelected":true,"description":"A report on the progress and outcomes of the NYLI outreach to diverse populations will be included in the NYLI Youth in Action report. "}]</t>
  </si>
  <si>
    <t xml:space="preserve">(Cooperative Agreements) FY 17$0.00; FY 18 est $250,000.00; FY 19 est $0.00; FY 16$200,000.00; - </t>
  </si>
  <si>
    <t>Applicants will not be considered that fail to demonstrate the organization's expertise and extensive experience in supporting training programs for DFC-funded community coalitions.</t>
  </si>
  <si>
    <t>https://beta.sam.gov/fal/a01058b708364226acdccdf9ff49676e/view</t>
  </si>
  <si>
    <t>Drug-Free Communities (DFC) Support Program</t>
  </si>
  <si>
    <t>DFC</t>
  </si>
  <si>
    <t>{"list":[{"act":{},"publicLaw":{"congressCode":"Drug-Free Communities Act of 1997","number":"Reauthorized by Public Law 115-271"},"USC":{"title":"21 U.S.C.","section":"1521"},"authorizationTypes":{"USC":true,"act":true,"publicLaw":true},"usc":{"title":"21 U.S.C.","section":"1521"}}]}</t>
  </si>
  <si>
    <t>Per the authorizing legislation [Drug-Free Communities Act 1997, Public Law No. 105-20, and Reauthorized Public Law No. 115–271], the DFC Support Program has two goals:
1. Establish and strengthen collaboration among communities, public and private non-profit agencies, as well as federal, state, local, and tribal governments to support the efforts of community coalitions working to prevent and reduce substance abuse among youth.
2. Reduce substance abuse among youth and, over time, reduce substance abuse among adults by addressing the factors in a community that increase the risk of substance abuse and promoting the factors that minimize the risk of substance abuse.</t>
  </si>
  <si>
    <t>The coalition must consist of one or more representatives from each of the following required 12 sectors. (21 USC § 1532)
An individual who is a member of the coalition may serve on the coalition as a representative of not more than one sector category. 
The coalition must demonstrate that members have worked together on substance abuse reduction initiatives for a period of not less than 6 months at the time of submission of the application, acting through entities such as task forces, subcommittees, or community boards
The coalition must also demonstrate substantial participation from volunteer leaders in the community. 
The coalition must have as its principal mission the reduction of youth substance use, which, at a minimum, includes the use and abuse of drugs in a comprehensive and long-term manner, with a primary focus on youth in the community
The coalition must have developed a 12-Month Action Plan to reduce substance use among youth which targets multiple drugs of abuse. Substances may include, but are not limited to, narcotics, depressants, stimulants, hallucinogens, inhalants, marijuana, alcohol, and tobacco, where youth use is prohibited by federal, state, or local law.
The coalition must establish a system to measure and report outcomes, established and approved by the DFC Administrator, to the federal government.  
The applicant must demonstrate that the coalition is an ongoing concern by demonstrating that the coalition is a non-profit organization or has made arrangements with a legal entity that is eligible to receive federal grants.
The coalition must have a strategy to solicit substantial financial support from non-federal sources to ensure that the coalition is self- sustaining. 
The applicant must not request more than $125,000 in federal funds per year.  
Two DFC-funded coalitions may not serve the same zip code(s) unless both coalitions have clearly described their plan for collaboration in their application and each coalition has independently met the eligibility requirements.  
Grant recipients may be awarded only one grant at a time through the DFC Support Program.
In order to receive a DFC grant, coalitions may not have received 10 years of DFC funding.</t>
  </si>
  <si>
    <t>{"description":"Eligible applicants are community-based coalitions addressing youth substance use. The Statutory Eligibility Requirements, written into the DFC Act, are inherent in the language of the DFC Support Program.","isApplicable":true}</t>
  </si>
  <si>
    <t>{"description":"2 CFR 200","isApplicable":true}</t>
  </si>
  <si>
    <t>Upon full completion of the statutory eligibility review process and review of final scores, ONDCP begins funding with the highest scoring grant until all funds are exhausted. DFC grants are not awarded based on how many DFC-funded coalitions are within a geographic boundary (e.g., state, county, or city).
The primary funding decision criterion is the application’s final peer review score. All final grant award decisions will be made by ONDCP’s DFC Administrator, consistent with the DFC Act of 1997. ONDCP may also take into consideration factors relating to rural, American Indian/Alaska Native, and economically disadvantaged communities.</t>
  </si>
  <si>
    <t>{"flag":"yes","description":"NA","list":[{"start":"2019-04-24","end":"2019-06-24","description":"The DFC FOA is typically posted in December/January and applications are typically due in March. Due to the lapse in appropriation and a program agency transition, the DFC Program FOA is not on this regular schedule. Applicants are typically given between 60 and 90 calendar days to apply."}]}</t>
  </si>
  <si>
    <t>Annual continuation awards will depend on the availability of funds, recipient progress in meeting project goals and objectives, timely submission of the required data and reports, and compliance with all grant award Terms and Conditions.  Failure to comply with the Terms and Conditions of the award may result in suspension or termination of the award.</t>
  </si>
  <si>
    <t>{"types":{"moe":false,"formula":false,"matching":true},"formula":{"title":"","chapter":"","part":"","subPart":"","publicLaw":"","description":""},"matching":{"requirementFlag":"mandatory","percent":"0","description":"The DFC authorizing legislation requires recipients to demonstrate that they have matching funds (“match”) from non-federal sources equivalent to or greater than federal funds requested from the DFC Support Program.  Applicants must itemize the match separately in the budget and explain the match separately in the Budget Narrative.  Applicants in their first cycle of DFC funding (Year One - Year Five), and those in Year Six, are required to have 100 percent match (1:1) from non-federal sources.  Beginning in Year Seven, the percentage increases.\n\nYear of Funding Requested\tMatching Requirement\n1-6\t100%\n7-8\t125%\n9-10\t150%\n\nCash or in-kind support may be used for the match requirement.  In-kind support includes the value of goods and services donated to the operation of the DFC coalition, including but not limited to office space, volunteer secretarial services, pro bono accounting services, and other volunteer services to support the coalition’s work.  All match must follow federal cost principles."},"moe":{"description":""}}</t>
  </si>
  <si>
    <t>{"awarded":"lump","description":"Grant funds are available for 12 months, with the option to carry-over unused grants funds."}</t>
  </si>
  <si>
    <t>[{"code":"program","isSelected":true,"description":"Coalition Classification Tool reporting"},{"code":"cash","isSelected":true,"description":"Federal Financial Report – Financial Cash Transaction Report is required to be submitted electronically"},{"code":"progress","isSelected":true,"description":"DFC grant award recipients are required to submit two DFC Program progress reports, submitted in February and August and an annual Coalition Classification Tool (CCT) survey submitted in August."},{"code":"expenditure","isSelected":true,"description":"Federal Financial Report – Financial Status Report is required to be submitted electronically."},{"code":"performanceMonitoring","isSelected":false,"description":""}]</t>
  </si>
  <si>
    <t>{"isApplicable":true,"description":"2 CFR 200"}</t>
  </si>
  <si>
    <t>All project-related materials must be maintained for a period of three years from the date of the Financial Status Report unless an audit has been initiated or unresolved audit findings remain.  This requirement ensures the availability of complete information should there be an audit of this grant.</t>
  </si>
  <si>
    <t xml:space="preserve">(Project Grants) FY 18$0.00; FY 19 est $23,750,000.00; FY 20 est $0.00; - </t>
  </si>
  <si>
    <t>Estimated Award Amount per DFC grant: Up to $125,000
Per the authorizing legislations, length of Project Period per DFC grant is up to 5 years with option to re-compete for a maximum of 10 Years</t>
  </si>
  <si>
    <t>{"flag":"none","description":"Phuong DeSear \nOffice of National Drug-Control Policy (ONDCP)\nExecutive Office of the President \nPhuong_DeSear@ondcp.eop.gov \n202-395-6739"}</t>
  </si>
  <si>
    <t>Phuong DeSear1800 G Street, NW, Washington, DC 20503 Email:&lt; a href='mailto:Phuong_DeSear@ondcp.eop.gov'&gt;Phuong_DeSear@ondcp.eop.gov&lt;/a&gt;Phone: 2023956739;</t>
  </si>
  <si>
    <t>Fiscal Year2018: The DFC Program provides grants to community coalitions to strengthen the infrastructure among local partners to create and sustain a reduction in local youth substance use.
Recognizing that local problems need local solutions, DFC-funded coalitions engage multiple sectors of the community and employ a variety of environmental strategies to address local substance use problems. 
DFCs involve local communities in finding solutions and also helps youth at risk for substance use recognize the majority of our Nation’s youth choose not to use substances.
DFC Coalitions are made up of community leaders representing twelve sectors that organize to meet the local prevention needs of the youth and families in their communities. These twelve sectors are:
•	Youth (18 or younger)
•	Parents
•	Businesses
•	Media
•	Schools
•	Youth-serving organizations
•	Law enforcement
•	Religious/Fraternal organizations
•	Civic/Volunteer groups
•	Healthcare professionals
•	State, local, or tribal government agencies with expertise in the field of substance abuse
•	Other organizations involved in reducing substance abuse
FY 2018 DFC Program New Grant Award Recipients – 156 Awardees: https://www.whitehouse.gov/wp-content/uploads/2018/08/DFC-New-Grant-Award-Recipients.pdf 
FY 2018 DFC Program Continuation – 569 Awardees: https://www.whitehouse.gov/wp-content/uploads/2018/08/DFC-Continuation-Grant-Award-Recipients.pdfFiscal Year2019: FY 2019 Projections: Approximately 190 new DFC grant awards
190 new DFC grant awards x up to $125,000 = $23,750,000 total</t>
  </si>
  <si>
    <t>The DFC Support Program’s peer review process utilizes current or former DFC grant award recipients and experienced substance abuse prevention specialists to serve as peer reviewers. 
Each application is assigned to a panel of three peer reviewers for scoring, and the composite of the three scores becomes the application’s final score. 
Peer reviewers will score the five questions that comprise the Project Narrative by totaling the points for each question to create a cumulative score (scores will range from 0 to 100 points). The scoring criteria is included in the Funding Opportunity Announcement.</t>
  </si>
  <si>
    <t>Apr 04,2019</t>
  </si>
  <si>
    <t>https://beta.sam.gov/fal/6656004e9e314ab6abd19618282e5560/view</t>
  </si>
  <si>
    <t>Social Security Disability Insurance</t>
  </si>
  <si>
    <t xml:space="preserve">Social Security Disability Insurance </t>
  </si>
  <si>
    <t>SOCIAL SECURITY ADMINISTRATION, SOCIAL SECURITY ADMINISTRATION</t>
  </si>
  <si>
    <t>{"list":[{"act":{"description":"Social Security Act of 1935, Title II, as amended; Public Laws 96-265; 97-123, and 97-35. 42 U.S.C. 401; 42 U.S.C. 402; 42 U.S.C. 416; 42 U.S.C. 420-425"},"publicLaw":{"congressCode":"96","number":"265"},"USC":{"title":"II"},"authorizationTypes":{"USC":true,"act":true,"statute":false,"publicLaw":true,"executiveOrder":false},"usc":{"title":"II"}}]}</t>
  </si>
  <si>
    <t>To replace part of the earnings lost because of a physical or mental impairment, or a combination of impairments, severe enough to prevent a person from working.</t>
  </si>
  <si>
    <t xml:space="preserve">A disabled worker is entitled to Social Security disability benefits if he or she has worked for a sufficient period of time under Social Security to be insured, has not attained "full-benefit retirement age" (66 years old for workers age 62 in 2005), has filed an application, and is under a disability as defined in the Social Security law. The law defines disability as the inability to do any substantial gainful activity by reason of any medically determinable physical or mental impairment which can be expected to result in death or which has lasted or can be expected to last for a continuous period of not less than 12 months. The insured status requirements depend upon the age of the applicant and the date he or she became disabled. Coverage credits under the social security systems of certain foreign countries with which the U.S. has reciprocal agreements may be taken into account to meet the requirements. Certain family members of disabled workers are also entitled to benefits: (1) Unmarried children under age 18, or under age 19 for full-time students in elementary or secondary school; (2) unmarried adult offspring at any age if continuously disabled since before age 22; (3) wife or husband at any age if child in his or her care is receiving benefits on worker's Social Security record and is under age 16 or disabled; (4) spouse age 62 or over; and (5) divorced wives or husbands age 62 or over who were married to the worker for at least 10 years. (Benefits are also payable to auxiliaries, including certain disabled widow(er)s, disabled surviving divorced spouses, children under age 19 who are full-time students in an elementary or secondary school, and disabled children of the worker, after the worker dies. See 96.004 "Social Security-Survivors' Insurance".) For workers who are first entitled after 1985 for both (a) a pension based on non-covered employment; and (b) Social Security disability (or retirement) benefits, a less generous benefit formula applies. In addition, Social Security disability benefits are reduced (offset) by the amount that the sum of all disability benefits payable under Social Security and certain Federal, State, or local public disability and workers' compensation laws or plans exceeds the higher of 80 percent of the worker's average current earnings or the total Social Security benefit that would otherwise be payable on the disabled worker's record. The Social Security benefit for a spouse of a disabled worker is subject to a pension offset if the spouse receives a governmental pension based on his or her own work in non-covered employment. However, the offset does not apply if: (i) the person received or became eligible to receive the pension before December 1, 1982, and can meet requirements for Social Security auxiliaries' benefit as they existed in January 1977; or (ii) if the person received, or was eligible to receive, the pension before July 1, 1983, and the person was dependent on his or her spouse for at least one-half support at the time the spouse died, became disabled or became entitled to Social Security benefits. The amount of the public pension used for purposes of the offset against Social Security spouse's benefits is equal to two-thirds of the public pension. The Social Security benefit for the spouse of a disabled worker is also offset dollar for dollar by the amount of any Social Security benefit the spouse receives based on his or her own work. All benefits to spouses and children of disabled workers are subject to an earnings test unless those beneficiaries are full-benefit retirement age or older. Beginning with the year 2000, the retirement earnings test was eliminated beginning with the month in which the beneficiary reaches full-benefit retirement age (FRA). A person at and above FRA will not have Social Security benefits reduced because of earnings. In the calendar year in which a beneficiary reaches FRA ,benefitsarereduced$1forevery$3ofearnings above the limit allowed by law, $31,800 in 2005, but this reduction is applied only to months prior to attainment of FRA. For years before the year the beneficiary attains FRA, the reduction in benefits is $1 for every $2 of earnings over the annual exempt amount. Further, no benefit can be paid to an alien in the United States unless he or she is lawfully present in the United States. In addition, an alien cannot qualify for benefits if he or she never had a work-authorized Social Security Number (SSN) (effective for benefit applications based on SSNs issued after 2003). </t>
  </si>
  <si>
    <t>Qualified disabled workers under full retirement age (FRA). Under the definition of disability in the Social Security Law, disability benefits are provided to a person who is unable to engage in any substantial gainful activity by reason of a medically determinable physical or mental impairment that has lasted or is expected to last at least 12 months, or to result in death. Disabled widow(er)s' benefits are covered under survivors insurance. Felony-related impairments and confinement-related impairments cannot be considered in determining whether an individual is under a disability if the individual has been convicted of a felony which was committed after October 19, 1980. Effective for claims finally adjudicated on or after March 29, 1996, (or for claims approved before then, with benefits payable beginning January 1, 1997) eligibility can no longer be based on drug addiction or alcoholism.</t>
  </si>
  <si>
    <t>{"description":"Proof of disability and possibly proof of age. If applying for benefits for family members, additional proofs of age, relationship to disabled worker, or full-time school attendance may be required.","isApplicable":true}</t>
  </si>
  <si>
    <t>{"description":"Telephone toll free at 1 (800) 772-1213 or telephone or visit the local Social Security Office."}</t>
  </si>
  <si>
    <t>After review of the application is completed, the applicant (or representative payee) will be notified by mail.</t>
  </si>
  <si>
    <t xml:space="preserve">An individual should apply for disability benefits when he or she believes the entitlement requirements may be met. Retroactivity of benefit payments is limited to 1 year before filing. </t>
  </si>
  <si>
    <t>Telephone or visit any Social Security Office. The appeal process ranges from a reconsideration through hearings and appeals levels to a review by the Federal courts.</t>
  </si>
  <si>
    <t>{"isApplicable":true,"description":"Regarding reports: Any change in address or other requirement (such as improvement of disabling condition or work activity) must be reported to the local Social Security Office when it occurs.\r\n\r\nContinuing Disability Reviews:  Persons are contacted periodically to see if they continue to qualify for benefits."}</t>
  </si>
  <si>
    <t>20-8007-0-7-651;</t>
  </si>
  <si>
    <t xml:space="preserve">(Direct Payments with Unrestricted Use) FY 16 Estimate Not Available  FY 17 Estimate Not Available  FY 18 Estimate Not Available </t>
  </si>
  <si>
    <t>Monthly cash benefits for a worker disabled in 2005 range up to a maximum of $2,099 based on the level of the worker's earnings and the age at which a worker becomes disabled. The corresponding maximum for such a worker with a family is $3,148.60 As of December 31, 2004, the average benefit paid to a disabled worker alone was $880 and the average amount payable to a disabled worker with eligible dependents was $1,496. This takes into account stipulations set forth in Public Law 96-265 and Public Law 97-35. Under Public Law 97-123, the minimum amount is no longer applicable for workers who either become disabled or first met the insured status requirements after December 1981, and a lesser amount can be paid, depending on the worker's average earnings.</t>
  </si>
  <si>
    <t>{"flag":"none","description":"Consult Appendix IV of the Catalog."}</t>
  </si>
  <si>
    <t>http://www.socialsecurity.gov/ see website for local SSA office., Baltimore , MD 21235 Phone: 1-800-772-1213;</t>
  </si>
  <si>
    <t>http://www.socialsecurity.gov</t>
  </si>
  <si>
    <t xml:space="preserve">93.560 Family Support Payments to States Assistance Payments; 93.773 Medicare Hospital Insurance; 93.774 Medicare Supplementary Medical Insurance; 17.302 Longshore and Harbor Workers' Compensation; 17.307 Coal Mine Workers' Compensation; 96.006 Supplemental Security Income; 57.001 Social Insurance for Railroad Workers; 64.103 Life Insurance for Veterans; 96.002 Social Security Retirement Insurance; </t>
  </si>
  <si>
    <t>SSA</t>
  </si>
  <si>
    <t>https://beta.sam.gov/fal/fb8c77c107ee2dcd7d3d6b6880da50dd/view</t>
  </si>
  <si>
    <t>Social Security Retirement Insurance</t>
  </si>
  <si>
    <t>{"list":[{"act":{"description":"Social Security Act of 1935"},"publicLaw":{"congressCode":"401","number":"208"},"USC":{"title":"42","section":"401-433"},"executiveOrder":{"title":"II","description":"as amended"},"authorizationTypes":{"USC":true,"act":true,"statute":false,"publicLaw":true,"executiveOrder":true},"usc":{"title":"42","section":"401-433"}}]}</t>
  </si>
  <si>
    <t>To replace part of the earnings lost due to retirement.</t>
  </si>
  <si>
    <t>Retired workers age 62 and over who have worked the required number of years under Social Security are eligible for monthly benefits.  Coverage credits under the social security systems of certain foreign countries with which the U.S. has reciprocal agreements may be taken into account to meet the requirements. If an eligible worker age 62 or over receives benefits before full-benefit retirement age (FRA)(age 66 for workers age 62 in 2005), the individual's retirement benefit will be permanently reduced. Also, certain family members can receive benefits including: (1) A wife or husband age 62 or over; (2) a spouse at any age, if a child who is under age 16 or is disabled is in his or her care and is entitled to benefits based on the worker's record; (3) unmarried children under age 18 (or under age 19 for students in elementary or secondary school); (4) unmarried adult offspring at any age if disabled before age 22; and (5) divorced wives or husbands age 62 or over who were married to the worker for at least 10 years. Beginning January 1985, spouses ages 62 or over who have been divorced for at least 2 years (and married to the worker for at least 10 years) may become entitled to benefits regardless of whether the former spouse who is at least age 62 and fully insured has applied for benefits. Effective January 1991, the 2-year waiting period for payment of divorced spouse's benefits without regard to the former spouse's earnings was waived if the former spouse was entitled to benefits prior to the divorce.  All benefits, other than benefits to disabled beneficiaries, and beneficiaries FRA and older, are subject to an earnings test.  Beginning with the year 2000, the retirement earnings test was eliminated beginning with the month in which the beneficiary reaches FRA. A person at and above FRA will not have Social Security benefits reduced because of earnings.  In the calendar year in which a beneficiary reaches FRA, benefits are reduced $1 for every $3 of earnings above the limit allowed by law, $31,800 in 2005, but this reduction is applied only to months prior to attainment of FRA.  For years before the year the beneficiary attains FRA, the reduction in benefits is $1 for every $2 of earnings over the annual exempt amount, $16,920 in 2017.  For workers who are first eligible after 1985 for both (a) a pension based on non-covered employment; and (b) Social Security retirement (or disability) benefits, a different benefit formula applies which provides somewhat lower benefits.  The Social Security benefit for a spouse of a retired worker is subject to a pension offset if the spouse receives a governmental pension based on his or her own work in non-covered employment. However, the offset does not apply if: (i) the person has received or became eligible to receive the pension before December 1, 1982, and met eligibility requirements for Social Security auxiliaries' benefits as they existed in January 1977; or (ii) if the person receives, or is eligible to receive, the pension before July 1, 1983, and the person was dependent on his or her spouse for at least one-half support at the time the spouse died, became disabled or became entitled to Social Security benefits.  The amount of the public pension used for purposes of the offset against Social Security spouse's benefits is equal to two-thirds of the public pension. The benefit for the spouse of a retired worker is also offset dollar for dollar by the amount of any Social Security benefit the spouse receives based on his or her own work.  Effective for those who have reached age 62 since August 1981, a retired worker or spouse can receive benefits only for months in which he or she has attained at least age 62 for the entire month.  No benefit can be paid to an alien in the United States unless he or she is lawfully present in the United States.  In addition, an alien cannot qualify for benefits if he or she never had a work-authorized  SocialSeurity Number (SSN) effective for benefit applications based on SSNs issued after 2003).</t>
  </si>
  <si>
    <t>Benefits are paid to retired workers age 62 and over who have worked the required number of years under Social Security, and to certain family members.</t>
  </si>
  <si>
    <t>{"description":"Proof of age is required.  If applying for benefits for auxiliaries, additional proofs of age, dependency, and relationship to the retired worker may be required.  To receive benefits, auxiliaries must have a SSN.","isApplicable":true}</t>
  </si>
  <si>
    <t>{"description":"Call toll free at 1 (800) 772-1213 or, telephone or visit the local Social Security Office.  Retired workers, spouses and divorced spouses may also apply via the Internet."}</t>
  </si>
  <si>
    <t>{"flag":"yes","description":"It is to the worker's advantage to apply for benefits in the three months before he or she retires.  Retroactivity is limited to 6 months if unreduced benefits are being awarded. No retroactivity is provided where reduced benefits are being awarded.","list":[{"start":"2017-01-01","end":"2017-12-31"}]}</t>
  </si>
  <si>
    <t>Call toll free at 1(800) 772-1213 or telephone or visit the local Social Security office. The appeal process can range from a case review to a review by the Federal Courts.  An appeal must be requested in writing within 60 days of the date on which a written notice of SSA's decision is received by the applicant.  The 60 days start the day after notice is received.</t>
  </si>
  <si>
    <t>{"awarded":"other","description":"N/A","awardedDescription":"Contact Local Office for more information"}</t>
  </si>
  <si>
    <t>Any change in address or eligibility requirements (such as work status, marital or family status, or school attendance) must be reported to the Social Security Office when it occurs.</t>
  </si>
  <si>
    <t>20-8006-0-7-651;</t>
  </si>
  <si>
    <t>Monthly cash benefits for a worker retiring at full retirement age (FRA) in 2017 range up to $2,687 and to a maximum of $4,702.60 for a family of such a worker receiving benefits. As of December 31, 2016, the average benefit paid to a retired worker alone (no family members receiving benefits) was $1,360 and the average amount payable to a retired worker with an eligible spouse was $1,574.</t>
  </si>
  <si>
    <t>Code of Federal Regulations, Title 20, Parts 401, 404, and 422. "Your Social Security", "Thinking About Retiring", and many other publications are available from any Social Security office without charge.</t>
  </si>
  <si>
    <t>{"flag":"appendix","description":"Consult Appendix IV of the Catalog."}</t>
  </si>
  <si>
    <t>www.socialsecurity.govRoom 4100, Annex, Social Security Administration, Baltimore , MD 21235 Phone: 1-800-772-1213;</t>
  </si>
  <si>
    <t xml:space="preserve">96.006 Supplemental Security Income; 57.001 Social Insurance for Railroad Workers; 96.004 Social Security Survivors Insurance; 96.001 Social Security Disability Insurance; </t>
  </si>
  <si>
    <t>https://beta.sam.gov/fal/42a884b5abfd9d21369680b681e15fbb/view</t>
  </si>
  <si>
    <t>Social Security Survivors Insurance</t>
  </si>
  <si>
    <t>{"list":[{"act":{"description":"Social Security Act of 1935"},"USC":{"title":"42","section":"401-433"},"executiveOrder":{"title":"II","description":"as amended"},"authorizationTypes":{"USC":true,"act":true,"statute":false,"publicLaw":false,"executiveOrder":true},"usc":{"title":"42","section":"401-433"}}]}</t>
  </si>
  <si>
    <t>To replace part of the earnings lost to dependents because of the worker's death.</t>
  </si>
  <si>
    <t xml:space="preserve">Benefits are payable only if the deceased was insured for survivors insurance protection. Coverage credits under the social security systems of certain foreign countries with which the U.S. has reciprocal agreements may be taken into account to meet the requirements. Survivors eligible for monthly cash benefits are the following: widows or widowers age 60 or over; surviving divorced spouses age 60 or over (married to the deceased worker for at least 10 years); disabled widows, widowers or surviving divorced spouses ages 50- 59; widows, widowers, or surviving divorced spouses at any age who have in their care a child under age 16 or disabled and entitled to benefits on the deceased worker's Social Security record; unmarried children under age 18, under age 19 and a full time student in elementary or secondary school; or age 18 or older and under a disability which began before age 22; and dependent parents age 62 and over. All survivors benefits, other than for beneficiaries at full retirement age (FRA) or older, are subject to an earnings test. Beginning with the year 2000, the retirement earnings test was eliminated beginning with the month in which the beneficiary reaches FRA. A person at and above FRA will not have Social Security benefits reduced because of earnings. In the calendar year in which a beneficiary reaches FRA, benefits are reduced $1 for every $3 of earnings above the limit allowed by law, $44,880 in 2017, but this reduction is applied only to months prior to attainment of FRA. For years before the year the beneficiary attains FRA, the reduction in benefits is $1 for every $2 of earnings over the annual exempt amount, $16,920 in 2017 . Except for benefits to children and dependent parents, all survivors benefits are subject to a pension offset if the person is also receiving a governmental pension based on his or her own work in non-covered employment. However, the offset does not apply: (1) If the person receives, or is eligible to receive, the pension before December 1, 1982, and can meet the requirements for the Social Security auxiliary's benefit as they existed in January 1977; or (2) if the person receives, or is eligible to receive, the pension before July 1, 1983, and the person was dependent on his or her spouse for at least one-half support at the time the spouse died, became disabled or became entitled to Social Security benefits; or 3) if the last 60 months of a person’s government service before retirement was covered by both Social Security and the pension plan that provides the government pension. The amount of the public pension used for purposes of the offset against Social Security survivor's benefits is equal to two-thirds of the public pension. Benefits for widows/widowers and surviving divorced spouses are also offset dollar for dollar by any Social Security benefit the surviving spouse receives based on his or her own work. Under certain conditions, a lump-sum death payment of $255 is payable to the widow or children of the deceased worker. Further, no benefit can be paid to an alien in the United States unless he is lawfully present in the United States. Also, an alien cannot qualify for benefits if he or she never had a work-authorized Social Security Number (SSN) (effective for benefit applications based on SSNs issued after 2003). </t>
  </si>
  <si>
    <t>Widows, widowers, and surviving divorced spouses age 60 or over are entitled as long as the worker met the insurance requirements.  Widows, widowers, and surviving divorced spouses also qualify at any age if they have entitled children of the worker under age 16 or disabled children in their care; unmarried children: under age 18, under age 19 and a full-time student in elementary or secondary school or age 18 or older and under a disability which began before age 22; and dependent parents age 62 and over.  To claim benefits as disabled widows, widowers, or surviving divorced spouses, individuals ages 50-59 must show that they have a disability that started no later than 7 years after the insured died or 7 years after certain other events.  "Disability" currently has the same meaning for these entitlements as it does for workers who claim disability insurance (see 96.001).  As in worker disability claims, there is also a 5-month waiting period after the disability began before benefits begin and entitlement to Medicare after 24 months of entitlement to benefits. Children of the worker claiming benefits because of disability are also subject to the definition of disability used for workers and must show that they have been disabled since before they reached age 22.  There is no waiting period for these benefits.</t>
  </si>
  <si>
    <t>{"description":"Social Security number, proof of death, age, and relationship. For certain auxiliaries, proof of support may be required.","isApplicable":true}</t>
  </si>
  <si>
    <t>{"description":"Call toll free at 1 (800) 772-1213 or telephone or visit the local Social Security Office."}</t>
  </si>
  <si>
    <t>{"flag":"yes","description":"Retroactivity is limited to 6 months if unreduced benefits are being awarded.  Other than a minor exception that permits one-month retroactivity if the widow(er) files for benefits in the month after the month of the worker's death, no retroactivity is provided in most cases when reduced benefits are being awarded. For disabled surviving spouses and disabled surviving divorced spouses, benefits may be retroactive for up to 12 months.","list":[{"start":"2017-01-01","end":"2017-12-31"}]}</t>
  </si>
  <si>
    <t>Call toll free at 1 (800) 772-1213 or telephone or visit the local Social Security office.  The appeal process can range from a case review to a review by the Federal courts.  An appeal must be requested in writing within 60 days of the date on which a written notice of SSA's decision is received by the applicant.  The 60 days start, the day after receipt of the notice.</t>
  </si>
  <si>
    <t>{"awarded":"other","description":"Not applicable","awardedDescription":"See local office."}</t>
  </si>
  <si>
    <t xml:space="preserve">(Direct Payments with Unrestricted Use) FY 17 Estimate Not Available  FY 18 Estimate Not Available  FY 16 Estimate Not Available </t>
  </si>
  <si>
    <t xml:space="preserve">17.302 Longshore and Harbor Workers' Compensation; 17.307 Coal Mine Workers' Compensation; 96.006 Supplemental Security Income; 57.001 Social Insurance for Railroad Workers; 64.103 Life Insurance for Veterans; 96.002 Social Security Retirement Insurance; 64.105 Pension to Veterans Surviving Spouses, and Children; 96.001 Social Security Disability Insurance; </t>
  </si>
  <si>
    <t>https://beta.sam.gov/fal/a40be0a734349af1a58e0e7c344bebf9/view</t>
  </si>
  <si>
    <t>Supplemental Security Income</t>
  </si>
  <si>
    <t xml:space="preserve">Supplemental Security Income </t>
  </si>
  <si>
    <t>{"list":[{"act":{"description":"Social Security Act of 1935, Title XVI, as amended; 42 U.S.C. 1381-1383f. "},"USC":{"title":"42","section":"1381-1383f"},"authorizationTypes":{"USC":true,"act":true},"usc":{"title":"42","section":"1381-1383f"}}]}</t>
  </si>
  <si>
    <t>To ensure a minimum level of income to persons who have attained age 65 or are blind or disabled, and whose income and resources are below specified levels.</t>
  </si>
  <si>
    <t>To be found disabled for SSI purposes: an individual age 18 or older must be unable to perform any substantial gainful activity by reason of any medically determinable physical or mental impairment which can be expected to result in death or which has lasted or can be expected to last for a continuous period of at least 12 months; an individual under age 18 must have a medically determinable physical or mental impairment or combination of impairments that causes marked and severe functional limitations, and that can be expected to cause death or that has lasted or can be expected to last for a continuous period of at least 12 months. An individual under age 18 who files a new application for benefits and is engaging in substantial gainful activity will not be considered disabled. To be found blind for SSI purposes, an individual of any age must be "statutorily blind." This means central visual acuity of 20/200 or less in the better eye with use of a correcting lens. The eligibility of an individual who has attained age 65 or who is blind or disabled is determined on the basis of an assessment of the individual's monthly income and resources, citizenship or alien status, U.S. residency, and certain other eligibility requirements. In determining a month's income, the first $20 of Social Security or other unearned income is not counted. An additional $65 of earned income ($85 if the person had no unearned income) received in a month plus one-half of the remainder above $65 (or $85) also is not counted. If, after these (and other) exclusions, an individual's countable income, effective January 2018, is less than $750 per month ($1,125 for a couple, both of whom are aged, blind or disabled) and countable resources are less than $2,000 ($3,000 for a couple), the individual may be eligible for payments. The values of household goods, personal effects, an automobile, life insurance, and property needed for self support are, if within limits set out in regulations, excluded in determining value of resources. Burial spaces for an individual and immediate family and burial funds, up to $1,500 each for an individual and spouse, are excluded from resources. The value of a home which serves as the principal place of residence is also excluded in resource valuation.</t>
  </si>
  <si>
    <t>Individuals who have attained age 65 or are blind or disabled, who continue to meet the income and resources tests, citizenship/qualified alien status, U.S. residence, and certain other requirements. Eligibility may continue for beneficiaries who engage in substantial gainful activity despite disabling physical or mental impairments.</t>
  </si>
  <si>
    <t>{"description":"Proof of age, marital status, income and resources, establishment of blindness or disability, proof of residence in the U.S. and citizenship, or alien status is required.","isApplicable":true}</t>
  </si>
  <si>
    <t>{"description":"Call toll free at 1-800-772-1213 or telephone or visit the local Social Security Office."}</t>
  </si>
  <si>
    <t>The individual (and representative payee, if any,) will be notified by mail of award or denial.</t>
  </si>
  <si>
    <t>Call toll free at 1 (800) 772-1213 or telephone or visit the local Social Security Office. The appeal process ranges from a case review or field office conference to a review by the Federal Courts.  An appeal must be requested within 60 days of the date on which a written notice of SSA's initial determination is received by the applicant.  The 60 days start the day after you receive the notice.</t>
  </si>
  <si>
    <t>A redetermination of a person's benefit amount and continuing eligibility will be made on a scheduled basis at periodic intervals.  Unscheduled redeterminations are made when changes in circumstances are reported.  The length of time between scheduled redetermination varies depending on the likelihood that the beneficiary's situation may change in a way that affects payment amount or eligibility.</t>
  </si>
  <si>
    <t>{"awarded":"other","description":"Benefits are paid monthly. Accrued benefits are paid in a lump sum unless they exceed a specified amount in which case they are paid in up to three installments at 6 month intervals.  In the case of a disabled child, accrued payments over a certain amount must be retained in a dedicated account and used only for certain approved expenditures.","awardedDescription":"contact"}</t>
  </si>
  <si>
    <t>{"isApplicable":true,"description":"Reports: Any change of address or any event affecting eligibility or benefit amount (such as an increase in resources or income or improvement of disabling condition) must be reported to the Social Security Administration when the event occurs. "}</t>
  </si>
  <si>
    <t>75-0406-0-1-609;</t>
  </si>
  <si>
    <t>(Direct Payments with Unrestricted Use) FY 17$54,600,000,000.00; FY 18 Estimate Not Available  FY 19 Estimate Not Available  FY 16$54,800,000,000.00; - FY 2017 $54.6 billion, FY 2016 $54.6 billion (Note: These figures represent benefits actually paid, or expected to be paid.)</t>
  </si>
  <si>
    <t>Monthly Federal cash payments range from $1 to $750 for an aged, blind, or disabled individual who does not have an eligible spouse, and from $1 to $1,125 for an aged, blind, or disabled individual and an eligible spouse. These rates became effective January 2018. The average Federal monthly benefit payment for January 2018 was $536.</t>
  </si>
  <si>
    <t>{"list":[{"fiscalYear":2016,"description":"None reported"},{"fiscalYear":2017,"description":"In fiscal year 2017, an average of 8,120,000 persons per month were Federal Supplemental Security Income recipients.  Not included are those persons who receive only State supplementary payments, some of which are administered by the Social Security Administration for the States as part of the SSI program."},{"fiscalYear":2018,"description":"None reported"}],"isApplicable":true}</t>
  </si>
  <si>
    <t>Code of Federal Regulations, Title 20, Parts 401, 416, and 422. "SSI for Aged, Blind, and Disabled People" and other publications are available from any Social Security Office without charge.  The Social Security internet address is www.ssa.gov and it includes copies of all disability-related laws, regulations, rulings, and free publications, as well as other information about Social Security programs.</t>
  </si>
  <si>
    <t>www.socialsecurity.govsee website for local SSA office., Baltimore , MD 21235 Email:&lt; a href='mailto:ORDP.Helpdesk@ssa.gov'&gt;ORDP.Helpdesk@ssa.gov&lt;/a&gt;Phone: 1-800-772-1213;OISP6401 Security Boulevard
Baltimore, Maryland 21235, Baltimore, MD 21235 Email:&lt; a href='mailto:ordp.webmaster@ssa.gov'&gt;ordp.webmaster@ssa.gov&lt;/a&gt;Phone: 1-800-772-1213;</t>
  </si>
  <si>
    <t xml:space="preserve">93.560 Family Support Payments to States Assistance Payments; 93.778 Medical Assistance Program; 96.002 Social Security Retirement Insurance; 96.004 Social Security Survivors Insurance; 96.001 Social Security Disability Insurance; </t>
  </si>
  <si>
    <t>https://beta.sam.gov/fal/2a65b85b612243d99a6f78a4f974c028/view</t>
  </si>
  <si>
    <t>Social Security Research and Demonstration</t>
  </si>
  <si>
    <t>(SSA Research and Demonstration)</t>
  </si>
  <si>
    <t>{"list":[{"act":{"description":"Social Security Act of 1935"},"executiveOrder":{"title":"II","description":"Title II and Title XVI, as amended; 42 U.S.C. 401-433, 902, 1310, 1381-1388c","section":"1110"},"authorizationTypes":{"USC":false,"act":true,"statute":false,"publicLaw":false,"executiveOrder":true}}]}</t>
  </si>
  <si>
    <t>(1) To conduct social, economic, and demographic research on topics important to the Social Security Old Age, Survivors and Disability Insurance and Supplemental Security Income (SSI) programs and the current and future well-being of their beneficiaries; (2) to develop and carry out experiments and research demonstration projects to determine the efficacy of: (a) alternative ways of rehabilitating beneficiaries and encouraging their return to work; and (b) modifying conditions applicable to such beneficiaries including: (i) early referral for rehabilitation services; and (ii) greater use of employers and others in the rehabilitation and placement process.</t>
  </si>
  <si>
    <t>Applicants applying for grant funds may include research organizations, associations of research organizations, State and local governments, educational institutions, hospitals, public and private organizations, and nonprofit and profit organizations.  Private individuals are not eligible to apply. Profit organizations may apply with the understanding that no grant funds may be paid as profit to grant recipients.  Profit is considered any amount in excess of the allowable costs of the grant recipient.  A profit organization is a corporation or other legal entity that is organized or operated for the profit or benefit of its shareholders or other owners and must be distinguishable or legally separable from that of an individual acting on his/her own behalf.</t>
  </si>
  <si>
    <t>State agencies, local governments, educational institutions, hospitals, nonprofit organizations, and profit organizations are eligible to apply for grant funding.</t>
  </si>
  <si>
    <t>{"description":"SSA prefers that applications be submitted electronically through www.grants.gov.  The www.grants.gov, \"Getting Started\" webpage is available to help explain the registration and application submission process.  If applicants experience problems with the steps related to registering to do business with the Federal government or application submission, the first point of contact is the Grants.gov support staff at www.grants.gov/CustomerSupport.   If difficulties are not resolved, applicants may also contact the SSA Grants Management Team for assistance.  Applicants without Internet access should contact the Grants Management Office for further information on applying.  Please send inquiries to Grants.Team@ssa.gov.  Also, SSA grant program announcements and application information can be obtained from the SSA/OAG Internet site at: http://www.socialsecurity.gov/oag/grants/.  To be considered for a grant award, all applicants must complete the prescribed application forms and submit them to the Grants Management Team.  The application shall be executed by an individual authorized to act for the applicant agency or organization and who will assume the obligations imposed by the terms and conditions of the grant.  As part of the project title, the applicant must clearly indicate whether the application submitted is in response to a priority area identified in a program announcement, and must reference the applicable priority area (e.g., \"001\") in which it is competing.  At least three independent reviewers prepare written assessments of each program-relevant grant application. Applications found irrelevant to program objectives are returned to the applicants."}</t>
  </si>
  <si>
    <t>OAG provides a Notice of Grant Award (or a Notice of Cooperative Agreement Award) as official notice for approved applications.  The notice indicates award amount, the purpose of the award, award terms and conditions, the budget period, the anticipated project period, and the grantee's cost-sharing requirement.</t>
  </si>
  <si>
    <t>Generally, 3 to 6 months after the closing date established in the Federal Register announcement.</t>
  </si>
  <si>
    <t>There are no formal appeal procedures.  If an application is not approved, the reasons will be stipulated in the denial notice.</t>
  </si>
  <si>
    <t>Grants can be extended and continued via formal application, which is subject to approval.  If an application is recommended for approval for 2 or more budget years, the grantee must submit a formal request for funding continuation each year accompanied by a progress report.  This will be evaluated prior to a recommendation of continuation of funding.</t>
  </si>
  <si>
    <t>{"awarded":"other","description":"Funds are usually granted for a period of 12 to 17 months.  Funds, however, can be granted for a minimum of 3 months, and up to a maximum of 60 months.","awardedDescription":"grant or cooperative agreement"}</t>
  </si>
  <si>
    <t>[{"code":"program","isSelected":true,"description":"Program reports may be required depending on the program."},{"code":"cash","isSelected":true,"description":"The Federal Financial Report - SF 425 is required periodically depending on the program."},{"code":"progress","isSelected":true,"description":"Reports may be annual or quarterly depending on the program."},{"code":"expenditure","isSelected":true,"description":"Expenditures are reported using the Federal Financial Report SF 425"},{"code":"performanceMonitoring","isSelected":true,"description":"Performance milestones are reported in the progress report."}]</t>
  </si>
  <si>
    <t>{"isApplicable":true,"description":"Audits are required in accordance with 2 CFR 200, Subpart F."}</t>
  </si>
  <si>
    <t>Grantees must maintain financial records, supporting documents, statistical records and all other records pertinent to an award for 3 years.  In the event of an audit, records must be maintained until all questions are resolved.</t>
  </si>
  <si>
    <t>28-8704-0-7-601;</t>
  </si>
  <si>
    <t xml:space="preserve">(Salaries and Expenses) FY 17$11,293,230.00; FY 18 est $11,293,230.00; FY 19 est $10,695,000.00; FY 16$11,293,230.00; - </t>
  </si>
  <si>
    <t>Range: $275,000 to $2,065,938 and Average $3,300,000.</t>
  </si>
  <si>
    <t>Dionne J. MitchellSocial Security Administration_x000D_
Office of Acquisition and Grants_x000D_
1540 Robert M. Ball Building_x000D_
6401 Security Boulevard_x000D_
, Baltimore, MD 21235 Email:&lt; a href='mailto:dionne.mitchell@ssa.gov'&gt;dionne.mitchell@ssa.gov&lt;/a&gt;Phone: 4109659534;</t>
  </si>
  <si>
    <t>http://www.ssa.gov</t>
  </si>
  <si>
    <t xml:space="preserve">93.648 Child Welfare Research Training or Demonstration ; 96.008 Social Security - Work Incentives Planning and Assistance Program ; 93.048 Special Programs for the Aging, Title IV, and Title II, Discretionary Projects; 93.779 Centers for Medicare and Medicaid Services (CMS) Research, Demonstrations and Evaluations; </t>
  </si>
  <si>
    <t>https://beta.sam.gov/fal/8c4cc98473bd4dae89db5b67abdc026f/view</t>
  </si>
  <si>
    <t xml:space="preserve">Social Security - Work Incentives Planning and Assistance Program </t>
  </si>
  <si>
    <t>(SSA Work Incentives Planning and Assistance (WIPA) Program)  or Work Incentives Outreach Program</t>
  </si>
  <si>
    <t>{"list":[{"act":{"description":"Social Security Act"},"publicLaw":{"congressCode":"106","number":"170"},"statute":{"page":"1887-1891","volume":"1860"},"authorizationTypes":{"act":true,"statute":true,"publicLaw":true}}]}</t>
  </si>
  <si>
    <t>To comply with the Ticket-to-Work and Work Incentives Improvement Act (TWWIIA) which was passed in December 1999, and reauthorized by the Social Security Protection Act of 2004, which requires the SSA to establish a community-based work incentives planning and assistance program. The purpose of the program is to support beneficiaries who want to return to work to make a successful and profitable transition to the workforce.  Beneficiaries that continue to work improve their economic independence and financial security.  WIPA projects help beneficiaries take advantage of our work incentives programs, which may delay or reduce the effect of work on monetary benefits and health insurance.  Additionally, WIPA projects act as repositories for information about other work incentives, benefits counseling services, and other resources that may help beneficiaries succeed in their work attempts, or may assist beneficiaries to improve financial stability as they return to work.</t>
  </si>
  <si>
    <t>Applicants applying for cooperative agreement funds may include State or local governments (excluding any State administering the State Medicaid program), public or private organizations, or nonprofit or for-profit organizations (for-profit organizations may apply with the understanding that no cooperative agreement funds may be paid as profit to any awardee), as well as Native American tribal organizations that the Commissioner determines is qualified to provide work incentives planning and assistance to all SSDI and SSI beneficiaries with disabilities, within the targeted geographic area. These may include Centers for Independent Living established under Title VII of the Rehabilitation Act of 1973, protection and advocacy organizations, Native American tribal entities, client assistance programs established in accordance with Section 112 of the Rehabilitation Act of 1973, State Developmental Disabilities Councils established in accordance with Section 124 of the Developmental Disabilities Assistance and Bill of Rights Act, and State agencies administering the State program funded under Part A of Title IV of the Act. The Commissioner may also award a cooperative agreement to a State or local Workforce Investment Board, a Department of Labor (DOL) One-Stop Career Center System established under the Workforce Improvement Act of 1998, or a State Vocational Rehabilitation agency. Cooperative agreements may not be awarded to any individual, the Social Security Administration Field Offices, any State agency administrating the State Medicaid program under Title XIX of the Act, any entity that the Commissioner determines would have a conflict of interest if the entity were to receive a cooperative agreement under the Work Incentives Planning and Assistance (WIPA) Program or any organization described in Section 501(c)(4) of the Internal Revenue Code of 1968 that engages in lobbying (in accordance with Section 18 of the Lobbying Disclosure Act of 1995, 2 U.S.C. 1611).</t>
  </si>
  <si>
    <t xml:space="preserve">WIPA projects serve beneficiaries who are age 14 and older, and receive any of the following benefits based on their own disabilities:_x000D_
_x000D_
•	Social Security Disability Insurance Benefits; _x000D_
•	Childhood Disability Benefits;_x000D_
•	Disabled Widow(er)s Benefits;_x000D_
•	SSI based on blindness or disability;_x000D_
•	Medicare under the Extended Period of Medicare Coverage (for former disability beneficiaries performing substantial work);_x000D_
•	Medicaid under Section 1619(b) of the Social Security Act (for SSI beneficiaries ineligible for payment due to work income); _x000D_
•	A State supplementary SSI payment (even if the beneficiary is not due a Federal SSI payment); or_x000D_
•	Medicare coverage based on disability and Medicare qualified government employment._x000D_
</t>
  </si>
  <si>
    <t>{"description":"Costs and administrative requirements for grantees will be determined in accordance with 2 CFR 200.","isApplicable":true}</t>
  </si>
  <si>
    <t>{"description":"The standard application forms furnished by SSA must be used for this program. When cooperative agreement opportunities are available, SSA publishes a notice in the Federal Register soliciting cooperative agreement applications. Application packages will be provided at www.grants.gov.  If extenuating circumstances prevent you from submitting an application through www.grants.gov please contact the Grants Management Team at Office of Acquisition and Grants (OAG), Social Security Administration, Attention: Dionne Mitchell, 1540 Robert. M. Ball Building, 6401 Security Boulevard, Baltimore  Maryland  21235. To be considered for a cooperative agreement award, all applicants must complete the prescribed application forms, through www.grants.gov unless the applicant has received prior approval from OAG to submit a paper application to the Grants Management Team. The application shall be executed by an individual authorized to act for the applicant agency or organization who will assume the obligations imposed by the terms and conditions of the cooperative agreement. At least three independent reviewers prepare written assessments of each program relevant cooperative agreement application. Applications found irrelevant or unresponsive to program objectives are returned to the applicants."}</t>
  </si>
  <si>
    <t>OAG provides a Notice of Cooperative Agreement Award as official notice for approved applications. The notice indicates award amount, the purpose of the award, award terms and conditions, the budget period, the anticipated project period, and the awardee's cost sharing requirement.</t>
  </si>
  <si>
    <t>There are no formal appeal procedures. If an application is not approved, the reasons will be stipulated in the denial notice.</t>
  </si>
  <si>
    <t>Cooperative agreements can be continued via formal continuation application, which is subject to approval. If an application is recommended for approval for 2 or more budget periods, the awardee must submit a formal request for funding continuation each year. Continuation applications are evaluated prior to a recommendation of additional funding.</t>
  </si>
  <si>
    <t>{"types":{"moe":false,"formula":true,"matching":true},"formula":{"title":"1","chapter":"Ticket to Work Incentives Improvement Act of 1999","part":"C","subPart":"Sec. 1149. [42 U.S.C. 1320b–20]","publicLaw":"106-170","description":"Sec. 1149. [42 U.S.C. 1320b–20] (a) Establishment.—\n\n(1) In General.—The Commissioner, in consultation with the Ticket to Work and Work Incentives Advisory Panel established under section 101(f) of the Ticket to Work and Work Incentives Improvement Act of 1999[139], shall establish a community-based work incentives planning and assistance program for the purpose of disseminating accurate information to disabled beneficiaries on work incentives programs and issues related to such programs.\n\n(2) Grants, cooperative agreements, contracts, and outreach.—Under the program established under this section, the Commissioner shall—\n\n(A) establish a competitive program of grants, cooperative agreements, or contracts to provide benefits planning and assistance, including information on the availability of protection and advocacy services, to disabled beneficiaries, including individuals participating in the Ticket to Work and Self-Sufficiency Program established under section 1148, the program established under section 1619, and other programs that are designed to encourage disabled beneficiaries to work."},"matching":{"requirementFlag":"mandatory","percent":"5","description":"Awardees of SSA cooperative agreements are required to contribute a non-Federal match of at least 5 percent toward the total cost of each project. The total cost of the project is the sum of the Federal Award (up to 95 percent) and the non-Federal share (at least 5 percent). The non-Federal share may be cash or in-kind (property or services) contributions."},"moe":{"description":""}}</t>
  </si>
  <si>
    <t>{"awarded":"other","description":"Funds are usually granted for a period of 12 months. Funds, however, can be granted for a minimum of 3 months, and up to a maximum of 60 months.","awardedDescription":"Awardees receive notification from our online grants management system."}</t>
  </si>
  <si>
    <t>[{"code":"program","isSelected":false,"description":""},{"code":"cash","isSelected":true,"description":"Requests for Advance or Reimbursement (SF 270) and Federal Financial Reports (SF 425)"},{"code":"progress","isSelected":true,"description":"Quarterly Progress Reports"},{"code":"expenditure","isSelected":false,"description":""},{"code":"performanceMonitoring","isSelected":false,"description":""}]</t>
  </si>
  <si>
    <t>{"isApplicable":false,"description":"Grantees must follow 2 CFR 200, Subpart F - Audit Requirements."}</t>
  </si>
  <si>
    <t>Awardees must maintain financial records, supporting documents, statistical records and all other records pertinent to an award for 3 years after the end of the project.  In the event of an audit, records must be maintained until all questions are resolved.</t>
  </si>
  <si>
    <t>28-8704-0-7-999;</t>
  </si>
  <si>
    <t xml:space="preserve">(Salaries and Expenses) FY 17$19,583,013.00; FY 18 est $19,583,013.00; FY 19 est $19,583,013.00; FY 16$19,583,013.00; - </t>
  </si>
  <si>
    <t>Range $100,000 to $300,000, average  $235,940</t>
  </si>
  <si>
    <t>https://beta.sam.gov/fal/4210471569cc4e6baece3ee280b959e4/view</t>
  </si>
  <si>
    <t>Social Security State Grants for Work Incentives Assistance to Disabled Beneficiaries</t>
  </si>
  <si>
    <t>Protection and Advocacy (P&amp;A) Systems: PABSS and SPSSB</t>
  </si>
  <si>
    <t>Support State designated Protection and Advocacy (P&amp;) systems.  The Protection and Advocacy for Beneficiaries of Social Security (PABSS) provides legal support, advocacy and information to help you resolve disability employment-related concerns while the Strengthening Protections of Social Security Beneficiaries (SPSSB) or Rep-Payee grant program pays for performance reviews and monitoring of representative payees.</t>
  </si>
  <si>
    <t>Applicants applying for grant funds are limited to State protection and advocacy systems established pursuant to Part C of Title I of the Developmental Disabilities Assistance and Bill of Rights Act.</t>
  </si>
  <si>
    <t>All individuals within the State who are entitled to SSDI or eligible for SSI benefits based on disability or blindness.</t>
  </si>
  <si>
    <t>{"description":"SPSSB funded positions working with beneficiaries must undergo a background investigation and obtain a favorable suitability determination.","isApplicable":true}</t>
  </si>
  <si>
    <t>{"description":"The standard application forms furnished by SSA must be used for this program. When grant opportunities are available, SSA sends a letter to the applicable protection and advocacy agency.  Application kits that contain the prescribed application forms and supplemental descriptive information on the priority areas are available from the Internet site at www.grants.gov.  SSA grant program announcements and application information also can be obtained from the Grants Management Team, Office of Operations Contracts and Grants (OOCG), Office of Acquisition and Grants (OAG), Office of the Deputy Commissioner for Budget, Finance, Quality, and Management (DCBFQM), Social Security Administration, 6401 Security Blvd., Baltimore, MD 21235. Contacts: Dionne Mitchell, 410-965-9534.  To be considered for a grant, all applicants must complete the prescribed application forms and submit them to the Grants Management Team.  The application shall be executed by an individual authorized to act for the applicant agency or organization who will assume the obligations imposed by the terms and conditions of the cooperative agreement."}</t>
  </si>
  <si>
    <t>OAG provides a Notice of Grant Award as official notice for approved applications. The notice indicates award amount, the purpose of the award, award terms and conditions, the budget period, the anticipated project period, and the awardee's cost-sharing requirement.</t>
  </si>
  <si>
    <t>Grants can be continued via formal application, which is subject to approval.  If an application is recommended for approval for 2 or more budget periods, the awardee must submit a formal request for funding continuation each year.  Continuation applications are evaluated prior to a recommendation of additional funding.</t>
  </si>
  <si>
    <t>{"awarded":"other","description":"Funds are usually granted for a period of 12 to 17 months. Funds, however, can be granted for a minimum of 3 months, and up to a maximum of 60 months.","awardedDescription":"Grantees receive notification from our online grant management system."}</t>
  </si>
  <si>
    <t>[{"code":"program","isSelected":false,"description":"."},{"code":"cash","isSelected":true,"description":"Grantees submit Requests for Reimbursement and/or Advances (SF-270)."},{"code":"progress","isSelected":true,"description":"Grantees must submit periodic Performance Progress reports online."},{"code":"expenditure","isSelected":true,"description":"Grantees must submit quarterly to semi-annual Federal Financial Reports (SF-424) per the terms and conditions of their awards."},{"code":"performanceMonitoring","isSelected":false,"description":""}]</t>
  </si>
  <si>
    <t>{"isApplicable":true,"description":"Grantees must follow the audit procedures found in 2 CFR 200, Subpart F."}</t>
  </si>
  <si>
    <t>28-8704-0-7-999;28-1887-0-4-999;</t>
  </si>
  <si>
    <t>(Project Grants) FY 17$6,725,001.00; FY 18 est $6,725,001.00; FY 19 est $6,725,001.00; FY 16$6,725,001.00; - There are now two programs under this listing PABSS is funded at a level of $6,725,001 and SPSSB at a level of $25,000,000.(Project Grants) FY 17 Estimate Not Available  FY 18 est $25,000,000.00; FY 19 est $25,000,000.00; - SPSSB began in FY'18</t>
  </si>
  <si>
    <t>PABSS Range: $50,000 to $319,000 average $107,496.
SPSSB Range: $30,000 to $2,200,000 average $431,138.</t>
  </si>
  <si>
    <t>Generally, applications are evaluated on the following criteria: (1) capability; (2) relevance and adequacy of project design; (3) resources and management; and (4) quality assurance.</t>
  </si>
  <si>
    <t>https://beta.sam.gov/fal/94fb29c1c2404cd59f6f60bfa5494d24/view</t>
  </si>
  <si>
    <t>Special Benefits for Certain World War II Veterans</t>
  </si>
  <si>
    <t>(Special Veterans Benefits; SVB)</t>
  </si>
  <si>
    <t>{"list":[{"act":{"description":"Foster Care Independence Act of 1999, Section 251, Public Law 106-169; Social Security Act, Title VIII"},"publicLaw":{"congressCode":"106"},"authorizationTypes":{"USC":false,"act":true,"statute":false,"publicLaw":true,"executiveOrder":false}}]}</t>
  </si>
  <si>
    <t>To pay a special benefit to certain World War II veterans, who are eligible for Supplemental Security Income (SSI) benefits and meet other specified criteria for each month that they reside outside of the United States.</t>
  </si>
  <si>
    <t>Be age 65 or older on December 14, 1999, be a World War II veteran (includes Filipino veterans of World War II or organized guerrilla forces under the auspices of the U.S. military); be eligible for SSI benefits for December 1999 and for the month that the application for SVB was filed; and, have other benefit income that is less than 75 percent of the SSI Federal benefit rate. For 2018, 75 percent of the SSI Federal benefit rate is $562.50.</t>
  </si>
  <si>
    <t xml:space="preserve">Benefits are paid to certain World War II veterans meeting the criteria specified under Applicant Eligibility. Credentials/Documentation </t>
  </si>
  <si>
    <t>{"description":"Proof of age, military service, the receipt and amount of benefit income, and foreign residence are required. Application and Award Process ","isApplicable":true}</t>
  </si>
  <si>
    <t>{"environmentalImpact":{"reports":[{"isSelected":true,"reportCode":"assessment"},{"isSelected":true,"reportCode":"otherRequired"}]},"description":"This program is excluded from coverage under E.O. 12372"}</t>
  </si>
  <si>
    <t>{"description":"An application may be filed at any local Social Security office, the U.S. Embassy, 1201 Roxas Boulevard, Ermita 0930, Manila, and U.S. Embassies and consulates worldwide"}</t>
  </si>
  <si>
    <t>The applicant (and representative payee, if any) will be notified by mail of award or denial.</t>
  </si>
  <si>
    <t>A request for appeal may be filed at any local Social Security office, the U.S. Embassy, 1201 Roxas Boulevard, Ermita 0930, Manila and U.S. Embassies and consulates worldwide. The appeal process ranges from a local office review to a review by the Federal courts. Generally, appeals must be filed within 60 days of the date on which a written notice of decision is received by the applicant</t>
  </si>
  <si>
    <t>The law allows for the redetermination of a person's benefit amount and continuing eligibility.  The procedures for conducting such reviews are not yet determined.</t>
  </si>
  <si>
    <t>{"awarded":"other","description":"Benefits are paid to certain World War II veterans meeting the criteria specified under Applicant Eligibility."}</t>
  </si>
  <si>
    <t>28-0401-0-1-701;</t>
  </si>
  <si>
    <t xml:space="preserve">(Direct Payments with Unrestricted Use) FY 16$2,906,072.00; FY 17 est $2,388,885.00; FY 18 Estimate Not Available </t>
  </si>
  <si>
    <t>The maximum monthly SVB payable for current year 2018 is $562.50 (Per Title VIII of the Act, the benefit amount equals 75 percent of the SSI Federal benefit rate.) This amount will change yearly. The monthly SVB amount payable to an individual is reduced by the amount of that person's other benefit income for the month. Other benefit income includes any recurring payment received as an annuity, pension, retirement or disability benefit. In FY 2017, there were 549 beneficiaries receiving SVB payments totaling $208,888. The average monthly federal payment for January 2017 is $380.49.</t>
  </si>
  <si>
    <t>{"list":[{"fiscalYear":2016,"description":"The Social Security Administration began taking SVB applications in April 2000 and initiated benefit payments in May 2000. In July 2017, the SVB program has approximately  472 beneficiaries receiving monthly SVB payments. "},{"fiscalYear":2017,"description":"FY 2017 est $2,388,885."},{"fiscalYear":2018,"description":"FY 2018 est $1,868,885."}],"isApplicable":true}</t>
  </si>
  <si>
    <t>Code of Federal Regulations, Title 20, Part 408, Special Benefits for Certain World War II Veterans, subparts A through L, a program fact sheet "Special Benefits to Certain World War II Veterans," and a booklet "Special Benefits for World War II Veterans" are available from any Social Security office without charge. They can also be found on the Social Security internet site.</t>
  </si>
  <si>
    <t>Phyllis MathersSSA, OISP
6401 Security Boulevard, Baltimore , MD 21235 Email:&lt; a href='mailto:Phyllis.Mathers@ssa.gov'&gt;Phyllis.Mathers@ssa.gov&lt;/a&gt;Phone: 410-965-3549;Sathya SharmaSSA, CDPS, 6th Floor
1221 Nevin Avenue, Richmond, CA 94801 Email:&lt; a href='mailto:Sathya.Sharma@ssa.gov'&gt;Sathya.Sharma@ssa.gov&lt;/a&gt;Phone: 510-970-8258;</t>
  </si>
  <si>
    <t>https://beta.sam.gov/fal/096057a9a3114cd49ee93140ceddac19/view</t>
  </si>
  <si>
    <t>State and Local Homeland Security National Training Program</t>
  </si>
  <si>
    <t xml:space="preserve">FY 2014 Homeland Security National Training Program National Domestic Preparedness Consortium (NDPC) and Continuing Training Grants (CTG) </t>
  </si>
  <si>
    <t>FEDERAL EMERGENCY MANAGEMENT AGENCY, HOMELAND SECURITY, DEPARTMENT OF</t>
  </si>
  <si>
    <t>{"list":[{"act":{"description":"Section 1204 of the Implementing Recommendations of the 9/11 Commission Act of 2007 "},"publicLaw":{"congressCode":"110","number":"53"},"USC":{"title":"6","section":"1102"},"authorizationTypes":{"USC":true,"act":true,"publicLaw":true},"usc":{"title":"6","section":"1102"}}]}</t>
  </si>
  <si>
    <t>The Homeland Security National Training Program (HSNTP), consisting of the National Domestic Preparedness Consortium (NDPC) and Continuing Training Grants (CTG) program plays an important role in the implementation of the National Preparedness System (NPS) by supporting the building, sustainment, and delivery of core capabilities essential to achieving the National Preparedness Goal (NPG) of a secure and resilient Nation.  (http://www.fema.gov/national-preparedness-goal) _x000D_
_x000D_
The objective of the HSNTP is to support nationwide training initiatives and further the mission of FEMA. In order to achieve the intended objective of the HSNTP, all training developed with HSNTP funds must support FEMA’s all-hazards mission and reflect the following key priority areas: use of existing training mechanisms; linking training to exercise activities; incorporating the core capabilities identified in the National Preparedness Goal and the National Preparedness System components; and utilizing an adult learning and national delivery approach whereby curriculum is delivered via an integrated, collaborative approach. _x000D_
_x000D_
Where possible, efforts will be made in the development and delivery of training programs to support the implementation of risk driven, capabilities-based State Homeland Security Strategies to address capability targets set in urban area, state, and regional Threat and Hazard Identification and Risk Assessments (THIRAs). The capability levels assessed in the State Preparedness Report (SPR) should be used to inform planning, organization, equipment, training, and exercise needs to prevent, protect against, mitigate, respond to, and recover from acts of terrorism and other catastrophic events.</t>
  </si>
  <si>
    <t>The HSNTP/NDPC is a closed solicitation, available only to eligible organizations. Non-Federal members that make up the National Domestic Preparedness Consortium (NDPC) which consist of the following institutions: Louisiana State University, Texas A&amp;M, New Mexico Institute of Mining and Technology, and the University of Hawaii. _x000D_
_x000D_
The Continuing Training Grants (CTG) program is an open competition to develop and deliver training in selected focus areas.  Through the CTG, FEMA identifies important focus areas for applicants to use in the development of their application.  Applicants may submit only one application per focus area. Applications will undergo a review to determine whether all required guidelines are followed and selection criteria are met. The full application review process will conclude with a rigorous, competitive review process used to select programs for recommendation for award.</t>
  </si>
  <si>
    <t>State and Local units of government, public non-profits, and Federally recognized tribal entities.</t>
  </si>
  <si>
    <t>{"description":"Applicants must complete the Application for Federal Assistance SF-424. Applicants must also possess a Data Universal Numbering System (DUNS®). D-U-N-S®, is a system developed and regulated by Dun &amp; Bradstreet (D&amp;B). \n\nSystem for Award Management (SAM): The application process also involves an updated and current SAM registration by the applicant at http://www.sam.gov  Please ensure that your organization’s name, address, DUNS number and EIN are up to date in SAM and that the DUNS number used in SAM is the same one used to apply for all FEMA awards.  Future payments will be contingent on the information provided in SAM; therefore it is imperative that the information is correct. 2 CFR 200, Subpart E - Cost Principles applies to this program.","isApplicable":true}</t>
  </si>
  <si>
    <t>{"description":"Application deadline and other information are contained in the HSNTP NDPC and CTG Notices of Funding Opportunity (NOFO)."}</t>
  </si>
  <si>
    <t xml:space="preserve">Applications or plans are reviewed by DHS program and administrative staff. Any issues or concerns noted in the application will be negotiated with the successful applicant prior to the award being issued. </t>
  </si>
  <si>
    <t>Refer to program guidance document.</t>
  </si>
  <si>
    <t xml:space="preserve">Refer to HSNTP NDPC and CTG NOFOs. </t>
  </si>
  <si>
    <t>Potential continuation or extensions of some awards. Refer to HSNTP NDPC and CTG NOFOs.</t>
  </si>
  <si>
    <t>{"awarded":"other","description":"Refer to HSNTP NDPC and CTG NOFOs.  Awards are subject to the Cash Management Improvement Act for payment and/or reimbursement of expenditures. ","awardedDescription":"Refer to HSNTP NDPC and CTG NOFOs."}</t>
  </si>
  <si>
    <t>[{"code":"program","isSelected":true,"description":"Semi-annual progress reports."},{"code":"cash","isSelected":true,"description":"Quarterly Financial Reports."},{"code":"progress","isSelected":true,"description":"Semi-Annual Progress Reports."},{"code":"expenditure","isSelected":true,"description":"Semi-Annual Progress Reports are required. Grantees are a required to submit Quarterly Financial Status Reports (FSR). The FSRs are due 30 days after the end of each calendar quarter on January 30, April 30, July 30, and October 30. Final FSR report is due 90 days after the expiration or termination of grant award, whichever occurs first. "},{"code":"performanceMonitoring","isSelected":true,"description":"Semi-Annual Progress Reports (SAPR) are required semi-annually and due within 30 days after the end of the reporting period (July 30 with a reporting period of January 1 through June 30, and January 30 with a reporting period of July 1 through December 31) for the life of the award. Final SAPR report is due 90 days after the expiration or termination of grant award, whichever occurs first. "}]</t>
  </si>
  <si>
    <t>{"isApplicable":true,"description":"These audits are due to the cognizant Federal agency, submitted through the Federal Audit Clearinghouse, not later than 9 months after the end of the grantees fiscal year. "}</t>
  </si>
  <si>
    <t>70-0560-0-1-999;</t>
  </si>
  <si>
    <t xml:space="preserve">(Cooperative Agreements) FY 17$87,000,000.00; FY 18 est $87,000,000.00; FY 19 est $87,000,000.00; FY 16$87,521,000.00; - FY2015 – HSNTP/NDPC $76,000,000 and CTG $11,521,000 = $87,521,000_x000D_
FY2016 – HSNTP/NDPC $76,000,000 and CTG $11,521,000 = $87,521,000_x000D_
FY2017 – HSNTP/NDPC $79,000,000 and CTG $8,000,000 = $87,000,000 (estimate)_x000D_
</t>
  </si>
  <si>
    <t>Refer to FOA.</t>
  </si>
  <si>
    <t>{"list":[{"fiscalYear":2017,"description":"DHS/FEMA will award cooperative agreements to five NDPC members resulting in the continued development and delivery of homeland security training to address topics such as the development of pre-incident and post-disaster plans, natural disaster response, incident command, cybersecurity, chemical and biological hazard response, radiological response, planning and response to bombings, and response to crude by rail incidents.  Additionally, within the CTG program DHS/FEMA is planning to award cooperative agreements to develop and deliver training to address gaps in cybersecurity, hazardous materials, economic recovery, and rural preparedness."},{"fiscalYear":2016,"description":"DHS/FEMA will award cooperative agreements to five NDPC members resulting in the continued development and delivery of homeland security training to address topics such as the development of pre-incident and post-disaster plans, natural disaster response, incident command, cybersecurity, chemical and biological hazard response, radiological response, planning and response to bombings, and response to crude by rail incidents.  Additionally, within the CTG program DHS/FEMA is planning to award cooperative agreements to develop and deliver training to address gaps in cybersecurity, hazardous materials, economic recovery, and rural preparedness. In FY 2016 DHS/FEMA awarded cooperative agreements to five NDPC members resulting in the continued development and delivery of homeland security training to address topics such as the development of pre-incident and post-disaster plans, natural disaster response, incident command, cybersecurity, chemical and biological hazard response, radiological response, planning and response to bombings, and response to crude by rail incidents.  Additionally, within the CTG program DHS/FEMA awarded five cooperative agreements to develop and deliver training to address gaps in cybersecurity, hazardous materials, economic recovery, and rural preparedness."},{"fiscalYear":2018,"description":"DHS/FEMA is planning to award cooperative agreements to five NDPC members resulting in the continued development and delivery of homeland security training to address topics as determined following analysis of state preparedness reports and other data and information sources.  Additionally, within the CTG program DHS/FEMA is planning to address topics as determined following analysis of state preparedness reports and other data and information sources."}],"isApplicable":true}</t>
  </si>
  <si>
    <t xml:space="preserve">Refer to HSNTP NDPC and CTG NOFO. </t>
  </si>
  <si>
    <t>National Preparedness Directorate (NPD), Grants Program Directorate (GPD), FEMANational Training and Education Division_x000D_
400 C Street SW_x000D_
, Washington, DC 20472 Email:&lt; a href='mailto:askcsid@dhs.gov'&gt;askcsid@dhs.gov&lt;/a&gt;Phone: (1-800) 368-6498;</t>
  </si>
  <si>
    <t>http://www.fema.gov/government/grant/index.shtm</t>
  </si>
  <si>
    <t xml:space="preserve">97.007 Homeland Security Preparedness Technical Assistance Program; </t>
  </si>
  <si>
    <t>Refer to the FY 2018 HSNTP and CTG NOFO.</t>
  </si>
  <si>
    <t>DHS</t>
  </si>
  <si>
    <t>https://beta.sam.gov/fal/b665ca0e193c461c92a797524045b6c8/view</t>
  </si>
  <si>
    <t>Homeland Security Preparedness Technical Assistance Program</t>
  </si>
  <si>
    <t>(HSPTAP)</t>
  </si>
  <si>
    <t>{"list":[{"act":{"description":"Homeland Security Act of 2002 "},"publicLaw":{"congressCode":"107","number":"296"},"USC":{"title":"6","section":"313(b)(2)(G))) "},"authorizationTypes":{"USC":true,"act":true,"publicLaw":true},"usc":{"title":"6","section":"313(b)(2)(G))) "}},{"act":{"description":"Department of Homeland Security Appropriations Act, 2016"},"publicLaw":{"congressCode":"114","number":"113"},"authorizationTypes":{"act":true,"publicLaw":true}}]}</t>
  </si>
  <si>
    <t xml:space="preserve">The Homeland Security Technical Assistance Program (HSPTAP) is established to build State, local, tribal and territorial (SLTT) capabilities to prevent, protect against, respond to, and recover from major events, including threats or acts of terrorism. _x000D_
This overarching programmatic goal of building state and local capabilities will be achieved through various means and methods, each one aimed at making achieving the National Preparedness Goal and furthering our collective efforts to remain a safe and secure nation. _x000D_
Specific program activities anticipated for achieving this goal will include, but will not be limited to: _x000D_
_x000D_
• production and dissemination of written products relating to emerging homeland security issues and established or model state homeland security efforts; _x000D_
• providing educational seminars for apprising newly appointed Governor’s Homeland Security Advisors of federal homeland security doctrine, best-practices and established principles; _x000D_
• facilitating calls, meetings, or discussions amongst representatives from key stakeholder groups on a regular basis which serve to share information, knowledge, experiences, and practices relating to current and emerging homeland security issues; and, _x000D_
• convening trainings, workshops, and other meeting opportunities designed to bring together in a common forum nationwide HSAs, state, local and tribal Emergency Management Directors, as well as other professional organizations in the public and private sectors and to inform partners on the impacts of federal homeland security legislation, regulations and policies on the states. _x000D_
_x000D_
Each recipient will conduct these specific activities to support either State Emergency Management Directors, Homeland Security Advisors to further build State, local, tribal and territorial (SLTT) capabilities. _x000D_
An additional key purpose for the HSPTAP is that the program also furthers the building of a national system of emergency management capabilities that can effectively and efficiently utilize the full measure of the Nation's resources to respond to catastrophic incidents, including natural disasters, acts of terrorism, and other man-made emergencies or events. HSPTAP recipients will conduct activities that bring together the collective perspectives of state and local elected officials and the private sector to provide a broad-based sounding board on homeland security issues for all national stakeholders. The program will serve to establish, provide, and maintain a forum for organizations to exchange ideas, conduct targeted discussions, as well as to provide technical assistance to governors’ offices, associations and organizations on all relevant homeland security policy areas. _x000D_
_x000D_
Finally, HSPTAP will engage the recipient organizations which can work closely with FEMA to develop, transfer, and institutionalize pertinent knowledge at the State and local level for addressing current public policy challenges facing State EM Directors, HSAs and other state and local emergency management officials. HSPTAP recipients, through collaboration with FEMA and other national, regional, state and local entities, will facilitate focused and enhanced communication and coordination among all disciplines and levels of government to address the complex challenges of developing and implementing homeland security policies and practices including: intelligence sharing; State homeland security organization, structure and governance; communications interoperability; critical infrastructure protection; and all hazards disaster prevention, protection, mitigation, preparedness, response and recovery to include areas of emergency management, homeland security, fire, law enforcement, Emergency Management Services (EMS), agriculture, National Guard, emergency communications, and public works. _x000D_
In sum, in addition to building state and local capabilities, the activities conducted under the HSPTAP are structured to address the full spectrum of mission areas, national priorities, and core capabilities outlined in the National Preparedness System and are critical to achieving the National Preparedness Goal. _x000D_
_x000D_
II. Funding _x000D_
QHSR Linkage:_x000D_
Mission 5: Ensuring Resilience to Disasters_x000D_
Goal 5.2 Enhance Preparedness_x000D_
Goal 5.3: Ensure Effective Emergency Response PPD-8 Linkage:_x000D_
This program fully aligns with the National Preparedness Goal, National Preparedness System. _x000D_
</t>
  </si>
  <si>
    <t>Eligible Applicants: DHS Preparedness Homeland Security Grant Program grantees and sub-grantees.</t>
  </si>
  <si>
    <t>State and local units of government.</t>
  </si>
  <si>
    <t>{"description":"All state, territorial, and local jurisdiction requests for TA must be made in writing via the TA Request Form and sent through the State Administrative Agency (SAA) to NPD for action. This process consists of the following steps:\r\n1.\tState, territorial, and local jurisdictions applying for TA must submit a request in writing to their SAA using the TA Request Form included in this catalog.\r\n2.\tIf the SAA determines the request is consistent with applicable Homeland Security Strategy goals and objectives, the SAA sends the request to NPD via email at\r\nFEMA-TARequest@fema.dhs.gov.\r\n3.\tReceived TA requests are sent by the TA Program Office to the applicable FEMA Region for planning consideration.\r\n4.\tTA requests are sent by the TA Program Office to the appropriate TA Provider for discussion and scheduling with the requesting jurisdiction.\r\n\r\nAll Urban Areas Security Initiative (UASI) TA requests must be sent through the Urban Area Working Group (UAWG) to NPD for action. The subsequent process is identical to the above.\r\n\r\nAs with all other jurisdictions, all tribal requests for TA must be made in writing using the TA Request Form. Completed forms can be submitted via one of the following methods:\r\n1.\tRequests may be sent to NPD via email at FEMA-TARequest@fema.dhs.gov.\r\n2.\tAlternatively, completed request forms may be sent to the tribal liaison at the appropriate FEMA Regional Office for review and submission to the TA Program Office.\r\n\r\n"}</t>
  </si>
  <si>
    <t>TA will be provided upon approval of the Urban Area Work Group (UAWG) or State Administrative Agency (SAA), depending, and with concurrence of the relevant FEMA Region.</t>
  </si>
  <si>
    <t>{"awarded":"other","description":"Technical Assistance is a service provided directly to a requesting jurisdiction; length and phasing of time are dictated by the jurisdiction’s needs and ability.","awardedDescription":"Refer to program guidance."}</t>
  </si>
  <si>
    <t>[{"code":"program","isSelected":true,"description":"Jurisdictions receiving TA must provide subsequent proof that pertinent plans or planning processes have benefitted and/or been completed as a result of TA.  "},{"code":"cash","isSelected":true,"description":"Refer to program guidance document."},{"code":"progress","isSelected":true,"description":"Refer to program guidance document."},{"code":"expenditure","isSelected":true,"description":"Refer to program guidance document."},{"code":"performanceMonitoring","isSelected":true,"description":"Refer to program guidance document."}]</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</si>
  <si>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_x000D_
</t>
  </si>
  <si>
    <t>(Cooperative Agreements) FY 16$525,000.00; FY 18 est $525,000.00; FY 17 est $525,000.00;</t>
  </si>
  <si>
    <t>{"list":[{"fiscalYear":2018,"description":"No Current Data Available."},{"fiscalYear":2016,"description":"• Production and dissemination of written products relating to emerging homeland security issues and established or model state homeland security efforts; \r\n• Providing educational seminars for apprising newly appointed Governor’s Homeland Security Advisors of federal homeland security doctrine, best-practices and established principles; \r\n• Facilitating calls, meetings, or discussions amongst representatives from key stakeholder groups on a regular basis which serve to share information, knowledge, experiences, and practices relating to current and emerging homeland security issues; and, \r\n• Convening trainings, workshops, and other meeting opportunities designed to bring together in a common forum nationwide HSAs, state, local and tribal Emergency Management Directors, as well as other professional organizations in the public and private sectors and to inform partners on the impacts of federal homeland security legislation, regulations and policies on the states. \r\n • Production and dissemination of written products relating to emerging homeland security issues and established or model state homeland security efforts; \r\n• Providing educational seminars for apprising newly appointed Governor’s Homeland Security Advisors of federal homeland security doctrine, best-practices and established principles; \r\n• Facilitating calls, meetings, or discussions amongst representatives from key stakeholder groups on a regular basis which serve to share information, knowledge, experiences, and practices relating to current and emerging homeland security issues; and, \r\n• Convening trainings, workshops, and other meeting opportunities designed to bring together in a common forum nationwide HSAs, state, local and tribal Emergency Management Directors, as well as other professional organizations in the public and private sectors and to inform partners on the impacts of federal homeland security legislation, regulations and policies on the states. \r\n"},{"fiscalYear":2017,"description":"• Production and dissemination of written products relating to emerging homeland security issues and established or model state homeland security efforts; \r\n• Providing educational seminars for apprising newly appointed Governor’s Homeland Security Advisors of federal homeland security doctrine, best-practices and established principles; \r\n• Facilitating calls, meetings, or discussions amongst representatives from key stakeholder groups on a regular basis which serve to share information, knowledge, experiences, and practices relating to current and emerging homeland security issues; and, \r\n• Convening trainings, workshops, and other meeting opportunities designed to bring together in a common forum nationwide HSAs, state, local and tribal Emergency Management Directors, as well as other professional organizations in the public and private sectors and to inform partners on the impacts of federal homeland security legislation, regulations and policies on the states. \r\n"}],"isApplicable":true}</t>
  </si>
  <si>
    <t xml:space="preserve">FEMA Regulations at 44 CFR 206.8, 44 CFR 206.141, and DOL Regulations at 20 CFR Part 625. </t>
  </si>
  <si>
    <t>{"flag":"none","description":"http://www.fema.gov/national-incident-management-system/fema-technical-assistance-division"}</t>
  </si>
  <si>
    <t>John Allen DHS/FEMA_x000D_
500 C Street, Seventh Floor_x000D_
_x000D_
_x000D_
, Washington, DC 20472-3100 Email:&lt; a href='mailto:john.allen5@fema.dhs.gov'&gt;john.allen5@fema.dhs.gov&lt;/a&gt;Phone: 202-786-0849;</t>
  </si>
  <si>
    <t>http://www.fema.gov</t>
  </si>
  <si>
    <t xml:space="preserve">97.067 Homeland Security Grant Program; </t>
  </si>
  <si>
    <t>Refer to the program guidance for information on criteria for selecting proposals.</t>
  </si>
  <si>
    <t>https://beta.sam.gov/fal/868b5ce8e6a04ec4bd857447a194b122/view</t>
  </si>
  <si>
    <t>Non-Profit Security Program</t>
  </si>
  <si>
    <t>NSGP</t>
  </si>
  <si>
    <t>{"list":[{"act":{"description":"Implementing Recommendations of the 9/11 Commission Act of 2007"},"publicLaw":{"congressCode":"110","number":"53"},"authorizationTypes":{"act":true,"publicLaw":true}},{"act":{"description":"Section 2003 of the Homeland Security Act of 2002"},"publicLaw":{"congressCode":"107","number":"296"},"USC":{"title":"6","section":"604"},"authorizationTypes":{"USC":true,"act":true,"publicLaw":true},"usc":{"title":"6","section":"604"}}]}</t>
  </si>
  <si>
    <t>NSGP seeks to integrate the preparedness activities of nonprofit organizations that are at high risk of a terrorist attack with broader state and local preparedness efforts.  In FY 2018, multiple funding allocations have been appropriated for nonprofit organizations located inside or outside of FY 2018 Urban Area Security Initiative (UASI) designated urban areas.  As in previous fiscal years, the Nonprofit Security Grant Program - Urban Area (NSGP-UA) will be a competitive grant program that funds nonprofits located in UASI-designated urban areas.  Under the Nonprofit Security Grant Program - State (NSGP-S), each state will receive an allocation for nonprofit organizations located outside of FY 2018 Urban Area Security Initiative (UASI)-designated urban areas.</t>
  </si>
  <si>
    <t>The SAA is the only entity eligible to apply for FY 20187 NSGP funds on behalf of eligible nonprofit organizations (as described under section 501(c)(3) of the Internal Revenue Code of 1986) determined to be at high risk of terrorist attack and for NSGP-UA, organizations must be located within one of the designated FY 2018 UASI-designated Uurban aAreas. Eligible nonprofit organizations must provide their applications to their respective SAA in order to be considered for FY 2018 funding. SAAs, are encouraged to notify and actively inform eligible nonprofit organizations of the availability of the FY 2018 – especially organizations that have not previously applied for or received NSGP funding. It is important to ensure that ALL eligible nonprofit organizations are afforded an opportunity to seek funding. Criteria for determining eligible applicants that are at high risk of terrorist attack include, but are not limited to: Identification and substantiation of current or persistent threats or attacks (from within or outside the U.S.) by a terrorist organization, network, or cell against the applicant based on their ideology, beliefs, or mission • Symbolic value of the site(s) as a highly recognized regional and/or national or historical institution(s) that renders the site a possible target of terrorism • Role of the applicant nonprofit organization in responding to or recovering from terrorist attacks • Findings from previously conducted threat and/or vulnerability assessments • Integration of nonprofit preparedness with broader state and local preparedness efforts • Complete and feasible IJ that addresses an identified risk, including the assessed threat, vulnerability, and consequence of the risk, and proposes building or sustaining a core capability identified in the Goal • History of prior funding under NSGP. Not having received prior year funding is a positive factor when calculating the state score of the application; see Section E. Application Review Information – Review and Selection Process for additional information.</t>
  </si>
  <si>
    <t>The FY 2018 NSGP provides funding support for physical security enhancements and other security activities to nonprofit organizations that are at high risk of a terrorist attack.</t>
  </si>
  <si>
    <t>{"description":"Prior to, or along with, an application for assistance","isApplicable":false}</t>
  </si>
  <si>
    <t>{"description":"For more information, refer to the NSGP Notice of Funding Opportunity (NOFO)."}</t>
  </si>
  <si>
    <t>Federal review process for completeness, adherence to programmatic guidelines, feasibility, and how well the IJ (project description and justification) addresses the identified risk.. • State Review: Application packages are submitted by the nonprofit organization the SAA and the UAWG based on the established criteria. Applications must be submitted by the nonprofit organization to the SAA prior to the state’s deadline ,
 to ensure adequate time for a State review of nonprofit applications. As part of the State Review, the SAAs must: • Conduct an eligibility review, in coordination with the UAWG; • Verify that the nonprofit is located within a FY 20187 UASI- designated urban area; • Review and score all complete application packages (including mission statements and vulnerability assessments) using the NSGP Scoring Worksheet provided by DHS/FEMA; see Appendix E – NSGP Investment Justification Scoring Worksheet; Note: A bonus point will be added to the state score for all organizations that have not received NSGP funding in previous years; this will be the final state score; • Validate the organization type listed in the IJ by assessing the central purpose of the organization described in the Mission Statement, as either 1) Ideology-based/Spiritual/Religious; 2) Educational; 3) Medical; or 4) Other; and • Prioritize all NSGP IJs by ranking each IJ. Each IJ will receive a unique rank (#1 [one] being the highest ranked through the total number of applications the SAA scored). The SAA will base the ranking on the SAA’s subject matter expertise and discretion with consideration to the following factors: o Need: The relative need for the nonprofit organization compared to the other applicants; and o Impact: The feasibility of the proposed project and how effectively the proposed project addresses the identified need. • Submit the scores from the state review along with the prioritized list of all NSGP projects to DHS/FEMA using the SAA Prioritization Tracker. • Retain the mission statements and vulnerability assessments submitted by each nonprofit organization. Federal Review The highest-scoring IJs from each submitting urban area (at least one from each urban area) are reviewed by a panel made up of DHS/FEMA HQ Program Analysts and Regional Program Analysts or Grants Management Specialists. Federal staff will verify that the nonprofit is located within a FY 20187 UASI- designated urban area. In order to determine the number of applications that will advance to the Federal Review FEMA will: 1) Oorganize applications by state then by urban area in rank order (based on the state scores) from highest to lowest score; and. 2) Select the highest scored projects equal to 150% of the available funding.. AAt least one IJ from each submitting Urban Area is guaranteed to be a part of the federal review pool and each IJ in the federal pool will be reviewed by two federal reviewers using the NSGP Investment Justification Scoring Worksheet. Final Score To calculate an application’s final score, the sum of the applicant’s state score and the average of the two Federal reviewers’ scores will be multiplied: • By a factor of three for nonprofit groups that are at a high risk of terrorist attacks due to their ideology, beliefs, or mission; • By a factor of two for medical and educational institutions; and • By a factor of one for all other nonprofit organizations. All final application scores will then be sorted in descending order, regardless of urban area, and applicants will be selected from highest to lowest until available FY 2018 7 NSGP funding has been exhausted. In the event of a tie during the funding determination process, priority will be given to nonprofit organizations that have not received prior year funding, then those ranked highest by their SAA. DHS/FEMA will use the final results to make funding recommendations to the Secretary of DHS. All final funding determinations will be made by the Secretary of DHS, who retains the discretion to consider other factors and information in addition to DHS/FEMA’s funding recommendations. 
For NSGP-S, DHS/FEMA HQ Program Analysts will review the IJs recommended by the SAA to ensure that all proposed investments are allowable.  DHS/FEMA will select nonprofits for funding as prioritized by the SAA unless proposed projects are unallowable.  If recommended IJs include unallowable projects, DHS/FEMA will decide to either partially fund the IJ or select the next prioritized IJ.
Should additional NSGP-S funding remain unobligated after reviewing all State submissions, FEMA will use the SAA scores, in part, to determine how the remaining balance of funds will be allocated.  Submissions will be selected for funding until the remaining balance of funds is exhausted.       
All final funding determinations will be made by the Secretary of Homeland Security, who retains the discretion to consider other factors and information in addition to DHS/FEMA’s funding recommendations.
For both NSGP-UA and NSGP-S, fFinancial Review DHS/FEMA HQ Grants Management Specialists will conduct a financial risk assessment using the following criteria: • Allowability, allocability, and financial reasonableness of the proposed budget and investment information. • Whether the recipient meets the financial and legal requirements listed in 2 C.F.R. Part 200. Prior to making a Federal award with a total amount of Federal share greater than the simplified acquisition threshold, currently $150,000, DHS/FEMA is required to review and consider any information about the applicant that is in the designated integrity and performance system accessible through SAM (currently FAPIIS). An applicant, at its option, may review information in the designated integrity and performance systems accessible through SAM and comment on any information about itself that a Federal awarding agency previously entered and is currently in the designated integrity and performance system accessible through SAM. DHS/FEMA will consider any comments by the applicant, in addition to the other information in the designated integrity and performance system, in making a judgment about the applicant’s integrity, business ethics, and record of performance under Federal awards when completing the review of risk posed by applicants as described in 2 C.F.R. § 200.205 Federal awarding agency review of risk posed by applicants.</t>
  </si>
  <si>
    <t>{"flag":"yes","description":"Application Start Date: May 21, 2018Application Submission Deadline Date: June 202, 2018 7 at 5:00 PM PM EDT Anticipated Funding Selection Date: September 1, 20187 Anticipated Award Date: No later than September 30, 20187 Other Key Dates Applying for FY 20187 NSGP funds requires a two-step process. Step 1: initial submission to determine eligibility and Step 2: full application. Applicants are encouraged to initiate Step 1 immediately after the (NOFO) is published but no later than  May 21, 2018. This involves submitting a complete Standard Form 424 to grants.gov Successful completion of this step is necessary for FEMA to determine eligibility of the applicant. Late submissions of Step 1 to grants.gov could result in applicants missing the application deadline in Step 2. Once FEMA has determined an applicant to be eligible, applicants can proceed to Step 2 which involves submitting the full application package via the Non Disaster (ND) Grants system. The submission deadline for the full application package is June 20, 2018. For additional details see Application and Submission Section D of the Full NOFO).","list":[{"start":"2018-05-21","end":"2018-06-20"}]}</t>
  </si>
  <si>
    <t>Applying for FY 2018 NSGP Program funds is a multi-step process. To ensure that an application is submitted on time, applicants are advised to start the required steps well in advance of their submission. Failure of an applicant to comply with any of the required steps before the deadline for submitting the application may disqualify the application from funding. The steps for applicants to follow in applying for an award under this program are: 1. Applying for, updating, or verifying their Data Universal Numbering System (DUNS) Number; 2. Applying for, updating, or verifying their Employer Identification Number (EIN); 3. Updating or verifying their System for Award Management (SAM) Registration; 4. Establishing an Authorized Organizational Representative (AOR) in Grants.gov; 5. Submitting an initial application in Grants.gov; and 6. Submitting the final application in the Non Disaster Grants (ND Grants) system. Each of the required steps associated with the application process are outlined in Section D. of the full FY 2018 NSGP NOFO).</t>
  </si>
  <si>
    <t>Refer to the NSGP Notice of Funding Opportunity.</t>
  </si>
  <si>
    <t>Refer to the  NSGP Notice of Funding Opportunity.</t>
  </si>
  <si>
    <t>{"awarded":"other","description":"Projected Award Start Date(s): September 1, 2018 Projected Award End Date(s): August 31, 2021 Period of Performance: 36 months The period s of performance outlined above supports the effort to expedite the outlay of grant funding and provide economic stimulus.  Agencies should request waivers sparingly, and they will be granted only due to compelling legal, policy, or operational challenges. For example, nonprofits may request waivers from the deadlines outlined above for discretionary grant funds where adjusting the timeline for spending will constitute a verifiable legal breach of contract by the grantee with vendors or sub-recipients, or where a specific statute or regulation mandates an environmental review that cannot be completed within this timeframe or where other exceptional circumstances warrant a discrete waiver. For more information, refer to the FY 20187 NSGP Notice of Funding Opportunity (NOFO). Method of awarding/releasing assistance: Based on program need. Grantees must accept their grant awards no later than 90 days from the award date. The grantee shall notify the awarding agency of its intent to accept and proceed with work under the award, or provide a written notice of intent to decline. Funds will remain on hold until the grantee accepts the award through official correspondence, e.g., written, electronic signature, signed letter or fax to GPD, and all other conditions of award have been satisfied, or the award is otherwise rescinded.","awardedDescription":"Based on program need. Grantees must accept their grant awards no later than 90 days from the award date. The grantee shall notify the awarding agency of its intent to accept and proceed with work under the award, or provide a written notice of intent to decline. Funds will remain on hold until the grantee accepts the award through official correspondence, e.g., written, electronic signature, signed letter or fax to GPD, and all other conditions of award have been satisfied, or the award is otherwise rescinded. Failure to accept the grant award within the 90 day timeframe may result in a loss of funds."}</t>
  </si>
  <si>
    <t>[{"code":"program","isSelected":true,"description":"All successful applicants for all DHS grant and cooperative agreements are required to comply with DHS Standard Administrative Terms and Conditions available within Section 6.1.1of http://www.dhs.gov/xlibrary/assets/cfo-financial-management-policy-manual.pdf. \r\nUpon approval of an application, the award will be made in the form of a grant. The date the approval of award is entered in the system is the “award date.” Notification of award approval is made through the ND Grants system through an automatic e-mail to the grantee point of contact listed in the initial application. Once an award has been approved and recorded in the system, a notice is sent to the authorized grant official. Follow the directions in the notification to accept your award documents. The authorized grant official should carefully read the award package for instructions on administering the grant and to learn more about the terms and conditions associated with responsibilities under Federal awards.\r\nState Preparedness Report (SPR) Submittal. Section 652(c) of the Post-Katrina Emergency Management Reform Act of 2006 (Public Law 109-295), 6 U.S.C. §752(c), requires any State that receives Federal preparedness assistance to submit an SPR to FEMA. States submitted the most recent SPR in December 2011 thus satisfying this requirement in order to receive funding under the FY 2017 NSGP.\r\nBiannual Strategy Implementation Reports (BSIR). Grantees are responsible for completing and submitting the BSIR reports, as a complement to the programmatic performance report/SF-PPR. The BSIR is due within 30 days after the end of the reporting period (July 30 for the reporting period of January 1 through June 30; and January 30 for the reporting period of July 1 through December 31). \r\n\r\nThe Grants Reporting Tool (GRT) is the system in which NSGP recipients will submit their BSIR information.  Recipients should go to the following link and follow the links to create a new account as needed: https://www.reporting.odp.dhs.gov/.  This report is used to track the progress toward the completion of projects.\r\n\r\nFor more information, refer to the FY 2017 NSGP Notice of Funding Opportunity (NOFO).\r\n"},{"code":"cash","isSelected":true,"description":"Federal Financial Report (FFR) Recipients must report obligations and expenditures ported on a quarterly basis through the FFR (SF-425) to DHS/FEMA.  Recipients must file the FFR electronically using the Payment and Reporting Systems (PARS).  A FFR must be submitted quarterly throughout the period of performance, including partial calendar quarters, as well as for periods where no grant award activity occurs.  The final FFR is due 90 days after the end of the performance period.  Future awards and fund drawdowns may be withheld if these reports are delinquent, demonstrate lack of progress, or are insufficient in detail.\r\nThe Federal Financial Reporting Form (FFR) is available online at: \r\nhttps://www.grants.gov/web/grants/forms/post-award-reporting-forms.html#sortby=1, SF-425 OMB #4040-0014. \r\n\r\nFor more information, refer to the FY 2017 NSGP Notice of Funding Opportunity (NOFO).\r\n"},{"code":"progress","isSelected":true,"description":"Recipients will be required to report on progress towards implementing projects described in their application on a biannual basis.  \r\nThe following periods and due dates apply to the PPR: \t\r\n\r\nReporting Period             Report Due date \r\n\r\nJanuary 1, - June 30         July 30\r\n\r\nJuly, 1 - December 31      January 30\r\n\r\nFor additional details, see Federal Award Administration Section F of the FY 2017 NSGP Full Notice of Funding Opportunity, (NOFO). "},{"code":"expenditure","isSelected":true,"description":"Grantees are obligated to submit various financial and programmatic reports as a condition of their award acceptance. Please see below for a summary of financial and/or programmatic reports as required. Future awards and funds drawdown may be withheld if these reports are delinquent.\r\nFederal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drawdowns may be withheld if these reports are delinquent. The final FFR is due 90 days after the end date of the performance period. FFRs must be filed electronically through PARS. \r\nGrant Close-Out Process. Within 90 days after the end of the period of performance, or after a Grant Adjustment Notice (GAN) has been issued to close out a grant, whichever comes first, grantees must submit a final FFR and final progress report detailing all accomplishments throughout the period of performance. After these reports have been reviewed and approved by FEMA, a close-out notice will be completed to close out the grant. The notice will indicate the period of performance as closed, list any remaining funds that will be deobligated, and address the requirement of maintaining the grant records for three years from the date of the final FFR. The grantee is responsible for returning any funds that have been drawn down but remain as unliquidated on grantee financial records.\r\n"},{"code":"performanceMonitoring","isSelected":true,"description":"Monitoring. Grant recipients will be monitored periodically by FEMA staff, both programmatically and financially, to ensure that the project goals, objectives, performance requirements, timelines, milestone completion, budgets, and other related program criteria are being met. Monitoring may be accomplished through either a desk-based review or on-site monitoring visits, or both. Monitoring will involve the review and analysis of the financial, programmatic, performance, compliance and administrative processes, policies, activities, and other attributes of each Federal assistance award and will identify areas where technical assistance, corrective actions and other support may be needed. "}]</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</si>
  <si>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_x000D_
_x000D_
</t>
  </si>
  <si>
    <t>70-0560-0-1-754;</t>
  </si>
  <si>
    <t xml:space="preserve">(Formula Grants) FY 17$25,000,000.00; FY 18 est $60,000,000.00; FY 19 est $60,000,000.00; FY 16$20,000,000.00; - FY2018 Funds will be appropriated and allocated to the Nonprofit Security Grant program to support funding for physical security enhancements to nonprofit organizations that are at high risk of a terrorist attack and located within one of the urban areas receiving funding under the Fiscal Year (FY) 2017 Urban Area Security Initiative (UASI).  </t>
  </si>
  <si>
    <t>{"list":[{"fiscalYear":2016,"description":"In FY 2016, DHS is providing $20,000,000 for target hardening activities to nonprofit organizations that are at high risk of a terrorist attack and located within one of the specific UASI-designated urban areas. In FY 2016, DHS provided $20,000,000 for target hardening activities to nonprofit organizations that are at high risk of a terrorist attack and located within one of the specific UASI-designated urban areas. "},{"fiscalYear":2017,"description":"It is expected that the $25,000,000 funding that was appropriated, will be allocated to support nonprofit organizations that are at high risk of a terrorist attack and located within one of the urban areas under the Fiscal year 2017 Urban Area Security Initiative (UASI)."},{"fiscalYear":2018,"description":"It is expected that the $6025,000,000 funding that was appropriated, will be allocated to support nonprofit organizations that are at high risk of a terrorist attack and located within one of the urban areas under the Fiscal year 20187 Urban Area Security Initiative (UASI)."}],"isApplicable":true}</t>
  </si>
  <si>
    <t xml:space="preserve">All successful applicants for all DHS grant and cooperative agreements are required to comply with DHS Standard Administrative Terms and Conditions available within Section 6.1.1of http://www.dhs.gov/xlibrary/assets/cfo-financial-management-policy-manual.pdf. _x000D_
Upon approval of an application, the award will be made in the form of a grant. The date the approval of award is entered in the system is the “award date.” Notification of award approval is made through the ND Grants system through an automatic e-mail to the grantee point of contact listed in the initial application. Once an award has been approved and recorded in the system, a notice is sent to the authorized grant official. Follow the directions in the notification to accept your award documents. The authorized grant official should carefully read the award package for instructions on administering the grant and to learn more about the terms and conditions associated with responsibilities under Federal awards. For more information, refer to the FY 2017 NSGP Notice of Funding Opportunity (NOFO)._x000D_
</t>
  </si>
  <si>
    <t>Department of Homeland Security, Federal Emergency Management Agency (FEMA)500 C Street SW, Washington, DC 20523 Email:&lt; a href='mailto:ASKCsid@fema.dhs.gov'&gt;ASKCsid@fema.dhs.gov&lt;/a&gt;Phone: 18003686498;</t>
  </si>
  <si>
    <t>http://www.fema.gov/government/grant/index</t>
  </si>
  <si>
    <t xml:space="preserve">97.042 Emergency Management Performance Grants; </t>
  </si>
  <si>
    <t>Prior to allocation of any Federal preparedness awards in FY 2018, recipients must ensure and maintain adoption and implementation of NIMS.  DHS/FEMA describes the specific activities involved in NIMS implementation in the NIMS Implementation Objectives https://www.fema.gov/implementation-guidance-and-reporting. 
DHS/FEMA developed NIMS Guideline for Credentialing of Personnel to describe national credentialing standards and to provide written guidance regarding the use of those standards. This guideline describes credentialing and typing processes, and identifies tools which Federal Emergency Response Officials (FEROs) and emergency managers at all levels of government may use both routinely and to facilitate multijurisdictional coordinated responses. Although state, local, tribal, and private sector partners, including nongovernmental organizations are not required to credential their personnel in accordance with these guidelines, DHS/FEMA strongly encourages them to do so in order to leverage the federal investment in the Federal Information Processing Standards (FIPS) 201 infrastructure and to facilitate interoperability for personnel deployed outside their home jurisdiction. Additional information is available from the NIMS Guideline for the Credentialing of Personnel. Nonprofit subrecipients are not required to maintain adoption and implementation of NIMS. 
.. Incident management activities require carefully managed resources (personnel, teams, facilities, equipment and/or supplies).  Utilization of the standardized resource management concepts such as typing, credentialing, and inventorying promote a strong national mutual aid capability needed to support delivery of core capabilities.  Recipients should manage resources purchased or supported with DHS/FEMA grant funding according to NIMS resource management guidance.  Additional information on resource management and NIMS resource typing definitions and job titles/position qualifications is available on DHS/FEMA’s website under http://www.fema.gov/resource-management-mutual-aid. 
Nonprofit subrecipients are not required to maintain adoption and implementation of NIMS.</t>
  </si>
  <si>
    <t>https://beta.sam.gov/fal/6b5e90dd32a946a5a2977c31bc20cd99/view</t>
  </si>
  <si>
    <t>Cuban/Haitian Entrant  Program</t>
  </si>
  <si>
    <t>Cuban/Haitian Entrant Program</t>
  </si>
  <si>
    <t>U.S. CITIZENSHIP AND IMMIGRATION SERVICES, HOMELAND SECURITY, DEPARTMENT OF</t>
  </si>
  <si>
    <t>{"list":[{"act":{"description":"Refugee Education Assistance Act of 1980"},"publicLaw":{"congressCode":"96","number":"422"},"executiveOrder":{"description":"Executive Order 12341, January 21, 1982"},"authorizationTypes":{"act":true,"publicLaw":true,"executiveOrder":true}},{"act":{"description":"Economy Act of 1932"},"USC":{"title":"31 ","section":"1535"},"authorizationTypes":{"USC":true,"act":true},"usc":{"title":"31 ","section":"1535"}}]}</t>
  </si>
  <si>
    <t>To provide primary resettlement services to Cubans and Haitians, paroled into the United States by the Department of Homeland Security (DHS) for humanitarian reasons.</t>
  </si>
  <si>
    <t xml:space="preserve">Public or Private, nonprofit organizations or agencies, and under certain conditions for-profit organizations, agencies, or institutions. </t>
  </si>
  <si>
    <t xml:space="preserve">Cuban and Haitian nationals who meet the definition of entrant set forth in Title V, Section 501(e) of Public Law 96-422. </t>
  </si>
  <si>
    <t>{"description":"Persons for whom assistance is authorized through resettlement programs are limited to Cuban and Haitian nationals who possess documentation as described in Title V of the Refugee Education Assistance Act of 1980 (Public Law 96-422). ","isApplicable":true}</t>
  </si>
  <si>
    <t>{"description":"Application deadline and other information are contained in the application/program guidance."}</t>
  </si>
  <si>
    <t xml:space="preserve">Applications or plans are reviewed by DHS program and administrative staff.  Any issues or concerns noted in the application will be negotiated with the successful applicant prior to the award being issued. </t>
  </si>
  <si>
    <t xml:space="preserve">Refer to program guidance document. </t>
  </si>
  <si>
    <t xml:space="preserve">A grant or cooperative agreement may be amended in order to extend the program and budgetary period if funds are available and the proposed amendment does not represent a substantive deviation from previous services or costs. Applications may also be renewed through the competitive process after the end of the program period. </t>
  </si>
  <si>
    <t>{"awarded":"other","description":"Refer to program guidance.  Awards are subject to the Cash Management Improvement Act for payment and/or reimbursement of expenditures.","awardedDescription":"Payment based on project need."}</t>
  </si>
  <si>
    <t>[{"code":"program","isSelected":true,"description":"Refer to program guidance document."},{"code":"cash","isSelected":false,"description":""},{"code":"progress","isSelected":true,"description":"Refer to program guidance document."},{"code":"expenditure","isSelected":true,"description":"Refer to program guidance document."},{"code":"performanceMonitoring","isSelected":true,"description":"Grantees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t>
  </si>
  <si>
    <t>{"isApplicable":true,"description":"These audits are due to the cognizant Federal agency, submitted through the Federal Audit Clearinghouse, not later than 9 months after the end of the grantees fiscal year."}</t>
  </si>
  <si>
    <t>70-0504-0-1-999;</t>
  </si>
  <si>
    <t xml:space="preserve">(Cooperative Agreements) FY 17$19,343,607.00; FY 18 est $4,886,000.00; FY 19 est $0.00; FY 16$18,132,120.00; - </t>
  </si>
  <si>
    <t>Refer to program guidance.</t>
  </si>
  <si>
    <t>{"list":[{"fiscalYear":2016,"description":"11,000 entrants served. 12,256 entrants served."},{"fiscalYear":2017,"description":"16,000 entrants served. "},{"fiscalYear":2018,"description":"Entrants Served"}],"isApplicable":true}</t>
  </si>
  <si>
    <t xml:space="preserve">Several regulations apply to the resettlement grants. Until further notice, these include but are not limited to: 28 CFR Part 42, Sub-parts C,G, H and OMB Circular Nos. A-110, A-122, A-133, and Federal Acquisition Regulation (FAR), Sub-part 32.1. </t>
  </si>
  <si>
    <t>{"flag":"appendix","description":"DHS/USCIS/IO/HAB/Miami CHEP Office\r\n99 SE 5th Street\r\nMiami, FL  33131\r\n"}</t>
  </si>
  <si>
    <t>Cutan/Haitian Entrant Pogram20 Massachusetts Ave., N.W., 3rd Floor, Washington, DC 20530 Email:&lt; a href='mailto:john.w.bird@uscis.dhs.gov'&gt;john.w.bird@uscis.dhs.gov&lt;/a&gt;Phone: (1-800) 375-5283;</t>
  </si>
  <si>
    <t>https://www.uscis.gov/humanitarian/humanitarian-parole/cuban-haitian-entrant-program-chep</t>
  </si>
  <si>
    <t xml:space="preserve">Refer to the program guidance for information on criteria for selecting proposals.  The applicant provides for effective program structure and accountability as demonstrated by administrative and programmatic controls, as well as program and client records and reports. (10 POINTS) F.  The adequacy of the program evaluation plan, including the methodology and criteria for evaluating effective of the program in resettling the clients. (10 POINTS). Programmatic control, predictability and accountability as evidenced by the structure and continuity inherent in the program design. (15 POINTS) 5.  The adequacy of the plans for: a. developing and updating individual client service plans; and, b. the proposed system of case management. (10 POINTS) 6.  The reasonableness of the proposed budget and budget narrative, in relation to proposed program activities. (10 POINTS) 7.  The plan for program evaluation, including the methodology and criteria for evaluation the program. (5 POINTS) 8. The degree to which the application has provided written documented evidence of community support and acceptance of the program. (5 POINTS).  </t>
  </si>
  <si>
    <t>https://beta.sam.gov/fal/a947f36373a049b791b523fa56a1adf7/view</t>
  </si>
  <si>
    <t>Citizenship Education and Training</t>
  </si>
  <si>
    <t>{"list":[{"act":{"description":"Consolidated Appropriations Act, 2018"},"publicLaw":{"congressCode":"115","number":"115-141"},"authorizationTypes":{"act":true,"publicLaw":true}}]}</t>
  </si>
  <si>
    <t>The goal of the Citizenship and Integration Grant Program is to expand the availability of high quality citizenship preparation services for lawful permanent residents in communities across the nation. Additional activities that support this goal include making citizenship instruction and naturalization application services accessible to low-income and other underserved lawful permanent resident populations; developing, identifying, and sharing promising practices in citizenship preparation; supporting innovative and creative solutions to barriers faced by those seeking naturalization; increasing the use of and access to technology in citizenship preparation programs; working with local libraries, which serve as a vital resource for immigrant communities; and incorporating strategies to foster welcoming communities as part of the citizenship and civic integration process.</t>
  </si>
  <si>
    <t xml:space="preserve">Community-and faith-based organizations, public libraries, as well other nonprofit institutions/organizations that conduct citizenship education classes for permanent residents, are eligible. Restrictions on the type of organization eligible to apply for a specific funding opportunity will be identified in the announcement. </t>
  </si>
  <si>
    <t>Immigrant Service Providers; Refugee/Alien.</t>
  </si>
  <si>
    <t>{"description":"May be required by the U.S. Statute, regulation, or program guidance.  2 CFR 200, Subpart E- Cost Principles apply to this program.","isApplicable":true}</t>
  </si>
  <si>
    <t>Applications or plans are reviewed by DHS program and administrative staff. Any issues or concerns noted in the application will be negotiated with the successful applicant prior to the award being issued.</t>
  </si>
  <si>
    <t xml:space="preserve">Deadline:  Contact DHS at citizenshipgrantprogram@uscis.dhs.gov or CISMailbox@hq.dhs.gov for future application deadlines._x000D_
_x000D_
_x000D_
</t>
  </si>
  <si>
    <t>Grant recipients must reapply for continued funding.</t>
  </si>
  <si>
    <t>{"awarded":"other","description":"Refer to program guidance. Monetary awards may be subject to the Cash Management Improvement Act for payment and/or reimbursement of expenditures.","awardedDescription":"Payment based on Project need."}</t>
  </si>
  <si>
    <t>[{"code":"program","isSelected":true,"description":"Grant recipients are required to file:\r\n1. Quarterly performance and financial reports during the performance period; and \r\n2. Final performance and financial reports within three months of the close of performance period.\r\n"},{"code":"cash","isSelected":true,"description":"Federal Financial Reports, SF-425, are due 30 days after each calendar quarter and within three months of the close of the performance period."},{"code":"progress","isSelected":true,"description":"Grant recipients  are required to file:\r\n1. Quarterly performance reports during the performance period, and \r\n2. Final performance reports within three months of the close of performance period.\r\n"},{"code":"expenditure","isSelected":true,"description":"Federal Financial Reports, SF-425, are due 30 days after each calendar quarter and within three months of the close of the performance period."},{"code":"performanceMonitoring","isSelected":false,"description":""}]</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</si>
  <si>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</si>
  <si>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70-0300-0-1-751;</t>
  </si>
  <si>
    <t xml:space="preserve">(Project Grants (Contracts)) FY 17$10,000,000.00; FY 18 est $10,000,000.00; FY 19 est $10,000,000.00; FY 16$10,000,000.00; - </t>
  </si>
  <si>
    <t>Not applicable for dissemination of technical information projects.</t>
  </si>
  <si>
    <t>{"list":[{"fiscalYear":2016,"description":"Grant recipients are estimated to provide citizenship preparation services to approximately 30,000 permanent residents.  Total Permanent Residents Served\t\t34,230\r\nPercent of students enrolled in classes under the program that show educational gains: 75.00% \r\n"},{"fiscalYear":2017,"description":"Grant recipients are estimated to provide citizenship preparation services to approximately 32,000 permanent residents.\r\nPercent of students enrolled in classes that show educational gains: 80.00%\r\n"},{"fiscalYear":2018,"description":"No current data available."},{"fiscalYear":2019,"description":"No Current Data Available."}],"isApplicable":true}</t>
  </si>
  <si>
    <t>2 CFR Part 200.</t>
  </si>
  <si>
    <t>Stephen T. McHale245 Murray Lane, SW, Bldg. 410, Stop 0115, Washington, DC 20528 Email:&lt; a href='mailto:Stephen.T.McHale@uscis.dhs.gov'&gt;Stephen.T.McHale@uscis.dhs.gov&lt;/a&gt;Phone: 202-357-7927;</t>
  </si>
  <si>
    <t>http://www.uscis.gov/grants</t>
  </si>
  <si>
    <t>https://beta.sam.gov/fal/27355b5c3dca435fb422e66c3e10b59e/view</t>
  </si>
  <si>
    <t>Boating Safety Financial Assistance</t>
  </si>
  <si>
    <t>RBS Program</t>
  </si>
  <si>
    <t>U.S. COAST GUARD, HOMELAND SECURITY, DEPARTMENT OF</t>
  </si>
  <si>
    <t>{"list":[{"publicLaw":{"congressCode":"114","number":"94"},"USC":{"title":"46","section":"131"},"authorizationTypes":{"USC":true,"publicLaw":true},"usc":{"title":"46","section":"131"}}]}</t>
  </si>
  <si>
    <t>The U.S. Coast Guard supports the recreational boating safety community by funding three grant programs that encourage greater participation and uniformity in boating safety; to reduce the number of accidents, injuries, and deaths on domestic waterways; to permit states, territories, and/or nonprofit organizations to assume the greater share of boating safety education, assistance, and enforcement activities; to assist states, territories, and/or nonprofit organizations in developing, carrying out, and financing their recreational boating safety programs; and to gather important information and data regarding the boating community, the number and different types of boats operated domestically, and how many hours are spent operating on the water.</t>
  </si>
  <si>
    <t>States &amp; Territories: States and Territories must have a Coast Guard-approved boating safety program as described by 46 U.S.C. 131: Recreational Boating Safety.
Nonprofits: Organizations do not have to be boating-related, but it must be a nongovernmental organization that has been accorded tax exempt status which is defined as having, or being capable of obtaining an IRS tax exempt classification (26 U.S.C. 501(c)(3)).
Boating Safety Survey Grant: Institutions of higher education or other public nonprofit institution/organization, quasi-public nonprofit institution/organization, or other private institution/organization that can sufficiently demonstrate through their application significant experience in their ability to design, manage, and complete a nationwide statistical survey for the Federal Government.</t>
  </si>
  <si>
    <t>Please see the Notice of Funding Opportunity for program-specific information.</t>
  </si>
  <si>
    <t>{"description":"Please see the Notice of Funding Opportunity for program-specific credentials and/or required documentation. Our requirements may vary per competition.","isApplicable":true}</t>
  </si>
  <si>
    <t>{"description":"Please see the Notice of Funding Opportunity for program-specific application procedures. Our procedures vary per competition.","isApplicable":true}</t>
  </si>
  <si>
    <t>Please see the published Notice of Funding Opportunity for program-specific award procedures.</t>
  </si>
  <si>
    <t>{"types":{"moe":false,"formula":true,"matching":true},"formula":{"title":"","chapter":"46","part":"13101-13109","subPart":"","publicLaw":"114-94","description":""},"matching":{"requirementFlag":"mandatory","percent":"50","description":"States and Territories: The Federal share of funds expended on boating safety may not exceed 50 percent of total cost of a state program.\n\nThere is no matching requirement for the nonprofit and national recreational boating safety survey grant programs."},"moe":{"description":""}}</t>
  </si>
  <si>
    <t>{"awarded":"other","description":"Please see the Notice of Funding Opportunity for program-specific information. The length of award and period of performance may vary per competition. Awards are subject to the Cash Management Improvement Act for payment and/or reimbursement of expenditures.","awardedDescription":"Allocation; Request and Receipt; Lump Sum."}</t>
  </si>
  <si>
    <t>[{"code":"program","isSelected":true,"description":"Please see the Notice of Funding Opportunity for information on program reports."},{"code":"cash","isSelected":true,"description":"Grantees are provided post-award guidance on how to track and report cash on-hand."},{"code":"progress","isSelected":true,"description":"Please see the Notice of Funding Opportunity for information on progress reports."},{"code":"expenditure","isSelected":true,"description":"Grantees are provided post-award guidance on how to track and report expenditures."},{"code":"performanceMonitoring","isSelected":true,"description":"Please see the Notice of Funding Opportunity for information on performance reports."}]</t>
  </si>
  <si>
    <t>70-8149-0-7-403;</t>
  </si>
  <si>
    <t xml:space="preserve">(Project Grants) FY 17$113,048,728.00; FY 18 est $113,872,970.00; FY 19 est $114,681,835.00; FY 16$114,325,732.00; - </t>
  </si>
  <si>
    <t>Please see our website for previous and current awards: http://www.uscgboating.org/grants/grant-archives.php. 
State and Territory grants are determined by a three-part formula mandated by statute.
The 2018 nonprofit grants range from $50,000 to $550,000. The average award amount is approximately $160,000.</t>
  </si>
  <si>
    <t>{"list":[{"fiscalYear":2016,"description":"The Coast Guard will enter into contractual obligations with 50 States, the District of Columbia, Puerto Rico, the Virgin Islands, American Samoa, Guam, Northern Mariana Islands, and national nonprofit public service organizations. The Coast Guard entered into contractual obligations with 50 States, the District of Columbia, Puerto Rico, the Virgin Islands, American Samoa, Guam, Northern Mariana Islands, and national nonprofit public service organizations. "}],"isApplicable":false}</t>
  </si>
  <si>
    <t>Pavlo Oborski2703 Martin Luther King Jr. Ave, SE, Washington, DC 20593 Email:&lt; a href='mailto:Pavlo.Oborski@uscg.mil'&gt;Pavlo.Oborski@uscg.mil&lt;/a&gt;Phone: (202) 372-1055;</t>
  </si>
  <si>
    <t>http://www.uscgboating.org</t>
  </si>
  <si>
    <t>Fiscal Year2018: Please see our website for past and current grantee information: http://www.uscgboating.org/grants/index.php</t>
  </si>
  <si>
    <t>Please see the Notice of Funding Opportunity for program-specific selection criteria.</t>
  </si>
  <si>
    <t>https://beta.sam.gov/fal/bf4c67da76fb467db66bc30dbfeaaab2/view</t>
  </si>
  <si>
    <t>National Fire Academy Training Assistance</t>
  </si>
  <si>
    <t>Student Stipend Reimbursement Program</t>
  </si>
  <si>
    <t>{"list":[{"act":{"description":"Federal Emergency Management Agency"},"executiveOrder":{"description":"12127, 44FR 19367, 3CFR, 1979 Comp P 376"},"authorizationTypes":{"act":true,"executiveOrder":true}},{"act":{"description":"Federal Fire Prevention and Control Act of 1974"},"publicLaw":{"congressCode":"93","number":"498"},"USC":{"title":"15","section":"2206(f))"},"authorizationTypes":{"USC":true,"act":true,"publicLaw":true},"usc":{"title":"15","section":"2206(f))"}},{"act":{"description":"Homeland Security Act of 2002"},"publicLaw":{"congressCode":"107","number":"296"},"authorizationTypes":{"act":true,"publicLaw":true}},{"act":{"description":"U.S.A. Patriot Act of 2001"},"publicLaw":{"congressCode":"107","number":"56"},"authorizationTypes":{"act":true,"publicLaw":true}}]}</t>
  </si>
  <si>
    <t>To provide travel stipends to first responders and emergency managers attending National Fire Academy (NFA) courses. NFA curricula and programs are designed to support PPD-8 through training programs which support State and local response agencies to prevent, mitigate, prepare for, and respond, and recover from man-made and natural disasters at local, regional, and national levels.</t>
  </si>
  <si>
    <t>Any student who is a member of a fire department or has significant responsibility for fire prevention and control and has been accepted into an eligible course at NFA may apply for stipend reimbursement. Federal or private industry employees or foreign students may be accepted into NFA courses but are not eligible for stipend reimbursement.</t>
  </si>
  <si>
    <t>Student or sponsoring organization.</t>
  </si>
  <si>
    <t>{"description":"Student Stipend Agreement (FEMA Form 75-3) and Student Stipend Agreement (Amendment) (FEMA Form 75-3a) accompanied by a copy of the required supporting documentation.  ","isApplicable":false}</t>
  </si>
  <si>
    <t>{"description":"Application is made to the National Emergency Training Center Admission's Office using the Student Stipend Agreement (FEMA Form 119-25-1) and Student Stipend Agreement (Amendment) (FEMA Form 119-25-2) after acceptance into the course. The Student Stipend Agreement must be accompanied by the required supporting documentation. The completed agreement package will be processed immediately. "}</t>
  </si>
  <si>
    <t>The completed agreement package will be processed immediately.  A U.S. Department of the Treasury payment schedule will be prepared and a reimbursement check issued directly to the beneficiary.</t>
  </si>
  <si>
    <t>May be made to the Superintendent of the National Fire Academy, or his designee.</t>
  </si>
  <si>
    <t>{"awarded":"other","description":"None","awardedDescription":"See Program Guidance"}</t>
  </si>
  <si>
    <t>70-0564-0-1-800;</t>
  </si>
  <si>
    <t xml:space="preserve">(Salaries and Expenses) FY 17$1,775,000.00; FY 18 est $1,775,000.00; FY 19 est $1,775,000.00; FY 16$1,640,758.00; - </t>
  </si>
  <si>
    <t>Refer to Program Guidance.</t>
  </si>
  <si>
    <t>{"list":[{"fiscalYear":2016,"description":"It is anticipated that the National Fire Academy will train an estimated 100,000 fire and emergency services personnel through NFA Sponsored 2/6/10 day on- and off-courses, State sponsored 2/6/10 day courses, and NFAOnline distance learning courses. NFA trained 103,257 fire and emergency services personnel through NFA-sponsored 2-, 6-, and 10-day on- and off-campus courses, State-sponsored 2-, 6-, and 10-day courses, and NFAOnline distance learning courses.  Of those students, NFA reimbursed 3,651 students, who attended resident training, through the Student Stipend Reimbursement Program."},{"fiscalYear":2017,"description":"During FY 17 NFA trained over 100,000 fire and emergency services personnel through NFA-sponsored 2-, 6-, and 10-day on- and off-campus courses, State-sponsored 2-, 6-, 10-day courses, and NFA Online distance learning courses."},{"fiscalYear":2018,"description":"It is anticipated that NFA will train an estimated 100,000 fire and emergency services personnel through NFA-sponsored 2-, 6-, and 10-day on- and off-campus courses, State-sponsored 2-, 6-, 10-day courses, and NFA Online distance learning courses."}],"isApplicable":true}</t>
  </si>
  <si>
    <t>National Fire Academy Course Catalog, course schedules.</t>
  </si>
  <si>
    <t>U.S. Fire Administration, FEMA500 C Street, S.W., Washington, DC 20472 Email:&lt; a href='mailto:NETC-Admissions@dhs.gov'&gt;NETC-Admissions@dhs.gov&lt;/a&gt;Phone: (1-800) 238-3828;</t>
  </si>
  <si>
    <t>http://www.usfa.fema.gov</t>
  </si>
  <si>
    <t xml:space="preserve">97.043 State Fire Training Systems Grants; </t>
  </si>
  <si>
    <t>Refer to the program guidance for information on criteria for selection.</t>
  </si>
  <si>
    <t>https://beta.sam.gov/fal/74ff6f2353e14cafb1620154b919da1e/view</t>
  </si>
  <si>
    <t>Flood Insurance</t>
  </si>
  <si>
    <t>{"list":[{"act":{"description":"The National Flood Insurance Act of 1968, 42 U.S.C. 4001 et seq. authorized the National Flood Insurance Program (NFIP)"},"publicLaw":{"congressCode":"90","number":"448"},"USC":{"title":"44CFR","section":"Subchapter B"},"authorizationTypes":{"USC":true,"act":true,"statute":false,"publicLaw":true,"executiveOrder":false},"usc":{"title":"44CFR","section":"Subchapter B"}}]}</t>
  </si>
  <si>
    <t xml:space="preserve">To enable personal and business property owners and renters to purchase flood insurance coverage for buildings and/or contents in low-to-moderate flood risk areas, as well as in high-risk flood zones to reduce taxpayer provided federal disaster assistance and to promote wise floodplain management practices in the Nation's high-risk flood zones. </t>
  </si>
  <si>
    <t xml:space="preserve">Federal flood insurance can be made available in any community (a State or political subdivision thereof with authority to adopt and enforce floodplain management measures for the areas within its jurisdiction) that adopts and enforces floodplain management measures consistent with the National Flood Insurance Program regulations. </t>
  </si>
  <si>
    <t>Residential and business property owners, renters and state owned property.</t>
  </si>
  <si>
    <t>{"description":"Same as Applicant Eligibility. ","isApplicable":true}</t>
  </si>
  <si>
    <t>{"description":"Community officials must submit an NFIP eligibility application form, which is available from the FEMA, together with: copies of adopted floodplain management measures meeting the minimum standards of 44 CFR Section 60.3(a), 60.3(b), 60.3(c), 60.3(d), and/or 60.3(e), as appropriate for the type of flood hazards identified; a list of any incorporated communities within the applicant's boundaries; and estimates of population and, by kind, of buildings situated in the known flood-prone areas of the community. Such Applications should be submitted to the Mitigation Directorate, FEMA, Washington, DC 20024. "}</t>
  </si>
  <si>
    <t xml:space="preserve">FEMA reviews the application and if complete, designates the community as participating. The community is informed of its admission, and notice is published in the Federal Register. Residents and property owners may then purchase flood insurance through any property insurance agent or broker. </t>
  </si>
  <si>
    <t>For complete applications, a maximum of 10 working days is allowed for review and notification.  _x000D_
Communities with one or more identified special flood hazard areas must enter the program within 1 year after the identification of those areas or else prohibitions against Federally related financial assistance for acquisition or construction purposes in identified special flood hazard areas take force. Once the community does qualify, after the prescribed date, these prohibitions are removed.  Adequate floodplain management measures must be in effect within 6 months of the date that the special flood hazard area is identified and within 6 months of the date flood water surface elevations are provided.</t>
  </si>
  <si>
    <t>Communities are allowed to appeal flood-prone identification and are also given an opportunity to appeal proposed flood elevation determinations for new construction and substantial improvement of existing structures in the special flood hazard areas. Notice of the proposed elevations is published in the Federal Register and is sent directly to the local governments. Following notification to the local government, the notice of proposed flood elevation determinations is published twice during a 10-day period in a prominent newspaper. The local community and its individual residents then have 90 days following the second newspaper notice to submit any scientific or technical data that tend to negate or contradict FEMA's findings. If a conflict in data exists and cannot be resolved at the community level, the community consolidates all individual appeals for review by FEMA. FEMA shall resolve the appeals by consultation with officials of the local government, or by submission of conflicting data to an independent scientific body, or by administrative hearings.</t>
  </si>
  <si>
    <t>{"awarded":"other","description":"None.","awardedDescription":"Refer to program guidance."}</t>
  </si>
  <si>
    <t>[{"code":"program","isSelected":true,"description":"Every two years to FEMA on progress of the floodplain management program."},{"code":"cash","isSelected":true,"description":"Refer to program guidance."},{"code":"progress","isSelected":true,"description":"Refer to program guidance."},{"code":"expenditure","isSelected":true,"description":"Refer to program guidance."},{"code":"performanceMonitoring","isSelected":true,"description":"Refer to program guidance."}]</t>
  </si>
  <si>
    <t>Specific elevation information on proposed new construction or substantial improvements in the area of special flood hazard. Backup data for biennial report.</t>
  </si>
  <si>
    <t>70-4236-0-4-453;</t>
  </si>
  <si>
    <t xml:space="preserve">(Insurance) FY 17$17,705,769.00; FY 18 est $0.00; FY 19 est $0.00; FY 16$117,363,039.00; - </t>
  </si>
  <si>
    <t>Claims paid: $1 to $1,900,000; $31,802.</t>
  </si>
  <si>
    <t>{"list":[{"fiscalYear":2016,"description":"•\tEffective November 1, 2015, FEMA revised the Non-Residential building occupancy category to identify “Business” properties in the existing rate structure. Section 100205 of BW-12 required FEMA to phase out Pre-FIRM subsidized rates for business properties.  The premium increases will be 25 percent per year.  The first 25-percent annual premium increases for policies on Pre-FIRM subsidized business properties will be applied with the next set of Program changes in 2016. \r\n•\tHFIAA Sections 5 and 29 – Changes to the Flood Insurance Underwriting Forms. \r\no\tRevised the Application, Endorsement, and PRP Application forms to capture information required for implementation of certain provisions of BW-12 and HFIAA, including introduction of a “Lender Indicator.”\r\no\tAdded questions to the Application forms in anticipation of future implementation of the HFIAA Section 3 provision pertaining to lapsed and reinstated coverage.  In addition to requesting the date of the rated map and the current map for the property, the new questions will capture the data:\r\nHas the applicant had prior NFIP coverage for the same property indicated on this Application?\r\nWas the prior NFIP policy required under the mandatory purchase provision of the law at the time of coverage termination?\r\nAt the time of the policy lapse, did the applicant have an insurable interest in the property for which flood insurance coverage is sought?\r\nWas the lapse the result of a community suspension?\r\nWill this policy be effective within 180 days of the community reinstatement after the suspension referred to in (4) above?\r\n•\tHFIAA Section 8 – Required insurers to report a Primary Residence indicated for all of their Mortgage Portfolio Protection Program policies to ensure correct application of the HFIAA surcharge. When the residency status is unknown, or when primary residence is asserted by the insured, but not properly documented, the insurer must treat the MPPP as a non-primary residence.  The status may be corrected with appropriate documentation submitted by the insured.\r\n •\tEffective November 1, 2015, FEMA revised the Non-Residential building occupancy category to identify “Business” properties in the existing rate structure. Section 100205 of BW-12 required FEMA to phase out Pre-FIRM subsidized rates for business properties.  The premium increases will be 25 percent per year.  The first 25-percent annual premium increases for policies on Pre-FIRM subsidized business properties will be applied with the next set of Program changes in 2016. \r\n•\tHFIAA Sections 5 and 29 – Changes to the Flood Insurance Underwriting Forms. \r\no\tRevised the Application, Endorsement, and PRP Application forms to capture information required for implementation of certain provisions of BW-12 and HFIAA, including introduction of a “Lender Indicator.”\r\no\tAdded questions to the Application forms in anticipation of future implementation of the HFIAA Section 3 provision pertaining to lapsed and reinstated coverage.  In addition to requesting the date of the rated map and the current map for the property, the new questions will capture the data:\r\n\tHas the applicant had prior NFIP coverage for the same property indicated on this Application?\r\n\tWas the prior NFIP policy required under the mandatory purchase provision of the law at the time of coverage termination?\r\n\tAt the time of the policy lapse, did the applicant have an insurable interest in the property for which flood insurance coverage is sought?\r\n\tWas the lapse the result of a community suspension?\r\n\tWill this policy be effective within 180 days of the community reinstatement after the suspension referred to in (4) above?\r\n•\tHFIAA Section 8 – Required insurers to report a Primary Residence indicated for all of their Mortgage Portfolio Protection Program policies to ensure correct application of the HFIAA surcharge. When the residency status is unknown, or when primary residence is asserted by the insured, but not properly documented, the insurer must treat the MPPP as a non-primary residence.  The status may be corrected with appropriate documentation submitted by the insured.\r\n"},{"fiscalYear":2018,"description":"• Publish the new claims and underwriting manuals and an NFIP guide for State Insurance Commissioners.\r\n• Submit the legislatively required Affordability Framework to Congress.\r\n• Develop new policy forms that align with a new rating scheme to further the goal of a transformed NFIP.\r\n• Deliver an enhanced data analytics tool set.\r\n• Deliver targeted messages to consumers to encourage flood insurance purchases.\r\n• Automate the appeals process to enhance efficiencies.\r\n"},{"fiscalYear":2017,"description":"• Revised and implemented Appeals process to be more customer friendly\r\n• On track to simplify the underwriting and claims manuals\r\n• On track to improve Write-Your-Own (WYO) oversight processes and standards, to include the release of the updated 2018 WYO Financial Assistance/Subsidy Arrangement (“Arrangement”) in April 2017\r\n• Improved map change notifications to citizens\r\n• Working to fully transition NFIP’s Direct Servicing Agent over to a new contractor and ensure the system has been fully authorized to operate.\r\n• Working on several communication initiatives, in specific regions as well as nationwide, targeting policyholders at renewal to test ‘retention messaging’.\r\n• Improving the adjuster cadre through the required workshops occurring nationwide, so the adjusting workforce is fully prepared and re-authorized prior to the 2017 hurricane season.\r\n• Improved adjuster cadre through the release of an update adjuster fee schedule to better attract and retain adjusters through competitive rates.     \r\n"}],"isApplicable":true}</t>
  </si>
  <si>
    <t xml:space="preserve">Regulation 44 CFR 59 et seq. Publication, "Answers to Questions About the National Flood Insurance Program," "Mandatory Purchase of Flood Insurance Guidelines," "Elevated Residential Structures," "Guide To Flood Insurance Rate Maps," "Flood Insurance Manual" (agents manual), "National Flood Insurance Program. Application Forms," "Manufactured Home Installation in Flood Hazard Areas," "Coastal Construction Manual," Alluvial Fans: Hazards and Management," "Floodplain Management in the United States: An Assessment Report," "Design Guidelines for Flood Damage Reduction" and "Repairing Your Flooded Home," "Technical Bulletin Series (FIA-TB)" "Answers to Questions About Substantially Damaged Buildings," "Reducing Losses in High Risk Flood Hazard Areas," "Design Manual for Retrofitting Flood- Prone Residential Structures" and "Flood Proofing Non-Residential Structures." </t>
  </si>
  <si>
    <t>{"flag":"appendix","description":"NFIP Regional Offices are listed online at: http://www.fema.gov/business/nfip/nfip_regions.shtm  Contact the appropriate FEMA regional office, or the State office responsible for coordinating the NFIP activities.  "}</t>
  </si>
  <si>
    <t>Paul Huang400 C Street SW, Washington, DC 20024 Email:&lt; a href='mailto:Paul.Huang@fema.dhs.gov'&gt;Paul.Huang@fema.dhs.gov&lt;/a&gt;Phone: (800) 621-FEMA (3363);</t>
  </si>
  <si>
    <t>http://www.fema.gov/business/nfip</t>
  </si>
  <si>
    <t xml:space="preserve">10.450 Crop Insurance; 59.008 Disaster Assistance Loans; </t>
  </si>
  <si>
    <t>https://beta.sam.gov/fal/c95b70ba6f304e16ba3dcbf63b801d14/view</t>
  </si>
  <si>
    <t>Community Assistance Program State Support Services Element (CAP-SSSE)</t>
  </si>
  <si>
    <t>(CAP-SSSE)</t>
  </si>
  <si>
    <t>{"list":[{"act":{"description":"The National Flood Insurance Act of 1968 "},"publicLaw":{"congressCode":"90","number":"448"},"USC":{"title":"42","section":"4001 et seq"},"authorizationTypes":{"USC":true,"act":true,"statute":false,"publicLaw":true,"executiveOrder":false},"usc":{"title":"42","section":"4001 et seq"}}]}</t>
  </si>
  <si>
    <t xml:space="preserve">To provide, through a Cooperative Agreement , a means to ensure that communities participating in the National Flood Insurance Program (NFIP) are achieving flood loss reduction goals of the NFIP. CAP-SSSE funds are to be used by States to provide technical assistance to NFIP communities, to evaluate community implementation/performance of NFIP floodplain management activities, and to build State and community floodplain management expertise and capacity._x000D_
_x000D_
The CAP-SSSE program supports the Mitigation Mission Area Capabilities and Targets described in the National Preparedness Goal (NPG) under “Planning” and “Risk and Disaster Resilience Assessment”. _x000D_
</t>
  </si>
  <si>
    <t xml:space="preserve">The Cooperative Agreement is only available to the state or territorial agency so designated by the Governor, as the state or territorial National Flood Insurance Program State Coordinating Agency. The CAP-SSSE is administered through the Mitigation Division of each FEMA Regional Office. FEMA's Regional Offices will contact eligible States to negotiate a mutually acceptable grant agreement. Funding is made available when the grant agreement is negotiated and agreed upon. Continued participation in the CAP-SSSE is dependent upon completing activities described in the grant agreement. The SSSE is designed to utilize the floodplain management capabilities of individual States in a cost effective cooperative agreement with FEMA. A State's participation in the SSSE is voluntary and is contingent upon need and skill level capability. </t>
  </si>
  <si>
    <t xml:space="preserve">The direct beneficiary of the CAP-SSSE is the individual State receiving financial assistance. In addition, participating NFIP communities and local governments which receive flood plain management and flood loss reduction assistance provided by the State are also (indirect) beneficiaries as a consequence of the services they receive. </t>
  </si>
  <si>
    <t>{"description":"A State's participation in the CAP-SSSE is voluntary and is contingent upon need and skill level capability as determined by FEMA. In addition, applicant states are required to provide any relevant documentation contained in the grant agreement package provided by FEMA. ","isApplicable":true}</t>
  </si>
  <si>
    <t>{"environmentalImpact":{"reports":[{"isSelected":false,"reportCode":"statement"},{"isSelected":false,"reportCode":"assessment"},{"isSelected":false,"reportCode":"ExecutiveOrder12372"},{"isSelected":true,"reportCode":"otherRequired"}]},"description":"FEMA's ten Regional Offices will provide each State Governor's Office with the grant application package. The Cooperative Agreement is only available to that state or territorial agency so designated by the Governor, as the state or territorial National Flood Insurance Program State Coordinating Agency. The CAP-SSSE is administered through the Mitigation Division of each FEMA Regional Office. FEMA's Regional Offices will contact eligible States to negotiate a mutually acceptable grant agreement. Funding is made available when the grant agreement is negotiated and agreed upon. Continued participation in the CAP-SSSE is dependent upon completing activities described in the grant agreement. The SSSE is designed to utilize the floodplain management capabilities of individual States in a cost effective cooperative agreement with FEMA. A State's participation in the SSSE is voluntary and is contingent upon need and skill level capability. "}</t>
  </si>
  <si>
    <t>{"description":"Application deadline and other information are contained in the application/program guidance. \r\nInclude any other application procedures not found above.\r\n"}</t>
  </si>
  <si>
    <t xml:space="preserve">Applications are reviewed by FEMA Regional Office  program and administrative staff. Any issues or concerns noted in the application will be negotiated with the successful applicant prior to the award being issued. </t>
  </si>
  <si>
    <t>30-60 days, Refer to Program Guidance.</t>
  </si>
  <si>
    <t>Appeals can be made to the appropriate FEMA Regional Office.</t>
  </si>
  <si>
    <t>Participation in the CAP-SSSE can be renewed each year contingent upon meeting requirements.</t>
  </si>
  <si>
    <t>{"types":{"moe":false,"formula":false,"matching":true},"formula":{"title":"","chapter":"","part":"","subPart":"","publicLaw":"","description":""},"matching":{"requirementFlag":"voluntary","percent":"25","description":"Funding is provided on a 75 percent maximum Federal, 25 percent minimum State cost-match basis. Both cash and in-kind resources may meet the 25 percent cost-match. "},"moe":{"description":""}}</t>
  </si>
  <si>
    <t>{"awarded":"other","description":"Awards are for 12 months with no cost extensions allowed.  Refer to program guidance.","awardedDescription":"Awards are subject to the Cash Management Improvement Act for payment and/or reimbursement of expenditures."}</t>
  </si>
  <si>
    <t>[{"code":"program","isSelected":true,"description":"States must report at least semi-annually to the Regions to demonstrate progress in meeting agreed upon performance measures. Some Regions may require quarterly reporting to satisfy Regional grants management requirements. States are expected to cooperate with Regions by submitting documentation or other evidence that demonstrates completion of approved activities. Several key activities are required to be entered digitally into the NFIP Community Information System (CIS) as the tasks are completed.  States must provide a final status report on meeting their performance measures to the Region by December 30th of each year in which the state was granted CAP-SSSE funds. For complete reporting requirement information, refer to program guidance."},{"code":"cash","isSelected":true,"description":"Refer to program guidance."},{"code":"progress","isSelected":true,"description":"Refer to program guidance."},{"code":"expenditure","isSelected":true,"description":"Refer to program guidance."},{"code":"performanceMonitoring","isSelected":true,"description":"Refer to program guidance."}]</t>
  </si>
  <si>
    <t>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t>
  </si>
  <si>
    <t xml:space="preserve">(Cooperative Agreements) FY 17$10,400,000.00; FY 18 est $10,400,000.00; FY 19 est $10,400,000.00; FY 16$10,400,000.00; - </t>
  </si>
  <si>
    <t xml:space="preserve">$10,400,000 Total Funding for all 50 states and US Territories. </t>
  </si>
  <si>
    <t>{"list":[{"fiscalYear":2018,"description":"Floodplain management technical assistance will be provided to NFIP participating communities in these states and territories."},{"fiscalYear":2016,"description":"Floodplain management technical assistance provided to NFIP participating communities in these states and territories. Floodplain management technical assistance provided to NFIP participating communities in these states and territories."},{"fiscalYear":2017,"description":"Floodplain management technical assistance will be provided to NFIP participating communities in these states and territories."}],"isApplicable":true}</t>
  </si>
  <si>
    <t>{"flag":"appendix","description":"FEMA Regional office information is available on the Internet at http://www.fema.gov/about/structure.  Information may also be obtained by contacting the State office responsible for coordinating CAP-SSSE activities.  "}</t>
  </si>
  <si>
    <t>Julie Grauer 400 C St., SW , Washington, DC 20472 Email:&lt; a href='mailto:Julie.Grauer@fema.dhs.gov'&gt;Julie.Grauer@fema.dhs.gov&lt;/a&gt;Phone: (202) 212-3460;</t>
  </si>
  <si>
    <t xml:space="preserve">97.022 Flood Insurance; </t>
  </si>
  <si>
    <t>https://beta.sam.gov/fal/db70264faf904361b419905ae9ca4ed1/view</t>
  </si>
  <si>
    <t>(EFSP)</t>
  </si>
  <si>
    <t>{"list":[{"act":{"description":"Stewart B. McKinney Homeless Assistance Act of 1987, as amended"},"publicLaw":{"congressCode":"100","number":"77"},"USC":{"title":"42","section":"11331-11346"},"authorizationTypes":{"USC":true,"act":true,"publicLaw":true},"usc":{"title":"42","section":"11331-11346"}}]}</t>
  </si>
  <si>
    <t>Program funds support the National Preparedness Goal (NPG) by complementing actions undertaken to achieve an “all-of-Nation preparedness approach that optimizes the use of available resources.”  When a disaster strikes, it is often the poor or those with economic vulnerabilities who suffer the most.  By providing emergency economic assistance that keeps people off the streets, from being evicted from their homes, or with groceries to prevent hunger, the EFSP prepares a population that could otherwise be even more adversely impacted by a disaster situation and mitigates potential burdens imposed on recovery efforts to assist such people.  _x000D_
_x000D_
For additional details on the NPG, please refer to http://www.fema.gov/pdf/prepared/npg.pdf.</t>
  </si>
  <si>
    <t>Since funds are initially distributed to jurisdictions based on either a National Board formula or recommendations from State Set-Aside Committees, there is no application process for jurisdictions. All jurisdictions are considered within the National Board formula and all jurisdictions in an individual State may be considered by the State Set-Aside Committee for either initial or additional (if the jurisdiction had previously been selected by the National Board) funding. _x000D_
_x000D_
At the local level, following award notification by the National Board to the jurisdiction, a Local Board is formed. The Local Board then advertises the availability of the funds to local nonprofit agencies and governments. The Local Board must conduct a local application process for agencies to apply for funding.  The Local Board selects which local nonprofit and governmental organizations are to receive funding and submits their selections via a Local Board Plan to the National Board.</t>
  </si>
  <si>
    <t>The law directs that the Local Boards, which manage the program at the local level, shall "determine which private nonprofit organizations or public organizations of the local government in the individual locality shall receive grants to act as service providers." The range of participant groups on the Local Boards include the affiliates of the National Board membership which consists of American Red Cross, Catholic Charities USA, The Jewish Federations of North America, National Council of Churches of Christ in the USA, The Salvation Army, and United Way Worldwide, with a local government representative replacing FEMA. Also participating are thousands of independent nonprofits (such as Community Action Agencies and Food Banks and food pantries) which provide food and/or shelter services. Due to the broad category of people in need of such emergency services, the providers can include specialized groups such as domestic violence shelters and organizations providing food or shelter to: AIDS patients, handicapped individuals, the elderly, homeless veterans, non-wards of the State teenage runaways, and many other groups with emergency food and shelter needs. As noted earlier, the decisions on selections are made through the consensus of the Local Board as they have assessed their community's most urgent needs. It is important that such agencies use these funds to supplement, not replace, their current efforts. This program is intended to supplement ongoing programs and allow them to extend and expand upon their existing services.</t>
  </si>
  <si>
    <t>{"description":"The program employs a Local Recipient Organization Certification Form. This form certifies an applicant's status (i.e., that it is a nonprofit or government agency capable of delivering eligible services) and that it will abide by the program guidelines (both on eligible spending and reporting requests), and comply with other fiscal and program rules so stipulated.","isApplicable":true}</t>
  </si>
  <si>
    <t>{"description":"There is no application process for local jurisdictions since the award notification to local jurisdictions is based on either a National Board formula or recommendations from State Set-Aside Committees. The local jurisdiction (i.e., Local Board) must conduct a local application process for local agencies to apply for funding. "}</t>
  </si>
  <si>
    <t>At the local level, following award notification by the National Board, a Local Board is formed. The Local Board then advertises the availability of the funds to local nonprofit agencies and governments. The Local Board must conduct a local application process for agencies to apply for funding.  The Local Board selects which agencies are to receive funding and submits their selections via a Local Board Plan to the National Board.  The National Board confirms all pertinent information has been submitted and disburses funds directly to the awarded local agencies.</t>
  </si>
  <si>
    <t xml:space="preserve">Refer to announcement or application guidance for further information. </t>
  </si>
  <si>
    <t>Refer to the Phase 35 (fiscal year 2017) Responsibilities and Requirements Manual issued by the Emergency Food and Shelter Program National Board for information on the appeal process.  Those cases that cannot be handled locally should be referred to the National Board giving details on action that has been taken up to that point.  Any allegations regarding fraud or the misuse of funds should be referred directly to the DHS Office of Inspector General.</t>
  </si>
  <si>
    <t xml:space="preserve">Each phase (fiscal year) is a new program. </t>
  </si>
  <si>
    <t>{"awarded":"other","description":"Refer to program guidance. Awards are subject to the Cash Management Improvement Act for payment and/or reimbursement of expenditures.","awardedDescription":"Payment based on Project need.   Refer to program guidance."}</t>
  </si>
  <si>
    <t>[{"code":"program","isSelected":true,"description":"Refer to program guidance."},{"code":"cash","isSelected":true,"description":"Refer to program guidance."},{"code":"progress","isSelected":true,"description":"Refer to program guidance."},{"code":"expenditure","isSelected":true,"description":"Refer to program guidance."},{"code":"performanceMonitoring","isSelected":true,"description":"Refer to program guidance."}]</t>
  </si>
  <si>
    <t>Local Boards are required to remain in operation until all program and audit requirements of the National Board have been satisfied. 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t>
  </si>
  <si>
    <t>70-0707-0-1-605;</t>
  </si>
  <si>
    <t xml:space="preserve">(Project Grants) FY 17$120,000,000.00; FY 18 est $120,000,000.00; FY 19 est $120,000,000.00; FY 16$120,000,000.00; - </t>
  </si>
  <si>
    <t>{"list":[{"fiscalYear":2016,"description":"37,392,966 Meals Provided; 4,292,743 Nights of Lodging Provided; 53,622 Rent/Mortgage Payments Made; 101,957 Utility Payments Made.  37,392,966 Meals Provided; 4,292,743 Nights of Lodging Provided; 53,622 Rent/Mortgage Payments Made; 101,957 Utility Payments Made."},{"fiscalYear":2017,"description":"51,994,839 Meals Provided; 3,104,070 Nights of Lodging Provided; 75,100 Rent/Mortgage Payments Made; 82,205 Utility Payments Made."},{"fiscalYear":2018,"description":"51,994,839 Meals Provided; 3,104,070 Nights of Lodging Provided; 75,100 Rent/Mortgage Payments Made; 82,205 Utility Payments Made."}],"isApplicable":true}</t>
  </si>
  <si>
    <t>Emergency Food and Shelter National Board Program, Phase 35 Responsibilities and Requirements Manual.</t>
  </si>
  <si>
    <t>{"flag":"appendix","description":"Regional FEMA Agency Offices\nFEMA Region I:  (617) 956-7555\nFEMA Region II:  (212) 680-3600\nFEMA Region III:  (215) 931-5608\nFEMA Region IV:  (770) 220-5200\nFEMA Region V:  (312) 408-5500\nFEMA Region VI:  (940) 898-5104\nFEMA Region VII:  (816) 283-7061\nFEMA Region VIII:  (303) 235-4812\nFEMA Region IX:  (510) 627-7100\nFEMA Region X:  (425) 487-4604"}</t>
  </si>
  <si>
    <t>Community Services Branch/Individual Assistance Division/Recovery Directorate 500 C Street, S.W., Room 614, Washington, DC 20472 Email:&lt; a href='mailto:Randy.Windham@fema.dhs.gov'&gt;Randy.Windham@fema.dhs.gov&lt;/a&gt;Phone: 202.646.2500;</t>
  </si>
  <si>
    <t xml:space="preserve">10.568 Emergency Food Assistance Program (Administrative Costs); </t>
  </si>
  <si>
    <t>https://beta.sam.gov/fal/48a9297c1ce044198a95bb9936586f5d/view</t>
  </si>
  <si>
    <t>National Urban Search and Rescue (US&amp;R) Response System</t>
  </si>
  <si>
    <t xml:space="preserve">(US&amp;R)_x000D_
 _x000D_
</t>
  </si>
  <si>
    <t>{"list":[{"act":{"description":"Homeland Security Act of 2002  \r\n"},"publicLaw":{"congressCode":"107","number":"296"},"USC":{"title":"6","section":"313(b)(2)(G)"},"authorizationTypes":{"USC":true,"act":true,"publicLaw":true},"usc":{"title":"6","section":"313(b)(2)(G)"}}]}</t>
  </si>
  <si>
    <t xml:space="preserve">The purpose of this Readiness Cooperative Agreement is to support the continued development and maintenance of a national urban search and rescue capability among the 28 task forces within the National Urban Search and Rescue Response System. _x000D_
_x000D_
This program supports Mission Area: Response, Mass Search and Rescue Operations, with the target of conducting search and rescue operations in order to locate and rescue persons in distress, based on the requirements of the state and local authorities. This program supports Presidential Policy Directive 8 – National Preparedness, designed to help guide the domestic efforts of all levels of government, the private and nonprofit sectors, and the public to build and sustain the capabilities outlined in the national preparedness goal.  _x000D_
</t>
  </si>
  <si>
    <t xml:space="preserve">Only the 28 sponsoring agencies currently designated by FEMA as members of the National Urban Search and Rescue Response System are eligible for readiness and response cooperative agreements. </t>
  </si>
  <si>
    <t>Only the 28 sponsoring jurisdictions currently designated by FEMA as members of the National Urban Search and Rescue Response System are eligible for readiness and response cooperative agreements.</t>
  </si>
  <si>
    <t>{"description":"Only the 28 sponsoring jurisdictions currently designated by FEMA as members of the National Urban Search and Rescue Response System are eligible for readiness and response cooperative agreements.","isApplicable":true}</t>
  </si>
  <si>
    <t>{"description":"Application deadline and other information are contained within the yearly Funding Opportunity Announcement."}</t>
  </si>
  <si>
    <t>Applications and budget plans are reviewed by FEMA US&amp;R Branch and the Grant Programs Directorate.  Any issues or concerns noted in the application will be negotiated with the applicants prior to issuance of the award.</t>
  </si>
  <si>
    <t xml:space="preserve">Approximately 30 - 60 days from time of submission._x000D_
</t>
  </si>
  <si>
    <t>Refer to guidance posted on Grants.gov site.</t>
  </si>
  <si>
    <t>Not applicable - Annual applications must be submitted.</t>
  </si>
  <si>
    <t>{"awarded":"other","description":"Refer to Notice of Funding Opportunity. ","awardedDescription":"Awards are subject to the Cash Award Improvement Act for payment and/or reimbursement of expenditures.  Assistance is released base on Program need.\r\n"}</t>
  </si>
  <si>
    <t>[{"code":"program","isSelected":true,"description":"The following program reports are required: Semi-Annual Performance Reports, Annual Task Force Self-Evaluations, Annual Equipment Database CD. Refer to Notice of Funding Opportunity, Appendix A – Statement of Work. "},{"code":"cash","isSelected":true,"description":"Quarterly Financial Reports (SF-425)."},{"code":"progress","isSelected":true,"description":"Semi-Annual Performance Reports, Annual Self-Evaluations. Refer to Notice of Funding Opportunity, Appendix A – Statement of Work. "},{"code":"expenditure","isSelected":true,"description":"Only for those recipients who are found to have a history of performance issues and noncompliance to aspects of the terms and conditions and/or scope of the Cooperative Agreement, per 2 CFR Part 200.205, 2 CFR Part 200.207 and 2 CFR Part 200.338. "},{"code":"performanceMonitoring","isSelected":true,"description":"Refer to Notice of Funding Opportunity. "}]</t>
  </si>
  <si>
    <t xml:space="preserve">Grant records shall be retained for a period of 3 years from the day the recipient submits its final expenditure report.  If any litigation, claim, negotiation, audit, or other action involving the records has been started before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</si>
  <si>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70-0711-0-1-999;</t>
  </si>
  <si>
    <t xml:space="preserve">(Project Grants) FY 17$27,513,000.00; FY 18 est $34.00; FY 19 est $27.00; FY 16$35,508,524.00; - </t>
  </si>
  <si>
    <t xml:space="preserve">FY2016: $1,158,582 - $1,418,582 </t>
  </si>
  <si>
    <t>{"list":[{"fiscalYear":2016,"description":"To develop, maintain, deploy and support the National Urban Search and Rescue resources on-scene to locate, provide initial medical treatment, and extricate victims of incidents requiring specialized search and rescue operations while simultaneously enhancing the US&amp;R response capabilities of State and local governments. Developed, maintained, deployed, coordinated, and supported National Urban Search and Rescue resources on-scene to locate, provide initial medical treatment, and extricate victims of incidents requiring specialized search and rescue operations while simultaneously enhancing the US&amp;R response capabilities of State and local governments."},{"fiscalYear":2017,"description":"Develop, maintain, deploy, coordinate, and support National Urban Search and Rescue resources on-scene to locate, provide initial medical treatment, and extricate victims of incidents requiring specialized search and rescue operations while simultaneously enhancing the US&amp;R response capabilities of State and local governments."},{"fiscalYear":2018,"description":"To develop, maintain, deploy and support the National Urban Search and Rescue resources on-scene to locate, provide initial medical treatment, and extricate victims of incidents requiring specialized search and rescue operations while simultaneously enhancing the US&amp;R response capabilities of State and local governments. "}],"isApplicable":true}</t>
  </si>
  <si>
    <t>44 CFR Part 208 – National Urban Search and Rescue Response System.</t>
  </si>
  <si>
    <t>Wanda Casey500 C Street, SW.,, Washington, DC 20472 Email:&lt; a href='mailto:wanda.casey@fema.dhs.gov'&gt;wanda.casey@fema.dhs.gov&lt;/a&gt;Phone: (202) 646-4013;</t>
  </si>
  <si>
    <t xml:space="preserve">Refer to the Notice of Funding Opportunity for information on criteria for selecting proposals. </t>
  </si>
  <si>
    <t>https://beta.sam.gov/fal/d06670c6e9024ac6b97d708888872d9c/view</t>
  </si>
  <si>
    <t>Emergency Management Institute Training Assistance</t>
  </si>
  <si>
    <t>(Student Stipend Reimbursement Program (SEP)</t>
  </si>
  <si>
    <t>{"list":[{"act":{"description":"Robert T. Stafford Disaster Relief and Emergency Assistance Act"},"USC":{"title":"42","section":"5121 et seq"},"authorizationTypes":{"USC":true,"act":true,"statute":false,"publicLaw":false,"executiveOrder":false},"usc":{"title":"42","section":"5121 et seq"}},{"act":{"description":"National Security Act of 1947"},"USC":{"title":"50","section":"401 et seq."},"authorizationTypes":{"USC":true,"act":true,"statute":false,"publicLaw":false,"executiveOrder":false},"usc":{"title":"50","section":"401 et seq."}},{"act":{"description":"Defense Production Act of 1950, as amended"},"USC":{"title":"50","section":"App. 2061"},"authorizationTypes":{"USC":true,"act":true,"statute":false,"publicLaw":false,"executiveOrder":false},"usc":{"title":"50","section":"App. 2061"}},{"act":{"description":"Earthquake Hazards Reduction Act of 1977, as amended"},"USC":{"title":"42","section":"7701 et seq"},"authorizationTypes":{"USC":true,"act":true,"statute":false,"publicLaw":false,"executiveOrder":false},"usc":{"title":"42","section":"7701 et seq"}}]}</t>
  </si>
  <si>
    <t>To defray travel and per diem expenses of State, local, tribal, and Territorial  emergency management personnel who attend training courses conducted by the Emergency Management Institute, at the Emmitsburg, Maryland facility; the Center for Domestic Preparedness in Anniston, Alabama; and selected off-site locations. Its purpose is to improve emergency management practices among State, local, tribal, and Territorial government managers, in response to emergencies and disasters. Programs embody the Comprehensive Emergency Management System by unifying the elements of management common to all emergencies: planning, preparedness, mitigation, response, and recovery. EMI training is conducted in an effort to strengthen the security and resilience of the United States through systematic preparation for the threats that pose the greatest risk to the security of the Nation, including acts of terrorism, cyber attacks, pandemics, and catastrophic natural disasters.</t>
  </si>
  <si>
    <t>Individuals who are assigned to an emergency management position in State, local or tribal government are eligible. Some restrictions apply, refer to program guidance document or contact administering program office for additional information.</t>
  </si>
  <si>
    <t>Specialized Group.</t>
  </si>
  <si>
    <t>{"description":"Individuals must first be accepted/approved by EMI and NETC Admissions, to attend the training course. Student Stipend Agreement (FEMA 75-3) accompanied by required supporting documentation. This program is excluded from coverage under OMB Circular No. A-87. ","isApplicable":true}</t>
  </si>
  <si>
    <t>{"environmentalImpact":{"reports":[{"isSelected":false,"reportCode":"statement"},{"isSelected":false,"reportCode":"assessment"},{"isSelected":false,"reportCode":"ExecutiveOrder12372"},{"isSelected":true,"reportCode":"otherRequired"}]},"description":"Applications for admission to training course, are processed/ coordinated through county, State, tribal, and regional emergency management entities. This program is excluded from coverage under 44 CFR Part 13 and E.O. 12372.\r\n"}</t>
  </si>
  <si>
    <t>{"description":"Application is made to the Admissions Office, Management Operations and Support Services Division at the National Emergency Training Center using the Student Stipend Agreement after acceptance into the course. The Student Stipend Agreement must be accompanied by the required supporting documentation. This program is excluded from coverage under OMB Circular No. A-110."}</t>
  </si>
  <si>
    <t xml:space="preserve">The completed agreement will be processed immediately. If reimbursement is to be made, a U.S. Department of Treasury payment schedule is prepared and funds are reimbursed via direct deposit into the individual’s bank account within 60 days. </t>
  </si>
  <si>
    <t>May be made to the Superintendent of the Emergency Management Institute.</t>
  </si>
  <si>
    <t>{"types":{"moe":false,"formula":false,"matching":true},"formula":{"title":"","chapter":"","part":"","subPart":"","publicLaw":"","description":""},"matching":{"requirementFlag":"voluntary","percent":"0","description":"Refer to program guidance document or contact administering program office for additional information. Certain match requirements (payment of meals by attendees) apply to all participants."},"moe":{"description":""}}</t>
  </si>
  <si>
    <t>{"awarded":"other","description":"Refer to program guidance document.","awardedDescription":"Refer to program guidance document."}</t>
  </si>
  <si>
    <t xml:space="preserve">(Direct Payments for Specified Use) FY 17$1,646,952.00; FY 18 est $1,500,000.00; FY 19 est $1,500,000.00; FY 16$1,527,227.00; - </t>
  </si>
  <si>
    <t>{"list":[{"fiscalYear":2018,"description":"Anticipate the number of students will be approximately the same and approximately the same number of stipends will be paid."},{"fiscalYear":2017,"description":"Anticipate the number of students will be approximately the same and approximately the same number of stipends will be paid."},{"fiscalYear":2016,"description":"Anticipate the number of students will be approximately the same and approximately the same number of stipends will be paid. In FY 2016, 31,140 students completed EMI resident and off-site courses.  Of those students, 2,879 student received stipends."}],"isApplicable":true}</t>
  </si>
  <si>
    <t xml:space="preserve">Emergency Management Institute Course Catalog._x000D_
</t>
  </si>
  <si>
    <t>{"flag":"appendix","description":"See Catalog Appendix IV for FEMA Regional Offices."}</t>
  </si>
  <si>
    <t>Protection and National Preparedness, National Preparedness Directorate, National Training and Education Division, Emergency Management Institute, FEMA16825 South Seton Avenue, Emmitsburg, MD 21727 Email:&lt; a href='mailto:Christina.holtz@fema.dhs.gov'&gt;Christina.holtz@fema.dhs.gov&lt;/a&gt;Phone: (301) 447-1286;</t>
  </si>
  <si>
    <t>http://www.training.fema.gov</t>
  </si>
  <si>
    <t xml:space="preserve">97.028 Emergency Management Institute (EMI) Resident Educational Program; 97.027 Emergency Management Institute (EMI) Independent Study Program; </t>
  </si>
  <si>
    <t>https://beta.sam.gov/fal/6eeaebe1e6064500922361dcf92ef6b9/view</t>
  </si>
  <si>
    <t>Emergency Management Institute (EMI) Independent Study Program</t>
  </si>
  <si>
    <t xml:space="preserve">ISP </t>
  </si>
  <si>
    <t>{"list":[{"act":{"description":"National Security Act of 1947"},"USC":{"title":"50","section":"401 et seq"},"authorizationTypes":{"USC":true,"act":true,"statute":false,"publicLaw":false,"executiveOrder":false},"usc":{"title":"50","section":"401 et seq"}},{"act":{"description":"Earthquake Hazards Reduction Act of 1977, as amended"},"USC":{"title":"42","section":"7701 et seq"},"authorizationTypes":{"USC":true,"act":true,"statute":false,"publicLaw":false,"executiveOrder":false},"usc":{"title":"42","section":"7701 et seq"}},{"act":{"description":"Robert T. Stafford Disaster Relief and Emergency Assistance Act"},"USC":{"title":"42","section":"5121 et seq"},"authorizationTypes":{"USC":true,"act":true,"statute":false,"publicLaw":false,"executiveOrder":false},"usc":{"title":"42","section":"5121 et seq"}},{"act":{"description":"Defense Production Act of 1950 as amended"},"USC":{"title":"50","section":"2061"},"authorizationTypes":{"USC":true,"act":true,"statute":false,"publicLaw":false,"executiveOrder":false},"usc":{"title":"50","section":"2061"}}]}</t>
  </si>
  <si>
    <t xml:space="preserve">The program currently consists of over 195 courses available to participants, with the objective of enhancing public and selected audience knowledge of emergency management practices among officials of Federal, state, local and tribal governments and voluntary organizations to strengthen the security and resilience of the United States through systematic preparation for the threats that pose the greatest risk to the security of the Nation, including acts of terrorism, cyber attacks, pandemics, and catastrophic natural disasters. </t>
  </si>
  <si>
    <t>Unlimited Application. Anyone/general public - Any person(s), without regard to specified eligibility criteria.</t>
  </si>
  <si>
    <t>{"description":"Course electronic enrollment is processed via the internet at http://training.fema.gov/IS."}</t>
  </si>
  <si>
    <t>Independent study courses furnished directly to applicants via online access.</t>
  </si>
  <si>
    <t>{"awarded":"other","description":"Training courses under the ISP are available online 365 days a year, 24 hours.  Training is provided free of charge.","awardedDescription":"Training courses under the ISP are available online 365 days a year, 24 hours.  Training is provided free of charge."}</t>
  </si>
  <si>
    <t xml:space="preserve">(Training) FY 17$753,235.00; FY 18 est $585,926.00; FY 19 est $676,319.00; FY 16$753,235.00; - </t>
  </si>
  <si>
    <t>{"list":[{"fiscalYear":2017,"description":"2,000,000 course completions in the ISP. "},{"fiscalYear":2018,"description":"2,000,000 course completions in the ISP. "},{"fiscalYear":2016,"description":"Anticipate 2,000,000 course completions in the ISP.  A total of 2,069,773 people completed EMI’s independent study courses in FY 16."}],"isApplicable":true}</t>
  </si>
  <si>
    <t xml:space="preserve">Emergency Management Institute Course Catalog or Independent Study Program Brochure found on the web at http://www.training.fema.gov/IS/crslist.asp._x000D_
</t>
  </si>
  <si>
    <t>{"flag":"appendix","description":"See EMI Catalog for listing of FEMA Regional Offices."}</t>
  </si>
  <si>
    <t>Department of Homeland Security, Federal Emergency Management Agency, Protection and National Preparedness, National Preparedness Directorate, National Training and Education Division, Emergency Management Institute16825 South Seton Avenue, Emmitsburg, MD 21727 Email:&lt; a href='mailto:Christina.holtz@fema.dhs.gov'&gt;Christina.holtz@fema.dhs.gov&lt;/a&gt;Phone: (301) 447-1057;</t>
  </si>
  <si>
    <t>http://www.training.fema.gov/IS</t>
  </si>
  <si>
    <t xml:space="preserve">97.028 Emergency Management Institute (EMI) Resident Educational Program; 97.026 Emergency Management Institute Training Assistance; </t>
  </si>
  <si>
    <t>https://beta.sam.gov/fal/24c202fc432c4ae0a6fa26fd79229a11/view</t>
  </si>
  <si>
    <t>Emergency Management Institute (EMI) Resident Educational Program</t>
  </si>
  <si>
    <t>{"list":[{"act":{"description":"National Security Act of 1947"},"USC":{"title":"50","section":"401 et seq."},"authorizationTypes":{"USC":true,"act":true,"statute":false,"publicLaw":false,"executiveOrder":false},"usc":{"title":"50","section":"401 et seq."}},{"act":{"description":"Robert T. Stafford Disaster Relief and Emergency Assistance Act"},"USC":{"title":"42","section":"5121 et seq"},"authorizationTypes":{"USC":true,"act":true,"statute":false,"publicLaw":false,"executiveOrder":false},"usc":{"title":"42","section":"5121 et seq"}},{"act":{"description":"Defense Production Act of 1950, as amended,"},"USC":{"title":"50","section":"App 2061 et"},"authorizationTypes":{"USC":true,"act":true,"statute":false,"publicLaw":false,"executiveOrder":false},"usc":{"title":"50","section":"App 2061 et"}},{"act":{"description":"Earthquake Hazards Reduction of 1977"},"USC":{"title":"42","section":"7701 et seq"},"authorizationTypes":{"USC":true,"act":true,"statute":false,"publicLaw":false,"executiveOrder":false},"usc":{"title":"42","section":"7701 et seq"}}]}</t>
  </si>
  <si>
    <t xml:space="preserve">To improve emergency management practices among State, local and tribal government managers, and Federal officials as well, in response to emergencies and disasters. Programs embody the Comprehensive Emergency Management System by unifying the elements of management common to all emergencies: planning, preparedness, mitigation, response, and recovery. EMI training is conducted in an effort to strengthen the security and resilience of the United States through systematic preparation for the threats that pose the greatest risk to the security of the Nation, including acts of terrorism, cyber attacks, pandemics, and catastrophic natural disasters. </t>
  </si>
  <si>
    <t xml:space="preserve">Individuals assigned to an emergency management position in State, local, tribal, or Territorial government are eligible. Restrictions apply, however; refer to program guidance document or contact administering program office for additional information. </t>
  </si>
  <si>
    <t>{"description":"Applicants may be asked to verify their emergency management responsibilities.","isApplicable":true}</t>
  </si>
  <si>
    <t>{"description":" Application deadline and other information are contained in the application/program guidance."}</t>
  </si>
  <si>
    <t>Applications or plans are reviewed by DHS program and administrative staff. Any issues or concerns noted in the application will be negotiated with the successful applicant prior to acceptance into the course.</t>
  </si>
  <si>
    <t>{"awarded":"other","description":"Indefinite.","awardedDescription":"Payment based on Project need."}</t>
  </si>
  <si>
    <t>{"isApplicable":true,"description":"There may be an evaluation following completion of most courses to determine the application of the information and the benefit derived by the community."}</t>
  </si>
  <si>
    <t xml:space="preserve">(Training) FY 17$1,770,453.00; FY 18 est $1,400,000.00; FY 19 est $1,900,000.00; FY 16$1,770,453.00; - </t>
  </si>
  <si>
    <t>{"list":[{"fiscalYear":2018,"description":"Estimate will remain close to the number of resident students for FY 17 (7,500 – 9,000).  EMI continues to deliver more off-site offerings, as well as using Video-teleconferencing, virtual tabletop exercises, and Adobe Connect webinars."},{"fiscalYear":2017,"description":"Estimate will remain close to the number of resident students for FY 16 (7,500 – 9,000).  EMI continues to deliver more off-site offerings, as well as using Video-teleconferencing, virtual tabletop exercises, and Adobe Connect webinars."},{"fiscalYear":2016,"description":"Estimate will remain close to the number of resident students for FY 15 (7,500-9,000).  EMI continues to deliver more off-site offerings as well as using Video-teleconferencing, virtual tabletop exercises, and Adobe Connect webinars. In FY 2016, 8,000 students required housing at the NETC Campus in Emmitsburg, Maryland, or at the Center for Domestic Preparedness located in Anniston, Alabama."}],"isApplicable":true}</t>
  </si>
  <si>
    <t>Emergency Management Institute Course Catalog.</t>
  </si>
  <si>
    <t>Protection and National Preparedness, National Preparedness Directorate, National Training and Education Division, Emergency Management Institute, FEMA16825 South Seton Avenue, Emmitsburg, MD 21727 Email:&lt; a href='mailto:Christina.holtz@fema.dhs.gov'&gt;Christina.holtz@fema.dhs.gov&lt;/a&gt;Phone: (301) 447-1507;</t>
  </si>
  <si>
    <t>http://www.training.fema</t>
  </si>
  <si>
    <t xml:space="preserve">97.027 Emergency Management Institute (EMI) Independent Study Program; 97.026 Emergency Management Institute Training Assistance; </t>
  </si>
  <si>
    <t>Refer to the program guidance for information on selection criteria.</t>
  </si>
  <si>
    <t>https://beta.sam.gov/fal/37571071f8ed47c0b89ab32d507e53f0/view</t>
  </si>
  <si>
    <t>Flood Mitigation Assistance</t>
  </si>
  <si>
    <t>(FMA)</t>
  </si>
  <si>
    <t>{"list":[{"act":{"description":"National Flood Insurance Act of 1968, as amended (NFIA) "},"publicLaw":{"congressCode":"108","number":"264"},"USC":{"title":"42","section":"4104c"},"authorizationTypes":{"USC":true,"act":true,"statute":false,"publicLaw":true,"executiveOrder":false},"usc":{"title":"42","section":"4104c"}}]}</t>
  </si>
  <si>
    <t xml:space="preserve">To assist States, Federally - recognized Indian tribal governments, and communities with the goal of reducing or eliminating claims under the National Flood Insurance Program (NFIP). This program promotes implementation of activities designed to reduce injuries, loss of life, and damage and destruction to property from natural hazards which is consistent with DHS QHSR Goal 5.1, “Mitigate Hazards” and links to Presidential Policy Directive (PPD-8) - National Preparedness, Security, Resilience, Prevention, Mitigation, Response, Protection, and Recovery. </t>
  </si>
  <si>
    <t xml:space="preserve">The 50 States, the District of Columbia, American Samoa, Guam, the U.S. Virgin Islands, Puerto Rico, the Northern Mariana Islands, and Federally - recognized Indian Tribal governments shall serve as the Applicant to FEMA for FMA assistance. </t>
  </si>
  <si>
    <t xml:space="preserve">State agencies, Indian Tribal governments, and local governments and communities are eligible to apply as subapplicants for assistance under the FMA program. All interested subapplicants must apply to the Applicant. All subapplicants for FMA must currently be participating in the NFIP, and not withdrawn or suspended, to be eligible to apply for grant funds. For specific details regarding eligible subapplicants, refer to 44 CFR Section 79.6(a). </t>
  </si>
  <si>
    <t>{"description":"Please see the HMA program guidance.","isApplicable":true}</t>
  </si>
  <si>
    <t>{"description":"The Notice of Funding Opportunity is posted on www.Grants.gov."}</t>
  </si>
  <si>
    <t>Applications are reviewed by DHS/FEMA program and administrative staff. Any issues or concerns noted in the application will be negotiated with the successful applicant prior to the award being issued. Applicants are responsible for distributing funds to sub-applicants.</t>
  </si>
  <si>
    <t>Please see the Notice of Funding Opportunity Announcement posted on www.Grants.gov.</t>
  </si>
  <si>
    <t xml:space="preserve">Refer to HMA program guidance document. </t>
  </si>
  <si>
    <t>{"types":{"moe":false,"formula":true,"matching":true},"formula":{},"matching":{"requirementFlag":"voluntary","percent":"0","description":"FEMA may contribute up to 100 percent Federal cost share for severe repetitive loss properties or the expected savings to the NFIF for acquisition or relocation activities (the Greatest Savings To the Fund value for property acquisition may be offered to the property owner if the project is not cost-effective using pre-event or current market value); FEMA may contribute up to 90 percent Federal cost share for repetitive loss properties; and FEMA may contribute up to 75 percent Federal cost share for NFIP-insured properties. The applicant or subapplicant is responsible for the remaining non-Federal share of eligible activity costs. Refer to HMA program guidance for additional information. "}}</t>
  </si>
  <si>
    <t>{"awarded":"other","description":"Refer to the Notice of Funding Opportunity posted on www.Grants.gov for information on applicable Periods of Performance and Availability of Funds. Awards are subject to the Cash Management Improvement Act for payment and/or reimbursement of expenditures.","awardedDescription":"Payment based on Project need."}</t>
  </si>
  <si>
    <t>[{"code":"program","isSelected":true,"description":"Recipients are required to submit quarterly financial and performance reports. Quarterly Performance Reports must include the progress of each sub-award. Reports are due 30 days after the end of each quarter: January 30, April 30, July 30, and October 30. Final financial and performance reports are due 90 days after the expiration or termination of grant award. "},{"code":"cash","isSelected":true,"description":"Recipients are required to submit quarterly financial reports. Quarterly Financial Reports must include the expenditures of each subaward. Reports are due 30 days after the end of each quarter: January 30, April 30, July 30, and October 30. Final financial reports are due 90 days after the expiration or termination of grant award. "},{"code":"progress","isSelected":true,"description":"Recipients are required to submit quarterly performance reports. Quarterly Performance Reports must include the progress of each sub-award. Reports are due 30 days after the end of each quarter: January 30, April 30, July 30, and October 30. Final performance reports are due 90 days after the expiration or termination of grant award. Please refer to HMA program guidance for more information. "},{"code":"expenditure","isSelected":true,"description":"Recipients are required to submit quarterly financial reports. Quarterly Financial Reports must include the expenditures of each sub-award. Reports are due 30 days after the end of each quarter: January 30, April 30, July 30, and October 30. Final financial reports are due 90 days after the expiration or termination of grant award. "},{"code":"performanceMonitoring","isSelected":true,"description":"Recipients are required to submit quarterly performance reports. Quarterly Performance Reports must include the progress of each sub-award. Reports are due 30 days after the end of each quarter: January 30, April 30, July 30, and October 30. Final performance reports are due 90 days after the expiration or termination of grant award. Please refer to HMA program guidance for more information. "}]</t>
  </si>
  <si>
    <t xml:space="preserve">Grant records shall be retained for a period of 3 years from the date the applicant’s project application is closed.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</si>
  <si>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70-0701-0-1-453;</t>
  </si>
  <si>
    <t xml:space="preserve">(Project Grants) FY 17$191.00; FY 18 est $75,000,000.00; FY 19 est $75,000,000.00; FY 16$137,809,485.00; - </t>
  </si>
  <si>
    <t>{"list":[{"fiscalYear":2016,"description":"$120 Million in losses avoided.  $275 Million in losses avoided."},{"fiscalYear":2017,"description":" $150 Million in losses avoided."},{"fiscalYear":2018,"description":" $150 Million in losses avoided."}],"isApplicable":true}</t>
  </si>
  <si>
    <t xml:space="preserve">Awards will be governed by the FMA Program Regulations at 44 CFR Part 79; the DHS FEMA Real Property Acquisition Regulations at 44 CFR Part 80, and the HMA program guidance. </t>
  </si>
  <si>
    <t>{"flag":"appendix","description":"See Appendix IV of the Catalog for a listing of addresses of FEMA's Regional Offices."}</t>
  </si>
  <si>
    <t>Kayed Lakhia400 C Street, SW_x000D_
, Washington, DC 20472 Email:&lt; a href='mailto:kayed.lakhia@fema.dhs.gov'&gt;kayed.lakhia@fema.dhs.gov&lt;/a&gt;Phone: (202) 646-3458;</t>
  </si>
  <si>
    <t>http://www.fema.gov/flood/mitigation/assistance/grant/program</t>
  </si>
  <si>
    <t xml:space="preserve">97.039 Hazard Mitigation Grant; 97.047 Pre-Disaster Mitigation; </t>
  </si>
  <si>
    <t xml:space="preserve">Refer to Notice of Funding Opportunity posted on www.Grants.gov for information on criteria for selecting proposals. </t>
  </si>
  <si>
    <t>https://beta.sam.gov/fal/d44df6653f0c4ab1990a81e710a4eed2/view</t>
  </si>
  <si>
    <t>Community Disaster Loans</t>
  </si>
  <si>
    <t>{"list":[{"act":{"description":"Robert T. Stafford Disaster Relief and Emergency Assistance Act"},"USC":{"title":"42","section":"5184"},"authorizationTypes":{"USC":true,"act":true},"usc":{"title":"42","section":"5184"}}]}</t>
  </si>
  <si>
    <t>To provide loans subject to Congressional loan authority, to any local government that has suffered substantial loss of revenues in an area in which the President designates a major disaster in order to assist communities affected by an incident to recover effectively in accordance with PPD-8. The funds can only be used to maintain existing functions of a municipal operating character and the local government must demonstrate a need for financial assistance.</t>
  </si>
  <si>
    <t>Applicants must be in a designated major disaster area and must demonstrate that they meet the specific conditions of FEMA Disaster Assistance Regulations 44 CFR Part 206, Subpart K, Community Disaster Loans. To be eligible the applicant must demonstrate: 1) a substantial loss of revenues as a result of a major disaster; 2) a need for financial assistance to perform its governmental functions.
During the 2017 hurricane season, 2017 a supplemental provided funding and new guidance specific to hurricanes Harvey, Irma, and Maria. Public Law 115-72 and Public Law 115-123 provides additional supplemental appropriations and eligibility criteria for disaster relief requirements for the fiscal year ending September 30, 2018.</t>
  </si>
  <si>
    <t>Local governments in a designated disaster area.</t>
  </si>
  <si>
    <t>{"description":"The loan application is developed from financial information contained in the local government's published financial reports and current annual operating budget. Loan awards will be determined in accordance with 2 CFR Grant and Agreements, Part 200 Uniform Guidance, Subparts B, C, D, and E for State and local governments. Awards made to Institutions of Higher Education, Hospitals, and Other Non-Profit Organizations will also be required to follow the requirements of 2 CFR 200 that applyies to this program. 2 CFR Grant and Agreements, Part 200 now incorporates OMB Circulars No. A-21, A-87, A-102, and A-110.","isApplicable":true}</t>
  </si>
  <si>
    <t>{"environmentalImpact":{"reports":[{"isSelected":true,"reportCode":"statement"},{"isSelected":true,"reportCode":"assessment"},{"isSelected":true,"reportCode":"ExecutiveOrder12372"},{"isSelected":true,"reportCode":"otherRequired"}]},"description":"The State Governor makes a request for a Presidential declaration of a major disaster through the FEMA Regional Director.\r\n"}</t>
  </si>
  <si>
    <t>{"description":"Upon declaration of a major disaster, application for a Community Disaster Loan is made through the Governor's Authorized Representative to the Regional Director of FEMA in accordance with FEMA Disaster Assistance Regulations, 44 CFR §206.364. The Assistant Administrator of the Disaster Assistance Directorate approves or disapproves the loan. The Designated Loan Officer will execute a Promissory Note with the applicant. The promissory note must be co-signed by the State, or if the State cannot legally co-sign the note, the local government must pledge collateral security. "}</t>
  </si>
  <si>
    <t>Funds are disbursed to the local government when requested in accordance with the Schedule of Loan Increments in the Promissory Note, or submittal of Disbursement Request Form. Funds awarded to Institutions of Education, Hospitals and Other Non-Profit Organizations will follow requirements of OMB Circulars No. A-110, No. A-21 and No. A-133.</t>
  </si>
  <si>
    <t>{"flag":"yes","description":"The Assistant Administrator for the Disaster Assistance Directorate may approve a loan in either the fiscal year in which the disaster occurred or the fiscal year immediately following that year. Contact FEMA headquarters or regional location, for appropriate application deadlines.","list":[]}</t>
  </si>
  <si>
    <t>From 1 to 6 months. The loan must be approved in the fiscal year of the disaster or the financial year immediately following.</t>
  </si>
  <si>
    <t>If a loan application is disapproved, in whole or in part, a revised application may be resubmitted by the local government within 60 days of the date of the disapproval.</t>
  </si>
  <si>
    <t>{"awarded":"other","description":"Funds are transferred by FEMA Finance into the account established by Health and Human Services (HHS) for each applicant in HHS’ Payment Management System (PMS).  Disbursements are requested by the applicant from the PMS to the established local government’s bank account for the loan.","awardedDescription":"Payment based on Project need."}</t>
  </si>
  <si>
    <t>[{"code":"program","isSelected":true,"description":"The applicant must demonstrate a financial need prior to any incremental disbursement by submitting a copy of its most recent financial report as well as data on anticipated and actual revenues. The applicant annually must submit copies of its annual financial reports."},{"code":"cash","isSelected":true,"description":"Refer to program guidance."},{"code":"progress","isSelected":true,"description":"Refer to program guidance."},{"code":"expenditure","isSelected":true,"description":"Refer to program guidance."},{"code":"performanceMonitoring","isSelected":true,"description":"Refer to program guidance."}]</t>
  </si>
  <si>
    <t>Annual Operating Budgets including revenue and expense and balance sheets must be retained for the duration of the loan. Additional record requirements are detailed in the Federal Disaster Assistance Regulations, 44 CFR 206, Subpart K.</t>
  </si>
  <si>
    <t>70-0703-0-1-453;</t>
  </si>
  <si>
    <t xml:space="preserve">(Direct Loans) FY 17$13,553,600.00; FY 18 est $590,152,423.00; FY 19 est $385,000,000.00; FY 16$707,002.00; - Obligations for FY17 and FY18 will be based on major disaster declarations and applications submitted by disaster impacted communities. For the purpose of projecting budget amounts, we used available subsidy and used current subsidy rates to determine our loan issue capacity as our projections. As of today, seven major disaster declarations are open (DR-4263 &amp; 4277-LA, DR-4273-WV, DR-4241 &amp; 4286-SC, and DR-4281 &amp; 4289-IA) with number of application fluctuating by deadline to obtain a loan for each declaration, per Program Regulations). </t>
  </si>
  <si>
    <t>{"list":[{"fiscalYear":2016,"description":"Complete pre-population of cancellation qualification analysis for 51 active loans in the State of New Jersey (DR-4086).\r\nCoordinate intake appointments with 51 DR-4086-NJ loan applicants to obtain financial data for loan cancellation qualification analysis.\r\nActivated CDL Program for major disaster declarations, per State requests received.  \r\nIssued cancellation determinations for:\r\n1 DR-4030-PA (determination date 12/2015)\r\n Completed pre-population of cancellation qualification analysis for 51 active loans in the State of New Jersey (DR-4086).\r\nPerformed intakes with 51 DR-4086-NJ loan applicants where we obtained financial data for loan cancellation qualification analysis and clarified accounting lines in applicant’s financial files.\r\nActivated CDL Program for major disaster declarations, per State requests received. \r\nIssued CDL cancellation determinations for:\r\n1 DR-4030-PA (determination date 12/2015)\r\nMaintenance of 70 active CDLs.\r\nIssued 2 new loans.\r\nActivated Program for DR-4241-SC.\r\n"},{"fiscalYear":2017,"description":"Worked on loan applications for active disasters: DR-4273-WV, DR-4263-LA, DR-4277-LA, and DR-4286-SC. Performed 28 loan presentations and application interviews. Calling outreach to over 330 communities within declared disaster zones in 3 states. Completed cancellation analysis and determinations for: 2 DR-1972-MS loans (2017.01.09 Tunica County; 2017.01.24 Wilkinson County), 1 DR-1980-MO loan, 34 DR-4086-NJ loans (out of 51 active loans) – applicants following FY16, 17 DR-4086-NJ loans (out of 51 active loans) – applicants following FY17. Closed 9 inactive loans. Collected 1 delinquent loan for American Samoa. Issued 9 new loans."},{"fiscalYear":2018,"description":"Review the following loans for cancellation qualification: 4174AR01 4145CO01 4184IA01, 4184IA02 4175MS01, 4175MS02, 4175MS03, &amp; 4183NE01. \nIssued 105 new loans; 78 for DR- 4339 in PR, 20 for DR- 4332 in TX, 4 for DR- 4335 in USVI (2 modifications each), and 3 for DR- 4334 in IA.\nIssued cancellation determinations for roughly 26 loans for DR- 4086 in NJ, including numerous time extensions for loan repayment.\nPerformed over 150 intake meetings with various potential Applicants in USVI, IA, PR, TX, and FL. \nPerformed outreach to over an additional 130 communities within declared disaster zones."}],"isApplicable":true}</t>
  </si>
  <si>
    <t>Federal Disaster Assistance Regulations, 44 CFR Part 206, Subpart K.
Pub. L. No. 115-72 and Pub. L. No. 115-123</t>
  </si>
  <si>
    <t>{"flag":"appendix","description":"See Appendix IV of the Catalog for a listing of addresses for FEMA's Regional Offices."}</t>
  </si>
  <si>
    <t>Martha M. Polanco 500 C Street, SW_x000D_
Mail Stop #3163, Washington, DC 20472 Email:&lt; a href='mailto:Martha.Polanco.2@fema.dhs.gov'&gt;Martha.Polanco.2@fema.dhs.gov&lt;/a&gt;Phone: (202) 646-5761;</t>
  </si>
  <si>
    <t>http://www.dhs.gov</t>
  </si>
  <si>
    <t>https://beta.sam.gov/fal/2e00227d219b4d4a9fae48c1c7f837c5/view</t>
  </si>
  <si>
    <t>Crisis Counseling</t>
  </si>
  <si>
    <t>(CCP)</t>
  </si>
  <si>
    <t>{"list":[{"act":{"description":"Robert T. Stafford Disaster Relief and Emergency Assistance Act"},"publicLaw":{"congressCode":"93","number":"288"},"authorizationTypes":{"USC":false,"act":true,"statute":false,"publicLaw":true,"executiveOrder":false}}]}</t>
  </si>
  <si>
    <t xml:space="preserve">The Crisis Counseling Assistance and Training Program (CCP) supports the Recovery core capability and mission area as defined in the National Preparedness Goal. It accomplishes this by assisting individuals and communities in recovering from the challenging effects of natural and human-caused disasters through the provision of community-based outreach and psycho-educational services._x000D_
_x000D_
The CCP goals are to:_x000D_
Reach large numbers of people affected by disasters through face-to-face outreach to shelters, homes, and other locations._x000D_
• Assess the emotional needs of survivors and make referrals to traditional behavioral health services when necessary._x000D_
• Identify tangible needs and link survivors to community resources and disaster relief services._x000D_
• Provide emotional support, education, basic crisis counseling, and connection to familial and community support systems._x000D_
• Train and educate CCP staff and other community partners about disaster reactions, appropriate interventions, and CCP services._x000D_
• Develop partnerships with local disaster and other organizations._x000D_
• Work with local stakeholders to promote community resilience and recovery._x000D_
• Collect and evaluate data to ensure quality services and justify program efforts._x000D_
• Leave behind a permanent legacy of improved coping skills, educational and resource materials, and enhanced community linkages._x000D_
</t>
  </si>
  <si>
    <t xml:space="preserve">States are eligible for grants. If the Governor determines, during an assessment of the need for crisis counseling services, that because of unusual circumstances or serious conditions within the State or local mental health network, the State cannot carry out the crisis counseling program, he/she may identify a public or private mental health agency or organization to carry out the program or request the Department of Homeland Security's Federal Emergency Management Agency (FEMA) Regional Director to identify, with assistance of the Secretary of the Department of Health and Human Services (DHHS), such an agency or organization. </t>
  </si>
  <si>
    <t xml:space="preserve">In order to be eligible for services under this program, an individual must be a resident of the designated disaster area or must have been in the designated area at the time the disaster occurred. </t>
  </si>
  <si>
    <t>{"description":"Grant awards will be determined in accordance with OMB Circulars A-102 for State and local governments. States are eligible for grants. If the Governor determines, during an assessment of the need for crisis counseling services, that because of unusual circumstances or serious conditions within the State or local mental health network, the State cannot carry out the crisis counseling program, he/she may identify a public or private mental health agency or organization to carry out the program or request the Department of Homeland Security's Federal Emergency Management Agency (FEMA) Regional Administrator to identify, with assistance of the Secretary of the Department of Health and Human Services (DHHS), such an agency or organization. In order to be eligible for services under this program, an individual must be a resident of the designated disaster area or must have been in the designated area at the time the disaster occurred. ","isApplicable":true}</t>
  </si>
  <si>
    <t>{"description":"Application for Federal assistance for the Immediate Services Program must be submitted by the State to FEMA no later than 14 days after the Presidential declaration. Application for Federal assistance for the Regular Services Program must be submitted by the State to FEMA, along with a copy to SAMHSA CMHS, no later than 60 days after the Presidential declaration. "}</t>
  </si>
  <si>
    <t xml:space="preserve">Immediate Services Program applications are reviewed by FEMA program staff in consultation with SAMHSA CMHS. Grant award is provided by FEMA to the State Emergency Management Agency. Regular Services Program applications are reviewed by FEMA with formal recommendation from SAMHSA CMHS. Grant funds are provided by FEMA to SAMHSA CMHS for award to the State's mental health agency. </t>
  </si>
  <si>
    <t>Refer to announcement or application guidance for further information.</t>
  </si>
  <si>
    <t xml:space="preserve">Immediate Services Program - The State may appeal the Regional Administrator's decision in writing within 60 days of the date of notification of the application decision. The State may further appeal the Regional Administrator's decision to the Assistant Administrator, Recovery, within 60 days of the date of the Regional Administrator's notification of the application decision. Regular Services Program - The State may appeal FEMA's decision in writing within 60 days of the date of notification of the decision. </t>
  </si>
  <si>
    <t>{"awarded":"other","description":"Refer to program guidance. Awards are subject to the Cash Management Improvement Act for payment and/or reimbursement of expenditures. ","awardedDescription":"Payment based on Project need."}</t>
  </si>
  <si>
    <t>[{"code":"program","isSelected":true,"description":"Grantee is required to submit quarterly financial and performance reports.  Quarterly “Progress Reports” must include the progress of each sub-grant award.  Final financial and program reports are due 90 days after the end of the grant’s period of performance.  Refer to Program Guidance."},{"code":"cash","isSelected":true,"description":"SF-425 is required on a quarterly basis and 90 days after the project end date. Refer to program guidance. "},{"code":"progress","isSelected":false},{"code":"expenditure","isSelected":true,"description":"The Quarterly Report must include an interim budget expenditure report.  A final expenditure report showing expenditure of funds by category and budget line is also required.  Refer to program guidance for details."},{"code":"performanceMonitoring","isSelected":true,"description":"Refer to program guidance."}]</t>
  </si>
  <si>
    <t>70-0702-0-1-453;</t>
  </si>
  <si>
    <t>(Project Grants) FY 18 est $26,996,637.00; FY 17 est $24,542,397.00; FY 16$22,311,270.00;</t>
  </si>
  <si>
    <t>{"list":[{"fiscalYear":2018,"description":"16 grants 283,872 survivors."},{"fiscalYear":2016,"description":"14 grants 228,406 survivors. 16 grants 283,872 survivors."},{"fiscalYear":2017,"description":"16 grants 283,872 survivors."}],"isApplicable":true}</t>
  </si>
  <si>
    <t>Federal Disaster Assistance Regulations, 44 CFR 206.171; Crisis Counseling Assistance and Training and the FEMA Crisis Counseling Assistance and Training Program Guidance.</t>
  </si>
  <si>
    <t>Federal Emergency Management Agency (FEMA), Individual Assistance500 C Street, SW, Sixth Floor, Washington, DC 20472-3100 Email:&lt; a href='mailto:FEMA-HQ-CSS@dhs.gov'&gt;FEMA-HQ-CSS@dhs.gov&lt;/a&gt;Phone: (202) 212-1117;</t>
  </si>
  <si>
    <t xml:space="preserve">93.982 Mental Health Disaster Assistance and Emergency Mental Health; </t>
  </si>
  <si>
    <t>https://beta.sam.gov/fal/551f610c45804708bc342941cf41e173/view</t>
  </si>
  <si>
    <t>Disaster Legal Services</t>
  </si>
  <si>
    <t>(DLS)</t>
  </si>
  <si>
    <t>{"list":[{"act":{"description":"Robert T. Stafford Disaster Relief and Emergency Assistance Act"},"publicLaw":{"congressCode":"93","number":"288"},"USC":{"title":"42","section":"5182"},"authorizationTypes":{"USC":true,"act":true,"statute":false,"publicLaw":true,"executiveOrder":false},"usc":{"title":"42","section":"5182"}}]}</t>
  </si>
  <si>
    <t xml:space="preserve">The Disaster Legal Services Program (DLS) supports the NPG Mission Area of Recovery and the specific capability targets of economic recovery and health and social services.  DLS accomplishes this by providing legal assistance to low-income individuals who, prior to or as a result of a Presidentially declared disaster, are unable to secure legal services adequate to meet their disaster-related needs.    </t>
  </si>
  <si>
    <t xml:space="preserve">FEMA enters into a contract with the American Bar Association Young Lawyers Division to cover the administrative costs of implementing and managing the Disaster Legal Services program. </t>
  </si>
  <si>
    <t xml:space="preserve">Service provision is geared toward low-income individuals who, prior to or because of the disaster, are unable to secure legal services adequate to meet their disaster-related needs. </t>
  </si>
  <si>
    <t>{"description":"FEMA makes a formal request to the National Director of the Disaster Legal Services (DLS) program indicating the intent to implement the DLS program. "}</t>
  </si>
  <si>
    <t xml:space="preserve">Administrative funds are made available through a contractual agreement as outlined in the Memorandum of Agreement between FEMA and the American Bar Association on behalf of its Young Lawyers Division. </t>
  </si>
  <si>
    <t>{"awarded":"other","description":"The length of the program is generally tied to the need for services and varies with each disaster. ","awardedDescription":"Payment based on Project need."}</t>
  </si>
  <si>
    <t>[{"code":"program","isSelected":true,"description":"Volunteer attorneys submit reports on services and/or advice given to clients. "},{"code":"cash","isSelected":false},{"code":"progress","isSelected":true,"description":"Volunteer attorneys submit reports on services and/or advice given to clients."},{"code":"expenditure","isSelected":true,"description":"Refer to Program guidance."},{"code":"performanceMonitoring","isSelected":true,"description":"Refer to Program guidance."}]</t>
  </si>
  <si>
    <t xml:space="preserve">(Provision of Specialized Services) FY 17$43,795.00; FY 18 est $65,000.00; FY 19 est $65,000.00; FY 16$50,000.00; - </t>
  </si>
  <si>
    <t>{"list":[{"fiscalYear":2016,"description":"12 grants 1,900 disaster survivors. 10 grants 2,100 disaster survivors."},{"fiscalYear":2017,"description":"12 grants 2,100 disaster survivors."},{"fiscalYear":2018,"description":"12 grants 3000 disaster survivors."}],"isApplicable":true}</t>
  </si>
  <si>
    <t>Federal Disaster Assistance Regulations, 44 CFR 206.164; and Disaster Legal Services Handbook.</t>
  </si>
  <si>
    <t>Federal Emergency Management Agency (FEMA) Disaster Assistance Directorate500 C Street, SW, Sixth Floor_x000D_
, Washington, DC 20472-3100 Email:&lt; a href='mailto:FEMA-HQ-CSS@dhs.gov'&gt;FEMA-HQ-CSS@dhs.gov&lt;/a&gt;Phone: 202) 646-2500;</t>
  </si>
  <si>
    <t>https://beta.sam.gov/fal/569da4ef83464a4dba6d2451261a6c8a/view</t>
  </si>
  <si>
    <t>Disaster Unemployment Assistance</t>
  </si>
  <si>
    <t>(DUA)</t>
  </si>
  <si>
    <t>{"list":[{"act":{"description":"Robert T. Stafford Disaster Relief and Emergency Assistance Act"},"publicLaw":{"congressCode":"93","number":"288"},"authorizationTypes":{"act":true,"publicLaw":true}}]}</t>
  </si>
  <si>
    <t>The Disaster Unemployment Assistance (DUA) Program supports the NPG Mission Area of Recovery and the specific capability target of Economic Recovery.  DUA accomplishes this by providing temporary benefits to individuals whose employment or self-employment has been lost or interrupted as a direct result of a major disaster and who are not eligible for regular unemployment insurance (UI).</t>
  </si>
  <si>
    <t>The State Workforce Agency (SWA) applies for Disaster Unemployment Assistance funds to provide to eligible beneficiaries.</t>
  </si>
  <si>
    <t>{"description":"FEMA Disaster Assistance Regulations 44 CFR Part 206.141 and the DOL Regulations at 20 CFR Part 625.","isApplicable":true}</t>
  </si>
  <si>
    <t>{"environmentalImpact":{"reports":[{"isSelected":true,"reportCode":"statement"},{"isSelected":true,"reportCode":"assessment"},{"isSelected":false,"reportCode":"ExecutiveOrder12372"},{"isSelected":true,"reportCode":"otherRequired"}]},"description":"The State Governor makes a request for a Presidential declaration of a major disaster through the appropriate FEMA Regional Administrator having jurisdiction over the State. Requests for assistance must be made by the Governor in accordance with FEMA Disaster Assistance Regulations, 44 CFR 206. An applicant should consult the office or officials designated as the single point of contact in his or her State for more information on the process the State requires to be followed in applying for assistance, if the State has selected the program for review.\r\n"}</t>
  </si>
  <si>
    <t>{"description":"An applicant should consult the office or officials designated as the single point of contact in his or her State for more information on the process the State requires to be followed in applying for assistance, if the State has selected the program for review."}</t>
  </si>
  <si>
    <t xml:space="preserve">FEMA provides funding to the Department of Labor, which administers the DUA program on FEMA's behalf. Individual applicants for DUA assistance must apply through their local SWA. _x000D_
</t>
  </si>
  <si>
    <t xml:space="preserve">In general, individual applications are approved or denied within 1 to 2 weeks.  Generally, applications for DUA must be filed within 30 days after the date of the SWA announcement regarding availability of DUA. When applicants have good cause, they may file claims after the 30-day deadline. However, no initial application will be considered if filed after the 26th week following the declaration date._x000D_
</t>
  </si>
  <si>
    <t>Appeals must be filed in accordance with DOL Regulation 20 CFR Part 625.</t>
  </si>
  <si>
    <t>{"awarded":"other","description":"DUA may be paid from the period beginning with the first week (as defined in State law) following the date the major disaster began, and extending up through, but no longer than, the 26th week following the Presidential major disaster declaration date. See the following for information on how assistance is awarded/released.","awardedDescription":"Payment based on Project need."}</t>
  </si>
  <si>
    <t>[{"code":"program","isSelected":true,"description":"The State Workforce Agency submits reports when requesting additional funding and at the close of the DUA program. Closeout reports must include the ETA 9130 and a narrative. Refer to Department of Labor DUA Handbook. "},{"code":"cash","isSelected":true,"description":"Refer to program guidance."},{"code":"progress","isSelected":true,"description":"Refer to program guidance."},{"code":"expenditure","isSelected":true,"description":"Refer to program guidance."},{"code":"performanceMonitoring","isSelected":true,"description":"Refer to program guidance."}]</t>
  </si>
  <si>
    <t xml:space="preserve">Record retention in accordance with DOL Regulation 20 CFR Part 625. _x000D_
</t>
  </si>
  <si>
    <t xml:space="preserve">(Direct Payments for Specified Use) FY 17$113,197,875.00; FY 18 est $50,040,000.00; FY 19 est $50,040,000.00; FY 16$3,013,865.00; - </t>
  </si>
  <si>
    <t>{"list":[{"fiscalYear":2018,"description":"13 grants 2,395 disaster survivors."},{"fiscalYear":2016,"description":"13 grants 6,500 disaster survivors. 13 grants 2,395 disaster survivors."},{"fiscalYear":2017,"description":"13 grants 2,395 disaster survivors."}],"isApplicable":true}</t>
  </si>
  <si>
    <t>Department of Homeland Security, Federal Emergency Management Agency (FEMA)500 C Street, SW, Sixth Floor, Washington, DC 20472-3100 Email:&lt; a href='mailto:FEMA-HQ-CSS@dhs.gov'&gt;FEMA-HQ-CSS@dhs.gov&lt;/a&gt;Phone: 202) 646-2500;</t>
  </si>
  <si>
    <t>https://beta.sam.gov/fal/c696cd732f414ff2b96ec0e6a241fe80/view</t>
  </si>
  <si>
    <t>Disaster Grants - Public Assistance (Presidentially Declared Disasters)</t>
  </si>
  <si>
    <t>{"list":[{"act":{"description":"Robert T. Stafford Disaster Relief and Emergency Assistance Act"},"publicLaw":{"congressCode":"93","number":"288"},"USC":{"title":"42","section":"5121-5206"},"authorizationTypes":{"USC":true,"act":true,"statute":false,"publicLaw":true,"executiveOrder":false},"usc":{"title":"42","section":"5121-5206"}}]}</t>
  </si>
  <si>
    <t>To assist State, Tribal and local governments and eligible private non-profits in responding to and recovering from the devastating effects of disasters by providing assistance for debris removal, emergency protective measures and the repair, restoration, reconstruction or replacement of public facilities or infrastructure damaged or destroyed as the result of federally declared disaster or emergencies.</t>
  </si>
  <si>
    <t xml:space="preserve">State and local governments, other political subdivisions such as a special districts, federally recognized Indian tribal governments, Alaska Native villages or organizations, but not Alaska Native Corporations, and certain Private Non-Profit organizations in designated emergency or major disaster areas. </t>
  </si>
  <si>
    <t xml:space="preserve">Eligible work must be required as a result of the disasters; be located in a designated emergency or major disaster area; and be the legal responsibility of the applicant. </t>
  </si>
  <si>
    <t>{"description":"Cost will be determined in accordance with FEMA Disaster Assistance Regulations, 44 CFR Part 206 and Part 13, and the FEMA Schedule of Equipment Rates. Grant awards will be determined in accordance with OMB Circulars No. A-102 and No. A-87 for States, local governments and Indian Tribes. Awards made to Institutions of Higher Education, Hospitals and other Non-Profit Organizations will be required to follow the requirements of OMB Circulars No. A-110 and No. A-21. ","isApplicable":true}</t>
  </si>
  <si>
    <t>{"environmentalImpact":{"reports":[{"isSelected":true,"reportCode":"statement"},{"isSelected":true,"reportCode":"assessment"},{"isSelected":true,"reportCode":"ExecutiveOrder12372"},{"isSelected":true,"reportCode":"otherRequired"}]},"description":"The State Governor makes a request for a Presidential declaration of an emergency or a major disaster through the FEMA Regional Director. Requests for assistance must be made by the Governor in accordance with FEMA Disaster Assistance Regulations, 44 CFR 206.36, except as provided in Part 206.35(d) for emergency declarations involving primarily Federal responsibility. "}</t>
  </si>
  <si>
    <t>{"description":"A Presidential Disaster or Emergency Declaration must be issued, which is then followed by a Request for Public Assistance through the Governor's Authorized Representative to the Regional Director of FEMA. "}</t>
  </si>
  <si>
    <t xml:space="preserve">Funds are allocated from the President's Disaster Relief Fund for use in a designated emergency or major disaster area. The FEMA Regional Director approves grants from this allocation on the basis of project applications for eligible applicants. States are responsible for distributing funds to applicants. As a condition of receiving assistance under the Stafford Act, applicants are encouraged to take mitigation measures to reduce future losses from natural hazards. </t>
  </si>
  <si>
    <t>From 1 day to 6 weeks. A Request for Assistance must be submitted by the applicant at the Applicants' Briefing or within 30 days of designation of an emergency declaration or major disaster declaration for the Public Assistance Program.</t>
  </si>
  <si>
    <t xml:space="preserve">Any determination made under the Public Assistance Program may be appealed. All appeals must be made through the State and the appropriate FEMA Regional Office listed in Appendix IV of the Catalog. The appeal deadlines are: 60 days from receipt of notification of the action being appealed. </t>
  </si>
  <si>
    <t>{"types":{"moe":false,"formula":true,"matching":true},"formula":{"title":"Robert T. Stafford Disaster Relief and Emergency Assistance Act","chapter":"42","part":"5121-5206","subPart":"","publicLaw":"93-288","description":""},"matching":{"requirementFlag":"voluntary","percent":"25","description":"The Federal share of the grant is not less than 75 percent with the State and local governments responsible for the remainder."},"moe":{"description":""}}</t>
  </si>
  <si>
    <t>{"awarded":"other","description":"The length of the assistance period varies depending on the type of work or service. Reimbursement for small projects under $125,500 is made based on the Federal estimate of costs. For projects over the $1253, 500, reimbursement of actual eligible costs is made as the costs are incurred. The $125,500 limit is adjusted annually to reflect the Consumer Price Index. When purchase of insurance is required, the applicant is obliged to maintain the policy for the economic and useful life of the repairs or of the insured property, whichever is the lesser. Also, applicants must comply with Floodplain Management, Hazard Mitigation, Environmental, and Historic Preservation considerations. See the following for information on how assistance is awarded/released: Payment based on Project need. Method of awarding/releasing assistance: Payment based on Project need.","awardedDescription":"Payment based on Project need."}</t>
  </si>
  <si>
    <t>[{"code":"program","isSelected":true,"description":"Progress status reports are required quarterly.\r\n"},{"code":"cash","isSelected":true,"description":"Refer to program guidance."},{"code":"progress","isSelected":true,"description":"Refer to program guidance."},{"code":"expenditure","isSelected":true,"description":"Refer to program guidance."},{"code":"performanceMonitoring","isSelected":true,"description":"Refer to program guidance."}]</t>
  </si>
  <si>
    <t>Expenditure records and related documents must be retained for 3 years from the date the applicant's project application is closed.</t>
  </si>
  <si>
    <t xml:space="preserve">(Project Grants) FY 17$3,738,941,530.00; FY 18 est $6,000,000,000.00; FY 19 est $6,000,000,000.00; FY 16$5,858,591,041.00; Estimate Not Available  - </t>
  </si>
  <si>
    <t>{"list":[{"fiscalYear":2016,"description":"13,679 Project Worksheets       Total Obligated   $5,858,591,041.76 $6,374,140,477.53                  \r\nTotal projects = 15,440"},{"fiscalYear":2017,"description":"$3,738,941,530.00  projects  \n21,643 estimated projects"},{"fiscalYear":2018,"description":"$6,000,000,000"}],"isApplicable":true}</t>
  </si>
  <si>
    <t xml:space="preserve">Federal Disaster Assistance Regulations, 44 CFR Part 205 for disasters and emergencies declared prior to November 23, 1988; Federal Disaster Assistance Regulations, 44 CFR Part 206 for disasters declared on or after November 23,1988; "Public Assistance Guide," FEMA 322 (formerly FEMA 286); "Public Assistance Policy Digest," FEMA 321; "Public Assistance Applicant Handbook," FEMA 323. See Public Assistance web page at http://www.fema.gov/government/grant/pa/index.shtm. </t>
  </si>
  <si>
    <t>Jonathan Hoyes500 C Street, S.W._x000D_
, Washington, DC 20472 Email:&lt; a href='mailto:FEMA-HQ-CSS@dhs.gov'&gt;FEMA-HQ-CSS@dhs.gov&lt;/a&gt;Phone: (202) 646-4136 or 1-800-621-3363;</t>
  </si>
  <si>
    <t xml:space="preserve">97.034 Disaster Unemployment Assistance; 10.054 Emergency Conservation Program; </t>
  </si>
  <si>
    <t>https://beta.sam.gov/fal/a9cc1383243648c0b447ae2ba31cbdef/view</t>
  </si>
  <si>
    <t>Hazard Mitigation Grant</t>
  </si>
  <si>
    <t>(HMGP)</t>
  </si>
  <si>
    <t>{"list":[{"act":{"description":"Robert T. Stafford Disaster Relief and Emergency Assistance Act"},"publicLaw":{"congressCode":"93","number":"288"},"USC":{"title":"42","section":"5170c"},"authorizationTypes":{"USC":true,"act":true,"statute":false,"publicLaw":true,"executiveOrder":false},"usc":{"title":"42","section":"5170c"}}]}</t>
  </si>
  <si>
    <t xml:space="preserve">The objective of the program is to provide funding support to states, Indian tribal governments, territories, communities, and other eligible applicants to reduce the risk of future damage, loss of life and property in any area affected by a major disaster. This program promotes implementation of activities designed to reduce injuries, loss of life, and damage and destruction to property from natural hazards which is consistent with DHS QHSR Goal 5.1, “Mitigate Hazards” and links to Presidential Policy Directive (PPD-8) - National Preparedness, Security, Resilience, Prevention, Mitigation, Response, Protection, and Recovery. </t>
  </si>
  <si>
    <t xml:space="preserve">State and local governments, other political subdivisions such as a special districts, Federally-recognized Indian tribal governments, Alaska Native villages or organizations, but not Alaska Native Corporations, and certain Private Non-Profit organizations in designated emergency or major disaster areas shall serve as the Applicant to FEMA for HMGP assistance. A State is defined as any State of the United States, the District of Columbia, Puerto Rico, the Virgin Islands, Guam, American Samoa, the Northern Marianna Islands, the Marshall Islands and Micronesia. _x000D_
_x000D_
Applicants that have a current, approved Standard State/Tribal Mitigation Plan at the time of the declaration of a major disaster are eligible to receive up to 15% of the value of all other disaster assistance grants for HMGP. Applicants that have an approved Enhanced State/Tribal Mitigation Plan in effect may receive 20 percent of the value of all other disaster assistance grants for HMGP._x000D_
</t>
  </si>
  <si>
    <t>State and local governments; other political subdivisions such as a special districts, Private, non-profit organizations that own or operate a private, non-profit public facility; certain qualified conservation organizations may apply for acquisition or relocation for open space projects; Indian tribes or authorized tribal organizations and Alaska Native villages or organizations, but not Alaska native corporations with ownership vested in private individuals in designated emergency or major disaster areas are eligible to apply as subapplicants for assistance. All interested subapplicants must apply to the Applicant, who then applies to FEMA.  Homeowners are not eligible to apply as subapplicants but may request their local jurisdiction to apply on their behalf.</t>
  </si>
  <si>
    <t>{"description":"Refer to HMA program guidance document. ","isApplicable":true}</t>
  </si>
  <si>
    <t>{"environmentalImpact":{"reports":[{"isSelected":true,"reportCode":"statement"},{"isSelected":false,"reportCode":"assessment"},{"isSelected":true,"reportCode":"ExecutiveOrder12372"},{"isSelected":true,"reportCode":"otherRequired"}]},"description":"Rather than require applicants to submit a separate pre-application in order for FEMA and the State to identify the need for assistance, FEMA will employ the administrative and Mitigation plans in this manner. When States submit plans for review and indicate their intention to apply for assistance to implement one or more projects described in it, FEMA will use the plan to identify a need for funding assistance, and to discourage applications that are unlikely to be funded. An applicant should consult the office or official designated as the single point of contact in his or her State for more information on the process the State requires to be followed in applying for assistance, if the State has selected the program for review. "}</t>
  </si>
  <si>
    <t>{"description":"A Presidential Disaster or Emergency Declaration must be issued, which is then followed by an application for the HMGP through the Governor's Authorized Representative to the Regional Administrator of FEMA. "}</t>
  </si>
  <si>
    <t xml:space="preserve">Funds are allocated from the President's Disaster Relief Fund for use in a designated emergency or major disaster area. The FEMA Regional Administrator approves grants from this allocation on the basis of project applications from eligible applicants. Applicants are responsible for distributing funds to sub-applicants. </t>
  </si>
  <si>
    <t xml:space="preserve">An eligible applicant or subapplicant may appeal any determination previously made related to an application for or the provision of Federal assistance according to procedures set forth in 44CFR Section 206.440. </t>
  </si>
  <si>
    <t>{"types":{"moe":false,"formula":true,"matching":true},"formula":{},"matching":{"requirementFlag":"voluntary","percent":"0","description":"FEMA can fund up to 75 percent of the eligible costs of projects submitted under each disaster declaration. The State or project applicant is responsible for the remainder which can be a combination of cash, in-kind services, or materials. Refer to HMA program guidance for additional information."}}</t>
  </si>
  <si>
    <t>{"awarded":"other","description":"The length of the assistance period varies depending on the type of work or service. Awards are subject to the Cash Management Improvement Act for payment and/or reimbursement of expenditures. ","awardedDescription":"Payment based on Project need."}</t>
  </si>
  <si>
    <t>[{"code":"program","isSelected":true,"description":"Recipients are required to submit quarterly financial and performance reports. Quarterly Performance Reports must include the progress of each subaward. Reports are due 30 days after the end of each quarter: January 30, April 30, July 30, and October 30. Final financial and performance reports are due quarterly and a final financial report is due 90 days after the expiration or termination of grant award."},{"code":"cash","isSelected":true,"description":"Recipients are required to submit quarterly financial reports. Quarterly Financial Reports must include the expenditures of each subaward. Reports are due 30 days after the end of each quarter: January 30, April 30, July 30, and October 30. Final financial reports are due quarterly and a final financial report is due 90 days after the expiration or termination of grant award. "},{"code":"progress","isSelected":true,"description":"Recipients are required to submit quarterly performance reports. Quarterly Performance Reports must include the progress of each sub award. Reports are due 30 days after the end of each quarter: January 30, April 30, July 30, and October 30. Final performance reports are due quarterly and a final financial report is due 90 days after the expiration or termination of grant award. "},{"code":"expenditure","isSelected":true,"description":"Recipients are required to submit quarterly financial reports. Quarterly Reports must include the expenditures of each subaward. Reports are due 30 days after the end of each quarter: January 30, April 30, July 30, and October 30. Final reports are due quarterly and a final financial report is due 90 days after the expiration or termination of grant award. "},{"code":"performanceMonitoring","isSelected":true,"description":"Recipients are required to submit quarterly performance reports. Quarterly Performance Reports must include the progress of each subaward. Reports are due 30 days after the end of each quarter: January 30, April 30, July 30, and October 30. Final performance reports are due quarterly and a final financial report is due 90 days after the expiration or termination of grant award. "}]</t>
  </si>
  <si>
    <t>{"isApplicable":true,"description":"These audits are due to the cognizant Federal agency, submitted through the Federal Audit Clearinghouse, not later than 9 months after the end of the grantees fiscal year.\r\n"}</t>
  </si>
  <si>
    <t>70-0700-0-1-999;</t>
  </si>
  <si>
    <t xml:space="preserve">(Project Grants) FY 17$5.00; FY 18 est $435.00; FY 19 est $500.00; FY 16$609,957,698.00; - </t>
  </si>
  <si>
    <t xml:space="preserve">Refer to HMA program guidance. </t>
  </si>
  <si>
    <t>{"list":[{"fiscalYear":2017,"description":"$1 billion in losses avoided."},{"fiscalYear":2016,"description":"$2.6 Billion in losses avoided. 1,219,915,396 in losses avoided."},{"fiscalYear":2018,"description":"$1 billion in losses avoided."}],"isApplicable":true}</t>
  </si>
  <si>
    <t xml:space="preserve">Awards will be governed by 44 CFR Subpart N Hazard Mitigation Grant Program Sections 206.430-206.440; Robert T. Stafford Disaster Relief and Emergency Assistance Act, Public Law 93-288, as amended; Hazard Mitigation Assistance Unified Guidance; Hazard Mitigation Grant Program Desk Reference FEMA 345 October 1999, Hazard Mitigation Grant Program, L-169, February 1996,and Property Acquisition Handbook, FEMA-317. _x000D_
_x000D_
</t>
  </si>
  <si>
    <t>{"flag":"appendix","description":"See Appendix IV of the Catalog for a listing of FEMA's Regional Offices."}</t>
  </si>
  <si>
    <t>Kayed Lakhia400 C Street, SW, Washington, DC 20472 Email:&lt; a href='mailto:Kayed.Lakhia@fema.dhs.gov'&gt;Kayed.Lakhia@fema.dhs.gov&lt;/a&gt;Phone: (202) 646-3458;</t>
  </si>
  <si>
    <t>http://www.fema.gov/government/mitigation.shtm</t>
  </si>
  <si>
    <t xml:space="preserve">97.029 Flood Mitigation Assistance; 97.047 Pre-Disaster Mitigation; </t>
  </si>
  <si>
    <t xml:space="preserve">Refer to the HMA program guidance for information on criteria for selecting proposals. </t>
  </si>
  <si>
    <t>https://beta.sam.gov/fal/e90842d794814a598e9bf55f4651e777/view</t>
  </si>
  <si>
    <t>Chemical Stockpile Emergency Preparedness Program</t>
  </si>
  <si>
    <t>(CSEPP)</t>
  </si>
  <si>
    <t>{"list":[{"act":{"description":"Department of Defense Authorization Act of 1986"},"publicLaw":{"congressCode":"99","number":"145"},"USC":{"title":"50","section":"1521"},"authorizationTypes":{"USC":true,"act":true,"publicLaw":true},"usc":{"title":"50","section":"1521"}}]}</t>
  </si>
  <si>
    <t>To enhance emergency preparedness capabilities of the States and local communities at the two U.S. Army chemical weapons stockpile storage facilities. The purpose of the program is to assist States and local communities in efforts to improve their capacity to plan for and respond to accidents associated with the storage and ultimate disposal of chemical warfare materials.</t>
  </si>
  <si>
    <t>Applications are accepted only from the State of Colorado and the Commonwealth of Kentucky. These eligible States house the U.S. Army stockpiles unitary chemical warfare agent as bulk chemicals and munitions. Local governments are eligible to participate as subrecipients under their State's application.</t>
  </si>
  <si>
    <t>State, local and tribal governments, and general public.</t>
  </si>
  <si>
    <t>{"description":"The budget worksheets used for CSEPP must be included in the official application package. These worksheets will be used for budget analysis by FEMA. ","isApplicable":true}</t>
  </si>
  <si>
    <t>{"environmentalImpact":{"reports":[{"isSelected":true,"reportCode":"statement"},{"isSelected":true,"reportCode":"assessment"},{"isSelected":true,"reportCode":"ExecutiveOrder12372"}]},"description":"EO 12372 requires Recipients from State and local units of government or other organizations providing services with a State to submit a copy of the application to the State Single Point of Contact (SPOC). Recipients must contact their State SPOC to determine if the program has been selected for a State review. "}</t>
  </si>
  <si>
    <t xml:space="preserve">Applications or plans are reviewed by DHS/FEMA program staff. Any issues or concerns noted in the application will be negotiated with the State prior to the award being issued. </t>
  </si>
  <si>
    <t xml:space="preserve">Contact the headquarters or regional office, as appropriate, for application deadlines. Refer to the Notice of funding Opportunity for additional information. </t>
  </si>
  <si>
    <t xml:space="preserve">A new application is required for each Federal fiscal year. </t>
  </si>
  <si>
    <t>{"awarded":"other","description":"Refer to the Notice of Funding Opportunity for detailed information. Awards are subject to the Cash Management Improvement Act for payment and/or reimbursement of expenditures. See the following for information on how assistance is awarded/released. ","awardedDescription":"Upon receipt of appropriated funding from the Army and approval of apportionment authority from the Office of Management and Budget (OMB), the Notice of Funding Opportunity will be posted on Grants.gov.  Subsequent to application approvals, the FEMA Program Office will provide the approved funding to each Region Office. The FEMA Regional Offices will provide an award package to the Recipients. Award packages include an award letter, Standard Form 112-0-7 and Articles of Agreement. The recipient must sign Standard Form 112-0-7 and return it to FEMA before obligation of funds."}</t>
  </si>
  <si>
    <t>[{"code":"program","isSelected":true,"description":"Recipients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award."},{"code":"cash","isSelected":true,"description":"Refer to the Notice of Funding Opportunity."},{"code":"progress","isSelected":true,"description":"Recipients are required to submit performance reports for each funded CSEPP National Benchmark 30 days after the end of each quarter. Report dates are: January 30, April 30, July 30, and October 30. The final performance report is due 90 days after the close of the Cooperative Agreement. "},{"code":"expenditure","isSelected":true,"description":"Expenditure reports are created in CSEPPWebCA.  Expenditure reports will be monitored to identify any funding that may not be used and could be available to reallocate either for CSEPP requirements within the State or for return to FEMA."},{"code":"performanceMonitoring","isSelected":true,"description":"Refer to the Notice of Funding Opportunity for detailed information. "}]</t>
  </si>
  <si>
    <t>{"isApplicable":true,"description":"Recipients are required to submit an organization-wide financial and compliance audit report.  The audit must be performed in accordance with the General Accounting Office (GAO) Government Auditing Standards and submitted through the Federal Audit Clearinghouse, not later than 9 months after the end of the grantees fiscal year."}</t>
  </si>
  <si>
    <t xml:space="preserve">(Project Grants) FY 17$34,674,089.00; FY 18 est $40,786,923.00; FY 19 est $21,153,456.00; FY 16$20,300,000.00; - </t>
  </si>
  <si>
    <t>{"list":[{"fiscalYear":2016,"description":"Colorado and Kentucky communities will maintain and further enhance preparedness capabilities as measured by the twelve programmatic benchmarks. FEMA and Army will conduct a full-scale exercise at each site to evaluate community response capabilities and coordinated hazard-specific plans. Colorado revised and issued an updated CSEPP Recovery Plan based on the results of the previous year’s exercise. Both States enhanced alert and notification approaches through adoption of the Integrated Public Alert and Warning System. Both states initiated public outreach and education campaigns and conducted training across emergency management disciplines.  Preparedness capabilities in the Colorado and Kentucky communities were maintained and further enhanced as measured by the twelve programmatic benchmarks. A full-scale exercise was conducted at each site to evaluate community response capabilities. Primary and backup alert and notification and emergency communication systems were enhanced. Jurisdictions reviewed and updated response and recovery plans. Colorado conducted a series of recovery workshops, culminating in a tabletop exercise. Training was provided across all emergency management disciplines, including NIMS."},{"fiscalYear":2017,"description":"Colorado and Kentucky communities maintained and further enhanced preparedness capabilities as measured by the twelve programmatic benchmarks. FEMA and Army will conduct a full-scale exercise at each site to evaluate community response capabilities and coordinated hazard-specific plans. Colorado revised and issued an updated CSEPP Recovery Plan based on the results of the previous year’s exercise. Both States enhanced alert and notification approaches through adoption of the Integrated Public Alert and Warning System. Both states initiated public outreach and education campaigns and conducted training across emergency management disciplines. Kentucky will test actions outlined in their revised recovery sampling and analysis plan addressing post-accident coordination. "},{"fiscalYear":2018,"description":"Colorado and Kentucky communities will maintain and further enhance preparedness capabilities as measured by the twelve programmatic benchmarks, which include a full-scale exercise at each site, upgraded and expanded emergency communication and alerting systems, training across emergency management disciplines, and coordinated hazard-specific planning. "},{"fiscalYear":2019,"description":"Colorado and Kentucky communities will maintain and further enhance preparedness capabilities as measured by the twelve programmatic benchmarks, which include a full-scale exercise at each site, upgraded and expanded emergency communication and alerting systems, training across emergency management disciplines, and coordinated hazard-specific planning."}],"isApplicable":true}</t>
  </si>
  <si>
    <t>44 CFR 13 and 14; Chemical Stockpile Emergency Preparedness Program Planning Guidance and CSEPP Policy Papers.  All available, relevant guidance is routinely provided to all eligible State participants.  State and local organizations desiring information about this program should contact their State Emergency Management Agencies or Departments.</t>
  </si>
  <si>
    <t>{"flag":"appendix","description":"See Appendix IV of the Catalog for FEMA Regional Offices.  State and local government officials and the public are encouraged to contact their State and Local Emergency Management Agencies or Departments."}</t>
  </si>
  <si>
    <t>Department of Homeland Security, Federal Emergency Management Agency, National Preparedness Directorate, Technological Hazards Division, Chemical Stockpile Emergency Preparedness Program400 C St, SW, Washington, DC 20472-3025 Email:&lt; a href='mailto:Terry.hobbs@fema.dhs.gov'&gt;Terry.hobbs@fema.dhs.gov&lt;/a&gt;Phone: (202) 212-7961;Terry Hobbs400 C Street, SW, Washington, DC 20472-3615 Email:&lt; a href='mailto:Terry.hobbs@fema.dhs.gov'&gt;Terry.hobbs@fema.dhs.gov&lt;/a&gt;Phone: 2022127961;</t>
  </si>
  <si>
    <t xml:space="preserve">97.020 Hazardous Materials Training Program; </t>
  </si>
  <si>
    <t>https://beta.sam.gov/fal/00a4d0c2d0eb448883c2d67cfff37af9/view</t>
  </si>
  <si>
    <t>National Dam Safety Program</t>
  </si>
  <si>
    <t>{"list":[{"act":{"description":"National Dam Safety Program Act Pub. L. 92–367, §8, as added Pub. L. 104–303, title II, §215(c)(8), Oct. 12, 1996, 110 Stat. 3688 ; amended Pub. L. 107–310, §3(a)–(e)(1), (f), (g), Dec. 2, 2002, 116 Stat. 2450 , 2451; Pub. L. 109–460, §1(c), Dec. 22, 2006, 120 Stat. 3401 ; Pub. L. 113–121, title III, §3001(a)(1), (c), June 10, 2014, 128 Stat. 1282.)"},"USC":{"title":"33","section":"467f"},"authorizationTypes":{"USC":true,"act":true},"usc":{"title":"33","section":"467f"}}]}</t>
  </si>
  <si>
    <t>Both the National Dam Safety Program (NDSP) state assistance grant and the Rehabilitation of High Hazard Potential Dams (HHPD) grant programs improve the safety of dams in the United States and strive to achieve the key objective of “national dam safety hazard reduction. Both grant programs implement the Department of Homeland Security and PPD-8 objective of hazard mitigation, to develop and maintain those capabilities necessary to reduce the loss of lives and property by lessening the impact of the failure of dams. 
NDSP State Assistance Grant Program
The NDSP accomplishes this objective by supporting state and U.S. territory governments in the development and maintenance of dam safety programs, and enabling states and U.S. territories to take precautions that ensure the safety of the dams, such as the development of regulatory authority for the design, construction, operation, and maintenance of dams, the undertaking of dam inspections, and development of Emergency Action Plans (EAPs) for dams. 
Rehabilitation of HHPD Grant Program
The HHPD grant program accomplishes this objective by providing technical, planning, design, and construction assistance in the form of grants to non-Federal governmental organizations or nonprofit organizations. The grants will be used for planning for rehabilitation of eligible high hazard potential dams to address risk and bring the dams into compliance with state dam safety regulations.</t>
  </si>
  <si>
    <t xml:space="preserve">All States and U.S. territories with a legislated and approved dam safety program are eligible for the National Dam Safety Program Assistance. </t>
  </si>
  <si>
    <t>The State Dam Safety Program Office of eligible States.</t>
  </si>
  <si>
    <t>{"description":"NDSP State Assistance Grant Program\nFor a State to be eligible for assistance under the NDSP program, the state must be working toward and/or developing a dam safety program that 1) is authorized and budgeted by State legislation and 2) includes, at a minimum, the 10 specified criteria and budgeting requirements outlined in the program guidance. For complete information, refer to the Department of Homeland Security (DHS) Notice of Funding Opportunity (NOFO) FY2019 National Dam Safety Program. \n2 CFR 200, Subpart E - Cost Principles applies to this program. \n\nRehabilitation of HHPD Grant Program\nFor a state to be eligible for assistance under the HHPD program, the state must submit a list of all eligible dams in that state. For each eligible dam, the state must submit official documentation that the dam owner has been notified of the deficiencies and unacceptable risk to the public that make the dam eligible for HHPD grant funding. Official documentation must be on official state or state dam safety program letterhead and may include official citations issued from the state dam safety program to the dam owner. See the Department of Homeland Security (DHS) Notice of Funding Opportunity (NOFO) FY 2019 Rehabilitation of High Hazard Potential Dams (HHPD) for specific details.","isApplicable":true}</t>
  </si>
  <si>
    <t>{"description":"Application deadline and other information are contained in the application/program guidance.","isApplicable":true}</t>
  </si>
  <si>
    <t xml:space="preserve">FEMA makes the award to the State Dam Safety Program Office. Applications or plans are reviewed by DHS/FEMA program and administrative staff. Any issues or concerns noted in the application will be negotiated with the successful applicant prior to the award being issued. </t>
  </si>
  <si>
    <t>{"types":{"moe":true,"formula":true,"matching":false},"formula":{"title":"National Dam Safety Program Act ","chapter":"","part":"","subPart":"","publicLaw":"92-367","description":"National Dam Safety Program Act "},"matching":{"description":""},"moe":{"description":"NDSP State Assistance Grant Program\nStatutory Formula: Title National Dam Safety Program Act Chapter Part Subpart Public Law 92-367 National Dam Safety Program Act, as amended \nMatching requirements are not applicable to this assistance listing. \nThis program has MOE requirements, see funding agency for further details. Additional Information: Assistance may not be provided to a State under this subsection for a fiscal year unless the State enters into such agreement with the Director as the Director requires to ensure that the State will maintain the aggregate expenditures of the State from all other sources for programs to ensure dam safety for the protection of human life and property at or above a level equal to the average annual level of such expenditures for the two (2) fiscal years preceding the fiscal year. National Dam Safety Act, 33 U.S.C. 467f (e)(4). \n\nRehabilitation of HHPD Grant Program\nStatutory Formula: Title National Dam Safety Program Act Chapter Part Subpart Public Law 92-367 National Dam Safety Program Act, as amended.\nMatching requirements: Cost share is required under this program. Federal funding is available for up to 65 percent of the eligible activity costs. The remaining 35 percent of eligible activity costs must be derived from non-Federal sources, which may be in-kind. Requirements for cash and third-party in-kind contributions can be found in 2 CFR Section 200.306.\nThis program has MOE requirements, see the Department of Homeland Security (DHS) Notice of Funding Opportunity (NOFO) FY 2019 Rehabilitation of High Hazard Potential Dams (HHPD) for further details. Rehabilitation of High Hazard Potential Dams, 33 U.S.C.?467f–2."}}</t>
  </si>
  <si>
    <t>{"awarded":"other","description":"Refer to National Dam Safety Program Grant Funding Opportunity Announcement. ","awardedDescription":"Refer to National Dam Safety Program Grant Funding Opportunity Announcement."}</t>
  </si>
  <si>
    <t>[{"code":"program","isSelected":true,"description":"Program Specific Narrative and Work Plan\r\nReporting requirements must be met throughout the life of the grant (refer to the program guidance and the special conditions found in the award package for a full explanation of these requirements). Any reports or documents prepared as a result of this grant shall be in compliance with Federal “plain English” policies, directives, etc. Please note that PARS contains edits that will prevent access to funds if reporting requirements are not met on a timely basis. \r\n\r\nFederal Financial Report (FFR) – required quarterly. Quarterly progress reports are required to monitor progress. Obligations and expenditures must be reported on a quarterly basis through the FFR (SF-425),which replaced the SF-269 and SF-272, which is due within thirty (30) days of the end of each calendar quarter (e.g., for the quarter ending March 31, the FFR is due no later than April 30). A report must be submitted for every quarter of the period of performance, including partial calendar quarters, as well as for periods where no grant activity occurs. Future awards and fund drawdowns may be withheld if these reports are delinquent. The final FFR is due ninety (90) days after the end date of the performance period.\r\n\r\nFFRs must be filed according to the process and schedule below: \r\n\r\nFFRs must be filed manually to the GPD or Regional Point of Contact listed in Part VII below: \r\n\r\nReporting periods and due dates:\r\n• October 1 – December 31; Due January 30 \r\n• January 1 – March 31; Due April 30 \r\n• April 1 – June 30; Due July 30 \r\n• July 1 – September 30; Due October 30 \r\n\r\nProgress Reports.\r\nThe Recipient shall submit quarterly performance reports within 30 days after the end of each period. Reports are due on, January 30, April 30 and July 30, October 30.\r\n\r\nThe report shall consist of a comparison of actual accomplishments to the approved project objectives and performance measures. Copies of Performance Reports must be submitted through the ND Grants system and the Program Officer listed in Part VII of the FY2012 grant guidance language.\r\n\r\nFinal Report\r\nThe recipient shall submit two error free color laser copies of a report to the Grants Management Specialist and the Program Officer listed in section VII within thirty (30) days after the expiration of the grant. The final report is due ninety (90) days after the end of the performance period. This report shall document and summarize the results of the entire project. The report shall provide a qualitative assessment of the impact this effort had related to emergency responder roadway operational safety public education and outreach, as well as documentation of met performance measures. The final report must be submitted in both Print and Web Publishing."},{"code":"cash","isSelected":true,"description":"Refer to program guidance."},{"code":"progress","isSelected":true,"description":"The Recipient shall submit quarterly performance reports within 30 days after the end of each period.  Reports are due on, January 30, April 30 and July 30, October 30.\r\n\r\nThe report shall consist of a comparison of actual accomplishments to the approved project objectives and performance measures. Copies of Performance Reports must be submitted through the ND Grants system and the Program Officer listed in Part VII of the FY2012 grant guidance language.\r\n"},{"code":"expenditure","isSelected":true,"description":"Refer to program guidance."},{"code":"performanceMonitoring","isSelected":true,"description":"Refer to program guidance."}]</t>
  </si>
  <si>
    <t xml:space="preserve">Grant records shall be retained for a period of three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three (3) year period, whichever is later. Grant records include financial and program/progress reports, support documents, statistical records, and other documents that support the activity and/or expenditure of the recipient or sub-recipient under the award. </t>
  </si>
  <si>
    <t>70-0711-0-1-453;</t>
  </si>
  <si>
    <t xml:space="preserve">(Project Grants) FY 18$6,800,000.00; FY 19 est $17,000,000.00; FY 20 est $17,000,000.00; FY 17$7,500,000.00; FY 16$7,500,000.00; - </t>
  </si>
  <si>
    <t>{"list":[{"fiscalYear":2016,"description":"Expect a 3% increase in the national total of High Hazard Potential dams with emergency action plans.\r\n\r\nExpect a 3% increase in the national total of High Hazard Potential dams receiving inspections.\r\n 2% increase in the national total of High Hazard Potential dams with emergency action plans\r\n\r\n1% increase in the national total of High Hazard Potential dams receiving inspections\r\n"},{"fiscalYear":2017,"description":"Expect a 3% increase (over the FY 2016 results) in the national total of High Hazard Potential dams with emergency action plans.\r\n\r\nExpect a 3% increase (over the FY 2016 results) in the national total of High Hazard Potential dams receiving inspections.\r\n"},{"fiscalYear":2018,"description":"3% increase in the national total of High Hazard Potential dams with emergency action plans\r\n\r\n3% increase in the national total of High Hazard Potential dams receiving inspections\r\n"}],"isApplicable":true}</t>
  </si>
  <si>
    <t xml:space="preserve">FEMA Performance Office of Partnership Agreement and Cooperative Agreement guidance, Office of Financial Management Modular Instruction, FEMA's National Dam Safety Program Implementation Plan (September 97). </t>
  </si>
  <si>
    <t>James E. Demby, Jr. PE400 C Street S.W., Washington, DC 20472 Email:&lt; a href='mailto:james.demby@fema.dhs.gov'&gt;james.demby@fema.dhs.gov&lt;/a&gt;Phone: 202-646-3435;Gokhan Inci, PhD, PE, PEng, PMP400 C Street S.W., Washington, DC 20472 Email:&lt; a href='mailto:gokhan.inci@fema.dhs.gov'&gt;gokhan.inci@fema.dhs.gov&lt;/a&gt;Phone: 202) 436 1721;</t>
  </si>
  <si>
    <t xml:space="preserve">97.023 Community Assistance Program State Support Services Element (CAP-SSSE); </t>
  </si>
  <si>
    <t>https://beta.sam.gov/fal/a8fcaa22bf844ca8990c5a0fe29d1e05/view</t>
  </si>
  <si>
    <t xml:space="preserve">EMPG </t>
  </si>
  <si>
    <t>{"list":[{"act":{"description":"The Department of Homeland Security Appropriations Act, 2017"},"publicLaw":{"congressCode":"115","number":"31"},"authorizationTypes":{"USC":false,"act":true,"statute":false,"publicLaw":true,"executiveOrder":false}},{"act":{"description":"Post-Katrina Emergency Management Reform Act of 2006 (PKEMRA)"},"publicLaw":{"congressCode":"109","number":"295"},"USC":{"title":"6","section":"762"},"authorizationTypes":{"USC":true,"act":true,"statute":false,"publicLaw":true,"executiveOrder":false},"usc":{"title":"6","section":"762"}},{"act":{"description":"Earthquake Hazards Reduction Act of 1977 "},"publicLaw":{"congressCode":"95","number":"124"},"USC":{"title":"42","section":"7701"},"authorizationTypes":{"USC":true,"act":true,"statute":false,"publicLaw":true,"executiveOrder":false},"usc":{"title":"42","section":"7701"}},{"act":{"description":"National Flood Insurance Act of 1968 "},"publicLaw":{"congressCode":"90","number":"448"},"USC":{"title":"42","section":"4001"},"authorizationTypes":{"USC":true,"act":true,"statute":false,"publicLaw":true,"executiveOrder":false},"usc":{"title":"42","section":"4001"}},{"act":{"description":"Robert T. Stafford Disaster Relief and Emergency Assistance Act "},"publicLaw":{"congressCode":"93","number":"288"},"USC":{"title":"42","section":"5121"},"authorizationTypes":{"USC":true,"act":true,"statute":false,"publicLaw":true,"executiveOrder":false},"usc":{"title":"42","section":"5121"}}]}</t>
  </si>
  <si>
    <t>The FY 2018 Emergency Management Performance Grant Program (EMPG) is set against the backdrop of a year in which the United States faced numerous and unprecedented homeland security challenges.  These included the three major hurricanes that devastated parts of Texas, Florida, and much of Puerto Rico and the U.S. Virgin Islands, as well as massive wildfires across the State of California.  In addition to these natural disasters, the Nation also responded to multiple incidents as part of the evolving threat landscape, including witnessing the first known terrorist attack executed against mass transportation on our soil; cyberattacks against critical port infrastructure; and mass casualty events involving both vehicles and active shooters. 
The National Preparedness Goal (the Goal) defines what it means to be prepared for such diverse and complicated events.  The National Preparedness System is the instrument the Nation employs to build, sustain, and deliver the core capabilities needed to achieve the goal of a more secure and resilient Nation.  The development and sustainment of these core capabilities is not exclusive to any single level of government or organization, but rather requires the combined effort of the whole community.  To that end, the FY 2018 EMPG represents one part of a comprehensive set of measures authorized by Congress and implemented by the Administration.  Among the five basic homeland security missions noted in the DHS Quadrennial Homeland Security Review, the EMPG supports the goal to Strengthen National Preparedness and Resilience.
The purpose of EMPG is to provide Federal funds to states to assist state, local, territorial, and tribal governments in preparing for all hazards, as authorized by Section 662 of the Post-Katrina Emergency Management Reform Act (6 U.S.C. § 762) and the Robert T. Stafford Disaster Relief and Emergency Assistance Act (42 U.S.C. §§ 5121 et seq.).  Title VI of the Stafford Act authorizes DHS/FEMA to make grants for the purpose of providing a system of emergency preparedness for the protection of life and property in the United States from all hazards and to vest responsibility for emergency preparedness jointly in the Federal Government, states, and their political subdivisions.  The Federal Government, through EMPG, provides direction, coordination, and guidance, and provides necessary assistance, as authorized in this title, to support a comprehensive all-hazards emergency preparedness system.  The FY 2018 EMPG will provide Federal funds to assist state, local, tribal, and territorial emergency management agencies to obtain the resources required to support implementation of the National Preparedness System and the National Preparedness Goal (the Goal) of a secure and resilient Nation.</t>
  </si>
  <si>
    <t>State (includes District of Columbia, public institutions of higher education and hospitals), U.S. Territories and possessions (includes institutions of higher education and hospitals) 
All 56 States and territories, as well as the Republic of the Marshall Islands and the Federated States of Micronesia, are eligible to apply for FY 2018 EMPG funds. Either the SAA or the State’s EMA is eligible to apply for EMPG funds.  Either the SAA or the EMA is eligible to apply directly to FEMA for EMPG  funds on behalf of each state or territory.  However, only one application will be accepted from each state or territory.</t>
  </si>
  <si>
    <t xml:space="preserve">Funding under this program is ultimately used by emergency management organizations and programs of States, the District of Columbia, territories and possessions of the Unites States, local, and Indian Tribal governments. </t>
  </si>
  <si>
    <t>{"description":"All EMPG Program applicants are encouraged to use the template to submit a required Work Plan that outlines the State’s emergency management sustainment and enhancement efforts, including new and ongoing projects, proposed for the EMPG Program period of performance. The Work Plan consists of a Program and Budget Narrative, Personnel Data Table, Training Data Table, Exercise Data Table, and Grant Activities Outline. EMPG Regional Program Managers will work closely with States to monitor Work Plans during the performance period and may request further documentation from the recipients to clarify the projected work plan. In addition, EMPG Regional Program Managers  must approve final Work Plans before States may draw down EMPG Program funds. Grant funds will be released on a rolling basis upon approval of the State’s final Work Plan. 2 CFR 200, Subpart E - Cost Principles applies to this program.","isApplicable":true}</t>
  </si>
  <si>
    <t>{"description":"Requirements for Federal Awards applies to this program. \nApplication deadline and other information are contained in the FY2018  EMPG Program Notice of Funding Opportunity (NOFO). Applying for FY 2018 EMPG Program funds requires a two-step process. Step 1: initial submission to determine eligibility and Step 2: full application. Applicants are encouraged to initiate Step 1 immediately after the NOFO is published but no later than May 2018 . This involves submitting a complete Standard Form 424 to grants.gov Successful completion of this step is necessary for FEMA to determine eligibility of the applicant. Late submissions of Step 1 to grants.gov could result in applicants missing the application deadline in Step 2. Once FEMA has determined an applicant to be eligible, applicants can proceed to Step 2 which involves submitting the full application package via the Non Disaster (ND) Grants system. The submission deadline for the full application package is June 20, 2018  ."}</t>
  </si>
  <si>
    <t>Applications or plans are reviewed by DHS/FEMA program and administrative staff. Any issues or concerns noted in the application will be negotiated with the successful applicant prior to award being issued.</t>
  </si>
  <si>
    <t>{"flag":"yes","description":"Application Start Date: 06/02/2017\r\nApplication Submission Deadline Date: 06/22/2017 at 05:00 PM EDT \r\nAnticipated Funding Selection Date: \r\nOn-going form 06/2/2017 to 09/01/2017 \r\nAnticipated Award Date: 09/30/2017 \r\n","list":[{"start":"2018-05-21","end":"2018-06-20","description":"May 21, 2018 to June 20, 2018  Application Start Date: May 21, 2018 Application Submission Deadline Date: June 20, 2018 at 05:00 PM ET Anticipated Funding Selection Date: On-going form May 21, 2018 to August 27, 2018 Anticipated Award Date: Before September 30, 2018"}]}</t>
  </si>
  <si>
    <t>Refer to FY 2018 EMPG Program Notice of Funding Opportunity (NOFO).</t>
  </si>
  <si>
    <t>A new application is required for each Federal fiscal year.</t>
  </si>
  <si>
    <t>{"types":{"moe":false,"formula":true,"matching":true},"formula":{"title":"Consolidated Security, Disaster Assistance, and Continuing Appropriations Act of 2009","chapter":"","part":"","subPart":"","publicLaw":"110-329","description":""},"matching":{"requirementFlag":"voluntary","percent":"0","description":"In FY 2018, the Federal share of the cost of an activity carried out using funds made available under the program shall not exceed 50 percent of the total budget. State cost match (cash or in-kind) requirement, as authorized by the Robert T. Stafford Disaster Relief and Emergency Assistance Act (Public Law 93-288), as amended, 42 U.S.C. 5121-5207, specifically, Title VI, sections 611(j) and 613. Unless otherwise authorized by law, Federal funds cannot be matched with other Federal funds. FEMA administers cost matching requirements in accordance with 44 CFR §13.24 which is located at http://www.access.gpo.gov/nara/cfr/waisidx_07/44cfrv1_07.htmlor 2 CFR §215.23 which is located at http://www.access.gpo.gov/nara/cfr/waisidx_07/2cfrv1_07.html. To meet matching requirements, the grantee contributions must be reasonable, allowable, allocable, and necessary under the grant program and must comply with all Federal requirements and regulations. In accordance with 48 U.S.C. 1469a, match requirements are waived for the insular areas: the U.S. territories of American Samoa, Guam, the U.S. Virgin Islands, the Trust Territory of the Pacific Island, and the Commonwealth of the Northern Mariana Islands."},"moe":{"description":""}}</t>
  </si>
  <si>
    <t>{"awarded":"other","description":"The Period of Performance is 24 months. For more information, refer to the FY 2018  EMPG Program Notice of Funding Opportunity (NOFO). Awards are subject to the Cash Management Act for payment and/or reimbursement of expenditures. Method of awarding/releasing assistance: Payment based on project need. \nUse of Assistance","awardedDescription":"Payment based on project need."}</t>
  </si>
  <si>
    <t>[{"code":"program","isSelected":true,"description":"In addition to the Quarterly Performance Progress Reports, recipients are responsible for completing and submitting a BSIR biannually. The BSIR is due within 30 days of the end of the reporting period. The summer BSIR is due July 30 for the January 1 through June 30 reporting period, and the winter BSIR is due on January 30 for the July 1 through December 31 reporting period. Updated obligations and expenditure information must be provided within the BSIR to show progress made toward meeting strategic goals and objectives as well as how expenditures support Planning, Organization, Equipment, Training and Exercise (POETE) activities. Accordingly, reports should include project-level details by subrecipient to explain how expenditures support gaps identified in the recipient’s THIRA and SPR."},{"code":"cash","isSelected":true,"description":"Federal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 downs may be withheld if these reports are delinquent. The final FFR is due 90 days after the end date of the performance period. FFRs must be filed electronically through PARS. \nGrant Close-Out Process. Within 90 days after the end of the period of performance, or after a Grant Adjustment Notice (GAN) has been issued to close out a grant, whichever comes first, grantees must submit a final FFR and final progress report detailing all accomplishments throughout the period of performance. After these reports have been reviewed and approved by FEMA, a close-out notice will be completed to close out the grant. The notice will indicate the period of performance as closed, list any remaining funds that will be deobligated, and address the requirement of maintaining the grant records for three years from the date of the final FFR. The grantee is responsible for returning any funds that have been drawn down but remain as unliquidated on grantee financial records. For more information, please see the FY2018 EMPG Program Notice of Funding Opportunity (NOFO)."},{"code":"progress","isSelected":true,"description":"Recipients are responsible for providing updated performance reports to FEMA using a Microsoft Word (Word) document summary attached in ND Grants, and this must be done on a quarterly basis. As explained in the Standardized Programmatic Reporting section below, the Quarterly Performance Progress Reports must be based on the approved EMPG Work Plan and are due no later than 30 days after the end of the quarter (i.e., on January 30, April 30, July 30, and October 30). Recipients must complete the summary of activities and submit it as an attachment to the ND Grants system.  \r\n\r\nRecipients are required to report quarterly on progress toward completing activities and projects approved in their EMPG Work Plans, how expenditures support maintenance and sustainment of core capabilities, and progress made toward implementing the National Preparedness System. This includes reporting on the following information:\r\n•\tList of completed training courses and exercises and the Training and Exercise Data Table (templates are available in Appendix C – FY 2017 EMPG Work Plan).\r\n•\tPercent completion of the Training and Exercise Plan (TEP) outlined in the FY 2017 EMPG Work Plan (templates are available in Appendix C – FY 2017 EMPG Work Plan)."},{"code":"expenditure","isSelected":true,"description":"Federal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 downs may be withheld if these reports are delinquent. The final FFR is due 90 days after the end date of the performance period. FFRs must be filed electronically through PARS. \nGrant Close-Out Process. Within 90 days after the end of the period of performance, or after a Grant Adjustment Notice (GAN) has been issued to close out a grant, whichever comes first, grantees must submit a final FFR and final progress report detailing all accomplishments throughout the period of performance. After these reports have been reviewed and approved by FEMA, a close-out notice will be completed to close out the grant. The notice will indicate the period of performance as closed, list any remaining funds that will be deobligated, and address the requirement of maintaining the grant records for three years from the date of the final FFR. The grantee is responsible for returning any funds that have been drawn down but remain as unliquidated on grantee financial records. For more information, please see the FY2018 EMPG Program Notice of Funding Opportunity (NOFO)."},{"code":"performanceMonitoring","isSelected":true,"description":"EMPG recipients will be monitored programmatically and financially biannually and as needed by DHS/FEMA staff to ensure that activities, project goals, objectives, performance requirements, timelines, milestone completion, budgets, and other related program criteria are being met.\r\n\r\nMonitoring may be accomplished through either a desk-based review, onsite monitoring visits, or both. Monitoring will involve the review and analysis of the financial, programmatic, performance, compliance and administrative processes, policies, activities, and other attributes of each Federal assistance award and will identify areas where technical assistance, corrective actions, and other support that may be needed.\r\n\r\nAs part of its grant oversight responsibility, DHS/FEMA is conducting a series of grant effectiveness case studies jointly with grant recipients to highlight how states and urban areas have used Federal grants to improve preparedness. The purpose of the project is to better understand the factors that jurisdictions consider when determining which grant projects to fund, as well as document key findings and success stories that will help both grant recipients and DHS/FEMA more effectively communicate the importance of Federal grant programs to policymakers and the public. Although not mandatory, grantees are encouraged to participate given the mutual benefits to be gained from this collaborative effort."}]</t>
  </si>
  <si>
    <t>70-0519-0-1-999;</t>
  </si>
  <si>
    <t xml:space="preserve">(Formula Grants) FY 17$350,100,000.00; FY 18 est $350,099,998.00; FY 19 est $350,099,998.00; FY 16$350,100,100.00; - </t>
  </si>
  <si>
    <t>{"list":[{"fiscalYear":2016,"description":"In FY 2016, DHS provides $350,100,000 to enhance the ability of state, local, tribal , and territorial governments to prevent, protect against, mitigate, respond to and recover from potential terrorist acts and other hazards. In FY 2016, DHS provided $350,100,000 to enhance the ability of state, local, tribal, and territorial governments to prevent, protect against, mitigate, respond to and recover from potential terrorist acts and other hazards."},{"fiscalYear":2017,"description":"The FY 2017 EMPG  provided Federal funds to assist state, local, tribal, and territorial emergency management agencies to obtain the resources required to support implementation of the National Preparedness System and the National Preparedness Goal (the Goal) of a secure and resilient Nation. Among the five basic homeland security missions noted in the DHS Quadrennial Homeland Security Review, EMPG supports the goal to Strengthen National Preparedness and Resilience."},{"fiscalYear":2018,"description":"The FY 2018 EMPG will provide Federal funds to assist state, local, tribal, and territorial emergency management agencies to obtain the resources required to support implementation of the National Preparedness System and the National Preparedness Goal (the Goal) of a secure and resilient Nation."}],"isApplicable":true}</t>
  </si>
  <si>
    <t>FY2018 Emergency Management Performance Grants Funding Opportunity Announcement (EMPG Program Notice of Funding Opportunity (NOFO).</t>
  </si>
  <si>
    <t>Department of Homeland Security, Federal Emergency Management Agency (FEMA)400 C Street SW, Washington, DC 20523 Email:&lt; a href='mailto:askcsid@dhs.gov'&gt;askcsid@dhs.gov&lt;/a&gt;Phone: 18003686498;</t>
  </si>
  <si>
    <t xml:space="preserve">97.008 Non-Profit Security Program; 97.067 Homeland Security Grant Program; </t>
  </si>
  <si>
    <t>All Work Plans will require final approval by the corresponding FEMA Regional Office. Grantees who have not submitted their Work Plan as part of their application will not be issued an award until such Work Plan is received, reviewed, and approved by the appropriate  FEMA Regional Office. Grantees will be notified by their EMPG Regional Program Manager  should any component of the EMPG Program application require additional information. For more information, refer to the FY2018  EMPG Program Notice of Funding Opportunity (NOFO).</t>
  </si>
  <si>
    <t>https://beta.sam.gov/fal/cd60f4b3664041838fd94e1482b5de24/view</t>
  </si>
  <si>
    <t>State Fire Training Systems Grants</t>
  </si>
  <si>
    <t>National Fire Academy State Fire Training Grants</t>
  </si>
  <si>
    <t>{"list":[{"act":{"description":" Section 7(f) of the Federal Fire Prevention and Control Act of 1974 (Pub. L. No. 93-498), as amended, (15 U.S.C. §2206(f))"},"publicLaw":{"congressCode":"93","number":"498"},"USC":{"title":"15","section":"2206(f))"},"authorizationTypes":{"USC":true,"act":true,"statute":false,"publicLaw":true,"executiveOrder":false},"usc":{"title":"15","section":"2206(f))"}},{"act":{"description":"Homeland Security Act of 2002"},"publicLaw":{"congressCode":"107","number":"296"},"authorizationTypes":{"USC":false,"act":true,"statute":false,"publicLaw":true,"executiveOrder":false}},{"act":{"description":"U.S.A. Patriot Act of 2001"},"publicLaw":{"congressCode":"107","number":"56"},"authorizationTypes":{"USC":false,"act":true,"statute":false,"publicLaw":true,"executiveOrder":false}},{"act":{"description":"Federal Fire Prevention and Control Act of 1974"},"publicLaw":{"congressCode":"93","number":"498"},"authorizationTypes":{"USC":false,"act":true,"statute":false,"publicLaw":true,"executiveOrder":false}}]}</t>
  </si>
  <si>
    <t xml:space="preserve">The NFA promotes the professional development of the fire and the emergency response community and its allied professionals. NFA supports State and local training organizations to fulfill their obligation to the career and volunteer fire and emergency services. NFA also develops, delivers, and manages educational and training programs having a national focus that are outside State and local training missions or that exceed State and local capabilities because of cost or audience. The programs are designed to support PPD-8 through training programs which support State and local response agencies to prevent, mitigate, prepare for, and respond to local, regional, and national emergencies. NFA training helps to strengthen the State’s abilities to meet individual training mandates and bridge the gaps in their training programs with delivery of NFA courses and programs. </t>
  </si>
  <si>
    <t>Representatives from the 50 State Fire Training Systems.</t>
  </si>
  <si>
    <t>Specialized Group; fire and emergency response personnel.</t>
  </si>
  <si>
    <t>{"description":"Credentials: Applicants must provide a work plan that includes a narrative project description along with the proposed costs for the project. (Allowable costs are determined by reference to OMB Circular No. A-87). The work plan will be used as a guide by the program office to approve / disapprove payment requests, therefore, the plan must be specific and must align with the amount of funding requested / received for the project description.\n\nDocumentation: All beneficiaries / students must submit the standard FEMA Form 75-5 (long form) to the State or sponsoring host organization prior to the start of the class. 2 CFR 200, Subpart E- Cost Principles applies to this program.","isApplicable":true}</t>
  </si>
  <si>
    <t>{"description":"FEMA participates in the Administration’s e-government initiative. As part of that initiative, all applicants must file their application using the Federal electronic “storefront” portal Grants.gov. Eligible applicants must apply through this portal, accessible on the Internet at http://www.grants.gov. Only applications made through www.grants.gov will be accepted. The on-line application requires (among other documentation), the Standard Forms 424, Project Narrative, and Budget. For complete information on all required forms, attachments, submission instructions / requirements, deadlines, and other procedural information, refer to program guidance."}</t>
  </si>
  <si>
    <t xml:space="preserve">The application will be reviewed and recommended for funding by the DHS/FEMA/USFA/NFA Project Officer based on the program criteria identified in the announcement / guidance. Notification of award is made through the electronic Non Disaster Grant System (NDGrants). Once an award has been approved, a notice is sent to the authorized grantee official. Awards are subject to certain administrative, national policy, and cost principle requirements delineated in both 2 CFR and 44 CFR. For complete information on the award procedure, and CFR (and other) requirements, refer to program guidance. </t>
  </si>
  <si>
    <t>{"awarded":"other","description":"Refer to program guidance.","awardedDescription":"Refer to program guidance."}</t>
  </si>
  <si>
    <t>[{"code":"program","isSelected":true,"description":"Quarterly progress reports. Quarterly Financial Status Reports Audits (112): \nIn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 These audits are due to the cognizant Federal agency, submitted through the Federal Audit Clearinghouse, not later than 9 months after the end of the grantees fiscal year. Refer to program guidance."},{"code":"cash","isSelected":true,"description":"Refer to program guidance."},{"code":"progress","isSelected":true,"description":"Refer to program guidance."},{"code":"expenditure","isSelected":true,"description":"Refer to program guidance."},{"code":"performanceMonitoring","isSelected":true,"description":"Refer to program guidance."}]</t>
  </si>
  <si>
    <t xml:space="preserve">(Project Grants) FY 17$960,000.00; FY 18 est $960,000.00; FY 19 est $960,000.00; FY 16$960,000.00; - </t>
  </si>
  <si>
    <t>{"list":[{"fiscalYear":2016,"description":"Anticipated to deliver National Fire Academy 2/6 day off campus courses, State sponsored courses, Enfranchisement Program courses, and the Chief Officer training curriculum in State and local areas of the Nation to an estimated 45,000 students.  Delivered National Fire Academy 2/6 day off campus courses, State sponsored courses, Enfranchisement Program courses, and the Chief Officer training curriculum in State and local areas of the Nation to an 33,977 students. "},{"fiscalYear":2018,"description":"Anticipated to deliver National Fire Academy 2/6 day off campus courses, State sponsored courses, Enfranchisement Program courses, and the Chief Officer training curriculum in State and local areas of the Nation to an estimated 35,000 students."},{"fiscalYear":2017,"description":"Anticipated to deliver National Fire Academy 2/6 day off campus courses, State sponsored courses, Enfranchisement Program courses, and the Chief Officer training curriculum in State and local areas of the Nation to an estimated 35,000 students. "}],"isApplicable":true}</t>
  </si>
  <si>
    <t>{"flag":"appendix","description":"FEMA regional offices."}</t>
  </si>
  <si>
    <t>Diane Close, Project Officer16825 South Seton Avenue, Emmitsburg, MD 21727 Email:&lt; a href='mailto:Diane.Close@fema.dhs.gov'&gt;Diane.Close@fema.dhs.gov&lt;/a&gt;Phone: (301) 447-1376 ;</t>
  </si>
  <si>
    <t>https://beta.sam.gov/fal/991e749f5a0041f482d399f51272c164/view</t>
  </si>
  <si>
    <t>Assistance to Firefighters Grant</t>
  </si>
  <si>
    <t>(Fire Grants)</t>
  </si>
  <si>
    <t>{"list":[{"act":{"description":"The Federal Fire Prevention and Control Act of 1974"},"publicLaw":{"congressCode":"112","number":"239"},"USC":{"title":"15","section":"2229 et seq"},"authorizationTypes":{"USC":true,"act":true,"publicLaw":true},"usc":{"title":"15","section":"2229 et seq"}}]}</t>
  </si>
  <si>
    <t>The purpose of the AFG Program is to enhance the safety of the public and firefighters with respect to fire and fire-related hazards by providing direct financial assistance to eligible fire departments, nonaffiliated EMS organizations, and State Fire Training Academies (SFTA) for critically needed resources to equip and train emergency personnel to recognized standards, enhance operational efficiencies, foster interoperability, and support community resilience.</t>
  </si>
  <si>
    <t xml:space="preserve">Eligible applicants for AFG are limited to fire departments, nonaffiliated EMS organizations, and State Fire Training Academies. These organizations operating in any of the 50 States plus the District of Columbia, the Commonwealth of the Northern Mariana Islands, the Virgin Islands, Guam, American Samoa, and Puerto Rico are eligible for funding. A "fire department" is defined as an agency or organization that has a formally recognized arrangement with a State, territory, local, or tribal authority (city, county, parish, fire district, township, town, or other governing body) to provide fire suppression to a population within a fixed geographical area on a first-due basis. A "nonaffiliated EMS organization" is defined as a public or private nonprofit emergency medical services organization that provides direct emergency medical services, including medical transport, to a specific geographic area on a first-due basis but is not affiliated with a hospital and does not serve a geographic area where emergency medical services are adequately provided by a fire department. A “State Fire Training Academy” is defined as the primary state fire training academy, agency, or institution, for each state; which provides “entity-wide” delivery of fire training (and EMS training if applicable) as specified by legislative authorization, by general statutory authorization or charter, or is ad-hoc in nature with the general acceptance of the fire service. A listing of eligible State Fire Training Academy organizations and institutions can be found at: http://www.usfa.fema.gov/fireservice/. </t>
  </si>
  <si>
    <t xml:space="preserve">The ultimate beneficiaries of this program are the local or tribal communities serviced by the applicants, including, but not limited to, local businesses, homeowners and property owners. Additionally, children under 16 years of age, senior citizens, and firefighters would be the beneficiaries since these groups are the targeted "risk groups" for the fire prevention program. </t>
  </si>
  <si>
    <t>{"description":"Each applicant must certify: 1) that they are an eligible applicant, as defined above; 2) as to the characteristics of their community, i.e., urban, suburban, or rural; 3) to the population size of the community served; and, 4) to their department type, i.e., volunteer, combination, or career (where applicable). Eligible applicants for the AFG program are limited to fire departments, nonaffiliated EMS organizations, and State fire training academies operating in any of the 50 States plus the District of Columbia, the Commonwealth of the Northern Mariana Islands, the Virgin Islands, Guam, American Samoa, and Puerto Rico. A \"fire department\" is defined as an agency or organization that has a formally recognized arrangement with a State, territory, local, or tribal authority (city, county, parish, fire district, township, town, or other governing body) to provide fire suppression to a population within a fixed geographical area on a first-due basis. A \"nonaffiliated EMS organization\" is defined as a public or private nonprofit emergency medical services organization that provides direct emergency medical services, including medical transport, to a specific geographic area on a first-due basis but is not affiliated with a hospital and does not serve a geographic area where emergency medical services are adequately provided by a fire department. A “State Fire Training Academy” is defined as the primary state fire training academy, agency, or institution, for each state; which provides “entity-wide” delivery of fire training (and EMS training if applicable) as specified by legislative authorization, by general statutory authorization or charter, or is ad-hoc in nature with the general acceptance of the fire service. ","isApplicable":true}</t>
  </si>
  <si>
    <t>{"environmentalImpact":{"reports":[{"isSelected":true,"reportCode":"statement"},{"isSelected":true,"reportCode":"assessment"},{"isSelected":false,"reportCode":"ExecutiveOrder12372"},{"isSelected":true,"reportCode":"otherRequired"}]},"description":"There is no preapplication form required under this grant program. "}</t>
  </si>
  <si>
    <t>{"description":"The application deadline and other relevant information are contained in the application and in the program-specific guidance and application kits."}</t>
  </si>
  <si>
    <t xml:space="preserve">Submitted applications are reviewed by peer review panelists and then by DHS program and administrative staff. Any issues or concerns noted in the application will be negotiated with the successful applicant prior to the award being issued. </t>
  </si>
  <si>
    <t xml:space="preserve">Refer to the program guidance and application kit document. </t>
  </si>
  <si>
    <t xml:space="preserve">Applicants whose grant requests are not recommended for funding after the peer review panel evaluation may request a reconsideration of that decision. Such a request may be successful if it is determined that the rating criteria were not appropriately applied, or there was a flaw in the competitive process that unfairly disadvantaged the applicant, or there was human error in the processing of the grant application. Requests for reconsideration must be submitted in writing within 30 days of the date of the notification of denial. </t>
  </si>
  <si>
    <t xml:space="preserve">The AFG award period of performance is 1 year. Grantees may request an extension if they are unable to fulfill their grant obligations before the end of the 1-year period.  Such requests will be considered and approved based on the written justification. </t>
  </si>
  <si>
    <t>{"types":{"moe":true,"formula":true,"matching":true},"formula":{},"matching":{"requirementFlag":"voluntary","percent":"0","description":"Applicants who protect a population of over 1,000,000 are required to provide a nonfederal cost-share of not less than 15 percent of the total award. Applicants who protect a population between 20,000 and 1,000,000 are required to provide a nonfederal cost-share of not less than 10 percent of the total award. Applicants who protect a population of less than 20,000 are required to provide a nonfederal cost-share of not less than 5 percent of the total award. No waivers of this requirement will be granted except for fire departments of Insular Areas as provided for in 48 U.S.C. 1469a. "},"moe":{"description":"This program also has a Maintenance of Effort (MOE) in that grantees are required to maintain operating expenditures during the grant’s period of performance in the areas funded by a grant at a level equal to or greater than the average of their operating expenditures in the 2 years preceding the year in which the grant is received. This requirement is intended to ensure that the Federal funds are used to supplement, not supplant, existing resources. In addition, this program will allocate more than $100 million in grants during the current fiscal year. "}}</t>
  </si>
  <si>
    <t>{"awarded":"other","description":"Grants are available during the period of performance, which is 1 year. Refer to the FOA for specific details. ","awardedDescription":"Electronic funds transfer.   "}</t>
  </si>
  <si>
    <t>[{"code":"program","isSelected":true,"description":"Grantees are required to submit semiannual financial and performance reports. The \"Progress Reports\" must include a narrative statement that details the progress of each award. Reports are due 30 days after the end of the sixth month of the performance period. Final financial and performance reports are due 90 days after the expiration or termination of grant award."},{"code":"cash","isSelected":true,"description":"Refer to program guidance."},{"code":"progress","isSelected":true,"description":"Refer to program guidance."},{"code":"expenditure","isSelected":true,"description":"Refer to program guidance."},{"code":"performanceMonitoring","isSelected":true,"description":"Refer to program guidance."}]</t>
  </si>
  <si>
    <t>{"isApplicable":true,"description":"Grantees are required to maintain and retain backup documentation such as bids, quotes, and cost/price analyses on file for Federal auditors. The required documentation for federally funded purchases should include specifications, solicitations, purchase orders, invoices, cancelled checks, copies of competitive quotes or proposals, and basis for selection."}</t>
  </si>
  <si>
    <t>70-0561-0-1-999;</t>
  </si>
  <si>
    <t xml:space="preserve">(Project Grants) FY 17$310,499,998.00; FY 18 est $310,500,000.00; FY 19 est $0.00; FY 16$345,000,000.00; - </t>
  </si>
  <si>
    <t>{"list":[{"fiscalYear":2017,"description":"It is expected that the AFG Program will award grants directly to fire departments, nonaffiliated EMS organizations, and state fire training academies for critically needed resources to protect the public, to train emergency personnel, and to foster interoperability and support community resilience. "},{"fiscalYear":2018,"description":"It is expected that funds will be appropriated and allocated to this program."},{"fiscalYear":2016,"description":"It is expected that the AFG Program will award grants directly to fire departments, nonaffiliated EMS organizations, and state fire training academies for critically needed resources to protect the public, to train emergency personnel, and to foster interoperability and support community resilience.  It is expected that the AFG Program will award grants directly to fire departments, nonaffiliated EMS organizations, and state fire training academies for critically needed resources to protect the public, to train emergency personnel, and to foster interoperability and support community resilience. "}],"isApplicable":true}</t>
  </si>
  <si>
    <t xml:space="preserve">The Federal Fire Prevention and Control Act of 1974, 15 U.S.C. 2229 et seq.  In addition, the program guidance and application kit, the FAQs, an applicant tutorial, and other program information can be found on the program's website at www.fema.gov/firegrants. </t>
  </si>
  <si>
    <t>{"flag":"appendix","description":"The Assistance to Firefighters Grants are administered by FEMA. FEMA has 10 regional offices which employ Fire Program Specialists who may be contacted for information on the program. "}</t>
  </si>
  <si>
    <t>DHS/FEMA/Grant Programs Directorate, Assistance to Firefighters Grant Program400 C Street SW, 3N, Washington, DC 20472-3635 Email:&lt; a href='mailto:firegrants@fema.dhs.gov'&gt;firegrants@fema.dhs.gov&lt;/a&gt;Phone: (866) 274-0960;</t>
  </si>
  <si>
    <t xml:space="preserve">97.018 National Fire Academy Training Assistance; 97.043 State Fire Training Systems Grants; 15.031 Indian Community Fire Protection; 15.228 BLM Wildland Urban Interface Community Fire Assistance; </t>
  </si>
  <si>
    <t xml:space="preserve">44 CFR §152.  Refer to the current fiscal year AFG guidance and application kit for specific eligibility and award criteria.   </t>
  </si>
  <si>
    <t>https://beta.sam.gov/fal/82ac3db2032843a2adc2bc67fe101be4/view</t>
  </si>
  <si>
    <t>Cooperating Technical Partners</t>
  </si>
  <si>
    <t>(CTP)</t>
  </si>
  <si>
    <t>{"list":[{"act":{"description":"Flood Insurance Act of 1968 "},"USC":{"title":"42","section":"4101"},"authorizationTypes":{"USC":true,"act":true},"usc":{"title":"42","section":"4101"}},{"act":{"description":"Biggert-Waters Flood Insurance Reform Act of 2012"},"authorizationTypes":{"act":true}},{"act":{"description":"National Flood Insurance Reform Act of 1994 "},"authorizationTypes":{"act":true}},{"act":{"description":"Flood Disaster Protection Act of 1973 "},"authorizationTypes":{"act":true}}]}</t>
  </si>
  <si>
    <t>The Cooperating Technical Partners (CTP) Program exists to strengthen and increase the effectiveness of the National Flood Insurance Program (NFIP) through fostering strong Federal, State, Tribal, regional and local partnerships to reduce flood losses and promote community resiliency. The CTP Program supports Strengthening National Preparedness and Resilience, one of five basic missions of the DHS2014 Quadrennial Homeland Security Review. Additionally, the program supports the National Mitigation Framework within the Presidential Policy Directive (PPD-8). _x000D_
The objectives of the CTP Program primarily support the mission and objectives of the NFIP’s Flood Hazard Mapping Program through FEMA’s flood hazard identification and assessment programs including the Risk MAP (Mapping, Assessment, and Planning) initiative. The vision for Risk MAP is to deliver quality data that increases public awareness of flood hazard risk and leads to action that reduces flood risk to life and property. Risk MAP develops flood hazard data and maps for communities that have never had identified risks as well as building on effective flood hazard data and flood insurance rate maps. FEMA collaborates with a variety of stakeholders to achieve the following goals under Risk MAP:_x000D_
_x000D_
•	Flood Hazard Data- Address gaps in flood hazard data to form a solid foundation for risk assessment, floodplain management, and actuarial soundness of the NFIP._x000D_
•	Public Awareness/Outreach- Ensure that a measurable increase of the public’s awareness and understanding of risk results in a measurable reduction of current and future vulnerability._x000D_
•	Hazard Mitigation Planning- Lead and support States, local, and Tribal communities to effectively engage in risk-based mitigation planning resulting in sustainable actions that reduce or eliminate risks to life and property from natural hazards._x000D_
•	Enhanced Digital Platform- Provide an enhanced digital platform that improves management of Risk MAP, steward of information produced by Risk MAP, and improves communication and sharing of risk data and related products to all levels of government and the public._x000D_
•	Alignment and Synergies- Align Risk Analysis programs and develop synergies to enhance decision-making capabilities through effective risk communication and management._x000D_
_x000D_
Information about Risk MAP (including goals, strategies, progress and success stories), can be found on FEMA’s website at http://www.fema.gov/risk-mapping-assessment-planning._x000D_
_x000D_
FEMA through the CTP Program seeks to build upon and enhance the existing capabilities of CTPs to increase local involvement in, and ownership of flood hazard identification, flood map maintenance, risk assessment, and risk communication to encourage responsible floodplain management and support their jurisdictional responsibilities as participating members of the NFIP.  They assist in the development and maintenance of flood risk data and Flood Insurance Rate Maps (FIRMs) and other risk related products, as well as other assistance in advancing their local and FEMA’s goals and objectives of Risk MAP and the NFIP program. Partnerships developed through FEMA’s CTP Program are in the best interest of State and local communities, the NFIP and the general public. FEMA is responsible for establishing and updating minimum Federal criteria and holds the final decision making responsibility for issuing the FIRMs and any revisions/updates, however, there are several mutually beneficial reasons for creating these partnerships to help produce risk identification and assessment data, and other products in support of the NFIP.</t>
  </si>
  <si>
    <t>Only qualified CTPs are eligible for federal assistance awards through this program.  Eligible recipients generally include entities who already perform certain functions in flood risk analysis, flood hazard identification, flood risk communication and mitigation processes in States and local communities to reduce flood losses and protect life and property from the risk of future flood damage.  Specifically, eligible CTPs include three main groups: (1) NFIP-participating communities, as defined in 44 CFR 59 (typically this includes State, Tribal and local governments), who are in good standing with the NFIP (i.e., not on probation or suspended); (2) State, local and regional governmental agencies, such as water management districts, river authorities, municipal utility districts, State Universities, etc., whose activities support floodplain management and flood mitigation actions within the NFIP communities they serve; and (3) non-profit organizations whose primary mission is to support the ability of NFIP communities to more effectively understand and manage their flood risk.  In accordance with Section 1361 of the National Flood Insurance Act of 1968 (42 U.S.C. § 4102), these entities and organizations must have existing facilities and services to carry out studies and investigations with respect to land management and use, flood control, flood zoning and flood damage prevention in flood-prone areas, floodways, building codes and permits, and associated laws, regulations and ordinances.  For additional information, see the Eligibility Criteria in the Funding Opportunity Announcement.</t>
  </si>
  <si>
    <t>State, local, specialized group, small business, general public.</t>
  </si>
  <si>
    <t>{"description":"Potential partners/applicants must meet the criteria outlined in the FY2018 Notice of Funding Opportunity, including (but not limited to): evidence that they have sufficient technical capability (including credentials or certifications) and capacity necessary to perform program activities, a signed Partnership Agreement with the appropriate FEMA office (Region or HQ), and meet the eligibility requirements. Applicants must be NFIP participating communities in good standing. Documentation: Allowable costs are determined by reference to OMB Uniform Administrative Requirements, Cost Principles, and Audit Requirements fo Federal Awards. For complete information on credentials and documentation, please refer to program guidance.","isApplicable":true}</t>
  </si>
  <si>
    <t>{"environmentalImpact":{"reports":[{"isSelected":true,"reportCode":"statement"},{"isSelected":true,"reportCode":"assessment"},{"isSelected":true,"reportCode":"ExecutiveOrder12372"}]},"description":"All applicants should consult with the appropriate FEMA awarding office (i.e., Regional office or HQ) for application information and technical assistance. Non-profits should also consult with FEMA HQ for pre-approval, application information and/or technical assistance. Environmental impact information is not required for this program."}</t>
  </si>
  <si>
    <t>{"description":"FEMA participates in the Administration’s e-government initiative. As part of that initiative, all applicants must file their application using the Federal electronic “storefront” portal Grants.gov. Eligible applicants must apply through this portal, accessible on the Internet at http://www.grants.gov. For complete information on all required forms, attachments, submission instructions / requirements, deadlines, and other procedural information, please refer to program guidance."}</t>
  </si>
  <si>
    <t>Qualified FEMA programmatic staff (regional and/or Headquarters), with sufficient program knowledge and expertise in floodplain mapping, flood risk assessment, flood risk communication and floodplain management, review and select CTP projects for funding.  Applications are reviewed to ensure compliance with the eligibility criteria and selected primarily on FEMA’s priorities and the availability of FEMA funds (i.e., funding is not guaranteed to new or existing applicants).  FEMA considers the following elements when prioritizing funding for and selecting CTPs for awards:  program priorities, past performance, technical capability and capacity, and partner contribution.  Applications are also reviewed by qualified FEMA grants management staff to ensure compliance with grants management principles, such as administrative requirements and cost principles.  Applicants/applications that do not meet eligibility or submission requirements are removed from consideration.  Any issues or concerns noted in the application will be negotiated with the successful applicant prior to the award being issued.</t>
  </si>
  <si>
    <t>Successful applications are typically selected and awarded between 60 and 90 days from submission.</t>
  </si>
  <si>
    <t>{"awarded":"other","description":"Grant dollars will be awarded in the current fiscal and grants are typically 3-5 years in length.\r\n","awardedDescription":"Dollars are typically available in quarterly or annual funding periods based on project needs. "}</t>
  </si>
  <si>
    <t>[{"code":"program","isSelected":true,"description":"Performance Reports and Financial Status Reports (FSRs) must be submitted quarterly. These reports are due on January 30, April 30, July 30, and October 30. Performance Reports must include the progress of each sub-grant award. Final financial and performance reports are due 90 days after the expiration or termination of grant award. Reports must be submitted to the FEMA Regional CTP Grant and Program Officers. For complete information regarding report submission requirements, refer to the FY2018 Notice of Funding Opportunity."},{"code":"cash","isSelected":true,"description":"Refer to the Notice of Funding Opportunity."},{"code":"progress","isSelected":true,"description":"Refer to the Notice of Funding Opportunity."},{"code":"expenditure","isSelected":true,"description":"Refer to the Notice of Funding Opportunity."},{"code":"performanceMonitoring","isSelected":true,"description":"Refer to the Notice of Funding Opportunity."}]</t>
  </si>
  <si>
    <t>70-5464-0-2-453;</t>
  </si>
  <si>
    <t xml:space="preserve">(Cooperative Agreements) FY 17$66,000,000.00; FY 18 est $114,000,000.00; FY 19 est $25,000,000.00; FY 16$73,921,944.00; - </t>
  </si>
  <si>
    <t xml:space="preserve">Range: $20,000 to $2,480,600_x000D_
Average: approximately $400,000_x000D_
</t>
  </si>
  <si>
    <t>{"list":[{"fiscalYear":2018,"description":"Total Federal Award: approximately $50 million \r\nTotal Applicant Match: approximately $1 million\r\n"},{"fiscalYear":2017,"description":"Total Federal Award: approximately $64 million \r\nTotal Applicant Match: approximately $2 million\r\n"},{"fiscalYear":2016,"description":"Award Rate (# awarded/# received): 100%\r\nTotal Federal Award: approximately $74 million \r\nTotal Applicant Match: approximately $12 million\r\n Total Federal Award: approximately $74 million \r\nTotal Applicant Match: approximately $12 million\r\n"}],"isApplicable":true}</t>
  </si>
  <si>
    <t>Annual program guidance is available to all CTP initiative participants and the general public through the funding opportunity on www.grants.gov.  Additional information regarding mitigation program goals, priorities and standards is available on http://www.fema.gov/cooperating-technical-partners-program.</t>
  </si>
  <si>
    <t>{"flag":"appendix","description":"FEMA Regional Offices will manage all Regional program activities under the CTP Program and HQ will manage all HQ activities.For a listing of the programmatic representatives from Regional and HQ staff, refer to the FY18 Notice of Funding Opportunity"}</t>
  </si>
  <si>
    <t>Laura Algeo Federal Emergency Management Agency (FEMA)
Federal Insurance and Mitigation Administration (FIMA)
400 C Street SW
Washington, DC, 20024, Washington, DC 20024 Email:&lt; a href='mailto:laura.alego@fema.dhs.gov'&gt;laura.alego@fema.dhs.gov&lt;/a&gt;Phone: 202.212.1054;</t>
  </si>
  <si>
    <t>http://fema.gov</t>
  </si>
  <si>
    <t xml:space="preserve">97.070 Map Modernization Management Support; </t>
  </si>
  <si>
    <t>FEMA will consider the following elements when prioritizing funding for and selecting  cooperative agreements: program priorities, past performance, technical capability and capacity, and partner contributions as detailed in the FY2018 Notice of Funding Opportunity.</t>
  </si>
  <si>
    <t>https://beta.sam.gov/fal/b4cd06f4c4b1470089e0d719845d9daf/view</t>
  </si>
  <si>
    <t>Fire Management Assistance Grant</t>
  </si>
  <si>
    <t>(FMAG)</t>
  </si>
  <si>
    <t>{"list":[{"act":{"description":"Robert T. Stafford Disaster Relief and Emergency Act"},"publicLaw":{"congressCode":"93","number":"288"},"USC":{"title":"42","section":"5187"},"authorizationTypes":{"USC":true,"act":true,"statute":false,"publicLaw":true,"executiveOrder":false},"usc":{"title":"42","section":"5187"}}]}</t>
  </si>
  <si>
    <t>The Fire Management Assistance Grant Program is authorized by the Stafford Act and amended by the Disaster Mitigation Act of 2000. Grants are provided to States, Indian tribal and local governments for the mitigation, management and control of any fire burning on publicly (non-federal) or privately owned forest or grassland that threatens such destruction as would constitute a major disaster. The funds are primarily used for fire suppression services (response) but also for essential assistance (emergency protective measures) as described in Section 403 (42 U.S.C 5170b) of the Stafford Act. This includes, but is not limited to evacuation and sheltering, police barricading, equipment and supplies, and other costs related to fire suppression operations and administration in support of these operations.Of the 32 core capabilities described in the National Preparedness Goal, Second Edition, 2015, this program fits into several including Fire Management and Response), Physical Protective Measures, Public Information and Warning, Infrastructure Systems, and On-Scene Security, Protection, and Law Enforcement categories.</t>
  </si>
  <si>
    <t>PROJECT GRANTS;PROVISION OF SPECIALIZED SERVICES</t>
  </si>
  <si>
    <t xml:space="preserve">State governments and Indian tribal governments are eligible for fire management assistance grants. The State or Indian tribal government may be the Recipient. The Recipient is the government entity that receives the award and is accountable for the use of funds provided. </t>
  </si>
  <si>
    <t xml:space="preserve">The State Government and/or Indian tribal government, acting as the Recipient is the government to which the grant is awarded and which is accountable for the use of the funds provided. Other State entities, Indian tribal governments and local governments are eligible to apply as subrecipients. </t>
  </si>
  <si>
    <t>{"description":"A State or Indian Tribal Government must apply by completing an SF 424 (Application for Federal Assistance) and must have applied for and received approval for a Fire Management Assistance Declaration. In addition, the Applicant the must also provide documentation that shows they have met the Fire Cost Thresholds for the calendar year in which the fire was declared, and must have prepared, submitted, and received approval for a State Administrative Plan and a Hazard Mitigation Plan. Costs are determined in accordance with FEMA Regulations and 44 CFR Part 204. Federal funds will be awarded to subrecipients in accordance with State law and procedure and in compliance with 44 CFR Part 204. Grant awards are managed in accordance with 2 CFR part 200.","isApplicable":true}</t>
  </si>
  <si>
    <t>{"environmentalImpact":{"reports":[{"isSelected":true,"reportCode":"statement"},{"isSelected":true,"reportCode":"assessment"},{"isSelected":true,"reportCode":"otherRequired"}]},"description":"A FEMA-State Agreement and/or Indian tribal Agreement for the Fire Management Assistance Grant Program (the agreement) is signed by the Governor/Indian tribal government and the Regional Administrator at the beginning of the calendar year or after a State's first fire management assistance grant declaration in a calendar year. The agreement is amended for subsequent approvals of assistance for the remainder of the year. This agreement contains the terms and conditions for requesting and receiving assistance. "}</t>
  </si>
  <si>
    <t>{"description":"A State Governor, or Governor's Authorized Representative, may request a fire management assistance declaration from the FEMA Regional Administrator. To expedite the request, the State may submit a request via telephone to the Regional Administrator, followed by a confirming message or letter. The FEMA Regional Administrator renders a decision on the State's request and notifies the State and FEMA Headquarters of the approval or denial of the request. This decision may be relayed by telephone, to be followed by a written determination. "}</t>
  </si>
  <si>
    <t>To receive  fire management assistance grant funds a State or Indian Tribal Government must complete and submit an SF 424 (Request for Federal Assistance), and must have applied for and received approval for a Fire Management Assistance Declaration. The Recipient must also provide documentation that shows they have met the Fire Cost Thresholds for the calendar year in which the fire was declared. The Applicant must submit its application within 9 months of the declaration (with a possible 6 month extension). The Regional Administrator has 45 days from receipt the State's grant application or an amendment to the State's grant application, including attached supporting Project Worksheet(s), to review and approve or deny the grant application or amendment; or to notify the recipient of a delay in processing funding.</t>
  </si>
  <si>
    <t xml:space="preserve">From 1 hour to 72 hours. </t>
  </si>
  <si>
    <t xml:space="preserve">States may appeal the denial of a fire management assistance declaration and may also appeal any other decision related to the fire management assistance grant program._x000D_
To appeal a denied fire management assistance declaration the Governor or GAR may appeal the decision in writing within 30 days after the date of the denied declaration. The State submits the request to the FEMA Administrator through the Regional Administrator. The Administrator will reevaluate the State's request and notify the State of the final determination within 90 days of receipt of the appeal._x000D_
_x000D_
An eligible applicant, subrecipient, or recipient may appeal any determination FEMA makes related to an application for the provision of Federal assistance. The applicant or subrecipient makes the appeal in writing through the recipient to the Regional Administrator after reviewing and evaluating all subrecipient appeals. The appeal is submitted to the Regional Administrator and includes documented justification supporting the appellant's position, the monetary figure in dispute and the provisions in Federal law, regulation, or policy with which the appellant believes the initial action was inconsistent. _x000D_
 The Regional Administrator will render a determination on first appeals for fire management assistance grant-related decisions within 90 days following receipt of the appeal or requested additional information. In the event the Regional Administrator denies the appeal, the applicant may submit a second-level appeal to the Deputy Associate Administrator of the Office of Response and Recovery (formerly the Assistant Administrator for the Recovery Directorate) at FEMA Headquarter Office (for second appeals). Within 90 days following receipt of a second appeal, the Deputy Associate Administrator, will notify the grantee in writing of the final decision or of the need for additional information. If the decision is to grant the appeal, the Regional Administrator will take appropriate implementing action. The decision of the Deputy Associate Administrator at the second appeal level is the final decision of FEMA. _x000D_
</t>
  </si>
  <si>
    <t>{"types":{"moe":false,"formula":false,"matching":true},"formula":{"title":"","chapter":"","part":"","subPart":"","publicLaw":"","description":""},"matching":{"requirementFlag":"voluntary","percent":"0","description":"Fire Management Assistance Grants may be available to States on a 75 percent Federal/25 percent nonfederal cost-sharing basis when the State's application demonstrates either of the following: total eligible costs for the declared fire meet or exceed the individual fire cost threshold or total costs of all declared and non-declared fires in a given calendar year meet the cumulative fire cost threshold. The individual fire cost threshold for a State for FY 2018 is the greater of $100,000 or five percent x $1.43 x state population. The cumulative fire cost threshold for a State FY 2017 is the greater of $500,000 or three times the five percent x $1.46 x State population. Both formulas are adjusted annually for inflation using the Consumer Price Index for All Urban Consumers published annually by the Department of Labor."},"moe":{"description":""}}</t>
  </si>
  <si>
    <t>{"awarded":"other","description":"There are two time-related periods. The first is the incident period which is   the time interval during which a declared fire occurs. Generally costs must be incurred during the incident period to be eligible for assistance. The incident period varies from a week to more than a month depending on the severity of the declared fire. The second time interval is the Period of Performance. Grant funds are normally available for three years following a fire management assistance grant declaration with time extensions possible. This Period of Performance is stated in the SF-424 Application for Federal  Assistance.","awardedDescription":"Reimbursement for State grant costs is accomplished via the U.S. Department of Health and Human Services SMARTLINK system in compliance with 2 CFR 200.305 and U.S. Treasury 31 CFR part 205, Cash Management Improvement Act.\r\n\r\nRecipients and subrecipients prepare and submit Project Worksheets that document costs associated with fire suppression activities and costs associated. Cost eligibility information is provided in 44 CFR part 204 and the Fire Management Assistance Grant Program Guide.  \r\n"}</t>
  </si>
  <si>
    <t>[{"code":"program","isSelected":true,"description":"Within 90 days of the Performance Period expiration date, the State must submit a Financial Status Report (FEMA Form 425) which reports all costs incurred within the incident period and all administrative costs incurred within the performance period. The performance period, defined on the SF-424, may be 9 months from the close of the incident period and may be extended for an additional 3 months by the Regional Administrator. During the performance period the Grantee will submit the subgrants, which document eligible costs; FEMA will review the eligibility of costs, and process, obligate, and close- out the grant. "},{"code":"cash","isSelected":true,"description":"Refer to program guidance. "},{"code":"progress","isSelected":true,"description":"Refer to program guidance. "},{"code":"expenditure","isSelected":true,"description":"Refer to program guidance. "},{"code":"performanceMonitoring","isSelected":true,"description":"Refer to program guidance. "}]</t>
  </si>
  <si>
    <t xml:space="preserve">Grant records must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</si>
  <si>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 xml:space="preserve">(Project Grants) FY 17$56.00; FY 18 est $240.00; FY 19 est $110.00; FY 16$22,663,963.00; - FY2016 actual amount will increase as additional grant funds are obligated. _x000D_
_x000D_
Future fiscal year obligation amounts are impossible to predict as they are directly correlated to the severity of that fire season. The estimates provided are projections based on averaging past year obligations over the previous ten years.  </t>
  </si>
  <si>
    <t>17 year average is $68,522,000/year</t>
  </si>
  <si>
    <t>{"list":[{"fiscalYear":2016,"description":"A total of 47 Fire Management Assistance Grant declarations were approved and 47 FMAG grants were provided to 19 States in FY 16. The purpose of this program is to provide 75% federal matching funding to States which is used to attack wildland fires with all available resources. This approach prevents these fires that threaten to become major disasters from reaching major disaster levels which are much more expensive. Only 1 of 47 such wildland fires became a major disaster in FY16. "},{"fiscalYear":2017,"description":"A total of 17 States had 60 Fire Management Assistance Grants approved which provided 75% federal assistance."},{"fiscalYear":2018,"description":"As of July 2018, A total of 12 States had 40 Fire Management Assistance Grants approved which provided 75% federal assistance."}],"isApplicable":true}</t>
  </si>
  <si>
    <t xml:space="preserve">Federal Disaster Assistance, Fire Management Assistance Grant Program Regulations, 44 CFR Part 204. See the Fire Management Assistance Grant Program page at:. _x000D_
http://www.fema.gov/fire-management-assistance-grant-program_x000D_
</t>
  </si>
  <si>
    <t>Department of Homeland Security, Federal Emergency Management Agency (FEMA)Department of Homeland Security / FEMA / Public Assistance Division, Control Desk
6th Floor, 500 C St. SW,, Washington, DC 20523 Email:&lt; a href='mailto:Allen.wineland@fema.dhs.gov'&gt;Allen.wineland@fema.dhs.gov&lt;/a&gt;Phone: 18003686498;</t>
  </si>
  <si>
    <t>https://beta.sam.gov/fal/5600c3e14ea94c8e89675ebe6f5f5af1/view</t>
  </si>
  <si>
    <t>Pre-Disaster Mitigation</t>
  </si>
  <si>
    <t>PDM</t>
  </si>
  <si>
    <t>{"list":[{"act":{"description":"Robert T. Stafford Disaster Relief and Emergency Assistance Act"},"publicLaw":{"congressCode":"93","number":"288"},"USC":{"title":"42","section":"5133"},"authorizationTypes":{"USC":true,"act":true,"statute":false,"publicLaw":true,"executiveOrder":false},"usc":{"title":"42","section":"5133"}}]}</t>
  </si>
  <si>
    <t>The objective of the program is to provide funding support to states, Indian tribal governments, territories, and communities for pre-disaster mitigation planning and projects primarily addressing natural hazards. This program promotes implementation of activities designed to reduce injuries, loss of life, and damage and destruction to property from natural hazards which is consistent with DHS QHSR Goal 5.1, “Mitigate Hazards” and links to Presidential Policy Directive (PPD-8) - National Preparedness, Security, Resilience, Prevention, Mitigation, Response, Protection, and Recovery</t>
  </si>
  <si>
    <t xml:space="preserve">Applications are reviewed by DHS/FEMA program and administrative staff. Any issues or concerns noted in the application will be negotiated with the successful applicant prior to the award being issued. Applicants/recipients are responsible for distributing funds to sub-applicants/sub-recipients. </t>
  </si>
  <si>
    <t>State agencies, Indian Tribal governments, and local governments and communities are eligible to apply as subapplicants for assistance under the PDM program. All interested subapplicants must apply to the Applicant. Homeowners are not eligible to apply as subapplicants but may request their local jurisdiction to apply on their behalf.</t>
  </si>
  <si>
    <t>Please see the Notice of Funding Opportunity is posted on www.Grants.gov.</t>
  </si>
  <si>
    <t>{"types":{"moe":false,"formula":true,"matching":true},"formula":{"title":"Robert T. Stafford Disaster Relief and Emergency Assistance Act","chapter":"42","part":"5133","publicLaw":"100-707"},"matching":{"requirementFlag":"voluntary","percent":"0","description":"In general, PDM funds may be used to pay up to 75 percent of the eligible activity costs. The applicant or sub-applicant is responsible for the remaining 25 percent of eligible activity costs. PDM grants awarded to small impoverished communities may receive a federal cost share of up to 90 percent of the total amount approved under the grant award to implement eligible approved activities in accordance with the Stafford Act. Refer to HMA program guidance for additional information. "}}</t>
  </si>
  <si>
    <t>{"awarded":"other","description":"Refer to the Notice of Funding Opportunity posted on www.Grants.gov for information on applicable Periods of Performance and Availability of Funds. Awards are subject to the Cash Management Improvement Act for payment and/or reimbursement of expenditures. \r\n","awardedDescription":"Payment based on Project need."}</t>
  </si>
  <si>
    <t>[{"code":"program","isSelected":true,"description":"Recipients are required to submit quarterly financial and performance reports. Quarterly Performance Reports must include the progress of each subaward. Reports are due 30 days after the end of each quarter: January 30, April 30, July 30, and October 30. Final financial and performance reports are due 90 days after the expiration or termination of grant award. "},{"code":"cash","isSelected":true,"description":"Recipients are required to submit quarterly financial reports. Quarterly Reports must include the expenditures of each subaward. Reports are due 30 days after the end of each quarter: January 30, April 30, July 30, and October 30. Final financial reports are due 90 days after the expiration or termination of grant award. "},{"code":"progress","isSelected":true,"description":"Recipients are required to submit quarterly performance reports. Quarterly Performance Reports must include the progress of each subaward. Reports are due 30 days after the end of each quarter: January 30, April 30, July 30, and October 30. Final performance reports are due 90 days after the expiration or termination of grant award. Please refer to HMA program guidance for more information. "},{"code":"expenditure","isSelected":true,"description":"Recipients are required to submit quarterly financial reports. Quarterly Reports must include the expenditures of each subaward. Reports are due 30 days after the end of each quarter: January 30, April 30, July 30, and October 30. Final financial and performance reports are due 90 days after the expiration or termination of grant award. "},{"code":"performanceMonitoring","isSelected":true,"description":"Recipients are required to submit quarterly performance reports. Quarterly Performance Reports must include the progress of each subaward. Reports are due 30 days after the end of each quarter: January 30, April 30, July 30, and October 30. Final performance reports are due 90 days after the expiration or termination of grant award. Please refer to HMA program guidance for more information. "}]</t>
  </si>
  <si>
    <t>70-0508-0-1-402;</t>
  </si>
  <si>
    <t xml:space="preserve">(Project Grants) FY 17$61,446,767.00; FY 18 est $124,600,000.00; FY 19 est $124,600,000.00; FY 16$38,602,245.00; - </t>
  </si>
  <si>
    <t>{"list":[{"fiscalYear":2017,"description":"$80,000,000 in losses avoided."},{"fiscalYear":2018,"description":"$80,000,000 in losses avoided."},{"fiscalYear":2016,"description":"150 Million in losses avoided.  $77,204,491.58 in losses avoided."}],"isApplicable":true}</t>
  </si>
  <si>
    <t xml:space="preserve">Awards will be governed by Section 203 of the Stafford Act; the DHS FEMA Real Property Acquisition Regulations at 44 CFR Part 80; and the HMA program guidance. </t>
  </si>
  <si>
    <t>{"flag":"appendix","description":"See Appendix IV of the Catalog for the list of addresses of Federal Emergency Management Agency Regional Offices. "}</t>
  </si>
  <si>
    <t>Kayed Lakhia400 C Street, Washington, DC 20472 Email:&lt; a href='mailto:kayed.lakhia@fema.dhs.gov'&gt;kayed.lakhia@fema.dhs.gov&lt;/a&gt;Phone: (202) 646-3458;</t>
  </si>
  <si>
    <t>http://www.fema.gov/pre-disaster/mitigation/grant/program</t>
  </si>
  <si>
    <t xml:space="preserve">97.029 Flood Mitigation Assistance; 97.039 Hazard Mitigation Grant; </t>
  </si>
  <si>
    <t>Refer to the HMA program guidance.</t>
  </si>
  <si>
    <t>https://beta.sam.gov/fal/53e31d4277a245ba9f97dd8cf7770262/view</t>
  </si>
  <si>
    <t>Federal Disaster Assistance to Individuals and Households in Presidential Declared Disaster Areas</t>
  </si>
  <si>
    <t>(IHP)</t>
  </si>
  <si>
    <t>{"list":[{"act":{"description":"Robert T. Stafford Disaster Relief and Emergency Assistance Act, as amended "},"publicLaw":{"congressCode":"106","number":"390"},"USC":{"title":"42","section":"5174"},"authorizationTypes":{"USC":true,"act":true,"publicLaw":true},"usc":{"title":"42","section":"5174"}}]}</t>
  </si>
  <si>
    <t>To provide financial assistance, and if necessary, direct services to individuals and households affected as a direct result of a Presidentially declared major disaster or emergency, who have uninsured or under-insured, necessary expenses and serious needs and are unable to meet such expenses or needs through other means. This program supports disaster recovery by providing the financial means or direct services to disaster survivors for Temporary Housing, Repair Assistance, Replacement Assistance, or Permanent or Semi-permanent Housing Construction in addition to financial assistance to address Other Needs. Under this program, FEMA may provide financial assistance to States, Territories and Indian Tribal Governments to provide direct services to disaster survivors for Temporary Housing and Permanent or Semi-permanent Housing Construction.</t>
  </si>
  <si>
    <t>Individuals and households, in areas declared an emergency or major disaster by the President, who have necessary expenses and serious needs they are unable to meet through insurance or other means, are eligible to apply for this program. All needs must be caused by the disaster. Basic conditions of eligibility include: the individual or a member of the household must be a citizen of the United States, a non-citizen national, or a qualified alien. Housing Assistance: 1) Temporary Housing Assistance - proof of primary residence, proof of occupancy, disaster-caused displacement, and/or paid receipts for Rent or Lodging Expenses; 2) Repair - primary residence, proof of occupancy and ownership, disaster caused home damage; 3) Replacement - primary residence, proof of occupancy and ownership, home destroyed by the disaster; 4) Permanent or Semi-permanent Housing Construction - primary residence, proof of occupancy and ownership, disaster-caused home damage, home is located in an insular area outside the continental United States and in other locations in which no alternative housing resources are available, and types of temporary housing assistance are unavailable, infeasible, or not cost-effective. Other Needs Assistance: 1) Medical: disaster-caused expenses, and/or paid receipts (bills) for medical treatment; 2) Dental: disaster-caused expenses, and/or paid receipts (bills) for treatment; 3) Child Care: disaster caused expenses; 4) Funeral: disaster-caused expenses, and/or paid receipts (bills) for services; 5) Personal Property: proof of ownership; disaster-caused personal property damage; 6)Transportation: proof of ownership, vehicle complies with State laws, disaster-caused vehicle damage; 7) Other Necessary Expenses and Serious Needs: the expense or need must be caused by the disaster and approved by FEMA.
Additionally, States and Indian Tribal Governments, in areas declared an emergency or major disaster by the president where FEMA has determined eligible individuals and households are unable to make use of financial Temporary Housing Assistance, and have a Housing Strategy approved by FEMA, are eligible to apply for financial assistance to provide direct services for Temporary Housing to eligible individuals and households. 
States and Indian Tribal Governments, in areas declared an emergency or major disaster by the president in insular areas outside of the continental United States and in other locations where FEMA has determined no alternative housing resources are available, and temporary housing is unavailable, infeasible, or not cost effective, and have a Housing Strategy approved by FEMA, are eligible to apply for financial assistance to provide direct services for Permanent or Semi-Permanent Housing Construction.</t>
  </si>
  <si>
    <t xml:space="preserve">Individual/Family; Homeowner (located within an area which has been designated as a disaster area by Presidential declaration). </t>
  </si>
  <si>
    <t>{"description":"FEMA Disaster Assistance Regulations at 44 CFR Part 206.110-120. ","isApplicable":true}</t>
  </si>
  <si>
    <t>{"environmentalImpact":{"reports":[{"isSelected":true,"reportCode":"ExecutiveOrder12372"},{"isSelected":true,"reportCode":"otherRequired"}]},"description":"Based on damage assessments and an agreement to commit state funds and resources to the long-term recovery, the State Governor or Indian Tribal Chief Executive makes a request (through the FEMA regional Director) for a Presidential Declaration for an emergency or major disaster. Requests for assistance must be made in accordance with FEMA Disaster Assistance Regulations, 44 CFR 206, except as provided in Part 206.24(d) for emergency declarations involving primarily Federal responsibility. Environmental impact information is not required for this program."}</t>
  </si>
  <si>
    <t>{"description":"Based on damage assessments and an agreement to commit state funds and resources to the long-term recovery, the State Governor or Indian Tribal Chief Executive makes a request (through the FEMA regional Director) for a Presidential Declaration for an emergency or major disaster. Requests for assistance must be made in accordance with FEMA Disaster Assistance Regulations, 44 CFR 206, except as provided in Part 206.24(d) for emergency declarations involving primarily Federal responsibility. Environmental impact information is not required for this program.\n\nStates and Indian Tribal Governments\n2 CFR 200, Uniform Administrative Requirements, Cost Principles, and Audit Requirements for Federal Awards applies to this program. \nA Presidential Disaster or Emergency Declaration must first be issued. To receive the grant, the State or Tribal Government must have a Housing Strategy approved by FEMA.  The State or Indian Tribal Government must also provide a plan demonstrating its ability to manage the program, how assistance will be provided, and how it will comply with applicable Federal and State or Indian Tribal laws and regulations."}</t>
  </si>
  <si>
    <t>A Presidential Disaster or Emergency Declaration must be issued before individuals and households can register an application for assistance with FEMA via a toll-free number or FEMA's Internet Application or by visiting a Disaster Recovery Center. Assistance for real property damages will not be awarded to individuals residing outside of the area declared as a disaster. Funds are allocated from the President's Disaster Relief Fund for use in a designated emergency or major disaster. Households receive assistance directly from FEMA or through the State or Tribe for direct services for Temporary Housing, direct services for Permanent or Semi-permanent Housing Construction, or Other Needs assistance.</t>
  </si>
  <si>
    <t xml:space="preserve">Varies, in general 7-21 days. Generally, individual and household applications for disaster assistance must be filed within 60 days of the disaster declaration. </t>
  </si>
  <si>
    <t>Appeals of program decisions must be submitted in writing within 60 days of the date of the notification letter.</t>
  </si>
  <si>
    <t>{"types":{"moe":false,"formula":false,"matching":true},"formula":{"title":"","chapter":"","part":"","subPart":"","publicLaw":"","description":""},"matching":{"requirementFlag":"voluntary","percent":"25","description":"Statutory formula is not applicable to this assistance listing.\n\nHousing - not applicable. Other Needs - FEMA or the State or Tribe may administer the Other Needs Assistance Program. The State or Tribe provides 25 percent of the funds for the total number of grants disbursed for the designated disaster. The Federal Government provides the remaining 75 percent of the costs for grant awards as well as the regulations, policies, and procedures that govern the program. States or Tribes may also receive up to 5 percent of the Federal share of the program for administrative costs. The Governor or Indian Tribal Chief Executive may request a loan of the State's or Tribe’s 25 percent share.\n\nMatching requirements are voluntary. \n\nMOE requirements are not applicable to this assistance listing."},"moe":{"description":""}}</t>
  </si>
  <si>
    <t>{"awarded":"other","description":"Generally, one time grant assistance with a total assistance period not exceeding 18 months.","awardedDescription":"Method of awarding/releasing assistance: Payment based on Project need."}</t>
  </si>
  <si>
    <t>{"isApplicable":true,"description":"Refer to program guidance."}</t>
  </si>
  <si>
    <t>Internal program audits are conducted.</t>
  </si>
  <si>
    <t xml:space="preserve">(Project Grants) FY 17$1,537,114,703,522.00; FY 18 est $2,648,834,819.00; FY 19 est $0.00; FY 16$1,048,419,969.00; - </t>
  </si>
  <si>
    <t>FY 16: Range--$50 - $33,000; Average--$11,137.89 
FY 17: Range--$50 - $33,300; Average--$7,665.94 
FY 18: Range--$50 - $34,000; Average--$8,905.16 - as of 07/11/2018</t>
  </si>
  <si>
    <t>{"list":[{"fiscalYear":2016,"description":"As of July 7, 2016, IHP awards for 2016 total $137,942,973.82. In FY 2016, $459,769,579.07 in awards were approved for IHP."},{"fiscalYear":2017,"description":"IHP awards $414,567,661.08120"},{"fiscalYear":2018,"description":"IHP awards for 2018 as of 07/11/2018 are $632,266.10"}],"isApplicable":true}</t>
  </si>
  <si>
    <t>Federal Emergency Assistance Regulations, 44 CFR 206.110-120.</t>
  </si>
  <si>
    <t>{"flag":"appendix","description":"See Regional Assistance Locations. See Appendix IV of the Catalog for a listing of addresses for FEMA's Regional Offices."}</t>
  </si>
  <si>
    <t>Department of Homeland Security, Federal Emergency Management Agency (FEMA)500 C Street, SW, Sixth Floor, Washington, DC 20472-3100 Email:&lt; a href='mailto:FEMA-HQ-CSS@dhs.gov'&gt;FEMA-HQ-CSS@dhs.gov&lt;/a&gt;Phone: (202) 212-1000;</t>
  </si>
  <si>
    <t>http://www.FEMA.gov</t>
  </si>
  <si>
    <t xml:space="preserve">97.050 Presidential Declared Disaster Assistance to Individuals and Households - Other Needs; </t>
  </si>
  <si>
    <t>https://beta.sam.gov/fal/d9f3511e5c204aa5baac3a353896eb86/view</t>
  </si>
  <si>
    <t>Presidential Declared Disaster Assistance to Individuals and Households - Other Needs</t>
  </si>
  <si>
    <t>(ONA)</t>
  </si>
  <si>
    <t>{"list":[{"act":{"description":"Robert T. Stafford Disaster Relief and Emergency Assistance Act, as amended "},"publicLaw":{"congressCode":"106","number":"390"},"USC":{"title":"42","section":"5174"},"authorizationTypes":{"USC":true,"act":true,"statute":false,"publicLaw":true,"executiveOrder":false},"usc":{"title":"42","section":"5174"}}]}</t>
  </si>
  <si>
    <t xml:space="preserve">This program supports disaster recovery by providing financial assistance to disaster survivors who, as a direct result of a major disaster or emergency, have necessary expenses and serious needs that are unmet through insurance or other means. </t>
  </si>
  <si>
    <t xml:space="preserve">Individuals and households, in areas declared an emergency or major disaster by the President, who have necessary expenses and serious needs they  are unable to meet through insurance or other means, are eligible for Other Needs Assistance. Basic conditions of eligibility include: the individual or a member of the household must be a citizen of the United States, a non-citizen national, or a qualified alien. 1) Medical: disaster-caused expenses, and/or paid receipts (bills) for medical treatment; 2) Dental: disaster-caused expenses, and/or paid receipts (bills) for treatment; 3) Child Care: disaster-caused expenses; 4) Funeral: disaster-caused expenses, and/or paid receipts (bills) for services; 5) Personal Property: proof of ownership, disaster- caused personal property damage; 6) Transportation: proof of ownership, vehicle complies with State laws, disaster-caused vehicle damage; and 7) Other Necessary Expenses and Serious Needs: the expense or need must be caused by the disaster and approved by FEMA. </t>
  </si>
  <si>
    <t xml:space="preserve">Individual/Family; expenses/losses must have occurred within an area which has been designated as a disaster area by Presidential declaration. </t>
  </si>
  <si>
    <t>{"description":"FEMA Disaster Assistance Regulations at 44 CFR Part 206.","isApplicable":true}</t>
  </si>
  <si>
    <t>{"environmentalImpact":{"reports":[{"isSelected":true,"reportCode":"statement"},{"isSelected":true,"reportCode":"assessment"},{"isSelected":true,"reportCode":"ExecutiveOrder12372"},{"isSelected":true,"reportCode":"otherRequired"}]},"description":"Based on damage assessments and an agreement to commit state funds and resources to the long-term recovery, the State Governor or Indian Tribal Chief Executive makes a request (through the FEMA Regional Director) for a Presidential Declaration for an emergency or major disaster. Requests for assistance must be made in accordance with FEMA Disaster Assistance Regulations, 44 CFR 206, except as provided in Part 206.24(d) for emergency declarations involving primarily Federal responsibility. If the State or Tribe has selected the program for Review, an applicant should consult the office or official designated as the single point of contact in his or her State or Tribe for more information on the process the State or Tribe requires to be followed in applying for assistance. "}</t>
  </si>
  <si>
    <t>{"description":"A Presidential Disaster or Emergency Declaration must first be issued. To receive the grant, the State or Tribe must make an annual submission of the OMB form 010-1-11 (formerly 90-153). "}</t>
  </si>
  <si>
    <t xml:space="preserve">Funds are allocated from the President's Disaster Relief Fund for use in a designated emergency or major disaster. Households receive assistance directly from FEMA or the State or Tribe. </t>
  </si>
  <si>
    <t xml:space="preserve">7-21 days.  Generally, individual and household applications for disaster assistance must be filed within 60 days of the disaster declaration._x000D_
</t>
  </si>
  <si>
    <t>{"types":{"moe":false,"formula":true,"matching":true},"formula":{},"matching":{"requirementFlag":"voluntary","percent":"25","description":"The State or Tribe provides 25 percent of the funds for the total number of grants disbursed for the designated disaster. The Federal Government provides the remaining 75 percent of the costs for grant awards as well as the regulations, policies, and procedures that govern the provision. States or Tribes may also receive up to 5 percent of the Federal share of the provision for administrative costs. The Governor or Indian Tribal Chief Executive may request a loan of the State's or Tribe’s 25 percent share. "}}</t>
  </si>
  <si>
    <t>{"awarded":"other","description":"Generally, a one time assistance payment, with a total assistance period of no longer than 18 months.","awardedDescription":"Payment based on project need."}</t>
  </si>
  <si>
    <t>[{"code":"program","isSelected":true,"description":"Quarterly and final financial reports are required. Refer to program guidance."},{"code":"cash","isSelected":true,"description":"Refer to program guidance."},{"code":"progress","isSelected":true,"description":"Refer to program guidance."},{"code":"expenditure","isSelected":true,"description":"Refer to program guidance."},{"code":"performanceMonitoring","isSelected":true,"description":"Refer to program guidance."}]</t>
  </si>
  <si>
    <t>{"isApplicable":true,"description":"Internal program audits are conducted.  "}</t>
  </si>
  <si>
    <t>Expenditure records (receipts) and related documents must be retained by the recipient for 3 years from the date of payment.</t>
  </si>
  <si>
    <t>(Direct Payments for Specified Use) FY 17 est $300,000.00; FY 16$26,368,942.00; FY 18 Estimate Not Available  - FY18-Estimates are not available; costs are based on declared disasters.</t>
  </si>
  <si>
    <t xml:space="preserve">FY 16: Range--$50 - $33,000; Average--$3,885.25_x000D_
FY 17: Range--$50 - $33,300; Average--$2,559.92- as of 04/01/2017_x000D_
</t>
  </si>
  <si>
    <t>{"list":[{"fiscalYear":2018,"description":"No Current Data Available.  "},{"fiscalYear":2017,"description":"ONA awards for 2017 as of 04/01/2017 are $525,034.99."},{"fiscalYear":2016,"description":"As of July 7, 2016, ONA awards for 2016 total $20,614,850.80. In FY 2016, $31,359,671.93 in awards were approved for ONA."}],"isApplicable":true}</t>
  </si>
  <si>
    <t>Emergency Assistance Regulations, 44 CFR 206.110-120.</t>
  </si>
  <si>
    <t>Complex Coordinated Terrorist Attack Program Office, FEMA500 C Street., SW, Washington, DC 20472 Email:&lt; a href='mailto:FEMA-CCTA@fema.dhs.gov'&gt;FEMA-CCTA@fema.dhs.gov&lt;/a&gt;Phone: 18003686498;</t>
  </si>
  <si>
    <t xml:space="preserve">97.048 Federal Disaster Assistance to Individuals and Households in Presidential Declared Disaster Areas; </t>
  </si>
  <si>
    <t>https://beta.sam.gov/fal/ebfe31a18ca544488cb91613d336297c/view</t>
  </si>
  <si>
    <t>Emergency Operations Center</t>
  </si>
  <si>
    <t>(EOC)</t>
  </si>
  <si>
    <t>{"list":[{"act":{"description":"The Department of Defense and Full-Year Continuing Appropriations Act, 2011 "},"publicLaw":{"congressCode":"112","number":"10"},"authorizationTypes":{"USC":false,"act":true,"statute":false,"publicLaw":true,"executiveOrder":false}},{"act":{"description":"Robert T. Stafford Disaster Relief and Emergency Assistance Act "},"USC":{"title":"42","section":"5196"},"authorizationTypes":{"USC":true,"act":true,"statute":false,"publicLaw":false,"executiveOrder":false},"usc":{"title":"42","section":"5196"}},{"act":{"description":"Implementing Recommendations of the 9/11 Commission Act of 2007 "},"publicLaw":{"congressCode":"110","number":"53"},"authorizationTypes":{"USC":false,"act":true,"statute":false,"publicLaw":true,"executiveOrder":false}}]}</t>
  </si>
  <si>
    <t xml:space="preserve">The purpose of the Emergency Operations Center (EOC) Grant Program is to improve emergency management and preparedness capabilities by supporting flexible, sustainable, secure, strategically located and fully interoperable EOCs with a focus on addressing identified deficiencies and needs. This program provides funding for construction or renovation of a State, local or Tribal government's principal EOC. Fully capable emergency operations facilities at the State and local levels are an essential element of a comprehensive national emergency management system and are necessary to ensure continuity of operations and continuity of government in major disasters cause by any hazard. </t>
  </si>
  <si>
    <t xml:space="preserve">Specific information on applicant eligibility is identified in the funding opportunity announcement and in the EOC Grant Program Guidance and Application Kit </t>
  </si>
  <si>
    <t>Funding under this program is ultimately to benefit State and local governments.</t>
  </si>
  <si>
    <t>{"description":"Specific Information on applicant eligibility is identified in the funding opportunity announcement and in the EOC Grant Program Guidance and Application Kit . ","isApplicable":false}</t>
  </si>
  <si>
    <t xml:space="preserve">Refer to in the EOC Grant Program Guidance and Application Kit . </t>
  </si>
  <si>
    <t>Extensions to the period of performance will be considered only through formal requests to FEMA with specific and compelling justifications why an extension is required.</t>
  </si>
  <si>
    <t>{"types":{"moe":false,"formula":false,"matching":true},"matching":{"requirementFlag":"voluntary","percent":"25","description":"The program will require a 75 percent Federal and 25 percent grantee cost share cash or in-kind match requirement.  Unless otherwise authorized by law, Federal funds cannot be matched with other Federal funds."}}</t>
  </si>
  <si>
    <t>{"awarded":"other","description":"Refer to the EOC Grant Program Guidance and Application Kit.  Awards are subject to the Cash Management Improvement Act for payment and/or reimbursement of expenditures. ","awardedDescription":"Refer to program guidance."}</t>
  </si>
  <si>
    <t>[{"code":"program","isSelected":true,"description":"Grantees are required to submit quarterly Federal Financial Reports (FFR) (SF-425) and performance reports. Quarterly \"Progress Reports\" must include the progress of each sub-grant award. Reports are due within 30 days of the end of each calendar quarter : January 30, April 30, July 30, and October 30. Semi-Annual Assistance Progress Reports (SAPR). Following an award, the awardees will be responsible for providing updated obligation expenditure information on a semi-annual basis. The SAPR is due within 30 days after the end of the reporting period (July 30 for the reporting period of January 1 through June 30; and January 30 for the reporting period of July 1 through December 31).\r\nFinal financial and performance reports are due 90 days after the expiration or termination of grant award. \r\n"},{"code":"cash","isSelected":true,"description":"Refer to in the EOC Grant Program Guidance and Application Kit."},{"code":"progress","isSelected":true,"description":"Refer to in the EOC Grant Program Guidance and Application Kit."},{"code":"expenditure","isSelected":true,"description":"Refer to in the EOC Grant Program Guidance and Application Kit."},{"code":"performanceMonitoring","isSelected":true,"description":"Refer to in the EOC Grant Program Guidance and Application Kit."}]</t>
  </si>
  <si>
    <t>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t>
  </si>
  <si>
    <t>70-0560-0-1-000;</t>
  </si>
  <si>
    <t>(Project Grants) FY 17$0.00; FY 18 est $0.00; FY 19 est $0.00; FY 16$0.00; - Program was last funded in FY2010. This program will remain open due to open awards.</t>
  </si>
  <si>
    <t>Refer to in the EOC Grant Program Guidance and Application Kit.</t>
  </si>
  <si>
    <t>For regulations and guidelines, please refer to the solicitation guidance and application kit.</t>
  </si>
  <si>
    <t>{"flag":"appendix","description":"See Appendix IV of the Catalog for FEMA regional offices."}</t>
  </si>
  <si>
    <t>Grant Programs Directorate400 C Street S.W., Washington, DC 20472-3615 Email:&lt; a href='mailto:askcsid@dhs.gov'&gt;askcsid@dhs.gov&lt;/a&gt;Phone: (1-800) 368-6498;</t>
  </si>
  <si>
    <t>https://beta.sam.gov/fal/3e7f48d2cb2041399111e6bd93e1ccb7/view</t>
  </si>
  <si>
    <t>Interoperable Emergency Communications</t>
  </si>
  <si>
    <t>{"list":[{"act":{"description":"Implementing Recommendations of the 9/11 Commission Act of 2007 (Public Law 110-53)."},"publicLaw":{"congressCode":"110","number":"53"},"authorizationTypes":{"USC":false,"act":true,"statute":false,"publicLaw":true,"executiveOrder":false}}]}</t>
  </si>
  <si>
    <t>To provide governance, planning, training and exercise funding to States, territories, and local and tribal governments to carry out initiatives to improve interoperable emergency communications, including communications in collective response to natural disasters, acts of terrorism, and other man-made disasters. All activities proposed under the program must be integral to interoperable emergency communications and must be aligned with the goals, objectives, and/or initiatives identified in the grantee’s approved Statewide Communication Interoperability Plan (SCIP).  The Program provides the flexibility to purchase interoperable communications equipment.</t>
  </si>
  <si>
    <t xml:space="preserve">Applicant Eligibility - All 56 states and territories. </t>
  </si>
  <si>
    <t xml:space="preserve">Beneficiary Eligibility: States, territories, and local and tribal governments. </t>
  </si>
  <si>
    <t>{"description":"Prior to, or along with, an application for assistance.","isApplicable":true}</t>
  </si>
  <si>
    <t>{"types":{"moe":false,"formula":false,"matching":true},"matching":{"requirementFlag":"voluntary","percent":"25","description":"Grant awards will require a 25 percent nonfederal cost share on all equipment purchases. The source of the match funds must be identified in the grant application. The match does not need to be a cash match. In-kind contributions are permitted and must be activities in direct support of and eligible under the project. The nonfederal share may not be funded by other federal funds unless permitted by Federal statute."}}</t>
  </si>
  <si>
    <t>{"awarded":"other","description":"Refer to program guidance. Awards are subject to the Cash Management Improvement Act for payment and/or reimbursement of expenditures.","awardedDescription":"Based on project need"}</t>
  </si>
  <si>
    <t>[{"code":"program","isSelected":true,"description":"Refer to program guidance document."},{"code":"cash","isSelected":true,"description":"Refer to program guidance document."},{"code":"progress","isSelected":true,"description":"Quarterly progress reports."},{"code":"expenditure","isSelected":true,"description":"Refer to program guidance document. Quarterly Federal Financial Reports (FFR), Semi-Annual Assistance Progress Report (SAPR), and Biannual Strategy Implementation Reports (BSIR). "},{"code":"performanceMonitoring","isSelected":true,"description":"Refer to program guidance."}]</t>
  </si>
  <si>
    <t>58-0101-0-1-999;</t>
  </si>
  <si>
    <t>https://beta.sam.gov/fal/20e9a6c28ca74ca285dfe43c8bfc12c0/view</t>
  </si>
  <si>
    <t xml:space="preserve">Port Security Grant Program </t>
  </si>
  <si>
    <t>(PSGP)</t>
  </si>
  <si>
    <t>{"list":[{"act":{"description":"Maritime Transportation Security Act of 2002"},"publicLaw":{"congressCode":"107","number":"295"},"USC":{"title":"46","section":"70107"},"authorizationTypes":{"USC":true,"act":true,"publicLaw":true},"usc":{"title":"46","section":"70107"}}]}</t>
  </si>
  <si>
    <t>The FY 2018 Port Security Grant Program (PSGP) is set against the backdrop of a year in which the United States faced numerous and unprecedented homeland security challenges. These included the three major hurricanes that devastated parts of Texas, Florida, and much of Puerto Rico and the U.S. Virgin Islands, as well as massive wildfires across the State of California. In addition to these natural disasters, the Nation also responded to multiple incidents as part of the evolving threat landscape, including witnessing the first known terrorist attack executed against mass transportation on our soil; cyberattacks against critical port infrastructure; and mass casualty events involving both vehicles and active shooters. The National Preparedness Goal (the Goal) defines what it means to be prepared for such diverse and complicated events. The National Preparedness System is the instrument the Nation employs to build, sustain, and deliver the core capabilities needed to achieve the goal of a more secure and resilient Nation. The development and sustainment of these core capabilities is not exclusive to any single level of government or organization, but rather requires the combined effort of the whole community. To that end, the FY 2018 PSGP represents one part of a comprehensive set of measures authorized by Congress and implemented by the Administration. Among the five basic homeland security missions noted in the DHS Quadrennial Homeland Security Review, the PSGP supports the goal to Strengthen National Preparedness and Resilience.</t>
  </si>
  <si>
    <t>Pursuant to the Maritime Transportation Security Act of 2002, as amended (MTSA), DHS established a risk-based grant program to support maritime security risk management. Funding is directed towards the implementation of AMSPs, Facility Security Plans (FSP), and Vessel Security Plans (VSPs) among port authorities, facility operators, and state and local government agencies that are required to provide port security services. In administering the grant program, national, economic, energy, and strategic defense concerns based upon the most current risk assessments available will be considered.</t>
  </si>
  <si>
    <t xml:space="preserve">Critical national seaports and terminals. </t>
  </si>
  <si>
    <t>{"environmentalImpact":{"reports":[{"isSelected":true,"reportCode":"statement"},{"isSelected":true,"reportCode":"assessment"}]},"description":"For more information, refer to the FY 2018 PSGP Notice of Funding Opportunity (NOFO)."}</t>
  </si>
  <si>
    <t>{"description":"Applying for an award under this program is a multi-step process. To ensure that an application is submitted on time applicants are advised to start the required steps well in advance of their submission. Failure to comply with any of the required steps before the deadline for submitting the application may disqualify the application from funding. \nThe steps involved in applying for an award under this program are: \n1.\tApplying for, updating, or verifying their Data Universal Numbering System (DUNS) Number and Employer ID Number (EIN); \n2.\tUpdating or verifying their System for Award Management (SAM) Registration; \n3.\tEstablishing an Authorized Organizational Representative (AOR) in Grants.gov; \n4.\tSubmitting an initial application in Grants.gov; and \n5.\tSubmitting the final application in the ND Grants system."}</t>
  </si>
  <si>
    <t>Initial Screening. FEMA will conduct an initial review of all 2018 PSGP applications to ensure each application is complete. All complete applications will be provided to the applicable COTP for further review. 
Field Review. Field-level reviews will be managed by the applicable COTP in coordination with the Gateway Directors of the U.S. Department of Transportation’s (DOT’s) Maritime Administration (MARAD) and appropriate personnel from the AMSC, to include owner/operators of MTSA regulated facilities and vessels, as well as Federal, State, and local agencies, as identified by the COTP. To support coordination of and regionalization of maritime security grant application projects with State and Urban Area homeland security strategies, as well as other State and local security plans, AMSC members representing State and local agencies should coordinate the results with the applicable State administrative agency or agencies and State homeland security advisor(s). Field reviews for all Groups occur immediately following the initial screening. Each specific project is scored for compliance with criteria enumerated in the previous section and the COTP/MARAD provides a prioritized list of eligible maritime security risk mitigation projects for funding within each port area. The COTP will use the COTP Field Review Form to review all projects. After completing field reviews, COTPs will submit the field review project scores, any associated comments, and prioritized lists to FEMA who will begin coordination of the national review process. Following the COTP field review, a national review, led by FEMA, will convene. The national review encompasses a detailed administrative/financial review of applications recommended for funding, as well as a review by subject matter experts from DHS and other Federal partners that validates and normalizes the COTP field review results. 
The national review will also have the ability to recommend partial funding for individual projects and eliminate others that are determined to be duplicative or require a sustained Federal commitment to fully realize the intended risk mitigation. In addition, the national review will validate proposed project costs. Decisions to reduce requested funding amounts or eliminate requested items deemed inappropriate under the scope of the FY 2018 PSGP will take into consideration the ability of the revised project to address the intended PSGP priorities and whether it will achieve the intended risk mitigation goal. Historically, PSGP has placed a high priority on providing full project funding rather than partial funding.</t>
  </si>
  <si>
    <t>{"flag":"yes","list":[{"start":"2018-05-21","end":"2018-06-22","description":"All applications must be received by the established deadline. The Non-Disaster (ND) Grants System has a date stamp that indicates when an application is submitted. Applicants will receive an electronic message confirming receipt of the full application. In general, DHS/FEMA will not review applications that are received after the deadline or consider them for funding. DHS/FEMA may extend the application deadline on request for an applicant who can demonstrate that good cause exists to justify extending the deadline. Good cause for an extension may include ongoing technical problems outside of the applicant’s control that prevent submission of the application by the deadline, or other exigent or emergency circumstances. Applicants experiencing technical issues must notify the respective FEMA Headquarters (HQ) Program Analyst prior to the application deadline. Applicants should contact the Centralized Scheduling and Information Desk (CSID) for FEMA HQ Program Analyst contact information. \nCSID can be reached by phone at (800) 368-6498 or by e-mail at askcsid@fema.gov, Monday through Friday, 9:00 a.m. – 5:00 p.m. ET."}]}</t>
  </si>
  <si>
    <t>{"types":{"moe":false,"formula":false,"matching":true},"formula":{"title":"","chapter":"","part":"","subPart":"","publicLaw":"","description":""},"matching":{"requirementFlag":"voluntary","percent":"0","description":"The FY 2018 PSGP has a cost share requirement. The non-Federal entity contribution can be cash or third-party in-kind, with the exception of construction activities, which must be a cash-match (hard). All applicants will be required to commit to the cost share requirement at the time of application. \nAll public sector and non-governmental, nonprofit PSGP award recipients—meaning recipients other than private, for-profit entities—must provide a non-Federal entity contribution supporting 25 percent (25%) of the total of all project costs. The non-Federal entity contribution should be specifically identified for each proposed project. The non-Federal contribution, whether cash or third-party in-kind, has the same eligibility requirements as the Federal share (e.g. operational costs for routine patrol are ineligible; operational costs for overtime to conduct an approved exercise may be eligible as part of the investment justification) and must be justified as part of the project within the investment justification. \nFor example, if the Federal award for a public sector recipient requires a 25 percent (25%) cost share and the total project cost is $100,000, then: \n• Federal share is 75 percent of $100,000 = $75,000 • Recipient cost share is 25 percent of $100,000 = $25,000 \nPrivate, for-profit PSGP award recipients must provide a non-Federal entity contribution supporting 50 percent (50%) of the total of all project costs. The non-Federal entity contribution should be specifically identified for each proposed project. The non-Federal contribution, whether cash or third party in-kind, has the same eligibility requirements as the Federal share (e.g. operational costs for routine patrol are ineligible, and operational costs for overtime to conduct an approved exercise may be eligible as part of the investment justification) and must be justified as part of the project within the investment justification. \nFor example, if the Federal award for a public sector recipient requires a 50 percent (50%) cost share and the total project cost is $100,000, then: \n• Federal share is 50 percent of $100,000 = $50,000 • Recipient cost share is 50 percent of $100,000 = $50,000 \nExceptions to the cost match requirement may apply. Please see Appendix A – FY 2018 PSGP Funding Guidelines for details. For example, the cost share requirements for projects that have a port-wide benefit need only to be funded at the public sector matching fund level of 25 percent. These projects must be certified by the COTP as having a port-wide benefit."},"moe":{"description":""}}</t>
  </si>
  <si>
    <t>{"awarded":"other","description":"The period of performance is 36 months. For more information, refer to the FY 2018 PSGP Notice of Funding Opportunity (NOFO). Awards are subject to the Cash Management Improvement Act for payment and/or reimbursement of expenditures. Method of awarding/releasing assistance: Grantees must accept their grant awards no later than 90 days from the award date. The grantee shall notify the awarding agency of its intent to accept and proceed with work under the award, or provide a written notice of intent to decline. Funds will remain on hold until the grantee accepts the award through official correspondence (e.g., written, electronic signature, signed letter or fax to GPD) and all other conditions of award have been satisfied, or the award is otherwise rescinded. Failure to accept the grant award within the 90 day timeframe may result in a loss of funds.","awardedDescription":"Grantees must accept their grant awards no later than 90 days from the award date. The grantee shall notify the awarding agency of its intent to accept and proceed with work under the award, or provide a written notice of intent to decline. Funds will remain on hold until the grantee accepts the award through official correspondence (e.g., written, electronic signature, signed letter or fax to GPD) and all other conditions of award have been satisfied, or the award is otherwise rescinded. Failure to accept the grant award within the 90 day timeframe may result in a loss of funds."}</t>
  </si>
  <si>
    <t>[{"code":"program","isSelected":true,"description":"Recipients are required to submit various financial and programmatic reports as a condition of award acceptance. Future awards and funds drawdown may be withheld if these reports are delinquent."},{"code":"cash","isSelected":true,"description":"Recipients must report obligations and expenditures on a quarterly basis through the FFR (SF-425) to FEMA. Recipients must file the FFR electronically using the Payment and Reporting System (PARS). A FFR must be submitted quarterly throughout the period of performance, including partial calendar quarters, as well as for periods where no grant award activity occurs. The final FFR is due 90 days after the end of the performance period. Future awards and fund drawdowns may be withheld if these reports are delinquent, demonstrate lack of progress, or are insufficient in detail. \nThe Federal Financial Reporting Form (FFR) is available online at: https://www.grants.gov/web/grants/forms/post-award-reporting-forms.html#sortby=1, SF-425"},{"code":"progress","isSelected":true,"description":"Recipients are responsible for providing updated performance reports on a biannual basis as an attachment in ND Grants. \nThe PPR should include the following: • Status Summary: \n\tProvide a brief narrative of the overall project status; \n\tIdentify accomplishments and milestones achieved as they relate to the approved project; and \n\tDescribe any potential issues that may affect project completion. \n\n• Best Practices / Lessons Learned Summary, which describes any best practices or lessons learned identified to date through the program. The purpose of this information is to develop and enhance guidance materials, tools, templates, and lessons learned and best practices summaries. \n• Issues List, which identifies any program-related challenges that may require assistance or impact successful and on time completion of the funded project."},{"code":"expenditure","isSelected":true,"description":"Federal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 downs may be withheld if these reports are delinquent. The final FFR is due 90 days after the end date of the performance period. FFRs must be filed electronically through PARS. \r\nGrant Close-Out Process. Within 90 days after the end of the period of performance, or after a Grant Adjustment Notice (GAN) has been issued to close out a grant, whichever comes first, grantees must submit a final FFR and final progress report detailing all accomplishments throughout the period of performance. After these reports have been reviewed and approved by FEMA, a close-out notice will be completed to close out the grant. The notice will indicate the period of performance as closed, list any remaining funds that will be deobligated, and address the requirement of maintaining the grant records for three years from the date of the final FFR. The grantee is responsible for returning any funds that have been drawn down but remain as unliquidated on grantee financial records."},{"code":"performanceMonitoring","isSelected":true,"description":"Grant recipients will be monitored on an annual and as needed basis by recipients will be monitored on an annual and as needed basis by FEMA staff, both programmatically and financially, to ensure that the project goals, objectives, performance requirements, timelines, milestone completion, budgets, and other related program criteria are being met.\r\n\r\nMonitoring may be accomplished through either a desk-based review or on-site monitoring visits, or both.  Monitoring will involve the review and analysis of the financial, programmatic, performance, compliance and administrative processes, policies, activities, and other attributes of each Federal assistance award and will identify areas where technical assistance, corrective actions and other support may be needed."}]</t>
  </si>
  <si>
    <t>70-0560-0-1-402;</t>
  </si>
  <si>
    <t xml:space="preserve">(Project Grants) FY 17$100,000,000.00; FY 18 est $100,000,000.00; FY 19 est $100,000,000.00; FY 16$100,000,000.00; - </t>
  </si>
  <si>
    <t>{"list":[{"fiscalYear":2016,"description":"The PSGP provided $100,000,000 for transportation infrastructure security activities to implement Area Maritime Transportation Security Plans (AMSPs) and facility security plans among port authorities, facility operators, and state and local government agencies required to provide port security services. The purpose of the FY 2016 PSGP is to competitively award grant funding to support increased port-wide risk management; enhance domain awareness; conduct training and exercises; expand of port recovery and resiliency capabilities; further capabilities to prevent, detect, respond to, and recover from attacks involving improvised explosive devices (IEDs) and other non-conventional weapons. These activities will assist ports in the implementation of the NPS by supporting the building, sustainment, and delivery of core capabilities essential to achieving the Goal of a secure and resilient Nation. The PSGP provided $100,000,000 for transportation infrastructure security activities to implement Area Maritime Transportation Security Plans (AMSPs) and facility security plans among port authorities, facility operators, and state and local government agencies required to provide port security services. The purpose of the FY 2016 PSGP is to competitively award grant funding to support increased port-wide risk management; enhance domain awareness; conduct training and exercises; expand of port recovery and resiliency capabilities; further capabilities to prevent, detect, respond to, and recover from attacks involving improvised explosive devices (IEDs) and other non-conventional weapons. These activities will assist ports in the implementation of the NPS by supporting the building, sustainment, and delivery of core capabilities essential to achieving the Goal of a secure and resilient Nation. "},{"fiscalYear":2018,"description":"18It is expected that funds will be appropriated and allocated to the PSGP program to support increased port-wide risk management; enhance domain awareness; conduct training and exercises; expand of port recovery and resiliency capabilities; further capabilities to prevent, detect, respond to, and recover from attacks involving improvised explosive devices (IEDs) and other non-conventional weapons. These activities will assist ports in the implementation of the NPS by supporting the building, sustainment, and delivery of core capabilities essential to achieving the Goal of a secure and resilient Nation."},{"fiscalYear":2019,"description":"It is expected that funds will be appropriated and allocated to this program."}],"isApplicable":true}</t>
  </si>
  <si>
    <t>The FY 2018 Port Security Grant Program Notice of Funding Opportunity.</t>
  </si>
  <si>
    <t xml:space="preserve">97.075 Rail and Transit Security Grant Program; </t>
  </si>
  <si>
    <t>Prior to making a Federal award, the Federal awarding agency is required by 31 U.S.C. § 3321 note, 41 U.S.C. § 2313, and 2 C.F.R. § 200.205 to review information available through any OMB-designated repositories of government-wide eligibility qualification or financial integrity information. Therefore application evaluation criteria may include the following risk based considerations of the applicant: (1) financial stability; (2) quality of management systems and ability to meet management standards; (3) performance history managing Federal awards; (4) reports and findings from audits; and (5) ability to effectively implement statutory, regulatory, or other requirements. 
The PSGP uses a risk-based methodology for making funding decisions whereby each Port Area’s relative threat, vulnerability, and consequences from acts of terrorism are considered. This approach helps ensure that program funding is directed toward those port areas that present the highest risks in support of the Goal of a secure and resilient Nation. 
PSGP will only fund those eligible projects that close or mitigate maritime security risk vulnerabilities gaps as identified in the applicable AMSP, FSP, VSP, and/or Alternative Security Programs. Projects that enhance business continuity and resumption of trade within the Port Area will also be considered for funding. 
FY 2018 PSGP applications will be evaluated through a three-part review and selection process. There are five core PSGP criteria applied throughout the process: 
1. Projects that support development and sustainment of the core capabilities in the Goal and align to PSGP-specific priorities identified in Appendix A – FY2018 PSGP Funding Guidelines. 
• PSGP Priorities are ranked and weighted based on alignment with Core Capabilities 
(CC) across the five mission areas of the Goal. Each IJ will be given a score based on how well it addresses each of the PSGP Priorities. The following scale point shall be used: 
0=None; 1=Minimal; 3=Moderate; 9=Significant/Gap Filled 
2. Projects that address priorities outlined in the applicable AMSP, FSP, and Vessel Security Plan (VSP), as mandated under the MTSA or the Port-Wide Risk Mitigation Plans (PRMP). 
• AMSP Priorities are the top three Transportation Security Incidents (TSI) (46 USC Sec 70101(6) ranked and correspondingly weighted. Each IJ will be given a score (using the same scale as the National Priorities module) based on how well it addresses one or more TSI within the context of the five mission areas of the Goal: Prevention, Protection, Mitigation, Response, and Recovery. The following scale shall be used: 0=None; 1=Minimal; 3=Moderate; 9-Significant/Gap Filled 
3. Projects that address additional maritime security priorities based on the COTP’s expertise and experience within the specific Port Area. 
• The final COTP rankings will normally mirror the composite score ranking; however, there may be unique circumstances where the COTP may override the composite rankings by ranking a project higher or lower on the composite ranking. 
4. Projects that are eligible and feasible (based on the available period of performance). In addition, a recipient’s past performance demonstrating competent stewardship of Federal funds may influence funding decisions. 
• Investment justifications should justify the scope, breadth, and cost of a project, as well as a timeline for completing the project as required within this NOFO. Projects failing to demonstrate these minimum funding considerations may result in being denied funding. The following scale shall be used: 0=No Funding Recommended; 1=Funding Recommended 
6.	5. Projects submitted by a public sector applicant, or projects otherwise certified by the COTP as having a port-wide benefit (See Appendix A for further information), will have their final score increased by a multiplier of 10 percent.</t>
  </si>
  <si>
    <t>https://beta.sam.gov/fal/ba98c6556ac94046a328dbf4b8cc8a10/view</t>
  </si>
  <si>
    <t>Intercity Bus Security Grants</t>
  </si>
  <si>
    <t>Intercity Bus Security</t>
  </si>
  <si>
    <t>{"list":[{"act":{"description":"Department of Homeland Security Appropriations Act, 2017 "},"publicLaw":{"congressCode":"110","number":"53"},"USC":{"title":"6","section":"1182"},"authorizationTypes":{"USC":true,"act":true,"publicLaw":true},"usc":{"title":"6","section":"1182"}},{"act":{"description":"1531 of the Implementing Recommendations of the 9/11 Commission Act of 2007 "},"publicLaw":{"congressCode":"110","number":"53"},"USC":{"title":"6","section":"1531"},"authorizationTypes":{"USC":true,"act":true,"publicLaw":true},"usc":{"title":"6","section":"1531"}}]}</t>
  </si>
  <si>
    <t>The FY 2018 Intercity Bus Security Grant Program (IBSGP) is set against the backdrop of a year in which the United States faced numerous and unprecedented homeland security challenges. These included the three major hurricanes that devastated parts of Texas, Florida, and much of Puerto Rico and the U.S. Virgin Islands, as well as massive wildfires across the State of California. In addition to these natural disasters, the Nation also responded to multiple incidents as part of the evolving threat landscape, including witnessing the first known terrorist attack executed against mass transportation on our soil; cyberattacks against critical port infrastructure; and mass casualty events involving both vehicles and active shooters.
The National Preparedness Goal (the Goal) defines what it means to be prepared for such diverse and complicated events. The National Preparedness System is the instrument the Nation employs to build, sustain, and deliver the core capabilities needed to achieve the goal of a more secure and resilient Nation. The development and sustainment of these core capabilities is not exclusive to any single level of government or organization, but rather requires the combined effort of the whole community. To that end, the FY 2018 IBSGP represents one part of a comprehensive set of measures authorized by Congress and implemented by the Administration. Among the five basic homeland security missions noted in the DHS Quadrennial Homeland Security Review, the IBSGP supports the goal to Strengthen National Preparedness and Resilience.</t>
  </si>
  <si>
    <t>This program is limited to applicants meeting one or both of the following criteria: (1) own/operate a fixed-route intercity bus service using over-the-road buses and providing services to a defined Urban Area Security Initiative (UASI) jurisdiction; or (2) own/operate a charter bus service using over-the-road buses providing a minimum of 50 trips annually to a defined UASI jurisdiction.</t>
  </si>
  <si>
    <t>{"description":"This program is limited to applicants meeting one or both of the following criteria: (1) own/operate a fixed-route intercity bus service using over-the-road buses and providing services to a defined Urban Area Security Initiative (UASI) jurisdiction; or (2) own/operate a charter bus service using over-the-road buses providing a minimum of 50 trips annually to a defined UASI jurisdiction.","isApplicable":true}</t>
  </si>
  <si>
    <t>{"description":"Application deadline and other information are contained in the IBSGP Notice of Funding Opportunity (NOFO)."}</t>
  </si>
  <si>
    <t>{"awarded":"other","description":"Refer to program guidance. Awards are subject to the Cash Management Improvement Act for payment and/or reimbursement of expenditures.","awardedDescription":"Payment based on Project need."}</t>
  </si>
  <si>
    <t>[{"code":"program","isSelected":true,"description":"Categorical Assistance Progress Reports (CAPR) are required semi-annually and are due within 30 days after the end of the reporting period (July 30 with a reporting period of January 1 through June 30, and January 30 with a reporting period of July 1 through December 31) for the life of the award. Grantees are also required to submit quarterly Financial Status Reports (FSR). The FSR are due 30 days after the end of each calendar quarter on January 30, April 30, July 30, and October 30. Final CAPR and FSR reports are due 90 days after the expiration or termination of grant award, whichever occurs first."},{"code":"cash","isSelected":true,"description":"Refer to program guidance."},{"code":"progress","isSelected":true,"description":"Refer to program guidance."},{"code":"expenditure","isSelected":true,"description":"Refer to program guidance."},{"code":"performanceMonitoring","isSelected":true,"description":"Refer to program guidance."}]</t>
  </si>
  <si>
    <t>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t>
  </si>
  <si>
    <t xml:space="preserve">(Project Grants) FY 17$2,000,000.00; FY 18 est $2,000,000.00; FY 19 est $2,000,000.00; FY 16$3,000,000.00; - </t>
  </si>
  <si>
    <t>{"list":[{"fiscalYear":2016,"description":"There are currently no proposed changes to program or outcome. Fiscal Year 2016: There are currently no proposed changes to program or outcome."},{"fiscalYear":2017,"description":"It is expected that IBSGP funds will be awarded to support efforts that build and sustain core capabilities, strengthen the Nation’s critical infrastructure hardening and other physical security enhancements to support transit operators serving the Nation’s highest-risk metropolitan areas.  "},{"fiscalYear":2018,"description":"It is expected that funds will be appropriated and allocated to this program."}],"isApplicable":true}</t>
  </si>
  <si>
    <t>For information on requirements and guidance please refer to the current FY Intercity Bus Security Grants Program Guide and Application Kit.</t>
  </si>
  <si>
    <t>Grant Programs Directorate, FEMA400 C Street, SW, 3rd floor north, Control Desk , Washington, DC 20472-3635 Email:&lt; a href='mailto:askcsid@dhs.gov'&gt;askcsid@dhs.gov&lt;/a&gt;Phone: (1-800) 368-6498;</t>
  </si>
  <si>
    <t xml:space="preserve">97.056 Port Security Grant Program ; 97.075 Rail and Transit Security Grant Program; </t>
  </si>
  <si>
    <t>https://beta.sam.gov/fal/9165ba08f7f34019a657ea0a670632db/view</t>
  </si>
  <si>
    <t>Centers for Homeland Security</t>
  </si>
  <si>
    <t>(COE)</t>
  </si>
  <si>
    <t>SCIENCE AND TECHNOLOGY, HOMELAND SECURITY, DEPARTMENT OF</t>
  </si>
  <si>
    <t>{"list":[{"act":{"description":"Homeland Security Act of 2002"},"publicLaw":{"congressCode":"107","number":"296"},"USC":{"title":"6","section":"188(b)"},"authorizationTypes":{"USC":true,"act":true,"publicLaw":true},"usc":{"title":"6","section":"188(b)"}}]}</t>
  </si>
  <si>
    <t>The Office of University Programs (OUP) funds and manages critical homeland security-related research and education at U.S. colleges and universities through its Centers of Excellence Program (COE). The DHS COEs are university consortia that work closely with DHS Components and their partners to conduct research, develop and transition mission-relevant science and technology, educate the next generation of homeland security technical experts, and train the current workforce in the latest scientific applications. COE research teams address a range of technical and scientific challenges identified by DHS Components.  In addition to the core COE research program, OUP supports workforce development programs that build and train current homeland security professionals and educate the next generation of science and engineering students. The primary customers for OUP are S&amp;T Directorate’s divisions, DHS Components, and Federal, State, and local government agencies. All Centers of Excellence work closely with academia, industry, DHS components and first-responders to develop customer-driven research solutions to ‘on the ground’ challenges as well as provide essential training to the next generation of homeland security experts. The research portfolio is a mix of basic and applied research addressing both short and long-term needs. The COE extended network is also available for rapid response efforts.</t>
  </si>
  <si>
    <t>Eligible applicants are accredited U.S. institutions of higher education.</t>
  </si>
  <si>
    <t>Public and private colleges and universities.</t>
  </si>
  <si>
    <t xml:space="preserve">Applications or plans are reviewed by DHS program and administrative staff for eligibility and responsiveness. Applications will undergo merit review by a panel of subject matter experts which may include federal and non-federal reviewers. Any issues or concerns noted in the application will be negotiated with the successful applicant prior to the award being issued. </t>
  </si>
  <si>
    <t>Refer to announcement or program guidance document.</t>
  </si>
  <si>
    <t>Renewals of grant awards are based on performance, program plan, and availability of funds.</t>
  </si>
  <si>
    <t>{"awarded":"other","description":"Refer to program guidance. Awards are subject to the Cash Management Improvement Act for payment and/or reimbursement of expenditures. ","awardedDescription":"Refer to announcement/program guidance or the award document.  "}</t>
  </si>
  <si>
    <t>[{"code":"program","isSelected":true,"description":"Refer to program guidance."},{"code":"cash","isSelected":true,"description":"Required to submit a Cash Transaction Report (SF 272) to the Department of Health and Human Services Division of Payment Management with a copy of the SF 272 to the DHS Grants Officer."},{"code":"progress","isSelected":true,"description":"Refer to program guidance."},{"code":"expenditure","isSelected":true,"description":"Refer to program guidance."},{"code":"performanceMonitoring","isSelected":true,"description":"Refer to program guidance."}]</t>
  </si>
  <si>
    <t>70-0800-0-1-999;</t>
  </si>
  <si>
    <t xml:space="preserve">(Salaries and Expenses) FY 17$33,133,563.00; FY 18 est $24,972,999.00; FY 19 est $14,250,000.00; FY 16$33,592,811.00; - </t>
  </si>
  <si>
    <t>{"list":[{"fiscalYear":2016,"description":"Continuation application for 8 COEs (Two centers funded at less than $1M per institution were not included on continuation application).\r\nCompetition of 2 COEs\r\n Continuation application for 10 COEs (Two centers funded at less than $1M per institution were not included on continuation application).\r\nCompetition of 2 COEs\r\n"},{"fiscalYear":2017,"description":"Continuation Application of 6 COEs\nOUP awarded two new COEs in FY17."},{"fiscalYear":2018,"description":"Continuation Application for 6 COEs.\nOUP to award one new COE in FY18."},{"fiscalYear":2019,"description":"FY19 (estimated): Continuation Applications of 5 COEs."}],"isApplicable":true}</t>
  </si>
  <si>
    <t>Department of Homeland Security, University Programs, S&amp;T245 Murray Lane, Building 410, Mail Stop 0205, Washington, DC 20523 Email:&lt; a href='mailto:universityprograms@hq.dhs.gov'&gt;universityprograms@hq.dhs.gov&lt;/a&gt;Phone: (202) 254-8680;Matthew Coats245 Murray Lane; Building 410, Mailstop 0205, Washington, DC 20523 Email:&lt; a href='mailto:Matthew.coats@hq.dhs.gov'&gt;Matthew.coats@hq.dhs.gov&lt;/a&gt;Phone: 202-254-6018;</t>
  </si>
  <si>
    <t>http://www.hsuniversityprograms.org</t>
  </si>
  <si>
    <t>https://beta.sam.gov/fal/275a341bf2f14a1392aa9333b58a69c9/view</t>
  </si>
  <si>
    <t>Scientific Leadership Awards</t>
  </si>
  <si>
    <t xml:space="preserve">The objectives of this program are: (1) increase the intellectual capacity, skills and talents, especially those of U.S. citizens in areas of relevance to homeland security; (2) to attract undergraduate and graduate students to obtain advanced degrees in disciplines of importance to homeland security; (3) provide advanced professional and research development opportunities for fellows, scholars and faculty in targeted areas; and (4) to increase the diversity of and highly talented cadre of new and emerging science and technology expertise working in areas of importance and need to homeland security. </t>
  </si>
  <si>
    <t xml:space="preserve">US accredited MSIs are eligible to apply.  Student recipients  must be U.S. citizens studying in one of the following areas including: computer science, engineering, life sciences, math, physical sciences, psychology, social sciences. ,Students must have career and employment goals aligned with the mission and objectives of the U.S. Department of Homeland Security. </t>
  </si>
  <si>
    <t xml:space="preserve">Undergraduate Student, Graduate Student, and Minority Serving Institution Faculty. </t>
  </si>
  <si>
    <t>Applications are reviewed by subject matter experts (SMEs).  Awards are made based on agency priorities and available funding.</t>
  </si>
  <si>
    <t>{"awarded":"other","description":"Refer to program guidance.","awardedDescription":"Payment based on Project need."}</t>
  </si>
  <si>
    <t>[{"code":"program","isSelected":true,"description":"Refer to program guidance."},{"code":"cash","isSelected":true,"description":"Refer to program guidance."},{"code":"progress","isSelected":true,"description":"Yearly progress reports and a final report are required. "},{"code":"expenditure","isSelected":true,"description":"Refer to program guidance."},{"code":"performanceMonitoring","isSelected":false,"description":""}]</t>
  </si>
  <si>
    <t xml:space="preserve">(Project Grants) FY 17$3,396,347.00; FY 18 est $3,500,000.00; FY 19 est $3,396,347.00; FY 16$3,400,000.00; - </t>
  </si>
  <si>
    <t>{"list":[{"fiscalYear":2016,"description":"Four to six universities will receive awards. Four to six universities will receive awards. Currently in the process of finalizing awards."},{"fiscalYear":2017,"description":"Five universities received new awards."},{"fiscalYear":2018,"description":"Five universities will receive continuation awards."},{"fiscalYear":2019,"description":"Four to six universities will receive new awards."}],"isApplicable":true}</t>
  </si>
  <si>
    <t>David Canty245 Murray Lane, Building 410, Mail Stop 0217, Washington, DC 20523 Email:&lt; a href='mailto:universityprograms@dhs.gov'&gt;universityprograms@dhs.gov&lt;/a&gt;Phone: (202) 254-5695;</t>
  </si>
  <si>
    <t xml:space="preserve">97.104 Homeland Security-related Science, Technology, Engineering and Mathematics (HS STEM) Career Development Program; </t>
  </si>
  <si>
    <t>https://beta.sam.gov/fal/c4f62a1b764145d3be5f5cd71683813f/view</t>
  </si>
  <si>
    <t>(HSGP)</t>
  </si>
  <si>
    <t>{"list":[{"act":{"description":"Department of Homeland Security Appropriations Act of 2017"},"publicLaw":{"congressCode":"114","number":"4"},"authorizationTypes":{"act":true,"publicLaw":true}},{"act":{"description":"Homeland Security Act of 2002 "},"publicLaw":{"congressCode":"107","number":"296"},"authorizationTypes":{"act":true,"publicLaw":true}}]}</t>
  </si>
  <si>
    <t>The FY 2018 Homeland Security Grant Program (HSGP) is set against the backdrop of a year in which the United States faced numerous and unprecedented homeland security challenges.  These included the three major hurricanes that devastated parts of Texas, Florida, and much of Puerto Rico and the U.S. Virgin Islands, as well as massive wildfires across the State of California.  In addition to these natural disasters, the Nation also responded to multiple incidents as part of the evolving threat landscape, including witnessing the first known terrorist attack against mass transportation on our soil; cyberattacks against critical port infrastructure; and mass casualty events involving both vehicles and active shooters. 
The National Preparedness Goal (the Goal) defines what it means to be prepared for such diverse and complicated events.  The National Preparedness System is the instrument the Nation employs to build, sustain, and deliver the core capabilities needed to achieve the goal of a more secure and resilient Nation.  The development and sustainment of these core capabilities is not exclusive to any single level of government or organization, but rather requires the combined effort of the whole community.  To that end, the FY 2018 HSGP represents one part of a comprehensive set of measures authorized by Congress and implemented by the Administration.  Among the five basic homeland security missions noted in the DHS Quadrennial Homeland Security Review, HSGP supports the goal to Strengthen National Preparedness and Resilience.
The recently released 2018-2022 FEMA Strategic Plan creates a shared vision for the field of emergency management and sets an ambitious, yet achievable, path forward to unify and further professionalize emergency management across the country.  The Homeland Security Grant Program supports the goal of Readying the Nation for Catastrophic Disasters.  We invite all of our stakeholders and partners to also adopt these priorities and join us in building a stronger Agency and a more prepared and resilient Nation.
Within this broader construct, the objective of the FY2018 HSGP is to provide funds to eligible entities to support state, local, tribal, and territorial efforts to prevent terrorism and other catastrophic events and to prepare the Nation for the threats and hazards that pose the greatest risk to the security of the United States.
State Homeland Security Program (SHSP): The SHSP supports state, tribal, territorial, and local preparedness activities that address high priority preparedness gaps across all core capabilities that support terrorism preparedness.
Urban Area Security Initiative (UASI): The UASI program assists high-threat, high-density Urban Areas in efforts to build, sustain, and deliver the capabilities necessary to prevent, protect against, mitigate, respond to, and recover from acts of terrorism.
Operation Stonegarden (OPSG): The OPSG Program supports enhanced cooperation and coordination among Customs and Border Protection (CBP), United States Border Patrol (USBP), and Federal, state, local, tribal, and territorial law enforcement agencies.  The OPSG Program provides funding to support joint efforts to secure the United States’ borders along routes of ingress from international borders to include travel corridors in states bordering Mexico and Canada, as well as states and territories with international water borders.</t>
  </si>
  <si>
    <t>All 56 states and territories, which includes any state of the United States, the District of Columbia, the Commonwealth of Puerto Rico, the U.S. Virgin Islands, Guam, American Samoa, and the Commonwealth of the Northern Mariana Islands, are eligible to apply for SHSP funds.  The State Administrative Agency (SAA) is the only entity eligible to submit HSGP applications to DHS/FEMA, including those applications submitted on behalf of UASI and OPSG applicants.  Tribal governments may not apply directly for HSGP funding; however, funding may be available to tribes under the SHSP and OPSG through the SAA.
Eligible high-risk Urban Areas for the FY 2018 UASI program have been determined through an analysis of relative risk of terrorism faced by the 100 most populous Metropolitan Statistical Areas (MSAs) in the United States.  Sub-awards will be made by the SAA to the designated Urban Areas.
Eligible subrecipients under the FY 2018 OPSG Program are local units of government at the county level or equivalent level of government and Federally-recognized tribal governments in states bordering Canada or Mexico and states and territories with international water borders.  All applicants must have active ongoing USBP operations coordinated through a CBP sector office to be eligible for OPSG funding.
Under the FY 2018 OPSG Program, subrecipients eligible to apply for and receive a subaward directly from the SAA are divided into three Tiers.  Tier 1 entities are local units of government at the county level or equivalent and Federally-recognized tribal governments that are on a physical border in states bordering Canada, states bordering Mexico, and states and territories with international water borders.  Tier 2 eligible subrecipients are those not located on the physical border or international water but are contiguous to a Tier 1 county.  Tier 3 eligible subrecipients are those not located on the physical border or international water but are contiguous to a Tier 2 eligible subrecipient.  Tier 2 and Tier 3 eligible subrecipients may be eligible to receive funding based on border security risk as determined by the USBP, as described in Section E of the 2018 NOFO.</t>
  </si>
  <si>
    <t>U.S. Territories, State, Local 
THSGP: In order to be eligible to receive THSGP funding, recipients must be directly eligible Tribes.  Directly eligible Tribes are Federally recognized Tribes that meet the criteria set forth in Section 2001 of the Homeland Security Act of 2002, as amended (6 U.S.C. § 601).  Federally recognized Tribes are those Tribes appearing on the list published by the Secretary of the Interior pursuant to the Federally Recognized Indian Tribe List Act of 1994 (Pub. L. No. 103-454) (25 U.S.C. § 479a-1).
Per 6 U.S.C. § 601(4), a “directly eligible Tribe” is any Federally recognized Indian Tribe that meets the following criteria: 
(A)	Any Indian Tribe - 
(i)	that is located in the continental United States;
(ii)	that operates a law enforcement or emergency response agency with the capacity to respond to calls for law enforcement or emergency services; 
(iii) 
a.	that is located on or near (50 miles) an international border or a coastline bordering an ocean (including the Gulf of Mexico) or international waters;
b.	that is located within 10 miles of a system or asset included on the prioritized critical infrastructure list established under section 210E(a)(2) [of the Homeland Security Act of 2002, as amended] or has such a system or asset within its territory;
c.	that is located within or contiguous to one of the 50 most populous metropolitan statistical areas in the United States; or
d.	the jurisdiction of which includes not less than 1,000 square miles of Indian country, as that term is defined in section 1151 of title 18, United States Code; and
(iv)	that certifies to the Secretary [of Homeland Security] that a State has not provided funds under section 2003 [UASI] or 2004 [SHSP] of [the Homeland Security Act of 2002, as amended] to the Indian Tribe or consortium of Indian Tribes for the purpose for which direct funding is sought; and
(B)	A consortium of Indian Tribes, if each Tribe satisfies the requirements of subparagraph (A).
In summary, directly eligible Tribes must meet the requirements set forth in (A)(i), (A)(ii), and (A)(iv).  Tribes must also meet one of the requirements set forth in (A)(iii): either (A)(iii)(a), (A)(iii)(b), (A)(iii)(c), or (A)(iii)(d).  Finally, under subparagraph (B), a consortium may also be eligible to be a recipient if each Indian Tribe in the consortium meets the criteria for a directly eligible Tribe under subparagraph (A).
In FY 2018, applicants must self-certify as to whether they meet the eligibility requirements.  Self-certification will be provided on the THSGP Eligibility Certification Form as part of the application Investment Justification (IJ).  Additionally, DHS/FEMA will verify grant recipient eligibility against this criteria.  Any questions regarding an applicant’s proximity to a Critical Infrastructure (CI) site, as described in the eligibility criteria, may be directed to the State Administrative Agency (SAA) for the state with which the Tribal Nation shares a border.  Length and Time Phasing of Assistance
The Period of Performance is 36 months. For more information, refer to the FY 2018 HSGP and THSGP  Notice of Funding Opportunity. The period of performance outlined above support the effort to expedite the outlay of grant funding and provide economic stimulus. Agencies should request waivers sparingly, and they will be granted only due to compelling legal, policy, or operational challenges. Method of awarding/releasing assistance: Based on project need.</t>
  </si>
  <si>
    <t>{"description":"As part of the FY 2018 HSGP application process for SHSP and UASI funds, applicants must develop formal investment justifications (IJs) that address the proposed investments.  Each IJ must demonstrate how proposed investments:\n•\tSupport terrorism preparedness;\n•\tSupport closing capability gaps or sustaining capabilities identified in the 2017 THIRA/SPR process and national priorities as outlined in the National Preparedness Report; and\n•\tEngage and/or impact the whole community, including children, older adults, pregnant women, and individuals with limited English proficiency, individuals with disabilities and others with access and functional needs, and ensure the protection of civil rights in the building, sustainment, and delivery of core capabilities.\n\nEach IJ must explain how the proposed investments will support the applicant’s efforts to:\n•\tPrevent a threatened or an actual act of terrorism;\n•\tPrepare for all hazards and threats, while explaining the nexus to terrorism preparedness;\n•\tProtect citizens, residents, visitors, and assets against the greatest threats and hazards, relating to acts of terrorism; and/or\n•\tRespond quickly to save lives, protect property and the environment, and meet basic human needs in the aftermath of an act of terrorism or other catastrophic incidents.\n•\t\n•\tApplicants must propose at least one, and may include up to 10 investments.  Within each investment in their IJ, applicants must propose at least one project to describe the activities they plan to implement with HSGP funds.  There is no limit to the number of projects that may be submitted.  Any projects funded with HSGP funds that are not included in the application must subsequently be included in the first Biannual Strategy Implementation Report (BSIR).  Of the proposed HSGP-funded investments, one (1) single investment must be in support of a designated fusion center.  Recipients must coordinate with the fusion center when developing a fusion center investment prior to submission.  Of the proposed HSGP-funded investments, at least one (1) investment must be in support of the state or territory’s cybersecurity efforts.  Recipients must limit the use of HSGP funds for projects that support the security and functioning of critical infrastructure and core capabilities as they relate to terrorism preparedness and may simultaneously support enhanced preparedness for other hazards unrelated to acts of terrorism.  All emergency communications investments must describe how such activities align with their Statewide Communication Interoperable Plan (SCIP).  Recipients must coordinate with their Statewide Interoperability Coordinator (SWIC) and/or Statewide Interoperability Governance Body (SIGB) when developing an emergency communications investment prior to submission to ensure the project supports the statewide strategy to improve emergency communications and is compatible and interoperable with surrounding systems.  Projects should describe how the proposed investment supports closing capability gaps or sustaining capabilities identified in the THIRA/SPR process.\n\nAs part of the FY 2018 OPSG application process, each eligible local unit of government at the county or Federally-recognized tribal government level must develop a strategic plan called a Concept of Operations (CONOP)/Application, which is a formal proposal of action to address a specific situation and forms the basis for Operations Orders, in coordination with state and Federal law enforcement agencies, to include, but not limited to CBP/USBP.  CONOPs that are developed at the county level should be inclusive of city, county, tribal, and other local law enforcement agencies that are eligible to participate in OPSG operational activities, and the CONOP/Application should describe participating agencies in the Executive Summary.  CONOP/Application details should include the names of the agencies, points of contact, and individual funding requests.  All CONOPs/Applications must be developed in collaboration with the local USBP sector office, the SAA and the local unit of government.  Requests for funding in CONOPs/Applications must be based on risks and the operational enforcement support requirements of its corresponding USBP Sector.  Sector offices will forward the CONOPs to USBP Headquarters for vetting and coordination.  Applicants will forward corresponding OPSG Applications to the SAA for submission to FEMA.  USBP Headquarters will reconcile all submitted CONOPs with the OPSG Applications.","isApplicable":true}</t>
  </si>
  <si>
    <t>{"description":"2 CFR 200, Uniform Administrative Requirements, Cost Principles, and Audit Requirements for Federal Awards applies to this program. \nAll applications must be received by the established deadline. The Non-Disaster (ND) Grants System has a date stamp that indicates when an application is submitted. Applicants will receive an electronic message confirming receipt of the full application. In general, DHS/FEMA will not review applications that are not received by the deadline or consider them for funding. DHS/FEMA may, however, extend the application deadline on request for any applicant who can demonstrate that good cause exists to justify extending the deadline. Good cause for an extension may include technical problems outside of the applicant’s control that prevent submission of the application by the deadline, or other exigent or emergency circumstances. If you experience technical issues, you must notify the respective Headquarters Program Analyst as soon as possible. Application forms and instructions are available at Grants.gov. Application forms and instructions are available on Grants.gov (hard copies of the NOFO and associated application materials are not available).  To access the application package, select “Applicants” then “Apply for Grants” followed by “Get Application Package.”  Enter the Funding Opportunity Number located on the first page of this NOFO.  Select “Apply” and then “Create Workspace.”  Follow the prompts to download the instructions and begin the application."}</t>
  </si>
  <si>
    <t>FY 2018 SHSP funds will be allocated based on two factors: minimum amounts as legislatively mandated, and DHS/FEMA’s risk methodology.  THIRA/SPR results do not impact grant allocation or award.
Each state and territory will receive a minimum allocation under SHSP using thresholds established in the Homeland Security Act of 2002, as amended.  All 50 States, the District of Columbia, and the Commonwealth of Puerto Rico will receive 0.35 percent of the total funds allocated for grants under Section 2003 and Section 2004 of the Homeland Security Act of 2002, as amended.  Each of the four territories (American Samoa, Guam, the Northern Mariana Islands, and the U.S. Virgin Islands) will receive a minimum allocation of 0.08 percent of the total funds allocated for grants under Section 2003 and 2004 of the Homeland Security Act of 2002, as amended.  
FY 2018 UASI funds will be allocated based on DHS/FEMA’s risk methodology.  THIRA/SPR results do not impact grant allocation or award.  Eligible candidates for the FY 2018 UASI program have been determined through an analysis of relative risk of terrorism faced by the 100 most populous Metropolitan Statistical Areas (MSAs) in the United States, in accordance with the Homeland Security Act of 2002, as amended.  
Prior to making a federal award, FEMA is required by 31 U.S.C. § 3321 note, 41 U.S.C. § 2313, and 2 C.F.R. § 200.205 to review information available through any OMB-designated repositories of government-wide eligibility qualification or financial integrity information.  Therefore, application evaluation criteria may include the following risk-based considerations of the applicant: (1) financial stability; (2) quality of management systems and ability to meet management standards; (3) history of performance in managing federal award; (4) reports and findings from audits; and (5) ability to effectively implement statutory, regulatory, or other requirements.</t>
  </si>
  <si>
    <t>{"flag":"yes","list":[{"start":"2018-05-21","end":"2018-06-20","description":"May 21, 2018 to Jun 20, 2018 \nApplication Start Date: 05/21/2018 Application Submission Deadline Date: 06/20/2018 at 5:00 PM ET Anticipated Funding Selection Date: 08/27/2018  Anticipated Award Date: 09/30/2018"}]}</t>
  </si>
  <si>
    <t>Announcement Notice of Funding Opportunity.  Anticipated Funding Selection Date is 09/30/2018.  FY 2018 SHSP and UASI are non-competitive programs.  Funds for FY 2018 OPSG will be allocated competitively.  The following process will be used to make awards under FY 2018 THSGP: • Applicants will self-certify as to tribal eligibility per the 9/11 Act; • FEMA will verify compliance with all administrative and eligibility criteria identified in the application kit, to include the required submission of an IJ by the established due dates; • Eligible applications will be reviewed and scored through a peer review process to analyze the anticipated effectiveness of proposed Investments; and • FEMA will use the results of the peer review effectiveness scores to make recommendations for funding to the Secretary of Homeland Security.</t>
  </si>
  <si>
    <t>{"awarded":"other","description":"The Period of Performance is 36 months. For more information, refer to the FY 2018  HSGP and THSGP Funding Opportunity Announcement Notice of Funding Opportunity. Awards are subject to the Cash Management Act for payment and/or reimbursement of expenditures.\nThe period of performance outlined above support the effort to expedite the outlay of grant funding and provide economic stimulus. Agencies should request waivers sparingly, and they will be granted only due to compelling legal, policy, or operational challenges.","awardedDescription":"Based on project need."}</t>
  </si>
  <si>
    <t>[{"code":"program","isSelected":false,"description":"All successful applicants for all DHS grant and cooperative agreements are required to comply with DHS Standard Administrative Terms and Conditions available within Section 6.1.1 of http://www.dhs.gov/xlibrary/assets/cfo-financial-management-policy-manual.pdf. "},{"code":"cash","isSelected":false,"description":"Federal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drawdowns may be withheld if these reports are delinquent. The final FFR is due 90 days after the end date of the performance period. FFRs must be filed electronically through PARS. \r\n\r\nGrant Close-Out Process.  DHS/FEMA will close out the grant award when it determines that all applicable administrative actions and all required work of the HSGP award have been completed by the recipient.  This section summarizes the actions that the recipient must take to complete the closeout process in accordance with 2 C.F.R. § 200.343 at the end of the grant’s period of performance or the issuance of a Grant Amendment Notice issued to close out the grant.\r\n\r\nWithin 90 days after the end of the period of performance, or after an amendment has been issued to close out a grant, whichever comes first, recipients must submit a final FFR and final progress report detailing all accomplishments and a qualitative summary of the impact of those accomplishments throughout the period of performance, as well as the following documentation: \r\n\r\n1)  Final request for payment, if applicable;\r\n2)\t SF-425 –Final Federal Financial Report;\r\n3)\t SF-PPR – Final Performance Progress Report; \r\n4)   A qualitative narrative summary on the impact of those accomplishments throughout the entire period of performance submitted to the respective Grant Programs Directorate (GPD) HQ Program Analyst in a Word document; \r\n5) \tSF-428 – Tangible Personal Property Report – Inventory of all tangible personal property acquired using funds from this award.   \r\n6)\tOther documents required by program guidance or terms and conditions of the award.  \r\n\r\nIf applicable, an inventory of all construction projects that used funds from this program has to be reported using the Real Property Status Report (Standard Form SF 429) available at http://www.whitehouse.gov/sites/default/files/omb/grants/approved_forms/sf-429.pdf.\r\n\r\nAdditionally, the recipient must liquidate all obligations incurred under the HSGP award no later than 90 calendar days after the end date of the period of performance or issuance of a Grant Amendment Notice that closes out the award, whichever comes first.  Recipients who do not liquidate their obligations within this time period may have the costs of their unliquidated obligations disallowed.  Recipients are also responsible for promptly returning to DHS/FEMA the balance of any funds that have been drawn down, but remain unliquidated.\r\n\r\nAfter these reports have been reviewed and approved by DHS/FEMA, a close-out notice will be completed to close out the grant.  The notice will indicate the period of performance as closed, list any remaining funds the recipient has not drawn down that will be deobligated, and address requirements for record retention, and disposition and reporting requirements for any equipment or real property purchased using THSGP grant funding.  \r\n\r\nIn addition, any HSGP recipient that issues subawards to any subrecipient is responsible for closing out those subawards as described in 2 C.F.R. § 200.343.  HSGP recipients must ensure that they complete the closeout of their subawards in time to submit all necessary documentation and information to DHS/FEMA during the closeout of their own grant award.\r\n"},{"code":"progress","isSelected":true,"description":"a Grant Amendment Notice issued to close out the grant.  Within 90 days after the end of the period of performance, or after an amendment has been issued to close out a grant, whichever comes first, recipients must submit a final FFR and final progress report detailing all accomplishments and a qualitative summary of the impact of those accomplishments throughout the period of performance, as well as the following documentation: 1) The final request for payment, if applicable; 2) SF-425 –Final FFR; 3) Final Performance Progress Report; 4) A qualitative narrative summary of the impact of those accomplishments throughout the entire PoP submitted to the respective FEMA HQ Program Analyst; and 5) Other documents required by program guidance or terms and conditions of the award.\n\nAfter these reports have been reviewed and approved by DHS/FEMA, a close-out notice will be completed.  The notice will indicate the PoP as closed, list any remaining funds that will be de-obligated, and address the requirement of maintaining the grant records for three years from the date of the final FFR.\n\nIn addition, any HSGP recipient that issues sub-awards to any subrecipient is responsible for closing out those sub-awards as described in 2 C.F.R. § 200.343.  HSGP recipients must ensure that they complete the closeout of their sub-awards in time to submit all necessary documentation and information to DHS/FEMA during the closeout of their grant award.\n\nThe recipient is responsible for returning any funds that have been drawn down but remain as unliquidated on recipient financial records."},{"code":"expenditure","isSelected":false,"description":"Federal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 downs may be withheld if these reports are delinquent. The final FFR is due 90 days after the end date of the performance period. FFRs must be filed electronically through PARS. \r\nGrant Close-Out Process. DHS/FEMA will close out the grant award when it determines that all applicable administrative actions and all required work of the HSGP award have been completed by the recipient.  This section summarizes the actions that the recipient must take to complete the closeout process in accordance with 2 C.F.R. § 200.343 at the end of the grant’s period of performance or the issuance of a Grant Amendment Notice issued to close out the grant.\r\n\r\nWithin 90 days after the end of the period of performance, or after an amendment has been issued to close out a grant, whichever comes first, recipients must submit a final FFR and final progress report detailing all accomplishments and a qualitative summary of the impact of those accomplishments throughout the period of performance, as well as the following documentation: \r\n\r\n1)  Final request for payment, if applicable;\r\n2)\t SF-425 –Final Federal Financial Report;\r\n3)\t SF-PPR – Final Performance Progress Report; \r\n4)   A qualitative narrative summary on the impact of those accomplishments throughout the entire period of performance submitted to the respective Grant Programs Directorate (GPD) HQ Program Analyst in a Word document; \r\n5) \tSF-428 – Tangible Personal Property Report – Inventory of all tangible personal property acquired using funds from this award.   \r\n6)\tOther documents required by program guidance or terms and conditions of the award.  \r\n\r\nIf applicable, an inventory of all construction projects that used funds from this program has to be reported using the Real Property Status Report (Standard Form SF 429) available at http://www.whitehouse.gov/sites/default/files/omb/grants/approved_forms/sf-429.pdf.\r\n\r\nAdditionally, the recipient must liquidate all obligations incurred under the HSGP award no later than 90 calendar days after the end date of the period of performance or issuance of a Grant Amendment Notice that closes out the award, whichever comes first.  Recipients who do not liquidate their obligations within this time period may have the costs of their unliquidated obligations disallowed.  Recipients are also responsible for promptly returning to DHS/FEMA the balance of any funds that have been drawn down, but remain unliquidated.\r\n\r\nAfter these reports have been reviewed and approved by DHS/FEMA, a close-out notice will be completed to close out the grant.  The notice will indicate the period of performance as closed, list any remaining funds the recipient has not drawn down that will be deobligated, and address requirements for record retention, and disposition and reporting requirements for any equipment or real property purchased using THSGP grant funding.  \r\n\r\nIn addition, any HSGP recipient that issues subawards to any subrecipient is responsible for closing out those subawards as described in 2 C.F.R. § 200.343.  HSGP recipients must ensure that they complete the closeout of their subawards in time to submit all necessary documentation and information to DHS/FEMA during the closeout of their own grant award.\r\n"},{"code":"performanceMonitoring","isSelected":false,"description":"Recipients will be monitored on an annual and as needed basis by DHS/FEMA staff, both programmatically and financially, to ensure that the project goals, objectives, performance requirements, timelines, milestone completion, budgets, and other related program criteria are being met.\r\n\r\nMonitoring may be accomplished through desk-based reviews on-site monitoring visits, or both.  Monitoring will involve the review and analysis of the financial, programmatic, performance, compliance and administrative processes, policies, activities, and other attributes of each Federal assistance award and will identify areas where technical assistance, corrective actions and other support may be needed.\r\n"}]</t>
  </si>
  <si>
    <t xml:space="preserve">(Formula Grants) FY 17$1,037,000,000.00; FY 18 est $1,067,000,000.00; FY 19 est $1,067,000,000.00; FY 16$1,037,000,000.00; - </t>
  </si>
  <si>
    <t>For more information, refer to the FY 2018 HSGP and THSGP Notice of Funding Opportunity.</t>
  </si>
  <si>
    <t>{"list":[{"fiscalYear":2016,"description":"In Fiscal year 2016, DHS provides $1,037,000,000 to enhance the ability of states and territories to prevent, protect against, respond to, and recover from potential terrorist acts and other hazards. In Fiscal year 2016, DHS provides $1,037,000,000 to enhance the ability of states and territories to prevent, protect against, respond to, and recover from potential terrorist acts and other hazards."},{"fiscalYear":2017,"description":"It is expected that funds will be awarded to enhance the ability of states and territories to prevent, protect against, respond to and recover from potential terrorist acts and other hazards. "},{"fiscalYear":2018,"description":"It is expected that funds will be appropriated and allocated to this program."}],"isApplicable":true}</t>
  </si>
  <si>
    <t>FY 2018 HSGP Notice of Funding Opportunity.</t>
  </si>
  <si>
    <t>{"flag":"appendix","description":"Additional information (Please include additional information, if applicable)\r\nFEMA Regions may also provide fiscal support, including pre- and post-award administration and technical assistance, to the grant programs included in this solicitation. \r\n"}</t>
  </si>
  <si>
    <t>http://www.FEMA.gov/government/grant/index.shtm</t>
  </si>
  <si>
    <t xml:space="preserve">97.008 Non-Profit Security Program; 97.042 Emergency Management Performance Grants; </t>
  </si>
  <si>
    <t>FEMA will evaluate FY 2018 HSGP applications for completeness, adherence to programmatic guidelines, and anticipated effectiveness of the proposed investments.  FEMA’s review will include verification that each IJ or project:
•	Aligns with at least one core capability identified in the Goal;
•	Demonstrates how investments support closing capability gaps or sustaining capabilities identified in the THIRA/SPR process; and
•	Supports a NIMS-typed resource and whether those assets are deployable/shareable to support emergency or disaster operations per existing EMAC agreements.
In addition to the above, FEMA will evaluate whether proposed projects are: 1) both feasible and effective at reducing the risks for which the project was designed; and 2) able to be fully completed within the three-year PoP.  FEMA will use the information provided in the application and after the submission of the first BSIR to determine the feasibility and effectiveness of a grant project.  To that end, IJs should include:
•	An explanation of how the proposed project will achieve objectives as identified in the SPR, including expected long-term impact where applicable, and which core capability gap(s) it helps to close and how;
•	A summary of the status of planning and design efforts accomplished to date (e.g., included in a capital improvement plan); and
•	A project schedule with clear milestones.
Recipients are expected to conform, as applicable, with accepted engineering practices, established codes, standards, modeling techniques, and best practices, and participate in the development of case studies demonstrating the effective use of grant funds, as requested.
To ensure the effectiveness of proposed investments and projects, all applications will undergo a federal review.  The federal review will be conducted by FEMA HQ Program Analysts.  FEMA HQ Program Analysts will use a checklist to verify compliance with all administrative and eligibility criteria identified in the NOFO.  Recipients must be able to demonstrate how investments support closing capability gaps or sustaining capabilities identified in the THIRA/SPR process.  IJs will be reviewed at both the investment and project level.  A program hold may be placed on any investment which is found to be noncompliant.
Fusion center investments will be jointly reviewed by FEMA and the DHS Office of Intelligence and Analysis (I&amp;A) for compliance with HSGP NOFO requirements to prioritize the alignment of requests with results from the annual Fusion Center Assessment Program.  If a fusion center investment does not meet the requirements, a Fusion Center Addendum must be completed and submitted for review and approval prior to expending funds allocated to fusion center activities.
Emergency communications investments will be jointly reviewed by FEMA and the DHS Office of Emergency Communications (OEC) to verify compliance with SAFECOM guidance.  FEMA and OEC will coordinate directly with the recipient on any compliance concerns and will provide technical assistance as necessary to help ensure full compliance.
DHS/FEMA will verify compliance with all administrative and eligibility criteria identified in the NOFO and required submission of Operations Orders and Inventory of Operations Orders by the established due dates.  DHS/FEMA and USBP will use the results of both the risk analysis and the Federal review by DHS/FEMA to make recommendations for funding to the Secretary of Homeland Security.  FY 2018 OPSG funds will be allocated competitively based on risk-based prioritization using the USBP Sector-specific border risk methodology described above.  Final funding allocations are determined by the Secretary, who may consider information and input from various law enforcement offices or subject matter experts within the Department.  Factors considered include, but are not limited to: threat, vulnerability, miles of border, and other border-specific “law enforcement intelligence,” as well as feasibility of FY 2018 Operation Orders to designated localities within the United States Border States and territories.</t>
  </si>
  <si>
    <t>https://beta.sam.gov/fal/7977ab424e244ef19b3057039628476e/view</t>
  </si>
  <si>
    <t>Map Modernization Management Support</t>
  </si>
  <si>
    <t>MMMS</t>
  </si>
  <si>
    <t>{"list":[{"act":{"description":"The Flood Disaster Protection Act of 1973, as amended"},"USC":{"title":"42","section":"5121-5202"},"authorizationTypes":{"USC":true,"act":true,"statute":false,"publicLaw":false,"executiveOrder":false},"usc":{"title":"42","section":"5121-5202"}},{"act":{"description":"Housing and Urban Development Act of 1968 (also known as the National Flood Insurance Act of 1968), as amended"},"USC":{"title":"42","section":"4101"},"authorizationTypes":{"USC":true,"act":true,"statute":false,"publicLaw":false,"executiveOrder":false},"usc":{"title":"42","section":"4101"}},{"act":{"description":"The National Flood Insurance Reform Act of 1994"},"publicLaw":{"congressCode":"103","number":"325"},"USC":{"title":"42","section":"4001"},"authorizationTypes":{"USC":true,"act":true,"statute":false,"publicLaw":true,"executiveOrder":false},"usc":{"title":"42","section":"4001"}}]}</t>
  </si>
  <si>
    <t>To increase local involvement in, and ownership of, management of, the development and maintenance of flood hazard maps produced for the National Flood Insurance Program (NFIP).</t>
  </si>
  <si>
    <t>All States and Commonwealths (including the District of Columbia and territories and possessions of the United States), regional agencies, and communities may apply.  All applicants must be communities participating and in good standing in the NFIP or agencies which service participating NFIP communities.</t>
  </si>
  <si>
    <t>State; local; U.S. Territory &amp; Possession; other public institution/organization; small business; engineer/architect; builder, contractor, developer; land/property owner; general public.</t>
  </si>
  <si>
    <t>{"description":"Proposed Business Plans must be pre-approved by the FEMA regional office and all approved activities must ultimately contribute to the achievement of four over-arching goals of the Map Modernization Program. Refer to program guidance document for further information.\r\nAll applicants must be communities participating and in good standing in the NFIP or agencies which service participating NFIP communities.","isApplicable":true}</t>
  </si>
  <si>
    <t>{"types":{"moe":false,"formula":false,"matching":true},"matching":{"requirementFlag":"voluntary","percent":"0","description":"There are no matching requirements; however, Regional Directos shall determine individual levels of funding based upon the activities proposed and the level of commitment shown in the Business Plans, and how these activities will contribute toward the overall goals of map modernization.  In addition applicants must be legislatively, administrtively, and technically capable of providing proposed products or services."}}</t>
  </si>
  <si>
    <t>{"awarded":"other","description":"Refer to program guidance. Awards are subject to the Cash Management Improvement Act for payment and/or reimbursement of expenditures.","awardedDescription":"Refer to program guidance"}</t>
  </si>
  <si>
    <t>[{"code":"program","isSelected":true,"description":"Grantees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award.\r\n"},{"code":"cash","isSelected":true,"description":"Refer to program guidance"},{"code":"progress","isSelected":true,"description":"Refer to program guidance"},{"code":"expenditure","isSelected":true,"description":"Refer to program guidance"},{"code":"performanceMonitoring","isSelected":true,"description":"Refer to program guidance"}]</t>
  </si>
  <si>
    <t>(Salaries and Expenses) FY 17$0.00; FY 18 est $0.00; FY 19 est $0.00; FY 16$0.00; - Program not funded in Fiscal Year 2009. This program remains open due to open awards.</t>
  </si>
  <si>
    <t>Refer to program guidance</t>
  </si>
  <si>
    <t>As this program will not be funded in FY2010, annual program guidance is not available.</t>
  </si>
  <si>
    <t>{"flag":"appendix","description":"FEMA Regional Offices will manage all program activities under the MMMS initiative. See Appendix IV of the Catalog."}</t>
  </si>
  <si>
    <t>Patrick "Rick" F. Sacbibit, P.E.400 C Street SW, Washington, DC 20523 Email:&lt; a href='mailto:patrick.sacbibit@fema.dhs.gov'&gt;patrick.sacbibit@fema.dhs.gov&lt;/a&gt;Phone: 1-800-621-3363;</t>
  </si>
  <si>
    <t xml:space="preserve">97.045 Cooperating Technical Partners; </t>
  </si>
  <si>
    <t>https://beta.sam.gov/fal/56ebadcfb8b042019880ec564ba90ad3/view</t>
  </si>
  <si>
    <t>Rail and Transit Security Grant Program</t>
  </si>
  <si>
    <t>TSGP/IPR  (AMTRAK)</t>
  </si>
  <si>
    <t>{"list":[{"act":{"description":"Implementing Recommendations of the 9/11 Commission Act of 2007"},"publicLaw":{"congressCode":"110","number":"53"},"USC":{"title":"6","section":"1135"},"authorizationTypes":{"USC":true,"act":true,"publicLaw":true},"usc":{"title":"6","section":"1135"}}]}</t>
  </si>
  <si>
    <t>The FY 2018 TSGP and IPR are set against the backdrop of a year in which the United States faced numerous and unprecedented homeland security challenges. These included the three major hurricanes that devastated parts of Texas, Florida, and much of Puerto Rico and the U.S. Virgin Islands, as well as massive wildfires across the State of California. In addition to these natural disasters, the Nation also responded to multiple incidents as part of the evolving threat landscape, including witnessing the first known attempted terrorist attack against mass transportation on our soil; cyberattacks against critical port infrastructure; and mass casualty events involving both vehicles and active shooters. The National Preparedness Goal (the Goal) defines what it means to be prepared for such diverse and complicated events. The National Preparedness System is the instrument the Nation employs to build, sustain, and deliver the core capabilities needed to achieve the goal of a more secure and resilient Nation. The development and sustainment of these core capabilities is not exclusive to any single level of government or organization, but rather requires the combined effort of the whole community. To that end, the FY 2018 TSGP and IPR represent one part of a comprehensive set of measures authorized by Congress and implemented by the Administration. Among the five basic homeland security missions noted in the DHS Quadrennial Homeland Security Review, the TSGP supports the goal to Strengthen National Preparedness and Resilience.</t>
  </si>
  <si>
    <t>Agencies eligible for FY 2018 TSGP are determined based upon daily unlinked passenger trips (ridership) and transit systems that serve historically eligible Urban Area Security Initiative (UASI) jurisdictions. Certain ferry systems are eligible to participate in the FY 2018 TSGP and receive funds. However, any ferry system electing to participate and receive funds under the FY 2018 TSGP will not be eligible to participate under the FY 2018 Port Security Grant Program (PSGP) and will not be considered for funding under the FY 2018 PSGP. Likewise, any ferry system that participates in the PSGP will not be eligible for funding under the TSGP. The 9/11 Act requires that high risk public transportation agencies, including those that receive grant funding, must develop a security plan based on a security assessment. Additionally, the legislation directs that grant funds be used to address items in the security assessment or the security plan. In order to be eligible for the FY 2018 TSGP, transit agencies must have developed and/or updated their security plan, which must be based on a security assessment such as the Baseline Assessment and Security Enhancement (BASE) performed by Transportation Security Inspectors-Surface from the Transportation Security Administration (TSA), within the last three years. A copy of the Security Plan and security assessment must be available for DHS review upon request. Entities providing transit security (e.g., city/county police department, transit agency’s own police department) for a transit agency must approve the security plan. The signature of a responsible official from the agency’s transit security provider serves as this approval. If there is more than one provider in the core service area, all transit security providers must review and concur with the plan. Associated documentation of this approval must be provided to DHS upon request. In addition, the agency’s transit security provider is encouraged to review the Investment Justifications (IJ) prior to submission. Each Regional Transit Security Working Group (RTSWG) is required to develop and update at least every three years a Regional Transit Security Strategy (RTSS). As the owners and/or operators of infrastructure that is vital to the well being of the States and Urban Areas they serve, it is imperative that transit systems be incorporated into regional preparedness planning efforts. A copy of the Security Plan or security assessment must be available for DHS review upon request. The National Passenger Railroad Corporation (Amtrak) is the only entity eligible to apply for funding under FY 2018 IPR Program. For more information, refer to the FY 2018 TSGP and IPR Program Notice of Funding Opportunity (NOFO) National Incident Management System (NIMS) Implementation. In accordance with Homeland Security Presidential Directive (HSPD)-5, Management of Domestic Incidents, the adoption of NIMS is a requirement to receive Federal preparedness assistance, through grants, contracts, and other activities. Prior to allocation of any Federal preparedness awards in FY 2018, grantee must ensure compliance and/or alignment with the NIMS implementation plan. The list of objectives against which progress and achievement are assessed and reported can be found at http://www.fema.gov/emergency/nims/ImplementationGuidanceStakeholders.shtm#item2. The primary grantee/administrator of FY 2018 TSGP and IPR Program award funds is responsible for determining if sub-awardees have demonstrated sufficient progress in NIMS implementation to disburse awards.</t>
  </si>
  <si>
    <t>Specialized group; general public.</t>
  </si>
  <si>
    <t>{"description":"In order to be eligible for the FY 2018 TSGP, transit agencies must have developed and/or updated their security plan, which must be based on a security assessment such as the Baseline Assessment and Security Enhancement (BASE) performed by Transportation Security Inspectors-Surface from the Transportation Security Administration (TSA), within the last three years. A copy of the Security Plan and security assessment must be available for DHS review upon request.","isApplicable":true}</t>
  </si>
  <si>
    <t>{"environmentalImpact":{"reports":[{"isSelected":true,"reportCode":"statement"},{"isSelected":true,"reportCode":"assessment"},{"isSelected":true,"reportCode":"ExecutiveOrder12372"},{"isSelected":true,"reportCode":"otherRequired"}]},"description":"Yes for TSGP."}</t>
  </si>
  <si>
    <t>{"description":"Agencies eligible for FY 2018 TSGP are determined based upon daily unlinked passenger trips (ridership) and transit systems that serve historically eligible Urban Area Security Initiative (UASI) jurisdictions. Certain ferry systems are eligible to participate in the FY 2018 TSGP and receive funds. However, any ferry system electing to participate and receive funds under the FY 2018 TSGP will not be eligible to participate under the FY 2018 Port Security Grant Program (PSGP) and will not be considered for funding under the FY 2018 PSGP. Likewise, any ferry system that participates in the PSGP will not be eligible for funding under the TSGP. The 9/11 Act requires that high risk public transportation agencies, including those that receive grant funding, must develop a security plan based on a security assessment. Additionally, the legislation directs that grant funds be used to address items in the security assessment or the security plan. In order to be eligible for the FY 2018 TSGP, transit agencies must have developed and/or updated their security plan, which must be based on a security assessment such as the Baseline Assessment and Security Enhancement (BASE) performed by Transportation Security Inspectors-Surface from the Transportation Security Administration (TSA), within the last three years. A copy of the Security Plan and security assessment must be available for DHS review upon request. Entities providing transit security (e.g., city/county police department, transit agency’s own police department) for a transit agency must approve the security plan. The signature of a responsible official from the agency’s transit security provider serves as this approval. If there is more than one provider in the core service area, all transit security providers must review and concur with the plan. Associated documentation of this approval must be provided to DHS upon request. In addition, the agency’s transit security provider is encouraged to review the Investment Justifications (IJ) prior to submission. \nEach Regional Transit Security Working Group (RTSWG) is required to develop and update at least every three years a Regional Transit Security Strategy (RTSS). As the owners and/or operators of infrastructure that is vital to the well being of the States and Urban Areas they serve, it is imperative that transit systems be incorporated into regional preparedness planning efforts. A copy of the Security Plan or security assessment must be available for DHS review upon request.\n\nThe National Passenger Railroad Corporation (Amtrak) is the only entity eligible to apply for funding under FY 2018 IPR Program.\n\nFor more information, refer to the FY 2018 TSGP and IPR Program Notice of Funding Opportunity (NOFO)\n\nAddress to Request Application Package\nFEMA makes all funding opportunities available on the Internet at http://www.grants.gov. If you experience difficulties accessing information or have any questions please call the Grants.gov customer support hotline at (800) 518-4726. \n\nApplication forms and instructions are available at Grants.gov. To access these materials, go to http://www.grants.gov, select “Apply for Grants,” then select the CFDA number (97.075) or the Notice of Funding Opportunity (NOFO) number (DHS XX-XXX-XXX-XX-XX) and “Download Application Package.” Enter the CFDA and/or the funding opportunity number located on the cover of this announcement. Select “Download Application Package,” and then follow the prompts to download the application package. To download the instructions, go to “Download Application Package” and select “Instructions.”\n\nContent and Form of Application\nApplication via Grants.gov. All applicants must file their applications using the Administration’s common electronic “storefront” – http://www.grants.gov. Eligible grantees must apply for funding through this portal, accessible on the Internet at http://www.grants.gov.\n\nThe application must be started and submitted using grants.gov after Central Contractor Registration (CCR) is confirmed. The on-line application includes the following required form:\n\n• Standard Form 424, Application for Federal Assistance\n\nApplying for FY 2018 TSGP and IPR Program funds require a two-step process. Step 1: initial submission to determine eligibility and Step 2: full application. Applicants are encouraged to initiate Step 1 as soon after the Notice of Funding Opportunity (NOFO) is published but no later than June 2, 2018. This involves submitting a complete Standard Form 424 to www.grants.gov. The Standard Form 424 will be retrieved by ND Grants and the system will automatically populate the relevant data fields in the application. Successful completion of this step is necessary for FEMA to determine eligibility of the applicant. Late submissions to grants.gov to complete Step 1 could result in applicants missing the application deadline in Step 2. Once FEMA has determined an applicant to be eligible, applicants can proceed to Step 2 which involves submitting the full application package via the ND Grants system. The submission deadline for the full application package no later than 5:00 p.m. EDT, June 22, 2018 \n\nThe application must be completed and final submission made through the ND Grants system located at https://portal.fema.gov. If you need assistance registering for the ND Grants system, please contact ndgrants@fema.gov or (800) 865-4076. Applicants are encouraged to begin their ND Grants registration at the time of solicitation to ensure they have adequate time to start and complete their application submission. Unless otherwise referenced, the ND Grants system includes the following required forms and submissions:\n\n• Standard Form 424A, Budget Information (Non-construction)\n• Standard Form 424B, Standard Assurances (Non-construction)\n• Standard Form 424C, Budget Information (Construction) \n• Standard Form 424D, Standard Assurances (Construction) \n• Standard Form LLL, Disclosure of Lobbying Activities (if the grantee has engaged or intends to engage in lobbying activities)\n• Grants.gov (GG) Lobbying Form, Certification Regarding Lobbying\n• FEMA Form 20-16C, Certifications Regarding Lobbying; Debarment, Suspension and Other Responsibility Matters; and Drug-Free Workplace Requirements (available at: http:///.fema.gov/library/viewRecord.do?id=2628). \n• Investment Justification (OMB 1660-0112/FEMA Form 089-4)\n• Budget Detail Worksheet \n• RTSS Outline (for TSGP)\n\nThe program title listed in the CFDA is “Rail and Transit Security Grant Program.” The CFDA number is 97.075. \n\nDun and Bradstreet Data Universal Numbering System (DUNS) Number. The applicant must provide a DUNS number with their application. This number is a required field within http://www.grants.gov and for CCR. Organizations should verify that they have a DUNS number, or take the steps necessary to obtain one, as soon as possible. Applicants can receive a DUNS number at no cost by calling the dedicated toll-free DUNS Number request line at (866) 705-5711. \n\nValid CCR. The application process also involves an updated and current registration by the applicant, which must be confirmed at http://www.ccr.gov.\n\nApplicants will obtain Notice of Funding Announcement (NOFO) Overviews and Full Announcement information from the grants.gov website where the full Notice of Funding Announcement (NOFO) is posted."}</t>
  </si>
  <si>
    <t xml:space="preserve">All successful applicants for all DHS grant and cooperative agreements are required to comply with DHS Standard Administrative Terms and Conditions available on page 6 of http://www.dhs.gov/xlibrary/assets/cfo-financial-management-policy-manual.pdf. _x000D_
_x000D_
Upon approval of an application, the award will be made in the form of a grant. The date the approval of award is entered in the system is the “award date.” Notification of award approval is made through the ND Grants system through an automatic e-mail to the grantee point of contact listed in the initial application. Once an award has been approved and recorded in the system, a notice is sent to the authorized grant official. Follow the directions in the notification to accept your award documents. The authorized grant official should carefully read the award package for instructions on administering the grant and to learn more about the terms and conditions associated with responsibilities under Federal awards._x000D_
</t>
  </si>
  <si>
    <t>{"flag":"yes","description":"Application Start Date: 06/02/2018 \nApplication Submission Deadline Date: 06/22/2018 at 5:00 PM EDT\nAnticipated Funding Selection Date: 09/01/2018\nAward Date: 09/30/2018","list":[{"start":"2017-06-02","end":"2017-06-22"}]}</t>
  </si>
  <si>
    <t>Applying for FY 2018 TSGP and IPR Program funds require a two-step process. Step 1: initial submission to determine eligibility and Step 2: full application. Applicants are encouraged to initiate Step 1 immediately after the Notice of Funding Opportunity (NOFO) is published but no later than June 2, 2018. This involves submitting a complete Standard Form 424 to grants.gov Successful completion of this step is necessary for FEMA to determine eligibility of the applicant. Late submissions of Step 1 to grants.gov could result in applicants missing the application deadline in Step 2. Once FEMA has determined an applicant to be eligible, applicants can proceed to Step 2 which involves submitting the full application package via the Non Disaster (ND) Grants system. The submission deadline for the full application package June 22, 2018.</t>
  </si>
  <si>
    <t>{"awarded":"other","description":"The period of performance for TSGP is 36 months. The period of performance for the IPR Program is 36 months. Refer to FY 2018 TSGP or IPR Program Notice of Funding Opportunity (NOFO) for more information. Awards are subject to the Cash Management Improvement Act for payment and/or reimbursement of expenditures. \n  \nThe periods of performance outlined above support the effort to expedite the outlay of grant funding and provide economic stimulus. The grantee should request waivers sparingly, and they will be granted only due to compelling legal, policy, or operational challenges. For example, the grantee may request waivers from the deadlines outlined above for discretionary grant funds where adjusting the timeline for spending will constitute a verifiable legal breach of contract by the grantee with vendors or sub-recipients, or where a specific statute or regulation mandates an environmental review that cannot be completed within this timeframe or where other exceptional circumstances warrant a discrete waiver.","awardedDescription":"TSGP \r\nNotification of award approval is made through the ND Grants system through an automatic email to the awardee point of contact (the “authorized official”) listed in the initial application. The “award date” for TSGP will be the date that FEMA approves the award. The awardee should follow the directions in the notification to confirm acceptance of the award. \r\n\r\nRecipients must accept their awards no later than 90 days from the award date. The recipient shall notify the awarding agency of its intent to accept and proceed with work under the award through the ND Grants system. Instructions on accepting or declining an award in the ND Grants system, can be found in the ND Grants Grantee Training Manual. \r\nFunds will remain on hold until the recipient accepts the award through the ND Grants system and all other conditions of award have been satisfied, or the award is otherwise rescinded. Failure to accept the grant award within the 90 day timeframe may result in a loss of funds. \r\n\r\nIPR (Amtrak) \r\nIn accordance with the 9/11 Act, all funds awarded to Amtrak under this program are transferred to Department of Transportation Federal Railroad Administration (DOT/FRA) within five (5) business days of award for disbursal. \r\n\r\nGrantees must accept their grant awards no later than 90 days from the award date. The grantee shall notify the awarding agency of its intent to accept and proceed with work under the award, or provide a written notice of intent to decline. Funds will remain on hold until the grantee accepts the award through official correspondence, e.g., written, electronic signature, signed letter or fax to GPD, and all other conditions of award have been satisfied, or the award is otherwise rescinded. Failure to accept the grant award within the 90 day timeframe may result in a loss of funds."}</t>
  </si>
  <si>
    <t>[{"code":"program","isSelected":true,"description":"Performance Progress Report (SF-PPR). Awardees are responsible for providing updated performance reports using the SF-PPR (OMB Approval Number 0970-0334) on a semi-annual basis. The SF-PPR is due within 30 days after the end of the reporting period (July 30 for the reporting period of January 1 through June 30; and January 30 for the reporting period of July 1 through December 31). Grantees should submit the SF-PPR as an attachment to the Non Disaster (ND) Grants system. The SF-PPR can be accessed online at http://www.na.fs.fed.us/fap/SF-PPR_Cover%20Sheet.pdf. \r\n\r\nExercise Evaluation and Improvement. Exercises implemented with grant funds should evaluate performance of the capabilities required to respond to the exercise scenario. Guidance related to exercise evaluation and the implementation of improvements is defined in the Homeland Security Exercise and Evaluation Program located at https://hseep.dhs.gov. \r\n\r\nMonitoring. Grant recipients will be monitored periodically by FEMA staff, both programmatically and financially, to ensure that the project goals, objectives, performance requirements, timelines, milestone completion, budgets, and other related program criteria are being met.\r\n\r\nMonitoring may be accomplished through either a desk-based review or on-site monitoring visits, or both. Monitoring will involve the review and analysis of the financial, programmatic, performance, compliance and administrative processes, policies, activities, and other attributes of each Federal assistance award and will identify areas where technical assistance, corrective actions and other support may be needed.\r\n"},{"code":"cash","isSelected":true,"description":"Federal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 downs may be withheld if these reports are delinquent. The final FFR is due 90 days after the end date of the performance period. FFRs must be filed electronically through PARS. \r\n\r\nGrant Close-Out Process. Within 90 days after the end of the period of performance, or after a Grant Adjustment Notice (GAN) has been issued to close out a grant, whichever comes first, grantees must submit a final FFR and final progress report detailing all accomplishments throughout the period of performance. After these reports have been reviewed and approved by FEMA, a close-out notice will be completed to close out the grant. The notice will indicate the period of performance as closed, list any remaining funds that will be deobligated, and address the requirement of maintaining the grant records for three years from the date of the final FFR. The grantee is responsible for returning any funds that have been drawn down but remain as unliquidated on grantee financial records.\r\n"},{"code":"progress","isSelected":true,"description":"TSGP and IPR Program awardees are responsible for providing updated performance reports using the SF-PPR (OMB Approval Number 0970-0334) on a semi-annual basis. The SF-PPR is due within 30 days after the end of the reporting period (July 30 for the reporting period of January 1 through June 30; and January 30 for the reporting period of July 1 through December 31). The SF-PPR can be accessed online at http://www.na.fs.fed.us/fap/SF-PPR_Cover%20Sheet.pdf. "},{"code":"expenditure","isSelected":true,"description":"Federal Financial Report (FFR) – required quarterly. Obligations and expenditures must be reported on a quarterly basis through the FFR (SF-425). A report must be submitted for every quarter of the period of performance, including partial calendar quarters, as well as for periods where no grant activity occurs. Future awards and fund draw downs may be withheld if these reports are delinquent. The final FFR is due 90 days after the end date of the performance period. FFRs must be filed electronically through PARS. \r\n\r\nGrant Close-Out Process. Within 90 days after the end of the period of performance, or after a Grant Adjustment Notice (GAN) has been issued to close out a grant, whichever comes first, grantees must submit a final FFR and final progress report detailing all accomplishments throughout the period of performance. After these reports have been reviewed and approved by FEMA, a close-out notice will be completed to close out the grant. The notice will indicate the period of performance as closed, list any remaining funds that will be deobligated, and address the requirement of maintaining the grant records for three years from the date of the final FFR. The grantee is responsible for returning any funds that have been drawn down but remain as unliquidated on grantee financial records. \r\n"},{"code":"performanceMonitoring","isSelected":true,"description":"Grant recipients will be monitored periodically by FEMA staff, both programmatically and financially, to ensure that the project goals, objectives, performance requirements, timelines, milestone completion, budgets, and other related program criteria are being met. Monitoring may be accomplished through either a desk-based review or on-site monitoring visits, or both. Monitoring will involve the review and analysis of the financial, programmatic, performance, compliance and administrative processes, policies, activities, and other attributes of each Federal assistance award and will identify areas where technical assistance, corrective actions and other support may be needed. "}]</t>
  </si>
  <si>
    <t xml:space="preserve">(Project Grants) FY 17$10,000,000.00; FY 18 est $10,000,000.00; FY 19 est $9,999,997.00; FY 16$97,000,000.00; - </t>
  </si>
  <si>
    <t>For more information, refer to the FY 2018 TSGP and IPR Program Notice of Funding Opportunity (NOFO).</t>
  </si>
  <si>
    <t>{"list":[{"fiscalYear":2016,"description":"Priorities and scoring were focused on funding projects that had a direct connection to a transit agency’s threat and vulnerability assessments.\r\n53 applications (193 projects) were reviewed, requesting $380,246,307 in funding.\r\n32 transit agencies are funded totaling $87,000,000\r\n Funding was awarded for this program."},{"fiscalYear":2017,"description":"It is expected that funding will be awarded to fund eligible publicly owned operators of public transportation systems (which include intra-city bus, commuter bus, ferries, and all forms of passenger rail) to protect critical surface transportation infrastructure and the traveling public from acts of terrorism and to increase the resilience of transit infrastructure."},{"fiscalYear":2018,"description":"It is expected that funds will be appropriated and allocated to this program."}],"isApplicable":true}</t>
  </si>
  <si>
    <t>The FY 2018 Transit Security Grant Program (TSGP) Notice of Funding Opportunity Announcement (NOFO) and FY 2018 Intercity Passenger Rail Program (IPR) Notice of Funding Opportunity (NOFO).
All successful applicants for all DHS grant and cooperative agreements are required to comply with DHS Standard Administrative Terms and Conditions available within Section 6.1.1 of http://www.dhs.gov/xlibrary/assets/cfo-financial-management-policy-manual.pdf.
Upon approval of an application, the award will be made in the form of a grant. The date the approval of award is entered in the system is the “award date.” Notification of award approval is made through the ND Grants system through an automatic e-mail to the grantee point of contact listed in the initial application. Once an award has been approved and recorded in the system, a notice is sent to the authorized grant official. Follow the directions in the notification to accept your award documents. The authorized grant official should carefully read the award package for instructions on administering the grant and to learn more about the terms and conditions associated with responsibilities under Federal awards.
Upon approval of an application, the award will be made in the form of a grant. The date the approval of award is entered in the system is the “award date.” Notification of award approval is made through the ND Grants system through an automatic e-mail to the grantee point of contact listed in the initial application. Once an award has been approved and recorded in the system, a notice is sent to the authorized grant official. Follow the directions in the notification to accept your award documents. The authorized grant official should carefully read the award package for instructions on administering the grant and to learn more about the terms and conditions associated with responsibilities under Federal awards.</t>
  </si>
  <si>
    <t xml:space="preserve">97.056 Port Security Grant Program ; </t>
  </si>
  <si>
    <t xml:space="preserve">TSGP grantees must comply with all administrative requirements described herein &amp; 8213; including the submission of IJs, budgets, and other application materials as required.  Having met all administrative requirements, the application will be scored based on a methodology that will ensure consistent and accurate evaluations of projects and proposals. _x000D_
The following process will be used to make awards for the program:_x000D_
•	DHS will verify compliance with each of the administrative and eligibility criteria identified in the application kit._x000D_
•	The Department will calculate a total score to aid with funding selections.  The total score will consist of four individual parts: an agency-based risk score, a score associated with an application’s alignment to the funding priority areas, a score based on project risk mitigation, and the degree of regional collaboration. _x000D_
•	Eligible applications will be reviewed by a panel to determine the risk mitigation and regional collaboration scores.  This panel will consist of Federal officials from multiple government agencies that will review each application and score it based on the following criteria: cost effectiveness, feasibility, timelines, and sustainability without additional Federal funds. _x000D_
•	FEMA and TSA will make recommendations for funding to the Secretary of Homeland Security based on the funding priorities and scoring methodology._x000D_
_x000D_
For IPR Program, based on previously cited statutory authorities, DHS has elected to enter into a cooperative agreement with Amtrak.  The nature of the Federal involvement in the execution of this program may include joint participation in a project. Other examples of prospective substantial Federal involvement include the following:_x000D_
_x000D_
•	Collaboration, participation, and/or intervention in any activity covered by the cooperative agreement_x000D_
•	Approval from DHS prior to the selection of a new project or commencement of the next phase of an approved project_x000D_
•	Authority for DHS to halt an activity if detailed performance specifications are not met_x000D_
•	Authority for DHS to direct or redirect the scope of work of a project based on new circumstances_x000D_
•	Authority for DHS to create a working group of key Federal and private sector stakeholders to provide guidance and coordination for transit security activities_x000D_
_x000D_
Funds for both programs will not be made available for obligation, expenditure, or drawdown until the applicant’s budget and budget narrative have been approved by FEMA. The applicant must provide a detailed budget for the funds requested.  The detailed budget must be submitted with the grant application as a file attachment within http://www.grants.gov.  The budget must be complete, reasonable, and cost-effective in relation to the proposed project. The budget should provide the basis of computation of all project-related costs, any appropriate narrative, and a detailed justification of Management and Administration (M&amp;A) costs._x000D_
</t>
  </si>
  <si>
    <t>https://beta.sam.gov/fal/9637ca64d82d4377b21ce771e7b29e4c/view</t>
  </si>
  <si>
    <t>CyberTipline</t>
  </si>
  <si>
    <t>ICE/HSI</t>
  </si>
  <si>
    <t>U.S. IMMIGRATION AND CUSTOMS ENFORCEMENT, HOMELAND SECURITY, DEPARTMENT OF</t>
  </si>
  <si>
    <t>{"list":[{"act":{"description":"Department of Homeland Security Appropriations Act, 2018, Consolidated Appropriations Act 2018"},"publicLaw":{"congressCode":"115","number":"141"},"authorizationTypes":{"act":true,"publicLaw":true}}]}</t>
  </si>
  <si>
    <t>This program’s objectives are to promote public awareness of the CyberTipline®, formerly known as the National Child Pornography Tip Line. The CyberTipline® belongs to the National Center for Missing and Exploited Children and is a law enforcement priority. This funding opportunity is to support promotional global activities to educate law enforcement, the public, electronic service providers (ESPs) and other entities, of the benefits of using the CyberTipline® to make reports of abduction, abuse and sexual exploitation of children and/or assist law enforcement globally in their investigations and/or recovery of those children.</t>
  </si>
  <si>
    <t>Non-profits with 501©(3) IRS status, other than institution of higher education
Non-profits without 501(3) IRS status, other than institution of higher education
For-profit organizations other than small businesses
Small Businesses</t>
  </si>
  <si>
    <t>Applications or plans are reviewed by DHS program and administrative staff.  Any issues or concerns noted in the application will be negotiated with the successful applicant prior to the award being issued.</t>
  </si>
  <si>
    <t>An annual appropriation is anticipated for this program.</t>
  </si>
  <si>
    <t>{"awarded":"other","description":"Refer to program guidance. Awards are subject to the Cash Management Improvement Act for payment and/or reimbursement of expenditures.","awardedDescription":"Payment based on project need."}</t>
  </si>
  <si>
    <t>[{"code":"program","isSelected":true,"description":"Grantees must submit annual and final reports."},{"code":"cash","isSelected":false,"description":""},{"code":"progress","isSelected":true,"description":"Grantees must submit annual and final reports. "},{"code":"expenditure","isSelected":true,"description":"Refer to program guidance."},{"code":"performanceMonitoring","isSelected":true,"description":"See program guidance."}]</t>
  </si>
  <si>
    <t>Grant records shall be retained for a period of three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t>
  </si>
  <si>
    <t>70-0400-0-1-751;</t>
  </si>
  <si>
    <t xml:space="preserve">(Project Grants) FY 17$305,000.00; FY 18 est $305,000.00; FY 19 est $305,000.00; FY 16$305,000.00; - </t>
  </si>
  <si>
    <t>Amount may vary.</t>
  </si>
  <si>
    <t>{"list":[{"fiscalYear":2016,"description":"It is expected that the number of reports provided by the public, ESP’s and companies such as Facebook, Twitter and Google regarding child exploitation will continue to increase during FY2016 as more people and companies become aware of this format to provide information regarding these crimes. We can’t predict the percent of increase in the reports generated, but expect it will continue to be a significant increase.  In turn the reports continue to facilitate the abilities and actions of law enforcement and prosecutors and the capability to continue to be more effective in securing the internet, the homeland, the people and their way of life. \r\n \r\n The number of reports provided by the public, ESP’s and companies such as Facebook, Twitter and Google regarding child exploitation increased during FY2016 as more people and companies became aware of this format to provide information regarding these crimes. Reports generated also increased and continue to facilitate the abilities and actions of law enforcement and prosecutors and the capability to continue to be more effective in securing the internet, the homeland, the people and their way of life. "},{"fiscalYear":2017,"description":"It is expected that the number of CyberTipline® reports provided globally by the public, ESP’s and companies such as Facebook, Twitter and Google regarding child exploitation will continue to increase during FY2017 as more people and companies become aware of this format to provide information regarding these child exploitation crimes. We can’t predict the percent of increase in the reports generated, but expect it will continue to be a significant increase. In turn, the CyberTipline® reports continue to facilitate the abilities and actions of law enforcement and prosecutors and the capability to continue to be more effective in securing the internet, the homeland, the people and their way of life."},{"fiscalYear":2018,"description":"It is expected that the number of CyberTipline® reports provided globally by the public, ESP’s and companies such as Facebook, Twitter and Google regarding child exploitation will continue to increase during FY2018 as more people and companies become aware of this format to provide information regarding these child exploitation crimes. We can’t predict the percent of increase in the reports generated, but expect it will continue to be a significant increase. In turn the CyberTipline® reports continue to facilitate the abilities and actions of law enforcement and prosecutors and the capability to continue to be more effective in securing the internet, the homeland, the people and their way of life"},{"fiscalYear":2019,"description":"It is expected that the number of CyberTipline® reports provided globally by the public, ESP’s and companies such as Facebook, Twitter and Google regarding child exploitation will continue to increase during FY2018 as more people and companies become aware of this format to provide information regarding these child exploitation crimes. We can’t predict the percent of increase in the reports generated, but expect it will continue to be a significant increase. In turn the CyberTipline® reports continue to facilitate the abilities and actions of law enforcement and prosecutors and the capability to continue to be more effective in securing the internet, the homeland, the people and their way of life."}],"isApplicable":true}</t>
  </si>
  <si>
    <t>For additional information on program requirements and guidance, please contact the headquarters office at the address listed below.</t>
  </si>
  <si>
    <t>Margie Jones11320 Random Hills Rd., Suite 400, Fairfax, VA 22030 Email:&lt; a href='mailto:Margie.m.jones@ice.dhs.gov'&gt;Margie.m.jones@ice.dhs.gov&lt;/a&gt;Phone: (703) 293-9207;Margie Jones11320 Random Hills Rd., Suite 400, Fairfax, VA 22030 Email:&lt; a href='mailto:Margie.m.jones@ice.dhs.gov'&gt;Margie.m.jones@ice.dhs.gov&lt;/a&gt;Phone: 703-293-9207;</t>
  </si>
  <si>
    <t xml:space="preserve">16.543 Missing Children's Assistance; </t>
  </si>
  <si>
    <t>Application is reviewed by the DHS/HSI Cyber Crimes Center and subject matter experts.  Application is evaluated according to the program objectives and goals established by Congress.</t>
  </si>
  <si>
    <t>https://beta.sam.gov/fal/c023948e010d48ce9f65a85f22e68156/view</t>
  </si>
  <si>
    <t>Homeland Security Research, Development, Testing, Evaluation, and Demonstration of Technologies Related to Nuclear Threat Detection</t>
  </si>
  <si>
    <t>Countering Weapons of Mass Destruction (CWMD)</t>
  </si>
  <si>
    <t>DOMESTIC NUCLEAR DETECTION OFFICE, HOMELAND SECURITY, DEPARTMENT OF</t>
  </si>
  <si>
    <t>{"list":[{"act":{"description":"Homeland Security Act of 2002"},"publicLaw":{"congressCode":"107","number":"296"},"USC":{"title":"6","section":"596"},"authorizationTypes":{"USC":true,"act":true,"publicLaw":true},"usc":{"title":"6","section":"596"}}]}</t>
  </si>
  <si>
    <t>Support the PPD-8 objective of prevention related to terrorist acts involving nuclear or radiological materials, or weapons using these materials. Support basic and applied research to develop new capabilities to combat the threat of CWMD terrorism, and develop intellectual capital in fields relevant to CWMD threat detection.The Transformative Solutions Incubator (TSI) Program seeks to move promising technologies from academic research to the marketplace to support the needs of DHS operational components in the Countering Weapons of Mass Destruction (CWMD) mission space. The TSI program does this by 1) identifying suitable DHS operational requirements that can be addressed by academic research, 2) developing research topic areas according to those requirements and/or CWMD Office priorities and National Security Strategy, and 3) executing Cooperative Agreements with awardees to develop the technology to a point that it can be transitioned to the marketplace. The TSI program facilitates this transition by requiring applicants to have industrial or national laboratory partners.</t>
  </si>
  <si>
    <t>State (includes District of Columbia, public institutions of higher education and hospitals), Local (includes State-designated lndian Tribes, excludes institutions of higher education and hospitals, Public nonprofit institution/organization (includes institutions of higher education and hospitals), Other public institution/organization 
Eligible Applicants: The ARI is limited to State, public or private accredited institutions of higher education. The ER Program supports State, Public nonprofit institution/organizations; Private nonprofit institution/organizations; Small businesses; Profit organizations and Other private institution/organizations.</t>
  </si>
  <si>
    <t xml:space="preserve">ARI: State, public or private accredited institutions of higher education; Scientists/Researcher; Graduate Student; Education (13+).  Exploratory Research: Public Nonprofit Institution/Organization; Small Business; Profit Organization; Private Organization; Other Private Institution/organization; Scientists/Researcher; State, public or private accredited institutions of higher education._x000D_
 _x000D_
SETCP: 10: Federal; 14 – State; 15 – Local; 20 – public non-profit; 21 – other; 22 – Federally recognized Indian Tribal Governments; 31 – Individual/Family; 35 – profit organization; 36 – private non-profit organizations. _x000D_
</t>
  </si>
  <si>
    <t>{"description":"May be required by U.S. Statute, regulation, or as described in the program announcement. ","isApplicable":true}</t>
  </si>
  <si>
    <t>Proposals are submitted in response to announcements.  Details of proposal review and selection criteria are contained within these announcements.   All proposals   are reviewed and recommended for award by DHS program and administrative staff.  Upon source selection, awards are issued by the DHS SETCP – Applications are reviewed by DHS program and administrative staff.  Any issues or concerns noted in the application will be negotiated with the successful applicant prior to the award being issued.</t>
  </si>
  <si>
    <t>180 to 270  days.</t>
  </si>
  <si>
    <t>Contingent upon future Congressional funding. Renewal of an award to increase funding or extend the period of performance is at the sole discretion of the Department of Homeland Security.</t>
  </si>
  <si>
    <t>{"awarded":"other","description":"Refer to announcement and program guidance.  For TSI/ARI, awards are made for annual budget periods, with a non-competing continuation application required for each budget period that comprises the awarded project duration.  Funds awarded must be expended within each budget period. For ER, funds are awarded by research phase, with generally 3-5 phases and phase durations appropriate to the effort.  Awards are subject to the Cash Management Improvement Act for payment and/or reimbursement of expenditures.  Method of awarding/releasing assistance: Awards are paid in advance using the U.S. Department of Health and Human Services/Payment Management System (SMARTLINK), provided it maintains or demonstrates the willingness and ability to maintain procedures to minimize the time elapsing between the transfer of the funds from the DHS and expenditure disbursement by the Recipient. When these requirements are not met, the Recipient will be required to be on a reimbursement for costs incurred method.","awardedDescription":"Awards are paid in advance using the U.S. Department of Health and Human Services/Payment Management System (SMARTLINK), provided it maintains or demonstrates the willingness and ability to maintain procedures to minimize the time elapsing between the transfer of the funds from the DHS and expenditure disbursement by the Recipient. When these requirements are not met, the Recipient will be required to be on a reimbursement for costs incurred method."}</t>
  </si>
  <si>
    <t>[{"code":"program","isSelected":true,"description":"For ARI, performance reports are required as specified in the terms and conditions of the award.  For ER, reports may include, but are not limited to, the following:  monthly performance reports, quarterly review reports, and end of phase reports."},{"code":"cash","isSelected":true,"description":"Refer to program guidance."},{"code":"progress","isSelected":true,"description":"For ARI, performance reports are required as specified in the terms and conditions of the award. \"Progress Reports\" must include the progress of each sub-grant award. Reports are due 30 days after the end of each six months, with performance reports due 90 days after the expiration or termination of grant award.  For ER, reports may include, but are not limited to, the following:  monthly performance reports, quarterly review reports, and end of phase reports. For SETCP, progress reports are required.  Refer to program guidance."},{"code":"expenditure","isSelected":true,"description":"For ARI, Federal Financial Reports are required as specified in the terms and conditions of the award.  For SETCP, expenditure reports are required.  Refer to program guidance.\r\n"},{"code":"performanceMonitoring","isSelected":true,"description":"Yes.   Performance may be evaluated through on-site reviews of the research activity."}]</t>
  </si>
  <si>
    <t>70-0860-0-1-999;</t>
  </si>
  <si>
    <t xml:space="preserve">(Cooperative Agreements) FY 17$10,802,277.00; FY 18 est $5,661,247.00; FY 19 est $8,108,503.00; FY 16$11,228,990.00; - </t>
  </si>
  <si>
    <t>See announcement and program guidance.</t>
  </si>
  <si>
    <t>{"list":[{"fiscalYear":2016,"description":"Notice of Funding Opportunity will be issued for New ARI Activities:  Complete second year evaluation of the approximately 10 new activities awarded two years ago and complete first year evaluation of the approximately 8 new activities awarded the previous year.  Initiate approximately 5 new activities that address gaps in the GNDA and TNF.   Notice of Funding Opportunity was released for new ARI activities. Completed second year evaluation of 10 activities awarded two years ago and completed first year evaluation of 8 new activities awarded the previous year. Awarded eight new activities that address gaps in the GNDA and TNF."},{"fiscalYear":2017,"description":"Completed evaluations of the 37 on-going activities.  A Notice of Funding Opportunity will not be issued for new ARI activities this year."},{"fiscalYear":2018,"description":"Notice of Funding Opportunity will be issued for new TSI activities. Initiate approximately 10 new activities that address mission needs.  Complete evaluations of the 26 on-going activities."},{"fiscalYear":2019,"description":"Notice of Funding Opportunity will be issued for new TSI activities.  Initiate approximately 10 new activities that address CWMD mission needs.   Complete evaluations of the 26 on-going activities."}],"isApplicable":true}</t>
  </si>
  <si>
    <t>OMB Circulars Nos., A-21 Cost Principles for Educational Institutions, A-87 Cost Principles for State, Local and Indian Tribal Governments, A-102 Grants and Cooperative Agreements with State and Local Governments, A-110, Uniform Administrative Requirements for Grants and Other Agreements with Institutions of Higher Education, Hospitals and Nonprofit Organizations, and A-133 Audits of States, Local Governments, and Nonprofit Organizations, in addition to program regulations, guidelines, DHS policy and procedures. Additional regulations are indicated in program announcement and award terms and conditions.</t>
  </si>
  <si>
    <t>Richard Vojtech245 Murray Lane, SW, DNDO Stop 0550, Washington, DC 20528 Email:&lt; a href='mailto:Richard.Vojtech@hq.dhs.gov'&gt;Richard.Vojtech@hq.dhs.gov&lt;/a&gt;Phone: 202-254-7109;</t>
  </si>
  <si>
    <t>http://www.dhs.gov/about-domestic-nuclear-detection-office</t>
  </si>
  <si>
    <t>Refer to announcement and program guidance.  In general, TSI/ARI proposals are reviewed for intellectual merit, transformational impact, and broader impact.  ER proposals are reviewed for transformational impact, technical approach, capability and experience, and management approach.</t>
  </si>
  <si>
    <t>https://beta.sam.gov/fal/a0f942ea36f848f3b43b513aa45f6cca/view</t>
  </si>
  <si>
    <t xml:space="preserve">Buffer Zone Protection Program (BZPP) </t>
  </si>
  <si>
    <t>(BZPP)</t>
  </si>
  <si>
    <t>{"list":[{"act":{"description":"Department of Homeland Security Appropriations Act, 2010 (Public Law 111-83) and the Homeland Security Act of 2002 (6 U.S.C. Section 101 et seq.)"},"authorizationTypes":{"USC":false,"act":true,"statute":false,"publicLaw":false,"executiveOrder":false}}]}</t>
  </si>
  <si>
    <t>The FY 2010 Buffer Zone Protection Program (BZPP), provides funds to increase the preparedness capabilities of jurisdictions responsible for the safety and security of communities surrounding high-priority Critical Infrastructure and Key Resource (CIKR) assets through planning and equipment acquisition.</t>
  </si>
  <si>
    <t>States, as defined in the Homeland Security Act of 2002, means "any State of the United States, the District of Columbia, the Commonwealth of Puerto Rico, the Virgin Islands, Guam, American Samoa, the Commonwealth of the Northern Mariana Islands, and any possession of the United States." The State's SAA is the only agency eligible to apply for BZPP grant funds and is responsible for obligating BZPP grant awards to the responsible jurisdiction(s) that have authority over the identified CIKR sites. The term "responsible jurisdiction" as used in the BZPP program guidance and application kit, refers to the primary agency (i.e. State, local, or tribal entity or unit of government), that has authority over the DHS identified CIKR facility and its buffer zone surrounding the facility.</t>
  </si>
  <si>
    <t>State and local governmental jurisdiction(s) responsible for the CI/KR sites.</t>
  </si>
  <si>
    <t>{"description":"States, as defined in the Homeland Security Act of 2002, means \"any State of the United States, the District of Columbia, the Commonwealth of Puerto Rico, the Virgin Islands, Guam, American Samoa, the Commonwealth of the Northern Mariana Islands, and any possession of the United States. ","isApplicable":true}</t>
  </si>
  <si>
    <t>Funding is subject to reallocation each year, and may be consolidated with other programs.</t>
  </si>
  <si>
    <t>{"awarded":"other","description":"Refer to program guidance. Awards are subject to the Cash Management Improvement Act for payment and/or reimbursement of expenditures.","awardedDescription":"Refer to program guidance."}</t>
  </si>
  <si>
    <t>[{"code":"program","isSelected":true,"description":"Federal Financial Reports (FFR) are required quarterly, which is due within 30 days of the end of each calendar quarter and Semi-Annual Assistance Progress Reports (SAPR) is due on a semi-annual basis."},{"code":"cash","isSelected":true,"description":"Refer to program guidance."},{"code":"progress","isSelected":true,"description":"Refer to program guidance."},{"code":"expenditure","isSelected":true,"description":"Refer to program guidance."},{"code":"performanceMonitoring","isSelected":true,"description":"Refer to program guidance."}]</t>
  </si>
  <si>
    <t>{"isApplicable":true,"description":"These audits are due to the cognizant Federal agency, submitted through the Federal Audit Clearinghouse, not later than nine months after the end of the grantees fiscal year."}</t>
  </si>
  <si>
    <t xml:space="preserve">(Project Grants) FY 18 est $0.00; FY 16$0.00; FY 17 est $0.00; - Program was last funded in FY 2010. This program will remain open due to open awards. </t>
  </si>
  <si>
    <t>Depending upon the assessment by DHS of the needs of identified CIKR facility; $200,000 to $5,200,000.</t>
  </si>
  <si>
    <t>For additional information on program requirements and guidance, please refer to the BZPP Program Guidelines and Application Kit.</t>
  </si>
  <si>
    <t>Grant Programs Directorate, FEMADHS/FEMA_x000D_
400 C Street, SW_x000D_
, Washington, DC 20472-3625 Email:&lt; a href='mailto:askcsid@dhs.gov'&gt;askcsid@dhs.gov&lt;/a&gt;Phone: (1-800) 368-6498;</t>
  </si>
  <si>
    <t xml:space="preserve">97.008 Non-Profit Security Program; </t>
  </si>
  <si>
    <t>https://beta.sam.gov/fal/ea0d8f5940584b958fe6b8fee5937b83/view</t>
  </si>
  <si>
    <t>Earthquake Consortium</t>
  </si>
  <si>
    <t xml:space="preserve">Earthquake Consortium and State Support (ECSS) </t>
  </si>
  <si>
    <t>{"list":[{"act":{"description":"The National Earthquake Hazards Reduction Act of 2004"},"publicLaw":{"congressCode":"108","number":"360"},"USC":{"title":"42","section":"7704(a)(2)(B) "},"authorizationTypes":{"USC":true,"act":true,"statute":false,"publicLaw":true,"executiveOrder":false},"usc":{"title":"42","section":"7704(a)(2)(B) "}}]}</t>
  </si>
  <si>
    <t xml:space="preserve">The National Earthquake Hazards Reduction Program (NEHRP) is the Federal Government’s coordinated approach to addressing earthquake risks. _x000D_
_x000D_
In support of NEHRP, the Federal Emergency Management Agency (FEMA) administers the Earthquake Consortium and State Support (ECSS) program which is designed to increase and enhance the effective implementation of earthquake risk reduction activities at the state and local level, by making funding available through annual, non-competitive cooperative agreements._x000D_
_x000D_
NEHRP implements the Department of Homeland Security and PPD-8 objective of hazard mitigation, to develop and maintain those capabilities necessary to reduce the loss of lives and property by lessening the impact of earthquakes._x000D_
_x000D_
In an effort to provide eligible States and Territories with multiple funding and project management options, as well as allow for multi-State coordination of projects, the ECSS program utilizes two separate funding opportunities; Direct State Assistance and Earthquake Consortia &amp; Partner Support. _x000D_
_x000D_
The Direct State Assistance funding opportunity provides funding directly to those States and Territories that have been determined to be at a moderate to very high risk of earthquakes, and who have certified that they can meet the statutory 50 percent cash match requirement. They must also ensure that they who have the staffing capacity to manage their anticipated level of involvement in FEMA-funded, NEHRP projects and activities. Funding is provided to eligible States and Territories through Cooperative Agreements that are administered by FEMA Regional earthquake program management staff. Eligible activities include: Development of seismic mitigation plans, preparing inventories and conducting seismic safety inspections of critical structures and lifelines, updating building codes, zoning codes, and ordinances to enhance seismic safety, increasing earthquake awareness and education, and encouraging the development of multi-State groups for such purposes_x000D_
 _x000D_
The Earthquake Consortia and Partner Support funding opportunity is designed to facilitate the development and management of multi-State projects and activities.  Funding is provided to Earthquake Consortia &amp; Partners through a Cooperative Agreement and applied to projects and activities submitted to FEMA by eligible States, Territories and other Federal earthquake partners. These Cooperative Agreements are administered by FEMA Headquarters earthquake program management staff.  Eligible Consortia and Partners include: the Central U.S. Earthquake Consortium (CUSEC), Northeast States Emergency Consortium (NESEC), Western States Seismic Policy Council (WSSPC), Cascadia Region Earthquake Workgroup (CREW), Earthquake Engineering Research Institute (EERI), Federal Alliance for Safe Homes (FLASH), Southern California Earthquake Center (SCEC), and the Applied Technology Council, (ATC). Eligible activities for this funding opportunity are determined by capability of individual Consortia and Partner and are specified in the Notice of Funding Opportunity (NOFO)._x000D_
</t>
  </si>
  <si>
    <t xml:space="preserve">The purpose of this funding is to support the earthquake mitigation efforts of States and Territories with Moderate to Very High seismic risk as determined by the Program Office, and the earthquake mitigation efforts of earthquake Consortia and Partners including CUSEC, NESEC, WSSPC, CREW, EERI, FLASH, SCEC, and ATC. These efforts include 1) delivering and increasing awareness and education; 2) developing policies, tools, and products; and 3) implementing programs or projects to support risk reduction and resilience activities from earthquake and other hazards. </t>
  </si>
  <si>
    <t>Eligible States and Territories with Moderate to Very High seismic risks as determined by the Program Office, and earthquake Consortia and Partners including CUSEC, NESEC, WSSPC, CREW, EERI, FLASH, SCEC, and ATC.</t>
  </si>
  <si>
    <t>{"description":"Eligible States and Territories with Moderate to Very High seismic risks as determined by the Program Office, and CUSEC, NESEC, WSSPC, CREW, EERI, FLASH, SCEC, and ATC. FEMA grants and cooperative agreements with educational and other non-profit organizations are governed by 2 CFR 200. ","isApplicable":true}</t>
  </si>
  <si>
    <t>{"environmentalImpact":{"reports":[{"isSelected":true,"reportCode":"statement"},{"isSelected":true,"reportCode":"assessment"},{"isSelected":false,"reportCode":"ExecutiveOrder12372"},{"isSelected":true,"reportCode":"otherRequired"}]},"description":"Preapplication coordination is required.  FEMA has prepared a Record of Environmental Consideration for both funding opportunities that documents EHP compliance for the range of activities eligible for funding under this program pursuant to FEMA’s Instructions on Implementation of the Environmental Planning and Historic Preservation Responsibilities and Program requirements, FEMA Instruction 108-1-1."}</t>
  </si>
  <si>
    <t>{"description":"2 CFR 200, Uniform Administrative Requirements, Cost Principles, and Audit Requirements for Federal Awards applies to this program. Refer to official Notice of Funding Opportunity on Grants.gov."}</t>
  </si>
  <si>
    <t>Refer to official Notices of Funding Opportunity on Grants.gov.</t>
  </si>
  <si>
    <t>Refer to official Notice of Funding Opportunity on Grants.gov.</t>
  </si>
  <si>
    <t>{"types":{"moe":true,"formula":true,"matching":false},"formula":{},"moe":{"description":"Indirect costs are allowable only if the applicant has an approved indirect cost rate with the cognizant Federal agency. A copy of the approved rate (a fully executed, agreement negotiated with the applicant’s cognizant federal agency) is required at the time of application. Indirect costs will be evaluated as part of the application for Federal funds to determine if allowable and reasonable. Specifically, grantees should apply the training indirect cost rate (when it is available) or the “offsite” indirect cost rate (when a training rate is not available). The full organized research negotiated rate should not be applied to these training awards. Written exceptions will be made in rare cases upon request and with adequate justification. FEMA will work closely with the grantee to determine the appropriateness of indirect costs for the type of activity and location proposed in the application, in accordance with the negotiated indirect cost rates approved by the grantee’s cognizant federal agency.\r\n"}}</t>
  </si>
  <si>
    <t>{"awarded":"other","description":"Up to 18 Months from Date of Award. Extensions to the period of performance will be considered only through formal requests to FEMA and will only be granted for specific and compelling reasons. All extension requests must be submitted to FEMA at least sixty (60) days prior to the expiration of the grant period of performance. Any unobligated funds will be de-obligated at the end of the 90 day close-out period. For more information, refer to the official Funding Opportunity Announcement or Program Guidance on Grants.gov. See the following for information on how assistance is awarded/released: Refer to official Notice of Funding Opportunity on Grants.gov. ","awardedDescription":"Refer to official Notice of Funding Opportunity on Grants.gov."}</t>
  </si>
  <si>
    <t>[{"code":"program","isSelected":true,"description":"Refer to official Notice of Funding Opportunity on Grants.gov."},{"code":"cash","isSelected":true,"description":"Refer to official Notice of Funding Opportunity on Grants.gov.\r\n"},{"code":"progress","isSelected":true,"description":"Refer to official Notice of Funding Opportunity on Grants.gov."},{"code":"expenditure","isSelected":true,"description":"Refer to official Notice of Funding Opportunity on Grants.gov."},{"code":"performanceMonitoring","isSelected":true,"description":"Refer to official Notice of Funding Opportunity on Grants.gov.\r\n"}]</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</si>
  <si>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These audits are due to the cognizant Federal agency, submitted through the Federal Audit Clearinghouse, not later than 9 months after the end of the grantees fiscal year. For additional information regarding audit requirements, refer to program guidance. "}</t>
  </si>
  <si>
    <t>Cooperative Agreement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t>
  </si>
  <si>
    <t xml:space="preserve">(Project Grants (Cooperative Agreements)) FY 17$3,460,501.00; FY 18 est $3.00; FY 19 est $3.00; FY 16$3,278,500.00; - </t>
  </si>
  <si>
    <t xml:space="preserve">Refer to the official Notice of Funding Opportunity on Grants.gov by year for actual target allocations by program by eligible applicant. </t>
  </si>
  <si>
    <t>{"list":[{"fiscalYear":2016,"description":"Trainings in person and webinars, publications, inventorying of critical facilities, earthquake ShakeOut drills, National Earthquake Conference (occurs every 4 years), education and outreach presentations to schools, businesses, governments at all levels. Performed building inventory and rapid visual screenings for potential seismic hazards of two school districts in Missouri, including more than 31 school buildings.  Coordinated screenings for two school districts in Missouri comprising 11 additional buildings; Great Central U.S. and Great SouthEeast ShakeOut Earthquake Drill on October 15, 2015.  ShakeOut Earthquake Drills involve earthquake safety, mitigation, and planning activities as part of a national and worldwide initiative. The drills took place in 21 states and the District of Columbia, with more than 5.5 Million people participating in the event.  Activities included a coordinated outreach and media campaign including presentations, press releases, social media, newsletter, and billboard advertisement; Conducted Visual assessment of critical infrastructure in Wyoming state. The goal of the assessment is to pursue future mitigation actions to minimize the impact of an earthquake on critical infrastructure, particularly hospitals, schools, previously-identified shelter locations, and locations housing ambulance, fire and law enforcement response vehicles; Finalized plans for 2017 Arkansas Post-Disaster Building Inspection (INSPARK) regional training/workshop. Participants include building inspection teams from surrounding CUSEC states as well as observers from Oklahoma, FEMA and Mississippi; State of Nevada conducted URM verification in Clark County. The project allowed Clark County Department of Building and Fire Prevention to partner with the NEHRP funding through EERI (NEHRP was small part of the overall total cost of the project) in order to go out and do a verification of our initial rough list of URM buildings in unincorporated Clark County.  The project was done by manual process.  This information is available to both the State as well as Clark County in the updates of their hazard mitigation plans. \r\n"},{"fiscalYear":2018,"description":"Development of Seismic Mitigation Plans; Inventories and seismic safety inspections of critical structures and lifelines; Updating of building codes, zoning codes, and ordinances to enhance seismic safety; Activities to increase earthquake awareness and education; Support for the National Earthquake Technical Assistance Program (NETAP); Maintenance of the Earthquake Mitigation Center; Development of multi-state groups to support the goals of NEHREP."},{"fiscalYear":2017,"description":"Performed HAZUS Modeling and Analysis Support; Developed multiple earthquake risk awareness products including publications, signage, brochures and handouts; Supported nation-wide “ShakeOut” earthquake drill; Conducted training at annual National Earthquake Program Managers (NEPM) meeting; Conducted seismic assessments of critical facilities and lifelines; Supported the manufacture and distribution of non-structural mitigation devices; Created and aired Public Service Announcements; Supported the “Quake Cottage” program; Supported the QuakeSmart Summit and Leadership Workshop; and conducted the Rapid Visual Screening (RVS) of schools in state of Missouri."}],"isApplicable":true}</t>
  </si>
  <si>
    <t xml:space="preserve">1. Authorizing Authority for the Program._x000D_
Direct State Assistance component: The authority for FEMA NEHRP to implement and operate a program of assistance to states to become more resilient to earthquake hazards comes from 42 U.S. Code 7704 (b) (2) (B) National Earthquake Hazards Reduction Program. Specific details are provided below. The specific authority to implement the Direct State Assistance funding opportunity through the use of Cooperative Agreements comes from 42 U.S. Code 7704 (b) ((2) (A) (ix). National Earthquake Hazards Reduction Program_x000D_
_x000D_
Consortia and Partner Support component. Sections (a)(2)(B) and (b)(2)(A)(iii) of the National Earthquake Hazard Reduction Program (42 U.S.C. § 7704)._x000D_
_x000D_
2.  Appropriation Authority for the Program._x000D_
The Department of Homeland Security Appropriations Act, 2017, Pub. L. No. 115-31, which authorizes under FEMA Operations &amp; Support “[f] or necessary expenses [of FEMA]” “including activities authorized by the” “Earthquake Hazards Reduction Act of 1977 (42 U.S.C. 7701 et seq.)”.  Emphasis added_x000D_
_x000D_
3.  Other Financial Authority. 2 CFR 200, Uniform Administrative Requirements, Cost Principles, and Audit Requirements for Federal Awards apply to this program. Also, refer to the official Notice of Funding Opportunity on Grants.gov for additional policies._x000D_
_x000D_
_x000D_
2 CFR 200, Uniform Administrative Requirements, Cost Principles, and Audit Requirements for Federal Awards apply to this program.  Also, refer to the official Notice of Funding Opportunity on Grants.gov for additional policies. _x000D_
</t>
  </si>
  <si>
    <t>{"flag":"none","description":"Region 4 (Alabama, Georgia, Kentucky, Mississippi, North Carolina, Tennessee)\r\nNoriko Boston\r\n3003 Chamblee-Tucker Road\r\nAtlanta, Georgia 30341\r\nEmail:  Noriko.boston@fema.dhs.gov\r\nOffice: 770-220-8870\r\n\r\nRegion 6 (Oklahoma)\r\nBart Moore\r\n800 North Loop 288\r\nDenton, Texas 76209\r\nEmail:  bart.moore@fema.dhs.gov\r\nOffice: 940-898-5363\r\n\r\nRegion 8 (Colorado, Utah)\r\nSean McGowan\r\nDenver Federal Center, Building 710A\r\nDenver, Colorado 80225\r\nEmail:  sean.mcgowan@fema.dhs.gov\r\nOffice: 303-235-4681\r\n\r\nRegion 9 (Arizona, California, Nevada)\r\nMichael Hornick\r\n1111 Broadway\r\nOakland, California 94607\r\nEmail:  michael.hornick@fema.dhs.gov\r\nOffice: 510-627-7260\r\n\r\nRegion X (Oregon)\r\nTamra Biasco\r\n130 228th Street, SW\r\nBothell, Washington 98021\r\nEmail: tamra.biasco@fema.dhs.gov\r\nOffice: 425-487-4645\r\n"}</t>
  </si>
  <si>
    <t>G. David Javier400 C Street, SW _x000D_
, Washington, DC 20009 Email:&lt; a href='mailto:Gabriele.Javier@fema.dhs.gov'&gt;Gabriele.Javier@fema.dhs.gov&lt;/a&gt;Phone: 202-646-4037;</t>
  </si>
  <si>
    <t>https://www.fema.gov/building-science</t>
  </si>
  <si>
    <t>https://beta.sam.gov/fal/20235f12a12a42ae8abae452f6e8ae97/view</t>
  </si>
  <si>
    <t>Staffing for Adequate Fire and Emergency Response (SAFER)</t>
  </si>
  <si>
    <t>(SAFER ACT)</t>
  </si>
  <si>
    <t>{"list":[{"act":{"description":"Federal Fire Prevention and Control Act of 1974"},"publicLaw":{"congressCode":"93","number":"498"},"USC":{"title":"15","section":"2229 et seq"},"authorizationTypes":{"USC":true,"act":true,"statute":false,"publicLaw":true,"executiveOrder":false},"usc":{"title":"15","section":"2229 et seq"}}]}</t>
  </si>
  <si>
    <t>The goal of the SAFER Grant Program is to assist local fire departments with staffing and deployment capabilities in order to respond to emergencies, and assure that communities have adequate protection from fire and fire-related hazards.</t>
  </si>
  <si>
    <t xml:space="preserve">This program is restricted to the jurisdictions/organizations described in program guidance documents. For specific information, refer to the Notice of Funding Opportunity. In summary, for the purpose of this program, "State" is defined as the fifty States, the District of Columbia, Puerto Rico, the U.S. Virgin Islands, Guam, American Samoa, and the Commonwealth of the Northern Mariana Islands. The Alaska Village Initiative, a nonprofit organization incorporated in the State of Alaska, shall also be considered eligible for purposes of receiving assistance under this program on behalf of Alaska Native villages. A "fire department" is defined as an agency or organization that has a formally recognized arrangement with a State, territory, local, or tribal authority (city, county, parish, fire district, township, town, or other governing body) to provide fire suppression on a first-due basis to a population within a fixed geographical area. Fire departments may be comprised of members who are all volunteer, combination volunteer/career, or all career. </t>
  </si>
  <si>
    <t>Local or tribal communities serviced by the fire department including, local businesses, homeowners and property owners.</t>
  </si>
  <si>
    <t>{"description":"Applicant must certify that they are an eligible applicant, i.e., a fire department, as described in program guidance documents. Refer to Notice of Funding Opportunity document for specific information. ","isApplicable":true}</t>
  </si>
  <si>
    <t>{"description":"Application deadline and other information are contained in the application/ Notice of Funding Opportunity."}</t>
  </si>
  <si>
    <t>Applications or plans are peer reviewed and subsequently also reviewed by DHS program and administrative staff.  Any issues or concerns noted in the application will be negotiated with the successful applicant prior to the award being issued.</t>
  </si>
  <si>
    <t>Refer to Notice of Funding Opportunity document.</t>
  </si>
  <si>
    <t>Applicants that receive an adverse decision or denial, can request reconsideration of the decision.  Request for reconsideration must be submitted in writing, to the address contained on the program's website within 30 days of the notification of denial by the administering program office.</t>
  </si>
  <si>
    <t>{"awarded":"other","description":"The hiring grants have a three year performance period for FY16 and FY 17. The recruitment and retention grants are made in one-year increments up to a possible four-year period of performance. Refer to Notice of Funding Opportunity for further details. Awards are subject to the Cash Management Improvement Act for payment and/or reimbursement of expenditures. ","awardedDescription":"Based on project need"}</t>
  </si>
  <si>
    <t>[{"code":"program","isSelected":true,"description":"Refer to Notice of Funding Opportunity document. "},{"code":"cash","isSelected":true,"description":"Refer to Notice of Funding Opportunity document. "},{"code":"progress","isSelected":true,"description":"Quarterly progress reports."},{"code":"expenditure","isSelected":true,"description":"Quarterly Financial Status Reports."},{"code":"performanceMonitoring","isSelected":true,"description":"Refer to Notice of  Funding Opportunity document"}]</t>
  </si>
  <si>
    <t xml:space="preserve">(Project Grants) FY 17$345,000,000.00; FY 18 est $350,000,000.00; FY 19 est $0.00; FY 16$345,000,000.00; - </t>
  </si>
  <si>
    <t>{"list":[{"fiscalYear":2017,"description":"The goal of the SAFER Grant Program is to assist local fire departments with staffing and deployment capabilities in order to respond to emergencies, and assure that communities have adequate protection from fire and fire-related hazards. SAFER intends to improve local fire departments’ staffing and deployment capabilities so they may more effectively and safely respond to emergencies. With enhanced staffing levels, recipients should experience a reduction in response times and an increase in the number of trained personnel assembled at the incident scene."},{"fiscalYear":2018,"description":"The goal of the SAFER Grant Program is to assist local fire departments with staffing and deployment capabilities in order to respond to emergencies, and assure that communities have adequate protection from fire and fire-related hazards. SAFER intends to improve local fire departments’ staffing and deployment capabilities so they may more effectively and safely respond to emergencies. With enhanced staffing levels, recipients should experience a reduction in response times and an increase in the number of trained personnel assembled at the incident scene.\r\n\r\n"},{"fiscalYear":2016,"description":"The goal of the SAFER Grant Program is to assist local fire departments with staffing and deployment capabilities in order to respond to emergencies, and assure that communities have adequate protection from fire and fire-related hazards. SAFER intends to improve or restore local fire departments’ staffing and deployment capabilities so they may more effectively and safely respond to emergencies. With enhanced or restored staffing levels, recipients should experience a reduction in response times and an increase in the number of trained personnel assembled at the incident scene. Provided grants funds to 379 fire departments and national, state, local, or tribal organizations that represent the interests of volunteer firefighters for the purpose of hiring new firefighters and the recruitment and retention of volunteer firefighters. The grant funds will assist local fire departments with staffing and deployment capabilities in order to respond to emergencies, and assure that communities have adequate protection from fire and fire-related hazards. Recipients should also experience a reduction in response times and an increase in the number of trained personnel assembled at the incident scene. "}],"isApplicable":true}</t>
  </si>
  <si>
    <t>U.S.C. 2201 et seq.; Fire Prevention and Control Act of 1974.</t>
  </si>
  <si>
    <t>{"flag":"appendix","description":"SAFER grants are directed from the FEMA Headquarters Office.  There are 10 regional offices in FEMA who provide monitoring and oversight of FEMA grantees."}</t>
  </si>
  <si>
    <t>Department of Homeland Security/FEMA 400 C Street, SW, 3N_x000D_
, Washington, DC 20742-3635 Email:&lt; a href='mailto:firegrants@fema.dhs.gov'&gt;firegrants@fema.dhs.gov&lt;/a&gt;Phone: (866) 274-0960 ;</t>
  </si>
  <si>
    <t>http://www.fema.gov/firegrants</t>
  </si>
  <si>
    <t xml:space="preserve">Refer to the Funding Opportunity Announcement for information on criteria for selecting proposals. </t>
  </si>
  <si>
    <t>https://beta.sam.gov/fal/4e110db5323348a992ace6960c44fd52/view</t>
  </si>
  <si>
    <t>Disaster Assistance Projects</t>
  </si>
  <si>
    <t>(Earmarked Projects or Limited Scope Disaster Projects._x000D_
Restricted to entities designated by DHS or congressional statute.)</t>
  </si>
  <si>
    <t>{"list":[{"act":{"description":"Public Health Bioterrorism and Public Health Emergencies Act of 2002"},"publicLaw":{"congressCode":"107","number":"188"},"authorizationTypes":{"USC":false,"act":true,"statute":false,"publicLaw":true,"executiveOrder":false}},{"act":{"description":"Robert T. Stafford Disaster Relief and Emergency Assistance Act"},"publicLaw":{"congressCode":"93","number":"288"},"authorizationTypes":{"USC":false,"act":true,"statute":false,"publicLaw":true,"executiveOrder":false}},{"act":{"description":"Homeland Security Act"},"publicLaw":{"congressCode":"107","number":"296"},"authorizationTypes":{"USC":false,"act":true,"statute":false,"publicLaw":true,"executiveOrder":false}}]}</t>
  </si>
  <si>
    <t xml:space="preserve">This category is not for unsolicited proposals. Provides funding that has been designated by Congressionally appropriated authorization, generally for a specified project, or to provide unique or limited scope funding for certain disaster assistance Projects identified by congress or a DHS program office.  Program funds support the National Preparedness Goal of enhancing core capabilities in the areas of disaster response and recovery._x000D_
</t>
  </si>
  <si>
    <t xml:space="preserve">Funds are restricted to nonfederal entities, e.g. State, local government, private, public, profit or nonprofit organization, Indian Tribal government or individual specified by DHS or U.S. Appropriation Statute. </t>
  </si>
  <si>
    <t xml:space="preserve">State, local government, private, public, profit or nonprofit organization, Indian Tribal government or individual specified by U.S. Appropriation Statute. </t>
  </si>
  <si>
    <t>{"description":"Credentials or other documentation may be required by the U.S. Appropriation Statute or other statute by project. \r\nFunds are restricted to nonfederal entities, e.g. State, local government, private, public, profit or nonprofit organization, Indian Tribal government or individual specified by DHS or U.S. Appropriation Statute.\r\n","isApplicable":true}</t>
  </si>
  <si>
    <t>{"environmentalImpact":{"reports":[{"isSelected":false,"reportCode":"statement"},{"isSelected":false,"reportCode":"assessment"},{"isSelected":false,"reportCode":"ExecutiveOrder12372"},{"isSelected":true,"reportCode":"otherRequired"}]},"description":"The applicant is notified of funding availability through letter or electronic mail communication.  The applicant will be advised on how to apply for the funding through this notification."}</t>
  </si>
  <si>
    <t>{"description":"An application (SF 424, budget, program or project narrative and assurances) or plan must be submitted that outlines the implementation of the project and expenditure of funds in response to the project identified by the U.S. Appropriation Statute. "}</t>
  </si>
  <si>
    <t xml:space="preserve">Applications or plans are reviewed by DHS program and administrative staff, concerns negotiated with the applicant and award processed. </t>
  </si>
  <si>
    <t>The range of approval time depends on the type of project to be funded.</t>
  </si>
  <si>
    <t>{"types":{"moe":false,"formula":false,"matching":true},"formula":{"title":"","chapter":"","part":"","subPart":"","publicLaw":"","description":""},"matching":{"requirementFlag":"voluntary","percent":"0","description":"Funding amounts and match requirements are specified in the program guidance document."},"moe":{"description":""}}</t>
  </si>
  <si>
    <t>{"awarded":"other","description":"Mandated in the appropriation or identified in the application or plan submission.","awardedDescription":"Refer to program guidance."}</t>
  </si>
  <si>
    <t>[{"code":"program","isSelected":true,"description":"Financial and progress reports must be submitted in compliance with OMB Circular A-102 or A-110. The frequency of the reports will be identified in the \"Terms and Conditions\" of the award.\r\n"},{"code":"cash","isSelected":true,"description":"Refer to program guidance."},{"code":"progress","isSelected":true,"description":"Refer to program guidance."},{"code":"expenditure","isSelected":true,"description":"Refer to program guidance."},{"code":"performanceMonitoring","isSelected":true,"description":"Refer to program guidance."}]</t>
  </si>
  <si>
    <t>Financial records, supporting documentation and all other records to validate the performance of the grant or cooperative agreement must be retained for three years from the date the final financial status report is submitted to the DHS.</t>
  </si>
  <si>
    <t>70-0702-0-1-760;</t>
  </si>
  <si>
    <t xml:space="preserve">(Project Grants) FY 17$2,767,367,674.00; FY 18 est $221,791,574.00; FY 19 est $221,791,574.00; FY 16 Estimate Not Available  - </t>
  </si>
  <si>
    <t>Each "earmark" or project funding is designated by the appropriation statute or identified by the program office.</t>
  </si>
  <si>
    <t>OMB Circulars, A-21 Cost Principles for Educational Institutions, A-87 Cost Principles for State, Local and Indian Tribal Governments, A-102 Grants and Cooperative Agreements with Stat, and Local Governments, A-110, Uniform Administrative Requirements for Grants and Other Agreements with Institutions of Higher Education, Hospitals and Nonprofit Organizations, and A-133 Audits of States, Local Governments, and Nonprofit Organizations, in addition to program regulations, guidelines, DHS policy and procedure.</t>
  </si>
  <si>
    <t>Community Services Branch/Individual Assistance Division/Recovery Directorate500 C St., SW., Washington, DC 20472 Email:&lt; a href='mailto:askcsid@dhs.gov'&gt;askcsid@dhs.gov&lt;/a&gt;Phone: 202.646.2500;</t>
  </si>
  <si>
    <t>https://beta.sam.gov/fal/52ceb2e75bd443b8a2eae23b138b8bac/view</t>
  </si>
  <si>
    <t>Driver's License Security Grant Program</t>
  </si>
  <si>
    <t>{"list":[{"act":{"description":"The Department of Defense and Full-Year Continuing Appropriations Act, 2011"},"publicLaw":{"congressCode":"112","number":"10"},"authorizationTypes":{"USC":false,"act":true,"statute":false,"publicLaw":true,"executiveOrder":false}},{"act":{"description":"Implementing Recommendations of the 9/11 Commission Act of 2007 "},"publicLaw":{"congressCode":"110","number":"53"},"authorizationTypes":{"USC":false,"act":true,"statute":false,"publicLaw":true,"executiveOrder":false}}]}</t>
  </si>
  <si>
    <t xml:space="preserve">This program provides funding to prevent terrorism, reduce fraud and improve the reliability and accuracy of personal identification documents that states and territories issue. The program is intended to address a key recommendation of the 9/11 Commission to improve the integrity and security of State-issued driver’s licenses (DL) and identification cards (IC). </t>
  </si>
  <si>
    <t xml:space="preserve">The issuing authority for motor vehicle licenses in each State or territory, as identified by the DHS, is the only agency eligible to apply for the Driver's License Security Grant Program. </t>
  </si>
  <si>
    <t xml:space="preserve">State, U.S. Territory and local governments, intrastate, interstate, small business, general public, other public institution/organizations. </t>
  </si>
  <si>
    <t>{"description":"If required, will be identified in the program guidance/solicitation.\r\nThe issuing authority for motor vehicle licenses in each State or territory, as identified by the DHS, is the only agency eligible to apply for the Driver's License Security Grant Program.\r\n","isApplicable":true}</t>
  </si>
  <si>
    <t>{"description":"Unsolicited applications from entities other than those listed in the \"Applicant Eligibility\" above, will not be accepted.  Eligible applicants must apply on-line using Grants.gov. The Driver's License Security Grant Program application process will require: Narrative to include a description of current resource management capabilities to develop, implement, and manage the programmatic requirements associated with the Driver's License Security Grant Program funding; a proposed work plan; a budget and budget narrative addressing the Driver's License Security Grant Program  project related costs and expenses. Applications submitted online must contain information and meet the requirements outlined in the Driver's License Security Grant Program solicitation and program guidance."}</t>
  </si>
  <si>
    <t xml:space="preserve">Applications are reviewed by DHS policy and grant management staff, concerns negotiated with the applicant, and award processed. </t>
  </si>
  <si>
    <t>The program and administrative office will evaluate applications and award funds within 60 days of receipt of applications.</t>
  </si>
  <si>
    <t>{"awarded":"other","description":"The period of performance for DLSGP grants is 36 months. See the following for information on how assistance is awarded/released: Payment based on project need. ","awardedDescription":"Payment based on Project need."}</t>
  </si>
  <si>
    <t>[{"code":"program","isSelected":true,"description":"Progress Reports are due semi-annually within 30 days after the end of the reporting periods. Reports are due: July 30 and January 30. The Final Progress Report is due 90 days after the expiration date of the award period. These reports should consist of a brief narrative discussing achievements to date, and progress towards annual goals, and any issues which may need to be addressed. Required Financial Status Reports (SF 269A) are due quarterly after the end of the reporting period. Reports are due: April 30, July 30, October 30, and January 30. The Final Financial Report is due 90 days after the expiration date of the award period.\r\n"},{"code":"cash","isSelected":true,"description":"Refer to program guidance."},{"code":"progress","isSelected":true,"description":"Refer to program guidance."},{"code":"expenditure","isSelected":true,"description":"Refer to program guidance."},{"code":"performanceMonitoring","isSelected":true,"description":"Refer to program guidance."}]</t>
  </si>
  <si>
    <t>{"isApplicable":true,"description":"These audits are due to the cognizant Federal agency no later than 9 months after the end of the grantees fiscal year."}</t>
  </si>
  <si>
    <t>Financial records, supporting documents, statistical records, and all other records pertinent to a grant shall be retained for a period of at least 3 years after the grant has been closed or until an audit has been conducted that does not show any questionable costs.</t>
  </si>
  <si>
    <t xml:space="preserve">(Project Grants) FY 17 est $0.00; FY 16$0.00; FY 18 est $0.00; - Program was last funded in FY2011. This program will remain open due to open awards. </t>
  </si>
  <si>
    <t>Will be identified in the solicitation/program guidance.</t>
  </si>
  <si>
    <t>OMB Circulars Nos., A-87 Cost Principles for State, Local and Indian Tribal Governments, A-102 Grants and Cooperative Agreements with State and Local Governments, and A-133 Audits of States, Local Governments, and Nonprofit Organizations, in addition to program regulations, guidelines, DHS policy and procedures.</t>
  </si>
  <si>
    <t>Grant Programs Directorate400 C Street, SW, Washington, DC 20472-3615 Email:&lt; a href='mailto:askscid@dhs.gov'&gt;askscid@dhs.gov&lt;/a&gt;Phone: (1-800) 368-6498;</t>
  </si>
  <si>
    <t>https://beta.sam.gov/fal/5b6b0624a3334bfe92aaf95af5774f65/view</t>
  </si>
  <si>
    <t>Homeland Security Biowatch Program</t>
  </si>
  <si>
    <t>OFFICE OF HEALTH AFFAIRS, HOMELAND SECURITY, DEPARTMENT OF</t>
  </si>
  <si>
    <t>{"list":[{"act":{"description":"2018 Department of Homeland Security Act"},"publicLaw":{"congressCode":"115","number":"141"},"USC":{"title":"6","section":"188(b); DHS Delegation 25000"},"authorizationTypes":{"USC":true},"usc":{"title":"6","section":"188(b); DHS Delegation 25000"}},{"act":{"description":"2018 Department of Homeland Security Appropriations Act"},"publicLaw":{"congressCode":"115","number":"141"},"USC":{},"authorizationTypes":{"USC":true,"act":true,"publicLaw":true},"usc":{}}]}</t>
  </si>
  <si>
    <t>The BioWatch program is a federally managed, locally operated early warning system that is designed to detect the intentional release of select aerosolized biological agents. The BioWatch program’s mission is to deploy, sustain, and maintain a national 24x7x365 operational ability to detect, and respond to a bioterrorist event in metropolitan areas across the country. The DHS Countering Weapons of Mass Destruction (CWMD) administers the BioWatch program and is currently engaged in advanced development, test, evaluation and operations to improve sampling technologies, collection procedures, sample analysis, and develop and implement a next generation biodetection system. The Biowatch program and PPD-8 share the following elements. • First, in accordance with the National Preparedness Goal, the Biowatch program provides a comprehensive strategy for countering biological terrorism. • Next, following the National Preparedness System and the BioWatch Program is a federally managed, locally operated early warning operational capability designed to enhance national preparedness. The program provides an early warning system that detects the release of a select biological agent that may pose a danger to the public health in select jurisdictions. • Biowatch, in accordance with the National Planning Frameworks and Federal Interagency Operational Plans, acts as an early warning system which enhances the security of jurisdictions by providing the needed time to execute their comprehensive concept of operations plans to counter biological terrorism. In addition, the BioWatch program provides advice and guidance to jurisdictions to develop biological preparedness programs that properly address the needed mitigation plans that reduces the negative impacts to a biological attack. The Biowatch program is a critical part of an ongoing national effort to build and sustain preparedness which helps the United States maintain momentum through targeted jurisdictional planning that highlights preventative actions necessary to allow for a proper and timely response and begin the process to recovery from a biological agent release. To provide funding and/or property for the conduct of operations and other related activities intended to identify, counter, or respond to biological and chemical threats.</t>
  </si>
  <si>
    <t>Generally, State and local governments or as specified by U.S. Appropriation Statute.  Specific applicant eligibility will be identified in the funding opportunity announcement and program guidance.</t>
  </si>
  <si>
    <t>State and local governments.</t>
  </si>
  <si>
    <t>{"description":"May be required by the U.S. Statute, regulation, or program guidance.","isApplicable":true}</t>
  </si>
  <si>
    <t>{"environmentalImpact":{"reports":[{"isSelected":true,"reportCode":"assessment"},{"isSelected":true,"reportCode":"ExecutiveOrder12372"},{"isSelected":true,"reportCode":"otherRequired"}]},"description":"Preapplication coordination is required. This program is eligible for coverage under E.O. 12372, \"Intergovernmental Review of Federal Programs.\" An applicant should consult the office or official designated as the single point of contact in his or her State for more information on the process the State requires to be followed in applying for assistance, if the State has selected the program for review."}</t>
  </si>
  <si>
    <t>{"description":"An application (SF-424, Budget, program or project narrative and assurances) must be submitted that outlines the implementation of the project and expenditure of funds in response to the project identified through the announcement."}</t>
  </si>
  <si>
    <t>Applications or plans are reviewed by DHS program and administrative staff, concerns negotiated with the applicant, and award processed.</t>
  </si>
  <si>
    <t>The range of approval depends on the type of project to be funded.</t>
  </si>
  <si>
    <t>{"awarded":"other","description":"Specified in the funding opportunity announcement.","awardedDescription":"See program announcement."}</t>
  </si>
  <si>
    <t>[{"code":"program","isSelected":true,"description":"Requirements identified in the terms and conditions of the award."},{"code":"cash","isSelected":true,"description":"Financial reports submission are identified in the Terms and Conditions of the award."},{"code":"progress","isSelected":true,"description":"Program and progress reports must be submitted and are identified in the Terms and Conditions of the award."},{"code":"expenditure","isSelected":true,"description":"Financial reports submission are identified in the Terms and Conditions of the award."},{"code":"performanceMonitoring","isSelected":true,"description":"Requirements are identified in the Terms and Conditions of the award."}]</t>
  </si>
  <si>
    <t>Financial records, supporting documentation and all other records to validate the performance of the grant or cooperative agreement must be retained for 3 years from the date the final financial status report is submitted to the DHS.</t>
  </si>
  <si>
    <t xml:space="preserve">(Salaries and Expenses) FY 17$27,000,000.00; FY 18 est $27,842,000.00; FY 19 est $27,810,000.00; - </t>
  </si>
  <si>
    <t>Specified in the announcement.</t>
  </si>
  <si>
    <t>{"list":[{"fiscalYear":2016,"description":"The BioWatch Program’s mission is to provide and maintain a continuous bio-terrorism air monitoring system in metropolitan areas and coordinate with state and local public health communities to prepare for and respond to a bioterrorist event. This mission is accomplished by serving as an early warning system that enhances the security of jurisdictions by providing the needed time to execute their comprehensive concept of operations plans to counter biological terrorism. The Biowatch Program is a critical part of an ongoing national effort to build and sustain preparedness that helps the United States to maintain momentum through targeted jurisdictional planning that highlights preventative actions necessary to allow for a proper and timely response and begin the process to recovery from a biological agent release. The BioWatch Program’s mission provided and maintained a continuous bio-terrorism air monitoring system in metropolitan areas and coordinated with state and local public health communities to prepare for and respond to a bioterrorist event.  This mission was accomplished by serving as an early warning system which enhanced the security of jurisdictions by providing the needed time to execute their comprehensive concept of operations plans to counter biological terrorism.  The Biowatch Program is a critical part of an ongoing national effort to build and sustain preparedness which helps the United States to maintain momentum through targeted jurisdictional planning that highlights preventative actions necessary to allow for a proper and timely response and begin the process to recovery from a biological agent release."},{"fiscalYear":2017,"description":"The BioWatch Program’s mission is to provide and maintain a continuous bio-terrorism air monitoring system in metropolitan areas and coordinate with state and local public health communities to prepare for and respond to a bioterrorist event.  This mission is accomplished by serving as an early warning system which enhances the security of jurisdictions by providing the needed time to execute their comprehensive concept of operations plans to counter biological terrorism.  The Biowatch Program is a critical part of an ongoing national effort to build and sustain preparedness which helps the United States to maintain momentum through targeted jurisdictional planning that highlights preventative actions necessary to allow for a proper and timely response and begin the process to recovery from a biological agent release."},{"fiscalYear":2018,"description":"The BioWatch Program’s mission is to provide and maintain a continuous bio-terrorism air monitoring system in metropolitan areas and coordinate with state and local public health communities to prepare for and respond to a bioterrorist event.  This mission is accomplished by serving as an early warning system which enhances the security of jurisdictions by providing the needed time to execute their comprehensive concept of operations plans to counter biological terrorism.  The Biowatch Program is a critical part of an ongoing national effort to build and sustain preparedness which helps the United States to maintain momentum through targeted jurisdictional planning that highlights preventative actions necessary to allow for a proper and timely response and begin the process to recovery from a biological agent release."},{"fiscalYear":2019,"description":"The BioWatch program’s mission is to provide and maintain a continuous bio-terrorism air monitoring system in metropolitan areas and coordinate with state and local public health communities to prepare for and respond to a bioterrorist event. This mission is accomplished by serving as an early warning system which enhances the security of jurisdictions by providing the needed time to execute their comprehensive concept of operations plans to counter biological terrorism. The Biowatch program is a critical part of an ongoing national effort to build and sustain preparedness which helps the United States to maintain momentum through targeted jurisdictional planning that highlights preventative actions necessary to allow for a proper and timely response and begin the process to recovery from a biological agent release."}],"isApplicable":true}</t>
  </si>
  <si>
    <t xml:space="preserve">OMB Circulars Nos., A-21 Cost Principles for Educational Institutions, A-87 Cost Principles for State, Local and Indian Tribal Governments, A-102 Grants and Cooperative Agreements with State and Local Governments, A-110, Uniform Administrative Requirements for Grants and Other Agreements with Institutions of Higher Education, Hospitals and Nonprofit Organizations, and A-133 Audits of States, Local Governments, and Nonprofit Organizations, in addition to program regulations, guidelines, DHS policy and procedures. </t>
  </si>
  <si>
    <t>Daniel Yereb245 Murray Lane, SW, Mail Stop 0115, Washington, DC 20528 Email:&lt; a href='mailto:Daniel.Yereb@hq.dhs.gov'&gt;Daniel.Yereb@hq.dhs.gov&lt;/a&gt;Phone: 703-647-8052;</t>
  </si>
  <si>
    <t>Earmark or as identified in the funding opportunity announcement or program guidance.</t>
  </si>
  <si>
    <t>https://beta.sam.gov/fal/65a8258449204641b0d71c3e233071bf/view</t>
  </si>
  <si>
    <t>Repetitive Flood Claims</t>
  </si>
  <si>
    <t>RFC</t>
  </si>
  <si>
    <t>{"list":[{"act":{"description":"The RFC program is authorized by Section 1323 of the NFIA "},"USC":{"title":"42","section":"4030"},"authorizationTypes":{"USC":true,"act":true,"statute":false,"publicLaw":false,"executiveOrder":false},"usc":{"title":"42","section":"4030"}}]}</t>
  </si>
  <si>
    <t xml:space="preserve">To assist States, Indian tribal governments, and communities to reduce or eliminate the long-term risk of flood damage to structures insured under the National Flood Insurance Program (NFIP) that have had one or more claims for flood damages through mitigation activities that are in the best interest of the National Flood Insurance Fund (NFIF). This grant program supports the Mitigate component of the Presidential Preparedness Directive 8 (PPD-8) in the following ways:  by providing funding to states and communities that promotes Long-Term Vulnerability Reduction by elevating at-risk homes or removing structures from flood hazard areas.  Overall, this program also supports Community Resilience by reducing the need for emergency services in flood-prone areas of the community.  </t>
  </si>
  <si>
    <t xml:space="preserve">Entities eligible to apply for HMA grants include the emergency management agency or a similar office of the 50 States, the District of Columbia, American Samoa, Guam, the U.S. Virgin Islands, Puerto Rico, the Northern Mariana Islands, and Indian Tribal governments. Each State, Territory, Commonwealth, or Indian Tribal government shall designate one agency to serve as the Applicant for each HMA program. Please see the HMA program guidance for more detailed information. </t>
  </si>
  <si>
    <t xml:space="preserve">State agencies, Indian Tribal governments, and local governments and communities are eligible to apply as subapplicants for assistance under the RFC program. All interested subapplicants must apply to the Applicant. Please see the HMA program guidance for detailed information. </t>
  </si>
  <si>
    <t>{"description":"Please see the HMA Program Guidance.","isApplicable":true}</t>
  </si>
  <si>
    <t>{"description":"Contact the headquarters or regional office, as appropriate, for application deadlines "}</t>
  </si>
  <si>
    <t xml:space="preserve">Applications are reviewed by DHS/FEMA program and administrative staff. Any issues or concerns noted in the application will be negotiated with the successful applicant prior to the award being issued. </t>
  </si>
  <si>
    <t>{"types":{"moe":false,"formula":false,"matching":true},"matching":{"requirementFlag":"voluntary","percent":"0","description":"Refer to HMA program guidance for additional information. "}}</t>
  </si>
  <si>
    <t>{"awarded":"other","description":"Refer to program guidance. Awards are subject to the Cash Management Improvement Act for payment and/or reimbursement of expenditures.","awardedDescription":"Refer to HMA program guidance."}</t>
  </si>
  <si>
    <t>[{"code":"program","isSelected":true,"description":"Grantees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 Please refer to HMA program guidance for more information. "},{"code":"cash","isSelected":true,"description":"Grantees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 Please refer to HMA program guidance for more information. "},{"code":"progress","isSelected":true,"description":"Grantees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 Please refer to HMA program guidance for more information. "},{"code":"expenditure","isSelected":true,"description":"Grantees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 Please refer to HMA program guidance for more information. "},{"code":"performanceMonitoring","isSelected":true,"description":"Grantees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 Please refer to HMA program guidance for more information. "}]</t>
  </si>
  <si>
    <t>70-4236-0-3-453;</t>
  </si>
  <si>
    <t>(Project Grants) FY 16$0.00; FY 18 est $0.00; FY 17 est $0.00; - This program remains open due to open awards that have not yet closed.</t>
  </si>
  <si>
    <t>Refer to HMA program guidance.</t>
  </si>
  <si>
    <t>Hazard Mitigation Assistance Unified grant program guidance, the DHS FEMA Real Property Acquisition Regulations at 44 CFR Part 80, which is available to the public on the FEMA internet site.</t>
  </si>
  <si>
    <t>{"flag":"appendix","description":"See Appendix IV of the Catalog for a listing of addresses of FEMA's Regional Offices.  \r\nhttp://www.fema.gov/government/mitigation.shtm "}</t>
  </si>
  <si>
    <t>Kayed Lakhia400 C St., SW, Washington, DC 20472 Email:&lt; a href='mailto:kayed.lakhia@fema.dhs.gov'&gt;kayed.lakhia@fema.dhs.gov&lt;/a&gt;Phone: (202) 646-3458;</t>
  </si>
  <si>
    <t xml:space="preserve">97.110 Severe Repetitive Loss Program; 97.029 Flood Mitigation Assistance; 97.039 Hazard Mitigation Grant; 97.047 Pre-Disaster Mitigation; </t>
  </si>
  <si>
    <t>https://beta.sam.gov/fal/865a840122344423a57a8f090fea26a7/view</t>
  </si>
  <si>
    <t>Homeland Security-related Science, Technology, Engineering and Mathematics (HS STEM) Career Development Program</t>
  </si>
  <si>
    <t>(HS-STEM Career Development Program)</t>
  </si>
  <si>
    <t>{"list":[{"act":{"description":"Homeland Security Act of 2002"},"publicLaw":{"congressCode":"107","number":"296"},"USC":{"title":"6","section":"188(b)"},"authorizationTypes":{"USC":true,"act":true,"statute":false,"publicLaw":true,"executiveOrder":false},"usc":{"title":"6","section":"188(b)"}}]}</t>
  </si>
  <si>
    <t>To provide funding to assist with the development of future HS-STEM professionals and practitioners.</t>
  </si>
  <si>
    <t xml:space="preserve">Specific information on applicant eligibility is identified in the funding opportunity announcement and program guidance. </t>
  </si>
  <si>
    <t>Other Public Institution/Organizations; Other Private Institution/Organizations; (Colleges and Universities).</t>
  </si>
  <si>
    <t>{"description":"Refer to program guidance.","isApplicable":true}</t>
  </si>
  <si>
    <t xml:space="preserve">Applications are reviewed by subject matter experts (SMEs).  Award are based on Agency priorities and available funding. </t>
  </si>
  <si>
    <t>[{"code":"program","isSelected":true,"description":"Grantees are required to submit annual financial and performance reports. Annual Progress Reports must include the progress of each sub-grant award. Final financial and performance reports are due 90 days after the expiration or termination of grant award."},{"code":"cash","isSelected":true,"description":"Refer to program guidance."},{"code":"progress","isSelected":true,"description":"Refer to program guidance."},{"code":"expenditure","isSelected":true,"description":"Financial Status Reports."},{"code":"performanceMonitoring","isSelected":true,"description":"Refer to program guidance."}]</t>
  </si>
  <si>
    <t xml:space="preserve">(Project Grants) FY 17 est $0.00; FY 16$0.00; FY 18 est $0.00; - No new awards have been made but active awards have not yet been closed out. This program remains open due to open awards. </t>
  </si>
  <si>
    <t xml:space="preserve">Refer to program guidance. </t>
  </si>
  <si>
    <t>A-110, Uniform Administrative Requirements for Grants and Agreements with Institutions of Higher Education, Hospitals and Nonprofit Organizations, A-21, Cost Principles for Educational Institutions and A-122, Cost Principles for Non-Profit Organization., A-133 Audits of States, Local Governments, and Nonprofit Organizations, in addition to program regulations, guidelines, DHS policy and procedures.</t>
  </si>
  <si>
    <t>Department of Homeland Security, University Programs, S&amp;T245 Murray Lane, SW., Building 410, Washington, DC 20523 Phone: (202) 254-5695;</t>
  </si>
  <si>
    <t xml:space="preserve">97.062 Scientific Leadership Awards; </t>
  </si>
  <si>
    <t>https://beta.sam.gov/fal/3bea9c896717c9ce6aea9022af16e889/view</t>
  </si>
  <si>
    <t>Securing the Cities Program</t>
  </si>
  <si>
    <t xml:space="preserve">(STC) </t>
  </si>
  <si>
    <t>{"list":[{"act":{"description":"Homeland Security Act of 2002"},"publicLaw":{"congressCode":"112","number":"10"},"USC":{"title":"6","section":"591-596"},"authorizationTypes":{"USC":true},"usc":{"title":"6","section":"591-596"}},{"act":{"description":"Homeland Security Act of 2002"},"publicLaw":{"congressCode":"112","number":"10"},"authorizationTypes":{"act":true,"publicLaw":true}}]}</t>
  </si>
  <si>
    <t>The Securing the Cities (STC) Program seeks to prevent the successful planning, movement and deployment of a nuclear or radiological weapon and component materials within the United States by enhancing the nuclear detection capabilities of federal, state, local, tribal and territorial agencies. This program supports PPD-8, the Prevent Mission and the Prevention Framework including the tasks of: • Intelligence and Information Sharing. Planning and Direction: Establish the intelligence and information requirements of the consumer. • Screening, Search and Detection. Locate persons and networks associated with imminent terrorist threats. • Interdiction and Disruption. Disrupt terrorist financing or prevent other material support from reaching its target.</t>
  </si>
  <si>
    <t>COOPERATIVE AGREEMENTS;USE OF PROPERTY, FACILITIES, AND EQUIPMENT;DISSEMINATION OF TECHNICAL INFORMATION</t>
  </si>
  <si>
    <t xml:space="preserve">Specific information on applicant eligibility is identified in the funding opportunity announcement and program guidance, or as specified by U.S. Appropriation Statute. </t>
  </si>
  <si>
    <t>State, and local governments, Interstate or intrastate governmental organizations, and Indian tribal governments.</t>
  </si>
  <si>
    <t>The deadline for submission of application may range from 14- 90 days following the NOFO posting.</t>
  </si>
  <si>
    <t>Contingent upon future Congressional funding. Extensions to the Performance Period may be awarded, but are not guaranteed and might not include increased funding. Extension approvals will be based on the availability of funds within the award and acceptable performance and at the sole discretion of the Department of Homeland Security.</t>
  </si>
  <si>
    <t>{"awarded":"other","description":"Refer to program guidance. Awards are subject to the Cash Management Improvement Act for payment and/or reimbursement of expenditures.","awardedDescription":"See Program Guidance."}</t>
  </si>
  <si>
    <t>[{"code":"program","isSelected":true,"description":"See Program Guidance."},{"code":"cash","isSelected":true,"description":"See Program Guidance."},{"code":"progress","isSelected":true,"description":"See Program Guidance."},{"code":"expenditure","isSelected":true,"description":"See Program Guidance."},{"code":"performanceMonitoring","isSelected":true,"description":"See Program Guidance."}]</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</si>
  <si>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 year period, whichever is later. Grant records include financial and program/progress reports, support documents, statistical records, and other documents that support the activity and/or expenditure of the recipient or sub-recipient under the award. </t>
  </si>
  <si>
    <t>70-0411-0-1-999;</t>
  </si>
  <si>
    <t>(Salaries and Expenses) FY 17$2,500,000.00; FY 18 est $19,350,000.00; FY 19 est $34,640,000.00; FY 16$19,885,000.00; - During FY17 the STC Program issued 1-year No Cost Extensions to the FY16 Grant Awards.  As a result, FY17 Obligations are lower than previous and future FY’s.  FY17 funding was awarded in FY18 and is reflected in the FY18 Obligation column.</t>
  </si>
  <si>
    <t>See Program Guidance.</t>
  </si>
  <si>
    <t>{"list":[{"fiscalYear":2016,"description":"• Continue Phase III (non-STC funded) activities in NYC/Newark.\r\n• Begin Phase II activities in Los Angeles/Long Beach STC implementation site.\r\n• Continue Phase I activities in the National Capital Region STC implementation site.\r\n• Continue Phase I activities in the Houston STC implementation site.\r\n• Initiate Phase I activities in the Chicago STC implementation site.\r\n •\tContinued Phase III (non-STC funded) activities in New York City (NYC)/Newark.\r\n•\tBegan Phase II activities in Los Angeles/Long Beach STC implementation site.\r\n•\tContinued Phase I activities in the National Capital Region STC implementation site.\r\n•\tInitiated Phase I activities in the Houston STC implementation site.\r\n•\tAwarded initial funding to the Chicago STC implementation site.\r\n\r\n"},{"fiscalYear":2017,"description":"• STC did not issue FY17 funding during FY17, instead a 1-year no cost extension was issued to NCR, Houston and Chicago. • Continued Phase III (non-STC funded) activities in NYC/Newark. • Completed Phase II activities in Los Angeles/Long Beach STC implementation site. • Completed Phase I activities in the National Capital Region STC implementation site. • Continued Phase I activities in the Houston STC implementation site. • Initiated Phase I activities in the Chicago STC Implementation site."},{"fiscalYear":2018,"description":"• Issue funded awards to NCR, Houston and Chicago • Continue Phase III (non-STC funded) activities in NYC/Newark. • Continue Phase III (non-STC funded) activities in Los Angeles/Long beach STC implementation site. •  Complete Phase II activities in the National Capital Region STC implementation site. • Complete Phase I activities in the Houston STC implementation site. • Continue Phase I activities in the Chicago STC implementation site."},{"fiscalYear":2019,"description":"• Continue Phase III (non-STC funded) activities in NYC/Newark. • Continue Phase III (non-STC funded) activities in Los Angeles/Long beach STC implementation site. • Begin Phase III activities in the National Capital Region STC implementation site. • Begin Phase II activities in the Houston STC implementation site. • Complete Phase I activities in the Chicago STC implementation site. • Expand to additional regions."}],"isApplicable":true}</t>
  </si>
  <si>
    <t xml:space="preserve">Uniform Administrative Requirements for Grants and Cooperative Agreements to State and Local Governments, 44 CFR 13. OMB Circular A-87, Cost Principles for State, Local, and Tribal Governments, Relocated to 2 CFR Part 225; OMB Circular A-110, relocated to 2 CFR Part 215. Uniform Administrative Requirements for Grants and Agreements with Institutions of Higher Education, Hospitals, and Other Nonprofit Organizations. OMB Circular A-122, relocated to 2 CFR Part 230. Cost Principles for NonProfit Organizations. OMB Circular A-133 Audits of States, Local Governments, and Nonprofit Organizations, in addition to program regulations, guidelines, DHS policy and procedures. </t>
  </si>
  <si>
    <t>Kimberly Patten245 Murray Lane, Mail stop  0550_x000D_
, Washington, DC 20528 Email:&lt; a href='mailto:Kimberly.Patten@hq.dhs.gov'&gt;Kimberly.Patten@hq.dhs.gov&lt;/a&gt;Phone: (202) 254-7223;</t>
  </si>
  <si>
    <t>https://beta.sam.gov/fal/414dd1764e6a4111a1373a8ab30466ae/view</t>
  </si>
  <si>
    <t>National Incident Management System (NIMS)</t>
  </si>
  <si>
    <t>{"list":[{"act":{"description":"Homeland Security Act of 2002"},"publicLaw":{"congressCode":"107","number":"296"},"authorizationTypes":{"USC":false,"act":true,"statute":false,"publicLaw":true,"executiveOrder":false}},{"act":{"description":"The Post-Katrina Emergency Management Reform Act of 2006"},"publicLaw":{"congressCode":"109","number":"295"},"USC":{"title":"6","section":"761 (a)"},"authorizationTypes":{"USC":true,"act":true,"statute":false,"publicLaw":true,"executiveOrder":false},"usc":{"title":"6","section":"761 (a)"}}]}</t>
  </si>
  <si>
    <t>To advance the Nation’s preparedness and implementation of the NIMS through the development and deployment of consistent systems for the request, dispatch, use, and return of resources needed to support local capabilities, and change outcomes for survivors. These systems form a national mutual aid network that can help to build, sustain, and deliver the 32 core capabilities needed to achieve the National Preparedness Goal.</t>
  </si>
  <si>
    <t>Specific information on applicant eligibility is identified in the funding opportunity announcement and program guidance.</t>
  </si>
  <si>
    <t>State, local, Public Nonprofit Institution/Organization, Federal Recognized Indian Tribal Government, U.S. Territory/Possession, Private Organization, Other Public Institution/Organization.</t>
  </si>
  <si>
    <t>Applications or plans are reviewed and approved for award by DHS program and administrative staff in accordance with program guidance.</t>
  </si>
  <si>
    <t>[{"code":"program","isSelected":true,"description":"Grantees are required to submit quarterly financial and performance reports. Quarterly \"Progress Reports\" must include the progress of each sub-grant award. Reports are due 30 days after the end of each quarter: January 31, April 30, July 31, and October 31. Final financial and performance reports are due 90 days after the expiration or termination of grant award.\r\n"},{"code":"cash","isSelected":true,"description":"See program guidance."},{"code":"progress","isSelected":true,"description":"Grantees are required to submit quarterly financial and performance reports. Quarterly \"Progress Reports\" must include the progress of each sub-grant award. Reports are due 30 days after the end of each quarter: January 31, April 30, July 31, and October 31. Final financial and performance reports are due 90 days after the expiration or termination of grant award.\r\n"},{"code":"expenditure","isSelected":true,"description":"Grantees are required to submit quarterly financial and performance reports. Quarterly \"Progress Reports\" must include the progress of each sub-grant award. Reports are due 30 days after the end of each quarter: Jan. 31, April 30, July 31, and Oct. 31. Final financial and performance reports are due 90 days after the expiration or termination of grant award.\r\n"},{"code":"performanceMonitoring","isSelected":true,"description":"Grantees are required to submit quarterly financial and performance reports. Quarterly \"Progress Reports\" must include the progress of each sub-grant award. Reports are due 30 days after the end of each quarter: January 31, April 30, July 31, and October 31. Final financial and performance reports are due 90 days after the expiration or termination of grant award.\r\n"}]</t>
  </si>
  <si>
    <t xml:space="preserve">(Cooperative Agreements) FY 17$2,000,000.00; FY 18 est $2,000,000.00; FY 19 est $2,000,000.00; FY 16$2,000,000.00; - </t>
  </si>
  <si>
    <t>{"list":[{"fiscalYear":2016,"description":"• Support for the refinement of NIMS and its national roll-out as directed by FEMA\r\n• Provide education and training to states on preparing for and deploying through EMAC.\r\n• Development, enhancement, and maintenance of EMAC’s information management systems for the availability, request, dispatch, use, tracking, and return of resources in all states during all-hazard incidents requiring mutual aid. The system development will solve several barriers to interoperability that hinders expedient deployment of resources.\r\n• Maintenance and implementation of a formalized sub-grant program in coordination with FEMA.\r\n Supported the refinement of NIMS as directed by FEMA. The specific activities that EMAC supported was determined jointly with FEMA during the development of the program management plan.\r\n• Supported for the refinement and roll-out of the National Preparedness Goal and National Planning Frameworks as directed by FEMA.  \r\n• Provided education and training to states on preparing for and deploying through EMAC.\r\n• Developed, enhanced, and maintained EMAC’s information management systems for the availability, request, dispatch, use, tracking, and return of resources in all states during all-hazard incidents requiring mutual aid. \r\n• Implemented and maintained a formalized sub-grant program in coordination with FEMA.\r\n"},{"fiscalYear":2018,"description":"• Provide education and training to states on preparing for and deploying through EMAC.\r\n• Development, enhancement, and maintenance of EMAC’s information management systems for the availability, request, dispatch, use, tracking, and return of resources in all states during all-hazard incidents requiring mutual aid. The system development will solve several barriers to interoperability that hinders expedient deployment of resources.\r\n• Maintenance and implementation of a formalized sub-grant program in coordination with FEMA.\r\n\r\n"},{"fiscalYear":2017,"description":"• Support for the refinement of NIMS and its national roll-out as directed by FEMA.\r\n• Provide education and training to states on preparing for and deploying through EMAC.\r\n• Development, enhancement, and maintenance of EMAC’s information management systems for the availability, request, dispatch, use, tracking, and return of resources in all states during all-hazard incidents requiring mutual aid. The system development will solve several barriers to interoperability that hinders expedient deployment of resources.\r\n• Maintenance and implementation of a formalized sub-grant program in coordination with FEMA.\r\n"}],"isApplicable":true}</t>
  </si>
  <si>
    <t>See program guidance.</t>
  </si>
  <si>
    <t>National Integration Center, Federal Emergency Management Agency,400 C Street S.W., 7NW-1405, Washington, DC 20742-3620 Email:&lt; a href='mailto:FEMA-NIC@fema.dhs.gov'&gt;FEMA-NIC@fema.dhs.gov&lt;/a&gt;Phone: 202-384-5008;</t>
  </si>
  <si>
    <t>https://www.fema.gov/national-incident-management-system</t>
  </si>
  <si>
    <t>Refer to the program guidance.</t>
  </si>
  <si>
    <t>https://beta.sam.gov/fal/f4309512ff024446926e9470ab9927d9/view</t>
  </si>
  <si>
    <t xml:space="preserve">Homeland Security, Research, Testing, Evaluation, and Demonstration of Technologies </t>
  </si>
  <si>
    <t>{"list":[{"act":{"description":"Homeland Security Act of 2002"},"publicLaw":{"congressCode":"107","number":"296"},"USC":{"title":"6","section":"308(b(1)(c)"},"authorizationTypes":{"USC":true,"act":true,"publicLaw":true},"usc":{"title":"6","section":"308(b(1)(c)"}},{"act":{"description":"Implementing Recommendation of the 9/11 Commission Act of 2007"},"publicLaw":{"congressCode":"110","number":"53"},"authorizationTypes":{"act":true,"publicLaw":true}},{"act":{"description":"Science and Technology – Management and Administration"},"publicLaw":{"congressCode":"113","number":"76"},"authorizationTypes":{"act":true,"publicLaw":true}}]}</t>
  </si>
  <si>
    <t>To provide funding and/or property for the purpose of conducting research, development, testing, evaluation, and demonstration of national preparedness and homeland security technologies intended to identify, counter, or respond to terrorist threats.
The DHS S&amp;T First Responders Group (FRG) utilizes grants and cooperative agreements to enhance safety in the first responder community by supporting the research, acquisition of knowledge, and the development of technology, materials, processes, methods, devices, or techniques to support advancement in equipment or technologies. The purpose of these grants and cooperative agreements is to garner high quality, advanced concepts research and development efforts related to important scientific problems and capability gaps identified by the first responder community that could lead to significant public benefits.</t>
  </si>
  <si>
    <t xml:space="preserve">States, local governments, private, public, profit or nonprofit organizations, Indian Tribal governments, or individuals specified by U.S. Appropriation Statute, including U. S. and international institutions of higher education and educational laboratories. </t>
  </si>
  <si>
    <t>Federal, State, and local governments, private, public, profit or nonprofit organizations, Indian tribal governments, and individuals.</t>
  </si>
  <si>
    <t>[{"code":"program","isSelected":true,"description":"Refer to program guidance."},{"code":"cash","isSelected":true,"description":"Refer to program guidance."},{"code":"progress","isSelected":true,"description":"Refer to program guidance.\n\nThe PPE projects from the First Responder Group (FRG) have the requirement for performers to submit Monthly Reports to the FRG Program Manager.  This is followed up with a monthly teleconference between performer personnel and FRG Program staff to discuss the status of the project and any potential issues or concerns.  Critical Design Reviews, and Final Reports are also required."},{"code":"expenditure","isSelected":true,"description":"Refer to program guidance."},{"code":"performanceMonitoring","isSelected":true,"description":"Refer to program guidance."}]</t>
  </si>
  <si>
    <t>{"isApplicable":true,"description":"These audits are due to the cognizant Federal agency, submitted through the Federal Audit Clearinghouse, not later than nine months after the end of the grantees fiscal year. "}</t>
  </si>
  <si>
    <t xml:space="preserve">Grant records shall be retained for a period of three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</si>
  <si>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(Salaries and Expenses) FY 16$1,548,332.00; FY 17 est $2,716,638.00; FY 18 est $2,000,000.00;</t>
  </si>
  <si>
    <t>{"list":[{"fiscalYear":2016,"description":"Production prototype base ensemble garments will be delivered by both of the cooperative agreement recipients.  These will be provided to agencies that represent the various first responder disciplines from geographical diverse regions of the country for extended wear testing.   1) APCO provided support on the P25 CAP reorganization for DHS review and approval and a recommendation to describe the relationships among the new user-based Leadership Group and its committee structure, the TIA TR-8 process and organization, the P25 CAP process, and the national public safety associations and federal entities involved, as well as the operational aspects of the future process and organization. In addition, to providing support services for Regional Planning Committees (RPCs) and the National Regional Planning Council (NRPC); they restructured and updated the Computer Assisted Pre-Coordination Resource and Database (CAPRAD) System which aids in the management of the public safety radio frequency spectrum.  APCO International provided a centralized forum for information sharing directly related to the first responder community and provides opportunities to analyze and correlate information among the first responder agencies.  Additionally, APCO International provided:\r\n•\tMigrated existing CAPRAD to new platform to meet user requirements;\r\n•\tAdded security features and improved user friendly interface at the request of users;\r\n•\tDeveloped a single central repository to address the 800 MHz regional planning committee’s request to have access to an adjacent region’s planning process or applications;\r\n•\tIncorporated part of the NCC’s recommendation to establish a nationwide CAPRAD database that all 700 MHz regions could utilize as a pre-planning and pre-coordination tool for 700 MHz frequency band public safety band applicants.\r\n•\tCompleted the cost analysis and developed the best system upgrade options for the CAPRAD program and meeting objectives 1 – 16 from the original grant.\r\n\r\n2) Both award recipients completed the material testing, material selection, and garment design for the prototype base ensemble.  Due to unexpected delays in the National Fire Protection Association (NFPA) 1975 certification process by their industrial partners, garments were not NFPA certified or manufactured in FY 2016 for distribution to first responders for wear testing and evaluation.  This is anticipated to occur in FY 2017. \r\n\r\n3) Testing of baseline turnout gear to characterize its’ performance was accomplished for the Smoke and Particulate Resistant Structural Firefighter Turnout (SRT) project.  The main goal for this project is to develop a prototype firefighter turnout ensemble system to enhance protection against smoke and toxic vapors during and after fire suppression missions, while maintaining functionality and not degrading comfort. Prototype designs that incorporates features to prevent smoke and particulate infiltration through the turnout gear interfaces were developed.  Initial testing of one prototype design showed superior performance for particulate infiltration compared to the baseline turnout gear.  Work is continuing to refine the prototype designs.  \r\n\r\n4) A new project to provide “Respiration Protection for Firefighters during Overhaul Operations” was initiated.  The project goal is to develop a respiratory protection system for use by firefighters during overhaul operations.  After a structure fire has been suppressed firefighters conduct overhaul operations to extinguish any smoldering hot spots. Initially firefighters wear their self-contained breathing apparatus (SCBA), but commonly swap the SCBA for a particulate filter mask when the carbon monoxide (CO) concentration drops below 35 parts per million (ppm).  However, particulate masks do not provide protection against chemical vapors and there is no correlation between the CO concentration and that of other toxic contaminants.   The filter that will be developed will be available for use with equipment from any manufacturer through the use of a standard STANAG 40 mm connector.  The goal of the new system is to be much lighter and more comfortable than an SCBA, durable, require minimum maintenance, have low operating cost, and be reasonably priced. \r\n\r\n5) The text to 9-1-1 project developed technology solutions to initiate a screen with emergency 9-1-1 text on a translator’s computer along with a VoIP (voice over internet protocol) voice call to connect the translator and responding 9-1-1 operator in real time.  An application program interface (API) was developed to enable the connection of language service providers (LSPs) who conduct real time translations of texts and the 9-1-1 center operators who receive the texts directly on their screens from the wireless carriers.  Machine translation of emergency texts was developed concurrently, and will be benchmarked for performance against human translators.  \r\n\r\n6) National Information Sharing Consortium (NISC) accomplished:\r\n•\tKick Off Meeting and Work Plan completed for grant award made at end of FY15 (9/14/15)\r\n•\tConducted CHECKPOINT 16 on May 11, 2016, a multi-national information sharing exercise that tested and evaluated situational awareness and decision support tools for the emergency management and homeland security communities.  Key highlights included: \r\no\tParticipation from over 60 individuals from local, state, and federal government agencies, state National Guard units, private sector companies, Canadian participants, and nonprofit organizations, demonstrating broad interest in the exercise and information sharing tools featured.  Following the exercise, several participants indicated interest in adopting tools into their own organizations; \r\no\tDevelopment and use of the Battle Rhythm Manager, a virtual exercise facilitation tool that was made available to all NISC members for their own exercise purposes and was an important facilitation tool during the January 23, 2017 New Orleans Flood Experiment.\r\no\tDevelopment of a preliminary plan for implementing REBOUND 17, a multi-phase information sharing exercise to increase awareness of and evaluate information sharing tools and best practices for the emergency management and homeland security community.\r\n•\tAdded three information sharing tools to the NISC Member Portal, including the Battle Rhythm Widget, the CHECKPOINT 16 Exercise Viewer, and the Mutual Aid Resource Planner and providing trainings on how to integrate tools into members’ operational environments.\r\n•\tHired NISC’s Executive Director, to serve in a volunteer capacity to lead fundraising efforts, NISC operations, and strategic activities to ensure long-term sustainability of the NISC.\r\n•\tReceived a Gold Sponsorship from G&amp;H International Services, Inc. to provide continued staff and technical support for the organization.\r\n"},{"fiscalYear":2017,"description":"The Smoke and Particulate Resistant Structural Firefighter Turnout gear (SRT) project was completed.  This included developmental testing by firefighters to determine what prototype turnout configuration meets the requirements of the project, while minimizing any change to normal structural firefighter concept of operations. Lion, PPE, the developer’s industrial partner for this effort, obtained National Fire Protection Association (NFPA) 1971 certification for the SRT garments. An Operation Field Assessment (OFA) was conducted by DHS S&amp;T in August 2017 at the FEMA National Fire Academy in Emmitsburg, MD.  A “soft roll-out” of the SRT garment occurred on November 1, 2017 by Lion, PPE.  Lion had a full commercial release occurred at the Fire Department Instructor’s Conference (FDIC) in April 2018.  The SRT garments are being marketed by Lion as the REDZONE™ Contaminate Control package.  \nNFPA 1975 certification for the prototype base ensemble garments was obtained by the industrial partners for both of the base ensemble award recipients in August 2017. The Next Generation First Responder (NGFR) program received 100 NFPA certified garment ensembles (i.e. shirt and pants) for their “Spiral 2” exercise in August 2017.  One hundred fifty prototype ensembles from each industrial partner were received in early FY 2018 for wear testing by law enforcement, fire, and EMS personnel across the United States, and in the UK and Sweden.  Feedback from the wear testers will be provided to the industrial partners so they can make any required modifications to the garments before commercialization.   \nTesting and characterization of potential filter media for use in the “Respiration Protection for Firefighters during Overhaul Operations” project continued during FY 2017. There is currently no air filter canister that is specifically designed for firefighting overhaul activities, so firefighters may not have the best level of protection of hazardous chemical which are present during overhaul activities.  Both particulate filtration media and charcoal filtration (to remove hazardous vapors) were investigated, with the goal of developing a filter canister optimized for removing the hazardous chemicals that are present during overhaul activities.    \nCongress legislated P25 CAP to ensure LMR equipment complies with P25 standards for interoperability across suppliers. The P25 CAP is a partnership of DHS’s Office for Interoperability and Compatibility (OIC), industry, and the first responder community. The initial program focused on the Common Air Interface, which allows for over-the-air compatibility between radios and tower equipment. To continue improving the P25 CAP process, OIC developed a Compliance Assessment Bulletin (CAB) for testing of the Inter Sub-system Interface (ISSI) as part of the P25 CAP. However, P25 CAP recognized laboratories have been reluctant to expand their testing beyond the Common Air Interface (CAI) to include the ISSI. In part, the reluctance can be attributed to a seeming lack of financial benefit for the labs to invest in the resources needed to conduct ISSI testing. More recently, OIC has initiated the development of a CAB for testing of the Console Sub-System Interface (CSSI). It is believed that the laboratory requirements would be very similar for a participating laboratory to conduct testing for both of these interfaces. OIC has an opportunity to effect change in this area. OIC is interested in the capability of testing and evaluating ISSI and CSSI equipment from the various vendors. OIC will share its existing knowledge on the topic and refer to others with ISSI/CSSI testing expertise and work closely with the P25 CAP Advisory Panel members and other US Federal law enforcement organizations."},{"fiscalYear":2018,"description":"As previously mentioned, the Smoke and Particulate Resistant Structural Firefighter Turnout gear (SRT) garments were commercially released by Lion PPE under the “REDZONE™ Contaminant Control Package” tradename.  Initial response by fire departments has been very positive.  \nWear testing for the base ensemble garments began in FY 2018.  Garments are still being distributed to some first responder agencies due to unexpected sizing and shipment/distribution issues.  Feedback from the wear testers will be provided to both vendors and their industrial partners so they have the opportunity to make any modifications to the garments before they are commercialized.  \nSelection of both particulate and charcoal filter media for use in the “Respiration Protection for Firefighters during Overhaul Operations” project continued during FY 2018.  Modifications to the selected charcoal mixtures are being made to characterize performance of the mixtures against hazardous vapors found at the scene of structural fires and during the NIOSH certification tests.  A rubber “boot” that fits over filter canisters and contains protection against large particulate matter is also being developed.  Clogging of the filter canister’s particulate filter is often the limiting factor for the useful life of the canister.  The addition of a cleanable, reusable filter for protection against large particulates (similar to the foam air filter for a lawn mower, etc.) should extend the useable lifetime of filter canisters and will be able to be used with any filter canister system.  The work on the “Overhaul” filter canister system is anticipated to be completed in late FY 2018.  An S&amp;T Operational Fire Assessment (OFA) is scheduled to occur in early FY 2019.  The OFA provides an opportunity for firefighters to test the developed technology under controlled and/or simulated conditions to ensure that it meets operational requirements and does not interfere with normal operational tasks.     \nIn FY 2018, an Award for the development of respiratory protection for wildland firefighters was made.  Currently, wildland firefighters either have no respiratory protection, or use other techniques and methods (such as a wet bandana) to provide respiratory protection.  While these other methods may provide some protection against large particulates, they do not protect against the fine particulates that are most damaging to the lungs, or against the hazardous chemical vapors that are present.  The project was initiated in April 2018, with a scheduled conclusion in September 2019.  Initial concepts are being developed for a scarf-like structure that is light weight, easy to carry, and is comfortable to wear for extended periods of time.  The charcoal mixture development work that was conducted for the “Respiration Protection for Firefighters during Overhaul Operations” project will be leveraged for the “Wildland Firefighter Respiratory Protection” project.  The final charcoal mixture developed for the “Overhaul” project will be used as the starting point of the investigation of an optimized filtration system for the “Wildland” project. \nIn FY 2018, an Award for the development of a durable glove for use in hoist rescue operations was made.  Currently rescue hoist personnel are using a variety of gloves to guide the wire hoist cable during rescue missions.  The weighted moving cable causes severe degradation of the gloves, often requiring the rescue hoist personnel to frequently change gloves, sometimes daily. The goal of this project is to develop a glove that will provide the required levels of protection and durability for rescue hoist personnel, without causing damage to the rescue cable.   The project was initiated in April 2018, with a scheduled conclusion in March 2019.  Base on input from rescue hoist personnel, potential materials are being tested for their durability and glove designs are being developed."},{"fiscalYear":2019,"description":"During FY 2019, the wear testing for the base ensembles from both performers will be completed and comments from the evaluators provided to the appropriate performer and their industrial partner.  It is anticipated that both of the base ensemble garments will be commercially available from the performer’s industrial partners.\nThe Operational Field Assessment (OFA) for the “Respiration Protection for Firefighters during Overhaul Operations” project will be completed.  The filter canister and rubber “boot” particulate filter system is anticipated to be commercially released at the Fire Department Instructors Conference (FDIC) in April 2019.\nThe hoist rescue glove will be completed.  It is anticipated that the glove will be developed through an iterative process.  Prototype gloves will be developed and provided to rescue hoist operators for operational testing.  Their feedback to the developer will be incorporated into revised prototype gloves, which will then again be provided to rescue hoist personnel for their operational testing.  It is anticipated that up to three prototype gloves may be tested before the design is finalized.  The performer is working with two glove manufacturers on this project, so it is anticipated that one or both of these manufacturers will commercialize the rescue hoist gloves that are developed.     \nWork on the wildland firefighter respiratory protection project will continue during FY 2019.  It is anticipated that concepts for the scarf-like structure will be presented to wildland firefighters to determine what materials, construction, fasteners, etc. will be able to be worn comfortably for an extended period of time.  Work on the size and shape of the filters, charcoal bed depth, filter holding system, material sued in the filter frame, etc. will be performed with close cooperation of the wildland firefighter community.  Depending on availability of prototype wildland firefighter respiratory devices and wildland firefighters to test the device (which is dependent on the number of wildland fires that are occurring at the time), it is possible that an Operational Field Assessment (OFA) of the prototype wildland respiratory protection device may occur in late FY 2019.    \n \n  B) National Information Sharing Consortium (NISC) • Update the NISC Strategic Plan to cover the next 3-5 years and focus on strategic priorities to increase revenue and expand business opportunities. • Increase NISC membership through outreach and engagement in exercises (e.g. CHECKPOINT 17) • Update the NISC publications and guidance for the emergency management and healthcare communities. • Continue to solicit sponsorships for financial support from other information sharing and geospatial information systems organizations. C) National Alliance for Public Safety GIS (NAPSG) Assess the geospatial information sharing capabilities of the GIS Inventory, and its integration, interoperability, and scalability with the DHS Geospatial Information Infrastructure (GII) and other existing capabilities • Identify common mutual aid information to be shared across organizations • Identify and develop guidance for Mutual Aid Resource management dashboards • Test interoperability and integration of existing mutual aid technologies and standards-based tools D) Deliver a protocol for answering text-to-911 calls that includes scripts and best practices necessary for effective, accurate and efficient text-to- 911 provisioning. Conduct pilot testing of the technology solution to validate and refine the preliminary text-to-9-1-1 translation operational requirements and to collect data on the number, length, and complexity of text-to-911 interactions in Spanish. The pilot is critical to ensure that all overall project deliverables are informed by real world Public Safety Answering Point (PSAP) input and field tested to validate assumptions and thresholds. The Text-to-911 specification and standard will be finalized, and a cost model template and cost basis will be developed."}],"isApplicable":true}</t>
  </si>
  <si>
    <t>William Deso245 Murray Lane, SW, Washington, DC 20548 Email:&lt; a href='mailto:William.Deso@hq.dhs.gov'&gt;William.Deso@hq.dhs.gov&lt;/a&gt;Phone: 202-254-6748;</t>
  </si>
  <si>
    <t>https://beta.sam.gov/fal/f86d50bf96ba4592a52787c00d9d77c1/view</t>
  </si>
  <si>
    <t>Severe Repetitive Loss Program</t>
  </si>
  <si>
    <t>(SRL)</t>
  </si>
  <si>
    <t>{"list":[{"act":{"description":"The SRL program is authorized by Section 1361A of the NFIA "},"publicLaw":{"congressCode":"108","number":"264"},"USC":{"title":"42","section":"4102a"},"authorizationTypes":{"USC":true,"act":true,"statute":false,"publicLaw":true,"executiveOrder":false},"usc":{"title":"42","section":"4102a"}}]}</t>
  </si>
  <si>
    <t>To assist States and local governments in supporting actions that reduce or eliminate the long-term risk of flood damage to residential properties insured under the National Flood Insurance Program (NFIP) that meet the definition of severe repetitive loss property, and to reduce losses to the National Flood Insurance Fund (NFIF) by funding projects that result in the greatest savings to the NFIF in the shortest time period. This grant program supports the Mitigate component of the Presidential Preparedness Directive 8 (PPD-8) in the following ways:  by providing funding to states and communities that promotes Long-Term Vulnerability Reduction by elevating at-risk homes or removing structures from flood hazard areas.  Overall, this program also supports Community Resilience by reducing the need for emergency services in flood-prone areas of the community.</t>
  </si>
  <si>
    <t xml:space="preserve">State agencies, Indian Tribal governments, and local governments and communities are eligible to apply as subapplicants for assistance under the SRL program. All interested subapplicants must apply to the Applicant. Please see the HMA program guidance for detailed information. </t>
  </si>
  <si>
    <t>Refer to HMA program guidance document.</t>
  </si>
  <si>
    <t xml:space="preserve">Property owners who refuse an SRL mitigation offer may become subject to increases of their NFIP insurance premium rates, and have the right to appeal such rate increases. Refer to HMA program guidance or the administering program office for further information. </t>
  </si>
  <si>
    <t>{"types":{"moe":false,"formula":true,"matching":true},"formula":{"title":"","chapter":"","part":"","subPart":"","publicLaw":"","description":""},"matching":{"requirementFlag":"voluntary","percent":"0","description":"Refer to HMA program guidance for additional information. "},"moe":{"description":""}}</t>
  </si>
  <si>
    <t>{"awarded":"other","description":"Refer to HMA program guidance. Awards are subject to the Cash Management Improvement Act for payment and/or reimbursement of expenditures. ","awardedDescription":"Based on project need. "}</t>
  </si>
  <si>
    <t>{"isApplicable":true,"description":"These audits are due to the cognizant Federal agency, submitted through the Federal Audit Clearinghouse, not later than 9 months after the end of the grantee's fiscal year. "}</t>
  </si>
  <si>
    <t xml:space="preserve">Grant records shall be retained for a period of 3 years from the day the recipient submits it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</si>
  <si>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 xml:space="preserve">(Project Grants) FY 17$0.00; FY 18 est $0.00; FY 19 FY 16$0.00; - This program remains open due to awards that have not yet closed. </t>
  </si>
  <si>
    <t xml:space="preserve">The SRL and FMA Program Regulations at 44 CFR Part 79; the DHS FEMA Real Property Acquisition Regulations at 44 CFR Part 80, and the HMA program guidance. </t>
  </si>
  <si>
    <t>{"flag":"appendix","description":"See Appendix IV of the Catalog for listing of addresses of the DHS FEMA Regional Offices."}</t>
  </si>
  <si>
    <t>Lloyd Hake - FEMA1800 South Bell Street , Arlington, VA 20595-3015 Email:&lt; a href='mailto:lloyd.hake@dhs.gov'&gt;lloyd.hake@dhs.gov&lt;/a&gt;Phone: (202) 646-3428;</t>
  </si>
  <si>
    <t xml:space="preserve">97.029 Flood Mitigation Assistance; 97.039 Hazard Mitigation Grant; 97.047 Pre-Disaster Mitigation; 97.092 Repetitive Flood Claims; </t>
  </si>
  <si>
    <t>https://beta.sam.gov/fal/80070b2b91ac4e489acc86b7957bbe09/view</t>
  </si>
  <si>
    <t>Regional Catastrophic Preparedness Grant Program (RCPGP)</t>
  </si>
  <si>
    <t>(RCPGP)</t>
  </si>
  <si>
    <t>{"list":[{"act":{"description":"Consolidated Security, Disaster Assistance, and Continuing Appropriations Act, 2009"},"publicLaw":{"congressCode":"110","number":"329"},"authorizationTypes":{"USC":false,"act":true,"statute":false,"publicLaw":true,"executiveOrder":false}},{"act":{"description":"Consolidated Appropriations Act of 2008"},"publicLaw":{"congressCode":"110","number":"161"},"authorizationTypes":{"USC":false,"act":true,"statute":false,"publicLaw":true,"executiveOrder":false}},{"act":{"description":"Department of Defense and Full-Year Continuing Appropriations Act, 2011"},"publicLaw":{"congressCode":"112","number":"10"},"authorizationTypes":{"USC":false,"act":true,"statute":false,"publicLaw":true,"executiveOrder":false}},{"act":{"description":"U.S. Troop Readiness, Veterans' Care, Katrina Recovery, and Iraq Accountability Appropriations Act of 2007"},"publicLaw":{"congressCode":"110","number":"28"},"authorizationTypes":{"USC":false,"act":true,"statute":false,"publicLaw":true,"executiveOrder":false}}]}</t>
  </si>
  <si>
    <t xml:space="preserve">The goal of RCPGP is to support an integrated planning system that provides for regional all-hazard planning for catastrophic events and the development of necessary plans, protocols, and procedures to manage a catastrophic event. Objectives include, creating regional planning processes and planning communities through the establishment of a Regional Catastrophic Planning Team; Identifying and assessing priority areas of concern using both capabilities-based and scenario-based planning models; Developing enhanced regional plans and addressing shortcomings in jurisdiction plans to support both the management of a catastrophic incident and to enable enduring government; and linking planning efforts to resource allocations. Funding and guidance for the five years of this grant program pre-date PPD-8. _x000D_
_x000D_
</t>
  </si>
  <si>
    <t>{"description":"To be eligible to receive FY 2009 Regional Catastrophic Preparedness Grant Program\r\nfunding, applicants must meet NIMS compliance requirements.","isApplicable":false}</t>
  </si>
  <si>
    <t>{"environmentalImpact":{"reports":[{"isSelected":false,"reportCode":"statement"},{"isSelected":false,"reportCode":"assessment"},{"isSelected":true,"reportCode":"otherRequired"},{"isSelected":true,"reportCode":"ExecutiveOrder12372"}]}}</t>
  </si>
  <si>
    <t>{"types":{"moe":false,"formula":false,"matching":true},"matching":{"requirementFlag":"voluntary","percent":"25","description":"The program will require a soft match of non-Federal funds totaling 25 per cent."}}</t>
  </si>
  <si>
    <t>[{"code":"program","isSelected":true,"description":" Quarterly reports."},{"code":"cash","isSelected":true,"description":" Quarterly reports."},{"code":"progress","isSelected":true,"description":" Quarterly reports."},{"code":"expenditure","isSelected":true,"description":"Quarterly reports."},{"code":"performanceMonitoring","isSelected":true,"description":"Grantees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t>
  </si>
  <si>
    <t>(Salaries and Expenses) FY 17 est $0.00; FY 16 est $0.00; - This program was only funded in Fiscal Years 2007-2011, inclusive. The grant program period is up to 48 months for each fiscal year.  This program remains open due to awards.</t>
  </si>
  <si>
    <t>Nicholas Sleptzoff500 C Street SW, Washington, DC 20472 Email:&lt; a href='mailto:NPD-Planning@fema.gov'&gt;NPD-Planning@fema.gov&lt;/a&gt;Phone: (202) 360-1733;</t>
  </si>
  <si>
    <t>https://beta.sam.gov/fal/9e65bc0923f34d75a307c069d44aa69c/view</t>
  </si>
  <si>
    <t>Rural Emergency Medical Communications Demonstration Project</t>
  </si>
  <si>
    <t>REMCDP</t>
  </si>
  <si>
    <t>NATIONAL PROTECTION AND PROGRAMS DIRECTORATE, HOMELAND SECURITY, DEPARTMENT OF</t>
  </si>
  <si>
    <t>{"list":[{"act":{"description":"Department of Homeland Security Appropriations Act, 2018 (Pub. L. No. 115-141), Division F, Title III, National Protection and Programs Directorate: \" A total of  $102,041,000 is provided for Emergency Communications, including $2,000,000 to continue projects supporting the development of the National Emergency Communications Plan.\""},"publicLaw":{"congressCode":"107","number":"296"},"authorizationTypes":{"act":true,"publicLaw":true}}]}</t>
  </si>
  <si>
    <t>The 97.120 CFDA was used in FY 2016 for the newly authorized Rural Emergency Medical Communications Demonstration Project (REMCDP). This grant opportunity will be reestablished in FY 2018 to leverage emergency communications infrastructure, improve operational effectiveness, and provide communications training and education to enable improved rural medical services.
The Presidential Policy Directive–8 emphasizes national preparedness as a shared responsibility of the whole community, requiring greater involvement across multiple jurisdictions and disciplines.  REMCDP aids in meeting that goal by working with a public health or medical facility to examine communications barriers and identify solutions that enhance existing emergency communications infrastructure.</t>
  </si>
  <si>
    <t>Please refer to the Notice of Funding Opportunity Announcement.</t>
  </si>
  <si>
    <t xml:space="preserve"> Refer to program guidance for further information.</t>
  </si>
  <si>
    <t>{"description":"Refer to program guidance for further information.","isApplicable":true}</t>
  </si>
  <si>
    <t>{"environmentalImpact":{"reports":[{"isSelected":true,"reportCode":"statement"},{"isSelected":true,"reportCode":"ExecutiveOrder12372"},{"isSelected":true,"reportCode":"otherRequired"}]},"description":"Refer to program guidance."}</t>
  </si>
  <si>
    <t>The REMCDP review process will involve two review phases. First, all applications will be reviewed to confirm eligibility and completeness. Then, a panel of SMEs knowledgeable in emergency communications and interoperability in local communities will review the applications and determine a merit score. The merit review panel may be composed of Federal employees, state and local representatives, and subject matter experts on emergency communications and interoperability. The merit score will be based on the degree to which an application addresses the Application Evaluation Criteria listed in the program guidance.</t>
  </si>
  <si>
    <t>The BIDP application period has closed and the FY16 REMCDP application period will be opened for a new award.</t>
  </si>
  <si>
    <t>Refer to program guidance for further information.</t>
  </si>
  <si>
    <t>{"awarded":"other","description":"Refer to program guidance. Awards are subject to the Cash Management Improvement Act for payment and/or reimbursement of expenditures. ","awardedDescription":"Payment based on project need. "}</t>
  </si>
  <si>
    <t>[{"code":"program","isSelected":true,"description":"Grantees are required to submit quarterly financial and performance reports. Quarterly “Progress Reports” must include the progress of each sub-grant award. Reports are due 30 days after the end of each quarter: January 30, April 30, July 30, and October 30. Final financial and performance reports are due 90 days after the expiration or termination of grant award."},{"code":"cash","isSelected":true,"description":"Refer to program guidance."},{"code":"progress","isSelected":true,"description":"Refer to program guidance."},{"code":"expenditure","isSelected":true,"description":"Refer to program guidance."},{"code":"performanceMonitoring","isSelected":true,"description":"Refer to program guidance."}]</t>
  </si>
  <si>
    <t>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that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t>
  </si>
  <si>
    <t>70-0565-0-1-999;</t>
  </si>
  <si>
    <t xml:space="preserve">(Salaries and Expenses) FY 17$0.00; FY 18 est $2,000,000.00; FY 19 est $0.00; FY 16$0.00; - </t>
  </si>
  <si>
    <t>{"list":[{"fiscalYear":2016,"description":"By the end of Fiscal Year 2016, all BIDP grantees will have completed their grant activities and closed out their grant.  An award for the Rural Medical Emergency Communications Demonstration Project will be made. \r\n The grant recipient, University of Mississippi Medical Center (UMMC), began developing the First Hands Project, a training program designed to use medical education along with communications education and exercises to empower first providers giving medical care in rural communities. Accomplishments included: Began the search to hire staff such as the program manager and field support specialists, started outreach and engagement with public safety groups throughout the state regarding the First Hands training program, designed and developed First Hands Training program content and objectives, procured six vehicles to be located at Mississippi Center for Emergency Services’ operational bases to support First Hands training travel across the state, and evaluated options and solutions for capturing and evaluating participant feedback on the First Hands training program, as well as baseline comparison data on current emergency communications practices."},{"fiscalYear":2017,"description":"The FY 2016 REMCDP grant continues to be executed. As required, REMCDP reporting requiremnts continue to be submitted each quarter. The program continues to"},{"fiscalYear":2018,"description":"A new award will be made by September 30, 2018"},{"fiscalYear":2019,"description":"Grant activities for the Rural Medical Emergency Communications Demonstration Project will be reported on and reviewed each quarter. The program will review the grant activities that support emergency responders and medical practitioners so they can communicate in rural, underserved communities."}],"isApplicable":true}</t>
  </si>
  <si>
    <t>2 CFR Parts 200 and  225</t>
  </si>
  <si>
    <t>Cyber Security and Communications (CS&amp;C)/Office of Emergency Communications (OEC), NPPD4200 Wilson Blvd., Arlington, VA 22201 Email:&lt; a href='mailto:OECGrants@hq.dhs.gov'&gt;OECGrants@hq.dhs.gov&lt;/a&gt;Phone: (703) 235-4025;</t>
  </si>
  <si>
    <t>Feb 26,2010</t>
  </si>
  <si>
    <t>https://beta.sam.gov/fal/2aa3f76d239445d69b9af0176a4e4938/view</t>
  </si>
  <si>
    <t>Bio-Preparedness Collaboratory</t>
  </si>
  <si>
    <t>{"list":[{"act":{"description":"Section 102(b)(2) of the Homeland Security Act of 2002, as amended; Department of Homeland Security Appropriations Act, 2010"},"publicLaw":{"congressCode":"111","number":"83"},"statute":{"volume":"2157"},"authorizationTypes":{"act":true,"statute":true,"publicLaw":true}}]}</t>
  </si>
  <si>
    <t>This program supports the development of a comprehensive, statewide system to strengthen the Nation’s ability to identify and respond to biological threats and other health and safety hazards and to foster an environment of collaboration among organizations with a role in health protection.  This program works toward a national preparedness system to guide activities that will enable the Nation to achieve the National Preparedness Goal. The system will allow the Nation to track the progress of our ability to build and improve the capabilities necessary to prevent, protect against, mitigate the effects of, respond to, and recover from those threats that pose the greatest risk to the security of the Nation.</t>
  </si>
  <si>
    <t xml:space="preserve">Refer to the program guidance for further information. </t>
  </si>
  <si>
    <t>{"description":"The proven ability to work as a collaborative in creating a comprehensive statewide bio-surveillance system for analyzing data from a variety of health, food, social, environmental, and animal sources to provide early outbreak detection and situational awareness of health events. ","isApplicable":false}</t>
  </si>
  <si>
    <t>{"description":"Application deadline and other information are contained in the application/program guidance. "}</t>
  </si>
  <si>
    <t>Subject to future appropriations.</t>
  </si>
  <si>
    <t>{"awarded":"other","description":"Refer to program guidance. Awards are subject to the Cash Management Improvement Act for payment and/or reimbursement of expenditures.","awardedDescription":"Refer to program guidance. "}</t>
  </si>
  <si>
    <t>[{"code":"program","isSelected":true,"description":"Grantees are required to submit quarterly financial and performance reports. Quarterly “Progress Reports” must include the progress of each sub-grant award. Reports are due 30 days after the end of each quarter: Jan. 30, April 30, July 30, and Oct. 30. Final financial and performance reports are due 90 days after the expiration or termination of grant award. "},{"code":"cash","isSelected":true,"description":"Refer to program guidance. "},{"code":"progress","isSelected":true,"description":"Refer to program guidance."},{"code":"expenditure","isSelected":true,"description":"Refer to program guidance. "},{"code":"performanceMonitoring","isSelected":true,"description":"Refer to program guidance."}]</t>
  </si>
  <si>
    <t>{"isApplicable":true,"description":"In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These audits are due to the cognizant Federal agency, submitted through the Federal Audit Clearinghouse, not later than 9 months after the end of the grantee's fiscal year."}</t>
  </si>
  <si>
    <t>70-0117-0-1-453;</t>
  </si>
  <si>
    <t xml:space="preserve">(Salaries and Expenses) FY 17$1,500,000.00; FY 18 est $850,000.00; FY 19 FY 16$3,400,000.00; - </t>
  </si>
  <si>
    <t>{"list":[{"fiscalYear":2016,"description":"-\tExpanded geography (to at least 10 new jurisdictions) toward national health picture\r\n-\tIncreased data sources (to include EMS and others related to human health but also within the food, animal, and environment domains)\r\n-\tIncreased user base (to include user groups in each jurisdiction) with user recruitment, acceptance, and retention strategy\r\n-\tImproved analytics (to include algorithms run in near real-time, analytics that consider multiple data sets, inclusion of successful COTS products, and custom analytics that run on user queries)  \r\n-\tImplementation of business plan (to include establish steering committee and transition outside the university or merger with commercial entity)\r\n - Enhance analytics to include machine learning classification development and natural language processing to improve accuracy of syndrome query results.\r\n- Transition system to HTML5 to become more mobile and user friendly.\r\n- Development of a draft business plan based on market research.\r\n"},{"fiscalYear":2017,"description":"- Expanded geography to include data acquisition from at least two (2) additional locations with Data Use Agreements (DUAs) in place for at least five (5) additional jurisdictions.\n- Decreased system data acquisition delays from 5% within 1 hour and 15% within 24 hours of an EMS call to 20% and 52 %, respectively.  Increased the proportion of US population covered from 14% to 21%. Developed advanced analytic algorithms or approaches to alerting on a specific use-case meaningful to the existing NCBP user community including Opioid Overdoses and Motor Vehicle Crashes.  Transitions to Amazon Web Services hosting platform to improve and maintain operations of a stable, secure, and HIPPA-compliant system and met standards to protect other sensitive type of information."},{"fiscalYear":2018,"description":"Transition core capabilities from the University-sponsored environment to the legal successor entity while maintaining the ability to deliver a bio-surveillance capability to NCBP stakeholders."}],"isApplicable":true}</t>
  </si>
  <si>
    <t xml:space="preserve">(Refer to section #140 in CFDA reference manual. OMB Circulars No. A-102, Grants and Cooperative Agreements with State and Local Governments and A-87, Cost Principles for State, Local and Indian Tribal Governments, A-110, Uniform Administrative Requirements for Grants and Agreements with Institutions of Higher Education, Hospitals and Non-Profit Organizations, A-21, Cost Principles for Educational Institutions, A-122, Cost Principles for Non-Profit Organizations, and A-133 Audits of States, Local Governments, and Non-Profit Organizations, in addition to program regulations, guidelines, DHS policy and procedure. </t>
  </si>
  <si>
    <t>LCDR Reajul Mojumder, Project Officer 1120 Vermont Ave. NW, Office 6-180, Washington, DC 20528 Email:&lt; a href='mailto:Reajul.Mojumder@hq.dhs.gov'&gt;Reajul.Mojumder@hq.dhs.gov&lt;/a&gt;Phone: 202-254-2433;</t>
  </si>
  <si>
    <t>https://beta.sam.gov/fal/629641199bc245a483e3298e29b672c2/view</t>
  </si>
  <si>
    <t xml:space="preserve">Multi-State Information Sharing and Analysis Center </t>
  </si>
  <si>
    <t>(MS-ISAC)</t>
  </si>
  <si>
    <t>{"list":[{"act":{"description":"Homeland Security Act of 2002, Title II, 6 U.S.C. 121(d)\n\nPublic Law 115-31 Consolidated Appropriations Act, 2017, Division F --Department of Homeland Security Appropriations Act 2017; Title III Protection, Preparedness, Response and Recovery, National Protection and Programs Directorate, Operations and Support."},"publicLaw":{"congressCode":"115","number":"31"},"authorizationTypes":{"act":true,"publicLaw":true}},{"act":{"description":"Homeland Security Act of 2002"},"USC":{"title":"6","section":"121(d)"},"authorizationTypes":{"USC":true,"act":true},"usc":{"title":"6","section":"121(d)"}}]}</t>
  </si>
  <si>
    <t>MS-ISAC (Multi-State Information Sharing and Analysis Center) is a 24x7 cyber threat monitoring and mitigation center that helps NPPD develop a well informed and robust cyber risk picture upon which stakeholders can rely when making decisiona and enables State, Local, Tribal, and Territorial governments to address cybersecurity risks and incidents.  EI-ISAC (Election Infrastructure Information Sharing and Analysis Center) builds upon the MS-ISAC  mission and serves as a cyber security resource for the nation's elections community.  Cyber security focus areas include information sharing preparedness, defend forward, response and incident management, risk assessment, trend analysis, risk management, outreach and communication, and training and exercise programs.</t>
  </si>
  <si>
    <t xml:space="preserve">This funding opportunity is restricted to the Multi-State Information Sharing and Analysis Center (MS-ISAC).   Specific information on applicant eligibility is identified in the funding opportunity announcement. </t>
  </si>
  <si>
    <t>State Governments, local government, territorial governments, tribal governments and territories</t>
  </si>
  <si>
    <t>{"description":"Refer to Section 140: Regulations, Guidelines, and Literature. ","isApplicable":true}</t>
  </si>
  <si>
    <t>{"description":"Application deadline and other information are contained in the application."}</t>
  </si>
  <si>
    <t>Refer to Funding Opportunity Announcement.</t>
  </si>
  <si>
    <t>{"awarded":"other","description":"Refer to Funding Opportunity Announcement. Awards are subject to the Cash Management Improvement Act for payment and/or reimbursement of expenditures.","awardedDescription":"Refer to Funding Opportunity Announcement. "}</t>
  </si>
  <si>
    <t>[{"code":"program","isSelected":true,"description":"Grantees are required to submit quarterly financial and performance reports. Quarterly “Progress Reports” must include the progress of each sub-grant award. Reports are due 30 days after the end of each quarter: Jan. 30, April 30, July 30, and Oct. 30. Final financial and performance reports are due 90 days after the expiration or termination of grant award.  "},{"code":"cash","isSelected":true,"description":"Grantees are required to submit a monthly report of planned, projected and disbursed funds."},{"code":"progress","isSelected":true,"description":"Grantees are required to submit quarterly performance reports. Quarterly “Progress Reports” must include the progress of each sub-grant award. Reports are due 30 days after the end of each quarter: Jan. 30, April 30, July 30, and Oct. 30. Refer to the program guidance. "},{"code":"expenditure","isSelected":true,"description":"Grantees are required to submit a monthly report of planned, projected and disbursed funds."},{"code":"performanceMonitoring","isSelected":true,"description":"Grantees are required to submit a monthly report of planned, projected and disbursed funds."}]</t>
  </si>
  <si>
    <t xml:space="preserve">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  </t>
  </si>
  <si>
    <t xml:space="preserve">(Salaries and Expenses) FY 17$9,500,000.00; FY 18 est $9,500,000.00; FY 19 est $9,500,000.00; FY 16$9,500,000.00; - </t>
  </si>
  <si>
    <t>{"list":[{"fiscalYear":2016,"description":"Objective 1: Acting as the DHS CS&amp;C Liaison for Cyber Security to SLTT   governments.\r\nObjective 2: Sustaining Network Analysis Services to all 50 States and 6 Territories. \r\nObjective 3: Analyzing threat and attack information to maintain a real time cybersecurity posture of the SLTT sector.\r\nObjective 4: Developing appropriate mitigation strategies to assist SLTTs.\r\nObjective 5: Information Sharing, Incident management and response.\r\nObjective 6:  Implementation of the Nationwide Cyber Security Review.\r\nObjective 7: Implementation of the MS-ISAC SCIF and facilitation of classified information sharing with DHS and State and local Fusion Centers.\r\nObjective 8: Support DHS’s weather map through metrics and data reporting.\r\n • Completing monitoring expansion to all 56 States and Territories\r\n• Increased membership by 31.5%\r\n• Number of MS-ISAC CERT engagements 169 in 2014, 164 in 2015 and 171 in 2016 An Engagement is assisting an SLTT with a cyber incident.  This typically may include one, or all of the following: log analysis, malware analysis and full forensics review of the suspect system (s) and remediation recommendations.  \r\n• Increased local participation in the NCSR by 103%\r\n• Increased automated indicator sharing by 157% (from 33 to 85 entities) This is the number of entities that are connected to the automated indicator sharing platform (Soltra Edge) which includes DHS.\r\n• Promoting DHS Programs such as NCATS, Cyber Security Exercises, Cyber Security Advisors, distribute DHS materials, etc. to the MS-ISAC members and conference attendees across the country. \r\n• Increased products covered by VMP by 142% (from 7 products to 17)\r\n• Increased threat actor tracking by 81% (from 326 to 591 actors) The threat actor tracking enables us to identify TTPs which are available to all MS-ISAC analysts. The analysts use this information in analyzing and providing assessment of threats and responding attacks impacting SLTTs. Threat actor tracking in also used to develop signatures that are deployed to Albert devices.  The information is also used in reports provided to members. \r\n• Analyzing the use of cloud services for data analysis. The size and scale of our Netflow data repository has exceeded our ability to provide timely enterprise analysis of the data. A query of all of our Netflow data can take up to a week with our current platform. We are analyzing different options to see if a cost effect solution can be found. We have meetings/discussions scheduled with US-CERT, Carnegie Melon, DARPA, cloud providers and data analysis tool providers to assess what the options are. \r\n• Expanded membership partnerships by holding 3 Open Houses (7 to 10 members on-site for a 2 day exchange program\r\n• Support State ISAO initiatives We have products and tools that would be valuable for the state ISAOs that are forming to support critical infrastructure owners and operators in their respective states.  One of the first questions by any prospective ISAO member is, “how can you help me?”  We can assist with that.  For example, if a state provided us with the IPs and domains of its CI partners, we could add them to our databases and notify the state ISAO regarding vulnerable domains, compromised credentials, connections to sink holes, etc., belonging to their ISAO members.  They would also re-distribute all of the DHS and FBI products that we currently send to members. This will be a tremendous value add, which should encourage CI owners and operators to see the value of joining the state ISAO. \r\n"},{"fiscalYear":2017,"description":"• Sustain monitoring of all 56 States and Territories\n• Increasing membership by 20%\n• Increasing CERT engagements by 10%\n• Increasing participation in the NCSR by 20%\n• Increasing automated indicator sharing by 20%\n• Promoting DHS Programs\n• Increasing products covered by VMP\n• Expanding Membership partnerships to include staff exchange program\n• Support State ISAO initiatives"},{"fiscalYear":2018,"description":"Sustain monitoring of all 56 States and Territories\n* Monitor Elections Infrastructure in 40 States\n• Increasing membership by 50%\n• Establishment of Cyber Situational Awareness Room\n• Increasing participation in the NCSR by 20%\n• Increasing automated indicator sharing by 20%\n• Promoting DHS Programs\n• New enterprise data analytic platform testing\n• Expanding Membership partnerships\n• Expanding Membership partnerships"},{"fiscalYear":2019,"description":"* Sustain monitoring of all 56 States and Territories\n*Increasing elections infrastructure monitoring to all 50   states\n* Increasing membership by 20%\n* Increasing participation in the NCSR by 20%\n* Enhance correlation, analytics and threat prioritization capabilities\n* Expand threat actor tracking\n* Support State ISAO initiatives"}],"isApplicable":true}</t>
  </si>
  <si>
    <t xml:space="preserve">44 CFR Part 13, Uniform Administrative Requirements for Grants and Cooperative Agreements to State and Local Governments,A-87, Cost Principles for State, Local and Indian Tribal Governments (2 CFR Part 225), A-110, Uniform Administrative Requirements for Grants and Agreements with Institutions of Higher Education, Hospitals and Non-Profit Organizations (2 CFR Part 215), A-21, Cost Principles for Educational Institutions (2 CFR Part 220), A-122, Cost Principles for Non-Profit Organizations (iii. 2 CFR Part 230), and A-133 Audits of States, Local Governments, and Non-Profit Organizations, in addition to program regulations, guidelines, DHS policy and procedure. </t>
  </si>
  <si>
    <t>Donnalee Beach245 Murray Lane, SW, Mail Stop 0115_x000D_
Attention: 720-A, Washington, DC 20528 Email:&lt; a href='mailto:Donnalee.Beach@hq.dhs.gov'&gt;Donnalee.Beach@hq.dhs.gov&lt;/a&gt;Phone: (703) 705-6213;</t>
  </si>
  <si>
    <t xml:space="preserve">This funding opportunity is restricted to the for Security Multi-State Information Sharing and Analysis Center (MS-ISAC). Specific information on criteria for selecting proposals is identified in the funding opportunity announcement. </t>
  </si>
  <si>
    <t>Jun 15,2010</t>
  </si>
  <si>
    <t>https://beta.sam.gov/fal/2daffaef420c405ebeff0d54995d87db/view</t>
  </si>
  <si>
    <t>Cybersecurity Education and Training Assistance Program (CETAP)</t>
  </si>
  <si>
    <t>CETAP</t>
  </si>
  <si>
    <t>{"list":[{"act":{"description":"Title III, Protection, Preparedness, Response, and Recovery (Infrastructure Protection and Information Security)"},"publicLaw":{"congressCode":"115","number":"141"},"authorizationTypes":{"act":true,"publicLaw":true}}]}</t>
  </si>
  <si>
    <t>The Department of Homeland Security (DHS) has the lead for the federal government in securing civilian government computer systems, and works with industry and state, local, tribal and territorial governments to secure critical infrastructure and information systems by:
•	analyzing and reducing cyber threats and vulnerabilities
•	distributing threat warnings
•	coordinating the response to cyber incidents to ensure that our computers, networks, and cyber systems remain safe
Furthermore, Presidential Policy Directive 21 requires DHS to serve as the focal point for the security of cyberspace. Within DHS, the National Protection and Programs Directorate (NPPD) Office of Cybersecurity and Communications (CS&amp;C) works to enhance the security, resiliency, and reliability of the Nation’s cyber and communications infrastructure. 
The DHS Cybersecurity Education and Awareness Branch (CE&amp;A) manages programs to develop the highly-skilled cybersecurity professionals needed to secure the nation’s cyber infrastructure and information systems. Consequently, CE&amp;A is seeking to make an investment to promote cybersecurity training and awareness for elementary, middle, and high school aged students and their teachers.  Additionally, to optimize and expand existing cybersecurity education programs, a comprehensive engagement strategy is needed to reach those K-12 educators. By investing in the number of young people who will benefit from cybersecurity education and awareness, the return on investment will be multiplied.
Increasing the number of graduates of Science, Technology, Engineering, and Mathematics (STEM) disciplines is key to the success of our nation. Furthermore, the recruitment and retention of individuals with these skills is an important element in the development of our Nation’s cybersecurity workforce. 
Objectives
DHS, through CETAP, seeks to implement a Cyber-Integrated Curricular Model (CICM), which will accomplish the following goals:
Goal 1:  	Expand awareness of national cybersecurity education and workforce issues.
Goal 2:  	Encourage entry into cybersecurity academic programs and careers through hands-on, engaging cybersecurity-integrated ready-to-use tools. 
Goal 3:  	Provide a portable curricular model to aid in replication to all 50 States, Washington D.C., Puerto Rico, and the US Virgin Islands. 
Goal 4:  	Offer the means to measure the long-term effects of teacher training in the use of the proposed curricular solution and its impact on students, including the number of teachers who are trained, the number of students they instruct, the number of students that choose to pursue cybersecurity-related STEM disciplines and cybersecurity professions, and define and track other key metrics.
Goal 5:  	Develop and implement a comprehensive engagement strategy that enables DHS to reaching an increasing number of K-12 stakeholders.</t>
  </si>
  <si>
    <t>Specific information on applicant eligibility is identified in the funding opportunity announcements.</t>
  </si>
  <si>
    <t>{"description":"Application deadline and other information are contained in the funding opportunity announcements. "}</t>
  </si>
  <si>
    <t xml:space="preserve">Applications or plans are reviewed by DHS program and administrative staff. Any issues or concerns noted in an application will be negotiated with the successful applicants prior to an award being issued. </t>
  </si>
  <si>
    <t>Refer to the funding opportunity announcement.</t>
  </si>
  <si>
    <t>{"awarded":"other","description":"Refer to the funding opportunity announcements. Awards are subject to the Cash Management Improvement Act for payment and/or reimbursement of expenditures. ","awardedDescription":"Method of awarding/releasing assistance: annual. "}</t>
  </si>
  <si>
    <t>[{"code":"program","isSelected":true,"description":"Refer to program guidance."},{"code":"cash","isSelected":false,"description":""},{"code":"progress","isSelected":true,"description":"Quarterly “Progress Reports” must include the progress of each sub-grant award. "},{"code":"expenditure","isSelected":false,"description":""},{"code":"performanceMonitoring","isSelected":false,"description":""}]</t>
  </si>
  <si>
    <t xml:space="preserve">(Salaries and Expenses) FY 17$4,000,000.00; FY 18 est $4,300,000.00; FY 19 est $4,300,000.00; FY 16$4,000,000.00; - </t>
  </si>
  <si>
    <t>Refer to the funding opportunity announcements.</t>
  </si>
  <si>
    <t>{"list":[{"fiscalYear":2017,"description":"In the FY17 grant period, NICERC will continue to update the curricula to ensure curricular learning platforms are applicable to the workforce demands, as well as provide educators with the depth and breadth needed to ensure student understanding of cyber knowledge, skills, and abilities. A new learning platform will be added to the Cyber Literacy, Cyber Literacy 2, and Cyber Science courses to allow maximum versatility within the classroom. \r\n\r\nNICERC projects training approximately 3000 new teachers in the next grant period, with a combined total of approximately 4,650 teachers and over 1,000,000 students affected overall.\r\n"},{"fiscalYear":2016,"description":"In the FY16 grant period, NICERC will continue to update the curricula, as well as develop new curricular offerings to include cyber-infused high school mathematics.  The intent is to integrate cyber concepts into early high school-level mathematics material, while ensuring a logical flow of the course topics to engage the students and support their understanding of both mathematical and cyber concepts.\r\n\r\nNICERC projects training approximately 2500 new teachers in the next grant period, with a combined total of approximately 4,150 teachers and 520,000 students affected overall. \r\n In the FY16 grant period, NICERC continued evaluating the curricula for relevant application, as well as made significant progress in the develop of a new curricular offerings to include cyber-infused high school mathematics. The intent is to integrate cyber concepts into early high school-level mathematics material, while ensuring a logical flow of the course topics to engage the students and support their understanding of both mathematical and cyber concepts. In addition to the mathematics course, NICERC has begun working to build Cyber Society, a liberal arts course, as a full year-long course.\r\n\r\nBy the end of FY16 grant, NICERC projects training 2,577 new teachers, with a combined total of 4,150 teachers and 676,842 students affected overall.\r\n"},{"fiscalYear":2018,"description":"If funding levels continue, NICERC projects training approximately a greater number of new teachers in the next grant period compounding the number of students affected overall."}],"isApplicable":true}</t>
  </si>
  <si>
    <t>A-110, Uniform Administrative Requirements for Grants and Agreements with Institutions of Higher Education, Hospitals and Non-Profit Organizations (2 CFR Part 215), A-21, Cost Principles for Educational Institutions (2 CFR Part 220), A-122, Cost Principles for Non-Profit Organizations (2 CFR Part 230), and A-133 Audits of States, Local Governments, and Non-Profit Organizations, in addition to program regulations, guidelines, DHS policy and procedure.</t>
  </si>
  <si>
    <t>Latash McCord245 Murray Ln., SW, Bldg 410, Stop 0640, Washington, DC 20528 Email:&lt; a href='mailto:CETAP-Info@dhs.gov'&gt;CETAP-Info@dhs.gov&lt;/a&gt;Phone: 703-705-6672;</t>
  </si>
  <si>
    <t>Refer to the funding opportunity announcements for information on criteria for selecting proposals.</t>
  </si>
  <si>
    <t>Apr 27,2011</t>
  </si>
  <si>
    <t>https://beta.sam.gov/fal/42278c50834f488ab326f6e6067b2298/view</t>
  </si>
  <si>
    <t>National Cyber Security Awareness</t>
  </si>
  <si>
    <t>{"list":[{"act":{"description":"TBD -"},"authorizationTypes":{"act":true}}]}</t>
  </si>
  <si>
    <t>To provide funding for outreach, education, and technical assistance in order to raise public awareness of cybersecurity and increase national cyber preparedness. To empower and support citizens to use the Internet securely and safely, protecting themselves and their pieces of cyberspace relevant to them.  To educate key stakeholder communities about current cybersecurity threats as well as provide relevant tools and resources to enhance cybersecurity awareness and education.  Outreach and technical assistance may take several forms, such as: the provision of written information; maintaining a website; development of cybersecurity awareness collateral such as written and promotional materials; conducting research of current and future cybersecurity issues and trends;  establishment and maintenance of metrics to measure effectiveness of awareness efforts; planning and executing events for various audiences/stakeholders; and development of seminars, workshops or training sessions.</t>
  </si>
  <si>
    <t>{"description":"2 CFR Part 200 applies to the ISAO program."}</t>
  </si>
  <si>
    <t xml:space="preserve">Refer to the funding opportunity announcement. </t>
  </si>
  <si>
    <t>{"awarded":"other","description":"Refer to the funding opportunity announcement. Awards are subject to the Cash Management Improvement Act for payment and/or reimbursement of expenditures. See the following for information on how assistance is awarded/released: Annual Lump sum (Period of Performance will be up to five years comprised on 5-12 month budget periods). Applicants will be making draw downs through the HHS-Payment Management System in accordance with the Cash Management Improvement Act. ","awardedDescription":"Annual Lump sum (Period of Performance will be two years comprised on 2-12 month budget periods). Applicants will be making draw downs through the HHS-Payment Management System in accordance with the Cash Management Improvement Act.\r\n"}</t>
  </si>
  <si>
    <t>[{"code":"program","isSelected":true,"description":"Grantees are required to submit quarterly financial and performance reports. Quarterly “Progress Reports” must include the progress of each sub-grant award. Reports are due 30 days after the end of each quarter. Final financial and performance reports are due 90 days after the expiration or termination of grant award. See above. See above. Expenditure reports are not applicable. See above."},{"code":"cash","isSelected":true,"description":"See above."},{"code":"progress","isSelected":true,"description":"See above."},{"code":"expenditure","isSelected":false},{"code":"performanceMonitoring","isSelected":true,"description":"See above."}]</t>
  </si>
  <si>
    <t>{"isApplicable":true,"description":"2 CFR Part 200 applies to the ISAO program."}</t>
  </si>
  <si>
    <t xml:space="preserve">(Salaries and Expenses) FY 17$550,000.00; FY 18 est $550,000.00; FY 19 est $550,000.00; FY 16$550,000.00; - </t>
  </si>
  <si>
    <t>{"list":[{"fiscalYear":2016,"description":"Increased National Cyber Security Awareness Month participation and media involvement – an increase of 226% in brand exposure and top-tier coverage, including placements on the Today Show, in Forbes, USA Today, CBS News, CNN and Fox News. Increase overall awareness of Stop.Think.Connect. program resources and raise the public cyber hygiene – an increase of 39% unique viewership during October.  Over 15,000 tweets used #ChatSTC in 2015, an increase of 75% from 2014.  NCSAM 2016’s media footprint increased by 71% as compared to 2015. Expanding its media footprint, NCSAM 2016 generated 4.1 billion+ or 4,174,865,419 unique views – an increase of 71% compared to 2015 – from digital/print stories and press release distribution that mentioned “National Cyber Security Awareness Month”. Social media engagement increased, with the #CyberAware hashtag being used 70,264 times in October 2016 (a 14% increase over 2015). Additionally, more than 21,200 Twitter handles tweeted the #CyberAware hashtag during the month – an 18% increase over the number of people who tweeted with the NCSAM hashtag in 2015. The hashtag potentially reached more than 68 million people (a 4% increase over last year) and generated nearly 493 million potential impressions (a 7% increase over last year)."},{"fiscalYear":2017,"description":"Increased National Cyber Security Awareness Month participation and media involvement across the country from previous year. Gain additional far-reaching consumer-focused coverage, such as placements on the Today Show (or similar news/talk shows), CNN, etc. In 2017, 4,361 articles covered NCSAM and its related activities, events and announcement - representing a 68% increase from 2016.  7 Articles showcasing NCSAM appeared in a variety of widely-read publications, including USA Today, MPR Marketplace, Forbes, CNBC, PC Magazine, Gizmodo, The Wall Street Journal, Politica, Yahoo News, Huff Post and SC Magazine.  Increased use of social media placement and mentions from 2016, utilizing social media platforms such as Facebook and Twitter.  The NCSAM hashtag #CyberAware generated more than 599 million total potential impressions, a 22% increase over 2016.  NCSA let 5 #ChatSTC Twitter chats which also assisted in building the STOP. THINK. CONNECT. Campaign brand as well."},{"fiscalYear":2018,"description":"Increase number of industry partner participation and strengthen private-public collaboration opportunities. Create new, creative, and innovative materials/collateral that gain national coverage and partner support. Capitalize on any new social media platforms and utilize existing platforms for increased social media presence than captured in 2017. Secure senior level leadership from industry to support NCSAM efforts and participate/speak at key events where possible."},{"fiscalYear":2019,"description":"Estimated to develop new content, collateral, and campaign materials for awareness raising across the nation.  Increase number of industry partner participation and involvement in consumer/employee cybersecurity awareness to include participation in National Cybersecurity Awareness Month.  Assist DHS with tracking and analyzing success metrics of eampaigns and messaging.  Lead content and messaging on social media for awareness messages."}],"isApplicable":true}</t>
  </si>
  <si>
    <t xml:space="preserve">A-110, Uniform Administrative Requirements for Grants and Agreements with Institutions of Higher Education, Hospitals and Non-Profit Organizations, A-21, Cost Principles for Educational Institutions and A-122, Cost Principles for Non-Profit Organization.) _x000D_
_x000D_
2 CFR Part 200 applies to the ISAO program._x000D_
</t>
  </si>
  <si>
    <t>Daniel Stein 245 Murray Ln., SW, Stop 0640_x000D_
, Arlington, VA 20598-0640 Email:&lt; a href='mailto:Daniel.Stein@hq.dhs.gov'&gt;Daniel.Stein@hq.dhs.gov&lt;/a&gt;Phone: (703) 705-6275;Daniel Stein245 Murray Ln., SW, Stop 0640_x000D_
, Arlington, VA 20598-0640 Email:&lt; a href='mailto:Daniel.Stein@hq.dhs.gov'&gt;Daniel.Stein@hq.dhs.gov&lt;/a&gt;Phone: 7037056275;</t>
  </si>
  <si>
    <t>https://dhs.gov/stopthinkconnect</t>
  </si>
  <si>
    <t>Fiscal Year2017: DHS awarded a National Cyber Security Awareness 2-year grant to non-profit organization, the National Cyber Security Alliance (NCSA), to plan and execute public cybersecurity awareness efforts.  NCSA utilized the funding ot complete research and studies, create awareness-raising materials, promote cybersecurity awareness on multiple social media platforms, leverage traditional media channels, as well as co-manage the STOP. THINK. CONNECT (TM) Campaign with DHS and plan and execute National Cybersecurity Awareness Month efforts.</t>
  </si>
  <si>
    <t>Refer to the funding opportunity announcement for information on criteria for selecting proposals.</t>
  </si>
  <si>
    <t>Jul 06,2011</t>
  </si>
  <si>
    <t>https://beta.sam.gov/fal/1c4c03c200a64b48830676470c1d3750/view</t>
  </si>
  <si>
    <t>National Nuclear Forensics Expertise Development Program</t>
  </si>
  <si>
    <t xml:space="preserve">(NNFEDP) </t>
  </si>
  <si>
    <t>{"list":[{"act":{"description":"Nuclear Forensics and Attribution Act (Public Law 111-140; Sec. 4(a)(12)."},"publicLaw":{"congressCode":"111","number":"140"},"USC":{"section":"4(a)(12)"},"authorizationTypes":{"USC":true,"act":true,"publicLaw":true},"usc":{"section":"4(a)(12)"}}]}</t>
  </si>
  <si>
    <t>The objectives of this program are: (1) to provide a stable foundation from which to develop and maintain the nuclear forensics workforce; (2) to provide an academic pathway from undergraduate to post-doctorate study in disciplines directly relevant to nuclear forensics, including but not limited to radiochemistry, geochemistry, nuclear physics, nuclear engineering, materials science, and analytical chemistry; and (3) to increase a diverse and highly talented cadre of new and emerging forensics experts who will fill specific expertise gaps in the area of nuclear forensics, an important homeland security mission.  These objectives are aligned with Presidential Policy Directive (PPD)-8, National Preparedness, in that the NNFEDP aims to supply the technical expertise critical to enabling the nuclear forensics mission. This mission involves strengthening the security and resilience of the United States through systematic preparation for the threat of nuclear terrorism. Terrorism is cited among a short list of major threats in PPD-8 as posing “the greatest risk to the security of the Nation.  These objectives are also aligned with the DHS Quadrennial Homeland Security Review (QHSR) Mission 1: Preventing Terrorism and Enhancing Security. The NNFEDP supports the following Goals and Objectives: 
Goal 1.1: Prevent Terrorist Attacks Objective 1.1.2: Deter and Disrupt Operations Goal 1.2: Prevent the Unauthorized Acquisition or Use of Chemical, Biological, Radiological, and Nuclear (CBRN) Materials and Capabilities Objective 1.2.1: Anticipate Emerging Threats Objective 1.2.2: Control Access to CBRN Objective 1.2.4: Protection against Hostile Use of CBRN.
 In order to accomplish this mandate, the following goals must be met: 
•	Recruit and produce a new generation of leaders and technical experts in a wide-range of fields relevant to nuclear forensics.
•	Enhance the ability for universities and the national and defense laboratories to work collaboratively on advanced research in the nuclear forensics field.
•	• Implement a Nuclear Forensics Undergraduate Scholarship Program to provide outreach to the academic community, facilitate experiential learning in nuclear forensics-related research areas, and feed students into the Nuclear Forensics Graduate Fellowship Program. 
•	• Implement a Nuclear Forensics Graduate Fellowship Program to encourage students to pursue advanced degrees in radiochemistry and other nuclear forensics-related disciplines, encourage universities to invest in these types of programs, facilitate experiential learning in nuclear forensics-related research areas, and feed students into post-doctoral/permanent staff positions in nuclear forensics at the national laboratories or federal agencies. • Implement a Nuclear Forensics Education Award Program to support universities interested in developing and maintaining academic programs in nuclear forensics-related disciplines. • Implement a Nuclear Forensics Junior Faculty Award Program to provide universities with an incentive to recruit, promote, and retain highly qualified personnel to teach within nuclear forensics-related degree programs and contribute to associated research projects at universities. 
•	• Implement a Nuclear Forensics Minority Serving Institution (MSI) Collaboration Award Program to support the enhancement of undergraduate and/or graduate Chemistry, Math, Physics, and Engineering programs located at MSIs and to establish formal linkages among the universities currently participating in the Nuclear Forensics Graduate Fellowship Program, the nation’s MSIs, and the national laboratories.</t>
  </si>
  <si>
    <t xml:space="preserve">Applications or plans are reviewed by DHS program and administrative staff.  Any issues or concerns noted in an application will be negotiated with the successful applicants prior to an award being issued. </t>
  </si>
  <si>
    <t xml:space="preserve">Subject to future appropriations. </t>
  </si>
  <si>
    <t>{"awarded":"other","description":"Refer to the funding opportunity announcement.  Awards are subject to the Cash Management Improvement Act for payment and/or reimbursement of expenditures.  Method of awarding/releasing assistance:  annual. ","awardedDescription":"Funds are released in annual increments."}</t>
  </si>
  <si>
    <t>[{"code":"program","isSelected":true,"description":"Refer to the funding opportunity announcement."},{"code":"cash","isSelected":true,"description":"Refer to the funding opportunity announcement."},{"code":"progress","isSelected":true,"description":"Refer to the funding opportunity announcement."},{"code":"expenditure","isSelected":true,"description":"Refer to the funding opportunity announcement."},{"code":"performanceMonitoring","isSelected":true,"description":"Refer to the funding opportunity announcement."}]</t>
  </si>
  <si>
    <t xml:space="preserve">(Project Grants) FY 17$685,000.00; FY 18 est $500,000.00; FY 19 est $700,000.00; FY 16$1,895,349.00; - </t>
  </si>
  <si>
    <t xml:space="preserve">Refer to the funding opportunity announcements. </t>
  </si>
  <si>
    <t>{"list":[{"fiscalYear":2016,"description":"• Facilitate collaboration and integration among academic programs, universities, and national laboratories.\r\n• Manage day-to-day administration of the Nuclear Forensics Undergraduate Scholarship Program, Nuclear Forensics Graduate Fellowship Program, Nuclear Forensics Junior Faculty Award Program, Nuclear Forensics Education Award Program, and Nuclear Forensics Minority Serving Institution Collaboration Award Program. Specifically: \r\no Award five new Nuclear Forensics Undergraduate Scholarships \r\no Award 14 Nuclear Forensics Graduate Fellowships \r\no Award four Nuclear Forensics Junior Faculty Awards \r\no Award one Nuclear Forensics Education Award \r\n• Award one Nuclear Forensics Minority Serving Institution Collaboration Award\r\n •\tFacilitate collaboration and integration among academic programs, universities, and national laboratories.\r\n•\tManage day-to-day administration of the Nuclear Forensics Undergraduate Scholarship Program, Nuclear Forensics Graduate Fellowship Program, Nuclear Forensics Junior Faculty Award Program, Nuclear Forensics Education Award Program, and Nuclear Forensics Minority Serving Institution Collaboration Award Program. Specifically: \r\no\tAward five new Nuclear Forensics Undergraduate Scholarships \r\no\tAward 18 Nuclear Forensics Graduate Fellowships \r\no\tAward four Nuclear Forensics Junior Faculty Awards \r\no\tAward four Nuclear Forensics Education Award \r\no\tAward one Nuclear Forensics Minority Serving Institution Collaboration Award\r\n"},{"fiscalYear":2017,"description":"Award 3 Nuclear Forensics Graduate Fellowships."},{"fiscalYear":2018,"description":"•\tFacilitate collaboration and integration among academic programs, universities, and national laboratories.\r\n•\tManage day-to-day administration of the Nuclear Forensics Graduate Fellowship Program and award four Nuclear Forensics Graduate Fellowships.\r\n"},{"fiscalYear":2019,"description":"• Facilitate collaboration and integration among academic programs, universities, and national laboratories. • Manage day-to-day administration of the Nuclear Forensics Graduate Fellowship Program.  0 Award 2 Nuclear Forensics Graduate Fellowships."}],"isApplicable":true}</t>
  </si>
  <si>
    <t xml:space="preserve">A-110, Uniform Administrative Requirements for Grants and Agreements with Institutions of Higher Education, Hospitals and Non-Profit Organizations (2 CFR Part 215), A-21, Cost Principles for Educational Institutions (2 CFR Part 220), A-122, Cost Principles for Non-Profit Organizations (2 CFR Part 230), and A-133 Audits of States, Local Governments, and Non-Profit Organizations, in addition to program regulations, guidelines, DHS policy and procedure. </t>
  </si>
  <si>
    <t>Sandra GogolDNDO Stop 0550, Department of Homeland Security, 245 Murray Ln., SW , Washington, DC 20528-0550 Email:&lt; a href='mailto:Sandra.Gogol@hq.dhs.gov'&gt;Sandra.Gogol@hq.dhs.gov&lt;/a&gt;Phone: (202) 254-7437;</t>
  </si>
  <si>
    <t xml:space="preserve">Refer to the funding opportunity announcement for information on criteria for selecting proposals. </t>
  </si>
  <si>
    <t>Jan 10,2012</t>
  </si>
  <si>
    <t>https://beta.sam.gov/fal/905944c581174c10b122d9e607f4bf86/view</t>
  </si>
  <si>
    <t>Emergency Management Baseline Assessments Grant (EMBAG)</t>
  </si>
  <si>
    <t>EMBAG</t>
  </si>
  <si>
    <t>{"list":[{"act":{"description":"Homeland Security Act of 2002, as amended, 6 U.S.C. § 313(b)(2)(G); 6 U.S.C. §§ 313(b)(2)(B); § 314(a)(10); and § 314(a)(11)"},"publicLaw":{"congressCode":"114","number":"113"},"USC":{"title":"6","section":"313(b)(2)"},"authorizationTypes":{"USC":true,"act":true,"publicLaw":true},"usc":{"title":"6","section":"313(b)(2)"}}]}</t>
  </si>
  <si>
    <t>The FY 2018 EMBAG Program will support the revision of a set of American National Standards Institute (ANSI)-certified standards for emergency preparedness and response; the development and maintenance of a related assessment methodology for the evaluation of state, local and territorial, and tribal  emergency management organizations; and the implementation of an emergency management assessment program based on the ANSI-certified national standards enables standardized benchmarking of critical functions necessary for an emergency management organization to build, sustain, and deliver the 32 core capabilities identified in the National Preparedness Goal (the Goal).  By advancing the Goal through ANSI-certified national standards, the EMBAG Program supports the Quadrennial Homeland Security Review Mission to Strengthen National Preparedness and Resilience.  The EMBAG Program also supports the FEMA 2018-2022 Strategic Plan Strategic Goal 1: Build a Culture of Preparedness.   
Accreditation of emergency management functions such as planning, operations coordination, and communications based on a national standard ensures that there are benchmarks in place for comparative evaluations.  The assessment and accreditation process empowers a jurisdiction to understand its emergency management organization’s capacity and shortfalls and develop a path for improvement.  Jurisdictions can then use the results of the assessment and accreditation process to build, sustain, and improve preparedness activities, as well as inform proposed investment justifications under other FEMA preparedness grant programs.  Tracking improvements to preparedness informs and guides development of State Preparedness Reports.  These capability assessments provide the states and territories with an accounting of current capability levels and gaps, which jurisdictions can use to prioritize future resource investments.
The assessment and accreditation process supported by EMAP must include a review of the following areas (16) within an emergency management organization:
1.	Emergency Management Program Administration, including Authorities, Oversight, and Strategic Planning;
2.	THIRA Development;
3.	Continuity of Government and Continuity of Operations;
4.	Incident Management, to include NIMS and NQS Implementation;
5.	Emergency Management Finance, including Disaster Cost Recovery; 
6.	Operations and Procedures; 
7.	Consequence Analysis; 
8.	Emergency Planning, including Mutual Aid, Communications, and Warning; 
9.	Evacuation and Shelter in Place;
10.	Mass Care and Sheltering;
11.	Resource Management and Logistics;
12.	Recovery; 
13.	Disaster Housing;
14.	Hazard Mitigation;
15.	Training and Exercises, including Alignment with the Homeland Security Exercise and Evaluation Program (HSEEP); and
16.	Public Affairs.  
Overall Objectives—EMAP will be responsible for the following Objective requirements (15) and will outline how they intend to meet them in their Work Plan:
1.	Maintain ANSI-certified national standards that are consistent with:
a.	NPS; and 
b.	PPD-40, National Continuity Policy.
2.	Recommend that the EMAP Commission include the Threat and Hazard Identification and Risk Assessment (THIRA) as part of the ANSI standards.
3.	Secure agreements and complete approximately 10 state/territory/local/tribal assessments against ANSI-approved national standards.  
4.	Incorporate a review of THIRA as part of their assessments, verifying content and completeness of the THIRA as required by the National Preparedness Directorate (NPD)/National Preparedness Assessment Division (NPAD).  
5.	Incorporate the 2017 NIMS refresh, the Homeland Security Exercise and Evaluation Program (HSEEP), the 2018 Continuity Guidance Circular (CGC); Federal Continuity Directives (FCDs), the NDRF, and other DHS/FEMA guidance and policy, as appropriate, in its assessments.  
6.	Conduct three separate reviews and gap analyses in tandem with each jurisdiction assessment conducted as part of this program and provide results to FEMA/NPAD.  All tasks are outlined in Actions I-III of this NOFO, and review alignment of jurisdiction:
a.	Continuity Plans to National Continuity Policy (2016 EMAP Standards: 4.4.2, 4.4.5, 4.4.6, and 4.7.1);
b.	Resource management systems to NIMS/NQS (2016 EMAP Standards: 4.6.1 and 4.6.5); and
c.	EOPs and Recovery Plans or their equivalents to NDRF guidance (2016 EMAP Standards: 3.4.1, 4.4.3, and 4.4.4).
7.	Support FEMA in conducting a pilot of the Continuity Assessment Tool (CAT) in developing a baseline and methodology for the FEMA 2018-2022 Strategic Plan Objective 2.4, Improve Continuity and Resilient Communications Capabilities and provide results to FEMA/NPAD. 
8.	Present the EMAP process and the emergency management standards and accreditation guidelines at National Emergency Management Association and International Association of Emergency Managers annual conferences and provide a copy of the briefing to FEMA/NPAD 10 days before the conferences to review.
9.	Maintain a web-based portal for jurisdiction self-assessments.
10.	Execute a peer-review process for emergency management organization accreditation.  
11.	Conduct a follow-up survey with jurisdictions that have completed baseline assessments requesting feedback on the process.  A copy of the survey and the results of the survey should be provided annually to FEMA/NPAD.
12.	Provide webinars for training on standards and training on emergency management organization standards and the accreditation process.
13.	Provide training for assessors.
14.	Develop additional emergency preparedness and response standards and peer-assessment and accreditation processes as needed.
15.	Provide FEMA/NPAD a report with trend analyses of common problem areas identified in the self-assessments and peer-review assessments.</t>
  </si>
  <si>
    <t>Any non-profit organization that can sufficiently demonstrate through their application significant experience in providing assessments of state emergency management organizations using peer review and nationally recognized emergency management standards and that can meet the objectives of this program is eligible to apply.</t>
  </si>
  <si>
    <t>State and territory emergency management programs.</t>
  </si>
  <si>
    <t>Applications will be reviewed by DHS FEMA National Preparedness Assessment Division Program Office and Grants Program Directorate (GPD), and the award will be made by GPD Assistance Officers.  Funds will not be made available for obligation, expenditure, or drawdown until the applicant’s budget and budget narrative have been approved by FEMA.</t>
  </si>
  <si>
    <t>{"awarded":"other","description":"The period of performance is 12 months.  A request for extension may be submitted to FEMA at least 60 days prior end of the performance period with specific and compelling justifications as to why an extension is required.","awardedDescription":"Upon approval of the application, the award will be made in the form of a grant.  The date of approval of award entered into the system is the “award date.”  Notification of award approval is made through the ND Grants system through an automatic email to the grantee point of contact (POC) listed in the initial application.  Once an award has been approved and recorded in the system, a notice is sent to the authorized grant official.  Follow the directions in the notification to accept your award documents.  The authorized grant official should carefully read the award package for instructions on administering the grant and to learn more about the terms and conditions associated with responsibilities under Federal awards.  Awarded funds will be loaded into the Payment Management System (PMS) and available for drawdown by the grantee, unless otherwise instructed."}</t>
  </si>
  <si>
    <t>[{"code":"program","isSelected":true,"description":"1.\tBaseline Assessment Reports, which identify the state or territory assessed, due within 120 days of peer-review onsite assessment.\r\n2.\tAnnual Baseline Assessment Summary Report, which reflect results of baseline assessments conducted during the period, identify trends, and summarize the state of the nation’s preparedness as determined through the application of nationally recognized emergency management standards."},{"code":"cash","isSelected":false,"description":""},{"code":"progress","isSelected":true,"description":"Quarterly Progress Reports which reflect progress toward the accomplishment of grant objectives, due within 30 days after the end of each quarter ending December 31st, March 31st, June 30th, and September 30th."},{"code":"expenditure","isSelected":true,"description":"1.\tThe Quarterly Federal Financial Report (FFR) – SF-425, due within 30 days after the end of each quarter:  January 30th, April 30th, July 30th, October 30th.\r\n\r\n2.\tThe Final Federal Financial Report (FFR), SF-425, due within 90 days after the Period of Performance expires. \r\n\r\n3.\tFinal Payment/Unexpended Funds:  due within 90 days after the Period of Performance expires."},{"code":"performanceMonitoring","isSelected":true,"description":"Reports are not required; however, Grant recipient will be monitored by FEMA staff, both programmatically and financially, to ensure that the project goals, objectives, performance requirements, timelines, milestone completion, budgets, and other related program criteria are being met.  Monitoring will be accomplished through a combination of office-based desk reviews and on-site monitoring visits.  Monitoring will involve the review and analysis of the financial, programmatic, performance, and administrative issues relative to the program and will identify areas where technical assistance or other support may be needed.  \r\n\r\nThe recipient is responsible for monitoring award activities to provide reasonable assurance that the Federal award is administered in compliance with requirements.  Responsibilities include the accounting of receipts and expenditures, cash management, maintaining adequate financial records, and refunding expenditures disallowed by audits."}]</t>
  </si>
  <si>
    <t>(Direct Payments for Specified Use) FY 17$444,379.00; FY 18 est $569,379.00; FY 19 est $569,379.00; FY 16$660,000.00; - The FY 2018 Emergency Management Baseline Assessment Grant (EMBAG) program NOFO will be released on grants.gov. The application will be due on August 20th and will be awarded as a 1 year program. This is a sole-source, non-competitive funding opportunity. This is a grant to the Council of State Governments (CSG)/Emergency Management Accreditation Program (EMAP) for the development and delivery of consensus-based national standards that are American National Standards (ANSI)-certified for emergency preparedness and response organizations, as well as the application of these standards in a peer reviewed assessment process. The CSG/EMAP is the only eligible applicant for the Emergency Management Baseline Assessment Grant (EMBAG) program.</t>
  </si>
  <si>
    <t>{"list":[{"fiscalYear":2016,"description":"15 EMAP assessments will be performed.\r\n2016 EMAP Standard will be released.\r\n •\tEMAP Released the 2016 Emergency Management Standard \r\n•\tCompleted training workshops on the EMAP standard and assessment process.\r\n•\t12 State and local assessments were conducted.\r\n"},{"fiscalYear":2017,"description":"10 EMAP assessments."},{"fiscalYear":2018,"description":"10 EMAP assessments."}],"isApplicable":true}</t>
  </si>
  <si>
    <t>See Notice of Funding Opportunity Announcement (NOFO).</t>
  </si>
  <si>
    <t>Sharon Kushnir, Program Manager400 C Street, NW, Washington, DC 20472-3630 Email:&lt; a href='mailto:sharon.kushnir@fema.dhs.gov'&gt;sharon.kushnir@fema.dhs.gov&lt;/a&gt;Phone: 202-786-9451 ;</t>
  </si>
  <si>
    <t>Applications will be reviewed by the NPAD Program Office and GPD and a selection will be made based on the program criteria identified in the Notice of Funding Opportunity Announcement (NOFO). The award will be made by GPD Assistance Officers.</t>
  </si>
  <si>
    <t>Sep 18,2012</t>
  </si>
  <si>
    <t>https://beta.sam.gov/fal/5a596e4d20284704b8db2fd1fd351681/view</t>
  </si>
  <si>
    <t xml:space="preserve">Financial Assistance for Countering Violent Extremism </t>
  </si>
  <si>
    <t>CVE</t>
  </si>
  <si>
    <t>{"list":[{"act":{"description":"Department of Homeland Security Appropriations Act, 2016"},"publicLaw":{"congressCode":"114","number":"113"},"authorizationTypes":{"USC":false,"act":true,"statute":false,"publicLaw":true,"executiveOrder":false}}]}</t>
  </si>
  <si>
    <t>To provide federal assistance which will support new and existing community-based efforts to counter violent extremism recruitment and radicalization to violence.</t>
  </si>
  <si>
    <t>Please refer to program guidance.</t>
  </si>
  <si>
    <t>The CVE Grant Program restricts Eligible Applicants to specific CVE focus areas. _x000D_
_x000D_
Applicants representing States, Local governments, Tribal government, and non-profit organizations are invited to apply for funding to implement the following program priorities: _x000D_
•	Developing resilience;_x000D_
•	Training and engagement with community members;_x000D_
•	Managing intervention activities; and_x000D_
_x000D_
Applicants representing non-profit organizations and institutions of higher education are invited to apply for funding to implement the following program priorities: _x000D_
•	Challenging the narrative; and _x000D_
•	Building capacity of community-level non-profit organizations active in CVE._x000D_
_x000D_
Other Eligibility Criteria _x000D_
Civil Rights and Civil Liberties: Proposed programs, projects or activities shall not infringe on individual privacy, civil rights, and civil liberties. Applications shall describe any potential impacts to privacy, civil rights, and civil liberties and ways in which they will protect against or mitigate those impacts and administer their program(s) in a nondiscriminatory manner. Applications which describe programs projects or activities which do not appropriately protect privacy, civil rights or civil liberties will be deemed ineligible for funding._x000D_
_x000D_
Expertise: Applicants must have either an existing CVE program or demonstrable expertise to create and administer a program, project or activity which falls within one of the five advertised focus areas. Applications which do not describe an organization with appropriate expertise will be deemed ineligible for funding.</t>
  </si>
  <si>
    <t>{"description":"Please refer to program guidance."}</t>
  </si>
  <si>
    <t xml:space="preserve">Prime recipient(s) and any sub-recipient awards will be based on the following factors: _x000D_
Technical Merit_x000D_
Needs Analysis_x000D_
Community Partnerships_x000D_
Cost effectiveness and Sustainability_x000D_
Innovation_x000D_
Outcomes and Data_x000D_
Budget_x000D_
_x000D_
</t>
  </si>
  <si>
    <t xml:space="preserve">Please refer to the Notice of Funding Opportunity for deadline submission. </t>
  </si>
  <si>
    <t>Please refer to the Notice of Funding Opportunity.</t>
  </si>
  <si>
    <t>{"awarded":"other","description":"The expected period of performance will be two years from the date of award.","awardedDescription":"The assistance is awarded as grants and cooperative agreements to prime recipients and as grants to sub-recipients."}</t>
  </si>
  <si>
    <t>[{"code":"program","isSelected":true,"description":"Recipients and sub-recipients will be required to file periodic programmatic reports describing funded activities and a final programmatic report at the conclusion of the period of performance. Recipients are required to submit various financial and programmatic reports as a condition of their award acceptance. Future awards and fund drawdowns may be withheld if these reports are delinquent. Federal Financial Reporting Requirements. Recipients must report obligations and expenditures ported on a quarterly basis through the FFR (SF-425) to FEMA or more frequently should unusual circumstances arise. Recipients must file the FFR electronically using the Payment and Reporting System (PARS). An FFR must be submitted quarterly throughout the period of performance, including partial calendar quarters, as well as for periods where no grant award activity occurs. Future awards and fund drawdowns may be withheld if these reports are delinquent, demonstrate lack of progress, or are insufficient in detail. Recipients may review the Federal Financial Reporting Form (FFR) (SF-425) here: https://www.whitehouse.gov/sites/default/files/omb/grants/approved_forms/SF-425.pdf, SF-425 OMB #00348-0061. Financial and Compliance Audit Report. For audits of fiscal years beginning on or after December 26, 2014, recipients that expend $750,000 or more from all federal funding sources during their fiscal year are required to submit an organization-wide financial and compliance audit report. The audit must be performed in accordance with the requirements of GAO’s Government Auditing Standards, located at http://www.gao.gov/govaud/ybk01.htm, and the requirements of Subpart F of 2 C.F.R. Part 200, located at http://www.ecfr.gov/cgi-bin/text-idx?SID=55e12eead565605b4d529d82d276105c&amp;node=2:1.1.2.1.1.6&amp;rgn=div6. Audit reports are currently due to the Federal Audit Clearinghouse no later than nine months after the end of the recipient’s fiscal year. Recipients are responsible for providing updated performance reports  on a quarterly basis or more frequently should unusual circumstances arise. The performance progress report is due within 30 days after the end of the reporting period. The following reporting periods and due dates apply: Reporting Period Report Due Date October 1 – December 31 January 30 January 1 – March 31 April 30 April 1 – June 30 July 30 July 1 – September 30 October 30 Review of Training The initial design documents for any training, awareness briefings, exercises, and other educational material produced with this grant funding or proposed to be delivered with this grant funding shall be provided to DHS for review and approval. DHS will make every effort to either give approval within 30 days or will provide a detailed summary of issues that need to be addressed to receive approval. Final products must also be submitted for review and approval 14 days prior to planned delivery. This includes information such as resumes, Curriculum Vitae or other sufficient documentation about any third party trainers or experts to be hired or paid with this grant funding to conduct these activities. The purpose of this requirement is to ensure privacy, civil rights and civil liberties are well integrated into the proposed content and design. All training supported with CVE funds must comply with FEMA-GPD Information Bulletin 373 “Ensuring Training on Counter Terrorism and Countering Violent Extremism is Consistent with USG and DHS Policy” (https://www.fema.gov/pdf/government/grant/bulletins/info373.pdf) and DHS Policy “Countering Violent Extremism (CVE) Training - Guidance &amp; Best Practices” (https://www.dhs.gov/sites/default/files/publications/cve-training-guidance-best-practices-pamphlet.pdf). Review of Other Materials Recipients of funding in Focus Area 4: Challenging the Narrative shall submit for review and approval any materials deviating from the messaging strategy and media plan submitted with the application 14 days prior to planned implementation of those changes. Dynamic environments may require changes in approach to maintain performance and effectiveness of the program, project, or activity. DHS will make every effort to either give approval within that period or will provide a detailed summary of issues that need to be addressed to receive approval. Evaluation The Department of Homeland Security may initiate a formal evaluation of programs, projects or activities supported by this grant. By accepting grant funds, grantees agree to participate in the evaluation, which may include analysis of the impact on individuals and providing access to program operating personnel and participants, as specified by the evaluator(s) including after the period of performance. Close Out Reporting Requirements Within 90 days after the end of the period of performance, or after an amendment has been issued to close out a grant, whichever comes first, recipients must submit a final FFR and final progress report detailing all accomplishments and a qualitative summary of the impact of those accomplishments throughout the period of performance. If applicable, an inventory of all construction projects that used funds from this program has to be reported using the Real Property Status Report (Standard Form SF 429) available at http://www.whitehouse.gov/sites/default/files/omb/grants/approved_forms/sf-429.pdf. After these reports have been reviewed and approved by FEMA Grant Programs Directorate and the Program Office, a close-out notice will be completed to close out the grant. The notice will indicate the period of performance as closed, list any remaining funds that will be deobligated, and address the requirement of maintaining the grant records for three years from the date of the final FFR. The recipient is responsible for returning any funds that have been drawn down but remain as unliquidated on recipient financial records. Recipients and sub-recipients will be required to file periodic expenditure reports in compliance with all relevant regulations governing this program. As the awarding agency, FEMA will conduct performance monitoring of the prime recipient(s) related to financial aspects of the award(s). The DHS Office of Terrorism Prevention Partnerships, as the programmatic lead, will conduct performance monitoring of prime recipients. The Prime Recipient(s) will be responsible for conducting programmatic and financial monitoring of subrecipient(s). \nAudits\nIn accordance with the provisions of 2 CFR 200, Subpart F - Audit Requirements, nonfederal entities that expend financial assistance of $750,000 or more in Federal awards will have a single or a program-specific audit conducted for that year. Non-Federal entities that expend less than $750,000 a year in Federal awards are exempt from Federal audit requirements for that year, except as noted in 2 CFR 200.503 \nRecords\nGrant records shall be retained for a period of 3 years from the day the recipient submits its final expenditure report. If any litigation, claim, negotiation, audit, or other action involving the records has been started before the expiration of the 3-year period, the records must be retained until completion of the action and resolution of all issues which arise from it, or until the end of the regular 3-year period, whichever is later. Grant records include financial and program/progress reports, support documents, statistical records, and other documents that support the activity and/or expenditure of the recipient or sub-recipient under the award."},{"code":"cash","isSelected":true,"description":"Recipients are required to submit various financial and programmatic reports as a condition of their award acceptance. Future awards and fund drawdowns may be withheld if these reports are delinquent.\r\n\r\nFederal Financial Reporting Requirements. \r\nRecipients must report obligations and expenditures ported on a quarterly basis through the FFR (SF-425) to FEMA or more frequently should unusual circumstances arise. Recipients must file the FFR electronically using the Payment and Reporting System (PARS). An FFR must be submitted quarterly throughout the period of performance, including partial calendar quarters, as well as for periods where no grant award activity occurs. Future awards and fund drawdowns may be withheld if these reports are delinquent, demonstrate lack of progress, or are insufficient in detail. \r\nRecipients may review the Federal Financial Reporting Form (FFR) (SF-425) here: https://www.whitehouse.gov/sites/default/files/omb/grants/approved_forms/SF-425.pdf, SF-425 OMB #00348-0061. \r\n\r\nFinancial and Compliance Audit Report. \r\nFor audits of fiscal years beginning on or after December 26, 2014, recipients that expend $750,000 or more from all federal funding sources during their fiscal year are required to submit an organization-wide financial and compliance audit report.  The audit must be performed in accordance with the requirements of GAO’s Government Auditing Standards, located at http://www.gao.gov/govaud/ybk01.htm, and the requirements of Subpart F of 2 C.F.R. Part 200, located at http://www.ecfr.gov/cgi-bin/text-idx?SID=55e12eead565605b4d529d82d276105c&amp;node=2:1.1.2.1.1.6&amp;rgn=div6. Audit reports are currently due to the Federal Audit Clearinghouse no later than nine months after the end of the recipient’s fiscal year. \r\n\r\n\r\n\r\n"},{"code":"progress","isSelected":true,"description":"Recipients are responsible for providing updated performance reports using the Performance Progress Report (SF-PPR) on a quarterly basis or more frequently should unusual circumstances arise. The SF-PPR is due within 30 days after the end of the reporting period.  Recipients must complete the cover page of the SF-PPR and submit it as an attachment to the ND Grants system.  The SF-PPR can be accessed online at http://www.fema.gov/media-library/assets/documents/29485 OMB #0970-0334.\r\n\r\nThe following reporting periods and due dates apply:\r\nReporting Period\tReport Due Date\r\nOctober 1 – December 31\tJanuary 30\r\nJanuary 1 – March 31\tApril 30\r\nApril 1 – June 30\tJuly 30\r\nJuly 1 – September 30\tOctober 30\r\n\r\nReview of Training \r\nThe initial design documents for any training, awareness briefings, exercises, and other educational material produced with this grant funding or proposed to be delivered with this grant funding shall be provided to DHS for review and approval. DHS will make every effort to either give approval within 30 days or will provide a detailed summary of issues that need to be addressed to receive approval. Final products must also be submitted for review and approval 14 days prior to planned delivery. This includes information such as resumes, Curriculum Vitae or other sufficient documentation about any third party trainers or experts to be hired or paid with this grant funding to conduct these activities. The purpose of this requirement is to ensure privacy, civil rights and civil liberties are well integrated into the proposed content and design. All training supported with CVE funds must comply with FEMA-GPD Information Bulletin 373 “Ensuring Training on Counter Terrorism and Countering Violent Extremism is Consistent with USG and DHS Policy” (https://www.fema.gov/pdf/government/grant/bulletins/info373.pdf) and DHS Policy “Countering Violent Extremism (CVE) Training - Guidance &amp; Best Practices” (https://www.dhs.gov/sites/default/files/publications/cve-training-guidance-best-practices-pamphlet.pdf). \r\n\r\nReview of Other Materials\r\nRecipients of funding in Focus Area 4: Challenging the Narrative shall submit for review and approval any materials deviating from the messaging strategy and media plan submitted with the application 14 days prior to planned implementation of those changes. Dynamic environments may require changes in approach to maintain performance and effectiveness of the program, project, or activity. DHS will make every effort to either give approval within that period or will provide a detailed summary of issues that need to be addressed to receive approval.\r\n\r\nEvaluation\r\nThe Department of Homeland Security may initiate a formal evaluation of programs, projects or activities supported by this grant. By accepting grant funds, grantees agree to participate in the evaluation, which may include analysis of the impact on individuals and providing access to program operating personnel and participants, as specified by the evaluator(s) including after the period of performance.\r\n\r\nClose Out Reporting Requirements\r\nWithin 90 days after the end of the period of performance, or after an amendment has been issued to close out a grant, whichever comes first, recipients must submit a final FFR and final progress report detailing all accomplishments and a qualitative summary of the impact of those accomplishments throughout the period of performance. \r\n\r\nIf applicable, an inventory of all construction projects that used funds from this program has to be reported using the Real Property Status Report (Standard Form SF 429) available at http://www.whitehouse.gov/sites/default/files/omb/grants/approved_forms/sf-429.pdf.\r\n\r\nAfter these reports have been reviewed and approved by FEMA Grant Programs Directorate and the Program Office, a close-out notice will be completed to close out the grant.  The notice will indicate the period of performance as closed, list any remaining funds that will be deobligated, and address the requirement of maintaining the grant records for three years from the date of the final FFR.  \r\n\r\nThe recipient is responsible for returning any funds that have been drawn down but remain as unliquidated on recipient financial records."},{"code":"expenditure","isSelected":true,"description":"Recipients and sub-recipients will be required to file periodic expenditure reports in compliance with all relevant regulations governing this program."},{"code":"performanceMonitoring","isSelected":true,"description":"As the awarding agency, FEMA will conduct performance monitoring of the prime recipient(s) related to financial aspects of the award(s). The DHS Office of Community Partnerships, as the programmatic lead, will conduct performance monitoring of prime recipients. The Prime Recipient(s) will be responsible for conducting programmatic and financial monitoring of subrecipient(s)."}]</t>
  </si>
  <si>
    <t>70-0560-0-1-453;</t>
  </si>
  <si>
    <t xml:space="preserve">(Project Grants) FY 17 est $10,000,000.00; FY 18 est $0.00; FY 19 est $0.00; FY 16 est $10,000,000.00; - </t>
  </si>
  <si>
    <t>{"list":[{"fiscalYear":2017,"description":"Enhanced community resilience to recruitment and radicalization; \r\nDevelopment of off-ramps for individuals who are being radicalized to violence; \r\nCreation or amplification of counter messages to the recruitment or radicalization narrative; and\r\nEffective resistance to violent extremist ideology and online recruitment efforts targeting U.S.-based individuals.\r\nEnhanced capacity of local organizations to conduct CVE activities.\r\nIncreased prevention and resilience planning and prioritization from state and local governments. \r\n"},{"fiscalYear":2016,"description":"Enhanced community resilience to recruitment and radicalization; \r\nDevelopment of off-ramps for individuals who are being radicalized to violence; \r\nCreation or amplification of counter messages to the recruitment or radicalization narrative; and\r\nEffective resistance to violent extremist ideology and online recruitment efforts targeting U.S.-based individuals.\r\nEnhanced capacity of local organizations to conduct CVE activities.\r\nIncreased prevention and resilience planning and prioritization from state and local governments. \r\n"}],"isApplicable":true}</t>
  </si>
  <si>
    <t>{"flag":"none","description":"See below."}</t>
  </si>
  <si>
    <t>U.S. Department of Homeland Security880 Second Street SW, Washington, DC 20528 Email:&lt; a href='mailto:TerrorismPrevention@hq.dhs.gov'&gt;TerrorismPrevention@hq.dhs.gov&lt;/a&gt;Phone: 202-786-0816;</t>
  </si>
  <si>
    <t>Fiscal Year2017: Please visit https:www.dhs.gov/cvegrants for more information about projects awarded under this program.</t>
  </si>
  <si>
    <t xml:space="preserve">Prime recipient(s) and any sub-recipient awards will be based on the following factors:_x000D_
_x000D_
Technical merit_x000D_
Needs analysis _x000D_
Community Partnerships_x000D_
Cost effectiveness and Sustainability_x000D_
Innovation_x000D_
Outcomes _x000D_
Budget_x000D_
</t>
  </si>
  <si>
    <t>Jun 30,2016</t>
  </si>
  <si>
    <t>https://beta.sam.gov/fal/7e25f8ee1dee4a9fa1b3c21d46743929/view</t>
  </si>
  <si>
    <t xml:space="preserve">Preparing for Emerging Threats and Hazards  </t>
  </si>
  <si>
    <t xml:space="preserve">To provide federal assistance which will support communities to prepare for new and emerging threats and hazards. </t>
  </si>
  <si>
    <t xml:space="preserve">Please refer to the FY2016 Funding Opportunity Announcement. </t>
  </si>
  <si>
    <t xml:space="preserve">Preparedness is the shared responsibility of our entire nation. Each community contributes to achieving the National Preparedness Goal by assessing and preparing for the risks that are most relevant and urgent for them individually, which in turn strengthens our collective security and resilience as a Nation. As new threats and hazards emerge, communities need to assess the risk to their community and take the necessary steps to prepare. Emerging threats and hazards include technological advancements, new environmental challenges, emerging diseases, and evolving terrorist tactics. </t>
  </si>
  <si>
    <t xml:space="preserve">Prime recipient(s) and any sub-recipient awards will be based on the following factors:_x000D_
&amp;#61607;	_x000D_
Need: Demonstration of need for funding support, including an explanation of their associated risk, capability gaps, and limitations on federal assistance associated with the emerging threat/hazard._x000D_
&amp;#61607;	_x000D_
Design and Implementation: Demonstration of an effective and sustainable project approach for achieving program objectives, including the specific project implementation, project management, and regional and whole community approaches. _x000D_
&amp;#61607;	_x000D_
Impact: Demonstration of the proposed project’s impact, including how the project will increase the jurisdiction’s preparedness and resilience and how collaboration with identified regional partners and whole community stakeholders will enhance project effectiveness. _x000D_
&amp;#61607;	_x000D_
Budget: Demonstration of a reasonable and cost-effective budget, including explanation of reasonable project costs across the requested categories and the project’s relative cost effectiveness. _x000D_
&amp;#61607;	_x000D_
Additional priority may be given to those projects that include creative or innovative approaches and/or plans for distributing project results to other jurisdictions._x000D_
</t>
  </si>
  <si>
    <t>{"flag":"yes","description":"Please refer to the FY2016 Notice of Funding Opportunity.","list":[{"start":"2016-10-01","end":"2016-10-15"}]}</t>
  </si>
  <si>
    <t>{"awarded":"lump","description":"The expected period of performance will be three years from the date of award."}</t>
  </si>
  <si>
    <t>[{"code":"program","isSelected":true,"description":"Recipients and sub-recipients will be required to file periodic programmatic reports describing funded activities and a final programmatic report at the conclusion of the period of performance."},{"code":"cash","isSelected":true,"description":"Recipients are required to submit various financial and programmatic reports as a condition of their award acceptance. Future awards and fund drawdowns may be withheld if these reports are delinquent.\r\n\r\nFederal Financial Reporting Requirements. \r\nRecipients must report obligations and expenditures ported on a quarterly basis through the FFR (SF-425) to FEMA or more frequently should unusual circumstances arise. Recipients must file the FFR electronically using the Payment and Reporting System (PARS). An FFR must be submitted quarterly throughout the period of performance, including partial calendar quarters, as well as for periods where no grant award activity occurs. Future awards and fund drawdowns may be withheld if these reports are delinquent, demonstrate lack of progress, or are insufficient in detail. \r\nRecipients may review the Federal Financial Reporting Form (FFR) (SF-425) here: https://www.whitehouse.gov/sites/default/files/omb/grants/approved_forms/SF-425.pdf, SF-425 OMB #00348-0061. \r\n\r\nFinancial and Compliance Audit Report \r\nFor audits of fiscal years beginning on or after December 26, 2014, recipients that expend $750,000 or more from all federal funding sources during their fiscal year are required to submit an organization-wide financial and compliance audit report.  The audit must be performed in accordance with the requirements of GAO’s Government Auditing Standards, located at http://www.gao.gov/govaud/ybk01.htm, and the requirements of Subpart F of 2 C.F.R. Part 200, located at http://www.ecfr.gov/cgi-bin/text-idx?SID=55e12eead565605b4d529d82d276105c&amp;node=2:1.1.2.1.1.6&amp;rgn=div6. Audit reports are currently due to the Federal Audit Clearinghouse no later than nine months after the end of the recipient’s fiscal year. \r\n\r\n"},{"code":"progress","isSelected":true,"description":"Recipients and sub-recipients will be required to file periodic programmatic reports describing funded activities and a final programmatic report at the conclusion of the period of performance.\r\n\r\nRecipients are responsible for providing updated performance reports using the Performance Progress Report (SF-PPR) on a quarterly basis or more frequently should unusual circumstances arise. The SF-PPR is due within 30 days after the end of the reporting period.  Recipients must complete the cover page of the SF-PPR and submit it as an attachment to the ND Grants system.  The SF-PPR can be accessed online at http://www.fema.gov/media-library/assets/documents/29485 OMB #0970-0334.\r\n\r\nThe following reporting periods and due dates apply:\r\nReporting Period\tReport Due Date\r\nOctober 1 – December 31\tJanuary 30\r\nJanuary 1 – March 31\tApril 30\r\nApril 1 – June 30\tJuly 30\r\nJuly 1 – September 30\tOctober 30\r\n\r\nClose Out Reporting Requirements. \r\n\r\nWithin 90 days after the end of the period of performance, or after an amendment has been issued to close out a grant, whichever comes first, recipients must submit a final FFR and final progress report detailing all accomplishments and a qualitative summary of the impact of those accomplishments throughout the period of performance. \r\n\r\nIf applicable, an inventory of all construction projects that used funds from this program has to be reported using the Real Property Status Report (Standard Form SF 429) available at http://www.whitehouse.gov/sites/default/files/omb/grants/approved_forms/sf-429.pdf.\r\n\r\nAfter these reports have been reviewed and approved by FEMA Grant Programs Directorate and the Program Office, a close-out notice will be completed to close out the grant.  The notice will indicate the period of performance as closed, list any remaining funds that will be deobligated, and address the requirement of maintaining the grant records for three years from the date of the final FFR.  \r\n\r\nThe recipient is responsible for returning any funds that have been drawn down but remain as unliquidated on recipient financial records.  \r\n"},{"code":"expenditure","isSelected":true,"description":"Recipients and sub-recipients will be required to file periodic expenditure reports in compliance with all relevant regulations governing this program."},{"code":"performanceMonitoring","isSelected":true,"description":"As the awarding agency, FEMA will conduct performance monitoring of the prime recipient(s) related to financial aspects of the award(s). The Prime Recipient(s) will be responsible for conducting programmatic and financial monitoring of subrecipient(s)."}]</t>
  </si>
  <si>
    <t xml:space="preserve">(Project Grants) FY 17 Estimate Not Available  FY 18 Estimate Not Available  FY 19 est $0.00; FY 16$35,940,000.00; - </t>
  </si>
  <si>
    <t>{"list":[{"fiscalYear":2017,"description":"Enhanced preparedness for emerging threats and/or hazards.\r\nDevelopment of comprehensive and sustainable approaches to enhance preparedness for emerging threats and/or hazards.\r\nDevelopment and advancement of regional partnerships and whole community collaboration. \r\nPromotion of creative and innovative approaches that can be replicated and shared nationwide.\r\nProduction of lessons learned and best practices associated with preparing for emerging threats and/or hazards.\r\n"},{"fiscalYear":2016,"description":"Enhanced preparedness for complex coordinated attacks.\r\nDevelopment of comprehensive and sustainable approaches to enhance preparedness for complex coordinated attacks that include the following components and can be institutionalized within the jurisdiction for continued impact long-term:\r\nIdentifying capability gaps related to preventing, protecting against, mitigating the effects of, responding to, and recovering from a complex coordinated attack.\r\nDeveloping and/or updating plans, annexes, and processes to address the identified gaps.\r\nTraining personnel and the whole community to implement the plans and processes and build needed capabilities.\r\nConducting exercise(s) to validate capabilities and identify opportunities for additional corrective action.\r\nDevelopment and advancement of regional partnerships and whole community collaboration. \r\nPromotion of creative and innovative approaches that can be replicated and shared nationwide.\r\nProduction of lessons learned and best practices associated with preparing for complex coordinated attacks.\r\n • Develop comprehensive and sustainable approaches to enhance preparedness forcomplex coordinated terrorist attacks. \r\n• Develop and advance regional partnerships and whole community collaboration.\r\n• Promote creative, innovative, and replicable approaches to preparing for complexcoordinated terrorist attacks.\r\n•Develop and share lessons learned and best practices associated \r\n\r\n"}],"isApplicable":true}</t>
  </si>
  <si>
    <t>{"flag":"appendix","description":"N/A"}</t>
  </si>
  <si>
    <t>Complex Coordinated Terrorist Attack Program Office, FEMA                500 C Street., SW, Washington, DC 20472 Email:&lt; a href='mailto:FEMA-CCTA@fema.dhs.gov'&gt;FEMA-CCTA@fema.dhs.gov&lt;/a&gt;Phone: 1(800) 368-6498;</t>
  </si>
  <si>
    <t xml:space="preserve">Need: Demonstration of need for funding support, including an explanation of their associated risk, capability gaps, and limitations on federal assistance associated with the emerging threat/hazard._x000D_
Design and Implementation: Demonstration of an effective and sustainable project approach for achieving program objectives, including the specific project implementation, project management, and regional and whole community approaches. _x000D_
Impact: Demonstration of the proposed project’s impact, including how the project will increase the jurisdiction’s preparedness and resilience and how collaboration with identified regional partners and whole community stakeholders will enhance project effectiveness. _x000D_
Budget: Demonstration of a reasonable and cost-effective budget, including explanation of reasonable project costs across the requested categories and the project’s relative cost effectiveness. _x000D_
Additional priority may be given to those projects that include creative or innovative approaches and/or plans for distributing project results to other jurisdictions._x000D_
</t>
  </si>
  <si>
    <t>https://beta.sam.gov/fal/3ef33bfeb776451d8f2b1a889fcdef39/view</t>
  </si>
  <si>
    <t>Presidential Residence Protection Security Grant</t>
  </si>
  <si>
    <t>PRPA Grant</t>
  </si>
  <si>
    <t>{"list":[{"act":{"description":"Department of Homeland Security Appropriations Act, 2017"},"publicLaw":{"congressCode":"115","number":"31"},"authorizationTypes":{"act":true,"publicLaw":true}}]}</t>
  </si>
  <si>
    <t>The Fiscal Year (FY) 2018 Presidential Residence Protection Assistance (PRPA) Grant will provide Federal funds to reimburse state and local law enforcement agencies (LEAs) for law enforcement personnel costs incurred while protecting any non-governmental residence of the President that is designated or identified to be secured by the United States Secret Service (USSS) in accordance with Section 534 of the Department of Homeland Security Appropriations Act, 2018, which states in part:
(a) For an additional amount for “Federal Emergency Management Agency—Federal Assistance”, $41,000,000, to remain available until September 30, 2019, exclusively for providing reimbursement of extraordinary law enforcement personnel costs for protection activities directly and demonstrably associated with any residence of the President that is designated or identified to be secured by the United States Secret Service.</t>
  </si>
  <si>
    <t>Eligible applicants are limited to state and local law enforcement agencies, directly or through the State Administrative Agency, that conducted protection activities associated with any non-governmental residence of the President of the United States designated or identified to be secured by the United States Secret Service.</t>
  </si>
  <si>
    <t xml:space="preserve">Eligible applicants are limited to state and local law enforcement agencies that conducted protection activities associated with any non-governmental residence of the President of the United States designated or identified to be secured by the United States Secret Service. </t>
  </si>
  <si>
    <t>{"description":"The Applicant (SAA) must include a signed letter from the head of each state or local law enforcement agency for which reimbursement is requested. The certification letter must be addressed to the FEMA Administrator and certify that the protection activities were requested by the Director of the USSS, for all overtime for which reimbursement under this grant is requested. The certifications must be included as separate attachments to the application.","isApplicable":true}</t>
  </si>
  <si>
    <t>{"description":"Investment Justification that describes the extraordinary law enforcement activities engaged in as they relate to providing security for the designated residences of the President during the Period of Performance.\r\n\r\nDetailed Budget Spreadsheets that identifies each covered law enforcement agency each law enforcement officer for which personnel overtime reimbursement is requested\r\n\r\nDisclosure of Pending Applications for federally-funded grants or cooperative agreements that include requests for funding to support the same project being proposed in the application, and would cover any identical cost items outlined in the budget submitted to FEMA as part of the application under this solicitation. \r\n\r\nThe applicant must include in its application a signed letter from the head of each state or local law enforcement agency for which reimbursement is requested.  The certification letter must be addressed to the FEMA Administrator and certify that the protection activities were requested by the Director of the United States Secret Service, for all overtime for which reimbursement under this gran is requested.  The certifications must be include as separate attachments to the applications. \r\n"}</t>
  </si>
  <si>
    <t>See NOFO for details. In general, the steps in determining an award to eligible applicants are described in the Application Evaluation Criteria, Review and Selection Process, and the Supplemental Financial Integrity Review.</t>
  </si>
  <si>
    <t>{"flag":"yes","list":[]}</t>
  </si>
  <si>
    <t>{"awarded":"other","description":"Period of Performance Start Date: October 1, 2018 \n\nPeriod of Performance End Date: September 30, 2019 \n\nFunding will be awarded as a reimbursement for activities already completed."}</t>
  </si>
  <si>
    <t>[{"code":"program","isSelected":true,"description":"Recipients are required to submit one Programmatic Report. The Programmatic Report is a qualitative narrative summary in the form of a word document on the impact of the reimbursements made to each law enforcement agencies. The Programmatic Report must be submitted only once, during Closeout."},{"code":"cash","isSelected":false,"description":""},{"code":"progress","isSelected":false,"description":""},{"code":"expenditure","isSelected":true,"description":"Recipients must report obligations and expenditures through the FFR (SF-425) to FEMA.  Recipients must file the FFR electronically using the Payment and Reporting Systems (PARS). The FFR must be submitted only once, during Closeout."},{"code":"performanceMonitoring","isSelected":true,"description":"Monitoring involves the review and analysis of the financial, programmatic, performance, compliance and administrative processes, policies, activities, and other attributes of each Federal assistance award and will identify areas where technical assistance, corrective actions, and other support may be needed. Recipients may be monitored through an on-site monitoring visit by DHS/FEMA staff."}]</t>
  </si>
  <si>
    <t>{"isApplicable":true,"description":"Recipients that expend $750,000 or more from all Federal funding sources during their fiscal year are required to submit an organization-wide financial and compliance audit report. The audit must be performed in accordance with the requirements of the U.S. Government Accountability Office’s (GAO) Generally Accepted Government Auditing Standards\r\n\r\nThe Department of Homeland Security Appropriations Act, 2017 charges the DHS OIG with auditing reimbursements made under the PRES Grant.  Evidence that supports the expenses submitted for reimbursement in the Detailed Budget Spreadsheets (e.g., signed and approved time cards that contain detailed descriptions of the services performed or other supporting documentation permitted under 2 C.F.R. § 200.430) must be maintained by the non-federal entity and be provided to DHS/FEMA upon request."}</t>
  </si>
  <si>
    <t>All records are either GRS 1.2.020 (FEMA PRC 12-1 (Grant and cooperative agreement case files for Successful Applications) or GRS 1.2.021 (FEMA PRC 12-2 (Grant and cooperative agreement case files for Unsuccessful Applications) and are temporary. PRC 12-1 records must be maintained for 10 years after the last activity; PRC 12-2 records must be maintained for 3 years after the last activity.</t>
  </si>
  <si>
    <t>07-0171-8-0-413;</t>
  </si>
  <si>
    <t>(Project Grants) FY 17$20,500,000.00; FY 18 est $41,000,000.00; FY 19 est $41,000,000.00; FY 16 Estimate Not Available  - This is a new program in FY 2017 so there are not previous program budgets.</t>
  </si>
  <si>
    <t>This was a new program in FY 2017, so there were no previous program budgets.</t>
  </si>
  <si>
    <t xml:space="preserve">The U.S. Department of Homeland Security (DHS) Notice of Funding Opportunity (NOFO) for the Fiscal Year 2017 Presidential Residence Extraordinary Security Grant will be published on www.grants.gov. </t>
  </si>
  <si>
    <t>{"flag":"appendix","description":"Applicants and recipients should contact their FEMA Headquarters Program Analyst with any questions or concerns.  Applicants or recipients that are unsure who their respective FEMA Headquarters Program Analyst is should contact the Centralized Scheduling and Information Desk (CSID). CSID can be reached by phone at (800) 368-6498 or by e-mail at askcsid@dhs.gov, Monday through Friday, 9:00 a.m. – 5:00 p.m. EST."}</t>
  </si>
  <si>
    <t>Elise Alexander400 C Street SW_x000D_
, Washington, DC 20472 Email:&lt; a href='mailto:Elise.Alexander@fema.dhs.gov'&gt;Elise.Alexander@fema.dhs.gov&lt;/a&gt;Phone: 866-927-5646;</t>
  </si>
  <si>
    <t>http://fema.gov/grants</t>
  </si>
  <si>
    <t xml:space="preserve">FEMA will review each application and make a determination as to the level of reimbursement, if any, after consideration of the information provided in response to the requirements set forth in this NOFO, and contingent upon available funding. _x000D_
_x000D_
FEMA may request to review source documents to verify allowability of costs prior to making awards. Failure to provide adequate source documentation may result in some or all of the reimbursement requests to be denied. _x000D_
_x000D_
The following criteria will be used to determine whether claimed costs are allowable for reimbursement:_x000D_
Table 1: Application Evaluation Criteria_x000D_
Evaluation Criteria	Source of Verification_x000D_
Were the costs incurred between January 21, 2017 and September 30, 2017?	Detailed Budget Worksheet(s)_x000D_
Were the costs incurred by law enforcement personnel? 	Investment Narrative, _x000D_
Detailed Budget Spreadsheet(s)_x000D_
Were the costs incurred for operational overtime?	Investment Narrative, _x000D_
Detailed Budget Spreadsheet(s)_x000D_
Were the costs incurred extraordinary? – meaning costs over and above normal expenditures of the law enforcement agency, which cumulatively present a financial burden on the law enforcement agency?	Investment Narrative, _x000D_
Detailed Budget Spreadsheet(s), _x000D_
Disclosure of Pending Applications_x000D_
Were the costs incurred directly attributable to the protection of a non-governmental residence of the President designated or identified to be secured by the USSS?	Investment Narrative, _x000D_
Detailed Budget Spreadsheet(s), _x000D_
USSS Validation_x000D_
Were the costs incurred as the result of an official request by the Director of the USSS pursuant to section 3 or section 4 of the Presidential Protection Assistance Act of 1976 (Pub. L. No. 94-524)?	Certifications, _x000D_
USSS Validation_x000D_
Does the applicant have any pending applications for Federally-funded grants or cooperative agreements that (1) include requests for funding to support the same Investment Narrative being proposed in the application under this NOFO, and (2) would cover any identical cost items outlined in the budget submitted to FEMA as part of the application under this NOFO?	Disclosure of Pending Applications_x000D_
Has the Applicant been approved for overtime requests for the purposes outlined in this NOFO through any open FEMA Grant Award?	FEMA Official Grant Files_x000D_
_x000D_
Awards will be made using the following allocation priorities: _x000D_
_x000D_
Priority 1: Priority for allocation of funding will be to law enforcement agencies that incurred extraordinary law enforcement operational overtime costs while the President, First Lady, or their minor child were at the designated residence._x000D_
_x000D_
Priority 2: Additional funding may be allocated for operational overtime costs associated with transportation of the President, First Lady, or their minor child to and from the designated residence within the state._x000D_
_x000D_
Priority 3: Remaining funding may be provided on a pro-rata basis for reimbursement of extraordinary law enforcement operational overtime costs incurred by law enforcement agencies for maintaining the security of the designated residences in the absence of the President, First Lady, or their minor child._x000D_
</t>
  </si>
  <si>
    <t>Aug 08,2017</t>
  </si>
  <si>
    <t>https://beta.sam.gov/fal/1118e843a20b426c85bb5b73cc64c732/view</t>
  </si>
  <si>
    <t>USAID Foreign Assistance for Programs Overseas</t>
  </si>
  <si>
    <t>AGENCY FOR INTERNATIONAL DEVELOPMENT, AGENCY FOR INTERNATIONAL DEVELOPMENT</t>
  </si>
  <si>
    <t>{"list":[{"act":{"description":"The Foreign Assistance Act of 1961"},"authorizationTypes":{"USC":false,"act":true,"statute":false,"publicLaw":false,"executiveOrder":false}}]}</t>
  </si>
  <si>
    <t>The Foreign Assistance Program works to support long-term and equitable economic growth and advance U.S. foreign policy objectives by supporting economic growth, agriculture and trade; global health; and democracy, conflict prevention and humanitarian assistance.</t>
  </si>
  <si>
    <t>While an individual grant may include limitations on whom may apply, generally any type of applicant may apply.</t>
  </si>
  <si>
    <t>{"description":"Applicants who have never received a grant from USAID may be required to provide the following with their application, where appropriate: (1) Copies of the applicant's audited financial statements for the previous three-year period, which have been audited by a certified public accountant or other auditor satisfactory to USAID; (2) Organization chart; and (3) Copies of applicable policies and procedures (e.g., accounting, purchasing, property management, personnel).","isApplicable":true}</t>
  </si>
  <si>
    <t>{"description":"Applications are submitted in response to specific announcements (Requests for Applications or Annual Program Statements) synopsized and published on the Grants.gov FIND Web site (http://www.fedgrants.gov/Applicants/AID/postdate_1.html ). All applications must be submitted using the Standard Form 424. Each announcement provides specific additional instructions regarding the contents of the narrative description of the activity, budget justification and other required information."}</t>
  </si>
  <si>
    <t>Official notice of approved application is made by the Agreement Officer through the issuance of a Grant Award or a Cooperative Agreement.</t>
  </si>
  <si>
    <t>Extensions to the project period may be made if deemed appropriate by the Agreement Officer.</t>
  </si>
  <si>
    <t>{"awarded":"other","description":"Grants and cooperative agreements may be issued for up to a five-year period, and are generally funded on a 12-month basis. Support beyond the first year is contingent upon the availability of funds.","awardedDescription":"Other"}</t>
  </si>
  <si>
    <t>[{"code":"program","isSelected":true,"description":"Grantees must submit progress reports. Reporting periods vary from quarterly to annually. \r\nAre reports required by the funding agency?\r\n"},{"code":"cash","isSelected":false},{"code":"progress","isSelected":false},{"code":"expenditure","isSelected":false},{"code":"performanceMonitoring","isSelected":false}]</t>
  </si>
  <si>
    <t>{"isApplicable":true,"description":"In accordance with the provisions of OMB Circular A-133 (Revised June 27, 2003), Audits of States, Local Governments, and Non-Profit Organizations, nonfederal entities that receive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t>
  </si>
  <si>
    <t>In accordance with 22 CFR Part 226.53, grantees are to maintain accounting records for a minimum of 3 years after the end of the date of submission of the final expenditure report.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t>
  </si>
  <si>
    <t>72-1010-0-1-151;72-1093-0-1-151;72-1035-0-1-151;72-1037-0-1-151;72-1095-0-1-151;72-1021-0-1-151;</t>
  </si>
  <si>
    <t>{"flag":"none","description":"Wade Warren Office of Development Planning Africa Bureau  Larry Brady Office of Strategic Planning and Operations Asia Near East Bureau  Susan Hill Strategy and Program Office Latin America and Caribbean Bureau  Sherry Grossman Program Office Europe and Eurasia Bureau  United States Agency for International Development Washington, DC 20523."}</t>
  </si>
  <si>
    <t>Ricardo Willis301 4th Street SW, Washington, DC 20547 Email:&lt; a href='mailto:rwillis@usaid.gov'&gt;rwillis@usaid.gov&lt;/a&gt;Phone: 202-567-4688;</t>
  </si>
  <si>
    <t>http://www.usaid.gov</t>
  </si>
  <si>
    <t>USAID</t>
  </si>
  <si>
    <t>https://beta.sam.gov/fal/110134651cbd3a83608db7de8f6b0a2d/view</t>
  </si>
  <si>
    <t>Cooperative Development Program (CDP)</t>
  </si>
  <si>
    <t>Deliver the quality and magnitude of support necessary for CDOs to attract the financial, human, institutional and financial resources necessary to significantly enhance their impact on cooperative development worldwide, contributing to self-reliant cooperative enterprises that meet the evolving needs of their members and contribute to the quality of member lives, their communities and nation.</t>
  </si>
  <si>
    <t>Applicants eligible are U.S. cooperatives and recognized cooperative development organizations (CDOs) that are organically-linked to cooperatives and groups of cooperatives and whose demonstrated capabilities are broadly consistent with USAID's strategic objectives.</t>
  </si>
  <si>
    <t>Cooperatives and their members in USAID eligible countries.</t>
  </si>
  <si>
    <t>{"description":"Evidence of legal capacity, economic feasibility, and financial responsibility relative to the activity for which assistance is requested.","isApplicable":true}</t>
  </si>
  <si>
    <t>{"description":"As may be specified in a published Request for Applications.  This would normally include, but would not necessarily be limited to Forms SF-424 and 424A, as well as the applicant organization's name, address, contact person and information; project objectives; funding and budget; proposed partners; executive summary, organizational overview, program description, program management and structure; monitoring and impact assessment; cost proposal with budget narrative; planning matrix; staffing plans with resumes of key personnel; letters from proposed partners evidencing knowledge of the program and agreement to participate; evidence of concurrence from USAID missions in countries of proposed implementation; and a summary of USAID-financed activities conducted over the three years preceding the application."}</t>
  </si>
  <si>
    <t>Applications are submitted to the Cooperatives Coordinator, Office of Private and Voluntary Cooperation, Democracy, Conflict and Humanitarian Assistance Bureau.  All applications are reviewed by committees that include a technical reviewer with knowledge of the specific area of cooperation concerned as well as knowledgeable USAID officials drawn from different Bureaus.  Each application is scored by all participating USAID officials using criteria incorporated in the Request for Applications.  Awards are given based on relative scores.</t>
  </si>
  <si>
    <t>Approximately three to four months from the receipt of applications.</t>
  </si>
  <si>
    <t>If an application is rejected, the reasons for rejection are fully stated.</t>
  </si>
  <si>
    <t>{"awarded":"quarterly","description":"Cooperative Development Program cooperative agreements are generally for a period of three to five years and may be extended for a total period not to exceed ten years."}</t>
  </si>
  <si>
    <t>{"isApplicable":true,"description":"In accordance with the provisions of OMB Circular No. A- 133 (Revised, June 27, 2003), \"Audits of States, Local Governments, and Non-Profit Organizations,\" non 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t>
  </si>
  <si>
    <t>72-1021-0-1-151;</t>
  </si>
  <si>
    <t>http://www.usaid.gov/hum_response/pvc/coop.html.</t>
  </si>
  <si>
    <t>https://beta.sam.gov/fal/7701f6e3880e63f7895d23fb4914fdc2/view</t>
  </si>
  <si>
    <t>Ocean Freight Reimbursement Program (OFR)</t>
  </si>
  <si>
    <t>{"list":[{"act":{"description":"U.S. Foreign Assistance Act of 1961"},"authorizationTypes":{"USC":false,"act":true,"statute":false,"publicLaw":false,"executiveOrder":false}}]}</t>
  </si>
  <si>
    <t>Reimburses registered U.S. private voluntary organizations (PVOs) to ship commodities overseas for use in privately funded development and humanitarian assistance programs.</t>
  </si>
  <si>
    <t>Applicants must be a U.S. PVO registered with USAID's Office of Private and Voluntary Cooperation; receive at least 20 percent of its total annual financial support for its international programs from non-U.S. government sources; ship only those commodities and only to those countries approved by USAID; have staff or consignees in-country to ensure proper pick-up and distribution of commodities; and provide Duty-Free Certification with the application for each country to which commodities will be shipped.</t>
  </si>
  <si>
    <t>Registered PVOs in the United States, as well as people located in USAID eligible countries who are in need of humanitarian assistance or relief, benefit from these grants.</t>
  </si>
  <si>
    <t>{"description":"As specified in a published Request for Applications.  This would include the applicant organization's name, address, contact person and information; project objectives; funding and budget; proposed partners; executive summary, organizational overview, program description, program management and structure; monitoring and consignee receiving distribution system."}</t>
  </si>
  <si>
    <t>Awards are made on the basis of competitive Technical Evaluation Committee review of applications.  Each application is scored using criteria incorporated in the Request for Applications. Awards are given based on relative scores.</t>
  </si>
  <si>
    <t>Approximately five to seven months from the receipt of applications.</t>
  </si>
  <si>
    <t>If an application is rejected, the reasons for rejection are fully stated. Applicants may request a debriefing of the RFA on the strengths and weaknesses of the proposal.  Such requests will be routed to the OFR program officer.</t>
  </si>
  <si>
    <t>OFR Program grant agreements are for a period of two years.  Once awarded, projects will not compete for funding the second year.  Funding for projects beyond the first year is contingent upon the availability of program funds, the extent to which the recipient meets program objectives and the recipients ability to utilize OFR funds in a timely manner.</t>
  </si>
  <si>
    <t>{"awarded":"quarterly","description":"OFR Program grant agreements are for a period of two years."}</t>
  </si>
  <si>
    <t>{"isApplicable":true,"description":"OFR grant awards will not exceed $150,000 for each year. Nonfederal entities that expend less than $500,000 a year in Federal awards are exempt from Federal audit requirements for that year, except as noted in OMB Circular No. A-133 (Revised June 27, 2003 in Federal Register)."}</t>
  </si>
  <si>
    <t>12-2278-0-1-151;</t>
  </si>
  <si>
    <t>https://beta.sam.gov/fal/cd857f7676baf693f2dac7a9c81d0f23/view</t>
  </si>
  <si>
    <t>Non-Governmental Organization Strengthening (NGO)</t>
  </si>
  <si>
    <t>The NGO Strengthening program aims to help local indigenous non-governmental organizations, networks, and intermediate service organizations become more efficient and effective in the delivery of development services.</t>
  </si>
  <si>
    <t>1.  Applicants must meet the following eligibility requirements.  Be registered as a PVO with USAID;  Receive at least 20 percent of total annual financial support for its international programs from non-U.S. government sources; and  2. Current Matching Grants recipients are eligible.</t>
  </si>
  <si>
    <t>Direct beneficiaries are foreign private institutions or organizations; indirect beneficiaries are the recipients of improved service delivery in developing countries.</t>
  </si>
  <si>
    <t>{"description":"Applicants must be registered as a PVO with USAID.  In addition, they must provide a 30 percent match for the proposed program; the match may be a combination of cash and in-kind. At a minimum, half of the total required match must be in cash.  The Applicant must demonstrate ability to raise the match proposed.  Actual and/or expected sources and amounts of the cost-share amount must be stipulated;  they must propose in an eligible country or countries; have an established track record (minimum of five years) in planning, managing, monitoring and evaluating overseas development programs and demonstrated experience in local NGO capacity buildings; and, have completed an external evaluation of its NGO capacity strengthening activities within the last three years, not to be confused with a financial audit. PVC cannot finance any of the following programs: Academic research-oriented endeavors;  Construction or commodity procurement; or Activities not focused on development, such as short-term emergency relief activities. USAID encourages applications for development activities that focus on conflict prevention, mitigation or resolution programs; Inconsistent with the Establishment Clause.","isApplicable":true}</t>
  </si>
  <si>
    <t>{"description":"Applications are submitted in response to a Requests for Applications synopsized in FedGrants and published on the USAID Web site (http://www.usaid.gov/procurement_bus_opp/procurement/solicitation/). All applications must be submitted using the Standard Form 424. The RFA provides specific additional instructions regarding the contents of the narrative description of the activity, budget justification and other required information."}</t>
  </si>
  <si>
    <t>Official notice of approved application is made by the Agreement Officer through the issuance of a Cooperative Agreement.</t>
  </si>
  <si>
    <t>{"awarded":"quarterly","description":"Cooperative agreements may be issued for a five-year period, and are generally funded on a 12-month basis. Support beyond the first year is contingent upon the availability of funds."}</t>
  </si>
  <si>
    <t>In accordance with 22 CFR Part 226.53, grantees are to maintain accounting records for a minimum of 3 years after the end of the date of submission of the final expenditure report.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 In accordance with 22 CFR Part 226.53, grantees are to maintain accounting records for a minimum of 3 years after the end of the date of submission of the final expenditure report. If any litigation, claim, negotiation, audit or other action involving the records has been started before the expiration of the 3-year period, the records shall be retained until completion of the action and resolution of all issues which arise from it, or until the end of the regular 3-year period, whichever is later ever is later.</t>
  </si>
  <si>
    <t>https://beta.sam.gov/fal/7f2cefd0dde3b3e5e8ca76368c4ea740/view</t>
  </si>
  <si>
    <t>Institutional Capacity Building (ICB)</t>
  </si>
  <si>
    <t>(Institutional Capacity Building)</t>
  </si>
  <si>
    <t>To strengthen the capacity of new and experienced Food for Peace Title II Partners, both to plan and implement effective food security programs which reduce vulnerability of food insecure populations, including in emergency situations.</t>
  </si>
  <si>
    <t>Private non-profit institutions/organizations are eligible for this program.  Specifically, an organization must be a US Private Voluntary Organization (PVO) or cooperative headquartered in the US, that is registered with USAID as of the date of its application.</t>
  </si>
  <si>
    <t>Private, non-profit institutions/organizations will benefit from this program along with vulnerable and food insecure populations in low income food deficit countries (LIFDCs) and least developed countries. (LDCs).</t>
  </si>
  <si>
    <t>{"description":"USAID Registration; Evidence of legal capacity, economic feasibility, and financial responsibility relative to the activity for which assistance is required.","isApplicable":true}</t>
  </si>
  <si>
    <t>{"description":"Submission of Technical and Cost Application (including SF 424 and 424a as required by a published Request for Applications."}</t>
  </si>
  <si>
    <t>Applications are submitted to the Office of Procurement.  All applications are reviewed for completeness by the recipient office and then given to a technical review committee for a competitive review.  All committee members using criteria outlined in the Request for Applications score each application.  Awards are negotiated based on the scoring of applications technical merit and cost.</t>
  </si>
  <si>
    <t>Approximately three to four months from submission deadline.</t>
  </si>
  <si>
    <t>{"awarded":"quarterly","description":"This funding is available for up to five years under the current program."}</t>
  </si>
  <si>
    <t>{"isApplicable":true,"description":"In accordance with the provisions of OMB circular No A-133 (Revised June 27,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OMB Circular A-133."}</t>
  </si>
  <si>
    <t>(Project Grants) FY 18 FY 17 FY 16</t>
  </si>
  <si>
    <t>https://beta.sam.gov/fal/d250a0a2d7691d3d7ae14c2e449b2bd2/view</t>
  </si>
  <si>
    <t>Foreign Assistance to American Schools and Hospitals Abroad (ASHA)</t>
  </si>
  <si>
    <t>{"list":[{"act":{"description":"The Foreign Assistance Act of 1961, as amended"},"authorizationTypes":{"USC":false,"act":true,"statute":false,"publicLaw":false,"executiveOrder":false}}]}</t>
  </si>
  <si>
    <t xml:space="preserve">The purpose of the American Schools and Hospitals Abroad (ASHA) program is to furnish assistance to schools and libraries outside the United States founded or sponsored by United States citizens and serving as study and demonstration centers for ideas and practices of the United States, and to hospital centers for medical education and research outside the United States, founded or sponsored by United States citizens. Within this context of the U.S. Foreign Assistance Program, the objectives of the ASHA program are to strengthen overseas schools and hospitals that best demonstrate American ideas and practices, and are likely to survive over a long term. </t>
  </si>
  <si>
    <t xml:space="preserve">Pursuant to Section 214 of the Foreign Assistance Act of 1961, as amended, grant assistance is made available to schools and libraries outside the United States founded or sponsored by United States citizens and serving as study and demonstration centers for ideas and practices of the United States, and to hospital centers for medical education and research outside the United States, founded or sponsored by United States citizens.  Grants made under this program help such institutions demonstrate to people overseas the achievements of the United States in education and medicine._x000D_
_x000D_
The applicant must be a non-profit U.S. organization, which either founded or sponsors the institution for which assistance is sought.  The applicant, for example, can be a nonprofit university or a tax exempt organization under Section 501(c) (3) of the Internal Revenue Code of 1954 as amended._x000D_
_x000D_
The applicant must demonstrate a continuing supportive relationship with the overseas institution.  Evidence of this would be the provision of financial and management support for the institution._x000D_
_x000D_
Other more detailed eligibility requirements are addressed in the published Request for Applications which appear on the USAID/ASHA web site and www.grants.gov._x000D_
</t>
  </si>
  <si>
    <t xml:space="preserve">Beneficiaries must be institutions located outside the U.S. and must not be under the control or management of a government or any other of its agencies. The majority of the users of these overseas institutions, e.g., students or patients, must be citizens of countries other than the U.S._x000D_
_x000D_
</t>
  </si>
  <si>
    <t>{"description":"The overseas institutions must demonstrate competence in professional skills and exhibit sound management and financial practices. An applicant must present a strategy that demonstrates the ability to achieve professional competence, commitment to promote U.S. ideas and practices, and to operate in accordance with sound management and financial practices.  Institutions must be open to all persons regardless of race, religion, sex, color, or national origin.  All overseas institutions are expected to reflect favorably upon, and to increase the understanding as well as to enhance the image of the United States. An applicant requesting assistance must provide an estimate of the total cost (including cost share and U.S. contribution) for which assistance is requested.  Such applicants must also provide information and assurances with respect to right to occupy the premises and/or the land upon which new construction is planned.","isApplicable":true}</t>
  </si>
  <si>
    <t>{"environmentalImpact":{"reports":[{"isSelected":true,"reportCode":"statement"},{"isSelected":true,"reportCode":"assessment"},{"isSelected":false,"reportCode":"ExecutiveOrder12372"},{"isSelected":true,"reportCode":"otherRequired"}]},"description":"Per the United States Agency for International Development Environmental Compliance Procedures, 22 CFR 216."}</t>
  </si>
  <si>
    <t>{"description":"Applications are submitted in response to specific announcements (Requests for Applications) synopsized and published on the grants.gov web site.  All applications must be submitted using the Standard Form 424.  Each announcement provides specific instructions regarding the contents of the description of the activity, budget documentation and other required information."}</t>
  </si>
  <si>
    <t>Following selection for award, a successful applicant will receive an electronic copy of the notice of award signed by the Agreement Officer which serves as the authorizing document.  USAID will issue the award to the contacts specified by the applicant in it application documents and /or the Authorized Individuals submitted by the application.</t>
  </si>
  <si>
    <t>The range is from 7 to 9 months.</t>
  </si>
  <si>
    <t>{"awarded":"letter","description":"Grants may be issued for up to a 5 year period."}</t>
  </si>
  <si>
    <t>[{"code":"program","isSelected":false},{"code":"cash","isSelected":false},{"code":"progress","isSelected":true,"description":"Grantees must submit quarterly progress reports and annual organizational reports. Comprehensive final Project Reports are due no later than 90 days after the completion of projects. "},{"code":"expenditure","isSelected":true,"description":"Expenditure reports are required 30 days after the end of each progress reporting period."},{"code":"performanceMonitoring","isSelected":false}]</t>
  </si>
  <si>
    <t>{"isApplicable":true,"description":"Foreign non-profit organizations, host governments, and sub-recipients that expend $300,000 or more in USAID awards (i.e., organizations that receive USAID funds either directly or through a prime contractor or recipient) during their fiscal year, must have an annual audit conducted of those funds in accordance with the Guidelines for Financial Audits Contracted by Foreign Recipients as issued in USAID’s official Agency regulations ADS Chapter 591.\r\n"}</t>
  </si>
  <si>
    <t>(Project Grants) FY 17 FY 16 FY 18 - FY 2008 $22,318,000; FY 2009 $22,500,000; FY 2010 $23,500,000</t>
  </si>
  <si>
    <t xml:space="preserve">Range from $500,000 to $2,000,000 in total USAID funding for a performance period up to a 5 year period starting in fiscal year 2012.  </t>
  </si>
  <si>
    <t xml:space="preserve">Grant administration policies are in 22 CFR 226, and may be found at_x000D_
http://www.gpo.gov/nara/cfr/index.html. Internal USAID policy directives, including standard formats, may be found in Automated Directive Systems (ADS) Chapter 303. The ADS is available on the USAID website at http://www.usaid.gov/pubs/ads/. Other information regarding USAID's program may be found at www.usaid.gov._x000D_
</t>
  </si>
  <si>
    <t>USAID/DCHA/ASHA1300 Pennsylvania Ave, NW, Washington, DC 20523 Phone: 2027120510;</t>
  </si>
  <si>
    <t>http://www.usaid.gov/our_work/cross-cutting_programs/asha/</t>
  </si>
  <si>
    <t>Detailed eligibility requirements are addressed in the published Request for Applications which appear grants.gov on the USAID/ASHA web site.</t>
  </si>
  <si>
    <t>https://beta.sam.gov/fal/8e4948e3c545835977bd994232de4f25/view</t>
  </si>
  <si>
    <t>Food for Peace Development Assistance Program (DAP)</t>
  </si>
  <si>
    <t>To improve access, availability and utilization of food in food insecure environments abroad. The priority for Title II development programs is a focus on improving household nutrition and health status, especially in children and mothers, and on increasing agricultural productivity, including field production, post-harvest handling and transformation and marketing.</t>
  </si>
  <si>
    <t>Private non-profit institutions/organizations are eligible for this program.  Specifically, an organization must be a Private Voluntary Organization (PVO) or cooperative.  PVOs must be registered with USAID as of the date of its application.  In order to be awarded a program the organization must also be registered with the Office of Food for Peace.</t>
  </si>
  <si>
    <t>Private, non-profit institutions/organizations will benefit from this program along with vulnerable and food insecure populations in low income food deficit countries (LIFDCs) and least developed countries (LDCs).</t>
  </si>
  <si>
    <t>{"description":"Submission of Application (including SF 424 and 424a) as required by DAP guidelines and application instructions."}</t>
  </si>
  <si>
    <t>Applications are submitted to the Office of Food for Peace.  All applications are reviewed for completeness by the recipient office and then given to a technical review committee for a competitive review.</t>
  </si>
  <si>
    <t>Up to 120 days following submission.</t>
  </si>
  <si>
    <t>Possible</t>
  </si>
  <si>
    <t>{"isApplicable":true,"description":"In accordance with the provisions of OMB circular No A-133 (Revised June 23, 2003), Audits of States, Local Governments and Non-Profit Organizations, non-federal entities that expend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OMB Circular A-133."}</t>
  </si>
  <si>
    <t>The grantee shall maintain adequate records and accounts to assure that grant funds and commodities are used for authorized purposes.</t>
  </si>
  <si>
    <t>https://beta.sam.gov/fal/796ae9f45342055286286b6b1152b285/view</t>
  </si>
  <si>
    <t>Food for Peace Emergency Program (EP)</t>
  </si>
  <si>
    <t>To improve access, availability and utilization of food in food insecure environments abroad. The priority for Title II emergency programs is to prevent hunger and malnutrition in food insecure areas or countries.</t>
  </si>
  <si>
    <t>Private non-profit institutions/organizations are eligible for this program.  Specifically, an organization must be a Private Voluntary Organization (PVO) or cooperative.  If a U.S. based PVO, the organization must be registered with USAID as of the date of its application.  In order to be awarded a program the organization must also be registered with the Office of Food for Peace.</t>
  </si>
  <si>
    <t>Private, non-profit institutions/organizations will benefit from this program along with vulnerable and food insecure populations.</t>
  </si>
  <si>
    <t>{"description":"Submission of Application (including SF 424 and 424a) in line with Emergency Proposal Guidelines."}</t>
  </si>
  <si>
    <t>Unsolicited emergency applications are submitted to the Office of Food for Peace throughout the year to respond to natural disasters, complex emergencies and post-emergency stabilization needs.  An emergency appeal or disaster declaration is the "triggering mechanism" that allows FFP to consider requests for emergency food assistance.  All applications for assistance are reviewed for completeness and then given a technical review.  Awards are negotiated based on a demonstrated need for food aid and the ability of the proposed assistance to respond to the indicated need(s).</t>
  </si>
  <si>
    <t>Although there is no binding timeframe, emergency situations often require a quick response. Therefore, FFP/EP works with the objective of completing the proposal review within 21 working days of receipt of a complete proposal.  Delays may occur when required information is not included in the proposal.</t>
  </si>
  <si>
    <t>Cooperating sponsors are given the opportunity to re-work their proposed programs to effectively meet demonstrated need.</t>
  </si>
  <si>
    <t>Possible.</t>
  </si>
  <si>
    <t>{"awarded":"quarterly","description":"Emergency Programs are approved for up to one year.  The average time frame for an emergency response is six months to a year."}</t>
  </si>
  <si>
    <t>{"isApplicable":true,"description":"In accordance with the provisions of OMB circular No A-133 (Revised June 24, 1997), Audits of  States, Local Governments and Non-Profit Organizations, non-federal entities that expend financial assistance of $300,000 or more in Federal awards will have a single or a program-specific audit conducted for that year.  Non-federal entities that expend less than $300,000 a year in Federal awards are exempt from Federal audit requirements for that year except as noted in OMB Circular A-133."}</t>
  </si>
  <si>
    <t>https://beta.sam.gov/fal/927b9e2921e4643526a00e90581970f0/view</t>
  </si>
  <si>
    <t xml:space="preserve">John Ogonowski Farmer-to-Farmer Program </t>
  </si>
  <si>
    <t>(Development assistance program)</t>
  </si>
  <si>
    <t>Improve global food production and marketing by transferring technical skills of the U.S. agricultural community to farmers in participating countries. The purpose of the program is to assist farmers in increasing food production and distribution, by improving the effectiveness of farming and marketing operations."</t>
  </si>
  <si>
    <t>The following types of organizations are eligible to apply for grants: agricultural producers, agriculturalists, colleges and universities (including historically black colleges and universities, land grant colleges or universities, and foundations maintained by colleges or universities), private agribusinesses, private organizations (including grassroots organizations with an established and demonstrated capacity to carry out such a bilateral exchange program), private corporations, and nonprofit farm organizations. Applicants must also be registered with USAID (if a U.S. PVO); and waive profits and/or fees under the USAID grant (if a for-profit business).</t>
  </si>
  <si>
    <t>Farms, cooperatives, farmers associations, agricultural and food processing and marketing enterprises, rural finance institutions and in some cases public entities seeking assistance in improving agricultural policy and public services to the agricultural sector in developing countries, middle-income countries, emerging markets, sub-Saharan African countries, and Caribbean Basin countries.</t>
  </si>
  <si>
    <t>{"description":"Organizations aspiring to implement the John Ogonowski Farmer to Farmer Program, must be registered with USAID (if a U.S. PVO); and waive profits and/or fees under the USAID grant (if a for-profit business).  In addition they should provide documentation that demonstrates that they have the organizational capacity to implement the program.","isApplicable":true}</t>
  </si>
  <si>
    <t>As may be specified in a published Request for Applications (RFA). Applications are submitted to the Office of Acquisitions and Assistance, Attn: Farmer-to-Farmer Program, United States Agency for International Development, 1300 Pennsylvania Avenue, Washington DC 20523.</t>
  </si>
  <si>
    <t>{"awarded":"quarterly","description":"Cooperative agreements are generally for a period of five years and may be extended for a total period not to exceed ten years.  The length of grants is also governed by the length of the governing legislation."}</t>
  </si>
  <si>
    <t>(Project Grants) FY 16 FY 17</t>
  </si>
  <si>
    <t>http://www.usaid.gov/our_work/agriculture/farmer_to_farmer.htm</t>
  </si>
  <si>
    <t>https://beta.sam.gov/fal/91940cad4991ec40d422e92833dd153e/view</t>
  </si>
  <si>
    <t>Denton Program</t>
  </si>
  <si>
    <t>To put the empty space on U.S. Military transport to good use by providing humanitarian relief transportation for nongovernmental organizations or private citizens, at little or no cost to them.</t>
  </si>
  <si>
    <t>Applicants must be an U.S. based private voluntary organization (PVOs), non-governmental organization (NGOs) or small organization.</t>
  </si>
  <si>
    <t>PVOs, NGOs and International Organizations (IOs) in eligible countries.</t>
  </si>
  <si>
    <t>{"description":"Evidence that the goods are in usable condition; the consignee in country is legitimate and has the capacity to receive and distribute goods; and the goods are packaged properly and in compliance with U.S. military procedures.","isApplicable":true}</t>
  </si>
  <si>
    <t>{"description":"All prospective donors are encouraged to apply online for U.S. military space available transportation under the Denton program.  Information on the guidelines and the application can be accessed at www.dentonfunded.ida.org.  The procedures are specified in the application.  These include the applicant name, address, contact information; consignee name, address, contact information; the description of beneficiaries, impact areas, distribution plan; the detailed list of items; the cargo weight, volume and U.S. warehouse location; and the duty-free certification."}</t>
  </si>
  <si>
    <t>The Denton Program requires the coordination of USAID, DOS, and DOD throughout the approval process. Applications take from 6-8 weeks to be approved and an additional three months or more (depending upon availability) to receive Department of Defense space-available transport.  Neither approval nor transportation is guaranteed.</t>
  </si>
  <si>
    <t>Donors may submit only one application per country at a time.  They cannot reapply to a country until the prior transportation request has been completed.</t>
  </si>
  <si>
    <t>{"awarded":"quarterly","description":"Since the Denton program is a space available program, it is impossible to predict when transportation will be provided; therefore, no guarantees can be made regarding completion of a donated humanitarian goods shipment."}</t>
  </si>
  <si>
    <t>(Project Grants) FY 17 FY 16</t>
  </si>
  <si>
    <t>https://beta.sam.gov/fal/d20549963c1fdc379a8dc43e736f8dd7/view</t>
  </si>
  <si>
    <t>Global Development Alliance</t>
  </si>
  <si>
    <t>The Global Development Alliance (GDA) business model provides a framework for enabling public-private alliances (PPA's) to carry-out activities that promote international development objectives. Through the leveraging, sharing the cost of resources and pooled expertise, the PPA model seeks to achieve greater impact than individual entities working alone. For further information please visit http://www.usaid.gov/our_work/global_partnerships/gda/.</t>
  </si>
  <si>
    <t>The eligibility criteria for potential alliance partners is broad, and the following list of potential partners is for illustrative purposes:  U.S. and non-U.S. Non-Governmental Organizations, U.S. and non-U.S. private businesses, foundations, business and trade associations, international organizations, U.S. and non-U.S. colleges and universities, U.S. cities and states, other U.S. Government agencies, civic groups, other donor governments, host country governments, regional organizations, host country parastals, individual and group philanthropies and funds etc. Non-Governmental Organizations (NGO) do not need to be registered as Private Voluntary Organizations to submit a proposal.</t>
  </si>
  <si>
    <t>Beneficiaries are foreign governments, foreign public or private institutions or organizations, and/or the people of the developing world.</t>
  </si>
  <si>
    <t>{"description":"Applicants who have never received a grant from USAID may be required to provide additional documentation that will be requested by the Operating Unit issuing the grant.","isApplicable":true}</t>
  </si>
  <si>
    <t>{"description":"Applicants are encouraged to apply at individual USAID Missions and operating units.  The GDA Secretariat staff is readily available to meet with prospective partner organizations and can assist organizations with points of contacts within USAID.  The Secretariat may also provide feedback and comments on applicant concept papers.  USAID encourages applicants to use the standard format that will be in the formal solicitation to be issued at www.grants.gov."}</t>
  </si>
  <si>
    <t>Official notice of approved application is made by the Agreement Officer through the issuance of a Grant Award, Cooperative Agreement or a Leader with Associate Grant.</t>
  </si>
  <si>
    <t>The range for receiving a response is from 60 to 90 days.</t>
  </si>
  <si>
    <t>Extensions to the PPA project period may be made if deemed appropriate by the Agreement Officer.  Existing awards may be modified to include alliance components.</t>
  </si>
  <si>
    <t>{"awarded":"quarterly","description":"Grants, cooperative agreements and leader with associate grants may be issued for up to a five-year period, and are generally funded on a 12-month basis. Support beyond the first year is contingent upon the availability of funds."}</t>
  </si>
  <si>
    <t>{"isApplicable":true,"description":"In accordance with the provisions of OMB Circular A-133 (Revised June 27, 2003), Audits of States, Local Governments, and Non-Profit Organizations, nonfederal entities that receive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t>
  </si>
  <si>
    <t>72-1035-0-1-151;72-1021-0-1-151;72-1093-0-1-151;72-1010-0-1-151;72-1095-0-1-151;72-1037-0-1-152;</t>
  </si>
  <si>
    <t>(Project Grants) FY 16 FY 17 FY 18</t>
  </si>
  <si>
    <t>{"flag":"appendix","description":"Jim Thompson, GDA Secretariat, 202-712- 4272, United States Agency for International Development, Washington, DC 20523.  USAID Mission's contact information can be found at www.usaid.gov."}</t>
  </si>
  <si>
    <t>http://www.usaid.gov/our_work/global_partnerships/gda/.</t>
  </si>
  <si>
    <t>https://beta.sam.gov/fal/17300a9507593ca0509b925227c42b7b/view</t>
  </si>
  <si>
    <t>USAID Development Partnerships for University Cooperation and Development</t>
  </si>
  <si>
    <t>The purpose of the program is to support and advance the achievement of USAID's strategic objectives through the application of higher education resources, talents and expertise.</t>
  </si>
  <si>
    <t>US institutions of higher education, including community colleges, are eligible to apply, subject to the terms of any solicitation.  Solicitations and any additional eligibility requirements unique to the solicitation are published at www.HEDProgram.org/.</t>
  </si>
  <si>
    <t>{"description":"Solicitations and respective application procedures are announced via the Higher Education for Development Office.  (See www.HEDProgram.org/)."}</t>
  </si>
  <si>
    <t>Applications and proposals are peer-reviewed. Awards are made to the top proposals under the terms of the solicitation, subject to USAID approval and available funding.  The awards are issued under USAID's cooperative agreement with the American Council on Education. Additional information can be found at www.HEDProgram.org/.</t>
  </si>
  <si>
    <t>Applicants should expect between 45-90 days for approval or disapproval.</t>
  </si>
  <si>
    <t>{"awarded":"quarterly","description":"varies"}</t>
  </si>
  <si>
    <t>{"isApplicable":true,"description":"In accordance with the provisions of OMB Circular No. A-133 (Revised, June 27, 2003), Audits of States, Local Governments, and Non-Profit Organizations, non-federal entities that expand financial assistance of $500,000 or more in Federal awards will have a single or a program-specific audit conducted for that year.  Nonfederal entities that expend less than $500,000 a year in Federal awards are exempt from Federal audit requirements for that year, except as noted in Circular No. A-133."}</t>
  </si>
  <si>
    <t>https://beta.sam.gov/fal/5d3089dbb2351ed25a025d802e653fe9/view</t>
  </si>
  <si>
    <t>In Budget Approp?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</si>
</sst>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44" formatCode="_(&quot;$&quot;* #,##0.00_);_(&quot;$&quot;* \(#,##0.00\);_(&quot;$&quot;* &quot;-&quot;??_);_(@_)"/>
    <numFmt numFmtId="164" formatCode="_(&quot;$&quot;* #,##0_);_(&quot;$&quot;* \(#,##0\);_(&quot;$&quot;* &quot;-&quot;??_);_(@_)"/>
    <numFmt numFmtId="165" formatCode="0.0%"/>
    <numFmt numFmtId="166" formatCode="0.000"/>
  </numFmts>
  <fonts count="2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9"/>
      <color theme="1" tint="0.249977111117893"/>
      <name val="Calibri"/>
      <family val="2"/>
    </font>
    <font>
      <sz val="9"/>
      <color theme="1"/>
      <name val="Calibri"/>
      <family val="2"/>
      <scheme val="minor"/>
    </font>
    <font>
      <sz val="9"/>
      <color theme="1"/>
      <name val="Calibri Light"/>
      <family val="2"/>
      <scheme val="major"/>
    </font>
    <font>
      <sz val="12"/>
      <color theme="0"/>
      <name val="Open Sans"/>
      <family val="2"/>
    </font>
    <font>
      <i/>
      <sz val="11"/>
      <color theme="1"/>
      <name val="Calibri"/>
      <family val="2"/>
      <scheme val="minor"/>
    </font>
    <font>
      <u/>
      <sz val="11"/>
      <color theme="1"/>
      <name val="Calibri"/>
      <family val="2"/>
      <scheme val="minor"/>
    </font>
    <font>
      <sz val="11"/>
      <color theme="1"/>
      <name val="Open Sans"/>
      <family val="2"/>
    </font>
    <font>
      <b/>
      <sz val="12"/>
      <color theme="0"/>
      <name val="Open Sans"/>
      <family val="2"/>
    </font>
    <font>
      <sz val="14"/>
      <color theme="0"/>
      <name val="Open Sans"/>
      <family val="2"/>
    </font>
    <font>
      <sz val="12"/>
      <color theme="1"/>
      <name val="Open Sans"/>
      <family val="2"/>
    </font>
    <font>
      <b/>
      <sz val="12"/>
      <color theme="1"/>
      <name val="Open Sans"/>
      <family val="2"/>
    </font>
    <font>
      <i/>
      <sz val="12"/>
      <color theme="1"/>
      <name val="Open Sans"/>
      <family val="2"/>
    </font>
    <font>
      <sz val="11"/>
      <color theme="0"/>
      <name val="Calibri"/>
      <family val="2"/>
      <scheme val="minor"/>
    </font>
    <font>
      <sz val="14"/>
      <color theme="1"/>
      <name val="Open Sans"/>
      <family val="2"/>
    </font>
    <font>
      <i/>
      <sz val="14"/>
      <color theme="1"/>
      <name val="Open Sans"/>
      <family val="2"/>
    </font>
    <font>
      <i/>
      <sz val="10"/>
      <color rgb="FF000000"/>
      <name val="Open Sans"/>
      <family val="2"/>
    </font>
    <font>
      <b/>
      <sz val="13"/>
      <color theme="1"/>
      <name val="Open Sans"/>
      <family val="2"/>
    </font>
    <font>
      <sz val="8"/>
      <color rgb="FF000000"/>
      <name val="Open Sans"/>
      <family val="2"/>
    </font>
    <font>
      <sz val="9"/>
      <name val="Calibri"/>
      <family val="2"/>
      <scheme val="minor"/>
    </font>
    <font>
      <sz val="9"/>
      <name val="Calibri Light"/>
      <family val="2"/>
      <scheme val="major"/>
    </font>
  </fonts>
  <fills count="12">
    <fill>
      <patternFill patternType="none"/>
    </fill>
    <fill>
      <patternFill patternType="gray125"/>
    </fill>
    <fill>
      <patternFill patternType="solid">
        <fgColor theme="4"/>
        <bgColor theme="4"/>
      </patternFill>
    </fill>
    <fill>
      <patternFill patternType="solid">
        <fgColor rgb="FFFFFF00"/>
        <bgColor indexed="64"/>
      </patternFill>
    </fill>
    <fill>
      <patternFill patternType="solid">
        <fgColor theme="9" tint="-0.499984740745262"/>
        <bgColor indexed="64"/>
      </patternFill>
    </fill>
    <fill>
      <patternFill patternType="solid">
        <fgColor theme="8" tint="-0.499984740745262"/>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7030A0"/>
        <bgColor indexed="64"/>
      </patternFill>
    </fill>
    <fill>
      <patternFill patternType="solid">
        <fgColor rgb="FF002060"/>
        <bgColor indexed="64"/>
      </patternFill>
    </fill>
    <fill>
      <patternFill patternType="solid">
        <fgColor theme="7" tint="0.79998168889431442"/>
        <bgColor theme="7" tint="0.79998168889431442"/>
      </patternFill>
    </fill>
  </fills>
  <borders count="26">
    <border>
      <left/>
      <right/>
      <top/>
      <bottom/>
      <diagonal/>
    </border>
    <border>
      <left style="thin">
        <color theme="9"/>
      </left>
      <right style="thin">
        <color theme="9"/>
      </right>
      <top style="thin">
        <color theme="9"/>
      </top>
      <bottom/>
      <diagonal/>
    </border>
    <border>
      <left style="medium">
        <color indexed="64"/>
      </left>
      <right style="medium">
        <color indexed="64"/>
      </right>
      <top style="medium">
        <color indexed="64"/>
      </top>
      <bottom style="medium">
        <color indexed="64"/>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8"/>
      </left>
      <right/>
      <top/>
      <bottom style="thin">
        <color theme="4" tint="0.39997558519241921"/>
      </bottom>
      <diagonal/>
    </border>
    <border>
      <left/>
      <right/>
      <top/>
      <bottom style="medium">
        <color indexed="64"/>
      </bottom>
      <diagonal/>
    </border>
    <border>
      <left style="thin">
        <color rgb="FF92D050"/>
      </left>
      <right/>
      <top style="thin">
        <color rgb="FF92D050"/>
      </top>
      <bottom/>
      <diagonal/>
    </border>
    <border>
      <left/>
      <right style="thin">
        <color rgb="FF92D050"/>
      </right>
      <top style="thin">
        <color rgb="FF92D050"/>
      </top>
      <bottom/>
      <diagonal/>
    </border>
    <border>
      <left style="thin">
        <color rgb="FF92D050"/>
      </left>
      <right/>
      <top style="thin">
        <color rgb="FF92D050"/>
      </top>
      <bottom style="thin">
        <color rgb="FF92D050"/>
      </bottom>
      <diagonal/>
    </border>
    <border>
      <left/>
      <right style="thin">
        <color rgb="FF92D050"/>
      </right>
      <top style="thin">
        <color rgb="FF92D050"/>
      </top>
      <bottom style="thin">
        <color rgb="FF92D050"/>
      </bottom>
      <diagonal/>
    </border>
    <border>
      <left style="thin">
        <color rgb="FF92D050"/>
      </left>
      <right/>
      <top/>
      <bottom style="thin">
        <color rgb="FF92D050"/>
      </bottom>
      <diagonal/>
    </border>
    <border>
      <left/>
      <right style="thin">
        <color rgb="FF92D050"/>
      </right>
      <top/>
      <bottom style="thin">
        <color rgb="FF92D050"/>
      </bottom>
      <diagonal/>
    </border>
    <border>
      <left/>
      <right style="thin">
        <color indexed="64"/>
      </right>
      <top/>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indexed="64"/>
      </top>
      <bottom style="double">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double">
        <color indexed="64"/>
      </bottom>
      <diagonal/>
    </border>
    <border>
      <left/>
      <right/>
      <top style="double">
        <color indexed="64"/>
      </top>
      <bottom style="thin">
        <color indexed="64"/>
      </bottom>
      <diagonal/>
    </border>
    <border>
      <left/>
      <right/>
      <top style="thin">
        <color theme="7" tint="0.39997558519241921"/>
      </top>
      <bottom style="thin">
        <color theme="7" tint="0.39997558519241921"/>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97">
    <xf numFmtId="0" fontId="0" fillId="0" borderId="0" xfId="0"/>
    <xf numFmtId="0" fontId="0" fillId="0" borderId="0" xfId="0" applyNumberFormat="1"/>
    <xf numFmtId="0" fontId="4" fillId="3" borderId="0" xfId="0" applyFont="1" applyFill="1"/>
    <xf numFmtId="0" fontId="3" fillId="0" borderId="0" xfId="0" applyFont="1"/>
    <xf numFmtId="0" fontId="0" fillId="0" borderId="1" xfId="0" applyFont="1" applyBorder="1"/>
    <xf numFmtId="0" fontId="5" fillId="0" borderId="0" xfId="0" applyFont="1" applyFill="1" applyAlignment="1">
      <alignment horizontal="left"/>
    </xf>
    <xf numFmtId="0" fontId="0" fillId="0" borderId="0" xfId="0" applyFill="1"/>
    <xf numFmtId="0" fontId="6" fillId="0" borderId="0" xfId="0" applyFont="1" applyFill="1"/>
    <xf numFmtId="0" fontId="7" fillId="0" borderId="0" xfId="0" applyFont="1" applyFill="1" applyBorder="1"/>
    <xf numFmtId="0" fontId="2" fillId="2" borderId="3" xfId="0" applyFont="1" applyFill="1" applyBorder="1"/>
    <xf numFmtId="0" fontId="2" fillId="2" borderId="3" xfId="0" applyFont="1" applyFill="1" applyBorder="1" applyAlignment="1">
      <alignment horizontal="center"/>
    </xf>
    <xf numFmtId="0" fontId="2" fillId="2" borderId="4" xfId="0" applyFont="1" applyFill="1" applyBorder="1"/>
    <xf numFmtId="44" fontId="0" fillId="0" borderId="0" xfId="1" applyFont="1"/>
    <xf numFmtId="164" fontId="0" fillId="0" borderId="0" xfId="1" applyNumberFormat="1" applyFont="1"/>
    <xf numFmtId="9" fontId="0" fillId="0" borderId="0" xfId="2" applyFont="1"/>
    <xf numFmtId="0" fontId="2" fillId="0" borderId="5" xfId="0" applyFont="1" applyFill="1" applyBorder="1"/>
    <xf numFmtId="0" fontId="2" fillId="0" borderId="3" xfId="0" applyFont="1" applyFill="1" applyBorder="1"/>
    <xf numFmtId="0" fontId="2" fillId="0" borderId="3" xfId="0" applyFont="1" applyFill="1" applyBorder="1" applyAlignment="1">
      <alignment horizontal="center"/>
    </xf>
    <xf numFmtId="164" fontId="0" fillId="0" borderId="0" xfId="1" applyNumberFormat="1" applyFont="1" applyFill="1"/>
    <xf numFmtId="9" fontId="0" fillId="0" borderId="0" xfId="2" applyFont="1" applyFill="1"/>
    <xf numFmtId="0" fontId="8" fillId="4" borderId="0" xfId="0" applyFont="1" applyFill="1" applyBorder="1" applyAlignment="1">
      <alignment horizontal="center" vertical="center"/>
    </xf>
    <xf numFmtId="0" fontId="8" fillId="0" borderId="0" xfId="0" applyFont="1" applyFill="1" applyBorder="1" applyAlignment="1">
      <alignment horizontal="center" vertical="center"/>
    </xf>
    <xf numFmtId="0" fontId="9" fillId="0" borderId="0" xfId="0" applyFont="1"/>
    <xf numFmtId="0" fontId="10" fillId="0" borderId="0" xfId="0" applyFont="1"/>
    <xf numFmtId="0" fontId="0" fillId="0" borderId="0" xfId="0" applyFont="1" applyBorder="1"/>
    <xf numFmtId="0" fontId="0" fillId="0" borderId="0" xfId="1" applyNumberFormat="1" applyFont="1"/>
    <xf numFmtId="0" fontId="0" fillId="0" borderId="0" xfId="0" applyFont="1"/>
    <xf numFmtId="0" fontId="11" fillId="0" borderId="0" xfId="0" applyFont="1"/>
    <xf numFmtId="0" fontId="14" fillId="0" borderId="0" xfId="0" applyFont="1"/>
    <xf numFmtId="0" fontId="14" fillId="6" borderId="2" xfId="0" applyFont="1" applyFill="1" applyBorder="1" applyAlignment="1">
      <alignment horizontal="center" vertical="center" wrapText="1"/>
    </xf>
    <xf numFmtId="0" fontId="14" fillId="7" borderId="0" xfId="0" applyFont="1" applyFill="1"/>
    <xf numFmtId="0" fontId="8" fillId="4" borderId="0" xfId="0" applyFont="1" applyFill="1" applyAlignment="1">
      <alignment horizontal="center"/>
    </xf>
    <xf numFmtId="166" fontId="14" fillId="0" borderId="0" xfId="0" applyNumberFormat="1" applyFont="1" applyAlignment="1">
      <alignment horizontal="center"/>
    </xf>
    <xf numFmtId="164" fontId="14" fillId="0" borderId="0" xfId="1" applyNumberFormat="1" applyFont="1"/>
    <xf numFmtId="9" fontId="14" fillId="0" borderId="0" xfId="2" applyFont="1"/>
    <xf numFmtId="0" fontId="14" fillId="0" borderId="7" xfId="0" applyFont="1" applyBorder="1"/>
    <xf numFmtId="164" fontId="14" fillId="0" borderId="8" xfId="1" applyNumberFormat="1" applyFont="1" applyBorder="1"/>
    <xf numFmtId="0" fontId="14" fillId="0" borderId="9" xfId="0" applyFont="1" applyBorder="1"/>
    <xf numFmtId="164" fontId="14" fillId="0" borderId="10" xfId="1" applyNumberFormat="1" applyFont="1" applyBorder="1"/>
    <xf numFmtId="0" fontId="14" fillId="0" borderId="11" xfId="0" applyFont="1" applyBorder="1"/>
    <xf numFmtId="165" fontId="14" fillId="0" borderId="12" xfId="2" applyNumberFormat="1" applyFont="1" applyBorder="1"/>
    <xf numFmtId="166" fontId="14" fillId="0" borderId="0" xfId="0" applyNumberFormat="1" applyFont="1"/>
    <xf numFmtId="0" fontId="16" fillId="0" borderId="16" xfId="0" applyFont="1" applyBorder="1" applyAlignment="1">
      <alignment horizontal="center"/>
    </xf>
    <xf numFmtId="0" fontId="16" fillId="8" borderId="17" xfId="0" applyFont="1" applyFill="1" applyBorder="1" applyAlignment="1">
      <alignment horizontal="center"/>
    </xf>
    <xf numFmtId="0" fontId="16" fillId="0" borderId="18" xfId="0" applyFont="1" applyBorder="1" applyAlignment="1">
      <alignment horizontal="center"/>
    </xf>
    <xf numFmtId="0" fontId="14" fillId="0" borderId="15" xfId="0" applyFont="1" applyBorder="1" applyAlignment="1">
      <alignment horizontal="center"/>
    </xf>
    <xf numFmtId="0" fontId="14" fillId="8" borderId="13" xfId="0" applyFont="1" applyFill="1" applyBorder="1" applyAlignment="1">
      <alignment horizontal="center"/>
    </xf>
    <xf numFmtId="0" fontId="14" fillId="0" borderId="14" xfId="0" applyFont="1" applyBorder="1" applyAlignment="1">
      <alignment horizontal="center"/>
    </xf>
    <xf numFmtId="0" fontId="15" fillId="0" borderId="0" xfId="0" applyFont="1" applyFill="1" applyBorder="1" applyAlignment="1">
      <alignment vertical="center"/>
    </xf>
    <xf numFmtId="0" fontId="8" fillId="0" borderId="6" xfId="0" applyFont="1" applyFill="1" applyBorder="1" applyAlignment="1">
      <alignment horizontal="center" vertical="center"/>
    </xf>
    <xf numFmtId="0" fontId="11" fillId="0" borderId="0" xfId="0" applyFont="1" applyFill="1"/>
    <xf numFmtId="164" fontId="11" fillId="0" borderId="0" xfId="1" applyNumberFormat="1" applyFont="1" applyFill="1"/>
    <xf numFmtId="164" fontId="11" fillId="0" borderId="0" xfId="0" applyNumberFormat="1" applyFont="1" applyFill="1"/>
    <xf numFmtId="0" fontId="0" fillId="0" borderId="15" xfId="0" applyBorder="1"/>
    <xf numFmtId="0" fontId="0" fillId="0" borderId="20" xfId="0" applyBorder="1"/>
    <xf numFmtId="0" fontId="0" fillId="0" borderId="21" xfId="0" applyBorder="1"/>
    <xf numFmtId="0" fontId="0" fillId="0" borderId="22" xfId="0" applyBorder="1"/>
    <xf numFmtId="0" fontId="17" fillId="10" borderId="0" xfId="0" applyFont="1" applyFill="1" applyBorder="1" applyAlignment="1"/>
    <xf numFmtId="0" fontId="17" fillId="0" borderId="0" xfId="0" applyFont="1" applyFill="1" applyBorder="1" applyAlignment="1"/>
    <xf numFmtId="165" fontId="11" fillId="0" borderId="0" xfId="2" applyNumberFormat="1" applyFont="1" applyFill="1"/>
    <xf numFmtId="0" fontId="19" fillId="0" borderId="23" xfId="0" applyFont="1" applyBorder="1"/>
    <xf numFmtId="0" fontId="18" fillId="0" borderId="23" xfId="0" applyFont="1" applyBorder="1" applyAlignment="1">
      <alignment horizontal="center"/>
    </xf>
    <xf numFmtId="0" fontId="20" fillId="0" borderId="0" xfId="0" applyFont="1" applyAlignment="1">
      <alignment horizontal="center" vertical="center" readingOrder="1"/>
    </xf>
    <xf numFmtId="0" fontId="16" fillId="0" borderId="0" xfId="0" applyFont="1" applyFill="1" applyBorder="1" applyAlignment="1">
      <alignment horizontal="center" vertical="center" wrapText="1"/>
    </xf>
    <xf numFmtId="0" fontId="13" fillId="0" borderId="0" xfId="0" applyFont="1" applyFill="1" applyBorder="1" applyAlignment="1">
      <alignment horizontal="center" vertical="center"/>
    </xf>
    <xf numFmtId="0" fontId="22" fillId="0" borderId="0" xfId="0" applyFont="1" applyAlignment="1">
      <alignment horizontal="center" vertical="center" readingOrder="1"/>
    </xf>
    <xf numFmtId="0" fontId="23" fillId="0" borderId="0" xfId="0" applyFont="1" applyFill="1" applyBorder="1" applyAlignment="1">
      <alignment horizontal="left"/>
    </xf>
    <xf numFmtId="164" fontId="23" fillId="0" borderId="0" xfId="1" applyNumberFormat="1" applyFont="1" applyFill="1" applyBorder="1" applyAlignment="1">
      <alignment horizontal="left"/>
    </xf>
    <xf numFmtId="9" fontId="24" fillId="0" borderId="0" xfId="2" applyFont="1" applyFill="1" applyBorder="1" applyAlignment="1">
      <alignment horizontal="left"/>
    </xf>
    <xf numFmtId="0" fontId="24" fillId="0" borderId="0" xfId="0" applyFont="1" applyFill="1" applyBorder="1" applyAlignment="1">
      <alignment horizontal="left"/>
    </xf>
    <xf numFmtId="0" fontId="23" fillId="3" borderId="0" xfId="0" applyFont="1" applyFill="1" applyBorder="1" applyAlignment="1">
      <alignment horizontal="left"/>
    </xf>
    <xf numFmtId="164" fontId="24" fillId="3" borderId="0" xfId="1" applyNumberFormat="1" applyFont="1" applyFill="1" applyBorder="1" applyAlignment="1">
      <alignment horizontal="left"/>
    </xf>
    <xf numFmtId="9" fontId="24" fillId="3" borderId="0" xfId="2" applyFont="1" applyFill="1" applyBorder="1" applyAlignment="1">
      <alignment horizontal="left"/>
    </xf>
    <xf numFmtId="0" fontId="24" fillId="3" borderId="0" xfId="0" applyFont="1" applyFill="1" applyBorder="1" applyAlignment="1">
      <alignment horizontal="left"/>
    </xf>
    <xf numFmtId="164" fontId="23" fillId="0" borderId="0" xfId="0" applyNumberFormat="1" applyFont="1" applyFill="1" applyBorder="1" applyAlignment="1">
      <alignment horizontal="left"/>
    </xf>
    <xf numFmtId="0" fontId="23" fillId="0" borderId="0" xfId="0" applyNumberFormat="1" applyFont="1" applyFill="1" applyBorder="1" applyAlignment="1">
      <alignment horizontal="left"/>
    </xf>
    <xf numFmtId="164" fontId="24" fillId="0" borderId="0" xfId="1" applyNumberFormat="1" applyFont="1" applyFill="1" applyBorder="1" applyAlignment="1">
      <alignment horizontal="left"/>
    </xf>
    <xf numFmtId="166" fontId="23" fillId="0" borderId="0" xfId="0" applyNumberFormat="1" applyFont="1" applyFill="1" applyBorder="1" applyAlignment="1">
      <alignment horizontal="left"/>
    </xf>
    <xf numFmtId="164" fontId="23" fillId="3" borderId="0" xfId="1" applyNumberFormat="1" applyFont="1" applyFill="1" applyBorder="1" applyAlignment="1">
      <alignment horizontal="left"/>
    </xf>
    <xf numFmtId="6" fontId="23" fillId="0" borderId="0" xfId="0" applyNumberFormat="1" applyFont="1" applyFill="1" applyBorder="1" applyAlignment="1">
      <alignment horizontal="left"/>
    </xf>
    <xf numFmtId="0" fontId="0" fillId="11" borderId="25" xfId="0" applyFont="1" applyFill="1" applyBorder="1"/>
    <xf numFmtId="0" fontId="0" fillId="0" borderId="25" xfId="0" applyFont="1" applyBorder="1"/>
    <xf numFmtId="0" fontId="0" fillId="0" borderId="0" xfId="0" applyAlignment="1"/>
    <xf numFmtId="6" fontId="0" fillId="0" borderId="0" xfId="0" applyNumberFormat="1" applyAlignment="1"/>
    <xf numFmtId="8" fontId="0" fillId="0" borderId="0" xfId="0" applyNumberFormat="1" applyAlignment="1"/>
    <xf numFmtId="15" fontId="0" fillId="0" borderId="0" xfId="0" applyNumberFormat="1" applyAlignment="1"/>
    <xf numFmtId="3" fontId="0" fillId="0" borderId="0" xfId="0" applyNumberFormat="1" applyAlignment="1"/>
    <xf numFmtId="0" fontId="0" fillId="0" borderId="0" xfId="0" applyFont="1" applyFill="1" applyBorder="1" applyAlignment="1">
      <alignment horizontal="left"/>
    </xf>
    <xf numFmtId="0" fontId="0" fillId="0" borderId="0" xfId="0" applyFont="1" applyFill="1" applyBorder="1"/>
    <xf numFmtId="164" fontId="0" fillId="0" borderId="0" xfId="1" applyNumberFormat="1" applyFont="1" applyFill="1" applyBorder="1" applyAlignment="1"/>
    <xf numFmtId="0" fontId="3" fillId="0" borderId="0" xfId="0" applyFont="1" applyAlignment="1">
      <alignment horizontal="center"/>
    </xf>
    <xf numFmtId="0" fontId="17" fillId="10" borderId="0" xfId="0" applyFont="1" applyFill="1" applyBorder="1" applyAlignment="1">
      <alignment horizontal="left"/>
    </xf>
    <xf numFmtId="0" fontId="12" fillId="5" borderId="6" xfId="0" applyFont="1" applyFill="1" applyBorder="1" applyAlignment="1">
      <alignment horizontal="center" vertical="center"/>
    </xf>
    <xf numFmtId="0" fontId="13" fillId="4" borderId="0" xfId="0" applyFont="1" applyFill="1" applyBorder="1" applyAlignment="1">
      <alignment horizontal="center" vertical="center"/>
    </xf>
    <xf numFmtId="0" fontId="13" fillId="9" borderId="0" xfId="0" applyFont="1" applyFill="1" applyBorder="1" applyAlignment="1">
      <alignment horizontal="center" vertical="center"/>
    </xf>
    <xf numFmtId="0" fontId="14" fillId="0" borderId="19" xfId="0" applyFont="1" applyFill="1" applyBorder="1" applyAlignment="1">
      <alignment horizontal="center" vertical="center"/>
    </xf>
    <xf numFmtId="0" fontId="21" fillId="0" borderId="24" xfId="0" applyFont="1" applyFill="1" applyBorder="1" applyAlignment="1">
      <alignment horizontal="center" vertical="center" wrapText="1"/>
    </xf>
  </cellXfs>
  <cellStyles count="3">
    <cellStyle name="Currency" xfId="1" builtinId="4"/>
    <cellStyle name="Normal" xfId="0" builtinId="0"/>
    <cellStyle name="Percent" xfId="2" builtinId="5"/>
  </cellStyles>
  <dxfs count="130">
    <dxf>
      <font>
        <strike val="0"/>
        <outline val="0"/>
        <shadow val="0"/>
        <u val="none"/>
        <vertAlign val="baseline"/>
        <sz val="11"/>
        <color theme="1"/>
        <name val="Open Sans"/>
        <family val="2"/>
        <scheme val="none"/>
      </font>
      <numFmt numFmtId="164" formatCode="_(&quot;$&quot;* #,##0_);_(&quot;$&quot;* \(#,##0\);_(&quot;$&quot;* &quot;-&quot;??_);_(@_)"/>
      <fill>
        <patternFill patternType="none">
          <fgColor indexed="64"/>
          <bgColor auto="1"/>
        </patternFill>
      </fill>
    </dxf>
    <dxf>
      <font>
        <strike val="0"/>
        <outline val="0"/>
        <shadow val="0"/>
        <u val="none"/>
        <vertAlign val="baseline"/>
        <sz val="11"/>
        <color theme="1"/>
        <name val="Open Sans"/>
        <family val="2"/>
        <scheme val="none"/>
      </font>
      <numFmt numFmtId="165" formatCode="0.0%"/>
      <fill>
        <patternFill patternType="none">
          <fgColor indexed="64"/>
          <bgColor auto="1"/>
        </patternFill>
      </fill>
    </dxf>
    <dxf>
      <font>
        <strike val="0"/>
        <outline val="0"/>
        <shadow val="0"/>
        <u val="none"/>
        <vertAlign val="baseline"/>
        <sz val="11"/>
        <color theme="1"/>
        <name val="Open Sans"/>
        <family val="2"/>
        <scheme val="none"/>
      </font>
      <numFmt numFmtId="164" formatCode="_(&quot;$&quot;* #,##0_);_(&quot;$&quot;* \(#,##0\);_(&quot;$&quot;* &quot;-&quot;??_);_(@_)"/>
      <fill>
        <patternFill patternType="none">
          <fgColor indexed="64"/>
          <bgColor auto="1"/>
        </patternFill>
      </fill>
    </dxf>
    <dxf>
      <font>
        <b val="0"/>
        <i val="0"/>
        <strike val="0"/>
        <condense val="0"/>
        <extend val="0"/>
        <outline val="0"/>
        <shadow val="0"/>
        <u val="none"/>
        <vertAlign val="baseline"/>
        <sz val="11"/>
        <color theme="1"/>
        <name val="Open Sans"/>
        <family val="2"/>
        <scheme val="none"/>
      </font>
      <numFmt numFmtId="165" formatCode="0.0%"/>
      <fill>
        <patternFill patternType="none">
          <fgColor indexed="64"/>
          <bgColor auto="1"/>
        </patternFill>
      </fill>
    </dxf>
    <dxf>
      <font>
        <b val="0"/>
        <i val="0"/>
        <strike val="0"/>
        <condense val="0"/>
        <extend val="0"/>
        <outline val="0"/>
        <shadow val="0"/>
        <u val="none"/>
        <vertAlign val="baseline"/>
        <sz val="11"/>
        <color theme="1"/>
        <name val="Open Sans"/>
        <family val="2"/>
        <scheme val="none"/>
      </font>
      <numFmt numFmtId="164" formatCode="_(&quot;$&quot;* #,##0_);_(&quot;$&quot;* \(#,##0\);_(&quot;$&quot;* &quot;-&quot;??_);_(@_)"/>
      <fill>
        <patternFill patternType="none">
          <fgColor indexed="64"/>
          <bgColor auto="1"/>
        </patternFill>
      </fill>
    </dxf>
    <dxf>
      <font>
        <strike val="0"/>
        <outline val="0"/>
        <shadow val="0"/>
        <u val="none"/>
        <vertAlign val="baseline"/>
        <sz val="11"/>
        <color theme="1"/>
        <name val="Open Sans"/>
        <family val="2"/>
        <scheme val="none"/>
      </font>
      <fill>
        <patternFill patternType="none">
          <fgColor indexed="64"/>
          <bgColor auto="1"/>
        </patternFill>
      </fill>
    </dxf>
    <dxf>
      <font>
        <strike val="0"/>
        <outline val="0"/>
        <shadow val="0"/>
        <u val="none"/>
        <vertAlign val="baseline"/>
        <sz val="11"/>
        <color theme="1"/>
        <name val="Open Sans"/>
        <family val="2"/>
        <scheme val="none"/>
      </font>
      <fill>
        <patternFill patternType="none">
          <fgColor indexed="64"/>
          <bgColor auto="1"/>
        </patternFill>
      </fill>
    </dxf>
    <dxf>
      <font>
        <strike val="0"/>
        <outline val="0"/>
        <shadow val="0"/>
        <u val="none"/>
        <vertAlign val="baseline"/>
        <sz val="11"/>
        <color theme="1"/>
        <name val="Open Sans"/>
        <family val="2"/>
        <scheme val="none"/>
      </font>
      <fill>
        <patternFill patternType="none">
          <fgColor indexed="64"/>
          <bgColor auto="1"/>
        </patternFill>
      </fill>
    </dxf>
    <dxf>
      <border outline="0">
        <bottom style="medium">
          <color indexed="64"/>
        </bottom>
      </border>
    </dxf>
    <dxf>
      <font>
        <b val="0"/>
        <i val="0"/>
        <strike val="0"/>
        <condense val="0"/>
        <extend val="0"/>
        <outline val="0"/>
        <shadow val="0"/>
        <u val="none"/>
        <vertAlign val="baseline"/>
        <sz val="12"/>
        <color theme="0"/>
        <name val="Open Sans"/>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sz val="12"/>
        <name val="Open Sans"/>
        <family val="2"/>
        <scheme val="none"/>
      </font>
      <numFmt numFmtId="164" formatCode="_(&quot;$&quot;* #,##0_);_(&quot;$&quot;* \(#,##0\);_(&quot;$&quot;* &quot;-&quot;??_);_(@_)"/>
    </dxf>
    <dxf>
      <font>
        <strike val="0"/>
        <outline val="0"/>
        <shadow val="0"/>
        <u val="none"/>
        <vertAlign val="baseline"/>
        <sz val="12"/>
        <name val="Open Sans"/>
        <family val="2"/>
        <scheme val="none"/>
      </font>
    </dxf>
    <dxf>
      <font>
        <strike val="0"/>
        <outline val="0"/>
        <shadow val="0"/>
        <u val="none"/>
        <vertAlign val="baseline"/>
        <sz val="12"/>
        <name val="Open Sans"/>
        <family val="2"/>
        <scheme val="none"/>
      </font>
      <numFmt numFmtId="164" formatCode="_(&quot;$&quot;* #,##0_);_(&quot;$&quot;* \(#,##0\);_(&quot;$&quot;* &quot;-&quot;??_);_(@_)"/>
    </dxf>
    <dxf>
      <font>
        <strike val="0"/>
        <outline val="0"/>
        <shadow val="0"/>
        <u val="none"/>
        <vertAlign val="baseline"/>
        <sz val="12"/>
        <name val="Open Sans"/>
        <family val="2"/>
        <scheme val="none"/>
      </font>
    </dxf>
    <dxf>
      <font>
        <strike val="0"/>
        <outline val="0"/>
        <shadow val="0"/>
        <u val="none"/>
        <vertAlign val="baseline"/>
        <sz val="12"/>
        <name val="Open Sans"/>
        <family val="2"/>
        <scheme val="none"/>
      </font>
      <numFmt numFmtId="164" formatCode="_(&quot;$&quot;* #,##0_);_(&quot;$&quot;* \(#,##0\);_(&quot;$&quot;* &quot;-&quot;??_);_(@_)"/>
    </dxf>
    <dxf>
      <font>
        <strike val="0"/>
        <outline val="0"/>
        <shadow val="0"/>
        <u val="none"/>
        <vertAlign val="baseline"/>
        <sz val="12"/>
        <name val="Open Sans"/>
        <family val="2"/>
        <scheme val="none"/>
      </font>
    </dxf>
    <dxf>
      <font>
        <strike val="0"/>
        <outline val="0"/>
        <shadow val="0"/>
        <u val="none"/>
        <vertAlign val="baseline"/>
        <sz val="12"/>
        <name val="Open Sans"/>
        <family val="2"/>
        <scheme val="none"/>
      </font>
      <numFmt numFmtId="166" formatCode="0.000"/>
    </dxf>
    <dxf>
      <font>
        <strike val="0"/>
        <outline val="0"/>
        <shadow val="0"/>
        <u val="none"/>
        <vertAlign val="baseline"/>
        <sz val="12"/>
        <name val="Open Sans"/>
        <family val="2"/>
        <scheme val="none"/>
      </font>
    </dxf>
    <dxf>
      <font>
        <strike val="0"/>
        <outline val="0"/>
        <shadow val="0"/>
        <u val="none"/>
        <vertAlign val="baseline"/>
        <sz val="12"/>
        <color theme="0"/>
        <name val="Open Sans"/>
        <family val="2"/>
        <scheme val="none"/>
      </font>
      <fill>
        <patternFill patternType="solid">
          <fgColor indexed="64"/>
          <bgColor theme="9" tint="-0.499984740745262"/>
        </patternFill>
      </fill>
      <alignment horizontal="center" vertical="bottom" textRotation="0" wrapText="0" indent="0" justifyLastLine="0" shrinkToFit="0" readingOrder="0"/>
    </dxf>
    <dxf>
      <font>
        <strike val="0"/>
        <outline val="0"/>
        <shadow val="0"/>
        <u val="none"/>
        <vertAlign val="baseline"/>
        <sz val="12"/>
        <name val="Open Sans"/>
        <family val="2"/>
        <scheme val="none"/>
      </font>
    </dxf>
    <dxf>
      <font>
        <strike val="0"/>
        <outline val="0"/>
        <shadow val="0"/>
        <u val="none"/>
        <vertAlign val="baseline"/>
        <sz val="12"/>
        <name val="Open Sans"/>
        <family val="2"/>
        <scheme val="none"/>
      </font>
    </dxf>
    <dxf>
      <font>
        <strike val="0"/>
        <outline val="0"/>
        <shadow val="0"/>
        <u val="none"/>
        <vertAlign val="baseline"/>
        <sz val="12"/>
        <name val="Open Sans"/>
        <family val="2"/>
        <scheme val="none"/>
      </font>
    </dxf>
    <dxf>
      <font>
        <b val="0"/>
        <i val="0"/>
        <strike val="0"/>
        <condense val="0"/>
        <extend val="0"/>
        <outline val="0"/>
        <shadow val="0"/>
        <u val="none"/>
        <vertAlign val="baseline"/>
        <sz val="12"/>
        <color theme="0"/>
        <name val="Open Sans"/>
        <family val="2"/>
        <scheme val="none"/>
      </font>
      <fill>
        <patternFill patternType="solid">
          <fgColor indexed="64"/>
          <bgColor theme="9" tint="-0.499984740745262"/>
        </patternFill>
      </fill>
      <alignment horizontal="center" vertical="center" textRotation="0" wrapText="0" indent="0" justifyLastLine="0" shrinkToFit="0" readingOrder="0"/>
    </dxf>
    <dxf>
      <fill>
        <patternFill>
          <bgColor theme="9" tint="0.79998168889431442"/>
        </patternFill>
      </fill>
    </dxf>
    <dxf>
      <numFmt numFmtId="0" formatCode="General"/>
    </dxf>
    <dxf>
      <numFmt numFmtId="0" formatCode="General"/>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numFmt numFmtId="164" formatCode="_(&quot;$&quot;* #,##0_);_(&quot;$&quot;* \(#,##0\);_(&quot;$&quot;* &quot;-&quot;??_);_(@_)"/>
      <fill>
        <patternFill patternType="none">
          <fgColor indexed="64"/>
          <bgColor auto="1"/>
        </patternFill>
      </fill>
    </dxf>
    <dxf>
      <fill>
        <patternFill patternType="none">
          <fgColor indexed="64"/>
          <bgColor auto="1"/>
        </patternFill>
      </fill>
    </dxf>
    <dxf>
      <numFmt numFmtId="164" formatCode="_(&quot;$&quot;* #,##0_);_(&quot;$&quot;* \(#,##0\);_(&quot;$&quot;* &quot;-&quot;??_);_(@_)"/>
      <fill>
        <patternFill patternType="none">
          <fgColor indexed="64"/>
          <bgColor auto="1"/>
        </patternFill>
      </fill>
    </dxf>
    <dxf>
      <numFmt numFmtId="13" formatCode="0%"/>
      <fill>
        <patternFill patternType="none">
          <fgColor indexed="64"/>
          <bgColor auto="1"/>
        </patternFill>
      </fill>
    </dxf>
    <dxf>
      <numFmt numFmtId="164" formatCode="_(&quot;$&quot;* #,##0_);_(&quot;$&quot;* \(#,##0\);_(&quot;$&quot;* &quot;-&quot;??_);_(@_)"/>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border outline="0">
        <top style="thin">
          <color theme="4" tint="0.39997558519241921"/>
        </top>
      </border>
    </dxf>
    <dxf>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3" formatCode="0%"/>
    </dxf>
    <dxf>
      <numFmt numFmtId="164" formatCode="_(&quot;$&quot;* #,##0_);_(&quot;$&quot;* \(#,##0\);_(&quot;$&quot;* &quot;-&quot;??_);_(@_)"/>
    </dxf>
    <dxf>
      <numFmt numFmtId="0" formatCode="General"/>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border diagonalUp="0" diagonalDown="0">
        <left style="thin">
          <color theme="9"/>
        </left>
        <right style="thin">
          <color theme="9"/>
        </right>
        <top style="thin">
          <color theme="9"/>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theme="9"/>
        </left>
        <right style="thin">
          <color theme="9"/>
        </right>
        <top style="thin">
          <color theme="9"/>
        </top>
        <bottom/>
        <vertical/>
        <horizontal/>
      </border>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9"/>
        <color auto="1"/>
        <name val="Calibri Light"/>
        <family val="2"/>
        <scheme val="maj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Calibri Light"/>
        <family val="2"/>
        <scheme val="major"/>
      </font>
      <numFmt numFmtId="164" formatCode="_(&quot;$&quot;* #,##0_);_(&quot;$&quot;* \(#,##0\);_(&quot;$&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Calibri Light"/>
        <family val="2"/>
        <scheme val="major"/>
      </font>
      <numFmt numFmtId="164" formatCode="_(&quot;$&quot;* #,##0_);_(&quot;$&quot;* \(#,##0\);_(&quot;$&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Calibri Light"/>
        <family val="2"/>
        <scheme val="maj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Calibri Light"/>
        <family val="2"/>
        <scheme val="major"/>
      </font>
      <numFmt numFmtId="164" formatCode="_(&quot;$&quot;* #,##0_);_(&quot;$&quot;* \(#,##0\);_(&quot;$&quot;*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Calibri Light"/>
        <family val="2"/>
        <scheme val="major"/>
      </font>
      <numFmt numFmtId="164" formatCode="_(&quot;$&quot;* #,##0_);_(&quot;$&quot;* \(#,##0\);_(&quot;$&quot;* &quot;-&quot;??_);_(@_)"/>
      <fill>
        <patternFill patternType="none">
          <fgColor indexed="64"/>
          <bgColor indexed="65"/>
        </patternFill>
      </fill>
      <alignment horizontal="left" vertical="bottom" textRotation="0" wrapText="0" indent="0" justifyLastLine="0" shrinkToFit="0" readingOrder="0"/>
    </dxf>
    <dxf>
      <font>
        <b val="0"/>
        <strike val="0"/>
        <outline val="0"/>
        <shadow val="0"/>
        <u val="none"/>
        <vertAlign val="baseline"/>
        <sz val="9"/>
        <color auto="1"/>
      </font>
      <numFmt numFmtId="0" formatCode="General"/>
      <fill>
        <patternFill patternType="none">
          <fgColor indexed="64"/>
          <bgColor indexed="65"/>
        </patternFill>
      </fill>
      <alignment horizontal="left" vertical="bottom" textRotation="0" wrapText="0" indent="0" justifyLastLine="0" shrinkToFit="0" readingOrder="0"/>
    </dxf>
    <dxf>
      <font>
        <b val="0"/>
        <strike val="0"/>
        <outline val="0"/>
        <shadow val="0"/>
        <u val="none"/>
        <vertAlign val="baseline"/>
        <sz val="9"/>
        <color auto="1"/>
      </font>
      <fill>
        <patternFill patternType="none">
          <fgColor indexed="64"/>
          <bgColor indexed="65"/>
        </patternFill>
      </fill>
      <alignment horizontal="left" vertical="bottom" textRotation="0" wrapText="0" indent="0" justifyLastLine="0" shrinkToFit="0" readingOrder="0"/>
    </dxf>
    <dxf>
      <font>
        <b val="0"/>
        <strike val="0"/>
        <outline val="0"/>
        <shadow val="0"/>
        <u val="none"/>
        <vertAlign val="baseline"/>
        <sz val="9"/>
        <color auto="1"/>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strike val="0"/>
        <outline val="0"/>
        <shadow val="0"/>
        <u val="none"/>
        <vertAlign val="baseline"/>
        <sz val="9"/>
        <color auto="1"/>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Calibri Light"/>
        <family val="2"/>
        <scheme val="major"/>
      </font>
      <fill>
        <patternFill patternType="none">
          <fgColor indexed="64"/>
          <bgColor auto="1"/>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164" formatCode="_(&quot;$&quot;* #,##0_);_(&quot;$&quot;* \(#,##0\);_(&quot;$&quot;* &quot;-&quot;??_);_(@_)"/>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64" formatCode="_(&quot;$&quot;* #,##0_);_(&quot;$&quot;* \(#,##0\);_(&quot;$&quot;* &quot;-&quot;??_);_(@_)"/>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indexed="64"/>
          <bgColor indexed="65"/>
        </patternFill>
      </fill>
    </dxf>
    <dxf>
      <font>
        <color rgb="FF9C0006"/>
      </font>
      <fill>
        <patternFill>
          <bgColor rgb="FFFFC7CE"/>
        </patternFill>
      </fill>
    </dxf>
    <dxf>
      <numFmt numFmtId="0" formatCode="General"/>
    </dxf>
    <dxf>
      <numFmt numFmtId="0" formatCode="General"/>
    </dxf>
  </dxfs>
  <tableStyles count="0" defaultTableStyle="TableStyleMedium2" defaultPivotStyle="PivotStyleLight16"/>
  <colors>
    <mruColors>
      <color rgb="FF52FC24"/>
      <color rgb="FFFF01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pct75">
              <a:fgClr>
                <a:schemeClr val="accent5">
                  <a:lumMod val="75000"/>
                </a:schemeClr>
              </a:fgClr>
              <a:bgClr>
                <a:srgbClr val="C00000"/>
              </a:bgClr>
            </a:pattFill>
            <a:ln>
              <a:noFill/>
            </a:ln>
            <a:effectLst/>
          </c:spPr>
          <c:invertIfNegative val="1"/>
          <c:dPt>
            <c:idx val="0"/>
            <c:invertIfNegative val="1"/>
            <c:bubble3D val="0"/>
            <c:spPr>
              <a:pattFill prst="pct75">
                <a:fgClr>
                  <a:schemeClr val="accent5">
                    <a:lumMod val="75000"/>
                  </a:schemeClr>
                </a:fgClr>
                <a:bgClr>
                  <a:srgbClr val="C00000"/>
                </a:bgClr>
              </a:pattFill>
              <a:ln w="38100">
                <a:solidFill>
                  <a:srgbClr val="FFFF00"/>
                </a:solidFill>
              </a:ln>
              <a:effectLst/>
            </c:spPr>
            <c:extLst>
              <c:ext xmlns:c16="http://schemas.microsoft.com/office/drawing/2014/chart" uri="{C3380CC4-5D6E-409C-BE32-E72D297353CC}">
                <c16:uniqueId val="{00000002-7436-4795-8815-E40FB184FD3C}"/>
              </c:ext>
            </c:extLst>
          </c:dPt>
          <c:dPt>
            <c:idx val="1"/>
            <c:invertIfNegative val="1"/>
            <c:bubble3D val="0"/>
            <c:spPr>
              <a:pattFill prst="pct75">
                <a:fgClr>
                  <a:schemeClr val="accent5">
                    <a:lumMod val="75000"/>
                  </a:schemeClr>
                </a:fgClr>
                <a:bgClr>
                  <a:srgbClr val="C00000"/>
                </a:bgClr>
              </a:pattFill>
              <a:ln>
                <a:noFill/>
              </a:ln>
              <a:effectLst/>
            </c:spPr>
            <c:extLst>
              <c:ext xmlns:c16="http://schemas.microsoft.com/office/drawing/2014/chart" uri="{C3380CC4-5D6E-409C-BE32-E72D297353CC}">
                <c16:uniqueId val="{00000003-687D-46C8-8DEF-556DEEE18A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('FPWA Member Grants'!$J$10,'FPWA Member Grants'!$J$12)</c:f>
              <c:strCache>
                <c:ptCount val="2"/>
                <c:pt idx="0">
                  <c:v>President Budget $ Change</c:v>
                </c:pt>
                <c:pt idx="1">
                  <c:v>House Budget $ Change</c:v>
                </c:pt>
              </c:strCache>
            </c:strRef>
          </c:cat>
          <c:val>
            <c:numRef>
              <c:f>('FPWA Member Grants'!$K$10,'FPWA Member Grants'!$K$12)</c:f>
              <c:numCache>
                <c:formatCode>_("$"* #,##0_);_("$"* \(#,##0\);_("$"* "-"??_);_(@_)</c:formatCode>
                <c:ptCount val="2"/>
                <c:pt idx="0">
                  <c:v>-2461927.7886009598</c:v>
                </c:pt>
                <c:pt idx="1">
                  <c:v>883212.54031785345</c:v>
                </c:pt>
              </c:numCache>
            </c:numRef>
          </c:val>
          <c:extLst>
            <c:ext xmlns:c16="http://schemas.microsoft.com/office/drawing/2014/chart" uri="{C3380CC4-5D6E-409C-BE32-E72D297353CC}">
              <c16:uniqueId val="{00000000-687D-46C8-8DEF-556DEEE18A16}"/>
            </c:ext>
          </c:extLst>
        </c:ser>
        <c:dLbls>
          <c:showLegendKey val="0"/>
          <c:showVal val="0"/>
          <c:showCatName val="0"/>
          <c:showSerName val="0"/>
          <c:showPercent val="0"/>
          <c:showBubbleSize val="0"/>
        </c:dLbls>
        <c:gapWidth val="219"/>
        <c:overlap val="-27"/>
        <c:axId val="488702800"/>
        <c:axId val="484592912"/>
      </c:barChart>
      <c:catAx>
        <c:axId val="488702800"/>
        <c:scaling>
          <c:orientation val="minMax"/>
        </c:scaling>
        <c:delete val="0"/>
        <c:axPos val="b"/>
        <c:title>
          <c:tx>
            <c:strRef>
              <c:f>MemberOrgControl!$S$7</c:f>
              <c:strCache>
                <c:ptCount val="1"/>
                <c:pt idx="0">
                  <c:v>FPWA Analysis of FFIS and FPWA FY18 audit data. Because audits run a year behind, our analysis examines FY20 proposals on an agency's FY18 federal grants.</c:v>
                </c:pt>
              </c:strCache>
            </c:strRef>
          </c:tx>
          <c:layout>
            <c:manualLayout>
              <c:xMode val="edge"/>
              <c:yMode val="edge"/>
              <c:x val="0.16572823752657709"/>
              <c:y val="0.94002215476582662"/>
            </c:manualLayout>
          </c:layout>
          <c:overlay val="0"/>
          <c:spPr>
            <a:noFill/>
            <a:ln>
              <a:noFill/>
            </a:ln>
            <a:effectLst/>
          </c:spPr>
          <c:txPr>
            <a:bodyPr rot="0" spcFirstLastPara="1" vertOverflow="ellipsis" vert="horz" wrap="square" anchor="ctr" anchorCtr="1"/>
            <a:lstStyle/>
            <a:p>
              <a:pPr>
                <a:defRPr sz="800" b="0" i="1" u="none" strike="noStrike" kern="1200" baseline="0">
                  <a:solidFill>
                    <a:schemeClr val="tx1">
                      <a:lumMod val="65000"/>
                      <a:lumOff val="3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592912"/>
        <c:crosses val="autoZero"/>
        <c:auto val="1"/>
        <c:lblAlgn val="ctr"/>
        <c:lblOffset val="100"/>
        <c:noMultiLvlLbl val="0"/>
      </c:catAx>
      <c:valAx>
        <c:axId val="4845929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702800"/>
        <c:crosses val="autoZero"/>
        <c:crossBetween val="between"/>
      </c:valAx>
      <c:spPr>
        <a:noFill/>
        <a:ln>
          <a:noFill/>
        </a:ln>
        <a:effectLst/>
      </c:spPr>
    </c:plotArea>
    <c:plotVisOnly val="1"/>
    <c:dispBlanksAs val="gap"/>
    <c:showDLblsOverMax val="0"/>
  </c:chart>
  <c:spPr>
    <a:solidFill>
      <a:schemeClr val="bg1"/>
    </a:solidFill>
    <a:ln w="28575" cap="flat" cmpd="sng" algn="ctr">
      <a:solidFill>
        <a:srgbClr val="7030A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54390504034749"/>
          <c:y val="5.6527043513623414E-2"/>
          <c:w val="0.85470514580172896"/>
          <c:h val="0.74205245651893836"/>
        </c:manualLayout>
      </c:layout>
      <c:barChart>
        <c:barDir val="col"/>
        <c:grouping val="clustered"/>
        <c:varyColors val="0"/>
        <c:ser>
          <c:idx val="0"/>
          <c:order val="0"/>
          <c:spPr>
            <a:pattFill prst="pct75">
              <a:fgClr>
                <a:srgbClr val="4472C4"/>
              </a:fgClr>
              <a:bgClr>
                <a:srgbClr val="C00000"/>
              </a:bgClr>
            </a:pattFill>
            <a:ln w="44450" cmpd="dbl">
              <a:solidFill>
                <a:srgbClr val="FFFF00"/>
              </a:solidFill>
            </a:ln>
            <a:effectLst/>
          </c:spPr>
          <c:invertIfNegative val="1"/>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[0]!barchrt_nme</c:f>
              <c:strCache>
                <c:ptCount val="10"/>
                <c:pt idx="0">
                  <c:v>STATE ADM MATCHING GRANTS-NUTRITION ASST. PROGRAM</c:v>
                </c:pt>
                <c:pt idx="1">
                  <c:v>CHILD AND ADULT CARE FOOD PROGRAM</c:v>
                </c:pt>
                <c:pt idx="2">
                  <c:v>MEDICARE ENROLLMENT ASSISTANCE PROGRAM</c:v>
                </c:pt>
                <c:pt idx="3">
                  <c:v>NUTRITION SERVICES INCENTIVE PROGRAM</c:v>
                </c:pt>
                <c:pt idx="4">
                  <c:v>CHILD SUPPORT ENFORCEMENT</c:v>
                </c:pt>
                <c:pt idx="5">
                  <c:v>SPECIAL PROGRAMS FOR THE AGING-TITLE III PART B</c:v>
                </c:pt>
                <c:pt idx="6">
                  <c:v>SPECIAL PROGRAMS FOR THE AGING-TITLE III PART C</c:v>
                </c:pt>
                <c:pt idx="7">
                  <c:v>COMMUNITY SERVICES BLOCK GRANT</c:v>
                </c:pt>
                <c:pt idx="8">
                  <c:v>SOCIAL SERVICES BLOCK GRANT</c:v>
                </c:pt>
                <c:pt idx="9">
                  <c:v>SENIOR COMMUNITY SERVICE EMPLOYMENT PROGRAM</c:v>
                </c:pt>
              </c:strCache>
            </c:strRef>
          </c:cat>
          <c:val>
            <c:numRef>
              <c:f>[0]!barchrt_presamt</c:f>
              <c:numCache>
                <c:formatCode>_("$"* #,##0_);_("$"* \(#,##0\);_("$"* "-"??_);_(@_)</c:formatCode>
                <c:ptCount val="10"/>
                <c:pt idx="0">
                  <c:v>8696.1931572109133</c:v>
                </c:pt>
                <c:pt idx="1">
                  <c:v>2583.2020177557474</c:v>
                </c:pt>
                <c:pt idx="2">
                  <c:v>636.16000000000008</c:v>
                </c:pt>
                <c:pt idx="3">
                  <c:v>-0.94937183339684772</c:v>
                </c:pt>
                <c:pt idx="4">
                  <c:v>-108.25714919086677</c:v>
                </c:pt>
                <c:pt idx="5">
                  <c:v>-1568.5261437908496</c:v>
                </c:pt>
                <c:pt idx="6">
                  <c:v>-4339.6111111111104</c:v>
                </c:pt>
                <c:pt idx="7">
                  <c:v>-260979</c:v>
                </c:pt>
                <c:pt idx="8">
                  <c:v>-369621</c:v>
                </c:pt>
                <c:pt idx="9">
                  <c:v>-1837226</c:v>
                </c:pt>
              </c:numCache>
            </c:numRef>
          </c:val>
          <c:extLst>
            <c:ext xmlns:c16="http://schemas.microsoft.com/office/drawing/2014/chart" uri="{C3380CC4-5D6E-409C-BE32-E72D297353CC}">
              <c16:uniqueId val="{00000000-BB7F-405B-9A07-C734CD2470A0}"/>
            </c:ext>
          </c:extLst>
        </c:ser>
        <c:ser>
          <c:idx val="1"/>
          <c:order val="1"/>
          <c:spPr>
            <a:pattFill prst="pct75">
              <a:fgClr>
                <a:schemeClr val="accent5">
                  <a:lumMod val="75000"/>
                </a:schemeClr>
              </a:fgClr>
              <a:bgClr>
                <a:srgbClr val="C00000"/>
              </a:bgClr>
            </a:pattFill>
            <a:ln>
              <a:noFill/>
              <a:prstDash val="solid"/>
            </a:ln>
            <a:effectLst/>
          </c:spPr>
          <c:invertIfNegative val="1"/>
          <c:dLbls>
            <c:numFmt formatCode="_(&quot;$&quot;* #,##0_);_(&quot;$&quot;* \(#,##0\);_(&quot;$&quot;* &quot;-&quot;_);_(@_)" sourceLinked="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[0]!barchrt_nme</c:f>
              <c:strCache>
                <c:ptCount val="10"/>
                <c:pt idx="0">
                  <c:v>STATE ADM MATCHING GRANTS-NUTRITION ASST. PROGRAM</c:v>
                </c:pt>
                <c:pt idx="1">
                  <c:v>CHILD AND ADULT CARE FOOD PROGRAM</c:v>
                </c:pt>
                <c:pt idx="2">
                  <c:v>MEDICARE ENROLLMENT ASSISTANCE PROGRAM</c:v>
                </c:pt>
                <c:pt idx="3">
                  <c:v>NUTRITION SERVICES INCENTIVE PROGRAM</c:v>
                </c:pt>
                <c:pt idx="4">
                  <c:v>CHILD SUPPORT ENFORCEMENT</c:v>
                </c:pt>
                <c:pt idx="5">
                  <c:v>SPECIAL PROGRAMS FOR THE AGING-TITLE III PART B</c:v>
                </c:pt>
                <c:pt idx="6">
                  <c:v>SPECIAL PROGRAMS FOR THE AGING-TITLE III PART C</c:v>
                </c:pt>
                <c:pt idx="7">
                  <c:v>COMMUNITY SERVICES BLOCK GRANT</c:v>
                </c:pt>
                <c:pt idx="8">
                  <c:v>SOCIAL SERVICES BLOCK GRANT</c:v>
                </c:pt>
                <c:pt idx="9">
                  <c:v>SENIOR COMMUNITY SERVICE EMPLOYMENT PROGRAM</c:v>
                </c:pt>
              </c:strCache>
            </c:strRef>
          </c:cat>
          <c:val>
            <c:numRef>
              <c:f>[0]!barchrt_hseamt</c:f>
              <c:numCache>
                <c:formatCode>General</c:formatCode>
                <c:ptCount val="10"/>
                <c:pt idx="0">
                  <c:v>8524.7189259419665</c:v>
                </c:pt>
                <c:pt idx="1">
                  <c:v>2583.2020177557474</c:v>
                </c:pt>
                <c:pt idx="2">
                  <c:v>0</c:v>
                </c:pt>
                <c:pt idx="3">
                  <c:v>9428.2116774640945</c:v>
                </c:pt>
                <c:pt idx="4">
                  <c:v>440.76125027710043</c:v>
                </c:pt>
                <c:pt idx="5">
                  <c:v>6856.7000000000007</c:v>
                </c:pt>
                <c:pt idx="6">
                  <c:v>18970.3</c:v>
                </c:pt>
                <c:pt idx="7">
                  <c:v>12598.986206896552</c:v>
                </c:pt>
                <c:pt idx="8">
                  <c:v>1158.6865203761754</c:v>
                </c:pt>
                <c:pt idx="9">
                  <c:v>0</c:v>
                </c:pt>
              </c:numCache>
            </c:numRef>
          </c:val>
          <c:extLst>
            <c:ext xmlns:c16="http://schemas.microsoft.com/office/drawing/2014/chart" uri="{C3380CC4-5D6E-409C-BE32-E72D297353CC}">
              <c16:uniqueId val="{00000001-BB7F-405B-9A07-C734CD2470A0}"/>
            </c:ext>
          </c:extLst>
        </c:ser>
        <c:dLbls>
          <c:showLegendKey val="0"/>
          <c:showVal val="0"/>
          <c:showCatName val="0"/>
          <c:showSerName val="0"/>
          <c:showPercent val="0"/>
          <c:showBubbleSize val="0"/>
        </c:dLbls>
        <c:gapWidth val="219"/>
        <c:overlap val="-27"/>
        <c:axId val="247969568"/>
        <c:axId val="247969896"/>
      </c:barChart>
      <c:catAx>
        <c:axId val="247969568"/>
        <c:scaling>
          <c:orientation val="minMax"/>
        </c:scaling>
        <c:delete val="0"/>
        <c:axPos val="b"/>
        <c:title>
          <c:tx>
            <c:strRef>
              <c:f>MemberOrgControl!$S$7</c:f>
              <c:strCache>
                <c:ptCount val="1"/>
                <c:pt idx="0">
                  <c:v>FPWA Analysis of FFIS and FPWA FY18 audit data. Because audits run a year behind, our analysis examines FY20 proposals on an agency's FY18 federal grants.</c:v>
                </c:pt>
              </c:strCache>
            </c:strRef>
          </c:tx>
          <c:layout>
            <c:manualLayout>
              <c:xMode val="edge"/>
              <c:yMode val="edge"/>
              <c:x val="0.13511090643486079"/>
              <c:y val="0.94423871270693616"/>
            </c:manualLayout>
          </c:layout>
          <c:overlay val="0"/>
          <c:spPr>
            <a:noFill/>
            <a:ln>
              <a:noFill/>
            </a:ln>
            <a:effectLst/>
          </c:spPr>
          <c:txPr>
            <a:bodyPr rot="0" spcFirstLastPara="1" vertOverflow="ellipsis" vert="horz" wrap="square" anchor="ctr" anchorCtr="1"/>
            <a:lstStyle/>
            <a:p>
              <a:pPr>
                <a:defRPr sz="800" b="0" i="1" u="none" strike="noStrike" kern="1200" baseline="0">
                  <a:solidFill>
                    <a:schemeClr val="tx1">
                      <a:lumMod val="65000"/>
                      <a:lumOff val="3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247969896"/>
        <c:crosses val="autoZero"/>
        <c:auto val="1"/>
        <c:lblAlgn val="ctr"/>
        <c:lblOffset val="100"/>
        <c:noMultiLvlLbl val="0"/>
      </c:catAx>
      <c:valAx>
        <c:axId val="24796989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247969568"/>
        <c:crosses val="autoZero"/>
        <c:crossBetween val="between"/>
      </c:valAx>
      <c:spPr>
        <a:noFill/>
        <a:ln>
          <a:noFill/>
        </a:ln>
        <a:effectLst/>
      </c:spPr>
    </c:plotArea>
    <c:plotVisOnly val="1"/>
    <c:dispBlanksAs val="gap"/>
    <c:showDLblsOverMax val="0"/>
  </c:chart>
  <c:spPr>
    <a:solidFill>
      <a:schemeClr val="bg1"/>
    </a:solidFill>
    <a:ln w="28575" cap="sq" cmpd="sng" algn="ctr">
      <a:solidFill>
        <a:schemeClr val="accent6">
          <a:lumMod val="50000"/>
        </a:schemeClr>
      </a:solidFill>
      <a:round/>
    </a:ln>
    <a:effectLst/>
  </c:spPr>
  <c:txPr>
    <a:bodyPr/>
    <a:lstStyle/>
    <a:p>
      <a:pPr>
        <a:defRPr sz="800">
          <a:latin typeface="Open Sans" panose="020B0606030504020204" pitchFamily="34" charset="0"/>
          <a:ea typeface="Open Sans" panose="020B0606030504020204" pitchFamily="34" charset="0"/>
          <a:cs typeface="Open Sans" panose="020B0606030504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193832573172393"/>
          <c:y val="4.8111264409905007E-2"/>
          <c:w val="0.50944800904094567"/>
          <c:h val="0.80552594927190335"/>
        </c:manualLayout>
      </c:layout>
      <c:barChart>
        <c:barDir val="bar"/>
        <c:grouping val="clustered"/>
        <c:varyColors val="0"/>
        <c:ser>
          <c:idx val="0"/>
          <c:order val="0"/>
          <c:spPr>
            <a:pattFill prst="pct75">
              <a:fgClr>
                <a:schemeClr val="accent5">
                  <a:lumMod val="75000"/>
                </a:schemeClr>
              </a:fgClr>
              <a:bgClr>
                <a:srgbClr val="C00000"/>
              </a:bgClr>
            </a:pattFill>
            <a:ln w="34925" cmpd="dbl">
              <a:solidFill>
                <a:srgbClr val="FFFF00"/>
              </a:solidFill>
            </a:ln>
            <a:effectLst/>
          </c:spPr>
          <c:invertIfNegative val="1"/>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'FPWA Member Grants'!$C$9:$C$23</c:f>
              <c:strCache>
                <c:ptCount val="15"/>
                <c:pt idx="0">
                  <c:v>STATE ADM MATCHING GRANTS-NUTRITION ASST. PROGRAM</c:v>
                </c:pt>
                <c:pt idx="1">
                  <c:v>CHILD AND ADULT CARE FOOD PROGRAM</c:v>
                </c:pt>
                <c:pt idx="2">
                  <c:v>MEDICARE ENROLLMENT ASSISTANCE PROGRAM</c:v>
                </c:pt>
                <c:pt idx="3">
                  <c:v>WIA YOUTH ACTIVITIES</c:v>
                </c:pt>
                <c:pt idx="4">
                  <c:v>CHILD CARE AND DEVELOPMENT BLOCK GRANT</c:v>
                </c:pt>
                <c:pt idx="5">
                  <c:v>NUTRITION SERVICES INCENTIVE PROGRAM</c:v>
                </c:pt>
                <c:pt idx="6">
                  <c:v>CHILD SUPPORT ENFORCEMENT</c:v>
                </c:pt>
                <c:pt idx="7">
                  <c:v>SPECIAL PROGRAMS FOR THE AGING-TITLE III PART B</c:v>
                </c:pt>
                <c:pt idx="8">
                  <c:v>SPECIAL PROGRAMS FOR THE AGING-TITLE III PART C</c:v>
                </c:pt>
                <c:pt idx="9">
                  <c:v>COMMUNITY SERVICES BLOCK GRANT</c:v>
                </c:pt>
                <c:pt idx="10">
                  <c:v>SOCIAL SERVICES BLOCK GRANT</c:v>
                </c:pt>
                <c:pt idx="11">
                  <c:v>SENIOR COMMUNITY SERVICE EMPLOYMENT PROGRAM</c:v>
                </c:pt>
                <c:pt idx="12">
                  <c:v>AFFORDABLE CARE ACT</c:v>
                </c:pt>
                <c:pt idx="13">
                  <c:v>PARTNERSHIPS TO IMPROVE COMMUNITY HEALTH</c:v>
                </c:pt>
                <c:pt idx="14">
                  <c:v>AGING RESEARCH</c:v>
                </c:pt>
              </c:strCache>
            </c:strRef>
          </c:cat>
          <c:val>
            <c:numRef>
              <c:f>[0]!hrzbarchrt_presamt</c:f>
              <c:numCache>
                <c:formatCode>0%</c:formatCode>
                <c:ptCount val="10"/>
                <c:pt idx="0">
                  <c:v>7.6873105240363795E-2</c:v>
                </c:pt>
                <c:pt idx="1">
                  <c:v>6.3813648525107144E-3</c:v>
                </c:pt>
                <c:pt idx="2">
                  <c:v>7.0000000000000007E-2</c:v>
                </c:pt>
                <c:pt idx="3">
                  <c:v>-6.2473058493524672E-6</c:v>
                </c:pt>
                <c:pt idx="4">
                  <c:v>-3.1035247173575703E-3</c:v>
                </c:pt>
                <c:pt idx="5">
                  <c:v>-2.2875816993464051E-2</c:v>
                </c:pt>
                <c:pt idx="6">
                  <c:v>-2.2875816993464051E-2</c:v>
                </c:pt>
                <c:pt idx="7">
                  <c:v>-1</c:v>
                </c:pt>
                <c:pt idx="8">
                  <c:v>-1</c:v>
                </c:pt>
                <c:pt idx="9">
                  <c:v>-1</c:v>
                </c:pt>
              </c:numCache>
            </c:numRef>
          </c:val>
          <c:extLst>
            <c:ext xmlns:c16="http://schemas.microsoft.com/office/drawing/2014/chart" uri="{C3380CC4-5D6E-409C-BE32-E72D297353CC}">
              <c16:uniqueId val="{00000000-2D2B-4284-9370-F9E21A9B91CF}"/>
            </c:ext>
          </c:extLst>
        </c:ser>
        <c:ser>
          <c:idx val="1"/>
          <c:order val="1"/>
          <c:spPr>
            <a:pattFill prst="pct75">
              <a:fgClr>
                <a:schemeClr val="accent5">
                  <a:lumMod val="75000"/>
                </a:schemeClr>
              </a:fgClr>
              <a:bgClr>
                <a:srgbClr val="C00000"/>
              </a:bgClr>
            </a:pattFill>
            <a:ln>
              <a:noFill/>
            </a:ln>
            <a:effectLst/>
          </c:spPr>
          <c:invertIfNegative val="1"/>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'FPWA Member Grants'!$C$9:$C$23</c:f>
              <c:strCache>
                <c:ptCount val="15"/>
                <c:pt idx="0">
                  <c:v>STATE ADM MATCHING GRANTS-NUTRITION ASST. PROGRAM</c:v>
                </c:pt>
                <c:pt idx="1">
                  <c:v>CHILD AND ADULT CARE FOOD PROGRAM</c:v>
                </c:pt>
                <c:pt idx="2">
                  <c:v>MEDICARE ENROLLMENT ASSISTANCE PROGRAM</c:v>
                </c:pt>
                <c:pt idx="3">
                  <c:v>WIA YOUTH ACTIVITIES</c:v>
                </c:pt>
                <c:pt idx="4">
                  <c:v>CHILD CARE AND DEVELOPMENT BLOCK GRANT</c:v>
                </c:pt>
                <c:pt idx="5">
                  <c:v>NUTRITION SERVICES INCENTIVE PROGRAM</c:v>
                </c:pt>
                <c:pt idx="6">
                  <c:v>CHILD SUPPORT ENFORCEMENT</c:v>
                </c:pt>
                <c:pt idx="7">
                  <c:v>SPECIAL PROGRAMS FOR THE AGING-TITLE III PART B</c:v>
                </c:pt>
                <c:pt idx="8">
                  <c:v>SPECIAL PROGRAMS FOR THE AGING-TITLE III PART C</c:v>
                </c:pt>
                <c:pt idx="9">
                  <c:v>COMMUNITY SERVICES BLOCK GRANT</c:v>
                </c:pt>
                <c:pt idx="10">
                  <c:v>SOCIAL SERVICES BLOCK GRANT</c:v>
                </c:pt>
                <c:pt idx="11">
                  <c:v>SENIOR COMMUNITY SERVICE EMPLOYMENT PROGRAM</c:v>
                </c:pt>
                <c:pt idx="12">
                  <c:v>AFFORDABLE CARE ACT</c:v>
                </c:pt>
                <c:pt idx="13">
                  <c:v>PARTNERSHIPS TO IMPROVE COMMUNITY HEALTH</c:v>
                </c:pt>
                <c:pt idx="14">
                  <c:v>AGING RESEARCH</c:v>
                </c:pt>
              </c:strCache>
            </c:strRef>
          </c:cat>
          <c:val>
            <c:numRef>
              <c:f>[0]!hrzbarchrt_hseamt</c:f>
              <c:numCache>
                <c:formatCode>General</c:formatCode>
                <c:ptCount val="10"/>
                <c:pt idx="0">
                  <c:v>7.5357297531398873E-2</c:v>
                </c:pt>
                <c:pt idx="1">
                  <c:v>6.3813648525107144E-3</c:v>
                </c:pt>
                <c:pt idx="2">
                  <c:v>0</c:v>
                </c:pt>
                <c:pt idx="3">
                  <c:v>6.204199438991935E-2</c:v>
                </c:pt>
                <c:pt idx="4">
                  <c:v>1.2635779206384394E-2</c:v>
                </c:pt>
                <c:pt idx="5">
                  <c:v>0.1</c:v>
                </c:pt>
                <c:pt idx="6">
                  <c:v>0.1</c:v>
                </c:pt>
                <c:pt idx="7">
                  <c:v>4.8275862068965517E-2</c:v>
                </c:pt>
                <c:pt idx="8">
                  <c:v>3.134796238244514E-3</c:v>
                </c:pt>
                <c:pt idx="9">
                  <c:v>0</c:v>
                </c:pt>
              </c:numCache>
            </c:numRef>
          </c:val>
          <c:extLst>
            <c:ext xmlns:c16="http://schemas.microsoft.com/office/drawing/2014/chart" uri="{C3380CC4-5D6E-409C-BE32-E72D297353CC}">
              <c16:uniqueId val="{00000001-2D2B-4284-9370-F9E21A9B91CF}"/>
            </c:ext>
          </c:extLst>
        </c:ser>
        <c:dLbls>
          <c:showLegendKey val="0"/>
          <c:showVal val="0"/>
          <c:showCatName val="0"/>
          <c:showSerName val="0"/>
          <c:showPercent val="0"/>
          <c:showBubbleSize val="0"/>
        </c:dLbls>
        <c:gapWidth val="182"/>
        <c:axId val="434628496"/>
        <c:axId val="426638808"/>
      </c:barChart>
      <c:catAx>
        <c:axId val="434628496"/>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426638808"/>
        <c:crosses val="autoZero"/>
        <c:auto val="1"/>
        <c:lblAlgn val="ctr"/>
        <c:lblOffset val="1000"/>
        <c:noMultiLvlLbl val="0"/>
      </c:catAx>
      <c:valAx>
        <c:axId val="426638808"/>
        <c:scaling>
          <c:orientation val="minMax"/>
          <c:min val="-1"/>
        </c:scaling>
        <c:delete val="0"/>
        <c:axPos val="b"/>
        <c:title>
          <c:tx>
            <c:strRef>
              <c:f>MemberOrgControl!$S$7</c:f>
              <c:strCache>
                <c:ptCount val="1"/>
                <c:pt idx="0">
                  <c:v>FPWA Analysis of FFIS and FPWA FY18 audit data. Because audits run a year behind, our analysis examines FY20 proposals on an agency's FY18 federal grants.</c:v>
                </c:pt>
              </c:strCache>
            </c:strRef>
          </c:tx>
          <c:layout>
            <c:manualLayout>
              <c:xMode val="edge"/>
              <c:yMode val="edge"/>
              <c:x val="0.16568617034138328"/>
              <c:y val="0.94268208954247934"/>
            </c:manualLayout>
          </c:layout>
          <c:overlay val="0"/>
          <c:spPr>
            <a:noFill/>
            <a:ln>
              <a:noFill/>
            </a:ln>
            <a:effectLst/>
          </c:spPr>
          <c:txPr>
            <a:bodyPr rot="0" spcFirstLastPara="1" vertOverflow="ellipsis" vert="horz" wrap="square" anchor="ctr" anchorCtr="1"/>
            <a:lstStyle/>
            <a:p>
              <a:pPr>
                <a:defRPr sz="800" b="0" i="1" u="none" strike="noStrike" kern="1200" baseline="0">
                  <a:solidFill>
                    <a:schemeClr val="tx1">
                      <a:lumMod val="65000"/>
                      <a:lumOff val="3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434628496"/>
        <c:crosses val="autoZero"/>
        <c:crossBetween val="between"/>
        <c:majorUnit val="1"/>
      </c:valAx>
      <c:spPr>
        <a:noFill/>
        <a:ln w="38100">
          <a:noFill/>
        </a:ln>
        <a:effectLst/>
      </c:spPr>
    </c:plotArea>
    <c:plotVisOnly val="1"/>
    <c:dispBlanksAs val="gap"/>
    <c:showDLblsOverMax val="0"/>
  </c:chart>
  <c:spPr>
    <a:solidFill>
      <a:schemeClr val="bg1"/>
    </a:solidFill>
    <a:ln w="28575" cap="flat" cmpd="sng" algn="ctr">
      <a:solidFill>
        <a:schemeClr val="accent6">
          <a:lumMod val="50000"/>
        </a:schemeClr>
      </a:solidFill>
      <a:round/>
    </a:ln>
    <a:effectLst/>
  </c:spPr>
  <c:txPr>
    <a:bodyPr/>
    <a:lstStyle/>
    <a:p>
      <a:pPr>
        <a:defRPr>
          <a:latin typeface="Open Sans" panose="020B0606030504020204" pitchFamily="34" charset="0"/>
          <a:ea typeface="Open Sans" panose="020B0606030504020204" pitchFamily="34" charset="0"/>
          <a:cs typeface="Open Sans" panose="020B0606030504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pct75">
              <a:fgClr>
                <a:schemeClr val="accent5">
                  <a:lumMod val="75000"/>
                </a:schemeClr>
              </a:fgClr>
              <a:bgClr>
                <a:srgbClr val="C00000"/>
              </a:bgClr>
            </a:pattFill>
            <a:ln w="34925" cmpd="dbl">
              <a:solidFill>
                <a:srgbClr val="FFFF00"/>
              </a:solidFill>
            </a:ln>
            <a:effectLst/>
          </c:spPr>
          <c:invertIfNegative val="1"/>
          <c:dPt>
            <c:idx val="0"/>
            <c:invertIfNegative val="1"/>
            <c:bubble3D val="0"/>
            <c:spPr>
              <a:pattFill prst="pct75">
                <a:fgClr>
                  <a:schemeClr val="accent5">
                    <a:lumMod val="75000"/>
                  </a:schemeClr>
                </a:fgClr>
                <a:bgClr>
                  <a:srgbClr val="C00000"/>
                </a:bgClr>
              </a:pattFill>
              <a:ln w="34925" cmpd="dbl">
                <a:solidFill>
                  <a:srgbClr val="FFFF00"/>
                </a:solidFill>
              </a:ln>
              <a:effectLst/>
            </c:spPr>
            <c:extLst>
              <c:ext xmlns:c16="http://schemas.microsoft.com/office/drawing/2014/chart" uri="{C3380CC4-5D6E-409C-BE32-E72D297353CC}">
                <c16:uniqueId val="{00000003-9991-43AF-BC41-A28C510C9F22}"/>
              </c:ext>
            </c:extLst>
          </c:dPt>
          <c:dPt>
            <c:idx val="1"/>
            <c:invertIfNegative val="1"/>
            <c:bubble3D val="0"/>
            <c:spPr>
              <a:pattFill prst="pct75">
                <a:fgClr>
                  <a:schemeClr val="accent5">
                    <a:lumMod val="75000"/>
                  </a:schemeClr>
                </a:fgClr>
                <a:bgClr>
                  <a:srgbClr val="C00000"/>
                </a:bgClr>
              </a:pattFill>
              <a:ln w="34925" cmpd="dbl">
                <a:noFill/>
              </a:ln>
              <a:effectLst/>
            </c:spPr>
            <c:extLst>
              <c:ext xmlns:c16="http://schemas.microsoft.com/office/drawing/2014/chart" uri="{C3380CC4-5D6E-409C-BE32-E72D297353CC}">
                <c16:uniqueId val="{00000001-5CFA-435B-9EEC-BE1DF77A5B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('FPWA Member Grants'!$J$11,'FPWA Member Grants'!$J$13)</c:f>
              <c:strCache>
                <c:ptCount val="2"/>
                <c:pt idx="0">
                  <c:v>President Budget % Change</c:v>
                </c:pt>
                <c:pt idx="1">
                  <c:v>House Budget % Change</c:v>
                </c:pt>
              </c:strCache>
            </c:strRef>
          </c:cat>
          <c:val>
            <c:numRef>
              <c:f>('FPWA Member Grants'!$K$11,'FPWA Member Grants'!$K$13)</c:f>
              <c:numCache>
                <c:formatCode>0.0%</c:formatCode>
                <c:ptCount val="2"/>
                <c:pt idx="0">
                  <c:v>-0.41688840213621098</c:v>
                </c:pt>
                <c:pt idx="1">
                  <c:v>0.14955802781242883</c:v>
                </c:pt>
              </c:numCache>
            </c:numRef>
          </c:val>
          <c:extLst>
            <c:ext xmlns:c16="http://schemas.microsoft.com/office/drawing/2014/chart" uri="{C3380CC4-5D6E-409C-BE32-E72D297353CC}">
              <c16:uniqueId val="{00000000-5CFA-435B-9EEC-BE1DF77A5B13}"/>
            </c:ext>
          </c:extLst>
        </c:ser>
        <c:dLbls>
          <c:dLblPos val="outEnd"/>
          <c:showLegendKey val="0"/>
          <c:showVal val="1"/>
          <c:showCatName val="0"/>
          <c:showSerName val="0"/>
          <c:showPercent val="0"/>
          <c:showBubbleSize val="0"/>
        </c:dLbls>
        <c:gapWidth val="182"/>
        <c:axId val="488646440"/>
        <c:axId val="488645784"/>
      </c:barChart>
      <c:catAx>
        <c:axId val="48864644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45784"/>
        <c:crosses val="autoZero"/>
        <c:auto val="1"/>
        <c:lblAlgn val="ctr"/>
        <c:lblOffset val="100"/>
        <c:noMultiLvlLbl val="0"/>
      </c:catAx>
      <c:valAx>
        <c:axId val="488645784"/>
        <c:scaling>
          <c:orientation val="minMax"/>
        </c:scaling>
        <c:delete val="0"/>
        <c:axPos val="b"/>
        <c:title>
          <c:tx>
            <c:strRef>
              <c:f>MemberOrgControl!$S$7</c:f>
              <c:strCache>
                <c:ptCount val="1"/>
                <c:pt idx="0">
                  <c:v>FPWA Analysis of FFIS and FPWA FY18 audit data. Because audits run a year behind, our analysis examines FY20 proposals on an agency's FY18 federal grants.</c:v>
                </c:pt>
              </c:strCache>
            </c:strRef>
          </c:tx>
          <c:layout>
            <c:manualLayout>
              <c:xMode val="edge"/>
              <c:yMode val="edge"/>
              <c:x val="0.14330191021666755"/>
              <c:y val="0.94069932430811476"/>
            </c:manualLayout>
          </c:layout>
          <c:overlay val="0"/>
          <c:spPr>
            <a:noFill/>
            <a:ln>
              <a:noFill/>
            </a:ln>
            <a:effectLst/>
          </c:spPr>
          <c:txPr>
            <a:bodyPr rot="0" spcFirstLastPara="1" vertOverflow="ellipsis" vert="horz" wrap="square" anchor="ctr" anchorCtr="1"/>
            <a:lstStyle/>
            <a:p>
              <a:pPr>
                <a:defRPr sz="800" b="0" i="1" u="none" strike="noStrike" kern="1200" baseline="0">
                  <a:solidFill>
                    <a:schemeClr val="tx1">
                      <a:lumMod val="65000"/>
                      <a:lumOff val="35000"/>
                    </a:schemeClr>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646440"/>
        <c:crosses val="autoZero"/>
        <c:crossBetween val="between"/>
      </c:valAx>
      <c:spPr>
        <a:noFill/>
        <a:ln>
          <a:noFill/>
        </a:ln>
        <a:effectLst/>
      </c:spPr>
    </c:plotArea>
    <c:plotVisOnly val="1"/>
    <c:dispBlanksAs val="gap"/>
    <c:showDLblsOverMax val="0"/>
  </c:chart>
  <c:spPr>
    <a:solidFill>
      <a:schemeClr val="bg1"/>
    </a:solidFill>
    <a:ln w="28575" cap="flat" cmpd="sng" algn="ctr">
      <a:solidFill>
        <a:srgbClr val="7030A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FedGrantControl!$E$7</c:f>
          <c:strCache>
            <c:ptCount val="1"/>
            <c:pt idx="0">
              <c:v>President Trump's FY 2020 Budget Proposal Would Increase Adoption Assistance $3.2 By Million
Whereas the House Budget Would Increase Adoption Assistance $2.9 By Million</c:v>
            </c:pt>
          </c:strCache>
        </c:strRef>
      </c:tx>
      <c:layout>
        <c:manualLayout>
          <c:xMode val="edge"/>
          <c:yMode val="edge"/>
          <c:x val="0.18468238545390744"/>
          <c:y val="3.0582985144174492E-2"/>
        </c:manualLayout>
      </c:layout>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autoTitleDeleted val="0"/>
    <c:plotArea>
      <c:layout/>
      <c:barChart>
        <c:barDir val="col"/>
        <c:grouping val="clustered"/>
        <c:varyColors val="0"/>
        <c:ser>
          <c:idx val="0"/>
          <c:order val="0"/>
          <c:spPr>
            <a:pattFill prst="pct75">
              <a:fgClr>
                <a:schemeClr val="accent5">
                  <a:lumMod val="75000"/>
                </a:schemeClr>
              </a:fgClr>
              <a:bgClr>
                <a:srgbClr val="C00000"/>
              </a:bgClr>
            </a:pattFill>
            <a:ln>
              <a:noFill/>
            </a:ln>
            <a:effectLst/>
          </c:spPr>
          <c:invertIfNegative val="1"/>
          <c:dPt>
            <c:idx val="0"/>
            <c:invertIfNegative val="1"/>
            <c:bubble3D val="0"/>
            <c:spPr>
              <a:pattFill prst="pct75">
                <a:fgClr>
                  <a:schemeClr val="accent5">
                    <a:lumMod val="75000"/>
                  </a:schemeClr>
                </a:fgClr>
                <a:bgClr>
                  <a:srgbClr val="C00000"/>
                </a:bgClr>
              </a:pattFill>
              <a:ln>
                <a:noFill/>
              </a:ln>
              <a:effectLst/>
            </c:spPr>
            <c:extLst>
              <c:ext xmlns:c16="http://schemas.microsoft.com/office/drawing/2014/chart" uri="{C3380CC4-5D6E-409C-BE32-E72D297353CC}">
                <c16:uniqueId val="{00000003-27EA-4EBA-812C-350ADDE47C20}"/>
              </c:ext>
            </c:extLst>
          </c:dPt>
          <c:dPt>
            <c:idx val="1"/>
            <c:invertIfNegative val="1"/>
            <c:bubble3D val="0"/>
            <c:spPr>
              <a:pattFill prst="pct75">
                <a:fgClr>
                  <a:schemeClr val="accent5">
                    <a:lumMod val="75000"/>
                  </a:schemeClr>
                </a:fgClr>
                <a:bgClr>
                  <a:srgbClr val="C00000"/>
                </a:bgClr>
              </a:pattFill>
              <a:ln>
                <a:noFill/>
              </a:ln>
              <a:effectLst/>
            </c:spPr>
            <c:extLst>
              <c:ext xmlns:c16="http://schemas.microsoft.com/office/drawing/2014/chart" uri="{C3380CC4-5D6E-409C-BE32-E72D297353CC}">
                <c16:uniqueId val="{00000005-27EA-4EBA-812C-350ADDE47C20}"/>
              </c:ext>
            </c:extLst>
          </c:dPt>
          <c:dLbls>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('Individual Grants'!$F$4,'Individual Grants'!$H$4)</c:f>
              <c:strCache>
                <c:ptCount val="2"/>
                <c:pt idx="0">
                  <c:v>President $ Change</c:v>
                </c:pt>
                <c:pt idx="1">
                  <c:v>House $ Change</c:v>
                </c:pt>
              </c:strCache>
            </c:strRef>
          </c:cat>
          <c:val>
            <c:numRef>
              <c:f>('Individual Grants'!$F$5,'Individual Grants'!$H$5)</c:f>
              <c:numCache>
                <c:formatCode>_("$"* #,##0_);_("$"* \(#,##0\);_("$"* "-"??_);_(@_)</c:formatCode>
                <c:ptCount val="2"/>
                <c:pt idx="0">
                  <c:v>3247852.533427164</c:v>
                </c:pt>
                <c:pt idx="1">
                  <c:v>2890588.7547501759</c:v>
                </c:pt>
              </c:numCache>
            </c:numRef>
          </c:val>
          <c:extLst>
            <c:ext xmlns:c16="http://schemas.microsoft.com/office/drawing/2014/chart" uri="{C3380CC4-5D6E-409C-BE32-E72D297353CC}">
              <c16:uniqueId val="{00000000-27EA-4EBA-812C-350ADDE47C20}"/>
            </c:ext>
          </c:extLst>
        </c:ser>
        <c:dLbls>
          <c:showLegendKey val="0"/>
          <c:showVal val="0"/>
          <c:showCatName val="0"/>
          <c:showSerName val="0"/>
          <c:showPercent val="0"/>
          <c:showBubbleSize val="0"/>
        </c:dLbls>
        <c:gapWidth val="219"/>
        <c:overlap val="-27"/>
        <c:axId val="448167704"/>
        <c:axId val="448168032"/>
      </c:barChart>
      <c:catAx>
        <c:axId val="448167704"/>
        <c:scaling>
          <c:orientation val="minMax"/>
        </c:scaling>
        <c:delete val="0"/>
        <c:axPos val="b"/>
        <c:title>
          <c:tx>
            <c:strRef>
              <c:f>FedGrantControl!$E$8</c:f>
              <c:strCache>
                <c:ptCount val="1"/>
                <c:pt idx="0">
                  <c:v>FPWA Analysis of FFIS data and NYC Comptroller Data</c:v>
                </c:pt>
              </c:strCache>
            </c:strRef>
          </c:tx>
          <c:layout>
            <c:manualLayout>
              <c:xMode val="edge"/>
              <c:yMode val="edge"/>
              <c:x val="0.40087092417132736"/>
              <c:y val="0.9460448042325138"/>
            </c:manualLayout>
          </c:layout>
          <c:overlay val="0"/>
          <c:spPr>
            <a:noFill/>
            <a:ln>
              <a:noFill/>
            </a:ln>
            <a:effectLst/>
          </c:spPr>
          <c:txPr>
            <a:bodyPr rot="0" spcFirstLastPara="1" vertOverflow="ellipsis" vert="horz" wrap="square" anchor="ctr" anchorCtr="1"/>
            <a:lstStyle/>
            <a:p>
              <a:pPr>
                <a:defRPr sz="900" b="0" i="1"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448168032"/>
        <c:crosses val="autoZero"/>
        <c:auto val="1"/>
        <c:lblAlgn val="ctr"/>
        <c:lblOffset val="100"/>
        <c:noMultiLvlLbl val="0"/>
      </c:catAx>
      <c:valAx>
        <c:axId val="44816803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crossAx val="448167704"/>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1100">
          <a:solidFill>
            <a:sysClr val="windowText" lastClr="000000"/>
          </a:solidFill>
          <a:latin typeface="Open Sans" panose="020B0606030504020204" pitchFamily="34" charset="0"/>
          <a:ea typeface="Open Sans" panose="020B0606030504020204" pitchFamily="34" charset="0"/>
          <a:cs typeface="Open Sans" panose="020B0606030504020204" pitchFamily="34"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[0]!treemap_nme</cx:f>
      </cx:strDim>
      <cx:numDim type="size">
        <cx:f>[0]!treemap_amt</cx:f>
      </cx:numDim>
    </cx:data>
  </cx:chartData>
  <cx:chart>
    <cx:plotArea>
      <cx:plotAreaRegion>
        <cx:series layoutId="treemap" uniqueId="{00000000-8D8E-409E-A429-F3DCC3346CB5}">
          <cx:dataLabels>
            <cx:visibility seriesName="0" categoryName="1" value="1"/>
            <cx:separator>, </cx:separator>
          </cx:dataLabels>
          <cx:dataId val="0"/>
          <cx:layoutPr/>
        </cx:series>
      </cx:plotAreaRegion>
    </cx:plotArea>
    <cx:legend pos="r" align="ctr" overlay="0"/>
  </cx:chart>
  <cx:spPr>
    <a:ln>
      <a:solidFill>
        <a:sysClr val="windowText" lastClr="00000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federalfundstracker.org/open-data/" TargetMode="External"/><Relationship Id="rId2" Type="http://schemas.openxmlformats.org/officeDocument/2006/relationships/image" Target="../media/image1.png"/><Relationship Id="rId1" Type="http://schemas.openxmlformats.org/officeDocument/2006/relationships/hyperlink" Target="https://beta.sam.gov/" TargetMode="External"/><Relationship Id="rId4" Type="http://schemas.openxmlformats.org/officeDocument/2006/relationships/image" Target="../media/image2.JP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png"/><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547687</xdr:colOff>
      <xdr:row>2</xdr:row>
      <xdr:rowOff>107157</xdr:rowOff>
    </xdr:from>
    <xdr:to>
      <xdr:col>4</xdr:col>
      <xdr:colOff>2416968</xdr:colOff>
      <xdr:row>4</xdr:row>
      <xdr:rowOff>45867</xdr:rowOff>
    </xdr:to>
    <xdr:pic>
      <xdr:nvPicPr>
        <xdr:cNvPr id="16" name="Picture 15" descr="https://wdolhome.sam.gov/assets/img/samgov_horizontal.png">
          <a:hlinkClick xmlns:r="http://schemas.openxmlformats.org/officeDocument/2006/relationships" r:id="rId1"/>
          <a:extLst>
            <a:ext uri="{FF2B5EF4-FFF2-40B4-BE49-F238E27FC236}">
              <a16:creationId xmlns:a16="http://schemas.microsoft.com/office/drawing/2014/main" id="{DEA52528-7419-4A4D-A87E-D92E47F4BCA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6281" y="833438"/>
          <a:ext cx="1869281" cy="401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1691217</xdr:colOff>
      <xdr:row>2</xdr:row>
      <xdr:rowOff>210341</xdr:rowOff>
    </xdr:from>
    <xdr:to>
      <xdr:col>7</xdr:col>
      <xdr:colOff>244211</xdr:colOff>
      <xdr:row>4</xdr:row>
      <xdr:rowOff>78798</xdr:rowOff>
    </xdr:to>
    <xdr:pic>
      <xdr:nvPicPr>
        <xdr:cNvPr id="17" name="Picture 16">
          <a:hlinkClick xmlns:r="http://schemas.openxmlformats.org/officeDocument/2006/relationships" r:id="rId3"/>
          <a:extLst>
            <a:ext uri="{FF2B5EF4-FFF2-40B4-BE49-F238E27FC236}">
              <a16:creationId xmlns:a16="http://schemas.microsoft.com/office/drawing/2014/main" id="{F564F542-94A2-4A4A-925D-2A28FF45D4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085498" y="1067591"/>
          <a:ext cx="3220244" cy="3208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11904</xdr:colOff>
      <xdr:row>27</xdr:row>
      <xdr:rowOff>159543</xdr:rowOff>
    </xdr:from>
    <xdr:to>
      <xdr:col>18</xdr:col>
      <xdr:colOff>0</xdr:colOff>
      <xdr:row>52</xdr:row>
      <xdr:rowOff>13811</xdr:rowOff>
    </xdr:to>
    <xdr:grpSp>
      <xdr:nvGrpSpPr>
        <xdr:cNvPr id="13" name="Group 12">
          <a:extLst>
            <a:ext uri="{FF2B5EF4-FFF2-40B4-BE49-F238E27FC236}">
              <a16:creationId xmlns:a16="http://schemas.microsoft.com/office/drawing/2014/main" id="{1745D618-6748-46A6-AE9A-4711455FABA6}"/>
            </a:ext>
          </a:extLst>
        </xdr:cNvPr>
        <xdr:cNvGrpSpPr/>
      </xdr:nvGrpSpPr>
      <xdr:grpSpPr>
        <a:xfrm>
          <a:off x="11210583" y="6255543"/>
          <a:ext cx="10193453" cy="4956947"/>
          <a:chOff x="11210583" y="6255543"/>
          <a:chExt cx="10193453" cy="4956947"/>
        </a:xfrm>
      </xdr:grpSpPr>
      <xdr:graphicFrame macro="">
        <xdr:nvGraphicFramePr>
          <xdr:cNvPr id="4" name="Chart 3">
            <a:extLst>
              <a:ext uri="{FF2B5EF4-FFF2-40B4-BE49-F238E27FC236}">
                <a16:creationId xmlns:a16="http://schemas.microsoft.com/office/drawing/2014/main" id="{334CDC12-C77C-4CB1-A541-FD35653F30CA}"/>
              </a:ext>
            </a:extLst>
          </xdr:cNvPr>
          <xdr:cNvGraphicFramePr>
            <a:graphicFrameLocks/>
          </xdr:cNvGraphicFramePr>
        </xdr:nvGraphicFramePr>
        <xdr:xfrm>
          <a:off x="11210583" y="6255543"/>
          <a:ext cx="10193453" cy="4956947"/>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9" name="Picture 8">
            <a:extLst>
              <a:ext uri="{FF2B5EF4-FFF2-40B4-BE49-F238E27FC236}">
                <a16:creationId xmlns:a16="http://schemas.microsoft.com/office/drawing/2014/main" id="{14CE37F7-D53A-4EEA-8B99-24C529A480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369893" y="10749642"/>
            <a:ext cx="1034143" cy="452681"/>
          </a:xfrm>
          <a:prstGeom prst="rect">
            <a:avLst/>
          </a:prstGeom>
        </xdr:spPr>
      </xdr:pic>
    </xdr:grpSp>
    <xdr:clientData/>
  </xdr:twoCellAnchor>
  <xdr:twoCellAnchor>
    <xdr:from>
      <xdr:col>0</xdr:col>
      <xdr:colOff>578644</xdr:colOff>
      <xdr:row>27</xdr:row>
      <xdr:rowOff>166688</xdr:rowOff>
    </xdr:from>
    <xdr:to>
      <xdr:col>9</xdr:col>
      <xdr:colOff>68</xdr:colOff>
      <xdr:row>52</xdr:row>
      <xdr:rowOff>33580</xdr:rowOff>
    </xdr:to>
    <xdr:grpSp>
      <xdr:nvGrpSpPr>
        <xdr:cNvPr id="14" name="Group 13">
          <a:extLst>
            <a:ext uri="{FF2B5EF4-FFF2-40B4-BE49-F238E27FC236}">
              <a16:creationId xmlns:a16="http://schemas.microsoft.com/office/drawing/2014/main" id="{46059102-5F6A-4AAE-921B-56A2E00F66C7}"/>
            </a:ext>
          </a:extLst>
        </xdr:cNvPr>
        <xdr:cNvGrpSpPr/>
      </xdr:nvGrpSpPr>
      <xdr:grpSpPr>
        <a:xfrm>
          <a:off x="578644" y="6262688"/>
          <a:ext cx="9966960" cy="4969571"/>
          <a:chOff x="578644" y="6262688"/>
          <a:chExt cx="9966960" cy="4969571"/>
        </a:xfrm>
      </xdr:grpSpPr>
      <xdr:graphicFrame macro="">
        <xdr:nvGraphicFramePr>
          <xdr:cNvPr id="3" name="Chart 2">
            <a:extLst>
              <a:ext uri="{FF2B5EF4-FFF2-40B4-BE49-F238E27FC236}">
                <a16:creationId xmlns:a16="http://schemas.microsoft.com/office/drawing/2014/main" id="{3DD5E410-40C9-429C-AFD7-B01906D79AA1}"/>
              </a:ext>
            </a:extLst>
          </xdr:cNvPr>
          <xdr:cNvGraphicFramePr>
            <a:graphicFrameLocks/>
          </xdr:cNvGraphicFramePr>
        </xdr:nvGraphicFramePr>
        <xdr:xfrm>
          <a:off x="578644" y="6262688"/>
          <a:ext cx="9966960" cy="4959803"/>
        </xdr:xfrm>
        <a:graphic>
          <a:graphicData uri="http://schemas.openxmlformats.org/drawingml/2006/chart">
            <c:chart xmlns:c="http://schemas.openxmlformats.org/drawingml/2006/chart" xmlns:r="http://schemas.openxmlformats.org/officeDocument/2006/relationships" r:id="rId3"/>
          </a:graphicData>
        </a:graphic>
      </xdr:graphicFrame>
      <xdr:pic>
        <xdr:nvPicPr>
          <xdr:cNvPr id="10" name="Picture 9">
            <a:extLst>
              <a:ext uri="{FF2B5EF4-FFF2-40B4-BE49-F238E27FC236}">
                <a16:creationId xmlns:a16="http://schemas.microsoft.com/office/drawing/2014/main" id="{3D97F7B7-4E79-47A2-A2D2-4528761DB6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405257" y="10779578"/>
            <a:ext cx="1034143" cy="452681"/>
          </a:xfrm>
          <a:prstGeom prst="rect">
            <a:avLst/>
          </a:prstGeom>
        </xdr:spPr>
      </xdr:pic>
    </xdr:grpSp>
    <xdr:clientData/>
  </xdr:twoCellAnchor>
  <xdr:twoCellAnchor>
    <xdr:from>
      <xdr:col>0</xdr:col>
      <xdr:colOff>578644</xdr:colOff>
      <xdr:row>5</xdr:row>
      <xdr:rowOff>57147</xdr:rowOff>
    </xdr:from>
    <xdr:to>
      <xdr:col>9</xdr:col>
      <xdr:colOff>-1</xdr:colOff>
      <xdr:row>27</xdr:row>
      <xdr:rowOff>154780</xdr:rowOff>
    </xdr:to>
    <xdr:grpSp>
      <xdr:nvGrpSpPr>
        <xdr:cNvPr id="16" name="Group 15">
          <a:extLst>
            <a:ext uri="{FF2B5EF4-FFF2-40B4-BE49-F238E27FC236}">
              <a16:creationId xmlns:a16="http://schemas.microsoft.com/office/drawing/2014/main" id="{A9093EE0-43FD-4D61-91F6-E59278097914}"/>
            </a:ext>
          </a:extLst>
        </xdr:cNvPr>
        <xdr:cNvGrpSpPr/>
      </xdr:nvGrpSpPr>
      <xdr:grpSpPr>
        <a:xfrm>
          <a:off x="578644" y="1662790"/>
          <a:ext cx="9966891" cy="4587990"/>
          <a:chOff x="578644" y="1662790"/>
          <a:chExt cx="9966891" cy="4587990"/>
        </a:xfrm>
      </xdr:grpSpPr>
      <xdr:graphicFrame macro="">
        <xdr:nvGraphicFramePr>
          <xdr:cNvPr id="2" name="Chart 1">
            <a:extLst>
              <a:ext uri="{FF2B5EF4-FFF2-40B4-BE49-F238E27FC236}">
                <a16:creationId xmlns:a16="http://schemas.microsoft.com/office/drawing/2014/main" id="{15A5920A-D2F9-4B12-9CF6-33FDF45F2B4C}"/>
              </a:ext>
            </a:extLst>
          </xdr:cNvPr>
          <xdr:cNvGraphicFramePr>
            <a:graphicFrameLocks/>
          </xdr:cNvGraphicFramePr>
        </xdr:nvGraphicFramePr>
        <xdr:xfrm>
          <a:off x="578644" y="1662790"/>
          <a:ext cx="9966891" cy="4587990"/>
        </xdr:xfrm>
        <a:graphic>
          <a:graphicData uri="http://schemas.openxmlformats.org/drawingml/2006/chart">
            <c:chart xmlns:c="http://schemas.openxmlformats.org/drawingml/2006/chart" xmlns:r="http://schemas.openxmlformats.org/officeDocument/2006/relationships" r:id="rId4"/>
          </a:graphicData>
        </a:graphic>
      </xdr:graphicFrame>
      <xdr:pic>
        <xdr:nvPicPr>
          <xdr:cNvPr id="11" name="Picture 10">
            <a:extLst>
              <a:ext uri="{FF2B5EF4-FFF2-40B4-BE49-F238E27FC236}">
                <a16:creationId xmlns:a16="http://schemas.microsoft.com/office/drawing/2014/main" id="{4E265056-A0E5-4DB8-8A11-831A68D3AF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64" y="1760763"/>
            <a:ext cx="1034143" cy="452681"/>
          </a:xfrm>
          <a:prstGeom prst="rect">
            <a:avLst/>
          </a:prstGeom>
        </xdr:spPr>
      </xdr:pic>
    </xdr:grpSp>
    <xdr:clientData/>
  </xdr:twoCellAnchor>
  <xdr:twoCellAnchor>
    <xdr:from>
      <xdr:col>10</xdr:col>
      <xdr:colOff>11906</xdr:colOff>
      <xdr:row>5</xdr:row>
      <xdr:rowOff>59532</xdr:rowOff>
    </xdr:from>
    <xdr:to>
      <xdr:col>18</xdr:col>
      <xdr:colOff>0</xdr:colOff>
      <xdr:row>27</xdr:row>
      <xdr:rowOff>154401</xdr:rowOff>
    </xdr:to>
    <xdr:grpSp>
      <xdr:nvGrpSpPr>
        <xdr:cNvPr id="15" name="Group 14">
          <a:extLst>
            <a:ext uri="{FF2B5EF4-FFF2-40B4-BE49-F238E27FC236}">
              <a16:creationId xmlns:a16="http://schemas.microsoft.com/office/drawing/2014/main" id="{60A3C455-5526-453B-8942-836104AD51C2}"/>
            </a:ext>
          </a:extLst>
        </xdr:cNvPr>
        <xdr:cNvGrpSpPr/>
      </xdr:nvGrpSpPr>
      <xdr:grpSpPr>
        <a:xfrm>
          <a:off x="11210585" y="1665175"/>
          <a:ext cx="10193451" cy="4585226"/>
          <a:chOff x="11210585" y="1665175"/>
          <a:chExt cx="10193451" cy="4585226"/>
        </a:xfrm>
      </xdr:grpSpPr>
      <xdr:graphicFrame macro="">
        <xdr:nvGraphicFramePr>
          <xdr:cNvPr id="5" name="Chart 4">
            <a:extLst>
              <a:ext uri="{FF2B5EF4-FFF2-40B4-BE49-F238E27FC236}">
                <a16:creationId xmlns:a16="http://schemas.microsoft.com/office/drawing/2014/main" id="{27D5140B-774F-404A-8132-B5C317EB137E}"/>
              </a:ext>
            </a:extLst>
          </xdr:cNvPr>
          <xdr:cNvGraphicFramePr>
            <a:graphicFrameLocks/>
          </xdr:cNvGraphicFramePr>
        </xdr:nvGraphicFramePr>
        <xdr:xfrm>
          <a:off x="11210585" y="1665175"/>
          <a:ext cx="10193451" cy="4585226"/>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12" name="Picture 11">
            <a:extLst>
              <a:ext uri="{FF2B5EF4-FFF2-40B4-BE49-F238E27FC236}">
                <a16:creationId xmlns:a16="http://schemas.microsoft.com/office/drawing/2014/main" id="{317B2090-530A-4568-A8F5-8E32B93F5A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220450" y="1736270"/>
            <a:ext cx="1034143" cy="452681"/>
          </a:xfrm>
          <a:prstGeom prst="rect">
            <a:avLst/>
          </a:prstGeom>
        </xdr:spPr>
      </xdr:pic>
    </xdr:grpSp>
    <xdr:clientData/>
  </xdr:twoCellAnchor>
  <xdr:twoCellAnchor>
    <xdr:from>
      <xdr:col>20</xdr:col>
      <xdr:colOff>8843</xdr:colOff>
      <xdr:row>3</xdr:row>
      <xdr:rowOff>0</xdr:rowOff>
    </xdr:from>
    <xdr:to>
      <xdr:col>33</xdr:col>
      <xdr:colOff>585107</xdr:colOff>
      <xdr:row>52</xdr:row>
      <xdr:rowOff>13607</xdr:rowOff>
    </xdr:to>
    <xdr:grpSp>
      <xdr:nvGrpSpPr>
        <xdr:cNvPr id="18" name="Group 17">
          <a:extLst>
            <a:ext uri="{FF2B5EF4-FFF2-40B4-BE49-F238E27FC236}">
              <a16:creationId xmlns:a16="http://schemas.microsoft.com/office/drawing/2014/main" id="{07170DD5-2F50-4540-8409-51FD43199B96}"/>
            </a:ext>
          </a:extLst>
        </xdr:cNvPr>
        <xdr:cNvGrpSpPr/>
      </xdr:nvGrpSpPr>
      <xdr:grpSpPr>
        <a:xfrm>
          <a:off x="22066022" y="1088571"/>
          <a:ext cx="8536442" cy="10123715"/>
          <a:chOff x="22066022" y="1088571"/>
          <a:chExt cx="8536442" cy="10123715"/>
        </a:xfrm>
      </xdr:grpSpPr>
      <xdr:grpSp>
        <xdr:nvGrpSpPr>
          <xdr:cNvPr id="8" name="Group 7">
            <a:extLst>
              <a:ext uri="{FF2B5EF4-FFF2-40B4-BE49-F238E27FC236}">
                <a16:creationId xmlns:a16="http://schemas.microsoft.com/office/drawing/2014/main" id="{3DAD3F5D-8E52-4632-AD1D-3C73D10038BA}"/>
              </a:ext>
            </a:extLst>
          </xdr:cNvPr>
          <xdr:cNvGrpSpPr/>
        </xdr:nvGrpSpPr>
        <xdr:grpSpPr>
          <a:xfrm>
            <a:off x="22066022" y="1088571"/>
            <a:ext cx="8536442" cy="10123715"/>
            <a:chOff x="14935879" y="489857"/>
            <a:chExt cx="8536442" cy="9749518"/>
          </a:xfrm>
        </xdr:grpSpPr>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1FEACDD-43D1-4180-A6A0-814A2F89481E}"/>
                    </a:ext>
                  </a:extLst>
                </xdr:cNvPr>
                <xdr:cNvGraphicFramePr/>
              </xdr:nvGraphicFramePr>
              <xdr:xfrm>
                <a:off x="14935879" y="1037885"/>
                <a:ext cx="8536442" cy="920149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935879" y="1037885"/>
                  <a:ext cx="8536442" cy="92014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MemberOrgControl!S12">
          <xdr:nvSpPr>
            <xdr:cNvPr id="7" name="TextBox 6">
              <a:extLst>
                <a:ext uri="{FF2B5EF4-FFF2-40B4-BE49-F238E27FC236}">
                  <a16:creationId xmlns:a16="http://schemas.microsoft.com/office/drawing/2014/main" id="{8D95D592-3C64-46A1-9668-56722F37F3F3}"/>
                </a:ext>
              </a:extLst>
            </xdr:cNvPr>
            <xdr:cNvSpPr txBox="1"/>
          </xdr:nvSpPr>
          <xdr:spPr>
            <a:xfrm>
              <a:off x="15321644" y="489857"/>
              <a:ext cx="7606392" cy="5306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1A8B94-A1F0-4443-9E54-F42ED953457E}" type="TxLink">
                <a:rPr lang="en-US" sz="1100" b="1" i="0" u="none" strike="noStrike">
                  <a:solidFill>
                    <a:srgbClr val="000000"/>
                  </a:solidFill>
                  <a:latin typeface="Open Sans" panose="020B0606030504020204" pitchFamily="34" charset="0"/>
                  <a:ea typeface="Open Sans" panose="020B0606030504020204" pitchFamily="34" charset="0"/>
                  <a:cs typeface="Open Sans" panose="020B0606030504020204" pitchFamily="34" charset="0"/>
                </a:rPr>
                <a:pPr algn="ctr"/>
                <a:t>CHINESE-AMERICAN PLANNING COUNCIL Relies on $5.9 Million From 15 Federal Grants</a:t>
              </a:fld>
              <a:endParaRPr lang="en-US" sz="1100" b="1">
                <a:latin typeface="Open Sans" panose="020B0606030504020204" pitchFamily="34" charset="0"/>
                <a:ea typeface="Open Sans" panose="020B0606030504020204" pitchFamily="34" charset="0"/>
                <a:cs typeface="Open Sans" panose="020B0606030504020204" pitchFamily="34" charset="0"/>
              </a:endParaRPr>
            </a:p>
          </xdr:txBody>
        </xdr:sp>
      </xdr:grpSp>
      <xdr:pic>
        <xdr:nvPicPr>
          <xdr:cNvPr id="17" name="Picture 16">
            <a:extLst>
              <a:ext uri="{FF2B5EF4-FFF2-40B4-BE49-F238E27FC236}">
                <a16:creationId xmlns:a16="http://schemas.microsoft.com/office/drawing/2014/main" id="{DBFC9B03-4083-414C-8991-C6B93F0128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806321" y="1850572"/>
            <a:ext cx="1615580" cy="707197"/>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730250</xdr:colOff>
      <xdr:row>7</xdr:row>
      <xdr:rowOff>1586</xdr:rowOff>
    </xdr:from>
    <xdr:to>
      <xdr:col>7</xdr:col>
      <xdr:colOff>31750</xdr:colOff>
      <xdr:row>31</xdr:row>
      <xdr:rowOff>31749</xdr:rowOff>
    </xdr:to>
    <xdr:graphicFrame macro="">
      <xdr:nvGraphicFramePr>
        <xdr:cNvPr id="3" name="Chart 2">
          <a:extLst>
            <a:ext uri="{FF2B5EF4-FFF2-40B4-BE49-F238E27FC236}">
              <a16:creationId xmlns:a16="http://schemas.microsoft.com/office/drawing/2014/main" id="{CA8637E4-47E2-49ED-9071-1B27E1C34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2369344</xdr:colOff>
      <xdr:row>28</xdr:row>
      <xdr:rowOff>11906</xdr:rowOff>
    </xdr:from>
    <xdr:to>
      <xdr:col>7</xdr:col>
      <xdr:colOff>8236</xdr:colOff>
      <xdr:row>31</xdr:row>
      <xdr:rowOff>76166</xdr:rowOff>
    </xdr:to>
    <xdr:pic>
      <xdr:nvPicPr>
        <xdr:cNvPr id="4" name="Picture 3">
          <a:extLst>
            <a:ext uri="{FF2B5EF4-FFF2-40B4-BE49-F238E27FC236}">
              <a16:creationId xmlns:a16="http://schemas.microsoft.com/office/drawing/2014/main" id="{3778BF47-FD8D-4D81-B82F-542CE37921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0" y="6096000"/>
          <a:ext cx="1615580" cy="70719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9FA496-48D2-41BE-9554-8F3F88C29C05}" name="MemberOrgsData" displayName="MemberOrgsData" ref="A1:J369" totalsRowShown="0">
  <autoFilter ref="A1:J369" xr:uid="{4AF1AF2A-84A3-4CCF-AB7F-D8430909FEAE}"/>
  <sortState xmlns:xlrd2="http://schemas.microsoft.com/office/spreadsheetml/2017/richdata2" ref="A2:J369">
    <sortCondition ref="D1:D369"/>
  </sortState>
  <tableColumns count="10">
    <tableColumn id="1" xr3:uid="{48F04D2B-FA24-4A17-AD2A-18C1FDE54DAA}" name="Category"/>
    <tableColumn id="2" xr3:uid="{621A5BDC-9EC8-4EAA-AE82-F677F27DA45B}" name="AUDITYEAR"/>
    <tableColumn id="3" xr3:uid="{667A646F-FC32-4A8D-83ED-14BC455C555C}" name="DBKEY"/>
    <tableColumn id="4" xr3:uid="{E079848D-0C89-412F-B469-ADF08A284F3A}" name="Auditee Name"/>
    <tableColumn id="6" xr3:uid="{1D690B39-E2A7-4534-BB3E-DC79F741C9FD}" name="CFDA"/>
    <tableColumn id="14" xr3:uid="{6A459CE5-FE52-439A-851D-9A103C40C3D4}" name="FEDERALPROGRAMNAME"/>
    <tableColumn id="15" xr3:uid="{6FFDB613-4B72-4A44-9A21-6216756BB56E}" name="AMOUNT"/>
    <tableColumn id="18" xr3:uid="{F1D4BFF9-5FC8-46BD-920B-63DDB8C7A4D4}" name="PROGRAMTOTAL"/>
    <tableColumn id="31" xr3:uid="{B08AA20F-45F8-49B0-BF59-E6BF3599F5D4}" name="BudgetApprop?" dataDxfId="129">
      <calculatedColumnFormula>IF(COUNTIF(BudgetAppropData[CFDA], MemberOrgsData[[#This Row],[CFDA]]), "Yes", "No")</calculatedColumnFormula>
    </tableColumn>
    <tableColumn id="30" xr3:uid="{245F8A9B-4AC9-400A-B495-8C7A1A1B05D8}" name="First?" dataDxfId="128">
      <calculatedColumnFormula>(COUNTIF(D$2:D2,D2)=1)*1</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F6B9E4D-64DC-4351-8807-4B6C9084C808}" name="FedGrant_Data" displayName="FedGrant_Data" ref="B2:E205" totalsRowShown="0" headerRowDxfId="126" dataDxfId="125">
  <autoFilter ref="B2:E205" xr:uid="{E6E833C4-C04A-4303-BF8B-AAF41474F401}"/>
  <sortState xmlns:xlrd2="http://schemas.microsoft.com/office/spreadsheetml/2017/richdata2" ref="B3:E205">
    <sortCondition descending="1" ref="E2:E205"/>
  </sortState>
  <tableColumns count="4">
    <tableColumn id="1" xr3:uid="{1C783447-498C-43CC-A820-B0C3F59810D2}" name="CFDA" dataDxfId="124"/>
    <tableColumn id="2" xr3:uid="{3168155C-804F-45AC-9FD8-5A93B4EA1559}" name="Grant Name" dataDxfId="123">
      <calculatedColumnFormula>INDEX(beta_sam[Program Title], MATCH(FedGrant_Data[[#This Row],[CFDA]], beta_sam[Program Number], 0))</calculatedColumnFormula>
    </tableColumn>
    <tableColumn id="3" xr3:uid="{F981E323-C5DB-46F2-977B-154DD13AB490}" name="FY 2018 Actuals" dataDxfId="122" dataCellStyle="Currency"/>
    <tableColumn id="4" xr3:uid="{027E8B3F-A9C2-4F88-AAC2-69D420E84197}" name="In Budget Approp?" dataDxfId="121" dataCellStyle="Currency">
      <calculatedColumnFormula>IF(COUNTIF(BudgetAppropData[CFDA], FedGrant_Data[[#This Row],[CFDA]]), "Yes", "No")</calculatedColumnFormula>
    </tableColumn>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51B84F-7CAF-4540-A115-9F2D767B2CE7}" name="BudgetAppropData" displayName="BudgetAppropData" ref="A1:K146" totalsRowShown="0" headerRowDxfId="119">
  <autoFilter ref="A1:K146" xr:uid="{0211338B-3FC0-4631-8E6D-65BE7D28DA33}"/>
  <sortState xmlns:xlrd2="http://schemas.microsoft.com/office/spreadsheetml/2017/richdata2" ref="A2:K66">
    <sortCondition ref="D1:D66"/>
  </sortState>
  <tableColumns count="11">
    <tableColumn id="1" xr3:uid="{5D27B18C-3035-4DBB-96D2-03CDEE682AE3}" name="CFDA" dataDxfId="118"/>
    <tableColumn id="8" xr3:uid="{7A5CAA7F-D2D4-413B-A514-25E03D7ADDB2}" name="Fiscal Year" dataDxfId="117"/>
    <tableColumn id="2" xr3:uid="{B5E40CE4-2235-45E6-83D6-310722E5ED15}" name="Analyzed?" dataDxfId="116"/>
    <tableColumn id="13" xr3:uid="{4FB353A0-F65A-41A1-A914-1CB528F458B7}" name="FFIS Document" dataDxfId="115"/>
    <tableColumn id="3" xr3:uid="{535A24D1-E618-490C-BD90-C30316AA7FDC}" name="beta.sam.gov name" dataDxfId="114">
      <calculatedColumnFormula>INDEX(beta_sam[Program Title], MATCH(BudgetAppropData[[#This Row],[CFDA]], beta_sam[Program Number], 0))</calculatedColumnFormula>
    </tableColumn>
    <tableColumn id="4" xr3:uid="{6AA5DFB7-9A70-4A6B-87C2-7A69BBB3393C}" name="FY 2019" dataDxfId="113" dataCellStyle="Currency"/>
    <tableColumn id="5" xr3:uid="{832D4444-33BD-46C4-9C4A-F2A94B64E345}" name="President $ Change" dataDxfId="112" dataCellStyle="Currency"/>
    <tableColumn id="9" xr3:uid="{BA8231CB-BE3B-4D64-9FC3-D5866AB88388}" name="President % Change" dataDxfId="111" dataCellStyle="Percent">
      <calculatedColumnFormula>(BudgetAppropData[[#This Row],[President $ Change]]-BudgetAppropData[[#This Row],[FY 2019]])/BudgetAppropData[[#This Row],[FY 2019]]</calculatedColumnFormula>
    </tableColumn>
    <tableColumn id="6" xr3:uid="{80C2B6FE-BC40-4C89-BB34-268DDFE154BA}" name="House $ Change" dataDxfId="110" dataCellStyle="Currency"/>
    <tableColumn id="12" xr3:uid="{F9F921CD-0A1A-4684-942A-F925195B9706}" name="House % Change" dataDxfId="109" dataCellStyle="Percent">
      <calculatedColumnFormula>(BudgetAppropData[[#This Row],[House $ Change]]-BudgetAppropData[[#This Row],[FY 2019]])/BudgetAppropData[[#This Row],[FY 2019]]</calculatedColumnFormula>
    </tableColumn>
    <tableColumn id="7" xr3:uid="{486C201E-F0B2-4A24-81E9-D969BD556CA4}" name="Latest Senate" dataDxfId="108"/>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AB7371D-FB99-4506-B4B8-ECAB56607B38}" name="beta_sam" displayName="beta_sam" ref="A1:AL2296" totalsRowShown="0" headerRowDxfId="107" dataDxfId="106">
  <autoFilter ref="A1:AL2296" xr:uid="{0EAFBA60-E567-416B-8162-7625A07D35C7}"/>
  <sortState xmlns:xlrd2="http://schemas.microsoft.com/office/spreadsheetml/2017/richdata2" ref="A2:AL2296">
    <sortCondition ref="B1:B2296"/>
  </sortState>
  <tableColumns count="38">
    <tableColumn id="1" xr3:uid="{FD9D6B6D-2B8E-4FAC-8E69-9D83C2D6C355}" name="Program Title" dataDxfId="105"/>
    <tableColumn id="2" xr3:uid="{669FEDE1-6021-4136-9A7B-6508B78235A3}" name="Program Number" dataDxfId="104"/>
    <tableColumn id="3" xr3:uid="{115D8EC8-725D-437C-B270-FBC420D41562}" name="Popular Name (020)" dataDxfId="103"/>
    <tableColumn id="4" xr3:uid="{841055B0-6AE1-4D44-8D7D-44A1CE42E34B}" name="Federal Agency (030)" dataDxfId="102"/>
    <tableColumn id="5" xr3:uid="{872E15D8-4DBC-46EF-AA1B-8932E2D7E51B}" name="Authorization (040)" dataDxfId="101"/>
    <tableColumn id="6" xr3:uid="{76E47403-760C-459A-9268-FC06744E2207}" name="Objectives (050)" dataDxfId="100"/>
    <tableColumn id="7" xr3:uid="{71D354CF-9650-4961-B7B4-3AD27A025F59}" name="Types of Assistance (060)" dataDxfId="99"/>
    <tableColumn id="8" xr3:uid="{C9B28612-6CF0-43D1-9EF9-4E9887C21F55}" name="Uses and Use Restrictions (070)" dataDxfId="98"/>
    <tableColumn id="9" xr3:uid="{CEB60E55-1F99-4F35-A54E-0AE9407CF152}" name="Applicant Eligibility (081)" dataDxfId="97"/>
    <tableColumn id="10" xr3:uid="{7A13EB9B-406A-4DA8-B497-1B2A7827A866}" name="Beneficiary Eligibility (082)" dataDxfId="96"/>
    <tableColumn id="11" xr3:uid="{C938908F-CDCD-4013-B2B9-F4E0F8EF51B0}" name="Credentials/Documentation (083)" dataDxfId="95"/>
    <tableColumn id="12" xr3:uid="{A95B001E-3B9E-4269-BFF4-95B18D1B4753}" name="Preapplication Coordination (091)" dataDxfId="94"/>
    <tableColumn id="13" xr3:uid="{F975B1A7-F25B-4EBB-90AF-FF4BA9D5DF8A}" name="Application Procedures (092)" dataDxfId="93"/>
    <tableColumn id="14" xr3:uid="{14984018-0381-4981-AFBC-24622CA255E3}" name="Award Procedure (093)" dataDxfId="92"/>
    <tableColumn id="15" xr3:uid="{4E7D8F77-FD89-48EE-B15F-FED4880882D7}" name="Deadlines (094)" dataDxfId="91"/>
    <tableColumn id="16" xr3:uid="{159A18F1-16B1-4718-A2A5-CD3C0FA02038}" name="Range of Approval/Disapproval Time (095)" dataDxfId="90"/>
    <tableColumn id="17" xr3:uid="{B2B268CD-9CBD-47DB-899A-37509EC92C45}" name="Appeals (096)" dataDxfId="89"/>
    <tableColumn id="18" xr3:uid="{B45F60DD-19D1-4E78-BB3A-C0D195D88C00}" name="Renewals (097)" dataDxfId="88"/>
    <tableColumn id="19" xr3:uid="{BDF1D552-75A9-4DEB-8D35-EE289EE6A3F3}" name="Formula and Matching Requirements (101)" dataDxfId="87"/>
    <tableColumn id="20" xr3:uid="{65325068-5E85-4822-8646-12BF76311814}" name="Length and Time Phasing of Assistance (102)" dataDxfId="86"/>
    <tableColumn id="21" xr3:uid="{59708FE2-46B3-45FD-BFA3-A39B9723DA25}" name="Reports (111)" dataDxfId="85"/>
    <tableColumn id="22" xr3:uid="{70EBEB4C-7304-4BEE-A70C-73FC4C6FA2DC}" name="Audits (112)" dataDxfId="84"/>
    <tableColumn id="23" xr3:uid="{7EA736A7-CD9D-491C-8C03-9A4827222327}" name="Records (113)" dataDxfId="83"/>
    <tableColumn id="24" xr3:uid="{93D572E6-0F8A-427E-B3D5-A5813A870B1A}" name="Account Identification (121)" dataDxfId="82"/>
    <tableColumn id="25" xr3:uid="{E9A288AF-F1C3-47CA-AFB3-EE740137FE4E}" name="Obligations (122)" dataDxfId="81"/>
    <tableColumn id="26" xr3:uid="{91882CB9-E302-4B93-BBB1-7552EDB27DA6}" name="Range and Average of Financial Assistance (123)" dataDxfId="80"/>
    <tableColumn id="27" xr3:uid="{71D8F7C5-9D23-4FE7-B39C-F36573580521}" name="Program Accomplishments (130)" dataDxfId="79"/>
    <tableColumn id="28" xr3:uid="{AE260815-12CD-4390-8AF0-84D673E3999F}" name="Regulations, Guidelines, and Literature (140)" dataDxfId="78"/>
    <tableColumn id="29" xr3:uid="{0308E990-9BCF-4D0B-86D3-B7800FFBDC49}" name="Regional or Local Office (151)" dataDxfId="77"/>
    <tableColumn id="30" xr3:uid="{0649CFC8-E385-4D74-BFC2-E03BCA5297D0}" name="Headquarters Office (152)" dataDxfId="76"/>
    <tableColumn id="31" xr3:uid="{3BE10D28-A91F-45E5-B953-8741F1E370CD}" name="Website Address (153)" dataDxfId="75"/>
    <tableColumn id="32" xr3:uid="{4054C35E-BAB7-4E9F-8315-10C0D4547E99}" name="Related Programs (160)" dataDxfId="74"/>
    <tableColumn id="33" xr3:uid="{953612EC-EE2B-4C57-9BCB-959196AFA728}" name="Examples of Funded Projects (170)" dataDxfId="73"/>
    <tableColumn id="34" xr3:uid="{7DD35D25-9B00-4CCC-AA0D-53BCD4477F45}" name="Criteria for Selecting Proposals (180)" dataDxfId="72"/>
    <tableColumn id="35" xr3:uid="{D1C5CBC7-CD01-405C-8110-73BA2E31ED98}" name="Published Date" dataDxfId="71"/>
    <tableColumn id="36" xr3:uid="{59233DC3-9470-47C5-B89B-5FB8078D926F}" name="Parent Shortname" dataDxfId="70"/>
    <tableColumn id="37" xr3:uid="{C1CF8872-9504-407B-8397-7EE01E05871C}" name="URL" dataDxfId="69"/>
    <tableColumn id="38" xr3:uid="{18CA3AC5-29E6-449C-BC9B-CA6637362C4B}" name="Recovery" dataDxfId="6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9D2430-6AC0-44BF-992A-EB610907C54D}" name="MemberOrgs" displayName="MemberOrgs" ref="L2:L273" totalsRowShown="0">
  <autoFilter ref="L2:L273" xr:uid="{96FC5BEE-B54C-499C-994D-F7BCCD9568B6}"/>
  <tableColumns count="1">
    <tableColumn id="1" xr3:uid="{D4AD7934-8793-4791-AC52-207D71ADF792}" name="MemberOrgs" dataDxfId="67">
      <calculatedColumnFormula array="1">IFERROR(INDEX(MemberOrgsData[Auditee Name], MATCH(0, INDEX(COUNTIF($L$2:L2, MemberOrgsData[Auditee Name]),)+IF(MemberOrgsData[AUDITYEAR] &lt;&gt; SelectFiscalYear, 1, 0),0)), "")</calculatedColumnFormula>
    </tableColumn>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DC93CA-D694-487E-AA54-69494713607C}" name="MemberOrgs_Control" displayName="MemberOrgs_Control" ref="A6:C374" totalsRowShown="0">
  <autoFilter ref="A6:C374" xr:uid="{07A90C22-9850-49E0-8FC0-D16F73C1C698}"/>
  <tableColumns count="3">
    <tableColumn id="1" xr3:uid="{C88EB02E-2D03-4018-8EDB-EB06E142F5B9}" name="#"/>
    <tableColumn id="2" xr3:uid="{90F2E479-80BC-4FC1-9F31-B3C6B451F144}" name="Row" dataDxfId="66">
      <calculatedColumnFormula>IF($A7 &gt; MemberOrgs_NumRow, "", IFERROR(IF(SelectMemberOrgs = "*", $A7, _xlfn.AGGREGATE(15, 6, (1/(MemberOrgsData[Auditee Name] = SelectMemberOrgs))*ROW(MemberOrgsData[Auditee Name])*(1/(MemberOrgsData[AUDITYEAR] = SelectFiscalYear))*(MemberOrgsData[AUDITYEAR] = SelectFiscalYear), $A7)-MemberOrgs_TopRow), ""))</calculatedColumnFormula>
    </tableColumn>
    <tableColumn id="3" xr3:uid="{057E6515-CBB3-4FB0-A2A9-AC107D0C6C9E}" name="RowFiltered">
      <calculatedColumnFormula>IFERROR(IF(OR(INDEX(MemberOrgsData[BudgetApprop?], MemberOrgs_Control[[#This Row],[Row]]) = "No", IFERROR(INDEX(BudgetAppropData[President % Change], MATCH(INDEX(MemberOrgsData[CFDA], MemberOrgs_Control[[#This Row],[Row]]), BudgetAppropData[CFDA], 0)), 0) = 0),"", MemberOrgs_Control[[#This Row],[Row]]), "")</calculatedColumnFormula>
    </tableColumn>
  </tableColumns>
  <tableStyleInfo name="TableStyleLight1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88977FF-341D-45E0-A9FF-C1B54EF216E6}" name="AuditYear" displayName="AuditYear" ref="F2:G3" totalsRowShown="0" dataDxfId="65">
  <autoFilter ref="F2:G3" xr:uid="{81C5C8F0-D7D9-4D8D-88E6-2F3650E01975}"/>
  <tableColumns count="2">
    <tableColumn id="1" xr3:uid="{92F914D0-7890-41D0-9328-83AAD13F3DC6}" name="AuditYear" dataDxfId="64">
      <calculatedColumnFormula>IFERROR(INDEX(MemberOrgsData[AUDITYEAR], MATCH(0, INDEX(COUNTIF(F$2:F2, MemberOrgsData[AUDITYEAR]),),0)), "")</calculatedColumnFormula>
    </tableColumn>
    <tableColumn id="2" xr3:uid="{B6EFBDC8-D6FE-490E-932A-3A05C97B6C0F}" name="BudgetYear" dataDxfId="63">
      <calculatedColumnFormula>IFERROR(INDEX(BudgetAppropData[Fiscal Year], MATCH(0, INDEX(COUNTIF(G$2:G2, BudgetAppropData[Fiscal Year]),),0)),"")</calculatedColumnFormula>
    </tableColumn>
  </tableColumns>
  <tableStyleInfo name="TableStyleLight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8DA76AD-DD58-4A59-87E6-0F177365719C}" name="BudgetYear" displayName="BudgetYear" ref="I2:I3" totalsRowShown="0" dataDxfId="62">
  <autoFilter ref="I2:I3" xr:uid="{691E96B4-A1EF-41C5-B1D8-48CE89D8F862}"/>
  <tableColumns count="1">
    <tableColumn id="1" xr3:uid="{1F1DE952-B4E4-4142-BA52-82357BAD6AD8}" name="BudgetYear" dataDxfId="61">
      <calculatedColumnFormula>IFERROR(INDEX(BudgetAppropData[Fiscal Year], MATCH(0, INDEX(COUNTIF(I$2:I2, BudgetAppropData[Fiscal Year]),),0)),"")</calculatedColumnFormula>
    </tableColumn>
  </tableColumns>
  <tableStyleInfo name="TableStyleLight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529DE89-9A0A-44FC-808C-F14297F551D2}" name="FedGrantControl" displayName="FedGrantControl" ref="E9:F66" totalsRowShown="0">
  <autoFilter ref="E9:F66" xr:uid="{091CF5C9-A94B-40F3-820C-C371650273CA}"/>
  <tableColumns count="2">
    <tableColumn id="1" xr3:uid="{C0283167-6EA5-45C7-A240-CAF52B5C56E5}" name="#"/>
    <tableColumn id="2" xr3:uid="{06EAD153-9BA3-4EDC-B80B-36BC699439DA}" name="Row">
      <calculatedColumnFormula>IF($E10&gt;FedGrant_NumRow, "",IFERROR(IF(SelectFedGrant = "*", $E10, _xlfn.AGGREGATE(15, 6, (1/(FedGrant_Data[Grant Name] = SelectFedGrant))*ROW(FedGrant_Data[Grant Name]), $E10)-FedGrant_Top_Row), ""))</calculatedColumnFormula>
    </tableColumn>
  </tableColumns>
  <tableStyleInfo name="TableStyleLight1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58CD62-D145-43B5-B3C8-1347854B5615}" name="MemberOrgs_SortedTable" displayName="MemberOrgs_SortedTable" ref="C3:N227" totalsRowShown="0" headerRowDxfId="60" headerRowBorderDxfId="59" tableBorderDxfId="58">
  <autoFilter ref="C3:N227" xr:uid="{E3F9B2C6-A170-4FF0-966A-DB5CCF4F497A}"/>
  <tableColumns count="12">
    <tableColumn id="13" xr3:uid="{DB66EECB-A44B-4EB2-918B-52464F35B882}" name="Unique CFDA" dataDxfId="57">
      <calculatedColumnFormula>IFERROR(INDEX(AllCFDAs[All CFDAs], MATCH(0, INDEX(COUNTIF($C$3:C3, AllCFDAs[All CFDAs]),),0)), "")</calculatedColumnFormula>
    </tableColumn>
    <tableColumn id="2" xr3:uid="{0B12C923-881D-4CAA-97D8-4E3E5C844682}" name="Grant Name">
      <calculatedColumnFormula array="1">IFERROR(INDEX(MemberOrgsData[FEDERALPROGRAMNAME], MATCH(1, (SelectMemberOrgs = MemberOrgsData[Auditee Name])*(MemberOrgs_SortedTable[[#This Row],[Unique CFDA]]= MemberOrgsData[CFDA]), 0)), "")</calculatedColumnFormula>
    </tableColumn>
    <tableColumn id="3" xr3:uid="{30A9B546-329A-411B-8F84-BABCEB90E9CD}" name="FY 2018 Total" dataDxfId="56" dataCellStyle="Currency">
      <calculatedColumnFormula array="1">IFERROR(IF(MemberOrgs_SortedTable[[#This Row],[Unique CFDA]]&lt;&gt; "", SUMIFS(MemberOrgsData[AMOUNT], MemberOrgsData[Auditee Name], SelectMemberOrgs, MemberOrgsData[CFDA], MemberOrgs_SortedTable[[#This Row],[Unique CFDA]], MemberOrgsData[AUDITYEAR], SelectFiscalYear), ""), "")</calculatedColumnFormula>
    </tableColumn>
    <tableColumn id="4" xr3:uid="{597E01D0-E47D-456A-BD20-7A014295E9B4}" name="President % Change" dataDxfId="55">
      <calculatedColumnFormula array="1">IF(ISNUMBER(MemberOrgs_SortedTable[[#This Row],[Unique CFDA]]), IFERROR(INDEX(BudgetAppropData[President % Change], MATCH(1, (MemberOrgs_SortedTable[[#This Row],[Unique CFDA]] = BudgetAppropData[CFDA])*(SelectBudgetYear = BudgetAppropData[Fiscal Year]), 0)), "No Budget Data"), "")</calculatedColumnFormula>
    </tableColumn>
    <tableColumn id="5" xr3:uid="{F7109C21-C75E-4D32-AEA1-E31D657F17EA}" name="President $ Change" dataDxfId="54">
      <calculatedColumnFormula>IF(MemberOrgs_SortedTable[[#This Row],[Unique CFDA]] = "", "", IFERROR(MemberOrgs_SortedTable[[#This Row],[FY 2018 Total]]*MemberOrgs_SortedTable[[#This Row],[President % Change]], "No Budget Data"))</calculatedColumnFormula>
    </tableColumn>
    <tableColumn id="6" xr3:uid="{0C85D629-251F-4D67-AB88-627F98BE61E7}" name="House % Change" dataDxfId="53" dataCellStyle="Percent">
      <calculatedColumnFormula array="1">IF(ISNUMBER(MemberOrgs_SortedTable[[#This Row],[Unique CFDA]]), IFERROR(INDEX(BudgetAppropData[House % Change], MATCH(1,(MemberOrgs_SortedTable[[#This Row],[Unique CFDA]] = BudgetAppropData[CFDA])*(SelectBudgetYear = BudgetAppropData[Fiscal Year]), 0)), "No Budget Data"), "")</calculatedColumnFormula>
    </tableColumn>
    <tableColumn id="7" xr3:uid="{C0F5271C-77B3-4954-B570-6AB9F839D9DC}" name="House $ Change" dataDxfId="52">
      <calculatedColumnFormula>IF(MemberOrgs_SortedTable[[#This Row],[Unique CFDA]] = "", "", IFERROR(MemberOrgs_SortedTable[[#This Row],[FY 2018 Total]]*MemberOrgs_SortedTable[[#This Row],[House % Change]], "No Budget Data"))</calculatedColumnFormula>
    </tableColumn>
    <tableColumn id="11" xr3:uid="{218A098E-0CD9-436D-B37B-BA5639C2CC09}" name="Senate Budget"/>
    <tableColumn id="12" xr3:uid="{8927B07C-EA3C-4895-B7E7-C4309206EF30}" name="Senate $ Change" dataDxfId="51">
      <calculatedColumnFormula>IF(MemberOrgs_SortedTable[[#This Row],[Unique CFDA]] = "", "", IFERROR(MemberOrgs_SortedTable[[#This Row],[FY 2018 Total]]*MemberOrgs_SortedTable[[#This Row],[Senate Budget]], "No Budget Data"))</calculatedColumnFormula>
    </tableColumn>
    <tableColumn id="8" xr3:uid="{D10EA934-A48B-4E09-8EF2-C85915AAC60E}" name="Sort 1" dataDxfId="50">
      <calculatedColumnFormula>IF(MemberOrgs_SortedTable[[#This Row],[Unique CFDA]] = "", "", IF(ISNUMBER(MemberOrgs_SortedTable[[#This Row],[President $ Change]]), RANK(MemberOrgs_SortedTable[[#This Row],[President $ Change]], $G$4:$G$227)+COUNTIF($G$4:G4, G4)-1, 0))</calculatedColumnFormula>
    </tableColumn>
    <tableColumn id="9" xr3:uid="{F2DBCFA3-0CE2-4709-9BF4-6B4D2DB83338}" name="Sort 2" dataDxfId="49">
      <calculatedColumnFormula>IFERROR((IF(MemberOrgs_SortedTable[[#This Row],[Sort 1]] = 0, COUNTIF($L$4:L4, 0), "")+MAX(MemberOrgs_SortedTable[Sort 1])), "")</calculatedColumnFormula>
    </tableColumn>
    <tableColumn id="10" xr3:uid="{737876BC-8AE0-48DB-894C-EA94ECB031BC}" name="Final Pres. Sort" dataDxfId="48">
      <calculatedColumnFormula>IF(MemberOrgs_SortedTable[[#This Row],[Sort 1]]&gt;0, MemberOrgs_SortedTable[[#This Row],[Sort 1]], MemberOrgs_SortedTable[[#This Row],[Sort 2]])</calculatedColumnFormula>
    </tableColumn>
  </tableColumns>
  <tableStyleInfo name="TableStyleLight1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5CACB0-72FE-4DE4-86E6-1037A609949E}" name="Table7" displayName="Table7" ref="P3:R89" totalsRowShown="0">
  <autoFilter ref="P3:R89" xr:uid="{B3C81419-96FD-4470-918F-340E1149FEC3}"/>
  <tableColumns count="3">
    <tableColumn id="1" xr3:uid="{4DC47865-5C51-4F73-9E63-C55072E3C846}" name="Desired Order"/>
    <tableColumn id="2" xr3:uid="{C74A1D11-FA06-4F68-8724-8AB07846AF0B}" name="CFDA" dataDxfId="47">
      <calculatedColumnFormula>IFERROR(INDEX(MemberOrgs_SortedTable[Unique CFDA], MATCH(Table7[[#This Row],[Desired Order]], MemberOrgs_SortedTable[Final Pres. Sort], 0)), "")</calculatedColumnFormula>
    </tableColumn>
    <tableColumn id="3" xr3:uid="{B62E5619-A231-481F-82BF-751199BB935F}" name="Column1" dataDxfId="46">
      <calculatedColumnFormula>IF(ISNUMBER(Table7[[#This Row],[CFDA]]), INDEX(MemberOrgs_Control[Row], MATCH(Table7[[#This Row],[Desired Order]], MemberOrgs_Control['#], 0)), "")</calculatedColumnFormula>
    </tableColumn>
  </tableColumns>
  <tableStyleInfo name="TableStyleLight1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E6DD7F-0DD0-4B3E-9E86-2D47CBB232AB}" name="AllCFDAs" displayName="AllCFDAs" ref="A3:A227" totalsRowShown="0">
  <autoFilter ref="A3:A227" xr:uid="{B5BDDEA8-BCAF-46E3-992A-0AF3CCC844B7}"/>
  <tableColumns count="1">
    <tableColumn id="1" xr3:uid="{372771F6-71D5-43A8-A455-43A870C6F126}" name="All CFDAs" dataDxfId="45">
      <calculatedColumnFormula>IF(OR(MemberOrgControl!$B7 = "", MemberOrgControl!$B7 &lt;0), "", INDEX(MemberOrgsData[CFDA], MemberOrgControl!$B7))</calculatedColumnFormula>
    </tableColumn>
  </tableColumns>
  <tableStyleInfo name="TableStyleLight1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614522D-199E-49F9-B8B0-C337296ABBA9}" name="AllFilteredCFDAs" displayName="AllFilteredCFDAs" ref="A3:A274" totalsRowShown="0">
  <autoFilter ref="A3:A274" xr:uid="{092FB66C-A6F6-4BEF-81BB-B17AD992215F}"/>
  <tableColumns count="1">
    <tableColumn id="1" xr3:uid="{22F710F9-BA88-45E9-AE83-6718D0D21DA5}" name="All CFDAs">
      <calculatedColumnFormula>IF(MemberOrgControl!$C7 = "", "", INDEX(MemberOrgsData[CFDA], MemberOrgControl!$C7))</calculatedColumnFormula>
    </tableColumn>
  </tableColumns>
  <tableStyleInfo name="TableStyleLight1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987A3EF-F7E9-400C-B794-A08BDC2D0003}" name="Table11" displayName="Table11" ref="C3:L272" totalsRowShown="0" headerRowDxfId="44" dataDxfId="42" headerRowBorderDxfId="43" tableBorderDxfId="41">
  <autoFilter ref="C3:L272" xr:uid="{7566B032-29DB-4106-B5CF-0E54C0ABBFAB}"/>
  <tableColumns count="10">
    <tableColumn id="1" xr3:uid="{07F3E8B5-14D0-49AA-AE22-1C9950733188}" name="Unique CFDA" dataDxfId="40">
      <calculatedColumnFormula>IFERROR(INDEX(AllFilteredCFDAs[All CFDAs], MATCH(0, INDEX(COUNTIF($C$3:C3, AllFilteredCFDAs[All CFDAs]),),0)), "")</calculatedColumnFormula>
    </tableColumn>
    <tableColumn id="2" xr3:uid="{6A3C33B6-BF30-44B4-A147-68391B041A6C}" name="Grant Name" dataDxfId="39">
      <calculatedColumnFormula array="1">IFERROR(INDEX(MemberOrgsData[FEDERALPROGRAMNAME], MATCH(1, (SelectMemberOrgs = MemberOrgsData[Auditee Name])*(Table11[[#This Row],[Unique CFDA]] = MemberOrgsData[CFDA]), 0)), "")</calculatedColumnFormula>
    </tableColumn>
    <tableColumn id="3" xr3:uid="{474460BC-BAED-4BC4-AB4D-47B429327E65}" name="FY 2018 Total" dataDxfId="38">
      <calculatedColumnFormula array="1">IFERROR(IF(Table11[[#This Row],[Unique CFDA]]&lt;&gt;"", SUMIFS(MemberOrgsData[AMOUNT], MemberOrgsData[Auditee Name], SelectMemberOrgs, MemberOrgsData[CFDA], Table11[[#This Row],[Unique CFDA]], MemberOrgsData[AUDITYEAR], SelectFiscalYear), ""), "")</calculatedColumnFormula>
    </tableColumn>
    <tableColumn id="4" xr3:uid="{D008EE7B-1918-446D-AC19-C55EC759773C}" name="President % Change" dataDxfId="37">
      <calculatedColumnFormula array="1">IFERROR(INDEX(BudgetAppropData[President % Change], MATCH(1, (Table11[[#This Row],[Unique CFDA]] = BudgetAppropData[CFDA])*(SelectBudgetYear = BudgetAppropData[Fiscal Year]), 0)), "")</calculatedColumnFormula>
    </tableColumn>
    <tableColumn id="5" xr3:uid="{34AD363D-0CC1-45BE-98F3-D5CAE0C9BADA}" name="President $ Change" dataDxfId="36">
      <calculatedColumnFormula>IF(Table11[[#This Row],[Unique CFDA]] = "", "", IFERROR(Table11[[#This Row],[FY 2018 Total]]*Table11[[#This Row],[President % Change]], ""))</calculatedColumnFormula>
    </tableColumn>
    <tableColumn id="6" xr3:uid="{26640D38-2DCA-40AB-9B84-071B8E477C2D}" name="House % Change" dataDxfId="35" dataCellStyle="Percent">
      <calculatedColumnFormula array="1">IFERROR(INDEX(BudgetAppropData[House % Change], MATCH(1, (Table11[[#This Row],[Unique CFDA]] = BudgetAppropData[CFDA])*(SelectBudgetYear = BudgetAppropData[Fiscal Year]),0)), "")</calculatedColumnFormula>
    </tableColumn>
    <tableColumn id="7" xr3:uid="{E34A2CC4-821E-4C8A-B6A0-03A27F330660}" name="House $ Change" dataDxfId="34" dataCellStyle="Currency">
      <calculatedColumnFormula>IF(Table11[[#This Row],[Unique CFDA]] = "", "", IFERROR(Table11[[#This Row],[FY 2018 Total]]*Table11[[#This Row],[House % Change]], ""))</calculatedColumnFormula>
    </tableColumn>
    <tableColumn id="8" xr3:uid="{DFBD2A72-2EED-4481-BB42-CCFFE59746B5}" name="Senate Budget" dataDxfId="33"/>
    <tableColumn id="9" xr3:uid="{4342AF66-1FA7-4C78-B1BF-3EF32BA87AAF}" name="Senate $ Change" dataDxfId="32">
      <calculatedColumnFormula>IF(Table11[[#This Row],[Unique CFDA]] = "", "", IFERROR(Table11[[#This Row],[FY 2018 Total]]*Table11[[#This Row],[Senate Budget]], ""))</calculatedColumnFormula>
    </tableColumn>
    <tableColumn id="10" xr3:uid="{5F13C4FD-142F-4225-B60B-5D505C9B9FFF}" name="Pres. Sort" dataDxfId="31">
      <calculatedColumnFormula>IF(Table11[[#This Row],[Unique CFDA]] = "", "", IF(ISNUMBER(Table11[[#This Row],[President $ Change]]), RANK(Table11[[#This Row],[President $ Change]], Table11[President $ Change])+COUNTIF($G4:G4, G4)-1,0))</calculatedColumnFormula>
    </tableColumn>
  </tableColumns>
  <tableStyleInfo name="TableStyleLight1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6D60696-0AB0-4912-89D8-213EBDDE8FAD}" name="MemberOrgFinalSort" displayName="MemberOrgFinalSort" ref="N3:U272" totalsRowShown="0">
  <autoFilter ref="N3:U272" xr:uid="{B577A593-4E5F-4332-90B8-C7C30ECD2DFD}"/>
  <tableColumns count="8">
    <tableColumn id="1" xr3:uid="{298B45E4-536F-4411-AAED-8A639834A62C}" name="Desired Order"/>
    <tableColumn id="2" xr3:uid="{CC237C62-AF2C-4D42-9FFE-3B9CD6FA616D}" name="CFDA" dataDxfId="30">
      <calculatedColumnFormula>IFERROR(INDEX(Table11[Unique CFDA], MATCH(N4, Table11[Pres. Sort], 0)), "")</calculatedColumnFormula>
    </tableColumn>
    <tableColumn id="3" xr3:uid="{12FDD022-C143-42A7-91C6-C890BCE08950}" name="Grant Name" dataDxfId="29">
      <calculatedColumnFormula>IFERROR(INDEX(Table11[Grant Name], MATCH(MemberOrgFinalSort[[#This Row],[CFDA]], Table11[Unique CFDA], 0)), "")</calculatedColumnFormula>
    </tableColumn>
    <tableColumn id="4" xr3:uid="{179FE7B9-A409-46EB-A975-6D5EC96FA677}" name="FY 2018 Total" dataDxfId="28">
      <calculatedColumnFormula>IFERROR(INDEX(Table11[FY 2018 Total], MATCH(MemberOrgFinalSort[[#This Row],[CFDA]], Table11[Unique CFDA], 0)), "")</calculatedColumnFormula>
    </tableColumn>
    <tableColumn id="5" xr3:uid="{04F0FA8A-1224-471E-A870-95679B2E8757}" name="President % Change" dataDxfId="27">
      <calculatedColumnFormula>IFERROR(INDEX(Table11[President % Change], MATCH(MemberOrgFinalSort[[#This Row],[CFDA]], Table11[Unique CFDA], 0)), "")</calculatedColumnFormula>
    </tableColumn>
    <tableColumn id="6" xr3:uid="{9155CFD5-8A62-444A-9F6E-1C860C90EFCF}" name="President $ Change" dataDxfId="26">
      <calculatedColumnFormula>IFERROR(INDEX(Table11[President $ Change], MATCH(MemberOrgFinalSort[[#This Row],[CFDA]], Table11[Unique CFDA], 0)), "")</calculatedColumnFormula>
    </tableColumn>
    <tableColumn id="7" xr3:uid="{F42893A8-6C8A-47BB-8428-283FAB4FD5A0}" name="House % Change" dataDxfId="25">
      <calculatedColumnFormula>IFERROR(INDEX(Table11[House % Change], MATCH(MemberOrgFinalSort[[#This Row],[CFDA]], Table11[Unique CFDA], 0)), "")</calculatedColumnFormula>
    </tableColumn>
    <tableColumn id="8" xr3:uid="{7EF89D46-A59D-4C0B-AD27-7C5F753C7422}" name="House $ Change" dataDxfId="24">
      <calculatedColumnFormula>IFERROR(INDEX(Table11[House $ Change], MATCH(MemberOrgFinalSort[[#This Row],[CFDA]], Table11[Unique CFDA], 0)), "")</calculatedColumnFormula>
    </tableColumn>
  </tableColumns>
  <tableStyleInfo name="TableStyleLight1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4FB5EC-8B2D-41C4-BD6E-4CEAB3CAAD02}" name="SummaryTable" displayName="SummaryTable" ref="J8:K13" totalsRowShown="0" headerRowDxfId="22" dataDxfId="21">
  <tableColumns count="2">
    <tableColumn id="1" xr3:uid="{504B3CD7-E229-4033-B715-0B899B5287FA}" name="Metric" dataDxfId="20"/>
    <tableColumn id="2" xr3:uid="{2FACAFF1-62FC-474D-A0F8-3F2661D92BD1}" name="Total" dataDxfId="19"/>
  </tableColumns>
  <tableStyleInfo name="TableStyleLight2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83E9E5C-B8F4-4142-96B8-6EEB9F355D50}" name="ImpactTable" displayName="ImpactTable" ref="B8:H211" totalsRowShown="0" headerRowDxfId="18" dataDxfId="17">
  <tableColumns count="7">
    <tableColumn id="1" xr3:uid="{3D251F99-1D4A-49E5-8148-B290DBF62761}" name="CFDA" dataDxfId="16">
      <calculatedColumnFormula>IFERROR(INDEX(MemberOrgs_SortedTable[Unique CFDA], MATCH(MemberOrgs_SortedTbl!P4, MemberOrgs_SortedTable[Final Pres. Sort], 0)), "")</calculatedColumnFormula>
    </tableColumn>
    <tableColumn id="2" xr3:uid="{2D268848-4F39-42C6-9B7D-E0ECD7B0408D}" name="Grant Name" dataDxfId="15">
      <calculatedColumnFormula>IFERROR(INDEX(MemberOrgs_SortedTable[Grant Name], MATCH(B9, MemberOrgs_SortedTable[Unique CFDA], 0)), "")</calculatedColumnFormula>
    </tableColumn>
    <tableColumn id="3" xr3:uid="{BF5CF979-A828-4D0B-B370-8E55B0AB9B3C}" name="FY 2018 Total" dataDxfId="14" dataCellStyle="Currency">
      <calculatedColumnFormula>IFERROR(INDEX(MemberOrgs_SortedTable[FY 2018 Total], MATCH(B9, MemberOrgs_SortedTable[Unique CFDA], 0)), "")</calculatedColumnFormula>
    </tableColumn>
    <tableColumn id="4" xr3:uid="{C963C376-F20F-428C-9577-4E73D0E8B675}" name="President Budget % Change" dataDxfId="13" dataCellStyle="Percent">
      <calculatedColumnFormula>IFERROR(INDEX(MemberOrgs_SortedTable[President % Change], MATCH(B9, MemberOrgs_SortedTable[Unique CFDA], 0)), "")</calculatedColumnFormula>
    </tableColumn>
    <tableColumn id="5" xr3:uid="{A646E8A1-BC8D-4D3D-9BDD-5ED8F0BB0FD0}" name="President Budget $ Change" dataDxfId="12" dataCellStyle="Currency">
      <calculatedColumnFormula>IFERROR(INDEX(MemberOrgs_SortedTable[President $ Change], MATCH(B9, MemberOrgs_SortedTable[Unique CFDA], 0)), "")</calculatedColumnFormula>
    </tableColumn>
    <tableColumn id="6" xr3:uid="{30A29D1B-6739-4D4B-B0B7-010677C44273}" name="House Budget % Change" dataDxfId="11" dataCellStyle="Percent">
      <calculatedColumnFormula>IFERROR(INDEX(MemberOrgs_SortedTable[House % Change], MATCH(B9, MemberOrgs_SortedTable[Unique CFDA], 0)), "")</calculatedColumnFormula>
    </tableColumn>
    <tableColumn id="7" xr3:uid="{C7659F34-A3F2-4AA4-A75E-93EF6DE34562}" name="House Budget $ Change" dataDxfId="10" dataCellStyle="Currency">
      <calculatedColumnFormula>IFERROR(INDEX(MemberOrgs_SortedTable[House $ Change], MATCH(B9, MemberOrgs_SortedTable[Unique CFDA], 0)), "")</calculatedColumnFormula>
    </tableColumn>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DAECF42-D511-4E6B-8235-9034363917FF}" name="FedGrantFinal" displayName="FedGrantFinal" ref="B4:H5" totalsRowShown="0" headerRowDxfId="9" dataDxfId="7" headerRowBorderDxfId="8">
  <tableColumns count="7">
    <tableColumn id="1" xr3:uid="{8CA12004-84FB-49BC-8175-CBF80997FDC3}" name="CFDA" dataDxfId="6">
      <calculatedColumnFormula>IF(FedGrantControl!$F10 = "", "", INDEX(FedGrant_Data[CFDA], FedGrantControl!$F10))</calculatedColumnFormula>
    </tableColumn>
    <tableColumn id="2" xr3:uid="{77C1B66E-EA6E-4C2C-996C-5534D3480026}" name="Grant Name" dataDxfId="5">
      <calculatedColumnFormula>IFERROR(INDEX(FedGrant_Data[Grant Name], MATCH(B5, FedGrant_Data[CFDA], 0)), "")</calculatedColumnFormula>
    </tableColumn>
    <tableColumn id="3" xr3:uid="{74AF14D7-96A6-4D9F-A9BF-21D5FDF58F74}" name="FY 2018 Total" dataDxfId="4" dataCellStyle="Currency">
      <calculatedColumnFormula>IFERROR(INDEX(FedGrant_Data[FY 2018 Actuals],MATCH(B5, FedGrant_Data[CFDA], 0)), "")</calculatedColumnFormula>
    </tableColumn>
    <tableColumn id="4" xr3:uid="{6367DE3F-340A-44BD-A051-7D733300A0C9}" name="President Budget" dataDxfId="3" dataCellStyle="Percent">
      <calculatedColumnFormula>IFERROR(INDEX(BudgetAppropData[President % Change], MATCH(B5, BudgetAppropData[CFDA], 0)), "")</calculatedColumnFormula>
    </tableColumn>
    <tableColumn id="5" xr3:uid="{FC173C27-4715-4C41-B960-B9FBE844805C}" name="President $ Change" dataDxfId="2">
      <calculatedColumnFormula>IFERROR(D5*E5, "No NYC FY 2018 Funding")</calculatedColumnFormula>
    </tableColumn>
    <tableColumn id="6" xr3:uid="{B82FAF27-78B9-4C98-91CC-13E878E32B4C}" name="House Budget" dataDxfId="1" dataCellStyle="Percent">
      <calculatedColumnFormula>IFERROR(INDEX(BudgetAppropData[House % Change], MATCH(B5, BudgetAppropData[CFDA], 0)), "")</calculatedColumnFormula>
    </tableColumn>
    <tableColumn id="7" xr3:uid="{5CD20819-5960-4F40-A3EC-2EF077303786}" name="House $ Change" dataDxfId="0">
      <calculatedColumnFormula>IFERROR(FedGrantFinal[FY 2018 Total]*FedGrantFinal[House Budget], "No NYC FY 2018 Funding")</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4" Type="http://schemas.openxmlformats.org/officeDocument/2006/relationships/table" Target="../tables/table8.xml"/></Relationships>
</file>

<file path=xl/worksheets/_rels/sheet6.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3B18D-A614-4D35-8CD4-32F66A17B81D}">
  <sheetPr codeName="Sheet2"/>
  <dimension ref="A1:M369"/>
  <sheetViews>
    <sheetView topLeftCell="A176" zoomScale="80" zoomScaleNormal="80" workbookViewId="0">
      <selection activeCell="D371" sqref="D371"/>
    </sheetView>
  </sheetViews>
  <sheetFormatPr defaultRowHeight="15" x14ac:dyDescent="0.25"/>
  <cols>
    <col min="1" max="1" width="11" customWidth="1"/>
    <col min="2" max="2" width="13.28515625" customWidth="1"/>
    <col min="4" max="4" width="74.7109375" bestFit="1" customWidth="1"/>
    <col min="6" max="6" width="25.7109375" customWidth="1"/>
    <col min="7" max="9" width="11.5703125" customWidth="1"/>
    <col min="10" max="11" width="18.140625" customWidth="1"/>
    <col min="14" max="14" width="19.28515625" bestFit="1" customWidth="1"/>
  </cols>
  <sheetData>
    <row r="1" spans="1:10" x14ac:dyDescent="0.25">
      <c r="A1" t="s">
        <v>0</v>
      </c>
      <c r="B1" t="s">
        <v>1</v>
      </c>
      <c r="C1" t="s">
        <v>2</v>
      </c>
      <c r="D1" t="s">
        <v>3</v>
      </c>
      <c r="E1" t="s">
        <v>4</v>
      </c>
      <c r="F1" t="s">
        <v>5</v>
      </c>
      <c r="G1" t="s">
        <v>6</v>
      </c>
      <c r="H1" t="s">
        <v>7</v>
      </c>
      <c r="I1" s="2" t="s">
        <v>236</v>
      </c>
      <c r="J1" s="2" t="s">
        <v>147</v>
      </c>
    </row>
    <row r="2" spans="1:10" x14ac:dyDescent="0.25">
      <c r="A2" t="s">
        <v>129</v>
      </c>
      <c r="B2">
        <v>2018</v>
      </c>
      <c r="C2">
        <v>227595</v>
      </c>
      <c r="D2" t="s">
        <v>92</v>
      </c>
      <c r="E2">
        <v>93.676000000000002</v>
      </c>
      <c r="F2" t="s">
        <v>66</v>
      </c>
      <c r="G2">
        <v>3586397</v>
      </c>
      <c r="H2">
        <v>4498661</v>
      </c>
      <c r="I2" t="str">
        <f>IF(COUNTIF(BudgetAppropData[CFDA], MemberOrgsData[[#This Row],[CFDA]]), "Yes", "No")</f>
        <v>Yes</v>
      </c>
      <c r="J2">
        <f>(COUNTIF(D$2:D2,D2)=1)*1</f>
        <v>1</v>
      </c>
    </row>
    <row r="3" spans="1:10" x14ac:dyDescent="0.25">
      <c r="A3" t="s">
        <v>129</v>
      </c>
      <c r="B3">
        <v>2018</v>
      </c>
      <c r="C3">
        <v>227595</v>
      </c>
      <c r="D3" t="s">
        <v>92</v>
      </c>
      <c r="E3">
        <v>93.676000000000002</v>
      </c>
      <c r="F3" t="s">
        <v>66</v>
      </c>
      <c r="G3">
        <v>912264</v>
      </c>
      <c r="H3">
        <v>4498661</v>
      </c>
      <c r="I3" t="str">
        <f>IF(COUNTIF(BudgetAppropData[CFDA], MemberOrgsData[[#This Row],[CFDA]]), "Yes", "No")</f>
        <v>Yes</v>
      </c>
      <c r="J3">
        <f>(COUNTIF(D$2:D3,D3)=1)*1</f>
        <v>0</v>
      </c>
    </row>
    <row r="4" spans="1:10" x14ac:dyDescent="0.25">
      <c r="A4" t="s">
        <v>129</v>
      </c>
      <c r="B4">
        <v>2018</v>
      </c>
      <c r="C4">
        <v>246500</v>
      </c>
      <c r="D4" t="s">
        <v>116</v>
      </c>
      <c r="E4">
        <v>10.558</v>
      </c>
      <c r="F4" t="s">
        <v>23</v>
      </c>
      <c r="G4">
        <v>190455</v>
      </c>
      <c r="H4">
        <v>190455</v>
      </c>
      <c r="I4" t="str">
        <f>IF(COUNTIF(BudgetAppropData[CFDA], MemberOrgsData[[#This Row],[CFDA]]), "Yes", "No")</f>
        <v>Yes</v>
      </c>
      <c r="J4">
        <f>(COUNTIF(D$2:D4,D4)=1)*1</f>
        <v>1</v>
      </c>
    </row>
    <row r="5" spans="1:10" x14ac:dyDescent="0.25">
      <c r="A5" t="s">
        <v>129</v>
      </c>
      <c r="B5">
        <v>2018</v>
      </c>
      <c r="C5">
        <v>246500</v>
      </c>
      <c r="D5" t="s">
        <v>116</v>
      </c>
      <c r="E5">
        <v>93.575000000000003</v>
      </c>
      <c r="F5" t="s">
        <v>31</v>
      </c>
      <c r="G5">
        <v>1789180</v>
      </c>
      <c r="H5">
        <v>1789180</v>
      </c>
      <c r="I5" t="str">
        <f>IF(COUNTIF(BudgetAppropData[CFDA], MemberOrgsData[[#This Row],[CFDA]]), "Yes", "No")</f>
        <v>Yes</v>
      </c>
      <c r="J5">
        <f>(COUNTIF(D$2:D5,D5)=1)*1</f>
        <v>0</v>
      </c>
    </row>
    <row r="6" spans="1:10" x14ac:dyDescent="0.25">
      <c r="A6" t="s">
        <v>87</v>
      </c>
      <c r="B6">
        <v>2018</v>
      </c>
      <c r="C6">
        <v>14193</v>
      </c>
      <c r="D6" t="s">
        <v>88</v>
      </c>
      <c r="E6">
        <v>93.153000000000006</v>
      </c>
      <c r="F6" t="s">
        <v>120</v>
      </c>
      <c r="G6">
        <v>4390</v>
      </c>
      <c r="H6">
        <v>4390</v>
      </c>
      <c r="I6" t="str">
        <f>IF(COUNTIF(BudgetAppropData[CFDA], MemberOrgsData[[#This Row],[CFDA]]), "Yes", "No")</f>
        <v>No</v>
      </c>
      <c r="J6">
        <f>(COUNTIF(D$2:D6,D6)=1)*1</f>
        <v>1</v>
      </c>
    </row>
    <row r="7" spans="1:10" x14ac:dyDescent="0.25">
      <c r="A7" t="s">
        <v>87</v>
      </c>
      <c r="B7">
        <v>2018</v>
      </c>
      <c r="C7">
        <v>14193</v>
      </c>
      <c r="D7" t="s">
        <v>88</v>
      </c>
      <c r="E7">
        <v>93.938999999999993</v>
      </c>
      <c r="F7" t="s">
        <v>122</v>
      </c>
      <c r="G7">
        <v>3202</v>
      </c>
      <c r="H7">
        <v>755796</v>
      </c>
      <c r="I7" t="str">
        <f>IF(COUNTIF(BudgetAppropData[CFDA], MemberOrgsData[[#This Row],[CFDA]]), "Yes", "No")</f>
        <v>No</v>
      </c>
      <c r="J7">
        <f>(COUNTIF(D$2:D7,D7)=1)*1</f>
        <v>0</v>
      </c>
    </row>
    <row r="8" spans="1:10" x14ac:dyDescent="0.25">
      <c r="A8" t="s">
        <v>87</v>
      </c>
      <c r="B8">
        <v>2018</v>
      </c>
      <c r="C8">
        <v>14193</v>
      </c>
      <c r="D8" t="s">
        <v>88</v>
      </c>
      <c r="E8">
        <v>93.938999999999993</v>
      </c>
      <c r="F8" t="s">
        <v>122</v>
      </c>
      <c r="G8">
        <v>752594</v>
      </c>
      <c r="H8">
        <v>755796</v>
      </c>
      <c r="I8" t="str">
        <f>IF(COUNTIF(BudgetAppropData[CFDA], MemberOrgsData[[#This Row],[CFDA]]), "Yes", "No")</f>
        <v>No</v>
      </c>
      <c r="J8">
        <f>(COUNTIF(D$2:D8,D8)=1)*1</f>
        <v>0</v>
      </c>
    </row>
    <row r="9" spans="1:10" x14ac:dyDescent="0.25">
      <c r="A9" t="s">
        <v>87</v>
      </c>
      <c r="B9">
        <v>2018</v>
      </c>
      <c r="C9">
        <v>14193</v>
      </c>
      <c r="D9" t="s">
        <v>88</v>
      </c>
      <c r="E9">
        <v>93.242999999999995</v>
      </c>
      <c r="F9" t="s">
        <v>109</v>
      </c>
      <c r="G9">
        <v>424101</v>
      </c>
      <c r="H9">
        <v>424101</v>
      </c>
      <c r="I9" t="str">
        <f>IF(COUNTIF(BudgetAppropData[CFDA], MemberOrgsData[[#This Row],[CFDA]]), "Yes", "No")</f>
        <v>Yes</v>
      </c>
      <c r="J9">
        <f>(COUNTIF(D$2:D9,D9)=1)*1</f>
        <v>0</v>
      </c>
    </row>
    <row r="10" spans="1:10" x14ac:dyDescent="0.25">
      <c r="A10" t="s">
        <v>87</v>
      </c>
      <c r="B10">
        <v>2018</v>
      </c>
      <c r="C10">
        <v>14193</v>
      </c>
      <c r="D10" t="s">
        <v>88</v>
      </c>
      <c r="E10">
        <v>93.558000000000007</v>
      </c>
      <c r="F10" t="s">
        <v>29</v>
      </c>
      <c r="G10">
        <v>4950</v>
      </c>
      <c r="H10">
        <v>4950</v>
      </c>
      <c r="I10" t="str">
        <f>IF(COUNTIF(BudgetAppropData[CFDA], MemberOrgsData[[#This Row],[CFDA]]), "Yes", "No")</f>
        <v>Yes</v>
      </c>
      <c r="J10">
        <f>(COUNTIF(D$2:D10,D10)=1)*1</f>
        <v>0</v>
      </c>
    </row>
    <row r="11" spans="1:10" x14ac:dyDescent="0.25">
      <c r="A11" t="s">
        <v>87</v>
      </c>
      <c r="B11">
        <v>2018</v>
      </c>
      <c r="C11">
        <v>14193</v>
      </c>
      <c r="D11" t="s">
        <v>88</v>
      </c>
      <c r="E11">
        <v>93.914000000000001</v>
      </c>
      <c r="F11" t="s">
        <v>15</v>
      </c>
      <c r="G11">
        <v>31620</v>
      </c>
      <c r="H11">
        <v>3056699</v>
      </c>
      <c r="I11" t="str">
        <f>IF(COUNTIF(BudgetAppropData[CFDA], MemberOrgsData[[#This Row],[CFDA]]), "Yes", "No")</f>
        <v>Yes</v>
      </c>
      <c r="J11">
        <f>(COUNTIF(D$2:D11,D11)=1)*1</f>
        <v>0</v>
      </c>
    </row>
    <row r="12" spans="1:10" x14ac:dyDescent="0.25">
      <c r="A12" t="s">
        <v>87</v>
      </c>
      <c r="B12">
        <v>2018</v>
      </c>
      <c r="C12">
        <v>14193</v>
      </c>
      <c r="D12" t="s">
        <v>88</v>
      </c>
      <c r="E12">
        <v>93.914000000000001</v>
      </c>
      <c r="F12" t="s">
        <v>15</v>
      </c>
      <c r="G12">
        <v>833330</v>
      </c>
      <c r="H12">
        <v>3056699</v>
      </c>
      <c r="I12" t="str">
        <f>IF(COUNTIF(BudgetAppropData[CFDA], MemberOrgsData[[#This Row],[CFDA]]), "Yes", "No")</f>
        <v>Yes</v>
      </c>
      <c r="J12">
        <f>(COUNTIF(D$2:D12,D12)=1)*1</f>
        <v>0</v>
      </c>
    </row>
    <row r="13" spans="1:10" x14ac:dyDescent="0.25">
      <c r="A13" t="s">
        <v>87</v>
      </c>
      <c r="B13">
        <v>2018</v>
      </c>
      <c r="C13">
        <v>14193</v>
      </c>
      <c r="D13" t="s">
        <v>88</v>
      </c>
      <c r="E13">
        <v>93.914000000000001</v>
      </c>
      <c r="F13" t="s">
        <v>15</v>
      </c>
      <c r="G13">
        <v>112630</v>
      </c>
      <c r="H13">
        <v>3056699</v>
      </c>
      <c r="I13" t="str">
        <f>IF(COUNTIF(BudgetAppropData[CFDA], MemberOrgsData[[#This Row],[CFDA]]), "Yes", "No")</f>
        <v>Yes</v>
      </c>
      <c r="J13">
        <f>(COUNTIF(D$2:D13,D13)=1)*1</f>
        <v>0</v>
      </c>
    </row>
    <row r="14" spans="1:10" x14ac:dyDescent="0.25">
      <c r="A14" t="s">
        <v>87</v>
      </c>
      <c r="B14">
        <v>2018</v>
      </c>
      <c r="C14">
        <v>14193</v>
      </c>
      <c r="D14" t="s">
        <v>88</v>
      </c>
      <c r="E14">
        <v>93.914000000000001</v>
      </c>
      <c r="F14" t="s">
        <v>15</v>
      </c>
      <c r="G14">
        <v>222960</v>
      </c>
      <c r="H14">
        <v>3056699</v>
      </c>
      <c r="I14" t="str">
        <f>IF(COUNTIF(BudgetAppropData[CFDA], MemberOrgsData[[#This Row],[CFDA]]), "Yes", "No")</f>
        <v>Yes</v>
      </c>
      <c r="J14">
        <f>(COUNTIF(D$2:D14,D14)=1)*1</f>
        <v>0</v>
      </c>
    </row>
    <row r="15" spans="1:10" x14ac:dyDescent="0.25">
      <c r="A15" t="s">
        <v>87</v>
      </c>
      <c r="B15">
        <v>2018</v>
      </c>
      <c r="C15">
        <v>14193</v>
      </c>
      <c r="D15" t="s">
        <v>88</v>
      </c>
      <c r="E15">
        <v>93.914000000000001</v>
      </c>
      <c r="F15" t="s">
        <v>15</v>
      </c>
      <c r="G15">
        <v>526106</v>
      </c>
      <c r="H15">
        <v>3056699</v>
      </c>
      <c r="I15" t="str">
        <f>IF(COUNTIF(BudgetAppropData[CFDA], MemberOrgsData[[#This Row],[CFDA]]), "Yes", "No")</f>
        <v>Yes</v>
      </c>
      <c r="J15">
        <f>(COUNTIF(D$2:D15,D15)=1)*1</f>
        <v>0</v>
      </c>
    </row>
    <row r="16" spans="1:10" x14ac:dyDescent="0.25">
      <c r="A16" t="s">
        <v>87</v>
      </c>
      <c r="B16">
        <v>2018</v>
      </c>
      <c r="C16">
        <v>14193</v>
      </c>
      <c r="D16" t="s">
        <v>88</v>
      </c>
      <c r="E16">
        <v>93.914000000000001</v>
      </c>
      <c r="F16" t="s">
        <v>15</v>
      </c>
      <c r="G16">
        <v>613283</v>
      </c>
      <c r="H16">
        <v>3056699</v>
      </c>
      <c r="I16" t="str">
        <f>IF(COUNTIF(BudgetAppropData[CFDA], MemberOrgsData[[#This Row],[CFDA]]), "Yes", "No")</f>
        <v>Yes</v>
      </c>
      <c r="J16">
        <f>(COUNTIF(D$2:D16,D16)=1)*1</f>
        <v>0</v>
      </c>
    </row>
    <row r="17" spans="1:10" x14ac:dyDescent="0.25">
      <c r="A17" t="s">
        <v>87</v>
      </c>
      <c r="B17">
        <v>2018</v>
      </c>
      <c r="C17">
        <v>14193</v>
      </c>
      <c r="D17" t="s">
        <v>88</v>
      </c>
      <c r="E17">
        <v>93.914000000000001</v>
      </c>
      <c r="F17" t="s">
        <v>15</v>
      </c>
      <c r="G17">
        <v>449713</v>
      </c>
      <c r="H17">
        <v>3056699</v>
      </c>
      <c r="I17" t="str">
        <f>IF(COUNTIF(BudgetAppropData[CFDA], MemberOrgsData[[#This Row],[CFDA]]), "Yes", "No")</f>
        <v>Yes</v>
      </c>
      <c r="J17">
        <f>(COUNTIF(D$2:D17,D17)=1)*1</f>
        <v>0</v>
      </c>
    </row>
    <row r="18" spans="1:10" x14ac:dyDescent="0.25">
      <c r="A18" t="s">
        <v>87</v>
      </c>
      <c r="B18">
        <v>2018</v>
      </c>
      <c r="C18">
        <v>14193</v>
      </c>
      <c r="D18" t="s">
        <v>88</v>
      </c>
      <c r="E18">
        <v>93.914000000000001</v>
      </c>
      <c r="F18" t="s">
        <v>15</v>
      </c>
      <c r="G18">
        <v>267057</v>
      </c>
      <c r="H18">
        <v>3056699</v>
      </c>
      <c r="I18" t="str">
        <f>IF(COUNTIF(BudgetAppropData[CFDA], MemberOrgsData[[#This Row],[CFDA]]), "Yes", "No")</f>
        <v>Yes</v>
      </c>
      <c r="J18">
        <f>(COUNTIF(D$2:D18,D18)=1)*1</f>
        <v>0</v>
      </c>
    </row>
    <row r="19" spans="1:10" x14ac:dyDescent="0.25">
      <c r="A19" t="s">
        <v>87</v>
      </c>
      <c r="B19">
        <v>2018</v>
      </c>
      <c r="C19">
        <v>14193</v>
      </c>
      <c r="D19" t="s">
        <v>88</v>
      </c>
      <c r="E19">
        <v>93.917000000000002</v>
      </c>
      <c r="F19" t="s">
        <v>34</v>
      </c>
      <c r="G19">
        <v>224089</v>
      </c>
      <c r="H19">
        <v>390528</v>
      </c>
      <c r="I19" t="str">
        <f>IF(COUNTIF(BudgetAppropData[CFDA], MemberOrgsData[[#This Row],[CFDA]]), "Yes", "No")</f>
        <v>Yes</v>
      </c>
      <c r="J19">
        <f>(COUNTIF(D$2:D19,D19)=1)*1</f>
        <v>0</v>
      </c>
    </row>
    <row r="20" spans="1:10" x14ac:dyDescent="0.25">
      <c r="A20" t="s">
        <v>87</v>
      </c>
      <c r="B20">
        <v>2018</v>
      </c>
      <c r="C20">
        <v>14193</v>
      </c>
      <c r="D20" t="s">
        <v>88</v>
      </c>
      <c r="E20">
        <v>93.917000000000002</v>
      </c>
      <c r="F20" t="s">
        <v>34</v>
      </c>
      <c r="G20">
        <v>17517</v>
      </c>
      <c r="H20">
        <v>390528</v>
      </c>
      <c r="I20" t="str">
        <f>IF(COUNTIF(BudgetAppropData[CFDA], MemberOrgsData[[#This Row],[CFDA]]), "Yes", "No")</f>
        <v>Yes</v>
      </c>
      <c r="J20">
        <f>(COUNTIF(D$2:D20,D20)=1)*1</f>
        <v>0</v>
      </c>
    </row>
    <row r="21" spans="1:10" x14ac:dyDescent="0.25">
      <c r="A21" t="s">
        <v>87</v>
      </c>
      <c r="B21">
        <v>2018</v>
      </c>
      <c r="C21">
        <v>14193</v>
      </c>
      <c r="D21" t="s">
        <v>88</v>
      </c>
      <c r="E21">
        <v>93.917000000000002</v>
      </c>
      <c r="F21" t="s">
        <v>34</v>
      </c>
      <c r="G21">
        <v>148922</v>
      </c>
      <c r="H21">
        <v>390528</v>
      </c>
      <c r="I21" t="str">
        <f>IF(COUNTIF(BudgetAppropData[CFDA], MemberOrgsData[[#This Row],[CFDA]]), "Yes", "No")</f>
        <v>Yes</v>
      </c>
      <c r="J21">
        <f>(COUNTIF(D$2:D21,D21)=1)*1</f>
        <v>0</v>
      </c>
    </row>
    <row r="22" spans="1:10" x14ac:dyDescent="0.25">
      <c r="A22" t="s">
        <v>87</v>
      </c>
      <c r="B22">
        <v>2018</v>
      </c>
      <c r="C22">
        <v>14193</v>
      </c>
      <c r="D22" t="s">
        <v>88</v>
      </c>
      <c r="E22">
        <v>97.024000000000001</v>
      </c>
      <c r="F22" t="s">
        <v>51</v>
      </c>
      <c r="G22">
        <v>15220</v>
      </c>
      <c r="H22">
        <v>15220</v>
      </c>
      <c r="I22" t="str">
        <f>IF(COUNTIF(BudgetAppropData[CFDA], MemberOrgsData[[#This Row],[CFDA]]), "Yes", "No")</f>
        <v>Yes</v>
      </c>
      <c r="J22">
        <f>(COUNTIF(D$2:D22,D22)=1)*1</f>
        <v>0</v>
      </c>
    </row>
    <row r="23" spans="1:10" x14ac:dyDescent="0.25">
      <c r="A23" t="s">
        <v>135</v>
      </c>
      <c r="B23">
        <v>2018</v>
      </c>
      <c r="C23">
        <v>33619</v>
      </c>
      <c r="D23" t="s">
        <v>9</v>
      </c>
      <c r="E23">
        <v>93.242999999999995</v>
      </c>
      <c r="F23" t="s">
        <v>109</v>
      </c>
      <c r="G23">
        <v>151316</v>
      </c>
      <c r="H23">
        <v>151316</v>
      </c>
      <c r="I23" t="str">
        <f>IF(COUNTIF(BudgetAppropData[CFDA], MemberOrgsData[[#This Row],[CFDA]]), "Yes", "No")</f>
        <v>Yes</v>
      </c>
      <c r="J23">
        <f>(COUNTIF(D$2:D23,D23)=1)*1</f>
        <v>1</v>
      </c>
    </row>
    <row r="24" spans="1:10" x14ac:dyDescent="0.25">
      <c r="A24" t="s">
        <v>135</v>
      </c>
      <c r="B24">
        <v>2018</v>
      </c>
      <c r="C24">
        <v>33619</v>
      </c>
      <c r="D24" t="s">
        <v>9</v>
      </c>
      <c r="E24">
        <v>93.569000000000003</v>
      </c>
      <c r="F24" t="s">
        <v>30</v>
      </c>
      <c r="G24">
        <v>74076</v>
      </c>
      <c r="H24">
        <v>154768</v>
      </c>
      <c r="I24" t="str">
        <f>IF(COUNTIF(BudgetAppropData[CFDA], MemberOrgsData[[#This Row],[CFDA]]), "Yes", "No")</f>
        <v>Yes</v>
      </c>
      <c r="J24">
        <f>(COUNTIF(D$2:D24,D24)=1)*1</f>
        <v>0</v>
      </c>
    </row>
    <row r="25" spans="1:10" x14ac:dyDescent="0.25">
      <c r="A25" t="s">
        <v>135</v>
      </c>
      <c r="B25">
        <v>2018</v>
      </c>
      <c r="C25">
        <v>33619</v>
      </c>
      <c r="D25" t="s">
        <v>9</v>
      </c>
      <c r="E25">
        <v>93.569000000000003</v>
      </c>
      <c r="F25" t="s">
        <v>30</v>
      </c>
      <c r="G25">
        <v>58890</v>
      </c>
      <c r="H25">
        <v>154768</v>
      </c>
      <c r="I25" t="str">
        <f>IF(COUNTIF(BudgetAppropData[CFDA], MemberOrgsData[[#This Row],[CFDA]]), "Yes", "No")</f>
        <v>Yes</v>
      </c>
      <c r="J25">
        <f>(COUNTIF(D$2:D25,D25)=1)*1</f>
        <v>0</v>
      </c>
    </row>
    <row r="26" spans="1:10" x14ac:dyDescent="0.25">
      <c r="A26" t="s">
        <v>135</v>
      </c>
      <c r="B26">
        <v>2018</v>
      </c>
      <c r="C26">
        <v>33619</v>
      </c>
      <c r="D26" t="s">
        <v>9</v>
      </c>
      <c r="E26">
        <v>93.569000000000003</v>
      </c>
      <c r="F26" t="s">
        <v>30</v>
      </c>
      <c r="G26">
        <v>21802</v>
      </c>
      <c r="H26">
        <v>154768</v>
      </c>
      <c r="I26" t="str">
        <f>IF(COUNTIF(BudgetAppropData[CFDA], MemberOrgsData[[#This Row],[CFDA]]), "Yes", "No")</f>
        <v>Yes</v>
      </c>
      <c r="J26">
        <f>(COUNTIF(D$2:D26,D26)=1)*1</f>
        <v>0</v>
      </c>
    </row>
    <row r="27" spans="1:10" x14ac:dyDescent="0.25">
      <c r="A27" t="s">
        <v>135</v>
      </c>
      <c r="B27">
        <v>2018</v>
      </c>
      <c r="C27">
        <v>33619</v>
      </c>
      <c r="D27" t="s">
        <v>9</v>
      </c>
      <c r="E27">
        <v>93.914000000000001</v>
      </c>
      <c r="F27" t="s">
        <v>15</v>
      </c>
      <c r="G27">
        <v>690195</v>
      </c>
      <c r="H27">
        <v>964593</v>
      </c>
      <c r="I27" t="str">
        <f>IF(COUNTIF(BudgetAppropData[CFDA], MemberOrgsData[[#This Row],[CFDA]]), "Yes", "No")</f>
        <v>Yes</v>
      </c>
      <c r="J27">
        <f>(COUNTIF(D$2:D27,D27)=1)*1</f>
        <v>0</v>
      </c>
    </row>
    <row r="28" spans="1:10" x14ac:dyDescent="0.25">
      <c r="A28" t="s">
        <v>135</v>
      </c>
      <c r="B28">
        <v>2018</v>
      </c>
      <c r="C28">
        <v>33619</v>
      </c>
      <c r="D28" t="s">
        <v>9</v>
      </c>
      <c r="E28">
        <v>93.914000000000001</v>
      </c>
      <c r="F28" t="s">
        <v>15</v>
      </c>
      <c r="G28">
        <v>274398</v>
      </c>
      <c r="H28">
        <v>964593</v>
      </c>
      <c r="I28" t="str">
        <f>IF(COUNTIF(BudgetAppropData[CFDA], MemberOrgsData[[#This Row],[CFDA]]), "Yes", "No")</f>
        <v>Yes</v>
      </c>
      <c r="J28">
        <f>(COUNTIF(D$2:D28,D28)=1)*1</f>
        <v>0</v>
      </c>
    </row>
    <row r="29" spans="1:10" x14ac:dyDescent="0.25">
      <c r="A29" t="s">
        <v>135</v>
      </c>
      <c r="B29">
        <v>2018</v>
      </c>
      <c r="C29">
        <v>33619</v>
      </c>
      <c r="D29" t="s">
        <v>9</v>
      </c>
      <c r="E29">
        <v>93.959000000000003</v>
      </c>
      <c r="F29" t="s">
        <v>60</v>
      </c>
      <c r="G29">
        <v>1282671</v>
      </c>
      <c r="H29">
        <v>1626035</v>
      </c>
      <c r="I29" t="str">
        <f>IF(COUNTIF(BudgetAppropData[CFDA], MemberOrgsData[[#This Row],[CFDA]]), "Yes", "No")</f>
        <v>Yes</v>
      </c>
      <c r="J29">
        <f>(COUNTIF(D$2:D29,D29)=1)*1</f>
        <v>0</v>
      </c>
    </row>
    <row r="30" spans="1:10" x14ac:dyDescent="0.25">
      <c r="A30" t="s">
        <v>135</v>
      </c>
      <c r="B30">
        <v>2018</v>
      </c>
      <c r="C30">
        <v>33619</v>
      </c>
      <c r="D30" t="s">
        <v>9</v>
      </c>
      <c r="E30">
        <v>93.959000000000003</v>
      </c>
      <c r="F30" t="s">
        <v>60</v>
      </c>
      <c r="G30">
        <v>343364</v>
      </c>
      <c r="H30">
        <v>1626035</v>
      </c>
      <c r="I30" t="str">
        <f>IF(COUNTIF(BudgetAppropData[CFDA], MemberOrgsData[[#This Row],[CFDA]]), "Yes", "No")</f>
        <v>Yes</v>
      </c>
      <c r="J30">
        <f>(COUNTIF(D$2:D30,D30)=1)*1</f>
        <v>0</v>
      </c>
    </row>
    <row r="31" spans="1:10" x14ac:dyDescent="0.25">
      <c r="A31" t="s">
        <v>8</v>
      </c>
      <c r="B31">
        <v>2018</v>
      </c>
      <c r="C31">
        <v>13108</v>
      </c>
      <c r="D31" t="s">
        <v>13</v>
      </c>
      <c r="E31">
        <v>14.266999999999999</v>
      </c>
      <c r="F31" t="s">
        <v>119</v>
      </c>
      <c r="G31">
        <v>3248748</v>
      </c>
      <c r="H31">
        <v>3248748</v>
      </c>
      <c r="I31" t="str">
        <f>IF(COUNTIF(BudgetAppropData[CFDA], MemberOrgsData[[#This Row],[CFDA]]), "Yes", "No")</f>
        <v>No</v>
      </c>
      <c r="J31">
        <f>(COUNTIF(D$2:D31,D31)=1)*1</f>
        <v>1</v>
      </c>
    </row>
    <row r="32" spans="1:10" x14ac:dyDescent="0.25">
      <c r="A32" t="s">
        <v>8</v>
      </c>
      <c r="B32">
        <v>2018</v>
      </c>
      <c r="C32">
        <v>13108</v>
      </c>
      <c r="D32" t="s">
        <v>13</v>
      </c>
      <c r="E32">
        <v>14.241</v>
      </c>
      <c r="F32" t="s">
        <v>14</v>
      </c>
      <c r="G32">
        <v>1235676</v>
      </c>
      <c r="H32">
        <v>2388985</v>
      </c>
      <c r="I32" t="str">
        <f>IF(COUNTIF(BudgetAppropData[CFDA], MemberOrgsData[[#This Row],[CFDA]]), "Yes", "No")</f>
        <v>Yes</v>
      </c>
      <c r="J32">
        <f>(COUNTIF(D$2:D32,D32)=1)*1</f>
        <v>0</v>
      </c>
    </row>
    <row r="33" spans="1:10" x14ac:dyDescent="0.25">
      <c r="A33" t="s">
        <v>8</v>
      </c>
      <c r="B33">
        <v>2018</v>
      </c>
      <c r="C33">
        <v>13108</v>
      </c>
      <c r="D33" t="s">
        <v>13</v>
      </c>
      <c r="E33">
        <v>14.241</v>
      </c>
      <c r="F33" t="s">
        <v>14</v>
      </c>
      <c r="G33">
        <v>1153309</v>
      </c>
      <c r="H33">
        <v>2388985</v>
      </c>
      <c r="I33" t="str">
        <f>IF(COUNTIF(BudgetAppropData[CFDA], MemberOrgsData[[#This Row],[CFDA]]), "Yes", "No")</f>
        <v>Yes</v>
      </c>
      <c r="J33">
        <f>(COUNTIF(D$2:D33,D33)=1)*1</f>
        <v>0</v>
      </c>
    </row>
    <row r="34" spans="1:10" x14ac:dyDescent="0.25">
      <c r="A34" t="s">
        <v>8</v>
      </c>
      <c r="B34">
        <v>2018</v>
      </c>
      <c r="C34">
        <v>13108</v>
      </c>
      <c r="D34" t="s">
        <v>13</v>
      </c>
      <c r="E34">
        <v>93.242999999999995</v>
      </c>
      <c r="F34" t="s">
        <v>109</v>
      </c>
      <c r="G34">
        <v>462138</v>
      </c>
      <c r="H34">
        <v>462138</v>
      </c>
      <c r="I34" t="str">
        <f>IF(COUNTIF(BudgetAppropData[CFDA], MemberOrgsData[[#This Row],[CFDA]]), "Yes", "No")</f>
        <v>Yes</v>
      </c>
      <c r="J34">
        <f>(COUNTIF(D$2:D34,D34)=1)*1</f>
        <v>0</v>
      </c>
    </row>
    <row r="35" spans="1:10" x14ac:dyDescent="0.25">
      <c r="A35" t="s">
        <v>8</v>
      </c>
      <c r="B35">
        <v>2018</v>
      </c>
      <c r="C35">
        <v>13108</v>
      </c>
      <c r="D35" t="s">
        <v>13</v>
      </c>
      <c r="E35">
        <v>93.558000000000007</v>
      </c>
      <c r="F35" t="s">
        <v>29</v>
      </c>
      <c r="G35">
        <v>108152</v>
      </c>
      <c r="H35">
        <v>108152</v>
      </c>
      <c r="I35" t="str">
        <f>IF(COUNTIF(BudgetAppropData[CFDA], MemberOrgsData[[#This Row],[CFDA]]), "Yes", "No")</f>
        <v>Yes</v>
      </c>
      <c r="J35">
        <f>(COUNTIF(D$2:D35,D35)=1)*1</f>
        <v>0</v>
      </c>
    </row>
    <row r="36" spans="1:10" x14ac:dyDescent="0.25">
      <c r="A36" t="s">
        <v>8</v>
      </c>
      <c r="B36">
        <v>2018</v>
      </c>
      <c r="C36">
        <v>13108</v>
      </c>
      <c r="D36" t="s">
        <v>13</v>
      </c>
      <c r="E36">
        <v>93.914000000000001</v>
      </c>
      <c r="F36" t="s">
        <v>15</v>
      </c>
      <c r="G36">
        <v>2436568</v>
      </c>
      <c r="H36">
        <v>2436568</v>
      </c>
      <c r="I36" t="str">
        <f>IF(COUNTIF(BudgetAppropData[CFDA], MemberOrgsData[[#This Row],[CFDA]]), "Yes", "No")</f>
        <v>Yes</v>
      </c>
      <c r="J36">
        <f>(COUNTIF(D$2:D36,D36)=1)*1</f>
        <v>0</v>
      </c>
    </row>
    <row r="37" spans="1:10" x14ac:dyDescent="0.25">
      <c r="A37" t="s">
        <v>143</v>
      </c>
      <c r="B37">
        <v>2018</v>
      </c>
      <c r="C37">
        <v>11861</v>
      </c>
      <c r="D37" t="s">
        <v>16</v>
      </c>
      <c r="E37">
        <v>10.558</v>
      </c>
      <c r="F37" t="s">
        <v>23</v>
      </c>
      <c r="G37">
        <v>649857</v>
      </c>
      <c r="H37">
        <v>774436</v>
      </c>
      <c r="I37" t="str">
        <f>IF(COUNTIF(BudgetAppropData[CFDA], MemberOrgsData[[#This Row],[CFDA]]), "Yes", "No")</f>
        <v>Yes</v>
      </c>
      <c r="J37">
        <f>(COUNTIF(D$2:D37,D37)=1)*1</f>
        <v>1</v>
      </c>
    </row>
    <row r="38" spans="1:10" x14ac:dyDescent="0.25">
      <c r="A38" t="s">
        <v>143</v>
      </c>
      <c r="B38">
        <v>2018</v>
      </c>
      <c r="C38">
        <v>11861</v>
      </c>
      <c r="D38" t="s">
        <v>16</v>
      </c>
      <c r="E38">
        <v>10.558</v>
      </c>
      <c r="F38" t="s">
        <v>23</v>
      </c>
      <c r="G38">
        <v>124579</v>
      </c>
      <c r="H38">
        <v>774436</v>
      </c>
      <c r="I38" t="str">
        <f>IF(COUNTIF(BudgetAppropData[CFDA], MemberOrgsData[[#This Row],[CFDA]]), "Yes", "No")</f>
        <v>Yes</v>
      </c>
      <c r="J38">
        <f>(COUNTIF(D$2:D38,D38)=1)*1</f>
        <v>0</v>
      </c>
    </row>
    <row r="39" spans="1:10" x14ac:dyDescent="0.25">
      <c r="A39" t="s">
        <v>143</v>
      </c>
      <c r="B39">
        <v>2018</v>
      </c>
      <c r="C39">
        <v>11861</v>
      </c>
      <c r="D39" t="s">
        <v>16</v>
      </c>
      <c r="E39">
        <v>93.575000000000003</v>
      </c>
      <c r="F39" t="s">
        <v>31</v>
      </c>
      <c r="G39">
        <v>622248</v>
      </c>
      <c r="H39">
        <v>622248</v>
      </c>
      <c r="I39" t="str">
        <f>IF(COUNTIF(BudgetAppropData[CFDA], MemberOrgsData[[#This Row],[CFDA]]), "Yes", "No")</f>
        <v>Yes</v>
      </c>
      <c r="J39">
        <f>(COUNTIF(D$2:D39,D39)=1)*1</f>
        <v>0</v>
      </c>
    </row>
    <row r="40" spans="1:10" x14ac:dyDescent="0.25">
      <c r="A40" t="s">
        <v>135</v>
      </c>
      <c r="B40">
        <v>2018</v>
      </c>
      <c r="C40">
        <v>8507</v>
      </c>
      <c r="D40" t="s">
        <v>17</v>
      </c>
      <c r="E40">
        <v>10.558</v>
      </c>
      <c r="F40" t="s">
        <v>23</v>
      </c>
      <c r="G40">
        <v>268459</v>
      </c>
      <c r="H40">
        <v>268459</v>
      </c>
      <c r="I40" t="str">
        <f>IF(COUNTIF(BudgetAppropData[CFDA], MemberOrgsData[[#This Row],[CFDA]]), "Yes", "No")</f>
        <v>Yes</v>
      </c>
      <c r="J40">
        <f>(COUNTIF(D$2:D40,D40)=1)*1</f>
        <v>1</v>
      </c>
    </row>
    <row r="41" spans="1:10" x14ac:dyDescent="0.25">
      <c r="A41" t="s">
        <v>135</v>
      </c>
      <c r="B41">
        <v>2018</v>
      </c>
      <c r="C41">
        <v>8507</v>
      </c>
      <c r="D41" t="s">
        <v>17</v>
      </c>
      <c r="E41">
        <v>93.575000000000003</v>
      </c>
      <c r="F41" t="s">
        <v>31</v>
      </c>
      <c r="G41">
        <v>1142177</v>
      </c>
      <c r="H41">
        <v>1142177</v>
      </c>
      <c r="I41" t="str">
        <f>IF(COUNTIF(BudgetAppropData[CFDA], MemberOrgsData[[#This Row],[CFDA]]), "Yes", "No")</f>
        <v>Yes</v>
      </c>
      <c r="J41">
        <f>(COUNTIF(D$2:D41,D41)=1)*1</f>
        <v>0</v>
      </c>
    </row>
    <row r="42" spans="1:10" x14ac:dyDescent="0.25">
      <c r="A42" t="s">
        <v>135</v>
      </c>
      <c r="B42">
        <v>2018</v>
      </c>
      <c r="C42">
        <v>8507</v>
      </c>
      <c r="D42" t="s">
        <v>17</v>
      </c>
      <c r="E42">
        <v>93.6</v>
      </c>
      <c r="F42" t="s">
        <v>19</v>
      </c>
      <c r="G42">
        <v>1494641</v>
      </c>
      <c r="H42">
        <v>1494641</v>
      </c>
      <c r="I42" t="str">
        <f>IF(COUNTIF(BudgetAppropData[CFDA], MemberOrgsData[[#This Row],[CFDA]]), "Yes", "No")</f>
        <v>Yes</v>
      </c>
      <c r="J42">
        <f>(COUNTIF(D$2:D42,D42)=1)*1</f>
        <v>0</v>
      </c>
    </row>
    <row r="43" spans="1:10" x14ac:dyDescent="0.25">
      <c r="A43" t="s">
        <v>8</v>
      </c>
      <c r="B43">
        <v>2018</v>
      </c>
      <c r="C43">
        <v>193342</v>
      </c>
      <c r="D43" t="s">
        <v>20</v>
      </c>
      <c r="E43">
        <v>16.574999999999999</v>
      </c>
      <c r="F43" t="s">
        <v>55</v>
      </c>
      <c r="G43">
        <v>107312</v>
      </c>
      <c r="H43">
        <v>107312</v>
      </c>
      <c r="I43" t="str">
        <f>IF(COUNTIF(BudgetAppropData[CFDA], MemberOrgsData[[#This Row],[CFDA]]), "Yes", "No")</f>
        <v>No</v>
      </c>
      <c r="J43">
        <f>(COUNTIF(D$2:D43,D43)=1)*1</f>
        <v>1</v>
      </c>
    </row>
    <row r="44" spans="1:10" x14ac:dyDescent="0.25">
      <c r="A44" t="s">
        <v>8</v>
      </c>
      <c r="B44">
        <v>2018</v>
      </c>
      <c r="C44">
        <v>193342</v>
      </c>
      <c r="D44" t="s">
        <v>20</v>
      </c>
      <c r="E44">
        <v>93.558000000000007</v>
      </c>
      <c r="F44" t="s">
        <v>29</v>
      </c>
      <c r="G44">
        <v>3530572</v>
      </c>
      <c r="H44">
        <v>3530572</v>
      </c>
      <c r="I44" t="str">
        <f>IF(COUNTIF(BudgetAppropData[CFDA], MemberOrgsData[[#This Row],[CFDA]]), "Yes", "No")</f>
        <v>Yes</v>
      </c>
      <c r="J44">
        <f>(COUNTIF(D$2:D44,D44)=1)*1</f>
        <v>0</v>
      </c>
    </row>
    <row r="45" spans="1:10" x14ac:dyDescent="0.25">
      <c r="A45" t="s">
        <v>8</v>
      </c>
      <c r="B45">
        <v>2018</v>
      </c>
      <c r="C45">
        <v>193342</v>
      </c>
      <c r="D45" t="s">
        <v>20</v>
      </c>
      <c r="E45">
        <v>93.667000000000002</v>
      </c>
      <c r="F45" t="s">
        <v>21</v>
      </c>
      <c r="G45">
        <v>440779</v>
      </c>
      <c r="H45">
        <v>440779</v>
      </c>
      <c r="I45" t="str">
        <f>IF(COUNTIF(BudgetAppropData[CFDA], MemberOrgsData[[#This Row],[CFDA]]), "Yes", "No")</f>
        <v>Yes</v>
      </c>
      <c r="J45">
        <f>(COUNTIF(D$2:D45,D45)=1)*1</f>
        <v>0</v>
      </c>
    </row>
    <row r="46" spans="1:10" x14ac:dyDescent="0.25">
      <c r="A46" t="s">
        <v>129</v>
      </c>
      <c r="B46">
        <v>2018</v>
      </c>
      <c r="C46">
        <v>16544</v>
      </c>
      <c r="D46" t="s">
        <v>22</v>
      </c>
      <c r="E46">
        <v>10.561</v>
      </c>
      <c r="F46" t="s">
        <v>130</v>
      </c>
      <c r="G46">
        <v>33055</v>
      </c>
      <c r="H46">
        <v>113124</v>
      </c>
      <c r="I46" t="str">
        <f>IF(COUNTIF(BudgetAppropData[CFDA], MemberOrgsData[[#This Row],[CFDA]]), "Yes", "No")</f>
        <v>Yes</v>
      </c>
      <c r="J46">
        <f>(COUNTIF(D$2:D46,D46)=1)*1</f>
        <v>1</v>
      </c>
    </row>
    <row r="47" spans="1:10" x14ac:dyDescent="0.25">
      <c r="A47" t="s">
        <v>129</v>
      </c>
      <c r="B47">
        <v>2018</v>
      </c>
      <c r="C47">
        <v>16544</v>
      </c>
      <c r="D47" t="s">
        <v>22</v>
      </c>
      <c r="E47">
        <v>10.561</v>
      </c>
      <c r="F47" t="s">
        <v>130</v>
      </c>
      <c r="G47">
        <v>37649</v>
      </c>
      <c r="H47">
        <v>113124</v>
      </c>
      <c r="I47" t="str">
        <f>IF(COUNTIF(BudgetAppropData[CFDA], MemberOrgsData[[#This Row],[CFDA]]), "Yes", "No")</f>
        <v>Yes</v>
      </c>
      <c r="J47">
        <f>(COUNTIF(D$2:D47,D47)=1)*1</f>
        <v>0</v>
      </c>
    </row>
    <row r="48" spans="1:10" x14ac:dyDescent="0.25">
      <c r="A48" t="s">
        <v>129</v>
      </c>
      <c r="B48">
        <v>2018</v>
      </c>
      <c r="C48">
        <v>16544</v>
      </c>
      <c r="D48" t="s">
        <v>22</v>
      </c>
      <c r="E48">
        <v>10.561</v>
      </c>
      <c r="F48" t="s">
        <v>130</v>
      </c>
      <c r="G48">
        <v>42420</v>
      </c>
      <c r="H48">
        <v>113124</v>
      </c>
      <c r="I48" t="str">
        <f>IF(COUNTIF(BudgetAppropData[CFDA], MemberOrgsData[[#This Row],[CFDA]]), "Yes", "No")</f>
        <v>Yes</v>
      </c>
      <c r="J48">
        <f>(COUNTIF(D$2:D48,D48)=1)*1</f>
        <v>0</v>
      </c>
    </row>
    <row r="49" spans="1:10" x14ac:dyDescent="0.25">
      <c r="A49" t="s">
        <v>129</v>
      </c>
      <c r="B49">
        <v>2018</v>
      </c>
      <c r="C49">
        <v>16544</v>
      </c>
      <c r="D49" t="s">
        <v>22</v>
      </c>
      <c r="E49">
        <v>93.091999999999999</v>
      </c>
      <c r="F49" t="s">
        <v>133</v>
      </c>
      <c r="G49">
        <v>312348</v>
      </c>
      <c r="H49">
        <v>312348</v>
      </c>
      <c r="I49" t="str">
        <f>IF(COUNTIF(BudgetAppropData[CFDA], MemberOrgsData[[#This Row],[CFDA]]), "Yes", "No")</f>
        <v>No</v>
      </c>
      <c r="J49">
        <f>(COUNTIF(D$2:D49,D49)=1)*1</f>
        <v>0</v>
      </c>
    </row>
    <row r="50" spans="1:10" x14ac:dyDescent="0.25">
      <c r="A50" t="s">
        <v>129</v>
      </c>
      <c r="B50">
        <v>2018</v>
      </c>
      <c r="C50">
        <v>16544</v>
      </c>
      <c r="D50" t="s">
        <v>22</v>
      </c>
      <c r="E50">
        <v>93.331000000000003</v>
      </c>
      <c r="F50" t="s">
        <v>124</v>
      </c>
      <c r="G50">
        <v>2099</v>
      </c>
      <c r="H50">
        <v>2099</v>
      </c>
      <c r="I50" t="str">
        <f>IF(COUNTIF(BudgetAppropData[CFDA], MemberOrgsData[[#This Row],[CFDA]]), "Yes", "No")</f>
        <v>No</v>
      </c>
      <c r="J50">
        <f>(COUNTIF(D$2:D50,D50)=1)*1</f>
        <v>0</v>
      </c>
    </row>
    <row r="51" spans="1:10" x14ac:dyDescent="0.25">
      <c r="A51" t="s">
        <v>129</v>
      </c>
      <c r="B51">
        <v>2018</v>
      </c>
      <c r="C51">
        <v>16544</v>
      </c>
      <c r="D51" t="s">
        <v>22</v>
      </c>
      <c r="E51">
        <v>93.866</v>
      </c>
      <c r="F51" t="s">
        <v>134</v>
      </c>
      <c r="G51">
        <v>3470</v>
      </c>
      <c r="H51">
        <v>3470</v>
      </c>
      <c r="I51" t="str">
        <f>IF(COUNTIF(BudgetAppropData[CFDA], MemberOrgsData[[#This Row],[CFDA]]), "Yes", "No")</f>
        <v>No</v>
      </c>
      <c r="J51">
        <f>(COUNTIF(D$2:D51,D51)=1)*1</f>
        <v>0</v>
      </c>
    </row>
    <row r="52" spans="1:10" x14ac:dyDescent="0.25">
      <c r="A52" t="s">
        <v>129</v>
      </c>
      <c r="B52">
        <v>2018</v>
      </c>
      <c r="C52">
        <v>16544</v>
      </c>
      <c r="D52" t="s">
        <v>22</v>
      </c>
      <c r="E52">
        <v>10.558</v>
      </c>
      <c r="F52" t="s">
        <v>23</v>
      </c>
      <c r="G52">
        <v>404804</v>
      </c>
      <c r="H52">
        <v>404804</v>
      </c>
      <c r="I52" t="str">
        <f>IF(COUNTIF(BudgetAppropData[CFDA], MemberOrgsData[[#This Row],[CFDA]]), "Yes", "No")</f>
        <v>Yes</v>
      </c>
      <c r="J52">
        <f>(COUNTIF(D$2:D52,D52)=1)*1</f>
        <v>0</v>
      </c>
    </row>
    <row r="53" spans="1:10" x14ac:dyDescent="0.25">
      <c r="A53" t="s">
        <v>129</v>
      </c>
      <c r="B53">
        <v>2018</v>
      </c>
      <c r="C53">
        <v>16544</v>
      </c>
      <c r="D53" t="s">
        <v>22</v>
      </c>
      <c r="E53">
        <v>17.234999999999999</v>
      </c>
      <c r="F53" t="s">
        <v>89</v>
      </c>
      <c r="G53">
        <v>1837226</v>
      </c>
      <c r="H53">
        <v>1837226</v>
      </c>
      <c r="I53" t="str">
        <f>IF(COUNTIF(BudgetAppropData[CFDA], MemberOrgsData[[#This Row],[CFDA]]), "Yes", "No")</f>
        <v>Yes</v>
      </c>
      <c r="J53">
        <f>(COUNTIF(D$2:D53,D53)=1)*1</f>
        <v>0</v>
      </c>
    </row>
    <row r="54" spans="1:10" x14ac:dyDescent="0.25">
      <c r="A54" t="s">
        <v>129</v>
      </c>
      <c r="B54">
        <v>2018</v>
      </c>
      <c r="C54">
        <v>16544</v>
      </c>
      <c r="D54" t="s">
        <v>22</v>
      </c>
      <c r="E54">
        <v>17.259</v>
      </c>
      <c r="F54" t="s">
        <v>26</v>
      </c>
      <c r="G54">
        <v>153064</v>
      </c>
      <c r="H54">
        <v>398295</v>
      </c>
      <c r="I54" t="str">
        <f>IF(COUNTIF(BudgetAppropData[CFDA], MemberOrgsData[[#This Row],[CFDA]]), "Yes", "No")</f>
        <v>Yes</v>
      </c>
      <c r="J54">
        <f>(COUNTIF(D$2:D54,D54)=1)*1</f>
        <v>0</v>
      </c>
    </row>
    <row r="55" spans="1:10" x14ac:dyDescent="0.25">
      <c r="A55" t="s">
        <v>129</v>
      </c>
      <c r="B55">
        <v>2018</v>
      </c>
      <c r="C55">
        <v>16544</v>
      </c>
      <c r="D55" t="s">
        <v>22</v>
      </c>
      <c r="E55">
        <v>17.259</v>
      </c>
      <c r="F55" t="s">
        <v>26</v>
      </c>
      <c r="G55">
        <v>42190</v>
      </c>
      <c r="H55">
        <v>398295</v>
      </c>
      <c r="I55" t="str">
        <f>IF(COUNTIF(BudgetAppropData[CFDA], MemberOrgsData[[#This Row],[CFDA]]), "Yes", "No")</f>
        <v>Yes</v>
      </c>
      <c r="J55">
        <f>(COUNTIF(D$2:D55,D55)=1)*1</f>
        <v>0</v>
      </c>
    </row>
    <row r="56" spans="1:10" x14ac:dyDescent="0.25">
      <c r="A56" t="s">
        <v>129</v>
      </c>
      <c r="B56">
        <v>2018</v>
      </c>
      <c r="C56">
        <v>16544</v>
      </c>
      <c r="D56" t="s">
        <v>22</v>
      </c>
      <c r="E56">
        <v>17.259</v>
      </c>
      <c r="F56" t="s">
        <v>26</v>
      </c>
      <c r="G56">
        <v>2162</v>
      </c>
      <c r="H56">
        <v>398295</v>
      </c>
      <c r="I56" t="str">
        <f>IF(COUNTIF(BudgetAppropData[CFDA], MemberOrgsData[[#This Row],[CFDA]]), "Yes", "No")</f>
        <v>Yes</v>
      </c>
      <c r="J56">
        <f>(COUNTIF(D$2:D56,D56)=1)*1</f>
        <v>0</v>
      </c>
    </row>
    <row r="57" spans="1:10" x14ac:dyDescent="0.25">
      <c r="A57" t="s">
        <v>129</v>
      </c>
      <c r="B57">
        <v>2018</v>
      </c>
      <c r="C57">
        <v>16544</v>
      </c>
      <c r="D57" t="s">
        <v>22</v>
      </c>
      <c r="E57">
        <v>17.259</v>
      </c>
      <c r="F57" t="s">
        <v>26</v>
      </c>
      <c r="G57">
        <v>145648</v>
      </c>
      <c r="H57">
        <v>398295</v>
      </c>
      <c r="I57" t="str">
        <f>IF(COUNTIF(BudgetAppropData[CFDA], MemberOrgsData[[#This Row],[CFDA]]), "Yes", "No")</f>
        <v>Yes</v>
      </c>
      <c r="J57">
        <f>(COUNTIF(D$2:D57,D57)=1)*1</f>
        <v>0</v>
      </c>
    </row>
    <row r="58" spans="1:10" x14ac:dyDescent="0.25">
      <c r="A58" t="s">
        <v>129</v>
      </c>
      <c r="B58">
        <v>2018</v>
      </c>
      <c r="C58">
        <v>16544</v>
      </c>
      <c r="D58" t="s">
        <v>22</v>
      </c>
      <c r="E58">
        <v>17.259</v>
      </c>
      <c r="F58" t="s">
        <v>26</v>
      </c>
      <c r="G58">
        <v>52731</v>
      </c>
      <c r="H58">
        <v>398295</v>
      </c>
      <c r="I58" t="str">
        <f>IF(COUNTIF(BudgetAppropData[CFDA], MemberOrgsData[[#This Row],[CFDA]]), "Yes", "No")</f>
        <v>Yes</v>
      </c>
      <c r="J58">
        <f>(COUNTIF(D$2:D58,D58)=1)*1</f>
        <v>0</v>
      </c>
    </row>
    <row r="59" spans="1:10" x14ac:dyDescent="0.25">
      <c r="A59" t="s">
        <v>129</v>
      </c>
      <c r="B59">
        <v>2018</v>
      </c>
      <c r="C59">
        <v>16544</v>
      </c>
      <c r="D59" t="s">
        <v>22</v>
      </c>
      <c r="E59">
        <v>17.259</v>
      </c>
      <c r="F59" t="s">
        <v>26</v>
      </c>
      <c r="G59">
        <v>2500</v>
      </c>
      <c r="H59">
        <v>398295</v>
      </c>
      <c r="I59" t="str">
        <f>IF(COUNTIF(BudgetAppropData[CFDA], MemberOrgsData[[#This Row],[CFDA]]), "Yes", "No")</f>
        <v>Yes</v>
      </c>
      <c r="J59">
        <f>(COUNTIF(D$2:D59,D59)=1)*1</f>
        <v>0</v>
      </c>
    </row>
    <row r="60" spans="1:10" x14ac:dyDescent="0.25">
      <c r="A60" t="s">
        <v>129</v>
      </c>
      <c r="B60">
        <v>2018</v>
      </c>
      <c r="C60">
        <v>16544</v>
      </c>
      <c r="D60" t="s">
        <v>22</v>
      </c>
      <c r="E60">
        <v>93.043999999999997</v>
      </c>
      <c r="F60" t="s">
        <v>131</v>
      </c>
      <c r="G60">
        <v>13928</v>
      </c>
      <c r="H60">
        <v>68567</v>
      </c>
      <c r="I60" t="str">
        <f>IF(COUNTIF(BudgetAppropData[CFDA], MemberOrgsData[[#This Row],[CFDA]]), "Yes", "No")</f>
        <v>Yes</v>
      </c>
      <c r="J60">
        <f>(COUNTIF(D$2:D60,D60)=1)*1</f>
        <v>0</v>
      </c>
    </row>
    <row r="61" spans="1:10" x14ac:dyDescent="0.25">
      <c r="A61" t="s">
        <v>129</v>
      </c>
      <c r="B61">
        <v>2018</v>
      </c>
      <c r="C61">
        <v>16544</v>
      </c>
      <c r="D61" t="s">
        <v>22</v>
      </c>
      <c r="E61">
        <v>93.043999999999997</v>
      </c>
      <c r="F61" t="s">
        <v>131</v>
      </c>
      <c r="G61">
        <v>15862</v>
      </c>
      <c r="H61">
        <v>68567</v>
      </c>
      <c r="I61" t="str">
        <f>IF(COUNTIF(BudgetAppropData[CFDA], MemberOrgsData[[#This Row],[CFDA]]), "Yes", "No")</f>
        <v>Yes</v>
      </c>
      <c r="J61">
        <f>(COUNTIF(D$2:D61,D61)=1)*1</f>
        <v>0</v>
      </c>
    </row>
    <row r="62" spans="1:10" x14ac:dyDescent="0.25">
      <c r="A62" t="s">
        <v>129</v>
      </c>
      <c r="B62">
        <v>2018</v>
      </c>
      <c r="C62">
        <v>16544</v>
      </c>
      <c r="D62" t="s">
        <v>22</v>
      </c>
      <c r="E62">
        <v>93.043999999999997</v>
      </c>
      <c r="F62" t="s">
        <v>131</v>
      </c>
      <c r="G62">
        <v>38777</v>
      </c>
      <c r="H62">
        <v>68567</v>
      </c>
      <c r="I62" t="str">
        <f>IF(COUNTIF(BudgetAppropData[CFDA], MemberOrgsData[[#This Row],[CFDA]]), "Yes", "No")</f>
        <v>Yes</v>
      </c>
      <c r="J62">
        <f>(COUNTIF(D$2:D62,D62)=1)*1</f>
        <v>0</v>
      </c>
    </row>
    <row r="63" spans="1:10" x14ac:dyDescent="0.25">
      <c r="A63" t="s">
        <v>129</v>
      </c>
      <c r="B63">
        <v>2018</v>
      </c>
      <c r="C63">
        <v>16544</v>
      </c>
      <c r="D63" t="s">
        <v>22</v>
      </c>
      <c r="E63">
        <v>93.045000000000002</v>
      </c>
      <c r="F63" t="s">
        <v>132</v>
      </c>
      <c r="G63">
        <v>85252</v>
      </c>
      <c r="H63">
        <v>189703</v>
      </c>
      <c r="I63" t="str">
        <f>IF(COUNTIF(BudgetAppropData[CFDA], MemberOrgsData[[#This Row],[CFDA]]), "Yes", "No")</f>
        <v>Yes</v>
      </c>
      <c r="J63">
        <f>(COUNTIF(D$2:D63,D63)=1)*1</f>
        <v>0</v>
      </c>
    </row>
    <row r="64" spans="1:10" x14ac:dyDescent="0.25">
      <c r="A64" t="s">
        <v>129</v>
      </c>
      <c r="B64">
        <v>2018</v>
      </c>
      <c r="C64">
        <v>16544</v>
      </c>
      <c r="D64" t="s">
        <v>22</v>
      </c>
      <c r="E64">
        <v>93.045000000000002</v>
      </c>
      <c r="F64" t="s">
        <v>132</v>
      </c>
      <c r="G64">
        <v>58775</v>
      </c>
      <c r="H64">
        <v>189703</v>
      </c>
      <c r="I64" t="str">
        <f>IF(COUNTIF(BudgetAppropData[CFDA], MemberOrgsData[[#This Row],[CFDA]]), "Yes", "No")</f>
        <v>Yes</v>
      </c>
      <c r="J64">
        <f>(COUNTIF(D$2:D64,D64)=1)*1</f>
        <v>0</v>
      </c>
    </row>
    <row r="65" spans="1:10" x14ac:dyDescent="0.25">
      <c r="A65" t="s">
        <v>129</v>
      </c>
      <c r="B65">
        <v>2018</v>
      </c>
      <c r="C65">
        <v>16544</v>
      </c>
      <c r="D65" t="s">
        <v>22</v>
      </c>
      <c r="E65">
        <v>93.045000000000002</v>
      </c>
      <c r="F65" t="s">
        <v>132</v>
      </c>
      <c r="G65">
        <v>45676</v>
      </c>
      <c r="H65">
        <v>189703</v>
      </c>
      <c r="I65" t="str">
        <f>IF(COUNTIF(BudgetAppropData[CFDA], MemberOrgsData[[#This Row],[CFDA]]), "Yes", "No")</f>
        <v>Yes</v>
      </c>
      <c r="J65">
        <f>(COUNTIF(D$2:D65,D65)=1)*1</f>
        <v>0</v>
      </c>
    </row>
    <row r="66" spans="1:10" x14ac:dyDescent="0.25">
      <c r="A66" t="s">
        <v>129</v>
      </c>
      <c r="B66">
        <v>2018</v>
      </c>
      <c r="C66">
        <v>16544</v>
      </c>
      <c r="D66" t="s">
        <v>22</v>
      </c>
      <c r="E66">
        <v>93.052999999999997</v>
      </c>
      <c r="F66" t="s">
        <v>27</v>
      </c>
      <c r="G66">
        <v>53391</v>
      </c>
      <c r="H66">
        <v>151965</v>
      </c>
      <c r="I66" t="str">
        <f>IF(COUNTIF(BudgetAppropData[CFDA], MemberOrgsData[[#This Row],[CFDA]]), "Yes", "No")</f>
        <v>Yes</v>
      </c>
      <c r="J66">
        <f>(COUNTIF(D$2:D66,D66)=1)*1</f>
        <v>0</v>
      </c>
    </row>
    <row r="67" spans="1:10" x14ac:dyDescent="0.25">
      <c r="A67" t="s">
        <v>129</v>
      </c>
      <c r="B67">
        <v>2018</v>
      </c>
      <c r="C67">
        <v>16544</v>
      </c>
      <c r="D67" t="s">
        <v>22</v>
      </c>
      <c r="E67">
        <v>93.052999999999997</v>
      </c>
      <c r="F67" t="s">
        <v>27</v>
      </c>
      <c r="G67">
        <v>68354</v>
      </c>
      <c r="H67">
        <v>151965</v>
      </c>
      <c r="I67" t="str">
        <f>IF(COUNTIF(BudgetAppropData[CFDA], MemberOrgsData[[#This Row],[CFDA]]), "Yes", "No")</f>
        <v>Yes</v>
      </c>
      <c r="J67">
        <f>(COUNTIF(D$2:D67,D67)=1)*1</f>
        <v>0</v>
      </c>
    </row>
    <row r="68" spans="1:10" x14ac:dyDescent="0.25">
      <c r="A68" t="s">
        <v>129</v>
      </c>
      <c r="B68">
        <v>2018</v>
      </c>
      <c r="C68">
        <v>16544</v>
      </c>
      <c r="D68" t="s">
        <v>22</v>
      </c>
      <c r="E68">
        <v>93.052999999999997</v>
      </c>
      <c r="F68" t="s">
        <v>27</v>
      </c>
      <c r="G68">
        <v>30220</v>
      </c>
      <c r="H68">
        <v>151965</v>
      </c>
      <c r="I68" t="str">
        <f>IF(COUNTIF(BudgetAppropData[CFDA], MemberOrgsData[[#This Row],[CFDA]]), "Yes", "No")</f>
        <v>Yes</v>
      </c>
      <c r="J68">
        <f>(COUNTIF(D$2:D68,D68)=1)*1</f>
        <v>0</v>
      </c>
    </row>
    <row r="69" spans="1:10" x14ac:dyDescent="0.25">
      <c r="A69" t="s">
        <v>129</v>
      </c>
      <c r="B69">
        <v>2018</v>
      </c>
      <c r="C69">
        <v>16544</v>
      </c>
      <c r="D69" t="s">
        <v>22</v>
      </c>
      <c r="E69">
        <v>93.070999999999998</v>
      </c>
      <c r="F69" t="s">
        <v>28</v>
      </c>
      <c r="G69">
        <v>1588</v>
      </c>
      <c r="H69">
        <v>9088</v>
      </c>
      <c r="I69" t="str">
        <f>IF(COUNTIF(BudgetAppropData[CFDA], MemberOrgsData[[#This Row],[CFDA]]), "Yes", "No")</f>
        <v>Yes</v>
      </c>
      <c r="J69">
        <f>(COUNTIF(D$2:D69,D69)=1)*1</f>
        <v>0</v>
      </c>
    </row>
    <row r="70" spans="1:10" x14ac:dyDescent="0.25">
      <c r="A70" t="s">
        <v>129</v>
      </c>
      <c r="B70">
        <v>2018</v>
      </c>
      <c r="C70">
        <v>16544</v>
      </c>
      <c r="D70" t="s">
        <v>22</v>
      </c>
      <c r="E70">
        <v>93.070999999999998</v>
      </c>
      <c r="F70" t="s">
        <v>28</v>
      </c>
      <c r="G70">
        <v>7500</v>
      </c>
      <c r="H70">
        <v>9088</v>
      </c>
      <c r="I70" t="str">
        <f>IF(COUNTIF(BudgetAppropData[CFDA], MemberOrgsData[[#This Row],[CFDA]]), "Yes", "No")</f>
        <v>Yes</v>
      </c>
      <c r="J70">
        <f>(COUNTIF(D$2:D70,D70)=1)*1</f>
        <v>0</v>
      </c>
    </row>
    <row r="71" spans="1:10" x14ac:dyDescent="0.25">
      <c r="A71" t="s">
        <v>129</v>
      </c>
      <c r="B71">
        <v>2018</v>
      </c>
      <c r="C71">
        <v>16544</v>
      </c>
      <c r="D71" t="s">
        <v>22</v>
      </c>
      <c r="E71">
        <v>93.563000000000002</v>
      </c>
      <c r="F71" t="s">
        <v>97</v>
      </c>
      <c r="G71">
        <v>34882</v>
      </c>
      <c r="H71">
        <v>34882</v>
      </c>
      <c r="I71" t="str">
        <f>IF(COUNTIF(BudgetAppropData[CFDA], MemberOrgsData[[#This Row],[CFDA]]), "Yes", "No")</f>
        <v>Yes</v>
      </c>
      <c r="J71">
        <f>(COUNTIF(D$2:D71,D71)=1)*1</f>
        <v>0</v>
      </c>
    </row>
    <row r="72" spans="1:10" x14ac:dyDescent="0.25">
      <c r="A72" t="s">
        <v>129</v>
      </c>
      <c r="B72">
        <v>2018</v>
      </c>
      <c r="C72">
        <v>16544</v>
      </c>
      <c r="D72" t="s">
        <v>22</v>
      </c>
      <c r="E72">
        <v>93.569000000000003</v>
      </c>
      <c r="F72" t="s">
        <v>30</v>
      </c>
      <c r="G72">
        <v>98785</v>
      </c>
      <c r="H72">
        <v>260979</v>
      </c>
      <c r="I72" t="str">
        <f>IF(COUNTIF(BudgetAppropData[CFDA], MemberOrgsData[[#This Row],[CFDA]]), "Yes", "No")</f>
        <v>Yes</v>
      </c>
      <c r="J72">
        <f>(COUNTIF(D$2:D72,D72)=1)*1</f>
        <v>0</v>
      </c>
    </row>
    <row r="73" spans="1:10" x14ac:dyDescent="0.25">
      <c r="A73" t="s">
        <v>129</v>
      </c>
      <c r="B73">
        <v>2018</v>
      </c>
      <c r="C73">
        <v>16544</v>
      </c>
      <c r="D73" t="s">
        <v>22</v>
      </c>
      <c r="E73">
        <v>93.569000000000003</v>
      </c>
      <c r="F73" t="s">
        <v>30</v>
      </c>
      <c r="G73">
        <v>93192</v>
      </c>
      <c r="H73">
        <v>260979</v>
      </c>
      <c r="I73" t="str">
        <f>IF(COUNTIF(BudgetAppropData[CFDA], MemberOrgsData[[#This Row],[CFDA]]), "Yes", "No")</f>
        <v>Yes</v>
      </c>
      <c r="J73">
        <f>(COUNTIF(D$2:D73,D73)=1)*1</f>
        <v>0</v>
      </c>
    </row>
    <row r="74" spans="1:10" x14ac:dyDescent="0.25">
      <c r="A74" t="s">
        <v>129</v>
      </c>
      <c r="B74">
        <v>2018</v>
      </c>
      <c r="C74">
        <v>16544</v>
      </c>
      <c r="D74" t="s">
        <v>22</v>
      </c>
      <c r="E74">
        <v>93.569000000000003</v>
      </c>
      <c r="F74" t="s">
        <v>30</v>
      </c>
      <c r="G74">
        <v>55398</v>
      </c>
      <c r="H74">
        <v>260979</v>
      </c>
      <c r="I74" t="str">
        <f>IF(COUNTIF(BudgetAppropData[CFDA], MemberOrgsData[[#This Row],[CFDA]]), "Yes", "No")</f>
        <v>Yes</v>
      </c>
      <c r="J74">
        <f>(COUNTIF(D$2:D74,D74)=1)*1</f>
        <v>0</v>
      </c>
    </row>
    <row r="75" spans="1:10" x14ac:dyDescent="0.25">
      <c r="A75" t="s">
        <v>129</v>
      </c>
      <c r="B75">
        <v>2018</v>
      </c>
      <c r="C75">
        <v>16544</v>
      </c>
      <c r="D75" t="s">
        <v>22</v>
      </c>
      <c r="E75">
        <v>93.569000000000003</v>
      </c>
      <c r="F75" t="s">
        <v>30</v>
      </c>
      <c r="G75">
        <v>7500</v>
      </c>
      <c r="H75">
        <v>260979</v>
      </c>
      <c r="I75" t="str">
        <f>IF(COUNTIF(BudgetAppropData[CFDA], MemberOrgsData[[#This Row],[CFDA]]), "Yes", "No")</f>
        <v>Yes</v>
      </c>
      <c r="J75">
        <f>(COUNTIF(D$2:D75,D75)=1)*1</f>
        <v>0</v>
      </c>
    </row>
    <row r="76" spans="1:10" x14ac:dyDescent="0.25">
      <c r="A76" t="s">
        <v>129</v>
      </c>
      <c r="B76">
        <v>2018</v>
      </c>
      <c r="C76">
        <v>16544</v>
      </c>
      <c r="D76" t="s">
        <v>22</v>
      </c>
      <c r="E76">
        <v>93.569000000000003</v>
      </c>
      <c r="F76" t="s">
        <v>30</v>
      </c>
      <c r="G76">
        <v>6104</v>
      </c>
      <c r="H76">
        <v>260979</v>
      </c>
      <c r="I76" t="str">
        <f>IF(COUNTIF(BudgetAppropData[CFDA], MemberOrgsData[[#This Row],[CFDA]]), "Yes", "No")</f>
        <v>Yes</v>
      </c>
      <c r="J76">
        <f>(COUNTIF(D$2:D76,D76)=1)*1</f>
        <v>0</v>
      </c>
    </row>
    <row r="77" spans="1:10" x14ac:dyDescent="0.25">
      <c r="A77" t="s">
        <v>129</v>
      </c>
      <c r="B77">
        <v>2018</v>
      </c>
      <c r="C77">
        <v>16544</v>
      </c>
      <c r="D77" t="s">
        <v>22</v>
      </c>
      <c r="E77">
        <v>93.575000000000003</v>
      </c>
      <c r="F77" t="s">
        <v>31</v>
      </c>
      <c r="G77">
        <v>64166</v>
      </c>
      <c r="H77">
        <v>1749313</v>
      </c>
      <c r="I77" t="str">
        <f>IF(COUNTIF(BudgetAppropData[CFDA], MemberOrgsData[[#This Row],[CFDA]]), "Yes", "No")</f>
        <v>Yes</v>
      </c>
      <c r="J77">
        <f>(COUNTIF(D$2:D77,D77)=1)*1</f>
        <v>0</v>
      </c>
    </row>
    <row r="78" spans="1:10" x14ac:dyDescent="0.25">
      <c r="A78" t="s">
        <v>129</v>
      </c>
      <c r="B78">
        <v>2018</v>
      </c>
      <c r="C78">
        <v>16544</v>
      </c>
      <c r="D78" t="s">
        <v>22</v>
      </c>
      <c r="E78">
        <v>93.575000000000003</v>
      </c>
      <c r="F78" t="s">
        <v>31</v>
      </c>
      <c r="G78">
        <v>1685147</v>
      </c>
      <c r="H78">
        <v>1749313</v>
      </c>
      <c r="I78" t="str">
        <f>IF(COUNTIF(BudgetAppropData[CFDA], MemberOrgsData[[#This Row],[CFDA]]), "Yes", "No")</f>
        <v>Yes</v>
      </c>
      <c r="J78">
        <f>(COUNTIF(D$2:D78,D78)=1)*1</f>
        <v>0</v>
      </c>
    </row>
    <row r="79" spans="1:10" x14ac:dyDescent="0.25">
      <c r="A79" t="s">
        <v>129</v>
      </c>
      <c r="B79">
        <v>2018</v>
      </c>
      <c r="C79">
        <v>16544</v>
      </c>
      <c r="D79" t="s">
        <v>22</v>
      </c>
      <c r="E79">
        <v>93.667000000000002</v>
      </c>
      <c r="F79" t="s">
        <v>21</v>
      </c>
      <c r="G79">
        <v>99320</v>
      </c>
      <c r="H79">
        <v>369621</v>
      </c>
      <c r="I79" t="str">
        <f>IF(COUNTIF(BudgetAppropData[CFDA], MemberOrgsData[[#This Row],[CFDA]]), "Yes", "No")</f>
        <v>Yes</v>
      </c>
      <c r="J79">
        <f>(COUNTIF(D$2:D79,D79)=1)*1</f>
        <v>0</v>
      </c>
    </row>
    <row r="80" spans="1:10" x14ac:dyDescent="0.25">
      <c r="A80" t="s">
        <v>129</v>
      </c>
      <c r="B80">
        <v>2018</v>
      </c>
      <c r="C80">
        <v>16544</v>
      </c>
      <c r="D80" t="s">
        <v>22</v>
      </c>
      <c r="E80">
        <v>93.667000000000002</v>
      </c>
      <c r="F80" t="s">
        <v>21</v>
      </c>
      <c r="G80">
        <v>145365</v>
      </c>
      <c r="H80">
        <v>369621</v>
      </c>
      <c r="I80" t="str">
        <f>IF(COUNTIF(BudgetAppropData[CFDA], MemberOrgsData[[#This Row],[CFDA]]), "Yes", "No")</f>
        <v>Yes</v>
      </c>
      <c r="J80">
        <f>(COUNTIF(D$2:D80,D80)=1)*1</f>
        <v>0</v>
      </c>
    </row>
    <row r="81" spans="1:10" x14ac:dyDescent="0.25">
      <c r="A81" t="s">
        <v>129</v>
      </c>
      <c r="B81">
        <v>2018</v>
      </c>
      <c r="C81">
        <v>16544</v>
      </c>
      <c r="D81" t="s">
        <v>22</v>
      </c>
      <c r="E81">
        <v>93.667000000000002</v>
      </c>
      <c r="F81" t="s">
        <v>21</v>
      </c>
      <c r="G81">
        <v>114761</v>
      </c>
      <c r="H81">
        <v>369621</v>
      </c>
      <c r="I81" t="str">
        <f>IF(COUNTIF(BudgetAppropData[CFDA], MemberOrgsData[[#This Row],[CFDA]]), "Yes", "No")</f>
        <v>Yes</v>
      </c>
      <c r="J81">
        <f>(COUNTIF(D$2:D81,D81)=1)*1</f>
        <v>0</v>
      </c>
    </row>
    <row r="82" spans="1:10" x14ac:dyDescent="0.25">
      <c r="A82" t="s">
        <v>129</v>
      </c>
      <c r="B82">
        <v>2018</v>
      </c>
      <c r="C82">
        <v>16544</v>
      </c>
      <c r="D82" t="s">
        <v>22</v>
      </c>
      <c r="E82">
        <v>93.667000000000002</v>
      </c>
      <c r="F82" t="s">
        <v>21</v>
      </c>
      <c r="G82">
        <v>10175</v>
      </c>
      <c r="H82">
        <v>369621</v>
      </c>
      <c r="I82" t="str">
        <f>IF(COUNTIF(BudgetAppropData[CFDA], MemberOrgsData[[#This Row],[CFDA]]), "Yes", "No")</f>
        <v>Yes</v>
      </c>
      <c r="J82">
        <f>(COUNTIF(D$2:D82,D82)=1)*1</f>
        <v>0</v>
      </c>
    </row>
    <row r="83" spans="1:10" x14ac:dyDescent="0.25">
      <c r="A83" t="s">
        <v>143</v>
      </c>
      <c r="B83">
        <v>2018</v>
      </c>
      <c r="C83">
        <v>245483</v>
      </c>
      <c r="D83" t="s">
        <v>93</v>
      </c>
      <c r="E83">
        <v>10.558</v>
      </c>
      <c r="F83" t="s">
        <v>23</v>
      </c>
      <c r="G83">
        <v>453659</v>
      </c>
      <c r="H83">
        <v>453659</v>
      </c>
      <c r="I83" t="str">
        <f>IF(COUNTIF(BudgetAppropData[CFDA], MemberOrgsData[[#This Row],[CFDA]]), "Yes", "No")</f>
        <v>Yes</v>
      </c>
      <c r="J83">
        <f>(COUNTIF(D$2:D83,D83)=1)*1</f>
        <v>1</v>
      </c>
    </row>
    <row r="84" spans="1:10" x14ac:dyDescent="0.25">
      <c r="A84" t="s">
        <v>143</v>
      </c>
      <c r="B84">
        <v>2018</v>
      </c>
      <c r="C84">
        <v>245483</v>
      </c>
      <c r="D84" t="s">
        <v>93</v>
      </c>
      <c r="E84">
        <v>93.575000000000003</v>
      </c>
      <c r="F84" t="s">
        <v>31</v>
      </c>
      <c r="G84">
        <v>1012780</v>
      </c>
      <c r="H84">
        <v>1012780</v>
      </c>
      <c r="I84" t="str">
        <f>IF(COUNTIF(BudgetAppropData[CFDA], MemberOrgsData[[#This Row],[CFDA]]), "Yes", "No")</f>
        <v>Yes</v>
      </c>
      <c r="J84">
        <f>(COUNTIF(D$2:D84,D84)=1)*1</f>
        <v>0</v>
      </c>
    </row>
    <row r="85" spans="1:10" x14ac:dyDescent="0.25">
      <c r="A85" t="s">
        <v>8</v>
      </c>
      <c r="B85">
        <v>2018</v>
      </c>
      <c r="C85">
        <v>207317</v>
      </c>
      <c r="D85" t="s">
        <v>36</v>
      </c>
      <c r="E85">
        <v>10.558</v>
      </c>
      <c r="F85" t="s">
        <v>23</v>
      </c>
      <c r="G85">
        <v>2003872</v>
      </c>
      <c r="H85">
        <v>2003872</v>
      </c>
      <c r="I85" t="str">
        <f>IF(COUNTIF(BudgetAppropData[CFDA], MemberOrgsData[[#This Row],[CFDA]]), "Yes", "No")</f>
        <v>Yes</v>
      </c>
      <c r="J85">
        <f>(COUNTIF(D$2:D85,D85)=1)*1</f>
        <v>1</v>
      </c>
    </row>
    <row r="86" spans="1:10" x14ac:dyDescent="0.25">
      <c r="A86" t="s">
        <v>8</v>
      </c>
      <c r="B86">
        <v>2018</v>
      </c>
      <c r="C86">
        <v>207317</v>
      </c>
      <c r="D86" t="s">
        <v>36</v>
      </c>
      <c r="E86">
        <v>93.6</v>
      </c>
      <c r="F86" t="s">
        <v>19</v>
      </c>
      <c r="G86">
        <v>2335857</v>
      </c>
      <c r="H86">
        <v>2335857</v>
      </c>
      <c r="I86" t="str">
        <f>IF(COUNTIF(BudgetAppropData[CFDA], MemberOrgsData[[#This Row],[CFDA]]), "Yes", "No")</f>
        <v>Yes</v>
      </c>
      <c r="J86">
        <f>(COUNTIF(D$2:D86,D86)=1)*1</f>
        <v>0</v>
      </c>
    </row>
    <row r="87" spans="1:10" x14ac:dyDescent="0.25">
      <c r="A87" t="s">
        <v>143</v>
      </c>
      <c r="B87">
        <v>2018</v>
      </c>
      <c r="C87">
        <v>9545</v>
      </c>
      <c r="D87" t="s">
        <v>37</v>
      </c>
      <c r="E87">
        <v>14.252000000000001</v>
      </c>
      <c r="F87" t="s">
        <v>111</v>
      </c>
      <c r="G87">
        <v>50000</v>
      </c>
      <c r="H87">
        <v>50000</v>
      </c>
      <c r="I87" t="str">
        <f>IF(COUNTIF(BudgetAppropData[CFDA], MemberOrgsData[[#This Row],[CFDA]]), "Yes", "No")</f>
        <v>No</v>
      </c>
      <c r="J87">
        <f>(COUNTIF(D$2:D87,D87)=1)*1</f>
        <v>1</v>
      </c>
    </row>
    <row r="88" spans="1:10" x14ac:dyDescent="0.25">
      <c r="A88" t="s">
        <v>143</v>
      </c>
      <c r="B88">
        <v>2018</v>
      </c>
      <c r="C88">
        <v>9545</v>
      </c>
      <c r="D88" t="s">
        <v>37</v>
      </c>
      <c r="E88">
        <v>84.043999999999997</v>
      </c>
      <c r="F88" t="s">
        <v>108</v>
      </c>
      <c r="G88">
        <v>246912</v>
      </c>
      <c r="H88">
        <v>246912</v>
      </c>
      <c r="I88" t="str">
        <f>IF(COUNTIF(BudgetAppropData[CFDA], MemberOrgsData[[#This Row],[CFDA]]), "Yes", "No")</f>
        <v>No</v>
      </c>
      <c r="J88">
        <f>(COUNTIF(D$2:D88,D88)=1)*1</f>
        <v>0</v>
      </c>
    </row>
    <row r="89" spans="1:10" x14ac:dyDescent="0.25">
      <c r="A89" t="s">
        <v>143</v>
      </c>
      <c r="B89">
        <v>2018</v>
      </c>
      <c r="C89">
        <v>9545</v>
      </c>
      <c r="D89" t="s">
        <v>37</v>
      </c>
      <c r="E89">
        <v>94.006</v>
      </c>
      <c r="F89" t="s">
        <v>69</v>
      </c>
      <c r="G89">
        <v>150822</v>
      </c>
      <c r="H89">
        <v>150822</v>
      </c>
      <c r="I89" t="str">
        <f>IF(COUNTIF(BudgetAppropData[CFDA], MemberOrgsData[[#This Row],[CFDA]]), "Yes", "No")</f>
        <v>No</v>
      </c>
      <c r="J89">
        <f>(COUNTIF(D$2:D89,D89)=1)*1</f>
        <v>0</v>
      </c>
    </row>
    <row r="90" spans="1:10" x14ac:dyDescent="0.25">
      <c r="A90" t="s">
        <v>143</v>
      </c>
      <c r="B90">
        <v>2018</v>
      </c>
      <c r="C90">
        <v>9545</v>
      </c>
      <c r="D90" t="s">
        <v>37</v>
      </c>
      <c r="E90">
        <v>14.218</v>
      </c>
      <c r="F90" t="s">
        <v>24</v>
      </c>
      <c r="G90">
        <v>472329</v>
      </c>
      <c r="H90">
        <v>472329</v>
      </c>
      <c r="I90" t="str">
        <f>IF(COUNTIF(BudgetAppropData[CFDA], MemberOrgsData[[#This Row],[CFDA]]), "Yes", "No")</f>
        <v>Yes</v>
      </c>
      <c r="J90">
        <f>(COUNTIF(D$2:D90,D90)=1)*1</f>
        <v>0</v>
      </c>
    </row>
    <row r="91" spans="1:10" x14ac:dyDescent="0.25">
      <c r="A91" t="s">
        <v>143</v>
      </c>
      <c r="B91">
        <v>2018</v>
      </c>
      <c r="C91">
        <v>9545</v>
      </c>
      <c r="D91" t="s">
        <v>37</v>
      </c>
      <c r="E91">
        <v>17.259</v>
      </c>
      <c r="F91" t="s">
        <v>26</v>
      </c>
      <c r="G91">
        <v>530750</v>
      </c>
      <c r="H91">
        <v>530750</v>
      </c>
      <c r="I91" t="str">
        <f>IF(COUNTIF(BudgetAppropData[CFDA], MemberOrgsData[[#This Row],[CFDA]]), "Yes", "No")</f>
        <v>Yes</v>
      </c>
      <c r="J91">
        <f>(COUNTIF(D$2:D91,D91)=1)*1</f>
        <v>0</v>
      </c>
    </row>
    <row r="92" spans="1:10" x14ac:dyDescent="0.25">
      <c r="A92" t="s">
        <v>143</v>
      </c>
      <c r="B92">
        <v>2018</v>
      </c>
      <c r="C92">
        <v>9545</v>
      </c>
      <c r="D92" t="s">
        <v>37</v>
      </c>
      <c r="E92">
        <v>84.001999999999995</v>
      </c>
      <c r="F92" t="s">
        <v>39</v>
      </c>
      <c r="G92">
        <v>486216</v>
      </c>
      <c r="H92">
        <v>486216</v>
      </c>
      <c r="I92" t="str">
        <f>IF(COUNTIF(BudgetAppropData[CFDA], MemberOrgsData[[#This Row],[CFDA]]), "Yes", "No")</f>
        <v>Yes</v>
      </c>
      <c r="J92">
        <f>(COUNTIF(D$2:D92,D92)=1)*1</f>
        <v>0</v>
      </c>
    </row>
    <row r="93" spans="1:10" x14ac:dyDescent="0.25">
      <c r="A93" t="s">
        <v>143</v>
      </c>
      <c r="B93">
        <v>2018</v>
      </c>
      <c r="C93">
        <v>9545</v>
      </c>
      <c r="D93" t="s">
        <v>37</v>
      </c>
      <c r="E93">
        <v>84.287000000000006</v>
      </c>
      <c r="F93" t="s">
        <v>40</v>
      </c>
      <c r="G93">
        <v>1106941</v>
      </c>
      <c r="H93">
        <v>1106941</v>
      </c>
      <c r="I93" t="str">
        <f>IF(COUNTIF(BudgetAppropData[CFDA], MemberOrgsData[[#This Row],[CFDA]]), "Yes", "No")</f>
        <v>Yes</v>
      </c>
      <c r="J93">
        <f>(COUNTIF(D$2:D93,D93)=1)*1</f>
        <v>0</v>
      </c>
    </row>
    <row r="94" spans="1:10" x14ac:dyDescent="0.25">
      <c r="A94" t="s">
        <v>143</v>
      </c>
      <c r="B94">
        <v>2018</v>
      </c>
      <c r="C94">
        <v>9545</v>
      </c>
      <c r="D94" t="s">
        <v>37</v>
      </c>
      <c r="E94">
        <v>93.569000000000003</v>
      </c>
      <c r="F94" t="s">
        <v>30</v>
      </c>
      <c r="G94">
        <v>74840</v>
      </c>
      <c r="H94">
        <v>164413</v>
      </c>
      <c r="I94" t="str">
        <f>IF(COUNTIF(BudgetAppropData[CFDA], MemberOrgsData[[#This Row],[CFDA]]), "Yes", "No")</f>
        <v>Yes</v>
      </c>
      <c r="J94">
        <f>(COUNTIF(D$2:D94,D94)=1)*1</f>
        <v>0</v>
      </c>
    </row>
    <row r="95" spans="1:10" x14ac:dyDescent="0.25">
      <c r="A95" t="s">
        <v>143</v>
      </c>
      <c r="B95">
        <v>2018</v>
      </c>
      <c r="C95">
        <v>9545</v>
      </c>
      <c r="D95" t="s">
        <v>37</v>
      </c>
      <c r="E95">
        <v>93.569000000000003</v>
      </c>
      <c r="F95" t="s">
        <v>30</v>
      </c>
      <c r="G95">
        <v>89573</v>
      </c>
      <c r="H95">
        <v>164413</v>
      </c>
      <c r="I95" t="str">
        <f>IF(COUNTIF(BudgetAppropData[CFDA], MemberOrgsData[[#This Row],[CFDA]]), "Yes", "No")</f>
        <v>Yes</v>
      </c>
      <c r="J95">
        <f>(COUNTIF(D$2:D95,D95)=1)*1</f>
        <v>0</v>
      </c>
    </row>
    <row r="96" spans="1:10" x14ac:dyDescent="0.25">
      <c r="A96" t="s">
        <v>129</v>
      </c>
      <c r="B96">
        <v>2018</v>
      </c>
      <c r="C96">
        <v>11678</v>
      </c>
      <c r="D96" t="s">
        <v>41</v>
      </c>
      <c r="E96">
        <v>10.561</v>
      </c>
      <c r="F96" t="s">
        <v>110</v>
      </c>
      <c r="G96">
        <v>54871</v>
      </c>
      <c r="H96">
        <v>54871</v>
      </c>
      <c r="I96" t="str">
        <f>IF(COUNTIF(BudgetAppropData[CFDA], MemberOrgsData[[#This Row],[CFDA]]), "Yes", "No")</f>
        <v>Yes</v>
      </c>
      <c r="J96">
        <f>(COUNTIF(D$2:D96,D96)=1)*1</f>
        <v>1</v>
      </c>
    </row>
    <row r="97" spans="1:10" x14ac:dyDescent="0.25">
      <c r="A97" t="s">
        <v>129</v>
      </c>
      <c r="B97">
        <v>2018</v>
      </c>
      <c r="C97">
        <v>11678</v>
      </c>
      <c r="D97" t="s">
        <v>41</v>
      </c>
      <c r="E97">
        <v>10.558</v>
      </c>
      <c r="F97" t="s">
        <v>23</v>
      </c>
      <c r="G97">
        <v>1660777</v>
      </c>
      <c r="H97">
        <v>1660777</v>
      </c>
      <c r="I97" t="str">
        <f>IF(COUNTIF(BudgetAppropData[CFDA], MemberOrgsData[[#This Row],[CFDA]]), "Yes", "No")</f>
        <v>Yes</v>
      </c>
      <c r="J97">
        <f>(COUNTIF(D$2:D97,D97)=1)*1</f>
        <v>0</v>
      </c>
    </row>
    <row r="98" spans="1:10" x14ac:dyDescent="0.25">
      <c r="A98" t="s">
        <v>129</v>
      </c>
      <c r="B98">
        <v>2018</v>
      </c>
      <c r="C98">
        <v>11678</v>
      </c>
      <c r="D98" t="s">
        <v>41</v>
      </c>
      <c r="E98">
        <v>93.575000000000003</v>
      </c>
      <c r="F98" t="s">
        <v>31</v>
      </c>
      <c r="G98">
        <v>6888552</v>
      </c>
      <c r="H98">
        <v>6888552</v>
      </c>
      <c r="I98" t="str">
        <f>IF(COUNTIF(BudgetAppropData[CFDA], MemberOrgsData[[#This Row],[CFDA]]), "Yes", "No")</f>
        <v>Yes</v>
      </c>
      <c r="J98">
        <f>(COUNTIF(D$2:D98,D98)=1)*1</f>
        <v>0</v>
      </c>
    </row>
    <row r="99" spans="1:10" x14ac:dyDescent="0.25">
      <c r="A99" t="s">
        <v>143</v>
      </c>
      <c r="B99">
        <v>2018</v>
      </c>
      <c r="C99">
        <v>10613</v>
      </c>
      <c r="D99" t="s">
        <v>71</v>
      </c>
      <c r="E99">
        <v>84.01</v>
      </c>
      <c r="F99" t="s">
        <v>72</v>
      </c>
      <c r="G99">
        <v>251872</v>
      </c>
      <c r="H99">
        <v>251872</v>
      </c>
      <c r="I99" t="str">
        <f>IF(COUNTIF(BudgetAppropData[CFDA], MemberOrgsData[[#This Row],[CFDA]]), "Yes", "No")</f>
        <v>Yes</v>
      </c>
      <c r="J99">
        <f>(COUNTIF(D$2:D99,D99)=1)*1</f>
        <v>1</v>
      </c>
    </row>
    <row r="100" spans="1:10" x14ac:dyDescent="0.25">
      <c r="A100" t="s">
        <v>143</v>
      </c>
      <c r="B100">
        <v>2018</v>
      </c>
      <c r="C100">
        <v>10613</v>
      </c>
      <c r="D100" t="s">
        <v>71</v>
      </c>
      <c r="E100">
        <v>84.376999999999995</v>
      </c>
      <c r="F100" t="s">
        <v>117</v>
      </c>
      <c r="G100">
        <v>209989</v>
      </c>
      <c r="H100">
        <v>209989</v>
      </c>
      <c r="I100" t="str">
        <f>IF(COUNTIF(BudgetAppropData[CFDA], MemberOrgsData[[#This Row],[CFDA]]), "Yes", "No")</f>
        <v>No</v>
      </c>
      <c r="J100">
        <f>(COUNTIF(D$2:D100,D100)=1)*1</f>
        <v>0</v>
      </c>
    </row>
    <row r="101" spans="1:10" x14ac:dyDescent="0.25">
      <c r="A101" t="s">
        <v>143</v>
      </c>
      <c r="B101">
        <v>2018</v>
      </c>
      <c r="C101">
        <v>10613</v>
      </c>
      <c r="D101" t="s">
        <v>71</v>
      </c>
      <c r="E101">
        <v>10.558</v>
      </c>
      <c r="F101" t="s">
        <v>23</v>
      </c>
      <c r="G101">
        <v>428040</v>
      </c>
      <c r="H101">
        <v>428040</v>
      </c>
      <c r="I101" t="str">
        <f>IF(COUNTIF(BudgetAppropData[CFDA], MemberOrgsData[[#This Row],[CFDA]]), "Yes", "No")</f>
        <v>Yes</v>
      </c>
      <c r="J101">
        <f>(COUNTIF(D$2:D101,D101)=1)*1</f>
        <v>0</v>
      </c>
    </row>
    <row r="102" spans="1:10" x14ac:dyDescent="0.25">
      <c r="A102" t="s">
        <v>143</v>
      </c>
      <c r="B102">
        <v>2018</v>
      </c>
      <c r="C102">
        <v>10613</v>
      </c>
      <c r="D102" t="s">
        <v>71</v>
      </c>
      <c r="E102">
        <v>93.043999999999997</v>
      </c>
      <c r="F102" t="s">
        <v>112</v>
      </c>
      <c r="G102">
        <v>9375</v>
      </c>
      <c r="H102">
        <v>11501</v>
      </c>
      <c r="I102" t="str">
        <f>IF(COUNTIF(BudgetAppropData[CFDA], MemberOrgsData[[#This Row],[CFDA]]), "Yes", "No")</f>
        <v>Yes</v>
      </c>
      <c r="J102">
        <f>(COUNTIF(D$2:D102,D102)=1)*1</f>
        <v>0</v>
      </c>
    </row>
    <row r="103" spans="1:10" x14ac:dyDescent="0.25">
      <c r="A103" t="s">
        <v>143</v>
      </c>
      <c r="B103">
        <v>2018</v>
      </c>
      <c r="C103">
        <v>10613</v>
      </c>
      <c r="D103" t="s">
        <v>71</v>
      </c>
      <c r="E103">
        <v>93.043999999999997</v>
      </c>
      <c r="F103" t="s">
        <v>112</v>
      </c>
      <c r="G103">
        <v>2126</v>
      </c>
      <c r="H103">
        <v>11501</v>
      </c>
      <c r="I103" t="str">
        <f>IF(COUNTIF(BudgetAppropData[CFDA], MemberOrgsData[[#This Row],[CFDA]]), "Yes", "No")</f>
        <v>Yes</v>
      </c>
      <c r="J103">
        <f>(COUNTIF(D$2:D103,D103)=1)*1</f>
        <v>0</v>
      </c>
    </row>
    <row r="104" spans="1:10" x14ac:dyDescent="0.25">
      <c r="A104" t="s">
        <v>143</v>
      </c>
      <c r="B104">
        <v>2018</v>
      </c>
      <c r="C104">
        <v>10613</v>
      </c>
      <c r="D104" t="s">
        <v>71</v>
      </c>
      <c r="E104">
        <v>93.052999999999997</v>
      </c>
      <c r="F104" t="s">
        <v>27</v>
      </c>
      <c r="G104">
        <v>23477</v>
      </c>
      <c r="H104">
        <v>32632</v>
      </c>
      <c r="I104" t="str">
        <f>IF(COUNTIF(BudgetAppropData[CFDA], MemberOrgsData[[#This Row],[CFDA]]), "Yes", "No")</f>
        <v>Yes</v>
      </c>
      <c r="J104">
        <f>(COUNTIF(D$2:D104,D104)=1)*1</f>
        <v>0</v>
      </c>
    </row>
    <row r="105" spans="1:10" x14ac:dyDescent="0.25">
      <c r="A105" t="s">
        <v>143</v>
      </c>
      <c r="B105">
        <v>2018</v>
      </c>
      <c r="C105">
        <v>10613</v>
      </c>
      <c r="D105" t="s">
        <v>71</v>
      </c>
      <c r="E105">
        <v>93.052999999999997</v>
      </c>
      <c r="F105" t="s">
        <v>27</v>
      </c>
      <c r="G105">
        <v>9155</v>
      </c>
      <c r="H105">
        <v>32632</v>
      </c>
      <c r="I105" t="str">
        <f>IF(COUNTIF(BudgetAppropData[CFDA], MemberOrgsData[[#This Row],[CFDA]]), "Yes", "No")</f>
        <v>Yes</v>
      </c>
      <c r="J105">
        <f>(COUNTIF(D$2:D105,D105)=1)*1</f>
        <v>0</v>
      </c>
    </row>
    <row r="106" spans="1:10" x14ac:dyDescent="0.25">
      <c r="A106" t="s">
        <v>143</v>
      </c>
      <c r="B106">
        <v>2018</v>
      </c>
      <c r="C106">
        <v>10613</v>
      </c>
      <c r="D106" t="s">
        <v>71</v>
      </c>
      <c r="E106">
        <v>93.569000000000003</v>
      </c>
      <c r="F106" t="s">
        <v>30</v>
      </c>
      <c r="G106">
        <v>78747</v>
      </c>
      <c r="H106">
        <v>233283</v>
      </c>
      <c r="I106" t="str">
        <f>IF(COUNTIF(BudgetAppropData[CFDA], MemberOrgsData[[#This Row],[CFDA]]), "Yes", "No")</f>
        <v>Yes</v>
      </c>
      <c r="J106">
        <f>(COUNTIF(D$2:D106,D106)=1)*1</f>
        <v>0</v>
      </c>
    </row>
    <row r="107" spans="1:10" x14ac:dyDescent="0.25">
      <c r="A107" t="s">
        <v>143</v>
      </c>
      <c r="B107">
        <v>2018</v>
      </c>
      <c r="C107">
        <v>10613</v>
      </c>
      <c r="D107" t="s">
        <v>71</v>
      </c>
      <c r="E107">
        <v>93.569000000000003</v>
      </c>
      <c r="F107" t="s">
        <v>30</v>
      </c>
      <c r="G107">
        <v>39600</v>
      </c>
      <c r="H107">
        <v>233283</v>
      </c>
      <c r="I107" t="str">
        <f>IF(COUNTIF(BudgetAppropData[CFDA], MemberOrgsData[[#This Row],[CFDA]]), "Yes", "No")</f>
        <v>Yes</v>
      </c>
      <c r="J107">
        <f>(COUNTIF(D$2:D107,D107)=1)*1</f>
        <v>0</v>
      </c>
    </row>
    <row r="108" spans="1:10" x14ac:dyDescent="0.25">
      <c r="A108" t="s">
        <v>143</v>
      </c>
      <c r="B108">
        <v>2018</v>
      </c>
      <c r="C108">
        <v>10613</v>
      </c>
      <c r="D108" t="s">
        <v>71</v>
      </c>
      <c r="E108">
        <v>93.569000000000003</v>
      </c>
      <c r="F108" t="s">
        <v>30</v>
      </c>
      <c r="G108">
        <v>114936</v>
      </c>
      <c r="H108">
        <v>233283</v>
      </c>
      <c r="I108" t="str">
        <f>IF(COUNTIF(BudgetAppropData[CFDA], MemberOrgsData[[#This Row],[CFDA]]), "Yes", "No")</f>
        <v>Yes</v>
      </c>
      <c r="J108">
        <f>(COUNTIF(D$2:D108,D108)=1)*1</f>
        <v>0</v>
      </c>
    </row>
    <row r="109" spans="1:10" x14ac:dyDescent="0.25">
      <c r="A109" t="s">
        <v>143</v>
      </c>
      <c r="B109">
        <v>2018</v>
      </c>
      <c r="C109">
        <v>10613</v>
      </c>
      <c r="D109" t="s">
        <v>71</v>
      </c>
      <c r="E109">
        <v>93.6</v>
      </c>
      <c r="F109" t="s">
        <v>19</v>
      </c>
      <c r="G109">
        <v>2300810</v>
      </c>
      <c r="H109">
        <v>2300810</v>
      </c>
      <c r="I109" t="str">
        <f>IF(COUNTIF(BudgetAppropData[CFDA], MemberOrgsData[[#This Row],[CFDA]]), "Yes", "No")</f>
        <v>Yes</v>
      </c>
      <c r="J109">
        <f>(COUNTIF(D$2:D109,D109)=1)*1</f>
        <v>0</v>
      </c>
    </row>
    <row r="110" spans="1:10" x14ac:dyDescent="0.25">
      <c r="A110" t="s">
        <v>143</v>
      </c>
      <c r="B110">
        <v>2018</v>
      </c>
      <c r="C110">
        <v>10613</v>
      </c>
      <c r="D110" t="s">
        <v>71</v>
      </c>
      <c r="E110">
        <v>93.667000000000002</v>
      </c>
      <c r="F110" t="s">
        <v>21</v>
      </c>
      <c r="G110">
        <v>3056</v>
      </c>
      <c r="H110">
        <v>6160</v>
      </c>
      <c r="I110" t="str">
        <f>IF(COUNTIF(BudgetAppropData[CFDA], MemberOrgsData[[#This Row],[CFDA]]), "Yes", "No")</f>
        <v>Yes</v>
      </c>
      <c r="J110">
        <f>(COUNTIF(D$2:D110,D110)=1)*1</f>
        <v>0</v>
      </c>
    </row>
    <row r="111" spans="1:10" x14ac:dyDescent="0.25">
      <c r="A111" t="s">
        <v>143</v>
      </c>
      <c r="B111">
        <v>2018</v>
      </c>
      <c r="C111">
        <v>10613</v>
      </c>
      <c r="D111" t="s">
        <v>71</v>
      </c>
      <c r="E111">
        <v>93.667000000000002</v>
      </c>
      <c r="F111" t="s">
        <v>21</v>
      </c>
      <c r="G111">
        <v>3104</v>
      </c>
      <c r="H111">
        <v>6160</v>
      </c>
      <c r="I111" t="str">
        <f>IF(COUNTIF(BudgetAppropData[CFDA], MemberOrgsData[[#This Row],[CFDA]]), "Yes", "No")</f>
        <v>Yes</v>
      </c>
      <c r="J111">
        <f>(COUNTIF(D$2:D111,D111)=1)*1</f>
        <v>0</v>
      </c>
    </row>
    <row r="112" spans="1:10" x14ac:dyDescent="0.25">
      <c r="A112" t="s">
        <v>135</v>
      </c>
      <c r="B112">
        <v>2018</v>
      </c>
      <c r="C112">
        <v>248102</v>
      </c>
      <c r="D112" t="s">
        <v>42</v>
      </c>
      <c r="E112">
        <v>16.574999999999999</v>
      </c>
      <c r="F112" t="s">
        <v>55</v>
      </c>
      <c r="G112">
        <v>139992</v>
      </c>
      <c r="H112">
        <v>139992</v>
      </c>
      <c r="I112" t="str">
        <f>IF(COUNTIF(BudgetAppropData[CFDA], MemberOrgsData[[#This Row],[CFDA]]), "Yes", "No")</f>
        <v>No</v>
      </c>
      <c r="J112">
        <f>(COUNTIF(D$2:D112,D112)=1)*1</f>
        <v>1</v>
      </c>
    </row>
    <row r="113" spans="1:10" x14ac:dyDescent="0.25">
      <c r="A113" t="s">
        <v>135</v>
      </c>
      <c r="B113">
        <v>2018</v>
      </c>
      <c r="C113">
        <v>248102</v>
      </c>
      <c r="D113" t="s">
        <v>42</v>
      </c>
      <c r="E113">
        <v>93.296999999999997</v>
      </c>
      <c r="F113" t="s">
        <v>91</v>
      </c>
      <c r="G113">
        <v>30750</v>
      </c>
      <c r="H113">
        <v>30750</v>
      </c>
      <c r="I113" t="str">
        <f>IF(COUNTIF(BudgetAppropData[CFDA], MemberOrgsData[[#This Row],[CFDA]]), "Yes", "No")</f>
        <v>No</v>
      </c>
      <c r="J113">
        <f>(COUNTIF(D$2:D113,D113)=1)*1</f>
        <v>0</v>
      </c>
    </row>
    <row r="114" spans="1:10" x14ac:dyDescent="0.25">
      <c r="A114" t="s">
        <v>135</v>
      </c>
      <c r="B114">
        <v>2018</v>
      </c>
      <c r="C114">
        <v>248102</v>
      </c>
      <c r="D114" t="s">
        <v>42</v>
      </c>
      <c r="E114">
        <v>93.558000000000007</v>
      </c>
      <c r="F114" t="s">
        <v>29</v>
      </c>
      <c r="G114">
        <v>120156</v>
      </c>
      <c r="H114">
        <v>120156</v>
      </c>
      <c r="I114" t="str">
        <f>IF(COUNTIF(BudgetAppropData[CFDA], MemberOrgsData[[#This Row],[CFDA]]), "Yes", "No")</f>
        <v>Yes</v>
      </c>
      <c r="J114">
        <f>(COUNTIF(D$2:D114,D114)=1)*1</f>
        <v>0</v>
      </c>
    </row>
    <row r="115" spans="1:10" x14ac:dyDescent="0.25">
      <c r="A115" t="s">
        <v>135</v>
      </c>
      <c r="B115">
        <v>2018</v>
      </c>
      <c r="C115">
        <v>248102</v>
      </c>
      <c r="D115" t="s">
        <v>42</v>
      </c>
      <c r="E115">
        <v>93.667000000000002</v>
      </c>
      <c r="F115" t="s">
        <v>21</v>
      </c>
      <c r="G115">
        <v>665587</v>
      </c>
      <c r="H115">
        <v>665587</v>
      </c>
      <c r="I115" t="str">
        <f>IF(COUNTIF(BudgetAppropData[CFDA], MemberOrgsData[[#This Row],[CFDA]]), "Yes", "No")</f>
        <v>Yes</v>
      </c>
      <c r="J115">
        <f>(COUNTIF(D$2:D115,D115)=1)*1</f>
        <v>0</v>
      </c>
    </row>
    <row r="116" spans="1:10" x14ac:dyDescent="0.25">
      <c r="A116" t="s">
        <v>143</v>
      </c>
      <c r="B116">
        <v>2018</v>
      </c>
      <c r="C116">
        <v>14641</v>
      </c>
      <c r="D116" t="s">
        <v>73</v>
      </c>
      <c r="E116">
        <v>10.553000000000001</v>
      </c>
      <c r="F116" t="s">
        <v>43</v>
      </c>
      <c r="G116">
        <v>7924</v>
      </c>
      <c r="H116">
        <v>7924</v>
      </c>
      <c r="I116" t="str">
        <f>IF(COUNTIF(BudgetAppropData[CFDA], MemberOrgsData[[#This Row],[CFDA]]), "Yes", "No")</f>
        <v>No</v>
      </c>
      <c r="J116">
        <f>(COUNTIF(D$2:D116,D116)=1)*1</f>
        <v>1</v>
      </c>
    </row>
    <row r="117" spans="1:10" x14ac:dyDescent="0.25">
      <c r="A117" t="s">
        <v>143</v>
      </c>
      <c r="B117">
        <v>2018</v>
      </c>
      <c r="C117">
        <v>14641</v>
      </c>
      <c r="D117" t="s">
        <v>73</v>
      </c>
      <c r="E117">
        <v>10.555</v>
      </c>
      <c r="F117" t="s">
        <v>44</v>
      </c>
      <c r="G117">
        <v>10012</v>
      </c>
      <c r="H117">
        <v>10012</v>
      </c>
      <c r="I117" t="str">
        <f>IF(COUNTIF(BudgetAppropData[CFDA], MemberOrgsData[[#This Row],[CFDA]]), "Yes", "No")</f>
        <v>Yes</v>
      </c>
      <c r="J117">
        <f>(COUNTIF(D$2:D117,D117)=1)*1</f>
        <v>0</v>
      </c>
    </row>
    <row r="118" spans="1:10" x14ac:dyDescent="0.25">
      <c r="A118" t="s">
        <v>143</v>
      </c>
      <c r="B118">
        <v>2018</v>
      </c>
      <c r="C118">
        <v>14641</v>
      </c>
      <c r="D118" t="s">
        <v>73</v>
      </c>
      <c r="E118">
        <v>14.234999999999999</v>
      </c>
      <c r="F118" t="s">
        <v>10</v>
      </c>
      <c r="G118">
        <v>229908</v>
      </c>
      <c r="H118">
        <v>229908</v>
      </c>
      <c r="I118" t="str">
        <f>IF(COUNTIF(BudgetAppropData[CFDA], MemberOrgsData[[#This Row],[CFDA]]), "Yes", "No")</f>
        <v>No</v>
      </c>
      <c r="J118">
        <f>(COUNTIF(D$2:D118,D118)=1)*1</f>
        <v>0</v>
      </c>
    </row>
    <row r="119" spans="1:10" x14ac:dyDescent="0.25">
      <c r="A119" t="s">
        <v>143</v>
      </c>
      <c r="B119">
        <v>2018</v>
      </c>
      <c r="C119">
        <v>14641</v>
      </c>
      <c r="D119" t="s">
        <v>73</v>
      </c>
      <c r="E119">
        <v>84.173000000000002</v>
      </c>
      <c r="F119" t="s">
        <v>46</v>
      </c>
      <c r="G119">
        <v>6405</v>
      </c>
      <c r="H119">
        <v>6405</v>
      </c>
      <c r="I119" t="str">
        <f>IF(COUNTIF(BudgetAppropData[CFDA], MemberOrgsData[[#This Row],[CFDA]]), "Yes", "No")</f>
        <v>No</v>
      </c>
      <c r="J119">
        <f>(COUNTIF(D$2:D119,D119)=1)*1</f>
        <v>0</v>
      </c>
    </row>
    <row r="120" spans="1:10" x14ac:dyDescent="0.25">
      <c r="A120" t="s">
        <v>143</v>
      </c>
      <c r="B120">
        <v>2018</v>
      </c>
      <c r="C120">
        <v>14641</v>
      </c>
      <c r="D120" t="s">
        <v>73</v>
      </c>
      <c r="E120">
        <v>94.019000000000005</v>
      </c>
      <c r="F120" t="s">
        <v>50</v>
      </c>
      <c r="G120">
        <v>118734</v>
      </c>
      <c r="H120">
        <v>118734</v>
      </c>
      <c r="I120" t="str">
        <f>IF(COUNTIF(BudgetAppropData[CFDA], MemberOrgsData[[#This Row],[CFDA]]), "Yes", "No")</f>
        <v>No</v>
      </c>
      <c r="J120">
        <f>(COUNTIF(D$2:D120,D120)=1)*1</f>
        <v>0</v>
      </c>
    </row>
    <row r="121" spans="1:10" x14ac:dyDescent="0.25">
      <c r="A121" t="s">
        <v>143</v>
      </c>
      <c r="B121">
        <v>2018</v>
      </c>
      <c r="C121">
        <v>14641</v>
      </c>
      <c r="D121" t="s">
        <v>73</v>
      </c>
      <c r="E121">
        <v>10.558</v>
      </c>
      <c r="F121" t="s">
        <v>23</v>
      </c>
      <c r="G121">
        <v>598809</v>
      </c>
      <c r="H121">
        <v>1212015</v>
      </c>
      <c r="I121" t="str">
        <f>IF(COUNTIF(BudgetAppropData[CFDA], MemberOrgsData[[#This Row],[CFDA]]), "Yes", "No")</f>
        <v>Yes</v>
      </c>
      <c r="J121">
        <f>(COUNTIF(D$2:D121,D121)=1)*1</f>
        <v>0</v>
      </c>
    </row>
    <row r="122" spans="1:10" x14ac:dyDescent="0.25">
      <c r="A122" t="s">
        <v>143</v>
      </c>
      <c r="B122">
        <v>2018</v>
      </c>
      <c r="C122">
        <v>14641</v>
      </c>
      <c r="D122" t="s">
        <v>73</v>
      </c>
      <c r="E122">
        <v>10.558</v>
      </c>
      <c r="F122" t="s">
        <v>23</v>
      </c>
      <c r="G122">
        <v>613206</v>
      </c>
      <c r="H122">
        <v>1212015</v>
      </c>
      <c r="I122" t="str">
        <f>IF(COUNTIF(BudgetAppropData[CFDA], MemberOrgsData[[#This Row],[CFDA]]), "Yes", "No")</f>
        <v>Yes</v>
      </c>
      <c r="J122">
        <f>(COUNTIF(D$2:D122,D122)=1)*1</f>
        <v>0</v>
      </c>
    </row>
    <row r="123" spans="1:10" x14ac:dyDescent="0.25">
      <c r="A123" t="s">
        <v>143</v>
      </c>
      <c r="B123">
        <v>2018</v>
      </c>
      <c r="C123">
        <v>14641</v>
      </c>
      <c r="D123" t="s">
        <v>73</v>
      </c>
      <c r="E123">
        <v>14.228</v>
      </c>
      <c r="F123" t="s">
        <v>123</v>
      </c>
      <c r="G123">
        <v>295757</v>
      </c>
      <c r="H123">
        <v>295757</v>
      </c>
      <c r="I123" t="str">
        <f>IF(COUNTIF(BudgetAppropData[CFDA], MemberOrgsData[[#This Row],[CFDA]]), "Yes", "No")</f>
        <v>Yes</v>
      </c>
      <c r="J123">
        <f>(COUNTIF(D$2:D123,D123)=1)*1</f>
        <v>0</v>
      </c>
    </row>
    <row r="124" spans="1:10" x14ac:dyDescent="0.25">
      <c r="A124" t="s">
        <v>143</v>
      </c>
      <c r="B124">
        <v>2018</v>
      </c>
      <c r="C124">
        <v>14641</v>
      </c>
      <c r="D124" t="s">
        <v>73</v>
      </c>
      <c r="E124">
        <v>84.027000000000001</v>
      </c>
      <c r="F124" t="s">
        <v>45</v>
      </c>
      <c r="G124">
        <v>48285</v>
      </c>
      <c r="H124">
        <v>48285</v>
      </c>
      <c r="I124" t="str">
        <f>IF(COUNTIF(BudgetAppropData[CFDA], MemberOrgsData[[#This Row],[CFDA]]), "Yes", "No")</f>
        <v>Yes</v>
      </c>
      <c r="J124">
        <f>(COUNTIF(D$2:D124,D124)=1)*1</f>
        <v>0</v>
      </c>
    </row>
    <row r="125" spans="1:10" x14ac:dyDescent="0.25">
      <c r="A125" t="s">
        <v>143</v>
      </c>
      <c r="B125">
        <v>2018</v>
      </c>
      <c r="C125">
        <v>14641</v>
      </c>
      <c r="D125" t="s">
        <v>73</v>
      </c>
      <c r="E125">
        <v>93.6</v>
      </c>
      <c r="F125" t="s">
        <v>19</v>
      </c>
      <c r="G125">
        <v>960982</v>
      </c>
      <c r="H125">
        <v>4136847</v>
      </c>
      <c r="I125" t="str">
        <f>IF(COUNTIF(BudgetAppropData[CFDA], MemberOrgsData[[#This Row],[CFDA]]), "Yes", "No")</f>
        <v>Yes</v>
      </c>
      <c r="J125">
        <f>(COUNTIF(D$2:D125,D125)=1)*1</f>
        <v>0</v>
      </c>
    </row>
    <row r="126" spans="1:10" x14ac:dyDescent="0.25">
      <c r="A126" t="s">
        <v>143</v>
      </c>
      <c r="B126">
        <v>2018</v>
      </c>
      <c r="C126">
        <v>14641</v>
      </c>
      <c r="D126" t="s">
        <v>73</v>
      </c>
      <c r="E126">
        <v>93.6</v>
      </c>
      <c r="F126" t="s">
        <v>19</v>
      </c>
      <c r="G126">
        <v>3175865</v>
      </c>
      <c r="H126">
        <v>4136847</v>
      </c>
      <c r="I126" t="str">
        <f>IF(COUNTIF(BudgetAppropData[CFDA], MemberOrgsData[[#This Row],[CFDA]]), "Yes", "No")</f>
        <v>Yes</v>
      </c>
      <c r="J126">
        <f>(COUNTIF(D$2:D126,D126)=1)*1</f>
        <v>0</v>
      </c>
    </row>
    <row r="127" spans="1:10" x14ac:dyDescent="0.25">
      <c r="A127" t="s">
        <v>143</v>
      </c>
      <c r="B127">
        <v>2018</v>
      </c>
      <c r="C127">
        <v>14641</v>
      </c>
      <c r="D127" t="s">
        <v>73</v>
      </c>
      <c r="E127">
        <v>93.766999999999996</v>
      </c>
      <c r="F127" t="s">
        <v>95</v>
      </c>
      <c r="G127">
        <v>30013</v>
      </c>
      <c r="H127">
        <v>30013</v>
      </c>
      <c r="I127" t="str">
        <f>IF(COUNTIF(BudgetAppropData[CFDA], MemberOrgsData[[#This Row],[CFDA]]), "Yes", "No")</f>
        <v>Yes</v>
      </c>
      <c r="J127">
        <f>(COUNTIF(D$2:D127,D127)=1)*1</f>
        <v>0</v>
      </c>
    </row>
    <row r="128" spans="1:10" x14ac:dyDescent="0.25">
      <c r="A128" t="s">
        <v>143</v>
      </c>
      <c r="B128">
        <v>2018</v>
      </c>
      <c r="C128">
        <v>14641</v>
      </c>
      <c r="D128" t="s">
        <v>73</v>
      </c>
      <c r="E128">
        <v>93.778000000000006</v>
      </c>
      <c r="F128" t="s">
        <v>33</v>
      </c>
      <c r="G128">
        <v>178346</v>
      </c>
      <c r="H128">
        <v>178346</v>
      </c>
      <c r="I128" t="str">
        <f>IF(COUNTIF(BudgetAppropData[CFDA], MemberOrgsData[[#This Row],[CFDA]]), "Yes", "No")</f>
        <v>Yes</v>
      </c>
      <c r="J128">
        <f>(COUNTIF(D$2:D128,D128)=1)*1</f>
        <v>0</v>
      </c>
    </row>
    <row r="129" spans="1:10" x14ac:dyDescent="0.25">
      <c r="A129" t="s">
        <v>143</v>
      </c>
      <c r="B129">
        <v>2018</v>
      </c>
      <c r="C129">
        <v>14641</v>
      </c>
      <c r="D129" t="s">
        <v>73</v>
      </c>
      <c r="E129">
        <v>93.917000000000002</v>
      </c>
      <c r="F129" t="s">
        <v>34</v>
      </c>
      <c r="G129">
        <v>65621</v>
      </c>
      <c r="H129">
        <v>65621</v>
      </c>
      <c r="I129" t="str">
        <f>IF(COUNTIF(BudgetAppropData[CFDA], MemberOrgsData[[#This Row],[CFDA]]), "Yes", "No")</f>
        <v>Yes</v>
      </c>
      <c r="J129">
        <f>(COUNTIF(D$2:D129,D129)=1)*1</f>
        <v>0</v>
      </c>
    </row>
    <row r="130" spans="1:10" x14ac:dyDescent="0.25">
      <c r="A130" t="s">
        <v>143</v>
      </c>
      <c r="B130">
        <v>2018</v>
      </c>
      <c r="C130">
        <v>14641</v>
      </c>
      <c r="D130" t="s">
        <v>73</v>
      </c>
      <c r="E130">
        <v>93.926000000000002</v>
      </c>
      <c r="F130" t="s">
        <v>59</v>
      </c>
      <c r="G130">
        <v>224325</v>
      </c>
      <c r="H130">
        <v>224325</v>
      </c>
      <c r="I130" t="str">
        <f>IF(COUNTIF(BudgetAppropData[CFDA], MemberOrgsData[[#This Row],[CFDA]]), "Yes", "No")</f>
        <v>Yes</v>
      </c>
      <c r="J130">
        <f>(COUNTIF(D$2:D130,D130)=1)*1</f>
        <v>0</v>
      </c>
    </row>
    <row r="131" spans="1:10" x14ac:dyDescent="0.25">
      <c r="A131" t="s">
        <v>138</v>
      </c>
      <c r="B131">
        <v>2018</v>
      </c>
      <c r="C131">
        <v>221077</v>
      </c>
      <c r="D131" t="s">
        <v>74</v>
      </c>
      <c r="E131">
        <v>14.234999999999999</v>
      </c>
      <c r="F131" t="s">
        <v>10</v>
      </c>
      <c r="G131">
        <v>638845</v>
      </c>
      <c r="H131">
        <v>638845</v>
      </c>
      <c r="I131" t="str">
        <f>IF(COUNTIF(BudgetAppropData[CFDA], MemberOrgsData[[#This Row],[CFDA]]), "Yes", "No")</f>
        <v>No</v>
      </c>
      <c r="J131">
        <f>(COUNTIF(D$2:D131,D131)=1)*1</f>
        <v>1</v>
      </c>
    </row>
    <row r="132" spans="1:10" x14ac:dyDescent="0.25">
      <c r="A132" t="s">
        <v>138</v>
      </c>
      <c r="B132">
        <v>2018</v>
      </c>
      <c r="C132">
        <v>221077</v>
      </c>
      <c r="D132" t="s">
        <v>74</v>
      </c>
      <c r="E132">
        <v>84.186999999999998</v>
      </c>
      <c r="F132" t="s">
        <v>118</v>
      </c>
      <c r="G132">
        <v>85402</v>
      </c>
      <c r="H132">
        <v>85402</v>
      </c>
      <c r="I132" t="str">
        <f>IF(COUNTIF(BudgetAppropData[CFDA], MemberOrgsData[[#This Row],[CFDA]]), "Yes", "No")</f>
        <v>No</v>
      </c>
      <c r="J132">
        <f>(COUNTIF(D$2:D132,D132)=1)*1</f>
        <v>0</v>
      </c>
    </row>
    <row r="133" spans="1:10" x14ac:dyDescent="0.25">
      <c r="A133" t="s">
        <v>138</v>
      </c>
      <c r="B133">
        <v>2018</v>
      </c>
      <c r="C133">
        <v>221077</v>
      </c>
      <c r="D133" t="s">
        <v>74</v>
      </c>
      <c r="E133">
        <v>93.352999999999994</v>
      </c>
      <c r="F133" t="s">
        <v>139</v>
      </c>
      <c r="G133">
        <v>27160</v>
      </c>
      <c r="H133">
        <v>27160</v>
      </c>
      <c r="I133" t="str">
        <f>IF(COUNTIF(BudgetAppropData[CFDA], MemberOrgsData[[#This Row],[CFDA]]), "Yes", "No")</f>
        <v>No</v>
      </c>
      <c r="J133">
        <f>(COUNTIF(D$2:D133,D133)=1)*1</f>
        <v>0</v>
      </c>
    </row>
    <row r="134" spans="1:10" x14ac:dyDescent="0.25">
      <c r="A134" t="s">
        <v>138</v>
      </c>
      <c r="B134">
        <v>2018</v>
      </c>
      <c r="C134">
        <v>221077</v>
      </c>
      <c r="D134" t="s">
        <v>74</v>
      </c>
      <c r="E134">
        <v>10.558</v>
      </c>
      <c r="F134" t="s">
        <v>23</v>
      </c>
      <c r="G134">
        <v>165476</v>
      </c>
      <c r="H134">
        <v>165476</v>
      </c>
      <c r="I134" t="str">
        <f>IF(COUNTIF(BudgetAppropData[CFDA], MemberOrgsData[[#This Row],[CFDA]]), "Yes", "No")</f>
        <v>Yes</v>
      </c>
      <c r="J134">
        <f>(COUNTIF(D$2:D134,D134)=1)*1</f>
        <v>0</v>
      </c>
    </row>
    <row r="135" spans="1:10" x14ac:dyDescent="0.25">
      <c r="A135" t="s">
        <v>138</v>
      </c>
      <c r="B135">
        <v>2018</v>
      </c>
      <c r="C135">
        <v>221077</v>
      </c>
      <c r="D135" t="s">
        <v>74</v>
      </c>
      <c r="E135">
        <v>93.043999999999997</v>
      </c>
      <c r="F135" t="s">
        <v>112</v>
      </c>
      <c r="G135">
        <v>7447</v>
      </c>
      <c r="H135">
        <v>7447</v>
      </c>
      <c r="I135" t="str">
        <f>IF(COUNTIF(BudgetAppropData[CFDA], MemberOrgsData[[#This Row],[CFDA]]), "Yes", "No")</f>
        <v>Yes</v>
      </c>
      <c r="J135">
        <f>(COUNTIF(D$2:D135,D135)=1)*1</f>
        <v>0</v>
      </c>
    </row>
    <row r="136" spans="1:10" x14ac:dyDescent="0.25">
      <c r="A136" t="s">
        <v>138</v>
      </c>
      <c r="B136">
        <v>2018</v>
      </c>
      <c r="C136">
        <v>221077</v>
      </c>
      <c r="D136" t="s">
        <v>74</v>
      </c>
      <c r="E136">
        <v>93.045000000000002</v>
      </c>
      <c r="F136" t="s">
        <v>63</v>
      </c>
      <c r="G136">
        <v>184516</v>
      </c>
      <c r="H136">
        <v>239837</v>
      </c>
      <c r="I136" t="str">
        <f>IF(COUNTIF(BudgetAppropData[CFDA], MemberOrgsData[[#This Row],[CFDA]]), "Yes", "No")</f>
        <v>Yes</v>
      </c>
      <c r="J136">
        <f>(COUNTIF(D$2:D136,D136)=1)*1</f>
        <v>0</v>
      </c>
    </row>
    <row r="137" spans="1:10" x14ac:dyDescent="0.25">
      <c r="A137" t="s">
        <v>138</v>
      </c>
      <c r="B137">
        <v>2018</v>
      </c>
      <c r="C137">
        <v>221077</v>
      </c>
      <c r="D137" t="s">
        <v>74</v>
      </c>
      <c r="E137">
        <v>93.045000000000002</v>
      </c>
      <c r="F137" t="s">
        <v>63</v>
      </c>
      <c r="G137">
        <v>55321</v>
      </c>
      <c r="H137">
        <v>239837</v>
      </c>
      <c r="I137" t="str">
        <f>IF(COUNTIF(BudgetAppropData[CFDA], MemberOrgsData[[#This Row],[CFDA]]), "Yes", "No")</f>
        <v>Yes</v>
      </c>
      <c r="J137">
        <f>(COUNTIF(D$2:D137,D137)=1)*1</f>
        <v>0</v>
      </c>
    </row>
    <row r="138" spans="1:10" x14ac:dyDescent="0.25">
      <c r="A138" t="s">
        <v>138</v>
      </c>
      <c r="B138">
        <v>2018</v>
      </c>
      <c r="C138">
        <v>221077</v>
      </c>
      <c r="D138" t="s">
        <v>74</v>
      </c>
      <c r="E138">
        <v>93.052999999999997</v>
      </c>
      <c r="F138" t="s">
        <v>27</v>
      </c>
      <c r="G138">
        <v>72750</v>
      </c>
      <c r="H138">
        <v>79742</v>
      </c>
      <c r="I138" t="str">
        <f>IF(COUNTIF(BudgetAppropData[CFDA], MemberOrgsData[[#This Row],[CFDA]]), "Yes", "No")</f>
        <v>Yes</v>
      </c>
      <c r="J138">
        <f>(COUNTIF(D$2:D138,D138)=1)*1</f>
        <v>0</v>
      </c>
    </row>
    <row r="139" spans="1:10" x14ac:dyDescent="0.25">
      <c r="A139" t="s">
        <v>138</v>
      </c>
      <c r="B139">
        <v>2018</v>
      </c>
      <c r="C139">
        <v>221077</v>
      </c>
      <c r="D139" t="s">
        <v>74</v>
      </c>
      <c r="E139">
        <v>93.052999999999997</v>
      </c>
      <c r="F139" t="s">
        <v>27</v>
      </c>
      <c r="G139">
        <v>6992</v>
      </c>
      <c r="H139">
        <v>79742</v>
      </c>
      <c r="I139" t="str">
        <f>IF(COUNTIF(BudgetAppropData[CFDA], MemberOrgsData[[#This Row],[CFDA]]), "Yes", "No")</f>
        <v>Yes</v>
      </c>
      <c r="J139">
        <f>(COUNTIF(D$2:D139,D139)=1)*1</f>
        <v>0</v>
      </c>
    </row>
    <row r="140" spans="1:10" x14ac:dyDescent="0.25">
      <c r="A140" t="s">
        <v>138</v>
      </c>
      <c r="B140">
        <v>2018</v>
      </c>
      <c r="C140">
        <v>221077</v>
      </c>
      <c r="D140" t="s">
        <v>74</v>
      </c>
      <c r="E140">
        <v>93.575000000000003</v>
      </c>
      <c r="F140" t="s">
        <v>31</v>
      </c>
      <c r="G140">
        <v>1358983</v>
      </c>
      <c r="H140">
        <v>1358983</v>
      </c>
      <c r="I140" t="str">
        <f>IF(COUNTIF(BudgetAppropData[CFDA], MemberOrgsData[[#This Row],[CFDA]]), "Yes", "No")</f>
        <v>Yes</v>
      </c>
      <c r="J140">
        <f>(COUNTIF(D$2:D140,D140)=1)*1</f>
        <v>0</v>
      </c>
    </row>
    <row r="141" spans="1:10" x14ac:dyDescent="0.25">
      <c r="A141" t="s">
        <v>138</v>
      </c>
      <c r="B141">
        <v>2018</v>
      </c>
      <c r="C141">
        <v>221077</v>
      </c>
      <c r="D141" t="s">
        <v>74</v>
      </c>
      <c r="E141">
        <v>93.6</v>
      </c>
      <c r="F141" t="s">
        <v>19</v>
      </c>
      <c r="G141">
        <v>571875</v>
      </c>
      <c r="H141">
        <v>571875</v>
      </c>
      <c r="I141" t="str">
        <f>IF(COUNTIF(BudgetAppropData[CFDA], MemberOrgsData[[#This Row],[CFDA]]), "Yes", "No")</f>
        <v>Yes</v>
      </c>
      <c r="J141">
        <f>(COUNTIF(D$2:D141,D141)=1)*1</f>
        <v>0</v>
      </c>
    </row>
    <row r="142" spans="1:10" x14ac:dyDescent="0.25">
      <c r="A142" t="s">
        <v>138</v>
      </c>
      <c r="B142">
        <v>2018</v>
      </c>
      <c r="C142">
        <v>221077</v>
      </c>
      <c r="D142" t="s">
        <v>74</v>
      </c>
      <c r="E142">
        <v>93.667000000000002</v>
      </c>
      <c r="F142" t="s">
        <v>21</v>
      </c>
      <c r="G142">
        <v>65652</v>
      </c>
      <c r="H142">
        <v>139927</v>
      </c>
      <c r="I142" t="str">
        <f>IF(COUNTIF(BudgetAppropData[CFDA], MemberOrgsData[[#This Row],[CFDA]]), "Yes", "No")</f>
        <v>Yes</v>
      </c>
      <c r="J142">
        <f>(COUNTIF(D$2:D142,D142)=1)*1</f>
        <v>0</v>
      </c>
    </row>
    <row r="143" spans="1:10" x14ac:dyDescent="0.25">
      <c r="A143" t="s">
        <v>138</v>
      </c>
      <c r="B143">
        <v>2018</v>
      </c>
      <c r="C143">
        <v>221077</v>
      </c>
      <c r="D143" t="s">
        <v>74</v>
      </c>
      <c r="E143">
        <v>93.667000000000002</v>
      </c>
      <c r="F143" t="s">
        <v>21</v>
      </c>
      <c r="G143">
        <v>74275</v>
      </c>
      <c r="H143">
        <v>139927</v>
      </c>
      <c r="I143" t="str">
        <f>IF(COUNTIF(BudgetAppropData[CFDA], MemberOrgsData[[#This Row],[CFDA]]), "Yes", "No")</f>
        <v>Yes</v>
      </c>
      <c r="J143">
        <f>(COUNTIF(D$2:D143,D143)=1)*1</f>
        <v>0</v>
      </c>
    </row>
    <row r="144" spans="1:10" x14ac:dyDescent="0.25">
      <c r="A144" t="s">
        <v>138</v>
      </c>
      <c r="B144">
        <v>2018</v>
      </c>
      <c r="C144">
        <v>221077</v>
      </c>
      <c r="D144" t="s">
        <v>74</v>
      </c>
      <c r="E144">
        <v>93.957999999999998</v>
      </c>
      <c r="F144" t="s">
        <v>75</v>
      </c>
      <c r="G144">
        <v>367406</v>
      </c>
      <c r="H144">
        <v>367406</v>
      </c>
      <c r="I144" t="str">
        <f>IF(COUNTIF(BudgetAppropData[CFDA], MemberOrgsData[[#This Row],[CFDA]]), "Yes", "No")</f>
        <v>Yes</v>
      </c>
      <c r="J144">
        <f>(COUNTIF(D$2:D144,D144)=1)*1</f>
        <v>0</v>
      </c>
    </row>
    <row r="145" spans="1:10" x14ac:dyDescent="0.25">
      <c r="A145" t="s">
        <v>70</v>
      </c>
      <c r="B145">
        <v>2018</v>
      </c>
      <c r="C145">
        <v>12087</v>
      </c>
      <c r="D145" t="s">
        <v>76</v>
      </c>
      <c r="E145">
        <v>93.242999999999995</v>
      </c>
      <c r="F145" t="s">
        <v>109</v>
      </c>
      <c r="G145">
        <v>381888</v>
      </c>
      <c r="H145">
        <v>381888</v>
      </c>
      <c r="I145" t="str">
        <f>IF(COUNTIF(BudgetAppropData[CFDA], MemberOrgsData[[#This Row],[CFDA]]), "Yes", "No")</f>
        <v>Yes</v>
      </c>
      <c r="J145">
        <f>(COUNTIF(D$2:D145,D145)=1)*1</f>
        <v>1</v>
      </c>
    </row>
    <row r="146" spans="1:10" x14ac:dyDescent="0.25">
      <c r="A146" t="s">
        <v>70</v>
      </c>
      <c r="B146">
        <v>2018</v>
      </c>
      <c r="C146">
        <v>12087</v>
      </c>
      <c r="D146" t="s">
        <v>76</v>
      </c>
      <c r="E146">
        <v>93.558000000000007</v>
      </c>
      <c r="F146" t="s">
        <v>29</v>
      </c>
      <c r="G146">
        <v>129322</v>
      </c>
      <c r="H146">
        <v>129322</v>
      </c>
      <c r="I146" t="str">
        <f>IF(COUNTIF(BudgetAppropData[CFDA], MemberOrgsData[[#This Row],[CFDA]]), "Yes", "No")</f>
        <v>Yes</v>
      </c>
      <c r="J146">
        <f>(COUNTIF(D$2:D146,D146)=1)*1</f>
        <v>0</v>
      </c>
    </row>
    <row r="147" spans="1:10" x14ac:dyDescent="0.25">
      <c r="A147" t="s">
        <v>70</v>
      </c>
      <c r="B147">
        <v>2018</v>
      </c>
      <c r="C147">
        <v>12087</v>
      </c>
      <c r="D147" t="s">
        <v>76</v>
      </c>
      <c r="E147">
        <v>93.563000000000002</v>
      </c>
      <c r="F147" t="s">
        <v>97</v>
      </c>
      <c r="G147">
        <v>3776</v>
      </c>
      <c r="H147">
        <v>3776</v>
      </c>
      <c r="I147" t="str">
        <f>IF(COUNTIF(BudgetAppropData[CFDA], MemberOrgsData[[#This Row],[CFDA]]), "Yes", "No")</f>
        <v>Yes</v>
      </c>
      <c r="J147">
        <f>(COUNTIF(D$2:D147,D147)=1)*1</f>
        <v>0</v>
      </c>
    </row>
    <row r="148" spans="1:10" x14ac:dyDescent="0.25">
      <c r="A148" t="s">
        <v>70</v>
      </c>
      <c r="B148">
        <v>2018</v>
      </c>
      <c r="C148">
        <v>12087</v>
      </c>
      <c r="D148" t="s">
        <v>76</v>
      </c>
      <c r="E148">
        <v>93.959000000000003</v>
      </c>
      <c r="F148" t="s">
        <v>60</v>
      </c>
      <c r="G148">
        <v>1114267</v>
      </c>
      <c r="H148">
        <v>1114267</v>
      </c>
      <c r="I148" t="str">
        <f>IF(COUNTIF(BudgetAppropData[CFDA], MemberOrgsData[[#This Row],[CFDA]]), "Yes", "No")</f>
        <v>Yes</v>
      </c>
      <c r="J148">
        <f>(COUNTIF(D$2:D148,D148)=1)*1</f>
        <v>0</v>
      </c>
    </row>
    <row r="149" spans="1:10" x14ac:dyDescent="0.25">
      <c r="A149" t="s">
        <v>138</v>
      </c>
      <c r="B149">
        <v>2018</v>
      </c>
      <c r="C149">
        <v>242372</v>
      </c>
      <c r="D149" t="s">
        <v>77</v>
      </c>
      <c r="E149">
        <v>10.558</v>
      </c>
      <c r="F149" t="s">
        <v>23</v>
      </c>
      <c r="G149">
        <v>487165</v>
      </c>
      <c r="H149">
        <v>487165</v>
      </c>
      <c r="I149" t="str">
        <f>IF(COUNTIF(BudgetAppropData[CFDA], MemberOrgsData[[#This Row],[CFDA]]), "Yes", "No")</f>
        <v>Yes</v>
      </c>
      <c r="J149">
        <f>(COUNTIF(D$2:D149,D149)=1)*1</f>
        <v>1</v>
      </c>
    </row>
    <row r="150" spans="1:10" x14ac:dyDescent="0.25">
      <c r="A150" t="s">
        <v>138</v>
      </c>
      <c r="B150">
        <v>2018</v>
      </c>
      <c r="C150">
        <v>242372</v>
      </c>
      <c r="D150" t="s">
        <v>77</v>
      </c>
      <c r="E150">
        <v>93.043999999999997</v>
      </c>
      <c r="F150" t="s">
        <v>27</v>
      </c>
      <c r="G150">
        <v>9246</v>
      </c>
      <c r="H150">
        <v>9246</v>
      </c>
      <c r="I150" t="str">
        <f>IF(COUNTIF(BudgetAppropData[CFDA], MemberOrgsData[[#This Row],[CFDA]]), "Yes", "No")</f>
        <v>Yes</v>
      </c>
      <c r="J150">
        <f>(COUNTIF(D$2:D150,D150)=1)*1</f>
        <v>0</v>
      </c>
    </row>
    <row r="151" spans="1:10" x14ac:dyDescent="0.25">
      <c r="A151" t="s">
        <v>138</v>
      </c>
      <c r="B151">
        <v>2018</v>
      </c>
      <c r="C151">
        <v>242372</v>
      </c>
      <c r="D151" t="s">
        <v>77</v>
      </c>
      <c r="E151">
        <v>93.045000000000002</v>
      </c>
      <c r="F151" t="s">
        <v>63</v>
      </c>
      <c r="G151">
        <v>73203</v>
      </c>
      <c r="H151">
        <v>73203</v>
      </c>
      <c r="I151" t="str">
        <f>IF(COUNTIF(BudgetAppropData[CFDA], MemberOrgsData[[#This Row],[CFDA]]), "Yes", "No")</f>
        <v>Yes</v>
      </c>
      <c r="J151">
        <f>(COUNTIF(D$2:D151,D151)=1)*1</f>
        <v>0</v>
      </c>
    </row>
    <row r="152" spans="1:10" x14ac:dyDescent="0.25">
      <c r="A152" t="s">
        <v>138</v>
      </c>
      <c r="B152">
        <v>2018</v>
      </c>
      <c r="C152">
        <v>242372</v>
      </c>
      <c r="D152" t="s">
        <v>77</v>
      </c>
      <c r="E152">
        <v>93.052000000000007</v>
      </c>
      <c r="F152" t="s">
        <v>84</v>
      </c>
      <c r="G152">
        <v>373003</v>
      </c>
      <c r="H152">
        <v>373003</v>
      </c>
      <c r="I152" t="str">
        <f>IF(COUNTIF(BudgetAppropData[CFDA], MemberOrgsData[[#This Row],[CFDA]]), "Yes", "No")</f>
        <v>Yes</v>
      </c>
      <c r="J152">
        <f>(COUNTIF(D$2:D152,D152)=1)*1</f>
        <v>0</v>
      </c>
    </row>
    <row r="153" spans="1:10" x14ac:dyDescent="0.25">
      <c r="A153" t="s">
        <v>138</v>
      </c>
      <c r="B153">
        <v>2018</v>
      </c>
      <c r="C153">
        <v>242372</v>
      </c>
      <c r="D153" t="s">
        <v>77</v>
      </c>
      <c r="E153">
        <v>93.052999999999997</v>
      </c>
      <c r="F153" t="s">
        <v>27</v>
      </c>
      <c r="G153">
        <v>96486</v>
      </c>
      <c r="H153">
        <v>96486</v>
      </c>
      <c r="I153" t="str">
        <f>IF(COUNTIF(BudgetAppropData[CFDA], MemberOrgsData[[#This Row],[CFDA]]), "Yes", "No")</f>
        <v>Yes</v>
      </c>
      <c r="J153">
        <f>(COUNTIF(D$2:D153,D153)=1)*1</f>
        <v>0</v>
      </c>
    </row>
    <row r="154" spans="1:10" x14ac:dyDescent="0.25">
      <c r="A154" t="s">
        <v>138</v>
      </c>
      <c r="B154">
        <v>2018</v>
      </c>
      <c r="C154">
        <v>242372</v>
      </c>
      <c r="D154" t="s">
        <v>77</v>
      </c>
      <c r="E154">
        <v>93.6</v>
      </c>
      <c r="F154" t="s">
        <v>19</v>
      </c>
      <c r="G154">
        <v>1569118</v>
      </c>
      <c r="H154">
        <v>1569118</v>
      </c>
      <c r="I154" t="str">
        <f>IF(COUNTIF(BudgetAppropData[CFDA], MemberOrgsData[[#This Row],[CFDA]]), "Yes", "No")</f>
        <v>Yes</v>
      </c>
      <c r="J154">
        <f>(COUNTIF(D$2:D154,D154)=1)*1</f>
        <v>0</v>
      </c>
    </row>
    <row r="155" spans="1:10" x14ac:dyDescent="0.25">
      <c r="A155" t="s">
        <v>138</v>
      </c>
      <c r="B155">
        <v>2018</v>
      </c>
      <c r="C155">
        <v>242372</v>
      </c>
      <c r="D155" t="s">
        <v>77</v>
      </c>
      <c r="E155">
        <v>93.667000000000002</v>
      </c>
      <c r="F155" t="s">
        <v>21</v>
      </c>
      <c r="G155">
        <v>36730</v>
      </c>
      <c r="H155">
        <v>36730</v>
      </c>
      <c r="I155" t="str">
        <f>IF(COUNTIF(BudgetAppropData[CFDA], MemberOrgsData[[#This Row],[CFDA]]), "Yes", "No")</f>
        <v>Yes</v>
      </c>
      <c r="J155">
        <f>(COUNTIF(D$2:D155,D155)=1)*1</f>
        <v>0</v>
      </c>
    </row>
    <row r="156" spans="1:10" x14ac:dyDescent="0.25">
      <c r="A156" t="s">
        <v>129</v>
      </c>
      <c r="B156">
        <v>2018</v>
      </c>
      <c r="C156">
        <v>13905</v>
      </c>
      <c r="D156" t="s">
        <v>78</v>
      </c>
      <c r="E156">
        <v>14.266999999999999</v>
      </c>
      <c r="F156" t="s">
        <v>119</v>
      </c>
      <c r="G156">
        <v>1159895</v>
      </c>
      <c r="H156">
        <v>1159895</v>
      </c>
      <c r="I156" t="str">
        <f>IF(COUNTIF(BudgetAppropData[CFDA], MemberOrgsData[[#This Row],[CFDA]]), "Yes", "No")</f>
        <v>No</v>
      </c>
      <c r="J156">
        <f>(COUNTIF(D$2:D156,D156)=1)*1</f>
        <v>1</v>
      </c>
    </row>
    <row r="157" spans="1:10" x14ac:dyDescent="0.25">
      <c r="A157" t="s">
        <v>129</v>
      </c>
      <c r="B157">
        <v>2018</v>
      </c>
      <c r="C157">
        <v>13905</v>
      </c>
      <c r="D157" t="s">
        <v>78</v>
      </c>
      <c r="E157">
        <v>93.527000000000001</v>
      </c>
      <c r="F157" t="s">
        <v>101</v>
      </c>
      <c r="G157">
        <v>2082355</v>
      </c>
      <c r="H157">
        <v>2082355</v>
      </c>
      <c r="I157" t="str">
        <f>IF(COUNTIF(BudgetAppropData[CFDA], MemberOrgsData[[#This Row],[CFDA]]), "Yes", "No")</f>
        <v>No</v>
      </c>
      <c r="J157">
        <f>(COUNTIF(D$2:D157,D157)=1)*1</f>
        <v>0</v>
      </c>
    </row>
    <row r="158" spans="1:10" x14ac:dyDescent="0.25">
      <c r="A158" t="s">
        <v>129</v>
      </c>
      <c r="B158">
        <v>2018</v>
      </c>
      <c r="C158">
        <v>13905</v>
      </c>
      <c r="D158" t="s">
        <v>78</v>
      </c>
      <c r="E158">
        <v>93.924000000000007</v>
      </c>
      <c r="F158" t="s">
        <v>121</v>
      </c>
      <c r="G158">
        <v>141134</v>
      </c>
      <c r="H158">
        <v>141134</v>
      </c>
      <c r="I158" t="str">
        <f>IF(COUNTIF(BudgetAppropData[CFDA], MemberOrgsData[[#This Row],[CFDA]]), "Yes", "No")</f>
        <v>No</v>
      </c>
      <c r="J158">
        <f>(COUNTIF(D$2:D158,D158)=1)*1</f>
        <v>0</v>
      </c>
    </row>
    <row r="159" spans="1:10" x14ac:dyDescent="0.25">
      <c r="A159" t="s">
        <v>129</v>
      </c>
      <c r="B159">
        <v>2018</v>
      </c>
      <c r="C159">
        <v>13905</v>
      </c>
      <c r="D159" t="s">
        <v>78</v>
      </c>
      <c r="E159">
        <v>14.241</v>
      </c>
      <c r="F159" t="s">
        <v>14</v>
      </c>
      <c r="G159">
        <v>791983</v>
      </c>
      <c r="H159">
        <v>3917774</v>
      </c>
      <c r="I159" t="str">
        <f>IF(COUNTIF(BudgetAppropData[CFDA], MemberOrgsData[[#This Row],[CFDA]]), "Yes", "No")</f>
        <v>Yes</v>
      </c>
      <c r="J159">
        <f>(COUNTIF(D$2:D159,D159)=1)*1</f>
        <v>0</v>
      </c>
    </row>
    <row r="160" spans="1:10" x14ac:dyDescent="0.25">
      <c r="A160" t="s">
        <v>129</v>
      </c>
      <c r="B160">
        <v>2018</v>
      </c>
      <c r="C160">
        <v>13905</v>
      </c>
      <c r="D160" t="s">
        <v>78</v>
      </c>
      <c r="E160">
        <v>14.241</v>
      </c>
      <c r="F160" t="s">
        <v>14</v>
      </c>
      <c r="G160">
        <v>461540</v>
      </c>
      <c r="H160">
        <v>3917774</v>
      </c>
      <c r="I160" t="str">
        <f>IF(COUNTIF(BudgetAppropData[CFDA], MemberOrgsData[[#This Row],[CFDA]]), "Yes", "No")</f>
        <v>Yes</v>
      </c>
      <c r="J160">
        <f>(COUNTIF(D$2:D160,D160)=1)*1</f>
        <v>0</v>
      </c>
    </row>
    <row r="161" spans="1:10" x14ac:dyDescent="0.25">
      <c r="A161" t="s">
        <v>129</v>
      </c>
      <c r="B161">
        <v>2018</v>
      </c>
      <c r="C161">
        <v>13905</v>
      </c>
      <c r="D161" t="s">
        <v>78</v>
      </c>
      <c r="E161">
        <v>14.241</v>
      </c>
      <c r="F161" t="s">
        <v>14</v>
      </c>
      <c r="G161">
        <v>389639</v>
      </c>
      <c r="H161">
        <v>3917774</v>
      </c>
      <c r="I161" t="str">
        <f>IF(COUNTIF(BudgetAppropData[CFDA], MemberOrgsData[[#This Row],[CFDA]]), "Yes", "No")</f>
        <v>Yes</v>
      </c>
      <c r="J161">
        <f>(COUNTIF(D$2:D161,D161)=1)*1</f>
        <v>0</v>
      </c>
    </row>
    <row r="162" spans="1:10" x14ac:dyDescent="0.25">
      <c r="A162" t="s">
        <v>129</v>
      </c>
      <c r="B162">
        <v>2018</v>
      </c>
      <c r="C162">
        <v>13905</v>
      </c>
      <c r="D162" t="s">
        <v>78</v>
      </c>
      <c r="E162">
        <v>14.241</v>
      </c>
      <c r="F162" t="s">
        <v>14</v>
      </c>
      <c r="G162">
        <v>383702</v>
      </c>
      <c r="H162">
        <v>3917774</v>
      </c>
      <c r="I162" t="str">
        <f>IF(COUNTIF(BudgetAppropData[CFDA], MemberOrgsData[[#This Row],[CFDA]]), "Yes", "No")</f>
        <v>Yes</v>
      </c>
      <c r="J162">
        <f>(COUNTIF(D$2:D162,D162)=1)*1</f>
        <v>0</v>
      </c>
    </row>
    <row r="163" spans="1:10" x14ac:dyDescent="0.25">
      <c r="A163" t="s">
        <v>129</v>
      </c>
      <c r="B163">
        <v>2018</v>
      </c>
      <c r="C163">
        <v>13905</v>
      </c>
      <c r="D163" t="s">
        <v>78</v>
      </c>
      <c r="E163">
        <v>14.241</v>
      </c>
      <c r="F163" t="s">
        <v>14</v>
      </c>
      <c r="G163">
        <v>329772</v>
      </c>
      <c r="H163">
        <v>3917774</v>
      </c>
      <c r="I163" t="str">
        <f>IF(COUNTIF(BudgetAppropData[CFDA], MemberOrgsData[[#This Row],[CFDA]]), "Yes", "No")</f>
        <v>Yes</v>
      </c>
      <c r="J163">
        <f>(COUNTIF(D$2:D163,D163)=1)*1</f>
        <v>0</v>
      </c>
    </row>
    <row r="164" spans="1:10" x14ac:dyDescent="0.25">
      <c r="A164" t="s">
        <v>129</v>
      </c>
      <c r="B164">
        <v>2018</v>
      </c>
      <c r="C164">
        <v>13905</v>
      </c>
      <c r="D164" t="s">
        <v>78</v>
      </c>
      <c r="E164">
        <v>14.241</v>
      </c>
      <c r="F164" t="s">
        <v>14</v>
      </c>
      <c r="G164">
        <v>392675</v>
      </c>
      <c r="H164">
        <v>3917774</v>
      </c>
      <c r="I164" t="str">
        <f>IF(COUNTIF(BudgetAppropData[CFDA], MemberOrgsData[[#This Row],[CFDA]]), "Yes", "No")</f>
        <v>Yes</v>
      </c>
      <c r="J164">
        <f>(COUNTIF(D$2:D164,D164)=1)*1</f>
        <v>0</v>
      </c>
    </row>
    <row r="165" spans="1:10" x14ac:dyDescent="0.25">
      <c r="A165" t="s">
        <v>129</v>
      </c>
      <c r="B165">
        <v>2018</v>
      </c>
      <c r="C165">
        <v>13905</v>
      </c>
      <c r="D165" t="s">
        <v>78</v>
      </c>
      <c r="E165">
        <v>14.241</v>
      </c>
      <c r="F165" t="s">
        <v>14</v>
      </c>
      <c r="G165">
        <v>411849</v>
      </c>
      <c r="H165">
        <v>3917774</v>
      </c>
      <c r="I165" t="str">
        <f>IF(COUNTIF(BudgetAppropData[CFDA], MemberOrgsData[[#This Row],[CFDA]]), "Yes", "No")</f>
        <v>Yes</v>
      </c>
      <c r="J165">
        <f>(COUNTIF(D$2:D165,D165)=1)*1</f>
        <v>0</v>
      </c>
    </row>
    <row r="166" spans="1:10" x14ac:dyDescent="0.25">
      <c r="A166" t="s">
        <v>129</v>
      </c>
      <c r="B166">
        <v>2018</v>
      </c>
      <c r="C166">
        <v>13905</v>
      </c>
      <c r="D166" t="s">
        <v>78</v>
      </c>
      <c r="E166">
        <v>14.241</v>
      </c>
      <c r="F166" t="s">
        <v>14</v>
      </c>
      <c r="G166">
        <v>397201</v>
      </c>
      <c r="H166">
        <v>3917774</v>
      </c>
      <c r="I166" t="str">
        <f>IF(COUNTIF(BudgetAppropData[CFDA], MemberOrgsData[[#This Row],[CFDA]]), "Yes", "No")</f>
        <v>Yes</v>
      </c>
      <c r="J166">
        <f>(COUNTIF(D$2:D166,D166)=1)*1</f>
        <v>0</v>
      </c>
    </row>
    <row r="167" spans="1:10" x14ac:dyDescent="0.25">
      <c r="A167" t="s">
        <v>129</v>
      </c>
      <c r="B167">
        <v>2018</v>
      </c>
      <c r="C167">
        <v>13905</v>
      </c>
      <c r="D167" t="s">
        <v>78</v>
      </c>
      <c r="E167">
        <v>14.241</v>
      </c>
      <c r="F167" t="s">
        <v>14</v>
      </c>
      <c r="G167">
        <v>359413</v>
      </c>
      <c r="H167">
        <v>3917774</v>
      </c>
      <c r="I167" t="str">
        <f>IF(COUNTIF(BudgetAppropData[CFDA], MemberOrgsData[[#This Row],[CFDA]]), "Yes", "No")</f>
        <v>Yes</v>
      </c>
      <c r="J167">
        <f>(COUNTIF(D$2:D167,D167)=1)*1</f>
        <v>0</v>
      </c>
    </row>
    <row r="168" spans="1:10" x14ac:dyDescent="0.25">
      <c r="A168" t="s">
        <v>129</v>
      </c>
      <c r="B168">
        <v>2018</v>
      </c>
      <c r="C168">
        <v>13905</v>
      </c>
      <c r="D168" t="s">
        <v>78</v>
      </c>
      <c r="E168">
        <v>93.224000000000004</v>
      </c>
      <c r="F168" t="s">
        <v>100</v>
      </c>
      <c r="G168">
        <v>755503</v>
      </c>
      <c r="H168">
        <v>755503</v>
      </c>
      <c r="I168" t="str">
        <f>IF(COUNTIF(BudgetAppropData[CFDA], MemberOrgsData[[#This Row],[CFDA]]), "Yes", "No")</f>
        <v>Yes</v>
      </c>
      <c r="J168">
        <f>(COUNTIF(D$2:D168,D168)=1)*1</f>
        <v>0</v>
      </c>
    </row>
    <row r="169" spans="1:10" x14ac:dyDescent="0.25">
      <c r="A169" t="s">
        <v>129</v>
      </c>
      <c r="B169">
        <v>2018</v>
      </c>
      <c r="C169">
        <v>13905</v>
      </c>
      <c r="D169" t="s">
        <v>78</v>
      </c>
      <c r="E169">
        <v>93.242999999999995</v>
      </c>
      <c r="F169" t="s">
        <v>109</v>
      </c>
      <c r="G169">
        <v>195501</v>
      </c>
      <c r="H169">
        <v>195501</v>
      </c>
      <c r="I169" t="str">
        <f>IF(COUNTIF(BudgetAppropData[CFDA], MemberOrgsData[[#This Row],[CFDA]]), "Yes", "No")</f>
        <v>Yes</v>
      </c>
      <c r="J169">
        <f>(COUNTIF(D$2:D169,D169)=1)*1</f>
        <v>0</v>
      </c>
    </row>
    <row r="170" spans="1:10" x14ac:dyDescent="0.25">
      <c r="A170" t="s">
        <v>129</v>
      </c>
      <c r="B170">
        <v>2018</v>
      </c>
      <c r="C170">
        <v>13905</v>
      </c>
      <c r="D170" t="s">
        <v>78</v>
      </c>
      <c r="E170">
        <v>93.558000000000007</v>
      </c>
      <c r="F170" t="s">
        <v>29</v>
      </c>
      <c r="G170">
        <v>66296</v>
      </c>
      <c r="H170">
        <v>1720481</v>
      </c>
      <c r="I170" t="str">
        <f>IF(COUNTIF(BudgetAppropData[CFDA], MemberOrgsData[[#This Row],[CFDA]]), "Yes", "No")</f>
        <v>Yes</v>
      </c>
      <c r="J170">
        <f>(COUNTIF(D$2:D170,D170)=1)*1</f>
        <v>0</v>
      </c>
    </row>
    <row r="171" spans="1:10" x14ac:dyDescent="0.25">
      <c r="A171" t="s">
        <v>129</v>
      </c>
      <c r="B171">
        <v>2018</v>
      </c>
      <c r="C171">
        <v>13905</v>
      </c>
      <c r="D171" t="s">
        <v>78</v>
      </c>
      <c r="E171">
        <v>93.558000000000007</v>
      </c>
      <c r="F171" t="s">
        <v>29</v>
      </c>
      <c r="G171">
        <v>271224</v>
      </c>
      <c r="H171">
        <v>1720481</v>
      </c>
      <c r="I171" t="str">
        <f>IF(COUNTIF(BudgetAppropData[CFDA], MemberOrgsData[[#This Row],[CFDA]]), "Yes", "No")</f>
        <v>Yes</v>
      </c>
      <c r="J171">
        <f>(COUNTIF(D$2:D171,D171)=1)*1</f>
        <v>0</v>
      </c>
    </row>
    <row r="172" spans="1:10" x14ac:dyDescent="0.25">
      <c r="A172" t="s">
        <v>129</v>
      </c>
      <c r="B172">
        <v>2018</v>
      </c>
      <c r="C172">
        <v>13905</v>
      </c>
      <c r="D172" t="s">
        <v>78</v>
      </c>
      <c r="E172">
        <v>93.558000000000007</v>
      </c>
      <c r="F172" t="s">
        <v>29</v>
      </c>
      <c r="G172">
        <v>57811</v>
      </c>
      <c r="H172">
        <v>1720481</v>
      </c>
      <c r="I172" t="str">
        <f>IF(COUNTIF(BudgetAppropData[CFDA], MemberOrgsData[[#This Row],[CFDA]]), "Yes", "No")</f>
        <v>Yes</v>
      </c>
      <c r="J172">
        <f>(COUNTIF(D$2:D172,D172)=1)*1</f>
        <v>0</v>
      </c>
    </row>
    <row r="173" spans="1:10" x14ac:dyDescent="0.25">
      <c r="A173" t="s">
        <v>129</v>
      </c>
      <c r="B173">
        <v>2018</v>
      </c>
      <c r="C173">
        <v>13905</v>
      </c>
      <c r="D173" t="s">
        <v>78</v>
      </c>
      <c r="E173">
        <v>93.558000000000007</v>
      </c>
      <c r="F173" t="s">
        <v>29</v>
      </c>
      <c r="G173">
        <v>1325150</v>
      </c>
      <c r="H173">
        <v>1720481</v>
      </c>
      <c r="I173" t="str">
        <f>IF(COUNTIF(BudgetAppropData[CFDA], MemberOrgsData[[#This Row],[CFDA]]), "Yes", "No")</f>
        <v>Yes</v>
      </c>
      <c r="J173">
        <f>(COUNTIF(D$2:D173,D173)=1)*1</f>
        <v>0</v>
      </c>
    </row>
    <row r="174" spans="1:10" x14ac:dyDescent="0.25">
      <c r="A174" t="s">
        <v>129</v>
      </c>
      <c r="B174">
        <v>2018</v>
      </c>
      <c r="C174">
        <v>13905</v>
      </c>
      <c r="D174" t="s">
        <v>78</v>
      </c>
      <c r="E174">
        <v>93.914000000000001</v>
      </c>
      <c r="F174" t="s">
        <v>15</v>
      </c>
      <c r="G174">
        <v>714503</v>
      </c>
      <c r="H174">
        <v>1982679</v>
      </c>
      <c r="I174" t="str">
        <f>IF(COUNTIF(BudgetAppropData[CFDA], MemberOrgsData[[#This Row],[CFDA]]), "Yes", "No")</f>
        <v>Yes</v>
      </c>
      <c r="J174">
        <f>(COUNTIF(D$2:D174,D174)=1)*1</f>
        <v>0</v>
      </c>
    </row>
    <row r="175" spans="1:10" x14ac:dyDescent="0.25">
      <c r="A175" t="s">
        <v>129</v>
      </c>
      <c r="B175">
        <v>2018</v>
      </c>
      <c r="C175">
        <v>13905</v>
      </c>
      <c r="D175" t="s">
        <v>78</v>
      </c>
      <c r="E175">
        <v>93.914000000000001</v>
      </c>
      <c r="F175" t="s">
        <v>15</v>
      </c>
      <c r="G175">
        <v>709814</v>
      </c>
      <c r="H175">
        <v>1982679</v>
      </c>
      <c r="I175" t="str">
        <f>IF(COUNTIF(BudgetAppropData[CFDA], MemberOrgsData[[#This Row],[CFDA]]), "Yes", "No")</f>
        <v>Yes</v>
      </c>
      <c r="J175">
        <f>(COUNTIF(D$2:D175,D175)=1)*1</f>
        <v>0</v>
      </c>
    </row>
    <row r="176" spans="1:10" x14ac:dyDescent="0.25">
      <c r="A176" t="s">
        <v>129</v>
      </c>
      <c r="B176">
        <v>2018</v>
      </c>
      <c r="C176">
        <v>13905</v>
      </c>
      <c r="D176" t="s">
        <v>78</v>
      </c>
      <c r="E176">
        <v>93.914000000000001</v>
      </c>
      <c r="F176" t="s">
        <v>15</v>
      </c>
      <c r="G176">
        <v>99395</v>
      </c>
      <c r="H176">
        <v>1982679</v>
      </c>
      <c r="I176" t="str">
        <f>IF(COUNTIF(BudgetAppropData[CFDA], MemberOrgsData[[#This Row],[CFDA]]), "Yes", "No")</f>
        <v>Yes</v>
      </c>
      <c r="J176">
        <f>(COUNTIF(D$2:D176,D176)=1)*1</f>
        <v>0</v>
      </c>
    </row>
    <row r="177" spans="1:10" x14ac:dyDescent="0.25">
      <c r="A177" t="s">
        <v>129</v>
      </c>
      <c r="B177">
        <v>2018</v>
      </c>
      <c r="C177">
        <v>13905</v>
      </c>
      <c r="D177" t="s">
        <v>78</v>
      </c>
      <c r="E177">
        <v>93.914000000000001</v>
      </c>
      <c r="F177" t="s">
        <v>15</v>
      </c>
      <c r="G177">
        <v>382297</v>
      </c>
      <c r="H177">
        <v>1982679</v>
      </c>
      <c r="I177" t="str">
        <f>IF(COUNTIF(BudgetAppropData[CFDA], MemberOrgsData[[#This Row],[CFDA]]), "Yes", "No")</f>
        <v>Yes</v>
      </c>
      <c r="J177">
        <f>(COUNTIF(D$2:D177,D177)=1)*1</f>
        <v>0</v>
      </c>
    </row>
    <row r="178" spans="1:10" x14ac:dyDescent="0.25">
      <c r="A178" t="s">
        <v>129</v>
      </c>
      <c r="B178">
        <v>2018</v>
      </c>
      <c r="C178">
        <v>13905</v>
      </c>
      <c r="D178" t="s">
        <v>78</v>
      </c>
      <c r="E178">
        <v>93.914000000000001</v>
      </c>
      <c r="F178" t="s">
        <v>15</v>
      </c>
      <c r="G178">
        <v>76670</v>
      </c>
      <c r="H178">
        <v>1982679</v>
      </c>
      <c r="I178" t="str">
        <f>IF(COUNTIF(BudgetAppropData[CFDA], MemberOrgsData[[#This Row],[CFDA]]), "Yes", "No")</f>
        <v>Yes</v>
      </c>
      <c r="J178">
        <f>(COUNTIF(D$2:D178,D178)=1)*1</f>
        <v>0</v>
      </c>
    </row>
    <row r="179" spans="1:10" x14ac:dyDescent="0.25">
      <c r="A179" t="s">
        <v>135</v>
      </c>
      <c r="B179">
        <v>2018</v>
      </c>
      <c r="C179">
        <v>10512</v>
      </c>
      <c r="D179" t="s">
        <v>47</v>
      </c>
      <c r="E179">
        <v>10.561</v>
      </c>
      <c r="F179" t="s">
        <v>125</v>
      </c>
      <c r="G179">
        <v>10000</v>
      </c>
      <c r="H179">
        <v>10000</v>
      </c>
      <c r="I179" t="str">
        <f>IF(COUNTIF(BudgetAppropData[CFDA], MemberOrgsData[[#This Row],[CFDA]]), "Yes", "No")</f>
        <v>Yes</v>
      </c>
      <c r="J179">
        <f>(COUNTIF(D$2:D179,D179)=1)*1</f>
        <v>1</v>
      </c>
    </row>
    <row r="180" spans="1:10" x14ac:dyDescent="0.25">
      <c r="A180" t="s">
        <v>135</v>
      </c>
      <c r="B180">
        <v>2018</v>
      </c>
      <c r="C180">
        <v>10512</v>
      </c>
      <c r="D180" t="s">
        <v>47</v>
      </c>
      <c r="E180">
        <v>14.266999999999999</v>
      </c>
      <c r="F180" t="s">
        <v>119</v>
      </c>
      <c r="G180">
        <v>441984</v>
      </c>
      <c r="H180">
        <v>544935</v>
      </c>
      <c r="I180" t="str">
        <f>IF(COUNTIF(BudgetAppropData[CFDA], MemberOrgsData[[#This Row],[CFDA]]), "Yes", "No")</f>
        <v>No</v>
      </c>
      <c r="J180">
        <f>(COUNTIF(D$2:D180,D180)=1)*1</f>
        <v>0</v>
      </c>
    </row>
    <row r="181" spans="1:10" x14ac:dyDescent="0.25">
      <c r="A181" t="s">
        <v>135</v>
      </c>
      <c r="B181">
        <v>2018</v>
      </c>
      <c r="C181">
        <v>10512</v>
      </c>
      <c r="D181" t="s">
        <v>47</v>
      </c>
      <c r="E181">
        <v>14.266999999999999</v>
      </c>
      <c r="F181" t="s">
        <v>119</v>
      </c>
      <c r="G181">
        <v>102951</v>
      </c>
      <c r="H181">
        <v>544935</v>
      </c>
      <c r="I181" t="str">
        <f>IF(COUNTIF(BudgetAppropData[CFDA], MemberOrgsData[[#This Row],[CFDA]]), "Yes", "No")</f>
        <v>No</v>
      </c>
      <c r="J181">
        <f>(COUNTIF(D$2:D181,D181)=1)*1</f>
        <v>0</v>
      </c>
    </row>
    <row r="182" spans="1:10" x14ac:dyDescent="0.25">
      <c r="A182" t="s">
        <v>135</v>
      </c>
      <c r="B182">
        <v>2018</v>
      </c>
      <c r="C182">
        <v>10512</v>
      </c>
      <c r="D182" t="s">
        <v>47</v>
      </c>
      <c r="E182">
        <v>14.269</v>
      </c>
      <c r="F182" t="s">
        <v>127</v>
      </c>
      <c r="G182">
        <v>104649</v>
      </c>
      <c r="H182">
        <v>104649</v>
      </c>
      <c r="I182" t="str">
        <f>IF(COUNTIF(BudgetAppropData[CFDA], MemberOrgsData[[#This Row],[CFDA]]), "Yes", "No")</f>
        <v>No</v>
      </c>
      <c r="J182">
        <f>(COUNTIF(D$2:D182,D182)=1)*1</f>
        <v>0</v>
      </c>
    </row>
    <row r="183" spans="1:10" x14ac:dyDescent="0.25">
      <c r="A183" t="s">
        <v>135</v>
      </c>
      <c r="B183">
        <v>2018</v>
      </c>
      <c r="C183">
        <v>10512</v>
      </c>
      <c r="D183" t="s">
        <v>47</v>
      </c>
      <c r="E183">
        <v>45.164000000000001</v>
      </c>
      <c r="F183" t="s">
        <v>136</v>
      </c>
      <c r="G183">
        <v>72872</v>
      </c>
      <c r="H183">
        <v>72872</v>
      </c>
      <c r="I183" t="str">
        <f>IF(COUNTIF(BudgetAppropData[CFDA], MemberOrgsData[[#This Row],[CFDA]]), "Yes", "No")</f>
        <v>No</v>
      </c>
      <c r="J183">
        <f>(COUNTIF(D$2:D183,D183)=1)*1</f>
        <v>0</v>
      </c>
    </row>
    <row r="184" spans="1:10" x14ac:dyDescent="0.25">
      <c r="A184" t="s">
        <v>135</v>
      </c>
      <c r="B184">
        <v>2018</v>
      </c>
      <c r="C184">
        <v>10512</v>
      </c>
      <c r="D184" t="s">
        <v>47</v>
      </c>
      <c r="E184">
        <v>94.016000000000005</v>
      </c>
      <c r="F184" t="s">
        <v>49</v>
      </c>
      <c r="G184">
        <v>472441</v>
      </c>
      <c r="H184">
        <v>472441</v>
      </c>
      <c r="I184" t="str">
        <f>IF(COUNTIF(BudgetAppropData[CFDA], MemberOrgsData[[#This Row],[CFDA]]), "Yes", "No")</f>
        <v>No</v>
      </c>
      <c r="J184">
        <f>(COUNTIF(D$2:D184,D184)=1)*1</f>
        <v>0</v>
      </c>
    </row>
    <row r="185" spans="1:10" x14ac:dyDescent="0.25">
      <c r="A185" t="s">
        <v>135</v>
      </c>
      <c r="B185">
        <v>2018</v>
      </c>
      <c r="C185">
        <v>10512</v>
      </c>
      <c r="D185" t="s">
        <v>47</v>
      </c>
      <c r="E185">
        <v>10.558</v>
      </c>
      <c r="F185" t="s">
        <v>23</v>
      </c>
      <c r="G185">
        <v>160974</v>
      </c>
      <c r="H185">
        <v>160974</v>
      </c>
      <c r="I185" t="str">
        <f>IF(COUNTIF(BudgetAppropData[CFDA], MemberOrgsData[[#This Row],[CFDA]]), "Yes", "No")</f>
        <v>Yes</v>
      </c>
      <c r="J185">
        <f>(COUNTIF(D$2:D185,D185)=1)*1</f>
        <v>0</v>
      </c>
    </row>
    <row r="186" spans="1:10" x14ac:dyDescent="0.25">
      <c r="A186" t="s">
        <v>135</v>
      </c>
      <c r="B186">
        <v>2018</v>
      </c>
      <c r="C186">
        <v>10512</v>
      </c>
      <c r="D186" t="s">
        <v>47</v>
      </c>
      <c r="E186">
        <v>14.218</v>
      </c>
      <c r="F186" t="s">
        <v>24</v>
      </c>
      <c r="G186">
        <v>75119</v>
      </c>
      <c r="H186">
        <v>75119</v>
      </c>
      <c r="I186" t="str">
        <f>IF(COUNTIF(BudgetAppropData[CFDA], MemberOrgsData[[#This Row],[CFDA]]), "Yes", "No")</f>
        <v>Yes</v>
      </c>
      <c r="J186">
        <f>(COUNTIF(D$2:D186,D186)=1)*1</f>
        <v>0</v>
      </c>
    </row>
    <row r="187" spans="1:10" x14ac:dyDescent="0.25">
      <c r="A187" t="s">
        <v>135</v>
      </c>
      <c r="B187">
        <v>2018</v>
      </c>
      <c r="C187">
        <v>10512</v>
      </c>
      <c r="D187" t="s">
        <v>47</v>
      </c>
      <c r="E187">
        <v>14.239000000000001</v>
      </c>
      <c r="F187" t="s">
        <v>38</v>
      </c>
      <c r="G187">
        <v>5013173</v>
      </c>
      <c r="H187">
        <v>5013173</v>
      </c>
      <c r="I187" t="str">
        <f>IF(COUNTIF(BudgetAppropData[CFDA], MemberOrgsData[[#This Row],[CFDA]]), "Yes", "No")</f>
        <v>Yes</v>
      </c>
      <c r="J187">
        <f>(COUNTIF(D$2:D187,D187)=1)*1</f>
        <v>0</v>
      </c>
    </row>
    <row r="188" spans="1:10" x14ac:dyDescent="0.25">
      <c r="A188" t="s">
        <v>135</v>
      </c>
      <c r="B188">
        <v>2018</v>
      </c>
      <c r="C188">
        <v>10512</v>
      </c>
      <c r="D188" t="s">
        <v>47</v>
      </c>
      <c r="E188">
        <v>84.287000000000006</v>
      </c>
      <c r="F188" t="s">
        <v>40</v>
      </c>
      <c r="G188">
        <v>768000</v>
      </c>
      <c r="H188">
        <v>768000</v>
      </c>
      <c r="I188" t="str">
        <f>IF(COUNTIF(BudgetAppropData[CFDA], MemberOrgsData[[#This Row],[CFDA]]), "Yes", "No")</f>
        <v>Yes</v>
      </c>
      <c r="J188">
        <f>(COUNTIF(D$2:D188,D188)=1)*1</f>
        <v>0</v>
      </c>
    </row>
    <row r="189" spans="1:10" x14ac:dyDescent="0.25">
      <c r="A189" t="s">
        <v>135</v>
      </c>
      <c r="B189">
        <v>2018</v>
      </c>
      <c r="C189">
        <v>10512</v>
      </c>
      <c r="D189" t="s">
        <v>47</v>
      </c>
      <c r="E189">
        <v>93.043999999999997</v>
      </c>
      <c r="F189" t="s">
        <v>112</v>
      </c>
      <c r="G189">
        <v>19748</v>
      </c>
      <c r="H189">
        <v>19748</v>
      </c>
      <c r="I189" t="str">
        <f>IF(COUNTIF(BudgetAppropData[CFDA], MemberOrgsData[[#This Row],[CFDA]]), "Yes", "No")</f>
        <v>Yes</v>
      </c>
      <c r="J189">
        <f>(COUNTIF(D$2:D189,D189)=1)*1</f>
        <v>0</v>
      </c>
    </row>
    <row r="190" spans="1:10" x14ac:dyDescent="0.25">
      <c r="A190" t="s">
        <v>135</v>
      </c>
      <c r="B190">
        <v>2018</v>
      </c>
      <c r="C190">
        <v>10512</v>
      </c>
      <c r="D190" t="s">
        <v>47</v>
      </c>
      <c r="E190">
        <v>93.045000000000002</v>
      </c>
      <c r="F190" t="s">
        <v>63</v>
      </c>
      <c r="G190">
        <v>67781</v>
      </c>
      <c r="H190">
        <v>534262</v>
      </c>
      <c r="I190" t="str">
        <f>IF(COUNTIF(BudgetAppropData[CFDA], MemberOrgsData[[#This Row],[CFDA]]), "Yes", "No")</f>
        <v>Yes</v>
      </c>
      <c r="J190">
        <f>(COUNTIF(D$2:D190,D190)=1)*1</f>
        <v>0</v>
      </c>
    </row>
    <row r="191" spans="1:10" x14ac:dyDescent="0.25">
      <c r="A191" t="s">
        <v>135</v>
      </c>
      <c r="B191">
        <v>2018</v>
      </c>
      <c r="C191">
        <v>10512</v>
      </c>
      <c r="D191" t="s">
        <v>47</v>
      </c>
      <c r="E191">
        <v>93.045000000000002</v>
      </c>
      <c r="F191" t="s">
        <v>63</v>
      </c>
      <c r="G191">
        <v>466481</v>
      </c>
      <c r="H191">
        <v>534262</v>
      </c>
      <c r="I191" t="str">
        <f>IF(COUNTIF(BudgetAppropData[CFDA], MemberOrgsData[[#This Row],[CFDA]]), "Yes", "No")</f>
        <v>Yes</v>
      </c>
      <c r="J191">
        <f>(COUNTIF(D$2:D191,D191)=1)*1</f>
        <v>0</v>
      </c>
    </row>
    <row r="192" spans="1:10" x14ac:dyDescent="0.25">
      <c r="A192" t="s">
        <v>135</v>
      </c>
      <c r="B192">
        <v>2018</v>
      </c>
      <c r="C192">
        <v>10512</v>
      </c>
      <c r="D192" t="s">
        <v>47</v>
      </c>
      <c r="E192">
        <v>93.052999999999997</v>
      </c>
      <c r="F192" t="s">
        <v>27</v>
      </c>
      <c r="G192">
        <v>31722</v>
      </c>
      <c r="H192">
        <v>288445</v>
      </c>
      <c r="I192" t="str">
        <f>IF(COUNTIF(BudgetAppropData[CFDA], MemberOrgsData[[#This Row],[CFDA]]), "Yes", "No")</f>
        <v>Yes</v>
      </c>
      <c r="J192">
        <f>(COUNTIF(D$2:D192,D192)=1)*1</f>
        <v>0</v>
      </c>
    </row>
    <row r="193" spans="1:10" x14ac:dyDescent="0.25">
      <c r="A193" t="s">
        <v>135</v>
      </c>
      <c r="B193">
        <v>2018</v>
      </c>
      <c r="C193">
        <v>10512</v>
      </c>
      <c r="D193" t="s">
        <v>47</v>
      </c>
      <c r="E193">
        <v>93.052999999999997</v>
      </c>
      <c r="F193" t="s">
        <v>27</v>
      </c>
      <c r="G193">
        <v>256723</v>
      </c>
      <c r="H193">
        <v>288445</v>
      </c>
      <c r="I193" t="str">
        <f>IF(COUNTIF(BudgetAppropData[CFDA], MemberOrgsData[[#This Row],[CFDA]]), "Yes", "No")</f>
        <v>Yes</v>
      </c>
      <c r="J193">
        <f>(COUNTIF(D$2:D193,D193)=1)*1</f>
        <v>0</v>
      </c>
    </row>
    <row r="194" spans="1:10" x14ac:dyDescent="0.25">
      <c r="A194" t="s">
        <v>135</v>
      </c>
      <c r="B194">
        <v>2018</v>
      </c>
      <c r="C194">
        <v>10512</v>
      </c>
      <c r="D194" t="s">
        <v>47</v>
      </c>
      <c r="E194">
        <v>93.558000000000007</v>
      </c>
      <c r="F194" t="s">
        <v>29</v>
      </c>
      <c r="G194">
        <v>538569</v>
      </c>
      <c r="H194">
        <v>4172936</v>
      </c>
      <c r="I194" t="str">
        <f>IF(COUNTIF(BudgetAppropData[CFDA], MemberOrgsData[[#This Row],[CFDA]]), "Yes", "No")</f>
        <v>Yes</v>
      </c>
      <c r="J194">
        <f>(COUNTIF(D$2:D194,D194)=1)*1</f>
        <v>0</v>
      </c>
    </row>
    <row r="195" spans="1:10" x14ac:dyDescent="0.25">
      <c r="A195" t="s">
        <v>135</v>
      </c>
      <c r="B195">
        <v>2018</v>
      </c>
      <c r="C195">
        <v>10512</v>
      </c>
      <c r="D195" t="s">
        <v>47</v>
      </c>
      <c r="E195">
        <v>93.558000000000007</v>
      </c>
      <c r="F195" t="s">
        <v>29</v>
      </c>
      <c r="G195">
        <v>1843721</v>
      </c>
      <c r="H195">
        <v>4172936</v>
      </c>
      <c r="I195" t="str">
        <f>IF(COUNTIF(BudgetAppropData[CFDA], MemberOrgsData[[#This Row],[CFDA]]), "Yes", "No")</f>
        <v>Yes</v>
      </c>
      <c r="J195">
        <f>(COUNTIF(D$2:D195,D195)=1)*1</f>
        <v>0</v>
      </c>
    </row>
    <row r="196" spans="1:10" x14ac:dyDescent="0.25">
      <c r="A196" t="s">
        <v>135</v>
      </c>
      <c r="B196">
        <v>2018</v>
      </c>
      <c r="C196">
        <v>10512</v>
      </c>
      <c r="D196" t="s">
        <v>47</v>
      </c>
      <c r="E196">
        <v>93.558000000000007</v>
      </c>
      <c r="F196" t="s">
        <v>29</v>
      </c>
      <c r="G196">
        <v>1790646</v>
      </c>
      <c r="H196">
        <v>4172936</v>
      </c>
      <c r="I196" t="str">
        <f>IF(COUNTIF(BudgetAppropData[CFDA], MemberOrgsData[[#This Row],[CFDA]]), "Yes", "No")</f>
        <v>Yes</v>
      </c>
      <c r="J196">
        <f>(COUNTIF(D$2:D196,D196)=1)*1</f>
        <v>0</v>
      </c>
    </row>
    <row r="197" spans="1:10" x14ac:dyDescent="0.25">
      <c r="A197" t="s">
        <v>135</v>
      </c>
      <c r="B197">
        <v>2018</v>
      </c>
      <c r="C197">
        <v>10512</v>
      </c>
      <c r="D197" t="s">
        <v>47</v>
      </c>
      <c r="E197">
        <v>93.569000000000003</v>
      </c>
      <c r="F197" t="s">
        <v>30</v>
      </c>
      <c r="G197">
        <v>35248</v>
      </c>
      <c r="H197">
        <v>109115</v>
      </c>
      <c r="I197" t="str">
        <f>IF(COUNTIF(BudgetAppropData[CFDA], MemberOrgsData[[#This Row],[CFDA]]), "Yes", "No")</f>
        <v>Yes</v>
      </c>
      <c r="J197">
        <f>(COUNTIF(D$2:D197,D197)=1)*1</f>
        <v>0</v>
      </c>
    </row>
    <row r="198" spans="1:10" x14ac:dyDescent="0.25">
      <c r="A198" t="s">
        <v>135</v>
      </c>
      <c r="B198">
        <v>2018</v>
      </c>
      <c r="C198">
        <v>10512</v>
      </c>
      <c r="D198" t="s">
        <v>47</v>
      </c>
      <c r="E198">
        <v>93.569000000000003</v>
      </c>
      <c r="F198" t="s">
        <v>30</v>
      </c>
      <c r="G198">
        <v>73867</v>
      </c>
      <c r="H198">
        <v>109115</v>
      </c>
      <c r="I198" t="str">
        <f>IF(COUNTIF(BudgetAppropData[CFDA], MemberOrgsData[[#This Row],[CFDA]]), "Yes", "No")</f>
        <v>Yes</v>
      </c>
      <c r="J198">
        <f>(COUNTIF(D$2:D198,D198)=1)*1</f>
        <v>0</v>
      </c>
    </row>
    <row r="199" spans="1:10" x14ac:dyDescent="0.25">
      <c r="A199" t="s">
        <v>135</v>
      </c>
      <c r="B199">
        <v>2018</v>
      </c>
      <c r="C199">
        <v>10512</v>
      </c>
      <c r="D199" t="s">
        <v>47</v>
      </c>
      <c r="E199">
        <v>93.6</v>
      </c>
      <c r="F199" t="s">
        <v>19</v>
      </c>
      <c r="G199">
        <v>547410</v>
      </c>
      <c r="H199">
        <v>547410</v>
      </c>
      <c r="I199" t="str">
        <f>IF(COUNTIF(BudgetAppropData[CFDA], MemberOrgsData[[#This Row],[CFDA]]), "Yes", "No")</f>
        <v>Yes</v>
      </c>
      <c r="J199">
        <f>(COUNTIF(D$2:D199,D199)=1)*1</f>
        <v>0</v>
      </c>
    </row>
    <row r="200" spans="1:10" x14ac:dyDescent="0.25">
      <c r="A200" t="s">
        <v>135</v>
      </c>
      <c r="B200">
        <v>2018</v>
      </c>
      <c r="C200">
        <v>10512</v>
      </c>
      <c r="D200" t="s">
        <v>47</v>
      </c>
      <c r="E200">
        <v>93.667000000000002</v>
      </c>
      <c r="F200" t="s">
        <v>21</v>
      </c>
      <c r="G200">
        <v>65565</v>
      </c>
      <c r="H200">
        <v>830932</v>
      </c>
      <c r="I200" t="str">
        <f>IF(COUNTIF(BudgetAppropData[CFDA], MemberOrgsData[[#This Row],[CFDA]]), "Yes", "No")</f>
        <v>Yes</v>
      </c>
      <c r="J200">
        <f>(COUNTIF(D$2:D200,D200)=1)*1</f>
        <v>0</v>
      </c>
    </row>
    <row r="201" spans="1:10" x14ac:dyDescent="0.25">
      <c r="A201" t="s">
        <v>135</v>
      </c>
      <c r="B201">
        <v>2018</v>
      </c>
      <c r="C201">
        <v>10512</v>
      </c>
      <c r="D201" t="s">
        <v>47</v>
      </c>
      <c r="E201">
        <v>93.667000000000002</v>
      </c>
      <c r="F201" t="s">
        <v>21</v>
      </c>
      <c r="G201">
        <v>653507</v>
      </c>
      <c r="H201">
        <v>830932</v>
      </c>
      <c r="I201" t="str">
        <f>IF(COUNTIF(BudgetAppropData[CFDA], MemberOrgsData[[#This Row],[CFDA]]), "Yes", "No")</f>
        <v>Yes</v>
      </c>
      <c r="J201">
        <f>(COUNTIF(D$2:D201,D201)=1)*1</f>
        <v>0</v>
      </c>
    </row>
    <row r="202" spans="1:10" x14ac:dyDescent="0.25">
      <c r="A202" t="s">
        <v>135</v>
      </c>
      <c r="B202">
        <v>2018</v>
      </c>
      <c r="C202">
        <v>10512</v>
      </c>
      <c r="D202" t="s">
        <v>47</v>
      </c>
      <c r="E202">
        <v>93.667000000000002</v>
      </c>
      <c r="F202" t="s">
        <v>21</v>
      </c>
      <c r="G202">
        <v>111860</v>
      </c>
      <c r="H202">
        <v>830932</v>
      </c>
      <c r="I202" t="str">
        <f>IF(COUNTIF(BudgetAppropData[CFDA], MemberOrgsData[[#This Row],[CFDA]]), "Yes", "No")</f>
        <v>Yes</v>
      </c>
      <c r="J202">
        <f>(COUNTIF(D$2:D202,D202)=1)*1</f>
        <v>0</v>
      </c>
    </row>
    <row r="203" spans="1:10" x14ac:dyDescent="0.25">
      <c r="A203" t="s">
        <v>135</v>
      </c>
      <c r="B203">
        <v>2018</v>
      </c>
      <c r="C203">
        <v>10512</v>
      </c>
      <c r="D203" t="s">
        <v>47</v>
      </c>
      <c r="E203">
        <v>93.671000000000006</v>
      </c>
      <c r="F203" t="s">
        <v>107</v>
      </c>
      <c r="G203">
        <v>92235</v>
      </c>
      <c r="H203">
        <v>92235</v>
      </c>
      <c r="I203" t="str">
        <f>IF(COUNTIF(BudgetAppropData[CFDA], MemberOrgsData[[#This Row],[CFDA]]), "Yes", "No")</f>
        <v>Yes</v>
      </c>
      <c r="J203">
        <f>(COUNTIF(D$2:D203,D203)=1)*1</f>
        <v>0</v>
      </c>
    </row>
    <row r="204" spans="1:10" x14ac:dyDescent="0.25">
      <c r="A204" t="s">
        <v>135</v>
      </c>
      <c r="B204">
        <v>2018</v>
      </c>
      <c r="C204">
        <v>10512</v>
      </c>
      <c r="D204" t="s">
        <v>47</v>
      </c>
      <c r="E204">
        <v>97.024000000000001</v>
      </c>
      <c r="F204" t="s">
        <v>51</v>
      </c>
      <c r="G204">
        <v>22000</v>
      </c>
      <c r="H204">
        <v>22000</v>
      </c>
      <c r="I204" t="str">
        <f>IF(COUNTIF(BudgetAppropData[CFDA], MemberOrgsData[[#This Row],[CFDA]]), "Yes", "No")</f>
        <v>Yes</v>
      </c>
      <c r="J204">
        <f>(COUNTIF(D$2:D204,D204)=1)*1</f>
        <v>0</v>
      </c>
    </row>
    <row r="205" spans="1:10" x14ac:dyDescent="0.25">
      <c r="A205" t="s">
        <v>138</v>
      </c>
      <c r="B205">
        <v>2018</v>
      </c>
      <c r="C205">
        <v>190374</v>
      </c>
      <c r="D205" t="s">
        <v>52</v>
      </c>
      <c r="E205">
        <v>10.558</v>
      </c>
      <c r="F205" t="s">
        <v>23</v>
      </c>
      <c r="G205">
        <v>715783</v>
      </c>
      <c r="H205">
        <v>1032143</v>
      </c>
      <c r="I205" t="str">
        <f>IF(COUNTIF(BudgetAppropData[CFDA], MemberOrgsData[[#This Row],[CFDA]]), "Yes", "No")</f>
        <v>Yes</v>
      </c>
      <c r="J205">
        <f>(COUNTIF(D$2:D205,D205)=1)*1</f>
        <v>1</v>
      </c>
    </row>
    <row r="206" spans="1:10" x14ac:dyDescent="0.25">
      <c r="A206" t="s">
        <v>138</v>
      </c>
      <c r="B206">
        <v>2018</v>
      </c>
      <c r="C206">
        <v>190374</v>
      </c>
      <c r="D206" t="s">
        <v>52</v>
      </c>
      <c r="E206">
        <v>10.558</v>
      </c>
      <c r="F206" t="s">
        <v>23</v>
      </c>
      <c r="G206">
        <v>316360</v>
      </c>
      <c r="H206">
        <v>1032143</v>
      </c>
      <c r="I206" t="str">
        <f>IF(COUNTIF(BudgetAppropData[CFDA], MemberOrgsData[[#This Row],[CFDA]]), "Yes", "No")</f>
        <v>Yes</v>
      </c>
      <c r="J206">
        <f>(COUNTIF(D$2:D206,D206)=1)*1</f>
        <v>0</v>
      </c>
    </row>
    <row r="207" spans="1:10" x14ac:dyDescent="0.25">
      <c r="A207" t="s">
        <v>138</v>
      </c>
      <c r="B207">
        <v>2018</v>
      </c>
      <c r="C207">
        <v>190374</v>
      </c>
      <c r="D207" t="s">
        <v>52</v>
      </c>
      <c r="E207">
        <v>93.6</v>
      </c>
      <c r="F207" t="s">
        <v>19</v>
      </c>
      <c r="G207">
        <v>1366054</v>
      </c>
      <c r="H207">
        <v>1366054</v>
      </c>
      <c r="I207" t="str">
        <f>IF(COUNTIF(BudgetAppropData[CFDA], MemberOrgsData[[#This Row],[CFDA]]), "Yes", "No")</f>
        <v>Yes</v>
      </c>
      <c r="J207">
        <f>(COUNTIF(D$2:D207,D207)=1)*1</f>
        <v>0</v>
      </c>
    </row>
    <row r="208" spans="1:10" x14ac:dyDescent="0.25">
      <c r="A208" t="s">
        <v>138</v>
      </c>
      <c r="B208">
        <v>2018</v>
      </c>
      <c r="C208">
        <v>236052</v>
      </c>
      <c r="D208" t="s">
        <v>79</v>
      </c>
      <c r="E208">
        <v>14.234999999999999</v>
      </c>
      <c r="F208" t="s">
        <v>10</v>
      </c>
      <c r="G208">
        <v>2156669</v>
      </c>
      <c r="H208">
        <v>2156669</v>
      </c>
      <c r="I208" t="str">
        <f>IF(COUNTIF(BudgetAppropData[CFDA], MemberOrgsData[[#This Row],[CFDA]]), "Yes", "No")</f>
        <v>No</v>
      </c>
      <c r="J208">
        <f>(COUNTIF(D$2:D208,D208)=1)*1</f>
        <v>1</v>
      </c>
    </row>
    <row r="209" spans="1:10" x14ac:dyDescent="0.25">
      <c r="A209" t="s">
        <v>138</v>
      </c>
      <c r="B209">
        <v>2018</v>
      </c>
      <c r="C209">
        <v>236052</v>
      </c>
      <c r="D209" t="s">
        <v>79</v>
      </c>
      <c r="E209">
        <v>14.238</v>
      </c>
      <c r="F209" t="s">
        <v>48</v>
      </c>
      <c r="G209">
        <v>237465</v>
      </c>
      <c r="H209">
        <v>237465</v>
      </c>
      <c r="I209" t="str">
        <f>IF(COUNTIF(BudgetAppropData[CFDA], MemberOrgsData[[#This Row],[CFDA]]), "Yes", "No")</f>
        <v>No</v>
      </c>
      <c r="J209">
        <f>(COUNTIF(D$2:D209,D209)=1)*1</f>
        <v>0</v>
      </c>
    </row>
    <row r="210" spans="1:10" x14ac:dyDescent="0.25">
      <c r="A210" t="s">
        <v>8</v>
      </c>
      <c r="B210">
        <v>2018</v>
      </c>
      <c r="C210">
        <v>15209</v>
      </c>
      <c r="D210" t="s">
        <v>53</v>
      </c>
      <c r="E210">
        <v>94.019000000000005</v>
      </c>
      <c r="F210" t="s">
        <v>50</v>
      </c>
      <c r="G210">
        <v>93989</v>
      </c>
      <c r="H210">
        <v>93989</v>
      </c>
      <c r="I210" t="str">
        <f>IF(COUNTIF(BudgetAppropData[CFDA], MemberOrgsData[[#This Row],[CFDA]]), "Yes", "No")</f>
        <v>No</v>
      </c>
      <c r="J210">
        <f>(COUNTIF(D$2:D210,D210)=1)*1</f>
        <v>1</v>
      </c>
    </row>
    <row r="211" spans="1:10" x14ac:dyDescent="0.25">
      <c r="A211" t="s">
        <v>8</v>
      </c>
      <c r="B211">
        <v>2018</v>
      </c>
      <c r="C211">
        <v>15209</v>
      </c>
      <c r="D211" t="s">
        <v>53</v>
      </c>
      <c r="E211">
        <v>10.558</v>
      </c>
      <c r="F211" t="s">
        <v>23</v>
      </c>
      <c r="G211">
        <v>220131</v>
      </c>
      <c r="H211">
        <v>220131</v>
      </c>
      <c r="I211" t="str">
        <f>IF(COUNTIF(BudgetAppropData[CFDA], MemberOrgsData[[#This Row],[CFDA]]), "Yes", "No")</f>
        <v>Yes</v>
      </c>
      <c r="J211">
        <f>(COUNTIF(D$2:D211,D211)=1)*1</f>
        <v>0</v>
      </c>
    </row>
    <row r="212" spans="1:10" x14ac:dyDescent="0.25">
      <c r="A212" t="s">
        <v>8</v>
      </c>
      <c r="B212">
        <v>2018</v>
      </c>
      <c r="C212">
        <v>15209</v>
      </c>
      <c r="D212" t="s">
        <v>53</v>
      </c>
      <c r="E212">
        <v>84.287000000000006</v>
      </c>
      <c r="F212" t="s">
        <v>40</v>
      </c>
      <c r="G212">
        <v>40673</v>
      </c>
      <c r="H212">
        <v>40673</v>
      </c>
      <c r="I212" t="str">
        <f>IF(COUNTIF(BudgetAppropData[CFDA], MemberOrgsData[[#This Row],[CFDA]]), "Yes", "No")</f>
        <v>Yes</v>
      </c>
      <c r="J212">
        <f>(COUNTIF(D$2:D212,D212)=1)*1</f>
        <v>0</v>
      </c>
    </row>
    <row r="213" spans="1:10" x14ac:dyDescent="0.25">
      <c r="A213" t="s">
        <v>8</v>
      </c>
      <c r="B213">
        <v>2018</v>
      </c>
      <c r="C213">
        <v>15209</v>
      </c>
      <c r="D213" t="s">
        <v>53</v>
      </c>
      <c r="E213">
        <v>93.043000000000006</v>
      </c>
      <c r="F213" t="s">
        <v>104</v>
      </c>
      <c r="G213">
        <v>48325</v>
      </c>
      <c r="H213">
        <v>48325</v>
      </c>
      <c r="I213" t="str">
        <f>IF(COUNTIF(BudgetAppropData[CFDA], MemberOrgsData[[#This Row],[CFDA]]), "Yes", "No")</f>
        <v>Yes</v>
      </c>
      <c r="J213">
        <f>(COUNTIF(D$2:D213,D213)=1)*1</f>
        <v>0</v>
      </c>
    </row>
    <row r="214" spans="1:10" x14ac:dyDescent="0.25">
      <c r="A214" t="s">
        <v>8</v>
      </c>
      <c r="B214">
        <v>2018</v>
      </c>
      <c r="C214">
        <v>15209</v>
      </c>
      <c r="D214" t="s">
        <v>53</v>
      </c>
      <c r="E214">
        <v>93.043999999999997</v>
      </c>
      <c r="F214" t="s">
        <v>105</v>
      </c>
      <c r="G214">
        <v>16016</v>
      </c>
      <c r="H214">
        <v>16016</v>
      </c>
      <c r="I214" t="str">
        <f>IF(COUNTIF(BudgetAppropData[CFDA], MemberOrgsData[[#This Row],[CFDA]]), "Yes", "No")</f>
        <v>Yes</v>
      </c>
      <c r="J214">
        <f>(COUNTIF(D$2:D214,D214)=1)*1</f>
        <v>0</v>
      </c>
    </row>
    <row r="215" spans="1:10" x14ac:dyDescent="0.25">
      <c r="A215" t="s">
        <v>8</v>
      </c>
      <c r="B215">
        <v>2018</v>
      </c>
      <c r="C215">
        <v>15209</v>
      </c>
      <c r="D215" t="s">
        <v>53</v>
      </c>
      <c r="E215">
        <v>93.045000000000002</v>
      </c>
      <c r="F215" t="s">
        <v>63</v>
      </c>
      <c r="G215">
        <v>133411</v>
      </c>
      <c r="H215">
        <v>133411</v>
      </c>
      <c r="I215" t="str">
        <f>IF(COUNTIF(BudgetAppropData[CFDA], MemberOrgsData[[#This Row],[CFDA]]), "Yes", "No")</f>
        <v>Yes</v>
      </c>
      <c r="J215">
        <f>(COUNTIF(D$2:D215,D215)=1)*1</f>
        <v>0</v>
      </c>
    </row>
    <row r="216" spans="1:10" x14ac:dyDescent="0.25">
      <c r="A216" t="s">
        <v>8</v>
      </c>
      <c r="B216">
        <v>2018</v>
      </c>
      <c r="C216">
        <v>15209</v>
      </c>
      <c r="D216" t="s">
        <v>53</v>
      </c>
      <c r="E216">
        <v>93.052999999999997</v>
      </c>
      <c r="F216" t="s">
        <v>27</v>
      </c>
      <c r="G216">
        <v>21836</v>
      </c>
      <c r="H216">
        <v>21836</v>
      </c>
      <c r="I216" t="str">
        <f>IF(COUNTIF(BudgetAppropData[CFDA], MemberOrgsData[[#This Row],[CFDA]]), "Yes", "No")</f>
        <v>Yes</v>
      </c>
      <c r="J216">
        <f>(COUNTIF(D$2:D216,D216)=1)*1</f>
        <v>0</v>
      </c>
    </row>
    <row r="217" spans="1:10" x14ac:dyDescent="0.25">
      <c r="A217" t="s">
        <v>8</v>
      </c>
      <c r="B217">
        <v>2018</v>
      </c>
      <c r="C217">
        <v>15209</v>
      </c>
      <c r="D217" t="s">
        <v>53</v>
      </c>
      <c r="E217">
        <v>93.558000000000007</v>
      </c>
      <c r="F217" t="s">
        <v>29</v>
      </c>
      <c r="G217">
        <v>35244</v>
      </c>
      <c r="H217">
        <v>35244</v>
      </c>
      <c r="I217" t="str">
        <f>IF(COUNTIF(BudgetAppropData[CFDA], MemberOrgsData[[#This Row],[CFDA]]), "Yes", "No")</f>
        <v>Yes</v>
      </c>
      <c r="J217">
        <f>(COUNTIF(D$2:D217,D217)=1)*1</f>
        <v>0</v>
      </c>
    </row>
    <row r="218" spans="1:10" x14ac:dyDescent="0.25">
      <c r="A218" t="s">
        <v>8</v>
      </c>
      <c r="B218">
        <v>2018</v>
      </c>
      <c r="C218">
        <v>15209</v>
      </c>
      <c r="D218" t="s">
        <v>53</v>
      </c>
      <c r="E218">
        <v>93.6</v>
      </c>
      <c r="F218" t="s">
        <v>19</v>
      </c>
      <c r="G218">
        <v>566196</v>
      </c>
      <c r="H218">
        <v>1504652</v>
      </c>
      <c r="I218" t="str">
        <f>IF(COUNTIF(BudgetAppropData[CFDA], MemberOrgsData[[#This Row],[CFDA]]), "Yes", "No")</f>
        <v>Yes</v>
      </c>
      <c r="J218">
        <f>(COUNTIF(D$2:D218,D218)=1)*1</f>
        <v>0</v>
      </c>
    </row>
    <row r="219" spans="1:10" x14ac:dyDescent="0.25">
      <c r="A219" t="s">
        <v>8</v>
      </c>
      <c r="B219">
        <v>2018</v>
      </c>
      <c r="C219">
        <v>15209</v>
      </c>
      <c r="D219" t="s">
        <v>53</v>
      </c>
      <c r="E219">
        <v>93.6</v>
      </c>
      <c r="F219" t="s">
        <v>19</v>
      </c>
      <c r="G219">
        <v>938456</v>
      </c>
      <c r="H219">
        <v>1504652</v>
      </c>
      <c r="I219" t="str">
        <f>IF(COUNTIF(BudgetAppropData[CFDA], MemberOrgsData[[#This Row],[CFDA]]), "Yes", "No")</f>
        <v>Yes</v>
      </c>
      <c r="J219">
        <f>(COUNTIF(D$2:D219,D219)=1)*1</f>
        <v>0</v>
      </c>
    </row>
    <row r="220" spans="1:10" x14ac:dyDescent="0.25">
      <c r="A220" t="s">
        <v>8</v>
      </c>
      <c r="B220">
        <v>2018</v>
      </c>
      <c r="C220">
        <v>15209</v>
      </c>
      <c r="D220" t="s">
        <v>53</v>
      </c>
      <c r="E220">
        <v>93.667000000000002</v>
      </c>
      <c r="F220" t="s">
        <v>21</v>
      </c>
      <c r="G220">
        <v>123616</v>
      </c>
      <c r="H220">
        <v>123616</v>
      </c>
      <c r="I220" t="str">
        <f>IF(COUNTIF(BudgetAppropData[CFDA], MemberOrgsData[[#This Row],[CFDA]]), "Yes", "No")</f>
        <v>Yes</v>
      </c>
      <c r="J220">
        <f>(COUNTIF(D$2:D220,D220)=1)*1</f>
        <v>0</v>
      </c>
    </row>
    <row r="221" spans="1:10" x14ac:dyDescent="0.25">
      <c r="A221" t="s">
        <v>8</v>
      </c>
      <c r="B221">
        <v>2018</v>
      </c>
      <c r="C221">
        <v>72200</v>
      </c>
      <c r="D221" t="s">
        <v>54</v>
      </c>
      <c r="E221">
        <v>16.574999999999999</v>
      </c>
      <c r="F221" t="s">
        <v>55</v>
      </c>
      <c r="G221">
        <v>224790</v>
      </c>
      <c r="H221">
        <v>224790</v>
      </c>
      <c r="I221" t="str">
        <f>IF(COUNTIF(BudgetAppropData[CFDA], MemberOrgsData[[#This Row],[CFDA]]), "Yes", "No")</f>
        <v>No</v>
      </c>
      <c r="J221">
        <f>(COUNTIF(D$2:D221,D221)=1)*1</f>
        <v>1</v>
      </c>
    </row>
    <row r="222" spans="1:10" x14ac:dyDescent="0.25">
      <c r="A222" t="s">
        <v>8</v>
      </c>
      <c r="B222">
        <v>2018</v>
      </c>
      <c r="C222">
        <v>72200</v>
      </c>
      <c r="D222" t="s">
        <v>54</v>
      </c>
      <c r="E222">
        <v>17.234999999999999</v>
      </c>
      <c r="F222" t="s">
        <v>89</v>
      </c>
      <c r="G222">
        <v>586200</v>
      </c>
      <c r="H222">
        <v>586200</v>
      </c>
      <c r="I222" t="str">
        <f>IF(COUNTIF(BudgetAppropData[CFDA], MemberOrgsData[[#This Row],[CFDA]]), "Yes", "No")</f>
        <v>Yes</v>
      </c>
      <c r="J222">
        <f>(COUNTIF(D$2:D222,D222)=1)*1</f>
        <v>0</v>
      </c>
    </row>
    <row r="223" spans="1:10" x14ac:dyDescent="0.25">
      <c r="A223" t="s">
        <v>8</v>
      </c>
      <c r="B223">
        <v>2018</v>
      </c>
      <c r="C223">
        <v>72200</v>
      </c>
      <c r="D223" t="s">
        <v>54</v>
      </c>
      <c r="E223">
        <v>93.043999999999997</v>
      </c>
      <c r="F223" t="s">
        <v>105</v>
      </c>
      <c r="G223">
        <v>67408</v>
      </c>
      <c r="H223">
        <v>67408</v>
      </c>
      <c r="I223" t="str">
        <f>IF(COUNTIF(BudgetAppropData[CFDA], MemberOrgsData[[#This Row],[CFDA]]), "Yes", "No")</f>
        <v>Yes</v>
      </c>
      <c r="J223">
        <f>(COUNTIF(D$2:D223,D223)=1)*1</f>
        <v>0</v>
      </c>
    </row>
    <row r="224" spans="1:10" x14ac:dyDescent="0.25">
      <c r="A224" t="s">
        <v>8</v>
      </c>
      <c r="B224">
        <v>2018</v>
      </c>
      <c r="C224">
        <v>72200</v>
      </c>
      <c r="D224" t="s">
        <v>54</v>
      </c>
      <c r="E224">
        <v>93.045000000000002</v>
      </c>
      <c r="F224" t="s">
        <v>63</v>
      </c>
      <c r="G224">
        <v>148550</v>
      </c>
      <c r="H224">
        <v>148550</v>
      </c>
      <c r="I224" t="str">
        <f>IF(COUNTIF(BudgetAppropData[CFDA], MemberOrgsData[[#This Row],[CFDA]]), "Yes", "No")</f>
        <v>Yes</v>
      </c>
      <c r="J224">
        <f>(COUNTIF(D$2:D224,D224)=1)*1</f>
        <v>0</v>
      </c>
    </row>
    <row r="225" spans="1:10" x14ac:dyDescent="0.25">
      <c r="A225" t="s">
        <v>8</v>
      </c>
      <c r="B225">
        <v>2018</v>
      </c>
      <c r="C225">
        <v>72200</v>
      </c>
      <c r="D225" t="s">
        <v>54</v>
      </c>
      <c r="E225">
        <v>93.052999999999997</v>
      </c>
      <c r="F225" t="s">
        <v>27</v>
      </c>
      <c r="G225">
        <v>52532</v>
      </c>
      <c r="H225">
        <v>52532</v>
      </c>
      <c r="I225" t="str">
        <f>IF(COUNTIF(BudgetAppropData[CFDA], MemberOrgsData[[#This Row],[CFDA]]), "Yes", "No")</f>
        <v>Yes</v>
      </c>
      <c r="J225">
        <f>(COUNTIF(D$2:D225,D225)=1)*1</f>
        <v>0</v>
      </c>
    </row>
    <row r="226" spans="1:10" x14ac:dyDescent="0.25">
      <c r="A226" t="s">
        <v>8</v>
      </c>
      <c r="B226">
        <v>2018</v>
      </c>
      <c r="C226">
        <v>72200</v>
      </c>
      <c r="D226" t="s">
        <v>54</v>
      </c>
      <c r="E226">
        <v>93.667000000000002</v>
      </c>
      <c r="F226" t="s">
        <v>21</v>
      </c>
      <c r="G226">
        <v>365600</v>
      </c>
      <c r="H226">
        <v>365600</v>
      </c>
      <c r="I226" t="str">
        <f>IF(COUNTIF(BudgetAppropData[CFDA], MemberOrgsData[[#This Row],[CFDA]]), "Yes", "No")</f>
        <v>Yes</v>
      </c>
      <c r="J226">
        <f>(COUNTIF(D$2:D226,D226)=1)*1</f>
        <v>0</v>
      </c>
    </row>
    <row r="227" spans="1:10" x14ac:dyDescent="0.25">
      <c r="A227" t="s">
        <v>8</v>
      </c>
      <c r="B227">
        <v>2018</v>
      </c>
      <c r="C227">
        <v>72200</v>
      </c>
      <c r="D227" t="s">
        <v>54</v>
      </c>
      <c r="E227">
        <v>97.024000000000001</v>
      </c>
      <c r="F227" t="s">
        <v>51</v>
      </c>
      <c r="G227">
        <v>11295</v>
      </c>
      <c r="H227">
        <v>11295</v>
      </c>
      <c r="I227" t="str">
        <f>IF(COUNTIF(BudgetAppropData[CFDA], MemberOrgsData[[#This Row],[CFDA]]), "Yes", "No")</f>
        <v>Yes</v>
      </c>
      <c r="J227">
        <f>(COUNTIF(D$2:D227,D227)=1)*1</f>
        <v>0</v>
      </c>
    </row>
    <row r="228" spans="1:10" x14ac:dyDescent="0.25">
      <c r="A228" t="s">
        <v>138</v>
      </c>
      <c r="B228">
        <v>2018</v>
      </c>
      <c r="C228">
        <v>10636</v>
      </c>
      <c r="D228" t="s">
        <v>56</v>
      </c>
      <c r="E228">
        <v>10.553000000000001</v>
      </c>
      <c r="F228" t="s">
        <v>43</v>
      </c>
      <c r="G228">
        <v>132877</v>
      </c>
      <c r="H228">
        <v>132877</v>
      </c>
      <c r="I228" t="str">
        <f>IF(COUNTIF(BudgetAppropData[CFDA], MemberOrgsData[[#This Row],[CFDA]]), "Yes", "No")</f>
        <v>No</v>
      </c>
      <c r="J228">
        <f>(COUNTIF(D$2:D228,D228)=1)*1</f>
        <v>1</v>
      </c>
    </row>
    <row r="229" spans="1:10" x14ac:dyDescent="0.25">
      <c r="A229" t="s">
        <v>138</v>
      </c>
      <c r="B229">
        <v>2018</v>
      </c>
      <c r="C229">
        <v>10636</v>
      </c>
      <c r="D229" t="s">
        <v>56</v>
      </c>
      <c r="E229">
        <v>10.555</v>
      </c>
      <c r="F229" t="s">
        <v>44</v>
      </c>
      <c r="G229">
        <v>246886</v>
      </c>
      <c r="H229">
        <v>246886</v>
      </c>
      <c r="I229" t="str">
        <f>IF(COUNTIF(BudgetAppropData[CFDA], MemberOrgsData[[#This Row],[CFDA]]), "Yes", "No")</f>
        <v>Yes</v>
      </c>
      <c r="J229">
        <f>(COUNTIF(D$2:D229,D229)=1)*1</f>
        <v>0</v>
      </c>
    </row>
    <row r="230" spans="1:10" x14ac:dyDescent="0.25">
      <c r="A230" t="s">
        <v>138</v>
      </c>
      <c r="B230">
        <v>2018</v>
      </c>
      <c r="C230">
        <v>10636</v>
      </c>
      <c r="D230" t="s">
        <v>56</v>
      </c>
      <c r="E230">
        <v>93.296999999999997</v>
      </c>
      <c r="F230" t="s">
        <v>91</v>
      </c>
      <c r="G230">
        <v>20000</v>
      </c>
      <c r="H230">
        <v>20000</v>
      </c>
      <c r="I230" t="str">
        <f>IF(COUNTIF(BudgetAppropData[CFDA], MemberOrgsData[[#This Row],[CFDA]]), "Yes", "No")</f>
        <v>No</v>
      </c>
      <c r="J230">
        <f>(COUNTIF(D$2:D230,D230)=1)*1</f>
        <v>0</v>
      </c>
    </row>
    <row r="231" spans="1:10" x14ac:dyDescent="0.25">
      <c r="A231" t="s">
        <v>138</v>
      </c>
      <c r="B231">
        <v>2018</v>
      </c>
      <c r="C231">
        <v>10636</v>
      </c>
      <c r="D231" t="s">
        <v>56</v>
      </c>
      <c r="E231">
        <v>84.126000000000005</v>
      </c>
      <c r="F231" t="s">
        <v>113</v>
      </c>
      <c r="G231">
        <v>36582</v>
      </c>
      <c r="H231">
        <v>36582</v>
      </c>
      <c r="I231" t="str">
        <f>IF(COUNTIF(BudgetAppropData[CFDA], MemberOrgsData[[#This Row],[CFDA]]), "Yes", "No")</f>
        <v>Yes</v>
      </c>
      <c r="J231">
        <f>(COUNTIF(D$2:D231,D231)=1)*1</f>
        <v>0</v>
      </c>
    </row>
    <row r="232" spans="1:10" x14ac:dyDescent="0.25">
      <c r="A232" t="s">
        <v>138</v>
      </c>
      <c r="B232">
        <v>2018</v>
      </c>
      <c r="C232">
        <v>10636</v>
      </c>
      <c r="D232" t="s">
        <v>56</v>
      </c>
      <c r="E232">
        <v>93.268000000000001</v>
      </c>
      <c r="F232" t="s">
        <v>90</v>
      </c>
      <c r="G232">
        <v>57256</v>
      </c>
      <c r="H232">
        <v>57256</v>
      </c>
      <c r="I232" t="str">
        <f>IF(COUNTIF(BudgetAppropData[CFDA], MemberOrgsData[[#This Row],[CFDA]]), "Yes", "No")</f>
        <v>Yes</v>
      </c>
      <c r="J232">
        <f>(COUNTIF(D$2:D232,D232)=1)*1</f>
        <v>0</v>
      </c>
    </row>
    <row r="233" spans="1:10" x14ac:dyDescent="0.25">
      <c r="A233" t="s">
        <v>138</v>
      </c>
      <c r="B233">
        <v>2018</v>
      </c>
      <c r="C233">
        <v>10636</v>
      </c>
      <c r="D233" t="s">
        <v>56</v>
      </c>
      <c r="E233">
        <v>93.676000000000002</v>
      </c>
      <c r="F233" t="s">
        <v>66</v>
      </c>
      <c r="G233">
        <v>1608929</v>
      </c>
      <c r="H233">
        <v>1608929</v>
      </c>
      <c r="I233" t="str">
        <f>IF(COUNTIF(BudgetAppropData[CFDA], MemberOrgsData[[#This Row],[CFDA]]), "Yes", "No")</f>
        <v>Yes</v>
      </c>
      <c r="J233">
        <f>(COUNTIF(D$2:D233,D233)=1)*1</f>
        <v>0</v>
      </c>
    </row>
    <row r="234" spans="1:10" x14ac:dyDescent="0.25">
      <c r="A234" t="s">
        <v>138</v>
      </c>
      <c r="B234">
        <v>2018</v>
      </c>
      <c r="C234">
        <v>10636</v>
      </c>
      <c r="D234" t="s">
        <v>56</v>
      </c>
      <c r="E234">
        <v>93.778000000000006</v>
      </c>
      <c r="F234" t="s">
        <v>33</v>
      </c>
      <c r="G234">
        <v>61000</v>
      </c>
      <c r="H234">
        <v>61000</v>
      </c>
      <c r="I234" t="str">
        <f>IF(COUNTIF(BudgetAppropData[CFDA], MemberOrgsData[[#This Row],[CFDA]]), "Yes", "No")</f>
        <v>Yes</v>
      </c>
      <c r="J234">
        <f>(COUNTIF(D$2:D234,D234)=1)*1</f>
        <v>0</v>
      </c>
    </row>
    <row r="235" spans="1:10" x14ac:dyDescent="0.25">
      <c r="A235" t="s">
        <v>135</v>
      </c>
      <c r="B235">
        <v>2018</v>
      </c>
      <c r="C235">
        <v>11228</v>
      </c>
      <c r="D235" t="s">
        <v>80</v>
      </c>
      <c r="E235">
        <v>10.553000000000001</v>
      </c>
      <c r="F235" t="s">
        <v>43</v>
      </c>
      <c r="G235">
        <v>91468</v>
      </c>
      <c r="H235">
        <v>91468</v>
      </c>
      <c r="I235" t="str">
        <f>IF(COUNTIF(BudgetAppropData[CFDA], MemberOrgsData[[#This Row],[CFDA]]), "Yes", "No")</f>
        <v>No</v>
      </c>
      <c r="J235">
        <f>(COUNTIF(D$2:D235,D235)=1)*1</f>
        <v>1</v>
      </c>
    </row>
    <row r="236" spans="1:10" x14ac:dyDescent="0.25">
      <c r="A236" t="s">
        <v>135</v>
      </c>
      <c r="B236">
        <v>2018</v>
      </c>
      <c r="C236">
        <v>11228</v>
      </c>
      <c r="D236" t="s">
        <v>80</v>
      </c>
      <c r="E236">
        <v>10.555</v>
      </c>
      <c r="F236" t="s">
        <v>44</v>
      </c>
      <c r="G236">
        <v>159046</v>
      </c>
      <c r="H236">
        <v>159046</v>
      </c>
      <c r="I236" t="str">
        <f>IF(COUNTIF(BudgetAppropData[CFDA], MemberOrgsData[[#This Row],[CFDA]]), "Yes", "No")</f>
        <v>Yes</v>
      </c>
      <c r="J236">
        <f>(COUNTIF(D$2:D236,D236)=1)*1</f>
        <v>0</v>
      </c>
    </row>
    <row r="237" spans="1:10" x14ac:dyDescent="0.25">
      <c r="A237" t="s">
        <v>135</v>
      </c>
      <c r="B237">
        <v>2018</v>
      </c>
      <c r="C237">
        <v>11228</v>
      </c>
      <c r="D237" t="s">
        <v>80</v>
      </c>
      <c r="E237" t="s">
        <v>128</v>
      </c>
      <c r="F237" t="s">
        <v>137</v>
      </c>
      <c r="G237">
        <v>49000</v>
      </c>
      <c r="H237">
        <v>49000</v>
      </c>
      <c r="I237" t="str">
        <f>IF(COUNTIF(BudgetAppropData[CFDA], MemberOrgsData[[#This Row],[CFDA]]), "Yes", "No")</f>
        <v>No</v>
      </c>
      <c r="J237">
        <f>(COUNTIF(D$2:D237,D237)=1)*1</f>
        <v>0</v>
      </c>
    </row>
    <row r="238" spans="1:10" x14ac:dyDescent="0.25">
      <c r="A238" t="s">
        <v>135</v>
      </c>
      <c r="B238">
        <v>2018</v>
      </c>
      <c r="C238">
        <v>11228</v>
      </c>
      <c r="D238" t="s">
        <v>80</v>
      </c>
      <c r="E238">
        <v>10.558</v>
      </c>
      <c r="F238" t="s">
        <v>23</v>
      </c>
      <c r="G238">
        <v>163323</v>
      </c>
      <c r="H238">
        <v>163323</v>
      </c>
      <c r="I238" t="str">
        <f>IF(COUNTIF(BudgetAppropData[CFDA], MemberOrgsData[[#This Row],[CFDA]]), "Yes", "No")</f>
        <v>Yes</v>
      </c>
      <c r="J238">
        <f>(COUNTIF(D$2:D238,D238)=1)*1</f>
        <v>0</v>
      </c>
    </row>
    <row r="239" spans="1:10" x14ac:dyDescent="0.25">
      <c r="A239" t="s">
        <v>135</v>
      </c>
      <c r="B239">
        <v>2018</v>
      </c>
      <c r="C239">
        <v>11228</v>
      </c>
      <c r="D239" t="s">
        <v>80</v>
      </c>
      <c r="E239">
        <v>93.6</v>
      </c>
      <c r="F239" t="s">
        <v>19</v>
      </c>
      <c r="G239">
        <v>2685573</v>
      </c>
      <c r="H239">
        <v>2685573</v>
      </c>
      <c r="I239" t="str">
        <f>IF(COUNTIF(BudgetAppropData[CFDA], MemberOrgsData[[#This Row],[CFDA]]), "Yes", "No")</f>
        <v>Yes</v>
      </c>
      <c r="J239">
        <f>(COUNTIF(D$2:D239,D239)=1)*1</f>
        <v>0</v>
      </c>
    </row>
    <row r="240" spans="1:10" x14ac:dyDescent="0.25">
      <c r="A240" t="s">
        <v>135</v>
      </c>
      <c r="B240">
        <v>2018</v>
      </c>
      <c r="C240">
        <v>11228</v>
      </c>
      <c r="D240" t="s">
        <v>80</v>
      </c>
      <c r="E240">
        <v>93.676000000000002</v>
      </c>
      <c r="F240" t="s">
        <v>66</v>
      </c>
      <c r="G240">
        <v>10299002</v>
      </c>
      <c r="H240">
        <v>10299002</v>
      </c>
      <c r="I240" t="str">
        <f>IF(COUNTIF(BudgetAppropData[CFDA], MemberOrgsData[[#This Row],[CFDA]]), "Yes", "No")</f>
        <v>Yes</v>
      </c>
      <c r="J240">
        <f>(COUNTIF(D$2:D240,D240)=1)*1</f>
        <v>0</v>
      </c>
    </row>
    <row r="241" spans="1:10" x14ac:dyDescent="0.25">
      <c r="A241" t="s">
        <v>143</v>
      </c>
      <c r="B241">
        <v>2018</v>
      </c>
      <c r="C241">
        <v>236354</v>
      </c>
      <c r="D241" t="s">
        <v>81</v>
      </c>
      <c r="E241">
        <v>21.02</v>
      </c>
      <c r="F241" t="s">
        <v>106</v>
      </c>
      <c r="G241">
        <v>686500</v>
      </c>
      <c r="H241">
        <v>791750</v>
      </c>
      <c r="I241" t="str">
        <f>IF(COUNTIF(BudgetAppropData[CFDA], MemberOrgsData[[#This Row],[CFDA]]), "Yes", "No")</f>
        <v>No</v>
      </c>
      <c r="J241">
        <f>(COUNTIF(D$2:D241,D241)=1)*1</f>
        <v>1</v>
      </c>
    </row>
    <row r="242" spans="1:10" x14ac:dyDescent="0.25">
      <c r="A242" t="s">
        <v>143</v>
      </c>
      <c r="B242">
        <v>2018</v>
      </c>
      <c r="C242">
        <v>236354</v>
      </c>
      <c r="D242" t="s">
        <v>81</v>
      </c>
      <c r="E242">
        <v>21.02</v>
      </c>
      <c r="F242" t="s">
        <v>106</v>
      </c>
      <c r="G242">
        <v>105250</v>
      </c>
      <c r="H242">
        <v>791750</v>
      </c>
      <c r="I242" t="str">
        <f>IF(COUNTIF(BudgetAppropData[CFDA], MemberOrgsData[[#This Row],[CFDA]]), "Yes", "No")</f>
        <v>No</v>
      </c>
      <c r="J242">
        <f>(COUNTIF(D$2:D242,D242)=1)*1</f>
        <v>0</v>
      </c>
    </row>
    <row r="243" spans="1:10" x14ac:dyDescent="0.25">
      <c r="A243" t="s">
        <v>135</v>
      </c>
      <c r="B243">
        <v>2018</v>
      </c>
      <c r="C243">
        <v>206549</v>
      </c>
      <c r="D243" t="s">
        <v>82</v>
      </c>
      <c r="E243">
        <v>84.173000000000002</v>
      </c>
      <c r="F243" t="s">
        <v>46</v>
      </c>
      <c r="G243">
        <v>9355</v>
      </c>
      <c r="H243">
        <v>9355</v>
      </c>
      <c r="I243" t="str">
        <f>IF(COUNTIF(BudgetAppropData[CFDA], MemberOrgsData[[#This Row],[CFDA]]), "Yes", "No")</f>
        <v>No</v>
      </c>
      <c r="J243">
        <f>(COUNTIF(D$2:D243,D243)=1)*1</f>
        <v>1</v>
      </c>
    </row>
    <row r="244" spans="1:10" x14ac:dyDescent="0.25">
      <c r="A244" t="s">
        <v>135</v>
      </c>
      <c r="B244">
        <v>2018</v>
      </c>
      <c r="C244">
        <v>206549</v>
      </c>
      <c r="D244" t="s">
        <v>82</v>
      </c>
      <c r="E244">
        <v>10.558</v>
      </c>
      <c r="F244" t="s">
        <v>23</v>
      </c>
      <c r="G244">
        <v>315998</v>
      </c>
      <c r="H244">
        <v>315998</v>
      </c>
      <c r="I244" t="str">
        <f>IF(COUNTIF(BudgetAppropData[CFDA], MemberOrgsData[[#This Row],[CFDA]]), "Yes", "No")</f>
        <v>Yes</v>
      </c>
      <c r="J244">
        <f>(COUNTIF(D$2:D244,D244)=1)*1</f>
        <v>0</v>
      </c>
    </row>
    <row r="245" spans="1:10" x14ac:dyDescent="0.25">
      <c r="A245" t="s">
        <v>135</v>
      </c>
      <c r="B245">
        <v>2018</v>
      </c>
      <c r="C245">
        <v>206549</v>
      </c>
      <c r="D245" t="s">
        <v>82</v>
      </c>
      <c r="E245">
        <v>84.027000000000001</v>
      </c>
      <c r="F245" t="s">
        <v>45</v>
      </c>
      <c r="G245">
        <v>77533</v>
      </c>
      <c r="H245">
        <v>77533</v>
      </c>
      <c r="I245" t="str">
        <f>IF(COUNTIF(BudgetAppropData[CFDA], MemberOrgsData[[#This Row],[CFDA]]), "Yes", "No")</f>
        <v>Yes</v>
      </c>
      <c r="J245">
        <f>(COUNTIF(D$2:D245,D245)=1)*1</f>
        <v>0</v>
      </c>
    </row>
    <row r="246" spans="1:10" x14ac:dyDescent="0.25">
      <c r="A246" t="s">
        <v>135</v>
      </c>
      <c r="B246">
        <v>2018</v>
      </c>
      <c r="C246">
        <v>206549</v>
      </c>
      <c r="D246" t="s">
        <v>82</v>
      </c>
      <c r="E246">
        <v>93.6</v>
      </c>
      <c r="F246" t="s">
        <v>19</v>
      </c>
      <c r="G246">
        <v>5569033</v>
      </c>
      <c r="H246">
        <v>6366705</v>
      </c>
      <c r="I246" t="str">
        <f>IF(COUNTIF(BudgetAppropData[CFDA], MemberOrgsData[[#This Row],[CFDA]]), "Yes", "No")</f>
        <v>Yes</v>
      </c>
      <c r="J246">
        <f>(COUNTIF(D$2:D246,D246)=1)*1</f>
        <v>0</v>
      </c>
    </row>
    <row r="247" spans="1:10" x14ac:dyDescent="0.25">
      <c r="A247" t="s">
        <v>135</v>
      </c>
      <c r="B247">
        <v>2018</v>
      </c>
      <c r="C247">
        <v>206549</v>
      </c>
      <c r="D247" t="s">
        <v>82</v>
      </c>
      <c r="E247">
        <v>93.6</v>
      </c>
      <c r="F247" t="s">
        <v>19</v>
      </c>
      <c r="G247">
        <v>797672</v>
      </c>
      <c r="H247">
        <v>6366705</v>
      </c>
      <c r="I247" t="str">
        <f>IF(COUNTIF(BudgetAppropData[CFDA], MemberOrgsData[[#This Row],[CFDA]]), "Yes", "No")</f>
        <v>Yes</v>
      </c>
      <c r="J247">
        <f>(COUNTIF(D$2:D247,D247)=1)*1</f>
        <v>0</v>
      </c>
    </row>
    <row r="248" spans="1:10" x14ac:dyDescent="0.25">
      <c r="A248" t="s">
        <v>87</v>
      </c>
      <c r="B248">
        <v>2018</v>
      </c>
      <c r="C248">
        <v>240444</v>
      </c>
      <c r="D248" t="s">
        <v>98</v>
      </c>
      <c r="E248">
        <v>84.287000000000006</v>
      </c>
      <c r="F248" t="s">
        <v>40</v>
      </c>
      <c r="G248">
        <v>903220</v>
      </c>
      <c r="H248">
        <v>903220</v>
      </c>
      <c r="I248" t="str">
        <f>IF(COUNTIF(BudgetAppropData[CFDA], MemberOrgsData[[#This Row],[CFDA]]), "Yes", "No")</f>
        <v>Yes</v>
      </c>
      <c r="J248">
        <f>(COUNTIF(D$2:D248,D248)=1)*1</f>
        <v>1</v>
      </c>
    </row>
    <row r="249" spans="1:10" x14ac:dyDescent="0.25">
      <c r="A249" t="s">
        <v>8</v>
      </c>
      <c r="B249">
        <v>2018</v>
      </c>
      <c r="C249">
        <v>11921</v>
      </c>
      <c r="D249" t="s">
        <v>57</v>
      </c>
      <c r="E249">
        <v>10.558</v>
      </c>
      <c r="F249" t="s">
        <v>23</v>
      </c>
      <c r="G249">
        <v>4005</v>
      </c>
      <c r="H249">
        <v>50568</v>
      </c>
      <c r="I249" t="str">
        <f>IF(COUNTIF(BudgetAppropData[CFDA], MemberOrgsData[[#This Row],[CFDA]]), "Yes", "No")</f>
        <v>Yes</v>
      </c>
      <c r="J249">
        <f>(COUNTIF(D$2:D249,D249)=1)*1</f>
        <v>1</v>
      </c>
    </row>
    <row r="250" spans="1:10" x14ac:dyDescent="0.25">
      <c r="A250" t="s">
        <v>8</v>
      </c>
      <c r="B250">
        <v>2018</v>
      </c>
      <c r="C250">
        <v>11921</v>
      </c>
      <c r="D250" t="s">
        <v>57</v>
      </c>
      <c r="E250">
        <v>10.558</v>
      </c>
      <c r="F250" t="s">
        <v>23</v>
      </c>
      <c r="G250">
        <v>16294</v>
      </c>
      <c r="H250">
        <v>50568</v>
      </c>
      <c r="I250" t="str">
        <f>IF(COUNTIF(BudgetAppropData[CFDA], MemberOrgsData[[#This Row],[CFDA]]), "Yes", "No")</f>
        <v>Yes</v>
      </c>
      <c r="J250">
        <f>(COUNTIF(D$2:D250,D250)=1)*1</f>
        <v>0</v>
      </c>
    </row>
    <row r="251" spans="1:10" x14ac:dyDescent="0.25">
      <c r="A251" t="s">
        <v>8</v>
      </c>
      <c r="B251">
        <v>2018</v>
      </c>
      <c r="C251">
        <v>11921</v>
      </c>
      <c r="D251" t="s">
        <v>57</v>
      </c>
      <c r="E251">
        <v>10.558</v>
      </c>
      <c r="F251" t="s">
        <v>23</v>
      </c>
      <c r="G251">
        <v>30269</v>
      </c>
      <c r="H251">
        <v>50568</v>
      </c>
      <c r="I251" t="str">
        <f>IF(COUNTIF(BudgetAppropData[CFDA], MemberOrgsData[[#This Row],[CFDA]]), "Yes", "No")</f>
        <v>Yes</v>
      </c>
      <c r="J251">
        <f>(COUNTIF(D$2:D251,D251)=1)*1</f>
        <v>0</v>
      </c>
    </row>
    <row r="252" spans="1:10" x14ac:dyDescent="0.25">
      <c r="A252" t="s">
        <v>8</v>
      </c>
      <c r="B252">
        <v>2018</v>
      </c>
      <c r="C252">
        <v>11921</v>
      </c>
      <c r="D252" t="s">
        <v>57</v>
      </c>
      <c r="E252">
        <v>84.287000000000006</v>
      </c>
      <c r="F252" t="s">
        <v>40</v>
      </c>
      <c r="G252">
        <v>129</v>
      </c>
      <c r="H252">
        <v>129</v>
      </c>
      <c r="I252" t="str">
        <f>IF(COUNTIF(BudgetAppropData[CFDA], MemberOrgsData[[#This Row],[CFDA]]), "Yes", "No")</f>
        <v>Yes</v>
      </c>
      <c r="J252">
        <f>(COUNTIF(D$2:D252,D252)=1)*1</f>
        <v>0</v>
      </c>
    </row>
    <row r="253" spans="1:10" x14ac:dyDescent="0.25">
      <c r="A253" t="s">
        <v>8</v>
      </c>
      <c r="B253">
        <v>2018</v>
      </c>
      <c r="C253">
        <v>11921</v>
      </c>
      <c r="D253" t="s">
        <v>57</v>
      </c>
      <c r="E253">
        <v>93.558000000000007</v>
      </c>
      <c r="F253" t="s">
        <v>29</v>
      </c>
      <c r="G253">
        <v>2638806</v>
      </c>
      <c r="H253">
        <v>2638806</v>
      </c>
      <c r="I253" t="str">
        <f>IF(COUNTIF(BudgetAppropData[CFDA], MemberOrgsData[[#This Row],[CFDA]]), "Yes", "No")</f>
        <v>Yes</v>
      </c>
      <c r="J253">
        <f>(COUNTIF(D$2:D253,D253)=1)*1</f>
        <v>0</v>
      </c>
    </row>
    <row r="254" spans="1:10" x14ac:dyDescent="0.25">
      <c r="A254" t="s">
        <v>8</v>
      </c>
      <c r="B254">
        <v>2018</v>
      </c>
      <c r="C254">
        <v>11921</v>
      </c>
      <c r="D254" t="s">
        <v>57</v>
      </c>
      <c r="E254">
        <v>93.569000000000003</v>
      </c>
      <c r="F254" t="s">
        <v>30</v>
      </c>
      <c r="G254">
        <v>45686</v>
      </c>
      <c r="H254">
        <v>616452</v>
      </c>
      <c r="I254" t="str">
        <f>IF(COUNTIF(BudgetAppropData[CFDA], MemberOrgsData[[#This Row],[CFDA]]), "Yes", "No")</f>
        <v>Yes</v>
      </c>
      <c r="J254">
        <f>(COUNTIF(D$2:D254,D254)=1)*1</f>
        <v>0</v>
      </c>
    </row>
    <row r="255" spans="1:10" x14ac:dyDescent="0.25">
      <c r="A255" t="s">
        <v>8</v>
      </c>
      <c r="B255">
        <v>2018</v>
      </c>
      <c r="C255">
        <v>11921</v>
      </c>
      <c r="D255" t="s">
        <v>57</v>
      </c>
      <c r="E255">
        <v>93.569000000000003</v>
      </c>
      <c r="F255" t="s">
        <v>30</v>
      </c>
      <c r="G255">
        <v>60842</v>
      </c>
      <c r="H255">
        <v>616452</v>
      </c>
      <c r="I255" t="str">
        <f>IF(COUNTIF(BudgetAppropData[CFDA], MemberOrgsData[[#This Row],[CFDA]]), "Yes", "No")</f>
        <v>Yes</v>
      </c>
      <c r="J255">
        <f>(COUNTIF(D$2:D255,D255)=1)*1</f>
        <v>0</v>
      </c>
    </row>
    <row r="256" spans="1:10" x14ac:dyDescent="0.25">
      <c r="A256" t="s">
        <v>8</v>
      </c>
      <c r="B256">
        <v>2018</v>
      </c>
      <c r="C256">
        <v>11921</v>
      </c>
      <c r="D256" t="s">
        <v>57</v>
      </c>
      <c r="E256">
        <v>93.569000000000003</v>
      </c>
      <c r="F256" t="s">
        <v>30</v>
      </c>
      <c r="G256">
        <v>70060</v>
      </c>
      <c r="H256">
        <v>616452</v>
      </c>
      <c r="I256" t="str">
        <f>IF(COUNTIF(BudgetAppropData[CFDA], MemberOrgsData[[#This Row],[CFDA]]), "Yes", "No")</f>
        <v>Yes</v>
      </c>
      <c r="J256">
        <f>(COUNTIF(D$2:D256,D256)=1)*1</f>
        <v>0</v>
      </c>
    </row>
    <row r="257" spans="1:10" x14ac:dyDescent="0.25">
      <c r="A257" t="s">
        <v>8</v>
      </c>
      <c r="B257">
        <v>2018</v>
      </c>
      <c r="C257">
        <v>11921</v>
      </c>
      <c r="D257" t="s">
        <v>57</v>
      </c>
      <c r="E257">
        <v>93.569000000000003</v>
      </c>
      <c r="F257" t="s">
        <v>30</v>
      </c>
      <c r="G257">
        <v>27706</v>
      </c>
      <c r="H257">
        <v>616452</v>
      </c>
      <c r="I257" t="str">
        <f>IF(COUNTIF(BudgetAppropData[CFDA], MemberOrgsData[[#This Row],[CFDA]]), "Yes", "No")</f>
        <v>Yes</v>
      </c>
      <c r="J257">
        <f>(COUNTIF(D$2:D257,D257)=1)*1</f>
        <v>0</v>
      </c>
    </row>
    <row r="258" spans="1:10" x14ac:dyDescent="0.25">
      <c r="A258" t="s">
        <v>8</v>
      </c>
      <c r="B258">
        <v>2018</v>
      </c>
      <c r="C258">
        <v>11921</v>
      </c>
      <c r="D258" t="s">
        <v>57</v>
      </c>
      <c r="E258">
        <v>93.569000000000003</v>
      </c>
      <c r="F258" t="s">
        <v>30</v>
      </c>
      <c r="G258">
        <v>84829</v>
      </c>
      <c r="H258">
        <v>616452</v>
      </c>
      <c r="I258" t="str">
        <f>IF(COUNTIF(BudgetAppropData[CFDA], MemberOrgsData[[#This Row],[CFDA]]), "Yes", "No")</f>
        <v>Yes</v>
      </c>
      <c r="J258">
        <f>(COUNTIF(D$2:D258,D258)=1)*1</f>
        <v>0</v>
      </c>
    </row>
    <row r="259" spans="1:10" x14ac:dyDescent="0.25">
      <c r="A259" t="s">
        <v>8</v>
      </c>
      <c r="B259">
        <v>2018</v>
      </c>
      <c r="C259">
        <v>11921</v>
      </c>
      <c r="D259" t="s">
        <v>57</v>
      </c>
      <c r="E259">
        <v>93.569000000000003</v>
      </c>
      <c r="F259" t="s">
        <v>30</v>
      </c>
      <c r="G259">
        <v>83859</v>
      </c>
      <c r="H259">
        <v>616452</v>
      </c>
      <c r="I259" t="str">
        <f>IF(COUNTIF(BudgetAppropData[CFDA], MemberOrgsData[[#This Row],[CFDA]]), "Yes", "No")</f>
        <v>Yes</v>
      </c>
      <c r="J259">
        <f>(COUNTIF(D$2:D259,D259)=1)*1</f>
        <v>0</v>
      </c>
    </row>
    <row r="260" spans="1:10" x14ac:dyDescent="0.25">
      <c r="A260" t="s">
        <v>8</v>
      </c>
      <c r="B260">
        <v>2018</v>
      </c>
      <c r="C260">
        <v>11921</v>
      </c>
      <c r="D260" t="s">
        <v>57</v>
      </c>
      <c r="E260">
        <v>93.569000000000003</v>
      </c>
      <c r="F260" t="s">
        <v>30</v>
      </c>
      <c r="G260">
        <v>71972</v>
      </c>
      <c r="H260">
        <v>616452</v>
      </c>
      <c r="I260" t="str">
        <f>IF(COUNTIF(BudgetAppropData[CFDA], MemberOrgsData[[#This Row],[CFDA]]), "Yes", "No")</f>
        <v>Yes</v>
      </c>
      <c r="J260">
        <f>(COUNTIF(D$2:D260,D260)=1)*1</f>
        <v>0</v>
      </c>
    </row>
    <row r="261" spans="1:10" x14ac:dyDescent="0.25">
      <c r="A261" t="s">
        <v>8</v>
      </c>
      <c r="B261">
        <v>2018</v>
      </c>
      <c r="C261">
        <v>11921</v>
      </c>
      <c r="D261" t="s">
        <v>57</v>
      </c>
      <c r="E261">
        <v>93.569000000000003</v>
      </c>
      <c r="F261" t="s">
        <v>30</v>
      </c>
      <c r="G261">
        <v>57074</v>
      </c>
      <c r="H261">
        <v>616452</v>
      </c>
      <c r="I261" t="str">
        <f>IF(COUNTIF(BudgetAppropData[CFDA], MemberOrgsData[[#This Row],[CFDA]]), "Yes", "No")</f>
        <v>Yes</v>
      </c>
      <c r="J261">
        <f>(COUNTIF(D$2:D261,D261)=1)*1</f>
        <v>0</v>
      </c>
    </row>
    <row r="262" spans="1:10" x14ac:dyDescent="0.25">
      <c r="A262" t="s">
        <v>8</v>
      </c>
      <c r="B262">
        <v>2018</v>
      </c>
      <c r="C262">
        <v>11921</v>
      </c>
      <c r="D262" t="s">
        <v>57</v>
      </c>
      <c r="E262">
        <v>93.569000000000003</v>
      </c>
      <c r="F262" t="s">
        <v>30</v>
      </c>
      <c r="G262">
        <v>78891</v>
      </c>
      <c r="H262">
        <v>616452</v>
      </c>
      <c r="I262" t="str">
        <f>IF(COUNTIF(BudgetAppropData[CFDA], MemberOrgsData[[#This Row],[CFDA]]), "Yes", "No")</f>
        <v>Yes</v>
      </c>
      <c r="J262">
        <f>(COUNTIF(D$2:D262,D262)=1)*1</f>
        <v>0</v>
      </c>
    </row>
    <row r="263" spans="1:10" x14ac:dyDescent="0.25">
      <c r="A263" t="s">
        <v>8</v>
      </c>
      <c r="B263">
        <v>2018</v>
      </c>
      <c r="C263">
        <v>11921</v>
      </c>
      <c r="D263" t="s">
        <v>57</v>
      </c>
      <c r="E263">
        <v>93.569000000000003</v>
      </c>
      <c r="F263" t="s">
        <v>30</v>
      </c>
      <c r="G263">
        <v>35533</v>
      </c>
      <c r="H263">
        <v>616452</v>
      </c>
      <c r="I263" t="str">
        <f>IF(COUNTIF(BudgetAppropData[CFDA], MemberOrgsData[[#This Row],[CFDA]]), "Yes", "No")</f>
        <v>Yes</v>
      </c>
      <c r="J263">
        <f>(COUNTIF(D$2:D263,D263)=1)*1</f>
        <v>0</v>
      </c>
    </row>
    <row r="264" spans="1:10" x14ac:dyDescent="0.25">
      <c r="A264" t="s">
        <v>135</v>
      </c>
      <c r="B264">
        <v>2018</v>
      </c>
      <c r="C264">
        <v>215892</v>
      </c>
      <c r="D264" t="s">
        <v>83</v>
      </c>
      <c r="E264">
        <v>93.043999999999997</v>
      </c>
      <c r="F264" t="s">
        <v>105</v>
      </c>
      <c r="G264">
        <v>74509</v>
      </c>
      <c r="H264">
        <v>74509</v>
      </c>
      <c r="I264" t="str">
        <f>IF(COUNTIF(BudgetAppropData[CFDA], MemberOrgsData[[#This Row],[CFDA]]), "Yes", "No")</f>
        <v>Yes</v>
      </c>
      <c r="J264">
        <f>(COUNTIF(D$2:D264,D264)=1)*1</f>
        <v>1</v>
      </c>
    </row>
    <row r="265" spans="1:10" x14ac:dyDescent="0.25">
      <c r="A265" t="s">
        <v>135</v>
      </c>
      <c r="B265">
        <v>2018</v>
      </c>
      <c r="C265">
        <v>215892</v>
      </c>
      <c r="D265" t="s">
        <v>83</v>
      </c>
      <c r="E265">
        <v>93.045000000000002</v>
      </c>
      <c r="F265" t="s">
        <v>63</v>
      </c>
      <c r="G265">
        <v>143313</v>
      </c>
      <c r="H265">
        <v>143313</v>
      </c>
      <c r="I265" t="str">
        <f>IF(COUNTIF(BudgetAppropData[CFDA], MemberOrgsData[[#This Row],[CFDA]]), "Yes", "No")</f>
        <v>Yes</v>
      </c>
      <c r="J265">
        <f>(COUNTIF(D$2:D265,D265)=1)*1</f>
        <v>0</v>
      </c>
    </row>
    <row r="266" spans="1:10" x14ac:dyDescent="0.25">
      <c r="A266" t="s">
        <v>135</v>
      </c>
      <c r="B266">
        <v>2018</v>
      </c>
      <c r="C266">
        <v>215892</v>
      </c>
      <c r="D266" t="s">
        <v>83</v>
      </c>
      <c r="E266">
        <v>93.052000000000007</v>
      </c>
      <c r="F266" t="s">
        <v>84</v>
      </c>
      <c r="G266">
        <v>679589</v>
      </c>
      <c r="H266">
        <v>679589</v>
      </c>
      <c r="I266" t="str">
        <f>IF(COUNTIF(BudgetAppropData[CFDA], MemberOrgsData[[#This Row],[CFDA]]), "Yes", "No")</f>
        <v>Yes</v>
      </c>
      <c r="J266">
        <f>(COUNTIF(D$2:D266,D266)=1)*1</f>
        <v>0</v>
      </c>
    </row>
    <row r="267" spans="1:10" x14ac:dyDescent="0.25">
      <c r="A267" t="s">
        <v>135</v>
      </c>
      <c r="B267">
        <v>2018</v>
      </c>
      <c r="C267">
        <v>215892</v>
      </c>
      <c r="D267" t="s">
        <v>83</v>
      </c>
      <c r="E267">
        <v>93.052999999999997</v>
      </c>
      <c r="F267" t="s">
        <v>27</v>
      </c>
      <c r="G267">
        <v>93810</v>
      </c>
      <c r="H267">
        <v>93810</v>
      </c>
      <c r="I267" t="str">
        <f>IF(COUNTIF(BudgetAppropData[CFDA], MemberOrgsData[[#This Row],[CFDA]]), "Yes", "No")</f>
        <v>Yes</v>
      </c>
      <c r="J267">
        <f>(COUNTIF(D$2:D267,D267)=1)*1</f>
        <v>0</v>
      </c>
    </row>
    <row r="268" spans="1:10" x14ac:dyDescent="0.25">
      <c r="A268" t="s">
        <v>135</v>
      </c>
      <c r="B268">
        <v>2018</v>
      </c>
      <c r="C268">
        <v>215892</v>
      </c>
      <c r="D268" t="s">
        <v>83</v>
      </c>
      <c r="E268">
        <v>93.667000000000002</v>
      </c>
      <c r="F268" t="s">
        <v>21</v>
      </c>
      <c r="G268">
        <v>347153</v>
      </c>
      <c r="H268">
        <v>347153</v>
      </c>
      <c r="I268" t="str">
        <f>IF(COUNTIF(BudgetAppropData[CFDA], MemberOrgsData[[#This Row],[CFDA]]), "Yes", "No")</f>
        <v>Yes</v>
      </c>
      <c r="J268">
        <f>(COUNTIF(D$2:D268,D268)=1)*1</f>
        <v>0</v>
      </c>
    </row>
    <row r="269" spans="1:10" x14ac:dyDescent="0.25">
      <c r="A269" t="s">
        <v>143</v>
      </c>
      <c r="B269">
        <v>2018</v>
      </c>
      <c r="C269">
        <v>245981</v>
      </c>
      <c r="D269" t="s">
        <v>114</v>
      </c>
      <c r="E269">
        <v>10.558</v>
      </c>
      <c r="F269" t="s">
        <v>23</v>
      </c>
      <c r="G269">
        <v>93038</v>
      </c>
      <c r="H269">
        <v>858794</v>
      </c>
      <c r="I269" t="str">
        <f>IF(COUNTIF(BudgetAppropData[CFDA], MemberOrgsData[[#This Row],[CFDA]]), "Yes", "No")</f>
        <v>Yes</v>
      </c>
      <c r="J269">
        <f>(COUNTIF(D$2:D269,D269)=1)*1</f>
        <v>1</v>
      </c>
    </row>
    <row r="270" spans="1:10" x14ac:dyDescent="0.25">
      <c r="A270" t="s">
        <v>143</v>
      </c>
      <c r="B270">
        <v>2018</v>
      </c>
      <c r="C270">
        <v>245981</v>
      </c>
      <c r="D270" t="s">
        <v>114</v>
      </c>
      <c r="E270">
        <v>10.558</v>
      </c>
      <c r="F270" t="s">
        <v>23</v>
      </c>
      <c r="G270">
        <v>765756</v>
      </c>
      <c r="H270">
        <v>858794</v>
      </c>
      <c r="I270" t="str">
        <f>IF(COUNTIF(BudgetAppropData[CFDA], MemberOrgsData[[#This Row],[CFDA]]), "Yes", "No")</f>
        <v>Yes</v>
      </c>
      <c r="J270">
        <f>(COUNTIF(D$2:D270,D270)=1)*1</f>
        <v>0</v>
      </c>
    </row>
    <row r="271" spans="1:10" x14ac:dyDescent="0.25">
      <c r="A271" t="s">
        <v>143</v>
      </c>
      <c r="B271">
        <v>2018</v>
      </c>
      <c r="C271">
        <v>245981</v>
      </c>
      <c r="D271" t="s">
        <v>114</v>
      </c>
      <c r="E271">
        <v>14.218</v>
      </c>
      <c r="F271" t="s">
        <v>24</v>
      </c>
      <c r="G271">
        <v>764838</v>
      </c>
      <c r="H271">
        <v>764838</v>
      </c>
      <c r="I271" t="str">
        <f>IF(COUNTIF(BudgetAppropData[CFDA], MemberOrgsData[[#This Row],[CFDA]]), "Yes", "No")</f>
        <v>Yes</v>
      </c>
      <c r="J271">
        <f>(COUNTIF(D$2:D271,D271)=1)*1</f>
        <v>0</v>
      </c>
    </row>
    <row r="272" spans="1:10" x14ac:dyDescent="0.25">
      <c r="A272" t="s">
        <v>143</v>
      </c>
      <c r="B272">
        <v>2018</v>
      </c>
      <c r="C272">
        <v>245981</v>
      </c>
      <c r="D272" t="s">
        <v>114</v>
      </c>
      <c r="E272">
        <v>93.575000000000003</v>
      </c>
      <c r="F272" t="s">
        <v>31</v>
      </c>
      <c r="G272">
        <v>2329525</v>
      </c>
      <c r="H272">
        <v>2329525</v>
      </c>
      <c r="I272" t="str">
        <f>IF(COUNTIF(BudgetAppropData[CFDA], MemberOrgsData[[#This Row],[CFDA]]), "Yes", "No")</f>
        <v>Yes</v>
      </c>
      <c r="J272">
        <f>(COUNTIF(D$2:D272,D272)=1)*1</f>
        <v>0</v>
      </c>
    </row>
    <row r="273" spans="1:10" x14ac:dyDescent="0.25">
      <c r="A273" t="s">
        <v>138</v>
      </c>
      <c r="B273">
        <v>2018</v>
      </c>
      <c r="C273">
        <v>9652</v>
      </c>
      <c r="D273" t="s">
        <v>58</v>
      </c>
      <c r="E273">
        <v>10.553000000000001</v>
      </c>
      <c r="F273" t="s">
        <v>43</v>
      </c>
      <c r="G273">
        <v>251958</v>
      </c>
      <c r="H273">
        <v>251958</v>
      </c>
      <c r="I273" t="str">
        <f>IF(COUNTIF(BudgetAppropData[CFDA], MemberOrgsData[[#This Row],[CFDA]]), "Yes", "No")</f>
        <v>No</v>
      </c>
      <c r="J273">
        <f>(COUNTIF(D$2:D273,D273)=1)*1</f>
        <v>1</v>
      </c>
    </row>
    <row r="274" spans="1:10" x14ac:dyDescent="0.25">
      <c r="A274" t="s">
        <v>138</v>
      </c>
      <c r="B274">
        <v>2018</v>
      </c>
      <c r="C274">
        <v>9652</v>
      </c>
      <c r="D274" t="s">
        <v>58</v>
      </c>
      <c r="E274">
        <v>10.555</v>
      </c>
      <c r="F274" t="s">
        <v>44</v>
      </c>
      <c r="G274">
        <v>355056</v>
      </c>
      <c r="H274">
        <v>355056</v>
      </c>
      <c r="I274" t="str">
        <f>IF(COUNTIF(BudgetAppropData[CFDA], MemberOrgsData[[#This Row],[CFDA]]), "Yes", "No")</f>
        <v>Yes</v>
      </c>
      <c r="J274">
        <f>(COUNTIF(D$2:D274,D274)=1)*1</f>
        <v>0</v>
      </c>
    </row>
    <row r="275" spans="1:10" x14ac:dyDescent="0.25">
      <c r="A275" t="s">
        <v>138</v>
      </c>
      <c r="B275">
        <v>2018</v>
      </c>
      <c r="C275">
        <v>9652</v>
      </c>
      <c r="D275" t="s">
        <v>58</v>
      </c>
      <c r="E275">
        <v>10.569000000000001</v>
      </c>
      <c r="F275" t="s">
        <v>99</v>
      </c>
      <c r="G275">
        <v>2271</v>
      </c>
      <c r="H275">
        <v>13091</v>
      </c>
      <c r="I275" t="str">
        <f>IF(COUNTIF(BudgetAppropData[CFDA], MemberOrgsData[[#This Row],[CFDA]]), "Yes", "No")</f>
        <v>No</v>
      </c>
      <c r="J275">
        <f>(COUNTIF(D$2:D275,D275)=1)*1</f>
        <v>0</v>
      </c>
    </row>
    <row r="276" spans="1:10" x14ac:dyDescent="0.25">
      <c r="A276" t="s">
        <v>138</v>
      </c>
      <c r="B276">
        <v>2018</v>
      </c>
      <c r="C276">
        <v>9652</v>
      </c>
      <c r="D276" t="s">
        <v>58</v>
      </c>
      <c r="E276">
        <v>10.569000000000001</v>
      </c>
      <c r="F276" t="s">
        <v>99</v>
      </c>
      <c r="G276">
        <v>10820</v>
      </c>
      <c r="H276">
        <v>13091</v>
      </c>
      <c r="I276" t="str">
        <f>IF(COUNTIF(BudgetAppropData[CFDA], MemberOrgsData[[#This Row],[CFDA]]), "Yes", "No")</f>
        <v>No</v>
      </c>
      <c r="J276">
        <f>(COUNTIF(D$2:D276,D276)=1)*1</f>
        <v>0</v>
      </c>
    </row>
    <row r="277" spans="1:10" x14ac:dyDescent="0.25">
      <c r="A277" t="s">
        <v>138</v>
      </c>
      <c r="B277">
        <v>2018</v>
      </c>
      <c r="C277">
        <v>9652</v>
      </c>
      <c r="D277" t="s">
        <v>58</v>
      </c>
      <c r="E277">
        <v>93.504999999999995</v>
      </c>
      <c r="F277" t="s">
        <v>140</v>
      </c>
      <c r="G277">
        <v>163154</v>
      </c>
      <c r="H277">
        <v>163154</v>
      </c>
      <c r="I277" t="str">
        <f>IF(COUNTIF(BudgetAppropData[CFDA], MemberOrgsData[[#This Row],[CFDA]]), "Yes", "No")</f>
        <v>No</v>
      </c>
      <c r="J277">
        <f>(COUNTIF(D$2:D277,D277)=1)*1</f>
        <v>0</v>
      </c>
    </row>
    <row r="278" spans="1:10" x14ac:dyDescent="0.25">
      <c r="A278" t="s">
        <v>138</v>
      </c>
      <c r="B278">
        <v>2018</v>
      </c>
      <c r="C278">
        <v>9652</v>
      </c>
      <c r="D278" t="s">
        <v>58</v>
      </c>
      <c r="E278">
        <v>93.87</v>
      </c>
      <c r="F278" t="s">
        <v>141</v>
      </c>
      <c r="G278">
        <v>67557</v>
      </c>
      <c r="H278">
        <v>67557</v>
      </c>
      <c r="I278" t="str">
        <f>IF(COUNTIF(BudgetAppropData[CFDA], MemberOrgsData[[#This Row],[CFDA]]), "Yes", "No")</f>
        <v>No</v>
      </c>
      <c r="J278">
        <f>(COUNTIF(D$2:D278,D278)=1)*1</f>
        <v>0</v>
      </c>
    </row>
    <row r="279" spans="1:10" x14ac:dyDescent="0.25">
      <c r="A279" t="s">
        <v>138</v>
      </c>
      <c r="B279">
        <v>2018</v>
      </c>
      <c r="C279">
        <v>9652</v>
      </c>
      <c r="D279" t="s">
        <v>58</v>
      </c>
      <c r="E279">
        <v>94.006</v>
      </c>
      <c r="F279" t="s">
        <v>69</v>
      </c>
      <c r="G279">
        <v>22357</v>
      </c>
      <c r="H279">
        <v>236477</v>
      </c>
      <c r="I279" t="str">
        <f>IF(COUNTIF(BudgetAppropData[CFDA], MemberOrgsData[[#This Row],[CFDA]]), "Yes", "No")</f>
        <v>No</v>
      </c>
      <c r="J279">
        <f>(COUNTIF(D$2:D279,D279)=1)*1</f>
        <v>0</v>
      </c>
    </row>
    <row r="280" spans="1:10" x14ac:dyDescent="0.25">
      <c r="A280" t="s">
        <v>138</v>
      </c>
      <c r="B280">
        <v>2018</v>
      </c>
      <c r="C280">
        <v>9652</v>
      </c>
      <c r="D280" t="s">
        <v>58</v>
      </c>
      <c r="E280">
        <v>94.006</v>
      </c>
      <c r="F280" t="s">
        <v>69</v>
      </c>
      <c r="G280">
        <v>214120</v>
      </c>
      <c r="H280">
        <v>236477</v>
      </c>
      <c r="I280" t="str">
        <f>IF(COUNTIF(BudgetAppropData[CFDA], MemberOrgsData[[#This Row],[CFDA]]), "Yes", "No")</f>
        <v>No</v>
      </c>
      <c r="J280">
        <f>(COUNTIF(D$2:D280,D280)=1)*1</f>
        <v>0</v>
      </c>
    </row>
    <row r="281" spans="1:10" x14ac:dyDescent="0.25">
      <c r="A281" t="s">
        <v>138</v>
      </c>
      <c r="B281">
        <v>2018</v>
      </c>
      <c r="C281">
        <v>9652</v>
      </c>
      <c r="D281" t="s">
        <v>58</v>
      </c>
      <c r="E281">
        <v>10.558</v>
      </c>
      <c r="F281" t="s">
        <v>23</v>
      </c>
      <c r="G281">
        <v>398895</v>
      </c>
      <c r="H281">
        <v>1412102</v>
      </c>
      <c r="I281" t="str">
        <f>IF(COUNTIF(BudgetAppropData[CFDA], MemberOrgsData[[#This Row],[CFDA]]), "Yes", "No")</f>
        <v>Yes</v>
      </c>
      <c r="J281">
        <f>(COUNTIF(D$2:D281,D281)=1)*1</f>
        <v>0</v>
      </c>
    </row>
    <row r="282" spans="1:10" x14ac:dyDescent="0.25">
      <c r="A282" t="s">
        <v>138</v>
      </c>
      <c r="B282">
        <v>2018</v>
      </c>
      <c r="C282">
        <v>9652</v>
      </c>
      <c r="D282" t="s">
        <v>58</v>
      </c>
      <c r="E282">
        <v>10.558</v>
      </c>
      <c r="F282" t="s">
        <v>23</v>
      </c>
      <c r="G282">
        <v>1013207</v>
      </c>
      <c r="H282">
        <v>1412102</v>
      </c>
      <c r="I282" t="str">
        <f>IF(COUNTIF(BudgetAppropData[CFDA], MemberOrgsData[[#This Row],[CFDA]]), "Yes", "No")</f>
        <v>Yes</v>
      </c>
      <c r="J282">
        <f>(COUNTIF(D$2:D282,D282)=1)*1</f>
        <v>0</v>
      </c>
    </row>
    <row r="283" spans="1:10" x14ac:dyDescent="0.25">
      <c r="A283" t="s">
        <v>138</v>
      </c>
      <c r="B283">
        <v>2018</v>
      </c>
      <c r="C283">
        <v>9652</v>
      </c>
      <c r="D283" t="s">
        <v>58</v>
      </c>
      <c r="E283">
        <v>14.231</v>
      </c>
      <c r="F283" t="s">
        <v>96</v>
      </c>
      <c r="G283">
        <v>81148</v>
      </c>
      <c r="H283">
        <v>81148</v>
      </c>
      <c r="I283" t="str">
        <f>IF(COUNTIF(BudgetAppropData[CFDA], MemberOrgsData[[#This Row],[CFDA]]), "Yes", "No")</f>
        <v>Yes</v>
      </c>
      <c r="J283">
        <f>(COUNTIF(D$2:D283,D283)=1)*1</f>
        <v>0</v>
      </c>
    </row>
    <row r="284" spans="1:10" x14ac:dyDescent="0.25">
      <c r="A284" t="s">
        <v>138</v>
      </c>
      <c r="B284">
        <v>2018</v>
      </c>
      <c r="C284">
        <v>9652</v>
      </c>
      <c r="D284" t="s">
        <v>58</v>
      </c>
      <c r="E284">
        <v>17.259</v>
      </c>
      <c r="F284" t="s">
        <v>126</v>
      </c>
      <c r="G284">
        <v>7636</v>
      </c>
      <c r="H284">
        <v>223124</v>
      </c>
      <c r="I284" t="str">
        <f>IF(COUNTIF(BudgetAppropData[CFDA], MemberOrgsData[[#This Row],[CFDA]]), "Yes", "No")</f>
        <v>Yes</v>
      </c>
      <c r="J284">
        <f>(COUNTIF(D$2:D284,D284)=1)*1</f>
        <v>0</v>
      </c>
    </row>
    <row r="285" spans="1:10" x14ac:dyDescent="0.25">
      <c r="A285" t="s">
        <v>138</v>
      </c>
      <c r="B285">
        <v>2018</v>
      </c>
      <c r="C285">
        <v>9652</v>
      </c>
      <c r="D285" t="s">
        <v>58</v>
      </c>
      <c r="E285">
        <v>17.259</v>
      </c>
      <c r="F285" t="s">
        <v>26</v>
      </c>
      <c r="G285">
        <v>215488</v>
      </c>
      <c r="H285">
        <v>223124</v>
      </c>
      <c r="I285" t="str">
        <f>IF(COUNTIF(BudgetAppropData[CFDA], MemberOrgsData[[#This Row],[CFDA]]), "Yes", "No")</f>
        <v>Yes</v>
      </c>
      <c r="J285">
        <f>(COUNTIF(D$2:D285,D285)=1)*1</f>
        <v>0</v>
      </c>
    </row>
    <row r="286" spans="1:10" x14ac:dyDescent="0.25">
      <c r="A286" t="s">
        <v>138</v>
      </c>
      <c r="B286">
        <v>2018</v>
      </c>
      <c r="C286">
        <v>9652</v>
      </c>
      <c r="D286" t="s">
        <v>58</v>
      </c>
      <c r="E286">
        <v>84.027000000000001</v>
      </c>
      <c r="F286" t="s">
        <v>103</v>
      </c>
      <c r="G286">
        <v>86399</v>
      </c>
      <c r="H286">
        <v>86399</v>
      </c>
      <c r="I286" t="str">
        <f>IF(COUNTIF(BudgetAppropData[CFDA], MemberOrgsData[[#This Row],[CFDA]]), "Yes", "No")</f>
        <v>Yes</v>
      </c>
      <c r="J286">
        <f>(COUNTIF(D$2:D286,D286)=1)*1</f>
        <v>0</v>
      </c>
    </row>
    <row r="287" spans="1:10" x14ac:dyDescent="0.25">
      <c r="A287" t="s">
        <v>138</v>
      </c>
      <c r="B287">
        <v>2018</v>
      </c>
      <c r="C287">
        <v>9652</v>
      </c>
      <c r="D287" t="s">
        <v>58</v>
      </c>
      <c r="E287">
        <v>93.268000000000001</v>
      </c>
      <c r="F287" t="s">
        <v>90</v>
      </c>
      <c r="G287">
        <v>46294</v>
      </c>
      <c r="H287">
        <v>46294</v>
      </c>
      <c r="I287" t="str">
        <f>IF(COUNTIF(BudgetAppropData[CFDA], MemberOrgsData[[#This Row],[CFDA]]), "Yes", "No")</f>
        <v>Yes</v>
      </c>
      <c r="J287">
        <f>(COUNTIF(D$2:D287,D287)=1)*1</f>
        <v>0</v>
      </c>
    </row>
    <row r="288" spans="1:10" x14ac:dyDescent="0.25">
      <c r="A288" t="s">
        <v>138</v>
      </c>
      <c r="B288">
        <v>2018</v>
      </c>
      <c r="C288">
        <v>9652</v>
      </c>
      <c r="D288" t="s">
        <v>58</v>
      </c>
      <c r="E288">
        <v>93.558000000000007</v>
      </c>
      <c r="F288" t="s">
        <v>29</v>
      </c>
      <c r="G288">
        <v>592956</v>
      </c>
      <c r="H288">
        <v>6927079</v>
      </c>
      <c r="I288" t="str">
        <f>IF(COUNTIF(BudgetAppropData[CFDA], MemberOrgsData[[#This Row],[CFDA]]), "Yes", "No")</f>
        <v>Yes</v>
      </c>
      <c r="J288">
        <f>(COUNTIF(D$2:D288,D288)=1)*1</f>
        <v>0</v>
      </c>
    </row>
    <row r="289" spans="1:10" x14ac:dyDescent="0.25">
      <c r="A289" t="s">
        <v>138</v>
      </c>
      <c r="B289">
        <v>2018</v>
      </c>
      <c r="C289">
        <v>9652</v>
      </c>
      <c r="D289" t="s">
        <v>58</v>
      </c>
      <c r="E289">
        <v>93.558000000000007</v>
      </c>
      <c r="F289" t="s">
        <v>29</v>
      </c>
      <c r="G289">
        <v>3066310</v>
      </c>
      <c r="H289">
        <v>6927079</v>
      </c>
      <c r="I289" t="str">
        <f>IF(COUNTIF(BudgetAppropData[CFDA], MemberOrgsData[[#This Row],[CFDA]]), "Yes", "No")</f>
        <v>Yes</v>
      </c>
      <c r="J289">
        <f>(COUNTIF(D$2:D289,D289)=1)*1</f>
        <v>0</v>
      </c>
    </row>
    <row r="290" spans="1:10" x14ac:dyDescent="0.25">
      <c r="A290" t="s">
        <v>138</v>
      </c>
      <c r="B290">
        <v>2018</v>
      </c>
      <c r="C290">
        <v>9652</v>
      </c>
      <c r="D290" t="s">
        <v>58</v>
      </c>
      <c r="E290">
        <v>93.558000000000007</v>
      </c>
      <c r="F290" t="s">
        <v>29</v>
      </c>
      <c r="G290">
        <v>3267813</v>
      </c>
      <c r="H290">
        <v>6927079</v>
      </c>
      <c r="I290" t="str">
        <f>IF(COUNTIF(BudgetAppropData[CFDA], MemberOrgsData[[#This Row],[CFDA]]), "Yes", "No")</f>
        <v>Yes</v>
      </c>
      <c r="J290">
        <f>(COUNTIF(D$2:D290,D290)=1)*1</f>
        <v>0</v>
      </c>
    </row>
    <row r="291" spans="1:10" x14ac:dyDescent="0.25">
      <c r="A291" t="s">
        <v>138</v>
      </c>
      <c r="B291">
        <v>2018</v>
      </c>
      <c r="C291">
        <v>9652</v>
      </c>
      <c r="D291" t="s">
        <v>58</v>
      </c>
      <c r="E291">
        <v>93.569000000000003</v>
      </c>
      <c r="F291" t="s">
        <v>30</v>
      </c>
      <c r="G291">
        <v>330746</v>
      </c>
      <c r="H291">
        <v>503228</v>
      </c>
      <c r="I291" t="str">
        <f>IF(COUNTIF(BudgetAppropData[CFDA], MemberOrgsData[[#This Row],[CFDA]]), "Yes", "No")</f>
        <v>Yes</v>
      </c>
      <c r="J291">
        <f>(COUNTIF(D$2:D291,D291)=1)*1</f>
        <v>0</v>
      </c>
    </row>
    <row r="292" spans="1:10" x14ac:dyDescent="0.25">
      <c r="A292" t="s">
        <v>138</v>
      </c>
      <c r="B292">
        <v>2018</v>
      </c>
      <c r="C292">
        <v>9652</v>
      </c>
      <c r="D292" t="s">
        <v>58</v>
      </c>
      <c r="E292">
        <v>93.569000000000003</v>
      </c>
      <c r="F292" t="s">
        <v>30</v>
      </c>
      <c r="G292">
        <v>118560</v>
      </c>
      <c r="H292">
        <v>503228</v>
      </c>
      <c r="I292" t="str">
        <f>IF(COUNTIF(BudgetAppropData[CFDA], MemberOrgsData[[#This Row],[CFDA]]), "Yes", "No")</f>
        <v>Yes</v>
      </c>
      <c r="J292">
        <f>(COUNTIF(D$2:D292,D292)=1)*1</f>
        <v>0</v>
      </c>
    </row>
    <row r="293" spans="1:10" x14ac:dyDescent="0.25">
      <c r="A293" t="s">
        <v>138</v>
      </c>
      <c r="B293">
        <v>2018</v>
      </c>
      <c r="C293">
        <v>9652</v>
      </c>
      <c r="D293" t="s">
        <v>58</v>
      </c>
      <c r="E293">
        <v>93.569000000000003</v>
      </c>
      <c r="F293" t="s">
        <v>30</v>
      </c>
      <c r="G293">
        <v>53922</v>
      </c>
      <c r="H293">
        <v>503228</v>
      </c>
      <c r="I293" t="str">
        <f>IF(COUNTIF(BudgetAppropData[CFDA], MemberOrgsData[[#This Row],[CFDA]]), "Yes", "No")</f>
        <v>Yes</v>
      </c>
      <c r="J293">
        <f>(COUNTIF(D$2:D293,D293)=1)*1</f>
        <v>0</v>
      </c>
    </row>
    <row r="294" spans="1:10" x14ac:dyDescent="0.25">
      <c r="A294" t="s">
        <v>138</v>
      </c>
      <c r="B294">
        <v>2018</v>
      </c>
      <c r="C294">
        <v>9652</v>
      </c>
      <c r="D294" t="s">
        <v>58</v>
      </c>
      <c r="E294">
        <v>93.6</v>
      </c>
      <c r="F294" t="s">
        <v>19</v>
      </c>
      <c r="G294">
        <v>424481</v>
      </c>
      <c r="H294">
        <v>1899051</v>
      </c>
      <c r="I294" t="str">
        <f>IF(COUNTIF(BudgetAppropData[CFDA], MemberOrgsData[[#This Row],[CFDA]]), "Yes", "No")</f>
        <v>Yes</v>
      </c>
      <c r="J294">
        <f>(COUNTIF(D$2:D294,D294)=1)*1</f>
        <v>0</v>
      </c>
    </row>
    <row r="295" spans="1:10" x14ac:dyDescent="0.25">
      <c r="A295" t="s">
        <v>138</v>
      </c>
      <c r="B295">
        <v>2018</v>
      </c>
      <c r="C295">
        <v>9652</v>
      </c>
      <c r="D295" t="s">
        <v>58</v>
      </c>
      <c r="E295">
        <v>93.6</v>
      </c>
      <c r="F295" t="s">
        <v>19</v>
      </c>
      <c r="G295">
        <v>431984</v>
      </c>
      <c r="H295">
        <v>1899051</v>
      </c>
      <c r="I295" t="str">
        <f>IF(COUNTIF(BudgetAppropData[CFDA], MemberOrgsData[[#This Row],[CFDA]]), "Yes", "No")</f>
        <v>Yes</v>
      </c>
      <c r="J295">
        <f>(COUNTIF(D$2:D295,D295)=1)*1</f>
        <v>0</v>
      </c>
    </row>
    <row r="296" spans="1:10" x14ac:dyDescent="0.25">
      <c r="A296" t="s">
        <v>138</v>
      </c>
      <c r="B296">
        <v>2018</v>
      </c>
      <c r="C296">
        <v>9652</v>
      </c>
      <c r="D296" t="s">
        <v>58</v>
      </c>
      <c r="E296">
        <v>93.6</v>
      </c>
      <c r="F296" t="s">
        <v>19</v>
      </c>
      <c r="G296">
        <v>1042586</v>
      </c>
      <c r="H296">
        <v>1899051</v>
      </c>
      <c r="I296" t="str">
        <f>IF(COUNTIF(BudgetAppropData[CFDA], MemberOrgsData[[#This Row],[CFDA]]), "Yes", "No")</f>
        <v>Yes</v>
      </c>
      <c r="J296">
        <f>(COUNTIF(D$2:D296,D296)=1)*1</f>
        <v>0</v>
      </c>
    </row>
    <row r="297" spans="1:10" x14ac:dyDescent="0.25">
      <c r="A297" t="s">
        <v>138</v>
      </c>
      <c r="B297">
        <v>2018</v>
      </c>
      <c r="C297">
        <v>9652</v>
      </c>
      <c r="D297" t="s">
        <v>58</v>
      </c>
      <c r="E297">
        <v>93.667000000000002</v>
      </c>
      <c r="F297" t="s">
        <v>21</v>
      </c>
      <c r="G297">
        <v>187269</v>
      </c>
      <c r="H297">
        <v>187269</v>
      </c>
      <c r="I297" t="str">
        <f>IF(COUNTIF(BudgetAppropData[CFDA], MemberOrgsData[[#This Row],[CFDA]]), "Yes", "No")</f>
        <v>Yes</v>
      </c>
      <c r="J297">
        <f>(COUNTIF(D$2:D297,D297)=1)*1</f>
        <v>0</v>
      </c>
    </row>
    <row r="298" spans="1:10" x14ac:dyDescent="0.25">
      <c r="A298" t="s">
        <v>138</v>
      </c>
      <c r="B298">
        <v>2018</v>
      </c>
      <c r="C298">
        <v>9652</v>
      </c>
      <c r="D298" t="s">
        <v>58</v>
      </c>
      <c r="E298">
        <v>93.926000000000002</v>
      </c>
      <c r="F298" t="s">
        <v>59</v>
      </c>
      <c r="G298">
        <v>99051</v>
      </c>
      <c r="H298">
        <v>381189</v>
      </c>
      <c r="I298" t="str">
        <f>IF(COUNTIF(BudgetAppropData[CFDA], MemberOrgsData[[#This Row],[CFDA]]), "Yes", "No")</f>
        <v>Yes</v>
      </c>
      <c r="J298">
        <f>(COUNTIF(D$2:D298,D298)=1)*1</f>
        <v>0</v>
      </c>
    </row>
    <row r="299" spans="1:10" x14ac:dyDescent="0.25">
      <c r="A299" t="s">
        <v>138</v>
      </c>
      <c r="B299">
        <v>2018</v>
      </c>
      <c r="C299">
        <v>9652</v>
      </c>
      <c r="D299" t="s">
        <v>58</v>
      </c>
      <c r="E299">
        <v>93.926000000000002</v>
      </c>
      <c r="F299" t="s">
        <v>59</v>
      </c>
      <c r="G299">
        <v>282138</v>
      </c>
      <c r="H299">
        <v>381189</v>
      </c>
      <c r="I299" t="str">
        <f>IF(COUNTIF(BudgetAppropData[CFDA], MemberOrgsData[[#This Row],[CFDA]]), "Yes", "No")</f>
        <v>Yes</v>
      </c>
      <c r="J299">
        <f>(COUNTIF(D$2:D299,D299)=1)*1</f>
        <v>0</v>
      </c>
    </row>
    <row r="300" spans="1:10" x14ac:dyDescent="0.25">
      <c r="A300" t="s">
        <v>138</v>
      </c>
      <c r="B300">
        <v>2018</v>
      </c>
      <c r="C300">
        <v>9652</v>
      </c>
      <c r="D300" t="s">
        <v>58</v>
      </c>
      <c r="E300">
        <v>93.959000000000003</v>
      </c>
      <c r="F300" t="s">
        <v>60</v>
      </c>
      <c r="G300">
        <v>539542</v>
      </c>
      <c r="H300">
        <v>539542</v>
      </c>
      <c r="I300" t="str">
        <f>IF(COUNTIF(BudgetAppropData[CFDA], MemberOrgsData[[#This Row],[CFDA]]), "Yes", "No")</f>
        <v>Yes</v>
      </c>
      <c r="J300">
        <f>(COUNTIF(D$2:D300,D300)=1)*1</f>
        <v>0</v>
      </c>
    </row>
    <row r="301" spans="1:10" x14ac:dyDescent="0.25">
      <c r="A301" t="s">
        <v>138</v>
      </c>
      <c r="B301">
        <v>2018</v>
      </c>
      <c r="C301">
        <v>11847</v>
      </c>
      <c r="D301" t="s">
        <v>61</v>
      </c>
      <c r="E301">
        <v>10.558</v>
      </c>
      <c r="F301" t="s">
        <v>23</v>
      </c>
      <c r="G301">
        <v>302562</v>
      </c>
      <c r="H301">
        <v>2052963</v>
      </c>
      <c r="I301" t="str">
        <f>IF(COUNTIF(BudgetAppropData[CFDA], MemberOrgsData[[#This Row],[CFDA]]), "Yes", "No")</f>
        <v>Yes</v>
      </c>
      <c r="J301">
        <f>(COUNTIF(D$2:D301,D301)=1)*1</f>
        <v>1</v>
      </c>
    </row>
    <row r="302" spans="1:10" x14ac:dyDescent="0.25">
      <c r="A302" t="s">
        <v>138</v>
      </c>
      <c r="B302">
        <v>2018</v>
      </c>
      <c r="C302">
        <v>11847</v>
      </c>
      <c r="D302" t="s">
        <v>61</v>
      </c>
      <c r="E302">
        <v>10.558</v>
      </c>
      <c r="F302" t="s">
        <v>23</v>
      </c>
      <c r="G302">
        <v>1750401</v>
      </c>
      <c r="H302">
        <v>2052963</v>
      </c>
      <c r="I302" t="str">
        <f>IF(COUNTIF(BudgetAppropData[CFDA], MemberOrgsData[[#This Row],[CFDA]]), "Yes", "No")</f>
        <v>Yes</v>
      </c>
      <c r="J302">
        <f>(COUNTIF(D$2:D302,D302)=1)*1</f>
        <v>0</v>
      </c>
    </row>
    <row r="303" spans="1:10" x14ac:dyDescent="0.25">
      <c r="A303" t="s">
        <v>138</v>
      </c>
      <c r="B303">
        <v>2018</v>
      </c>
      <c r="C303">
        <v>11847</v>
      </c>
      <c r="D303" t="s">
        <v>61</v>
      </c>
      <c r="E303">
        <v>17.259</v>
      </c>
      <c r="F303" t="s">
        <v>26</v>
      </c>
      <c r="G303">
        <v>1120</v>
      </c>
      <c r="H303">
        <v>1120</v>
      </c>
      <c r="I303" t="str">
        <f>IF(COUNTIF(BudgetAppropData[CFDA], MemberOrgsData[[#This Row],[CFDA]]), "Yes", "No")</f>
        <v>Yes</v>
      </c>
      <c r="J303">
        <f>(COUNTIF(D$2:D303,D303)=1)*1</f>
        <v>0</v>
      </c>
    </row>
    <row r="304" spans="1:10" x14ac:dyDescent="0.25">
      <c r="A304" t="s">
        <v>138</v>
      </c>
      <c r="B304">
        <v>2018</v>
      </c>
      <c r="C304">
        <v>11847</v>
      </c>
      <c r="D304" t="s">
        <v>61</v>
      </c>
      <c r="E304">
        <v>93.558000000000007</v>
      </c>
      <c r="F304" t="s">
        <v>29</v>
      </c>
      <c r="G304">
        <v>43796</v>
      </c>
      <c r="H304">
        <v>43796</v>
      </c>
      <c r="I304" t="str">
        <f>IF(COUNTIF(BudgetAppropData[CFDA], MemberOrgsData[[#This Row],[CFDA]]), "Yes", "No")</f>
        <v>Yes</v>
      </c>
      <c r="J304">
        <f>(COUNTIF(D$2:D304,D304)=1)*1</f>
        <v>0</v>
      </c>
    </row>
    <row r="305" spans="1:10" x14ac:dyDescent="0.25">
      <c r="A305" t="s">
        <v>138</v>
      </c>
      <c r="B305">
        <v>2018</v>
      </c>
      <c r="C305">
        <v>11847</v>
      </c>
      <c r="D305" t="s">
        <v>61</v>
      </c>
      <c r="E305">
        <v>93.569000000000003</v>
      </c>
      <c r="F305" t="s">
        <v>30</v>
      </c>
      <c r="G305">
        <v>71963</v>
      </c>
      <c r="H305">
        <v>105422</v>
      </c>
      <c r="I305" t="str">
        <f>IF(COUNTIF(BudgetAppropData[CFDA], MemberOrgsData[[#This Row],[CFDA]]), "Yes", "No")</f>
        <v>Yes</v>
      </c>
      <c r="J305">
        <f>(COUNTIF(D$2:D305,D305)=1)*1</f>
        <v>0</v>
      </c>
    </row>
    <row r="306" spans="1:10" x14ac:dyDescent="0.25">
      <c r="A306" t="s">
        <v>138</v>
      </c>
      <c r="B306">
        <v>2018</v>
      </c>
      <c r="C306">
        <v>11847</v>
      </c>
      <c r="D306" t="s">
        <v>61</v>
      </c>
      <c r="E306">
        <v>93.569000000000003</v>
      </c>
      <c r="F306" t="s">
        <v>30</v>
      </c>
      <c r="G306">
        <v>33459</v>
      </c>
      <c r="H306">
        <v>105422</v>
      </c>
      <c r="I306" t="str">
        <f>IF(COUNTIF(BudgetAppropData[CFDA], MemberOrgsData[[#This Row],[CFDA]]), "Yes", "No")</f>
        <v>Yes</v>
      </c>
      <c r="J306">
        <f>(COUNTIF(D$2:D306,D306)=1)*1</f>
        <v>0</v>
      </c>
    </row>
    <row r="307" spans="1:10" x14ac:dyDescent="0.25">
      <c r="A307" t="s">
        <v>138</v>
      </c>
      <c r="B307">
        <v>2018</v>
      </c>
      <c r="C307">
        <v>11847</v>
      </c>
      <c r="D307" t="s">
        <v>61</v>
      </c>
      <c r="E307">
        <v>93.6</v>
      </c>
      <c r="F307" t="s">
        <v>19</v>
      </c>
      <c r="G307">
        <v>510136</v>
      </c>
      <c r="H307">
        <v>1839219</v>
      </c>
      <c r="I307" t="str">
        <f>IF(COUNTIF(BudgetAppropData[CFDA], MemberOrgsData[[#This Row],[CFDA]]), "Yes", "No")</f>
        <v>Yes</v>
      </c>
      <c r="J307">
        <f>(COUNTIF(D$2:D307,D307)=1)*1</f>
        <v>0</v>
      </c>
    </row>
    <row r="308" spans="1:10" x14ac:dyDescent="0.25">
      <c r="A308" t="s">
        <v>138</v>
      </c>
      <c r="B308">
        <v>2018</v>
      </c>
      <c r="C308">
        <v>11847</v>
      </c>
      <c r="D308" t="s">
        <v>61</v>
      </c>
      <c r="E308">
        <v>93.6</v>
      </c>
      <c r="F308" t="s">
        <v>19</v>
      </c>
      <c r="G308">
        <v>1329083</v>
      </c>
      <c r="H308">
        <v>1839219</v>
      </c>
      <c r="I308" t="str">
        <f>IF(COUNTIF(BudgetAppropData[CFDA], MemberOrgsData[[#This Row],[CFDA]]), "Yes", "No")</f>
        <v>Yes</v>
      </c>
      <c r="J308">
        <f>(COUNTIF(D$2:D308,D308)=1)*1</f>
        <v>0</v>
      </c>
    </row>
    <row r="309" spans="1:10" x14ac:dyDescent="0.25">
      <c r="A309" t="s">
        <v>135</v>
      </c>
      <c r="B309">
        <v>2018</v>
      </c>
      <c r="C309">
        <v>11595</v>
      </c>
      <c r="D309" t="s">
        <v>62</v>
      </c>
      <c r="E309">
        <v>10.558</v>
      </c>
      <c r="F309" t="s">
        <v>23</v>
      </c>
      <c r="G309">
        <v>5577</v>
      </c>
      <c r="H309">
        <v>5577</v>
      </c>
      <c r="I309" t="str">
        <f>IF(COUNTIF(BudgetAppropData[CFDA], MemberOrgsData[[#This Row],[CFDA]]), "Yes", "No")</f>
        <v>Yes</v>
      </c>
      <c r="J309">
        <f>(COUNTIF(D$2:D309,D309)=1)*1</f>
        <v>1</v>
      </c>
    </row>
    <row r="310" spans="1:10" x14ac:dyDescent="0.25">
      <c r="A310" t="s">
        <v>135</v>
      </c>
      <c r="B310">
        <v>2018</v>
      </c>
      <c r="C310">
        <v>11595</v>
      </c>
      <c r="D310" t="s">
        <v>62</v>
      </c>
      <c r="E310">
        <v>93.043999999999997</v>
      </c>
      <c r="F310" t="s">
        <v>105</v>
      </c>
      <c r="G310">
        <v>8765</v>
      </c>
      <c r="H310">
        <v>8765</v>
      </c>
      <c r="I310" t="str">
        <f>IF(COUNTIF(BudgetAppropData[CFDA], MemberOrgsData[[#This Row],[CFDA]]), "Yes", "No")</f>
        <v>Yes</v>
      </c>
      <c r="J310">
        <f>(COUNTIF(D$2:D310,D310)=1)*1</f>
        <v>0</v>
      </c>
    </row>
    <row r="311" spans="1:10" x14ac:dyDescent="0.25">
      <c r="A311" t="s">
        <v>135</v>
      </c>
      <c r="B311">
        <v>2018</v>
      </c>
      <c r="C311">
        <v>11595</v>
      </c>
      <c r="D311" t="s">
        <v>62</v>
      </c>
      <c r="E311">
        <v>93.045000000000002</v>
      </c>
      <c r="F311" t="s">
        <v>63</v>
      </c>
      <c r="G311">
        <v>26243</v>
      </c>
      <c r="H311">
        <v>194132</v>
      </c>
      <c r="I311" t="str">
        <f>IF(COUNTIF(BudgetAppropData[CFDA], MemberOrgsData[[#This Row],[CFDA]]), "Yes", "No")</f>
        <v>Yes</v>
      </c>
      <c r="J311">
        <f>(COUNTIF(D$2:D311,D311)=1)*1</f>
        <v>0</v>
      </c>
    </row>
    <row r="312" spans="1:10" x14ac:dyDescent="0.25">
      <c r="A312" t="s">
        <v>135</v>
      </c>
      <c r="B312">
        <v>2018</v>
      </c>
      <c r="C312">
        <v>11595</v>
      </c>
      <c r="D312" t="s">
        <v>62</v>
      </c>
      <c r="E312">
        <v>93.045000000000002</v>
      </c>
      <c r="F312" t="s">
        <v>63</v>
      </c>
      <c r="G312">
        <v>167889</v>
      </c>
      <c r="H312">
        <v>194132</v>
      </c>
      <c r="I312" t="str">
        <f>IF(COUNTIF(BudgetAppropData[CFDA], MemberOrgsData[[#This Row],[CFDA]]), "Yes", "No")</f>
        <v>Yes</v>
      </c>
      <c r="J312">
        <f>(COUNTIF(D$2:D312,D312)=1)*1</f>
        <v>0</v>
      </c>
    </row>
    <row r="313" spans="1:10" x14ac:dyDescent="0.25">
      <c r="A313" t="s">
        <v>135</v>
      </c>
      <c r="B313">
        <v>2018</v>
      </c>
      <c r="C313">
        <v>11595</v>
      </c>
      <c r="D313" t="s">
        <v>62</v>
      </c>
      <c r="E313">
        <v>93.052999999999997</v>
      </c>
      <c r="F313" t="s">
        <v>27</v>
      </c>
      <c r="G313">
        <v>19611</v>
      </c>
      <c r="H313">
        <v>211219</v>
      </c>
      <c r="I313" t="str">
        <f>IF(COUNTIF(BudgetAppropData[CFDA], MemberOrgsData[[#This Row],[CFDA]]), "Yes", "No")</f>
        <v>Yes</v>
      </c>
      <c r="J313">
        <f>(COUNTIF(D$2:D313,D313)=1)*1</f>
        <v>0</v>
      </c>
    </row>
    <row r="314" spans="1:10" x14ac:dyDescent="0.25">
      <c r="A314" t="s">
        <v>135</v>
      </c>
      <c r="B314">
        <v>2018</v>
      </c>
      <c r="C314">
        <v>11595</v>
      </c>
      <c r="D314" t="s">
        <v>62</v>
      </c>
      <c r="E314">
        <v>93.052999999999997</v>
      </c>
      <c r="F314" t="s">
        <v>27</v>
      </c>
      <c r="G314">
        <v>191608</v>
      </c>
      <c r="H314">
        <v>211219</v>
      </c>
      <c r="I314" t="str">
        <f>IF(COUNTIF(BudgetAppropData[CFDA], MemberOrgsData[[#This Row],[CFDA]]), "Yes", "No")</f>
        <v>Yes</v>
      </c>
      <c r="J314">
        <f>(COUNTIF(D$2:D314,D314)=1)*1</f>
        <v>0</v>
      </c>
    </row>
    <row r="315" spans="1:10" x14ac:dyDescent="0.25">
      <c r="A315" t="s">
        <v>135</v>
      </c>
      <c r="B315">
        <v>2018</v>
      </c>
      <c r="C315">
        <v>11595</v>
      </c>
      <c r="D315" t="s">
        <v>62</v>
      </c>
      <c r="E315">
        <v>93.558000000000007</v>
      </c>
      <c r="F315" t="s">
        <v>29</v>
      </c>
      <c r="G315">
        <v>111500</v>
      </c>
      <c r="H315">
        <v>111500</v>
      </c>
      <c r="I315" t="str">
        <f>IF(COUNTIF(BudgetAppropData[CFDA], MemberOrgsData[[#This Row],[CFDA]]), "Yes", "No")</f>
        <v>Yes</v>
      </c>
      <c r="J315">
        <f>(COUNTIF(D$2:D315,D315)=1)*1</f>
        <v>0</v>
      </c>
    </row>
    <row r="316" spans="1:10" x14ac:dyDescent="0.25">
      <c r="A316" t="s">
        <v>135</v>
      </c>
      <c r="B316">
        <v>2018</v>
      </c>
      <c r="C316">
        <v>11595</v>
      </c>
      <c r="D316" t="s">
        <v>62</v>
      </c>
      <c r="E316">
        <v>93.667000000000002</v>
      </c>
      <c r="F316" t="s">
        <v>21</v>
      </c>
      <c r="G316">
        <v>63068</v>
      </c>
      <c r="H316">
        <v>356748</v>
      </c>
      <c r="I316" t="str">
        <f>IF(COUNTIF(BudgetAppropData[CFDA], MemberOrgsData[[#This Row],[CFDA]]), "Yes", "No")</f>
        <v>Yes</v>
      </c>
      <c r="J316">
        <f>(COUNTIF(D$2:D316,D316)=1)*1</f>
        <v>0</v>
      </c>
    </row>
    <row r="317" spans="1:10" x14ac:dyDescent="0.25">
      <c r="A317" t="s">
        <v>135</v>
      </c>
      <c r="B317">
        <v>2018</v>
      </c>
      <c r="C317">
        <v>11595</v>
      </c>
      <c r="D317" t="s">
        <v>62</v>
      </c>
      <c r="E317">
        <v>93.667000000000002</v>
      </c>
      <c r="F317" t="s">
        <v>21</v>
      </c>
      <c r="G317">
        <v>293680</v>
      </c>
      <c r="H317">
        <v>356748</v>
      </c>
      <c r="I317" t="str">
        <f>IF(COUNTIF(BudgetAppropData[CFDA], MemberOrgsData[[#This Row],[CFDA]]), "Yes", "No")</f>
        <v>Yes</v>
      </c>
      <c r="J317">
        <f>(COUNTIF(D$2:D317,D317)=1)*1</f>
        <v>0</v>
      </c>
    </row>
    <row r="318" spans="1:10" x14ac:dyDescent="0.25">
      <c r="A318" t="s">
        <v>8</v>
      </c>
      <c r="B318">
        <v>2018</v>
      </c>
      <c r="C318">
        <v>244359</v>
      </c>
      <c r="D318" t="s">
        <v>102</v>
      </c>
      <c r="E318">
        <v>93.043000000000006</v>
      </c>
      <c r="F318" t="s">
        <v>104</v>
      </c>
      <c r="G318">
        <v>6122</v>
      </c>
      <c r="H318">
        <v>6122</v>
      </c>
      <c r="I318" t="str">
        <f>IF(COUNTIF(BudgetAppropData[CFDA], MemberOrgsData[[#This Row],[CFDA]]), "Yes", "No")</f>
        <v>Yes</v>
      </c>
      <c r="J318">
        <f>(COUNTIF(D$2:D318,D318)=1)*1</f>
        <v>1</v>
      </c>
    </row>
    <row r="319" spans="1:10" x14ac:dyDescent="0.25">
      <c r="A319" t="s">
        <v>8</v>
      </c>
      <c r="B319">
        <v>2018</v>
      </c>
      <c r="C319">
        <v>244359</v>
      </c>
      <c r="D319" t="s">
        <v>102</v>
      </c>
      <c r="E319">
        <v>93.043999999999997</v>
      </c>
      <c r="F319" t="s">
        <v>112</v>
      </c>
      <c r="G319">
        <v>181409</v>
      </c>
      <c r="H319">
        <v>181409</v>
      </c>
      <c r="I319" t="str">
        <f>IF(COUNTIF(BudgetAppropData[CFDA], MemberOrgsData[[#This Row],[CFDA]]), "Yes", "No")</f>
        <v>Yes</v>
      </c>
      <c r="J319">
        <f>(COUNTIF(D$2:D319,D319)=1)*1</f>
        <v>0</v>
      </c>
    </row>
    <row r="320" spans="1:10" x14ac:dyDescent="0.25">
      <c r="A320" t="s">
        <v>8</v>
      </c>
      <c r="B320">
        <v>2018</v>
      </c>
      <c r="C320">
        <v>244359</v>
      </c>
      <c r="D320" t="s">
        <v>102</v>
      </c>
      <c r="E320">
        <v>93.045000000000002</v>
      </c>
      <c r="F320" t="s">
        <v>63</v>
      </c>
      <c r="G320">
        <v>218674</v>
      </c>
      <c r="H320">
        <v>218674</v>
      </c>
      <c r="I320" t="str">
        <f>IF(COUNTIF(BudgetAppropData[CFDA], MemberOrgsData[[#This Row],[CFDA]]), "Yes", "No")</f>
        <v>Yes</v>
      </c>
      <c r="J320">
        <f>(COUNTIF(D$2:D320,D320)=1)*1</f>
        <v>0</v>
      </c>
    </row>
    <row r="321" spans="1:10" x14ac:dyDescent="0.25">
      <c r="A321" t="s">
        <v>8</v>
      </c>
      <c r="B321">
        <v>2018</v>
      </c>
      <c r="C321">
        <v>244359</v>
      </c>
      <c r="D321" t="s">
        <v>102</v>
      </c>
      <c r="E321">
        <v>93.052999999999997</v>
      </c>
      <c r="F321" t="s">
        <v>27</v>
      </c>
      <c r="G321">
        <v>80416</v>
      </c>
      <c r="H321">
        <v>80416</v>
      </c>
      <c r="I321" t="str">
        <f>IF(COUNTIF(BudgetAppropData[CFDA], MemberOrgsData[[#This Row],[CFDA]]), "Yes", "No")</f>
        <v>Yes</v>
      </c>
      <c r="J321">
        <f>(COUNTIF(D$2:D321,D321)=1)*1</f>
        <v>0</v>
      </c>
    </row>
    <row r="322" spans="1:10" x14ac:dyDescent="0.25">
      <c r="A322" t="s">
        <v>8</v>
      </c>
      <c r="B322">
        <v>2018</v>
      </c>
      <c r="C322">
        <v>244359</v>
      </c>
      <c r="D322" t="s">
        <v>102</v>
      </c>
      <c r="E322">
        <v>93.667000000000002</v>
      </c>
      <c r="F322" t="s">
        <v>21</v>
      </c>
      <c r="G322">
        <v>445951</v>
      </c>
      <c r="H322">
        <v>445951</v>
      </c>
      <c r="I322" t="str">
        <f>IF(COUNTIF(BudgetAppropData[CFDA], MemberOrgsData[[#This Row],[CFDA]]), "Yes", "No")</f>
        <v>Yes</v>
      </c>
      <c r="J322">
        <f>(COUNTIF(D$2:D322,D322)=1)*1</f>
        <v>0</v>
      </c>
    </row>
    <row r="323" spans="1:10" x14ac:dyDescent="0.25">
      <c r="A323" t="s">
        <v>135</v>
      </c>
      <c r="B323">
        <v>2018</v>
      </c>
      <c r="C323">
        <v>10976</v>
      </c>
      <c r="D323" t="s">
        <v>64</v>
      </c>
      <c r="E323">
        <v>10.553000000000001</v>
      </c>
      <c r="F323" t="s">
        <v>43</v>
      </c>
      <c r="G323">
        <v>97121</v>
      </c>
      <c r="H323">
        <v>97121</v>
      </c>
      <c r="I323" t="str">
        <f>IF(COUNTIF(BudgetAppropData[CFDA], MemberOrgsData[[#This Row],[CFDA]]), "Yes", "No")</f>
        <v>No</v>
      </c>
      <c r="J323">
        <f>(COUNTIF(D$2:D323,D323)=1)*1</f>
        <v>1</v>
      </c>
    </row>
    <row r="324" spans="1:10" x14ac:dyDescent="0.25">
      <c r="A324" t="s">
        <v>135</v>
      </c>
      <c r="B324">
        <v>2018</v>
      </c>
      <c r="C324">
        <v>10976</v>
      </c>
      <c r="D324" t="s">
        <v>64</v>
      </c>
      <c r="E324">
        <v>10.555</v>
      </c>
      <c r="F324" t="s">
        <v>44</v>
      </c>
      <c r="G324">
        <v>154166</v>
      </c>
      <c r="H324">
        <v>154166</v>
      </c>
      <c r="I324" t="str">
        <f>IF(COUNTIF(BudgetAppropData[CFDA], MemberOrgsData[[#This Row],[CFDA]]), "Yes", "No")</f>
        <v>Yes</v>
      </c>
      <c r="J324">
        <f>(COUNTIF(D$2:D324,D324)=1)*1</f>
        <v>0</v>
      </c>
    </row>
    <row r="325" spans="1:10" x14ac:dyDescent="0.25">
      <c r="A325" t="s">
        <v>135</v>
      </c>
      <c r="B325">
        <v>2018</v>
      </c>
      <c r="C325">
        <v>10976</v>
      </c>
      <c r="D325" t="s">
        <v>64</v>
      </c>
      <c r="E325">
        <v>14.234999999999999</v>
      </c>
      <c r="F325" t="s">
        <v>10</v>
      </c>
      <c r="G325">
        <v>50182</v>
      </c>
      <c r="H325">
        <v>391156</v>
      </c>
      <c r="I325" t="str">
        <f>IF(COUNTIF(BudgetAppropData[CFDA], MemberOrgsData[[#This Row],[CFDA]]), "Yes", "No")</f>
        <v>No</v>
      </c>
      <c r="J325">
        <f>(COUNTIF(D$2:D325,D325)=1)*1</f>
        <v>0</v>
      </c>
    </row>
    <row r="326" spans="1:10" x14ac:dyDescent="0.25">
      <c r="A326" t="s">
        <v>135</v>
      </c>
      <c r="B326">
        <v>2018</v>
      </c>
      <c r="C326">
        <v>10976</v>
      </c>
      <c r="D326" t="s">
        <v>64</v>
      </c>
      <c r="E326">
        <v>14.234999999999999</v>
      </c>
      <c r="F326" t="s">
        <v>10</v>
      </c>
      <c r="G326">
        <v>340974</v>
      </c>
      <c r="H326">
        <v>391156</v>
      </c>
      <c r="I326" t="str">
        <f>IF(COUNTIF(BudgetAppropData[CFDA], MemberOrgsData[[#This Row],[CFDA]]), "Yes", "No")</f>
        <v>No</v>
      </c>
      <c r="J326">
        <f>(COUNTIF(D$2:D326,D326)=1)*1</f>
        <v>0</v>
      </c>
    </row>
    <row r="327" spans="1:10" x14ac:dyDescent="0.25">
      <c r="A327" t="s">
        <v>135</v>
      </c>
      <c r="B327">
        <v>2018</v>
      </c>
      <c r="C327">
        <v>10976</v>
      </c>
      <c r="D327" t="s">
        <v>64</v>
      </c>
      <c r="E327">
        <v>93.296999999999997</v>
      </c>
      <c r="F327" t="s">
        <v>91</v>
      </c>
      <c r="G327">
        <v>20000</v>
      </c>
      <c r="H327">
        <v>20000</v>
      </c>
      <c r="I327" t="str">
        <f>IF(COUNTIF(BudgetAppropData[CFDA], MemberOrgsData[[#This Row],[CFDA]]), "Yes", "No")</f>
        <v>No</v>
      </c>
      <c r="J327">
        <f>(COUNTIF(D$2:D327,D327)=1)*1</f>
        <v>0</v>
      </c>
    </row>
    <row r="328" spans="1:10" x14ac:dyDescent="0.25">
      <c r="A328" t="s">
        <v>135</v>
      </c>
      <c r="B328">
        <v>2018</v>
      </c>
      <c r="C328">
        <v>10976</v>
      </c>
      <c r="D328" t="s">
        <v>64</v>
      </c>
      <c r="E328">
        <v>17.259</v>
      </c>
      <c r="F328" t="s">
        <v>26</v>
      </c>
      <c r="G328">
        <v>137423</v>
      </c>
      <c r="H328">
        <v>179548</v>
      </c>
      <c r="I328" t="str">
        <f>IF(COUNTIF(BudgetAppropData[CFDA], MemberOrgsData[[#This Row],[CFDA]]), "Yes", "No")</f>
        <v>Yes</v>
      </c>
      <c r="J328">
        <f>(COUNTIF(D$2:D328,D328)=1)*1</f>
        <v>0</v>
      </c>
    </row>
    <row r="329" spans="1:10" x14ac:dyDescent="0.25">
      <c r="A329" t="s">
        <v>135</v>
      </c>
      <c r="B329">
        <v>2018</v>
      </c>
      <c r="C329">
        <v>10976</v>
      </c>
      <c r="D329" t="s">
        <v>64</v>
      </c>
      <c r="E329">
        <v>17.259</v>
      </c>
      <c r="F329" t="s">
        <v>26</v>
      </c>
      <c r="G329">
        <v>42125</v>
      </c>
      <c r="H329">
        <v>179548</v>
      </c>
      <c r="I329" t="str">
        <f>IF(COUNTIF(BudgetAppropData[CFDA], MemberOrgsData[[#This Row],[CFDA]]), "Yes", "No")</f>
        <v>Yes</v>
      </c>
      <c r="J329">
        <f>(COUNTIF(D$2:D329,D329)=1)*1</f>
        <v>0</v>
      </c>
    </row>
    <row r="330" spans="1:10" x14ac:dyDescent="0.25">
      <c r="A330" t="s">
        <v>135</v>
      </c>
      <c r="B330">
        <v>2018</v>
      </c>
      <c r="C330">
        <v>10976</v>
      </c>
      <c r="D330" t="s">
        <v>64</v>
      </c>
      <c r="E330">
        <v>93.623000000000005</v>
      </c>
      <c r="F330" t="s">
        <v>65</v>
      </c>
      <c r="G330">
        <v>93353</v>
      </c>
      <c r="H330">
        <v>93353</v>
      </c>
      <c r="I330" t="str">
        <f>IF(COUNTIF(BudgetAppropData[CFDA], MemberOrgsData[[#This Row],[CFDA]]), "Yes", "No")</f>
        <v>Yes</v>
      </c>
      <c r="J330">
        <f>(COUNTIF(D$2:D330,D330)=1)*1</f>
        <v>0</v>
      </c>
    </row>
    <row r="331" spans="1:10" x14ac:dyDescent="0.25">
      <c r="A331" t="s">
        <v>135</v>
      </c>
      <c r="B331">
        <v>2018</v>
      </c>
      <c r="C331">
        <v>10976</v>
      </c>
      <c r="D331" t="s">
        <v>64</v>
      </c>
      <c r="E331">
        <v>93.667000000000002</v>
      </c>
      <c r="F331" t="s">
        <v>21</v>
      </c>
      <c r="G331">
        <v>39280</v>
      </c>
      <c r="H331">
        <v>39280</v>
      </c>
      <c r="I331" t="str">
        <f>IF(COUNTIF(BudgetAppropData[CFDA], MemberOrgsData[[#This Row],[CFDA]]), "Yes", "No")</f>
        <v>Yes</v>
      </c>
      <c r="J331">
        <f>(COUNTIF(D$2:D331,D331)=1)*1</f>
        <v>0</v>
      </c>
    </row>
    <row r="332" spans="1:10" x14ac:dyDescent="0.25">
      <c r="A332" t="s">
        <v>135</v>
      </c>
      <c r="B332">
        <v>2018</v>
      </c>
      <c r="C332">
        <v>10976</v>
      </c>
      <c r="D332" t="s">
        <v>64</v>
      </c>
      <c r="E332">
        <v>93.676000000000002</v>
      </c>
      <c r="F332" t="s">
        <v>66</v>
      </c>
      <c r="G332">
        <v>17762029</v>
      </c>
      <c r="H332">
        <v>17762029</v>
      </c>
      <c r="I332" t="str">
        <f>IF(COUNTIF(BudgetAppropData[CFDA], MemberOrgsData[[#This Row],[CFDA]]), "Yes", "No")</f>
        <v>Yes</v>
      </c>
      <c r="J332">
        <f>(COUNTIF(D$2:D332,D332)=1)*1</f>
        <v>0</v>
      </c>
    </row>
    <row r="333" spans="1:10" x14ac:dyDescent="0.25">
      <c r="A333" t="s">
        <v>135</v>
      </c>
      <c r="B333">
        <v>2018</v>
      </c>
      <c r="C333">
        <v>10976</v>
      </c>
      <c r="D333" t="s">
        <v>64</v>
      </c>
      <c r="E333">
        <v>93.778000000000006</v>
      </c>
      <c r="F333" t="s">
        <v>33</v>
      </c>
      <c r="G333">
        <v>205274</v>
      </c>
      <c r="H333">
        <v>205274</v>
      </c>
      <c r="I333" t="str">
        <f>IF(COUNTIF(BudgetAppropData[CFDA], MemberOrgsData[[#This Row],[CFDA]]), "Yes", "No")</f>
        <v>Yes</v>
      </c>
      <c r="J333">
        <f>(COUNTIF(D$2:D333,D333)=1)*1</f>
        <v>0</v>
      </c>
    </row>
    <row r="334" spans="1:10" x14ac:dyDescent="0.25">
      <c r="A334" t="s">
        <v>135</v>
      </c>
      <c r="B334">
        <v>2018</v>
      </c>
      <c r="C334">
        <v>10976</v>
      </c>
      <c r="D334" t="s">
        <v>64</v>
      </c>
      <c r="E334">
        <v>93.994</v>
      </c>
      <c r="F334" t="s">
        <v>35</v>
      </c>
      <c r="G334">
        <v>24687</v>
      </c>
      <c r="H334">
        <v>24687</v>
      </c>
      <c r="I334" t="str">
        <f>IF(COUNTIF(BudgetAppropData[CFDA], MemberOrgsData[[#This Row],[CFDA]]), "Yes", "No")</f>
        <v>Yes</v>
      </c>
      <c r="J334">
        <f>(COUNTIF(D$2:D334,D334)=1)*1</f>
        <v>0</v>
      </c>
    </row>
    <row r="335" spans="1:10" x14ac:dyDescent="0.25">
      <c r="A335" t="s">
        <v>70</v>
      </c>
      <c r="B335">
        <v>2018</v>
      </c>
      <c r="C335">
        <v>201953</v>
      </c>
      <c r="D335" t="s">
        <v>85</v>
      </c>
      <c r="E335">
        <v>93.242999999999995</v>
      </c>
      <c r="F335" t="s">
        <v>109</v>
      </c>
      <c r="G335">
        <v>988074</v>
      </c>
      <c r="H335">
        <v>988074</v>
      </c>
      <c r="I335" t="str">
        <f>IF(COUNTIF(BudgetAppropData[CFDA], MemberOrgsData[[#This Row],[CFDA]]), "Yes", "No")</f>
        <v>Yes</v>
      </c>
      <c r="J335">
        <f>(COUNTIF(D$2:D335,D335)=1)*1</f>
        <v>1</v>
      </c>
    </row>
    <row r="336" spans="1:10" x14ac:dyDescent="0.25">
      <c r="A336" t="s">
        <v>70</v>
      </c>
      <c r="B336">
        <v>2018</v>
      </c>
      <c r="C336">
        <v>201953</v>
      </c>
      <c r="D336" t="s">
        <v>85</v>
      </c>
      <c r="E336">
        <v>93.558000000000007</v>
      </c>
      <c r="F336" t="s">
        <v>29</v>
      </c>
      <c r="G336">
        <v>103334</v>
      </c>
      <c r="H336">
        <v>103334</v>
      </c>
      <c r="I336" t="str">
        <f>IF(COUNTIF(BudgetAppropData[CFDA], MemberOrgsData[[#This Row],[CFDA]]), "Yes", "No")</f>
        <v>Yes</v>
      </c>
      <c r="J336">
        <f>(COUNTIF(D$2:D336,D336)=1)*1</f>
        <v>0</v>
      </c>
    </row>
    <row r="337" spans="1:10" x14ac:dyDescent="0.25">
      <c r="A337" t="s">
        <v>70</v>
      </c>
      <c r="B337">
        <v>2018</v>
      </c>
      <c r="C337">
        <v>201953</v>
      </c>
      <c r="D337" t="s">
        <v>85</v>
      </c>
      <c r="E337">
        <v>93.59</v>
      </c>
      <c r="F337" t="s">
        <v>32</v>
      </c>
      <c r="G337">
        <v>32452</v>
      </c>
      <c r="H337">
        <v>32452</v>
      </c>
      <c r="I337" t="str">
        <f>IF(COUNTIF(BudgetAppropData[CFDA], MemberOrgsData[[#This Row],[CFDA]]), "Yes", "No")</f>
        <v>Yes</v>
      </c>
      <c r="J337">
        <f>(COUNTIF(D$2:D337,D337)=1)*1</f>
        <v>0</v>
      </c>
    </row>
    <row r="338" spans="1:10" x14ac:dyDescent="0.25">
      <c r="A338" t="s">
        <v>70</v>
      </c>
      <c r="B338">
        <v>2018</v>
      </c>
      <c r="C338">
        <v>201953</v>
      </c>
      <c r="D338" t="s">
        <v>85</v>
      </c>
      <c r="E338">
        <v>93.914000000000001</v>
      </c>
      <c r="F338" t="s">
        <v>15</v>
      </c>
      <c r="G338">
        <v>144015</v>
      </c>
      <c r="H338">
        <v>779342</v>
      </c>
      <c r="I338" t="str">
        <f>IF(COUNTIF(BudgetAppropData[CFDA], MemberOrgsData[[#This Row],[CFDA]]), "Yes", "No")</f>
        <v>Yes</v>
      </c>
      <c r="J338">
        <f>(COUNTIF(D$2:D338,D338)=1)*1</f>
        <v>0</v>
      </c>
    </row>
    <row r="339" spans="1:10" x14ac:dyDescent="0.25">
      <c r="A339" t="s">
        <v>70</v>
      </c>
      <c r="B339">
        <v>2018</v>
      </c>
      <c r="C339">
        <v>201953</v>
      </c>
      <c r="D339" t="s">
        <v>85</v>
      </c>
      <c r="E339">
        <v>93.914000000000001</v>
      </c>
      <c r="F339" t="s">
        <v>15</v>
      </c>
      <c r="G339">
        <v>343404</v>
      </c>
      <c r="H339">
        <v>779342</v>
      </c>
      <c r="I339" t="str">
        <f>IF(COUNTIF(BudgetAppropData[CFDA], MemberOrgsData[[#This Row],[CFDA]]), "Yes", "No")</f>
        <v>Yes</v>
      </c>
      <c r="J339">
        <f>(COUNTIF(D$2:D339,D339)=1)*1</f>
        <v>0</v>
      </c>
    </row>
    <row r="340" spans="1:10" x14ac:dyDescent="0.25">
      <c r="A340" t="s">
        <v>70</v>
      </c>
      <c r="B340">
        <v>2018</v>
      </c>
      <c r="C340">
        <v>201953</v>
      </c>
      <c r="D340" t="s">
        <v>85</v>
      </c>
      <c r="E340">
        <v>93.914000000000001</v>
      </c>
      <c r="F340" t="s">
        <v>15</v>
      </c>
      <c r="G340">
        <v>291923</v>
      </c>
      <c r="H340">
        <v>779342</v>
      </c>
      <c r="I340" t="str">
        <f>IF(COUNTIF(BudgetAppropData[CFDA], MemberOrgsData[[#This Row],[CFDA]]), "Yes", "No")</f>
        <v>Yes</v>
      </c>
      <c r="J340">
        <f>(COUNTIF(D$2:D340,D340)=1)*1</f>
        <v>0</v>
      </c>
    </row>
    <row r="341" spans="1:10" x14ac:dyDescent="0.25">
      <c r="A341" t="s">
        <v>8</v>
      </c>
      <c r="B341">
        <v>2018</v>
      </c>
      <c r="C341">
        <v>211372</v>
      </c>
      <c r="D341" t="s">
        <v>67</v>
      </c>
      <c r="E341">
        <v>10.558</v>
      </c>
      <c r="F341" t="s">
        <v>23</v>
      </c>
      <c r="G341">
        <v>12522691</v>
      </c>
      <c r="H341">
        <v>12522691</v>
      </c>
      <c r="I341" t="str">
        <f>IF(COUNTIF(BudgetAppropData[CFDA], MemberOrgsData[[#This Row],[CFDA]]), "Yes", "No")</f>
        <v>Yes</v>
      </c>
      <c r="J341">
        <f>(COUNTIF(D$2:D341,D341)=1)*1</f>
        <v>1</v>
      </c>
    </row>
    <row r="342" spans="1:10" x14ac:dyDescent="0.25">
      <c r="A342" t="s">
        <v>8</v>
      </c>
      <c r="B342">
        <v>2018</v>
      </c>
      <c r="C342">
        <v>211372</v>
      </c>
      <c r="D342" t="s">
        <v>67</v>
      </c>
      <c r="E342">
        <v>93.575000000000003</v>
      </c>
      <c r="F342" t="s">
        <v>31</v>
      </c>
      <c r="G342">
        <v>271962</v>
      </c>
      <c r="H342">
        <v>271962</v>
      </c>
      <c r="I342" t="str">
        <f>IF(COUNTIF(BudgetAppropData[CFDA], MemberOrgsData[[#This Row],[CFDA]]), "Yes", "No")</f>
        <v>Yes</v>
      </c>
      <c r="J342">
        <f>(COUNTIF(D$2:D342,D342)=1)*1</f>
        <v>0</v>
      </c>
    </row>
    <row r="343" spans="1:10" x14ac:dyDescent="0.25">
      <c r="A343" t="s">
        <v>138</v>
      </c>
      <c r="B343">
        <v>2018</v>
      </c>
      <c r="C343">
        <v>248138</v>
      </c>
      <c r="D343" t="s">
        <v>142</v>
      </c>
      <c r="E343">
        <v>10.558</v>
      </c>
      <c r="F343" t="s">
        <v>23</v>
      </c>
      <c r="G343">
        <v>715607</v>
      </c>
      <c r="H343">
        <v>715607</v>
      </c>
      <c r="I343" t="str">
        <f>IF(COUNTIF(BudgetAppropData[CFDA], MemberOrgsData[[#This Row],[CFDA]]), "Yes", "No")</f>
        <v>Yes</v>
      </c>
      <c r="J343">
        <f>(COUNTIF(D$2:D343,D343)=1)*1</f>
        <v>1</v>
      </c>
    </row>
    <row r="344" spans="1:10" x14ac:dyDescent="0.25">
      <c r="A344" t="s">
        <v>138</v>
      </c>
      <c r="B344">
        <v>2018</v>
      </c>
      <c r="C344">
        <v>248138</v>
      </c>
      <c r="D344" t="s">
        <v>142</v>
      </c>
      <c r="E344">
        <v>84.001999999999995</v>
      </c>
      <c r="F344" t="s">
        <v>39</v>
      </c>
      <c r="G344">
        <v>279959</v>
      </c>
      <c r="H344">
        <v>279959</v>
      </c>
      <c r="I344" t="str">
        <f>IF(COUNTIF(BudgetAppropData[CFDA], MemberOrgsData[[#This Row],[CFDA]]), "Yes", "No")</f>
        <v>Yes</v>
      </c>
      <c r="J344">
        <f>(COUNTIF(D$2:D344,D344)=1)*1</f>
        <v>0</v>
      </c>
    </row>
    <row r="345" spans="1:10" x14ac:dyDescent="0.25">
      <c r="A345" t="s">
        <v>138</v>
      </c>
      <c r="B345">
        <v>2018</v>
      </c>
      <c r="C345">
        <v>248138</v>
      </c>
      <c r="D345" t="s">
        <v>142</v>
      </c>
      <c r="E345">
        <v>93.043000000000006</v>
      </c>
      <c r="F345" t="s">
        <v>104</v>
      </c>
      <c r="G345">
        <v>6562</v>
      </c>
      <c r="H345">
        <v>6562</v>
      </c>
      <c r="I345" t="str">
        <f>IF(COUNTIF(BudgetAppropData[CFDA], MemberOrgsData[[#This Row],[CFDA]]), "Yes", "No")</f>
        <v>Yes</v>
      </c>
      <c r="J345">
        <f>(COUNTIF(D$2:D345,D345)=1)*1</f>
        <v>0</v>
      </c>
    </row>
    <row r="346" spans="1:10" x14ac:dyDescent="0.25">
      <c r="A346" t="s">
        <v>138</v>
      </c>
      <c r="B346">
        <v>2018</v>
      </c>
      <c r="C346">
        <v>248138</v>
      </c>
      <c r="D346" t="s">
        <v>142</v>
      </c>
      <c r="E346">
        <v>93.043999999999997</v>
      </c>
      <c r="F346" t="s">
        <v>105</v>
      </c>
      <c r="G346">
        <v>33140</v>
      </c>
      <c r="H346">
        <v>33140</v>
      </c>
      <c r="I346" t="str">
        <f>IF(COUNTIF(BudgetAppropData[CFDA], MemberOrgsData[[#This Row],[CFDA]]), "Yes", "No")</f>
        <v>Yes</v>
      </c>
      <c r="J346">
        <f>(COUNTIF(D$2:D346,D346)=1)*1</f>
        <v>0</v>
      </c>
    </row>
    <row r="347" spans="1:10" x14ac:dyDescent="0.25">
      <c r="A347" t="s">
        <v>138</v>
      </c>
      <c r="B347">
        <v>2018</v>
      </c>
      <c r="C347">
        <v>248138</v>
      </c>
      <c r="D347" t="s">
        <v>142</v>
      </c>
      <c r="E347">
        <v>93.045000000000002</v>
      </c>
      <c r="F347" t="s">
        <v>63</v>
      </c>
      <c r="G347">
        <v>111187</v>
      </c>
      <c r="H347">
        <v>111187</v>
      </c>
      <c r="I347" t="str">
        <f>IF(COUNTIF(BudgetAppropData[CFDA], MemberOrgsData[[#This Row],[CFDA]]), "Yes", "No")</f>
        <v>Yes</v>
      </c>
      <c r="J347">
        <f>(COUNTIF(D$2:D347,D347)=1)*1</f>
        <v>0</v>
      </c>
    </row>
    <row r="348" spans="1:10" x14ac:dyDescent="0.25">
      <c r="A348" t="s">
        <v>138</v>
      </c>
      <c r="B348">
        <v>2018</v>
      </c>
      <c r="C348">
        <v>248138</v>
      </c>
      <c r="D348" t="s">
        <v>142</v>
      </c>
      <c r="E348">
        <v>93.052999999999997</v>
      </c>
      <c r="F348" t="s">
        <v>27</v>
      </c>
      <c r="G348">
        <v>160655</v>
      </c>
      <c r="H348">
        <v>160655</v>
      </c>
      <c r="I348" t="str">
        <f>IF(COUNTIF(BudgetAppropData[CFDA], MemberOrgsData[[#This Row],[CFDA]]), "Yes", "No")</f>
        <v>Yes</v>
      </c>
      <c r="J348">
        <f>(COUNTIF(D$2:D348,D348)=1)*1</f>
        <v>0</v>
      </c>
    </row>
    <row r="349" spans="1:10" x14ac:dyDescent="0.25">
      <c r="A349" t="s">
        <v>138</v>
      </c>
      <c r="B349">
        <v>2018</v>
      </c>
      <c r="C349">
        <v>248138</v>
      </c>
      <c r="D349" t="s">
        <v>142</v>
      </c>
      <c r="E349">
        <v>93.569000000000003</v>
      </c>
      <c r="F349" t="s">
        <v>30</v>
      </c>
      <c r="G349">
        <v>63632</v>
      </c>
      <c r="H349">
        <v>63632</v>
      </c>
      <c r="I349" t="str">
        <f>IF(COUNTIF(BudgetAppropData[CFDA], MemberOrgsData[[#This Row],[CFDA]]), "Yes", "No")</f>
        <v>Yes</v>
      </c>
      <c r="J349">
        <f>(COUNTIF(D$2:D349,D349)=1)*1</f>
        <v>0</v>
      </c>
    </row>
    <row r="350" spans="1:10" x14ac:dyDescent="0.25">
      <c r="A350" t="s">
        <v>138</v>
      </c>
      <c r="B350">
        <v>2018</v>
      </c>
      <c r="C350">
        <v>248138</v>
      </c>
      <c r="D350" t="s">
        <v>142</v>
      </c>
      <c r="E350">
        <v>93.6</v>
      </c>
      <c r="F350" t="s">
        <v>19</v>
      </c>
      <c r="G350">
        <v>2313188</v>
      </c>
      <c r="H350">
        <v>2313188</v>
      </c>
      <c r="I350" t="str">
        <f>IF(COUNTIF(BudgetAppropData[CFDA], MemberOrgsData[[#This Row],[CFDA]]), "Yes", "No")</f>
        <v>Yes</v>
      </c>
      <c r="J350">
        <f>(COUNTIF(D$2:D350,D350)=1)*1</f>
        <v>0</v>
      </c>
    </row>
    <row r="351" spans="1:10" x14ac:dyDescent="0.25">
      <c r="A351" t="s">
        <v>138</v>
      </c>
      <c r="B351">
        <v>2018</v>
      </c>
      <c r="C351">
        <v>248138</v>
      </c>
      <c r="D351" t="s">
        <v>142</v>
      </c>
      <c r="E351">
        <v>93.667000000000002</v>
      </c>
      <c r="F351" t="s">
        <v>21</v>
      </c>
      <c r="G351">
        <v>235815</v>
      </c>
      <c r="H351">
        <v>235815</v>
      </c>
      <c r="I351" t="str">
        <f>IF(COUNTIF(BudgetAppropData[CFDA], MemberOrgsData[[#This Row],[CFDA]]), "Yes", "No")</f>
        <v>Yes</v>
      </c>
      <c r="J351">
        <f>(COUNTIF(D$2:D351,D351)=1)*1</f>
        <v>0</v>
      </c>
    </row>
    <row r="352" spans="1:10" x14ac:dyDescent="0.25">
      <c r="A352" t="s">
        <v>8</v>
      </c>
      <c r="B352">
        <v>2018</v>
      </c>
      <c r="C352">
        <v>15188</v>
      </c>
      <c r="D352" t="s">
        <v>68</v>
      </c>
      <c r="E352">
        <v>14.269</v>
      </c>
      <c r="F352" t="s">
        <v>115</v>
      </c>
      <c r="G352">
        <v>464484</v>
      </c>
      <c r="H352">
        <v>464484</v>
      </c>
      <c r="I352" t="str">
        <f>IF(COUNTIF(BudgetAppropData[CFDA], MemberOrgsData[[#This Row],[CFDA]]), "Yes", "No")</f>
        <v>No</v>
      </c>
      <c r="J352">
        <f>(COUNTIF(D$2:D352,D352)=1)*1</f>
        <v>1</v>
      </c>
    </row>
    <row r="353" spans="1:13" x14ac:dyDescent="0.25">
      <c r="A353" t="s">
        <v>8</v>
      </c>
      <c r="B353">
        <v>2018</v>
      </c>
      <c r="C353">
        <v>15188</v>
      </c>
      <c r="D353" t="s">
        <v>68</v>
      </c>
      <c r="E353">
        <v>45.024000000000001</v>
      </c>
      <c r="F353" t="s">
        <v>94</v>
      </c>
      <c r="G353">
        <v>15000</v>
      </c>
      <c r="H353">
        <v>15000</v>
      </c>
      <c r="I353" t="str">
        <f>IF(COUNTIF(BudgetAppropData[CFDA], MemberOrgsData[[#This Row],[CFDA]]), "Yes", "No")</f>
        <v>No</v>
      </c>
      <c r="J353">
        <f>(COUNTIF(D$2:D353,D353)=1)*1</f>
        <v>0</v>
      </c>
    </row>
    <row r="354" spans="1:13" x14ac:dyDescent="0.25">
      <c r="A354" t="s">
        <v>8</v>
      </c>
      <c r="B354">
        <v>2018</v>
      </c>
      <c r="C354">
        <v>15188</v>
      </c>
      <c r="D354" t="s">
        <v>68</v>
      </c>
      <c r="E354">
        <v>84.043999999999997</v>
      </c>
      <c r="F354" t="s">
        <v>108</v>
      </c>
      <c r="G354">
        <v>570294</v>
      </c>
      <c r="H354">
        <v>570294</v>
      </c>
      <c r="I354" t="str">
        <f>IF(COUNTIF(BudgetAppropData[CFDA], MemberOrgsData[[#This Row],[CFDA]]), "Yes", "No")</f>
        <v>No</v>
      </c>
      <c r="J354">
        <f>(COUNTIF(D$2:D354,D354)=1)*1</f>
        <v>0</v>
      </c>
    </row>
    <row r="355" spans="1:13" x14ac:dyDescent="0.25">
      <c r="A355" t="s">
        <v>8</v>
      </c>
      <c r="B355">
        <v>2018</v>
      </c>
      <c r="C355">
        <v>15188</v>
      </c>
      <c r="D355" t="s">
        <v>68</v>
      </c>
      <c r="E355">
        <v>94.019000000000005</v>
      </c>
      <c r="F355" t="s">
        <v>50</v>
      </c>
      <c r="G355">
        <v>24672</v>
      </c>
      <c r="H355">
        <v>24672</v>
      </c>
      <c r="I355" t="str">
        <f>IF(COUNTIF(BudgetAppropData[CFDA], MemberOrgsData[[#This Row],[CFDA]]), "Yes", "No")</f>
        <v>No</v>
      </c>
      <c r="J355">
        <f>(COUNTIF(D$2:D355,D355)=1)*1</f>
        <v>0</v>
      </c>
    </row>
    <row r="356" spans="1:13" x14ac:dyDescent="0.25">
      <c r="A356" t="s">
        <v>8</v>
      </c>
      <c r="B356">
        <v>2018</v>
      </c>
      <c r="C356">
        <v>15188</v>
      </c>
      <c r="D356" t="s">
        <v>68</v>
      </c>
      <c r="E356">
        <v>10.558</v>
      </c>
      <c r="F356" t="s">
        <v>23</v>
      </c>
      <c r="G356">
        <v>813939</v>
      </c>
      <c r="H356">
        <v>813939</v>
      </c>
      <c r="I356" t="str">
        <f>IF(COUNTIF(BudgetAppropData[CFDA], MemberOrgsData[[#This Row],[CFDA]]), "Yes", "No")</f>
        <v>Yes</v>
      </c>
      <c r="J356">
        <f>(COUNTIF(D$2:D356,D356)=1)*1</f>
        <v>0</v>
      </c>
    </row>
    <row r="357" spans="1:13" x14ac:dyDescent="0.25">
      <c r="A357" t="s">
        <v>8</v>
      </c>
      <c r="B357">
        <v>2018</v>
      </c>
      <c r="C357">
        <v>15188</v>
      </c>
      <c r="D357" t="s">
        <v>68</v>
      </c>
      <c r="E357">
        <v>14.228</v>
      </c>
      <c r="F357" t="s">
        <v>268</v>
      </c>
      <c r="G357">
        <v>256789</v>
      </c>
      <c r="H357">
        <v>256789</v>
      </c>
      <c r="I357" t="str">
        <f>IF(COUNTIF(BudgetAppropData[CFDA], MemberOrgsData[[#This Row],[CFDA]]), "Yes", "No")</f>
        <v>Yes</v>
      </c>
      <c r="J357">
        <f>(COUNTIF(D$2:D357,D357)=1)*1</f>
        <v>0</v>
      </c>
      <c r="M357" t="s">
        <v>269</v>
      </c>
    </row>
    <row r="358" spans="1:13" x14ac:dyDescent="0.25">
      <c r="A358" t="s">
        <v>8</v>
      </c>
      <c r="B358">
        <v>2018</v>
      </c>
      <c r="C358">
        <v>15188</v>
      </c>
      <c r="D358" t="s">
        <v>68</v>
      </c>
      <c r="E358">
        <v>84.001999999999995</v>
      </c>
      <c r="F358" t="s">
        <v>39</v>
      </c>
      <c r="G358">
        <v>549687</v>
      </c>
      <c r="H358">
        <v>549687</v>
      </c>
      <c r="I358" t="str">
        <f>IF(COUNTIF(BudgetAppropData[CFDA], MemberOrgsData[[#This Row],[CFDA]]), "Yes", "No")</f>
        <v>Yes</v>
      </c>
      <c r="J358">
        <f>(COUNTIF(D$2:D358,D358)=1)*1</f>
        <v>0</v>
      </c>
    </row>
    <row r="359" spans="1:13" x14ac:dyDescent="0.25">
      <c r="A359" t="s">
        <v>8</v>
      </c>
      <c r="B359">
        <v>2018</v>
      </c>
      <c r="C359">
        <v>15188</v>
      </c>
      <c r="D359" t="s">
        <v>68</v>
      </c>
      <c r="E359">
        <v>93.045000000000002</v>
      </c>
      <c r="F359" t="s">
        <v>63</v>
      </c>
      <c r="G359">
        <v>38752</v>
      </c>
      <c r="H359">
        <v>38752</v>
      </c>
      <c r="I359" t="str">
        <f>IF(COUNTIF(BudgetAppropData[CFDA], MemberOrgsData[[#This Row],[CFDA]]), "Yes", "No")</f>
        <v>Yes</v>
      </c>
      <c r="J359">
        <f>(COUNTIF(D$2:D359,D359)=1)*1</f>
        <v>0</v>
      </c>
    </row>
    <row r="360" spans="1:13" x14ac:dyDescent="0.25">
      <c r="A360" t="s">
        <v>8</v>
      </c>
      <c r="B360">
        <v>2018</v>
      </c>
      <c r="C360">
        <v>15188</v>
      </c>
      <c r="D360" t="s">
        <v>68</v>
      </c>
      <c r="E360">
        <v>93.052999999999997</v>
      </c>
      <c r="F360" t="s">
        <v>27</v>
      </c>
      <c r="G360">
        <v>27481</v>
      </c>
      <c r="H360">
        <v>27481</v>
      </c>
      <c r="I360" t="str">
        <f>IF(COUNTIF(BudgetAppropData[CFDA], MemberOrgsData[[#This Row],[CFDA]]), "Yes", "No")</f>
        <v>Yes</v>
      </c>
      <c r="J360">
        <f>(COUNTIF(D$2:D360,D360)=1)*1</f>
        <v>0</v>
      </c>
    </row>
    <row r="361" spans="1:13" x14ac:dyDescent="0.25">
      <c r="A361" t="s">
        <v>8</v>
      </c>
      <c r="B361">
        <v>2018</v>
      </c>
      <c r="C361">
        <v>15188</v>
      </c>
      <c r="D361" t="s">
        <v>68</v>
      </c>
      <c r="E361">
        <v>93.558000000000007</v>
      </c>
      <c r="F361" t="s">
        <v>29</v>
      </c>
      <c r="G361">
        <v>64769</v>
      </c>
      <c r="H361">
        <v>64769</v>
      </c>
      <c r="I361" t="str">
        <f>IF(COUNTIF(BudgetAppropData[CFDA], MemberOrgsData[[#This Row],[CFDA]]), "Yes", "No")</f>
        <v>Yes</v>
      </c>
      <c r="J361">
        <f>(COUNTIF(D$2:D361,D361)=1)*1</f>
        <v>0</v>
      </c>
    </row>
    <row r="362" spans="1:13" x14ac:dyDescent="0.25">
      <c r="A362" t="s">
        <v>8</v>
      </c>
      <c r="B362">
        <v>2018</v>
      </c>
      <c r="C362">
        <v>15188</v>
      </c>
      <c r="D362" t="s">
        <v>68</v>
      </c>
      <c r="E362">
        <v>93.569000000000003</v>
      </c>
      <c r="F362" t="s">
        <v>30</v>
      </c>
      <c r="G362">
        <v>130300</v>
      </c>
      <c r="H362">
        <v>130300</v>
      </c>
      <c r="I362" t="str">
        <f>IF(COUNTIF(BudgetAppropData[CFDA], MemberOrgsData[[#This Row],[CFDA]]), "Yes", "No")</f>
        <v>Yes</v>
      </c>
      <c r="J362">
        <f>(COUNTIF(D$2:D362,D362)=1)*1</f>
        <v>0</v>
      </c>
    </row>
    <row r="363" spans="1:13" x14ac:dyDescent="0.25">
      <c r="A363" t="s">
        <v>8</v>
      </c>
      <c r="B363">
        <v>2018</v>
      </c>
      <c r="C363">
        <v>15188</v>
      </c>
      <c r="D363" t="s">
        <v>68</v>
      </c>
      <c r="E363">
        <v>93.6</v>
      </c>
      <c r="F363" t="s">
        <v>19</v>
      </c>
      <c r="G363">
        <v>3411802</v>
      </c>
      <c r="H363">
        <v>5043590</v>
      </c>
      <c r="I363" t="str">
        <f>IF(COUNTIF(BudgetAppropData[CFDA], MemberOrgsData[[#This Row],[CFDA]]), "Yes", "No")</f>
        <v>Yes</v>
      </c>
      <c r="J363">
        <f>(COUNTIF(D$2:D363,D363)=1)*1</f>
        <v>0</v>
      </c>
    </row>
    <row r="364" spans="1:13" x14ac:dyDescent="0.25">
      <c r="A364" t="s">
        <v>8</v>
      </c>
      <c r="B364">
        <v>2018</v>
      </c>
      <c r="C364">
        <v>15188</v>
      </c>
      <c r="D364" t="s">
        <v>68</v>
      </c>
      <c r="E364">
        <v>93.6</v>
      </c>
      <c r="F364" t="s">
        <v>19</v>
      </c>
      <c r="G364">
        <v>1631788</v>
      </c>
      <c r="H364">
        <v>5043590</v>
      </c>
      <c r="I364" t="str">
        <f>IF(COUNTIF(BudgetAppropData[CFDA], MemberOrgsData[[#This Row],[CFDA]]), "Yes", "No")</f>
        <v>Yes</v>
      </c>
      <c r="J364">
        <f>(COUNTIF(D$2:D364,D364)=1)*1</f>
        <v>0</v>
      </c>
    </row>
    <row r="365" spans="1:13" x14ac:dyDescent="0.25">
      <c r="A365" t="s">
        <v>8</v>
      </c>
      <c r="B365">
        <v>2018</v>
      </c>
      <c r="C365">
        <v>15188</v>
      </c>
      <c r="D365" t="s">
        <v>68</v>
      </c>
      <c r="E365">
        <v>93.667000000000002</v>
      </c>
      <c r="F365" t="s">
        <v>21</v>
      </c>
      <c r="G365">
        <v>64519</v>
      </c>
      <c r="H365">
        <v>64519</v>
      </c>
      <c r="I365" t="str">
        <f>IF(COUNTIF(BudgetAppropData[CFDA], MemberOrgsData[[#This Row],[CFDA]]), "Yes", "No")</f>
        <v>Yes</v>
      </c>
      <c r="J365">
        <f>(COUNTIF(D$2:D365,D365)=1)*1</f>
        <v>0</v>
      </c>
    </row>
    <row r="366" spans="1:13" x14ac:dyDescent="0.25">
      <c r="A366" t="s">
        <v>8</v>
      </c>
      <c r="B366">
        <v>2018</v>
      </c>
      <c r="C366">
        <v>15188</v>
      </c>
      <c r="D366" t="s">
        <v>68</v>
      </c>
      <c r="E366">
        <v>97.024000000000001</v>
      </c>
      <c r="F366" t="s">
        <v>51</v>
      </c>
      <c r="G366">
        <v>29394</v>
      </c>
      <c r="H366">
        <v>29394</v>
      </c>
      <c r="I366" t="str">
        <f>IF(COUNTIF(BudgetAppropData[CFDA], MemberOrgsData[[#This Row],[CFDA]]), "Yes", "No")</f>
        <v>Yes</v>
      </c>
      <c r="J366">
        <f>(COUNTIF(D$2:D366,D366)=1)*1</f>
        <v>0</v>
      </c>
    </row>
    <row r="367" spans="1:13" x14ac:dyDescent="0.25">
      <c r="A367" t="s">
        <v>138</v>
      </c>
      <c r="B367">
        <v>2018</v>
      </c>
      <c r="C367">
        <v>15312</v>
      </c>
      <c r="D367" t="s">
        <v>86</v>
      </c>
      <c r="E367">
        <v>93.938999999999993</v>
      </c>
      <c r="F367" t="s">
        <v>122</v>
      </c>
      <c r="G367">
        <v>333781</v>
      </c>
      <c r="H367">
        <v>333781</v>
      </c>
      <c r="I367" t="str">
        <f>IF(COUNTIF(BudgetAppropData[CFDA], MemberOrgsData[[#This Row],[CFDA]]), "Yes", "No")</f>
        <v>No</v>
      </c>
      <c r="J367">
        <f>(COUNTIF(D$2:D367,D367)=1)*1</f>
        <v>1</v>
      </c>
    </row>
    <row r="368" spans="1:13" x14ac:dyDescent="0.25">
      <c r="A368" t="s">
        <v>138</v>
      </c>
      <c r="B368">
        <v>2018</v>
      </c>
      <c r="C368">
        <v>15312</v>
      </c>
      <c r="D368" t="s">
        <v>86</v>
      </c>
      <c r="E368">
        <v>93.558000000000007</v>
      </c>
      <c r="F368" t="s">
        <v>29</v>
      </c>
      <c r="G368">
        <v>663443</v>
      </c>
      <c r="H368">
        <v>663443</v>
      </c>
      <c r="I368" t="str">
        <f>IF(COUNTIF(BudgetAppropData[CFDA], MemberOrgsData[[#This Row],[CFDA]]), "Yes", "No")</f>
        <v>Yes</v>
      </c>
      <c r="J368">
        <f>(COUNTIF(D$2:D368,D368)=1)*1</f>
        <v>0</v>
      </c>
    </row>
    <row r="369" spans="1:10" x14ac:dyDescent="0.25">
      <c r="A369" t="s">
        <v>138</v>
      </c>
      <c r="B369">
        <v>2018</v>
      </c>
      <c r="C369">
        <v>15312</v>
      </c>
      <c r="D369" t="s">
        <v>86</v>
      </c>
      <c r="E369">
        <v>97.024000000000001</v>
      </c>
      <c r="F369" t="s">
        <v>51</v>
      </c>
      <c r="G369">
        <v>22702</v>
      </c>
      <c r="H369">
        <v>22702</v>
      </c>
      <c r="I369" t="str">
        <f>IF(COUNTIF(BudgetAppropData[CFDA], MemberOrgsData[[#This Row],[CFDA]]), "Yes", "No")</f>
        <v>Yes</v>
      </c>
      <c r="J369">
        <f>(COUNTIF(D$2:D369,D369)=1)*1</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0AA73-F6D7-47BD-BB76-A11B95D1C81E}">
  <dimension ref="B2:E205"/>
  <sheetViews>
    <sheetView topLeftCell="A3" zoomScale="60" zoomScaleNormal="60" workbookViewId="0">
      <selection activeCell="E5" sqref="E5"/>
    </sheetView>
  </sheetViews>
  <sheetFormatPr defaultRowHeight="15" x14ac:dyDescent="0.25"/>
  <cols>
    <col min="3" max="3" width="104.42578125" customWidth="1"/>
    <col min="4" max="4" width="18" bestFit="1" customWidth="1"/>
  </cols>
  <sheetData>
    <row r="2" spans="2:5" x14ac:dyDescent="0.25">
      <c r="B2" s="6" t="s">
        <v>4</v>
      </c>
      <c r="C2" s="6" t="s">
        <v>225</v>
      </c>
      <c r="D2" s="6" t="s">
        <v>278</v>
      </c>
      <c r="E2" s="6" t="s">
        <v>46356</v>
      </c>
    </row>
    <row r="3" spans="2:5" x14ac:dyDescent="0.25">
      <c r="B3" s="87">
        <v>93.659000000000006</v>
      </c>
      <c r="C3" s="88" t="str">
        <f>INDEX(beta_sam[Program Title], MATCH(FedGrant_Data[[#This Row],[CFDA]], beta_sam[Program Number], 0))</f>
        <v>Adoption Assistance</v>
      </c>
      <c r="D3" s="89">
        <v>92303969</v>
      </c>
      <c r="E3" s="89" t="str">
        <f>IF(COUNTIF(BudgetAppropData[CFDA], FedGrant_Data[[#This Row],[CFDA]]), "Yes", "No")</f>
        <v>Yes</v>
      </c>
    </row>
    <row r="4" spans="2:5" x14ac:dyDescent="0.25">
      <c r="B4" s="87">
        <v>93.957999999999998</v>
      </c>
      <c r="C4" s="88" t="str">
        <f>INDEX(beta_sam[Program Title], MATCH(FedGrant_Data[[#This Row],[CFDA]], beta_sam[Program Number], 0))</f>
        <v>Block Grants for Community Mental Health Services</v>
      </c>
      <c r="D4" s="89">
        <v>18163436</v>
      </c>
      <c r="E4" s="89" t="str">
        <f>IF(COUNTIF(BudgetAppropData[CFDA], FedGrant_Data[[#This Row],[CFDA]]), "Yes", "No")</f>
        <v>Yes</v>
      </c>
    </row>
    <row r="5" spans="2:5" x14ac:dyDescent="0.25">
      <c r="B5" s="87">
        <v>93.959000000000003</v>
      </c>
      <c r="C5" s="88" t="str">
        <f>INDEX(beta_sam[Program Title], MATCH(FedGrant_Data[[#This Row],[CFDA]], beta_sam[Program Number], 0))</f>
        <v>Block Grants for Prevention and Treatment of Substance Abuse</v>
      </c>
      <c r="D5" s="89">
        <v>30598933</v>
      </c>
      <c r="E5" s="89" t="str">
        <f>IF(COUNTIF(BudgetAppropData[CFDA], FedGrant_Data[[#This Row],[CFDA]]), "Yes", "No")</f>
        <v>Yes</v>
      </c>
    </row>
    <row r="6" spans="2:5" x14ac:dyDescent="0.25">
      <c r="B6" s="87">
        <v>84.048000000000002</v>
      </c>
      <c r="C6" s="88" t="str">
        <f>INDEX(beta_sam[Program Title], MATCH(FedGrant_Data[[#This Row],[CFDA]], beta_sam[Program Number], 0))</f>
        <v>Career and Technical Education -- Basic Grants to States</v>
      </c>
      <c r="D6" s="89">
        <v>13115610</v>
      </c>
      <c r="E6" s="89" t="str">
        <f>IF(COUNTIF(BudgetAppropData[CFDA], FedGrant_Data[[#This Row],[CFDA]]), "Yes", "No")</f>
        <v>Yes</v>
      </c>
    </row>
    <row r="7" spans="2:5" x14ac:dyDescent="0.25">
      <c r="B7" s="87">
        <v>10.558</v>
      </c>
      <c r="C7" s="88" t="str">
        <f>INDEX(beta_sam[Program Title], MATCH(FedGrant_Data[[#This Row],[CFDA]], beta_sam[Program Number], 0))</f>
        <v>Child and Adult Care Food Program</v>
      </c>
      <c r="D7" s="89">
        <v>43506741</v>
      </c>
      <c r="E7" s="89" t="str">
        <f>IF(COUNTIF(BudgetAppropData[CFDA], FedGrant_Data[[#This Row],[CFDA]]), "Yes", "No")</f>
        <v>Yes</v>
      </c>
    </row>
    <row r="8" spans="2:5" x14ac:dyDescent="0.25">
      <c r="B8" s="87">
        <v>93.575000000000003</v>
      </c>
      <c r="C8" s="88" t="str">
        <f>INDEX(beta_sam[Program Title], MATCH(FedGrant_Data[[#This Row],[CFDA]], beta_sam[Program Number], 0))</f>
        <v>Child Care and Development Block Grant</v>
      </c>
      <c r="D8" s="89">
        <v>481577439</v>
      </c>
      <c r="E8" s="89" t="str">
        <f>IF(COUNTIF(BudgetAppropData[CFDA], FedGrant_Data[[#This Row],[CFDA]]), "Yes", "No")</f>
        <v>Yes</v>
      </c>
    </row>
    <row r="9" spans="2:5" x14ac:dyDescent="0.25">
      <c r="B9" s="87">
        <v>93.563000000000002</v>
      </c>
      <c r="C9" s="88" t="str">
        <f>INDEX(beta_sam[Program Title], MATCH(FedGrant_Data[[#This Row],[CFDA]], beta_sam[Program Number], 0))</f>
        <v>Child Support Enforcement</v>
      </c>
      <c r="D9" s="89">
        <v>58085706</v>
      </c>
      <c r="E9" s="89" t="str">
        <f>IF(COUNTIF(BudgetAppropData[CFDA], FedGrant_Data[[#This Row],[CFDA]]), "Yes", "No")</f>
        <v>Yes</v>
      </c>
    </row>
    <row r="10" spans="2:5" x14ac:dyDescent="0.25">
      <c r="B10" s="87">
        <v>14.218</v>
      </c>
      <c r="C10" s="88" t="str">
        <f>INDEX(beta_sam[Program Title], MATCH(FedGrant_Data[[#This Row],[CFDA]], beta_sam[Program Number], 0))</f>
        <v>Community Development Block Grants/Entitlement Grants</v>
      </c>
      <c r="D10" s="89">
        <v>125870794</v>
      </c>
      <c r="E10" s="89" t="str">
        <f>IF(COUNTIF(BudgetAppropData[CFDA], FedGrant_Data[[#This Row],[CFDA]]), "Yes", "No")</f>
        <v>Yes</v>
      </c>
    </row>
    <row r="11" spans="2:5" x14ac:dyDescent="0.25">
      <c r="B11" s="87">
        <v>14.228</v>
      </c>
      <c r="C11" s="88" t="str">
        <f>INDEX(beta_sam[Program Title], MATCH(FedGrant_Data[[#This Row],[CFDA]], beta_sam[Program Number], 0))</f>
        <v>Community Development Block Grants/State's program and Non-Entitlement Grants in Hawaii</v>
      </c>
      <c r="D11" s="89">
        <v>2739137</v>
      </c>
      <c r="E11" s="89" t="str">
        <f>IF(COUNTIF(BudgetAppropData[CFDA], FedGrant_Data[[#This Row],[CFDA]]), "Yes", "No")</f>
        <v>Yes</v>
      </c>
    </row>
    <row r="12" spans="2:5" x14ac:dyDescent="0.25">
      <c r="B12" s="87">
        <v>93.569000000000003</v>
      </c>
      <c r="C12" s="88" t="str">
        <f>INDEX(beta_sam[Program Title], MATCH(FedGrant_Data[[#This Row],[CFDA]], beta_sam[Program Number], 0))</f>
        <v>Community Services Block Grant</v>
      </c>
      <c r="D12" s="89">
        <v>32670715</v>
      </c>
      <c r="E12" s="89" t="str">
        <f>IF(COUNTIF(BudgetAppropData[CFDA], FedGrant_Data[[#This Row],[CFDA]]), "Yes", "No")</f>
        <v>Yes</v>
      </c>
    </row>
    <row r="13" spans="2:5" x14ac:dyDescent="0.25">
      <c r="B13" s="87">
        <v>93.57</v>
      </c>
      <c r="C13" s="88" t="str">
        <f>INDEX(beta_sam[Program Title], MATCH(FedGrant_Data[[#This Row],[CFDA]], beta_sam[Program Number], 0))</f>
        <v>Community Services Block Grant Discretionary Awards</v>
      </c>
      <c r="D13" s="89">
        <v>10030380</v>
      </c>
      <c r="E13" s="89" t="str">
        <f>IF(COUNTIF(BudgetAppropData[CFDA], FedGrant_Data[[#This Row],[CFDA]]), "Yes", "No")</f>
        <v>Yes</v>
      </c>
    </row>
    <row r="14" spans="2:5" x14ac:dyDescent="0.25">
      <c r="B14" s="87">
        <v>16.738</v>
      </c>
      <c r="C14" s="88" t="str">
        <f>INDEX(beta_sam[Program Title], MATCH(FedGrant_Data[[#This Row],[CFDA]], beta_sam[Program Number], 0))</f>
        <v>Edward Byrne Memorial Justice Assistance Grant Program</v>
      </c>
      <c r="D14" s="89">
        <v>3137291</v>
      </c>
      <c r="E14" s="89" t="str">
        <f>IF(COUNTIF(BudgetAppropData[CFDA], FedGrant_Data[[#This Row],[CFDA]]), "Yes", "No")</f>
        <v>Yes</v>
      </c>
    </row>
    <row r="15" spans="2:5" x14ac:dyDescent="0.25">
      <c r="B15" s="87">
        <v>97.024000000000001</v>
      </c>
      <c r="C15" s="88" t="str">
        <f>INDEX(beta_sam[Program Title], MATCH(FedGrant_Data[[#This Row],[CFDA]], beta_sam[Program Number], 0))</f>
        <v>Emergency Food and Shelter National Board Program</v>
      </c>
      <c r="D15" s="89">
        <v>104580</v>
      </c>
      <c r="E15" s="89" t="str">
        <f>IF(COUNTIF(BudgetAppropData[CFDA], FedGrant_Data[[#This Row],[CFDA]]), "Yes", "No")</f>
        <v>Yes</v>
      </c>
    </row>
    <row r="16" spans="2:5" x14ac:dyDescent="0.25">
      <c r="B16" s="87">
        <v>97.042000000000002</v>
      </c>
      <c r="C16" s="88" t="str">
        <f>INDEX(beta_sam[Program Title], MATCH(FedGrant_Data[[#This Row],[CFDA]], beta_sam[Program Number], 0))</f>
        <v>Emergency Management Performance Grants</v>
      </c>
      <c r="D16" s="89">
        <v>3037181</v>
      </c>
      <c r="E16" s="89" t="str">
        <f>IF(COUNTIF(BudgetAppropData[CFDA], FedGrant_Data[[#This Row],[CFDA]]), "Yes", "No")</f>
        <v>Yes</v>
      </c>
    </row>
    <row r="17" spans="2:5" x14ac:dyDescent="0.25">
      <c r="B17" s="87">
        <v>93.126999999999995</v>
      </c>
      <c r="C17" s="88" t="str">
        <f>INDEX(beta_sam[Program Title], MATCH(FedGrant_Data[[#This Row],[CFDA]], beta_sam[Program Number], 0))</f>
        <v>Emergency Medical Services for Children</v>
      </c>
      <c r="D17" s="89">
        <v>6513</v>
      </c>
      <c r="E17" s="89" t="str">
        <f>IF(COUNTIF(BudgetAppropData[CFDA], FedGrant_Data[[#This Row],[CFDA]]), "Yes", "No")</f>
        <v>Yes</v>
      </c>
    </row>
    <row r="18" spans="2:5" x14ac:dyDescent="0.25">
      <c r="B18" s="87">
        <v>14.231</v>
      </c>
      <c r="C18" s="88" t="str">
        <f>INDEX(beta_sam[Program Title], MATCH(FedGrant_Data[[#This Row],[CFDA]], beta_sam[Program Number], 0))</f>
        <v>Emergency Solutions Grant Program</v>
      </c>
      <c r="D18" s="89">
        <v>14874878</v>
      </c>
      <c r="E18" s="89" t="str">
        <f>IF(COUNTIF(BudgetAppropData[CFDA], FedGrant_Data[[#This Row],[CFDA]]), "Yes", "No")</f>
        <v>Yes</v>
      </c>
    </row>
    <row r="19" spans="2:5" x14ac:dyDescent="0.25">
      <c r="B19" s="87">
        <v>84.364999999999995</v>
      </c>
      <c r="C19" s="88" t="str">
        <f>INDEX(beta_sam[Program Title], MATCH(FedGrant_Data[[#This Row],[CFDA]], beta_sam[Program Number], 0))</f>
        <v>English Language Acquisition State Grants</v>
      </c>
      <c r="D19" s="89">
        <v>36580718</v>
      </c>
      <c r="E19" s="89" t="str">
        <f>IF(COUNTIF(BudgetAppropData[CFDA], FedGrant_Data[[#This Row],[CFDA]]), "Yes", "No")</f>
        <v>Yes</v>
      </c>
    </row>
    <row r="20" spans="2:5" x14ac:dyDescent="0.25">
      <c r="B20" s="87">
        <v>93.658000000000001</v>
      </c>
      <c r="C20" s="88" t="str">
        <f>INDEX(beta_sam[Program Title], MATCH(FedGrant_Data[[#This Row],[CFDA]], beta_sam[Program Number], 0))</f>
        <v>Foster Care Title IV-E</v>
      </c>
      <c r="D20" s="89">
        <v>265910784</v>
      </c>
      <c r="E20" s="89" t="str">
        <f>IF(COUNTIF(BudgetAppropData[CFDA], FedGrant_Data[[#This Row],[CFDA]]), "Yes", "No")</f>
        <v>Yes</v>
      </c>
    </row>
    <row r="21" spans="2:5" x14ac:dyDescent="0.25">
      <c r="B21" s="87">
        <v>93.6</v>
      </c>
      <c r="C21" s="88" t="str">
        <f>INDEX(beta_sam[Program Title], MATCH(FedGrant_Data[[#This Row],[CFDA]], beta_sam[Program Number], 0))</f>
        <v>Head Start</v>
      </c>
      <c r="D21" s="89">
        <v>118052109</v>
      </c>
      <c r="E21" s="89" t="str">
        <f>IF(COUNTIF(BudgetAppropData[CFDA], FedGrant_Data[[#This Row],[CFDA]]), "Yes", "No")</f>
        <v>Yes</v>
      </c>
    </row>
    <row r="22" spans="2:5" x14ac:dyDescent="0.25">
      <c r="B22" s="87">
        <v>93.926000000000002</v>
      </c>
      <c r="C22" s="88" t="str">
        <f>INDEX(beta_sam[Program Title], MATCH(FedGrant_Data[[#This Row],[CFDA]], beta_sam[Program Number], 0))</f>
        <v>Healthy Start Initiative</v>
      </c>
      <c r="D22" s="89">
        <v>684299</v>
      </c>
      <c r="E22" s="89" t="str">
        <f>IF(COUNTIF(BudgetAppropData[CFDA], FedGrant_Data[[#This Row],[CFDA]]), "Yes", "No")</f>
        <v>Yes</v>
      </c>
    </row>
    <row r="23" spans="2:5" x14ac:dyDescent="0.25">
      <c r="B23" s="87">
        <v>20.204999999999998</v>
      </c>
      <c r="C23" s="88" t="str">
        <f>INDEX(beta_sam[Program Title], MATCH(FedGrant_Data[[#This Row],[CFDA]], beta_sam[Program Number], 0))</f>
        <v>Highway Planning and Construction</v>
      </c>
      <c r="D23" s="89">
        <v>72163649</v>
      </c>
      <c r="E23" s="89" t="str">
        <f>IF(COUNTIF(BudgetAppropData[CFDA], FedGrant_Data[[#This Row],[CFDA]]), "Yes", "No")</f>
        <v>Yes</v>
      </c>
    </row>
    <row r="24" spans="2:5" x14ac:dyDescent="0.25">
      <c r="B24" s="87">
        <v>93.914000000000001</v>
      </c>
      <c r="C24" s="88" t="str">
        <f>INDEX(beta_sam[Program Title], MATCH(FedGrant_Data[[#This Row],[CFDA]], beta_sam[Program Number], 0))</f>
        <v>HIV Emergency Relief Project Grants</v>
      </c>
      <c r="D24" s="89">
        <v>96418108</v>
      </c>
      <c r="E24" s="89" t="str">
        <f>IF(COUNTIF(BudgetAppropData[CFDA], FedGrant_Data[[#This Row],[CFDA]]), "Yes", "No")</f>
        <v>Yes</v>
      </c>
    </row>
    <row r="25" spans="2:5" x14ac:dyDescent="0.25">
      <c r="B25" s="87">
        <v>14.239000000000001</v>
      </c>
      <c r="C25" s="88" t="str">
        <f>INDEX(beta_sam[Program Title], MATCH(FedGrant_Data[[#This Row],[CFDA]], beta_sam[Program Number], 0))</f>
        <v>Home Investment Partnerships Program</v>
      </c>
      <c r="D25" s="89">
        <v>5326221</v>
      </c>
      <c r="E25" s="89" t="str">
        <f>IF(COUNTIF(BudgetAppropData[CFDA], FedGrant_Data[[#This Row],[CFDA]]), "Yes", "No")</f>
        <v>Yes</v>
      </c>
    </row>
    <row r="26" spans="2:5" x14ac:dyDescent="0.25">
      <c r="B26" s="87">
        <v>97.066999999999993</v>
      </c>
      <c r="C26" s="88" t="str">
        <f>INDEX(beta_sam[Program Title], MATCH(FedGrant_Data[[#This Row],[CFDA]], beta_sam[Program Number], 0))</f>
        <v>Homeland Security Grant Program</v>
      </c>
      <c r="D26" s="89">
        <v>149910542</v>
      </c>
      <c r="E26" s="89" t="str">
        <f>IF(COUNTIF(BudgetAppropData[CFDA], FedGrant_Data[[#This Row],[CFDA]]), "Yes", "No")</f>
        <v>Yes</v>
      </c>
    </row>
    <row r="27" spans="2:5" x14ac:dyDescent="0.25">
      <c r="B27" s="87">
        <v>93.073999999999998</v>
      </c>
      <c r="C27" s="88" t="str">
        <f>INDEX(beta_sam[Program Title], MATCH(FedGrant_Data[[#This Row],[CFDA]], beta_sam[Program Number], 0))</f>
        <v>Hospital Preparedness Program (HPP) and Public Health Emergency Preparedness (PHEP) Aligned Cooperative Agreements</v>
      </c>
      <c r="D27" s="89">
        <v>14892942</v>
      </c>
      <c r="E27" s="89" t="str">
        <f>IF(COUNTIF(BudgetAppropData[CFDA], FedGrant_Data[[#This Row],[CFDA]]), "Yes", "No")</f>
        <v>Yes</v>
      </c>
    </row>
    <row r="28" spans="2:5" x14ac:dyDescent="0.25">
      <c r="B28" s="87">
        <v>14.241</v>
      </c>
      <c r="C28" s="88" t="str">
        <f>INDEX(beta_sam[Program Title], MATCH(FedGrant_Data[[#This Row],[CFDA]], beta_sam[Program Number], 0))</f>
        <v>Housing Opportunities for Persons with AIDS</v>
      </c>
      <c r="D28" s="89">
        <v>49923543</v>
      </c>
      <c r="E28" s="89" t="str">
        <f>IF(COUNTIF(BudgetAppropData[CFDA], FedGrant_Data[[#This Row],[CFDA]]), "Yes", "No")</f>
        <v>Yes</v>
      </c>
    </row>
    <row r="29" spans="2:5" x14ac:dyDescent="0.25">
      <c r="B29" s="87">
        <v>93.268000000000001</v>
      </c>
      <c r="C29" s="88" t="str">
        <f>INDEX(beta_sam[Program Title], MATCH(FedGrant_Data[[#This Row],[CFDA]], beta_sam[Program Number], 0))</f>
        <v>Immunization Cooperative Agreements</v>
      </c>
      <c r="D29" s="89">
        <v>3905270</v>
      </c>
      <c r="E29" s="89" t="str">
        <f>IF(COUNTIF(BudgetAppropData[CFDA], FedGrant_Data[[#This Row],[CFDA]]), "Yes", "No")</f>
        <v>Yes</v>
      </c>
    </row>
    <row r="30" spans="2:5" x14ac:dyDescent="0.25">
      <c r="B30" s="87">
        <v>84.040999999999997</v>
      </c>
      <c r="C30" s="88" t="str">
        <f>INDEX(beta_sam[Program Title], MATCH(FedGrant_Data[[#This Row],[CFDA]], beta_sam[Program Number], 0))</f>
        <v>Impact Aid</v>
      </c>
      <c r="D30" s="89">
        <v>9495625</v>
      </c>
      <c r="E30" s="89" t="str">
        <f>IF(COUNTIF(BudgetAppropData[CFDA], FedGrant_Data[[#This Row],[CFDA]]), "Yes", "No")</f>
        <v>Yes</v>
      </c>
    </row>
    <row r="31" spans="2:5" x14ac:dyDescent="0.25">
      <c r="B31" s="87">
        <v>93.135999999999996</v>
      </c>
      <c r="C31" s="88" t="str">
        <f>INDEX(beta_sam[Program Title], MATCH(FedGrant_Data[[#This Row],[CFDA]], beta_sam[Program Number], 0))</f>
        <v>Injury Prevention and Control Research and State and Community Based Programs</v>
      </c>
      <c r="D31" s="89">
        <v>183522</v>
      </c>
      <c r="E31" s="89" t="str">
        <f>IF(COUNTIF(BudgetAppropData[CFDA], FedGrant_Data[[#This Row],[CFDA]]), "Yes", "No")</f>
        <v>Yes</v>
      </c>
    </row>
    <row r="32" spans="2:5" x14ac:dyDescent="0.25">
      <c r="B32" s="87">
        <v>14.856</v>
      </c>
      <c r="C32" s="88" t="str">
        <f>INDEX(beta_sam[Program Title], MATCH(FedGrant_Data[[#This Row],[CFDA]], beta_sam[Program Number], 0))</f>
        <v>Lower Income Housing Assistance Program Section 8 Moderate Rehabilitation</v>
      </c>
      <c r="D32" s="89">
        <v>6749230</v>
      </c>
      <c r="E32" s="89" t="str">
        <f>IF(COUNTIF(BudgetAppropData[CFDA], FedGrant_Data[[#This Row],[CFDA]]), "Yes", "No")</f>
        <v>Yes</v>
      </c>
    </row>
    <row r="33" spans="2:5" x14ac:dyDescent="0.25">
      <c r="B33" s="87">
        <v>93.567999999999998</v>
      </c>
      <c r="C33" s="88" t="str">
        <f>INDEX(beta_sam[Program Title], MATCH(FedGrant_Data[[#This Row],[CFDA]], beta_sam[Program Number], 0))</f>
        <v>Low-Income Home Energy Assistance</v>
      </c>
      <c r="D33" s="89">
        <v>41883835</v>
      </c>
      <c r="E33" s="89" t="str">
        <f>IF(COUNTIF(BudgetAppropData[CFDA], FedGrant_Data[[#This Row],[CFDA]]), "Yes", "No")</f>
        <v>Yes</v>
      </c>
    </row>
    <row r="34" spans="2:5" x14ac:dyDescent="0.25">
      <c r="B34" s="87">
        <v>93.994</v>
      </c>
      <c r="C34" s="88" t="str">
        <f>INDEX(beta_sam[Program Title], MATCH(FedGrant_Data[[#This Row],[CFDA]], beta_sam[Program Number], 0))</f>
        <v>Maternal and Child Health Services Block Grant to the States</v>
      </c>
      <c r="D34" s="89">
        <v>3166107</v>
      </c>
      <c r="E34" s="89" t="str">
        <f>IF(COUNTIF(BudgetAppropData[CFDA], FedGrant_Data[[#This Row],[CFDA]]), "Yes", "No")</f>
        <v>Yes</v>
      </c>
    </row>
    <row r="35" spans="2:5" x14ac:dyDescent="0.25">
      <c r="B35" s="87">
        <v>93.778000000000006</v>
      </c>
      <c r="C35" s="88" t="str">
        <f>INDEX(beta_sam[Program Title], MATCH(FedGrant_Data[[#This Row],[CFDA]], beta_sam[Program Number], 0))</f>
        <v>Medical Assistance Program</v>
      </c>
      <c r="D35" s="89">
        <v>320319006</v>
      </c>
      <c r="E35" s="89" t="str">
        <f>IF(COUNTIF(BudgetAppropData[CFDA], FedGrant_Data[[#This Row],[CFDA]]), "Yes", "No")</f>
        <v>Yes</v>
      </c>
    </row>
    <row r="36" spans="2:5" x14ac:dyDescent="0.25">
      <c r="B36" s="87">
        <v>93.070999999999998</v>
      </c>
      <c r="C36" s="88" t="str">
        <f>INDEX(beta_sam[Program Title], MATCH(FedGrant_Data[[#This Row],[CFDA]], beta_sam[Program Number], 0))</f>
        <v>Medicare Enrollment Assistance Program</v>
      </c>
      <c r="D36" s="89">
        <v>349225</v>
      </c>
      <c r="E36" s="89" t="str">
        <f>IF(COUNTIF(BudgetAppropData[CFDA], FedGrant_Data[[#This Row],[CFDA]]), "Yes", "No")</f>
        <v>Yes</v>
      </c>
    </row>
    <row r="37" spans="2:5" x14ac:dyDescent="0.25">
      <c r="B37" s="87">
        <v>93.052000000000007</v>
      </c>
      <c r="C37" s="88" t="str">
        <f>INDEX(beta_sam[Program Title], MATCH(FedGrant_Data[[#This Row],[CFDA]], beta_sam[Program Number], 0))</f>
        <v>National Family Caregiver Support, Title III, Part E</v>
      </c>
      <c r="D37" s="89">
        <v>3567817</v>
      </c>
      <c r="E37" s="89" t="str">
        <f>IF(COUNTIF(BudgetAppropData[CFDA], FedGrant_Data[[#This Row],[CFDA]]), "Yes", "No")</f>
        <v>Yes</v>
      </c>
    </row>
    <row r="38" spans="2:5" x14ac:dyDescent="0.25">
      <c r="B38" s="87">
        <v>10.555</v>
      </c>
      <c r="C38" s="88" t="str">
        <f>INDEX(beta_sam[Program Title], MATCH(FedGrant_Data[[#This Row],[CFDA]], beta_sam[Program Number], 0))</f>
        <v>National School Lunch Program</v>
      </c>
      <c r="D38" s="89">
        <v>354029364</v>
      </c>
      <c r="E38" s="89" t="str">
        <f>IF(COUNTIF(BudgetAppropData[CFDA], FedGrant_Data[[#This Row],[CFDA]]), "Yes", "No")</f>
        <v>Yes</v>
      </c>
    </row>
    <row r="39" spans="2:5" x14ac:dyDescent="0.25">
      <c r="B39" s="87">
        <v>93.052999999999997</v>
      </c>
      <c r="C39" s="88" t="str">
        <f>INDEX(beta_sam[Program Title], MATCH(FedGrant_Data[[#This Row],[CFDA]], beta_sam[Program Number], 0))</f>
        <v xml:space="preserve">Nutrition Services Incentive Program </v>
      </c>
      <c r="D39" s="89">
        <v>11495056</v>
      </c>
      <c r="E39" s="89" t="str">
        <f>IF(COUNTIF(BudgetAppropData[CFDA], FedGrant_Data[[#This Row],[CFDA]]), "Yes", "No")</f>
        <v>Yes</v>
      </c>
    </row>
    <row r="40" spans="2:5" x14ac:dyDescent="0.25">
      <c r="B40" s="87">
        <v>93.116</v>
      </c>
      <c r="C40" s="88" t="str">
        <f>INDEX(beta_sam[Program Title], MATCH(FedGrant_Data[[#This Row],[CFDA]], beta_sam[Program Number], 0))</f>
        <v>Project Grants and Cooperative Agreements for Tuberculosis Control Programs</v>
      </c>
      <c r="D40" s="89">
        <v>4189869</v>
      </c>
      <c r="E40" s="89" t="str">
        <f>IF(COUNTIF(BudgetAppropData[CFDA], FedGrant_Data[[#This Row],[CFDA]]), "Yes", "No")</f>
        <v>Yes</v>
      </c>
    </row>
    <row r="41" spans="2:5" x14ac:dyDescent="0.25">
      <c r="B41" s="87">
        <v>93.555999999999997</v>
      </c>
      <c r="C41" s="88" t="str">
        <f>INDEX(beta_sam[Program Title], MATCH(FedGrant_Data[[#This Row],[CFDA]], beta_sam[Program Number], 0))</f>
        <v>Promoting Safe and Stable Families</v>
      </c>
      <c r="D41" s="89">
        <v>16500000</v>
      </c>
      <c r="E41" s="89" t="str">
        <f>IF(COUNTIF(BudgetAppropData[CFDA], FedGrant_Data[[#This Row],[CFDA]]), "Yes", "No")</f>
        <v>Yes</v>
      </c>
    </row>
    <row r="42" spans="2:5" x14ac:dyDescent="0.25">
      <c r="B42" s="87">
        <v>14.871</v>
      </c>
      <c r="C42" s="88" t="str">
        <f>INDEX(beta_sam[Program Title], MATCH(FedGrant_Data[[#This Row],[CFDA]], beta_sam[Program Number], 0))</f>
        <v>Section 8 Housing Choice Vouchers</v>
      </c>
      <c r="D42" s="89">
        <v>465676891</v>
      </c>
      <c r="E42" s="89" t="str">
        <f>IF(COUNTIF(BudgetAppropData[CFDA], FedGrant_Data[[#This Row],[CFDA]]), "Yes", "No")</f>
        <v>Yes</v>
      </c>
    </row>
    <row r="43" spans="2:5" x14ac:dyDescent="0.25">
      <c r="B43" s="87">
        <v>17.234999999999999</v>
      </c>
      <c r="C43" s="88" t="str">
        <f>INDEX(beta_sam[Program Title], MATCH(FedGrant_Data[[#This Row],[CFDA]], beta_sam[Program Number], 0))</f>
        <v>Senior Community Service Employment Program</v>
      </c>
      <c r="D43" s="89">
        <v>4516087</v>
      </c>
      <c r="E43" s="89" t="str">
        <f>IF(COUNTIF(BudgetAppropData[CFDA], FedGrant_Data[[#This Row],[CFDA]]), "Yes", "No")</f>
        <v>Yes</v>
      </c>
    </row>
    <row r="44" spans="2:5" x14ac:dyDescent="0.25">
      <c r="B44" s="87">
        <v>93.977000000000004</v>
      </c>
      <c r="C44" s="88" t="str">
        <f>INDEX(beta_sam[Program Title], MATCH(FedGrant_Data[[#This Row],[CFDA]], beta_sam[Program Number], 0))</f>
        <v>Sexually Transmitted Diseases (STD) Prevention and Control Grants</v>
      </c>
      <c r="D44" s="89">
        <v>5494027</v>
      </c>
      <c r="E44" s="89" t="str">
        <f>IF(COUNTIF(BudgetAppropData[CFDA], FedGrant_Data[[#This Row],[CFDA]]), "Yes", "No")</f>
        <v>Yes</v>
      </c>
    </row>
    <row r="45" spans="2:5" x14ac:dyDescent="0.25">
      <c r="B45" s="87">
        <v>93.667000000000002</v>
      </c>
      <c r="C45" s="88" t="str">
        <f>INDEX(beta_sam[Program Title], MATCH(FedGrant_Data[[#This Row],[CFDA]], beta_sam[Program Number], 0))</f>
        <v>Social Services Block Grant</v>
      </c>
      <c r="D45" s="89">
        <v>205216596</v>
      </c>
      <c r="E45" s="89" t="str">
        <f>IF(COUNTIF(BudgetAppropData[CFDA], FedGrant_Data[[#This Row],[CFDA]]), "Yes", "No")</f>
        <v>Yes</v>
      </c>
    </row>
    <row r="46" spans="2:5" x14ac:dyDescent="0.25">
      <c r="B46" s="87">
        <v>84.027000000000001</v>
      </c>
      <c r="C46" s="88" t="str">
        <f>INDEX(beta_sam[Program Title], MATCH(FedGrant_Data[[#This Row],[CFDA]], beta_sam[Program Number], 0))</f>
        <v>Special Education Grants to States</v>
      </c>
      <c r="D46" s="89">
        <v>290584801</v>
      </c>
      <c r="E46" s="89" t="str">
        <f>IF(COUNTIF(BudgetAppropData[CFDA], FedGrant_Data[[#This Row],[CFDA]]), "Yes", "No")</f>
        <v>Yes</v>
      </c>
    </row>
    <row r="47" spans="2:5" x14ac:dyDescent="0.25">
      <c r="B47" s="87">
        <v>93.043999999999997</v>
      </c>
      <c r="C47" s="88" t="str">
        <f>INDEX(beta_sam[Program Title], MATCH(FedGrant_Data[[#This Row],[CFDA]], beta_sam[Program Number], 0))</f>
        <v>Special Programs for the Aging, Title III, Part B, Grants for Supportive Services and Senior Centers</v>
      </c>
      <c r="D47" s="89">
        <v>9924437</v>
      </c>
      <c r="E47" s="89" t="str">
        <f>IF(COUNTIF(BudgetAppropData[CFDA], FedGrant_Data[[#This Row],[CFDA]]), "Yes", "No")</f>
        <v>Yes</v>
      </c>
    </row>
    <row r="48" spans="2:5" x14ac:dyDescent="0.25">
      <c r="B48" s="87">
        <v>93.045000000000002</v>
      </c>
      <c r="C48" s="88" t="str">
        <f>INDEX(beta_sam[Program Title], MATCH(FedGrant_Data[[#This Row],[CFDA]], beta_sam[Program Number], 0))</f>
        <v>Special Programs for the Aging, Title III, Part C, Nutrition Services</v>
      </c>
      <c r="D48" s="89">
        <v>18955836</v>
      </c>
      <c r="E48" s="89" t="str">
        <f>IF(COUNTIF(BudgetAppropData[CFDA], FedGrant_Data[[#This Row],[CFDA]]), "Yes", "No")</f>
        <v>Yes</v>
      </c>
    </row>
    <row r="49" spans="2:5" x14ac:dyDescent="0.25">
      <c r="B49" s="87">
        <v>93.043000000000006</v>
      </c>
      <c r="C49" s="88" t="str">
        <f>INDEX(beta_sam[Program Title], MATCH(FedGrant_Data[[#This Row],[CFDA]], beta_sam[Program Number], 0))</f>
        <v>Special Programs for the Aging, Title III, Part D, Disease Prevention and Health Promotion Services</v>
      </c>
      <c r="D49" s="89">
        <v>1325529</v>
      </c>
      <c r="E49" s="89" t="str">
        <f>IF(COUNTIF(BudgetAppropData[CFDA], FedGrant_Data[[#This Row],[CFDA]]), "Yes", "No")</f>
        <v>Yes</v>
      </c>
    </row>
    <row r="50" spans="2:5" x14ac:dyDescent="0.25">
      <c r="B50" s="87">
        <v>10.561</v>
      </c>
      <c r="C50" s="88" t="str">
        <f>INDEX(beta_sam[Program Title], MATCH(FedGrant_Data[[#This Row],[CFDA]], beta_sam[Program Number], 0))</f>
        <v>State Administrative Matching Grants for the Supplemental Nutrition Assistance Program</v>
      </c>
      <c r="D50" s="89">
        <v>195927683</v>
      </c>
      <c r="E50" s="89" t="str">
        <f>IF(COUNTIF(BudgetAppropData[CFDA], FedGrant_Data[[#This Row],[CFDA]]), "Yes", "No")</f>
        <v>Yes</v>
      </c>
    </row>
    <row r="51" spans="2:5" x14ac:dyDescent="0.25">
      <c r="B51" s="87">
        <v>20.6</v>
      </c>
      <c r="C51" s="88" t="str">
        <f>INDEX(beta_sam[Program Title], MATCH(FedGrant_Data[[#This Row],[CFDA]], beta_sam[Program Number], 0))</f>
        <v>State and Community Highway Safety</v>
      </c>
      <c r="D51" s="89">
        <v>782745</v>
      </c>
      <c r="E51" s="89" t="str">
        <f>IF(COUNTIF(BudgetAppropData[CFDA], FedGrant_Data[[#This Row],[CFDA]]), "Yes", "No")</f>
        <v>Yes</v>
      </c>
    </row>
    <row r="52" spans="2:5" x14ac:dyDescent="0.25">
      <c r="B52" s="87">
        <v>16.606000000000002</v>
      </c>
      <c r="C52" s="88" t="str">
        <f>INDEX(beta_sam[Program Title], MATCH(FedGrant_Data[[#This Row],[CFDA]], beta_sam[Program Number], 0))</f>
        <v>State Criminal Alien Assistance Program</v>
      </c>
      <c r="D52" s="89">
        <v>0</v>
      </c>
      <c r="E52" s="89" t="str">
        <f>IF(COUNTIF(BudgetAppropData[CFDA], FedGrant_Data[[#This Row],[CFDA]]), "Yes", "No")</f>
        <v>Yes</v>
      </c>
    </row>
    <row r="53" spans="2:5" x14ac:dyDescent="0.25">
      <c r="B53" s="87">
        <v>93.242999999999995</v>
      </c>
      <c r="C53" s="88" t="str">
        <f>INDEX(beta_sam[Program Title], MATCH(FedGrant_Data[[#This Row],[CFDA]], beta_sam[Program Number], 0))</f>
        <v>Substance Abuse and Mental Health Services Projects of Regional and National Significance</v>
      </c>
      <c r="D53" s="89">
        <v>111746</v>
      </c>
      <c r="E53" s="89" t="str">
        <f>IF(COUNTIF(BudgetAppropData[CFDA], FedGrant_Data[[#This Row],[CFDA]]), "Yes", "No")</f>
        <v>Yes</v>
      </c>
    </row>
    <row r="54" spans="2:5" x14ac:dyDescent="0.25">
      <c r="B54" s="87">
        <v>84.367000000000004</v>
      </c>
      <c r="C54" s="88" t="str">
        <f>INDEX(beta_sam[Program Title], MATCH(FedGrant_Data[[#This Row],[CFDA]], beta_sam[Program Number], 0))</f>
        <v>Supporting Effective Instruction State Grants (formerly Improving Teacher Quality State Grants)</v>
      </c>
      <c r="D54" s="89">
        <v>77564074</v>
      </c>
      <c r="E54" s="89" t="str">
        <f>IF(COUNTIF(BudgetAppropData[CFDA], FedGrant_Data[[#This Row],[CFDA]]), "Yes", "No")</f>
        <v>Yes</v>
      </c>
    </row>
    <row r="55" spans="2:5" x14ac:dyDescent="0.25">
      <c r="B55" s="87">
        <v>84.373999999999995</v>
      </c>
      <c r="C55" s="88" t="str">
        <f>INDEX(beta_sam[Program Title], MATCH(FedGrant_Data[[#This Row],[CFDA]], beta_sam[Program Number], 0))</f>
        <v>Teacher and School Leader Incentive Grants (formerly the Teacher Incentive Fund)</v>
      </c>
      <c r="D55" s="89">
        <v>3710771</v>
      </c>
      <c r="E55" s="89" t="str">
        <f>IF(COUNTIF(BudgetAppropData[CFDA], FedGrant_Data[[#This Row],[CFDA]]), "Yes", "No")</f>
        <v>Yes</v>
      </c>
    </row>
    <row r="56" spans="2:5" x14ac:dyDescent="0.25">
      <c r="B56" s="87">
        <v>93.558000000000007</v>
      </c>
      <c r="C56" s="88" t="str">
        <f>INDEX(beta_sam[Program Title], MATCH(FedGrant_Data[[#This Row],[CFDA]], beta_sam[Program Number], 0))</f>
        <v>Temporary Assistance for Needy Families</v>
      </c>
      <c r="D56" s="89">
        <v>1760389105</v>
      </c>
      <c r="E56" s="89" t="str">
        <f>IF(COUNTIF(BudgetAppropData[CFDA], FedGrant_Data[[#This Row],[CFDA]]), "Yes", "No")</f>
        <v>Yes</v>
      </c>
    </row>
    <row r="57" spans="2:5" x14ac:dyDescent="0.25">
      <c r="B57" s="87">
        <v>93.521000000000001</v>
      </c>
      <c r="C57" s="88" t="str">
        <f>INDEX(beta_sam[Program Title], MATCH(FedGrant_Data[[#This Row],[CFDA]], beta_sam[Program Number], 0))</f>
        <v>The Affordable Care Act: Building Epidemiology, Laboratory, and Health Information Systems Capacity in the Epidemiology and Laboratory Capacity for Infectious Disease (ELC) and Emerging Infections Program (EIP) Cooperative Agreements; PPHF</v>
      </c>
      <c r="D57" s="89">
        <v>1818967</v>
      </c>
      <c r="E57" s="89" t="str">
        <f>IF(COUNTIF(BudgetAppropData[CFDA], FedGrant_Data[[#This Row],[CFDA]]), "Yes", "No")</f>
        <v>Yes</v>
      </c>
    </row>
    <row r="58" spans="2:5" x14ac:dyDescent="0.25">
      <c r="B58" s="87">
        <v>84.01</v>
      </c>
      <c r="C58" s="88" t="str">
        <f>INDEX(beta_sam[Program Title], MATCH(FedGrant_Data[[#This Row],[CFDA]], beta_sam[Program Number], 0))</f>
        <v>Title I Grants to Local Educational Agencies</v>
      </c>
      <c r="D58" s="89">
        <v>653395114</v>
      </c>
      <c r="E58" s="89" t="str">
        <f>IF(COUNTIF(BudgetAppropData[CFDA], FedGrant_Data[[#This Row],[CFDA]]), "Yes", "No")</f>
        <v>Yes</v>
      </c>
    </row>
    <row r="59" spans="2:5" x14ac:dyDescent="0.25">
      <c r="B59" s="87">
        <v>84.287000000000006</v>
      </c>
      <c r="C59" s="88" t="str">
        <f>INDEX(beta_sam[Program Title], MATCH(FedGrant_Data[[#This Row],[CFDA]], beta_sam[Program Number], 0))</f>
        <v>Twenty-First Century Community Learning Centers</v>
      </c>
      <c r="D59" s="89">
        <v>26018273</v>
      </c>
      <c r="E59" s="89" t="str">
        <f>IF(COUNTIF(BudgetAppropData[CFDA], FedGrant_Data[[#This Row],[CFDA]]), "Yes", "No")</f>
        <v>Yes</v>
      </c>
    </row>
    <row r="60" spans="2:5" x14ac:dyDescent="0.25">
      <c r="B60" s="87">
        <v>16.588000000000001</v>
      </c>
      <c r="C60" s="88" t="str">
        <f>INDEX(beta_sam[Program Title], MATCH(FedGrant_Data[[#This Row],[CFDA]], beta_sam[Program Number], 0))</f>
        <v>Violence Against Women Formula Grants</v>
      </c>
      <c r="D60" s="89">
        <v>670604</v>
      </c>
      <c r="E60" s="89" t="str">
        <f>IF(COUNTIF(BudgetAppropData[CFDA], FedGrant_Data[[#This Row],[CFDA]]), "Yes", "No")</f>
        <v>Yes</v>
      </c>
    </row>
    <row r="61" spans="2:5" x14ac:dyDescent="0.25">
      <c r="B61" s="87">
        <v>17.257999999999999</v>
      </c>
      <c r="C61" s="88" t="str">
        <f>INDEX(beta_sam[Program Title], MATCH(FedGrant_Data[[#This Row],[CFDA]], beta_sam[Program Number], 0))</f>
        <v>WIOA Adult Program</v>
      </c>
      <c r="D61" s="89">
        <v>23401560</v>
      </c>
      <c r="E61" s="89" t="str">
        <f>IF(COUNTIF(BudgetAppropData[CFDA], FedGrant_Data[[#This Row],[CFDA]]), "Yes", "No")</f>
        <v>Yes</v>
      </c>
    </row>
    <row r="62" spans="2:5" x14ac:dyDescent="0.25">
      <c r="B62" s="87">
        <v>17.277999999999999</v>
      </c>
      <c r="C62" s="88" t="str">
        <f>INDEX(beta_sam[Program Title], MATCH(FedGrant_Data[[#This Row],[CFDA]], beta_sam[Program Number], 0))</f>
        <v>WIOA Dislocated Worker Formula Grants</v>
      </c>
      <c r="D62" s="89">
        <v>9355570</v>
      </c>
      <c r="E62" s="89" t="str">
        <f>IF(COUNTIF(BudgetAppropData[CFDA], FedGrant_Data[[#This Row],[CFDA]]), "Yes", "No")</f>
        <v>Yes</v>
      </c>
    </row>
    <row r="63" spans="2:5" x14ac:dyDescent="0.25">
      <c r="B63" s="87">
        <v>17.259</v>
      </c>
      <c r="C63" s="88" t="str">
        <f>INDEX(beta_sam[Program Title], MATCH(FedGrant_Data[[#This Row],[CFDA]], beta_sam[Program Number], 0))</f>
        <v>WIOA Youth Activities</v>
      </c>
      <c r="D63" s="89">
        <v>26145170</v>
      </c>
      <c r="E63" s="89" t="str">
        <f>IF(COUNTIF(BudgetAppropData[CFDA], FedGrant_Data[[#This Row],[CFDA]]), "Yes", "No")</f>
        <v>Yes</v>
      </c>
    </row>
    <row r="64" spans="2:5" x14ac:dyDescent="0.25">
      <c r="B64" s="87">
        <v>93.623999999999995</v>
      </c>
      <c r="C64" s="88" t="str">
        <f>INDEX(beta_sam[Program Title], MATCH(FedGrant_Data[[#This Row],[CFDA]], beta_sam[Program Number], 0))</f>
        <v>ACA - State Innovation Models:  Funding for Model Design and Model Testing Assistance</v>
      </c>
      <c r="D64" s="89">
        <v>3687</v>
      </c>
      <c r="E64" s="89" t="str">
        <f>IF(COUNTIF(BudgetAppropData[CFDA], FedGrant_Data[[#This Row],[CFDA]]), "Yes", "No")</f>
        <v>No</v>
      </c>
    </row>
    <row r="65" spans="2:5" x14ac:dyDescent="0.25">
      <c r="B65" s="87">
        <v>93.638000000000005</v>
      </c>
      <c r="C65" s="88" t="str">
        <f>INDEX(beta_sam[Program Title], MATCH(FedGrant_Data[[#This Row],[CFDA]], beta_sam[Program Number], 0))</f>
        <v>ACA-Transforming Clinical Practice Initiative: Practice Transformation Networks (PTNs)</v>
      </c>
      <c r="D65" s="89">
        <v>10580</v>
      </c>
      <c r="E65" s="89" t="str">
        <f>IF(COUNTIF(BudgetAppropData[CFDA], FedGrant_Data[[#This Row],[CFDA]]), "Yes", "No")</f>
        <v>No</v>
      </c>
    </row>
    <row r="66" spans="2:5" x14ac:dyDescent="0.25">
      <c r="B66" s="87">
        <v>93.117999999999995</v>
      </c>
      <c r="C66" s="88" t="str">
        <f>INDEX(beta_sam[Program Title], MATCH(FedGrant_Data[[#This Row],[CFDA]], beta_sam[Program Number], 0))</f>
        <v>Acquired Immunodeficiency Syndrome (AIDS) Activity</v>
      </c>
      <c r="D66" s="89">
        <v>0</v>
      </c>
      <c r="E66" s="89" t="str">
        <f>IF(COUNTIF(BudgetAppropData[CFDA], FedGrant_Data[[#This Row],[CFDA]]), "Yes", "No")</f>
        <v>No</v>
      </c>
    </row>
    <row r="67" spans="2:5" x14ac:dyDescent="0.25">
      <c r="B67" s="87">
        <v>93.504999999999995</v>
      </c>
      <c r="C67" s="88" t="str">
        <f>INDEX(beta_sam[Program Title], MATCH(FedGrant_Data[[#This Row],[CFDA]], beta_sam[Program Number], 0))</f>
        <v>Affordable Care Act (ACA) Maternal, Infant, and Early Childhood Home Visiting Program</v>
      </c>
      <c r="D67" s="89">
        <v>1022024</v>
      </c>
      <c r="E67" s="89" t="str">
        <f>IF(COUNTIF(BudgetAppropData[CFDA], FedGrant_Data[[#This Row],[CFDA]]), "Yes", "No")</f>
        <v>No</v>
      </c>
    </row>
    <row r="68" spans="2:5" x14ac:dyDescent="0.25">
      <c r="B68" s="87">
        <v>93.855000000000004</v>
      </c>
      <c r="C68" s="88" t="str">
        <f>INDEX(beta_sam[Program Title], MATCH(FedGrant_Data[[#This Row],[CFDA]], beta_sam[Program Number], 0))</f>
        <v>Allergy and Infectious Diseases Research</v>
      </c>
      <c r="D68" s="89">
        <v>188320</v>
      </c>
      <c r="E68" s="89" t="str">
        <f>IF(COUNTIF(BudgetAppropData[CFDA], FedGrant_Data[[#This Row],[CFDA]]), "Yes", "No")</f>
        <v>No</v>
      </c>
    </row>
    <row r="69" spans="2:5" x14ac:dyDescent="0.25">
      <c r="B69" s="87">
        <v>20.521999999999998</v>
      </c>
      <c r="C69" s="88" t="str">
        <f>INDEX(beta_sam[Program Title], MATCH(FedGrant_Data[[#This Row],[CFDA]], beta_sam[Program Number], 0))</f>
        <v xml:space="preserve">Alternatives Analysis </v>
      </c>
      <c r="D69" s="89">
        <v>43352</v>
      </c>
      <c r="E69" s="89" t="str">
        <f>IF(COUNTIF(BudgetAppropData[CFDA], FedGrant_Data[[#This Row],[CFDA]]), "Yes", "No")</f>
        <v>No</v>
      </c>
    </row>
    <row r="70" spans="2:5" x14ac:dyDescent="0.25">
      <c r="B70" s="87">
        <v>97.043999999999997</v>
      </c>
      <c r="C70" s="88" t="str">
        <f>INDEX(beta_sam[Program Title], MATCH(FedGrant_Data[[#This Row],[CFDA]], beta_sam[Program Number], 0))</f>
        <v>Assistance to Firefighters Grant</v>
      </c>
      <c r="D70" s="89">
        <v>5586</v>
      </c>
      <c r="E70" s="89" t="str">
        <f>IF(COUNTIF(BudgetAppropData[CFDA], FedGrant_Data[[#This Row],[CFDA]]), "Yes", "No")</f>
        <v>No</v>
      </c>
    </row>
    <row r="71" spans="2:5" x14ac:dyDescent="0.25">
      <c r="B71" s="87">
        <v>66.471999999999994</v>
      </c>
      <c r="C71" s="88" t="str">
        <f>INDEX(beta_sam[Program Title], MATCH(FedGrant_Data[[#This Row],[CFDA]], beta_sam[Program Number], 0))</f>
        <v>Beach Monitoring and Notification Program Implementation Grants</v>
      </c>
      <c r="D71" s="89">
        <v>56749</v>
      </c>
      <c r="E71" s="89" t="str">
        <f>IF(COUNTIF(BudgetAppropData[CFDA], FedGrant_Data[[#This Row],[CFDA]]), "Yes", "No")</f>
        <v>No</v>
      </c>
    </row>
    <row r="72" spans="2:5" x14ac:dyDescent="0.25">
      <c r="B72" s="87">
        <v>93.072999999999993</v>
      </c>
      <c r="C72" s="88" t="str">
        <f>INDEX(beta_sam[Program Title], MATCH(FedGrant_Data[[#This Row],[CFDA]], beta_sam[Program Number], 0))</f>
        <v>Birth Defects and Developmental Disabilities - Prevention and Surveillance</v>
      </c>
      <c r="D72" s="89">
        <v>621422</v>
      </c>
      <c r="E72" s="89" t="str">
        <f>IF(COUNTIF(BudgetAppropData[CFDA], FedGrant_Data[[#This Row],[CFDA]]), "Yes", "No")</f>
        <v>No</v>
      </c>
    </row>
    <row r="73" spans="2:5" x14ac:dyDescent="0.25">
      <c r="B73" s="87">
        <v>66.817999999999998</v>
      </c>
      <c r="C73" s="88" t="str">
        <f>INDEX(beta_sam[Program Title], MATCH(FedGrant_Data[[#This Row],[CFDA]], beta_sam[Program Number], 0))</f>
        <v>Brownfields Assessment and Cleanup Cooperative Agreements</v>
      </c>
      <c r="D73" s="89">
        <v>367602</v>
      </c>
      <c r="E73" s="89" t="str">
        <f>IF(COUNTIF(BudgetAppropData[CFDA], FedGrant_Data[[#This Row],[CFDA]]), "Yes", "No")</f>
        <v>No</v>
      </c>
    </row>
    <row r="74" spans="2:5" x14ac:dyDescent="0.25">
      <c r="B74" s="87">
        <v>93.733000000000004</v>
      </c>
      <c r="C74" s="88" t="str">
        <f>INDEX(beta_sam[Program Title], MATCH(FedGrant_Data[[#This Row],[CFDA]], beta_sam[Program Number], 0))</f>
        <v xml:space="preserve">Capacity Building Assistance to Strengthen Public Health Immunization Infrastructure and Performance – financed in part by the Prevention and Public Health Fund (PPHF) </v>
      </c>
      <c r="D74" s="89">
        <v>37941</v>
      </c>
      <c r="E74" s="89" t="str">
        <f>IF(COUNTIF(BudgetAppropData[CFDA], FedGrant_Data[[#This Row],[CFDA]]), "Yes", "No")</f>
        <v>No</v>
      </c>
    </row>
    <row r="75" spans="2:5" x14ac:dyDescent="0.25">
      <c r="B75" s="87">
        <v>93.283000000000001</v>
      </c>
      <c r="C75" s="88" t="str">
        <f>INDEX(beta_sam[Program Title], MATCH(FedGrant_Data[[#This Row],[CFDA]], beta_sam[Program Number], 0))</f>
        <v xml:space="preserve">Centers for Disease Control and Prevention Investigations and Technical Assistance </v>
      </c>
      <c r="D75" s="89">
        <v>7351252</v>
      </c>
      <c r="E75" s="89" t="str">
        <f>IF(COUNTIF(BudgetAppropData[CFDA], FedGrant_Data[[#This Row],[CFDA]]), "Yes", "No")</f>
        <v>No</v>
      </c>
    </row>
    <row r="76" spans="2:5" x14ac:dyDescent="0.25">
      <c r="B76" s="87">
        <v>93.778999999999996</v>
      </c>
      <c r="C76" s="88" t="str">
        <f>INDEX(beta_sam[Program Title], MATCH(FedGrant_Data[[#This Row],[CFDA]], beta_sam[Program Number], 0))</f>
        <v>Centers for Medicare and Medicaid Services (CMS) Research, Demonstrations and Evaluations</v>
      </c>
      <c r="D76" s="89">
        <v>566837</v>
      </c>
      <c r="E76" s="89" t="str">
        <f>IF(COUNTIF(BudgetAppropData[CFDA], FedGrant_Data[[#This Row],[CFDA]]), "Yes", "No")</f>
        <v>No</v>
      </c>
    </row>
    <row r="77" spans="2:5" x14ac:dyDescent="0.25">
      <c r="B77" s="87">
        <v>93.67</v>
      </c>
      <c r="C77" s="88" t="str">
        <f>INDEX(beta_sam[Program Title], MATCH(FedGrant_Data[[#This Row],[CFDA]], beta_sam[Program Number], 0))</f>
        <v>Child Abuse and Neglect Discretionary Activities</v>
      </c>
      <c r="D77" s="89">
        <v>0</v>
      </c>
      <c r="E77" s="89" t="str">
        <f>IF(COUNTIF(BudgetAppropData[CFDA], FedGrant_Data[[#This Row],[CFDA]]), "Yes", "No")</f>
        <v>No</v>
      </c>
    </row>
    <row r="78" spans="2:5" x14ac:dyDescent="0.25">
      <c r="B78" s="87">
        <v>93.753</v>
      </c>
      <c r="C78" s="88" t="str">
        <f>INDEX(beta_sam[Program Title], MATCH(FedGrant_Data[[#This Row],[CFDA]], beta_sam[Program Number], 0))</f>
        <v>Child Lead Poisoning Prevention Surveillance financed in part by Prevention and Public Health (PPHF) Program</v>
      </c>
      <c r="D78" s="89">
        <v>299215</v>
      </c>
      <c r="E78" s="89" t="str">
        <f>IF(COUNTIF(BudgetAppropData[CFDA], FedGrant_Data[[#This Row],[CFDA]]), "Yes", "No")</f>
        <v>No</v>
      </c>
    </row>
    <row r="79" spans="2:5" x14ac:dyDescent="0.25">
      <c r="B79" s="87">
        <v>11.419</v>
      </c>
      <c r="C79" s="88" t="str">
        <f>INDEX(beta_sam[Program Title], MATCH(FedGrant_Data[[#This Row],[CFDA]], beta_sam[Program Number], 0))</f>
        <v>Coastal Zone Management Administration Awards</v>
      </c>
      <c r="D79" s="89">
        <v>15976</v>
      </c>
      <c r="E79" s="89" t="str">
        <f>IF(COUNTIF(BudgetAppropData[CFDA], FedGrant_Data[[#This Row],[CFDA]]), "Yes", "No")</f>
        <v>No</v>
      </c>
    </row>
    <row r="80" spans="2:5" x14ac:dyDescent="0.25">
      <c r="B80" s="87">
        <v>16.123000000000001</v>
      </c>
      <c r="C80" s="88" t="str">
        <f>INDEX(beta_sam[Program Title], MATCH(FedGrant_Data[[#This Row],[CFDA]], beta_sam[Program Number], 0))</f>
        <v>Community-Based Violence Prevention Program</v>
      </c>
      <c r="D80" s="89">
        <v>24315</v>
      </c>
      <c r="E80" s="89" t="str">
        <f>IF(COUNTIF(BudgetAppropData[CFDA], FedGrant_Data[[#This Row],[CFDA]]), "Yes", "No")</f>
        <v>No</v>
      </c>
    </row>
    <row r="81" spans="2:5" x14ac:dyDescent="0.25">
      <c r="B81" s="87">
        <v>14.266999999999999</v>
      </c>
      <c r="C81" s="88" t="str">
        <f>INDEX(beta_sam[Program Title], MATCH(FedGrant_Data[[#This Row],[CFDA]], beta_sam[Program Number], 0))</f>
        <v xml:space="preserve">Continuum of Care Program </v>
      </c>
      <c r="D81" s="89">
        <v>36144665</v>
      </c>
      <c r="E81" s="89" t="str">
        <f>IF(COUNTIF(BudgetAppropData[CFDA], FedGrant_Data[[#This Row],[CFDA]]), "Yes", "No")</f>
        <v>No</v>
      </c>
    </row>
    <row r="82" spans="2:5" x14ac:dyDescent="0.25">
      <c r="B82" s="87">
        <v>97.045000000000002</v>
      </c>
      <c r="C82" s="88" t="str">
        <f>INDEX(beta_sam[Program Title], MATCH(FedGrant_Data[[#This Row],[CFDA]], beta_sam[Program Number], 0))</f>
        <v>Cooperating Technical Partners</v>
      </c>
      <c r="D82" s="89">
        <v>121617</v>
      </c>
      <c r="E82" s="89" t="str">
        <f>IF(COUNTIF(BudgetAppropData[CFDA], FedGrant_Data[[#This Row],[CFDA]]), "Yes", "No")</f>
        <v>No</v>
      </c>
    </row>
    <row r="83" spans="2:5" x14ac:dyDescent="0.25">
      <c r="B83" s="87">
        <v>93.945999999999998</v>
      </c>
      <c r="C83" s="88" t="str">
        <f>INDEX(beta_sam[Program Title], MATCH(FedGrant_Data[[#This Row],[CFDA]], beta_sam[Program Number], 0))</f>
        <v>Cooperative Agreements to Support State-Based Safe Motherhood and Infant Health Initiative Programs</v>
      </c>
      <c r="D83" s="89">
        <v>151907</v>
      </c>
      <c r="E83" s="89" t="str">
        <f>IF(COUNTIF(BudgetAppropData[CFDA], FedGrant_Data[[#This Row],[CFDA]]), "Yes", "No")</f>
        <v>No</v>
      </c>
    </row>
    <row r="84" spans="2:5" x14ac:dyDescent="0.25">
      <c r="B84" s="87">
        <v>10.664</v>
      </c>
      <c r="C84" s="88" t="str">
        <f>INDEX(beta_sam[Program Title], MATCH(FedGrant_Data[[#This Row],[CFDA]], beta_sam[Program Number], 0))</f>
        <v>Cooperative Forestry Assistance</v>
      </c>
      <c r="D84" s="89">
        <v>9674521</v>
      </c>
      <c r="E84" s="89" t="str">
        <f>IF(COUNTIF(BudgetAppropData[CFDA], FedGrant_Data[[#This Row],[CFDA]]), "Yes", "No")</f>
        <v>No</v>
      </c>
    </row>
    <row r="85" spans="2:5" x14ac:dyDescent="0.25">
      <c r="B85" s="87">
        <v>16.574999999999999</v>
      </c>
      <c r="C85" s="88" t="str">
        <f>INDEX(beta_sam[Program Title], MATCH(FedGrant_Data[[#This Row],[CFDA]], beta_sam[Program Number], 0))</f>
        <v>Crime Victim Assistance</v>
      </c>
      <c r="D85" s="89">
        <v>321328</v>
      </c>
      <c r="E85" s="89" t="str">
        <f>IF(COUNTIF(BudgetAppropData[CFDA], FedGrant_Data[[#This Row],[CFDA]]), "Yes", "No")</f>
        <v>No</v>
      </c>
    </row>
    <row r="86" spans="2:5" x14ac:dyDescent="0.25">
      <c r="B86" s="87">
        <v>16.582000000000001</v>
      </c>
      <c r="C86" s="88" t="str">
        <f>INDEX(beta_sam[Program Title], MATCH(FedGrant_Data[[#This Row],[CFDA]], beta_sam[Program Number], 0))</f>
        <v>Crime Victim Assistance/Discretionary Grants</v>
      </c>
      <c r="D86" s="89">
        <v>163720</v>
      </c>
      <c r="E86" s="89" t="str">
        <f>IF(COUNTIF(BudgetAppropData[CFDA], FedGrant_Data[[#This Row],[CFDA]]), "Yes", "No")</f>
        <v>No</v>
      </c>
    </row>
    <row r="87" spans="2:5" x14ac:dyDescent="0.25">
      <c r="B87" s="87">
        <v>16.745000000000001</v>
      </c>
      <c r="C87" s="88" t="str">
        <f>INDEX(beta_sam[Program Title], MATCH(FedGrant_Data[[#This Row],[CFDA]], beta_sam[Program Number], 0))</f>
        <v>Criminal and Juvenile Justice and Mental Health Collaboration Program</v>
      </c>
      <c r="D87" s="89">
        <v>116745</v>
      </c>
      <c r="E87" s="89" t="str">
        <f>IF(COUNTIF(BudgetAppropData[CFDA], FedGrant_Data[[#This Row],[CFDA]]), "Yes", "No")</f>
        <v>No</v>
      </c>
    </row>
    <row r="88" spans="2:5" x14ac:dyDescent="0.25">
      <c r="B88" s="87">
        <v>93.322000000000003</v>
      </c>
      <c r="C88" s="88" t="str">
        <f>INDEX(beta_sam[Program Title], MATCH(FedGrant_Data[[#This Row],[CFDA]], beta_sam[Program Number], 0))</f>
        <v>CSELS Partnership: Strengthening Public Health Laboratories</v>
      </c>
      <c r="D88" s="89">
        <v>25000</v>
      </c>
      <c r="E88" s="89" t="str">
        <f>IF(COUNTIF(BudgetAppropData[CFDA], FedGrant_Data[[#This Row],[CFDA]]), "Yes", "No")</f>
        <v>No</v>
      </c>
    </row>
    <row r="89" spans="2:5" x14ac:dyDescent="0.25">
      <c r="B89" s="87">
        <v>15.946</v>
      </c>
      <c r="C89" s="88" t="str">
        <f>INDEX(beta_sam[Program Title], MATCH(FedGrant_Data[[#This Row],[CFDA]], beta_sam[Program Number], 0))</f>
        <v>Cultural Resources Management</v>
      </c>
      <c r="D89" s="89">
        <v>106500</v>
      </c>
      <c r="E89" s="89" t="str">
        <f>IF(COUNTIF(BudgetAppropData[CFDA], FedGrant_Data[[#This Row],[CFDA]]), "Yes", "No")</f>
        <v>No</v>
      </c>
    </row>
    <row r="90" spans="2:5" x14ac:dyDescent="0.25">
      <c r="B90" s="87">
        <v>19.015000000000001</v>
      </c>
      <c r="C90" s="88" t="str">
        <f>INDEX(beta_sam[Program Title], MATCH(FedGrant_Data[[#This Row],[CFDA]], beta_sam[Program Number], 0))</f>
        <v>Cultural, Technical and Educational Centers</v>
      </c>
      <c r="D90" s="89">
        <v>0</v>
      </c>
      <c r="E90" s="89" t="str">
        <f>IF(COUNTIF(BudgetAppropData[CFDA], FedGrant_Data[[#This Row],[CFDA]]), "Yes", "No")</f>
        <v>No</v>
      </c>
    </row>
    <row r="91" spans="2:5" x14ac:dyDescent="0.25">
      <c r="B91" s="87">
        <v>93.846999999999994</v>
      </c>
      <c r="C91" s="88" t="str">
        <f>INDEX(beta_sam[Program Title], MATCH(FedGrant_Data[[#This Row],[CFDA]], beta_sam[Program Number], 0))</f>
        <v>Diabetes, Digestive, and Kidney Diseases Extramural Research</v>
      </c>
      <c r="D91" s="89">
        <v>96564</v>
      </c>
      <c r="E91" s="89" t="str">
        <f>IF(COUNTIF(BudgetAppropData[CFDA], FedGrant_Data[[#This Row],[CFDA]]), "Yes", "No")</f>
        <v>No</v>
      </c>
    </row>
    <row r="92" spans="2:5" x14ac:dyDescent="0.25">
      <c r="B92" s="87">
        <v>97.036000000000001</v>
      </c>
      <c r="C92" s="88" t="str">
        <f>INDEX(beta_sam[Program Title], MATCH(FedGrant_Data[[#This Row],[CFDA]], beta_sam[Program Number], 0))</f>
        <v>Disaster Grants - Public Assistance (Presidentially Declared Disasters)</v>
      </c>
      <c r="D92" s="89">
        <v>22954591</v>
      </c>
      <c r="E92" s="89" t="str">
        <f>IF(COUNTIF(BudgetAppropData[CFDA], FedGrant_Data[[#This Row],[CFDA]]), "Yes", "No")</f>
        <v>No</v>
      </c>
    </row>
    <row r="93" spans="2:5" x14ac:dyDescent="0.25">
      <c r="B93" s="87">
        <v>16.741</v>
      </c>
      <c r="C93" s="88" t="str">
        <f>INDEX(beta_sam[Program Title], MATCH(FedGrant_Data[[#This Row],[CFDA]], beta_sam[Program Number], 0))</f>
        <v>DNA Backlog Reduction Program</v>
      </c>
      <c r="D93" s="89">
        <v>1215522</v>
      </c>
      <c r="E93" s="89" t="str">
        <f>IF(COUNTIF(BudgetAppropData[CFDA], FedGrant_Data[[#This Row],[CFDA]]), "Yes", "No")</f>
        <v>No</v>
      </c>
    </row>
    <row r="94" spans="2:5" x14ac:dyDescent="0.25">
      <c r="B94" s="87">
        <v>93.814999999999998</v>
      </c>
      <c r="C94" s="88" t="str">
        <f>INDEX(beta_sam[Program Title], MATCH(FedGrant_Data[[#This Row],[CFDA]], beta_sam[Program Number], 0))</f>
        <v xml:space="preserve">Domestic Ebola Supplement to the Epidemiology and Laboratory Capacity for Infectious Diseases (ELC). </v>
      </c>
      <c r="D94" s="89">
        <v>804863</v>
      </c>
      <c r="E94" s="89" t="str">
        <f>IF(COUNTIF(BudgetAppropData[CFDA], FedGrant_Data[[#This Row],[CFDA]]), "Yes", "No")</f>
        <v>No</v>
      </c>
    </row>
    <row r="95" spans="2:5" x14ac:dyDescent="0.25">
      <c r="B95" s="87">
        <v>93.278999999999996</v>
      </c>
      <c r="C95" s="88" t="str">
        <f>INDEX(beta_sam[Program Title], MATCH(FedGrant_Data[[#This Row],[CFDA]], beta_sam[Program Number], 0))</f>
        <v>Drug Abuse and Addiction Research Programs</v>
      </c>
      <c r="D95" s="89">
        <v>44158</v>
      </c>
      <c r="E95" s="89" t="str">
        <f>IF(COUNTIF(BudgetAppropData[CFDA], FedGrant_Data[[#This Row],[CFDA]]), "Yes", "No")</f>
        <v>No</v>
      </c>
    </row>
    <row r="96" spans="2:5" x14ac:dyDescent="0.25">
      <c r="B96" s="87">
        <v>84.195999999999998</v>
      </c>
      <c r="C96" s="88" t="str">
        <f>INDEX(beta_sam[Program Title], MATCH(FedGrant_Data[[#This Row],[CFDA]], beta_sam[Program Number], 0))</f>
        <v>Education for Homeless Children and Youth</v>
      </c>
      <c r="D96" s="89">
        <v>2200000</v>
      </c>
      <c r="E96" s="89" t="str">
        <f>IF(COUNTIF(BudgetAppropData[CFDA], FedGrant_Data[[#This Row],[CFDA]]), "Yes", "No")</f>
        <v>No</v>
      </c>
    </row>
    <row r="97" spans="2:5" x14ac:dyDescent="0.25">
      <c r="B97" s="87">
        <v>16.529</v>
      </c>
      <c r="C97" s="88" t="str">
        <f>INDEX(beta_sam[Program Title], MATCH(FedGrant_Data[[#This Row],[CFDA]], beta_sam[Program Number], 0))</f>
        <v xml:space="preserve">Education, Training, and Enhanced Services to End Violence Against and Abuse of Women with Disabilities </v>
      </c>
      <c r="D97" s="89">
        <v>5761</v>
      </c>
      <c r="E97" s="89" t="str">
        <f>IF(COUNTIF(BudgetAppropData[CFDA], FedGrant_Data[[#This Row],[CFDA]]), "Yes", "No")</f>
        <v>No</v>
      </c>
    </row>
    <row r="98" spans="2:5" x14ac:dyDescent="0.25">
      <c r="B98" s="87">
        <v>16.751000000000001</v>
      </c>
      <c r="C98" s="88" t="str">
        <f>INDEX(beta_sam[Program Title], MATCH(FedGrant_Data[[#This Row],[CFDA]], beta_sam[Program Number], 0))</f>
        <v>Edward Byrne Memorial Competitive Grant Program</v>
      </c>
      <c r="D98" s="89">
        <v>0</v>
      </c>
      <c r="E98" s="89" t="str">
        <f>IF(COUNTIF(BudgetAppropData[CFDA], FedGrant_Data[[#This Row],[CFDA]]), "Yes", "No")</f>
        <v>No</v>
      </c>
    </row>
    <row r="99" spans="2:5" x14ac:dyDescent="0.25">
      <c r="B99" s="87">
        <v>16.823</v>
      </c>
      <c r="C99" s="88" t="str">
        <f>INDEX(beta_sam[Program Title], MATCH(FedGrant_Data[[#This Row],[CFDA]], beta_sam[Program Number], 0))</f>
        <v>Emergency Planning for Juvenile Justice Facilities</v>
      </c>
      <c r="D99" s="89">
        <v>0</v>
      </c>
      <c r="E99" s="89" t="str">
        <f>IF(COUNTIF(BudgetAppropData[CFDA], FedGrant_Data[[#This Row],[CFDA]]), "Yes", "No")</f>
        <v>No</v>
      </c>
    </row>
    <row r="100" spans="2:5" x14ac:dyDescent="0.25">
      <c r="B100" s="87">
        <v>93.087000000000003</v>
      </c>
      <c r="C100" s="88" t="str">
        <f>INDEX(beta_sam[Program Title], MATCH(FedGrant_Data[[#This Row],[CFDA]], beta_sam[Program Number], 0))</f>
        <v>Enhance Safety of Children Affected by Substance Abuse</v>
      </c>
      <c r="D100" s="89">
        <v>93620</v>
      </c>
      <c r="E100" s="89" t="str">
        <f>IF(COUNTIF(BudgetAppropData[CFDA], FedGrant_Data[[#This Row],[CFDA]]), "Yes", "No")</f>
        <v>No</v>
      </c>
    </row>
    <row r="101" spans="2:5" x14ac:dyDescent="0.25">
      <c r="B101" s="87">
        <v>20.513000000000002</v>
      </c>
      <c r="C101" s="88" t="str">
        <f>INDEX(beta_sam[Program Title], MATCH(FedGrant_Data[[#This Row],[CFDA]], beta_sam[Program Number], 0))</f>
        <v xml:space="preserve">Enhanced Mobility of Seniors and Individuals with Disabilities </v>
      </c>
      <c r="D101" s="89">
        <v>509139</v>
      </c>
      <c r="E101" s="89" t="str">
        <f>IF(COUNTIF(BudgetAppropData[CFDA], FedGrant_Data[[#This Row],[CFDA]]), "Yes", "No")</f>
        <v>No</v>
      </c>
    </row>
    <row r="102" spans="2:5" x14ac:dyDescent="0.25">
      <c r="B102" s="87">
        <v>16.527999999999999</v>
      </c>
      <c r="C102" s="88" t="str">
        <f>INDEX(beta_sam[Program Title], MATCH(FedGrant_Data[[#This Row],[CFDA]], beta_sam[Program Number], 0))</f>
        <v>Enhanced Training and Services to End Violence and Abuse of Women Later in Life</v>
      </c>
      <c r="D102" s="89">
        <v>74369</v>
      </c>
      <c r="E102" s="89" t="str">
        <f>IF(COUNTIF(BudgetAppropData[CFDA], FedGrant_Data[[#This Row],[CFDA]]), "Yes", "No")</f>
        <v>No</v>
      </c>
    </row>
    <row r="103" spans="2:5" x14ac:dyDescent="0.25">
      <c r="B103" s="87">
        <v>93.07</v>
      </c>
      <c r="C103" s="88" t="str">
        <f>INDEX(beta_sam[Program Title], MATCH(FedGrant_Data[[#This Row],[CFDA]], beta_sam[Program Number], 0))</f>
        <v>Environmental Public Health and Emergency Response</v>
      </c>
      <c r="D103" s="89">
        <v>138768</v>
      </c>
      <c r="E103" s="89" t="str">
        <f>IF(COUNTIF(BudgetAppropData[CFDA], FedGrant_Data[[#This Row],[CFDA]]), "Yes", "No")</f>
        <v>No</v>
      </c>
    </row>
    <row r="104" spans="2:5" x14ac:dyDescent="0.25">
      <c r="B104" s="87">
        <v>93.322999999999993</v>
      </c>
      <c r="C104" s="88" t="str">
        <f>INDEX(beta_sam[Program Title], MATCH(FedGrant_Data[[#This Row],[CFDA]], beta_sam[Program Number], 0))</f>
        <v>Epidemiology and Laboratory Capacity for Infectious Diseases (ELC)</v>
      </c>
      <c r="D104" s="89">
        <v>829173</v>
      </c>
      <c r="E104" s="89" t="str">
        <f>IF(COUNTIF(BudgetAppropData[CFDA], FedGrant_Data[[#This Row],[CFDA]]), "Yes", "No")</f>
        <v>No</v>
      </c>
    </row>
    <row r="105" spans="2:5" x14ac:dyDescent="0.25">
      <c r="B105" s="87">
        <v>21.015999999999998</v>
      </c>
      <c r="C105" s="88" t="str">
        <f>INDEX(beta_sam[Program Title], MATCH(FedGrant_Data[[#This Row],[CFDA]], beta_sam[Program Number], 0))</f>
        <v xml:space="preserve">Equitable  Sharing </v>
      </c>
      <c r="D105" s="89">
        <v>4002984</v>
      </c>
      <c r="E105" s="89" t="str">
        <f>IF(COUNTIF(BudgetAppropData[CFDA], FedGrant_Data[[#This Row],[CFDA]]), "Yes", "No")</f>
        <v>No</v>
      </c>
    </row>
    <row r="106" spans="2:5" x14ac:dyDescent="0.25">
      <c r="B106" s="87">
        <v>16.922000000000001</v>
      </c>
      <c r="C106" s="88" t="str">
        <f>INDEX(beta_sam[Program Title], MATCH(FedGrant_Data[[#This Row],[CFDA]], beta_sam[Program Number], 0))</f>
        <v>Equitable Sharing Program</v>
      </c>
      <c r="D106" s="89">
        <v>40109786</v>
      </c>
      <c r="E106" s="89" t="str">
        <f>IF(COUNTIF(BudgetAppropData[CFDA], FedGrant_Data[[#This Row],[CFDA]]), "Yes", "No")</f>
        <v>No</v>
      </c>
    </row>
    <row r="107" spans="2:5" x14ac:dyDescent="0.25">
      <c r="B107" s="87">
        <v>93.605000000000004</v>
      </c>
      <c r="C107" s="88" t="str">
        <f>INDEX(beta_sam[Program Title], MATCH(FedGrant_Data[[#This Row],[CFDA]], beta_sam[Program Number], 0))</f>
        <v>Family Connection Grants</v>
      </c>
      <c r="D107" s="89">
        <v>254719</v>
      </c>
      <c r="E107" s="89" t="str">
        <f>IF(COUNTIF(BudgetAppropData[CFDA], FedGrant_Data[[#This Row],[CFDA]]), "Yes", "No")</f>
        <v>No</v>
      </c>
    </row>
    <row r="108" spans="2:5" x14ac:dyDescent="0.25">
      <c r="B108" s="87">
        <v>14.896000000000001</v>
      </c>
      <c r="C108" s="88" t="str">
        <f>INDEX(beta_sam[Program Title], MATCH(FedGrant_Data[[#This Row],[CFDA]], beta_sam[Program Number], 0))</f>
        <v>Family Self-Sufficiency Program</v>
      </c>
      <c r="D108" s="89">
        <v>1241093</v>
      </c>
      <c r="E108" s="89" t="str">
        <f>IF(COUNTIF(BudgetAppropData[CFDA], FedGrant_Data[[#This Row],[CFDA]]), "Yes", "No")</f>
        <v>No</v>
      </c>
    </row>
    <row r="109" spans="2:5" x14ac:dyDescent="0.25">
      <c r="B109" s="87">
        <v>20.507000000000001</v>
      </c>
      <c r="C109" s="88" t="str">
        <f>INDEX(beta_sam[Program Title], MATCH(FedGrant_Data[[#This Row],[CFDA]], beta_sam[Program Number], 0))</f>
        <v>Federal Transit Formula Grants</v>
      </c>
      <c r="D109" s="89">
        <v>8981027</v>
      </c>
      <c r="E109" s="89" t="str">
        <f>IF(COUNTIF(BudgetAppropData[CFDA], FedGrant_Data[[#This Row],[CFDA]]), "Yes", "No")</f>
        <v>No</v>
      </c>
    </row>
    <row r="110" spans="2:5" x14ac:dyDescent="0.25">
      <c r="B110" s="87">
        <v>93.102999999999994</v>
      </c>
      <c r="C110" s="88" t="str">
        <f>INDEX(beta_sam[Program Title], MATCH(FedGrant_Data[[#This Row],[CFDA]], beta_sam[Program Number], 0))</f>
        <v>Food and Drug Administration Research</v>
      </c>
      <c r="D110" s="89">
        <v>507260</v>
      </c>
      <c r="E110" s="89" t="str">
        <f>IF(COUNTIF(BudgetAppropData[CFDA], FedGrant_Data[[#This Row],[CFDA]]), "Yes", "No")</f>
        <v>No</v>
      </c>
    </row>
    <row r="111" spans="2:5" x14ac:dyDescent="0.25">
      <c r="B111" s="87">
        <v>10.331</v>
      </c>
      <c r="C111" s="88" t="str">
        <f>INDEX(beta_sam[Program Title], MATCH(FedGrant_Data[[#This Row],[CFDA]], beta_sam[Program Number], 0))</f>
        <v xml:space="preserve">Food Insecurity Nutrition Incentive Grants Program </v>
      </c>
      <c r="D111" s="89">
        <v>176711</v>
      </c>
      <c r="E111" s="89" t="str">
        <f>IF(COUNTIF(BudgetAppropData[CFDA], FedGrant_Data[[#This Row],[CFDA]]), "Yes", "No")</f>
        <v>No</v>
      </c>
    </row>
    <row r="112" spans="2:5" x14ac:dyDescent="0.25">
      <c r="B112" s="87">
        <v>94.010999999999996</v>
      </c>
      <c r="C112" s="88" t="str">
        <f>INDEX(beta_sam[Program Title], MATCH(FedGrant_Data[[#This Row],[CFDA]], beta_sam[Program Number], 0))</f>
        <v>Foster Grandparent Program</v>
      </c>
      <c r="D112" s="89">
        <v>1686824</v>
      </c>
      <c r="E112" s="89" t="str">
        <f>IF(COUNTIF(BudgetAppropData[CFDA], FedGrant_Data[[#This Row],[CFDA]]), "Yes", "No")</f>
        <v>No</v>
      </c>
    </row>
    <row r="113" spans="2:5" x14ac:dyDescent="0.25">
      <c r="B113" s="87">
        <v>16.59</v>
      </c>
      <c r="C113" s="88" t="str">
        <f>INDEX(beta_sam[Program Title], MATCH(FedGrant_Data[[#This Row],[CFDA]], beta_sam[Program Number], 0))</f>
        <v>Grants to Encourage Arrest Policies and Enforcement of Protection Orders Program</v>
      </c>
      <c r="D113" s="89">
        <v>947412</v>
      </c>
      <c r="E113" s="89" t="str">
        <f>IF(COUNTIF(BudgetAppropData[CFDA], FedGrant_Data[[#This Row],[CFDA]]), "Yes", "No")</f>
        <v>No</v>
      </c>
    </row>
    <row r="114" spans="2:5" x14ac:dyDescent="0.25">
      <c r="B114" s="87">
        <v>16.754000000000001</v>
      </c>
      <c r="C114" s="88" t="str">
        <f>INDEX(beta_sam[Program Title], MATCH(FedGrant_Data[[#This Row],[CFDA]], beta_sam[Program Number], 0))</f>
        <v>Harold Rogers Prescription Drug Monitoring Program</v>
      </c>
      <c r="D114" s="89">
        <v>0</v>
      </c>
      <c r="E114" s="89" t="str">
        <f>IF(COUNTIF(BudgetAppropData[CFDA], FedGrant_Data[[#This Row],[CFDA]]), "Yes", "No")</f>
        <v>No</v>
      </c>
    </row>
    <row r="115" spans="2:5" x14ac:dyDescent="0.25">
      <c r="B115" s="87">
        <v>97.039000000000001</v>
      </c>
      <c r="C115" s="88" t="str">
        <f>INDEX(beta_sam[Program Title], MATCH(FedGrant_Data[[#This Row],[CFDA]], beta_sam[Program Number], 0))</f>
        <v>Hazard Mitigation Grant</v>
      </c>
      <c r="D115" s="89">
        <v>1489555</v>
      </c>
      <c r="E115" s="89" t="str">
        <f>IF(COUNTIF(BudgetAppropData[CFDA], FedGrant_Data[[#This Row],[CFDA]]), "Yes", "No")</f>
        <v>No</v>
      </c>
    </row>
    <row r="116" spans="2:5" x14ac:dyDescent="0.25">
      <c r="B116" s="87">
        <v>93.61</v>
      </c>
      <c r="C116" s="88" t="str">
        <f>INDEX(beta_sam[Program Title], MATCH(FedGrant_Data[[#This Row],[CFDA]], beta_sam[Program Number], 0))</f>
        <v>Health Care Innovation Awards (HCIA)</v>
      </c>
      <c r="D116" s="89">
        <v>165875</v>
      </c>
      <c r="E116" s="89" t="str">
        <f>IF(COUNTIF(BudgetAppropData[CFDA], FedGrant_Data[[#This Row],[CFDA]]), "Yes", "No")</f>
        <v>No</v>
      </c>
    </row>
    <row r="117" spans="2:5" x14ac:dyDescent="0.25">
      <c r="B117" s="87">
        <v>93.938999999999993</v>
      </c>
      <c r="C117" s="88" t="str">
        <f>INDEX(beta_sam[Program Title], MATCH(FedGrant_Data[[#This Row],[CFDA]], beta_sam[Program Number], 0))</f>
        <v>HIV Prevention Activities Non-Governmental Organization Based</v>
      </c>
      <c r="D117" s="89">
        <v>1892006</v>
      </c>
      <c r="E117" s="89" t="str">
        <f>IF(COUNTIF(BudgetAppropData[CFDA], FedGrant_Data[[#This Row],[CFDA]]), "Yes", "No")</f>
        <v>No</v>
      </c>
    </row>
    <row r="118" spans="2:5" x14ac:dyDescent="0.25">
      <c r="B118" s="87">
        <v>97.090999999999994</v>
      </c>
      <c r="C118" s="88" t="str">
        <f>INDEX(beta_sam[Program Title], MATCH(FedGrant_Data[[#This Row],[CFDA]], beta_sam[Program Number], 0))</f>
        <v>Homeland Security Biowatch Program</v>
      </c>
      <c r="D118" s="89">
        <v>2384018</v>
      </c>
      <c r="E118" s="89" t="str">
        <f>IF(COUNTIF(BudgetAppropData[CFDA], FedGrant_Data[[#This Row],[CFDA]]), "Yes", "No")</f>
        <v>No</v>
      </c>
    </row>
    <row r="119" spans="2:5" x14ac:dyDescent="0.25">
      <c r="B119" s="87">
        <v>97.108000000000004</v>
      </c>
      <c r="C119" s="88" t="str">
        <f>INDEX(beta_sam[Program Title], MATCH(FedGrant_Data[[#This Row],[CFDA]], beta_sam[Program Number], 0))</f>
        <v xml:space="preserve">Homeland Security, Research, Testing, Evaluation, and Demonstration of Technologies </v>
      </c>
      <c r="D119" s="89">
        <v>39886</v>
      </c>
      <c r="E119" s="89" t="str">
        <f>IF(COUNTIF(BudgetAppropData[CFDA], FedGrant_Data[[#This Row],[CFDA]]), "Yes", "No")</f>
        <v>No</v>
      </c>
    </row>
    <row r="120" spans="2:5" x14ac:dyDescent="0.25">
      <c r="B120" s="87">
        <v>93.816999999999993</v>
      </c>
      <c r="C120" s="88" t="str">
        <f>INDEX(beta_sam[Program Title], MATCH(FedGrant_Data[[#This Row],[CFDA]], beta_sam[Program Number], 0))</f>
        <v>Hospital Preparedness Program (HPP) Ebola Preparedness and Response Activities</v>
      </c>
      <c r="D120" s="89">
        <v>305000</v>
      </c>
      <c r="E120" s="89" t="str">
        <f>IF(COUNTIF(BudgetAppropData[CFDA], FedGrant_Data[[#This Row],[CFDA]]), "Yes", "No")</f>
        <v>No</v>
      </c>
    </row>
    <row r="121" spans="2:5" x14ac:dyDescent="0.25">
      <c r="B121" s="87">
        <v>93.944000000000003</v>
      </c>
      <c r="C121" s="88" t="str">
        <f>INDEX(beta_sam[Program Title], MATCH(FedGrant_Data[[#This Row],[CFDA]], beta_sam[Program Number], 0))</f>
        <v>Human Immunodeficiency Virus (HIV)/Acquired Immunodeficiency Virus Syndrome (AIDS) Surveillance</v>
      </c>
      <c r="D121" s="89">
        <v>6185094</v>
      </c>
      <c r="E121" s="89" t="str">
        <f>IF(COUNTIF(BudgetAppropData[CFDA], FedGrant_Data[[#This Row],[CFDA]]), "Yes", "No")</f>
        <v>No</v>
      </c>
    </row>
    <row r="122" spans="2:5" x14ac:dyDescent="0.25">
      <c r="B122" s="87">
        <v>14.269</v>
      </c>
      <c r="C122" s="88" t="str">
        <f>INDEX(beta_sam[Program Title], MATCH(FedGrant_Data[[#This Row],[CFDA]], beta_sam[Program Number], 0))</f>
        <v>Hurricane Sandy Community Development Block Grant Disaster Recovery Grants (CDBG-DR)</v>
      </c>
      <c r="D122" s="89">
        <v>888914301</v>
      </c>
      <c r="E122" s="89" t="str">
        <f>IF(COUNTIF(BudgetAppropData[CFDA], FedGrant_Data[[#This Row],[CFDA]]), "Yes", "No")</f>
        <v>No</v>
      </c>
    </row>
    <row r="123" spans="2:5" x14ac:dyDescent="0.25">
      <c r="B123" s="87">
        <v>15.153</v>
      </c>
      <c r="C123" s="88" t="str">
        <f>INDEX(beta_sam[Program Title], MATCH(FedGrant_Data[[#This Row],[CFDA]], beta_sam[Program Number], 0))</f>
        <v xml:space="preserve">Hurricane Sandy Disaster Relief – Coastal Resiliency Grants. </v>
      </c>
      <c r="D123" s="89">
        <v>600651</v>
      </c>
      <c r="E123" s="89" t="str">
        <f>IF(COUNTIF(BudgetAppropData[CFDA], FedGrant_Data[[#This Row],[CFDA]]), "Yes", "No")</f>
        <v>No</v>
      </c>
    </row>
    <row r="124" spans="2:5" x14ac:dyDescent="0.25">
      <c r="B124" s="87">
        <v>16.817</v>
      </c>
      <c r="C124" s="88" t="str">
        <f>INDEX(beta_sam[Program Title], MATCH(FedGrant_Data[[#This Row],[CFDA]], beta_sam[Program Number], 0))</f>
        <v>Innovations in Community-Based Crime Reduction</v>
      </c>
      <c r="D124" s="89">
        <v>15162</v>
      </c>
      <c r="E124" s="89" t="str">
        <f>IF(COUNTIF(BudgetAppropData[CFDA], FedGrant_Data[[#This Row],[CFDA]]), "Yes", "No")</f>
        <v>No</v>
      </c>
    </row>
    <row r="125" spans="2:5" x14ac:dyDescent="0.25">
      <c r="B125" s="87">
        <v>20.515999999999998</v>
      </c>
      <c r="C125" s="88" t="str">
        <f>INDEX(beta_sam[Program Title], MATCH(FedGrant_Data[[#This Row],[CFDA]], beta_sam[Program Number], 0))</f>
        <v>Job Access and Reverse Commute Program</v>
      </c>
      <c r="D125" s="89">
        <v>541802</v>
      </c>
      <c r="E125" s="89" t="str">
        <f>IF(COUNTIF(BudgetAppropData[CFDA], FedGrant_Data[[#This Row],[CFDA]]), "Yes", "No")</f>
        <v>No</v>
      </c>
    </row>
    <row r="126" spans="2:5" x14ac:dyDescent="0.25">
      <c r="B126" s="87">
        <v>93.674000000000007</v>
      </c>
      <c r="C126" s="88" t="str">
        <f>INDEX(beta_sam[Program Title], MATCH(FedGrant_Data[[#This Row],[CFDA]], beta_sam[Program Number], 0))</f>
        <v>John H. Chafee Foster Care Program for Successful Transition to Adulthood</v>
      </c>
      <c r="D126" s="89">
        <v>7298961</v>
      </c>
      <c r="E126" s="89" t="str">
        <f>IF(COUNTIF(BudgetAppropData[CFDA], FedGrant_Data[[#This Row],[CFDA]]), "Yes", "No")</f>
        <v>No</v>
      </c>
    </row>
    <row r="127" spans="2:5" x14ac:dyDescent="0.25">
      <c r="B127" s="87">
        <v>16.827000000000002</v>
      </c>
      <c r="C127" s="88" t="str">
        <f>INDEX(beta_sam[Program Title], MATCH(FedGrant_Data[[#This Row],[CFDA]], beta_sam[Program Number], 0))</f>
        <v>Justice Reinvestment Initiative</v>
      </c>
      <c r="D127" s="89">
        <v>24182</v>
      </c>
      <c r="E127" s="89" t="str">
        <f>IF(COUNTIF(BudgetAppropData[CFDA], FedGrant_Data[[#This Row],[CFDA]]), "Yes", "No")</f>
        <v>No</v>
      </c>
    </row>
    <row r="128" spans="2:5" x14ac:dyDescent="0.25">
      <c r="B128" s="87">
        <v>16.021000000000001</v>
      </c>
      <c r="C128" s="88" t="str">
        <f>INDEX(beta_sam[Program Title], MATCH(FedGrant_Data[[#This Row],[CFDA]], beta_sam[Program Number], 0))</f>
        <v>Justice Systems Response to Families</v>
      </c>
      <c r="D128" s="89">
        <v>133626</v>
      </c>
      <c r="E128" s="89" t="str">
        <f>IF(COUNTIF(BudgetAppropData[CFDA], FedGrant_Data[[#This Row],[CFDA]]), "Yes", "No")</f>
        <v>No</v>
      </c>
    </row>
    <row r="129" spans="2:5" x14ac:dyDescent="0.25">
      <c r="B129" s="87">
        <v>16.004000000000001</v>
      </c>
      <c r="C129" s="88" t="str">
        <f>INDEX(beta_sam[Program Title], MATCH(FedGrant_Data[[#This Row],[CFDA]], beta_sam[Program Number], 0))</f>
        <v>Law Enforcement Assistance Narcotics and Dangerous Drugs Training</v>
      </c>
      <c r="D129" s="89">
        <v>4617630</v>
      </c>
      <c r="E129" s="89" t="str">
        <f>IF(COUNTIF(BudgetAppropData[CFDA], FedGrant_Data[[#This Row],[CFDA]]), "Yes", "No")</f>
        <v>No</v>
      </c>
    </row>
    <row r="130" spans="2:5" x14ac:dyDescent="0.25">
      <c r="B130" s="87">
        <v>16.303999999999998</v>
      </c>
      <c r="C130" s="88" t="str">
        <f>INDEX(beta_sam[Program Title], MATCH(FedGrant_Data[[#This Row],[CFDA]], beta_sam[Program Number], 0))</f>
        <v>Law Enforcement Assistance National Crime Information Center</v>
      </c>
      <c r="D130" s="89">
        <v>3480</v>
      </c>
      <c r="E130" s="89" t="str">
        <f>IF(COUNTIF(BudgetAppropData[CFDA], FedGrant_Data[[#This Row],[CFDA]]), "Yes", "No")</f>
        <v>No</v>
      </c>
    </row>
    <row r="131" spans="2:5" x14ac:dyDescent="0.25">
      <c r="B131" s="87">
        <v>14.904999999999999</v>
      </c>
      <c r="C131" s="88" t="str">
        <f>INDEX(beta_sam[Program Title], MATCH(FedGrant_Data[[#This Row],[CFDA]], beta_sam[Program Number], 0))</f>
        <v>Lead Hazard Reduction Demonstration Grant Program</v>
      </c>
      <c r="D131" s="89">
        <v>1394442</v>
      </c>
      <c r="E131" s="89" t="str">
        <f>IF(COUNTIF(BudgetAppropData[CFDA], FedGrant_Data[[#This Row],[CFDA]]), "Yes", "No")</f>
        <v>No</v>
      </c>
    </row>
    <row r="132" spans="2:5" x14ac:dyDescent="0.25">
      <c r="B132" s="87">
        <v>66.436999999999998</v>
      </c>
      <c r="C132" s="88" t="str">
        <f>INDEX(beta_sam[Program Title], MATCH(FedGrant_Data[[#This Row],[CFDA]], beta_sam[Program Number], 0))</f>
        <v xml:space="preserve">Long Island Sound Program </v>
      </c>
      <c r="D132" s="89">
        <v>0</v>
      </c>
      <c r="E132" s="89" t="str">
        <f>IF(COUNTIF(BudgetAppropData[CFDA], FedGrant_Data[[#This Row],[CFDA]]), "Yes", "No")</f>
        <v>No</v>
      </c>
    </row>
    <row r="133" spans="2:5" x14ac:dyDescent="0.25">
      <c r="B133" s="87">
        <v>84.165000000000006</v>
      </c>
      <c r="C133" s="88" t="str">
        <f>INDEX(beta_sam[Program Title], MATCH(FedGrant_Data[[#This Row],[CFDA]], beta_sam[Program Number], 0))</f>
        <v>Magnet Schools Assistance</v>
      </c>
      <c r="D133" s="89">
        <v>18994116</v>
      </c>
      <c r="E133" s="89" t="str">
        <f>IF(COUNTIF(BudgetAppropData[CFDA], FedGrant_Data[[#This Row],[CFDA]]), "Yes", "No")</f>
        <v>No</v>
      </c>
    </row>
    <row r="134" spans="2:5" x14ac:dyDescent="0.25">
      <c r="B134" s="87">
        <v>93.242000000000004</v>
      </c>
      <c r="C134" s="88" t="str">
        <f>INDEX(beta_sam[Program Title], MATCH(FedGrant_Data[[#This Row],[CFDA]], beta_sam[Program Number], 0))</f>
        <v>Mental Health Research Grants</v>
      </c>
      <c r="D134" s="89">
        <v>204216</v>
      </c>
      <c r="E134" s="89" t="str">
        <f>IF(COUNTIF(BudgetAppropData[CFDA], FedGrant_Data[[#This Row],[CFDA]]), "Yes", "No")</f>
        <v>No</v>
      </c>
    </row>
    <row r="135" spans="2:5" x14ac:dyDescent="0.25">
      <c r="B135" s="87">
        <v>20.504999999999999</v>
      </c>
      <c r="C135" s="88" t="str">
        <f>INDEX(beta_sam[Program Title], MATCH(FedGrant_Data[[#This Row],[CFDA]], beta_sam[Program Number], 0))</f>
        <v xml:space="preserve">Metropolitan Transportation Planning and State and Non-Metropolitan Planning and Research </v>
      </c>
      <c r="D135" s="89">
        <v>3794745</v>
      </c>
      <c r="E135" s="89" t="str">
        <f>IF(COUNTIF(BudgetAppropData[CFDA], FedGrant_Data[[#This Row],[CFDA]]), "Yes", "No")</f>
        <v>No</v>
      </c>
    </row>
    <row r="136" spans="2:5" x14ac:dyDescent="0.25">
      <c r="B136" s="87">
        <v>84.010999999999996</v>
      </c>
      <c r="C136" s="88" t="str">
        <f>INDEX(beta_sam[Program Title], MATCH(FedGrant_Data[[#This Row],[CFDA]], beta_sam[Program Number], 0))</f>
        <v>Migrant Education State Grant Program</v>
      </c>
      <c r="D136" s="89">
        <v>10680800</v>
      </c>
      <c r="E136" s="89" t="str">
        <f>IF(COUNTIF(BudgetAppropData[CFDA], FedGrant_Data[[#This Row],[CFDA]]), "Yes", "No")</f>
        <v>No</v>
      </c>
    </row>
    <row r="137" spans="2:5" x14ac:dyDescent="0.25">
      <c r="B137" s="87">
        <v>16.542999999999999</v>
      </c>
      <c r="C137" s="88" t="str">
        <f>INDEX(beta_sam[Program Title], MATCH(FedGrant_Data[[#This Row],[CFDA]], beta_sam[Program Number], 0))</f>
        <v>Missing Children's Assistance</v>
      </c>
      <c r="D137" s="89">
        <v>601497</v>
      </c>
      <c r="E137" s="89" t="str">
        <f>IF(COUNTIF(BudgetAppropData[CFDA], FedGrant_Data[[#This Row],[CFDA]]), "Yes", "No")</f>
        <v>No</v>
      </c>
    </row>
    <row r="138" spans="2:5" x14ac:dyDescent="0.25">
      <c r="B138" s="87">
        <v>66.039000000000001</v>
      </c>
      <c r="C138" s="88" t="str">
        <f>INDEX(beta_sam[Program Title], MATCH(FedGrant_Data[[#This Row],[CFDA]], beta_sam[Program Number], 0))</f>
        <v>National Clean Diesel Emissions Reduction Program</v>
      </c>
      <c r="D138" s="89">
        <v>2080421</v>
      </c>
      <c r="E138" s="89" t="str">
        <f>IF(COUNTIF(BudgetAppropData[CFDA], FedGrant_Data[[#This Row],[CFDA]]), "Yes", "No")</f>
        <v>No</v>
      </c>
    </row>
    <row r="139" spans="2:5" x14ac:dyDescent="0.25">
      <c r="B139" s="87">
        <v>14.272</v>
      </c>
      <c r="C139" s="88" t="str">
        <f>INDEX(beta_sam[Program Title], MATCH(FedGrant_Data[[#This Row],[CFDA]], beta_sam[Program Number], 0))</f>
        <v>National Disaster Resilience Competition</v>
      </c>
      <c r="D139" s="89">
        <v>44804</v>
      </c>
      <c r="E139" s="89" t="str">
        <f>IF(COUNTIF(BudgetAppropData[CFDA], FedGrant_Data[[#This Row],[CFDA]]), "Yes", "No")</f>
        <v>No</v>
      </c>
    </row>
    <row r="140" spans="2:5" x14ac:dyDescent="0.25">
      <c r="B140" s="87">
        <v>89.003</v>
      </c>
      <c r="C140" s="88" t="str">
        <f>INDEX(beta_sam[Program Title], MATCH(FedGrant_Data[[#This Row],[CFDA]], beta_sam[Program Number], 0))</f>
        <v>National Historical Publications and Records Grants</v>
      </c>
      <c r="D140" s="89">
        <v>0</v>
      </c>
      <c r="E140" s="89" t="str">
        <f>IF(COUNTIF(BudgetAppropData[CFDA], FedGrant_Data[[#This Row],[CFDA]]), "Yes", "No")</f>
        <v>No</v>
      </c>
    </row>
    <row r="141" spans="2:5" x14ac:dyDescent="0.25">
      <c r="B141" s="87">
        <v>20.933</v>
      </c>
      <c r="C141" s="88" t="str">
        <f>INDEX(beta_sam[Program Title], MATCH(FedGrant_Data[[#This Row],[CFDA]], beta_sam[Program Number], 0))</f>
        <v xml:space="preserve">National Infrastructure Investments </v>
      </c>
      <c r="D141" s="89">
        <v>645247</v>
      </c>
      <c r="E141" s="89" t="str">
        <f>IF(COUNTIF(BudgetAppropData[CFDA], FedGrant_Data[[#This Row],[CFDA]]), "Yes", "No")</f>
        <v>No</v>
      </c>
    </row>
    <row r="142" spans="2:5" x14ac:dyDescent="0.25">
      <c r="B142" s="87">
        <v>97.025000000000006</v>
      </c>
      <c r="C142" s="88" t="str">
        <f>INDEX(beta_sam[Program Title], MATCH(FedGrant_Data[[#This Row],[CFDA]], beta_sam[Program Number], 0))</f>
        <v>National Urban Search and Rescue (US&amp;R) Response System</v>
      </c>
      <c r="D142" s="89">
        <v>10707327</v>
      </c>
      <c r="E142" s="89" t="str">
        <f>IF(COUNTIF(BudgetAppropData[CFDA], FedGrant_Data[[#This Row],[CFDA]]), "Yes", "No")</f>
        <v>No</v>
      </c>
    </row>
    <row r="143" spans="2:5" x14ac:dyDescent="0.25">
      <c r="B143" s="87">
        <v>15.944000000000001</v>
      </c>
      <c r="C143" s="88" t="str">
        <f>INDEX(beta_sam[Program Title], MATCH(FedGrant_Data[[#This Row],[CFDA]], beta_sam[Program Number], 0))</f>
        <v>Natural Resource Stewardship</v>
      </c>
      <c r="D143" s="89">
        <v>0</v>
      </c>
      <c r="E143" s="89" t="str">
        <f>IF(COUNTIF(BudgetAppropData[CFDA], FedGrant_Data[[#This Row],[CFDA]]), "Yes", "No")</f>
        <v>No</v>
      </c>
    </row>
    <row r="144" spans="2:5" x14ac:dyDescent="0.25">
      <c r="B144" s="87">
        <v>20.521000000000001</v>
      </c>
      <c r="C144" s="88" t="str">
        <f>INDEX(beta_sam[Program Title], MATCH(FedGrant_Data[[#This Row],[CFDA]], beta_sam[Program Number], 0))</f>
        <v>New Freedom Program</v>
      </c>
      <c r="D144" s="89">
        <v>0</v>
      </c>
      <c r="E144" s="89" t="str">
        <f>IF(COUNTIF(BudgetAppropData[CFDA], FedGrant_Data[[#This Row],[CFDA]]), "Yes", "No")</f>
        <v>No</v>
      </c>
    </row>
    <row r="145" spans="2:5" x14ac:dyDescent="0.25">
      <c r="B145" s="87">
        <v>11.483000000000001</v>
      </c>
      <c r="C145" s="88" t="str">
        <f>INDEX(beta_sam[Program Title], MATCH(FedGrant_Data[[#This Row],[CFDA]], beta_sam[Program Number], 0))</f>
        <v>NOAA Programs for Disaster Relief Appropriations Act - Non-construction and Construction</v>
      </c>
      <c r="D145" s="89">
        <v>274800</v>
      </c>
      <c r="E145" s="89" t="str">
        <f>IF(COUNTIF(BudgetAppropData[CFDA], FedGrant_Data[[#This Row],[CFDA]]), "Yes", "No")</f>
        <v>No</v>
      </c>
    </row>
    <row r="146" spans="2:5" x14ac:dyDescent="0.25">
      <c r="B146" s="87">
        <v>15.622999999999999</v>
      </c>
      <c r="C146" s="88" t="str">
        <f>INDEX(beta_sam[Program Title], MATCH(FedGrant_Data[[#This Row],[CFDA]], beta_sam[Program Number], 0))</f>
        <v>North American Wetlands Conservation Fund</v>
      </c>
      <c r="D146" s="89">
        <v>0</v>
      </c>
      <c r="E146" s="89" t="str">
        <f>IF(COUNTIF(BudgetAppropData[CFDA], FedGrant_Data[[#This Row],[CFDA]]), "Yes", "No")</f>
        <v>No</v>
      </c>
    </row>
    <row r="147" spans="2:5" x14ac:dyDescent="0.25">
      <c r="B147" s="87">
        <v>93.262</v>
      </c>
      <c r="C147" s="88" t="str">
        <f>INDEX(beta_sam[Program Title], MATCH(FedGrant_Data[[#This Row],[CFDA]], beta_sam[Program Number], 0))</f>
        <v>Occupational Safety and Health Program</v>
      </c>
      <c r="D147" s="89">
        <v>15318323</v>
      </c>
      <c r="E147" s="89" t="str">
        <f>IF(COUNTIF(BudgetAppropData[CFDA], FedGrant_Data[[#This Row],[CFDA]]), "Yes", "No")</f>
        <v>No</v>
      </c>
    </row>
    <row r="148" spans="2:5" x14ac:dyDescent="0.25">
      <c r="B148" s="87">
        <v>93.331000000000003</v>
      </c>
      <c r="C148" s="88" t="str">
        <f>INDEX(beta_sam[Program Title], MATCH(FedGrant_Data[[#This Row],[CFDA]], beta_sam[Program Number], 0))</f>
        <v>Partnerships to Improve Community Health</v>
      </c>
      <c r="D148" s="89">
        <v>0</v>
      </c>
      <c r="E148" s="89" t="str">
        <f>IF(COUNTIF(BudgetAppropData[CFDA], FedGrant_Data[[#This Row],[CFDA]]), "Yes", "No")</f>
        <v>No</v>
      </c>
    </row>
    <row r="149" spans="2:5" x14ac:dyDescent="0.25">
      <c r="B149" s="87">
        <v>97.055999999999997</v>
      </c>
      <c r="C149" s="88" t="str">
        <f>INDEX(beta_sam[Program Title], MATCH(FedGrant_Data[[#This Row],[CFDA]], beta_sam[Program Number], 0))</f>
        <v xml:space="preserve">Port Security Grant Program </v>
      </c>
      <c r="D149" s="89">
        <v>12375955</v>
      </c>
      <c r="E149" s="89" t="str">
        <f>IF(COUNTIF(BudgetAppropData[CFDA], FedGrant_Data[[#This Row],[CFDA]]), "Yes", "No")</f>
        <v>No</v>
      </c>
    </row>
    <row r="150" spans="2:5" x14ac:dyDescent="0.25">
      <c r="B150" s="87">
        <v>93.539000000000001</v>
      </c>
      <c r="C150" s="88" t="str">
        <f>INDEX(beta_sam[Program Title], MATCH(FedGrant_Data[[#This Row],[CFDA]], beta_sam[Program Number], 0))</f>
        <v xml:space="preserve">PPHF Capacity Building Assistance to Strengthen Public Health Immunization Infrastructure and Performance financed in part by Prevention and Public Health Funds </v>
      </c>
      <c r="D150" s="89">
        <v>5526506</v>
      </c>
      <c r="E150" s="89" t="str">
        <f>IF(COUNTIF(BudgetAppropData[CFDA], FedGrant_Data[[#This Row],[CFDA]]), "Yes", "No")</f>
        <v>No</v>
      </c>
    </row>
    <row r="151" spans="2:5" x14ac:dyDescent="0.25">
      <c r="B151" s="87">
        <v>16.734999999999999</v>
      </c>
      <c r="C151" s="88" t="str">
        <f>INDEX(beta_sam[Program Title], MATCH(FedGrant_Data[[#This Row],[CFDA]], beta_sam[Program Number], 0))</f>
        <v xml:space="preserve">PREA Program: Strategic Support for PREA Implementation </v>
      </c>
      <c r="D151" s="89">
        <v>87581</v>
      </c>
      <c r="E151" s="89" t="str">
        <f>IF(COUNTIF(BudgetAppropData[CFDA], FedGrant_Data[[#This Row],[CFDA]]), "Yes", "No")</f>
        <v>No</v>
      </c>
    </row>
    <row r="152" spans="2:5" x14ac:dyDescent="0.25">
      <c r="B152" s="87">
        <v>97.046999999999997</v>
      </c>
      <c r="C152" s="88" t="str">
        <f>INDEX(beta_sam[Program Title], MATCH(FedGrant_Data[[#This Row],[CFDA]], beta_sam[Program Number], 0))</f>
        <v>Pre-Disaster Mitigation</v>
      </c>
      <c r="D152" s="89">
        <v>0</v>
      </c>
      <c r="E152" s="89" t="str">
        <f>IF(COUNTIF(BudgetAppropData[CFDA], FedGrant_Data[[#This Row],[CFDA]]), "Yes", "No")</f>
        <v>No</v>
      </c>
    </row>
    <row r="153" spans="2:5" x14ac:dyDescent="0.25">
      <c r="B153" s="87">
        <v>84.418999999999997</v>
      </c>
      <c r="C153" s="88" t="str">
        <f>INDEX(beta_sam[Program Title], MATCH(FedGrant_Data[[#This Row],[CFDA]], beta_sam[Program Number], 0))</f>
        <v>Preschool Development Grants</v>
      </c>
      <c r="D153" s="89">
        <v>9992376</v>
      </c>
      <c r="E153" s="89" t="str">
        <f>IF(COUNTIF(BudgetAppropData[CFDA], FedGrant_Data[[#This Row],[CFDA]]), "Yes", "No")</f>
        <v>No</v>
      </c>
    </row>
    <row r="154" spans="2:5" x14ac:dyDescent="0.25">
      <c r="B154" s="87">
        <v>97.134</v>
      </c>
      <c r="C154" s="88" t="str">
        <f>INDEX(beta_sam[Program Title], MATCH(FedGrant_Data[[#This Row],[CFDA]], beta_sam[Program Number], 0))</f>
        <v>Presidential Residence Protection Security Grant</v>
      </c>
      <c r="D154" s="89">
        <v>39008486</v>
      </c>
      <c r="E154" s="89" t="str">
        <f>IF(COUNTIF(BudgetAppropData[CFDA], FedGrant_Data[[#This Row],[CFDA]]), "Yes", "No")</f>
        <v>No</v>
      </c>
    </row>
    <row r="155" spans="2:5" x14ac:dyDescent="0.25">
      <c r="B155" s="87">
        <v>93.991</v>
      </c>
      <c r="C155" s="88" t="str">
        <f>INDEX(beta_sam[Program Title], MATCH(FedGrant_Data[[#This Row],[CFDA]], beta_sam[Program Number], 0))</f>
        <v>Preventive Health and Health Services Block Grant</v>
      </c>
      <c r="D155" s="89">
        <v>271581</v>
      </c>
      <c r="E155" s="89" t="str">
        <f>IF(COUNTIF(BudgetAppropData[CFDA], FedGrant_Data[[#This Row],[CFDA]]), "Yes", "No")</f>
        <v>No</v>
      </c>
    </row>
    <row r="156" spans="2:5" x14ac:dyDescent="0.25">
      <c r="B156" s="87">
        <v>12.002000000000001</v>
      </c>
      <c r="C156" s="88" t="str">
        <f>INDEX(beta_sam[Program Title], MATCH(FedGrant_Data[[#This Row],[CFDA]], beta_sam[Program Number], 0))</f>
        <v>Procurement Technical Assistance For Business Firms</v>
      </c>
      <c r="D156" s="89">
        <v>453356</v>
      </c>
      <c r="E156" s="89" t="str">
        <f>IF(COUNTIF(BudgetAppropData[CFDA], FedGrant_Data[[#This Row],[CFDA]]), "Yes", "No")</f>
        <v>No</v>
      </c>
    </row>
    <row r="157" spans="2:5" x14ac:dyDescent="0.25">
      <c r="B157" s="87">
        <v>19.012</v>
      </c>
      <c r="C157" s="88" t="str">
        <f>INDEX(beta_sam[Program Title], MATCH(FedGrant_Data[[#This Row],[CFDA]], beta_sam[Program Number], 0))</f>
        <v>Professional and Cultural Exchange Programs - Special Professional and Cultural Programs</v>
      </c>
      <c r="D157" s="89">
        <v>25900000</v>
      </c>
      <c r="E157" s="89" t="str">
        <f>IF(COUNTIF(BudgetAppropData[CFDA], FedGrant_Data[[#This Row],[CFDA]]), "Yes", "No")</f>
        <v>No</v>
      </c>
    </row>
    <row r="158" spans="2:5" x14ac:dyDescent="0.25">
      <c r="B158" s="87">
        <v>45.149000000000001</v>
      </c>
      <c r="C158" s="88" t="str">
        <f>INDEX(beta_sam[Program Title], MATCH(FedGrant_Data[[#This Row],[CFDA]], beta_sam[Program Number], 0))</f>
        <v>Promotion of the Humanities Division of Preservation and Access</v>
      </c>
      <c r="D158" s="89">
        <v>0</v>
      </c>
      <c r="E158" s="89" t="str">
        <f>IF(COUNTIF(BudgetAppropData[CFDA], FedGrant_Data[[#This Row],[CFDA]]), "Yes", "No")</f>
        <v>No</v>
      </c>
    </row>
    <row r="159" spans="2:5" x14ac:dyDescent="0.25">
      <c r="B159" s="87">
        <v>20.527000000000001</v>
      </c>
      <c r="C159" s="88" t="str">
        <f>INDEX(beta_sam[Program Title], MATCH(FedGrant_Data[[#This Row],[CFDA]], beta_sam[Program Number], 0))</f>
        <v>Public Transportation Emergency Relief Program</v>
      </c>
      <c r="D159" s="89">
        <v>0</v>
      </c>
      <c r="E159" s="89" t="str">
        <f>IF(COUNTIF(BudgetAppropData[CFDA], FedGrant_Data[[#This Row],[CFDA]]), "Yes", "No")</f>
        <v>No</v>
      </c>
    </row>
    <row r="160" spans="2:5" x14ac:dyDescent="0.25">
      <c r="B160" s="87">
        <v>97.075000000000003</v>
      </c>
      <c r="C160" s="88" t="str">
        <f>INDEX(beta_sam[Program Title], MATCH(FedGrant_Data[[#This Row],[CFDA]], beta_sam[Program Number], 0))</f>
        <v>Rail and Transit Security Grant Program</v>
      </c>
      <c r="D160" s="89">
        <v>8389499</v>
      </c>
      <c r="E160" s="89" t="str">
        <f>IF(COUNTIF(BudgetAppropData[CFDA], FedGrant_Data[[#This Row],[CFDA]]), "Yes", "No")</f>
        <v>No</v>
      </c>
    </row>
    <row r="161" spans="2:5" x14ac:dyDescent="0.25">
      <c r="B161" s="87">
        <v>20.219000000000001</v>
      </c>
      <c r="C161" s="88" t="str">
        <f>INDEX(beta_sam[Program Title], MATCH(FedGrant_Data[[#This Row],[CFDA]], beta_sam[Program Number], 0))</f>
        <v>Recreational Trails Program</v>
      </c>
      <c r="D161" s="89">
        <v>35687</v>
      </c>
      <c r="E161" s="89" t="str">
        <f>IF(COUNTIF(BudgetAppropData[CFDA], FedGrant_Data[[#This Row],[CFDA]]), "Yes", "No")</f>
        <v>No</v>
      </c>
    </row>
    <row r="162" spans="2:5" x14ac:dyDescent="0.25">
      <c r="B162" s="87">
        <v>93.575999999999993</v>
      </c>
      <c r="C162" s="88" t="str">
        <f>INDEX(beta_sam[Program Title], MATCH(FedGrant_Data[[#This Row],[CFDA]], beta_sam[Program Number], 0))</f>
        <v>Refugee and Entrant Assistance Discretionary Grants</v>
      </c>
      <c r="D162" s="89">
        <v>1994504</v>
      </c>
      <c r="E162" s="89" t="str">
        <f>IF(COUNTIF(BudgetAppropData[CFDA], FedGrant_Data[[#This Row],[CFDA]]), "Yes", "No")</f>
        <v>No</v>
      </c>
    </row>
    <row r="163" spans="2:5" x14ac:dyDescent="0.25">
      <c r="B163" s="87">
        <v>97.111000000000004</v>
      </c>
      <c r="C163" s="88" t="str">
        <f>INDEX(beta_sam[Program Title], MATCH(FedGrant_Data[[#This Row],[CFDA]], beta_sam[Program Number], 0))</f>
        <v>Regional Catastrophic Preparedness Grant Program (RCPGP)</v>
      </c>
      <c r="D163" s="89">
        <v>0</v>
      </c>
      <c r="E163" s="89" t="str">
        <f>IF(COUNTIF(BudgetAppropData[CFDA], FedGrant_Data[[#This Row],[CFDA]]), "Yes", "No")</f>
        <v>No</v>
      </c>
    </row>
    <row r="164" spans="2:5" x14ac:dyDescent="0.25">
      <c r="B164" s="87">
        <v>66.460999999999999</v>
      </c>
      <c r="C164" s="88" t="str">
        <f>INDEX(beta_sam[Program Title], MATCH(FedGrant_Data[[#This Row],[CFDA]], beta_sam[Program Number], 0))</f>
        <v>Regional Wetland Program Development Grants</v>
      </c>
      <c r="D164" s="89">
        <v>13762</v>
      </c>
      <c r="E164" s="89" t="str">
        <f>IF(COUNTIF(BudgetAppropData[CFDA], FedGrant_Data[[#This Row],[CFDA]]), "Yes", "No")</f>
        <v>No</v>
      </c>
    </row>
    <row r="165" spans="2:5" x14ac:dyDescent="0.25">
      <c r="B165" s="87">
        <v>14.148999999999999</v>
      </c>
      <c r="C165" s="88" t="str">
        <f>INDEX(beta_sam[Program Title], MATCH(FedGrant_Data[[#This Row],[CFDA]], beta_sam[Program Number], 0))</f>
        <v>Rent Supplements Rental Housing for Lower Income Families</v>
      </c>
      <c r="D165" s="89">
        <v>0</v>
      </c>
      <c r="E165" s="89" t="str">
        <f>IF(COUNTIF(BudgetAppropData[CFDA], FedGrant_Data[[#This Row],[CFDA]]), "Yes", "No")</f>
        <v>No</v>
      </c>
    </row>
    <row r="166" spans="2:5" x14ac:dyDescent="0.25">
      <c r="B166" s="87">
        <v>10.553000000000001</v>
      </c>
      <c r="C166" s="88" t="str">
        <f>INDEX(beta_sam[Program Title], MATCH(FedGrant_Data[[#This Row],[CFDA]], beta_sam[Program Number], 0))</f>
        <v>School Breakfast Program</v>
      </c>
      <c r="D166" s="89">
        <v>99166741</v>
      </c>
      <c r="E166" s="89" t="str">
        <f>IF(COUNTIF(BudgetAppropData[CFDA], FedGrant_Data[[#This Row],[CFDA]]), "Yes", "No")</f>
        <v>No</v>
      </c>
    </row>
    <row r="167" spans="2:5" x14ac:dyDescent="0.25">
      <c r="B167" s="87">
        <v>16.812000000000001</v>
      </c>
      <c r="C167" s="88" t="str">
        <f>INDEX(beta_sam[Program Title], MATCH(FedGrant_Data[[#This Row],[CFDA]], beta_sam[Program Number], 0))</f>
        <v>Second Chance Act Reentry Initiative</v>
      </c>
      <c r="D167" s="89">
        <v>405138</v>
      </c>
      <c r="E167" s="89" t="str">
        <f>IF(COUNTIF(BudgetAppropData[CFDA], FedGrant_Data[[#This Row],[CFDA]]), "Yes", "No")</f>
        <v>No</v>
      </c>
    </row>
    <row r="168" spans="2:5" x14ac:dyDescent="0.25">
      <c r="B168" s="87">
        <v>14.249000000000001</v>
      </c>
      <c r="C168" s="88" t="str">
        <f>INDEX(beta_sam[Program Title], MATCH(FedGrant_Data[[#This Row],[CFDA]], beta_sam[Program Number], 0))</f>
        <v>Section 8 Moderate Rehabilitation Single Room Occupancy</v>
      </c>
      <c r="D168" s="89">
        <v>9023886</v>
      </c>
      <c r="E168" s="89" t="str">
        <f>IF(COUNTIF(BudgetAppropData[CFDA], FedGrant_Data[[#This Row],[CFDA]]), "Yes", "No")</f>
        <v>No</v>
      </c>
    </row>
    <row r="169" spans="2:5" x14ac:dyDescent="0.25">
      <c r="B169" s="87">
        <v>97.105999999999995</v>
      </c>
      <c r="C169" s="88" t="str">
        <f>INDEX(beta_sam[Program Title], MATCH(FedGrant_Data[[#This Row],[CFDA]], beta_sam[Program Number], 0))</f>
        <v>Securing the Cities Program</v>
      </c>
      <c r="D169" s="89">
        <v>7646892</v>
      </c>
      <c r="E169" s="89" t="str">
        <f>IF(COUNTIF(BudgetAppropData[CFDA], FedGrant_Data[[#This Row],[CFDA]]), "Yes", "No")</f>
        <v>No</v>
      </c>
    </row>
    <row r="170" spans="2:5" x14ac:dyDescent="0.25">
      <c r="B170" s="87">
        <v>16.32</v>
      </c>
      <c r="C170" s="88" t="str">
        <f>INDEX(beta_sam[Program Title], MATCH(FedGrant_Data[[#This Row],[CFDA]], beta_sam[Program Number], 0))</f>
        <v>Services for Trafficking Victims</v>
      </c>
      <c r="D170" s="89">
        <v>208875</v>
      </c>
      <c r="E170" s="89" t="str">
        <f>IF(COUNTIF(BudgetAppropData[CFDA], FedGrant_Data[[#This Row],[CFDA]]), "Yes", "No")</f>
        <v>No</v>
      </c>
    </row>
    <row r="171" spans="2:5" x14ac:dyDescent="0.25">
      <c r="B171" s="87">
        <v>16.824999999999999</v>
      </c>
      <c r="C171" s="88" t="str">
        <f>INDEX(beta_sam[Program Title], MATCH(FedGrant_Data[[#This Row],[CFDA]], beta_sam[Program Number], 0))</f>
        <v>Smart Prosecution Initiative</v>
      </c>
      <c r="D171" s="89">
        <v>193337</v>
      </c>
      <c r="E171" s="89" t="str">
        <f>IF(COUNTIF(BudgetAppropData[CFDA], FedGrant_Data[[#This Row],[CFDA]]), "Yes", "No")</f>
        <v>No</v>
      </c>
    </row>
    <row r="172" spans="2:5" x14ac:dyDescent="0.25">
      <c r="B172" s="87">
        <v>93.081999999999994</v>
      </c>
      <c r="C172" s="88" t="str">
        <f>INDEX(beta_sam[Program Title], MATCH(FedGrant_Data[[#This Row],[CFDA]], beta_sam[Program Number], 0))</f>
        <v>Sodium Reduction in Communities</v>
      </c>
      <c r="D172" s="89">
        <v>0</v>
      </c>
      <c r="E172" s="89" t="str">
        <f>IF(COUNTIF(BudgetAppropData[CFDA], FedGrant_Data[[#This Row],[CFDA]]), "Yes", "No")</f>
        <v>No</v>
      </c>
    </row>
    <row r="173" spans="2:5" x14ac:dyDescent="0.25">
      <c r="B173" s="87">
        <v>84.180999999999997</v>
      </c>
      <c r="C173" s="88" t="str">
        <f>INDEX(beta_sam[Program Title], MATCH(FedGrant_Data[[#This Row],[CFDA]], beta_sam[Program Number], 0))</f>
        <v>Special Education-Grants for Infants and Families</v>
      </c>
      <c r="D173" s="89">
        <v>3375158</v>
      </c>
      <c r="E173" s="89" t="str">
        <f>IF(COUNTIF(BudgetAppropData[CFDA], FedGrant_Data[[#This Row],[CFDA]]), "Yes", "No")</f>
        <v>No</v>
      </c>
    </row>
    <row r="174" spans="2:5" x14ac:dyDescent="0.25">
      <c r="B174" s="87">
        <v>93.927999999999997</v>
      </c>
      <c r="C174" s="88" t="str">
        <f>INDEX(beta_sam[Program Title], MATCH(FedGrant_Data[[#This Row],[CFDA]], beta_sam[Program Number], 0))</f>
        <v>Special Projects of National Significance</v>
      </c>
      <c r="D174" s="89">
        <v>943027</v>
      </c>
      <c r="E174" s="89" t="str">
        <f>IF(COUNTIF(BudgetAppropData[CFDA], FedGrant_Data[[#This Row],[CFDA]]), "Yes", "No")</f>
        <v>No</v>
      </c>
    </row>
    <row r="175" spans="2:5" x14ac:dyDescent="0.25">
      <c r="B175" s="87">
        <v>93.757000000000005</v>
      </c>
      <c r="C175" s="88" t="str">
        <f>INDEX(beta_sam[Program Title], MATCH(FedGrant_Data[[#This Row],[CFDA]], beta_sam[Program Number], 0))</f>
        <v>State and Local Public Health Actions to Prevent Obesity, Diabetes, Heart Disease and Stroke (PPHF)</v>
      </c>
      <c r="D175" s="89">
        <v>0</v>
      </c>
      <c r="E175" s="89" t="str">
        <f>IF(COUNTIF(BudgetAppropData[CFDA], FedGrant_Data[[#This Row],[CFDA]]), "Yes", "No")</f>
        <v>No</v>
      </c>
    </row>
    <row r="176" spans="2:5" x14ac:dyDescent="0.25">
      <c r="B176" s="87">
        <v>10.558999999999999</v>
      </c>
      <c r="C176" s="88" t="str">
        <f>INDEX(beta_sam[Program Title], MATCH(FedGrant_Data[[#This Row],[CFDA]], beta_sam[Program Number], 0))</f>
        <v>Summer Food Service Program for Children</v>
      </c>
      <c r="D176" s="89">
        <v>25415261</v>
      </c>
      <c r="E176" s="89" t="str">
        <f>IF(COUNTIF(BudgetAppropData[CFDA], FedGrant_Data[[#This Row],[CFDA]]), "Yes", "No")</f>
        <v>No</v>
      </c>
    </row>
    <row r="177" spans="2:5" x14ac:dyDescent="0.25">
      <c r="B177" s="87">
        <v>10.58</v>
      </c>
      <c r="C177" s="88" t="str">
        <f>INDEX(beta_sam[Program Title], MATCH(FedGrant_Data[[#This Row],[CFDA]], beta_sam[Program Number], 0))</f>
        <v>Supplemental Nutrition Assistance Program, Process and Technology Improvement Grants</v>
      </c>
      <c r="D177" s="89">
        <v>482775</v>
      </c>
      <c r="E177" s="89" t="str">
        <f>IF(COUNTIF(BudgetAppropData[CFDA], FedGrant_Data[[#This Row],[CFDA]]), "Yes", "No")</f>
        <v>No</v>
      </c>
    </row>
    <row r="178" spans="2:5" x14ac:dyDescent="0.25">
      <c r="B178" s="87">
        <v>96.006</v>
      </c>
      <c r="C178" s="88" t="str">
        <f>INDEX(beta_sam[Program Title], MATCH(FedGrant_Data[[#This Row],[CFDA]], beta_sam[Program Number], 0))</f>
        <v>Supplemental Security Income</v>
      </c>
      <c r="D178" s="89">
        <v>516627</v>
      </c>
      <c r="E178" s="89" t="str">
        <f>IF(COUNTIF(BudgetAppropData[CFDA], FedGrant_Data[[#This Row],[CFDA]]), "Yes", "No")</f>
        <v>No</v>
      </c>
    </row>
    <row r="179" spans="2:5" x14ac:dyDescent="0.25">
      <c r="B179" s="87">
        <v>14.234999999999999</v>
      </c>
      <c r="C179" s="88" t="str">
        <f>INDEX(beta_sam[Program Title], MATCH(FedGrant_Data[[#This Row],[CFDA]], beta_sam[Program Number], 0))</f>
        <v>Supportive Housing Program</v>
      </c>
      <c r="D179" s="89">
        <v>0</v>
      </c>
      <c r="E179" s="89" t="str">
        <f>IF(COUNTIF(BudgetAppropData[CFDA], FedGrant_Data[[#This Row],[CFDA]]), "Yes", "No")</f>
        <v>No</v>
      </c>
    </row>
    <row r="180" spans="2:5" x14ac:dyDescent="0.25">
      <c r="B180" s="87">
        <v>93.296999999999997</v>
      </c>
      <c r="C180" s="88" t="str">
        <f>INDEX(beta_sam[Program Title], MATCH(FedGrant_Data[[#This Row],[CFDA]], beta_sam[Program Number], 0))</f>
        <v>Teenage Pregnancy Prevention Program</v>
      </c>
      <c r="D180" s="89">
        <v>1516393</v>
      </c>
      <c r="E180" s="89" t="str">
        <f>IF(COUNTIF(BudgetAppropData[CFDA], FedGrant_Data[[#This Row],[CFDA]]), "Yes", "No")</f>
        <v>No</v>
      </c>
    </row>
    <row r="181" spans="2:5" x14ac:dyDescent="0.25">
      <c r="B181" s="87">
        <v>17.245000000000001</v>
      </c>
      <c r="C181" s="88" t="str">
        <f>INDEX(beta_sam[Program Title], MATCH(FedGrant_Data[[#This Row],[CFDA]], beta_sam[Program Number], 0))</f>
        <v>Trade Adjustment Assistance</v>
      </c>
      <c r="D181" s="89">
        <v>827956</v>
      </c>
      <c r="E181" s="89" t="str">
        <f>IF(COUNTIF(BudgetAppropData[CFDA], FedGrant_Data[[#This Row],[CFDA]]), "Yes", "No")</f>
        <v>No</v>
      </c>
    </row>
    <row r="182" spans="2:5" x14ac:dyDescent="0.25">
      <c r="B182" s="87">
        <v>84.042000000000002</v>
      </c>
      <c r="C182" s="88" t="str">
        <f>INDEX(beta_sam[Program Title], MATCH(FedGrant_Data[[#This Row],[CFDA]], beta_sam[Program Number], 0))</f>
        <v>TRIO Student Support Services</v>
      </c>
      <c r="D182" s="89">
        <v>555383</v>
      </c>
      <c r="E182" s="89" t="str">
        <f>IF(COUNTIF(BudgetAppropData[CFDA], FedGrant_Data[[#This Row],[CFDA]]), "Yes", "No")</f>
        <v>No</v>
      </c>
    </row>
    <row r="183" spans="2:5" x14ac:dyDescent="0.25">
      <c r="B183" s="87">
        <v>64.024000000000001</v>
      </c>
      <c r="C183" s="88" t="str">
        <f>INDEX(beta_sam[Program Title], MATCH(FedGrant_Data[[#This Row],[CFDA]], beta_sam[Program Number], 0))</f>
        <v>VA Homeless Providers Grant and Per Diem Program</v>
      </c>
      <c r="D183" s="89">
        <v>2193819</v>
      </c>
      <c r="E183" s="89" t="str">
        <f>IF(COUNTIF(BudgetAppropData[CFDA], FedGrant_Data[[#This Row],[CFDA]]), "Yes", "No")</f>
        <v>No</v>
      </c>
    </row>
    <row r="184" spans="2:5" x14ac:dyDescent="0.25">
      <c r="B184" s="87">
        <v>93.27</v>
      </c>
      <c r="C184" s="88" t="str">
        <f>INDEX(beta_sam[Program Title], MATCH(FedGrant_Data[[#This Row],[CFDA]], beta_sam[Program Number], 0))</f>
        <v>Viral Hepatitis Prevention and Control</v>
      </c>
      <c r="D184" s="89">
        <v>117041</v>
      </c>
      <c r="E184" s="89" t="str">
        <f>IF(COUNTIF(BudgetAppropData[CFDA], FedGrant_Data[[#This Row],[CFDA]]), "Yes", "No")</f>
        <v>No</v>
      </c>
    </row>
    <row r="185" spans="2:5" x14ac:dyDescent="0.25">
      <c r="B185" s="87">
        <v>17.277000000000001</v>
      </c>
      <c r="C185" s="88" t="str">
        <f>INDEX(beta_sam[Program Title], MATCH(FedGrant_Data[[#This Row],[CFDA]], beta_sam[Program Number], 0))</f>
        <v>WIOA National Dislocated Worker Grants / WIA National Emergency Grants</v>
      </c>
      <c r="D185" s="89">
        <v>453179</v>
      </c>
      <c r="E185" s="89" t="str">
        <f>IF(COUNTIF(BudgetAppropData[CFDA], FedGrant_Data[[#This Row],[CFDA]]), "Yes", "No")</f>
        <v>No</v>
      </c>
    </row>
    <row r="186" spans="2:5" x14ac:dyDescent="0.25">
      <c r="B186" s="87">
        <v>99.888000000000005</v>
      </c>
      <c r="C186" s="88" t="e">
        <f>INDEX(beta_sam[Program Title], MATCH(FedGrant_Data[[#This Row],[CFDA]], beta_sam[Program Number], 0))</f>
        <v>#N/A</v>
      </c>
      <c r="D186" s="89">
        <v>208774936</v>
      </c>
      <c r="E186" s="89" t="str">
        <f>IF(COUNTIF(BudgetAppropData[CFDA], FedGrant_Data[[#This Row],[CFDA]]), "Yes", "No")</f>
        <v>No</v>
      </c>
    </row>
    <row r="187" spans="2:5" x14ac:dyDescent="0.25">
      <c r="B187" s="87">
        <v>59.393999999999998</v>
      </c>
      <c r="C187" s="88" t="e">
        <f>INDEX(beta_sam[Program Title], MATCH(FedGrant_Data[[#This Row],[CFDA]], beta_sam[Program Number], 0))</f>
        <v>#N/A</v>
      </c>
      <c r="D187" s="89">
        <v>42522354</v>
      </c>
      <c r="E187" s="89" t="str">
        <f>IF(COUNTIF(BudgetAppropData[CFDA], FedGrant_Data[[#This Row],[CFDA]]), "Yes", "No")</f>
        <v>No</v>
      </c>
    </row>
    <row r="188" spans="2:5" x14ac:dyDescent="0.25">
      <c r="B188" s="87">
        <v>84.376999999999995</v>
      </c>
      <c r="C188" s="88" t="e">
        <f>INDEX(beta_sam[Program Title], MATCH(FedGrant_Data[[#This Row],[CFDA]], beta_sam[Program Number], 0))</f>
        <v>#N/A</v>
      </c>
      <c r="D188" s="89">
        <v>42184088</v>
      </c>
      <c r="E188" s="89" t="str">
        <f>IF(COUNTIF(BudgetAppropData[CFDA], FedGrant_Data[[#This Row],[CFDA]]), "Yes", "No")</f>
        <v>No</v>
      </c>
    </row>
    <row r="189" spans="2:5" x14ac:dyDescent="0.25">
      <c r="B189" s="87">
        <v>16.204999999999998</v>
      </c>
      <c r="C189" s="88" t="e">
        <f>INDEX(beta_sam[Program Title], MATCH(FedGrant_Data[[#This Row],[CFDA]], beta_sam[Program Number], 0))</f>
        <v>#N/A</v>
      </c>
      <c r="D189" s="89">
        <v>6532575</v>
      </c>
      <c r="E189" s="89" t="str">
        <f>IF(COUNTIF(BudgetAppropData[CFDA], FedGrant_Data[[#This Row],[CFDA]]), "Yes", "No")</f>
        <v>No</v>
      </c>
    </row>
    <row r="190" spans="2:5" x14ac:dyDescent="0.25">
      <c r="B190" s="87">
        <v>17.202000000000002</v>
      </c>
      <c r="C190" s="88" t="e">
        <f>INDEX(beta_sam[Program Title], MATCH(FedGrant_Data[[#This Row],[CFDA]], beta_sam[Program Number], 0))</f>
        <v>#N/A</v>
      </c>
      <c r="D190" s="89">
        <v>3864630</v>
      </c>
      <c r="E190" s="89" t="str">
        <f>IF(COUNTIF(BudgetAppropData[CFDA], FedGrant_Data[[#This Row],[CFDA]]), "Yes", "No")</f>
        <v>No</v>
      </c>
    </row>
    <row r="191" spans="2:5" x14ac:dyDescent="0.25">
      <c r="B191" s="87" t="s">
        <v>315</v>
      </c>
      <c r="C191" s="88" t="e">
        <f>INDEX(beta_sam[Program Title], MATCH(FedGrant_Data[[#This Row],[CFDA]], beta_sam[Program Number], 0))</f>
        <v>#N/A</v>
      </c>
      <c r="D191" s="89">
        <v>2334116</v>
      </c>
      <c r="E191" s="89" t="str">
        <f>IF(COUNTIF(BudgetAppropData[CFDA], FedGrant_Data[[#This Row],[CFDA]]), "Yes", "No")</f>
        <v>No</v>
      </c>
    </row>
    <row r="192" spans="2:5" x14ac:dyDescent="0.25">
      <c r="B192" s="87" t="s">
        <v>314</v>
      </c>
      <c r="C192" s="88" t="e">
        <f>INDEX(beta_sam[Program Title], MATCH(FedGrant_Data[[#This Row],[CFDA]], beta_sam[Program Number], 0))</f>
        <v>#N/A</v>
      </c>
      <c r="D192" s="89">
        <v>1781258</v>
      </c>
      <c r="E192" s="89" t="str">
        <f>IF(COUNTIF(BudgetAppropData[CFDA], FedGrant_Data[[#This Row],[CFDA]]), "Yes", "No")</f>
        <v>No</v>
      </c>
    </row>
    <row r="193" spans="2:5" x14ac:dyDescent="0.25">
      <c r="B193" s="87">
        <v>19.315000000000001</v>
      </c>
      <c r="C193" s="88" t="e">
        <f>INDEX(beta_sam[Program Title], MATCH(FedGrant_Data[[#This Row],[CFDA]], beta_sam[Program Number], 0))</f>
        <v>#N/A</v>
      </c>
      <c r="D193" s="89">
        <v>1583738</v>
      </c>
      <c r="E193" s="89" t="str">
        <f>IF(COUNTIF(BudgetAppropData[CFDA], FedGrant_Data[[#This Row],[CFDA]]), "Yes", "No")</f>
        <v>No</v>
      </c>
    </row>
    <row r="194" spans="2:5" x14ac:dyDescent="0.25">
      <c r="B194" s="87">
        <v>693.15</v>
      </c>
      <c r="C194" s="88" t="e">
        <f>INDEX(beta_sam[Program Title], MATCH(FedGrant_Data[[#This Row],[CFDA]], beta_sam[Program Number], 0))</f>
        <v>#N/A</v>
      </c>
      <c r="D194" s="89">
        <v>1043614</v>
      </c>
      <c r="E194" s="89" t="str">
        <f>IF(COUNTIF(BudgetAppropData[CFDA], FedGrant_Data[[#This Row],[CFDA]]), "Yes", "No")</f>
        <v>No</v>
      </c>
    </row>
    <row r="195" spans="2:5" x14ac:dyDescent="0.25">
      <c r="B195" s="87">
        <v>61.655999999999999</v>
      </c>
      <c r="C195" s="88" t="e">
        <f>INDEX(beta_sam[Program Title], MATCH(FedGrant_Data[[#This Row],[CFDA]], beta_sam[Program Number], 0))</f>
        <v>#N/A</v>
      </c>
      <c r="D195" s="89">
        <v>835774</v>
      </c>
      <c r="E195" s="89" t="str">
        <f>IF(COUNTIF(BudgetAppropData[CFDA], FedGrant_Data[[#This Row],[CFDA]]), "Yes", "No")</f>
        <v>No</v>
      </c>
    </row>
    <row r="196" spans="2:5" x14ac:dyDescent="0.25">
      <c r="B196" s="87">
        <v>30.001999999999999</v>
      </c>
      <c r="C196" s="88" t="e">
        <f>INDEX(beta_sam[Program Title], MATCH(FedGrant_Data[[#This Row],[CFDA]], beta_sam[Program Number], 0))</f>
        <v>#N/A</v>
      </c>
      <c r="D196" s="89">
        <v>352356</v>
      </c>
      <c r="E196" s="89" t="str">
        <f>IF(COUNTIF(BudgetAppropData[CFDA], FedGrant_Data[[#This Row],[CFDA]]), "Yes", "No")</f>
        <v>No</v>
      </c>
    </row>
    <row r="197" spans="2:5" x14ac:dyDescent="0.25">
      <c r="B197" s="87">
        <v>84.42</v>
      </c>
      <c r="C197" s="88" t="e">
        <f>INDEX(beta_sam[Program Title], MATCH(FedGrant_Data[[#This Row],[CFDA]], beta_sam[Program Number], 0))</f>
        <v>#N/A</v>
      </c>
      <c r="D197" s="89">
        <v>144279</v>
      </c>
      <c r="E197" s="89" t="str">
        <f>IF(COUNTIF(BudgetAppropData[CFDA], FedGrant_Data[[#This Row],[CFDA]]), "Yes", "No")</f>
        <v>No</v>
      </c>
    </row>
    <row r="198" spans="2:5" x14ac:dyDescent="0.25">
      <c r="B198" s="87">
        <v>216.75</v>
      </c>
      <c r="C198" s="88" t="e">
        <f>INDEX(beta_sam[Program Title], MATCH(FedGrant_Data[[#This Row],[CFDA]], beta_sam[Program Number], 0))</f>
        <v>#N/A</v>
      </c>
      <c r="D198" s="89">
        <v>44775</v>
      </c>
      <c r="E198" s="89" t="str">
        <f>IF(COUNTIF(BudgetAppropData[CFDA], FedGrant_Data[[#This Row],[CFDA]]), "Yes", "No")</f>
        <v>No</v>
      </c>
    </row>
    <row r="199" spans="2:5" x14ac:dyDescent="0.25">
      <c r="B199" s="87">
        <v>97.064999999999998</v>
      </c>
      <c r="C199" s="88" t="e">
        <f>INDEX(beta_sam[Program Title], MATCH(FedGrant_Data[[#This Row],[CFDA]], beta_sam[Program Number], 0))</f>
        <v>#N/A</v>
      </c>
      <c r="D199" s="89">
        <v>28835</v>
      </c>
      <c r="E199" s="89" t="str">
        <f>IF(COUNTIF(BudgetAppropData[CFDA], FedGrant_Data[[#This Row],[CFDA]]), "Yes", "No")</f>
        <v>No</v>
      </c>
    </row>
    <row r="200" spans="2:5" x14ac:dyDescent="0.25">
      <c r="B200" s="87">
        <v>16.523</v>
      </c>
      <c r="C200" s="88" t="e">
        <f>INDEX(beta_sam[Program Title], MATCH(FedGrant_Data[[#This Row],[CFDA]], beta_sam[Program Number], 0))</f>
        <v>#N/A</v>
      </c>
      <c r="D200" s="89">
        <v>0</v>
      </c>
      <c r="E200" s="89" t="str">
        <f>IF(COUNTIF(BudgetAppropData[CFDA], FedGrant_Data[[#This Row],[CFDA]]), "Yes", "No")</f>
        <v>No</v>
      </c>
    </row>
    <row r="201" spans="2:5" x14ac:dyDescent="0.25">
      <c r="B201" s="87">
        <v>36.643999999999998</v>
      </c>
      <c r="C201" s="88" t="e">
        <f>INDEX(beta_sam[Program Title], MATCH(FedGrant_Data[[#This Row],[CFDA]], beta_sam[Program Number], 0))</f>
        <v>#N/A</v>
      </c>
      <c r="D201" s="89">
        <v>0</v>
      </c>
      <c r="E201" s="89" t="str">
        <f>IF(COUNTIF(BudgetAppropData[CFDA], FedGrant_Data[[#This Row],[CFDA]]), "Yes", "No")</f>
        <v>No</v>
      </c>
    </row>
    <row r="202" spans="2:5" x14ac:dyDescent="0.25">
      <c r="B202" s="87">
        <v>84.366</v>
      </c>
      <c r="C202" s="88" t="e">
        <f>INDEX(beta_sam[Program Title], MATCH(FedGrant_Data[[#This Row],[CFDA]], beta_sam[Program Number], 0))</f>
        <v>#N/A</v>
      </c>
      <c r="D202" s="89">
        <v>0</v>
      </c>
      <c r="E202" s="89" t="str">
        <f>IF(COUNTIF(BudgetAppropData[CFDA], FedGrant_Data[[#This Row],[CFDA]]), "Yes", "No")</f>
        <v>No</v>
      </c>
    </row>
    <row r="203" spans="2:5" x14ac:dyDescent="0.25">
      <c r="B203" s="87">
        <v>84.396000000000001</v>
      </c>
      <c r="C203" s="88" t="e">
        <f>INDEX(beta_sam[Program Title], MATCH(FedGrant_Data[[#This Row],[CFDA]], beta_sam[Program Number], 0))</f>
        <v>#N/A</v>
      </c>
      <c r="D203" s="89">
        <v>0</v>
      </c>
      <c r="E203" s="89" t="str">
        <f>IF(COUNTIF(BudgetAppropData[CFDA], FedGrant_Data[[#This Row],[CFDA]]), "Yes", "No")</f>
        <v>No</v>
      </c>
    </row>
    <row r="204" spans="2:5" x14ac:dyDescent="0.25">
      <c r="B204" s="87">
        <v>93.617000000000004</v>
      </c>
      <c r="C204" s="88" t="e">
        <f>INDEX(beta_sam[Program Title], MATCH(FedGrant_Data[[#This Row],[CFDA]], beta_sam[Program Number], 0))</f>
        <v>#N/A</v>
      </c>
      <c r="D204" s="89">
        <v>0</v>
      </c>
      <c r="E204" s="89" t="str">
        <f>IF(COUNTIF(BudgetAppropData[CFDA], FedGrant_Data[[#This Row],[CFDA]]), "Yes", "No")</f>
        <v>No</v>
      </c>
    </row>
    <row r="205" spans="2:5" x14ac:dyDescent="0.25">
      <c r="B205" s="87">
        <v>93.094999999999999</v>
      </c>
      <c r="C205" s="88" t="e">
        <f>INDEX(beta_sam[Program Title], MATCH(FedGrant_Data[[#This Row],[CFDA]], beta_sam[Program Number], 0))</f>
        <v>#N/A</v>
      </c>
      <c r="D205" s="89">
        <v>-23331</v>
      </c>
      <c r="E205" s="89" t="str">
        <f>IF(COUNTIF(BudgetAppropData[CFDA], FedGrant_Data[[#This Row],[CFDA]]), "Yes", "No")</f>
        <v>No</v>
      </c>
    </row>
  </sheetData>
  <conditionalFormatting sqref="B3:B205">
    <cfRule type="duplicateValues" dxfId="127" priority="2"/>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9AAD-461F-4307-8345-B8EFF3260F37}">
  <sheetPr codeName="Sheet4"/>
  <dimension ref="A1:K146"/>
  <sheetViews>
    <sheetView topLeftCell="A76" workbookViewId="0">
      <selection activeCell="E5" sqref="E5"/>
    </sheetView>
  </sheetViews>
  <sheetFormatPr defaultRowHeight="12" x14ac:dyDescent="0.2"/>
  <cols>
    <col min="1" max="3" width="9.140625" style="7"/>
    <col min="4" max="4" width="22.5703125" style="7" bestFit="1" customWidth="1"/>
    <col min="5" max="5" width="87.140625" style="7" customWidth="1"/>
    <col min="6" max="7" width="17.85546875" style="7" bestFit="1" customWidth="1"/>
    <col min="8" max="8" width="19" style="7" customWidth="1"/>
    <col min="9" max="9" width="17.85546875" style="7" bestFit="1" customWidth="1"/>
    <col min="10" max="10" width="17.85546875" style="7" customWidth="1"/>
    <col min="11" max="11" width="17" style="7" bestFit="1" customWidth="1"/>
    <col min="12" max="16384" width="9.140625" style="7"/>
  </cols>
  <sheetData>
    <row r="1" spans="1:11" x14ac:dyDescent="0.2">
      <c r="A1" s="5" t="s">
        <v>4</v>
      </c>
      <c r="B1" s="5" t="s">
        <v>250</v>
      </c>
      <c r="C1" s="7" t="s">
        <v>152</v>
      </c>
      <c r="D1" s="7" t="s">
        <v>153</v>
      </c>
      <c r="E1" s="7" t="s">
        <v>154</v>
      </c>
      <c r="F1" s="8" t="s">
        <v>155</v>
      </c>
      <c r="G1" s="8" t="s">
        <v>227</v>
      </c>
      <c r="H1" s="8" t="s">
        <v>238</v>
      </c>
      <c r="I1" s="8" t="s">
        <v>228</v>
      </c>
      <c r="J1" s="8" t="s">
        <v>258</v>
      </c>
      <c r="K1" s="8" t="s">
        <v>156</v>
      </c>
    </row>
    <row r="2" spans="1:11" x14ac:dyDescent="0.2">
      <c r="A2" s="66">
        <v>10.555</v>
      </c>
      <c r="B2" s="66">
        <v>2020</v>
      </c>
      <c r="C2" s="66" t="s">
        <v>300</v>
      </c>
      <c r="D2" s="66" t="s">
        <v>157</v>
      </c>
      <c r="E2" s="66" t="str">
        <f>INDEX(beta_sam[Program Title], MATCH(BudgetAppropData[[#This Row],[CFDA]], beta_sam[Program Number], 0))</f>
        <v>National School Lunch Program</v>
      </c>
      <c r="F2" s="67">
        <v>23145000</v>
      </c>
      <c r="G2" s="67">
        <v>24397000</v>
      </c>
      <c r="H2" s="68">
        <f>(BudgetAppropData[[#This Row],[President $ Change]]-BudgetAppropData[[#This Row],[FY 2019]])/BudgetAppropData[[#This Row],[FY 2019]]</f>
        <v>5.4093756750918126E-2</v>
      </c>
      <c r="I2" s="67">
        <v>24055000</v>
      </c>
      <c r="J2" s="68">
        <f>(BudgetAppropData[[#This Row],[House $ Change]]-BudgetAppropData[[#This Row],[FY 2019]])/BudgetAppropData[[#This Row],[FY 2019]]</f>
        <v>3.9317347159213652E-2</v>
      </c>
      <c r="K2" s="69"/>
    </row>
    <row r="3" spans="1:11" x14ac:dyDescent="0.2">
      <c r="A3" s="66">
        <v>10.557</v>
      </c>
      <c r="B3" s="66">
        <v>2020</v>
      </c>
      <c r="C3" s="66" t="s">
        <v>300</v>
      </c>
      <c r="D3" s="66" t="s">
        <v>157</v>
      </c>
      <c r="E3" s="66" t="str">
        <f>INDEX(beta_sam[Program Title], MATCH(BudgetAppropData[[#This Row],[CFDA]], beta_sam[Program Number], 0))</f>
        <v xml:space="preserve">WIC Special Supplemental Nutrition Program for Women, Infants, and Children </v>
      </c>
      <c r="F3" s="67">
        <v>6075000</v>
      </c>
      <c r="G3" s="67">
        <v>5750000</v>
      </c>
      <c r="H3" s="68">
        <f>(BudgetAppropData[[#This Row],[President $ Change]]-BudgetAppropData[[#This Row],[FY 2019]])/BudgetAppropData[[#This Row],[FY 2019]]</f>
        <v>-5.3497942386831275E-2</v>
      </c>
      <c r="I3" s="67">
        <v>6000000</v>
      </c>
      <c r="J3" s="68">
        <f>(BudgetAppropData[[#This Row],[House $ Change]]-BudgetAppropData[[#This Row],[FY 2019]])/BudgetAppropData[[#This Row],[FY 2019]]</f>
        <v>-1.2345679012345678E-2</v>
      </c>
      <c r="K3" s="69"/>
    </row>
    <row r="4" spans="1:11" x14ac:dyDescent="0.2">
      <c r="A4" s="70">
        <v>10.558</v>
      </c>
      <c r="B4" s="70">
        <v>2020</v>
      </c>
      <c r="C4" s="70" t="s">
        <v>12</v>
      </c>
      <c r="D4" s="70"/>
      <c r="E4" s="70" t="str">
        <f>INDEX(beta_sam[Program Title], MATCH(BudgetAppropData[[#This Row],[CFDA]], beta_sam[Program Number], 0))</f>
        <v>Child and Adult Care Food Program</v>
      </c>
      <c r="F4" s="71">
        <v>3815328</v>
      </c>
      <c r="G4" s="71">
        <v>3839675</v>
      </c>
      <c r="H4" s="72">
        <f>(BudgetAppropData[[#This Row],[President $ Change]]-BudgetAppropData[[#This Row],[FY 2019]])/BudgetAppropData[[#This Row],[FY 2019]]</f>
        <v>6.3813648525107144E-3</v>
      </c>
      <c r="I4" s="71">
        <v>3839675</v>
      </c>
      <c r="J4" s="72">
        <f>(BudgetAppropData[[#This Row],[House $ Change]]-BudgetAppropData[[#This Row],[FY 2019]])/BudgetAppropData[[#This Row],[FY 2019]]</f>
        <v>6.3813648525107144E-3</v>
      </c>
      <c r="K4" s="73"/>
    </row>
    <row r="5" spans="1:11" x14ac:dyDescent="0.2">
      <c r="A5" s="66">
        <v>10.561</v>
      </c>
      <c r="B5" s="66">
        <v>2020</v>
      </c>
      <c r="C5" s="66" t="s">
        <v>300</v>
      </c>
      <c r="D5" s="66" t="s">
        <v>157</v>
      </c>
      <c r="E5" s="66" t="str">
        <f>INDEX(beta_sam[Program Title], MATCH(BudgetAppropData[[#This Row],[CFDA]], beta_sam[Program Number], 0))</f>
        <v>State Administrative Matching Grants for the Supplemental Nutrition Assistance Program</v>
      </c>
      <c r="F5" s="67">
        <v>4618000</v>
      </c>
      <c r="G5" s="67">
        <v>4973000</v>
      </c>
      <c r="H5" s="68">
        <f>(BudgetAppropData[[#This Row],[President $ Change]]-BudgetAppropData[[#This Row],[FY 2019]])/BudgetAppropData[[#This Row],[FY 2019]]</f>
        <v>7.6873105240363795E-2</v>
      </c>
      <c r="I5" s="67">
        <v>4966000</v>
      </c>
      <c r="J5" s="68">
        <f>(BudgetAppropData[[#This Row],[House $ Change]]-BudgetAppropData[[#This Row],[FY 2019]])/BudgetAppropData[[#This Row],[FY 2019]]</f>
        <v>7.5357297531398873E-2</v>
      </c>
      <c r="K5" s="69"/>
    </row>
    <row r="6" spans="1:11" x14ac:dyDescent="0.2">
      <c r="A6" s="66">
        <v>10.565</v>
      </c>
      <c r="B6" s="66">
        <v>2020</v>
      </c>
      <c r="C6" s="66" t="s">
        <v>300</v>
      </c>
      <c r="D6" s="66" t="s">
        <v>157</v>
      </c>
      <c r="E6" s="66" t="str">
        <f>INDEX(beta_sam[Program Title], MATCH(BudgetAppropData[[#This Row],[CFDA]], beta_sam[Program Number], 0))</f>
        <v>Commodity Supplemental Food Program</v>
      </c>
      <c r="F6" s="67">
        <v>322000</v>
      </c>
      <c r="G6" s="67">
        <v>55000</v>
      </c>
      <c r="H6" s="68">
        <f>(BudgetAppropData[[#This Row],[President $ Change]]-BudgetAppropData[[#This Row],[FY 2019]])/BudgetAppropData[[#This Row],[FY 2019]]</f>
        <v>-0.82919254658385089</v>
      </c>
      <c r="I6" s="67">
        <v>344000</v>
      </c>
      <c r="J6" s="68">
        <f>(BudgetAppropData[[#This Row],[House $ Change]]-BudgetAppropData[[#This Row],[FY 2019]])/BudgetAppropData[[#This Row],[FY 2019]]</f>
        <v>6.8322981366459631E-2</v>
      </c>
      <c r="K6" s="69"/>
    </row>
    <row r="7" spans="1:11" x14ac:dyDescent="0.2">
      <c r="A7" s="66">
        <v>11.3</v>
      </c>
      <c r="B7" s="66">
        <v>2020</v>
      </c>
      <c r="C7" s="66" t="s">
        <v>300</v>
      </c>
      <c r="D7" s="66" t="s">
        <v>157</v>
      </c>
      <c r="E7" s="66" t="str">
        <f>INDEX(beta_sam[Program Title], MATCH(BudgetAppropData[[#This Row],[CFDA]], beta_sam[Program Number], 0))</f>
        <v>Investments for Public Works and Economic Development Facilities</v>
      </c>
      <c r="F7" s="67">
        <v>265000</v>
      </c>
      <c r="G7" s="67">
        <v>0</v>
      </c>
      <c r="H7" s="68">
        <f>(BudgetAppropData[[#This Row],[President $ Change]]-BudgetAppropData[[#This Row],[FY 2019]])/BudgetAppropData[[#This Row],[FY 2019]]</f>
        <v>-1</v>
      </c>
      <c r="I7" s="67">
        <v>498000</v>
      </c>
      <c r="J7" s="68">
        <f>(BudgetAppropData[[#This Row],[House $ Change]]-BudgetAppropData[[#This Row],[FY 2019]])/BudgetAppropData[[#This Row],[FY 2019]]</f>
        <v>0.87924528301886795</v>
      </c>
      <c r="K7" s="69"/>
    </row>
    <row r="8" spans="1:11" x14ac:dyDescent="0.2">
      <c r="A8" s="66">
        <v>14.157</v>
      </c>
      <c r="B8" s="66">
        <v>2020</v>
      </c>
      <c r="C8" s="66" t="s">
        <v>300</v>
      </c>
      <c r="D8" s="66" t="s">
        <v>157</v>
      </c>
      <c r="E8" s="66" t="str">
        <f>INDEX(beta_sam[Program Title], MATCH(BudgetAppropData[[#This Row],[CFDA]], beta_sam[Program Number], 0))</f>
        <v>Supportive Housing for the Elderly</v>
      </c>
      <c r="F8" s="67">
        <v>678000</v>
      </c>
      <c r="G8" s="67">
        <v>644000</v>
      </c>
      <c r="H8" s="68">
        <f>(BudgetAppropData[[#This Row],[President $ Change]]-BudgetAppropData[[#This Row],[FY 2019]])/BudgetAppropData[[#This Row],[FY 2019]]</f>
        <v>-5.0147492625368731E-2</v>
      </c>
      <c r="I8" s="67">
        <v>803000</v>
      </c>
      <c r="J8" s="68">
        <f>(BudgetAppropData[[#This Row],[House $ Change]]-BudgetAppropData[[#This Row],[FY 2019]])/BudgetAppropData[[#This Row],[FY 2019]]</f>
        <v>0.18436578171091444</v>
      </c>
      <c r="K8" s="69"/>
    </row>
    <row r="9" spans="1:11" x14ac:dyDescent="0.2">
      <c r="A9" s="66">
        <v>14.180999999999999</v>
      </c>
      <c r="B9" s="66">
        <v>2020</v>
      </c>
      <c r="C9" s="66" t="s">
        <v>300</v>
      </c>
      <c r="D9" s="66" t="s">
        <v>157</v>
      </c>
      <c r="E9" s="66" t="str">
        <f>INDEX(beta_sam[Program Title], MATCH(BudgetAppropData[[#This Row],[CFDA]], beta_sam[Program Number], 0))</f>
        <v>Supportive Housing for Persons with Disabilities</v>
      </c>
      <c r="F9" s="67">
        <v>184000</v>
      </c>
      <c r="G9" s="67">
        <v>157000</v>
      </c>
      <c r="H9" s="68">
        <f>(BudgetAppropData[[#This Row],[President $ Change]]-BudgetAppropData[[#This Row],[FY 2019]])/BudgetAppropData[[#This Row],[FY 2019]]</f>
        <v>-0.14673913043478262</v>
      </c>
      <c r="I9" s="67">
        <v>259000</v>
      </c>
      <c r="J9" s="68">
        <f>(BudgetAppropData[[#This Row],[House $ Change]]-BudgetAppropData[[#This Row],[FY 2019]])/BudgetAppropData[[#This Row],[FY 2019]]</f>
        <v>0.40760869565217389</v>
      </c>
      <c r="K9" s="69"/>
    </row>
    <row r="10" spans="1:11" x14ac:dyDescent="0.2">
      <c r="A10" s="66">
        <v>14.218</v>
      </c>
      <c r="B10" s="66">
        <v>2020</v>
      </c>
      <c r="C10" s="66" t="s">
        <v>300</v>
      </c>
      <c r="D10" s="66" t="s">
        <v>157</v>
      </c>
      <c r="E10" s="66" t="str">
        <f>INDEX(beta_sam[Program Title], MATCH(BudgetAppropData[[#This Row],[CFDA]], beta_sam[Program Number], 0))</f>
        <v>Community Development Block Grants/Entitlement Grants</v>
      </c>
      <c r="F10" s="67">
        <v>2312000</v>
      </c>
      <c r="G10" s="67">
        <v>0</v>
      </c>
      <c r="H10" s="68">
        <f>(BudgetAppropData[[#This Row],[President $ Change]]-BudgetAppropData[[#This Row],[FY 2019]])/BudgetAppropData[[#This Row],[FY 2019]]</f>
        <v>-1</v>
      </c>
      <c r="I10" s="67">
        <v>2522000</v>
      </c>
      <c r="J10" s="68">
        <f>(BudgetAppropData[[#This Row],[House $ Change]]-BudgetAppropData[[#This Row],[FY 2019]])/BudgetAppropData[[#This Row],[FY 2019]]</f>
        <v>9.0830449826989623E-2</v>
      </c>
      <c r="K10" s="69"/>
    </row>
    <row r="11" spans="1:11" x14ac:dyDescent="0.2">
      <c r="A11" s="66">
        <v>14.228</v>
      </c>
      <c r="B11" s="66">
        <v>2020</v>
      </c>
      <c r="C11" s="66" t="s">
        <v>300</v>
      </c>
      <c r="D11" s="66" t="s">
        <v>157</v>
      </c>
      <c r="E11" s="66" t="str">
        <f>INDEX(beta_sam[Program Title], MATCH(BudgetAppropData[[#This Row],[CFDA]], beta_sam[Program Number], 0))</f>
        <v>Community Development Block Grants/State's program and Non-Entitlement Grants in Hawaii</v>
      </c>
      <c r="F11" s="67">
        <v>988000</v>
      </c>
      <c r="G11" s="67">
        <v>0</v>
      </c>
      <c r="H11" s="68">
        <f>(BudgetAppropData[[#This Row],[President $ Change]]-BudgetAppropData[[#This Row],[FY 2019]])/BudgetAppropData[[#This Row],[FY 2019]]</f>
        <v>-1</v>
      </c>
      <c r="I11" s="67">
        <v>1078000</v>
      </c>
      <c r="J11" s="68">
        <f>(BudgetAppropData[[#This Row],[House $ Change]]-BudgetAppropData[[#This Row],[FY 2019]])/BudgetAppropData[[#This Row],[FY 2019]]</f>
        <v>9.1093117408906882E-2</v>
      </c>
      <c r="K11" s="69"/>
    </row>
    <row r="12" spans="1:11" x14ac:dyDescent="0.2">
      <c r="A12" s="66">
        <v>14.231</v>
      </c>
      <c r="B12" s="66">
        <v>2020</v>
      </c>
      <c r="C12" s="66" t="s">
        <v>300</v>
      </c>
      <c r="D12" s="66" t="s">
        <v>157</v>
      </c>
      <c r="E12" s="66" t="str">
        <f>INDEX(beta_sam[Program Title], MATCH(BudgetAppropData[[#This Row],[CFDA]], beta_sam[Program Number], 0))</f>
        <v>Emergency Solutions Grant Program</v>
      </c>
      <c r="F12" s="67">
        <v>2636000</v>
      </c>
      <c r="G12" s="67">
        <v>2599000</v>
      </c>
      <c r="H12" s="68">
        <f>(BudgetAppropData[[#This Row],[President $ Change]]-BudgetAppropData[[#This Row],[FY 2019]])/BudgetAppropData[[#This Row],[FY 2019]]</f>
        <v>-1.4036418816388467E-2</v>
      </c>
      <c r="I12" s="67">
        <v>2800000</v>
      </c>
      <c r="J12" s="68">
        <f>(BudgetAppropData[[#This Row],[House $ Change]]-BudgetAppropData[[#This Row],[FY 2019]])/BudgetAppropData[[#This Row],[FY 2019]]</f>
        <v>6.2215477996965099E-2</v>
      </c>
      <c r="K12" s="69"/>
    </row>
    <row r="13" spans="1:11" x14ac:dyDescent="0.2">
      <c r="A13" s="66">
        <v>14.239000000000001</v>
      </c>
      <c r="B13" s="66">
        <v>2020</v>
      </c>
      <c r="C13" s="66" t="s">
        <v>300</v>
      </c>
      <c r="D13" s="66" t="s">
        <v>157</v>
      </c>
      <c r="E13" s="66" t="str">
        <f>INDEX(beta_sam[Program Title], MATCH(BudgetAppropData[[#This Row],[CFDA]], beta_sam[Program Number], 0))</f>
        <v>Home Investment Partnerships Program</v>
      </c>
      <c r="F13" s="67">
        <v>1250000</v>
      </c>
      <c r="G13" s="67">
        <v>0</v>
      </c>
      <c r="H13" s="68">
        <f>(BudgetAppropData[[#This Row],[President $ Change]]-BudgetAppropData[[#This Row],[FY 2019]])/BudgetAppropData[[#This Row],[FY 2019]]</f>
        <v>-1</v>
      </c>
      <c r="I13" s="67">
        <v>1750000</v>
      </c>
      <c r="J13" s="68">
        <f>(BudgetAppropData[[#This Row],[House $ Change]]-BudgetAppropData[[#This Row],[FY 2019]])/BudgetAppropData[[#This Row],[FY 2019]]</f>
        <v>0.4</v>
      </c>
      <c r="K13" s="69"/>
    </row>
    <row r="14" spans="1:11" x14ac:dyDescent="0.2">
      <c r="A14" s="66">
        <v>14.241</v>
      </c>
      <c r="B14" s="66">
        <v>2020</v>
      </c>
      <c r="C14" s="66" t="s">
        <v>300</v>
      </c>
      <c r="D14" s="66" t="s">
        <v>157</v>
      </c>
      <c r="E14" s="66" t="str">
        <f>INDEX(beta_sam[Program Title], MATCH(BudgetAppropData[[#This Row],[CFDA]], beta_sam[Program Number], 0))</f>
        <v>Housing Opportunities for Persons with AIDS</v>
      </c>
      <c r="F14" s="67">
        <v>393000</v>
      </c>
      <c r="G14" s="67">
        <v>330000</v>
      </c>
      <c r="H14" s="68">
        <f>(BudgetAppropData[[#This Row],[President $ Change]]-BudgetAppropData[[#This Row],[FY 2019]])/BudgetAppropData[[#This Row],[FY 2019]]</f>
        <v>-0.16030534351145037</v>
      </c>
      <c r="I14" s="67">
        <v>410000</v>
      </c>
      <c r="J14" s="68">
        <f>(BudgetAppropData[[#This Row],[House $ Change]]-BudgetAppropData[[#This Row],[FY 2019]])/BudgetAppropData[[#This Row],[FY 2019]]</f>
        <v>4.3256997455470736E-2</v>
      </c>
      <c r="K14" s="69"/>
    </row>
    <row r="15" spans="1:11" x14ac:dyDescent="0.2">
      <c r="A15" s="66">
        <v>14.85</v>
      </c>
      <c r="B15" s="66">
        <v>2020</v>
      </c>
      <c r="C15" s="66" t="s">
        <v>300</v>
      </c>
      <c r="D15" s="66" t="s">
        <v>157</v>
      </c>
      <c r="E15" s="66" t="str">
        <f>INDEX(beta_sam[Program Title], MATCH(BudgetAppropData[[#This Row],[CFDA]], beta_sam[Program Number], 0))</f>
        <v>Public and Indian Housing</v>
      </c>
      <c r="F15" s="67">
        <v>4653000</v>
      </c>
      <c r="G15" s="67">
        <v>2863000</v>
      </c>
      <c r="H15" s="68">
        <f>(BudgetAppropData[[#This Row],[President $ Change]]-BudgetAppropData[[#This Row],[FY 2019]])/BudgetAppropData[[#This Row],[FY 2019]]</f>
        <v>-0.38469804427251236</v>
      </c>
      <c r="I15" s="67">
        <v>4753000</v>
      </c>
      <c r="J15" s="68">
        <f>(BudgetAppropData[[#This Row],[House $ Change]]-BudgetAppropData[[#This Row],[FY 2019]])/BudgetAppropData[[#This Row],[FY 2019]]</f>
        <v>2.1491510853212981E-2</v>
      </c>
      <c r="K15" s="69"/>
    </row>
    <row r="16" spans="1:11" x14ac:dyDescent="0.2">
      <c r="A16" s="66">
        <v>14.856</v>
      </c>
      <c r="B16" s="66">
        <v>2020</v>
      </c>
      <c r="C16" s="66" t="s">
        <v>300</v>
      </c>
      <c r="D16" s="66" t="s">
        <v>157</v>
      </c>
      <c r="E16" s="66" t="str">
        <f>INDEX(beta_sam[Program Title], MATCH(BudgetAppropData[[#This Row],[CFDA]], beta_sam[Program Number], 0))</f>
        <v>Lower Income Housing Assistance Program Section 8 Moderate Rehabilitation</v>
      </c>
      <c r="F16" s="67">
        <v>11747000</v>
      </c>
      <c r="G16" s="67">
        <v>12021000</v>
      </c>
      <c r="H16" s="68">
        <f>(BudgetAppropData[[#This Row],[President $ Change]]-BudgetAppropData[[#This Row],[FY 2019]])/BudgetAppropData[[#This Row],[FY 2019]]</f>
        <v>2.3325104281944325E-2</v>
      </c>
      <c r="I16" s="67">
        <v>12590000</v>
      </c>
      <c r="J16" s="68">
        <f>(BudgetAppropData[[#This Row],[House $ Change]]-BudgetAppropData[[#This Row],[FY 2019]])/BudgetAppropData[[#This Row],[FY 2019]]</f>
        <v>7.1763003319996591E-2</v>
      </c>
      <c r="K16" s="69"/>
    </row>
    <row r="17" spans="1:11" x14ac:dyDescent="0.2">
      <c r="A17" s="66">
        <v>14.871</v>
      </c>
      <c r="B17" s="66">
        <v>2020</v>
      </c>
      <c r="C17" s="66" t="s">
        <v>300</v>
      </c>
      <c r="D17" s="66" t="s">
        <v>157</v>
      </c>
      <c r="E17" s="66" t="str">
        <f>INDEX(beta_sam[Program Title], MATCH(BudgetAppropData[[#This Row],[CFDA]], beta_sam[Program Number], 0))</f>
        <v>Section 8 Housing Choice Vouchers</v>
      </c>
      <c r="F17" s="67">
        <v>22598000</v>
      </c>
      <c r="G17" s="67">
        <v>22244000</v>
      </c>
      <c r="H17" s="68">
        <f>(BudgetAppropData[[#This Row],[President $ Change]]-BudgetAppropData[[#This Row],[FY 2019]])/BudgetAppropData[[#This Row],[FY 2019]]</f>
        <v>-1.56651031064696E-2</v>
      </c>
      <c r="I17" s="67">
        <v>23810000</v>
      </c>
      <c r="J17" s="68">
        <f>(BudgetAppropData[[#This Row],[House $ Change]]-BudgetAppropData[[#This Row],[FY 2019]])/BudgetAppropData[[#This Row],[FY 2019]]</f>
        <v>5.3633064872997613E-2</v>
      </c>
      <c r="K17" s="69"/>
    </row>
    <row r="18" spans="1:11" x14ac:dyDescent="0.2">
      <c r="A18" s="66">
        <v>14.872</v>
      </c>
      <c r="B18" s="66">
        <v>2020</v>
      </c>
      <c r="C18" s="66" t="s">
        <v>300</v>
      </c>
      <c r="D18" s="66" t="s">
        <v>157</v>
      </c>
      <c r="E18" s="66" t="str">
        <f>INDEX(beta_sam[Program Title], MATCH(BudgetAppropData[[#This Row],[CFDA]], beta_sam[Program Number], 0))</f>
        <v>Public Housing Capital Fund</v>
      </c>
      <c r="F18" s="67">
        <v>2775000</v>
      </c>
      <c r="G18" s="67">
        <v>0</v>
      </c>
      <c r="H18" s="68">
        <f>(BudgetAppropData[[#This Row],[President $ Change]]-BudgetAppropData[[#This Row],[FY 2019]])/BudgetAppropData[[#This Row],[FY 2019]]</f>
        <v>-1</v>
      </c>
      <c r="I18" s="67">
        <v>2855000</v>
      </c>
      <c r="J18" s="68">
        <f>(BudgetAppropData[[#This Row],[House $ Change]]-BudgetAppropData[[#This Row],[FY 2019]])/BudgetAppropData[[#This Row],[FY 2019]]</f>
        <v>2.8828828828828829E-2</v>
      </c>
      <c r="K18" s="69"/>
    </row>
    <row r="19" spans="1:11" x14ac:dyDescent="0.2">
      <c r="A19" s="66">
        <v>16.54</v>
      </c>
      <c r="B19" s="66">
        <v>2020</v>
      </c>
      <c r="C19" s="66" t="s">
        <v>300</v>
      </c>
      <c r="D19" s="66" t="s">
        <v>157</v>
      </c>
      <c r="E19" s="66" t="str">
        <f>INDEX(beta_sam[Program Title], MATCH(BudgetAppropData[[#This Row],[CFDA]], beta_sam[Program Number], 0))</f>
        <v>Juvenile Justice and Delinquency Prevention</v>
      </c>
      <c r="F19" s="67">
        <v>60000</v>
      </c>
      <c r="G19" s="67">
        <v>58000</v>
      </c>
      <c r="H19" s="68">
        <f>(BudgetAppropData[[#This Row],[President $ Change]]-BudgetAppropData[[#This Row],[FY 2019]])/BudgetAppropData[[#This Row],[FY 2019]]</f>
        <v>-3.3333333333333333E-2</v>
      </c>
      <c r="I19" s="67">
        <v>65000</v>
      </c>
      <c r="J19" s="68">
        <f>(BudgetAppropData[[#This Row],[House $ Change]]-BudgetAppropData[[#This Row],[FY 2019]])/BudgetAppropData[[#This Row],[FY 2019]]</f>
        <v>8.3333333333333329E-2</v>
      </c>
      <c r="K19" s="69"/>
    </row>
    <row r="20" spans="1:11" x14ac:dyDescent="0.2">
      <c r="A20" s="66">
        <v>16.588000000000001</v>
      </c>
      <c r="B20" s="66">
        <v>2020</v>
      </c>
      <c r="C20" s="66" t="s">
        <v>300</v>
      </c>
      <c r="D20" s="66" t="s">
        <v>157</v>
      </c>
      <c r="E20" s="66" t="str">
        <f>INDEX(beta_sam[Program Title], MATCH(BudgetAppropData[[#This Row],[CFDA]], beta_sam[Program Number], 0))</f>
        <v>Violence Against Women Formula Grants</v>
      </c>
      <c r="F20" s="67">
        <v>215000</v>
      </c>
      <c r="G20" s="67">
        <v>215000</v>
      </c>
      <c r="H20" s="68">
        <f>(BudgetAppropData[[#This Row],[President $ Change]]-BudgetAppropData[[#This Row],[FY 2019]])/BudgetAppropData[[#This Row],[FY 2019]]</f>
        <v>0</v>
      </c>
      <c r="I20" s="67">
        <v>222000</v>
      </c>
      <c r="J20" s="68">
        <f>(BudgetAppropData[[#This Row],[House $ Change]]-BudgetAppropData[[#This Row],[FY 2019]])/BudgetAppropData[[#This Row],[FY 2019]]</f>
        <v>3.255813953488372E-2</v>
      </c>
      <c r="K20" s="69"/>
    </row>
    <row r="21" spans="1:11" x14ac:dyDescent="0.2">
      <c r="A21" s="66">
        <v>16.606000000000002</v>
      </c>
      <c r="B21" s="66">
        <v>2020</v>
      </c>
      <c r="C21" s="66" t="s">
        <v>300</v>
      </c>
      <c r="D21" s="66" t="s">
        <v>157</v>
      </c>
      <c r="E21" s="66" t="str">
        <f>INDEX(beta_sam[Program Title], MATCH(BudgetAppropData[[#This Row],[CFDA]], beta_sam[Program Number], 0))</f>
        <v>State Criminal Alien Assistance Program</v>
      </c>
      <c r="F21" s="67">
        <v>244000</v>
      </c>
      <c r="G21" s="67">
        <v>0</v>
      </c>
      <c r="H21" s="68">
        <f>(BudgetAppropData[[#This Row],[President $ Change]]-BudgetAppropData[[#This Row],[FY 2019]])/BudgetAppropData[[#This Row],[FY 2019]]</f>
        <v>-1</v>
      </c>
      <c r="I21" s="67">
        <v>260000</v>
      </c>
      <c r="J21" s="68">
        <f>(BudgetAppropData[[#This Row],[House $ Change]]-BudgetAppropData[[#This Row],[FY 2019]])/BudgetAppropData[[#This Row],[FY 2019]]</f>
        <v>6.5573770491803282E-2</v>
      </c>
      <c r="K21" s="69"/>
    </row>
    <row r="22" spans="1:11" x14ac:dyDescent="0.2">
      <c r="A22" s="66">
        <v>16.71</v>
      </c>
      <c r="B22" s="66">
        <v>2020</v>
      </c>
      <c r="C22" s="66" t="s">
        <v>300</v>
      </c>
      <c r="D22" s="66" t="s">
        <v>157</v>
      </c>
      <c r="E22" s="66" t="str">
        <f>INDEX(beta_sam[Program Title], MATCH(BudgetAppropData[[#This Row],[CFDA]], beta_sam[Program Number], 0))</f>
        <v>Public Safety Partnership and Community Policing Grants</v>
      </c>
      <c r="F22" s="67">
        <v>153000</v>
      </c>
      <c r="G22" s="67">
        <v>69000</v>
      </c>
      <c r="H22" s="68">
        <f>(BudgetAppropData[[#This Row],[President $ Change]]-BudgetAppropData[[#This Row],[FY 2019]])/BudgetAppropData[[#This Row],[FY 2019]]</f>
        <v>-0.5490196078431373</v>
      </c>
      <c r="I22" s="67">
        <v>190000</v>
      </c>
      <c r="J22" s="68">
        <f>(BudgetAppropData[[#This Row],[House $ Change]]-BudgetAppropData[[#This Row],[FY 2019]])/BudgetAppropData[[#This Row],[FY 2019]]</f>
        <v>0.24183006535947713</v>
      </c>
      <c r="K22" s="69"/>
    </row>
    <row r="23" spans="1:11" x14ac:dyDescent="0.2">
      <c r="A23" s="66">
        <v>16.738</v>
      </c>
      <c r="B23" s="66">
        <v>2020</v>
      </c>
      <c r="C23" s="66" t="s">
        <v>300</v>
      </c>
      <c r="D23" s="66" t="s">
        <v>157</v>
      </c>
      <c r="E23" s="66" t="str">
        <f>INDEX(beta_sam[Program Title], MATCH(BudgetAppropData[[#This Row],[CFDA]], beta_sam[Program Number], 0))</f>
        <v>Edward Byrne Memorial Justice Assistance Grant Program</v>
      </c>
      <c r="F23" s="67">
        <v>330000</v>
      </c>
      <c r="G23" s="67">
        <v>308000</v>
      </c>
      <c r="H23" s="68">
        <f>(BudgetAppropData[[#This Row],[President $ Change]]-BudgetAppropData[[#This Row],[FY 2019]])/BudgetAppropData[[#This Row],[FY 2019]]</f>
        <v>-6.6666666666666666E-2</v>
      </c>
      <c r="I23" s="67">
        <v>346000</v>
      </c>
      <c r="J23" s="68">
        <f>(BudgetAppropData[[#This Row],[House $ Change]]-BudgetAppropData[[#This Row],[FY 2019]])/BudgetAppropData[[#This Row],[FY 2019]]</f>
        <v>4.8484848484848485E-2</v>
      </c>
      <c r="K23" s="69"/>
    </row>
    <row r="24" spans="1:11" x14ac:dyDescent="0.2">
      <c r="A24" s="66">
        <v>17.207000000000001</v>
      </c>
      <c r="B24" s="66">
        <v>2020</v>
      </c>
      <c r="C24" s="66" t="s">
        <v>300</v>
      </c>
      <c r="D24" s="66" t="s">
        <v>157</v>
      </c>
      <c r="E24" s="66" t="str">
        <f>INDEX(beta_sam[Program Title], MATCH(BudgetAppropData[[#This Row],[CFDA]], beta_sam[Program Number], 0))</f>
        <v>Employment Service/Wagner-Peyser Funded Activities</v>
      </c>
      <c r="F24" s="74">
        <v>663000</v>
      </c>
      <c r="G24" s="74">
        <v>663000</v>
      </c>
      <c r="H24" s="68">
        <f>(BudgetAppropData[[#This Row],[President $ Change]]-BudgetAppropData[[#This Row],[FY 2019]])/BudgetAppropData[[#This Row],[FY 2019]]</f>
        <v>0</v>
      </c>
      <c r="I24" s="74">
        <v>680000</v>
      </c>
      <c r="J24" s="68">
        <f>(BudgetAppropData[[#This Row],[House $ Change]]-BudgetAppropData[[#This Row],[FY 2019]])/BudgetAppropData[[#This Row],[FY 2019]]</f>
        <v>2.564102564102564E-2</v>
      </c>
      <c r="K24" s="69"/>
    </row>
    <row r="25" spans="1:11" x14ac:dyDescent="0.2">
      <c r="A25" s="66">
        <v>17.225000000000001</v>
      </c>
      <c r="B25" s="66">
        <v>2020</v>
      </c>
      <c r="C25" s="66" t="s">
        <v>300</v>
      </c>
      <c r="D25" s="66" t="s">
        <v>157</v>
      </c>
      <c r="E25" s="66" t="str">
        <f>INDEX(beta_sam[Program Title], MATCH(BudgetAppropData[[#This Row],[CFDA]], beta_sam[Program Number], 0))</f>
        <v>Unemployment Insurance</v>
      </c>
      <c r="F25" s="74">
        <v>2516000</v>
      </c>
      <c r="G25" s="74">
        <v>2615000</v>
      </c>
      <c r="H25" s="68">
        <f>(BudgetAppropData[[#This Row],[President $ Change]]-BudgetAppropData[[#This Row],[FY 2019]])/BudgetAppropData[[#This Row],[FY 2019]]</f>
        <v>3.9348171701112877E-2</v>
      </c>
      <c r="I25" s="74">
        <v>2618000</v>
      </c>
      <c r="J25" s="68">
        <f>(BudgetAppropData[[#This Row],[House $ Change]]-BudgetAppropData[[#This Row],[FY 2019]])/BudgetAppropData[[#This Row],[FY 2019]]</f>
        <v>4.0540540540540543E-2</v>
      </c>
      <c r="K25" s="69"/>
    </row>
    <row r="26" spans="1:11" x14ac:dyDescent="0.2">
      <c r="A26" s="70">
        <v>17.234999999999999</v>
      </c>
      <c r="B26" s="70">
        <v>2020</v>
      </c>
      <c r="C26" s="70" t="s">
        <v>12</v>
      </c>
      <c r="D26" s="70"/>
      <c r="E26" s="70" t="str">
        <f>INDEX(beta_sam[Program Title], MATCH(BudgetAppropData[[#This Row],[CFDA]], beta_sam[Program Number], 0))</f>
        <v>Senior Community Service Employment Program</v>
      </c>
      <c r="F26" s="71" t="s">
        <v>171</v>
      </c>
      <c r="G26" s="71" t="s">
        <v>171</v>
      </c>
      <c r="H26" s="68">
        <v>-1</v>
      </c>
      <c r="I26" s="71" t="s">
        <v>171</v>
      </c>
      <c r="J26" s="68">
        <v>0</v>
      </c>
      <c r="K26" s="73"/>
    </row>
    <row r="27" spans="1:11" x14ac:dyDescent="0.2">
      <c r="A27" s="66">
        <v>17.257999999999999</v>
      </c>
      <c r="B27" s="66">
        <v>2020</v>
      </c>
      <c r="C27" s="66" t="s">
        <v>300</v>
      </c>
      <c r="D27" s="66" t="s">
        <v>157</v>
      </c>
      <c r="E27" s="66" t="str">
        <f>INDEX(beta_sam[Program Title], MATCH(BudgetAppropData[[#This Row],[CFDA]], beta_sam[Program Number], 0))</f>
        <v>WIOA Adult Program</v>
      </c>
      <c r="F27" s="74">
        <v>846000</v>
      </c>
      <c r="G27" s="74">
        <v>846000</v>
      </c>
      <c r="H27" s="68">
        <f>(BudgetAppropData[[#This Row],[President $ Change]]-BudgetAppropData[[#This Row],[FY 2019]])/BudgetAppropData[[#This Row],[FY 2019]]</f>
        <v>0</v>
      </c>
      <c r="I27" s="74">
        <v>900000</v>
      </c>
      <c r="J27" s="68">
        <f>(BudgetAppropData[[#This Row],[House $ Change]]-BudgetAppropData[[#This Row],[FY 2019]])/BudgetAppropData[[#This Row],[FY 2019]]</f>
        <v>6.3829787234042548E-2</v>
      </c>
      <c r="K27" s="69"/>
    </row>
    <row r="28" spans="1:11" x14ac:dyDescent="0.2">
      <c r="A28" s="66">
        <v>17.259</v>
      </c>
      <c r="B28" s="66">
        <v>2020</v>
      </c>
      <c r="C28" s="66" t="s">
        <v>300</v>
      </c>
      <c r="D28" s="66" t="s">
        <v>157</v>
      </c>
      <c r="E28" s="66" t="str">
        <f>INDEX(beta_sam[Program Title], MATCH(BudgetAppropData[[#This Row],[CFDA]], beta_sam[Program Number], 0))</f>
        <v>WIOA Youth Activities</v>
      </c>
      <c r="F28" s="74">
        <v>903000</v>
      </c>
      <c r="G28" s="74">
        <v>903000</v>
      </c>
      <c r="H28" s="68">
        <f>(BudgetAppropData[[#This Row],[President $ Change]]-BudgetAppropData[[#This Row],[FY 2019]])/BudgetAppropData[[#This Row],[FY 2019]]</f>
        <v>0</v>
      </c>
      <c r="I28" s="74">
        <v>964000</v>
      </c>
      <c r="J28" s="68">
        <f>(BudgetAppropData[[#This Row],[House $ Change]]-BudgetAppropData[[#This Row],[FY 2019]])/BudgetAppropData[[#This Row],[FY 2019]]</f>
        <v>6.755260243632337E-2</v>
      </c>
      <c r="K28" s="69"/>
    </row>
    <row r="29" spans="1:11" x14ac:dyDescent="0.2">
      <c r="A29" s="66">
        <v>17.277999999999999</v>
      </c>
      <c r="B29" s="66">
        <v>2020</v>
      </c>
      <c r="C29" s="66" t="s">
        <v>300</v>
      </c>
      <c r="D29" s="66" t="s">
        <v>157</v>
      </c>
      <c r="E29" s="66" t="str">
        <f>INDEX(beta_sam[Program Title], MATCH(BudgetAppropData[[#This Row],[CFDA]], beta_sam[Program Number], 0))</f>
        <v>WIOA Dislocated Worker Formula Grants</v>
      </c>
      <c r="F29" s="74">
        <v>1041000</v>
      </c>
      <c r="G29" s="74">
        <v>1041000</v>
      </c>
      <c r="H29" s="68">
        <f>(BudgetAppropData[[#This Row],[President $ Change]]-BudgetAppropData[[#This Row],[FY 2019]])/BudgetAppropData[[#This Row],[FY 2019]]</f>
        <v>0</v>
      </c>
      <c r="I29" s="74">
        <v>1103000</v>
      </c>
      <c r="J29" s="68">
        <f>(BudgetAppropData[[#This Row],[House $ Change]]-BudgetAppropData[[#This Row],[FY 2019]])/BudgetAppropData[[#This Row],[FY 2019]]</f>
        <v>5.9558117195004805E-2</v>
      </c>
      <c r="K29" s="69"/>
    </row>
    <row r="30" spans="1:11" x14ac:dyDescent="0.2">
      <c r="A30" s="66">
        <v>20.106000000000002</v>
      </c>
      <c r="B30" s="66">
        <v>2020</v>
      </c>
      <c r="C30" s="66" t="s">
        <v>300</v>
      </c>
      <c r="D30" s="66" t="s">
        <v>157</v>
      </c>
      <c r="E30" s="66" t="str">
        <f>INDEX(beta_sam[Program Title], MATCH(BudgetAppropData[[#This Row],[CFDA]], beta_sam[Program Number], 0))</f>
        <v>Airport Improvement Program</v>
      </c>
      <c r="F30" s="67">
        <v>3850000</v>
      </c>
      <c r="G30" s="67">
        <v>3350000</v>
      </c>
      <c r="H30" s="68">
        <f>(BudgetAppropData[[#This Row],[President $ Change]]-BudgetAppropData[[#This Row],[FY 2019]])/BudgetAppropData[[#This Row],[FY 2019]]</f>
        <v>-0.12987012987012986</v>
      </c>
      <c r="I30" s="67">
        <v>3850000</v>
      </c>
      <c r="J30" s="68">
        <f>(BudgetAppropData[[#This Row],[House $ Change]]-BudgetAppropData[[#This Row],[FY 2019]])/BudgetAppropData[[#This Row],[FY 2019]]</f>
        <v>0</v>
      </c>
      <c r="K30" s="69"/>
    </row>
    <row r="31" spans="1:11" x14ac:dyDescent="0.2">
      <c r="A31" s="66">
        <v>20.204999999999998</v>
      </c>
      <c r="B31" s="66">
        <v>2021</v>
      </c>
      <c r="C31" s="66" t="s">
        <v>300</v>
      </c>
      <c r="D31" s="66" t="s">
        <v>157</v>
      </c>
      <c r="E31" s="75" t="str">
        <f>INDEX(beta_sam[Program Title], MATCH(BudgetAppropData[[#This Row],[CFDA]], beta_sam[Program Number], 0))</f>
        <v>Highway Planning and Construction</v>
      </c>
      <c r="F31" s="76">
        <v>96572000</v>
      </c>
      <c r="G31" s="76">
        <v>47359999.276556753</v>
      </c>
      <c r="H31" s="68">
        <f>(BudgetAppropData[[#This Row],[President $ Change]]-BudgetAppropData[[#This Row],[FY 2019]])/BudgetAppropData[[#This Row],[FY 2019]]</f>
        <v>-0.50958870814980783</v>
      </c>
      <c r="I31" s="76">
        <v>48810000</v>
      </c>
      <c r="J31" s="68">
        <f>(BudgetAppropData[[#This Row],[House $ Change]]-BudgetAppropData[[#This Row],[FY 2019]])/BudgetAppropData[[#This Row],[FY 2019]]</f>
        <v>-0.49457399660357038</v>
      </c>
      <c r="K31" s="69"/>
    </row>
    <row r="32" spans="1:11" x14ac:dyDescent="0.2">
      <c r="A32" s="66">
        <v>20.5</v>
      </c>
      <c r="B32" s="66">
        <v>2020</v>
      </c>
      <c r="C32" s="66" t="s">
        <v>300</v>
      </c>
      <c r="D32" s="66" t="s">
        <v>157</v>
      </c>
      <c r="E32" s="66" t="str">
        <f>INDEX(beta_sam[Program Title], MATCH(BudgetAppropData[[#This Row],[CFDA]], beta_sam[Program Number], 0))</f>
        <v>Federal Transit Capital Investment Grants</v>
      </c>
      <c r="F32" s="76">
        <v>13192000</v>
      </c>
      <c r="G32" s="76">
        <v>12155000</v>
      </c>
      <c r="H32" s="68">
        <f>(BudgetAppropData[[#This Row],[President $ Change]]-BudgetAppropData[[#This Row],[FY 2019]])/BudgetAppropData[[#This Row],[FY 2019]]</f>
        <v>-7.8608247422680411E-2</v>
      </c>
      <c r="I32" s="76">
        <v>13202000</v>
      </c>
      <c r="J32" s="68">
        <f>(BudgetAppropData[[#This Row],[House $ Change]]-BudgetAppropData[[#This Row],[FY 2019]])/BudgetAppropData[[#This Row],[FY 2019]]</f>
        <v>7.5803517283201942E-4</v>
      </c>
      <c r="K32" s="69"/>
    </row>
    <row r="33" spans="1:11" x14ac:dyDescent="0.2">
      <c r="A33" s="66">
        <v>20.6</v>
      </c>
      <c r="B33" s="66">
        <v>2020</v>
      </c>
      <c r="C33" s="66" t="s">
        <v>300</v>
      </c>
      <c r="D33" s="66" t="s">
        <v>157</v>
      </c>
      <c r="E33" s="66" t="str">
        <f>INDEX(beta_sam[Program Title], MATCH(BudgetAppropData[[#This Row],[CFDA]], beta_sam[Program Number], 0))</f>
        <v>State and Community Highway Safety</v>
      </c>
      <c r="F33" s="67">
        <v>617000</v>
      </c>
      <c r="G33" s="67">
        <v>623000</v>
      </c>
      <c r="H33" s="68">
        <f>(BudgetAppropData[[#This Row],[President $ Change]]-BudgetAppropData[[#This Row],[FY 2019]])/BudgetAppropData[[#This Row],[FY 2019]]</f>
        <v>9.7244732576985422E-3</v>
      </c>
      <c r="I33" s="67">
        <v>630000</v>
      </c>
      <c r="J33" s="68">
        <f>(BudgetAppropData[[#This Row],[House $ Change]]-BudgetAppropData[[#This Row],[FY 2019]])/BudgetAppropData[[#This Row],[FY 2019]]</f>
        <v>2.1069692058346839E-2</v>
      </c>
      <c r="K33" s="69"/>
    </row>
    <row r="34" spans="1:11" x14ac:dyDescent="0.2">
      <c r="A34" s="66">
        <v>66.457999999999998</v>
      </c>
      <c r="B34" s="66">
        <v>2020</v>
      </c>
      <c r="C34" s="66" t="s">
        <v>300</v>
      </c>
      <c r="D34" s="66" t="s">
        <v>157</v>
      </c>
      <c r="E34" s="66" t="str">
        <f>INDEX(beta_sam[Program Title], MATCH(BudgetAppropData[[#This Row],[CFDA]], beta_sam[Program Number], 0))</f>
        <v>Capitalization Grants for Clean Water State Revolving Funds</v>
      </c>
      <c r="F34" s="67">
        <v>1694000</v>
      </c>
      <c r="G34" s="67">
        <v>1120000</v>
      </c>
      <c r="H34" s="68">
        <f>(BudgetAppropData[[#This Row],[President $ Change]]-BudgetAppropData[[#This Row],[FY 2019]])/BudgetAppropData[[#This Row],[FY 2019]]</f>
        <v>-0.33884297520661155</v>
      </c>
      <c r="I34" s="67">
        <v>1810000</v>
      </c>
      <c r="J34" s="68">
        <f>(BudgetAppropData[[#This Row],[House $ Change]]-BudgetAppropData[[#This Row],[FY 2019]])/BudgetAppropData[[#This Row],[FY 2019]]</f>
        <v>6.8476977567886663E-2</v>
      </c>
      <c r="K34" s="69"/>
    </row>
    <row r="35" spans="1:11" x14ac:dyDescent="0.2">
      <c r="A35" s="66">
        <v>66.468000000000004</v>
      </c>
      <c r="B35" s="66">
        <v>2020</v>
      </c>
      <c r="C35" s="66" t="s">
        <v>300</v>
      </c>
      <c r="D35" s="66" t="s">
        <v>157</v>
      </c>
      <c r="E35" s="66" t="str">
        <f>INDEX(beta_sam[Program Title], MATCH(BudgetAppropData[[#This Row],[CFDA]], beta_sam[Program Number], 0))</f>
        <v>Capitalization Grants for Drinking Water State Revolving Funds</v>
      </c>
      <c r="F35" s="67">
        <v>1164000</v>
      </c>
      <c r="G35" s="67">
        <v>863000</v>
      </c>
      <c r="H35" s="68">
        <f>(BudgetAppropData[[#This Row],[President $ Change]]-BudgetAppropData[[#This Row],[FY 2019]])/BudgetAppropData[[#This Row],[FY 2019]]</f>
        <v>-0.25859106529209624</v>
      </c>
      <c r="I35" s="67">
        <v>1300000</v>
      </c>
      <c r="J35" s="68">
        <f>(BudgetAppropData[[#This Row],[House $ Change]]-BudgetAppropData[[#This Row],[FY 2019]])/BudgetAppropData[[#This Row],[FY 2019]]</f>
        <v>0.11683848797250859</v>
      </c>
      <c r="K35" s="69"/>
    </row>
    <row r="36" spans="1:11" x14ac:dyDescent="0.2">
      <c r="A36" s="66">
        <v>81.040999999999997</v>
      </c>
      <c r="B36" s="66">
        <v>2020</v>
      </c>
      <c r="C36" s="66" t="s">
        <v>300</v>
      </c>
      <c r="D36" s="66" t="s">
        <v>157</v>
      </c>
      <c r="E36" s="66" t="str">
        <f>INDEX(beta_sam[Program Title], MATCH(BudgetAppropData[[#This Row],[CFDA]], beta_sam[Program Number], 0))</f>
        <v>State Energy Program</v>
      </c>
      <c r="F36" s="67">
        <v>55000</v>
      </c>
      <c r="G36" s="67">
        <v>0</v>
      </c>
      <c r="H36" s="68">
        <f>(BudgetAppropData[[#This Row],[President $ Change]]-BudgetAppropData[[#This Row],[FY 2019]])/BudgetAppropData[[#This Row],[FY 2019]]</f>
        <v>-1</v>
      </c>
      <c r="I36" s="67">
        <v>70000</v>
      </c>
      <c r="J36" s="68">
        <f>(BudgetAppropData[[#This Row],[House $ Change]]-BudgetAppropData[[#This Row],[FY 2019]])/BudgetAppropData[[#This Row],[FY 2019]]</f>
        <v>0.27272727272727271</v>
      </c>
      <c r="K36" s="69"/>
    </row>
    <row r="37" spans="1:11" x14ac:dyDescent="0.2">
      <c r="A37" s="66">
        <v>81.042000000000002</v>
      </c>
      <c r="B37" s="66">
        <v>2020</v>
      </c>
      <c r="C37" s="66" t="s">
        <v>300</v>
      </c>
      <c r="D37" s="66" t="s">
        <v>157</v>
      </c>
      <c r="E37" s="66" t="str">
        <f>INDEX(beta_sam[Program Title], MATCH(BudgetAppropData[[#This Row],[CFDA]], beta_sam[Program Number], 0))</f>
        <v>Weatherization Assistance for Low-Income Persons</v>
      </c>
      <c r="F37" s="67">
        <v>257000</v>
      </c>
      <c r="G37" s="67">
        <v>0</v>
      </c>
      <c r="H37" s="68">
        <f>(BudgetAppropData[[#This Row],[President $ Change]]-BudgetAppropData[[#This Row],[FY 2019]])/BudgetAppropData[[#This Row],[FY 2019]]</f>
        <v>-1</v>
      </c>
      <c r="I37" s="67">
        <v>294000</v>
      </c>
      <c r="J37" s="68">
        <f>(BudgetAppropData[[#This Row],[House $ Change]]-BudgetAppropData[[#This Row],[FY 2019]])/BudgetAppropData[[#This Row],[FY 2019]]</f>
        <v>0.14396887159533073</v>
      </c>
      <c r="K37" s="69"/>
    </row>
    <row r="38" spans="1:11" x14ac:dyDescent="0.2">
      <c r="A38" s="66">
        <v>84.001999999999995</v>
      </c>
      <c r="B38" s="66">
        <v>2020</v>
      </c>
      <c r="C38" s="66" t="s">
        <v>300</v>
      </c>
      <c r="D38" s="66" t="s">
        <v>157</v>
      </c>
      <c r="E38" s="66" t="str">
        <f>INDEX(beta_sam[Program Title], MATCH(BudgetAppropData[[#This Row],[CFDA]], beta_sam[Program Number], 0))</f>
        <v>Adult Education - Basic Grants to States</v>
      </c>
      <c r="F38" s="67">
        <v>642000</v>
      </c>
      <c r="G38" s="67">
        <v>486000</v>
      </c>
      <c r="H38" s="68">
        <f>(BudgetAppropData[[#This Row],[President $ Change]]-BudgetAppropData[[#This Row],[FY 2019]])/BudgetAppropData[[#This Row],[FY 2019]]</f>
        <v>-0.24299065420560748</v>
      </c>
      <c r="I38" s="67">
        <v>672000</v>
      </c>
      <c r="J38" s="68">
        <f>(BudgetAppropData[[#This Row],[House $ Change]]-BudgetAppropData[[#This Row],[FY 2019]])/BudgetAppropData[[#This Row],[FY 2019]]</f>
        <v>4.6728971962616821E-2</v>
      </c>
      <c r="K38" s="69"/>
    </row>
    <row r="39" spans="1:11" x14ac:dyDescent="0.2">
      <c r="A39" s="66">
        <v>84.007000000000005</v>
      </c>
      <c r="B39" s="66">
        <v>2020</v>
      </c>
      <c r="C39" s="66" t="s">
        <v>300</v>
      </c>
      <c r="D39" s="66" t="s">
        <v>157</v>
      </c>
      <c r="E39" s="66" t="str">
        <f>INDEX(beta_sam[Program Title], MATCH(BudgetAppropData[[#This Row],[CFDA]], beta_sam[Program Number], 0))</f>
        <v>Federal Supplemental Educational Opportunity Grants</v>
      </c>
      <c r="F39" s="67">
        <v>840000</v>
      </c>
      <c r="G39" s="67">
        <v>0</v>
      </c>
      <c r="H39" s="68">
        <f>(BudgetAppropData[[#This Row],[President $ Change]]-BudgetAppropData[[#This Row],[FY 2019]])/BudgetAppropData[[#This Row],[FY 2019]]</f>
        <v>-1</v>
      </c>
      <c r="I39" s="67">
        <v>1028000</v>
      </c>
      <c r="J39" s="68">
        <f>(BudgetAppropData[[#This Row],[House $ Change]]-BudgetAppropData[[#This Row],[FY 2019]])/BudgetAppropData[[#This Row],[FY 2019]]</f>
        <v>0.22380952380952382</v>
      </c>
      <c r="K39" s="69"/>
    </row>
    <row r="40" spans="1:11" x14ac:dyDescent="0.2">
      <c r="A40" s="66">
        <v>84.01</v>
      </c>
      <c r="B40" s="66">
        <v>2020</v>
      </c>
      <c r="C40" s="66" t="s">
        <v>300</v>
      </c>
      <c r="D40" s="66" t="s">
        <v>157</v>
      </c>
      <c r="E40" s="66" t="str">
        <f>INDEX(beta_sam[Program Title], MATCH(BudgetAppropData[[#This Row],[CFDA]], beta_sam[Program Number], 0))</f>
        <v>Title I Grants to Local Educational Agencies</v>
      </c>
      <c r="F40" s="67">
        <v>15860000</v>
      </c>
      <c r="G40" s="67">
        <v>15860000</v>
      </c>
      <c r="H40" s="68">
        <f>(BudgetAppropData[[#This Row],[President $ Change]]-BudgetAppropData[[#This Row],[FY 2019]])/BudgetAppropData[[#This Row],[FY 2019]]</f>
        <v>0</v>
      </c>
      <c r="I40" s="67">
        <v>16860000</v>
      </c>
      <c r="J40" s="68">
        <f>(BudgetAppropData[[#This Row],[House $ Change]]-BudgetAppropData[[#This Row],[FY 2019]])/BudgetAppropData[[#This Row],[FY 2019]]</f>
        <v>6.3051702395964693E-2</v>
      </c>
      <c r="K40" s="69"/>
    </row>
    <row r="41" spans="1:11" x14ac:dyDescent="0.2">
      <c r="A41" s="66">
        <v>84.027000000000001</v>
      </c>
      <c r="B41" s="66">
        <v>2020</v>
      </c>
      <c r="C41" s="66" t="s">
        <v>300</v>
      </c>
      <c r="D41" s="66" t="s">
        <v>157</v>
      </c>
      <c r="E41" s="66" t="str">
        <f>INDEX(beta_sam[Program Title], MATCH(BudgetAppropData[[#This Row],[CFDA]], beta_sam[Program Number], 0))</f>
        <v>Special Education Grants to States</v>
      </c>
      <c r="F41" s="67">
        <v>12364000</v>
      </c>
      <c r="G41" s="67">
        <v>12364000</v>
      </c>
      <c r="H41" s="68">
        <f>(BudgetAppropData[[#This Row],[President $ Change]]-BudgetAppropData[[#This Row],[FY 2019]])/BudgetAppropData[[#This Row],[FY 2019]]</f>
        <v>0</v>
      </c>
      <c r="I41" s="67">
        <v>13364000</v>
      </c>
      <c r="J41" s="68">
        <f>(BudgetAppropData[[#This Row],[House $ Change]]-BudgetAppropData[[#This Row],[FY 2019]])/BudgetAppropData[[#This Row],[FY 2019]]</f>
        <v>8.0879974118408277E-2</v>
      </c>
      <c r="K41" s="69"/>
    </row>
    <row r="42" spans="1:11" x14ac:dyDescent="0.2">
      <c r="A42" s="66">
        <v>84.033000000000001</v>
      </c>
      <c r="B42" s="66">
        <v>2020</v>
      </c>
      <c r="C42" s="66" t="s">
        <v>300</v>
      </c>
      <c r="D42" s="66" t="s">
        <v>157</v>
      </c>
      <c r="E42" s="66" t="str">
        <f>INDEX(beta_sam[Program Title], MATCH(BudgetAppropData[[#This Row],[CFDA]], beta_sam[Program Number], 0))</f>
        <v>Federal Work-Study Program</v>
      </c>
      <c r="F42" s="67">
        <v>1130000</v>
      </c>
      <c r="G42" s="67">
        <v>500000</v>
      </c>
      <c r="H42" s="68">
        <f>(BudgetAppropData[[#This Row],[President $ Change]]-BudgetAppropData[[#This Row],[FY 2019]])/BudgetAppropData[[#This Row],[FY 2019]]</f>
        <v>-0.55752212389380529</v>
      </c>
      <c r="I42" s="67">
        <v>1434000</v>
      </c>
      <c r="J42" s="68">
        <f>(BudgetAppropData[[#This Row],[House $ Change]]-BudgetAppropData[[#This Row],[FY 2019]])/BudgetAppropData[[#This Row],[FY 2019]]</f>
        <v>0.26902654867256637</v>
      </c>
      <c r="K42" s="69"/>
    </row>
    <row r="43" spans="1:11" x14ac:dyDescent="0.2">
      <c r="A43" s="66">
        <v>84.040999999999997</v>
      </c>
      <c r="B43" s="66">
        <v>2020</v>
      </c>
      <c r="C43" s="66" t="s">
        <v>300</v>
      </c>
      <c r="D43" s="66" t="s">
        <v>157</v>
      </c>
      <c r="E43" s="66" t="str">
        <f>INDEX(beta_sam[Program Title], MATCH(BudgetAppropData[[#This Row],[CFDA]], beta_sam[Program Number], 0))</f>
        <v>Impact Aid</v>
      </c>
      <c r="F43" s="67">
        <v>1446000</v>
      </c>
      <c r="G43" s="67">
        <v>1372000</v>
      </c>
      <c r="H43" s="68">
        <f>(BudgetAppropData[[#This Row],[President $ Change]]-BudgetAppropData[[#This Row],[FY 2019]])/BudgetAppropData[[#This Row],[FY 2019]]</f>
        <v>-5.1175656984785614E-2</v>
      </c>
      <c r="I43" s="67">
        <v>1498000</v>
      </c>
      <c r="J43" s="68">
        <f>(BudgetAppropData[[#This Row],[House $ Change]]-BudgetAppropData[[#This Row],[FY 2019]])/BudgetAppropData[[#This Row],[FY 2019]]</f>
        <v>3.5961272475795295E-2</v>
      </c>
      <c r="K43" s="69"/>
    </row>
    <row r="44" spans="1:11" x14ac:dyDescent="0.2">
      <c r="A44" s="66">
        <v>84.048000000000002</v>
      </c>
      <c r="B44" s="66">
        <v>2020</v>
      </c>
      <c r="C44" s="66" t="s">
        <v>300</v>
      </c>
      <c r="D44" s="66" t="s">
        <v>157</v>
      </c>
      <c r="E44" s="66" t="str">
        <f>INDEX(beta_sam[Program Title], MATCH(BudgetAppropData[[#This Row],[CFDA]], beta_sam[Program Number], 0))</f>
        <v>Career and Technical Education -- Basic Grants to States</v>
      </c>
      <c r="F44" s="67">
        <v>1263000</v>
      </c>
      <c r="G44" s="67">
        <v>1263000</v>
      </c>
      <c r="H44" s="68">
        <f>(BudgetAppropData[[#This Row],[President $ Change]]-BudgetAppropData[[#This Row],[FY 2019]])/BudgetAppropData[[#This Row],[FY 2019]]</f>
        <v>0</v>
      </c>
      <c r="I44" s="67">
        <v>1310000</v>
      </c>
      <c r="J44" s="68">
        <f>(BudgetAppropData[[#This Row],[House $ Change]]-BudgetAppropData[[#This Row],[FY 2019]])/BudgetAppropData[[#This Row],[FY 2019]]</f>
        <v>3.7212984956452887E-2</v>
      </c>
      <c r="K44" s="69"/>
    </row>
    <row r="45" spans="1:11" x14ac:dyDescent="0.2">
      <c r="A45" s="66">
        <v>84.126000000000005</v>
      </c>
      <c r="B45" s="66">
        <v>2020</v>
      </c>
      <c r="C45" s="66" t="s">
        <v>300</v>
      </c>
      <c r="D45" s="66" t="s">
        <v>157</v>
      </c>
      <c r="E45" s="66" t="str">
        <f>INDEX(beta_sam[Program Title], MATCH(BudgetAppropData[[#This Row],[CFDA]], beta_sam[Program Number], 0))</f>
        <v>Rehabilitation Services Vocational Rehabilitation Grants to States</v>
      </c>
      <c r="F45" s="67">
        <v>3304000</v>
      </c>
      <c r="G45" s="67">
        <v>3397000</v>
      </c>
      <c r="H45" s="68">
        <f>(BudgetAppropData[[#This Row],[President $ Change]]-BudgetAppropData[[#This Row],[FY 2019]])/BudgetAppropData[[#This Row],[FY 2019]]</f>
        <v>2.8147699757869248E-2</v>
      </c>
      <c r="I45" s="67">
        <v>3397000</v>
      </c>
      <c r="J45" s="68">
        <f>(BudgetAppropData[[#This Row],[House $ Change]]-BudgetAppropData[[#This Row],[FY 2019]])/BudgetAppropData[[#This Row],[FY 2019]]</f>
        <v>2.8147699757869248E-2</v>
      </c>
      <c r="K45" s="69"/>
    </row>
    <row r="46" spans="1:11" x14ac:dyDescent="0.2">
      <c r="A46" s="66">
        <v>84.287000000000006</v>
      </c>
      <c r="B46" s="66">
        <v>2020</v>
      </c>
      <c r="C46" s="66" t="s">
        <v>300</v>
      </c>
      <c r="D46" s="66" t="s">
        <v>157</v>
      </c>
      <c r="E46" s="66" t="str">
        <f>INDEX(beta_sam[Program Title], MATCH(BudgetAppropData[[#This Row],[CFDA]], beta_sam[Program Number], 0))</f>
        <v>Twenty-First Century Community Learning Centers</v>
      </c>
      <c r="F46" s="67">
        <v>1222000</v>
      </c>
      <c r="G46" s="67">
        <v>0</v>
      </c>
      <c r="H46" s="68">
        <f>(BudgetAppropData[[#This Row],[President $ Change]]-BudgetAppropData[[#This Row],[FY 2019]])/BudgetAppropData[[#This Row],[FY 2019]]</f>
        <v>-1</v>
      </c>
      <c r="I46" s="67">
        <v>1322000</v>
      </c>
      <c r="J46" s="68">
        <f>(BudgetAppropData[[#This Row],[House $ Change]]-BudgetAppropData[[#This Row],[FY 2019]])/BudgetAppropData[[#This Row],[FY 2019]]</f>
        <v>8.1833060556464818E-2</v>
      </c>
      <c r="K46" s="69"/>
    </row>
    <row r="47" spans="1:11" x14ac:dyDescent="0.2">
      <c r="A47" s="66">
        <v>84.295000000000002</v>
      </c>
      <c r="B47" s="66">
        <v>2020</v>
      </c>
      <c r="C47" s="66" t="s">
        <v>300</v>
      </c>
      <c r="D47" s="66" t="s">
        <v>157</v>
      </c>
      <c r="E47" s="66" t="str">
        <f>INDEX(beta_sam[Program Title], MATCH(BudgetAppropData[[#This Row],[CFDA]], beta_sam[Program Number], 0))</f>
        <v>Ready-To-Learn Television</v>
      </c>
      <c r="F47" s="67">
        <v>28000</v>
      </c>
      <c r="G47" s="67">
        <v>0</v>
      </c>
      <c r="H47" s="68">
        <f>(BudgetAppropData[[#This Row],[President $ Change]]-BudgetAppropData[[#This Row],[FY 2019]])/BudgetAppropData[[#This Row],[FY 2019]]</f>
        <v>-1</v>
      </c>
      <c r="I47" s="67">
        <v>30000</v>
      </c>
      <c r="J47" s="68">
        <f>(BudgetAppropData[[#This Row],[House $ Change]]-BudgetAppropData[[#This Row],[FY 2019]])/BudgetAppropData[[#This Row],[FY 2019]]</f>
        <v>7.1428571428571425E-2</v>
      </c>
      <c r="K47" s="69"/>
    </row>
    <row r="48" spans="1:11" x14ac:dyDescent="0.2">
      <c r="A48" s="66">
        <v>84.364999999999995</v>
      </c>
      <c r="B48" s="66">
        <v>2020</v>
      </c>
      <c r="C48" s="66" t="s">
        <v>300</v>
      </c>
      <c r="D48" s="66" t="s">
        <v>157</v>
      </c>
      <c r="E48" s="66" t="str">
        <f>INDEX(beta_sam[Program Title], MATCH(BudgetAppropData[[#This Row],[CFDA]], beta_sam[Program Number], 0))</f>
        <v>English Language Acquisition State Grants</v>
      </c>
      <c r="F48" s="67">
        <v>737000</v>
      </c>
      <c r="G48" s="67">
        <v>737000</v>
      </c>
      <c r="H48" s="68">
        <f>(BudgetAppropData[[#This Row],[President $ Change]]-BudgetAppropData[[#This Row],[FY 2019]])/BudgetAppropData[[#This Row],[FY 2019]]</f>
        <v>0</v>
      </c>
      <c r="I48" s="67">
        <v>980000</v>
      </c>
      <c r="J48" s="68">
        <f>(BudgetAppropData[[#This Row],[House $ Change]]-BudgetAppropData[[#This Row],[FY 2019]])/BudgetAppropData[[#This Row],[FY 2019]]</f>
        <v>0.32971506105834464</v>
      </c>
      <c r="K48" s="69"/>
    </row>
    <row r="49" spans="1:11" x14ac:dyDescent="0.2">
      <c r="A49" s="66">
        <v>84.367000000000004</v>
      </c>
      <c r="B49" s="66">
        <v>2020</v>
      </c>
      <c r="C49" s="66" t="s">
        <v>300</v>
      </c>
      <c r="D49" s="66" t="s">
        <v>157</v>
      </c>
      <c r="E49" s="66" t="str">
        <f>INDEX(beta_sam[Program Title], MATCH(BudgetAppropData[[#This Row],[CFDA]], beta_sam[Program Number], 0))</f>
        <v>Supporting Effective Instruction State Grants (formerly Improving Teacher Quality State Grants)</v>
      </c>
      <c r="F49" s="67">
        <v>2056000</v>
      </c>
      <c r="G49" s="67">
        <v>0</v>
      </c>
      <c r="H49" s="68">
        <f>(BudgetAppropData[[#This Row],[President $ Change]]-BudgetAppropData[[#This Row],[FY 2019]])/BudgetAppropData[[#This Row],[FY 2019]]</f>
        <v>-1</v>
      </c>
      <c r="I49" s="67">
        <v>2556000</v>
      </c>
      <c r="J49" s="68">
        <f>(BudgetAppropData[[#This Row],[House $ Change]]-BudgetAppropData[[#This Row],[FY 2019]])/BudgetAppropData[[#This Row],[FY 2019]]</f>
        <v>0.24319066147859922</v>
      </c>
      <c r="K49" s="69"/>
    </row>
    <row r="50" spans="1:11" x14ac:dyDescent="0.2">
      <c r="A50" s="66">
        <v>84.369</v>
      </c>
      <c r="B50" s="66">
        <v>2020</v>
      </c>
      <c r="C50" s="66" t="s">
        <v>300</v>
      </c>
      <c r="D50" s="66" t="s">
        <v>157</v>
      </c>
      <c r="E50" s="66" t="str">
        <f>INDEX(beta_sam[Program Title], MATCH(BudgetAppropData[[#This Row],[CFDA]], beta_sam[Program Number], 0))</f>
        <v>Grants for State Assessments and Related Activities</v>
      </c>
      <c r="F50" s="67">
        <v>378000</v>
      </c>
      <c r="G50" s="67">
        <v>378000</v>
      </c>
      <c r="H50" s="68">
        <f>(BudgetAppropData[[#This Row],[President $ Change]]-BudgetAppropData[[#This Row],[FY 2019]])/BudgetAppropData[[#This Row],[FY 2019]]</f>
        <v>0</v>
      </c>
      <c r="I50" s="67">
        <v>378000</v>
      </c>
      <c r="J50" s="68">
        <f>(BudgetAppropData[[#This Row],[House $ Change]]-BudgetAppropData[[#This Row],[FY 2019]])/BudgetAppropData[[#This Row],[FY 2019]]</f>
        <v>0</v>
      </c>
      <c r="K50" s="69"/>
    </row>
    <row r="51" spans="1:11" x14ac:dyDescent="0.2">
      <c r="A51" s="66">
        <v>84.370999999999995</v>
      </c>
      <c r="B51" s="66">
        <v>2020</v>
      </c>
      <c r="C51" s="66" t="s">
        <v>300</v>
      </c>
      <c r="D51" s="66" t="s">
        <v>157</v>
      </c>
      <c r="E51" s="66" t="str">
        <f>INDEX(beta_sam[Program Title], MATCH(BudgetAppropData[[#This Row],[CFDA]], beta_sam[Program Number], 0))</f>
        <v>Comprehensive Literacy Development</v>
      </c>
      <c r="F51" s="67">
        <v>190000</v>
      </c>
      <c r="G51" s="67">
        <v>0</v>
      </c>
      <c r="H51" s="68">
        <f>(BudgetAppropData[[#This Row],[President $ Change]]-BudgetAppropData[[#This Row],[FY 2019]])/BudgetAppropData[[#This Row],[FY 2019]]</f>
        <v>-1</v>
      </c>
      <c r="I51" s="67">
        <v>195000</v>
      </c>
      <c r="J51" s="68">
        <f>(BudgetAppropData[[#This Row],[House $ Change]]-BudgetAppropData[[#This Row],[FY 2019]])/BudgetAppropData[[#This Row],[FY 2019]]</f>
        <v>2.6315789473684209E-2</v>
      </c>
      <c r="K51" s="69"/>
    </row>
    <row r="52" spans="1:11" x14ac:dyDescent="0.2">
      <c r="A52" s="66">
        <v>84.373999999999995</v>
      </c>
      <c r="B52" s="66">
        <v>2020</v>
      </c>
      <c r="C52" s="66" t="s">
        <v>300</v>
      </c>
      <c r="D52" s="66" t="s">
        <v>157</v>
      </c>
      <c r="E52" s="66" t="str">
        <f>INDEX(beta_sam[Program Title], MATCH(BudgetAppropData[[#This Row],[CFDA]], beta_sam[Program Number], 0))</f>
        <v>Teacher and School Leader Incentive Grants (formerly the Teacher Incentive Fund)</v>
      </c>
      <c r="F52" s="67">
        <v>200000</v>
      </c>
      <c r="G52" s="67">
        <v>200000</v>
      </c>
      <c r="H52" s="68">
        <f>(BudgetAppropData[[#This Row],[President $ Change]]-BudgetAppropData[[#This Row],[FY 2019]])/BudgetAppropData[[#This Row],[FY 2019]]</f>
        <v>0</v>
      </c>
      <c r="I52" s="67">
        <v>200000</v>
      </c>
      <c r="J52" s="68">
        <f>(BudgetAppropData[[#This Row],[House $ Change]]-BudgetAppropData[[#This Row],[FY 2019]])/BudgetAppropData[[#This Row],[FY 2019]]</f>
        <v>0</v>
      </c>
      <c r="K52" s="69"/>
    </row>
    <row r="53" spans="1:11" x14ac:dyDescent="0.2">
      <c r="A53" s="66">
        <v>84.424000000000007</v>
      </c>
      <c r="B53" s="66">
        <v>2020</v>
      </c>
      <c r="C53" s="66" t="s">
        <v>300</v>
      </c>
      <c r="D53" s="66" t="s">
        <v>157</v>
      </c>
      <c r="E53" s="66" t="str">
        <f>INDEX(beta_sam[Program Title], MATCH(BudgetAppropData[[#This Row],[CFDA]], beta_sam[Program Number], 0))</f>
        <v>Student Support and Academic Enrichment Program</v>
      </c>
      <c r="F53" s="67">
        <v>1170000</v>
      </c>
      <c r="G53" s="67">
        <v>0</v>
      </c>
      <c r="H53" s="68">
        <f>(BudgetAppropData[[#This Row],[President $ Change]]-BudgetAppropData[[#This Row],[FY 2019]])/BudgetAppropData[[#This Row],[FY 2019]]</f>
        <v>-1</v>
      </c>
      <c r="I53" s="67">
        <v>1320000</v>
      </c>
      <c r="J53" s="68">
        <f>(BudgetAppropData[[#This Row],[House $ Change]]-BudgetAppropData[[#This Row],[FY 2019]])/BudgetAppropData[[#This Row],[FY 2019]]</f>
        <v>0.12820512820512819</v>
      </c>
      <c r="K53" s="69"/>
    </row>
    <row r="54" spans="1:11" x14ac:dyDescent="0.2">
      <c r="A54" s="66">
        <v>93.040999999999997</v>
      </c>
      <c r="B54" s="66">
        <v>2020</v>
      </c>
      <c r="C54" s="66" t="s">
        <v>300</v>
      </c>
      <c r="D54" s="66" t="s">
        <v>167</v>
      </c>
      <c r="E54" s="75" t="str">
        <f>INDEX(beta_sam[Program Title], MATCH(BudgetAppropData[[#This Row],[CFDA]], beta_sam[Program Number], 0))</f>
        <v>Special Programs for the Aging, Title VII, Chapter 3, Programs for Prevention of Elder Abuse, Neglect, and Exploitation</v>
      </c>
      <c r="F54" s="74">
        <v>21658</v>
      </c>
      <c r="G54" s="74">
        <v>20628</v>
      </c>
      <c r="H54" s="68">
        <f>(BudgetAppropData[[#This Row],[President $ Change]]-BudgetAppropData[[#This Row],[FY 2019]])/BudgetAppropData[[#This Row],[FY 2019]]</f>
        <v>-4.7557484532274451E-2</v>
      </c>
      <c r="I54" s="74">
        <v>23658</v>
      </c>
      <c r="J54" s="68">
        <f>(BudgetAppropData[[#This Row],[House $ Change]]-BudgetAppropData[[#This Row],[FY 2019]])/BudgetAppropData[[#This Row],[FY 2019]]</f>
        <v>9.2344630159756205E-2</v>
      </c>
      <c r="K54" s="69"/>
    </row>
    <row r="55" spans="1:11" x14ac:dyDescent="0.2">
      <c r="A55" s="66">
        <v>93.042000000000002</v>
      </c>
      <c r="B55" s="66">
        <v>2020</v>
      </c>
      <c r="C55" s="66" t="s">
        <v>300</v>
      </c>
      <c r="D55" s="66" t="s">
        <v>167</v>
      </c>
      <c r="E55" s="75" t="str">
        <f>INDEX(beta_sam[Program Title], MATCH(BudgetAppropData[[#This Row],[CFDA]], beta_sam[Program Number], 0))</f>
        <v>Special Programs for the Aging, Title VII, Chapter 2, Long Term Care Ombudsman Services for Older Individuals</v>
      </c>
      <c r="F55" s="74">
        <v>21658</v>
      </c>
      <c r="G55" s="74">
        <v>20628</v>
      </c>
      <c r="H55" s="68">
        <f>(BudgetAppropData[[#This Row],[President $ Change]]-BudgetAppropData[[#This Row],[FY 2019]])/BudgetAppropData[[#This Row],[FY 2019]]</f>
        <v>-4.7557484532274451E-2</v>
      </c>
      <c r="I55" s="74">
        <v>23658</v>
      </c>
      <c r="J55" s="68">
        <f>(BudgetAppropData[[#This Row],[House $ Change]]-BudgetAppropData[[#This Row],[FY 2019]])/BudgetAppropData[[#This Row],[FY 2019]]</f>
        <v>9.2344630159756205E-2</v>
      </c>
      <c r="K55" s="69"/>
    </row>
    <row r="56" spans="1:11" x14ac:dyDescent="0.2">
      <c r="A56" s="66">
        <v>93.043000000000006</v>
      </c>
      <c r="B56" s="66">
        <v>2020</v>
      </c>
      <c r="C56" s="66" t="s">
        <v>300</v>
      </c>
      <c r="D56" s="66" t="s">
        <v>167</v>
      </c>
      <c r="E56" s="75" t="str">
        <f>INDEX(beta_sam[Program Title], MATCH(BudgetAppropData[[#This Row],[CFDA]], beta_sam[Program Number], 0))</f>
        <v>Special Programs for the Aging, Title III, Part D, Disease Prevention and Health Promotion Services</v>
      </c>
      <c r="F56" s="74">
        <v>24848</v>
      </c>
      <c r="G56" s="74">
        <v>24848</v>
      </c>
      <c r="H56" s="68">
        <f>(BudgetAppropData[[#This Row],[President $ Change]]-BudgetAppropData[[#This Row],[FY 2019]])/BudgetAppropData[[#This Row],[FY 2019]]</f>
        <v>0</v>
      </c>
      <c r="I56" s="74">
        <v>24848</v>
      </c>
      <c r="J56" s="68">
        <f>(BudgetAppropData[[#This Row],[House $ Change]]-BudgetAppropData[[#This Row],[FY 2019]])/BudgetAppropData[[#This Row],[FY 2019]]</f>
        <v>0</v>
      </c>
      <c r="K56" s="69"/>
    </row>
    <row r="57" spans="1:11" x14ac:dyDescent="0.2">
      <c r="A57" s="66">
        <v>93.043999999999997</v>
      </c>
      <c r="B57" s="66">
        <v>2020</v>
      </c>
      <c r="C57" s="66" t="s">
        <v>300</v>
      </c>
      <c r="D57" s="66" t="s">
        <v>157</v>
      </c>
      <c r="E57" s="66" t="str">
        <f>INDEX(beta_sam[Program Title], MATCH(BudgetAppropData[[#This Row],[CFDA]], beta_sam[Program Number], 0))</f>
        <v>Special Programs for the Aging, Title III, Part B, Grants for Supportive Services and Senior Centers</v>
      </c>
      <c r="F57" s="67">
        <v>1530000</v>
      </c>
      <c r="G57" s="67">
        <v>1495000</v>
      </c>
      <c r="H57" s="68">
        <f>(BudgetAppropData[[#This Row],[President $ Change]]-BudgetAppropData[[#This Row],[FY 2019]])/BudgetAppropData[[#This Row],[FY 2019]]</f>
        <v>-2.2875816993464051E-2</v>
      </c>
      <c r="I57" s="67">
        <v>1683000</v>
      </c>
      <c r="J57" s="68">
        <f>(BudgetAppropData[[#This Row],[House $ Change]]-BudgetAppropData[[#This Row],[FY 2019]])/BudgetAppropData[[#This Row],[FY 2019]]</f>
        <v>0.1</v>
      </c>
      <c r="K57" s="69"/>
    </row>
    <row r="58" spans="1:11" x14ac:dyDescent="0.2">
      <c r="A58" s="66">
        <v>93.045000000000002</v>
      </c>
      <c r="B58" s="66">
        <v>2020</v>
      </c>
      <c r="C58" s="66" t="s">
        <v>300</v>
      </c>
      <c r="D58" s="66" t="s">
        <v>157</v>
      </c>
      <c r="E58" s="75" t="str">
        <f>INDEX(beta_sam[Program Title], MATCH(BudgetAppropData[[#This Row],[CFDA]], beta_sam[Program Number], 0))</f>
        <v>Special Programs for the Aging, Title III, Part C, Nutrition Services</v>
      </c>
      <c r="F58" s="67">
        <v>1530000</v>
      </c>
      <c r="G58" s="67">
        <v>1495000</v>
      </c>
      <c r="H58" s="68">
        <f>(BudgetAppropData[[#This Row],[President $ Change]]-BudgetAppropData[[#This Row],[FY 2019]])/BudgetAppropData[[#This Row],[FY 2019]]</f>
        <v>-2.2875816993464051E-2</v>
      </c>
      <c r="I58" s="67">
        <v>1683000</v>
      </c>
      <c r="J58" s="68">
        <f>(BudgetAppropData[[#This Row],[House $ Change]]-BudgetAppropData[[#This Row],[FY 2019]])/BudgetAppropData[[#This Row],[FY 2019]]</f>
        <v>0.1</v>
      </c>
      <c r="K58" s="69"/>
    </row>
    <row r="59" spans="1:11" x14ac:dyDescent="0.2">
      <c r="A59" s="66">
        <v>93.048000000000002</v>
      </c>
      <c r="B59" s="66">
        <v>2020</v>
      </c>
      <c r="C59" s="66" t="s">
        <v>300</v>
      </c>
      <c r="D59" s="66" t="s">
        <v>167</v>
      </c>
      <c r="E59" s="75" t="str">
        <f>INDEX(beta_sam[Program Title], MATCH(BudgetAppropData[[#This Row],[CFDA]], beta_sam[Program Number], 0))</f>
        <v>Special Programs for the Aging, Title IV, and Title II, Discretionary Projects</v>
      </c>
      <c r="F59" s="74">
        <v>8119</v>
      </c>
      <c r="G59" s="74">
        <v>6119</v>
      </c>
      <c r="H59" s="68">
        <f>(BudgetAppropData[[#This Row],[President $ Change]]-BudgetAppropData[[#This Row],[FY 2019]])/BudgetAppropData[[#This Row],[FY 2019]]</f>
        <v>-0.2463357556349304</v>
      </c>
      <c r="I59" s="74">
        <v>8119</v>
      </c>
      <c r="J59" s="68">
        <f>(BudgetAppropData[[#This Row],[House $ Change]]-BudgetAppropData[[#This Row],[FY 2019]])/BudgetAppropData[[#This Row],[FY 2019]]</f>
        <v>0</v>
      </c>
      <c r="K59" s="69"/>
    </row>
    <row r="60" spans="1:11" x14ac:dyDescent="0.2">
      <c r="A60" s="66">
        <v>93.052000000000007</v>
      </c>
      <c r="B60" s="66">
        <v>2020</v>
      </c>
      <c r="C60" s="66" t="s">
        <v>300</v>
      </c>
      <c r="D60" s="66" t="s">
        <v>167</v>
      </c>
      <c r="E60" s="75" t="str">
        <f>INDEX(beta_sam[Program Title], MATCH(BudgetAppropData[[#This Row],[CFDA]], beta_sam[Program Number], 0))</f>
        <v>National Family Caregiver Support, Title III, Part E</v>
      </c>
      <c r="F60" s="74">
        <v>181186</v>
      </c>
      <c r="G60" s="74">
        <v>150586</v>
      </c>
      <c r="H60" s="68">
        <f>(BudgetAppropData[[#This Row],[President $ Change]]-BudgetAppropData[[#This Row],[FY 2019]])/BudgetAppropData[[#This Row],[FY 2019]]</f>
        <v>-0.1688872208669544</v>
      </c>
      <c r="I60" s="74">
        <v>200000</v>
      </c>
      <c r="J60" s="68">
        <f>(BudgetAppropData[[#This Row],[House $ Change]]-BudgetAppropData[[#This Row],[FY 2019]])/BudgetAppropData[[#This Row],[FY 2019]]</f>
        <v>0.10383804488205491</v>
      </c>
      <c r="K60" s="69"/>
    </row>
    <row r="61" spans="1:11" x14ac:dyDescent="0.2">
      <c r="A61" s="66">
        <v>93.052999999999997</v>
      </c>
      <c r="B61" s="66">
        <v>2020</v>
      </c>
      <c r="C61" s="66" t="s">
        <v>300</v>
      </c>
      <c r="D61" s="66" t="s">
        <v>167</v>
      </c>
      <c r="E61" s="75" t="str">
        <f>INDEX(beta_sam[Program Title], MATCH(BudgetAppropData[[#This Row],[CFDA]], beta_sam[Program Number], 0))</f>
        <v xml:space="preserve">Nutrition Services Incentive Program </v>
      </c>
      <c r="F61" s="74">
        <v>160069</v>
      </c>
      <c r="G61" s="74">
        <v>160068</v>
      </c>
      <c r="H61" s="68">
        <f>(BudgetAppropData[[#This Row],[President $ Change]]-BudgetAppropData[[#This Row],[FY 2019]])/BudgetAppropData[[#This Row],[FY 2019]]</f>
        <v>-6.2473058493524672E-6</v>
      </c>
      <c r="I61" s="74">
        <v>170000</v>
      </c>
      <c r="J61" s="68">
        <f>(BudgetAppropData[[#This Row],[House $ Change]]-BudgetAppropData[[#This Row],[FY 2019]])/BudgetAppropData[[#This Row],[FY 2019]]</f>
        <v>6.204199438991935E-2</v>
      </c>
      <c r="K61" s="69"/>
    </row>
    <row r="62" spans="1:11" x14ac:dyDescent="0.2">
      <c r="A62" s="66">
        <v>93.063999999999993</v>
      </c>
      <c r="B62" s="66">
        <v>2020</v>
      </c>
      <c r="C62" s="66" t="s">
        <v>300</v>
      </c>
      <c r="D62" s="66" t="s">
        <v>167</v>
      </c>
      <c r="E62" s="66" t="str">
        <f>INDEX(beta_sam[Program Title], MATCH(BudgetAppropData[[#This Row],[CFDA]], beta_sam[Program Number], 0))</f>
        <v>Laboratory Training, Evaluation, and Quality Assurance Programs</v>
      </c>
      <c r="F62" s="74">
        <v>30000</v>
      </c>
      <c r="G62" s="74">
        <v>30000</v>
      </c>
      <c r="H62" s="68">
        <f>(BudgetAppropData[[#This Row],[President $ Change]]-BudgetAppropData[[#This Row],[FY 2019]])/BudgetAppropData[[#This Row],[FY 2019]]</f>
        <v>0</v>
      </c>
      <c r="I62" s="74">
        <v>32500</v>
      </c>
      <c r="J62" s="68">
        <f>(BudgetAppropData[[#This Row],[House $ Change]]-BudgetAppropData[[#This Row],[FY 2019]])/BudgetAppropData[[#This Row],[FY 2019]]</f>
        <v>8.3333333333333329E-2</v>
      </c>
      <c r="K62" s="69"/>
    </row>
    <row r="63" spans="1:11" x14ac:dyDescent="0.2">
      <c r="A63" s="70">
        <v>93.070999999999998</v>
      </c>
      <c r="B63" s="70">
        <v>2020</v>
      </c>
      <c r="C63" s="70" t="s">
        <v>12</v>
      </c>
      <c r="D63" s="70"/>
      <c r="E63" s="70" t="str">
        <f>INDEX(beta_sam[Program Title], MATCH(BudgetAppropData[[#This Row],[CFDA]], beta_sam[Program Number], 0))</f>
        <v>Medicare Enrollment Assistance Program</v>
      </c>
      <c r="F63" s="71" t="s">
        <v>171</v>
      </c>
      <c r="G63" s="71" t="s">
        <v>171</v>
      </c>
      <c r="H63" s="68">
        <v>7.0000000000000007E-2</v>
      </c>
      <c r="I63" s="71" t="s">
        <v>171</v>
      </c>
      <c r="J63" s="68">
        <v>0</v>
      </c>
      <c r="K63" s="73"/>
    </row>
    <row r="64" spans="1:11" x14ac:dyDescent="0.2">
      <c r="A64" s="66">
        <v>93.072000000000003</v>
      </c>
      <c r="B64" s="66">
        <v>2020</v>
      </c>
      <c r="C64" s="66" t="s">
        <v>300</v>
      </c>
      <c r="D64" s="66" t="s">
        <v>167</v>
      </c>
      <c r="E64" s="75" t="str">
        <f>INDEX(beta_sam[Program Title], MATCH(BudgetAppropData[[#This Row],[CFDA]], beta_sam[Program Number], 0))</f>
        <v>Lifespan Respite Care Program</v>
      </c>
      <c r="F64" s="74">
        <v>4110</v>
      </c>
      <c r="G64" s="74">
        <v>3360</v>
      </c>
      <c r="H64" s="68">
        <f>(BudgetAppropData[[#This Row],[President $ Change]]-BudgetAppropData[[#This Row],[FY 2019]])/BudgetAppropData[[#This Row],[FY 2019]]</f>
        <v>-0.18248175182481752</v>
      </c>
      <c r="I64" s="74">
        <v>5500</v>
      </c>
      <c r="J64" s="68">
        <f>(BudgetAppropData[[#This Row],[House $ Change]]-BudgetAppropData[[#This Row],[FY 2019]])/BudgetAppropData[[#This Row],[FY 2019]]</f>
        <v>0.33819951338199511</v>
      </c>
      <c r="K64" s="69"/>
    </row>
    <row r="65" spans="1:11" x14ac:dyDescent="0.2">
      <c r="A65" s="66">
        <v>93.073999999999998</v>
      </c>
      <c r="B65" s="66">
        <v>2020</v>
      </c>
      <c r="C65" s="66" t="s">
        <v>300</v>
      </c>
      <c r="D65" s="66" t="s">
        <v>157</v>
      </c>
      <c r="E65" s="66" t="str">
        <f>INDEX(beta_sam[Program Title], MATCH(BudgetAppropData[[#This Row],[CFDA]], beta_sam[Program Number], 0))</f>
        <v>Hospital Preparedness Program (HPP) and Public Health Emergency Preparedness (PHEP) Aligned Cooperative Agreements</v>
      </c>
      <c r="F65" s="76">
        <v>940000</v>
      </c>
      <c r="G65" s="76">
        <v>933000</v>
      </c>
      <c r="H65" s="68">
        <f>(BudgetAppropData[[#This Row],[President $ Change]]-BudgetAppropData[[#This Row],[FY 2019]])/BudgetAppropData[[#This Row],[FY 2019]]</f>
        <v>-7.4468085106382982E-3</v>
      </c>
      <c r="I65" s="76">
        <v>1017000</v>
      </c>
      <c r="J65" s="68">
        <f>(BudgetAppropData[[#This Row],[House $ Change]]-BudgetAppropData[[#This Row],[FY 2019]])/BudgetAppropData[[#This Row],[FY 2019]]</f>
        <v>8.191489361702127E-2</v>
      </c>
      <c r="K65" s="69"/>
    </row>
    <row r="66" spans="1:11" x14ac:dyDescent="0.2">
      <c r="A66" s="66">
        <v>93.103999999999999</v>
      </c>
      <c r="B66" s="66">
        <v>2020</v>
      </c>
      <c r="C66" s="66" t="s">
        <v>300</v>
      </c>
      <c r="D66" s="66" t="s">
        <v>167</v>
      </c>
      <c r="E66" s="66" t="str">
        <f>INDEX(beta_sam[Program Title], MATCH(BudgetAppropData[[#This Row],[CFDA]], beta_sam[Program Number], 0))</f>
        <v>Comprehensive Community Mental Health Services for Children with Serious Emotional Disturbances (SED)</v>
      </c>
      <c r="F66" s="74">
        <v>125000</v>
      </c>
      <c r="G66" s="74">
        <v>125000</v>
      </c>
      <c r="H66" s="68">
        <f>(BudgetAppropData[[#This Row],[President $ Change]]-BudgetAppropData[[#This Row],[FY 2019]])/BudgetAppropData[[#This Row],[FY 2019]]</f>
        <v>0</v>
      </c>
      <c r="I66" s="74">
        <v>130000</v>
      </c>
      <c r="J66" s="68">
        <f>(BudgetAppropData[[#This Row],[House $ Change]]-BudgetAppropData[[#This Row],[FY 2019]])/BudgetAppropData[[#This Row],[FY 2019]]</f>
        <v>0.04</v>
      </c>
      <c r="K66" s="69"/>
    </row>
    <row r="67" spans="1:11" x14ac:dyDescent="0.2">
      <c r="A67" s="66">
        <v>93.11</v>
      </c>
      <c r="B67" s="66">
        <v>2020</v>
      </c>
      <c r="C67" s="66" t="s">
        <v>300</v>
      </c>
      <c r="D67" s="66" t="s">
        <v>167</v>
      </c>
      <c r="E67" s="66" t="str">
        <f>INDEX(beta_sam[Program Title], MATCH(BudgetAppropData[[#This Row],[CFDA]], beta_sam[Program Number], 0))</f>
        <v>Maternal and Child Health Federal Consolidated Programs</v>
      </c>
      <c r="F67" s="76">
        <v>15000</v>
      </c>
      <c r="G67" s="76">
        <v>0</v>
      </c>
      <c r="H67" s="68">
        <f>(BudgetAppropData[[#This Row],[President $ Change]]-BudgetAppropData[[#This Row],[FY 2019]])/BudgetAppropData[[#This Row],[FY 2019]]</f>
        <v>-1</v>
      </c>
      <c r="I67" s="76">
        <v>15000</v>
      </c>
      <c r="J67" s="68">
        <f>(BudgetAppropData[[#This Row],[House $ Change]]-BudgetAppropData[[#This Row],[FY 2019]])/BudgetAppropData[[#This Row],[FY 2019]]</f>
        <v>0</v>
      </c>
      <c r="K67" s="69"/>
    </row>
    <row r="68" spans="1:11" x14ac:dyDescent="0.2">
      <c r="A68" s="66">
        <v>93.116</v>
      </c>
      <c r="B68" s="66">
        <v>2020</v>
      </c>
      <c r="C68" s="66" t="s">
        <v>300</v>
      </c>
      <c r="D68" s="66" t="s">
        <v>167</v>
      </c>
      <c r="E68" s="66" t="str">
        <f>INDEX(beta_sam[Program Title], MATCH(BudgetAppropData[[#This Row],[CFDA]], beta_sam[Program Number], 0))</f>
        <v>Project Grants and Cooperative Agreements for Tuberculosis Control Programs</v>
      </c>
      <c r="F68" s="74">
        <v>142256</v>
      </c>
      <c r="G68" s="74">
        <v>135034</v>
      </c>
      <c r="H68" s="68">
        <f>(BudgetAppropData[[#This Row],[President $ Change]]-BudgetAppropData[[#This Row],[FY 2019]])/BudgetAppropData[[#This Row],[FY 2019]]</f>
        <v>-5.0767630187830391E-2</v>
      </c>
      <c r="I68" s="74">
        <v>152256</v>
      </c>
      <c r="J68" s="68">
        <f>(BudgetAppropData[[#This Row],[House $ Change]]-BudgetAppropData[[#This Row],[FY 2019]])/BudgetAppropData[[#This Row],[FY 2019]]</f>
        <v>7.0295804746372731E-2</v>
      </c>
      <c r="K68" s="69"/>
    </row>
    <row r="69" spans="1:11" x14ac:dyDescent="0.2">
      <c r="A69" s="66">
        <v>93.126999999999995</v>
      </c>
      <c r="B69" s="66">
        <v>2020</v>
      </c>
      <c r="C69" s="66" t="s">
        <v>300</v>
      </c>
      <c r="D69" s="66" t="s">
        <v>167</v>
      </c>
      <c r="E69" s="66" t="str">
        <f>INDEX(beta_sam[Program Title], MATCH(BudgetAppropData[[#This Row],[CFDA]], beta_sam[Program Number], 0))</f>
        <v>Emergency Medical Services for Children</v>
      </c>
      <c r="F69" s="74">
        <v>22334</v>
      </c>
      <c r="G69" s="74">
        <v>0</v>
      </c>
      <c r="H69" s="68">
        <f>(BudgetAppropData[[#This Row],[President $ Change]]-BudgetAppropData[[#This Row],[FY 2019]])/BudgetAppropData[[#This Row],[FY 2019]]</f>
        <v>-1</v>
      </c>
      <c r="I69" s="74">
        <v>22334</v>
      </c>
      <c r="J69" s="68">
        <f>(BudgetAppropData[[#This Row],[House $ Change]]-BudgetAppropData[[#This Row],[FY 2019]])/BudgetAppropData[[#This Row],[FY 2019]]</f>
        <v>0</v>
      </c>
      <c r="K69" s="69"/>
    </row>
    <row r="70" spans="1:11" x14ac:dyDescent="0.2">
      <c r="A70" s="66">
        <v>93.135999999999996</v>
      </c>
      <c r="B70" s="66">
        <v>2020</v>
      </c>
      <c r="C70" s="66" t="s">
        <v>300</v>
      </c>
      <c r="D70" s="66" t="s">
        <v>167</v>
      </c>
      <c r="E70" s="66" t="str">
        <f>INDEX(beta_sam[Program Title], MATCH(BudgetAppropData[[#This Row],[CFDA]], beta_sam[Program Number], 0))</f>
        <v>Injury Prevention and Control Research and State and Community Based Programs</v>
      </c>
      <c r="F70" s="76">
        <v>525009</v>
      </c>
      <c r="G70" s="76">
        <v>525009</v>
      </c>
      <c r="H70" s="68">
        <f>(BudgetAppropData[[#This Row],[President $ Change]]-BudgetAppropData[[#This Row],[FY 2019]])/BudgetAppropData[[#This Row],[FY 2019]]</f>
        <v>0</v>
      </c>
      <c r="I70" s="76">
        <v>530009</v>
      </c>
      <c r="J70" s="68">
        <f>(BudgetAppropData[[#This Row],[House $ Change]]-BudgetAppropData[[#This Row],[FY 2019]])/BudgetAppropData[[#This Row],[FY 2019]]</f>
        <v>9.5236462613021867E-3</v>
      </c>
      <c r="K70" s="69"/>
    </row>
    <row r="71" spans="1:11" x14ac:dyDescent="0.2">
      <c r="A71" s="66">
        <v>93.138000000000005</v>
      </c>
      <c r="B71" s="66">
        <v>2020</v>
      </c>
      <c r="C71" s="66" t="s">
        <v>300</v>
      </c>
      <c r="D71" s="66" t="s">
        <v>167</v>
      </c>
      <c r="E71" s="66" t="str">
        <f>INDEX(beta_sam[Program Title], MATCH(BudgetAppropData[[#This Row],[CFDA]], beta_sam[Program Number], 0))</f>
        <v>Protection and Advocacy for Individuals with Mental Illness</v>
      </c>
      <c r="F71" s="74">
        <v>36146</v>
      </c>
      <c r="G71" s="74">
        <v>14146</v>
      </c>
      <c r="H71" s="68">
        <f>(BudgetAppropData[[#This Row],[President $ Change]]-BudgetAppropData[[#This Row],[FY 2019]])/BudgetAppropData[[#This Row],[FY 2019]]</f>
        <v>-0.60864272671941566</v>
      </c>
      <c r="I71" s="74">
        <v>36146</v>
      </c>
      <c r="J71" s="68">
        <f>(BudgetAppropData[[#This Row],[House $ Change]]-BudgetAppropData[[#This Row],[FY 2019]])/BudgetAppropData[[#This Row],[FY 2019]]</f>
        <v>0</v>
      </c>
      <c r="K71" s="69"/>
    </row>
    <row r="72" spans="1:11" x14ac:dyDescent="0.2">
      <c r="A72" s="77">
        <v>93.15</v>
      </c>
      <c r="B72" s="66">
        <v>2020</v>
      </c>
      <c r="C72" s="66" t="s">
        <v>300</v>
      </c>
      <c r="D72" s="66" t="s">
        <v>167</v>
      </c>
      <c r="E72" s="66" t="str">
        <f>INDEX(beta_sam[Program Title], MATCH(BudgetAppropData[[#This Row],[CFDA]], beta_sam[Program Number], 0))</f>
        <v>Projects for Assistance in Transition from Homelessness (PATH)</v>
      </c>
      <c r="F72" s="74">
        <v>64635</v>
      </c>
      <c r="G72" s="74">
        <v>64635</v>
      </c>
      <c r="H72" s="68">
        <f>(BudgetAppropData[[#This Row],[President $ Change]]-BudgetAppropData[[#This Row],[FY 2019]])/BudgetAppropData[[#This Row],[FY 2019]]</f>
        <v>0</v>
      </c>
      <c r="I72" s="74">
        <v>66635</v>
      </c>
      <c r="J72" s="68">
        <f>(BudgetAppropData[[#This Row],[House $ Change]]-BudgetAppropData[[#This Row],[FY 2019]])/BudgetAppropData[[#This Row],[FY 2019]]</f>
        <v>3.0942987545447512E-2</v>
      </c>
      <c r="K72" s="69"/>
    </row>
    <row r="73" spans="1:11" x14ac:dyDescent="0.2">
      <c r="A73" s="66">
        <v>93.197000000000003</v>
      </c>
      <c r="B73" s="66">
        <v>2020</v>
      </c>
      <c r="C73" s="66" t="s">
        <v>300</v>
      </c>
      <c r="D73" s="66" t="s">
        <v>167</v>
      </c>
      <c r="E73" s="66" t="str">
        <f>INDEX(beta_sam[Program Title], MATCH(BudgetAppropData[[#This Row],[CFDA]], beta_sam[Program Number], 0))</f>
        <v>Childhood Lead Poisoning Prevention Projects, State and Local Childhood Lead Poisoning Prevention and Surveillance of Blood Lead Levels in Children</v>
      </c>
      <c r="F73" s="74">
        <v>35000</v>
      </c>
      <c r="G73" s="74">
        <v>17000</v>
      </c>
      <c r="H73" s="68">
        <f>(BudgetAppropData[[#This Row],[President $ Change]]-BudgetAppropData[[#This Row],[FY 2019]])/BudgetAppropData[[#This Row],[FY 2019]]</f>
        <v>-0.51428571428571423</v>
      </c>
      <c r="I73" s="74">
        <v>0</v>
      </c>
      <c r="J73" s="68">
        <f>(BudgetAppropData[[#This Row],[House $ Change]]-BudgetAppropData[[#This Row],[FY 2019]])/BudgetAppropData[[#This Row],[FY 2019]]</f>
        <v>-1</v>
      </c>
      <c r="K73" s="69"/>
    </row>
    <row r="74" spans="1:11" x14ac:dyDescent="0.2">
      <c r="A74" s="66">
        <v>93.216999999999999</v>
      </c>
      <c r="B74" s="66">
        <v>2020</v>
      </c>
      <c r="C74" s="66" t="s">
        <v>300</v>
      </c>
      <c r="D74" s="66" t="s">
        <v>157</v>
      </c>
      <c r="E74" s="66" t="str">
        <f>INDEX(beta_sam[Program Title], MATCH(BudgetAppropData[[#This Row],[CFDA]], beta_sam[Program Number], 0))</f>
        <v>Family Planning Services</v>
      </c>
      <c r="F74" s="67">
        <v>286000</v>
      </c>
      <c r="G74" s="67">
        <v>286000</v>
      </c>
      <c r="H74" s="68">
        <f>(BudgetAppropData[[#This Row],[President $ Change]]-BudgetAppropData[[#This Row],[FY 2019]])/BudgetAppropData[[#This Row],[FY 2019]]</f>
        <v>0</v>
      </c>
      <c r="I74" s="67">
        <v>400000</v>
      </c>
      <c r="J74" s="68">
        <f>(BudgetAppropData[[#This Row],[House $ Change]]-BudgetAppropData[[#This Row],[FY 2019]])/BudgetAppropData[[#This Row],[FY 2019]]</f>
        <v>0.39860139860139859</v>
      </c>
      <c r="K74" s="69"/>
    </row>
    <row r="75" spans="1:11" x14ac:dyDescent="0.2">
      <c r="A75" s="66">
        <v>93.224000000000004</v>
      </c>
      <c r="B75" s="66">
        <v>2020</v>
      </c>
      <c r="C75" s="66" t="s">
        <v>300</v>
      </c>
      <c r="D75" s="66" t="s">
        <v>157</v>
      </c>
      <c r="E75" s="66" t="str">
        <f>INDEX(beta_sam[Program Title], MATCH(BudgetAppropData[[#This Row],[CFDA]], beta_sam[Program Number], 0))</f>
        <v>Health Center Program (Community Health Centers, Migrant Health Centers, Health Care for the Homeless, and Public Housing Primary Care)</v>
      </c>
      <c r="F75" s="67">
        <v>5626000</v>
      </c>
      <c r="G75" s="67">
        <v>5626000</v>
      </c>
      <c r="H75" s="68">
        <f>(BudgetAppropData[[#This Row],[President $ Change]]-BudgetAppropData[[#This Row],[FY 2019]])/BudgetAppropData[[#This Row],[FY 2019]]</f>
        <v>0</v>
      </c>
      <c r="I75" s="67">
        <v>5676000</v>
      </c>
      <c r="J75" s="68">
        <f>(BudgetAppropData[[#This Row],[House $ Change]]-BudgetAppropData[[#This Row],[FY 2019]])/BudgetAppropData[[#This Row],[FY 2019]]</f>
        <v>8.887308922858158E-3</v>
      </c>
      <c r="K75" s="69"/>
    </row>
    <row r="76" spans="1:11" x14ac:dyDescent="0.2">
      <c r="A76" s="66">
        <v>93.241</v>
      </c>
      <c r="B76" s="66">
        <v>2020</v>
      </c>
      <c r="C76" s="66" t="s">
        <v>300</v>
      </c>
      <c r="D76" s="66" t="s">
        <v>167</v>
      </c>
      <c r="E76" s="66" t="str">
        <f>INDEX(beta_sam[Program Title], MATCH(BudgetAppropData[[#This Row],[CFDA]], beta_sam[Program Number], 0))</f>
        <v>State Rural Hospital Flexibility Program</v>
      </c>
      <c r="F76" s="74">
        <v>53609</v>
      </c>
      <c r="G76" s="74">
        <v>0</v>
      </c>
      <c r="H76" s="68">
        <f>(BudgetAppropData[[#This Row],[President $ Change]]-BudgetAppropData[[#This Row],[FY 2019]])/BudgetAppropData[[#This Row],[FY 2019]]</f>
        <v>-1</v>
      </c>
      <c r="I76" s="74">
        <v>59000</v>
      </c>
      <c r="J76" s="68">
        <f>(BudgetAppropData[[#This Row],[House $ Change]]-BudgetAppropData[[#This Row],[FY 2019]])/BudgetAppropData[[#This Row],[FY 2019]]</f>
        <v>0.10056147288701524</v>
      </c>
      <c r="K76" s="69"/>
    </row>
    <row r="77" spans="1:11" x14ac:dyDescent="0.2">
      <c r="A77" s="66">
        <v>93.242999999999995</v>
      </c>
      <c r="B77" s="66">
        <v>2021</v>
      </c>
      <c r="C77" s="66" t="s">
        <v>300</v>
      </c>
      <c r="D77" s="66" t="s">
        <v>167</v>
      </c>
      <c r="E77" s="66" t="str">
        <f>INDEX(beta_sam[Program Title], MATCH(BudgetAppropData[[#This Row],[CFDA]], beta_sam[Program Number], 0))</f>
        <v>Substance Abuse and Mental Health Services Projects of Regional and National Significance</v>
      </c>
      <c r="F77" s="76">
        <v>450755</v>
      </c>
      <c r="G77" s="76">
        <v>390878</v>
      </c>
      <c r="H77" s="68">
        <f>(BudgetAppropData[[#This Row],[President $ Change]]-BudgetAppropData[[#This Row],[FY 2019]])/BudgetAppropData[[#This Row],[FY 2019]]</f>
        <v>-0.13283712881720669</v>
      </c>
      <c r="I77" s="76">
        <v>481755</v>
      </c>
      <c r="J77" s="68">
        <f>(BudgetAppropData[[#This Row],[House $ Change]]-BudgetAppropData[[#This Row],[FY 2019]])/BudgetAppropData[[#This Row],[FY 2019]]</f>
        <v>6.8773502235138825E-2</v>
      </c>
      <c r="K77" s="69"/>
    </row>
    <row r="78" spans="1:11" x14ac:dyDescent="0.2">
      <c r="A78" s="66">
        <v>93.251000000000005</v>
      </c>
      <c r="B78" s="66">
        <v>2020</v>
      </c>
      <c r="C78" s="66" t="s">
        <v>300</v>
      </c>
      <c r="D78" s="66" t="s">
        <v>167</v>
      </c>
      <c r="E78" s="66" t="str">
        <f>INDEX(beta_sam[Program Title], MATCH(BudgetAppropData[[#This Row],[CFDA]], beta_sam[Program Number], 0))</f>
        <v>Universal Newborn Hearing Screening</v>
      </c>
      <c r="F78" s="74">
        <v>17818</v>
      </c>
      <c r="G78" s="74">
        <v>0</v>
      </c>
      <c r="H78" s="68">
        <f>(BudgetAppropData[[#This Row],[President $ Change]]-BudgetAppropData[[#This Row],[FY 2019]])/BudgetAppropData[[#This Row],[FY 2019]]</f>
        <v>-1</v>
      </c>
      <c r="I78" s="74">
        <v>17818</v>
      </c>
      <c r="J78" s="68">
        <f>(BudgetAppropData[[#This Row],[House $ Change]]-BudgetAppropData[[#This Row],[FY 2019]])/BudgetAppropData[[#This Row],[FY 2019]]</f>
        <v>0</v>
      </c>
      <c r="K78" s="69"/>
    </row>
    <row r="79" spans="1:11" x14ac:dyDescent="0.2">
      <c r="A79" s="66">
        <v>93.253</v>
      </c>
      <c r="B79" s="66">
        <v>2020</v>
      </c>
      <c r="C79" s="66" t="s">
        <v>300</v>
      </c>
      <c r="D79" s="66" t="s">
        <v>167</v>
      </c>
      <c r="E79" s="66" t="str">
        <f>INDEX(beta_sam[Program Title], MATCH(BudgetAppropData[[#This Row],[CFDA]], beta_sam[Program Number], 0))</f>
        <v>Poison Center Support and Enhancement Grant Program</v>
      </c>
      <c r="F79" s="74">
        <v>22846</v>
      </c>
      <c r="G79" s="74">
        <v>22846</v>
      </c>
      <c r="H79" s="68">
        <f>(BudgetAppropData[[#This Row],[President $ Change]]-BudgetAppropData[[#This Row],[FY 2019]])/BudgetAppropData[[#This Row],[FY 2019]]</f>
        <v>0</v>
      </c>
      <c r="I79" s="74">
        <v>24846</v>
      </c>
      <c r="J79" s="68">
        <f>(BudgetAppropData[[#This Row],[House $ Change]]-BudgetAppropData[[#This Row],[FY 2019]])/BudgetAppropData[[#This Row],[FY 2019]]</f>
        <v>8.7542677055064341E-2</v>
      </c>
      <c r="K79" s="69"/>
    </row>
    <row r="80" spans="1:11" x14ac:dyDescent="0.2">
      <c r="A80" s="66">
        <v>93.254999999999995</v>
      </c>
      <c r="B80" s="66">
        <v>2020</v>
      </c>
      <c r="C80" s="66" t="s">
        <v>300</v>
      </c>
      <c r="D80" s="66" t="s">
        <v>167</v>
      </c>
      <c r="E80" s="66" t="str">
        <f>INDEX(beta_sam[Program Title], MATCH(BudgetAppropData[[#This Row],[CFDA]], beta_sam[Program Number], 0))</f>
        <v>Children's Hospitals Graduate Medical Education Payment Program</v>
      </c>
      <c r="F80" s="74">
        <v>325000</v>
      </c>
      <c r="G80" s="74">
        <v>0</v>
      </c>
      <c r="H80" s="68">
        <f>(BudgetAppropData[[#This Row],[President $ Change]]-BudgetAppropData[[#This Row],[FY 2019]])/BudgetAppropData[[#This Row],[FY 2019]]</f>
        <v>-1</v>
      </c>
      <c r="I80" s="74">
        <v>350000</v>
      </c>
      <c r="J80" s="68">
        <f>(BudgetAppropData[[#This Row],[House $ Change]]-BudgetAppropData[[#This Row],[FY 2019]])/BudgetAppropData[[#This Row],[FY 2019]]</f>
        <v>7.6923076923076927E-2</v>
      </c>
      <c r="K80" s="69"/>
    </row>
    <row r="81" spans="1:11" x14ac:dyDescent="0.2">
      <c r="A81" s="66">
        <v>93.260999999999996</v>
      </c>
      <c r="B81" s="66">
        <v>2020</v>
      </c>
      <c r="C81" s="66" t="s">
        <v>300</v>
      </c>
      <c r="D81" s="66" t="s">
        <v>167</v>
      </c>
      <c r="E81" s="66" t="str">
        <f>INDEX(beta_sam[Program Title], MATCH(BudgetAppropData[[#This Row],[CFDA]], beta_sam[Program Number], 0))</f>
        <v>Scaling the National Diabetes Prevention Program to Priority Populations</v>
      </c>
      <c r="F81" s="74">
        <v>148129</v>
      </c>
      <c r="G81" s="74"/>
      <c r="H81" s="68">
        <f>(BudgetAppropData[[#This Row],[President $ Change]]-BudgetAppropData[[#This Row],[FY 2019]])/BudgetAppropData[[#This Row],[FY 2019]]</f>
        <v>-1</v>
      </c>
      <c r="I81" s="74">
        <v>168129</v>
      </c>
      <c r="J81" s="68">
        <f>(BudgetAppropData[[#This Row],[House $ Change]]-BudgetAppropData[[#This Row],[FY 2019]])/BudgetAppropData[[#This Row],[FY 2019]]</f>
        <v>0.13501745100554247</v>
      </c>
      <c r="K81" s="69"/>
    </row>
    <row r="82" spans="1:11" x14ac:dyDescent="0.2">
      <c r="A82" s="66">
        <v>93.268000000000001</v>
      </c>
      <c r="B82" s="66">
        <v>2020</v>
      </c>
      <c r="C82" s="66" t="s">
        <v>300</v>
      </c>
      <c r="D82" s="66" t="s">
        <v>157</v>
      </c>
      <c r="E82" s="66" t="str">
        <f>INDEX(beta_sam[Program Title], MATCH(BudgetAppropData[[#This Row],[CFDA]], beta_sam[Program Number], 0))</f>
        <v>Immunization Cooperative Agreements</v>
      </c>
      <c r="F82" s="67">
        <v>4176000</v>
      </c>
      <c r="G82" s="67">
        <v>4761000</v>
      </c>
      <c r="H82" s="68">
        <f>(BudgetAppropData[[#This Row],[President $ Change]]-BudgetAppropData[[#This Row],[FY 2019]])/BudgetAppropData[[#This Row],[FY 2019]]</f>
        <v>0.14008620689655171</v>
      </c>
      <c r="I82" s="67">
        <v>4761000</v>
      </c>
      <c r="J82" s="68">
        <f>(BudgetAppropData[[#This Row],[House $ Change]]-BudgetAppropData[[#This Row],[FY 2019]])/BudgetAppropData[[#This Row],[FY 2019]]</f>
        <v>0.14008620689655171</v>
      </c>
      <c r="K82" s="69"/>
    </row>
    <row r="83" spans="1:11" x14ac:dyDescent="0.2">
      <c r="A83" s="66">
        <v>93.316999999999993</v>
      </c>
      <c r="B83" s="66">
        <v>2020</v>
      </c>
      <c r="C83" s="66" t="s">
        <v>300</v>
      </c>
      <c r="D83" s="66" t="s">
        <v>167</v>
      </c>
      <c r="E83" s="66" t="str">
        <f>INDEX(beta_sam[Program Title], MATCH(BudgetAppropData[[#This Row],[CFDA]], beta_sam[Program Number], 0))</f>
        <v>Emerging Infections Programs</v>
      </c>
      <c r="F83" s="74">
        <v>156957</v>
      </c>
      <c r="G83" s="74">
        <v>185297</v>
      </c>
      <c r="H83" s="68">
        <f>(BudgetAppropData[[#This Row],[President $ Change]]-BudgetAppropData[[#This Row],[FY 2019]])/BudgetAppropData[[#This Row],[FY 2019]]</f>
        <v>0.18055900660690508</v>
      </c>
      <c r="I83" s="74">
        <v>188797</v>
      </c>
      <c r="J83" s="68">
        <f>(BudgetAppropData[[#This Row],[House $ Change]]-BudgetAppropData[[#This Row],[FY 2019]])/BudgetAppropData[[#This Row],[FY 2019]]</f>
        <v>0.20285810763457507</v>
      </c>
      <c r="K83" s="69"/>
    </row>
    <row r="84" spans="1:11" x14ac:dyDescent="0.2">
      <c r="A84" s="66">
        <v>93.323999999999998</v>
      </c>
      <c r="B84" s="66">
        <v>2020</v>
      </c>
      <c r="C84" s="66" t="s">
        <v>300</v>
      </c>
      <c r="D84" s="66" t="s">
        <v>167</v>
      </c>
      <c r="E84" s="75" t="str">
        <f>INDEX(beta_sam[Program Title], MATCH(BudgetAppropData[[#This Row],[CFDA]], beta_sam[Program Number], 0))</f>
        <v xml:space="preserve">State Health Insurance Assistance Program </v>
      </c>
      <c r="F84" s="74">
        <v>49115</v>
      </c>
      <c r="G84" s="74">
        <v>36115</v>
      </c>
      <c r="H84" s="68">
        <f>(BudgetAppropData[[#This Row],[President $ Change]]-BudgetAppropData[[#This Row],[FY 2019]])/BudgetAppropData[[#This Row],[FY 2019]]</f>
        <v>-0.26468492313957037</v>
      </c>
      <c r="I84" s="74">
        <v>55000</v>
      </c>
      <c r="J84" s="68">
        <f>(BudgetAppropData[[#This Row],[House $ Change]]-BudgetAppropData[[#This Row],[FY 2019]])/BudgetAppropData[[#This Row],[FY 2019]]</f>
        <v>0.11982082866741321</v>
      </c>
      <c r="K84" s="69"/>
    </row>
    <row r="85" spans="1:11" x14ac:dyDescent="0.2">
      <c r="A85" s="66">
        <v>93.369</v>
      </c>
      <c r="B85" s="66">
        <v>2020</v>
      </c>
      <c r="C85" s="66" t="s">
        <v>300</v>
      </c>
      <c r="D85" s="66" t="s">
        <v>167</v>
      </c>
      <c r="E85" s="75" t="str">
        <f>INDEX(beta_sam[Program Title], MATCH(BudgetAppropData[[#This Row],[CFDA]], beta_sam[Program Number], 0))</f>
        <v xml:space="preserve">ACL Independent Living State Grants </v>
      </c>
      <c r="F85" s="74">
        <v>25378</v>
      </c>
      <c r="G85" s="74">
        <v>23732</v>
      </c>
      <c r="H85" s="68">
        <f>(BudgetAppropData[[#This Row],[President $ Change]]-BudgetAppropData[[#This Row],[FY 2019]])/BudgetAppropData[[#This Row],[FY 2019]]</f>
        <v>-6.4859326976121054E-2</v>
      </c>
      <c r="I85" s="74">
        <v>25378</v>
      </c>
      <c r="J85" s="68">
        <f>(BudgetAppropData[[#This Row],[House $ Change]]-BudgetAppropData[[#This Row],[FY 2019]])/BudgetAppropData[[#This Row],[FY 2019]]</f>
        <v>0</v>
      </c>
      <c r="K85" s="69"/>
    </row>
    <row r="86" spans="1:11" x14ac:dyDescent="0.2">
      <c r="A86" s="66">
        <v>93.433999999999997</v>
      </c>
      <c r="B86" s="66">
        <v>2020</v>
      </c>
      <c r="C86" s="66" t="s">
        <v>300</v>
      </c>
      <c r="D86" s="66" t="s">
        <v>157</v>
      </c>
      <c r="E86" s="66" t="str">
        <f>INDEX(beta_sam[Program Title], MATCH(BudgetAppropData[[#This Row],[CFDA]], beta_sam[Program Number], 0))</f>
        <v>Every Student Succeeds Act/Preschool Development Grants</v>
      </c>
      <c r="F86" s="67">
        <v>250000</v>
      </c>
      <c r="G86" s="67">
        <v>0</v>
      </c>
      <c r="H86" s="68">
        <f>(BudgetAppropData[[#This Row],[President $ Change]]-BudgetAppropData[[#This Row],[FY 2019]])/BudgetAppropData[[#This Row],[FY 2019]]</f>
        <v>-1</v>
      </c>
      <c r="I86" s="67">
        <v>350000</v>
      </c>
      <c r="J86" s="68">
        <f>(BudgetAppropData[[#This Row],[House $ Change]]-BudgetAppropData[[#This Row],[FY 2019]])/BudgetAppropData[[#This Row],[FY 2019]]</f>
        <v>0.4</v>
      </c>
      <c r="K86" s="69"/>
    </row>
    <row r="87" spans="1:11" x14ac:dyDescent="0.2">
      <c r="A87" s="66">
        <v>93.521000000000001</v>
      </c>
      <c r="B87" s="66">
        <v>2020</v>
      </c>
      <c r="C87" s="66" t="s">
        <v>300</v>
      </c>
      <c r="D87" s="66" t="s">
        <v>167</v>
      </c>
      <c r="E87" s="66" t="str">
        <f>INDEX(beta_sam[Program Title], MATCH(BudgetAppropData[[#This Row],[CFDA]], beta_sam[Program Number], 0))</f>
        <v>The Affordable Care Act: Building Epidemiology, Laboratory, and Health Information Systems Capacity in the Epidemiology and Laboratory Capacity for Infectious Disease (ELC) and Emerging Infections Program (EIP) Cooperative Agreements; PPHF</v>
      </c>
      <c r="F87" s="74">
        <v>40000</v>
      </c>
      <c r="G87" s="74"/>
      <c r="H87" s="68">
        <f>(BudgetAppropData[[#This Row],[President $ Change]]-BudgetAppropData[[#This Row],[FY 2019]])/BudgetAppropData[[#This Row],[FY 2019]]</f>
        <v>-1</v>
      </c>
      <c r="I87" s="74">
        <v>40000</v>
      </c>
      <c r="J87" s="68">
        <f>(BudgetAppropData[[#This Row],[House $ Change]]-BudgetAppropData[[#This Row],[FY 2019]])/BudgetAppropData[[#This Row],[FY 2019]]</f>
        <v>0</v>
      </c>
      <c r="K87" s="69"/>
    </row>
    <row r="88" spans="1:11" x14ac:dyDescent="0.2">
      <c r="A88" s="66">
        <v>93.555999999999997</v>
      </c>
      <c r="B88" s="66">
        <v>2020</v>
      </c>
      <c r="C88" s="66" t="s">
        <v>300</v>
      </c>
      <c r="D88" s="66" t="s">
        <v>157</v>
      </c>
      <c r="E88" s="66" t="str">
        <f>INDEX(beta_sam[Program Title], MATCH(BudgetAppropData[[#This Row],[CFDA]], beta_sam[Program Number], 0))</f>
        <v>Promoting Safe and Stable Families</v>
      </c>
      <c r="F88" s="67">
        <v>423000</v>
      </c>
      <c r="G88" s="67">
        <v>454000</v>
      </c>
      <c r="H88" s="68">
        <f>(BudgetAppropData[[#This Row],[President $ Change]]-BudgetAppropData[[#This Row],[FY 2019]])/BudgetAppropData[[#This Row],[FY 2019]]</f>
        <v>7.328605200945626E-2</v>
      </c>
      <c r="I88" s="67">
        <v>404000</v>
      </c>
      <c r="J88" s="68">
        <f>(BudgetAppropData[[#This Row],[House $ Change]]-BudgetAppropData[[#This Row],[FY 2019]])/BudgetAppropData[[#This Row],[FY 2019]]</f>
        <v>-4.4917257683215132E-2</v>
      </c>
      <c r="K88" s="69"/>
    </row>
    <row r="89" spans="1:11" x14ac:dyDescent="0.2">
      <c r="A89" s="70">
        <v>93.558000000000007</v>
      </c>
      <c r="B89" s="70">
        <v>2020</v>
      </c>
      <c r="C89" s="70" t="s">
        <v>300</v>
      </c>
      <c r="D89" s="70" t="s">
        <v>157</v>
      </c>
      <c r="E89" s="70" t="str">
        <f>INDEX(beta_sam[Program Title], MATCH(BudgetAppropData[[#This Row],[CFDA]], beta_sam[Program Number], 0))</f>
        <v>Temporary Assistance for Needy Families</v>
      </c>
      <c r="F89" s="78"/>
      <c r="G89" s="78">
        <v>0</v>
      </c>
      <c r="H89" s="68">
        <v>-0.16</v>
      </c>
      <c r="I89" s="78" t="s">
        <v>11</v>
      </c>
      <c r="J89" s="68">
        <v>0</v>
      </c>
      <c r="K89" s="73"/>
    </row>
    <row r="90" spans="1:11" x14ac:dyDescent="0.2">
      <c r="A90" s="66">
        <v>93.563000000000002</v>
      </c>
      <c r="B90" s="66">
        <v>2020</v>
      </c>
      <c r="C90" s="66" t="s">
        <v>300</v>
      </c>
      <c r="D90" s="66" t="s">
        <v>157</v>
      </c>
      <c r="E90" s="66" t="str">
        <f>INDEX(beta_sam[Program Title], MATCH(BudgetAppropData[[#This Row],[CFDA]], beta_sam[Program Number], 0))</f>
        <v>Child Support Enforcement</v>
      </c>
      <c r="F90" s="67">
        <v>4511000</v>
      </c>
      <c r="G90" s="67">
        <v>4497000</v>
      </c>
      <c r="H90" s="68">
        <f>(BudgetAppropData[[#This Row],[President $ Change]]-BudgetAppropData[[#This Row],[FY 2019]])/BudgetAppropData[[#This Row],[FY 2019]]</f>
        <v>-3.1035247173575703E-3</v>
      </c>
      <c r="I90" s="67">
        <v>4568000</v>
      </c>
      <c r="J90" s="68">
        <f>(BudgetAppropData[[#This Row],[House $ Change]]-BudgetAppropData[[#This Row],[FY 2019]])/BudgetAppropData[[#This Row],[FY 2019]]</f>
        <v>1.2635779206384394E-2</v>
      </c>
      <c r="K90" s="69"/>
    </row>
    <row r="91" spans="1:11" x14ac:dyDescent="0.2">
      <c r="A91" s="66">
        <v>93.566000000000003</v>
      </c>
      <c r="B91" s="66">
        <v>2020</v>
      </c>
      <c r="C91" s="66" t="s">
        <v>300</v>
      </c>
      <c r="D91" s="66" t="s">
        <v>167</v>
      </c>
      <c r="E91" s="66" t="str">
        <f>INDEX(beta_sam[Program Title], MATCH(BudgetAppropData[[#This Row],[CFDA]], beta_sam[Program Number], 0))</f>
        <v>Refugee and Entrant Assistance State/Replacement Designee Administered Programs</v>
      </c>
      <c r="F91" s="76">
        <v>561201</v>
      </c>
      <c r="G91" s="76">
        <v>469821</v>
      </c>
      <c r="H91" s="68">
        <f>(BudgetAppropData[[#This Row],[President $ Change]]-BudgetAppropData[[#This Row],[FY 2019]])/BudgetAppropData[[#This Row],[FY 2019]]</f>
        <v>-0.16282936060342015</v>
      </c>
      <c r="I91" s="76">
        <v>561201</v>
      </c>
      <c r="J91" s="68">
        <f>(BudgetAppropData[[#This Row],[House $ Change]]-BudgetAppropData[[#This Row],[FY 2019]])/BudgetAppropData[[#This Row],[FY 2019]]</f>
        <v>0</v>
      </c>
      <c r="K91" s="69"/>
    </row>
    <row r="92" spans="1:11" x14ac:dyDescent="0.2">
      <c r="A92" s="66">
        <v>93.567999999999998</v>
      </c>
      <c r="B92" s="66">
        <v>2020</v>
      </c>
      <c r="C92" s="66" t="s">
        <v>300</v>
      </c>
      <c r="D92" s="66" t="s">
        <v>157</v>
      </c>
      <c r="E92" s="66" t="str">
        <f>INDEX(beta_sam[Program Title], MATCH(BudgetAppropData[[#This Row],[CFDA]], beta_sam[Program Number], 0))</f>
        <v>Low-Income Home Energy Assistance</v>
      </c>
      <c r="F92" s="67">
        <v>3690000</v>
      </c>
      <c r="G92" s="67">
        <v>0</v>
      </c>
      <c r="H92" s="68">
        <f>(BudgetAppropData[[#This Row],[President $ Change]]-BudgetAppropData[[#This Row],[FY 2019]])/BudgetAppropData[[#This Row],[FY 2019]]</f>
        <v>-1</v>
      </c>
      <c r="I92" s="67">
        <v>3840000</v>
      </c>
      <c r="J92" s="68">
        <f>(BudgetAppropData[[#This Row],[House $ Change]]-BudgetAppropData[[#This Row],[FY 2019]])/BudgetAppropData[[#This Row],[FY 2019]]</f>
        <v>4.065040650406504E-2</v>
      </c>
      <c r="K92" s="69"/>
    </row>
    <row r="93" spans="1:11" x14ac:dyDescent="0.2">
      <c r="A93" s="66">
        <v>93.569000000000003</v>
      </c>
      <c r="B93" s="66">
        <v>2020</v>
      </c>
      <c r="C93" s="66" t="s">
        <v>300</v>
      </c>
      <c r="D93" s="66" t="s">
        <v>157</v>
      </c>
      <c r="E93" s="66" t="str">
        <f>INDEX(beta_sam[Program Title], MATCH(BudgetAppropData[[#This Row],[CFDA]], beta_sam[Program Number], 0))</f>
        <v>Community Services Block Grant</v>
      </c>
      <c r="F93" s="67">
        <v>725000</v>
      </c>
      <c r="G93" s="67">
        <v>0</v>
      </c>
      <c r="H93" s="68">
        <f>(BudgetAppropData[[#This Row],[President $ Change]]-BudgetAppropData[[#This Row],[FY 2019]])/BudgetAppropData[[#This Row],[FY 2019]]</f>
        <v>-1</v>
      </c>
      <c r="I93" s="67">
        <v>760000</v>
      </c>
      <c r="J93" s="68">
        <f>(BudgetAppropData[[#This Row],[House $ Change]]-BudgetAppropData[[#This Row],[FY 2019]])/BudgetAppropData[[#This Row],[FY 2019]]</f>
        <v>4.8275862068965517E-2</v>
      </c>
      <c r="K93" s="69"/>
    </row>
    <row r="94" spans="1:11" x14ac:dyDescent="0.2">
      <c r="A94" s="77">
        <v>93.57</v>
      </c>
      <c r="B94" s="66">
        <v>2020</v>
      </c>
      <c r="C94" s="66" t="s">
        <v>300</v>
      </c>
      <c r="D94" s="66" t="s">
        <v>167</v>
      </c>
      <c r="E94" s="66" t="str">
        <f>INDEX(beta_sam[Program Title], MATCH(BudgetAppropData[[#This Row],[CFDA]], beta_sam[Program Number], 0))</f>
        <v>Community Services Block Grant Discretionary Awards</v>
      </c>
      <c r="F94" s="79">
        <v>28883</v>
      </c>
      <c r="G94" s="74">
        <v>0</v>
      </c>
      <c r="H94" s="68">
        <f>(BudgetAppropData[[#This Row],[President $ Change]]-BudgetAppropData[[#This Row],[FY 2019]])/BudgetAppropData[[#This Row],[FY 2019]]</f>
        <v>-1</v>
      </c>
      <c r="I94" s="74">
        <v>36000</v>
      </c>
      <c r="J94" s="68">
        <f>(BudgetAppropData[[#This Row],[House $ Change]]-BudgetAppropData[[#This Row],[FY 2019]])/BudgetAppropData[[#This Row],[FY 2019]]</f>
        <v>0.24640792161479072</v>
      </c>
      <c r="K94" s="69"/>
    </row>
    <row r="95" spans="1:11" x14ac:dyDescent="0.2">
      <c r="A95" s="66">
        <v>93.575000000000003</v>
      </c>
      <c r="B95" s="66">
        <v>2020</v>
      </c>
      <c r="C95" s="66" t="s">
        <v>300</v>
      </c>
      <c r="D95" s="66" t="s">
        <v>157</v>
      </c>
      <c r="E95" s="66" t="str">
        <f>INDEX(beta_sam[Program Title], MATCH(BudgetAppropData[[#This Row],[CFDA]], beta_sam[Program Number], 0))</f>
        <v>Child Care and Development Block Grant</v>
      </c>
      <c r="F95" s="67">
        <v>5276000</v>
      </c>
      <c r="G95" s="67">
        <v>5276000</v>
      </c>
      <c r="H95" s="68">
        <f>(BudgetAppropData[[#This Row],[President $ Change]]-BudgetAppropData[[#This Row],[FY 2019]])/BudgetAppropData[[#This Row],[FY 2019]]</f>
        <v>0</v>
      </c>
      <c r="I95" s="67">
        <v>7676000</v>
      </c>
      <c r="J95" s="68">
        <f>(BudgetAppropData[[#This Row],[House $ Change]]-BudgetAppropData[[#This Row],[FY 2019]])/BudgetAppropData[[#This Row],[FY 2019]]</f>
        <v>0.45489006823351025</v>
      </c>
      <c r="K95" s="69"/>
    </row>
    <row r="96" spans="1:11" x14ac:dyDescent="0.2">
      <c r="A96" s="66">
        <v>93.584000000000003</v>
      </c>
      <c r="B96" s="66">
        <v>2020</v>
      </c>
      <c r="C96" s="66" t="s">
        <v>300</v>
      </c>
      <c r="D96" s="66" t="s">
        <v>157</v>
      </c>
      <c r="E96" s="66" t="str">
        <f>INDEX(beta_sam[Program Title], MATCH(BudgetAppropData[[#This Row],[CFDA]], beta_sam[Program Number], 0))</f>
        <v>Refugee and Entrant Assistance Targeted Assistance Grants</v>
      </c>
      <c r="F96" s="67">
        <v>1905000</v>
      </c>
      <c r="G96" s="67">
        <v>1804000</v>
      </c>
      <c r="H96" s="68">
        <f>(BudgetAppropData[[#This Row],[President $ Change]]-BudgetAppropData[[#This Row],[FY 2019]])/BudgetAppropData[[#This Row],[FY 2019]]</f>
        <v>-5.3018372703412073E-2</v>
      </c>
      <c r="I96" s="67">
        <v>2412000</v>
      </c>
      <c r="J96" s="68">
        <f>(BudgetAppropData[[#This Row],[House $ Change]]-BudgetAppropData[[#This Row],[FY 2019]])/BudgetAppropData[[#This Row],[FY 2019]]</f>
        <v>0.26614173228346455</v>
      </c>
      <c r="K96" s="69"/>
    </row>
    <row r="97" spans="1:11" x14ac:dyDescent="0.2">
      <c r="A97" s="77">
        <v>93.59</v>
      </c>
      <c r="B97" s="66">
        <v>2020</v>
      </c>
      <c r="C97" s="66" t="s">
        <v>300</v>
      </c>
      <c r="D97" s="66" t="s">
        <v>167</v>
      </c>
      <c r="E97" s="66" t="str">
        <f>INDEX(beta_sam[Program Title], MATCH(BudgetAppropData[[#This Row],[CFDA]], beta_sam[Program Number], 0))</f>
        <v>Community-Based Child Abuse Prevention Grants</v>
      </c>
      <c r="F97" s="79">
        <v>39764</v>
      </c>
      <c r="G97" s="74">
        <v>39764</v>
      </c>
      <c r="H97" s="68">
        <f>(BudgetAppropData[[#This Row],[President $ Change]]-BudgetAppropData[[#This Row],[FY 2019]])/BudgetAppropData[[#This Row],[FY 2019]]</f>
        <v>0</v>
      </c>
      <c r="I97" s="74">
        <v>75000</v>
      </c>
      <c r="J97" s="68">
        <f>(BudgetAppropData[[#This Row],[House $ Change]]-BudgetAppropData[[#This Row],[FY 2019]])/BudgetAppropData[[#This Row],[FY 2019]]</f>
        <v>0.88612815612111462</v>
      </c>
      <c r="K97" s="69"/>
    </row>
    <row r="98" spans="1:11" x14ac:dyDescent="0.2">
      <c r="A98" s="66">
        <v>93.596000000000004</v>
      </c>
      <c r="B98" s="66">
        <v>2020</v>
      </c>
      <c r="C98" s="66" t="s">
        <v>300</v>
      </c>
      <c r="D98" s="66" t="s">
        <v>157</v>
      </c>
      <c r="E98" s="66" t="str">
        <f>INDEX(beta_sam[Program Title], MATCH(BudgetAppropData[[#This Row],[CFDA]], beta_sam[Program Number], 0))</f>
        <v>Child Care Mandatory and Matching Funds of the Child Care and Development Fund</v>
      </c>
      <c r="F98" s="67">
        <v>2917000</v>
      </c>
      <c r="G98" s="67">
        <v>4212000</v>
      </c>
      <c r="H98" s="68">
        <f>(BudgetAppropData[[#This Row],[President $ Change]]-BudgetAppropData[[#This Row],[FY 2019]])/BudgetAppropData[[#This Row],[FY 2019]]</f>
        <v>0.44394926294137815</v>
      </c>
      <c r="I98" s="67" t="s">
        <v>11</v>
      </c>
      <c r="J98" s="68">
        <v>0</v>
      </c>
      <c r="K98" s="69"/>
    </row>
    <row r="99" spans="1:11" x14ac:dyDescent="0.2">
      <c r="A99" s="66">
        <v>93.599000000000004</v>
      </c>
      <c r="B99" s="66">
        <v>2020</v>
      </c>
      <c r="C99" s="66" t="s">
        <v>300</v>
      </c>
      <c r="D99" s="66" t="s">
        <v>167</v>
      </c>
      <c r="E99" s="66" t="str">
        <f>INDEX(beta_sam[Program Title], MATCH(BudgetAppropData[[#This Row],[CFDA]], beta_sam[Program Number], 0))</f>
        <v>Chafee Education and Training Vouchers Program (ETV)</v>
      </c>
      <c r="F99" s="79">
        <v>43257</v>
      </c>
      <c r="G99" s="74">
        <v>43257</v>
      </c>
      <c r="H99" s="68">
        <f>(BudgetAppropData[[#This Row],[President $ Change]]-BudgetAppropData[[#This Row],[FY 2019]])/BudgetAppropData[[#This Row],[FY 2019]]</f>
        <v>0</v>
      </c>
      <c r="I99" s="74">
        <v>43257</v>
      </c>
      <c r="J99" s="68">
        <f>(BudgetAppropData[[#This Row],[House $ Change]]-BudgetAppropData[[#This Row],[FY 2019]])/BudgetAppropData[[#This Row],[FY 2019]]</f>
        <v>0</v>
      </c>
      <c r="K99" s="69"/>
    </row>
    <row r="100" spans="1:11" x14ac:dyDescent="0.2">
      <c r="A100" s="66">
        <v>93.6</v>
      </c>
      <c r="B100" s="66">
        <v>2020</v>
      </c>
      <c r="C100" s="66" t="s">
        <v>300</v>
      </c>
      <c r="D100" s="66" t="s">
        <v>157</v>
      </c>
      <c r="E100" s="66" t="str">
        <f>INDEX(beta_sam[Program Title], MATCH(BudgetAppropData[[#This Row],[CFDA]], beta_sam[Program Number], 0))</f>
        <v>Head Start</v>
      </c>
      <c r="F100" s="67">
        <v>10063000</v>
      </c>
      <c r="G100" s="67">
        <v>10063000</v>
      </c>
      <c r="H100" s="68">
        <f>(BudgetAppropData[[#This Row],[President $ Change]]-BudgetAppropData[[#This Row],[FY 2019]])/BudgetAppropData[[#This Row],[FY 2019]]</f>
        <v>0</v>
      </c>
      <c r="I100" s="67">
        <v>11563000</v>
      </c>
      <c r="J100" s="68">
        <f>(BudgetAppropData[[#This Row],[House $ Change]]-BudgetAppropData[[#This Row],[FY 2019]])/BudgetAppropData[[#This Row],[FY 2019]]</f>
        <v>0.14906091622776507</v>
      </c>
      <c r="K100" s="69"/>
    </row>
    <row r="101" spans="1:11" x14ac:dyDescent="0.2">
      <c r="A101" s="66">
        <v>93.602999999999994</v>
      </c>
      <c r="B101" s="66">
        <v>2020</v>
      </c>
      <c r="C101" s="66" t="s">
        <v>300</v>
      </c>
      <c r="D101" s="66" t="s">
        <v>167</v>
      </c>
      <c r="E101" s="66" t="str">
        <f>INDEX(beta_sam[Program Title], MATCH(BudgetAppropData[[#This Row],[CFDA]], beta_sam[Program Number], 0))</f>
        <v>Adoption and Legal Guardianship Incentive Payments</v>
      </c>
      <c r="F101" s="79">
        <v>75000</v>
      </c>
      <c r="G101" s="74">
        <v>37943</v>
      </c>
      <c r="H101" s="68">
        <f>(BudgetAppropData[[#This Row],[President $ Change]]-BudgetAppropData[[#This Row],[FY 2019]])/BudgetAppropData[[#This Row],[FY 2019]]</f>
        <v>-0.49409333333333333</v>
      </c>
      <c r="I101" s="74">
        <v>75000</v>
      </c>
      <c r="J101" s="68">
        <f>(BudgetAppropData[[#This Row],[House $ Change]]-BudgetAppropData[[#This Row],[FY 2019]])/BudgetAppropData[[#This Row],[FY 2019]]</f>
        <v>0</v>
      </c>
      <c r="K101" s="69"/>
    </row>
    <row r="102" spans="1:11" x14ac:dyDescent="0.2">
      <c r="A102" s="66">
        <v>93.623000000000005</v>
      </c>
      <c r="B102" s="66">
        <v>2020</v>
      </c>
      <c r="C102" s="66" t="s">
        <v>300</v>
      </c>
      <c r="D102" s="66" t="s">
        <v>167</v>
      </c>
      <c r="E102" s="66" t="str">
        <f>INDEX(beta_sam[Program Title], MATCH(BudgetAppropData[[#This Row],[CFDA]], beta_sam[Program Number], 0))</f>
        <v>Basic Center Grant</v>
      </c>
      <c r="F102" s="79">
        <v>110280</v>
      </c>
      <c r="G102" s="74">
        <v>119121</v>
      </c>
      <c r="H102" s="68">
        <f>(BudgetAppropData[[#This Row],[President $ Change]]-BudgetAppropData[[#This Row],[FY 2019]])/BudgetAppropData[[#This Row],[FY 2019]]</f>
        <v>8.0168661588683354E-2</v>
      </c>
      <c r="I102" s="74">
        <v>125280</v>
      </c>
      <c r="J102" s="68">
        <f>(BudgetAppropData[[#This Row],[House $ Change]]-BudgetAppropData[[#This Row],[FY 2019]])/BudgetAppropData[[#This Row],[FY 2019]]</f>
        <v>0.13601741022850924</v>
      </c>
      <c r="K102" s="69"/>
    </row>
    <row r="103" spans="1:11" x14ac:dyDescent="0.2">
      <c r="A103" s="66">
        <v>93.63</v>
      </c>
      <c r="B103" s="66">
        <v>2020</v>
      </c>
      <c r="C103" s="66" t="s">
        <v>300</v>
      </c>
      <c r="D103" s="66" t="s">
        <v>167</v>
      </c>
      <c r="E103" s="75" t="str">
        <f>INDEX(beta_sam[Program Title], MATCH(BudgetAppropData[[#This Row],[CFDA]], beta_sam[Program Number], 0))</f>
        <v>Developmental Disabilities Basic Support and Advocacy Grants</v>
      </c>
      <c r="F103" s="76" t="e">
        <f>SUM(#REF!)</f>
        <v>#REF!</v>
      </c>
      <c r="G103" s="76" t="e">
        <f>SUM(#REF!)</f>
        <v>#REF!</v>
      </c>
      <c r="H103" s="68" t="e">
        <f>(BudgetAppropData[[#This Row],[President $ Change]]-BudgetAppropData[[#This Row],[FY 2019]])/BudgetAppropData[[#This Row],[FY 2019]]</f>
        <v>#REF!</v>
      </c>
      <c r="I103" s="76" t="e">
        <f>SUM(#REF!)</f>
        <v>#REF!</v>
      </c>
      <c r="J103" s="68" t="e">
        <f>(BudgetAppropData[[#This Row],[House $ Change]]-BudgetAppropData[[#This Row],[FY 2019]])/BudgetAppropData[[#This Row],[FY 2019]]</f>
        <v>#REF!</v>
      </c>
      <c r="K103" s="69"/>
    </row>
    <row r="104" spans="1:11" x14ac:dyDescent="0.2">
      <c r="A104" s="66">
        <v>93.644999999999996</v>
      </c>
      <c r="B104" s="66">
        <v>2020</v>
      </c>
      <c r="C104" s="66" t="s">
        <v>300</v>
      </c>
      <c r="D104" s="66" t="s">
        <v>157</v>
      </c>
      <c r="E104" s="66" t="str">
        <f>INDEX(beta_sam[Program Title], MATCH(BudgetAppropData[[#This Row],[CFDA]], beta_sam[Program Number], 0))</f>
        <v>Stephanie Tubbs Jones Child Welfare Services Program</v>
      </c>
      <c r="F104" s="67">
        <v>269000</v>
      </c>
      <c r="G104" s="67">
        <v>269000</v>
      </c>
      <c r="H104" s="68">
        <f>(BudgetAppropData[[#This Row],[President $ Change]]-BudgetAppropData[[#This Row],[FY 2019]])/BudgetAppropData[[#This Row],[FY 2019]]</f>
        <v>0</v>
      </c>
      <c r="I104" s="67">
        <v>269000</v>
      </c>
      <c r="J104" s="68">
        <f>(BudgetAppropData[[#This Row],[House $ Change]]-BudgetAppropData[[#This Row],[FY 2019]])/BudgetAppropData[[#This Row],[FY 2019]]</f>
        <v>0</v>
      </c>
      <c r="K104" s="69"/>
    </row>
    <row r="105" spans="1:11" x14ac:dyDescent="0.2">
      <c r="A105" s="66">
        <v>93.658000000000001</v>
      </c>
      <c r="B105" s="66">
        <v>2020</v>
      </c>
      <c r="C105" s="66" t="s">
        <v>300</v>
      </c>
      <c r="D105" s="66" t="s">
        <v>157</v>
      </c>
      <c r="E105" s="66" t="str">
        <f>INDEX(beta_sam[Program Title], MATCH(BudgetAppropData[[#This Row],[CFDA]], beta_sam[Program Number], 0))</f>
        <v>Foster Care Title IV-E</v>
      </c>
      <c r="F105" s="67">
        <v>5117000</v>
      </c>
      <c r="G105" s="67">
        <v>5268000</v>
      </c>
      <c r="H105" s="68">
        <f>(BudgetAppropData[[#This Row],[President $ Change]]-BudgetAppropData[[#This Row],[FY 2019]])/BudgetAppropData[[#This Row],[FY 2019]]</f>
        <v>2.9509478209888605E-2</v>
      </c>
      <c r="I105" s="67">
        <v>5253000</v>
      </c>
      <c r="J105" s="68">
        <f>(BudgetAppropData[[#This Row],[House $ Change]]-BudgetAppropData[[#This Row],[FY 2019]])/BudgetAppropData[[#This Row],[FY 2019]]</f>
        <v>2.6578073089700997E-2</v>
      </c>
      <c r="K105" s="69"/>
    </row>
    <row r="106" spans="1:11" x14ac:dyDescent="0.2">
      <c r="A106" s="66">
        <v>93.659000000000006</v>
      </c>
      <c r="B106" s="66">
        <v>2020</v>
      </c>
      <c r="C106" s="66" t="s">
        <v>300</v>
      </c>
      <c r="D106" s="66" t="s">
        <v>157</v>
      </c>
      <c r="E106" s="66" t="str">
        <f>INDEX(beta_sam[Program Title], MATCH(BudgetAppropData[[#This Row],[CFDA]], beta_sam[Program Number], 0))</f>
        <v>Adoption Assistance</v>
      </c>
      <c r="F106" s="67">
        <v>2842000</v>
      </c>
      <c r="G106" s="67">
        <v>2942000</v>
      </c>
      <c r="H106" s="68">
        <f>(BudgetAppropData[[#This Row],[President $ Change]]-BudgetAppropData[[#This Row],[FY 2019]])/BudgetAppropData[[#This Row],[FY 2019]]</f>
        <v>3.5186488388458829E-2</v>
      </c>
      <c r="I106" s="67">
        <v>2931000</v>
      </c>
      <c r="J106" s="68">
        <f>(BudgetAppropData[[#This Row],[House $ Change]]-BudgetAppropData[[#This Row],[FY 2019]])/BudgetAppropData[[#This Row],[FY 2019]]</f>
        <v>3.1315974665728358E-2</v>
      </c>
      <c r="K106" s="69"/>
    </row>
    <row r="107" spans="1:11" x14ac:dyDescent="0.2">
      <c r="A107" s="66">
        <v>93.667000000000002</v>
      </c>
      <c r="B107" s="66">
        <v>2020</v>
      </c>
      <c r="C107" s="66" t="s">
        <v>300</v>
      </c>
      <c r="D107" s="66" t="s">
        <v>157</v>
      </c>
      <c r="E107" s="66" t="str">
        <f>INDEX(beta_sam[Program Title], MATCH(BudgetAppropData[[#This Row],[CFDA]], beta_sam[Program Number], 0))</f>
        <v>Social Services Block Grant</v>
      </c>
      <c r="F107" s="67">
        <v>1595000</v>
      </c>
      <c r="G107" s="67">
        <v>0</v>
      </c>
      <c r="H107" s="68">
        <f>(BudgetAppropData[[#This Row],[President $ Change]]-BudgetAppropData[[#This Row],[FY 2019]])/BudgetAppropData[[#This Row],[FY 2019]]</f>
        <v>-1</v>
      </c>
      <c r="I107" s="67">
        <v>1600000</v>
      </c>
      <c r="J107" s="68">
        <f>(BudgetAppropData[[#This Row],[House $ Change]]-BudgetAppropData[[#This Row],[FY 2019]])/BudgetAppropData[[#This Row],[FY 2019]]</f>
        <v>3.134796238244514E-3</v>
      </c>
      <c r="K107" s="69"/>
    </row>
    <row r="108" spans="1:11" x14ac:dyDescent="0.2">
      <c r="A108" s="66">
        <v>93.668999999999997</v>
      </c>
      <c r="B108" s="66">
        <v>2020</v>
      </c>
      <c r="C108" s="66" t="s">
        <v>300</v>
      </c>
      <c r="D108" s="66" t="s">
        <v>167</v>
      </c>
      <c r="E108" s="66" t="str">
        <f>INDEX(beta_sam[Program Title], MATCH(BudgetAppropData[[#This Row],[CFDA]], beta_sam[Program Number], 0))</f>
        <v>Child Abuse and Neglect State Grants</v>
      </c>
      <c r="F108" s="79">
        <v>85310</v>
      </c>
      <c r="G108" s="74">
        <v>85310</v>
      </c>
      <c r="H108" s="68">
        <f>(BudgetAppropData[[#This Row],[President $ Change]]-BudgetAppropData[[#This Row],[FY 2019]])/BudgetAppropData[[#This Row],[FY 2019]]</f>
        <v>0</v>
      </c>
      <c r="I108" s="74">
        <v>90000</v>
      </c>
      <c r="J108" s="68">
        <f>(BudgetAppropData[[#This Row],[House $ Change]]-BudgetAppropData[[#This Row],[FY 2019]])/BudgetAppropData[[#This Row],[FY 2019]]</f>
        <v>5.4975969991794632E-2</v>
      </c>
      <c r="K108" s="69"/>
    </row>
    <row r="109" spans="1:11" x14ac:dyDescent="0.2">
      <c r="A109" s="66">
        <v>93.671000000000006</v>
      </c>
      <c r="B109" s="66">
        <v>2020</v>
      </c>
      <c r="C109" s="66" t="s">
        <v>300</v>
      </c>
      <c r="D109" s="66" t="s">
        <v>167</v>
      </c>
      <c r="E109" s="66" t="str">
        <f>INDEX(beta_sam[Program Title], MATCH(BudgetAppropData[[#This Row],[CFDA]], beta_sam[Program Number], 0))</f>
        <v xml:space="preserve">Family Violence Prevention and Services/Domestic Violence Shelter and Supportive Services </v>
      </c>
      <c r="F109" s="79">
        <v>164500</v>
      </c>
      <c r="G109" s="74">
        <v>164500</v>
      </c>
      <c r="H109" s="68">
        <f>(BudgetAppropData[[#This Row],[President $ Change]]-BudgetAppropData[[#This Row],[FY 2019]])/BudgetAppropData[[#This Row],[FY 2019]]</f>
        <v>0</v>
      </c>
      <c r="I109" s="74">
        <v>175000</v>
      </c>
      <c r="J109" s="68">
        <f>(BudgetAppropData[[#This Row],[House $ Change]]-BudgetAppropData[[#This Row],[FY 2019]])/BudgetAppropData[[#This Row],[FY 2019]]</f>
        <v>6.3829787234042548E-2</v>
      </c>
      <c r="K109" s="69"/>
    </row>
    <row r="110" spans="1:11" x14ac:dyDescent="0.2">
      <c r="A110" s="66">
        <v>93.676000000000002</v>
      </c>
      <c r="B110" s="66">
        <v>2020</v>
      </c>
      <c r="C110" s="66" t="s">
        <v>300</v>
      </c>
      <c r="D110" s="66" t="s">
        <v>167</v>
      </c>
      <c r="E110" s="66" t="str">
        <f>INDEX(beta_sam[Program Title], MATCH(BudgetAppropData[[#This Row],[CFDA]], beta_sam[Program Number], 0))</f>
        <v>Unaccompanied Alien Children Program</v>
      </c>
      <c r="F110" s="79">
        <v>1303245</v>
      </c>
      <c r="G110" s="74">
        <v>1303245</v>
      </c>
      <c r="H110" s="68">
        <f>(BudgetAppropData[[#This Row],[President $ Change]]-BudgetAppropData[[#This Row],[FY 2019]])/BudgetAppropData[[#This Row],[FY 2019]]</f>
        <v>0</v>
      </c>
      <c r="I110" s="74">
        <v>1803245</v>
      </c>
      <c r="J110" s="68">
        <f>(BudgetAppropData[[#This Row],[House $ Change]]-BudgetAppropData[[#This Row],[FY 2019]])/BudgetAppropData[[#This Row],[FY 2019]]</f>
        <v>0.38365771593215398</v>
      </c>
      <c r="K110" s="69"/>
    </row>
    <row r="111" spans="1:11" x14ac:dyDescent="0.2">
      <c r="A111" s="66">
        <v>93.731999999999999</v>
      </c>
      <c r="B111" s="66">
        <v>2020</v>
      </c>
      <c r="C111" s="66" t="s">
        <v>300</v>
      </c>
      <c r="D111" s="66" t="s">
        <v>167</v>
      </c>
      <c r="E111" s="66" t="str">
        <f>INDEX(beta_sam[Program Title], MATCH(BudgetAppropData[[#This Row],[CFDA]], beta_sam[Program Number], 0))</f>
        <v xml:space="preserve">Mental and Behavioral Health Education and Training Grants </v>
      </c>
      <c r="F111" s="76">
        <v>104800</v>
      </c>
      <c r="G111" s="76">
        <v>104800</v>
      </c>
      <c r="H111" s="68">
        <f>(BudgetAppropData[[#This Row],[President $ Change]]-BudgetAppropData[[#This Row],[FY 2019]])/BudgetAppropData[[#This Row],[FY 2019]]</f>
        <v>0</v>
      </c>
      <c r="I111" s="76">
        <v>124800</v>
      </c>
      <c r="J111" s="68">
        <f>(BudgetAppropData[[#This Row],[House $ Change]]-BudgetAppropData[[#This Row],[FY 2019]])/BudgetAppropData[[#This Row],[FY 2019]]</f>
        <v>0.19083969465648856</v>
      </c>
      <c r="K111" s="69"/>
    </row>
    <row r="112" spans="1:11" x14ac:dyDescent="0.2">
      <c r="A112" s="66">
        <v>93.738</v>
      </c>
      <c r="B112" s="66">
        <v>2020</v>
      </c>
      <c r="C112" s="66" t="s">
        <v>300</v>
      </c>
      <c r="D112" s="66" t="s">
        <v>167</v>
      </c>
      <c r="E112" s="66" t="str">
        <f>INDEX(beta_sam[Program Title], MATCH(BudgetAppropData[[#This Row],[CFDA]], beta_sam[Program Number], 0))</f>
        <v xml:space="preserve">PPHF: Racial and Ethnic Approaches to Community Health Program financed solely by Public Prevention and Health Funds </v>
      </c>
      <c r="F112" s="74">
        <v>55950</v>
      </c>
      <c r="G112" s="74">
        <v>0</v>
      </c>
      <c r="H112" s="68">
        <f>(BudgetAppropData[[#This Row],[President $ Change]]-BudgetAppropData[[#This Row],[FY 2019]])/BudgetAppropData[[#This Row],[FY 2019]]</f>
        <v>-1</v>
      </c>
      <c r="I112" s="74">
        <v>71950</v>
      </c>
      <c r="J112" s="68">
        <f>(BudgetAppropData[[#This Row],[House $ Change]]-BudgetAppropData[[#This Row],[FY 2019]])/BudgetAppropData[[#This Row],[FY 2019]]</f>
        <v>0.28596961572832885</v>
      </c>
      <c r="K112" s="69"/>
    </row>
    <row r="113" spans="1:11" x14ac:dyDescent="0.2">
      <c r="A113" s="66">
        <v>93.747</v>
      </c>
      <c r="B113" s="66">
        <v>2020</v>
      </c>
      <c r="C113" s="66" t="s">
        <v>300</v>
      </c>
      <c r="D113" s="66" t="s">
        <v>167</v>
      </c>
      <c r="E113" s="75" t="str">
        <f>INDEX(beta_sam[Program Title], MATCH(BudgetAppropData[[#This Row],[CFDA]], beta_sam[Program Number], 0))</f>
        <v>Elder Abuse Prevention Interventions Program</v>
      </c>
      <c r="F113" s="74">
        <v>12000</v>
      </c>
      <c r="G113" s="74">
        <v>10000</v>
      </c>
      <c r="H113" s="68">
        <f>(BudgetAppropData[[#This Row],[President $ Change]]-BudgetAppropData[[#This Row],[FY 2019]])/BudgetAppropData[[#This Row],[FY 2019]]</f>
        <v>-0.16666666666666666</v>
      </c>
      <c r="I113" s="74"/>
      <c r="J113" s="68">
        <f>(BudgetAppropData[[#This Row],[House $ Change]]-BudgetAppropData[[#This Row],[FY 2019]])/BudgetAppropData[[#This Row],[FY 2019]]</f>
        <v>-1</v>
      </c>
      <c r="K113" s="69"/>
    </row>
    <row r="114" spans="1:11" x14ac:dyDescent="0.2">
      <c r="A114" s="66">
        <v>93.757999999999996</v>
      </c>
      <c r="B114" s="66">
        <v>2020</v>
      </c>
      <c r="C114" s="66" t="s">
        <v>300</v>
      </c>
      <c r="D114" s="66" t="s">
        <v>157</v>
      </c>
      <c r="E114" s="66" t="str">
        <f>INDEX(beta_sam[Program Title], MATCH(BudgetAppropData[[#This Row],[CFDA]], beta_sam[Program Number], 0))</f>
        <v>Preventive Health and Health Services Block Grant funded solely with Prevention and Public Health Funds (PPHF)</v>
      </c>
      <c r="F114" s="67">
        <v>160000</v>
      </c>
      <c r="G114" s="67">
        <v>0</v>
      </c>
      <c r="H114" s="68">
        <f>(BudgetAppropData[[#This Row],[President $ Change]]-BudgetAppropData[[#This Row],[FY 2019]])/BudgetAppropData[[#This Row],[FY 2019]]</f>
        <v>-1</v>
      </c>
      <c r="I114" s="67">
        <v>160000</v>
      </c>
      <c r="J114" s="68">
        <f>(BudgetAppropData[[#This Row],[House $ Change]]-BudgetAppropData[[#This Row],[FY 2019]])/BudgetAppropData[[#This Row],[FY 2019]]</f>
        <v>0</v>
      </c>
      <c r="K114" s="69"/>
    </row>
    <row r="115" spans="1:11" x14ac:dyDescent="0.2">
      <c r="A115" s="66">
        <v>93.766999999999996</v>
      </c>
      <c r="B115" s="66">
        <v>2020</v>
      </c>
      <c r="C115" s="66" t="s">
        <v>300</v>
      </c>
      <c r="D115" s="66" t="s">
        <v>157</v>
      </c>
      <c r="E115" s="66" t="str">
        <f>INDEX(beta_sam[Program Title], MATCH(BudgetAppropData[[#This Row],[CFDA]], beta_sam[Program Number], 0))</f>
        <v>Children's Health Insurance Program</v>
      </c>
      <c r="F115" s="67">
        <v>17881000</v>
      </c>
      <c r="G115" s="67">
        <v>18366000</v>
      </c>
      <c r="H115" s="68">
        <f>(BudgetAppropData[[#This Row],[President $ Change]]-BudgetAppropData[[#This Row],[FY 2019]])/BudgetAppropData[[#This Row],[FY 2019]]</f>
        <v>2.7123762653095466E-2</v>
      </c>
      <c r="I115" s="67">
        <v>18366000</v>
      </c>
      <c r="J115" s="68">
        <f>(BudgetAppropData[[#This Row],[House $ Change]]-BudgetAppropData[[#This Row],[FY 2019]])/BudgetAppropData[[#This Row],[FY 2019]]</f>
        <v>2.7123762653095466E-2</v>
      </c>
      <c r="K115" s="69"/>
    </row>
    <row r="116" spans="1:11" x14ac:dyDescent="0.2">
      <c r="A116" s="66">
        <v>93.778000000000006</v>
      </c>
      <c r="B116" s="66">
        <v>2020</v>
      </c>
      <c r="C116" s="66" t="s">
        <v>300</v>
      </c>
      <c r="D116" s="66" t="s">
        <v>157</v>
      </c>
      <c r="E116" s="66" t="str">
        <f>INDEX(beta_sam[Program Title], MATCH(BudgetAppropData[[#This Row],[CFDA]], beta_sam[Program Number], 0))</f>
        <v>Medical Assistance Program</v>
      </c>
      <c r="F116" s="76">
        <v>442129000</v>
      </c>
      <c r="G116" s="76">
        <v>453536000</v>
      </c>
      <c r="H116" s="68">
        <f>(BudgetAppropData[[#This Row],[President $ Change]]-BudgetAppropData[[#This Row],[FY 2019]])/BudgetAppropData[[#This Row],[FY 2019]]</f>
        <v>2.5800162396042783E-2</v>
      </c>
      <c r="I116" s="76">
        <v>453536000</v>
      </c>
      <c r="J116" s="68">
        <f>(BudgetAppropData[[#This Row],[House $ Change]]-BudgetAppropData[[#This Row],[FY 2019]])/BudgetAppropData[[#This Row],[FY 2019]]</f>
        <v>2.5800162396042783E-2</v>
      </c>
      <c r="K116" s="69"/>
    </row>
    <row r="117" spans="1:11" x14ac:dyDescent="0.2">
      <c r="A117" s="66">
        <v>93.787999999999997</v>
      </c>
      <c r="B117" s="66">
        <v>2020</v>
      </c>
      <c r="C117" s="66" t="s">
        <v>300</v>
      </c>
      <c r="D117" s="66" t="s">
        <v>157</v>
      </c>
      <c r="E117" s="66" t="str">
        <f>INDEX(beta_sam[Program Title], MATCH(BudgetAppropData[[#This Row],[CFDA]], beta_sam[Program Number], 0))</f>
        <v>Opioid STR</v>
      </c>
      <c r="F117" s="67">
        <v>1500000</v>
      </c>
      <c r="G117" s="67">
        <v>1500000</v>
      </c>
      <c r="H117" s="68">
        <f>(BudgetAppropData[[#This Row],[President $ Change]]-BudgetAppropData[[#This Row],[FY 2019]])/BudgetAppropData[[#This Row],[FY 2019]]</f>
        <v>0</v>
      </c>
      <c r="I117" s="67">
        <v>1500000</v>
      </c>
      <c r="J117" s="68">
        <f>(BudgetAppropData[[#This Row],[House $ Change]]-BudgetAppropData[[#This Row],[FY 2019]])/BudgetAppropData[[#This Row],[FY 2019]]</f>
        <v>0</v>
      </c>
      <c r="K117" s="69"/>
    </row>
    <row r="118" spans="1:11" x14ac:dyDescent="0.2">
      <c r="A118" s="66">
        <v>93.822000000000003</v>
      </c>
      <c r="B118" s="66">
        <v>2020</v>
      </c>
      <c r="C118" s="66" t="s">
        <v>300</v>
      </c>
      <c r="D118" s="66" t="s">
        <v>167</v>
      </c>
      <c r="E118" s="66" t="str">
        <f>INDEX(beta_sam[Program Title], MATCH(BudgetAppropData[[#This Row],[CFDA]], beta_sam[Program Number], 0))</f>
        <v>Health Careers Opportunity Program</v>
      </c>
      <c r="F118" s="74">
        <v>14189</v>
      </c>
      <c r="G118" s="74">
        <v>0</v>
      </c>
      <c r="H118" s="68">
        <f>(BudgetAppropData[[#This Row],[President $ Change]]-BudgetAppropData[[#This Row],[FY 2019]])/BudgetAppropData[[#This Row],[FY 2019]]</f>
        <v>-1</v>
      </c>
      <c r="I118" s="74">
        <v>20000</v>
      </c>
      <c r="J118" s="68">
        <f>(BudgetAppropData[[#This Row],[House $ Change]]-BudgetAppropData[[#This Row],[FY 2019]])/BudgetAppropData[[#This Row],[FY 2019]]</f>
        <v>0.4095426034251885</v>
      </c>
      <c r="K118" s="69"/>
    </row>
    <row r="119" spans="1:11" x14ac:dyDescent="0.2">
      <c r="A119" s="66">
        <v>93.828999999999994</v>
      </c>
      <c r="B119" s="66">
        <v>2020</v>
      </c>
      <c r="C119" s="66" t="s">
        <v>300</v>
      </c>
      <c r="D119" s="66" t="s">
        <v>167</v>
      </c>
      <c r="E119" s="66" t="str">
        <f>INDEX(beta_sam[Program Title], MATCH(BudgetAppropData[[#This Row],[CFDA]], beta_sam[Program Number], 0))</f>
        <v>Section 223 Demonstration Programs to Improve Community Mental Health Services</v>
      </c>
      <c r="F119" s="74">
        <v>150000</v>
      </c>
      <c r="G119" s="74">
        <v>150000</v>
      </c>
      <c r="H119" s="68">
        <f>(BudgetAppropData[[#This Row],[President $ Change]]-BudgetAppropData[[#This Row],[FY 2019]])/BudgetAppropData[[#This Row],[FY 2019]]</f>
        <v>0</v>
      </c>
      <c r="I119" s="74">
        <v>150000</v>
      </c>
      <c r="J119" s="68">
        <f>(BudgetAppropData[[#This Row],[House $ Change]]-BudgetAppropData[[#This Row],[FY 2019]])/BudgetAppropData[[#This Row],[FY 2019]]</f>
        <v>0</v>
      </c>
      <c r="K119" s="69"/>
    </row>
    <row r="120" spans="1:11" x14ac:dyDescent="0.2">
      <c r="A120" s="66">
        <v>93.912000000000006</v>
      </c>
      <c r="B120" s="66">
        <v>2020</v>
      </c>
      <c r="C120" s="66" t="s">
        <v>300</v>
      </c>
      <c r="D120" s="66" t="s">
        <v>167</v>
      </c>
      <c r="E120" s="66" t="str">
        <f>INDEX(beta_sam[Program Title], MATCH(BudgetAppropData[[#This Row],[CFDA]], beta_sam[Program Number], 0))</f>
        <v xml:space="preserve">Rural Health Care Services Outreach, Rural Health Network Development and Small Health Care Provider  Quality Improvement Program </v>
      </c>
      <c r="F120" s="74">
        <v>120000</v>
      </c>
      <c r="G120" s="74">
        <v>120000</v>
      </c>
      <c r="H120" s="68">
        <f>(BudgetAppropData[[#This Row],[President $ Change]]-BudgetAppropData[[#This Row],[FY 2019]])/BudgetAppropData[[#This Row],[FY 2019]]</f>
        <v>0</v>
      </c>
      <c r="I120" s="74">
        <v>100000</v>
      </c>
      <c r="J120" s="68">
        <f>(BudgetAppropData[[#This Row],[House $ Change]]-BudgetAppropData[[#This Row],[FY 2019]])/BudgetAppropData[[#This Row],[FY 2019]]</f>
        <v>-0.16666666666666666</v>
      </c>
      <c r="K120" s="69"/>
    </row>
    <row r="121" spans="1:11" x14ac:dyDescent="0.2">
      <c r="A121" s="66">
        <v>93.912999999999997</v>
      </c>
      <c r="B121" s="66">
        <v>2020</v>
      </c>
      <c r="C121" s="66" t="s">
        <v>300</v>
      </c>
      <c r="D121" s="66" t="s">
        <v>167</v>
      </c>
      <c r="E121" s="66" t="str">
        <f>INDEX(beta_sam[Program Title], MATCH(BudgetAppropData[[#This Row],[CFDA]], beta_sam[Program Number], 0))</f>
        <v>Grants to States for Operation of State Offices of Rural Health</v>
      </c>
      <c r="F121" s="74">
        <v>10000</v>
      </c>
      <c r="G121" s="74">
        <v>0</v>
      </c>
      <c r="H121" s="68">
        <f>(BudgetAppropData[[#This Row],[President $ Change]]-BudgetAppropData[[#This Row],[FY 2019]])/BudgetAppropData[[#This Row],[FY 2019]]</f>
        <v>-1</v>
      </c>
      <c r="I121" s="74">
        <v>12500</v>
      </c>
      <c r="J121" s="68">
        <f>(BudgetAppropData[[#This Row],[House $ Change]]-BudgetAppropData[[#This Row],[FY 2019]])/BudgetAppropData[[#This Row],[FY 2019]]</f>
        <v>0.25</v>
      </c>
      <c r="K121" s="69"/>
    </row>
    <row r="122" spans="1:11" x14ac:dyDescent="0.2">
      <c r="A122" s="66">
        <v>93.914000000000001</v>
      </c>
      <c r="B122" s="66">
        <v>2020</v>
      </c>
      <c r="C122" s="66" t="s">
        <v>300</v>
      </c>
      <c r="D122" s="66" t="s">
        <v>157</v>
      </c>
      <c r="E122" s="66" t="str">
        <f>INDEX(beta_sam[Program Title], MATCH(BudgetAppropData[[#This Row],[CFDA]], beta_sam[Program Number], 0))</f>
        <v>HIV Emergency Relief Project Grants</v>
      </c>
      <c r="F122" s="67">
        <v>2319000</v>
      </c>
      <c r="G122" s="67">
        <v>2389000</v>
      </c>
      <c r="H122" s="68">
        <f>(BudgetAppropData[[#This Row],[President $ Change]]-BudgetAppropData[[#This Row],[FY 2019]])/BudgetAppropData[[#This Row],[FY 2019]]</f>
        <v>3.0185424752048298E-2</v>
      </c>
      <c r="I122" s="67">
        <v>2435000</v>
      </c>
      <c r="J122" s="68">
        <f>(BudgetAppropData[[#This Row],[House $ Change]]-BudgetAppropData[[#This Row],[FY 2019]])/BudgetAppropData[[#This Row],[FY 2019]]</f>
        <v>5.0021561017680037E-2</v>
      </c>
      <c r="K122" s="69"/>
    </row>
    <row r="123" spans="1:11" x14ac:dyDescent="0.2">
      <c r="A123" s="66">
        <v>93.917000000000002</v>
      </c>
      <c r="B123" s="66">
        <v>2020</v>
      </c>
      <c r="C123" s="66" t="s">
        <v>300</v>
      </c>
      <c r="D123" s="66" t="s">
        <v>157</v>
      </c>
      <c r="E123" s="66" t="str">
        <f>INDEX(beta_sam[Program Title], MATCH(BudgetAppropData[[#This Row],[CFDA]], beta_sam[Program Number], 0))</f>
        <v>HIV Care Formula Grants</v>
      </c>
      <c r="F123" s="67">
        <v>2319000</v>
      </c>
      <c r="G123" s="67">
        <v>2389000</v>
      </c>
      <c r="H123" s="68">
        <f>(BudgetAppropData[[#This Row],[President $ Change]]-BudgetAppropData[[#This Row],[FY 2019]])/BudgetAppropData[[#This Row],[FY 2019]]</f>
        <v>3.0185424752048298E-2</v>
      </c>
      <c r="I123" s="67">
        <v>2435000</v>
      </c>
      <c r="J123" s="68">
        <f>(BudgetAppropData[[#This Row],[House $ Change]]-BudgetAppropData[[#This Row],[FY 2019]])/BudgetAppropData[[#This Row],[FY 2019]]</f>
        <v>5.0021561017680037E-2</v>
      </c>
      <c r="K123" s="69"/>
    </row>
    <row r="124" spans="1:11" x14ac:dyDescent="0.2">
      <c r="A124" s="66">
        <v>93.918999999999997</v>
      </c>
      <c r="B124" s="66">
        <v>2020</v>
      </c>
      <c r="C124" s="66" t="s">
        <v>300</v>
      </c>
      <c r="D124" s="66" t="s">
        <v>167</v>
      </c>
      <c r="E124" s="66" t="str">
        <f>INDEX(beta_sam[Program Title], MATCH(BudgetAppropData[[#This Row],[CFDA]], beta_sam[Program Number], 0))</f>
        <v>Cooperative Agreements for State-Based Comprehensive Breast and Cervical Cancer Early Detection Programs</v>
      </c>
      <c r="F124" s="74">
        <v>218000</v>
      </c>
      <c r="G124" s="74">
        <v>210000</v>
      </c>
      <c r="H124" s="68">
        <f>(BudgetAppropData[[#This Row],[President $ Change]]-BudgetAppropData[[#This Row],[FY 2019]])/BudgetAppropData[[#This Row],[FY 2019]]</f>
        <v>-3.669724770642202E-2</v>
      </c>
      <c r="I124" s="74">
        <v>245000</v>
      </c>
      <c r="J124" s="68">
        <f>(BudgetAppropData[[#This Row],[House $ Change]]-BudgetAppropData[[#This Row],[FY 2019]])/BudgetAppropData[[#This Row],[FY 2019]]</f>
        <v>0.12385321100917432</v>
      </c>
      <c r="K124" s="69"/>
    </row>
    <row r="125" spans="1:11" x14ac:dyDescent="0.2">
      <c r="A125" s="66">
        <v>93.926000000000002</v>
      </c>
      <c r="B125" s="66">
        <v>2020</v>
      </c>
      <c r="C125" s="66" t="s">
        <v>300</v>
      </c>
      <c r="D125" s="66" t="s">
        <v>167</v>
      </c>
      <c r="E125" s="66" t="str">
        <f>INDEX(beta_sam[Program Title], MATCH(BudgetAppropData[[#This Row],[CFDA]], beta_sam[Program Number], 0))</f>
        <v>Healthy Start Initiative</v>
      </c>
      <c r="F125" s="74">
        <v>122500</v>
      </c>
      <c r="G125" s="74">
        <v>122500</v>
      </c>
      <c r="H125" s="68">
        <f>(BudgetAppropData[[#This Row],[President $ Change]]-BudgetAppropData[[#This Row],[FY 2019]])/BudgetAppropData[[#This Row],[FY 2019]]</f>
        <v>0</v>
      </c>
      <c r="I125" s="74">
        <v>130500</v>
      </c>
      <c r="J125" s="68">
        <f>(BudgetAppropData[[#This Row],[House $ Change]]-BudgetAppropData[[#This Row],[FY 2019]])/BudgetAppropData[[#This Row],[FY 2019]]</f>
        <v>6.5306122448979598E-2</v>
      </c>
      <c r="K125" s="69"/>
    </row>
    <row r="126" spans="1:11" x14ac:dyDescent="0.2">
      <c r="A126" s="66">
        <v>93.94</v>
      </c>
      <c r="B126" s="66">
        <v>2020</v>
      </c>
      <c r="C126" s="66" t="s">
        <v>300</v>
      </c>
      <c r="D126" s="66" t="s">
        <v>167</v>
      </c>
      <c r="E126" s="66" t="str">
        <f>INDEX(beta_sam[Program Title], MATCH(BudgetAppropData[[#This Row],[CFDA]], beta_sam[Program Number], 0))</f>
        <v>HIV Prevention Activities Health Department Based</v>
      </c>
      <c r="F126" s="74">
        <v>397161</v>
      </c>
      <c r="G126" s="74" t="s">
        <v>307</v>
      </c>
      <c r="H126" s="68" t="e">
        <f>(BudgetAppropData[[#This Row],[President $ Change]]-BudgetAppropData[[#This Row],[FY 2019]])/BudgetAppropData[[#This Row],[FY 2019]]</f>
        <v>#VALUE!</v>
      </c>
      <c r="I126" s="74"/>
      <c r="J126" s="68">
        <f>(BudgetAppropData[[#This Row],[House $ Change]]-BudgetAppropData[[#This Row],[FY 2019]])/BudgetAppropData[[#This Row],[FY 2019]]</f>
        <v>-1</v>
      </c>
      <c r="K126" s="69"/>
    </row>
    <row r="127" spans="1:11" x14ac:dyDescent="0.2">
      <c r="A127" s="66">
        <v>93.957999999999998</v>
      </c>
      <c r="B127" s="66">
        <v>2020</v>
      </c>
      <c r="C127" s="66" t="s">
        <v>300</v>
      </c>
      <c r="D127" s="66" t="s">
        <v>157</v>
      </c>
      <c r="E127" s="66" t="str">
        <f>INDEX(beta_sam[Program Title], MATCH(BudgetAppropData[[#This Row],[CFDA]], beta_sam[Program Number], 0))</f>
        <v>Block Grants for Community Mental Health Services</v>
      </c>
      <c r="F127" s="67">
        <v>723000</v>
      </c>
      <c r="G127" s="67">
        <v>723000</v>
      </c>
      <c r="H127" s="68">
        <f>(BudgetAppropData[[#This Row],[President $ Change]]-BudgetAppropData[[#This Row],[FY 2019]])/BudgetAppropData[[#This Row],[FY 2019]]</f>
        <v>0</v>
      </c>
      <c r="I127" s="67">
        <v>758000</v>
      </c>
      <c r="J127" s="68">
        <f>(BudgetAppropData[[#This Row],[House $ Change]]-BudgetAppropData[[#This Row],[FY 2019]])/BudgetAppropData[[#This Row],[FY 2019]]</f>
        <v>4.8409405255878286E-2</v>
      </c>
      <c r="K127" s="69"/>
    </row>
    <row r="128" spans="1:11" x14ac:dyDescent="0.2">
      <c r="A128" s="66">
        <v>93.959000000000003</v>
      </c>
      <c r="B128" s="66">
        <v>2020</v>
      </c>
      <c r="C128" s="66" t="s">
        <v>300</v>
      </c>
      <c r="D128" s="66" t="s">
        <v>157</v>
      </c>
      <c r="E128" s="66" t="str">
        <f>INDEX(beta_sam[Program Title], MATCH(BudgetAppropData[[#This Row],[CFDA]], beta_sam[Program Number], 0))</f>
        <v>Block Grants for Prevention and Treatment of Substance Abuse</v>
      </c>
      <c r="F128" s="67">
        <v>1858000</v>
      </c>
      <c r="G128" s="67">
        <v>1858000</v>
      </c>
      <c r="H128" s="68">
        <f>(BudgetAppropData[[#This Row],[President $ Change]]-BudgetAppropData[[#This Row],[FY 2019]])/BudgetAppropData[[#This Row],[FY 2019]]</f>
        <v>0</v>
      </c>
      <c r="I128" s="67">
        <v>1858000</v>
      </c>
      <c r="J128" s="68">
        <f>(BudgetAppropData[[#This Row],[House $ Change]]-BudgetAppropData[[#This Row],[FY 2019]])/BudgetAppropData[[#This Row],[FY 2019]]</f>
        <v>0</v>
      </c>
      <c r="K128" s="69"/>
    </row>
    <row r="129" spans="1:11" x14ac:dyDescent="0.2">
      <c r="A129" s="66">
        <v>93.965000000000003</v>
      </c>
      <c r="B129" s="66">
        <v>2020</v>
      </c>
      <c r="C129" s="66" t="s">
        <v>300</v>
      </c>
      <c r="D129" s="66" t="s">
        <v>167</v>
      </c>
      <c r="E129" s="66" t="str">
        <f>INDEX(beta_sam[Program Title], MATCH(BudgetAppropData[[#This Row],[CFDA]], beta_sam[Program Number], 0))</f>
        <v>Coal Miners Respiratory Impairment Treatment Clinics and Services</v>
      </c>
      <c r="F129" s="74">
        <v>11000</v>
      </c>
      <c r="G129" s="74">
        <v>11000</v>
      </c>
      <c r="H129" s="68">
        <f>(BudgetAppropData[[#This Row],[President $ Change]]-BudgetAppropData[[#This Row],[FY 2019]])/BudgetAppropData[[#This Row],[FY 2019]]</f>
        <v>0</v>
      </c>
      <c r="I129" s="74">
        <v>12000</v>
      </c>
      <c r="J129" s="68">
        <f>(BudgetAppropData[[#This Row],[House $ Change]]-BudgetAppropData[[#This Row],[FY 2019]])/BudgetAppropData[[#This Row],[FY 2019]]</f>
        <v>9.0909090909090912E-2</v>
      </c>
      <c r="K129" s="69"/>
    </row>
    <row r="130" spans="1:11" x14ac:dyDescent="0.2">
      <c r="A130" s="66">
        <v>93.977000000000004</v>
      </c>
      <c r="B130" s="66">
        <v>2020</v>
      </c>
      <c r="C130" s="66" t="s">
        <v>300</v>
      </c>
      <c r="D130" s="66" t="s">
        <v>167</v>
      </c>
      <c r="E130" s="66" t="str">
        <f>INDEX(beta_sam[Program Title], MATCH(BudgetAppropData[[#This Row],[CFDA]], beta_sam[Program Number], 0))</f>
        <v>Sexually Transmitted Diseases (STD) Prevention and Control Grants</v>
      </c>
      <c r="F130" s="74">
        <v>157310</v>
      </c>
      <c r="G130" s="74">
        <v>157310</v>
      </c>
      <c r="H130" s="68">
        <f>(BudgetAppropData[[#This Row],[President $ Change]]-BudgetAppropData[[#This Row],[FY 2019]])/BudgetAppropData[[#This Row],[FY 2019]]</f>
        <v>0</v>
      </c>
      <c r="I130" s="74">
        <v>167310</v>
      </c>
      <c r="J130" s="68">
        <f>(BudgetAppropData[[#This Row],[House $ Change]]-BudgetAppropData[[#This Row],[FY 2019]])/BudgetAppropData[[#This Row],[FY 2019]]</f>
        <v>6.3568749602695318E-2</v>
      </c>
      <c r="K130" s="69"/>
    </row>
    <row r="131" spans="1:11" x14ac:dyDescent="0.2">
      <c r="A131" s="66">
        <v>93.994</v>
      </c>
      <c r="B131" s="66">
        <v>2020</v>
      </c>
      <c r="C131" s="66" t="s">
        <v>300</v>
      </c>
      <c r="D131" s="66" t="s">
        <v>157</v>
      </c>
      <c r="E131" s="66" t="str">
        <f>INDEX(beta_sam[Program Title], MATCH(BudgetAppropData[[#This Row],[CFDA]], beta_sam[Program Number], 0))</f>
        <v>Maternal and Child Health Services Block Grant to the States</v>
      </c>
      <c r="F131" s="67">
        <v>678000</v>
      </c>
      <c r="G131" s="67">
        <v>661000</v>
      </c>
      <c r="H131" s="68">
        <f>(BudgetAppropData[[#This Row],[President $ Change]]-BudgetAppropData[[#This Row],[FY 2019]])/BudgetAppropData[[#This Row],[FY 2019]]</f>
        <v>-2.5073746312684365E-2</v>
      </c>
      <c r="I131" s="67">
        <v>705000</v>
      </c>
      <c r="J131" s="68">
        <f>(BudgetAppropData[[#This Row],[House $ Change]]-BudgetAppropData[[#This Row],[FY 2019]])/BudgetAppropData[[#This Row],[FY 2019]]</f>
        <v>3.9823008849557522E-2</v>
      </c>
      <c r="K131" s="69"/>
    </row>
    <row r="132" spans="1:11" x14ac:dyDescent="0.2">
      <c r="A132" s="66">
        <v>93.997</v>
      </c>
      <c r="B132" s="66">
        <v>2020</v>
      </c>
      <c r="C132" s="66" t="s">
        <v>300</v>
      </c>
      <c r="D132" s="66" t="s">
        <v>167</v>
      </c>
      <c r="E132" s="66" t="str">
        <f>INDEX(beta_sam[Program Title], MATCH(BudgetAppropData[[#This Row],[CFDA]], beta_sam[Program Number], 0))</f>
        <v>Assisted Outpatient Treatment</v>
      </c>
      <c r="F132" s="74">
        <v>15000</v>
      </c>
      <c r="G132" s="74">
        <v>15000</v>
      </c>
      <c r="H132" s="68">
        <f>(BudgetAppropData[[#This Row],[President $ Change]]-BudgetAppropData[[#This Row],[FY 2019]])/BudgetAppropData[[#This Row],[FY 2019]]</f>
        <v>0</v>
      </c>
      <c r="I132" s="74">
        <v>15000</v>
      </c>
      <c r="J132" s="68">
        <f>(BudgetAppropData[[#This Row],[House $ Change]]-BudgetAppropData[[#This Row],[FY 2019]])/BudgetAppropData[[#This Row],[FY 2019]]</f>
        <v>0</v>
      </c>
      <c r="K132" s="69"/>
    </row>
    <row r="133" spans="1:11" x14ac:dyDescent="0.2">
      <c r="A133" s="66">
        <v>97.024000000000001</v>
      </c>
      <c r="B133" s="66">
        <v>2020</v>
      </c>
      <c r="C133" s="66" t="s">
        <v>300</v>
      </c>
      <c r="D133" s="66" t="s">
        <v>157</v>
      </c>
      <c r="E133" s="66" t="str">
        <f>INDEX(beta_sam[Program Title], MATCH(BudgetAppropData[[#This Row],[CFDA]], beta_sam[Program Number], 0))</f>
        <v>Emergency Food and Shelter National Board Program</v>
      </c>
      <c r="F133" s="67">
        <v>120000</v>
      </c>
      <c r="G133" s="67">
        <v>0</v>
      </c>
      <c r="H133" s="68">
        <f>(BudgetAppropData[[#This Row],[President $ Change]]-BudgetAppropData[[#This Row],[FY 2019]])/BudgetAppropData[[#This Row],[FY 2019]]</f>
        <v>-1</v>
      </c>
      <c r="I133" s="67">
        <v>130000</v>
      </c>
      <c r="J133" s="68">
        <f>(BudgetAppropData[[#This Row],[House $ Change]]-BudgetAppropData[[#This Row],[FY 2019]])/BudgetAppropData[[#This Row],[FY 2019]]</f>
        <v>8.3333333333333329E-2</v>
      </c>
      <c r="K133" s="69"/>
    </row>
    <row r="134" spans="1:11" x14ac:dyDescent="0.2">
      <c r="A134" s="66">
        <v>97.042000000000002</v>
      </c>
      <c r="B134" s="66">
        <v>2020</v>
      </c>
      <c r="C134" s="66" t="s">
        <v>300</v>
      </c>
      <c r="D134" s="66" t="s">
        <v>157</v>
      </c>
      <c r="E134" s="66" t="str">
        <f>INDEX(beta_sam[Program Title], MATCH(BudgetAppropData[[#This Row],[CFDA]], beta_sam[Program Number], 0))</f>
        <v>Emergency Management Performance Grants</v>
      </c>
      <c r="F134" s="67">
        <v>350000</v>
      </c>
      <c r="G134" s="67">
        <v>279000</v>
      </c>
      <c r="H134" s="68">
        <f>(BudgetAppropData[[#This Row],[President $ Change]]-BudgetAppropData[[#This Row],[FY 2019]])/BudgetAppropData[[#This Row],[FY 2019]]</f>
        <v>-0.20285714285714285</v>
      </c>
      <c r="I134" s="67">
        <v>375000</v>
      </c>
      <c r="J134" s="68">
        <f>(BudgetAppropData[[#This Row],[House $ Change]]-BudgetAppropData[[#This Row],[FY 2019]])/BudgetAppropData[[#This Row],[FY 2019]]</f>
        <v>7.1428571428571425E-2</v>
      </c>
      <c r="K134" s="69"/>
    </row>
    <row r="135" spans="1:11" x14ac:dyDescent="0.2">
      <c r="A135" s="66">
        <v>97.066999999999993</v>
      </c>
      <c r="B135" s="66">
        <v>2020</v>
      </c>
      <c r="C135" s="66" t="s">
        <v>300</v>
      </c>
      <c r="D135" s="66" t="s">
        <v>157</v>
      </c>
      <c r="E135" s="66" t="str">
        <f>INDEX(beta_sam[Program Title], MATCH(BudgetAppropData[[#This Row],[CFDA]], beta_sam[Program Number], 0))</f>
        <v>Homeland Security Grant Program</v>
      </c>
      <c r="F135" s="76">
        <v>1015000</v>
      </c>
      <c r="G135" s="76">
        <v>758000</v>
      </c>
      <c r="H135" s="68">
        <f>(BudgetAppropData[[#This Row],[President $ Change]]-BudgetAppropData[[#This Row],[FY 2019]])/BudgetAppropData[[#This Row],[FY 2019]]</f>
        <v>-0.25320197044334974</v>
      </c>
      <c r="I135" s="76">
        <v>1130000</v>
      </c>
      <c r="J135" s="68">
        <f>(BudgetAppropData[[#This Row],[House $ Change]]-BudgetAppropData[[#This Row],[FY 2019]])/BudgetAppropData[[#This Row],[FY 2019]]</f>
        <v>0.11330049261083744</v>
      </c>
      <c r="K135" s="69"/>
    </row>
    <row r="136" spans="1:11" x14ac:dyDescent="0.2">
      <c r="A136" s="66" t="s">
        <v>309</v>
      </c>
      <c r="B136" s="66">
        <v>2020</v>
      </c>
      <c r="C136" s="66" t="s">
        <v>300</v>
      </c>
      <c r="D136" s="66" t="s">
        <v>167</v>
      </c>
      <c r="E136" s="75" t="e">
        <f>INDEX(beta_sam[Program Title], MATCH(BudgetAppropData[[#This Row],[CFDA]], beta_sam[Program Number], 0))</f>
        <v>#N/A</v>
      </c>
      <c r="F136" s="74">
        <v>23500</v>
      </c>
      <c r="G136" s="74">
        <v>19490</v>
      </c>
      <c r="H136" s="68">
        <f>(BudgetAppropData[[#This Row],[President $ Change]]-BudgetAppropData[[#This Row],[FY 2019]])/BudgetAppropData[[#This Row],[FY 2019]]</f>
        <v>-0.17063829787234042</v>
      </c>
      <c r="I136" s="74">
        <v>27500</v>
      </c>
      <c r="J136" s="68">
        <f>(BudgetAppropData[[#This Row],[House $ Change]]-BudgetAppropData[[#This Row],[FY 2019]])/BudgetAppropData[[#This Row],[FY 2019]]</f>
        <v>0.1702127659574468</v>
      </c>
      <c r="K136" s="69"/>
    </row>
    <row r="137" spans="1:11" x14ac:dyDescent="0.2">
      <c r="A137" s="66" t="s">
        <v>310</v>
      </c>
      <c r="B137" s="66">
        <v>2020</v>
      </c>
      <c r="C137" s="66" t="s">
        <v>300</v>
      </c>
      <c r="D137" s="66" t="s">
        <v>167</v>
      </c>
      <c r="E137" s="75" t="e">
        <f>INDEX(beta_sam[Program Title], MATCH(BudgetAppropData[[#This Row],[CFDA]], beta_sam[Program Number], 0))</f>
        <v>#N/A</v>
      </c>
      <c r="F137" s="74">
        <v>36000</v>
      </c>
      <c r="G137" s="74">
        <v>31939</v>
      </c>
      <c r="H137" s="68">
        <f>(BudgetAppropData[[#This Row],[President $ Change]]-BudgetAppropData[[#This Row],[FY 2019]])/BudgetAppropData[[#This Row],[FY 2019]]</f>
        <v>-0.11280555555555556</v>
      </c>
      <c r="I137" s="74">
        <v>37000</v>
      </c>
      <c r="J137" s="68">
        <f>(BudgetAppropData[[#This Row],[House $ Change]]-BudgetAppropData[[#This Row],[FY 2019]])/BudgetAppropData[[#This Row],[FY 2019]]</f>
        <v>2.7777777777777776E-2</v>
      </c>
      <c r="K137" s="69"/>
    </row>
    <row r="138" spans="1:11" x14ac:dyDescent="0.2">
      <c r="A138" s="66" t="s">
        <v>311</v>
      </c>
      <c r="B138" s="66">
        <v>2020</v>
      </c>
      <c r="C138" s="66" t="s">
        <v>300</v>
      </c>
      <c r="D138" s="66" t="s">
        <v>157</v>
      </c>
      <c r="E138" s="66" t="e">
        <f>INDEX(beta_sam[Program Title], MATCH(BudgetAppropData[[#This Row],[CFDA]], beta_sam[Program Number], 0))</f>
        <v>#N/A</v>
      </c>
      <c r="F138" s="67">
        <v>183000</v>
      </c>
      <c r="G138" s="67">
        <v>186000</v>
      </c>
      <c r="H138" s="68">
        <f>(BudgetAppropData[[#This Row],[President $ Change]]-BudgetAppropData[[#This Row],[FY 2019]])/BudgetAppropData[[#This Row],[FY 2019]]</f>
        <v>1.6393442622950821E-2</v>
      </c>
      <c r="I138" s="67">
        <v>186000</v>
      </c>
      <c r="J138" s="68">
        <f>(BudgetAppropData[[#This Row],[House $ Change]]-BudgetAppropData[[#This Row],[FY 2019]])/BudgetAppropData[[#This Row],[FY 2019]]</f>
        <v>1.6393442622950821E-2</v>
      </c>
      <c r="K138" s="69"/>
    </row>
    <row r="139" spans="1:11" x14ac:dyDescent="0.2">
      <c r="A139" s="66" t="s">
        <v>312</v>
      </c>
      <c r="B139" s="66">
        <v>2020</v>
      </c>
      <c r="C139" s="66" t="s">
        <v>300</v>
      </c>
      <c r="D139" s="66" t="s">
        <v>167</v>
      </c>
      <c r="E139" s="66" t="e">
        <f>INDEX(beta_sam[Program Title], MATCH(BudgetAppropData[[#This Row],[CFDA]], beta_sam[Program Number], 0))</f>
        <v>#N/A</v>
      </c>
      <c r="F139" s="74">
        <v>140062</v>
      </c>
      <c r="G139" s="74"/>
      <c r="H139" s="68">
        <f>(BudgetAppropData[[#This Row],[President $ Change]]-BudgetAppropData[[#This Row],[FY 2019]])/BudgetAppropData[[#This Row],[FY 2019]]</f>
        <v>-1</v>
      </c>
      <c r="I139" s="74">
        <v>160062</v>
      </c>
      <c r="J139" s="68">
        <f>(BudgetAppropData[[#This Row],[House $ Change]]-BudgetAppropData[[#This Row],[FY 2019]])/BudgetAppropData[[#This Row],[FY 2019]]</f>
        <v>0.14279390555611088</v>
      </c>
      <c r="K139" s="69"/>
    </row>
    <row r="140" spans="1:11" x14ac:dyDescent="0.2">
      <c r="A140" s="66" t="s">
        <v>11</v>
      </c>
      <c r="B140" s="66">
        <v>2020</v>
      </c>
      <c r="C140" s="66" t="s">
        <v>300</v>
      </c>
      <c r="D140" s="66" t="s">
        <v>167</v>
      </c>
      <c r="E140" s="66" t="e">
        <f>INDEX(beta_sam[Program Title], MATCH(BudgetAppropData[[#This Row],[CFDA]], beta_sam[Program Number], 0))</f>
        <v>#N/A</v>
      </c>
      <c r="F140" s="74">
        <v>5000</v>
      </c>
      <c r="G140" s="74">
        <v>58000</v>
      </c>
      <c r="H140" s="68">
        <f>(BudgetAppropData[[#This Row],[President $ Change]]-BudgetAppropData[[#This Row],[FY 2019]])/BudgetAppropData[[#This Row],[FY 2019]]</f>
        <v>10.6</v>
      </c>
      <c r="I140" s="74">
        <v>20000</v>
      </c>
      <c r="J140" s="68">
        <f>(BudgetAppropData[[#This Row],[House $ Change]]-BudgetAppropData[[#This Row],[FY 2019]])/BudgetAppropData[[#This Row],[FY 2019]]</f>
        <v>3</v>
      </c>
      <c r="K140" s="69"/>
    </row>
    <row r="141" spans="1:11" x14ac:dyDescent="0.2">
      <c r="A141" s="66" t="s">
        <v>11</v>
      </c>
      <c r="B141" s="66">
        <v>2020</v>
      </c>
      <c r="C141" s="66" t="s">
        <v>300</v>
      </c>
      <c r="D141" s="66" t="s">
        <v>167</v>
      </c>
      <c r="E141" s="66" t="e">
        <f>INDEX(beta_sam[Program Title], MATCH(BudgetAppropData[[#This Row],[CFDA]], beta_sam[Program Number], 0))</f>
        <v>#N/A</v>
      </c>
      <c r="F141" s="74">
        <v>105000</v>
      </c>
      <c r="G141" s="74">
        <v>105000</v>
      </c>
      <c r="H141" s="68">
        <f>(BudgetAppropData[[#This Row],[President $ Change]]-BudgetAppropData[[#This Row],[FY 2019]])/BudgetAppropData[[#This Row],[FY 2019]]</f>
        <v>0</v>
      </c>
      <c r="I141" s="74">
        <v>120000</v>
      </c>
      <c r="J141" s="68">
        <f>(BudgetAppropData[[#This Row],[House $ Change]]-BudgetAppropData[[#This Row],[FY 2019]])/BudgetAppropData[[#This Row],[FY 2019]]</f>
        <v>0.14285714285714285</v>
      </c>
      <c r="K141" s="69"/>
    </row>
    <row r="142" spans="1:11" x14ac:dyDescent="0.2">
      <c r="A142" s="66" t="s">
        <v>11</v>
      </c>
      <c r="B142" s="66">
        <v>2020</v>
      </c>
      <c r="C142" s="66" t="s">
        <v>300</v>
      </c>
      <c r="D142" s="66" t="s">
        <v>167</v>
      </c>
      <c r="E142" s="66" t="e">
        <f>INDEX(beta_sam[Program Title], MATCH(BudgetAppropData[[#This Row],[CFDA]], beta_sam[Program Number], 0))</f>
        <v>#N/A</v>
      </c>
      <c r="F142" s="74">
        <v>8724</v>
      </c>
      <c r="G142" s="74">
        <v>8724</v>
      </c>
      <c r="H142" s="68">
        <f>(BudgetAppropData[[#This Row],[President $ Change]]-BudgetAppropData[[#This Row],[FY 2019]])/BudgetAppropData[[#This Row],[FY 2019]]</f>
        <v>0</v>
      </c>
      <c r="I142" s="74">
        <v>8724</v>
      </c>
      <c r="J142" s="68">
        <f>(BudgetAppropData[[#This Row],[House $ Change]]-BudgetAppropData[[#This Row],[FY 2019]])/BudgetAppropData[[#This Row],[FY 2019]]</f>
        <v>0</v>
      </c>
      <c r="K142" s="69"/>
    </row>
    <row r="143" spans="1:11" x14ac:dyDescent="0.2">
      <c r="A143" s="66" t="s">
        <v>313</v>
      </c>
      <c r="B143" s="66">
        <v>2020</v>
      </c>
      <c r="C143" s="66" t="s">
        <v>300</v>
      </c>
      <c r="D143" s="66" t="s">
        <v>167</v>
      </c>
      <c r="E143" s="66" t="e">
        <f>INDEX(beta_sam[Program Title], MATCH(BudgetAppropData[[#This Row],[CFDA]], beta_sam[Program Number], 0))</f>
        <v>#N/A</v>
      </c>
      <c r="F143" s="74">
        <v>168000</v>
      </c>
      <c r="G143" s="74">
        <v>137000</v>
      </c>
      <c r="H143" s="68">
        <f>(BudgetAppropData[[#This Row],[President $ Change]]-BudgetAppropData[[#This Row],[FY 2019]])/BudgetAppropData[[#This Row],[FY 2019]]</f>
        <v>-0.18452380952380953</v>
      </c>
      <c r="I143" s="74">
        <v>173000</v>
      </c>
      <c r="J143" s="68">
        <f>(BudgetAppropData[[#This Row],[House $ Change]]-BudgetAppropData[[#This Row],[FY 2019]])/BudgetAppropData[[#This Row],[FY 2019]]</f>
        <v>2.976190476190476E-2</v>
      </c>
      <c r="K143" s="69"/>
    </row>
    <row r="144" spans="1:11" x14ac:dyDescent="0.2">
      <c r="A144" s="66" t="s">
        <v>313</v>
      </c>
      <c r="B144" s="66">
        <v>2020</v>
      </c>
      <c r="C144" s="66" t="s">
        <v>300</v>
      </c>
      <c r="D144" s="66" t="s">
        <v>167</v>
      </c>
      <c r="E144" s="66" t="e">
        <f>INDEX(beta_sam[Program Title], MATCH(BudgetAppropData[[#This Row],[CFDA]], beta_sam[Program Number], 0))</f>
        <v>#N/A</v>
      </c>
      <c r="F144" s="74" t="s">
        <v>11</v>
      </c>
      <c r="G144" s="74">
        <v>500000</v>
      </c>
      <c r="H144" s="68" t="e">
        <f>(BudgetAppropData[[#This Row],[President $ Change]]-BudgetAppropData[[#This Row],[FY 2019]])/BudgetAppropData[[#This Row],[FY 2019]]</f>
        <v>#VALUE!</v>
      </c>
      <c r="I144" s="74">
        <v>0</v>
      </c>
      <c r="J144" s="68" t="e">
        <f>(BudgetAppropData[[#This Row],[House $ Change]]-BudgetAppropData[[#This Row],[FY 2019]])/BudgetAppropData[[#This Row],[FY 2019]]</f>
        <v>#VALUE!</v>
      </c>
      <c r="K144" s="69"/>
    </row>
    <row r="145" spans="1:11" x14ac:dyDescent="0.2">
      <c r="A145" s="66" t="s">
        <v>313</v>
      </c>
      <c r="B145" s="66">
        <v>2020</v>
      </c>
      <c r="C145" s="66" t="s">
        <v>300</v>
      </c>
      <c r="D145" s="66" t="s">
        <v>167</v>
      </c>
      <c r="E145" s="66" t="e">
        <f>INDEX(beta_sam[Program Title], MATCH(BudgetAppropData[[#This Row],[CFDA]], beta_sam[Program Number], 0))</f>
        <v>#N/A</v>
      </c>
      <c r="F145" s="74">
        <v>50000</v>
      </c>
      <c r="G145" s="74">
        <v>50000</v>
      </c>
      <c r="H145" s="68">
        <f>(BudgetAppropData[[#This Row],[President $ Change]]-BudgetAppropData[[#This Row],[FY 2019]])/BudgetAppropData[[#This Row],[FY 2019]]</f>
        <v>0</v>
      </c>
      <c r="I145" s="74">
        <v>50000</v>
      </c>
      <c r="J145" s="68">
        <f>(BudgetAppropData[[#This Row],[House $ Change]]-BudgetAppropData[[#This Row],[FY 2019]])/BudgetAppropData[[#This Row],[FY 2019]]</f>
        <v>0</v>
      </c>
      <c r="K145" s="69"/>
    </row>
    <row r="146" spans="1:11" x14ac:dyDescent="0.2">
      <c r="A146" s="66" t="s">
        <v>313</v>
      </c>
      <c r="B146" s="66">
        <v>2020</v>
      </c>
      <c r="C146" s="66" t="s">
        <v>300</v>
      </c>
      <c r="D146" s="66" t="s">
        <v>167</v>
      </c>
      <c r="E146" s="66" t="e">
        <f>INDEX(beta_sam[Program Title], MATCH(BudgetAppropData[[#This Row],[CFDA]], beta_sam[Program Number], 0))</f>
        <v>#N/A</v>
      </c>
      <c r="F146" s="74">
        <v>10000</v>
      </c>
      <c r="G146" s="74">
        <v>10000</v>
      </c>
      <c r="H146" s="68">
        <f>(BudgetAppropData[[#This Row],[President $ Change]]-BudgetAppropData[[#This Row],[FY 2019]])/BudgetAppropData[[#This Row],[FY 2019]]</f>
        <v>0</v>
      </c>
      <c r="I146" s="74">
        <v>10000</v>
      </c>
      <c r="J146" s="68">
        <f>(BudgetAppropData[[#This Row],[House $ Change]]-BudgetAppropData[[#This Row],[FY 2019]])/BudgetAppropData[[#This Row],[FY 2019]]</f>
        <v>0</v>
      </c>
      <c r="K146" s="69"/>
    </row>
  </sheetData>
  <conditionalFormatting sqref="A2:A146">
    <cfRule type="duplicateValues" dxfId="120" priority="1"/>
  </conditionalFormatting>
  <pageMargins left="0.7" right="0.7" top="0.75" bottom="0.75" header="0.3" footer="0.3"/>
  <pageSetup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A3FCE-B570-4E6B-A1B7-D569DE56581B}">
  <dimension ref="A1:AL2296"/>
  <sheetViews>
    <sheetView topLeftCell="A141" workbookViewId="0">
      <selection activeCell="E5" sqref="E5"/>
    </sheetView>
  </sheetViews>
  <sheetFormatPr defaultRowHeight="15" x14ac:dyDescent="0.25"/>
  <cols>
    <col min="1" max="1" width="20.28515625" style="82" customWidth="1"/>
    <col min="2" max="2" width="24" style="82" customWidth="1"/>
    <col min="3" max="3" width="27.5703125" style="82" customWidth="1"/>
    <col min="4" max="4" width="188.42578125" style="82" bestFit="1" customWidth="1"/>
    <col min="5" max="5" width="26.85546875" style="82" customWidth="1"/>
    <col min="6" max="6" width="23.28515625" style="82" customWidth="1"/>
    <col min="7" max="7" width="35.28515625" style="82" customWidth="1"/>
    <col min="8" max="8" width="42.42578125" style="82" customWidth="1"/>
    <col min="9" max="9" width="33.140625" style="82" customWidth="1"/>
    <col min="10" max="10" width="35.7109375" style="82" customWidth="1"/>
    <col min="11" max="11" width="43.85546875" style="82" customWidth="1"/>
    <col min="12" max="12" width="44.28515625" style="82" customWidth="1"/>
    <col min="13" max="13" width="39" style="82" customWidth="1"/>
    <col min="14" max="14" width="31.140625" style="82" customWidth="1"/>
    <col min="15" max="15" width="22.42578125" style="82" customWidth="1"/>
    <col min="16" max="16" width="55.28515625" style="82" customWidth="1"/>
    <col min="17" max="17" width="20.28515625" style="82" customWidth="1"/>
    <col min="18" max="18" width="21.85546875" style="82" customWidth="1"/>
    <col min="19" max="19" width="53.85546875" style="82" customWidth="1"/>
    <col min="20" max="20" width="57.85546875" style="82" customWidth="1"/>
    <col min="21" max="21" width="18.85546875" style="82" customWidth="1"/>
    <col min="22" max="22" width="17.42578125" style="82" customWidth="1"/>
    <col min="23" max="23" width="19.7109375" style="82" customWidth="1"/>
    <col min="24" max="24" width="36.42578125" style="82" customWidth="1"/>
    <col min="25" max="25" width="23.85546875" style="82" customWidth="1"/>
    <col min="26" max="26" width="62.5703125" style="82" customWidth="1"/>
    <col min="27" max="27" width="42.85546875" style="82" customWidth="1"/>
    <col min="28" max="28" width="56.7109375" style="82" customWidth="1"/>
    <col min="29" max="29" width="39" style="82" customWidth="1"/>
    <col min="30" max="30" width="34.28515625" style="82" customWidth="1"/>
    <col min="31" max="31" width="30.28515625" style="82" customWidth="1"/>
    <col min="32" max="32" width="31.85546875" style="82" customWidth="1"/>
    <col min="33" max="33" width="45.42578125" style="82" customWidth="1"/>
    <col min="34" max="34" width="48.5703125" style="82" customWidth="1"/>
    <col min="35" max="35" width="21.85546875" style="82" customWidth="1"/>
    <col min="36" max="36" width="25.42578125" style="82" customWidth="1"/>
    <col min="37" max="37" width="9.140625" style="82"/>
    <col min="38" max="38" width="15" style="82" customWidth="1"/>
    <col min="39" max="16384" width="9.140625" style="82"/>
  </cols>
  <sheetData>
    <row r="1" spans="1:38" x14ac:dyDescent="0.25">
      <c r="A1" s="82" t="s">
        <v>316</v>
      </c>
      <c r="B1" s="82" t="s">
        <v>317</v>
      </c>
      <c r="C1" s="82" t="s">
        <v>318</v>
      </c>
      <c r="D1" s="82" t="s">
        <v>319</v>
      </c>
      <c r="E1" s="82" t="s">
        <v>320</v>
      </c>
      <c r="F1" s="82" t="s">
        <v>321</v>
      </c>
      <c r="G1" s="82" t="s">
        <v>322</v>
      </c>
      <c r="H1" s="82" t="s">
        <v>323</v>
      </c>
      <c r="I1" s="82" t="s">
        <v>324</v>
      </c>
      <c r="J1" s="82" t="s">
        <v>325</v>
      </c>
      <c r="K1" s="82" t="s">
        <v>326</v>
      </c>
      <c r="L1" s="82" t="s">
        <v>327</v>
      </c>
      <c r="M1" s="82" t="s">
        <v>328</v>
      </c>
      <c r="N1" s="82" t="s">
        <v>329</v>
      </c>
      <c r="O1" s="82" t="s">
        <v>330</v>
      </c>
      <c r="P1" s="82" t="s">
        <v>331</v>
      </c>
      <c r="Q1" s="82" t="s">
        <v>332</v>
      </c>
      <c r="R1" s="82" t="s">
        <v>333</v>
      </c>
      <c r="S1" s="82" t="s">
        <v>334</v>
      </c>
      <c r="T1" s="82" t="s">
        <v>335</v>
      </c>
      <c r="U1" s="82" t="s">
        <v>336</v>
      </c>
      <c r="V1" s="82" t="s">
        <v>337</v>
      </c>
      <c r="W1" s="82" t="s">
        <v>338</v>
      </c>
      <c r="X1" s="82" t="s">
        <v>339</v>
      </c>
      <c r="Y1" s="82" t="s">
        <v>340</v>
      </c>
      <c r="Z1" s="82" t="s">
        <v>341</v>
      </c>
      <c r="AA1" s="82" t="s">
        <v>342</v>
      </c>
      <c r="AB1" s="82" t="s">
        <v>343</v>
      </c>
      <c r="AC1" s="82" t="s">
        <v>344</v>
      </c>
      <c r="AD1" s="82" t="s">
        <v>345</v>
      </c>
      <c r="AE1" s="82" t="s">
        <v>346</v>
      </c>
      <c r="AF1" s="82" t="s">
        <v>347</v>
      </c>
      <c r="AG1" s="82" t="s">
        <v>348</v>
      </c>
      <c r="AH1" s="82" t="s">
        <v>349</v>
      </c>
      <c r="AI1" s="82" t="s">
        <v>350</v>
      </c>
      <c r="AJ1" s="82" t="s">
        <v>351</v>
      </c>
      <c r="AK1" s="82" t="s">
        <v>352</v>
      </c>
      <c r="AL1" s="82" t="s">
        <v>353</v>
      </c>
    </row>
    <row r="2" spans="1:38" x14ac:dyDescent="0.25">
      <c r="A2" s="82" t="s">
        <v>354</v>
      </c>
      <c r="B2" s="82">
        <v>10.000999999999999</v>
      </c>
      <c r="C2" s="82" t="s">
        <v>355</v>
      </c>
      <c r="D2" s="82" t="s">
        <v>356</v>
      </c>
      <c r="E2" s="82" t="s">
        <v>357</v>
      </c>
      <c r="F2" s="82" t="s">
        <v>358</v>
      </c>
      <c r="G2" s="82" t="s">
        <v>359</v>
      </c>
      <c r="H2" s="82" t="s">
        <v>360</v>
      </c>
      <c r="I2" s="82" t="s">
        <v>361</v>
      </c>
      <c r="J2" s="82" t="s">
        <v>361</v>
      </c>
      <c r="K2" s="82" t="s">
        <v>362</v>
      </c>
      <c r="L2" s="82" t="s">
        <v>363</v>
      </c>
      <c r="M2" s="82" t="s">
        <v>364</v>
      </c>
      <c r="N2" s="82" t="s">
        <v>365</v>
      </c>
      <c r="O2" s="82" t="s">
        <v>366</v>
      </c>
      <c r="P2" s="82" t="s">
        <v>360</v>
      </c>
      <c r="Q2" s="82" t="s">
        <v>367</v>
      </c>
      <c r="R2" s="82" t="s">
        <v>367</v>
      </c>
      <c r="S2" s="82" t="s">
        <v>368</v>
      </c>
      <c r="T2" s="82" t="s">
        <v>369</v>
      </c>
      <c r="U2" s="82" t="s">
        <v>370</v>
      </c>
      <c r="V2" s="82" t="s">
        <v>371</v>
      </c>
      <c r="W2" s="82" t="s">
        <v>372</v>
      </c>
      <c r="X2" s="82" t="s">
        <v>373</v>
      </c>
      <c r="Y2" s="82" t="s">
        <v>374</v>
      </c>
      <c r="Z2" s="82" t="s">
        <v>375</v>
      </c>
      <c r="AA2" s="82" t="s">
        <v>376</v>
      </c>
      <c r="AB2" s="82" t="s">
        <v>377</v>
      </c>
      <c r="AC2" s="82" t="s">
        <v>378</v>
      </c>
      <c r="AD2" s="82" t="s">
        <v>379</v>
      </c>
      <c r="AE2" s="82" t="s">
        <v>380</v>
      </c>
      <c r="AF2" s="82" t="s">
        <v>381</v>
      </c>
      <c r="AG2" s="82" t="s">
        <v>382</v>
      </c>
      <c r="AH2" s="82" t="s">
        <v>383</v>
      </c>
      <c r="AI2" s="82" t="s">
        <v>384</v>
      </c>
      <c r="AJ2" s="82" t="s">
        <v>385</v>
      </c>
      <c r="AK2" s="82" t="s">
        <v>386</v>
      </c>
      <c r="AL2" s="82" t="s">
        <v>387</v>
      </c>
    </row>
    <row r="3" spans="1:38" x14ac:dyDescent="0.25">
      <c r="A3" s="82" t="s">
        <v>388</v>
      </c>
      <c r="B3" s="82">
        <v>10.025</v>
      </c>
      <c r="D3" s="82" t="s">
        <v>389</v>
      </c>
      <c r="E3" s="82" t="s">
        <v>390</v>
      </c>
      <c r="F3" s="82" t="s">
        <v>391</v>
      </c>
      <c r="G3" s="82" t="s">
        <v>359</v>
      </c>
      <c r="H3" s="82" t="s">
        <v>360</v>
      </c>
      <c r="I3" s="82" t="s">
        <v>392</v>
      </c>
      <c r="J3" s="82" t="s">
        <v>393</v>
      </c>
      <c r="K3" s="82" t="s">
        <v>394</v>
      </c>
      <c r="L3" s="82" t="s">
        <v>395</v>
      </c>
      <c r="M3" s="82" t="s">
        <v>396</v>
      </c>
      <c r="N3" s="82" t="s">
        <v>397</v>
      </c>
      <c r="O3" s="82" t="s">
        <v>366</v>
      </c>
      <c r="P3" s="82" t="s">
        <v>398</v>
      </c>
      <c r="Q3" s="82" t="s">
        <v>367</v>
      </c>
      <c r="R3" s="82" t="s">
        <v>399</v>
      </c>
      <c r="S3" s="82" t="s">
        <v>400</v>
      </c>
      <c r="T3" s="82" t="s">
        <v>401</v>
      </c>
      <c r="U3" s="82" t="s">
        <v>402</v>
      </c>
      <c r="V3" s="82" t="s">
        <v>403</v>
      </c>
      <c r="W3" s="82" t="s">
        <v>404</v>
      </c>
      <c r="X3" s="82" t="s">
        <v>405</v>
      </c>
      <c r="Y3" s="82" t="s">
        <v>406</v>
      </c>
      <c r="AA3" s="82" t="s">
        <v>407</v>
      </c>
      <c r="AB3" s="82" t="s">
        <v>408</v>
      </c>
      <c r="AC3" s="82" t="s">
        <v>409</v>
      </c>
      <c r="AD3" s="82" t="s">
        <v>410</v>
      </c>
      <c r="AE3" s="82" t="s">
        <v>411</v>
      </c>
      <c r="AF3" s="82" t="s">
        <v>412</v>
      </c>
      <c r="AG3" s="82" t="s">
        <v>382</v>
      </c>
      <c r="AH3" s="82" t="s">
        <v>360</v>
      </c>
      <c r="AI3" s="82" t="s">
        <v>413</v>
      </c>
      <c r="AJ3" s="82" t="s">
        <v>385</v>
      </c>
      <c r="AK3" s="82" t="s">
        <v>414</v>
      </c>
      <c r="AL3" s="82" t="s">
        <v>415</v>
      </c>
    </row>
    <row r="4" spans="1:38" x14ac:dyDescent="0.25">
      <c r="A4" s="82" t="s">
        <v>416</v>
      </c>
      <c r="B4" s="82">
        <v>10.028</v>
      </c>
      <c r="D4" s="82" t="s">
        <v>389</v>
      </c>
      <c r="E4" s="82" t="s">
        <v>417</v>
      </c>
      <c r="F4" s="82" t="s">
        <v>418</v>
      </c>
      <c r="G4" s="82" t="s">
        <v>359</v>
      </c>
      <c r="H4" s="82" t="s">
        <v>360</v>
      </c>
      <c r="I4" s="82" t="s">
        <v>419</v>
      </c>
      <c r="J4" s="82" t="s">
        <v>420</v>
      </c>
      <c r="K4" s="82" t="s">
        <v>394</v>
      </c>
      <c r="L4" s="82" t="s">
        <v>395</v>
      </c>
      <c r="M4" s="82" t="s">
        <v>421</v>
      </c>
      <c r="N4" s="82" t="s">
        <v>422</v>
      </c>
      <c r="O4" s="82" t="s">
        <v>366</v>
      </c>
      <c r="P4" s="82" t="s">
        <v>398</v>
      </c>
      <c r="Q4" s="82" t="s">
        <v>360</v>
      </c>
      <c r="R4" s="82" t="s">
        <v>399</v>
      </c>
      <c r="S4" s="82" t="s">
        <v>400</v>
      </c>
      <c r="T4" s="82" t="s">
        <v>423</v>
      </c>
      <c r="U4" s="82" t="s">
        <v>424</v>
      </c>
      <c r="V4" s="82" t="s">
        <v>403</v>
      </c>
      <c r="W4" s="82" t="s">
        <v>404</v>
      </c>
      <c r="X4" s="82" t="s">
        <v>425</v>
      </c>
      <c r="Y4" s="82" t="s">
        <v>426</v>
      </c>
      <c r="Z4" s="82" t="s">
        <v>427</v>
      </c>
      <c r="AA4" s="82" t="s">
        <v>376</v>
      </c>
      <c r="AB4" s="82" t="s">
        <v>408</v>
      </c>
      <c r="AC4" s="82" t="s">
        <v>428</v>
      </c>
      <c r="AD4" s="82" t="s">
        <v>429</v>
      </c>
      <c r="AE4" s="82" t="s">
        <v>430</v>
      </c>
      <c r="AF4" s="82" t="s">
        <v>431</v>
      </c>
      <c r="AG4" s="82" t="s">
        <v>382</v>
      </c>
      <c r="AH4" s="82" t="s">
        <v>432</v>
      </c>
      <c r="AI4" s="82" t="s">
        <v>433</v>
      </c>
      <c r="AJ4" s="82" t="s">
        <v>385</v>
      </c>
      <c r="AK4" s="82" t="s">
        <v>434</v>
      </c>
      <c r="AL4" s="82" t="s">
        <v>415</v>
      </c>
    </row>
    <row r="5" spans="1:38" x14ac:dyDescent="0.25">
      <c r="A5" s="82" t="s">
        <v>435</v>
      </c>
      <c r="B5" s="82">
        <v>10.029999999999999</v>
      </c>
      <c r="D5" s="82" t="s">
        <v>389</v>
      </c>
      <c r="E5" s="82" t="s">
        <v>436</v>
      </c>
      <c r="F5" s="82" t="s">
        <v>437</v>
      </c>
      <c r="G5" s="82" t="s">
        <v>438</v>
      </c>
      <c r="H5" s="82" t="s">
        <v>360</v>
      </c>
      <c r="I5" s="82" t="s">
        <v>11</v>
      </c>
      <c r="J5" s="82" t="s">
        <v>11</v>
      </c>
      <c r="K5" s="82" t="s">
        <v>439</v>
      </c>
      <c r="L5" s="82" t="s">
        <v>421</v>
      </c>
      <c r="M5" s="82" t="s">
        <v>440</v>
      </c>
      <c r="N5" s="82" t="s">
        <v>441</v>
      </c>
      <c r="O5" s="82" t="s">
        <v>366</v>
      </c>
      <c r="P5" s="82" t="s">
        <v>360</v>
      </c>
      <c r="Q5" s="82" t="s">
        <v>360</v>
      </c>
      <c r="R5" s="82" t="s">
        <v>360</v>
      </c>
      <c r="S5" s="82" t="s">
        <v>368</v>
      </c>
      <c r="T5" s="82" t="s">
        <v>442</v>
      </c>
      <c r="U5" s="82" t="s">
        <v>443</v>
      </c>
      <c r="V5" s="82" t="s">
        <v>362</v>
      </c>
      <c r="W5" s="82" t="s">
        <v>444</v>
      </c>
      <c r="X5" s="82" t="s">
        <v>425</v>
      </c>
      <c r="Y5" s="82" t="s">
        <v>445</v>
      </c>
      <c r="Z5" s="82" t="s">
        <v>427</v>
      </c>
      <c r="AA5" s="82" t="s">
        <v>376</v>
      </c>
      <c r="AB5" s="82" t="s">
        <v>382</v>
      </c>
      <c r="AC5" s="82" t="s">
        <v>446</v>
      </c>
      <c r="AD5" s="82" t="s">
        <v>447</v>
      </c>
      <c r="AE5" s="82" t="s">
        <v>360</v>
      </c>
      <c r="AF5" s="82" t="s">
        <v>382</v>
      </c>
      <c r="AG5" s="82" t="s">
        <v>382</v>
      </c>
      <c r="AH5" s="82" t="s">
        <v>382</v>
      </c>
      <c r="AI5" s="82" t="s">
        <v>448</v>
      </c>
      <c r="AJ5" s="82" t="s">
        <v>385</v>
      </c>
      <c r="AK5" s="82" t="s">
        <v>449</v>
      </c>
      <c r="AL5" s="82" t="s">
        <v>450</v>
      </c>
    </row>
    <row r="6" spans="1:38" x14ac:dyDescent="0.25">
      <c r="A6" s="82" t="s">
        <v>451</v>
      </c>
      <c r="B6" s="82">
        <v>10.051</v>
      </c>
      <c r="C6" s="82" t="s">
        <v>452</v>
      </c>
      <c r="D6" s="82" t="s">
        <v>453</v>
      </c>
      <c r="E6" s="82" t="s">
        <v>454</v>
      </c>
      <c r="F6" s="82" t="s">
        <v>455</v>
      </c>
      <c r="G6" s="82" t="s">
        <v>456</v>
      </c>
      <c r="H6" s="82" t="s">
        <v>360</v>
      </c>
      <c r="I6" s="82" t="s">
        <v>457</v>
      </c>
      <c r="J6" s="82" t="s">
        <v>458</v>
      </c>
      <c r="K6" s="82" t="s">
        <v>459</v>
      </c>
      <c r="L6" s="82" t="s">
        <v>460</v>
      </c>
      <c r="M6" s="82" t="s">
        <v>461</v>
      </c>
      <c r="N6" s="82" t="s">
        <v>462</v>
      </c>
      <c r="O6" s="82" t="s">
        <v>463</v>
      </c>
      <c r="P6" s="82" t="s">
        <v>464</v>
      </c>
      <c r="Q6" s="82" t="s">
        <v>465</v>
      </c>
      <c r="R6" s="82" t="s">
        <v>360</v>
      </c>
      <c r="S6" s="82" t="s">
        <v>368</v>
      </c>
      <c r="T6" s="82" t="s">
        <v>466</v>
      </c>
      <c r="U6" s="82" t="s">
        <v>443</v>
      </c>
      <c r="V6" s="82" t="s">
        <v>467</v>
      </c>
      <c r="W6" s="82" t="s">
        <v>468</v>
      </c>
      <c r="X6" s="82" t="s">
        <v>469</v>
      </c>
      <c r="Y6" s="82" t="s">
        <v>470</v>
      </c>
      <c r="Z6" s="82" t="s">
        <v>427</v>
      </c>
      <c r="AA6" s="82" t="s">
        <v>376</v>
      </c>
      <c r="AB6" s="82" t="s">
        <v>471</v>
      </c>
      <c r="AC6" s="82" t="s">
        <v>472</v>
      </c>
      <c r="AD6" s="82" t="s">
        <v>473</v>
      </c>
      <c r="AE6" s="82" t="s">
        <v>474</v>
      </c>
      <c r="AF6" s="82" t="s">
        <v>475</v>
      </c>
      <c r="AG6" s="82" t="s">
        <v>382</v>
      </c>
      <c r="AH6" s="82" t="s">
        <v>360</v>
      </c>
      <c r="AI6" s="82" t="s">
        <v>384</v>
      </c>
      <c r="AJ6" s="82" t="s">
        <v>385</v>
      </c>
      <c r="AK6" s="82" t="s">
        <v>476</v>
      </c>
      <c r="AL6" s="82" t="s">
        <v>387</v>
      </c>
    </row>
    <row r="7" spans="1:38" x14ac:dyDescent="0.25">
      <c r="A7" s="82" t="s">
        <v>477</v>
      </c>
      <c r="B7" s="82">
        <v>10.053000000000001</v>
      </c>
      <c r="C7" s="82" t="s">
        <v>478</v>
      </c>
      <c r="D7" s="82" t="s">
        <v>453</v>
      </c>
      <c r="E7" s="82" t="s">
        <v>479</v>
      </c>
      <c r="F7" s="82" t="s">
        <v>480</v>
      </c>
      <c r="G7" s="82" t="s">
        <v>438</v>
      </c>
      <c r="H7" s="82" t="s">
        <v>360</v>
      </c>
      <c r="I7" s="82" t="s">
        <v>481</v>
      </c>
      <c r="J7" s="82" t="s">
        <v>482</v>
      </c>
      <c r="K7" s="82" t="s">
        <v>483</v>
      </c>
      <c r="L7" s="82" t="s">
        <v>421</v>
      </c>
      <c r="M7" s="82" t="s">
        <v>484</v>
      </c>
      <c r="N7" s="82" t="s">
        <v>485</v>
      </c>
      <c r="O7" s="82" t="s">
        <v>486</v>
      </c>
      <c r="P7" s="82" t="s">
        <v>487</v>
      </c>
      <c r="Q7" s="82" t="s">
        <v>488</v>
      </c>
      <c r="R7" s="82" t="s">
        <v>360</v>
      </c>
      <c r="S7" s="82" t="s">
        <v>368</v>
      </c>
      <c r="T7" s="82" t="s">
        <v>489</v>
      </c>
      <c r="U7" s="82" t="s">
        <v>443</v>
      </c>
      <c r="V7" s="82" t="s">
        <v>362</v>
      </c>
      <c r="W7" s="82" t="s">
        <v>490</v>
      </c>
      <c r="X7" s="82" t="s">
        <v>491</v>
      </c>
      <c r="Y7" s="82" t="s">
        <v>492</v>
      </c>
      <c r="Z7" s="82" t="s">
        <v>427</v>
      </c>
      <c r="AA7" s="82" t="s">
        <v>376</v>
      </c>
      <c r="AB7" s="82" t="s">
        <v>493</v>
      </c>
      <c r="AC7" s="82" t="s">
        <v>494</v>
      </c>
      <c r="AD7" s="82" t="s">
        <v>495</v>
      </c>
      <c r="AE7" s="82" t="s">
        <v>474</v>
      </c>
      <c r="AF7" s="82" t="s">
        <v>496</v>
      </c>
      <c r="AG7" s="82" t="s">
        <v>382</v>
      </c>
      <c r="AH7" s="82" t="s">
        <v>382</v>
      </c>
      <c r="AI7" s="82" t="s">
        <v>497</v>
      </c>
      <c r="AJ7" s="82" t="s">
        <v>385</v>
      </c>
      <c r="AK7" s="82" t="s">
        <v>498</v>
      </c>
      <c r="AL7" s="82" t="s">
        <v>499</v>
      </c>
    </row>
    <row r="8" spans="1:38" x14ac:dyDescent="0.25">
      <c r="A8" s="82" t="s">
        <v>500</v>
      </c>
      <c r="B8" s="82">
        <v>10.054</v>
      </c>
      <c r="C8" s="82" t="s">
        <v>501</v>
      </c>
      <c r="D8" s="82" t="s">
        <v>453</v>
      </c>
      <c r="E8" s="82" t="s">
        <v>502</v>
      </c>
      <c r="F8" s="82" t="s">
        <v>503</v>
      </c>
      <c r="G8" s="82" t="s">
        <v>504</v>
      </c>
      <c r="H8" s="82" t="s">
        <v>360</v>
      </c>
      <c r="I8" s="82" t="s">
        <v>505</v>
      </c>
      <c r="J8" s="82" t="s">
        <v>505</v>
      </c>
      <c r="K8" s="82" t="s">
        <v>506</v>
      </c>
      <c r="L8" s="82" t="s">
        <v>421</v>
      </c>
      <c r="M8" s="82" t="s">
        <v>507</v>
      </c>
      <c r="N8" s="82" t="s">
        <v>508</v>
      </c>
      <c r="O8" s="82" t="s">
        <v>366</v>
      </c>
      <c r="P8" s="82" t="s">
        <v>509</v>
      </c>
      <c r="Q8" s="82" t="s">
        <v>510</v>
      </c>
      <c r="R8" s="82" t="s">
        <v>511</v>
      </c>
      <c r="S8" s="82" t="s">
        <v>368</v>
      </c>
      <c r="T8" s="82" t="s">
        <v>512</v>
      </c>
      <c r="U8" s="82" t="s">
        <v>443</v>
      </c>
      <c r="V8" s="82" t="s">
        <v>362</v>
      </c>
      <c r="W8" s="82" t="s">
        <v>513</v>
      </c>
      <c r="X8" s="82" t="s">
        <v>514</v>
      </c>
      <c r="Y8" s="82" t="s">
        <v>515</v>
      </c>
      <c r="Z8" s="82" t="s">
        <v>427</v>
      </c>
      <c r="AA8" s="82" t="s">
        <v>376</v>
      </c>
      <c r="AB8" s="82" t="s">
        <v>516</v>
      </c>
      <c r="AC8" s="82" t="s">
        <v>517</v>
      </c>
      <c r="AD8" s="82" t="s">
        <v>518</v>
      </c>
      <c r="AE8" s="82" t="s">
        <v>519</v>
      </c>
      <c r="AF8" s="82" t="s">
        <v>520</v>
      </c>
      <c r="AG8" s="82" t="s">
        <v>382</v>
      </c>
      <c r="AH8" s="82" t="s">
        <v>382</v>
      </c>
      <c r="AI8" s="82" t="s">
        <v>521</v>
      </c>
      <c r="AJ8" s="82" t="s">
        <v>385</v>
      </c>
      <c r="AK8" s="82" t="s">
        <v>522</v>
      </c>
      <c r="AL8" s="82" t="s">
        <v>450</v>
      </c>
    </row>
    <row r="9" spans="1:38" x14ac:dyDescent="0.25">
      <c r="A9" s="82" t="s">
        <v>523</v>
      </c>
      <c r="B9" s="82">
        <v>10.055</v>
      </c>
      <c r="C9" s="82" t="s">
        <v>524</v>
      </c>
      <c r="D9" s="82" t="s">
        <v>453</v>
      </c>
      <c r="E9" s="82" t="s">
        <v>525</v>
      </c>
      <c r="F9" s="82" t="s">
        <v>526</v>
      </c>
      <c r="G9" s="82" t="s">
        <v>504</v>
      </c>
      <c r="H9" s="82" t="s">
        <v>360</v>
      </c>
      <c r="I9" s="82" t="s">
        <v>527</v>
      </c>
      <c r="J9" s="82" t="s">
        <v>528</v>
      </c>
      <c r="K9" s="82" t="s">
        <v>529</v>
      </c>
      <c r="L9" s="82" t="s">
        <v>421</v>
      </c>
      <c r="M9" s="82" t="s">
        <v>530</v>
      </c>
      <c r="N9" s="82" t="s">
        <v>531</v>
      </c>
      <c r="O9" s="82" t="s">
        <v>532</v>
      </c>
      <c r="P9" s="82" t="s">
        <v>533</v>
      </c>
      <c r="Q9" s="82" t="s">
        <v>534</v>
      </c>
      <c r="R9" s="82" t="s">
        <v>535</v>
      </c>
      <c r="S9" s="82" t="s">
        <v>536</v>
      </c>
      <c r="T9" s="82" t="s">
        <v>537</v>
      </c>
      <c r="U9" s="82" t="s">
        <v>443</v>
      </c>
      <c r="V9" s="82" t="s">
        <v>538</v>
      </c>
      <c r="W9" s="82" t="s">
        <v>539</v>
      </c>
      <c r="X9" s="82" t="s">
        <v>469</v>
      </c>
      <c r="Y9" s="82" t="s">
        <v>540</v>
      </c>
      <c r="Z9" s="82" t="s">
        <v>427</v>
      </c>
      <c r="AA9" s="82" t="s">
        <v>376</v>
      </c>
      <c r="AB9" s="82" t="s">
        <v>541</v>
      </c>
      <c r="AC9" s="82" t="s">
        <v>542</v>
      </c>
      <c r="AD9" s="82" t="s">
        <v>543</v>
      </c>
      <c r="AE9" s="82" t="s">
        <v>544</v>
      </c>
      <c r="AF9" s="82" t="s">
        <v>545</v>
      </c>
      <c r="AG9" s="82" t="s">
        <v>382</v>
      </c>
      <c r="AH9" s="82" t="s">
        <v>382</v>
      </c>
      <c r="AI9" s="82" t="s">
        <v>521</v>
      </c>
      <c r="AJ9" s="82" t="s">
        <v>385</v>
      </c>
      <c r="AK9" s="82" t="s">
        <v>546</v>
      </c>
      <c r="AL9" s="82" t="s">
        <v>387</v>
      </c>
    </row>
    <row r="10" spans="1:38" x14ac:dyDescent="0.25">
      <c r="A10" s="82" t="s">
        <v>547</v>
      </c>
      <c r="B10" s="82">
        <v>10.055999999999999</v>
      </c>
      <c r="C10" s="82" t="s">
        <v>548</v>
      </c>
      <c r="D10" s="82" t="s">
        <v>453</v>
      </c>
      <c r="E10" s="82" t="s">
        <v>549</v>
      </c>
      <c r="F10" s="82" t="s">
        <v>550</v>
      </c>
      <c r="G10" s="82" t="s">
        <v>551</v>
      </c>
      <c r="H10" s="82" t="s">
        <v>360</v>
      </c>
      <c r="I10" s="82" t="s">
        <v>552</v>
      </c>
      <c r="J10" s="82" t="s">
        <v>553</v>
      </c>
      <c r="K10" s="82" t="s">
        <v>554</v>
      </c>
      <c r="L10" s="82" t="s">
        <v>555</v>
      </c>
      <c r="M10" s="82" t="s">
        <v>556</v>
      </c>
      <c r="N10" s="82" t="s">
        <v>557</v>
      </c>
      <c r="O10" s="82" t="s">
        <v>558</v>
      </c>
      <c r="P10" s="82" t="s">
        <v>559</v>
      </c>
      <c r="Q10" s="82" t="s">
        <v>560</v>
      </c>
      <c r="R10" s="82" t="s">
        <v>561</v>
      </c>
      <c r="S10" s="82" t="s">
        <v>562</v>
      </c>
      <c r="T10" s="82" t="s">
        <v>563</v>
      </c>
      <c r="U10" s="82" t="s">
        <v>564</v>
      </c>
      <c r="V10" s="82" t="s">
        <v>362</v>
      </c>
      <c r="W10" s="82" t="s">
        <v>565</v>
      </c>
      <c r="X10" s="82" t="s">
        <v>566</v>
      </c>
      <c r="Y10" s="82" t="s">
        <v>567</v>
      </c>
      <c r="Z10" s="82" t="s">
        <v>427</v>
      </c>
      <c r="AA10" s="82" t="s">
        <v>376</v>
      </c>
      <c r="AB10" s="82" t="s">
        <v>568</v>
      </c>
      <c r="AC10" s="82" t="s">
        <v>569</v>
      </c>
      <c r="AD10" s="82" t="s">
        <v>570</v>
      </c>
      <c r="AE10" s="82" t="s">
        <v>571</v>
      </c>
      <c r="AF10" s="82" t="s">
        <v>382</v>
      </c>
      <c r="AG10" s="82" t="s">
        <v>382</v>
      </c>
      <c r="AH10" s="82" t="s">
        <v>360</v>
      </c>
      <c r="AI10" s="82" t="s">
        <v>521</v>
      </c>
      <c r="AJ10" s="82" t="s">
        <v>385</v>
      </c>
      <c r="AK10" s="82" t="s">
        <v>572</v>
      </c>
      <c r="AL10" s="82" t="s">
        <v>450</v>
      </c>
    </row>
    <row r="11" spans="1:38" x14ac:dyDescent="0.25">
      <c r="A11" s="82" t="s">
        <v>573</v>
      </c>
      <c r="B11" s="82">
        <v>10.069000000000001</v>
      </c>
      <c r="C11" s="82" t="s">
        <v>574</v>
      </c>
      <c r="D11" s="82" t="s">
        <v>453</v>
      </c>
      <c r="E11" s="82" t="s">
        <v>575</v>
      </c>
      <c r="F11" s="82" t="s">
        <v>576</v>
      </c>
      <c r="G11" s="82" t="s">
        <v>504</v>
      </c>
      <c r="H11" s="82" t="s">
        <v>360</v>
      </c>
      <c r="I11" s="82" t="s">
        <v>577</v>
      </c>
      <c r="J11" s="82" t="s">
        <v>578</v>
      </c>
      <c r="K11" s="82" t="s">
        <v>579</v>
      </c>
      <c r="L11" s="82" t="s">
        <v>580</v>
      </c>
      <c r="M11" s="82" t="s">
        <v>581</v>
      </c>
      <c r="N11" s="82" t="s">
        <v>582</v>
      </c>
      <c r="O11" s="82" t="s">
        <v>558</v>
      </c>
      <c r="P11" s="82" t="s">
        <v>583</v>
      </c>
      <c r="Q11" s="82" t="s">
        <v>584</v>
      </c>
      <c r="R11" s="82" t="s">
        <v>360</v>
      </c>
      <c r="S11" s="82" t="s">
        <v>368</v>
      </c>
      <c r="T11" s="82" t="s">
        <v>585</v>
      </c>
      <c r="U11" s="82" t="s">
        <v>443</v>
      </c>
      <c r="V11" s="82" t="s">
        <v>362</v>
      </c>
      <c r="W11" s="82" t="s">
        <v>586</v>
      </c>
      <c r="X11" s="82" t="s">
        <v>587</v>
      </c>
      <c r="Y11" s="82" t="s">
        <v>588</v>
      </c>
      <c r="Z11" s="82" t="s">
        <v>427</v>
      </c>
      <c r="AA11" s="82" t="s">
        <v>376</v>
      </c>
      <c r="AB11" s="82" t="s">
        <v>589</v>
      </c>
      <c r="AC11" s="82" t="s">
        <v>590</v>
      </c>
      <c r="AD11" s="82" t="s">
        <v>591</v>
      </c>
      <c r="AE11" s="82" t="s">
        <v>592</v>
      </c>
      <c r="AF11" s="82" t="s">
        <v>593</v>
      </c>
      <c r="AG11" s="82" t="s">
        <v>382</v>
      </c>
      <c r="AH11" s="82" t="s">
        <v>360</v>
      </c>
      <c r="AI11" s="82" t="s">
        <v>433</v>
      </c>
      <c r="AJ11" s="82" t="s">
        <v>385</v>
      </c>
      <c r="AK11" s="82" t="s">
        <v>594</v>
      </c>
      <c r="AL11" s="82" t="s">
        <v>499</v>
      </c>
    </row>
    <row r="12" spans="1:38" x14ac:dyDescent="0.25">
      <c r="A12" s="82" t="s">
        <v>595</v>
      </c>
      <c r="B12" s="82">
        <v>10.071999999999999</v>
      </c>
      <c r="C12" s="82" t="s">
        <v>596</v>
      </c>
      <c r="D12" s="82" t="s">
        <v>597</v>
      </c>
      <c r="E12" s="82" t="s">
        <v>598</v>
      </c>
      <c r="F12" s="82" t="s">
        <v>599</v>
      </c>
      <c r="G12" s="82" t="s">
        <v>600</v>
      </c>
      <c r="H12" s="82" t="s">
        <v>360</v>
      </c>
      <c r="I12" s="82" t="s">
        <v>601</v>
      </c>
      <c r="J12" s="82" t="s">
        <v>602</v>
      </c>
      <c r="K12" s="82" t="s">
        <v>603</v>
      </c>
      <c r="L12" s="82" t="s">
        <v>421</v>
      </c>
      <c r="M12" s="82" t="s">
        <v>604</v>
      </c>
      <c r="N12" s="82" t="s">
        <v>605</v>
      </c>
      <c r="O12" s="82" t="s">
        <v>366</v>
      </c>
      <c r="P12" s="82" t="s">
        <v>605</v>
      </c>
      <c r="Q12" s="82" t="s">
        <v>606</v>
      </c>
      <c r="R12" s="82" t="s">
        <v>607</v>
      </c>
      <c r="S12" s="82" t="s">
        <v>608</v>
      </c>
      <c r="T12" s="82" t="s">
        <v>609</v>
      </c>
      <c r="U12" s="82" t="s">
        <v>443</v>
      </c>
      <c r="V12" s="82" t="s">
        <v>610</v>
      </c>
      <c r="W12" s="82" t="s">
        <v>611</v>
      </c>
      <c r="X12" s="82" t="s">
        <v>612</v>
      </c>
      <c r="Y12" s="82" t="s">
        <v>613</v>
      </c>
      <c r="Z12" s="82" t="s">
        <v>382</v>
      </c>
      <c r="AA12" s="82" t="s">
        <v>376</v>
      </c>
      <c r="AB12" s="82" t="s">
        <v>614</v>
      </c>
      <c r="AC12" s="82" t="s">
        <v>615</v>
      </c>
      <c r="AD12" s="82" t="s">
        <v>616</v>
      </c>
      <c r="AE12" s="82" t="s">
        <v>617</v>
      </c>
      <c r="AF12" s="82" t="s">
        <v>618</v>
      </c>
      <c r="AG12" s="82" t="s">
        <v>382</v>
      </c>
      <c r="AH12" s="82" t="s">
        <v>619</v>
      </c>
      <c r="AI12" s="82" t="s">
        <v>620</v>
      </c>
      <c r="AJ12" s="82" t="s">
        <v>385</v>
      </c>
      <c r="AK12" s="82" t="s">
        <v>621</v>
      </c>
      <c r="AL12" s="82" t="s">
        <v>387</v>
      </c>
    </row>
    <row r="13" spans="1:38" x14ac:dyDescent="0.25">
      <c r="A13" s="82" t="s">
        <v>622</v>
      </c>
      <c r="B13" s="82">
        <v>10.074</v>
      </c>
      <c r="C13" s="82" t="s">
        <v>623</v>
      </c>
      <c r="D13" s="82" t="s">
        <v>453</v>
      </c>
      <c r="E13" s="82" t="s">
        <v>624</v>
      </c>
      <c r="F13" s="82" t="s">
        <v>625</v>
      </c>
      <c r="G13" s="82" t="s">
        <v>438</v>
      </c>
      <c r="H13" s="82" t="s">
        <v>360</v>
      </c>
      <c r="I13" s="82" t="s">
        <v>626</v>
      </c>
      <c r="J13" s="82" t="s">
        <v>627</v>
      </c>
      <c r="K13" s="82" t="s">
        <v>628</v>
      </c>
      <c r="L13" s="82" t="s">
        <v>580</v>
      </c>
      <c r="M13" s="82" t="s">
        <v>421</v>
      </c>
      <c r="N13" s="82" t="s">
        <v>629</v>
      </c>
      <c r="O13" s="82" t="s">
        <v>558</v>
      </c>
      <c r="P13" s="82" t="s">
        <v>360</v>
      </c>
      <c r="Q13" s="82" t="s">
        <v>360</v>
      </c>
      <c r="R13" s="82" t="s">
        <v>360</v>
      </c>
      <c r="S13" s="82" t="s">
        <v>400</v>
      </c>
      <c r="T13" s="82" t="s">
        <v>630</v>
      </c>
      <c r="U13" s="82" t="s">
        <v>631</v>
      </c>
      <c r="V13" s="82" t="s">
        <v>632</v>
      </c>
      <c r="W13" s="82" t="s">
        <v>633</v>
      </c>
      <c r="X13" s="82" t="s">
        <v>634</v>
      </c>
      <c r="Y13" s="82" t="s">
        <v>635</v>
      </c>
      <c r="Z13" s="82" t="s">
        <v>360</v>
      </c>
      <c r="AA13" s="82" t="s">
        <v>376</v>
      </c>
      <c r="AB13" s="82" t="s">
        <v>382</v>
      </c>
      <c r="AC13" s="82" t="s">
        <v>636</v>
      </c>
      <c r="AD13" s="82" t="s">
        <v>637</v>
      </c>
      <c r="AE13" s="82" t="s">
        <v>638</v>
      </c>
      <c r="AF13" s="82" t="s">
        <v>382</v>
      </c>
      <c r="AG13" s="82" t="s">
        <v>382</v>
      </c>
      <c r="AH13" s="82" t="s">
        <v>360</v>
      </c>
      <c r="AI13" s="82" t="s">
        <v>639</v>
      </c>
      <c r="AJ13" s="82" t="s">
        <v>385</v>
      </c>
      <c r="AK13" s="82" t="s">
        <v>640</v>
      </c>
      <c r="AL13" s="82" t="s">
        <v>450</v>
      </c>
    </row>
    <row r="14" spans="1:38" x14ac:dyDescent="0.25">
      <c r="A14" s="82" t="s">
        <v>641</v>
      </c>
      <c r="B14" s="82">
        <v>10.087</v>
      </c>
      <c r="C14" s="82" t="s">
        <v>642</v>
      </c>
      <c r="D14" s="82" t="s">
        <v>453</v>
      </c>
      <c r="E14" s="82" t="s">
        <v>643</v>
      </c>
      <c r="F14" s="82" t="s">
        <v>644</v>
      </c>
      <c r="G14" s="82" t="s">
        <v>438</v>
      </c>
      <c r="H14" s="82" t="s">
        <v>360</v>
      </c>
      <c r="I14" s="82" t="s">
        <v>645</v>
      </c>
      <c r="J14" s="82" t="s">
        <v>646</v>
      </c>
      <c r="K14" s="82" t="s">
        <v>647</v>
      </c>
      <c r="L14" s="82" t="s">
        <v>648</v>
      </c>
      <c r="M14" s="82" t="s">
        <v>649</v>
      </c>
      <c r="N14" s="82" t="s">
        <v>650</v>
      </c>
      <c r="O14" s="82" t="s">
        <v>558</v>
      </c>
      <c r="P14" s="82" t="s">
        <v>360</v>
      </c>
      <c r="Q14" s="82" t="s">
        <v>651</v>
      </c>
      <c r="R14" s="82" t="s">
        <v>360</v>
      </c>
      <c r="S14" s="82" t="s">
        <v>652</v>
      </c>
      <c r="T14" s="82" t="s">
        <v>653</v>
      </c>
      <c r="U14" s="82" t="s">
        <v>654</v>
      </c>
      <c r="V14" s="82" t="s">
        <v>655</v>
      </c>
      <c r="W14" s="82" t="s">
        <v>656</v>
      </c>
      <c r="X14" s="82" t="s">
        <v>657</v>
      </c>
      <c r="Y14" s="82" t="s">
        <v>658</v>
      </c>
      <c r="Z14" s="82" t="s">
        <v>427</v>
      </c>
      <c r="AA14" s="82" t="s">
        <v>376</v>
      </c>
      <c r="AB14" s="82" t="s">
        <v>659</v>
      </c>
      <c r="AC14" s="82" t="s">
        <v>660</v>
      </c>
      <c r="AD14" s="82" t="s">
        <v>661</v>
      </c>
      <c r="AE14" s="82" t="s">
        <v>662</v>
      </c>
      <c r="AF14" s="82" t="s">
        <v>382</v>
      </c>
      <c r="AG14" s="82" t="s">
        <v>382</v>
      </c>
      <c r="AH14" s="82" t="s">
        <v>382</v>
      </c>
      <c r="AI14" s="82" t="s">
        <v>663</v>
      </c>
      <c r="AJ14" s="82" t="s">
        <v>385</v>
      </c>
      <c r="AK14" s="82" t="s">
        <v>664</v>
      </c>
      <c r="AL14" s="82" t="s">
        <v>450</v>
      </c>
    </row>
    <row r="15" spans="1:38" x14ac:dyDescent="0.25">
      <c r="A15" s="82" t="s">
        <v>665</v>
      </c>
      <c r="B15" s="82">
        <v>10.09</v>
      </c>
      <c r="C15" s="82" t="s">
        <v>666</v>
      </c>
      <c r="D15" s="82" t="s">
        <v>453</v>
      </c>
      <c r="E15" s="82" t="s">
        <v>667</v>
      </c>
      <c r="F15" s="82" t="s">
        <v>668</v>
      </c>
      <c r="G15" s="82" t="s">
        <v>504</v>
      </c>
      <c r="H15" s="82" t="s">
        <v>360</v>
      </c>
      <c r="I15" s="82" t="s">
        <v>669</v>
      </c>
      <c r="J15" s="82" t="s">
        <v>670</v>
      </c>
      <c r="K15" s="82" t="s">
        <v>362</v>
      </c>
      <c r="L15" s="82" t="s">
        <v>421</v>
      </c>
      <c r="M15" s="82" t="s">
        <v>671</v>
      </c>
      <c r="N15" s="82" t="s">
        <v>672</v>
      </c>
      <c r="O15" s="82" t="s">
        <v>558</v>
      </c>
      <c r="P15" s="82" t="s">
        <v>360</v>
      </c>
      <c r="Q15" s="82" t="s">
        <v>360</v>
      </c>
      <c r="R15" s="82" t="s">
        <v>360</v>
      </c>
      <c r="S15" s="82" t="s">
        <v>368</v>
      </c>
      <c r="T15" s="82" t="s">
        <v>673</v>
      </c>
      <c r="U15" s="82" t="s">
        <v>443</v>
      </c>
      <c r="V15" s="82" t="s">
        <v>362</v>
      </c>
      <c r="W15" s="82" t="s">
        <v>360</v>
      </c>
      <c r="X15" s="82" t="s">
        <v>674</v>
      </c>
      <c r="Y15" s="82" t="s">
        <v>675</v>
      </c>
      <c r="Z15" s="82" t="s">
        <v>427</v>
      </c>
      <c r="AA15" s="82" t="s">
        <v>376</v>
      </c>
      <c r="AB15" s="82" t="s">
        <v>382</v>
      </c>
      <c r="AC15" s="82" t="s">
        <v>446</v>
      </c>
      <c r="AD15" s="82" t="s">
        <v>676</v>
      </c>
      <c r="AE15" s="82" t="s">
        <v>638</v>
      </c>
      <c r="AF15" s="82" t="s">
        <v>382</v>
      </c>
      <c r="AG15" s="82" t="s">
        <v>382</v>
      </c>
      <c r="AH15" s="82" t="s">
        <v>382</v>
      </c>
      <c r="AI15" s="82" t="s">
        <v>677</v>
      </c>
      <c r="AJ15" s="82" t="s">
        <v>385</v>
      </c>
      <c r="AK15" s="82" t="s">
        <v>678</v>
      </c>
      <c r="AL15" s="82" t="s">
        <v>450</v>
      </c>
    </row>
    <row r="16" spans="1:38" x14ac:dyDescent="0.25">
      <c r="A16" s="82" t="s">
        <v>679</v>
      </c>
      <c r="B16" s="82">
        <v>10.093</v>
      </c>
      <c r="C16" s="82" t="s">
        <v>680</v>
      </c>
      <c r="D16" s="82" t="s">
        <v>597</v>
      </c>
      <c r="E16" s="82" t="s">
        <v>681</v>
      </c>
      <c r="F16" s="82" t="s">
        <v>682</v>
      </c>
      <c r="G16" s="82" t="s">
        <v>683</v>
      </c>
      <c r="H16" s="82" t="s">
        <v>360</v>
      </c>
      <c r="I16" s="82" t="s">
        <v>684</v>
      </c>
      <c r="J16" s="82" t="s">
        <v>685</v>
      </c>
      <c r="K16" s="82" t="s">
        <v>686</v>
      </c>
      <c r="L16" s="82" t="s">
        <v>421</v>
      </c>
      <c r="M16" s="82" t="s">
        <v>687</v>
      </c>
      <c r="N16" s="82" t="s">
        <v>688</v>
      </c>
      <c r="O16" s="82" t="s">
        <v>558</v>
      </c>
      <c r="P16" s="82" t="s">
        <v>360</v>
      </c>
      <c r="Q16" s="82" t="s">
        <v>689</v>
      </c>
      <c r="R16" s="82" t="s">
        <v>360</v>
      </c>
      <c r="S16" s="82" t="s">
        <v>400</v>
      </c>
      <c r="T16" s="82" t="s">
        <v>690</v>
      </c>
      <c r="U16" s="82" t="s">
        <v>691</v>
      </c>
      <c r="V16" s="82" t="s">
        <v>692</v>
      </c>
      <c r="W16" s="82" t="s">
        <v>427</v>
      </c>
      <c r="X16" s="82" t="s">
        <v>693</v>
      </c>
      <c r="Y16" s="82" t="s">
        <v>694</v>
      </c>
      <c r="Z16" s="82" t="s">
        <v>427</v>
      </c>
      <c r="AA16" s="82" t="s">
        <v>376</v>
      </c>
      <c r="AB16" s="82" t="s">
        <v>695</v>
      </c>
      <c r="AC16" s="82" t="s">
        <v>636</v>
      </c>
      <c r="AD16" s="82" t="s">
        <v>696</v>
      </c>
      <c r="AE16" s="82" t="s">
        <v>697</v>
      </c>
      <c r="AF16" s="82" t="s">
        <v>382</v>
      </c>
      <c r="AG16" s="82" t="s">
        <v>382</v>
      </c>
      <c r="AH16" s="82" t="s">
        <v>698</v>
      </c>
      <c r="AI16" s="82" t="s">
        <v>699</v>
      </c>
      <c r="AJ16" s="82" t="s">
        <v>385</v>
      </c>
      <c r="AK16" s="82" t="s">
        <v>700</v>
      </c>
      <c r="AL16" s="82" t="s">
        <v>415</v>
      </c>
    </row>
    <row r="17" spans="1:38" x14ac:dyDescent="0.25">
      <c r="A17" s="82" t="s">
        <v>701</v>
      </c>
      <c r="B17" s="82">
        <v>10.098000000000001</v>
      </c>
      <c r="C17" s="82" t="s">
        <v>702</v>
      </c>
      <c r="D17" s="82" t="s">
        <v>453</v>
      </c>
      <c r="E17" s="82" t="s">
        <v>703</v>
      </c>
      <c r="F17" s="82" t="s">
        <v>704</v>
      </c>
      <c r="G17" s="82" t="s">
        <v>438</v>
      </c>
      <c r="H17" s="82" t="s">
        <v>360</v>
      </c>
      <c r="I17" s="82" t="s">
        <v>705</v>
      </c>
      <c r="J17" s="82" t="s">
        <v>706</v>
      </c>
      <c r="K17" s="82" t="s">
        <v>707</v>
      </c>
      <c r="L17" s="82" t="s">
        <v>421</v>
      </c>
      <c r="M17" s="82" t="s">
        <v>708</v>
      </c>
      <c r="N17" s="82" t="s">
        <v>709</v>
      </c>
      <c r="O17" s="82" t="s">
        <v>558</v>
      </c>
      <c r="P17" s="82" t="s">
        <v>360</v>
      </c>
      <c r="Q17" s="82" t="s">
        <v>710</v>
      </c>
      <c r="R17" s="82" t="s">
        <v>360</v>
      </c>
      <c r="S17" s="82" t="s">
        <v>711</v>
      </c>
      <c r="T17" s="82" t="s">
        <v>563</v>
      </c>
      <c r="U17" s="82" t="s">
        <v>443</v>
      </c>
      <c r="V17" s="82" t="s">
        <v>362</v>
      </c>
      <c r="W17" s="82" t="s">
        <v>712</v>
      </c>
      <c r="X17" s="82" t="s">
        <v>713</v>
      </c>
      <c r="Y17" s="82" t="s">
        <v>714</v>
      </c>
      <c r="Z17" s="82" t="s">
        <v>427</v>
      </c>
      <c r="AA17" s="82" t="s">
        <v>376</v>
      </c>
      <c r="AB17" s="82" t="s">
        <v>382</v>
      </c>
      <c r="AC17" s="82" t="s">
        <v>446</v>
      </c>
      <c r="AD17" s="82" t="s">
        <v>495</v>
      </c>
      <c r="AE17" s="82" t="s">
        <v>715</v>
      </c>
      <c r="AF17" s="82" t="s">
        <v>382</v>
      </c>
      <c r="AG17" s="82" t="s">
        <v>382</v>
      </c>
      <c r="AH17" s="82" t="s">
        <v>382</v>
      </c>
      <c r="AI17" s="82" t="s">
        <v>716</v>
      </c>
      <c r="AJ17" s="82" t="s">
        <v>385</v>
      </c>
      <c r="AK17" s="82" t="s">
        <v>717</v>
      </c>
      <c r="AL17" s="82" t="s">
        <v>450</v>
      </c>
    </row>
    <row r="18" spans="1:38" x14ac:dyDescent="0.25">
      <c r="A18" s="82" t="s">
        <v>718</v>
      </c>
      <c r="B18" s="82">
        <v>10.099</v>
      </c>
      <c r="D18" s="82" t="s">
        <v>453</v>
      </c>
      <c r="E18" s="82" t="s">
        <v>719</v>
      </c>
      <c r="F18" s="82" t="s">
        <v>720</v>
      </c>
      <c r="G18" s="82" t="s">
        <v>721</v>
      </c>
      <c r="H18" s="82" t="s">
        <v>360</v>
      </c>
      <c r="I18" s="82" t="s">
        <v>722</v>
      </c>
      <c r="J18" s="82" t="s">
        <v>723</v>
      </c>
      <c r="K18" s="82" t="s">
        <v>362</v>
      </c>
      <c r="L18" s="82" t="s">
        <v>421</v>
      </c>
      <c r="M18" s="82" t="s">
        <v>724</v>
      </c>
      <c r="N18" s="82" t="s">
        <v>725</v>
      </c>
      <c r="O18" s="82" t="s">
        <v>366</v>
      </c>
      <c r="P18" s="82" t="s">
        <v>726</v>
      </c>
      <c r="Q18" s="82" t="s">
        <v>727</v>
      </c>
      <c r="R18" s="82" t="s">
        <v>728</v>
      </c>
      <c r="S18" s="82" t="s">
        <v>368</v>
      </c>
      <c r="T18" s="82" t="s">
        <v>729</v>
      </c>
      <c r="U18" s="82" t="s">
        <v>443</v>
      </c>
      <c r="V18" s="82" t="s">
        <v>362</v>
      </c>
      <c r="W18" s="82" t="s">
        <v>468</v>
      </c>
      <c r="X18" s="82" t="s">
        <v>730</v>
      </c>
      <c r="Y18" s="82" t="s">
        <v>731</v>
      </c>
      <c r="Z18" s="82" t="s">
        <v>732</v>
      </c>
      <c r="AA18" s="82" t="s">
        <v>733</v>
      </c>
      <c r="AB18" s="82" t="s">
        <v>734</v>
      </c>
      <c r="AC18" s="82" t="s">
        <v>735</v>
      </c>
      <c r="AD18" s="82" t="s">
        <v>736</v>
      </c>
      <c r="AE18" s="82" t="s">
        <v>737</v>
      </c>
      <c r="AF18" s="82" t="s">
        <v>382</v>
      </c>
      <c r="AG18" s="82" t="s">
        <v>382</v>
      </c>
      <c r="AH18" s="82" t="s">
        <v>382</v>
      </c>
      <c r="AI18" s="82" t="s">
        <v>738</v>
      </c>
      <c r="AJ18" s="82" t="s">
        <v>385</v>
      </c>
      <c r="AK18" s="82" t="s">
        <v>739</v>
      </c>
      <c r="AL18" s="82" t="s">
        <v>450</v>
      </c>
    </row>
    <row r="19" spans="1:38" x14ac:dyDescent="0.25">
      <c r="A19" s="82" t="s">
        <v>740</v>
      </c>
      <c r="B19" s="82">
        <v>10.102</v>
      </c>
      <c r="C19" s="82" t="s">
        <v>741</v>
      </c>
      <c r="D19" s="82" t="s">
        <v>453</v>
      </c>
      <c r="E19" s="82" t="s">
        <v>742</v>
      </c>
      <c r="F19" s="82" t="s">
        <v>743</v>
      </c>
      <c r="G19" s="82" t="s">
        <v>438</v>
      </c>
      <c r="H19" s="82" t="s">
        <v>360</v>
      </c>
      <c r="I19" s="82" t="s">
        <v>744</v>
      </c>
      <c r="J19" s="82" t="s">
        <v>745</v>
      </c>
      <c r="K19" s="82" t="s">
        <v>746</v>
      </c>
      <c r="L19" s="82" t="s">
        <v>421</v>
      </c>
      <c r="M19" s="82" t="s">
        <v>747</v>
      </c>
      <c r="N19" s="82" t="s">
        <v>748</v>
      </c>
      <c r="O19" s="82" t="s">
        <v>558</v>
      </c>
      <c r="P19" s="82" t="s">
        <v>749</v>
      </c>
      <c r="Q19" s="82" t="s">
        <v>750</v>
      </c>
      <c r="R19" s="82" t="s">
        <v>360</v>
      </c>
      <c r="S19" s="82" t="s">
        <v>368</v>
      </c>
      <c r="T19" s="82" t="s">
        <v>751</v>
      </c>
      <c r="U19" s="82" t="s">
        <v>443</v>
      </c>
      <c r="V19" s="82" t="s">
        <v>362</v>
      </c>
      <c r="W19" s="82" t="s">
        <v>752</v>
      </c>
      <c r="X19" s="82" t="s">
        <v>753</v>
      </c>
      <c r="Y19" s="82" t="s">
        <v>754</v>
      </c>
      <c r="Z19" s="82" t="s">
        <v>360</v>
      </c>
      <c r="AA19" s="82" t="s">
        <v>376</v>
      </c>
      <c r="AB19" s="82" t="s">
        <v>755</v>
      </c>
      <c r="AC19" s="82" t="s">
        <v>446</v>
      </c>
      <c r="AD19" s="82" t="s">
        <v>756</v>
      </c>
      <c r="AE19" s="82" t="s">
        <v>757</v>
      </c>
      <c r="AF19" s="82" t="s">
        <v>758</v>
      </c>
      <c r="AG19" s="82" t="s">
        <v>382</v>
      </c>
      <c r="AH19" s="82" t="s">
        <v>382</v>
      </c>
      <c r="AI19" s="82" t="s">
        <v>759</v>
      </c>
      <c r="AJ19" s="82" t="s">
        <v>385</v>
      </c>
      <c r="AK19" s="82" t="s">
        <v>760</v>
      </c>
      <c r="AL19" s="82" t="s">
        <v>450</v>
      </c>
    </row>
    <row r="20" spans="1:38" x14ac:dyDescent="0.25">
      <c r="A20" s="82" t="s">
        <v>761</v>
      </c>
      <c r="B20" s="82">
        <v>10.105</v>
      </c>
      <c r="C20" s="82" t="s">
        <v>762</v>
      </c>
      <c r="D20" s="82" t="s">
        <v>453</v>
      </c>
      <c r="E20" s="82" t="s">
        <v>763</v>
      </c>
      <c r="F20" s="82" t="s">
        <v>764</v>
      </c>
      <c r="G20" s="82" t="s">
        <v>504</v>
      </c>
      <c r="H20" s="82" t="s">
        <v>360</v>
      </c>
      <c r="I20" s="82" t="s">
        <v>765</v>
      </c>
      <c r="J20" s="82" t="s">
        <v>765</v>
      </c>
      <c r="K20" s="82" t="s">
        <v>766</v>
      </c>
      <c r="L20" s="82" t="s">
        <v>421</v>
      </c>
      <c r="M20" s="82" t="s">
        <v>767</v>
      </c>
      <c r="N20" s="82" t="s">
        <v>508</v>
      </c>
      <c r="O20" s="82" t="s">
        <v>558</v>
      </c>
      <c r="P20" s="82" t="s">
        <v>768</v>
      </c>
      <c r="Q20" s="82" t="s">
        <v>769</v>
      </c>
      <c r="R20" s="82" t="s">
        <v>770</v>
      </c>
      <c r="S20" s="82" t="s">
        <v>368</v>
      </c>
      <c r="T20" s="82" t="s">
        <v>630</v>
      </c>
      <c r="U20" s="82" t="s">
        <v>443</v>
      </c>
      <c r="V20" s="82" t="s">
        <v>362</v>
      </c>
      <c r="W20" s="82" t="s">
        <v>513</v>
      </c>
      <c r="X20" s="82" t="s">
        <v>514</v>
      </c>
      <c r="Y20" s="82" t="s">
        <v>771</v>
      </c>
      <c r="Z20" s="82" t="s">
        <v>427</v>
      </c>
      <c r="AA20" s="82" t="s">
        <v>376</v>
      </c>
      <c r="AB20" s="82" t="s">
        <v>382</v>
      </c>
      <c r="AC20" s="82" t="s">
        <v>772</v>
      </c>
      <c r="AD20" s="82" t="s">
        <v>518</v>
      </c>
      <c r="AE20" s="82" t="s">
        <v>519</v>
      </c>
      <c r="AF20" s="82" t="s">
        <v>758</v>
      </c>
      <c r="AG20" s="82" t="s">
        <v>382</v>
      </c>
      <c r="AH20" s="82" t="s">
        <v>382</v>
      </c>
      <c r="AI20" s="82" t="s">
        <v>773</v>
      </c>
      <c r="AJ20" s="82" t="s">
        <v>385</v>
      </c>
      <c r="AK20" s="82" t="s">
        <v>774</v>
      </c>
      <c r="AL20" s="82" t="s">
        <v>450</v>
      </c>
    </row>
    <row r="21" spans="1:38" x14ac:dyDescent="0.25">
      <c r="A21" s="82" t="s">
        <v>775</v>
      </c>
      <c r="B21" s="82">
        <v>10.106</v>
      </c>
      <c r="C21" s="82" t="s">
        <v>776</v>
      </c>
      <c r="D21" s="82" t="s">
        <v>453</v>
      </c>
      <c r="E21" s="82" t="s">
        <v>777</v>
      </c>
      <c r="F21" s="82" t="s">
        <v>778</v>
      </c>
      <c r="G21" s="82" t="s">
        <v>779</v>
      </c>
      <c r="H21" s="82" t="s">
        <v>360</v>
      </c>
      <c r="I21" s="82" t="s">
        <v>780</v>
      </c>
      <c r="J21" s="82" t="s">
        <v>781</v>
      </c>
      <c r="K21" s="82" t="s">
        <v>782</v>
      </c>
      <c r="L21" s="82" t="s">
        <v>421</v>
      </c>
      <c r="M21" s="82" t="s">
        <v>783</v>
      </c>
      <c r="N21" s="82" t="s">
        <v>784</v>
      </c>
      <c r="O21" s="82" t="s">
        <v>558</v>
      </c>
      <c r="P21" s="82" t="s">
        <v>785</v>
      </c>
      <c r="Q21" s="82" t="s">
        <v>786</v>
      </c>
      <c r="R21" s="82" t="s">
        <v>360</v>
      </c>
      <c r="S21" s="82" t="s">
        <v>368</v>
      </c>
      <c r="T21" s="82" t="s">
        <v>751</v>
      </c>
      <c r="U21" s="82" t="s">
        <v>443</v>
      </c>
      <c r="V21" s="82" t="s">
        <v>362</v>
      </c>
      <c r="W21" s="82" t="s">
        <v>787</v>
      </c>
      <c r="X21" s="82" t="s">
        <v>753</v>
      </c>
      <c r="Y21" s="82" t="s">
        <v>788</v>
      </c>
      <c r="Z21" s="82" t="s">
        <v>427</v>
      </c>
      <c r="AA21" s="82" t="s">
        <v>376</v>
      </c>
      <c r="AB21" s="82" t="s">
        <v>382</v>
      </c>
      <c r="AC21" s="82" t="s">
        <v>446</v>
      </c>
      <c r="AD21" s="82" t="s">
        <v>518</v>
      </c>
      <c r="AE21" s="82" t="s">
        <v>757</v>
      </c>
      <c r="AF21" s="82" t="s">
        <v>789</v>
      </c>
      <c r="AG21" s="82" t="s">
        <v>382</v>
      </c>
      <c r="AH21" s="82" t="s">
        <v>382</v>
      </c>
      <c r="AI21" s="82" t="s">
        <v>790</v>
      </c>
      <c r="AJ21" s="82" t="s">
        <v>385</v>
      </c>
      <c r="AK21" s="82" t="s">
        <v>791</v>
      </c>
      <c r="AL21" s="82" t="s">
        <v>450</v>
      </c>
    </row>
    <row r="22" spans="1:38" x14ac:dyDescent="0.25">
      <c r="A22" s="82" t="s">
        <v>792</v>
      </c>
      <c r="B22" s="82">
        <v>10.108000000000001</v>
      </c>
      <c r="C22" s="82" t="s">
        <v>793</v>
      </c>
      <c r="D22" s="82" t="s">
        <v>453</v>
      </c>
      <c r="E22" s="82" t="s">
        <v>794</v>
      </c>
      <c r="F22" s="82" t="s">
        <v>795</v>
      </c>
      <c r="G22" s="82" t="s">
        <v>438</v>
      </c>
      <c r="H22" s="82" t="s">
        <v>360</v>
      </c>
      <c r="I22" s="82" t="s">
        <v>796</v>
      </c>
      <c r="J22" s="82" t="s">
        <v>797</v>
      </c>
      <c r="K22" s="82" t="s">
        <v>798</v>
      </c>
      <c r="L22" s="82" t="s">
        <v>421</v>
      </c>
      <c r="M22" s="82" t="s">
        <v>799</v>
      </c>
      <c r="N22" s="82" t="s">
        <v>800</v>
      </c>
      <c r="O22" s="82" t="s">
        <v>558</v>
      </c>
      <c r="P22" s="82" t="s">
        <v>360</v>
      </c>
      <c r="Q22" s="82" t="s">
        <v>801</v>
      </c>
      <c r="R22" s="82" t="s">
        <v>360</v>
      </c>
      <c r="S22" s="82" t="s">
        <v>368</v>
      </c>
      <c r="T22" s="82" t="s">
        <v>563</v>
      </c>
      <c r="U22" s="82" t="s">
        <v>443</v>
      </c>
      <c r="V22" s="82" t="s">
        <v>362</v>
      </c>
      <c r="W22" s="82" t="s">
        <v>802</v>
      </c>
      <c r="X22" s="82" t="s">
        <v>657</v>
      </c>
      <c r="Y22" s="82" t="s">
        <v>803</v>
      </c>
      <c r="Z22" s="82" t="s">
        <v>427</v>
      </c>
      <c r="AA22" s="82" t="s">
        <v>376</v>
      </c>
      <c r="AB22" s="82" t="s">
        <v>804</v>
      </c>
      <c r="AC22" s="82" t="s">
        <v>446</v>
      </c>
      <c r="AD22" s="82" t="s">
        <v>805</v>
      </c>
      <c r="AE22" s="82" t="s">
        <v>806</v>
      </c>
      <c r="AF22" s="82" t="s">
        <v>807</v>
      </c>
      <c r="AG22" s="82" t="s">
        <v>382</v>
      </c>
      <c r="AH22" s="82" t="s">
        <v>382</v>
      </c>
      <c r="AI22" s="82" t="s">
        <v>808</v>
      </c>
      <c r="AJ22" s="82" t="s">
        <v>385</v>
      </c>
      <c r="AK22" s="82" t="s">
        <v>809</v>
      </c>
      <c r="AL22" s="82" t="s">
        <v>450</v>
      </c>
    </row>
    <row r="23" spans="1:38" x14ac:dyDescent="0.25">
      <c r="A23" s="82" t="s">
        <v>810</v>
      </c>
      <c r="B23" s="82">
        <v>10.109</v>
      </c>
      <c r="C23" s="82" t="s">
        <v>811</v>
      </c>
      <c r="D23" s="82" t="s">
        <v>453</v>
      </c>
      <c r="E23" s="82" t="s">
        <v>812</v>
      </c>
      <c r="F23" s="82" t="s">
        <v>813</v>
      </c>
      <c r="G23" s="82" t="s">
        <v>438</v>
      </c>
      <c r="H23" s="82" t="s">
        <v>360</v>
      </c>
      <c r="I23" s="82" t="s">
        <v>814</v>
      </c>
      <c r="J23" s="82" t="s">
        <v>815</v>
      </c>
      <c r="K23" s="82" t="s">
        <v>816</v>
      </c>
      <c r="L23" s="82" t="s">
        <v>421</v>
      </c>
      <c r="M23" s="82" t="s">
        <v>817</v>
      </c>
      <c r="N23" s="82" t="s">
        <v>818</v>
      </c>
      <c r="O23" s="82" t="s">
        <v>819</v>
      </c>
      <c r="P23" s="82" t="s">
        <v>360</v>
      </c>
      <c r="Q23" s="82" t="s">
        <v>820</v>
      </c>
      <c r="R23" s="82" t="s">
        <v>360</v>
      </c>
      <c r="S23" s="82" t="s">
        <v>368</v>
      </c>
      <c r="T23" s="82" t="s">
        <v>821</v>
      </c>
      <c r="U23" s="82" t="s">
        <v>443</v>
      </c>
      <c r="V23" s="82" t="s">
        <v>362</v>
      </c>
      <c r="W23" s="82" t="s">
        <v>822</v>
      </c>
      <c r="X23" s="82" t="s">
        <v>657</v>
      </c>
      <c r="Y23" s="82" t="s">
        <v>823</v>
      </c>
      <c r="Z23" s="82" t="s">
        <v>427</v>
      </c>
      <c r="AA23" s="82" t="s">
        <v>376</v>
      </c>
      <c r="AB23" s="82" t="s">
        <v>382</v>
      </c>
      <c r="AC23" s="82" t="s">
        <v>446</v>
      </c>
      <c r="AD23" s="82" t="s">
        <v>824</v>
      </c>
      <c r="AE23" s="82" t="s">
        <v>825</v>
      </c>
      <c r="AF23" s="82" t="s">
        <v>826</v>
      </c>
      <c r="AG23" s="82" t="s">
        <v>382</v>
      </c>
      <c r="AH23" s="82" t="s">
        <v>382</v>
      </c>
      <c r="AI23" s="82" t="s">
        <v>827</v>
      </c>
      <c r="AJ23" s="82" t="s">
        <v>385</v>
      </c>
      <c r="AK23" s="82" t="s">
        <v>828</v>
      </c>
      <c r="AL23" s="82" t="s">
        <v>450</v>
      </c>
    </row>
    <row r="24" spans="1:38" x14ac:dyDescent="0.25">
      <c r="A24" s="82" t="s">
        <v>829</v>
      </c>
      <c r="B24" s="82">
        <v>10.11</v>
      </c>
      <c r="C24" s="82" t="s">
        <v>830</v>
      </c>
      <c r="D24" s="82" t="s">
        <v>453</v>
      </c>
      <c r="E24" s="82" t="s">
        <v>831</v>
      </c>
      <c r="F24" s="82" t="s">
        <v>832</v>
      </c>
      <c r="G24" s="82" t="s">
        <v>504</v>
      </c>
      <c r="H24" s="82" t="s">
        <v>360</v>
      </c>
      <c r="I24" s="82" t="s">
        <v>833</v>
      </c>
      <c r="J24" s="82" t="s">
        <v>834</v>
      </c>
      <c r="K24" s="82" t="s">
        <v>362</v>
      </c>
      <c r="L24" s="82" t="s">
        <v>421</v>
      </c>
      <c r="M24" s="82" t="s">
        <v>835</v>
      </c>
      <c r="N24" s="82" t="s">
        <v>836</v>
      </c>
      <c r="O24" s="82" t="s">
        <v>558</v>
      </c>
      <c r="P24" s="82" t="s">
        <v>360</v>
      </c>
      <c r="Q24" s="82" t="s">
        <v>837</v>
      </c>
      <c r="R24" s="82" t="s">
        <v>360</v>
      </c>
      <c r="S24" s="82" t="s">
        <v>838</v>
      </c>
      <c r="T24" s="82" t="s">
        <v>563</v>
      </c>
      <c r="U24" s="82" t="s">
        <v>443</v>
      </c>
      <c r="V24" s="82" t="s">
        <v>362</v>
      </c>
      <c r="W24" s="82" t="s">
        <v>839</v>
      </c>
      <c r="X24" s="82" t="s">
        <v>657</v>
      </c>
      <c r="Y24" s="82" t="s">
        <v>840</v>
      </c>
      <c r="AA24" s="82" t="s">
        <v>376</v>
      </c>
      <c r="AB24" s="82" t="s">
        <v>841</v>
      </c>
      <c r="AC24" s="82" t="s">
        <v>446</v>
      </c>
      <c r="AD24" s="82" t="s">
        <v>805</v>
      </c>
      <c r="AE24" s="82" t="s">
        <v>842</v>
      </c>
      <c r="AF24" s="82" t="s">
        <v>843</v>
      </c>
      <c r="AG24" s="82" t="s">
        <v>382</v>
      </c>
      <c r="AH24" s="82" t="s">
        <v>382</v>
      </c>
      <c r="AI24" s="82" t="s">
        <v>844</v>
      </c>
      <c r="AJ24" s="82" t="s">
        <v>385</v>
      </c>
      <c r="AK24" s="82" t="s">
        <v>845</v>
      </c>
      <c r="AL24" s="82" t="s">
        <v>450</v>
      </c>
    </row>
    <row r="25" spans="1:38" x14ac:dyDescent="0.25">
      <c r="A25" s="82" t="s">
        <v>846</v>
      </c>
      <c r="B25" s="82">
        <v>10.111000000000001</v>
      </c>
      <c r="C25" s="82" t="s">
        <v>847</v>
      </c>
      <c r="D25" s="82" t="s">
        <v>453</v>
      </c>
      <c r="E25" s="82" t="s">
        <v>848</v>
      </c>
      <c r="F25" s="82" t="s">
        <v>849</v>
      </c>
      <c r="G25" s="82" t="s">
        <v>438</v>
      </c>
      <c r="H25" s="82" t="s">
        <v>360</v>
      </c>
      <c r="I25" s="82" t="s">
        <v>850</v>
      </c>
      <c r="J25" s="82" t="s">
        <v>851</v>
      </c>
      <c r="K25" s="82" t="s">
        <v>852</v>
      </c>
      <c r="L25" s="82" t="s">
        <v>421</v>
      </c>
      <c r="M25" s="82" t="s">
        <v>853</v>
      </c>
      <c r="N25" s="82" t="s">
        <v>854</v>
      </c>
      <c r="O25" s="82" t="s">
        <v>855</v>
      </c>
      <c r="P25" s="82" t="s">
        <v>360</v>
      </c>
      <c r="Q25" s="82" t="s">
        <v>856</v>
      </c>
      <c r="R25" s="82" t="s">
        <v>360</v>
      </c>
      <c r="S25" s="82" t="s">
        <v>368</v>
      </c>
      <c r="T25" s="82" t="s">
        <v>563</v>
      </c>
      <c r="U25" s="82" t="s">
        <v>443</v>
      </c>
      <c r="V25" s="82" t="s">
        <v>362</v>
      </c>
      <c r="W25" s="82" t="s">
        <v>857</v>
      </c>
      <c r="X25" s="82" t="s">
        <v>657</v>
      </c>
      <c r="Y25" s="82" t="s">
        <v>858</v>
      </c>
      <c r="Z25" s="82" t="s">
        <v>427</v>
      </c>
      <c r="AA25" s="82" t="s">
        <v>376</v>
      </c>
      <c r="AB25" s="82" t="s">
        <v>859</v>
      </c>
      <c r="AC25" s="82" t="s">
        <v>446</v>
      </c>
      <c r="AD25" s="82" t="s">
        <v>676</v>
      </c>
      <c r="AE25" s="82" t="s">
        <v>860</v>
      </c>
      <c r="AF25" s="82" t="s">
        <v>861</v>
      </c>
      <c r="AG25" s="82" t="s">
        <v>382</v>
      </c>
      <c r="AH25" s="82" t="s">
        <v>382</v>
      </c>
      <c r="AI25" s="82" t="s">
        <v>862</v>
      </c>
      <c r="AJ25" s="82" t="s">
        <v>385</v>
      </c>
      <c r="AK25" s="82" t="s">
        <v>863</v>
      </c>
      <c r="AL25" s="82" t="s">
        <v>450</v>
      </c>
    </row>
    <row r="26" spans="1:38" x14ac:dyDescent="0.25">
      <c r="A26" s="82" t="s">
        <v>864</v>
      </c>
      <c r="B26" s="82">
        <v>10.112</v>
      </c>
      <c r="C26" s="82" t="s">
        <v>865</v>
      </c>
      <c r="D26" s="82" t="s">
        <v>453</v>
      </c>
      <c r="E26" s="82" t="s">
        <v>866</v>
      </c>
      <c r="F26" s="82" t="s">
        <v>867</v>
      </c>
      <c r="G26" s="82" t="s">
        <v>504</v>
      </c>
      <c r="H26" s="82" t="s">
        <v>360</v>
      </c>
      <c r="I26" s="82" t="s">
        <v>868</v>
      </c>
      <c r="J26" s="82" t="s">
        <v>869</v>
      </c>
      <c r="K26" s="82" t="s">
        <v>870</v>
      </c>
      <c r="L26" s="82" t="s">
        <v>421</v>
      </c>
      <c r="M26" s="82" t="s">
        <v>421</v>
      </c>
      <c r="N26" s="82" t="s">
        <v>871</v>
      </c>
      <c r="O26" s="82" t="s">
        <v>872</v>
      </c>
      <c r="P26" s="82" t="s">
        <v>873</v>
      </c>
      <c r="Q26" s="82" t="s">
        <v>874</v>
      </c>
      <c r="R26" s="82" t="s">
        <v>360</v>
      </c>
      <c r="S26" s="82" t="s">
        <v>875</v>
      </c>
      <c r="T26" s="82" t="s">
        <v>876</v>
      </c>
      <c r="U26" s="82" t="s">
        <v>443</v>
      </c>
      <c r="V26" s="82" t="s">
        <v>877</v>
      </c>
      <c r="W26" s="82" t="s">
        <v>878</v>
      </c>
      <c r="X26" s="82" t="s">
        <v>657</v>
      </c>
      <c r="Y26" s="82" t="s">
        <v>879</v>
      </c>
      <c r="Z26" s="82" t="s">
        <v>427</v>
      </c>
      <c r="AA26" s="82" t="s">
        <v>376</v>
      </c>
      <c r="AB26" s="82" t="s">
        <v>880</v>
      </c>
      <c r="AC26" s="82" t="s">
        <v>881</v>
      </c>
      <c r="AD26" s="82" t="s">
        <v>882</v>
      </c>
      <c r="AE26" s="82" t="s">
        <v>883</v>
      </c>
      <c r="AF26" s="82" t="s">
        <v>545</v>
      </c>
      <c r="AG26" s="82" t="s">
        <v>382</v>
      </c>
      <c r="AH26" s="82" t="s">
        <v>382</v>
      </c>
      <c r="AI26" s="82" t="s">
        <v>884</v>
      </c>
      <c r="AJ26" s="82" t="s">
        <v>385</v>
      </c>
      <c r="AK26" s="82" t="s">
        <v>885</v>
      </c>
      <c r="AL26" s="82" t="s">
        <v>450</v>
      </c>
    </row>
    <row r="27" spans="1:38" x14ac:dyDescent="0.25">
      <c r="A27" s="82" t="s">
        <v>886</v>
      </c>
      <c r="B27" s="82">
        <v>10.113</v>
      </c>
      <c r="C27" s="82" t="s">
        <v>887</v>
      </c>
      <c r="D27" s="82" t="s">
        <v>453</v>
      </c>
      <c r="E27" s="82" t="s">
        <v>888</v>
      </c>
      <c r="F27" s="82" t="s">
        <v>889</v>
      </c>
      <c r="G27" s="82" t="s">
        <v>504</v>
      </c>
      <c r="H27" s="82" t="s">
        <v>360</v>
      </c>
      <c r="I27" s="82" t="s">
        <v>868</v>
      </c>
      <c r="J27" s="82" t="s">
        <v>890</v>
      </c>
      <c r="K27" s="82" t="s">
        <v>891</v>
      </c>
      <c r="L27" s="82" t="s">
        <v>421</v>
      </c>
      <c r="M27" s="82" t="s">
        <v>892</v>
      </c>
      <c r="N27" s="82" t="s">
        <v>893</v>
      </c>
      <c r="O27" s="82" t="s">
        <v>558</v>
      </c>
      <c r="P27" s="82" t="s">
        <v>873</v>
      </c>
      <c r="Q27" s="82" t="s">
        <v>894</v>
      </c>
      <c r="R27" s="82" t="s">
        <v>360</v>
      </c>
      <c r="S27" s="82" t="s">
        <v>895</v>
      </c>
      <c r="T27" s="82" t="s">
        <v>896</v>
      </c>
      <c r="U27" s="82" t="s">
        <v>443</v>
      </c>
      <c r="V27" s="82" t="s">
        <v>362</v>
      </c>
      <c r="W27" s="82" t="s">
        <v>897</v>
      </c>
      <c r="X27" s="82" t="s">
        <v>657</v>
      </c>
      <c r="Y27" s="82" t="s">
        <v>898</v>
      </c>
      <c r="Z27" s="82" t="s">
        <v>899</v>
      </c>
      <c r="AA27" s="82" t="s">
        <v>376</v>
      </c>
      <c r="AB27" s="82" t="s">
        <v>900</v>
      </c>
      <c r="AC27" s="82" t="s">
        <v>901</v>
      </c>
      <c r="AD27" s="82" t="s">
        <v>882</v>
      </c>
      <c r="AE27" s="82" t="s">
        <v>902</v>
      </c>
      <c r="AF27" s="82" t="s">
        <v>903</v>
      </c>
      <c r="AG27" s="82" t="s">
        <v>382</v>
      </c>
      <c r="AH27" s="82" t="s">
        <v>382</v>
      </c>
      <c r="AI27" s="82" t="s">
        <v>904</v>
      </c>
      <c r="AJ27" s="82" t="s">
        <v>385</v>
      </c>
      <c r="AK27" s="82" t="s">
        <v>905</v>
      </c>
      <c r="AL27" s="82" t="s">
        <v>450</v>
      </c>
    </row>
    <row r="28" spans="1:38" x14ac:dyDescent="0.25">
      <c r="A28" s="82" t="s">
        <v>906</v>
      </c>
      <c r="B28" s="82">
        <v>10.114000000000001</v>
      </c>
      <c r="C28" s="82" t="s">
        <v>907</v>
      </c>
      <c r="D28" s="82" t="s">
        <v>453</v>
      </c>
      <c r="E28" s="82" t="s">
        <v>866</v>
      </c>
      <c r="F28" s="82" t="s">
        <v>908</v>
      </c>
      <c r="G28" s="82" t="s">
        <v>438</v>
      </c>
      <c r="H28" s="82" t="s">
        <v>360</v>
      </c>
      <c r="I28" s="82" t="s">
        <v>909</v>
      </c>
      <c r="J28" s="82" t="s">
        <v>910</v>
      </c>
      <c r="K28" s="82" t="s">
        <v>911</v>
      </c>
      <c r="L28" s="82" t="s">
        <v>421</v>
      </c>
      <c r="M28" s="82" t="s">
        <v>912</v>
      </c>
      <c r="N28" s="82" t="s">
        <v>913</v>
      </c>
      <c r="O28" s="82" t="s">
        <v>558</v>
      </c>
      <c r="P28" s="82" t="s">
        <v>914</v>
      </c>
      <c r="Q28" s="82" t="s">
        <v>915</v>
      </c>
      <c r="R28" s="82" t="s">
        <v>360</v>
      </c>
      <c r="S28" s="82" t="s">
        <v>916</v>
      </c>
      <c r="T28" s="82" t="s">
        <v>563</v>
      </c>
      <c r="U28" s="82" t="s">
        <v>443</v>
      </c>
      <c r="V28" s="82" t="s">
        <v>362</v>
      </c>
      <c r="W28" s="82" t="s">
        <v>917</v>
      </c>
      <c r="X28" s="82" t="s">
        <v>657</v>
      </c>
      <c r="Y28" s="82" t="s">
        <v>918</v>
      </c>
      <c r="Z28" s="82" t="s">
        <v>427</v>
      </c>
      <c r="AA28" s="82" t="s">
        <v>376</v>
      </c>
      <c r="AB28" s="82" t="s">
        <v>541</v>
      </c>
      <c r="AC28" s="82" t="s">
        <v>446</v>
      </c>
      <c r="AD28" s="82" t="s">
        <v>882</v>
      </c>
      <c r="AE28" s="82" t="s">
        <v>919</v>
      </c>
      <c r="AF28" s="82" t="s">
        <v>903</v>
      </c>
      <c r="AG28" s="82" t="s">
        <v>382</v>
      </c>
      <c r="AH28" s="82" t="s">
        <v>382</v>
      </c>
      <c r="AI28" s="82" t="s">
        <v>920</v>
      </c>
      <c r="AJ28" s="82" t="s">
        <v>385</v>
      </c>
      <c r="AK28" s="82" t="s">
        <v>921</v>
      </c>
      <c r="AL28" s="82" t="s">
        <v>450</v>
      </c>
    </row>
    <row r="29" spans="1:38" x14ac:dyDescent="0.25">
      <c r="A29" s="82" t="s">
        <v>922</v>
      </c>
      <c r="B29" s="82">
        <v>10.116</v>
      </c>
      <c r="C29" s="82" t="s">
        <v>923</v>
      </c>
      <c r="D29" s="82" t="s">
        <v>453</v>
      </c>
      <c r="E29" s="82" t="s">
        <v>924</v>
      </c>
      <c r="F29" s="82" t="s">
        <v>925</v>
      </c>
      <c r="G29" s="82" t="s">
        <v>504</v>
      </c>
      <c r="H29" s="82" t="s">
        <v>360</v>
      </c>
      <c r="I29" s="82" t="s">
        <v>926</v>
      </c>
      <c r="J29" s="82" t="s">
        <v>927</v>
      </c>
      <c r="K29" s="82" t="s">
        <v>928</v>
      </c>
      <c r="L29" s="82" t="s">
        <v>421</v>
      </c>
      <c r="M29" s="82" t="s">
        <v>929</v>
      </c>
      <c r="N29" s="82" t="s">
        <v>930</v>
      </c>
      <c r="O29" s="82" t="s">
        <v>558</v>
      </c>
      <c r="P29" s="82" t="s">
        <v>360</v>
      </c>
      <c r="Q29" s="82" t="s">
        <v>931</v>
      </c>
      <c r="R29" s="82" t="s">
        <v>360</v>
      </c>
      <c r="S29" s="82" t="s">
        <v>932</v>
      </c>
      <c r="T29" s="82" t="s">
        <v>933</v>
      </c>
      <c r="U29" s="82" t="s">
        <v>443</v>
      </c>
      <c r="V29" s="82" t="s">
        <v>362</v>
      </c>
      <c r="W29" s="82" t="s">
        <v>934</v>
      </c>
      <c r="X29" s="82" t="s">
        <v>634</v>
      </c>
      <c r="Y29" s="82" t="s">
        <v>935</v>
      </c>
      <c r="Z29" s="82" t="s">
        <v>427</v>
      </c>
      <c r="AA29" s="82" t="s">
        <v>376</v>
      </c>
      <c r="AB29" s="82" t="s">
        <v>936</v>
      </c>
      <c r="AC29" s="82" t="s">
        <v>446</v>
      </c>
      <c r="AD29" s="82" t="s">
        <v>495</v>
      </c>
      <c r="AE29" s="82" t="s">
        <v>937</v>
      </c>
      <c r="AF29" s="82" t="s">
        <v>382</v>
      </c>
      <c r="AG29" s="82" t="s">
        <v>382</v>
      </c>
      <c r="AH29" s="82" t="s">
        <v>382</v>
      </c>
      <c r="AI29" s="82" t="s">
        <v>938</v>
      </c>
      <c r="AJ29" s="82" t="s">
        <v>385</v>
      </c>
      <c r="AK29" s="82" t="s">
        <v>939</v>
      </c>
      <c r="AL29" s="82" t="s">
        <v>450</v>
      </c>
    </row>
    <row r="30" spans="1:38" x14ac:dyDescent="0.25">
      <c r="A30" s="82" t="s">
        <v>940</v>
      </c>
      <c r="B30" s="82">
        <v>10.117000000000001</v>
      </c>
      <c r="C30" s="82" t="s">
        <v>941</v>
      </c>
      <c r="D30" s="82" t="s">
        <v>453</v>
      </c>
      <c r="E30" s="82" t="s">
        <v>942</v>
      </c>
      <c r="F30" s="82" t="s">
        <v>943</v>
      </c>
      <c r="G30" s="82" t="s">
        <v>359</v>
      </c>
      <c r="H30" s="82" t="s">
        <v>360</v>
      </c>
      <c r="I30" s="82" t="s">
        <v>944</v>
      </c>
      <c r="J30" s="82" t="s">
        <v>944</v>
      </c>
      <c r="K30" s="82" t="s">
        <v>945</v>
      </c>
      <c r="L30" s="82" t="s">
        <v>421</v>
      </c>
      <c r="M30" s="82" t="s">
        <v>946</v>
      </c>
      <c r="N30" s="82" t="s">
        <v>947</v>
      </c>
      <c r="O30" s="82" t="s">
        <v>948</v>
      </c>
      <c r="P30" s="82" t="s">
        <v>949</v>
      </c>
      <c r="Q30" s="82" t="s">
        <v>360</v>
      </c>
      <c r="R30" s="82" t="s">
        <v>360</v>
      </c>
      <c r="S30" s="82" t="s">
        <v>950</v>
      </c>
      <c r="T30" s="82" t="s">
        <v>951</v>
      </c>
      <c r="U30" s="82" t="s">
        <v>952</v>
      </c>
      <c r="V30" s="82" t="s">
        <v>362</v>
      </c>
      <c r="W30" s="82" t="s">
        <v>953</v>
      </c>
      <c r="X30" s="82" t="s">
        <v>469</v>
      </c>
      <c r="Y30" s="82" t="s">
        <v>954</v>
      </c>
      <c r="Z30" s="82" t="s">
        <v>427</v>
      </c>
      <c r="AA30" s="82" t="s">
        <v>376</v>
      </c>
      <c r="AB30" s="82" t="s">
        <v>955</v>
      </c>
      <c r="AC30" s="82" t="s">
        <v>735</v>
      </c>
      <c r="AD30" s="82" t="s">
        <v>956</v>
      </c>
      <c r="AE30" s="82" t="s">
        <v>957</v>
      </c>
      <c r="AF30" s="82" t="s">
        <v>382</v>
      </c>
      <c r="AG30" s="82" t="s">
        <v>382</v>
      </c>
      <c r="AH30" s="82" t="s">
        <v>958</v>
      </c>
      <c r="AI30" s="82" t="s">
        <v>959</v>
      </c>
      <c r="AJ30" s="82" t="s">
        <v>385</v>
      </c>
      <c r="AK30" s="82" t="s">
        <v>960</v>
      </c>
      <c r="AL30" s="82" t="s">
        <v>961</v>
      </c>
    </row>
    <row r="31" spans="1:38" x14ac:dyDescent="0.25">
      <c r="A31" s="82" t="s">
        <v>962</v>
      </c>
      <c r="B31" s="82">
        <v>10.118</v>
      </c>
      <c r="C31" s="82" t="s">
        <v>963</v>
      </c>
      <c r="D31" s="82" t="s">
        <v>453</v>
      </c>
      <c r="E31" s="82" t="s">
        <v>964</v>
      </c>
      <c r="F31" s="82" t="s">
        <v>965</v>
      </c>
      <c r="G31" s="82" t="s">
        <v>438</v>
      </c>
      <c r="H31" s="82" t="s">
        <v>360</v>
      </c>
      <c r="I31" s="82" t="s">
        <v>966</v>
      </c>
      <c r="J31" s="82" t="s">
        <v>967</v>
      </c>
      <c r="K31" s="82" t="s">
        <v>968</v>
      </c>
      <c r="L31" s="82" t="s">
        <v>421</v>
      </c>
      <c r="M31" s="82" t="s">
        <v>969</v>
      </c>
      <c r="N31" s="82" t="s">
        <v>970</v>
      </c>
      <c r="O31" s="82" t="s">
        <v>971</v>
      </c>
      <c r="P31" s="82" t="s">
        <v>972</v>
      </c>
      <c r="Q31" s="82" t="s">
        <v>973</v>
      </c>
      <c r="R31" s="82" t="s">
        <v>974</v>
      </c>
      <c r="S31" s="82" t="s">
        <v>975</v>
      </c>
      <c r="T31" s="82" t="s">
        <v>976</v>
      </c>
      <c r="U31" s="82" t="s">
        <v>977</v>
      </c>
      <c r="V31" s="82" t="s">
        <v>362</v>
      </c>
      <c r="W31" s="82" t="s">
        <v>978</v>
      </c>
      <c r="X31" s="82" t="s">
        <v>469</v>
      </c>
      <c r="Y31" s="82" t="s">
        <v>979</v>
      </c>
      <c r="Z31" s="82" t="s">
        <v>427</v>
      </c>
      <c r="AA31" s="82" t="s">
        <v>376</v>
      </c>
      <c r="AB31" s="82" t="s">
        <v>980</v>
      </c>
      <c r="AC31" s="82" t="s">
        <v>735</v>
      </c>
      <c r="AD31" s="82" t="s">
        <v>981</v>
      </c>
      <c r="AE31" s="82" t="s">
        <v>982</v>
      </c>
      <c r="AF31" s="82" t="s">
        <v>382</v>
      </c>
      <c r="AG31" s="82" t="s">
        <v>382</v>
      </c>
      <c r="AH31" s="82" t="s">
        <v>382</v>
      </c>
      <c r="AI31" s="82" t="s">
        <v>983</v>
      </c>
      <c r="AJ31" s="82" t="s">
        <v>385</v>
      </c>
      <c r="AK31" s="82" t="s">
        <v>984</v>
      </c>
      <c r="AL31" s="82" t="s">
        <v>961</v>
      </c>
    </row>
    <row r="32" spans="1:38" x14ac:dyDescent="0.25">
      <c r="A32" s="82" t="s">
        <v>985</v>
      </c>
      <c r="B32" s="82">
        <v>10.119</v>
      </c>
      <c r="C32" s="82" t="s">
        <v>986</v>
      </c>
      <c r="D32" s="82" t="s">
        <v>453</v>
      </c>
      <c r="E32" s="82" t="s">
        <v>987</v>
      </c>
      <c r="F32" s="82" t="s">
        <v>988</v>
      </c>
      <c r="G32" s="82" t="s">
        <v>438</v>
      </c>
      <c r="H32" s="82" t="s">
        <v>360</v>
      </c>
      <c r="I32" s="82" t="s">
        <v>989</v>
      </c>
      <c r="J32" s="82" t="s">
        <v>990</v>
      </c>
      <c r="K32" s="82" t="s">
        <v>991</v>
      </c>
      <c r="L32" s="82" t="s">
        <v>421</v>
      </c>
      <c r="M32" s="82" t="s">
        <v>421</v>
      </c>
      <c r="N32" s="82" t="s">
        <v>992</v>
      </c>
      <c r="O32" s="82" t="s">
        <v>558</v>
      </c>
      <c r="P32" s="82" t="s">
        <v>360</v>
      </c>
      <c r="Q32" s="82" t="s">
        <v>360</v>
      </c>
      <c r="R32" s="82" t="s">
        <v>360</v>
      </c>
      <c r="S32" s="82" t="s">
        <v>368</v>
      </c>
      <c r="T32" s="82" t="s">
        <v>993</v>
      </c>
      <c r="U32" s="82" t="s">
        <v>443</v>
      </c>
      <c r="V32" s="82" t="s">
        <v>362</v>
      </c>
      <c r="W32" s="82" t="s">
        <v>360</v>
      </c>
      <c r="X32" s="82" t="s">
        <v>634</v>
      </c>
      <c r="Y32" s="82" t="s">
        <v>994</v>
      </c>
      <c r="Z32" s="82" t="s">
        <v>427</v>
      </c>
      <c r="AA32" s="82" t="s">
        <v>376</v>
      </c>
      <c r="AB32" s="82" t="s">
        <v>382</v>
      </c>
      <c r="AC32" s="82" t="s">
        <v>446</v>
      </c>
      <c r="AD32" s="82" t="s">
        <v>637</v>
      </c>
      <c r="AE32" s="82" t="s">
        <v>638</v>
      </c>
      <c r="AF32" s="82" t="s">
        <v>382</v>
      </c>
      <c r="AG32" s="82" t="s">
        <v>382</v>
      </c>
      <c r="AH32" s="82" t="s">
        <v>382</v>
      </c>
      <c r="AI32" s="82" t="s">
        <v>995</v>
      </c>
      <c r="AJ32" s="82" t="s">
        <v>385</v>
      </c>
      <c r="AK32" s="82" t="s">
        <v>996</v>
      </c>
      <c r="AL32" s="82" t="s">
        <v>450</v>
      </c>
    </row>
    <row r="33" spans="1:38" x14ac:dyDescent="0.25">
      <c r="A33" s="82" t="s">
        <v>997</v>
      </c>
      <c r="B33" s="82">
        <v>10.119999999999999</v>
      </c>
      <c r="C33" s="82" t="s">
        <v>998</v>
      </c>
      <c r="D33" s="82" t="s">
        <v>453</v>
      </c>
      <c r="E33" s="82" t="s">
        <v>999</v>
      </c>
      <c r="F33" s="82" t="s">
        <v>1000</v>
      </c>
      <c r="G33" s="82" t="s">
        <v>360</v>
      </c>
      <c r="H33" s="82" t="s">
        <v>360</v>
      </c>
      <c r="I33" s="82" t="s">
        <v>1001</v>
      </c>
      <c r="J33" s="82" t="s">
        <v>360</v>
      </c>
      <c r="K33" s="82" t="s">
        <v>1002</v>
      </c>
      <c r="L33" s="82" t="s">
        <v>580</v>
      </c>
      <c r="M33" s="82" t="s">
        <v>892</v>
      </c>
      <c r="N33" s="82" t="s">
        <v>1003</v>
      </c>
      <c r="O33" s="82" t="s">
        <v>558</v>
      </c>
      <c r="P33" s="82" t="s">
        <v>360</v>
      </c>
      <c r="Q33" s="82" t="s">
        <v>1004</v>
      </c>
      <c r="R33" s="82" t="s">
        <v>360</v>
      </c>
      <c r="S33" s="82" t="s">
        <v>400</v>
      </c>
      <c r="T33" s="82" t="s">
        <v>1005</v>
      </c>
      <c r="U33" s="82" t="s">
        <v>1006</v>
      </c>
      <c r="V33" s="82" t="s">
        <v>632</v>
      </c>
      <c r="W33" s="82" t="s">
        <v>1007</v>
      </c>
      <c r="X33" s="82" t="s">
        <v>713</v>
      </c>
      <c r="Y33" s="82" t="s">
        <v>1008</v>
      </c>
      <c r="Z33" s="82" t="s">
        <v>1009</v>
      </c>
      <c r="AA33" s="82" t="s">
        <v>376</v>
      </c>
      <c r="AB33" s="82" t="s">
        <v>1010</v>
      </c>
      <c r="AC33" s="82" t="s">
        <v>1011</v>
      </c>
      <c r="AD33" s="82" t="s">
        <v>1012</v>
      </c>
      <c r="AE33" s="82" t="s">
        <v>1013</v>
      </c>
      <c r="AF33" s="82" t="s">
        <v>382</v>
      </c>
      <c r="AG33" s="82" t="s">
        <v>382</v>
      </c>
      <c r="AH33" s="82" t="s">
        <v>360</v>
      </c>
      <c r="AI33" s="82" t="s">
        <v>1014</v>
      </c>
      <c r="AJ33" s="82" t="s">
        <v>385</v>
      </c>
      <c r="AK33" s="82" t="s">
        <v>1015</v>
      </c>
      <c r="AL33" s="82" t="s">
        <v>450</v>
      </c>
    </row>
    <row r="34" spans="1:38" x14ac:dyDescent="0.25">
      <c r="A34" s="82" t="s">
        <v>1016</v>
      </c>
      <c r="B34" s="82">
        <v>10.122</v>
      </c>
      <c r="C34" s="82" t="s">
        <v>1017</v>
      </c>
      <c r="D34" s="82" t="s">
        <v>453</v>
      </c>
      <c r="E34" s="82" t="s">
        <v>1018</v>
      </c>
      <c r="F34" s="82" t="s">
        <v>1019</v>
      </c>
      <c r="G34" s="82" t="s">
        <v>360</v>
      </c>
      <c r="H34" s="82" t="s">
        <v>360</v>
      </c>
      <c r="I34" s="82" t="s">
        <v>1020</v>
      </c>
      <c r="J34" s="82" t="s">
        <v>360</v>
      </c>
      <c r="K34" s="82" t="s">
        <v>1021</v>
      </c>
      <c r="L34" s="82" t="s">
        <v>580</v>
      </c>
      <c r="M34" s="82" t="s">
        <v>1022</v>
      </c>
      <c r="N34" s="82" t="s">
        <v>1023</v>
      </c>
      <c r="O34" s="82" t="s">
        <v>1024</v>
      </c>
      <c r="P34" s="82" t="s">
        <v>360</v>
      </c>
      <c r="Q34" s="82" t="s">
        <v>1025</v>
      </c>
      <c r="R34" s="82" t="s">
        <v>360</v>
      </c>
      <c r="S34" s="82" t="s">
        <v>400</v>
      </c>
      <c r="T34" s="82" t="s">
        <v>1026</v>
      </c>
      <c r="U34" s="82" t="s">
        <v>1027</v>
      </c>
      <c r="V34" s="82" t="s">
        <v>632</v>
      </c>
      <c r="W34" s="82" t="s">
        <v>1028</v>
      </c>
      <c r="X34" s="82" t="s">
        <v>634</v>
      </c>
      <c r="Y34" s="82" t="s">
        <v>1029</v>
      </c>
      <c r="Z34" s="82" t="s">
        <v>1030</v>
      </c>
      <c r="AA34" s="82" t="s">
        <v>376</v>
      </c>
      <c r="AB34" s="82" t="s">
        <v>1031</v>
      </c>
      <c r="AC34" s="82" t="s">
        <v>1032</v>
      </c>
      <c r="AD34" s="82" t="s">
        <v>1033</v>
      </c>
      <c r="AE34" s="82" t="s">
        <v>1013</v>
      </c>
      <c r="AG34" s="82" t="s">
        <v>382</v>
      </c>
      <c r="AH34" s="82" t="s">
        <v>1034</v>
      </c>
      <c r="AI34" s="82" t="s">
        <v>1035</v>
      </c>
      <c r="AJ34" s="82" t="s">
        <v>385</v>
      </c>
      <c r="AK34" s="82" t="s">
        <v>1036</v>
      </c>
      <c r="AL34" s="82" t="s">
        <v>415</v>
      </c>
    </row>
    <row r="35" spans="1:38" x14ac:dyDescent="0.25">
      <c r="A35" s="82" t="s">
        <v>1037</v>
      </c>
      <c r="B35" s="82">
        <v>10.122999999999999</v>
      </c>
      <c r="C35" s="82" t="s">
        <v>1038</v>
      </c>
      <c r="D35" s="82" t="s">
        <v>453</v>
      </c>
      <c r="E35" s="82" t="s">
        <v>1039</v>
      </c>
      <c r="F35" s="82" t="s">
        <v>1040</v>
      </c>
      <c r="G35" s="82" t="s">
        <v>360</v>
      </c>
      <c r="H35" s="82" t="s">
        <v>360</v>
      </c>
      <c r="I35" s="82" t="s">
        <v>1041</v>
      </c>
      <c r="J35" s="82" t="s">
        <v>360</v>
      </c>
      <c r="K35" s="82" t="s">
        <v>628</v>
      </c>
      <c r="L35" s="82" t="s">
        <v>580</v>
      </c>
      <c r="M35" s="82" t="s">
        <v>421</v>
      </c>
      <c r="N35" s="82" t="s">
        <v>1042</v>
      </c>
      <c r="O35" s="82" t="s">
        <v>558</v>
      </c>
      <c r="P35" s="82" t="s">
        <v>360</v>
      </c>
      <c r="Q35" s="82" t="s">
        <v>360</v>
      </c>
      <c r="R35" s="82" t="s">
        <v>360</v>
      </c>
      <c r="S35" s="82" t="s">
        <v>400</v>
      </c>
      <c r="T35" s="82" t="s">
        <v>1043</v>
      </c>
      <c r="U35" s="82" t="s">
        <v>631</v>
      </c>
      <c r="V35" s="82" t="s">
        <v>632</v>
      </c>
      <c r="W35" s="82" t="s">
        <v>1044</v>
      </c>
      <c r="X35" s="82" t="s">
        <v>469</v>
      </c>
      <c r="Y35" s="82" t="s">
        <v>1045</v>
      </c>
      <c r="AA35" s="82" t="s">
        <v>376</v>
      </c>
      <c r="AB35" s="82" t="s">
        <v>382</v>
      </c>
      <c r="AC35" s="82" t="s">
        <v>636</v>
      </c>
      <c r="AD35" s="82" t="s">
        <v>1046</v>
      </c>
      <c r="AF35" s="82" t="s">
        <v>382</v>
      </c>
      <c r="AH35" s="82" t="s">
        <v>382</v>
      </c>
      <c r="AI35" s="82" t="s">
        <v>1047</v>
      </c>
      <c r="AJ35" s="82" t="s">
        <v>385</v>
      </c>
      <c r="AK35" s="82" t="s">
        <v>1048</v>
      </c>
      <c r="AL35" s="82" t="s">
        <v>450</v>
      </c>
    </row>
    <row r="36" spans="1:38" x14ac:dyDescent="0.25">
      <c r="A36" s="82" t="s">
        <v>1049</v>
      </c>
      <c r="B36" s="82">
        <v>10.124000000000001</v>
      </c>
      <c r="C36" s="82" t="s">
        <v>1050</v>
      </c>
      <c r="D36" s="82" t="s">
        <v>453</v>
      </c>
      <c r="E36" s="82" t="s">
        <v>1051</v>
      </c>
      <c r="F36" s="82" t="s">
        <v>1052</v>
      </c>
      <c r="G36" s="82" t="s">
        <v>360</v>
      </c>
      <c r="H36" s="82" t="s">
        <v>360</v>
      </c>
      <c r="I36" s="82" t="s">
        <v>1053</v>
      </c>
      <c r="J36" s="82" t="s">
        <v>360</v>
      </c>
      <c r="K36" s="82" t="s">
        <v>1054</v>
      </c>
      <c r="L36" s="82" t="s">
        <v>580</v>
      </c>
      <c r="M36" s="82" t="s">
        <v>421</v>
      </c>
      <c r="N36" s="82" t="s">
        <v>1055</v>
      </c>
      <c r="O36" s="82" t="s">
        <v>366</v>
      </c>
      <c r="P36" s="82" t="s">
        <v>360</v>
      </c>
      <c r="Q36" s="82" t="s">
        <v>360</v>
      </c>
      <c r="R36" s="82" t="s">
        <v>360</v>
      </c>
      <c r="S36" s="82" t="s">
        <v>400</v>
      </c>
      <c r="T36" s="82" t="s">
        <v>1056</v>
      </c>
      <c r="U36" s="82" t="s">
        <v>631</v>
      </c>
      <c r="V36" s="82" t="s">
        <v>632</v>
      </c>
      <c r="W36" s="82" t="s">
        <v>633</v>
      </c>
      <c r="X36" s="82" t="s">
        <v>469</v>
      </c>
      <c r="Y36" s="82" t="s">
        <v>1057</v>
      </c>
      <c r="Z36" s="82" t="s">
        <v>1058</v>
      </c>
      <c r="AA36" s="82" t="s">
        <v>376</v>
      </c>
      <c r="AB36" s="82" t="s">
        <v>382</v>
      </c>
      <c r="AC36" s="82" t="s">
        <v>636</v>
      </c>
      <c r="AD36" s="82" t="s">
        <v>1059</v>
      </c>
      <c r="AE36" s="82" t="s">
        <v>1060</v>
      </c>
      <c r="AG36" s="82" t="s">
        <v>382</v>
      </c>
      <c r="AH36" s="82" t="s">
        <v>382</v>
      </c>
      <c r="AI36" s="82" t="s">
        <v>1061</v>
      </c>
      <c r="AJ36" s="82" t="s">
        <v>385</v>
      </c>
      <c r="AK36" s="82" t="s">
        <v>1062</v>
      </c>
      <c r="AL36" s="82" t="s">
        <v>450</v>
      </c>
    </row>
    <row r="37" spans="1:38" x14ac:dyDescent="0.25">
      <c r="A37" s="82" t="s">
        <v>1063</v>
      </c>
      <c r="B37" s="82">
        <v>10.125</v>
      </c>
      <c r="C37" s="82" t="s">
        <v>1063</v>
      </c>
      <c r="D37" s="82" t="s">
        <v>453</v>
      </c>
      <c r="E37" s="82" t="s">
        <v>1064</v>
      </c>
      <c r="F37" s="82" t="s">
        <v>1065</v>
      </c>
      <c r="G37" s="82" t="s">
        <v>360</v>
      </c>
      <c r="H37" s="82" t="s">
        <v>360</v>
      </c>
      <c r="I37" s="82" t="s">
        <v>1066</v>
      </c>
      <c r="J37" s="82" t="s">
        <v>1067</v>
      </c>
      <c r="K37" s="82" t="s">
        <v>628</v>
      </c>
      <c r="L37" s="82" t="s">
        <v>580</v>
      </c>
      <c r="M37" s="82" t="s">
        <v>892</v>
      </c>
      <c r="N37" s="82" t="s">
        <v>360</v>
      </c>
      <c r="O37" s="82" t="s">
        <v>558</v>
      </c>
      <c r="P37" s="82" t="s">
        <v>360</v>
      </c>
      <c r="Q37" s="82" t="s">
        <v>360</v>
      </c>
      <c r="R37" s="82" t="s">
        <v>360</v>
      </c>
      <c r="S37" s="82" t="s">
        <v>400</v>
      </c>
      <c r="T37" s="82" t="s">
        <v>1068</v>
      </c>
      <c r="U37" s="82" t="s">
        <v>631</v>
      </c>
      <c r="V37" s="82" t="s">
        <v>632</v>
      </c>
      <c r="X37" s="82" t="s">
        <v>1069</v>
      </c>
      <c r="Y37" s="82" t="s">
        <v>1070</v>
      </c>
      <c r="Z37" s="82" t="s">
        <v>1071</v>
      </c>
      <c r="AA37" s="82" t="s">
        <v>376</v>
      </c>
      <c r="AB37" s="82" t="s">
        <v>382</v>
      </c>
      <c r="AC37" s="82" t="s">
        <v>1011</v>
      </c>
      <c r="AD37" s="82" t="s">
        <v>1072</v>
      </c>
      <c r="AH37" s="82" t="s">
        <v>382</v>
      </c>
      <c r="AI37" s="82" t="s">
        <v>1073</v>
      </c>
      <c r="AJ37" s="82" t="s">
        <v>385</v>
      </c>
      <c r="AK37" s="82" t="s">
        <v>1074</v>
      </c>
      <c r="AL37" s="82" t="s">
        <v>450</v>
      </c>
    </row>
    <row r="38" spans="1:38" x14ac:dyDescent="0.25">
      <c r="A38" s="82" t="s">
        <v>1075</v>
      </c>
      <c r="B38" s="82">
        <v>10.153</v>
      </c>
      <c r="D38" s="82" t="s">
        <v>1076</v>
      </c>
      <c r="E38" s="82" t="s">
        <v>1077</v>
      </c>
      <c r="F38" s="82" t="s">
        <v>1078</v>
      </c>
      <c r="G38" s="82" t="s">
        <v>1079</v>
      </c>
      <c r="H38" s="82" t="s">
        <v>360</v>
      </c>
      <c r="I38" s="82" t="s">
        <v>1080</v>
      </c>
      <c r="J38" s="82" t="s">
        <v>1081</v>
      </c>
      <c r="K38" s="82" t="s">
        <v>1082</v>
      </c>
      <c r="L38" s="82" t="s">
        <v>421</v>
      </c>
      <c r="M38" s="82" t="s">
        <v>1083</v>
      </c>
      <c r="N38" s="82" t="s">
        <v>822</v>
      </c>
      <c r="O38" s="82" t="s">
        <v>366</v>
      </c>
      <c r="P38" s="82" t="s">
        <v>360</v>
      </c>
      <c r="Q38" s="82" t="s">
        <v>360</v>
      </c>
      <c r="R38" s="82" t="s">
        <v>360</v>
      </c>
      <c r="S38" s="82" t="s">
        <v>368</v>
      </c>
      <c r="T38" s="82" t="s">
        <v>1084</v>
      </c>
      <c r="U38" s="82" t="s">
        <v>443</v>
      </c>
      <c r="V38" s="82" t="s">
        <v>362</v>
      </c>
      <c r="W38" s="82" t="s">
        <v>822</v>
      </c>
      <c r="X38" s="82" t="s">
        <v>1085</v>
      </c>
      <c r="Y38" s="82" t="s">
        <v>1086</v>
      </c>
      <c r="Z38" s="82" t="s">
        <v>382</v>
      </c>
      <c r="AA38" s="82" t="s">
        <v>376</v>
      </c>
      <c r="AB38" s="82" t="s">
        <v>1087</v>
      </c>
      <c r="AC38" s="82" t="s">
        <v>1088</v>
      </c>
      <c r="AD38" s="82" t="s">
        <v>1089</v>
      </c>
      <c r="AE38" s="82" t="s">
        <v>1090</v>
      </c>
      <c r="AF38" s="82" t="s">
        <v>1091</v>
      </c>
      <c r="AG38" s="82" t="s">
        <v>382</v>
      </c>
      <c r="AH38" s="82" t="s">
        <v>382</v>
      </c>
      <c r="AI38" s="82" t="s">
        <v>497</v>
      </c>
      <c r="AJ38" s="82" t="s">
        <v>385</v>
      </c>
      <c r="AK38" s="82" t="s">
        <v>1092</v>
      </c>
      <c r="AL38" s="82" t="s">
        <v>961</v>
      </c>
    </row>
    <row r="39" spans="1:38" x14ac:dyDescent="0.25">
      <c r="A39" s="82" t="s">
        <v>1093</v>
      </c>
      <c r="B39" s="82">
        <v>10.154999999999999</v>
      </c>
      <c r="D39" s="82" t="s">
        <v>1076</v>
      </c>
      <c r="E39" s="82" t="s">
        <v>1094</v>
      </c>
      <c r="F39" s="82" t="s">
        <v>1095</v>
      </c>
      <c r="G39" s="82" t="s">
        <v>1096</v>
      </c>
      <c r="H39" s="82" t="s">
        <v>360</v>
      </c>
      <c r="I39" s="82" t="s">
        <v>1097</v>
      </c>
      <c r="J39" s="82" t="s">
        <v>1098</v>
      </c>
      <c r="K39" s="82" t="s">
        <v>1099</v>
      </c>
      <c r="L39" s="82" t="s">
        <v>421</v>
      </c>
      <c r="M39" s="82" t="s">
        <v>1100</v>
      </c>
      <c r="N39" s="82" t="s">
        <v>1101</v>
      </c>
      <c r="O39" s="82" t="s">
        <v>366</v>
      </c>
      <c r="P39" s="82" t="s">
        <v>1102</v>
      </c>
      <c r="Q39" s="82" t="s">
        <v>360</v>
      </c>
      <c r="R39" s="82" t="s">
        <v>360</v>
      </c>
      <c r="S39" s="82" t="s">
        <v>368</v>
      </c>
      <c r="T39" s="82" t="s">
        <v>1103</v>
      </c>
      <c r="U39" s="82" t="s">
        <v>1104</v>
      </c>
      <c r="V39" s="82" t="s">
        <v>1105</v>
      </c>
      <c r="W39" s="82" t="s">
        <v>1106</v>
      </c>
      <c r="X39" s="82" t="s">
        <v>1107</v>
      </c>
      <c r="Y39" s="82" t="s">
        <v>1108</v>
      </c>
      <c r="Z39" s="82" t="s">
        <v>468</v>
      </c>
      <c r="AA39" s="82" t="s">
        <v>376</v>
      </c>
      <c r="AB39" s="82" t="s">
        <v>1109</v>
      </c>
      <c r="AC39" s="82" t="s">
        <v>1011</v>
      </c>
      <c r="AD39" s="82" t="s">
        <v>1110</v>
      </c>
      <c r="AE39" s="82" t="s">
        <v>1090</v>
      </c>
      <c r="AF39" s="82" t="s">
        <v>1111</v>
      </c>
      <c r="AG39" s="82" t="s">
        <v>382</v>
      </c>
      <c r="AH39" s="82" t="s">
        <v>382</v>
      </c>
      <c r="AI39" s="82" t="s">
        <v>497</v>
      </c>
      <c r="AJ39" s="82" t="s">
        <v>385</v>
      </c>
      <c r="AK39" s="82" t="s">
        <v>1112</v>
      </c>
      <c r="AL39" s="82" t="s">
        <v>450</v>
      </c>
    </row>
    <row r="40" spans="1:38" x14ac:dyDescent="0.25">
      <c r="A40" s="82" t="s">
        <v>1113</v>
      </c>
      <c r="B40" s="82">
        <v>10.156000000000001</v>
      </c>
      <c r="C40" s="82" t="s">
        <v>1114</v>
      </c>
      <c r="D40" s="82" t="s">
        <v>1076</v>
      </c>
      <c r="E40" s="82" t="s">
        <v>1115</v>
      </c>
      <c r="F40" s="82" t="s">
        <v>1116</v>
      </c>
      <c r="G40" s="82" t="s">
        <v>359</v>
      </c>
      <c r="H40" s="82" t="s">
        <v>360</v>
      </c>
      <c r="I40" s="82" t="s">
        <v>1117</v>
      </c>
      <c r="J40" s="82" t="s">
        <v>1118</v>
      </c>
      <c r="K40" s="82" t="s">
        <v>1119</v>
      </c>
      <c r="L40" s="82" t="s">
        <v>580</v>
      </c>
      <c r="M40" s="82" t="s">
        <v>1120</v>
      </c>
      <c r="N40" s="82" t="s">
        <v>1121</v>
      </c>
      <c r="O40" s="82" t="s">
        <v>558</v>
      </c>
      <c r="P40" s="82" t="s">
        <v>1122</v>
      </c>
      <c r="Q40" s="82" t="s">
        <v>1123</v>
      </c>
      <c r="R40" s="82" t="s">
        <v>1124</v>
      </c>
      <c r="S40" s="82" t="s">
        <v>1125</v>
      </c>
      <c r="T40" s="82" t="s">
        <v>1126</v>
      </c>
      <c r="U40" s="82" t="s">
        <v>1127</v>
      </c>
      <c r="V40" s="82" t="s">
        <v>1128</v>
      </c>
      <c r="W40" s="82" t="s">
        <v>1129</v>
      </c>
      <c r="X40" s="82" t="s">
        <v>1130</v>
      </c>
      <c r="Y40" s="82" t="s">
        <v>1131</v>
      </c>
      <c r="Z40" s="82" t="s">
        <v>1132</v>
      </c>
      <c r="AA40" s="82" t="s">
        <v>1133</v>
      </c>
      <c r="AB40" s="82" t="s">
        <v>1134</v>
      </c>
      <c r="AC40" s="82" t="s">
        <v>1011</v>
      </c>
      <c r="AD40" s="82" t="s">
        <v>1135</v>
      </c>
      <c r="AE40" s="82" t="s">
        <v>1136</v>
      </c>
      <c r="AG40" s="82" t="s">
        <v>1137</v>
      </c>
      <c r="AH40" s="82" t="s">
        <v>1138</v>
      </c>
      <c r="AI40" s="82" t="s">
        <v>497</v>
      </c>
      <c r="AJ40" s="82" t="s">
        <v>385</v>
      </c>
      <c r="AK40" s="82" t="s">
        <v>1139</v>
      </c>
      <c r="AL40" s="82" t="s">
        <v>415</v>
      </c>
    </row>
    <row r="41" spans="1:38" x14ac:dyDescent="0.25">
      <c r="A41" s="82" t="s">
        <v>1140</v>
      </c>
      <c r="B41" s="82">
        <v>10.162000000000001</v>
      </c>
      <c r="C41" s="82" t="s">
        <v>1141</v>
      </c>
      <c r="D41" s="82" t="s">
        <v>1076</v>
      </c>
      <c r="E41" s="82" t="s">
        <v>1142</v>
      </c>
      <c r="F41" s="82" t="s">
        <v>1143</v>
      </c>
      <c r="G41" s="82" t="s">
        <v>1144</v>
      </c>
      <c r="H41" s="82" t="s">
        <v>360</v>
      </c>
      <c r="I41" s="82" t="s">
        <v>1145</v>
      </c>
      <c r="J41" s="82" t="s">
        <v>1146</v>
      </c>
      <c r="K41" s="82" t="s">
        <v>362</v>
      </c>
      <c r="L41" s="82" t="s">
        <v>421</v>
      </c>
      <c r="M41" s="82" t="s">
        <v>1147</v>
      </c>
      <c r="N41" s="82" t="s">
        <v>1148</v>
      </c>
      <c r="O41" s="82" t="s">
        <v>366</v>
      </c>
      <c r="P41" s="82" t="s">
        <v>360</v>
      </c>
      <c r="Q41" s="82" t="s">
        <v>1149</v>
      </c>
      <c r="R41" s="82" t="s">
        <v>360</v>
      </c>
      <c r="S41" s="82" t="s">
        <v>368</v>
      </c>
      <c r="T41" s="82" t="s">
        <v>1150</v>
      </c>
      <c r="U41" s="82" t="s">
        <v>443</v>
      </c>
      <c r="V41" s="82" t="s">
        <v>362</v>
      </c>
      <c r="W41" s="82" t="s">
        <v>822</v>
      </c>
      <c r="X41" s="82" t="s">
        <v>1151</v>
      </c>
      <c r="Y41" s="82" t="s">
        <v>1152</v>
      </c>
      <c r="Z41" s="82" t="s">
        <v>468</v>
      </c>
      <c r="AA41" s="82" t="s">
        <v>376</v>
      </c>
      <c r="AB41" s="82" t="s">
        <v>1153</v>
      </c>
      <c r="AC41" s="82" t="s">
        <v>1154</v>
      </c>
      <c r="AD41" s="82" t="s">
        <v>1155</v>
      </c>
      <c r="AE41" s="82" t="s">
        <v>1090</v>
      </c>
      <c r="AF41" s="82" t="s">
        <v>496</v>
      </c>
      <c r="AG41" s="82" t="s">
        <v>382</v>
      </c>
      <c r="AH41" s="82" t="s">
        <v>382</v>
      </c>
      <c r="AI41" s="82" t="s">
        <v>1156</v>
      </c>
      <c r="AJ41" s="82" t="s">
        <v>385</v>
      </c>
      <c r="AK41" s="82" t="s">
        <v>1157</v>
      </c>
      <c r="AL41" s="82" t="s">
        <v>450</v>
      </c>
    </row>
    <row r="42" spans="1:38" x14ac:dyDescent="0.25">
      <c r="A42" s="82" t="s">
        <v>1158</v>
      </c>
      <c r="B42" s="82">
        <v>10.163</v>
      </c>
      <c r="D42" s="82" t="s">
        <v>1076</v>
      </c>
      <c r="E42" s="82" t="s">
        <v>1159</v>
      </c>
      <c r="F42" s="82" t="s">
        <v>1160</v>
      </c>
      <c r="G42" s="82" t="s">
        <v>1161</v>
      </c>
      <c r="H42" s="82" t="s">
        <v>360</v>
      </c>
      <c r="I42" s="82" t="s">
        <v>1162</v>
      </c>
      <c r="J42" s="82" t="s">
        <v>1163</v>
      </c>
      <c r="K42" s="82" t="s">
        <v>1164</v>
      </c>
      <c r="L42" s="82" t="s">
        <v>580</v>
      </c>
      <c r="M42" s="82" t="s">
        <v>1165</v>
      </c>
      <c r="N42" s="82" t="s">
        <v>822</v>
      </c>
      <c r="O42" s="82" t="s">
        <v>366</v>
      </c>
      <c r="P42" s="82" t="s">
        <v>360</v>
      </c>
      <c r="Q42" s="82" t="s">
        <v>1166</v>
      </c>
      <c r="R42" s="82" t="s">
        <v>1166</v>
      </c>
      <c r="S42" s="82" t="s">
        <v>400</v>
      </c>
      <c r="T42" s="82" t="s">
        <v>1167</v>
      </c>
      <c r="U42" s="82" t="s">
        <v>631</v>
      </c>
      <c r="V42" s="82" t="s">
        <v>632</v>
      </c>
      <c r="W42" s="82" t="s">
        <v>1166</v>
      </c>
      <c r="X42" s="82" t="s">
        <v>1085</v>
      </c>
      <c r="Y42" s="82" t="s">
        <v>1168</v>
      </c>
      <c r="Z42" s="82" t="s">
        <v>382</v>
      </c>
      <c r="AA42" s="82" t="s">
        <v>376</v>
      </c>
      <c r="AB42" s="82" t="s">
        <v>1169</v>
      </c>
      <c r="AC42" s="82" t="s">
        <v>1170</v>
      </c>
      <c r="AD42" s="82" t="s">
        <v>1171</v>
      </c>
      <c r="AE42" s="82" t="s">
        <v>1090</v>
      </c>
      <c r="AF42" s="82" t="s">
        <v>475</v>
      </c>
      <c r="AG42" s="82" t="s">
        <v>382</v>
      </c>
      <c r="AH42" s="82" t="s">
        <v>360</v>
      </c>
      <c r="AI42" s="82" t="s">
        <v>1156</v>
      </c>
      <c r="AJ42" s="82" t="s">
        <v>385</v>
      </c>
      <c r="AK42" s="82" t="s">
        <v>1172</v>
      </c>
      <c r="AL42" s="82" t="s">
        <v>450</v>
      </c>
    </row>
    <row r="43" spans="1:38" x14ac:dyDescent="0.25">
      <c r="A43" s="82" t="s">
        <v>1173</v>
      </c>
      <c r="B43" s="82">
        <v>10.164</v>
      </c>
      <c r="D43" s="82" t="s">
        <v>1076</v>
      </c>
      <c r="E43" s="82" t="s">
        <v>1174</v>
      </c>
      <c r="F43" s="82" t="s">
        <v>1175</v>
      </c>
      <c r="G43" s="82" t="s">
        <v>1176</v>
      </c>
      <c r="H43" s="82" t="s">
        <v>360</v>
      </c>
      <c r="I43" s="82" t="s">
        <v>1177</v>
      </c>
      <c r="J43" s="82" t="s">
        <v>1178</v>
      </c>
      <c r="K43" s="82" t="s">
        <v>1179</v>
      </c>
      <c r="L43" s="82" t="s">
        <v>1180</v>
      </c>
      <c r="M43" s="82" t="s">
        <v>1181</v>
      </c>
      <c r="N43" s="82" t="s">
        <v>1182</v>
      </c>
      <c r="O43" s="82" t="s">
        <v>366</v>
      </c>
      <c r="P43" s="82" t="s">
        <v>360</v>
      </c>
      <c r="Q43" s="82" t="s">
        <v>1182</v>
      </c>
      <c r="R43" s="82" t="s">
        <v>360</v>
      </c>
      <c r="S43" s="82" t="s">
        <v>400</v>
      </c>
      <c r="T43" s="82" t="s">
        <v>1183</v>
      </c>
      <c r="U43" s="82" t="s">
        <v>631</v>
      </c>
      <c r="V43" s="82" t="s">
        <v>632</v>
      </c>
      <c r="W43" s="82" t="s">
        <v>1184</v>
      </c>
      <c r="X43" s="82" t="s">
        <v>1085</v>
      </c>
      <c r="Y43" s="82" t="s">
        <v>1185</v>
      </c>
      <c r="Z43" s="82" t="s">
        <v>382</v>
      </c>
      <c r="AA43" s="82" t="s">
        <v>376</v>
      </c>
      <c r="AB43" s="82" t="s">
        <v>382</v>
      </c>
      <c r="AC43" s="82" t="s">
        <v>1011</v>
      </c>
      <c r="AD43" s="82" t="s">
        <v>1186</v>
      </c>
      <c r="AE43" s="82" t="s">
        <v>1090</v>
      </c>
      <c r="AF43" s="82" t="s">
        <v>382</v>
      </c>
      <c r="AG43" s="82" t="s">
        <v>382</v>
      </c>
      <c r="AH43" s="82" t="s">
        <v>360</v>
      </c>
      <c r="AI43" s="82" t="s">
        <v>1156</v>
      </c>
      <c r="AJ43" s="82" t="s">
        <v>385</v>
      </c>
      <c r="AK43" s="82" t="s">
        <v>1187</v>
      </c>
      <c r="AL43" s="82" t="s">
        <v>415</v>
      </c>
    </row>
    <row r="44" spans="1:38" x14ac:dyDescent="0.25">
      <c r="A44" s="82" t="s">
        <v>1188</v>
      </c>
      <c r="B44" s="82">
        <v>10.164999999999999</v>
      </c>
      <c r="D44" s="82" t="s">
        <v>1076</v>
      </c>
      <c r="E44" s="82" t="s">
        <v>1189</v>
      </c>
      <c r="F44" s="82" t="s">
        <v>1190</v>
      </c>
      <c r="G44" s="82" t="s">
        <v>1191</v>
      </c>
      <c r="H44" s="82" t="s">
        <v>360</v>
      </c>
      <c r="I44" s="82" t="s">
        <v>1192</v>
      </c>
      <c r="J44" s="82" t="s">
        <v>1192</v>
      </c>
      <c r="K44" s="82" t="s">
        <v>1193</v>
      </c>
      <c r="L44" s="82" t="s">
        <v>421</v>
      </c>
      <c r="M44" s="82" t="s">
        <v>1194</v>
      </c>
      <c r="N44" s="82" t="s">
        <v>822</v>
      </c>
      <c r="O44" s="82" t="s">
        <v>366</v>
      </c>
      <c r="P44" s="82" t="s">
        <v>360</v>
      </c>
      <c r="Q44" s="82" t="s">
        <v>1166</v>
      </c>
      <c r="R44" s="82" t="s">
        <v>1166</v>
      </c>
      <c r="S44" s="82" t="s">
        <v>368</v>
      </c>
      <c r="T44" s="82" t="s">
        <v>1195</v>
      </c>
      <c r="U44" s="82" t="s">
        <v>443</v>
      </c>
      <c r="V44" s="82" t="s">
        <v>1196</v>
      </c>
      <c r="W44" s="82" t="s">
        <v>1166</v>
      </c>
      <c r="X44" s="82" t="s">
        <v>1197</v>
      </c>
      <c r="Y44" s="82" t="s">
        <v>1198</v>
      </c>
      <c r="Z44" s="82" t="s">
        <v>382</v>
      </c>
      <c r="AA44" s="82" t="s">
        <v>376</v>
      </c>
      <c r="AB44" s="82" t="s">
        <v>1199</v>
      </c>
      <c r="AC44" s="82" t="s">
        <v>1200</v>
      </c>
      <c r="AD44" s="82" t="s">
        <v>1171</v>
      </c>
      <c r="AE44" s="82" t="s">
        <v>1090</v>
      </c>
      <c r="AG44" s="82" t="s">
        <v>382</v>
      </c>
      <c r="AH44" s="82" t="s">
        <v>382</v>
      </c>
      <c r="AI44" s="82" t="s">
        <v>1156</v>
      </c>
      <c r="AJ44" s="82" t="s">
        <v>385</v>
      </c>
      <c r="AK44" s="82" t="s">
        <v>1201</v>
      </c>
      <c r="AL44" s="82" t="s">
        <v>450</v>
      </c>
    </row>
    <row r="45" spans="1:38" x14ac:dyDescent="0.25">
      <c r="A45" s="82" t="s">
        <v>1202</v>
      </c>
      <c r="B45" s="82">
        <v>10.167</v>
      </c>
      <c r="D45" s="82" t="s">
        <v>1076</v>
      </c>
      <c r="E45" s="82" t="s">
        <v>1203</v>
      </c>
      <c r="F45" s="82" t="s">
        <v>1204</v>
      </c>
      <c r="G45" s="82" t="s">
        <v>1176</v>
      </c>
      <c r="H45" s="82" t="s">
        <v>360</v>
      </c>
      <c r="I45" s="82" t="s">
        <v>1205</v>
      </c>
      <c r="J45" s="82" t="s">
        <v>1206</v>
      </c>
      <c r="K45" s="82" t="s">
        <v>362</v>
      </c>
      <c r="L45" s="82" t="s">
        <v>421</v>
      </c>
      <c r="M45" s="82" t="s">
        <v>1207</v>
      </c>
      <c r="N45" s="82" t="s">
        <v>822</v>
      </c>
      <c r="O45" s="82" t="s">
        <v>366</v>
      </c>
      <c r="P45" s="82" t="s">
        <v>360</v>
      </c>
      <c r="Q45" s="82" t="s">
        <v>360</v>
      </c>
      <c r="R45" s="82" t="s">
        <v>360</v>
      </c>
      <c r="S45" s="82" t="s">
        <v>368</v>
      </c>
      <c r="T45" s="82" t="s">
        <v>1208</v>
      </c>
      <c r="U45" s="82" t="s">
        <v>443</v>
      </c>
      <c r="V45" s="82" t="s">
        <v>362</v>
      </c>
      <c r="W45" s="82" t="s">
        <v>822</v>
      </c>
      <c r="X45" s="82" t="s">
        <v>1085</v>
      </c>
      <c r="Y45" s="82" t="s">
        <v>1209</v>
      </c>
      <c r="Z45" s="82" t="s">
        <v>382</v>
      </c>
      <c r="AA45" s="82" t="s">
        <v>376</v>
      </c>
      <c r="AB45" s="82" t="s">
        <v>382</v>
      </c>
      <c r="AC45" s="82" t="s">
        <v>735</v>
      </c>
      <c r="AD45" s="82" t="s">
        <v>1210</v>
      </c>
      <c r="AE45" s="82" t="s">
        <v>1090</v>
      </c>
      <c r="AF45" s="82" t="s">
        <v>382</v>
      </c>
      <c r="AG45" s="82" t="s">
        <v>382</v>
      </c>
      <c r="AH45" s="82" t="s">
        <v>382</v>
      </c>
      <c r="AI45" s="82" t="s">
        <v>1211</v>
      </c>
      <c r="AJ45" s="82" t="s">
        <v>385</v>
      </c>
      <c r="AK45" s="82" t="s">
        <v>1212</v>
      </c>
      <c r="AL45" s="82" t="s">
        <v>499</v>
      </c>
    </row>
    <row r="46" spans="1:38" x14ac:dyDescent="0.25">
      <c r="A46" s="82" t="s">
        <v>1213</v>
      </c>
      <c r="B46" s="82">
        <v>10.167999999999999</v>
      </c>
      <c r="C46" s="82" t="s">
        <v>1214</v>
      </c>
      <c r="D46" s="82" t="s">
        <v>1076</v>
      </c>
      <c r="E46" s="82" t="s">
        <v>1215</v>
      </c>
      <c r="F46" s="82" t="s">
        <v>1216</v>
      </c>
      <c r="G46" s="82" t="s">
        <v>359</v>
      </c>
      <c r="H46" s="82" t="s">
        <v>360</v>
      </c>
      <c r="I46" s="82" t="s">
        <v>1217</v>
      </c>
      <c r="J46" s="82" t="s">
        <v>1218</v>
      </c>
      <c r="K46" s="82" t="s">
        <v>1219</v>
      </c>
      <c r="L46" s="82" t="s">
        <v>580</v>
      </c>
      <c r="M46" s="82" t="s">
        <v>1220</v>
      </c>
      <c r="N46" s="82" t="s">
        <v>1221</v>
      </c>
      <c r="O46" s="82" t="s">
        <v>558</v>
      </c>
      <c r="P46" s="82" t="s">
        <v>1222</v>
      </c>
      <c r="Q46" s="82" t="s">
        <v>360</v>
      </c>
      <c r="R46" s="82" t="s">
        <v>1223</v>
      </c>
      <c r="S46" s="82" t="s">
        <v>400</v>
      </c>
      <c r="T46" s="82" t="s">
        <v>1224</v>
      </c>
      <c r="U46" s="82" t="s">
        <v>1225</v>
      </c>
      <c r="V46" s="82" t="s">
        <v>1226</v>
      </c>
      <c r="W46" s="82" t="s">
        <v>1227</v>
      </c>
      <c r="X46" s="82" t="s">
        <v>1085</v>
      </c>
      <c r="Y46" s="82" t="s">
        <v>1228</v>
      </c>
      <c r="Z46" s="82" t="s">
        <v>1229</v>
      </c>
      <c r="AA46" s="82" t="s">
        <v>1230</v>
      </c>
      <c r="AB46" s="82" t="s">
        <v>1231</v>
      </c>
      <c r="AC46" s="82" t="s">
        <v>1011</v>
      </c>
      <c r="AD46" s="82" t="s">
        <v>1232</v>
      </c>
      <c r="AE46" s="82" t="s">
        <v>1233</v>
      </c>
      <c r="AG46" s="82" t="s">
        <v>382</v>
      </c>
      <c r="AH46" s="82" t="s">
        <v>1234</v>
      </c>
      <c r="AI46" s="82" t="s">
        <v>1235</v>
      </c>
      <c r="AJ46" s="82" t="s">
        <v>385</v>
      </c>
      <c r="AK46" s="82" t="s">
        <v>1236</v>
      </c>
      <c r="AL46" s="82" t="s">
        <v>415</v>
      </c>
    </row>
    <row r="47" spans="1:38" x14ac:dyDescent="0.25">
      <c r="A47" s="82" t="s">
        <v>1237</v>
      </c>
      <c r="B47" s="82">
        <v>10.17</v>
      </c>
      <c r="C47" s="82" t="s">
        <v>1238</v>
      </c>
      <c r="D47" s="82" t="s">
        <v>1076</v>
      </c>
      <c r="E47" s="82" t="s">
        <v>1239</v>
      </c>
      <c r="F47" s="82" t="s">
        <v>1240</v>
      </c>
      <c r="G47" s="82" t="s">
        <v>359</v>
      </c>
      <c r="H47" s="82" t="s">
        <v>360</v>
      </c>
      <c r="I47" s="82" t="s">
        <v>1241</v>
      </c>
      <c r="J47" s="82" t="s">
        <v>1242</v>
      </c>
      <c r="K47" s="82" t="s">
        <v>1243</v>
      </c>
      <c r="L47" s="82" t="s">
        <v>1244</v>
      </c>
      <c r="M47" s="82" t="s">
        <v>1245</v>
      </c>
      <c r="N47" s="82" t="s">
        <v>1246</v>
      </c>
      <c r="O47" s="82" t="s">
        <v>558</v>
      </c>
      <c r="P47" s="82" t="s">
        <v>1122</v>
      </c>
      <c r="Q47" s="82" t="s">
        <v>1123</v>
      </c>
      <c r="R47" s="82" t="s">
        <v>1247</v>
      </c>
      <c r="S47" s="82" t="s">
        <v>1248</v>
      </c>
      <c r="T47" s="82" t="s">
        <v>1249</v>
      </c>
      <c r="U47" s="82" t="s">
        <v>1250</v>
      </c>
      <c r="V47" s="82" t="s">
        <v>1128</v>
      </c>
      <c r="W47" s="82" t="s">
        <v>1227</v>
      </c>
      <c r="X47" s="82" t="s">
        <v>1130</v>
      </c>
      <c r="Y47" s="82" t="s">
        <v>1251</v>
      </c>
      <c r="Z47" s="82" t="s">
        <v>1252</v>
      </c>
      <c r="AA47" s="82" t="s">
        <v>1253</v>
      </c>
      <c r="AB47" s="82" t="s">
        <v>1254</v>
      </c>
      <c r="AC47" s="82" t="s">
        <v>1011</v>
      </c>
      <c r="AD47" s="82" t="s">
        <v>1255</v>
      </c>
      <c r="AE47" s="82" t="s">
        <v>1256</v>
      </c>
      <c r="AF47" s="82" t="s">
        <v>1257</v>
      </c>
      <c r="AG47" s="82" t="s">
        <v>1258</v>
      </c>
      <c r="AH47" s="82" t="s">
        <v>1138</v>
      </c>
      <c r="AI47" s="82" t="s">
        <v>1259</v>
      </c>
      <c r="AJ47" s="82" t="s">
        <v>385</v>
      </c>
      <c r="AK47" s="82" t="s">
        <v>1260</v>
      </c>
      <c r="AL47" s="82" t="s">
        <v>415</v>
      </c>
    </row>
    <row r="48" spans="1:38" x14ac:dyDescent="0.25">
      <c r="A48" s="82" t="s">
        <v>1261</v>
      </c>
      <c r="B48" s="82">
        <v>10.170999999999999</v>
      </c>
      <c r="C48" s="82" t="s">
        <v>1262</v>
      </c>
      <c r="D48" s="82" t="s">
        <v>453</v>
      </c>
      <c r="E48" s="82" t="s">
        <v>1263</v>
      </c>
      <c r="F48" s="82" t="s">
        <v>1264</v>
      </c>
      <c r="G48" s="82" t="s">
        <v>504</v>
      </c>
      <c r="H48" s="82" t="s">
        <v>360</v>
      </c>
      <c r="I48" s="82" t="s">
        <v>1265</v>
      </c>
      <c r="J48" s="82" t="s">
        <v>1266</v>
      </c>
      <c r="K48" s="82" t="s">
        <v>362</v>
      </c>
      <c r="L48" s="82" t="s">
        <v>1267</v>
      </c>
      <c r="M48" s="82" t="s">
        <v>1268</v>
      </c>
      <c r="N48" s="82" t="s">
        <v>1269</v>
      </c>
      <c r="O48" s="82" t="s">
        <v>1270</v>
      </c>
      <c r="P48" s="82" t="s">
        <v>360</v>
      </c>
      <c r="Q48" s="82" t="s">
        <v>1271</v>
      </c>
      <c r="R48" s="82" t="s">
        <v>1272</v>
      </c>
      <c r="S48" s="82" t="s">
        <v>1273</v>
      </c>
      <c r="T48" s="82" t="s">
        <v>1274</v>
      </c>
      <c r="U48" s="82" t="s">
        <v>1275</v>
      </c>
      <c r="V48" s="82" t="s">
        <v>1276</v>
      </c>
      <c r="W48" s="82" t="s">
        <v>1277</v>
      </c>
      <c r="X48" s="82" t="s">
        <v>1278</v>
      </c>
      <c r="Y48" s="82" t="s">
        <v>1279</v>
      </c>
      <c r="Z48" s="82" t="s">
        <v>1280</v>
      </c>
      <c r="AA48" s="82" t="s">
        <v>376</v>
      </c>
      <c r="AB48" s="82" t="s">
        <v>1281</v>
      </c>
      <c r="AC48" s="82" t="s">
        <v>735</v>
      </c>
      <c r="AD48" s="82" t="s">
        <v>1282</v>
      </c>
      <c r="AE48" s="82" t="s">
        <v>1283</v>
      </c>
      <c r="AF48" s="82" t="s">
        <v>382</v>
      </c>
      <c r="AG48" s="82" t="s">
        <v>382</v>
      </c>
      <c r="AH48" s="82" t="s">
        <v>382</v>
      </c>
      <c r="AI48" s="82" t="s">
        <v>1284</v>
      </c>
      <c r="AJ48" s="82" t="s">
        <v>385</v>
      </c>
      <c r="AK48" s="82" t="s">
        <v>1285</v>
      </c>
      <c r="AL48" s="82" t="s">
        <v>1286</v>
      </c>
    </row>
    <row r="49" spans="1:38" x14ac:dyDescent="0.25">
      <c r="A49" s="82" t="s">
        <v>1287</v>
      </c>
      <c r="B49" s="82">
        <v>10.172000000000001</v>
      </c>
      <c r="C49" s="82" t="s">
        <v>1288</v>
      </c>
      <c r="D49" s="82" t="s">
        <v>1076</v>
      </c>
      <c r="E49" s="82" t="s">
        <v>1289</v>
      </c>
      <c r="F49" s="82" t="s">
        <v>1290</v>
      </c>
      <c r="G49" s="82" t="s">
        <v>359</v>
      </c>
      <c r="H49" s="82" t="s">
        <v>360</v>
      </c>
      <c r="I49" s="82" t="s">
        <v>1291</v>
      </c>
      <c r="J49" s="82" t="s">
        <v>1292</v>
      </c>
      <c r="K49" s="82" t="s">
        <v>1219</v>
      </c>
      <c r="L49" s="82" t="s">
        <v>421</v>
      </c>
      <c r="M49" s="82" t="s">
        <v>1293</v>
      </c>
      <c r="N49" s="82" t="s">
        <v>1221</v>
      </c>
      <c r="O49" s="82" t="s">
        <v>558</v>
      </c>
      <c r="P49" s="82" t="s">
        <v>1294</v>
      </c>
      <c r="Q49" s="82" t="s">
        <v>360</v>
      </c>
      <c r="R49" s="82" t="s">
        <v>1295</v>
      </c>
      <c r="S49" s="82" t="s">
        <v>1296</v>
      </c>
      <c r="T49" s="82" t="s">
        <v>1224</v>
      </c>
      <c r="U49" s="82" t="s">
        <v>1297</v>
      </c>
      <c r="V49" s="82" t="s">
        <v>1226</v>
      </c>
      <c r="W49" s="82" t="s">
        <v>1298</v>
      </c>
      <c r="X49" s="82" t="s">
        <v>1085</v>
      </c>
      <c r="Y49" s="82" t="s">
        <v>1228</v>
      </c>
      <c r="Z49" s="82" t="s">
        <v>1299</v>
      </c>
      <c r="AA49" s="82" t="s">
        <v>376</v>
      </c>
      <c r="AB49" s="82" t="s">
        <v>1300</v>
      </c>
      <c r="AC49" s="82" t="s">
        <v>735</v>
      </c>
      <c r="AD49" s="82" t="s">
        <v>1301</v>
      </c>
      <c r="AE49" s="82" t="s">
        <v>1302</v>
      </c>
      <c r="AF49" s="82" t="s">
        <v>1303</v>
      </c>
      <c r="AG49" s="82" t="s">
        <v>382</v>
      </c>
      <c r="AH49" s="82" t="s">
        <v>1304</v>
      </c>
      <c r="AI49" s="82" t="s">
        <v>1305</v>
      </c>
      <c r="AJ49" s="82" t="s">
        <v>385</v>
      </c>
      <c r="AK49" s="82" t="s">
        <v>1306</v>
      </c>
      <c r="AL49" s="82" t="s">
        <v>387</v>
      </c>
    </row>
    <row r="50" spans="1:38" x14ac:dyDescent="0.25">
      <c r="A50" s="82" t="s">
        <v>1307</v>
      </c>
      <c r="B50" s="82">
        <v>10.173</v>
      </c>
      <c r="C50" s="82" t="s">
        <v>1308</v>
      </c>
      <c r="D50" s="82" t="s">
        <v>1076</v>
      </c>
      <c r="E50" s="82" t="s">
        <v>1309</v>
      </c>
      <c r="F50" s="82" t="s">
        <v>1310</v>
      </c>
      <c r="G50" s="82" t="s">
        <v>359</v>
      </c>
      <c r="H50" s="82" t="s">
        <v>360</v>
      </c>
      <c r="I50" s="82" t="s">
        <v>1311</v>
      </c>
      <c r="J50" s="82" t="s">
        <v>1312</v>
      </c>
      <c r="K50" s="82" t="s">
        <v>1119</v>
      </c>
      <c r="L50" s="82" t="s">
        <v>580</v>
      </c>
      <c r="M50" s="82" t="s">
        <v>1313</v>
      </c>
      <c r="N50" s="82" t="s">
        <v>1121</v>
      </c>
      <c r="O50" s="82" t="s">
        <v>558</v>
      </c>
      <c r="P50" s="82" t="s">
        <v>1122</v>
      </c>
      <c r="Q50" s="82" t="s">
        <v>360</v>
      </c>
      <c r="R50" s="82" t="s">
        <v>1314</v>
      </c>
      <c r="S50" s="82" t="s">
        <v>400</v>
      </c>
      <c r="T50" s="82" t="s">
        <v>1315</v>
      </c>
      <c r="U50" s="82" t="s">
        <v>1316</v>
      </c>
      <c r="V50" s="82" t="s">
        <v>1317</v>
      </c>
      <c r="W50" s="82" t="s">
        <v>1129</v>
      </c>
      <c r="X50" s="82" t="s">
        <v>1318</v>
      </c>
      <c r="Y50" s="82" t="s">
        <v>1319</v>
      </c>
      <c r="Z50" s="82" t="s">
        <v>1320</v>
      </c>
      <c r="AA50" s="82" t="s">
        <v>1321</v>
      </c>
      <c r="AB50" s="82" t="s">
        <v>1322</v>
      </c>
      <c r="AC50" s="82" t="s">
        <v>1011</v>
      </c>
      <c r="AD50" s="82" t="s">
        <v>1323</v>
      </c>
      <c r="AE50" s="82" t="s">
        <v>1324</v>
      </c>
      <c r="AG50" s="82" t="s">
        <v>1325</v>
      </c>
      <c r="AH50" s="82" t="s">
        <v>1138</v>
      </c>
      <c r="AI50" s="82" t="s">
        <v>1326</v>
      </c>
      <c r="AJ50" s="82" t="s">
        <v>385</v>
      </c>
      <c r="AK50" s="82" t="s">
        <v>1327</v>
      </c>
      <c r="AL50" s="82" t="s">
        <v>415</v>
      </c>
    </row>
    <row r="51" spans="1:38" x14ac:dyDescent="0.25">
      <c r="A51" s="82" t="s">
        <v>1328</v>
      </c>
      <c r="B51" s="82">
        <v>10.173999999999999</v>
      </c>
      <c r="D51" s="82" t="s">
        <v>1076</v>
      </c>
      <c r="E51" s="82" t="s">
        <v>1329</v>
      </c>
      <c r="F51" s="82" t="s">
        <v>1330</v>
      </c>
      <c r="G51" s="82" t="s">
        <v>359</v>
      </c>
      <c r="H51" s="82" t="s">
        <v>360</v>
      </c>
      <c r="I51" s="82" t="s">
        <v>1331</v>
      </c>
      <c r="J51" s="82" t="s">
        <v>1178</v>
      </c>
      <c r="K51" s="82" t="s">
        <v>1332</v>
      </c>
      <c r="L51" s="82" t="s">
        <v>580</v>
      </c>
      <c r="M51" s="82" t="s">
        <v>1245</v>
      </c>
      <c r="N51" s="82" t="s">
        <v>1121</v>
      </c>
      <c r="O51" s="82" t="s">
        <v>558</v>
      </c>
      <c r="P51" s="82" t="s">
        <v>1122</v>
      </c>
      <c r="Q51" s="82" t="s">
        <v>1123</v>
      </c>
      <c r="R51" s="82" t="s">
        <v>1124</v>
      </c>
      <c r="S51" s="82" t="s">
        <v>400</v>
      </c>
      <c r="T51" s="82" t="s">
        <v>1333</v>
      </c>
      <c r="U51" s="82" t="s">
        <v>1316</v>
      </c>
      <c r="V51" s="82" t="s">
        <v>1128</v>
      </c>
      <c r="W51" s="82" t="s">
        <v>1129</v>
      </c>
      <c r="X51" s="82" t="s">
        <v>1130</v>
      </c>
      <c r="Y51" s="82" t="s">
        <v>1334</v>
      </c>
      <c r="Z51" s="82" t="s">
        <v>1335</v>
      </c>
      <c r="AA51" s="82" t="s">
        <v>1133</v>
      </c>
      <c r="AB51" s="82" t="s">
        <v>1134</v>
      </c>
      <c r="AC51" s="82" t="s">
        <v>1011</v>
      </c>
      <c r="AD51" s="82" t="s">
        <v>1336</v>
      </c>
      <c r="AE51" s="82" t="s">
        <v>1337</v>
      </c>
      <c r="AF51" s="82" t="s">
        <v>1338</v>
      </c>
      <c r="AG51" s="82" t="s">
        <v>1339</v>
      </c>
      <c r="AH51" s="82" t="s">
        <v>1138</v>
      </c>
      <c r="AI51" s="82" t="s">
        <v>1340</v>
      </c>
      <c r="AJ51" s="82" t="s">
        <v>385</v>
      </c>
      <c r="AK51" s="82" t="s">
        <v>1341</v>
      </c>
      <c r="AL51" s="82" t="s">
        <v>415</v>
      </c>
    </row>
    <row r="52" spans="1:38" x14ac:dyDescent="0.25">
      <c r="A52" s="82" t="s">
        <v>1342</v>
      </c>
      <c r="B52" s="82">
        <v>10.175000000000001</v>
      </c>
      <c r="C52" s="82" t="s">
        <v>1343</v>
      </c>
      <c r="D52" s="82" t="s">
        <v>1076</v>
      </c>
      <c r="E52" s="82" t="s">
        <v>1344</v>
      </c>
      <c r="F52" s="82" t="s">
        <v>1345</v>
      </c>
      <c r="G52" s="82" t="s">
        <v>360</v>
      </c>
      <c r="H52" s="82" t="s">
        <v>360</v>
      </c>
      <c r="I52" s="82" t="s">
        <v>1346</v>
      </c>
      <c r="J52" s="82" t="s">
        <v>1292</v>
      </c>
      <c r="K52" s="82" t="s">
        <v>1119</v>
      </c>
      <c r="L52" s="82" t="s">
        <v>580</v>
      </c>
      <c r="M52" s="82" t="s">
        <v>1245</v>
      </c>
      <c r="N52" s="82" t="s">
        <v>1121</v>
      </c>
      <c r="O52" s="82" t="s">
        <v>558</v>
      </c>
      <c r="P52" s="82" t="s">
        <v>1122</v>
      </c>
      <c r="Q52" s="82" t="s">
        <v>360</v>
      </c>
      <c r="R52" s="82" t="s">
        <v>1124</v>
      </c>
      <c r="S52" s="82" t="s">
        <v>1347</v>
      </c>
      <c r="T52" s="82" t="s">
        <v>1348</v>
      </c>
      <c r="U52" s="82" t="s">
        <v>1316</v>
      </c>
      <c r="V52" s="82" t="s">
        <v>1128</v>
      </c>
      <c r="W52" s="82" t="s">
        <v>1129</v>
      </c>
      <c r="X52" s="82" t="s">
        <v>1085</v>
      </c>
      <c r="Y52" s="82" t="s">
        <v>1349</v>
      </c>
      <c r="Z52" s="82" t="s">
        <v>1350</v>
      </c>
      <c r="AA52" s="82" t="s">
        <v>1133</v>
      </c>
      <c r="AB52" s="82" t="s">
        <v>1134</v>
      </c>
      <c r="AC52" s="82" t="s">
        <v>1011</v>
      </c>
      <c r="AD52" s="82" t="s">
        <v>1351</v>
      </c>
      <c r="AE52" s="82" t="s">
        <v>1302</v>
      </c>
      <c r="AG52" s="82" t="s">
        <v>1352</v>
      </c>
      <c r="AH52" s="82" t="s">
        <v>1138</v>
      </c>
      <c r="AI52" s="82" t="s">
        <v>1353</v>
      </c>
      <c r="AJ52" s="82" t="s">
        <v>385</v>
      </c>
      <c r="AK52" s="82" t="s">
        <v>1354</v>
      </c>
      <c r="AL52" s="82" t="s">
        <v>415</v>
      </c>
    </row>
    <row r="53" spans="1:38" x14ac:dyDescent="0.25">
      <c r="A53" s="82" t="s">
        <v>1355</v>
      </c>
      <c r="B53" s="82">
        <v>10.176</v>
      </c>
      <c r="C53" s="82" t="s">
        <v>1356</v>
      </c>
      <c r="D53" s="82" t="s">
        <v>1076</v>
      </c>
      <c r="E53" s="82" t="s">
        <v>1357</v>
      </c>
      <c r="F53" s="82" t="s">
        <v>1358</v>
      </c>
      <c r="G53" s="82" t="s">
        <v>360</v>
      </c>
      <c r="H53" s="82" t="s">
        <v>360</v>
      </c>
      <c r="I53" s="82" t="s">
        <v>1359</v>
      </c>
      <c r="J53" s="82" t="s">
        <v>1360</v>
      </c>
      <c r="K53" s="82" t="s">
        <v>1243</v>
      </c>
      <c r="L53" s="82" t="s">
        <v>580</v>
      </c>
      <c r="M53" s="82" t="s">
        <v>1245</v>
      </c>
      <c r="N53" s="82" t="s">
        <v>1121</v>
      </c>
      <c r="O53" s="82" t="s">
        <v>558</v>
      </c>
      <c r="P53" s="82" t="s">
        <v>1122</v>
      </c>
      <c r="Q53" s="82" t="s">
        <v>360</v>
      </c>
      <c r="R53" s="82" t="s">
        <v>1361</v>
      </c>
      <c r="S53" s="82" t="s">
        <v>400</v>
      </c>
      <c r="T53" s="82" t="s">
        <v>1362</v>
      </c>
      <c r="U53" s="82" t="s">
        <v>1363</v>
      </c>
      <c r="V53" s="82" t="s">
        <v>1128</v>
      </c>
      <c r="W53" s="82" t="s">
        <v>1129</v>
      </c>
      <c r="X53" s="82" t="s">
        <v>1085</v>
      </c>
      <c r="Y53" s="82" t="s">
        <v>1364</v>
      </c>
      <c r="Z53" s="82" t="s">
        <v>1365</v>
      </c>
      <c r="AA53" s="82" t="s">
        <v>376</v>
      </c>
      <c r="AB53" s="82" t="s">
        <v>1134</v>
      </c>
      <c r="AC53" s="82" t="s">
        <v>1011</v>
      </c>
      <c r="AD53" s="82" t="s">
        <v>1366</v>
      </c>
      <c r="AE53" s="82" t="s">
        <v>1367</v>
      </c>
      <c r="AG53" s="82" t="s">
        <v>382</v>
      </c>
      <c r="AH53" s="82" t="s">
        <v>1138</v>
      </c>
      <c r="AI53" s="82" t="s">
        <v>1368</v>
      </c>
      <c r="AJ53" s="82" t="s">
        <v>385</v>
      </c>
      <c r="AK53" s="82" t="s">
        <v>1369</v>
      </c>
      <c r="AL53" s="82" t="s">
        <v>415</v>
      </c>
    </row>
    <row r="54" spans="1:38" x14ac:dyDescent="0.25">
      <c r="A54" s="82" t="s">
        <v>1370</v>
      </c>
      <c r="B54" s="82">
        <v>10.177</v>
      </c>
      <c r="C54" s="82" t="s">
        <v>1371</v>
      </c>
      <c r="D54" s="82" t="s">
        <v>1076</v>
      </c>
      <c r="E54" s="82" t="s">
        <v>1372</v>
      </c>
      <c r="F54" s="82" t="s">
        <v>1373</v>
      </c>
      <c r="G54" s="82" t="s">
        <v>360</v>
      </c>
      <c r="H54" s="82" t="s">
        <v>360</v>
      </c>
      <c r="I54" s="82" t="s">
        <v>1374</v>
      </c>
      <c r="J54" s="82" t="s">
        <v>1292</v>
      </c>
      <c r="K54" s="82" t="s">
        <v>1119</v>
      </c>
      <c r="L54" s="82" t="s">
        <v>1375</v>
      </c>
      <c r="M54" s="82" t="s">
        <v>1376</v>
      </c>
      <c r="N54" s="82" t="s">
        <v>1121</v>
      </c>
      <c r="O54" s="82" t="s">
        <v>558</v>
      </c>
      <c r="P54" s="82" t="s">
        <v>1122</v>
      </c>
      <c r="Q54" s="82" t="s">
        <v>360</v>
      </c>
      <c r="R54" s="82" t="s">
        <v>360</v>
      </c>
      <c r="S54" s="82" t="s">
        <v>1377</v>
      </c>
      <c r="T54" s="82" t="s">
        <v>1378</v>
      </c>
      <c r="U54" s="82" t="s">
        <v>1316</v>
      </c>
      <c r="V54" s="82" t="s">
        <v>1128</v>
      </c>
      <c r="W54" s="82" t="s">
        <v>1129</v>
      </c>
      <c r="X54" s="82" t="s">
        <v>1085</v>
      </c>
      <c r="Y54" s="82" t="s">
        <v>1379</v>
      </c>
      <c r="Z54" s="82" t="s">
        <v>1380</v>
      </c>
      <c r="AA54" s="82" t="s">
        <v>376</v>
      </c>
      <c r="AB54" s="82" t="s">
        <v>1134</v>
      </c>
      <c r="AC54" s="82" t="s">
        <v>1011</v>
      </c>
      <c r="AD54" s="82" t="s">
        <v>1381</v>
      </c>
      <c r="AE54" s="82" t="s">
        <v>1367</v>
      </c>
      <c r="AG54" s="82" t="s">
        <v>382</v>
      </c>
      <c r="AH54" s="82" t="s">
        <v>1138</v>
      </c>
      <c r="AI54" s="82" t="s">
        <v>1382</v>
      </c>
      <c r="AJ54" s="82" t="s">
        <v>385</v>
      </c>
      <c r="AK54" s="82" t="s">
        <v>1383</v>
      </c>
      <c r="AL54" s="82" t="s">
        <v>415</v>
      </c>
    </row>
    <row r="55" spans="1:38" x14ac:dyDescent="0.25">
      <c r="A55" s="82" t="s">
        <v>1384</v>
      </c>
      <c r="B55" s="82">
        <v>10.178000000000001</v>
      </c>
      <c r="D55" s="82" t="s">
        <v>1076</v>
      </c>
      <c r="E55" s="82" t="s">
        <v>1385</v>
      </c>
      <c r="F55" s="82" t="s">
        <v>1386</v>
      </c>
      <c r="G55" s="82" t="s">
        <v>360</v>
      </c>
      <c r="H55" s="82" t="s">
        <v>360</v>
      </c>
      <c r="I55" s="82" t="s">
        <v>360</v>
      </c>
      <c r="J55" s="82" t="s">
        <v>1387</v>
      </c>
      <c r="K55" s="82" t="s">
        <v>1388</v>
      </c>
      <c r="L55" s="82" t="s">
        <v>580</v>
      </c>
      <c r="M55" s="82" t="s">
        <v>1376</v>
      </c>
      <c r="N55" s="82" t="s">
        <v>1389</v>
      </c>
      <c r="O55" s="82" t="s">
        <v>366</v>
      </c>
      <c r="P55" s="82" t="s">
        <v>360</v>
      </c>
      <c r="Q55" s="82" t="s">
        <v>360</v>
      </c>
      <c r="R55" s="82" t="s">
        <v>360</v>
      </c>
      <c r="S55" s="82" t="s">
        <v>400</v>
      </c>
      <c r="T55" s="82" t="s">
        <v>1390</v>
      </c>
      <c r="U55" s="82" t="s">
        <v>1391</v>
      </c>
      <c r="V55" s="82" t="s">
        <v>632</v>
      </c>
      <c r="W55" s="82" t="s">
        <v>1392</v>
      </c>
      <c r="X55" s="82" t="s">
        <v>657</v>
      </c>
      <c r="Y55" s="82" t="s">
        <v>1393</v>
      </c>
      <c r="AA55" s="82" t="s">
        <v>376</v>
      </c>
      <c r="AB55" s="82" t="s">
        <v>382</v>
      </c>
      <c r="AC55" s="82" t="s">
        <v>636</v>
      </c>
      <c r="AD55" s="82" t="s">
        <v>1394</v>
      </c>
      <c r="AE55" s="82" t="s">
        <v>1395</v>
      </c>
      <c r="AF55" s="82" t="s">
        <v>382</v>
      </c>
      <c r="AG55" s="82" t="s">
        <v>382</v>
      </c>
      <c r="AH55" s="82" t="s">
        <v>382</v>
      </c>
      <c r="AI55" s="82" t="s">
        <v>1396</v>
      </c>
      <c r="AJ55" s="82" t="s">
        <v>385</v>
      </c>
      <c r="AK55" s="82" t="s">
        <v>1397</v>
      </c>
      <c r="AL55" s="82" t="s">
        <v>415</v>
      </c>
    </row>
    <row r="56" spans="1:38" x14ac:dyDescent="0.25">
      <c r="A56" s="82" t="s">
        <v>1398</v>
      </c>
      <c r="B56" s="82">
        <v>10.199999999999999</v>
      </c>
      <c r="C56" s="82" t="s">
        <v>1399</v>
      </c>
      <c r="D56" s="82" t="s">
        <v>1400</v>
      </c>
      <c r="E56" s="82" t="s">
        <v>1401</v>
      </c>
      <c r="F56" s="82" t="s">
        <v>1402</v>
      </c>
      <c r="G56" s="82" t="s">
        <v>359</v>
      </c>
      <c r="H56" s="82" t="s">
        <v>360</v>
      </c>
      <c r="I56" s="82" t="s">
        <v>1403</v>
      </c>
      <c r="J56" s="82" t="s">
        <v>1404</v>
      </c>
      <c r="K56" s="82" t="s">
        <v>1405</v>
      </c>
      <c r="L56" s="82" t="s">
        <v>1406</v>
      </c>
      <c r="M56" s="82" t="s">
        <v>1407</v>
      </c>
      <c r="N56" s="82" t="s">
        <v>1408</v>
      </c>
      <c r="O56" s="82" t="s">
        <v>558</v>
      </c>
      <c r="P56" s="82" t="s">
        <v>1409</v>
      </c>
      <c r="Q56" s="82" t="s">
        <v>1410</v>
      </c>
      <c r="R56" s="82" t="s">
        <v>1411</v>
      </c>
      <c r="S56" s="82" t="s">
        <v>368</v>
      </c>
      <c r="T56" s="82" t="s">
        <v>1412</v>
      </c>
      <c r="U56" s="82" t="s">
        <v>1413</v>
      </c>
      <c r="V56" s="82" t="s">
        <v>1414</v>
      </c>
      <c r="W56" s="82" t="s">
        <v>1415</v>
      </c>
      <c r="X56" s="82" t="s">
        <v>1416</v>
      </c>
      <c r="Y56" s="82" t="s">
        <v>1417</v>
      </c>
      <c r="Z56" s="82" t="s">
        <v>1418</v>
      </c>
      <c r="AA56" s="82" t="s">
        <v>1419</v>
      </c>
      <c r="AB56" s="82" t="s">
        <v>1420</v>
      </c>
      <c r="AC56" s="82" t="s">
        <v>1421</v>
      </c>
      <c r="AD56" s="82" t="s">
        <v>1422</v>
      </c>
      <c r="AE56" s="82" t="s">
        <v>1423</v>
      </c>
      <c r="AF56" s="82" t="s">
        <v>1424</v>
      </c>
      <c r="AG56" s="82" t="s">
        <v>1425</v>
      </c>
      <c r="AH56" s="82" t="s">
        <v>1426</v>
      </c>
      <c r="AI56" s="82" t="s">
        <v>497</v>
      </c>
      <c r="AJ56" s="82" t="s">
        <v>385</v>
      </c>
      <c r="AK56" s="82" t="s">
        <v>1427</v>
      </c>
      <c r="AL56" s="82" t="s">
        <v>415</v>
      </c>
    </row>
    <row r="57" spans="1:38" x14ac:dyDescent="0.25">
      <c r="A57" s="82" t="s">
        <v>1428</v>
      </c>
      <c r="B57" s="82">
        <v>10.202</v>
      </c>
      <c r="C57" s="82" t="s">
        <v>1429</v>
      </c>
      <c r="D57" s="82" t="s">
        <v>1400</v>
      </c>
      <c r="E57" s="82" t="s">
        <v>1430</v>
      </c>
      <c r="F57" s="82" t="s">
        <v>1431</v>
      </c>
      <c r="G57" s="82" t="s">
        <v>683</v>
      </c>
      <c r="H57" s="82" t="s">
        <v>360</v>
      </c>
      <c r="I57" s="82" t="s">
        <v>1432</v>
      </c>
      <c r="J57" s="82" t="s">
        <v>1433</v>
      </c>
      <c r="K57" s="82" t="s">
        <v>1434</v>
      </c>
      <c r="L57" s="82" t="s">
        <v>1435</v>
      </c>
      <c r="M57" s="82" t="s">
        <v>1436</v>
      </c>
      <c r="N57" s="82" t="s">
        <v>1437</v>
      </c>
      <c r="O57" s="82" t="s">
        <v>558</v>
      </c>
      <c r="P57" s="82" t="s">
        <v>1438</v>
      </c>
      <c r="Q57" s="82" t="s">
        <v>1439</v>
      </c>
      <c r="R57" s="82" t="s">
        <v>1440</v>
      </c>
      <c r="S57" s="82" t="s">
        <v>1441</v>
      </c>
      <c r="T57" s="82" t="s">
        <v>1442</v>
      </c>
      <c r="U57" s="82" t="s">
        <v>1443</v>
      </c>
      <c r="V57" s="82" t="s">
        <v>1444</v>
      </c>
      <c r="W57" s="82" t="s">
        <v>1445</v>
      </c>
      <c r="X57" s="82" t="s">
        <v>1416</v>
      </c>
      <c r="Y57" s="82" t="s">
        <v>1446</v>
      </c>
      <c r="Z57" s="82" t="s">
        <v>1447</v>
      </c>
      <c r="AA57" s="82" t="s">
        <v>1448</v>
      </c>
      <c r="AB57" s="82" t="s">
        <v>1420</v>
      </c>
      <c r="AC57" s="82" t="s">
        <v>735</v>
      </c>
      <c r="AD57" s="82" t="s">
        <v>1449</v>
      </c>
      <c r="AE57" s="82" t="s">
        <v>1450</v>
      </c>
      <c r="AF57" s="82" t="s">
        <v>1451</v>
      </c>
      <c r="AG57" s="82" t="s">
        <v>1452</v>
      </c>
      <c r="AH57" s="82" t="s">
        <v>1453</v>
      </c>
      <c r="AI57" s="82" t="s">
        <v>521</v>
      </c>
      <c r="AJ57" s="82" t="s">
        <v>385</v>
      </c>
      <c r="AK57" s="82" t="s">
        <v>1454</v>
      </c>
      <c r="AL57" s="82" t="s">
        <v>415</v>
      </c>
    </row>
    <row r="58" spans="1:38" x14ac:dyDescent="0.25">
      <c r="A58" s="82" t="s">
        <v>1455</v>
      </c>
      <c r="B58" s="82">
        <v>10.202999999999999</v>
      </c>
      <c r="C58" s="82" t="s">
        <v>1456</v>
      </c>
      <c r="D58" s="82" t="s">
        <v>1400</v>
      </c>
      <c r="E58" s="82" t="s">
        <v>1457</v>
      </c>
      <c r="F58" s="82" t="s">
        <v>1458</v>
      </c>
      <c r="G58" s="82" t="s">
        <v>683</v>
      </c>
      <c r="H58" s="82" t="s">
        <v>360</v>
      </c>
      <c r="I58" s="82" t="s">
        <v>1459</v>
      </c>
      <c r="J58" s="82" t="s">
        <v>1460</v>
      </c>
      <c r="K58" s="82" t="s">
        <v>1461</v>
      </c>
      <c r="L58" s="82" t="s">
        <v>1462</v>
      </c>
      <c r="M58" s="82" t="s">
        <v>1463</v>
      </c>
      <c r="N58" s="82" t="s">
        <v>1464</v>
      </c>
      <c r="O58" s="82" t="s">
        <v>558</v>
      </c>
      <c r="P58" s="82" t="s">
        <v>1465</v>
      </c>
      <c r="Q58" s="82" t="s">
        <v>1410</v>
      </c>
      <c r="R58" s="82" t="s">
        <v>1466</v>
      </c>
      <c r="S58" s="82" t="s">
        <v>1467</v>
      </c>
      <c r="T58" s="82" t="s">
        <v>1468</v>
      </c>
      <c r="U58" s="82" t="s">
        <v>1469</v>
      </c>
      <c r="V58" s="82" t="s">
        <v>1470</v>
      </c>
      <c r="W58" s="82" t="s">
        <v>1415</v>
      </c>
      <c r="X58" s="82" t="s">
        <v>1416</v>
      </c>
      <c r="Y58" s="82" t="s">
        <v>1471</v>
      </c>
      <c r="Z58" s="82" t="s">
        <v>1472</v>
      </c>
      <c r="AA58" s="82" t="s">
        <v>1473</v>
      </c>
      <c r="AB58" s="82" t="s">
        <v>1420</v>
      </c>
      <c r="AC58" s="82" t="s">
        <v>1474</v>
      </c>
      <c r="AD58" s="82" t="s">
        <v>1475</v>
      </c>
      <c r="AE58" s="82" t="s">
        <v>1423</v>
      </c>
      <c r="AF58" s="82" t="s">
        <v>1476</v>
      </c>
      <c r="AG58" s="82" t="s">
        <v>1477</v>
      </c>
      <c r="AH58" s="82" t="s">
        <v>1478</v>
      </c>
      <c r="AI58" s="82" t="s">
        <v>521</v>
      </c>
      <c r="AJ58" s="82" t="s">
        <v>385</v>
      </c>
      <c r="AK58" s="82" t="s">
        <v>1479</v>
      </c>
      <c r="AL58" s="82" t="s">
        <v>415</v>
      </c>
    </row>
    <row r="59" spans="1:38" x14ac:dyDescent="0.25">
      <c r="A59" s="82" t="s">
        <v>1480</v>
      </c>
      <c r="B59" s="82">
        <v>10.205</v>
      </c>
      <c r="C59" s="82" t="s">
        <v>1481</v>
      </c>
      <c r="D59" s="82" t="s">
        <v>1400</v>
      </c>
      <c r="E59" s="82" t="s">
        <v>1482</v>
      </c>
      <c r="F59" s="82" t="s">
        <v>1483</v>
      </c>
      <c r="G59" s="82" t="s">
        <v>683</v>
      </c>
      <c r="H59" s="82" t="s">
        <v>360</v>
      </c>
      <c r="I59" s="82" t="s">
        <v>1484</v>
      </c>
      <c r="J59" s="82" t="s">
        <v>1484</v>
      </c>
      <c r="K59" s="82" t="s">
        <v>1485</v>
      </c>
      <c r="L59" s="82" t="s">
        <v>1486</v>
      </c>
      <c r="M59" s="82" t="s">
        <v>1487</v>
      </c>
      <c r="N59" s="82" t="s">
        <v>1488</v>
      </c>
      <c r="O59" s="82" t="s">
        <v>558</v>
      </c>
      <c r="P59" s="82" t="s">
        <v>1489</v>
      </c>
      <c r="Q59" s="82" t="s">
        <v>1490</v>
      </c>
      <c r="R59" s="82" t="s">
        <v>1491</v>
      </c>
      <c r="S59" s="82" t="s">
        <v>1492</v>
      </c>
      <c r="T59" s="82" t="s">
        <v>1493</v>
      </c>
      <c r="U59" s="82" t="s">
        <v>1494</v>
      </c>
      <c r="V59" s="82" t="s">
        <v>1495</v>
      </c>
      <c r="W59" s="82" t="s">
        <v>1496</v>
      </c>
      <c r="X59" s="82" t="s">
        <v>1416</v>
      </c>
      <c r="Y59" s="82" t="s">
        <v>1497</v>
      </c>
      <c r="Z59" s="82" t="s">
        <v>1498</v>
      </c>
      <c r="AA59" s="82" t="s">
        <v>1499</v>
      </c>
      <c r="AB59" s="82" t="s">
        <v>1500</v>
      </c>
      <c r="AC59" s="82" t="s">
        <v>735</v>
      </c>
      <c r="AD59" s="82" t="s">
        <v>1501</v>
      </c>
      <c r="AE59" s="82" t="s">
        <v>1502</v>
      </c>
      <c r="AF59" s="82" t="s">
        <v>1503</v>
      </c>
      <c r="AG59" s="82" t="s">
        <v>1504</v>
      </c>
      <c r="AH59" s="82" t="s">
        <v>1505</v>
      </c>
      <c r="AI59" s="82" t="s">
        <v>1506</v>
      </c>
      <c r="AJ59" s="82" t="s">
        <v>385</v>
      </c>
      <c r="AK59" s="82" t="s">
        <v>1507</v>
      </c>
      <c r="AL59" s="82" t="s">
        <v>415</v>
      </c>
    </row>
    <row r="60" spans="1:38" x14ac:dyDescent="0.25">
      <c r="A60" s="82" t="s">
        <v>1508</v>
      </c>
      <c r="B60" s="82">
        <v>10.206</v>
      </c>
      <c r="C60" s="82" t="s">
        <v>1509</v>
      </c>
      <c r="D60" s="82" t="s">
        <v>1400</v>
      </c>
      <c r="E60" s="82" t="s">
        <v>1510</v>
      </c>
      <c r="F60" s="82" t="s">
        <v>1511</v>
      </c>
      <c r="G60" s="82" t="s">
        <v>359</v>
      </c>
      <c r="H60" s="82" t="s">
        <v>360</v>
      </c>
      <c r="I60" s="82" t="s">
        <v>1512</v>
      </c>
      <c r="J60" s="82" t="s">
        <v>1513</v>
      </c>
      <c r="K60" s="82" t="s">
        <v>1514</v>
      </c>
      <c r="L60" s="82" t="s">
        <v>1515</v>
      </c>
      <c r="M60" s="82" t="s">
        <v>1516</v>
      </c>
      <c r="N60" s="82" t="s">
        <v>1517</v>
      </c>
      <c r="O60" s="82" t="s">
        <v>558</v>
      </c>
      <c r="P60" s="82" t="s">
        <v>1518</v>
      </c>
      <c r="Q60" s="82" t="s">
        <v>360</v>
      </c>
      <c r="R60" s="82" t="s">
        <v>1519</v>
      </c>
      <c r="S60" s="82" t="s">
        <v>1520</v>
      </c>
      <c r="T60" s="82" t="s">
        <v>1521</v>
      </c>
      <c r="U60" s="82" t="s">
        <v>1522</v>
      </c>
      <c r="V60" s="82" t="s">
        <v>1523</v>
      </c>
      <c r="W60" s="82" t="s">
        <v>1524</v>
      </c>
      <c r="X60" s="82" t="s">
        <v>1416</v>
      </c>
      <c r="Y60" s="82" t="s">
        <v>1525</v>
      </c>
      <c r="Z60" s="82" t="s">
        <v>1526</v>
      </c>
      <c r="AA60" s="82" t="s">
        <v>376</v>
      </c>
      <c r="AB60" s="82" t="s">
        <v>1527</v>
      </c>
      <c r="AC60" s="82" t="s">
        <v>1011</v>
      </c>
      <c r="AD60" s="82" t="s">
        <v>1528</v>
      </c>
      <c r="AE60" s="82" t="s">
        <v>1529</v>
      </c>
      <c r="AF60" s="82" t="s">
        <v>1530</v>
      </c>
      <c r="AG60" s="82" t="s">
        <v>382</v>
      </c>
      <c r="AH60" s="82" t="s">
        <v>1531</v>
      </c>
      <c r="AI60" s="82" t="s">
        <v>1506</v>
      </c>
      <c r="AJ60" s="82" t="s">
        <v>385</v>
      </c>
      <c r="AK60" s="82" t="s">
        <v>1532</v>
      </c>
      <c r="AL60" s="82" t="s">
        <v>1286</v>
      </c>
    </row>
    <row r="61" spans="1:38" x14ac:dyDescent="0.25">
      <c r="A61" s="82" t="s">
        <v>1533</v>
      </c>
      <c r="B61" s="82">
        <v>10.207000000000001</v>
      </c>
      <c r="C61" s="82" t="s">
        <v>1534</v>
      </c>
      <c r="D61" s="82" t="s">
        <v>1400</v>
      </c>
      <c r="E61" s="82" t="s">
        <v>1535</v>
      </c>
      <c r="F61" s="82" t="s">
        <v>1536</v>
      </c>
      <c r="G61" s="82" t="s">
        <v>683</v>
      </c>
      <c r="H61" s="82" t="s">
        <v>360</v>
      </c>
      <c r="I61" s="82" t="s">
        <v>1537</v>
      </c>
      <c r="J61" s="82" t="s">
        <v>1538</v>
      </c>
      <c r="K61" s="82" t="s">
        <v>1539</v>
      </c>
      <c r="L61" s="82" t="s">
        <v>1540</v>
      </c>
      <c r="M61" s="82" t="s">
        <v>1541</v>
      </c>
      <c r="N61" s="82" t="s">
        <v>1542</v>
      </c>
      <c r="O61" s="82" t="s">
        <v>558</v>
      </c>
      <c r="P61" s="82" t="s">
        <v>1543</v>
      </c>
      <c r="Q61" s="82" t="s">
        <v>1544</v>
      </c>
      <c r="R61" s="82" t="s">
        <v>1545</v>
      </c>
      <c r="S61" s="82" t="s">
        <v>1546</v>
      </c>
      <c r="T61" s="82" t="s">
        <v>1547</v>
      </c>
      <c r="U61" s="82" t="s">
        <v>1548</v>
      </c>
      <c r="V61" s="82" t="s">
        <v>1549</v>
      </c>
      <c r="W61" s="82" t="s">
        <v>1550</v>
      </c>
      <c r="X61" s="82" t="s">
        <v>1416</v>
      </c>
      <c r="Y61" s="82" t="s">
        <v>1551</v>
      </c>
      <c r="Z61" s="82" t="s">
        <v>1552</v>
      </c>
      <c r="AA61" s="82" t="s">
        <v>1553</v>
      </c>
      <c r="AB61" s="82" t="s">
        <v>1420</v>
      </c>
      <c r="AC61" s="82" t="s">
        <v>735</v>
      </c>
      <c r="AD61" s="82" t="s">
        <v>1554</v>
      </c>
      <c r="AE61" s="82" t="s">
        <v>1555</v>
      </c>
      <c r="AF61" s="82" t="s">
        <v>1556</v>
      </c>
      <c r="AG61" s="82" t="s">
        <v>1557</v>
      </c>
      <c r="AH61" s="82" t="s">
        <v>1558</v>
      </c>
      <c r="AI61" s="82" t="s">
        <v>1506</v>
      </c>
      <c r="AJ61" s="82" t="s">
        <v>385</v>
      </c>
      <c r="AK61" s="82" t="s">
        <v>1559</v>
      </c>
      <c r="AL61" s="82" t="s">
        <v>415</v>
      </c>
    </row>
    <row r="62" spans="1:38" x14ac:dyDescent="0.25">
      <c r="A62" s="82" t="s">
        <v>1560</v>
      </c>
      <c r="B62" s="82">
        <v>10.210000000000001</v>
      </c>
      <c r="C62" s="82" t="s">
        <v>1561</v>
      </c>
      <c r="D62" s="82" t="s">
        <v>1400</v>
      </c>
      <c r="E62" s="82" t="s">
        <v>1562</v>
      </c>
      <c r="F62" s="82" t="s">
        <v>1563</v>
      </c>
      <c r="G62" s="82" t="s">
        <v>359</v>
      </c>
      <c r="H62" s="82" t="s">
        <v>360</v>
      </c>
      <c r="I62" s="82" t="s">
        <v>1564</v>
      </c>
      <c r="J62" s="82" t="s">
        <v>1565</v>
      </c>
      <c r="K62" s="82" t="s">
        <v>1566</v>
      </c>
      <c r="L62" s="82" t="s">
        <v>1567</v>
      </c>
      <c r="M62" s="82" t="s">
        <v>1568</v>
      </c>
      <c r="N62" s="82" t="s">
        <v>1569</v>
      </c>
      <c r="O62" s="82" t="s">
        <v>558</v>
      </c>
      <c r="P62" s="82" t="s">
        <v>1570</v>
      </c>
      <c r="Q62" s="82" t="s">
        <v>1490</v>
      </c>
      <c r="R62" s="82" t="s">
        <v>1571</v>
      </c>
      <c r="S62" s="82" t="s">
        <v>368</v>
      </c>
      <c r="T62" s="82" t="s">
        <v>1572</v>
      </c>
      <c r="U62" s="82" t="s">
        <v>1573</v>
      </c>
      <c r="V62" s="82" t="s">
        <v>1574</v>
      </c>
      <c r="W62" s="82" t="s">
        <v>1415</v>
      </c>
      <c r="X62" s="82" t="s">
        <v>1416</v>
      </c>
      <c r="Y62" s="82" t="s">
        <v>1575</v>
      </c>
      <c r="Z62" s="82" t="s">
        <v>1576</v>
      </c>
      <c r="AA62" s="82" t="s">
        <v>1577</v>
      </c>
      <c r="AB62" s="82" t="s">
        <v>1420</v>
      </c>
      <c r="AC62" s="82" t="s">
        <v>735</v>
      </c>
      <c r="AD62" s="82" t="s">
        <v>1578</v>
      </c>
      <c r="AE62" s="82" t="s">
        <v>1579</v>
      </c>
      <c r="AF62" s="82" t="s">
        <v>1580</v>
      </c>
      <c r="AG62" s="82" t="s">
        <v>1581</v>
      </c>
      <c r="AH62" s="82" t="s">
        <v>1582</v>
      </c>
      <c r="AI62" s="82" t="s">
        <v>1583</v>
      </c>
      <c r="AJ62" s="82" t="s">
        <v>385</v>
      </c>
      <c r="AK62" s="82" t="s">
        <v>1584</v>
      </c>
      <c r="AL62" s="82" t="s">
        <v>415</v>
      </c>
    </row>
    <row r="63" spans="1:38" x14ac:dyDescent="0.25">
      <c r="A63" s="82" t="s">
        <v>1585</v>
      </c>
      <c r="B63" s="82">
        <v>10.212</v>
      </c>
      <c r="C63" s="82" t="s">
        <v>1586</v>
      </c>
      <c r="D63" s="82" t="s">
        <v>1400</v>
      </c>
      <c r="E63" s="82" t="s">
        <v>1587</v>
      </c>
      <c r="F63" s="82" t="s">
        <v>1588</v>
      </c>
      <c r="G63" s="82" t="s">
        <v>359</v>
      </c>
      <c r="H63" s="82" t="s">
        <v>360</v>
      </c>
      <c r="I63" s="82" t="s">
        <v>1589</v>
      </c>
      <c r="J63" s="82" t="s">
        <v>1590</v>
      </c>
      <c r="K63" s="82" t="s">
        <v>1591</v>
      </c>
      <c r="L63" s="82" t="s">
        <v>1406</v>
      </c>
      <c r="M63" s="82" t="s">
        <v>1592</v>
      </c>
      <c r="N63" s="82" t="s">
        <v>1593</v>
      </c>
      <c r="O63" s="82" t="s">
        <v>366</v>
      </c>
      <c r="P63" s="82" t="s">
        <v>1594</v>
      </c>
      <c r="Q63" s="82" t="s">
        <v>1595</v>
      </c>
      <c r="R63" s="82" t="s">
        <v>1596</v>
      </c>
      <c r="S63" s="82" t="s">
        <v>368</v>
      </c>
      <c r="T63" s="82" t="s">
        <v>1597</v>
      </c>
      <c r="U63" s="82" t="s">
        <v>1598</v>
      </c>
      <c r="V63" s="82" t="s">
        <v>1574</v>
      </c>
      <c r="W63" s="82" t="s">
        <v>1415</v>
      </c>
      <c r="X63" s="82" t="s">
        <v>1599</v>
      </c>
      <c r="Y63" s="82" t="s">
        <v>1600</v>
      </c>
      <c r="Z63" s="82" t="s">
        <v>1601</v>
      </c>
      <c r="AA63" s="82" t="s">
        <v>1602</v>
      </c>
      <c r="AB63" s="82" t="s">
        <v>1420</v>
      </c>
      <c r="AC63" s="82" t="s">
        <v>1603</v>
      </c>
      <c r="AD63" s="82" t="s">
        <v>1604</v>
      </c>
      <c r="AE63" s="82" t="s">
        <v>1423</v>
      </c>
      <c r="AF63" s="82" t="s">
        <v>382</v>
      </c>
      <c r="AG63" s="82" t="s">
        <v>1605</v>
      </c>
      <c r="AH63" s="82" t="s">
        <v>1606</v>
      </c>
      <c r="AI63" s="82" t="s">
        <v>433</v>
      </c>
      <c r="AJ63" s="82" t="s">
        <v>385</v>
      </c>
      <c r="AK63" s="82" t="s">
        <v>1607</v>
      </c>
      <c r="AL63" s="82" t="s">
        <v>415</v>
      </c>
    </row>
    <row r="64" spans="1:38" x14ac:dyDescent="0.25">
      <c r="A64" s="82" t="s">
        <v>1608</v>
      </c>
      <c r="B64" s="82">
        <v>10.215</v>
      </c>
      <c r="C64" s="82" t="s">
        <v>1609</v>
      </c>
      <c r="D64" s="82" t="s">
        <v>1400</v>
      </c>
      <c r="E64" s="82" t="s">
        <v>1610</v>
      </c>
      <c r="F64" s="82" t="s">
        <v>1611</v>
      </c>
      <c r="G64" s="82" t="s">
        <v>359</v>
      </c>
      <c r="H64" s="82" t="s">
        <v>360</v>
      </c>
      <c r="I64" s="82" t="s">
        <v>1612</v>
      </c>
      <c r="J64" s="82" t="s">
        <v>1612</v>
      </c>
      <c r="K64" s="82" t="s">
        <v>1613</v>
      </c>
      <c r="L64" s="82" t="s">
        <v>1406</v>
      </c>
      <c r="M64" s="82" t="s">
        <v>1614</v>
      </c>
      <c r="N64" s="82" t="s">
        <v>1615</v>
      </c>
      <c r="O64" s="82" t="s">
        <v>558</v>
      </c>
      <c r="P64" s="82" t="s">
        <v>1616</v>
      </c>
      <c r="Q64" s="82" t="s">
        <v>1617</v>
      </c>
      <c r="R64" s="82" t="s">
        <v>1618</v>
      </c>
      <c r="S64" s="82" t="s">
        <v>368</v>
      </c>
      <c r="T64" s="82" t="s">
        <v>1619</v>
      </c>
      <c r="U64" s="82" t="s">
        <v>1620</v>
      </c>
      <c r="V64" s="82" t="s">
        <v>1414</v>
      </c>
      <c r="W64" s="82" t="s">
        <v>1621</v>
      </c>
      <c r="X64" s="82" t="s">
        <v>1416</v>
      </c>
      <c r="Y64" s="82" t="s">
        <v>1622</v>
      </c>
      <c r="Z64" s="82" t="s">
        <v>1623</v>
      </c>
      <c r="AA64" s="82" t="s">
        <v>1624</v>
      </c>
      <c r="AB64" s="82" t="s">
        <v>1625</v>
      </c>
      <c r="AC64" s="82" t="s">
        <v>735</v>
      </c>
      <c r="AD64" s="82" t="s">
        <v>1626</v>
      </c>
      <c r="AE64" s="82" t="s">
        <v>1627</v>
      </c>
      <c r="AF64" s="82" t="s">
        <v>1628</v>
      </c>
      <c r="AG64" s="82" t="s">
        <v>1629</v>
      </c>
      <c r="AH64" s="82" t="s">
        <v>1630</v>
      </c>
      <c r="AI64" s="82" t="s">
        <v>1631</v>
      </c>
      <c r="AJ64" s="82" t="s">
        <v>385</v>
      </c>
      <c r="AK64" s="82" t="s">
        <v>1632</v>
      </c>
      <c r="AL64" s="82" t="s">
        <v>415</v>
      </c>
    </row>
    <row r="65" spans="1:38" x14ac:dyDescent="0.25">
      <c r="A65" s="82" t="s">
        <v>1633</v>
      </c>
      <c r="B65" s="82">
        <v>10.215999999999999</v>
      </c>
      <c r="C65" s="82" t="s">
        <v>1634</v>
      </c>
      <c r="D65" s="82" t="s">
        <v>1400</v>
      </c>
      <c r="E65" s="82" t="s">
        <v>1635</v>
      </c>
      <c r="F65" s="82" t="s">
        <v>1636</v>
      </c>
      <c r="G65" s="82" t="s">
        <v>359</v>
      </c>
      <c r="H65" s="82" t="s">
        <v>360</v>
      </c>
      <c r="I65" s="82" t="s">
        <v>1637</v>
      </c>
      <c r="J65" s="82" t="s">
        <v>1638</v>
      </c>
      <c r="K65" s="82" t="s">
        <v>1639</v>
      </c>
      <c r="L65" s="82" t="s">
        <v>1406</v>
      </c>
      <c r="M65" s="82" t="s">
        <v>1640</v>
      </c>
      <c r="N65" s="82" t="s">
        <v>1641</v>
      </c>
      <c r="O65" s="82" t="s">
        <v>366</v>
      </c>
      <c r="P65" s="82" t="s">
        <v>1642</v>
      </c>
      <c r="Q65" s="82" t="s">
        <v>1643</v>
      </c>
      <c r="R65" s="82" t="s">
        <v>1644</v>
      </c>
      <c r="S65" s="82" t="s">
        <v>368</v>
      </c>
      <c r="T65" s="82" t="s">
        <v>1645</v>
      </c>
      <c r="U65" s="82" t="s">
        <v>1646</v>
      </c>
      <c r="V65" s="82" t="s">
        <v>1647</v>
      </c>
      <c r="W65" s="82" t="s">
        <v>1621</v>
      </c>
      <c r="X65" s="82" t="s">
        <v>1416</v>
      </c>
      <c r="Y65" s="82" t="s">
        <v>1648</v>
      </c>
      <c r="Z65" s="82" t="s">
        <v>1649</v>
      </c>
      <c r="AA65" s="82" t="s">
        <v>1650</v>
      </c>
      <c r="AB65" s="82" t="s">
        <v>1420</v>
      </c>
      <c r="AC65" s="82" t="s">
        <v>735</v>
      </c>
      <c r="AD65" s="82" t="s">
        <v>1651</v>
      </c>
      <c r="AE65" s="82" t="s">
        <v>1652</v>
      </c>
      <c r="AF65" s="82" t="s">
        <v>1653</v>
      </c>
      <c r="AG65" s="82" t="s">
        <v>1654</v>
      </c>
      <c r="AH65" s="82" t="s">
        <v>1655</v>
      </c>
      <c r="AI65" s="82" t="s">
        <v>1656</v>
      </c>
      <c r="AJ65" s="82" t="s">
        <v>385</v>
      </c>
      <c r="AK65" s="82" t="s">
        <v>1657</v>
      </c>
      <c r="AL65" s="82" t="s">
        <v>415</v>
      </c>
    </row>
    <row r="66" spans="1:38" x14ac:dyDescent="0.25">
      <c r="A66" s="82" t="s">
        <v>1658</v>
      </c>
      <c r="B66" s="82">
        <v>10.217000000000001</v>
      </c>
      <c r="C66" s="82" t="s">
        <v>1659</v>
      </c>
      <c r="D66" s="82" t="s">
        <v>1400</v>
      </c>
      <c r="E66" s="82" t="s">
        <v>1660</v>
      </c>
      <c r="F66" s="82" t="s">
        <v>1661</v>
      </c>
      <c r="G66" s="82" t="s">
        <v>359</v>
      </c>
      <c r="H66" s="82" t="s">
        <v>360</v>
      </c>
      <c r="I66" s="82" t="s">
        <v>1662</v>
      </c>
      <c r="J66" s="82" t="s">
        <v>1663</v>
      </c>
      <c r="K66" s="82" t="s">
        <v>1664</v>
      </c>
      <c r="L66" s="82" t="s">
        <v>1406</v>
      </c>
      <c r="M66" s="82" t="s">
        <v>1665</v>
      </c>
      <c r="N66" s="82" t="s">
        <v>1666</v>
      </c>
      <c r="O66" s="82" t="s">
        <v>558</v>
      </c>
      <c r="P66" s="82" t="s">
        <v>1667</v>
      </c>
      <c r="Q66" s="82" t="s">
        <v>1410</v>
      </c>
      <c r="R66" s="82" t="s">
        <v>1668</v>
      </c>
      <c r="S66" s="82" t="s">
        <v>1669</v>
      </c>
      <c r="T66" s="82" t="s">
        <v>1670</v>
      </c>
      <c r="U66" s="82" t="s">
        <v>1671</v>
      </c>
      <c r="V66" s="82" t="s">
        <v>1672</v>
      </c>
      <c r="W66" s="82" t="s">
        <v>1621</v>
      </c>
      <c r="X66" s="82" t="s">
        <v>1416</v>
      </c>
      <c r="Y66" s="82" t="s">
        <v>1673</v>
      </c>
      <c r="Z66" s="82" t="s">
        <v>1674</v>
      </c>
      <c r="AA66" s="82" t="s">
        <v>1675</v>
      </c>
      <c r="AB66" s="82" t="s">
        <v>1420</v>
      </c>
      <c r="AC66" s="82" t="s">
        <v>735</v>
      </c>
      <c r="AD66" s="82" t="s">
        <v>1676</v>
      </c>
      <c r="AE66" s="82" t="s">
        <v>1677</v>
      </c>
      <c r="AF66" s="82" t="s">
        <v>1678</v>
      </c>
      <c r="AG66" s="82" t="s">
        <v>1679</v>
      </c>
      <c r="AH66" s="82" t="s">
        <v>1680</v>
      </c>
      <c r="AI66" s="82" t="s">
        <v>1656</v>
      </c>
      <c r="AJ66" s="82" t="s">
        <v>385</v>
      </c>
      <c r="AK66" s="82" t="s">
        <v>1681</v>
      </c>
      <c r="AL66" s="82" t="s">
        <v>415</v>
      </c>
    </row>
    <row r="67" spans="1:38" x14ac:dyDescent="0.25">
      <c r="A67" s="82" t="s">
        <v>1682</v>
      </c>
      <c r="B67" s="82">
        <v>10.218999999999999</v>
      </c>
      <c r="C67" s="82" t="s">
        <v>1683</v>
      </c>
      <c r="D67" s="82" t="s">
        <v>1400</v>
      </c>
      <c r="E67" s="82" t="s">
        <v>1684</v>
      </c>
      <c r="F67" s="82" t="s">
        <v>1685</v>
      </c>
      <c r="G67" s="82" t="s">
        <v>359</v>
      </c>
      <c r="H67" s="82" t="s">
        <v>360</v>
      </c>
      <c r="I67" s="82" t="s">
        <v>1686</v>
      </c>
      <c r="J67" s="82" t="s">
        <v>1686</v>
      </c>
      <c r="K67" s="82" t="s">
        <v>1687</v>
      </c>
      <c r="L67" s="82" t="s">
        <v>1406</v>
      </c>
      <c r="M67" s="82" t="s">
        <v>1688</v>
      </c>
      <c r="N67" s="82" t="s">
        <v>1689</v>
      </c>
      <c r="O67" s="82" t="s">
        <v>558</v>
      </c>
      <c r="P67" s="82" t="s">
        <v>1690</v>
      </c>
      <c r="Q67" s="82" t="s">
        <v>382</v>
      </c>
      <c r="R67" s="82" t="s">
        <v>1691</v>
      </c>
      <c r="S67" s="82" t="s">
        <v>368</v>
      </c>
      <c r="T67" s="82" t="s">
        <v>1692</v>
      </c>
      <c r="U67" s="82" t="s">
        <v>1646</v>
      </c>
      <c r="V67" s="82" t="s">
        <v>1693</v>
      </c>
      <c r="W67" s="82" t="s">
        <v>1550</v>
      </c>
      <c r="X67" s="82" t="s">
        <v>1694</v>
      </c>
      <c r="Y67" s="82" t="s">
        <v>1695</v>
      </c>
      <c r="Z67" s="82" t="s">
        <v>1696</v>
      </c>
      <c r="AA67" s="82" t="s">
        <v>1697</v>
      </c>
      <c r="AB67" s="82" t="s">
        <v>1420</v>
      </c>
      <c r="AC67" s="82" t="s">
        <v>735</v>
      </c>
      <c r="AD67" s="82" t="s">
        <v>1698</v>
      </c>
      <c r="AE67" s="82" t="s">
        <v>1699</v>
      </c>
      <c r="AF67" s="82" t="s">
        <v>1700</v>
      </c>
      <c r="AG67" s="82" t="s">
        <v>1701</v>
      </c>
      <c r="AH67" s="82" t="s">
        <v>1702</v>
      </c>
      <c r="AI67" s="82" t="s">
        <v>1703</v>
      </c>
      <c r="AJ67" s="82" t="s">
        <v>385</v>
      </c>
      <c r="AK67" s="82" t="s">
        <v>1704</v>
      </c>
      <c r="AL67" s="82" t="s">
        <v>415</v>
      </c>
    </row>
    <row r="68" spans="1:38" x14ac:dyDescent="0.25">
      <c r="A68" s="82" t="s">
        <v>1705</v>
      </c>
      <c r="B68" s="82">
        <v>10.220000000000001</v>
      </c>
      <c r="C68" s="82" t="s">
        <v>1706</v>
      </c>
      <c r="D68" s="82" t="s">
        <v>1400</v>
      </c>
      <c r="E68" s="82" t="s">
        <v>1707</v>
      </c>
      <c r="F68" s="82" t="s">
        <v>1708</v>
      </c>
      <c r="G68" s="82" t="s">
        <v>359</v>
      </c>
      <c r="H68" s="82" t="s">
        <v>360</v>
      </c>
      <c r="I68" s="82" t="s">
        <v>1709</v>
      </c>
      <c r="J68" s="82" t="s">
        <v>1710</v>
      </c>
      <c r="K68" s="82" t="s">
        <v>1711</v>
      </c>
      <c r="L68" s="82" t="s">
        <v>1406</v>
      </c>
      <c r="M68" s="82" t="s">
        <v>1712</v>
      </c>
      <c r="N68" s="82" t="s">
        <v>1713</v>
      </c>
      <c r="O68" s="82" t="s">
        <v>558</v>
      </c>
      <c r="P68" s="82" t="s">
        <v>1714</v>
      </c>
      <c r="Q68" s="82" t="s">
        <v>1490</v>
      </c>
      <c r="R68" s="82" t="s">
        <v>1715</v>
      </c>
      <c r="S68" s="82" t="s">
        <v>368</v>
      </c>
      <c r="T68" s="82" t="s">
        <v>1716</v>
      </c>
      <c r="U68" s="82" t="s">
        <v>1717</v>
      </c>
      <c r="V68" s="82" t="s">
        <v>1718</v>
      </c>
      <c r="W68" s="82" t="s">
        <v>1621</v>
      </c>
      <c r="X68" s="82" t="s">
        <v>1416</v>
      </c>
      <c r="Y68" s="82" t="s">
        <v>1719</v>
      </c>
      <c r="Z68" s="82" t="s">
        <v>1720</v>
      </c>
      <c r="AA68" s="82" t="s">
        <v>1721</v>
      </c>
      <c r="AB68" s="82" t="s">
        <v>1420</v>
      </c>
      <c r="AC68" s="82" t="s">
        <v>735</v>
      </c>
      <c r="AD68" s="82" t="s">
        <v>1722</v>
      </c>
      <c r="AE68" s="82" t="s">
        <v>1723</v>
      </c>
      <c r="AF68" s="82" t="s">
        <v>1724</v>
      </c>
      <c r="AG68" s="82" t="s">
        <v>1725</v>
      </c>
      <c r="AH68" s="82" t="s">
        <v>1726</v>
      </c>
      <c r="AI68" s="82" t="s">
        <v>1727</v>
      </c>
      <c r="AJ68" s="82" t="s">
        <v>385</v>
      </c>
      <c r="AK68" s="82" t="s">
        <v>1728</v>
      </c>
      <c r="AL68" s="82" t="s">
        <v>415</v>
      </c>
    </row>
    <row r="69" spans="1:38" x14ac:dyDescent="0.25">
      <c r="A69" s="82" t="s">
        <v>1729</v>
      </c>
      <c r="B69" s="82">
        <v>10.221</v>
      </c>
      <c r="C69" s="82" t="s">
        <v>1730</v>
      </c>
      <c r="D69" s="82" t="s">
        <v>1400</v>
      </c>
      <c r="E69" s="82" t="s">
        <v>1731</v>
      </c>
      <c r="F69" s="82" t="s">
        <v>1732</v>
      </c>
      <c r="G69" s="82" t="s">
        <v>359</v>
      </c>
      <c r="H69" s="82" t="s">
        <v>360</v>
      </c>
      <c r="I69" s="82" t="s">
        <v>1733</v>
      </c>
      <c r="J69" s="82" t="s">
        <v>1734</v>
      </c>
      <c r="K69" s="82" t="s">
        <v>1735</v>
      </c>
      <c r="L69" s="82" t="s">
        <v>1736</v>
      </c>
      <c r="M69" s="82" t="s">
        <v>1737</v>
      </c>
      <c r="N69" s="82" t="s">
        <v>1738</v>
      </c>
      <c r="O69" s="82" t="s">
        <v>558</v>
      </c>
      <c r="P69" s="82" t="s">
        <v>1739</v>
      </c>
      <c r="Q69" s="82" t="s">
        <v>1740</v>
      </c>
      <c r="R69" s="82" t="s">
        <v>1741</v>
      </c>
      <c r="S69" s="82" t="s">
        <v>368</v>
      </c>
      <c r="T69" s="82" t="s">
        <v>1742</v>
      </c>
      <c r="U69" s="82" t="s">
        <v>1743</v>
      </c>
      <c r="V69" s="82" t="s">
        <v>1672</v>
      </c>
      <c r="W69" s="82" t="s">
        <v>1415</v>
      </c>
      <c r="X69" s="82" t="s">
        <v>1416</v>
      </c>
      <c r="Y69" s="82" t="s">
        <v>1744</v>
      </c>
      <c r="Z69" s="82" t="s">
        <v>1745</v>
      </c>
      <c r="AA69" s="82" t="s">
        <v>1746</v>
      </c>
      <c r="AB69" s="82" t="s">
        <v>1420</v>
      </c>
      <c r="AC69" s="82" t="s">
        <v>735</v>
      </c>
      <c r="AD69" s="82" t="s">
        <v>1747</v>
      </c>
      <c r="AE69" s="82" t="s">
        <v>1748</v>
      </c>
      <c r="AF69" s="82" t="s">
        <v>1749</v>
      </c>
      <c r="AG69" s="82" t="s">
        <v>1750</v>
      </c>
      <c r="AH69" s="82" t="s">
        <v>1751</v>
      </c>
      <c r="AI69" s="82" t="s">
        <v>1752</v>
      </c>
      <c r="AJ69" s="82" t="s">
        <v>385</v>
      </c>
      <c r="AK69" s="82" t="s">
        <v>1753</v>
      </c>
      <c r="AL69" s="82" t="s">
        <v>415</v>
      </c>
    </row>
    <row r="70" spans="1:38" x14ac:dyDescent="0.25">
      <c r="A70" s="82" t="s">
        <v>1754</v>
      </c>
      <c r="B70" s="82">
        <v>10.222</v>
      </c>
      <c r="C70" s="82" t="s">
        <v>1755</v>
      </c>
      <c r="D70" s="82" t="s">
        <v>1400</v>
      </c>
      <c r="E70" s="82" t="s">
        <v>1756</v>
      </c>
      <c r="F70" s="82" t="s">
        <v>1757</v>
      </c>
      <c r="G70" s="82" t="s">
        <v>683</v>
      </c>
      <c r="H70" s="82" t="s">
        <v>360</v>
      </c>
      <c r="I70" s="82" t="s">
        <v>1758</v>
      </c>
      <c r="J70" s="82" t="s">
        <v>1759</v>
      </c>
      <c r="K70" s="82" t="s">
        <v>1760</v>
      </c>
      <c r="L70" s="82" t="s">
        <v>421</v>
      </c>
      <c r="M70" s="82" t="s">
        <v>1761</v>
      </c>
      <c r="N70" s="82" t="s">
        <v>1762</v>
      </c>
      <c r="O70" s="82" t="s">
        <v>366</v>
      </c>
      <c r="P70" s="82" t="s">
        <v>360</v>
      </c>
      <c r="Q70" s="82" t="s">
        <v>1740</v>
      </c>
      <c r="R70" s="82" t="s">
        <v>1763</v>
      </c>
      <c r="S70" s="82" t="s">
        <v>1764</v>
      </c>
      <c r="T70" s="82" t="s">
        <v>1765</v>
      </c>
      <c r="U70" s="82" t="s">
        <v>1766</v>
      </c>
      <c r="V70" s="82" t="s">
        <v>1767</v>
      </c>
      <c r="W70" s="82" t="s">
        <v>1415</v>
      </c>
      <c r="X70" s="82" t="s">
        <v>1416</v>
      </c>
      <c r="Y70" s="82" t="s">
        <v>1768</v>
      </c>
      <c r="Z70" s="82" t="s">
        <v>1769</v>
      </c>
      <c r="AA70" s="82" t="s">
        <v>1770</v>
      </c>
      <c r="AB70" s="82" t="s">
        <v>1420</v>
      </c>
      <c r="AC70" s="82" t="s">
        <v>735</v>
      </c>
      <c r="AD70" s="82" t="s">
        <v>1747</v>
      </c>
      <c r="AE70" s="82" t="s">
        <v>1771</v>
      </c>
      <c r="AF70" s="82" t="s">
        <v>1772</v>
      </c>
      <c r="AG70" s="82" t="s">
        <v>1773</v>
      </c>
      <c r="AH70" s="82" t="s">
        <v>382</v>
      </c>
      <c r="AI70" s="82" t="s">
        <v>1752</v>
      </c>
      <c r="AJ70" s="82" t="s">
        <v>385</v>
      </c>
      <c r="AK70" s="82" t="s">
        <v>1774</v>
      </c>
      <c r="AL70" s="82" t="s">
        <v>415</v>
      </c>
    </row>
    <row r="71" spans="1:38" x14ac:dyDescent="0.25">
      <c r="A71" s="82" t="s">
        <v>1775</v>
      </c>
      <c r="B71" s="82">
        <v>10.223000000000001</v>
      </c>
      <c r="C71" s="82" t="s">
        <v>1776</v>
      </c>
      <c r="D71" s="82" t="s">
        <v>1400</v>
      </c>
      <c r="E71" s="82" t="s">
        <v>1777</v>
      </c>
      <c r="F71" s="82" t="s">
        <v>1778</v>
      </c>
      <c r="G71" s="82" t="s">
        <v>359</v>
      </c>
      <c r="H71" s="82" t="s">
        <v>360</v>
      </c>
      <c r="I71" s="82" t="s">
        <v>1779</v>
      </c>
      <c r="J71" s="82" t="s">
        <v>1780</v>
      </c>
      <c r="K71" s="82" t="s">
        <v>1781</v>
      </c>
      <c r="L71" s="82" t="s">
        <v>1406</v>
      </c>
      <c r="M71" s="82" t="s">
        <v>1782</v>
      </c>
      <c r="N71" s="82" t="s">
        <v>1783</v>
      </c>
      <c r="O71" s="82" t="s">
        <v>558</v>
      </c>
      <c r="P71" s="82" t="s">
        <v>1784</v>
      </c>
      <c r="Q71" s="82" t="s">
        <v>1740</v>
      </c>
      <c r="R71" s="82" t="s">
        <v>1785</v>
      </c>
      <c r="S71" s="82" t="s">
        <v>368</v>
      </c>
      <c r="T71" s="82" t="s">
        <v>1786</v>
      </c>
      <c r="U71" s="82" t="s">
        <v>1787</v>
      </c>
      <c r="V71" s="82" t="s">
        <v>1693</v>
      </c>
      <c r="W71" s="82" t="s">
        <v>1415</v>
      </c>
      <c r="X71" s="82" t="s">
        <v>1416</v>
      </c>
      <c r="Y71" s="82" t="s">
        <v>1788</v>
      </c>
      <c r="Z71" s="82" t="s">
        <v>1789</v>
      </c>
      <c r="AA71" s="82" t="s">
        <v>1790</v>
      </c>
      <c r="AB71" s="82" t="s">
        <v>1420</v>
      </c>
      <c r="AC71" s="82" t="s">
        <v>735</v>
      </c>
      <c r="AD71" s="82" t="s">
        <v>1747</v>
      </c>
      <c r="AE71" s="82" t="s">
        <v>1791</v>
      </c>
      <c r="AF71" s="82" t="s">
        <v>1792</v>
      </c>
      <c r="AG71" s="82" t="s">
        <v>1793</v>
      </c>
      <c r="AH71" s="82" t="s">
        <v>1794</v>
      </c>
      <c r="AI71" s="82" t="s">
        <v>1752</v>
      </c>
      <c r="AJ71" s="82" t="s">
        <v>385</v>
      </c>
      <c r="AK71" s="82" t="s">
        <v>1795</v>
      </c>
      <c r="AL71" s="82" t="s">
        <v>415</v>
      </c>
    </row>
    <row r="72" spans="1:38" x14ac:dyDescent="0.25">
      <c r="A72" s="82" t="s">
        <v>1796</v>
      </c>
      <c r="B72" s="82">
        <v>10.225</v>
      </c>
      <c r="C72" s="82" t="s">
        <v>1797</v>
      </c>
      <c r="D72" s="82" t="s">
        <v>1400</v>
      </c>
      <c r="E72" s="82" t="s">
        <v>1798</v>
      </c>
      <c r="F72" s="82" t="s">
        <v>1799</v>
      </c>
      <c r="G72" s="82" t="s">
        <v>359</v>
      </c>
      <c r="H72" s="82" t="s">
        <v>360</v>
      </c>
      <c r="I72" s="82" t="s">
        <v>1800</v>
      </c>
      <c r="J72" s="82" t="s">
        <v>1801</v>
      </c>
      <c r="K72" s="82" t="s">
        <v>1802</v>
      </c>
      <c r="L72" s="82" t="s">
        <v>1803</v>
      </c>
      <c r="M72" s="82" t="s">
        <v>1804</v>
      </c>
      <c r="N72" s="82" t="s">
        <v>1805</v>
      </c>
      <c r="O72" s="82" t="s">
        <v>558</v>
      </c>
      <c r="P72" s="82" t="s">
        <v>1806</v>
      </c>
      <c r="Q72" s="82" t="s">
        <v>1490</v>
      </c>
      <c r="R72" s="82" t="s">
        <v>1807</v>
      </c>
      <c r="S72" s="82" t="s">
        <v>1808</v>
      </c>
      <c r="T72" s="82" t="s">
        <v>1809</v>
      </c>
      <c r="U72" s="82" t="s">
        <v>1810</v>
      </c>
      <c r="V72" s="82" t="s">
        <v>1811</v>
      </c>
      <c r="W72" s="82" t="s">
        <v>1415</v>
      </c>
      <c r="X72" s="82" t="s">
        <v>1812</v>
      </c>
      <c r="Y72" s="82" t="s">
        <v>1813</v>
      </c>
      <c r="Z72" s="82" t="s">
        <v>1814</v>
      </c>
      <c r="AA72" s="82" t="s">
        <v>1815</v>
      </c>
      <c r="AB72" s="82" t="s">
        <v>1420</v>
      </c>
      <c r="AC72" s="82" t="s">
        <v>735</v>
      </c>
      <c r="AD72" s="82" t="s">
        <v>1816</v>
      </c>
      <c r="AE72" s="82" t="s">
        <v>1817</v>
      </c>
      <c r="AF72" s="82" t="s">
        <v>1818</v>
      </c>
      <c r="AG72" s="82" t="s">
        <v>1819</v>
      </c>
      <c r="AH72" s="82" t="s">
        <v>1820</v>
      </c>
      <c r="AI72" s="82" t="s">
        <v>1752</v>
      </c>
      <c r="AJ72" s="82" t="s">
        <v>385</v>
      </c>
      <c r="AK72" s="82" t="s">
        <v>1821</v>
      </c>
      <c r="AL72" s="82" t="s">
        <v>415</v>
      </c>
    </row>
    <row r="73" spans="1:38" x14ac:dyDescent="0.25">
      <c r="A73" s="82" t="s">
        <v>1822</v>
      </c>
      <c r="B73" s="82">
        <v>10.226000000000001</v>
      </c>
      <c r="C73" s="82" t="s">
        <v>1823</v>
      </c>
      <c r="D73" s="82" t="s">
        <v>1400</v>
      </c>
      <c r="E73" s="82" t="s">
        <v>1824</v>
      </c>
      <c r="F73" s="82" t="s">
        <v>1825</v>
      </c>
      <c r="G73" s="82" t="s">
        <v>359</v>
      </c>
      <c r="H73" s="82" t="s">
        <v>360</v>
      </c>
      <c r="I73" s="82" t="s">
        <v>1826</v>
      </c>
      <c r="J73" s="82" t="s">
        <v>1826</v>
      </c>
      <c r="K73" s="82" t="s">
        <v>1827</v>
      </c>
      <c r="L73" s="82" t="s">
        <v>1828</v>
      </c>
      <c r="M73" s="82" t="s">
        <v>1829</v>
      </c>
      <c r="N73" s="82" t="s">
        <v>1830</v>
      </c>
      <c r="O73" s="82" t="s">
        <v>558</v>
      </c>
      <c r="P73" s="82" t="s">
        <v>1806</v>
      </c>
      <c r="Q73" s="82" t="s">
        <v>1490</v>
      </c>
      <c r="R73" s="82" t="s">
        <v>1831</v>
      </c>
      <c r="S73" s="82" t="s">
        <v>1832</v>
      </c>
      <c r="T73" s="82" t="s">
        <v>1833</v>
      </c>
      <c r="U73" s="82" t="s">
        <v>1834</v>
      </c>
      <c r="V73" s="82" t="s">
        <v>1672</v>
      </c>
      <c r="W73" s="82" t="s">
        <v>1415</v>
      </c>
      <c r="X73" s="82" t="s">
        <v>1416</v>
      </c>
      <c r="Y73" s="82" t="s">
        <v>1835</v>
      </c>
      <c r="Z73" s="82" t="s">
        <v>1836</v>
      </c>
      <c r="AA73" s="82" t="s">
        <v>1837</v>
      </c>
      <c r="AB73" s="82" t="s">
        <v>1420</v>
      </c>
      <c r="AC73" s="82" t="s">
        <v>735</v>
      </c>
      <c r="AD73" s="82" t="s">
        <v>1651</v>
      </c>
      <c r="AE73" s="82" t="s">
        <v>1838</v>
      </c>
      <c r="AF73" s="82" t="s">
        <v>1839</v>
      </c>
      <c r="AG73" s="82" t="s">
        <v>1840</v>
      </c>
      <c r="AH73" s="82" t="s">
        <v>1841</v>
      </c>
      <c r="AI73" s="82" t="s">
        <v>1842</v>
      </c>
      <c r="AJ73" s="82" t="s">
        <v>385</v>
      </c>
      <c r="AK73" s="82" t="s">
        <v>1843</v>
      </c>
      <c r="AL73" s="82" t="s">
        <v>415</v>
      </c>
    </row>
    <row r="74" spans="1:38" x14ac:dyDescent="0.25">
      <c r="A74" s="82" t="s">
        <v>1844</v>
      </c>
      <c r="B74" s="82">
        <v>10.227</v>
      </c>
      <c r="C74" s="82" t="s">
        <v>1845</v>
      </c>
      <c r="D74" s="82" t="s">
        <v>1400</v>
      </c>
      <c r="E74" s="82" t="s">
        <v>1846</v>
      </c>
      <c r="F74" s="82" t="s">
        <v>1847</v>
      </c>
      <c r="G74" s="82" t="s">
        <v>1848</v>
      </c>
      <c r="H74" s="82" t="s">
        <v>360</v>
      </c>
      <c r="I74" s="82" t="s">
        <v>1849</v>
      </c>
      <c r="J74" s="82" t="s">
        <v>1850</v>
      </c>
      <c r="K74" s="82" t="s">
        <v>1851</v>
      </c>
      <c r="L74" s="82" t="s">
        <v>1828</v>
      </c>
      <c r="M74" s="82" t="s">
        <v>1852</v>
      </c>
      <c r="N74" s="82" t="s">
        <v>1853</v>
      </c>
      <c r="O74" s="82" t="s">
        <v>558</v>
      </c>
      <c r="P74" s="82" t="s">
        <v>1854</v>
      </c>
      <c r="Q74" s="82" t="s">
        <v>1855</v>
      </c>
      <c r="R74" s="82" t="s">
        <v>1856</v>
      </c>
      <c r="S74" s="82" t="s">
        <v>368</v>
      </c>
      <c r="T74" s="82" t="s">
        <v>1857</v>
      </c>
      <c r="U74" s="82" t="s">
        <v>1858</v>
      </c>
      <c r="V74" s="82" t="s">
        <v>1672</v>
      </c>
      <c r="W74" s="82" t="s">
        <v>1621</v>
      </c>
      <c r="X74" s="82" t="s">
        <v>1416</v>
      </c>
      <c r="Y74" s="82" t="s">
        <v>1859</v>
      </c>
      <c r="Z74" s="82" t="s">
        <v>1860</v>
      </c>
      <c r="AA74" s="82" t="s">
        <v>1861</v>
      </c>
      <c r="AB74" s="82" t="s">
        <v>1420</v>
      </c>
      <c r="AC74" s="82" t="s">
        <v>735</v>
      </c>
      <c r="AD74" s="82" t="s">
        <v>1747</v>
      </c>
      <c r="AE74" s="82" t="s">
        <v>1862</v>
      </c>
      <c r="AF74" s="82" t="s">
        <v>1530</v>
      </c>
      <c r="AG74" s="82" t="s">
        <v>1863</v>
      </c>
      <c r="AH74" s="82" t="s">
        <v>1864</v>
      </c>
      <c r="AI74" s="82" t="s">
        <v>1865</v>
      </c>
      <c r="AJ74" s="82" t="s">
        <v>385</v>
      </c>
      <c r="AK74" s="82" t="s">
        <v>1866</v>
      </c>
      <c r="AL74" s="82" t="s">
        <v>415</v>
      </c>
    </row>
    <row r="75" spans="1:38" x14ac:dyDescent="0.25">
      <c r="A75" s="82" t="s">
        <v>1867</v>
      </c>
      <c r="B75" s="82">
        <v>10.228</v>
      </c>
      <c r="C75" s="82" t="s">
        <v>1868</v>
      </c>
      <c r="D75" s="82" t="s">
        <v>1400</v>
      </c>
      <c r="E75" s="82" t="s">
        <v>1869</v>
      </c>
      <c r="F75" s="82" t="s">
        <v>1870</v>
      </c>
      <c r="G75" s="82" t="s">
        <v>359</v>
      </c>
      <c r="H75" s="82" t="s">
        <v>360</v>
      </c>
      <c r="I75" s="82" t="s">
        <v>1871</v>
      </c>
      <c r="J75" s="82" t="s">
        <v>1872</v>
      </c>
      <c r="K75" s="82" t="s">
        <v>1873</v>
      </c>
      <c r="L75" s="82" t="s">
        <v>1828</v>
      </c>
      <c r="M75" s="82" t="s">
        <v>1874</v>
      </c>
      <c r="N75" s="82" t="s">
        <v>1875</v>
      </c>
      <c r="O75" s="82" t="s">
        <v>558</v>
      </c>
      <c r="P75" s="82" t="s">
        <v>1876</v>
      </c>
      <c r="Q75" s="82" t="s">
        <v>1410</v>
      </c>
      <c r="R75" s="82" t="s">
        <v>1877</v>
      </c>
      <c r="S75" s="82" t="s">
        <v>368</v>
      </c>
      <c r="T75" s="82" t="s">
        <v>1878</v>
      </c>
      <c r="U75" s="82" t="s">
        <v>1834</v>
      </c>
      <c r="V75" s="82" t="s">
        <v>1672</v>
      </c>
      <c r="W75" s="82" t="s">
        <v>1415</v>
      </c>
      <c r="X75" s="82" t="s">
        <v>1416</v>
      </c>
      <c r="Y75" s="82" t="s">
        <v>1879</v>
      </c>
      <c r="Z75" s="82" t="s">
        <v>1880</v>
      </c>
      <c r="AA75" s="82" t="s">
        <v>1881</v>
      </c>
      <c r="AB75" s="82" t="s">
        <v>1420</v>
      </c>
      <c r="AC75" s="82" t="s">
        <v>735</v>
      </c>
      <c r="AD75" s="82" t="s">
        <v>1747</v>
      </c>
      <c r="AE75" s="82" t="s">
        <v>1882</v>
      </c>
      <c r="AF75" s="82" t="s">
        <v>1883</v>
      </c>
      <c r="AG75" s="82" t="s">
        <v>1884</v>
      </c>
      <c r="AH75" s="82" t="s">
        <v>1885</v>
      </c>
      <c r="AI75" s="82" t="s">
        <v>1886</v>
      </c>
      <c r="AJ75" s="82" t="s">
        <v>385</v>
      </c>
      <c r="AK75" s="82" t="s">
        <v>1887</v>
      </c>
      <c r="AL75" s="82" t="s">
        <v>415</v>
      </c>
    </row>
    <row r="76" spans="1:38" x14ac:dyDescent="0.25">
      <c r="A76" s="82" t="s">
        <v>1888</v>
      </c>
      <c r="B76" s="82">
        <v>10.25</v>
      </c>
      <c r="D76" s="82" t="s">
        <v>1889</v>
      </c>
      <c r="E76" s="82" t="s">
        <v>1890</v>
      </c>
      <c r="F76" s="82" t="s">
        <v>1891</v>
      </c>
      <c r="G76" s="82" t="s">
        <v>1892</v>
      </c>
      <c r="H76" s="82" t="s">
        <v>360</v>
      </c>
      <c r="I76" s="82" t="s">
        <v>1893</v>
      </c>
      <c r="J76" s="82" t="s">
        <v>1893</v>
      </c>
      <c r="K76" s="82" t="s">
        <v>362</v>
      </c>
      <c r="L76" s="82" t="s">
        <v>421</v>
      </c>
      <c r="M76" s="82" t="s">
        <v>1894</v>
      </c>
      <c r="N76" s="82" t="s">
        <v>822</v>
      </c>
      <c r="O76" s="82" t="s">
        <v>366</v>
      </c>
      <c r="P76" s="82" t="s">
        <v>360</v>
      </c>
      <c r="Q76" s="82" t="s">
        <v>360</v>
      </c>
      <c r="R76" s="82" t="s">
        <v>360</v>
      </c>
      <c r="S76" s="82" t="s">
        <v>400</v>
      </c>
      <c r="T76" s="82" t="s">
        <v>369</v>
      </c>
      <c r="U76" s="82" t="s">
        <v>1895</v>
      </c>
      <c r="V76" s="82" t="s">
        <v>403</v>
      </c>
      <c r="W76" s="82" t="s">
        <v>1896</v>
      </c>
      <c r="X76" s="82" t="s">
        <v>1897</v>
      </c>
      <c r="Y76" s="82" t="s">
        <v>1898</v>
      </c>
      <c r="AA76" s="82" t="s">
        <v>1899</v>
      </c>
      <c r="AB76" s="82" t="s">
        <v>382</v>
      </c>
      <c r="AC76" s="82" t="s">
        <v>735</v>
      </c>
      <c r="AD76" s="82" t="s">
        <v>1900</v>
      </c>
      <c r="AE76" s="82" t="s">
        <v>1901</v>
      </c>
      <c r="AF76" s="82" t="s">
        <v>1902</v>
      </c>
      <c r="AG76" s="82" t="s">
        <v>1903</v>
      </c>
      <c r="AH76" s="82" t="s">
        <v>382</v>
      </c>
      <c r="AI76" s="82" t="s">
        <v>497</v>
      </c>
      <c r="AJ76" s="82" t="s">
        <v>385</v>
      </c>
      <c r="AK76" s="82" t="s">
        <v>1904</v>
      </c>
      <c r="AL76" s="82" t="s">
        <v>1286</v>
      </c>
    </row>
    <row r="77" spans="1:38" x14ac:dyDescent="0.25">
      <c r="A77" s="82" t="s">
        <v>1905</v>
      </c>
      <c r="B77" s="82">
        <v>10.253</v>
      </c>
      <c r="D77" s="82" t="s">
        <v>1889</v>
      </c>
      <c r="E77" s="82" t="s">
        <v>1906</v>
      </c>
      <c r="F77" s="82" t="s">
        <v>1907</v>
      </c>
      <c r="G77" s="82" t="s">
        <v>1892</v>
      </c>
      <c r="H77" s="82" t="s">
        <v>360</v>
      </c>
      <c r="I77" s="82" t="s">
        <v>1893</v>
      </c>
      <c r="J77" s="82" t="s">
        <v>1893</v>
      </c>
      <c r="K77" s="82" t="s">
        <v>362</v>
      </c>
      <c r="L77" s="82" t="s">
        <v>421</v>
      </c>
      <c r="M77" s="82" t="s">
        <v>1908</v>
      </c>
      <c r="N77" s="82" t="s">
        <v>822</v>
      </c>
      <c r="O77" s="82" t="s">
        <v>366</v>
      </c>
      <c r="P77" s="82" t="s">
        <v>360</v>
      </c>
      <c r="Q77" s="82" t="s">
        <v>360</v>
      </c>
      <c r="R77" s="82" t="s">
        <v>1909</v>
      </c>
      <c r="S77" s="82" t="s">
        <v>400</v>
      </c>
      <c r="T77" s="82" t="s">
        <v>1910</v>
      </c>
      <c r="U77" s="82" t="s">
        <v>1911</v>
      </c>
      <c r="V77" s="82" t="s">
        <v>403</v>
      </c>
      <c r="W77" s="82" t="s">
        <v>1896</v>
      </c>
      <c r="X77" s="82" t="s">
        <v>1897</v>
      </c>
      <c r="Y77" s="82" t="s">
        <v>1912</v>
      </c>
      <c r="Z77" s="82" t="s">
        <v>427</v>
      </c>
      <c r="AA77" s="82" t="s">
        <v>1913</v>
      </c>
      <c r="AB77" s="82" t="s">
        <v>382</v>
      </c>
      <c r="AC77" s="82" t="s">
        <v>735</v>
      </c>
      <c r="AD77" s="82" t="s">
        <v>1900</v>
      </c>
      <c r="AE77" s="82" t="s">
        <v>1901</v>
      </c>
      <c r="AF77" s="82" t="s">
        <v>1902</v>
      </c>
      <c r="AG77" s="82" t="s">
        <v>1914</v>
      </c>
      <c r="AH77" s="82" t="s">
        <v>382</v>
      </c>
      <c r="AI77" s="82" t="s">
        <v>1259</v>
      </c>
      <c r="AJ77" s="82" t="s">
        <v>385</v>
      </c>
      <c r="AK77" s="82" t="s">
        <v>1915</v>
      </c>
      <c r="AL77" s="82" t="s">
        <v>387</v>
      </c>
    </row>
    <row r="78" spans="1:38" x14ac:dyDescent="0.25">
      <c r="A78" s="82" t="s">
        <v>1916</v>
      </c>
      <c r="B78" s="82">
        <v>10.255000000000001</v>
      </c>
      <c r="D78" s="82" t="s">
        <v>1889</v>
      </c>
      <c r="E78" s="82" t="s">
        <v>1917</v>
      </c>
      <c r="F78" s="82" t="s">
        <v>1907</v>
      </c>
      <c r="G78" s="82" t="s">
        <v>1918</v>
      </c>
      <c r="H78" s="82" t="s">
        <v>360</v>
      </c>
      <c r="I78" s="82" t="s">
        <v>1893</v>
      </c>
      <c r="J78" s="82" t="s">
        <v>1893</v>
      </c>
      <c r="K78" s="82" t="s">
        <v>362</v>
      </c>
      <c r="L78" s="82" t="s">
        <v>421</v>
      </c>
      <c r="M78" s="82" t="s">
        <v>1919</v>
      </c>
      <c r="N78" s="82" t="s">
        <v>822</v>
      </c>
      <c r="O78" s="82" t="s">
        <v>366</v>
      </c>
      <c r="P78" s="82" t="s">
        <v>367</v>
      </c>
      <c r="Q78" s="82" t="s">
        <v>1920</v>
      </c>
      <c r="R78" s="82" t="s">
        <v>1920</v>
      </c>
      <c r="S78" s="82" t="s">
        <v>400</v>
      </c>
      <c r="T78" s="82" t="s">
        <v>369</v>
      </c>
      <c r="U78" s="82" t="s">
        <v>1921</v>
      </c>
      <c r="V78" s="82" t="s">
        <v>403</v>
      </c>
      <c r="W78" s="82" t="s">
        <v>1922</v>
      </c>
      <c r="X78" s="82" t="s">
        <v>1897</v>
      </c>
      <c r="Y78" s="82" t="s">
        <v>1923</v>
      </c>
      <c r="Z78" s="82" t="s">
        <v>427</v>
      </c>
      <c r="AA78" s="82" t="s">
        <v>1924</v>
      </c>
      <c r="AB78" s="82" t="s">
        <v>382</v>
      </c>
      <c r="AC78" s="82" t="s">
        <v>735</v>
      </c>
      <c r="AD78" s="82" t="s">
        <v>1925</v>
      </c>
      <c r="AE78" s="82" t="s">
        <v>1901</v>
      </c>
      <c r="AF78" s="82" t="s">
        <v>1902</v>
      </c>
      <c r="AG78" s="82" t="s">
        <v>1926</v>
      </c>
      <c r="AH78" s="82" t="s">
        <v>382</v>
      </c>
      <c r="AI78" s="82" t="s">
        <v>1259</v>
      </c>
      <c r="AJ78" s="82" t="s">
        <v>385</v>
      </c>
      <c r="AK78" s="82" t="s">
        <v>1927</v>
      </c>
      <c r="AL78" s="82" t="s">
        <v>387</v>
      </c>
    </row>
    <row r="79" spans="1:38" x14ac:dyDescent="0.25">
      <c r="A79" s="82" t="s">
        <v>1928</v>
      </c>
      <c r="B79" s="82">
        <v>10.29</v>
      </c>
      <c r="C79" s="82" t="s">
        <v>11</v>
      </c>
      <c r="D79" s="82" t="s">
        <v>1929</v>
      </c>
      <c r="E79" s="82" t="s">
        <v>1930</v>
      </c>
      <c r="F79" s="82" t="s">
        <v>1931</v>
      </c>
      <c r="G79" s="82" t="s">
        <v>600</v>
      </c>
      <c r="H79" s="82" t="s">
        <v>360</v>
      </c>
      <c r="I79" s="82" t="s">
        <v>1932</v>
      </c>
      <c r="J79" s="82" t="s">
        <v>1933</v>
      </c>
      <c r="K79" s="82" t="s">
        <v>1934</v>
      </c>
      <c r="L79" s="82" t="s">
        <v>421</v>
      </c>
      <c r="M79" s="82" t="s">
        <v>1935</v>
      </c>
      <c r="N79" s="82" t="s">
        <v>1936</v>
      </c>
      <c r="O79" s="82" t="s">
        <v>366</v>
      </c>
      <c r="P79" s="82" t="s">
        <v>360</v>
      </c>
      <c r="Q79" s="82" t="s">
        <v>1937</v>
      </c>
      <c r="R79" s="82" t="s">
        <v>360</v>
      </c>
      <c r="S79" s="82" t="s">
        <v>400</v>
      </c>
      <c r="T79" s="82" t="s">
        <v>1938</v>
      </c>
      <c r="U79" s="82" t="s">
        <v>1939</v>
      </c>
      <c r="V79" s="82" t="s">
        <v>632</v>
      </c>
      <c r="W79" s="82" t="s">
        <v>1940</v>
      </c>
      <c r="X79" s="82" t="s">
        <v>1941</v>
      </c>
      <c r="Y79" s="82" t="s">
        <v>1942</v>
      </c>
      <c r="Z79" s="82" t="s">
        <v>1943</v>
      </c>
      <c r="AA79" s="82" t="s">
        <v>376</v>
      </c>
      <c r="AB79" s="82" t="s">
        <v>382</v>
      </c>
      <c r="AC79" s="82" t="s">
        <v>1011</v>
      </c>
      <c r="AD79" s="82" t="s">
        <v>1944</v>
      </c>
      <c r="AE79" s="82" t="s">
        <v>1945</v>
      </c>
      <c r="AF79" s="82" t="s">
        <v>382</v>
      </c>
      <c r="AG79" s="82" t="s">
        <v>1946</v>
      </c>
      <c r="AH79" s="82" t="s">
        <v>1947</v>
      </c>
      <c r="AI79" s="82" t="s">
        <v>1259</v>
      </c>
      <c r="AJ79" s="82" t="s">
        <v>385</v>
      </c>
      <c r="AK79" s="82" t="s">
        <v>1948</v>
      </c>
      <c r="AL79" s="82" t="s">
        <v>415</v>
      </c>
    </row>
    <row r="80" spans="1:38" x14ac:dyDescent="0.25">
      <c r="A80" s="82" t="s">
        <v>1949</v>
      </c>
      <c r="B80" s="82">
        <v>10.291</v>
      </c>
      <c r="D80" s="82" t="s">
        <v>1929</v>
      </c>
      <c r="E80" s="82" t="s">
        <v>1950</v>
      </c>
      <c r="F80" s="82" t="s">
        <v>1951</v>
      </c>
      <c r="G80" s="82" t="s">
        <v>600</v>
      </c>
      <c r="H80" s="82" t="s">
        <v>360</v>
      </c>
      <c r="I80" s="82" t="s">
        <v>1952</v>
      </c>
      <c r="J80" s="82" t="s">
        <v>1953</v>
      </c>
      <c r="K80" s="82" t="s">
        <v>1954</v>
      </c>
      <c r="L80" s="82" t="s">
        <v>421</v>
      </c>
      <c r="M80" s="82" t="s">
        <v>1955</v>
      </c>
      <c r="N80" s="82" t="s">
        <v>1936</v>
      </c>
      <c r="O80" s="82" t="s">
        <v>366</v>
      </c>
      <c r="P80" s="82" t="s">
        <v>1956</v>
      </c>
      <c r="Q80" s="82" t="s">
        <v>1937</v>
      </c>
      <c r="R80" s="82" t="s">
        <v>360</v>
      </c>
      <c r="S80" s="82" t="s">
        <v>400</v>
      </c>
      <c r="T80" s="82" t="s">
        <v>1957</v>
      </c>
      <c r="U80" s="82" t="s">
        <v>1958</v>
      </c>
      <c r="V80" s="82" t="s">
        <v>632</v>
      </c>
      <c r="W80" s="82" t="s">
        <v>1959</v>
      </c>
      <c r="X80" s="82" t="s">
        <v>1941</v>
      </c>
      <c r="Y80" s="82" t="s">
        <v>1960</v>
      </c>
      <c r="Z80" s="82" t="s">
        <v>1961</v>
      </c>
      <c r="AA80" s="82" t="s">
        <v>376</v>
      </c>
      <c r="AB80" s="82" t="s">
        <v>382</v>
      </c>
      <c r="AC80" s="82" t="s">
        <v>735</v>
      </c>
      <c r="AD80" s="82" t="s">
        <v>1944</v>
      </c>
      <c r="AE80" s="82" t="s">
        <v>1945</v>
      </c>
      <c r="AF80" s="82" t="s">
        <v>1962</v>
      </c>
      <c r="AG80" s="82" t="s">
        <v>1963</v>
      </c>
      <c r="AH80" s="82" t="s">
        <v>1964</v>
      </c>
      <c r="AI80" s="82" t="s">
        <v>1965</v>
      </c>
      <c r="AJ80" s="82" t="s">
        <v>385</v>
      </c>
      <c r="AK80" s="82" t="s">
        <v>1966</v>
      </c>
      <c r="AL80" s="82" t="s">
        <v>415</v>
      </c>
    </row>
    <row r="81" spans="1:38" x14ac:dyDescent="0.25">
      <c r="A81" s="82" t="s">
        <v>1967</v>
      </c>
      <c r="B81" s="82">
        <v>10.303000000000001</v>
      </c>
      <c r="C81" s="82" t="s">
        <v>1967</v>
      </c>
      <c r="D81" s="82" t="s">
        <v>1400</v>
      </c>
      <c r="E81" s="82" t="s">
        <v>1968</v>
      </c>
      <c r="F81" s="82" t="s">
        <v>1969</v>
      </c>
      <c r="G81" s="82" t="s">
        <v>359</v>
      </c>
      <c r="H81" s="82" t="s">
        <v>360</v>
      </c>
      <c r="I81" s="82" t="s">
        <v>1970</v>
      </c>
      <c r="J81" s="82" t="s">
        <v>1970</v>
      </c>
      <c r="K81" s="82" t="s">
        <v>1971</v>
      </c>
      <c r="L81" s="82" t="s">
        <v>1828</v>
      </c>
      <c r="M81" s="82" t="s">
        <v>1972</v>
      </c>
      <c r="N81" s="82" t="s">
        <v>1973</v>
      </c>
      <c r="O81" s="82" t="s">
        <v>558</v>
      </c>
      <c r="P81" s="82" t="s">
        <v>1974</v>
      </c>
      <c r="Q81" s="82" t="s">
        <v>1410</v>
      </c>
      <c r="R81" s="82" t="s">
        <v>1975</v>
      </c>
      <c r="S81" s="82" t="s">
        <v>368</v>
      </c>
      <c r="T81" s="82" t="s">
        <v>1976</v>
      </c>
      <c r="U81" s="82" t="s">
        <v>1977</v>
      </c>
      <c r="V81" s="82" t="s">
        <v>1672</v>
      </c>
      <c r="W81" s="82" t="s">
        <v>1621</v>
      </c>
      <c r="X81" s="82" t="s">
        <v>1978</v>
      </c>
      <c r="Y81" s="82" t="s">
        <v>1979</v>
      </c>
      <c r="Z81" s="82" t="s">
        <v>1980</v>
      </c>
      <c r="AA81" s="82" t="s">
        <v>1981</v>
      </c>
      <c r="AB81" s="82" t="s">
        <v>1420</v>
      </c>
      <c r="AC81" s="82" t="s">
        <v>1982</v>
      </c>
      <c r="AD81" s="82" t="s">
        <v>1983</v>
      </c>
      <c r="AE81" s="82" t="s">
        <v>1423</v>
      </c>
      <c r="AF81" s="82" t="s">
        <v>1984</v>
      </c>
      <c r="AG81" s="82" t="s">
        <v>1985</v>
      </c>
      <c r="AH81" s="82" t="s">
        <v>1986</v>
      </c>
      <c r="AI81" s="82" t="s">
        <v>1865</v>
      </c>
      <c r="AJ81" s="82" t="s">
        <v>385</v>
      </c>
      <c r="AK81" s="82" t="s">
        <v>1987</v>
      </c>
      <c r="AL81" s="82" t="s">
        <v>415</v>
      </c>
    </row>
    <row r="82" spans="1:38" x14ac:dyDescent="0.25">
      <c r="A82" s="82" t="s">
        <v>1988</v>
      </c>
      <c r="B82" s="82">
        <v>10.304</v>
      </c>
      <c r="C82" s="82" t="s">
        <v>1989</v>
      </c>
      <c r="D82" s="82" t="s">
        <v>1400</v>
      </c>
      <c r="E82" s="82" t="s">
        <v>1990</v>
      </c>
      <c r="F82" s="82" t="s">
        <v>1991</v>
      </c>
      <c r="G82" s="82" t="s">
        <v>600</v>
      </c>
      <c r="H82" s="82" t="s">
        <v>360</v>
      </c>
      <c r="I82" s="82" t="s">
        <v>1992</v>
      </c>
      <c r="J82" s="82" t="s">
        <v>1992</v>
      </c>
      <c r="K82" s="82" t="s">
        <v>1993</v>
      </c>
      <c r="L82" s="82" t="s">
        <v>1994</v>
      </c>
      <c r="M82" s="82" t="s">
        <v>1995</v>
      </c>
      <c r="N82" s="82" t="s">
        <v>1996</v>
      </c>
      <c r="O82" s="82" t="s">
        <v>558</v>
      </c>
      <c r="P82" s="82" t="s">
        <v>1997</v>
      </c>
      <c r="Q82" s="82" t="s">
        <v>1998</v>
      </c>
      <c r="R82" s="82" t="s">
        <v>1999</v>
      </c>
      <c r="S82" s="82" t="s">
        <v>368</v>
      </c>
      <c r="T82" s="82" t="s">
        <v>2000</v>
      </c>
      <c r="U82" s="82" t="s">
        <v>2001</v>
      </c>
      <c r="V82" s="82" t="s">
        <v>2002</v>
      </c>
      <c r="W82" s="82" t="s">
        <v>1621</v>
      </c>
      <c r="X82" s="82" t="s">
        <v>1978</v>
      </c>
      <c r="Y82" s="82" t="s">
        <v>2003</v>
      </c>
      <c r="Z82" s="82" t="s">
        <v>2004</v>
      </c>
      <c r="AA82" s="82" t="s">
        <v>2005</v>
      </c>
      <c r="AB82" s="82" t="s">
        <v>1500</v>
      </c>
      <c r="AC82" s="82" t="s">
        <v>2006</v>
      </c>
      <c r="AD82" s="82" t="s">
        <v>2007</v>
      </c>
      <c r="AE82" s="82" t="s">
        <v>1423</v>
      </c>
      <c r="AF82" s="82" t="s">
        <v>2008</v>
      </c>
      <c r="AG82" s="82" t="s">
        <v>2009</v>
      </c>
      <c r="AH82" s="82" t="s">
        <v>2010</v>
      </c>
      <c r="AI82" s="82" t="s">
        <v>2011</v>
      </c>
      <c r="AJ82" s="82" t="s">
        <v>385</v>
      </c>
      <c r="AK82" s="82" t="s">
        <v>2012</v>
      </c>
      <c r="AL82" s="82" t="s">
        <v>415</v>
      </c>
    </row>
    <row r="83" spans="1:38" x14ac:dyDescent="0.25">
      <c r="A83" s="82" t="s">
        <v>2013</v>
      </c>
      <c r="B83" s="82">
        <v>10.305999999999999</v>
      </c>
      <c r="C83" s="82" t="s">
        <v>2014</v>
      </c>
      <c r="D83" s="82" t="s">
        <v>1400</v>
      </c>
      <c r="E83" s="82" t="s">
        <v>2015</v>
      </c>
      <c r="F83" s="82" t="s">
        <v>2016</v>
      </c>
      <c r="G83" s="82" t="s">
        <v>359</v>
      </c>
      <c r="H83" s="82" t="s">
        <v>360</v>
      </c>
      <c r="I83" s="82" t="s">
        <v>2017</v>
      </c>
      <c r="J83" s="82" t="s">
        <v>2018</v>
      </c>
      <c r="K83" s="82" t="s">
        <v>2019</v>
      </c>
      <c r="L83" s="82" t="s">
        <v>1828</v>
      </c>
      <c r="M83" s="82" t="s">
        <v>2020</v>
      </c>
      <c r="N83" s="82" t="s">
        <v>2021</v>
      </c>
      <c r="O83" s="82" t="s">
        <v>558</v>
      </c>
      <c r="P83" s="82" t="s">
        <v>2022</v>
      </c>
      <c r="Q83" s="82" t="s">
        <v>1410</v>
      </c>
      <c r="R83" s="82" t="s">
        <v>2023</v>
      </c>
      <c r="S83" s="82" t="s">
        <v>368</v>
      </c>
      <c r="T83" s="82" t="s">
        <v>2024</v>
      </c>
      <c r="U83" s="82" t="s">
        <v>2025</v>
      </c>
      <c r="V83" s="82" t="s">
        <v>2026</v>
      </c>
      <c r="W83" s="82" t="s">
        <v>1621</v>
      </c>
      <c r="X83" s="82" t="s">
        <v>1941</v>
      </c>
      <c r="Y83" s="82" t="s">
        <v>2027</v>
      </c>
      <c r="Z83" s="82" t="s">
        <v>2028</v>
      </c>
      <c r="AA83" s="82" t="s">
        <v>2029</v>
      </c>
      <c r="AB83" s="82" t="s">
        <v>1420</v>
      </c>
      <c r="AC83" s="82" t="s">
        <v>735</v>
      </c>
      <c r="AD83" s="82" t="s">
        <v>2030</v>
      </c>
      <c r="AE83" s="82" t="s">
        <v>2031</v>
      </c>
      <c r="AF83" s="82" t="s">
        <v>2032</v>
      </c>
      <c r="AG83" s="82" t="s">
        <v>2033</v>
      </c>
      <c r="AH83" s="82" t="s">
        <v>2034</v>
      </c>
      <c r="AI83" s="82" t="s">
        <v>2035</v>
      </c>
      <c r="AJ83" s="82" t="s">
        <v>385</v>
      </c>
      <c r="AK83" s="82" t="s">
        <v>2036</v>
      </c>
      <c r="AL83" s="82" t="s">
        <v>415</v>
      </c>
    </row>
    <row r="84" spans="1:38" x14ac:dyDescent="0.25">
      <c r="A84" s="82" t="s">
        <v>2037</v>
      </c>
      <c r="B84" s="82">
        <v>10.307</v>
      </c>
      <c r="C84" s="82" t="s">
        <v>2038</v>
      </c>
      <c r="D84" s="82" t="s">
        <v>1400</v>
      </c>
      <c r="E84" s="82" t="s">
        <v>2039</v>
      </c>
      <c r="F84" s="82" t="s">
        <v>2040</v>
      </c>
      <c r="G84" s="82" t="s">
        <v>359</v>
      </c>
      <c r="H84" s="82" t="s">
        <v>360</v>
      </c>
      <c r="I84" s="82" t="s">
        <v>2041</v>
      </c>
      <c r="J84" s="82" t="s">
        <v>2042</v>
      </c>
      <c r="K84" s="82" t="s">
        <v>2043</v>
      </c>
      <c r="L84" s="82" t="s">
        <v>1828</v>
      </c>
      <c r="M84" s="82" t="s">
        <v>2044</v>
      </c>
      <c r="N84" s="82" t="s">
        <v>2045</v>
      </c>
      <c r="O84" s="82" t="s">
        <v>558</v>
      </c>
      <c r="P84" s="82" t="s">
        <v>2046</v>
      </c>
      <c r="Q84" s="82" t="s">
        <v>1410</v>
      </c>
      <c r="R84" s="82" t="s">
        <v>2047</v>
      </c>
      <c r="S84" s="82" t="s">
        <v>2048</v>
      </c>
      <c r="T84" s="82" t="s">
        <v>2049</v>
      </c>
      <c r="U84" s="82" t="s">
        <v>2050</v>
      </c>
      <c r="V84" s="82" t="s">
        <v>2051</v>
      </c>
      <c r="W84" s="82" t="s">
        <v>2052</v>
      </c>
      <c r="X84" s="82" t="s">
        <v>1978</v>
      </c>
      <c r="Y84" s="82" t="s">
        <v>2053</v>
      </c>
      <c r="Z84" s="82" t="s">
        <v>2054</v>
      </c>
      <c r="AA84" s="82" t="s">
        <v>2055</v>
      </c>
      <c r="AB84" s="82" t="s">
        <v>1420</v>
      </c>
      <c r="AC84" s="82" t="s">
        <v>735</v>
      </c>
      <c r="AD84" s="82" t="s">
        <v>2056</v>
      </c>
      <c r="AE84" s="82" t="s">
        <v>2057</v>
      </c>
      <c r="AF84" s="82" t="s">
        <v>2058</v>
      </c>
      <c r="AG84" s="82" t="s">
        <v>2059</v>
      </c>
      <c r="AH84" s="82" t="s">
        <v>2060</v>
      </c>
      <c r="AI84" s="82" t="s">
        <v>2035</v>
      </c>
      <c r="AJ84" s="82" t="s">
        <v>385</v>
      </c>
      <c r="AK84" s="82" t="s">
        <v>2061</v>
      </c>
      <c r="AL84" s="82" t="s">
        <v>415</v>
      </c>
    </row>
    <row r="85" spans="1:38" x14ac:dyDescent="0.25">
      <c r="A85" s="82" t="s">
        <v>2062</v>
      </c>
      <c r="B85" s="82">
        <v>10.308</v>
      </c>
      <c r="C85" s="82" t="s">
        <v>2063</v>
      </c>
      <c r="D85" s="82" t="s">
        <v>1400</v>
      </c>
      <c r="E85" s="82" t="s">
        <v>2064</v>
      </c>
      <c r="F85" s="82" t="s">
        <v>2065</v>
      </c>
      <c r="G85" s="82" t="s">
        <v>359</v>
      </c>
      <c r="H85" s="82" t="s">
        <v>360</v>
      </c>
      <c r="I85" s="82" t="s">
        <v>2066</v>
      </c>
      <c r="J85" s="82" t="s">
        <v>2066</v>
      </c>
      <c r="K85" s="82" t="s">
        <v>2067</v>
      </c>
      <c r="L85" s="82" t="s">
        <v>1828</v>
      </c>
      <c r="M85" s="82" t="s">
        <v>2068</v>
      </c>
      <c r="N85" s="82" t="s">
        <v>2069</v>
      </c>
      <c r="O85" s="82" t="s">
        <v>558</v>
      </c>
      <c r="P85" s="82" t="s">
        <v>2070</v>
      </c>
      <c r="Q85" s="82" t="s">
        <v>1410</v>
      </c>
      <c r="R85" s="82" t="s">
        <v>2071</v>
      </c>
      <c r="S85" s="82" t="s">
        <v>368</v>
      </c>
      <c r="T85" s="82" t="s">
        <v>2072</v>
      </c>
      <c r="U85" s="82" t="s">
        <v>2073</v>
      </c>
      <c r="V85" s="82" t="s">
        <v>2002</v>
      </c>
      <c r="W85" s="82" t="s">
        <v>1621</v>
      </c>
      <c r="X85" s="82" t="s">
        <v>1416</v>
      </c>
      <c r="Y85" s="82" t="s">
        <v>2074</v>
      </c>
      <c r="Z85" s="82" t="s">
        <v>2075</v>
      </c>
      <c r="AA85" s="82" t="s">
        <v>2076</v>
      </c>
      <c r="AB85" s="82" t="s">
        <v>2077</v>
      </c>
      <c r="AC85" s="82" t="s">
        <v>735</v>
      </c>
      <c r="AD85" s="82" t="s">
        <v>2078</v>
      </c>
      <c r="AE85" s="82" t="s">
        <v>2079</v>
      </c>
      <c r="AF85" s="82" t="s">
        <v>382</v>
      </c>
      <c r="AG85" s="82" t="s">
        <v>2080</v>
      </c>
      <c r="AH85" s="82" t="s">
        <v>2081</v>
      </c>
      <c r="AI85" s="82" t="s">
        <v>2035</v>
      </c>
      <c r="AJ85" s="82" t="s">
        <v>385</v>
      </c>
      <c r="AK85" s="82" t="s">
        <v>2082</v>
      </c>
      <c r="AL85" s="82" t="s">
        <v>415</v>
      </c>
    </row>
    <row r="86" spans="1:38" x14ac:dyDescent="0.25">
      <c r="A86" s="82" t="s">
        <v>2083</v>
      </c>
      <c r="B86" s="82">
        <v>10.308999999999999</v>
      </c>
      <c r="C86" s="82" t="s">
        <v>2084</v>
      </c>
      <c r="D86" s="82" t="s">
        <v>1400</v>
      </c>
      <c r="E86" s="82" t="s">
        <v>2085</v>
      </c>
      <c r="F86" s="82" t="s">
        <v>2086</v>
      </c>
      <c r="G86" s="82" t="s">
        <v>359</v>
      </c>
      <c r="H86" s="82" t="s">
        <v>360</v>
      </c>
      <c r="I86" s="82" t="s">
        <v>2087</v>
      </c>
      <c r="J86" s="82" t="s">
        <v>2087</v>
      </c>
      <c r="K86" s="82" t="s">
        <v>2088</v>
      </c>
      <c r="L86" s="82" t="s">
        <v>2089</v>
      </c>
      <c r="M86" s="82" t="s">
        <v>2090</v>
      </c>
      <c r="N86" s="82" t="s">
        <v>2091</v>
      </c>
      <c r="O86" s="82" t="s">
        <v>558</v>
      </c>
      <c r="P86" s="82" t="s">
        <v>2092</v>
      </c>
      <c r="Q86" s="82" t="s">
        <v>1410</v>
      </c>
      <c r="R86" s="82" t="s">
        <v>2093</v>
      </c>
      <c r="S86" s="82" t="s">
        <v>2094</v>
      </c>
      <c r="T86" s="82" t="s">
        <v>2095</v>
      </c>
      <c r="U86" s="82" t="s">
        <v>2096</v>
      </c>
      <c r="V86" s="82" t="s">
        <v>2051</v>
      </c>
      <c r="W86" s="82" t="s">
        <v>1621</v>
      </c>
      <c r="X86" s="82" t="s">
        <v>1978</v>
      </c>
      <c r="Y86" s="82" t="s">
        <v>2097</v>
      </c>
      <c r="Z86" s="82" t="s">
        <v>2098</v>
      </c>
      <c r="AA86" s="82" t="s">
        <v>2099</v>
      </c>
      <c r="AB86" s="82" t="s">
        <v>2100</v>
      </c>
      <c r="AC86" s="82" t="s">
        <v>735</v>
      </c>
      <c r="AD86" s="82" t="s">
        <v>2101</v>
      </c>
      <c r="AE86" s="82" t="s">
        <v>2102</v>
      </c>
      <c r="AF86" s="82" t="s">
        <v>2103</v>
      </c>
      <c r="AG86" s="82" t="s">
        <v>2104</v>
      </c>
      <c r="AH86" s="82" t="s">
        <v>2105</v>
      </c>
      <c r="AI86" s="82" t="s">
        <v>1259</v>
      </c>
      <c r="AJ86" s="82" t="s">
        <v>385</v>
      </c>
      <c r="AK86" s="82" t="s">
        <v>2106</v>
      </c>
      <c r="AL86" s="82" t="s">
        <v>415</v>
      </c>
    </row>
    <row r="87" spans="1:38" x14ac:dyDescent="0.25">
      <c r="A87" s="82" t="s">
        <v>2107</v>
      </c>
      <c r="B87" s="82">
        <v>10.31</v>
      </c>
      <c r="C87" s="82" t="s">
        <v>2108</v>
      </c>
      <c r="D87" s="82" t="s">
        <v>1400</v>
      </c>
      <c r="E87" s="82" t="s">
        <v>2109</v>
      </c>
      <c r="F87" s="82" t="s">
        <v>2110</v>
      </c>
      <c r="G87" s="82" t="s">
        <v>359</v>
      </c>
      <c r="H87" s="82" t="s">
        <v>360</v>
      </c>
      <c r="I87" s="82" t="s">
        <v>2111</v>
      </c>
      <c r="J87" s="82" t="s">
        <v>2112</v>
      </c>
      <c r="K87" s="82" t="s">
        <v>2113</v>
      </c>
      <c r="L87" s="82" t="s">
        <v>2114</v>
      </c>
      <c r="M87" s="82" t="s">
        <v>2115</v>
      </c>
      <c r="N87" s="82" t="s">
        <v>2116</v>
      </c>
      <c r="O87" s="82" t="s">
        <v>558</v>
      </c>
      <c r="P87" s="82" t="s">
        <v>2117</v>
      </c>
      <c r="Q87" s="82" t="s">
        <v>1410</v>
      </c>
      <c r="R87" s="82" t="s">
        <v>2118</v>
      </c>
      <c r="S87" s="82" t="s">
        <v>2119</v>
      </c>
      <c r="T87" s="82" t="s">
        <v>2120</v>
      </c>
      <c r="U87" s="82" t="s">
        <v>2121</v>
      </c>
      <c r="V87" s="82" t="s">
        <v>1414</v>
      </c>
      <c r="W87" s="82" t="s">
        <v>2122</v>
      </c>
      <c r="X87" s="82" t="s">
        <v>1416</v>
      </c>
      <c r="Y87" s="82" t="s">
        <v>2123</v>
      </c>
      <c r="Z87" s="82" t="s">
        <v>2124</v>
      </c>
      <c r="AA87" s="82" t="s">
        <v>2125</v>
      </c>
    </row>
    <row r="88" spans="1:38" x14ac:dyDescent="0.25">
      <c r="A88" s="82" t="s">
        <v>2126</v>
      </c>
      <c r="B88" s="82">
        <v>10.311</v>
      </c>
      <c r="C88" s="82" t="s">
        <v>2127</v>
      </c>
      <c r="D88" s="82" t="s">
        <v>1400</v>
      </c>
      <c r="E88" s="82" t="s">
        <v>2128</v>
      </c>
      <c r="F88" s="82" t="s">
        <v>2129</v>
      </c>
      <c r="G88" s="82" t="s">
        <v>359</v>
      </c>
      <c r="H88" s="82" t="s">
        <v>360</v>
      </c>
      <c r="I88" s="82" t="s">
        <v>2130</v>
      </c>
      <c r="J88" s="82" t="s">
        <v>2130</v>
      </c>
      <c r="K88" s="82" t="s">
        <v>2131</v>
      </c>
      <c r="L88" s="82" t="s">
        <v>2132</v>
      </c>
      <c r="M88" s="82" t="s">
        <v>2133</v>
      </c>
      <c r="N88" s="82" t="s">
        <v>2134</v>
      </c>
      <c r="O88" s="82" t="s">
        <v>558</v>
      </c>
      <c r="P88" s="82" t="s">
        <v>2135</v>
      </c>
      <c r="Q88" s="82" t="s">
        <v>1410</v>
      </c>
      <c r="R88" s="82" t="s">
        <v>2136</v>
      </c>
      <c r="S88" s="82" t="s">
        <v>2137</v>
      </c>
      <c r="T88" s="82" t="s">
        <v>2138</v>
      </c>
      <c r="U88" s="82" t="s">
        <v>2139</v>
      </c>
      <c r="V88" s="82" t="s">
        <v>1414</v>
      </c>
      <c r="W88" s="82" t="s">
        <v>2140</v>
      </c>
      <c r="X88" s="82" t="s">
        <v>2141</v>
      </c>
      <c r="Y88" s="82" t="s">
        <v>2142</v>
      </c>
      <c r="Z88" s="82" t="s">
        <v>2143</v>
      </c>
      <c r="AA88" s="82" t="s">
        <v>2144</v>
      </c>
      <c r="AB88" s="82" t="s">
        <v>2145</v>
      </c>
      <c r="AC88" s="82" t="s">
        <v>735</v>
      </c>
      <c r="AD88" s="82" t="s">
        <v>2146</v>
      </c>
      <c r="AE88" s="82" t="s">
        <v>2147</v>
      </c>
      <c r="AF88" s="82" t="s">
        <v>496</v>
      </c>
      <c r="AG88" s="82" t="s">
        <v>2148</v>
      </c>
      <c r="AH88" s="82" t="s">
        <v>2149</v>
      </c>
      <c r="AI88" s="82" t="s">
        <v>2150</v>
      </c>
      <c r="AJ88" s="82" t="s">
        <v>385</v>
      </c>
      <c r="AK88" s="82" t="s">
        <v>2151</v>
      </c>
      <c r="AL88" s="82" t="s">
        <v>415</v>
      </c>
    </row>
    <row r="89" spans="1:38" x14ac:dyDescent="0.25">
      <c r="A89" s="82" t="s">
        <v>2152</v>
      </c>
      <c r="B89" s="82">
        <v>10.311999999999999</v>
      </c>
      <c r="C89" s="82" t="s">
        <v>2153</v>
      </c>
      <c r="D89" s="82" t="s">
        <v>1400</v>
      </c>
      <c r="E89" s="82" t="s">
        <v>2154</v>
      </c>
      <c r="F89" s="82" t="s">
        <v>2155</v>
      </c>
      <c r="G89" s="82" t="s">
        <v>359</v>
      </c>
      <c r="H89" s="82" t="s">
        <v>360</v>
      </c>
      <c r="I89" s="82" t="s">
        <v>2156</v>
      </c>
      <c r="J89" s="82" t="s">
        <v>2156</v>
      </c>
      <c r="K89" s="82" t="s">
        <v>2157</v>
      </c>
      <c r="L89" s="82" t="s">
        <v>2158</v>
      </c>
      <c r="M89" s="82" t="s">
        <v>2159</v>
      </c>
      <c r="N89" s="82" t="s">
        <v>2160</v>
      </c>
      <c r="O89" s="82" t="s">
        <v>558</v>
      </c>
      <c r="P89" s="82" t="s">
        <v>2161</v>
      </c>
      <c r="Q89" s="82" t="s">
        <v>2162</v>
      </c>
      <c r="R89" s="82" t="s">
        <v>2163</v>
      </c>
      <c r="S89" s="82" t="s">
        <v>2164</v>
      </c>
      <c r="T89" s="82" t="s">
        <v>2165</v>
      </c>
      <c r="U89" s="82" t="s">
        <v>2166</v>
      </c>
      <c r="V89" s="82" t="s">
        <v>1414</v>
      </c>
      <c r="W89" s="82" t="s">
        <v>2122</v>
      </c>
      <c r="X89" s="82" t="s">
        <v>2167</v>
      </c>
      <c r="Y89" s="82" t="s">
        <v>2168</v>
      </c>
      <c r="Z89" s="82" t="s">
        <v>2169</v>
      </c>
      <c r="AA89" s="82" t="s">
        <v>2170</v>
      </c>
      <c r="AB89" s="82" t="s">
        <v>2145</v>
      </c>
      <c r="AC89" s="82" t="s">
        <v>735</v>
      </c>
      <c r="AD89" s="82" t="s">
        <v>2171</v>
      </c>
      <c r="AE89" s="82" t="s">
        <v>2172</v>
      </c>
      <c r="AF89" s="82" t="s">
        <v>2173</v>
      </c>
      <c r="AG89" s="82" t="s">
        <v>2174</v>
      </c>
      <c r="AH89" s="82" t="s">
        <v>2175</v>
      </c>
      <c r="AI89" s="82" t="s">
        <v>2150</v>
      </c>
      <c r="AJ89" s="82" t="s">
        <v>385</v>
      </c>
      <c r="AK89" s="82" t="s">
        <v>2176</v>
      </c>
      <c r="AL89" s="82" t="s">
        <v>415</v>
      </c>
    </row>
    <row r="90" spans="1:38" x14ac:dyDescent="0.25">
      <c r="A90" s="82" t="s">
        <v>2177</v>
      </c>
      <c r="B90" s="82">
        <v>10.313000000000001</v>
      </c>
      <c r="C90" s="82" t="s">
        <v>2178</v>
      </c>
      <c r="D90" s="82" t="s">
        <v>1400</v>
      </c>
      <c r="E90" s="82" t="s">
        <v>2179</v>
      </c>
      <c r="F90" s="82" t="s">
        <v>2180</v>
      </c>
      <c r="G90" s="82" t="s">
        <v>504</v>
      </c>
      <c r="H90" s="82" t="s">
        <v>360</v>
      </c>
      <c r="I90" s="82" t="s">
        <v>2181</v>
      </c>
      <c r="J90" s="82" t="s">
        <v>2182</v>
      </c>
      <c r="K90" s="82" t="s">
        <v>2183</v>
      </c>
      <c r="L90" s="82" t="s">
        <v>421</v>
      </c>
      <c r="M90" s="82" t="s">
        <v>2184</v>
      </c>
      <c r="N90" s="82" t="s">
        <v>2185</v>
      </c>
      <c r="O90" s="82" t="s">
        <v>558</v>
      </c>
      <c r="P90" s="82" t="s">
        <v>2186</v>
      </c>
      <c r="Q90" s="82" t="s">
        <v>360</v>
      </c>
      <c r="R90" s="82" t="s">
        <v>2187</v>
      </c>
      <c r="S90" s="82" t="s">
        <v>368</v>
      </c>
      <c r="T90" s="82" t="s">
        <v>2188</v>
      </c>
      <c r="U90" s="82" t="s">
        <v>2189</v>
      </c>
      <c r="V90" s="82" t="s">
        <v>2190</v>
      </c>
      <c r="W90" s="82" t="s">
        <v>2191</v>
      </c>
      <c r="X90" s="82" t="s">
        <v>1416</v>
      </c>
      <c r="Y90" s="82" t="s">
        <v>2192</v>
      </c>
      <c r="Z90" s="82" t="s">
        <v>2193</v>
      </c>
      <c r="AA90" s="82" t="s">
        <v>2194</v>
      </c>
      <c r="AB90" s="82" t="s">
        <v>1420</v>
      </c>
      <c r="AC90" s="82" t="s">
        <v>735</v>
      </c>
      <c r="AD90" s="82" t="s">
        <v>2195</v>
      </c>
      <c r="AE90" s="82" t="s">
        <v>2196</v>
      </c>
      <c r="AF90" s="82" t="s">
        <v>382</v>
      </c>
      <c r="AG90" s="82" t="s">
        <v>2197</v>
      </c>
      <c r="AH90" s="82" t="s">
        <v>2198</v>
      </c>
      <c r="AI90" s="82" t="s">
        <v>2199</v>
      </c>
      <c r="AJ90" s="82" t="s">
        <v>385</v>
      </c>
      <c r="AK90" s="82" t="s">
        <v>2200</v>
      </c>
      <c r="AL90" s="82" t="s">
        <v>499</v>
      </c>
    </row>
    <row r="91" spans="1:38" x14ac:dyDescent="0.25">
      <c r="A91" s="82" t="s">
        <v>2201</v>
      </c>
      <c r="B91" s="82">
        <v>10.318</v>
      </c>
      <c r="C91" s="82" t="s">
        <v>2202</v>
      </c>
      <c r="D91" s="82" t="s">
        <v>1400</v>
      </c>
      <c r="E91" s="82" t="s">
        <v>2203</v>
      </c>
      <c r="F91" s="82" t="s">
        <v>2204</v>
      </c>
      <c r="G91" s="82" t="s">
        <v>359</v>
      </c>
      <c r="H91" s="82" t="s">
        <v>360</v>
      </c>
      <c r="I91" s="82" t="s">
        <v>2205</v>
      </c>
      <c r="J91" s="82" t="s">
        <v>2205</v>
      </c>
      <c r="K91" s="82" t="s">
        <v>2206</v>
      </c>
      <c r="L91" s="82" t="s">
        <v>421</v>
      </c>
      <c r="M91" s="82" t="s">
        <v>2207</v>
      </c>
      <c r="N91" s="82" t="s">
        <v>2208</v>
      </c>
      <c r="O91" s="82" t="s">
        <v>558</v>
      </c>
      <c r="P91" s="82" t="s">
        <v>2209</v>
      </c>
      <c r="Q91" s="82" t="s">
        <v>2210</v>
      </c>
      <c r="R91" s="82" t="s">
        <v>2211</v>
      </c>
      <c r="S91" s="82" t="s">
        <v>2212</v>
      </c>
      <c r="T91" s="82" t="s">
        <v>2213</v>
      </c>
      <c r="U91" s="82" t="s">
        <v>2214</v>
      </c>
      <c r="V91" s="82" t="s">
        <v>1414</v>
      </c>
      <c r="W91" s="82" t="s">
        <v>1415</v>
      </c>
      <c r="X91" s="82" t="s">
        <v>2141</v>
      </c>
      <c r="Y91" s="82" t="s">
        <v>2215</v>
      </c>
      <c r="Z91" s="82" t="s">
        <v>2216</v>
      </c>
      <c r="AA91" s="82" t="s">
        <v>2217</v>
      </c>
      <c r="AB91" s="82" t="s">
        <v>2100</v>
      </c>
      <c r="AC91" s="82" t="s">
        <v>735</v>
      </c>
      <c r="AD91" s="82" t="s">
        <v>2218</v>
      </c>
      <c r="AE91" s="82" t="s">
        <v>2219</v>
      </c>
      <c r="AF91" s="82" t="s">
        <v>382</v>
      </c>
      <c r="AG91" s="82" t="s">
        <v>2220</v>
      </c>
      <c r="AH91" s="82" t="s">
        <v>2221</v>
      </c>
      <c r="AI91" s="82" t="s">
        <v>2222</v>
      </c>
      <c r="AJ91" s="82" t="s">
        <v>385</v>
      </c>
      <c r="AK91" s="82" t="s">
        <v>2223</v>
      </c>
      <c r="AL91" s="82" t="s">
        <v>415</v>
      </c>
    </row>
    <row r="92" spans="1:38" x14ac:dyDescent="0.25">
      <c r="A92" s="82" t="s">
        <v>2224</v>
      </c>
      <c r="B92" s="82">
        <v>10.319000000000001</v>
      </c>
      <c r="C92" s="82" t="s">
        <v>2225</v>
      </c>
      <c r="D92" s="82" t="s">
        <v>1400</v>
      </c>
      <c r="E92" s="82" t="s">
        <v>2226</v>
      </c>
      <c r="F92" s="82" t="s">
        <v>2227</v>
      </c>
      <c r="G92" s="82" t="s">
        <v>1848</v>
      </c>
      <c r="H92" s="82" t="s">
        <v>360</v>
      </c>
      <c r="I92" s="82" t="s">
        <v>2228</v>
      </c>
      <c r="J92" s="82" t="s">
        <v>2228</v>
      </c>
      <c r="K92" s="82" t="s">
        <v>2229</v>
      </c>
      <c r="L92" s="82" t="s">
        <v>421</v>
      </c>
      <c r="M92" s="82" t="s">
        <v>2230</v>
      </c>
      <c r="N92" s="82" t="s">
        <v>2231</v>
      </c>
      <c r="O92" s="82" t="s">
        <v>558</v>
      </c>
      <c r="P92" s="82" t="s">
        <v>2232</v>
      </c>
      <c r="Q92" s="82" t="s">
        <v>2233</v>
      </c>
      <c r="R92" s="82" t="s">
        <v>2234</v>
      </c>
      <c r="S92" s="82" t="s">
        <v>368</v>
      </c>
      <c r="T92" s="82" t="s">
        <v>2235</v>
      </c>
      <c r="U92" s="82" t="s">
        <v>2236</v>
      </c>
      <c r="V92" s="82" t="s">
        <v>1414</v>
      </c>
      <c r="W92" s="82" t="s">
        <v>1621</v>
      </c>
      <c r="X92" s="82" t="s">
        <v>1416</v>
      </c>
      <c r="Y92" s="82" t="s">
        <v>2237</v>
      </c>
      <c r="Z92" s="82" t="s">
        <v>2238</v>
      </c>
      <c r="AA92" s="82" t="s">
        <v>2239</v>
      </c>
      <c r="AB92" s="82" t="s">
        <v>2100</v>
      </c>
      <c r="AC92" s="82" t="s">
        <v>735</v>
      </c>
      <c r="AD92" s="82" t="s">
        <v>2240</v>
      </c>
      <c r="AE92" s="82" t="s">
        <v>2241</v>
      </c>
      <c r="AF92" s="82" t="s">
        <v>382</v>
      </c>
      <c r="AG92" s="82" t="s">
        <v>2242</v>
      </c>
      <c r="AH92" s="82" t="s">
        <v>2243</v>
      </c>
      <c r="AI92" s="82" t="s">
        <v>2244</v>
      </c>
      <c r="AJ92" s="82" t="s">
        <v>385</v>
      </c>
      <c r="AK92" s="82" t="s">
        <v>2245</v>
      </c>
      <c r="AL92" s="82" t="s">
        <v>415</v>
      </c>
    </row>
    <row r="93" spans="1:38" x14ac:dyDescent="0.25">
      <c r="A93" s="82" t="s">
        <v>2246</v>
      </c>
      <c r="B93" s="82">
        <v>10.32</v>
      </c>
      <c r="D93" s="82" t="s">
        <v>1400</v>
      </c>
      <c r="E93" s="82" t="s">
        <v>2247</v>
      </c>
      <c r="F93" s="82" t="s">
        <v>2248</v>
      </c>
      <c r="G93" s="82" t="s">
        <v>1848</v>
      </c>
      <c r="H93" s="82" t="s">
        <v>360</v>
      </c>
      <c r="I93" s="82" t="s">
        <v>2249</v>
      </c>
      <c r="J93" s="82" t="s">
        <v>2249</v>
      </c>
      <c r="K93" s="82" t="s">
        <v>2250</v>
      </c>
      <c r="L93" s="82" t="s">
        <v>421</v>
      </c>
      <c r="M93" s="82" t="s">
        <v>2251</v>
      </c>
      <c r="N93" s="82" t="s">
        <v>2252</v>
      </c>
      <c r="O93" s="82" t="s">
        <v>558</v>
      </c>
      <c r="P93" s="82" t="s">
        <v>2253</v>
      </c>
      <c r="Q93" s="82" t="s">
        <v>1410</v>
      </c>
      <c r="R93" s="82" t="s">
        <v>2254</v>
      </c>
      <c r="S93" s="82" t="s">
        <v>2255</v>
      </c>
      <c r="T93" s="82" t="s">
        <v>2256</v>
      </c>
      <c r="U93" s="82" t="s">
        <v>2257</v>
      </c>
      <c r="V93" s="82" t="s">
        <v>2258</v>
      </c>
      <c r="W93" s="82" t="s">
        <v>1621</v>
      </c>
      <c r="X93" s="82" t="s">
        <v>1416</v>
      </c>
      <c r="Y93" s="82" t="s">
        <v>2259</v>
      </c>
      <c r="Z93" s="82" t="s">
        <v>2260</v>
      </c>
      <c r="AA93" s="82" t="s">
        <v>2261</v>
      </c>
      <c r="AB93" s="82" t="s">
        <v>2262</v>
      </c>
      <c r="AC93" s="82" t="s">
        <v>735</v>
      </c>
      <c r="AD93" s="82" t="s">
        <v>2263</v>
      </c>
      <c r="AE93" s="82" t="s">
        <v>2264</v>
      </c>
      <c r="AF93" s="82" t="s">
        <v>2265</v>
      </c>
      <c r="AG93" s="82" t="s">
        <v>2266</v>
      </c>
      <c r="AH93" s="82" t="s">
        <v>2267</v>
      </c>
      <c r="AI93" s="82" t="s">
        <v>2222</v>
      </c>
      <c r="AJ93" s="82" t="s">
        <v>385</v>
      </c>
      <c r="AK93" s="82" t="s">
        <v>2268</v>
      </c>
      <c r="AL93" s="82" t="s">
        <v>415</v>
      </c>
    </row>
    <row r="94" spans="1:38" x14ac:dyDescent="0.25">
      <c r="A94" s="82" t="s">
        <v>2269</v>
      </c>
      <c r="B94" s="82">
        <v>10.321999999999999</v>
      </c>
      <c r="C94" s="82" t="s">
        <v>2270</v>
      </c>
      <c r="D94" s="82" t="s">
        <v>1400</v>
      </c>
      <c r="E94" s="82" t="s">
        <v>2271</v>
      </c>
      <c r="F94" s="82" t="s">
        <v>2272</v>
      </c>
      <c r="G94" s="82" t="s">
        <v>359</v>
      </c>
      <c r="H94" s="82" t="s">
        <v>360</v>
      </c>
      <c r="I94" s="82" t="s">
        <v>2273</v>
      </c>
      <c r="J94" s="82" t="s">
        <v>2273</v>
      </c>
      <c r="K94" s="82" t="s">
        <v>2274</v>
      </c>
      <c r="L94" s="82" t="s">
        <v>421</v>
      </c>
      <c r="M94" s="82" t="s">
        <v>2275</v>
      </c>
      <c r="N94" s="82" t="s">
        <v>2276</v>
      </c>
      <c r="O94" s="82" t="s">
        <v>558</v>
      </c>
      <c r="P94" s="82" t="s">
        <v>2277</v>
      </c>
      <c r="Q94" s="82" t="s">
        <v>1544</v>
      </c>
      <c r="R94" s="82" t="s">
        <v>2278</v>
      </c>
      <c r="S94" s="82" t="s">
        <v>368</v>
      </c>
      <c r="T94" s="82" t="s">
        <v>2279</v>
      </c>
      <c r="U94" s="82" t="s">
        <v>2280</v>
      </c>
      <c r="V94" s="82" t="s">
        <v>2258</v>
      </c>
      <c r="W94" s="82" t="s">
        <v>1621</v>
      </c>
      <c r="X94" s="82" t="s">
        <v>1416</v>
      </c>
      <c r="Y94" s="82" t="s">
        <v>2281</v>
      </c>
      <c r="Z94" s="82" t="s">
        <v>2282</v>
      </c>
      <c r="AA94" s="82" t="s">
        <v>2283</v>
      </c>
      <c r="AB94" s="82" t="s">
        <v>2284</v>
      </c>
      <c r="AC94" s="82" t="s">
        <v>735</v>
      </c>
      <c r="AD94" s="82" t="s">
        <v>1747</v>
      </c>
      <c r="AE94" s="82" t="s">
        <v>2079</v>
      </c>
      <c r="AF94" s="82" t="s">
        <v>2285</v>
      </c>
      <c r="AG94" s="82" t="s">
        <v>2286</v>
      </c>
      <c r="AH94" s="82" t="s">
        <v>2287</v>
      </c>
      <c r="AI94" s="82" t="s">
        <v>2288</v>
      </c>
      <c r="AJ94" s="82" t="s">
        <v>385</v>
      </c>
      <c r="AK94" s="82" t="s">
        <v>2289</v>
      </c>
      <c r="AL94" s="82" t="s">
        <v>415</v>
      </c>
    </row>
    <row r="95" spans="1:38" x14ac:dyDescent="0.25">
      <c r="A95" s="82" t="s">
        <v>2290</v>
      </c>
      <c r="B95" s="82">
        <v>10.326000000000001</v>
      </c>
      <c r="D95" s="82" t="s">
        <v>1400</v>
      </c>
      <c r="E95" s="82" t="s">
        <v>2291</v>
      </c>
      <c r="F95" s="82" t="s">
        <v>2292</v>
      </c>
      <c r="G95" s="82" t="s">
        <v>1848</v>
      </c>
      <c r="H95" s="82" t="s">
        <v>360</v>
      </c>
      <c r="I95" s="82" t="s">
        <v>2293</v>
      </c>
      <c r="J95" s="82" t="s">
        <v>2294</v>
      </c>
      <c r="K95" s="82" t="s">
        <v>2295</v>
      </c>
      <c r="L95" s="82" t="s">
        <v>421</v>
      </c>
      <c r="M95" s="82" t="s">
        <v>2296</v>
      </c>
      <c r="N95" s="82" t="s">
        <v>2297</v>
      </c>
      <c r="O95" s="82" t="s">
        <v>558</v>
      </c>
      <c r="P95" s="82" t="s">
        <v>2298</v>
      </c>
      <c r="Q95" s="82" t="s">
        <v>1410</v>
      </c>
      <c r="R95" s="82" t="s">
        <v>2299</v>
      </c>
      <c r="S95" s="82" t="s">
        <v>368</v>
      </c>
      <c r="T95" s="82" t="s">
        <v>2300</v>
      </c>
      <c r="U95" s="82" t="s">
        <v>2301</v>
      </c>
      <c r="V95" s="82" t="s">
        <v>2302</v>
      </c>
      <c r="W95" s="82" t="s">
        <v>1621</v>
      </c>
      <c r="X95" s="82" t="s">
        <v>1416</v>
      </c>
      <c r="Y95" s="82" t="s">
        <v>2303</v>
      </c>
      <c r="Z95" s="82" t="s">
        <v>2304</v>
      </c>
      <c r="AA95" s="82" t="s">
        <v>2305</v>
      </c>
      <c r="AB95" s="82" t="s">
        <v>2306</v>
      </c>
      <c r="AC95" s="82" t="s">
        <v>735</v>
      </c>
      <c r="AD95" s="82" t="s">
        <v>2307</v>
      </c>
      <c r="AE95" s="82" t="s">
        <v>2308</v>
      </c>
      <c r="AF95" s="82" t="s">
        <v>382</v>
      </c>
      <c r="AG95" s="82" t="s">
        <v>2309</v>
      </c>
      <c r="AH95" s="82" t="s">
        <v>2310</v>
      </c>
      <c r="AI95" s="82" t="s">
        <v>2311</v>
      </c>
      <c r="AJ95" s="82" t="s">
        <v>385</v>
      </c>
      <c r="AK95" s="82" t="s">
        <v>2312</v>
      </c>
      <c r="AL95" s="82" t="s">
        <v>415</v>
      </c>
    </row>
    <row r="96" spans="1:38" x14ac:dyDescent="0.25">
      <c r="A96" s="82" t="s">
        <v>2313</v>
      </c>
      <c r="B96" s="82">
        <v>10.327999999999999</v>
      </c>
      <c r="C96" s="82" t="s">
        <v>2314</v>
      </c>
      <c r="D96" s="82" t="s">
        <v>1400</v>
      </c>
      <c r="E96" s="82" t="s">
        <v>2315</v>
      </c>
      <c r="F96" s="82" t="s">
        <v>2316</v>
      </c>
      <c r="G96" s="82" t="s">
        <v>2317</v>
      </c>
      <c r="H96" s="82" t="s">
        <v>360</v>
      </c>
      <c r="I96" s="82" t="s">
        <v>2318</v>
      </c>
      <c r="J96" s="82" t="s">
        <v>2318</v>
      </c>
      <c r="K96" s="82" t="s">
        <v>2319</v>
      </c>
      <c r="L96" s="82" t="s">
        <v>2320</v>
      </c>
      <c r="M96" s="82" t="s">
        <v>2321</v>
      </c>
      <c r="N96" s="82" t="s">
        <v>2322</v>
      </c>
      <c r="O96" s="82" t="s">
        <v>558</v>
      </c>
      <c r="P96" s="82" t="s">
        <v>2323</v>
      </c>
      <c r="Q96" s="82" t="s">
        <v>1410</v>
      </c>
      <c r="R96" s="82" t="s">
        <v>2324</v>
      </c>
      <c r="S96" s="82" t="s">
        <v>368</v>
      </c>
      <c r="T96" s="82" t="s">
        <v>2325</v>
      </c>
      <c r="U96" s="82" t="s">
        <v>2326</v>
      </c>
      <c r="V96" s="82" t="s">
        <v>2302</v>
      </c>
      <c r="W96" s="82" t="s">
        <v>1415</v>
      </c>
      <c r="X96" s="82" t="s">
        <v>2141</v>
      </c>
      <c r="Y96" s="82" t="s">
        <v>2327</v>
      </c>
      <c r="Z96" s="82" t="s">
        <v>2328</v>
      </c>
      <c r="AA96" s="82" t="s">
        <v>2329</v>
      </c>
      <c r="AB96" s="82" t="s">
        <v>2306</v>
      </c>
      <c r="AC96" s="82" t="s">
        <v>735</v>
      </c>
      <c r="AD96" s="82" t="s">
        <v>2330</v>
      </c>
      <c r="AE96" s="82" t="s">
        <v>2331</v>
      </c>
      <c r="AF96" s="82" t="s">
        <v>2058</v>
      </c>
      <c r="AG96" s="82" t="s">
        <v>2332</v>
      </c>
      <c r="AH96" s="82" t="s">
        <v>2333</v>
      </c>
      <c r="AI96" s="82" t="s">
        <v>2334</v>
      </c>
      <c r="AJ96" s="82" t="s">
        <v>385</v>
      </c>
      <c r="AK96" s="82" t="s">
        <v>2335</v>
      </c>
      <c r="AL96" s="82" t="s">
        <v>415</v>
      </c>
    </row>
    <row r="97" spans="1:38" x14ac:dyDescent="0.25">
      <c r="A97" s="82" t="s">
        <v>2336</v>
      </c>
      <c r="B97" s="82">
        <v>10.329000000000001</v>
      </c>
      <c r="C97" s="82" t="s">
        <v>2337</v>
      </c>
      <c r="D97" s="82" t="s">
        <v>1400</v>
      </c>
      <c r="E97" s="82" t="s">
        <v>2338</v>
      </c>
      <c r="F97" s="82" t="s">
        <v>2339</v>
      </c>
      <c r="G97" s="82" t="s">
        <v>2317</v>
      </c>
      <c r="H97" s="82" t="s">
        <v>360</v>
      </c>
      <c r="I97" s="82" t="s">
        <v>2340</v>
      </c>
      <c r="J97" s="82" t="s">
        <v>2340</v>
      </c>
      <c r="K97" s="82" t="s">
        <v>2341</v>
      </c>
      <c r="L97" s="82" t="s">
        <v>2342</v>
      </c>
      <c r="M97" s="82" t="s">
        <v>2343</v>
      </c>
      <c r="N97" s="82" t="s">
        <v>2344</v>
      </c>
      <c r="O97" s="82" t="s">
        <v>558</v>
      </c>
      <c r="P97" s="82" t="s">
        <v>2345</v>
      </c>
      <c r="Q97" s="82" t="s">
        <v>1410</v>
      </c>
      <c r="R97" s="82" t="s">
        <v>2346</v>
      </c>
      <c r="S97" s="82" t="s">
        <v>2347</v>
      </c>
      <c r="T97" s="82" t="s">
        <v>2348</v>
      </c>
      <c r="U97" s="82" t="s">
        <v>2349</v>
      </c>
      <c r="V97" s="82" t="s">
        <v>2350</v>
      </c>
      <c r="W97" s="82" t="s">
        <v>1621</v>
      </c>
      <c r="X97" s="82" t="s">
        <v>1978</v>
      </c>
      <c r="Y97" s="82" t="s">
        <v>2351</v>
      </c>
      <c r="Z97" s="82" t="s">
        <v>2352</v>
      </c>
      <c r="AA97" s="82" t="s">
        <v>2353</v>
      </c>
      <c r="AB97" s="82" t="s">
        <v>2306</v>
      </c>
      <c r="AC97" s="82" t="s">
        <v>735</v>
      </c>
      <c r="AD97" s="82" t="s">
        <v>2354</v>
      </c>
      <c r="AE97" s="82" t="s">
        <v>2355</v>
      </c>
      <c r="AF97" s="82" t="s">
        <v>2356</v>
      </c>
      <c r="AG97" s="82" t="s">
        <v>2357</v>
      </c>
      <c r="AH97" s="82" t="s">
        <v>2358</v>
      </c>
      <c r="AI97" s="82" t="s">
        <v>2359</v>
      </c>
      <c r="AJ97" s="82" t="s">
        <v>385</v>
      </c>
      <c r="AK97" s="82" t="s">
        <v>2360</v>
      </c>
      <c r="AL97" s="82" t="s">
        <v>415</v>
      </c>
    </row>
    <row r="98" spans="1:38" x14ac:dyDescent="0.25">
      <c r="A98" s="82" t="s">
        <v>2361</v>
      </c>
      <c r="B98" s="82">
        <v>10.33</v>
      </c>
      <c r="C98" s="82" t="s">
        <v>2362</v>
      </c>
      <c r="D98" s="82" t="s">
        <v>1400</v>
      </c>
      <c r="E98" s="82" t="s">
        <v>2363</v>
      </c>
      <c r="F98" s="82" t="s">
        <v>2364</v>
      </c>
      <c r="G98" s="82" t="s">
        <v>359</v>
      </c>
      <c r="H98" s="82" t="s">
        <v>360</v>
      </c>
      <c r="I98" s="82" t="s">
        <v>2365</v>
      </c>
      <c r="J98" s="82" t="s">
        <v>2365</v>
      </c>
      <c r="K98" s="82" t="s">
        <v>2366</v>
      </c>
      <c r="L98" s="82" t="s">
        <v>2367</v>
      </c>
      <c r="M98" s="82" t="s">
        <v>2368</v>
      </c>
      <c r="N98" s="82" t="s">
        <v>2369</v>
      </c>
      <c r="O98" s="82" t="s">
        <v>558</v>
      </c>
      <c r="P98" s="82" t="s">
        <v>2370</v>
      </c>
      <c r="Q98" s="82" t="s">
        <v>1410</v>
      </c>
      <c r="R98" s="82" t="s">
        <v>2371</v>
      </c>
      <c r="S98" s="82" t="s">
        <v>368</v>
      </c>
      <c r="T98" s="82" t="s">
        <v>2372</v>
      </c>
      <c r="U98" s="82" t="s">
        <v>2373</v>
      </c>
      <c r="V98" s="82" t="s">
        <v>1414</v>
      </c>
      <c r="W98" s="82" t="s">
        <v>1621</v>
      </c>
      <c r="X98" s="82" t="s">
        <v>1416</v>
      </c>
      <c r="Y98" s="82" t="s">
        <v>2374</v>
      </c>
      <c r="Z98" s="82" t="s">
        <v>2375</v>
      </c>
      <c r="AA98" s="82" t="s">
        <v>2376</v>
      </c>
      <c r="AB98" s="82" t="s">
        <v>2306</v>
      </c>
      <c r="AC98" s="82" t="s">
        <v>735</v>
      </c>
      <c r="AD98" s="82" t="s">
        <v>2377</v>
      </c>
      <c r="AE98" s="82" t="s">
        <v>2378</v>
      </c>
      <c r="AF98" s="82" t="s">
        <v>2032</v>
      </c>
      <c r="AG98" s="82" t="s">
        <v>2379</v>
      </c>
      <c r="AH98" s="82" t="s">
        <v>2380</v>
      </c>
      <c r="AI98" s="82" t="s">
        <v>2359</v>
      </c>
      <c r="AJ98" s="82" t="s">
        <v>385</v>
      </c>
      <c r="AK98" s="82" t="s">
        <v>2381</v>
      </c>
      <c r="AL98" s="82" t="s">
        <v>415</v>
      </c>
    </row>
    <row r="99" spans="1:38" x14ac:dyDescent="0.25">
      <c r="A99" s="82" t="s">
        <v>2382</v>
      </c>
      <c r="B99" s="82">
        <v>10.331</v>
      </c>
      <c r="C99" s="82" t="s">
        <v>2383</v>
      </c>
      <c r="D99" s="82" t="s">
        <v>1400</v>
      </c>
      <c r="E99" s="82" t="s">
        <v>2384</v>
      </c>
      <c r="F99" s="82" t="s">
        <v>2385</v>
      </c>
      <c r="G99" s="82" t="s">
        <v>359</v>
      </c>
      <c r="H99" s="82" t="s">
        <v>360</v>
      </c>
      <c r="I99" s="82" t="s">
        <v>2386</v>
      </c>
      <c r="J99" s="82" t="s">
        <v>2387</v>
      </c>
      <c r="K99" s="82" t="s">
        <v>2388</v>
      </c>
      <c r="L99" s="82" t="s">
        <v>2389</v>
      </c>
      <c r="M99" s="82" t="s">
        <v>2390</v>
      </c>
      <c r="N99" s="82" t="s">
        <v>2391</v>
      </c>
      <c r="O99" s="82" t="s">
        <v>558</v>
      </c>
      <c r="P99" s="82" t="s">
        <v>2392</v>
      </c>
      <c r="Q99" s="82" t="s">
        <v>1410</v>
      </c>
      <c r="R99" s="82" t="s">
        <v>2393</v>
      </c>
      <c r="S99" s="82" t="s">
        <v>2394</v>
      </c>
      <c r="T99" s="82" t="s">
        <v>2395</v>
      </c>
      <c r="U99" s="82" t="s">
        <v>2396</v>
      </c>
      <c r="V99" s="82" t="s">
        <v>2350</v>
      </c>
      <c r="W99" s="82" t="s">
        <v>1621</v>
      </c>
      <c r="X99" s="82" t="s">
        <v>2141</v>
      </c>
      <c r="Y99" s="82" t="s">
        <v>2397</v>
      </c>
      <c r="Z99" s="82" t="s">
        <v>2398</v>
      </c>
      <c r="AA99" s="82" t="s">
        <v>2399</v>
      </c>
      <c r="AB99" s="82" t="s">
        <v>2306</v>
      </c>
      <c r="AC99" s="82" t="s">
        <v>735</v>
      </c>
      <c r="AD99" s="82" t="s">
        <v>2400</v>
      </c>
      <c r="AE99" s="82" t="s">
        <v>2401</v>
      </c>
      <c r="AF99" s="82" t="s">
        <v>382</v>
      </c>
      <c r="AG99" s="82" t="s">
        <v>2402</v>
      </c>
      <c r="AH99" s="82" t="s">
        <v>2403</v>
      </c>
      <c r="AI99" s="82" t="s">
        <v>2404</v>
      </c>
      <c r="AJ99" s="82" t="s">
        <v>385</v>
      </c>
      <c r="AK99" s="82" t="s">
        <v>2405</v>
      </c>
      <c r="AL99" s="82" t="s">
        <v>415</v>
      </c>
    </row>
    <row r="100" spans="1:38" x14ac:dyDescent="0.25">
      <c r="A100" s="82" t="s">
        <v>2406</v>
      </c>
      <c r="B100" s="82">
        <v>10.334</v>
      </c>
      <c r="D100" s="82" t="s">
        <v>1400</v>
      </c>
      <c r="E100" s="82" t="s">
        <v>2407</v>
      </c>
      <c r="F100" s="82" t="s">
        <v>2408</v>
      </c>
      <c r="G100" s="82" t="s">
        <v>2317</v>
      </c>
      <c r="H100" s="82" t="s">
        <v>360</v>
      </c>
      <c r="I100" s="82" t="s">
        <v>2409</v>
      </c>
      <c r="J100" s="82" t="s">
        <v>2409</v>
      </c>
      <c r="K100" s="82" t="s">
        <v>2410</v>
      </c>
      <c r="L100" s="82" t="s">
        <v>421</v>
      </c>
      <c r="M100" s="82" t="s">
        <v>2411</v>
      </c>
      <c r="N100" s="82" t="s">
        <v>2412</v>
      </c>
      <c r="O100" s="82" t="s">
        <v>558</v>
      </c>
      <c r="P100" s="82" t="s">
        <v>2413</v>
      </c>
      <c r="Q100" s="82" t="s">
        <v>382</v>
      </c>
      <c r="R100" s="82" t="s">
        <v>2414</v>
      </c>
      <c r="S100" s="82" t="s">
        <v>368</v>
      </c>
      <c r="T100" s="82" t="s">
        <v>2415</v>
      </c>
      <c r="U100" s="82" t="s">
        <v>2416</v>
      </c>
      <c r="V100" s="82" t="s">
        <v>1414</v>
      </c>
      <c r="W100" s="82" t="s">
        <v>1621</v>
      </c>
      <c r="X100" s="82" t="s">
        <v>2141</v>
      </c>
      <c r="Y100" s="82" t="s">
        <v>2417</v>
      </c>
      <c r="Z100" s="82" t="s">
        <v>2418</v>
      </c>
      <c r="AA100" s="82" t="s">
        <v>2419</v>
      </c>
      <c r="AB100" s="82" t="s">
        <v>2420</v>
      </c>
      <c r="AC100" s="82" t="s">
        <v>1011</v>
      </c>
      <c r="AD100" s="82" t="s">
        <v>2421</v>
      </c>
      <c r="AE100" s="82" t="s">
        <v>2422</v>
      </c>
      <c r="AF100" s="82" t="s">
        <v>382</v>
      </c>
      <c r="AG100" s="82" t="s">
        <v>2423</v>
      </c>
      <c r="AH100" s="82" t="s">
        <v>2424</v>
      </c>
      <c r="AI100" s="82" t="s">
        <v>2425</v>
      </c>
      <c r="AJ100" s="82" t="s">
        <v>385</v>
      </c>
      <c r="AK100" s="82" t="s">
        <v>2426</v>
      </c>
      <c r="AL100" s="82" t="s">
        <v>415</v>
      </c>
    </row>
    <row r="101" spans="1:38" x14ac:dyDescent="0.25">
      <c r="A101" s="82" t="s">
        <v>2427</v>
      </c>
      <c r="B101" s="82">
        <v>10.336</v>
      </c>
      <c r="C101" s="82" t="s">
        <v>2428</v>
      </c>
      <c r="D101" s="82" t="s">
        <v>1400</v>
      </c>
      <c r="E101" s="82" t="s">
        <v>2429</v>
      </c>
      <c r="F101" s="82" t="s">
        <v>2430</v>
      </c>
      <c r="G101" s="82" t="s">
        <v>2431</v>
      </c>
      <c r="H101" s="82" t="s">
        <v>360</v>
      </c>
      <c r="I101" s="82" t="s">
        <v>2432</v>
      </c>
      <c r="J101" s="82" t="s">
        <v>2432</v>
      </c>
      <c r="K101" s="82" t="s">
        <v>2433</v>
      </c>
      <c r="L101" s="82" t="s">
        <v>421</v>
      </c>
      <c r="M101" s="82" t="s">
        <v>2434</v>
      </c>
      <c r="N101" s="82" t="s">
        <v>2435</v>
      </c>
      <c r="O101" s="82" t="s">
        <v>558</v>
      </c>
      <c r="P101" s="82" t="s">
        <v>2436</v>
      </c>
      <c r="Q101" s="82" t="s">
        <v>2437</v>
      </c>
      <c r="R101" s="82" t="s">
        <v>2438</v>
      </c>
      <c r="S101" s="82" t="s">
        <v>368</v>
      </c>
      <c r="T101" s="82" t="s">
        <v>2439</v>
      </c>
      <c r="U101" s="82" t="s">
        <v>2440</v>
      </c>
      <c r="V101" s="82" t="s">
        <v>2258</v>
      </c>
      <c r="W101" s="82" t="s">
        <v>2441</v>
      </c>
      <c r="X101" s="82" t="s">
        <v>1416</v>
      </c>
      <c r="Y101" s="82" t="s">
        <v>2442</v>
      </c>
      <c r="Z101" s="82" t="s">
        <v>2443</v>
      </c>
      <c r="AA101" s="82" t="s">
        <v>2444</v>
      </c>
      <c r="AB101" s="82" t="s">
        <v>1420</v>
      </c>
      <c r="AC101" s="82" t="s">
        <v>735</v>
      </c>
      <c r="AD101" s="82" t="s">
        <v>2445</v>
      </c>
      <c r="AE101" s="82" t="s">
        <v>2446</v>
      </c>
      <c r="AF101" s="82" t="s">
        <v>2447</v>
      </c>
      <c r="AG101" s="82" t="s">
        <v>2448</v>
      </c>
      <c r="AH101" s="82" t="s">
        <v>2449</v>
      </c>
      <c r="AI101" s="82" t="s">
        <v>2450</v>
      </c>
      <c r="AJ101" s="82" t="s">
        <v>385</v>
      </c>
      <c r="AK101" s="82" t="s">
        <v>2451</v>
      </c>
      <c r="AL101" s="82" t="s">
        <v>415</v>
      </c>
    </row>
    <row r="102" spans="1:38" x14ac:dyDescent="0.25">
      <c r="A102" s="82" t="s">
        <v>2452</v>
      </c>
      <c r="B102" s="82">
        <v>10.35</v>
      </c>
      <c r="C102" s="82" t="s">
        <v>2453</v>
      </c>
      <c r="D102" s="82" t="s">
        <v>2454</v>
      </c>
      <c r="E102" s="82" t="s">
        <v>2455</v>
      </c>
      <c r="F102" s="82" t="s">
        <v>2456</v>
      </c>
      <c r="G102" s="82" t="s">
        <v>2457</v>
      </c>
      <c r="H102" s="82" t="s">
        <v>360</v>
      </c>
      <c r="I102" s="82" t="s">
        <v>2458</v>
      </c>
      <c r="J102" s="82" t="s">
        <v>2459</v>
      </c>
      <c r="K102" s="82" t="s">
        <v>2460</v>
      </c>
      <c r="L102" s="82" t="s">
        <v>421</v>
      </c>
      <c r="M102" s="82" t="s">
        <v>2461</v>
      </c>
      <c r="N102" s="82" t="s">
        <v>2462</v>
      </c>
      <c r="O102" s="82" t="s">
        <v>558</v>
      </c>
      <c r="P102" s="82" t="s">
        <v>2463</v>
      </c>
      <c r="Q102" s="82" t="s">
        <v>11</v>
      </c>
      <c r="R102" s="82" t="s">
        <v>11</v>
      </c>
      <c r="S102" s="82" t="s">
        <v>368</v>
      </c>
      <c r="T102" s="82" t="s">
        <v>2464</v>
      </c>
      <c r="U102" s="82" t="s">
        <v>443</v>
      </c>
      <c r="V102" s="82" t="s">
        <v>2465</v>
      </c>
      <c r="W102" s="82" t="s">
        <v>2466</v>
      </c>
      <c r="X102" s="82" t="s">
        <v>2467</v>
      </c>
      <c r="Y102" s="82" t="s">
        <v>2468</v>
      </c>
      <c r="Z102" s="82" t="s">
        <v>2469</v>
      </c>
      <c r="AA102" s="82" t="s">
        <v>376</v>
      </c>
      <c r="AB102" s="82" t="s">
        <v>382</v>
      </c>
      <c r="AC102" s="82" t="s">
        <v>735</v>
      </c>
      <c r="AD102" s="82" t="s">
        <v>2470</v>
      </c>
      <c r="AE102" s="82" t="s">
        <v>2471</v>
      </c>
      <c r="AF102" s="82" t="s">
        <v>2472</v>
      </c>
      <c r="AG102" s="82" t="s">
        <v>382</v>
      </c>
      <c r="AH102" s="82" t="s">
        <v>382</v>
      </c>
      <c r="AI102" s="82" t="s">
        <v>384</v>
      </c>
      <c r="AJ102" s="82" t="s">
        <v>385</v>
      </c>
      <c r="AK102" s="82" t="s">
        <v>2473</v>
      </c>
      <c r="AL102" s="82" t="s">
        <v>387</v>
      </c>
    </row>
    <row r="103" spans="1:38" x14ac:dyDescent="0.25">
      <c r="A103" s="82" t="s">
        <v>2474</v>
      </c>
      <c r="B103" s="82">
        <v>10.351000000000001</v>
      </c>
      <c r="C103" s="82" t="s">
        <v>2475</v>
      </c>
      <c r="D103" s="82" t="s">
        <v>2454</v>
      </c>
      <c r="E103" s="82" t="s">
        <v>2476</v>
      </c>
      <c r="F103" s="82" t="s">
        <v>2477</v>
      </c>
      <c r="G103" s="82" t="s">
        <v>359</v>
      </c>
      <c r="H103" s="82" t="s">
        <v>360</v>
      </c>
      <c r="I103" s="82" t="s">
        <v>2478</v>
      </c>
      <c r="J103" s="82" t="s">
        <v>2479</v>
      </c>
      <c r="K103" s="82" t="s">
        <v>2480</v>
      </c>
      <c r="L103" s="82" t="s">
        <v>2481</v>
      </c>
      <c r="M103" s="82" t="s">
        <v>2482</v>
      </c>
      <c r="N103" s="82" t="s">
        <v>2483</v>
      </c>
      <c r="O103" s="82" t="s">
        <v>558</v>
      </c>
      <c r="P103" s="82" t="s">
        <v>2484</v>
      </c>
      <c r="Q103" s="82" t="s">
        <v>2485</v>
      </c>
      <c r="R103" s="82" t="s">
        <v>360</v>
      </c>
      <c r="S103" s="82" t="s">
        <v>2486</v>
      </c>
      <c r="T103" s="82" t="s">
        <v>2487</v>
      </c>
      <c r="U103" s="82" t="s">
        <v>2488</v>
      </c>
      <c r="V103" s="82" t="s">
        <v>632</v>
      </c>
      <c r="W103" s="82" t="s">
        <v>2489</v>
      </c>
      <c r="X103" s="82" t="s">
        <v>2490</v>
      </c>
      <c r="Y103" s="82" t="s">
        <v>2491</v>
      </c>
      <c r="Z103" s="82" t="s">
        <v>2492</v>
      </c>
      <c r="AA103" s="82" t="s">
        <v>376</v>
      </c>
      <c r="AB103" s="82" t="s">
        <v>2493</v>
      </c>
      <c r="AC103" s="82" t="s">
        <v>2494</v>
      </c>
      <c r="AD103" s="82" t="s">
        <v>2495</v>
      </c>
      <c r="AE103" s="82" t="s">
        <v>2496</v>
      </c>
      <c r="AF103" s="82" t="s">
        <v>2497</v>
      </c>
      <c r="AG103" s="82" t="s">
        <v>382</v>
      </c>
      <c r="AH103" s="82" t="s">
        <v>2498</v>
      </c>
      <c r="AI103" s="82" t="s">
        <v>862</v>
      </c>
      <c r="AJ103" s="82" t="s">
        <v>385</v>
      </c>
      <c r="AK103" s="82" t="s">
        <v>2499</v>
      </c>
      <c r="AL103" s="82" t="s">
        <v>415</v>
      </c>
    </row>
    <row r="104" spans="1:38" x14ac:dyDescent="0.25">
      <c r="A104" s="82" t="s">
        <v>2500</v>
      </c>
      <c r="B104" s="82">
        <v>10.352</v>
      </c>
      <c r="C104" s="82" t="s">
        <v>2501</v>
      </c>
      <c r="D104" s="82" t="s">
        <v>2454</v>
      </c>
      <c r="E104" s="82" t="s">
        <v>2502</v>
      </c>
      <c r="F104" s="82" t="s">
        <v>2503</v>
      </c>
      <c r="G104" s="82" t="s">
        <v>359</v>
      </c>
      <c r="H104" s="82" t="s">
        <v>360</v>
      </c>
      <c r="I104" s="82" t="s">
        <v>2504</v>
      </c>
      <c r="J104" s="82" t="s">
        <v>2505</v>
      </c>
      <c r="K104" s="82" t="s">
        <v>2506</v>
      </c>
      <c r="L104" s="82" t="s">
        <v>421</v>
      </c>
      <c r="M104" s="82" t="s">
        <v>2507</v>
      </c>
      <c r="N104" s="82" t="s">
        <v>2508</v>
      </c>
      <c r="O104" s="82" t="s">
        <v>558</v>
      </c>
      <c r="P104" s="82" t="s">
        <v>2509</v>
      </c>
      <c r="Q104" s="82" t="s">
        <v>2510</v>
      </c>
      <c r="R104" s="82" t="s">
        <v>11</v>
      </c>
      <c r="S104" s="82" t="s">
        <v>2511</v>
      </c>
      <c r="T104" s="82" t="s">
        <v>2512</v>
      </c>
      <c r="U104" s="82" t="s">
        <v>2513</v>
      </c>
      <c r="V104" s="82" t="s">
        <v>2465</v>
      </c>
      <c r="W104" s="82" t="s">
        <v>2514</v>
      </c>
      <c r="X104" s="82" t="s">
        <v>2467</v>
      </c>
      <c r="Y104" s="82" t="s">
        <v>2515</v>
      </c>
      <c r="Z104" s="82" t="s">
        <v>2516</v>
      </c>
      <c r="AA104" s="82" t="s">
        <v>376</v>
      </c>
      <c r="AB104" s="82" t="s">
        <v>2517</v>
      </c>
      <c r="AC104" s="82" t="s">
        <v>2518</v>
      </c>
      <c r="AD104" s="82" t="s">
        <v>2519</v>
      </c>
      <c r="AE104" s="82" t="s">
        <v>2520</v>
      </c>
      <c r="AF104" s="82" t="s">
        <v>382</v>
      </c>
      <c r="AH104" s="82" t="s">
        <v>2521</v>
      </c>
      <c r="AI104" s="82" t="s">
        <v>2035</v>
      </c>
      <c r="AJ104" s="82" t="s">
        <v>385</v>
      </c>
      <c r="AK104" s="82" t="s">
        <v>2522</v>
      </c>
      <c r="AL104" s="82" t="s">
        <v>415</v>
      </c>
    </row>
    <row r="105" spans="1:38" x14ac:dyDescent="0.25">
      <c r="A105" s="82" t="s">
        <v>2523</v>
      </c>
      <c r="B105" s="82">
        <v>10.404</v>
      </c>
      <c r="D105" s="82" t="s">
        <v>453</v>
      </c>
      <c r="E105" s="82" t="s">
        <v>2524</v>
      </c>
      <c r="F105" s="82" t="s">
        <v>2525</v>
      </c>
      <c r="G105" s="82" t="s">
        <v>551</v>
      </c>
      <c r="H105" s="82" t="s">
        <v>360</v>
      </c>
      <c r="I105" s="82" t="s">
        <v>2526</v>
      </c>
      <c r="J105" s="82" t="s">
        <v>2527</v>
      </c>
      <c r="K105" s="82" t="s">
        <v>2528</v>
      </c>
      <c r="L105" s="82" t="s">
        <v>421</v>
      </c>
      <c r="M105" s="82" t="s">
        <v>2529</v>
      </c>
      <c r="N105" s="82" t="s">
        <v>2530</v>
      </c>
      <c r="O105" s="82" t="s">
        <v>558</v>
      </c>
      <c r="P105" s="82" t="s">
        <v>2531</v>
      </c>
      <c r="Q105" s="82" t="s">
        <v>2532</v>
      </c>
      <c r="R105" s="82" t="s">
        <v>2533</v>
      </c>
      <c r="S105" s="82" t="s">
        <v>368</v>
      </c>
      <c r="T105" s="82" t="s">
        <v>2534</v>
      </c>
      <c r="U105" s="82" t="s">
        <v>443</v>
      </c>
      <c r="V105" s="82" t="s">
        <v>362</v>
      </c>
      <c r="W105" s="82" t="s">
        <v>2535</v>
      </c>
      <c r="X105" s="82" t="s">
        <v>2536</v>
      </c>
      <c r="Y105" s="82" t="s">
        <v>2537</v>
      </c>
      <c r="Z105" s="82" t="s">
        <v>2538</v>
      </c>
      <c r="AA105" s="82" t="s">
        <v>2539</v>
      </c>
      <c r="AB105" s="82" t="s">
        <v>2540</v>
      </c>
      <c r="AC105" s="82" t="s">
        <v>2541</v>
      </c>
      <c r="AD105" s="82" t="s">
        <v>2542</v>
      </c>
      <c r="AE105" s="82" t="s">
        <v>737</v>
      </c>
      <c r="AF105" s="82" t="s">
        <v>2543</v>
      </c>
      <c r="AG105" s="82" t="s">
        <v>382</v>
      </c>
      <c r="AH105" s="82" t="s">
        <v>382</v>
      </c>
      <c r="AI105" s="82" t="s">
        <v>384</v>
      </c>
      <c r="AJ105" s="82" t="s">
        <v>385</v>
      </c>
      <c r="AK105" s="82" t="s">
        <v>2544</v>
      </c>
      <c r="AL105" s="82" t="s">
        <v>450</v>
      </c>
    </row>
    <row r="106" spans="1:38" x14ac:dyDescent="0.25">
      <c r="A106" s="82" t="s">
        <v>2545</v>
      </c>
      <c r="B106" s="82">
        <v>10.404999999999999</v>
      </c>
      <c r="C106" s="82" t="s">
        <v>2546</v>
      </c>
      <c r="D106" s="82" t="s">
        <v>2547</v>
      </c>
      <c r="E106" s="82" t="s">
        <v>2548</v>
      </c>
      <c r="F106" s="82" t="s">
        <v>2549</v>
      </c>
      <c r="G106" s="82" t="s">
        <v>2550</v>
      </c>
      <c r="H106" s="82" t="s">
        <v>360</v>
      </c>
      <c r="I106" s="82" t="s">
        <v>2551</v>
      </c>
      <c r="J106" s="82" t="s">
        <v>2552</v>
      </c>
      <c r="K106" s="82" t="s">
        <v>2553</v>
      </c>
      <c r="L106" s="82" t="s">
        <v>2554</v>
      </c>
      <c r="M106" s="82" t="s">
        <v>2555</v>
      </c>
      <c r="N106" s="82" t="s">
        <v>2556</v>
      </c>
      <c r="O106" s="82" t="s">
        <v>558</v>
      </c>
      <c r="P106" s="82" t="s">
        <v>2557</v>
      </c>
      <c r="Q106" s="82" t="s">
        <v>2558</v>
      </c>
      <c r="R106" s="82" t="s">
        <v>360</v>
      </c>
      <c r="S106" s="82" t="s">
        <v>2559</v>
      </c>
      <c r="T106" s="82" t="s">
        <v>2560</v>
      </c>
      <c r="U106" s="82" t="s">
        <v>631</v>
      </c>
      <c r="V106" s="82" t="s">
        <v>2561</v>
      </c>
      <c r="W106" s="82" t="s">
        <v>2562</v>
      </c>
      <c r="X106" s="82" t="s">
        <v>2563</v>
      </c>
      <c r="Y106" s="82" t="s">
        <v>2564</v>
      </c>
      <c r="Z106" s="82" t="s">
        <v>427</v>
      </c>
      <c r="AA106" s="82" t="s">
        <v>376</v>
      </c>
      <c r="AB106" s="82" t="s">
        <v>2565</v>
      </c>
      <c r="AC106" s="82" t="s">
        <v>2566</v>
      </c>
      <c r="AD106" s="82" t="s">
        <v>2567</v>
      </c>
      <c r="AE106" s="82" t="s">
        <v>2568</v>
      </c>
      <c r="AF106" s="82" t="s">
        <v>2569</v>
      </c>
      <c r="AG106" s="82" t="s">
        <v>382</v>
      </c>
      <c r="AH106" s="82" t="s">
        <v>2570</v>
      </c>
      <c r="AI106" s="82" t="s">
        <v>384</v>
      </c>
      <c r="AJ106" s="82" t="s">
        <v>385</v>
      </c>
      <c r="AK106" s="82" t="s">
        <v>2571</v>
      </c>
      <c r="AL106" s="82" t="s">
        <v>415</v>
      </c>
    </row>
    <row r="107" spans="1:38" x14ac:dyDescent="0.25">
      <c r="A107" s="82" t="s">
        <v>2572</v>
      </c>
      <c r="B107" s="82">
        <v>10.406000000000001</v>
      </c>
      <c r="C107" s="82" t="s">
        <v>2573</v>
      </c>
      <c r="D107" s="82" t="s">
        <v>453</v>
      </c>
      <c r="E107" s="82" t="s">
        <v>2574</v>
      </c>
      <c r="F107" s="82" t="s">
        <v>2575</v>
      </c>
      <c r="G107" s="82" t="s">
        <v>2576</v>
      </c>
      <c r="H107" s="82" t="s">
        <v>360</v>
      </c>
      <c r="I107" s="82" t="s">
        <v>2577</v>
      </c>
      <c r="J107" s="82" t="s">
        <v>2578</v>
      </c>
      <c r="K107" s="82" t="s">
        <v>2579</v>
      </c>
      <c r="L107" s="82" t="s">
        <v>421</v>
      </c>
      <c r="M107" s="82" t="s">
        <v>2580</v>
      </c>
      <c r="N107" s="82" t="s">
        <v>2581</v>
      </c>
      <c r="O107" s="82" t="s">
        <v>366</v>
      </c>
      <c r="P107" s="82" t="s">
        <v>2582</v>
      </c>
      <c r="Q107" s="82" t="s">
        <v>2583</v>
      </c>
      <c r="R107" s="82" t="s">
        <v>2584</v>
      </c>
      <c r="S107" s="82" t="s">
        <v>368</v>
      </c>
      <c r="T107" s="82" t="s">
        <v>2585</v>
      </c>
      <c r="U107" s="82" t="s">
        <v>443</v>
      </c>
      <c r="V107" s="82" t="s">
        <v>362</v>
      </c>
      <c r="W107" s="82" t="s">
        <v>2586</v>
      </c>
      <c r="X107" s="82" t="s">
        <v>2587</v>
      </c>
      <c r="Y107" s="82" t="s">
        <v>2588</v>
      </c>
      <c r="Z107" s="82" t="s">
        <v>2589</v>
      </c>
      <c r="AA107" s="82" t="s">
        <v>2590</v>
      </c>
      <c r="AB107" s="82" t="s">
        <v>2591</v>
      </c>
      <c r="AC107" s="82" t="s">
        <v>2592</v>
      </c>
      <c r="AD107" s="82" t="s">
        <v>2593</v>
      </c>
      <c r="AE107" s="82" t="s">
        <v>737</v>
      </c>
      <c r="AF107" s="82" t="s">
        <v>2594</v>
      </c>
      <c r="AG107" s="82" t="s">
        <v>382</v>
      </c>
      <c r="AH107" s="82" t="s">
        <v>382</v>
      </c>
      <c r="AI107" s="82" t="s">
        <v>384</v>
      </c>
      <c r="AJ107" s="82" t="s">
        <v>385</v>
      </c>
      <c r="AK107" s="82" t="s">
        <v>2595</v>
      </c>
      <c r="AL107" s="82" t="s">
        <v>450</v>
      </c>
    </row>
    <row r="108" spans="1:38" x14ac:dyDescent="0.25">
      <c r="A108" s="82" t="s">
        <v>2596</v>
      </c>
      <c r="B108" s="82">
        <v>10.407</v>
      </c>
      <c r="C108" s="82" t="s">
        <v>2597</v>
      </c>
      <c r="D108" s="82" t="s">
        <v>453</v>
      </c>
      <c r="E108" s="82" t="s">
        <v>2598</v>
      </c>
      <c r="F108" s="82" t="s">
        <v>2599</v>
      </c>
      <c r="G108" s="82" t="s">
        <v>2576</v>
      </c>
      <c r="H108" s="82" t="s">
        <v>360</v>
      </c>
      <c r="I108" s="82" t="s">
        <v>2600</v>
      </c>
      <c r="J108" s="82" t="s">
        <v>2601</v>
      </c>
      <c r="K108" s="82" t="s">
        <v>2579</v>
      </c>
      <c r="L108" s="82" t="s">
        <v>421</v>
      </c>
      <c r="M108" s="82" t="s">
        <v>2602</v>
      </c>
      <c r="N108" s="82" t="s">
        <v>2603</v>
      </c>
      <c r="O108" s="82" t="s">
        <v>366</v>
      </c>
      <c r="P108" s="82" t="s">
        <v>2604</v>
      </c>
      <c r="Q108" s="82" t="s">
        <v>2605</v>
      </c>
      <c r="R108" s="82" t="s">
        <v>2584</v>
      </c>
      <c r="S108" s="82" t="s">
        <v>368</v>
      </c>
      <c r="T108" s="82" t="s">
        <v>2606</v>
      </c>
      <c r="U108" s="82" t="s">
        <v>443</v>
      </c>
      <c r="V108" s="82" t="s">
        <v>362</v>
      </c>
      <c r="W108" s="82" t="s">
        <v>2586</v>
      </c>
      <c r="X108" s="82" t="s">
        <v>730</v>
      </c>
      <c r="Y108" s="82" t="s">
        <v>2607</v>
      </c>
      <c r="Z108" s="82" t="s">
        <v>2608</v>
      </c>
      <c r="AA108" s="82" t="s">
        <v>2609</v>
      </c>
      <c r="AB108" s="82" t="s">
        <v>2610</v>
      </c>
      <c r="AC108" s="82" t="s">
        <v>2611</v>
      </c>
      <c r="AD108" s="82" t="s">
        <v>2612</v>
      </c>
      <c r="AE108" s="82" t="s">
        <v>737</v>
      </c>
      <c r="AF108" s="82" t="s">
        <v>2613</v>
      </c>
      <c r="AG108" s="82" t="s">
        <v>382</v>
      </c>
      <c r="AH108" s="82" t="s">
        <v>382</v>
      </c>
      <c r="AI108" s="82" t="s">
        <v>384</v>
      </c>
      <c r="AJ108" s="82" t="s">
        <v>385</v>
      </c>
      <c r="AK108" s="82" t="s">
        <v>2614</v>
      </c>
      <c r="AL108" s="82" t="s">
        <v>450</v>
      </c>
    </row>
    <row r="109" spans="1:38" x14ac:dyDescent="0.25">
      <c r="A109" s="82" t="s">
        <v>2615</v>
      </c>
      <c r="B109" s="82">
        <v>10.41</v>
      </c>
      <c r="C109" s="82" t="s">
        <v>2616</v>
      </c>
      <c r="D109" s="82" t="s">
        <v>2547</v>
      </c>
      <c r="E109" s="82" t="s">
        <v>2617</v>
      </c>
      <c r="F109" s="82" t="s">
        <v>2618</v>
      </c>
      <c r="G109" s="82" t="s">
        <v>2576</v>
      </c>
      <c r="H109" s="82" t="s">
        <v>360</v>
      </c>
      <c r="I109" s="82" t="s">
        <v>2619</v>
      </c>
      <c r="J109" s="82" t="s">
        <v>2620</v>
      </c>
      <c r="K109" s="82" t="s">
        <v>2621</v>
      </c>
      <c r="L109" s="82" t="s">
        <v>421</v>
      </c>
      <c r="M109" s="82" t="s">
        <v>2622</v>
      </c>
      <c r="N109" s="82" t="s">
        <v>2623</v>
      </c>
      <c r="O109" s="82" t="s">
        <v>366</v>
      </c>
      <c r="P109" s="82" t="s">
        <v>2624</v>
      </c>
      <c r="Q109" s="82" t="s">
        <v>2625</v>
      </c>
      <c r="R109" s="82" t="s">
        <v>2626</v>
      </c>
      <c r="S109" s="82" t="s">
        <v>2627</v>
      </c>
      <c r="T109" s="82" t="s">
        <v>2628</v>
      </c>
      <c r="U109" s="82" t="s">
        <v>2629</v>
      </c>
      <c r="V109" s="82" t="s">
        <v>632</v>
      </c>
      <c r="X109" s="82" t="s">
        <v>2630</v>
      </c>
      <c r="Y109" s="82" t="s">
        <v>2631</v>
      </c>
      <c r="Z109" s="82" t="s">
        <v>2632</v>
      </c>
      <c r="AA109" s="82" t="s">
        <v>376</v>
      </c>
      <c r="AB109" s="82" t="s">
        <v>2633</v>
      </c>
      <c r="AC109" s="82" t="s">
        <v>2634</v>
      </c>
      <c r="AD109" s="82" t="s">
        <v>2635</v>
      </c>
      <c r="AE109" s="82" t="s">
        <v>2636</v>
      </c>
      <c r="AF109" s="82" t="s">
        <v>2637</v>
      </c>
      <c r="AG109" s="82" t="s">
        <v>382</v>
      </c>
      <c r="AH109" s="82" t="s">
        <v>382</v>
      </c>
      <c r="AI109" s="82" t="s">
        <v>384</v>
      </c>
      <c r="AJ109" s="82" t="s">
        <v>385</v>
      </c>
      <c r="AK109" s="82" t="s">
        <v>2638</v>
      </c>
      <c r="AL109" s="82" t="s">
        <v>450</v>
      </c>
    </row>
    <row r="110" spans="1:38" x14ac:dyDescent="0.25">
      <c r="A110" s="82" t="s">
        <v>2639</v>
      </c>
      <c r="B110" s="82">
        <v>10.411</v>
      </c>
      <c r="C110" s="82" t="s">
        <v>2640</v>
      </c>
      <c r="D110" s="82" t="s">
        <v>2547</v>
      </c>
      <c r="E110" s="82" t="s">
        <v>2641</v>
      </c>
      <c r="F110" s="82" t="s">
        <v>2642</v>
      </c>
      <c r="G110" s="82" t="s">
        <v>551</v>
      </c>
      <c r="H110" s="82" t="s">
        <v>360</v>
      </c>
      <c r="I110" s="82" t="s">
        <v>2643</v>
      </c>
      <c r="J110" s="82" t="s">
        <v>2644</v>
      </c>
      <c r="K110" s="82" t="s">
        <v>2645</v>
      </c>
      <c r="L110" s="82" t="s">
        <v>2646</v>
      </c>
      <c r="M110" s="82" t="s">
        <v>2647</v>
      </c>
      <c r="N110" s="82" t="s">
        <v>2648</v>
      </c>
      <c r="O110" s="82" t="s">
        <v>366</v>
      </c>
      <c r="P110" s="82" t="s">
        <v>360</v>
      </c>
      <c r="Q110" s="82" t="s">
        <v>2649</v>
      </c>
      <c r="R110" s="82" t="s">
        <v>2650</v>
      </c>
      <c r="S110" s="82" t="s">
        <v>368</v>
      </c>
      <c r="T110" s="82" t="s">
        <v>2651</v>
      </c>
      <c r="U110" s="82" t="s">
        <v>443</v>
      </c>
      <c r="V110" s="82" t="s">
        <v>362</v>
      </c>
      <c r="W110" s="82" t="s">
        <v>2652</v>
      </c>
      <c r="X110" s="82" t="s">
        <v>2653</v>
      </c>
      <c r="Y110" s="82" t="s">
        <v>2654</v>
      </c>
      <c r="Z110" s="82" t="s">
        <v>2655</v>
      </c>
      <c r="AA110" s="82" t="s">
        <v>376</v>
      </c>
      <c r="AB110" s="82" t="s">
        <v>2656</v>
      </c>
      <c r="AC110" s="82" t="s">
        <v>2657</v>
      </c>
      <c r="AD110" s="82" t="s">
        <v>2658</v>
      </c>
      <c r="AE110" s="82" t="s">
        <v>2659</v>
      </c>
      <c r="AF110" s="82" t="s">
        <v>2660</v>
      </c>
      <c r="AG110" s="82" t="s">
        <v>2661</v>
      </c>
      <c r="AH110" s="82" t="s">
        <v>382</v>
      </c>
      <c r="AI110" s="82" t="s">
        <v>497</v>
      </c>
      <c r="AJ110" s="82" t="s">
        <v>385</v>
      </c>
      <c r="AK110" s="82" t="s">
        <v>2662</v>
      </c>
      <c r="AL110" s="82" t="s">
        <v>450</v>
      </c>
    </row>
    <row r="111" spans="1:38" x14ac:dyDescent="0.25">
      <c r="A111" s="82" t="s">
        <v>2663</v>
      </c>
      <c r="B111" s="82">
        <v>10.414999999999999</v>
      </c>
      <c r="D111" s="82" t="s">
        <v>2547</v>
      </c>
      <c r="E111" s="82" t="s">
        <v>2664</v>
      </c>
      <c r="F111" s="82" t="s">
        <v>2665</v>
      </c>
      <c r="G111" s="82" t="s">
        <v>2666</v>
      </c>
      <c r="H111" s="82" t="s">
        <v>360</v>
      </c>
      <c r="I111" s="82" t="s">
        <v>2667</v>
      </c>
      <c r="J111" s="82" t="s">
        <v>2668</v>
      </c>
      <c r="K111" s="82" t="s">
        <v>2669</v>
      </c>
      <c r="L111" s="82" t="s">
        <v>2670</v>
      </c>
      <c r="M111" s="82" t="s">
        <v>2671</v>
      </c>
      <c r="N111" s="82" t="s">
        <v>2672</v>
      </c>
      <c r="O111" s="82" t="s">
        <v>558</v>
      </c>
      <c r="P111" s="82" t="s">
        <v>2673</v>
      </c>
      <c r="Q111" s="82" t="s">
        <v>2674</v>
      </c>
      <c r="R111" s="82" t="s">
        <v>2675</v>
      </c>
      <c r="S111" s="82" t="s">
        <v>400</v>
      </c>
      <c r="T111" s="82" t="s">
        <v>2676</v>
      </c>
      <c r="U111" s="82" t="s">
        <v>2677</v>
      </c>
      <c r="V111" s="82" t="s">
        <v>2678</v>
      </c>
      <c r="W111" s="82" t="s">
        <v>2679</v>
      </c>
      <c r="X111" s="82" t="s">
        <v>2630</v>
      </c>
      <c r="Y111" s="82" t="s">
        <v>2680</v>
      </c>
      <c r="AA111" s="82" t="s">
        <v>376</v>
      </c>
      <c r="AB111" s="82" t="s">
        <v>382</v>
      </c>
      <c r="AC111" s="82" t="s">
        <v>2681</v>
      </c>
      <c r="AD111" s="82" t="s">
        <v>2682</v>
      </c>
      <c r="AE111" s="82" t="s">
        <v>2683</v>
      </c>
      <c r="AF111" s="82" t="s">
        <v>2684</v>
      </c>
      <c r="AG111" s="82" t="s">
        <v>382</v>
      </c>
      <c r="AH111" s="82" t="s">
        <v>360</v>
      </c>
      <c r="AI111" s="82" t="s">
        <v>2685</v>
      </c>
      <c r="AJ111" s="82" t="s">
        <v>385</v>
      </c>
      <c r="AK111" s="82" t="s">
        <v>2686</v>
      </c>
      <c r="AL111" s="82" t="s">
        <v>1286</v>
      </c>
    </row>
    <row r="112" spans="1:38" x14ac:dyDescent="0.25">
      <c r="A112" s="82" t="s">
        <v>2687</v>
      </c>
      <c r="B112" s="82">
        <v>10.417</v>
      </c>
      <c r="C112" s="82" t="s">
        <v>2688</v>
      </c>
      <c r="D112" s="82" t="s">
        <v>2547</v>
      </c>
      <c r="E112" s="82" t="s">
        <v>2689</v>
      </c>
      <c r="F112" s="82" t="s">
        <v>2690</v>
      </c>
      <c r="G112" s="82" t="s">
        <v>2666</v>
      </c>
      <c r="H112" s="82" t="s">
        <v>360</v>
      </c>
      <c r="I112" s="82" t="s">
        <v>2691</v>
      </c>
      <c r="J112" s="82" t="s">
        <v>2692</v>
      </c>
      <c r="K112" s="82" t="s">
        <v>2693</v>
      </c>
      <c r="L112" s="82" t="s">
        <v>421</v>
      </c>
      <c r="M112" s="82" t="s">
        <v>2694</v>
      </c>
      <c r="N112" s="82" t="s">
        <v>2695</v>
      </c>
      <c r="O112" s="82" t="s">
        <v>366</v>
      </c>
      <c r="P112" s="82" t="s">
        <v>2696</v>
      </c>
      <c r="Q112" s="82" t="s">
        <v>2697</v>
      </c>
      <c r="R112" s="82" t="s">
        <v>2626</v>
      </c>
      <c r="S112" s="82" t="s">
        <v>368</v>
      </c>
      <c r="T112" s="82" t="s">
        <v>2698</v>
      </c>
      <c r="U112" s="82" t="s">
        <v>443</v>
      </c>
      <c r="V112" s="82" t="s">
        <v>362</v>
      </c>
      <c r="W112" s="82" t="s">
        <v>2699</v>
      </c>
      <c r="X112" s="82" t="s">
        <v>2700</v>
      </c>
      <c r="Y112" s="82" t="s">
        <v>2701</v>
      </c>
      <c r="Z112" s="82" t="s">
        <v>2702</v>
      </c>
      <c r="AA112" s="82" t="s">
        <v>376</v>
      </c>
      <c r="AB112" s="82" t="s">
        <v>2703</v>
      </c>
      <c r="AC112" s="82" t="s">
        <v>2704</v>
      </c>
      <c r="AD112" s="82" t="s">
        <v>2705</v>
      </c>
      <c r="AE112" s="82" t="s">
        <v>2636</v>
      </c>
      <c r="AF112" s="82" t="s">
        <v>2706</v>
      </c>
      <c r="AG112" s="82" t="s">
        <v>382</v>
      </c>
      <c r="AH112" s="82" t="s">
        <v>382</v>
      </c>
      <c r="AI112" s="82" t="s">
        <v>521</v>
      </c>
      <c r="AJ112" s="82" t="s">
        <v>385</v>
      </c>
      <c r="AK112" s="82" t="s">
        <v>2707</v>
      </c>
      <c r="AL112" s="82" t="s">
        <v>450</v>
      </c>
    </row>
    <row r="113" spans="1:38" x14ac:dyDescent="0.25">
      <c r="A113" s="82" t="s">
        <v>2708</v>
      </c>
      <c r="B113" s="82">
        <v>10.42</v>
      </c>
      <c r="C113" s="82" t="s">
        <v>2709</v>
      </c>
      <c r="D113" s="82" t="s">
        <v>2547</v>
      </c>
      <c r="E113" s="82" t="s">
        <v>2710</v>
      </c>
      <c r="F113" s="82" t="s">
        <v>2711</v>
      </c>
      <c r="G113" s="82" t="s">
        <v>359</v>
      </c>
      <c r="H113" s="82" t="s">
        <v>360</v>
      </c>
      <c r="I113" s="82" t="s">
        <v>2712</v>
      </c>
      <c r="J113" s="82" t="s">
        <v>2713</v>
      </c>
      <c r="K113" s="82" t="s">
        <v>2714</v>
      </c>
      <c r="L113" s="82" t="s">
        <v>421</v>
      </c>
      <c r="M113" s="82" t="s">
        <v>2715</v>
      </c>
      <c r="N113" s="82" t="s">
        <v>2716</v>
      </c>
      <c r="O113" s="82" t="s">
        <v>366</v>
      </c>
      <c r="P113" s="82" t="s">
        <v>2717</v>
      </c>
      <c r="Q113" s="82" t="s">
        <v>2697</v>
      </c>
      <c r="R113" s="82" t="s">
        <v>2718</v>
      </c>
      <c r="S113" s="82" t="s">
        <v>368</v>
      </c>
      <c r="T113" s="82" t="s">
        <v>2719</v>
      </c>
      <c r="U113" s="82" t="s">
        <v>2720</v>
      </c>
      <c r="V113" s="82" t="s">
        <v>2721</v>
      </c>
      <c r="W113" s="82" t="s">
        <v>2722</v>
      </c>
      <c r="X113" s="82" t="s">
        <v>2723</v>
      </c>
      <c r="Y113" s="82" t="s">
        <v>2724</v>
      </c>
      <c r="Z113" s="82" t="s">
        <v>2725</v>
      </c>
      <c r="AA113" s="82" t="s">
        <v>376</v>
      </c>
      <c r="AB113" s="82" t="s">
        <v>2726</v>
      </c>
      <c r="AC113" s="82" t="s">
        <v>2704</v>
      </c>
      <c r="AD113" s="82" t="s">
        <v>2727</v>
      </c>
      <c r="AE113" s="82" t="s">
        <v>2636</v>
      </c>
      <c r="AF113" s="82" t="s">
        <v>2706</v>
      </c>
      <c r="AG113" s="82" t="s">
        <v>382</v>
      </c>
      <c r="AH113" s="82" t="s">
        <v>2728</v>
      </c>
      <c r="AI113" s="82" t="s">
        <v>521</v>
      </c>
      <c r="AJ113" s="82" t="s">
        <v>385</v>
      </c>
      <c r="AK113" s="82" t="s">
        <v>2729</v>
      </c>
      <c r="AL113" s="82" t="s">
        <v>415</v>
      </c>
    </row>
    <row r="114" spans="1:38" x14ac:dyDescent="0.25">
      <c r="A114" s="82" t="s">
        <v>2730</v>
      </c>
      <c r="B114" s="82">
        <v>10.420999999999999</v>
      </c>
      <c r="D114" s="82" t="s">
        <v>453</v>
      </c>
      <c r="E114" s="82" t="s">
        <v>2731</v>
      </c>
      <c r="F114" s="82" t="s">
        <v>2732</v>
      </c>
      <c r="G114" s="82" t="s">
        <v>551</v>
      </c>
      <c r="H114" s="82" t="s">
        <v>360</v>
      </c>
      <c r="I114" s="82" t="s">
        <v>2733</v>
      </c>
      <c r="J114" s="82" t="s">
        <v>2734</v>
      </c>
      <c r="K114" s="82" t="s">
        <v>2735</v>
      </c>
      <c r="L114" s="82" t="s">
        <v>2736</v>
      </c>
      <c r="M114" s="82" t="s">
        <v>2737</v>
      </c>
      <c r="N114" s="82" t="s">
        <v>2738</v>
      </c>
      <c r="O114" s="82" t="s">
        <v>366</v>
      </c>
      <c r="P114" s="82" t="s">
        <v>2739</v>
      </c>
      <c r="Q114" s="82" t="s">
        <v>2740</v>
      </c>
      <c r="R114" s="82" t="s">
        <v>2741</v>
      </c>
      <c r="S114" s="82" t="s">
        <v>368</v>
      </c>
      <c r="T114" s="82" t="s">
        <v>2742</v>
      </c>
      <c r="U114" s="82" t="s">
        <v>443</v>
      </c>
      <c r="V114" s="82" t="s">
        <v>362</v>
      </c>
      <c r="W114" s="82" t="s">
        <v>2743</v>
      </c>
      <c r="X114" s="82" t="s">
        <v>2744</v>
      </c>
      <c r="Y114" s="82" t="s">
        <v>2745</v>
      </c>
      <c r="Z114" s="82" t="s">
        <v>2746</v>
      </c>
      <c r="AA114" s="82" t="s">
        <v>376</v>
      </c>
      <c r="AB114" s="82" t="s">
        <v>382</v>
      </c>
      <c r="AC114" s="82" t="s">
        <v>735</v>
      </c>
      <c r="AD114" s="82" t="s">
        <v>2747</v>
      </c>
      <c r="AE114" s="82" t="s">
        <v>2748</v>
      </c>
      <c r="AF114" s="82" t="s">
        <v>2749</v>
      </c>
      <c r="AG114" s="82" t="s">
        <v>382</v>
      </c>
      <c r="AH114" s="82" t="s">
        <v>360</v>
      </c>
      <c r="AI114" s="82" t="s">
        <v>2750</v>
      </c>
      <c r="AJ114" s="82" t="s">
        <v>385</v>
      </c>
      <c r="AK114" s="82" t="s">
        <v>2751</v>
      </c>
      <c r="AL114" s="82" t="s">
        <v>499</v>
      </c>
    </row>
    <row r="115" spans="1:38" x14ac:dyDescent="0.25">
      <c r="A115" s="82" t="s">
        <v>2752</v>
      </c>
      <c r="B115" s="82">
        <v>10.427</v>
      </c>
      <c r="C115" s="82" t="s">
        <v>2753</v>
      </c>
      <c r="D115" s="82" t="s">
        <v>2547</v>
      </c>
      <c r="E115" s="82" t="s">
        <v>2754</v>
      </c>
      <c r="F115" s="82" t="s">
        <v>2755</v>
      </c>
      <c r="G115" s="82" t="s">
        <v>504</v>
      </c>
      <c r="H115" s="82" t="s">
        <v>360</v>
      </c>
      <c r="I115" s="82" t="s">
        <v>2756</v>
      </c>
      <c r="J115" s="82" t="s">
        <v>2757</v>
      </c>
      <c r="K115" s="82" t="s">
        <v>2758</v>
      </c>
      <c r="L115" s="82" t="s">
        <v>421</v>
      </c>
      <c r="M115" s="82" t="s">
        <v>2759</v>
      </c>
      <c r="N115" s="82" t="s">
        <v>2760</v>
      </c>
      <c r="O115" s="82" t="s">
        <v>558</v>
      </c>
      <c r="P115" s="82" t="s">
        <v>2761</v>
      </c>
      <c r="Q115" s="82" t="s">
        <v>2762</v>
      </c>
      <c r="R115" s="82" t="s">
        <v>2763</v>
      </c>
      <c r="S115" s="82" t="s">
        <v>368</v>
      </c>
      <c r="T115" s="82" t="s">
        <v>2764</v>
      </c>
      <c r="U115" s="82" t="s">
        <v>2765</v>
      </c>
      <c r="V115" s="82" t="s">
        <v>2766</v>
      </c>
      <c r="W115" s="82" t="s">
        <v>2652</v>
      </c>
      <c r="X115" s="82" t="s">
        <v>2767</v>
      </c>
      <c r="Y115" s="82" t="s">
        <v>2768</v>
      </c>
      <c r="Z115" s="82" t="s">
        <v>2769</v>
      </c>
      <c r="AA115" s="82" t="s">
        <v>376</v>
      </c>
      <c r="AB115" s="82" t="s">
        <v>2770</v>
      </c>
      <c r="AC115" s="82" t="s">
        <v>2771</v>
      </c>
      <c r="AD115" s="82" t="s">
        <v>2772</v>
      </c>
      <c r="AE115" s="82" t="s">
        <v>2773</v>
      </c>
      <c r="AF115" s="82" t="s">
        <v>2774</v>
      </c>
      <c r="AG115" s="82" t="s">
        <v>382</v>
      </c>
      <c r="AH115" s="82" t="s">
        <v>382</v>
      </c>
      <c r="AI115" s="82" t="s">
        <v>2775</v>
      </c>
      <c r="AJ115" s="82" t="s">
        <v>385</v>
      </c>
      <c r="AK115" s="82" t="s">
        <v>2776</v>
      </c>
      <c r="AL115" s="82" t="s">
        <v>387</v>
      </c>
    </row>
    <row r="116" spans="1:38" x14ac:dyDescent="0.25">
      <c r="A116" s="82" t="s">
        <v>2777</v>
      </c>
      <c r="B116" s="82">
        <v>10.433</v>
      </c>
      <c r="D116" s="82" t="s">
        <v>2547</v>
      </c>
      <c r="E116" s="82" t="s">
        <v>2778</v>
      </c>
      <c r="F116" s="82" t="s">
        <v>2779</v>
      </c>
      <c r="G116" s="82" t="s">
        <v>359</v>
      </c>
      <c r="H116" s="82" t="s">
        <v>360</v>
      </c>
      <c r="I116" s="82" t="s">
        <v>2780</v>
      </c>
      <c r="J116" s="82" t="s">
        <v>2781</v>
      </c>
      <c r="K116" s="82" t="s">
        <v>2782</v>
      </c>
      <c r="L116" s="82" t="s">
        <v>2783</v>
      </c>
      <c r="M116" s="82" t="s">
        <v>2784</v>
      </c>
      <c r="N116" s="82" t="s">
        <v>2785</v>
      </c>
      <c r="O116" s="82" t="s">
        <v>558</v>
      </c>
      <c r="P116" s="82" t="s">
        <v>2786</v>
      </c>
      <c r="Q116" s="82" t="s">
        <v>2787</v>
      </c>
      <c r="R116" s="82" t="s">
        <v>2788</v>
      </c>
      <c r="S116" s="82" t="s">
        <v>2789</v>
      </c>
      <c r="T116" s="82" t="s">
        <v>2790</v>
      </c>
      <c r="U116" s="82" t="s">
        <v>631</v>
      </c>
      <c r="V116" s="82" t="s">
        <v>2791</v>
      </c>
      <c r="W116" s="82" t="s">
        <v>2792</v>
      </c>
      <c r="X116" s="82" t="s">
        <v>2793</v>
      </c>
      <c r="Y116" s="82" t="s">
        <v>2794</v>
      </c>
      <c r="AA116" s="82" t="s">
        <v>376</v>
      </c>
      <c r="AB116" s="82" t="s">
        <v>2795</v>
      </c>
      <c r="AC116" s="82" t="s">
        <v>2796</v>
      </c>
      <c r="AD116" s="82" t="s">
        <v>2797</v>
      </c>
      <c r="AE116" s="82" t="s">
        <v>2798</v>
      </c>
      <c r="AF116" s="82" t="s">
        <v>2799</v>
      </c>
      <c r="AG116" s="82" t="s">
        <v>382</v>
      </c>
      <c r="AH116" s="82" t="s">
        <v>2800</v>
      </c>
      <c r="AI116" s="82" t="s">
        <v>433</v>
      </c>
      <c r="AJ116" s="82" t="s">
        <v>385</v>
      </c>
      <c r="AK116" s="82" t="s">
        <v>2801</v>
      </c>
      <c r="AL116" s="82" t="s">
        <v>415</v>
      </c>
    </row>
    <row r="117" spans="1:38" x14ac:dyDescent="0.25">
      <c r="A117" s="82" t="s">
        <v>2802</v>
      </c>
      <c r="B117" s="82">
        <v>10.435</v>
      </c>
      <c r="D117" s="82" t="s">
        <v>453</v>
      </c>
      <c r="E117" s="82" t="s">
        <v>2803</v>
      </c>
      <c r="F117" s="82" t="s">
        <v>2804</v>
      </c>
      <c r="G117" s="82" t="s">
        <v>359</v>
      </c>
      <c r="H117" s="82" t="s">
        <v>360</v>
      </c>
      <c r="I117" s="82" t="s">
        <v>2805</v>
      </c>
      <c r="J117" s="82" t="s">
        <v>2806</v>
      </c>
      <c r="K117" s="82" t="s">
        <v>2807</v>
      </c>
      <c r="L117" s="82" t="s">
        <v>460</v>
      </c>
      <c r="M117" s="82" t="s">
        <v>2808</v>
      </c>
      <c r="N117" s="82" t="s">
        <v>2809</v>
      </c>
      <c r="O117" s="82" t="s">
        <v>558</v>
      </c>
      <c r="P117" s="82" t="s">
        <v>2810</v>
      </c>
      <c r="Q117" s="82" t="s">
        <v>2811</v>
      </c>
      <c r="R117" s="82" t="s">
        <v>2812</v>
      </c>
      <c r="S117" s="82" t="s">
        <v>368</v>
      </c>
      <c r="T117" s="82" t="s">
        <v>2813</v>
      </c>
      <c r="U117" s="82" t="s">
        <v>443</v>
      </c>
      <c r="V117" s="82" t="s">
        <v>362</v>
      </c>
      <c r="W117" s="82" t="s">
        <v>2814</v>
      </c>
      <c r="X117" s="82" t="s">
        <v>2815</v>
      </c>
      <c r="Y117" s="82" t="s">
        <v>2816</v>
      </c>
      <c r="Z117" s="82" t="s">
        <v>427</v>
      </c>
      <c r="AA117" s="82" t="s">
        <v>376</v>
      </c>
      <c r="AB117" s="82" t="s">
        <v>2817</v>
      </c>
      <c r="AC117" s="82" t="s">
        <v>446</v>
      </c>
      <c r="AD117" s="82" t="s">
        <v>2818</v>
      </c>
      <c r="AE117" s="82" t="s">
        <v>2819</v>
      </c>
      <c r="AF117" s="82" t="s">
        <v>382</v>
      </c>
      <c r="AG117" s="82" t="s">
        <v>382</v>
      </c>
      <c r="AH117" s="82" t="s">
        <v>2820</v>
      </c>
      <c r="AI117" s="82" t="s">
        <v>1631</v>
      </c>
      <c r="AJ117" s="82" t="s">
        <v>385</v>
      </c>
      <c r="AK117" s="82" t="s">
        <v>2821</v>
      </c>
      <c r="AL117" s="82" t="s">
        <v>961</v>
      </c>
    </row>
    <row r="118" spans="1:38" x14ac:dyDescent="0.25">
      <c r="A118" s="82" t="s">
        <v>2822</v>
      </c>
      <c r="B118" s="82">
        <v>10.438000000000001</v>
      </c>
      <c r="C118" s="82" t="s">
        <v>2823</v>
      </c>
      <c r="D118" s="82" t="s">
        <v>2547</v>
      </c>
      <c r="E118" s="82" t="s">
        <v>2824</v>
      </c>
      <c r="F118" s="82" t="s">
        <v>2825</v>
      </c>
      <c r="G118" s="82" t="s">
        <v>721</v>
      </c>
      <c r="H118" s="82" t="s">
        <v>360</v>
      </c>
      <c r="I118" s="82" t="s">
        <v>2826</v>
      </c>
      <c r="J118" s="82" t="s">
        <v>2827</v>
      </c>
      <c r="K118" s="82" t="s">
        <v>2828</v>
      </c>
      <c r="L118" s="82" t="s">
        <v>2829</v>
      </c>
      <c r="M118" s="82" t="s">
        <v>2830</v>
      </c>
      <c r="N118" s="82" t="s">
        <v>2831</v>
      </c>
      <c r="O118" s="82" t="s">
        <v>558</v>
      </c>
      <c r="P118" s="82" t="s">
        <v>2832</v>
      </c>
      <c r="Q118" s="82" t="s">
        <v>2833</v>
      </c>
      <c r="R118" s="82" t="s">
        <v>367</v>
      </c>
      <c r="S118" s="82" t="s">
        <v>400</v>
      </c>
      <c r="T118" s="82" t="s">
        <v>2834</v>
      </c>
      <c r="U118" s="82" t="s">
        <v>2835</v>
      </c>
      <c r="V118" s="82" t="s">
        <v>2836</v>
      </c>
      <c r="W118" s="82" t="s">
        <v>2837</v>
      </c>
      <c r="X118" s="82" t="s">
        <v>2838</v>
      </c>
      <c r="Y118" s="82" t="s">
        <v>2839</v>
      </c>
      <c r="Z118" s="82" t="s">
        <v>382</v>
      </c>
      <c r="AA118" s="82" t="s">
        <v>376</v>
      </c>
      <c r="AB118" s="82" t="s">
        <v>2840</v>
      </c>
      <c r="AC118" s="82" t="s">
        <v>2771</v>
      </c>
      <c r="AD118" s="82" t="s">
        <v>2841</v>
      </c>
      <c r="AE118" s="82" t="s">
        <v>2659</v>
      </c>
      <c r="AF118" s="82" t="s">
        <v>382</v>
      </c>
      <c r="AG118" s="82" t="s">
        <v>382</v>
      </c>
      <c r="AH118" s="82" t="s">
        <v>2842</v>
      </c>
      <c r="AI118" s="82" t="s">
        <v>2843</v>
      </c>
      <c r="AJ118" s="82" t="s">
        <v>385</v>
      </c>
      <c r="AK118" s="82" t="s">
        <v>2844</v>
      </c>
      <c r="AL118" s="82" t="s">
        <v>387</v>
      </c>
    </row>
    <row r="119" spans="1:38" x14ac:dyDescent="0.25">
      <c r="A119" s="82" t="s">
        <v>2845</v>
      </c>
      <c r="B119" s="82">
        <v>10.443</v>
      </c>
      <c r="C119" s="82" t="s">
        <v>2846</v>
      </c>
      <c r="D119" s="82" t="s">
        <v>2847</v>
      </c>
      <c r="E119" s="82" t="s">
        <v>2848</v>
      </c>
      <c r="F119" s="82" t="s">
        <v>2849</v>
      </c>
      <c r="G119" s="82" t="s">
        <v>359</v>
      </c>
      <c r="H119" s="82" t="s">
        <v>360</v>
      </c>
      <c r="I119" s="82" t="s">
        <v>2850</v>
      </c>
      <c r="J119" s="82" t="s">
        <v>2851</v>
      </c>
      <c r="K119" s="82" t="s">
        <v>2852</v>
      </c>
      <c r="L119" s="82" t="s">
        <v>1180</v>
      </c>
      <c r="M119" s="82" t="s">
        <v>2853</v>
      </c>
      <c r="N119" s="82" t="s">
        <v>2854</v>
      </c>
      <c r="O119" s="82" t="s">
        <v>558</v>
      </c>
      <c r="P119" s="82" t="s">
        <v>2855</v>
      </c>
      <c r="Q119" s="82" t="s">
        <v>2856</v>
      </c>
      <c r="R119" s="82" t="s">
        <v>2857</v>
      </c>
      <c r="S119" s="82" t="s">
        <v>400</v>
      </c>
      <c r="T119" s="82" t="s">
        <v>2858</v>
      </c>
      <c r="U119" s="82" t="s">
        <v>2859</v>
      </c>
      <c r="V119" s="82" t="s">
        <v>632</v>
      </c>
      <c r="W119" s="82" t="s">
        <v>2860</v>
      </c>
      <c r="X119" s="82" t="s">
        <v>2861</v>
      </c>
      <c r="Y119" s="82" t="s">
        <v>2862</v>
      </c>
      <c r="Z119" s="82" t="s">
        <v>2863</v>
      </c>
      <c r="AA119" s="82" t="s">
        <v>376</v>
      </c>
      <c r="AB119" s="82" t="s">
        <v>2864</v>
      </c>
      <c r="AC119" s="82" t="s">
        <v>1011</v>
      </c>
      <c r="AD119" s="82" t="s">
        <v>2865</v>
      </c>
      <c r="AE119" s="82" t="s">
        <v>2866</v>
      </c>
      <c r="AF119" s="82" t="s">
        <v>2867</v>
      </c>
      <c r="AH119" s="82" t="s">
        <v>2868</v>
      </c>
      <c r="AI119" s="82" t="s">
        <v>1727</v>
      </c>
      <c r="AJ119" s="82" t="s">
        <v>385</v>
      </c>
      <c r="AK119" s="82" t="s">
        <v>2869</v>
      </c>
      <c r="AL119" s="82" t="s">
        <v>415</v>
      </c>
    </row>
    <row r="120" spans="1:38" x14ac:dyDescent="0.25">
      <c r="A120" s="82" t="s">
        <v>2870</v>
      </c>
      <c r="B120" s="82">
        <v>10.446</v>
      </c>
      <c r="C120" s="82" t="s">
        <v>2871</v>
      </c>
      <c r="D120" s="82" t="s">
        <v>2547</v>
      </c>
      <c r="E120" s="82" t="s">
        <v>2872</v>
      </c>
      <c r="F120" s="82" t="s">
        <v>2873</v>
      </c>
      <c r="G120" s="82" t="s">
        <v>359</v>
      </c>
      <c r="H120" s="82" t="s">
        <v>360</v>
      </c>
      <c r="I120" s="82" t="s">
        <v>2874</v>
      </c>
      <c r="J120" s="82" t="s">
        <v>2875</v>
      </c>
      <c r="K120" s="82" t="s">
        <v>2876</v>
      </c>
      <c r="L120" s="82" t="s">
        <v>421</v>
      </c>
      <c r="M120" s="82" t="s">
        <v>2877</v>
      </c>
      <c r="N120" s="82" t="s">
        <v>2878</v>
      </c>
      <c r="O120" s="82" t="s">
        <v>558</v>
      </c>
      <c r="P120" s="82" t="s">
        <v>2879</v>
      </c>
      <c r="Q120" s="82" t="s">
        <v>2880</v>
      </c>
      <c r="R120" s="82" t="s">
        <v>360</v>
      </c>
      <c r="S120" s="82" t="s">
        <v>2881</v>
      </c>
      <c r="T120" s="82" t="s">
        <v>2882</v>
      </c>
      <c r="U120" s="82" t="s">
        <v>2883</v>
      </c>
      <c r="V120" s="82" t="s">
        <v>632</v>
      </c>
      <c r="W120" s="82" t="s">
        <v>2884</v>
      </c>
      <c r="X120" s="82" t="s">
        <v>2885</v>
      </c>
      <c r="Y120" s="82" t="s">
        <v>2886</v>
      </c>
      <c r="Z120" s="82" t="s">
        <v>2887</v>
      </c>
      <c r="AA120" s="82" t="s">
        <v>376</v>
      </c>
      <c r="AB120" s="82" t="s">
        <v>2888</v>
      </c>
      <c r="AC120" s="82" t="s">
        <v>2889</v>
      </c>
      <c r="AD120" s="82" t="s">
        <v>2890</v>
      </c>
      <c r="AE120" s="82" t="s">
        <v>2891</v>
      </c>
      <c r="AF120" s="82" t="s">
        <v>382</v>
      </c>
      <c r="AG120" s="82" t="s">
        <v>382</v>
      </c>
      <c r="AH120" s="82" t="s">
        <v>2892</v>
      </c>
      <c r="AI120" s="82" t="s">
        <v>1886</v>
      </c>
      <c r="AJ120" s="82" t="s">
        <v>385</v>
      </c>
      <c r="AK120" s="82" t="s">
        <v>2893</v>
      </c>
      <c r="AL120" s="82" t="s">
        <v>387</v>
      </c>
    </row>
    <row r="121" spans="1:38" x14ac:dyDescent="0.25">
      <c r="A121" s="82" t="s">
        <v>2894</v>
      </c>
      <c r="B121" s="82">
        <v>10.446999999999999</v>
      </c>
      <c r="C121" s="82" t="s">
        <v>2895</v>
      </c>
      <c r="D121" s="82" t="s">
        <v>2547</v>
      </c>
      <c r="E121" s="82" t="s">
        <v>2896</v>
      </c>
      <c r="F121" s="82" t="s">
        <v>2897</v>
      </c>
      <c r="G121" s="82" t="s">
        <v>359</v>
      </c>
      <c r="H121" s="82" t="s">
        <v>360</v>
      </c>
      <c r="I121" s="82" t="s">
        <v>2898</v>
      </c>
      <c r="J121" s="82" t="s">
        <v>2899</v>
      </c>
      <c r="K121" s="82" t="s">
        <v>2900</v>
      </c>
      <c r="L121" s="82" t="s">
        <v>2901</v>
      </c>
      <c r="M121" s="82" t="s">
        <v>2902</v>
      </c>
      <c r="N121" s="82" t="s">
        <v>2903</v>
      </c>
      <c r="O121" s="82" t="s">
        <v>558</v>
      </c>
      <c r="P121" s="82" t="s">
        <v>2904</v>
      </c>
      <c r="Q121" s="82" t="s">
        <v>2674</v>
      </c>
      <c r="R121" s="82" t="s">
        <v>2905</v>
      </c>
      <c r="S121" s="82" t="s">
        <v>400</v>
      </c>
      <c r="T121" s="82" t="s">
        <v>2906</v>
      </c>
      <c r="U121" s="82" t="s">
        <v>2907</v>
      </c>
      <c r="V121" s="82" t="s">
        <v>2908</v>
      </c>
      <c r="W121" s="82" t="s">
        <v>2909</v>
      </c>
      <c r="X121" s="82" t="s">
        <v>2910</v>
      </c>
      <c r="Y121" s="82" t="s">
        <v>2911</v>
      </c>
      <c r="Z121" s="82" t="s">
        <v>2912</v>
      </c>
      <c r="AA121" s="82" t="s">
        <v>376</v>
      </c>
      <c r="AB121" s="82" t="s">
        <v>382</v>
      </c>
      <c r="AC121" s="82" t="s">
        <v>2913</v>
      </c>
      <c r="AD121" s="82" t="s">
        <v>2914</v>
      </c>
      <c r="AE121" s="82" t="s">
        <v>2915</v>
      </c>
      <c r="AF121" s="82" t="s">
        <v>2916</v>
      </c>
      <c r="AG121" s="82" t="s">
        <v>382</v>
      </c>
      <c r="AH121" s="82" t="s">
        <v>2917</v>
      </c>
      <c r="AI121" s="82" t="s">
        <v>2918</v>
      </c>
      <c r="AJ121" s="82" t="s">
        <v>385</v>
      </c>
      <c r="AK121" s="82" t="s">
        <v>2919</v>
      </c>
      <c r="AL121" s="82" t="s">
        <v>387</v>
      </c>
    </row>
    <row r="122" spans="1:38" x14ac:dyDescent="0.25">
      <c r="A122" s="82" t="s">
        <v>2920</v>
      </c>
      <c r="B122" s="82">
        <v>10.448</v>
      </c>
      <c r="C122" s="82" t="s">
        <v>2921</v>
      </c>
      <c r="D122" s="82" t="s">
        <v>2547</v>
      </c>
      <c r="E122" s="82" t="s">
        <v>2922</v>
      </c>
      <c r="F122" s="82" t="s">
        <v>2923</v>
      </c>
      <c r="G122" s="82" t="s">
        <v>504</v>
      </c>
      <c r="H122" s="82" t="s">
        <v>360</v>
      </c>
      <c r="I122" s="82" t="s">
        <v>2924</v>
      </c>
      <c r="J122" s="82" t="s">
        <v>2925</v>
      </c>
      <c r="K122" s="82" t="s">
        <v>2926</v>
      </c>
      <c r="L122" s="82" t="s">
        <v>421</v>
      </c>
      <c r="M122" s="82" t="s">
        <v>421</v>
      </c>
      <c r="N122" s="82" t="s">
        <v>2927</v>
      </c>
      <c r="O122" s="82" t="s">
        <v>366</v>
      </c>
      <c r="P122" s="82" t="s">
        <v>360</v>
      </c>
      <c r="Q122" s="82" t="s">
        <v>360</v>
      </c>
      <c r="R122" s="82" t="s">
        <v>2928</v>
      </c>
      <c r="S122" s="82" t="s">
        <v>368</v>
      </c>
      <c r="T122" s="82" t="s">
        <v>2929</v>
      </c>
      <c r="U122" s="82" t="s">
        <v>443</v>
      </c>
      <c r="V122" s="82" t="s">
        <v>362</v>
      </c>
      <c r="W122" s="82" t="s">
        <v>360</v>
      </c>
      <c r="X122" s="82" t="s">
        <v>2930</v>
      </c>
      <c r="Y122" s="82" t="s">
        <v>2931</v>
      </c>
      <c r="Z122" s="82" t="s">
        <v>427</v>
      </c>
      <c r="AA122" s="82" t="s">
        <v>376</v>
      </c>
      <c r="AB122" s="82" t="s">
        <v>382</v>
      </c>
      <c r="AC122" s="82" t="s">
        <v>446</v>
      </c>
      <c r="AD122" s="82" t="s">
        <v>2932</v>
      </c>
      <c r="AE122" s="82" t="s">
        <v>2773</v>
      </c>
      <c r="AF122" s="82" t="s">
        <v>382</v>
      </c>
      <c r="AG122" s="82" t="s">
        <v>382</v>
      </c>
      <c r="AH122" s="82" t="s">
        <v>382</v>
      </c>
      <c r="AI122" s="82" t="s">
        <v>2933</v>
      </c>
      <c r="AJ122" s="82" t="s">
        <v>385</v>
      </c>
      <c r="AK122" s="82" t="s">
        <v>2934</v>
      </c>
      <c r="AL122" s="82" t="s">
        <v>450</v>
      </c>
    </row>
    <row r="123" spans="1:38" x14ac:dyDescent="0.25">
      <c r="A123" s="82" t="s">
        <v>2935</v>
      </c>
      <c r="B123" s="82">
        <v>10.449</v>
      </c>
      <c r="D123" s="82" t="s">
        <v>453</v>
      </c>
      <c r="E123" s="82" t="s">
        <v>2936</v>
      </c>
      <c r="F123" s="82" t="s">
        <v>2937</v>
      </c>
      <c r="G123" s="82" t="s">
        <v>551</v>
      </c>
      <c r="H123" s="82" t="s">
        <v>360</v>
      </c>
      <c r="I123" s="82" t="s">
        <v>2938</v>
      </c>
      <c r="J123" s="82" t="s">
        <v>2939</v>
      </c>
      <c r="K123" s="82" t="s">
        <v>2940</v>
      </c>
      <c r="L123" s="82" t="s">
        <v>2941</v>
      </c>
      <c r="M123" s="82" t="s">
        <v>2942</v>
      </c>
      <c r="N123" s="82" t="s">
        <v>2943</v>
      </c>
      <c r="O123" s="82" t="s">
        <v>366</v>
      </c>
      <c r="P123" s="82" t="s">
        <v>2944</v>
      </c>
      <c r="Q123" s="82" t="s">
        <v>360</v>
      </c>
      <c r="R123" s="82" t="s">
        <v>2945</v>
      </c>
      <c r="S123" s="82" t="s">
        <v>368</v>
      </c>
      <c r="T123" s="82" t="s">
        <v>2946</v>
      </c>
      <c r="U123" s="82" t="s">
        <v>443</v>
      </c>
      <c r="V123" s="82" t="s">
        <v>2947</v>
      </c>
      <c r="W123" s="82" t="s">
        <v>2948</v>
      </c>
      <c r="X123" s="82" t="s">
        <v>2949</v>
      </c>
      <c r="Y123" s="82" t="s">
        <v>2950</v>
      </c>
      <c r="Z123" s="82" t="s">
        <v>2951</v>
      </c>
      <c r="AA123" s="82" t="s">
        <v>376</v>
      </c>
      <c r="AB123" s="82" t="s">
        <v>382</v>
      </c>
      <c r="AC123" s="82" t="s">
        <v>735</v>
      </c>
      <c r="AD123" s="82" t="s">
        <v>2952</v>
      </c>
      <c r="AE123" s="82" t="s">
        <v>2748</v>
      </c>
      <c r="AF123" s="82" t="s">
        <v>2953</v>
      </c>
      <c r="AG123" s="82" t="s">
        <v>382</v>
      </c>
      <c r="AH123" s="82" t="s">
        <v>360</v>
      </c>
      <c r="AI123" s="82" t="s">
        <v>1865</v>
      </c>
      <c r="AJ123" s="82" t="s">
        <v>385</v>
      </c>
      <c r="AK123" s="82" t="s">
        <v>2954</v>
      </c>
      <c r="AL123" s="82" t="s">
        <v>499</v>
      </c>
    </row>
    <row r="124" spans="1:38" x14ac:dyDescent="0.25">
      <c r="A124" s="82" t="s">
        <v>2955</v>
      </c>
      <c r="B124" s="82">
        <v>10.45</v>
      </c>
      <c r="C124" s="82" t="s">
        <v>2955</v>
      </c>
      <c r="D124" s="82" t="s">
        <v>2956</v>
      </c>
      <c r="E124" s="82" t="s">
        <v>2957</v>
      </c>
      <c r="F124" s="82" t="s">
        <v>2958</v>
      </c>
      <c r="G124" s="82" t="s">
        <v>2959</v>
      </c>
      <c r="H124" s="82" t="s">
        <v>360</v>
      </c>
      <c r="I124" s="82" t="s">
        <v>2960</v>
      </c>
      <c r="J124" s="82" t="s">
        <v>2961</v>
      </c>
      <c r="K124" s="82" t="s">
        <v>2962</v>
      </c>
      <c r="L124" s="82" t="s">
        <v>421</v>
      </c>
      <c r="M124" s="82" t="s">
        <v>2963</v>
      </c>
      <c r="N124" s="82" t="s">
        <v>2964</v>
      </c>
      <c r="O124" s="82" t="s">
        <v>558</v>
      </c>
      <c r="P124" s="82" t="s">
        <v>2965</v>
      </c>
      <c r="Q124" s="82" t="s">
        <v>2966</v>
      </c>
      <c r="R124" s="82" t="s">
        <v>2967</v>
      </c>
      <c r="S124" s="82" t="s">
        <v>368</v>
      </c>
      <c r="T124" s="82" t="s">
        <v>2968</v>
      </c>
      <c r="U124" s="82" t="s">
        <v>2969</v>
      </c>
      <c r="V124" s="82" t="s">
        <v>2970</v>
      </c>
      <c r="W124" s="82" t="s">
        <v>2971</v>
      </c>
      <c r="X124" s="82" t="s">
        <v>2972</v>
      </c>
      <c r="Y124" s="82" t="s">
        <v>2973</v>
      </c>
      <c r="Z124" s="82" t="s">
        <v>2974</v>
      </c>
      <c r="AA124" s="82" t="s">
        <v>2975</v>
      </c>
      <c r="AB124" s="82" t="s">
        <v>2976</v>
      </c>
      <c r="AC124" s="82" t="s">
        <v>2977</v>
      </c>
      <c r="AD124" s="82" t="s">
        <v>2978</v>
      </c>
      <c r="AE124" s="82" t="s">
        <v>2979</v>
      </c>
      <c r="AF124" s="82" t="s">
        <v>2980</v>
      </c>
      <c r="AG124" s="82" t="s">
        <v>382</v>
      </c>
      <c r="AH124" s="82" t="s">
        <v>382</v>
      </c>
      <c r="AI124" s="82" t="s">
        <v>497</v>
      </c>
      <c r="AJ124" s="82" t="s">
        <v>385</v>
      </c>
      <c r="AK124" s="82" t="s">
        <v>2981</v>
      </c>
      <c r="AL124" s="82" t="s">
        <v>450</v>
      </c>
    </row>
    <row r="125" spans="1:38" x14ac:dyDescent="0.25">
      <c r="A125" s="82" t="s">
        <v>2982</v>
      </c>
      <c r="B125" s="82">
        <v>10.451000000000001</v>
      </c>
      <c r="C125" s="82" t="s">
        <v>2983</v>
      </c>
      <c r="D125" s="82" t="s">
        <v>453</v>
      </c>
      <c r="E125" s="82" t="s">
        <v>2984</v>
      </c>
      <c r="F125" s="82" t="s">
        <v>2985</v>
      </c>
      <c r="G125" s="82" t="s">
        <v>438</v>
      </c>
      <c r="H125" s="82" t="s">
        <v>360</v>
      </c>
      <c r="I125" s="82" t="s">
        <v>2986</v>
      </c>
      <c r="J125" s="82" t="s">
        <v>2987</v>
      </c>
      <c r="K125" s="82" t="s">
        <v>2988</v>
      </c>
      <c r="L125" s="82" t="s">
        <v>421</v>
      </c>
      <c r="M125" s="82" t="s">
        <v>2989</v>
      </c>
      <c r="N125" s="82" t="s">
        <v>822</v>
      </c>
      <c r="O125" s="82" t="s">
        <v>558</v>
      </c>
      <c r="P125" s="82" t="s">
        <v>2990</v>
      </c>
      <c r="Q125" s="82" t="s">
        <v>2991</v>
      </c>
      <c r="R125" s="82" t="s">
        <v>360</v>
      </c>
      <c r="S125" s="82" t="s">
        <v>368</v>
      </c>
      <c r="T125" s="82" t="s">
        <v>2992</v>
      </c>
      <c r="U125" s="82" t="s">
        <v>443</v>
      </c>
      <c r="V125" s="82" t="s">
        <v>362</v>
      </c>
      <c r="W125" s="82" t="s">
        <v>2993</v>
      </c>
      <c r="X125" s="82" t="s">
        <v>657</v>
      </c>
      <c r="Y125" s="82" t="s">
        <v>2994</v>
      </c>
      <c r="Z125" s="82" t="s">
        <v>427</v>
      </c>
      <c r="AA125" s="82" t="s">
        <v>376</v>
      </c>
      <c r="AB125" s="82" t="s">
        <v>2995</v>
      </c>
      <c r="AC125" s="82" t="s">
        <v>2996</v>
      </c>
      <c r="AD125" s="82" t="s">
        <v>676</v>
      </c>
      <c r="AE125" s="82" t="s">
        <v>2997</v>
      </c>
      <c r="AF125" s="82" t="s">
        <v>2998</v>
      </c>
      <c r="AG125" s="82" t="s">
        <v>382</v>
      </c>
      <c r="AH125" s="82" t="s">
        <v>382</v>
      </c>
      <c r="AI125" s="82" t="s">
        <v>1752</v>
      </c>
      <c r="AJ125" s="82" t="s">
        <v>385</v>
      </c>
      <c r="AK125" s="82" t="s">
        <v>2999</v>
      </c>
      <c r="AL125" s="82" t="s">
        <v>450</v>
      </c>
    </row>
    <row r="126" spans="1:38" x14ac:dyDescent="0.25">
      <c r="A126" s="82" t="s">
        <v>3000</v>
      </c>
      <c r="B126" s="82">
        <v>10.458</v>
      </c>
      <c r="C126" s="82" t="s">
        <v>3001</v>
      </c>
      <c r="D126" s="82" t="s">
        <v>2956</v>
      </c>
      <c r="E126" s="82" t="s">
        <v>3002</v>
      </c>
      <c r="F126" s="82" t="s">
        <v>3003</v>
      </c>
      <c r="G126" s="82" t="s">
        <v>600</v>
      </c>
      <c r="H126" s="82" t="s">
        <v>360</v>
      </c>
      <c r="I126" s="82" t="s">
        <v>3004</v>
      </c>
      <c r="J126" s="82" t="s">
        <v>3005</v>
      </c>
      <c r="K126" s="82" t="s">
        <v>3006</v>
      </c>
      <c r="L126" s="82" t="s">
        <v>3007</v>
      </c>
      <c r="M126" s="82" t="s">
        <v>3008</v>
      </c>
      <c r="N126" s="82" t="s">
        <v>3009</v>
      </c>
      <c r="O126" s="82" t="s">
        <v>558</v>
      </c>
      <c r="P126" s="82" t="s">
        <v>3010</v>
      </c>
      <c r="Q126" s="82" t="s">
        <v>3011</v>
      </c>
      <c r="R126" s="82" t="s">
        <v>3012</v>
      </c>
      <c r="S126" s="82" t="s">
        <v>368</v>
      </c>
      <c r="T126" s="82" t="s">
        <v>3013</v>
      </c>
      <c r="U126" s="82" t="s">
        <v>3014</v>
      </c>
      <c r="V126" s="82" t="s">
        <v>362</v>
      </c>
      <c r="W126" s="82" t="s">
        <v>3015</v>
      </c>
      <c r="X126" s="82" t="s">
        <v>2972</v>
      </c>
      <c r="Y126" s="82" t="s">
        <v>3016</v>
      </c>
      <c r="Z126" s="82" t="s">
        <v>3017</v>
      </c>
      <c r="AA126" s="82" t="s">
        <v>376</v>
      </c>
      <c r="AB126" s="82" t="s">
        <v>3018</v>
      </c>
      <c r="AC126" s="82" t="s">
        <v>3019</v>
      </c>
      <c r="AD126" s="82" t="s">
        <v>3020</v>
      </c>
      <c r="AE126" s="82" t="s">
        <v>3021</v>
      </c>
      <c r="AF126" s="82" t="s">
        <v>3022</v>
      </c>
      <c r="AG126" s="82" t="s">
        <v>382</v>
      </c>
      <c r="AH126" s="82" t="s">
        <v>360</v>
      </c>
      <c r="AI126" s="82" t="s">
        <v>2011</v>
      </c>
      <c r="AJ126" s="82" t="s">
        <v>385</v>
      </c>
      <c r="AK126" s="82" t="s">
        <v>3023</v>
      </c>
      <c r="AL126" s="82" t="s">
        <v>961</v>
      </c>
    </row>
    <row r="127" spans="1:38" x14ac:dyDescent="0.25">
      <c r="A127" s="82" t="s">
        <v>3024</v>
      </c>
      <c r="B127" s="82">
        <v>10.46</v>
      </c>
      <c r="D127" s="82" t="s">
        <v>2956</v>
      </c>
      <c r="E127" s="82" t="s">
        <v>3025</v>
      </c>
      <c r="F127" s="82" t="s">
        <v>3026</v>
      </c>
      <c r="G127" s="82" t="s">
        <v>600</v>
      </c>
      <c r="H127" s="82" t="s">
        <v>360</v>
      </c>
      <c r="I127" s="82" t="s">
        <v>3027</v>
      </c>
      <c r="J127" s="82" t="s">
        <v>3028</v>
      </c>
      <c r="K127" s="82" t="s">
        <v>3029</v>
      </c>
      <c r="L127" s="82" t="s">
        <v>421</v>
      </c>
      <c r="M127" s="82" t="s">
        <v>3030</v>
      </c>
      <c r="N127" s="82" t="s">
        <v>3031</v>
      </c>
      <c r="O127" s="82" t="s">
        <v>558</v>
      </c>
      <c r="P127" s="82" t="s">
        <v>3032</v>
      </c>
      <c r="Q127" s="82" t="s">
        <v>3011</v>
      </c>
      <c r="R127" s="82" t="s">
        <v>3033</v>
      </c>
      <c r="S127" s="82" t="s">
        <v>368</v>
      </c>
      <c r="T127" s="82" t="s">
        <v>3034</v>
      </c>
      <c r="U127" s="82" t="s">
        <v>3035</v>
      </c>
      <c r="V127" s="82" t="s">
        <v>362</v>
      </c>
      <c r="W127" s="82" t="s">
        <v>3036</v>
      </c>
      <c r="X127" s="82" t="s">
        <v>2972</v>
      </c>
      <c r="Y127" s="82" t="s">
        <v>3037</v>
      </c>
      <c r="Z127" s="82" t="s">
        <v>3038</v>
      </c>
      <c r="AA127" s="82" t="s">
        <v>376</v>
      </c>
      <c r="AB127" s="82" t="s">
        <v>3018</v>
      </c>
      <c r="AC127" s="82" t="s">
        <v>3039</v>
      </c>
      <c r="AD127" s="82" t="s">
        <v>3040</v>
      </c>
      <c r="AE127" s="82" t="s">
        <v>3021</v>
      </c>
      <c r="AF127" s="82" t="s">
        <v>382</v>
      </c>
      <c r="AG127" s="82" t="s">
        <v>382</v>
      </c>
      <c r="AH127" s="82" t="s">
        <v>382</v>
      </c>
      <c r="AI127" s="82" t="s">
        <v>3041</v>
      </c>
      <c r="AJ127" s="82" t="s">
        <v>385</v>
      </c>
      <c r="AK127" s="82" t="s">
        <v>3042</v>
      </c>
      <c r="AL127" s="82" t="s">
        <v>961</v>
      </c>
    </row>
    <row r="128" spans="1:38" x14ac:dyDescent="0.25">
      <c r="A128" s="82" t="s">
        <v>3043</v>
      </c>
      <c r="B128" s="82">
        <v>10.464</v>
      </c>
      <c r="C128" s="82" t="s">
        <v>3044</v>
      </c>
      <c r="D128" s="82" t="s">
        <v>2847</v>
      </c>
      <c r="E128" s="82" t="s">
        <v>3045</v>
      </c>
      <c r="F128" s="82" t="s">
        <v>3046</v>
      </c>
      <c r="G128" s="82" t="s">
        <v>359</v>
      </c>
      <c r="H128" s="82" t="s">
        <v>360</v>
      </c>
      <c r="I128" s="82" t="s">
        <v>3047</v>
      </c>
      <c r="J128" s="82" t="s">
        <v>3048</v>
      </c>
      <c r="K128" s="82" t="s">
        <v>3049</v>
      </c>
      <c r="L128" s="82" t="s">
        <v>580</v>
      </c>
      <c r="M128" s="82" t="s">
        <v>3050</v>
      </c>
      <c r="N128" s="82" t="s">
        <v>3051</v>
      </c>
      <c r="O128" s="82" t="s">
        <v>558</v>
      </c>
      <c r="P128" s="82" t="s">
        <v>3052</v>
      </c>
      <c r="Q128" s="82" t="s">
        <v>3053</v>
      </c>
      <c r="R128" s="82" t="s">
        <v>3054</v>
      </c>
      <c r="S128" s="82" t="s">
        <v>400</v>
      </c>
      <c r="T128" s="82" t="s">
        <v>3055</v>
      </c>
      <c r="U128" s="82" t="s">
        <v>3056</v>
      </c>
      <c r="V128" s="82" t="s">
        <v>3057</v>
      </c>
      <c r="W128" s="82" t="s">
        <v>2860</v>
      </c>
      <c r="X128" s="82" t="s">
        <v>2861</v>
      </c>
      <c r="Y128" s="82" t="s">
        <v>3058</v>
      </c>
      <c r="Z128" s="83">
        <v>400000</v>
      </c>
      <c r="AA128" s="82" t="s">
        <v>376</v>
      </c>
      <c r="AB128" s="82" t="s">
        <v>3059</v>
      </c>
      <c r="AC128" s="82" t="s">
        <v>1011</v>
      </c>
      <c r="AD128" s="82" t="s">
        <v>3060</v>
      </c>
      <c r="AE128" s="82" t="s">
        <v>3061</v>
      </c>
      <c r="AF128" s="82" t="s">
        <v>3062</v>
      </c>
      <c r="AG128" s="82" t="s">
        <v>382</v>
      </c>
      <c r="AH128" s="82" t="s">
        <v>3063</v>
      </c>
      <c r="AI128" s="82" t="s">
        <v>3064</v>
      </c>
      <c r="AJ128" s="82" t="s">
        <v>385</v>
      </c>
      <c r="AK128" s="82" t="s">
        <v>3065</v>
      </c>
      <c r="AL128" s="82" t="s">
        <v>415</v>
      </c>
    </row>
    <row r="129" spans="1:38" x14ac:dyDescent="0.25">
      <c r="A129" s="82" t="s">
        <v>3066</v>
      </c>
      <c r="B129" s="82">
        <v>10.475</v>
      </c>
      <c r="C129" s="82" t="s">
        <v>3067</v>
      </c>
      <c r="D129" s="82" t="s">
        <v>3068</v>
      </c>
      <c r="E129" s="82" t="s">
        <v>3069</v>
      </c>
      <c r="F129" s="82" t="s">
        <v>3070</v>
      </c>
      <c r="G129" s="82" t="s">
        <v>359</v>
      </c>
      <c r="H129" s="82" t="s">
        <v>360</v>
      </c>
      <c r="I129" s="82" t="s">
        <v>3071</v>
      </c>
      <c r="J129" s="82" t="s">
        <v>3072</v>
      </c>
      <c r="K129" s="82" t="s">
        <v>3073</v>
      </c>
      <c r="L129" s="82" t="s">
        <v>1180</v>
      </c>
      <c r="M129" s="82" t="s">
        <v>3074</v>
      </c>
      <c r="N129" s="82" t="s">
        <v>822</v>
      </c>
      <c r="O129" s="82" t="s">
        <v>366</v>
      </c>
      <c r="P129" s="82" t="s">
        <v>360</v>
      </c>
      <c r="Q129" s="82" t="s">
        <v>360</v>
      </c>
      <c r="R129" s="82" t="s">
        <v>360</v>
      </c>
      <c r="S129" s="82" t="s">
        <v>3075</v>
      </c>
      <c r="T129" s="82" t="s">
        <v>3076</v>
      </c>
      <c r="U129" s="82" t="s">
        <v>3077</v>
      </c>
      <c r="V129" s="82" t="s">
        <v>3078</v>
      </c>
      <c r="W129" s="82" t="s">
        <v>3079</v>
      </c>
      <c r="X129" s="82" t="s">
        <v>3080</v>
      </c>
      <c r="Y129" s="82" t="s">
        <v>3081</v>
      </c>
      <c r="Z129" s="82" t="s">
        <v>427</v>
      </c>
      <c r="AA129" s="82" t="s">
        <v>376</v>
      </c>
      <c r="AB129" s="82" t="s">
        <v>3082</v>
      </c>
      <c r="AC129" s="82" t="s">
        <v>3083</v>
      </c>
      <c r="AD129" s="82" t="s">
        <v>3084</v>
      </c>
      <c r="AE129" s="82" t="s">
        <v>3085</v>
      </c>
      <c r="AF129" s="82" t="s">
        <v>3086</v>
      </c>
      <c r="AG129" s="82" t="s">
        <v>382</v>
      </c>
      <c r="AH129" s="82" t="s">
        <v>360</v>
      </c>
      <c r="AI129" s="82" t="s">
        <v>3087</v>
      </c>
      <c r="AJ129" s="82" t="s">
        <v>385</v>
      </c>
      <c r="AK129" s="82" t="s">
        <v>3088</v>
      </c>
      <c r="AL129" s="82" t="s">
        <v>499</v>
      </c>
    </row>
    <row r="130" spans="1:38" x14ac:dyDescent="0.25">
      <c r="A130" s="82" t="s">
        <v>3089</v>
      </c>
      <c r="B130" s="82">
        <v>10.477</v>
      </c>
      <c r="D130" s="82" t="s">
        <v>3068</v>
      </c>
      <c r="E130" s="82" t="s">
        <v>3090</v>
      </c>
      <c r="F130" s="82" t="s">
        <v>3091</v>
      </c>
      <c r="G130" s="82" t="s">
        <v>1144</v>
      </c>
      <c r="H130" s="82" t="s">
        <v>360</v>
      </c>
      <c r="I130" s="82" t="s">
        <v>3092</v>
      </c>
      <c r="J130" s="82" t="s">
        <v>3093</v>
      </c>
      <c r="K130" s="82" t="s">
        <v>362</v>
      </c>
      <c r="L130" s="82" t="s">
        <v>421</v>
      </c>
      <c r="M130" s="82" t="s">
        <v>3094</v>
      </c>
      <c r="N130" s="82" t="s">
        <v>3095</v>
      </c>
      <c r="O130" s="82" t="s">
        <v>366</v>
      </c>
      <c r="P130" s="82" t="s">
        <v>360</v>
      </c>
      <c r="Q130" s="82" t="s">
        <v>360</v>
      </c>
      <c r="R130" s="82" t="s">
        <v>360</v>
      </c>
      <c r="S130" s="82" t="s">
        <v>368</v>
      </c>
      <c r="T130" s="82" t="s">
        <v>3096</v>
      </c>
      <c r="U130" s="82" t="s">
        <v>443</v>
      </c>
      <c r="V130" s="82" t="s">
        <v>362</v>
      </c>
      <c r="W130" s="82" t="s">
        <v>822</v>
      </c>
      <c r="X130" s="82" t="s">
        <v>3080</v>
      </c>
      <c r="Y130" s="82" t="s">
        <v>3097</v>
      </c>
      <c r="Z130" s="82" t="s">
        <v>360</v>
      </c>
      <c r="AA130" s="82" t="s">
        <v>376</v>
      </c>
      <c r="AB130" s="82" t="s">
        <v>3098</v>
      </c>
      <c r="AC130" s="82" t="s">
        <v>3083</v>
      </c>
      <c r="AD130" s="82" t="s">
        <v>3099</v>
      </c>
      <c r="AE130" s="82" t="s">
        <v>3085</v>
      </c>
      <c r="AF130" s="82" t="s">
        <v>3100</v>
      </c>
      <c r="AG130" s="82" t="s">
        <v>382</v>
      </c>
      <c r="AH130" s="82" t="s">
        <v>382</v>
      </c>
      <c r="AI130" s="82" t="s">
        <v>3087</v>
      </c>
      <c r="AJ130" s="82" t="s">
        <v>385</v>
      </c>
      <c r="AK130" s="82" t="s">
        <v>3101</v>
      </c>
      <c r="AL130" s="82" t="s">
        <v>450</v>
      </c>
    </row>
    <row r="131" spans="1:38" x14ac:dyDescent="0.25">
      <c r="A131" s="82" t="s">
        <v>3102</v>
      </c>
      <c r="B131" s="82">
        <v>10.478999999999999</v>
      </c>
      <c r="D131" s="82" t="s">
        <v>3068</v>
      </c>
      <c r="E131" s="82" t="s">
        <v>3103</v>
      </c>
      <c r="F131" s="82" t="s">
        <v>3104</v>
      </c>
      <c r="G131" s="82" t="s">
        <v>359</v>
      </c>
      <c r="H131" s="82" t="s">
        <v>360</v>
      </c>
      <c r="I131" s="82" t="s">
        <v>3105</v>
      </c>
      <c r="J131" s="82" t="s">
        <v>3106</v>
      </c>
      <c r="K131" s="82" t="s">
        <v>362</v>
      </c>
      <c r="L131" s="82" t="s">
        <v>421</v>
      </c>
      <c r="M131" s="82" t="s">
        <v>3107</v>
      </c>
      <c r="N131" s="82" t="s">
        <v>3108</v>
      </c>
      <c r="O131" s="82" t="s">
        <v>558</v>
      </c>
      <c r="P131" s="82" t="s">
        <v>3109</v>
      </c>
      <c r="Q131" s="82" t="s">
        <v>360</v>
      </c>
      <c r="R131" s="82" t="s">
        <v>3110</v>
      </c>
      <c r="S131" s="82" t="s">
        <v>368</v>
      </c>
      <c r="T131" s="82" t="s">
        <v>3111</v>
      </c>
      <c r="U131" s="82" t="s">
        <v>3112</v>
      </c>
      <c r="V131" s="82" t="s">
        <v>3113</v>
      </c>
      <c r="W131" s="82" t="s">
        <v>3114</v>
      </c>
      <c r="X131" s="82" t="s">
        <v>3080</v>
      </c>
      <c r="Y131" s="82" t="s">
        <v>3115</v>
      </c>
      <c r="Z131" s="82" t="s">
        <v>427</v>
      </c>
      <c r="AA131" s="82" t="s">
        <v>376</v>
      </c>
      <c r="AB131" s="82" t="s">
        <v>3116</v>
      </c>
      <c r="AC131" s="82" t="s">
        <v>1011</v>
      </c>
      <c r="AD131" s="82" t="s">
        <v>3117</v>
      </c>
      <c r="AE131" s="82" t="s">
        <v>3085</v>
      </c>
      <c r="AF131" s="82" t="s">
        <v>382</v>
      </c>
      <c r="AG131" s="82" t="s">
        <v>382</v>
      </c>
      <c r="AH131" s="82" t="s">
        <v>3118</v>
      </c>
      <c r="AI131" s="82" t="s">
        <v>1235</v>
      </c>
      <c r="AJ131" s="82" t="s">
        <v>385</v>
      </c>
      <c r="AK131" s="82" t="s">
        <v>3119</v>
      </c>
      <c r="AL131" s="82" t="s">
        <v>1286</v>
      </c>
    </row>
    <row r="132" spans="1:38" x14ac:dyDescent="0.25">
      <c r="A132" s="82" t="s">
        <v>3120</v>
      </c>
      <c r="B132" s="82">
        <v>10.5</v>
      </c>
      <c r="C132" s="82" t="s">
        <v>3121</v>
      </c>
      <c r="D132" s="82" t="s">
        <v>1400</v>
      </c>
      <c r="E132" s="82" t="s">
        <v>3122</v>
      </c>
      <c r="F132" s="82" t="s">
        <v>3123</v>
      </c>
      <c r="G132" s="82" t="s">
        <v>3124</v>
      </c>
      <c r="H132" s="82" t="s">
        <v>360</v>
      </c>
      <c r="I132" s="82" t="s">
        <v>3125</v>
      </c>
      <c r="J132" s="82" t="s">
        <v>3126</v>
      </c>
      <c r="K132" s="82" t="s">
        <v>3127</v>
      </c>
      <c r="L132" s="82" t="s">
        <v>3128</v>
      </c>
      <c r="M132" s="82" t="s">
        <v>3129</v>
      </c>
      <c r="N132" s="82" t="s">
        <v>3130</v>
      </c>
      <c r="O132" s="82" t="s">
        <v>558</v>
      </c>
      <c r="P132" s="82" t="s">
        <v>3131</v>
      </c>
      <c r="Q132" s="82" t="s">
        <v>1544</v>
      </c>
      <c r="R132" s="82" t="s">
        <v>3132</v>
      </c>
      <c r="S132" s="82" t="s">
        <v>3133</v>
      </c>
      <c r="T132" s="82" t="s">
        <v>3134</v>
      </c>
      <c r="U132" s="82" t="s">
        <v>3135</v>
      </c>
      <c r="V132" s="82" t="s">
        <v>2258</v>
      </c>
      <c r="W132" s="82" t="s">
        <v>1621</v>
      </c>
      <c r="X132" s="82" t="s">
        <v>2141</v>
      </c>
      <c r="Y132" s="82" t="s">
        <v>3136</v>
      </c>
      <c r="Z132" s="82" t="s">
        <v>3137</v>
      </c>
      <c r="AA132" s="82" t="s">
        <v>3138</v>
      </c>
    </row>
    <row r="133" spans="1:38" x14ac:dyDescent="0.25">
      <c r="A133" s="82" t="s">
        <v>3139</v>
      </c>
      <c r="B133" s="82">
        <v>10.510999999999999</v>
      </c>
      <c r="C133" s="82" t="s">
        <v>3140</v>
      </c>
      <c r="D133" s="82" t="s">
        <v>1400</v>
      </c>
      <c r="E133" s="82" t="s">
        <v>3141</v>
      </c>
      <c r="F133" s="82" t="s">
        <v>3142</v>
      </c>
      <c r="G133" s="82" t="s">
        <v>3143</v>
      </c>
      <c r="H133" s="82" t="s">
        <v>360</v>
      </c>
      <c r="I133" s="82" t="s">
        <v>3144</v>
      </c>
      <c r="J133" s="82" t="s">
        <v>3145</v>
      </c>
      <c r="K133" s="82" t="s">
        <v>3146</v>
      </c>
      <c r="L133" s="82" t="s">
        <v>421</v>
      </c>
      <c r="M133" s="82" t="s">
        <v>3147</v>
      </c>
      <c r="N133" s="82" t="s">
        <v>3148</v>
      </c>
      <c r="O133" s="82" t="s">
        <v>558</v>
      </c>
      <c r="P133" s="82" t="s">
        <v>3149</v>
      </c>
      <c r="Q133" s="82" t="s">
        <v>382</v>
      </c>
      <c r="R133" s="82" t="s">
        <v>3150</v>
      </c>
      <c r="S133" s="82" t="s">
        <v>3151</v>
      </c>
      <c r="T133" s="82" t="s">
        <v>3152</v>
      </c>
      <c r="U133" s="82" t="s">
        <v>3153</v>
      </c>
      <c r="V133" s="82" t="s">
        <v>3154</v>
      </c>
      <c r="W133" s="82" t="s">
        <v>3155</v>
      </c>
      <c r="X133" s="82" t="s">
        <v>2141</v>
      </c>
      <c r="Y133" s="82" t="s">
        <v>3156</v>
      </c>
      <c r="Z133" s="82" t="s">
        <v>3157</v>
      </c>
      <c r="AA133" s="82" t="s">
        <v>3158</v>
      </c>
      <c r="AB133" s="82" t="s">
        <v>3159</v>
      </c>
      <c r="AC133" s="82" t="s">
        <v>3160</v>
      </c>
      <c r="AD133" s="82" t="s">
        <v>3161</v>
      </c>
      <c r="AE133" s="82" t="s">
        <v>3162</v>
      </c>
      <c r="AF133" s="82" t="s">
        <v>382</v>
      </c>
      <c r="AG133" s="82" t="s">
        <v>3163</v>
      </c>
      <c r="AH133" s="82" t="s">
        <v>3164</v>
      </c>
      <c r="AI133" s="82" t="s">
        <v>3165</v>
      </c>
      <c r="AJ133" s="82" t="s">
        <v>385</v>
      </c>
      <c r="AK133" s="82" t="s">
        <v>3166</v>
      </c>
      <c r="AL133" s="82" t="s">
        <v>415</v>
      </c>
    </row>
    <row r="134" spans="1:38" x14ac:dyDescent="0.25">
      <c r="A134" s="82" t="s">
        <v>3167</v>
      </c>
      <c r="B134" s="82">
        <v>10.512</v>
      </c>
      <c r="C134" s="82" t="s">
        <v>3168</v>
      </c>
      <c r="D134" s="82" t="s">
        <v>1400</v>
      </c>
      <c r="E134" s="82" t="s">
        <v>3169</v>
      </c>
      <c r="F134" s="82" t="s">
        <v>3170</v>
      </c>
      <c r="G134" s="82" t="s">
        <v>683</v>
      </c>
      <c r="H134" s="82" t="s">
        <v>360</v>
      </c>
      <c r="I134" s="82" t="s">
        <v>3171</v>
      </c>
      <c r="J134" s="82" t="s">
        <v>3171</v>
      </c>
      <c r="K134" s="82" t="s">
        <v>3172</v>
      </c>
      <c r="L134" s="82" t="s">
        <v>421</v>
      </c>
      <c r="M134" s="82" t="s">
        <v>421</v>
      </c>
      <c r="N134" s="82" t="s">
        <v>3173</v>
      </c>
      <c r="O134" s="82" t="s">
        <v>558</v>
      </c>
      <c r="P134" s="82" t="s">
        <v>3174</v>
      </c>
      <c r="Q134" s="82" t="s">
        <v>360</v>
      </c>
      <c r="R134" s="82" t="s">
        <v>3175</v>
      </c>
      <c r="S134" s="82" t="s">
        <v>3176</v>
      </c>
      <c r="T134" s="82" t="s">
        <v>3177</v>
      </c>
      <c r="U134" s="82" t="s">
        <v>3178</v>
      </c>
      <c r="V134" s="82" t="s">
        <v>3179</v>
      </c>
      <c r="W134" s="82" t="s">
        <v>3180</v>
      </c>
      <c r="X134" s="82" t="s">
        <v>2141</v>
      </c>
      <c r="Y134" s="82" t="s">
        <v>3181</v>
      </c>
      <c r="Z134" s="82" t="s">
        <v>3182</v>
      </c>
      <c r="AA134" s="82" t="s">
        <v>3183</v>
      </c>
      <c r="AB134" s="82" t="s">
        <v>1625</v>
      </c>
      <c r="AC134" s="82" t="s">
        <v>1011</v>
      </c>
      <c r="AD134" s="82" t="s">
        <v>3184</v>
      </c>
      <c r="AF134" s="82" t="s">
        <v>382</v>
      </c>
      <c r="AG134" s="82" t="s">
        <v>382</v>
      </c>
      <c r="AH134" s="82" t="s">
        <v>382</v>
      </c>
      <c r="AI134" s="82" t="s">
        <v>3185</v>
      </c>
      <c r="AJ134" s="82" t="s">
        <v>385</v>
      </c>
      <c r="AK134" s="82" t="s">
        <v>3186</v>
      </c>
      <c r="AL134" s="82" t="s">
        <v>415</v>
      </c>
    </row>
    <row r="135" spans="1:38" x14ac:dyDescent="0.25">
      <c r="A135" s="82" t="s">
        <v>3187</v>
      </c>
      <c r="B135" s="82">
        <v>10.513</v>
      </c>
      <c r="C135" s="82" t="s">
        <v>3188</v>
      </c>
      <c r="D135" s="82" t="s">
        <v>1400</v>
      </c>
      <c r="E135" s="82" t="s">
        <v>3189</v>
      </c>
      <c r="F135" s="82" t="s">
        <v>3190</v>
      </c>
      <c r="G135" s="82" t="s">
        <v>3191</v>
      </c>
      <c r="H135" s="82" t="s">
        <v>360</v>
      </c>
      <c r="I135" s="82" t="s">
        <v>3192</v>
      </c>
      <c r="J135" s="82" t="s">
        <v>3193</v>
      </c>
      <c r="K135" s="82" t="s">
        <v>3194</v>
      </c>
      <c r="L135" s="82" t="s">
        <v>3195</v>
      </c>
      <c r="M135" s="82" t="s">
        <v>3196</v>
      </c>
      <c r="N135" s="82" t="s">
        <v>3197</v>
      </c>
      <c r="O135" s="82" t="s">
        <v>558</v>
      </c>
      <c r="P135" s="82" t="s">
        <v>3198</v>
      </c>
      <c r="Q135" s="82" t="s">
        <v>360</v>
      </c>
      <c r="R135" s="82" t="s">
        <v>3199</v>
      </c>
      <c r="S135" s="82" t="s">
        <v>3200</v>
      </c>
      <c r="T135" s="82" t="s">
        <v>3201</v>
      </c>
      <c r="U135" s="82" t="s">
        <v>3202</v>
      </c>
      <c r="V135" s="82" t="s">
        <v>1414</v>
      </c>
      <c r="W135" s="82" t="s">
        <v>3203</v>
      </c>
      <c r="X135" s="82" t="s">
        <v>2141</v>
      </c>
      <c r="Y135" s="82" t="s">
        <v>3204</v>
      </c>
      <c r="Z135" s="82" t="s">
        <v>3205</v>
      </c>
      <c r="AA135" s="82" t="s">
        <v>3206</v>
      </c>
      <c r="AB135" s="82" t="s">
        <v>3207</v>
      </c>
      <c r="AC135" s="82" t="s">
        <v>1011</v>
      </c>
      <c r="AD135" s="82" t="s">
        <v>3208</v>
      </c>
      <c r="AE135" s="82" t="s">
        <v>3209</v>
      </c>
      <c r="AF135" s="82" t="s">
        <v>382</v>
      </c>
      <c r="AG135" s="82" t="s">
        <v>3210</v>
      </c>
      <c r="AH135" s="82" t="s">
        <v>3211</v>
      </c>
      <c r="AI135" s="82" t="s">
        <v>3212</v>
      </c>
      <c r="AJ135" s="82" t="s">
        <v>385</v>
      </c>
      <c r="AK135" s="82" t="s">
        <v>3213</v>
      </c>
      <c r="AL135" s="82" t="s">
        <v>415</v>
      </c>
    </row>
    <row r="136" spans="1:38" x14ac:dyDescent="0.25">
      <c r="A136" s="82" t="s">
        <v>3214</v>
      </c>
      <c r="B136" s="82">
        <v>10.513999999999999</v>
      </c>
      <c r="C136" s="82" t="s">
        <v>3215</v>
      </c>
      <c r="D136" s="82" t="s">
        <v>1400</v>
      </c>
      <c r="E136" s="82" t="s">
        <v>3216</v>
      </c>
      <c r="F136" s="82" t="s">
        <v>3217</v>
      </c>
      <c r="G136" s="82" t="s">
        <v>3143</v>
      </c>
      <c r="H136" s="82" t="s">
        <v>360</v>
      </c>
      <c r="I136" s="82" t="s">
        <v>3218</v>
      </c>
      <c r="J136" s="82" t="s">
        <v>3218</v>
      </c>
      <c r="K136" s="82" t="s">
        <v>3219</v>
      </c>
      <c r="L136" s="82" t="s">
        <v>421</v>
      </c>
      <c r="M136" s="82" t="s">
        <v>3220</v>
      </c>
      <c r="N136" s="82" t="s">
        <v>3221</v>
      </c>
      <c r="O136" s="82" t="s">
        <v>558</v>
      </c>
      <c r="P136" s="82" t="s">
        <v>3222</v>
      </c>
      <c r="Q136" s="82" t="s">
        <v>360</v>
      </c>
      <c r="R136" s="82" t="s">
        <v>3223</v>
      </c>
      <c r="S136" s="82" t="s">
        <v>3224</v>
      </c>
      <c r="T136" s="82" t="s">
        <v>3225</v>
      </c>
      <c r="U136" s="82" t="s">
        <v>3226</v>
      </c>
      <c r="V136" s="82" t="s">
        <v>3227</v>
      </c>
      <c r="W136" s="82" t="s">
        <v>3228</v>
      </c>
      <c r="X136" s="82" t="s">
        <v>2141</v>
      </c>
      <c r="Y136" s="82" t="s">
        <v>3229</v>
      </c>
      <c r="Z136" s="82" t="s">
        <v>3230</v>
      </c>
      <c r="AA136" s="82" t="s">
        <v>3231</v>
      </c>
      <c r="AB136" s="82" t="s">
        <v>3232</v>
      </c>
      <c r="AC136" s="82" t="s">
        <v>3233</v>
      </c>
      <c r="AD136" s="82" t="s">
        <v>3234</v>
      </c>
      <c r="AE136" s="82" t="s">
        <v>3235</v>
      </c>
      <c r="AF136" s="82" t="s">
        <v>382</v>
      </c>
      <c r="AG136" s="82" t="s">
        <v>3236</v>
      </c>
      <c r="AH136" s="82" t="s">
        <v>3237</v>
      </c>
      <c r="AI136" s="82" t="s">
        <v>3165</v>
      </c>
      <c r="AJ136" s="82" t="s">
        <v>385</v>
      </c>
      <c r="AK136" s="82" t="s">
        <v>3238</v>
      </c>
      <c r="AL136" s="82" t="s">
        <v>415</v>
      </c>
    </row>
    <row r="137" spans="1:38" x14ac:dyDescent="0.25">
      <c r="A137" s="82" t="s">
        <v>3239</v>
      </c>
      <c r="B137" s="82">
        <v>10.515000000000001</v>
      </c>
      <c r="C137" s="82" t="s">
        <v>3240</v>
      </c>
      <c r="D137" s="82" t="s">
        <v>1400</v>
      </c>
      <c r="E137" s="82" t="s">
        <v>3241</v>
      </c>
      <c r="F137" s="82" t="s">
        <v>3242</v>
      </c>
      <c r="G137" s="82" t="s">
        <v>3143</v>
      </c>
      <c r="H137" s="82" t="s">
        <v>360</v>
      </c>
      <c r="I137" s="82" t="s">
        <v>3243</v>
      </c>
      <c r="J137" s="82" t="s">
        <v>3244</v>
      </c>
      <c r="K137" s="82" t="s">
        <v>3245</v>
      </c>
      <c r="L137" s="82" t="s">
        <v>421</v>
      </c>
      <c r="M137" s="82" t="s">
        <v>3246</v>
      </c>
      <c r="N137" s="82" t="s">
        <v>3247</v>
      </c>
      <c r="O137" s="82" t="s">
        <v>558</v>
      </c>
      <c r="P137" s="82" t="s">
        <v>3248</v>
      </c>
      <c r="Q137" s="82" t="s">
        <v>360</v>
      </c>
      <c r="R137" s="82" t="s">
        <v>3249</v>
      </c>
      <c r="S137" s="82" t="s">
        <v>400</v>
      </c>
      <c r="T137" s="82" t="s">
        <v>3250</v>
      </c>
      <c r="U137" s="82" t="s">
        <v>3251</v>
      </c>
      <c r="V137" s="82" t="s">
        <v>1414</v>
      </c>
      <c r="W137" s="82" t="s">
        <v>1621</v>
      </c>
      <c r="X137" s="82" t="s">
        <v>2141</v>
      </c>
      <c r="Y137" s="82" t="s">
        <v>3252</v>
      </c>
      <c r="Z137" s="82" t="s">
        <v>3253</v>
      </c>
      <c r="AA137" s="82" t="s">
        <v>3231</v>
      </c>
      <c r="AB137" s="82" t="s">
        <v>3254</v>
      </c>
      <c r="AC137" s="82" t="s">
        <v>3255</v>
      </c>
      <c r="AD137" s="82" t="s">
        <v>3256</v>
      </c>
      <c r="AE137" s="82" t="s">
        <v>3257</v>
      </c>
      <c r="AF137" s="82" t="s">
        <v>382</v>
      </c>
      <c r="AG137" s="82" t="s">
        <v>3258</v>
      </c>
      <c r="AH137" s="82" t="s">
        <v>3259</v>
      </c>
      <c r="AI137" s="82" t="s">
        <v>1340</v>
      </c>
      <c r="AJ137" s="82" t="s">
        <v>385</v>
      </c>
      <c r="AK137" s="82" t="s">
        <v>3260</v>
      </c>
      <c r="AL137" s="82" t="s">
        <v>415</v>
      </c>
    </row>
    <row r="138" spans="1:38" x14ac:dyDescent="0.25">
      <c r="A138" s="82" t="s">
        <v>3261</v>
      </c>
      <c r="B138" s="82">
        <v>10.516</v>
      </c>
      <c r="C138" s="82" t="s">
        <v>3262</v>
      </c>
      <c r="D138" s="82" t="s">
        <v>1400</v>
      </c>
      <c r="E138" s="82" t="s">
        <v>3263</v>
      </c>
      <c r="F138" s="82" t="s">
        <v>3264</v>
      </c>
      <c r="G138" s="82" t="s">
        <v>2317</v>
      </c>
      <c r="H138" s="82" t="s">
        <v>360</v>
      </c>
      <c r="I138" s="82" t="s">
        <v>3265</v>
      </c>
      <c r="J138" s="82" t="s">
        <v>3265</v>
      </c>
      <c r="K138" s="82" t="s">
        <v>3266</v>
      </c>
      <c r="L138" s="82" t="s">
        <v>421</v>
      </c>
      <c r="M138" s="82" t="s">
        <v>3267</v>
      </c>
      <c r="N138" s="82" t="s">
        <v>3268</v>
      </c>
      <c r="O138" s="82" t="s">
        <v>558</v>
      </c>
      <c r="P138" s="82" t="s">
        <v>3269</v>
      </c>
      <c r="Q138" s="82" t="s">
        <v>382</v>
      </c>
      <c r="R138" s="82" t="s">
        <v>3270</v>
      </c>
      <c r="S138" s="82" t="s">
        <v>368</v>
      </c>
      <c r="T138" s="82" t="s">
        <v>3271</v>
      </c>
      <c r="U138" s="82" t="s">
        <v>3272</v>
      </c>
      <c r="V138" s="82" t="s">
        <v>2302</v>
      </c>
      <c r="W138" s="82" t="s">
        <v>3155</v>
      </c>
      <c r="X138" s="82" t="s">
        <v>2141</v>
      </c>
      <c r="Y138" s="82" t="s">
        <v>3252</v>
      </c>
      <c r="Z138" s="82" t="s">
        <v>3273</v>
      </c>
      <c r="AA138" s="82" t="s">
        <v>3274</v>
      </c>
      <c r="AB138" s="82" t="s">
        <v>3275</v>
      </c>
      <c r="AC138" s="82" t="s">
        <v>1011</v>
      </c>
      <c r="AD138" s="82" t="s">
        <v>3276</v>
      </c>
      <c r="AE138" s="82" t="s">
        <v>3277</v>
      </c>
      <c r="AF138" s="82" t="s">
        <v>382</v>
      </c>
      <c r="AG138" s="82" t="s">
        <v>3258</v>
      </c>
      <c r="AH138" s="82" t="s">
        <v>3278</v>
      </c>
      <c r="AI138" s="82" t="s">
        <v>3279</v>
      </c>
      <c r="AJ138" s="82" t="s">
        <v>385</v>
      </c>
      <c r="AK138" s="82" t="s">
        <v>3280</v>
      </c>
      <c r="AL138" s="82" t="s">
        <v>415</v>
      </c>
    </row>
    <row r="139" spans="1:38" x14ac:dyDescent="0.25">
      <c r="A139" s="82" t="s">
        <v>3281</v>
      </c>
      <c r="B139" s="82">
        <v>10.516999999999999</v>
      </c>
      <c r="C139" s="82" t="s">
        <v>3282</v>
      </c>
      <c r="D139" s="82" t="s">
        <v>1400</v>
      </c>
      <c r="E139" s="82" t="s">
        <v>3283</v>
      </c>
      <c r="F139" s="82" t="s">
        <v>3284</v>
      </c>
      <c r="G139" s="82" t="s">
        <v>2317</v>
      </c>
      <c r="H139" s="82" t="s">
        <v>360</v>
      </c>
      <c r="I139" s="82" t="s">
        <v>3285</v>
      </c>
      <c r="J139" s="82" t="s">
        <v>3285</v>
      </c>
      <c r="K139" s="82" t="s">
        <v>3286</v>
      </c>
      <c r="L139" s="82" t="s">
        <v>421</v>
      </c>
      <c r="M139" s="82" t="s">
        <v>3287</v>
      </c>
      <c r="N139" s="82" t="s">
        <v>3288</v>
      </c>
      <c r="O139" s="82" t="s">
        <v>558</v>
      </c>
      <c r="P139" s="82" t="s">
        <v>3289</v>
      </c>
      <c r="Q139" s="82" t="s">
        <v>360</v>
      </c>
      <c r="R139" s="82" t="s">
        <v>3290</v>
      </c>
      <c r="S139" s="82" t="s">
        <v>368</v>
      </c>
      <c r="T139" s="82" t="s">
        <v>3291</v>
      </c>
      <c r="U139" s="82" t="s">
        <v>3292</v>
      </c>
      <c r="V139" s="82" t="s">
        <v>3293</v>
      </c>
      <c r="W139" s="82" t="s">
        <v>3155</v>
      </c>
      <c r="X139" s="82" t="s">
        <v>2141</v>
      </c>
      <c r="Y139" s="82" t="s">
        <v>3294</v>
      </c>
      <c r="Z139" s="82" t="s">
        <v>3295</v>
      </c>
      <c r="AA139" s="82" t="s">
        <v>3296</v>
      </c>
      <c r="AB139" s="82" t="s">
        <v>1625</v>
      </c>
      <c r="AC139" s="82" t="s">
        <v>1011</v>
      </c>
      <c r="AD139" s="82" t="s">
        <v>3297</v>
      </c>
      <c r="AF139" s="82" t="s">
        <v>382</v>
      </c>
      <c r="AG139" s="82" t="s">
        <v>3298</v>
      </c>
      <c r="AH139" s="82" t="s">
        <v>3299</v>
      </c>
      <c r="AI139" s="82" t="s">
        <v>3279</v>
      </c>
      <c r="AJ139" s="82" t="s">
        <v>385</v>
      </c>
      <c r="AK139" s="82" t="s">
        <v>3300</v>
      </c>
      <c r="AL139" s="82" t="s">
        <v>415</v>
      </c>
    </row>
    <row r="140" spans="1:38" x14ac:dyDescent="0.25">
      <c r="A140" s="82" t="s">
        <v>3301</v>
      </c>
      <c r="B140" s="82">
        <v>10.518000000000001</v>
      </c>
      <c r="C140" s="82" t="s">
        <v>3302</v>
      </c>
      <c r="D140" s="82" t="s">
        <v>1400</v>
      </c>
      <c r="E140" s="82" t="s">
        <v>3303</v>
      </c>
      <c r="F140" s="82" t="s">
        <v>3304</v>
      </c>
      <c r="G140" s="82" t="s">
        <v>2317</v>
      </c>
      <c r="H140" s="82" t="s">
        <v>360</v>
      </c>
      <c r="I140" s="82" t="s">
        <v>3305</v>
      </c>
      <c r="J140" s="82" t="s">
        <v>3305</v>
      </c>
      <c r="K140" s="82" t="s">
        <v>3306</v>
      </c>
      <c r="L140" s="82" t="s">
        <v>421</v>
      </c>
      <c r="M140" s="82" t="s">
        <v>3307</v>
      </c>
      <c r="N140" s="82" t="s">
        <v>3308</v>
      </c>
      <c r="O140" s="82" t="s">
        <v>558</v>
      </c>
      <c r="P140" s="82" t="s">
        <v>3309</v>
      </c>
      <c r="Q140" s="82" t="s">
        <v>382</v>
      </c>
      <c r="R140" s="82" t="s">
        <v>3310</v>
      </c>
      <c r="S140" s="82" t="s">
        <v>368</v>
      </c>
      <c r="T140" s="82" t="s">
        <v>3311</v>
      </c>
      <c r="U140" s="82" t="s">
        <v>3312</v>
      </c>
      <c r="V140" s="82" t="s">
        <v>3227</v>
      </c>
      <c r="W140" s="82" t="s">
        <v>3313</v>
      </c>
      <c r="X140" s="82" t="s">
        <v>2141</v>
      </c>
      <c r="Y140" s="82" t="s">
        <v>3314</v>
      </c>
      <c r="Z140" s="82" t="s">
        <v>3315</v>
      </c>
      <c r="AA140" s="82" t="s">
        <v>3231</v>
      </c>
      <c r="AB140" s="82" t="s">
        <v>3232</v>
      </c>
      <c r="AC140" s="82" t="s">
        <v>3316</v>
      </c>
      <c r="AD140" s="82" t="s">
        <v>3317</v>
      </c>
      <c r="AE140" s="82" t="s">
        <v>3318</v>
      </c>
      <c r="AF140" s="82" t="s">
        <v>382</v>
      </c>
      <c r="AG140" s="82" t="s">
        <v>3258</v>
      </c>
      <c r="AH140" s="82" t="s">
        <v>3319</v>
      </c>
      <c r="AI140" s="82" t="s">
        <v>3165</v>
      </c>
      <c r="AJ140" s="82" t="s">
        <v>385</v>
      </c>
      <c r="AK140" s="82" t="s">
        <v>3320</v>
      </c>
      <c r="AL140" s="82" t="s">
        <v>415</v>
      </c>
    </row>
    <row r="141" spans="1:38" x14ac:dyDescent="0.25">
      <c r="A141" s="82" t="s">
        <v>3321</v>
      </c>
      <c r="B141" s="82">
        <v>10.52</v>
      </c>
      <c r="C141" s="82" t="s">
        <v>3322</v>
      </c>
      <c r="D141" s="82" t="s">
        <v>1400</v>
      </c>
      <c r="E141" s="82" t="s">
        <v>3323</v>
      </c>
      <c r="F141" s="82" t="s">
        <v>3324</v>
      </c>
      <c r="G141" s="82" t="s">
        <v>2317</v>
      </c>
      <c r="H141" s="82" t="s">
        <v>360</v>
      </c>
      <c r="I141" s="82" t="s">
        <v>3325</v>
      </c>
      <c r="J141" s="82" t="s">
        <v>3326</v>
      </c>
      <c r="K141" s="82" t="s">
        <v>3327</v>
      </c>
      <c r="L141" s="82" t="s">
        <v>421</v>
      </c>
      <c r="M141" s="82" t="s">
        <v>3328</v>
      </c>
      <c r="N141" s="82" t="s">
        <v>3329</v>
      </c>
      <c r="O141" s="82" t="s">
        <v>558</v>
      </c>
      <c r="P141" s="82" t="s">
        <v>3330</v>
      </c>
      <c r="Q141" s="82" t="s">
        <v>360</v>
      </c>
      <c r="R141" s="82" t="s">
        <v>3331</v>
      </c>
      <c r="S141" s="82" t="s">
        <v>400</v>
      </c>
      <c r="T141" s="82" t="s">
        <v>3332</v>
      </c>
      <c r="U141" s="82" t="s">
        <v>3333</v>
      </c>
      <c r="V141" s="82" t="s">
        <v>1414</v>
      </c>
      <c r="W141" s="82" t="s">
        <v>3155</v>
      </c>
      <c r="X141" s="82" t="s">
        <v>2141</v>
      </c>
      <c r="Y141" s="82" t="s">
        <v>3334</v>
      </c>
      <c r="Z141" s="82" t="s">
        <v>3335</v>
      </c>
      <c r="AA141" s="82" t="s">
        <v>3336</v>
      </c>
      <c r="AB141" s="82" t="s">
        <v>2100</v>
      </c>
      <c r="AC141" s="82" t="s">
        <v>1011</v>
      </c>
      <c r="AD141" s="82" t="s">
        <v>3337</v>
      </c>
      <c r="AE141" s="82" t="s">
        <v>3338</v>
      </c>
      <c r="AF141" s="82" t="s">
        <v>382</v>
      </c>
      <c r="AG141" s="82" t="s">
        <v>3339</v>
      </c>
      <c r="AH141" s="82" t="s">
        <v>3340</v>
      </c>
      <c r="AI141" s="82" t="s">
        <v>3185</v>
      </c>
      <c r="AJ141" s="82" t="s">
        <v>385</v>
      </c>
      <c r="AK141" s="82" t="s">
        <v>3341</v>
      </c>
      <c r="AL141" s="82" t="s">
        <v>415</v>
      </c>
    </row>
    <row r="142" spans="1:38" x14ac:dyDescent="0.25">
      <c r="A142" s="82" t="s">
        <v>3342</v>
      </c>
      <c r="B142" s="82">
        <v>10.521000000000001</v>
      </c>
      <c r="C142" s="82" t="s">
        <v>3343</v>
      </c>
      <c r="D142" s="82" t="s">
        <v>1400</v>
      </c>
      <c r="E142" s="82" t="s">
        <v>3344</v>
      </c>
      <c r="F142" s="82" t="s">
        <v>3345</v>
      </c>
      <c r="G142" s="82" t="s">
        <v>2317</v>
      </c>
      <c r="H142" s="82" t="s">
        <v>360</v>
      </c>
      <c r="I142" s="82" t="s">
        <v>3346</v>
      </c>
      <c r="J142" s="82" t="s">
        <v>3346</v>
      </c>
      <c r="K142" s="82" t="s">
        <v>3347</v>
      </c>
      <c r="L142" s="82" t="s">
        <v>421</v>
      </c>
      <c r="M142" s="82" t="s">
        <v>3348</v>
      </c>
      <c r="N142" s="82" t="s">
        <v>3349</v>
      </c>
      <c r="O142" s="82" t="s">
        <v>558</v>
      </c>
      <c r="P142" s="82" t="s">
        <v>3350</v>
      </c>
      <c r="Q142" s="82" t="s">
        <v>360</v>
      </c>
      <c r="R142" s="82" t="s">
        <v>3351</v>
      </c>
      <c r="S142" s="82" t="s">
        <v>368</v>
      </c>
      <c r="T142" s="82" t="s">
        <v>3352</v>
      </c>
      <c r="U142" s="82" t="s">
        <v>3353</v>
      </c>
      <c r="V142" s="82" t="s">
        <v>1414</v>
      </c>
      <c r="W142" s="82" t="s">
        <v>3155</v>
      </c>
      <c r="X142" s="82" t="s">
        <v>2141</v>
      </c>
      <c r="Y142" s="82" t="s">
        <v>3354</v>
      </c>
      <c r="Z142" s="82" t="s">
        <v>3355</v>
      </c>
      <c r="AA142" s="82" t="s">
        <v>3356</v>
      </c>
      <c r="AB142" s="82" t="s">
        <v>3357</v>
      </c>
      <c r="AC142" s="82" t="s">
        <v>1011</v>
      </c>
      <c r="AD142" s="82" t="s">
        <v>3358</v>
      </c>
      <c r="AE142" s="82" t="s">
        <v>3359</v>
      </c>
      <c r="AF142" s="82" t="s">
        <v>382</v>
      </c>
      <c r="AG142" s="82" t="s">
        <v>3360</v>
      </c>
      <c r="AH142" s="82" t="s">
        <v>3361</v>
      </c>
      <c r="AI142" s="82" t="s">
        <v>3362</v>
      </c>
      <c r="AJ142" s="82" t="s">
        <v>385</v>
      </c>
      <c r="AK142" s="82" t="s">
        <v>3363</v>
      </c>
      <c r="AL142" s="82" t="s">
        <v>415</v>
      </c>
    </row>
    <row r="143" spans="1:38" x14ac:dyDescent="0.25">
      <c r="A143" s="82" t="s">
        <v>3364</v>
      </c>
      <c r="B143" s="82">
        <v>10.522</v>
      </c>
      <c r="C143" s="82" t="s">
        <v>3365</v>
      </c>
      <c r="D143" s="82" t="s">
        <v>1400</v>
      </c>
      <c r="E143" s="82" t="s">
        <v>3366</v>
      </c>
      <c r="F143" s="82" t="s">
        <v>3367</v>
      </c>
      <c r="G143" s="82" t="s">
        <v>2317</v>
      </c>
      <c r="H143" s="82" t="s">
        <v>360</v>
      </c>
      <c r="I143" s="82" t="s">
        <v>3368</v>
      </c>
      <c r="J143" s="82" t="s">
        <v>3369</v>
      </c>
      <c r="K143" s="82" t="s">
        <v>3370</v>
      </c>
      <c r="L143" s="82" t="s">
        <v>421</v>
      </c>
      <c r="M143" s="82" t="s">
        <v>3371</v>
      </c>
      <c r="N143" s="82" t="s">
        <v>3372</v>
      </c>
      <c r="O143" s="82" t="s">
        <v>558</v>
      </c>
      <c r="P143" s="82" t="s">
        <v>3373</v>
      </c>
      <c r="Q143" s="82" t="s">
        <v>360</v>
      </c>
      <c r="R143" s="82" t="s">
        <v>3374</v>
      </c>
      <c r="S143" s="82" t="s">
        <v>3375</v>
      </c>
      <c r="T143" s="82" t="s">
        <v>3376</v>
      </c>
      <c r="U143" s="82" t="s">
        <v>3377</v>
      </c>
      <c r="V143" s="82" t="s">
        <v>2350</v>
      </c>
      <c r="W143" s="82" t="s">
        <v>3378</v>
      </c>
      <c r="X143" s="82" t="s">
        <v>1416</v>
      </c>
      <c r="Y143" s="82" t="s">
        <v>3379</v>
      </c>
      <c r="Z143" s="82" t="s">
        <v>3380</v>
      </c>
      <c r="AA143" s="82" t="s">
        <v>3381</v>
      </c>
      <c r="AB143" s="82" t="s">
        <v>3382</v>
      </c>
      <c r="AC143" s="82" t="s">
        <v>1011</v>
      </c>
      <c r="AD143" s="82" t="s">
        <v>3383</v>
      </c>
      <c r="AE143" s="82" t="s">
        <v>3384</v>
      </c>
      <c r="AF143" s="82" t="s">
        <v>382</v>
      </c>
      <c r="AG143" s="82" t="s">
        <v>3385</v>
      </c>
      <c r="AH143" s="82" t="s">
        <v>3386</v>
      </c>
      <c r="AI143" s="82" t="s">
        <v>3387</v>
      </c>
      <c r="AJ143" s="82" t="s">
        <v>385</v>
      </c>
      <c r="AK143" s="82" t="s">
        <v>3388</v>
      </c>
      <c r="AL143" s="82" t="s">
        <v>415</v>
      </c>
    </row>
    <row r="144" spans="1:38" x14ac:dyDescent="0.25">
      <c r="A144" s="82" t="s">
        <v>3389</v>
      </c>
      <c r="B144" s="82">
        <v>10.532</v>
      </c>
      <c r="D144" s="82" t="s">
        <v>3390</v>
      </c>
      <c r="E144" s="82" t="s">
        <v>1018</v>
      </c>
      <c r="F144" s="82" t="s">
        <v>3391</v>
      </c>
      <c r="G144" s="82" t="s">
        <v>360</v>
      </c>
      <c r="H144" s="82" t="s">
        <v>360</v>
      </c>
      <c r="I144" s="82" t="s">
        <v>3392</v>
      </c>
      <c r="J144" s="82" t="s">
        <v>3393</v>
      </c>
      <c r="K144" s="82" t="s">
        <v>3394</v>
      </c>
      <c r="L144" s="82" t="s">
        <v>580</v>
      </c>
      <c r="M144" s="82" t="s">
        <v>3395</v>
      </c>
      <c r="N144" s="82" t="s">
        <v>3396</v>
      </c>
      <c r="O144" s="82" t="s">
        <v>3397</v>
      </c>
      <c r="P144" s="82" t="s">
        <v>3398</v>
      </c>
      <c r="Q144" s="82" t="s">
        <v>3399</v>
      </c>
      <c r="R144" s="82" t="s">
        <v>360</v>
      </c>
      <c r="S144" s="82" t="s">
        <v>400</v>
      </c>
      <c r="T144" s="82" t="s">
        <v>3400</v>
      </c>
      <c r="U144" s="82" t="s">
        <v>3401</v>
      </c>
      <c r="V144" s="82" t="s">
        <v>3402</v>
      </c>
      <c r="W144" s="82" t="s">
        <v>3403</v>
      </c>
      <c r="X144" s="82" t="s">
        <v>3404</v>
      </c>
      <c r="Y144" s="82" t="s">
        <v>3405</v>
      </c>
      <c r="Z144" s="82" t="s">
        <v>3406</v>
      </c>
      <c r="AA144" s="82" t="s">
        <v>376</v>
      </c>
      <c r="AB144" s="82" t="s">
        <v>3407</v>
      </c>
      <c r="AC144" s="82" t="s">
        <v>3408</v>
      </c>
      <c r="AD144" s="82" t="s">
        <v>3409</v>
      </c>
      <c r="AF144" s="82" t="s">
        <v>382</v>
      </c>
      <c r="AG144" s="82" t="s">
        <v>382</v>
      </c>
      <c r="AH144" s="82" t="s">
        <v>3410</v>
      </c>
      <c r="AI144" s="82" t="s">
        <v>3411</v>
      </c>
      <c r="AJ144" s="82" t="s">
        <v>385</v>
      </c>
      <c r="AK144" s="82" t="s">
        <v>3412</v>
      </c>
      <c r="AL144" s="82" t="s">
        <v>415</v>
      </c>
    </row>
    <row r="145" spans="1:38" x14ac:dyDescent="0.25">
      <c r="A145" s="82" t="s">
        <v>3413</v>
      </c>
      <c r="B145" s="82">
        <v>10.532999999999999</v>
      </c>
      <c r="D145" s="82" t="s">
        <v>3390</v>
      </c>
      <c r="E145" s="82" t="s">
        <v>3414</v>
      </c>
      <c r="F145" s="82" t="s">
        <v>3415</v>
      </c>
      <c r="G145" s="82" t="s">
        <v>360</v>
      </c>
      <c r="H145" s="82" t="s">
        <v>360</v>
      </c>
      <c r="I145" s="82" t="s">
        <v>360</v>
      </c>
      <c r="J145" s="82" t="s">
        <v>360</v>
      </c>
      <c r="K145" s="82" t="s">
        <v>628</v>
      </c>
      <c r="L145" s="82" t="s">
        <v>3416</v>
      </c>
      <c r="M145" s="82" t="s">
        <v>3417</v>
      </c>
      <c r="N145" s="82" t="s">
        <v>3418</v>
      </c>
      <c r="O145" s="82" t="s">
        <v>366</v>
      </c>
      <c r="P145" s="82" t="s">
        <v>3419</v>
      </c>
      <c r="Q145" s="82" t="s">
        <v>360</v>
      </c>
      <c r="R145" s="82" t="s">
        <v>360</v>
      </c>
      <c r="S145" s="82" t="s">
        <v>400</v>
      </c>
      <c r="T145" s="82" t="s">
        <v>3420</v>
      </c>
      <c r="U145" s="82" t="s">
        <v>3421</v>
      </c>
      <c r="V145" s="82" t="s">
        <v>632</v>
      </c>
      <c r="X145" s="82" t="s">
        <v>3422</v>
      </c>
      <c r="Y145" s="82" t="s">
        <v>3423</v>
      </c>
      <c r="Z145" s="82" t="s">
        <v>3424</v>
      </c>
      <c r="AA145" s="82" t="s">
        <v>376</v>
      </c>
      <c r="AB145" s="82" t="s">
        <v>382</v>
      </c>
      <c r="AC145" s="82" t="s">
        <v>1011</v>
      </c>
      <c r="AD145" s="82" t="s">
        <v>3425</v>
      </c>
      <c r="AF145" s="82" t="s">
        <v>382</v>
      </c>
      <c r="AH145" s="82" t="s">
        <v>360</v>
      </c>
      <c r="AI145" s="82" t="s">
        <v>3426</v>
      </c>
      <c r="AJ145" s="82" t="s">
        <v>385</v>
      </c>
      <c r="AK145" s="82" t="s">
        <v>3427</v>
      </c>
      <c r="AL145" s="82" t="s">
        <v>415</v>
      </c>
    </row>
    <row r="146" spans="1:38" x14ac:dyDescent="0.25">
      <c r="A146" s="82" t="s">
        <v>3428</v>
      </c>
      <c r="B146" s="82">
        <v>10.534000000000001</v>
      </c>
      <c r="C146" s="82" t="s">
        <v>3429</v>
      </c>
      <c r="D146" s="82" t="s">
        <v>3390</v>
      </c>
      <c r="E146" s="82" t="s">
        <v>3430</v>
      </c>
      <c r="F146" s="82" t="s">
        <v>3431</v>
      </c>
      <c r="G146" s="82" t="s">
        <v>3432</v>
      </c>
      <c r="H146" s="82" t="s">
        <v>360</v>
      </c>
      <c r="I146" s="82" t="s">
        <v>3433</v>
      </c>
      <c r="J146" s="82" t="s">
        <v>3434</v>
      </c>
      <c r="K146" s="82" t="s">
        <v>628</v>
      </c>
      <c r="L146" s="82" t="s">
        <v>580</v>
      </c>
      <c r="M146" s="82" t="s">
        <v>3435</v>
      </c>
      <c r="N146" s="82" t="s">
        <v>3436</v>
      </c>
      <c r="O146" s="82" t="s">
        <v>558</v>
      </c>
      <c r="P146" s="82" t="s">
        <v>360</v>
      </c>
      <c r="Q146" s="82" t="s">
        <v>360</v>
      </c>
      <c r="R146" s="82" t="s">
        <v>360</v>
      </c>
      <c r="S146" s="82" t="s">
        <v>400</v>
      </c>
      <c r="T146" s="82" t="s">
        <v>3437</v>
      </c>
      <c r="U146" s="82" t="s">
        <v>3438</v>
      </c>
      <c r="V146" s="82" t="s">
        <v>632</v>
      </c>
      <c r="X146" s="82" t="s">
        <v>3404</v>
      </c>
      <c r="Y146" s="82" t="s">
        <v>3439</v>
      </c>
      <c r="Z146" s="82" t="s">
        <v>427</v>
      </c>
      <c r="AA146" s="82" t="s">
        <v>376</v>
      </c>
      <c r="AB146" s="82" t="s">
        <v>3440</v>
      </c>
      <c r="AC146" s="82" t="s">
        <v>1011</v>
      </c>
      <c r="AD146" s="82" t="s">
        <v>3441</v>
      </c>
      <c r="AF146" s="82" t="s">
        <v>382</v>
      </c>
      <c r="AG146" s="82" t="s">
        <v>382</v>
      </c>
      <c r="AH146" s="82" t="s">
        <v>360</v>
      </c>
      <c r="AI146" s="82" t="s">
        <v>3442</v>
      </c>
      <c r="AJ146" s="82" t="s">
        <v>385</v>
      </c>
      <c r="AK146" s="82" t="s">
        <v>3443</v>
      </c>
      <c r="AL146" s="82" t="s">
        <v>499</v>
      </c>
    </row>
    <row r="147" spans="1:38" x14ac:dyDescent="0.25">
      <c r="A147" s="82" t="s">
        <v>3444</v>
      </c>
      <c r="B147" s="82">
        <v>10.535</v>
      </c>
      <c r="D147" s="82" t="s">
        <v>3390</v>
      </c>
      <c r="E147" s="82" t="s">
        <v>3445</v>
      </c>
      <c r="F147" s="82" t="s">
        <v>3446</v>
      </c>
      <c r="G147" s="82" t="s">
        <v>359</v>
      </c>
      <c r="H147" s="82" t="s">
        <v>360</v>
      </c>
      <c r="I147" s="82" t="s">
        <v>3447</v>
      </c>
      <c r="J147" s="82" t="s">
        <v>3448</v>
      </c>
      <c r="K147" s="82" t="s">
        <v>3449</v>
      </c>
      <c r="L147" s="82" t="s">
        <v>421</v>
      </c>
      <c r="M147" s="82" t="s">
        <v>3450</v>
      </c>
      <c r="N147" s="82" t="s">
        <v>3451</v>
      </c>
      <c r="O147" s="82" t="s">
        <v>558</v>
      </c>
      <c r="P147" s="82" t="s">
        <v>3452</v>
      </c>
      <c r="Q147" s="82" t="s">
        <v>3453</v>
      </c>
      <c r="R147" s="82" t="s">
        <v>360</v>
      </c>
      <c r="S147" s="82" t="s">
        <v>368</v>
      </c>
      <c r="T147" s="82" t="s">
        <v>3454</v>
      </c>
      <c r="U147" s="82" t="s">
        <v>3455</v>
      </c>
      <c r="V147" s="82" t="s">
        <v>403</v>
      </c>
      <c r="W147" s="82" t="s">
        <v>3456</v>
      </c>
      <c r="X147" s="82" t="s">
        <v>1812</v>
      </c>
      <c r="Y147" s="82" t="s">
        <v>3457</v>
      </c>
      <c r="AA147" s="82" t="s">
        <v>376</v>
      </c>
      <c r="AB147" s="82" t="s">
        <v>3458</v>
      </c>
      <c r="AC147" s="82" t="s">
        <v>735</v>
      </c>
      <c r="AD147" s="82" t="s">
        <v>3459</v>
      </c>
      <c r="AE147" s="82" t="s">
        <v>360</v>
      </c>
      <c r="AF147" s="82" t="s">
        <v>382</v>
      </c>
      <c r="AG147" s="82" t="s">
        <v>382</v>
      </c>
      <c r="AH147" s="82" t="s">
        <v>3451</v>
      </c>
      <c r="AI147" s="82" t="s">
        <v>3460</v>
      </c>
      <c r="AJ147" s="82" t="s">
        <v>385</v>
      </c>
      <c r="AK147" s="82" t="s">
        <v>3461</v>
      </c>
      <c r="AL147" s="82" t="s">
        <v>415</v>
      </c>
    </row>
    <row r="148" spans="1:38" x14ac:dyDescent="0.25">
      <c r="A148" s="82" t="s">
        <v>3462</v>
      </c>
      <c r="B148" s="82">
        <v>10.536</v>
      </c>
      <c r="C148" s="82" t="s">
        <v>3463</v>
      </c>
      <c r="D148" s="82" t="s">
        <v>3390</v>
      </c>
      <c r="E148" s="82" t="s">
        <v>3464</v>
      </c>
      <c r="F148" s="82" t="s">
        <v>3465</v>
      </c>
      <c r="G148" s="82" t="s">
        <v>3466</v>
      </c>
      <c r="H148" s="82" t="s">
        <v>360</v>
      </c>
      <c r="I148" s="82" t="s">
        <v>3467</v>
      </c>
      <c r="J148" s="82" t="s">
        <v>3468</v>
      </c>
      <c r="K148" s="82" t="s">
        <v>628</v>
      </c>
      <c r="L148" s="82" t="s">
        <v>580</v>
      </c>
      <c r="M148" s="82" t="s">
        <v>421</v>
      </c>
      <c r="N148" s="82" t="s">
        <v>3469</v>
      </c>
      <c r="O148" s="82" t="s">
        <v>558</v>
      </c>
      <c r="P148" s="82" t="s">
        <v>360</v>
      </c>
      <c r="Q148" s="82" t="s">
        <v>360</v>
      </c>
      <c r="R148" s="82" t="s">
        <v>360</v>
      </c>
      <c r="S148" s="82" t="s">
        <v>400</v>
      </c>
      <c r="T148" s="82" t="s">
        <v>3470</v>
      </c>
      <c r="U148" s="82" t="s">
        <v>3471</v>
      </c>
      <c r="V148" s="82" t="s">
        <v>632</v>
      </c>
      <c r="X148" s="82" t="s">
        <v>3404</v>
      </c>
      <c r="Y148" s="82" t="s">
        <v>3472</v>
      </c>
      <c r="AA148" s="82" t="s">
        <v>3473</v>
      </c>
      <c r="AB148" s="82" t="s">
        <v>3474</v>
      </c>
      <c r="AC148" s="82" t="s">
        <v>1011</v>
      </c>
      <c r="AD148" s="82" t="s">
        <v>3475</v>
      </c>
      <c r="AE148" s="82" t="s">
        <v>3476</v>
      </c>
      <c r="AG148" s="82" t="s">
        <v>3477</v>
      </c>
      <c r="AH148" s="82" t="s">
        <v>3478</v>
      </c>
      <c r="AI148" s="82" t="s">
        <v>3479</v>
      </c>
      <c r="AJ148" s="82" t="s">
        <v>385</v>
      </c>
      <c r="AK148" s="82" t="s">
        <v>3480</v>
      </c>
      <c r="AL148" s="82" t="s">
        <v>415</v>
      </c>
    </row>
    <row r="149" spans="1:38" x14ac:dyDescent="0.25">
      <c r="A149" s="82" t="s">
        <v>3481</v>
      </c>
      <c r="B149" s="82">
        <v>10.537000000000001</v>
      </c>
      <c r="C149" s="82" t="s">
        <v>3482</v>
      </c>
      <c r="D149" s="82" t="s">
        <v>3390</v>
      </c>
      <c r="E149" s="82" t="s">
        <v>3483</v>
      </c>
      <c r="F149" s="82" t="s">
        <v>3484</v>
      </c>
      <c r="G149" s="82" t="s">
        <v>2317</v>
      </c>
      <c r="H149" s="82" t="s">
        <v>360</v>
      </c>
      <c r="I149" s="82" t="s">
        <v>3485</v>
      </c>
      <c r="J149" s="82" t="s">
        <v>3486</v>
      </c>
      <c r="K149" s="82" t="s">
        <v>3487</v>
      </c>
      <c r="L149" s="82" t="s">
        <v>421</v>
      </c>
      <c r="M149" s="82" t="s">
        <v>3488</v>
      </c>
      <c r="N149" s="82" t="s">
        <v>3489</v>
      </c>
      <c r="O149" s="82" t="s">
        <v>366</v>
      </c>
      <c r="P149" s="82" t="s">
        <v>360</v>
      </c>
      <c r="Q149" s="82" t="s">
        <v>3453</v>
      </c>
      <c r="R149" s="82" t="s">
        <v>360</v>
      </c>
      <c r="S149" s="82" t="s">
        <v>400</v>
      </c>
      <c r="T149" s="82" t="s">
        <v>3490</v>
      </c>
      <c r="U149" s="82" t="s">
        <v>3491</v>
      </c>
      <c r="V149" s="82" t="s">
        <v>632</v>
      </c>
      <c r="W149" s="82" t="s">
        <v>3492</v>
      </c>
      <c r="X149" s="82" t="s">
        <v>1812</v>
      </c>
      <c r="Y149" s="82" t="s">
        <v>3493</v>
      </c>
      <c r="Z149" s="82" t="s">
        <v>3494</v>
      </c>
      <c r="AA149" s="82" t="s">
        <v>376</v>
      </c>
      <c r="AB149" s="82" t="s">
        <v>3495</v>
      </c>
      <c r="AC149" s="82" t="s">
        <v>735</v>
      </c>
      <c r="AD149" s="82" t="s">
        <v>3496</v>
      </c>
      <c r="AE149" s="82" t="s">
        <v>3497</v>
      </c>
      <c r="AF149" s="82" t="s">
        <v>382</v>
      </c>
      <c r="AG149" s="82" t="s">
        <v>382</v>
      </c>
      <c r="AH149" s="82" t="s">
        <v>3498</v>
      </c>
      <c r="AI149" s="82" t="s">
        <v>3499</v>
      </c>
      <c r="AJ149" s="82" t="s">
        <v>385</v>
      </c>
      <c r="AK149" s="82" t="s">
        <v>3500</v>
      </c>
      <c r="AL149" s="82" t="s">
        <v>415</v>
      </c>
    </row>
    <row r="150" spans="1:38" x14ac:dyDescent="0.25">
      <c r="A150" s="82" t="s">
        <v>3501</v>
      </c>
      <c r="B150" s="82">
        <v>10.539</v>
      </c>
      <c r="C150" s="82" t="s">
        <v>3502</v>
      </c>
      <c r="D150" s="82" t="s">
        <v>3390</v>
      </c>
      <c r="E150" s="82" t="s">
        <v>3503</v>
      </c>
      <c r="F150" s="82" t="s">
        <v>3504</v>
      </c>
      <c r="G150" s="82" t="s">
        <v>504</v>
      </c>
      <c r="H150" s="82" t="s">
        <v>360</v>
      </c>
      <c r="I150" s="82" t="s">
        <v>3505</v>
      </c>
      <c r="J150" s="82" t="s">
        <v>3506</v>
      </c>
      <c r="K150" s="82" t="s">
        <v>3507</v>
      </c>
      <c r="L150" s="82" t="s">
        <v>580</v>
      </c>
      <c r="M150" s="82" t="s">
        <v>421</v>
      </c>
      <c r="N150" s="82" t="s">
        <v>3508</v>
      </c>
      <c r="O150" s="82" t="s">
        <v>558</v>
      </c>
      <c r="P150" s="82" t="s">
        <v>360</v>
      </c>
      <c r="Q150" s="82" t="s">
        <v>360</v>
      </c>
      <c r="R150" s="82" t="s">
        <v>360</v>
      </c>
      <c r="S150" s="82" t="s">
        <v>400</v>
      </c>
      <c r="T150" s="82" t="s">
        <v>3509</v>
      </c>
      <c r="U150" s="82" t="s">
        <v>3510</v>
      </c>
      <c r="V150" s="82" t="s">
        <v>632</v>
      </c>
      <c r="X150" s="82" t="s">
        <v>1812</v>
      </c>
      <c r="Y150" s="82" t="s">
        <v>3511</v>
      </c>
      <c r="AA150" s="82" t="s">
        <v>3512</v>
      </c>
      <c r="AB150" s="82" t="s">
        <v>382</v>
      </c>
      <c r="AC150" s="82" t="s">
        <v>446</v>
      </c>
      <c r="AD150" s="82" t="s">
        <v>3513</v>
      </c>
      <c r="AE150" s="82" t="s">
        <v>360</v>
      </c>
      <c r="AF150" s="82" t="s">
        <v>3514</v>
      </c>
      <c r="AG150" s="82" t="s">
        <v>382</v>
      </c>
      <c r="AH150" s="82" t="s">
        <v>360</v>
      </c>
      <c r="AI150" s="82" t="s">
        <v>3515</v>
      </c>
      <c r="AJ150" s="82" t="s">
        <v>385</v>
      </c>
      <c r="AK150" s="82" t="s">
        <v>3516</v>
      </c>
      <c r="AL150" s="82" t="s">
        <v>415</v>
      </c>
    </row>
    <row r="151" spans="1:38" x14ac:dyDescent="0.25">
      <c r="A151" s="82" t="s">
        <v>3517</v>
      </c>
      <c r="B151" s="82">
        <v>10.54</v>
      </c>
      <c r="D151" s="82" t="s">
        <v>3390</v>
      </c>
      <c r="E151" s="82" t="s">
        <v>3518</v>
      </c>
      <c r="F151" s="82" t="s">
        <v>3519</v>
      </c>
      <c r="G151" s="82" t="s">
        <v>3520</v>
      </c>
      <c r="H151" s="82" t="s">
        <v>360</v>
      </c>
      <c r="I151" s="82" t="s">
        <v>3521</v>
      </c>
      <c r="J151" s="82" t="s">
        <v>3522</v>
      </c>
      <c r="K151" s="82" t="s">
        <v>362</v>
      </c>
      <c r="L151" s="82" t="s">
        <v>421</v>
      </c>
      <c r="M151" s="82" t="s">
        <v>421</v>
      </c>
      <c r="N151" s="82" t="s">
        <v>3523</v>
      </c>
      <c r="O151" s="82" t="s">
        <v>558</v>
      </c>
      <c r="P151" s="82" t="s">
        <v>3524</v>
      </c>
      <c r="Q151" s="82" t="s">
        <v>360</v>
      </c>
      <c r="R151" s="82" t="s">
        <v>360</v>
      </c>
      <c r="S151" s="82" t="s">
        <v>368</v>
      </c>
      <c r="T151" s="82" t="s">
        <v>3525</v>
      </c>
      <c r="U151" s="82" t="s">
        <v>3526</v>
      </c>
      <c r="V151" s="82" t="s">
        <v>362</v>
      </c>
      <c r="W151" s="82" t="s">
        <v>3527</v>
      </c>
      <c r="X151" s="82" t="s">
        <v>3528</v>
      </c>
      <c r="Y151" s="82" t="s">
        <v>3529</v>
      </c>
      <c r="AA151" s="82" t="s">
        <v>3530</v>
      </c>
      <c r="AB151" s="82" t="s">
        <v>382</v>
      </c>
      <c r="AC151" s="82" t="s">
        <v>735</v>
      </c>
      <c r="AD151" s="82" t="s">
        <v>3531</v>
      </c>
      <c r="AE151" s="82" t="s">
        <v>360</v>
      </c>
      <c r="AF151" s="82" t="s">
        <v>382</v>
      </c>
      <c r="AG151" s="82" t="s">
        <v>382</v>
      </c>
      <c r="AH151" s="82" t="s">
        <v>3532</v>
      </c>
      <c r="AI151" s="82" t="s">
        <v>3533</v>
      </c>
      <c r="AJ151" s="82" t="s">
        <v>385</v>
      </c>
      <c r="AK151" s="82" t="s">
        <v>3534</v>
      </c>
      <c r="AL151" s="82" t="s">
        <v>499</v>
      </c>
    </row>
    <row r="152" spans="1:38" x14ac:dyDescent="0.25">
      <c r="A152" s="82" t="s">
        <v>3535</v>
      </c>
      <c r="B152" s="82">
        <v>10.541</v>
      </c>
      <c r="C152" s="82" t="s">
        <v>3536</v>
      </c>
      <c r="D152" s="82" t="s">
        <v>3390</v>
      </c>
      <c r="E152" s="82" t="s">
        <v>3537</v>
      </c>
      <c r="F152" s="82" t="s">
        <v>3538</v>
      </c>
      <c r="G152" s="82" t="s">
        <v>359</v>
      </c>
      <c r="H152" s="82" t="s">
        <v>360</v>
      </c>
      <c r="I152" s="82" t="s">
        <v>3539</v>
      </c>
      <c r="J152" s="82" t="s">
        <v>3540</v>
      </c>
      <c r="K152" s="82" t="s">
        <v>3541</v>
      </c>
      <c r="L152" s="82" t="s">
        <v>580</v>
      </c>
      <c r="M152" s="82" t="s">
        <v>3542</v>
      </c>
      <c r="N152" s="82" t="s">
        <v>3543</v>
      </c>
      <c r="O152" s="82" t="s">
        <v>3544</v>
      </c>
      <c r="P152" s="82" t="s">
        <v>360</v>
      </c>
      <c r="Q152" s="82" t="s">
        <v>360</v>
      </c>
      <c r="R152" s="82" t="s">
        <v>360</v>
      </c>
      <c r="S152" s="82" t="s">
        <v>400</v>
      </c>
      <c r="T152" s="82" t="s">
        <v>3545</v>
      </c>
      <c r="U152" s="82" t="s">
        <v>3546</v>
      </c>
      <c r="V152" s="82" t="s">
        <v>3547</v>
      </c>
      <c r="W152" s="82" t="s">
        <v>3548</v>
      </c>
      <c r="X152" s="82" t="s">
        <v>3404</v>
      </c>
      <c r="Y152" s="82" t="s">
        <v>3549</v>
      </c>
      <c r="Z152" s="82" t="s">
        <v>3550</v>
      </c>
      <c r="AA152" s="82" t="s">
        <v>3551</v>
      </c>
      <c r="AB152" s="82" t="s">
        <v>822</v>
      </c>
      <c r="AC152" s="82" t="s">
        <v>636</v>
      </c>
      <c r="AD152" s="82" t="s">
        <v>3552</v>
      </c>
      <c r="AE152" s="82" t="s">
        <v>3553</v>
      </c>
      <c r="AF152" s="82" t="s">
        <v>382</v>
      </c>
      <c r="AG152" s="82" t="s">
        <v>3554</v>
      </c>
      <c r="AH152" s="82" t="s">
        <v>3555</v>
      </c>
      <c r="AI152" s="82" t="s">
        <v>3556</v>
      </c>
      <c r="AJ152" s="82" t="s">
        <v>385</v>
      </c>
      <c r="AK152" s="82" t="s">
        <v>3557</v>
      </c>
      <c r="AL152" s="82" t="s">
        <v>415</v>
      </c>
    </row>
    <row r="153" spans="1:38" x14ac:dyDescent="0.25">
      <c r="A153" s="82" t="s">
        <v>3558</v>
      </c>
      <c r="B153" s="82">
        <v>10.542999999999999</v>
      </c>
      <c r="C153" s="82" t="s">
        <v>3559</v>
      </c>
      <c r="D153" s="82" t="s">
        <v>3390</v>
      </c>
      <c r="E153" s="82" t="s">
        <v>3560</v>
      </c>
      <c r="F153" s="82" t="s">
        <v>3561</v>
      </c>
      <c r="G153" s="82" t="s">
        <v>504</v>
      </c>
      <c r="H153" s="82" t="s">
        <v>360</v>
      </c>
      <c r="I153" s="82" t="s">
        <v>3562</v>
      </c>
      <c r="J153" s="82" t="s">
        <v>3563</v>
      </c>
      <c r="K153" s="82" t="s">
        <v>3564</v>
      </c>
      <c r="L153" s="82" t="s">
        <v>580</v>
      </c>
      <c r="M153" s="82" t="s">
        <v>3565</v>
      </c>
      <c r="N153" s="82" t="s">
        <v>3566</v>
      </c>
      <c r="O153" s="82" t="s">
        <v>558</v>
      </c>
      <c r="P153" s="82" t="s">
        <v>360</v>
      </c>
      <c r="Q153" s="82" t="s">
        <v>3567</v>
      </c>
      <c r="R153" s="82" t="s">
        <v>3567</v>
      </c>
      <c r="S153" s="82" t="s">
        <v>400</v>
      </c>
      <c r="T153" s="82" t="s">
        <v>3568</v>
      </c>
      <c r="U153" s="82" t="s">
        <v>631</v>
      </c>
      <c r="V153" s="82" t="s">
        <v>632</v>
      </c>
      <c r="X153" s="82" t="s">
        <v>3404</v>
      </c>
      <c r="Y153" s="82" t="s">
        <v>3569</v>
      </c>
      <c r="Z153" s="82" t="s">
        <v>3570</v>
      </c>
      <c r="AA153" s="82" t="s">
        <v>3571</v>
      </c>
      <c r="AB153" s="82" t="s">
        <v>3572</v>
      </c>
      <c r="AC153" s="82" t="s">
        <v>636</v>
      </c>
      <c r="AD153" s="82" t="s">
        <v>3573</v>
      </c>
      <c r="AE153" s="82" t="s">
        <v>3574</v>
      </c>
      <c r="AF153" s="82" t="s">
        <v>382</v>
      </c>
      <c r="AG153" s="82" t="s">
        <v>382</v>
      </c>
      <c r="AH153" s="82" t="s">
        <v>360</v>
      </c>
      <c r="AI153" s="82" t="s">
        <v>3575</v>
      </c>
      <c r="AJ153" s="82" t="s">
        <v>385</v>
      </c>
      <c r="AK153" s="82" t="s">
        <v>3576</v>
      </c>
      <c r="AL153" s="82" t="s">
        <v>450</v>
      </c>
    </row>
    <row r="154" spans="1:38" x14ac:dyDescent="0.25">
      <c r="A154" s="82" t="s">
        <v>3577</v>
      </c>
      <c r="B154" s="82">
        <v>10.544</v>
      </c>
      <c r="C154" s="82" t="s">
        <v>3577</v>
      </c>
      <c r="D154" s="82" t="s">
        <v>3390</v>
      </c>
      <c r="E154" s="82" t="s">
        <v>3578</v>
      </c>
      <c r="F154" s="82" t="s">
        <v>3579</v>
      </c>
      <c r="G154" s="82" t="s">
        <v>3580</v>
      </c>
      <c r="H154" s="82" t="s">
        <v>360</v>
      </c>
      <c r="I154" s="82" t="e">
        <f>-To help The SNAP-Ed target audience establish healthy eating habits and an active lifestyle.</f>
        <v>#NAME?</v>
      </c>
      <c r="J154" s="82" t="e">
        <f>-To help The SNAP-Ed target audience establish healthy eating habits and an active lifestyle.</f>
        <v>#NAME?</v>
      </c>
      <c r="K154" s="82" t="s">
        <v>362</v>
      </c>
      <c r="L154" s="82" t="s">
        <v>421</v>
      </c>
      <c r="M154" s="82" t="s">
        <v>3581</v>
      </c>
      <c r="N154" s="82" t="s">
        <v>3582</v>
      </c>
      <c r="O154" s="82" t="s">
        <v>366</v>
      </c>
      <c r="P154" s="82" t="s">
        <v>3583</v>
      </c>
      <c r="Q154" s="82" t="s">
        <v>360</v>
      </c>
      <c r="R154" s="82" t="s">
        <v>360</v>
      </c>
      <c r="S154" s="82" t="s">
        <v>368</v>
      </c>
      <c r="T154" s="82" t="s">
        <v>3584</v>
      </c>
      <c r="U154" s="82" t="s">
        <v>3585</v>
      </c>
      <c r="V154" s="82" t="s">
        <v>362</v>
      </c>
      <c r="W154" s="82" t="s">
        <v>3586</v>
      </c>
      <c r="X154" s="82" t="s">
        <v>1812</v>
      </c>
      <c r="Y154" s="82" t="s">
        <v>3587</v>
      </c>
      <c r="Z154" s="82" t="s">
        <v>427</v>
      </c>
      <c r="AA154" s="82" t="s">
        <v>376</v>
      </c>
      <c r="AB154" s="82" t="s">
        <v>382</v>
      </c>
      <c r="AC154" s="82" t="s">
        <v>735</v>
      </c>
      <c r="AD154" s="82" t="s">
        <v>3588</v>
      </c>
      <c r="AE154" s="82" t="s">
        <v>3589</v>
      </c>
      <c r="AF154" s="82" t="s">
        <v>3514</v>
      </c>
      <c r="AG154" s="82" t="s">
        <v>3590</v>
      </c>
      <c r="AH154" s="82" t="s">
        <v>382</v>
      </c>
      <c r="AI154" s="82" t="s">
        <v>3591</v>
      </c>
      <c r="AJ154" s="82" t="s">
        <v>385</v>
      </c>
      <c r="AK154" s="82" t="s">
        <v>3592</v>
      </c>
      <c r="AL154" s="82" t="s">
        <v>499</v>
      </c>
    </row>
    <row r="155" spans="1:38" x14ac:dyDescent="0.25">
      <c r="A155" s="82" t="s">
        <v>3593</v>
      </c>
      <c r="B155" s="82">
        <v>10.547000000000001</v>
      </c>
      <c r="D155" s="82" t="s">
        <v>3390</v>
      </c>
      <c r="E155" s="82" t="s">
        <v>3594</v>
      </c>
      <c r="F155" s="82" t="s">
        <v>3595</v>
      </c>
      <c r="G155" s="82" t="s">
        <v>359</v>
      </c>
      <c r="H155" s="82" t="s">
        <v>360</v>
      </c>
      <c r="I155" s="82" t="s">
        <v>3596</v>
      </c>
      <c r="J155" s="82" t="s">
        <v>3597</v>
      </c>
      <c r="K155" s="82" t="s">
        <v>3598</v>
      </c>
      <c r="L155" s="82" t="s">
        <v>3599</v>
      </c>
      <c r="M155" s="82" t="s">
        <v>3600</v>
      </c>
      <c r="N155" s="82" t="s">
        <v>3601</v>
      </c>
      <c r="O155" s="82" t="s">
        <v>3602</v>
      </c>
      <c r="P155" s="82" t="s">
        <v>3603</v>
      </c>
      <c r="Q155" s="82" t="s">
        <v>3604</v>
      </c>
      <c r="R155" s="82" t="s">
        <v>360</v>
      </c>
      <c r="S155" s="82" t="s">
        <v>368</v>
      </c>
      <c r="T155" s="82" t="s">
        <v>3605</v>
      </c>
      <c r="U155" s="82" t="s">
        <v>3606</v>
      </c>
      <c r="V155" s="82" t="s">
        <v>362</v>
      </c>
      <c r="W155" s="82" t="s">
        <v>3607</v>
      </c>
      <c r="X155" s="82" t="s">
        <v>3404</v>
      </c>
      <c r="Y155" s="82" t="s">
        <v>3608</v>
      </c>
      <c r="Z155" s="82" t="s">
        <v>3609</v>
      </c>
      <c r="AA155" s="82" t="s">
        <v>3610</v>
      </c>
      <c r="AB155" s="82" t="s">
        <v>3611</v>
      </c>
      <c r="AC155" s="82" t="s">
        <v>3612</v>
      </c>
      <c r="AD155" s="82" t="s">
        <v>3613</v>
      </c>
      <c r="AE155" s="82" t="s">
        <v>3614</v>
      </c>
      <c r="AF155" s="82" t="s">
        <v>382</v>
      </c>
      <c r="AG155" s="82" t="s">
        <v>3615</v>
      </c>
      <c r="AH155" s="82" t="s">
        <v>3616</v>
      </c>
      <c r="AI155" s="82" t="s">
        <v>3617</v>
      </c>
      <c r="AJ155" s="82" t="s">
        <v>385</v>
      </c>
      <c r="AK155" s="82" t="s">
        <v>3618</v>
      </c>
      <c r="AL155" s="82" t="s">
        <v>415</v>
      </c>
    </row>
    <row r="156" spans="1:38" x14ac:dyDescent="0.25">
      <c r="A156" s="82" t="s">
        <v>3619</v>
      </c>
      <c r="B156" s="82">
        <v>10.548999999999999</v>
      </c>
      <c r="C156" s="82" t="s">
        <v>3620</v>
      </c>
      <c r="D156" s="82" t="s">
        <v>3390</v>
      </c>
      <c r="E156" s="82" t="s">
        <v>3621</v>
      </c>
      <c r="F156" s="82" t="s">
        <v>3622</v>
      </c>
      <c r="G156" s="82" t="s">
        <v>600</v>
      </c>
      <c r="H156" s="82" t="s">
        <v>360</v>
      </c>
      <c r="I156" s="82" t="s">
        <v>3623</v>
      </c>
      <c r="J156" s="82" t="s">
        <v>3624</v>
      </c>
      <c r="K156" s="82" t="s">
        <v>362</v>
      </c>
      <c r="L156" s="82" t="s">
        <v>421</v>
      </c>
      <c r="M156" s="82" t="s">
        <v>3625</v>
      </c>
      <c r="N156" s="82" t="s">
        <v>3626</v>
      </c>
      <c r="O156" s="82" t="s">
        <v>366</v>
      </c>
      <c r="P156" s="82" t="s">
        <v>360</v>
      </c>
      <c r="Q156" s="82" t="s">
        <v>360</v>
      </c>
      <c r="R156" s="82" t="s">
        <v>360</v>
      </c>
      <c r="S156" s="82" t="s">
        <v>368</v>
      </c>
      <c r="T156" s="82" t="s">
        <v>3627</v>
      </c>
      <c r="U156" s="82" t="s">
        <v>3628</v>
      </c>
      <c r="V156" s="82" t="s">
        <v>362</v>
      </c>
      <c r="W156" s="82" t="s">
        <v>3629</v>
      </c>
      <c r="X156" s="82" t="s">
        <v>3404</v>
      </c>
      <c r="Y156" s="82" t="s">
        <v>3630</v>
      </c>
      <c r="Z156" s="82" t="s">
        <v>3631</v>
      </c>
      <c r="AA156" s="82" t="s">
        <v>3632</v>
      </c>
      <c r="AB156" s="82" t="s">
        <v>382</v>
      </c>
      <c r="AC156" s="82" t="s">
        <v>1011</v>
      </c>
      <c r="AD156" s="82" t="s">
        <v>3633</v>
      </c>
      <c r="AF156" s="82" t="s">
        <v>382</v>
      </c>
      <c r="AG156" s="82" t="s">
        <v>3634</v>
      </c>
      <c r="AH156" s="82" t="s">
        <v>3635</v>
      </c>
      <c r="AI156" s="82" t="s">
        <v>3636</v>
      </c>
      <c r="AJ156" s="82" t="s">
        <v>385</v>
      </c>
      <c r="AK156" s="82" t="s">
        <v>3637</v>
      </c>
      <c r="AL156" s="82" t="s">
        <v>1286</v>
      </c>
    </row>
    <row r="157" spans="1:38" x14ac:dyDescent="0.25">
      <c r="A157" s="82" t="s">
        <v>3638</v>
      </c>
      <c r="B157" s="82">
        <v>10.551</v>
      </c>
      <c r="C157" s="82" t="s">
        <v>3639</v>
      </c>
      <c r="D157" s="82" t="s">
        <v>3390</v>
      </c>
      <c r="E157" s="82" t="s">
        <v>3640</v>
      </c>
      <c r="F157" s="82" t="s">
        <v>3641</v>
      </c>
      <c r="G157" s="82" t="s">
        <v>504</v>
      </c>
      <c r="H157" s="82" t="s">
        <v>360</v>
      </c>
      <c r="I157" s="82" t="s">
        <v>3642</v>
      </c>
      <c r="J157" s="82" t="s">
        <v>3643</v>
      </c>
      <c r="K157" s="82" t="s">
        <v>3644</v>
      </c>
      <c r="L157" s="82" t="s">
        <v>421</v>
      </c>
      <c r="M157" s="82" t="s">
        <v>3645</v>
      </c>
      <c r="N157" s="82" t="s">
        <v>3646</v>
      </c>
      <c r="O157" s="82" t="s">
        <v>366</v>
      </c>
      <c r="P157" s="82" t="s">
        <v>3647</v>
      </c>
      <c r="Q157" s="82" t="s">
        <v>360</v>
      </c>
      <c r="R157" s="82" t="s">
        <v>3648</v>
      </c>
      <c r="S157" s="82" t="s">
        <v>368</v>
      </c>
      <c r="T157" s="82" t="s">
        <v>3649</v>
      </c>
      <c r="U157" s="82" t="s">
        <v>3650</v>
      </c>
      <c r="V157" s="82" t="s">
        <v>3651</v>
      </c>
      <c r="W157" s="82" t="s">
        <v>3652</v>
      </c>
      <c r="X157" s="82" t="s">
        <v>1812</v>
      </c>
      <c r="Y157" s="82" t="s">
        <v>3653</v>
      </c>
      <c r="Z157" s="82" t="s">
        <v>3654</v>
      </c>
      <c r="AA157" s="82" t="s">
        <v>376</v>
      </c>
      <c r="AB157" s="82" t="s">
        <v>3655</v>
      </c>
      <c r="AC157" s="82" t="s">
        <v>3612</v>
      </c>
      <c r="AD157" s="82" t="s">
        <v>3656</v>
      </c>
      <c r="AE157" s="82" t="s">
        <v>3657</v>
      </c>
      <c r="AF157" s="82" t="s">
        <v>3658</v>
      </c>
      <c r="AG157" s="82" t="s">
        <v>382</v>
      </c>
      <c r="AH157" s="82" t="s">
        <v>382</v>
      </c>
      <c r="AI157" s="82" t="s">
        <v>384</v>
      </c>
      <c r="AJ157" s="82" t="s">
        <v>385</v>
      </c>
      <c r="AK157" s="82" t="s">
        <v>3659</v>
      </c>
      <c r="AL157" s="82" t="s">
        <v>1286</v>
      </c>
    </row>
    <row r="158" spans="1:38" x14ac:dyDescent="0.25">
      <c r="A158" s="82" t="s">
        <v>3660</v>
      </c>
      <c r="B158" s="82">
        <v>10.553000000000001</v>
      </c>
      <c r="C158" s="82" t="s">
        <v>3661</v>
      </c>
      <c r="D158" s="82" t="s">
        <v>3390</v>
      </c>
      <c r="E158" s="82" t="s">
        <v>3662</v>
      </c>
      <c r="F158" s="82" t="s">
        <v>3663</v>
      </c>
      <c r="G158" s="82" t="s">
        <v>3432</v>
      </c>
      <c r="H158" s="82" t="s">
        <v>360</v>
      </c>
      <c r="I158" s="82" t="s">
        <v>3664</v>
      </c>
      <c r="J158" s="82" t="s">
        <v>3665</v>
      </c>
      <c r="K158" s="82" t="s">
        <v>3666</v>
      </c>
      <c r="L158" s="82" t="s">
        <v>3667</v>
      </c>
      <c r="M158" s="82" t="s">
        <v>3668</v>
      </c>
      <c r="N158" s="82" t="s">
        <v>3669</v>
      </c>
      <c r="O158" s="82" t="s">
        <v>558</v>
      </c>
      <c r="P158" s="82" t="s">
        <v>3670</v>
      </c>
      <c r="Q158" s="82" t="s">
        <v>3671</v>
      </c>
      <c r="R158" s="82" t="s">
        <v>3672</v>
      </c>
      <c r="S158" s="82" t="s">
        <v>3224</v>
      </c>
      <c r="T158" s="82" t="s">
        <v>3673</v>
      </c>
      <c r="U158" s="82" t="s">
        <v>3674</v>
      </c>
      <c r="V158" s="82" t="s">
        <v>692</v>
      </c>
      <c r="W158" s="82" t="s">
        <v>3675</v>
      </c>
      <c r="X158" s="82" t="s">
        <v>3404</v>
      </c>
      <c r="Y158" s="82" t="s">
        <v>3676</v>
      </c>
      <c r="Z158" s="82" t="s">
        <v>3677</v>
      </c>
      <c r="AA158" s="82" t="s">
        <v>3678</v>
      </c>
      <c r="AB158" s="82" t="s">
        <v>3679</v>
      </c>
      <c r="AC158" s="82" t="s">
        <v>3680</v>
      </c>
      <c r="AD158" s="82" t="s">
        <v>3681</v>
      </c>
      <c r="AE158" s="82" t="s">
        <v>3682</v>
      </c>
      <c r="AF158" s="82" t="s">
        <v>3683</v>
      </c>
      <c r="AG158" s="82" t="s">
        <v>382</v>
      </c>
      <c r="AH158" s="82" t="s">
        <v>360</v>
      </c>
      <c r="AI158" s="82" t="s">
        <v>2685</v>
      </c>
      <c r="AJ158" s="82" t="s">
        <v>385</v>
      </c>
      <c r="AK158" s="82" t="s">
        <v>3684</v>
      </c>
      <c r="AL158" s="82" t="s">
        <v>415</v>
      </c>
    </row>
    <row r="159" spans="1:38" x14ac:dyDescent="0.25">
      <c r="A159" s="82" t="s">
        <v>3685</v>
      </c>
      <c r="B159" s="82">
        <v>10.555</v>
      </c>
      <c r="C159" s="82" t="s">
        <v>3686</v>
      </c>
      <c r="D159" s="82" t="s">
        <v>3390</v>
      </c>
      <c r="E159" s="82" t="s">
        <v>3687</v>
      </c>
      <c r="F159" s="82" t="s">
        <v>3688</v>
      </c>
      <c r="G159" s="82" t="s">
        <v>683</v>
      </c>
      <c r="H159" s="82" t="s">
        <v>360</v>
      </c>
      <c r="I159" s="82" t="s">
        <v>3689</v>
      </c>
      <c r="J159" s="82" t="s">
        <v>3690</v>
      </c>
      <c r="K159" s="82" t="s">
        <v>3666</v>
      </c>
      <c r="L159" s="82" t="s">
        <v>3691</v>
      </c>
      <c r="M159" s="82" t="s">
        <v>3668</v>
      </c>
      <c r="N159" s="82" t="s">
        <v>3692</v>
      </c>
      <c r="O159" s="82" t="s">
        <v>558</v>
      </c>
      <c r="P159" s="82" t="s">
        <v>3693</v>
      </c>
      <c r="Q159" s="82" t="s">
        <v>3694</v>
      </c>
      <c r="R159" s="82" t="s">
        <v>3672</v>
      </c>
      <c r="S159" s="82" t="s">
        <v>3695</v>
      </c>
      <c r="T159" s="82" t="s">
        <v>3673</v>
      </c>
      <c r="U159" s="82" t="s">
        <v>3696</v>
      </c>
      <c r="V159" s="82" t="s">
        <v>3697</v>
      </c>
      <c r="W159" s="82" t="s">
        <v>3698</v>
      </c>
      <c r="X159" s="82" t="s">
        <v>3404</v>
      </c>
      <c r="Y159" s="82" t="s">
        <v>3699</v>
      </c>
      <c r="Z159" s="82" t="s">
        <v>3700</v>
      </c>
      <c r="AA159" s="82" t="s">
        <v>3701</v>
      </c>
      <c r="AB159" s="82" t="s">
        <v>3702</v>
      </c>
      <c r="AC159" s="82" t="s">
        <v>3680</v>
      </c>
      <c r="AD159" s="82" t="s">
        <v>3703</v>
      </c>
      <c r="AE159" s="82" t="s">
        <v>3682</v>
      </c>
      <c r="AF159" s="82" t="s">
        <v>3704</v>
      </c>
      <c r="AG159" s="82" t="s">
        <v>382</v>
      </c>
      <c r="AH159" s="82" t="s">
        <v>360</v>
      </c>
      <c r="AI159" s="82" t="s">
        <v>384</v>
      </c>
      <c r="AJ159" s="82" t="s">
        <v>385</v>
      </c>
      <c r="AK159" s="82" t="s">
        <v>3705</v>
      </c>
      <c r="AL159" s="82" t="s">
        <v>415</v>
      </c>
    </row>
    <row r="160" spans="1:38" x14ac:dyDescent="0.25">
      <c r="A160" s="82" t="s">
        <v>3706</v>
      </c>
      <c r="B160" s="82">
        <v>10.555999999999999</v>
      </c>
      <c r="C160" s="82" t="s">
        <v>3707</v>
      </c>
      <c r="D160" s="82" t="s">
        <v>3390</v>
      </c>
      <c r="E160" s="82" t="s">
        <v>3708</v>
      </c>
      <c r="F160" s="82" t="s">
        <v>3709</v>
      </c>
      <c r="G160" s="82" t="s">
        <v>683</v>
      </c>
      <c r="H160" s="82" t="s">
        <v>360</v>
      </c>
      <c r="I160" s="82" t="s">
        <v>3710</v>
      </c>
      <c r="J160" s="82" t="s">
        <v>3711</v>
      </c>
      <c r="K160" s="82" t="s">
        <v>3666</v>
      </c>
      <c r="L160" s="82" t="s">
        <v>580</v>
      </c>
      <c r="M160" s="82" t="s">
        <v>3712</v>
      </c>
      <c r="N160" s="82" t="s">
        <v>3713</v>
      </c>
      <c r="O160" s="82" t="s">
        <v>558</v>
      </c>
      <c r="P160" s="82" t="s">
        <v>3714</v>
      </c>
      <c r="Q160" s="82" t="s">
        <v>3715</v>
      </c>
      <c r="R160" s="82" t="s">
        <v>3716</v>
      </c>
      <c r="S160" s="82" t="s">
        <v>3224</v>
      </c>
      <c r="T160" s="82" t="s">
        <v>3673</v>
      </c>
      <c r="U160" s="82" t="s">
        <v>3717</v>
      </c>
      <c r="V160" s="82" t="s">
        <v>632</v>
      </c>
      <c r="W160" s="82" t="s">
        <v>3718</v>
      </c>
      <c r="X160" s="82" t="s">
        <v>3404</v>
      </c>
      <c r="Y160" s="82" t="s">
        <v>3719</v>
      </c>
      <c r="Z160" s="82" t="s">
        <v>3677</v>
      </c>
      <c r="AA160" s="82" t="s">
        <v>3720</v>
      </c>
      <c r="AB160" s="82" t="s">
        <v>3721</v>
      </c>
      <c r="AC160" s="82" t="s">
        <v>3722</v>
      </c>
      <c r="AD160" s="82" t="s">
        <v>3681</v>
      </c>
      <c r="AE160" s="82" t="s">
        <v>3682</v>
      </c>
      <c r="AF160" s="82" t="s">
        <v>3723</v>
      </c>
      <c r="AG160" s="82" t="s">
        <v>382</v>
      </c>
      <c r="AH160" s="82" t="s">
        <v>360</v>
      </c>
      <c r="AI160" s="82" t="s">
        <v>384</v>
      </c>
      <c r="AJ160" s="82" t="s">
        <v>385</v>
      </c>
      <c r="AK160" s="82" t="s">
        <v>3724</v>
      </c>
      <c r="AL160" s="82" t="s">
        <v>415</v>
      </c>
    </row>
    <row r="161" spans="1:38" x14ac:dyDescent="0.25">
      <c r="A161" s="82" t="s">
        <v>3725</v>
      </c>
      <c r="B161" s="82">
        <v>10.557</v>
      </c>
      <c r="C161" s="82" t="s">
        <v>3726</v>
      </c>
      <c r="D161" s="82" t="s">
        <v>3390</v>
      </c>
      <c r="E161" s="82" t="s">
        <v>3727</v>
      </c>
      <c r="F161" s="82" t="s">
        <v>3728</v>
      </c>
      <c r="G161" s="82" t="s">
        <v>3143</v>
      </c>
      <c r="H161" s="82" t="s">
        <v>360</v>
      </c>
      <c r="I161" s="82" t="s">
        <v>3729</v>
      </c>
      <c r="J161" s="82" t="s">
        <v>3730</v>
      </c>
      <c r="K161" s="82" t="s">
        <v>3731</v>
      </c>
      <c r="L161" s="82" t="s">
        <v>3732</v>
      </c>
      <c r="M161" s="82" t="s">
        <v>3733</v>
      </c>
      <c r="N161" s="82" t="s">
        <v>3734</v>
      </c>
      <c r="O161" s="82" t="s">
        <v>3735</v>
      </c>
      <c r="P161" s="82" t="s">
        <v>3736</v>
      </c>
      <c r="Q161" s="82" t="s">
        <v>3737</v>
      </c>
      <c r="R161" s="82" t="s">
        <v>3738</v>
      </c>
      <c r="S161" s="82" t="s">
        <v>3739</v>
      </c>
      <c r="T161" s="82" t="s">
        <v>3740</v>
      </c>
      <c r="U161" s="82" t="s">
        <v>3741</v>
      </c>
      <c r="V161" s="82" t="s">
        <v>632</v>
      </c>
      <c r="W161" s="82" t="s">
        <v>3742</v>
      </c>
      <c r="X161" s="82" t="s">
        <v>3528</v>
      </c>
      <c r="Y161" s="82" t="s">
        <v>3743</v>
      </c>
      <c r="Z161" s="82" t="s">
        <v>3744</v>
      </c>
      <c r="AA161" s="82" t="s">
        <v>3745</v>
      </c>
      <c r="AB161" s="82" t="s">
        <v>3746</v>
      </c>
      <c r="AC161" s="82" t="s">
        <v>3747</v>
      </c>
      <c r="AD161" s="82" t="s">
        <v>3748</v>
      </c>
      <c r="AE161" s="82" t="s">
        <v>3749</v>
      </c>
      <c r="AF161" s="82" t="s">
        <v>3750</v>
      </c>
      <c r="AG161" s="82" t="s">
        <v>3751</v>
      </c>
      <c r="AH161" s="82" t="s">
        <v>3752</v>
      </c>
      <c r="AI161" s="82" t="s">
        <v>3753</v>
      </c>
      <c r="AJ161" s="82" t="s">
        <v>385</v>
      </c>
      <c r="AK161" s="82" t="s">
        <v>3754</v>
      </c>
      <c r="AL161" s="82" t="s">
        <v>415</v>
      </c>
    </row>
    <row r="162" spans="1:38" x14ac:dyDescent="0.25">
      <c r="A162" s="82" t="s">
        <v>210</v>
      </c>
      <c r="B162" s="82">
        <v>10.558</v>
      </c>
      <c r="C162" s="82" t="s">
        <v>3755</v>
      </c>
      <c r="D162" s="82" t="s">
        <v>3390</v>
      </c>
      <c r="E162" s="82" t="s">
        <v>3756</v>
      </c>
      <c r="F162" s="82" t="s">
        <v>3757</v>
      </c>
      <c r="G162" s="82" t="s">
        <v>683</v>
      </c>
      <c r="H162" s="82" t="s">
        <v>360</v>
      </c>
      <c r="I162" s="82" t="s">
        <v>3758</v>
      </c>
      <c r="J162" s="82" t="s">
        <v>3759</v>
      </c>
      <c r="K162" s="82" t="s">
        <v>3760</v>
      </c>
      <c r="L162" s="82" t="s">
        <v>580</v>
      </c>
      <c r="M162" s="82" t="s">
        <v>3761</v>
      </c>
      <c r="N162" s="82" t="s">
        <v>3762</v>
      </c>
      <c r="O162" s="82" t="s">
        <v>366</v>
      </c>
      <c r="P162" s="82" t="s">
        <v>3763</v>
      </c>
      <c r="Q162" s="82" t="s">
        <v>3764</v>
      </c>
      <c r="R162" s="82" t="s">
        <v>3765</v>
      </c>
      <c r="S162" s="82" t="s">
        <v>3224</v>
      </c>
      <c r="T162" s="82" t="s">
        <v>3766</v>
      </c>
      <c r="U162" s="82" t="s">
        <v>3767</v>
      </c>
      <c r="V162" s="82" t="s">
        <v>3768</v>
      </c>
      <c r="W162" s="82" t="s">
        <v>3769</v>
      </c>
      <c r="X162" s="82" t="s">
        <v>3404</v>
      </c>
      <c r="Y162" s="82" t="s">
        <v>3770</v>
      </c>
      <c r="AA162" s="82" t="s">
        <v>3771</v>
      </c>
      <c r="AB162" s="82" t="s">
        <v>3772</v>
      </c>
      <c r="AC162" s="82" t="s">
        <v>3773</v>
      </c>
      <c r="AD162" s="82" t="s">
        <v>3409</v>
      </c>
      <c r="AE162" s="82" t="s">
        <v>3774</v>
      </c>
      <c r="AF162" s="82" t="s">
        <v>3775</v>
      </c>
      <c r="AG162" s="82" t="s">
        <v>382</v>
      </c>
      <c r="AH162" s="82" t="s">
        <v>360</v>
      </c>
      <c r="AI162" s="82" t="s">
        <v>3776</v>
      </c>
      <c r="AJ162" s="82" t="s">
        <v>385</v>
      </c>
      <c r="AK162" s="82" t="s">
        <v>3777</v>
      </c>
      <c r="AL162" s="82" t="s">
        <v>415</v>
      </c>
    </row>
    <row r="163" spans="1:38" x14ac:dyDescent="0.25">
      <c r="A163" s="82" t="s">
        <v>3778</v>
      </c>
      <c r="B163" s="82">
        <v>10.558999999999999</v>
      </c>
      <c r="C163" s="82" t="s">
        <v>3779</v>
      </c>
      <c r="D163" s="82" t="s">
        <v>3390</v>
      </c>
      <c r="E163" s="82" t="s">
        <v>3780</v>
      </c>
      <c r="F163" s="82" t="s">
        <v>3781</v>
      </c>
      <c r="G163" s="82" t="s">
        <v>683</v>
      </c>
      <c r="H163" s="82" t="s">
        <v>360</v>
      </c>
      <c r="I163" s="82" t="s">
        <v>3782</v>
      </c>
      <c r="J163" s="82" t="s">
        <v>3783</v>
      </c>
      <c r="K163" s="82" t="s">
        <v>3784</v>
      </c>
      <c r="L163" s="82" t="s">
        <v>580</v>
      </c>
      <c r="M163" s="82" t="s">
        <v>3785</v>
      </c>
      <c r="N163" s="82" t="s">
        <v>3786</v>
      </c>
      <c r="O163" s="82" t="s">
        <v>366</v>
      </c>
      <c r="P163" s="82" t="s">
        <v>3787</v>
      </c>
      <c r="Q163" s="82" t="s">
        <v>3788</v>
      </c>
      <c r="R163" s="82" t="s">
        <v>3765</v>
      </c>
      <c r="S163" s="82" t="s">
        <v>3224</v>
      </c>
      <c r="T163" s="82" t="s">
        <v>3766</v>
      </c>
      <c r="U163" s="82" t="s">
        <v>3789</v>
      </c>
      <c r="V163" s="82" t="s">
        <v>3697</v>
      </c>
      <c r="W163" s="82" t="s">
        <v>3790</v>
      </c>
      <c r="X163" s="82" t="s">
        <v>3404</v>
      </c>
      <c r="Y163" s="82" t="s">
        <v>3791</v>
      </c>
      <c r="AA163" s="82" t="s">
        <v>3792</v>
      </c>
      <c r="AB163" s="82" t="s">
        <v>3793</v>
      </c>
      <c r="AC163" s="82" t="s">
        <v>3773</v>
      </c>
      <c r="AD163" s="82" t="s">
        <v>3409</v>
      </c>
      <c r="AE163" s="82" t="s">
        <v>3774</v>
      </c>
      <c r="AF163" s="82" t="s">
        <v>3794</v>
      </c>
      <c r="AG163" s="82" t="s">
        <v>382</v>
      </c>
      <c r="AH163" s="82" t="s">
        <v>360</v>
      </c>
      <c r="AI163" s="82" t="s">
        <v>3776</v>
      </c>
      <c r="AJ163" s="82" t="s">
        <v>385</v>
      </c>
      <c r="AK163" s="82" t="s">
        <v>3795</v>
      </c>
      <c r="AL163" s="82" t="s">
        <v>415</v>
      </c>
    </row>
    <row r="164" spans="1:38" x14ac:dyDescent="0.25">
      <c r="A164" s="82" t="s">
        <v>3796</v>
      </c>
      <c r="B164" s="82">
        <v>10.56</v>
      </c>
      <c r="C164" s="82" t="s">
        <v>3797</v>
      </c>
      <c r="D164" s="82" t="s">
        <v>3390</v>
      </c>
      <c r="E164" s="82" t="s">
        <v>3798</v>
      </c>
      <c r="F164" s="82" t="s">
        <v>3799</v>
      </c>
      <c r="G164" s="82" t="s">
        <v>683</v>
      </c>
      <c r="H164" s="82" t="s">
        <v>360</v>
      </c>
      <c r="I164" s="82" t="s">
        <v>3800</v>
      </c>
      <c r="J164" s="82" t="s">
        <v>360</v>
      </c>
      <c r="K164" s="82" t="s">
        <v>3801</v>
      </c>
      <c r="L164" s="82" t="s">
        <v>1180</v>
      </c>
      <c r="M164" s="82" t="s">
        <v>3802</v>
      </c>
      <c r="N164" s="82" t="s">
        <v>3803</v>
      </c>
      <c r="O164" s="82" t="s">
        <v>366</v>
      </c>
      <c r="P164" s="82" t="s">
        <v>360</v>
      </c>
      <c r="Q164" s="82" t="s">
        <v>360</v>
      </c>
      <c r="R164" s="82" t="s">
        <v>3804</v>
      </c>
      <c r="S164" s="82" t="s">
        <v>3805</v>
      </c>
      <c r="T164" s="82" t="s">
        <v>3806</v>
      </c>
      <c r="U164" s="82" t="s">
        <v>3807</v>
      </c>
      <c r="V164" s="82" t="s">
        <v>3808</v>
      </c>
      <c r="W164" s="82" t="s">
        <v>3809</v>
      </c>
      <c r="X164" s="82" t="s">
        <v>3404</v>
      </c>
      <c r="Y164" s="82" t="s">
        <v>3810</v>
      </c>
      <c r="Z164" s="82" t="s">
        <v>3811</v>
      </c>
      <c r="AA164" s="82" t="s">
        <v>376</v>
      </c>
      <c r="AB164" s="82" t="s">
        <v>3812</v>
      </c>
      <c r="AC164" s="82" t="s">
        <v>3813</v>
      </c>
      <c r="AD164" s="82" t="s">
        <v>3814</v>
      </c>
      <c r="AE164" s="82" t="s">
        <v>3682</v>
      </c>
      <c r="AF164" s="82" t="s">
        <v>3815</v>
      </c>
      <c r="AG164" s="82" t="s">
        <v>382</v>
      </c>
      <c r="AH164" s="82" t="s">
        <v>360</v>
      </c>
      <c r="AI164" s="82" t="s">
        <v>3087</v>
      </c>
      <c r="AJ164" s="82" t="s">
        <v>385</v>
      </c>
      <c r="AK164" s="82" t="s">
        <v>3816</v>
      </c>
      <c r="AL164" s="82" t="s">
        <v>415</v>
      </c>
    </row>
    <row r="165" spans="1:38" x14ac:dyDescent="0.25">
      <c r="A165" s="82" t="s">
        <v>281</v>
      </c>
      <c r="B165" s="82">
        <v>10.561</v>
      </c>
      <c r="C165" s="82" t="s">
        <v>3817</v>
      </c>
      <c r="D165" s="82" t="s">
        <v>3390</v>
      </c>
      <c r="E165" s="82" t="s">
        <v>3818</v>
      </c>
      <c r="F165" s="82" t="s">
        <v>3819</v>
      </c>
      <c r="G165" s="82" t="s">
        <v>683</v>
      </c>
      <c r="H165" s="82" t="s">
        <v>360</v>
      </c>
      <c r="I165" s="82" t="s">
        <v>3820</v>
      </c>
      <c r="J165" s="82" t="s">
        <v>3820</v>
      </c>
      <c r="K165" s="82" t="s">
        <v>3821</v>
      </c>
      <c r="L165" s="82" t="s">
        <v>3822</v>
      </c>
      <c r="M165" s="82" t="s">
        <v>3823</v>
      </c>
      <c r="N165" s="82" t="s">
        <v>3824</v>
      </c>
      <c r="O165" s="82" t="s">
        <v>3825</v>
      </c>
      <c r="P165" s="82" t="s">
        <v>3826</v>
      </c>
      <c r="Q165" s="82" t="s">
        <v>360</v>
      </c>
      <c r="R165" s="82" t="s">
        <v>3827</v>
      </c>
      <c r="S165" s="82" t="s">
        <v>3828</v>
      </c>
      <c r="T165" s="82" t="s">
        <v>3829</v>
      </c>
      <c r="U165" s="82" t="s">
        <v>3830</v>
      </c>
      <c r="V165" s="82" t="s">
        <v>632</v>
      </c>
      <c r="W165" s="82" t="s">
        <v>3831</v>
      </c>
      <c r="X165" s="82" t="s">
        <v>1812</v>
      </c>
      <c r="Y165" s="82" t="s">
        <v>3832</v>
      </c>
      <c r="Z165" s="82" t="s">
        <v>3833</v>
      </c>
      <c r="AA165" s="82" t="s">
        <v>376</v>
      </c>
      <c r="AB165" s="82" t="s">
        <v>3834</v>
      </c>
      <c r="AC165" s="82" t="s">
        <v>428</v>
      </c>
      <c r="AD165" s="82" t="s">
        <v>3835</v>
      </c>
      <c r="AE165" s="82" t="s">
        <v>3836</v>
      </c>
      <c r="AF165" s="82" t="s">
        <v>3514</v>
      </c>
      <c r="AG165" s="82" t="s">
        <v>382</v>
      </c>
      <c r="AH165" s="82" t="s">
        <v>382</v>
      </c>
      <c r="AI165" s="82" t="s">
        <v>3087</v>
      </c>
      <c r="AJ165" s="82" t="s">
        <v>385</v>
      </c>
      <c r="AK165" s="82" t="s">
        <v>3837</v>
      </c>
      <c r="AL165" s="82" t="s">
        <v>415</v>
      </c>
    </row>
    <row r="166" spans="1:38" x14ac:dyDescent="0.25">
      <c r="A166" s="82" t="s">
        <v>3838</v>
      </c>
      <c r="B166" s="82">
        <v>10.565</v>
      </c>
      <c r="D166" s="82" t="s">
        <v>3390</v>
      </c>
      <c r="E166" s="82" t="s">
        <v>3839</v>
      </c>
      <c r="F166" s="82" t="s">
        <v>3840</v>
      </c>
      <c r="G166" s="82" t="s">
        <v>3841</v>
      </c>
      <c r="H166" s="82" t="s">
        <v>360</v>
      </c>
      <c r="I166" s="82" t="s">
        <v>3842</v>
      </c>
      <c r="J166" s="82" t="s">
        <v>3843</v>
      </c>
      <c r="K166" s="82" t="s">
        <v>3844</v>
      </c>
      <c r="L166" s="82" t="s">
        <v>421</v>
      </c>
      <c r="M166" s="82" t="s">
        <v>3845</v>
      </c>
      <c r="N166" s="82" t="s">
        <v>3846</v>
      </c>
      <c r="O166" s="82" t="s">
        <v>558</v>
      </c>
      <c r="P166" s="82" t="s">
        <v>3847</v>
      </c>
      <c r="Q166" s="82" t="s">
        <v>3848</v>
      </c>
      <c r="R166" s="82" t="s">
        <v>367</v>
      </c>
      <c r="S166" s="82" t="s">
        <v>3849</v>
      </c>
      <c r="T166" s="82" t="s">
        <v>3850</v>
      </c>
      <c r="U166" s="82" t="s">
        <v>3851</v>
      </c>
      <c r="V166" s="82" t="s">
        <v>3852</v>
      </c>
      <c r="W166" s="82" t="s">
        <v>3853</v>
      </c>
      <c r="X166" s="82" t="s">
        <v>3854</v>
      </c>
      <c r="Y166" s="82" t="s">
        <v>3855</v>
      </c>
      <c r="Z166" s="82" t="s">
        <v>3856</v>
      </c>
      <c r="AA166" s="82" t="s">
        <v>3857</v>
      </c>
      <c r="AB166" s="82" t="s">
        <v>3858</v>
      </c>
      <c r="AC166" s="82" t="s">
        <v>3859</v>
      </c>
      <c r="AD166" s="82" t="s">
        <v>3860</v>
      </c>
      <c r="AE166" s="82" t="s">
        <v>3861</v>
      </c>
      <c r="AF166" s="82" t="s">
        <v>3862</v>
      </c>
      <c r="AG166" s="82" t="s">
        <v>3863</v>
      </c>
      <c r="AH166" s="82" t="s">
        <v>3864</v>
      </c>
      <c r="AI166" s="82" t="s">
        <v>3865</v>
      </c>
      <c r="AJ166" s="82" t="s">
        <v>385</v>
      </c>
      <c r="AK166" s="82" t="s">
        <v>3866</v>
      </c>
      <c r="AL166" s="82" t="s">
        <v>415</v>
      </c>
    </row>
    <row r="167" spans="1:38" x14ac:dyDescent="0.25">
      <c r="A167" s="82" t="s">
        <v>3867</v>
      </c>
      <c r="B167" s="82">
        <v>10.566000000000001</v>
      </c>
      <c r="C167" s="82" t="s">
        <v>2983</v>
      </c>
      <c r="D167" s="82" t="s">
        <v>3390</v>
      </c>
      <c r="E167" s="82" t="s">
        <v>3868</v>
      </c>
      <c r="F167" s="82" t="s">
        <v>3869</v>
      </c>
      <c r="G167" s="82" t="s">
        <v>504</v>
      </c>
      <c r="H167" s="82" t="s">
        <v>360</v>
      </c>
      <c r="I167" s="82" t="s">
        <v>3870</v>
      </c>
      <c r="J167" s="82" t="s">
        <v>3871</v>
      </c>
      <c r="K167" s="82" t="s">
        <v>3872</v>
      </c>
      <c r="L167" s="82" t="s">
        <v>1180</v>
      </c>
      <c r="M167" s="82" t="s">
        <v>3873</v>
      </c>
      <c r="N167" s="82" t="s">
        <v>3874</v>
      </c>
      <c r="O167" s="82" t="s">
        <v>3875</v>
      </c>
      <c r="P167" s="82" t="s">
        <v>360</v>
      </c>
      <c r="Q167" s="82" t="s">
        <v>360</v>
      </c>
      <c r="R167" s="82" t="s">
        <v>3876</v>
      </c>
      <c r="S167" s="82" t="s">
        <v>400</v>
      </c>
      <c r="T167" s="82" t="s">
        <v>3877</v>
      </c>
      <c r="U167" s="82" t="s">
        <v>3878</v>
      </c>
      <c r="V167" s="82" t="s">
        <v>3879</v>
      </c>
      <c r="W167" s="82" t="s">
        <v>3880</v>
      </c>
      <c r="X167" s="82" t="s">
        <v>1812</v>
      </c>
      <c r="Y167" s="82" t="s">
        <v>3881</v>
      </c>
      <c r="AA167" s="82" t="s">
        <v>376</v>
      </c>
      <c r="AB167" s="82" t="s">
        <v>382</v>
      </c>
      <c r="AC167" s="82" t="s">
        <v>3882</v>
      </c>
      <c r="AD167" s="82" t="s">
        <v>3883</v>
      </c>
      <c r="AE167" s="82" t="s">
        <v>3682</v>
      </c>
      <c r="AF167" s="82" t="s">
        <v>3514</v>
      </c>
      <c r="AG167" s="82" t="s">
        <v>382</v>
      </c>
      <c r="AH167" s="82" t="s">
        <v>3884</v>
      </c>
      <c r="AI167" s="82" t="s">
        <v>3885</v>
      </c>
      <c r="AJ167" s="82" t="s">
        <v>385</v>
      </c>
      <c r="AK167" s="82" t="s">
        <v>3886</v>
      </c>
      <c r="AL167" s="82" t="s">
        <v>3887</v>
      </c>
    </row>
    <row r="168" spans="1:38" x14ac:dyDescent="0.25">
      <c r="A168" s="82" t="s">
        <v>3888</v>
      </c>
      <c r="B168" s="82">
        <v>10.567</v>
      </c>
      <c r="C168" s="82" t="s">
        <v>3889</v>
      </c>
      <c r="D168" s="82" t="s">
        <v>3390</v>
      </c>
      <c r="E168" s="82" t="s">
        <v>3890</v>
      </c>
      <c r="F168" s="82" t="s">
        <v>3891</v>
      </c>
      <c r="G168" s="82" t="s">
        <v>3892</v>
      </c>
      <c r="H168" s="82" t="s">
        <v>360</v>
      </c>
      <c r="I168" s="82" t="s">
        <v>3893</v>
      </c>
      <c r="J168" s="82" t="s">
        <v>3894</v>
      </c>
      <c r="K168" s="82" t="s">
        <v>3895</v>
      </c>
      <c r="L168" s="82" t="s">
        <v>421</v>
      </c>
      <c r="M168" s="82" t="s">
        <v>3896</v>
      </c>
      <c r="N168" s="82" t="s">
        <v>3897</v>
      </c>
      <c r="O168" s="82" t="s">
        <v>558</v>
      </c>
      <c r="P168" s="82" t="s">
        <v>3898</v>
      </c>
      <c r="Q168" s="82" t="s">
        <v>360</v>
      </c>
      <c r="R168" s="82" t="s">
        <v>3899</v>
      </c>
      <c r="S168" s="82" t="s">
        <v>3900</v>
      </c>
      <c r="T168" s="82" t="s">
        <v>3901</v>
      </c>
      <c r="U168" s="82" t="s">
        <v>3902</v>
      </c>
      <c r="V168" s="82" t="s">
        <v>692</v>
      </c>
      <c r="W168" s="82" t="s">
        <v>3903</v>
      </c>
      <c r="X168" s="82" t="s">
        <v>1812</v>
      </c>
      <c r="Y168" s="82" t="s">
        <v>3904</v>
      </c>
      <c r="Z168" s="82" t="s">
        <v>3905</v>
      </c>
      <c r="AA168" s="82" t="s">
        <v>3906</v>
      </c>
      <c r="AB168" s="82" t="s">
        <v>3907</v>
      </c>
      <c r="AC168" s="82" t="s">
        <v>3908</v>
      </c>
      <c r="AD168" s="82" t="s">
        <v>3909</v>
      </c>
      <c r="AE168" s="82" t="s">
        <v>3910</v>
      </c>
      <c r="AF168" s="82" t="s">
        <v>3911</v>
      </c>
      <c r="AG168" s="82" t="s">
        <v>3912</v>
      </c>
      <c r="AH168" s="82" t="s">
        <v>3913</v>
      </c>
      <c r="AI168" s="82" t="s">
        <v>3885</v>
      </c>
      <c r="AJ168" s="82" t="s">
        <v>385</v>
      </c>
      <c r="AK168" s="82" t="s">
        <v>3914</v>
      </c>
      <c r="AL168" s="82" t="s">
        <v>415</v>
      </c>
    </row>
    <row r="169" spans="1:38" x14ac:dyDescent="0.25">
      <c r="A169" s="82" t="s">
        <v>3915</v>
      </c>
      <c r="B169" s="82">
        <v>10.568</v>
      </c>
      <c r="C169" s="82" t="s">
        <v>3916</v>
      </c>
      <c r="D169" s="82" t="s">
        <v>3390</v>
      </c>
      <c r="E169" s="82" t="s">
        <v>3917</v>
      </c>
      <c r="F169" s="82" t="s">
        <v>3918</v>
      </c>
      <c r="G169" s="82" t="s">
        <v>683</v>
      </c>
      <c r="H169" s="82" t="s">
        <v>360</v>
      </c>
      <c r="I169" s="82" t="s">
        <v>3919</v>
      </c>
      <c r="J169" s="82" t="s">
        <v>1387</v>
      </c>
      <c r="K169" s="82" t="s">
        <v>3920</v>
      </c>
      <c r="L169" s="82" t="s">
        <v>3921</v>
      </c>
      <c r="M169" s="82" t="s">
        <v>421</v>
      </c>
      <c r="N169" s="82" t="s">
        <v>3922</v>
      </c>
      <c r="O169" s="82" t="s">
        <v>366</v>
      </c>
      <c r="P169" s="82" t="s">
        <v>360</v>
      </c>
      <c r="Q169" s="82" t="s">
        <v>360</v>
      </c>
      <c r="R169" s="82" t="s">
        <v>3923</v>
      </c>
      <c r="S169" s="82" t="s">
        <v>3924</v>
      </c>
      <c r="T169" s="82" t="s">
        <v>3925</v>
      </c>
      <c r="U169" s="82" t="s">
        <v>3926</v>
      </c>
      <c r="V169" s="82" t="s">
        <v>692</v>
      </c>
      <c r="W169" s="82" t="s">
        <v>3927</v>
      </c>
      <c r="X169" s="82" t="s">
        <v>3854</v>
      </c>
      <c r="Y169" s="82" t="s">
        <v>3928</v>
      </c>
      <c r="Z169" s="82" t="s">
        <v>3929</v>
      </c>
      <c r="AA169" s="82" t="s">
        <v>3930</v>
      </c>
      <c r="AB169" s="82" t="s">
        <v>3931</v>
      </c>
      <c r="AC169" s="82" t="s">
        <v>446</v>
      </c>
      <c r="AD169" s="82" t="s">
        <v>3860</v>
      </c>
      <c r="AE169" s="82" t="s">
        <v>3932</v>
      </c>
      <c r="AF169" s="82" t="s">
        <v>3933</v>
      </c>
      <c r="AG169" s="82" t="s">
        <v>382</v>
      </c>
      <c r="AH169" s="82" t="s">
        <v>3934</v>
      </c>
      <c r="AI169" s="82" t="s">
        <v>3935</v>
      </c>
      <c r="AJ169" s="82" t="s">
        <v>385</v>
      </c>
      <c r="AK169" s="82" t="s">
        <v>3936</v>
      </c>
      <c r="AL169" s="82" t="s">
        <v>415</v>
      </c>
    </row>
    <row r="170" spans="1:38" x14ac:dyDescent="0.25">
      <c r="A170" s="82" t="s">
        <v>3937</v>
      </c>
      <c r="B170" s="82">
        <v>10.569000000000001</v>
      </c>
      <c r="C170" s="82" t="s">
        <v>3938</v>
      </c>
      <c r="D170" s="82" t="s">
        <v>3390</v>
      </c>
      <c r="E170" s="82" t="s">
        <v>3939</v>
      </c>
      <c r="F170" s="82" t="s">
        <v>3940</v>
      </c>
      <c r="G170" s="82" t="s">
        <v>683</v>
      </c>
      <c r="H170" s="82" t="s">
        <v>360</v>
      </c>
      <c r="I170" s="82" t="s">
        <v>3941</v>
      </c>
      <c r="J170" s="82" t="s">
        <v>3942</v>
      </c>
      <c r="K170" s="82" t="s">
        <v>3943</v>
      </c>
      <c r="L170" s="82" t="s">
        <v>421</v>
      </c>
      <c r="M170" s="82" t="s">
        <v>3944</v>
      </c>
      <c r="N170" s="82" t="s">
        <v>3945</v>
      </c>
      <c r="O170" s="82" t="s">
        <v>366</v>
      </c>
      <c r="P170" s="82" t="s">
        <v>360</v>
      </c>
      <c r="Q170" s="82" t="s">
        <v>360</v>
      </c>
      <c r="R170" s="82" t="s">
        <v>3946</v>
      </c>
      <c r="S170" s="82" t="s">
        <v>3947</v>
      </c>
      <c r="T170" s="82" t="s">
        <v>3948</v>
      </c>
      <c r="U170" s="82" t="s">
        <v>631</v>
      </c>
      <c r="V170" s="82" t="s">
        <v>692</v>
      </c>
      <c r="W170" s="82" t="s">
        <v>3927</v>
      </c>
      <c r="X170" s="82" t="s">
        <v>1812</v>
      </c>
      <c r="Y170" s="82" t="s">
        <v>3949</v>
      </c>
      <c r="Z170" s="82" t="s">
        <v>3950</v>
      </c>
      <c r="AA170" s="82" t="s">
        <v>3951</v>
      </c>
      <c r="AB170" s="82" t="s">
        <v>3931</v>
      </c>
      <c r="AC170" s="82" t="s">
        <v>446</v>
      </c>
      <c r="AD170" s="82" t="s">
        <v>3860</v>
      </c>
      <c r="AE170" s="82" t="s">
        <v>3932</v>
      </c>
      <c r="AF170" s="82" t="s">
        <v>3952</v>
      </c>
      <c r="AG170" s="82" t="s">
        <v>382</v>
      </c>
      <c r="AH170" s="82" t="s">
        <v>382</v>
      </c>
      <c r="AI170" s="82" t="s">
        <v>2843</v>
      </c>
      <c r="AJ170" s="82" t="s">
        <v>385</v>
      </c>
      <c r="AK170" s="82" t="s">
        <v>3953</v>
      </c>
      <c r="AL170" s="82" t="s">
        <v>415</v>
      </c>
    </row>
    <row r="171" spans="1:38" x14ac:dyDescent="0.25">
      <c r="A171" s="82" t="s">
        <v>3954</v>
      </c>
      <c r="B171" s="82">
        <v>10.571999999999999</v>
      </c>
      <c r="C171" s="82" t="s">
        <v>3955</v>
      </c>
      <c r="D171" s="82" t="s">
        <v>3390</v>
      </c>
      <c r="E171" s="82" t="s">
        <v>3956</v>
      </c>
      <c r="F171" s="82" t="s">
        <v>3957</v>
      </c>
      <c r="G171" s="82" t="s">
        <v>683</v>
      </c>
      <c r="H171" s="82" t="s">
        <v>360</v>
      </c>
      <c r="I171" s="82" t="s">
        <v>3958</v>
      </c>
      <c r="J171" s="82" t="s">
        <v>3959</v>
      </c>
      <c r="K171" s="82" t="s">
        <v>3960</v>
      </c>
      <c r="L171" s="82" t="s">
        <v>3961</v>
      </c>
      <c r="M171" s="82" t="s">
        <v>3962</v>
      </c>
      <c r="N171" s="82" t="s">
        <v>3963</v>
      </c>
      <c r="O171" s="82" t="s">
        <v>3964</v>
      </c>
      <c r="P171" s="82" t="s">
        <v>3965</v>
      </c>
      <c r="Q171" s="82" t="s">
        <v>3966</v>
      </c>
      <c r="R171" s="82" t="s">
        <v>3967</v>
      </c>
      <c r="S171" s="82" t="s">
        <v>3968</v>
      </c>
      <c r="T171" s="82" t="s">
        <v>3969</v>
      </c>
      <c r="U171" s="82" t="s">
        <v>3970</v>
      </c>
      <c r="V171" s="82" t="s">
        <v>632</v>
      </c>
      <c r="W171" s="82" t="s">
        <v>3971</v>
      </c>
      <c r="X171" s="82" t="s">
        <v>3528</v>
      </c>
      <c r="Y171" s="82" t="s">
        <v>3972</v>
      </c>
      <c r="Z171" s="82" t="s">
        <v>3973</v>
      </c>
      <c r="AA171" s="82" t="s">
        <v>3974</v>
      </c>
      <c r="AB171" s="82" t="s">
        <v>3975</v>
      </c>
      <c r="AC171" s="82" t="s">
        <v>3976</v>
      </c>
      <c r="AD171" s="82" t="s">
        <v>3748</v>
      </c>
      <c r="AE171" s="82" t="s">
        <v>3977</v>
      </c>
      <c r="AF171" s="82" t="s">
        <v>3978</v>
      </c>
      <c r="AG171" s="82" t="s">
        <v>3979</v>
      </c>
      <c r="AH171" s="82" t="s">
        <v>468</v>
      </c>
      <c r="AI171" s="82" t="s">
        <v>1703</v>
      </c>
      <c r="AJ171" s="82" t="s">
        <v>385</v>
      </c>
      <c r="AK171" s="82" t="s">
        <v>3980</v>
      </c>
      <c r="AL171" s="82" t="s">
        <v>3981</v>
      </c>
    </row>
    <row r="172" spans="1:38" x14ac:dyDescent="0.25">
      <c r="A172" s="82" t="s">
        <v>3982</v>
      </c>
      <c r="B172" s="82">
        <v>10.574</v>
      </c>
      <c r="C172" s="82" t="s">
        <v>3983</v>
      </c>
      <c r="D172" s="82" t="s">
        <v>3390</v>
      </c>
      <c r="E172" s="82" t="s">
        <v>3984</v>
      </c>
      <c r="F172" s="82" t="s">
        <v>3985</v>
      </c>
      <c r="G172" s="82" t="s">
        <v>359</v>
      </c>
      <c r="H172" s="82" t="s">
        <v>360</v>
      </c>
      <c r="I172" s="82" t="s">
        <v>3986</v>
      </c>
      <c r="J172" s="82" t="s">
        <v>3987</v>
      </c>
      <c r="K172" s="82" t="s">
        <v>3988</v>
      </c>
      <c r="L172" s="82" t="s">
        <v>421</v>
      </c>
      <c r="M172" s="82" t="s">
        <v>3989</v>
      </c>
      <c r="N172" s="82" t="s">
        <v>3990</v>
      </c>
      <c r="O172" s="82" t="s">
        <v>558</v>
      </c>
      <c r="P172" s="82" t="s">
        <v>3991</v>
      </c>
      <c r="Q172" s="82" t="s">
        <v>360</v>
      </c>
      <c r="R172" s="82" t="s">
        <v>3992</v>
      </c>
      <c r="S172" s="82" t="s">
        <v>368</v>
      </c>
      <c r="T172" s="82" t="s">
        <v>3993</v>
      </c>
      <c r="U172" s="82" t="s">
        <v>3994</v>
      </c>
      <c r="V172" s="82" t="s">
        <v>3402</v>
      </c>
      <c r="W172" s="82" t="s">
        <v>3995</v>
      </c>
      <c r="X172" s="82" t="s">
        <v>3404</v>
      </c>
      <c r="Y172" s="82" t="s">
        <v>3996</v>
      </c>
      <c r="Z172" s="82" t="s">
        <v>3997</v>
      </c>
      <c r="AA172" s="82" t="s">
        <v>3998</v>
      </c>
      <c r="AB172" s="82" t="s">
        <v>3407</v>
      </c>
      <c r="AC172" s="82" t="s">
        <v>3773</v>
      </c>
      <c r="AD172" s="82" t="s">
        <v>3999</v>
      </c>
      <c r="AE172" s="82" t="s">
        <v>4000</v>
      </c>
      <c r="AF172" s="82" t="s">
        <v>382</v>
      </c>
      <c r="AG172" s="82" t="s">
        <v>4001</v>
      </c>
      <c r="AH172" s="82" t="s">
        <v>4002</v>
      </c>
      <c r="AI172" s="82" t="s">
        <v>1752</v>
      </c>
      <c r="AJ172" s="82" t="s">
        <v>385</v>
      </c>
      <c r="AK172" s="82" t="s">
        <v>4003</v>
      </c>
      <c r="AL172" s="82" t="s">
        <v>415</v>
      </c>
    </row>
    <row r="173" spans="1:38" x14ac:dyDescent="0.25">
      <c r="A173" s="82" t="s">
        <v>4004</v>
      </c>
      <c r="B173" s="82">
        <v>10.574999999999999</v>
      </c>
      <c r="C173" s="82" t="s">
        <v>4005</v>
      </c>
      <c r="D173" s="82" t="s">
        <v>3390</v>
      </c>
      <c r="E173" s="82" t="s">
        <v>4006</v>
      </c>
      <c r="F173" s="82" t="s">
        <v>4007</v>
      </c>
      <c r="G173" s="82" t="s">
        <v>4008</v>
      </c>
      <c r="H173" s="82" t="s">
        <v>360</v>
      </c>
      <c r="I173" s="82" t="s">
        <v>4009</v>
      </c>
      <c r="J173" s="82" t="s">
        <v>4010</v>
      </c>
      <c r="K173" s="82" t="s">
        <v>4011</v>
      </c>
      <c r="L173" s="82" t="s">
        <v>580</v>
      </c>
      <c r="M173" s="82" t="s">
        <v>4012</v>
      </c>
      <c r="N173" s="82" t="s">
        <v>4013</v>
      </c>
      <c r="O173" s="82" t="s">
        <v>4014</v>
      </c>
      <c r="P173" s="82" t="s">
        <v>4015</v>
      </c>
      <c r="Q173" s="82" t="s">
        <v>4016</v>
      </c>
      <c r="R173" s="82" t="s">
        <v>4017</v>
      </c>
      <c r="S173" s="82" t="s">
        <v>4018</v>
      </c>
      <c r="T173" s="82" t="s">
        <v>4019</v>
      </c>
      <c r="U173" s="82" t="s">
        <v>4020</v>
      </c>
      <c r="V173" s="82" t="s">
        <v>4021</v>
      </c>
      <c r="W173" s="82" t="s">
        <v>4022</v>
      </c>
      <c r="X173" s="82" t="s">
        <v>3404</v>
      </c>
      <c r="Y173" s="82" t="s">
        <v>4023</v>
      </c>
      <c r="Z173" s="82" t="s">
        <v>4024</v>
      </c>
      <c r="AA173" s="82" t="s">
        <v>4025</v>
      </c>
      <c r="AB173" s="82" t="s">
        <v>382</v>
      </c>
      <c r="AC173" s="82" t="s">
        <v>1011</v>
      </c>
      <c r="AD173" s="82" t="s">
        <v>4026</v>
      </c>
      <c r="AE173" s="82" t="s">
        <v>4027</v>
      </c>
      <c r="AF173" s="82" t="s">
        <v>382</v>
      </c>
      <c r="AG173" s="82" t="s">
        <v>4028</v>
      </c>
      <c r="AH173" s="82" t="s">
        <v>4029</v>
      </c>
      <c r="AI173" s="82" t="s">
        <v>4030</v>
      </c>
      <c r="AJ173" s="82" t="s">
        <v>385</v>
      </c>
      <c r="AK173" s="82" t="s">
        <v>4031</v>
      </c>
      <c r="AL173" s="82" t="s">
        <v>415</v>
      </c>
    </row>
    <row r="174" spans="1:38" x14ac:dyDescent="0.25">
      <c r="A174" s="82" t="s">
        <v>4032</v>
      </c>
      <c r="B174" s="82">
        <v>10.576000000000001</v>
      </c>
      <c r="C174" s="82" t="s">
        <v>4033</v>
      </c>
      <c r="D174" s="82" t="s">
        <v>3390</v>
      </c>
      <c r="E174" s="82" t="s">
        <v>4034</v>
      </c>
      <c r="F174" s="82" t="s">
        <v>4035</v>
      </c>
      <c r="G174" s="82" t="s">
        <v>683</v>
      </c>
      <c r="H174" s="82" t="s">
        <v>360</v>
      </c>
      <c r="I174" s="82" t="s">
        <v>4036</v>
      </c>
      <c r="J174" s="82" t="s">
        <v>4037</v>
      </c>
      <c r="K174" s="82" t="s">
        <v>4038</v>
      </c>
      <c r="L174" s="82" t="s">
        <v>4039</v>
      </c>
      <c r="M174" s="82" t="s">
        <v>4040</v>
      </c>
      <c r="N174" s="82" t="s">
        <v>4041</v>
      </c>
      <c r="O174" s="82" t="s">
        <v>3964</v>
      </c>
      <c r="P174" s="82" t="s">
        <v>4042</v>
      </c>
      <c r="Q174" s="82" t="s">
        <v>3966</v>
      </c>
      <c r="R174" s="82" t="s">
        <v>3967</v>
      </c>
      <c r="S174" s="82" t="s">
        <v>400</v>
      </c>
      <c r="T174" s="82" t="s">
        <v>4043</v>
      </c>
      <c r="U174" s="82" t="s">
        <v>4044</v>
      </c>
      <c r="V174" s="82" t="s">
        <v>632</v>
      </c>
      <c r="W174" s="82" t="s">
        <v>4045</v>
      </c>
      <c r="X174" s="82" t="s">
        <v>3854</v>
      </c>
      <c r="Y174" s="82" t="s">
        <v>4046</v>
      </c>
      <c r="Z174" s="82" t="s">
        <v>4047</v>
      </c>
      <c r="AA174" s="82" t="s">
        <v>4048</v>
      </c>
      <c r="AB174" s="82" t="s">
        <v>4049</v>
      </c>
      <c r="AC174" s="82" t="s">
        <v>3747</v>
      </c>
      <c r="AD174" s="82" t="s">
        <v>4050</v>
      </c>
      <c r="AE174" s="82" t="s">
        <v>4051</v>
      </c>
      <c r="AF174" s="82" t="s">
        <v>4052</v>
      </c>
      <c r="AG174" s="82" t="s">
        <v>4053</v>
      </c>
      <c r="AH174" s="82" t="s">
        <v>360</v>
      </c>
      <c r="AI174" s="82" t="s">
        <v>2011</v>
      </c>
      <c r="AJ174" s="82" t="s">
        <v>385</v>
      </c>
      <c r="AK174" s="82" t="s">
        <v>4054</v>
      </c>
      <c r="AL174" s="82" t="s">
        <v>415</v>
      </c>
    </row>
    <row r="175" spans="1:38" x14ac:dyDescent="0.25">
      <c r="A175" s="82" t="s">
        <v>4055</v>
      </c>
      <c r="B175" s="82">
        <v>10.577999999999999</v>
      </c>
      <c r="D175" s="82" t="s">
        <v>3390</v>
      </c>
      <c r="E175" s="82" t="s">
        <v>4056</v>
      </c>
      <c r="F175" s="82" t="s">
        <v>4057</v>
      </c>
      <c r="G175" s="82" t="s">
        <v>4058</v>
      </c>
      <c r="H175" s="82" t="s">
        <v>360</v>
      </c>
      <c r="I175" s="82" t="s">
        <v>4059</v>
      </c>
      <c r="J175" s="82" t="s">
        <v>4060</v>
      </c>
      <c r="K175" s="82" t="s">
        <v>4061</v>
      </c>
      <c r="L175" s="82" t="s">
        <v>4062</v>
      </c>
      <c r="M175" s="82" t="s">
        <v>4063</v>
      </c>
      <c r="N175" s="82" t="s">
        <v>4064</v>
      </c>
      <c r="O175" s="82" t="s">
        <v>558</v>
      </c>
      <c r="P175" s="82" t="s">
        <v>4065</v>
      </c>
      <c r="Q175" s="82" t="s">
        <v>360</v>
      </c>
      <c r="R175" s="82" t="s">
        <v>360</v>
      </c>
      <c r="S175" s="82" t="s">
        <v>400</v>
      </c>
      <c r="T175" s="82" t="s">
        <v>4066</v>
      </c>
      <c r="U175" s="82" t="s">
        <v>4067</v>
      </c>
      <c r="V175" s="82" t="s">
        <v>632</v>
      </c>
      <c r="W175" s="82" t="s">
        <v>4068</v>
      </c>
      <c r="X175" s="82" t="s">
        <v>3528</v>
      </c>
      <c r="Y175" s="82" t="s">
        <v>4069</v>
      </c>
      <c r="Z175" s="82" t="s">
        <v>4070</v>
      </c>
      <c r="AA175" s="82" t="s">
        <v>4071</v>
      </c>
      <c r="AB175" s="82" t="s">
        <v>4072</v>
      </c>
      <c r="AC175" s="82" t="s">
        <v>4073</v>
      </c>
      <c r="AD175" s="82" t="s">
        <v>3748</v>
      </c>
      <c r="AE175" s="82" t="s">
        <v>4074</v>
      </c>
      <c r="AG175" s="82" t="s">
        <v>382</v>
      </c>
      <c r="AH175" s="82" t="s">
        <v>4075</v>
      </c>
      <c r="AI175" s="82" t="s">
        <v>2011</v>
      </c>
      <c r="AJ175" s="82" t="s">
        <v>385</v>
      </c>
      <c r="AK175" s="82" t="s">
        <v>4076</v>
      </c>
      <c r="AL175" s="82" t="s">
        <v>4077</v>
      </c>
    </row>
    <row r="176" spans="1:38" x14ac:dyDescent="0.25">
      <c r="A176" s="82" t="s">
        <v>4078</v>
      </c>
      <c r="B176" s="82">
        <v>10.579000000000001</v>
      </c>
      <c r="D176" s="82" t="s">
        <v>3390</v>
      </c>
      <c r="E176" s="82" t="s">
        <v>4079</v>
      </c>
      <c r="F176" s="82" t="s">
        <v>4080</v>
      </c>
      <c r="G176" s="82" t="s">
        <v>359</v>
      </c>
      <c r="H176" s="82" t="s">
        <v>360</v>
      </c>
      <c r="I176" s="82" t="s">
        <v>4081</v>
      </c>
      <c r="J176" s="82" t="s">
        <v>4082</v>
      </c>
      <c r="K176" s="82" t="s">
        <v>4083</v>
      </c>
      <c r="L176" s="82" t="s">
        <v>580</v>
      </c>
      <c r="M176" s="82" t="s">
        <v>4084</v>
      </c>
      <c r="N176" s="82" t="s">
        <v>4085</v>
      </c>
      <c r="O176" s="82" t="s">
        <v>558</v>
      </c>
      <c r="P176" s="82" t="s">
        <v>4086</v>
      </c>
      <c r="Q176" s="82" t="s">
        <v>4087</v>
      </c>
      <c r="R176" s="82" t="s">
        <v>4088</v>
      </c>
      <c r="S176" s="82" t="s">
        <v>400</v>
      </c>
      <c r="T176" s="82" t="s">
        <v>4089</v>
      </c>
      <c r="U176" s="82" t="s">
        <v>4090</v>
      </c>
      <c r="V176" s="82" t="s">
        <v>4091</v>
      </c>
      <c r="W176" s="82" t="s">
        <v>4092</v>
      </c>
      <c r="X176" s="82" t="s">
        <v>3404</v>
      </c>
      <c r="Y176" s="82" t="s">
        <v>4093</v>
      </c>
      <c r="Z176" s="82" t="s">
        <v>4094</v>
      </c>
      <c r="AA176" s="82" t="s">
        <v>4095</v>
      </c>
      <c r="AB176" s="82" t="s">
        <v>4096</v>
      </c>
      <c r="AC176" s="82" t="s">
        <v>3612</v>
      </c>
      <c r="AD176" s="82" t="s">
        <v>3814</v>
      </c>
      <c r="AE176" s="82" t="s">
        <v>3682</v>
      </c>
      <c r="AF176" s="82" t="s">
        <v>382</v>
      </c>
      <c r="AG176" s="82" t="s">
        <v>4097</v>
      </c>
      <c r="AH176" s="82" t="s">
        <v>4098</v>
      </c>
      <c r="AI176" s="82" t="s">
        <v>2011</v>
      </c>
      <c r="AJ176" s="82" t="s">
        <v>385</v>
      </c>
      <c r="AK176" s="82" t="s">
        <v>4099</v>
      </c>
      <c r="AL176" s="82" t="s">
        <v>415</v>
      </c>
    </row>
    <row r="177" spans="1:38" x14ac:dyDescent="0.25">
      <c r="A177" s="82" t="s">
        <v>4100</v>
      </c>
      <c r="B177" s="82">
        <v>10.58</v>
      </c>
      <c r="C177" s="82" t="s">
        <v>4101</v>
      </c>
      <c r="D177" s="82" t="s">
        <v>3390</v>
      </c>
      <c r="E177" s="82" t="s">
        <v>4102</v>
      </c>
      <c r="F177" s="82" t="s">
        <v>4103</v>
      </c>
      <c r="G177" s="82" t="s">
        <v>2317</v>
      </c>
      <c r="H177" s="82" t="s">
        <v>360</v>
      </c>
      <c r="I177" s="82" t="s">
        <v>4104</v>
      </c>
      <c r="J177" s="82" t="s">
        <v>4105</v>
      </c>
      <c r="K177" s="82" t="s">
        <v>4106</v>
      </c>
      <c r="L177" s="82" t="s">
        <v>4107</v>
      </c>
      <c r="M177" s="82" t="s">
        <v>4108</v>
      </c>
      <c r="N177" s="82" t="s">
        <v>4109</v>
      </c>
      <c r="O177" s="82" t="s">
        <v>558</v>
      </c>
      <c r="P177" s="82" t="s">
        <v>4110</v>
      </c>
      <c r="Q177" s="82" t="s">
        <v>4111</v>
      </c>
      <c r="R177" s="82" t="s">
        <v>4111</v>
      </c>
      <c r="S177" s="82" t="s">
        <v>400</v>
      </c>
      <c r="T177" s="82" t="s">
        <v>4112</v>
      </c>
      <c r="U177" s="82" t="s">
        <v>4113</v>
      </c>
      <c r="V177" s="82" t="s">
        <v>632</v>
      </c>
      <c r="W177" s="82" t="s">
        <v>3456</v>
      </c>
      <c r="X177" s="82" t="s">
        <v>1812</v>
      </c>
      <c r="Y177" s="82" t="s">
        <v>4114</v>
      </c>
      <c r="Z177" s="82" t="s">
        <v>4115</v>
      </c>
      <c r="AA177" s="82" t="s">
        <v>4116</v>
      </c>
      <c r="AB177" s="82" t="s">
        <v>4117</v>
      </c>
      <c r="AC177" s="82" t="s">
        <v>4118</v>
      </c>
      <c r="AD177" s="82" t="s">
        <v>4119</v>
      </c>
      <c r="AE177" s="82" t="s">
        <v>4120</v>
      </c>
      <c r="AF177" s="82" t="s">
        <v>3514</v>
      </c>
      <c r="AG177" s="82" t="s">
        <v>4121</v>
      </c>
      <c r="AH177" s="82" t="s">
        <v>4122</v>
      </c>
      <c r="AI177" s="82" t="s">
        <v>2011</v>
      </c>
      <c r="AJ177" s="82" t="s">
        <v>385</v>
      </c>
      <c r="AK177" s="82" t="s">
        <v>4123</v>
      </c>
      <c r="AL177" s="82" t="s">
        <v>415</v>
      </c>
    </row>
    <row r="178" spans="1:38" x14ac:dyDescent="0.25">
      <c r="A178" s="82" t="s">
        <v>4124</v>
      </c>
      <c r="B178" s="82">
        <v>10.582000000000001</v>
      </c>
      <c r="C178" s="82" t="s">
        <v>4125</v>
      </c>
      <c r="D178" s="82" t="s">
        <v>3390</v>
      </c>
      <c r="E178" s="82" t="s">
        <v>4126</v>
      </c>
      <c r="F178" s="82" t="s">
        <v>4127</v>
      </c>
      <c r="G178" s="82" t="s">
        <v>359</v>
      </c>
      <c r="H178" s="82" t="s">
        <v>360</v>
      </c>
      <c r="I178" s="82" t="s">
        <v>4128</v>
      </c>
      <c r="J178" s="82" t="s">
        <v>4129</v>
      </c>
      <c r="K178" s="82" t="s">
        <v>4130</v>
      </c>
      <c r="L178" s="82" t="s">
        <v>4131</v>
      </c>
      <c r="M178" s="82" t="s">
        <v>4132</v>
      </c>
      <c r="N178" s="82" t="s">
        <v>4133</v>
      </c>
      <c r="O178" s="82" t="s">
        <v>558</v>
      </c>
      <c r="P178" s="82" t="s">
        <v>4134</v>
      </c>
      <c r="Q178" s="82" t="s">
        <v>4135</v>
      </c>
      <c r="R178" s="82" t="s">
        <v>4136</v>
      </c>
      <c r="S178" s="82" t="s">
        <v>3224</v>
      </c>
      <c r="T178" s="82" t="s">
        <v>4137</v>
      </c>
      <c r="U178" s="82" t="s">
        <v>4138</v>
      </c>
      <c r="V178" s="82" t="s">
        <v>4139</v>
      </c>
      <c r="W178" s="82" t="s">
        <v>4140</v>
      </c>
      <c r="X178" s="82" t="s">
        <v>3404</v>
      </c>
      <c r="Y178" s="82" t="s">
        <v>4141</v>
      </c>
      <c r="Z178" s="82" t="s">
        <v>4142</v>
      </c>
      <c r="AA178" s="82" t="s">
        <v>4143</v>
      </c>
      <c r="AB178" s="82" t="s">
        <v>4144</v>
      </c>
      <c r="AC178" s="82" t="s">
        <v>4145</v>
      </c>
      <c r="AD178" s="82" t="s">
        <v>3703</v>
      </c>
      <c r="AE178" s="82" t="s">
        <v>3682</v>
      </c>
      <c r="AF178" s="82" t="s">
        <v>4146</v>
      </c>
      <c r="AG178" s="82" t="s">
        <v>382</v>
      </c>
      <c r="AH178" s="82" t="s">
        <v>4147</v>
      </c>
      <c r="AI178" s="82" t="s">
        <v>2035</v>
      </c>
      <c r="AJ178" s="82" t="s">
        <v>385</v>
      </c>
      <c r="AK178" s="82" t="s">
        <v>4148</v>
      </c>
      <c r="AL178" s="82" t="s">
        <v>415</v>
      </c>
    </row>
    <row r="179" spans="1:38" x14ac:dyDescent="0.25">
      <c r="A179" s="82" t="s">
        <v>4149</v>
      </c>
      <c r="B179" s="82">
        <v>10.585000000000001</v>
      </c>
      <c r="D179" s="82" t="s">
        <v>3390</v>
      </c>
      <c r="E179" s="82" t="s">
        <v>4150</v>
      </c>
      <c r="F179" s="82" t="s">
        <v>4151</v>
      </c>
      <c r="G179" s="82" t="s">
        <v>4152</v>
      </c>
      <c r="H179" s="82" t="s">
        <v>360</v>
      </c>
      <c r="I179" s="82" t="s">
        <v>4153</v>
      </c>
      <c r="J179" s="82" t="s">
        <v>4154</v>
      </c>
      <c r="K179" s="82" t="s">
        <v>4155</v>
      </c>
      <c r="L179" s="82" t="s">
        <v>580</v>
      </c>
      <c r="M179" s="82" t="s">
        <v>4156</v>
      </c>
      <c r="N179" s="82" t="s">
        <v>4157</v>
      </c>
      <c r="O179" s="82" t="s">
        <v>558</v>
      </c>
      <c r="P179" s="82" t="s">
        <v>4158</v>
      </c>
      <c r="Q179" s="82" t="s">
        <v>360</v>
      </c>
      <c r="R179" s="82" t="s">
        <v>4159</v>
      </c>
      <c r="S179" s="82" t="s">
        <v>400</v>
      </c>
      <c r="T179" s="82" t="s">
        <v>4160</v>
      </c>
      <c r="U179" s="82" t="s">
        <v>4161</v>
      </c>
      <c r="V179" s="82" t="s">
        <v>632</v>
      </c>
      <c r="W179" s="82" t="s">
        <v>4162</v>
      </c>
      <c r="X179" s="82" t="s">
        <v>3404</v>
      </c>
      <c r="Y179" s="82" t="s">
        <v>4163</v>
      </c>
      <c r="Z179" s="82" t="s">
        <v>4164</v>
      </c>
      <c r="AA179" s="82" t="s">
        <v>4165</v>
      </c>
      <c r="AB179" s="82" t="s">
        <v>4166</v>
      </c>
      <c r="AC179" s="82" t="s">
        <v>1011</v>
      </c>
      <c r="AD179" s="82" t="s">
        <v>4167</v>
      </c>
      <c r="AE179" s="82" t="s">
        <v>4168</v>
      </c>
      <c r="AF179" s="82" t="s">
        <v>4169</v>
      </c>
      <c r="AG179" s="82" t="s">
        <v>4170</v>
      </c>
      <c r="AH179" s="82" t="s">
        <v>360</v>
      </c>
      <c r="AI179" s="82" t="s">
        <v>2244</v>
      </c>
      <c r="AJ179" s="82" t="s">
        <v>385</v>
      </c>
      <c r="AK179" s="82" t="s">
        <v>4171</v>
      </c>
      <c r="AL179" s="82" t="s">
        <v>961</v>
      </c>
    </row>
    <row r="180" spans="1:38" x14ac:dyDescent="0.25">
      <c r="A180" s="82" t="s">
        <v>4172</v>
      </c>
      <c r="B180" s="82">
        <v>10.587</v>
      </c>
      <c r="C180" s="82" t="s">
        <v>4173</v>
      </c>
      <c r="D180" s="82" t="s">
        <v>3390</v>
      </c>
      <c r="E180" s="82" t="s">
        <v>4174</v>
      </c>
      <c r="F180" s="82" t="s">
        <v>4175</v>
      </c>
      <c r="G180" s="82" t="s">
        <v>4176</v>
      </c>
      <c r="H180" s="82" t="s">
        <v>360</v>
      </c>
      <c r="I180" s="82" t="s">
        <v>4177</v>
      </c>
      <c r="J180" s="82" t="s">
        <v>4178</v>
      </c>
      <c r="K180" s="82" t="s">
        <v>362</v>
      </c>
      <c r="L180" s="82" t="s">
        <v>421</v>
      </c>
      <c r="M180" s="82" t="s">
        <v>4179</v>
      </c>
      <c r="N180" s="82" t="s">
        <v>4180</v>
      </c>
      <c r="O180" s="82" t="s">
        <v>558</v>
      </c>
      <c r="P180" s="82" t="s">
        <v>360</v>
      </c>
      <c r="Q180" s="82" t="s">
        <v>360</v>
      </c>
      <c r="R180" s="82" t="s">
        <v>360</v>
      </c>
      <c r="S180" s="82" t="s">
        <v>400</v>
      </c>
      <c r="T180" s="82" t="s">
        <v>4181</v>
      </c>
      <c r="U180" s="82" t="s">
        <v>4182</v>
      </c>
      <c r="V180" s="82" t="s">
        <v>632</v>
      </c>
      <c r="W180" s="82" t="s">
        <v>4183</v>
      </c>
      <c r="X180" s="82" t="s">
        <v>3404</v>
      </c>
      <c r="Y180" s="82" t="s">
        <v>4184</v>
      </c>
      <c r="Z180" s="82" t="s">
        <v>4185</v>
      </c>
      <c r="AA180" s="82" t="s">
        <v>4186</v>
      </c>
      <c r="AB180" s="82" t="s">
        <v>4187</v>
      </c>
      <c r="AC180" s="82" t="s">
        <v>1011</v>
      </c>
      <c r="AD180" s="82" t="s">
        <v>3409</v>
      </c>
      <c r="AE180" s="82" t="s">
        <v>3682</v>
      </c>
      <c r="AF180" s="82" t="s">
        <v>3815</v>
      </c>
      <c r="AG180" s="82" t="s">
        <v>382</v>
      </c>
      <c r="AH180" s="82" t="s">
        <v>382</v>
      </c>
      <c r="AI180" s="82" t="s">
        <v>4188</v>
      </c>
      <c r="AJ180" s="82" t="s">
        <v>385</v>
      </c>
      <c r="AK180" s="82" t="s">
        <v>4189</v>
      </c>
      <c r="AL180" s="82" t="s">
        <v>1286</v>
      </c>
    </row>
    <row r="181" spans="1:38" x14ac:dyDescent="0.25">
      <c r="A181" s="82" t="s">
        <v>4190</v>
      </c>
      <c r="B181" s="82">
        <v>10.592000000000001</v>
      </c>
      <c r="C181" s="82" t="s">
        <v>4191</v>
      </c>
      <c r="D181" s="82" t="s">
        <v>3390</v>
      </c>
      <c r="E181" s="82" t="s">
        <v>4192</v>
      </c>
      <c r="F181" s="82" t="s">
        <v>4193</v>
      </c>
      <c r="G181" s="82" t="s">
        <v>600</v>
      </c>
      <c r="H181" s="82" t="s">
        <v>360</v>
      </c>
      <c r="I181" s="82" t="s">
        <v>468</v>
      </c>
      <c r="J181" s="82" t="s">
        <v>468</v>
      </c>
      <c r="K181" s="82" t="s">
        <v>4194</v>
      </c>
      <c r="L181" s="82" t="s">
        <v>4195</v>
      </c>
      <c r="M181" s="82" t="s">
        <v>421</v>
      </c>
      <c r="N181" s="82" t="s">
        <v>4196</v>
      </c>
      <c r="O181" s="82" t="s">
        <v>4197</v>
      </c>
      <c r="P181" s="82" t="s">
        <v>360</v>
      </c>
      <c r="Q181" s="82" t="s">
        <v>360</v>
      </c>
      <c r="R181" s="82" t="s">
        <v>360</v>
      </c>
      <c r="S181" s="82" t="s">
        <v>400</v>
      </c>
      <c r="T181" s="82" t="s">
        <v>4198</v>
      </c>
      <c r="U181" s="82" t="s">
        <v>4199</v>
      </c>
      <c r="V181" s="82" t="s">
        <v>632</v>
      </c>
      <c r="X181" s="82" t="s">
        <v>3404</v>
      </c>
      <c r="Y181" s="82" t="s">
        <v>4200</v>
      </c>
      <c r="Z181" s="82" t="s">
        <v>4201</v>
      </c>
      <c r="AA181" s="82" t="s">
        <v>4202</v>
      </c>
      <c r="AB181" s="82" t="s">
        <v>4203</v>
      </c>
      <c r="AC181" s="82" t="s">
        <v>1011</v>
      </c>
      <c r="AD181" s="82" t="s">
        <v>4204</v>
      </c>
      <c r="AF181" s="82" t="s">
        <v>4205</v>
      </c>
      <c r="AG181" s="82" t="s">
        <v>4206</v>
      </c>
      <c r="AH181" s="82" t="s">
        <v>4207</v>
      </c>
      <c r="AI181" s="82" t="s">
        <v>4208</v>
      </c>
      <c r="AJ181" s="82" t="s">
        <v>385</v>
      </c>
      <c r="AK181" s="82" t="s">
        <v>4209</v>
      </c>
      <c r="AL181" s="82" t="s">
        <v>961</v>
      </c>
    </row>
    <row r="182" spans="1:38" x14ac:dyDescent="0.25">
      <c r="A182" s="82" t="s">
        <v>4210</v>
      </c>
      <c r="B182" s="82">
        <v>10.593</v>
      </c>
      <c r="C182" s="82" t="s">
        <v>4211</v>
      </c>
      <c r="D182" s="82" t="s">
        <v>3390</v>
      </c>
      <c r="E182" s="82" t="s">
        <v>4212</v>
      </c>
      <c r="F182" s="82" t="s">
        <v>4213</v>
      </c>
      <c r="G182" s="82" t="s">
        <v>4214</v>
      </c>
      <c r="H182" s="82" t="s">
        <v>360</v>
      </c>
      <c r="I182" s="82" t="s">
        <v>11</v>
      </c>
      <c r="J182" s="82" t="s">
        <v>11</v>
      </c>
      <c r="K182" s="82" t="s">
        <v>4215</v>
      </c>
      <c r="L182" s="82" t="s">
        <v>421</v>
      </c>
      <c r="M182" s="82" t="s">
        <v>4216</v>
      </c>
      <c r="N182" s="82" t="s">
        <v>4217</v>
      </c>
      <c r="O182" s="82" t="s">
        <v>558</v>
      </c>
      <c r="P182" s="82" t="s">
        <v>360</v>
      </c>
      <c r="Q182" s="82" t="s">
        <v>360</v>
      </c>
      <c r="R182" s="82" t="s">
        <v>360</v>
      </c>
      <c r="S182" s="82" t="s">
        <v>368</v>
      </c>
      <c r="T182" s="82" t="s">
        <v>4218</v>
      </c>
      <c r="U182" s="82" t="s">
        <v>4219</v>
      </c>
      <c r="V182" s="82" t="s">
        <v>4220</v>
      </c>
      <c r="W182" s="82" t="s">
        <v>4221</v>
      </c>
      <c r="X182" s="82" t="s">
        <v>4222</v>
      </c>
      <c r="Y182" s="82" t="s">
        <v>4223</v>
      </c>
      <c r="Z182" s="82" t="s">
        <v>4224</v>
      </c>
      <c r="AA182" s="82" t="s">
        <v>4225</v>
      </c>
      <c r="AB182" s="82" t="s">
        <v>4226</v>
      </c>
      <c r="AC182" s="82" t="s">
        <v>735</v>
      </c>
      <c r="AD182" s="82" t="s">
        <v>4227</v>
      </c>
      <c r="AE182" s="82" t="s">
        <v>360</v>
      </c>
      <c r="AF182" s="82" t="s">
        <v>382</v>
      </c>
      <c r="AG182" s="82" t="s">
        <v>4228</v>
      </c>
      <c r="AH182" s="82" t="s">
        <v>382</v>
      </c>
      <c r="AI182" s="82" t="s">
        <v>4229</v>
      </c>
      <c r="AJ182" s="82" t="s">
        <v>385</v>
      </c>
      <c r="AK182" s="82" t="s">
        <v>4230</v>
      </c>
      <c r="AL182" s="82" t="s">
        <v>1286</v>
      </c>
    </row>
    <row r="183" spans="1:38" x14ac:dyDescent="0.25">
      <c r="A183" s="82" t="s">
        <v>4231</v>
      </c>
      <c r="B183" s="82">
        <v>10.593999999999999</v>
      </c>
      <c r="C183" s="82" t="s">
        <v>4232</v>
      </c>
      <c r="D183" s="82" t="s">
        <v>3390</v>
      </c>
      <c r="E183" s="82" t="s">
        <v>4233</v>
      </c>
      <c r="F183" s="82" t="s">
        <v>4234</v>
      </c>
      <c r="G183" s="82" t="s">
        <v>359</v>
      </c>
      <c r="H183" s="82" t="s">
        <v>360</v>
      </c>
      <c r="I183" s="82" t="s">
        <v>4235</v>
      </c>
      <c r="J183" s="82" t="s">
        <v>4236</v>
      </c>
      <c r="K183" s="82" t="s">
        <v>4237</v>
      </c>
      <c r="L183" s="82" t="s">
        <v>421</v>
      </c>
      <c r="M183" s="82" t="s">
        <v>4238</v>
      </c>
      <c r="N183" s="82" t="s">
        <v>4239</v>
      </c>
      <c r="O183" s="82" t="s">
        <v>558</v>
      </c>
      <c r="P183" s="82" t="s">
        <v>4240</v>
      </c>
      <c r="Q183" s="82" t="s">
        <v>360</v>
      </c>
      <c r="R183" s="82" t="s">
        <v>4241</v>
      </c>
      <c r="S183" s="82" t="s">
        <v>4242</v>
      </c>
      <c r="T183" s="82" t="s">
        <v>4243</v>
      </c>
      <c r="U183" s="82" t="s">
        <v>4244</v>
      </c>
      <c r="V183" s="82" t="s">
        <v>692</v>
      </c>
      <c r="W183" s="82" t="s">
        <v>4245</v>
      </c>
      <c r="X183" s="82" t="s">
        <v>1812</v>
      </c>
      <c r="Y183" s="82" t="s">
        <v>4246</v>
      </c>
      <c r="Z183" s="82" t="s">
        <v>4247</v>
      </c>
      <c r="AA183" s="82" t="s">
        <v>4248</v>
      </c>
      <c r="AB183" s="82" t="s">
        <v>4249</v>
      </c>
      <c r="AC183" s="82" t="s">
        <v>4250</v>
      </c>
      <c r="AD183" s="82" t="s">
        <v>4251</v>
      </c>
      <c r="AE183" s="82" t="s">
        <v>4252</v>
      </c>
      <c r="AF183" s="82" t="s">
        <v>4253</v>
      </c>
      <c r="AG183" s="82" t="s">
        <v>4254</v>
      </c>
      <c r="AH183" s="82" t="s">
        <v>4255</v>
      </c>
      <c r="AI183" s="82" t="s">
        <v>4256</v>
      </c>
      <c r="AJ183" s="82" t="s">
        <v>385</v>
      </c>
      <c r="AK183" s="82" t="s">
        <v>4257</v>
      </c>
      <c r="AL183" s="82" t="s">
        <v>415</v>
      </c>
    </row>
    <row r="184" spans="1:38" x14ac:dyDescent="0.25">
      <c r="A184" s="82" t="s">
        <v>4258</v>
      </c>
      <c r="B184" s="82">
        <v>10.596</v>
      </c>
      <c r="C184" s="82" t="s">
        <v>4259</v>
      </c>
      <c r="D184" s="82" t="s">
        <v>3390</v>
      </c>
      <c r="E184" s="82" t="s">
        <v>4260</v>
      </c>
      <c r="F184" s="82" t="s">
        <v>4261</v>
      </c>
      <c r="G184" s="82" t="s">
        <v>600</v>
      </c>
      <c r="H184" s="82" t="s">
        <v>360</v>
      </c>
      <c r="I184" s="82" t="s">
        <v>4262</v>
      </c>
      <c r="J184" s="82" t="s">
        <v>4262</v>
      </c>
      <c r="K184" s="82" t="s">
        <v>4263</v>
      </c>
      <c r="L184" s="82" t="s">
        <v>580</v>
      </c>
      <c r="M184" s="82" t="s">
        <v>421</v>
      </c>
      <c r="N184" s="82" t="s">
        <v>4264</v>
      </c>
      <c r="O184" s="82" t="s">
        <v>366</v>
      </c>
      <c r="P184" s="82" t="s">
        <v>360</v>
      </c>
      <c r="Q184" s="82" t="s">
        <v>360</v>
      </c>
      <c r="R184" s="82" t="s">
        <v>360</v>
      </c>
      <c r="S184" s="82" t="s">
        <v>368</v>
      </c>
      <c r="T184" s="82" t="s">
        <v>4265</v>
      </c>
      <c r="U184" s="82" t="s">
        <v>4266</v>
      </c>
      <c r="V184" s="82" t="s">
        <v>362</v>
      </c>
      <c r="W184" s="82" t="s">
        <v>360</v>
      </c>
      <c r="X184" s="82" t="s">
        <v>1812</v>
      </c>
      <c r="Y184" s="82" t="s">
        <v>4267</v>
      </c>
      <c r="Z184" s="82" t="s">
        <v>4268</v>
      </c>
      <c r="AA184" s="82" t="s">
        <v>376</v>
      </c>
      <c r="AB184" s="82" t="s">
        <v>4269</v>
      </c>
      <c r="AC184" s="82" t="s">
        <v>735</v>
      </c>
      <c r="AD184" s="82" t="s">
        <v>4270</v>
      </c>
      <c r="AE184" s="82" t="s">
        <v>3497</v>
      </c>
      <c r="AF184" s="82" t="s">
        <v>3514</v>
      </c>
      <c r="AG184" s="82" t="s">
        <v>382</v>
      </c>
      <c r="AH184" s="82" t="s">
        <v>4271</v>
      </c>
      <c r="AI184" s="82" t="s">
        <v>4272</v>
      </c>
      <c r="AJ184" s="82" t="s">
        <v>385</v>
      </c>
      <c r="AK184" s="82" t="s">
        <v>4273</v>
      </c>
      <c r="AL184" s="82" t="s">
        <v>4274</v>
      </c>
    </row>
    <row r="185" spans="1:38" x14ac:dyDescent="0.25">
      <c r="A185" s="82" t="s">
        <v>4275</v>
      </c>
      <c r="B185" s="82">
        <v>10.597</v>
      </c>
      <c r="C185" s="82" t="s">
        <v>4276</v>
      </c>
      <c r="D185" s="82" t="s">
        <v>3390</v>
      </c>
      <c r="E185" s="82" t="s">
        <v>4277</v>
      </c>
      <c r="F185" s="82" t="s">
        <v>4278</v>
      </c>
      <c r="G185" s="82" t="s">
        <v>600</v>
      </c>
      <c r="H185" s="82" t="s">
        <v>360</v>
      </c>
      <c r="I185" s="82" t="s">
        <v>4279</v>
      </c>
      <c r="J185" s="82" t="s">
        <v>4279</v>
      </c>
      <c r="K185" s="82" t="s">
        <v>362</v>
      </c>
      <c r="L185" s="82" t="s">
        <v>421</v>
      </c>
      <c r="M185" s="82" t="s">
        <v>421</v>
      </c>
      <c r="N185" s="82" t="s">
        <v>4280</v>
      </c>
      <c r="O185" s="82" t="s">
        <v>558</v>
      </c>
      <c r="P185" s="82" t="s">
        <v>360</v>
      </c>
      <c r="Q185" s="82" t="s">
        <v>360</v>
      </c>
      <c r="R185" s="82" t="s">
        <v>360</v>
      </c>
      <c r="S185" s="82" t="s">
        <v>400</v>
      </c>
      <c r="T185" s="82" t="s">
        <v>4281</v>
      </c>
      <c r="U185" s="82" t="s">
        <v>4282</v>
      </c>
      <c r="V185" s="82" t="s">
        <v>632</v>
      </c>
      <c r="W185" s="82" t="s">
        <v>4283</v>
      </c>
      <c r="X185" s="82" t="s">
        <v>3404</v>
      </c>
      <c r="Y185" s="82" t="s">
        <v>4284</v>
      </c>
      <c r="Z185" s="82" t="s">
        <v>4285</v>
      </c>
      <c r="AA185" s="82" t="s">
        <v>4286</v>
      </c>
      <c r="AB185" s="82" t="s">
        <v>382</v>
      </c>
      <c r="AC185" s="82" t="s">
        <v>1011</v>
      </c>
      <c r="AD185" s="82" t="s">
        <v>4287</v>
      </c>
      <c r="AF185" s="82" t="s">
        <v>382</v>
      </c>
      <c r="AG185" s="82" t="s">
        <v>4288</v>
      </c>
      <c r="AH185" s="82" t="s">
        <v>4289</v>
      </c>
      <c r="AI185" s="82" t="s">
        <v>4290</v>
      </c>
      <c r="AJ185" s="82" t="s">
        <v>385</v>
      </c>
      <c r="AK185" s="82" t="s">
        <v>4291</v>
      </c>
      <c r="AL185" s="82" t="s">
        <v>1286</v>
      </c>
    </row>
    <row r="186" spans="1:38" x14ac:dyDescent="0.25">
      <c r="A186" s="82" t="s">
        <v>4292</v>
      </c>
      <c r="B186" s="82">
        <v>10.6</v>
      </c>
      <c r="C186" s="82" t="s">
        <v>4293</v>
      </c>
      <c r="D186" s="82" t="s">
        <v>4294</v>
      </c>
      <c r="E186" s="82" t="s">
        <v>4295</v>
      </c>
      <c r="F186" s="82" t="s">
        <v>4296</v>
      </c>
      <c r="G186" s="82" t="s">
        <v>504</v>
      </c>
      <c r="H186" s="82" t="s">
        <v>360</v>
      </c>
      <c r="I186" s="82" t="s">
        <v>4297</v>
      </c>
      <c r="J186" s="82" t="s">
        <v>4298</v>
      </c>
      <c r="K186" s="82" t="s">
        <v>4299</v>
      </c>
      <c r="L186" s="82" t="s">
        <v>421</v>
      </c>
      <c r="M186" s="82" t="s">
        <v>4300</v>
      </c>
      <c r="N186" s="82" t="s">
        <v>4301</v>
      </c>
      <c r="O186" s="82" t="s">
        <v>558</v>
      </c>
      <c r="P186" s="82" t="s">
        <v>4302</v>
      </c>
      <c r="Q186" s="82" t="s">
        <v>360</v>
      </c>
      <c r="R186" s="82" t="s">
        <v>4303</v>
      </c>
      <c r="S186" s="82" t="s">
        <v>3075</v>
      </c>
      <c r="T186" s="82" t="s">
        <v>4304</v>
      </c>
      <c r="U186" s="82" t="s">
        <v>4305</v>
      </c>
      <c r="V186" s="82" t="s">
        <v>4306</v>
      </c>
      <c r="W186" s="82" t="s">
        <v>360</v>
      </c>
      <c r="X186" s="82" t="s">
        <v>657</v>
      </c>
      <c r="Y186" s="82" t="s">
        <v>4307</v>
      </c>
      <c r="Z186" s="82" t="s">
        <v>4308</v>
      </c>
      <c r="AA186" s="82" t="s">
        <v>376</v>
      </c>
      <c r="AB186" s="82" t="s">
        <v>4309</v>
      </c>
      <c r="AC186" s="82" t="s">
        <v>735</v>
      </c>
      <c r="AD186" s="82" t="s">
        <v>4310</v>
      </c>
      <c r="AE186" s="82" t="s">
        <v>4311</v>
      </c>
      <c r="AF186" s="82" t="s">
        <v>4312</v>
      </c>
      <c r="AG186" s="82" t="s">
        <v>382</v>
      </c>
      <c r="AH186" s="82" t="s">
        <v>4313</v>
      </c>
      <c r="AI186" s="82" t="s">
        <v>2685</v>
      </c>
      <c r="AJ186" s="82" t="s">
        <v>385</v>
      </c>
      <c r="AK186" s="82" t="s">
        <v>4314</v>
      </c>
      <c r="AL186" s="82" t="s">
        <v>415</v>
      </c>
    </row>
    <row r="187" spans="1:38" x14ac:dyDescent="0.25">
      <c r="A187" s="82" t="s">
        <v>4315</v>
      </c>
      <c r="B187" s="82">
        <v>10.601000000000001</v>
      </c>
      <c r="C187" s="82" t="s">
        <v>4316</v>
      </c>
      <c r="D187" s="82" t="s">
        <v>4294</v>
      </c>
      <c r="E187" s="82" t="s">
        <v>4317</v>
      </c>
      <c r="F187" s="82" t="s">
        <v>4318</v>
      </c>
      <c r="G187" s="82" t="s">
        <v>4319</v>
      </c>
      <c r="H187" s="82" t="s">
        <v>360</v>
      </c>
      <c r="I187" s="82" t="s">
        <v>4320</v>
      </c>
      <c r="J187" s="82" t="s">
        <v>4321</v>
      </c>
      <c r="K187" s="82" t="s">
        <v>4322</v>
      </c>
      <c r="L187" s="82" t="s">
        <v>421</v>
      </c>
      <c r="M187" s="82" t="s">
        <v>4323</v>
      </c>
      <c r="N187" s="82" t="s">
        <v>4324</v>
      </c>
      <c r="O187" s="82" t="s">
        <v>558</v>
      </c>
      <c r="P187" s="82" t="s">
        <v>4302</v>
      </c>
      <c r="Q187" s="82" t="s">
        <v>360</v>
      </c>
      <c r="R187" s="82" t="s">
        <v>360</v>
      </c>
      <c r="S187" s="82" t="s">
        <v>4325</v>
      </c>
      <c r="T187" s="82" t="s">
        <v>4326</v>
      </c>
      <c r="U187" s="82" t="s">
        <v>4327</v>
      </c>
      <c r="V187" s="82" t="s">
        <v>4328</v>
      </c>
      <c r="W187" s="82" t="s">
        <v>360</v>
      </c>
      <c r="X187" s="82" t="s">
        <v>657</v>
      </c>
      <c r="Y187" s="82" t="s">
        <v>4329</v>
      </c>
      <c r="Z187" s="82" t="s">
        <v>4330</v>
      </c>
      <c r="AA187" s="82" t="s">
        <v>376</v>
      </c>
      <c r="AB187" s="82" t="s">
        <v>4331</v>
      </c>
      <c r="AC187" s="82" t="s">
        <v>735</v>
      </c>
      <c r="AD187" s="82" t="s">
        <v>4310</v>
      </c>
      <c r="AE187" s="82" t="s">
        <v>4332</v>
      </c>
      <c r="AF187" s="82" t="s">
        <v>4333</v>
      </c>
      <c r="AG187" s="82" t="s">
        <v>382</v>
      </c>
      <c r="AH187" s="82" t="s">
        <v>4334</v>
      </c>
      <c r="AI187" s="82" t="s">
        <v>4335</v>
      </c>
      <c r="AJ187" s="82" t="s">
        <v>385</v>
      </c>
      <c r="AK187" s="82" t="s">
        <v>4336</v>
      </c>
      <c r="AL187" s="82" t="s">
        <v>415</v>
      </c>
    </row>
    <row r="188" spans="1:38" x14ac:dyDescent="0.25">
      <c r="A188" s="82" t="s">
        <v>4337</v>
      </c>
      <c r="B188" s="82">
        <v>10.603</v>
      </c>
      <c r="C188" s="82" t="s">
        <v>4338</v>
      </c>
      <c r="D188" s="82" t="s">
        <v>4294</v>
      </c>
      <c r="E188" s="82" t="s">
        <v>4339</v>
      </c>
      <c r="F188" s="82" t="s">
        <v>4340</v>
      </c>
      <c r="G188" s="82" t="s">
        <v>504</v>
      </c>
      <c r="H188" s="82" t="s">
        <v>360</v>
      </c>
      <c r="I188" s="82" t="s">
        <v>4341</v>
      </c>
      <c r="J188" s="82" t="s">
        <v>4342</v>
      </c>
      <c r="K188" s="82" t="s">
        <v>4343</v>
      </c>
      <c r="L188" s="82" t="s">
        <v>421</v>
      </c>
      <c r="M188" s="82" t="s">
        <v>421</v>
      </c>
      <c r="N188" s="82" t="s">
        <v>4344</v>
      </c>
      <c r="O188" s="82" t="s">
        <v>366</v>
      </c>
      <c r="P188" s="82" t="s">
        <v>360</v>
      </c>
      <c r="Q188" s="82" t="s">
        <v>360</v>
      </c>
      <c r="R188" s="82" t="s">
        <v>360</v>
      </c>
      <c r="S188" s="82" t="s">
        <v>4345</v>
      </c>
      <c r="T188" s="82" t="s">
        <v>4346</v>
      </c>
      <c r="U188" s="82" t="s">
        <v>4347</v>
      </c>
      <c r="V188" s="82" t="s">
        <v>362</v>
      </c>
      <c r="W188" s="82" t="s">
        <v>360</v>
      </c>
      <c r="X188" s="82" t="s">
        <v>657</v>
      </c>
      <c r="Y188" s="82" t="s">
        <v>4348</v>
      </c>
      <c r="Z188" s="82" t="s">
        <v>4349</v>
      </c>
      <c r="AA188" s="82" t="s">
        <v>376</v>
      </c>
      <c r="AB188" s="82" t="s">
        <v>4350</v>
      </c>
      <c r="AC188" s="82" t="s">
        <v>735</v>
      </c>
      <c r="AD188" s="82" t="s">
        <v>4351</v>
      </c>
      <c r="AE188" s="82" t="s">
        <v>4352</v>
      </c>
      <c r="AF188" s="82" t="s">
        <v>382</v>
      </c>
      <c r="AG188" s="82" t="s">
        <v>382</v>
      </c>
      <c r="AH188" s="82" t="s">
        <v>4353</v>
      </c>
      <c r="AI188" s="82" t="s">
        <v>4354</v>
      </c>
      <c r="AJ188" s="82" t="s">
        <v>385</v>
      </c>
      <c r="AK188" s="82" t="s">
        <v>4355</v>
      </c>
      <c r="AL188" s="82" t="s">
        <v>961</v>
      </c>
    </row>
    <row r="189" spans="1:38" x14ac:dyDescent="0.25">
      <c r="A189" s="82" t="s">
        <v>4356</v>
      </c>
      <c r="B189" s="82">
        <v>10.603999999999999</v>
      </c>
      <c r="C189" s="82" t="s">
        <v>4357</v>
      </c>
      <c r="D189" s="82" t="s">
        <v>4294</v>
      </c>
      <c r="E189" s="82" t="s">
        <v>4358</v>
      </c>
      <c r="F189" s="82" t="s">
        <v>4359</v>
      </c>
      <c r="G189" s="82" t="s">
        <v>504</v>
      </c>
      <c r="H189" s="82" t="s">
        <v>360</v>
      </c>
      <c r="I189" s="82" t="s">
        <v>4360</v>
      </c>
      <c r="J189" s="82" t="s">
        <v>4361</v>
      </c>
      <c r="K189" s="82" t="s">
        <v>4362</v>
      </c>
      <c r="L189" s="82" t="s">
        <v>421</v>
      </c>
      <c r="M189" s="82" t="s">
        <v>4363</v>
      </c>
      <c r="N189" s="82" t="s">
        <v>4364</v>
      </c>
      <c r="O189" s="82" t="s">
        <v>366</v>
      </c>
      <c r="P189" s="82" t="s">
        <v>4365</v>
      </c>
      <c r="Q189" s="82" t="s">
        <v>360</v>
      </c>
      <c r="R189" s="82" t="s">
        <v>4303</v>
      </c>
      <c r="S189" s="82" t="s">
        <v>368</v>
      </c>
      <c r="T189" s="82" t="s">
        <v>4366</v>
      </c>
      <c r="U189" s="82" t="s">
        <v>443</v>
      </c>
      <c r="V189" s="82" t="s">
        <v>362</v>
      </c>
      <c r="W189" s="82" t="s">
        <v>360</v>
      </c>
      <c r="X189" s="82" t="s">
        <v>657</v>
      </c>
      <c r="Y189" s="82" t="s">
        <v>4367</v>
      </c>
      <c r="Z189" s="82" t="s">
        <v>4368</v>
      </c>
      <c r="AA189" s="82" t="s">
        <v>376</v>
      </c>
      <c r="AB189" s="82" t="s">
        <v>4369</v>
      </c>
      <c r="AC189" s="82" t="s">
        <v>735</v>
      </c>
      <c r="AD189" s="82" t="s">
        <v>4351</v>
      </c>
      <c r="AE189" s="82" t="s">
        <v>4370</v>
      </c>
      <c r="AF189" s="82" t="s">
        <v>4371</v>
      </c>
      <c r="AG189" s="82" t="s">
        <v>382</v>
      </c>
      <c r="AH189" s="82" t="s">
        <v>4372</v>
      </c>
      <c r="AI189" s="82" t="s">
        <v>2011</v>
      </c>
      <c r="AJ189" s="82" t="s">
        <v>385</v>
      </c>
      <c r="AK189" s="82" t="s">
        <v>4373</v>
      </c>
      <c r="AL189" s="82" t="s">
        <v>961</v>
      </c>
    </row>
    <row r="190" spans="1:38" x14ac:dyDescent="0.25">
      <c r="A190" s="82" t="s">
        <v>4374</v>
      </c>
      <c r="B190" s="82">
        <v>10.605</v>
      </c>
      <c r="C190" s="82" t="s">
        <v>4375</v>
      </c>
      <c r="D190" s="82" t="s">
        <v>4294</v>
      </c>
      <c r="E190" s="82" t="s">
        <v>4376</v>
      </c>
      <c r="F190" s="82" t="s">
        <v>4377</v>
      </c>
      <c r="G190" s="82" t="s">
        <v>504</v>
      </c>
      <c r="H190" s="82" t="s">
        <v>360</v>
      </c>
      <c r="I190" s="82" t="s">
        <v>4378</v>
      </c>
      <c r="J190" s="82" t="s">
        <v>4379</v>
      </c>
      <c r="K190" s="82" t="s">
        <v>4380</v>
      </c>
      <c r="L190" s="82" t="s">
        <v>421</v>
      </c>
      <c r="M190" s="82" t="s">
        <v>4381</v>
      </c>
      <c r="N190" s="82" t="s">
        <v>4382</v>
      </c>
      <c r="O190" s="82" t="s">
        <v>558</v>
      </c>
      <c r="P190" s="82" t="s">
        <v>4365</v>
      </c>
      <c r="Q190" s="82" t="s">
        <v>360</v>
      </c>
      <c r="R190" s="82" t="s">
        <v>360</v>
      </c>
      <c r="S190" s="82" t="s">
        <v>4383</v>
      </c>
      <c r="T190" s="82" t="s">
        <v>4384</v>
      </c>
      <c r="U190" s="82" t="s">
        <v>443</v>
      </c>
      <c r="V190" s="82" t="s">
        <v>362</v>
      </c>
      <c r="W190" s="82" t="s">
        <v>360</v>
      </c>
      <c r="X190" s="82" t="s">
        <v>657</v>
      </c>
      <c r="Y190" s="82" t="s">
        <v>4385</v>
      </c>
      <c r="Z190" s="82" t="s">
        <v>4386</v>
      </c>
      <c r="AA190" s="82" t="s">
        <v>376</v>
      </c>
      <c r="AB190" s="82" t="s">
        <v>382</v>
      </c>
      <c r="AC190" s="82" t="s">
        <v>735</v>
      </c>
      <c r="AD190" s="82" t="s">
        <v>4351</v>
      </c>
      <c r="AE190" s="82" t="s">
        <v>4387</v>
      </c>
      <c r="AF190" s="82" t="s">
        <v>4371</v>
      </c>
      <c r="AG190" s="82" t="s">
        <v>382</v>
      </c>
      <c r="AH190" s="82" t="s">
        <v>4388</v>
      </c>
      <c r="AI190" s="82" t="s">
        <v>2011</v>
      </c>
      <c r="AJ190" s="82" t="s">
        <v>385</v>
      </c>
      <c r="AK190" s="82" t="s">
        <v>4389</v>
      </c>
      <c r="AL190" s="82" t="s">
        <v>961</v>
      </c>
    </row>
    <row r="191" spans="1:38" x14ac:dyDescent="0.25">
      <c r="A191" s="82" t="s">
        <v>4390</v>
      </c>
      <c r="B191" s="82">
        <v>10.606</v>
      </c>
      <c r="C191" s="82" t="s">
        <v>4391</v>
      </c>
      <c r="D191" s="82" t="s">
        <v>4294</v>
      </c>
      <c r="E191" s="82" t="s">
        <v>4392</v>
      </c>
      <c r="F191" s="82" t="s">
        <v>4393</v>
      </c>
      <c r="G191" s="82" t="s">
        <v>4394</v>
      </c>
      <c r="H191" s="82" t="s">
        <v>360</v>
      </c>
      <c r="I191" s="82" t="s">
        <v>4395</v>
      </c>
      <c r="J191" s="82" t="s">
        <v>4396</v>
      </c>
      <c r="K191" s="82" t="s">
        <v>4397</v>
      </c>
      <c r="L191" s="82" t="s">
        <v>580</v>
      </c>
      <c r="M191" s="82" t="s">
        <v>4398</v>
      </c>
      <c r="N191" s="82" t="s">
        <v>4399</v>
      </c>
      <c r="O191" s="82" t="s">
        <v>558</v>
      </c>
      <c r="P191" s="82" t="s">
        <v>360</v>
      </c>
      <c r="Q191" s="82" t="s">
        <v>360</v>
      </c>
      <c r="R191" s="82" t="s">
        <v>360</v>
      </c>
      <c r="S191" s="82" t="s">
        <v>400</v>
      </c>
      <c r="T191" s="82" t="s">
        <v>4400</v>
      </c>
      <c r="U191" s="82" t="s">
        <v>4401</v>
      </c>
      <c r="V191" s="82" t="s">
        <v>632</v>
      </c>
      <c r="W191" s="82" t="s">
        <v>4402</v>
      </c>
      <c r="X191" s="82" t="s">
        <v>657</v>
      </c>
      <c r="Y191" s="82" t="s">
        <v>4403</v>
      </c>
      <c r="Z191" s="82" t="s">
        <v>4404</v>
      </c>
      <c r="AA191" s="82" t="s">
        <v>376</v>
      </c>
      <c r="AB191" s="82" t="s">
        <v>4405</v>
      </c>
      <c r="AC191" s="82" t="s">
        <v>1011</v>
      </c>
      <c r="AD191" s="82" t="s">
        <v>4406</v>
      </c>
      <c r="AE191" s="82" t="s">
        <v>4407</v>
      </c>
      <c r="AF191" s="82" t="s">
        <v>382</v>
      </c>
      <c r="AG191" s="82" t="s">
        <v>382</v>
      </c>
      <c r="AH191" s="82" t="s">
        <v>4408</v>
      </c>
      <c r="AI191" s="82" t="s">
        <v>4409</v>
      </c>
      <c r="AJ191" s="82" t="s">
        <v>385</v>
      </c>
      <c r="AK191" s="82" t="s">
        <v>4410</v>
      </c>
      <c r="AL191" s="82" t="s">
        <v>415</v>
      </c>
    </row>
    <row r="192" spans="1:38" x14ac:dyDescent="0.25">
      <c r="A192" s="82" t="s">
        <v>4411</v>
      </c>
      <c r="B192" s="82">
        <v>10.608000000000001</v>
      </c>
      <c r="C192" s="82" t="s">
        <v>4412</v>
      </c>
      <c r="D192" s="82" t="s">
        <v>4294</v>
      </c>
      <c r="E192" s="82" t="s">
        <v>4413</v>
      </c>
      <c r="F192" s="82" t="s">
        <v>4414</v>
      </c>
      <c r="G192" s="82" t="s">
        <v>4394</v>
      </c>
      <c r="H192" s="82" t="s">
        <v>360</v>
      </c>
      <c r="I192" s="82" t="s">
        <v>4415</v>
      </c>
      <c r="J192" s="82" t="s">
        <v>4416</v>
      </c>
      <c r="K192" s="82" t="s">
        <v>4417</v>
      </c>
      <c r="L192" s="82" t="s">
        <v>580</v>
      </c>
      <c r="M192" s="82" t="s">
        <v>4418</v>
      </c>
      <c r="N192" s="82" t="s">
        <v>4419</v>
      </c>
      <c r="O192" s="82" t="s">
        <v>558</v>
      </c>
      <c r="P192" s="82" t="s">
        <v>360</v>
      </c>
      <c r="Q192" s="82" t="s">
        <v>360</v>
      </c>
      <c r="R192" s="82" t="s">
        <v>360</v>
      </c>
      <c r="S192" s="82" t="s">
        <v>400</v>
      </c>
      <c r="T192" s="82" t="s">
        <v>4420</v>
      </c>
      <c r="U192" s="82" t="s">
        <v>4421</v>
      </c>
      <c r="V192" s="82" t="s">
        <v>632</v>
      </c>
      <c r="W192" s="82" t="s">
        <v>4422</v>
      </c>
      <c r="X192" s="82" t="s">
        <v>4423</v>
      </c>
      <c r="Y192" s="82" t="s">
        <v>4424</v>
      </c>
      <c r="Z192" s="82" t="s">
        <v>4425</v>
      </c>
      <c r="AA192" s="82" t="s">
        <v>376</v>
      </c>
      <c r="AB192" s="82" t="s">
        <v>4426</v>
      </c>
      <c r="AC192" s="82" t="s">
        <v>1011</v>
      </c>
      <c r="AD192" s="82" t="s">
        <v>4406</v>
      </c>
      <c r="AE192" s="82" t="s">
        <v>4427</v>
      </c>
      <c r="AG192" s="82" t="s">
        <v>382</v>
      </c>
      <c r="AH192" s="82" t="s">
        <v>4428</v>
      </c>
      <c r="AI192" s="82" t="s">
        <v>4409</v>
      </c>
      <c r="AJ192" s="82" t="s">
        <v>385</v>
      </c>
      <c r="AK192" s="82" t="s">
        <v>4429</v>
      </c>
      <c r="AL192" s="82" t="s">
        <v>415</v>
      </c>
    </row>
    <row r="193" spans="1:38" x14ac:dyDescent="0.25">
      <c r="A193" s="82" t="s">
        <v>4430</v>
      </c>
      <c r="B193" s="82">
        <v>10.61</v>
      </c>
      <c r="C193" s="82" t="s">
        <v>4431</v>
      </c>
      <c r="D193" s="82" t="s">
        <v>4294</v>
      </c>
      <c r="E193" s="82" t="s">
        <v>4432</v>
      </c>
      <c r="F193" s="82" t="s">
        <v>4433</v>
      </c>
      <c r="G193" s="82" t="s">
        <v>721</v>
      </c>
      <c r="H193" s="82" t="s">
        <v>360</v>
      </c>
      <c r="I193" s="82" t="s">
        <v>4434</v>
      </c>
      <c r="J193" s="82" t="s">
        <v>4435</v>
      </c>
      <c r="K193" s="82" t="s">
        <v>362</v>
      </c>
      <c r="L193" s="82" t="s">
        <v>421</v>
      </c>
      <c r="M193" s="82" t="s">
        <v>4436</v>
      </c>
      <c r="N193" s="82" t="s">
        <v>4437</v>
      </c>
      <c r="O193" s="82" t="s">
        <v>558</v>
      </c>
      <c r="P193" s="82" t="s">
        <v>4438</v>
      </c>
      <c r="Q193" s="82" t="s">
        <v>360</v>
      </c>
      <c r="R193" s="82" t="s">
        <v>360</v>
      </c>
      <c r="S193" s="82" t="s">
        <v>4439</v>
      </c>
      <c r="T193" s="82" t="s">
        <v>4440</v>
      </c>
      <c r="U193" s="82" t="s">
        <v>443</v>
      </c>
      <c r="V193" s="82" t="s">
        <v>4441</v>
      </c>
      <c r="W193" s="82" t="s">
        <v>4442</v>
      </c>
      <c r="X193" s="82" t="s">
        <v>4443</v>
      </c>
      <c r="Y193" s="82" t="s">
        <v>4444</v>
      </c>
      <c r="Z193" s="82" t="s">
        <v>427</v>
      </c>
      <c r="AA193" s="82" t="s">
        <v>376</v>
      </c>
      <c r="AB193" s="82" t="s">
        <v>4445</v>
      </c>
      <c r="AC193" s="82" t="s">
        <v>4446</v>
      </c>
      <c r="AD193" s="82" t="s">
        <v>4447</v>
      </c>
      <c r="AE193" s="82" t="s">
        <v>4448</v>
      </c>
      <c r="AF193" s="82" t="s">
        <v>382</v>
      </c>
      <c r="AG193" s="82" t="s">
        <v>382</v>
      </c>
      <c r="AH193" s="82" t="s">
        <v>382</v>
      </c>
      <c r="AI193" s="82" t="s">
        <v>4449</v>
      </c>
      <c r="AJ193" s="82" t="s">
        <v>385</v>
      </c>
      <c r="AK193" s="82" t="s">
        <v>4450</v>
      </c>
      <c r="AL193" s="82" t="s">
        <v>450</v>
      </c>
    </row>
    <row r="194" spans="1:38" x14ac:dyDescent="0.25">
      <c r="A194" s="82" t="s">
        <v>4451</v>
      </c>
      <c r="B194" s="82">
        <v>10.612</v>
      </c>
      <c r="C194" s="82" t="s">
        <v>4452</v>
      </c>
      <c r="D194" s="82" t="s">
        <v>4294</v>
      </c>
      <c r="E194" s="82" t="s">
        <v>4453</v>
      </c>
      <c r="F194" s="82" t="s">
        <v>4454</v>
      </c>
      <c r="G194" s="82" t="s">
        <v>600</v>
      </c>
      <c r="H194" s="82" t="s">
        <v>360</v>
      </c>
      <c r="I194" s="82" t="s">
        <v>11</v>
      </c>
      <c r="J194" s="82" t="s">
        <v>4455</v>
      </c>
      <c r="K194" s="82" t="s">
        <v>4456</v>
      </c>
      <c r="L194" s="82" t="s">
        <v>580</v>
      </c>
      <c r="M194" s="82" t="s">
        <v>4457</v>
      </c>
      <c r="N194" s="82" t="s">
        <v>4419</v>
      </c>
      <c r="O194" s="82" t="s">
        <v>558</v>
      </c>
      <c r="P194" s="82" t="s">
        <v>360</v>
      </c>
      <c r="Q194" s="82" t="s">
        <v>360</v>
      </c>
      <c r="R194" s="82" t="s">
        <v>360</v>
      </c>
      <c r="S194" s="82" t="s">
        <v>400</v>
      </c>
      <c r="T194" s="82" t="s">
        <v>4458</v>
      </c>
      <c r="U194" s="82" t="s">
        <v>4459</v>
      </c>
      <c r="V194" s="82" t="s">
        <v>632</v>
      </c>
      <c r="W194" s="82" t="s">
        <v>4460</v>
      </c>
      <c r="X194" s="82" t="s">
        <v>4423</v>
      </c>
      <c r="Y194" s="82" t="s">
        <v>4461</v>
      </c>
      <c r="Z194" s="82" t="s">
        <v>4462</v>
      </c>
      <c r="AA194" s="82" t="s">
        <v>376</v>
      </c>
      <c r="AB194" s="82" t="s">
        <v>4463</v>
      </c>
      <c r="AC194" s="82" t="s">
        <v>1011</v>
      </c>
      <c r="AD194" s="82" t="s">
        <v>4406</v>
      </c>
      <c r="AE194" s="82" t="s">
        <v>4464</v>
      </c>
      <c r="AG194" s="82" t="s">
        <v>382</v>
      </c>
      <c r="AH194" s="82" t="s">
        <v>4465</v>
      </c>
      <c r="AI194" s="82" t="s">
        <v>4466</v>
      </c>
      <c r="AJ194" s="82" t="s">
        <v>385</v>
      </c>
      <c r="AK194" s="82" t="s">
        <v>4467</v>
      </c>
      <c r="AL194" s="82" t="s">
        <v>415</v>
      </c>
    </row>
    <row r="195" spans="1:38" x14ac:dyDescent="0.25">
      <c r="A195" s="82" t="s">
        <v>4468</v>
      </c>
      <c r="B195" s="82">
        <v>10.613</v>
      </c>
      <c r="C195" s="82" t="s">
        <v>4468</v>
      </c>
      <c r="D195" s="82" t="s">
        <v>4294</v>
      </c>
      <c r="E195" s="82" t="s">
        <v>4469</v>
      </c>
      <c r="F195" s="82" t="s">
        <v>4470</v>
      </c>
      <c r="G195" s="82" t="s">
        <v>4471</v>
      </c>
      <c r="H195" s="82" t="s">
        <v>360</v>
      </c>
      <c r="I195" s="82" t="s">
        <v>4472</v>
      </c>
      <c r="J195" s="82" t="s">
        <v>4473</v>
      </c>
      <c r="K195" s="82" t="s">
        <v>4474</v>
      </c>
      <c r="L195" s="82" t="s">
        <v>580</v>
      </c>
      <c r="M195" s="82" t="s">
        <v>4475</v>
      </c>
      <c r="N195" s="82" t="s">
        <v>4476</v>
      </c>
      <c r="O195" s="82" t="s">
        <v>558</v>
      </c>
      <c r="P195" s="82" t="s">
        <v>360</v>
      </c>
      <c r="Q195" s="82" t="s">
        <v>360</v>
      </c>
      <c r="R195" s="82" t="s">
        <v>4477</v>
      </c>
      <c r="S195" s="82" t="s">
        <v>400</v>
      </c>
      <c r="T195" s="82" t="s">
        <v>4478</v>
      </c>
      <c r="U195" s="82" t="s">
        <v>4479</v>
      </c>
      <c r="V195" s="82" t="s">
        <v>632</v>
      </c>
      <c r="W195" s="82" t="s">
        <v>4480</v>
      </c>
      <c r="X195" s="82" t="s">
        <v>4481</v>
      </c>
      <c r="Y195" s="82" t="s">
        <v>4482</v>
      </c>
      <c r="Z195" s="82" t="s">
        <v>4483</v>
      </c>
      <c r="AA195" s="82" t="s">
        <v>376</v>
      </c>
      <c r="AB195" s="82" t="s">
        <v>382</v>
      </c>
      <c r="AC195" s="82" t="s">
        <v>1011</v>
      </c>
      <c r="AD195" s="82" t="s">
        <v>4484</v>
      </c>
      <c r="AE195" s="82" t="s">
        <v>4485</v>
      </c>
      <c r="AF195" s="82" t="s">
        <v>4486</v>
      </c>
      <c r="AG195" s="82" t="s">
        <v>382</v>
      </c>
      <c r="AH195" s="82" t="s">
        <v>4487</v>
      </c>
      <c r="AI195" s="82" t="s">
        <v>4488</v>
      </c>
      <c r="AJ195" s="82" t="s">
        <v>385</v>
      </c>
      <c r="AK195" s="82" t="s">
        <v>4489</v>
      </c>
      <c r="AL195" s="82" t="s">
        <v>415</v>
      </c>
    </row>
    <row r="196" spans="1:38" x14ac:dyDescent="0.25">
      <c r="A196" s="82" t="s">
        <v>4490</v>
      </c>
      <c r="B196" s="82">
        <v>10.614000000000001</v>
      </c>
      <c r="C196" s="82" t="s">
        <v>4491</v>
      </c>
      <c r="D196" s="82" t="s">
        <v>4294</v>
      </c>
      <c r="E196" s="82" t="s">
        <v>4492</v>
      </c>
      <c r="F196" s="82" t="s">
        <v>4493</v>
      </c>
      <c r="G196" s="82" t="s">
        <v>4494</v>
      </c>
      <c r="H196" s="82" t="s">
        <v>360</v>
      </c>
      <c r="I196" s="82" t="s">
        <v>4495</v>
      </c>
      <c r="J196" s="82" t="s">
        <v>4496</v>
      </c>
      <c r="K196" s="82" t="s">
        <v>4497</v>
      </c>
      <c r="L196" s="82" t="s">
        <v>580</v>
      </c>
      <c r="M196" s="82" t="s">
        <v>4475</v>
      </c>
      <c r="N196" s="82" t="s">
        <v>4498</v>
      </c>
      <c r="O196" s="82" t="s">
        <v>558</v>
      </c>
      <c r="P196" s="82" t="s">
        <v>360</v>
      </c>
      <c r="Q196" s="82" t="s">
        <v>360</v>
      </c>
      <c r="R196" s="82" t="s">
        <v>360</v>
      </c>
      <c r="S196" s="82" t="s">
        <v>400</v>
      </c>
      <c r="T196" s="82" t="s">
        <v>4499</v>
      </c>
      <c r="U196" s="82" t="s">
        <v>4500</v>
      </c>
      <c r="V196" s="82" t="s">
        <v>632</v>
      </c>
      <c r="W196" s="82" t="s">
        <v>4501</v>
      </c>
      <c r="X196" s="82" t="s">
        <v>4481</v>
      </c>
      <c r="Y196" s="82" t="s">
        <v>4502</v>
      </c>
      <c r="Z196" s="82" t="s">
        <v>4503</v>
      </c>
      <c r="AA196" s="82" t="s">
        <v>376</v>
      </c>
      <c r="AB196" s="82" t="s">
        <v>382</v>
      </c>
      <c r="AC196" s="82" t="s">
        <v>1011</v>
      </c>
      <c r="AD196" s="82" t="s">
        <v>4484</v>
      </c>
      <c r="AE196" s="82" t="s">
        <v>4504</v>
      </c>
      <c r="AF196" s="82" t="s">
        <v>4505</v>
      </c>
      <c r="AG196" s="82" t="s">
        <v>382</v>
      </c>
      <c r="AH196" s="82" t="s">
        <v>4506</v>
      </c>
      <c r="AI196" s="82" t="s">
        <v>4507</v>
      </c>
      <c r="AJ196" s="82" t="s">
        <v>385</v>
      </c>
      <c r="AK196" s="82" t="s">
        <v>4508</v>
      </c>
      <c r="AL196" s="82" t="s">
        <v>415</v>
      </c>
    </row>
    <row r="197" spans="1:38" x14ac:dyDescent="0.25">
      <c r="A197" s="82" t="s">
        <v>4509</v>
      </c>
      <c r="B197" s="82">
        <v>10.615</v>
      </c>
      <c r="C197" s="82" t="s">
        <v>4509</v>
      </c>
      <c r="D197" s="82" t="s">
        <v>4294</v>
      </c>
      <c r="E197" s="82" t="s">
        <v>4510</v>
      </c>
      <c r="F197" s="82" t="s">
        <v>4511</v>
      </c>
      <c r="G197" s="82" t="s">
        <v>438</v>
      </c>
      <c r="H197" s="82" t="s">
        <v>360</v>
      </c>
      <c r="I197" s="82" t="s">
        <v>4512</v>
      </c>
      <c r="J197" s="82" t="s">
        <v>4513</v>
      </c>
      <c r="K197" s="82" t="s">
        <v>4514</v>
      </c>
      <c r="L197" s="82" t="s">
        <v>580</v>
      </c>
      <c r="M197" s="82" t="s">
        <v>4515</v>
      </c>
      <c r="N197" s="82" t="s">
        <v>4516</v>
      </c>
      <c r="O197" s="82" t="s">
        <v>4517</v>
      </c>
      <c r="P197" s="82" t="s">
        <v>4518</v>
      </c>
      <c r="Q197" s="82" t="s">
        <v>4519</v>
      </c>
      <c r="R197" s="82" t="s">
        <v>4520</v>
      </c>
      <c r="S197" s="82" t="s">
        <v>400</v>
      </c>
      <c r="T197" s="82" t="s">
        <v>4521</v>
      </c>
      <c r="U197" s="82" t="s">
        <v>631</v>
      </c>
      <c r="V197" s="82" t="s">
        <v>632</v>
      </c>
      <c r="W197" s="82" t="s">
        <v>4522</v>
      </c>
      <c r="X197" s="82" t="s">
        <v>4523</v>
      </c>
      <c r="Y197" s="82" t="s">
        <v>4524</v>
      </c>
      <c r="Z197" s="82" t="s">
        <v>4525</v>
      </c>
      <c r="AA197" s="82" t="s">
        <v>376</v>
      </c>
      <c r="AB197" s="82" t="s">
        <v>4526</v>
      </c>
      <c r="AC197" s="82" t="s">
        <v>1011</v>
      </c>
      <c r="AD197" s="82" t="s">
        <v>4527</v>
      </c>
      <c r="AE197" s="82" t="s">
        <v>4504</v>
      </c>
      <c r="AF197" s="82" t="s">
        <v>382</v>
      </c>
      <c r="AG197" s="82" t="s">
        <v>382</v>
      </c>
      <c r="AH197" s="82" t="s">
        <v>4528</v>
      </c>
      <c r="AI197" s="82" t="s">
        <v>4529</v>
      </c>
      <c r="AJ197" s="82" t="s">
        <v>385</v>
      </c>
      <c r="AK197" s="82" t="s">
        <v>4530</v>
      </c>
      <c r="AL197" s="82" t="s">
        <v>450</v>
      </c>
    </row>
    <row r="198" spans="1:38" x14ac:dyDescent="0.25">
      <c r="A198" s="82" t="s">
        <v>4531</v>
      </c>
      <c r="B198" s="82">
        <v>10.616</v>
      </c>
      <c r="C198" s="82" t="s">
        <v>4532</v>
      </c>
      <c r="D198" s="82" t="s">
        <v>4294</v>
      </c>
      <c r="E198" s="82" t="s">
        <v>4533</v>
      </c>
      <c r="F198" s="82" t="s">
        <v>4534</v>
      </c>
      <c r="G198" s="82" t="s">
        <v>438</v>
      </c>
      <c r="H198" s="82" t="s">
        <v>360</v>
      </c>
      <c r="I198" s="82" t="s">
        <v>4535</v>
      </c>
      <c r="J198" s="82" t="s">
        <v>4536</v>
      </c>
      <c r="K198" s="82" t="s">
        <v>4537</v>
      </c>
      <c r="L198" s="82" t="s">
        <v>580</v>
      </c>
      <c r="M198" s="82" t="s">
        <v>4538</v>
      </c>
      <c r="N198" s="82" t="s">
        <v>4539</v>
      </c>
      <c r="O198" s="82" t="s">
        <v>4540</v>
      </c>
      <c r="P198" s="82" t="s">
        <v>360</v>
      </c>
      <c r="Q198" s="82" t="s">
        <v>4519</v>
      </c>
      <c r="R198" s="82" t="s">
        <v>4541</v>
      </c>
      <c r="S198" s="82" t="s">
        <v>400</v>
      </c>
      <c r="T198" s="82" t="s">
        <v>4542</v>
      </c>
      <c r="U198" s="82" t="s">
        <v>631</v>
      </c>
      <c r="V198" s="82" t="s">
        <v>632</v>
      </c>
      <c r="W198" s="82" t="s">
        <v>4543</v>
      </c>
      <c r="X198" s="82" t="s">
        <v>4544</v>
      </c>
      <c r="Y198" s="82" t="s">
        <v>4545</v>
      </c>
      <c r="Z198" s="82" t="s">
        <v>4546</v>
      </c>
      <c r="AA198" s="82" t="s">
        <v>376</v>
      </c>
      <c r="AB198" s="82" t="s">
        <v>4547</v>
      </c>
      <c r="AC198" s="82" t="s">
        <v>1011</v>
      </c>
      <c r="AD198" s="82" t="s">
        <v>4548</v>
      </c>
      <c r="AE198" s="82" t="s">
        <v>4504</v>
      </c>
      <c r="AF198" s="82" t="s">
        <v>382</v>
      </c>
      <c r="AG198" s="82" t="s">
        <v>382</v>
      </c>
      <c r="AH198" s="82" t="s">
        <v>4528</v>
      </c>
      <c r="AI198" s="82" t="s">
        <v>4529</v>
      </c>
      <c r="AJ198" s="82" t="s">
        <v>385</v>
      </c>
      <c r="AK198" s="82" t="s">
        <v>4549</v>
      </c>
      <c r="AL198" s="82" t="s">
        <v>450</v>
      </c>
    </row>
    <row r="199" spans="1:38" x14ac:dyDescent="0.25">
      <c r="A199" s="82" t="s">
        <v>4550</v>
      </c>
      <c r="B199" s="82">
        <v>10.617000000000001</v>
      </c>
      <c r="C199" s="82" t="s">
        <v>4551</v>
      </c>
      <c r="D199" s="82" t="s">
        <v>4294</v>
      </c>
      <c r="E199" s="82" t="s">
        <v>4552</v>
      </c>
      <c r="F199" s="82" t="s">
        <v>4553</v>
      </c>
      <c r="G199" s="82" t="s">
        <v>2317</v>
      </c>
      <c r="H199" s="82" t="s">
        <v>360</v>
      </c>
      <c r="I199" s="82" t="s">
        <v>4554</v>
      </c>
      <c r="J199" s="82" t="s">
        <v>4555</v>
      </c>
      <c r="K199" s="82" t="s">
        <v>4556</v>
      </c>
      <c r="L199" s="82" t="s">
        <v>580</v>
      </c>
      <c r="M199" s="82" t="s">
        <v>4557</v>
      </c>
      <c r="N199" s="82" t="s">
        <v>4558</v>
      </c>
      <c r="O199" s="82" t="s">
        <v>558</v>
      </c>
      <c r="P199" s="82" t="s">
        <v>4559</v>
      </c>
      <c r="Q199" s="82" t="s">
        <v>360</v>
      </c>
      <c r="R199" s="82" t="s">
        <v>360</v>
      </c>
      <c r="S199" s="82" t="s">
        <v>400</v>
      </c>
      <c r="T199" s="82" t="s">
        <v>4560</v>
      </c>
      <c r="U199" s="82" t="s">
        <v>4561</v>
      </c>
      <c r="V199" s="82" t="s">
        <v>632</v>
      </c>
      <c r="W199" s="82" t="s">
        <v>4562</v>
      </c>
      <c r="X199" s="82" t="s">
        <v>4563</v>
      </c>
      <c r="Y199" s="82" t="s">
        <v>4564</v>
      </c>
      <c r="Z199" s="82" t="s">
        <v>4565</v>
      </c>
      <c r="AA199" s="82" t="s">
        <v>376</v>
      </c>
      <c r="AB199" s="82" t="s">
        <v>382</v>
      </c>
      <c r="AC199" s="82" t="s">
        <v>1011</v>
      </c>
      <c r="AD199" s="82" t="s">
        <v>4351</v>
      </c>
      <c r="AF199" s="82" t="s">
        <v>382</v>
      </c>
      <c r="AG199" s="82" t="s">
        <v>382</v>
      </c>
      <c r="AH199" s="82" t="s">
        <v>4566</v>
      </c>
      <c r="AI199" s="82" t="s">
        <v>4567</v>
      </c>
      <c r="AJ199" s="82" t="s">
        <v>385</v>
      </c>
      <c r="AK199" s="82" t="s">
        <v>4568</v>
      </c>
      <c r="AL199" s="82" t="s">
        <v>415</v>
      </c>
    </row>
    <row r="200" spans="1:38" x14ac:dyDescent="0.25">
      <c r="A200" s="82" t="s">
        <v>4569</v>
      </c>
      <c r="B200" s="82">
        <v>10.618</v>
      </c>
      <c r="C200" s="82" t="s">
        <v>4570</v>
      </c>
      <c r="D200" s="82" t="s">
        <v>4294</v>
      </c>
      <c r="E200" s="82" t="s">
        <v>4571</v>
      </c>
      <c r="F200" s="82" t="s">
        <v>4572</v>
      </c>
      <c r="G200" s="82" t="s">
        <v>360</v>
      </c>
      <c r="H200" s="82" t="s">
        <v>360</v>
      </c>
      <c r="I200" s="82" t="s">
        <v>4573</v>
      </c>
      <c r="J200" s="82" t="s">
        <v>4574</v>
      </c>
      <c r="K200" s="82" t="s">
        <v>4575</v>
      </c>
      <c r="L200" s="82" t="s">
        <v>4576</v>
      </c>
      <c r="M200" s="82" t="s">
        <v>4577</v>
      </c>
      <c r="N200" s="82" t="s">
        <v>4578</v>
      </c>
      <c r="O200" s="82" t="s">
        <v>558</v>
      </c>
      <c r="P200" s="82" t="s">
        <v>4302</v>
      </c>
      <c r="Q200" s="82" t="s">
        <v>360</v>
      </c>
      <c r="R200" s="82" t="s">
        <v>360</v>
      </c>
      <c r="S200" s="82" t="s">
        <v>4579</v>
      </c>
      <c r="T200" s="82" t="s">
        <v>4580</v>
      </c>
      <c r="U200" s="82" t="s">
        <v>4581</v>
      </c>
      <c r="V200" s="82" t="s">
        <v>4582</v>
      </c>
      <c r="W200" s="82" t="s">
        <v>4583</v>
      </c>
      <c r="X200" s="82" t="s">
        <v>657</v>
      </c>
      <c r="Y200" s="82" t="s">
        <v>4584</v>
      </c>
      <c r="Z200" s="82" t="s">
        <v>4330</v>
      </c>
      <c r="AA200" s="82" t="s">
        <v>376</v>
      </c>
      <c r="AB200" s="82" t="s">
        <v>4585</v>
      </c>
      <c r="AC200" s="82" t="s">
        <v>1011</v>
      </c>
      <c r="AD200" s="82" t="s">
        <v>4586</v>
      </c>
      <c r="AG200" s="82" t="s">
        <v>382</v>
      </c>
      <c r="AH200" s="82" t="s">
        <v>4587</v>
      </c>
      <c r="AI200" s="82" t="s">
        <v>4588</v>
      </c>
      <c r="AJ200" s="82" t="s">
        <v>385</v>
      </c>
      <c r="AK200" s="82" t="s">
        <v>4589</v>
      </c>
      <c r="AL200" s="82" t="s">
        <v>415</v>
      </c>
    </row>
    <row r="201" spans="1:38" x14ac:dyDescent="0.25">
      <c r="A201" s="82" t="s">
        <v>4590</v>
      </c>
      <c r="B201" s="82">
        <v>10.651999999999999</v>
      </c>
      <c r="C201" s="82" t="s">
        <v>4591</v>
      </c>
      <c r="D201" s="82" t="s">
        <v>4592</v>
      </c>
      <c r="E201" s="82" t="s">
        <v>4593</v>
      </c>
      <c r="F201" s="82" t="s">
        <v>4594</v>
      </c>
      <c r="G201" s="82" t="s">
        <v>4176</v>
      </c>
      <c r="H201" s="82" t="s">
        <v>360</v>
      </c>
      <c r="I201" s="82" t="s">
        <v>4595</v>
      </c>
      <c r="J201" s="82" t="s">
        <v>4596</v>
      </c>
      <c r="K201" s="82" t="s">
        <v>4597</v>
      </c>
      <c r="L201" s="82" t="s">
        <v>580</v>
      </c>
      <c r="M201" s="82" t="s">
        <v>4598</v>
      </c>
      <c r="N201" s="82" t="s">
        <v>4599</v>
      </c>
      <c r="O201" s="82" t="s">
        <v>558</v>
      </c>
      <c r="P201" s="82" t="s">
        <v>360</v>
      </c>
      <c r="Q201" s="82" t="s">
        <v>4600</v>
      </c>
      <c r="R201" s="82" t="s">
        <v>4601</v>
      </c>
      <c r="S201" s="82" t="s">
        <v>4602</v>
      </c>
      <c r="T201" s="82" t="s">
        <v>4603</v>
      </c>
      <c r="U201" s="82" t="s">
        <v>4604</v>
      </c>
      <c r="V201" s="82" t="s">
        <v>4605</v>
      </c>
      <c r="W201" s="82" t="s">
        <v>4606</v>
      </c>
      <c r="X201" s="82" t="s">
        <v>4607</v>
      </c>
      <c r="Y201" s="82" t="s">
        <v>4608</v>
      </c>
      <c r="Z201" s="82" t="s">
        <v>4609</v>
      </c>
      <c r="AA201" s="82" t="s">
        <v>376</v>
      </c>
      <c r="AB201" s="82" t="s">
        <v>4610</v>
      </c>
      <c r="AC201" s="82" t="s">
        <v>4611</v>
      </c>
      <c r="AD201" s="82" t="s">
        <v>4612</v>
      </c>
      <c r="AE201" s="82" t="s">
        <v>4613</v>
      </c>
      <c r="AF201" s="82" t="s">
        <v>4614</v>
      </c>
      <c r="AG201" s="82" t="s">
        <v>382</v>
      </c>
      <c r="AH201" s="82" t="s">
        <v>4615</v>
      </c>
      <c r="AI201" s="82" t="s">
        <v>521</v>
      </c>
      <c r="AJ201" s="82" t="s">
        <v>385</v>
      </c>
      <c r="AK201" s="82" t="s">
        <v>4616</v>
      </c>
      <c r="AL201" s="82" t="s">
        <v>415</v>
      </c>
    </row>
    <row r="202" spans="1:38" x14ac:dyDescent="0.25">
      <c r="A202" s="82" t="s">
        <v>4617</v>
      </c>
      <c r="B202" s="82">
        <v>10.664</v>
      </c>
      <c r="D202" s="82" t="s">
        <v>4592</v>
      </c>
      <c r="E202" s="82" t="s">
        <v>4618</v>
      </c>
      <c r="F202" s="82" t="s">
        <v>4619</v>
      </c>
      <c r="G202" s="82" t="s">
        <v>3124</v>
      </c>
      <c r="H202" s="82" t="s">
        <v>360</v>
      </c>
      <c r="I202" s="82" t="s">
        <v>4620</v>
      </c>
      <c r="J202" s="82" t="s">
        <v>4621</v>
      </c>
      <c r="K202" s="82" t="s">
        <v>628</v>
      </c>
      <c r="L202" s="82" t="s">
        <v>580</v>
      </c>
      <c r="M202" s="82" t="s">
        <v>4622</v>
      </c>
      <c r="N202" s="82" t="s">
        <v>4623</v>
      </c>
      <c r="O202" s="82" t="s">
        <v>558</v>
      </c>
      <c r="P202" s="82" t="s">
        <v>4624</v>
      </c>
      <c r="Q202" s="82" t="s">
        <v>360</v>
      </c>
      <c r="R202" s="82" t="s">
        <v>4625</v>
      </c>
      <c r="S202" s="82" t="s">
        <v>4626</v>
      </c>
      <c r="T202" s="82" t="s">
        <v>4627</v>
      </c>
      <c r="U202" s="82" t="s">
        <v>4628</v>
      </c>
      <c r="V202" s="82" t="s">
        <v>632</v>
      </c>
      <c r="W202" s="82" t="s">
        <v>4629</v>
      </c>
      <c r="X202" s="82" t="s">
        <v>4630</v>
      </c>
      <c r="Y202" s="82" t="s">
        <v>4631</v>
      </c>
      <c r="Z202" s="82" t="s">
        <v>4632</v>
      </c>
      <c r="AA202" s="82" t="s">
        <v>376</v>
      </c>
      <c r="AB202" s="82" t="s">
        <v>4633</v>
      </c>
      <c r="AC202" s="82" t="s">
        <v>4634</v>
      </c>
      <c r="AD202" s="82" t="s">
        <v>4635</v>
      </c>
      <c r="AE202" s="82" t="s">
        <v>4636</v>
      </c>
      <c r="AF202" s="82" t="s">
        <v>382</v>
      </c>
      <c r="AG202" s="82" t="s">
        <v>382</v>
      </c>
      <c r="AH202" s="82" t="s">
        <v>4637</v>
      </c>
      <c r="AI202" s="82" t="s">
        <v>2775</v>
      </c>
      <c r="AJ202" s="82" t="s">
        <v>385</v>
      </c>
      <c r="AK202" s="82" t="s">
        <v>4638</v>
      </c>
      <c r="AL202" s="82" t="s">
        <v>415</v>
      </c>
    </row>
    <row r="203" spans="1:38" x14ac:dyDescent="0.25">
      <c r="A203" s="82" t="s">
        <v>4639</v>
      </c>
      <c r="B203" s="82">
        <v>10.664999999999999</v>
      </c>
      <c r="C203" s="82" t="s">
        <v>4640</v>
      </c>
      <c r="D203" s="82" t="s">
        <v>4592</v>
      </c>
      <c r="E203" s="82" t="s">
        <v>4641</v>
      </c>
      <c r="F203" s="82" t="s">
        <v>4642</v>
      </c>
      <c r="G203" s="82" t="s">
        <v>683</v>
      </c>
      <c r="H203" s="82" t="s">
        <v>360</v>
      </c>
      <c r="I203" s="82" t="s">
        <v>4643</v>
      </c>
      <c r="J203" s="82" t="s">
        <v>4644</v>
      </c>
      <c r="K203" s="82" t="s">
        <v>4645</v>
      </c>
      <c r="L203" s="82" t="s">
        <v>421</v>
      </c>
      <c r="M203" s="82" t="s">
        <v>4646</v>
      </c>
      <c r="N203" s="82" t="s">
        <v>4647</v>
      </c>
      <c r="O203" s="82" t="s">
        <v>558</v>
      </c>
      <c r="P203" s="82" t="s">
        <v>4648</v>
      </c>
      <c r="Q203" s="82" t="s">
        <v>4649</v>
      </c>
      <c r="R203" s="82" t="s">
        <v>360</v>
      </c>
      <c r="S203" s="82" t="s">
        <v>4650</v>
      </c>
      <c r="T203" s="82" t="s">
        <v>4651</v>
      </c>
      <c r="U203" s="82" t="s">
        <v>443</v>
      </c>
      <c r="V203" s="82" t="s">
        <v>4652</v>
      </c>
      <c r="W203" s="82" t="s">
        <v>4653</v>
      </c>
      <c r="X203" s="82" t="s">
        <v>4654</v>
      </c>
      <c r="Y203" s="82" t="s">
        <v>4655</v>
      </c>
      <c r="Z203" s="82" t="s">
        <v>4656</v>
      </c>
      <c r="AA203" s="82" t="s">
        <v>376</v>
      </c>
      <c r="AB203" s="82" t="s">
        <v>382</v>
      </c>
      <c r="AC203" s="82" t="s">
        <v>636</v>
      </c>
      <c r="AD203" s="82" t="s">
        <v>4657</v>
      </c>
      <c r="AE203" s="82" t="s">
        <v>4658</v>
      </c>
      <c r="AF203" s="82" t="s">
        <v>382</v>
      </c>
      <c r="AG203" s="82" t="s">
        <v>382</v>
      </c>
      <c r="AH203" s="82" t="s">
        <v>382</v>
      </c>
      <c r="AI203" s="82" t="s">
        <v>4659</v>
      </c>
      <c r="AJ203" s="82" t="s">
        <v>385</v>
      </c>
      <c r="AK203" s="82" t="s">
        <v>4660</v>
      </c>
      <c r="AL203" s="82" t="s">
        <v>415</v>
      </c>
    </row>
    <row r="204" spans="1:38" x14ac:dyDescent="0.25">
      <c r="A204" s="82" t="s">
        <v>4661</v>
      </c>
      <c r="B204" s="82">
        <v>10.666</v>
      </c>
      <c r="C204" s="82" t="s">
        <v>4662</v>
      </c>
      <c r="D204" s="82" t="s">
        <v>4592</v>
      </c>
      <c r="E204" s="82" t="s">
        <v>4663</v>
      </c>
      <c r="F204" s="82" t="s">
        <v>4664</v>
      </c>
      <c r="G204" s="82" t="s">
        <v>504</v>
      </c>
      <c r="H204" s="82" t="s">
        <v>360</v>
      </c>
      <c r="I204" s="82" t="s">
        <v>4665</v>
      </c>
      <c r="J204" s="82" t="s">
        <v>4666</v>
      </c>
      <c r="K204" s="82" t="s">
        <v>4667</v>
      </c>
      <c r="L204" s="82" t="s">
        <v>421</v>
      </c>
      <c r="M204" s="82" t="s">
        <v>421</v>
      </c>
      <c r="N204" s="82" t="s">
        <v>360</v>
      </c>
      <c r="O204" s="82" t="s">
        <v>366</v>
      </c>
      <c r="P204" s="82" t="s">
        <v>360</v>
      </c>
      <c r="Q204" s="82" t="s">
        <v>360</v>
      </c>
      <c r="R204" s="82" t="s">
        <v>360</v>
      </c>
      <c r="S204" s="82" t="s">
        <v>4668</v>
      </c>
      <c r="T204" s="82" t="s">
        <v>4669</v>
      </c>
      <c r="U204" s="82" t="s">
        <v>631</v>
      </c>
      <c r="V204" s="82" t="s">
        <v>632</v>
      </c>
      <c r="W204" s="82" t="s">
        <v>4670</v>
      </c>
      <c r="X204" s="82" t="s">
        <v>4654</v>
      </c>
      <c r="Y204" s="82" t="s">
        <v>4671</v>
      </c>
      <c r="AA204" s="82" t="s">
        <v>376</v>
      </c>
      <c r="AB204" s="82" t="s">
        <v>4672</v>
      </c>
      <c r="AC204" s="82" t="s">
        <v>1011</v>
      </c>
      <c r="AD204" s="82" t="s">
        <v>4673</v>
      </c>
      <c r="AE204" s="82" t="s">
        <v>4674</v>
      </c>
      <c r="AF204" s="82" t="s">
        <v>382</v>
      </c>
      <c r="AG204" s="82" t="s">
        <v>382</v>
      </c>
      <c r="AH204" s="82" t="s">
        <v>382</v>
      </c>
      <c r="AI204" s="82" t="s">
        <v>4675</v>
      </c>
      <c r="AJ204" s="82" t="s">
        <v>385</v>
      </c>
      <c r="AK204" s="82" t="s">
        <v>4676</v>
      </c>
      <c r="AL204" s="82" t="s">
        <v>1286</v>
      </c>
    </row>
    <row r="205" spans="1:38" x14ac:dyDescent="0.25">
      <c r="A205" s="82" t="s">
        <v>4677</v>
      </c>
      <c r="B205" s="82">
        <v>10.672000000000001</v>
      </c>
      <c r="C205" s="82" t="s">
        <v>4678</v>
      </c>
      <c r="D205" s="82" t="s">
        <v>4592</v>
      </c>
      <c r="E205" s="82" t="s">
        <v>4679</v>
      </c>
      <c r="F205" s="82" t="s">
        <v>4680</v>
      </c>
      <c r="G205" s="82" t="s">
        <v>359</v>
      </c>
      <c r="H205" s="82" t="s">
        <v>360</v>
      </c>
      <c r="I205" s="82" t="s">
        <v>4681</v>
      </c>
      <c r="J205" s="82" t="s">
        <v>4682</v>
      </c>
      <c r="K205" s="82" t="s">
        <v>4683</v>
      </c>
      <c r="L205" s="82" t="s">
        <v>421</v>
      </c>
      <c r="M205" s="82" t="s">
        <v>4684</v>
      </c>
      <c r="N205" s="82" t="s">
        <v>4685</v>
      </c>
      <c r="O205" s="82" t="s">
        <v>558</v>
      </c>
      <c r="P205" s="82" t="s">
        <v>360</v>
      </c>
      <c r="Q205" s="82" t="s">
        <v>360</v>
      </c>
      <c r="R205" s="82" t="s">
        <v>4686</v>
      </c>
      <c r="S205" s="82" t="s">
        <v>400</v>
      </c>
      <c r="T205" s="82" t="s">
        <v>4687</v>
      </c>
      <c r="U205" s="82" t="s">
        <v>4688</v>
      </c>
      <c r="V205" s="82" t="s">
        <v>632</v>
      </c>
      <c r="W205" s="82" t="s">
        <v>4689</v>
      </c>
      <c r="X205" s="82" t="s">
        <v>4690</v>
      </c>
      <c r="Y205" s="82" t="s">
        <v>4691</v>
      </c>
      <c r="Z205" s="82" t="s">
        <v>427</v>
      </c>
      <c r="AA205" s="82" t="s">
        <v>376</v>
      </c>
      <c r="AB205" s="82" t="s">
        <v>4692</v>
      </c>
      <c r="AC205" s="82" t="s">
        <v>1011</v>
      </c>
      <c r="AD205" s="82" t="s">
        <v>4693</v>
      </c>
      <c r="AF205" s="82" t="s">
        <v>382</v>
      </c>
      <c r="AG205" s="82" t="s">
        <v>382</v>
      </c>
      <c r="AH205" s="82" t="s">
        <v>4694</v>
      </c>
      <c r="AI205" s="82" t="s">
        <v>4695</v>
      </c>
      <c r="AJ205" s="82" t="s">
        <v>385</v>
      </c>
      <c r="AK205" s="82" t="s">
        <v>4696</v>
      </c>
      <c r="AL205" s="82" t="s">
        <v>415</v>
      </c>
    </row>
    <row r="206" spans="1:38" x14ac:dyDescent="0.25">
      <c r="A206" s="82" t="s">
        <v>4697</v>
      </c>
      <c r="B206" s="82">
        <v>10.673999999999999</v>
      </c>
      <c r="C206" s="82" t="s">
        <v>4698</v>
      </c>
      <c r="D206" s="82" t="s">
        <v>4592</v>
      </c>
      <c r="E206" s="82" t="s">
        <v>4699</v>
      </c>
      <c r="F206" s="82" t="s">
        <v>4700</v>
      </c>
      <c r="G206" s="82" t="s">
        <v>4176</v>
      </c>
      <c r="H206" s="82" t="s">
        <v>360</v>
      </c>
      <c r="I206" s="82" t="s">
        <v>4701</v>
      </c>
      <c r="J206" s="82" t="s">
        <v>468</v>
      </c>
      <c r="K206" s="82" t="s">
        <v>4702</v>
      </c>
      <c r="L206" s="82" t="s">
        <v>4703</v>
      </c>
      <c r="M206" s="82" t="s">
        <v>4704</v>
      </c>
      <c r="N206" s="82" t="s">
        <v>4705</v>
      </c>
      <c r="O206" s="82" t="s">
        <v>558</v>
      </c>
      <c r="P206" s="82" t="s">
        <v>4706</v>
      </c>
      <c r="Q206" s="82" t="s">
        <v>360</v>
      </c>
      <c r="R206" s="82" t="s">
        <v>360</v>
      </c>
      <c r="S206" s="82" t="s">
        <v>4707</v>
      </c>
      <c r="T206" s="82" t="s">
        <v>4708</v>
      </c>
      <c r="U206" s="82" t="s">
        <v>4709</v>
      </c>
      <c r="V206" s="82" t="s">
        <v>4710</v>
      </c>
      <c r="W206" s="82" t="s">
        <v>4711</v>
      </c>
      <c r="X206" s="82" t="s">
        <v>4712</v>
      </c>
      <c r="Y206" s="82" t="s">
        <v>4713</v>
      </c>
      <c r="Z206" s="82" t="s">
        <v>4714</v>
      </c>
      <c r="AA206" s="82" t="s">
        <v>4715</v>
      </c>
      <c r="AB206" s="82" t="s">
        <v>382</v>
      </c>
      <c r="AC206" s="82" t="s">
        <v>636</v>
      </c>
      <c r="AD206" s="82" t="s">
        <v>4716</v>
      </c>
      <c r="AE206" s="82" t="s">
        <v>4717</v>
      </c>
      <c r="AG206" s="82" t="s">
        <v>4718</v>
      </c>
      <c r="AH206" s="82" t="s">
        <v>4719</v>
      </c>
      <c r="AI206" s="82" t="s">
        <v>4409</v>
      </c>
      <c r="AJ206" s="82" t="s">
        <v>385</v>
      </c>
      <c r="AK206" s="82" t="s">
        <v>4720</v>
      </c>
      <c r="AL206" s="82" t="s">
        <v>415</v>
      </c>
    </row>
    <row r="207" spans="1:38" x14ac:dyDescent="0.25">
      <c r="A207" s="82" t="s">
        <v>4721</v>
      </c>
      <c r="B207" s="82">
        <v>10.675000000000001</v>
      </c>
      <c r="D207" s="82" t="s">
        <v>4592</v>
      </c>
      <c r="E207" s="82" t="s">
        <v>4722</v>
      </c>
      <c r="F207" s="82" t="s">
        <v>4723</v>
      </c>
      <c r="G207" s="82" t="s">
        <v>359</v>
      </c>
      <c r="H207" s="82" t="s">
        <v>360</v>
      </c>
      <c r="I207" s="82" t="s">
        <v>4724</v>
      </c>
      <c r="J207" s="82" t="s">
        <v>4725</v>
      </c>
      <c r="K207" s="82" t="s">
        <v>628</v>
      </c>
      <c r="L207" s="82" t="s">
        <v>4726</v>
      </c>
      <c r="M207" s="82" t="s">
        <v>4727</v>
      </c>
      <c r="N207" s="82" t="s">
        <v>4728</v>
      </c>
      <c r="O207" s="82" t="s">
        <v>558</v>
      </c>
      <c r="P207" s="82" t="s">
        <v>4729</v>
      </c>
      <c r="Q207" s="82" t="s">
        <v>360</v>
      </c>
      <c r="R207" s="82" t="s">
        <v>4730</v>
      </c>
      <c r="S207" s="82" t="s">
        <v>4731</v>
      </c>
      <c r="T207" s="82" t="s">
        <v>4732</v>
      </c>
      <c r="U207" s="82" t="s">
        <v>4733</v>
      </c>
      <c r="V207" s="82" t="s">
        <v>632</v>
      </c>
      <c r="W207" s="82" t="s">
        <v>4629</v>
      </c>
      <c r="X207" s="82" t="s">
        <v>4690</v>
      </c>
      <c r="Y207" s="82" t="s">
        <v>4734</v>
      </c>
      <c r="AA207" s="82" t="s">
        <v>376</v>
      </c>
      <c r="AB207" s="82" t="s">
        <v>4735</v>
      </c>
      <c r="AC207" s="82" t="s">
        <v>4736</v>
      </c>
      <c r="AD207" s="82" t="s">
        <v>4737</v>
      </c>
      <c r="AE207" s="82" t="s">
        <v>4738</v>
      </c>
      <c r="AG207" s="82" t="s">
        <v>382</v>
      </c>
      <c r="AH207" s="82" t="s">
        <v>4739</v>
      </c>
      <c r="AI207" s="82" t="s">
        <v>4409</v>
      </c>
      <c r="AJ207" s="82" t="s">
        <v>385</v>
      </c>
      <c r="AK207" s="82" t="s">
        <v>4740</v>
      </c>
      <c r="AL207" s="82" t="s">
        <v>415</v>
      </c>
    </row>
    <row r="208" spans="1:38" x14ac:dyDescent="0.25">
      <c r="A208" s="82" t="s">
        <v>4741</v>
      </c>
      <c r="B208" s="82">
        <v>10.676</v>
      </c>
      <c r="C208" s="82" t="s">
        <v>4742</v>
      </c>
      <c r="D208" s="82" t="s">
        <v>4592</v>
      </c>
      <c r="E208" s="82" t="s">
        <v>4743</v>
      </c>
      <c r="F208" s="82" t="s">
        <v>4744</v>
      </c>
      <c r="G208" s="82" t="s">
        <v>359</v>
      </c>
      <c r="H208" s="82" t="s">
        <v>360</v>
      </c>
      <c r="I208" s="82" t="s">
        <v>4745</v>
      </c>
      <c r="J208" s="82" t="s">
        <v>4746</v>
      </c>
      <c r="K208" s="82" t="s">
        <v>4747</v>
      </c>
      <c r="L208" s="82" t="s">
        <v>4748</v>
      </c>
      <c r="M208" s="82" t="s">
        <v>4749</v>
      </c>
      <c r="N208" s="82" t="s">
        <v>4750</v>
      </c>
      <c r="O208" s="82" t="s">
        <v>558</v>
      </c>
      <c r="P208" s="82" t="s">
        <v>4751</v>
      </c>
      <c r="Q208" s="82" t="s">
        <v>360</v>
      </c>
      <c r="R208" s="82" t="s">
        <v>360</v>
      </c>
      <c r="S208" s="82" t="s">
        <v>4752</v>
      </c>
      <c r="T208" s="82" t="s">
        <v>4753</v>
      </c>
      <c r="U208" s="82" t="s">
        <v>4754</v>
      </c>
      <c r="V208" s="82" t="s">
        <v>632</v>
      </c>
      <c r="W208" s="82" t="s">
        <v>4755</v>
      </c>
      <c r="X208" s="82" t="s">
        <v>4690</v>
      </c>
      <c r="Y208" s="82" t="s">
        <v>4756</v>
      </c>
      <c r="Z208" s="82" t="s">
        <v>2741</v>
      </c>
      <c r="AA208" s="82" t="s">
        <v>4757</v>
      </c>
      <c r="AB208" s="82" t="s">
        <v>4758</v>
      </c>
      <c r="AC208" s="82" t="s">
        <v>4759</v>
      </c>
      <c r="AD208" s="82" t="s">
        <v>4760</v>
      </c>
      <c r="AE208" s="82" t="s">
        <v>4761</v>
      </c>
      <c r="AF208" s="82" t="s">
        <v>382</v>
      </c>
      <c r="AG208" s="82" t="s">
        <v>382</v>
      </c>
      <c r="AH208" s="82" t="s">
        <v>4762</v>
      </c>
      <c r="AI208" s="82" t="s">
        <v>4409</v>
      </c>
      <c r="AJ208" s="82" t="s">
        <v>385</v>
      </c>
      <c r="AK208" s="82" t="s">
        <v>4763</v>
      </c>
      <c r="AL208" s="82" t="s">
        <v>415</v>
      </c>
    </row>
    <row r="209" spans="1:38" x14ac:dyDescent="0.25">
      <c r="A209" s="82" t="s">
        <v>4764</v>
      </c>
      <c r="B209" s="82">
        <v>10.678000000000001</v>
      </c>
      <c r="C209" s="82" t="s">
        <v>4765</v>
      </c>
      <c r="D209" s="82" t="s">
        <v>4592</v>
      </c>
      <c r="E209" s="82" t="s">
        <v>4766</v>
      </c>
      <c r="F209" s="82" t="s">
        <v>4767</v>
      </c>
      <c r="G209" s="82" t="s">
        <v>359</v>
      </c>
      <c r="H209" s="82" t="s">
        <v>360</v>
      </c>
      <c r="I209" s="82" t="s">
        <v>4768</v>
      </c>
      <c r="J209" s="82" t="s">
        <v>4769</v>
      </c>
      <c r="K209" s="82" t="s">
        <v>4770</v>
      </c>
      <c r="L209" s="82" t="s">
        <v>580</v>
      </c>
      <c r="M209" s="82" t="s">
        <v>4771</v>
      </c>
      <c r="N209" s="82" t="s">
        <v>4772</v>
      </c>
      <c r="O209" s="82" t="s">
        <v>558</v>
      </c>
      <c r="P209" s="82" t="s">
        <v>4773</v>
      </c>
      <c r="Q209" s="82" t="s">
        <v>360</v>
      </c>
      <c r="R209" s="82" t="s">
        <v>4774</v>
      </c>
      <c r="S209" s="82" t="s">
        <v>4775</v>
      </c>
      <c r="T209" s="82" t="s">
        <v>4776</v>
      </c>
      <c r="U209" s="82" t="s">
        <v>4777</v>
      </c>
      <c r="V209" s="82" t="s">
        <v>4778</v>
      </c>
      <c r="W209" s="82" t="s">
        <v>4779</v>
      </c>
      <c r="X209" s="82" t="s">
        <v>4690</v>
      </c>
      <c r="Y209" s="82" t="s">
        <v>4780</v>
      </c>
      <c r="Z209" s="82" t="s">
        <v>4781</v>
      </c>
      <c r="AA209" s="82" t="s">
        <v>4782</v>
      </c>
      <c r="AB209" s="82" t="s">
        <v>4783</v>
      </c>
      <c r="AC209" s="82" t="s">
        <v>4784</v>
      </c>
      <c r="AD209" s="82" t="s">
        <v>4785</v>
      </c>
      <c r="AE209" s="82" t="s">
        <v>4786</v>
      </c>
      <c r="AF209" s="82" t="s">
        <v>382</v>
      </c>
      <c r="AG209" s="82" t="s">
        <v>382</v>
      </c>
      <c r="AH209" s="82" t="s">
        <v>4787</v>
      </c>
      <c r="AI209" s="82" t="s">
        <v>4409</v>
      </c>
      <c r="AJ209" s="82" t="s">
        <v>385</v>
      </c>
      <c r="AK209" s="82" t="s">
        <v>4788</v>
      </c>
      <c r="AL209" s="82" t="s">
        <v>415</v>
      </c>
    </row>
    <row r="210" spans="1:38" x14ac:dyDescent="0.25">
      <c r="A210" s="82" t="s">
        <v>4789</v>
      </c>
      <c r="B210" s="82">
        <v>10.679</v>
      </c>
      <c r="C210" s="82" t="s">
        <v>4790</v>
      </c>
      <c r="D210" s="82" t="s">
        <v>4592</v>
      </c>
      <c r="E210" s="82" t="s">
        <v>4791</v>
      </c>
      <c r="F210" s="82" t="s">
        <v>4792</v>
      </c>
      <c r="G210" s="82" t="s">
        <v>359</v>
      </c>
      <c r="H210" s="82" t="s">
        <v>360</v>
      </c>
      <c r="I210" s="82" t="s">
        <v>4793</v>
      </c>
      <c r="J210" s="82" t="s">
        <v>4794</v>
      </c>
      <c r="K210" s="82" t="s">
        <v>4795</v>
      </c>
      <c r="L210" s="82" t="s">
        <v>4796</v>
      </c>
      <c r="M210" s="82" t="s">
        <v>4797</v>
      </c>
      <c r="N210" s="82" t="s">
        <v>4798</v>
      </c>
      <c r="O210" s="82" t="s">
        <v>558</v>
      </c>
      <c r="P210" s="82" t="s">
        <v>4799</v>
      </c>
      <c r="Q210" s="82" t="s">
        <v>360</v>
      </c>
      <c r="R210" s="82" t="s">
        <v>360</v>
      </c>
      <c r="S210" s="82" t="s">
        <v>4800</v>
      </c>
      <c r="T210" s="82" t="s">
        <v>4801</v>
      </c>
      <c r="U210" s="82" t="s">
        <v>4802</v>
      </c>
      <c r="V210" s="82" t="s">
        <v>632</v>
      </c>
      <c r="W210" s="82" t="s">
        <v>4803</v>
      </c>
      <c r="X210" s="82" t="s">
        <v>4804</v>
      </c>
      <c r="Y210" s="82" t="s">
        <v>4805</v>
      </c>
      <c r="Z210" s="82" t="s">
        <v>4806</v>
      </c>
      <c r="AA210" s="82" t="s">
        <v>4807</v>
      </c>
      <c r="AB210" s="82" t="s">
        <v>4808</v>
      </c>
      <c r="AC210" s="82" t="s">
        <v>4809</v>
      </c>
      <c r="AD210" s="82" t="s">
        <v>4810</v>
      </c>
      <c r="AE210" s="82" t="s">
        <v>4811</v>
      </c>
      <c r="AF210" s="82" t="s">
        <v>4812</v>
      </c>
      <c r="AG210" s="82" t="s">
        <v>382</v>
      </c>
      <c r="AH210" s="82" t="s">
        <v>4813</v>
      </c>
      <c r="AI210" s="82" t="s">
        <v>2035</v>
      </c>
      <c r="AJ210" s="82" t="s">
        <v>385</v>
      </c>
      <c r="AK210" s="82" t="s">
        <v>4814</v>
      </c>
      <c r="AL210" s="82" t="s">
        <v>415</v>
      </c>
    </row>
    <row r="211" spans="1:38" x14ac:dyDescent="0.25">
      <c r="A211" s="82" t="s">
        <v>4815</v>
      </c>
      <c r="B211" s="82">
        <v>10.68</v>
      </c>
      <c r="D211" s="82" t="s">
        <v>4592</v>
      </c>
      <c r="E211" s="82" t="s">
        <v>4816</v>
      </c>
      <c r="F211" s="82" t="s">
        <v>4817</v>
      </c>
      <c r="G211" s="82" t="s">
        <v>3124</v>
      </c>
      <c r="H211" s="82" t="s">
        <v>360</v>
      </c>
      <c r="I211" s="82" t="s">
        <v>4818</v>
      </c>
      <c r="J211" s="82" t="s">
        <v>4819</v>
      </c>
      <c r="K211" s="82" t="s">
        <v>4820</v>
      </c>
      <c r="L211" s="82" t="s">
        <v>580</v>
      </c>
      <c r="M211" s="82" t="s">
        <v>4821</v>
      </c>
      <c r="N211" s="82" t="s">
        <v>4822</v>
      </c>
      <c r="O211" s="82" t="s">
        <v>558</v>
      </c>
      <c r="P211" s="82" t="s">
        <v>4823</v>
      </c>
      <c r="Q211" s="82" t="s">
        <v>360</v>
      </c>
      <c r="R211" s="82" t="s">
        <v>4824</v>
      </c>
      <c r="S211" s="82" t="s">
        <v>4825</v>
      </c>
      <c r="T211" s="82" t="s">
        <v>4826</v>
      </c>
      <c r="U211" s="82" t="s">
        <v>4827</v>
      </c>
      <c r="V211" s="82" t="s">
        <v>632</v>
      </c>
      <c r="W211" s="82" t="s">
        <v>4629</v>
      </c>
      <c r="X211" s="82" t="s">
        <v>4690</v>
      </c>
      <c r="Y211" s="82" t="s">
        <v>4828</v>
      </c>
      <c r="Z211" s="82" t="s">
        <v>427</v>
      </c>
      <c r="AA211" s="82" t="s">
        <v>376</v>
      </c>
      <c r="AB211" s="82" t="s">
        <v>4829</v>
      </c>
      <c r="AC211" s="82" t="s">
        <v>4830</v>
      </c>
      <c r="AD211" s="82" t="s">
        <v>4831</v>
      </c>
      <c r="AE211" s="82" t="s">
        <v>4832</v>
      </c>
      <c r="AG211" s="82" t="s">
        <v>382</v>
      </c>
      <c r="AH211" s="82" t="s">
        <v>4833</v>
      </c>
      <c r="AI211" s="82" t="s">
        <v>2035</v>
      </c>
      <c r="AJ211" s="82" t="s">
        <v>385</v>
      </c>
      <c r="AK211" s="82" t="s">
        <v>4834</v>
      </c>
      <c r="AL211" s="82" t="s">
        <v>415</v>
      </c>
    </row>
    <row r="212" spans="1:38" x14ac:dyDescent="0.25">
      <c r="A212" s="82" t="s">
        <v>4835</v>
      </c>
      <c r="B212" s="82">
        <v>10.680999999999999</v>
      </c>
      <c r="C212" s="82" t="s">
        <v>4836</v>
      </c>
      <c r="D212" s="82" t="s">
        <v>4592</v>
      </c>
      <c r="E212" s="82" t="s">
        <v>4837</v>
      </c>
      <c r="F212" s="82" t="s">
        <v>4838</v>
      </c>
      <c r="G212" s="82" t="s">
        <v>2431</v>
      </c>
      <c r="H212" s="82" t="s">
        <v>360</v>
      </c>
      <c r="I212" s="82" t="s">
        <v>4839</v>
      </c>
      <c r="J212" s="82" t="s">
        <v>4840</v>
      </c>
      <c r="K212" s="82" t="s">
        <v>4841</v>
      </c>
      <c r="L212" s="82" t="s">
        <v>4842</v>
      </c>
      <c r="M212" s="82" t="s">
        <v>421</v>
      </c>
      <c r="N212" s="82" t="s">
        <v>4843</v>
      </c>
      <c r="O212" s="82" t="s">
        <v>558</v>
      </c>
      <c r="P212" s="82" t="s">
        <v>360</v>
      </c>
      <c r="Q212" s="82" t="s">
        <v>360</v>
      </c>
      <c r="R212" s="82" t="s">
        <v>4844</v>
      </c>
      <c r="S212" s="82" t="s">
        <v>4845</v>
      </c>
      <c r="T212" s="82" t="s">
        <v>4846</v>
      </c>
      <c r="U212" s="82" t="s">
        <v>4847</v>
      </c>
      <c r="V212" s="82" t="s">
        <v>632</v>
      </c>
      <c r="W212" s="82" t="s">
        <v>4848</v>
      </c>
      <c r="X212" s="82" t="s">
        <v>4690</v>
      </c>
      <c r="Y212" s="82" t="s">
        <v>4849</v>
      </c>
      <c r="Z212" s="82" t="s">
        <v>4850</v>
      </c>
      <c r="AA212" s="82" t="s">
        <v>376</v>
      </c>
      <c r="AB212" s="82" t="s">
        <v>4851</v>
      </c>
      <c r="AC212" s="82" t="s">
        <v>4852</v>
      </c>
      <c r="AD212" s="82" t="s">
        <v>4853</v>
      </c>
      <c r="AE212" s="82" t="s">
        <v>4854</v>
      </c>
      <c r="AF212" s="82" t="s">
        <v>382</v>
      </c>
      <c r="AG212" s="82" t="s">
        <v>4855</v>
      </c>
      <c r="AH212" s="82" t="s">
        <v>4856</v>
      </c>
      <c r="AI212" s="82" t="s">
        <v>1259</v>
      </c>
      <c r="AJ212" s="82" t="s">
        <v>385</v>
      </c>
      <c r="AK212" s="82" t="s">
        <v>4857</v>
      </c>
      <c r="AL212" s="82" t="s">
        <v>415</v>
      </c>
    </row>
    <row r="213" spans="1:38" x14ac:dyDescent="0.25">
      <c r="A213" s="82" t="s">
        <v>4858</v>
      </c>
      <c r="B213" s="82">
        <v>10.682</v>
      </c>
      <c r="C213" s="82" t="s">
        <v>4859</v>
      </c>
      <c r="D213" s="82" t="s">
        <v>4592</v>
      </c>
      <c r="E213" s="82" t="s">
        <v>4860</v>
      </c>
      <c r="F213" s="82" t="s">
        <v>4861</v>
      </c>
      <c r="G213" s="82" t="s">
        <v>504</v>
      </c>
      <c r="H213" s="82" t="s">
        <v>360</v>
      </c>
      <c r="I213" s="82" t="s">
        <v>4862</v>
      </c>
      <c r="J213" s="82" t="s">
        <v>4863</v>
      </c>
      <c r="K213" s="82" t="s">
        <v>4864</v>
      </c>
      <c r="L213" s="82" t="s">
        <v>421</v>
      </c>
      <c r="M213" s="82" t="s">
        <v>4865</v>
      </c>
      <c r="N213" s="82" t="s">
        <v>360</v>
      </c>
      <c r="O213" s="82" t="s">
        <v>366</v>
      </c>
      <c r="P213" s="82" t="s">
        <v>360</v>
      </c>
      <c r="Q213" s="82" t="s">
        <v>360</v>
      </c>
      <c r="R213" s="82" t="s">
        <v>360</v>
      </c>
      <c r="S213" s="82" t="s">
        <v>4866</v>
      </c>
      <c r="T213" s="82" t="s">
        <v>4867</v>
      </c>
      <c r="U213" s="82" t="s">
        <v>4868</v>
      </c>
      <c r="V213" s="82" t="s">
        <v>4869</v>
      </c>
      <c r="W213" s="82" t="s">
        <v>4870</v>
      </c>
      <c r="X213" s="82" t="s">
        <v>4871</v>
      </c>
      <c r="Y213" s="82" t="s">
        <v>4872</v>
      </c>
      <c r="Z213" s="82" t="s">
        <v>360</v>
      </c>
      <c r="AA213" s="82" t="s">
        <v>376</v>
      </c>
      <c r="AB213" s="82" t="s">
        <v>382</v>
      </c>
      <c r="AC213" s="82" t="s">
        <v>1011</v>
      </c>
      <c r="AD213" s="82" t="s">
        <v>4873</v>
      </c>
      <c r="AE213" s="82" t="s">
        <v>4874</v>
      </c>
      <c r="AF213" s="82" t="s">
        <v>382</v>
      </c>
      <c r="AG213" s="82" t="s">
        <v>382</v>
      </c>
      <c r="AH213" s="82" t="s">
        <v>382</v>
      </c>
      <c r="AI213" s="82" t="s">
        <v>4875</v>
      </c>
      <c r="AJ213" s="82" t="s">
        <v>385</v>
      </c>
      <c r="AK213" s="82" t="s">
        <v>4876</v>
      </c>
      <c r="AL213" s="82" t="s">
        <v>415</v>
      </c>
    </row>
    <row r="214" spans="1:38" x14ac:dyDescent="0.25">
      <c r="A214" s="82" t="s">
        <v>4877</v>
      </c>
      <c r="B214" s="82">
        <v>10.683</v>
      </c>
      <c r="C214" s="82" t="s">
        <v>4878</v>
      </c>
      <c r="D214" s="82" t="s">
        <v>4592</v>
      </c>
      <c r="E214" s="82" t="s">
        <v>4879</v>
      </c>
      <c r="F214" s="82" t="s">
        <v>4880</v>
      </c>
      <c r="G214" s="82" t="s">
        <v>504</v>
      </c>
      <c r="H214" s="82" t="s">
        <v>360</v>
      </c>
      <c r="I214" s="82" t="s">
        <v>4881</v>
      </c>
      <c r="J214" s="82" t="s">
        <v>4882</v>
      </c>
      <c r="K214" s="82" t="s">
        <v>4883</v>
      </c>
      <c r="L214" s="82" t="s">
        <v>580</v>
      </c>
      <c r="M214" s="82" t="s">
        <v>4884</v>
      </c>
      <c r="N214" s="82" t="s">
        <v>360</v>
      </c>
      <c r="O214" s="82" t="s">
        <v>366</v>
      </c>
      <c r="P214" s="82" t="s">
        <v>360</v>
      </c>
      <c r="Q214" s="82" t="s">
        <v>360</v>
      </c>
      <c r="R214" s="82" t="s">
        <v>360</v>
      </c>
      <c r="S214" s="82" t="s">
        <v>4885</v>
      </c>
      <c r="T214" s="82" t="s">
        <v>630</v>
      </c>
      <c r="U214" s="82" t="s">
        <v>4886</v>
      </c>
      <c r="V214" s="82" t="s">
        <v>632</v>
      </c>
      <c r="W214" s="82" t="s">
        <v>4887</v>
      </c>
      <c r="X214" s="82" t="s">
        <v>4888</v>
      </c>
      <c r="Y214" s="82" t="s">
        <v>4889</v>
      </c>
      <c r="Z214" s="82" t="s">
        <v>360</v>
      </c>
      <c r="AA214" s="82" t="s">
        <v>376</v>
      </c>
      <c r="AB214" s="82" t="s">
        <v>382</v>
      </c>
      <c r="AC214" s="82" t="s">
        <v>4890</v>
      </c>
      <c r="AD214" s="82" t="s">
        <v>4891</v>
      </c>
      <c r="AE214" s="82" t="s">
        <v>4892</v>
      </c>
      <c r="AF214" s="82" t="s">
        <v>382</v>
      </c>
      <c r="AG214" s="82" t="s">
        <v>382</v>
      </c>
      <c r="AH214" s="82" t="s">
        <v>360</v>
      </c>
      <c r="AI214" s="82" t="s">
        <v>4875</v>
      </c>
      <c r="AJ214" s="82" t="s">
        <v>385</v>
      </c>
      <c r="AK214" s="82" t="s">
        <v>4893</v>
      </c>
      <c r="AL214" s="82" t="s">
        <v>415</v>
      </c>
    </row>
    <row r="215" spans="1:38" x14ac:dyDescent="0.25">
      <c r="A215" s="82" t="s">
        <v>4894</v>
      </c>
      <c r="B215" s="82">
        <v>10.683999999999999</v>
      </c>
      <c r="D215" s="82" t="s">
        <v>4592</v>
      </c>
      <c r="E215" s="82" t="s">
        <v>4895</v>
      </c>
      <c r="F215" s="82" t="s">
        <v>4896</v>
      </c>
      <c r="G215" s="82" t="s">
        <v>4176</v>
      </c>
      <c r="H215" s="82" t="s">
        <v>360</v>
      </c>
      <c r="I215" s="82" t="s">
        <v>4897</v>
      </c>
      <c r="J215" s="82" t="s">
        <v>4898</v>
      </c>
      <c r="K215" s="82" t="s">
        <v>4899</v>
      </c>
      <c r="L215" s="82" t="s">
        <v>421</v>
      </c>
      <c r="M215" s="82" t="s">
        <v>4900</v>
      </c>
      <c r="N215" s="82" t="s">
        <v>4901</v>
      </c>
      <c r="O215" s="82" t="s">
        <v>558</v>
      </c>
      <c r="P215" s="82" t="s">
        <v>4902</v>
      </c>
      <c r="Q215" s="82" t="s">
        <v>360</v>
      </c>
      <c r="R215" s="82" t="s">
        <v>4903</v>
      </c>
      <c r="S215" s="82" t="s">
        <v>4904</v>
      </c>
      <c r="T215" s="82" t="s">
        <v>4905</v>
      </c>
      <c r="U215" s="82" t="s">
        <v>4906</v>
      </c>
      <c r="V215" s="82" t="s">
        <v>632</v>
      </c>
      <c r="W215" s="82" t="s">
        <v>4907</v>
      </c>
      <c r="X215" s="82" t="s">
        <v>4908</v>
      </c>
      <c r="Y215" s="82" t="s">
        <v>4909</v>
      </c>
      <c r="Z215" s="82" t="s">
        <v>468</v>
      </c>
      <c r="AA215" s="82" t="s">
        <v>376</v>
      </c>
      <c r="AB215" s="82" t="s">
        <v>4910</v>
      </c>
      <c r="AC215" s="82" t="s">
        <v>4911</v>
      </c>
      <c r="AD215" s="82" t="s">
        <v>4912</v>
      </c>
      <c r="AE215" s="82" t="s">
        <v>4913</v>
      </c>
      <c r="AF215" s="82" t="s">
        <v>382</v>
      </c>
      <c r="AG215" s="82" t="s">
        <v>382</v>
      </c>
      <c r="AH215" s="82" t="s">
        <v>4914</v>
      </c>
      <c r="AI215" s="82" t="s">
        <v>1259</v>
      </c>
      <c r="AJ215" s="82" t="s">
        <v>385</v>
      </c>
      <c r="AK215" s="82" t="s">
        <v>4915</v>
      </c>
      <c r="AL215" s="82" t="s">
        <v>415</v>
      </c>
    </row>
    <row r="216" spans="1:38" x14ac:dyDescent="0.25">
      <c r="A216" s="82" t="s">
        <v>4916</v>
      </c>
      <c r="B216" s="82">
        <v>10.689</v>
      </c>
      <c r="C216" s="82" t="s">
        <v>4917</v>
      </c>
      <c r="D216" s="82" t="s">
        <v>4592</v>
      </c>
      <c r="E216" s="82" t="s">
        <v>4918</v>
      </c>
      <c r="F216" s="82" t="s">
        <v>4919</v>
      </c>
      <c r="G216" s="82" t="s">
        <v>2317</v>
      </c>
      <c r="H216" s="82" t="s">
        <v>360</v>
      </c>
      <c r="I216" s="82" t="s">
        <v>4920</v>
      </c>
      <c r="J216" s="82" t="s">
        <v>4882</v>
      </c>
      <c r="K216" s="82" t="s">
        <v>628</v>
      </c>
      <c r="L216" s="82" t="s">
        <v>4921</v>
      </c>
      <c r="M216" s="82" t="s">
        <v>4922</v>
      </c>
      <c r="N216" s="82" t="s">
        <v>4923</v>
      </c>
      <c r="O216" s="82" t="s">
        <v>558</v>
      </c>
      <c r="P216" s="82" t="s">
        <v>360</v>
      </c>
      <c r="Q216" s="82" t="s">
        <v>360</v>
      </c>
      <c r="R216" s="82" t="s">
        <v>360</v>
      </c>
      <c r="S216" s="82" t="s">
        <v>4924</v>
      </c>
      <c r="T216" s="82" t="s">
        <v>4925</v>
      </c>
      <c r="U216" s="82" t="s">
        <v>4926</v>
      </c>
      <c r="V216" s="82" t="s">
        <v>632</v>
      </c>
      <c r="W216" s="82" t="s">
        <v>4927</v>
      </c>
      <c r="X216" s="82" t="s">
        <v>4690</v>
      </c>
      <c r="Y216" s="82" t="s">
        <v>4928</v>
      </c>
      <c r="Z216" s="82" t="s">
        <v>4929</v>
      </c>
      <c r="AA216" s="82" t="s">
        <v>376</v>
      </c>
      <c r="AB216" s="82" t="s">
        <v>382</v>
      </c>
      <c r="AC216" s="82" t="s">
        <v>4930</v>
      </c>
      <c r="AD216" s="82" t="s">
        <v>4931</v>
      </c>
      <c r="AE216" s="82" t="s">
        <v>4932</v>
      </c>
      <c r="AF216" s="82" t="s">
        <v>4933</v>
      </c>
      <c r="AG216" s="82" t="s">
        <v>382</v>
      </c>
      <c r="AH216" s="82" t="s">
        <v>4934</v>
      </c>
      <c r="AI216" s="82" t="s">
        <v>4875</v>
      </c>
      <c r="AJ216" s="82" t="s">
        <v>385</v>
      </c>
      <c r="AK216" s="82" t="s">
        <v>4935</v>
      </c>
      <c r="AL216" s="82" t="s">
        <v>415</v>
      </c>
    </row>
    <row r="217" spans="1:38" x14ac:dyDescent="0.25">
      <c r="A217" s="82" t="s">
        <v>4936</v>
      </c>
      <c r="B217" s="82">
        <v>10.69</v>
      </c>
      <c r="D217" s="82" t="s">
        <v>4592</v>
      </c>
      <c r="E217" s="82" t="s">
        <v>4937</v>
      </c>
      <c r="F217" s="82" t="s">
        <v>4938</v>
      </c>
      <c r="G217" s="82" t="s">
        <v>4176</v>
      </c>
      <c r="H217" s="82" t="s">
        <v>360</v>
      </c>
      <c r="I217" s="82" t="s">
        <v>4939</v>
      </c>
      <c r="J217" s="82" t="s">
        <v>4940</v>
      </c>
      <c r="K217" s="82" t="s">
        <v>4770</v>
      </c>
      <c r="L217" s="82" t="s">
        <v>4941</v>
      </c>
      <c r="M217" s="82" t="s">
        <v>4942</v>
      </c>
      <c r="N217" s="82" t="s">
        <v>4943</v>
      </c>
      <c r="O217" s="82" t="s">
        <v>558</v>
      </c>
      <c r="P217" s="82" t="s">
        <v>4944</v>
      </c>
      <c r="Q217" s="82" t="s">
        <v>4945</v>
      </c>
      <c r="R217" s="82" t="s">
        <v>4946</v>
      </c>
      <c r="S217" s="82" t="s">
        <v>4947</v>
      </c>
      <c r="T217" s="82" t="s">
        <v>4948</v>
      </c>
      <c r="U217" s="82" t="s">
        <v>4949</v>
      </c>
      <c r="V217" s="82" t="s">
        <v>632</v>
      </c>
      <c r="W217" s="82" t="s">
        <v>4950</v>
      </c>
      <c r="X217" s="82" t="s">
        <v>4951</v>
      </c>
      <c r="Y217" s="82" t="s">
        <v>4952</v>
      </c>
      <c r="Z217" s="82" t="s">
        <v>427</v>
      </c>
      <c r="AA217" s="82" t="s">
        <v>376</v>
      </c>
      <c r="AB217" s="82" t="s">
        <v>382</v>
      </c>
      <c r="AC217" s="82" t="s">
        <v>4953</v>
      </c>
      <c r="AD217" s="82" t="s">
        <v>4954</v>
      </c>
      <c r="AE217" s="82" t="s">
        <v>4955</v>
      </c>
      <c r="AF217" s="82" t="s">
        <v>382</v>
      </c>
      <c r="AG217" s="82" t="s">
        <v>382</v>
      </c>
      <c r="AH217" s="82" t="s">
        <v>4956</v>
      </c>
      <c r="AI217" s="82" t="s">
        <v>4957</v>
      </c>
      <c r="AJ217" s="82" t="s">
        <v>385</v>
      </c>
      <c r="AK217" s="82" t="s">
        <v>4958</v>
      </c>
      <c r="AL217" s="82" t="s">
        <v>415</v>
      </c>
    </row>
    <row r="218" spans="1:38" x14ac:dyDescent="0.25">
      <c r="A218" s="82" t="s">
        <v>4959</v>
      </c>
      <c r="B218" s="82">
        <v>10.691000000000001</v>
      </c>
      <c r="C218" s="82" t="s">
        <v>4960</v>
      </c>
      <c r="D218" s="82" t="s">
        <v>4592</v>
      </c>
      <c r="E218" s="82" t="s">
        <v>4961</v>
      </c>
      <c r="F218" s="82" t="s">
        <v>4962</v>
      </c>
      <c r="G218" s="82" t="s">
        <v>600</v>
      </c>
      <c r="H218" s="82" t="s">
        <v>360</v>
      </c>
      <c r="I218" s="82" t="s">
        <v>4963</v>
      </c>
      <c r="J218" s="82" t="s">
        <v>4964</v>
      </c>
      <c r="K218" s="82" t="s">
        <v>628</v>
      </c>
      <c r="L218" s="82" t="s">
        <v>4965</v>
      </c>
      <c r="M218" s="82" t="s">
        <v>4966</v>
      </c>
      <c r="N218" s="82" t="s">
        <v>4967</v>
      </c>
      <c r="O218" s="82" t="s">
        <v>366</v>
      </c>
      <c r="P218" s="82" t="s">
        <v>360</v>
      </c>
      <c r="Q218" s="82" t="s">
        <v>360</v>
      </c>
      <c r="R218" s="82" t="s">
        <v>4968</v>
      </c>
      <c r="S218" s="82" t="s">
        <v>400</v>
      </c>
      <c r="T218" s="82" t="s">
        <v>4969</v>
      </c>
      <c r="U218" s="82" t="s">
        <v>4970</v>
      </c>
      <c r="V218" s="82" t="s">
        <v>632</v>
      </c>
      <c r="W218" s="82" t="s">
        <v>4971</v>
      </c>
      <c r="X218" s="82" t="s">
        <v>4972</v>
      </c>
      <c r="Y218" s="82" t="s">
        <v>4973</v>
      </c>
      <c r="Z218" s="82" t="s">
        <v>4974</v>
      </c>
      <c r="AA218" s="82" t="s">
        <v>376</v>
      </c>
      <c r="AB218" s="82" t="s">
        <v>382</v>
      </c>
      <c r="AC218" s="82" t="s">
        <v>4975</v>
      </c>
      <c r="AD218" s="82" t="s">
        <v>4976</v>
      </c>
      <c r="AF218" s="82" t="s">
        <v>382</v>
      </c>
      <c r="AG218" s="82" t="s">
        <v>382</v>
      </c>
      <c r="AH218" s="82" t="s">
        <v>4977</v>
      </c>
      <c r="AI218" s="82" t="s">
        <v>4875</v>
      </c>
      <c r="AJ218" s="82" t="s">
        <v>385</v>
      </c>
      <c r="AK218" s="82" t="s">
        <v>4978</v>
      </c>
      <c r="AL218" s="82" t="s">
        <v>415</v>
      </c>
    </row>
    <row r="219" spans="1:38" x14ac:dyDescent="0.25">
      <c r="A219" s="82" t="s">
        <v>4979</v>
      </c>
      <c r="B219" s="82">
        <v>10.693</v>
      </c>
      <c r="C219" s="82" t="s">
        <v>4980</v>
      </c>
      <c r="D219" s="82" t="s">
        <v>4592</v>
      </c>
      <c r="E219" s="82" t="s">
        <v>4981</v>
      </c>
      <c r="F219" s="82" t="s">
        <v>4982</v>
      </c>
      <c r="G219" s="82" t="s">
        <v>600</v>
      </c>
      <c r="H219" s="82" t="s">
        <v>360</v>
      </c>
      <c r="I219" s="82" t="s">
        <v>4983</v>
      </c>
      <c r="J219" s="82" t="s">
        <v>4984</v>
      </c>
      <c r="K219" s="82" t="s">
        <v>4985</v>
      </c>
      <c r="L219" s="82" t="s">
        <v>4986</v>
      </c>
      <c r="M219" s="82" t="s">
        <v>4987</v>
      </c>
      <c r="N219" s="82" t="s">
        <v>4988</v>
      </c>
      <c r="O219" s="82" t="s">
        <v>366</v>
      </c>
      <c r="P219" s="82" t="s">
        <v>360</v>
      </c>
      <c r="Q219" s="82" t="s">
        <v>360</v>
      </c>
      <c r="R219" s="82" t="s">
        <v>4989</v>
      </c>
      <c r="S219" s="82" t="s">
        <v>400</v>
      </c>
      <c r="T219" s="82" t="s">
        <v>4990</v>
      </c>
      <c r="U219" s="82" t="s">
        <v>4991</v>
      </c>
      <c r="V219" s="82" t="s">
        <v>632</v>
      </c>
      <c r="W219" s="82" t="s">
        <v>4927</v>
      </c>
      <c r="X219" s="82" t="s">
        <v>4992</v>
      </c>
      <c r="Y219" s="82" t="s">
        <v>4993</v>
      </c>
      <c r="Z219" s="82" t="s">
        <v>4994</v>
      </c>
      <c r="AA219" s="82" t="s">
        <v>376</v>
      </c>
      <c r="AB219" s="82" t="s">
        <v>4995</v>
      </c>
      <c r="AC219" s="82" t="s">
        <v>4996</v>
      </c>
      <c r="AD219" s="82" t="s">
        <v>4997</v>
      </c>
      <c r="AF219" s="82" t="s">
        <v>382</v>
      </c>
      <c r="AG219" s="82" t="s">
        <v>382</v>
      </c>
      <c r="AH219" s="82" t="s">
        <v>4998</v>
      </c>
      <c r="AI219" s="82" t="s">
        <v>4999</v>
      </c>
      <c r="AJ219" s="82" t="s">
        <v>385</v>
      </c>
      <c r="AK219" s="82" t="s">
        <v>5000</v>
      </c>
      <c r="AL219" s="82" t="s">
        <v>415</v>
      </c>
    </row>
    <row r="220" spans="1:38" x14ac:dyDescent="0.25">
      <c r="A220" s="82" t="s">
        <v>5001</v>
      </c>
      <c r="B220" s="82">
        <v>10.694000000000001</v>
      </c>
      <c r="D220" s="82" t="s">
        <v>4592</v>
      </c>
      <c r="E220" s="82" t="s">
        <v>5002</v>
      </c>
      <c r="F220" s="82" t="s">
        <v>5003</v>
      </c>
      <c r="G220" s="82" t="s">
        <v>504</v>
      </c>
      <c r="H220" s="82" t="s">
        <v>360</v>
      </c>
      <c r="I220" s="82" t="s">
        <v>1920</v>
      </c>
      <c r="J220" s="82" t="s">
        <v>5004</v>
      </c>
      <c r="K220" s="82" t="s">
        <v>362</v>
      </c>
      <c r="L220" s="82" t="s">
        <v>5005</v>
      </c>
      <c r="M220" s="82" t="s">
        <v>5006</v>
      </c>
      <c r="N220" s="82" t="s">
        <v>367</v>
      </c>
      <c r="O220" s="82" t="s">
        <v>366</v>
      </c>
      <c r="P220" s="82" t="s">
        <v>360</v>
      </c>
      <c r="Q220" s="82" t="s">
        <v>360</v>
      </c>
      <c r="R220" s="82" t="s">
        <v>360</v>
      </c>
      <c r="S220" s="82" t="s">
        <v>400</v>
      </c>
      <c r="T220" s="82" t="s">
        <v>5007</v>
      </c>
      <c r="U220" s="82" t="s">
        <v>5008</v>
      </c>
      <c r="V220" s="82" t="s">
        <v>632</v>
      </c>
      <c r="W220" s="82" t="s">
        <v>5009</v>
      </c>
      <c r="X220" s="82" t="s">
        <v>5010</v>
      </c>
      <c r="Y220" s="82" t="s">
        <v>5011</v>
      </c>
      <c r="Z220" s="82" t="s">
        <v>5012</v>
      </c>
      <c r="AA220" s="82" t="s">
        <v>5013</v>
      </c>
      <c r="AB220" s="82" t="s">
        <v>5014</v>
      </c>
      <c r="AC220" s="82" t="s">
        <v>735</v>
      </c>
      <c r="AD220" s="82" t="s">
        <v>5015</v>
      </c>
      <c r="AE220" s="82" t="s">
        <v>5016</v>
      </c>
      <c r="AF220" s="82" t="s">
        <v>382</v>
      </c>
      <c r="AG220" s="82" t="s">
        <v>382</v>
      </c>
      <c r="AH220" s="82" t="s">
        <v>382</v>
      </c>
      <c r="AI220" s="82" t="s">
        <v>5017</v>
      </c>
      <c r="AJ220" s="82" t="s">
        <v>385</v>
      </c>
      <c r="AK220" s="82" t="s">
        <v>5018</v>
      </c>
      <c r="AL220" s="82" t="s">
        <v>415</v>
      </c>
    </row>
    <row r="221" spans="1:38" x14ac:dyDescent="0.25">
      <c r="A221" s="82" t="s">
        <v>5019</v>
      </c>
      <c r="B221" s="82">
        <v>10.696999999999999</v>
      </c>
      <c r="C221" s="82" t="s">
        <v>5020</v>
      </c>
      <c r="D221" s="82" t="s">
        <v>4592</v>
      </c>
      <c r="E221" s="82" t="s">
        <v>5021</v>
      </c>
      <c r="F221" s="82" t="s">
        <v>5022</v>
      </c>
      <c r="G221" s="82" t="s">
        <v>4152</v>
      </c>
      <c r="H221" s="82" t="s">
        <v>360</v>
      </c>
      <c r="I221" s="82" t="s">
        <v>5023</v>
      </c>
      <c r="J221" s="82" t="s">
        <v>5024</v>
      </c>
      <c r="K221" s="82" t="s">
        <v>5025</v>
      </c>
      <c r="L221" s="82" t="s">
        <v>5026</v>
      </c>
      <c r="M221" s="82" t="s">
        <v>421</v>
      </c>
      <c r="N221" s="82" t="s">
        <v>5027</v>
      </c>
      <c r="O221" s="82" t="s">
        <v>558</v>
      </c>
      <c r="P221" s="82" t="s">
        <v>360</v>
      </c>
      <c r="Q221" s="82" t="s">
        <v>360</v>
      </c>
      <c r="R221" s="82" t="s">
        <v>360</v>
      </c>
      <c r="S221" s="82" t="s">
        <v>368</v>
      </c>
      <c r="T221" s="82" t="s">
        <v>5028</v>
      </c>
      <c r="U221" s="82" t="s">
        <v>5029</v>
      </c>
      <c r="V221" s="82" t="s">
        <v>1376</v>
      </c>
      <c r="W221" s="82" t="s">
        <v>360</v>
      </c>
      <c r="X221" s="82" t="s">
        <v>5030</v>
      </c>
      <c r="Y221" s="82" t="s">
        <v>5031</v>
      </c>
      <c r="Z221" s="82" t="s">
        <v>427</v>
      </c>
      <c r="AA221" s="82" t="s">
        <v>376</v>
      </c>
      <c r="AB221" s="82" t="s">
        <v>382</v>
      </c>
      <c r="AC221" s="82" t="s">
        <v>446</v>
      </c>
      <c r="AD221" s="82" t="s">
        <v>5032</v>
      </c>
      <c r="AE221" s="82" t="s">
        <v>360</v>
      </c>
      <c r="AF221" s="82" t="s">
        <v>382</v>
      </c>
      <c r="AG221" s="82" t="s">
        <v>382</v>
      </c>
      <c r="AH221" s="82" t="s">
        <v>382</v>
      </c>
      <c r="AI221" s="82" t="s">
        <v>5033</v>
      </c>
      <c r="AJ221" s="82" t="s">
        <v>385</v>
      </c>
      <c r="AK221" s="82" t="s">
        <v>5034</v>
      </c>
      <c r="AL221" s="82" t="s">
        <v>415</v>
      </c>
    </row>
    <row r="222" spans="1:38" x14ac:dyDescent="0.25">
      <c r="A222" s="82" t="s">
        <v>5035</v>
      </c>
      <c r="B222" s="82">
        <v>10.698</v>
      </c>
      <c r="C222" s="82" t="s">
        <v>5036</v>
      </c>
      <c r="D222" s="82" t="s">
        <v>4592</v>
      </c>
      <c r="E222" s="82" t="s">
        <v>5037</v>
      </c>
      <c r="F222" s="82" t="s">
        <v>5038</v>
      </c>
      <c r="G222" s="82" t="s">
        <v>360</v>
      </c>
      <c r="H222" s="82" t="s">
        <v>360</v>
      </c>
      <c r="I222" s="82" t="s">
        <v>5039</v>
      </c>
      <c r="J222" s="82" t="s">
        <v>360</v>
      </c>
      <c r="K222" s="82" t="s">
        <v>628</v>
      </c>
      <c r="L222" s="82" t="s">
        <v>5040</v>
      </c>
      <c r="M222" s="82" t="s">
        <v>421</v>
      </c>
      <c r="N222" s="82" t="s">
        <v>5041</v>
      </c>
      <c r="O222" s="82" t="s">
        <v>558</v>
      </c>
      <c r="P222" s="82" t="s">
        <v>360</v>
      </c>
      <c r="Q222" s="82" t="s">
        <v>360</v>
      </c>
      <c r="R222" s="82" t="s">
        <v>5042</v>
      </c>
      <c r="S222" s="82" t="s">
        <v>5043</v>
      </c>
      <c r="T222" s="82" t="s">
        <v>5044</v>
      </c>
      <c r="U222" s="82" t="s">
        <v>5045</v>
      </c>
      <c r="V222" s="82" t="s">
        <v>632</v>
      </c>
      <c r="W222" s="82" t="s">
        <v>5046</v>
      </c>
      <c r="X222" s="82" t="s">
        <v>5047</v>
      </c>
      <c r="Y222" s="82" t="s">
        <v>5048</v>
      </c>
      <c r="AA222" s="82" t="s">
        <v>376</v>
      </c>
      <c r="AB222" s="82" t="s">
        <v>382</v>
      </c>
      <c r="AC222" s="82" t="s">
        <v>636</v>
      </c>
      <c r="AD222" s="82" t="s">
        <v>5049</v>
      </c>
      <c r="AG222" s="82" t="s">
        <v>382</v>
      </c>
      <c r="AH222" s="82" t="s">
        <v>360</v>
      </c>
      <c r="AI222" s="82" t="s">
        <v>5050</v>
      </c>
      <c r="AJ222" s="82" t="s">
        <v>385</v>
      </c>
      <c r="AK222" s="82" t="s">
        <v>5051</v>
      </c>
      <c r="AL222" s="82" t="s">
        <v>415</v>
      </c>
    </row>
    <row r="223" spans="1:38" x14ac:dyDescent="0.25">
      <c r="A223" s="82" t="s">
        <v>5052</v>
      </c>
      <c r="B223" s="82">
        <v>10.699</v>
      </c>
      <c r="C223" s="82" t="s">
        <v>5053</v>
      </c>
      <c r="D223" s="82" t="s">
        <v>4592</v>
      </c>
      <c r="E223" s="82" t="s">
        <v>5054</v>
      </c>
      <c r="F223" s="82" t="s">
        <v>5055</v>
      </c>
      <c r="G223" s="82" t="s">
        <v>5056</v>
      </c>
      <c r="H223" s="82" t="s">
        <v>360</v>
      </c>
      <c r="I223" s="82" t="s">
        <v>5057</v>
      </c>
      <c r="J223" s="82" t="s">
        <v>5058</v>
      </c>
      <c r="K223" s="82" t="s">
        <v>5059</v>
      </c>
      <c r="L223" s="82" t="s">
        <v>5060</v>
      </c>
      <c r="M223" s="82" t="s">
        <v>5061</v>
      </c>
      <c r="N223" s="82" t="s">
        <v>5062</v>
      </c>
      <c r="O223" s="82" t="s">
        <v>558</v>
      </c>
      <c r="P223" s="82" t="s">
        <v>5063</v>
      </c>
      <c r="Q223" s="82" t="s">
        <v>360</v>
      </c>
      <c r="R223" s="82" t="s">
        <v>360</v>
      </c>
      <c r="S223" s="82" t="s">
        <v>5064</v>
      </c>
      <c r="T223" s="82" t="s">
        <v>5065</v>
      </c>
      <c r="U223" s="82" t="s">
        <v>5066</v>
      </c>
      <c r="V223" s="82" t="s">
        <v>632</v>
      </c>
      <c r="W223" s="82" t="s">
        <v>5067</v>
      </c>
      <c r="X223" s="82" t="s">
        <v>5068</v>
      </c>
      <c r="Y223" s="82" t="s">
        <v>5069</v>
      </c>
      <c r="AA223" s="82" t="s">
        <v>376</v>
      </c>
      <c r="AB223" s="82" t="s">
        <v>382</v>
      </c>
      <c r="AC223" s="82" t="s">
        <v>5070</v>
      </c>
      <c r="AD223" s="82" t="s">
        <v>5071</v>
      </c>
      <c r="AE223" s="82" t="s">
        <v>5072</v>
      </c>
      <c r="AF223" s="82" t="s">
        <v>382</v>
      </c>
      <c r="AG223" s="82" t="s">
        <v>382</v>
      </c>
      <c r="AH223" s="82" t="s">
        <v>382</v>
      </c>
      <c r="AI223" s="82" t="s">
        <v>5073</v>
      </c>
      <c r="AJ223" s="82" t="s">
        <v>385</v>
      </c>
      <c r="AK223" s="82" t="s">
        <v>5074</v>
      </c>
      <c r="AL223" s="82" t="s">
        <v>450</v>
      </c>
    </row>
    <row r="224" spans="1:38" x14ac:dyDescent="0.25">
      <c r="A224" s="82" t="s">
        <v>5075</v>
      </c>
      <c r="B224" s="82">
        <v>10.7</v>
      </c>
      <c r="D224" s="82" t="s">
        <v>356</v>
      </c>
      <c r="E224" s="82" t="s">
        <v>5076</v>
      </c>
      <c r="F224" s="82" t="s">
        <v>5077</v>
      </c>
      <c r="G224" s="82" t="s">
        <v>1918</v>
      </c>
      <c r="H224" s="82" t="s">
        <v>360</v>
      </c>
      <c r="I224" s="82" t="s">
        <v>5078</v>
      </c>
      <c r="J224" s="82" t="s">
        <v>5078</v>
      </c>
      <c r="K224" s="82" t="s">
        <v>362</v>
      </c>
      <c r="L224" s="82" t="s">
        <v>421</v>
      </c>
      <c r="M224" s="82" t="s">
        <v>5079</v>
      </c>
      <c r="N224" s="82" t="s">
        <v>822</v>
      </c>
      <c r="O224" s="82" t="s">
        <v>366</v>
      </c>
      <c r="P224" s="82" t="s">
        <v>360</v>
      </c>
      <c r="Q224" s="82" t="s">
        <v>360</v>
      </c>
      <c r="R224" s="82" t="s">
        <v>360</v>
      </c>
      <c r="S224" s="82" t="s">
        <v>368</v>
      </c>
      <c r="T224" s="82" t="s">
        <v>5080</v>
      </c>
      <c r="U224" s="82" t="s">
        <v>5081</v>
      </c>
      <c r="V224" s="82" t="s">
        <v>362</v>
      </c>
      <c r="W224" s="82" t="s">
        <v>822</v>
      </c>
      <c r="X224" s="82" t="s">
        <v>373</v>
      </c>
      <c r="Y224" s="82" t="s">
        <v>5082</v>
      </c>
      <c r="Z224" s="82" t="s">
        <v>427</v>
      </c>
      <c r="AA224" s="82" t="s">
        <v>376</v>
      </c>
      <c r="AB224" s="82" t="s">
        <v>5083</v>
      </c>
      <c r="AC224" s="82" t="s">
        <v>5084</v>
      </c>
      <c r="AD224" s="82" t="s">
        <v>5085</v>
      </c>
      <c r="AE224" s="82" t="s">
        <v>5086</v>
      </c>
      <c r="AF224" s="82" t="s">
        <v>5087</v>
      </c>
      <c r="AG224" s="82" t="s">
        <v>382</v>
      </c>
      <c r="AH224" s="82" t="s">
        <v>382</v>
      </c>
      <c r="AI224" s="82" t="s">
        <v>497</v>
      </c>
      <c r="AJ224" s="82" t="s">
        <v>385</v>
      </c>
      <c r="AK224" s="82" t="s">
        <v>5088</v>
      </c>
      <c r="AL224" s="82" t="s">
        <v>450</v>
      </c>
    </row>
    <row r="225" spans="1:38" x14ac:dyDescent="0.25">
      <c r="A225" s="82" t="s">
        <v>5089</v>
      </c>
      <c r="B225" s="82">
        <v>10.701000000000001</v>
      </c>
      <c r="C225" s="82" t="s">
        <v>5090</v>
      </c>
      <c r="D225" s="82" t="s">
        <v>4592</v>
      </c>
      <c r="E225" s="82" t="s">
        <v>5091</v>
      </c>
      <c r="F225" s="82" t="s">
        <v>5092</v>
      </c>
      <c r="G225" s="82" t="s">
        <v>600</v>
      </c>
      <c r="H225" s="82" t="s">
        <v>360</v>
      </c>
      <c r="I225" s="82" t="s">
        <v>5093</v>
      </c>
      <c r="J225" s="82" t="s">
        <v>5094</v>
      </c>
      <c r="K225" s="82" t="s">
        <v>5095</v>
      </c>
      <c r="L225" s="82" t="s">
        <v>5096</v>
      </c>
      <c r="M225" s="82" t="s">
        <v>5097</v>
      </c>
      <c r="N225" s="82" t="s">
        <v>5098</v>
      </c>
      <c r="O225" s="82" t="s">
        <v>558</v>
      </c>
      <c r="P225" s="82" t="s">
        <v>360</v>
      </c>
      <c r="Q225" s="82" t="s">
        <v>360</v>
      </c>
      <c r="R225" s="82" t="s">
        <v>5099</v>
      </c>
      <c r="S225" s="82" t="s">
        <v>5100</v>
      </c>
      <c r="T225" s="82" t="s">
        <v>5101</v>
      </c>
      <c r="U225" s="82" t="s">
        <v>5102</v>
      </c>
      <c r="V225" s="82" t="s">
        <v>362</v>
      </c>
      <c r="W225" s="82" t="s">
        <v>5103</v>
      </c>
      <c r="X225" s="82" t="s">
        <v>5104</v>
      </c>
      <c r="Y225" s="82" t="s">
        <v>5105</v>
      </c>
      <c r="AA225" s="82" t="s">
        <v>5106</v>
      </c>
      <c r="AB225" s="82" t="s">
        <v>5107</v>
      </c>
      <c r="AC225" s="82" t="s">
        <v>446</v>
      </c>
      <c r="AD225" s="82" t="s">
        <v>5108</v>
      </c>
      <c r="AE225" s="82" t="s">
        <v>360</v>
      </c>
      <c r="AF225" s="82" t="s">
        <v>382</v>
      </c>
      <c r="AG225" s="82" t="s">
        <v>382</v>
      </c>
      <c r="AH225" s="82" t="s">
        <v>360</v>
      </c>
      <c r="AI225" s="82" t="s">
        <v>5073</v>
      </c>
      <c r="AJ225" s="82" t="s">
        <v>385</v>
      </c>
      <c r="AK225" s="82" t="s">
        <v>5109</v>
      </c>
      <c r="AL225" s="82" t="s">
        <v>450</v>
      </c>
    </row>
    <row r="226" spans="1:38" x14ac:dyDescent="0.25">
      <c r="A226" s="82" t="s">
        <v>5110</v>
      </c>
      <c r="B226" s="82">
        <v>10.702</v>
      </c>
      <c r="C226" s="82" t="s">
        <v>5111</v>
      </c>
      <c r="D226" s="82" t="s">
        <v>4592</v>
      </c>
      <c r="E226" s="82" t="s">
        <v>5112</v>
      </c>
      <c r="F226" s="82" t="s">
        <v>5113</v>
      </c>
      <c r="G226" s="82" t="s">
        <v>504</v>
      </c>
      <c r="H226" s="82" t="s">
        <v>360</v>
      </c>
      <c r="I226" s="82" t="s">
        <v>5114</v>
      </c>
      <c r="J226" s="82" t="s">
        <v>5115</v>
      </c>
      <c r="K226" s="82" t="s">
        <v>5116</v>
      </c>
      <c r="L226" s="82" t="s">
        <v>421</v>
      </c>
      <c r="M226" s="82" t="s">
        <v>421</v>
      </c>
      <c r="N226" s="82" t="s">
        <v>5117</v>
      </c>
      <c r="O226" s="82" t="s">
        <v>366</v>
      </c>
      <c r="P226" s="82" t="s">
        <v>360</v>
      </c>
      <c r="Q226" s="82" t="s">
        <v>360</v>
      </c>
      <c r="R226" s="82" t="s">
        <v>5118</v>
      </c>
      <c r="S226" s="82" t="s">
        <v>368</v>
      </c>
      <c r="T226" s="82" t="s">
        <v>5119</v>
      </c>
      <c r="U226" s="82" t="s">
        <v>5120</v>
      </c>
      <c r="V226" s="82" t="s">
        <v>362</v>
      </c>
      <c r="W226" s="82" t="s">
        <v>360</v>
      </c>
      <c r="X226" s="82" t="s">
        <v>5030</v>
      </c>
      <c r="Y226" s="82" t="s">
        <v>5121</v>
      </c>
      <c r="AA226" s="82" t="s">
        <v>376</v>
      </c>
      <c r="AB226" s="82" t="s">
        <v>382</v>
      </c>
      <c r="AC226" s="82" t="s">
        <v>5122</v>
      </c>
      <c r="AD226" s="82" t="s">
        <v>5123</v>
      </c>
      <c r="AE226" s="82" t="s">
        <v>5124</v>
      </c>
      <c r="AF226" s="82" t="s">
        <v>382</v>
      </c>
      <c r="AG226" s="82" t="s">
        <v>382</v>
      </c>
      <c r="AH226" s="82" t="s">
        <v>382</v>
      </c>
      <c r="AI226" s="82" t="s">
        <v>5073</v>
      </c>
      <c r="AJ226" s="82" t="s">
        <v>385</v>
      </c>
      <c r="AK226" s="82" t="s">
        <v>5125</v>
      </c>
      <c r="AL226" s="82" t="s">
        <v>961</v>
      </c>
    </row>
    <row r="227" spans="1:38" x14ac:dyDescent="0.25">
      <c r="A227" s="82" t="s">
        <v>5126</v>
      </c>
      <c r="B227" s="82">
        <v>10.702999999999999</v>
      </c>
      <c r="C227" s="82" t="s">
        <v>5127</v>
      </c>
      <c r="D227" s="82" t="s">
        <v>4592</v>
      </c>
      <c r="E227" s="82" t="s">
        <v>5128</v>
      </c>
      <c r="F227" s="82" t="s">
        <v>5129</v>
      </c>
      <c r="G227" s="82" t="s">
        <v>5056</v>
      </c>
      <c r="H227" s="82" t="s">
        <v>360</v>
      </c>
      <c r="I227" s="82" t="s">
        <v>5130</v>
      </c>
      <c r="J227" s="82" t="s">
        <v>5131</v>
      </c>
      <c r="K227" s="82" t="s">
        <v>5132</v>
      </c>
      <c r="L227" s="82" t="s">
        <v>421</v>
      </c>
      <c r="M227" s="82" t="s">
        <v>421</v>
      </c>
      <c r="N227" s="82" t="s">
        <v>5133</v>
      </c>
      <c r="O227" s="82" t="s">
        <v>558</v>
      </c>
      <c r="P227" s="82" t="s">
        <v>360</v>
      </c>
      <c r="Q227" s="82" t="s">
        <v>360</v>
      </c>
      <c r="R227" s="82" t="s">
        <v>5134</v>
      </c>
      <c r="S227" s="82" t="s">
        <v>5135</v>
      </c>
      <c r="T227" s="82" t="s">
        <v>5136</v>
      </c>
      <c r="U227" s="82" t="s">
        <v>5137</v>
      </c>
      <c r="V227" s="82" t="s">
        <v>362</v>
      </c>
      <c r="W227" s="82" t="s">
        <v>5138</v>
      </c>
      <c r="X227" s="82" t="s">
        <v>5139</v>
      </c>
      <c r="Y227" s="82" t="s">
        <v>5140</v>
      </c>
      <c r="Z227" s="82" t="s">
        <v>4583</v>
      </c>
      <c r="AA227" s="82" t="s">
        <v>376</v>
      </c>
      <c r="AB227" s="82" t="s">
        <v>382</v>
      </c>
      <c r="AC227" s="82" t="s">
        <v>446</v>
      </c>
      <c r="AD227" s="82" t="s">
        <v>5141</v>
      </c>
      <c r="AE227" s="82" t="s">
        <v>360</v>
      </c>
      <c r="AF227" s="82" t="s">
        <v>382</v>
      </c>
      <c r="AG227" s="82" t="s">
        <v>382</v>
      </c>
      <c r="AH227" s="82" t="s">
        <v>382</v>
      </c>
      <c r="AI227" s="82" t="s">
        <v>5142</v>
      </c>
      <c r="AJ227" s="82" t="s">
        <v>385</v>
      </c>
      <c r="AK227" s="82" t="s">
        <v>5143</v>
      </c>
      <c r="AL227" s="82" t="s">
        <v>450</v>
      </c>
    </row>
    <row r="228" spans="1:38" x14ac:dyDescent="0.25">
      <c r="A228" s="82" t="s">
        <v>5144</v>
      </c>
      <c r="B228" s="82">
        <v>10.704000000000001</v>
      </c>
      <c r="C228" s="82" t="s">
        <v>5144</v>
      </c>
      <c r="D228" s="82" t="s">
        <v>4592</v>
      </c>
      <c r="E228" s="82" t="s">
        <v>5145</v>
      </c>
      <c r="F228" s="82" t="s">
        <v>5146</v>
      </c>
      <c r="G228" s="82" t="s">
        <v>600</v>
      </c>
      <c r="H228" s="82" t="s">
        <v>360</v>
      </c>
      <c r="I228" s="82" t="s">
        <v>5147</v>
      </c>
      <c r="J228" s="82" t="s">
        <v>5148</v>
      </c>
      <c r="K228" s="82" t="s">
        <v>5149</v>
      </c>
      <c r="L228" s="82" t="s">
        <v>421</v>
      </c>
      <c r="M228" s="82" t="s">
        <v>421</v>
      </c>
      <c r="N228" s="82" t="s">
        <v>5150</v>
      </c>
      <c r="O228" s="82" t="s">
        <v>558</v>
      </c>
      <c r="P228" s="82" t="s">
        <v>360</v>
      </c>
      <c r="Q228" s="82" t="s">
        <v>360</v>
      </c>
      <c r="R228" s="82" t="s">
        <v>360</v>
      </c>
      <c r="S228" s="82" t="s">
        <v>368</v>
      </c>
      <c r="T228" s="82" t="s">
        <v>5151</v>
      </c>
      <c r="U228" s="82" t="s">
        <v>5152</v>
      </c>
      <c r="V228" s="82" t="s">
        <v>362</v>
      </c>
      <c r="W228" s="82" t="s">
        <v>5153</v>
      </c>
      <c r="X228" s="82" t="s">
        <v>5030</v>
      </c>
      <c r="Y228" s="82" t="s">
        <v>5154</v>
      </c>
      <c r="AA228" s="82" t="s">
        <v>376</v>
      </c>
      <c r="AB228" s="82" t="s">
        <v>382</v>
      </c>
      <c r="AC228" s="82" t="s">
        <v>636</v>
      </c>
      <c r="AD228" s="82" t="s">
        <v>5155</v>
      </c>
      <c r="AF228" s="82" t="s">
        <v>382</v>
      </c>
      <c r="AG228" s="82" t="s">
        <v>382</v>
      </c>
      <c r="AH228" s="82" t="s">
        <v>382</v>
      </c>
      <c r="AI228" s="82" t="s">
        <v>5073</v>
      </c>
      <c r="AJ228" s="82" t="s">
        <v>385</v>
      </c>
      <c r="AK228" s="82" t="s">
        <v>5156</v>
      </c>
      <c r="AL228" s="82" t="s">
        <v>450</v>
      </c>
    </row>
    <row r="229" spans="1:38" x14ac:dyDescent="0.25">
      <c r="A229" s="82" t="s">
        <v>5157</v>
      </c>
      <c r="B229" s="82">
        <v>10.705</v>
      </c>
      <c r="C229" s="82" t="s">
        <v>5157</v>
      </c>
      <c r="D229" s="82" t="s">
        <v>4592</v>
      </c>
      <c r="E229" s="82" t="s">
        <v>5158</v>
      </c>
      <c r="F229" s="82" t="s">
        <v>5159</v>
      </c>
      <c r="G229" s="82" t="s">
        <v>600</v>
      </c>
      <c r="H229" s="82" t="s">
        <v>360</v>
      </c>
      <c r="I229" s="82" t="s">
        <v>5160</v>
      </c>
      <c r="J229" s="82" t="s">
        <v>5161</v>
      </c>
      <c r="K229" s="82" t="s">
        <v>362</v>
      </c>
      <c r="L229" s="82" t="s">
        <v>421</v>
      </c>
      <c r="M229" s="82" t="s">
        <v>5162</v>
      </c>
      <c r="N229" s="82" t="s">
        <v>5163</v>
      </c>
      <c r="O229" s="82" t="s">
        <v>366</v>
      </c>
      <c r="P229" s="82" t="s">
        <v>360</v>
      </c>
      <c r="Q229" s="82" t="s">
        <v>360</v>
      </c>
      <c r="R229" s="82" t="s">
        <v>5164</v>
      </c>
      <c r="S229" s="82" t="s">
        <v>368</v>
      </c>
      <c r="T229" s="82" t="s">
        <v>5165</v>
      </c>
      <c r="U229" s="82" t="s">
        <v>5166</v>
      </c>
      <c r="V229" s="82" t="s">
        <v>362</v>
      </c>
      <c r="W229" s="82" t="s">
        <v>360</v>
      </c>
      <c r="X229" s="82" t="s">
        <v>5167</v>
      </c>
      <c r="Y229" s="82" t="s">
        <v>5168</v>
      </c>
      <c r="Z229" s="82" t="s">
        <v>427</v>
      </c>
      <c r="AA229" s="82" t="s">
        <v>376</v>
      </c>
      <c r="AB229" s="82" t="s">
        <v>382</v>
      </c>
      <c r="AC229" s="82" t="s">
        <v>446</v>
      </c>
      <c r="AD229" s="82" t="s">
        <v>5169</v>
      </c>
      <c r="AE229" s="82" t="s">
        <v>360</v>
      </c>
      <c r="AF229" s="82" t="s">
        <v>382</v>
      </c>
      <c r="AG229" s="82" t="s">
        <v>382</v>
      </c>
      <c r="AH229" s="82" t="s">
        <v>382</v>
      </c>
      <c r="AI229" s="82" t="s">
        <v>5073</v>
      </c>
      <c r="AJ229" s="82" t="s">
        <v>385</v>
      </c>
      <c r="AK229" s="82" t="s">
        <v>5170</v>
      </c>
      <c r="AL229" s="82" t="s">
        <v>450</v>
      </c>
    </row>
    <row r="230" spans="1:38" x14ac:dyDescent="0.25">
      <c r="A230" s="82" t="s">
        <v>5171</v>
      </c>
      <c r="B230" s="82">
        <v>10.707000000000001</v>
      </c>
      <c r="D230" s="82" t="s">
        <v>4592</v>
      </c>
      <c r="E230" s="82" t="s">
        <v>5172</v>
      </c>
      <c r="F230" s="82" t="s">
        <v>5173</v>
      </c>
      <c r="G230" s="82" t="s">
        <v>360</v>
      </c>
      <c r="H230" s="82" t="s">
        <v>360</v>
      </c>
      <c r="I230" s="82" t="s">
        <v>5174</v>
      </c>
      <c r="J230" s="82" t="s">
        <v>5175</v>
      </c>
      <c r="K230" s="82" t="s">
        <v>5176</v>
      </c>
      <c r="L230" s="82" t="s">
        <v>5177</v>
      </c>
      <c r="M230" s="82" t="s">
        <v>5178</v>
      </c>
      <c r="N230" s="82" t="s">
        <v>2741</v>
      </c>
      <c r="O230" s="82" t="s">
        <v>366</v>
      </c>
      <c r="P230" s="82" t="s">
        <v>360</v>
      </c>
      <c r="Q230" s="82" t="s">
        <v>360</v>
      </c>
      <c r="R230" s="82" t="s">
        <v>360</v>
      </c>
      <c r="S230" s="82" t="s">
        <v>5179</v>
      </c>
      <c r="T230" s="82" t="s">
        <v>5180</v>
      </c>
      <c r="U230" s="82" t="s">
        <v>5181</v>
      </c>
      <c r="V230" s="82" t="s">
        <v>632</v>
      </c>
      <c r="W230" s="82" t="s">
        <v>5182</v>
      </c>
      <c r="X230" s="82" t="s">
        <v>5183</v>
      </c>
      <c r="Y230" s="82" t="s">
        <v>5184</v>
      </c>
      <c r="AA230" s="82" t="s">
        <v>376</v>
      </c>
      <c r="AB230" s="82" t="s">
        <v>382</v>
      </c>
      <c r="AC230" s="82" t="s">
        <v>5185</v>
      </c>
      <c r="AD230" s="82" t="s">
        <v>5186</v>
      </c>
      <c r="AE230" s="82" t="s">
        <v>5187</v>
      </c>
      <c r="AF230" s="82" t="s">
        <v>382</v>
      </c>
      <c r="AG230" s="82" t="s">
        <v>382</v>
      </c>
      <c r="AH230" s="82" t="s">
        <v>360</v>
      </c>
      <c r="AI230" s="82" t="s">
        <v>5188</v>
      </c>
      <c r="AJ230" s="82" t="s">
        <v>385</v>
      </c>
      <c r="AK230" s="82" t="s">
        <v>5189</v>
      </c>
      <c r="AL230" s="82" t="s">
        <v>450</v>
      </c>
    </row>
    <row r="231" spans="1:38" x14ac:dyDescent="0.25">
      <c r="A231" s="82" t="s">
        <v>5190</v>
      </c>
      <c r="B231" s="82">
        <v>10.750999999999999</v>
      </c>
      <c r="C231" s="82" t="s">
        <v>5191</v>
      </c>
      <c r="D231" s="82" t="s">
        <v>5192</v>
      </c>
      <c r="E231" s="82" t="s">
        <v>5193</v>
      </c>
      <c r="F231" s="82" t="s">
        <v>5194</v>
      </c>
      <c r="G231" s="82" t="s">
        <v>551</v>
      </c>
      <c r="H231" s="82" t="s">
        <v>360</v>
      </c>
      <c r="I231" s="82" t="s">
        <v>11</v>
      </c>
      <c r="J231" s="82" t="s">
        <v>11</v>
      </c>
      <c r="K231" s="82" t="s">
        <v>5195</v>
      </c>
      <c r="L231" s="82" t="s">
        <v>5196</v>
      </c>
      <c r="M231" s="82" t="s">
        <v>421</v>
      </c>
      <c r="N231" s="82" t="s">
        <v>5197</v>
      </c>
      <c r="O231" s="82" t="s">
        <v>558</v>
      </c>
      <c r="P231" s="82" t="s">
        <v>360</v>
      </c>
      <c r="Q231" s="82" t="s">
        <v>360</v>
      </c>
      <c r="R231" s="82" t="s">
        <v>360</v>
      </c>
      <c r="S231" s="82" t="s">
        <v>400</v>
      </c>
      <c r="T231" s="82" t="s">
        <v>5198</v>
      </c>
      <c r="U231" s="82" t="s">
        <v>5199</v>
      </c>
      <c r="V231" s="82" t="s">
        <v>632</v>
      </c>
      <c r="X231" s="82" t="s">
        <v>5200</v>
      </c>
      <c r="Y231" s="82" t="s">
        <v>5201</v>
      </c>
      <c r="Z231" s="82" t="s">
        <v>5202</v>
      </c>
      <c r="AA231" s="82" t="s">
        <v>376</v>
      </c>
      <c r="AB231" s="82" t="s">
        <v>5203</v>
      </c>
      <c r="AC231" s="82" t="s">
        <v>1011</v>
      </c>
      <c r="AD231" s="82" t="s">
        <v>5204</v>
      </c>
      <c r="AE231" s="82" t="s">
        <v>5205</v>
      </c>
      <c r="AF231" s="82" t="s">
        <v>5206</v>
      </c>
      <c r="AG231" s="82" t="s">
        <v>382</v>
      </c>
      <c r="AH231" s="82" t="s">
        <v>5207</v>
      </c>
      <c r="AI231" s="82" t="s">
        <v>5208</v>
      </c>
      <c r="AJ231" s="82" t="s">
        <v>385</v>
      </c>
      <c r="AK231" s="82" t="s">
        <v>5209</v>
      </c>
      <c r="AL231" s="82" t="s">
        <v>1286</v>
      </c>
    </row>
    <row r="232" spans="1:38" x14ac:dyDescent="0.25">
      <c r="A232" s="82" t="s">
        <v>5210</v>
      </c>
      <c r="B232" s="82">
        <v>10.759</v>
      </c>
      <c r="C232" s="82" t="s">
        <v>5211</v>
      </c>
      <c r="D232" s="82" t="s">
        <v>5192</v>
      </c>
      <c r="E232" s="82" t="s">
        <v>5212</v>
      </c>
      <c r="F232" s="82" t="s">
        <v>5213</v>
      </c>
      <c r="G232" s="82" t="s">
        <v>359</v>
      </c>
      <c r="H232" s="82" t="s">
        <v>360</v>
      </c>
      <c r="I232" s="82" t="s">
        <v>5214</v>
      </c>
      <c r="J232" s="82" t="s">
        <v>5215</v>
      </c>
      <c r="K232" s="82" t="s">
        <v>5216</v>
      </c>
      <c r="L232" s="82" t="s">
        <v>580</v>
      </c>
      <c r="M232" s="82" t="s">
        <v>5217</v>
      </c>
      <c r="N232" s="82" t="s">
        <v>5218</v>
      </c>
      <c r="O232" s="82" t="s">
        <v>366</v>
      </c>
      <c r="P232" s="82" t="s">
        <v>360</v>
      </c>
      <c r="Q232" s="82" t="s">
        <v>5219</v>
      </c>
      <c r="R232" s="82" t="s">
        <v>360</v>
      </c>
      <c r="S232" s="82" t="s">
        <v>400</v>
      </c>
      <c r="T232" s="82" t="s">
        <v>5220</v>
      </c>
      <c r="U232" s="82" t="s">
        <v>5221</v>
      </c>
      <c r="V232" s="82" t="s">
        <v>5222</v>
      </c>
      <c r="X232" s="82" t="s">
        <v>5223</v>
      </c>
      <c r="Y232" s="82" t="s">
        <v>5224</v>
      </c>
      <c r="Z232" s="82" t="s">
        <v>5225</v>
      </c>
      <c r="AA232" s="82" t="s">
        <v>376</v>
      </c>
      <c r="AB232" s="82" t="s">
        <v>5226</v>
      </c>
      <c r="AC232" s="82" t="s">
        <v>1011</v>
      </c>
      <c r="AD232" s="82" t="s">
        <v>5227</v>
      </c>
      <c r="AE232" s="82" t="s">
        <v>5228</v>
      </c>
      <c r="AF232" s="82" t="s">
        <v>382</v>
      </c>
      <c r="AG232" s="82" t="s">
        <v>382</v>
      </c>
      <c r="AH232" s="82" t="s">
        <v>5229</v>
      </c>
      <c r="AI232" s="82" t="s">
        <v>5230</v>
      </c>
      <c r="AJ232" s="82" t="s">
        <v>385</v>
      </c>
      <c r="AK232" s="82" t="s">
        <v>5231</v>
      </c>
      <c r="AL232" s="82" t="s">
        <v>415</v>
      </c>
    </row>
    <row r="233" spans="1:38" x14ac:dyDescent="0.25">
      <c r="A233" s="82" t="s">
        <v>5232</v>
      </c>
      <c r="B233" s="82">
        <v>10.76</v>
      </c>
      <c r="D233" s="82" t="s">
        <v>5192</v>
      </c>
      <c r="E233" s="82" t="s">
        <v>5233</v>
      </c>
      <c r="F233" s="82" t="s">
        <v>5234</v>
      </c>
      <c r="G233" s="82" t="s">
        <v>5235</v>
      </c>
      <c r="H233" s="82" t="s">
        <v>360</v>
      </c>
      <c r="I233" s="82" t="s">
        <v>5236</v>
      </c>
      <c r="J233" s="82" t="s">
        <v>5237</v>
      </c>
      <c r="K233" s="82" t="s">
        <v>5238</v>
      </c>
      <c r="L233" s="82" t="s">
        <v>5239</v>
      </c>
      <c r="M233" s="82" t="s">
        <v>5240</v>
      </c>
      <c r="N233" s="82" t="s">
        <v>5241</v>
      </c>
      <c r="O233" s="82" t="s">
        <v>558</v>
      </c>
      <c r="P233" s="82" t="s">
        <v>5242</v>
      </c>
      <c r="Q233" s="82" t="s">
        <v>5243</v>
      </c>
      <c r="R233" s="82" t="s">
        <v>360</v>
      </c>
      <c r="S233" s="82" t="s">
        <v>368</v>
      </c>
      <c r="T233" s="82" t="s">
        <v>5244</v>
      </c>
      <c r="U233" s="82" t="s">
        <v>443</v>
      </c>
      <c r="V233" s="82" t="s">
        <v>5245</v>
      </c>
      <c r="W233" s="82" t="s">
        <v>5246</v>
      </c>
      <c r="X233" s="82" t="s">
        <v>5247</v>
      </c>
      <c r="Y233" s="82" t="s">
        <v>5248</v>
      </c>
      <c r="Z233" s="82" t="s">
        <v>5249</v>
      </c>
      <c r="AA233" s="82" t="s">
        <v>376</v>
      </c>
      <c r="AB233" s="82" t="s">
        <v>5250</v>
      </c>
      <c r="AC233" s="82" t="s">
        <v>5251</v>
      </c>
      <c r="AD233" s="82" t="s">
        <v>5252</v>
      </c>
      <c r="AE233" s="82" t="s">
        <v>5228</v>
      </c>
      <c r="AF233" s="82" t="s">
        <v>5253</v>
      </c>
      <c r="AG233" s="82" t="s">
        <v>382</v>
      </c>
      <c r="AH233" s="82" t="s">
        <v>5254</v>
      </c>
      <c r="AI233" s="82" t="s">
        <v>1703</v>
      </c>
      <c r="AJ233" s="82" t="s">
        <v>385</v>
      </c>
      <c r="AK233" s="82" t="s">
        <v>5255</v>
      </c>
      <c r="AL233" s="82" t="s">
        <v>415</v>
      </c>
    </row>
    <row r="234" spans="1:38" x14ac:dyDescent="0.25">
      <c r="A234" s="82" t="s">
        <v>5256</v>
      </c>
      <c r="B234" s="82">
        <v>10.760999999999999</v>
      </c>
      <c r="C234" s="82" t="s">
        <v>5257</v>
      </c>
      <c r="D234" s="82" t="s">
        <v>5192</v>
      </c>
      <c r="E234" s="82" t="s">
        <v>5258</v>
      </c>
      <c r="F234" s="82" t="s">
        <v>5259</v>
      </c>
      <c r="G234" s="82" t="s">
        <v>359</v>
      </c>
      <c r="H234" s="82" t="s">
        <v>360</v>
      </c>
      <c r="I234" s="82" t="s">
        <v>5260</v>
      </c>
      <c r="J234" s="82" t="s">
        <v>5261</v>
      </c>
      <c r="K234" s="82" t="s">
        <v>5262</v>
      </c>
      <c r="L234" s="82" t="s">
        <v>5263</v>
      </c>
      <c r="M234" s="82" t="s">
        <v>5264</v>
      </c>
      <c r="N234" s="82" t="s">
        <v>5265</v>
      </c>
      <c r="O234" s="82" t="s">
        <v>5266</v>
      </c>
      <c r="P234" s="82" t="s">
        <v>5267</v>
      </c>
      <c r="Q234" s="82" t="s">
        <v>5268</v>
      </c>
      <c r="R234" s="82" t="s">
        <v>360</v>
      </c>
      <c r="S234" s="82" t="s">
        <v>368</v>
      </c>
      <c r="T234" s="82" t="s">
        <v>5269</v>
      </c>
      <c r="U234" s="82" t="s">
        <v>5270</v>
      </c>
      <c r="V234" s="82" t="s">
        <v>5222</v>
      </c>
      <c r="W234" s="82" t="s">
        <v>5271</v>
      </c>
      <c r="X234" s="82" t="s">
        <v>5223</v>
      </c>
      <c r="Y234" s="82" t="s">
        <v>5272</v>
      </c>
      <c r="Z234" s="82" t="s">
        <v>5273</v>
      </c>
      <c r="AA234" s="82" t="s">
        <v>376</v>
      </c>
      <c r="AB234" s="82" t="s">
        <v>5274</v>
      </c>
      <c r="AC234" s="82" t="s">
        <v>5275</v>
      </c>
      <c r="AD234" s="82" t="s">
        <v>5276</v>
      </c>
      <c r="AE234" s="82" t="s">
        <v>5277</v>
      </c>
      <c r="AF234" s="82" t="s">
        <v>382</v>
      </c>
      <c r="AG234" s="82" t="s">
        <v>382</v>
      </c>
      <c r="AH234" s="82" t="s">
        <v>5278</v>
      </c>
      <c r="AI234" s="82" t="s">
        <v>1703</v>
      </c>
      <c r="AJ234" s="82" t="s">
        <v>385</v>
      </c>
      <c r="AK234" s="82" t="s">
        <v>5279</v>
      </c>
      <c r="AL234" s="82" t="s">
        <v>1286</v>
      </c>
    </row>
    <row r="235" spans="1:38" x14ac:dyDescent="0.25">
      <c r="A235" s="82" t="s">
        <v>5280</v>
      </c>
      <c r="B235" s="82">
        <v>10.762</v>
      </c>
      <c r="D235" s="82" t="s">
        <v>5192</v>
      </c>
      <c r="E235" s="82" t="s">
        <v>5281</v>
      </c>
      <c r="F235" s="82" t="s">
        <v>5282</v>
      </c>
      <c r="G235" s="82" t="s">
        <v>359</v>
      </c>
      <c r="H235" s="82" t="s">
        <v>360</v>
      </c>
      <c r="I235" s="82" t="s">
        <v>5283</v>
      </c>
      <c r="J235" s="82" t="s">
        <v>5284</v>
      </c>
      <c r="K235" s="82" t="s">
        <v>5285</v>
      </c>
      <c r="L235" s="82" t="s">
        <v>421</v>
      </c>
      <c r="M235" s="82" t="s">
        <v>5286</v>
      </c>
      <c r="N235" s="82" t="s">
        <v>5287</v>
      </c>
      <c r="O235" s="82" t="s">
        <v>558</v>
      </c>
      <c r="P235" s="82" t="s">
        <v>5288</v>
      </c>
      <c r="Q235" s="82" t="s">
        <v>5243</v>
      </c>
      <c r="R235" s="82" t="s">
        <v>360</v>
      </c>
      <c r="S235" s="82" t="s">
        <v>368</v>
      </c>
      <c r="T235" s="82" t="s">
        <v>5289</v>
      </c>
      <c r="U235" s="82" t="s">
        <v>5290</v>
      </c>
      <c r="V235" s="82" t="s">
        <v>5222</v>
      </c>
      <c r="W235" s="82" t="s">
        <v>5291</v>
      </c>
      <c r="X235" s="82" t="s">
        <v>5223</v>
      </c>
      <c r="Y235" s="82" t="s">
        <v>5292</v>
      </c>
      <c r="Z235" s="82" t="s">
        <v>5293</v>
      </c>
      <c r="AA235" s="82" t="s">
        <v>376</v>
      </c>
      <c r="AB235" s="82" t="s">
        <v>5294</v>
      </c>
      <c r="AC235" s="82" t="s">
        <v>5295</v>
      </c>
      <c r="AD235" s="82" t="s">
        <v>5296</v>
      </c>
      <c r="AE235" s="82" t="s">
        <v>5228</v>
      </c>
      <c r="AF235" s="82" t="s">
        <v>382</v>
      </c>
      <c r="AG235" s="82" t="s">
        <v>382</v>
      </c>
      <c r="AH235" s="82" t="s">
        <v>5297</v>
      </c>
      <c r="AI235" s="82" t="s">
        <v>1703</v>
      </c>
      <c r="AJ235" s="82" t="s">
        <v>385</v>
      </c>
      <c r="AK235" s="82" t="s">
        <v>5298</v>
      </c>
      <c r="AL235" s="82" t="s">
        <v>415</v>
      </c>
    </row>
    <row r="236" spans="1:38" x14ac:dyDescent="0.25">
      <c r="A236" s="82" t="s">
        <v>5299</v>
      </c>
      <c r="B236" s="82">
        <v>10.763</v>
      </c>
      <c r="D236" s="82" t="s">
        <v>5192</v>
      </c>
      <c r="E236" s="82" t="s">
        <v>5300</v>
      </c>
      <c r="F236" s="82" t="s">
        <v>5301</v>
      </c>
      <c r="G236" s="82" t="s">
        <v>359</v>
      </c>
      <c r="H236" s="82" t="s">
        <v>360</v>
      </c>
      <c r="I236" s="82" t="s">
        <v>5302</v>
      </c>
      <c r="J236" s="82" t="s">
        <v>5303</v>
      </c>
      <c r="K236" s="82" t="s">
        <v>5304</v>
      </c>
      <c r="L236" s="82" t="s">
        <v>5305</v>
      </c>
      <c r="M236" s="82" t="s">
        <v>5306</v>
      </c>
      <c r="N236" s="82" t="s">
        <v>5307</v>
      </c>
      <c r="O236" s="82" t="s">
        <v>558</v>
      </c>
      <c r="P236" s="82" t="s">
        <v>5242</v>
      </c>
      <c r="Q236" s="82" t="s">
        <v>5243</v>
      </c>
      <c r="R236" s="82" t="s">
        <v>360</v>
      </c>
      <c r="S236" s="82" t="s">
        <v>400</v>
      </c>
      <c r="T236" s="82" t="s">
        <v>5308</v>
      </c>
      <c r="U236" s="82" t="s">
        <v>5309</v>
      </c>
      <c r="V236" s="82" t="s">
        <v>5222</v>
      </c>
      <c r="W236" s="82" t="s">
        <v>2489</v>
      </c>
      <c r="X236" s="82" t="s">
        <v>5223</v>
      </c>
      <c r="Y236" s="82" t="s">
        <v>5310</v>
      </c>
      <c r="Z236" s="82" t="s">
        <v>5311</v>
      </c>
      <c r="AA236" s="82" t="s">
        <v>376</v>
      </c>
      <c r="AB236" s="82" t="s">
        <v>5312</v>
      </c>
      <c r="AC236" s="82" t="s">
        <v>5313</v>
      </c>
      <c r="AD236" s="82" t="s">
        <v>5314</v>
      </c>
      <c r="AE236" s="82" t="s">
        <v>5228</v>
      </c>
      <c r="AF236" s="82" t="s">
        <v>5315</v>
      </c>
      <c r="AG236" s="82" t="s">
        <v>382</v>
      </c>
      <c r="AH236" s="82" t="s">
        <v>5316</v>
      </c>
      <c r="AI236" s="82" t="s">
        <v>1703</v>
      </c>
      <c r="AJ236" s="82" t="s">
        <v>385</v>
      </c>
      <c r="AK236" s="82" t="s">
        <v>5317</v>
      </c>
      <c r="AL236" s="82" t="s">
        <v>415</v>
      </c>
    </row>
    <row r="237" spans="1:38" x14ac:dyDescent="0.25">
      <c r="A237" s="82" t="s">
        <v>5318</v>
      </c>
      <c r="B237" s="82">
        <v>10.766</v>
      </c>
      <c r="D237" s="82" t="s">
        <v>2547</v>
      </c>
      <c r="E237" s="82" t="s">
        <v>5319</v>
      </c>
      <c r="F237" s="82" t="s">
        <v>5320</v>
      </c>
      <c r="G237" s="82" t="s">
        <v>5235</v>
      </c>
      <c r="H237" s="82" t="s">
        <v>360</v>
      </c>
      <c r="I237" s="82" t="s">
        <v>5321</v>
      </c>
      <c r="J237" s="82" t="s">
        <v>5322</v>
      </c>
      <c r="K237" s="82" t="s">
        <v>5323</v>
      </c>
      <c r="L237" s="82" t="s">
        <v>5324</v>
      </c>
      <c r="M237" s="82" t="s">
        <v>5325</v>
      </c>
      <c r="N237" s="82" t="s">
        <v>5326</v>
      </c>
      <c r="O237" s="82" t="s">
        <v>366</v>
      </c>
      <c r="P237" s="82" t="s">
        <v>5327</v>
      </c>
      <c r="Q237" s="82" t="s">
        <v>5328</v>
      </c>
      <c r="R237" s="82" t="s">
        <v>360</v>
      </c>
      <c r="S237" s="82" t="s">
        <v>5329</v>
      </c>
      <c r="T237" s="82" t="s">
        <v>5330</v>
      </c>
      <c r="U237" s="82" t="s">
        <v>5331</v>
      </c>
      <c r="V237" s="82" t="s">
        <v>5332</v>
      </c>
      <c r="W237" s="82" t="s">
        <v>5333</v>
      </c>
      <c r="X237" s="82" t="s">
        <v>5334</v>
      </c>
      <c r="Y237" s="82" t="s">
        <v>5335</v>
      </c>
      <c r="Z237" s="82" t="s">
        <v>5336</v>
      </c>
      <c r="AA237" s="82" t="s">
        <v>5337</v>
      </c>
      <c r="AB237" s="82" t="s">
        <v>5338</v>
      </c>
      <c r="AC237" s="82" t="s">
        <v>5339</v>
      </c>
      <c r="AD237" s="82" t="s">
        <v>5340</v>
      </c>
      <c r="AE237" s="82" t="s">
        <v>2915</v>
      </c>
      <c r="AF237" s="82" t="s">
        <v>5341</v>
      </c>
      <c r="AG237" s="82" t="s">
        <v>382</v>
      </c>
      <c r="AH237" s="82" t="s">
        <v>5342</v>
      </c>
      <c r="AI237" s="82" t="s">
        <v>1703</v>
      </c>
      <c r="AJ237" s="82" t="s">
        <v>385</v>
      </c>
      <c r="AK237" s="82" t="s">
        <v>5343</v>
      </c>
      <c r="AL237" s="82" t="s">
        <v>1286</v>
      </c>
    </row>
    <row r="238" spans="1:38" x14ac:dyDescent="0.25">
      <c r="A238" s="82" t="s">
        <v>5344</v>
      </c>
      <c r="B238" s="82">
        <v>10.766999999999999</v>
      </c>
      <c r="C238" s="82" t="s">
        <v>5345</v>
      </c>
      <c r="D238" s="82" t="s">
        <v>2454</v>
      </c>
      <c r="E238" s="82" t="s">
        <v>5346</v>
      </c>
      <c r="F238" s="82" t="s">
        <v>5347</v>
      </c>
      <c r="G238" s="82" t="s">
        <v>551</v>
      </c>
      <c r="H238" s="82" t="s">
        <v>360</v>
      </c>
      <c r="I238" s="82" t="s">
        <v>5348</v>
      </c>
      <c r="J238" s="82" t="s">
        <v>5349</v>
      </c>
      <c r="K238" s="82" t="s">
        <v>5350</v>
      </c>
      <c r="L238" s="82" t="s">
        <v>421</v>
      </c>
      <c r="M238" s="82" t="s">
        <v>5351</v>
      </c>
      <c r="N238" s="82" t="s">
        <v>5352</v>
      </c>
      <c r="O238" s="82" t="s">
        <v>558</v>
      </c>
      <c r="P238" s="82" t="s">
        <v>5353</v>
      </c>
      <c r="Q238" s="82" t="s">
        <v>5354</v>
      </c>
      <c r="R238" s="82" t="s">
        <v>360</v>
      </c>
      <c r="S238" s="82" t="s">
        <v>400</v>
      </c>
      <c r="T238" s="82" t="s">
        <v>5355</v>
      </c>
      <c r="U238" s="82" t="s">
        <v>5356</v>
      </c>
      <c r="V238" s="82" t="s">
        <v>632</v>
      </c>
      <c r="W238" s="82" t="s">
        <v>5357</v>
      </c>
      <c r="X238" s="82" t="s">
        <v>5358</v>
      </c>
      <c r="Y238" s="82" t="s">
        <v>5359</v>
      </c>
      <c r="Z238" s="82" t="s">
        <v>5360</v>
      </c>
      <c r="AA238" s="82" t="s">
        <v>376</v>
      </c>
      <c r="AB238" s="82" t="s">
        <v>5361</v>
      </c>
      <c r="AC238" s="82" t="s">
        <v>5362</v>
      </c>
      <c r="AD238" s="82" t="s">
        <v>5363</v>
      </c>
      <c r="AE238" s="82" t="s">
        <v>5364</v>
      </c>
      <c r="AF238" s="82" t="s">
        <v>5365</v>
      </c>
      <c r="AG238" s="82" t="s">
        <v>382</v>
      </c>
      <c r="AH238" s="82" t="s">
        <v>5366</v>
      </c>
      <c r="AI238" s="82" t="s">
        <v>1703</v>
      </c>
      <c r="AJ238" s="82" t="s">
        <v>385</v>
      </c>
      <c r="AK238" s="82" t="s">
        <v>5367</v>
      </c>
      <c r="AL238" s="82" t="s">
        <v>1286</v>
      </c>
    </row>
    <row r="239" spans="1:38" x14ac:dyDescent="0.25">
      <c r="A239" s="82" t="s">
        <v>5368</v>
      </c>
      <c r="B239" s="82">
        <v>10.768000000000001</v>
      </c>
      <c r="C239" s="82" t="s">
        <v>5369</v>
      </c>
      <c r="D239" s="82" t="s">
        <v>2454</v>
      </c>
      <c r="E239" s="82" t="s">
        <v>5370</v>
      </c>
      <c r="F239" s="82" t="s">
        <v>5371</v>
      </c>
      <c r="G239" s="82" t="s">
        <v>721</v>
      </c>
      <c r="H239" s="82" t="s">
        <v>360</v>
      </c>
      <c r="I239" s="82" t="s">
        <v>5372</v>
      </c>
      <c r="J239" s="82" t="s">
        <v>11</v>
      </c>
      <c r="K239" s="82" t="s">
        <v>5373</v>
      </c>
      <c r="L239" s="82" t="s">
        <v>421</v>
      </c>
      <c r="M239" s="82" t="s">
        <v>5374</v>
      </c>
      <c r="N239" s="82" t="s">
        <v>5375</v>
      </c>
      <c r="O239" s="82" t="s">
        <v>558</v>
      </c>
      <c r="P239" s="82" t="s">
        <v>5376</v>
      </c>
      <c r="Q239" s="82" t="s">
        <v>5377</v>
      </c>
      <c r="R239" s="82" t="s">
        <v>360</v>
      </c>
      <c r="S239" s="82" t="s">
        <v>5378</v>
      </c>
      <c r="T239" s="82" t="s">
        <v>5379</v>
      </c>
      <c r="U239" s="82" t="s">
        <v>5380</v>
      </c>
      <c r="V239" s="82" t="s">
        <v>5381</v>
      </c>
      <c r="W239" s="82" t="s">
        <v>5382</v>
      </c>
      <c r="X239" s="82" t="s">
        <v>5383</v>
      </c>
      <c r="Y239" s="82" t="s">
        <v>5384</v>
      </c>
      <c r="Z239" s="82" t="s">
        <v>5385</v>
      </c>
      <c r="AA239" s="82" t="s">
        <v>376</v>
      </c>
      <c r="AB239" s="82" t="s">
        <v>5386</v>
      </c>
      <c r="AC239" s="82" t="s">
        <v>5387</v>
      </c>
      <c r="AD239" s="82" t="s">
        <v>5388</v>
      </c>
      <c r="AE239" s="82" t="s">
        <v>5389</v>
      </c>
      <c r="AF239" s="82" t="s">
        <v>5390</v>
      </c>
      <c r="AH239" s="82" t="s">
        <v>5391</v>
      </c>
      <c r="AI239" s="82" t="s">
        <v>1703</v>
      </c>
      <c r="AJ239" s="82" t="s">
        <v>385</v>
      </c>
      <c r="AK239" s="82" t="s">
        <v>5392</v>
      </c>
      <c r="AL239" s="82" t="s">
        <v>387</v>
      </c>
    </row>
    <row r="240" spans="1:38" x14ac:dyDescent="0.25">
      <c r="A240" s="82" t="s">
        <v>5393</v>
      </c>
      <c r="B240" s="82">
        <v>10.77</v>
      </c>
      <c r="C240" s="82" t="s">
        <v>5394</v>
      </c>
      <c r="D240" s="82" t="s">
        <v>5192</v>
      </c>
      <c r="E240" s="82" t="s">
        <v>5395</v>
      </c>
      <c r="F240" s="82" t="s">
        <v>5396</v>
      </c>
      <c r="G240" s="82" t="s">
        <v>2666</v>
      </c>
      <c r="H240" s="82" t="s">
        <v>360</v>
      </c>
      <c r="I240" s="82" t="s">
        <v>5397</v>
      </c>
      <c r="J240" s="82" t="s">
        <v>5237</v>
      </c>
      <c r="K240" s="82" t="s">
        <v>5304</v>
      </c>
      <c r="L240" s="82" t="s">
        <v>5305</v>
      </c>
      <c r="M240" s="82" t="s">
        <v>5398</v>
      </c>
      <c r="N240" s="82" t="s">
        <v>5399</v>
      </c>
      <c r="O240" s="82" t="s">
        <v>558</v>
      </c>
      <c r="P240" s="82" t="s">
        <v>5242</v>
      </c>
      <c r="Q240" s="82" t="s">
        <v>5243</v>
      </c>
      <c r="R240" s="82" t="s">
        <v>360</v>
      </c>
      <c r="S240" s="82" t="s">
        <v>400</v>
      </c>
      <c r="T240" s="82" t="s">
        <v>5400</v>
      </c>
      <c r="U240" s="82" t="s">
        <v>5401</v>
      </c>
      <c r="V240" s="82" t="s">
        <v>5402</v>
      </c>
      <c r="W240" s="82" t="s">
        <v>5403</v>
      </c>
      <c r="X240" s="82" t="s">
        <v>5223</v>
      </c>
      <c r="Y240" s="82" t="s">
        <v>5404</v>
      </c>
      <c r="Z240" s="82" t="s">
        <v>5405</v>
      </c>
      <c r="AA240" s="82" t="s">
        <v>376</v>
      </c>
      <c r="AB240" s="82" t="s">
        <v>5406</v>
      </c>
      <c r="AC240" s="82" t="s">
        <v>5407</v>
      </c>
      <c r="AD240" s="82" t="s">
        <v>5314</v>
      </c>
      <c r="AE240" s="82" t="s">
        <v>5228</v>
      </c>
      <c r="AF240" s="82" t="s">
        <v>5315</v>
      </c>
      <c r="AG240" s="82" t="s">
        <v>382</v>
      </c>
      <c r="AH240" s="82" t="s">
        <v>5408</v>
      </c>
      <c r="AI240" s="82" t="s">
        <v>1703</v>
      </c>
      <c r="AJ240" s="82" t="s">
        <v>385</v>
      </c>
      <c r="AK240" s="82" t="s">
        <v>5409</v>
      </c>
      <c r="AL240" s="82" t="s">
        <v>1286</v>
      </c>
    </row>
    <row r="241" spans="1:38" x14ac:dyDescent="0.25">
      <c r="A241" s="82" t="s">
        <v>5410</v>
      </c>
      <c r="B241" s="82">
        <v>10.771000000000001</v>
      </c>
      <c r="C241" s="82" t="s">
        <v>5411</v>
      </c>
      <c r="D241" s="82" t="s">
        <v>2454</v>
      </c>
      <c r="E241" s="82" t="s">
        <v>5412</v>
      </c>
      <c r="F241" s="82" t="s">
        <v>5413</v>
      </c>
      <c r="G241" s="82" t="s">
        <v>359</v>
      </c>
      <c r="H241" s="82" t="s">
        <v>360</v>
      </c>
      <c r="I241" s="82" t="s">
        <v>2504</v>
      </c>
      <c r="J241" s="82" t="s">
        <v>2459</v>
      </c>
      <c r="K241" s="82" t="s">
        <v>5414</v>
      </c>
      <c r="L241" s="82" t="s">
        <v>421</v>
      </c>
      <c r="M241" s="82" t="s">
        <v>2507</v>
      </c>
      <c r="N241" s="82" t="s">
        <v>5415</v>
      </c>
      <c r="O241" s="82" t="s">
        <v>558</v>
      </c>
      <c r="P241" s="82" t="s">
        <v>5416</v>
      </c>
      <c r="Q241" s="82" t="s">
        <v>2510</v>
      </c>
      <c r="R241" s="82" t="s">
        <v>11</v>
      </c>
      <c r="S241" s="82" t="s">
        <v>5417</v>
      </c>
      <c r="T241" s="82" t="s">
        <v>5418</v>
      </c>
      <c r="U241" s="82" t="s">
        <v>2513</v>
      </c>
      <c r="V241" s="82" t="s">
        <v>2465</v>
      </c>
      <c r="W241" s="82" t="s">
        <v>2514</v>
      </c>
      <c r="X241" s="82" t="s">
        <v>2467</v>
      </c>
      <c r="Y241" s="82" t="s">
        <v>5419</v>
      </c>
      <c r="Z241" s="82" t="s">
        <v>5420</v>
      </c>
      <c r="AA241" s="82" t="s">
        <v>376</v>
      </c>
      <c r="AB241" s="82" t="s">
        <v>5421</v>
      </c>
      <c r="AC241" s="82" t="s">
        <v>2518</v>
      </c>
      <c r="AD241" s="82" t="s">
        <v>5422</v>
      </c>
      <c r="AE241" s="82" t="s">
        <v>5423</v>
      </c>
      <c r="AF241" s="82" t="s">
        <v>5424</v>
      </c>
      <c r="AH241" s="82" t="s">
        <v>5425</v>
      </c>
      <c r="AI241" s="82" t="s">
        <v>1727</v>
      </c>
      <c r="AJ241" s="82" t="s">
        <v>385</v>
      </c>
      <c r="AK241" s="82" t="s">
        <v>5426</v>
      </c>
      <c r="AL241" s="82" t="s">
        <v>415</v>
      </c>
    </row>
    <row r="242" spans="1:38" x14ac:dyDescent="0.25">
      <c r="A242" s="82" t="s">
        <v>5427</v>
      </c>
      <c r="B242" s="82">
        <v>10.773</v>
      </c>
      <c r="C242" s="82" t="s">
        <v>5428</v>
      </c>
      <c r="D242" s="82" t="s">
        <v>2454</v>
      </c>
      <c r="E242" s="82" t="s">
        <v>5429</v>
      </c>
      <c r="F242" s="82" t="s">
        <v>5430</v>
      </c>
      <c r="G242" s="82" t="s">
        <v>359</v>
      </c>
      <c r="H242" s="82" t="s">
        <v>360</v>
      </c>
      <c r="I242" s="82" t="s">
        <v>5431</v>
      </c>
      <c r="J242" s="82" t="s">
        <v>5432</v>
      </c>
      <c r="K242" s="82" t="s">
        <v>5433</v>
      </c>
      <c r="L242" s="82" t="s">
        <v>2554</v>
      </c>
      <c r="M242" s="82" t="s">
        <v>5434</v>
      </c>
      <c r="N242" s="82" t="s">
        <v>5435</v>
      </c>
      <c r="O242" s="82" t="s">
        <v>558</v>
      </c>
      <c r="P242" s="82" t="s">
        <v>5436</v>
      </c>
      <c r="Q242" s="82" t="s">
        <v>5437</v>
      </c>
      <c r="R242" s="82" t="s">
        <v>360</v>
      </c>
      <c r="S242" s="82" t="s">
        <v>400</v>
      </c>
      <c r="T242" s="82" t="s">
        <v>5438</v>
      </c>
      <c r="U242" s="82" t="s">
        <v>5439</v>
      </c>
      <c r="V242" s="82" t="s">
        <v>632</v>
      </c>
      <c r="W242" s="82" t="s">
        <v>5440</v>
      </c>
      <c r="X242" s="82" t="s">
        <v>2490</v>
      </c>
      <c r="Y242" s="82" t="s">
        <v>5441</v>
      </c>
      <c r="Z242" s="82" t="s">
        <v>5442</v>
      </c>
      <c r="AA242" s="82" t="s">
        <v>376</v>
      </c>
      <c r="AB242" s="82" t="s">
        <v>5443</v>
      </c>
      <c r="AC242" s="82" t="s">
        <v>5444</v>
      </c>
      <c r="AD242" s="82" t="s">
        <v>5445</v>
      </c>
      <c r="AE242" s="82" t="s">
        <v>2496</v>
      </c>
      <c r="AF242" s="82" t="s">
        <v>382</v>
      </c>
      <c r="AG242" s="82" t="s">
        <v>382</v>
      </c>
      <c r="AH242" s="82" t="s">
        <v>5446</v>
      </c>
      <c r="AI242" s="82" t="s">
        <v>1842</v>
      </c>
      <c r="AJ242" s="82" t="s">
        <v>385</v>
      </c>
      <c r="AK242" s="82" t="s">
        <v>5447</v>
      </c>
      <c r="AL242" s="82" t="s">
        <v>415</v>
      </c>
    </row>
    <row r="243" spans="1:38" x14ac:dyDescent="0.25">
      <c r="A243" s="82" t="s">
        <v>5448</v>
      </c>
      <c r="B243" s="82">
        <v>10.776999999999999</v>
      </c>
      <c r="C243" s="82" t="s">
        <v>5449</v>
      </c>
      <c r="D243" s="82" t="s">
        <v>4294</v>
      </c>
      <c r="E243" s="82" t="s">
        <v>5450</v>
      </c>
      <c r="F243" s="82" t="s">
        <v>5451</v>
      </c>
      <c r="G243" s="82" t="s">
        <v>5452</v>
      </c>
      <c r="H243" s="82" t="s">
        <v>360</v>
      </c>
      <c r="I243" s="82" t="s">
        <v>5453</v>
      </c>
      <c r="J243" s="82" t="s">
        <v>5454</v>
      </c>
      <c r="K243" s="82" t="s">
        <v>5455</v>
      </c>
      <c r="L243" s="82" t="s">
        <v>580</v>
      </c>
      <c r="M243" s="82" t="s">
        <v>4475</v>
      </c>
      <c r="N243" s="82" t="s">
        <v>5456</v>
      </c>
      <c r="O243" s="82" t="s">
        <v>558</v>
      </c>
      <c r="P243" s="82" t="s">
        <v>360</v>
      </c>
      <c r="Q243" s="82" t="s">
        <v>360</v>
      </c>
      <c r="R243" s="82" t="s">
        <v>5457</v>
      </c>
      <c r="S243" s="82" t="s">
        <v>400</v>
      </c>
      <c r="T243" s="82" t="s">
        <v>5458</v>
      </c>
      <c r="U243" s="82" t="s">
        <v>5459</v>
      </c>
      <c r="V243" s="82" t="s">
        <v>632</v>
      </c>
      <c r="W243" s="82" t="s">
        <v>5460</v>
      </c>
      <c r="X243" s="82" t="s">
        <v>4481</v>
      </c>
      <c r="Y243" s="82" t="s">
        <v>5461</v>
      </c>
      <c r="Z243" s="82" t="s">
        <v>5462</v>
      </c>
      <c r="AA243" s="82" t="s">
        <v>376</v>
      </c>
      <c r="AB243" s="82" t="s">
        <v>382</v>
      </c>
      <c r="AC243" s="82" t="s">
        <v>1011</v>
      </c>
      <c r="AD243" s="82" t="s">
        <v>4484</v>
      </c>
      <c r="AE243" s="82" t="s">
        <v>5463</v>
      </c>
      <c r="AG243" s="82" t="s">
        <v>382</v>
      </c>
      <c r="AH243" s="82" t="s">
        <v>5464</v>
      </c>
      <c r="AI243" s="82" t="s">
        <v>5465</v>
      </c>
      <c r="AJ243" s="82" t="s">
        <v>385</v>
      </c>
      <c r="AK243" s="82" t="s">
        <v>5466</v>
      </c>
      <c r="AL243" s="82" t="s">
        <v>415</v>
      </c>
    </row>
    <row r="244" spans="1:38" x14ac:dyDescent="0.25">
      <c r="A244" s="82" t="s">
        <v>5467</v>
      </c>
      <c r="B244" s="82">
        <v>10.782</v>
      </c>
      <c r="D244" s="82" t="s">
        <v>2454</v>
      </c>
      <c r="E244" s="82" t="s">
        <v>5468</v>
      </c>
      <c r="F244" s="82" t="s">
        <v>5469</v>
      </c>
      <c r="G244" s="82" t="s">
        <v>600</v>
      </c>
      <c r="H244" s="82" t="s">
        <v>360</v>
      </c>
      <c r="I244" s="82" t="s">
        <v>2504</v>
      </c>
      <c r="J244" s="82" t="s">
        <v>11</v>
      </c>
      <c r="K244" s="82" t="s">
        <v>5470</v>
      </c>
      <c r="L244" s="82" t="s">
        <v>421</v>
      </c>
      <c r="M244" s="82" t="s">
        <v>440</v>
      </c>
      <c r="N244" s="82" t="s">
        <v>5471</v>
      </c>
      <c r="O244" s="82" t="s">
        <v>558</v>
      </c>
      <c r="P244" s="82" t="s">
        <v>5416</v>
      </c>
      <c r="Q244" s="82" t="s">
        <v>2510</v>
      </c>
      <c r="R244" s="82" t="s">
        <v>11</v>
      </c>
      <c r="S244" s="82" t="s">
        <v>368</v>
      </c>
      <c r="T244" s="82" t="s">
        <v>5472</v>
      </c>
      <c r="U244" s="82" t="s">
        <v>5473</v>
      </c>
      <c r="V244" s="82" t="s">
        <v>2465</v>
      </c>
      <c r="W244" s="82" t="s">
        <v>5474</v>
      </c>
      <c r="X244" s="82" t="s">
        <v>2467</v>
      </c>
      <c r="Y244" s="82" t="s">
        <v>5475</v>
      </c>
      <c r="Z244" s="82" t="s">
        <v>5476</v>
      </c>
      <c r="AA244" s="82" t="s">
        <v>376</v>
      </c>
      <c r="AB244" s="82" t="s">
        <v>382</v>
      </c>
      <c r="AC244" s="82" t="s">
        <v>735</v>
      </c>
      <c r="AD244" s="82" t="s">
        <v>5477</v>
      </c>
      <c r="AE244" s="82" t="s">
        <v>5478</v>
      </c>
      <c r="AF244" s="82" t="s">
        <v>382</v>
      </c>
      <c r="AG244" s="82" t="s">
        <v>382</v>
      </c>
      <c r="AH244" s="82" t="s">
        <v>382</v>
      </c>
      <c r="AI244" s="82" t="s">
        <v>5479</v>
      </c>
      <c r="AJ244" s="82" t="s">
        <v>385</v>
      </c>
      <c r="AK244" s="82" t="s">
        <v>5480</v>
      </c>
      <c r="AL244" s="82" t="s">
        <v>1286</v>
      </c>
    </row>
    <row r="245" spans="1:38" x14ac:dyDescent="0.25">
      <c r="A245" s="82" t="s">
        <v>5481</v>
      </c>
      <c r="B245" s="82">
        <v>10.85</v>
      </c>
      <c r="C245" s="82" t="s">
        <v>5482</v>
      </c>
      <c r="D245" s="82" t="s">
        <v>5192</v>
      </c>
      <c r="E245" s="82" t="s">
        <v>5483</v>
      </c>
      <c r="F245" s="82" t="s">
        <v>5484</v>
      </c>
      <c r="G245" s="82" t="s">
        <v>2576</v>
      </c>
      <c r="H245" s="82" t="s">
        <v>360</v>
      </c>
      <c r="I245" s="82" t="s">
        <v>5485</v>
      </c>
      <c r="J245" s="82" t="s">
        <v>5486</v>
      </c>
      <c r="K245" s="82" t="s">
        <v>628</v>
      </c>
      <c r="L245" s="82" t="s">
        <v>5487</v>
      </c>
      <c r="M245" s="82" t="s">
        <v>5488</v>
      </c>
      <c r="N245" s="82" t="s">
        <v>5489</v>
      </c>
      <c r="O245" s="82" t="s">
        <v>366</v>
      </c>
      <c r="P245" s="82" t="s">
        <v>5490</v>
      </c>
      <c r="Q245" s="82" t="s">
        <v>360</v>
      </c>
      <c r="R245" s="82" t="s">
        <v>360</v>
      </c>
      <c r="S245" s="82" t="s">
        <v>400</v>
      </c>
      <c r="T245" s="82" t="s">
        <v>5491</v>
      </c>
      <c r="U245" s="82" t="s">
        <v>443</v>
      </c>
      <c r="V245" s="82" t="s">
        <v>5245</v>
      </c>
      <c r="W245" s="82" t="s">
        <v>5492</v>
      </c>
      <c r="X245" s="82" t="s">
        <v>5493</v>
      </c>
      <c r="Y245" s="82" t="s">
        <v>5494</v>
      </c>
      <c r="Z245" s="82" t="s">
        <v>5495</v>
      </c>
      <c r="AA245" s="82" t="s">
        <v>376</v>
      </c>
      <c r="AB245" s="82" t="s">
        <v>5496</v>
      </c>
      <c r="AC245" s="82" t="s">
        <v>5497</v>
      </c>
      <c r="AD245" s="82" t="s">
        <v>5498</v>
      </c>
      <c r="AE245" s="82" t="s">
        <v>5499</v>
      </c>
      <c r="AF245" s="82" t="s">
        <v>5500</v>
      </c>
      <c r="AG245" s="82" t="s">
        <v>382</v>
      </c>
      <c r="AH245" s="82" t="s">
        <v>382</v>
      </c>
      <c r="AI245" s="82" t="s">
        <v>384</v>
      </c>
      <c r="AJ245" s="82" t="s">
        <v>385</v>
      </c>
      <c r="AK245" s="82" t="s">
        <v>5501</v>
      </c>
      <c r="AL245" s="82" t="s">
        <v>387</v>
      </c>
    </row>
    <row r="246" spans="1:38" x14ac:dyDescent="0.25">
      <c r="A246" s="82" t="s">
        <v>5502</v>
      </c>
      <c r="B246" s="82">
        <v>10.851000000000001</v>
      </c>
      <c r="C246" s="82" t="s">
        <v>5503</v>
      </c>
      <c r="D246" s="82" t="s">
        <v>5192</v>
      </c>
      <c r="E246" s="82" t="s">
        <v>5504</v>
      </c>
      <c r="F246" s="82" t="s">
        <v>5505</v>
      </c>
      <c r="G246" s="82" t="s">
        <v>2576</v>
      </c>
      <c r="H246" s="82" t="s">
        <v>360</v>
      </c>
      <c r="I246" s="82" t="s">
        <v>5506</v>
      </c>
      <c r="J246" s="82" t="s">
        <v>5507</v>
      </c>
      <c r="K246" s="82" t="s">
        <v>628</v>
      </c>
      <c r="L246" s="82" t="s">
        <v>5508</v>
      </c>
      <c r="M246" s="82" t="s">
        <v>5509</v>
      </c>
      <c r="N246" s="82" t="s">
        <v>5510</v>
      </c>
      <c r="O246" s="82" t="s">
        <v>366</v>
      </c>
      <c r="P246" s="82" t="s">
        <v>5511</v>
      </c>
      <c r="Q246" s="82" t="s">
        <v>360</v>
      </c>
      <c r="R246" s="82" t="s">
        <v>360</v>
      </c>
      <c r="S246" s="82" t="s">
        <v>400</v>
      </c>
      <c r="T246" s="82" t="s">
        <v>5512</v>
      </c>
      <c r="U246" s="82" t="s">
        <v>5513</v>
      </c>
      <c r="V246" s="82" t="s">
        <v>5514</v>
      </c>
      <c r="W246" s="82" t="s">
        <v>5515</v>
      </c>
      <c r="X246" s="82" t="s">
        <v>5516</v>
      </c>
      <c r="Y246" s="82" t="s">
        <v>5517</v>
      </c>
      <c r="Z246" s="82" t="s">
        <v>5518</v>
      </c>
      <c r="AA246" s="82" t="s">
        <v>5519</v>
      </c>
      <c r="AB246" s="82" t="s">
        <v>5520</v>
      </c>
      <c r="AC246" s="82" t="s">
        <v>1011</v>
      </c>
      <c r="AD246" s="82" t="s">
        <v>5521</v>
      </c>
      <c r="AE246" s="82" t="s">
        <v>5522</v>
      </c>
      <c r="AF246" s="82" t="s">
        <v>5523</v>
      </c>
      <c r="AG246" s="82" t="s">
        <v>382</v>
      </c>
      <c r="AH246" s="82" t="s">
        <v>5524</v>
      </c>
      <c r="AI246" s="82" t="s">
        <v>497</v>
      </c>
      <c r="AJ246" s="82" t="s">
        <v>385</v>
      </c>
      <c r="AK246" s="82" t="s">
        <v>5525</v>
      </c>
      <c r="AL246" s="82" t="s">
        <v>1286</v>
      </c>
    </row>
    <row r="247" spans="1:38" x14ac:dyDescent="0.25">
      <c r="A247" s="82" t="s">
        <v>5526</v>
      </c>
      <c r="B247" s="82">
        <v>10.853999999999999</v>
      </c>
      <c r="C247" s="82" t="s">
        <v>5527</v>
      </c>
      <c r="D247" s="82" t="s">
        <v>2454</v>
      </c>
      <c r="E247" s="82" t="s">
        <v>5528</v>
      </c>
      <c r="F247" s="82" t="s">
        <v>5529</v>
      </c>
      <c r="G247" s="82" t="s">
        <v>2666</v>
      </c>
      <c r="H247" s="82" t="s">
        <v>360</v>
      </c>
      <c r="I247" s="82" t="s">
        <v>5530</v>
      </c>
      <c r="J247" s="82" t="s">
        <v>5531</v>
      </c>
      <c r="K247" s="82" t="s">
        <v>5532</v>
      </c>
      <c r="L247" s="82" t="s">
        <v>5533</v>
      </c>
      <c r="M247" s="82" t="s">
        <v>5534</v>
      </c>
      <c r="N247" s="82" t="s">
        <v>5535</v>
      </c>
      <c r="O247" s="82" t="s">
        <v>558</v>
      </c>
      <c r="P247" s="82" t="s">
        <v>5536</v>
      </c>
      <c r="Q247" s="82" t="s">
        <v>360</v>
      </c>
      <c r="R247" s="82" t="s">
        <v>5537</v>
      </c>
      <c r="S247" s="82" t="s">
        <v>5538</v>
      </c>
      <c r="T247" s="82" t="s">
        <v>5539</v>
      </c>
      <c r="U247" s="82" t="s">
        <v>5540</v>
      </c>
      <c r="V247" s="82" t="s">
        <v>632</v>
      </c>
      <c r="W247" s="82" t="s">
        <v>5541</v>
      </c>
      <c r="X247" s="82" t="s">
        <v>5542</v>
      </c>
      <c r="Y247" s="82" t="s">
        <v>5543</v>
      </c>
      <c r="Z247" s="82" t="s">
        <v>5544</v>
      </c>
      <c r="AA247" s="82" t="s">
        <v>376</v>
      </c>
      <c r="AB247" s="82" t="s">
        <v>5545</v>
      </c>
      <c r="AC247" s="82" t="s">
        <v>5546</v>
      </c>
      <c r="AD247" s="82" t="s">
        <v>5547</v>
      </c>
      <c r="AE247" s="82" t="s">
        <v>5548</v>
      </c>
      <c r="AF247" s="82" t="s">
        <v>5549</v>
      </c>
      <c r="AG247" s="82" t="s">
        <v>382</v>
      </c>
      <c r="AH247" s="82" t="s">
        <v>5550</v>
      </c>
      <c r="AI247" s="82" t="s">
        <v>1631</v>
      </c>
      <c r="AJ247" s="82" t="s">
        <v>385</v>
      </c>
      <c r="AK247" s="82" t="s">
        <v>5551</v>
      </c>
      <c r="AL247" s="82" t="s">
        <v>387</v>
      </c>
    </row>
    <row r="248" spans="1:38" x14ac:dyDescent="0.25">
      <c r="A248" s="82" t="s">
        <v>5552</v>
      </c>
      <c r="B248" s="82">
        <v>10.855</v>
      </c>
      <c r="C248" s="82" t="s">
        <v>5553</v>
      </c>
      <c r="D248" s="82" t="s">
        <v>5192</v>
      </c>
      <c r="E248" s="82" t="s">
        <v>5554</v>
      </c>
      <c r="F248" s="82" t="s">
        <v>5555</v>
      </c>
      <c r="G248" s="82" t="s">
        <v>2666</v>
      </c>
      <c r="H248" s="82" t="s">
        <v>360</v>
      </c>
      <c r="I248" s="82" t="s">
        <v>5556</v>
      </c>
      <c r="J248" s="82" t="s">
        <v>5557</v>
      </c>
      <c r="K248" s="82" t="s">
        <v>5558</v>
      </c>
      <c r="L248" s="82" t="s">
        <v>580</v>
      </c>
      <c r="M248" s="82" t="s">
        <v>5559</v>
      </c>
      <c r="N248" s="82" t="s">
        <v>5560</v>
      </c>
      <c r="O248" s="82" t="s">
        <v>558</v>
      </c>
      <c r="P248" s="82" t="s">
        <v>5561</v>
      </c>
      <c r="Q248" s="82" t="s">
        <v>5562</v>
      </c>
      <c r="R248" s="82" t="s">
        <v>360</v>
      </c>
      <c r="S248" s="82" t="s">
        <v>5563</v>
      </c>
      <c r="T248" s="82" t="s">
        <v>5564</v>
      </c>
      <c r="U248" s="82" t="s">
        <v>5565</v>
      </c>
      <c r="V248" s="82" t="s">
        <v>5514</v>
      </c>
      <c r="W248" s="82" t="s">
        <v>5566</v>
      </c>
      <c r="X248" s="82" t="s">
        <v>5567</v>
      </c>
      <c r="Y248" s="82" t="s">
        <v>5568</v>
      </c>
      <c r="Z248" s="82" t="s">
        <v>5569</v>
      </c>
      <c r="AA248" s="82" t="s">
        <v>5570</v>
      </c>
      <c r="AB248" s="82" t="s">
        <v>5571</v>
      </c>
      <c r="AC248" s="82" t="s">
        <v>1011</v>
      </c>
      <c r="AD248" s="82" t="s">
        <v>5572</v>
      </c>
      <c r="AE248" s="82" t="s">
        <v>5573</v>
      </c>
      <c r="AF248" s="82" t="s">
        <v>382</v>
      </c>
      <c r="AH248" s="82" t="s">
        <v>5574</v>
      </c>
      <c r="AI248" s="82" t="s">
        <v>620</v>
      </c>
      <c r="AJ248" s="82" t="s">
        <v>385</v>
      </c>
      <c r="AK248" s="82" t="s">
        <v>5575</v>
      </c>
      <c r="AL248" s="82" t="s">
        <v>415</v>
      </c>
    </row>
    <row r="249" spans="1:38" x14ac:dyDescent="0.25">
      <c r="A249" s="82" t="s">
        <v>5576</v>
      </c>
      <c r="B249" s="82">
        <v>10.856999999999999</v>
      </c>
      <c r="C249" s="82" t="s">
        <v>5577</v>
      </c>
      <c r="D249" s="82" t="s">
        <v>5192</v>
      </c>
      <c r="E249" s="82" t="s">
        <v>5578</v>
      </c>
      <c r="F249" s="82" t="s">
        <v>5579</v>
      </c>
      <c r="G249" s="82" t="s">
        <v>359</v>
      </c>
      <c r="H249" s="82" t="s">
        <v>360</v>
      </c>
      <c r="I249" s="82" t="s">
        <v>5580</v>
      </c>
      <c r="J249" s="82" t="s">
        <v>5581</v>
      </c>
      <c r="K249" s="82" t="s">
        <v>628</v>
      </c>
      <c r="L249" s="82" t="s">
        <v>421</v>
      </c>
      <c r="M249" s="82" t="s">
        <v>5582</v>
      </c>
      <c r="N249" s="82" t="s">
        <v>5583</v>
      </c>
      <c r="O249" s="82" t="s">
        <v>558</v>
      </c>
      <c r="P249" s="82" t="s">
        <v>5584</v>
      </c>
      <c r="Q249" s="82" t="s">
        <v>5585</v>
      </c>
      <c r="R249" s="82" t="s">
        <v>360</v>
      </c>
      <c r="S249" s="82" t="s">
        <v>400</v>
      </c>
      <c r="T249" s="82" t="s">
        <v>5586</v>
      </c>
      <c r="U249" s="82" t="s">
        <v>5587</v>
      </c>
      <c r="V249" s="82" t="s">
        <v>5245</v>
      </c>
      <c r="W249" s="82" t="s">
        <v>5588</v>
      </c>
      <c r="X249" s="82" t="s">
        <v>5589</v>
      </c>
      <c r="Y249" s="82" t="s">
        <v>5590</v>
      </c>
      <c r="Z249" s="82" t="s">
        <v>5591</v>
      </c>
      <c r="AA249" s="82" t="s">
        <v>376</v>
      </c>
      <c r="AB249" s="82" t="s">
        <v>5592</v>
      </c>
      <c r="AC249" s="82" t="s">
        <v>1011</v>
      </c>
      <c r="AD249" s="82" t="s">
        <v>5498</v>
      </c>
      <c r="AE249" s="82" t="s">
        <v>5593</v>
      </c>
      <c r="AF249" s="82" t="s">
        <v>5594</v>
      </c>
      <c r="AG249" s="82" t="s">
        <v>382</v>
      </c>
      <c r="AH249" s="82" t="s">
        <v>5595</v>
      </c>
      <c r="AI249" s="82" t="s">
        <v>1886</v>
      </c>
      <c r="AJ249" s="82" t="s">
        <v>385</v>
      </c>
      <c r="AK249" s="82" t="s">
        <v>5596</v>
      </c>
      <c r="AL249" s="82" t="s">
        <v>1286</v>
      </c>
    </row>
    <row r="250" spans="1:38" x14ac:dyDescent="0.25">
      <c r="A250" s="82" t="s">
        <v>5597</v>
      </c>
      <c r="B250" s="82">
        <v>10.858000000000001</v>
      </c>
      <c r="C250" s="82" t="s">
        <v>5598</v>
      </c>
      <c r="D250" s="82" t="s">
        <v>5192</v>
      </c>
      <c r="E250" s="82" t="s">
        <v>5599</v>
      </c>
      <c r="F250" s="82" t="s">
        <v>5600</v>
      </c>
      <c r="G250" s="82" t="s">
        <v>359</v>
      </c>
      <c r="H250" s="82" t="s">
        <v>360</v>
      </c>
      <c r="I250" s="82" t="s">
        <v>5601</v>
      </c>
      <c r="J250" s="82" t="s">
        <v>5602</v>
      </c>
      <c r="K250" s="82" t="s">
        <v>628</v>
      </c>
      <c r="L250" s="82" t="s">
        <v>421</v>
      </c>
      <c r="M250" s="82" t="s">
        <v>5603</v>
      </c>
      <c r="N250" s="82" t="s">
        <v>5604</v>
      </c>
      <c r="O250" s="82" t="s">
        <v>366</v>
      </c>
      <c r="P250" s="82" t="s">
        <v>360</v>
      </c>
      <c r="Q250" s="82" t="s">
        <v>360</v>
      </c>
      <c r="R250" s="82" t="s">
        <v>360</v>
      </c>
      <c r="S250" s="82" t="s">
        <v>400</v>
      </c>
      <c r="T250" s="82" t="s">
        <v>5605</v>
      </c>
      <c r="U250" s="82" t="s">
        <v>5606</v>
      </c>
      <c r="V250" s="82" t="s">
        <v>632</v>
      </c>
      <c r="W250" s="82" t="s">
        <v>5607</v>
      </c>
      <c r="X250" s="82" t="s">
        <v>5589</v>
      </c>
      <c r="Y250" s="82" t="s">
        <v>5608</v>
      </c>
      <c r="Z250" s="82" t="s">
        <v>5609</v>
      </c>
      <c r="AA250" s="82" t="s">
        <v>376</v>
      </c>
      <c r="AB250" s="82" t="s">
        <v>5610</v>
      </c>
      <c r="AC250" s="82" t="s">
        <v>1011</v>
      </c>
      <c r="AD250" s="82" t="s">
        <v>5498</v>
      </c>
      <c r="AE250" s="82" t="s">
        <v>5611</v>
      </c>
      <c r="AF250" s="82" t="s">
        <v>5594</v>
      </c>
      <c r="AG250" s="82" t="s">
        <v>382</v>
      </c>
      <c r="AH250" s="82" t="s">
        <v>5612</v>
      </c>
      <c r="AI250" s="82" t="s">
        <v>4354</v>
      </c>
      <c r="AJ250" s="82" t="s">
        <v>385</v>
      </c>
      <c r="AK250" s="82" t="s">
        <v>5613</v>
      </c>
      <c r="AL250" s="82" t="s">
        <v>450</v>
      </c>
    </row>
    <row r="251" spans="1:38" x14ac:dyDescent="0.25">
      <c r="A251" s="82" t="s">
        <v>5614</v>
      </c>
      <c r="B251" s="82">
        <v>10.859</v>
      </c>
      <c r="C251" s="82" t="s">
        <v>5615</v>
      </c>
      <c r="D251" s="82" t="s">
        <v>5192</v>
      </c>
      <c r="E251" s="82" t="s">
        <v>5578</v>
      </c>
      <c r="F251" s="82" t="s">
        <v>5616</v>
      </c>
      <c r="G251" s="82" t="s">
        <v>359</v>
      </c>
      <c r="H251" s="82" t="s">
        <v>360</v>
      </c>
      <c r="I251" s="82" t="s">
        <v>5617</v>
      </c>
      <c r="J251" s="82" t="s">
        <v>5618</v>
      </c>
      <c r="K251" s="82" t="s">
        <v>362</v>
      </c>
      <c r="L251" s="82" t="s">
        <v>421</v>
      </c>
      <c r="M251" s="82" t="s">
        <v>5619</v>
      </c>
      <c r="N251" s="82" t="s">
        <v>5620</v>
      </c>
      <c r="O251" s="82" t="s">
        <v>558</v>
      </c>
      <c r="P251" s="82" t="s">
        <v>5621</v>
      </c>
      <c r="Q251" s="82" t="s">
        <v>5622</v>
      </c>
      <c r="R251" s="82" t="s">
        <v>360</v>
      </c>
      <c r="S251" s="82" t="s">
        <v>368</v>
      </c>
      <c r="T251" s="82" t="s">
        <v>5623</v>
      </c>
      <c r="U251" s="82" t="s">
        <v>5624</v>
      </c>
      <c r="V251" s="82" t="s">
        <v>5245</v>
      </c>
      <c r="W251" s="82" t="s">
        <v>5625</v>
      </c>
      <c r="X251" s="82" t="s">
        <v>5589</v>
      </c>
      <c r="Y251" s="82" t="s">
        <v>5626</v>
      </c>
      <c r="Z251" s="82" t="s">
        <v>5627</v>
      </c>
      <c r="AA251" s="82" t="s">
        <v>376</v>
      </c>
      <c r="AB251" s="82" t="s">
        <v>5628</v>
      </c>
      <c r="AC251" s="82" t="s">
        <v>1011</v>
      </c>
      <c r="AD251" s="82" t="s">
        <v>5498</v>
      </c>
      <c r="AE251" s="82" t="s">
        <v>5629</v>
      </c>
      <c r="AF251" s="82" t="s">
        <v>5594</v>
      </c>
      <c r="AG251" s="82" t="s">
        <v>382</v>
      </c>
      <c r="AH251" s="82" t="s">
        <v>5630</v>
      </c>
      <c r="AI251" s="82" t="s">
        <v>1886</v>
      </c>
      <c r="AJ251" s="82" t="s">
        <v>385</v>
      </c>
      <c r="AK251" s="82" t="s">
        <v>5631</v>
      </c>
      <c r="AL251" s="82" t="s">
        <v>1286</v>
      </c>
    </row>
    <row r="252" spans="1:38" x14ac:dyDescent="0.25">
      <c r="A252" s="82" t="s">
        <v>5632</v>
      </c>
      <c r="B252" s="82">
        <v>10.862</v>
      </c>
      <c r="C252" s="82" t="s">
        <v>5633</v>
      </c>
      <c r="D252" s="82" t="s">
        <v>5192</v>
      </c>
      <c r="E252" s="82" t="s">
        <v>5634</v>
      </c>
      <c r="F252" s="82" t="s">
        <v>5635</v>
      </c>
      <c r="G252" s="82" t="s">
        <v>359</v>
      </c>
      <c r="H252" s="82" t="s">
        <v>360</v>
      </c>
      <c r="I252" s="82" t="s">
        <v>5636</v>
      </c>
      <c r="J252" s="82" t="s">
        <v>5637</v>
      </c>
      <c r="K252" s="82" t="s">
        <v>5638</v>
      </c>
      <c r="L252" s="82" t="s">
        <v>5639</v>
      </c>
      <c r="M252" s="82" t="s">
        <v>5640</v>
      </c>
      <c r="N252" s="82" t="s">
        <v>5641</v>
      </c>
      <c r="O252" s="82" t="s">
        <v>558</v>
      </c>
      <c r="P252" s="82" t="s">
        <v>5288</v>
      </c>
      <c r="Q252" s="82" t="s">
        <v>5243</v>
      </c>
      <c r="R252" s="82" t="s">
        <v>360</v>
      </c>
      <c r="S252" s="82" t="s">
        <v>5642</v>
      </c>
      <c r="T252" s="82" t="s">
        <v>5643</v>
      </c>
      <c r="U252" s="82" t="s">
        <v>5644</v>
      </c>
      <c r="V252" s="82" t="s">
        <v>5645</v>
      </c>
      <c r="W252" s="82" t="s">
        <v>5646</v>
      </c>
      <c r="X252" s="82" t="s">
        <v>5589</v>
      </c>
      <c r="Y252" s="82" t="s">
        <v>5647</v>
      </c>
      <c r="Z252" s="82" t="s">
        <v>5648</v>
      </c>
      <c r="AA252" s="82" t="s">
        <v>376</v>
      </c>
      <c r="AB252" s="82" t="s">
        <v>5649</v>
      </c>
      <c r="AC252" s="82" t="s">
        <v>5650</v>
      </c>
      <c r="AD252" s="82" t="s">
        <v>5651</v>
      </c>
      <c r="AE252" s="82" t="s">
        <v>5228</v>
      </c>
      <c r="AF252" s="82" t="s">
        <v>5315</v>
      </c>
      <c r="AG252" s="82" t="s">
        <v>382</v>
      </c>
      <c r="AH252" s="82" t="s">
        <v>5652</v>
      </c>
      <c r="AI252" s="82" t="s">
        <v>2011</v>
      </c>
      <c r="AJ252" s="82" t="s">
        <v>385</v>
      </c>
      <c r="AK252" s="82" t="s">
        <v>5653</v>
      </c>
      <c r="AL252" s="82" t="s">
        <v>1286</v>
      </c>
    </row>
    <row r="253" spans="1:38" x14ac:dyDescent="0.25">
      <c r="A253" s="82" t="s">
        <v>5654</v>
      </c>
      <c r="B253" s="82">
        <v>10.863</v>
      </c>
      <c r="C253" s="82" t="s">
        <v>5655</v>
      </c>
      <c r="D253" s="82" t="s">
        <v>5192</v>
      </c>
      <c r="E253" s="82" t="s">
        <v>5656</v>
      </c>
      <c r="F253" s="82" t="s">
        <v>5657</v>
      </c>
      <c r="G253" s="82" t="s">
        <v>359</v>
      </c>
      <c r="H253" s="82" t="s">
        <v>360</v>
      </c>
      <c r="I253" s="82" t="s">
        <v>5658</v>
      </c>
      <c r="J253" s="82" t="s">
        <v>5659</v>
      </c>
      <c r="K253" s="82" t="s">
        <v>362</v>
      </c>
      <c r="L253" s="82" t="s">
        <v>5660</v>
      </c>
      <c r="M253" s="82" t="s">
        <v>5661</v>
      </c>
      <c r="N253" s="82" t="s">
        <v>5662</v>
      </c>
      <c r="O253" s="82" t="s">
        <v>558</v>
      </c>
      <c r="P253" s="82" t="s">
        <v>5663</v>
      </c>
      <c r="Q253" s="82" t="s">
        <v>360</v>
      </c>
      <c r="R253" s="82" t="s">
        <v>360</v>
      </c>
      <c r="S253" s="82" t="s">
        <v>5664</v>
      </c>
      <c r="T253" s="82" t="s">
        <v>5665</v>
      </c>
      <c r="U253" s="82" t="s">
        <v>5666</v>
      </c>
      <c r="V253" s="82" t="s">
        <v>5514</v>
      </c>
      <c r="W253" s="82" t="s">
        <v>5667</v>
      </c>
      <c r="X253" s="82" t="s">
        <v>5567</v>
      </c>
      <c r="Y253" s="82" t="s">
        <v>5668</v>
      </c>
      <c r="Z253" s="82" t="s">
        <v>5669</v>
      </c>
      <c r="AA253" s="82" t="s">
        <v>5670</v>
      </c>
      <c r="AB253" s="82" t="s">
        <v>5671</v>
      </c>
      <c r="AC253" s="82" t="s">
        <v>1011</v>
      </c>
      <c r="AD253" s="82" t="s">
        <v>5672</v>
      </c>
      <c r="AE253" s="82" t="s">
        <v>5673</v>
      </c>
      <c r="AF253" s="82" t="s">
        <v>382</v>
      </c>
      <c r="AG253" s="82" t="s">
        <v>382</v>
      </c>
      <c r="AH253" s="82" t="s">
        <v>360</v>
      </c>
      <c r="AI253" s="82" t="s">
        <v>2011</v>
      </c>
      <c r="AJ253" s="82" t="s">
        <v>385</v>
      </c>
      <c r="AK253" s="82" t="s">
        <v>5674</v>
      </c>
      <c r="AL253" s="82" t="s">
        <v>1286</v>
      </c>
    </row>
    <row r="254" spans="1:38" x14ac:dyDescent="0.25">
      <c r="A254" s="82" t="s">
        <v>5675</v>
      </c>
      <c r="B254" s="82">
        <v>10.864000000000001</v>
      </c>
      <c r="C254" s="82" t="s">
        <v>5676</v>
      </c>
      <c r="D254" s="82" t="s">
        <v>5192</v>
      </c>
      <c r="E254" s="82" t="s">
        <v>5677</v>
      </c>
      <c r="F254" s="82" t="s">
        <v>5678</v>
      </c>
      <c r="G254" s="82" t="s">
        <v>359</v>
      </c>
      <c r="H254" s="82" t="s">
        <v>360</v>
      </c>
      <c r="I254" s="82" t="s">
        <v>5679</v>
      </c>
      <c r="J254" s="82" t="s">
        <v>5680</v>
      </c>
      <c r="K254" s="82" t="s">
        <v>5681</v>
      </c>
      <c r="L254" s="82" t="s">
        <v>421</v>
      </c>
      <c r="M254" s="82" t="s">
        <v>5682</v>
      </c>
      <c r="N254" s="82" t="s">
        <v>5683</v>
      </c>
      <c r="O254" s="82" t="s">
        <v>558</v>
      </c>
      <c r="P254" s="82" t="s">
        <v>5353</v>
      </c>
      <c r="Q254" s="82" t="s">
        <v>5684</v>
      </c>
      <c r="R254" s="82" t="s">
        <v>360</v>
      </c>
      <c r="S254" s="82" t="s">
        <v>5685</v>
      </c>
      <c r="T254" s="82" t="s">
        <v>5686</v>
      </c>
      <c r="U254" s="82" t="s">
        <v>5687</v>
      </c>
      <c r="V254" s="82" t="s">
        <v>5222</v>
      </c>
      <c r="W254" s="82" t="s">
        <v>5688</v>
      </c>
      <c r="X254" s="82" t="s">
        <v>5223</v>
      </c>
      <c r="Y254" s="82" t="s">
        <v>5689</v>
      </c>
      <c r="Z254" s="82" t="s">
        <v>5690</v>
      </c>
      <c r="AA254" s="82" t="s">
        <v>376</v>
      </c>
      <c r="AB254" s="82" t="s">
        <v>5691</v>
      </c>
      <c r="AC254" s="82" t="s">
        <v>5692</v>
      </c>
      <c r="AD254" s="82" t="s">
        <v>5693</v>
      </c>
      <c r="AE254" s="82" t="s">
        <v>5228</v>
      </c>
      <c r="AF254" s="82" t="s">
        <v>5315</v>
      </c>
      <c r="AG254" s="82" t="s">
        <v>382</v>
      </c>
      <c r="AH254" s="82" t="s">
        <v>5694</v>
      </c>
      <c r="AI254" s="82" t="s">
        <v>2035</v>
      </c>
      <c r="AJ254" s="82" t="s">
        <v>385</v>
      </c>
      <c r="AK254" s="82" t="s">
        <v>5695</v>
      </c>
      <c r="AL254" s="82" t="s">
        <v>1286</v>
      </c>
    </row>
    <row r="255" spans="1:38" x14ac:dyDescent="0.25">
      <c r="A255" s="82" t="s">
        <v>5696</v>
      </c>
      <c r="B255" s="82">
        <v>10.865</v>
      </c>
      <c r="C255" s="82" t="s">
        <v>5697</v>
      </c>
      <c r="D255" s="82" t="s">
        <v>2454</v>
      </c>
      <c r="E255" s="82" t="s">
        <v>5698</v>
      </c>
      <c r="F255" s="82" t="s">
        <v>5699</v>
      </c>
      <c r="G255" s="82" t="s">
        <v>721</v>
      </c>
      <c r="H255" s="82" t="s">
        <v>360</v>
      </c>
      <c r="I255" s="82" t="s">
        <v>5700</v>
      </c>
      <c r="J255" s="82" t="s">
        <v>5701</v>
      </c>
      <c r="K255" s="82" t="s">
        <v>5702</v>
      </c>
      <c r="L255" s="82" t="s">
        <v>5703</v>
      </c>
      <c r="M255" s="82" t="s">
        <v>5704</v>
      </c>
      <c r="N255" s="82" t="s">
        <v>5705</v>
      </c>
      <c r="O255" s="82" t="s">
        <v>5706</v>
      </c>
      <c r="P255" s="82" t="s">
        <v>5707</v>
      </c>
      <c r="Q255" s="82" t="s">
        <v>5708</v>
      </c>
      <c r="R255" s="82" t="s">
        <v>360</v>
      </c>
      <c r="S255" s="82" t="s">
        <v>5709</v>
      </c>
      <c r="T255" s="82" t="s">
        <v>5710</v>
      </c>
      <c r="U255" s="82" t="s">
        <v>5711</v>
      </c>
      <c r="V255" s="82" t="s">
        <v>362</v>
      </c>
      <c r="W255" s="82" t="s">
        <v>5712</v>
      </c>
      <c r="X255" s="82" t="s">
        <v>5713</v>
      </c>
      <c r="Y255" s="82" t="s">
        <v>5714</v>
      </c>
      <c r="Z255" s="82" t="s">
        <v>5715</v>
      </c>
      <c r="AA255" s="82" t="s">
        <v>376</v>
      </c>
      <c r="AB255" s="82" t="s">
        <v>5716</v>
      </c>
      <c r="AC255" s="82" t="s">
        <v>5387</v>
      </c>
      <c r="AD255" s="82" t="s">
        <v>5717</v>
      </c>
      <c r="AE255" s="82" t="s">
        <v>5718</v>
      </c>
      <c r="AF255" s="82" t="s">
        <v>5719</v>
      </c>
      <c r="AG255" s="82" t="s">
        <v>382</v>
      </c>
      <c r="AH255" s="82" t="s">
        <v>5720</v>
      </c>
      <c r="AI255" s="82" t="s">
        <v>5721</v>
      </c>
      <c r="AJ255" s="82" t="s">
        <v>385</v>
      </c>
      <c r="AK255" s="82" t="s">
        <v>5722</v>
      </c>
      <c r="AL255" s="82" t="s">
        <v>961</v>
      </c>
    </row>
    <row r="256" spans="1:38" x14ac:dyDescent="0.25">
      <c r="A256" s="82" t="s">
        <v>5723</v>
      </c>
      <c r="B256" s="82">
        <v>10.866</v>
      </c>
      <c r="C256" s="82" t="s">
        <v>5724</v>
      </c>
      <c r="D256" s="82" t="s">
        <v>2454</v>
      </c>
      <c r="E256" s="82" t="s">
        <v>5725</v>
      </c>
      <c r="F256" s="82" t="s">
        <v>5726</v>
      </c>
      <c r="G256" s="82" t="s">
        <v>504</v>
      </c>
      <c r="H256" s="82" t="s">
        <v>360</v>
      </c>
      <c r="I256" s="82" t="s">
        <v>5727</v>
      </c>
      <c r="J256" s="82" t="s">
        <v>5728</v>
      </c>
      <c r="K256" s="82" t="s">
        <v>5729</v>
      </c>
      <c r="L256" s="82" t="s">
        <v>421</v>
      </c>
      <c r="M256" s="82" t="s">
        <v>5730</v>
      </c>
      <c r="N256" s="82" t="s">
        <v>5731</v>
      </c>
      <c r="O256" s="82" t="s">
        <v>558</v>
      </c>
      <c r="P256" s="82" t="s">
        <v>5732</v>
      </c>
      <c r="Q256" s="82" t="s">
        <v>5733</v>
      </c>
      <c r="R256" s="82" t="s">
        <v>360</v>
      </c>
      <c r="S256" s="82" t="s">
        <v>400</v>
      </c>
      <c r="T256" s="82" t="s">
        <v>5734</v>
      </c>
      <c r="U256" s="82" t="s">
        <v>5735</v>
      </c>
      <c r="V256" s="82" t="s">
        <v>632</v>
      </c>
      <c r="X256" s="82" t="s">
        <v>5736</v>
      </c>
      <c r="Y256" s="82" t="s">
        <v>5737</v>
      </c>
      <c r="Z256" s="82" t="s">
        <v>5738</v>
      </c>
      <c r="AA256" s="82" t="s">
        <v>376</v>
      </c>
      <c r="AB256" s="82" t="s">
        <v>382</v>
      </c>
      <c r="AC256" s="82" t="s">
        <v>5739</v>
      </c>
      <c r="AD256" s="82" t="s">
        <v>5740</v>
      </c>
      <c r="AE256" s="82" t="s">
        <v>5741</v>
      </c>
      <c r="AF256" s="82" t="s">
        <v>382</v>
      </c>
      <c r="AH256" s="82" t="s">
        <v>5742</v>
      </c>
      <c r="AI256" s="82" t="s">
        <v>5743</v>
      </c>
      <c r="AJ256" s="82" t="s">
        <v>385</v>
      </c>
      <c r="AK256" s="82" t="s">
        <v>5744</v>
      </c>
      <c r="AL256" s="82" t="s">
        <v>450</v>
      </c>
    </row>
    <row r="257" spans="1:38" x14ac:dyDescent="0.25">
      <c r="A257" s="82" t="s">
        <v>5745</v>
      </c>
      <c r="B257" s="82">
        <v>10.867000000000001</v>
      </c>
      <c r="C257" s="82" t="s">
        <v>5746</v>
      </c>
      <c r="D257" s="82" t="s">
        <v>2454</v>
      </c>
      <c r="E257" s="82" t="s">
        <v>5747</v>
      </c>
      <c r="F257" s="82" t="s">
        <v>5748</v>
      </c>
      <c r="G257" s="82" t="s">
        <v>438</v>
      </c>
      <c r="H257" s="82" t="s">
        <v>360</v>
      </c>
      <c r="I257" s="82" t="s">
        <v>5749</v>
      </c>
      <c r="J257" s="82" t="s">
        <v>5750</v>
      </c>
      <c r="K257" s="82" t="s">
        <v>5751</v>
      </c>
      <c r="L257" s="82" t="s">
        <v>421</v>
      </c>
      <c r="M257" s="82" t="s">
        <v>5752</v>
      </c>
      <c r="N257" s="82" t="s">
        <v>5753</v>
      </c>
      <c r="O257" s="82" t="s">
        <v>5754</v>
      </c>
      <c r="P257" s="82" t="s">
        <v>5755</v>
      </c>
      <c r="Q257" s="82" t="s">
        <v>5756</v>
      </c>
      <c r="R257" s="82" t="s">
        <v>5757</v>
      </c>
      <c r="S257" s="82" t="s">
        <v>368</v>
      </c>
      <c r="T257" s="82" t="s">
        <v>5758</v>
      </c>
      <c r="U257" s="82" t="s">
        <v>5759</v>
      </c>
      <c r="V257" s="82" t="s">
        <v>362</v>
      </c>
      <c r="W257" s="82" t="s">
        <v>5760</v>
      </c>
      <c r="X257" s="82" t="s">
        <v>5736</v>
      </c>
      <c r="Y257" s="82" t="s">
        <v>5761</v>
      </c>
      <c r="Z257" s="82" t="s">
        <v>5762</v>
      </c>
      <c r="AA257" s="82" t="s">
        <v>376</v>
      </c>
      <c r="AB257" s="82" t="s">
        <v>5763</v>
      </c>
      <c r="AC257" s="82" t="s">
        <v>5764</v>
      </c>
      <c r="AD257" s="82" t="s">
        <v>5765</v>
      </c>
      <c r="AE257" s="82" t="s">
        <v>5741</v>
      </c>
      <c r="AF257" s="82" t="s">
        <v>382</v>
      </c>
      <c r="AG257" s="82" t="s">
        <v>382</v>
      </c>
      <c r="AH257" s="82" t="s">
        <v>382</v>
      </c>
      <c r="AI257" s="82" t="s">
        <v>5766</v>
      </c>
      <c r="AJ257" s="82" t="s">
        <v>385</v>
      </c>
      <c r="AK257" s="82" t="s">
        <v>5767</v>
      </c>
      <c r="AL257" s="82" t="s">
        <v>450</v>
      </c>
    </row>
    <row r="258" spans="1:38" x14ac:dyDescent="0.25">
      <c r="A258" s="82" t="s">
        <v>5768</v>
      </c>
      <c r="B258" s="82">
        <v>10.868</v>
      </c>
      <c r="C258" s="82" t="s">
        <v>5769</v>
      </c>
      <c r="D258" s="82" t="s">
        <v>2454</v>
      </c>
      <c r="E258" s="82" t="s">
        <v>5770</v>
      </c>
      <c r="F258" s="82" t="s">
        <v>5771</v>
      </c>
      <c r="G258" s="82" t="s">
        <v>5772</v>
      </c>
      <c r="H258" s="82" t="s">
        <v>360</v>
      </c>
      <c r="I258" s="82" t="s">
        <v>5773</v>
      </c>
      <c r="J258" s="82" t="s">
        <v>5774</v>
      </c>
      <c r="K258" s="82" t="s">
        <v>5775</v>
      </c>
      <c r="L258" s="82" t="s">
        <v>421</v>
      </c>
      <c r="M258" s="82" t="s">
        <v>5776</v>
      </c>
      <c r="N258" s="82" t="s">
        <v>5777</v>
      </c>
      <c r="O258" s="82" t="s">
        <v>558</v>
      </c>
      <c r="P258" s="82" t="s">
        <v>5778</v>
      </c>
      <c r="Q258" s="82" t="s">
        <v>5779</v>
      </c>
      <c r="R258" s="82" t="s">
        <v>360</v>
      </c>
      <c r="S258" s="82" t="s">
        <v>5780</v>
      </c>
      <c r="T258" s="82" t="s">
        <v>5781</v>
      </c>
      <c r="U258" s="82" t="s">
        <v>5782</v>
      </c>
      <c r="V258" s="82" t="s">
        <v>5783</v>
      </c>
      <c r="W258" s="82" t="s">
        <v>5784</v>
      </c>
      <c r="X258" s="82" t="s">
        <v>5785</v>
      </c>
      <c r="Y258" s="82" t="s">
        <v>5786</v>
      </c>
      <c r="Z258" s="82" t="s">
        <v>5787</v>
      </c>
      <c r="AA258" s="82" t="s">
        <v>376</v>
      </c>
      <c r="AB258" s="82" t="s">
        <v>5788</v>
      </c>
      <c r="AC258" s="82" t="s">
        <v>5789</v>
      </c>
      <c r="AD258" s="82" t="s">
        <v>5790</v>
      </c>
      <c r="AF258" s="82" t="s">
        <v>5791</v>
      </c>
      <c r="AG258" s="82" t="s">
        <v>382</v>
      </c>
      <c r="AH258" s="82" t="s">
        <v>5792</v>
      </c>
      <c r="AI258" s="82" t="s">
        <v>5793</v>
      </c>
      <c r="AJ258" s="82" t="s">
        <v>385</v>
      </c>
      <c r="AK258" s="82" t="s">
        <v>5794</v>
      </c>
      <c r="AL258" s="82" t="s">
        <v>1286</v>
      </c>
    </row>
    <row r="259" spans="1:38" x14ac:dyDescent="0.25">
      <c r="A259" s="82" t="s">
        <v>5795</v>
      </c>
      <c r="B259" s="82">
        <v>10.87</v>
      </c>
      <c r="C259" s="82" t="s">
        <v>5796</v>
      </c>
      <c r="D259" s="82" t="s">
        <v>2454</v>
      </c>
      <c r="E259" s="82" t="s">
        <v>5797</v>
      </c>
      <c r="F259" s="82" t="s">
        <v>5798</v>
      </c>
      <c r="G259" s="82" t="s">
        <v>2666</v>
      </c>
      <c r="H259" s="82" t="s">
        <v>360</v>
      </c>
      <c r="I259" s="82" t="s">
        <v>5799</v>
      </c>
      <c r="J259" s="82" t="s">
        <v>5800</v>
      </c>
      <c r="K259" s="82" t="s">
        <v>628</v>
      </c>
      <c r="L259" s="82" t="s">
        <v>580</v>
      </c>
      <c r="M259" s="82" t="s">
        <v>5801</v>
      </c>
      <c r="N259" s="82" t="s">
        <v>5802</v>
      </c>
      <c r="O259" s="82" t="s">
        <v>558</v>
      </c>
      <c r="P259" s="82" t="s">
        <v>360</v>
      </c>
      <c r="Q259" s="82" t="s">
        <v>5803</v>
      </c>
      <c r="R259" s="82" t="s">
        <v>360</v>
      </c>
      <c r="S259" s="82" t="s">
        <v>5804</v>
      </c>
      <c r="T259" s="82" t="s">
        <v>5805</v>
      </c>
      <c r="U259" s="82" t="s">
        <v>5806</v>
      </c>
      <c r="V259" s="82" t="s">
        <v>5807</v>
      </c>
      <c r="W259" s="82" t="s">
        <v>5808</v>
      </c>
      <c r="X259" s="82" t="s">
        <v>5809</v>
      </c>
      <c r="Y259" s="82" t="s">
        <v>5810</v>
      </c>
      <c r="Z259" s="82" t="s">
        <v>5811</v>
      </c>
      <c r="AA259" s="82" t="s">
        <v>376</v>
      </c>
      <c r="AB259" s="82" t="s">
        <v>5812</v>
      </c>
      <c r="AC259" s="82" t="s">
        <v>5813</v>
      </c>
      <c r="AD259" s="82" t="s">
        <v>5814</v>
      </c>
      <c r="AE259" s="82" t="s">
        <v>5815</v>
      </c>
      <c r="AF259" s="82" t="s">
        <v>382</v>
      </c>
      <c r="AG259" s="82" t="s">
        <v>382</v>
      </c>
      <c r="AH259" s="82" t="s">
        <v>360</v>
      </c>
      <c r="AI259" s="82" t="s">
        <v>5816</v>
      </c>
      <c r="AJ259" s="82" t="s">
        <v>385</v>
      </c>
      <c r="AK259" s="82" t="s">
        <v>5817</v>
      </c>
      <c r="AL259" s="82" t="s">
        <v>1286</v>
      </c>
    </row>
    <row r="260" spans="1:38" x14ac:dyDescent="0.25">
      <c r="A260" s="82" t="s">
        <v>5818</v>
      </c>
      <c r="B260" s="82">
        <v>10.871</v>
      </c>
      <c r="C260" s="82" t="s">
        <v>5819</v>
      </c>
      <c r="D260" s="82" t="s">
        <v>2454</v>
      </c>
      <c r="E260" s="82" t="s">
        <v>5820</v>
      </c>
      <c r="F260" s="82" t="s">
        <v>5821</v>
      </c>
      <c r="G260" s="82" t="s">
        <v>359</v>
      </c>
      <c r="H260" s="82" t="s">
        <v>360</v>
      </c>
      <c r="I260" s="82" t="s">
        <v>5822</v>
      </c>
      <c r="J260" s="82" t="s">
        <v>5823</v>
      </c>
      <c r="K260" s="82" t="s">
        <v>5414</v>
      </c>
      <c r="L260" s="82" t="s">
        <v>421</v>
      </c>
      <c r="M260" s="82" t="s">
        <v>5824</v>
      </c>
      <c r="N260" s="82" t="s">
        <v>5825</v>
      </c>
      <c r="O260" s="82" t="s">
        <v>558</v>
      </c>
      <c r="P260" s="82" t="s">
        <v>5416</v>
      </c>
      <c r="Q260" s="82" t="s">
        <v>2510</v>
      </c>
      <c r="R260" s="82" t="s">
        <v>11</v>
      </c>
      <c r="S260" s="82" t="s">
        <v>368</v>
      </c>
      <c r="T260" s="82" t="s">
        <v>5826</v>
      </c>
      <c r="U260" s="82" t="s">
        <v>2513</v>
      </c>
      <c r="V260" s="82" t="s">
        <v>5827</v>
      </c>
      <c r="W260" s="82" t="s">
        <v>2514</v>
      </c>
      <c r="X260" s="82" t="s">
        <v>2467</v>
      </c>
      <c r="Y260" s="82" t="s">
        <v>5828</v>
      </c>
      <c r="Z260" s="82" t="s">
        <v>5829</v>
      </c>
      <c r="AA260" s="82" t="s">
        <v>376</v>
      </c>
      <c r="AB260" s="82" t="s">
        <v>382</v>
      </c>
      <c r="AC260" s="82" t="s">
        <v>2518</v>
      </c>
      <c r="AD260" s="82" t="s">
        <v>2519</v>
      </c>
      <c r="AE260" s="82" t="s">
        <v>5830</v>
      </c>
      <c r="AF260" s="82" t="s">
        <v>2472</v>
      </c>
      <c r="AG260" s="82" t="s">
        <v>382</v>
      </c>
      <c r="AH260" s="82" t="s">
        <v>5831</v>
      </c>
      <c r="AI260" s="82" t="s">
        <v>5832</v>
      </c>
      <c r="AJ260" s="82" t="s">
        <v>385</v>
      </c>
      <c r="AK260" s="82" t="s">
        <v>5833</v>
      </c>
      <c r="AL260" s="82" t="s">
        <v>415</v>
      </c>
    </row>
    <row r="261" spans="1:38" x14ac:dyDescent="0.25">
      <c r="A261" s="82" t="s">
        <v>5834</v>
      </c>
      <c r="B261" s="82">
        <v>10.874000000000001</v>
      </c>
      <c r="D261" s="82" t="s">
        <v>2454</v>
      </c>
      <c r="E261" s="82" t="s">
        <v>5835</v>
      </c>
      <c r="F261" s="82" t="s">
        <v>5836</v>
      </c>
      <c r="G261" s="82" t="s">
        <v>359</v>
      </c>
      <c r="H261" s="82" t="s">
        <v>360</v>
      </c>
      <c r="I261" s="82" t="s">
        <v>5837</v>
      </c>
      <c r="J261" s="82" t="s">
        <v>5838</v>
      </c>
      <c r="K261" s="82" t="s">
        <v>5414</v>
      </c>
      <c r="L261" s="82" t="s">
        <v>5839</v>
      </c>
      <c r="M261" s="82" t="s">
        <v>2507</v>
      </c>
      <c r="N261" s="82" t="s">
        <v>5840</v>
      </c>
      <c r="O261" s="82" t="s">
        <v>558</v>
      </c>
      <c r="P261" s="82" t="s">
        <v>5416</v>
      </c>
      <c r="Q261" s="82" t="s">
        <v>2510</v>
      </c>
      <c r="R261" s="82" t="s">
        <v>11</v>
      </c>
      <c r="S261" s="82" t="s">
        <v>368</v>
      </c>
      <c r="T261" s="82" t="s">
        <v>5841</v>
      </c>
      <c r="U261" s="82" t="s">
        <v>2513</v>
      </c>
      <c r="V261" s="82" t="s">
        <v>2465</v>
      </c>
      <c r="W261" s="82" t="s">
        <v>5842</v>
      </c>
      <c r="X261" s="82" t="s">
        <v>5567</v>
      </c>
      <c r="Y261" s="82" t="s">
        <v>5843</v>
      </c>
      <c r="Z261" s="82" t="s">
        <v>5844</v>
      </c>
      <c r="AA261" s="82" t="s">
        <v>376</v>
      </c>
      <c r="AB261" s="82" t="s">
        <v>382</v>
      </c>
      <c r="AC261" s="82" t="s">
        <v>2518</v>
      </c>
      <c r="AD261" s="82" t="s">
        <v>5845</v>
      </c>
      <c r="AE261" s="82" t="s">
        <v>5846</v>
      </c>
      <c r="AF261" s="82" t="s">
        <v>382</v>
      </c>
      <c r="AG261" s="82" t="s">
        <v>382</v>
      </c>
      <c r="AH261" s="82" t="s">
        <v>5847</v>
      </c>
      <c r="AI261" s="82" t="s">
        <v>5848</v>
      </c>
      <c r="AJ261" s="82" t="s">
        <v>385</v>
      </c>
      <c r="AK261" s="82" t="s">
        <v>5849</v>
      </c>
      <c r="AL261" s="82" t="s">
        <v>415</v>
      </c>
    </row>
    <row r="262" spans="1:38" x14ac:dyDescent="0.25">
      <c r="A262" s="82" t="s">
        <v>5850</v>
      </c>
      <c r="B262" s="82">
        <v>10.885999999999999</v>
      </c>
      <c r="C262" s="82" t="s">
        <v>5851</v>
      </c>
      <c r="D262" s="82" t="s">
        <v>5192</v>
      </c>
      <c r="E262" s="82" t="s">
        <v>5852</v>
      </c>
      <c r="F262" s="82" t="s">
        <v>5853</v>
      </c>
      <c r="G262" s="82" t="s">
        <v>2576</v>
      </c>
      <c r="H262" s="82" t="s">
        <v>360</v>
      </c>
      <c r="I262" s="82" t="s">
        <v>5854</v>
      </c>
      <c r="J262" s="82" t="s">
        <v>5855</v>
      </c>
      <c r="K262" s="82" t="s">
        <v>362</v>
      </c>
      <c r="L262" s="82" t="s">
        <v>5856</v>
      </c>
      <c r="M262" s="82" t="s">
        <v>5857</v>
      </c>
      <c r="N262" s="82" t="s">
        <v>5858</v>
      </c>
      <c r="O262" s="82" t="s">
        <v>366</v>
      </c>
      <c r="P262" s="82" t="s">
        <v>5859</v>
      </c>
      <c r="Q262" s="82" t="s">
        <v>360</v>
      </c>
      <c r="R262" s="82" t="s">
        <v>360</v>
      </c>
      <c r="S262" s="82" t="s">
        <v>368</v>
      </c>
      <c r="T262" s="82" t="s">
        <v>5860</v>
      </c>
      <c r="U262" s="82" t="s">
        <v>5861</v>
      </c>
      <c r="V262" s="82" t="s">
        <v>5514</v>
      </c>
      <c r="W262" s="82" t="s">
        <v>360</v>
      </c>
      <c r="X262" s="82" t="s">
        <v>5567</v>
      </c>
      <c r="Y262" s="82" t="s">
        <v>5862</v>
      </c>
      <c r="Z262" s="82" t="s">
        <v>5863</v>
      </c>
      <c r="AA262" s="82" t="s">
        <v>5864</v>
      </c>
      <c r="AB262" s="82" t="s">
        <v>5865</v>
      </c>
      <c r="AC262" s="82" t="s">
        <v>1011</v>
      </c>
      <c r="AD262" s="82" t="s">
        <v>5866</v>
      </c>
      <c r="AE262" s="82" t="s">
        <v>5867</v>
      </c>
      <c r="AF262" s="82" t="s">
        <v>5868</v>
      </c>
      <c r="AG262" s="82" t="s">
        <v>382</v>
      </c>
      <c r="AH262" s="82" t="s">
        <v>382</v>
      </c>
      <c r="AI262" s="82" t="s">
        <v>2035</v>
      </c>
      <c r="AJ262" s="82" t="s">
        <v>385</v>
      </c>
      <c r="AK262" s="82" t="s">
        <v>5869</v>
      </c>
      <c r="AL262" s="82" t="s">
        <v>1286</v>
      </c>
    </row>
    <row r="263" spans="1:38" x14ac:dyDescent="0.25">
      <c r="A263" s="82" t="s">
        <v>5870</v>
      </c>
      <c r="B263" s="82">
        <v>10.89</v>
      </c>
      <c r="C263" s="82" t="s">
        <v>5871</v>
      </c>
      <c r="D263" s="82" t="s">
        <v>2454</v>
      </c>
      <c r="E263" s="82" t="s">
        <v>5872</v>
      </c>
      <c r="F263" s="82" t="s">
        <v>5873</v>
      </c>
      <c r="G263" s="82" t="s">
        <v>359</v>
      </c>
      <c r="H263" s="82" t="s">
        <v>360</v>
      </c>
      <c r="I263" s="82" t="s">
        <v>2504</v>
      </c>
      <c r="J263" s="82" t="s">
        <v>2459</v>
      </c>
      <c r="K263" s="82" t="s">
        <v>5874</v>
      </c>
      <c r="L263" s="82" t="s">
        <v>421</v>
      </c>
      <c r="M263" s="82" t="s">
        <v>5875</v>
      </c>
      <c r="N263" s="82" t="s">
        <v>5876</v>
      </c>
      <c r="O263" s="82" t="s">
        <v>5877</v>
      </c>
      <c r="P263" s="82" t="s">
        <v>5416</v>
      </c>
      <c r="Q263" s="82" t="s">
        <v>11</v>
      </c>
      <c r="R263" s="82" t="s">
        <v>11</v>
      </c>
      <c r="S263" s="82" t="s">
        <v>368</v>
      </c>
      <c r="T263" s="82" t="s">
        <v>5878</v>
      </c>
      <c r="U263" s="82" t="s">
        <v>2513</v>
      </c>
      <c r="V263" s="82" t="s">
        <v>2465</v>
      </c>
      <c r="W263" s="82" t="s">
        <v>2514</v>
      </c>
      <c r="X263" s="82" t="s">
        <v>5589</v>
      </c>
      <c r="Y263" s="82" t="s">
        <v>5879</v>
      </c>
      <c r="Z263" s="82" t="s">
        <v>5880</v>
      </c>
      <c r="AA263" s="82" t="s">
        <v>376</v>
      </c>
      <c r="AB263" s="82" t="s">
        <v>382</v>
      </c>
      <c r="AC263" s="82" t="s">
        <v>735</v>
      </c>
      <c r="AD263" s="82" t="s">
        <v>5422</v>
      </c>
      <c r="AE263" s="82" t="s">
        <v>5881</v>
      </c>
      <c r="AF263" s="82" t="s">
        <v>382</v>
      </c>
      <c r="AG263" s="82" t="s">
        <v>382</v>
      </c>
      <c r="AH263" s="82" t="s">
        <v>382</v>
      </c>
      <c r="AI263" s="82" t="s">
        <v>5882</v>
      </c>
      <c r="AJ263" s="82" t="s">
        <v>385</v>
      </c>
      <c r="AK263" s="82" t="s">
        <v>5883</v>
      </c>
      <c r="AL263" s="82" t="s">
        <v>415</v>
      </c>
    </row>
    <row r="264" spans="1:38" x14ac:dyDescent="0.25">
      <c r="A264" s="82" t="s">
        <v>5884</v>
      </c>
      <c r="B264" s="82">
        <v>10.901999999999999</v>
      </c>
      <c r="D264" s="82" t="s">
        <v>597</v>
      </c>
      <c r="E264" s="82" t="s">
        <v>5885</v>
      </c>
      <c r="F264" s="82" t="s">
        <v>5886</v>
      </c>
      <c r="G264" s="82" t="s">
        <v>5887</v>
      </c>
      <c r="H264" s="82" t="s">
        <v>360</v>
      </c>
      <c r="I264" s="82" t="s">
        <v>5888</v>
      </c>
      <c r="J264" s="82" t="s">
        <v>5889</v>
      </c>
      <c r="K264" s="82" t="s">
        <v>362</v>
      </c>
      <c r="L264" s="82" t="s">
        <v>580</v>
      </c>
      <c r="M264" s="82" t="s">
        <v>5890</v>
      </c>
      <c r="N264" s="82" t="s">
        <v>468</v>
      </c>
      <c r="O264" s="82" t="s">
        <v>366</v>
      </c>
      <c r="P264" s="82" t="s">
        <v>360</v>
      </c>
      <c r="Q264" s="82" t="s">
        <v>360</v>
      </c>
      <c r="R264" s="82" t="s">
        <v>360</v>
      </c>
      <c r="S264" s="82" t="s">
        <v>400</v>
      </c>
      <c r="T264" s="82" t="s">
        <v>751</v>
      </c>
      <c r="U264" s="82" t="s">
        <v>631</v>
      </c>
      <c r="V264" s="82" t="s">
        <v>692</v>
      </c>
      <c r="W264" s="82" t="s">
        <v>468</v>
      </c>
      <c r="X264" s="82" t="s">
        <v>5891</v>
      </c>
      <c r="Y264" s="82" t="s">
        <v>5892</v>
      </c>
      <c r="Z264" s="82" t="s">
        <v>5893</v>
      </c>
      <c r="AA264" s="82" t="s">
        <v>376</v>
      </c>
      <c r="AB264" s="82" t="s">
        <v>5894</v>
      </c>
      <c r="AC264" s="82" t="s">
        <v>5895</v>
      </c>
      <c r="AD264" s="82" t="s">
        <v>5896</v>
      </c>
      <c r="AE264" s="82" t="s">
        <v>5897</v>
      </c>
      <c r="AF264" s="82" t="s">
        <v>5898</v>
      </c>
      <c r="AG264" s="82" t="s">
        <v>382</v>
      </c>
      <c r="AH264" s="82" t="s">
        <v>360</v>
      </c>
      <c r="AI264" s="82" t="s">
        <v>521</v>
      </c>
      <c r="AJ264" s="82" t="s">
        <v>385</v>
      </c>
      <c r="AK264" s="82" t="s">
        <v>5899</v>
      </c>
      <c r="AL264" s="82" t="s">
        <v>1286</v>
      </c>
    </row>
    <row r="265" spans="1:38" x14ac:dyDescent="0.25">
      <c r="A265" s="82" t="s">
        <v>5900</v>
      </c>
      <c r="B265" s="82">
        <v>10.903</v>
      </c>
      <c r="D265" s="82" t="s">
        <v>597</v>
      </c>
      <c r="E265" s="82" t="s">
        <v>5901</v>
      </c>
      <c r="F265" s="82" t="s">
        <v>5902</v>
      </c>
      <c r="G265" s="82" t="s">
        <v>1918</v>
      </c>
      <c r="H265" s="82" t="s">
        <v>360</v>
      </c>
      <c r="I265" s="82" t="s">
        <v>5903</v>
      </c>
      <c r="J265" s="82" t="s">
        <v>5904</v>
      </c>
      <c r="K265" s="82" t="s">
        <v>362</v>
      </c>
      <c r="L265" s="82" t="s">
        <v>580</v>
      </c>
      <c r="M265" s="82" t="s">
        <v>5905</v>
      </c>
      <c r="N265" s="82" t="s">
        <v>468</v>
      </c>
      <c r="O265" s="82" t="s">
        <v>366</v>
      </c>
      <c r="P265" s="82" t="s">
        <v>360</v>
      </c>
      <c r="Q265" s="82" t="s">
        <v>360</v>
      </c>
      <c r="R265" s="82" t="s">
        <v>360</v>
      </c>
      <c r="S265" s="82" t="s">
        <v>400</v>
      </c>
      <c r="T265" s="82" t="s">
        <v>5906</v>
      </c>
      <c r="U265" s="82" t="s">
        <v>631</v>
      </c>
      <c r="V265" s="82" t="s">
        <v>692</v>
      </c>
      <c r="W265" s="82" t="s">
        <v>382</v>
      </c>
      <c r="X265" s="82" t="s">
        <v>5891</v>
      </c>
      <c r="Y265" s="82" t="s">
        <v>5907</v>
      </c>
      <c r="Z265" s="82" t="s">
        <v>360</v>
      </c>
      <c r="AA265" s="82" t="s">
        <v>376</v>
      </c>
      <c r="AB265" s="82" t="s">
        <v>5908</v>
      </c>
      <c r="AC265" s="82" t="s">
        <v>5909</v>
      </c>
      <c r="AD265" s="82" t="s">
        <v>5910</v>
      </c>
      <c r="AE265" s="82" t="s">
        <v>5897</v>
      </c>
      <c r="AF265" s="82" t="s">
        <v>5911</v>
      </c>
      <c r="AG265" s="82" t="s">
        <v>382</v>
      </c>
      <c r="AH265" s="82" t="s">
        <v>360</v>
      </c>
      <c r="AI265" s="82" t="s">
        <v>497</v>
      </c>
      <c r="AJ265" s="82" t="s">
        <v>385</v>
      </c>
      <c r="AK265" s="82" t="s">
        <v>5912</v>
      </c>
      <c r="AL265" s="82" t="s">
        <v>1286</v>
      </c>
    </row>
    <row r="266" spans="1:38" x14ac:dyDescent="0.25">
      <c r="A266" s="82" t="s">
        <v>5913</v>
      </c>
      <c r="B266" s="82">
        <v>10.904</v>
      </c>
      <c r="C266" s="82" t="s">
        <v>5914</v>
      </c>
      <c r="D266" s="82" t="s">
        <v>597</v>
      </c>
      <c r="E266" s="82" t="s">
        <v>5915</v>
      </c>
      <c r="F266" s="82" t="s">
        <v>5916</v>
      </c>
      <c r="G266" s="82" t="s">
        <v>5917</v>
      </c>
      <c r="H266" s="82" t="s">
        <v>360</v>
      </c>
      <c r="I266" s="82" t="s">
        <v>5918</v>
      </c>
      <c r="J266" s="82" t="s">
        <v>468</v>
      </c>
      <c r="K266" s="82" t="s">
        <v>5919</v>
      </c>
      <c r="L266" s="82" t="s">
        <v>5920</v>
      </c>
      <c r="M266" s="82" t="s">
        <v>5921</v>
      </c>
      <c r="N266" s="82" t="s">
        <v>5922</v>
      </c>
      <c r="O266" s="82" t="s">
        <v>366</v>
      </c>
      <c r="P266" s="82" t="s">
        <v>5923</v>
      </c>
      <c r="Q266" s="82" t="s">
        <v>360</v>
      </c>
      <c r="R266" s="82" t="s">
        <v>360</v>
      </c>
      <c r="S266" s="82" t="s">
        <v>5924</v>
      </c>
      <c r="T266" s="82" t="s">
        <v>5925</v>
      </c>
      <c r="U266" s="82" t="s">
        <v>5926</v>
      </c>
      <c r="V266" s="82" t="s">
        <v>692</v>
      </c>
      <c r="W266" s="82" t="s">
        <v>5927</v>
      </c>
      <c r="X266" s="82" t="s">
        <v>5928</v>
      </c>
      <c r="Y266" s="82" t="s">
        <v>5929</v>
      </c>
      <c r="Z266" s="82" t="s">
        <v>5930</v>
      </c>
      <c r="AA266" s="82" t="s">
        <v>376</v>
      </c>
      <c r="AB266" s="82" t="s">
        <v>5931</v>
      </c>
      <c r="AC266" s="82" t="s">
        <v>5932</v>
      </c>
      <c r="AD266" s="82" t="s">
        <v>5933</v>
      </c>
      <c r="AE266" s="82" t="s">
        <v>5897</v>
      </c>
      <c r="AF266" s="82" t="s">
        <v>5934</v>
      </c>
      <c r="AG266" s="82" t="s">
        <v>382</v>
      </c>
      <c r="AH266" s="82" t="s">
        <v>5935</v>
      </c>
      <c r="AI266" s="82" t="s">
        <v>521</v>
      </c>
      <c r="AJ266" s="82" t="s">
        <v>385</v>
      </c>
      <c r="AK266" s="82" t="s">
        <v>5936</v>
      </c>
      <c r="AL266" s="82" t="s">
        <v>415</v>
      </c>
    </row>
    <row r="267" spans="1:38" x14ac:dyDescent="0.25">
      <c r="A267" s="82" t="s">
        <v>5937</v>
      </c>
      <c r="B267" s="82">
        <v>10.904999999999999</v>
      </c>
      <c r="D267" s="82" t="s">
        <v>597</v>
      </c>
      <c r="E267" s="82" t="s">
        <v>5938</v>
      </c>
      <c r="F267" s="82" t="s">
        <v>5939</v>
      </c>
      <c r="G267" s="82" t="s">
        <v>1144</v>
      </c>
      <c r="H267" s="82" t="s">
        <v>360</v>
      </c>
      <c r="I267" s="82" t="s">
        <v>5940</v>
      </c>
      <c r="J267" s="82" t="s">
        <v>5941</v>
      </c>
      <c r="K267" s="82" t="s">
        <v>362</v>
      </c>
      <c r="L267" s="82" t="s">
        <v>580</v>
      </c>
      <c r="M267" s="82" t="s">
        <v>5942</v>
      </c>
      <c r="N267" s="82" t="s">
        <v>468</v>
      </c>
      <c r="O267" s="82" t="s">
        <v>366</v>
      </c>
      <c r="P267" s="82" t="s">
        <v>360</v>
      </c>
      <c r="Q267" s="82" t="s">
        <v>360</v>
      </c>
      <c r="R267" s="82" t="s">
        <v>360</v>
      </c>
      <c r="S267" s="82" t="s">
        <v>400</v>
      </c>
      <c r="T267" s="82" t="s">
        <v>5943</v>
      </c>
      <c r="U267" s="82" t="s">
        <v>631</v>
      </c>
      <c r="V267" s="82" t="s">
        <v>692</v>
      </c>
      <c r="W267" s="82" t="s">
        <v>468</v>
      </c>
      <c r="X267" s="82" t="s">
        <v>5891</v>
      </c>
      <c r="Y267" s="82" t="s">
        <v>5944</v>
      </c>
      <c r="Z267" s="82" t="s">
        <v>2741</v>
      </c>
      <c r="AA267" s="82" t="s">
        <v>376</v>
      </c>
      <c r="AB267" s="82" t="s">
        <v>5945</v>
      </c>
      <c r="AC267" s="82" t="s">
        <v>5946</v>
      </c>
      <c r="AD267" s="82" t="s">
        <v>5947</v>
      </c>
      <c r="AE267" s="82" t="s">
        <v>5897</v>
      </c>
      <c r="AF267" s="82" t="s">
        <v>5911</v>
      </c>
      <c r="AG267" s="82" t="s">
        <v>382</v>
      </c>
      <c r="AH267" s="82" t="s">
        <v>360</v>
      </c>
      <c r="AI267" s="82" t="s">
        <v>2750</v>
      </c>
      <c r="AJ267" s="82" t="s">
        <v>385</v>
      </c>
      <c r="AK267" s="82" t="s">
        <v>5948</v>
      </c>
      <c r="AL267" s="82" t="s">
        <v>1286</v>
      </c>
    </row>
    <row r="268" spans="1:38" x14ac:dyDescent="0.25">
      <c r="A268" s="82" t="s">
        <v>5949</v>
      </c>
      <c r="B268" s="82">
        <v>10.907</v>
      </c>
      <c r="C268" s="82" t="s">
        <v>5950</v>
      </c>
      <c r="D268" s="82" t="s">
        <v>597</v>
      </c>
      <c r="E268" s="82" t="s">
        <v>5951</v>
      </c>
      <c r="F268" s="82" t="s">
        <v>5952</v>
      </c>
      <c r="G268" s="82" t="s">
        <v>1918</v>
      </c>
      <c r="H268" s="82" t="s">
        <v>360</v>
      </c>
      <c r="I268" s="82" t="s">
        <v>5953</v>
      </c>
      <c r="J268" s="82" t="s">
        <v>5953</v>
      </c>
      <c r="K268" s="82" t="s">
        <v>362</v>
      </c>
      <c r="L268" s="82" t="s">
        <v>580</v>
      </c>
      <c r="M268" s="82" t="s">
        <v>5954</v>
      </c>
      <c r="N268" s="82" t="s">
        <v>468</v>
      </c>
      <c r="O268" s="82" t="s">
        <v>366</v>
      </c>
      <c r="P268" s="82" t="s">
        <v>360</v>
      </c>
      <c r="Q268" s="82" t="s">
        <v>360</v>
      </c>
      <c r="R268" s="82" t="s">
        <v>360</v>
      </c>
      <c r="S268" s="82" t="s">
        <v>400</v>
      </c>
      <c r="T268" s="82" t="s">
        <v>5955</v>
      </c>
      <c r="U268" s="82" t="s">
        <v>631</v>
      </c>
      <c r="V268" s="82" t="s">
        <v>692</v>
      </c>
      <c r="W268" s="82" t="s">
        <v>468</v>
      </c>
      <c r="X268" s="82" t="s">
        <v>5891</v>
      </c>
      <c r="Y268" s="82" t="s">
        <v>5956</v>
      </c>
      <c r="Z268" s="82" t="s">
        <v>2741</v>
      </c>
      <c r="AA268" s="82" t="s">
        <v>376</v>
      </c>
      <c r="AB268" s="82" t="s">
        <v>5957</v>
      </c>
      <c r="AC268" s="82" t="s">
        <v>5958</v>
      </c>
      <c r="AD268" s="82" t="s">
        <v>5959</v>
      </c>
      <c r="AE268" s="82" t="s">
        <v>5960</v>
      </c>
      <c r="AF268" s="82" t="s">
        <v>5911</v>
      </c>
      <c r="AG268" s="82" t="s">
        <v>382</v>
      </c>
      <c r="AH268" s="82" t="s">
        <v>360</v>
      </c>
      <c r="AI268" s="82" t="s">
        <v>2750</v>
      </c>
      <c r="AJ268" s="82" t="s">
        <v>385</v>
      </c>
      <c r="AK268" s="82" t="s">
        <v>5961</v>
      </c>
      <c r="AL268" s="82" t="s">
        <v>1286</v>
      </c>
    </row>
    <row r="269" spans="1:38" x14ac:dyDescent="0.25">
      <c r="A269" s="82" t="s">
        <v>5962</v>
      </c>
      <c r="B269" s="82">
        <v>10.912000000000001</v>
      </c>
      <c r="C269" s="82" t="s">
        <v>5963</v>
      </c>
      <c r="D269" s="82" t="s">
        <v>597</v>
      </c>
      <c r="E269" s="82" t="s">
        <v>5964</v>
      </c>
      <c r="F269" s="82" t="s">
        <v>5965</v>
      </c>
      <c r="G269" s="82" t="s">
        <v>504</v>
      </c>
      <c r="H269" s="82" t="s">
        <v>360</v>
      </c>
      <c r="I269" s="82" t="s">
        <v>5966</v>
      </c>
      <c r="J269" s="82" t="s">
        <v>5967</v>
      </c>
      <c r="K269" s="82" t="s">
        <v>5968</v>
      </c>
      <c r="L269" s="82" t="s">
        <v>421</v>
      </c>
      <c r="M269" s="82" t="s">
        <v>5969</v>
      </c>
      <c r="N269" s="82" t="s">
        <v>5970</v>
      </c>
      <c r="O269" s="82" t="s">
        <v>366</v>
      </c>
      <c r="P269" s="82" t="s">
        <v>5971</v>
      </c>
      <c r="Q269" s="82" t="s">
        <v>5972</v>
      </c>
      <c r="R269" s="82" t="s">
        <v>360</v>
      </c>
      <c r="S269" s="82" t="s">
        <v>5973</v>
      </c>
      <c r="T269" s="82" t="s">
        <v>5974</v>
      </c>
      <c r="U269" s="82" t="s">
        <v>443</v>
      </c>
      <c r="V269" s="82" t="s">
        <v>5975</v>
      </c>
      <c r="W269" s="82" t="s">
        <v>5976</v>
      </c>
      <c r="X269" s="82" t="s">
        <v>693</v>
      </c>
      <c r="Y269" s="82" t="s">
        <v>5977</v>
      </c>
      <c r="Z269" s="82" t="s">
        <v>5978</v>
      </c>
      <c r="AA269" s="82" t="s">
        <v>376</v>
      </c>
      <c r="AB269" s="82" t="s">
        <v>5979</v>
      </c>
      <c r="AC269" s="82" t="s">
        <v>5980</v>
      </c>
      <c r="AD269" s="82" t="s">
        <v>5981</v>
      </c>
      <c r="AE269" s="82" t="s">
        <v>5960</v>
      </c>
      <c r="AF269" s="82" t="s">
        <v>5982</v>
      </c>
      <c r="AG269" s="82" t="s">
        <v>382</v>
      </c>
      <c r="AH269" s="82" t="s">
        <v>5983</v>
      </c>
      <c r="AI269" s="82" t="s">
        <v>1752</v>
      </c>
      <c r="AJ269" s="82" t="s">
        <v>385</v>
      </c>
      <c r="AK269" s="82" t="s">
        <v>5984</v>
      </c>
      <c r="AL269" s="82" t="s">
        <v>415</v>
      </c>
    </row>
    <row r="270" spans="1:38" x14ac:dyDescent="0.25">
      <c r="A270" s="82" t="s">
        <v>5985</v>
      </c>
      <c r="B270" s="82">
        <v>10.913</v>
      </c>
      <c r="C270" s="82" t="s">
        <v>5986</v>
      </c>
      <c r="D270" s="82" t="s">
        <v>597</v>
      </c>
      <c r="E270" s="82" t="s">
        <v>5987</v>
      </c>
      <c r="F270" s="82" t="s">
        <v>5988</v>
      </c>
      <c r="G270" s="82" t="s">
        <v>504</v>
      </c>
      <c r="H270" s="82" t="s">
        <v>360</v>
      </c>
      <c r="I270" s="82" t="s">
        <v>5989</v>
      </c>
      <c r="J270" s="82" t="s">
        <v>5990</v>
      </c>
      <c r="K270" s="82" t="s">
        <v>5991</v>
      </c>
      <c r="L270" s="82" t="s">
        <v>5992</v>
      </c>
      <c r="M270" s="82" t="s">
        <v>5993</v>
      </c>
      <c r="N270" s="82" t="s">
        <v>5994</v>
      </c>
      <c r="O270" s="82" t="s">
        <v>366</v>
      </c>
      <c r="P270" s="82" t="s">
        <v>5995</v>
      </c>
      <c r="Q270" s="82" t="s">
        <v>360</v>
      </c>
      <c r="R270" s="82" t="s">
        <v>360</v>
      </c>
      <c r="S270" s="82" t="s">
        <v>5996</v>
      </c>
      <c r="T270" s="82" t="s">
        <v>5997</v>
      </c>
      <c r="U270" s="82" t="s">
        <v>5998</v>
      </c>
      <c r="V270" s="82" t="s">
        <v>632</v>
      </c>
      <c r="W270" s="82" t="s">
        <v>5999</v>
      </c>
      <c r="X270" s="82" t="s">
        <v>6000</v>
      </c>
      <c r="Y270" s="82" t="s">
        <v>6001</v>
      </c>
      <c r="Z270" s="82" t="s">
        <v>6002</v>
      </c>
      <c r="AA270" s="82" t="s">
        <v>376</v>
      </c>
      <c r="AB270" s="82" t="s">
        <v>6003</v>
      </c>
      <c r="AC270" s="82" t="s">
        <v>6004</v>
      </c>
      <c r="AD270" s="82" t="s">
        <v>6005</v>
      </c>
      <c r="AE270" s="82" t="s">
        <v>5960</v>
      </c>
      <c r="AF270" s="82" t="s">
        <v>6006</v>
      </c>
      <c r="AG270" s="82" t="s">
        <v>382</v>
      </c>
      <c r="AH270" s="82" t="s">
        <v>6007</v>
      </c>
      <c r="AI270" s="82" t="s">
        <v>1752</v>
      </c>
      <c r="AJ270" s="82" t="s">
        <v>385</v>
      </c>
      <c r="AK270" s="82" t="s">
        <v>6008</v>
      </c>
      <c r="AL270" s="82" t="s">
        <v>499</v>
      </c>
    </row>
    <row r="271" spans="1:38" x14ac:dyDescent="0.25">
      <c r="A271" s="82" t="s">
        <v>6009</v>
      </c>
      <c r="B271" s="82">
        <v>10.914</v>
      </c>
      <c r="C271" s="82" t="s">
        <v>6010</v>
      </c>
      <c r="D271" s="82" t="s">
        <v>597</v>
      </c>
      <c r="E271" s="82" t="s">
        <v>6011</v>
      </c>
      <c r="F271" s="82" t="s">
        <v>6012</v>
      </c>
      <c r="G271" s="82" t="s">
        <v>504</v>
      </c>
      <c r="H271" s="82" t="s">
        <v>360</v>
      </c>
      <c r="I271" s="82" t="s">
        <v>6013</v>
      </c>
      <c r="J271" s="82" t="s">
        <v>6014</v>
      </c>
      <c r="K271" s="82" t="s">
        <v>6015</v>
      </c>
      <c r="L271" s="82" t="s">
        <v>421</v>
      </c>
      <c r="M271" s="82" t="s">
        <v>6016</v>
      </c>
      <c r="N271" s="82" t="s">
        <v>6017</v>
      </c>
      <c r="O271" s="82" t="s">
        <v>366</v>
      </c>
      <c r="P271" s="82" t="s">
        <v>360</v>
      </c>
      <c r="Q271" s="82" t="s">
        <v>6018</v>
      </c>
      <c r="R271" s="82" t="s">
        <v>360</v>
      </c>
      <c r="S271" s="82" t="s">
        <v>6019</v>
      </c>
      <c r="T271" s="82" t="s">
        <v>6020</v>
      </c>
      <c r="U271" s="82" t="s">
        <v>443</v>
      </c>
      <c r="V271" s="82" t="s">
        <v>6021</v>
      </c>
      <c r="W271" s="82" t="s">
        <v>6022</v>
      </c>
      <c r="X271" s="82" t="s">
        <v>6023</v>
      </c>
      <c r="Y271" s="82" t="s">
        <v>6024</v>
      </c>
      <c r="Z271" s="82" t="s">
        <v>6025</v>
      </c>
      <c r="AA271" s="82" t="s">
        <v>376</v>
      </c>
      <c r="AB271" s="82" t="s">
        <v>6026</v>
      </c>
      <c r="AC271" s="82" t="s">
        <v>6027</v>
      </c>
      <c r="AD271" s="82" t="s">
        <v>6028</v>
      </c>
      <c r="AE271" s="82" t="s">
        <v>5960</v>
      </c>
      <c r="AF271" s="82" t="s">
        <v>6029</v>
      </c>
      <c r="AG271" s="82" t="s">
        <v>382</v>
      </c>
      <c r="AH271" s="82" t="s">
        <v>6030</v>
      </c>
      <c r="AI271" s="82" t="s">
        <v>1752</v>
      </c>
      <c r="AJ271" s="82" t="s">
        <v>385</v>
      </c>
      <c r="AK271" s="82" t="s">
        <v>6031</v>
      </c>
      <c r="AL271" s="82" t="s">
        <v>450</v>
      </c>
    </row>
    <row r="272" spans="1:38" x14ac:dyDescent="0.25">
      <c r="A272" s="82" t="s">
        <v>6032</v>
      </c>
      <c r="B272" s="82">
        <v>10.916</v>
      </c>
      <c r="C272" s="82" t="s">
        <v>6033</v>
      </c>
      <c r="D272" s="82" t="s">
        <v>597</v>
      </c>
      <c r="E272" s="82" t="s">
        <v>6034</v>
      </c>
      <c r="F272" s="82" t="s">
        <v>6035</v>
      </c>
      <c r="G272" s="82" t="s">
        <v>5887</v>
      </c>
      <c r="H272" s="82" t="s">
        <v>360</v>
      </c>
      <c r="I272" s="82" t="s">
        <v>6036</v>
      </c>
      <c r="J272" s="82" t="s">
        <v>6037</v>
      </c>
      <c r="K272" s="82" t="s">
        <v>6038</v>
      </c>
      <c r="L272" s="82" t="s">
        <v>5920</v>
      </c>
      <c r="M272" s="82" t="s">
        <v>6039</v>
      </c>
      <c r="N272" s="82" t="s">
        <v>6040</v>
      </c>
      <c r="O272" s="82" t="s">
        <v>366</v>
      </c>
      <c r="P272" s="82" t="s">
        <v>5923</v>
      </c>
      <c r="Q272" s="82" t="s">
        <v>360</v>
      </c>
      <c r="R272" s="82" t="s">
        <v>360</v>
      </c>
      <c r="S272" s="82" t="s">
        <v>368</v>
      </c>
      <c r="T272" s="82" t="s">
        <v>5925</v>
      </c>
      <c r="U272" s="82" t="s">
        <v>6041</v>
      </c>
      <c r="V272" s="82" t="s">
        <v>6042</v>
      </c>
      <c r="W272" s="82" t="s">
        <v>6043</v>
      </c>
      <c r="X272" s="82" t="s">
        <v>6044</v>
      </c>
      <c r="Y272" s="82" t="s">
        <v>6045</v>
      </c>
      <c r="Z272" s="82" t="s">
        <v>6046</v>
      </c>
      <c r="AA272" s="82" t="s">
        <v>376</v>
      </c>
      <c r="AB272" s="82" t="s">
        <v>6047</v>
      </c>
      <c r="AC272" s="82" t="s">
        <v>5932</v>
      </c>
      <c r="AD272" s="82" t="s">
        <v>6048</v>
      </c>
      <c r="AE272" s="82" t="s">
        <v>6049</v>
      </c>
      <c r="AF272" s="82" t="s">
        <v>6050</v>
      </c>
      <c r="AG272" s="82" t="s">
        <v>382</v>
      </c>
      <c r="AH272" s="82" t="s">
        <v>6051</v>
      </c>
      <c r="AI272" s="82" t="s">
        <v>4409</v>
      </c>
      <c r="AJ272" s="82" t="s">
        <v>385</v>
      </c>
      <c r="AK272" s="82" t="s">
        <v>6052</v>
      </c>
      <c r="AL272" s="82" t="s">
        <v>415</v>
      </c>
    </row>
    <row r="273" spans="1:38" x14ac:dyDescent="0.25">
      <c r="A273" s="82" t="s">
        <v>6053</v>
      </c>
      <c r="B273" s="82">
        <v>10.917</v>
      </c>
      <c r="D273" s="82" t="s">
        <v>597</v>
      </c>
      <c r="E273" s="82" t="s">
        <v>6054</v>
      </c>
      <c r="F273" s="82" t="s">
        <v>6055</v>
      </c>
      <c r="G273" s="82" t="s">
        <v>504</v>
      </c>
      <c r="H273" s="82" t="s">
        <v>360</v>
      </c>
      <c r="I273" s="82" t="s">
        <v>6056</v>
      </c>
      <c r="J273" s="82" t="s">
        <v>6057</v>
      </c>
      <c r="K273" s="82" t="s">
        <v>6058</v>
      </c>
      <c r="L273" s="82" t="s">
        <v>6059</v>
      </c>
      <c r="M273" s="82" t="s">
        <v>6060</v>
      </c>
      <c r="N273" s="82" t="s">
        <v>6061</v>
      </c>
      <c r="O273" s="82" t="s">
        <v>366</v>
      </c>
      <c r="P273" s="82" t="s">
        <v>6062</v>
      </c>
      <c r="Q273" s="82" t="s">
        <v>6063</v>
      </c>
      <c r="R273" s="82" t="s">
        <v>6064</v>
      </c>
      <c r="S273" s="82" t="s">
        <v>6065</v>
      </c>
      <c r="T273" s="82" t="s">
        <v>6066</v>
      </c>
      <c r="U273" s="82" t="s">
        <v>443</v>
      </c>
      <c r="V273" s="82" t="s">
        <v>6067</v>
      </c>
      <c r="W273" s="82" t="s">
        <v>6068</v>
      </c>
      <c r="X273" s="82" t="s">
        <v>693</v>
      </c>
      <c r="Y273" s="82" t="s">
        <v>6069</v>
      </c>
      <c r="Z273" s="82" t="s">
        <v>6070</v>
      </c>
      <c r="AA273" s="82" t="s">
        <v>376</v>
      </c>
      <c r="AB273" s="82" t="s">
        <v>6071</v>
      </c>
      <c r="AC273" s="82" t="s">
        <v>6072</v>
      </c>
      <c r="AD273" s="82" t="s">
        <v>6073</v>
      </c>
      <c r="AE273" s="82" t="s">
        <v>5960</v>
      </c>
      <c r="AF273" s="82" t="s">
        <v>382</v>
      </c>
      <c r="AG273" s="82" t="s">
        <v>382</v>
      </c>
      <c r="AH273" s="82" t="s">
        <v>6074</v>
      </c>
      <c r="AI273" s="82" t="s">
        <v>2011</v>
      </c>
      <c r="AJ273" s="82" t="s">
        <v>385</v>
      </c>
      <c r="AK273" s="82" t="s">
        <v>6075</v>
      </c>
      <c r="AL273" s="82" t="s">
        <v>415</v>
      </c>
    </row>
    <row r="274" spans="1:38" x14ac:dyDescent="0.25">
      <c r="A274" s="82" t="s">
        <v>6076</v>
      </c>
      <c r="B274" s="82">
        <v>10.92</v>
      </c>
      <c r="C274" s="82" t="s">
        <v>6077</v>
      </c>
      <c r="D274" s="82" t="s">
        <v>597</v>
      </c>
      <c r="E274" s="82" t="s">
        <v>6078</v>
      </c>
      <c r="F274" s="82" t="s">
        <v>6079</v>
      </c>
      <c r="G274" s="82" t="s">
        <v>504</v>
      </c>
      <c r="H274" s="82" t="s">
        <v>360</v>
      </c>
      <c r="I274" s="82" t="s">
        <v>6080</v>
      </c>
      <c r="J274" s="82" t="s">
        <v>6081</v>
      </c>
      <c r="K274" s="82" t="s">
        <v>6082</v>
      </c>
      <c r="L274" s="82" t="s">
        <v>6083</v>
      </c>
      <c r="M274" s="82" t="s">
        <v>6016</v>
      </c>
      <c r="N274" s="82" t="s">
        <v>6084</v>
      </c>
      <c r="O274" s="82" t="s">
        <v>366</v>
      </c>
      <c r="P274" s="82" t="s">
        <v>6085</v>
      </c>
      <c r="Q274" s="82" t="s">
        <v>6086</v>
      </c>
      <c r="R274" s="82" t="s">
        <v>360</v>
      </c>
      <c r="S274" s="82" t="s">
        <v>6087</v>
      </c>
      <c r="T274" s="82" t="s">
        <v>6088</v>
      </c>
      <c r="U274" s="82" t="s">
        <v>6089</v>
      </c>
      <c r="V274" s="82" t="s">
        <v>6021</v>
      </c>
      <c r="W274" s="82" t="s">
        <v>6090</v>
      </c>
      <c r="X274" s="82" t="s">
        <v>693</v>
      </c>
      <c r="Y274" s="82" t="s">
        <v>6091</v>
      </c>
      <c r="Z274" s="82" t="s">
        <v>6092</v>
      </c>
      <c r="AA274" s="82" t="s">
        <v>376</v>
      </c>
      <c r="AB274" s="82" t="s">
        <v>6093</v>
      </c>
      <c r="AC274" s="82" t="s">
        <v>6094</v>
      </c>
      <c r="AD274" s="82" t="s">
        <v>6095</v>
      </c>
      <c r="AE274" s="82" t="s">
        <v>5960</v>
      </c>
      <c r="AF274" s="82" t="s">
        <v>6096</v>
      </c>
      <c r="AG274" s="82" t="s">
        <v>382</v>
      </c>
      <c r="AH274" s="82" t="s">
        <v>382</v>
      </c>
      <c r="AI274" s="82" t="s">
        <v>2011</v>
      </c>
      <c r="AJ274" s="82" t="s">
        <v>385</v>
      </c>
      <c r="AK274" s="82" t="s">
        <v>6097</v>
      </c>
      <c r="AL274" s="82" t="s">
        <v>450</v>
      </c>
    </row>
    <row r="275" spans="1:38" x14ac:dyDescent="0.25">
      <c r="A275" s="82" t="s">
        <v>6098</v>
      </c>
      <c r="B275" s="82">
        <v>10.920999999999999</v>
      </c>
      <c r="C275" s="82" t="s">
        <v>6099</v>
      </c>
      <c r="D275" s="82" t="s">
        <v>597</v>
      </c>
      <c r="E275" s="82" t="s">
        <v>6100</v>
      </c>
      <c r="F275" s="82" t="s">
        <v>6101</v>
      </c>
      <c r="G275" s="82" t="s">
        <v>504</v>
      </c>
      <c r="H275" s="82" t="s">
        <v>360</v>
      </c>
      <c r="I275" s="82" t="s">
        <v>6102</v>
      </c>
      <c r="J275" s="82" t="s">
        <v>6103</v>
      </c>
      <c r="K275" s="82" t="s">
        <v>6104</v>
      </c>
      <c r="L275" s="82" t="s">
        <v>6105</v>
      </c>
      <c r="M275" s="82" t="s">
        <v>6106</v>
      </c>
      <c r="N275" s="82" t="s">
        <v>6107</v>
      </c>
      <c r="O275" s="82" t="s">
        <v>366</v>
      </c>
      <c r="P275" s="82" t="s">
        <v>6108</v>
      </c>
      <c r="Q275" s="82" t="s">
        <v>6109</v>
      </c>
      <c r="R275" s="82" t="s">
        <v>6110</v>
      </c>
      <c r="S275" s="82" t="s">
        <v>6111</v>
      </c>
      <c r="T275" s="82" t="s">
        <v>6112</v>
      </c>
      <c r="U275" s="82" t="s">
        <v>443</v>
      </c>
      <c r="V275" s="82" t="s">
        <v>6113</v>
      </c>
      <c r="W275" s="82" t="s">
        <v>6114</v>
      </c>
      <c r="X275" s="82" t="s">
        <v>693</v>
      </c>
      <c r="Y275" s="82" t="s">
        <v>6115</v>
      </c>
      <c r="Z275" s="82" t="s">
        <v>6116</v>
      </c>
      <c r="AA275" s="82" t="s">
        <v>376</v>
      </c>
      <c r="AB275" s="82" t="s">
        <v>6117</v>
      </c>
      <c r="AC275" s="82" t="s">
        <v>6118</v>
      </c>
      <c r="AD275" s="82" t="s">
        <v>6119</v>
      </c>
      <c r="AE275" s="82" t="s">
        <v>5960</v>
      </c>
      <c r="AF275" s="82" t="s">
        <v>6120</v>
      </c>
      <c r="AG275" s="82" t="s">
        <v>382</v>
      </c>
      <c r="AH275" s="82" t="s">
        <v>6107</v>
      </c>
      <c r="AI275" s="82" t="s">
        <v>2011</v>
      </c>
      <c r="AJ275" s="82" t="s">
        <v>385</v>
      </c>
      <c r="AK275" s="82" t="s">
        <v>6121</v>
      </c>
      <c r="AL275" s="82" t="s">
        <v>415</v>
      </c>
    </row>
    <row r="276" spans="1:38" x14ac:dyDescent="0.25">
      <c r="A276" s="82" t="s">
        <v>6122</v>
      </c>
      <c r="B276" s="82">
        <v>10.922000000000001</v>
      </c>
      <c r="D276" s="82" t="s">
        <v>597</v>
      </c>
      <c r="E276" s="82" t="s">
        <v>6123</v>
      </c>
      <c r="F276" s="82" t="s">
        <v>6124</v>
      </c>
      <c r="G276" s="82" t="s">
        <v>504</v>
      </c>
      <c r="H276" s="82" t="s">
        <v>360</v>
      </c>
      <c r="I276" s="82" t="s">
        <v>6125</v>
      </c>
      <c r="J276" s="82" t="s">
        <v>6126</v>
      </c>
      <c r="K276" s="82" t="s">
        <v>6127</v>
      </c>
      <c r="L276" s="82" t="s">
        <v>6128</v>
      </c>
      <c r="M276" s="82" t="s">
        <v>6129</v>
      </c>
      <c r="N276" s="82" t="s">
        <v>6130</v>
      </c>
      <c r="O276" s="82" t="s">
        <v>558</v>
      </c>
      <c r="P276" s="82" t="s">
        <v>6085</v>
      </c>
      <c r="Q276" s="82" t="s">
        <v>6131</v>
      </c>
      <c r="R276" s="82" t="s">
        <v>6132</v>
      </c>
      <c r="S276" s="82" t="s">
        <v>6133</v>
      </c>
      <c r="T276" s="82" t="s">
        <v>6134</v>
      </c>
      <c r="U276" s="82" t="s">
        <v>631</v>
      </c>
      <c r="V276" s="82" t="s">
        <v>692</v>
      </c>
      <c r="W276" s="82" t="s">
        <v>6135</v>
      </c>
      <c r="X276" s="82" t="s">
        <v>6136</v>
      </c>
      <c r="Y276" s="82" t="s">
        <v>6137</v>
      </c>
      <c r="Z276" s="82" t="s">
        <v>6138</v>
      </c>
      <c r="AA276" s="82" t="s">
        <v>376</v>
      </c>
      <c r="AB276" s="82" t="s">
        <v>6139</v>
      </c>
      <c r="AC276" s="82" t="s">
        <v>6094</v>
      </c>
      <c r="AD276" s="82" t="s">
        <v>6140</v>
      </c>
      <c r="AE276" s="82" t="s">
        <v>5960</v>
      </c>
      <c r="AF276" s="82" t="s">
        <v>6141</v>
      </c>
      <c r="AG276" s="82" t="s">
        <v>382</v>
      </c>
      <c r="AH276" s="82" t="s">
        <v>6142</v>
      </c>
      <c r="AI276" s="82" t="s">
        <v>2918</v>
      </c>
      <c r="AJ276" s="82" t="s">
        <v>385</v>
      </c>
      <c r="AK276" s="82" t="s">
        <v>6143</v>
      </c>
      <c r="AL276" s="82" t="s">
        <v>415</v>
      </c>
    </row>
    <row r="277" spans="1:38" x14ac:dyDescent="0.25">
      <c r="A277" s="82" t="s">
        <v>6144</v>
      </c>
      <c r="B277" s="82">
        <v>10.923</v>
      </c>
      <c r="C277" s="82" t="s">
        <v>6145</v>
      </c>
      <c r="D277" s="82" t="s">
        <v>597</v>
      </c>
      <c r="E277" s="82" t="s">
        <v>6146</v>
      </c>
      <c r="F277" s="82" t="s">
        <v>6147</v>
      </c>
      <c r="G277" s="82" t="s">
        <v>359</v>
      </c>
      <c r="H277" s="82" t="s">
        <v>360</v>
      </c>
      <c r="I277" s="82" t="s">
        <v>6148</v>
      </c>
      <c r="J277" s="82" t="s">
        <v>6149</v>
      </c>
      <c r="K277" s="82" t="s">
        <v>6150</v>
      </c>
      <c r="L277" s="82" t="s">
        <v>580</v>
      </c>
      <c r="M277" s="82" t="s">
        <v>6151</v>
      </c>
      <c r="N277" s="82" t="s">
        <v>6152</v>
      </c>
      <c r="O277" s="82" t="s">
        <v>558</v>
      </c>
      <c r="P277" s="82" t="s">
        <v>6153</v>
      </c>
      <c r="Q277" s="82" t="s">
        <v>6154</v>
      </c>
      <c r="R277" s="82" t="s">
        <v>360</v>
      </c>
      <c r="S277" s="82" t="s">
        <v>6155</v>
      </c>
      <c r="T277" s="82" t="s">
        <v>6156</v>
      </c>
      <c r="U277" s="82" t="s">
        <v>6157</v>
      </c>
      <c r="V277" s="82" t="s">
        <v>692</v>
      </c>
      <c r="W277" s="82" t="s">
        <v>6158</v>
      </c>
      <c r="X277" s="82" t="s">
        <v>6159</v>
      </c>
      <c r="Y277" s="82" t="s">
        <v>6160</v>
      </c>
      <c r="Z277" s="82" t="s">
        <v>427</v>
      </c>
      <c r="AA277" s="82" t="s">
        <v>376</v>
      </c>
      <c r="AB277" s="82" t="s">
        <v>6161</v>
      </c>
      <c r="AC277" s="82" t="s">
        <v>6162</v>
      </c>
      <c r="AD277" s="82" t="s">
        <v>6163</v>
      </c>
      <c r="AE277" s="82" t="s">
        <v>6164</v>
      </c>
      <c r="AF277" s="82" t="s">
        <v>6050</v>
      </c>
      <c r="AG277" s="82" t="s">
        <v>382</v>
      </c>
      <c r="AH277" s="82" t="s">
        <v>6165</v>
      </c>
      <c r="AI277" s="82" t="s">
        <v>2918</v>
      </c>
      <c r="AJ277" s="82" t="s">
        <v>385</v>
      </c>
      <c r="AK277" s="82" t="s">
        <v>6166</v>
      </c>
      <c r="AL277" s="82" t="s">
        <v>415</v>
      </c>
    </row>
    <row r="278" spans="1:38" x14ac:dyDescent="0.25">
      <c r="A278" s="82" t="s">
        <v>6167</v>
      </c>
      <c r="B278" s="82">
        <v>10.923999999999999</v>
      </c>
      <c r="C278" s="82" t="s">
        <v>6168</v>
      </c>
      <c r="D278" s="82" t="s">
        <v>597</v>
      </c>
      <c r="E278" s="82" t="s">
        <v>6169</v>
      </c>
      <c r="F278" s="82" t="s">
        <v>6170</v>
      </c>
      <c r="G278" s="82" t="s">
        <v>600</v>
      </c>
      <c r="H278" s="82" t="s">
        <v>360</v>
      </c>
      <c r="I278" s="82" t="s">
        <v>6171</v>
      </c>
      <c r="J278" s="82" t="s">
        <v>6172</v>
      </c>
      <c r="K278" s="82" t="s">
        <v>6173</v>
      </c>
      <c r="L278" s="82" t="s">
        <v>6174</v>
      </c>
      <c r="M278" s="82" t="s">
        <v>421</v>
      </c>
      <c r="N278" s="82" t="s">
        <v>6175</v>
      </c>
      <c r="O278" s="82" t="s">
        <v>558</v>
      </c>
      <c r="P278" s="82" t="s">
        <v>360</v>
      </c>
      <c r="Q278" s="82" t="s">
        <v>6176</v>
      </c>
      <c r="R278" s="82" t="s">
        <v>6177</v>
      </c>
      <c r="S278" s="82" t="s">
        <v>3849</v>
      </c>
      <c r="T278" s="82" t="s">
        <v>6178</v>
      </c>
      <c r="U278" s="82" t="s">
        <v>6179</v>
      </c>
      <c r="V278" s="82" t="s">
        <v>6113</v>
      </c>
      <c r="W278" s="82" t="s">
        <v>6180</v>
      </c>
      <c r="X278" s="82" t="s">
        <v>693</v>
      </c>
      <c r="Y278" s="82" t="s">
        <v>6181</v>
      </c>
      <c r="Z278" s="82" t="s">
        <v>6182</v>
      </c>
      <c r="AA278" s="82" t="s">
        <v>376</v>
      </c>
      <c r="AB278" s="82" t="s">
        <v>6183</v>
      </c>
      <c r="AC278" s="82" t="s">
        <v>6184</v>
      </c>
      <c r="AD278" s="82" t="s">
        <v>6185</v>
      </c>
      <c r="AE278" s="82" t="s">
        <v>6186</v>
      </c>
      <c r="AF278" s="82" t="s">
        <v>6187</v>
      </c>
      <c r="AG278" s="82" t="s">
        <v>382</v>
      </c>
      <c r="AH278" s="82" t="s">
        <v>6188</v>
      </c>
      <c r="AI278" s="82" t="s">
        <v>6189</v>
      </c>
      <c r="AJ278" s="82" t="s">
        <v>385</v>
      </c>
      <c r="AK278" s="82" t="s">
        <v>6190</v>
      </c>
      <c r="AL278" s="82" t="s">
        <v>415</v>
      </c>
    </row>
    <row r="279" spans="1:38" x14ac:dyDescent="0.25">
      <c r="A279" s="82" t="s">
        <v>6191</v>
      </c>
      <c r="B279" s="82">
        <v>10.925000000000001</v>
      </c>
      <c r="C279" s="82" t="s">
        <v>6192</v>
      </c>
      <c r="D279" s="82" t="s">
        <v>597</v>
      </c>
      <c r="E279" s="82" t="s">
        <v>6193</v>
      </c>
      <c r="F279" s="82" t="s">
        <v>6194</v>
      </c>
      <c r="G279" s="82" t="s">
        <v>504</v>
      </c>
      <c r="H279" s="82" t="s">
        <v>360</v>
      </c>
      <c r="I279" s="82" t="s">
        <v>6195</v>
      </c>
      <c r="J279" s="82" t="s">
        <v>6196</v>
      </c>
      <c r="K279" s="82" t="s">
        <v>6197</v>
      </c>
      <c r="L279" s="82" t="s">
        <v>6198</v>
      </c>
      <c r="M279" s="82" t="s">
        <v>6016</v>
      </c>
      <c r="N279" s="82" t="s">
        <v>6199</v>
      </c>
      <c r="O279" s="82" t="s">
        <v>366</v>
      </c>
      <c r="P279" s="82" t="s">
        <v>6199</v>
      </c>
      <c r="Q279" s="82" t="s">
        <v>6200</v>
      </c>
      <c r="R279" s="82" t="s">
        <v>360</v>
      </c>
      <c r="S279" s="82" t="s">
        <v>6201</v>
      </c>
      <c r="T279" s="82" t="s">
        <v>6202</v>
      </c>
      <c r="U279" s="82" t="s">
        <v>6203</v>
      </c>
      <c r="V279" s="82" t="s">
        <v>6204</v>
      </c>
      <c r="W279" s="82" t="s">
        <v>6205</v>
      </c>
      <c r="X279" s="82" t="s">
        <v>693</v>
      </c>
      <c r="Y279" s="82" t="s">
        <v>6206</v>
      </c>
      <c r="Z279" s="82" t="s">
        <v>6207</v>
      </c>
      <c r="AA279" s="82" t="s">
        <v>376</v>
      </c>
      <c r="AB279" s="82" t="s">
        <v>6208</v>
      </c>
      <c r="AC279" s="82" t="s">
        <v>6209</v>
      </c>
      <c r="AD279" s="82" t="s">
        <v>6210</v>
      </c>
      <c r="AE279" s="82" t="s">
        <v>6211</v>
      </c>
      <c r="AF279" s="82" t="s">
        <v>6212</v>
      </c>
      <c r="AG279" s="82" t="s">
        <v>382</v>
      </c>
      <c r="AH279" s="82" t="s">
        <v>6213</v>
      </c>
      <c r="AI279" s="82" t="s">
        <v>6214</v>
      </c>
      <c r="AJ279" s="82" t="s">
        <v>385</v>
      </c>
      <c r="AK279" s="82" t="s">
        <v>6215</v>
      </c>
      <c r="AL279" s="82" t="s">
        <v>450</v>
      </c>
    </row>
    <row r="280" spans="1:38" x14ac:dyDescent="0.25">
      <c r="A280" s="82" t="s">
        <v>6216</v>
      </c>
      <c r="B280" s="82">
        <v>10.926</v>
      </c>
      <c r="C280" s="82" t="s">
        <v>6217</v>
      </c>
      <c r="D280" s="82" t="s">
        <v>597</v>
      </c>
      <c r="E280" s="82" t="s">
        <v>6218</v>
      </c>
      <c r="F280" s="82" t="s">
        <v>6219</v>
      </c>
      <c r="G280" s="82" t="s">
        <v>504</v>
      </c>
      <c r="H280" s="82" t="s">
        <v>360</v>
      </c>
      <c r="I280" s="82" t="s">
        <v>6220</v>
      </c>
      <c r="J280" s="82" t="s">
        <v>6221</v>
      </c>
      <c r="K280" s="82" t="s">
        <v>6222</v>
      </c>
      <c r="L280" s="82" t="s">
        <v>421</v>
      </c>
      <c r="M280" s="82" t="s">
        <v>6223</v>
      </c>
      <c r="N280" s="82" t="s">
        <v>6224</v>
      </c>
      <c r="O280" s="82" t="s">
        <v>366</v>
      </c>
      <c r="P280" s="82" t="s">
        <v>5995</v>
      </c>
      <c r="Q280" s="82" t="s">
        <v>6225</v>
      </c>
      <c r="R280" s="82" t="s">
        <v>360</v>
      </c>
      <c r="S280" s="82" t="s">
        <v>6226</v>
      </c>
      <c r="T280" s="82" t="s">
        <v>6227</v>
      </c>
      <c r="U280" s="82" t="s">
        <v>443</v>
      </c>
      <c r="V280" s="82" t="s">
        <v>6228</v>
      </c>
      <c r="W280" s="82" t="s">
        <v>6229</v>
      </c>
      <c r="X280" s="82" t="s">
        <v>693</v>
      </c>
      <c r="Y280" s="82" t="s">
        <v>6230</v>
      </c>
      <c r="Z280" s="82" t="s">
        <v>6231</v>
      </c>
      <c r="AA280" s="82" t="s">
        <v>376</v>
      </c>
      <c r="AB280" s="82" t="s">
        <v>6232</v>
      </c>
      <c r="AC280" s="82" t="s">
        <v>6233</v>
      </c>
      <c r="AD280" s="82" t="s">
        <v>6210</v>
      </c>
      <c r="AE280" s="82" t="s">
        <v>6234</v>
      </c>
      <c r="AF280" s="82" t="s">
        <v>6235</v>
      </c>
      <c r="AG280" s="82" t="s">
        <v>382</v>
      </c>
      <c r="AH280" s="82" t="s">
        <v>6236</v>
      </c>
      <c r="AI280" s="82" t="s">
        <v>6214</v>
      </c>
      <c r="AJ280" s="82" t="s">
        <v>385</v>
      </c>
      <c r="AK280" s="82" t="s">
        <v>6237</v>
      </c>
      <c r="AL280" s="82" t="s">
        <v>499</v>
      </c>
    </row>
    <row r="281" spans="1:38" x14ac:dyDescent="0.25">
      <c r="A281" s="82" t="s">
        <v>6238</v>
      </c>
      <c r="B281" s="82">
        <v>10.927</v>
      </c>
      <c r="C281" s="82" t="s">
        <v>6239</v>
      </c>
      <c r="D281" s="82" t="s">
        <v>597</v>
      </c>
      <c r="E281" s="82" t="s">
        <v>6240</v>
      </c>
      <c r="F281" s="82" t="s">
        <v>6241</v>
      </c>
      <c r="G281" s="82" t="s">
        <v>6242</v>
      </c>
      <c r="H281" s="82" t="s">
        <v>360</v>
      </c>
      <c r="I281" s="82" t="s">
        <v>6243</v>
      </c>
      <c r="J281" s="82" t="s">
        <v>367</v>
      </c>
      <c r="K281" s="82" t="s">
        <v>6150</v>
      </c>
      <c r="L281" s="82" t="s">
        <v>2554</v>
      </c>
      <c r="M281" s="82" t="s">
        <v>6244</v>
      </c>
      <c r="N281" s="82" t="s">
        <v>6152</v>
      </c>
      <c r="O281" s="82" t="s">
        <v>558</v>
      </c>
      <c r="P281" s="82" t="s">
        <v>6245</v>
      </c>
      <c r="Q281" s="82" t="s">
        <v>6246</v>
      </c>
      <c r="R281" s="82" t="s">
        <v>360</v>
      </c>
      <c r="S281" s="82" t="s">
        <v>6247</v>
      </c>
      <c r="T281" s="82" t="s">
        <v>6248</v>
      </c>
      <c r="U281" s="82" t="s">
        <v>6249</v>
      </c>
      <c r="V281" s="82" t="s">
        <v>692</v>
      </c>
      <c r="W281" s="82" t="s">
        <v>6250</v>
      </c>
      <c r="X281" s="82" t="s">
        <v>6159</v>
      </c>
      <c r="Y281" s="82" t="s">
        <v>6251</v>
      </c>
      <c r="Z281" s="82" t="s">
        <v>11</v>
      </c>
      <c r="AA281" s="82" t="s">
        <v>376</v>
      </c>
      <c r="AB281" s="82" t="s">
        <v>6252</v>
      </c>
      <c r="AC281" s="82" t="s">
        <v>6253</v>
      </c>
      <c r="AD281" s="82" t="s">
        <v>6254</v>
      </c>
      <c r="AE281" s="82" t="s">
        <v>360</v>
      </c>
      <c r="AF281" s="82" t="s">
        <v>6255</v>
      </c>
      <c r="AG281" s="82" t="s">
        <v>382</v>
      </c>
      <c r="AH281" s="82" t="s">
        <v>6256</v>
      </c>
      <c r="AI281" s="82" t="s">
        <v>6257</v>
      </c>
      <c r="AJ281" s="82" t="s">
        <v>385</v>
      </c>
      <c r="AK281" s="82" t="s">
        <v>6258</v>
      </c>
      <c r="AL281" s="82" t="s">
        <v>415</v>
      </c>
    </row>
    <row r="282" spans="1:38" x14ac:dyDescent="0.25">
      <c r="A282" s="82" t="s">
        <v>6259</v>
      </c>
      <c r="B282" s="82">
        <v>10.928000000000001</v>
      </c>
      <c r="C282" s="82" t="s">
        <v>6260</v>
      </c>
      <c r="D282" s="82" t="s">
        <v>597</v>
      </c>
      <c r="E282" s="82" t="s">
        <v>6261</v>
      </c>
      <c r="F282" s="82" t="s">
        <v>6262</v>
      </c>
      <c r="G282" s="82" t="s">
        <v>504</v>
      </c>
      <c r="H282" s="82" t="s">
        <v>360</v>
      </c>
      <c r="I282" s="82" t="s">
        <v>6263</v>
      </c>
      <c r="J282" s="82" t="s">
        <v>6264</v>
      </c>
      <c r="K282" s="82" t="s">
        <v>6265</v>
      </c>
      <c r="L282" s="82" t="s">
        <v>6266</v>
      </c>
      <c r="M282" s="82" t="s">
        <v>6267</v>
      </c>
      <c r="N282" s="82" t="s">
        <v>6268</v>
      </c>
      <c r="O282" s="82" t="s">
        <v>558</v>
      </c>
      <c r="P282" s="82" t="s">
        <v>6269</v>
      </c>
      <c r="Q282" s="82" t="s">
        <v>6270</v>
      </c>
      <c r="R282" s="82" t="s">
        <v>360</v>
      </c>
      <c r="S282" s="82" t="s">
        <v>368</v>
      </c>
      <c r="T282" s="82" t="s">
        <v>6271</v>
      </c>
      <c r="U282" s="82" t="s">
        <v>6272</v>
      </c>
      <c r="V282" s="82" t="s">
        <v>6273</v>
      </c>
      <c r="W282" s="82" t="s">
        <v>6274</v>
      </c>
      <c r="X282" s="82" t="s">
        <v>6159</v>
      </c>
      <c r="Y282" s="82" t="s">
        <v>6275</v>
      </c>
      <c r="Z282" s="82" t="s">
        <v>11</v>
      </c>
      <c r="AA282" s="82" t="s">
        <v>376</v>
      </c>
      <c r="AB282" s="82" t="s">
        <v>6276</v>
      </c>
      <c r="AC282" s="82" t="s">
        <v>6277</v>
      </c>
      <c r="AD282" s="82" t="s">
        <v>6278</v>
      </c>
      <c r="AE282" s="82" t="s">
        <v>6279</v>
      </c>
      <c r="AF282" s="82" t="s">
        <v>6255</v>
      </c>
      <c r="AG282" s="82" t="s">
        <v>382</v>
      </c>
      <c r="AH282" s="82" t="s">
        <v>6280</v>
      </c>
      <c r="AI282" s="82" t="s">
        <v>6257</v>
      </c>
      <c r="AJ282" s="82" t="s">
        <v>385</v>
      </c>
      <c r="AK282" s="82" t="s">
        <v>6281</v>
      </c>
      <c r="AL282" s="82" t="s">
        <v>415</v>
      </c>
    </row>
    <row r="283" spans="1:38" x14ac:dyDescent="0.25">
      <c r="A283" s="82" t="s">
        <v>6282</v>
      </c>
      <c r="B283" s="82">
        <v>10.929</v>
      </c>
      <c r="D283" s="82" t="s">
        <v>597</v>
      </c>
      <c r="E283" s="82" t="s">
        <v>6283</v>
      </c>
      <c r="F283" s="82" t="s">
        <v>6284</v>
      </c>
      <c r="G283" s="82" t="s">
        <v>5056</v>
      </c>
      <c r="H283" s="82" t="s">
        <v>360</v>
      </c>
      <c r="I283" s="82" t="s">
        <v>367</v>
      </c>
      <c r="J283" s="82" t="s">
        <v>6285</v>
      </c>
      <c r="K283" s="82" t="s">
        <v>6286</v>
      </c>
      <c r="L283" s="82" t="s">
        <v>421</v>
      </c>
      <c r="M283" s="82" t="s">
        <v>421</v>
      </c>
      <c r="N283" s="82" t="s">
        <v>6287</v>
      </c>
      <c r="O283" s="82" t="s">
        <v>366</v>
      </c>
      <c r="P283" s="82" t="s">
        <v>6288</v>
      </c>
      <c r="Q283" s="82" t="s">
        <v>6289</v>
      </c>
      <c r="R283" s="82" t="s">
        <v>360</v>
      </c>
      <c r="S283" s="82" t="s">
        <v>368</v>
      </c>
      <c r="T283" s="82" t="s">
        <v>6290</v>
      </c>
      <c r="U283" s="82" t="s">
        <v>443</v>
      </c>
      <c r="V283" s="82" t="s">
        <v>6291</v>
      </c>
      <c r="W283" s="82" t="s">
        <v>6292</v>
      </c>
      <c r="X283" s="82" t="s">
        <v>6293</v>
      </c>
      <c r="Y283" s="82" t="s">
        <v>6294</v>
      </c>
      <c r="Z283" s="82" t="s">
        <v>6295</v>
      </c>
      <c r="AA283" s="82" t="s">
        <v>376</v>
      </c>
      <c r="AB283" s="82" t="s">
        <v>6296</v>
      </c>
      <c r="AC283" s="82" t="s">
        <v>6297</v>
      </c>
      <c r="AD283" s="82" t="s">
        <v>6298</v>
      </c>
      <c r="AE283" s="82" t="s">
        <v>6299</v>
      </c>
      <c r="AF283" s="82" t="s">
        <v>6300</v>
      </c>
      <c r="AG283" s="82" t="s">
        <v>382</v>
      </c>
      <c r="AH283" s="82" t="s">
        <v>382</v>
      </c>
      <c r="AI283" s="82" t="s">
        <v>6301</v>
      </c>
      <c r="AJ283" s="82" t="s">
        <v>385</v>
      </c>
      <c r="AK283" s="82" t="s">
        <v>6302</v>
      </c>
      <c r="AL283" s="82" t="s">
        <v>415</v>
      </c>
    </row>
    <row r="284" spans="1:38" x14ac:dyDescent="0.25">
      <c r="A284" s="82" t="s">
        <v>6303</v>
      </c>
      <c r="B284" s="82">
        <v>10.930999999999999</v>
      </c>
      <c r="C284" s="82" t="s">
        <v>6304</v>
      </c>
      <c r="D284" s="82" t="s">
        <v>597</v>
      </c>
      <c r="E284" s="82" t="s">
        <v>6305</v>
      </c>
      <c r="F284" s="82" t="s">
        <v>6306</v>
      </c>
      <c r="G284" s="82" t="s">
        <v>600</v>
      </c>
      <c r="H284" s="82" t="s">
        <v>360</v>
      </c>
      <c r="I284" s="82" t="s">
        <v>6307</v>
      </c>
      <c r="J284" s="82" t="s">
        <v>6308</v>
      </c>
      <c r="K284" s="82" t="s">
        <v>6309</v>
      </c>
      <c r="L284" s="82" t="s">
        <v>6310</v>
      </c>
      <c r="M284" s="82" t="s">
        <v>6311</v>
      </c>
      <c r="N284" s="82" t="s">
        <v>6312</v>
      </c>
      <c r="O284" s="82" t="s">
        <v>558</v>
      </c>
      <c r="P284" s="82" t="s">
        <v>6313</v>
      </c>
      <c r="Q284" s="82" t="s">
        <v>6314</v>
      </c>
      <c r="R284" s="82" t="s">
        <v>6315</v>
      </c>
      <c r="S284" s="82" t="s">
        <v>6316</v>
      </c>
      <c r="T284" s="82" t="s">
        <v>6317</v>
      </c>
      <c r="U284" s="82" t="s">
        <v>6318</v>
      </c>
      <c r="V284" s="82" t="s">
        <v>6319</v>
      </c>
      <c r="W284" s="82" t="s">
        <v>6320</v>
      </c>
      <c r="X284" s="82" t="s">
        <v>693</v>
      </c>
      <c r="Y284" s="82" t="s">
        <v>6321</v>
      </c>
      <c r="Z284" s="82" t="s">
        <v>6322</v>
      </c>
      <c r="AA284" s="82" t="s">
        <v>376</v>
      </c>
      <c r="AB284" s="82" t="s">
        <v>6323</v>
      </c>
      <c r="AC284" s="82" t="s">
        <v>6324</v>
      </c>
      <c r="AD284" s="82" t="s">
        <v>6140</v>
      </c>
      <c r="AE284" s="82" t="s">
        <v>6325</v>
      </c>
      <c r="AF284" s="82" t="s">
        <v>6326</v>
      </c>
      <c r="AG284" s="82" t="s">
        <v>382</v>
      </c>
      <c r="AH284" s="82" t="s">
        <v>6327</v>
      </c>
      <c r="AI284" s="82" t="s">
        <v>6328</v>
      </c>
      <c r="AJ284" s="82" t="s">
        <v>385</v>
      </c>
      <c r="AK284" s="82" t="s">
        <v>6329</v>
      </c>
      <c r="AL284" s="82" t="s">
        <v>415</v>
      </c>
    </row>
    <row r="285" spans="1:38" x14ac:dyDescent="0.25">
      <c r="A285" s="82" t="s">
        <v>6330</v>
      </c>
      <c r="B285" s="82">
        <v>10.932</v>
      </c>
      <c r="C285" s="82" t="s">
        <v>6331</v>
      </c>
      <c r="D285" s="82" t="s">
        <v>597</v>
      </c>
      <c r="E285" s="82" t="s">
        <v>6332</v>
      </c>
      <c r="F285" s="82" t="s">
        <v>6333</v>
      </c>
      <c r="G285" s="82" t="s">
        <v>600</v>
      </c>
      <c r="H285" s="82" t="s">
        <v>360</v>
      </c>
      <c r="I285" s="82" t="s">
        <v>6334</v>
      </c>
      <c r="J285" s="82" t="s">
        <v>6335</v>
      </c>
      <c r="K285" s="82" t="s">
        <v>6336</v>
      </c>
      <c r="L285" s="82" t="s">
        <v>6337</v>
      </c>
      <c r="M285" s="82" t="s">
        <v>6338</v>
      </c>
      <c r="N285" s="82" t="s">
        <v>6339</v>
      </c>
      <c r="O285" s="82" t="s">
        <v>558</v>
      </c>
      <c r="P285" s="82" t="s">
        <v>6340</v>
      </c>
      <c r="Q285" s="82" t="s">
        <v>6341</v>
      </c>
      <c r="R285" s="82" t="s">
        <v>6342</v>
      </c>
      <c r="S285" s="82" t="s">
        <v>368</v>
      </c>
      <c r="T285" s="82" t="s">
        <v>6343</v>
      </c>
      <c r="U285" s="82" t="s">
        <v>6344</v>
      </c>
      <c r="V285" s="82" t="s">
        <v>6345</v>
      </c>
      <c r="W285" s="82" t="s">
        <v>6346</v>
      </c>
      <c r="X285" s="82" t="s">
        <v>693</v>
      </c>
      <c r="Y285" s="82" t="s">
        <v>6347</v>
      </c>
      <c r="Z285" s="82" t="s">
        <v>6348</v>
      </c>
      <c r="AA285" s="82" t="s">
        <v>376</v>
      </c>
      <c r="AB285" s="82" t="s">
        <v>6349</v>
      </c>
      <c r="AC285" s="82" t="s">
        <v>6350</v>
      </c>
      <c r="AD285" s="82" t="s">
        <v>6351</v>
      </c>
      <c r="AE285" s="82" t="s">
        <v>6352</v>
      </c>
      <c r="AF285" s="82" t="s">
        <v>6353</v>
      </c>
      <c r="AG285" s="82" t="s">
        <v>382</v>
      </c>
      <c r="AH285" s="82" t="s">
        <v>6354</v>
      </c>
      <c r="AI285" s="82" t="s">
        <v>6328</v>
      </c>
      <c r="AJ285" s="82" t="s">
        <v>385</v>
      </c>
      <c r="AK285" s="82" t="s">
        <v>6355</v>
      </c>
      <c r="AL285" s="82" t="s">
        <v>415</v>
      </c>
    </row>
    <row r="286" spans="1:38" x14ac:dyDescent="0.25">
      <c r="A286" s="82" t="s">
        <v>6356</v>
      </c>
      <c r="B286" s="82">
        <v>10.933</v>
      </c>
      <c r="C286" s="82" t="s">
        <v>6356</v>
      </c>
      <c r="D286" s="82" t="s">
        <v>597</v>
      </c>
      <c r="E286" s="82" t="s">
        <v>6357</v>
      </c>
      <c r="F286" s="82" t="s">
        <v>6358</v>
      </c>
      <c r="G286" s="82" t="s">
        <v>4176</v>
      </c>
      <c r="H286" s="82" t="s">
        <v>360</v>
      </c>
      <c r="I286" s="82" t="s">
        <v>6359</v>
      </c>
      <c r="J286" s="82" t="s">
        <v>6360</v>
      </c>
      <c r="K286" s="82" t="s">
        <v>6361</v>
      </c>
      <c r="L286" s="82" t="s">
        <v>421</v>
      </c>
      <c r="M286" s="82" t="s">
        <v>6362</v>
      </c>
      <c r="N286" s="82" t="s">
        <v>6363</v>
      </c>
      <c r="O286" s="82" t="s">
        <v>558</v>
      </c>
      <c r="P286" s="82" t="s">
        <v>360</v>
      </c>
      <c r="Q286" s="82" t="s">
        <v>6364</v>
      </c>
      <c r="R286" s="82" t="s">
        <v>360</v>
      </c>
      <c r="S286" s="82" t="s">
        <v>400</v>
      </c>
      <c r="T286" s="82" t="s">
        <v>6365</v>
      </c>
      <c r="U286" s="82" t="s">
        <v>6366</v>
      </c>
      <c r="V286" s="82" t="s">
        <v>692</v>
      </c>
      <c r="X286" s="82" t="s">
        <v>693</v>
      </c>
      <c r="Y286" s="82" t="s">
        <v>6367</v>
      </c>
      <c r="Z286" s="82" t="s">
        <v>6368</v>
      </c>
      <c r="AA286" s="82" t="s">
        <v>376</v>
      </c>
      <c r="AB286" s="82" t="s">
        <v>382</v>
      </c>
      <c r="AC286" s="82" t="s">
        <v>735</v>
      </c>
      <c r="AD286" s="82" t="s">
        <v>6369</v>
      </c>
      <c r="AE286" s="82" t="s">
        <v>6370</v>
      </c>
      <c r="AF286" s="82" t="s">
        <v>382</v>
      </c>
      <c r="AG286" s="82" t="s">
        <v>382</v>
      </c>
      <c r="AH286" s="82" t="s">
        <v>382</v>
      </c>
      <c r="AI286" s="82" t="s">
        <v>6371</v>
      </c>
      <c r="AJ286" s="82" t="s">
        <v>385</v>
      </c>
      <c r="AK286" s="82" t="s">
        <v>6372</v>
      </c>
      <c r="AL286" s="82" t="s">
        <v>415</v>
      </c>
    </row>
    <row r="287" spans="1:38" x14ac:dyDescent="0.25">
      <c r="A287" s="82" t="s">
        <v>6373</v>
      </c>
      <c r="B287" s="82">
        <v>10.95</v>
      </c>
      <c r="C287" s="82" t="s">
        <v>6374</v>
      </c>
      <c r="D287" s="82" t="s">
        <v>6375</v>
      </c>
      <c r="E287" s="82" t="s">
        <v>6376</v>
      </c>
      <c r="F287" s="82" t="s">
        <v>6377</v>
      </c>
      <c r="G287" s="82" t="s">
        <v>1918</v>
      </c>
      <c r="H287" s="82" t="s">
        <v>360</v>
      </c>
      <c r="I287" s="82" t="s">
        <v>6378</v>
      </c>
      <c r="J287" s="82" t="s">
        <v>6379</v>
      </c>
      <c r="K287" s="82" t="s">
        <v>628</v>
      </c>
      <c r="L287" s="82" t="s">
        <v>421</v>
      </c>
      <c r="M287" s="82" t="s">
        <v>6380</v>
      </c>
      <c r="N287" s="82" t="s">
        <v>468</v>
      </c>
      <c r="O287" s="82" t="s">
        <v>366</v>
      </c>
      <c r="P287" s="82" t="s">
        <v>360</v>
      </c>
      <c r="Q287" s="82" t="s">
        <v>360</v>
      </c>
      <c r="R287" s="82" t="s">
        <v>360</v>
      </c>
      <c r="S287" s="82" t="s">
        <v>368</v>
      </c>
      <c r="T287" s="82" t="s">
        <v>6381</v>
      </c>
      <c r="U287" s="82" t="s">
        <v>443</v>
      </c>
      <c r="V287" s="82" t="s">
        <v>362</v>
      </c>
      <c r="W287" s="82" t="s">
        <v>468</v>
      </c>
      <c r="X287" s="82" t="s">
        <v>6382</v>
      </c>
      <c r="Y287" s="82" t="s">
        <v>6383</v>
      </c>
      <c r="Z287" s="82" t="s">
        <v>6384</v>
      </c>
      <c r="AA287" s="82" t="s">
        <v>6385</v>
      </c>
      <c r="AB287" s="82" t="s">
        <v>6386</v>
      </c>
      <c r="AC287" s="82" t="s">
        <v>6387</v>
      </c>
      <c r="AD287" s="82" t="s">
        <v>6388</v>
      </c>
      <c r="AE287" s="82" t="s">
        <v>6389</v>
      </c>
      <c r="AF287" s="82" t="s">
        <v>6390</v>
      </c>
      <c r="AG287" s="82" t="s">
        <v>382</v>
      </c>
      <c r="AH287" s="82" t="s">
        <v>382</v>
      </c>
      <c r="AI287" s="82" t="s">
        <v>497</v>
      </c>
      <c r="AJ287" s="82" t="s">
        <v>385</v>
      </c>
      <c r="AK287" s="82" t="s">
        <v>6391</v>
      </c>
      <c r="AL287" s="82" t="s">
        <v>450</v>
      </c>
    </row>
    <row r="288" spans="1:38" x14ac:dyDescent="0.25">
      <c r="A288" s="82" t="s">
        <v>6392</v>
      </c>
      <c r="B288" s="82">
        <v>10.96</v>
      </c>
      <c r="C288" s="82" t="s">
        <v>6393</v>
      </c>
      <c r="D288" s="82" t="s">
        <v>4294</v>
      </c>
      <c r="E288" s="82" t="s">
        <v>6394</v>
      </c>
      <c r="F288" s="82" t="s">
        <v>6395</v>
      </c>
      <c r="G288" s="82" t="s">
        <v>5452</v>
      </c>
      <c r="H288" s="82" t="s">
        <v>360</v>
      </c>
      <c r="I288" s="82" t="s">
        <v>6396</v>
      </c>
      <c r="J288" s="82" t="s">
        <v>6397</v>
      </c>
      <c r="K288" s="82" t="s">
        <v>6398</v>
      </c>
      <c r="L288" s="82" t="s">
        <v>421</v>
      </c>
      <c r="M288" s="82" t="s">
        <v>6399</v>
      </c>
      <c r="N288" s="82" t="s">
        <v>6400</v>
      </c>
      <c r="O288" s="82" t="s">
        <v>558</v>
      </c>
      <c r="P288" s="82" t="s">
        <v>3934</v>
      </c>
      <c r="Q288" s="82" t="s">
        <v>360</v>
      </c>
      <c r="R288" s="82" t="s">
        <v>360</v>
      </c>
      <c r="S288" s="82" t="s">
        <v>400</v>
      </c>
      <c r="T288" s="82" t="s">
        <v>6401</v>
      </c>
      <c r="U288" s="82" t="s">
        <v>6402</v>
      </c>
      <c r="V288" s="82" t="s">
        <v>632</v>
      </c>
      <c r="W288" s="82" t="s">
        <v>6403</v>
      </c>
      <c r="X288" s="82" t="s">
        <v>4481</v>
      </c>
      <c r="Y288" s="82" t="s">
        <v>6404</v>
      </c>
      <c r="Z288" s="82" t="s">
        <v>6405</v>
      </c>
      <c r="AA288" s="82" t="s">
        <v>376</v>
      </c>
      <c r="AB288" s="82" t="s">
        <v>382</v>
      </c>
      <c r="AC288" s="82" t="s">
        <v>735</v>
      </c>
      <c r="AD288" s="82" t="s">
        <v>6406</v>
      </c>
      <c r="AE288" s="82" t="s">
        <v>6407</v>
      </c>
      <c r="AF288" s="82" t="s">
        <v>382</v>
      </c>
      <c r="AG288" s="82" t="s">
        <v>382</v>
      </c>
      <c r="AH288" s="82" t="s">
        <v>6408</v>
      </c>
      <c r="AI288" s="82" t="s">
        <v>433</v>
      </c>
      <c r="AJ288" s="82" t="s">
        <v>385</v>
      </c>
      <c r="AK288" s="82" t="s">
        <v>6409</v>
      </c>
      <c r="AL288" s="82" t="s">
        <v>415</v>
      </c>
    </row>
    <row r="289" spans="1:38" x14ac:dyDescent="0.25">
      <c r="A289" s="82" t="s">
        <v>6410</v>
      </c>
      <c r="B289" s="82">
        <v>10.961</v>
      </c>
      <c r="C289" s="82" t="s">
        <v>6411</v>
      </c>
      <c r="D289" s="82" t="s">
        <v>4294</v>
      </c>
      <c r="E289" s="82" t="s">
        <v>4492</v>
      </c>
      <c r="F289" s="82" t="s">
        <v>6412</v>
      </c>
      <c r="G289" s="82" t="s">
        <v>5452</v>
      </c>
      <c r="H289" s="82" t="s">
        <v>360</v>
      </c>
      <c r="I289" s="82" t="s">
        <v>6413</v>
      </c>
      <c r="J289" s="82" t="s">
        <v>6414</v>
      </c>
      <c r="K289" s="82" t="s">
        <v>5455</v>
      </c>
      <c r="L289" s="82" t="s">
        <v>580</v>
      </c>
      <c r="M289" s="82" t="s">
        <v>6415</v>
      </c>
      <c r="N289" s="82" t="s">
        <v>6416</v>
      </c>
      <c r="O289" s="82" t="s">
        <v>558</v>
      </c>
      <c r="P289" s="82" t="s">
        <v>360</v>
      </c>
      <c r="Q289" s="82" t="s">
        <v>360</v>
      </c>
      <c r="R289" s="82" t="s">
        <v>6417</v>
      </c>
      <c r="S289" s="82" t="s">
        <v>400</v>
      </c>
      <c r="T289" s="82" t="s">
        <v>6418</v>
      </c>
      <c r="U289" s="82" t="s">
        <v>6419</v>
      </c>
      <c r="V289" s="82" t="s">
        <v>632</v>
      </c>
      <c r="W289" s="82" t="s">
        <v>6420</v>
      </c>
      <c r="X289" s="82" t="s">
        <v>4481</v>
      </c>
      <c r="Y289" s="82" t="s">
        <v>6421</v>
      </c>
      <c r="Z289" s="82" t="s">
        <v>6422</v>
      </c>
      <c r="AA289" s="82" t="s">
        <v>376</v>
      </c>
      <c r="AB289" s="82" t="s">
        <v>382</v>
      </c>
      <c r="AC289" s="82" t="s">
        <v>1011</v>
      </c>
      <c r="AD289" s="82" t="s">
        <v>4484</v>
      </c>
      <c r="AE289" s="82" t="s">
        <v>6423</v>
      </c>
      <c r="AF289" s="82" t="s">
        <v>4486</v>
      </c>
      <c r="AG289" s="82" t="s">
        <v>382</v>
      </c>
      <c r="AH289" s="82" t="s">
        <v>6424</v>
      </c>
      <c r="AI289" s="82" t="s">
        <v>433</v>
      </c>
      <c r="AJ289" s="82" t="s">
        <v>385</v>
      </c>
      <c r="AK289" s="82" t="s">
        <v>6425</v>
      </c>
      <c r="AL289" s="82" t="s">
        <v>415</v>
      </c>
    </row>
    <row r="290" spans="1:38" x14ac:dyDescent="0.25">
      <c r="A290" s="82" t="s">
        <v>6426</v>
      </c>
      <c r="B290" s="82">
        <v>10.962</v>
      </c>
      <c r="C290" s="82" t="s">
        <v>6427</v>
      </c>
      <c r="D290" s="82" t="s">
        <v>4294</v>
      </c>
      <c r="E290" s="82" t="s">
        <v>6428</v>
      </c>
      <c r="F290" s="82" t="s">
        <v>6429</v>
      </c>
      <c r="G290" s="82" t="s">
        <v>4471</v>
      </c>
      <c r="H290" s="82" t="s">
        <v>360</v>
      </c>
      <c r="I290" s="82" t="s">
        <v>6430</v>
      </c>
      <c r="J290" s="82" t="s">
        <v>6431</v>
      </c>
      <c r="K290" s="82" t="s">
        <v>6432</v>
      </c>
      <c r="L290" s="82" t="s">
        <v>580</v>
      </c>
      <c r="M290" s="82" t="s">
        <v>4475</v>
      </c>
      <c r="N290" s="82" t="s">
        <v>6433</v>
      </c>
      <c r="O290" s="82" t="s">
        <v>558</v>
      </c>
      <c r="P290" s="82" t="s">
        <v>360</v>
      </c>
      <c r="Q290" s="82" t="s">
        <v>360</v>
      </c>
      <c r="R290" s="82" t="s">
        <v>6434</v>
      </c>
      <c r="S290" s="82" t="s">
        <v>400</v>
      </c>
      <c r="T290" s="82" t="s">
        <v>6435</v>
      </c>
      <c r="U290" s="82" t="s">
        <v>6436</v>
      </c>
      <c r="V290" s="82" t="s">
        <v>632</v>
      </c>
      <c r="W290" s="82" t="s">
        <v>6437</v>
      </c>
      <c r="X290" s="82" t="s">
        <v>4481</v>
      </c>
      <c r="Y290" s="82" t="s">
        <v>6438</v>
      </c>
      <c r="Z290" s="82" t="s">
        <v>6439</v>
      </c>
      <c r="AA290" s="82" t="s">
        <v>376</v>
      </c>
      <c r="AB290" s="82" t="s">
        <v>382</v>
      </c>
      <c r="AC290" s="82" t="s">
        <v>1011</v>
      </c>
      <c r="AD290" s="82" t="s">
        <v>6440</v>
      </c>
      <c r="AE290" s="82" t="s">
        <v>6441</v>
      </c>
      <c r="AG290" s="82" t="s">
        <v>382</v>
      </c>
      <c r="AH290" s="82" t="s">
        <v>6442</v>
      </c>
      <c r="AI290" s="82" t="s">
        <v>433</v>
      </c>
      <c r="AJ290" s="82" t="s">
        <v>385</v>
      </c>
      <c r="AK290" s="82" t="s">
        <v>6443</v>
      </c>
      <c r="AL290" s="82" t="s">
        <v>415</v>
      </c>
    </row>
    <row r="291" spans="1:38" x14ac:dyDescent="0.25">
      <c r="A291" s="82" t="s">
        <v>6444</v>
      </c>
      <c r="B291" s="82">
        <v>11.007999999999999</v>
      </c>
      <c r="D291" s="82" t="s">
        <v>6445</v>
      </c>
      <c r="E291" s="82" t="s">
        <v>6446</v>
      </c>
      <c r="F291" s="82" t="s">
        <v>6447</v>
      </c>
      <c r="G291" s="82" t="s">
        <v>4176</v>
      </c>
      <c r="H291" s="82" t="s">
        <v>360</v>
      </c>
      <c r="I291" s="82" t="s">
        <v>6448</v>
      </c>
      <c r="J291" s="82" t="s">
        <v>6449</v>
      </c>
      <c r="K291" s="82" t="s">
        <v>6450</v>
      </c>
      <c r="L291" s="82" t="s">
        <v>421</v>
      </c>
      <c r="M291" s="82" t="s">
        <v>6451</v>
      </c>
      <c r="N291" s="82" t="s">
        <v>6452</v>
      </c>
      <c r="O291" s="82" t="s">
        <v>558</v>
      </c>
      <c r="P291" s="82" t="s">
        <v>6453</v>
      </c>
      <c r="Q291" s="82" t="s">
        <v>360</v>
      </c>
      <c r="R291" s="82" t="s">
        <v>6454</v>
      </c>
      <c r="S291" s="82" t="s">
        <v>368</v>
      </c>
      <c r="T291" s="82" t="s">
        <v>6455</v>
      </c>
      <c r="U291" s="82" t="s">
        <v>6456</v>
      </c>
      <c r="V291" s="82" t="s">
        <v>1376</v>
      </c>
      <c r="W291" s="82" t="s">
        <v>6457</v>
      </c>
      <c r="X291" s="82" t="s">
        <v>6458</v>
      </c>
      <c r="Y291" s="82" t="s">
        <v>6459</v>
      </c>
      <c r="Z291" s="82" t="s">
        <v>6460</v>
      </c>
      <c r="AA291" s="82" t="s">
        <v>6461</v>
      </c>
      <c r="AB291" s="82" t="s">
        <v>6462</v>
      </c>
      <c r="AC291" s="82" t="s">
        <v>735</v>
      </c>
      <c r="AD291" s="82" t="s">
        <v>6463</v>
      </c>
      <c r="AE291" s="82" t="s">
        <v>6464</v>
      </c>
      <c r="AF291" s="82" t="s">
        <v>6465</v>
      </c>
      <c r="AG291" s="82" t="s">
        <v>6466</v>
      </c>
      <c r="AH291" s="82" t="s">
        <v>6467</v>
      </c>
      <c r="AI291" s="82" t="s">
        <v>6468</v>
      </c>
      <c r="AJ291" s="82" t="s">
        <v>6469</v>
      </c>
      <c r="AK291" s="82" t="s">
        <v>6470</v>
      </c>
      <c r="AL291" s="82" t="s">
        <v>415</v>
      </c>
    </row>
    <row r="292" spans="1:38" x14ac:dyDescent="0.25">
      <c r="A292" s="82" t="s">
        <v>6471</v>
      </c>
      <c r="B292" s="82">
        <v>11.010999999999999</v>
      </c>
      <c r="D292" s="82" t="s">
        <v>6445</v>
      </c>
      <c r="E292" s="82" t="s">
        <v>6472</v>
      </c>
      <c r="F292" s="82" t="s">
        <v>6473</v>
      </c>
      <c r="G292" s="82" t="s">
        <v>359</v>
      </c>
      <c r="H292" s="82" t="s">
        <v>360</v>
      </c>
      <c r="I292" s="82" t="s">
        <v>6474</v>
      </c>
      <c r="J292" s="82" t="s">
        <v>6475</v>
      </c>
      <c r="K292" s="82" t="s">
        <v>6476</v>
      </c>
      <c r="L292" s="82" t="s">
        <v>421</v>
      </c>
      <c r="M292" s="82" t="s">
        <v>421</v>
      </c>
      <c r="N292" s="82" t="s">
        <v>6477</v>
      </c>
      <c r="O292" s="82" t="s">
        <v>558</v>
      </c>
      <c r="P292" s="82" t="s">
        <v>6478</v>
      </c>
      <c r="Q292" s="82" t="s">
        <v>360</v>
      </c>
      <c r="R292" s="82" t="s">
        <v>6479</v>
      </c>
      <c r="S292" s="82" t="s">
        <v>6480</v>
      </c>
      <c r="T292" s="82" t="s">
        <v>6481</v>
      </c>
      <c r="U292" s="82" t="s">
        <v>6482</v>
      </c>
      <c r="V292" s="82" t="s">
        <v>1376</v>
      </c>
      <c r="W292" s="82" t="s">
        <v>6483</v>
      </c>
      <c r="X292" s="82" t="s">
        <v>6458</v>
      </c>
      <c r="Y292" s="82" t="s">
        <v>6484</v>
      </c>
      <c r="Z292" s="82" t="s">
        <v>6485</v>
      </c>
      <c r="AA292" s="82" t="s">
        <v>376</v>
      </c>
      <c r="AB292" s="82" t="s">
        <v>6486</v>
      </c>
      <c r="AC292" s="82" t="s">
        <v>6487</v>
      </c>
      <c r="AD292" s="82" t="s">
        <v>6488</v>
      </c>
      <c r="AE292" s="82" t="s">
        <v>6489</v>
      </c>
      <c r="AF292" s="82" t="s">
        <v>6490</v>
      </c>
      <c r="AG292" s="82" t="s">
        <v>382</v>
      </c>
      <c r="AH292" s="82" t="s">
        <v>6491</v>
      </c>
      <c r="AI292" s="82" t="s">
        <v>6492</v>
      </c>
      <c r="AJ292" s="82" t="s">
        <v>6469</v>
      </c>
      <c r="AK292" s="82" t="s">
        <v>6493</v>
      </c>
      <c r="AL292" s="82" t="s">
        <v>415</v>
      </c>
    </row>
    <row r="293" spans="1:38" x14ac:dyDescent="0.25">
      <c r="A293" s="82" t="s">
        <v>6494</v>
      </c>
      <c r="B293" s="82">
        <v>11.012</v>
      </c>
      <c r="C293" s="82" t="s">
        <v>6495</v>
      </c>
      <c r="D293" s="82" t="s">
        <v>6445</v>
      </c>
      <c r="E293" s="82" t="s">
        <v>6496</v>
      </c>
      <c r="F293" s="82" t="s">
        <v>6497</v>
      </c>
      <c r="G293" s="82" t="s">
        <v>359</v>
      </c>
      <c r="H293" s="82" t="s">
        <v>360</v>
      </c>
      <c r="I293" s="82" t="s">
        <v>6498</v>
      </c>
      <c r="J293" s="82" t="s">
        <v>6498</v>
      </c>
      <c r="K293" s="82" t="s">
        <v>6499</v>
      </c>
      <c r="L293" s="82" t="s">
        <v>6500</v>
      </c>
      <c r="M293" s="82" t="s">
        <v>421</v>
      </c>
      <c r="N293" s="82" t="s">
        <v>6501</v>
      </c>
      <c r="O293" s="82" t="s">
        <v>558</v>
      </c>
      <c r="P293" s="82" t="s">
        <v>6502</v>
      </c>
      <c r="Q293" s="82" t="s">
        <v>11</v>
      </c>
      <c r="R293" s="82" t="s">
        <v>6503</v>
      </c>
      <c r="S293" s="82" t="s">
        <v>368</v>
      </c>
      <c r="T293" s="82" t="s">
        <v>6504</v>
      </c>
      <c r="U293" s="82" t="s">
        <v>6505</v>
      </c>
      <c r="V293" s="82" t="s">
        <v>6506</v>
      </c>
      <c r="W293" s="82" t="s">
        <v>6507</v>
      </c>
      <c r="X293" s="82" t="s">
        <v>6458</v>
      </c>
      <c r="Y293" s="82" t="s">
        <v>6508</v>
      </c>
      <c r="Z293" s="82" t="s">
        <v>6509</v>
      </c>
      <c r="AA293" s="82" t="s">
        <v>6510</v>
      </c>
      <c r="AB293" s="82" t="s">
        <v>6511</v>
      </c>
      <c r="AC293" s="82" t="s">
        <v>6512</v>
      </c>
      <c r="AD293" s="82" t="s">
        <v>6513</v>
      </c>
      <c r="AE293" s="82" t="s">
        <v>6514</v>
      </c>
      <c r="AF293" s="82" t="s">
        <v>6515</v>
      </c>
      <c r="AG293" s="82" t="s">
        <v>6516</v>
      </c>
      <c r="AH293" s="82" t="s">
        <v>6517</v>
      </c>
      <c r="AI293" s="82" t="s">
        <v>6492</v>
      </c>
      <c r="AJ293" s="82" t="s">
        <v>6469</v>
      </c>
      <c r="AK293" s="82" t="s">
        <v>6518</v>
      </c>
      <c r="AL293" s="82" t="s">
        <v>415</v>
      </c>
    </row>
    <row r="294" spans="1:38" x14ac:dyDescent="0.25">
      <c r="A294" s="82" t="s">
        <v>6519</v>
      </c>
      <c r="B294" s="82">
        <v>11.013</v>
      </c>
      <c r="D294" s="82" t="s">
        <v>6520</v>
      </c>
      <c r="E294" s="82" t="s">
        <v>6521</v>
      </c>
      <c r="F294" s="82" t="s">
        <v>6522</v>
      </c>
      <c r="G294" s="82" t="s">
        <v>600</v>
      </c>
      <c r="H294" s="82" t="s">
        <v>360</v>
      </c>
      <c r="I294" s="82" t="s">
        <v>6523</v>
      </c>
      <c r="J294" s="82" t="s">
        <v>6524</v>
      </c>
      <c r="K294" s="82" t="s">
        <v>6525</v>
      </c>
      <c r="L294" s="82" t="s">
        <v>580</v>
      </c>
      <c r="M294" s="82" t="s">
        <v>6526</v>
      </c>
      <c r="N294" s="82" t="s">
        <v>6527</v>
      </c>
      <c r="O294" s="82" t="s">
        <v>366</v>
      </c>
      <c r="P294" s="82" t="s">
        <v>360</v>
      </c>
      <c r="Q294" s="82" t="s">
        <v>360</v>
      </c>
      <c r="R294" s="82" t="s">
        <v>6528</v>
      </c>
      <c r="S294" s="82" t="s">
        <v>400</v>
      </c>
      <c r="T294" s="82" t="s">
        <v>6529</v>
      </c>
      <c r="U294" s="82" t="s">
        <v>6530</v>
      </c>
      <c r="V294" s="82" t="s">
        <v>6531</v>
      </c>
      <c r="W294" s="82" t="s">
        <v>6532</v>
      </c>
      <c r="X294" s="82" t="s">
        <v>6533</v>
      </c>
      <c r="Y294" s="82" t="s">
        <v>6534</v>
      </c>
      <c r="Z294" s="82" t="s">
        <v>6535</v>
      </c>
      <c r="AA294" s="82" t="s">
        <v>6536</v>
      </c>
      <c r="AB294" s="82" t="s">
        <v>6537</v>
      </c>
      <c r="AC294" s="82" t="s">
        <v>1011</v>
      </c>
      <c r="AD294" s="82" t="s">
        <v>6538</v>
      </c>
      <c r="AE294" s="82" t="s">
        <v>6539</v>
      </c>
      <c r="AF294" s="82" t="s">
        <v>382</v>
      </c>
      <c r="AG294" s="82" t="s">
        <v>382</v>
      </c>
      <c r="AH294" s="82" t="s">
        <v>6540</v>
      </c>
      <c r="AI294" s="82" t="s">
        <v>6541</v>
      </c>
      <c r="AJ294" s="82" t="s">
        <v>6469</v>
      </c>
      <c r="AK294" s="82" t="s">
        <v>6542</v>
      </c>
      <c r="AL294" s="82" t="s">
        <v>415</v>
      </c>
    </row>
    <row r="295" spans="1:38" x14ac:dyDescent="0.25">
      <c r="A295" s="82" t="s">
        <v>6543</v>
      </c>
      <c r="B295" s="82">
        <v>11.013999999999999</v>
      </c>
      <c r="D295" s="82" t="s">
        <v>6544</v>
      </c>
      <c r="E295" s="82" t="s">
        <v>6545</v>
      </c>
      <c r="F295" s="82" t="s">
        <v>6546</v>
      </c>
      <c r="G295" s="82" t="s">
        <v>2317</v>
      </c>
      <c r="H295" s="82" t="s">
        <v>360</v>
      </c>
      <c r="I295" s="82" t="s">
        <v>6547</v>
      </c>
      <c r="J295" s="82" t="s">
        <v>6548</v>
      </c>
      <c r="K295" s="82" t="s">
        <v>6549</v>
      </c>
      <c r="L295" s="82" t="s">
        <v>6550</v>
      </c>
      <c r="M295" s="82" t="s">
        <v>421</v>
      </c>
      <c r="N295" s="82" t="s">
        <v>6551</v>
      </c>
      <c r="O295" s="82" t="s">
        <v>6552</v>
      </c>
      <c r="P295" s="82" t="s">
        <v>360</v>
      </c>
      <c r="Q295" s="82" t="s">
        <v>360</v>
      </c>
      <c r="R295" s="82" t="s">
        <v>360</v>
      </c>
      <c r="S295" s="82" t="s">
        <v>400</v>
      </c>
      <c r="T295" s="82" t="s">
        <v>6553</v>
      </c>
      <c r="U295" s="82" t="s">
        <v>6554</v>
      </c>
      <c r="V295" s="82" t="s">
        <v>632</v>
      </c>
      <c r="W295" s="82" t="s">
        <v>6555</v>
      </c>
      <c r="X295" s="82" t="s">
        <v>6556</v>
      </c>
      <c r="Y295" s="82" t="s">
        <v>6557</v>
      </c>
      <c r="Z295" s="82" t="s">
        <v>6558</v>
      </c>
      <c r="AA295" s="82" t="s">
        <v>6559</v>
      </c>
      <c r="AB295" s="82" t="s">
        <v>382</v>
      </c>
      <c r="AC295" s="82" t="s">
        <v>1011</v>
      </c>
      <c r="AD295" s="82" t="s">
        <v>6560</v>
      </c>
      <c r="AE295" s="82" t="s">
        <v>6561</v>
      </c>
      <c r="AF295" s="82" t="s">
        <v>382</v>
      </c>
      <c r="AG295" s="82" t="s">
        <v>382</v>
      </c>
      <c r="AH295" s="82" t="s">
        <v>6562</v>
      </c>
      <c r="AI295" s="82" t="s">
        <v>6563</v>
      </c>
      <c r="AJ295" s="82" t="s">
        <v>6469</v>
      </c>
      <c r="AK295" s="82" t="s">
        <v>6564</v>
      </c>
      <c r="AL295" s="82" t="s">
        <v>415</v>
      </c>
    </row>
    <row r="296" spans="1:38" x14ac:dyDescent="0.25">
      <c r="A296" s="82" t="s">
        <v>6565</v>
      </c>
      <c r="B296" s="82">
        <v>11.015000000000001</v>
      </c>
      <c r="C296" s="82" t="s">
        <v>6566</v>
      </c>
      <c r="D296" s="82" t="s">
        <v>6445</v>
      </c>
      <c r="E296" s="82" t="s">
        <v>6567</v>
      </c>
      <c r="F296" s="82" t="s">
        <v>6568</v>
      </c>
      <c r="G296" s="82" t="s">
        <v>4176</v>
      </c>
      <c r="H296" s="82" t="s">
        <v>360</v>
      </c>
      <c r="I296" s="82" t="s">
        <v>367</v>
      </c>
      <c r="J296" s="82" t="s">
        <v>367</v>
      </c>
      <c r="K296" s="82" t="s">
        <v>6569</v>
      </c>
      <c r="L296" s="82" t="s">
        <v>6570</v>
      </c>
      <c r="M296" s="82" t="s">
        <v>6571</v>
      </c>
      <c r="N296" s="82" t="s">
        <v>6572</v>
      </c>
      <c r="O296" s="82" t="s">
        <v>6573</v>
      </c>
      <c r="P296" s="82" t="s">
        <v>367</v>
      </c>
      <c r="Q296" s="82" t="s">
        <v>367</v>
      </c>
      <c r="R296" s="82" t="s">
        <v>6574</v>
      </c>
      <c r="S296" s="82" t="s">
        <v>368</v>
      </c>
      <c r="T296" s="82" t="s">
        <v>6575</v>
      </c>
      <c r="U296" s="82" t="s">
        <v>6576</v>
      </c>
      <c r="V296" s="82" t="s">
        <v>6577</v>
      </c>
      <c r="W296" s="82" t="s">
        <v>6578</v>
      </c>
      <c r="X296" s="82" t="s">
        <v>6458</v>
      </c>
      <c r="Y296" s="82" t="s">
        <v>6579</v>
      </c>
      <c r="Z296" s="82" t="s">
        <v>6580</v>
      </c>
      <c r="AA296" s="82" t="s">
        <v>6581</v>
      </c>
      <c r="AB296" s="82" t="s">
        <v>6582</v>
      </c>
      <c r="AC296" s="82" t="s">
        <v>6583</v>
      </c>
      <c r="AD296" s="82" t="s">
        <v>6584</v>
      </c>
      <c r="AE296" s="82" t="s">
        <v>6585</v>
      </c>
      <c r="AF296" s="82" t="s">
        <v>382</v>
      </c>
      <c r="AG296" s="82" t="s">
        <v>6586</v>
      </c>
      <c r="AH296" s="82" t="s">
        <v>6587</v>
      </c>
      <c r="AI296" s="82" t="s">
        <v>6588</v>
      </c>
      <c r="AJ296" s="82" t="s">
        <v>6469</v>
      </c>
      <c r="AK296" s="82" t="s">
        <v>6589</v>
      </c>
      <c r="AL296" s="82" t="s">
        <v>415</v>
      </c>
    </row>
    <row r="297" spans="1:38" x14ac:dyDescent="0.25">
      <c r="A297" s="82" t="s">
        <v>6590</v>
      </c>
      <c r="B297" s="82">
        <v>11.016</v>
      </c>
      <c r="D297" s="82" t="s">
        <v>6591</v>
      </c>
      <c r="E297" s="82" t="s">
        <v>6592</v>
      </c>
      <c r="F297" s="82" t="s">
        <v>6593</v>
      </c>
      <c r="G297" s="82" t="s">
        <v>600</v>
      </c>
      <c r="H297" s="82" t="s">
        <v>360</v>
      </c>
      <c r="I297" s="82" t="s">
        <v>6594</v>
      </c>
      <c r="J297" s="82" t="s">
        <v>6595</v>
      </c>
      <c r="K297" s="82" t="s">
        <v>6596</v>
      </c>
      <c r="L297" s="82" t="s">
        <v>6597</v>
      </c>
      <c r="M297" s="82" t="s">
        <v>421</v>
      </c>
      <c r="N297" s="82" t="s">
        <v>6598</v>
      </c>
      <c r="O297" s="82" t="s">
        <v>366</v>
      </c>
      <c r="P297" s="82" t="s">
        <v>6599</v>
      </c>
      <c r="Q297" s="82" t="s">
        <v>360</v>
      </c>
      <c r="R297" s="82" t="s">
        <v>6600</v>
      </c>
      <c r="S297" s="82" t="s">
        <v>400</v>
      </c>
      <c r="T297" s="82" t="s">
        <v>6601</v>
      </c>
      <c r="U297" s="82" t="s">
        <v>6602</v>
      </c>
      <c r="V297" s="82" t="s">
        <v>632</v>
      </c>
      <c r="W297" s="82" t="s">
        <v>6603</v>
      </c>
      <c r="X297" s="82" t="s">
        <v>6604</v>
      </c>
      <c r="Y297" s="82" t="s">
        <v>6605</v>
      </c>
      <c r="Z297" s="82" t="s">
        <v>6606</v>
      </c>
      <c r="AA297" s="82" t="s">
        <v>376</v>
      </c>
      <c r="AB297" s="82" t="s">
        <v>382</v>
      </c>
      <c r="AC297" s="82" t="s">
        <v>6607</v>
      </c>
      <c r="AD297" s="82" t="s">
        <v>6608</v>
      </c>
      <c r="AE297" s="82" t="s">
        <v>6609</v>
      </c>
      <c r="AF297" s="82" t="s">
        <v>382</v>
      </c>
      <c r="AG297" s="82" t="s">
        <v>382</v>
      </c>
      <c r="AH297" s="82" t="s">
        <v>6610</v>
      </c>
      <c r="AI297" s="82" t="s">
        <v>6611</v>
      </c>
      <c r="AJ297" s="82" t="s">
        <v>6469</v>
      </c>
      <c r="AK297" s="82" t="s">
        <v>6612</v>
      </c>
      <c r="AL297" s="82" t="s">
        <v>415</v>
      </c>
    </row>
    <row r="298" spans="1:38" x14ac:dyDescent="0.25">
      <c r="A298" s="82" t="s">
        <v>6613</v>
      </c>
      <c r="B298" s="82">
        <v>11.016999999999999</v>
      </c>
      <c r="C298" s="82" t="s">
        <v>6614</v>
      </c>
      <c r="D298" s="82" t="s">
        <v>6445</v>
      </c>
      <c r="E298" s="82" t="s">
        <v>6615</v>
      </c>
      <c r="F298" s="82" t="s">
        <v>6616</v>
      </c>
      <c r="G298" s="82" t="s">
        <v>4058</v>
      </c>
      <c r="H298" s="82" t="s">
        <v>360</v>
      </c>
      <c r="I298" s="82" t="s">
        <v>367</v>
      </c>
      <c r="J298" s="82" t="s">
        <v>367</v>
      </c>
      <c r="K298" s="82" t="s">
        <v>362</v>
      </c>
      <c r="L298" s="82" t="s">
        <v>421</v>
      </c>
      <c r="M298" s="82" t="s">
        <v>6617</v>
      </c>
      <c r="N298" s="82" t="s">
        <v>6618</v>
      </c>
      <c r="O298" s="82" t="s">
        <v>558</v>
      </c>
      <c r="P298" s="82" t="s">
        <v>6619</v>
      </c>
      <c r="Q298" s="82" t="s">
        <v>360</v>
      </c>
      <c r="R298" s="82" t="s">
        <v>360</v>
      </c>
      <c r="S298" s="82" t="s">
        <v>368</v>
      </c>
      <c r="T298" s="82" t="s">
        <v>6620</v>
      </c>
      <c r="U298" s="82" t="s">
        <v>6621</v>
      </c>
      <c r="V298" s="82" t="s">
        <v>6622</v>
      </c>
      <c r="W298" s="82" t="s">
        <v>6623</v>
      </c>
      <c r="X298" s="82" t="s">
        <v>6458</v>
      </c>
      <c r="Y298" s="82" t="s">
        <v>6624</v>
      </c>
      <c r="Z298" s="82" t="s">
        <v>6625</v>
      </c>
      <c r="AA298" s="82" t="s">
        <v>376</v>
      </c>
      <c r="AB298" s="82" t="s">
        <v>6626</v>
      </c>
      <c r="AC298" s="82" t="s">
        <v>735</v>
      </c>
      <c r="AD298" s="82" t="s">
        <v>6627</v>
      </c>
      <c r="AE298" s="82" t="s">
        <v>6628</v>
      </c>
      <c r="AF298" s="82" t="s">
        <v>382</v>
      </c>
      <c r="AG298" s="82" t="s">
        <v>382</v>
      </c>
      <c r="AH298" s="82" t="s">
        <v>6618</v>
      </c>
      <c r="AI298" s="82" t="s">
        <v>6629</v>
      </c>
      <c r="AJ298" s="82" t="s">
        <v>6469</v>
      </c>
      <c r="AK298" s="82" t="s">
        <v>6630</v>
      </c>
      <c r="AL298" s="82" t="s">
        <v>1286</v>
      </c>
    </row>
    <row r="299" spans="1:38" x14ac:dyDescent="0.25">
      <c r="A299" s="82" t="s">
        <v>6631</v>
      </c>
      <c r="B299" s="82">
        <v>11.02</v>
      </c>
      <c r="D299" s="82" t="s">
        <v>6632</v>
      </c>
      <c r="E299" s="82" t="s">
        <v>6633</v>
      </c>
      <c r="F299" s="82" t="s">
        <v>6634</v>
      </c>
      <c r="G299" s="82" t="s">
        <v>6635</v>
      </c>
      <c r="H299" s="82" t="s">
        <v>360</v>
      </c>
      <c r="I299" s="82" t="s">
        <v>367</v>
      </c>
      <c r="J299" s="82" t="s">
        <v>367</v>
      </c>
      <c r="K299" s="82" t="s">
        <v>628</v>
      </c>
      <c r="L299" s="82" t="s">
        <v>6636</v>
      </c>
      <c r="M299" s="82" t="s">
        <v>1376</v>
      </c>
      <c r="N299" s="82" t="s">
        <v>6637</v>
      </c>
      <c r="O299" s="82" t="s">
        <v>558</v>
      </c>
      <c r="P299" s="82" t="s">
        <v>360</v>
      </c>
      <c r="Q299" s="82" t="s">
        <v>360</v>
      </c>
      <c r="R299" s="82" t="s">
        <v>360</v>
      </c>
      <c r="S299" s="82" t="s">
        <v>6638</v>
      </c>
      <c r="T299" s="82" t="s">
        <v>6639</v>
      </c>
      <c r="U299" s="82" t="s">
        <v>6640</v>
      </c>
      <c r="V299" s="82" t="s">
        <v>632</v>
      </c>
      <c r="W299" s="82" t="s">
        <v>6641</v>
      </c>
      <c r="X299" s="82" t="s">
        <v>6642</v>
      </c>
      <c r="Y299" s="82" t="s">
        <v>6643</v>
      </c>
      <c r="Z299" s="82" t="s">
        <v>6644</v>
      </c>
      <c r="AA299" s="82" t="s">
        <v>376</v>
      </c>
      <c r="AB299" s="82" t="s">
        <v>6645</v>
      </c>
      <c r="AC299" s="82" t="s">
        <v>6646</v>
      </c>
      <c r="AD299" s="82" t="s">
        <v>6647</v>
      </c>
      <c r="AE299" s="82" t="s">
        <v>6648</v>
      </c>
      <c r="AF299" s="82" t="s">
        <v>382</v>
      </c>
      <c r="AG299" s="82" t="s">
        <v>382</v>
      </c>
      <c r="AH299" s="82" t="s">
        <v>6649</v>
      </c>
      <c r="AI299" s="82" t="s">
        <v>6650</v>
      </c>
      <c r="AJ299" s="82" t="s">
        <v>6469</v>
      </c>
      <c r="AK299" s="82" t="s">
        <v>6651</v>
      </c>
      <c r="AL299" s="82" t="s">
        <v>415</v>
      </c>
    </row>
    <row r="300" spans="1:38" x14ac:dyDescent="0.25">
      <c r="A300" s="82" t="s">
        <v>6652</v>
      </c>
      <c r="B300" s="82">
        <v>11.021000000000001</v>
      </c>
      <c r="C300" s="82" t="s">
        <v>6653</v>
      </c>
      <c r="D300" s="82" t="s">
        <v>6445</v>
      </c>
      <c r="E300" s="82" t="s">
        <v>6654</v>
      </c>
      <c r="F300" s="82" t="s">
        <v>6655</v>
      </c>
      <c r="G300" s="82" t="s">
        <v>359</v>
      </c>
      <c r="H300" s="82" t="s">
        <v>360</v>
      </c>
      <c r="I300" s="82" t="s">
        <v>6656</v>
      </c>
      <c r="J300" s="82" t="s">
        <v>6657</v>
      </c>
      <c r="K300" s="82" t="s">
        <v>6658</v>
      </c>
      <c r="L300" s="82" t="s">
        <v>421</v>
      </c>
      <c r="M300" s="82" t="s">
        <v>421</v>
      </c>
      <c r="N300" s="82" t="s">
        <v>6659</v>
      </c>
      <c r="O300" s="82" t="s">
        <v>366</v>
      </c>
      <c r="P300" s="82" t="s">
        <v>6660</v>
      </c>
      <c r="Q300" s="82" t="s">
        <v>6661</v>
      </c>
      <c r="R300" s="82" t="s">
        <v>360</v>
      </c>
      <c r="S300" s="82" t="s">
        <v>368</v>
      </c>
      <c r="T300" s="82" t="s">
        <v>6662</v>
      </c>
      <c r="U300" s="82" t="s">
        <v>6663</v>
      </c>
      <c r="V300" s="82" t="s">
        <v>362</v>
      </c>
      <c r="W300" s="82" t="s">
        <v>360</v>
      </c>
      <c r="X300" s="82" t="s">
        <v>6458</v>
      </c>
      <c r="Y300" s="82" t="s">
        <v>6664</v>
      </c>
      <c r="Z300" s="82" t="s">
        <v>6665</v>
      </c>
      <c r="AA300" s="82" t="s">
        <v>376</v>
      </c>
      <c r="AB300" s="82" t="s">
        <v>6666</v>
      </c>
      <c r="AC300" s="82" t="s">
        <v>6667</v>
      </c>
      <c r="AD300" s="82" t="s">
        <v>6668</v>
      </c>
      <c r="AE300" s="82" t="s">
        <v>6669</v>
      </c>
      <c r="AF300" s="82" t="s">
        <v>382</v>
      </c>
      <c r="AG300" s="82" t="s">
        <v>6670</v>
      </c>
      <c r="AH300" s="82" t="s">
        <v>382</v>
      </c>
      <c r="AI300" s="82" t="s">
        <v>6671</v>
      </c>
      <c r="AJ300" s="82" t="s">
        <v>6469</v>
      </c>
      <c r="AK300" s="82" t="s">
        <v>6672</v>
      </c>
      <c r="AL300" s="82" t="s">
        <v>961</v>
      </c>
    </row>
    <row r="301" spans="1:38" x14ac:dyDescent="0.25">
      <c r="A301" s="82" t="s">
        <v>6673</v>
      </c>
      <c r="B301" s="82">
        <v>11.022</v>
      </c>
      <c r="C301" s="82" t="s">
        <v>6673</v>
      </c>
      <c r="D301" s="82" t="s">
        <v>6445</v>
      </c>
      <c r="E301" s="82" t="s">
        <v>6674</v>
      </c>
      <c r="F301" s="82" t="s">
        <v>6675</v>
      </c>
      <c r="G301" s="82" t="s">
        <v>4176</v>
      </c>
      <c r="H301" s="82" t="s">
        <v>360</v>
      </c>
      <c r="I301" s="82" t="s">
        <v>11</v>
      </c>
      <c r="J301" s="82" t="s">
        <v>6676</v>
      </c>
      <c r="K301" s="82" t="s">
        <v>6677</v>
      </c>
      <c r="L301" s="82" t="s">
        <v>6678</v>
      </c>
      <c r="M301" s="82" t="s">
        <v>6679</v>
      </c>
      <c r="N301" s="82" t="s">
        <v>6680</v>
      </c>
      <c r="O301" s="82" t="s">
        <v>558</v>
      </c>
      <c r="P301" s="82" t="s">
        <v>367</v>
      </c>
      <c r="Q301" s="82" t="s">
        <v>367</v>
      </c>
      <c r="R301" s="82" t="s">
        <v>367</v>
      </c>
      <c r="S301" s="82" t="s">
        <v>368</v>
      </c>
      <c r="T301" s="82" t="s">
        <v>6681</v>
      </c>
      <c r="U301" s="82" t="s">
        <v>6682</v>
      </c>
      <c r="V301" s="82" t="s">
        <v>6683</v>
      </c>
      <c r="W301" s="82" t="s">
        <v>6684</v>
      </c>
      <c r="X301" s="82" t="s">
        <v>6685</v>
      </c>
      <c r="Y301" s="82" t="s">
        <v>6686</v>
      </c>
      <c r="Z301" s="82" t="s">
        <v>6687</v>
      </c>
      <c r="AA301" s="82" t="s">
        <v>376</v>
      </c>
      <c r="AB301" s="82" t="s">
        <v>6688</v>
      </c>
      <c r="AC301" s="82" t="s">
        <v>6689</v>
      </c>
      <c r="AD301" s="82" t="s">
        <v>6690</v>
      </c>
      <c r="AE301" s="82" t="s">
        <v>6691</v>
      </c>
      <c r="AF301" s="82" t="s">
        <v>382</v>
      </c>
      <c r="AG301" s="82" t="s">
        <v>6692</v>
      </c>
      <c r="AH301" s="82" t="s">
        <v>6693</v>
      </c>
      <c r="AI301" s="82" t="s">
        <v>6694</v>
      </c>
      <c r="AJ301" s="82" t="s">
        <v>6469</v>
      </c>
      <c r="AK301" s="82" t="s">
        <v>6695</v>
      </c>
      <c r="AL301" s="82" t="s">
        <v>415</v>
      </c>
    </row>
    <row r="302" spans="1:38" x14ac:dyDescent="0.25">
      <c r="A302" s="82" t="s">
        <v>6696</v>
      </c>
      <c r="B302" s="82">
        <v>11.112</v>
      </c>
      <c r="C302" s="82" t="s">
        <v>6697</v>
      </c>
      <c r="D302" s="82" t="s">
        <v>6698</v>
      </c>
      <c r="E302" s="82" t="s">
        <v>6699</v>
      </c>
      <c r="F302" s="82" t="s">
        <v>6700</v>
      </c>
      <c r="G302" s="82" t="s">
        <v>359</v>
      </c>
      <c r="H302" s="82" t="s">
        <v>360</v>
      </c>
      <c r="I302" s="82" t="s">
        <v>6701</v>
      </c>
      <c r="J302" s="82" t="s">
        <v>6702</v>
      </c>
      <c r="K302" s="82" t="s">
        <v>6703</v>
      </c>
      <c r="L302" s="82" t="s">
        <v>6704</v>
      </c>
      <c r="M302" s="82" t="s">
        <v>6705</v>
      </c>
      <c r="N302" s="82" t="s">
        <v>6706</v>
      </c>
      <c r="O302" s="82" t="s">
        <v>558</v>
      </c>
      <c r="P302" s="82" t="s">
        <v>360</v>
      </c>
      <c r="Q302" s="82" t="s">
        <v>360</v>
      </c>
      <c r="R302" s="82" t="s">
        <v>360</v>
      </c>
      <c r="S302" s="82" t="s">
        <v>6707</v>
      </c>
      <c r="T302" s="82" t="s">
        <v>6708</v>
      </c>
      <c r="U302" s="82" t="s">
        <v>6709</v>
      </c>
      <c r="V302" s="82" t="s">
        <v>632</v>
      </c>
      <c r="W302" s="82" t="s">
        <v>6710</v>
      </c>
      <c r="X302" s="82" t="s">
        <v>6711</v>
      </c>
      <c r="Y302" s="82" t="s">
        <v>6712</v>
      </c>
      <c r="Z302" s="82" t="s">
        <v>6713</v>
      </c>
      <c r="AA302" s="82" t="s">
        <v>6714</v>
      </c>
      <c r="AB302" s="82" t="s">
        <v>6715</v>
      </c>
      <c r="AC302" s="82" t="s">
        <v>6716</v>
      </c>
      <c r="AD302" s="82" t="s">
        <v>6717</v>
      </c>
      <c r="AE302" s="82" t="s">
        <v>6718</v>
      </c>
      <c r="AF302" s="82" t="s">
        <v>382</v>
      </c>
      <c r="AG302" s="82" t="s">
        <v>6719</v>
      </c>
      <c r="AH302" s="82" t="s">
        <v>6720</v>
      </c>
      <c r="AI302" s="82" t="s">
        <v>1727</v>
      </c>
      <c r="AJ302" s="82" t="s">
        <v>6469</v>
      </c>
      <c r="AK302" s="82" t="s">
        <v>6721</v>
      </c>
      <c r="AL302" s="82" t="s">
        <v>961</v>
      </c>
    </row>
    <row r="303" spans="1:38" x14ac:dyDescent="0.25">
      <c r="A303" s="82" t="s">
        <v>6722</v>
      </c>
      <c r="B303" s="82">
        <v>11.15</v>
      </c>
      <c r="C303" s="82" t="s">
        <v>6723</v>
      </c>
      <c r="D303" s="82" t="s">
        <v>6724</v>
      </c>
      <c r="E303" s="82" t="s">
        <v>6725</v>
      </c>
      <c r="F303" s="82" t="s">
        <v>6726</v>
      </c>
      <c r="G303" s="82" t="s">
        <v>5887</v>
      </c>
      <c r="H303" s="82" t="s">
        <v>360</v>
      </c>
      <c r="I303" s="82" t="s">
        <v>6727</v>
      </c>
      <c r="J303" s="82" t="s">
        <v>6727</v>
      </c>
      <c r="K303" s="82" t="s">
        <v>362</v>
      </c>
      <c r="L303" s="82" t="s">
        <v>421</v>
      </c>
      <c r="M303" s="82" t="s">
        <v>6728</v>
      </c>
      <c r="N303" s="82" t="s">
        <v>468</v>
      </c>
      <c r="O303" s="82" t="s">
        <v>366</v>
      </c>
      <c r="P303" s="82" t="s">
        <v>360</v>
      </c>
      <c r="Q303" s="82" t="s">
        <v>360</v>
      </c>
      <c r="R303" s="82" t="s">
        <v>360</v>
      </c>
      <c r="S303" s="82" t="s">
        <v>368</v>
      </c>
      <c r="T303" s="82" t="s">
        <v>6729</v>
      </c>
      <c r="U303" s="82" t="s">
        <v>443</v>
      </c>
      <c r="V303" s="82" t="s">
        <v>362</v>
      </c>
      <c r="W303" s="82" t="s">
        <v>822</v>
      </c>
      <c r="X303" s="82" t="s">
        <v>6730</v>
      </c>
      <c r="Y303" s="82" t="s">
        <v>6731</v>
      </c>
      <c r="Z303" s="82" t="s">
        <v>427</v>
      </c>
      <c r="AA303" s="82" t="s">
        <v>376</v>
      </c>
      <c r="AB303" s="82" t="s">
        <v>382</v>
      </c>
      <c r="AC303" s="82" t="s">
        <v>6732</v>
      </c>
      <c r="AD303" s="82" t="s">
        <v>6733</v>
      </c>
      <c r="AE303" s="82" t="s">
        <v>6734</v>
      </c>
      <c r="AG303" s="82" t="s">
        <v>382</v>
      </c>
      <c r="AH303" s="82" t="s">
        <v>382</v>
      </c>
      <c r="AI303" s="82" t="s">
        <v>1631</v>
      </c>
      <c r="AJ303" s="82" t="s">
        <v>6469</v>
      </c>
      <c r="AK303" s="82" t="s">
        <v>6735</v>
      </c>
      <c r="AL303" s="82" t="s">
        <v>450</v>
      </c>
    </row>
    <row r="304" spans="1:38" x14ac:dyDescent="0.25">
      <c r="A304" s="82" t="s">
        <v>6736</v>
      </c>
      <c r="B304" s="82">
        <v>11.3</v>
      </c>
      <c r="D304" s="82" t="s">
        <v>6632</v>
      </c>
      <c r="E304" s="82" t="s">
        <v>6737</v>
      </c>
      <c r="F304" s="82" t="s">
        <v>6738</v>
      </c>
      <c r="G304" s="82" t="s">
        <v>359</v>
      </c>
      <c r="H304" s="82" t="s">
        <v>360</v>
      </c>
      <c r="I304" s="82" t="s">
        <v>6739</v>
      </c>
      <c r="J304" s="82" t="s">
        <v>360</v>
      </c>
      <c r="K304" s="82" t="s">
        <v>6740</v>
      </c>
      <c r="L304" s="82" t="s">
        <v>6741</v>
      </c>
      <c r="M304" s="82" t="s">
        <v>6742</v>
      </c>
      <c r="N304" s="82" t="s">
        <v>6743</v>
      </c>
      <c r="O304" s="82" t="s">
        <v>366</v>
      </c>
      <c r="P304" s="82" t="s">
        <v>360</v>
      </c>
      <c r="Q304" s="82" t="s">
        <v>360</v>
      </c>
      <c r="R304" s="82" t="s">
        <v>6744</v>
      </c>
      <c r="S304" s="82" t="s">
        <v>6745</v>
      </c>
      <c r="T304" s="82" t="s">
        <v>6746</v>
      </c>
      <c r="U304" s="82" t="s">
        <v>6747</v>
      </c>
      <c r="V304" s="82" t="s">
        <v>6748</v>
      </c>
      <c r="W304" s="82" t="s">
        <v>6749</v>
      </c>
      <c r="X304" s="82" t="s">
        <v>6642</v>
      </c>
      <c r="Y304" s="82" t="s">
        <v>6750</v>
      </c>
      <c r="Z304" s="82" t="s">
        <v>6751</v>
      </c>
      <c r="AA304" s="82" t="s">
        <v>376</v>
      </c>
      <c r="AB304" s="82" t="s">
        <v>6752</v>
      </c>
      <c r="AC304" s="82" t="s">
        <v>636</v>
      </c>
      <c r="AD304" s="82" t="s">
        <v>6753</v>
      </c>
      <c r="AE304" s="82" t="s">
        <v>6754</v>
      </c>
      <c r="AF304" s="82" t="s">
        <v>6755</v>
      </c>
      <c r="AG304" s="82" t="s">
        <v>382</v>
      </c>
      <c r="AH304" s="82" t="s">
        <v>6756</v>
      </c>
      <c r="AI304" s="82" t="s">
        <v>384</v>
      </c>
      <c r="AJ304" s="82" t="s">
        <v>6469</v>
      </c>
      <c r="AK304" s="82" t="s">
        <v>6757</v>
      </c>
      <c r="AL304" s="82" t="s">
        <v>415</v>
      </c>
    </row>
    <row r="305" spans="1:38" x14ac:dyDescent="0.25">
      <c r="A305" s="82" t="s">
        <v>6758</v>
      </c>
      <c r="B305" s="82">
        <v>11.302</v>
      </c>
      <c r="C305" s="82" t="s">
        <v>6759</v>
      </c>
      <c r="D305" s="82" t="s">
        <v>6632</v>
      </c>
      <c r="E305" s="82" t="s">
        <v>6760</v>
      </c>
      <c r="F305" s="82" t="s">
        <v>6761</v>
      </c>
      <c r="G305" s="82" t="s">
        <v>359</v>
      </c>
      <c r="H305" s="82" t="s">
        <v>360</v>
      </c>
      <c r="I305" s="82" t="s">
        <v>6762</v>
      </c>
      <c r="J305" s="82" t="s">
        <v>6763</v>
      </c>
      <c r="K305" s="82" t="s">
        <v>6764</v>
      </c>
      <c r="L305" s="82" t="s">
        <v>6765</v>
      </c>
      <c r="M305" s="82" t="s">
        <v>6766</v>
      </c>
      <c r="N305" s="82" t="s">
        <v>6767</v>
      </c>
      <c r="O305" s="82" t="s">
        <v>558</v>
      </c>
      <c r="P305" s="82" t="s">
        <v>6768</v>
      </c>
      <c r="Q305" s="82" t="s">
        <v>360</v>
      </c>
      <c r="R305" s="82" t="s">
        <v>6769</v>
      </c>
      <c r="S305" s="82" t="s">
        <v>6770</v>
      </c>
      <c r="T305" s="82" t="s">
        <v>6771</v>
      </c>
      <c r="U305" s="82" t="s">
        <v>6772</v>
      </c>
      <c r="V305" s="82" t="s">
        <v>632</v>
      </c>
      <c r="W305" s="82" t="s">
        <v>6773</v>
      </c>
      <c r="X305" s="82" t="s">
        <v>6642</v>
      </c>
      <c r="Y305" s="82" t="s">
        <v>6774</v>
      </c>
      <c r="Z305" s="82" t="s">
        <v>6775</v>
      </c>
      <c r="AA305" s="82" t="s">
        <v>376</v>
      </c>
      <c r="AB305" s="82" t="s">
        <v>6776</v>
      </c>
      <c r="AC305" s="82" t="s">
        <v>446</v>
      </c>
      <c r="AD305" s="82" t="s">
        <v>6777</v>
      </c>
      <c r="AE305" s="82" t="s">
        <v>6648</v>
      </c>
      <c r="AF305" s="82" t="s">
        <v>6755</v>
      </c>
      <c r="AH305" s="82" t="s">
        <v>6778</v>
      </c>
      <c r="AI305" s="82" t="s">
        <v>497</v>
      </c>
      <c r="AJ305" s="82" t="s">
        <v>6469</v>
      </c>
      <c r="AK305" s="82" t="s">
        <v>6779</v>
      </c>
      <c r="AL305" s="82" t="s">
        <v>415</v>
      </c>
    </row>
    <row r="306" spans="1:38" x14ac:dyDescent="0.25">
      <c r="A306" s="82" t="s">
        <v>6780</v>
      </c>
      <c r="B306" s="82">
        <v>11.303000000000001</v>
      </c>
      <c r="C306" s="82" t="s">
        <v>6781</v>
      </c>
      <c r="D306" s="82" t="s">
        <v>6632</v>
      </c>
      <c r="E306" s="82" t="s">
        <v>6782</v>
      </c>
      <c r="F306" s="82" t="s">
        <v>6783</v>
      </c>
      <c r="G306" s="82" t="s">
        <v>1848</v>
      </c>
      <c r="H306" s="82" t="s">
        <v>360</v>
      </c>
      <c r="I306" s="82" t="s">
        <v>6784</v>
      </c>
      <c r="J306" s="82" t="s">
        <v>6785</v>
      </c>
      <c r="K306" s="82" t="s">
        <v>6786</v>
      </c>
      <c r="L306" s="82" t="s">
        <v>580</v>
      </c>
      <c r="M306" s="82" t="s">
        <v>1376</v>
      </c>
      <c r="N306" s="82" t="s">
        <v>6787</v>
      </c>
      <c r="O306" s="82" t="s">
        <v>558</v>
      </c>
      <c r="P306" s="82" t="s">
        <v>360</v>
      </c>
      <c r="Q306" s="82" t="s">
        <v>360</v>
      </c>
      <c r="R306" s="82" t="s">
        <v>360</v>
      </c>
      <c r="S306" s="82" t="s">
        <v>6788</v>
      </c>
      <c r="T306" s="82" t="s">
        <v>6789</v>
      </c>
      <c r="U306" s="82" t="s">
        <v>6790</v>
      </c>
      <c r="V306" s="82" t="s">
        <v>6748</v>
      </c>
      <c r="W306" s="82" t="s">
        <v>6791</v>
      </c>
      <c r="X306" s="82" t="s">
        <v>6642</v>
      </c>
      <c r="Y306" s="82" t="s">
        <v>6792</v>
      </c>
      <c r="Z306" s="82" t="s">
        <v>6793</v>
      </c>
      <c r="AA306" s="82" t="s">
        <v>376</v>
      </c>
      <c r="AB306" s="82" t="s">
        <v>6794</v>
      </c>
      <c r="AC306" s="82" t="s">
        <v>1011</v>
      </c>
      <c r="AD306" s="82" t="s">
        <v>6795</v>
      </c>
      <c r="AE306" s="82" t="s">
        <v>6648</v>
      </c>
      <c r="AF306" s="82" t="s">
        <v>6755</v>
      </c>
      <c r="AG306" s="82" t="s">
        <v>382</v>
      </c>
      <c r="AH306" s="82" t="s">
        <v>6796</v>
      </c>
      <c r="AI306" s="82" t="s">
        <v>497</v>
      </c>
      <c r="AJ306" s="82" t="s">
        <v>6469</v>
      </c>
      <c r="AK306" s="82" t="s">
        <v>6797</v>
      </c>
      <c r="AL306" s="82" t="s">
        <v>415</v>
      </c>
    </row>
    <row r="307" spans="1:38" x14ac:dyDescent="0.25">
      <c r="A307" s="82" t="s">
        <v>6798</v>
      </c>
      <c r="B307" s="82">
        <v>11.307</v>
      </c>
      <c r="C307" s="82" t="s">
        <v>6799</v>
      </c>
      <c r="D307" s="82" t="s">
        <v>6632</v>
      </c>
      <c r="E307" s="82" t="s">
        <v>6800</v>
      </c>
      <c r="F307" s="82" t="s">
        <v>6801</v>
      </c>
      <c r="G307" s="82" t="s">
        <v>1848</v>
      </c>
      <c r="H307" s="82" t="s">
        <v>360</v>
      </c>
      <c r="I307" s="82" t="s">
        <v>6739</v>
      </c>
      <c r="J307" s="82" t="s">
        <v>6802</v>
      </c>
      <c r="K307" s="82" t="s">
        <v>6803</v>
      </c>
      <c r="L307" s="82" t="s">
        <v>6804</v>
      </c>
      <c r="M307" s="82" t="s">
        <v>6742</v>
      </c>
      <c r="N307" s="82" t="s">
        <v>6805</v>
      </c>
      <c r="O307" s="82" t="s">
        <v>366</v>
      </c>
      <c r="P307" s="82" t="s">
        <v>360</v>
      </c>
      <c r="Q307" s="82" t="s">
        <v>360</v>
      </c>
      <c r="R307" s="82" t="s">
        <v>6744</v>
      </c>
      <c r="S307" s="82" t="s">
        <v>6806</v>
      </c>
      <c r="T307" s="82" t="s">
        <v>6807</v>
      </c>
      <c r="U307" s="82" t="s">
        <v>6808</v>
      </c>
      <c r="V307" s="82" t="s">
        <v>6809</v>
      </c>
      <c r="W307" s="82" t="s">
        <v>6810</v>
      </c>
      <c r="X307" s="82" t="s">
        <v>6642</v>
      </c>
      <c r="Y307" s="82" t="s">
        <v>6811</v>
      </c>
      <c r="Z307" s="82" t="s">
        <v>6812</v>
      </c>
      <c r="AA307" s="82" t="s">
        <v>376</v>
      </c>
      <c r="AB307" s="82" t="s">
        <v>6813</v>
      </c>
      <c r="AC307" s="82" t="s">
        <v>446</v>
      </c>
      <c r="AD307" s="82" t="s">
        <v>6753</v>
      </c>
      <c r="AE307" s="82" t="s">
        <v>6648</v>
      </c>
      <c r="AF307" s="82" t="s">
        <v>6814</v>
      </c>
      <c r="AG307" s="82" t="s">
        <v>382</v>
      </c>
      <c r="AH307" s="82" t="s">
        <v>6815</v>
      </c>
      <c r="AI307" s="82" t="s">
        <v>6816</v>
      </c>
      <c r="AJ307" s="82" t="s">
        <v>6469</v>
      </c>
      <c r="AK307" s="82" t="s">
        <v>6817</v>
      </c>
      <c r="AL307" s="82" t="s">
        <v>415</v>
      </c>
    </row>
    <row r="308" spans="1:38" x14ac:dyDescent="0.25">
      <c r="A308" s="82" t="s">
        <v>6818</v>
      </c>
      <c r="B308" s="82">
        <v>11.311999999999999</v>
      </c>
      <c r="D308" s="82" t="s">
        <v>6632</v>
      </c>
      <c r="E308" s="82" t="s">
        <v>6819</v>
      </c>
      <c r="F308" s="82" t="s">
        <v>6820</v>
      </c>
      <c r="G308" s="82" t="s">
        <v>1848</v>
      </c>
      <c r="H308" s="82" t="s">
        <v>360</v>
      </c>
      <c r="I308" s="82" t="s">
        <v>6821</v>
      </c>
      <c r="J308" s="82" t="s">
        <v>6822</v>
      </c>
      <c r="K308" s="82" t="s">
        <v>6823</v>
      </c>
      <c r="L308" s="82" t="s">
        <v>5920</v>
      </c>
      <c r="M308" s="82" t="s">
        <v>6824</v>
      </c>
      <c r="N308" s="82" t="s">
        <v>6825</v>
      </c>
      <c r="O308" s="82" t="s">
        <v>558</v>
      </c>
      <c r="P308" s="82" t="s">
        <v>6826</v>
      </c>
      <c r="Q308" s="82" t="s">
        <v>360</v>
      </c>
      <c r="R308" s="82" t="s">
        <v>360</v>
      </c>
      <c r="S308" s="82" t="s">
        <v>6827</v>
      </c>
      <c r="T308" s="82" t="s">
        <v>6828</v>
      </c>
      <c r="U308" s="82" t="s">
        <v>6829</v>
      </c>
      <c r="V308" s="82" t="s">
        <v>632</v>
      </c>
      <c r="W308" s="82" t="s">
        <v>6830</v>
      </c>
      <c r="X308" s="82" t="s">
        <v>6642</v>
      </c>
      <c r="Y308" s="82" t="s">
        <v>6831</v>
      </c>
      <c r="Z308" s="82" t="s">
        <v>6832</v>
      </c>
      <c r="AA308" s="82" t="s">
        <v>376</v>
      </c>
      <c r="AB308" s="82" t="s">
        <v>6833</v>
      </c>
      <c r="AC308" s="82" t="s">
        <v>6834</v>
      </c>
      <c r="AD308" s="82" t="s">
        <v>6835</v>
      </c>
      <c r="AE308" s="82" t="s">
        <v>6648</v>
      </c>
      <c r="AF308" s="82" t="s">
        <v>382</v>
      </c>
      <c r="AG308" s="82" t="s">
        <v>382</v>
      </c>
      <c r="AH308" s="82" t="s">
        <v>6836</v>
      </c>
      <c r="AI308" s="82" t="s">
        <v>3935</v>
      </c>
      <c r="AJ308" s="82" t="s">
        <v>6469</v>
      </c>
      <c r="AK308" s="82" t="s">
        <v>6837</v>
      </c>
      <c r="AL308" s="82" t="s">
        <v>415</v>
      </c>
    </row>
    <row r="309" spans="1:38" x14ac:dyDescent="0.25">
      <c r="A309" s="82" t="s">
        <v>6838</v>
      </c>
      <c r="B309" s="82">
        <v>11.313000000000001</v>
      </c>
      <c r="C309" s="82" t="s">
        <v>6838</v>
      </c>
      <c r="D309" s="82" t="s">
        <v>6632</v>
      </c>
      <c r="E309" s="82" t="s">
        <v>6839</v>
      </c>
      <c r="F309" s="82" t="s">
        <v>6840</v>
      </c>
      <c r="G309" s="82" t="s">
        <v>600</v>
      </c>
      <c r="H309" s="82" t="s">
        <v>360</v>
      </c>
      <c r="I309" s="82" t="s">
        <v>6841</v>
      </c>
      <c r="J309" s="82" t="s">
        <v>6842</v>
      </c>
      <c r="K309" s="82" t="s">
        <v>6843</v>
      </c>
      <c r="L309" s="82" t="s">
        <v>421</v>
      </c>
      <c r="M309" s="82" t="s">
        <v>6844</v>
      </c>
      <c r="N309" s="82" t="s">
        <v>6845</v>
      </c>
      <c r="O309" s="82" t="s">
        <v>558</v>
      </c>
      <c r="P309" s="82" t="s">
        <v>6846</v>
      </c>
      <c r="Q309" s="82" t="s">
        <v>360</v>
      </c>
      <c r="R309" s="82" t="s">
        <v>6847</v>
      </c>
      <c r="S309" s="82" t="s">
        <v>368</v>
      </c>
      <c r="T309" s="82" t="s">
        <v>6848</v>
      </c>
      <c r="U309" s="82" t="s">
        <v>6849</v>
      </c>
      <c r="V309" s="82" t="s">
        <v>6850</v>
      </c>
      <c r="W309" s="82" t="s">
        <v>6851</v>
      </c>
      <c r="X309" s="82" t="s">
        <v>6642</v>
      </c>
      <c r="Y309" s="82" t="s">
        <v>6852</v>
      </c>
      <c r="Z309" s="82" t="s">
        <v>6853</v>
      </c>
      <c r="AA309" s="82" t="s">
        <v>376</v>
      </c>
      <c r="AB309" s="82" t="s">
        <v>6854</v>
      </c>
      <c r="AC309" s="82" t="s">
        <v>6855</v>
      </c>
      <c r="AD309" s="82" t="s">
        <v>6856</v>
      </c>
      <c r="AE309" s="82" t="s">
        <v>6648</v>
      </c>
      <c r="AF309" s="82" t="s">
        <v>6857</v>
      </c>
      <c r="AG309" s="82" t="s">
        <v>382</v>
      </c>
      <c r="AH309" s="82" t="s">
        <v>6858</v>
      </c>
      <c r="AI309" s="82" t="s">
        <v>1211</v>
      </c>
      <c r="AJ309" s="82" t="s">
        <v>6469</v>
      </c>
      <c r="AK309" s="82" t="s">
        <v>6859</v>
      </c>
      <c r="AL309" s="82" t="s">
        <v>415</v>
      </c>
    </row>
    <row r="310" spans="1:38" x14ac:dyDescent="0.25">
      <c r="A310" s="82" t="s">
        <v>6860</v>
      </c>
      <c r="B310" s="82">
        <v>11.4</v>
      </c>
      <c r="C310" s="82" t="s">
        <v>6861</v>
      </c>
      <c r="D310" s="82" t="s">
        <v>6445</v>
      </c>
      <c r="E310" s="82" t="s">
        <v>6862</v>
      </c>
      <c r="F310" s="82" t="s">
        <v>6863</v>
      </c>
      <c r="G310" s="82" t="s">
        <v>359</v>
      </c>
      <c r="H310" s="82" t="s">
        <v>360</v>
      </c>
      <c r="I310" s="82" t="s">
        <v>6864</v>
      </c>
      <c r="J310" s="82" t="s">
        <v>6865</v>
      </c>
      <c r="K310" s="82" t="s">
        <v>6866</v>
      </c>
      <c r="L310" s="82" t="s">
        <v>6867</v>
      </c>
      <c r="M310" s="82" t="s">
        <v>6868</v>
      </c>
      <c r="N310" s="82" t="s">
        <v>6869</v>
      </c>
      <c r="O310" s="82" t="s">
        <v>558</v>
      </c>
      <c r="P310" s="82" t="s">
        <v>6870</v>
      </c>
      <c r="Q310" s="82" t="s">
        <v>6871</v>
      </c>
      <c r="R310" s="82" t="s">
        <v>6872</v>
      </c>
      <c r="S310" s="82" t="s">
        <v>368</v>
      </c>
      <c r="T310" s="82" t="s">
        <v>6873</v>
      </c>
      <c r="U310" s="82" t="s">
        <v>6874</v>
      </c>
      <c r="V310" s="82" t="s">
        <v>6506</v>
      </c>
      <c r="W310" s="82" t="s">
        <v>6875</v>
      </c>
      <c r="X310" s="82" t="s">
        <v>6458</v>
      </c>
      <c r="Y310" s="82" t="s">
        <v>6876</v>
      </c>
      <c r="Z310" s="82" t="s">
        <v>6877</v>
      </c>
      <c r="AA310" s="82" t="s">
        <v>6878</v>
      </c>
      <c r="AB310" s="82" t="s">
        <v>377</v>
      </c>
      <c r="AC310" s="82" t="s">
        <v>735</v>
      </c>
      <c r="AD310" s="82" t="s">
        <v>6879</v>
      </c>
      <c r="AE310" s="82" t="s">
        <v>6880</v>
      </c>
      <c r="AG310" s="82" t="s">
        <v>6881</v>
      </c>
      <c r="AH310" s="82" t="s">
        <v>6882</v>
      </c>
      <c r="AI310" s="82" t="s">
        <v>2011</v>
      </c>
      <c r="AJ310" s="82" t="s">
        <v>6469</v>
      </c>
      <c r="AK310" s="82" t="s">
        <v>6883</v>
      </c>
      <c r="AL310" s="82" t="s">
        <v>415</v>
      </c>
    </row>
    <row r="311" spans="1:38" x14ac:dyDescent="0.25">
      <c r="A311" s="82" t="s">
        <v>6884</v>
      </c>
      <c r="B311" s="82">
        <v>11.407</v>
      </c>
      <c r="D311" s="82" t="s">
        <v>6445</v>
      </c>
      <c r="E311" s="82" t="s">
        <v>6885</v>
      </c>
      <c r="F311" s="82" t="s">
        <v>6886</v>
      </c>
      <c r="G311" s="82" t="s">
        <v>683</v>
      </c>
      <c r="H311" s="82" t="s">
        <v>360</v>
      </c>
      <c r="I311" s="82" t="s">
        <v>6887</v>
      </c>
      <c r="J311" s="82" t="s">
        <v>6888</v>
      </c>
      <c r="K311" s="82" t="s">
        <v>6889</v>
      </c>
      <c r="L311" s="82" t="s">
        <v>6867</v>
      </c>
      <c r="M311" s="82" t="s">
        <v>6890</v>
      </c>
      <c r="N311" s="82" t="s">
        <v>6891</v>
      </c>
      <c r="O311" s="82" t="s">
        <v>558</v>
      </c>
      <c r="P311" s="82" t="s">
        <v>6892</v>
      </c>
      <c r="Q311" s="82" t="s">
        <v>6893</v>
      </c>
      <c r="R311" s="82" t="s">
        <v>6894</v>
      </c>
      <c r="S311" s="82" t="s">
        <v>6895</v>
      </c>
      <c r="T311" s="82" t="s">
        <v>6896</v>
      </c>
      <c r="U311" s="82" t="s">
        <v>6897</v>
      </c>
      <c r="V311" s="82" t="s">
        <v>1376</v>
      </c>
      <c r="W311" s="82" t="s">
        <v>6898</v>
      </c>
      <c r="X311" s="82" t="s">
        <v>6458</v>
      </c>
      <c r="Y311" s="82" t="s">
        <v>6899</v>
      </c>
      <c r="Z311" s="82" t="s">
        <v>427</v>
      </c>
      <c r="AA311" s="82" t="s">
        <v>6900</v>
      </c>
      <c r="AB311" s="82" t="s">
        <v>6901</v>
      </c>
      <c r="AC311" s="82" t="s">
        <v>6902</v>
      </c>
      <c r="AD311" s="82" t="s">
        <v>6903</v>
      </c>
      <c r="AE311" s="82" t="s">
        <v>6904</v>
      </c>
      <c r="AF311" s="82" t="s">
        <v>6905</v>
      </c>
      <c r="AG311" s="82" t="s">
        <v>6906</v>
      </c>
      <c r="AH311" s="82" t="s">
        <v>382</v>
      </c>
      <c r="AI311" s="82" t="s">
        <v>2750</v>
      </c>
      <c r="AJ311" s="82" t="s">
        <v>6469</v>
      </c>
      <c r="AK311" s="82" t="s">
        <v>6907</v>
      </c>
      <c r="AL311" s="82" t="s">
        <v>415</v>
      </c>
    </row>
    <row r="312" spans="1:38" x14ac:dyDescent="0.25">
      <c r="A312" s="82" t="s">
        <v>6908</v>
      </c>
      <c r="B312" s="82">
        <v>11.407999999999999</v>
      </c>
      <c r="C312" s="82" t="s">
        <v>6909</v>
      </c>
      <c r="D312" s="82" t="s">
        <v>6445</v>
      </c>
      <c r="E312" s="82" t="s">
        <v>6910</v>
      </c>
      <c r="F312" s="82" t="s">
        <v>6911</v>
      </c>
      <c r="G312" s="82" t="s">
        <v>438</v>
      </c>
      <c r="H312" s="82" t="s">
        <v>360</v>
      </c>
      <c r="I312" s="82" t="s">
        <v>6912</v>
      </c>
      <c r="J312" s="82" t="s">
        <v>6913</v>
      </c>
      <c r="K312" s="82" t="s">
        <v>6914</v>
      </c>
      <c r="L312" s="82" t="s">
        <v>6867</v>
      </c>
      <c r="M312" s="82" t="s">
        <v>6915</v>
      </c>
      <c r="N312" s="82" t="s">
        <v>6916</v>
      </c>
      <c r="O312" s="82" t="s">
        <v>558</v>
      </c>
      <c r="P312" s="82" t="s">
        <v>6917</v>
      </c>
      <c r="Q312" s="82" t="s">
        <v>6918</v>
      </c>
      <c r="R312" s="82" t="s">
        <v>360</v>
      </c>
      <c r="S312" s="82" t="s">
        <v>368</v>
      </c>
      <c r="T312" s="82" t="s">
        <v>6919</v>
      </c>
      <c r="U312" s="82" t="s">
        <v>443</v>
      </c>
      <c r="V312" s="82" t="s">
        <v>1376</v>
      </c>
      <c r="W312" s="82" t="s">
        <v>822</v>
      </c>
      <c r="X312" s="82" t="s">
        <v>6920</v>
      </c>
      <c r="Y312" s="82" t="s">
        <v>6921</v>
      </c>
      <c r="Z312" s="82" t="s">
        <v>427</v>
      </c>
      <c r="AA312" s="82" t="s">
        <v>376</v>
      </c>
      <c r="AB312" s="82" t="s">
        <v>6922</v>
      </c>
      <c r="AC312" s="82" t="s">
        <v>3813</v>
      </c>
      <c r="AD312" s="82" t="s">
        <v>6923</v>
      </c>
      <c r="AE312" s="82" t="s">
        <v>6924</v>
      </c>
      <c r="AF312" s="82" t="s">
        <v>382</v>
      </c>
      <c r="AG312" s="82" t="s">
        <v>382</v>
      </c>
      <c r="AH312" s="82" t="s">
        <v>382</v>
      </c>
      <c r="AI312" s="82" t="s">
        <v>2750</v>
      </c>
      <c r="AJ312" s="82" t="s">
        <v>6469</v>
      </c>
      <c r="AK312" s="82" t="s">
        <v>6925</v>
      </c>
      <c r="AL312" s="82" t="s">
        <v>415</v>
      </c>
    </row>
    <row r="313" spans="1:38" x14ac:dyDescent="0.25">
      <c r="A313" s="82" t="s">
        <v>6926</v>
      </c>
      <c r="B313" s="82">
        <v>11.413</v>
      </c>
      <c r="C313" s="82" t="s">
        <v>6927</v>
      </c>
      <c r="D313" s="82" t="s">
        <v>6445</v>
      </c>
      <c r="E313" s="82" t="s">
        <v>6928</v>
      </c>
      <c r="F313" s="82" t="s">
        <v>6929</v>
      </c>
      <c r="G313" s="82" t="s">
        <v>1144</v>
      </c>
      <c r="H313" s="82" t="s">
        <v>360</v>
      </c>
      <c r="I313" s="82" t="s">
        <v>6930</v>
      </c>
      <c r="J313" s="82" t="s">
        <v>3106</v>
      </c>
      <c r="K313" s="82" t="s">
        <v>6931</v>
      </c>
      <c r="L313" s="82" t="s">
        <v>421</v>
      </c>
      <c r="M313" s="82" t="s">
        <v>6932</v>
      </c>
      <c r="N313" s="82" t="s">
        <v>468</v>
      </c>
      <c r="O313" s="82" t="s">
        <v>366</v>
      </c>
      <c r="P313" s="82" t="s">
        <v>360</v>
      </c>
      <c r="Q313" s="82" t="s">
        <v>360</v>
      </c>
      <c r="R313" s="82" t="s">
        <v>360</v>
      </c>
      <c r="S313" s="82" t="s">
        <v>368</v>
      </c>
      <c r="T313" s="82" t="s">
        <v>6933</v>
      </c>
      <c r="U313" s="82" t="s">
        <v>443</v>
      </c>
      <c r="V313" s="82" t="s">
        <v>362</v>
      </c>
      <c r="W313" s="82" t="s">
        <v>468</v>
      </c>
      <c r="X313" s="82" t="s">
        <v>6458</v>
      </c>
      <c r="Y313" s="82" t="s">
        <v>6934</v>
      </c>
      <c r="Z313" s="82" t="s">
        <v>427</v>
      </c>
      <c r="AA313" s="82" t="s">
        <v>376</v>
      </c>
      <c r="AB313" s="82" t="s">
        <v>6935</v>
      </c>
      <c r="AC313" s="82" t="s">
        <v>446</v>
      </c>
      <c r="AD313" s="82" t="s">
        <v>6936</v>
      </c>
      <c r="AE313" s="82" t="s">
        <v>6937</v>
      </c>
      <c r="AF313" s="82" t="s">
        <v>382</v>
      </c>
      <c r="AG313" s="82" t="s">
        <v>382</v>
      </c>
      <c r="AH313" s="82" t="s">
        <v>382</v>
      </c>
      <c r="AI313" s="82" t="s">
        <v>2750</v>
      </c>
      <c r="AJ313" s="82" t="s">
        <v>6469</v>
      </c>
      <c r="AK313" s="82" t="s">
        <v>6938</v>
      </c>
      <c r="AL313" s="82" t="s">
        <v>961</v>
      </c>
    </row>
    <row r="314" spans="1:38" x14ac:dyDescent="0.25">
      <c r="A314" s="82" t="s">
        <v>6939</v>
      </c>
      <c r="B314" s="82">
        <v>11.414999999999999</v>
      </c>
      <c r="C314" s="82" t="s">
        <v>6939</v>
      </c>
      <c r="D314" s="82" t="s">
        <v>6445</v>
      </c>
      <c r="E314" s="82" t="s">
        <v>6940</v>
      </c>
      <c r="F314" s="82" t="s">
        <v>6941</v>
      </c>
      <c r="G314" s="82" t="s">
        <v>551</v>
      </c>
      <c r="H314" s="82" t="s">
        <v>360</v>
      </c>
      <c r="I314" s="82" t="s">
        <v>6942</v>
      </c>
      <c r="J314" s="82" t="s">
        <v>6943</v>
      </c>
      <c r="K314" s="82" t="s">
        <v>6944</v>
      </c>
      <c r="L314" s="82" t="s">
        <v>6867</v>
      </c>
      <c r="M314" s="82" t="s">
        <v>6945</v>
      </c>
      <c r="N314" s="82" t="s">
        <v>468</v>
      </c>
      <c r="O314" s="82" t="s">
        <v>366</v>
      </c>
      <c r="P314" s="82" t="s">
        <v>360</v>
      </c>
      <c r="Q314" s="82" t="s">
        <v>360</v>
      </c>
      <c r="R314" s="82" t="s">
        <v>360</v>
      </c>
      <c r="S314" s="82" t="s">
        <v>368</v>
      </c>
      <c r="T314" s="82" t="s">
        <v>6946</v>
      </c>
      <c r="U314" s="82" t="s">
        <v>6947</v>
      </c>
      <c r="V314" s="82" t="s">
        <v>1376</v>
      </c>
      <c r="W314" s="82" t="s">
        <v>6948</v>
      </c>
      <c r="X314" s="82" t="s">
        <v>6949</v>
      </c>
      <c r="Y314" s="82" t="s">
        <v>6950</v>
      </c>
      <c r="Z314" s="82" t="s">
        <v>427</v>
      </c>
      <c r="AA314" s="82" t="s">
        <v>376</v>
      </c>
      <c r="AB314" s="82" t="s">
        <v>6951</v>
      </c>
      <c r="AC314" s="82" t="s">
        <v>446</v>
      </c>
      <c r="AD314" s="82" t="s">
        <v>6952</v>
      </c>
      <c r="AE314" s="82" t="s">
        <v>6953</v>
      </c>
      <c r="AF314" s="82" t="s">
        <v>382</v>
      </c>
      <c r="AG314" s="82" t="s">
        <v>382</v>
      </c>
      <c r="AH314" s="82" t="s">
        <v>382</v>
      </c>
      <c r="AI314" s="82" t="s">
        <v>2750</v>
      </c>
      <c r="AJ314" s="82" t="s">
        <v>6469</v>
      </c>
      <c r="AK314" s="82" t="s">
        <v>6954</v>
      </c>
      <c r="AL314" s="82" t="s">
        <v>415</v>
      </c>
    </row>
    <row r="315" spans="1:38" x14ac:dyDescent="0.25">
      <c r="A315" s="82" t="s">
        <v>6955</v>
      </c>
      <c r="B315" s="82">
        <v>11.417</v>
      </c>
      <c r="D315" s="82" t="s">
        <v>6445</v>
      </c>
      <c r="E315" s="82" t="s">
        <v>6956</v>
      </c>
      <c r="F315" s="82" t="s">
        <v>6957</v>
      </c>
      <c r="G315" s="82" t="s">
        <v>359</v>
      </c>
      <c r="H315" s="82" t="s">
        <v>360</v>
      </c>
      <c r="I315" s="82" t="s">
        <v>6958</v>
      </c>
      <c r="J315" s="82" t="s">
        <v>6959</v>
      </c>
      <c r="K315" s="82" t="s">
        <v>6960</v>
      </c>
      <c r="L315" s="82" t="s">
        <v>5026</v>
      </c>
      <c r="M315" s="82" t="s">
        <v>6961</v>
      </c>
      <c r="N315" s="82" t="s">
        <v>6962</v>
      </c>
      <c r="O315" s="82" t="s">
        <v>558</v>
      </c>
      <c r="P315" s="82" t="s">
        <v>6963</v>
      </c>
      <c r="Q315" s="82" t="s">
        <v>360</v>
      </c>
      <c r="R315" s="82" t="s">
        <v>6964</v>
      </c>
      <c r="S315" s="82" t="s">
        <v>368</v>
      </c>
      <c r="T315" s="82" t="s">
        <v>6965</v>
      </c>
      <c r="U315" s="82" t="s">
        <v>6966</v>
      </c>
      <c r="V315" s="82" t="s">
        <v>1376</v>
      </c>
      <c r="W315" s="82" t="s">
        <v>6967</v>
      </c>
      <c r="X315" s="82" t="s">
        <v>6458</v>
      </c>
      <c r="Y315" s="82" t="s">
        <v>6968</v>
      </c>
      <c r="Z315" s="82" t="s">
        <v>427</v>
      </c>
      <c r="AA315" s="82" t="s">
        <v>376</v>
      </c>
      <c r="AB315" s="82" t="s">
        <v>6969</v>
      </c>
      <c r="AC315" s="82" t="s">
        <v>735</v>
      </c>
      <c r="AD315" s="82" t="s">
        <v>6970</v>
      </c>
      <c r="AE315" s="82" t="s">
        <v>6971</v>
      </c>
      <c r="AF315" s="82" t="s">
        <v>6972</v>
      </c>
      <c r="AG315" s="82" t="s">
        <v>382</v>
      </c>
      <c r="AH315" s="82" t="s">
        <v>6973</v>
      </c>
      <c r="AI315" s="82" t="s">
        <v>2750</v>
      </c>
      <c r="AJ315" s="82" t="s">
        <v>6469</v>
      </c>
      <c r="AK315" s="82" t="s">
        <v>6974</v>
      </c>
      <c r="AL315" s="82" t="s">
        <v>3887</v>
      </c>
    </row>
    <row r="316" spans="1:38" x14ac:dyDescent="0.25">
      <c r="A316" s="82" t="s">
        <v>6975</v>
      </c>
      <c r="B316" s="82">
        <v>11.419</v>
      </c>
      <c r="C316" s="82" t="s">
        <v>6976</v>
      </c>
      <c r="D316" s="82" t="s">
        <v>6445</v>
      </c>
      <c r="E316" s="82" t="s">
        <v>6977</v>
      </c>
      <c r="F316" s="82" t="s">
        <v>6978</v>
      </c>
      <c r="G316" s="82" t="s">
        <v>3124</v>
      </c>
      <c r="H316" s="82" t="s">
        <v>360</v>
      </c>
      <c r="I316" s="82" t="s">
        <v>6979</v>
      </c>
      <c r="J316" s="82" t="s">
        <v>6980</v>
      </c>
      <c r="K316" s="82" t="s">
        <v>6981</v>
      </c>
      <c r="L316" s="82" t="s">
        <v>6982</v>
      </c>
      <c r="M316" s="82" t="s">
        <v>6983</v>
      </c>
      <c r="N316" s="82" t="s">
        <v>6984</v>
      </c>
      <c r="O316" s="82" t="s">
        <v>558</v>
      </c>
      <c r="P316" s="82" t="s">
        <v>6985</v>
      </c>
      <c r="Q316" s="82" t="s">
        <v>6986</v>
      </c>
      <c r="R316" s="82" t="s">
        <v>6987</v>
      </c>
      <c r="S316" s="82" t="s">
        <v>6988</v>
      </c>
      <c r="T316" s="82" t="s">
        <v>6989</v>
      </c>
      <c r="U316" s="82" t="s">
        <v>6990</v>
      </c>
      <c r="V316" s="82" t="s">
        <v>6991</v>
      </c>
      <c r="W316" s="82" t="s">
        <v>6992</v>
      </c>
      <c r="X316" s="82" t="s">
        <v>6458</v>
      </c>
      <c r="Y316" s="82" t="s">
        <v>6993</v>
      </c>
      <c r="Z316" s="82" t="s">
        <v>6994</v>
      </c>
      <c r="AA316" s="82" t="s">
        <v>6995</v>
      </c>
      <c r="AB316" s="82" t="s">
        <v>6996</v>
      </c>
      <c r="AC316" s="82" t="s">
        <v>6997</v>
      </c>
      <c r="AD316" s="82" t="s">
        <v>6998</v>
      </c>
      <c r="AE316" s="82" t="s">
        <v>6999</v>
      </c>
      <c r="AF316" s="82" t="s">
        <v>7000</v>
      </c>
      <c r="AG316" s="82" t="s">
        <v>7001</v>
      </c>
      <c r="AH316" s="82" t="s">
        <v>7002</v>
      </c>
      <c r="AI316" s="82" t="s">
        <v>3753</v>
      </c>
      <c r="AJ316" s="82" t="s">
        <v>6469</v>
      </c>
      <c r="AK316" s="82" t="s">
        <v>7003</v>
      </c>
      <c r="AL316" s="82" t="s">
        <v>415</v>
      </c>
    </row>
    <row r="317" spans="1:38" x14ac:dyDescent="0.25">
      <c r="A317" s="82" t="s">
        <v>7004</v>
      </c>
      <c r="B317" s="82">
        <v>11.42</v>
      </c>
      <c r="D317" s="82" t="s">
        <v>6445</v>
      </c>
      <c r="E317" s="82" t="s">
        <v>7005</v>
      </c>
      <c r="F317" s="82" t="s">
        <v>7006</v>
      </c>
      <c r="G317" s="82" t="s">
        <v>359</v>
      </c>
      <c r="H317" s="82" t="s">
        <v>360</v>
      </c>
      <c r="I317" s="82" t="s">
        <v>7007</v>
      </c>
      <c r="J317" s="82" t="s">
        <v>7008</v>
      </c>
      <c r="K317" s="82" t="s">
        <v>7009</v>
      </c>
      <c r="L317" s="82" t="s">
        <v>7010</v>
      </c>
      <c r="M317" s="82" t="s">
        <v>6983</v>
      </c>
      <c r="N317" s="82" t="s">
        <v>6984</v>
      </c>
      <c r="O317" s="82" t="s">
        <v>558</v>
      </c>
      <c r="P317" s="82" t="s">
        <v>7011</v>
      </c>
      <c r="Q317" s="82" t="s">
        <v>7012</v>
      </c>
      <c r="R317" s="82" t="s">
        <v>360</v>
      </c>
      <c r="S317" s="82" t="s">
        <v>7013</v>
      </c>
      <c r="T317" s="82" t="s">
        <v>7014</v>
      </c>
      <c r="U317" s="82" t="s">
        <v>7015</v>
      </c>
      <c r="V317" s="82" t="s">
        <v>362</v>
      </c>
      <c r="W317" s="82" t="s">
        <v>7016</v>
      </c>
      <c r="X317" s="82" t="s">
        <v>7017</v>
      </c>
      <c r="Y317" s="82" t="s">
        <v>7018</v>
      </c>
      <c r="Z317" s="82" t="s">
        <v>7019</v>
      </c>
      <c r="AA317" s="82" t="s">
        <v>7020</v>
      </c>
      <c r="AB317" s="82" t="s">
        <v>7021</v>
      </c>
      <c r="AC317" s="82" t="s">
        <v>7022</v>
      </c>
      <c r="AD317" s="82" t="s">
        <v>7023</v>
      </c>
      <c r="AE317" s="82" t="s">
        <v>7024</v>
      </c>
      <c r="AF317" s="82" t="s">
        <v>7025</v>
      </c>
      <c r="AG317" s="82" t="s">
        <v>7026</v>
      </c>
      <c r="AH317" s="82" t="s">
        <v>7027</v>
      </c>
      <c r="AI317" s="82" t="s">
        <v>6816</v>
      </c>
      <c r="AJ317" s="82" t="s">
        <v>6469</v>
      </c>
      <c r="AK317" s="82" t="s">
        <v>7028</v>
      </c>
      <c r="AL317" s="82" t="s">
        <v>3887</v>
      </c>
    </row>
    <row r="318" spans="1:38" x14ac:dyDescent="0.25">
      <c r="A318" s="82" t="s">
        <v>7029</v>
      </c>
      <c r="B318" s="82">
        <v>11.426</v>
      </c>
      <c r="D318" s="82" t="s">
        <v>6445</v>
      </c>
      <c r="E318" s="82" t="s">
        <v>7030</v>
      </c>
      <c r="F318" s="82" t="s">
        <v>7031</v>
      </c>
      <c r="G318" s="82" t="s">
        <v>4176</v>
      </c>
      <c r="H318" s="82" t="s">
        <v>360</v>
      </c>
      <c r="I318" s="82" t="s">
        <v>7032</v>
      </c>
      <c r="J318" s="82" t="s">
        <v>7033</v>
      </c>
      <c r="K318" s="82" t="s">
        <v>7034</v>
      </c>
      <c r="L318" s="82" t="s">
        <v>7035</v>
      </c>
      <c r="M318" s="82" t="s">
        <v>7036</v>
      </c>
      <c r="N318" s="82" t="s">
        <v>7037</v>
      </c>
      <c r="O318" s="82" t="s">
        <v>558</v>
      </c>
      <c r="P318" s="82" t="s">
        <v>7038</v>
      </c>
      <c r="Q318" s="82" t="s">
        <v>360</v>
      </c>
      <c r="R318" s="82" t="s">
        <v>7039</v>
      </c>
      <c r="S318" s="82" t="s">
        <v>368</v>
      </c>
      <c r="T318" s="82" t="s">
        <v>7040</v>
      </c>
      <c r="U318" s="82" t="s">
        <v>7041</v>
      </c>
      <c r="V318" s="82" t="s">
        <v>7042</v>
      </c>
      <c r="W318" s="82" t="s">
        <v>7043</v>
      </c>
      <c r="X318" s="82" t="s">
        <v>6458</v>
      </c>
      <c r="Y318" s="82" t="s">
        <v>7044</v>
      </c>
      <c r="Z318" s="82" t="s">
        <v>7045</v>
      </c>
      <c r="AA318" s="82" t="s">
        <v>7046</v>
      </c>
      <c r="AB318" s="82" t="s">
        <v>7047</v>
      </c>
      <c r="AC318" s="82" t="s">
        <v>446</v>
      </c>
      <c r="AD318" s="82" t="s">
        <v>7048</v>
      </c>
      <c r="AE318" s="82" t="s">
        <v>7049</v>
      </c>
      <c r="AF318" s="82" t="s">
        <v>7050</v>
      </c>
      <c r="AG318" s="82" t="s">
        <v>382</v>
      </c>
      <c r="AH318" s="82" t="s">
        <v>7051</v>
      </c>
      <c r="AI318" s="82" t="s">
        <v>4659</v>
      </c>
      <c r="AJ318" s="82" t="s">
        <v>6469</v>
      </c>
      <c r="AK318" s="82" t="s">
        <v>7052</v>
      </c>
      <c r="AL318" s="82" t="s">
        <v>961</v>
      </c>
    </row>
    <row r="319" spans="1:38" x14ac:dyDescent="0.25">
      <c r="A319" s="82" t="s">
        <v>7053</v>
      </c>
      <c r="B319" s="82">
        <v>11.427</v>
      </c>
      <c r="C319" s="82" t="s">
        <v>7054</v>
      </c>
      <c r="D319" s="82" t="s">
        <v>6445</v>
      </c>
      <c r="E319" s="82" t="s">
        <v>7055</v>
      </c>
      <c r="F319" s="82" t="s">
        <v>7056</v>
      </c>
      <c r="G319" s="82" t="s">
        <v>359</v>
      </c>
      <c r="H319" s="82" t="s">
        <v>360</v>
      </c>
      <c r="I319" s="82" t="s">
        <v>7057</v>
      </c>
      <c r="J319" s="82" t="s">
        <v>7058</v>
      </c>
      <c r="K319" s="82" t="s">
        <v>7059</v>
      </c>
      <c r="L319" s="82" t="s">
        <v>7060</v>
      </c>
      <c r="M319" s="82" t="s">
        <v>7061</v>
      </c>
      <c r="N319" s="82" t="s">
        <v>7062</v>
      </c>
      <c r="O319" s="82" t="s">
        <v>558</v>
      </c>
      <c r="P319" s="82" t="s">
        <v>7063</v>
      </c>
      <c r="Q319" s="82" t="s">
        <v>360</v>
      </c>
      <c r="R319" s="82" t="s">
        <v>7064</v>
      </c>
      <c r="S319" s="82" t="s">
        <v>368</v>
      </c>
      <c r="T319" s="82" t="s">
        <v>7065</v>
      </c>
      <c r="U319" s="82" t="s">
        <v>7066</v>
      </c>
      <c r="V319" s="82" t="s">
        <v>7067</v>
      </c>
      <c r="W319" s="82" t="s">
        <v>7068</v>
      </c>
      <c r="X319" s="82" t="s">
        <v>7069</v>
      </c>
      <c r="Y319" s="82" t="s">
        <v>7070</v>
      </c>
      <c r="Z319" s="82" t="s">
        <v>427</v>
      </c>
      <c r="AA319" s="82" t="s">
        <v>376</v>
      </c>
      <c r="AB319" s="82" t="s">
        <v>7071</v>
      </c>
      <c r="AC319" s="82" t="s">
        <v>7072</v>
      </c>
      <c r="AD319" s="82" t="s">
        <v>7073</v>
      </c>
      <c r="AE319" s="82" t="s">
        <v>7074</v>
      </c>
      <c r="AF319" s="82" t="s">
        <v>7075</v>
      </c>
      <c r="AG319" s="82" t="s">
        <v>382</v>
      </c>
      <c r="AH319" s="82" t="s">
        <v>7076</v>
      </c>
      <c r="AI319" s="82" t="s">
        <v>4659</v>
      </c>
      <c r="AJ319" s="82" t="s">
        <v>6469</v>
      </c>
      <c r="AK319" s="82" t="s">
        <v>7077</v>
      </c>
      <c r="AL319" s="82" t="s">
        <v>961</v>
      </c>
    </row>
    <row r="320" spans="1:38" x14ac:dyDescent="0.25">
      <c r="A320" s="82" t="s">
        <v>7078</v>
      </c>
      <c r="B320" s="82">
        <v>11.429</v>
      </c>
      <c r="C320" s="82" t="s">
        <v>7079</v>
      </c>
      <c r="D320" s="82" t="s">
        <v>6445</v>
      </c>
      <c r="E320" s="82" t="s">
        <v>7080</v>
      </c>
      <c r="F320" s="82" t="s">
        <v>7081</v>
      </c>
      <c r="G320" s="82" t="s">
        <v>359</v>
      </c>
      <c r="H320" s="82" t="s">
        <v>360</v>
      </c>
      <c r="I320" s="82" t="s">
        <v>7082</v>
      </c>
      <c r="J320" s="82" t="s">
        <v>7083</v>
      </c>
      <c r="K320" s="82" t="s">
        <v>7084</v>
      </c>
      <c r="L320" s="82" t="s">
        <v>7085</v>
      </c>
      <c r="M320" s="82" t="s">
        <v>7086</v>
      </c>
      <c r="N320" s="82" t="s">
        <v>7087</v>
      </c>
      <c r="O320" s="82" t="s">
        <v>558</v>
      </c>
      <c r="P320" s="82" t="s">
        <v>7088</v>
      </c>
      <c r="Q320" s="82" t="s">
        <v>6986</v>
      </c>
      <c r="R320" s="82" t="s">
        <v>360</v>
      </c>
      <c r="S320" s="82" t="s">
        <v>7089</v>
      </c>
      <c r="T320" s="82" t="s">
        <v>7090</v>
      </c>
      <c r="U320" s="82" t="s">
        <v>7091</v>
      </c>
      <c r="V320" s="82" t="s">
        <v>7092</v>
      </c>
      <c r="W320" s="82" t="s">
        <v>7093</v>
      </c>
      <c r="X320" s="82" t="s">
        <v>6458</v>
      </c>
      <c r="Y320" s="82" t="s">
        <v>7094</v>
      </c>
      <c r="Z320" s="82" t="s">
        <v>427</v>
      </c>
      <c r="AA320" s="82" t="s">
        <v>7095</v>
      </c>
      <c r="AB320" s="82" t="s">
        <v>7096</v>
      </c>
      <c r="AC320" s="82" t="s">
        <v>7097</v>
      </c>
      <c r="AD320" s="82" t="s">
        <v>7098</v>
      </c>
      <c r="AE320" s="82" t="s">
        <v>7099</v>
      </c>
      <c r="AF320" s="82" t="s">
        <v>7100</v>
      </c>
      <c r="AG320" s="82" t="s">
        <v>7101</v>
      </c>
      <c r="AH320" s="82" t="s">
        <v>7102</v>
      </c>
      <c r="AI320" s="82" t="s">
        <v>1583</v>
      </c>
      <c r="AJ320" s="82" t="s">
        <v>6469</v>
      </c>
      <c r="AK320" s="82" t="s">
        <v>7103</v>
      </c>
      <c r="AL320" s="82" t="s">
        <v>415</v>
      </c>
    </row>
    <row r="321" spans="1:38" x14ac:dyDescent="0.25">
      <c r="A321" s="82" t="s">
        <v>7104</v>
      </c>
      <c r="B321" s="82">
        <v>11.430999999999999</v>
      </c>
      <c r="D321" s="82" t="s">
        <v>6445</v>
      </c>
      <c r="E321" s="82" t="s">
        <v>7105</v>
      </c>
      <c r="F321" s="82" t="s">
        <v>7106</v>
      </c>
      <c r="G321" s="82" t="s">
        <v>359</v>
      </c>
      <c r="H321" s="82" t="s">
        <v>360</v>
      </c>
      <c r="I321" s="82" t="s">
        <v>7107</v>
      </c>
      <c r="J321" s="82" t="s">
        <v>7108</v>
      </c>
      <c r="K321" s="82" t="s">
        <v>7109</v>
      </c>
      <c r="L321" s="82" t="s">
        <v>5026</v>
      </c>
      <c r="M321" s="82" t="s">
        <v>7110</v>
      </c>
      <c r="N321" s="82" t="s">
        <v>7111</v>
      </c>
      <c r="O321" s="82" t="s">
        <v>366</v>
      </c>
      <c r="P321" s="82" t="s">
        <v>7112</v>
      </c>
      <c r="Q321" s="82" t="s">
        <v>360</v>
      </c>
      <c r="R321" s="82" t="s">
        <v>7113</v>
      </c>
      <c r="S321" s="82" t="s">
        <v>7114</v>
      </c>
      <c r="T321" s="82" t="s">
        <v>7115</v>
      </c>
      <c r="U321" s="82" t="s">
        <v>7116</v>
      </c>
      <c r="V321" s="82" t="s">
        <v>1376</v>
      </c>
      <c r="W321" s="82" t="s">
        <v>6967</v>
      </c>
      <c r="X321" s="82" t="s">
        <v>6458</v>
      </c>
      <c r="Y321" s="82" t="s">
        <v>7117</v>
      </c>
      <c r="Z321" s="82" t="s">
        <v>427</v>
      </c>
      <c r="AA321" s="82" t="s">
        <v>376</v>
      </c>
      <c r="AB321" s="82" t="s">
        <v>7118</v>
      </c>
      <c r="AC321" s="82" t="s">
        <v>735</v>
      </c>
      <c r="AD321" s="82" t="s">
        <v>7119</v>
      </c>
      <c r="AE321" s="82" t="s">
        <v>7120</v>
      </c>
      <c r="AF321" s="82" t="s">
        <v>382</v>
      </c>
      <c r="AG321" s="82" t="s">
        <v>382</v>
      </c>
      <c r="AH321" s="82" t="s">
        <v>7121</v>
      </c>
      <c r="AI321" s="82" t="s">
        <v>4335</v>
      </c>
      <c r="AJ321" s="82" t="s">
        <v>6469</v>
      </c>
      <c r="AK321" s="82" t="s">
        <v>7122</v>
      </c>
      <c r="AL321" s="82" t="s">
        <v>415</v>
      </c>
    </row>
    <row r="322" spans="1:38" x14ac:dyDescent="0.25">
      <c r="A322" s="82" t="s">
        <v>7123</v>
      </c>
      <c r="B322" s="82">
        <v>11.432</v>
      </c>
      <c r="D322" s="82" t="s">
        <v>6445</v>
      </c>
      <c r="E322" s="82" t="s">
        <v>7124</v>
      </c>
      <c r="F322" s="82" t="s">
        <v>7125</v>
      </c>
      <c r="G322" s="82" t="s">
        <v>600</v>
      </c>
      <c r="H322" s="82" t="s">
        <v>360</v>
      </c>
      <c r="I322" s="82" t="s">
        <v>7126</v>
      </c>
      <c r="J322" s="82" t="s">
        <v>7127</v>
      </c>
      <c r="K322" s="82" t="s">
        <v>7128</v>
      </c>
      <c r="L322" s="82" t="s">
        <v>7129</v>
      </c>
      <c r="M322" s="82" t="s">
        <v>421</v>
      </c>
      <c r="N322" s="82" t="s">
        <v>7130</v>
      </c>
      <c r="O322" s="82" t="s">
        <v>558</v>
      </c>
      <c r="P322" s="82" t="s">
        <v>6963</v>
      </c>
      <c r="Q322" s="82" t="s">
        <v>360</v>
      </c>
      <c r="R322" s="82" t="s">
        <v>7131</v>
      </c>
      <c r="S322" s="82" t="s">
        <v>6480</v>
      </c>
      <c r="T322" s="82" t="s">
        <v>7132</v>
      </c>
      <c r="U322" s="82" t="s">
        <v>7133</v>
      </c>
      <c r="V322" s="82" t="s">
        <v>1376</v>
      </c>
      <c r="W322" s="82" t="s">
        <v>7134</v>
      </c>
      <c r="X322" s="82" t="s">
        <v>7017</v>
      </c>
      <c r="Y322" s="82" t="s">
        <v>7135</v>
      </c>
      <c r="Z322" s="82" t="s">
        <v>7136</v>
      </c>
      <c r="AA322" s="82" t="s">
        <v>376</v>
      </c>
      <c r="AB322" s="82" t="s">
        <v>382</v>
      </c>
      <c r="AC322" s="82" t="s">
        <v>7137</v>
      </c>
      <c r="AD322" s="82" t="s">
        <v>7138</v>
      </c>
      <c r="AE322" s="82" t="s">
        <v>7139</v>
      </c>
      <c r="AF322" s="82" t="s">
        <v>7140</v>
      </c>
      <c r="AG322" s="82" t="s">
        <v>382</v>
      </c>
      <c r="AH322" s="82" t="s">
        <v>7141</v>
      </c>
      <c r="AI322" s="82" t="s">
        <v>1656</v>
      </c>
      <c r="AJ322" s="82" t="s">
        <v>6469</v>
      </c>
      <c r="AK322" s="82" t="s">
        <v>7142</v>
      </c>
      <c r="AL322" s="82" t="s">
        <v>415</v>
      </c>
    </row>
    <row r="323" spans="1:38" x14ac:dyDescent="0.25">
      <c r="A323" s="82" t="s">
        <v>7143</v>
      </c>
      <c r="B323" s="82">
        <v>11.433</v>
      </c>
      <c r="C323" s="82" t="s">
        <v>7144</v>
      </c>
      <c r="D323" s="82" t="s">
        <v>6445</v>
      </c>
      <c r="E323" s="82" t="s">
        <v>7145</v>
      </c>
      <c r="F323" s="82" t="s">
        <v>7146</v>
      </c>
      <c r="G323" s="82" t="s">
        <v>359</v>
      </c>
      <c r="H323" s="82" t="s">
        <v>360</v>
      </c>
      <c r="I323" s="82" t="s">
        <v>7147</v>
      </c>
      <c r="J323" s="82" t="s">
        <v>7148</v>
      </c>
      <c r="K323" s="82" t="s">
        <v>7149</v>
      </c>
      <c r="L323" s="82" t="s">
        <v>6867</v>
      </c>
      <c r="M323" s="82" t="s">
        <v>6890</v>
      </c>
      <c r="N323" s="82" t="s">
        <v>7150</v>
      </c>
      <c r="O323" s="82" t="s">
        <v>558</v>
      </c>
      <c r="P323" s="82" t="s">
        <v>7151</v>
      </c>
      <c r="Q323" s="82" t="s">
        <v>360</v>
      </c>
      <c r="R323" s="82" t="s">
        <v>7152</v>
      </c>
      <c r="S323" s="82" t="s">
        <v>368</v>
      </c>
      <c r="T323" s="82" t="s">
        <v>7153</v>
      </c>
      <c r="U323" s="82" t="s">
        <v>7154</v>
      </c>
      <c r="V323" s="82" t="s">
        <v>1376</v>
      </c>
      <c r="W323" s="82" t="s">
        <v>7155</v>
      </c>
      <c r="X323" s="82" t="s">
        <v>6458</v>
      </c>
      <c r="Y323" s="82" t="s">
        <v>7156</v>
      </c>
      <c r="Z323" s="82" t="s">
        <v>427</v>
      </c>
      <c r="AA323" s="82" t="s">
        <v>376</v>
      </c>
      <c r="AB323" s="82" t="s">
        <v>7157</v>
      </c>
      <c r="AC323" s="82" t="s">
        <v>7158</v>
      </c>
      <c r="AD323" s="82" t="s">
        <v>7159</v>
      </c>
      <c r="AE323" s="82" t="s">
        <v>7160</v>
      </c>
      <c r="AF323" s="82" t="s">
        <v>7161</v>
      </c>
      <c r="AH323" s="82" t="s">
        <v>7162</v>
      </c>
      <c r="AI323" s="82" t="s">
        <v>1656</v>
      </c>
      <c r="AJ323" s="82" t="s">
        <v>6469</v>
      </c>
      <c r="AK323" s="82" t="s">
        <v>7163</v>
      </c>
      <c r="AL323" s="82" t="s">
        <v>387</v>
      </c>
    </row>
    <row r="324" spans="1:38" x14ac:dyDescent="0.25">
      <c r="A324" s="82" t="s">
        <v>7164</v>
      </c>
      <c r="B324" s="82">
        <v>11.433999999999999</v>
      </c>
      <c r="D324" s="82" t="s">
        <v>6445</v>
      </c>
      <c r="E324" s="82" t="s">
        <v>7165</v>
      </c>
      <c r="F324" s="82" t="s">
        <v>7166</v>
      </c>
      <c r="G324" s="82" t="s">
        <v>359</v>
      </c>
      <c r="H324" s="82" t="s">
        <v>360</v>
      </c>
      <c r="I324" s="82" t="s">
        <v>7167</v>
      </c>
      <c r="J324" s="82" t="s">
        <v>7168</v>
      </c>
      <c r="K324" s="82" t="s">
        <v>7169</v>
      </c>
      <c r="L324" s="82" t="s">
        <v>6867</v>
      </c>
      <c r="M324" s="82" t="s">
        <v>6890</v>
      </c>
      <c r="N324" s="82" t="s">
        <v>7170</v>
      </c>
      <c r="O324" s="82" t="s">
        <v>558</v>
      </c>
      <c r="P324" s="82" t="s">
        <v>7171</v>
      </c>
      <c r="Q324" s="82" t="s">
        <v>360</v>
      </c>
      <c r="R324" s="82" t="s">
        <v>7172</v>
      </c>
      <c r="S324" s="82" t="s">
        <v>368</v>
      </c>
      <c r="T324" s="82" t="s">
        <v>7173</v>
      </c>
      <c r="U324" s="82" t="s">
        <v>7174</v>
      </c>
      <c r="V324" s="82" t="s">
        <v>1376</v>
      </c>
      <c r="W324" s="82" t="s">
        <v>7175</v>
      </c>
      <c r="X324" s="82" t="s">
        <v>6458</v>
      </c>
      <c r="Y324" s="82" t="s">
        <v>7176</v>
      </c>
      <c r="Z324" s="82" t="s">
        <v>427</v>
      </c>
      <c r="AA324" s="82" t="s">
        <v>7177</v>
      </c>
      <c r="AB324" s="82" t="s">
        <v>7178</v>
      </c>
      <c r="AC324" s="82" t="s">
        <v>7179</v>
      </c>
      <c r="AD324" s="82" t="s">
        <v>7159</v>
      </c>
      <c r="AE324" s="82" t="s">
        <v>7180</v>
      </c>
      <c r="AF324" s="82" t="s">
        <v>7181</v>
      </c>
      <c r="AG324" s="82" t="s">
        <v>7182</v>
      </c>
      <c r="AH324" s="82" t="s">
        <v>7183</v>
      </c>
      <c r="AI324" s="82" t="s">
        <v>1211</v>
      </c>
      <c r="AJ324" s="82" t="s">
        <v>6469</v>
      </c>
      <c r="AK324" s="82" t="s">
        <v>7184</v>
      </c>
      <c r="AL324" s="82" t="s">
        <v>3887</v>
      </c>
    </row>
    <row r="325" spans="1:38" x14ac:dyDescent="0.25">
      <c r="A325" s="82" t="s">
        <v>7185</v>
      </c>
      <c r="B325" s="82">
        <v>11.435</v>
      </c>
      <c r="C325" s="82" t="s">
        <v>7186</v>
      </c>
      <c r="D325" s="82" t="s">
        <v>6445</v>
      </c>
      <c r="E325" s="82" t="s">
        <v>7187</v>
      </c>
      <c r="F325" s="82" t="s">
        <v>7188</v>
      </c>
      <c r="G325" s="82" t="s">
        <v>359</v>
      </c>
      <c r="H325" s="82" t="s">
        <v>360</v>
      </c>
      <c r="I325" s="82" t="s">
        <v>7189</v>
      </c>
      <c r="J325" s="82" t="s">
        <v>7168</v>
      </c>
      <c r="K325" s="82" t="s">
        <v>7169</v>
      </c>
      <c r="L325" s="82" t="s">
        <v>7190</v>
      </c>
      <c r="M325" s="82" t="s">
        <v>6890</v>
      </c>
      <c r="N325" s="82" t="s">
        <v>7191</v>
      </c>
      <c r="O325" s="82" t="s">
        <v>558</v>
      </c>
      <c r="P325" s="82" t="s">
        <v>7192</v>
      </c>
      <c r="Q325" s="82" t="s">
        <v>360</v>
      </c>
      <c r="R325" s="82" t="s">
        <v>7172</v>
      </c>
      <c r="S325" s="82" t="s">
        <v>368</v>
      </c>
      <c r="T325" s="82" t="s">
        <v>7193</v>
      </c>
      <c r="U325" s="82" t="s">
        <v>7194</v>
      </c>
      <c r="V325" s="82" t="s">
        <v>1376</v>
      </c>
      <c r="W325" s="82" t="s">
        <v>7195</v>
      </c>
      <c r="X325" s="82" t="s">
        <v>6458</v>
      </c>
      <c r="Y325" s="82" t="s">
        <v>7196</v>
      </c>
      <c r="Z325" s="82" t="s">
        <v>7197</v>
      </c>
      <c r="AA325" s="82" t="s">
        <v>376</v>
      </c>
      <c r="AB325" s="82" t="s">
        <v>7198</v>
      </c>
      <c r="AC325" s="82" t="s">
        <v>7199</v>
      </c>
      <c r="AD325" s="82" t="s">
        <v>7200</v>
      </c>
      <c r="AE325" s="82" t="s">
        <v>7201</v>
      </c>
      <c r="AF325" s="82" t="s">
        <v>7202</v>
      </c>
      <c r="AH325" s="82" t="s">
        <v>7203</v>
      </c>
      <c r="AI325" s="82" t="s">
        <v>1211</v>
      </c>
      <c r="AJ325" s="82" t="s">
        <v>6469</v>
      </c>
      <c r="AK325" s="82" t="s">
        <v>7204</v>
      </c>
      <c r="AL325" s="82" t="s">
        <v>415</v>
      </c>
    </row>
    <row r="326" spans="1:38" x14ac:dyDescent="0.25">
      <c r="A326" s="82" t="s">
        <v>7205</v>
      </c>
      <c r="B326" s="82">
        <v>11.436</v>
      </c>
      <c r="D326" s="82" t="s">
        <v>6445</v>
      </c>
      <c r="E326" s="82" t="s">
        <v>7206</v>
      </c>
      <c r="F326" s="82" t="s">
        <v>7207</v>
      </c>
      <c r="G326" s="82" t="s">
        <v>359</v>
      </c>
      <c r="H326" s="82" t="s">
        <v>360</v>
      </c>
      <c r="I326" s="82" t="s">
        <v>7208</v>
      </c>
      <c r="J326" s="82" t="s">
        <v>7209</v>
      </c>
      <c r="K326" s="82" t="s">
        <v>7210</v>
      </c>
      <c r="L326" s="82" t="s">
        <v>6867</v>
      </c>
      <c r="M326" s="82" t="s">
        <v>6890</v>
      </c>
      <c r="N326" s="82" t="s">
        <v>7211</v>
      </c>
      <c r="O326" s="82" t="s">
        <v>558</v>
      </c>
      <c r="P326" s="82" t="s">
        <v>7212</v>
      </c>
      <c r="Q326" s="82" t="s">
        <v>7213</v>
      </c>
      <c r="R326" s="82" t="s">
        <v>7214</v>
      </c>
      <c r="S326" s="82" t="s">
        <v>368</v>
      </c>
      <c r="T326" s="82" t="s">
        <v>7215</v>
      </c>
      <c r="U326" s="82" t="s">
        <v>7216</v>
      </c>
      <c r="V326" s="82" t="s">
        <v>1376</v>
      </c>
      <c r="W326" s="82" t="s">
        <v>6898</v>
      </c>
      <c r="X326" s="82" t="s">
        <v>6458</v>
      </c>
      <c r="Y326" s="82" t="s">
        <v>7217</v>
      </c>
      <c r="Z326" s="82" t="s">
        <v>427</v>
      </c>
      <c r="AA326" s="82" t="s">
        <v>376</v>
      </c>
      <c r="AB326" s="82" t="s">
        <v>7218</v>
      </c>
      <c r="AC326" s="82" t="s">
        <v>7219</v>
      </c>
      <c r="AD326" s="82" t="s">
        <v>7159</v>
      </c>
      <c r="AE326" s="82" t="s">
        <v>7160</v>
      </c>
      <c r="AF326" s="82" t="s">
        <v>382</v>
      </c>
      <c r="AG326" s="82" t="s">
        <v>7220</v>
      </c>
      <c r="AH326" s="82" t="s">
        <v>7221</v>
      </c>
      <c r="AI326" s="82" t="s">
        <v>1211</v>
      </c>
      <c r="AJ326" s="82" t="s">
        <v>6469</v>
      </c>
      <c r="AK326" s="82" t="s">
        <v>7222</v>
      </c>
      <c r="AL326" s="82" t="s">
        <v>415</v>
      </c>
    </row>
    <row r="327" spans="1:38" x14ac:dyDescent="0.25">
      <c r="A327" s="82" t="s">
        <v>7223</v>
      </c>
      <c r="B327" s="82">
        <v>11.436999999999999</v>
      </c>
      <c r="D327" s="82" t="s">
        <v>6445</v>
      </c>
      <c r="E327" s="82" t="s">
        <v>7224</v>
      </c>
      <c r="F327" s="82" t="s">
        <v>7225</v>
      </c>
      <c r="G327" s="82" t="s">
        <v>359</v>
      </c>
      <c r="H327" s="82" t="s">
        <v>360</v>
      </c>
      <c r="I327" s="82" t="s">
        <v>7226</v>
      </c>
      <c r="J327" s="82" t="s">
        <v>7227</v>
      </c>
      <c r="K327" s="82" t="s">
        <v>7210</v>
      </c>
      <c r="L327" s="82" t="s">
        <v>6867</v>
      </c>
      <c r="M327" s="82" t="s">
        <v>6890</v>
      </c>
      <c r="N327" s="82" t="s">
        <v>7228</v>
      </c>
      <c r="O327" s="82" t="s">
        <v>558</v>
      </c>
      <c r="P327" s="82" t="s">
        <v>7212</v>
      </c>
      <c r="Q327" s="82" t="s">
        <v>7213</v>
      </c>
      <c r="R327" s="82" t="s">
        <v>7229</v>
      </c>
      <c r="S327" s="82" t="s">
        <v>368</v>
      </c>
      <c r="T327" s="82" t="s">
        <v>7230</v>
      </c>
      <c r="U327" s="82" t="s">
        <v>7231</v>
      </c>
      <c r="V327" s="82" t="s">
        <v>1376</v>
      </c>
      <c r="W327" s="82" t="s">
        <v>7195</v>
      </c>
      <c r="X327" s="82" t="s">
        <v>7232</v>
      </c>
      <c r="Y327" s="82" t="s">
        <v>7233</v>
      </c>
      <c r="Z327" s="82" t="s">
        <v>427</v>
      </c>
      <c r="AA327" s="82" t="s">
        <v>376</v>
      </c>
      <c r="AB327" s="82" t="s">
        <v>7234</v>
      </c>
      <c r="AC327" s="82" t="s">
        <v>7235</v>
      </c>
      <c r="AD327" s="82" t="s">
        <v>7159</v>
      </c>
      <c r="AE327" s="82" t="s">
        <v>7160</v>
      </c>
      <c r="AF327" s="82" t="s">
        <v>382</v>
      </c>
      <c r="AG327" s="82" t="s">
        <v>7236</v>
      </c>
      <c r="AH327" s="82" t="s">
        <v>7237</v>
      </c>
      <c r="AI327" s="82" t="s">
        <v>1211</v>
      </c>
      <c r="AJ327" s="82" t="s">
        <v>6469</v>
      </c>
      <c r="AK327" s="82" t="s">
        <v>7238</v>
      </c>
      <c r="AL327" s="82" t="s">
        <v>415</v>
      </c>
    </row>
    <row r="328" spans="1:38" x14ac:dyDescent="0.25">
      <c r="A328" s="82" t="s">
        <v>7239</v>
      </c>
      <c r="B328" s="82">
        <v>11.438000000000001</v>
      </c>
      <c r="C328" s="82" t="s">
        <v>7240</v>
      </c>
      <c r="D328" s="82" t="s">
        <v>6445</v>
      </c>
      <c r="E328" s="82" t="s">
        <v>7241</v>
      </c>
      <c r="F328" s="82" t="s">
        <v>7242</v>
      </c>
      <c r="G328" s="82" t="s">
        <v>359</v>
      </c>
      <c r="H328" s="82" t="s">
        <v>360</v>
      </c>
      <c r="I328" s="82" t="s">
        <v>7243</v>
      </c>
      <c r="J328" s="82" t="s">
        <v>7244</v>
      </c>
      <c r="K328" s="82" t="s">
        <v>7245</v>
      </c>
      <c r="L328" s="82" t="s">
        <v>6867</v>
      </c>
      <c r="M328" s="82" t="s">
        <v>6890</v>
      </c>
      <c r="N328" s="82" t="s">
        <v>7246</v>
      </c>
      <c r="O328" s="82" t="s">
        <v>558</v>
      </c>
      <c r="P328" s="82" t="s">
        <v>7247</v>
      </c>
      <c r="Q328" s="82" t="s">
        <v>7248</v>
      </c>
      <c r="R328" s="82" t="s">
        <v>7249</v>
      </c>
      <c r="S328" s="82" t="s">
        <v>7250</v>
      </c>
      <c r="T328" s="82" t="s">
        <v>7251</v>
      </c>
      <c r="U328" s="82" t="s">
        <v>7252</v>
      </c>
      <c r="V328" s="82" t="s">
        <v>1376</v>
      </c>
      <c r="W328" s="82" t="s">
        <v>7195</v>
      </c>
      <c r="X328" s="82" t="s">
        <v>7253</v>
      </c>
      <c r="Y328" s="82" t="s">
        <v>7254</v>
      </c>
      <c r="Z328" s="82" t="s">
        <v>7255</v>
      </c>
      <c r="AA328" s="82" t="s">
        <v>376</v>
      </c>
      <c r="AB328" s="82" t="s">
        <v>7256</v>
      </c>
      <c r="AC328" s="82" t="s">
        <v>7257</v>
      </c>
      <c r="AD328" s="82" t="s">
        <v>7159</v>
      </c>
      <c r="AE328" s="82" t="s">
        <v>7160</v>
      </c>
      <c r="AF328" s="82" t="s">
        <v>382</v>
      </c>
      <c r="AG328" s="82" t="s">
        <v>7258</v>
      </c>
      <c r="AH328" s="82" t="s">
        <v>7259</v>
      </c>
      <c r="AI328" s="82" t="s">
        <v>1211</v>
      </c>
      <c r="AJ328" s="82" t="s">
        <v>6469</v>
      </c>
      <c r="AK328" s="82" t="s">
        <v>7260</v>
      </c>
      <c r="AL328" s="82" t="s">
        <v>415</v>
      </c>
    </row>
    <row r="329" spans="1:38" x14ac:dyDescent="0.25">
      <c r="A329" s="82" t="s">
        <v>7261</v>
      </c>
      <c r="B329" s="82">
        <v>11.439</v>
      </c>
      <c r="C329" s="82" t="s">
        <v>7261</v>
      </c>
      <c r="D329" s="82" t="s">
        <v>6445</v>
      </c>
      <c r="E329" s="82" t="s">
        <v>7262</v>
      </c>
      <c r="F329" s="82" t="s">
        <v>7263</v>
      </c>
      <c r="G329" s="82" t="s">
        <v>359</v>
      </c>
      <c r="H329" s="82" t="s">
        <v>360</v>
      </c>
      <c r="I329" s="82" t="s">
        <v>7264</v>
      </c>
      <c r="J329" s="82" t="s">
        <v>7265</v>
      </c>
      <c r="K329" s="82" t="s">
        <v>7266</v>
      </c>
      <c r="L329" s="82" t="s">
        <v>6867</v>
      </c>
      <c r="M329" s="82" t="s">
        <v>6890</v>
      </c>
      <c r="N329" s="82" t="s">
        <v>7267</v>
      </c>
      <c r="O329" s="82" t="s">
        <v>558</v>
      </c>
      <c r="P329" s="82" t="s">
        <v>7268</v>
      </c>
      <c r="Q329" s="82" t="s">
        <v>1123</v>
      </c>
      <c r="R329" s="82" t="s">
        <v>7269</v>
      </c>
      <c r="S329" s="82" t="s">
        <v>7270</v>
      </c>
      <c r="T329" s="82" t="s">
        <v>7271</v>
      </c>
      <c r="U329" s="82" t="s">
        <v>7252</v>
      </c>
      <c r="V329" s="82" t="s">
        <v>1376</v>
      </c>
      <c r="W329" s="82" t="s">
        <v>7272</v>
      </c>
      <c r="X329" s="82" t="s">
        <v>6458</v>
      </c>
      <c r="Y329" s="82" t="s">
        <v>7273</v>
      </c>
      <c r="Z329" s="82" t="s">
        <v>427</v>
      </c>
      <c r="AA329" s="82" t="s">
        <v>376</v>
      </c>
      <c r="AB329" s="82" t="s">
        <v>7274</v>
      </c>
      <c r="AC329" s="82" t="s">
        <v>7275</v>
      </c>
      <c r="AD329" s="82" t="s">
        <v>7276</v>
      </c>
      <c r="AE329" s="82" t="s">
        <v>7160</v>
      </c>
      <c r="AF329" s="82" t="s">
        <v>382</v>
      </c>
      <c r="AG329" s="82" t="s">
        <v>7277</v>
      </c>
      <c r="AH329" s="82" t="s">
        <v>7278</v>
      </c>
      <c r="AI329" s="82" t="s">
        <v>1211</v>
      </c>
      <c r="AJ329" s="82" t="s">
        <v>6469</v>
      </c>
      <c r="AK329" s="82" t="s">
        <v>7279</v>
      </c>
      <c r="AL329" s="82" t="s">
        <v>415</v>
      </c>
    </row>
    <row r="330" spans="1:38" x14ac:dyDescent="0.25">
      <c r="A330" s="82" t="s">
        <v>7280</v>
      </c>
      <c r="B330" s="82">
        <v>11.44</v>
      </c>
      <c r="D330" s="82" t="s">
        <v>6445</v>
      </c>
      <c r="E330" s="82" t="s">
        <v>7281</v>
      </c>
      <c r="F330" s="82" t="s">
        <v>7282</v>
      </c>
      <c r="G330" s="82" t="s">
        <v>359</v>
      </c>
      <c r="H330" s="82" t="s">
        <v>360</v>
      </c>
      <c r="I330" s="82" t="s">
        <v>7283</v>
      </c>
      <c r="J330" s="82" t="s">
        <v>7284</v>
      </c>
      <c r="K330" s="82" t="s">
        <v>7285</v>
      </c>
      <c r="L330" s="82" t="s">
        <v>5026</v>
      </c>
      <c r="M330" s="82" t="s">
        <v>7286</v>
      </c>
      <c r="N330" s="82" t="s">
        <v>7287</v>
      </c>
      <c r="O330" s="82" t="s">
        <v>558</v>
      </c>
      <c r="P330" s="82" t="s">
        <v>7288</v>
      </c>
      <c r="Q330" s="82" t="s">
        <v>360</v>
      </c>
      <c r="R330" s="82" t="s">
        <v>7289</v>
      </c>
      <c r="S330" s="82" t="s">
        <v>368</v>
      </c>
      <c r="T330" s="82" t="s">
        <v>7290</v>
      </c>
      <c r="U330" s="82" t="s">
        <v>443</v>
      </c>
      <c r="V330" s="82" t="s">
        <v>1376</v>
      </c>
      <c r="W330" s="82" t="s">
        <v>7291</v>
      </c>
      <c r="X330" s="82" t="s">
        <v>7292</v>
      </c>
      <c r="Y330" s="82" t="s">
        <v>7293</v>
      </c>
      <c r="Z330" s="82" t="s">
        <v>427</v>
      </c>
      <c r="AA330" s="82" t="s">
        <v>376</v>
      </c>
      <c r="AB330" s="82" t="s">
        <v>7294</v>
      </c>
      <c r="AC330" s="82" t="s">
        <v>735</v>
      </c>
      <c r="AD330" s="82" t="s">
        <v>7295</v>
      </c>
      <c r="AE330" s="82" t="s">
        <v>7296</v>
      </c>
      <c r="AF330" s="82" t="s">
        <v>7297</v>
      </c>
      <c r="AG330" s="82" t="s">
        <v>7298</v>
      </c>
      <c r="AH330" s="82" t="s">
        <v>7299</v>
      </c>
      <c r="AI330" s="82" t="s">
        <v>1211</v>
      </c>
      <c r="AJ330" s="82" t="s">
        <v>6469</v>
      </c>
      <c r="AK330" s="82" t="s">
        <v>7300</v>
      </c>
      <c r="AL330" s="82" t="s">
        <v>3887</v>
      </c>
    </row>
    <row r="331" spans="1:38" x14ac:dyDescent="0.25">
      <c r="A331" s="82" t="s">
        <v>7301</v>
      </c>
      <c r="B331" s="82">
        <v>11.441000000000001</v>
      </c>
      <c r="D331" s="82" t="s">
        <v>6445</v>
      </c>
      <c r="E331" s="82" t="s">
        <v>7302</v>
      </c>
      <c r="F331" s="82" t="s">
        <v>7303</v>
      </c>
      <c r="G331" s="82" t="s">
        <v>359</v>
      </c>
      <c r="H331" s="82" t="s">
        <v>360</v>
      </c>
      <c r="I331" s="82" t="s">
        <v>7304</v>
      </c>
      <c r="J331" s="82" t="s">
        <v>7305</v>
      </c>
      <c r="K331" s="82" t="s">
        <v>7306</v>
      </c>
      <c r="L331" s="82" t="s">
        <v>5026</v>
      </c>
      <c r="M331" s="82" t="s">
        <v>6890</v>
      </c>
      <c r="N331" s="82" t="s">
        <v>7307</v>
      </c>
      <c r="O331" s="82" t="s">
        <v>558</v>
      </c>
      <c r="P331" s="82" t="s">
        <v>5353</v>
      </c>
      <c r="Q331" s="82" t="s">
        <v>360</v>
      </c>
      <c r="R331" s="82" t="s">
        <v>7308</v>
      </c>
      <c r="S331" s="82" t="s">
        <v>368</v>
      </c>
      <c r="T331" s="82" t="s">
        <v>7309</v>
      </c>
      <c r="U331" s="82" t="s">
        <v>7310</v>
      </c>
      <c r="V331" s="82" t="s">
        <v>1376</v>
      </c>
      <c r="W331" s="82" t="s">
        <v>7311</v>
      </c>
      <c r="X331" s="82" t="s">
        <v>6458</v>
      </c>
      <c r="Y331" s="82" t="s">
        <v>7312</v>
      </c>
      <c r="Z331" s="82" t="s">
        <v>7313</v>
      </c>
      <c r="AA331" s="82" t="s">
        <v>376</v>
      </c>
      <c r="AB331" s="82" t="s">
        <v>7314</v>
      </c>
      <c r="AC331" s="82" t="s">
        <v>7315</v>
      </c>
      <c r="AD331" s="82" t="s">
        <v>7316</v>
      </c>
      <c r="AE331" s="82" t="s">
        <v>7317</v>
      </c>
      <c r="AF331" s="82" t="s">
        <v>382</v>
      </c>
      <c r="AG331" s="82" t="s">
        <v>7318</v>
      </c>
      <c r="AH331" s="82" t="s">
        <v>7319</v>
      </c>
      <c r="AI331" s="82" t="s">
        <v>1211</v>
      </c>
      <c r="AJ331" s="82" t="s">
        <v>6469</v>
      </c>
      <c r="AK331" s="82" t="s">
        <v>7320</v>
      </c>
      <c r="AL331" s="82" t="s">
        <v>415</v>
      </c>
    </row>
    <row r="332" spans="1:38" x14ac:dyDescent="0.25">
      <c r="A332" s="82" t="s">
        <v>7321</v>
      </c>
      <c r="B332" s="82">
        <v>11.451000000000001</v>
      </c>
      <c r="C332" s="82" t="s">
        <v>7322</v>
      </c>
      <c r="D332" s="82" t="s">
        <v>6445</v>
      </c>
      <c r="E332" s="82" t="s">
        <v>7323</v>
      </c>
      <c r="F332" s="82" t="s">
        <v>7324</v>
      </c>
      <c r="G332" s="82" t="s">
        <v>1848</v>
      </c>
      <c r="H332" s="82" t="s">
        <v>360</v>
      </c>
      <c r="I332" s="82" t="s">
        <v>7325</v>
      </c>
      <c r="J332" s="82" t="s">
        <v>7326</v>
      </c>
      <c r="K332" s="82" t="s">
        <v>7327</v>
      </c>
      <c r="L332" s="82" t="s">
        <v>421</v>
      </c>
      <c r="M332" s="82" t="s">
        <v>7328</v>
      </c>
      <c r="N332" s="82" t="s">
        <v>7329</v>
      </c>
      <c r="O332" s="82" t="s">
        <v>558</v>
      </c>
      <c r="P332" s="82" t="s">
        <v>7330</v>
      </c>
      <c r="Q332" s="82" t="s">
        <v>2741</v>
      </c>
      <c r="R332" s="82" t="s">
        <v>7331</v>
      </c>
      <c r="S332" s="82" t="s">
        <v>368</v>
      </c>
      <c r="T332" s="82" t="s">
        <v>7332</v>
      </c>
      <c r="U332" s="82" t="s">
        <v>7333</v>
      </c>
      <c r="V332" s="82" t="s">
        <v>7334</v>
      </c>
      <c r="W332" s="82" t="s">
        <v>7335</v>
      </c>
      <c r="X332" s="82" t="s">
        <v>7336</v>
      </c>
      <c r="Y332" s="82" t="s">
        <v>7337</v>
      </c>
      <c r="Z332" s="82" t="s">
        <v>427</v>
      </c>
      <c r="AA332" s="82" t="s">
        <v>7338</v>
      </c>
      <c r="AB332" s="82" t="s">
        <v>7339</v>
      </c>
      <c r="AC332" s="82" t="s">
        <v>7340</v>
      </c>
      <c r="AD332" s="82" t="s">
        <v>7341</v>
      </c>
      <c r="AE332" s="82" t="s">
        <v>7342</v>
      </c>
      <c r="AF332" s="82" t="s">
        <v>382</v>
      </c>
      <c r="AG332" s="82" t="s">
        <v>7343</v>
      </c>
      <c r="AH332" s="82" t="s">
        <v>7344</v>
      </c>
      <c r="AI332" s="82" t="s">
        <v>7345</v>
      </c>
      <c r="AJ332" s="82" t="s">
        <v>6469</v>
      </c>
      <c r="AK332" s="82" t="s">
        <v>7346</v>
      </c>
      <c r="AL332" s="82" t="s">
        <v>415</v>
      </c>
    </row>
    <row r="333" spans="1:38" x14ac:dyDescent="0.25">
      <c r="A333" s="82" t="s">
        <v>7347</v>
      </c>
      <c r="B333" s="82">
        <v>11.452</v>
      </c>
      <c r="C333" s="82" t="s">
        <v>7347</v>
      </c>
      <c r="D333" s="82" t="s">
        <v>6445</v>
      </c>
      <c r="E333" s="82" t="s">
        <v>7348</v>
      </c>
      <c r="F333" s="82" t="s">
        <v>7349</v>
      </c>
      <c r="G333" s="82" t="s">
        <v>359</v>
      </c>
      <c r="H333" s="82" t="s">
        <v>360</v>
      </c>
      <c r="I333" s="82" t="s">
        <v>7350</v>
      </c>
      <c r="J333" s="82" t="s">
        <v>7351</v>
      </c>
      <c r="K333" s="82" t="s">
        <v>7352</v>
      </c>
      <c r="L333" s="82" t="s">
        <v>7060</v>
      </c>
      <c r="M333" s="82" t="s">
        <v>6890</v>
      </c>
      <c r="N333" s="82" t="s">
        <v>7353</v>
      </c>
      <c r="O333" s="82" t="s">
        <v>558</v>
      </c>
      <c r="P333" s="82" t="s">
        <v>7354</v>
      </c>
      <c r="Q333" s="82" t="s">
        <v>360</v>
      </c>
      <c r="R333" s="82" t="s">
        <v>7355</v>
      </c>
      <c r="S333" s="82" t="s">
        <v>368</v>
      </c>
      <c r="T333" s="82" t="s">
        <v>7356</v>
      </c>
      <c r="U333" s="82" t="s">
        <v>7357</v>
      </c>
      <c r="V333" s="82" t="s">
        <v>1376</v>
      </c>
      <c r="W333" s="82" t="s">
        <v>7358</v>
      </c>
      <c r="X333" s="82" t="s">
        <v>6458</v>
      </c>
      <c r="Y333" s="82" t="s">
        <v>7359</v>
      </c>
      <c r="Z333" s="82" t="s">
        <v>7360</v>
      </c>
      <c r="AA333" s="82" t="s">
        <v>376</v>
      </c>
      <c r="AB333" s="82" t="s">
        <v>7361</v>
      </c>
      <c r="AC333" s="82" t="s">
        <v>7362</v>
      </c>
      <c r="AD333" s="82" t="s">
        <v>7363</v>
      </c>
      <c r="AE333" s="82" t="s">
        <v>7364</v>
      </c>
      <c r="AF333" s="82" t="s">
        <v>382</v>
      </c>
      <c r="AH333" s="82" t="s">
        <v>7365</v>
      </c>
      <c r="AI333" s="82" t="s">
        <v>1703</v>
      </c>
      <c r="AJ333" s="82" t="s">
        <v>6469</v>
      </c>
      <c r="AK333" s="82" t="s">
        <v>7366</v>
      </c>
      <c r="AL333" s="82" t="s">
        <v>415</v>
      </c>
    </row>
    <row r="334" spans="1:38" x14ac:dyDescent="0.25">
      <c r="A334" s="82" t="s">
        <v>7367</v>
      </c>
      <c r="B334" s="82">
        <v>11.454000000000001</v>
      </c>
      <c r="D334" s="82" t="s">
        <v>6445</v>
      </c>
      <c r="E334" s="82" t="s">
        <v>7368</v>
      </c>
      <c r="F334" s="82" t="s">
        <v>7369</v>
      </c>
      <c r="G334" s="82" t="s">
        <v>359</v>
      </c>
      <c r="H334" s="82" t="s">
        <v>360</v>
      </c>
      <c r="I334" s="82" t="s">
        <v>7370</v>
      </c>
      <c r="J334" s="82" t="s">
        <v>7168</v>
      </c>
      <c r="K334" s="82" t="s">
        <v>7371</v>
      </c>
      <c r="L334" s="82" t="s">
        <v>6867</v>
      </c>
      <c r="M334" s="82" t="s">
        <v>6890</v>
      </c>
      <c r="N334" s="82" t="s">
        <v>7372</v>
      </c>
      <c r="O334" s="82" t="s">
        <v>558</v>
      </c>
      <c r="P334" s="82" t="s">
        <v>7373</v>
      </c>
      <c r="Q334" s="82" t="s">
        <v>360</v>
      </c>
      <c r="R334" s="82" t="s">
        <v>7373</v>
      </c>
      <c r="S334" s="82" t="s">
        <v>368</v>
      </c>
      <c r="T334" s="82" t="s">
        <v>7374</v>
      </c>
      <c r="U334" s="82" t="s">
        <v>7375</v>
      </c>
      <c r="V334" s="82" t="s">
        <v>1376</v>
      </c>
      <c r="W334" s="82" t="s">
        <v>7195</v>
      </c>
      <c r="X334" s="82" t="s">
        <v>6458</v>
      </c>
      <c r="Y334" s="82" t="s">
        <v>7376</v>
      </c>
      <c r="Z334" s="82" t="s">
        <v>7377</v>
      </c>
      <c r="AA334" s="82" t="s">
        <v>376</v>
      </c>
      <c r="AB334" s="82" t="s">
        <v>7378</v>
      </c>
      <c r="AC334" s="82" t="s">
        <v>7379</v>
      </c>
      <c r="AD334" s="82" t="s">
        <v>7380</v>
      </c>
      <c r="AE334" s="82" t="s">
        <v>7160</v>
      </c>
      <c r="AF334" s="82" t="s">
        <v>382</v>
      </c>
      <c r="AG334" s="82" t="s">
        <v>7381</v>
      </c>
      <c r="AH334" s="82" t="s">
        <v>7382</v>
      </c>
      <c r="AI334" s="82" t="s">
        <v>1703</v>
      </c>
      <c r="AJ334" s="82" t="s">
        <v>6469</v>
      </c>
      <c r="AK334" s="82" t="s">
        <v>7383</v>
      </c>
      <c r="AL334" s="82" t="s">
        <v>415</v>
      </c>
    </row>
    <row r="335" spans="1:38" x14ac:dyDescent="0.25">
      <c r="A335" s="82" t="s">
        <v>7384</v>
      </c>
      <c r="B335" s="82">
        <v>11.455</v>
      </c>
      <c r="C335" s="82" t="s">
        <v>7385</v>
      </c>
      <c r="D335" s="82" t="s">
        <v>6445</v>
      </c>
      <c r="E335" s="82" t="s">
        <v>7386</v>
      </c>
      <c r="F335" s="82" t="s">
        <v>7387</v>
      </c>
      <c r="G335" s="82" t="s">
        <v>359</v>
      </c>
      <c r="H335" s="82" t="s">
        <v>360</v>
      </c>
      <c r="I335" s="82" t="s">
        <v>7388</v>
      </c>
      <c r="J335" s="82" t="s">
        <v>7389</v>
      </c>
      <c r="K335" s="82" t="s">
        <v>7352</v>
      </c>
      <c r="L335" s="82" t="s">
        <v>6867</v>
      </c>
      <c r="M335" s="82" t="s">
        <v>6890</v>
      </c>
      <c r="N335" s="82" t="s">
        <v>7390</v>
      </c>
      <c r="O335" s="82" t="s">
        <v>558</v>
      </c>
      <c r="P335" s="82" t="s">
        <v>7391</v>
      </c>
      <c r="Q335" s="82" t="s">
        <v>360</v>
      </c>
      <c r="R335" s="82" t="s">
        <v>7392</v>
      </c>
      <c r="S335" s="82" t="s">
        <v>368</v>
      </c>
      <c r="T335" s="82" t="s">
        <v>7393</v>
      </c>
      <c r="U335" s="82" t="s">
        <v>7394</v>
      </c>
      <c r="V335" s="82" t="s">
        <v>7395</v>
      </c>
      <c r="W335" s="82" t="s">
        <v>6898</v>
      </c>
      <c r="X335" s="82" t="s">
        <v>6458</v>
      </c>
      <c r="Y335" s="82" t="s">
        <v>7396</v>
      </c>
      <c r="Z335" s="82" t="s">
        <v>427</v>
      </c>
      <c r="AA335" s="82" t="s">
        <v>7397</v>
      </c>
      <c r="AB335" s="82" t="s">
        <v>7118</v>
      </c>
      <c r="AC335" s="82" t="s">
        <v>7398</v>
      </c>
      <c r="AD335" s="82" t="s">
        <v>7159</v>
      </c>
      <c r="AE335" s="82" t="s">
        <v>7399</v>
      </c>
      <c r="AF335" s="82" t="s">
        <v>382</v>
      </c>
      <c r="AG335" s="82" t="s">
        <v>7400</v>
      </c>
      <c r="AH335" s="82" t="s">
        <v>7401</v>
      </c>
      <c r="AI335" s="82" t="s">
        <v>1703</v>
      </c>
      <c r="AJ335" s="82" t="s">
        <v>6469</v>
      </c>
      <c r="AK335" s="82" t="s">
        <v>7402</v>
      </c>
      <c r="AL335" s="82" t="s">
        <v>415</v>
      </c>
    </row>
    <row r="336" spans="1:38" x14ac:dyDescent="0.25">
      <c r="A336" s="82" t="s">
        <v>7403</v>
      </c>
      <c r="B336" s="82">
        <v>11.457000000000001</v>
      </c>
      <c r="C336" s="82" t="s">
        <v>7404</v>
      </c>
      <c r="D336" s="82" t="s">
        <v>6445</v>
      </c>
      <c r="E336" s="82" t="s">
        <v>7405</v>
      </c>
      <c r="F336" s="82" t="s">
        <v>7406</v>
      </c>
      <c r="G336" s="82" t="s">
        <v>359</v>
      </c>
      <c r="H336" s="82" t="s">
        <v>360</v>
      </c>
      <c r="I336" s="82" t="s">
        <v>7407</v>
      </c>
      <c r="J336" s="82" t="s">
        <v>7408</v>
      </c>
      <c r="K336" s="82" t="s">
        <v>7409</v>
      </c>
      <c r="L336" s="82" t="s">
        <v>6867</v>
      </c>
      <c r="M336" s="82" t="s">
        <v>6890</v>
      </c>
      <c r="N336" s="82" t="s">
        <v>7410</v>
      </c>
      <c r="O336" s="82" t="s">
        <v>558</v>
      </c>
      <c r="P336" s="82" t="s">
        <v>7212</v>
      </c>
      <c r="Q336" s="82" t="s">
        <v>7411</v>
      </c>
      <c r="R336" s="82" t="s">
        <v>7412</v>
      </c>
      <c r="S336" s="82" t="s">
        <v>368</v>
      </c>
      <c r="T336" s="82" t="s">
        <v>7413</v>
      </c>
      <c r="U336" s="82" t="s">
        <v>7154</v>
      </c>
      <c r="V336" s="82" t="s">
        <v>1376</v>
      </c>
      <c r="W336" s="82" t="s">
        <v>7358</v>
      </c>
      <c r="X336" s="82" t="s">
        <v>6458</v>
      </c>
      <c r="Y336" s="82" t="s">
        <v>7414</v>
      </c>
      <c r="Z336" s="82" t="s">
        <v>427</v>
      </c>
      <c r="AA336" s="82" t="s">
        <v>376</v>
      </c>
      <c r="AB336" s="82" t="s">
        <v>7415</v>
      </c>
      <c r="AC336" s="82" t="s">
        <v>7416</v>
      </c>
      <c r="AD336" s="82" t="s">
        <v>7159</v>
      </c>
      <c r="AE336" s="82" t="s">
        <v>7417</v>
      </c>
      <c r="AF336" s="82" t="s">
        <v>382</v>
      </c>
      <c r="AG336" s="82" t="s">
        <v>382</v>
      </c>
      <c r="AH336" s="82" t="s">
        <v>7418</v>
      </c>
      <c r="AI336" s="82" t="s">
        <v>620</v>
      </c>
      <c r="AJ336" s="82" t="s">
        <v>6469</v>
      </c>
      <c r="AK336" s="82" t="s">
        <v>7419</v>
      </c>
      <c r="AL336" s="82" t="s">
        <v>415</v>
      </c>
    </row>
    <row r="337" spans="1:38" x14ac:dyDescent="0.25">
      <c r="A337" s="82" t="s">
        <v>7420</v>
      </c>
      <c r="B337" s="82">
        <v>11.459</v>
      </c>
      <c r="D337" s="82" t="s">
        <v>6445</v>
      </c>
      <c r="E337" s="82" t="s">
        <v>7421</v>
      </c>
      <c r="F337" s="82" t="s">
        <v>7422</v>
      </c>
      <c r="G337" s="82" t="s">
        <v>359</v>
      </c>
      <c r="H337" s="82" t="s">
        <v>360</v>
      </c>
      <c r="I337" s="82" t="s">
        <v>7423</v>
      </c>
      <c r="J337" s="82" t="s">
        <v>7424</v>
      </c>
      <c r="K337" s="82" t="s">
        <v>7425</v>
      </c>
      <c r="L337" s="82" t="s">
        <v>5026</v>
      </c>
      <c r="M337" s="82" t="s">
        <v>7426</v>
      </c>
      <c r="N337" s="82" t="s">
        <v>7111</v>
      </c>
      <c r="O337" s="82" t="s">
        <v>366</v>
      </c>
      <c r="P337" s="82" t="s">
        <v>7427</v>
      </c>
      <c r="Q337" s="82" t="s">
        <v>360</v>
      </c>
      <c r="R337" s="82" t="s">
        <v>7428</v>
      </c>
      <c r="S337" s="82" t="s">
        <v>368</v>
      </c>
      <c r="T337" s="82" t="s">
        <v>7429</v>
      </c>
      <c r="U337" s="82" t="s">
        <v>7430</v>
      </c>
      <c r="V337" s="82" t="s">
        <v>1376</v>
      </c>
      <c r="W337" s="82" t="s">
        <v>7431</v>
      </c>
      <c r="X337" s="82" t="s">
        <v>6458</v>
      </c>
      <c r="Y337" s="82" t="s">
        <v>7432</v>
      </c>
      <c r="Z337" s="82" t="s">
        <v>427</v>
      </c>
      <c r="AA337" s="82" t="s">
        <v>376</v>
      </c>
      <c r="AB337" s="82" t="s">
        <v>7433</v>
      </c>
      <c r="AC337" s="82" t="s">
        <v>735</v>
      </c>
      <c r="AD337" s="82" t="s">
        <v>7434</v>
      </c>
      <c r="AE337" s="82" t="s">
        <v>7435</v>
      </c>
      <c r="AF337" s="82" t="s">
        <v>7297</v>
      </c>
      <c r="AG337" s="82" t="s">
        <v>382</v>
      </c>
      <c r="AH337" s="82" t="s">
        <v>7436</v>
      </c>
      <c r="AI337" s="82" t="s">
        <v>620</v>
      </c>
      <c r="AJ337" s="82" t="s">
        <v>6469</v>
      </c>
      <c r="AK337" s="82" t="s">
        <v>7437</v>
      </c>
      <c r="AL337" s="82" t="s">
        <v>415</v>
      </c>
    </row>
    <row r="338" spans="1:38" x14ac:dyDescent="0.25">
      <c r="A338" s="82" t="s">
        <v>7438</v>
      </c>
      <c r="B338" s="82">
        <v>11.46</v>
      </c>
      <c r="C338" s="82" t="s">
        <v>6471</v>
      </c>
      <c r="D338" s="82" t="s">
        <v>6445</v>
      </c>
      <c r="E338" s="82" t="s">
        <v>6472</v>
      </c>
      <c r="F338" s="82" t="s">
        <v>6473</v>
      </c>
      <c r="G338" s="82" t="s">
        <v>600</v>
      </c>
      <c r="H338" s="82" t="s">
        <v>360</v>
      </c>
      <c r="I338" s="82" t="s">
        <v>7439</v>
      </c>
      <c r="J338" s="82" t="s">
        <v>7284</v>
      </c>
      <c r="K338" s="82" t="s">
        <v>6476</v>
      </c>
      <c r="L338" s="82" t="s">
        <v>5026</v>
      </c>
      <c r="M338" s="82" t="s">
        <v>7440</v>
      </c>
      <c r="N338" s="82" t="s">
        <v>7441</v>
      </c>
      <c r="O338" s="82" t="s">
        <v>558</v>
      </c>
      <c r="P338" s="82" t="s">
        <v>7442</v>
      </c>
      <c r="Q338" s="82" t="s">
        <v>7443</v>
      </c>
      <c r="R338" s="82" t="s">
        <v>7444</v>
      </c>
      <c r="S338" s="82" t="s">
        <v>368</v>
      </c>
      <c r="T338" s="82" t="s">
        <v>7445</v>
      </c>
      <c r="U338" s="82" t="s">
        <v>7446</v>
      </c>
      <c r="V338" s="82" t="s">
        <v>1376</v>
      </c>
      <c r="W338" s="82" t="s">
        <v>7447</v>
      </c>
      <c r="X338" s="82" t="s">
        <v>6458</v>
      </c>
      <c r="Y338" s="82" t="s">
        <v>7448</v>
      </c>
      <c r="Z338" s="82" t="s">
        <v>427</v>
      </c>
      <c r="AA338" s="82" t="s">
        <v>376</v>
      </c>
      <c r="AB338" s="82" t="s">
        <v>6486</v>
      </c>
      <c r="AC338" s="82" t="s">
        <v>7449</v>
      </c>
      <c r="AD338" s="82" t="s">
        <v>7450</v>
      </c>
      <c r="AE338" s="82" t="s">
        <v>6489</v>
      </c>
      <c r="AF338" s="82" t="s">
        <v>7451</v>
      </c>
      <c r="AG338" s="82" t="s">
        <v>382</v>
      </c>
      <c r="AH338" s="82" t="s">
        <v>7452</v>
      </c>
      <c r="AI338" s="82" t="s">
        <v>620</v>
      </c>
      <c r="AJ338" s="82" t="s">
        <v>6469</v>
      </c>
      <c r="AK338" s="82" t="s">
        <v>7453</v>
      </c>
      <c r="AL338" s="82" t="s">
        <v>415</v>
      </c>
    </row>
    <row r="339" spans="1:38" x14ac:dyDescent="0.25">
      <c r="A339" s="82" t="s">
        <v>7454</v>
      </c>
      <c r="B339" s="82">
        <v>11.462</v>
      </c>
      <c r="D339" s="82" t="s">
        <v>6445</v>
      </c>
      <c r="E339" s="82" t="s">
        <v>7455</v>
      </c>
      <c r="F339" s="82" t="s">
        <v>7456</v>
      </c>
      <c r="G339" s="82" t="s">
        <v>359</v>
      </c>
      <c r="H339" s="82" t="s">
        <v>360</v>
      </c>
      <c r="I339" s="82" t="s">
        <v>7457</v>
      </c>
      <c r="J339" s="82" t="s">
        <v>7458</v>
      </c>
      <c r="K339" s="82" t="s">
        <v>7459</v>
      </c>
      <c r="L339" s="82" t="s">
        <v>5026</v>
      </c>
      <c r="M339" s="82" t="s">
        <v>7460</v>
      </c>
      <c r="N339" s="82" t="s">
        <v>7461</v>
      </c>
      <c r="O339" s="82" t="s">
        <v>558</v>
      </c>
      <c r="P339" s="82" t="s">
        <v>7462</v>
      </c>
      <c r="Q339" s="82" t="s">
        <v>360</v>
      </c>
      <c r="R339" s="82" t="s">
        <v>7463</v>
      </c>
      <c r="S339" s="82" t="s">
        <v>368</v>
      </c>
      <c r="T339" s="82" t="s">
        <v>7464</v>
      </c>
      <c r="U339" s="82" t="s">
        <v>7465</v>
      </c>
      <c r="V339" s="82" t="s">
        <v>1376</v>
      </c>
      <c r="W339" s="82" t="s">
        <v>7466</v>
      </c>
      <c r="X339" s="82" t="s">
        <v>7017</v>
      </c>
      <c r="Y339" s="82" t="s">
        <v>7467</v>
      </c>
      <c r="Z339" s="82" t="s">
        <v>7468</v>
      </c>
      <c r="AA339" s="82" t="s">
        <v>7469</v>
      </c>
      <c r="AB339" s="82" t="s">
        <v>7433</v>
      </c>
      <c r="AC339" s="82" t="s">
        <v>735</v>
      </c>
      <c r="AD339" s="82" t="s">
        <v>7470</v>
      </c>
      <c r="AE339" s="82" t="s">
        <v>6971</v>
      </c>
      <c r="AF339" s="82" t="s">
        <v>7471</v>
      </c>
      <c r="AG339" s="82" t="s">
        <v>7472</v>
      </c>
      <c r="AH339" s="82" t="s">
        <v>7473</v>
      </c>
      <c r="AI339" s="82" t="s">
        <v>1727</v>
      </c>
      <c r="AJ339" s="82" t="s">
        <v>6469</v>
      </c>
      <c r="AK339" s="82" t="s">
        <v>7474</v>
      </c>
      <c r="AL339" s="82" t="s">
        <v>3887</v>
      </c>
    </row>
    <row r="340" spans="1:38" x14ac:dyDescent="0.25">
      <c r="A340" s="82" t="s">
        <v>7475</v>
      </c>
      <c r="B340" s="82">
        <v>11.462999999999999</v>
      </c>
      <c r="D340" s="82" t="s">
        <v>6445</v>
      </c>
      <c r="E340" s="82" t="s">
        <v>7476</v>
      </c>
      <c r="F340" s="82" t="s">
        <v>7477</v>
      </c>
      <c r="G340" s="82" t="s">
        <v>359</v>
      </c>
      <c r="H340" s="82" t="s">
        <v>360</v>
      </c>
      <c r="I340" s="82" t="s">
        <v>7478</v>
      </c>
      <c r="J340" s="82" t="s">
        <v>7479</v>
      </c>
      <c r="K340" s="82" t="s">
        <v>7352</v>
      </c>
      <c r="L340" s="82" t="s">
        <v>6867</v>
      </c>
      <c r="M340" s="82" t="s">
        <v>7480</v>
      </c>
      <c r="N340" s="82" t="s">
        <v>7481</v>
      </c>
      <c r="O340" s="82" t="s">
        <v>558</v>
      </c>
      <c r="P340" s="82" t="s">
        <v>7482</v>
      </c>
      <c r="Q340" s="82" t="s">
        <v>360</v>
      </c>
      <c r="R340" s="82" t="s">
        <v>7392</v>
      </c>
      <c r="S340" s="82" t="s">
        <v>7483</v>
      </c>
      <c r="T340" s="82" t="s">
        <v>7484</v>
      </c>
      <c r="U340" s="82" t="s">
        <v>7485</v>
      </c>
      <c r="V340" s="82" t="s">
        <v>1376</v>
      </c>
      <c r="W340" s="82" t="s">
        <v>7195</v>
      </c>
      <c r="X340" s="82" t="s">
        <v>6458</v>
      </c>
      <c r="Y340" s="82" t="s">
        <v>7486</v>
      </c>
      <c r="Z340" s="82" t="s">
        <v>7487</v>
      </c>
      <c r="AA340" s="82" t="s">
        <v>376</v>
      </c>
      <c r="AB340" s="82" t="s">
        <v>7488</v>
      </c>
      <c r="AC340" s="82" t="s">
        <v>7489</v>
      </c>
      <c r="AD340" s="82" t="s">
        <v>7490</v>
      </c>
      <c r="AE340" s="82" t="s">
        <v>7491</v>
      </c>
      <c r="AF340" s="82" t="s">
        <v>7492</v>
      </c>
      <c r="AH340" s="82" t="s">
        <v>7493</v>
      </c>
      <c r="AI340" s="82" t="s">
        <v>1703</v>
      </c>
      <c r="AJ340" s="82" t="s">
        <v>6469</v>
      </c>
      <c r="AK340" s="82" t="s">
        <v>7494</v>
      </c>
      <c r="AL340" s="82" t="s">
        <v>415</v>
      </c>
    </row>
    <row r="341" spans="1:38" x14ac:dyDescent="0.25">
      <c r="A341" s="82" t="s">
        <v>7495</v>
      </c>
      <c r="B341" s="82">
        <v>11.467000000000001</v>
      </c>
      <c r="C341" s="82" t="s">
        <v>7496</v>
      </c>
      <c r="D341" s="82" t="s">
        <v>6445</v>
      </c>
      <c r="E341" s="82" t="s">
        <v>7455</v>
      </c>
      <c r="F341" s="82" t="s">
        <v>7497</v>
      </c>
      <c r="G341" s="82" t="s">
        <v>7498</v>
      </c>
      <c r="H341" s="82" t="s">
        <v>360</v>
      </c>
      <c r="I341" s="82" t="s">
        <v>7499</v>
      </c>
      <c r="J341" s="82" t="s">
        <v>7500</v>
      </c>
      <c r="K341" s="82" t="s">
        <v>7501</v>
      </c>
      <c r="L341" s="82" t="s">
        <v>7502</v>
      </c>
      <c r="M341" s="82" t="s">
        <v>7460</v>
      </c>
      <c r="N341" s="82" t="s">
        <v>7503</v>
      </c>
      <c r="O341" s="82" t="s">
        <v>558</v>
      </c>
      <c r="P341" s="82" t="s">
        <v>7504</v>
      </c>
      <c r="Q341" s="82" t="s">
        <v>360</v>
      </c>
      <c r="R341" s="82" t="s">
        <v>7505</v>
      </c>
      <c r="S341" s="82" t="s">
        <v>368</v>
      </c>
      <c r="T341" s="82" t="s">
        <v>7506</v>
      </c>
      <c r="U341" s="82" t="s">
        <v>7507</v>
      </c>
      <c r="V341" s="82" t="s">
        <v>7508</v>
      </c>
      <c r="W341" s="82" t="s">
        <v>7509</v>
      </c>
      <c r="X341" s="82" t="s">
        <v>7292</v>
      </c>
      <c r="Y341" s="82" t="s">
        <v>7510</v>
      </c>
      <c r="Z341" s="82" t="s">
        <v>7511</v>
      </c>
      <c r="AA341" s="82" t="s">
        <v>7512</v>
      </c>
      <c r="AB341" s="82" t="s">
        <v>7513</v>
      </c>
      <c r="AC341" s="82" t="s">
        <v>735</v>
      </c>
      <c r="AD341" s="82" t="s">
        <v>7514</v>
      </c>
      <c r="AE341" s="82" t="s">
        <v>6971</v>
      </c>
      <c r="AF341" s="82" t="s">
        <v>7515</v>
      </c>
      <c r="AG341" s="82" t="s">
        <v>7516</v>
      </c>
      <c r="AH341" s="82" t="s">
        <v>7473</v>
      </c>
      <c r="AI341" s="82" t="s">
        <v>1703</v>
      </c>
      <c r="AJ341" s="82" t="s">
        <v>6469</v>
      </c>
      <c r="AK341" s="82" t="s">
        <v>7517</v>
      </c>
      <c r="AL341" s="82" t="s">
        <v>415</v>
      </c>
    </row>
    <row r="342" spans="1:38" x14ac:dyDescent="0.25">
      <c r="A342" s="82" t="s">
        <v>7518</v>
      </c>
      <c r="B342" s="82">
        <v>11.468</v>
      </c>
      <c r="D342" s="82" t="s">
        <v>6445</v>
      </c>
      <c r="E342" s="82" t="s">
        <v>7519</v>
      </c>
      <c r="F342" s="82" t="s">
        <v>7520</v>
      </c>
      <c r="G342" s="82" t="s">
        <v>359</v>
      </c>
      <c r="H342" s="82" t="s">
        <v>360</v>
      </c>
      <c r="I342" s="82" t="s">
        <v>7521</v>
      </c>
      <c r="J342" s="82" t="s">
        <v>7521</v>
      </c>
      <c r="K342" s="82" t="s">
        <v>7522</v>
      </c>
      <c r="L342" s="82" t="s">
        <v>7523</v>
      </c>
      <c r="M342" s="82" t="s">
        <v>7460</v>
      </c>
      <c r="N342" s="82" t="s">
        <v>7503</v>
      </c>
      <c r="O342" s="82" t="s">
        <v>558</v>
      </c>
      <c r="P342" s="82" t="s">
        <v>7524</v>
      </c>
      <c r="Q342" s="82" t="s">
        <v>360</v>
      </c>
      <c r="R342" s="82" t="s">
        <v>7525</v>
      </c>
      <c r="S342" s="82" t="s">
        <v>368</v>
      </c>
      <c r="T342" s="82" t="s">
        <v>7526</v>
      </c>
      <c r="U342" s="82" t="s">
        <v>7527</v>
      </c>
      <c r="V342" s="82" t="s">
        <v>1376</v>
      </c>
      <c r="W342" s="82" t="s">
        <v>7528</v>
      </c>
      <c r="X342" s="82" t="s">
        <v>6458</v>
      </c>
      <c r="Y342" s="82" t="s">
        <v>7529</v>
      </c>
      <c r="Z342" s="82" t="s">
        <v>7530</v>
      </c>
      <c r="AA342" s="82" t="s">
        <v>7531</v>
      </c>
      <c r="AB342" s="82" t="s">
        <v>7433</v>
      </c>
      <c r="AC342" s="82" t="s">
        <v>7532</v>
      </c>
      <c r="AD342" s="82" t="s">
        <v>7533</v>
      </c>
      <c r="AE342" s="82" t="s">
        <v>7534</v>
      </c>
      <c r="AF342" s="82" t="s">
        <v>7535</v>
      </c>
      <c r="AG342" s="82" t="s">
        <v>7536</v>
      </c>
      <c r="AH342" s="82" t="s">
        <v>7537</v>
      </c>
      <c r="AI342" s="82" t="s">
        <v>1703</v>
      </c>
      <c r="AJ342" s="82" t="s">
        <v>6469</v>
      </c>
      <c r="AK342" s="82" t="s">
        <v>7538</v>
      </c>
      <c r="AL342" s="82" t="s">
        <v>415</v>
      </c>
    </row>
    <row r="343" spans="1:38" x14ac:dyDescent="0.25">
      <c r="A343" s="82" t="s">
        <v>7539</v>
      </c>
      <c r="B343" s="82">
        <v>11.468999999999999</v>
      </c>
      <c r="D343" s="82" t="s">
        <v>6445</v>
      </c>
      <c r="E343" s="82" t="s">
        <v>7540</v>
      </c>
      <c r="F343" s="82" t="s">
        <v>7541</v>
      </c>
      <c r="G343" s="82" t="s">
        <v>359</v>
      </c>
      <c r="H343" s="82" t="s">
        <v>360</v>
      </c>
      <c r="I343" s="82" t="s">
        <v>7542</v>
      </c>
      <c r="J343" s="82" t="s">
        <v>7543</v>
      </c>
      <c r="K343" s="82" t="s">
        <v>7544</v>
      </c>
      <c r="L343" s="82" t="s">
        <v>5026</v>
      </c>
      <c r="M343" s="82" t="s">
        <v>7545</v>
      </c>
      <c r="N343" s="82" t="s">
        <v>7546</v>
      </c>
      <c r="O343" s="82" t="s">
        <v>558</v>
      </c>
      <c r="P343" s="82" t="s">
        <v>7547</v>
      </c>
      <c r="Q343" s="82" t="s">
        <v>360</v>
      </c>
      <c r="R343" s="82" t="s">
        <v>7548</v>
      </c>
      <c r="S343" s="82" t="s">
        <v>368</v>
      </c>
      <c r="T343" s="82" t="s">
        <v>7549</v>
      </c>
      <c r="U343" s="82" t="s">
        <v>7550</v>
      </c>
      <c r="V343" s="82" t="s">
        <v>1376</v>
      </c>
      <c r="W343" s="82" t="s">
        <v>7551</v>
      </c>
      <c r="X343" s="82" t="s">
        <v>6458</v>
      </c>
      <c r="Y343" s="82" t="s">
        <v>7552</v>
      </c>
      <c r="Z343" s="82" t="s">
        <v>427</v>
      </c>
      <c r="AA343" s="82" t="s">
        <v>376</v>
      </c>
      <c r="AB343" s="82" t="s">
        <v>7553</v>
      </c>
      <c r="AC343" s="82" t="s">
        <v>735</v>
      </c>
      <c r="AD343" s="82" t="s">
        <v>7554</v>
      </c>
      <c r="AE343" s="82" t="s">
        <v>7160</v>
      </c>
      <c r="AF343" s="82" t="s">
        <v>382</v>
      </c>
      <c r="AG343" s="82" t="s">
        <v>382</v>
      </c>
      <c r="AH343" s="82" t="s">
        <v>382</v>
      </c>
      <c r="AI343" s="82" t="s">
        <v>1703</v>
      </c>
      <c r="AJ343" s="82" t="s">
        <v>6469</v>
      </c>
      <c r="AK343" s="82" t="s">
        <v>7555</v>
      </c>
      <c r="AL343" s="82" t="s">
        <v>415</v>
      </c>
    </row>
    <row r="344" spans="1:38" x14ac:dyDescent="0.25">
      <c r="A344" s="82" t="s">
        <v>7556</v>
      </c>
      <c r="B344" s="82">
        <v>11.472</v>
      </c>
      <c r="D344" s="82" t="s">
        <v>6445</v>
      </c>
      <c r="E344" s="82" t="s">
        <v>7557</v>
      </c>
      <c r="F344" s="82" t="s">
        <v>7558</v>
      </c>
      <c r="G344" s="82" t="s">
        <v>359</v>
      </c>
      <c r="H344" s="82" t="s">
        <v>360</v>
      </c>
      <c r="I344" s="82" t="s">
        <v>7559</v>
      </c>
      <c r="J344" s="82" t="s">
        <v>7560</v>
      </c>
      <c r="K344" s="82" t="s">
        <v>7409</v>
      </c>
      <c r="L344" s="82" t="s">
        <v>6867</v>
      </c>
      <c r="M344" s="82" t="s">
        <v>6890</v>
      </c>
      <c r="N344" s="82" t="s">
        <v>7170</v>
      </c>
      <c r="O344" s="82" t="s">
        <v>558</v>
      </c>
      <c r="P344" s="82" t="s">
        <v>7561</v>
      </c>
      <c r="Q344" s="82" t="s">
        <v>360</v>
      </c>
      <c r="R344" s="82" t="s">
        <v>7562</v>
      </c>
      <c r="S344" s="82" t="s">
        <v>368</v>
      </c>
      <c r="T344" s="82" t="s">
        <v>7563</v>
      </c>
      <c r="U344" s="82" t="s">
        <v>7564</v>
      </c>
      <c r="V344" s="82" t="s">
        <v>1376</v>
      </c>
      <c r="W344" s="82" t="s">
        <v>7195</v>
      </c>
      <c r="X344" s="82" t="s">
        <v>7565</v>
      </c>
      <c r="Y344" s="82" t="s">
        <v>7566</v>
      </c>
      <c r="Z344" s="82" t="s">
        <v>427</v>
      </c>
      <c r="AA344" s="82" t="s">
        <v>376</v>
      </c>
      <c r="AB344" s="82" t="s">
        <v>7433</v>
      </c>
      <c r="AC344" s="82" t="s">
        <v>7567</v>
      </c>
      <c r="AD344" s="82" t="s">
        <v>7568</v>
      </c>
      <c r="AE344" s="82" t="s">
        <v>7160</v>
      </c>
      <c r="AF344" s="82" t="s">
        <v>382</v>
      </c>
      <c r="AH344" s="82" t="s">
        <v>7569</v>
      </c>
      <c r="AI344" s="82" t="s">
        <v>1727</v>
      </c>
      <c r="AJ344" s="82" t="s">
        <v>6469</v>
      </c>
      <c r="AK344" s="82" t="s">
        <v>7570</v>
      </c>
      <c r="AL344" s="82" t="s">
        <v>415</v>
      </c>
    </row>
    <row r="345" spans="1:38" x14ac:dyDescent="0.25">
      <c r="A345" s="82" t="s">
        <v>7571</v>
      </c>
      <c r="B345" s="82">
        <v>11.473000000000001</v>
      </c>
      <c r="C345" s="82" t="s">
        <v>7571</v>
      </c>
      <c r="D345" s="82" t="s">
        <v>6445</v>
      </c>
      <c r="E345" s="82" t="s">
        <v>7572</v>
      </c>
      <c r="F345" s="82" t="s">
        <v>7573</v>
      </c>
      <c r="G345" s="82" t="s">
        <v>359</v>
      </c>
      <c r="H345" s="82" t="s">
        <v>360</v>
      </c>
      <c r="I345" s="82" t="s">
        <v>7574</v>
      </c>
      <c r="J345" s="82" t="s">
        <v>7575</v>
      </c>
      <c r="K345" s="82" t="s">
        <v>7576</v>
      </c>
      <c r="L345" s="82" t="s">
        <v>7577</v>
      </c>
      <c r="M345" s="82" t="s">
        <v>6983</v>
      </c>
      <c r="N345" s="82" t="s">
        <v>7578</v>
      </c>
      <c r="O345" s="82" t="s">
        <v>558</v>
      </c>
      <c r="P345" s="82" t="s">
        <v>7579</v>
      </c>
      <c r="Q345" s="82" t="s">
        <v>6986</v>
      </c>
      <c r="R345" s="82" t="s">
        <v>7580</v>
      </c>
      <c r="S345" s="82" t="s">
        <v>368</v>
      </c>
      <c r="T345" s="82" t="s">
        <v>7581</v>
      </c>
      <c r="U345" s="82" t="s">
        <v>7582</v>
      </c>
      <c r="V345" s="82" t="s">
        <v>6991</v>
      </c>
      <c r="W345" s="82" t="s">
        <v>7583</v>
      </c>
      <c r="X345" s="82" t="s">
        <v>6458</v>
      </c>
      <c r="Y345" s="82" t="s">
        <v>7584</v>
      </c>
      <c r="Z345" s="82" t="s">
        <v>7585</v>
      </c>
      <c r="AA345" s="82" t="s">
        <v>7586</v>
      </c>
      <c r="AB345" s="82" t="s">
        <v>7587</v>
      </c>
      <c r="AC345" s="82" t="s">
        <v>7588</v>
      </c>
      <c r="AD345" s="82" t="s">
        <v>7589</v>
      </c>
      <c r="AE345" s="82" t="s">
        <v>7590</v>
      </c>
      <c r="AF345" s="82" t="s">
        <v>7591</v>
      </c>
      <c r="AG345" s="82" t="s">
        <v>7592</v>
      </c>
      <c r="AH345" s="82" t="s">
        <v>7593</v>
      </c>
      <c r="AI345" s="82" t="s">
        <v>7594</v>
      </c>
      <c r="AJ345" s="82" t="s">
        <v>6469</v>
      </c>
      <c r="AK345" s="82" t="s">
        <v>7595</v>
      </c>
      <c r="AL345" s="82" t="s">
        <v>415</v>
      </c>
    </row>
    <row r="346" spans="1:38" x14ac:dyDescent="0.25">
      <c r="A346" s="82" t="s">
        <v>7596</v>
      </c>
      <c r="B346" s="82">
        <v>11.474</v>
      </c>
      <c r="D346" s="82" t="s">
        <v>6445</v>
      </c>
      <c r="E346" s="82" t="s">
        <v>7597</v>
      </c>
      <c r="F346" s="82" t="s">
        <v>7598</v>
      </c>
      <c r="G346" s="82" t="s">
        <v>359</v>
      </c>
      <c r="H346" s="82" t="s">
        <v>360</v>
      </c>
      <c r="I346" s="82" t="s">
        <v>7599</v>
      </c>
      <c r="J346" s="82" t="s">
        <v>7600</v>
      </c>
      <c r="K346" s="82" t="s">
        <v>7371</v>
      </c>
      <c r="L346" s="82" t="s">
        <v>6867</v>
      </c>
      <c r="M346" s="82" t="s">
        <v>6890</v>
      </c>
      <c r="N346" s="82" t="s">
        <v>7601</v>
      </c>
      <c r="O346" s="82" t="s">
        <v>558</v>
      </c>
      <c r="P346" s="82" t="s">
        <v>7602</v>
      </c>
      <c r="Q346" s="82" t="s">
        <v>360</v>
      </c>
      <c r="R346" s="82" t="s">
        <v>7603</v>
      </c>
      <c r="S346" s="82" t="s">
        <v>368</v>
      </c>
      <c r="T346" s="82" t="s">
        <v>7604</v>
      </c>
      <c r="U346" s="82" t="s">
        <v>7605</v>
      </c>
      <c r="V346" s="82" t="s">
        <v>7606</v>
      </c>
      <c r="W346" s="82" t="s">
        <v>7195</v>
      </c>
      <c r="X346" s="82" t="s">
        <v>6458</v>
      </c>
      <c r="Y346" s="82" t="s">
        <v>7607</v>
      </c>
      <c r="Z346" s="82" t="s">
        <v>7608</v>
      </c>
      <c r="AA346" s="82" t="s">
        <v>376</v>
      </c>
      <c r="AB346" s="82" t="s">
        <v>7198</v>
      </c>
      <c r="AC346" s="82" t="s">
        <v>7609</v>
      </c>
      <c r="AD346" s="82" t="s">
        <v>7610</v>
      </c>
      <c r="AE346" s="82" t="s">
        <v>7160</v>
      </c>
      <c r="AF346" s="82" t="s">
        <v>7611</v>
      </c>
      <c r="AH346" s="82" t="s">
        <v>7612</v>
      </c>
      <c r="AI346" s="82" t="s">
        <v>7594</v>
      </c>
      <c r="AJ346" s="82" t="s">
        <v>6469</v>
      </c>
      <c r="AK346" s="82" t="s">
        <v>7613</v>
      </c>
      <c r="AL346" s="82" t="s">
        <v>415</v>
      </c>
    </row>
    <row r="347" spans="1:38" x14ac:dyDescent="0.25">
      <c r="A347" s="82" t="s">
        <v>7614</v>
      </c>
      <c r="B347" s="82">
        <v>11.478</v>
      </c>
      <c r="C347" s="82" t="s">
        <v>7615</v>
      </c>
      <c r="D347" s="82" t="s">
        <v>6445</v>
      </c>
      <c r="E347" s="82" t="s">
        <v>7616</v>
      </c>
      <c r="F347" s="82" t="s">
        <v>7617</v>
      </c>
      <c r="G347" s="82" t="s">
        <v>4176</v>
      </c>
      <c r="H347" s="82" t="s">
        <v>360</v>
      </c>
      <c r="I347" s="82" t="s">
        <v>7618</v>
      </c>
      <c r="J347" s="82" t="s">
        <v>7619</v>
      </c>
      <c r="K347" s="82" t="s">
        <v>7620</v>
      </c>
      <c r="L347" s="82" t="s">
        <v>5026</v>
      </c>
      <c r="M347" s="82" t="s">
        <v>7621</v>
      </c>
      <c r="N347" s="82" t="s">
        <v>7622</v>
      </c>
      <c r="O347" s="82" t="s">
        <v>558</v>
      </c>
      <c r="P347" s="82" t="s">
        <v>7038</v>
      </c>
      <c r="Q347" s="82" t="s">
        <v>360</v>
      </c>
      <c r="R347" s="82" t="s">
        <v>7623</v>
      </c>
      <c r="S347" s="82" t="s">
        <v>368</v>
      </c>
      <c r="T347" s="82" t="s">
        <v>7624</v>
      </c>
      <c r="U347" s="82" t="s">
        <v>7625</v>
      </c>
      <c r="V347" s="82" t="s">
        <v>7626</v>
      </c>
      <c r="W347" s="82" t="s">
        <v>7627</v>
      </c>
      <c r="X347" s="82" t="s">
        <v>6458</v>
      </c>
      <c r="Y347" s="82" t="s">
        <v>7628</v>
      </c>
      <c r="Z347" s="82" t="s">
        <v>427</v>
      </c>
      <c r="AA347" s="82" t="s">
        <v>7629</v>
      </c>
      <c r="AB347" s="82" t="s">
        <v>382</v>
      </c>
      <c r="AC347" s="82" t="s">
        <v>735</v>
      </c>
      <c r="AD347" s="82" t="s">
        <v>7630</v>
      </c>
      <c r="AE347" s="82" t="s">
        <v>7631</v>
      </c>
      <c r="AF347" s="82" t="s">
        <v>382</v>
      </c>
      <c r="AG347" s="82" t="s">
        <v>7632</v>
      </c>
      <c r="AH347" s="82" t="s">
        <v>7633</v>
      </c>
      <c r="AI347" s="82" t="s">
        <v>7634</v>
      </c>
      <c r="AJ347" s="82" t="s">
        <v>6469</v>
      </c>
      <c r="AK347" s="82" t="s">
        <v>7635</v>
      </c>
      <c r="AL347" s="82" t="s">
        <v>415</v>
      </c>
    </row>
    <row r="348" spans="1:38" x14ac:dyDescent="0.25">
      <c r="A348" s="82" t="s">
        <v>7636</v>
      </c>
      <c r="B348" s="82">
        <v>11.48</v>
      </c>
      <c r="C348" s="82" t="s">
        <v>7637</v>
      </c>
      <c r="D348" s="82" t="s">
        <v>6445</v>
      </c>
      <c r="E348" s="82" t="s">
        <v>7638</v>
      </c>
      <c r="F348" s="82" t="s">
        <v>7639</v>
      </c>
      <c r="G348" s="82" t="s">
        <v>359</v>
      </c>
      <c r="H348" s="82" t="s">
        <v>360</v>
      </c>
      <c r="I348" s="82" t="s">
        <v>7640</v>
      </c>
      <c r="J348" s="82" t="s">
        <v>7641</v>
      </c>
      <c r="K348" s="82" t="s">
        <v>7642</v>
      </c>
      <c r="L348" s="82" t="s">
        <v>421</v>
      </c>
      <c r="M348" s="82" t="s">
        <v>7643</v>
      </c>
      <c r="N348" s="82" t="s">
        <v>7644</v>
      </c>
      <c r="O348" s="82" t="s">
        <v>366</v>
      </c>
      <c r="P348" s="82" t="s">
        <v>7645</v>
      </c>
      <c r="Q348" s="82" t="s">
        <v>360</v>
      </c>
      <c r="R348" s="82" t="s">
        <v>7646</v>
      </c>
      <c r="S348" s="82" t="s">
        <v>368</v>
      </c>
      <c r="T348" s="82" t="s">
        <v>7647</v>
      </c>
      <c r="U348" s="82" t="s">
        <v>7648</v>
      </c>
      <c r="V348" s="82" t="s">
        <v>7649</v>
      </c>
      <c r="W348" s="82" t="s">
        <v>822</v>
      </c>
      <c r="X348" s="82" t="s">
        <v>6458</v>
      </c>
      <c r="Y348" s="82" t="s">
        <v>7650</v>
      </c>
      <c r="Z348" s="82" t="s">
        <v>7651</v>
      </c>
      <c r="AA348" s="82" t="s">
        <v>376</v>
      </c>
      <c r="AB348" s="82" t="s">
        <v>382</v>
      </c>
      <c r="AC348" s="82" t="s">
        <v>446</v>
      </c>
      <c r="AD348" s="82" t="s">
        <v>7652</v>
      </c>
      <c r="AE348" s="82" t="s">
        <v>7653</v>
      </c>
      <c r="AF348" s="82" t="s">
        <v>382</v>
      </c>
      <c r="AG348" s="82" t="s">
        <v>382</v>
      </c>
      <c r="AH348" s="82" t="s">
        <v>382</v>
      </c>
      <c r="AI348" s="82" t="s">
        <v>7654</v>
      </c>
      <c r="AJ348" s="82" t="s">
        <v>6469</v>
      </c>
      <c r="AK348" s="82" t="s">
        <v>7655</v>
      </c>
      <c r="AL348" s="82" t="s">
        <v>499</v>
      </c>
    </row>
    <row r="349" spans="1:38" x14ac:dyDescent="0.25">
      <c r="A349" s="82" t="s">
        <v>7656</v>
      </c>
      <c r="B349" s="82">
        <v>11.481</v>
      </c>
      <c r="C349" s="82" t="s">
        <v>7657</v>
      </c>
      <c r="D349" s="82" t="s">
        <v>6445</v>
      </c>
      <c r="E349" s="82" t="s">
        <v>7658</v>
      </c>
      <c r="F349" s="82" t="s">
        <v>7659</v>
      </c>
      <c r="G349" s="82" t="s">
        <v>600</v>
      </c>
      <c r="H349" s="82" t="s">
        <v>360</v>
      </c>
      <c r="I349" s="82" t="s">
        <v>7660</v>
      </c>
      <c r="J349" s="82" t="s">
        <v>7661</v>
      </c>
      <c r="K349" s="82" t="s">
        <v>7662</v>
      </c>
      <c r="L349" s="82" t="s">
        <v>421</v>
      </c>
      <c r="M349" s="82" t="s">
        <v>7663</v>
      </c>
      <c r="N349" s="82" t="s">
        <v>7664</v>
      </c>
      <c r="O349" s="82" t="s">
        <v>558</v>
      </c>
      <c r="P349" s="82" t="s">
        <v>7665</v>
      </c>
      <c r="Q349" s="82" t="s">
        <v>360</v>
      </c>
      <c r="R349" s="82" t="s">
        <v>7666</v>
      </c>
      <c r="S349" s="82" t="s">
        <v>368</v>
      </c>
      <c r="T349" s="82" t="s">
        <v>7667</v>
      </c>
      <c r="U349" s="82" t="s">
        <v>7668</v>
      </c>
      <c r="V349" s="82" t="s">
        <v>7669</v>
      </c>
      <c r="W349" s="82" t="s">
        <v>7670</v>
      </c>
      <c r="X349" s="82" t="s">
        <v>6458</v>
      </c>
      <c r="Y349" s="82" t="s">
        <v>7671</v>
      </c>
      <c r="Z349" s="82" t="s">
        <v>7672</v>
      </c>
      <c r="AA349" s="82" t="s">
        <v>7673</v>
      </c>
      <c r="AB349" s="82" t="s">
        <v>7674</v>
      </c>
      <c r="AC349" s="82" t="s">
        <v>735</v>
      </c>
      <c r="AD349" s="82" t="s">
        <v>7675</v>
      </c>
      <c r="AE349" s="82" t="s">
        <v>7676</v>
      </c>
      <c r="AF349" s="82" t="s">
        <v>382</v>
      </c>
      <c r="AG349" s="82" t="s">
        <v>7677</v>
      </c>
      <c r="AH349" s="82" t="s">
        <v>7678</v>
      </c>
      <c r="AI349" s="82" t="s">
        <v>1886</v>
      </c>
      <c r="AJ349" s="82" t="s">
        <v>6469</v>
      </c>
      <c r="AK349" s="82" t="s">
        <v>7679</v>
      </c>
      <c r="AL349" s="82" t="s">
        <v>415</v>
      </c>
    </row>
    <row r="350" spans="1:38" x14ac:dyDescent="0.25">
      <c r="A350" s="82" t="s">
        <v>7680</v>
      </c>
      <c r="B350" s="82">
        <v>11.481999999999999</v>
      </c>
      <c r="D350" s="82" t="s">
        <v>6445</v>
      </c>
      <c r="E350" s="82" t="s">
        <v>7681</v>
      </c>
      <c r="F350" s="82" t="s">
        <v>7682</v>
      </c>
      <c r="G350" s="82" t="s">
        <v>600</v>
      </c>
      <c r="H350" s="82" t="s">
        <v>360</v>
      </c>
      <c r="I350" s="82" t="s">
        <v>7683</v>
      </c>
      <c r="J350" s="82" t="s">
        <v>7684</v>
      </c>
      <c r="K350" s="82" t="s">
        <v>7685</v>
      </c>
      <c r="L350" s="82" t="s">
        <v>7686</v>
      </c>
      <c r="M350" s="82" t="s">
        <v>7687</v>
      </c>
      <c r="N350" s="82" t="s">
        <v>6501</v>
      </c>
      <c r="O350" s="82" t="s">
        <v>558</v>
      </c>
      <c r="P350" s="82" t="s">
        <v>7579</v>
      </c>
      <c r="Q350" s="82" t="s">
        <v>360</v>
      </c>
      <c r="R350" s="82" t="s">
        <v>7688</v>
      </c>
      <c r="S350" s="82" t="s">
        <v>7689</v>
      </c>
      <c r="T350" s="82" t="s">
        <v>7014</v>
      </c>
      <c r="U350" s="82" t="s">
        <v>7690</v>
      </c>
      <c r="V350" s="82" t="s">
        <v>6506</v>
      </c>
      <c r="W350" s="82" t="s">
        <v>7691</v>
      </c>
      <c r="X350" s="82" t="s">
        <v>6458</v>
      </c>
      <c r="Y350" s="82" t="s">
        <v>7692</v>
      </c>
      <c r="Z350" s="82" t="s">
        <v>7693</v>
      </c>
      <c r="AA350" s="82" t="s">
        <v>7694</v>
      </c>
      <c r="AB350" s="82" t="s">
        <v>7695</v>
      </c>
      <c r="AC350" s="82" t="s">
        <v>7696</v>
      </c>
      <c r="AD350" s="82" t="s">
        <v>7697</v>
      </c>
      <c r="AE350" s="82" t="s">
        <v>7698</v>
      </c>
      <c r="AF350" s="82" t="s">
        <v>7699</v>
      </c>
      <c r="AG350" s="82" t="s">
        <v>7700</v>
      </c>
      <c r="AH350" s="82" t="s">
        <v>7701</v>
      </c>
      <c r="AI350" s="82" t="s">
        <v>7702</v>
      </c>
      <c r="AJ350" s="82" t="s">
        <v>6469</v>
      </c>
      <c r="AK350" s="82" t="s">
        <v>7703</v>
      </c>
      <c r="AL350" s="82" t="s">
        <v>415</v>
      </c>
    </row>
    <row r="351" spans="1:38" x14ac:dyDescent="0.25">
      <c r="A351" s="82" t="s">
        <v>7704</v>
      </c>
      <c r="B351" s="82">
        <v>11.483000000000001</v>
      </c>
      <c r="D351" s="82" t="s">
        <v>6445</v>
      </c>
      <c r="E351" s="82" t="s">
        <v>7705</v>
      </c>
      <c r="F351" s="82" t="s">
        <v>7706</v>
      </c>
      <c r="G351" s="82" t="s">
        <v>4176</v>
      </c>
      <c r="H351" s="82" t="s">
        <v>360</v>
      </c>
      <c r="I351" s="82" t="s">
        <v>7707</v>
      </c>
      <c r="J351" s="82" t="s">
        <v>7708</v>
      </c>
      <c r="K351" s="82" t="s">
        <v>7709</v>
      </c>
      <c r="L351" s="82" t="s">
        <v>7129</v>
      </c>
      <c r="M351" s="82" t="s">
        <v>7710</v>
      </c>
      <c r="N351" s="82" t="s">
        <v>7711</v>
      </c>
      <c r="O351" s="82" t="s">
        <v>558</v>
      </c>
      <c r="P351" s="82" t="s">
        <v>360</v>
      </c>
      <c r="Q351" s="82" t="s">
        <v>360</v>
      </c>
      <c r="R351" s="82" t="s">
        <v>360</v>
      </c>
      <c r="S351" s="82" t="s">
        <v>368</v>
      </c>
      <c r="T351" s="82" t="s">
        <v>7712</v>
      </c>
      <c r="U351" s="82" t="s">
        <v>7713</v>
      </c>
      <c r="V351" s="82" t="s">
        <v>1376</v>
      </c>
      <c r="W351" s="82" t="s">
        <v>7711</v>
      </c>
      <c r="X351" s="82" t="s">
        <v>7292</v>
      </c>
      <c r="Y351" s="82" t="s">
        <v>7714</v>
      </c>
      <c r="Z351" s="82" t="s">
        <v>427</v>
      </c>
      <c r="AA351" s="82" t="s">
        <v>7715</v>
      </c>
      <c r="AB351" s="82" t="s">
        <v>7716</v>
      </c>
      <c r="AC351" s="82" t="s">
        <v>7717</v>
      </c>
      <c r="AD351" s="82" t="s">
        <v>7380</v>
      </c>
      <c r="AE351" s="82" t="s">
        <v>6971</v>
      </c>
      <c r="AF351" s="82" t="s">
        <v>382</v>
      </c>
      <c r="AH351" s="82" t="s">
        <v>7711</v>
      </c>
      <c r="AI351" s="82" t="s">
        <v>7718</v>
      </c>
      <c r="AJ351" s="82" t="s">
        <v>6469</v>
      </c>
      <c r="AK351" s="82" t="s">
        <v>7719</v>
      </c>
      <c r="AL351" s="82" t="s">
        <v>415</v>
      </c>
    </row>
    <row r="352" spans="1:38" x14ac:dyDescent="0.25">
      <c r="A352" s="82" t="s">
        <v>7720</v>
      </c>
      <c r="B352" s="82">
        <v>11.548999999999999</v>
      </c>
      <c r="C352" s="82" t="s">
        <v>7721</v>
      </c>
      <c r="D352" s="82" t="s">
        <v>6544</v>
      </c>
      <c r="E352" s="82" t="s">
        <v>7722</v>
      </c>
      <c r="F352" s="82" t="s">
        <v>7723</v>
      </c>
      <c r="G352" s="82" t="s">
        <v>359</v>
      </c>
      <c r="H352" s="82" t="s">
        <v>360</v>
      </c>
      <c r="I352" s="82" t="s">
        <v>7724</v>
      </c>
      <c r="J352" s="82" t="s">
        <v>7725</v>
      </c>
      <c r="K352" s="82" t="s">
        <v>7726</v>
      </c>
      <c r="L352" s="82" t="s">
        <v>580</v>
      </c>
      <c r="M352" s="82" t="s">
        <v>7727</v>
      </c>
      <c r="N352" s="82" t="s">
        <v>7728</v>
      </c>
      <c r="O352" s="82" t="s">
        <v>7729</v>
      </c>
      <c r="P352" s="82" t="s">
        <v>7730</v>
      </c>
      <c r="Q352" s="82" t="s">
        <v>360</v>
      </c>
      <c r="R352" s="82" t="s">
        <v>360</v>
      </c>
      <c r="S352" s="82" t="s">
        <v>7731</v>
      </c>
      <c r="T352" s="82" t="s">
        <v>7732</v>
      </c>
      <c r="U352" s="82" t="s">
        <v>7733</v>
      </c>
      <c r="V352" s="82" t="s">
        <v>7734</v>
      </c>
      <c r="W352" s="82" t="s">
        <v>7735</v>
      </c>
      <c r="X352" s="82" t="s">
        <v>7736</v>
      </c>
      <c r="Y352" s="82" t="s">
        <v>7737</v>
      </c>
      <c r="Z352" s="82" t="s">
        <v>7738</v>
      </c>
      <c r="AA352" s="82" t="s">
        <v>7739</v>
      </c>
      <c r="AB352" s="82" t="s">
        <v>382</v>
      </c>
      <c r="AC352" s="82" t="s">
        <v>1011</v>
      </c>
      <c r="AD352" s="82" t="s">
        <v>7740</v>
      </c>
      <c r="AE352" s="82" t="s">
        <v>7741</v>
      </c>
      <c r="AF352" s="82" t="s">
        <v>382</v>
      </c>
      <c r="AG352" s="82" t="s">
        <v>382</v>
      </c>
      <c r="AH352" s="82" t="s">
        <v>360</v>
      </c>
      <c r="AI352" s="82" t="s">
        <v>7742</v>
      </c>
      <c r="AJ352" s="82" t="s">
        <v>6469</v>
      </c>
      <c r="AK352" s="82" t="s">
        <v>7743</v>
      </c>
      <c r="AL352" s="82" t="s">
        <v>415</v>
      </c>
    </row>
    <row r="353" spans="1:38" x14ac:dyDescent="0.25">
      <c r="A353" s="82" t="s">
        <v>7744</v>
      </c>
      <c r="B353" s="82">
        <v>11.55</v>
      </c>
      <c r="C353" s="82" t="s">
        <v>7745</v>
      </c>
      <c r="D353" s="82" t="s">
        <v>6544</v>
      </c>
      <c r="E353" s="82" t="s">
        <v>7746</v>
      </c>
      <c r="F353" s="82" t="s">
        <v>7747</v>
      </c>
      <c r="G353" s="82" t="s">
        <v>359</v>
      </c>
      <c r="H353" s="82" t="s">
        <v>360</v>
      </c>
      <c r="I353" s="82" t="s">
        <v>7748</v>
      </c>
      <c r="J353" s="82" t="s">
        <v>7749</v>
      </c>
      <c r="K353" s="82" t="s">
        <v>7750</v>
      </c>
      <c r="L353" s="82" t="s">
        <v>7751</v>
      </c>
      <c r="M353" s="82" t="s">
        <v>7752</v>
      </c>
      <c r="N353" s="82" t="s">
        <v>7753</v>
      </c>
      <c r="O353" s="82" t="s">
        <v>7754</v>
      </c>
      <c r="P353" s="82" t="s">
        <v>360</v>
      </c>
      <c r="Q353" s="82" t="s">
        <v>360</v>
      </c>
      <c r="R353" s="82" t="s">
        <v>360</v>
      </c>
      <c r="S353" s="82" t="s">
        <v>7755</v>
      </c>
      <c r="T353" s="82" t="s">
        <v>7756</v>
      </c>
      <c r="U353" s="82" t="s">
        <v>7757</v>
      </c>
      <c r="V353" s="82" t="s">
        <v>632</v>
      </c>
      <c r="W353" s="82" t="s">
        <v>7758</v>
      </c>
      <c r="X353" s="82" t="s">
        <v>7759</v>
      </c>
      <c r="Y353" s="82" t="s">
        <v>7760</v>
      </c>
      <c r="Z353" s="82" t="s">
        <v>7761</v>
      </c>
      <c r="AA353" s="82" t="s">
        <v>7762</v>
      </c>
      <c r="AB353" s="82" t="s">
        <v>7763</v>
      </c>
      <c r="AC353" s="82" t="s">
        <v>1011</v>
      </c>
      <c r="AD353" s="82" t="s">
        <v>7764</v>
      </c>
      <c r="AE353" s="82" t="s">
        <v>7765</v>
      </c>
      <c r="AF353" s="82" t="s">
        <v>7766</v>
      </c>
      <c r="AH353" s="82" t="s">
        <v>7767</v>
      </c>
      <c r="AI353" s="82" t="s">
        <v>3865</v>
      </c>
      <c r="AJ353" s="82" t="s">
        <v>6469</v>
      </c>
      <c r="AK353" s="82" t="s">
        <v>7768</v>
      </c>
      <c r="AL353" s="82" t="s">
        <v>415</v>
      </c>
    </row>
    <row r="354" spans="1:38" x14ac:dyDescent="0.25">
      <c r="A354" s="82" t="s">
        <v>7769</v>
      </c>
      <c r="B354" s="82">
        <v>11.553000000000001</v>
      </c>
      <c r="C354" s="82" t="s">
        <v>7770</v>
      </c>
      <c r="D354" s="82" t="s">
        <v>6544</v>
      </c>
      <c r="E354" s="82" t="s">
        <v>7771</v>
      </c>
      <c r="F354" s="82" t="s">
        <v>7772</v>
      </c>
      <c r="G354" s="82" t="s">
        <v>359</v>
      </c>
      <c r="H354" s="82" t="s">
        <v>360</v>
      </c>
      <c r="I354" s="82" t="s">
        <v>7773</v>
      </c>
      <c r="J354" s="82" t="s">
        <v>7774</v>
      </c>
      <c r="K354" s="82" t="s">
        <v>362</v>
      </c>
      <c r="L354" s="82" t="s">
        <v>7775</v>
      </c>
      <c r="M354" s="82" t="s">
        <v>7776</v>
      </c>
      <c r="N354" s="82" t="s">
        <v>7777</v>
      </c>
      <c r="O354" s="82" t="s">
        <v>558</v>
      </c>
      <c r="P354" s="82" t="s">
        <v>360</v>
      </c>
      <c r="Q354" s="82" t="s">
        <v>7778</v>
      </c>
      <c r="R354" s="82" t="s">
        <v>7779</v>
      </c>
      <c r="S354" s="82" t="s">
        <v>400</v>
      </c>
      <c r="T354" s="82" t="s">
        <v>7780</v>
      </c>
      <c r="U354" s="82" t="s">
        <v>631</v>
      </c>
      <c r="V354" s="82" t="s">
        <v>632</v>
      </c>
      <c r="W354" s="82" t="s">
        <v>7781</v>
      </c>
      <c r="X354" s="82" t="s">
        <v>7782</v>
      </c>
      <c r="Y354" s="82" t="s">
        <v>7783</v>
      </c>
      <c r="AA354" s="82" t="s">
        <v>376</v>
      </c>
      <c r="AB354" s="82" t="s">
        <v>382</v>
      </c>
      <c r="AC354" s="82" t="s">
        <v>1011</v>
      </c>
      <c r="AD354" s="82" t="s">
        <v>7784</v>
      </c>
      <c r="AE354" s="82" t="s">
        <v>7785</v>
      </c>
      <c r="AF354" s="82" t="s">
        <v>382</v>
      </c>
      <c r="AG354" s="82" t="s">
        <v>382</v>
      </c>
      <c r="AH354" s="82" t="s">
        <v>360</v>
      </c>
      <c r="AI354" s="82" t="s">
        <v>1259</v>
      </c>
      <c r="AJ354" s="82" t="s">
        <v>6469</v>
      </c>
      <c r="AK354" s="82" t="s">
        <v>7786</v>
      </c>
      <c r="AL354" s="82" t="s">
        <v>1286</v>
      </c>
    </row>
    <row r="355" spans="1:38" x14ac:dyDescent="0.25">
      <c r="A355" s="82" t="s">
        <v>7787</v>
      </c>
      <c r="B355" s="82">
        <v>11.557</v>
      </c>
      <c r="C355" s="82" t="s">
        <v>7788</v>
      </c>
      <c r="D355" s="82" t="s">
        <v>6544</v>
      </c>
      <c r="E355" s="82" t="s">
        <v>7789</v>
      </c>
      <c r="F355" s="82" t="s">
        <v>7790</v>
      </c>
      <c r="G355" s="82" t="s">
        <v>359</v>
      </c>
      <c r="H355" s="82" t="s">
        <v>360</v>
      </c>
      <c r="I355" s="82" t="s">
        <v>7791</v>
      </c>
      <c r="J355" s="82" t="s">
        <v>7791</v>
      </c>
      <c r="K355" s="82" t="s">
        <v>7792</v>
      </c>
      <c r="L355" s="82" t="s">
        <v>421</v>
      </c>
      <c r="M355" s="82" t="s">
        <v>7793</v>
      </c>
      <c r="N355" s="82" t="s">
        <v>7791</v>
      </c>
      <c r="O355" s="82" t="s">
        <v>366</v>
      </c>
      <c r="P355" s="82" t="s">
        <v>7791</v>
      </c>
      <c r="Q355" s="82" t="s">
        <v>7791</v>
      </c>
      <c r="R355" s="82" t="s">
        <v>7791</v>
      </c>
      <c r="S355" s="82" t="s">
        <v>368</v>
      </c>
      <c r="T355" s="82" t="s">
        <v>7794</v>
      </c>
      <c r="U355" s="82" t="s">
        <v>7795</v>
      </c>
      <c r="V355" s="82" t="s">
        <v>362</v>
      </c>
      <c r="W355" s="82" t="s">
        <v>7791</v>
      </c>
      <c r="X355" s="82" t="s">
        <v>7796</v>
      </c>
      <c r="Y355" s="82" t="s">
        <v>7797</v>
      </c>
      <c r="Z355" s="82" t="s">
        <v>427</v>
      </c>
      <c r="AA355" s="82" t="s">
        <v>376</v>
      </c>
      <c r="AB355" s="82" t="s">
        <v>382</v>
      </c>
      <c r="AC355" s="82" t="s">
        <v>7798</v>
      </c>
      <c r="AD355" s="82" t="s">
        <v>7799</v>
      </c>
      <c r="AE355" s="82" t="s">
        <v>7800</v>
      </c>
      <c r="AF355" s="82" t="s">
        <v>382</v>
      </c>
      <c r="AH355" s="82" t="s">
        <v>382</v>
      </c>
      <c r="AI355" s="82" t="s">
        <v>7801</v>
      </c>
      <c r="AJ355" s="82" t="s">
        <v>6469</v>
      </c>
      <c r="AK355" s="82" t="s">
        <v>7802</v>
      </c>
      <c r="AL355" s="82" t="s">
        <v>415</v>
      </c>
    </row>
    <row r="356" spans="1:38" x14ac:dyDescent="0.25">
      <c r="A356" s="82" t="s">
        <v>7803</v>
      </c>
      <c r="B356" s="82">
        <v>11.601000000000001</v>
      </c>
      <c r="D356" s="82" t="s">
        <v>6520</v>
      </c>
      <c r="E356" s="82" t="s">
        <v>7804</v>
      </c>
      <c r="F356" s="82" t="s">
        <v>7805</v>
      </c>
      <c r="G356" s="82" t="s">
        <v>1144</v>
      </c>
      <c r="H356" s="82" t="s">
        <v>360</v>
      </c>
      <c r="I356" s="82" t="s">
        <v>7806</v>
      </c>
      <c r="J356" s="82" t="s">
        <v>382</v>
      </c>
      <c r="K356" s="82" t="s">
        <v>628</v>
      </c>
      <c r="L356" s="82" t="s">
        <v>580</v>
      </c>
      <c r="M356" s="82" t="s">
        <v>7807</v>
      </c>
      <c r="N356" s="82" t="s">
        <v>382</v>
      </c>
      <c r="O356" s="82" t="s">
        <v>366</v>
      </c>
      <c r="P356" s="82" t="s">
        <v>360</v>
      </c>
      <c r="Q356" s="82" t="s">
        <v>360</v>
      </c>
      <c r="R356" s="82" t="s">
        <v>360</v>
      </c>
      <c r="S356" s="82" t="s">
        <v>400</v>
      </c>
      <c r="T356" s="82" t="s">
        <v>7808</v>
      </c>
      <c r="U356" s="82" t="s">
        <v>631</v>
      </c>
      <c r="V356" s="82" t="s">
        <v>632</v>
      </c>
      <c r="W356" s="82" t="s">
        <v>382</v>
      </c>
      <c r="X356" s="82" t="s">
        <v>7809</v>
      </c>
      <c r="Y356" s="82" t="s">
        <v>7810</v>
      </c>
      <c r="AA356" s="82" t="s">
        <v>376</v>
      </c>
      <c r="AB356" s="82" t="s">
        <v>7811</v>
      </c>
      <c r="AC356" s="82" t="s">
        <v>1011</v>
      </c>
      <c r="AD356" s="82" t="s">
        <v>7812</v>
      </c>
      <c r="AE356" s="82" t="s">
        <v>7813</v>
      </c>
      <c r="AF356" s="82" t="s">
        <v>7814</v>
      </c>
      <c r="AG356" s="82" t="s">
        <v>382</v>
      </c>
      <c r="AH356" s="82" t="s">
        <v>360</v>
      </c>
      <c r="AI356" s="82" t="s">
        <v>521</v>
      </c>
      <c r="AJ356" s="82" t="s">
        <v>6469</v>
      </c>
      <c r="AK356" s="82" t="s">
        <v>7815</v>
      </c>
      <c r="AL356" s="82" t="s">
        <v>450</v>
      </c>
    </row>
    <row r="357" spans="1:38" x14ac:dyDescent="0.25">
      <c r="A357" s="82" t="s">
        <v>7816</v>
      </c>
      <c r="B357" s="82">
        <v>11.603</v>
      </c>
      <c r="C357" s="82" t="s">
        <v>7817</v>
      </c>
      <c r="D357" s="82" t="s">
        <v>6520</v>
      </c>
      <c r="E357" s="82" t="s">
        <v>7818</v>
      </c>
      <c r="F357" s="82" t="s">
        <v>7819</v>
      </c>
      <c r="G357" s="82" t="s">
        <v>7820</v>
      </c>
      <c r="H357" s="82" t="s">
        <v>360</v>
      </c>
      <c r="I357" s="82" t="s">
        <v>7821</v>
      </c>
      <c r="J357" s="82" t="s">
        <v>7821</v>
      </c>
      <c r="K357" s="82" t="s">
        <v>628</v>
      </c>
      <c r="L357" s="82" t="s">
        <v>580</v>
      </c>
      <c r="M357" s="82" t="s">
        <v>7822</v>
      </c>
      <c r="N357" s="82" t="s">
        <v>382</v>
      </c>
      <c r="O357" s="82" t="s">
        <v>366</v>
      </c>
      <c r="P357" s="82" t="s">
        <v>360</v>
      </c>
      <c r="Q357" s="82" t="s">
        <v>360</v>
      </c>
      <c r="R357" s="82" t="s">
        <v>7823</v>
      </c>
      <c r="S357" s="82" t="s">
        <v>400</v>
      </c>
      <c r="T357" s="82" t="s">
        <v>7824</v>
      </c>
      <c r="U357" s="82" t="s">
        <v>631</v>
      </c>
      <c r="V357" s="82" t="s">
        <v>632</v>
      </c>
      <c r="W357" s="82" t="s">
        <v>382</v>
      </c>
      <c r="X357" s="82" t="s">
        <v>7825</v>
      </c>
      <c r="Y357" s="82" t="s">
        <v>7826</v>
      </c>
      <c r="AA357" s="82" t="s">
        <v>7827</v>
      </c>
      <c r="AB357" s="82" t="s">
        <v>7828</v>
      </c>
      <c r="AC357" s="82" t="s">
        <v>7829</v>
      </c>
      <c r="AD357" s="82" t="s">
        <v>7830</v>
      </c>
      <c r="AE357" s="82" t="s">
        <v>7831</v>
      </c>
      <c r="AF357" s="82" t="s">
        <v>7832</v>
      </c>
      <c r="AG357" s="82" t="s">
        <v>382</v>
      </c>
      <c r="AH357" s="82" t="s">
        <v>360</v>
      </c>
      <c r="AI357" s="82" t="s">
        <v>497</v>
      </c>
      <c r="AJ357" s="82" t="s">
        <v>6469</v>
      </c>
      <c r="AK357" s="82" t="s">
        <v>7833</v>
      </c>
      <c r="AL357" s="82" t="s">
        <v>450</v>
      </c>
    </row>
    <row r="358" spans="1:38" x14ac:dyDescent="0.25">
      <c r="A358" s="82" t="s">
        <v>7834</v>
      </c>
      <c r="B358" s="82">
        <v>11.603999999999999</v>
      </c>
      <c r="C358" s="82" t="s">
        <v>7835</v>
      </c>
      <c r="D358" s="82" t="s">
        <v>6520</v>
      </c>
      <c r="E358" s="82" t="s">
        <v>7836</v>
      </c>
      <c r="F358" s="82" t="s">
        <v>7837</v>
      </c>
      <c r="G358" s="82" t="s">
        <v>7820</v>
      </c>
      <c r="H358" s="82" t="s">
        <v>360</v>
      </c>
      <c r="I358" s="82" t="s">
        <v>7838</v>
      </c>
      <c r="J358" s="82" t="s">
        <v>382</v>
      </c>
      <c r="K358" s="82" t="s">
        <v>628</v>
      </c>
      <c r="L358" s="82" t="s">
        <v>580</v>
      </c>
      <c r="M358" s="82" t="s">
        <v>7839</v>
      </c>
      <c r="N358" s="82" t="s">
        <v>382</v>
      </c>
      <c r="O358" s="82" t="s">
        <v>366</v>
      </c>
      <c r="P358" s="82" t="s">
        <v>360</v>
      </c>
      <c r="Q358" s="82" t="s">
        <v>360</v>
      </c>
      <c r="R358" s="82" t="s">
        <v>360</v>
      </c>
      <c r="S358" s="82" t="s">
        <v>400</v>
      </c>
      <c r="T358" s="82" t="s">
        <v>7808</v>
      </c>
      <c r="U358" s="82" t="s">
        <v>631</v>
      </c>
      <c r="V358" s="82" t="s">
        <v>632</v>
      </c>
      <c r="W358" s="82" t="s">
        <v>382</v>
      </c>
      <c r="X358" s="82" t="s">
        <v>7840</v>
      </c>
      <c r="Y358" s="82" t="s">
        <v>7841</v>
      </c>
      <c r="AA358" s="82" t="s">
        <v>7842</v>
      </c>
      <c r="AB358" s="82" t="s">
        <v>7843</v>
      </c>
      <c r="AC358" s="82" t="s">
        <v>1011</v>
      </c>
      <c r="AD358" s="82" t="s">
        <v>7844</v>
      </c>
      <c r="AE358" s="82" t="s">
        <v>7845</v>
      </c>
      <c r="AF358" s="82" t="s">
        <v>7846</v>
      </c>
      <c r="AG358" s="82" t="s">
        <v>382</v>
      </c>
      <c r="AH358" s="82" t="s">
        <v>360</v>
      </c>
      <c r="AI358" s="82" t="s">
        <v>497</v>
      </c>
      <c r="AJ358" s="82" t="s">
        <v>6469</v>
      </c>
      <c r="AK358" s="82" t="s">
        <v>7847</v>
      </c>
      <c r="AL358" s="82" t="s">
        <v>450</v>
      </c>
    </row>
    <row r="359" spans="1:38" x14ac:dyDescent="0.25">
      <c r="A359" s="82" t="s">
        <v>7848</v>
      </c>
      <c r="B359" s="82">
        <v>11.606</v>
      </c>
      <c r="D359" s="82" t="s">
        <v>6520</v>
      </c>
      <c r="E359" s="82" t="s">
        <v>7849</v>
      </c>
      <c r="F359" s="82" t="s">
        <v>7850</v>
      </c>
      <c r="G359" s="82" t="s">
        <v>2457</v>
      </c>
      <c r="H359" s="82" t="s">
        <v>360</v>
      </c>
      <c r="I359" s="82" t="s">
        <v>7851</v>
      </c>
      <c r="J359" s="82" t="s">
        <v>7851</v>
      </c>
      <c r="K359" s="82" t="s">
        <v>628</v>
      </c>
      <c r="L359" s="82" t="s">
        <v>580</v>
      </c>
      <c r="M359" s="82" t="s">
        <v>7852</v>
      </c>
      <c r="N359" s="82" t="s">
        <v>382</v>
      </c>
      <c r="O359" s="82" t="s">
        <v>366</v>
      </c>
      <c r="P359" s="82" t="s">
        <v>360</v>
      </c>
      <c r="Q359" s="82" t="s">
        <v>360</v>
      </c>
      <c r="R359" s="82" t="s">
        <v>360</v>
      </c>
      <c r="S359" s="82" t="s">
        <v>400</v>
      </c>
      <c r="T359" s="82" t="s">
        <v>2968</v>
      </c>
      <c r="U359" s="82" t="s">
        <v>631</v>
      </c>
      <c r="V359" s="82" t="s">
        <v>632</v>
      </c>
      <c r="W359" s="82" t="s">
        <v>822</v>
      </c>
      <c r="X359" s="82" t="s">
        <v>7853</v>
      </c>
      <c r="Y359" s="82" t="s">
        <v>7854</v>
      </c>
      <c r="Z359" s="82" t="s">
        <v>382</v>
      </c>
      <c r="AA359" s="82" t="s">
        <v>7855</v>
      </c>
      <c r="AB359" s="82" t="s">
        <v>7856</v>
      </c>
      <c r="AC359" s="82" t="s">
        <v>1011</v>
      </c>
      <c r="AD359" s="82" t="s">
        <v>7857</v>
      </c>
      <c r="AE359" s="82" t="s">
        <v>7858</v>
      </c>
      <c r="AF359" s="82" t="s">
        <v>7846</v>
      </c>
      <c r="AG359" s="82" t="s">
        <v>382</v>
      </c>
      <c r="AH359" s="82" t="s">
        <v>360</v>
      </c>
      <c r="AI359" s="82" t="s">
        <v>2685</v>
      </c>
      <c r="AJ359" s="82" t="s">
        <v>6469</v>
      </c>
      <c r="AK359" s="82" t="s">
        <v>7859</v>
      </c>
      <c r="AL359" s="82" t="s">
        <v>450</v>
      </c>
    </row>
    <row r="360" spans="1:38" x14ac:dyDescent="0.25">
      <c r="A360" s="82" t="s">
        <v>7860</v>
      </c>
      <c r="B360" s="82">
        <v>11.609</v>
      </c>
      <c r="D360" s="82" t="s">
        <v>6520</v>
      </c>
      <c r="E360" s="82" t="s">
        <v>7861</v>
      </c>
      <c r="F360" s="82" t="s">
        <v>7862</v>
      </c>
      <c r="G360" s="82" t="s">
        <v>4176</v>
      </c>
      <c r="H360" s="82" t="s">
        <v>360</v>
      </c>
      <c r="I360" s="82" t="s">
        <v>7863</v>
      </c>
      <c r="J360" s="82" t="s">
        <v>7864</v>
      </c>
      <c r="K360" s="82" t="s">
        <v>7865</v>
      </c>
      <c r="L360" s="82" t="s">
        <v>580</v>
      </c>
      <c r="M360" s="82" t="s">
        <v>7866</v>
      </c>
      <c r="N360" s="82" t="s">
        <v>7867</v>
      </c>
      <c r="O360" s="82" t="s">
        <v>558</v>
      </c>
      <c r="P360" s="82" t="s">
        <v>7868</v>
      </c>
      <c r="Q360" s="82" t="s">
        <v>360</v>
      </c>
      <c r="R360" s="82" t="s">
        <v>7869</v>
      </c>
      <c r="S360" s="82" t="s">
        <v>400</v>
      </c>
      <c r="T360" s="82" t="s">
        <v>7870</v>
      </c>
      <c r="U360" s="82" t="s">
        <v>7871</v>
      </c>
      <c r="V360" s="82" t="s">
        <v>632</v>
      </c>
      <c r="W360" s="82" t="s">
        <v>7872</v>
      </c>
      <c r="X360" s="82" t="s">
        <v>7873</v>
      </c>
      <c r="Y360" s="82" t="s">
        <v>7874</v>
      </c>
      <c r="AA360" s="82" t="s">
        <v>7875</v>
      </c>
      <c r="AB360" s="82" t="s">
        <v>382</v>
      </c>
      <c r="AC360" s="82" t="s">
        <v>1011</v>
      </c>
      <c r="AD360" s="82" t="s">
        <v>7876</v>
      </c>
      <c r="AF360" s="82" t="s">
        <v>7877</v>
      </c>
      <c r="AG360" s="82" t="s">
        <v>382</v>
      </c>
      <c r="AH360" s="82" t="s">
        <v>7878</v>
      </c>
      <c r="AI360" s="82" t="s">
        <v>3885</v>
      </c>
      <c r="AJ360" s="82" t="s">
        <v>6469</v>
      </c>
      <c r="AK360" s="82" t="s">
        <v>7879</v>
      </c>
      <c r="AL360" s="82" t="s">
        <v>415</v>
      </c>
    </row>
    <row r="361" spans="1:38" x14ac:dyDescent="0.25">
      <c r="A361" s="82" t="s">
        <v>7880</v>
      </c>
      <c r="B361" s="82">
        <v>11.61</v>
      </c>
      <c r="C361" s="82" t="s">
        <v>7881</v>
      </c>
      <c r="D361" s="82" t="s">
        <v>6520</v>
      </c>
      <c r="E361" s="82" t="s">
        <v>7882</v>
      </c>
      <c r="F361" s="82" t="s">
        <v>7883</v>
      </c>
      <c r="G361" s="82" t="s">
        <v>1918</v>
      </c>
      <c r="H361" s="82" t="s">
        <v>360</v>
      </c>
      <c r="I361" s="82" t="s">
        <v>7884</v>
      </c>
      <c r="J361" s="82" t="s">
        <v>7885</v>
      </c>
      <c r="K361" s="82" t="s">
        <v>628</v>
      </c>
      <c r="L361" s="82" t="s">
        <v>580</v>
      </c>
      <c r="M361" s="82" t="s">
        <v>7886</v>
      </c>
      <c r="N361" s="82" t="s">
        <v>822</v>
      </c>
      <c r="O361" s="82" t="s">
        <v>366</v>
      </c>
      <c r="P361" s="82" t="s">
        <v>360</v>
      </c>
      <c r="Q361" s="82" t="s">
        <v>360</v>
      </c>
      <c r="R361" s="82" t="s">
        <v>360</v>
      </c>
      <c r="S361" s="82" t="s">
        <v>400</v>
      </c>
      <c r="T361" s="82" t="s">
        <v>7887</v>
      </c>
      <c r="U361" s="82" t="s">
        <v>631</v>
      </c>
      <c r="V361" s="82" t="s">
        <v>632</v>
      </c>
      <c r="W361" s="82" t="s">
        <v>822</v>
      </c>
      <c r="X361" s="82" t="s">
        <v>7853</v>
      </c>
      <c r="Y361" s="82" t="s">
        <v>7888</v>
      </c>
      <c r="AA361" s="82" t="s">
        <v>376</v>
      </c>
      <c r="AB361" s="82" t="s">
        <v>382</v>
      </c>
      <c r="AC361" s="82" t="s">
        <v>1011</v>
      </c>
      <c r="AD361" s="82" t="s">
        <v>7889</v>
      </c>
      <c r="AE361" s="82" t="s">
        <v>7890</v>
      </c>
      <c r="AF361" s="82" t="s">
        <v>7891</v>
      </c>
      <c r="AG361" s="82" t="s">
        <v>382</v>
      </c>
      <c r="AH361" s="82" t="s">
        <v>360</v>
      </c>
      <c r="AI361" s="82" t="s">
        <v>433</v>
      </c>
      <c r="AJ361" s="82" t="s">
        <v>6469</v>
      </c>
      <c r="AK361" s="82" t="s">
        <v>7892</v>
      </c>
      <c r="AL361" s="82" t="s">
        <v>450</v>
      </c>
    </row>
    <row r="362" spans="1:38" x14ac:dyDescent="0.25">
      <c r="A362" s="82" t="s">
        <v>7893</v>
      </c>
      <c r="B362" s="82">
        <v>11.611000000000001</v>
      </c>
      <c r="D362" s="82" t="s">
        <v>6520</v>
      </c>
      <c r="E362" s="82" t="s">
        <v>7894</v>
      </c>
      <c r="F362" s="82" t="s">
        <v>7895</v>
      </c>
      <c r="G362" s="82" t="s">
        <v>7896</v>
      </c>
      <c r="H362" s="82" t="s">
        <v>360</v>
      </c>
      <c r="I362" s="82" t="s">
        <v>7897</v>
      </c>
      <c r="J362" s="82" t="s">
        <v>7898</v>
      </c>
      <c r="K362" s="82" t="s">
        <v>7899</v>
      </c>
      <c r="L362" s="82" t="s">
        <v>7900</v>
      </c>
      <c r="M362" s="82" t="s">
        <v>7901</v>
      </c>
      <c r="N362" s="82" t="s">
        <v>7902</v>
      </c>
      <c r="O362" s="82" t="s">
        <v>558</v>
      </c>
      <c r="P362" s="82" t="s">
        <v>7903</v>
      </c>
      <c r="Q362" s="82" t="s">
        <v>360</v>
      </c>
      <c r="R362" s="82" t="s">
        <v>7904</v>
      </c>
      <c r="S362" s="82" t="s">
        <v>7905</v>
      </c>
      <c r="T362" s="82" t="s">
        <v>7906</v>
      </c>
      <c r="U362" s="82" t="s">
        <v>7907</v>
      </c>
      <c r="V362" s="82" t="s">
        <v>7908</v>
      </c>
      <c r="W362" s="82" t="s">
        <v>7909</v>
      </c>
      <c r="X362" s="82" t="s">
        <v>7910</v>
      </c>
      <c r="Y362" s="82" t="s">
        <v>7911</v>
      </c>
      <c r="Z362" s="82" t="s">
        <v>7912</v>
      </c>
      <c r="AA362" s="82" t="s">
        <v>376</v>
      </c>
      <c r="AB362" s="82" t="s">
        <v>7913</v>
      </c>
      <c r="AC362" s="82" t="s">
        <v>735</v>
      </c>
      <c r="AD362" s="82" t="s">
        <v>7914</v>
      </c>
      <c r="AE362" s="82" t="s">
        <v>7915</v>
      </c>
      <c r="AF362" s="82" t="s">
        <v>7916</v>
      </c>
      <c r="AG362" s="82" t="s">
        <v>382</v>
      </c>
      <c r="AH362" s="82" t="s">
        <v>7917</v>
      </c>
      <c r="AI362" s="82" t="s">
        <v>620</v>
      </c>
      <c r="AJ362" s="82" t="s">
        <v>6469</v>
      </c>
      <c r="AK362" s="82" t="s">
        <v>7918</v>
      </c>
      <c r="AL362" s="82" t="s">
        <v>415</v>
      </c>
    </row>
    <row r="363" spans="1:38" x14ac:dyDescent="0.25">
      <c r="A363" s="82" t="s">
        <v>7919</v>
      </c>
      <c r="B363" s="82">
        <v>11.612</v>
      </c>
      <c r="C363" s="82" t="s">
        <v>7920</v>
      </c>
      <c r="D363" s="82" t="s">
        <v>6520</v>
      </c>
      <c r="E363" s="82" t="s">
        <v>7921</v>
      </c>
      <c r="F363" s="82" t="s">
        <v>7922</v>
      </c>
      <c r="G363" s="82" t="s">
        <v>359</v>
      </c>
      <c r="H363" s="82" t="s">
        <v>360</v>
      </c>
      <c r="I363" s="82" t="s">
        <v>7923</v>
      </c>
      <c r="J363" s="82" t="s">
        <v>7924</v>
      </c>
      <c r="K363" s="82" t="s">
        <v>7925</v>
      </c>
      <c r="L363" s="82" t="s">
        <v>580</v>
      </c>
      <c r="M363" s="82" t="s">
        <v>7926</v>
      </c>
      <c r="N363" s="82" t="s">
        <v>7927</v>
      </c>
      <c r="O363" s="82" t="s">
        <v>7928</v>
      </c>
      <c r="P363" s="82" t="s">
        <v>7929</v>
      </c>
      <c r="Q363" s="82" t="s">
        <v>360</v>
      </c>
      <c r="R363" s="82" t="s">
        <v>7930</v>
      </c>
      <c r="S363" s="82" t="s">
        <v>368</v>
      </c>
      <c r="T363" s="82" t="s">
        <v>7931</v>
      </c>
      <c r="U363" s="82" t="s">
        <v>443</v>
      </c>
      <c r="V363" s="82" t="s">
        <v>362</v>
      </c>
      <c r="W363" s="82" t="s">
        <v>7932</v>
      </c>
      <c r="X363" s="82" t="s">
        <v>7910</v>
      </c>
      <c r="Y363" s="82" t="s">
        <v>7933</v>
      </c>
      <c r="AA363" s="82" t="s">
        <v>376</v>
      </c>
      <c r="AB363" s="82" t="s">
        <v>382</v>
      </c>
      <c r="AC363" s="82" t="s">
        <v>7934</v>
      </c>
      <c r="AD363" s="82" t="s">
        <v>7935</v>
      </c>
      <c r="AE363" s="82" t="s">
        <v>7936</v>
      </c>
      <c r="AF363" s="82" t="s">
        <v>382</v>
      </c>
      <c r="AG363" s="82" t="s">
        <v>382</v>
      </c>
      <c r="AH363" s="82" t="s">
        <v>360</v>
      </c>
      <c r="AI363" s="82" t="s">
        <v>7937</v>
      </c>
      <c r="AJ363" s="82" t="s">
        <v>6469</v>
      </c>
      <c r="AK363" s="82" t="s">
        <v>7938</v>
      </c>
      <c r="AL363" s="82" t="s">
        <v>4274</v>
      </c>
    </row>
    <row r="364" spans="1:38" x14ac:dyDescent="0.25">
      <c r="A364" s="82" t="s">
        <v>7939</v>
      </c>
      <c r="B364" s="82">
        <v>11.616</v>
      </c>
      <c r="C364" s="82" t="s">
        <v>7940</v>
      </c>
      <c r="D364" s="82" t="s">
        <v>6520</v>
      </c>
      <c r="E364" s="82" t="s">
        <v>7941</v>
      </c>
      <c r="F364" s="82" t="s">
        <v>7942</v>
      </c>
      <c r="G364" s="82" t="s">
        <v>1848</v>
      </c>
      <c r="H364" s="82" t="s">
        <v>360</v>
      </c>
      <c r="I364" s="82" t="s">
        <v>7943</v>
      </c>
      <c r="J364" s="82" t="s">
        <v>7944</v>
      </c>
      <c r="K364" s="82" t="s">
        <v>7945</v>
      </c>
      <c r="L364" s="82" t="s">
        <v>421</v>
      </c>
      <c r="M364" s="82" t="s">
        <v>7946</v>
      </c>
      <c r="N364" s="82" t="s">
        <v>7947</v>
      </c>
      <c r="O364" s="82" t="s">
        <v>558</v>
      </c>
      <c r="P364" s="82" t="s">
        <v>360</v>
      </c>
      <c r="Q364" s="82" t="s">
        <v>360</v>
      </c>
      <c r="R364" s="82" t="s">
        <v>7948</v>
      </c>
      <c r="S364" s="82" t="s">
        <v>7949</v>
      </c>
      <c r="T364" s="82" t="s">
        <v>7950</v>
      </c>
      <c r="U364" s="82" t="s">
        <v>7951</v>
      </c>
      <c r="V364" s="82" t="s">
        <v>7952</v>
      </c>
      <c r="W364" s="82" t="s">
        <v>7953</v>
      </c>
      <c r="X364" s="82" t="s">
        <v>7910</v>
      </c>
      <c r="Y364" s="82" t="s">
        <v>7954</v>
      </c>
      <c r="Z364" s="82" t="s">
        <v>7955</v>
      </c>
      <c r="AA364" s="82" t="s">
        <v>7956</v>
      </c>
      <c r="AB364" s="82" t="s">
        <v>7957</v>
      </c>
      <c r="AC364" s="82" t="s">
        <v>7958</v>
      </c>
      <c r="AD364" s="82" t="s">
        <v>7959</v>
      </c>
      <c r="AE364" s="82" t="s">
        <v>7936</v>
      </c>
      <c r="AF364" s="82" t="s">
        <v>382</v>
      </c>
      <c r="AG364" s="82" t="s">
        <v>382</v>
      </c>
      <c r="AH364" s="82" t="s">
        <v>7960</v>
      </c>
      <c r="AI364" s="82" t="s">
        <v>1259</v>
      </c>
      <c r="AJ364" s="82" t="s">
        <v>6469</v>
      </c>
      <c r="AK364" s="82" t="s">
        <v>7961</v>
      </c>
      <c r="AL364" s="82" t="s">
        <v>1286</v>
      </c>
    </row>
    <row r="365" spans="1:38" x14ac:dyDescent="0.25">
      <c r="A365" s="82" t="s">
        <v>7962</v>
      </c>
      <c r="B365" s="82">
        <v>11.619</v>
      </c>
      <c r="C365" s="82" t="s">
        <v>2741</v>
      </c>
      <c r="D365" s="82" t="s">
        <v>6520</v>
      </c>
      <c r="E365" s="82" t="s">
        <v>7963</v>
      </c>
      <c r="F365" s="82" t="s">
        <v>7964</v>
      </c>
      <c r="G365" s="82" t="s">
        <v>600</v>
      </c>
      <c r="H365" s="82" t="s">
        <v>360</v>
      </c>
      <c r="I365" s="82" t="s">
        <v>7965</v>
      </c>
      <c r="J365" s="82" t="s">
        <v>7966</v>
      </c>
      <c r="K365" s="82" t="s">
        <v>7967</v>
      </c>
      <c r="L365" s="82" t="s">
        <v>580</v>
      </c>
      <c r="M365" s="82" t="s">
        <v>7968</v>
      </c>
      <c r="N365" s="82" t="s">
        <v>7867</v>
      </c>
      <c r="O365" s="82" t="s">
        <v>558</v>
      </c>
      <c r="P365" s="82" t="s">
        <v>7969</v>
      </c>
      <c r="Q365" s="82" t="s">
        <v>360</v>
      </c>
      <c r="R365" s="82" t="s">
        <v>7970</v>
      </c>
      <c r="S365" s="82" t="s">
        <v>400</v>
      </c>
      <c r="T365" s="82" t="s">
        <v>7971</v>
      </c>
      <c r="U365" s="82" t="s">
        <v>7972</v>
      </c>
      <c r="V365" s="82" t="s">
        <v>7973</v>
      </c>
      <c r="W365" s="82" t="s">
        <v>7974</v>
      </c>
      <c r="X365" s="82" t="s">
        <v>7975</v>
      </c>
      <c r="Y365" s="82" t="s">
        <v>7976</v>
      </c>
      <c r="Z365" s="82" t="s">
        <v>7977</v>
      </c>
      <c r="AA365" s="82" t="s">
        <v>376</v>
      </c>
      <c r="AB365" s="82" t="s">
        <v>6537</v>
      </c>
      <c r="AC365" s="82" t="s">
        <v>1011</v>
      </c>
      <c r="AD365" s="82" t="s">
        <v>7978</v>
      </c>
      <c r="AE365" s="82" t="s">
        <v>7936</v>
      </c>
      <c r="AF365" s="82" t="s">
        <v>382</v>
      </c>
      <c r="AG365" s="82" t="s">
        <v>382</v>
      </c>
      <c r="AH365" s="82" t="s">
        <v>7979</v>
      </c>
      <c r="AI365" s="82" t="s">
        <v>7980</v>
      </c>
      <c r="AJ365" s="82" t="s">
        <v>6469</v>
      </c>
      <c r="AK365" s="82" t="s">
        <v>7981</v>
      </c>
      <c r="AL365" s="82" t="s">
        <v>415</v>
      </c>
    </row>
    <row r="366" spans="1:38" x14ac:dyDescent="0.25">
      <c r="A366" s="82" t="s">
        <v>7982</v>
      </c>
      <c r="B366" s="82">
        <v>11.62</v>
      </c>
      <c r="D366" s="82" t="s">
        <v>6520</v>
      </c>
      <c r="E366" s="82" t="s">
        <v>7983</v>
      </c>
      <c r="F366" s="82" t="s">
        <v>7984</v>
      </c>
      <c r="G366" s="82" t="s">
        <v>600</v>
      </c>
      <c r="H366" s="82" t="s">
        <v>360</v>
      </c>
      <c r="I366" s="82" t="s">
        <v>7985</v>
      </c>
      <c r="J366" s="82" t="s">
        <v>7986</v>
      </c>
      <c r="K366" s="82" t="s">
        <v>7987</v>
      </c>
      <c r="L366" s="82" t="s">
        <v>580</v>
      </c>
      <c r="M366" s="82" t="s">
        <v>7988</v>
      </c>
      <c r="N366" s="82" t="s">
        <v>7867</v>
      </c>
      <c r="O366" s="82" t="s">
        <v>558</v>
      </c>
      <c r="P366" s="82" t="s">
        <v>7989</v>
      </c>
      <c r="Q366" s="82" t="s">
        <v>360</v>
      </c>
      <c r="R366" s="82" t="s">
        <v>7869</v>
      </c>
      <c r="S366" s="82" t="s">
        <v>400</v>
      </c>
      <c r="T366" s="82" t="s">
        <v>7990</v>
      </c>
      <c r="U366" s="82" t="s">
        <v>7991</v>
      </c>
      <c r="V366" s="82" t="s">
        <v>7992</v>
      </c>
      <c r="W366" s="82" t="s">
        <v>7993</v>
      </c>
      <c r="X366" s="82" t="s">
        <v>7994</v>
      </c>
      <c r="Y366" s="82" t="s">
        <v>7995</v>
      </c>
      <c r="Z366" s="82" t="s">
        <v>7977</v>
      </c>
      <c r="AA366" s="82" t="s">
        <v>376</v>
      </c>
      <c r="AB366" s="82" t="s">
        <v>6537</v>
      </c>
      <c r="AC366" s="82" t="s">
        <v>1011</v>
      </c>
      <c r="AD366" s="82" t="s">
        <v>7996</v>
      </c>
      <c r="AE366" s="82" t="s">
        <v>7936</v>
      </c>
      <c r="AF366" s="82" t="s">
        <v>382</v>
      </c>
      <c r="AG366" s="82" t="s">
        <v>382</v>
      </c>
      <c r="AH366" s="82" t="s">
        <v>7997</v>
      </c>
      <c r="AI366" s="82" t="s">
        <v>4256</v>
      </c>
      <c r="AJ366" s="82" t="s">
        <v>6469</v>
      </c>
      <c r="AK366" s="82" t="s">
        <v>7998</v>
      </c>
      <c r="AL366" s="82" t="s">
        <v>415</v>
      </c>
    </row>
    <row r="367" spans="1:38" x14ac:dyDescent="0.25">
      <c r="A367" s="82" t="s">
        <v>7999</v>
      </c>
      <c r="B367" s="82">
        <v>11.802</v>
      </c>
      <c r="D367" s="82" t="s">
        <v>8000</v>
      </c>
      <c r="E367" s="82" t="s">
        <v>8001</v>
      </c>
      <c r="F367" s="82" t="s">
        <v>8002</v>
      </c>
      <c r="G367" s="82" t="s">
        <v>4176</v>
      </c>
      <c r="H367" s="82" t="s">
        <v>360</v>
      </c>
      <c r="I367" s="82" t="s">
        <v>8003</v>
      </c>
      <c r="J367" s="82" t="s">
        <v>8004</v>
      </c>
      <c r="K367" s="82" t="s">
        <v>8005</v>
      </c>
      <c r="L367" s="82" t="s">
        <v>8006</v>
      </c>
      <c r="M367" s="82" t="s">
        <v>8007</v>
      </c>
      <c r="N367" s="82" t="s">
        <v>8008</v>
      </c>
      <c r="O367" s="82" t="s">
        <v>558</v>
      </c>
      <c r="P367" s="82" t="s">
        <v>8009</v>
      </c>
      <c r="Q367" s="82" t="s">
        <v>8010</v>
      </c>
      <c r="R367" s="82" t="s">
        <v>6600</v>
      </c>
      <c r="S367" s="82" t="s">
        <v>8011</v>
      </c>
      <c r="T367" s="82" t="s">
        <v>8012</v>
      </c>
      <c r="U367" s="82" t="s">
        <v>8013</v>
      </c>
      <c r="V367" s="82" t="s">
        <v>8014</v>
      </c>
      <c r="W367" s="82" t="s">
        <v>8015</v>
      </c>
      <c r="X367" s="82" t="s">
        <v>8016</v>
      </c>
      <c r="Y367" s="82" t="s">
        <v>8017</v>
      </c>
      <c r="Z367" s="82" t="s">
        <v>2741</v>
      </c>
      <c r="AA367" s="82" t="s">
        <v>8018</v>
      </c>
      <c r="AB367" s="82" t="s">
        <v>382</v>
      </c>
      <c r="AC367" s="82" t="s">
        <v>8019</v>
      </c>
      <c r="AD367" s="82" t="s">
        <v>8020</v>
      </c>
      <c r="AE367" s="82" t="s">
        <v>8021</v>
      </c>
      <c r="AF367" s="82" t="s">
        <v>382</v>
      </c>
      <c r="AG367" s="82" t="s">
        <v>382</v>
      </c>
      <c r="AH367" s="82" t="s">
        <v>6610</v>
      </c>
      <c r="AI367" s="82" t="s">
        <v>8022</v>
      </c>
      <c r="AJ367" s="82" t="s">
        <v>6469</v>
      </c>
      <c r="AK367" s="82" t="s">
        <v>8023</v>
      </c>
      <c r="AL367" s="82" t="s">
        <v>415</v>
      </c>
    </row>
    <row r="368" spans="1:38" x14ac:dyDescent="0.25">
      <c r="A368" s="82" t="s">
        <v>8024</v>
      </c>
      <c r="B368" s="82">
        <v>11.804</v>
      </c>
      <c r="D368" s="82" t="s">
        <v>8000</v>
      </c>
      <c r="E368" s="82" t="s">
        <v>8025</v>
      </c>
      <c r="F368" s="82" t="s">
        <v>8026</v>
      </c>
      <c r="G368" s="82" t="s">
        <v>600</v>
      </c>
      <c r="H368" s="82" t="s">
        <v>360</v>
      </c>
      <c r="I368" s="82" t="s">
        <v>8027</v>
      </c>
      <c r="J368" s="82" t="s">
        <v>8028</v>
      </c>
      <c r="K368" s="82" t="s">
        <v>8029</v>
      </c>
      <c r="L368" s="82" t="s">
        <v>8030</v>
      </c>
      <c r="M368" s="82" t="s">
        <v>8031</v>
      </c>
      <c r="N368" s="82" t="s">
        <v>8032</v>
      </c>
      <c r="O368" s="82" t="s">
        <v>558</v>
      </c>
      <c r="P368" s="82" t="s">
        <v>8033</v>
      </c>
      <c r="Q368" s="82" t="s">
        <v>8034</v>
      </c>
      <c r="R368" s="82" t="s">
        <v>8035</v>
      </c>
      <c r="S368" s="82" t="s">
        <v>8036</v>
      </c>
      <c r="T368" s="82" t="s">
        <v>8037</v>
      </c>
      <c r="U368" s="82" t="s">
        <v>8038</v>
      </c>
      <c r="V368" s="82" t="s">
        <v>8039</v>
      </c>
      <c r="W368" s="82" t="s">
        <v>8040</v>
      </c>
      <c r="X368" s="82" t="s">
        <v>8016</v>
      </c>
      <c r="Y368" s="82" t="s">
        <v>8041</v>
      </c>
      <c r="Z368" s="82" t="s">
        <v>8042</v>
      </c>
      <c r="AA368" s="82" t="s">
        <v>376</v>
      </c>
      <c r="AB368" s="82" t="s">
        <v>382</v>
      </c>
      <c r="AC368" s="82" t="s">
        <v>735</v>
      </c>
      <c r="AD368" s="82" t="s">
        <v>8020</v>
      </c>
      <c r="AE368" s="82" t="s">
        <v>8021</v>
      </c>
      <c r="AF368" s="82" t="s">
        <v>8043</v>
      </c>
      <c r="AG368" s="82" t="s">
        <v>382</v>
      </c>
      <c r="AH368" s="82" t="s">
        <v>8044</v>
      </c>
      <c r="AI368" s="82" t="s">
        <v>8045</v>
      </c>
      <c r="AJ368" s="82" t="s">
        <v>6469</v>
      </c>
      <c r="AK368" s="82" t="s">
        <v>8046</v>
      </c>
      <c r="AL368" s="82" t="s">
        <v>415</v>
      </c>
    </row>
    <row r="369" spans="1:38" x14ac:dyDescent="0.25">
      <c r="A369" s="82" t="s">
        <v>8047</v>
      </c>
      <c r="B369" s="82">
        <v>11.805</v>
      </c>
      <c r="C369" s="82" t="s">
        <v>8048</v>
      </c>
      <c r="D369" s="82" t="s">
        <v>8000</v>
      </c>
      <c r="E369" s="82" t="s">
        <v>8025</v>
      </c>
      <c r="F369" s="82" t="s">
        <v>8049</v>
      </c>
      <c r="G369" s="82" t="s">
        <v>600</v>
      </c>
      <c r="H369" s="82" t="s">
        <v>360</v>
      </c>
      <c r="I369" s="82" t="s">
        <v>8050</v>
      </c>
      <c r="J369" s="82" t="s">
        <v>8051</v>
      </c>
      <c r="K369" s="82" t="s">
        <v>8052</v>
      </c>
      <c r="L369" s="82" t="s">
        <v>8053</v>
      </c>
      <c r="M369" s="82" t="s">
        <v>8031</v>
      </c>
      <c r="N369" s="82" t="s">
        <v>8054</v>
      </c>
      <c r="O369" s="82" t="s">
        <v>558</v>
      </c>
      <c r="P369" s="82" t="s">
        <v>8055</v>
      </c>
      <c r="Q369" s="82" t="s">
        <v>8056</v>
      </c>
      <c r="R369" s="82" t="s">
        <v>8057</v>
      </c>
      <c r="S369" s="82" t="s">
        <v>8058</v>
      </c>
      <c r="T369" s="82" t="s">
        <v>8059</v>
      </c>
      <c r="U369" s="82" t="s">
        <v>8060</v>
      </c>
      <c r="V369" s="82" t="s">
        <v>8039</v>
      </c>
      <c r="W369" s="82" t="s">
        <v>8061</v>
      </c>
      <c r="X369" s="82" t="s">
        <v>8016</v>
      </c>
      <c r="Y369" s="82" t="s">
        <v>8062</v>
      </c>
      <c r="Z369" s="82" t="s">
        <v>8063</v>
      </c>
      <c r="AA369" s="82" t="s">
        <v>8064</v>
      </c>
      <c r="AB369" s="82" t="s">
        <v>8065</v>
      </c>
      <c r="AC369" s="82" t="s">
        <v>8066</v>
      </c>
      <c r="AD369" s="82" t="s">
        <v>8020</v>
      </c>
      <c r="AE369" s="82" t="s">
        <v>8021</v>
      </c>
      <c r="AF369" s="82" t="s">
        <v>8067</v>
      </c>
      <c r="AG369" s="82" t="s">
        <v>382</v>
      </c>
      <c r="AH369" s="82" t="s">
        <v>8068</v>
      </c>
      <c r="AI369" s="82" t="s">
        <v>8069</v>
      </c>
      <c r="AJ369" s="82" t="s">
        <v>6469</v>
      </c>
      <c r="AK369" s="82" t="s">
        <v>8070</v>
      </c>
      <c r="AL369" s="82" t="s">
        <v>415</v>
      </c>
    </row>
    <row r="370" spans="1:38" x14ac:dyDescent="0.25">
      <c r="A370" s="82" t="s">
        <v>8071</v>
      </c>
      <c r="B370" s="82">
        <v>11.999000000000001</v>
      </c>
      <c r="D370" s="82" t="s">
        <v>6445</v>
      </c>
      <c r="E370" s="82" t="s">
        <v>8072</v>
      </c>
      <c r="F370" s="82" t="s">
        <v>8073</v>
      </c>
      <c r="G370" s="82" t="s">
        <v>600</v>
      </c>
      <c r="H370" s="82" t="s">
        <v>360</v>
      </c>
      <c r="I370" s="82" t="s">
        <v>8074</v>
      </c>
      <c r="J370" s="82" t="s">
        <v>7479</v>
      </c>
      <c r="K370" s="82" t="s">
        <v>8075</v>
      </c>
      <c r="L370" s="82" t="s">
        <v>8076</v>
      </c>
      <c r="M370" s="82" t="s">
        <v>421</v>
      </c>
      <c r="N370" s="82" t="s">
        <v>8077</v>
      </c>
      <c r="O370" s="82" t="s">
        <v>558</v>
      </c>
      <c r="P370" s="82" t="s">
        <v>8078</v>
      </c>
      <c r="Q370" s="82" t="s">
        <v>11</v>
      </c>
      <c r="R370" s="82" t="s">
        <v>8079</v>
      </c>
      <c r="S370" s="82" t="s">
        <v>8080</v>
      </c>
      <c r="T370" s="82" t="s">
        <v>8081</v>
      </c>
      <c r="U370" s="82" t="s">
        <v>8082</v>
      </c>
      <c r="V370" s="82" t="s">
        <v>692</v>
      </c>
      <c r="W370" s="82" t="s">
        <v>6623</v>
      </c>
      <c r="X370" s="82" t="s">
        <v>6458</v>
      </c>
      <c r="Y370" s="82" t="s">
        <v>8083</v>
      </c>
      <c r="Z370" s="82" t="s">
        <v>8084</v>
      </c>
      <c r="AA370" s="82" t="s">
        <v>376</v>
      </c>
      <c r="AB370" s="82" t="s">
        <v>382</v>
      </c>
      <c r="AC370" s="82" t="s">
        <v>735</v>
      </c>
      <c r="AD370" s="82" t="s">
        <v>8085</v>
      </c>
      <c r="AE370" s="82" t="s">
        <v>8086</v>
      </c>
      <c r="AF370" s="82" t="s">
        <v>8087</v>
      </c>
      <c r="AG370" s="82" t="s">
        <v>382</v>
      </c>
      <c r="AH370" s="82" t="s">
        <v>8088</v>
      </c>
      <c r="AI370" s="82" t="s">
        <v>8089</v>
      </c>
      <c r="AJ370" s="82" t="s">
        <v>6469</v>
      </c>
      <c r="AK370" s="82" t="s">
        <v>8090</v>
      </c>
      <c r="AL370" s="82" t="s">
        <v>415</v>
      </c>
    </row>
    <row r="371" spans="1:38" x14ac:dyDescent="0.25">
      <c r="A371" s="82" t="s">
        <v>8091</v>
      </c>
      <c r="B371" s="82">
        <v>12.002000000000001</v>
      </c>
      <c r="C371" s="82" t="s">
        <v>8092</v>
      </c>
      <c r="D371" s="82" t="s">
        <v>8093</v>
      </c>
      <c r="E371" s="82" t="s">
        <v>8094</v>
      </c>
      <c r="F371" s="82" t="s">
        <v>8095</v>
      </c>
      <c r="G371" s="82" t="s">
        <v>600</v>
      </c>
      <c r="H371" s="82" t="s">
        <v>360</v>
      </c>
      <c r="I371" s="82" t="s">
        <v>8096</v>
      </c>
      <c r="J371" s="82" t="s">
        <v>8097</v>
      </c>
      <c r="K371" s="82" t="s">
        <v>8098</v>
      </c>
      <c r="L371" s="82" t="s">
        <v>6867</v>
      </c>
      <c r="M371" s="82" t="s">
        <v>8099</v>
      </c>
      <c r="N371" s="82" t="s">
        <v>8100</v>
      </c>
      <c r="O371" s="82" t="s">
        <v>558</v>
      </c>
      <c r="P371" s="82" t="s">
        <v>360</v>
      </c>
      <c r="Q371" s="82" t="s">
        <v>360</v>
      </c>
      <c r="R371" s="82" t="s">
        <v>360</v>
      </c>
      <c r="S371" s="82" t="s">
        <v>8101</v>
      </c>
      <c r="T371" s="82" t="s">
        <v>8102</v>
      </c>
      <c r="U371" s="82" t="s">
        <v>8103</v>
      </c>
      <c r="V371" s="82" t="s">
        <v>1376</v>
      </c>
      <c r="W371" s="82" t="s">
        <v>360</v>
      </c>
      <c r="X371" s="82" t="s">
        <v>8104</v>
      </c>
      <c r="Y371" s="82" t="s">
        <v>8105</v>
      </c>
      <c r="Z371" s="82" t="s">
        <v>427</v>
      </c>
      <c r="AA371" s="82" t="s">
        <v>376</v>
      </c>
      <c r="AB371" s="82" t="s">
        <v>8097</v>
      </c>
      <c r="AC371" s="82" t="s">
        <v>735</v>
      </c>
      <c r="AD371" s="82" t="s">
        <v>8106</v>
      </c>
      <c r="AE371" s="82" t="s">
        <v>8107</v>
      </c>
      <c r="AF371" s="82" t="s">
        <v>382</v>
      </c>
      <c r="AG371" s="82" t="s">
        <v>382</v>
      </c>
      <c r="AH371" s="82" t="s">
        <v>8108</v>
      </c>
      <c r="AI371" s="82" t="s">
        <v>1631</v>
      </c>
      <c r="AJ371" s="82" t="s">
        <v>8109</v>
      </c>
      <c r="AK371" s="82" t="s">
        <v>8110</v>
      </c>
      <c r="AL371" s="82" t="s">
        <v>1286</v>
      </c>
    </row>
    <row r="372" spans="1:38" x14ac:dyDescent="0.25">
      <c r="A372" s="82" t="s">
        <v>8111</v>
      </c>
      <c r="B372" s="82">
        <v>12.004</v>
      </c>
      <c r="C372" s="82" t="s">
        <v>8112</v>
      </c>
      <c r="D372" s="82" t="s">
        <v>8113</v>
      </c>
      <c r="E372" s="82" t="s">
        <v>8114</v>
      </c>
      <c r="F372" s="82" t="s">
        <v>8115</v>
      </c>
      <c r="G372" s="82" t="s">
        <v>360</v>
      </c>
      <c r="H372" s="82" t="s">
        <v>360</v>
      </c>
      <c r="I372" s="82" t="s">
        <v>8116</v>
      </c>
      <c r="J372" s="82" t="s">
        <v>8117</v>
      </c>
      <c r="K372" s="82" t="s">
        <v>628</v>
      </c>
      <c r="L372" s="82" t="s">
        <v>580</v>
      </c>
      <c r="M372" s="82" t="s">
        <v>8118</v>
      </c>
      <c r="N372" s="82" t="s">
        <v>8119</v>
      </c>
      <c r="O372" s="82" t="s">
        <v>366</v>
      </c>
      <c r="P372" s="82" t="s">
        <v>360</v>
      </c>
      <c r="Q372" s="82" t="s">
        <v>360</v>
      </c>
      <c r="R372" s="82" t="s">
        <v>360</v>
      </c>
      <c r="S372" s="82" t="s">
        <v>8120</v>
      </c>
      <c r="T372" s="82" t="s">
        <v>8121</v>
      </c>
      <c r="U372" s="82" t="s">
        <v>8122</v>
      </c>
      <c r="V372" s="82" t="s">
        <v>632</v>
      </c>
      <c r="W372" s="82" t="s">
        <v>8123</v>
      </c>
      <c r="X372" s="82" t="s">
        <v>8124</v>
      </c>
      <c r="Y372" s="82" t="s">
        <v>8125</v>
      </c>
      <c r="Z372" s="82" t="s">
        <v>8126</v>
      </c>
      <c r="AA372" s="82" t="s">
        <v>376</v>
      </c>
      <c r="AB372" s="82" t="s">
        <v>382</v>
      </c>
      <c r="AC372" s="82" t="s">
        <v>1011</v>
      </c>
      <c r="AD372" s="82" t="s">
        <v>8127</v>
      </c>
      <c r="AF372" s="82" t="s">
        <v>382</v>
      </c>
      <c r="AG372" s="82" t="s">
        <v>382</v>
      </c>
      <c r="AH372" s="82" t="s">
        <v>382</v>
      </c>
      <c r="AI372" s="82" t="s">
        <v>8128</v>
      </c>
      <c r="AJ372" s="82" t="s">
        <v>8109</v>
      </c>
      <c r="AK372" s="82" t="s">
        <v>8129</v>
      </c>
      <c r="AL372" s="82" t="s">
        <v>415</v>
      </c>
    </row>
    <row r="373" spans="1:38" x14ac:dyDescent="0.25">
      <c r="A373" s="82" t="s">
        <v>8130</v>
      </c>
      <c r="B373" s="82">
        <v>12.01</v>
      </c>
      <c r="D373" s="82" t="s">
        <v>8113</v>
      </c>
      <c r="E373" s="82" t="s">
        <v>8131</v>
      </c>
      <c r="F373" s="82" t="s">
        <v>8132</v>
      </c>
      <c r="G373" s="82" t="s">
        <v>600</v>
      </c>
      <c r="H373" s="82" t="s">
        <v>360</v>
      </c>
      <c r="I373" s="82" t="s">
        <v>822</v>
      </c>
      <c r="J373" s="82" t="s">
        <v>822</v>
      </c>
      <c r="K373" s="82" t="s">
        <v>8133</v>
      </c>
      <c r="L373" s="82" t="s">
        <v>421</v>
      </c>
      <c r="M373" s="82" t="s">
        <v>8134</v>
      </c>
      <c r="N373" s="82" t="s">
        <v>8135</v>
      </c>
      <c r="O373" s="82" t="s">
        <v>558</v>
      </c>
      <c r="P373" s="82" t="s">
        <v>360</v>
      </c>
      <c r="Q373" s="82" t="s">
        <v>360</v>
      </c>
      <c r="R373" s="82" t="s">
        <v>360</v>
      </c>
      <c r="S373" s="82" t="s">
        <v>368</v>
      </c>
      <c r="T373" s="82" t="s">
        <v>8136</v>
      </c>
      <c r="U373" s="82" t="s">
        <v>8137</v>
      </c>
      <c r="V373" s="82" t="s">
        <v>362</v>
      </c>
      <c r="W373" s="82" t="s">
        <v>8138</v>
      </c>
      <c r="X373" s="82" t="s">
        <v>8139</v>
      </c>
      <c r="Y373" s="82" t="s">
        <v>8140</v>
      </c>
      <c r="Z373" s="82" t="s">
        <v>427</v>
      </c>
      <c r="AA373" s="82" t="s">
        <v>376</v>
      </c>
      <c r="AB373" s="82" t="s">
        <v>382</v>
      </c>
      <c r="AC373" s="82" t="s">
        <v>735</v>
      </c>
      <c r="AD373" s="82" t="s">
        <v>8141</v>
      </c>
      <c r="AE373" s="82" t="s">
        <v>8142</v>
      </c>
      <c r="AF373" s="82" t="s">
        <v>382</v>
      </c>
      <c r="AG373" s="82" t="s">
        <v>382</v>
      </c>
      <c r="AH373" s="82" t="s">
        <v>8143</v>
      </c>
      <c r="AI373" s="82" t="s">
        <v>8144</v>
      </c>
      <c r="AJ373" s="82" t="s">
        <v>8109</v>
      </c>
      <c r="AK373" s="82" t="s">
        <v>8145</v>
      </c>
      <c r="AL373" s="82" t="s">
        <v>450</v>
      </c>
    </row>
    <row r="374" spans="1:38" x14ac:dyDescent="0.25">
      <c r="A374" s="82" t="s">
        <v>8146</v>
      </c>
      <c r="B374" s="82">
        <v>12.1</v>
      </c>
      <c r="D374" s="82" t="s">
        <v>8113</v>
      </c>
      <c r="E374" s="82" t="s">
        <v>8147</v>
      </c>
      <c r="F374" s="82" t="s">
        <v>8148</v>
      </c>
      <c r="G374" s="82" t="s">
        <v>8149</v>
      </c>
      <c r="H374" s="82" t="s">
        <v>360</v>
      </c>
      <c r="I374" s="82" t="s">
        <v>8150</v>
      </c>
      <c r="J374" s="82" t="s">
        <v>8150</v>
      </c>
      <c r="K374" s="82" t="s">
        <v>8151</v>
      </c>
      <c r="L374" s="82" t="s">
        <v>6867</v>
      </c>
      <c r="M374" s="82" t="s">
        <v>8152</v>
      </c>
      <c r="N374" s="82" t="s">
        <v>8153</v>
      </c>
      <c r="O374" s="82" t="s">
        <v>366</v>
      </c>
      <c r="P374" s="82" t="s">
        <v>8154</v>
      </c>
      <c r="Q374" s="82" t="s">
        <v>8155</v>
      </c>
      <c r="R374" s="82" t="s">
        <v>360</v>
      </c>
      <c r="S374" s="82" t="s">
        <v>368</v>
      </c>
      <c r="T374" s="82" t="s">
        <v>6729</v>
      </c>
      <c r="U374" s="82" t="s">
        <v>443</v>
      </c>
      <c r="V374" s="82" t="s">
        <v>362</v>
      </c>
      <c r="W374" s="82" t="s">
        <v>8156</v>
      </c>
      <c r="X374" s="82" t="s">
        <v>8157</v>
      </c>
      <c r="Y374" s="82" t="s">
        <v>8158</v>
      </c>
      <c r="Z374" s="82" t="s">
        <v>427</v>
      </c>
      <c r="AA374" s="82" t="s">
        <v>376</v>
      </c>
      <c r="AB374" s="82" t="s">
        <v>8159</v>
      </c>
      <c r="AC374" s="82" t="s">
        <v>8160</v>
      </c>
      <c r="AD374" s="82" t="s">
        <v>8161</v>
      </c>
      <c r="AE374" s="82" t="s">
        <v>8162</v>
      </c>
      <c r="AF374" s="82" t="s">
        <v>2953</v>
      </c>
      <c r="AG374" s="82" t="s">
        <v>382</v>
      </c>
      <c r="AH374" s="82" t="s">
        <v>382</v>
      </c>
      <c r="AI374" s="82" t="s">
        <v>2685</v>
      </c>
      <c r="AJ374" s="82" t="s">
        <v>8109</v>
      </c>
      <c r="AK374" s="82" t="s">
        <v>8163</v>
      </c>
      <c r="AL374" s="82" t="s">
        <v>4274</v>
      </c>
    </row>
    <row r="375" spans="1:38" x14ac:dyDescent="0.25">
      <c r="A375" s="82" t="s">
        <v>8164</v>
      </c>
      <c r="B375" s="82">
        <v>12.101000000000001</v>
      </c>
      <c r="C375" s="82" t="s">
        <v>8165</v>
      </c>
      <c r="D375" s="82" t="s">
        <v>8113</v>
      </c>
      <c r="E375" s="82" t="s">
        <v>8166</v>
      </c>
      <c r="F375" s="82" t="s">
        <v>8167</v>
      </c>
      <c r="G375" s="82" t="s">
        <v>1144</v>
      </c>
      <c r="H375" s="82" t="s">
        <v>360</v>
      </c>
      <c r="I375" s="82" t="s">
        <v>8168</v>
      </c>
      <c r="J375" s="82" t="s">
        <v>8168</v>
      </c>
      <c r="K375" s="82" t="s">
        <v>8169</v>
      </c>
      <c r="L375" s="82" t="s">
        <v>8076</v>
      </c>
      <c r="M375" s="82" t="s">
        <v>8170</v>
      </c>
      <c r="N375" s="82" t="s">
        <v>8171</v>
      </c>
      <c r="O375" s="82" t="s">
        <v>366</v>
      </c>
      <c r="P375" s="82" t="s">
        <v>360</v>
      </c>
      <c r="Q375" s="82" t="s">
        <v>360</v>
      </c>
      <c r="R375" s="82" t="s">
        <v>360</v>
      </c>
      <c r="S375" s="82" t="s">
        <v>8172</v>
      </c>
      <c r="T375" s="82" t="s">
        <v>8173</v>
      </c>
      <c r="U375" s="82" t="s">
        <v>8174</v>
      </c>
      <c r="V375" s="82" t="s">
        <v>1376</v>
      </c>
      <c r="W375" s="82" t="s">
        <v>8175</v>
      </c>
      <c r="X375" s="82" t="s">
        <v>8176</v>
      </c>
      <c r="Y375" s="82" t="s">
        <v>8177</v>
      </c>
      <c r="Z375" s="82" t="s">
        <v>468</v>
      </c>
      <c r="AA375" s="82" t="s">
        <v>376</v>
      </c>
      <c r="AB375" s="82" t="s">
        <v>8178</v>
      </c>
      <c r="AC375" s="82" t="s">
        <v>8179</v>
      </c>
      <c r="AD375" s="82" t="s">
        <v>8180</v>
      </c>
      <c r="AE375" s="82" t="s">
        <v>8162</v>
      </c>
      <c r="AG375" s="82" t="s">
        <v>382</v>
      </c>
      <c r="AH375" s="82" t="s">
        <v>382</v>
      </c>
      <c r="AI375" s="82" t="s">
        <v>2685</v>
      </c>
      <c r="AJ375" s="82" t="s">
        <v>8109</v>
      </c>
      <c r="AK375" s="82" t="s">
        <v>8181</v>
      </c>
      <c r="AL375" s="82" t="s">
        <v>387</v>
      </c>
    </row>
    <row r="376" spans="1:38" x14ac:dyDescent="0.25">
      <c r="A376" s="82" t="s">
        <v>8182</v>
      </c>
      <c r="B376" s="82">
        <v>12.102</v>
      </c>
      <c r="C376" s="82" t="s">
        <v>8183</v>
      </c>
      <c r="D376" s="82" t="s">
        <v>8113</v>
      </c>
      <c r="E376" s="82" t="s">
        <v>8184</v>
      </c>
      <c r="F376" s="82" t="s">
        <v>8185</v>
      </c>
      <c r="G376" s="82" t="s">
        <v>1144</v>
      </c>
      <c r="H376" s="82" t="s">
        <v>360</v>
      </c>
      <c r="I376" s="82" t="s">
        <v>8186</v>
      </c>
      <c r="J376" s="82" t="s">
        <v>8187</v>
      </c>
      <c r="K376" s="82" t="s">
        <v>8188</v>
      </c>
      <c r="L376" s="82" t="s">
        <v>5026</v>
      </c>
      <c r="M376" s="82" t="s">
        <v>8189</v>
      </c>
      <c r="N376" s="82" t="s">
        <v>8190</v>
      </c>
      <c r="O376" s="82" t="s">
        <v>8191</v>
      </c>
      <c r="P376" s="82" t="s">
        <v>8192</v>
      </c>
      <c r="Q376" s="82" t="s">
        <v>360</v>
      </c>
      <c r="R376" s="82" t="s">
        <v>360</v>
      </c>
      <c r="S376" s="82" t="s">
        <v>368</v>
      </c>
      <c r="T376" s="82" t="s">
        <v>6729</v>
      </c>
      <c r="U376" s="82" t="s">
        <v>443</v>
      </c>
      <c r="V376" s="82" t="s">
        <v>362</v>
      </c>
      <c r="W376" s="82" t="s">
        <v>822</v>
      </c>
      <c r="X376" s="82" t="s">
        <v>8157</v>
      </c>
      <c r="Y376" s="82" t="s">
        <v>8158</v>
      </c>
      <c r="Z376" s="82" t="s">
        <v>427</v>
      </c>
      <c r="AA376" s="82" t="s">
        <v>8193</v>
      </c>
      <c r="AB376" s="82" t="s">
        <v>8194</v>
      </c>
      <c r="AC376" s="82" t="s">
        <v>8195</v>
      </c>
      <c r="AD376" s="82" t="s">
        <v>8196</v>
      </c>
      <c r="AE376" s="82" t="s">
        <v>8162</v>
      </c>
      <c r="AF376" s="82" t="s">
        <v>8197</v>
      </c>
      <c r="AG376" s="82" t="s">
        <v>382</v>
      </c>
      <c r="AH376" s="82" t="s">
        <v>382</v>
      </c>
      <c r="AI376" s="82" t="s">
        <v>3935</v>
      </c>
      <c r="AJ376" s="82" t="s">
        <v>8109</v>
      </c>
      <c r="AK376" s="82" t="s">
        <v>8198</v>
      </c>
      <c r="AL376" s="82" t="s">
        <v>450</v>
      </c>
    </row>
    <row r="377" spans="1:38" x14ac:dyDescent="0.25">
      <c r="A377" s="82" t="s">
        <v>8199</v>
      </c>
      <c r="B377" s="82">
        <v>12.103</v>
      </c>
      <c r="C377" s="82" t="s">
        <v>8200</v>
      </c>
      <c r="D377" s="82" t="s">
        <v>8113</v>
      </c>
      <c r="E377" s="82" t="s">
        <v>8201</v>
      </c>
      <c r="F377" s="82" t="s">
        <v>8202</v>
      </c>
      <c r="G377" s="82" t="s">
        <v>1144</v>
      </c>
      <c r="H377" s="82" t="s">
        <v>360</v>
      </c>
      <c r="I377" s="82" t="s">
        <v>8203</v>
      </c>
      <c r="J377" s="82" t="s">
        <v>8204</v>
      </c>
      <c r="K377" s="82" t="s">
        <v>362</v>
      </c>
      <c r="L377" s="82" t="s">
        <v>5026</v>
      </c>
      <c r="M377" s="82" t="s">
        <v>8205</v>
      </c>
      <c r="N377" s="82" t="s">
        <v>468</v>
      </c>
      <c r="O377" s="82" t="s">
        <v>366</v>
      </c>
      <c r="P377" s="82" t="s">
        <v>8206</v>
      </c>
      <c r="Q377" s="82" t="s">
        <v>360</v>
      </c>
      <c r="R377" s="82" t="s">
        <v>360</v>
      </c>
      <c r="S377" s="82" t="s">
        <v>368</v>
      </c>
      <c r="T377" s="82" t="s">
        <v>8207</v>
      </c>
      <c r="U377" s="82" t="s">
        <v>443</v>
      </c>
      <c r="V377" s="82" t="s">
        <v>362</v>
      </c>
      <c r="W377" s="82" t="s">
        <v>822</v>
      </c>
      <c r="X377" s="82" t="s">
        <v>8157</v>
      </c>
      <c r="Y377" s="82" t="s">
        <v>8158</v>
      </c>
      <c r="Z377" s="82" t="s">
        <v>427</v>
      </c>
      <c r="AA377" s="82" t="s">
        <v>8208</v>
      </c>
      <c r="AB377" s="82" t="s">
        <v>8209</v>
      </c>
      <c r="AC377" s="82" t="s">
        <v>8210</v>
      </c>
      <c r="AD377" s="82" t="s">
        <v>8211</v>
      </c>
      <c r="AE377" s="82" t="s">
        <v>8162</v>
      </c>
      <c r="AF377" s="82" t="s">
        <v>8212</v>
      </c>
      <c r="AG377" s="82" t="s">
        <v>382</v>
      </c>
      <c r="AH377" s="82" t="s">
        <v>382</v>
      </c>
      <c r="AI377" s="82" t="s">
        <v>384</v>
      </c>
      <c r="AJ377" s="82" t="s">
        <v>8109</v>
      </c>
      <c r="AK377" s="82" t="s">
        <v>8213</v>
      </c>
      <c r="AL377" s="82" t="s">
        <v>450</v>
      </c>
    </row>
    <row r="378" spans="1:38" x14ac:dyDescent="0.25">
      <c r="A378" s="82" t="s">
        <v>8214</v>
      </c>
      <c r="B378" s="82">
        <v>12.103999999999999</v>
      </c>
      <c r="C378" s="82" t="s">
        <v>8215</v>
      </c>
      <c r="D378" s="82" t="s">
        <v>8113</v>
      </c>
      <c r="E378" s="82" t="s">
        <v>8216</v>
      </c>
      <c r="F378" s="82" t="s">
        <v>8217</v>
      </c>
      <c r="G378" s="82" t="s">
        <v>8218</v>
      </c>
      <c r="H378" s="82" t="s">
        <v>360</v>
      </c>
      <c r="I378" s="82" t="s">
        <v>8219</v>
      </c>
      <c r="J378" s="82" t="s">
        <v>8219</v>
      </c>
      <c r="K378" s="82" t="s">
        <v>8220</v>
      </c>
      <c r="L378" s="82" t="s">
        <v>6867</v>
      </c>
      <c r="M378" s="82" t="s">
        <v>8221</v>
      </c>
      <c r="N378" s="82" t="s">
        <v>8222</v>
      </c>
      <c r="O378" s="82" t="s">
        <v>366</v>
      </c>
      <c r="P378" s="82" t="s">
        <v>8223</v>
      </c>
      <c r="Q378" s="82" t="s">
        <v>360</v>
      </c>
      <c r="R378" s="82" t="s">
        <v>360</v>
      </c>
      <c r="S378" s="82" t="s">
        <v>368</v>
      </c>
      <c r="T378" s="82" t="s">
        <v>6729</v>
      </c>
      <c r="U378" s="82" t="s">
        <v>443</v>
      </c>
      <c r="V378" s="82" t="s">
        <v>362</v>
      </c>
      <c r="W378" s="82" t="s">
        <v>822</v>
      </c>
      <c r="X378" s="82" t="s">
        <v>8224</v>
      </c>
      <c r="Y378" s="82" t="s">
        <v>8225</v>
      </c>
      <c r="Z378" s="82" t="s">
        <v>427</v>
      </c>
      <c r="AA378" s="82" t="s">
        <v>376</v>
      </c>
      <c r="AB378" s="82" t="s">
        <v>8226</v>
      </c>
      <c r="AC378" s="82" t="s">
        <v>8227</v>
      </c>
      <c r="AD378" s="82" t="s">
        <v>8228</v>
      </c>
      <c r="AE378" s="82" t="s">
        <v>8162</v>
      </c>
      <c r="AF378" s="82" t="s">
        <v>8229</v>
      </c>
      <c r="AG378" s="82" t="s">
        <v>382</v>
      </c>
      <c r="AH378" s="82" t="s">
        <v>382</v>
      </c>
      <c r="AI378" s="82" t="s">
        <v>384</v>
      </c>
      <c r="AJ378" s="82" t="s">
        <v>8109</v>
      </c>
      <c r="AK378" s="82" t="s">
        <v>8230</v>
      </c>
      <c r="AL378" s="82" t="s">
        <v>450</v>
      </c>
    </row>
    <row r="379" spans="1:38" x14ac:dyDescent="0.25">
      <c r="A379" s="82" t="s">
        <v>8231</v>
      </c>
      <c r="B379" s="82">
        <v>12.105</v>
      </c>
      <c r="C379" s="82" t="s">
        <v>8232</v>
      </c>
      <c r="D379" s="82" t="s">
        <v>8113</v>
      </c>
      <c r="E379" s="82" t="s">
        <v>8233</v>
      </c>
      <c r="F379" s="82" t="s">
        <v>8234</v>
      </c>
      <c r="G379" s="82" t="s">
        <v>1144</v>
      </c>
      <c r="H379" s="82" t="s">
        <v>360</v>
      </c>
      <c r="I379" s="82" t="s">
        <v>8168</v>
      </c>
      <c r="J379" s="82" t="s">
        <v>8168</v>
      </c>
      <c r="K379" s="82" t="s">
        <v>8235</v>
      </c>
      <c r="L379" s="82" t="s">
        <v>8236</v>
      </c>
      <c r="M379" s="82" t="s">
        <v>8170</v>
      </c>
      <c r="N379" s="82" t="s">
        <v>8237</v>
      </c>
      <c r="O379" s="82" t="s">
        <v>366</v>
      </c>
      <c r="P379" s="82" t="s">
        <v>360</v>
      </c>
      <c r="Q379" s="82" t="s">
        <v>360</v>
      </c>
      <c r="R379" s="82" t="s">
        <v>360</v>
      </c>
      <c r="S379" s="82" t="s">
        <v>8238</v>
      </c>
      <c r="T379" s="82" t="s">
        <v>2968</v>
      </c>
      <c r="U379" s="82" t="s">
        <v>8239</v>
      </c>
      <c r="V379" s="82" t="s">
        <v>1376</v>
      </c>
      <c r="W379" s="82" t="s">
        <v>8175</v>
      </c>
      <c r="X379" s="82" t="s">
        <v>8176</v>
      </c>
      <c r="Y379" s="82" t="s">
        <v>8240</v>
      </c>
      <c r="Z379" s="82" t="s">
        <v>427</v>
      </c>
      <c r="AA379" s="82" t="s">
        <v>376</v>
      </c>
      <c r="AB379" s="82" t="s">
        <v>8241</v>
      </c>
      <c r="AC379" s="82" t="s">
        <v>8242</v>
      </c>
      <c r="AD379" s="82" t="s">
        <v>8180</v>
      </c>
      <c r="AE379" s="82" t="s">
        <v>8162</v>
      </c>
      <c r="AG379" s="82" t="s">
        <v>382</v>
      </c>
      <c r="AH379" s="82" t="s">
        <v>382</v>
      </c>
      <c r="AI379" s="82" t="s">
        <v>521</v>
      </c>
      <c r="AJ379" s="82" t="s">
        <v>8109</v>
      </c>
      <c r="AK379" s="82" t="s">
        <v>8243</v>
      </c>
      <c r="AL379" s="82" t="s">
        <v>387</v>
      </c>
    </row>
    <row r="380" spans="1:38" x14ac:dyDescent="0.25">
      <c r="A380" s="82" t="s">
        <v>8244</v>
      </c>
      <c r="B380" s="82">
        <v>12.106</v>
      </c>
      <c r="C380" s="82" t="s">
        <v>8245</v>
      </c>
      <c r="D380" s="82" t="s">
        <v>8113</v>
      </c>
      <c r="E380" s="82" t="s">
        <v>8246</v>
      </c>
      <c r="F380" s="82" t="s">
        <v>8247</v>
      </c>
      <c r="G380" s="82" t="s">
        <v>1144</v>
      </c>
      <c r="H380" s="82" t="s">
        <v>360</v>
      </c>
      <c r="I380" s="82" t="s">
        <v>8248</v>
      </c>
      <c r="J380" s="82" t="s">
        <v>8248</v>
      </c>
      <c r="K380" s="82" t="s">
        <v>8249</v>
      </c>
      <c r="L380" s="82" t="s">
        <v>8076</v>
      </c>
      <c r="M380" s="82" t="s">
        <v>8250</v>
      </c>
      <c r="N380" s="82" t="s">
        <v>8251</v>
      </c>
      <c r="O380" s="82" t="s">
        <v>366</v>
      </c>
      <c r="P380" s="82" t="s">
        <v>360</v>
      </c>
      <c r="Q380" s="82" t="s">
        <v>360</v>
      </c>
      <c r="R380" s="82" t="s">
        <v>360</v>
      </c>
      <c r="S380" s="82" t="s">
        <v>8252</v>
      </c>
      <c r="T380" s="82" t="s">
        <v>2968</v>
      </c>
      <c r="U380" s="82" t="s">
        <v>8253</v>
      </c>
      <c r="V380" s="82" t="s">
        <v>1376</v>
      </c>
      <c r="W380" s="82" t="s">
        <v>8175</v>
      </c>
      <c r="X380" s="82" t="s">
        <v>8176</v>
      </c>
      <c r="Y380" s="82" t="s">
        <v>8254</v>
      </c>
      <c r="Z380" s="82" t="s">
        <v>427</v>
      </c>
      <c r="AA380" s="82" t="s">
        <v>376</v>
      </c>
      <c r="AB380" s="82" t="s">
        <v>8178</v>
      </c>
      <c r="AC380" s="82" t="s">
        <v>8242</v>
      </c>
      <c r="AD380" s="82" t="s">
        <v>8180</v>
      </c>
      <c r="AE380" s="82" t="s">
        <v>8162</v>
      </c>
      <c r="AF380" s="82" t="s">
        <v>8255</v>
      </c>
      <c r="AG380" s="82" t="s">
        <v>382</v>
      </c>
      <c r="AH380" s="82" t="s">
        <v>382</v>
      </c>
      <c r="AI380" s="82" t="s">
        <v>521</v>
      </c>
      <c r="AJ380" s="82" t="s">
        <v>8109</v>
      </c>
      <c r="AK380" s="82" t="s">
        <v>8256</v>
      </c>
      <c r="AL380" s="82" t="s">
        <v>387</v>
      </c>
    </row>
    <row r="381" spans="1:38" x14ac:dyDescent="0.25">
      <c r="A381" s="82" t="s">
        <v>8257</v>
      </c>
      <c r="B381" s="82">
        <v>12.106999999999999</v>
      </c>
      <c r="C381" s="82" t="s">
        <v>8258</v>
      </c>
      <c r="D381" s="82" t="s">
        <v>8113</v>
      </c>
      <c r="E381" s="82" t="s">
        <v>8259</v>
      </c>
      <c r="F381" s="82" t="s">
        <v>8260</v>
      </c>
      <c r="G381" s="82" t="s">
        <v>1144</v>
      </c>
      <c r="H381" s="82" t="s">
        <v>360</v>
      </c>
      <c r="I381" s="82" t="s">
        <v>8168</v>
      </c>
      <c r="J381" s="82" t="s">
        <v>8168</v>
      </c>
      <c r="K381" s="82" t="s">
        <v>8169</v>
      </c>
      <c r="L381" s="82" t="s">
        <v>8076</v>
      </c>
      <c r="M381" s="82" t="s">
        <v>8261</v>
      </c>
      <c r="N381" s="82" t="s">
        <v>8262</v>
      </c>
      <c r="O381" s="82" t="s">
        <v>366</v>
      </c>
      <c r="P381" s="82" t="s">
        <v>360</v>
      </c>
      <c r="Q381" s="82" t="s">
        <v>360</v>
      </c>
      <c r="R381" s="82" t="s">
        <v>360</v>
      </c>
      <c r="S381" s="82" t="s">
        <v>8263</v>
      </c>
      <c r="T381" s="82" t="s">
        <v>2968</v>
      </c>
      <c r="U381" s="82" t="s">
        <v>443</v>
      </c>
      <c r="V381" s="82" t="s">
        <v>1376</v>
      </c>
      <c r="W381" s="82" t="s">
        <v>468</v>
      </c>
      <c r="X381" s="82" t="s">
        <v>8176</v>
      </c>
      <c r="Y381" s="82" t="s">
        <v>8264</v>
      </c>
      <c r="Z381" s="82" t="s">
        <v>427</v>
      </c>
      <c r="AA381" s="82" t="s">
        <v>376</v>
      </c>
      <c r="AB381" s="82" t="s">
        <v>8178</v>
      </c>
      <c r="AC381" s="82" t="s">
        <v>8242</v>
      </c>
      <c r="AD381" s="82" t="s">
        <v>8180</v>
      </c>
      <c r="AE381" s="82" t="s">
        <v>8162</v>
      </c>
      <c r="AG381" s="82" t="s">
        <v>382</v>
      </c>
      <c r="AH381" s="82" t="s">
        <v>382</v>
      </c>
      <c r="AI381" s="82" t="s">
        <v>2685</v>
      </c>
      <c r="AJ381" s="82" t="s">
        <v>8109</v>
      </c>
      <c r="AK381" s="82" t="s">
        <v>8265</v>
      </c>
      <c r="AL381" s="82" t="s">
        <v>387</v>
      </c>
    </row>
    <row r="382" spans="1:38" x14ac:dyDescent="0.25">
      <c r="A382" s="82" t="s">
        <v>8266</v>
      </c>
      <c r="B382" s="82">
        <v>12.108000000000001</v>
      </c>
      <c r="C382" s="82" t="s">
        <v>8267</v>
      </c>
      <c r="D382" s="82" t="s">
        <v>8113</v>
      </c>
      <c r="E382" s="82" t="s">
        <v>8268</v>
      </c>
      <c r="F382" s="82" t="s">
        <v>8269</v>
      </c>
      <c r="G382" s="82" t="s">
        <v>1144</v>
      </c>
      <c r="H382" s="82" t="s">
        <v>360</v>
      </c>
      <c r="I382" s="82" t="s">
        <v>8168</v>
      </c>
      <c r="J382" s="82" t="s">
        <v>8168</v>
      </c>
      <c r="K382" s="82" t="s">
        <v>8270</v>
      </c>
      <c r="L382" s="82" t="s">
        <v>8236</v>
      </c>
      <c r="M382" s="82" t="s">
        <v>8271</v>
      </c>
      <c r="N382" s="82" t="s">
        <v>8272</v>
      </c>
      <c r="O382" s="82" t="s">
        <v>366</v>
      </c>
      <c r="P382" s="82" t="s">
        <v>360</v>
      </c>
      <c r="Q382" s="82" t="s">
        <v>360</v>
      </c>
      <c r="R382" s="82" t="s">
        <v>360</v>
      </c>
      <c r="S382" s="82" t="s">
        <v>8273</v>
      </c>
      <c r="T382" s="82" t="s">
        <v>2968</v>
      </c>
      <c r="U382" s="82" t="s">
        <v>8253</v>
      </c>
      <c r="V382" s="82" t="s">
        <v>1376</v>
      </c>
      <c r="W382" s="82" t="s">
        <v>8175</v>
      </c>
      <c r="X382" s="82" t="s">
        <v>8176</v>
      </c>
      <c r="Y382" s="82" t="s">
        <v>8274</v>
      </c>
      <c r="Z382" s="82" t="s">
        <v>427</v>
      </c>
      <c r="AA382" s="82" t="s">
        <v>376</v>
      </c>
      <c r="AB382" s="82" t="s">
        <v>8275</v>
      </c>
      <c r="AC382" s="82" t="s">
        <v>8242</v>
      </c>
      <c r="AD382" s="82" t="s">
        <v>8180</v>
      </c>
      <c r="AE382" s="82" t="s">
        <v>8162</v>
      </c>
      <c r="AF382" s="82" t="s">
        <v>8276</v>
      </c>
      <c r="AG382" s="82" t="s">
        <v>382</v>
      </c>
      <c r="AH382" s="82" t="s">
        <v>382</v>
      </c>
      <c r="AI382" s="82" t="s">
        <v>521</v>
      </c>
      <c r="AJ382" s="82" t="s">
        <v>8109</v>
      </c>
      <c r="AK382" s="82" t="s">
        <v>8277</v>
      </c>
      <c r="AL382" s="82" t="s">
        <v>387</v>
      </c>
    </row>
    <row r="383" spans="1:38" x14ac:dyDescent="0.25">
      <c r="A383" s="82" t="s">
        <v>8278</v>
      </c>
      <c r="B383" s="82">
        <v>12.109</v>
      </c>
      <c r="C383" s="82" t="s">
        <v>8279</v>
      </c>
      <c r="D383" s="82" t="s">
        <v>8113</v>
      </c>
      <c r="E383" s="82" t="s">
        <v>8280</v>
      </c>
      <c r="F383" s="82" t="s">
        <v>8281</v>
      </c>
      <c r="G383" s="82" t="s">
        <v>1144</v>
      </c>
      <c r="H383" s="82" t="s">
        <v>360</v>
      </c>
      <c r="I383" s="82" t="s">
        <v>8168</v>
      </c>
      <c r="J383" s="82" t="s">
        <v>8168</v>
      </c>
      <c r="K383" s="82" t="s">
        <v>8270</v>
      </c>
      <c r="L383" s="82" t="s">
        <v>6867</v>
      </c>
      <c r="M383" s="82" t="s">
        <v>8170</v>
      </c>
      <c r="N383" s="82" t="s">
        <v>8282</v>
      </c>
      <c r="O383" s="82" t="s">
        <v>366</v>
      </c>
      <c r="P383" s="82" t="s">
        <v>360</v>
      </c>
      <c r="Q383" s="82" t="s">
        <v>360</v>
      </c>
      <c r="R383" s="82" t="s">
        <v>360</v>
      </c>
      <c r="S383" s="82" t="s">
        <v>368</v>
      </c>
      <c r="T383" s="82" t="s">
        <v>6729</v>
      </c>
      <c r="U383" s="82" t="s">
        <v>443</v>
      </c>
      <c r="V383" s="82" t="s">
        <v>362</v>
      </c>
      <c r="W383" s="82" t="s">
        <v>822</v>
      </c>
      <c r="X383" s="82" t="s">
        <v>8139</v>
      </c>
      <c r="Y383" s="82" t="s">
        <v>8283</v>
      </c>
      <c r="Z383" s="82" t="s">
        <v>427</v>
      </c>
      <c r="AA383" s="82" t="s">
        <v>376</v>
      </c>
      <c r="AB383" s="82" t="s">
        <v>8284</v>
      </c>
      <c r="AC383" s="82" t="s">
        <v>8285</v>
      </c>
      <c r="AD383" s="82" t="s">
        <v>8286</v>
      </c>
      <c r="AE383" s="82" t="s">
        <v>8162</v>
      </c>
      <c r="AF383" s="82" t="s">
        <v>8287</v>
      </c>
      <c r="AG383" s="82" t="s">
        <v>382</v>
      </c>
      <c r="AH383" s="82" t="s">
        <v>382</v>
      </c>
      <c r="AI383" s="82" t="s">
        <v>521</v>
      </c>
      <c r="AJ383" s="82" t="s">
        <v>8109</v>
      </c>
      <c r="AK383" s="82" t="s">
        <v>8288</v>
      </c>
      <c r="AL383" s="82" t="s">
        <v>450</v>
      </c>
    </row>
    <row r="384" spans="1:38" x14ac:dyDescent="0.25">
      <c r="A384" s="82" t="s">
        <v>8289</v>
      </c>
      <c r="B384" s="82">
        <v>12.11</v>
      </c>
      <c r="C384" s="82" t="s">
        <v>8290</v>
      </c>
      <c r="D384" s="82" t="s">
        <v>8113</v>
      </c>
      <c r="E384" s="82" t="s">
        <v>8291</v>
      </c>
      <c r="F384" s="82" t="s">
        <v>8292</v>
      </c>
      <c r="G384" s="82" t="s">
        <v>1144</v>
      </c>
      <c r="H384" s="82" t="s">
        <v>360</v>
      </c>
      <c r="I384" s="82" t="s">
        <v>8293</v>
      </c>
      <c r="J384" s="82" t="s">
        <v>8294</v>
      </c>
      <c r="K384" s="82" t="s">
        <v>8295</v>
      </c>
      <c r="L384" s="82" t="s">
        <v>6867</v>
      </c>
      <c r="M384" s="82" t="s">
        <v>8296</v>
      </c>
      <c r="N384" s="82" t="s">
        <v>8297</v>
      </c>
      <c r="O384" s="82" t="s">
        <v>366</v>
      </c>
      <c r="P384" s="82" t="s">
        <v>360</v>
      </c>
      <c r="Q384" s="82" t="s">
        <v>360</v>
      </c>
      <c r="R384" s="82" t="s">
        <v>360</v>
      </c>
      <c r="S384" s="82" t="s">
        <v>8298</v>
      </c>
      <c r="T384" s="82" t="s">
        <v>8299</v>
      </c>
      <c r="U384" s="82" t="s">
        <v>443</v>
      </c>
      <c r="V384" s="82" t="s">
        <v>1376</v>
      </c>
      <c r="W384" s="82" t="s">
        <v>822</v>
      </c>
      <c r="X384" s="82" t="s">
        <v>8224</v>
      </c>
      <c r="Y384" s="82" t="s">
        <v>8300</v>
      </c>
      <c r="Z384" s="82" t="s">
        <v>427</v>
      </c>
      <c r="AA384" s="82" t="s">
        <v>376</v>
      </c>
      <c r="AB384" s="82" t="s">
        <v>8301</v>
      </c>
      <c r="AC384" s="82" t="s">
        <v>8242</v>
      </c>
      <c r="AD384" s="82" t="s">
        <v>8180</v>
      </c>
      <c r="AE384" s="82" t="s">
        <v>8162</v>
      </c>
      <c r="AF384" s="82" t="s">
        <v>8302</v>
      </c>
      <c r="AG384" s="82" t="s">
        <v>382</v>
      </c>
      <c r="AH384" s="82" t="s">
        <v>382</v>
      </c>
      <c r="AI384" s="82" t="s">
        <v>6816</v>
      </c>
      <c r="AJ384" s="82" t="s">
        <v>8109</v>
      </c>
      <c r="AK384" s="82" t="s">
        <v>8303</v>
      </c>
      <c r="AL384" s="82" t="s">
        <v>387</v>
      </c>
    </row>
    <row r="385" spans="1:38" x14ac:dyDescent="0.25">
      <c r="A385" s="82" t="s">
        <v>8304</v>
      </c>
      <c r="B385" s="82">
        <v>12.111000000000001</v>
      </c>
      <c r="C385" s="82" t="s">
        <v>8305</v>
      </c>
      <c r="D385" s="82" t="s">
        <v>8113</v>
      </c>
      <c r="E385" s="82" t="s">
        <v>8306</v>
      </c>
      <c r="F385" s="82" t="s">
        <v>8307</v>
      </c>
      <c r="G385" s="82" t="s">
        <v>1144</v>
      </c>
      <c r="H385" s="82" t="s">
        <v>360</v>
      </c>
      <c r="I385" s="82" t="s">
        <v>8308</v>
      </c>
      <c r="J385" s="82" t="s">
        <v>8309</v>
      </c>
      <c r="K385" s="82" t="s">
        <v>8310</v>
      </c>
      <c r="L385" s="82" t="s">
        <v>5026</v>
      </c>
      <c r="M385" s="82" t="s">
        <v>8311</v>
      </c>
      <c r="N385" s="82" t="s">
        <v>8312</v>
      </c>
      <c r="O385" s="82" t="s">
        <v>366</v>
      </c>
      <c r="P385" s="82" t="s">
        <v>8313</v>
      </c>
      <c r="Q385" s="82" t="s">
        <v>360</v>
      </c>
      <c r="R385" s="82" t="s">
        <v>360</v>
      </c>
      <c r="S385" s="82" t="s">
        <v>368</v>
      </c>
      <c r="T385" s="82" t="s">
        <v>6729</v>
      </c>
      <c r="U385" s="82" t="s">
        <v>443</v>
      </c>
      <c r="V385" s="82" t="s">
        <v>362</v>
      </c>
      <c r="W385" s="82" t="s">
        <v>822</v>
      </c>
      <c r="X385" s="82" t="s">
        <v>8157</v>
      </c>
      <c r="Y385" s="82" t="s">
        <v>8314</v>
      </c>
      <c r="Z385" s="82" t="s">
        <v>427</v>
      </c>
      <c r="AA385" s="82" t="s">
        <v>376</v>
      </c>
      <c r="AB385" s="82" t="s">
        <v>8315</v>
      </c>
      <c r="AC385" s="82" t="s">
        <v>8316</v>
      </c>
      <c r="AD385" s="82" t="s">
        <v>8317</v>
      </c>
      <c r="AE385" s="82" t="s">
        <v>8162</v>
      </c>
      <c r="AF385" s="82" t="s">
        <v>8197</v>
      </c>
      <c r="AG385" s="82" t="s">
        <v>382</v>
      </c>
      <c r="AH385" s="82" t="s">
        <v>382</v>
      </c>
      <c r="AI385" s="82" t="s">
        <v>3885</v>
      </c>
      <c r="AJ385" s="82" t="s">
        <v>8109</v>
      </c>
      <c r="AK385" s="82" t="s">
        <v>8318</v>
      </c>
      <c r="AL385" s="82" t="s">
        <v>450</v>
      </c>
    </row>
    <row r="386" spans="1:38" x14ac:dyDescent="0.25">
      <c r="A386" s="82" t="s">
        <v>8319</v>
      </c>
      <c r="B386" s="82">
        <v>12.112</v>
      </c>
      <c r="D386" s="82" t="s">
        <v>8113</v>
      </c>
      <c r="E386" s="82" t="s">
        <v>8320</v>
      </c>
      <c r="F386" s="82" t="s">
        <v>8321</v>
      </c>
      <c r="G386" s="82" t="s">
        <v>683</v>
      </c>
      <c r="H386" s="82" t="s">
        <v>360</v>
      </c>
      <c r="I386" s="82" t="s">
        <v>8322</v>
      </c>
      <c r="J386" s="82" t="s">
        <v>8323</v>
      </c>
      <c r="K386" s="82" t="s">
        <v>8324</v>
      </c>
      <c r="L386" s="82" t="s">
        <v>421</v>
      </c>
      <c r="M386" s="82" t="s">
        <v>8325</v>
      </c>
      <c r="N386" s="82" t="s">
        <v>468</v>
      </c>
      <c r="O386" s="82" t="s">
        <v>366</v>
      </c>
      <c r="P386" s="82" t="s">
        <v>360</v>
      </c>
      <c r="Q386" s="82" t="s">
        <v>360</v>
      </c>
      <c r="R386" s="82" t="s">
        <v>360</v>
      </c>
      <c r="S386" s="82" t="s">
        <v>8326</v>
      </c>
      <c r="T386" s="82" t="s">
        <v>8327</v>
      </c>
      <c r="U386" s="82" t="s">
        <v>443</v>
      </c>
      <c r="V386" s="82" t="s">
        <v>1376</v>
      </c>
      <c r="W386" s="82" t="s">
        <v>822</v>
      </c>
      <c r="X386" s="82" t="s">
        <v>8328</v>
      </c>
      <c r="Y386" s="82" t="s">
        <v>8329</v>
      </c>
      <c r="Z386" s="82" t="s">
        <v>427</v>
      </c>
      <c r="AA386" s="82" t="s">
        <v>376</v>
      </c>
      <c r="AB386" s="82" t="s">
        <v>382</v>
      </c>
      <c r="AC386" s="82" t="s">
        <v>735</v>
      </c>
      <c r="AD386" s="82" t="s">
        <v>8180</v>
      </c>
      <c r="AE386" s="82" t="s">
        <v>8162</v>
      </c>
      <c r="AF386" s="82" t="s">
        <v>382</v>
      </c>
      <c r="AG386" s="82" t="s">
        <v>382</v>
      </c>
      <c r="AH386" s="82" t="s">
        <v>382</v>
      </c>
      <c r="AI386" s="82" t="s">
        <v>433</v>
      </c>
      <c r="AJ386" s="82" t="s">
        <v>8109</v>
      </c>
      <c r="AK386" s="82" t="s">
        <v>8330</v>
      </c>
      <c r="AL386" s="82" t="s">
        <v>387</v>
      </c>
    </row>
    <row r="387" spans="1:38" x14ac:dyDescent="0.25">
      <c r="A387" s="82" t="s">
        <v>8331</v>
      </c>
      <c r="B387" s="82">
        <v>12.113</v>
      </c>
      <c r="C387" s="82" t="s">
        <v>8332</v>
      </c>
      <c r="D387" s="82" t="s">
        <v>8113</v>
      </c>
      <c r="E387" s="82" t="s">
        <v>8333</v>
      </c>
      <c r="F387" s="82" t="s">
        <v>8334</v>
      </c>
      <c r="G387" s="82" t="s">
        <v>359</v>
      </c>
      <c r="H387" s="82" t="s">
        <v>360</v>
      </c>
      <c r="I387" s="82" t="s">
        <v>8335</v>
      </c>
      <c r="J387" s="82" t="s">
        <v>8336</v>
      </c>
      <c r="K387" s="82" t="s">
        <v>8337</v>
      </c>
      <c r="L387" s="82" t="s">
        <v>6867</v>
      </c>
      <c r="M387" s="82" t="s">
        <v>8338</v>
      </c>
      <c r="N387" s="82" t="s">
        <v>8339</v>
      </c>
      <c r="O387" s="82" t="s">
        <v>8340</v>
      </c>
      <c r="P387" s="82" t="s">
        <v>8341</v>
      </c>
      <c r="Q387" s="82" t="s">
        <v>8342</v>
      </c>
      <c r="R387" s="82" t="s">
        <v>360</v>
      </c>
      <c r="S387" s="82" t="s">
        <v>368</v>
      </c>
      <c r="T387" s="82" t="s">
        <v>8343</v>
      </c>
      <c r="U387" s="82" t="s">
        <v>443</v>
      </c>
      <c r="V387" s="82" t="s">
        <v>362</v>
      </c>
      <c r="W387" s="82" t="s">
        <v>8344</v>
      </c>
      <c r="X387" s="82" t="s">
        <v>8345</v>
      </c>
      <c r="Y387" s="82" t="s">
        <v>8346</v>
      </c>
      <c r="Z387" s="82" t="s">
        <v>427</v>
      </c>
      <c r="AA387" s="82" t="s">
        <v>376</v>
      </c>
      <c r="AB387" s="82" t="s">
        <v>8347</v>
      </c>
      <c r="AC387" s="82" t="s">
        <v>735</v>
      </c>
      <c r="AD387" s="82" t="s">
        <v>8348</v>
      </c>
      <c r="AE387" s="82" t="s">
        <v>8162</v>
      </c>
      <c r="AF387" s="82" t="s">
        <v>382</v>
      </c>
      <c r="AG387" s="82" t="s">
        <v>382</v>
      </c>
      <c r="AH387" s="82" t="s">
        <v>382</v>
      </c>
      <c r="AI387" s="82" t="s">
        <v>1211</v>
      </c>
      <c r="AJ387" s="82" t="s">
        <v>8109</v>
      </c>
      <c r="AK387" s="82" t="s">
        <v>8349</v>
      </c>
      <c r="AL387" s="82" t="s">
        <v>450</v>
      </c>
    </row>
    <row r="388" spans="1:38" x14ac:dyDescent="0.25">
      <c r="A388" s="82" t="s">
        <v>8350</v>
      </c>
      <c r="B388" s="82">
        <v>12.114000000000001</v>
      </c>
      <c r="C388" s="82" t="s">
        <v>8351</v>
      </c>
      <c r="D388" s="82" t="s">
        <v>8113</v>
      </c>
      <c r="E388" s="82" t="s">
        <v>8352</v>
      </c>
      <c r="F388" s="82" t="s">
        <v>8353</v>
      </c>
      <c r="G388" s="82" t="s">
        <v>359</v>
      </c>
      <c r="H388" s="82" t="s">
        <v>360</v>
      </c>
      <c r="I388" s="82" t="s">
        <v>8354</v>
      </c>
      <c r="J388" s="82" t="s">
        <v>8355</v>
      </c>
      <c r="K388" s="82" t="s">
        <v>8356</v>
      </c>
      <c r="L388" s="82" t="s">
        <v>5026</v>
      </c>
      <c r="M388" s="82" t="s">
        <v>8357</v>
      </c>
      <c r="N388" s="82" t="s">
        <v>8358</v>
      </c>
      <c r="O388" s="82" t="s">
        <v>8359</v>
      </c>
      <c r="P388" s="82" t="s">
        <v>8360</v>
      </c>
      <c r="Q388" s="82" t="s">
        <v>360</v>
      </c>
      <c r="R388" s="82" t="s">
        <v>360</v>
      </c>
      <c r="S388" s="82" t="s">
        <v>368</v>
      </c>
      <c r="T388" s="82" t="s">
        <v>8361</v>
      </c>
      <c r="U388" s="82" t="s">
        <v>443</v>
      </c>
      <c r="V388" s="82" t="s">
        <v>362</v>
      </c>
      <c r="W388" s="82" t="s">
        <v>822</v>
      </c>
      <c r="X388" s="82" t="s">
        <v>8328</v>
      </c>
      <c r="Y388" s="82" t="s">
        <v>8362</v>
      </c>
      <c r="Z388" s="82" t="s">
        <v>427</v>
      </c>
      <c r="AA388" s="82" t="s">
        <v>8363</v>
      </c>
      <c r="AB388" s="82" t="s">
        <v>8364</v>
      </c>
      <c r="AC388" s="82" t="s">
        <v>8365</v>
      </c>
      <c r="AD388" s="82" t="s">
        <v>8366</v>
      </c>
      <c r="AE388" s="82" t="s">
        <v>8162</v>
      </c>
      <c r="AF388" s="82" t="s">
        <v>382</v>
      </c>
      <c r="AG388" s="82" t="s">
        <v>382</v>
      </c>
      <c r="AH388" s="82" t="s">
        <v>382</v>
      </c>
      <c r="AI388" s="82" t="s">
        <v>1727</v>
      </c>
      <c r="AJ388" s="82" t="s">
        <v>8109</v>
      </c>
      <c r="AK388" s="82" t="s">
        <v>8367</v>
      </c>
      <c r="AL388" s="82" t="s">
        <v>450</v>
      </c>
    </row>
    <row r="389" spans="1:38" x14ac:dyDescent="0.25">
      <c r="A389" s="82" t="s">
        <v>8368</v>
      </c>
      <c r="B389" s="82">
        <v>12.116</v>
      </c>
      <c r="C389" s="82" t="s">
        <v>8369</v>
      </c>
      <c r="D389" s="82" t="s">
        <v>8113</v>
      </c>
      <c r="E389" s="82" t="s">
        <v>8370</v>
      </c>
      <c r="F389" s="82" t="s">
        <v>8371</v>
      </c>
      <c r="G389" s="82" t="s">
        <v>1144</v>
      </c>
      <c r="H389" s="82" t="s">
        <v>360</v>
      </c>
      <c r="I389" s="82" t="s">
        <v>8293</v>
      </c>
      <c r="J389" s="82" t="s">
        <v>8293</v>
      </c>
      <c r="K389" s="82" t="s">
        <v>8372</v>
      </c>
      <c r="L389" s="82" t="s">
        <v>5026</v>
      </c>
      <c r="M389" s="82" t="s">
        <v>8296</v>
      </c>
      <c r="N389" s="82" t="s">
        <v>8373</v>
      </c>
      <c r="O389" s="82" t="s">
        <v>366</v>
      </c>
      <c r="P389" s="82" t="s">
        <v>360</v>
      </c>
      <c r="Q389" s="82" t="s">
        <v>360</v>
      </c>
      <c r="R389" s="82" t="s">
        <v>360</v>
      </c>
      <c r="S389" s="82" t="s">
        <v>3849</v>
      </c>
      <c r="T389" s="82" t="s">
        <v>8374</v>
      </c>
      <c r="U389" s="82" t="s">
        <v>8375</v>
      </c>
      <c r="V389" s="82" t="s">
        <v>8376</v>
      </c>
      <c r="W389" s="82" t="s">
        <v>8377</v>
      </c>
      <c r="X389" s="82" t="s">
        <v>8378</v>
      </c>
      <c r="Y389" s="82" t="s">
        <v>8379</v>
      </c>
      <c r="Z389" s="82" t="s">
        <v>427</v>
      </c>
      <c r="AA389" s="82" t="s">
        <v>376</v>
      </c>
      <c r="AB389" s="82" t="s">
        <v>8380</v>
      </c>
      <c r="AC389" s="82" t="s">
        <v>8285</v>
      </c>
      <c r="AD389" s="82" t="s">
        <v>8180</v>
      </c>
      <c r="AE389" s="82" t="s">
        <v>360</v>
      </c>
      <c r="AF389" s="82" t="s">
        <v>382</v>
      </c>
      <c r="AG389" s="82" t="s">
        <v>382</v>
      </c>
      <c r="AH389" s="82" t="s">
        <v>382</v>
      </c>
      <c r="AI389" s="82" t="s">
        <v>4409</v>
      </c>
      <c r="AJ389" s="82" t="s">
        <v>8109</v>
      </c>
      <c r="AK389" s="82" t="s">
        <v>8381</v>
      </c>
      <c r="AL389" s="82" t="s">
        <v>415</v>
      </c>
    </row>
    <row r="390" spans="1:38" x14ac:dyDescent="0.25">
      <c r="A390" s="82" t="s">
        <v>8382</v>
      </c>
      <c r="B390" s="82">
        <v>12.129</v>
      </c>
      <c r="C390" s="82" t="s">
        <v>8382</v>
      </c>
      <c r="D390" s="82" t="s">
        <v>8113</v>
      </c>
      <c r="E390" s="82" t="s">
        <v>8383</v>
      </c>
      <c r="F390" s="82" t="s">
        <v>8384</v>
      </c>
      <c r="G390" s="82" t="s">
        <v>600</v>
      </c>
      <c r="H390" s="82" t="s">
        <v>360</v>
      </c>
      <c r="I390" s="82" t="s">
        <v>822</v>
      </c>
      <c r="J390" s="82" t="s">
        <v>822</v>
      </c>
      <c r="K390" s="82" t="s">
        <v>8385</v>
      </c>
      <c r="L390" s="82" t="s">
        <v>421</v>
      </c>
      <c r="M390" s="82" t="s">
        <v>421</v>
      </c>
      <c r="N390" s="82" t="s">
        <v>8386</v>
      </c>
      <c r="O390" s="82" t="s">
        <v>366</v>
      </c>
      <c r="P390" s="82" t="s">
        <v>360</v>
      </c>
      <c r="Q390" s="82" t="s">
        <v>360</v>
      </c>
      <c r="R390" s="82" t="s">
        <v>360</v>
      </c>
      <c r="S390" s="82" t="s">
        <v>368</v>
      </c>
      <c r="T390" s="82" t="s">
        <v>8387</v>
      </c>
      <c r="U390" s="82" t="s">
        <v>443</v>
      </c>
      <c r="V390" s="82" t="s">
        <v>8388</v>
      </c>
      <c r="W390" s="82" t="s">
        <v>360</v>
      </c>
      <c r="X390" s="82" t="s">
        <v>8389</v>
      </c>
      <c r="Y390" s="82" t="s">
        <v>8390</v>
      </c>
      <c r="Z390" s="82" t="s">
        <v>427</v>
      </c>
      <c r="AA390" s="82" t="s">
        <v>376</v>
      </c>
      <c r="AB390" s="82" t="s">
        <v>382</v>
      </c>
      <c r="AC390" s="82" t="s">
        <v>446</v>
      </c>
      <c r="AD390" s="82" t="s">
        <v>8391</v>
      </c>
      <c r="AE390" s="82" t="s">
        <v>360</v>
      </c>
      <c r="AF390" s="82" t="s">
        <v>382</v>
      </c>
      <c r="AG390" s="82" t="s">
        <v>382</v>
      </c>
      <c r="AH390" s="82" t="s">
        <v>382</v>
      </c>
      <c r="AI390" s="82" t="s">
        <v>8392</v>
      </c>
      <c r="AJ390" s="82" t="s">
        <v>8109</v>
      </c>
      <c r="AK390" s="82" t="s">
        <v>8393</v>
      </c>
      <c r="AL390" s="82" t="s">
        <v>415</v>
      </c>
    </row>
    <row r="391" spans="1:38" x14ac:dyDescent="0.25">
      <c r="A391" s="82" t="s">
        <v>8394</v>
      </c>
      <c r="B391" s="82">
        <v>12.13</v>
      </c>
      <c r="D391" s="82" t="s">
        <v>8113</v>
      </c>
      <c r="E391" s="82" t="s">
        <v>8395</v>
      </c>
      <c r="F391" s="82" t="s">
        <v>8396</v>
      </c>
      <c r="G391" s="82" t="s">
        <v>600</v>
      </c>
      <c r="H391" s="82" t="s">
        <v>360</v>
      </c>
      <c r="I391" s="82" t="s">
        <v>822</v>
      </c>
      <c r="J391" s="82" t="s">
        <v>822</v>
      </c>
      <c r="K391" s="82" t="s">
        <v>8397</v>
      </c>
      <c r="L391" s="82" t="s">
        <v>421</v>
      </c>
      <c r="M391" s="82" t="s">
        <v>421</v>
      </c>
      <c r="N391" s="82" t="s">
        <v>8398</v>
      </c>
      <c r="O391" s="82" t="s">
        <v>558</v>
      </c>
      <c r="P391" s="82" t="s">
        <v>360</v>
      </c>
      <c r="Q391" s="82" t="s">
        <v>360</v>
      </c>
      <c r="R391" s="82" t="s">
        <v>360</v>
      </c>
      <c r="S391" s="82" t="s">
        <v>8399</v>
      </c>
      <c r="T391" s="82" t="s">
        <v>8400</v>
      </c>
      <c r="U391" s="82" t="s">
        <v>8401</v>
      </c>
      <c r="V391" s="82" t="s">
        <v>1376</v>
      </c>
      <c r="W391" s="82" t="s">
        <v>360</v>
      </c>
      <c r="X391" s="82" t="s">
        <v>8389</v>
      </c>
      <c r="Y391" s="82" t="s">
        <v>8402</v>
      </c>
      <c r="Z391" s="82" t="s">
        <v>427</v>
      </c>
      <c r="AA391" s="82" t="s">
        <v>376</v>
      </c>
      <c r="AB391" s="82" t="s">
        <v>382</v>
      </c>
      <c r="AC391" s="82" t="s">
        <v>446</v>
      </c>
      <c r="AD391" s="82" t="s">
        <v>8403</v>
      </c>
      <c r="AE391" s="82" t="s">
        <v>8404</v>
      </c>
      <c r="AF391" s="82" t="s">
        <v>8405</v>
      </c>
      <c r="AH391" s="82" t="s">
        <v>8406</v>
      </c>
      <c r="AI391" s="82" t="s">
        <v>8407</v>
      </c>
      <c r="AJ391" s="82" t="s">
        <v>8109</v>
      </c>
      <c r="AK391" s="82" t="s">
        <v>8408</v>
      </c>
      <c r="AL391" s="82" t="s">
        <v>415</v>
      </c>
    </row>
    <row r="392" spans="1:38" x14ac:dyDescent="0.25">
      <c r="A392" s="82" t="s">
        <v>8409</v>
      </c>
      <c r="B392" s="82">
        <v>12.218999999999999</v>
      </c>
      <c r="C392" s="82" t="s">
        <v>8410</v>
      </c>
      <c r="D392" s="82" t="s">
        <v>8411</v>
      </c>
      <c r="E392" s="82" t="s">
        <v>8412</v>
      </c>
      <c r="F392" s="82" t="s">
        <v>8413</v>
      </c>
      <c r="G392" s="82" t="s">
        <v>359</v>
      </c>
      <c r="H392" s="82" t="s">
        <v>360</v>
      </c>
      <c r="I392" s="82" t="s">
        <v>8414</v>
      </c>
      <c r="J392" s="82" t="s">
        <v>8415</v>
      </c>
      <c r="K392" s="82" t="s">
        <v>362</v>
      </c>
      <c r="L392" s="82" t="s">
        <v>421</v>
      </c>
      <c r="M392" s="82" t="s">
        <v>421</v>
      </c>
      <c r="N392" s="82" t="s">
        <v>8416</v>
      </c>
      <c r="O392" s="82" t="s">
        <v>558</v>
      </c>
      <c r="P392" s="82" t="s">
        <v>8417</v>
      </c>
      <c r="Q392" s="82" t="s">
        <v>360</v>
      </c>
      <c r="R392" s="82" t="s">
        <v>360</v>
      </c>
      <c r="S392" s="82" t="s">
        <v>368</v>
      </c>
      <c r="T392" s="82" t="s">
        <v>8418</v>
      </c>
      <c r="U392" s="82" t="s">
        <v>8419</v>
      </c>
      <c r="V392" s="82" t="s">
        <v>1376</v>
      </c>
      <c r="W392" s="82" t="s">
        <v>8420</v>
      </c>
      <c r="X392" s="82" t="s">
        <v>8421</v>
      </c>
      <c r="Y392" s="82" t="s">
        <v>8422</v>
      </c>
      <c r="Z392" s="82" t="s">
        <v>427</v>
      </c>
      <c r="AA392" s="82" t="s">
        <v>376</v>
      </c>
      <c r="AB392" s="82" t="s">
        <v>382</v>
      </c>
      <c r="AC392" s="82" t="s">
        <v>735</v>
      </c>
      <c r="AD392" s="82" t="s">
        <v>8423</v>
      </c>
      <c r="AE392" s="82" t="s">
        <v>360</v>
      </c>
      <c r="AF392" s="82" t="s">
        <v>382</v>
      </c>
      <c r="AG392" s="82" t="s">
        <v>382</v>
      </c>
      <c r="AH392" s="82" t="s">
        <v>382</v>
      </c>
      <c r="AI392" s="82" t="s">
        <v>8424</v>
      </c>
      <c r="AJ392" s="82" t="s">
        <v>8109</v>
      </c>
      <c r="AK392" s="82" t="s">
        <v>8425</v>
      </c>
      <c r="AL392" s="82" t="s">
        <v>1286</v>
      </c>
    </row>
    <row r="393" spans="1:38" x14ac:dyDescent="0.25">
      <c r="A393" s="82" t="s">
        <v>8426</v>
      </c>
      <c r="B393" s="82">
        <v>12.225</v>
      </c>
      <c r="C393" s="82" t="s">
        <v>8427</v>
      </c>
      <c r="D393" s="82" t="s">
        <v>8428</v>
      </c>
      <c r="E393" s="82" t="s">
        <v>8429</v>
      </c>
      <c r="F393" s="82" t="s">
        <v>8430</v>
      </c>
      <c r="G393" s="82" t="s">
        <v>600</v>
      </c>
      <c r="H393" s="82" t="s">
        <v>360</v>
      </c>
      <c r="I393" s="82" t="s">
        <v>11</v>
      </c>
      <c r="J393" s="82" t="s">
        <v>11</v>
      </c>
      <c r="K393" s="82" t="s">
        <v>8431</v>
      </c>
      <c r="L393" s="82" t="s">
        <v>421</v>
      </c>
      <c r="M393" s="82" t="s">
        <v>440</v>
      </c>
      <c r="N393" s="82" t="s">
        <v>8432</v>
      </c>
      <c r="O393" s="82" t="s">
        <v>558</v>
      </c>
      <c r="P393" s="82" t="s">
        <v>11</v>
      </c>
      <c r="Q393" s="82" t="s">
        <v>11</v>
      </c>
      <c r="R393" s="82" t="s">
        <v>11</v>
      </c>
      <c r="S393" s="82" t="s">
        <v>8433</v>
      </c>
      <c r="T393" s="82" t="s">
        <v>8434</v>
      </c>
      <c r="U393" s="82" t="s">
        <v>8435</v>
      </c>
      <c r="V393" s="82" t="s">
        <v>632</v>
      </c>
      <c r="W393" s="82" t="s">
        <v>8436</v>
      </c>
      <c r="X393" s="82" t="s">
        <v>8437</v>
      </c>
      <c r="Y393" s="82" t="s">
        <v>8438</v>
      </c>
      <c r="Z393" s="82" t="s">
        <v>8439</v>
      </c>
      <c r="AA393" s="82" t="s">
        <v>376</v>
      </c>
      <c r="AB393" s="82" t="s">
        <v>382</v>
      </c>
      <c r="AC393" s="82" t="s">
        <v>735</v>
      </c>
      <c r="AD393" s="82" t="s">
        <v>8440</v>
      </c>
      <c r="AE393" s="82" t="s">
        <v>360</v>
      </c>
      <c r="AF393" s="82" t="s">
        <v>382</v>
      </c>
      <c r="AG393" s="82" t="s">
        <v>382</v>
      </c>
      <c r="AH393" s="82" t="s">
        <v>8441</v>
      </c>
      <c r="AI393" s="82" t="s">
        <v>8442</v>
      </c>
      <c r="AJ393" s="82" t="s">
        <v>8109</v>
      </c>
      <c r="AK393" s="82" t="s">
        <v>8443</v>
      </c>
      <c r="AL393" s="82" t="s">
        <v>415</v>
      </c>
    </row>
    <row r="394" spans="1:38" x14ac:dyDescent="0.25">
      <c r="A394" s="82" t="s">
        <v>8444</v>
      </c>
      <c r="B394" s="82">
        <v>12.3</v>
      </c>
      <c r="D394" s="82" t="s">
        <v>8445</v>
      </c>
      <c r="E394" s="82" t="s">
        <v>8446</v>
      </c>
      <c r="F394" s="82" t="s">
        <v>8447</v>
      </c>
      <c r="G394" s="82" t="s">
        <v>4176</v>
      </c>
      <c r="H394" s="82" t="s">
        <v>360</v>
      </c>
      <c r="I394" s="82" t="s">
        <v>8448</v>
      </c>
      <c r="J394" s="82" t="s">
        <v>8449</v>
      </c>
      <c r="K394" s="82" t="s">
        <v>8450</v>
      </c>
      <c r="L394" s="82" t="s">
        <v>421</v>
      </c>
      <c r="M394" s="82" t="s">
        <v>8451</v>
      </c>
      <c r="N394" s="82" t="s">
        <v>8452</v>
      </c>
      <c r="O394" s="82" t="s">
        <v>558</v>
      </c>
      <c r="P394" s="82" t="s">
        <v>8453</v>
      </c>
      <c r="Q394" s="82" t="s">
        <v>360</v>
      </c>
      <c r="R394" s="82" t="s">
        <v>8454</v>
      </c>
      <c r="S394" s="82" t="s">
        <v>368</v>
      </c>
      <c r="T394" s="82" t="s">
        <v>8455</v>
      </c>
      <c r="U394" s="82" t="s">
        <v>8456</v>
      </c>
      <c r="V394" s="82" t="s">
        <v>1376</v>
      </c>
      <c r="W394" s="82" t="s">
        <v>8457</v>
      </c>
      <c r="X394" s="82" t="s">
        <v>8458</v>
      </c>
      <c r="Y394" s="82" t="s">
        <v>8459</v>
      </c>
      <c r="Z394" s="82" t="s">
        <v>8460</v>
      </c>
      <c r="AA394" s="82" t="s">
        <v>8461</v>
      </c>
      <c r="AB394" s="82" t="s">
        <v>8462</v>
      </c>
      <c r="AC394" s="82" t="s">
        <v>735</v>
      </c>
      <c r="AD394" s="82" t="s">
        <v>8463</v>
      </c>
      <c r="AE394" s="82" t="s">
        <v>8464</v>
      </c>
      <c r="AF394" s="82" t="s">
        <v>382</v>
      </c>
      <c r="AG394" s="82" t="s">
        <v>382</v>
      </c>
      <c r="AH394" s="82" t="s">
        <v>8465</v>
      </c>
      <c r="AI394" s="82" t="s">
        <v>2685</v>
      </c>
      <c r="AJ394" s="82" t="s">
        <v>8109</v>
      </c>
      <c r="AK394" s="82" t="s">
        <v>8466</v>
      </c>
      <c r="AL394" s="82" t="s">
        <v>415</v>
      </c>
    </row>
    <row r="395" spans="1:38" x14ac:dyDescent="0.25">
      <c r="A395" s="82" t="s">
        <v>8467</v>
      </c>
      <c r="B395" s="82">
        <v>12.33</v>
      </c>
      <c r="D395" s="82" t="s">
        <v>8445</v>
      </c>
      <c r="E395" s="82" t="s">
        <v>8468</v>
      </c>
      <c r="F395" s="82" t="s">
        <v>8469</v>
      </c>
      <c r="G395" s="82" t="s">
        <v>4176</v>
      </c>
      <c r="H395" s="82" t="s">
        <v>360</v>
      </c>
      <c r="I395" s="82" t="s">
        <v>8470</v>
      </c>
      <c r="J395" s="82" t="s">
        <v>8471</v>
      </c>
      <c r="K395" s="82" t="s">
        <v>8472</v>
      </c>
      <c r="L395" s="82" t="s">
        <v>421</v>
      </c>
      <c r="M395" s="82" t="s">
        <v>8473</v>
      </c>
      <c r="N395" s="82" t="s">
        <v>8474</v>
      </c>
      <c r="O395" s="82" t="s">
        <v>558</v>
      </c>
      <c r="P395" s="82" t="s">
        <v>8475</v>
      </c>
      <c r="Q395" s="82" t="s">
        <v>360</v>
      </c>
      <c r="R395" s="82" t="s">
        <v>8454</v>
      </c>
      <c r="S395" s="82" t="s">
        <v>368</v>
      </c>
      <c r="T395" s="82" t="s">
        <v>8476</v>
      </c>
      <c r="U395" s="82" t="s">
        <v>8477</v>
      </c>
      <c r="V395" s="82" t="s">
        <v>1376</v>
      </c>
      <c r="W395" s="82" t="s">
        <v>8478</v>
      </c>
      <c r="X395" s="82" t="s">
        <v>8458</v>
      </c>
      <c r="Y395" s="82" t="s">
        <v>8479</v>
      </c>
      <c r="Z395" s="82" t="s">
        <v>8480</v>
      </c>
      <c r="AA395" s="82" t="s">
        <v>376</v>
      </c>
      <c r="AB395" s="82" t="s">
        <v>8481</v>
      </c>
      <c r="AC395" s="82" t="s">
        <v>735</v>
      </c>
      <c r="AD395" s="82" t="s">
        <v>8482</v>
      </c>
      <c r="AE395" s="82" t="s">
        <v>8464</v>
      </c>
      <c r="AF395" s="82" t="s">
        <v>382</v>
      </c>
      <c r="AG395" s="82" t="s">
        <v>382</v>
      </c>
      <c r="AH395" s="82" t="s">
        <v>8483</v>
      </c>
      <c r="AI395" s="82" t="s">
        <v>8484</v>
      </c>
      <c r="AJ395" s="82" t="s">
        <v>8109</v>
      </c>
      <c r="AK395" s="82" t="s">
        <v>8485</v>
      </c>
      <c r="AL395" s="82" t="s">
        <v>415</v>
      </c>
    </row>
    <row r="396" spans="1:38" x14ac:dyDescent="0.25">
      <c r="A396" s="82" t="s">
        <v>8486</v>
      </c>
      <c r="B396" s="82">
        <v>12.335000000000001</v>
      </c>
      <c r="C396" s="82" t="s">
        <v>8487</v>
      </c>
      <c r="D396" s="82" t="s">
        <v>8445</v>
      </c>
      <c r="E396" s="82" t="s">
        <v>8488</v>
      </c>
      <c r="F396" s="82" t="s">
        <v>8489</v>
      </c>
      <c r="G396" s="82" t="s">
        <v>4176</v>
      </c>
      <c r="H396" s="82" t="s">
        <v>360</v>
      </c>
      <c r="I396" s="82" t="s">
        <v>8490</v>
      </c>
      <c r="J396" s="82" t="s">
        <v>8490</v>
      </c>
      <c r="K396" s="82" t="s">
        <v>8491</v>
      </c>
      <c r="L396" s="82" t="s">
        <v>421</v>
      </c>
      <c r="M396" s="82" t="s">
        <v>8492</v>
      </c>
      <c r="N396" s="82" t="s">
        <v>8493</v>
      </c>
      <c r="O396" s="82" t="s">
        <v>558</v>
      </c>
      <c r="P396" s="82" t="s">
        <v>8494</v>
      </c>
      <c r="Q396" s="82" t="s">
        <v>360</v>
      </c>
      <c r="R396" s="82" t="s">
        <v>8454</v>
      </c>
      <c r="S396" s="82" t="s">
        <v>368</v>
      </c>
      <c r="T396" s="82" t="s">
        <v>8495</v>
      </c>
      <c r="U396" s="82" t="s">
        <v>8496</v>
      </c>
      <c r="V396" s="82" t="s">
        <v>1376</v>
      </c>
      <c r="W396" s="82" t="s">
        <v>8497</v>
      </c>
      <c r="X396" s="82" t="s">
        <v>8458</v>
      </c>
      <c r="Y396" s="82" t="s">
        <v>8498</v>
      </c>
      <c r="Z396" s="82" t="s">
        <v>8499</v>
      </c>
      <c r="AA396" s="82" t="s">
        <v>376</v>
      </c>
      <c r="AB396" s="82" t="s">
        <v>8500</v>
      </c>
      <c r="AC396" s="82" t="s">
        <v>446</v>
      </c>
      <c r="AD396" s="82" t="s">
        <v>8501</v>
      </c>
      <c r="AE396" s="82" t="s">
        <v>8502</v>
      </c>
      <c r="AF396" s="82" t="s">
        <v>382</v>
      </c>
      <c r="AH396" s="82" t="s">
        <v>8503</v>
      </c>
      <c r="AI396" s="82" t="s">
        <v>8504</v>
      </c>
      <c r="AJ396" s="82" t="s">
        <v>8109</v>
      </c>
      <c r="AK396" s="82" t="s">
        <v>8505</v>
      </c>
      <c r="AL396" s="82" t="s">
        <v>415</v>
      </c>
    </row>
    <row r="397" spans="1:38" x14ac:dyDescent="0.25">
      <c r="A397" s="82" t="s">
        <v>8506</v>
      </c>
      <c r="B397" s="82">
        <v>12.34</v>
      </c>
      <c r="D397" s="82" t="s">
        <v>8445</v>
      </c>
      <c r="E397" s="82" t="s">
        <v>8446</v>
      </c>
      <c r="F397" s="82" t="s">
        <v>8507</v>
      </c>
      <c r="G397" s="82" t="s">
        <v>4176</v>
      </c>
      <c r="H397" s="82" t="s">
        <v>360</v>
      </c>
      <c r="I397" s="82" t="s">
        <v>8508</v>
      </c>
      <c r="J397" s="82" t="s">
        <v>8509</v>
      </c>
      <c r="K397" s="82" t="s">
        <v>8510</v>
      </c>
      <c r="L397" s="82" t="s">
        <v>8511</v>
      </c>
      <c r="M397" s="82" t="s">
        <v>8512</v>
      </c>
      <c r="N397" s="82" t="s">
        <v>8513</v>
      </c>
      <c r="O397" s="82" t="s">
        <v>366</v>
      </c>
      <c r="P397" s="82" t="s">
        <v>8514</v>
      </c>
      <c r="Q397" s="82" t="s">
        <v>360</v>
      </c>
      <c r="R397" s="82" t="s">
        <v>8515</v>
      </c>
      <c r="S397" s="82" t="s">
        <v>368</v>
      </c>
      <c r="T397" s="82" t="s">
        <v>8516</v>
      </c>
      <c r="U397" s="82" t="s">
        <v>8517</v>
      </c>
      <c r="V397" s="82" t="s">
        <v>1376</v>
      </c>
      <c r="W397" s="82" t="s">
        <v>8518</v>
      </c>
      <c r="X397" s="82" t="s">
        <v>8458</v>
      </c>
      <c r="Y397" s="82" t="s">
        <v>8519</v>
      </c>
      <c r="Z397" s="82" t="s">
        <v>8520</v>
      </c>
      <c r="AA397" s="82" t="s">
        <v>376</v>
      </c>
      <c r="AB397" s="82" t="s">
        <v>8521</v>
      </c>
      <c r="AC397" s="82" t="s">
        <v>735</v>
      </c>
      <c r="AD397" s="82" t="s">
        <v>8522</v>
      </c>
      <c r="AE397" s="82" t="s">
        <v>8523</v>
      </c>
      <c r="AF397" s="82" t="s">
        <v>8524</v>
      </c>
      <c r="AG397" s="82" t="s">
        <v>382</v>
      </c>
      <c r="AH397" s="82" t="s">
        <v>8525</v>
      </c>
      <c r="AI397" s="82" t="s">
        <v>8526</v>
      </c>
      <c r="AJ397" s="82" t="s">
        <v>8109</v>
      </c>
      <c r="AK397" s="82" t="s">
        <v>8527</v>
      </c>
      <c r="AL397" s="82" t="s">
        <v>415</v>
      </c>
    </row>
    <row r="398" spans="1:38" x14ac:dyDescent="0.25">
      <c r="A398" s="82" t="s">
        <v>8528</v>
      </c>
      <c r="B398" s="82">
        <v>12.35</v>
      </c>
      <c r="D398" s="82" t="s">
        <v>8445</v>
      </c>
      <c r="E398" s="82" t="s">
        <v>8529</v>
      </c>
      <c r="F398" s="82" t="s">
        <v>8530</v>
      </c>
      <c r="G398" s="82" t="s">
        <v>4176</v>
      </c>
      <c r="H398" s="82" t="s">
        <v>360</v>
      </c>
      <c r="I398" s="82" t="s">
        <v>8531</v>
      </c>
      <c r="J398" s="82" t="s">
        <v>8532</v>
      </c>
      <c r="K398" s="82" t="s">
        <v>8533</v>
      </c>
      <c r="L398" s="82" t="s">
        <v>5026</v>
      </c>
      <c r="M398" s="82" t="s">
        <v>8534</v>
      </c>
      <c r="N398" s="82" t="s">
        <v>8535</v>
      </c>
      <c r="O398" s="82" t="s">
        <v>558</v>
      </c>
      <c r="P398" s="82" t="s">
        <v>8536</v>
      </c>
      <c r="Q398" s="82" t="s">
        <v>360</v>
      </c>
      <c r="R398" s="82" t="s">
        <v>8537</v>
      </c>
      <c r="S398" s="82" t="s">
        <v>368</v>
      </c>
      <c r="T398" s="82" t="s">
        <v>8538</v>
      </c>
      <c r="U398" s="82" t="s">
        <v>8539</v>
      </c>
      <c r="V398" s="82" t="s">
        <v>1376</v>
      </c>
      <c r="W398" s="82" t="s">
        <v>8478</v>
      </c>
      <c r="X398" s="82" t="s">
        <v>8540</v>
      </c>
      <c r="Y398" s="82" t="s">
        <v>8541</v>
      </c>
      <c r="Z398" s="82" t="s">
        <v>8542</v>
      </c>
      <c r="AA398" s="82" t="s">
        <v>376</v>
      </c>
      <c r="AB398" s="82" t="s">
        <v>8543</v>
      </c>
      <c r="AC398" s="82" t="s">
        <v>735</v>
      </c>
      <c r="AD398" s="82" t="s">
        <v>8544</v>
      </c>
      <c r="AE398" s="82" t="s">
        <v>360</v>
      </c>
      <c r="AF398" s="82" t="s">
        <v>382</v>
      </c>
      <c r="AG398" s="82" t="s">
        <v>382</v>
      </c>
      <c r="AH398" s="82" t="s">
        <v>8545</v>
      </c>
      <c r="AI398" s="82" t="s">
        <v>1235</v>
      </c>
      <c r="AJ398" s="82" t="s">
        <v>8109</v>
      </c>
      <c r="AK398" s="82" t="s">
        <v>8546</v>
      </c>
      <c r="AL398" s="82" t="s">
        <v>415</v>
      </c>
    </row>
    <row r="399" spans="1:38" x14ac:dyDescent="0.25">
      <c r="A399" s="82" t="s">
        <v>8547</v>
      </c>
      <c r="B399" s="82">
        <v>12.351000000000001</v>
      </c>
      <c r="D399" s="82" t="s">
        <v>8548</v>
      </c>
      <c r="E399" s="82" t="s">
        <v>8549</v>
      </c>
      <c r="F399" s="82" t="s">
        <v>8550</v>
      </c>
      <c r="G399" s="82" t="s">
        <v>4176</v>
      </c>
      <c r="H399" s="82" t="s">
        <v>360</v>
      </c>
      <c r="I399" s="82" t="s">
        <v>8551</v>
      </c>
      <c r="J399" s="82" t="s">
        <v>8449</v>
      </c>
      <c r="K399" s="82" t="s">
        <v>8552</v>
      </c>
      <c r="L399" s="82" t="s">
        <v>421</v>
      </c>
      <c r="M399" s="82" t="s">
        <v>8553</v>
      </c>
      <c r="N399" s="82" t="s">
        <v>8554</v>
      </c>
      <c r="O399" s="82" t="s">
        <v>366</v>
      </c>
      <c r="P399" s="82" t="s">
        <v>8555</v>
      </c>
      <c r="Q399" s="82" t="s">
        <v>360</v>
      </c>
      <c r="R399" s="82" t="s">
        <v>8556</v>
      </c>
      <c r="S399" s="82" t="s">
        <v>368</v>
      </c>
      <c r="T399" s="82" t="s">
        <v>8557</v>
      </c>
      <c r="U399" s="82" t="s">
        <v>8558</v>
      </c>
      <c r="V399" s="82" t="s">
        <v>8559</v>
      </c>
      <c r="W399" s="82" t="s">
        <v>8478</v>
      </c>
      <c r="X399" s="82" t="s">
        <v>8560</v>
      </c>
      <c r="Y399" s="82" t="s">
        <v>8561</v>
      </c>
      <c r="Z399" s="82" t="s">
        <v>427</v>
      </c>
      <c r="AA399" s="82" t="s">
        <v>376</v>
      </c>
      <c r="AB399" s="82" t="s">
        <v>8562</v>
      </c>
      <c r="AC399" s="82" t="s">
        <v>446</v>
      </c>
      <c r="AD399" s="82" t="s">
        <v>8563</v>
      </c>
      <c r="AE399" s="82" t="s">
        <v>8564</v>
      </c>
      <c r="AF399" s="82" t="s">
        <v>382</v>
      </c>
      <c r="AG399" s="82" t="s">
        <v>382</v>
      </c>
      <c r="AH399" s="82" t="s">
        <v>8565</v>
      </c>
      <c r="AI399" s="82" t="s">
        <v>2918</v>
      </c>
      <c r="AJ399" s="82" t="s">
        <v>8109</v>
      </c>
      <c r="AK399" s="82" t="s">
        <v>8566</v>
      </c>
      <c r="AL399" s="82" t="s">
        <v>415</v>
      </c>
    </row>
    <row r="400" spans="1:38" x14ac:dyDescent="0.25">
      <c r="A400" s="82" t="s">
        <v>8567</v>
      </c>
      <c r="B400" s="82">
        <v>12.355</v>
      </c>
      <c r="D400" s="82" t="s">
        <v>8568</v>
      </c>
      <c r="E400" s="82" t="s">
        <v>8446</v>
      </c>
      <c r="F400" s="82" t="s">
        <v>8569</v>
      </c>
      <c r="G400" s="82" t="s">
        <v>4176</v>
      </c>
      <c r="H400" s="82" t="s">
        <v>360</v>
      </c>
      <c r="I400" s="82" t="s">
        <v>8570</v>
      </c>
      <c r="J400" s="82" t="s">
        <v>8571</v>
      </c>
      <c r="K400" s="82" t="s">
        <v>8572</v>
      </c>
      <c r="L400" s="82" t="s">
        <v>8573</v>
      </c>
      <c r="M400" s="82" t="s">
        <v>8574</v>
      </c>
      <c r="N400" s="82" t="s">
        <v>8575</v>
      </c>
      <c r="O400" s="82" t="s">
        <v>366</v>
      </c>
      <c r="P400" s="82" t="s">
        <v>360</v>
      </c>
      <c r="Q400" s="82" t="s">
        <v>360</v>
      </c>
      <c r="R400" s="82" t="s">
        <v>8576</v>
      </c>
      <c r="S400" s="82" t="s">
        <v>400</v>
      </c>
      <c r="T400" s="82" t="s">
        <v>8577</v>
      </c>
      <c r="U400" s="82" t="s">
        <v>8578</v>
      </c>
      <c r="V400" s="82" t="s">
        <v>632</v>
      </c>
      <c r="W400" s="82" t="s">
        <v>8579</v>
      </c>
      <c r="X400" s="82" t="s">
        <v>8580</v>
      </c>
      <c r="Y400" s="82" t="s">
        <v>8581</v>
      </c>
      <c r="Z400" s="82" t="s">
        <v>8582</v>
      </c>
      <c r="AA400" s="82" t="s">
        <v>376</v>
      </c>
      <c r="AB400" s="82" t="s">
        <v>8583</v>
      </c>
      <c r="AC400" s="82" t="s">
        <v>8584</v>
      </c>
      <c r="AD400" s="82" t="s">
        <v>8585</v>
      </c>
      <c r="AE400" s="82" t="s">
        <v>8586</v>
      </c>
      <c r="AF400" s="82" t="s">
        <v>382</v>
      </c>
      <c r="AG400" s="82" t="s">
        <v>382</v>
      </c>
      <c r="AH400" s="82" t="s">
        <v>8587</v>
      </c>
      <c r="AI400" s="82" t="s">
        <v>8588</v>
      </c>
      <c r="AJ400" s="82" t="s">
        <v>8109</v>
      </c>
      <c r="AK400" s="82" t="s">
        <v>8589</v>
      </c>
      <c r="AL400" s="82" t="s">
        <v>415</v>
      </c>
    </row>
    <row r="401" spans="1:38" x14ac:dyDescent="0.25">
      <c r="A401" s="82" t="s">
        <v>8590</v>
      </c>
      <c r="B401" s="82">
        <v>12.356999999999999</v>
      </c>
      <c r="C401" s="82" t="s">
        <v>8591</v>
      </c>
      <c r="D401" s="82" t="s">
        <v>8568</v>
      </c>
      <c r="E401" s="82" t="s">
        <v>8592</v>
      </c>
      <c r="F401" s="82" t="s">
        <v>8593</v>
      </c>
      <c r="G401" s="82" t="s">
        <v>359</v>
      </c>
      <c r="H401" s="82" t="s">
        <v>360</v>
      </c>
      <c r="I401" s="82" t="s">
        <v>8594</v>
      </c>
      <c r="J401" s="82" t="s">
        <v>8595</v>
      </c>
      <c r="K401" s="82" t="s">
        <v>8596</v>
      </c>
      <c r="L401" s="82" t="s">
        <v>421</v>
      </c>
      <c r="M401" s="82" t="s">
        <v>8597</v>
      </c>
      <c r="N401" s="82" t="s">
        <v>8598</v>
      </c>
      <c r="O401" s="82" t="s">
        <v>558</v>
      </c>
      <c r="P401" s="82" t="s">
        <v>360</v>
      </c>
      <c r="Q401" s="82" t="s">
        <v>360</v>
      </c>
      <c r="R401" s="82" t="s">
        <v>8599</v>
      </c>
      <c r="S401" s="82" t="s">
        <v>368</v>
      </c>
      <c r="T401" s="82" t="s">
        <v>8600</v>
      </c>
      <c r="U401" s="82" t="s">
        <v>8601</v>
      </c>
      <c r="V401" s="82" t="s">
        <v>8602</v>
      </c>
      <c r="W401" s="82" t="s">
        <v>8436</v>
      </c>
      <c r="X401" s="82" t="s">
        <v>8603</v>
      </c>
      <c r="Y401" s="82" t="s">
        <v>8604</v>
      </c>
      <c r="Z401" s="82" t="s">
        <v>8605</v>
      </c>
      <c r="AA401" s="82" t="s">
        <v>8606</v>
      </c>
      <c r="AB401" s="82" t="s">
        <v>8607</v>
      </c>
      <c r="AC401" s="82" t="s">
        <v>735</v>
      </c>
      <c r="AD401" s="82" t="s">
        <v>8608</v>
      </c>
      <c r="AE401" s="82" t="s">
        <v>360</v>
      </c>
      <c r="AF401" s="82" t="s">
        <v>382</v>
      </c>
      <c r="AG401" s="82" t="s">
        <v>8609</v>
      </c>
      <c r="AH401" s="82" t="s">
        <v>8610</v>
      </c>
      <c r="AI401" s="82" t="s">
        <v>5465</v>
      </c>
      <c r="AJ401" s="82" t="s">
        <v>8109</v>
      </c>
      <c r="AK401" s="82" t="s">
        <v>8611</v>
      </c>
      <c r="AL401" s="82" t="s">
        <v>415</v>
      </c>
    </row>
    <row r="402" spans="1:38" x14ac:dyDescent="0.25">
      <c r="A402" s="82" t="s">
        <v>8612</v>
      </c>
      <c r="B402" s="82">
        <v>12.36</v>
      </c>
      <c r="D402" s="82" t="s">
        <v>8568</v>
      </c>
      <c r="E402" s="82" t="s">
        <v>8446</v>
      </c>
      <c r="F402" s="82" t="s">
        <v>8613</v>
      </c>
      <c r="G402" s="82" t="s">
        <v>4176</v>
      </c>
      <c r="H402" s="82" t="s">
        <v>360</v>
      </c>
      <c r="I402" s="82" t="s">
        <v>8614</v>
      </c>
      <c r="J402" s="82" t="s">
        <v>8571</v>
      </c>
      <c r="K402" s="82" t="s">
        <v>8615</v>
      </c>
      <c r="L402" s="82" t="s">
        <v>421</v>
      </c>
      <c r="M402" s="82" t="s">
        <v>8616</v>
      </c>
      <c r="N402" s="82" t="s">
        <v>8617</v>
      </c>
      <c r="O402" s="82" t="s">
        <v>366</v>
      </c>
      <c r="P402" s="82" t="s">
        <v>8618</v>
      </c>
      <c r="Q402" s="82" t="s">
        <v>360</v>
      </c>
      <c r="R402" s="82" t="s">
        <v>8576</v>
      </c>
      <c r="S402" s="82" t="s">
        <v>368</v>
      </c>
      <c r="T402" s="82" t="s">
        <v>8619</v>
      </c>
      <c r="U402" s="82" t="s">
        <v>8620</v>
      </c>
      <c r="V402" s="82" t="s">
        <v>8621</v>
      </c>
      <c r="W402" s="82" t="s">
        <v>8478</v>
      </c>
      <c r="X402" s="82" t="s">
        <v>8622</v>
      </c>
      <c r="Y402" s="82" t="s">
        <v>8623</v>
      </c>
      <c r="Z402" s="82" t="s">
        <v>427</v>
      </c>
      <c r="AA402" s="82" t="s">
        <v>376</v>
      </c>
      <c r="AB402" s="82" t="s">
        <v>8624</v>
      </c>
      <c r="AC402" s="82" t="s">
        <v>735</v>
      </c>
      <c r="AD402" s="82" t="s">
        <v>8585</v>
      </c>
      <c r="AE402" s="82" t="s">
        <v>8625</v>
      </c>
      <c r="AF402" s="82" t="s">
        <v>382</v>
      </c>
      <c r="AG402" s="82" t="s">
        <v>382</v>
      </c>
      <c r="AH402" s="82" t="s">
        <v>8626</v>
      </c>
      <c r="AI402" s="82" t="s">
        <v>2918</v>
      </c>
      <c r="AJ402" s="82" t="s">
        <v>8109</v>
      </c>
      <c r="AK402" s="82" t="s">
        <v>8627</v>
      </c>
      <c r="AL402" s="82" t="s">
        <v>415</v>
      </c>
    </row>
    <row r="403" spans="1:38" x14ac:dyDescent="0.25">
      <c r="A403" s="82" t="s">
        <v>8628</v>
      </c>
      <c r="B403" s="82">
        <v>12.369</v>
      </c>
      <c r="D403" s="82" t="s">
        <v>8445</v>
      </c>
      <c r="E403" s="82" t="s">
        <v>8629</v>
      </c>
      <c r="F403" s="82" t="s">
        <v>8630</v>
      </c>
      <c r="G403" s="82" t="s">
        <v>359</v>
      </c>
      <c r="H403" s="82" t="s">
        <v>360</v>
      </c>
      <c r="I403" s="82" t="s">
        <v>8631</v>
      </c>
      <c r="J403" s="82" t="s">
        <v>8632</v>
      </c>
      <c r="K403" s="82" t="s">
        <v>8633</v>
      </c>
      <c r="L403" s="82" t="s">
        <v>421</v>
      </c>
      <c r="M403" s="82" t="s">
        <v>8634</v>
      </c>
      <c r="N403" s="82" t="s">
        <v>8635</v>
      </c>
      <c r="O403" s="82" t="s">
        <v>558</v>
      </c>
      <c r="P403" s="82" t="s">
        <v>8636</v>
      </c>
      <c r="Q403" s="82" t="s">
        <v>360</v>
      </c>
      <c r="R403" s="82" t="s">
        <v>8637</v>
      </c>
      <c r="S403" s="82" t="s">
        <v>368</v>
      </c>
      <c r="T403" s="82" t="s">
        <v>8638</v>
      </c>
      <c r="U403" s="82" t="s">
        <v>8639</v>
      </c>
      <c r="V403" s="82" t="s">
        <v>8640</v>
      </c>
      <c r="W403" s="82" t="s">
        <v>8478</v>
      </c>
      <c r="X403" s="82" t="s">
        <v>8641</v>
      </c>
      <c r="Y403" s="82" t="s">
        <v>8642</v>
      </c>
      <c r="Z403" s="82" t="s">
        <v>8643</v>
      </c>
      <c r="AA403" s="82" t="s">
        <v>376</v>
      </c>
      <c r="AB403" s="82" t="s">
        <v>8644</v>
      </c>
      <c r="AC403" s="82" t="s">
        <v>735</v>
      </c>
      <c r="AD403" s="82" t="s">
        <v>8645</v>
      </c>
      <c r="AE403" s="82" t="s">
        <v>360</v>
      </c>
      <c r="AF403" s="82" t="s">
        <v>382</v>
      </c>
      <c r="AG403" s="82" t="s">
        <v>382</v>
      </c>
      <c r="AH403" s="82" t="s">
        <v>382</v>
      </c>
      <c r="AI403" s="82" t="s">
        <v>8646</v>
      </c>
      <c r="AJ403" s="82" t="s">
        <v>8109</v>
      </c>
      <c r="AK403" s="82" t="s">
        <v>8647</v>
      </c>
      <c r="AL403" s="82" t="s">
        <v>415</v>
      </c>
    </row>
    <row r="404" spans="1:38" x14ac:dyDescent="0.25">
      <c r="A404" s="82" t="s">
        <v>8648</v>
      </c>
      <c r="B404" s="82">
        <v>12.4</v>
      </c>
      <c r="D404" s="82" t="s">
        <v>8649</v>
      </c>
      <c r="E404" s="82" t="s">
        <v>8650</v>
      </c>
      <c r="F404" s="82" t="s">
        <v>8651</v>
      </c>
      <c r="G404" s="82" t="s">
        <v>600</v>
      </c>
      <c r="H404" s="82" t="s">
        <v>360</v>
      </c>
      <c r="I404" s="82" t="s">
        <v>8652</v>
      </c>
      <c r="J404" s="82" t="s">
        <v>8652</v>
      </c>
      <c r="K404" s="82" t="s">
        <v>362</v>
      </c>
      <c r="L404" s="82" t="s">
        <v>8653</v>
      </c>
      <c r="M404" s="82" t="s">
        <v>8654</v>
      </c>
      <c r="N404" s="82" t="s">
        <v>8655</v>
      </c>
      <c r="O404" s="82" t="s">
        <v>8656</v>
      </c>
      <c r="P404" s="82" t="s">
        <v>8657</v>
      </c>
      <c r="Q404" s="82" t="s">
        <v>360</v>
      </c>
      <c r="R404" s="82" t="s">
        <v>360</v>
      </c>
      <c r="S404" s="82" t="s">
        <v>8658</v>
      </c>
      <c r="T404" s="82" t="s">
        <v>8659</v>
      </c>
      <c r="U404" s="82" t="s">
        <v>8660</v>
      </c>
      <c r="V404" s="82" t="s">
        <v>8661</v>
      </c>
      <c r="W404" s="82" t="s">
        <v>8662</v>
      </c>
      <c r="X404" s="82" t="s">
        <v>8663</v>
      </c>
      <c r="Y404" s="82" t="s">
        <v>8664</v>
      </c>
      <c r="Z404" s="82" t="s">
        <v>8665</v>
      </c>
      <c r="AA404" s="82" t="s">
        <v>8666</v>
      </c>
      <c r="AB404" s="82" t="s">
        <v>8667</v>
      </c>
      <c r="AC404" s="82" t="s">
        <v>8668</v>
      </c>
      <c r="AD404" s="82" t="s">
        <v>8669</v>
      </c>
      <c r="AE404" s="82" t="s">
        <v>8670</v>
      </c>
      <c r="AF404" s="82" t="s">
        <v>382</v>
      </c>
      <c r="AG404" s="82" t="s">
        <v>382</v>
      </c>
      <c r="AH404" s="82" t="s">
        <v>382</v>
      </c>
      <c r="AI404" s="82" t="s">
        <v>2685</v>
      </c>
      <c r="AJ404" s="82" t="s">
        <v>8109</v>
      </c>
      <c r="AK404" s="82" t="s">
        <v>8671</v>
      </c>
      <c r="AL404" s="82" t="s">
        <v>387</v>
      </c>
    </row>
    <row r="405" spans="1:38" x14ac:dyDescent="0.25">
      <c r="A405" s="82" t="s">
        <v>8672</v>
      </c>
      <c r="B405" s="82">
        <v>12.401</v>
      </c>
      <c r="D405" s="82" t="s">
        <v>8649</v>
      </c>
      <c r="E405" s="82" t="s">
        <v>8673</v>
      </c>
      <c r="F405" s="82" t="s">
        <v>8674</v>
      </c>
      <c r="G405" s="82" t="s">
        <v>359</v>
      </c>
      <c r="H405" s="82" t="s">
        <v>360</v>
      </c>
      <c r="I405" s="82" t="s">
        <v>8675</v>
      </c>
      <c r="J405" s="82" t="s">
        <v>8676</v>
      </c>
      <c r="K405" s="82" t="s">
        <v>362</v>
      </c>
      <c r="L405" s="82" t="s">
        <v>5026</v>
      </c>
      <c r="M405" s="82" t="s">
        <v>8677</v>
      </c>
      <c r="N405" s="82" t="s">
        <v>8678</v>
      </c>
      <c r="O405" s="82" t="s">
        <v>8679</v>
      </c>
      <c r="P405" s="82" t="s">
        <v>8680</v>
      </c>
      <c r="Q405" s="82" t="s">
        <v>360</v>
      </c>
      <c r="R405" s="82" t="s">
        <v>8681</v>
      </c>
      <c r="S405" s="82" t="s">
        <v>8682</v>
      </c>
      <c r="T405" s="82" t="s">
        <v>8683</v>
      </c>
      <c r="U405" s="82" t="s">
        <v>8684</v>
      </c>
      <c r="V405" s="82" t="s">
        <v>8685</v>
      </c>
      <c r="W405" s="82" t="s">
        <v>8686</v>
      </c>
      <c r="X405" s="82" t="s">
        <v>8687</v>
      </c>
      <c r="Y405" s="82" t="s">
        <v>8688</v>
      </c>
      <c r="Z405" s="82" t="s">
        <v>8689</v>
      </c>
      <c r="AA405" s="82" t="s">
        <v>376</v>
      </c>
      <c r="AB405" s="82" t="s">
        <v>8690</v>
      </c>
      <c r="AC405" s="82" t="s">
        <v>446</v>
      </c>
      <c r="AD405" s="82" t="s">
        <v>8691</v>
      </c>
      <c r="AE405" s="82" t="s">
        <v>8692</v>
      </c>
      <c r="AF405" s="82" t="s">
        <v>382</v>
      </c>
      <c r="AH405" s="82" t="s">
        <v>8693</v>
      </c>
      <c r="AI405" s="82" t="s">
        <v>8694</v>
      </c>
      <c r="AJ405" s="82" t="s">
        <v>8109</v>
      </c>
      <c r="AK405" s="82" t="s">
        <v>8695</v>
      </c>
      <c r="AL405" s="82" t="s">
        <v>387</v>
      </c>
    </row>
    <row r="406" spans="1:38" x14ac:dyDescent="0.25">
      <c r="A406" s="82" t="s">
        <v>8696</v>
      </c>
      <c r="B406" s="82">
        <v>12.404</v>
      </c>
      <c r="C406" s="82" t="s">
        <v>8696</v>
      </c>
      <c r="D406" s="82" t="s">
        <v>8649</v>
      </c>
      <c r="E406" s="82" t="s">
        <v>8697</v>
      </c>
      <c r="F406" s="82" t="s">
        <v>8698</v>
      </c>
      <c r="G406" s="82" t="s">
        <v>683</v>
      </c>
      <c r="H406" s="82" t="s">
        <v>360</v>
      </c>
      <c r="I406" s="82" t="s">
        <v>8699</v>
      </c>
      <c r="J406" s="82" t="s">
        <v>8699</v>
      </c>
      <c r="K406" s="82" t="s">
        <v>628</v>
      </c>
      <c r="L406" s="82" t="s">
        <v>8700</v>
      </c>
      <c r="M406" s="82" t="s">
        <v>8701</v>
      </c>
      <c r="N406" s="82" t="s">
        <v>8702</v>
      </c>
      <c r="O406" s="82" t="s">
        <v>8703</v>
      </c>
      <c r="P406" s="82" t="s">
        <v>8704</v>
      </c>
      <c r="Q406" s="82" t="s">
        <v>360</v>
      </c>
      <c r="R406" s="82" t="s">
        <v>360</v>
      </c>
      <c r="S406" s="82" t="s">
        <v>400</v>
      </c>
      <c r="T406" s="82" t="s">
        <v>8705</v>
      </c>
      <c r="U406" s="82" t="s">
        <v>631</v>
      </c>
      <c r="V406" s="82" t="s">
        <v>632</v>
      </c>
      <c r="W406" s="82" t="s">
        <v>8706</v>
      </c>
      <c r="X406" s="82" t="s">
        <v>8707</v>
      </c>
      <c r="Y406" s="82" t="s">
        <v>8708</v>
      </c>
      <c r="AA406" s="82" t="s">
        <v>376</v>
      </c>
      <c r="AB406" s="82" t="s">
        <v>382</v>
      </c>
      <c r="AC406" s="82" t="s">
        <v>1011</v>
      </c>
      <c r="AD406" s="82" t="s">
        <v>8709</v>
      </c>
      <c r="AE406" s="82" t="s">
        <v>8710</v>
      </c>
      <c r="AF406" s="82" t="s">
        <v>382</v>
      </c>
      <c r="AG406" s="82" t="s">
        <v>382</v>
      </c>
      <c r="AH406" s="82" t="s">
        <v>360</v>
      </c>
      <c r="AI406" s="82" t="s">
        <v>1886</v>
      </c>
      <c r="AJ406" s="82" t="s">
        <v>8109</v>
      </c>
      <c r="AK406" s="82" t="s">
        <v>8711</v>
      </c>
      <c r="AL406" s="82" t="s">
        <v>450</v>
      </c>
    </row>
    <row r="407" spans="1:38" x14ac:dyDescent="0.25">
      <c r="A407" s="82" t="s">
        <v>8712</v>
      </c>
      <c r="B407" s="82">
        <v>12.42</v>
      </c>
      <c r="D407" s="82" t="s">
        <v>8113</v>
      </c>
      <c r="E407" s="82" t="s">
        <v>8713</v>
      </c>
      <c r="F407" s="82" t="s">
        <v>8714</v>
      </c>
      <c r="G407" s="82" t="s">
        <v>4176</v>
      </c>
      <c r="H407" s="82" t="s">
        <v>360</v>
      </c>
      <c r="I407" s="82" t="s">
        <v>8715</v>
      </c>
      <c r="J407" s="82" t="s">
        <v>8716</v>
      </c>
      <c r="K407" s="82" t="s">
        <v>8717</v>
      </c>
      <c r="L407" s="82" t="s">
        <v>8718</v>
      </c>
      <c r="M407" s="82" t="s">
        <v>8719</v>
      </c>
      <c r="N407" s="82" t="s">
        <v>8720</v>
      </c>
      <c r="O407" s="82" t="s">
        <v>558</v>
      </c>
      <c r="P407" s="82" t="s">
        <v>8721</v>
      </c>
      <c r="Q407" s="82" t="s">
        <v>8722</v>
      </c>
      <c r="R407" s="82" t="s">
        <v>8723</v>
      </c>
      <c r="S407" s="82" t="s">
        <v>368</v>
      </c>
      <c r="T407" s="82" t="s">
        <v>8724</v>
      </c>
      <c r="U407" s="82" t="s">
        <v>8725</v>
      </c>
      <c r="V407" s="82" t="s">
        <v>8726</v>
      </c>
      <c r="W407" s="82" t="s">
        <v>8727</v>
      </c>
      <c r="X407" s="82" t="s">
        <v>8728</v>
      </c>
      <c r="Y407" s="82" t="s">
        <v>8729</v>
      </c>
      <c r="Z407" s="82" t="s">
        <v>899</v>
      </c>
      <c r="AA407" s="82" t="s">
        <v>8730</v>
      </c>
      <c r="AB407" s="82" t="s">
        <v>8731</v>
      </c>
      <c r="AC407" s="82" t="s">
        <v>735</v>
      </c>
      <c r="AD407" s="82" t="s">
        <v>8732</v>
      </c>
      <c r="AE407" s="82" t="s">
        <v>8733</v>
      </c>
      <c r="AF407" s="82" t="s">
        <v>382</v>
      </c>
      <c r="AG407" s="82" t="s">
        <v>8734</v>
      </c>
      <c r="AH407" s="82" t="s">
        <v>8735</v>
      </c>
      <c r="AI407" s="82" t="s">
        <v>1211</v>
      </c>
      <c r="AJ407" s="82" t="s">
        <v>8109</v>
      </c>
      <c r="AK407" s="82" t="s">
        <v>8736</v>
      </c>
      <c r="AL407" s="82" t="s">
        <v>415</v>
      </c>
    </row>
    <row r="408" spans="1:38" x14ac:dyDescent="0.25">
      <c r="A408" s="82" t="s">
        <v>8737</v>
      </c>
      <c r="B408" s="82">
        <v>12.430999999999999</v>
      </c>
      <c r="D408" s="82" t="s">
        <v>8113</v>
      </c>
      <c r="E408" s="82" t="s">
        <v>8446</v>
      </c>
      <c r="F408" s="82" t="s">
        <v>8738</v>
      </c>
      <c r="G408" s="82" t="s">
        <v>359</v>
      </c>
      <c r="H408" s="82" t="s">
        <v>360</v>
      </c>
      <c r="I408" s="82" t="s">
        <v>8739</v>
      </c>
      <c r="J408" s="82" t="s">
        <v>8740</v>
      </c>
      <c r="K408" s="82" t="s">
        <v>8552</v>
      </c>
      <c r="L408" s="82" t="s">
        <v>5026</v>
      </c>
      <c r="M408" s="82" t="s">
        <v>8741</v>
      </c>
      <c r="N408" s="82" t="s">
        <v>8742</v>
      </c>
      <c r="O408" s="82" t="s">
        <v>558</v>
      </c>
      <c r="P408" s="82" t="s">
        <v>8536</v>
      </c>
      <c r="Q408" s="82" t="s">
        <v>360</v>
      </c>
      <c r="R408" s="82" t="s">
        <v>8743</v>
      </c>
      <c r="S408" s="82" t="s">
        <v>8744</v>
      </c>
      <c r="T408" s="82" t="s">
        <v>8745</v>
      </c>
      <c r="U408" s="82" t="s">
        <v>8746</v>
      </c>
      <c r="V408" s="82" t="s">
        <v>1376</v>
      </c>
      <c r="W408" s="82" t="s">
        <v>8436</v>
      </c>
      <c r="X408" s="82" t="s">
        <v>8747</v>
      </c>
      <c r="Y408" s="82" t="s">
        <v>8748</v>
      </c>
      <c r="Z408" s="82" t="s">
        <v>8749</v>
      </c>
      <c r="AA408" s="82" t="s">
        <v>376</v>
      </c>
      <c r="AB408" s="82" t="s">
        <v>8750</v>
      </c>
      <c r="AC408" s="82" t="s">
        <v>735</v>
      </c>
      <c r="AD408" s="82" t="s">
        <v>8751</v>
      </c>
      <c r="AE408" s="82" t="s">
        <v>360</v>
      </c>
      <c r="AF408" s="82" t="s">
        <v>382</v>
      </c>
      <c r="AG408" s="82" t="s">
        <v>382</v>
      </c>
      <c r="AH408" s="82" t="s">
        <v>382</v>
      </c>
      <c r="AI408" s="82" t="s">
        <v>620</v>
      </c>
      <c r="AJ408" s="82" t="s">
        <v>8109</v>
      </c>
      <c r="AK408" s="82" t="s">
        <v>8752</v>
      </c>
      <c r="AL408" s="82" t="s">
        <v>415</v>
      </c>
    </row>
    <row r="409" spans="1:38" x14ac:dyDescent="0.25">
      <c r="A409" s="82" t="s">
        <v>8753</v>
      </c>
      <c r="B409" s="82">
        <v>12.432</v>
      </c>
      <c r="D409" s="82" t="s">
        <v>8113</v>
      </c>
      <c r="E409" s="82" t="s">
        <v>8754</v>
      </c>
      <c r="F409" s="82" t="s">
        <v>8755</v>
      </c>
      <c r="G409" s="82" t="s">
        <v>600</v>
      </c>
      <c r="H409" s="82" t="s">
        <v>360</v>
      </c>
      <c r="I409" s="82" t="s">
        <v>8756</v>
      </c>
      <c r="J409" s="82" t="s">
        <v>8757</v>
      </c>
      <c r="K409" s="82" t="s">
        <v>8758</v>
      </c>
      <c r="L409" s="82" t="s">
        <v>421</v>
      </c>
      <c r="M409" s="82" t="s">
        <v>8759</v>
      </c>
      <c r="N409" s="82" t="s">
        <v>8760</v>
      </c>
      <c r="O409" s="82" t="s">
        <v>558</v>
      </c>
      <c r="P409" s="82" t="s">
        <v>360</v>
      </c>
      <c r="Q409" s="82" t="s">
        <v>360</v>
      </c>
      <c r="R409" s="82" t="s">
        <v>360</v>
      </c>
      <c r="S409" s="82" t="s">
        <v>368</v>
      </c>
      <c r="T409" s="82" t="s">
        <v>8761</v>
      </c>
      <c r="U409" s="82" t="s">
        <v>8762</v>
      </c>
      <c r="V409" s="82" t="s">
        <v>1376</v>
      </c>
      <c r="W409" s="82" t="s">
        <v>8478</v>
      </c>
      <c r="X409" s="82" t="s">
        <v>8763</v>
      </c>
      <c r="Y409" s="82" t="s">
        <v>8764</v>
      </c>
      <c r="Z409" s="82" t="s">
        <v>3934</v>
      </c>
      <c r="AA409" s="82" t="s">
        <v>376</v>
      </c>
      <c r="AB409" s="82" t="s">
        <v>382</v>
      </c>
      <c r="AC409" s="82" t="s">
        <v>446</v>
      </c>
      <c r="AD409" s="82" t="s">
        <v>8765</v>
      </c>
      <c r="AE409" s="82" t="s">
        <v>360</v>
      </c>
      <c r="AF409" s="82" t="s">
        <v>382</v>
      </c>
      <c r="AG409" s="82" t="s">
        <v>382</v>
      </c>
      <c r="AH409" s="82" t="s">
        <v>382</v>
      </c>
      <c r="AI409" s="82" t="s">
        <v>8766</v>
      </c>
      <c r="AJ409" s="82" t="s">
        <v>8109</v>
      </c>
      <c r="AK409" s="82" t="s">
        <v>8767</v>
      </c>
      <c r="AL409" s="82" t="s">
        <v>415</v>
      </c>
    </row>
    <row r="410" spans="1:38" x14ac:dyDescent="0.25">
      <c r="A410" s="82" t="s">
        <v>8768</v>
      </c>
      <c r="B410" s="82">
        <v>12.44</v>
      </c>
      <c r="C410" s="82" t="s">
        <v>8769</v>
      </c>
      <c r="D410" s="82" t="s">
        <v>8113</v>
      </c>
      <c r="E410" s="82" t="s">
        <v>8770</v>
      </c>
      <c r="F410" s="82" t="s">
        <v>8771</v>
      </c>
      <c r="G410" s="82" t="s">
        <v>8772</v>
      </c>
      <c r="H410" s="82" t="s">
        <v>360</v>
      </c>
      <c r="I410" s="82" t="s">
        <v>8773</v>
      </c>
      <c r="J410" s="82" t="s">
        <v>11</v>
      </c>
      <c r="K410" s="82" t="s">
        <v>8774</v>
      </c>
      <c r="L410" s="82" t="s">
        <v>421</v>
      </c>
      <c r="M410" s="82" t="s">
        <v>8775</v>
      </c>
      <c r="N410" s="82" t="s">
        <v>8776</v>
      </c>
      <c r="O410" s="82" t="s">
        <v>8777</v>
      </c>
      <c r="P410" s="82" t="s">
        <v>360</v>
      </c>
      <c r="Q410" s="82" t="s">
        <v>360</v>
      </c>
      <c r="R410" s="82" t="s">
        <v>360</v>
      </c>
      <c r="S410" s="82" t="s">
        <v>368</v>
      </c>
      <c r="T410" s="82" t="s">
        <v>8778</v>
      </c>
      <c r="U410" s="82" t="s">
        <v>8779</v>
      </c>
      <c r="V410" s="82" t="s">
        <v>362</v>
      </c>
      <c r="W410" s="82" t="s">
        <v>8780</v>
      </c>
      <c r="X410" s="82" t="s">
        <v>8781</v>
      </c>
      <c r="Y410" s="82" t="s">
        <v>8782</v>
      </c>
      <c r="Z410" s="82" t="s">
        <v>8783</v>
      </c>
      <c r="AA410" s="82" t="s">
        <v>376</v>
      </c>
      <c r="AB410" s="82" t="s">
        <v>8784</v>
      </c>
      <c r="AC410" s="82" t="s">
        <v>735</v>
      </c>
      <c r="AD410" s="82" t="s">
        <v>8785</v>
      </c>
      <c r="AE410" s="82" t="s">
        <v>8786</v>
      </c>
      <c r="AF410" s="82" t="s">
        <v>8787</v>
      </c>
      <c r="AG410" s="82" t="s">
        <v>382</v>
      </c>
      <c r="AH410" s="82" t="s">
        <v>8788</v>
      </c>
      <c r="AI410" s="82" t="s">
        <v>8789</v>
      </c>
      <c r="AJ410" s="82" t="s">
        <v>8109</v>
      </c>
      <c r="AK410" s="82" t="s">
        <v>8790</v>
      </c>
      <c r="AL410" s="82" t="s">
        <v>450</v>
      </c>
    </row>
    <row r="411" spans="1:38" x14ac:dyDescent="0.25">
      <c r="A411" s="82" t="s">
        <v>8791</v>
      </c>
      <c r="B411" s="82">
        <v>12.45</v>
      </c>
      <c r="C411" s="82" t="s">
        <v>8792</v>
      </c>
      <c r="D411" s="82" t="s">
        <v>8113</v>
      </c>
      <c r="E411" s="82" t="s">
        <v>8793</v>
      </c>
      <c r="F411" s="82" t="s">
        <v>8794</v>
      </c>
      <c r="G411" s="82" t="s">
        <v>600</v>
      </c>
      <c r="H411" s="82" t="s">
        <v>360</v>
      </c>
      <c r="I411" s="82" t="s">
        <v>8795</v>
      </c>
      <c r="J411" s="82" t="s">
        <v>8796</v>
      </c>
      <c r="K411" s="82" t="s">
        <v>362</v>
      </c>
      <c r="L411" s="82" t="s">
        <v>421</v>
      </c>
      <c r="M411" s="82" t="s">
        <v>421</v>
      </c>
      <c r="N411" s="82" t="s">
        <v>8797</v>
      </c>
      <c r="O411" s="82" t="s">
        <v>558</v>
      </c>
      <c r="P411" s="82" t="s">
        <v>360</v>
      </c>
      <c r="Q411" s="82" t="s">
        <v>360</v>
      </c>
      <c r="R411" s="82" t="s">
        <v>360</v>
      </c>
      <c r="S411" s="82" t="s">
        <v>368</v>
      </c>
      <c r="T411" s="82" t="s">
        <v>8798</v>
      </c>
      <c r="U411" s="82" t="s">
        <v>8799</v>
      </c>
      <c r="V411" s="82" t="s">
        <v>8800</v>
      </c>
      <c r="W411" s="82" t="s">
        <v>8801</v>
      </c>
      <c r="X411" s="82" t="s">
        <v>8802</v>
      </c>
      <c r="Y411" s="82" t="s">
        <v>8803</v>
      </c>
      <c r="Z411" s="82" t="s">
        <v>8804</v>
      </c>
      <c r="AA411" s="82" t="s">
        <v>376</v>
      </c>
      <c r="AB411" s="82" t="s">
        <v>8805</v>
      </c>
      <c r="AC411" s="82" t="s">
        <v>735</v>
      </c>
      <c r="AD411" s="82" t="s">
        <v>8806</v>
      </c>
      <c r="AE411" s="82" t="s">
        <v>360</v>
      </c>
      <c r="AF411" s="82" t="s">
        <v>382</v>
      </c>
      <c r="AG411" s="82" t="s">
        <v>382</v>
      </c>
      <c r="AH411" s="82" t="s">
        <v>8807</v>
      </c>
      <c r="AI411" s="82" t="s">
        <v>8808</v>
      </c>
      <c r="AJ411" s="82" t="s">
        <v>8109</v>
      </c>
      <c r="AK411" s="82" t="s">
        <v>8809</v>
      </c>
      <c r="AL411" s="82" t="s">
        <v>1286</v>
      </c>
    </row>
    <row r="412" spans="1:38" x14ac:dyDescent="0.25">
      <c r="A412" s="82" t="s">
        <v>8810</v>
      </c>
      <c r="B412" s="82">
        <v>12.46</v>
      </c>
      <c r="D412" s="82" t="s">
        <v>8113</v>
      </c>
      <c r="E412" s="82" t="s">
        <v>8811</v>
      </c>
      <c r="F412" s="82" t="s">
        <v>8812</v>
      </c>
      <c r="G412" s="82" t="s">
        <v>359</v>
      </c>
      <c r="H412" s="82" t="s">
        <v>360</v>
      </c>
      <c r="I412" s="82" t="s">
        <v>8813</v>
      </c>
      <c r="J412" s="82" t="s">
        <v>8814</v>
      </c>
      <c r="K412" s="82" t="s">
        <v>8815</v>
      </c>
      <c r="L412" s="82" t="s">
        <v>8816</v>
      </c>
      <c r="M412" s="82" t="s">
        <v>8817</v>
      </c>
      <c r="N412" s="82" t="s">
        <v>8818</v>
      </c>
      <c r="O412" s="82" t="s">
        <v>366</v>
      </c>
      <c r="P412" s="82" t="s">
        <v>8819</v>
      </c>
      <c r="Q412" s="82" t="s">
        <v>360</v>
      </c>
      <c r="R412" s="82" t="s">
        <v>8820</v>
      </c>
      <c r="S412" s="82" t="s">
        <v>368</v>
      </c>
      <c r="T412" s="82" t="s">
        <v>8821</v>
      </c>
      <c r="U412" s="82" t="s">
        <v>8822</v>
      </c>
      <c r="V412" s="82" t="s">
        <v>1376</v>
      </c>
      <c r="W412" s="82" t="s">
        <v>8727</v>
      </c>
      <c r="X412" s="82" t="s">
        <v>8580</v>
      </c>
      <c r="Y412" s="82" t="s">
        <v>8823</v>
      </c>
      <c r="Z412" s="82" t="s">
        <v>8824</v>
      </c>
      <c r="AA412" s="82" t="s">
        <v>376</v>
      </c>
      <c r="AB412" s="82" t="s">
        <v>8825</v>
      </c>
      <c r="AC412" s="82" t="s">
        <v>735</v>
      </c>
      <c r="AD412" s="82" t="s">
        <v>8732</v>
      </c>
      <c r="AE412" s="82" t="s">
        <v>8826</v>
      </c>
      <c r="AF412" s="82" t="s">
        <v>382</v>
      </c>
      <c r="AG412" s="82" t="s">
        <v>382</v>
      </c>
      <c r="AH412" s="82" t="s">
        <v>382</v>
      </c>
      <c r="AI412" s="82" t="s">
        <v>8827</v>
      </c>
      <c r="AJ412" s="82" t="s">
        <v>8109</v>
      </c>
      <c r="AK412" s="82" t="s">
        <v>8828</v>
      </c>
      <c r="AL412" s="82" t="s">
        <v>415</v>
      </c>
    </row>
    <row r="413" spans="1:38" x14ac:dyDescent="0.25">
      <c r="A413" s="82" t="s">
        <v>8829</v>
      </c>
      <c r="B413" s="82">
        <v>12.500999999999999</v>
      </c>
      <c r="D413" s="82" t="s">
        <v>8548</v>
      </c>
      <c r="E413" s="82" t="s">
        <v>8830</v>
      </c>
      <c r="F413" s="82" t="s">
        <v>8831</v>
      </c>
      <c r="G413" s="82" t="s">
        <v>600</v>
      </c>
      <c r="H413" s="82" t="s">
        <v>360</v>
      </c>
      <c r="I413" s="82" t="s">
        <v>8832</v>
      </c>
      <c r="J413" s="82" t="s">
        <v>8833</v>
      </c>
      <c r="K413" s="82" t="s">
        <v>8834</v>
      </c>
      <c r="L413" s="82" t="s">
        <v>421</v>
      </c>
      <c r="M413" s="82" t="s">
        <v>8835</v>
      </c>
      <c r="N413" s="82" t="s">
        <v>8836</v>
      </c>
      <c r="O413" s="82" t="s">
        <v>558</v>
      </c>
      <c r="P413" s="82" t="s">
        <v>8837</v>
      </c>
      <c r="Q413" s="82" t="s">
        <v>360</v>
      </c>
      <c r="R413" s="82" t="s">
        <v>360</v>
      </c>
      <c r="S413" s="82" t="s">
        <v>368</v>
      </c>
      <c r="T413" s="82" t="s">
        <v>8838</v>
      </c>
      <c r="U413" s="82" t="s">
        <v>8839</v>
      </c>
      <c r="V413" s="82" t="s">
        <v>8840</v>
      </c>
      <c r="W413" s="82" t="s">
        <v>8841</v>
      </c>
      <c r="X413" s="82" t="s">
        <v>8560</v>
      </c>
      <c r="Y413" s="82" t="s">
        <v>8842</v>
      </c>
      <c r="Z413" s="82" t="s">
        <v>427</v>
      </c>
      <c r="AA413" s="82" t="s">
        <v>376</v>
      </c>
      <c r="AB413" s="82" t="s">
        <v>8843</v>
      </c>
      <c r="AC413" s="82" t="s">
        <v>446</v>
      </c>
      <c r="AD413" s="82" t="s">
        <v>8844</v>
      </c>
      <c r="AE413" s="82" t="s">
        <v>360</v>
      </c>
      <c r="AF413" s="82" t="s">
        <v>382</v>
      </c>
      <c r="AG413" s="82" t="s">
        <v>382</v>
      </c>
      <c r="AH413" s="82" t="s">
        <v>8845</v>
      </c>
      <c r="AI413" s="82" t="s">
        <v>8846</v>
      </c>
      <c r="AJ413" s="82" t="s">
        <v>8109</v>
      </c>
      <c r="AK413" s="82" t="s">
        <v>8847</v>
      </c>
      <c r="AL413" s="82" t="s">
        <v>415</v>
      </c>
    </row>
    <row r="414" spans="1:38" x14ac:dyDescent="0.25">
      <c r="A414" s="82" t="s">
        <v>8848</v>
      </c>
      <c r="B414" s="82">
        <v>12.55</v>
      </c>
      <c r="C414" s="82" t="s">
        <v>8849</v>
      </c>
      <c r="D414" s="82" t="s">
        <v>8568</v>
      </c>
      <c r="E414" s="82" t="s">
        <v>8850</v>
      </c>
      <c r="F414" s="82" t="s">
        <v>8851</v>
      </c>
      <c r="G414" s="82" t="s">
        <v>4176</v>
      </c>
      <c r="H414" s="82" t="s">
        <v>360</v>
      </c>
      <c r="I414" s="82" t="s">
        <v>8852</v>
      </c>
      <c r="J414" s="82" t="s">
        <v>8853</v>
      </c>
      <c r="K414" s="82" t="s">
        <v>8854</v>
      </c>
      <c r="L414" s="82" t="s">
        <v>421</v>
      </c>
      <c r="M414" s="82" t="s">
        <v>8855</v>
      </c>
      <c r="N414" s="82" t="s">
        <v>8856</v>
      </c>
      <c r="O414" s="82" t="s">
        <v>558</v>
      </c>
      <c r="P414" s="82" t="s">
        <v>360</v>
      </c>
      <c r="Q414" s="82" t="s">
        <v>360</v>
      </c>
      <c r="R414" s="82" t="s">
        <v>8857</v>
      </c>
      <c r="S414" s="82" t="s">
        <v>400</v>
      </c>
      <c r="T414" s="82" t="s">
        <v>8858</v>
      </c>
      <c r="U414" s="82" t="s">
        <v>8859</v>
      </c>
      <c r="V414" s="82" t="s">
        <v>632</v>
      </c>
      <c r="W414" s="82" t="s">
        <v>8436</v>
      </c>
      <c r="X414" s="82" t="s">
        <v>8104</v>
      </c>
      <c r="Y414" s="82" t="s">
        <v>8860</v>
      </c>
      <c r="Z414" s="82" t="s">
        <v>8861</v>
      </c>
      <c r="AA414" s="82" t="s">
        <v>376</v>
      </c>
      <c r="AB414" s="82" t="s">
        <v>8607</v>
      </c>
      <c r="AC414" s="82" t="s">
        <v>735</v>
      </c>
      <c r="AD414" s="82" t="s">
        <v>8862</v>
      </c>
      <c r="AE414" s="82" t="s">
        <v>8863</v>
      </c>
      <c r="AF414" s="82" t="s">
        <v>8864</v>
      </c>
      <c r="AG414" s="82" t="s">
        <v>382</v>
      </c>
      <c r="AH414" s="82" t="s">
        <v>8865</v>
      </c>
      <c r="AI414" s="82" t="s">
        <v>8694</v>
      </c>
      <c r="AJ414" s="82" t="s">
        <v>8109</v>
      </c>
      <c r="AK414" s="82" t="s">
        <v>8866</v>
      </c>
      <c r="AL414" s="82" t="s">
        <v>415</v>
      </c>
    </row>
    <row r="415" spans="1:38" x14ac:dyDescent="0.25">
      <c r="A415" s="82" t="s">
        <v>8867</v>
      </c>
      <c r="B415" s="82">
        <v>12.551</v>
      </c>
      <c r="C415" s="82" t="s">
        <v>8868</v>
      </c>
      <c r="D415" s="82" t="s">
        <v>8869</v>
      </c>
      <c r="E415" s="82" t="s">
        <v>8870</v>
      </c>
      <c r="F415" s="82" t="s">
        <v>8871</v>
      </c>
      <c r="G415" s="82" t="s">
        <v>600</v>
      </c>
      <c r="H415" s="82" t="s">
        <v>360</v>
      </c>
      <c r="I415" s="82" t="s">
        <v>8872</v>
      </c>
      <c r="J415" s="82" t="s">
        <v>8873</v>
      </c>
      <c r="K415" s="82" t="s">
        <v>8874</v>
      </c>
      <c r="L415" s="82" t="s">
        <v>421</v>
      </c>
      <c r="M415" s="82" t="s">
        <v>8875</v>
      </c>
      <c r="N415" s="82" t="s">
        <v>8876</v>
      </c>
      <c r="O415" s="82" t="s">
        <v>558</v>
      </c>
      <c r="P415" s="82" t="s">
        <v>360</v>
      </c>
      <c r="Q415" s="82" t="s">
        <v>360</v>
      </c>
      <c r="R415" s="82" t="s">
        <v>8877</v>
      </c>
      <c r="S415" s="82" t="s">
        <v>400</v>
      </c>
      <c r="T415" s="82" t="s">
        <v>8878</v>
      </c>
      <c r="U415" s="82" t="s">
        <v>8879</v>
      </c>
      <c r="V415" s="82" t="s">
        <v>632</v>
      </c>
      <c r="W415" s="82" t="s">
        <v>8436</v>
      </c>
      <c r="X415" s="82" t="s">
        <v>8104</v>
      </c>
      <c r="Y415" s="82" t="s">
        <v>8880</v>
      </c>
      <c r="Z415" s="82" t="s">
        <v>8881</v>
      </c>
      <c r="AA415" s="82" t="s">
        <v>376</v>
      </c>
      <c r="AB415" s="82" t="s">
        <v>8882</v>
      </c>
      <c r="AC415" s="82" t="s">
        <v>8883</v>
      </c>
      <c r="AD415" s="82" t="s">
        <v>8884</v>
      </c>
      <c r="AE415" s="82" t="s">
        <v>8885</v>
      </c>
      <c r="AF415" s="82" t="s">
        <v>8886</v>
      </c>
      <c r="AG415" s="82" t="s">
        <v>382</v>
      </c>
      <c r="AH415" s="82" t="s">
        <v>8887</v>
      </c>
      <c r="AI415" s="82" t="s">
        <v>7634</v>
      </c>
      <c r="AJ415" s="82" t="s">
        <v>8109</v>
      </c>
      <c r="AK415" s="82" t="s">
        <v>8888</v>
      </c>
      <c r="AL415" s="82" t="s">
        <v>415</v>
      </c>
    </row>
    <row r="416" spans="1:38" x14ac:dyDescent="0.25">
      <c r="A416" s="82" t="s">
        <v>8889</v>
      </c>
      <c r="B416" s="82">
        <v>12.552</v>
      </c>
      <c r="C416" s="82" t="s">
        <v>8890</v>
      </c>
      <c r="D416" s="82" t="s">
        <v>8869</v>
      </c>
      <c r="E416" s="82" t="s">
        <v>8891</v>
      </c>
      <c r="F416" s="82" t="s">
        <v>8871</v>
      </c>
      <c r="G416" s="82" t="s">
        <v>600</v>
      </c>
      <c r="H416" s="82" t="s">
        <v>360</v>
      </c>
      <c r="I416" s="82" t="s">
        <v>8892</v>
      </c>
      <c r="J416" s="82" t="s">
        <v>8893</v>
      </c>
      <c r="K416" s="82" t="s">
        <v>8894</v>
      </c>
      <c r="L416" s="82" t="s">
        <v>421</v>
      </c>
      <c r="M416" s="82" t="s">
        <v>8895</v>
      </c>
      <c r="N416" s="82" t="s">
        <v>8876</v>
      </c>
      <c r="O416" s="82" t="s">
        <v>558</v>
      </c>
      <c r="P416" s="82" t="s">
        <v>360</v>
      </c>
      <c r="Q416" s="82" t="s">
        <v>360</v>
      </c>
      <c r="R416" s="82" t="s">
        <v>8896</v>
      </c>
      <c r="S416" s="82" t="s">
        <v>400</v>
      </c>
      <c r="T416" s="82" t="s">
        <v>8897</v>
      </c>
      <c r="U416" s="82" t="s">
        <v>8898</v>
      </c>
      <c r="V416" s="82" t="s">
        <v>632</v>
      </c>
      <c r="W416" s="82" t="s">
        <v>8436</v>
      </c>
      <c r="X416" s="82" t="s">
        <v>8104</v>
      </c>
      <c r="Y416" s="82" t="s">
        <v>8899</v>
      </c>
      <c r="Z416" s="82" t="s">
        <v>8900</v>
      </c>
      <c r="AA416" s="82" t="s">
        <v>376</v>
      </c>
      <c r="AB416" s="82" t="s">
        <v>8901</v>
      </c>
      <c r="AC416" s="82" t="s">
        <v>735</v>
      </c>
      <c r="AD416" s="82" t="s">
        <v>8902</v>
      </c>
      <c r="AE416" s="82" t="s">
        <v>8885</v>
      </c>
      <c r="AF416" s="82" t="s">
        <v>8903</v>
      </c>
      <c r="AG416" s="82" t="s">
        <v>382</v>
      </c>
      <c r="AH416" s="82" t="s">
        <v>382</v>
      </c>
      <c r="AI416" s="82" t="s">
        <v>7634</v>
      </c>
      <c r="AJ416" s="82" t="s">
        <v>8109</v>
      </c>
      <c r="AK416" s="82" t="s">
        <v>8904</v>
      </c>
      <c r="AL416" s="82" t="s">
        <v>415</v>
      </c>
    </row>
    <row r="417" spans="1:38" x14ac:dyDescent="0.25">
      <c r="A417" s="82" t="s">
        <v>8905</v>
      </c>
      <c r="B417" s="82">
        <v>12.555</v>
      </c>
      <c r="C417" s="82" t="s">
        <v>8906</v>
      </c>
      <c r="D417" s="82" t="s">
        <v>8869</v>
      </c>
      <c r="E417" s="82" t="s">
        <v>8870</v>
      </c>
      <c r="F417" s="82" t="s">
        <v>8907</v>
      </c>
      <c r="G417" s="82" t="s">
        <v>8772</v>
      </c>
      <c r="H417" s="82" t="s">
        <v>360</v>
      </c>
      <c r="I417" s="82" t="s">
        <v>8908</v>
      </c>
      <c r="J417" s="82" t="s">
        <v>8909</v>
      </c>
      <c r="K417" s="82" t="s">
        <v>8910</v>
      </c>
      <c r="L417" s="82" t="s">
        <v>421</v>
      </c>
      <c r="M417" s="82" t="s">
        <v>8911</v>
      </c>
      <c r="N417" s="82" t="s">
        <v>8912</v>
      </c>
      <c r="O417" s="82" t="s">
        <v>558</v>
      </c>
      <c r="P417" s="82" t="s">
        <v>360</v>
      </c>
      <c r="Q417" s="82" t="s">
        <v>360</v>
      </c>
      <c r="R417" s="82" t="s">
        <v>360</v>
      </c>
      <c r="S417" s="82" t="s">
        <v>400</v>
      </c>
      <c r="T417" s="82" t="s">
        <v>8913</v>
      </c>
      <c r="U417" s="82" t="s">
        <v>631</v>
      </c>
      <c r="V417" s="82" t="s">
        <v>632</v>
      </c>
      <c r="W417" s="82" t="s">
        <v>8914</v>
      </c>
      <c r="X417" s="82" t="s">
        <v>8104</v>
      </c>
      <c r="Y417" s="82" t="s">
        <v>8915</v>
      </c>
      <c r="Z417" s="82" t="s">
        <v>8916</v>
      </c>
      <c r="AA417" s="82" t="s">
        <v>376</v>
      </c>
      <c r="AB417" s="82" t="s">
        <v>8917</v>
      </c>
      <c r="AC417" s="82" t="s">
        <v>735</v>
      </c>
      <c r="AD417" s="82" t="s">
        <v>8918</v>
      </c>
      <c r="AE417" s="82" t="s">
        <v>8919</v>
      </c>
      <c r="AF417" s="82" t="s">
        <v>8920</v>
      </c>
      <c r="AG417" s="82" t="s">
        <v>382</v>
      </c>
      <c r="AH417" s="82" t="s">
        <v>8921</v>
      </c>
      <c r="AI417" s="82" t="s">
        <v>1235</v>
      </c>
      <c r="AJ417" s="82" t="s">
        <v>8109</v>
      </c>
      <c r="AK417" s="82" t="s">
        <v>8922</v>
      </c>
      <c r="AL417" s="82" t="s">
        <v>415</v>
      </c>
    </row>
    <row r="418" spans="1:38" x14ac:dyDescent="0.25">
      <c r="A418" s="82" t="s">
        <v>8923</v>
      </c>
      <c r="B418" s="82">
        <v>12.555999999999999</v>
      </c>
      <c r="C418" s="82" t="s">
        <v>8924</v>
      </c>
      <c r="D418" s="82" t="s">
        <v>8869</v>
      </c>
      <c r="E418" s="82" t="s">
        <v>8925</v>
      </c>
      <c r="F418" s="82" t="s">
        <v>8926</v>
      </c>
      <c r="G418" s="82" t="s">
        <v>2317</v>
      </c>
      <c r="H418" s="82" t="s">
        <v>360</v>
      </c>
      <c r="I418" s="82" t="s">
        <v>8927</v>
      </c>
      <c r="J418" s="82" t="s">
        <v>8928</v>
      </c>
      <c r="K418" s="82" t="s">
        <v>8929</v>
      </c>
      <c r="L418" s="82" t="s">
        <v>421</v>
      </c>
      <c r="M418" s="82" t="s">
        <v>8930</v>
      </c>
      <c r="N418" s="82" t="s">
        <v>8931</v>
      </c>
      <c r="O418" s="82" t="s">
        <v>558</v>
      </c>
      <c r="P418" s="82" t="s">
        <v>8932</v>
      </c>
      <c r="Q418" s="82" t="s">
        <v>8933</v>
      </c>
      <c r="R418" s="82" t="s">
        <v>360</v>
      </c>
      <c r="S418" s="82" t="s">
        <v>400</v>
      </c>
      <c r="T418" s="82" t="s">
        <v>8934</v>
      </c>
      <c r="U418" s="82" t="s">
        <v>8935</v>
      </c>
      <c r="V418" s="82" t="s">
        <v>632</v>
      </c>
      <c r="W418" s="82" t="s">
        <v>8457</v>
      </c>
      <c r="X418" s="82" t="s">
        <v>8936</v>
      </c>
      <c r="Y418" s="82" t="s">
        <v>8937</v>
      </c>
      <c r="Z418" s="82" t="s">
        <v>8938</v>
      </c>
      <c r="AA418" s="82" t="s">
        <v>376</v>
      </c>
      <c r="AB418" s="82" t="s">
        <v>8939</v>
      </c>
      <c r="AC418" s="82" t="s">
        <v>8940</v>
      </c>
      <c r="AD418" s="82" t="s">
        <v>8941</v>
      </c>
      <c r="AE418" s="82" t="s">
        <v>8942</v>
      </c>
      <c r="AF418" s="82" t="s">
        <v>382</v>
      </c>
      <c r="AG418" s="82" t="s">
        <v>382</v>
      </c>
      <c r="AH418" s="82" t="s">
        <v>8943</v>
      </c>
      <c r="AI418" s="82" t="s">
        <v>8944</v>
      </c>
      <c r="AJ418" s="82" t="s">
        <v>8109</v>
      </c>
      <c r="AK418" s="82" t="s">
        <v>8945</v>
      </c>
      <c r="AL418" s="82" t="s">
        <v>415</v>
      </c>
    </row>
    <row r="419" spans="1:38" x14ac:dyDescent="0.25">
      <c r="A419" s="82" t="s">
        <v>8946</v>
      </c>
      <c r="B419" s="82">
        <v>12.557</v>
      </c>
      <c r="C419" s="82" t="s">
        <v>8947</v>
      </c>
      <c r="D419" s="82" t="s">
        <v>8869</v>
      </c>
      <c r="E419" s="82" t="s">
        <v>8948</v>
      </c>
      <c r="F419" s="82" t="s">
        <v>8949</v>
      </c>
      <c r="G419" s="82" t="s">
        <v>2317</v>
      </c>
      <c r="H419" s="82" t="s">
        <v>360</v>
      </c>
      <c r="I419" s="82" t="s">
        <v>8950</v>
      </c>
      <c r="J419" s="82" t="s">
        <v>8951</v>
      </c>
      <c r="K419" s="82" t="s">
        <v>362</v>
      </c>
      <c r="L419" s="82" t="s">
        <v>421</v>
      </c>
      <c r="M419" s="82" t="s">
        <v>8952</v>
      </c>
      <c r="N419" s="82" t="s">
        <v>8953</v>
      </c>
      <c r="O419" s="82" t="s">
        <v>366</v>
      </c>
      <c r="P419" s="82" t="s">
        <v>360</v>
      </c>
      <c r="Q419" s="82" t="s">
        <v>8954</v>
      </c>
      <c r="R419" s="82" t="s">
        <v>360</v>
      </c>
      <c r="S419" s="82" t="s">
        <v>400</v>
      </c>
      <c r="T419" s="82" t="s">
        <v>8955</v>
      </c>
      <c r="U419" s="82" t="s">
        <v>8956</v>
      </c>
      <c r="V419" s="82" t="s">
        <v>632</v>
      </c>
      <c r="W419" s="82" t="s">
        <v>8957</v>
      </c>
      <c r="X419" s="82" t="s">
        <v>8936</v>
      </c>
      <c r="Y419" s="82" t="s">
        <v>8958</v>
      </c>
      <c r="Z419" s="82" t="s">
        <v>8959</v>
      </c>
      <c r="AA419" s="82" t="s">
        <v>376</v>
      </c>
      <c r="AB419" s="82" t="s">
        <v>8960</v>
      </c>
      <c r="AC419" s="82" t="s">
        <v>8940</v>
      </c>
      <c r="AD419" s="82" t="s">
        <v>8961</v>
      </c>
      <c r="AF419" s="82" t="s">
        <v>8962</v>
      </c>
      <c r="AH419" s="82" t="s">
        <v>8963</v>
      </c>
      <c r="AI419" s="82" t="s">
        <v>8964</v>
      </c>
      <c r="AJ419" s="82" t="s">
        <v>8109</v>
      </c>
      <c r="AK419" s="82" t="s">
        <v>8965</v>
      </c>
      <c r="AL419" s="82" t="s">
        <v>1286</v>
      </c>
    </row>
    <row r="420" spans="1:38" x14ac:dyDescent="0.25">
      <c r="A420" s="82" t="s">
        <v>8966</v>
      </c>
      <c r="B420" s="82">
        <v>12.558</v>
      </c>
      <c r="C420" s="82" t="s">
        <v>8967</v>
      </c>
      <c r="D420" s="82" t="s">
        <v>8568</v>
      </c>
      <c r="E420" s="82" t="s">
        <v>8968</v>
      </c>
      <c r="F420" s="82" t="s">
        <v>8969</v>
      </c>
      <c r="G420" s="82" t="s">
        <v>438</v>
      </c>
      <c r="H420" s="82" t="s">
        <v>360</v>
      </c>
      <c r="I420" s="82" t="s">
        <v>8970</v>
      </c>
      <c r="J420" s="82" t="s">
        <v>8971</v>
      </c>
      <c r="K420" s="82" t="s">
        <v>8972</v>
      </c>
      <c r="L420" s="82" t="s">
        <v>8973</v>
      </c>
      <c r="M420" s="82" t="s">
        <v>8974</v>
      </c>
      <c r="N420" s="82" t="s">
        <v>8975</v>
      </c>
      <c r="O420" s="82" t="s">
        <v>558</v>
      </c>
      <c r="P420" s="82" t="s">
        <v>8976</v>
      </c>
      <c r="Q420" s="82" t="s">
        <v>360</v>
      </c>
      <c r="R420" s="82" t="s">
        <v>360</v>
      </c>
      <c r="S420" s="82" t="s">
        <v>368</v>
      </c>
      <c r="T420" s="82" t="s">
        <v>8977</v>
      </c>
      <c r="U420" s="82" t="s">
        <v>443</v>
      </c>
      <c r="V420" s="82" t="s">
        <v>362</v>
      </c>
      <c r="W420" s="82" t="s">
        <v>8978</v>
      </c>
      <c r="X420" s="82" t="s">
        <v>8979</v>
      </c>
      <c r="Y420" s="82" t="s">
        <v>8980</v>
      </c>
      <c r="Z420" s="82" t="s">
        <v>360</v>
      </c>
      <c r="AA420" s="82" t="s">
        <v>376</v>
      </c>
      <c r="AB420" s="82" t="s">
        <v>8981</v>
      </c>
      <c r="AC420" s="82" t="s">
        <v>8982</v>
      </c>
      <c r="AD420" s="82" t="s">
        <v>8983</v>
      </c>
      <c r="AE420" s="82" t="s">
        <v>8984</v>
      </c>
      <c r="AF420" s="82" t="s">
        <v>8985</v>
      </c>
      <c r="AG420" s="82" t="s">
        <v>382</v>
      </c>
      <c r="AH420" s="82" t="s">
        <v>382</v>
      </c>
      <c r="AI420" s="82" t="s">
        <v>8986</v>
      </c>
      <c r="AJ420" s="82" t="s">
        <v>8109</v>
      </c>
      <c r="AK420" s="82" t="s">
        <v>8987</v>
      </c>
      <c r="AL420" s="82" t="s">
        <v>387</v>
      </c>
    </row>
    <row r="421" spans="1:38" x14ac:dyDescent="0.25">
      <c r="A421" s="82" t="s">
        <v>8988</v>
      </c>
      <c r="B421" s="82">
        <v>12.56</v>
      </c>
      <c r="D421" s="82" t="s">
        <v>8568</v>
      </c>
      <c r="E421" s="82" t="s">
        <v>8989</v>
      </c>
      <c r="F421" s="82" t="s">
        <v>8990</v>
      </c>
      <c r="G421" s="82" t="s">
        <v>359</v>
      </c>
      <c r="H421" s="82" t="s">
        <v>360</v>
      </c>
      <c r="I421" s="82" t="s">
        <v>11</v>
      </c>
      <c r="J421" s="82" t="s">
        <v>11</v>
      </c>
      <c r="K421" s="82" t="s">
        <v>8991</v>
      </c>
      <c r="L421" s="82" t="s">
        <v>421</v>
      </c>
      <c r="M421" s="82" t="s">
        <v>8992</v>
      </c>
      <c r="N421" s="82" t="s">
        <v>8993</v>
      </c>
      <c r="O421" s="82" t="s">
        <v>558</v>
      </c>
      <c r="P421" s="82" t="s">
        <v>11</v>
      </c>
      <c r="Q421" s="82" t="s">
        <v>360</v>
      </c>
      <c r="R421" s="82" t="s">
        <v>360</v>
      </c>
      <c r="S421" s="82" t="s">
        <v>368</v>
      </c>
      <c r="T421" s="82" t="s">
        <v>8994</v>
      </c>
      <c r="U421" s="82" t="s">
        <v>8995</v>
      </c>
      <c r="V421" s="82" t="s">
        <v>8996</v>
      </c>
      <c r="W421" s="82" t="s">
        <v>8997</v>
      </c>
      <c r="X421" s="82" t="s">
        <v>8998</v>
      </c>
      <c r="Y421" s="82" t="s">
        <v>8999</v>
      </c>
      <c r="Z421" s="82" t="s">
        <v>427</v>
      </c>
      <c r="AA421" s="82" t="s">
        <v>376</v>
      </c>
      <c r="AB421" s="82" t="s">
        <v>382</v>
      </c>
      <c r="AC421" s="82" t="s">
        <v>735</v>
      </c>
      <c r="AD421" s="82" t="s">
        <v>9000</v>
      </c>
      <c r="AE421" s="82" t="s">
        <v>360</v>
      </c>
      <c r="AF421" s="82" t="s">
        <v>382</v>
      </c>
      <c r="AG421" s="82" t="s">
        <v>382</v>
      </c>
      <c r="AH421" s="82" t="s">
        <v>9001</v>
      </c>
      <c r="AI421" s="82" t="s">
        <v>9002</v>
      </c>
      <c r="AJ421" s="82" t="s">
        <v>8109</v>
      </c>
      <c r="AK421" s="82" t="s">
        <v>9003</v>
      </c>
      <c r="AL421" s="82" t="s">
        <v>415</v>
      </c>
    </row>
    <row r="422" spans="1:38" x14ac:dyDescent="0.25">
      <c r="A422" s="82" t="s">
        <v>9004</v>
      </c>
      <c r="B422" s="82">
        <v>12.561</v>
      </c>
      <c r="C422" s="82" t="s">
        <v>9005</v>
      </c>
      <c r="D422" s="82" t="s">
        <v>8568</v>
      </c>
      <c r="E422" s="82" t="s">
        <v>9006</v>
      </c>
      <c r="F422" s="82" t="s">
        <v>9007</v>
      </c>
      <c r="G422" s="82" t="s">
        <v>359</v>
      </c>
      <c r="H422" s="82" t="s">
        <v>360</v>
      </c>
      <c r="I422" s="82" t="s">
        <v>11</v>
      </c>
      <c r="J422" s="82" t="s">
        <v>11</v>
      </c>
      <c r="K422" s="82" t="s">
        <v>362</v>
      </c>
      <c r="L422" s="82" t="s">
        <v>421</v>
      </c>
      <c r="M422" s="82" t="s">
        <v>421</v>
      </c>
      <c r="N422" s="82" t="s">
        <v>9008</v>
      </c>
      <c r="O422" s="82" t="s">
        <v>9009</v>
      </c>
      <c r="P422" s="82" t="s">
        <v>360</v>
      </c>
      <c r="Q422" s="82" t="s">
        <v>360</v>
      </c>
      <c r="R422" s="82" t="s">
        <v>360</v>
      </c>
      <c r="S422" s="82" t="s">
        <v>368</v>
      </c>
      <c r="T422" s="82" t="s">
        <v>9010</v>
      </c>
      <c r="U422" s="82" t="s">
        <v>9011</v>
      </c>
      <c r="V422" s="82" t="s">
        <v>362</v>
      </c>
      <c r="W422" s="82" t="s">
        <v>11</v>
      </c>
      <c r="X422" s="82" t="s">
        <v>9012</v>
      </c>
      <c r="Y422" s="82" t="s">
        <v>9013</v>
      </c>
      <c r="Z422" s="82" t="s">
        <v>9014</v>
      </c>
      <c r="AA422" s="82" t="s">
        <v>376</v>
      </c>
      <c r="AB422" s="82" t="s">
        <v>9015</v>
      </c>
      <c r="AC422" s="82" t="s">
        <v>735</v>
      </c>
      <c r="AD422" s="82" t="s">
        <v>9016</v>
      </c>
      <c r="AE422" s="82" t="s">
        <v>360</v>
      </c>
      <c r="AF422" s="82" t="s">
        <v>382</v>
      </c>
      <c r="AG422" s="82" t="s">
        <v>382</v>
      </c>
      <c r="AH422" s="82" t="s">
        <v>9017</v>
      </c>
      <c r="AI422" s="82" t="s">
        <v>9018</v>
      </c>
      <c r="AJ422" s="82" t="s">
        <v>8109</v>
      </c>
      <c r="AK422" s="82" t="s">
        <v>9019</v>
      </c>
      <c r="AL422" s="82" t="s">
        <v>499</v>
      </c>
    </row>
    <row r="423" spans="1:38" x14ac:dyDescent="0.25">
      <c r="A423" s="82" t="s">
        <v>9020</v>
      </c>
      <c r="B423" s="82">
        <v>12.579000000000001</v>
      </c>
      <c r="C423" s="82" t="s">
        <v>9021</v>
      </c>
      <c r="D423" s="82" t="s">
        <v>8568</v>
      </c>
      <c r="E423" s="82" t="s">
        <v>9022</v>
      </c>
      <c r="F423" s="82" t="s">
        <v>9023</v>
      </c>
      <c r="G423" s="82" t="s">
        <v>359</v>
      </c>
      <c r="H423" s="82" t="s">
        <v>360</v>
      </c>
      <c r="I423" s="82" t="s">
        <v>9024</v>
      </c>
      <c r="J423" s="82" t="s">
        <v>9025</v>
      </c>
      <c r="K423" s="82" t="s">
        <v>9026</v>
      </c>
      <c r="L423" s="82" t="s">
        <v>421</v>
      </c>
      <c r="M423" s="82" t="s">
        <v>9027</v>
      </c>
      <c r="N423" s="82" t="s">
        <v>9028</v>
      </c>
      <c r="O423" s="82" t="s">
        <v>558</v>
      </c>
      <c r="P423" s="82" t="s">
        <v>360</v>
      </c>
      <c r="Q423" s="82" t="s">
        <v>360</v>
      </c>
      <c r="R423" s="82" t="s">
        <v>9029</v>
      </c>
      <c r="S423" s="82" t="s">
        <v>368</v>
      </c>
      <c r="T423" s="82" t="s">
        <v>9030</v>
      </c>
      <c r="U423" s="82" t="s">
        <v>9031</v>
      </c>
      <c r="V423" s="82" t="s">
        <v>9032</v>
      </c>
      <c r="W423" s="82" t="s">
        <v>8841</v>
      </c>
      <c r="X423" s="82" t="s">
        <v>8603</v>
      </c>
      <c r="Y423" s="82" t="s">
        <v>9033</v>
      </c>
      <c r="Z423" s="82" t="s">
        <v>9034</v>
      </c>
      <c r="AA423" s="82" t="s">
        <v>9035</v>
      </c>
      <c r="AB423" s="82" t="s">
        <v>9036</v>
      </c>
      <c r="AC423" s="82" t="s">
        <v>735</v>
      </c>
      <c r="AD423" s="82" t="s">
        <v>9037</v>
      </c>
      <c r="AE423" s="82" t="s">
        <v>9038</v>
      </c>
      <c r="AF423" s="82" t="s">
        <v>382</v>
      </c>
      <c r="AG423" s="82" t="s">
        <v>9039</v>
      </c>
      <c r="AH423" s="82" t="s">
        <v>9040</v>
      </c>
      <c r="AI423" s="82" t="s">
        <v>9041</v>
      </c>
      <c r="AJ423" s="82" t="s">
        <v>8109</v>
      </c>
      <c r="AK423" s="82" t="s">
        <v>9042</v>
      </c>
      <c r="AL423" s="82" t="s">
        <v>415</v>
      </c>
    </row>
    <row r="424" spans="1:38" x14ac:dyDescent="0.25">
      <c r="A424" s="82" t="s">
        <v>9043</v>
      </c>
      <c r="B424" s="82">
        <v>12.582000000000001</v>
      </c>
      <c r="C424" s="82" t="s">
        <v>9044</v>
      </c>
      <c r="D424" s="82" t="s">
        <v>8568</v>
      </c>
      <c r="E424" s="82" t="s">
        <v>9045</v>
      </c>
      <c r="F424" s="82" t="s">
        <v>9046</v>
      </c>
      <c r="G424" s="82" t="s">
        <v>4176</v>
      </c>
      <c r="H424" s="82" t="s">
        <v>360</v>
      </c>
      <c r="I424" s="82" t="s">
        <v>9047</v>
      </c>
      <c r="J424" s="82" t="s">
        <v>9048</v>
      </c>
      <c r="K424" s="82" t="s">
        <v>362</v>
      </c>
      <c r="L424" s="82" t="s">
        <v>421</v>
      </c>
      <c r="M424" s="82" t="s">
        <v>421</v>
      </c>
      <c r="N424" s="82" t="s">
        <v>9049</v>
      </c>
      <c r="O424" s="82" t="s">
        <v>366</v>
      </c>
      <c r="P424" s="82" t="s">
        <v>360</v>
      </c>
      <c r="Q424" s="82" t="s">
        <v>360</v>
      </c>
      <c r="R424" s="82" t="s">
        <v>360</v>
      </c>
      <c r="S424" s="82" t="s">
        <v>368</v>
      </c>
      <c r="T424" s="82" t="s">
        <v>9050</v>
      </c>
      <c r="U424" s="82" t="s">
        <v>9051</v>
      </c>
      <c r="V424" s="82" t="s">
        <v>362</v>
      </c>
      <c r="W424" s="82" t="s">
        <v>9052</v>
      </c>
      <c r="X424" s="82" t="s">
        <v>9053</v>
      </c>
      <c r="Y424" s="82" t="s">
        <v>9054</v>
      </c>
      <c r="Z424" s="82" t="s">
        <v>427</v>
      </c>
      <c r="AA424" s="82" t="s">
        <v>376</v>
      </c>
      <c r="AB424" s="82" t="s">
        <v>382</v>
      </c>
      <c r="AC424" s="82" t="s">
        <v>735</v>
      </c>
      <c r="AD424" s="82" t="s">
        <v>9055</v>
      </c>
      <c r="AE424" s="82" t="s">
        <v>9056</v>
      </c>
      <c r="AF424" s="82" t="s">
        <v>382</v>
      </c>
      <c r="AG424" s="82" t="s">
        <v>382</v>
      </c>
      <c r="AH424" s="82" t="s">
        <v>382</v>
      </c>
      <c r="AI424" s="82" t="s">
        <v>9057</v>
      </c>
      <c r="AJ424" s="82" t="s">
        <v>8109</v>
      </c>
      <c r="AK424" s="82" t="s">
        <v>9058</v>
      </c>
      <c r="AL424" s="82" t="s">
        <v>499</v>
      </c>
    </row>
    <row r="425" spans="1:38" x14ac:dyDescent="0.25">
      <c r="A425" s="82" t="s">
        <v>9059</v>
      </c>
      <c r="B425" s="82">
        <v>12.598000000000001</v>
      </c>
      <c r="C425" s="82" t="s">
        <v>9060</v>
      </c>
      <c r="D425" s="82" t="s">
        <v>9061</v>
      </c>
      <c r="E425" s="82" t="s">
        <v>9062</v>
      </c>
      <c r="F425" s="82" t="s">
        <v>9063</v>
      </c>
      <c r="G425" s="82" t="s">
        <v>359</v>
      </c>
      <c r="H425" s="82" t="s">
        <v>360</v>
      </c>
      <c r="I425" s="82" t="s">
        <v>9064</v>
      </c>
      <c r="J425" s="82" t="s">
        <v>9064</v>
      </c>
      <c r="K425" s="82" t="s">
        <v>9065</v>
      </c>
      <c r="L425" s="82" t="s">
        <v>421</v>
      </c>
      <c r="M425" s="82" t="s">
        <v>421</v>
      </c>
      <c r="N425" s="82" t="s">
        <v>9066</v>
      </c>
      <c r="O425" s="82" t="s">
        <v>366</v>
      </c>
      <c r="P425" s="82" t="s">
        <v>9067</v>
      </c>
      <c r="Q425" s="82" t="s">
        <v>360</v>
      </c>
      <c r="R425" s="82" t="s">
        <v>9068</v>
      </c>
      <c r="S425" s="82" t="s">
        <v>400</v>
      </c>
      <c r="T425" s="82" t="s">
        <v>9069</v>
      </c>
      <c r="U425" s="82" t="s">
        <v>9070</v>
      </c>
      <c r="V425" s="82" t="s">
        <v>632</v>
      </c>
      <c r="W425" s="82" t="s">
        <v>9071</v>
      </c>
      <c r="X425" s="82" t="s">
        <v>8763</v>
      </c>
      <c r="Y425" s="82" t="s">
        <v>9072</v>
      </c>
      <c r="Z425" s="82" t="s">
        <v>9073</v>
      </c>
      <c r="AA425" s="82" t="s">
        <v>376</v>
      </c>
      <c r="AB425" s="82" t="s">
        <v>8607</v>
      </c>
      <c r="AC425" s="82" t="s">
        <v>735</v>
      </c>
      <c r="AD425" s="82" t="s">
        <v>9074</v>
      </c>
      <c r="AE425" s="82" t="s">
        <v>360</v>
      </c>
      <c r="AF425" s="82" t="s">
        <v>382</v>
      </c>
      <c r="AG425" s="82" t="s">
        <v>382</v>
      </c>
      <c r="AH425" s="82" t="s">
        <v>382</v>
      </c>
      <c r="AI425" s="82" t="s">
        <v>9075</v>
      </c>
      <c r="AJ425" s="82" t="s">
        <v>8109</v>
      </c>
      <c r="AK425" s="82" t="s">
        <v>9076</v>
      </c>
      <c r="AL425" s="82" t="s">
        <v>415</v>
      </c>
    </row>
    <row r="426" spans="1:38" x14ac:dyDescent="0.25">
      <c r="A426" s="82" t="s">
        <v>9077</v>
      </c>
      <c r="B426" s="82">
        <v>12.599</v>
      </c>
      <c r="C426" s="82" t="s">
        <v>9078</v>
      </c>
      <c r="D426" s="82" t="s">
        <v>8568</v>
      </c>
      <c r="E426" s="82" t="s">
        <v>9079</v>
      </c>
      <c r="F426" s="82" t="s">
        <v>9080</v>
      </c>
      <c r="G426" s="82" t="s">
        <v>4176</v>
      </c>
      <c r="H426" s="82" t="s">
        <v>360</v>
      </c>
      <c r="I426" s="82" t="s">
        <v>9081</v>
      </c>
      <c r="J426" s="82" t="s">
        <v>9082</v>
      </c>
      <c r="K426" s="82" t="s">
        <v>9083</v>
      </c>
      <c r="L426" s="82" t="s">
        <v>9084</v>
      </c>
      <c r="M426" s="82" t="s">
        <v>9085</v>
      </c>
      <c r="N426" s="82" t="s">
        <v>9086</v>
      </c>
      <c r="O426" s="82" t="s">
        <v>366</v>
      </c>
      <c r="P426" s="82" t="s">
        <v>9087</v>
      </c>
      <c r="Q426" s="82" t="s">
        <v>822</v>
      </c>
      <c r="R426" s="82" t="s">
        <v>9088</v>
      </c>
      <c r="S426" s="82" t="s">
        <v>368</v>
      </c>
      <c r="T426" s="82" t="s">
        <v>9089</v>
      </c>
      <c r="U426" s="82" t="s">
        <v>9090</v>
      </c>
      <c r="V426" s="82" t="s">
        <v>9091</v>
      </c>
      <c r="W426" s="82" t="s">
        <v>9092</v>
      </c>
      <c r="X426" s="82" t="s">
        <v>9093</v>
      </c>
      <c r="Y426" s="82" t="s">
        <v>9094</v>
      </c>
      <c r="Z426" s="82" t="s">
        <v>9095</v>
      </c>
      <c r="AA426" s="82" t="s">
        <v>376</v>
      </c>
      <c r="AB426" s="82" t="s">
        <v>9096</v>
      </c>
      <c r="AC426" s="82" t="s">
        <v>735</v>
      </c>
      <c r="AD426" s="82" t="s">
        <v>9097</v>
      </c>
      <c r="AE426" s="82" t="s">
        <v>360</v>
      </c>
      <c r="AF426" s="82" t="s">
        <v>382</v>
      </c>
      <c r="AH426" s="82" t="s">
        <v>382</v>
      </c>
      <c r="AI426" s="82" t="s">
        <v>9098</v>
      </c>
      <c r="AJ426" s="82" t="s">
        <v>8109</v>
      </c>
      <c r="AK426" s="82" t="s">
        <v>9099</v>
      </c>
      <c r="AL426" s="82" t="s">
        <v>3887</v>
      </c>
    </row>
    <row r="427" spans="1:38" x14ac:dyDescent="0.25">
      <c r="A427" s="82" t="s">
        <v>9100</v>
      </c>
      <c r="B427" s="82">
        <v>12.6</v>
      </c>
      <c r="D427" s="82" t="s">
        <v>9101</v>
      </c>
      <c r="E427" s="82" t="s">
        <v>9102</v>
      </c>
      <c r="F427" s="82" t="s">
        <v>9103</v>
      </c>
      <c r="G427" s="82" t="s">
        <v>1892</v>
      </c>
      <c r="H427" s="82" t="s">
        <v>360</v>
      </c>
      <c r="I427" s="82" t="s">
        <v>9104</v>
      </c>
      <c r="J427" s="82" t="s">
        <v>9105</v>
      </c>
      <c r="K427" s="82" t="s">
        <v>9106</v>
      </c>
      <c r="L427" s="82" t="s">
        <v>9107</v>
      </c>
      <c r="M427" s="82" t="s">
        <v>9108</v>
      </c>
      <c r="N427" s="82" t="s">
        <v>9109</v>
      </c>
      <c r="O427" s="82" t="s">
        <v>366</v>
      </c>
      <c r="P427" s="82" t="s">
        <v>9110</v>
      </c>
      <c r="Q427" s="82" t="s">
        <v>360</v>
      </c>
      <c r="R427" s="82" t="s">
        <v>360</v>
      </c>
      <c r="S427" s="82" t="s">
        <v>9111</v>
      </c>
      <c r="T427" s="82" t="s">
        <v>9112</v>
      </c>
      <c r="U427" s="82" t="s">
        <v>9113</v>
      </c>
      <c r="V427" s="82" t="s">
        <v>9114</v>
      </c>
      <c r="W427" s="82" t="s">
        <v>9115</v>
      </c>
      <c r="X427" s="82" t="s">
        <v>9116</v>
      </c>
      <c r="Y427" s="82" t="s">
        <v>9117</v>
      </c>
      <c r="Z427" s="82" t="s">
        <v>9118</v>
      </c>
      <c r="AA427" s="82" t="s">
        <v>9119</v>
      </c>
      <c r="AB427" s="82" t="s">
        <v>9120</v>
      </c>
      <c r="AC427" s="82" t="s">
        <v>9121</v>
      </c>
      <c r="AD427" s="82" t="s">
        <v>9122</v>
      </c>
      <c r="AE427" s="82" t="s">
        <v>9123</v>
      </c>
      <c r="AF427" s="82" t="s">
        <v>9124</v>
      </c>
      <c r="AG427" s="82" t="s">
        <v>9125</v>
      </c>
      <c r="AH427" s="82" t="s">
        <v>382</v>
      </c>
      <c r="AI427" s="82" t="s">
        <v>9126</v>
      </c>
      <c r="AJ427" s="82" t="s">
        <v>8109</v>
      </c>
      <c r="AK427" s="82" t="s">
        <v>9127</v>
      </c>
      <c r="AL427" s="82" t="s">
        <v>415</v>
      </c>
    </row>
    <row r="428" spans="1:38" x14ac:dyDescent="0.25">
      <c r="A428" s="82" t="s">
        <v>9128</v>
      </c>
      <c r="B428" s="82">
        <v>12.603999999999999</v>
      </c>
      <c r="D428" s="82" t="s">
        <v>9101</v>
      </c>
      <c r="E428" s="82" t="s">
        <v>9129</v>
      </c>
      <c r="F428" s="82" t="s">
        <v>9130</v>
      </c>
      <c r="G428" s="82" t="s">
        <v>1892</v>
      </c>
      <c r="H428" s="82" t="s">
        <v>360</v>
      </c>
      <c r="I428" s="82" t="s">
        <v>9131</v>
      </c>
      <c r="J428" s="82" t="s">
        <v>9132</v>
      </c>
      <c r="K428" s="82" t="s">
        <v>9133</v>
      </c>
      <c r="L428" s="82" t="s">
        <v>9134</v>
      </c>
      <c r="M428" s="82" t="s">
        <v>9135</v>
      </c>
      <c r="N428" s="82" t="s">
        <v>9136</v>
      </c>
      <c r="O428" s="82" t="s">
        <v>366</v>
      </c>
      <c r="P428" s="82" t="s">
        <v>9137</v>
      </c>
      <c r="Q428" s="82" t="s">
        <v>360</v>
      </c>
      <c r="R428" s="82" t="s">
        <v>360</v>
      </c>
      <c r="S428" s="82" t="s">
        <v>9138</v>
      </c>
      <c r="T428" s="82" t="s">
        <v>9139</v>
      </c>
      <c r="U428" s="82" t="s">
        <v>9140</v>
      </c>
      <c r="V428" s="82" t="s">
        <v>9114</v>
      </c>
      <c r="W428" s="82" t="s">
        <v>9115</v>
      </c>
      <c r="X428" s="82" t="s">
        <v>9116</v>
      </c>
      <c r="Y428" s="82" t="s">
        <v>9141</v>
      </c>
      <c r="Z428" s="82" t="s">
        <v>9142</v>
      </c>
      <c r="AA428" s="82" t="s">
        <v>9143</v>
      </c>
      <c r="AB428" s="82" t="s">
        <v>9144</v>
      </c>
      <c r="AC428" s="82" t="s">
        <v>9145</v>
      </c>
      <c r="AD428" s="82" t="s">
        <v>9122</v>
      </c>
      <c r="AE428" s="82" t="s">
        <v>9123</v>
      </c>
      <c r="AF428" s="82" t="s">
        <v>9146</v>
      </c>
      <c r="AG428" s="82" t="s">
        <v>9147</v>
      </c>
      <c r="AH428" s="82" t="s">
        <v>9148</v>
      </c>
      <c r="AI428" s="82" t="s">
        <v>9149</v>
      </c>
      <c r="AJ428" s="82" t="s">
        <v>8109</v>
      </c>
      <c r="AK428" s="82" t="s">
        <v>9150</v>
      </c>
      <c r="AL428" s="82" t="s">
        <v>415</v>
      </c>
    </row>
    <row r="429" spans="1:38" x14ac:dyDescent="0.25">
      <c r="A429" s="82" t="s">
        <v>9151</v>
      </c>
      <c r="B429" s="82">
        <v>12.606999999999999</v>
      </c>
      <c r="D429" s="82" t="s">
        <v>9101</v>
      </c>
      <c r="E429" s="82" t="s">
        <v>9152</v>
      </c>
      <c r="F429" s="82" t="s">
        <v>9153</v>
      </c>
      <c r="G429" s="82" t="s">
        <v>359</v>
      </c>
      <c r="H429" s="82" t="s">
        <v>360</v>
      </c>
      <c r="I429" s="82" t="s">
        <v>9154</v>
      </c>
      <c r="J429" s="82" t="s">
        <v>9155</v>
      </c>
      <c r="K429" s="82" t="s">
        <v>9156</v>
      </c>
      <c r="L429" s="82" t="s">
        <v>9157</v>
      </c>
      <c r="M429" s="82" t="s">
        <v>9135</v>
      </c>
      <c r="N429" s="82" t="s">
        <v>9136</v>
      </c>
      <c r="O429" s="82" t="s">
        <v>558</v>
      </c>
      <c r="P429" s="82" t="s">
        <v>9158</v>
      </c>
      <c r="Q429" s="82" t="s">
        <v>360</v>
      </c>
      <c r="R429" s="82" t="s">
        <v>360</v>
      </c>
      <c r="S429" s="82" t="s">
        <v>9159</v>
      </c>
      <c r="T429" s="82" t="s">
        <v>9160</v>
      </c>
      <c r="U429" s="82" t="s">
        <v>9161</v>
      </c>
      <c r="V429" s="82" t="s">
        <v>9114</v>
      </c>
      <c r="W429" s="82" t="s">
        <v>9115</v>
      </c>
      <c r="X429" s="82" t="s">
        <v>9116</v>
      </c>
      <c r="Y429" s="82" t="s">
        <v>9162</v>
      </c>
      <c r="Z429" s="82" t="s">
        <v>9163</v>
      </c>
      <c r="AA429" s="82" t="s">
        <v>9164</v>
      </c>
      <c r="AB429" s="82" t="s">
        <v>9165</v>
      </c>
      <c r="AC429" s="82" t="s">
        <v>9166</v>
      </c>
      <c r="AD429" s="82" t="s">
        <v>9167</v>
      </c>
      <c r="AE429" s="82" t="s">
        <v>9123</v>
      </c>
      <c r="AF429" s="82" t="s">
        <v>9168</v>
      </c>
      <c r="AG429" s="82" t="s">
        <v>9169</v>
      </c>
      <c r="AH429" s="82" t="s">
        <v>9170</v>
      </c>
      <c r="AI429" s="82" t="s">
        <v>1583</v>
      </c>
      <c r="AJ429" s="82" t="s">
        <v>8109</v>
      </c>
      <c r="AK429" s="82" t="s">
        <v>9171</v>
      </c>
      <c r="AL429" s="82" t="s">
        <v>415</v>
      </c>
    </row>
    <row r="430" spans="1:38" x14ac:dyDescent="0.25">
      <c r="A430" s="82" t="s">
        <v>9172</v>
      </c>
      <c r="B430" s="82">
        <v>12.61</v>
      </c>
      <c r="D430" s="82" t="s">
        <v>9101</v>
      </c>
      <c r="E430" s="82" t="s">
        <v>9173</v>
      </c>
      <c r="F430" s="82" t="s">
        <v>9174</v>
      </c>
      <c r="G430" s="82" t="s">
        <v>359</v>
      </c>
      <c r="H430" s="82" t="s">
        <v>360</v>
      </c>
      <c r="I430" s="82" t="s">
        <v>9175</v>
      </c>
      <c r="J430" s="82" t="s">
        <v>9176</v>
      </c>
      <c r="K430" s="82" t="s">
        <v>9177</v>
      </c>
      <c r="L430" s="82" t="s">
        <v>9178</v>
      </c>
      <c r="M430" s="82" t="s">
        <v>9179</v>
      </c>
      <c r="N430" s="82" t="s">
        <v>9136</v>
      </c>
      <c r="O430" s="82" t="s">
        <v>366</v>
      </c>
      <c r="P430" s="82" t="s">
        <v>9158</v>
      </c>
      <c r="Q430" s="82" t="s">
        <v>360</v>
      </c>
      <c r="R430" s="82" t="s">
        <v>360</v>
      </c>
      <c r="S430" s="82" t="s">
        <v>9180</v>
      </c>
      <c r="T430" s="82" t="s">
        <v>9181</v>
      </c>
      <c r="U430" s="82" t="s">
        <v>9182</v>
      </c>
      <c r="V430" s="82" t="s">
        <v>9114</v>
      </c>
      <c r="W430" s="82" t="s">
        <v>9115</v>
      </c>
      <c r="X430" s="82" t="s">
        <v>9116</v>
      </c>
      <c r="Y430" s="82" t="s">
        <v>9183</v>
      </c>
      <c r="Z430" s="82" t="s">
        <v>9184</v>
      </c>
      <c r="AA430" s="82" t="s">
        <v>9185</v>
      </c>
      <c r="AB430" s="82" t="s">
        <v>9186</v>
      </c>
      <c r="AC430" s="82" t="s">
        <v>9187</v>
      </c>
      <c r="AD430" s="82" t="s">
        <v>9167</v>
      </c>
      <c r="AE430" s="82" t="s">
        <v>9123</v>
      </c>
      <c r="AF430" s="82" t="s">
        <v>9188</v>
      </c>
      <c r="AG430" s="82" t="s">
        <v>9189</v>
      </c>
      <c r="AH430" s="82" t="s">
        <v>9170</v>
      </c>
      <c r="AI430" s="82" t="s">
        <v>2843</v>
      </c>
      <c r="AJ430" s="82" t="s">
        <v>8109</v>
      </c>
      <c r="AK430" s="82" t="s">
        <v>9190</v>
      </c>
      <c r="AL430" s="82" t="s">
        <v>415</v>
      </c>
    </row>
    <row r="431" spans="1:38" x14ac:dyDescent="0.25">
      <c r="A431" s="82" t="s">
        <v>9191</v>
      </c>
      <c r="B431" s="82">
        <v>12.611000000000001</v>
      </c>
      <c r="D431" s="82" t="s">
        <v>9101</v>
      </c>
      <c r="E431" s="82" t="s">
        <v>9129</v>
      </c>
      <c r="F431" s="82" t="s">
        <v>9192</v>
      </c>
      <c r="G431" s="82" t="s">
        <v>359</v>
      </c>
      <c r="H431" s="82" t="s">
        <v>360</v>
      </c>
      <c r="I431" s="82" t="s">
        <v>9193</v>
      </c>
      <c r="J431" s="82" t="s">
        <v>9194</v>
      </c>
      <c r="K431" s="82" t="s">
        <v>9195</v>
      </c>
      <c r="L431" s="82" t="s">
        <v>9196</v>
      </c>
      <c r="M431" s="82" t="s">
        <v>9197</v>
      </c>
      <c r="N431" s="82" t="s">
        <v>9198</v>
      </c>
      <c r="O431" s="82" t="s">
        <v>366</v>
      </c>
      <c r="P431" s="82" t="s">
        <v>9158</v>
      </c>
      <c r="Q431" s="82" t="s">
        <v>360</v>
      </c>
      <c r="R431" s="82" t="s">
        <v>360</v>
      </c>
      <c r="S431" s="82" t="s">
        <v>9159</v>
      </c>
      <c r="T431" s="82" t="s">
        <v>9199</v>
      </c>
      <c r="U431" s="82" t="s">
        <v>9200</v>
      </c>
      <c r="V431" s="82" t="s">
        <v>9201</v>
      </c>
      <c r="W431" s="82" t="s">
        <v>9115</v>
      </c>
      <c r="X431" s="82" t="s">
        <v>9116</v>
      </c>
      <c r="Y431" s="82" t="s">
        <v>9202</v>
      </c>
      <c r="Z431" s="82" t="s">
        <v>9203</v>
      </c>
      <c r="AA431" s="82" t="s">
        <v>9204</v>
      </c>
      <c r="AB431" s="82" t="s">
        <v>9205</v>
      </c>
      <c r="AC431" s="82" t="s">
        <v>9187</v>
      </c>
      <c r="AD431" s="82" t="s">
        <v>9167</v>
      </c>
      <c r="AE431" s="82" t="s">
        <v>9123</v>
      </c>
      <c r="AF431" s="82" t="s">
        <v>9206</v>
      </c>
      <c r="AG431" s="82" t="s">
        <v>9207</v>
      </c>
      <c r="AH431" s="82" t="s">
        <v>9170</v>
      </c>
      <c r="AI431" s="82" t="s">
        <v>620</v>
      </c>
      <c r="AJ431" s="82" t="s">
        <v>8109</v>
      </c>
      <c r="AK431" s="82" t="s">
        <v>9208</v>
      </c>
      <c r="AL431" s="82" t="s">
        <v>415</v>
      </c>
    </row>
    <row r="432" spans="1:38" x14ac:dyDescent="0.25">
      <c r="A432" s="82" t="s">
        <v>9209</v>
      </c>
      <c r="B432" s="82">
        <v>12.614000000000001</v>
      </c>
      <c r="D432" s="82" t="s">
        <v>9101</v>
      </c>
      <c r="E432" s="82" t="s">
        <v>9210</v>
      </c>
      <c r="F432" s="82" t="s">
        <v>9211</v>
      </c>
      <c r="G432" s="82" t="s">
        <v>359</v>
      </c>
      <c r="H432" s="82" t="s">
        <v>360</v>
      </c>
      <c r="I432" s="82" t="s">
        <v>9212</v>
      </c>
      <c r="J432" s="82" t="s">
        <v>9213</v>
      </c>
      <c r="K432" s="82" t="s">
        <v>9214</v>
      </c>
      <c r="L432" s="82" t="s">
        <v>9215</v>
      </c>
      <c r="M432" s="82" t="s">
        <v>9216</v>
      </c>
      <c r="N432" s="82" t="s">
        <v>9217</v>
      </c>
      <c r="O432" s="82" t="s">
        <v>366</v>
      </c>
      <c r="P432" s="82" t="s">
        <v>9158</v>
      </c>
      <c r="Q432" s="82" t="s">
        <v>360</v>
      </c>
      <c r="R432" s="82" t="s">
        <v>360</v>
      </c>
      <c r="S432" s="82" t="s">
        <v>9180</v>
      </c>
      <c r="T432" s="82" t="s">
        <v>9218</v>
      </c>
      <c r="U432" s="82" t="s">
        <v>9219</v>
      </c>
      <c r="V432" s="82" t="s">
        <v>9114</v>
      </c>
      <c r="W432" s="82" t="s">
        <v>9115</v>
      </c>
      <c r="X432" s="82" t="s">
        <v>9220</v>
      </c>
      <c r="Y432" s="82" t="s">
        <v>9221</v>
      </c>
      <c r="Z432" s="82" t="s">
        <v>9222</v>
      </c>
      <c r="AA432" s="82" t="s">
        <v>9223</v>
      </c>
      <c r="AB432" s="82" t="s">
        <v>9224</v>
      </c>
      <c r="AC432" s="82" t="s">
        <v>9166</v>
      </c>
      <c r="AD432" s="82" t="s">
        <v>9167</v>
      </c>
      <c r="AE432" s="82" t="s">
        <v>9123</v>
      </c>
      <c r="AF432" s="82" t="s">
        <v>9225</v>
      </c>
      <c r="AG432" s="82" t="s">
        <v>9226</v>
      </c>
      <c r="AH432" s="82" t="s">
        <v>9148</v>
      </c>
      <c r="AI432" s="82" t="s">
        <v>2035</v>
      </c>
      <c r="AJ432" s="82" t="s">
        <v>8109</v>
      </c>
      <c r="AK432" s="82" t="s">
        <v>9227</v>
      </c>
      <c r="AL432" s="82" t="s">
        <v>415</v>
      </c>
    </row>
    <row r="433" spans="1:38" x14ac:dyDescent="0.25">
      <c r="A433" s="82" t="s">
        <v>9228</v>
      </c>
      <c r="B433" s="82">
        <v>12.615</v>
      </c>
      <c r="D433" s="82" t="s">
        <v>9101</v>
      </c>
      <c r="E433" s="82" t="s">
        <v>9229</v>
      </c>
      <c r="F433" s="82" t="s">
        <v>9230</v>
      </c>
      <c r="G433" s="82" t="s">
        <v>4176</v>
      </c>
      <c r="H433" s="82" t="s">
        <v>360</v>
      </c>
      <c r="I433" s="82" t="s">
        <v>9231</v>
      </c>
      <c r="J433" s="82" t="s">
        <v>9232</v>
      </c>
      <c r="K433" s="82" t="s">
        <v>9106</v>
      </c>
      <c r="L433" s="82" t="s">
        <v>9233</v>
      </c>
      <c r="M433" s="82" t="s">
        <v>9234</v>
      </c>
      <c r="N433" s="82" t="s">
        <v>9136</v>
      </c>
      <c r="O433" s="82" t="s">
        <v>558</v>
      </c>
      <c r="P433" s="82" t="s">
        <v>9235</v>
      </c>
      <c r="Q433" s="82" t="s">
        <v>360</v>
      </c>
      <c r="R433" s="82" t="s">
        <v>360</v>
      </c>
      <c r="S433" s="82" t="s">
        <v>368</v>
      </c>
      <c r="T433" s="82" t="s">
        <v>9236</v>
      </c>
      <c r="U433" s="82" t="s">
        <v>9237</v>
      </c>
      <c r="V433" s="82" t="s">
        <v>9114</v>
      </c>
      <c r="W433" s="82" t="s">
        <v>9115</v>
      </c>
      <c r="X433" s="82" t="s">
        <v>9116</v>
      </c>
      <c r="Y433" s="82" t="s">
        <v>9238</v>
      </c>
      <c r="Z433" s="82" t="s">
        <v>9239</v>
      </c>
      <c r="AA433" s="82" t="s">
        <v>9240</v>
      </c>
      <c r="AB433" s="82" t="s">
        <v>9224</v>
      </c>
      <c r="AC433" s="82" t="s">
        <v>9241</v>
      </c>
      <c r="AD433" s="82" t="s">
        <v>9167</v>
      </c>
      <c r="AE433" s="82" t="s">
        <v>9123</v>
      </c>
      <c r="AF433" s="82" t="s">
        <v>9242</v>
      </c>
      <c r="AG433" s="82" t="s">
        <v>9243</v>
      </c>
      <c r="AH433" s="82" t="s">
        <v>9244</v>
      </c>
      <c r="AI433" s="82" t="s">
        <v>1259</v>
      </c>
      <c r="AJ433" s="82" t="s">
        <v>8109</v>
      </c>
      <c r="AK433" s="82" t="s">
        <v>9245</v>
      </c>
      <c r="AL433" s="82" t="s">
        <v>415</v>
      </c>
    </row>
    <row r="434" spans="1:38" x14ac:dyDescent="0.25">
      <c r="A434" s="82" t="s">
        <v>9246</v>
      </c>
      <c r="B434" s="82">
        <v>12.617000000000001</v>
      </c>
      <c r="D434" s="82" t="s">
        <v>9101</v>
      </c>
      <c r="E434" s="82" t="s">
        <v>9173</v>
      </c>
      <c r="F434" s="82" t="s">
        <v>9247</v>
      </c>
      <c r="G434" s="82" t="s">
        <v>359</v>
      </c>
      <c r="H434" s="82" t="s">
        <v>360</v>
      </c>
      <c r="I434" s="82" t="s">
        <v>9248</v>
      </c>
      <c r="J434" s="82" t="s">
        <v>9249</v>
      </c>
      <c r="K434" s="82" t="s">
        <v>9133</v>
      </c>
      <c r="L434" s="82" t="s">
        <v>9215</v>
      </c>
      <c r="M434" s="82" t="s">
        <v>9234</v>
      </c>
      <c r="N434" s="82" t="s">
        <v>9250</v>
      </c>
      <c r="O434" s="82" t="s">
        <v>366</v>
      </c>
      <c r="P434" s="82" t="s">
        <v>9137</v>
      </c>
      <c r="Q434" s="82" t="s">
        <v>360</v>
      </c>
      <c r="R434" s="82" t="s">
        <v>360</v>
      </c>
      <c r="S434" s="82" t="s">
        <v>9180</v>
      </c>
      <c r="T434" s="82" t="s">
        <v>9251</v>
      </c>
      <c r="U434" s="82" t="s">
        <v>9252</v>
      </c>
      <c r="V434" s="82" t="s">
        <v>9253</v>
      </c>
      <c r="W434" s="82" t="s">
        <v>9254</v>
      </c>
      <c r="X434" s="82" t="s">
        <v>9220</v>
      </c>
      <c r="Y434" s="82" t="s">
        <v>9255</v>
      </c>
      <c r="Z434" s="82" t="s">
        <v>9256</v>
      </c>
      <c r="AA434" s="82" t="s">
        <v>9257</v>
      </c>
      <c r="AB434" s="82" t="s">
        <v>9224</v>
      </c>
      <c r="AC434" s="82" t="s">
        <v>9258</v>
      </c>
      <c r="AD434" s="82" t="s">
        <v>9167</v>
      </c>
      <c r="AE434" s="82" t="s">
        <v>9123</v>
      </c>
      <c r="AF434" s="82" t="s">
        <v>9259</v>
      </c>
      <c r="AG434" s="82" t="s">
        <v>9260</v>
      </c>
      <c r="AH434" s="82" t="s">
        <v>9148</v>
      </c>
      <c r="AI434" s="82" t="s">
        <v>9261</v>
      </c>
      <c r="AJ434" s="82" t="s">
        <v>8109</v>
      </c>
      <c r="AK434" s="82" t="s">
        <v>9262</v>
      </c>
      <c r="AL434" s="82" t="s">
        <v>415</v>
      </c>
    </row>
    <row r="435" spans="1:38" x14ac:dyDescent="0.25">
      <c r="A435" s="82" t="s">
        <v>9263</v>
      </c>
      <c r="B435" s="82">
        <v>12.618</v>
      </c>
      <c r="D435" s="82" t="s">
        <v>9101</v>
      </c>
      <c r="E435" s="82" t="s">
        <v>9264</v>
      </c>
      <c r="F435" s="82" t="s">
        <v>9265</v>
      </c>
      <c r="G435" s="82" t="s">
        <v>4176</v>
      </c>
      <c r="H435" s="82" t="s">
        <v>360</v>
      </c>
      <c r="I435" s="82" t="s">
        <v>9266</v>
      </c>
      <c r="J435" s="82" t="s">
        <v>9267</v>
      </c>
      <c r="K435" s="82" t="s">
        <v>9268</v>
      </c>
      <c r="L435" s="82" t="s">
        <v>9269</v>
      </c>
      <c r="M435" s="82" t="s">
        <v>9270</v>
      </c>
      <c r="N435" s="82" t="s">
        <v>9136</v>
      </c>
      <c r="O435" s="82" t="s">
        <v>558</v>
      </c>
      <c r="P435" s="82" t="s">
        <v>9271</v>
      </c>
      <c r="Q435" s="82" t="s">
        <v>360</v>
      </c>
      <c r="R435" s="82" t="s">
        <v>360</v>
      </c>
      <c r="S435" s="82" t="s">
        <v>9272</v>
      </c>
      <c r="T435" s="82" t="s">
        <v>9273</v>
      </c>
      <c r="U435" s="82" t="s">
        <v>9274</v>
      </c>
      <c r="V435" s="82" t="s">
        <v>9275</v>
      </c>
      <c r="W435" s="82" t="s">
        <v>6603</v>
      </c>
      <c r="X435" s="82" t="s">
        <v>9116</v>
      </c>
      <c r="Y435" s="82" t="s">
        <v>9276</v>
      </c>
      <c r="Z435" s="82" t="s">
        <v>9277</v>
      </c>
      <c r="AA435" s="82" t="s">
        <v>376</v>
      </c>
      <c r="AB435" s="82" t="s">
        <v>9278</v>
      </c>
      <c r="AC435" s="82" t="s">
        <v>9279</v>
      </c>
      <c r="AD435" s="82" t="s">
        <v>9122</v>
      </c>
      <c r="AE435" s="82" t="s">
        <v>360</v>
      </c>
      <c r="AF435" s="82" t="s">
        <v>9280</v>
      </c>
      <c r="AG435" s="82" t="s">
        <v>382</v>
      </c>
      <c r="AH435" s="82" t="s">
        <v>9281</v>
      </c>
      <c r="AI435" s="82" t="s">
        <v>9282</v>
      </c>
      <c r="AJ435" s="82" t="s">
        <v>8109</v>
      </c>
      <c r="AK435" s="82" t="s">
        <v>9283</v>
      </c>
      <c r="AL435" s="82" t="s">
        <v>415</v>
      </c>
    </row>
    <row r="436" spans="1:38" x14ac:dyDescent="0.25">
      <c r="A436" s="82" t="s">
        <v>9284</v>
      </c>
      <c r="B436" s="82">
        <v>12.62</v>
      </c>
      <c r="C436" s="82" t="s">
        <v>9285</v>
      </c>
      <c r="D436" s="82" t="s">
        <v>8869</v>
      </c>
      <c r="E436" s="82" t="s">
        <v>9286</v>
      </c>
      <c r="F436" s="82" t="s">
        <v>9287</v>
      </c>
      <c r="G436" s="82" t="s">
        <v>359</v>
      </c>
      <c r="H436" s="82" t="s">
        <v>360</v>
      </c>
      <c r="I436" s="82" t="s">
        <v>9288</v>
      </c>
      <c r="J436" s="82" t="s">
        <v>9289</v>
      </c>
      <c r="K436" s="82" t="s">
        <v>9290</v>
      </c>
      <c r="L436" s="82" t="s">
        <v>421</v>
      </c>
      <c r="M436" s="82" t="s">
        <v>421</v>
      </c>
      <c r="N436" s="82" t="s">
        <v>9291</v>
      </c>
      <c r="O436" s="82" t="s">
        <v>558</v>
      </c>
      <c r="P436" s="82" t="s">
        <v>8453</v>
      </c>
      <c r="Q436" s="82" t="s">
        <v>360</v>
      </c>
      <c r="R436" s="82" t="s">
        <v>360</v>
      </c>
      <c r="S436" s="82" t="s">
        <v>400</v>
      </c>
      <c r="T436" s="82" t="s">
        <v>9292</v>
      </c>
      <c r="U436" s="82" t="s">
        <v>9293</v>
      </c>
      <c r="V436" s="82" t="s">
        <v>632</v>
      </c>
      <c r="W436" s="82" t="s">
        <v>8436</v>
      </c>
      <c r="X436" s="82" t="s">
        <v>9294</v>
      </c>
      <c r="Y436" s="82" t="s">
        <v>9295</v>
      </c>
      <c r="Z436" s="82" t="s">
        <v>9296</v>
      </c>
      <c r="AA436" s="82" t="s">
        <v>9297</v>
      </c>
      <c r="AB436" s="82" t="s">
        <v>9298</v>
      </c>
      <c r="AC436" s="82" t="s">
        <v>9299</v>
      </c>
      <c r="AD436" s="82" t="s">
        <v>9300</v>
      </c>
      <c r="AE436" s="82" t="s">
        <v>9301</v>
      </c>
      <c r="AF436" s="82" t="s">
        <v>382</v>
      </c>
      <c r="AG436" s="82" t="s">
        <v>382</v>
      </c>
      <c r="AH436" s="82" t="s">
        <v>9302</v>
      </c>
      <c r="AI436" s="82" t="s">
        <v>9303</v>
      </c>
      <c r="AJ436" s="82" t="s">
        <v>8109</v>
      </c>
      <c r="AK436" s="82" t="s">
        <v>9304</v>
      </c>
      <c r="AL436" s="82" t="s">
        <v>9305</v>
      </c>
    </row>
    <row r="437" spans="1:38" x14ac:dyDescent="0.25">
      <c r="A437" s="82" t="s">
        <v>9306</v>
      </c>
      <c r="B437" s="82">
        <v>12.63</v>
      </c>
      <c r="D437" s="82" t="s">
        <v>8568</v>
      </c>
      <c r="E437" s="82" t="s">
        <v>9307</v>
      </c>
      <c r="F437" s="82" t="s">
        <v>9308</v>
      </c>
      <c r="G437" s="82" t="s">
        <v>4176</v>
      </c>
      <c r="H437" s="82" t="s">
        <v>360</v>
      </c>
      <c r="I437" s="82" t="s">
        <v>9309</v>
      </c>
      <c r="J437" s="82" t="s">
        <v>9310</v>
      </c>
      <c r="K437" s="82" t="s">
        <v>8450</v>
      </c>
      <c r="L437" s="82" t="s">
        <v>9311</v>
      </c>
      <c r="M437" s="82" t="s">
        <v>9312</v>
      </c>
      <c r="N437" s="82" t="s">
        <v>9313</v>
      </c>
      <c r="O437" s="82" t="s">
        <v>558</v>
      </c>
      <c r="P437" s="82" t="s">
        <v>9314</v>
      </c>
      <c r="Q437" s="82" t="s">
        <v>9315</v>
      </c>
      <c r="R437" s="82" t="s">
        <v>9316</v>
      </c>
      <c r="S437" s="82" t="s">
        <v>368</v>
      </c>
      <c r="T437" s="82" t="s">
        <v>9317</v>
      </c>
      <c r="U437" s="82" t="s">
        <v>9318</v>
      </c>
      <c r="V437" s="82" t="s">
        <v>9319</v>
      </c>
      <c r="W437" s="82" t="s">
        <v>8478</v>
      </c>
      <c r="X437" s="82" t="s">
        <v>8622</v>
      </c>
      <c r="Y437" s="82" t="s">
        <v>9320</v>
      </c>
      <c r="Z437" s="82" t="s">
        <v>9321</v>
      </c>
      <c r="AA437" s="82" t="s">
        <v>376</v>
      </c>
      <c r="AB437" s="82" t="s">
        <v>9322</v>
      </c>
      <c r="AC437" s="82" t="s">
        <v>1011</v>
      </c>
      <c r="AD437" s="82" t="s">
        <v>9323</v>
      </c>
      <c r="AF437" s="82" t="s">
        <v>9324</v>
      </c>
      <c r="AH437" s="82" t="s">
        <v>9325</v>
      </c>
      <c r="AI437" s="82" t="s">
        <v>1727</v>
      </c>
      <c r="AJ437" s="82" t="s">
        <v>8109</v>
      </c>
      <c r="AK437" s="82" t="s">
        <v>9326</v>
      </c>
      <c r="AL437" s="82" t="s">
        <v>415</v>
      </c>
    </row>
    <row r="438" spans="1:38" x14ac:dyDescent="0.25">
      <c r="A438" s="82" t="s">
        <v>9327</v>
      </c>
      <c r="B438" s="82">
        <v>12.631</v>
      </c>
      <c r="C438" s="82" t="s">
        <v>9328</v>
      </c>
      <c r="D438" s="82" t="s">
        <v>8568</v>
      </c>
      <c r="E438" s="82" t="s">
        <v>9329</v>
      </c>
      <c r="F438" s="82" t="s">
        <v>9330</v>
      </c>
      <c r="G438" s="82" t="s">
        <v>4176</v>
      </c>
      <c r="H438" s="82" t="s">
        <v>360</v>
      </c>
      <c r="I438" s="82" t="s">
        <v>9331</v>
      </c>
      <c r="J438" s="82" t="s">
        <v>9332</v>
      </c>
      <c r="K438" s="82" t="s">
        <v>9333</v>
      </c>
      <c r="L438" s="82" t="s">
        <v>421</v>
      </c>
      <c r="M438" s="82" t="s">
        <v>9334</v>
      </c>
      <c r="N438" s="82" t="s">
        <v>9335</v>
      </c>
      <c r="O438" s="82" t="s">
        <v>558</v>
      </c>
      <c r="P438" s="82" t="s">
        <v>360</v>
      </c>
      <c r="Q438" s="82" t="s">
        <v>360</v>
      </c>
      <c r="R438" s="82" t="s">
        <v>360</v>
      </c>
      <c r="S438" s="82" t="s">
        <v>400</v>
      </c>
      <c r="T438" s="82" t="s">
        <v>9336</v>
      </c>
      <c r="U438" s="82" t="s">
        <v>9337</v>
      </c>
      <c r="V438" s="82" t="s">
        <v>632</v>
      </c>
      <c r="W438" s="82" t="s">
        <v>9338</v>
      </c>
      <c r="X438" s="82" t="s">
        <v>9339</v>
      </c>
      <c r="Y438" s="82" t="s">
        <v>9340</v>
      </c>
      <c r="Z438" s="82" t="s">
        <v>8449</v>
      </c>
      <c r="AA438" s="82" t="s">
        <v>9341</v>
      </c>
      <c r="AB438" s="82" t="s">
        <v>9342</v>
      </c>
      <c r="AC438" s="82" t="s">
        <v>9343</v>
      </c>
      <c r="AD438" s="82" t="s">
        <v>9344</v>
      </c>
      <c r="AE438" s="82" t="s">
        <v>360</v>
      </c>
      <c r="AF438" s="82" t="s">
        <v>382</v>
      </c>
      <c r="AG438" s="82" t="s">
        <v>382</v>
      </c>
      <c r="AH438" s="82" t="s">
        <v>9345</v>
      </c>
      <c r="AI438" s="82" t="s">
        <v>9002</v>
      </c>
      <c r="AJ438" s="82" t="s">
        <v>8109</v>
      </c>
      <c r="AK438" s="82" t="s">
        <v>9346</v>
      </c>
      <c r="AL438" s="82" t="s">
        <v>415</v>
      </c>
    </row>
    <row r="439" spans="1:38" x14ac:dyDescent="0.25">
      <c r="A439" s="82" t="s">
        <v>9347</v>
      </c>
      <c r="B439" s="82">
        <v>12.632</v>
      </c>
      <c r="C439" s="82" t="s">
        <v>9348</v>
      </c>
      <c r="D439" s="82" t="s">
        <v>8568</v>
      </c>
      <c r="E439" s="82" t="s">
        <v>9349</v>
      </c>
      <c r="F439" s="82" t="s">
        <v>9350</v>
      </c>
      <c r="G439" s="82" t="s">
        <v>9351</v>
      </c>
      <c r="H439" s="82" t="s">
        <v>360</v>
      </c>
      <c r="I439" s="82" t="s">
        <v>9352</v>
      </c>
      <c r="J439" s="82" t="s">
        <v>9353</v>
      </c>
      <c r="K439" s="82" t="s">
        <v>9354</v>
      </c>
      <c r="L439" s="82" t="s">
        <v>9355</v>
      </c>
      <c r="M439" s="82" t="s">
        <v>9356</v>
      </c>
      <c r="N439" s="82" t="s">
        <v>9357</v>
      </c>
      <c r="O439" s="82" t="s">
        <v>558</v>
      </c>
      <c r="P439" s="82" t="s">
        <v>9358</v>
      </c>
      <c r="Q439" s="82" t="s">
        <v>9359</v>
      </c>
      <c r="R439" s="82" t="s">
        <v>9360</v>
      </c>
      <c r="S439" s="82" t="s">
        <v>368</v>
      </c>
      <c r="T439" s="82" t="s">
        <v>9361</v>
      </c>
      <c r="U439" s="82" t="s">
        <v>9362</v>
      </c>
      <c r="V439" s="82" t="s">
        <v>362</v>
      </c>
      <c r="W439" s="82" t="s">
        <v>360</v>
      </c>
      <c r="X439" s="82" t="s">
        <v>9363</v>
      </c>
      <c r="Y439" s="82" t="s">
        <v>9364</v>
      </c>
      <c r="Z439" s="82" t="s">
        <v>9365</v>
      </c>
      <c r="AA439" s="82" t="s">
        <v>9366</v>
      </c>
      <c r="AB439" s="82" t="s">
        <v>9367</v>
      </c>
      <c r="AC439" s="82" t="s">
        <v>9368</v>
      </c>
      <c r="AD439" s="82" t="s">
        <v>9369</v>
      </c>
      <c r="AE439" s="82" t="s">
        <v>9370</v>
      </c>
      <c r="AF439" s="82" t="s">
        <v>382</v>
      </c>
      <c r="AG439" s="82" t="s">
        <v>9371</v>
      </c>
      <c r="AH439" s="82" t="s">
        <v>9372</v>
      </c>
      <c r="AI439" s="82" t="s">
        <v>9373</v>
      </c>
      <c r="AJ439" s="82" t="s">
        <v>8109</v>
      </c>
      <c r="AK439" s="82" t="s">
        <v>9374</v>
      </c>
      <c r="AL439" s="82" t="s">
        <v>450</v>
      </c>
    </row>
    <row r="440" spans="1:38" x14ac:dyDescent="0.25">
      <c r="A440" s="82" t="s">
        <v>9375</v>
      </c>
      <c r="B440" s="82">
        <v>12.7</v>
      </c>
      <c r="D440" s="82" t="s">
        <v>8411</v>
      </c>
      <c r="E440" s="82" t="s">
        <v>9376</v>
      </c>
      <c r="F440" s="82" t="s">
        <v>9377</v>
      </c>
      <c r="G440" s="82" t="s">
        <v>9378</v>
      </c>
      <c r="H440" s="82" t="s">
        <v>360</v>
      </c>
      <c r="I440" s="82" t="s">
        <v>9379</v>
      </c>
      <c r="J440" s="82" t="s">
        <v>9380</v>
      </c>
      <c r="K440" s="82" t="s">
        <v>362</v>
      </c>
      <c r="L440" s="82" t="s">
        <v>5026</v>
      </c>
      <c r="M440" s="82" t="s">
        <v>9381</v>
      </c>
      <c r="N440" s="82" t="s">
        <v>822</v>
      </c>
      <c r="O440" s="82" t="s">
        <v>9382</v>
      </c>
      <c r="P440" s="82" t="s">
        <v>360</v>
      </c>
      <c r="Q440" s="82" t="s">
        <v>360</v>
      </c>
      <c r="R440" s="82" t="s">
        <v>360</v>
      </c>
      <c r="S440" s="82" t="s">
        <v>368</v>
      </c>
      <c r="T440" s="82" t="s">
        <v>6729</v>
      </c>
      <c r="U440" s="82" t="s">
        <v>443</v>
      </c>
      <c r="V440" s="82" t="s">
        <v>362</v>
      </c>
      <c r="W440" s="82" t="s">
        <v>468</v>
      </c>
      <c r="X440" s="82" t="s">
        <v>9383</v>
      </c>
      <c r="Y440" s="82" t="s">
        <v>9384</v>
      </c>
      <c r="Z440" s="82" t="s">
        <v>427</v>
      </c>
      <c r="AA440" s="82" t="s">
        <v>376</v>
      </c>
      <c r="AB440" s="82" t="s">
        <v>9385</v>
      </c>
      <c r="AC440" s="82" t="s">
        <v>9386</v>
      </c>
      <c r="AD440" s="82" t="s">
        <v>9387</v>
      </c>
      <c r="AE440" s="82" t="s">
        <v>8162</v>
      </c>
      <c r="AF440" s="82" t="s">
        <v>9388</v>
      </c>
      <c r="AG440" s="82" t="s">
        <v>382</v>
      </c>
      <c r="AH440" s="82" t="s">
        <v>382</v>
      </c>
      <c r="AI440" s="82" t="s">
        <v>2750</v>
      </c>
      <c r="AJ440" s="82" t="s">
        <v>8109</v>
      </c>
      <c r="AK440" s="82" t="s">
        <v>9389</v>
      </c>
      <c r="AL440" s="82" t="s">
        <v>450</v>
      </c>
    </row>
    <row r="441" spans="1:38" x14ac:dyDescent="0.25">
      <c r="A441" s="82" t="s">
        <v>9390</v>
      </c>
      <c r="B441" s="82">
        <v>12.74</v>
      </c>
      <c r="C441" s="82" t="s">
        <v>9391</v>
      </c>
      <c r="D441" s="82" t="s">
        <v>9392</v>
      </c>
      <c r="E441" s="82" t="s">
        <v>9393</v>
      </c>
      <c r="F441" s="82" t="s">
        <v>9394</v>
      </c>
      <c r="G441" s="82" t="s">
        <v>4176</v>
      </c>
      <c r="H441" s="82" t="s">
        <v>360</v>
      </c>
      <c r="I441" s="82" t="s">
        <v>9395</v>
      </c>
      <c r="J441" s="82" t="s">
        <v>9396</v>
      </c>
      <c r="K441" s="82" t="s">
        <v>9397</v>
      </c>
      <c r="L441" s="82" t="s">
        <v>421</v>
      </c>
      <c r="M441" s="82" t="s">
        <v>421</v>
      </c>
      <c r="N441" s="82" t="s">
        <v>9398</v>
      </c>
      <c r="O441" s="82" t="s">
        <v>558</v>
      </c>
      <c r="P441" s="82" t="s">
        <v>9399</v>
      </c>
      <c r="Q441" s="82" t="s">
        <v>9400</v>
      </c>
      <c r="R441" s="82" t="s">
        <v>9401</v>
      </c>
      <c r="S441" s="82" t="s">
        <v>368</v>
      </c>
      <c r="T441" s="82" t="s">
        <v>9402</v>
      </c>
      <c r="U441" s="82" t="s">
        <v>9403</v>
      </c>
      <c r="V441" s="82" t="s">
        <v>9404</v>
      </c>
      <c r="W441" s="82" t="s">
        <v>9405</v>
      </c>
      <c r="X441" s="82" t="s">
        <v>9406</v>
      </c>
      <c r="Y441" s="82" t="s">
        <v>9407</v>
      </c>
      <c r="Z441" s="82" t="s">
        <v>9408</v>
      </c>
      <c r="AA441" s="82" t="s">
        <v>376</v>
      </c>
      <c r="AB441" s="82" t="s">
        <v>9409</v>
      </c>
      <c r="AC441" s="82" t="s">
        <v>735</v>
      </c>
      <c r="AD441" s="82" t="s">
        <v>9410</v>
      </c>
      <c r="AE441" s="82" t="s">
        <v>9411</v>
      </c>
      <c r="AF441" s="82" t="s">
        <v>382</v>
      </c>
      <c r="AG441" s="82" t="s">
        <v>382</v>
      </c>
      <c r="AH441" s="82" t="s">
        <v>9412</v>
      </c>
      <c r="AI441" s="82" t="s">
        <v>9413</v>
      </c>
      <c r="AJ441" s="82" t="s">
        <v>8109</v>
      </c>
      <c r="AK441" s="82" t="s">
        <v>9414</v>
      </c>
      <c r="AL441" s="82" t="s">
        <v>415</v>
      </c>
    </row>
    <row r="442" spans="1:38" x14ac:dyDescent="0.25">
      <c r="A442" s="82" t="s">
        <v>9415</v>
      </c>
      <c r="B442" s="82">
        <v>12.75</v>
      </c>
      <c r="C442" s="82" t="s">
        <v>9416</v>
      </c>
      <c r="D442" s="82" t="s">
        <v>9417</v>
      </c>
      <c r="E442" s="82" t="s">
        <v>9418</v>
      </c>
      <c r="F442" s="82" t="s">
        <v>9419</v>
      </c>
      <c r="G442" s="82" t="s">
        <v>359</v>
      </c>
      <c r="H442" s="82" t="s">
        <v>360</v>
      </c>
      <c r="I442" s="82" t="s">
        <v>9420</v>
      </c>
      <c r="J442" s="82" t="s">
        <v>9421</v>
      </c>
      <c r="K442" s="82" t="s">
        <v>9422</v>
      </c>
      <c r="L442" s="82" t="s">
        <v>6867</v>
      </c>
      <c r="M442" s="82" t="s">
        <v>421</v>
      </c>
      <c r="N442" s="82" t="s">
        <v>9423</v>
      </c>
      <c r="O442" s="82" t="s">
        <v>558</v>
      </c>
      <c r="P442" s="82" t="s">
        <v>360</v>
      </c>
      <c r="Q442" s="82" t="s">
        <v>360</v>
      </c>
      <c r="R442" s="82" t="s">
        <v>360</v>
      </c>
      <c r="S442" s="82" t="s">
        <v>368</v>
      </c>
      <c r="T442" s="82" t="s">
        <v>9424</v>
      </c>
      <c r="U442" s="82" t="s">
        <v>9425</v>
      </c>
      <c r="V442" s="82" t="s">
        <v>1376</v>
      </c>
      <c r="W442" s="82" t="s">
        <v>9426</v>
      </c>
      <c r="X442" s="82" t="s">
        <v>9427</v>
      </c>
      <c r="Y442" s="82" t="s">
        <v>9428</v>
      </c>
      <c r="Z442" s="82" t="s">
        <v>9429</v>
      </c>
      <c r="AA442" s="82" t="s">
        <v>376</v>
      </c>
      <c r="AB442" s="82" t="s">
        <v>382</v>
      </c>
      <c r="AC442" s="82" t="s">
        <v>735</v>
      </c>
      <c r="AD442" s="82" t="s">
        <v>9430</v>
      </c>
      <c r="AE442" s="82" t="s">
        <v>9431</v>
      </c>
      <c r="AF442" s="82" t="s">
        <v>382</v>
      </c>
      <c r="AG442" s="82" t="s">
        <v>382</v>
      </c>
      <c r="AH442" s="82" t="s">
        <v>382</v>
      </c>
      <c r="AI442" s="82" t="s">
        <v>9432</v>
      </c>
      <c r="AJ442" s="82" t="s">
        <v>8109</v>
      </c>
      <c r="AK442" s="82" t="s">
        <v>9433</v>
      </c>
      <c r="AL442" s="82" t="s">
        <v>415</v>
      </c>
    </row>
    <row r="443" spans="1:38" x14ac:dyDescent="0.25">
      <c r="A443" s="82" t="s">
        <v>9434</v>
      </c>
      <c r="B443" s="82">
        <v>12.776999999999999</v>
      </c>
      <c r="C443" s="82" t="s">
        <v>9435</v>
      </c>
      <c r="D443" s="82" t="s">
        <v>8568</v>
      </c>
      <c r="E443" s="82" t="s">
        <v>9436</v>
      </c>
      <c r="F443" s="82" t="s">
        <v>9437</v>
      </c>
      <c r="G443" s="82" t="s">
        <v>9438</v>
      </c>
      <c r="H443" s="82" t="s">
        <v>360</v>
      </c>
      <c r="I443" s="82" t="s">
        <v>9439</v>
      </c>
      <c r="J443" s="82" t="s">
        <v>9440</v>
      </c>
      <c r="K443" s="82" t="s">
        <v>9441</v>
      </c>
      <c r="L443" s="82" t="s">
        <v>9442</v>
      </c>
      <c r="M443" s="82" t="s">
        <v>9443</v>
      </c>
      <c r="N443" s="82" t="s">
        <v>9444</v>
      </c>
      <c r="O443" s="82" t="s">
        <v>558</v>
      </c>
      <c r="P443" s="82" t="s">
        <v>9445</v>
      </c>
      <c r="Q443" s="82" t="s">
        <v>9445</v>
      </c>
      <c r="R443" s="82" t="s">
        <v>9445</v>
      </c>
      <c r="S443" s="82" t="s">
        <v>9446</v>
      </c>
      <c r="T443" s="82" t="s">
        <v>9447</v>
      </c>
      <c r="U443" s="82" t="s">
        <v>9448</v>
      </c>
      <c r="V443" s="82" t="s">
        <v>9449</v>
      </c>
      <c r="W443" s="82" t="s">
        <v>9450</v>
      </c>
      <c r="X443" s="82" t="s">
        <v>9451</v>
      </c>
      <c r="Y443" s="82" t="s">
        <v>9452</v>
      </c>
      <c r="Z443" s="82" t="e">
        <f>-Individual award amounts vary, according To The project need.</f>
        <v>#NAME?</v>
      </c>
      <c r="AA443" s="82" t="s">
        <v>376</v>
      </c>
      <c r="AB443" s="82" t="s">
        <v>9453</v>
      </c>
      <c r="AC443" s="82" t="s">
        <v>9454</v>
      </c>
      <c r="AD443" s="82" t="s">
        <v>9455</v>
      </c>
      <c r="AE443" s="82" t="s">
        <v>9456</v>
      </c>
      <c r="AF443" s="82" t="s">
        <v>9457</v>
      </c>
      <c r="AG443" s="82" t="s">
        <v>382</v>
      </c>
      <c r="AH443" s="82" t="s">
        <v>9458</v>
      </c>
      <c r="AI443" s="82" t="s">
        <v>9459</v>
      </c>
      <c r="AJ443" s="82" t="s">
        <v>8109</v>
      </c>
      <c r="AK443" s="82" t="s">
        <v>9460</v>
      </c>
      <c r="AL443" s="82" t="s">
        <v>415</v>
      </c>
    </row>
    <row r="444" spans="1:38" x14ac:dyDescent="0.25">
      <c r="A444" s="82" t="s">
        <v>9461</v>
      </c>
      <c r="B444" s="82">
        <v>12.8</v>
      </c>
      <c r="D444" s="82" t="s">
        <v>9462</v>
      </c>
      <c r="E444" s="82" t="s">
        <v>9463</v>
      </c>
      <c r="F444" s="82" t="s">
        <v>9464</v>
      </c>
      <c r="G444" s="82" t="s">
        <v>1848</v>
      </c>
      <c r="H444" s="82" t="s">
        <v>360</v>
      </c>
      <c r="I444" s="82" t="s">
        <v>9465</v>
      </c>
      <c r="J444" s="82" t="s">
        <v>9465</v>
      </c>
      <c r="K444" s="82" t="s">
        <v>9466</v>
      </c>
      <c r="L444" s="82" t="s">
        <v>9467</v>
      </c>
      <c r="M444" s="82" t="s">
        <v>9468</v>
      </c>
      <c r="N444" s="82" t="s">
        <v>9469</v>
      </c>
      <c r="O444" s="82" t="s">
        <v>558</v>
      </c>
      <c r="P444" s="82" t="s">
        <v>9470</v>
      </c>
      <c r="Q444" s="82" t="s">
        <v>9470</v>
      </c>
      <c r="R444" s="82" t="s">
        <v>9470</v>
      </c>
      <c r="S444" s="82" t="s">
        <v>368</v>
      </c>
      <c r="T444" s="82" t="s">
        <v>9471</v>
      </c>
      <c r="U444" s="82" t="s">
        <v>9472</v>
      </c>
      <c r="V444" s="82" t="s">
        <v>1376</v>
      </c>
      <c r="W444" s="82" t="s">
        <v>9473</v>
      </c>
      <c r="X444" s="82" t="s">
        <v>9474</v>
      </c>
      <c r="Y444" s="82" t="s">
        <v>9475</v>
      </c>
      <c r="Z444" s="82" t="s">
        <v>427</v>
      </c>
      <c r="AA444" s="82" t="s">
        <v>376</v>
      </c>
      <c r="AB444" s="82" t="s">
        <v>9476</v>
      </c>
      <c r="AC444" s="82" t="s">
        <v>9477</v>
      </c>
      <c r="AD444" s="82" t="s">
        <v>9478</v>
      </c>
      <c r="AE444" s="82" t="s">
        <v>9479</v>
      </c>
      <c r="AF444" s="82" t="s">
        <v>382</v>
      </c>
      <c r="AG444" s="82" t="s">
        <v>382</v>
      </c>
      <c r="AH444" s="82" t="s">
        <v>382</v>
      </c>
      <c r="AI444" s="82" t="s">
        <v>1727</v>
      </c>
      <c r="AJ444" s="82" t="s">
        <v>8109</v>
      </c>
      <c r="AK444" s="82" t="s">
        <v>9480</v>
      </c>
      <c r="AL444" s="82" t="s">
        <v>415</v>
      </c>
    </row>
    <row r="445" spans="1:38" x14ac:dyDescent="0.25">
      <c r="A445" s="82" t="s">
        <v>9481</v>
      </c>
      <c r="B445" s="82">
        <v>12.801</v>
      </c>
      <c r="D445" s="82" t="s">
        <v>9462</v>
      </c>
      <c r="E445" s="82" t="s">
        <v>9482</v>
      </c>
      <c r="F445" s="82" t="s">
        <v>9483</v>
      </c>
      <c r="G445" s="82" t="s">
        <v>600</v>
      </c>
      <c r="H445" s="82" t="s">
        <v>360</v>
      </c>
      <c r="I445" s="82" t="s">
        <v>9484</v>
      </c>
      <c r="J445" s="82" t="s">
        <v>4882</v>
      </c>
      <c r="K445" s="82" t="s">
        <v>362</v>
      </c>
      <c r="L445" s="82" t="s">
        <v>421</v>
      </c>
      <c r="M445" s="82" t="s">
        <v>9485</v>
      </c>
      <c r="N445" s="82" t="s">
        <v>9486</v>
      </c>
      <c r="O445" s="82" t="s">
        <v>558</v>
      </c>
      <c r="P445" s="82" t="s">
        <v>9487</v>
      </c>
      <c r="Q445" s="82" t="s">
        <v>9487</v>
      </c>
      <c r="R445" s="82" t="s">
        <v>9487</v>
      </c>
      <c r="S445" s="82" t="s">
        <v>400</v>
      </c>
      <c r="T445" s="82" t="s">
        <v>9488</v>
      </c>
      <c r="U445" s="82" t="s">
        <v>9489</v>
      </c>
      <c r="V445" s="82" t="s">
        <v>632</v>
      </c>
      <c r="W445" s="82" t="s">
        <v>8436</v>
      </c>
      <c r="X445" s="82" t="s">
        <v>9490</v>
      </c>
      <c r="Y445" s="82" t="s">
        <v>9491</v>
      </c>
      <c r="Z445" s="82" t="s">
        <v>9492</v>
      </c>
      <c r="AA445" s="82" t="s">
        <v>9493</v>
      </c>
      <c r="AB445" s="82" t="s">
        <v>8607</v>
      </c>
      <c r="AC445" s="82" t="s">
        <v>9494</v>
      </c>
      <c r="AD445" s="82" t="s">
        <v>9495</v>
      </c>
      <c r="AE445" s="82" t="s">
        <v>9496</v>
      </c>
      <c r="AF445" s="82" t="s">
        <v>382</v>
      </c>
      <c r="AG445" s="82" t="s">
        <v>382</v>
      </c>
      <c r="AH445" s="82" t="s">
        <v>382</v>
      </c>
      <c r="AI445" s="82" t="s">
        <v>9497</v>
      </c>
      <c r="AJ445" s="82" t="s">
        <v>8109</v>
      </c>
      <c r="AK445" s="82" t="s">
        <v>9498</v>
      </c>
      <c r="AL445" s="82" t="s">
        <v>1286</v>
      </c>
    </row>
    <row r="446" spans="1:38" x14ac:dyDescent="0.25">
      <c r="A446" s="82" t="s">
        <v>9499</v>
      </c>
      <c r="B446" s="82">
        <v>12.81</v>
      </c>
      <c r="D446" s="82" t="s">
        <v>9462</v>
      </c>
      <c r="E446" s="82" t="s">
        <v>8446</v>
      </c>
      <c r="F446" s="82" t="s">
        <v>9500</v>
      </c>
      <c r="G446" s="82" t="s">
        <v>9501</v>
      </c>
      <c r="H446" s="82" t="s">
        <v>360</v>
      </c>
      <c r="I446" s="82" t="s">
        <v>9502</v>
      </c>
      <c r="J446" s="82" t="s">
        <v>9502</v>
      </c>
      <c r="K446" s="82" t="s">
        <v>9503</v>
      </c>
      <c r="L446" s="82" t="s">
        <v>5026</v>
      </c>
      <c r="M446" s="82" t="s">
        <v>421</v>
      </c>
      <c r="N446" s="82" t="s">
        <v>9504</v>
      </c>
      <c r="O446" s="82" t="s">
        <v>558</v>
      </c>
      <c r="P446" s="82" t="s">
        <v>360</v>
      </c>
      <c r="Q446" s="82" t="s">
        <v>360</v>
      </c>
      <c r="R446" s="82" t="s">
        <v>9505</v>
      </c>
      <c r="S446" s="82" t="s">
        <v>368</v>
      </c>
      <c r="T446" s="82" t="s">
        <v>9506</v>
      </c>
      <c r="U446" s="82" t="s">
        <v>9507</v>
      </c>
      <c r="V446" s="82" t="s">
        <v>1376</v>
      </c>
      <c r="W446" s="82" t="s">
        <v>8478</v>
      </c>
      <c r="X446" s="82" t="s">
        <v>9508</v>
      </c>
      <c r="Y446" s="82" t="s">
        <v>9509</v>
      </c>
      <c r="Z446" s="82" t="s">
        <v>9510</v>
      </c>
      <c r="AA446" s="82" t="s">
        <v>376</v>
      </c>
      <c r="AB446" s="82" t="s">
        <v>9511</v>
      </c>
      <c r="AC446" s="82" t="s">
        <v>735</v>
      </c>
      <c r="AD446" s="82" t="s">
        <v>9512</v>
      </c>
      <c r="AE446" s="82" t="s">
        <v>9479</v>
      </c>
      <c r="AF446" s="82" t="s">
        <v>8524</v>
      </c>
      <c r="AG446" s="82" t="s">
        <v>382</v>
      </c>
      <c r="AH446" s="82" t="s">
        <v>9513</v>
      </c>
      <c r="AI446" s="82" t="s">
        <v>9514</v>
      </c>
      <c r="AJ446" s="82" t="s">
        <v>8109</v>
      </c>
      <c r="AK446" s="82" t="s">
        <v>9515</v>
      </c>
      <c r="AL446" s="82" t="s">
        <v>415</v>
      </c>
    </row>
    <row r="447" spans="1:38" x14ac:dyDescent="0.25">
      <c r="A447" s="82" t="s">
        <v>9516</v>
      </c>
      <c r="B447" s="82">
        <v>12.84</v>
      </c>
      <c r="D447" s="82" t="s">
        <v>9462</v>
      </c>
      <c r="E447" s="82" t="s">
        <v>9517</v>
      </c>
      <c r="F447" s="82" t="s">
        <v>9518</v>
      </c>
      <c r="G447" s="82" t="s">
        <v>600</v>
      </c>
      <c r="H447" s="82" t="s">
        <v>360</v>
      </c>
      <c r="I447" s="82" t="s">
        <v>9519</v>
      </c>
      <c r="J447" s="82" t="s">
        <v>9520</v>
      </c>
      <c r="K447" s="82" t="s">
        <v>9521</v>
      </c>
      <c r="L447" s="82" t="s">
        <v>421</v>
      </c>
      <c r="M447" s="82" t="s">
        <v>9522</v>
      </c>
      <c r="N447" s="82" t="s">
        <v>9523</v>
      </c>
      <c r="O447" s="82" t="s">
        <v>558</v>
      </c>
      <c r="P447" s="82" t="s">
        <v>360</v>
      </c>
      <c r="Q447" s="82" t="s">
        <v>9487</v>
      </c>
      <c r="R447" s="82" t="s">
        <v>9487</v>
      </c>
      <c r="S447" s="82" t="s">
        <v>400</v>
      </c>
      <c r="T447" s="82" t="s">
        <v>9524</v>
      </c>
      <c r="U447" s="82" t="s">
        <v>9525</v>
      </c>
      <c r="V447" s="82" t="s">
        <v>632</v>
      </c>
      <c r="W447" s="82" t="s">
        <v>8841</v>
      </c>
      <c r="X447" s="82" t="s">
        <v>9490</v>
      </c>
      <c r="Y447" s="82" t="s">
        <v>9526</v>
      </c>
      <c r="AA447" s="82" t="s">
        <v>9527</v>
      </c>
      <c r="AB447" s="82" t="s">
        <v>9528</v>
      </c>
      <c r="AC447" s="82" t="s">
        <v>9529</v>
      </c>
      <c r="AD447" s="82" t="s">
        <v>9495</v>
      </c>
      <c r="AF447" s="82" t="s">
        <v>382</v>
      </c>
      <c r="AG447" s="82" t="s">
        <v>382</v>
      </c>
      <c r="AH447" s="82" t="s">
        <v>9530</v>
      </c>
      <c r="AI447" s="82" t="s">
        <v>9531</v>
      </c>
      <c r="AJ447" s="82" t="s">
        <v>8109</v>
      </c>
      <c r="AK447" s="82" t="s">
        <v>9532</v>
      </c>
      <c r="AL447" s="82" t="s">
        <v>415</v>
      </c>
    </row>
    <row r="448" spans="1:38" x14ac:dyDescent="0.25">
      <c r="A448" s="82" t="s">
        <v>9533</v>
      </c>
      <c r="B448" s="82">
        <v>12.888</v>
      </c>
      <c r="C448" s="82" t="s">
        <v>9533</v>
      </c>
      <c r="D448" s="82" t="s">
        <v>8568</v>
      </c>
      <c r="E448" s="82" t="s">
        <v>9534</v>
      </c>
      <c r="F448" s="82" t="s">
        <v>9535</v>
      </c>
      <c r="G448" s="82" t="s">
        <v>600</v>
      </c>
      <c r="H448" s="82" t="s">
        <v>360</v>
      </c>
      <c r="I448" s="82" t="s">
        <v>9536</v>
      </c>
      <c r="J448" s="82" t="s">
        <v>9537</v>
      </c>
      <c r="K448" s="82" t="s">
        <v>362</v>
      </c>
      <c r="L448" s="82" t="s">
        <v>421</v>
      </c>
      <c r="M448" s="82" t="s">
        <v>421</v>
      </c>
      <c r="N448" s="82" t="s">
        <v>9538</v>
      </c>
      <c r="O448" s="82" t="s">
        <v>9539</v>
      </c>
      <c r="P448" s="82" t="s">
        <v>9540</v>
      </c>
      <c r="Q448" s="82" t="s">
        <v>9541</v>
      </c>
      <c r="R448" s="82" t="s">
        <v>360</v>
      </c>
      <c r="S448" s="82" t="s">
        <v>368</v>
      </c>
      <c r="T448" s="82" t="s">
        <v>9542</v>
      </c>
      <c r="U448" s="82" t="s">
        <v>9543</v>
      </c>
      <c r="V448" s="82" t="s">
        <v>362</v>
      </c>
      <c r="W448" s="82" t="s">
        <v>9544</v>
      </c>
      <c r="X448" s="82" t="s">
        <v>9545</v>
      </c>
      <c r="Y448" s="82" t="s">
        <v>9546</v>
      </c>
      <c r="Z448" s="82" t="s">
        <v>427</v>
      </c>
      <c r="AA448" s="82" t="s">
        <v>376</v>
      </c>
      <c r="AB448" s="82" t="s">
        <v>382</v>
      </c>
      <c r="AC448" s="82" t="s">
        <v>735</v>
      </c>
      <c r="AD448" s="82" t="s">
        <v>9547</v>
      </c>
      <c r="AE448" s="82" t="s">
        <v>360</v>
      </c>
      <c r="AF448" s="82" t="s">
        <v>382</v>
      </c>
      <c r="AG448" s="82" t="s">
        <v>382</v>
      </c>
      <c r="AH448" s="82" t="s">
        <v>382</v>
      </c>
      <c r="AI448" s="82" t="s">
        <v>9548</v>
      </c>
      <c r="AJ448" s="82" t="s">
        <v>8109</v>
      </c>
      <c r="AK448" s="82" t="s">
        <v>9549</v>
      </c>
      <c r="AL448" s="82" t="s">
        <v>450</v>
      </c>
    </row>
    <row r="449" spans="1:38" x14ac:dyDescent="0.25">
      <c r="A449" s="82" t="s">
        <v>9550</v>
      </c>
      <c r="B449" s="82">
        <v>12.9</v>
      </c>
      <c r="D449" s="82" t="s">
        <v>9551</v>
      </c>
      <c r="E449" s="82" t="s">
        <v>9552</v>
      </c>
      <c r="F449" s="82" t="s">
        <v>9553</v>
      </c>
      <c r="G449" s="82" t="s">
        <v>359</v>
      </c>
      <c r="H449" s="82" t="s">
        <v>360</v>
      </c>
      <c r="I449" s="82" t="s">
        <v>9554</v>
      </c>
      <c r="J449" s="82" t="s">
        <v>9555</v>
      </c>
      <c r="K449" s="82" t="s">
        <v>9556</v>
      </c>
      <c r="L449" s="82" t="s">
        <v>421</v>
      </c>
      <c r="M449" s="82" t="s">
        <v>9557</v>
      </c>
      <c r="N449" s="82" t="s">
        <v>9558</v>
      </c>
      <c r="O449" s="82" t="s">
        <v>9559</v>
      </c>
      <c r="P449" s="82" t="s">
        <v>8453</v>
      </c>
      <c r="Q449" s="82" t="s">
        <v>360</v>
      </c>
      <c r="R449" s="82" t="s">
        <v>9560</v>
      </c>
      <c r="S449" s="82" t="s">
        <v>368</v>
      </c>
      <c r="T449" s="82" t="s">
        <v>9561</v>
      </c>
      <c r="U449" s="82" t="s">
        <v>443</v>
      </c>
      <c r="V449" s="82" t="s">
        <v>362</v>
      </c>
      <c r="W449" s="82" t="s">
        <v>9562</v>
      </c>
      <c r="X449" s="82" t="s">
        <v>8104</v>
      </c>
      <c r="Y449" s="82" t="s">
        <v>9563</v>
      </c>
      <c r="Z449" s="82" t="s">
        <v>427</v>
      </c>
      <c r="AA449" s="82" t="s">
        <v>9564</v>
      </c>
      <c r="AB449" s="82" t="s">
        <v>382</v>
      </c>
      <c r="AC449" s="82" t="s">
        <v>735</v>
      </c>
      <c r="AD449" s="82" t="s">
        <v>9565</v>
      </c>
      <c r="AE449" s="82" t="s">
        <v>9566</v>
      </c>
      <c r="AF449" s="82" t="s">
        <v>382</v>
      </c>
      <c r="AG449" s="82" t="s">
        <v>382</v>
      </c>
      <c r="AH449" s="82" t="s">
        <v>382</v>
      </c>
      <c r="AI449" s="82" t="s">
        <v>620</v>
      </c>
      <c r="AJ449" s="82" t="s">
        <v>8109</v>
      </c>
      <c r="AK449" s="82" t="s">
        <v>9567</v>
      </c>
      <c r="AL449" s="82" t="s">
        <v>961</v>
      </c>
    </row>
    <row r="450" spans="1:38" x14ac:dyDescent="0.25">
      <c r="A450" s="82" t="s">
        <v>9568</v>
      </c>
      <c r="B450" s="82">
        <v>12.901</v>
      </c>
      <c r="D450" s="82" t="s">
        <v>9551</v>
      </c>
      <c r="E450" s="82" t="s">
        <v>9569</v>
      </c>
      <c r="F450" s="82" t="s">
        <v>9570</v>
      </c>
      <c r="G450" s="82" t="s">
        <v>359</v>
      </c>
      <c r="H450" s="82" t="s">
        <v>360</v>
      </c>
      <c r="I450" s="82" t="s">
        <v>9571</v>
      </c>
      <c r="J450" s="82" t="s">
        <v>9572</v>
      </c>
      <c r="K450" s="82" t="s">
        <v>9573</v>
      </c>
      <c r="L450" s="82" t="s">
        <v>421</v>
      </c>
      <c r="M450" s="82" t="s">
        <v>9574</v>
      </c>
      <c r="N450" s="82" t="s">
        <v>9575</v>
      </c>
      <c r="O450" s="82" t="s">
        <v>9576</v>
      </c>
      <c r="P450" s="82" t="s">
        <v>9577</v>
      </c>
      <c r="Q450" s="82" t="s">
        <v>367</v>
      </c>
      <c r="R450" s="82" t="s">
        <v>9578</v>
      </c>
      <c r="S450" s="82" t="s">
        <v>400</v>
      </c>
      <c r="T450" s="82" t="s">
        <v>9579</v>
      </c>
      <c r="U450" s="82" t="s">
        <v>9580</v>
      </c>
      <c r="V450" s="82" t="s">
        <v>632</v>
      </c>
      <c r="W450" s="82" t="s">
        <v>8436</v>
      </c>
      <c r="X450" s="82" t="s">
        <v>8622</v>
      </c>
      <c r="Y450" s="82" t="s">
        <v>9581</v>
      </c>
      <c r="Z450" s="82" t="s">
        <v>9582</v>
      </c>
      <c r="AA450" s="82" t="s">
        <v>9583</v>
      </c>
      <c r="AB450" s="82" t="s">
        <v>9584</v>
      </c>
      <c r="AC450" s="82" t="s">
        <v>9585</v>
      </c>
      <c r="AD450" s="82" t="s">
        <v>9586</v>
      </c>
      <c r="AE450" s="82" t="s">
        <v>9587</v>
      </c>
      <c r="AF450" s="82" t="s">
        <v>382</v>
      </c>
      <c r="AG450" s="82" t="s">
        <v>9588</v>
      </c>
      <c r="AH450" s="82" t="s">
        <v>9589</v>
      </c>
      <c r="AI450" s="82" t="s">
        <v>620</v>
      </c>
      <c r="AJ450" s="82" t="s">
        <v>8109</v>
      </c>
      <c r="AK450" s="82" t="s">
        <v>9590</v>
      </c>
      <c r="AL450" s="82" t="s">
        <v>415</v>
      </c>
    </row>
    <row r="451" spans="1:38" x14ac:dyDescent="0.25">
      <c r="A451" s="82" t="s">
        <v>9591</v>
      </c>
      <c r="B451" s="82">
        <v>12.901999999999999</v>
      </c>
      <c r="C451" s="82" t="s">
        <v>9592</v>
      </c>
      <c r="D451" s="82" t="s">
        <v>9551</v>
      </c>
      <c r="E451" s="82" t="s">
        <v>9593</v>
      </c>
      <c r="F451" s="82" t="s">
        <v>9594</v>
      </c>
      <c r="G451" s="82" t="s">
        <v>359</v>
      </c>
      <c r="H451" s="82" t="s">
        <v>360</v>
      </c>
      <c r="I451" s="82" t="s">
        <v>9595</v>
      </c>
      <c r="J451" s="82" t="s">
        <v>9596</v>
      </c>
      <c r="K451" s="82" t="s">
        <v>9597</v>
      </c>
      <c r="L451" s="82" t="s">
        <v>421</v>
      </c>
      <c r="M451" s="82" t="s">
        <v>9598</v>
      </c>
      <c r="N451" s="82" t="s">
        <v>9599</v>
      </c>
      <c r="O451" s="82" t="s">
        <v>9600</v>
      </c>
      <c r="P451" s="82" t="s">
        <v>9601</v>
      </c>
      <c r="Q451" s="82" t="s">
        <v>360</v>
      </c>
      <c r="R451" s="82" t="s">
        <v>9602</v>
      </c>
      <c r="S451" s="82" t="s">
        <v>400</v>
      </c>
      <c r="T451" s="82" t="s">
        <v>9603</v>
      </c>
      <c r="U451" s="82" t="s">
        <v>9604</v>
      </c>
      <c r="V451" s="82" t="s">
        <v>632</v>
      </c>
      <c r="W451" s="82" t="s">
        <v>9605</v>
      </c>
      <c r="X451" s="82" t="s">
        <v>8622</v>
      </c>
      <c r="Y451" s="82" t="s">
        <v>9606</v>
      </c>
      <c r="Z451" s="82" t="s">
        <v>9607</v>
      </c>
      <c r="AA451" s="82" t="s">
        <v>9608</v>
      </c>
      <c r="AB451" s="82" t="s">
        <v>9609</v>
      </c>
      <c r="AC451" s="82" t="s">
        <v>9610</v>
      </c>
      <c r="AD451" s="82" t="s">
        <v>9611</v>
      </c>
      <c r="AE451" s="82" t="s">
        <v>9612</v>
      </c>
      <c r="AF451" s="82" t="s">
        <v>382</v>
      </c>
      <c r="AG451" s="82" t="s">
        <v>9613</v>
      </c>
      <c r="AH451" s="82" t="s">
        <v>9599</v>
      </c>
      <c r="AI451" s="82" t="s">
        <v>7594</v>
      </c>
      <c r="AJ451" s="82" t="s">
        <v>8109</v>
      </c>
      <c r="AK451" s="82" t="s">
        <v>9614</v>
      </c>
      <c r="AL451" s="82" t="s">
        <v>415</v>
      </c>
    </row>
    <row r="452" spans="1:38" x14ac:dyDescent="0.25">
      <c r="A452" s="82" t="s">
        <v>9615</v>
      </c>
      <c r="B452" s="82">
        <v>12.903</v>
      </c>
      <c r="D452" s="82" t="s">
        <v>9551</v>
      </c>
      <c r="E452" s="82" t="s">
        <v>9616</v>
      </c>
      <c r="F452" s="82" t="s">
        <v>9617</v>
      </c>
      <c r="G452" s="82" t="s">
        <v>359</v>
      </c>
      <c r="H452" s="82" t="s">
        <v>360</v>
      </c>
      <c r="I452" s="82" t="s">
        <v>9618</v>
      </c>
      <c r="J452" s="82" t="s">
        <v>9619</v>
      </c>
      <c r="K452" s="82" t="s">
        <v>362</v>
      </c>
      <c r="L452" s="82" t="s">
        <v>421</v>
      </c>
      <c r="M452" s="82" t="s">
        <v>9620</v>
      </c>
      <c r="N452" s="82" t="s">
        <v>9621</v>
      </c>
      <c r="O452" s="82" t="s">
        <v>9622</v>
      </c>
      <c r="P452" s="82" t="s">
        <v>9623</v>
      </c>
      <c r="Q452" s="82" t="s">
        <v>360</v>
      </c>
      <c r="R452" s="82" t="s">
        <v>360</v>
      </c>
      <c r="S452" s="82" t="s">
        <v>368</v>
      </c>
      <c r="T452" s="82" t="s">
        <v>9624</v>
      </c>
      <c r="U452" s="82" t="s">
        <v>9625</v>
      </c>
      <c r="V452" s="82" t="s">
        <v>1376</v>
      </c>
      <c r="W452" s="82" t="s">
        <v>9605</v>
      </c>
      <c r="X452" s="82" t="s">
        <v>8104</v>
      </c>
      <c r="Y452" s="82" t="s">
        <v>9626</v>
      </c>
      <c r="Z452" s="82" t="s">
        <v>427</v>
      </c>
      <c r="AA452" s="82" t="s">
        <v>9627</v>
      </c>
      <c r="AB452" s="82" t="s">
        <v>9628</v>
      </c>
      <c r="AC452" s="82" t="s">
        <v>9629</v>
      </c>
      <c r="AD452" s="82" t="s">
        <v>9630</v>
      </c>
      <c r="AE452" s="82" t="s">
        <v>360</v>
      </c>
      <c r="AF452" s="82" t="s">
        <v>382</v>
      </c>
      <c r="AG452" s="82" t="s">
        <v>9631</v>
      </c>
      <c r="AH452" s="82" t="s">
        <v>9632</v>
      </c>
      <c r="AI452" s="82" t="s">
        <v>9633</v>
      </c>
      <c r="AJ452" s="82" t="s">
        <v>8109</v>
      </c>
      <c r="AK452" s="82" t="s">
        <v>9634</v>
      </c>
      <c r="AL452" s="82" t="s">
        <v>1286</v>
      </c>
    </row>
    <row r="453" spans="1:38" x14ac:dyDescent="0.25">
      <c r="A453" s="82" t="s">
        <v>9635</v>
      </c>
      <c r="B453" s="82">
        <v>12.904999999999999</v>
      </c>
      <c r="C453" s="82" t="s">
        <v>9635</v>
      </c>
      <c r="D453" s="82" t="s">
        <v>9551</v>
      </c>
      <c r="E453" s="82" t="s">
        <v>9636</v>
      </c>
      <c r="F453" s="82" t="s">
        <v>9637</v>
      </c>
      <c r="G453" s="82" t="s">
        <v>359</v>
      </c>
      <c r="H453" s="82" t="s">
        <v>360</v>
      </c>
      <c r="I453" s="82" t="s">
        <v>9638</v>
      </c>
      <c r="J453" s="82" t="s">
        <v>9639</v>
      </c>
      <c r="K453" s="82" t="s">
        <v>9640</v>
      </c>
      <c r="L453" s="82" t="s">
        <v>421</v>
      </c>
      <c r="M453" s="82" t="s">
        <v>9641</v>
      </c>
      <c r="N453" s="82" t="s">
        <v>9642</v>
      </c>
      <c r="O453" s="82" t="s">
        <v>558</v>
      </c>
      <c r="P453" s="82" t="s">
        <v>360</v>
      </c>
      <c r="Q453" s="82" t="s">
        <v>360</v>
      </c>
      <c r="R453" s="82" t="s">
        <v>360</v>
      </c>
      <c r="S453" s="82" t="s">
        <v>400</v>
      </c>
      <c r="T453" s="82" t="s">
        <v>9643</v>
      </c>
      <c r="U453" s="82" t="s">
        <v>9644</v>
      </c>
      <c r="V453" s="82" t="s">
        <v>632</v>
      </c>
      <c r="W453" s="82" t="s">
        <v>9645</v>
      </c>
      <c r="X453" s="82" t="s">
        <v>8104</v>
      </c>
      <c r="Y453" s="82" t="s">
        <v>9646</v>
      </c>
      <c r="Z453" s="82" t="s">
        <v>9647</v>
      </c>
      <c r="AA453" s="82" t="s">
        <v>376</v>
      </c>
      <c r="AB453" s="82" t="s">
        <v>382</v>
      </c>
      <c r="AC453" s="82" t="s">
        <v>9648</v>
      </c>
      <c r="AD453" s="82" t="s">
        <v>9649</v>
      </c>
      <c r="AE453" s="82" t="s">
        <v>9650</v>
      </c>
      <c r="AF453" s="82" t="s">
        <v>382</v>
      </c>
      <c r="AG453" s="82" t="s">
        <v>382</v>
      </c>
      <c r="AH453" s="82" t="s">
        <v>9651</v>
      </c>
      <c r="AI453" s="82" t="s">
        <v>9652</v>
      </c>
      <c r="AJ453" s="82" t="s">
        <v>8109</v>
      </c>
      <c r="AK453" s="82" t="s">
        <v>9653</v>
      </c>
      <c r="AL453" s="82" t="s">
        <v>415</v>
      </c>
    </row>
    <row r="454" spans="1:38" x14ac:dyDescent="0.25">
      <c r="A454" s="82" t="s">
        <v>9654</v>
      </c>
      <c r="B454" s="82">
        <v>12.91</v>
      </c>
      <c r="D454" s="82" t="s">
        <v>9655</v>
      </c>
      <c r="E454" s="82" t="s">
        <v>9656</v>
      </c>
      <c r="F454" s="82" t="s">
        <v>9657</v>
      </c>
      <c r="G454" s="82" t="s">
        <v>600</v>
      </c>
      <c r="H454" s="82" t="s">
        <v>360</v>
      </c>
      <c r="I454" s="82" t="s">
        <v>9658</v>
      </c>
      <c r="J454" s="82" t="s">
        <v>9659</v>
      </c>
      <c r="K454" s="82" t="s">
        <v>9660</v>
      </c>
      <c r="L454" s="82" t="s">
        <v>421</v>
      </c>
      <c r="M454" s="82" t="s">
        <v>9661</v>
      </c>
      <c r="N454" s="82" t="s">
        <v>9662</v>
      </c>
      <c r="O454" s="82" t="s">
        <v>558</v>
      </c>
      <c r="P454" s="82" t="s">
        <v>9663</v>
      </c>
      <c r="Q454" s="82" t="s">
        <v>360</v>
      </c>
      <c r="R454" s="82" t="s">
        <v>9664</v>
      </c>
      <c r="S454" s="82" t="s">
        <v>368</v>
      </c>
      <c r="T454" s="82" t="s">
        <v>9665</v>
      </c>
      <c r="U454" s="82" t="s">
        <v>9666</v>
      </c>
      <c r="V454" s="82" t="s">
        <v>9667</v>
      </c>
      <c r="W454" s="82" t="s">
        <v>8478</v>
      </c>
      <c r="X454" s="82" t="s">
        <v>8622</v>
      </c>
      <c r="Y454" s="82" t="s">
        <v>9668</v>
      </c>
      <c r="Z454" s="82" t="s">
        <v>427</v>
      </c>
      <c r="AA454" s="82" t="s">
        <v>376</v>
      </c>
      <c r="AB454" s="82" t="s">
        <v>9669</v>
      </c>
      <c r="AC454" s="82" t="s">
        <v>735</v>
      </c>
      <c r="AD454" s="82" t="s">
        <v>9670</v>
      </c>
      <c r="AE454" s="82" t="s">
        <v>9566</v>
      </c>
      <c r="AF454" s="82" t="s">
        <v>382</v>
      </c>
      <c r="AG454" s="82" t="s">
        <v>382</v>
      </c>
      <c r="AH454" s="82" t="s">
        <v>9671</v>
      </c>
      <c r="AI454" s="82" t="s">
        <v>620</v>
      </c>
      <c r="AJ454" s="82" t="s">
        <v>8109</v>
      </c>
      <c r="AK454" s="82" t="s">
        <v>9672</v>
      </c>
      <c r="AL454" s="82" t="s">
        <v>415</v>
      </c>
    </row>
    <row r="455" spans="1:38" x14ac:dyDescent="0.25">
      <c r="A455" s="82" t="s">
        <v>9673</v>
      </c>
      <c r="B455" s="82">
        <v>12.987</v>
      </c>
      <c r="C455" s="82" t="s">
        <v>9674</v>
      </c>
      <c r="D455" s="82" t="s">
        <v>8113</v>
      </c>
      <c r="E455" s="82" t="s">
        <v>9675</v>
      </c>
      <c r="F455" s="82" t="s">
        <v>9676</v>
      </c>
      <c r="G455" s="82" t="s">
        <v>600</v>
      </c>
      <c r="H455" s="82" t="s">
        <v>360</v>
      </c>
      <c r="I455" s="82" t="s">
        <v>9677</v>
      </c>
      <c r="J455" s="82" t="s">
        <v>9678</v>
      </c>
      <c r="K455" s="82" t="s">
        <v>362</v>
      </c>
      <c r="L455" s="82" t="s">
        <v>421</v>
      </c>
      <c r="M455" s="82" t="s">
        <v>421</v>
      </c>
      <c r="N455" s="82" t="s">
        <v>9679</v>
      </c>
      <c r="O455" s="82" t="s">
        <v>558</v>
      </c>
      <c r="P455" s="82" t="s">
        <v>360</v>
      </c>
      <c r="Q455" s="82" t="s">
        <v>360</v>
      </c>
      <c r="R455" s="82" t="s">
        <v>360</v>
      </c>
      <c r="S455" s="82" t="s">
        <v>368</v>
      </c>
      <c r="T455" s="82" t="s">
        <v>9680</v>
      </c>
      <c r="U455" s="82" t="s">
        <v>9681</v>
      </c>
      <c r="V455" s="82" t="s">
        <v>9682</v>
      </c>
      <c r="W455" s="82" t="s">
        <v>9683</v>
      </c>
      <c r="X455" s="82" t="s">
        <v>8802</v>
      </c>
      <c r="Y455" s="82" t="s">
        <v>9684</v>
      </c>
      <c r="Z455" s="82" t="s">
        <v>9685</v>
      </c>
      <c r="AA455" s="82" t="s">
        <v>376</v>
      </c>
      <c r="AB455" s="82" t="s">
        <v>382</v>
      </c>
      <c r="AC455" s="82" t="s">
        <v>735</v>
      </c>
      <c r="AD455" s="82" t="s">
        <v>8806</v>
      </c>
      <c r="AE455" s="82" t="s">
        <v>360</v>
      </c>
      <c r="AF455" s="82" t="s">
        <v>382</v>
      </c>
      <c r="AG455" s="82" t="s">
        <v>382</v>
      </c>
      <c r="AH455" s="82" t="s">
        <v>382</v>
      </c>
      <c r="AI455" s="82" t="s">
        <v>9686</v>
      </c>
      <c r="AJ455" s="82" t="s">
        <v>8109</v>
      </c>
      <c r="AK455" s="82" t="s">
        <v>9687</v>
      </c>
      <c r="AL455" s="82" t="s">
        <v>1286</v>
      </c>
    </row>
    <row r="456" spans="1:38" x14ac:dyDescent="0.25">
      <c r="A456" s="82" t="s">
        <v>9688</v>
      </c>
      <c r="B456" s="82">
        <v>14.007999999999999</v>
      </c>
      <c r="D456" s="82" t="s">
        <v>9689</v>
      </c>
      <c r="E456" s="82" t="s">
        <v>9690</v>
      </c>
      <c r="F456" s="82" t="s">
        <v>9691</v>
      </c>
      <c r="G456" s="82" t="s">
        <v>600</v>
      </c>
      <c r="H456" s="82" t="s">
        <v>360</v>
      </c>
      <c r="I456" s="82" t="s">
        <v>9692</v>
      </c>
      <c r="J456" s="82" t="s">
        <v>9693</v>
      </c>
      <c r="K456" s="82" t="s">
        <v>362</v>
      </c>
      <c r="L456" s="82" t="s">
        <v>421</v>
      </c>
      <c r="M456" s="82" t="s">
        <v>6617</v>
      </c>
      <c r="N456" s="82" t="s">
        <v>9694</v>
      </c>
      <c r="O456" s="82" t="s">
        <v>558</v>
      </c>
      <c r="P456" s="82" t="s">
        <v>9695</v>
      </c>
      <c r="Q456" s="82" t="s">
        <v>360</v>
      </c>
      <c r="R456" s="82" t="s">
        <v>360</v>
      </c>
      <c r="S456" s="82" t="s">
        <v>368</v>
      </c>
      <c r="T456" s="82" t="s">
        <v>9696</v>
      </c>
      <c r="U456" s="82" t="s">
        <v>9697</v>
      </c>
      <c r="V456" s="82" t="s">
        <v>362</v>
      </c>
      <c r="W456" s="82" t="s">
        <v>9698</v>
      </c>
      <c r="X456" s="82" t="s">
        <v>9699</v>
      </c>
      <c r="Y456" s="82" t="s">
        <v>9700</v>
      </c>
      <c r="Z456" s="82" t="s">
        <v>9701</v>
      </c>
      <c r="AA456" s="82" t="s">
        <v>376</v>
      </c>
      <c r="AB456" s="82" t="s">
        <v>382</v>
      </c>
      <c r="AC456" s="82" t="s">
        <v>446</v>
      </c>
      <c r="AD456" s="82" t="s">
        <v>9702</v>
      </c>
      <c r="AE456" s="82" t="s">
        <v>360</v>
      </c>
      <c r="AF456" s="82" t="s">
        <v>9703</v>
      </c>
      <c r="AG456" s="82" t="s">
        <v>382</v>
      </c>
      <c r="AH456" s="82" t="s">
        <v>9704</v>
      </c>
      <c r="AI456" s="82" t="s">
        <v>9705</v>
      </c>
      <c r="AJ456" s="82" t="s">
        <v>9706</v>
      </c>
      <c r="AK456" s="82" t="s">
        <v>9707</v>
      </c>
      <c r="AL456" s="82" t="s">
        <v>499</v>
      </c>
    </row>
    <row r="457" spans="1:38" x14ac:dyDescent="0.25">
      <c r="A457" s="82" t="s">
        <v>9708</v>
      </c>
      <c r="B457" s="82">
        <v>14.009</v>
      </c>
      <c r="C457" s="82" t="s">
        <v>9709</v>
      </c>
      <c r="D457" s="82" t="s">
        <v>9710</v>
      </c>
      <c r="E457" s="82" t="s">
        <v>9711</v>
      </c>
      <c r="F457" s="82" t="s">
        <v>9712</v>
      </c>
      <c r="G457" s="82" t="s">
        <v>360</v>
      </c>
      <c r="H457" s="82" t="s">
        <v>360</v>
      </c>
      <c r="I457" s="82" t="s">
        <v>9713</v>
      </c>
      <c r="J457" s="82" t="s">
        <v>9714</v>
      </c>
      <c r="K457" s="82" t="s">
        <v>9715</v>
      </c>
      <c r="L457" s="82" t="s">
        <v>9716</v>
      </c>
      <c r="M457" s="82" t="s">
        <v>9717</v>
      </c>
      <c r="N457" s="82" t="s">
        <v>9718</v>
      </c>
      <c r="O457" s="82" t="s">
        <v>9719</v>
      </c>
      <c r="P457" s="82" t="s">
        <v>3562</v>
      </c>
      <c r="Q457" s="82" t="s">
        <v>9720</v>
      </c>
      <c r="R457" s="82" t="s">
        <v>9721</v>
      </c>
      <c r="S457" s="82" t="s">
        <v>400</v>
      </c>
      <c r="T457" s="82" t="s">
        <v>9722</v>
      </c>
      <c r="U457" s="82" t="s">
        <v>9723</v>
      </c>
      <c r="V457" s="82" t="s">
        <v>9724</v>
      </c>
      <c r="W457" s="82" t="s">
        <v>9725</v>
      </c>
      <c r="X457" s="82" t="s">
        <v>9726</v>
      </c>
      <c r="Y457" s="82" t="s">
        <v>9727</v>
      </c>
      <c r="Z457" s="82" t="s">
        <v>9728</v>
      </c>
      <c r="AA457" s="82" t="s">
        <v>376</v>
      </c>
      <c r="AB457" s="82" t="s">
        <v>382</v>
      </c>
      <c r="AC457" s="82" t="s">
        <v>9729</v>
      </c>
      <c r="AD457" s="82" t="s">
        <v>9730</v>
      </c>
      <c r="AE457" s="82" t="s">
        <v>9731</v>
      </c>
      <c r="AF457" s="82" t="s">
        <v>382</v>
      </c>
      <c r="AH457" s="82" t="s">
        <v>9732</v>
      </c>
      <c r="AI457" s="82" t="s">
        <v>9733</v>
      </c>
      <c r="AJ457" s="82" t="s">
        <v>9706</v>
      </c>
      <c r="AK457" s="82" t="s">
        <v>9734</v>
      </c>
      <c r="AL457" s="82" t="s">
        <v>9735</v>
      </c>
    </row>
    <row r="458" spans="1:38" x14ac:dyDescent="0.25">
      <c r="A458" s="82" t="s">
        <v>9736</v>
      </c>
      <c r="B458" s="82">
        <v>14.01</v>
      </c>
      <c r="C458" s="82" t="s">
        <v>9737</v>
      </c>
      <c r="D458" s="82" t="s">
        <v>9710</v>
      </c>
      <c r="E458" s="82" t="s">
        <v>9738</v>
      </c>
      <c r="F458" s="82" t="s">
        <v>9739</v>
      </c>
      <c r="G458" s="82" t="s">
        <v>360</v>
      </c>
      <c r="H458" s="82" t="s">
        <v>360</v>
      </c>
      <c r="I458" s="82" t="s">
        <v>9740</v>
      </c>
      <c r="J458" s="82" t="s">
        <v>9741</v>
      </c>
      <c r="K458" s="82" t="s">
        <v>9742</v>
      </c>
      <c r="L458" s="82" t="s">
        <v>580</v>
      </c>
      <c r="M458" s="82" t="s">
        <v>9743</v>
      </c>
      <c r="N458" s="82" t="s">
        <v>9744</v>
      </c>
      <c r="O458" s="82" t="s">
        <v>558</v>
      </c>
      <c r="P458" s="82" t="s">
        <v>360</v>
      </c>
      <c r="Q458" s="82" t="s">
        <v>360</v>
      </c>
      <c r="R458" s="82" t="s">
        <v>360</v>
      </c>
      <c r="S458" s="82" t="s">
        <v>9745</v>
      </c>
      <c r="T458" s="82" t="s">
        <v>9746</v>
      </c>
      <c r="U458" s="82" t="s">
        <v>9747</v>
      </c>
      <c r="V458" s="82" t="s">
        <v>9748</v>
      </c>
      <c r="W458" s="82" t="s">
        <v>9749</v>
      </c>
      <c r="X458" s="82" t="s">
        <v>9750</v>
      </c>
      <c r="Y458" s="82" t="s">
        <v>9751</v>
      </c>
      <c r="Z458" s="82" t="s">
        <v>9752</v>
      </c>
      <c r="AA458" s="82" t="s">
        <v>376</v>
      </c>
      <c r="AB458" s="82" t="s">
        <v>382</v>
      </c>
      <c r="AC458" s="82" t="s">
        <v>1011</v>
      </c>
      <c r="AD458" s="82" t="s">
        <v>9753</v>
      </c>
      <c r="AE458" s="82" t="s">
        <v>9754</v>
      </c>
      <c r="AF458" s="82" t="s">
        <v>382</v>
      </c>
      <c r="AG458" s="82" t="s">
        <v>382</v>
      </c>
      <c r="AH458" s="82" t="s">
        <v>9755</v>
      </c>
      <c r="AI458" s="82" t="s">
        <v>9756</v>
      </c>
      <c r="AJ458" s="82" t="s">
        <v>9706</v>
      </c>
      <c r="AK458" s="82" t="s">
        <v>9757</v>
      </c>
      <c r="AL458" s="82" t="s">
        <v>415</v>
      </c>
    </row>
    <row r="459" spans="1:38" x14ac:dyDescent="0.25">
      <c r="A459" s="82" t="s">
        <v>9758</v>
      </c>
      <c r="B459" s="82">
        <v>14.010999999999999</v>
      </c>
      <c r="C459" s="82" t="s">
        <v>9759</v>
      </c>
      <c r="D459" s="82" t="s">
        <v>9710</v>
      </c>
      <c r="E459" s="82" t="s">
        <v>1018</v>
      </c>
      <c r="F459" s="82" t="s">
        <v>9760</v>
      </c>
      <c r="G459" s="82" t="s">
        <v>360</v>
      </c>
      <c r="H459" s="82" t="s">
        <v>360</v>
      </c>
      <c r="I459" s="82" t="s">
        <v>9761</v>
      </c>
      <c r="J459" s="82" t="s">
        <v>9762</v>
      </c>
      <c r="K459" s="82" t="s">
        <v>628</v>
      </c>
      <c r="L459" s="82" t="s">
        <v>580</v>
      </c>
      <c r="M459" s="82" t="s">
        <v>9763</v>
      </c>
      <c r="N459" s="82" t="s">
        <v>9764</v>
      </c>
      <c r="O459" s="82" t="s">
        <v>558</v>
      </c>
      <c r="P459" s="82" t="s">
        <v>360</v>
      </c>
      <c r="Q459" s="82" t="s">
        <v>360</v>
      </c>
      <c r="R459" s="82" t="s">
        <v>360</v>
      </c>
      <c r="S459" s="82" t="s">
        <v>400</v>
      </c>
      <c r="T459" s="82" t="s">
        <v>9765</v>
      </c>
      <c r="U459" s="82" t="s">
        <v>9747</v>
      </c>
      <c r="V459" s="82" t="s">
        <v>692</v>
      </c>
      <c r="W459" s="82" t="s">
        <v>9766</v>
      </c>
      <c r="X459" s="82" t="s">
        <v>9767</v>
      </c>
      <c r="Y459" s="82" t="s">
        <v>9768</v>
      </c>
      <c r="Z459" s="82" t="s">
        <v>9769</v>
      </c>
      <c r="AA459" s="82" t="s">
        <v>376</v>
      </c>
      <c r="AB459" s="82" t="s">
        <v>9770</v>
      </c>
      <c r="AC459" s="82" t="s">
        <v>1011</v>
      </c>
      <c r="AD459" s="82" t="s">
        <v>9753</v>
      </c>
      <c r="AE459" s="82" t="s">
        <v>9771</v>
      </c>
      <c r="AF459" s="82" t="s">
        <v>382</v>
      </c>
      <c r="AH459" s="82" t="s">
        <v>9772</v>
      </c>
      <c r="AI459" s="82" t="s">
        <v>9756</v>
      </c>
      <c r="AJ459" s="82" t="s">
        <v>9706</v>
      </c>
      <c r="AK459" s="82" t="s">
        <v>9773</v>
      </c>
      <c r="AL459" s="82" t="s">
        <v>415</v>
      </c>
    </row>
    <row r="460" spans="1:38" x14ac:dyDescent="0.25">
      <c r="A460" s="82" t="s">
        <v>9774</v>
      </c>
      <c r="B460" s="82">
        <v>14.012</v>
      </c>
      <c r="C460" s="82" t="s">
        <v>9775</v>
      </c>
      <c r="D460" s="82" t="s">
        <v>9710</v>
      </c>
      <c r="E460" s="82" t="s">
        <v>9776</v>
      </c>
      <c r="F460" s="82" t="s">
        <v>9777</v>
      </c>
      <c r="G460" s="82" t="s">
        <v>360</v>
      </c>
      <c r="H460" s="82" t="s">
        <v>360</v>
      </c>
      <c r="I460" s="82" t="s">
        <v>3562</v>
      </c>
      <c r="J460" s="82" t="s">
        <v>3562</v>
      </c>
      <c r="K460" s="82" t="s">
        <v>9778</v>
      </c>
      <c r="L460" s="82" t="s">
        <v>580</v>
      </c>
      <c r="M460" s="82" t="s">
        <v>4216</v>
      </c>
      <c r="N460" s="82" t="s">
        <v>9779</v>
      </c>
      <c r="O460" s="82" t="s">
        <v>9780</v>
      </c>
      <c r="P460" s="82" t="s">
        <v>9779</v>
      </c>
      <c r="Q460" s="82" t="s">
        <v>9779</v>
      </c>
      <c r="R460" s="82" t="s">
        <v>9779</v>
      </c>
      <c r="S460" s="82" t="s">
        <v>400</v>
      </c>
      <c r="T460" s="82" t="s">
        <v>9781</v>
      </c>
      <c r="U460" s="82" t="s">
        <v>631</v>
      </c>
      <c r="V460" s="82" t="s">
        <v>632</v>
      </c>
      <c r="X460" s="82" t="s">
        <v>9726</v>
      </c>
      <c r="Y460" s="82" t="s">
        <v>9782</v>
      </c>
      <c r="Z460" s="82" t="s">
        <v>3562</v>
      </c>
      <c r="AA460" s="82" t="s">
        <v>376</v>
      </c>
      <c r="AB460" s="82" t="s">
        <v>382</v>
      </c>
      <c r="AC460" s="82" t="s">
        <v>9783</v>
      </c>
      <c r="AD460" s="82" t="s">
        <v>9784</v>
      </c>
      <c r="AE460" s="82" t="s">
        <v>9731</v>
      </c>
      <c r="AF460" s="82" t="s">
        <v>382</v>
      </c>
      <c r="AH460" s="82" t="s">
        <v>360</v>
      </c>
      <c r="AI460" s="82" t="s">
        <v>9756</v>
      </c>
      <c r="AJ460" s="82" t="s">
        <v>9706</v>
      </c>
      <c r="AK460" s="82" t="s">
        <v>9785</v>
      </c>
      <c r="AL460" s="82" t="s">
        <v>450</v>
      </c>
    </row>
    <row r="461" spans="1:38" x14ac:dyDescent="0.25">
      <c r="A461" s="82" t="s">
        <v>9786</v>
      </c>
      <c r="B461" s="82">
        <v>14.013</v>
      </c>
      <c r="C461" s="82" t="s">
        <v>9787</v>
      </c>
      <c r="D461" s="82" t="s">
        <v>9710</v>
      </c>
      <c r="E461" s="82" t="s">
        <v>9788</v>
      </c>
      <c r="F461" s="82" t="s">
        <v>9789</v>
      </c>
      <c r="G461" s="82" t="s">
        <v>360</v>
      </c>
      <c r="H461" s="82" t="s">
        <v>360</v>
      </c>
      <c r="I461" s="82" t="s">
        <v>9790</v>
      </c>
      <c r="J461" s="82" t="s">
        <v>9791</v>
      </c>
      <c r="K461" s="82" t="s">
        <v>9792</v>
      </c>
      <c r="L461" s="82" t="s">
        <v>9793</v>
      </c>
      <c r="M461" s="82" t="s">
        <v>9794</v>
      </c>
      <c r="N461" s="82" t="s">
        <v>9795</v>
      </c>
      <c r="O461" s="82" t="s">
        <v>558</v>
      </c>
      <c r="P461" s="82" t="s">
        <v>9796</v>
      </c>
      <c r="Q461" s="82" t="s">
        <v>9797</v>
      </c>
      <c r="R461" s="82" t="s">
        <v>9798</v>
      </c>
      <c r="S461" s="82" t="s">
        <v>9799</v>
      </c>
      <c r="T461" s="82" t="s">
        <v>9800</v>
      </c>
      <c r="U461" s="82" t="s">
        <v>9801</v>
      </c>
      <c r="V461" s="82" t="s">
        <v>9802</v>
      </c>
      <c r="W461" s="82" t="s">
        <v>9803</v>
      </c>
      <c r="X461" s="82" t="s">
        <v>9726</v>
      </c>
      <c r="Y461" s="82" t="s">
        <v>9804</v>
      </c>
      <c r="Z461" s="82" t="s">
        <v>9805</v>
      </c>
      <c r="AA461" s="82" t="s">
        <v>9806</v>
      </c>
      <c r="AB461" s="82" t="s">
        <v>9807</v>
      </c>
      <c r="AC461" s="82" t="s">
        <v>9808</v>
      </c>
      <c r="AD461" s="82" t="s">
        <v>9809</v>
      </c>
      <c r="AE461" s="82" t="s">
        <v>9731</v>
      </c>
      <c r="AF461" s="82" t="s">
        <v>382</v>
      </c>
      <c r="AH461" s="82" t="s">
        <v>360</v>
      </c>
      <c r="AI461" s="82" t="s">
        <v>9756</v>
      </c>
      <c r="AJ461" s="82" t="s">
        <v>9706</v>
      </c>
      <c r="AK461" s="82" t="s">
        <v>9810</v>
      </c>
      <c r="AL461" s="82" t="s">
        <v>9735</v>
      </c>
    </row>
    <row r="462" spans="1:38" x14ac:dyDescent="0.25">
      <c r="A462" s="82" t="s">
        <v>9811</v>
      </c>
      <c r="B462" s="82">
        <v>14.013999999999999</v>
      </c>
      <c r="C462" s="82" t="s">
        <v>9812</v>
      </c>
      <c r="D462" s="82" t="s">
        <v>9710</v>
      </c>
      <c r="E462" s="82" t="s">
        <v>9776</v>
      </c>
      <c r="F462" s="82" t="s">
        <v>9813</v>
      </c>
      <c r="G462" s="82" t="s">
        <v>360</v>
      </c>
      <c r="H462" s="82" t="s">
        <v>360</v>
      </c>
      <c r="I462" s="82" t="s">
        <v>360</v>
      </c>
      <c r="J462" s="82" t="s">
        <v>360</v>
      </c>
      <c r="K462" s="82" t="s">
        <v>9814</v>
      </c>
      <c r="L462" s="82" t="s">
        <v>9815</v>
      </c>
      <c r="M462" s="82" t="s">
        <v>9816</v>
      </c>
      <c r="N462" s="82" t="s">
        <v>9817</v>
      </c>
      <c r="O462" s="82" t="s">
        <v>558</v>
      </c>
      <c r="P462" s="82" t="s">
        <v>3562</v>
      </c>
      <c r="Q462" s="82" t="s">
        <v>360</v>
      </c>
      <c r="R462" s="82" t="s">
        <v>360</v>
      </c>
      <c r="S462" s="82" t="s">
        <v>9818</v>
      </c>
      <c r="T462" s="82" t="s">
        <v>9819</v>
      </c>
      <c r="U462" s="82" t="s">
        <v>9820</v>
      </c>
      <c r="V462" s="82" t="s">
        <v>9724</v>
      </c>
      <c r="X462" s="82" t="s">
        <v>9726</v>
      </c>
      <c r="Y462" s="82" t="s">
        <v>9821</v>
      </c>
      <c r="Z462" s="82" t="s">
        <v>9822</v>
      </c>
      <c r="AA462" s="82" t="s">
        <v>9823</v>
      </c>
      <c r="AB462" s="82" t="s">
        <v>9824</v>
      </c>
      <c r="AC462" s="82" t="s">
        <v>9825</v>
      </c>
      <c r="AD462" s="82" t="s">
        <v>9826</v>
      </c>
      <c r="AE462" s="82" t="s">
        <v>9731</v>
      </c>
      <c r="AF462" s="82" t="s">
        <v>382</v>
      </c>
      <c r="AH462" s="82" t="s">
        <v>360</v>
      </c>
      <c r="AI462" s="82" t="s">
        <v>9756</v>
      </c>
      <c r="AJ462" s="82" t="s">
        <v>9706</v>
      </c>
      <c r="AK462" s="82" t="s">
        <v>9827</v>
      </c>
      <c r="AL462" s="82" t="s">
        <v>9828</v>
      </c>
    </row>
    <row r="463" spans="1:38" x14ac:dyDescent="0.25">
      <c r="A463" s="82" t="s">
        <v>9829</v>
      </c>
      <c r="B463" s="82">
        <v>14.015000000000001</v>
      </c>
      <c r="C463" s="82" t="s">
        <v>9830</v>
      </c>
      <c r="D463" s="82" t="s">
        <v>9710</v>
      </c>
      <c r="E463" s="82" t="s">
        <v>9831</v>
      </c>
      <c r="F463" s="82" t="s">
        <v>9832</v>
      </c>
      <c r="G463" s="82" t="s">
        <v>360</v>
      </c>
      <c r="H463" s="82" t="s">
        <v>360</v>
      </c>
      <c r="I463" s="82" t="s">
        <v>9833</v>
      </c>
      <c r="J463" s="82" t="s">
        <v>9834</v>
      </c>
      <c r="K463" s="82" t="s">
        <v>9835</v>
      </c>
      <c r="L463" s="82" t="s">
        <v>9836</v>
      </c>
      <c r="M463" s="82" t="s">
        <v>9837</v>
      </c>
      <c r="N463" s="82" t="s">
        <v>9838</v>
      </c>
      <c r="O463" s="82" t="s">
        <v>558</v>
      </c>
      <c r="P463" s="82" t="s">
        <v>3562</v>
      </c>
      <c r="Q463" s="82" t="s">
        <v>3562</v>
      </c>
      <c r="R463" s="82" t="s">
        <v>3562</v>
      </c>
      <c r="S463" s="82" t="s">
        <v>400</v>
      </c>
      <c r="T463" s="82" t="s">
        <v>9839</v>
      </c>
      <c r="U463" s="82" t="s">
        <v>9840</v>
      </c>
      <c r="V463" s="82" t="s">
        <v>692</v>
      </c>
      <c r="W463" s="82" t="s">
        <v>9841</v>
      </c>
      <c r="X463" s="82" t="s">
        <v>9767</v>
      </c>
      <c r="Y463" s="82" t="s">
        <v>9842</v>
      </c>
      <c r="Z463" s="82" t="s">
        <v>9843</v>
      </c>
      <c r="AA463" s="82" t="s">
        <v>376</v>
      </c>
      <c r="AB463" s="82" t="s">
        <v>382</v>
      </c>
      <c r="AC463" s="82" t="s">
        <v>9844</v>
      </c>
      <c r="AD463" s="82" t="s">
        <v>9845</v>
      </c>
      <c r="AE463" s="82" t="s">
        <v>9846</v>
      </c>
      <c r="AF463" s="82" t="s">
        <v>382</v>
      </c>
      <c r="AG463" s="82" t="s">
        <v>382</v>
      </c>
      <c r="AH463" s="82" t="s">
        <v>9847</v>
      </c>
      <c r="AI463" s="82" t="s">
        <v>9756</v>
      </c>
      <c r="AJ463" s="82" t="s">
        <v>9706</v>
      </c>
      <c r="AK463" s="82" t="s">
        <v>9848</v>
      </c>
      <c r="AL463" s="82" t="s">
        <v>1286</v>
      </c>
    </row>
    <row r="464" spans="1:38" x14ac:dyDescent="0.25">
      <c r="A464" s="82" t="s">
        <v>9849</v>
      </c>
      <c r="B464" s="82">
        <v>14.016</v>
      </c>
      <c r="C464" s="82" t="s">
        <v>9850</v>
      </c>
      <c r="D464" s="82" t="s">
        <v>9710</v>
      </c>
      <c r="E464" s="82" t="s">
        <v>9776</v>
      </c>
      <c r="F464" s="82" t="s">
        <v>9851</v>
      </c>
      <c r="G464" s="82" t="s">
        <v>360</v>
      </c>
      <c r="H464" s="82" t="s">
        <v>360</v>
      </c>
      <c r="I464" s="82" t="s">
        <v>9852</v>
      </c>
      <c r="J464" s="82" t="s">
        <v>9853</v>
      </c>
      <c r="K464" s="82" t="s">
        <v>9854</v>
      </c>
      <c r="L464" s="82" t="s">
        <v>9855</v>
      </c>
      <c r="M464" s="82" t="s">
        <v>9856</v>
      </c>
      <c r="N464" s="82" t="s">
        <v>9857</v>
      </c>
      <c r="O464" s="82" t="s">
        <v>558</v>
      </c>
      <c r="P464" s="82" t="s">
        <v>3562</v>
      </c>
      <c r="Q464" s="82" t="s">
        <v>360</v>
      </c>
      <c r="R464" s="82" t="s">
        <v>360</v>
      </c>
      <c r="S464" s="82" t="s">
        <v>400</v>
      </c>
      <c r="T464" s="82" t="s">
        <v>9858</v>
      </c>
      <c r="U464" s="82" t="s">
        <v>9859</v>
      </c>
      <c r="V464" s="82" t="s">
        <v>692</v>
      </c>
      <c r="W464" s="82" t="s">
        <v>9860</v>
      </c>
      <c r="X464" s="82" t="s">
        <v>9726</v>
      </c>
      <c r="Y464" s="82" t="s">
        <v>9861</v>
      </c>
      <c r="Z464" s="82" t="s">
        <v>9862</v>
      </c>
      <c r="AA464" s="82" t="s">
        <v>9863</v>
      </c>
      <c r="AB464" s="82" t="s">
        <v>382</v>
      </c>
      <c r="AC464" s="82" t="s">
        <v>1011</v>
      </c>
      <c r="AD464" s="82" t="s">
        <v>9864</v>
      </c>
      <c r="AE464" s="82" t="s">
        <v>9731</v>
      </c>
      <c r="AF464" s="82" t="s">
        <v>382</v>
      </c>
      <c r="AG464" s="82" t="s">
        <v>9865</v>
      </c>
      <c r="AH464" s="82" t="s">
        <v>360</v>
      </c>
      <c r="AI464" s="82" t="s">
        <v>9866</v>
      </c>
      <c r="AJ464" s="82" t="s">
        <v>9706</v>
      </c>
      <c r="AK464" s="82" t="s">
        <v>9867</v>
      </c>
      <c r="AL464" s="82" t="s">
        <v>9828</v>
      </c>
    </row>
    <row r="465" spans="1:38" x14ac:dyDescent="0.25">
      <c r="A465" s="82" t="s">
        <v>9868</v>
      </c>
      <c r="B465" s="82">
        <v>14.103</v>
      </c>
      <c r="C465" s="82">
        <v>-236</v>
      </c>
      <c r="D465" s="82" t="s">
        <v>9869</v>
      </c>
      <c r="E465" s="82" t="s">
        <v>9870</v>
      </c>
      <c r="F465" s="82" t="s">
        <v>9871</v>
      </c>
      <c r="G465" s="82" t="s">
        <v>9872</v>
      </c>
      <c r="H465" s="82" t="s">
        <v>360</v>
      </c>
      <c r="I465" s="82" t="s">
        <v>9873</v>
      </c>
      <c r="J465" s="82" t="s">
        <v>9874</v>
      </c>
      <c r="K465" s="82" t="s">
        <v>9875</v>
      </c>
      <c r="L465" s="82" t="s">
        <v>7129</v>
      </c>
      <c r="M465" s="82" t="s">
        <v>9876</v>
      </c>
      <c r="N465" s="82" t="s">
        <v>9877</v>
      </c>
      <c r="O465" s="82" t="s">
        <v>366</v>
      </c>
      <c r="P465" s="82" t="s">
        <v>360</v>
      </c>
      <c r="Q465" s="82" t="s">
        <v>360</v>
      </c>
      <c r="R465" s="82" t="s">
        <v>360</v>
      </c>
      <c r="S465" s="82" t="s">
        <v>9878</v>
      </c>
      <c r="T465" s="82" t="s">
        <v>9879</v>
      </c>
      <c r="U465" s="82" t="s">
        <v>9880</v>
      </c>
      <c r="V465" s="82" t="s">
        <v>9881</v>
      </c>
      <c r="W465" s="82" t="s">
        <v>9882</v>
      </c>
      <c r="X465" s="82" t="s">
        <v>9883</v>
      </c>
      <c r="Y465" s="82" t="s">
        <v>9884</v>
      </c>
      <c r="Z465" s="82" t="s">
        <v>427</v>
      </c>
      <c r="AA465" s="82" t="s">
        <v>376</v>
      </c>
      <c r="AB465" s="82" t="s">
        <v>9885</v>
      </c>
      <c r="AC465" s="82" t="s">
        <v>9886</v>
      </c>
      <c r="AD465" s="82" t="s">
        <v>9887</v>
      </c>
      <c r="AE465" s="82" t="s">
        <v>9888</v>
      </c>
      <c r="AF465" s="82" t="s">
        <v>9889</v>
      </c>
      <c r="AG465" s="82" t="s">
        <v>382</v>
      </c>
      <c r="AH465" s="82" t="s">
        <v>382</v>
      </c>
      <c r="AI465" s="82" t="s">
        <v>497</v>
      </c>
      <c r="AJ465" s="82" t="s">
        <v>9706</v>
      </c>
      <c r="AK465" s="82" t="s">
        <v>9890</v>
      </c>
      <c r="AL465" s="82" t="s">
        <v>387</v>
      </c>
    </row>
    <row r="466" spans="1:38" x14ac:dyDescent="0.25">
      <c r="A466" s="82" t="s">
        <v>9891</v>
      </c>
      <c r="B466" s="82">
        <v>14.108000000000001</v>
      </c>
      <c r="C466" s="82" t="s">
        <v>9892</v>
      </c>
      <c r="D466" s="82" t="s">
        <v>9869</v>
      </c>
      <c r="E466" s="82" t="s">
        <v>9893</v>
      </c>
      <c r="F466" s="82" t="s">
        <v>9894</v>
      </c>
      <c r="G466" s="82" t="s">
        <v>721</v>
      </c>
      <c r="H466" s="82" t="s">
        <v>360</v>
      </c>
      <c r="I466" s="82" t="s">
        <v>9895</v>
      </c>
      <c r="J466" s="82" t="s">
        <v>9896</v>
      </c>
      <c r="K466" s="82" t="s">
        <v>9897</v>
      </c>
      <c r="L466" s="82" t="s">
        <v>421</v>
      </c>
      <c r="M466" s="82" t="s">
        <v>9898</v>
      </c>
      <c r="N466" s="82" t="s">
        <v>9899</v>
      </c>
      <c r="O466" s="82" t="s">
        <v>366</v>
      </c>
      <c r="P466" s="82" t="s">
        <v>9900</v>
      </c>
      <c r="Q466" s="82" t="s">
        <v>9901</v>
      </c>
      <c r="R466" s="82" t="s">
        <v>360</v>
      </c>
      <c r="S466" s="82" t="s">
        <v>368</v>
      </c>
      <c r="T466" s="82" t="s">
        <v>9902</v>
      </c>
      <c r="U466" s="82" t="s">
        <v>443</v>
      </c>
      <c r="V466" s="82" t="s">
        <v>362</v>
      </c>
      <c r="W466" s="82" t="s">
        <v>9903</v>
      </c>
      <c r="X466" s="82" t="s">
        <v>9904</v>
      </c>
      <c r="Y466" s="82" t="s">
        <v>9905</v>
      </c>
      <c r="Z466" s="82" t="s">
        <v>427</v>
      </c>
      <c r="AA466" s="82" t="s">
        <v>376</v>
      </c>
      <c r="AB466" s="82" t="s">
        <v>382</v>
      </c>
      <c r="AC466" s="82" t="s">
        <v>9906</v>
      </c>
      <c r="AD466" s="82" t="s">
        <v>9907</v>
      </c>
      <c r="AE466" s="82" t="s">
        <v>9908</v>
      </c>
      <c r="AF466" s="82" t="s">
        <v>9909</v>
      </c>
      <c r="AG466" s="82" t="s">
        <v>382</v>
      </c>
      <c r="AH466" s="82" t="s">
        <v>382</v>
      </c>
      <c r="AI466" s="82" t="s">
        <v>521</v>
      </c>
      <c r="AJ466" s="82" t="s">
        <v>9706</v>
      </c>
      <c r="AK466" s="82" t="s">
        <v>9910</v>
      </c>
      <c r="AL466" s="82" t="s">
        <v>450</v>
      </c>
    </row>
    <row r="467" spans="1:38" x14ac:dyDescent="0.25">
      <c r="A467" s="82" t="s">
        <v>9911</v>
      </c>
      <c r="B467" s="82">
        <v>14.11</v>
      </c>
      <c r="C467" s="82" t="s">
        <v>9912</v>
      </c>
      <c r="D467" s="82" t="s">
        <v>9869</v>
      </c>
      <c r="E467" s="82" t="s">
        <v>9913</v>
      </c>
      <c r="F467" s="82" t="s">
        <v>9914</v>
      </c>
      <c r="G467" s="82" t="s">
        <v>721</v>
      </c>
      <c r="H467" s="82" t="s">
        <v>360</v>
      </c>
      <c r="I467" s="82" t="s">
        <v>9915</v>
      </c>
      <c r="J467" s="82" t="s">
        <v>9916</v>
      </c>
      <c r="K467" s="82" t="s">
        <v>9917</v>
      </c>
      <c r="L467" s="82" t="s">
        <v>421</v>
      </c>
      <c r="M467" s="82" t="s">
        <v>9918</v>
      </c>
      <c r="N467" s="82" t="s">
        <v>822</v>
      </c>
      <c r="O467" s="82" t="s">
        <v>366</v>
      </c>
      <c r="P467" s="82" t="s">
        <v>9919</v>
      </c>
      <c r="Q467" s="82" t="s">
        <v>9920</v>
      </c>
      <c r="R467" s="82" t="s">
        <v>360</v>
      </c>
      <c r="S467" s="82" t="s">
        <v>368</v>
      </c>
      <c r="T467" s="82" t="s">
        <v>9921</v>
      </c>
      <c r="U467" s="82" t="s">
        <v>443</v>
      </c>
      <c r="V467" s="82" t="s">
        <v>362</v>
      </c>
      <c r="W467" s="82" t="s">
        <v>9922</v>
      </c>
      <c r="X467" s="82" t="s">
        <v>9923</v>
      </c>
      <c r="Y467" s="82" t="s">
        <v>9924</v>
      </c>
      <c r="Z467" s="82" t="s">
        <v>9925</v>
      </c>
      <c r="AA467" s="82" t="s">
        <v>376</v>
      </c>
      <c r="AB467" s="82" t="s">
        <v>9926</v>
      </c>
      <c r="AC467" s="82" t="s">
        <v>9906</v>
      </c>
      <c r="AD467" s="82" t="s">
        <v>9907</v>
      </c>
      <c r="AE467" s="82" t="s">
        <v>9927</v>
      </c>
      <c r="AF467" s="82" t="s">
        <v>9928</v>
      </c>
      <c r="AG467" s="82" t="s">
        <v>382</v>
      </c>
      <c r="AH467" s="82" t="s">
        <v>382</v>
      </c>
      <c r="AI467" s="82" t="s">
        <v>521</v>
      </c>
      <c r="AJ467" s="82" t="s">
        <v>9706</v>
      </c>
      <c r="AK467" s="82" t="s">
        <v>9929</v>
      </c>
      <c r="AL467" s="82" t="s">
        <v>450</v>
      </c>
    </row>
    <row r="468" spans="1:38" x14ac:dyDescent="0.25">
      <c r="A468" s="82" t="s">
        <v>9930</v>
      </c>
      <c r="B468" s="82">
        <v>14.117000000000001</v>
      </c>
      <c r="C468" s="82" t="s">
        <v>9931</v>
      </c>
      <c r="D468" s="82" t="s">
        <v>9869</v>
      </c>
      <c r="E468" s="82" t="s">
        <v>9932</v>
      </c>
      <c r="F468" s="82" t="s">
        <v>9933</v>
      </c>
      <c r="G468" s="82" t="s">
        <v>721</v>
      </c>
      <c r="H468" s="82" t="s">
        <v>360</v>
      </c>
      <c r="I468" s="82" t="s">
        <v>9934</v>
      </c>
      <c r="J468" s="82" t="s">
        <v>9916</v>
      </c>
      <c r="K468" s="82" t="s">
        <v>9935</v>
      </c>
      <c r="L468" s="82" t="s">
        <v>421</v>
      </c>
      <c r="M468" s="82" t="s">
        <v>9936</v>
      </c>
      <c r="N468" s="82" t="s">
        <v>9937</v>
      </c>
      <c r="O468" s="82" t="s">
        <v>366</v>
      </c>
      <c r="P468" s="82" t="s">
        <v>9900</v>
      </c>
      <c r="Q468" s="82" t="s">
        <v>9901</v>
      </c>
      <c r="R468" s="82" t="s">
        <v>360</v>
      </c>
      <c r="S468" s="82" t="s">
        <v>368</v>
      </c>
      <c r="T468" s="82" t="s">
        <v>9938</v>
      </c>
      <c r="U468" s="82" t="s">
        <v>443</v>
      </c>
      <c r="V468" s="82" t="s">
        <v>362</v>
      </c>
      <c r="W468" s="82" t="s">
        <v>9903</v>
      </c>
      <c r="X468" s="82" t="s">
        <v>9904</v>
      </c>
      <c r="Y468" s="82" t="s">
        <v>9939</v>
      </c>
      <c r="Z468" s="82" t="s">
        <v>9940</v>
      </c>
      <c r="AA468" s="82" t="s">
        <v>376</v>
      </c>
      <c r="AB468" s="82" t="s">
        <v>9941</v>
      </c>
      <c r="AC468" s="82" t="s">
        <v>9906</v>
      </c>
      <c r="AD468" s="82" t="s">
        <v>9907</v>
      </c>
      <c r="AE468" s="82" t="s">
        <v>9942</v>
      </c>
      <c r="AF468" s="82" t="s">
        <v>9943</v>
      </c>
      <c r="AG468" s="82" t="s">
        <v>382</v>
      </c>
      <c r="AH468" s="82" t="s">
        <v>382</v>
      </c>
      <c r="AI468" s="82" t="s">
        <v>2685</v>
      </c>
      <c r="AJ468" s="82" t="s">
        <v>9706</v>
      </c>
      <c r="AK468" s="82" t="s">
        <v>9944</v>
      </c>
      <c r="AL468" s="82" t="s">
        <v>450</v>
      </c>
    </row>
    <row r="469" spans="1:38" x14ac:dyDescent="0.25">
      <c r="A469" s="82" t="s">
        <v>9945</v>
      </c>
      <c r="B469" s="82">
        <v>14.119</v>
      </c>
      <c r="C469" s="82" t="s">
        <v>9946</v>
      </c>
      <c r="D469" s="82" t="s">
        <v>9869</v>
      </c>
      <c r="E469" s="82" t="s">
        <v>9947</v>
      </c>
      <c r="F469" s="82" t="s">
        <v>9948</v>
      </c>
      <c r="G469" s="82" t="s">
        <v>721</v>
      </c>
      <c r="H469" s="82" t="s">
        <v>360</v>
      </c>
      <c r="I469" s="82" t="s">
        <v>9949</v>
      </c>
      <c r="J469" s="82" t="s">
        <v>9950</v>
      </c>
      <c r="K469" s="82" t="s">
        <v>9951</v>
      </c>
      <c r="L469" s="82" t="s">
        <v>421</v>
      </c>
      <c r="M469" s="82" t="s">
        <v>9952</v>
      </c>
      <c r="N469" s="82" t="s">
        <v>9953</v>
      </c>
      <c r="O469" s="82" t="s">
        <v>366</v>
      </c>
      <c r="P469" s="82" t="s">
        <v>9900</v>
      </c>
      <c r="Q469" s="82" t="s">
        <v>9954</v>
      </c>
      <c r="R469" s="82" t="s">
        <v>360</v>
      </c>
      <c r="S469" s="82" t="s">
        <v>368</v>
      </c>
      <c r="T469" s="82" t="s">
        <v>9955</v>
      </c>
      <c r="U469" s="82" t="s">
        <v>443</v>
      </c>
      <c r="V469" s="82" t="s">
        <v>362</v>
      </c>
      <c r="W469" s="82" t="s">
        <v>9956</v>
      </c>
      <c r="X469" s="82" t="s">
        <v>9904</v>
      </c>
      <c r="Y469" s="82" t="s">
        <v>9957</v>
      </c>
      <c r="Z469" s="82" t="s">
        <v>427</v>
      </c>
      <c r="AA469" s="82" t="s">
        <v>376</v>
      </c>
      <c r="AB469" s="82" t="s">
        <v>382</v>
      </c>
      <c r="AC469" s="82" t="s">
        <v>9906</v>
      </c>
      <c r="AD469" s="82" t="s">
        <v>9907</v>
      </c>
      <c r="AE469" s="82" t="s">
        <v>9958</v>
      </c>
      <c r="AF469" s="82" t="s">
        <v>9959</v>
      </c>
      <c r="AG469" s="82" t="s">
        <v>382</v>
      </c>
      <c r="AH469" s="82" t="s">
        <v>382</v>
      </c>
      <c r="AI469" s="82" t="s">
        <v>2685</v>
      </c>
      <c r="AJ469" s="82" t="s">
        <v>9706</v>
      </c>
      <c r="AK469" s="82" t="s">
        <v>9960</v>
      </c>
      <c r="AL469" s="82" t="s">
        <v>450</v>
      </c>
    </row>
    <row r="470" spans="1:38" x14ac:dyDescent="0.25">
      <c r="A470" s="82" t="s">
        <v>9961</v>
      </c>
      <c r="B470" s="82">
        <v>14.122</v>
      </c>
      <c r="C470" s="82" t="s">
        <v>9962</v>
      </c>
      <c r="D470" s="82" t="s">
        <v>9869</v>
      </c>
      <c r="E470" s="82" t="s">
        <v>9963</v>
      </c>
      <c r="F470" s="82" t="s">
        <v>9964</v>
      </c>
      <c r="G470" s="82" t="s">
        <v>721</v>
      </c>
      <c r="H470" s="82" t="s">
        <v>360</v>
      </c>
      <c r="I470" s="82" t="s">
        <v>9965</v>
      </c>
      <c r="J470" s="82" t="s">
        <v>9966</v>
      </c>
      <c r="K470" s="82" t="s">
        <v>9935</v>
      </c>
      <c r="L470" s="82" t="s">
        <v>421</v>
      </c>
      <c r="M470" s="82" t="s">
        <v>9967</v>
      </c>
      <c r="N470" s="82" t="s">
        <v>9899</v>
      </c>
      <c r="O470" s="82" t="s">
        <v>366</v>
      </c>
      <c r="P470" s="82" t="s">
        <v>360</v>
      </c>
      <c r="Q470" s="82" t="s">
        <v>9954</v>
      </c>
      <c r="R470" s="82" t="s">
        <v>360</v>
      </c>
      <c r="S470" s="82" t="s">
        <v>368</v>
      </c>
      <c r="T470" s="82" t="s">
        <v>9968</v>
      </c>
      <c r="U470" s="82" t="s">
        <v>443</v>
      </c>
      <c r="V470" s="82" t="s">
        <v>9969</v>
      </c>
      <c r="W470" s="82" t="s">
        <v>9956</v>
      </c>
      <c r="X470" s="82" t="s">
        <v>9904</v>
      </c>
      <c r="Y470" s="82" t="s">
        <v>9970</v>
      </c>
      <c r="Z470" s="82" t="s">
        <v>427</v>
      </c>
      <c r="AA470" s="82" t="s">
        <v>376</v>
      </c>
      <c r="AB470" s="82" t="s">
        <v>9971</v>
      </c>
      <c r="AC470" s="82" t="s">
        <v>9972</v>
      </c>
      <c r="AD470" s="82" t="s">
        <v>9973</v>
      </c>
      <c r="AE470" s="82" t="s">
        <v>9974</v>
      </c>
      <c r="AF470" s="82" t="s">
        <v>9909</v>
      </c>
      <c r="AG470" s="82" t="s">
        <v>382</v>
      </c>
      <c r="AH470" s="82" t="s">
        <v>382</v>
      </c>
      <c r="AI470" s="82" t="s">
        <v>521</v>
      </c>
      <c r="AJ470" s="82" t="s">
        <v>9706</v>
      </c>
      <c r="AK470" s="82" t="s">
        <v>9975</v>
      </c>
      <c r="AL470" s="82" t="s">
        <v>387</v>
      </c>
    </row>
    <row r="471" spans="1:38" x14ac:dyDescent="0.25">
      <c r="A471" s="82" t="s">
        <v>9976</v>
      </c>
      <c r="B471" s="82">
        <v>14.122999999999999</v>
      </c>
      <c r="C471" s="82" t="s">
        <v>9977</v>
      </c>
      <c r="D471" s="82" t="s">
        <v>9869</v>
      </c>
      <c r="E471" s="82" t="s">
        <v>9947</v>
      </c>
      <c r="F471" s="82" t="s">
        <v>9978</v>
      </c>
      <c r="G471" s="82" t="s">
        <v>721</v>
      </c>
      <c r="H471" s="82" t="s">
        <v>360</v>
      </c>
      <c r="I471" s="82" t="s">
        <v>9979</v>
      </c>
      <c r="J471" s="82" t="s">
        <v>9980</v>
      </c>
      <c r="K471" s="82" t="s">
        <v>9981</v>
      </c>
      <c r="L471" s="82" t="s">
        <v>6867</v>
      </c>
      <c r="M471" s="82" t="s">
        <v>9982</v>
      </c>
      <c r="N471" s="82" t="s">
        <v>9899</v>
      </c>
      <c r="O471" s="82" t="s">
        <v>366</v>
      </c>
      <c r="P471" s="82" t="s">
        <v>9900</v>
      </c>
      <c r="Q471" s="82" t="s">
        <v>9983</v>
      </c>
      <c r="R471" s="82" t="s">
        <v>360</v>
      </c>
      <c r="S471" s="82" t="s">
        <v>368</v>
      </c>
      <c r="T471" s="82" t="s">
        <v>9984</v>
      </c>
      <c r="U471" s="82" t="s">
        <v>443</v>
      </c>
      <c r="V471" s="82" t="s">
        <v>362</v>
      </c>
      <c r="W471" s="82" t="s">
        <v>9985</v>
      </c>
      <c r="X471" s="82" t="s">
        <v>9923</v>
      </c>
      <c r="Y471" s="82" t="s">
        <v>9986</v>
      </c>
      <c r="Z471" s="82" t="s">
        <v>427</v>
      </c>
      <c r="AA471" s="82" t="s">
        <v>376</v>
      </c>
      <c r="AB471" s="82" t="s">
        <v>382</v>
      </c>
      <c r="AC471" s="82" t="s">
        <v>9987</v>
      </c>
      <c r="AD471" s="82" t="s">
        <v>9988</v>
      </c>
      <c r="AE471" s="82" t="s">
        <v>9942</v>
      </c>
      <c r="AF471" s="82" t="s">
        <v>9989</v>
      </c>
      <c r="AG471" s="82" t="s">
        <v>382</v>
      </c>
      <c r="AH471" s="82" t="s">
        <v>382</v>
      </c>
      <c r="AI471" s="82" t="s">
        <v>497</v>
      </c>
      <c r="AJ471" s="82" t="s">
        <v>9706</v>
      </c>
      <c r="AK471" s="82" t="s">
        <v>9990</v>
      </c>
      <c r="AL471" s="82" t="s">
        <v>450</v>
      </c>
    </row>
    <row r="472" spans="1:38" x14ac:dyDescent="0.25">
      <c r="A472" s="82" t="s">
        <v>9991</v>
      </c>
      <c r="B472" s="82">
        <v>14.125999999999999</v>
      </c>
      <c r="C472" s="82" t="s">
        <v>9992</v>
      </c>
      <c r="D472" s="82" t="s">
        <v>9869</v>
      </c>
      <c r="E472" s="82" t="s">
        <v>9993</v>
      </c>
      <c r="F472" s="82" t="s">
        <v>9994</v>
      </c>
      <c r="G472" s="82" t="s">
        <v>721</v>
      </c>
      <c r="H472" s="82" t="s">
        <v>360</v>
      </c>
      <c r="I472" s="82" t="s">
        <v>9995</v>
      </c>
      <c r="J472" s="82" t="s">
        <v>9996</v>
      </c>
      <c r="K472" s="82" t="s">
        <v>9997</v>
      </c>
      <c r="L472" s="82" t="s">
        <v>8236</v>
      </c>
      <c r="M472" s="82" t="s">
        <v>9998</v>
      </c>
      <c r="N472" s="82" t="s">
        <v>9999</v>
      </c>
      <c r="O472" s="82" t="s">
        <v>366</v>
      </c>
      <c r="P472" s="82" t="s">
        <v>10000</v>
      </c>
      <c r="Q472" s="82" t="s">
        <v>10001</v>
      </c>
      <c r="R472" s="82" t="s">
        <v>10002</v>
      </c>
      <c r="S472" s="82" t="s">
        <v>368</v>
      </c>
      <c r="T472" s="82" t="s">
        <v>10003</v>
      </c>
      <c r="U472" s="82" t="s">
        <v>443</v>
      </c>
      <c r="V472" s="82" t="s">
        <v>10004</v>
      </c>
      <c r="W472" s="82" t="s">
        <v>10005</v>
      </c>
      <c r="X472" s="82" t="s">
        <v>9904</v>
      </c>
      <c r="Y472" s="82" t="s">
        <v>10006</v>
      </c>
      <c r="Z472" s="82" t="s">
        <v>427</v>
      </c>
      <c r="AA472" s="82" t="s">
        <v>376</v>
      </c>
      <c r="AB472" s="82" t="s">
        <v>10007</v>
      </c>
      <c r="AC472" s="82" t="s">
        <v>10008</v>
      </c>
      <c r="AD472" s="82" t="s">
        <v>9973</v>
      </c>
      <c r="AE472" s="82" t="s">
        <v>10009</v>
      </c>
      <c r="AF472" s="82" t="s">
        <v>10010</v>
      </c>
      <c r="AG472" s="82" t="s">
        <v>382</v>
      </c>
      <c r="AH472" s="82" t="s">
        <v>382</v>
      </c>
      <c r="AI472" s="82" t="s">
        <v>521</v>
      </c>
      <c r="AJ472" s="82" t="s">
        <v>9706</v>
      </c>
      <c r="AK472" s="82" t="s">
        <v>10011</v>
      </c>
      <c r="AL472" s="82" t="s">
        <v>387</v>
      </c>
    </row>
    <row r="473" spans="1:38" x14ac:dyDescent="0.25">
      <c r="A473" s="82" t="s">
        <v>10012</v>
      </c>
      <c r="B473" s="82">
        <v>14.128</v>
      </c>
      <c r="C473" s="82" t="s">
        <v>10013</v>
      </c>
      <c r="D473" s="82" t="s">
        <v>9869</v>
      </c>
      <c r="E473" s="82" t="s">
        <v>10014</v>
      </c>
      <c r="F473" s="82" t="s">
        <v>10015</v>
      </c>
      <c r="G473" s="82" t="s">
        <v>721</v>
      </c>
      <c r="H473" s="82" t="s">
        <v>360</v>
      </c>
      <c r="I473" s="82" t="s">
        <v>10016</v>
      </c>
      <c r="J473" s="82" t="s">
        <v>10017</v>
      </c>
      <c r="K473" s="82" t="s">
        <v>10018</v>
      </c>
      <c r="L473" s="82" t="s">
        <v>8236</v>
      </c>
      <c r="M473" s="82" t="s">
        <v>10019</v>
      </c>
      <c r="N473" s="82" t="s">
        <v>10020</v>
      </c>
      <c r="O473" s="82" t="s">
        <v>366</v>
      </c>
      <c r="P473" s="82" t="s">
        <v>10021</v>
      </c>
      <c r="Q473" s="82" t="s">
        <v>10022</v>
      </c>
      <c r="R473" s="82" t="s">
        <v>10023</v>
      </c>
      <c r="S473" s="82" t="s">
        <v>368</v>
      </c>
      <c r="T473" s="82" t="s">
        <v>10024</v>
      </c>
      <c r="U473" s="82" t="s">
        <v>443</v>
      </c>
      <c r="V473" s="82" t="s">
        <v>10025</v>
      </c>
      <c r="W473" s="82" t="s">
        <v>10026</v>
      </c>
      <c r="X473" s="82" t="s">
        <v>9923</v>
      </c>
      <c r="Y473" s="82" t="s">
        <v>10027</v>
      </c>
      <c r="Z473" s="82" t="s">
        <v>427</v>
      </c>
      <c r="AA473" s="82" t="s">
        <v>376</v>
      </c>
      <c r="AB473" s="82" t="s">
        <v>382</v>
      </c>
      <c r="AC473" s="82" t="s">
        <v>735</v>
      </c>
      <c r="AD473" s="82" t="s">
        <v>10028</v>
      </c>
      <c r="AE473" s="82" t="s">
        <v>10029</v>
      </c>
      <c r="AF473" s="82" t="s">
        <v>10030</v>
      </c>
      <c r="AG473" s="82" t="s">
        <v>382</v>
      </c>
      <c r="AH473" s="82" t="s">
        <v>382</v>
      </c>
      <c r="AI473" s="82" t="s">
        <v>384</v>
      </c>
      <c r="AJ473" s="82" t="s">
        <v>9706</v>
      </c>
      <c r="AK473" s="82" t="s">
        <v>10031</v>
      </c>
      <c r="AL473" s="82" t="s">
        <v>387</v>
      </c>
    </row>
    <row r="474" spans="1:38" x14ac:dyDescent="0.25">
      <c r="A474" s="82" t="s">
        <v>10032</v>
      </c>
      <c r="B474" s="82">
        <v>14.129</v>
      </c>
      <c r="C474" s="82">
        <v>-232</v>
      </c>
      <c r="D474" s="82" t="s">
        <v>9869</v>
      </c>
      <c r="E474" s="82" t="s">
        <v>10033</v>
      </c>
      <c r="F474" s="82" t="s">
        <v>10034</v>
      </c>
      <c r="G474" s="82" t="s">
        <v>721</v>
      </c>
      <c r="H474" s="82" t="s">
        <v>360</v>
      </c>
      <c r="I474" s="82" t="s">
        <v>10035</v>
      </c>
      <c r="J474" s="82" t="s">
        <v>10036</v>
      </c>
      <c r="K474" s="82" t="s">
        <v>10037</v>
      </c>
      <c r="L474" s="82" t="s">
        <v>10038</v>
      </c>
      <c r="M474" s="82" t="s">
        <v>10039</v>
      </c>
      <c r="N474" s="82" t="s">
        <v>10040</v>
      </c>
      <c r="O474" s="82" t="s">
        <v>366</v>
      </c>
      <c r="P474" s="82" t="s">
        <v>10041</v>
      </c>
      <c r="Q474" s="82" t="s">
        <v>10042</v>
      </c>
      <c r="R474" s="82" t="s">
        <v>10043</v>
      </c>
      <c r="S474" s="82" t="s">
        <v>368</v>
      </c>
      <c r="T474" s="82" t="s">
        <v>10044</v>
      </c>
      <c r="U474" s="82" t="s">
        <v>443</v>
      </c>
      <c r="V474" s="82" t="s">
        <v>10045</v>
      </c>
      <c r="W474" s="82" t="s">
        <v>9903</v>
      </c>
      <c r="X474" s="82" t="s">
        <v>9923</v>
      </c>
      <c r="Y474" s="82" t="s">
        <v>10046</v>
      </c>
      <c r="Z474" s="82" t="s">
        <v>427</v>
      </c>
      <c r="AA474" s="82" t="s">
        <v>376</v>
      </c>
      <c r="AB474" s="82" t="s">
        <v>10047</v>
      </c>
      <c r="AC474" s="82" t="s">
        <v>10048</v>
      </c>
      <c r="AD474" s="82" t="s">
        <v>10028</v>
      </c>
      <c r="AE474" s="82" t="s">
        <v>10049</v>
      </c>
      <c r="AF474" s="82" t="s">
        <v>10050</v>
      </c>
      <c r="AG474" s="82" t="s">
        <v>382</v>
      </c>
      <c r="AH474" s="82" t="s">
        <v>382</v>
      </c>
      <c r="AI474" s="82" t="s">
        <v>384</v>
      </c>
      <c r="AJ474" s="82" t="s">
        <v>9706</v>
      </c>
      <c r="AK474" s="82" t="s">
        <v>10051</v>
      </c>
      <c r="AL474" s="82" t="s">
        <v>387</v>
      </c>
    </row>
    <row r="475" spans="1:38" x14ac:dyDescent="0.25">
      <c r="A475" s="82" t="s">
        <v>10052</v>
      </c>
      <c r="B475" s="82">
        <v>14.132999999999999</v>
      </c>
      <c r="C475" s="82" t="s">
        <v>10053</v>
      </c>
      <c r="D475" s="82" t="s">
        <v>9869</v>
      </c>
      <c r="E475" s="82" t="s">
        <v>10054</v>
      </c>
      <c r="F475" s="82" t="s">
        <v>10055</v>
      </c>
      <c r="G475" s="82" t="s">
        <v>721</v>
      </c>
      <c r="H475" s="82" t="s">
        <v>360</v>
      </c>
      <c r="I475" s="82" t="s">
        <v>10056</v>
      </c>
      <c r="J475" s="82" t="s">
        <v>9916</v>
      </c>
      <c r="K475" s="82" t="s">
        <v>10057</v>
      </c>
      <c r="L475" s="82" t="s">
        <v>421</v>
      </c>
      <c r="M475" s="82" t="s">
        <v>421</v>
      </c>
      <c r="N475" s="82" t="s">
        <v>10058</v>
      </c>
      <c r="O475" s="82" t="s">
        <v>366</v>
      </c>
      <c r="P475" s="82" t="s">
        <v>9900</v>
      </c>
      <c r="Q475" s="82" t="s">
        <v>10059</v>
      </c>
      <c r="R475" s="82" t="s">
        <v>360</v>
      </c>
      <c r="S475" s="82" t="s">
        <v>368</v>
      </c>
      <c r="T475" s="82" t="s">
        <v>10060</v>
      </c>
      <c r="U475" s="82" t="s">
        <v>443</v>
      </c>
      <c r="V475" s="82" t="s">
        <v>362</v>
      </c>
      <c r="W475" s="82" t="s">
        <v>10061</v>
      </c>
      <c r="X475" s="82" t="s">
        <v>9904</v>
      </c>
      <c r="Y475" s="82" t="s">
        <v>10062</v>
      </c>
      <c r="Z475" s="82" t="s">
        <v>427</v>
      </c>
      <c r="AA475" s="82" t="s">
        <v>376</v>
      </c>
      <c r="AB475" s="82" t="s">
        <v>10063</v>
      </c>
      <c r="AC475" s="82" t="s">
        <v>10064</v>
      </c>
      <c r="AD475" s="82" t="s">
        <v>10065</v>
      </c>
      <c r="AE475" s="82" t="s">
        <v>10066</v>
      </c>
      <c r="AF475" s="82" t="s">
        <v>10067</v>
      </c>
      <c r="AG475" s="82" t="s">
        <v>382</v>
      </c>
      <c r="AH475" s="82" t="s">
        <v>382</v>
      </c>
      <c r="AI475" s="82" t="s">
        <v>384</v>
      </c>
      <c r="AJ475" s="82" t="s">
        <v>9706</v>
      </c>
      <c r="AK475" s="82" t="s">
        <v>10068</v>
      </c>
      <c r="AL475" s="82" t="s">
        <v>450</v>
      </c>
    </row>
    <row r="476" spans="1:38" x14ac:dyDescent="0.25">
      <c r="A476" s="82" t="s">
        <v>10069</v>
      </c>
      <c r="B476" s="82">
        <v>14.134</v>
      </c>
      <c r="C476" s="82" t="s">
        <v>10070</v>
      </c>
      <c r="D476" s="82" t="s">
        <v>9869</v>
      </c>
      <c r="E476" s="82" t="s">
        <v>10071</v>
      </c>
      <c r="F476" s="82" t="s">
        <v>10072</v>
      </c>
      <c r="G476" s="82" t="s">
        <v>721</v>
      </c>
      <c r="H476" s="82" t="s">
        <v>360</v>
      </c>
      <c r="I476" s="82" t="s">
        <v>10073</v>
      </c>
      <c r="J476" s="82" t="s">
        <v>10074</v>
      </c>
      <c r="K476" s="82" t="s">
        <v>10075</v>
      </c>
      <c r="L476" s="82" t="s">
        <v>421</v>
      </c>
      <c r="M476" s="82" t="s">
        <v>10076</v>
      </c>
      <c r="N476" s="82" t="s">
        <v>10077</v>
      </c>
      <c r="O476" s="82" t="s">
        <v>366</v>
      </c>
      <c r="P476" s="82" t="s">
        <v>10078</v>
      </c>
      <c r="Q476" s="82" t="s">
        <v>10079</v>
      </c>
      <c r="R476" s="82" t="s">
        <v>10043</v>
      </c>
      <c r="S476" s="82" t="s">
        <v>10080</v>
      </c>
      <c r="T476" s="82" t="s">
        <v>10081</v>
      </c>
      <c r="U476" s="82" t="s">
        <v>443</v>
      </c>
      <c r="V476" s="82" t="s">
        <v>10025</v>
      </c>
      <c r="W476" s="82" t="s">
        <v>9956</v>
      </c>
      <c r="X476" s="82" t="s">
        <v>9923</v>
      </c>
      <c r="Y476" s="82" t="s">
        <v>10082</v>
      </c>
      <c r="Z476" s="82" t="s">
        <v>427</v>
      </c>
      <c r="AA476" s="82" t="s">
        <v>376</v>
      </c>
      <c r="AB476" s="82" t="s">
        <v>10083</v>
      </c>
      <c r="AC476" s="82" t="s">
        <v>10084</v>
      </c>
      <c r="AD476" s="82" t="s">
        <v>10085</v>
      </c>
      <c r="AE476" s="82" t="s">
        <v>10009</v>
      </c>
      <c r="AF476" s="82" t="s">
        <v>10086</v>
      </c>
      <c r="AG476" s="82" t="s">
        <v>382</v>
      </c>
      <c r="AH476" s="82" t="s">
        <v>382</v>
      </c>
      <c r="AI476" s="82" t="s">
        <v>521</v>
      </c>
      <c r="AJ476" s="82" t="s">
        <v>9706</v>
      </c>
      <c r="AK476" s="82" t="s">
        <v>10087</v>
      </c>
      <c r="AL476" s="82" t="s">
        <v>387</v>
      </c>
    </row>
    <row r="477" spans="1:38" x14ac:dyDescent="0.25">
      <c r="A477" s="82" t="s">
        <v>10088</v>
      </c>
      <c r="B477" s="82">
        <v>14.135</v>
      </c>
      <c r="C477" s="82" t="s">
        <v>10089</v>
      </c>
      <c r="D477" s="82" t="s">
        <v>9869</v>
      </c>
      <c r="E477" s="82" t="s">
        <v>10090</v>
      </c>
      <c r="F477" s="82" t="s">
        <v>10091</v>
      </c>
      <c r="G477" s="82" t="s">
        <v>721</v>
      </c>
      <c r="H477" s="82" t="s">
        <v>360</v>
      </c>
      <c r="I477" s="82" t="s">
        <v>10092</v>
      </c>
      <c r="J477" s="82" t="s">
        <v>10093</v>
      </c>
      <c r="K477" s="82" t="s">
        <v>9935</v>
      </c>
      <c r="L477" s="82" t="s">
        <v>8236</v>
      </c>
      <c r="M477" s="82" t="s">
        <v>10094</v>
      </c>
      <c r="N477" s="82" t="s">
        <v>10095</v>
      </c>
      <c r="O477" s="82" t="s">
        <v>366</v>
      </c>
      <c r="P477" s="82" t="s">
        <v>10096</v>
      </c>
      <c r="Q477" s="82" t="s">
        <v>10097</v>
      </c>
      <c r="R477" s="82" t="s">
        <v>10098</v>
      </c>
      <c r="S477" s="82" t="s">
        <v>10099</v>
      </c>
      <c r="T477" s="82" t="s">
        <v>10100</v>
      </c>
      <c r="U477" s="82" t="s">
        <v>443</v>
      </c>
      <c r="V477" s="82" t="s">
        <v>10025</v>
      </c>
      <c r="W477" s="82" t="s">
        <v>9956</v>
      </c>
      <c r="X477" s="82" t="s">
        <v>9923</v>
      </c>
      <c r="Y477" s="82" t="s">
        <v>10101</v>
      </c>
      <c r="Z477" s="82" t="s">
        <v>427</v>
      </c>
      <c r="AA477" s="82" t="s">
        <v>376</v>
      </c>
      <c r="AB477" s="82" t="s">
        <v>10102</v>
      </c>
      <c r="AC477" s="82" t="s">
        <v>10103</v>
      </c>
      <c r="AD477" s="82" t="s">
        <v>9973</v>
      </c>
      <c r="AE477" s="82" t="s">
        <v>10009</v>
      </c>
      <c r="AF477" s="82" t="s">
        <v>10104</v>
      </c>
      <c r="AG477" s="82" t="s">
        <v>382</v>
      </c>
      <c r="AH477" s="82" t="s">
        <v>382</v>
      </c>
      <c r="AI477" s="82" t="s">
        <v>521</v>
      </c>
      <c r="AJ477" s="82" t="s">
        <v>9706</v>
      </c>
      <c r="AK477" s="82" t="s">
        <v>10105</v>
      </c>
      <c r="AL477" s="82" t="s">
        <v>387</v>
      </c>
    </row>
    <row r="478" spans="1:38" x14ac:dyDescent="0.25">
      <c r="A478" s="82" t="s">
        <v>10106</v>
      </c>
      <c r="B478" s="82">
        <v>14.138</v>
      </c>
      <c r="C478" s="82">
        <v>-231</v>
      </c>
      <c r="D478" s="82" t="s">
        <v>9869</v>
      </c>
      <c r="E478" s="82" t="s">
        <v>10107</v>
      </c>
      <c r="F478" s="82" t="s">
        <v>10108</v>
      </c>
      <c r="G478" s="82" t="s">
        <v>721</v>
      </c>
      <c r="H478" s="82" t="s">
        <v>360</v>
      </c>
      <c r="I478" s="82" t="s">
        <v>10109</v>
      </c>
      <c r="J478" s="82" t="s">
        <v>10110</v>
      </c>
      <c r="K478" s="82" t="s">
        <v>10111</v>
      </c>
      <c r="L478" s="82" t="s">
        <v>8236</v>
      </c>
      <c r="M478" s="82" t="s">
        <v>10112</v>
      </c>
      <c r="N478" s="82" t="s">
        <v>10113</v>
      </c>
      <c r="O478" s="82" t="s">
        <v>366</v>
      </c>
      <c r="P478" s="82" t="s">
        <v>10114</v>
      </c>
      <c r="Q478" s="82" t="s">
        <v>10079</v>
      </c>
      <c r="R478" s="82" t="s">
        <v>10002</v>
      </c>
      <c r="S478" s="82" t="s">
        <v>10115</v>
      </c>
      <c r="T478" s="82" t="s">
        <v>10116</v>
      </c>
      <c r="U478" s="82" t="s">
        <v>443</v>
      </c>
      <c r="V478" s="82" t="s">
        <v>10025</v>
      </c>
      <c r="W478" s="82" t="s">
        <v>10117</v>
      </c>
      <c r="X478" s="82" t="s">
        <v>9923</v>
      </c>
      <c r="Y478" s="82" t="s">
        <v>10118</v>
      </c>
      <c r="Z478" s="82" t="s">
        <v>427</v>
      </c>
      <c r="AA478" s="82" t="s">
        <v>376</v>
      </c>
      <c r="AB478" s="82" t="s">
        <v>10119</v>
      </c>
      <c r="AC478" s="82" t="s">
        <v>10120</v>
      </c>
      <c r="AD478" s="82" t="s">
        <v>9973</v>
      </c>
      <c r="AE478" s="82" t="s">
        <v>10009</v>
      </c>
      <c r="AF478" s="82" t="s">
        <v>10121</v>
      </c>
      <c r="AG478" s="82" t="s">
        <v>382</v>
      </c>
      <c r="AH478" s="82" t="s">
        <v>382</v>
      </c>
      <c r="AI478" s="82" t="s">
        <v>384</v>
      </c>
      <c r="AJ478" s="82" t="s">
        <v>9706</v>
      </c>
      <c r="AK478" s="82" t="s">
        <v>10122</v>
      </c>
      <c r="AL478" s="82" t="s">
        <v>387</v>
      </c>
    </row>
    <row r="479" spans="1:38" x14ac:dyDescent="0.25">
      <c r="A479" s="82" t="s">
        <v>10123</v>
      </c>
      <c r="B479" s="82">
        <v>14.138999999999999</v>
      </c>
      <c r="C479" s="82" t="s">
        <v>10124</v>
      </c>
      <c r="D479" s="82" t="s">
        <v>9869</v>
      </c>
      <c r="E479" s="82" t="s">
        <v>10125</v>
      </c>
      <c r="F479" s="82" t="s">
        <v>10126</v>
      </c>
      <c r="G479" s="82" t="s">
        <v>721</v>
      </c>
      <c r="H479" s="82" t="s">
        <v>360</v>
      </c>
      <c r="I479" s="82" t="s">
        <v>10127</v>
      </c>
      <c r="J479" s="82" t="s">
        <v>10128</v>
      </c>
      <c r="K479" s="82" t="s">
        <v>10129</v>
      </c>
      <c r="L479" s="82" t="s">
        <v>8236</v>
      </c>
      <c r="M479" s="82" t="s">
        <v>10130</v>
      </c>
      <c r="N479" s="82" t="s">
        <v>10131</v>
      </c>
      <c r="O479" s="82" t="s">
        <v>366</v>
      </c>
      <c r="P479" s="82" t="s">
        <v>10132</v>
      </c>
      <c r="Q479" s="82" t="s">
        <v>10079</v>
      </c>
      <c r="R479" s="82" t="s">
        <v>10133</v>
      </c>
      <c r="S479" s="82" t="s">
        <v>368</v>
      </c>
      <c r="T479" s="82" t="s">
        <v>10100</v>
      </c>
      <c r="U479" s="82" t="s">
        <v>443</v>
      </c>
      <c r="V479" s="82" t="s">
        <v>10025</v>
      </c>
      <c r="W479" s="82" t="s">
        <v>9956</v>
      </c>
      <c r="X479" s="82" t="s">
        <v>9923</v>
      </c>
      <c r="Y479" s="82" t="s">
        <v>10134</v>
      </c>
      <c r="Z479" s="82" t="s">
        <v>427</v>
      </c>
      <c r="AA479" s="82" t="s">
        <v>376</v>
      </c>
      <c r="AB479" s="82" t="s">
        <v>10135</v>
      </c>
      <c r="AC479" s="82" t="s">
        <v>10136</v>
      </c>
      <c r="AD479" s="82" t="s">
        <v>10085</v>
      </c>
      <c r="AE479" s="82" t="s">
        <v>10009</v>
      </c>
      <c r="AF479" s="82" t="s">
        <v>382</v>
      </c>
      <c r="AG479" s="82" t="s">
        <v>382</v>
      </c>
      <c r="AH479" s="82" t="s">
        <v>382</v>
      </c>
      <c r="AI479" s="82" t="s">
        <v>384</v>
      </c>
      <c r="AJ479" s="82" t="s">
        <v>9706</v>
      </c>
      <c r="AK479" s="82" t="s">
        <v>10137</v>
      </c>
      <c r="AL479" s="82" t="s">
        <v>387</v>
      </c>
    </row>
    <row r="480" spans="1:38" x14ac:dyDescent="0.25">
      <c r="A480" s="82" t="s">
        <v>10138</v>
      </c>
      <c r="B480" s="82">
        <v>14.141999999999999</v>
      </c>
      <c r="C480" s="82" t="s">
        <v>9912</v>
      </c>
      <c r="D480" s="82" t="s">
        <v>9869</v>
      </c>
      <c r="E480" s="82" t="s">
        <v>9913</v>
      </c>
      <c r="F480" s="82" t="s">
        <v>10139</v>
      </c>
      <c r="G480" s="82" t="s">
        <v>721</v>
      </c>
      <c r="H480" s="82" t="s">
        <v>360</v>
      </c>
      <c r="I480" s="82" t="s">
        <v>10140</v>
      </c>
      <c r="J480" s="82" t="s">
        <v>9916</v>
      </c>
      <c r="K480" s="82" t="s">
        <v>10141</v>
      </c>
      <c r="L480" s="82" t="s">
        <v>421</v>
      </c>
      <c r="M480" s="82" t="s">
        <v>10142</v>
      </c>
      <c r="N480" s="82" t="s">
        <v>822</v>
      </c>
      <c r="O480" s="82" t="s">
        <v>366</v>
      </c>
      <c r="P480" s="82" t="s">
        <v>10143</v>
      </c>
      <c r="Q480" s="82" t="s">
        <v>9920</v>
      </c>
      <c r="R480" s="82" t="s">
        <v>360</v>
      </c>
      <c r="S480" s="82" t="s">
        <v>368</v>
      </c>
      <c r="T480" s="82" t="s">
        <v>10144</v>
      </c>
      <c r="U480" s="82" t="s">
        <v>443</v>
      </c>
      <c r="V480" s="82" t="s">
        <v>362</v>
      </c>
      <c r="W480" s="82" t="s">
        <v>10145</v>
      </c>
      <c r="X480" s="82" t="s">
        <v>9923</v>
      </c>
      <c r="Y480" s="82" t="s">
        <v>10146</v>
      </c>
      <c r="Z480" s="82" t="s">
        <v>427</v>
      </c>
      <c r="AA480" s="82" t="s">
        <v>376</v>
      </c>
      <c r="AB480" s="82" t="s">
        <v>10147</v>
      </c>
      <c r="AC480" s="82" t="s">
        <v>10148</v>
      </c>
      <c r="AD480" s="82" t="s">
        <v>10149</v>
      </c>
      <c r="AE480" s="82" t="s">
        <v>10150</v>
      </c>
      <c r="AF480" s="82" t="s">
        <v>10151</v>
      </c>
      <c r="AG480" s="82" t="s">
        <v>382</v>
      </c>
      <c r="AH480" s="82" t="s">
        <v>382</v>
      </c>
      <c r="AI480" s="82" t="s">
        <v>521</v>
      </c>
      <c r="AJ480" s="82" t="s">
        <v>9706</v>
      </c>
      <c r="AK480" s="82" t="s">
        <v>10152</v>
      </c>
      <c r="AL480" s="82" t="s">
        <v>450</v>
      </c>
    </row>
    <row r="481" spans="1:38" x14ac:dyDescent="0.25">
      <c r="A481" s="82" t="s">
        <v>10153</v>
      </c>
      <c r="B481" s="82">
        <v>14.148999999999999</v>
      </c>
      <c r="C481" s="82" t="s">
        <v>10154</v>
      </c>
      <c r="D481" s="82" t="s">
        <v>9869</v>
      </c>
      <c r="E481" s="82" t="s">
        <v>10155</v>
      </c>
      <c r="F481" s="82" t="s">
        <v>10156</v>
      </c>
      <c r="G481" s="82" t="s">
        <v>504</v>
      </c>
      <c r="H481" s="82" t="s">
        <v>360</v>
      </c>
      <c r="I481" s="82" t="s">
        <v>10157</v>
      </c>
      <c r="J481" s="82" t="s">
        <v>10158</v>
      </c>
      <c r="K481" s="82" t="s">
        <v>10159</v>
      </c>
      <c r="L481" s="82" t="s">
        <v>421</v>
      </c>
      <c r="M481" s="82" t="s">
        <v>10160</v>
      </c>
      <c r="N481" s="82" t="s">
        <v>822</v>
      </c>
      <c r="O481" s="82" t="s">
        <v>366</v>
      </c>
      <c r="P481" s="82" t="s">
        <v>360</v>
      </c>
      <c r="Q481" s="82" t="s">
        <v>360</v>
      </c>
      <c r="R481" s="82" t="s">
        <v>360</v>
      </c>
      <c r="S481" s="82" t="s">
        <v>368</v>
      </c>
      <c r="T481" s="82" t="s">
        <v>10161</v>
      </c>
      <c r="U481" s="82" t="s">
        <v>443</v>
      </c>
      <c r="V481" s="82" t="s">
        <v>10162</v>
      </c>
      <c r="W481" s="82" t="s">
        <v>10163</v>
      </c>
      <c r="X481" s="82" t="s">
        <v>10164</v>
      </c>
      <c r="Y481" s="82" t="s">
        <v>10165</v>
      </c>
      <c r="Z481" s="82" t="s">
        <v>427</v>
      </c>
      <c r="AA481" s="82" t="s">
        <v>376</v>
      </c>
      <c r="AB481" s="82" t="s">
        <v>10166</v>
      </c>
      <c r="AC481" s="82" t="s">
        <v>10167</v>
      </c>
      <c r="AD481" s="82" t="s">
        <v>10168</v>
      </c>
      <c r="AE481" s="82" t="s">
        <v>9888</v>
      </c>
      <c r="AF481" s="82" t="s">
        <v>10169</v>
      </c>
      <c r="AG481" s="82" t="s">
        <v>382</v>
      </c>
      <c r="AH481" s="82" t="s">
        <v>382</v>
      </c>
      <c r="AI481" s="82" t="s">
        <v>384</v>
      </c>
      <c r="AJ481" s="82" t="s">
        <v>9706</v>
      </c>
      <c r="AK481" s="82" t="s">
        <v>10170</v>
      </c>
      <c r="AL481" s="82" t="s">
        <v>450</v>
      </c>
    </row>
    <row r="482" spans="1:38" x14ac:dyDescent="0.25">
      <c r="A482" s="82" t="s">
        <v>10171</v>
      </c>
      <c r="B482" s="82">
        <v>14.151</v>
      </c>
      <c r="C482" s="82" t="s">
        <v>10172</v>
      </c>
      <c r="D482" s="82" t="s">
        <v>9869</v>
      </c>
      <c r="E482" s="82" t="s">
        <v>10173</v>
      </c>
      <c r="F482" s="82" t="s">
        <v>10174</v>
      </c>
      <c r="G482" s="82" t="s">
        <v>721</v>
      </c>
      <c r="H482" s="82" t="s">
        <v>360</v>
      </c>
      <c r="I482" s="82" t="s">
        <v>10175</v>
      </c>
      <c r="J482" s="82" t="s">
        <v>10176</v>
      </c>
      <c r="K482" s="82" t="s">
        <v>9935</v>
      </c>
      <c r="L482" s="82" t="s">
        <v>6867</v>
      </c>
      <c r="M482" s="82" t="s">
        <v>10177</v>
      </c>
      <c r="N482" s="82" t="s">
        <v>10178</v>
      </c>
      <c r="O482" s="82" t="s">
        <v>366</v>
      </c>
      <c r="P482" s="82" t="s">
        <v>10179</v>
      </c>
      <c r="Q482" s="82" t="s">
        <v>10097</v>
      </c>
      <c r="R482" s="82" t="s">
        <v>10043</v>
      </c>
      <c r="S482" s="82" t="s">
        <v>10180</v>
      </c>
      <c r="T482" s="82" t="s">
        <v>10181</v>
      </c>
      <c r="U482" s="82" t="s">
        <v>443</v>
      </c>
      <c r="V482" s="82" t="s">
        <v>10182</v>
      </c>
      <c r="W482" s="82" t="s">
        <v>10145</v>
      </c>
      <c r="X482" s="82" t="s">
        <v>9923</v>
      </c>
      <c r="Y482" s="82" t="s">
        <v>10183</v>
      </c>
      <c r="Z482" s="82" t="s">
        <v>427</v>
      </c>
      <c r="AA482" s="82" t="s">
        <v>376</v>
      </c>
      <c r="AB482" s="82" t="s">
        <v>10184</v>
      </c>
      <c r="AC482" s="82" t="s">
        <v>10185</v>
      </c>
      <c r="AD482" s="82" t="s">
        <v>9973</v>
      </c>
      <c r="AE482" s="82" t="s">
        <v>10009</v>
      </c>
      <c r="AF482" s="82" t="s">
        <v>10030</v>
      </c>
      <c r="AG482" s="82" t="s">
        <v>382</v>
      </c>
      <c r="AH482" s="82" t="s">
        <v>382</v>
      </c>
      <c r="AI482" s="82" t="s">
        <v>497</v>
      </c>
      <c r="AJ482" s="82" t="s">
        <v>9706</v>
      </c>
      <c r="AK482" s="82" t="s">
        <v>10186</v>
      </c>
      <c r="AL482" s="82" t="s">
        <v>387</v>
      </c>
    </row>
    <row r="483" spans="1:38" x14ac:dyDescent="0.25">
      <c r="A483" s="82" t="s">
        <v>10187</v>
      </c>
      <c r="B483" s="82">
        <v>14.154999999999999</v>
      </c>
      <c r="C483" s="82" t="s">
        <v>10188</v>
      </c>
      <c r="D483" s="82" t="s">
        <v>9869</v>
      </c>
      <c r="E483" s="82" t="s">
        <v>10189</v>
      </c>
      <c r="F483" s="82" t="s">
        <v>10190</v>
      </c>
      <c r="G483" s="82" t="s">
        <v>721</v>
      </c>
      <c r="H483" s="82" t="s">
        <v>360</v>
      </c>
      <c r="I483" s="82" t="s">
        <v>10191</v>
      </c>
      <c r="J483" s="82" t="s">
        <v>10192</v>
      </c>
      <c r="K483" s="82" t="s">
        <v>10193</v>
      </c>
      <c r="L483" s="82" t="s">
        <v>5026</v>
      </c>
      <c r="M483" s="82" t="s">
        <v>10194</v>
      </c>
      <c r="N483" s="82" t="s">
        <v>10195</v>
      </c>
      <c r="O483" s="82" t="s">
        <v>366</v>
      </c>
      <c r="P483" s="82" t="s">
        <v>10196</v>
      </c>
      <c r="Q483" s="82" t="s">
        <v>10197</v>
      </c>
      <c r="R483" s="82" t="s">
        <v>10133</v>
      </c>
      <c r="S483" s="82" t="s">
        <v>368</v>
      </c>
      <c r="T483" s="82" t="s">
        <v>10198</v>
      </c>
      <c r="U483" s="82" t="s">
        <v>443</v>
      </c>
      <c r="V483" s="82" t="s">
        <v>10025</v>
      </c>
      <c r="W483" s="82" t="s">
        <v>9956</v>
      </c>
      <c r="X483" s="82" t="s">
        <v>9923</v>
      </c>
      <c r="Y483" s="82" t="s">
        <v>10199</v>
      </c>
      <c r="Z483" s="82" t="s">
        <v>427</v>
      </c>
      <c r="AA483" s="82" t="s">
        <v>376</v>
      </c>
      <c r="AB483" s="82" t="s">
        <v>10200</v>
      </c>
      <c r="AC483" s="82" t="s">
        <v>10201</v>
      </c>
      <c r="AD483" s="82" t="s">
        <v>9973</v>
      </c>
      <c r="AE483" s="82" t="s">
        <v>10009</v>
      </c>
      <c r="AF483" s="82" t="s">
        <v>10104</v>
      </c>
      <c r="AG483" s="82" t="s">
        <v>382</v>
      </c>
      <c r="AH483" s="82" t="s">
        <v>382</v>
      </c>
      <c r="AI483" s="82" t="s">
        <v>6816</v>
      </c>
      <c r="AJ483" s="82" t="s">
        <v>9706</v>
      </c>
      <c r="AK483" s="82" t="s">
        <v>10202</v>
      </c>
      <c r="AL483" s="82" t="s">
        <v>387</v>
      </c>
    </row>
    <row r="484" spans="1:38" x14ac:dyDescent="0.25">
      <c r="A484" s="82" t="s">
        <v>10203</v>
      </c>
      <c r="B484" s="82">
        <v>14.157</v>
      </c>
      <c r="C484" s="82" t="s">
        <v>10204</v>
      </c>
      <c r="D484" s="82" t="s">
        <v>9869</v>
      </c>
      <c r="E484" s="82" t="s">
        <v>10205</v>
      </c>
      <c r="F484" s="82" t="s">
        <v>10206</v>
      </c>
      <c r="G484" s="82" t="s">
        <v>504</v>
      </c>
      <c r="H484" s="82" t="s">
        <v>360</v>
      </c>
      <c r="I484" s="82" t="s">
        <v>10207</v>
      </c>
      <c r="J484" s="82" t="s">
        <v>10208</v>
      </c>
      <c r="K484" s="82" t="s">
        <v>10209</v>
      </c>
      <c r="L484" s="82" t="s">
        <v>8236</v>
      </c>
      <c r="M484" s="82" t="s">
        <v>10210</v>
      </c>
      <c r="N484" s="82" t="s">
        <v>10211</v>
      </c>
      <c r="O484" s="82" t="s">
        <v>558</v>
      </c>
      <c r="P484" s="82" t="s">
        <v>10212</v>
      </c>
      <c r="Q484" s="82" t="s">
        <v>10213</v>
      </c>
      <c r="R484" s="82" t="s">
        <v>10214</v>
      </c>
      <c r="S484" s="82" t="s">
        <v>368</v>
      </c>
      <c r="T484" s="82" t="s">
        <v>10215</v>
      </c>
      <c r="U484" s="82" t="s">
        <v>10216</v>
      </c>
      <c r="V484" s="82" t="s">
        <v>10217</v>
      </c>
      <c r="W484" s="82" t="s">
        <v>10218</v>
      </c>
      <c r="X484" s="82" t="s">
        <v>10219</v>
      </c>
      <c r="Y484" s="82" t="s">
        <v>10220</v>
      </c>
      <c r="Z484" s="82" t="s">
        <v>427</v>
      </c>
      <c r="AA484" s="82" t="s">
        <v>376</v>
      </c>
      <c r="AB484" s="82" t="s">
        <v>10221</v>
      </c>
      <c r="AC484" s="82" t="s">
        <v>10222</v>
      </c>
      <c r="AD484" s="82" t="s">
        <v>10223</v>
      </c>
      <c r="AE484" s="82" t="s">
        <v>10224</v>
      </c>
      <c r="AF484" s="82" t="s">
        <v>10225</v>
      </c>
      <c r="AH484" s="82" t="s">
        <v>382</v>
      </c>
      <c r="AI484" s="82" t="s">
        <v>3087</v>
      </c>
      <c r="AJ484" s="82" t="s">
        <v>9706</v>
      </c>
      <c r="AK484" s="82" t="s">
        <v>10226</v>
      </c>
      <c r="AL484" s="82" t="s">
        <v>387</v>
      </c>
    </row>
    <row r="485" spans="1:38" x14ac:dyDescent="0.25">
      <c r="A485" s="82" t="s">
        <v>10227</v>
      </c>
      <c r="B485" s="82">
        <v>14.162000000000001</v>
      </c>
      <c r="C485" s="82" t="s">
        <v>9912</v>
      </c>
      <c r="D485" s="82" t="s">
        <v>9869</v>
      </c>
      <c r="E485" s="82" t="s">
        <v>10228</v>
      </c>
      <c r="F485" s="82" t="s">
        <v>10229</v>
      </c>
      <c r="G485" s="82" t="s">
        <v>721</v>
      </c>
      <c r="H485" s="82" t="s">
        <v>360</v>
      </c>
      <c r="I485" s="82" t="s">
        <v>9915</v>
      </c>
      <c r="J485" s="82" t="s">
        <v>9916</v>
      </c>
      <c r="K485" s="82" t="s">
        <v>10230</v>
      </c>
      <c r="L485" s="82" t="s">
        <v>5026</v>
      </c>
      <c r="M485" s="82" t="s">
        <v>10231</v>
      </c>
      <c r="N485" s="82" t="s">
        <v>9899</v>
      </c>
      <c r="O485" s="82" t="s">
        <v>366</v>
      </c>
      <c r="P485" s="82" t="s">
        <v>9919</v>
      </c>
      <c r="Q485" s="82" t="s">
        <v>9920</v>
      </c>
      <c r="R485" s="82" t="s">
        <v>360</v>
      </c>
      <c r="S485" s="82" t="s">
        <v>368</v>
      </c>
      <c r="T485" s="82" t="s">
        <v>10232</v>
      </c>
      <c r="U485" s="82" t="s">
        <v>443</v>
      </c>
      <c r="V485" s="82" t="s">
        <v>362</v>
      </c>
      <c r="W485" s="82" t="s">
        <v>10145</v>
      </c>
      <c r="X485" s="82" t="s">
        <v>9923</v>
      </c>
      <c r="Y485" s="82" t="s">
        <v>10233</v>
      </c>
      <c r="Z485" s="82" t="s">
        <v>10234</v>
      </c>
      <c r="AA485" s="82" t="s">
        <v>376</v>
      </c>
      <c r="AB485" s="82" t="s">
        <v>382</v>
      </c>
      <c r="AC485" s="82" t="s">
        <v>10235</v>
      </c>
      <c r="AD485" s="82" t="s">
        <v>10236</v>
      </c>
      <c r="AE485" s="82" t="s">
        <v>10237</v>
      </c>
      <c r="AF485" s="82" t="s">
        <v>10238</v>
      </c>
      <c r="AG485" s="82" t="s">
        <v>382</v>
      </c>
      <c r="AH485" s="82" t="s">
        <v>382</v>
      </c>
      <c r="AI485" s="82" t="s">
        <v>3865</v>
      </c>
      <c r="AJ485" s="82" t="s">
        <v>9706</v>
      </c>
      <c r="AK485" s="82" t="s">
        <v>10239</v>
      </c>
      <c r="AL485" s="82" t="s">
        <v>450</v>
      </c>
    </row>
    <row r="486" spans="1:38" x14ac:dyDescent="0.25">
      <c r="A486" s="82" t="s">
        <v>10240</v>
      </c>
      <c r="B486" s="82">
        <v>14.169</v>
      </c>
      <c r="D486" s="82" t="s">
        <v>9869</v>
      </c>
      <c r="E486" s="82" t="s">
        <v>10241</v>
      </c>
      <c r="F486" s="82" t="s">
        <v>10242</v>
      </c>
      <c r="G486" s="82" t="s">
        <v>359</v>
      </c>
      <c r="H486" s="82" t="s">
        <v>360</v>
      </c>
      <c r="I486" s="82" t="s">
        <v>10243</v>
      </c>
      <c r="J486" s="82" t="s">
        <v>10244</v>
      </c>
      <c r="K486" s="82" t="s">
        <v>10245</v>
      </c>
      <c r="L486" s="82" t="s">
        <v>10246</v>
      </c>
      <c r="M486" s="82" t="s">
        <v>10247</v>
      </c>
      <c r="N486" s="82" t="s">
        <v>10248</v>
      </c>
      <c r="O486" s="82" t="s">
        <v>366</v>
      </c>
      <c r="P486" s="82" t="s">
        <v>10249</v>
      </c>
      <c r="Q486" s="82" t="s">
        <v>10250</v>
      </c>
      <c r="R486" s="82" t="s">
        <v>10251</v>
      </c>
      <c r="S486" s="82" t="s">
        <v>368</v>
      </c>
      <c r="T486" s="82" t="s">
        <v>10252</v>
      </c>
      <c r="U486" s="82" t="s">
        <v>443</v>
      </c>
      <c r="V486" s="82" t="s">
        <v>362</v>
      </c>
      <c r="W486" s="82" t="s">
        <v>10253</v>
      </c>
      <c r="X486" s="82" t="s">
        <v>10254</v>
      </c>
      <c r="Y486" s="82" t="s">
        <v>10255</v>
      </c>
      <c r="Z486" s="82" t="s">
        <v>10256</v>
      </c>
      <c r="AA486" s="82" t="s">
        <v>376</v>
      </c>
      <c r="AB486" s="82" t="s">
        <v>382</v>
      </c>
      <c r="AC486" s="82" t="s">
        <v>10257</v>
      </c>
      <c r="AD486" s="82" t="s">
        <v>10258</v>
      </c>
      <c r="AE486" s="82" t="s">
        <v>10259</v>
      </c>
      <c r="AF486" s="82" t="s">
        <v>10260</v>
      </c>
      <c r="AG486" s="82" t="s">
        <v>382</v>
      </c>
      <c r="AH486" s="82" t="s">
        <v>382</v>
      </c>
      <c r="AI486" s="82" t="s">
        <v>1156</v>
      </c>
      <c r="AJ486" s="82" t="s">
        <v>9706</v>
      </c>
      <c r="AK486" s="82" t="s">
        <v>10261</v>
      </c>
      <c r="AL486" s="82" t="s">
        <v>499</v>
      </c>
    </row>
    <row r="487" spans="1:38" x14ac:dyDescent="0.25">
      <c r="A487" s="82" t="s">
        <v>10262</v>
      </c>
      <c r="B487" s="82">
        <v>14.170999999999999</v>
      </c>
      <c r="D487" s="82" t="s">
        <v>9869</v>
      </c>
      <c r="E487" s="82" t="s">
        <v>10263</v>
      </c>
      <c r="F487" s="82" t="s">
        <v>10264</v>
      </c>
      <c r="G487" s="82" t="s">
        <v>1144</v>
      </c>
      <c r="H487" s="82" t="s">
        <v>360</v>
      </c>
      <c r="I487" s="82" t="s">
        <v>10265</v>
      </c>
      <c r="J487" s="82" t="s">
        <v>10266</v>
      </c>
      <c r="K487" s="82" t="s">
        <v>10267</v>
      </c>
      <c r="L487" s="82" t="s">
        <v>10268</v>
      </c>
      <c r="M487" s="82" t="s">
        <v>10269</v>
      </c>
      <c r="N487" s="82" t="s">
        <v>10270</v>
      </c>
      <c r="O487" s="82" t="s">
        <v>558</v>
      </c>
      <c r="P487" s="82" t="s">
        <v>10271</v>
      </c>
      <c r="Q487" s="82" t="s">
        <v>10272</v>
      </c>
      <c r="R487" s="82" t="s">
        <v>360</v>
      </c>
      <c r="S487" s="82" t="s">
        <v>368</v>
      </c>
      <c r="T487" s="82" t="s">
        <v>10273</v>
      </c>
      <c r="U487" s="82" t="s">
        <v>443</v>
      </c>
      <c r="V487" s="82" t="s">
        <v>362</v>
      </c>
      <c r="W487" s="82" t="s">
        <v>10274</v>
      </c>
      <c r="X487" s="82" t="s">
        <v>10275</v>
      </c>
      <c r="Y487" s="82" t="s">
        <v>10276</v>
      </c>
      <c r="Z487" s="82" t="s">
        <v>10277</v>
      </c>
      <c r="AA487" s="82" t="s">
        <v>376</v>
      </c>
      <c r="AB487" s="82" t="s">
        <v>10278</v>
      </c>
      <c r="AC487" s="82" t="s">
        <v>735</v>
      </c>
      <c r="AD487" s="82" t="s">
        <v>10279</v>
      </c>
      <c r="AE487" s="82" t="s">
        <v>10280</v>
      </c>
      <c r="AF487" s="82" t="s">
        <v>382</v>
      </c>
      <c r="AG487" s="82" t="s">
        <v>382</v>
      </c>
      <c r="AH487" s="82" t="s">
        <v>382</v>
      </c>
      <c r="AI487" s="82" t="s">
        <v>1156</v>
      </c>
      <c r="AJ487" s="82" t="s">
        <v>9706</v>
      </c>
      <c r="AK487" s="82" t="s">
        <v>10281</v>
      </c>
      <c r="AL487" s="82" t="s">
        <v>450</v>
      </c>
    </row>
    <row r="488" spans="1:38" x14ac:dyDescent="0.25">
      <c r="A488" s="82" t="s">
        <v>10282</v>
      </c>
      <c r="B488" s="82">
        <v>14.175000000000001</v>
      </c>
      <c r="C488" s="82" t="s">
        <v>10283</v>
      </c>
      <c r="D488" s="82" t="s">
        <v>9869</v>
      </c>
      <c r="E488" s="82" t="s">
        <v>9947</v>
      </c>
      <c r="F488" s="82" t="s">
        <v>10284</v>
      </c>
      <c r="G488" s="82" t="s">
        <v>721</v>
      </c>
      <c r="H488" s="82" t="s">
        <v>360</v>
      </c>
      <c r="I488" s="82" t="s">
        <v>10285</v>
      </c>
      <c r="J488" s="82" t="s">
        <v>9916</v>
      </c>
      <c r="K488" s="82" t="s">
        <v>9997</v>
      </c>
      <c r="L488" s="82" t="s">
        <v>421</v>
      </c>
      <c r="M488" s="82" t="s">
        <v>10286</v>
      </c>
      <c r="N488" s="82" t="s">
        <v>9899</v>
      </c>
      <c r="O488" s="82" t="s">
        <v>366</v>
      </c>
      <c r="P488" s="82" t="s">
        <v>9900</v>
      </c>
      <c r="Q488" s="82" t="s">
        <v>10287</v>
      </c>
      <c r="R488" s="82" t="s">
        <v>360</v>
      </c>
      <c r="S488" s="82" t="s">
        <v>368</v>
      </c>
      <c r="T488" s="82" t="s">
        <v>9902</v>
      </c>
      <c r="U488" s="82" t="s">
        <v>443</v>
      </c>
      <c r="V488" s="82" t="s">
        <v>362</v>
      </c>
      <c r="W488" s="82" t="s">
        <v>9956</v>
      </c>
      <c r="X488" s="82" t="s">
        <v>9904</v>
      </c>
      <c r="Y488" s="82" t="s">
        <v>10288</v>
      </c>
      <c r="Z488" s="82" t="s">
        <v>427</v>
      </c>
      <c r="AA488" s="82" t="s">
        <v>376</v>
      </c>
      <c r="AB488" s="82" t="s">
        <v>382</v>
      </c>
      <c r="AC488" s="82" t="s">
        <v>10235</v>
      </c>
      <c r="AD488" s="82" t="s">
        <v>10236</v>
      </c>
      <c r="AE488" s="82" t="s">
        <v>10289</v>
      </c>
      <c r="AF488" s="82" t="s">
        <v>10290</v>
      </c>
      <c r="AG488" s="82" t="s">
        <v>382</v>
      </c>
      <c r="AH488" s="82" t="s">
        <v>382</v>
      </c>
      <c r="AI488" s="82" t="s">
        <v>3935</v>
      </c>
      <c r="AJ488" s="82" t="s">
        <v>9706</v>
      </c>
      <c r="AK488" s="82" t="s">
        <v>10291</v>
      </c>
      <c r="AL488" s="82" t="s">
        <v>450</v>
      </c>
    </row>
    <row r="489" spans="1:38" x14ac:dyDescent="0.25">
      <c r="A489" s="82" t="s">
        <v>10292</v>
      </c>
      <c r="B489" s="82">
        <v>14.180999999999999</v>
      </c>
      <c r="C489" s="82" t="s">
        <v>10293</v>
      </c>
      <c r="D489" s="82" t="s">
        <v>9869</v>
      </c>
      <c r="E489" s="82" t="s">
        <v>10294</v>
      </c>
      <c r="F489" s="82" t="s">
        <v>10295</v>
      </c>
      <c r="G489" s="82" t="s">
        <v>504</v>
      </c>
      <c r="H489" s="82" t="s">
        <v>360</v>
      </c>
      <c r="I489" s="82" t="s">
        <v>10296</v>
      </c>
      <c r="J489" s="82" t="s">
        <v>10297</v>
      </c>
      <c r="K489" s="82" t="s">
        <v>10298</v>
      </c>
      <c r="L489" s="82" t="s">
        <v>10299</v>
      </c>
      <c r="M489" s="82" t="s">
        <v>10300</v>
      </c>
      <c r="N489" s="82" t="s">
        <v>10301</v>
      </c>
      <c r="O489" s="82" t="s">
        <v>558</v>
      </c>
      <c r="P489" s="82" t="s">
        <v>10302</v>
      </c>
      <c r="Q489" s="82" t="s">
        <v>10303</v>
      </c>
      <c r="R489" s="82" t="s">
        <v>10304</v>
      </c>
      <c r="S489" s="82" t="s">
        <v>368</v>
      </c>
      <c r="T489" s="82" t="s">
        <v>10305</v>
      </c>
      <c r="U489" s="82" t="s">
        <v>10306</v>
      </c>
      <c r="V489" s="82" t="s">
        <v>10307</v>
      </c>
      <c r="W489" s="82" t="s">
        <v>10308</v>
      </c>
      <c r="X489" s="82" t="s">
        <v>10309</v>
      </c>
      <c r="Y489" s="82" t="s">
        <v>10310</v>
      </c>
      <c r="Z489" s="82" t="s">
        <v>10311</v>
      </c>
      <c r="AA489" s="82" t="s">
        <v>376</v>
      </c>
      <c r="AB489" s="82" t="s">
        <v>10312</v>
      </c>
      <c r="AC489" s="82" t="s">
        <v>10313</v>
      </c>
      <c r="AD489" s="82" t="s">
        <v>10314</v>
      </c>
      <c r="AE489" s="82" t="s">
        <v>10315</v>
      </c>
      <c r="AF489" s="82" t="s">
        <v>10316</v>
      </c>
      <c r="AG489" s="82" t="s">
        <v>382</v>
      </c>
      <c r="AH489" s="82" t="s">
        <v>382</v>
      </c>
      <c r="AI489" s="82" t="s">
        <v>1211</v>
      </c>
      <c r="AJ489" s="82" t="s">
        <v>9706</v>
      </c>
      <c r="AK489" s="82" t="s">
        <v>10317</v>
      </c>
      <c r="AL489" s="82" t="s">
        <v>387</v>
      </c>
    </row>
    <row r="490" spans="1:38" x14ac:dyDescent="0.25">
      <c r="A490" s="82" t="s">
        <v>10318</v>
      </c>
      <c r="B490" s="82">
        <v>14.183</v>
      </c>
      <c r="C490" s="82" t="s">
        <v>10319</v>
      </c>
      <c r="D490" s="82" t="s">
        <v>9869</v>
      </c>
      <c r="E490" s="82" t="s">
        <v>9947</v>
      </c>
      <c r="F490" s="82" t="s">
        <v>10320</v>
      </c>
      <c r="G490" s="82" t="s">
        <v>721</v>
      </c>
      <c r="H490" s="82" t="s">
        <v>360</v>
      </c>
      <c r="I490" s="82" t="s">
        <v>10321</v>
      </c>
      <c r="J490" s="82" t="s">
        <v>10322</v>
      </c>
      <c r="K490" s="82" t="s">
        <v>10323</v>
      </c>
      <c r="L490" s="82" t="s">
        <v>5026</v>
      </c>
      <c r="M490" s="82" t="s">
        <v>10324</v>
      </c>
      <c r="N490" s="82" t="s">
        <v>9899</v>
      </c>
      <c r="O490" s="82" t="s">
        <v>366</v>
      </c>
      <c r="P490" s="82" t="s">
        <v>9900</v>
      </c>
      <c r="Q490" s="82" t="s">
        <v>10325</v>
      </c>
      <c r="R490" s="82" t="s">
        <v>360</v>
      </c>
      <c r="S490" s="82" t="s">
        <v>368</v>
      </c>
      <c r="T490" s="82" t="s">
        <v>10326</v>
      </c>
      <c r="U490" s="82" t="s">
        <v>443</v>
      </c>
      <c r="V490" s="82" t="s">
        <v>362</v>
      </c>
      <c r="W490" s="82" t="s">
        <v>9956</v>
      </c>
      <c r="X490" s="82" t="s">
        <v>9904</v>
      </c>
      <c r="Y490" s="82" t="s">
        <v>10327</v>
      </c>
      <c r="Z490" s="82" t="s">
        <v>427</v>
      </c>
      <c r="AA490" s="82" t="s">
        <v>376</v>
      </c>
      <c r="AB490" s="82" t="s">
        <v>382</v>
      </c>
      <c r="AC490" s="82" t="s">
        <v>10328</v>
      </c>
      <c r="AD490" s="82" t="s">
        <v>10329</v>
      </c>
      <c r="AE490" s="82" t="s">
        <v>10330</v>
      </c>
      <c r="AF490" s="82" t="s">
        <v>382</v>
      </c>
      <c r="AG490" s="82" t="s">
        <v>382</v>
      </c>
      <c r="AH490" s="82" t="s">
        <v>382</v>
      </c>
      <c r="AI490" s="82" t="s">
        <v>1211</v>
      </c>
      <c r="AJ490" s="82" t="s">
        <v>9706</v>
      </c>
      <c r="AK490" s="82" t="s">
        <v>10331</v>
      </c>
      <c r="AL490" s="82" t="s">
        <v>450</v>
      </c>
    </row>
    <row r="491" spans="1:38" x14ac:dyDescent="0.25">
      <c r="A491" s="82" t="s">
        <v>10332</v>
      </c>
      <c r="B491" s="82">
        <v>14.183999999999999</v>
      </c>
      <c r="C491" s="82" t="s">
        <v>10333</v>
      </c>
      <c r="D491" s="82" t="s">
        <v>9869</v>
      </c>
      <c r="E491" s="82" t="s">
        <v>10334</v>
      </c>
      <c r="F491" s="82" t="s">
        <v>10335</v>
      </c>
      <c r="G491" s="82" t="s">
        <v>721</v>
      </c>
      <c r="H491" s="82" t="s">
        <v>360</v>
      </c>
      <c r="I491" s="82" t="s">
        <v>10336</v>
      </c>
      <c r="J491" s="82" t="s">
        <v>10337</v>
      </c>
      <c r="K491" s="82" t="s">
        <v>10338</v>
      </c>
      <c r="L491" s="82" t="s">
        <v>7129</v>
      </c>
      <c r="M491" s="82" t="s">
        <v>10339</v>
      </c>
      <c r="N491" s="82" t="s">
        <v>10340</v>
      </c>
      <c r="O491" s="82" t="s">
        <v>366</v>
      </c>
      <c r="P491" s="82" t="s">
        <v>10341</v>
      </c>
      <c r="Q491" s="82" t="s">
        <v>10342</v>
      </c>
      <c r="R491" s="82" t="s">
        <v>10043</v>
      </c>
      <c r="S491" s="82" t="s">
        <v>10343</v>
      </c>
      <c r="T491" s="82" t="s">
        <v>10100</v>
      </c>
      <c r="U491" s="82" t="s">
        <v>443</v>
      </c>
      <c r="V491" s="82" t="s">
        <v>10344</v>
      </c>
      <c r="W491" s="82" t="s">
        <v>10345</v>
      </c>
      <c r="X491" s="82" t="s">
        <v>9923</v>
      </c>
      <c r="Y491" s="82" t="s">
        <v>10346</v>
      </c>
      <c r="Z491" s="82" t="s">
        <v>427</v>
      </c>
      <c r="AA491" s="82" t="s">
        <v>376</v>
      </c>
      <c r="AB491" s="82" t="s">
        <v>10347</v>
      </c>
      <c r="AC491" s="82" t="s">
        <v>10348</v>
      </c>
      <c r="AD491" s="82" t="s">
        <v>9973</v>
      </c>
      <c r="AE491" s="82" t="s">
        <v>10009</v>
      </c>
      <c r="AF491" s="82" t="s">
        <v>10349</v>
      </c>
      <c r="AG491" s="82" t="s">
        <v>382</v>
      </c>
      <c r="AH491" s="82" t="s">
        <v>382</v>
      </c>
      <c r="AI491" s="82" t="s">
        <v>1211</v>
      </c>
      <c r="AJ491" s="82" t="s">
        <v>9706</v>
      </c>
      <c r="AK491" s="82" t="s">
        <v>10350</v>
      </c>
      <c r="AL491" s="82" t="s">
        <v>387</v>
      </c>
    </row>
    <row r="492" spans="1:38" x14ac:dyDescent="0.25">
      <c r="A492" s="82" t="s">
        <v>10351</v>
      </c>
      <c r="B492" s="82">
        <v>14.188000000000001</v>
      </c>
      <c r="C492" s="82" t="s">
        <v>10352</v>
      </c>
      <c r="D492" s="82" t="s">
        <v>9869</v>
      </c>
      <c r="E492" s="82" t="s">
        <v>10353</v>
      </c>
      <c r="F492" s="82" t="s">
        <v>10354</v>
      </c>
      <c r="G492" s="82" t="s">
        <v>721</v>
      </c>
      <c r="H492" s="82" t="s">
        <v>360</v>
      </c>
      <c r="I492" s="82" t="s">
        <v>10355</v>
      </c>
      <c r="J492" s="82" t="s">
        <v>10356</v>
      </c>
      <c r="K492" s="82" t="s">
        <v>10357</v>
      </c>
      <c r="L492" s="82" t="s">
        <v>8236</v>
      </c>
      <c r="M492" s="82" t="s">
        <v>10358</v>
      </c>
      <c r="N492" s="82" t="s">
        <v>10359</v>
      </c>
      <c r="O492" s="82" t="s">
        <v>366</v>
      </c>
      <c r="P492" s="82" t="s">
        <v>10360</v>
      </c>
      <c r="Q492" s="82" t="s">
        <v>10361</v>
      </c>
      <c r="R492" s="82" t="s">
        <v>10362</v>
      </c>
      <c r="S492" s="82" t="s">
        <v>10363</v>
      </c>
      <c r="T492" s="82" t="s">
        <v>10364</v>
      </c>
      <c r="U492" s="82" t="s">
        <v>443</v>
      </c>
      <c r="V492" s="82" t="s">
        <v>10365</v>
      </c>
      <c r="W492" s="82" t="s">
        <v>10366</v>
      </c>
      <c r="X492" s="82" t="s">
        <v>9923</v>
      </c>
      <c r="Y492" s="82" t="s">
        <v>10367</v>
      </c>
      <c r="Z492" s="82" t="s">
        <v>427</v>
      </c>
      <c r="AA492" s="82" t="s">
        <v>376</v>
      </c>
      <c r="AB492" s="82" t="s">
        <v>10368</v>
      </c>
      <c r="AC492" s="82" t="s">
        <v>10369</v>
      </c>
      <c r="AD492" s="82" t="s">
        <v>10085</v>
      </c>
      <c r="AE492" s="82" t="s">
        <v>9888</v>
      </c>
      <c r="AF492" s="82" t="s">
        <v>10370</v>
      </c>
      <c r="AG492" s="82" t="s">
        <v>382</v>
      </c>
      <c r="AH492" s="82" t="s">
        <v>382</v>
      </c>
      <c r="AI492" s="82" t="s">
        <v>1727</v>
      </c>
      <c r="AJ492" s="82" t="s">
        <v>9706</v>
      </c>
      <c r="AK492" s="82" t="s">
        <v>10371</v>
      </c>
      <c r="AL492" s="82" t="s">
        <v>387</v>
      </c>
    </row>
    <row r="493" spans="1:38" x14ac:dyDescent="0.25">
      <c r="A493" s="82" t="s">
        <v>10372</v>
      </c>
      <c r="B493" s="82">
        <v>14.189</v>
      </c>
      <c r="C493" s="82" t="s">
        <v>10373</v>
      </c>
      <c r="D493" s="82" t="s">
        <v>9869</v>
      </c>
      <c r="E493" s="82" t="s">
        <v>10374</v>
      </c>
      <c r="F493" s="82" t="s">
        <v>10375</v>
      </c>
      <c r="G493" s="82" t="s">
        <v>721</v>
      </c>
      <c r="H493" s="82" t="s">
        <v>360</v>
      </c>
      <c r="I493" s="82" t="s">
        <v>10376</v>
      </c>
      <c r="J493" s="82" t="s">
        <v>10356</v>
      </c>
      <c r="K493" s="82" t="s">
        <v>10377</v>
      </c>
      <c r="L493" s="82" t="s">
        <v>421</v>
      </c>
      <c r="M493" s="82" t="s">
        <v>10378</v>
      </c>
      <c r="N493" s="82" t="s">
        <v>10379</v>
      </c>
      <c r="O493" s="82" t="s">
        <v>366</v>
      </c>
      <c r="P493" s="82" t="s">
        <v>10380</v>
      </c>
      <c r="Q493" s="82" t="s">
        <v>10381</v>
      </c>
      <c r="R493" s="82" t="s">
        <v>10382</v>
      </c>
      <c r="S493" s="82" t="s">
        <v>368</v>
      </c>
      <c r="T493" s="82" t="s">
        <v>10383</v>
      </c>
      <c r="U493" s="82" t="s">
        <v>443</v>
      </c>
      <c r="V493" s="82" t="s">
        <v>362</v>
      </c>
      <c r="W493" s="82" t="s">
        <v>10384</v>
      </c>
      <c r="X493" s="82" t="s">
        <v>9923</v>
      </c>
      <c r="Y493" s="82" t="s">
        <v>10385</v>
      </c>
      <c r="Z493" s="82" t="s">
        <v>427</v>
      </c>
      <c r="AA493" s="82" t="s">
        <v>376</v>
      </c>
      <c r="AB493" s="82" t="s">
        <v>382</v>
      </c>
      <c r="AC493" s="82" t="s">
        <v>10386</v>
      </c>
      <c r="AD493" s="82" t="s">
        <v>9973</v>
      </c>
      <c r="AE493" s="82" t="s">
        <v>10009</v>
      </c>
      <c r="AF493" s="82" t="s">
        <v>10387</v>
      </c>
      <c r="AG493" s="82" t="s">
        <v>382</v>
      </c>
      <c r="AH493" s="82" t="s">
        <v>382</v>
      </c>
      <c r="AI493" s="82" t="s">
        <v>1727</v>
      </c>
      <c r="AJ493" s="82" t="s">
        <v>9706</v>
      </c>
      <c r="AK493" s="82" t="s">
        <v>10388</v>
      </c>
      <c r="AL493" s="82" t="s">
        <v>450</v>
      </c>
    </row>
    <row r="494" spans="1:38" x14ac:dyDescent="0.25">
      <c r="A494" s="82" t="s">
        <v>10389</v>
      </c>
      <c r="B494" s="82">
        <v>14.191000000000001</v>
      </c>
      <c r="D494" s="82" t="s">
        <v>9869</v>
      </c>
      <c r="E494" s="82" t="s">
        <v>10390</v>
      </c>
      <c r="F494" s="82" t="s">
        <v>10391</v>
      </c>
      <c r="G494" s="82" t="s">
        <v>359</v>
      </c>
      <c r="H494" s="82" t="s">
        <v>360</v>
      </c>
      <c r="I494" s="82" t="s">
        <v>10392</v>
      </c>
      <c r="J494" s="82" t="s">
        <v>10393</v>
      </c>
      <c r="K494" s="82" t="s">
        <v>10394</v>
      </c>
      <c r="L494" s="82" t="s">
        <v>421</v>
      </c>
      <c r="M494" s="82" t="s">
        <v>10395</v>
      </c>
      <c r="N494" s="82" t="s">
        <v>10396</v>
      </c>
      <c r="O494" s="82" t="s">
        <v>558</v>
      </c>
      <c r="P494" s="82" t="s">
        <v>10397</v>
      </c>
      <c r="Q494" s="82" t="s">
        <v>360</v>
      </c>
      <c r="R494" s="82" t="s">
        <v>10398</v>
      </c>
      <c r="S494" s="82" t="s">
        <v>368</v>
      </c>
      <c r="T494" s="82" t="s">
        <v>10399</v>
      </c>
      <c r="U494" s="82" t="s">
        <v>10400</v>
      </c>
      <c r="V494" s="82" t="s">
        <v>362</v>
      </c>
      <c r="W494" s="82" t="s">
        <v>10401</v>
      </c>
      <c r="X494" s="82" t="s">
        <v>10219</v>
      </c>
      <c r="Y494" s="82" t="s">
        <v>10402</v>
      </c>
      <c r="Z494" s="82" t="s">
        <v>10403</v>
      </c>
      <c r="AA494" s="82" t="s">
        <v>376</v>
      </c>
      <c r="AB494" s="82" t="s">
        <v>10404</v>
      </c>
      <c r="AC494" s="82" t="s">
        <v>10405</v>
      </c>
      <c r="AD494" s="82" t="s">
        <v>10406</v>
      </c>
      <c r="AE494" s="82" t="s">
        <v>10407</v>
      </c>
      <c r="AF494" s="82" t="s">
        <v>10408</v>
      </c>
      <c r="AG494" s="82" t="s">
        <v>382</v>
      </c>
      <c r="AH494" s="82" t="s">
        <v>10409</v>
      </c>
      <c r="AI494" s="82" t="s">
        <v>1752</v>
      </c>
      <c r="AJ494" s="82" t="s">
        <v>9706</v>
      </c>
      <c r="AK494" s="82" t="s">
        <v>10410</v>
      </c>
      <c r="AL494" s="82" t="s">
        <v>4274</v>
      </c>
    </row>
    <row r="495" spans="1:38" x14ac:dyDescent="0.25">
      <c r="A495" s="82" t="s">
        <v>10411</v>
      </c>
      <c r="B495" s="82">
        <v>14.195</v>
      </c>
      <c r="C495" s="82" t="s">
        <v>10412</v>
      </c>
      <c r="D495" s="82" t="s">
        <v>9869</v>
      </c>
      <c r="E495" s="82" t="s">
        <v>10413</v>
      </c>
      <c r="F495" s="82" t="s">
        <v>10414</v>
      </c>
      <c r="G495" s="82" t="s">
        <v>504</v>
      </c>
      <c r="H495" s="82" t="s">
        <v>360</v>
      </c>
      <c r="I495" s="82" t="s">
        <v>10415</v>
      </c>
      <c r="J495" s="82" t="s">
        <v>10416</v>
      </c>
      <c r="K495" s="82" t="s">
        <v>10417</v>
      </c>
      <c r="L495" s="82" t="s">
        <v>5026</v>
      </c>
      <c r="M495" s="82" t="s">
        <v>10418</v>
      </c>
      <c r="N495" s="82" t="s">
        <v>10419</v>
      </c>
      <c r="O495" s="82" t="s">
        <v>366</v>
      </c>
      <c r="P495" s="82" t="s">
        <v>10420</v>
      </c>
      <c r="Q495" s="82" t="s">
        <v>360</v>
      </c>
      <c r="R495" s="82" t="s">
        <v>10421</v>
      </c>
      <c r="S495" s="82" t="s">
        <v>368</v>
      </c>
      <c r="T495" s="82" t="s">
        <v>10422</v>
      </c>
      <c r="U495" s="82" t="s">
        <v>10423</v>
      </c>
      <c r="V495" s="82" t="s">
        <v>10424</v>
      </c>
      <c r="W495" s="82" t="s">
        <v>10425</v>
      </c>
      <c r="X495" s="82" t="s">
        <v>10426</v>
      </c>
      <c r="Y495" s="82" t="s">
        <v>10427</v>
      </c>
      <c r="Z495" s="82" t="s">
        <v>10428</v>
      </c>
      <c r="AA495" s="82" t="s">
        <v>376</v>
      </c>
      <c r="AB495" s="82" t="s">
        <v>10429</v>
      </c>
      <c r="AC495" s="82" t="s">
        <v>10430</v>
      </c>
      <c r="AD495" s="82" t="s">
        <v>10431</v>
      </c>
      <c r="AE495" s="82" t="s">
        <v>10432</v>
      </c>
      <c r="AF495" s="82" t="s">
        <v>10433</v>
      </c>
      <c r="AG495" s="82" t="s">
        <v>382</v>
      </c>
      <c r="AH495" s="82" t="s">
        <v>382</v>
      </c>
      <c r="AI495" s="82" t="s">
        <v>7634</v>
      </c>
      <c r="AJ495" s="82" t="s">
        <v>9706</v>
      </c>
      <c r="AK495" s="82" t="s">
        <v>10434</v>
      </c>
      <c r="AL495" s="82" t="s">
        <v>4274</v>
      </c>
    </row>
    <row r="496" spans="1:38" x14ac:dyDescent="0.25">
      <c r="A496" s="82" t="s">
        <v>10435</v>
      </c>
      <c r="B496" s="82">
        <v>14.198</v>
      </c>
      <c r="D496" s="82" t="s">
        <v>9869</v>
      </c>
      <c r="E496" s="82" t="s">
        <v>10436</v>
      </c>
      <c r="F496" s="82" t="s">
        <v>10437</v>
      </c>
      <c r="G496" s="82" t="s">
        <v>7820</v>
      </c>
      <c r="H496" s="82" t="s">
        <v>360</v>
      </c>
      <c r="I496" s="82" t="s">
        <v>10438</v>
      </c>
      <c r="J496" s="82" t="s">
        <v>10439</v>
      </c>
      <c r="K496" s="82" t="s">
        <v>10440</v>
      </c>
      <c r="L496" s="82" t="s">
        <v>421</v>
      </c>
      <c r="M496" s="82" t="s">
        <v>10441</v>
      </c>
      <c r="N496" s="82" t="s">
        <v>10442</v>
      </c>
      <c r="O496" s="82" t="s">
        <v>366</v>
      </c>
      <c r="P496" s="82" t="s">
        <v>9900</v>
      </c>
      <c r="Q496" s="82" t="s">
        <v>360</v>
      </c>
      <c r="R496" s="82" t="s">
        <v>360</v>
      </c>
      <c r="S496" s="82" t="s">
        <v>368</v>
      </c>
      <c r="T496" s="82" t="s">
        <v>10443</v>
      </c>
      <c r="U496" s="82" t="s">
        <v>443</v>
      </c>
      <c r="V496" s="82" t="s">
        <v>362</v>
      </c>
      <c r="W496" s="82" t="s">
        <v>382</v>
      </c>
      <c r="X496" s="82" t="s">
        <v>10444</v>
      </c>
      <c r="Y496" s="82" t="s">
        <v>10445</v>
      </c>
      <c r="Z496" s="82" t="s">
        <v>427</v>
      </c>
      <c r="AA496" s="82" t="s">
        <v>376</v>
      </c>
      <c r="AB496" s="82" t="s">
        <v>10446</v>
      </c>
      <c r="AC496" s="82" t="s">
        <v>10447</v>
      </c>
      <c r="AD496" s="82" t="s">
        <v>10329</v>
      </c>
      <c r="AE496" s="82" t="s">
        <v>10448</v>
      </c>
      <c r="AF496" s="82" t="s">
        <v>382</v>
      </c>
      <c r="AG496" s="82" t="s">
        <v>382</v>
      </c>
      <c r="AH496" s="82" t="s">
        <v>382</v>
      </c>
      <c r="AI496" s="82" t="s">
        <v>1842</v>
      </c>
      <c r="AJ496" s="82" t="s">
        <v>9706</v>
      </c>
      <c r="AK496" s="82" t="s">
        <v>10449</v>
      </c>
      <c r="AL496" s="82" t="s">
        <v>450</v>
      </c>
    </row>
    <row r="497" spans="1:38" x14ac:dyDescent="0.25">
      <c r="A497" s="82" t="s">
        <v>279</v>
      </c>
      <c r="B497" s="82">
        <v>14.218</v>
      </c>
      <c r="C497" s="82" t="s">
        <v>10450</v>
      </c>
      <c r="D497" s="82" t="s">
        <v>9710</v>
      </c>
      <c r="E497" s="82" t="s">
        <v>10451</v>
      </c>
      <c r="F497" s="82" t="s">
        <v>10452</v>
      </c>
      <c r="G497" s="82" t="s">
        <v>683</v>
      </c>
      <c r="H497" s="82" t="s">
        <v>360</v>
      </c>
      <c r="I497" s="82" t="s">
        <v>10453</v>
      </c>
      <c r="J497" s="82" t="s">
        <v>10454</v>
      </c>
      <c r="K497" s="82" t="s">
        <v>10455</v>
      </c>
      <c r="L497" s="82" t="s">
        <v>10456</v>
      </c>
      <c r="M497" s="82" t="s">
        <v>10457</v>
      </c>
      <c r="N497" s="82" t="s">
        <v>822</v>
      </c>
      <c r="O497" s="82" t="s">
        <v>10458</v>
      </c>
      <c r="P497" s="82" t="s">
        <v>10459</v>
      </c>
      <c r="Q497" s="82" t="s">
        <v>10460</v>
      </c>
      <c r="R497" s="82" t="s">
        <v>10461</v>
      </c>
      <c r="S497" s="82" t="s">
        <v>10462</v>
      </c>
      <c r="T497" s="82" t="s">
        <v>10463</v>
      </c>
      <c r="U497" s="82" t="s">
        <v>10464</v>
      </c>
      <c r="V497" s="82" t="s">
        <v>10465</v>
      </c>
      <c r="W497" s="82" t="s">
        <v>10466</v>
      </c>
      <c r="X497" s="82" t="s">
        <v>10467</v>
      </c>
      <c r="Y497" s="82" t="s">
        <v>10468</v>
      </c>
      <c r="Z497" s="82" t="s">
        <v>10469</v>
      </c>
      <c r="AA497" s="82" t="s">
        <v>376</v>
      </c>
      <c r="AB497" s="82" t="s">
        <v>10470</v>
      </c>
      <c r="AC497" s="82" t="s">
        <v>10471</v>
      </c>
      <c r="AD497" s="82" t="s">
        <v>10472</v>
      </c>
      <c r="AE497" s="82" t="s">
        <v>10473</v>
      </c>
      <c r="AF497" s="82" t="s">
        <v>10474</v>
      </c>
      <c r="AG497" s="82" t="s">
        <v>382</v>
      </c>
      <c r="AH497" s="82" t="s">
        <v>382</v>
      </c>
      <c r="AI497" s="82" t="s">
        <v>6816</v>
      </c>
      <c r="AJ497" s="82" t="s">
        <v>9706</v>
      </c>
      <c r="AK497" s="82" t="s">
        <v>10475</v>
      </c>
      <c r="AL497" s="82" t="s">
        <v>415</v>
      </c>
    </row>
    <row r="498" spans="1:38" x14ac:dyDescent="0.25">
      <c r="A498" s="82" t="s">
        <v>10476</v>
      </c>
      <c r="B498" s="82">
        <v>14.225</v>
      </c>
      <c r="C498" s="82" t="s">
        <v>10477</v>
      </c>
      <c r="D498" s="82" t="s">
        <v>9710</v>
      </c>
      <c r="E498" s="82" t="s">
        <v>10478</v>
      </c>
      <c r="F498" s="82" t="s">
        <v>10479</v>
      </c>
      <c r="G498" s="82" t="s">
        <v>359</v>
      </c>
      <c r="H498" s="82" t="s">
        <v>360</v>
      </c>
      <c r="I498" s="82" t="s">
        <v>10480</v>
      </c>
      <c r="J498" s="82" t="s">
        <v>10481</v>
      </c>
      <c r="K498" s="82" t="s">
        <v>10482</v>
      </c>
      <c r="L498" s="82" t="s">
        <v>421</v>
      </c>
      <c r="M498" s="82" t="s">
        <v>10483</v>
      </c>
      <c r="N498" s="82" t="s">
        <v>10484</v>
      </c>
      <c r="O498" s="82" t="s">
        <v>10485</v>
      </c>
      <c r="P498" s="82" t="s">
        <v>10486</v>
      </c>
      <c r="Q498" s="82" t="s">
        <v>10487</v>
      </c>
      <c r="R498" s="82" t="s">
        <v>360</v>
      </c>
      <c r="S498" s="82" t="s">
        <v>368</v>
      </c>
      <c r="T498" s="82" t="s">
        <v>10488</v>
      </c>
      <c r="U498" s="82" t="s">
        <v>10489</v>
      </c>
      <c r="V498" s="82" t="s">
        <v>1376</v>
      </c>
      <c r="W498" s="82" t="s">
        <v>10490</v>
      </c>
      <c r="X498" s="82" t="s">
        <v>10467</v>
      </c>
      <c r="Y498" s="82" t="s">
        <v>10491</v>
      </c>
      <c r="Z498" s="82" t="s">
        <v>10492</v>
      </c>
      <c r="AA498" s="82" t="s">
        <v>376</v>
      </c>
      <c r="AB498" s="82" t="s">
        <v>10493</v>
      </c>
      <c r="AC498" s="82" t="s">
        <v>10494</v>
      </c>
      <c r="AD498" s="82" t="s">
        <v>10495</v>
      </c>
      <c r="AE498" s="82" t="s">
        <v>10496</v>
      </c>
      <c r="AF498" s="82" t="s">
        <v>10497</v>
      </c>
      <c r="AG498" s="82" t="s">
        <v>382</v>
      </c>
      <c r="AH498" s="82" t="s">
        <v>382</v>
      </c>
      <c r="AI498" s="82" t="s">
        <v>4659</v>
      </c>
      <c r="AJ498" s="82" t="s">
        <v>9706</v>
      </c>
      <c r="AK498" s="82" t="s">
        <v>10498</v>
      </c>
      <c r="AL498" s="82" t="s">
        <v>415</v>
      </c>
    </row>
    <row r="499" spans="1:38" x14ac:dyDescent="0.25">
      <c r="A499" s="82" t="s">
        <v>158</v>
      </c>
      <c r="B499" s="82">
        <v>14.228</v>
      </c>
      <c r="C499" s="82" t="s">
        <v>10499</v>
      </c>
      <c r="D499" s="82" t="s">
        <v>9710</v>
      </c>
      <c r="E499" s="82" t="s">
        <v>10500</v>
      </c>
      <c r="F499" s="82" t="s">
        <v>10501</v>
      </c>
      <c r="G499" s="82" t="s">
        <v>683</v>
      </c>
      <c r="H499" s="82" t="s">
        <v>360</v>
      </c>
      <c r="I499" s="82" t="s">
        <v>10502</v>
      </c>
      <c r="J499" s="82" t="s">
        <v>10503</v>
      </c>
      <c r="K499" s="82" t="s">
        <v>10504</v>
      </c>
      <c r="L499" s="82" t="s">
        <v>421</v>
      </c>
      <c r="M499" s="82" t="s">
        <v>10505</v>
      </c>
      <c r="N499" s="82" t="s">
        <v>10506</v>
      </c>
      <c r="O499" s="82" t="s">
        <v>10507</v>
      </c>
      <c r="P499" s="82" t="s">
        <v>10508</v>
      </c>
      <c r="Q499" s="82" t="s">
        <v>10509</v>
      </c>
      <c r="R499" s="82" t="s">
        <v>360</v>
      </c>
      <c r="S499" s="82" t="s">
        <v>10510</v>
      </c>
      <c r="T499" s="82" t="s">
        <v>10511</v>
      </c>
      <c r="U499" s="82" t="s">
        <v>10512</v>
      </c>
      <c r="V499" s="82" t="s">
        <v>10513</v>
      </c>
      <c r="W499" s="82" t="s">
        <v>10514</v>
      </c>
      <c r="X499" s="82" t="s">
        <v>10467</v>
      </c>
      <c r="Y499" s="82" t="s">
        <v>10515</v>
      </c>
      <c r="Z499" s="82" t="s">
        <v>10516</v>
      </c>
      <c r="AA499" s="82" t="s">
        <v>376</v>
      </c>
      <c r="AB499" s="82" t="s">
        <v>10517</v>
      </c>
      <c r="AC499" s="82" t="s">
        <v>10518</v>
      </c>
      <c r="AD499" s="82" t="s">
        <v>10495</v>
      </c>
      <c r="AE499" s="82" t="s">
        <v>10519</v>
      </c>
      <c r="AF499" s="82" t="s">
        <v>10520</v>
      </c>
      <c r="AG499" s="82" t="s">
        <v>382</v>
      </c>
      <c r="AH499" s="82" t="s">
        <v>382</v>
      </c>
      <c r="AI499" s="82" t="s">
        <v>1506</v>
      </c>
      <c r="AJ499" s="82" t="s">
        <v>9706</v>
      </c>
      <c r="AK499" s="82" t="s">
        <v>10521</v>
      </c>
      <c r="AL499" s="82" t="s">
        <v>415</v>
      </c>
    </row>
    <row r="500" spans="1:38" x14ac:dyDescent="0.25">
      <c r="A500" s="82" t="s">
        <v>186</v>
      </c>
      <c r="B500" s="82">
        <v>14.231</v>
      </c>
      <c r="D500" s="82" t="s">
        <v>9710</v>
      </c>
      <c r="E500" s="82" t="s">
        <v>10522</v>
      </c>
      <c r="F500" s="82" t="s">
        <v>10523</v>
      </c>
      <c r="G500" s="82" t="s">
        <v>683</v>
      </c>
      <c r="H500" s="82" t="s">
        <v>360</v>
      </c>
      <c r="I500" s="82" t="s">
        <v>10524</v>
      </c>
      <c r="J500" s="82" t="s">
        <v>10525</v>
      </c>
      <c r="K500" s="82" t="s">
        <v>10526</v>
      </c>
      <c r="L500" s="82" t="s">
        <v>7129</v>
      </c>
      <c r="M500" s="82" t="s">
        <v>10527</v>
      </c>
      <c r="N500" s="82" t="s">
        <v>10528</v>
      </c>
      <c r="O500" s="82" t="s">
        <v>558</v>
      </c>
      <c r="P500" s="82" t="s">
        <v>10529</v>
      </c>
      <c r="Q500" s="82" t="s">
        <v>10530</v>
      </c>
      <c r="R500" s="82" t="s">
        <v>360</v>
      </c>
      <c r="S500" s="82" t="s">
        <v>10531</v>
      </c>
      <c r="T500" s="82" t="s">
        <v>10532</v>
      </c>
      <c r="U500" s="82" t="s">
        <v>10533</v>
      </c>
      <c r="V500" s="82" t="s">
        <v>1376</v>
      </c>
      <c r="W500" s="82" t="s">
        <v>10534</v>
      </c>
      <c r="X500" s="82" t="s">
        <v>10535</v>
      </c>
      <c r="Y500" s="82" t="s">
        <v>10536</v>
      </c>
      <c r="Z500" s="82" t="s">
        <v>10537</v>
      </c>
      <c r="AA500" s="82" t="s">
        <v>10538</v>
      </c>
      <c r="AB500" s="82" t="s">
        <v>10539</v>
      </c>
      <c r="AC500" s="82" t="s">
        <v>10540</v>
      </c>
      <c r="AD500" s="82" t="s">
        <v>10541</v>
      </c>
      <c r="AE500" s="82" t="s">
        <v>10542</v>
      </c>
      <c r="AF500" s="82" t="s">
        <v>10543</v>
      </c>
      <c r="AG500" s="82" t="s">
        <v>382</v>
      </c>
      <c r="AH500" s="82" t="s">
        <v>10544</v>
      </c>
      <c r="AI500" s="82" t="s">
        <v>4335</v>
      </c>
      <c r="AJ500" s="82" t="s">
        <v>9706</v>
      </c>
      <c r="AK500" s="82" t="s">
        <v>10545</v>
      </c>
      <c r="AL500" s="82" t="s">
        <v>415</v>
      </c>
    </row>
    <row r="501" spans="1:38" x14ac:dyDescent="0.25">
      <c r="A501" s="82" t="s">
        <v>10546</v>
      </c>
      <c r="B501" s="82">
        <v>14.234999999999999</v>
      </c>
      <c r="C501" s="82" t="s">
        <v>10547</v>
      </c>
      <c r="D501" s="82" t="s">
        <v>9710</v>
      </c>
      <c r="E501" s="82" t="s">
        <v>10548</v>
      </c>
      <c r="F501" s="82" t="s">
        <v>10549</v>
      </c>
      <c r="G501" s="82" t="s">
        <v>4471</v>
      </c>
      <c r="H501" s="82" t="s">
        <v>360</v>
      </c>
      <c r="I501" s="82" t="s">
        <v>10550</v>
      </c>
      <c r="J501" s="82" t="s">
        <v>10551</v>
      </c>
      <c r="K501" s="82" t="s">
        <v>10552</v>
      </c>
      <c r="L501" s="82" t="s">
        <v>7129</v>
      </c>
      <c r="M501" s="82" t="s">
        <v>10553</v>
      </c>
      <c r="N501" s="82" t="s">
        <v>10554</v>
      </c>
      <c r="O501" s="82" t="s">
        <v>558</v>
      </c>
      <c r="P501" s="82" t="s">
        <v>10555</v>
      </c>
      <c r="Q501" s="82" t="s">
        <v>10556</v>
      </c>
      <c r="R501" s="82" t="s">
        <v>10557</v>
      </c>
      <c r="S501" s="82" t="s">
        <v>10558</v>
      </c>
      <c r="T501" s="82" t="s">
        <v>10559</v>
      </c>
      <c r="U501" s="82" t="s">
        <v>10560</v>
      </c>
      <c r="V501" s="82" t="s">
        <v>10561</v>
      </c>
      <c r="W501" s="82" t="s">
        <v>10562</v>
      </c>
      <c r="X501" s="82" t="s">
        <v>10535</v>
      </c>
      <c r="Y501" s="82" t="s">
        <v>10563</v>
      </c>
      <c r="Z501" s="82" t="s">
        <v>10564</v>
      </c>
      <c r="AA501" s="82" t="s">
        <v>10565</v>
      </c>
      <c r="AB501" s="82" t="s">
        <v>10566</v>
      </c>
      <c r="AC501" s="82" t="s">
        <v>10567</v>
      </c>
      <c r="AD501" s="82" t="s">
        <v>10568</v>
      </c>
      <c r="AE501" s="82" t="s">
        <v>10569</v>
      </c>
      <c r="AF501" s="82" t="s">
        <v>10570</v>
      </c>
      <c r="AG501" s="82" t="s">
        <v>382</v>
      </c>
      <c r="AH501" s="82" t="s">
        <v>10571</v>
      </c>
      <c r="AI501" s="82" t="s">
        <v>1656</v>
      </c>
      <c r="AJ501" s="82" t="s">
        <v>9706</v>
      </c>
      <c r="AK501" s="82" t="s">
        <v>10572</v>
      </c>
      <c r="AL501" s="82" t="s">
        <v>415</v>
      </c>
    </row>
    <row r="502" spans="1:38" x14ac:dyDescent="0.25">
      <c r="A502" s="82" t="s">
        <v>10573</v>
      </c>
      <c r="B502" s="82">
        <v>14.238</v>
      </c>
      <c r="D502" s="82" t="s">
        <v>9710</v>
      </c>
      <c r="E502" s="82" t="s">
        <v>10574</v>
      </c>
      <c r="F502" s="82" t="s">
        <v>10575</v>
      </c>
      <c r="G502" s="82" t="s">
        <v>359</v>
      </c>
      <c r="H502" s="82" t="s">
        <v>360</v>
      </c>
      <c r="I502" s="82" t="s">
        <v>10576</v>
      </c>
      <c r="J502" s="82" t="s">
        <v>10577</v>
      </c>
      <c r="K502" s="82" t="s">
        <v>10578</v>
      </c>
      <c r="L502" s="82" t="s">
        <v>10579</v>
      </c>
      <c r="M502" s="82" t="s">
        <v>10580</v>
      </c>
      <c r="N502" s="82" t="s">
        <v>10581</v>
      </c>
      <c r="O502" s="82" t="s">
        <v>558</v>
      </c>
      <c r="P502" s="82" t="s">
        <v>10582</v>
      </c>
      <c r="Q502" s="82" t="s">
        <v>10583</v>
      </c>
      <c r="R502" s="82" t="s">
        <v>10584</v>
      </c>
      <c r="S502" s="82" t="s">
        <v>10585</v>
      </c>
      <c r="T502" s="82" t="s">
        <v>10586</v>
      </c>
      <c r="U502" s="82" t="s">
        <v>443</v>
      </c>
      <c r="V502" s="82" t="s">
        <v>10587</v>
      </c>
      <c r="W502" s="82" t="s">
        <v>10588</v>
      </c>
      <c r="X502" s="82" t="s">
        <v>10535</v>
      </c>
      <c r="Y502" s="82" t="s">
        <v>10589</v>
      </c>
      <c r="Z502" s="82" t="s">
        <v>427</v>
      </c>
      <c r="AA502" s="82" t="s">
        <v>10590</v>
      </c>
      <c r="AB502" s="82" t="s">
        <v>10591</v>
      </c>
      <c r="AC502" s="82" t="s">
        <v>10592</v>
      </c>
      <c r="AD502" s="82" t="s">
        <v>10593</v>
      </c>
      <c r="AE502" s="82" t="s">
        <v>10594</v>
      </c>
      <c r="AF502" s="82" t="s">
        <v>10595</v>
      </c>
      <c r="AG502" s="82" t="s">
        <v>382</v>
      </c>
      <c r="AH502" s="82" t="s">
        <v>10596</v>
      </c>
      <c r="AI502" s="82" t="s">
        <v>620</v>
      </c>
      <c r="AJ502" s="82" t="s">
        <v>9706</v>
      </c>
      <c r="AK502" s="82" t="s">
        <v>10597</v>
      </c>
      <c r="AL502" s="82" t="s">
        <v>3887</v>
      </c>
    </row>
    <row r="503" spans="1:38" x14ac:dyDescent="0.25">
      <c r="A503" s="82" t="s">
        <v>159</v>
      </c>
      <c r="B503" s="82">
        <v>14.239000000000001</v>
      </c>
      <c r="C503" s="82" t="s">
        <v>10598</v>
      </c>
      <c r="D503" s="82" t="s">
        <v>9710</v>
      </c>
      <c r="E503" s="82" t="s">
        <v>10599</v>
      </c>
      <c r="F503" s="82" t="s">
        <v>10600</v>
      </c>
      <c r="G503" s="82" t="s">
        <v>683</v>
      </c>
      <c r="H503" s="82" t="s">
        <v>360</v>
      </c>
      <c r="I503" s="82" t="s">
        <v>10601</v>
      </c>
      <c r="J503" s="82" t="s">
        <v>10602</v>
      </c>
      <c r="K503" s="82" t="s">
        <v>10455</v>
      </c>
      <c r="L503" s="82" t="s">
        <v>10603</v>
      </c>
      <c r="M503" s="82" t="s">
        <v>10604</v>
      </c>
      <c r="N503" s="82" t="s">
        <v>10605</v>
      </c>
      <c r="O503" s="82" t="s">
        <v>10606</v>
      </c>
      <c r="P503" s="82" t="s">
        <v>10607</v>
      </c>
      <c r="Q503" s="82" t="s">
        <v>10608</v>
      </c>
      <c r="R503" s="82" t="s">
        <v>10609</v>
      </c>
      <c r="S503" s="82" t="s">
        <v>10610</v>
      </c>
      <c r="T503" s="82" t="s">
        <v>10611</v>
      </c>
      <c r="U503" s="82" t="s">
        <v>10612</v>
      </c>
      <c r="V503" s="82" t="s">
        <v>10613</v>
      </c>
      <c r="W503" s="82" t="s">
        <v>10614</v>
      </c>
      <c r="X503" s="82" t="s">
        <v>10615</v>
      </c>
      <c r="Y503" s="82" t="s">
        <v>10616</v>
      </c>
      <c r="Z503" s="82" t="s">
        <v>10617</v>
      </c>
      <c r="AA503" s="82" t="s">
        <v>10618</v>
      </c>
      <c r="AB503" s="82" t="s">
        <v>10619</v>
      </c>
      <c r="AC503" s="82" t="s">
        <v>10540</v>
      </c>
      <c r="AD503" s="82" t="s">
        <v>10620</v>
      </c>
      <c r="AE503" s="82" t="s">
        <v>10621</v>
      </c>
      <c r="AF503" s="82" t="s">
        <v>10622</v>
      </c>
      <c r="AG503" s="82" t="s">
        <v>382</v>
      </c>
      <c r="AH503" s="82" t="s">
        <v>360</v>
      </c>
      <c r="AI503" s="82" t="s">
        <v>620</v>
      </c>
      <c r="AJ503" s="82" t="s">
        <v>9706</v>
      </c>
      <c r="AK503" s="82" t="s">
        <v>10623</v>
      </c>
      <c r="AL503" s="82" t="s">
        <v>415</v>
      </c>
    </row>
    <row r="504" spans="1:38" x14ac:dyDescent="0.25">
      <c r="A504" s="82" t="s">
        <v>176</v>
      </c>
      <c r="B504" s="82">
        <v>14.241</v>
      </c>
      <c r="C504" s="82" t="s">
        <v>10624</v>
      </c>
      <c r="D504" s="82" t="s">
        <v>9710</v>
      </c>
      <c r="E504" s="82" t="s">
        <v>10625</v>
      </c>
      <c r="F504" s="82" t="s">
        <v>10626</v>
      </c>
      <c r="G504" s="82" t="s">
        <v>3124</v>
      </c>
      <c r="H504" s="82" t="s">
        <v>360</v>
      </c>
      <c r="I504" s="82" t="s">
        <v>10627</v>
      </c>
      <c r="J504" s="82" t="s">
        <v>10628</v>
      </c>
      <c r="K504" s="82" t="s">
        <v>10629</v>
      </c>
      <c r="L504" s="82" t="s">
        <v>5026</v>
      </c>
      <c r="M504" s="82" t="s">
        <v>10630</v>
      </c>
      <c r="N504" s="82" t="s">
        <v>10631</v>
      </c>
      <c r="O504" s="82" t="s">
        <v>558</v>
      </c>
      <c r="P504" s="82" t="s">
        <v>10632</v>
      </c>
      <c r="Q504" s="82" t="s">
        <v>360</v>
      </c>
      <c r="R504" s="82" t="s">
        <v>10633</v>
      </c>
      <c r="S504" s="82" t="s">
        <v>10634</v>
      </c>
      <c r="T504" s="82" t="s">
        <v>10635</v>
      </c>
      <c r="U504" s="82" t="s">
        <v>10636</v>
      </c>
      <c r="V504" s="82" t="s">
        <v>1376</v>
      </c>
      <c r="W504" s="82" t="s">
        <v>10637</v>
      </c>
      <c r="X504" s="82" t="s">
        <v>10638</v>
      </c>
      <c r="Y504" s="82" t="s">
        <v>10639</v>
      </c>
      <c r="Z504" s="82" t="s">
        <v>10640</v>
      </c>
      <c r="AA504" s="82" t="s">
        <v>10641</v>
      </c>
      <c r="AB504" s="82" t="s">
        <v>10642</v>
      </c>
      <c r="AC504" s="82" t="s">
        <v>10643</v>
      </c>
      <c r="AD504" s="82" t="s">
        <v>10644</v>
      </c>
      <c r="AE504" s="82" t="s">
        <v>10645</v>
      </c>
      <c r="AF504" s="82" t="s">
        <v>10646</v>
      </c>
      <c r="AG504" s="82" t="s">
        <v>382</v>
      </c>
      <c r="AH504" s="82" t="s">
        <v>10647</v>
      </c>
      <c r="AI504" s="82" t="s">
        <v>620</v>
      </c>
      <c r="AJ504" s="82" t="s">
        <v>9706</v>
      </c>
      <c r="AK504" s="82" t="s">
        <v>10648</v>
      </c>
      <c r="AL504" s="82" t="s">
        <v>415</v>
      </c>
    </row>
    <row r="505" spans="1:38" x14ac:dyDescent="0.25">
      <c r="A505" s="82" t="s">
        <v>9708</v>
      </c>
      <c r="B505" s="82">
        <v>14.247</v>
      </c>
      <c r="C505" s="82" t="s">
        <v>10649</v>
      </c>
      <c r="D505" s="82" t="s">
        <v>9710</v>
      </c>
      <c r="E505" s="82" t="s">
        <v>10650</v>
      </c>
      <c r="F505" s="82" t="s">
        <v>10651</v>
      </c>
      <c r="G505" s="82" t="s">
        <v>359</v>
      </c>
      <c r="H505" s="82" t="s">
        <v>360</v>
      </c>
      <c r="I505" s="82" t="s">
        <v>10652</v>
      </c>
      <c r="J505" s="82" t="s">
        <v>10653</v>
      </c>
      <c r="K505" s="82" t="s">
        <v>10654</v>
      </c>
      <c r="L505" s="82" t="s">
        <v>421</v>
      </c>
      <c r="M505" s="82" t="s">
        <v>10655</v>
      </c>
      <c r="N505" s="82" t="s">
        <v>10656</v>
      </c>
      <c r="O505" s="82" t="s">
        <v>558</v>
      </c>
      <c r="P505" s="82" t="s">
        <v>360</v>
      </c>
      <c r="Q505" s="82" t="s">
        <v>360</v>
      </c>
      <c r="R505" s="82" t="s">
        <v>360</v>
      </c>
      <c r="S505" s="82" t="s">
        <v>10657</v>
      </c>
      <c r="T505" s="82" t="s">
        <v>10658</v>
      </c>
      <c r="U505" s="82" t="s">
        <v>10659</v>
      </c>
      <c r="V505" s="82" t="s">
        <v>632</v>
      </c>
      <c r="W505" s="82" t="s">
        <v>10660</v>
      </c>
      <c r="X505" s="82" t="s">
        <v>9767</v>
      </c>
      <c r="Y505" s="82" t="s">
        <v>10661</v>
      </c>
      <c r="Z505" s="82" t="s">
        <v>10662</v>
      </c>
      <c r="AA505" s="82" t="s">
        <v>10663</v>
      </c>
      <c r="AB505" s="82" t="s">
        <v>10664</v>
      </c>
      <c r="AC505" s="82" t="s">
        <v>735</v>
      </c>
      <c r="AD505" s="82" t="s">
        <v>10665</v>
      </c>
      <c r="AE505" s="82" t="s">
        <v>10666</v>
      </c>
      <c r="AF505" s="82" t="s">
        <v>382</v>
      </c>
      <c r="AG505" s="82" t="s">
        <v>382</v>
      </c>
      <c r="AH505" s="82" t="s">
        <v>10667</v>
      </c>
      <c r="AI505" s="82" t="s">
        <v>1752</v>
      </c>
      <c r="AJ505" s="82" t="s">
        <v>9706</v>
      </c>
      <c r="AK505" s="82" t="s">
        <v>10668</v>
      </c>
      <c r="AL505" s="82" t="s">
        <v>415</v>
      </c>
    </row>
    <row r="506" spans="1:38" x14ac:dyDescent="0.25">
      <c r="A506" s="82" t="s">
        <v>10669</v>
      </c>
      <c r="B506" s="82">
        <v>14.247999999999999</v>
      </c>
      <c r="C506" s="82" t="s">
        <v>10670</v>
      </c>
      <c r="D506" s="82" t="s">
        <v>9710</v>
      </c>
      <c r="E506" s="82" t="s">
        <v>10671</v>
      </c>
      <c r="F506" s="82" t="s">
        <v>10672</v>
      </c>
      <c r="G506" s="82" t="s">
        <v>721</v>
      </c>
      <c r="H506" s="82" t="s">
        <v>360</v>
      </c>
      <c r="I506" s="82" t="s">
        <v>10673</v>
      </c>
      <c r="J506" s="82" t="s">
        <v>10674</v>
      </c>
      <c r="K506" s="82" t="s">
        <v>10675</v>
      </c>
      <c r="L506" s="82" t="s">
        <v>10676</v>
      </c>
      <c r="M506" s="82" t="s">
        <v>10677</v>
      </c>
      <c r="N506" s="82" t="s">
        <v>10678</v>
      </c>
      <c r="O506" s="82" t="s">
        <v>366</v>
      </c>
      <c r="P506" s="82" t="s">
        <v>10679</v>
      </c>
      <c r="Q506" s="82" t="s">
        <v>360</v>
      </c>
      <c r="R506" s="82" t="s">
        <v>11</v>
      </c>
      <c r="S506" s="82" t="s">
        <v>368</v>
      </c>
      <c r="T506" s="82" t="s">
        <v>10680</v>
      </c>
      <c r="U506" s="82" t="s">
        <v>10681</v>
      </c>
      <c r="V506" s="82" t="s">
        <v>10682</v>
      </c>
      <c r="W506" s="82" t="s">
        <v>10683</v>
      </c>
      <c r="X506" s="82" t="s">
        <v>10684</v>
      </c>
      <c r="Y506" s="82" t="s">
        <v>10685</v>
      </c>
      <c r="Z506" s="82" t="s">
        <v>10686</v>
      </c>
      <c r="AA506" s="82" t="s">
        <v>10687</v>
      </c>
      <c r="AB506" s="82" t="s">
        <v>10688</v>
      </c>
      <c r="AC506" s="82" t="s">
        <v>10540</v>
      </c>
      <c r="AD506" s="82" t="s">
        <v>10689</v>
      </c>
      <c r="AE506" s="82" t="s">
        <v>10690</v>
      </c>
      <c r="AF506" s="82" t="s">
        <v>10691</v>
      </c>
      <c r="AG506" s="82" t="s">
        <v>382</v>
      </c>
      <c r="AH506" s="82" t="s">
        <v>10692</v>
      </c>
      <c r="AI506" s="82" t="s">
        <v>1752</v>
      </c>
      <c r="AJ506" s="82" t="s">
        <v>9706</v>
      </c>
      <c r="AK506" s="82" t="s">
        <v>10693</v>
      </c>
      <c r="AL506" s="82" t="s">
        <v>415</v>
      </c>
    </row>
    <row r="507" spans="1:38" x14ac:dyDescent="0.25">
      <c r="A507" s="82" t="s">
        <v>10694</v>
      </c>
      <c r="B507" s="82">
        <v>14.249000000000001</v>
      </c>
      <c r="D507" s="82" t="s">
        <v>9710</v>
      </c>
      <c r="E507" s="82" t="s">
        <v>10695</v>
      </c>
      <c r="F507" s="82" t="s">
        <v>10696</v>
      </c>
      <c r="G507" s="82" t="s">
        <v>359</v>
      </c>
      <c r="H507" s="82" t="s">
        <v>360</v>
      </c>
      <c r="I507" s="82" t="s">
        <v>10697</v>
      </c>
      <c r="J507" s="82" t="s">
        <v>10698</v>
      </c>
      <c r="K507" s="82" t="s">
        <v>10699</v>
      </c>
      <c r="L507" s="82" t="s">
        <v>10700</v>
      </c>
      <c r="M507" s="82" t="s">
        <v>10701</v>
      </c>
      <c r="N507" s="82" t="s">
        <v>10702</v>
      </c>
      <c r="O507" s="82" t="s">
        <v>558</v>
      </c>
      <c r="P507" s="82" t="s">
        <v>10703</v>
      </c>
      <c r="Q507" s="82" t="s">
        <v>10704</v>
      </c>
      <c r="R507" s="82" t="s">
        <v>10705</v>
      </c>
      <c r="S507" s="82" t="s">
        <v>368</v>
      </c>
      <c r="T507" s="82" t="s">
        <v>10706</v>
      </c>
      <c r="U507" s="82" t="s">
        <v>443</v>
      </c>
      <c r="V507" s="82" t="s">
        <v>10707</v>
      </c>
      <c r="W507" s="82" t="s">
        <v>10588</v>
      </c>
      <c r="X507" s="82" t="s">
        <v>10535</v>
      </c>
      <c r="Y507" s="82" t="s">
        <v>10708</v>
      </c>
      <c r="Z507" s="82" t="s">
        <v>427</v>
      </c>
      <c r="AA507" s="82" t="s">
        <v>10709</v>
      </c>
      <c r="AB507" s="82" t="s">
        <v>10710</v>
      </c>
      <c r="AC507" s="82" t="s">
        <v>10711</v>
      </c>
      <c r="AD507" s="82" t="s">
        <v>10712</v>
      </c>
      <c r="AE507" s="82" t="s">
        <v>10713</v>
      </c>
      <c r="AF507" s="82" t="s">
        <v>10714</v>
      </c>
      <c r="AG507" s="82" t="s">
        <v>382</v>
      </c>
      <c r="AH507" s="82" t="s">
        <v>10715</v>
      </c>
      <c r="AI507" s="82" t="s">
        <v>7634</v>
      </c>
      <c r="AJ507" s="82" t="s">
        <v>9706</v>
      </c>
      <c r="AK507" s="82" t="s">
        <v>10716</v>
      </c>
      <c r="AL507" s="82" t="s">
        <v>3887</v>
      </c>
    </row>
    <row r="508" spans="1:38" x14ac:dyDescent="0.25">
      <c r="A508" s="82" t="s">
        <v>9774</v>
      </c>
      <c r="B508" s="82">
        <v>14.25</v>
      </c>
      <c r="C508" s="82" t="s">
        <v>9774</v>
      </c>
      <c r="D508" s="82" t="s">
        <v>9710</v>
      </c>
      <c r="E508" s="82" t="s">
        <v>10717</v>
      </c>
      <c r="F508" s="82" t="s">
        <v>10718</v>
      </c>
      <c r="G508" s="82" t="s">
        <v>359</v>
      </c>
      <c r="H508" s="82" t="s">
        <v>360</v>
      </c>
      <c r="I508" s="82" t="s">
        <v>10719</v>
      </c>
      <c r="J508" s="82" t="s">
        <v>10720</v>
      </c>
      <c r="K508" s="82" t="s">
        <v>10721</v>
      </c>
      <c r="L508" s="82" t="s">
        <v>421</v>
      </c>
      <c r="M508" s="82" t="s">
        <v>10722</v>
      </c>
      <c r="N508" s="82" t="s">
        <v>10723</v>
      </c>
      <c r="O508" s="82" t="s">
        <v>10724</v>
      </c>
      <c r="P508" s="82" t="s">
        <v>10725</v>
      </c>
      <c r="Q508" s="82" t="s">
        <v>360</v>
      </c>
      <c r="R508" s="82" t="s">
        <v>360</v>
      </c>
      <c r="S508" s="82" t="s">
        <v>400</v>
      </c>
      <c r="T508" s="82" t="s">
        <v>10726</v>
      </c>
      <c r="U508" s="82" t="s">
        <v>10727</v>
      </c>
      <c r="V508" s="82" t="s">
        <v>632</v>
      </c>
      <c r="W508" s="82" t="s">
        <v>10728</v>
      </c>
      <c r="X508" s="82" t="s">
        <v>9726</v>
      </c>
      <c r="Y508" s="82" t="s">
        <v>10729</v>
      </c>
      <c r="Z508" s="82" t="s">
        <v>10730</v>
      </c>
      <c r="AA508" s="82" t="s">
        <v>10731</v>
      </c>
      <c r="AB508" s="82" t="s">
        <v>10732</v>
      </c>
      <c r="AC508" s="82" t="s">
        <v>10733</v>
      </c>
      <c r="AD508" s="82" t="s">
        <v>10734</v>
      </c>
      <c r="AE508" s="82" t="s">
        <v>10735</v>
      </c>
      <c r="AF508" s="82" t="s">
        <v>382</v>
      </c>
      <c r="AG508" s="82" t="s">
        <v>382</v>
      </c>
      <c r="AH508" s="82" t="s">
        <v>10736</v>
      </c>
      <c r="AI508" s="82" t="s">
        <v>1842</v>
      </c>
      <c r="AJ508" s="82" t="s">
        <v>9706</v>
      </c>
      <c r="AK508" s="82" t="s">
        <v>10737</v>
      </c>
      <c r="AL508" s="82" t="s">
        <v>3887</v>
      </c>
    </row>
    <row r="509" spans="1:38" x14ac:dyDescent="0.25">
      <c r="A509" s="82" t="s">
        <v>9736</v>
      </c>
      <c r="B509" s="82">
        <v>14.252000000000001</v>
      </c>
      <c r="C509" s="82" t="s">
        <v>10738</v>
      </c>
      <c r="D509" s="82" t="s">
        <v>9710</v>
      </c>
      <c r="E509" s="82" t="s">
        <v>10739</v>
      </c>
      <c r="F509" s="82" t="s">
        <v>9739</v>
      </c>
      <c r="G509" s="82" t="s">
        <v>359</v>
      </c>
      <c r="H509" s="82" t="s">
        <v>360</v>
      </c>
      <c r="I509" s="82" t="s">
        <v>10740</v>
      </c>
      <c r="J509" s="82" t="s">
        <v>9741</v>
      </c>
      <c r="K509" s="82" t="s">
        <v>10741</v>
      </c>
      <c r="L509" s="82" t="s">
        <v>10742</v>
      </c>
      <c r="M509" s="82" t="s">
        <v>9743</v>
      </c>
      <c r="N509" s="82" t="s">
        <v>9744</v>
      </c>
      <c r="O509" s="82" t="s">
        <v>558</v>
      </c>
      <c r="P509" s="82" t="s">
        <v>360</v>
      </c>
      <c r="Q509" s="82" t="s">
        <v>360</v>
      </c>
      <c r="R509" s="82" t="s">
        <v>360</v>
      </c>
      <c r="S509" s="82" t="s">
        <v>10743</v>
      </c>
      <c r="T509" s="82" t="s">
        <v>10744</v>
      </c>
      <c r="U509" s="82" t="s">
        <v>10745</v>
      </c>
      <c r="V509" s="82" t="s">
        <v>10746</v>
      </c>
      <c r="W509" s="82" t="s">
        <v>9749</v>
      </c>
      <c r="X509" s="82" t="s">
        <v>9750</v>
      </c>
      <c r="Y509" s="82" t="s">
        <v>10747</v>
      </c>
      <c r="Z509" s="82" t="s">
        <v>9752</v>
      </c>
      <c r="AA509" s="82" t="s">
        <v>376</v>
      </c>
      <c r="AB509" s="82" t="s">
        <v>382</v>
      </c>
      <c r="AC509" s="82" t="s">
        <v>1011</v>
      </c>
      <c r="AD509" s="82" t="s">
        <v>10748</v>
      </c>
      <c r="AE509" s="82" t="s">
        <v>9754</v>
      </c>
      <c r="AF509" s="82" t="s">
        <v>382</v>
      </c>
      <c r="AG509" s="82" t="s">
        <v>382</v>
      </c>
      <c r="AH509" s="82" t="s">
        <v>10749</v>
      </c>
      <c r="AI509" s="82" t="s">
        <v>1259</v>
      </c>
      <c r="AJ509" s="82" t="s">
        <v>9706</v>
      </c>
      <c r="AK509" s="82" t="s">
        <v>10750</v>
      </c>
      <c r="AL509" s="82" t="s">
        <v>961</v>
      </c>
    </row>
    <row r="510" spans="1:38" x14ac:dyDescent="0.25">
      <c r="A510" s="82" t="s">
        <v>10751</v>
      </c>
      <c r="B510" s="82">
        <v>14.259</v>
      </c>
      <c r="C510" s="82" t="s">
        <v>10752</v>
      </c>
      <c r="D510" s="82" t="s">
        <v>9710</v>
      </c>
      <c r="E510" s="82" t="s">
        <v>10753</v>
      </c>
      <c r="F510" s="82" t="s">
        <v>10754</v>
      </c>
      <c r="G510" s="82" t="s">
        <v>600</v>
      </c>
      <c r="H510" s="82" t="s">
        <v>360</v>
      </c>
      <c r="I510" s="82" t="s">
        <v>10755</v>
      </c>
      <c r="J510" s="82" t="s">
        <v>10756</v>
      </c>
      <c r="K510" s="82" t="s">
        <v>10757</v>
      </c>
      <c r="L510" s="82" t="s">
        <v>580</v>
      </c>
      <c r="M510" s="82" t="s">
        <v>10758</v>
      </c>
      <c r="N510" s="82" t="s">
        <v>10759</v>
      </c>
      <c r="O510" s="82" t="s">
        <v>10760</v>
      </c>
      <c r="P510" s="82" t="s">
        <v>360</v>
      </c>
      <c r="Q510" s="82" t="s">
        <v>360</v>
      </c>
      <c r="R510" s="82" t="s">
        <v>10761</v>
      </c>
      <c r="S510" s="82" t="s">
        <v>400</v>
      </c>
      <c r="T510" s="82" t="s">
        <v>10762</v>
      </c>
      <c r="U510" s="82" t="s">
        <v>10763</v>
      </c>
      <c r="V510" s="82" t="s">
        <v>632</v>
      </c>
      <c r="W510" s="82" t="s">
        <v>10764</v>
      </c>
      <c r="X510" s="82" t="s">
        <v>10765</v>
      </c>
      <c r="Y510" s="82" t="s">
        <v>10766</v>
      </c>
      <c r="Z510" s="82" t="s">
        <v>10767</v>
      </c>
      <c r="AA510" s="82" t="s">
        <v>376</v>
      </c>
      <c r="AB510" s="82" t="s">
        <v>10768</v>
      </c>
      <c r="AC510" s="82" t="s">
        <v>10769</v>
      </c>
      <c r="AD510" s="82" t="s">
        <v>10770</v>
      </c>
      <c r="AE510" s="82" t="s">
        <v>10771</v>
      </c>
      <c r="AF510" s="82" t="s">
        <v>382</v>
      </c>
      <c r="AG510" s="82" t="s">
        <v>382</v>
      </c>
      <c r="AH510" s="82" t="s">
        <v>10772</v>
      </c>
      <c r="AI510" s="82" t="s">
        <v>10773</v>
      </c>
      <c r="AJ510" s="82" t="s">
        <v>9706</v>
      </c>
      <c r="AK510" s="82" t="s">
        <v>10774</v>
      </c>
      <c r="AL510" s="82" t="s">
        <v>415</v>
      </c>
    </row>
    <row r="511" spans="1:38" x14ac:dyDescent="0.25">
      <c r="A511" s="82" t="s">
        <v>10775</v>
      </c>
      <c r="B511" s="82">
        <v>14.260999999999999</v>
      </c>
      <c r="C511" s="82" t="s">
        <v>10776</v>
      </c>
      <c r="D511" s="82" t="s">
        <v>9710</v>
      </c>
      <c r="E511" s="82" t="s">
        <v>10777</v>
      </c>
      <c r="F511" s="82" t="s">
        <v>10778</v>
      </c>
      <c r="G511" s="82" t="s">
        <v>600</v>
      </c>
      <c r="H511" s="82" t="s">
        <v>360</v>
      </c>
      <c r="I511" s="82" t="s">
        <v>10779</v>
      </c>
      <c r="J511" s="82" t="s">
        <v>10780</v>
      </c>
      <c r="K511" s="82" t="s">
        <v>10781</v>
      </c>
      <c r="L511" s="82" t="s">
        <v>580</v>
      </c>
      <c r="M511" s="82" t="s">
        <v>421</v>
      </c>
      <c r="N511" s="82" t="s">
        <v>10782</v>
      </c>
      <c r="O511" s="82" t="s">
        <v>366</v>
      </c>
      <c r="P511" s="82" t="s">
        <v>360</v>
      </c>
      <c r="Q511" s="82" t="s">
        <v>360</v>
      </c>
      <c r="R511" s="82" t="s">
        <v>360</v>
      </c>
      <c r="S511" s="82" t="s">
        <v>400</v>
      </c>
      <c r="T511" s="82" t="s">
        <v>10783</v>
      </c>
      <c r="U511" s="82" t="s">
        <v>10784</v>
      </c>
      <c r="V511" s="82" t="s">
        <v>632</v>
      </c>
      <c r="X511" s="82" t="s">
        <v>10535</v>
      </c>
      <c r="Y511" s="82" t="s">
        <v>10785</v>
      </c>
      <c r="Z511" s="82" t="s">
        <v>10786</v>
      </c>
      <c r="AA511" s="82" t="s">
        <v>376</v>
      </c>
      <c r="AB511" s="82" t="s">
        <v>10787</v>
      </c>
      <c r="AC511" s="82" t="s">
        <v>636</v>
      </c>
      <c r="AD511" s="82" t="s">
        <v>10788</v>
      </c>
      <c r="AE511" s="82" t="s">
        <v>10789</v>
      </c>
      <c r="AF511" s="82" t="s">
        <v>10790</v>
      </c>
      <c r="AG511" s="82" t="s">
        <v>382</v>
      </c>
      <c r="AH511" s="82" t="s">
        <v>10791</v>
      </c>
      <c r="AI511" s="82" t="s">
        <v>10792</v>
      </c>
      <c r="AJ511" s="82" t="s">
        <v>9706</v>
      </c>
      <c r="AK511" s="82" t="s">
        <v>10793</v>
      </c>
      <c r="AL511" s="82" t="s">
        <v>415</v>
      </c>
    </row>
    <row r="512" spans="1:38" x14ac:dyDescent="0.25">
      <c r="A512" s="82" t="s">
        <v>9758</v>
      </c>
      <c r="B512" s="82">
        <v>14.265000000000001</v>
      </c>
      <c r="C512" s="82" t="s">
        <v>10794</v>
      </c>
      <c r="D512" s="82" t="s">
        <v>9710</v>
      </c>
      <c r="E512" s="82" t="s">
        <v>10795</v>
      </c>
      <c r="F512" s="82" t="s">
        <v>10796</v>
      </c>
      <c r="G512" s="82" t="s">
        <v>359</v>
      </c>
      <c r="H512" s="82" t="s">
        <v>360</v>
      </c>
      <c r="I512" s="82" t="s">
        <v>10797</v>
      </c>
      <c r="J512" s="82" t="s">
        <v>10798</v>
      </c>
      <c r="K512" s="82" t="s">
        <v>628</v>
      </c>
      <c r="L512" s="82" t="s">
        <v>580</v>
      </c>
      <c r="M512" s="82" t="s">
        <v>9763</v>
      </c>
      <c r="N512" s="82" t="s">
        <v>10799</v>
      </c>
      <c r="O512" s="82" t="s">
        <v>366</v>
      </c>
      <c r="P512" s="82" t="s">
        <v>360</v>
      </c>
      <c r="Q512" s="82" t="s">
        <v>360</v>
      </c>
      <c r="R512" s="82" t="s">
        <v>360</v>
      </c>
      <c r="S512" s="82" t="s">
        <v>400</v>
      </c>
      <c r="T512" s="82" t="s">
        <v>10800</v>
      </c>
      <c r="U512" s="82" t="s">
        <v>10801</v>
      </c>
      <c r="V512" s="82" t="s">
        <v>10802</v>
      </c>
      <c r="W512" s="82" t="s">
        <v>9766</v>
      </c>
      <c r="X512" s="82" t="s">
        <v>9767</v>
      </c>
      <c r="Y512" s="82" t="s">
        <v>10803</v>
      </c>
      <c r="Z512" s="82" t="s">
        <v>10804</v>
      </c>
      <c r="AA512" s="82" t="s">
        <v>376</v>
      </c>
      <c r="AB512" s="82" t="s">
        <v>9770</v>
      </c>
      <c r="AC512" s="82" t="s">
        <v>1011</v>
      </c>
      <c r="AD512" s="82" t="s">
        <v>10748</v>
      </c>
      <c r="AE512" s="82" t="s">
        <v>9771</v>
      </c>
      <c r="AF512" s="82" t="s">
        <v>382</v>
      </c>
      <c r="AG512" s="82" t="s">
        <v>382</v>
      </c>
      <c r="AH512" s="82" t="s">
        <v>9772</v>
      </c>
      <c r="AI512" s="82" t="s">
        <v>10805</v>
      </c>
      <c r="AJ512" s="82" t="s">
        <v>9706</v>
      </c>
      <c r="AK512" s="82" t="s">
        <v>10806</v>
      </c>
      <c r="AL512" s="82" t="s">
        <v>415</v>
      </c>
    </row>
    <row r="513" spans="1:38" x14ac:dyDescent="0.25">
      <c r="A513" s="82" t="s">
        <v>9849</v>
      </c>
      <c r="B513" s="82">
        <v>14.266</v>
      </c>
      <c r="D513" s="82" t="s">
        <v>9710</v>
      </c>
      <c r="E513" s="82" t="s">
        <v>10807</v>
      </c>
      <c r="F513" s="82" t="s">
        <v>10808</v>
      </c>
      <c r="G513" s="82" t="s">
        <v>359</v>
      </c>
      <c r="H513" s="82" t="s">
        <v>360</v>
      </c>
      <c r="I513" s="82" t="s">
        <v>10809</v>
      </c>
      <c r="J513" s="82" t="s">
        <v>10810</v>
      </c>
      <c r="K513" s="82" t="s">
        <v>362</v>
      </c>
      <c r="L513" s="82" t="s">
        <v>421</v>
      </c>
      <c r="M513" s="82" t="s">
        <v>10811</v>
      </c>
      <c r="N513" s="82" t="s">
        <v>10812</v>
      </c>
      <c r="O513" s="82" t="s">
        <v>10813</v>
      </c>
      <c r="P513" s="82" t="s">
        <v>360</v>
      </c>
      <c r="Q513" s="82" t="s">
        <v>3562</v>
      </c>
      <c r="R513" s="82" t="s">
        <v>360</v>
      </c>
      <c r="S513" s="82" t="s">
        <v>400</v>
      </c>
      <c r="T513" s="82" t="s">
        <v>10814</v>
      </c>
      <c r="U513" s="82" t="s">
        <v>10815</v>
      </c>
      <c r="V513" s="82" t="s">
        <v>632</v>
      </c>
      <c r="W513" s="82" t="s">
        <v>9860</v>
      </c>
      <c r="X513" s="82" t="s">
        <v>9726</v>
      </c>
      <c r="Y513" s="82" t="s">
        <v>10816</v>
      </c>
      <c r="Z513" s="82" t="s">
        <v>10817</v>
      </c>
      <c r="AA513" s="82" t="s">
        <v>10818</v>
      </c>
      <c r="AB513" s="82" t="s">
        <v>382</v>
      </c>
      <c r="AC513" s="82" t="s">
        <v>735</v>
      </c>
      <c r="AD513" s="82" t="s">
        <v>10819</v>
      </c>
      <c r="AE513" s="82" t="s">
        <v>360</v>
      </c>
      <c r="AF513" s="82" t="s">
        <v>382</v>
      </c>
      <c r="AG513" s="82" t="s">
        <v>382</v>
      </c>
      <c r="AH513" s="82" t="s">
        <v>10820</v>
      </c>
      <c r="AI513" s="82" t="s">
        <v>10821</v>
      </c>
      <c r="AJ513" s="82" t="s">
        <v>9706</v>
      </c>
      <c r="AK513" s="82" t="s">
        <v>10822</v>
      </c>
      <c r="AL513" s="82" t="s">
        <v>387</v>
      </c>
    </row>
    <row r="514" spans="1:38" x14ac:dyDescent="0.25">
      <c r="A514" s="82" t="s">
        <v>10823</v>
      </c>
      <c r="B514" s="82">
        <v>14.266999999999999</v>
      </c>
      <c r="D514" s="82" t="s">
        <v>9710</v>
      </c>
      <c r="E514" s="82" t="s">
        <v>10824</v>
      </c>
      <c r="F514" s="82" t="s">
        <v>10825</v>
      </c>
      <c r="G514" s="82" t="s">
        <v>4471</v>
      </c>
      <c r="H514" s="82" t="s">
        <v>360</v>
      </c>
      <c r="I514" s="82" t="s">
        <v>10826</v>
      </c>
      <c r="J514" s="82" t="s">
        <v>10827</v>
      </c>
      <c r="K514" s="82" t="s">
        <v>10828</v>
      </c>
      <c r="L514" s="82" t="s">
        <v>7129</v>
      </c>
      <c r="M514" s="82" t="s">
        <v>10829</v>
      </c>
      <c r="N514" s="82" t="s">
        <v>10830</v>
      </c>
      <c r="O514" s="82" t="s">
        <v>558</v>
      </c>
      <c r="P514" s="82" t="s">
        <v>10831</v>
      </c>
      <c r="Q514" s="82" t="s">
        <v>10832</v>
      </c>
      <c r="R514" s="82" t="s">
        <v>10557</v>
      </c>
      <c r="S514" s="82" t="s">
        <v>10833</v>
      </c>
      <c r="T514" s="82" t="s">
        <v>10834</v>
      </c>
      <c r="U514" s="82" t="s">
        <v>10835</v>
      </c>
      <c r="V514" s="82" t="s">
        <v>10836</v>
      </c>
      <c r="W514" s="82" t="s">
        <v>10837</v>
      </c>
      <c r="X514" s="82" t="s">
        <v>10535</v>
      </c>
      <c r="Y514" s="82" t="s">
        <v>10838</v>
      </c>
      <c r="Z514" s="82" t="s">
        <v>10839</v>
      </c>
      <c r="AA514" s="82" t="s">
        <v>10840</v>
      </c>
      <c r="AB514" s="82" t="s">
        <v>10841</v>
      </c>
      <c r="AC514" s="82" t="s">
        <v>10842</v>
      </c>
      <c r="AD514" s="82" t="s">
        <v>10568</v>
      </c>
      <c r="AE514" s="82" t="s">
        <v>10843</v>
      </c>
      <c r="AF514" s="82" t="s">
        <v>10844</v>
      </c>
      <c r="AG514" s="82" t="s">
        <v>382</v>
      </c>
      <c r="AH514" s="82" t="s">
        <v>10845</v>
      </c>
      <c r="AI514" s="82" t="s">
        <v>10846</v>
      </c>
      <c r="AJ514" s="82" t="s">
        <v>9706</v>
      </c>
      <c r="AK514" s="82" t="s">
        <v>10847</v>
      </c>
      <c r="AL514" s="82" t="s">
        <v>415</v>
      </c>
    </row>
    <row r="515" spans="1:38" x14ac:dyDescent="0.25">
      <c r="A515" s="82" t="s">
        <v>10848</v>
      </c>
      <c r="B515" s="82">
        <v>14.268000000000001</v>
      </c>
      <c r="D515" s="82" t="s">
        <v>9710</v>
      </c>
      <c r="E515" s="82" t="s">
        <v>10849</v>
      </c>
      <c r="F515" s="82" t="s">
        <v>10850</v>
      </c>
      <c r="G515" s="82" t="s">
        <v>4471</v>
      </c>
      <c r="H515" s="82" t="s">
        <v>360</v>
      </c>
      <c r="I515" s="82" t="s">
        <v>10851</v>
      </c>
      <c r="J515" s="82" t="s">
        <v>10852</v>
      </c>
      <c r="K515" s="82" t="s">
        <v>10853</v>
      </c>
      <c r="L515" s="82" t="s">
        <v>6105</v>
      </c>
      <c r="M515" s="82" t="s">
        <v>10854</v>
      </c>
      <c r="N515" s="82" t="s">
        <v>10855</v>
      </c>
      <c r="O515" s="82" t="s">
        <v>558</v>
      </c>
      <c r="P515" s="82" t="s">
        <v>10856</v>
      </c>
      <c r="Q515" s="82" t="s">
        <v>10857</v>
      </c>
      <c r="R515" s="82" t="s">
        <v>360</v>
      </c>
      <c r="S515" s="82" t="s">
        <v>10858</v>
      </c>
      <c r="T515" s="82" t="s">
        <v>10859</v>
      </c>
      <c r="U515" s="82" t="s">
        <v>10860</v>
      </c>
      <c r="V515" s="82" t="s">
        <v>10861</v>
      </c>
      <c r="W515" s="82" t="s">
        <v>10862</v>
      </c>
      <c r="X515" s="82" t="s">
        <v>10535</v>
      </c>
      <c r="Y515" s="82" t="s">
        <v>10589</v>
      </c>
      <c r="AA515" s="82" t="s">
        <v>10863</v>
      </c>
      <c r="AB515" s="82" t="s">
        <v>10864</v>
      </c>
      <c r="AC515" s="82" t="s">
        <v>446</v>
      </c>
      <c r="AD515" s="82" t="s">
        <v>10865</v>
      </c>
      <c r="AE515" s="82" t="s">
        <v>10866</v>
      </c>
      <c r="AF515" s="82" t="s">
        <v>10867</v>
      </c>
      <c r="AG515" s="82" t="s">
        <v>382</v>
      </c>
      <c r="AH515" s="82" t="s">
        <v>10868</v>
      </c>
      <c r="AI515" s="82" t="s">
        <v>10869</v>
      </c>
      <c r="AJ515" s="82" t="s">
        <v>9706</v>
      </c>
      <c r="AK515" s="82" t="s">
        <v>10870</v>
      </c>
      <c r="AL515" s="82" t="s">
        <v>387</v>
      </c>
    </row>
    <row r="516" spans="1:38" x14ac:dyDescent="0.25">
      <c r="A516" s="82" t="s">
        <v>10871</v>
      </c>
      <c r="B516" s="82">
        <v>14.269</v>
      </c>
      <c r="C516" s="82" t="s">
        <v>10872</v>
      </c>
      <c r="D516" s="82" t="s">
        <v>9710</v>
      </c>
      <c r="E516" s="82" t="s">
        <v>10873</v>
      </c>
      <c r="F516" s="82" t="s">
        <v>10874</v>
      </c>
      <c r="G516" s="82" t="s">
        <v>683</v>
      </c>
      <c r="H516" s="82" t="s">
        <v>360</v>
      </c>
      <c r="I516" s="82" t="s">
        <v>10875</v>
      </c>
      <c r="J516" s="82" t="s">
        <v>10876</v>
      </c>
      <c r="K516" s="82" t="s">
        <v>10877</v>
      </c>
      <c r="L516" s="82" t="s">
        <v>10878</v>
      </c>
      <c r="M516" s="82" t="s">
        <v>10879</v>
      </c>
      <c r="N516" s="82" t="s">
        <v>10880</v>
      </c>
      <c r="O516" s="82" t="s">
        <v>558</v>
      </c>
      <c r="P516" s="82" t="s">
        <v>10881</v>
      </c>
      <c r="Q516" s="82" t="s">
        <v>10882</v>
      </c>
      <c r="R516" s="82" t="s">
        <v>360</v>
      </c>
      <c r="S516" s="82" t="s">
        <v>10883</v>
      </c>
      <c r="T516" s="82" t="s">
        <v>10884</v>
      </c>
      <c r="U516" s="82" t="s">
        <v>10885</v>
      </c>
      <c r="V516" s="82" t="s">
        <v>10886</v>
      </c>
      <c r="W516" s="82" t="s">
        <v>10887</v>
      </c>
      <c r="X516" s="82" t="s">
        <v>10467</v>
      </c>
      <c r="Y516" s="82" t="s">
        <v>10888</v>
      </c>
      <c r="Z516" s="82" t="s">
        <v>10889</v>
      </c>
      <c r="AA516" s="82" t="s">
        <v>10890</v>
      </c>
      <c r="AB516" s="82" t="s">
        <v>10891</v>
      </c>
      <c r="AC516" s="82" t="s">
        <v>10892</v>
      </c>
      <c r="AD516" s="82" t="s">
        <v>10893</v>
      </c>
      <c r="AE516" s="82" t="s">
        <v>10894</v>
      </c>
      <c r="AF516" s="82" t="s">
        <v>10895</v>
      </c>
      <c r="AG516" s="82" t="s">
        <v>382</v>
      </c>
      <c r="AH516" s="82" t="s">
        <v>360</v>
      </c>
      <c r="AI516" s="82" t="s">
        <v>10896</v>
      </c>
      <c r="AJ516" s="82" t="s">
        <v>9706</v>
      </c>
      <c r="AK516" s="82" t="s">
        <v>10897</v>
      </c>
      <c r="AL516" s="82" t="s">
        <v>415</v>
      </c>
    </row>
    <row r="517" spans="1:38" x14ac:dyDescent="0.25">
      <c r="A517" s="82" t="s">
        <v>9811</v>
      </c>
      <c r="B517" s="82">
        <v>14.27</v>
      </c>
      <c r="D517" s="82" t="s">
        <v>9710</v>
      </c>
      <c r="E517" s="82" t="s">
        <v>10807</v>
      </c>
      <c r="F517" s="82" t="s">
        <v>10898</v>
      </c>
      <c r="G517" s="82" t="s">
        <v>359</v>
      </c>
      <c r="H517" s="82" t="s">
        <v>360</v>
      </c>
      <c r="I517" s="82" t="s">
        <v>10899</v>
      </c>
      <c r="J517" s="82" t="s">
        <v>10900</v>
      </c>
      <c r="K517" s="82" t="s">
        <v>362</v>
      </c>
      <c r="L517" s="82" t="s">
        <v>421</v>
      </c>
      <c r="M517" s="82" t="s">
        <v>10901</v>
      </c>
      <c r="N517" s="82" t="s">
        <v>10902</v>
      </c>
      <c r="O517" s="82" t="s">
        <v>366</v>
      </c>
      <c r="P517" s="82" t="s">
        <v>10903</v>
      </c>
      <c r="Q517" s="82" t="s">
        <v>360</v>
      </c>
      <c r="R517" s="82" t="s">
        <v>468</v>
      </c>
      <c r="S517" s="82" t="s">
        <v>400</v>
      </c>
      <c r="T517" s="82" t="s">
        <v>10904</v>
      </c>
      <c r="U517" s="82" t="s">
        <v>10905</v>
      </c>
      <c r="V517" s="82" t="s">
        <v>632</v>
      </c>
      <c r="W517" s="82" t="s">
        <v>10906</v>
      </c>
      <c r="X517" s="82" t="s">
        <v>9726</v>
      </c>
      <c r="Y517" s="82" t="s">
        <v>10907</v>
      </c>
      <c r="Z517" s="82" t="s">
        <v>9843</v>
      </c>
      <c r="AA517" s="82" t="s">
        <v>10908</v>
      </c>
      <c r="AB517" s="82" t="s">
        <v>10909</v>
      </c>
      <c r="AC517" s="82" t="s">
        <v>735</v>
      </c>
      <c r="AD517" s="82" t="s">
        <v>10910</v>
      </c>
      <c r="AE517" s="82" t="s">
        <v>360</v>
      </c>
      <c r="AF517" s="82" t="s">
        <v>382</v>
      </c>
      <c r="AG517" s="82" t="s">
        <v>382</v>
      </c>
      <c r="AH517" s="82" t="s">
        <v>10911</v>
      </c>
      <c r="AI517" s="82" t="s">
        <v>10912</v>
      </c>
      <c r="AJ517" s="82" t="s">
        <v>9706</v>
      </c>
      <c r="AK517" s="82" t="s">
        <v>10913</v>
      </c>
      <c r="AL517" s="82" t="s">
        <v>1286</v>
      </c>
    </row>
    <row r="518" spans="1:38" x14ac:dyDescent="0.25">
      <c r="A518" s="82" t="s">
        <v>10914</v>
      </c>
      <c r="B518" s="82">
        <v>14.271000000000001</v>
      </c>
      <c r="C518" s="82" t="s">
        <v>10915</v>
      </c>
      <c r="D518" s="82" t="s">
        <v>9710</v>
      </c>
      <c r="E518" s="82" t="s">
        <v>10807</v>
      </c>
      <c r="F518" s="82" t="s">
        <v>10916</v>
      </c>
      <c r="G518" s="82" t="s">
        <v>359</v>
      </c>
      <c r="H518" s="82" t="s">
        <v>360</v>
      </c>
      <c r="I518" s="82" t="s">
        <v>10917</v>
      </c>
      <c r="J518" s="82" t="s">
        <v>10918</v>
      </c>
      <c r="K518" s="82" t="s">
        <v>362</v>
      </c>
      <c r="L518" s="82" t="s">
        <v>421</v>
      </c>
      <c r="M518" s="82" t="s">
        <v>10919</v>
      </c>
      <c r="N518" s="82" t="s">
        <v>10920</v>
      </c>
      <c r="O518" s="82" t="s">
        <v>366</v>
      </c>
      <c r="P518" s="82" t="s">
        <v>10921</v>
      </c>
      <c r="Q518" s="82" t="s">
        <v>360</v>
      </c>
      <c r="R518" s="82" t="s">
        <v>360</v>
      </c>
      <c r="S518" s="82" t="s">
        <v>400</v>
      </c>
      <c r="T518" s="82" t="s">
        <v>10814</v>
      </c>
      <c r="U518" s="82" t="s">
        <v>10922</v>
      </c>
      <c r="V518" s="82" t="s">
        <v>632</v>
      </c>
      <c r="W518" s="82" t="s">
        <v>10923</v>
      </c>
      <c r="X518" s="82" t="s">
        <v>9726</v>
      </c>
      <c r="Y518" s="82" t="s">
        <v>10924</v>
      </c>
      <c r="Z518" s="82" t="s">
        <v>10925</v>
      </c>
      <c r="AA518" s="82" t="s">
        <v>376</v>
      </c>
      <c r="AB518" s="82" t="s">
        <v>10926</v>
      </c>
      <c r="AC518" s="82" t="s">
        <v>735</v>
      </c>
      <c r="AD518" s="82" t="s">
        <v>10910</v>
      </c>
      <c r="AE518" s="82" t="s">
        <v>360</v>
      </c>
      <c r="AF518" s="82" t="s">
        <v>382</v>
      </c>
      <c r="AG518" s="82" t="s">
        <v>382</v>
      </c>
      <c r="AH518" s="82" t="s">
        <v>10927</v>
      </c>
      <c r="AI518" s="82" t="s">
        <v>10912</v>
      </c>
      <c r="AJ518" s="82" t="s">
        <v>9706</v>
      </c>
      <c r="AK518" s="82" t="s">
        <v>10928</v>
      </c>
      <c r="AL518" s="82" t="s">
        <v>1286</v>
      </c>
    </row>
    <row r="519" spans="1:38" x14ac:dyDescent="0.25">
      <c r="A519" s="82" t="s">
        <v>10929</v>
      </c>
      <c r="B519" s="82">
        <v>14.272</v>
      </c>
      <c r="C519" s="82" t="s">
        <v>10930</v>
      </c>
      <c r="D519" s="82" t="s">
        <v>9710</v>
      </c>
      <c r="E519" s="82" t="s">
        <v>10931</v>
      </c>
      <c r="F519" s="82" t="s">
        <v>10932</v>
      </c>
      <c r="G519" s="82" t="s">
        <v>2317</v>
      </c>
      <c r="H519" s="82" t="s">
        <v>360</v>
      </c>
      <c r="I519" s="82" t="s">
        <v>10933</v>
      </c>
      <c r="J519" s="82" t="s">
        <v>10934</v>
      </c>
      <c r="K519" s="82" t="s">
        <v>10935</v>
      </c>
      <c r="L519" s="82" t="s">
        <v>10936</v>
      </c>
      <c r="M519" s="82" t="s">
        <v>10937</v>
      </c>
      <c r="N519" s="82" t="s">
        <v>10938</v>
      </c>
      <c r="O519" s="82" t="s">
        <v>558</v>
      </c>
      <c r="P519" s="82" t="s">
        <v>10938</v>
      </c>
      <c r="Q519" s="82" t="s">
        <v>10882</v>
      </c>
      <c r="R519" s="82" t="s">
        <v>11</v>
      </c>
      <c r="S519" s="82" t="s">
        <v>10939</v>
      </c>
      <c r="T519" s="82" t="s">
        <v>10940</v>
      </c>
      <c r="U519" s="82" t="s">
        <v>10941</v>
      </c>
      <c r="V519" s="82" t="s">
        <v>10942</v>
      </c>
      <c r="W519" s="82" t="s">
        <v>10943</v>
      </c>
      <c r="X519" s="82" t="s">
        <v>10467</v>
      </c>
      <c r="Y519" s="82" t="s">
        <v>10944</v>
      </c>
      <c r="Z519" s="82" t="s">
        <v>10945</v>
      </c>
      <c r="AA519" s="82" t="s">
        <v>376</v>
      </c>
      <c r="AB519" s="82" t="s">
        <v>10946</v>
      </c>
      <c r="AC519" s="82" t="s">
        <v>10947</v>
      </c>
      <c r="AD519" s="82" t="s">
        <v>10948</v>
      </c>
      <c r="AE519" s="82" t="s">
        <v>10949</v>
      </c>
      <c r="AF519" s="82" t="s">
        <v>10950</v>
      </c>
      <c r="AG519" s="82" t="s">
        <v>382</v>
      </c>
      <c r="AH519" s="82" t="s">
        <v>10951</v>
      </c>
      <c r="AI519" s="82" t="s">
        <v>10952</v>
      </c>
      <c r="AJ519" s="82" t="s">
        <v>9706</v>
      </c>
      <c r="AK519" s="82" t="s">
        <v>10953</v>
      </c>
      <c r="AL519" s="82" t="s">
        <v>415</v>
      </c>
    </row>
    <row r="520" spans="1:38" x14ac:dyDescent="0.25">
      <c r="A520" s="82" t="s">
        <v>10954</v>
      </c>
      <c r="B520" s="82">
        <v>14.273</v>
      </c>
      <c r="C520" s="82" t="s">
        <v>10955</v>
      </c>
      <c r="D520" s="82" t="s">
        <v>9710</v>
      </c>
      <c r="E520" s="82" t="s">
        <v>10956</v>
      </c>
      <c r="F520" s="82" t="s">
        <v>10957</v>
      </c>
      <c r="G520" s="82" t="s">
        <v>359</v>
      </c>
      <c r="H520" s="82" t="s">
        <v>360</v>
      </c>
      <c r="I520" s="82" t="s">
        <v>10958</v>
      </c>
      <c r="J520" s="82" t="s">
        <v>10959</v>
      </c>
      <c r="K520" s="82" t="s">
        <v>10960</v>
      </c>
      <c r="L520" s="82" t="s">
        <v>10961</v>
      </c>
      <c r="M520" s="82" t="s">
        <v>10962</v>
      </c>
      <c r="N520" s="82" t="s">
        <v>10963</v>
      </c>
      <c r="O520" s="82" t="s">
        <v>10964</v>
      </c>
      <c r="P520" s="82" t="s">
        <v>10965</v>
      </c>
      <c r="Q520" s="82" t="s">
        <v>10966</v>
      </c>
      <c r="R520" s="82" t="s">
        <v>360</v>
      </c>
      <c r="S520" s="82" t="s">
        <v>400</v>
      </c>
      <c r="T520" s="82" t="s">
        <v>10967</v>
      </c>
      <c r="U520" s="82" t="s">
        <v>10968</v>
      </c>
      <c r="V520" s="82" t="s">
        <v>632</v>
      </c>
      <c r="W520" s="82" t="s">
        <v>10969</v>
      </c>
      <c r="X520" s="82" t="s">
        <v>10535</v>
      </c>
      <c r="Y520" s="82" t="s">
        <v>10970</v>
      </c>
      <c r="Z520" s="82" t="s">
        <v>10971</v>
      </c>
      <c r="AA520" s="82" t="s">
        <v>376</v>
      </c>
      <c r="AB520" s="82" t="s">
        <v>10972</v>
      </c>
      <c r="AC520" s="82" t="s">
        <v>10973</v>
      </c>
      <c r="AD520" s="82" t="s">
        <v>10974</v>
      </c>
      <c r="AE520" s="82" t="s">
        <v>10975</v>
      </c>
      <c r="AF520" s="82" t="s">
        <v>382</v>
      </c>
      <c r="AG520" s="82" t="s">
        <v>382</v>
      </c>
      <c r="AH520" s="82" t="s">
        <v>10976</v>
      </c>
      <c r="AI520" s="82" t="s">
        <v>10977</v>
      </c>
      <c r="AJ520" s="82" t="s">
        <v>9706</v>
      </c>
      <c r="AK520" s="82" t="s">
        <v>10978</v>
      </c>
      <c r="AL520" s="82" t="s">
        <v>415</v>
      </c>
    </row>
    <row r="521" spans="1:38" x14ac:dyDescent="0.25">
      <c r="A521" s="82" t="s">
        <v>10979</v>
      </c>
      <c r="B521" s="82">
        <v>14.275</v>
      </c>
      <c r="C521" s="82" t="s">
        <v>10979</v>
      </c>
      <c r="D521" s="82" t="s">
        <v>9710</v>
      </c>
      <c r="E521" s="82" t="s">
        <v>10980</v>
      </c>
      <c r="F521" s="82" t="s">
        <v>10981</v>
      </c>
      <c r="G521" s="82" t="s">
        <v>683</v>
      </c>
      <c r="H521" s="82" t="s">
        <v>360</v>
      </c>
      <c r="I521" s="82" t="s">
        <v>10982</v>
      </c>
      <c r="J521" s="82" t="s">
        <v>10983</v>
      </c>
      <c r="K521" s="82" t="s">
        <v>10984</v>
      </c>
      <c r="L521" s="82" t="s">
        <v>10985</v>
      </c>
      <c r="M521" s="82" t="s">
        <v>421</v>
      </c>
      <c r="N521" s="82" t="s">
        <v>10986</v>
      </c>
      <c r="O521" s="82" t="s">
        <v>558</v>
      </c>
      <c r="P521" s="82" t="s">
        <v>10987</v>
      </c>
      <c r="Q521" s="82" t="s">
        <v>360</v>
      </c>
      <c r="R521" s="82" t="s">
        <v>10988</v>
      </c>
      <c r="S521" s="82" t="s">
        <v>10989</v>
      </c>
      <c r="T521" s="82" t="s">
        <v>10990</v>
      </c>
      <c r="U521" s="82" t="s">
        <v>10991</v>
      </c>
      <c r="V521" s="82" t="s">
        <v>632</v>
      </c>
      <c r="W521" s="82" t="s">
        <v>10992</v>
      </c>
      <c r="X521" s="82" t="s">
        <v>10993</v>
      </c>
      <c r="Y521" s="82" t="s">
        <v>10994</v>
      </c>
      <c r="Z521" s="82" t="s">
        <v>10995</v>
      </c>
      <c r="AA521" s="82" t="s">
        <v>376</v>
      </c>
      <c r="AB521" s="82" t="s">
        <v>10996</v>
      </c>
      <c r="AC521" s="82" t="s">
        <v>10540</v>
      </c>
      <c r="AD521" s="82" t="s">
        <v>10997</v>
      </c>
      <c r="AE521" s="82" t="s">
        <v>10998</v>
      </c>
      <c r="AF521" s="82" t="s">
        <v>10999</v>
      </c>
      <c r="AG521" s="82" t="s">
        <v>382</v>
      </c>
      <c r="AH521" s="82" t="s">
        <v>360</v>
      </c>
      <c r="AI521" s="82" t="s">
        <v>11000</v>
      </c>
      <c r="AJ521" s="82" t="s">
        <v>9706</v>
      </c>
      <c r="AK521" s="82" t="s">
        <v>11001</v>
      </c>
      <c r="AL521" s="82" t="s">
        <v>415</v>
      </c>
    </row>
    <row r="522" spans="1:38" x14ac:dyDescent="0.25">
      <c r="A522" s="82" t="s">
        <v>11002</v>
      </c>
      <c r="B522" s="82">
        <v>14.276</v>
      </c>
      <c r="C522" s="82" t="s">
        <v>11002</v>
      </c>
      <c r="D522" s="82" t="s">
        <v>9710</v>
      </c>
      <c r="E522" s="82" t="s">
        <v>11003</v>
      </c>
      <c r="F522" s="82" t="s">
        <v>11004</v>
      </c>
      <c r="G522" s="82" t="s">
        <v>504</v>
      </c>
      <c r="H522" s="82" t="s">
        <v>360</v>
      </c>
      <c r="I522" s="82" t="s">
        <v>11005</v>
      </c>
      <c r="J522" s="82" t="s">
        <v>11006</v>
      </c>
      <c r="K522" s="82" t="s">
        <v>11007</v>
      </c>
      <c r="L522" s="82" t="s">
        <v>11008</v>
      </c>
      <c r="M522" s="82" t="s">
        <v>11009</v>
      </c>
      <c r="N522" s="82" t="s">
        <v>11010</v>
      </c>
      <c r="O522" s="82" t="s">
        <v>558</v>
      </c>
      <c r="P522" s="82" t="s">
        <v>11011</v>
      </c>
      <c r="Q522" s="82" t="s">
        <v>11012</v>
      </c>
      <c r="R522" s="82" t="s">
        <v>11013</v>
      </c>
      <c r="S522" s="82" t="s">
        <v>11014</v>
      </c>
      <c r="T522" s="82" t="s">
        <v>11015</v>
      </c>
      <c r="U522" s="82" t="s">
        <v>11016</v>
      </c>
      <c r="V522" s="82" t="s">
        <v>11017</v>
      </c>
      <c r="W522" s="82" t="s">
        <v>11018</v>
      </c>
      <c r="X522" s="82" t="s">
        <v>10535</v>
      </c>
      <c r="Y522" s="82" t="s">
        <v>11019</v>
      </c>
      <c r="Z522" s="82" t="s">
        <v>11020</v>
      </c>
      <c r="AA522" s="82" t="s">
        <v>11021</v>
      </c>
      <c r="AB522" s="82" t="s">
        <v>11022</v>
      </c>
      <c r="AC522" s="82" t="s">
        <v>11023</v>
      </c>
      <c r="AD522" s="82" t="s">
        <v>11024</v>
      </c>
      <c r="AE522" s="82" t="s">
        <v>11025</v>
      </c>
      <c r="AF522" s="82" t="s">
        <v>11026</v>
      </c>
      <c r="AG522" s="82" t="s">
        <v>382</v>
      </c>
      <c r="AH522" s="82" t="s">
        <v>11027</v>
      </c>
      <c r="AI522" s="82" t="s">
        <v>11028</v>
      </c>
      <c r="AJ522" s="82" t="s">
        <v>9706</v>
      </c>
      <c r="AK522" s="82" t="s">
        <v>11029</v>
      </c>
      <c r="AL522" s="82" t="s">
        <v>415</v>
      </c>
    </row>
    <row r="523" spans="1:38" x14ac:dyDescent="0.25">
      <c r="A523" s="82" t="s">
        <v>11030</v>
      </c>
      <c r="B523" s="82">
        <v>14.278</v>
      </c>
      <c r="C523" s="82" t="s">
        <v>11030</v>
      </c>
      <c r="D523" s="82" t="s">
        <v>9710</v>
      </c>
      <c r="E523" s="82" t="s">
        <v>11031</v>
      </c>
      <c r="F523" s="82" t="s">
        <v>11032</v>
      </c>
      <c r="G523" s="82" t="s">
        <v>359</v>
      </c>
      <c r="H523" s="82" t="s">
        <v>360</v>
      </c>
      <c r="I523" s="82" t="s">
        <v>11033</v>
      </c>
      <c r="J523" s="82" t="s">
        <v>11034</v>
      </c>
      <c r="K523" s="82" t="s">
        <v>362</v>
      </c>
      <c r="L523" s="82" t="s">
        <v>421</v>
      </c>
      <c r="M523" s="82" t="s">
        <v>11035</v>
      </c>
      <c r="N523" s="82" t="s">
        <v>11036</v>
      </c>
      <c r="O523" s="82" t="s">
        <v>558</v>
      </c>
      <c r="P523" s="82" t="s">
        <v>360</v>
      </c>
      <c r="Q523" s="82" t="s">
        <v>360</v>
      </c>
      <c r="R523" s="82" t="s">
        <v>360</v>
      </c>
      <c r="S523" s="82" t="s">
        <v>11037</v>
      </c>
      <c r="T523" s="82" t="s">
        <v>11038</v>
      </c>
      <c r="U523" s="82" t="s">
        <v>11039</v>
      </c>
      <c r="V523" s="82" t="s">
        <v>1376</v>
      </c>
      <c r="W523" s="82" t="s">
        <v>11040</v>
      </c>
      <c r="X523" s="82" t="s">
        <v>9767</v>
      </c>
      <c r="Y523" s="82" t="s">
        <v>11041</v>
      </c>
      <c r="Z523" s="82" t="s">
        <v>11042</v>
      </c>
      <c r="AA523" s="82" t="s">
        <v>376</v>
      </c>
      <c r="AB523" s="82" t="s">
        <v>382</v>
      </c>
      <c r="AC523" s="82" t="s">
        <v>11043</v>
      </c>
      <c r="AD523" s="82" t="s">
        <v>11044</v>
      </c>
      <c r="AE523" s="82" t="s">
        <v>9846</v>
      </c>
      <c r="AF523" s="82" t="s">
        <v>382</v>
      </c>
      <c r="AG523" s="82" t="s">
        <v>382</v>
      </c>
      <c r="AH523" s="82" t="s">
        <v>11045</v>
      </c>
      <c r="AI523" s="82" t="s">
        <v>11028</v>
      </c>
      <c r="AJ523" s="82" t="s">
        <v>9706</v>
      </c>
      <c r="AK523" s="82" t="s">
        <v>11046</v>
      </c>
      <c r="AL523" s="82" t="s">
        <v>1286</v>
      </c>
    </row>
    <row r="524" spans="1:38" x14ac:dyDescent="0.25">
      <c r="A524" s="82" t="s">
        <v>11047</v>
      </c>
      <c r="B524" s="82">
        <v>14.311</v>
      </c>
      <c r="D524" s="82" t="s">
        <v>9869</v>
      </c>
      <c r="E524" s="82" t="s">
        <v>11048</v>
      </c>
      <c r="F524" s="82" t="s">
        <v>11049</v>
      </c>
      <c r="G524" s="82" t="s">
        <v>7820</v>
      </c>
      <c r="H524" s="82" t="s">
        <v>360</v>
      </c>
      <c r="I524" s="82" t="s">
        <v>11050</v>
      </c>
      <c r="J524" s="82" t="s">
        <v>11051</v>
      </c>
      <c r="K524" s="82" t="s">
        <v>11052</v>
      </c>
      <c r="L524" s="82" t="s">
        <v>421</v>
      </c>
      <c r="M524" s="82" t="s">
        <v>11053</v>
      </c>
      <c r="N524" s="82" t="s">
        <v>11054</v>
      </c>
      <c r="O524" s="82" t="s">
        <v>366</v>
      </c>
      <c r="P524" s="82" t="s">
        <v>9900</v>
      </c>
      <c r="Q524" s="82" t="s">
        <v>360</v>
      </c>
      <c r="R524" s="82" t="s">
        <v>360</v>
      </c>
      <c r="S524" s="82" t="s">
        <v>368</v>
      </c>
      <c r="T524" s="82" t="s">
        <v>11055</v>
      </c>
      <c r="U524" s="82" t="s">
        <v>443</v>
      </c>
      <c r="V524" s="82" t="s">
        <v>362</v>
      </c>
      <c r="W524" s="82" t="s">
        <v>11056</v>
      </c>
      <c r="X524" s="82" t="s">
        <v>10444</v>
      </c>
      <c r="Y524" s="82" t="s">
        <v>11057</v>
      </c>
      <c r="Z524" s="82" t="s">
        <v>427</v>
      </c>
      <c r="AA524" s="82" t="s">
        <v>11058</v>
      </c>
      <c r="AB524" s="82" t="s">
        <v>382</v>
      </c>
      <c r="AC524" s="82" t="s">
        <v>11059</v>
      </c>
      <c r="AD524" s="82" t="s">
        <v>10149</v>
      </c>
      <c r="AE524" s="82" t="s">
        <v>11060</v>
      </c>
      <c r="AF524" s="82" t="s">
        <v>11061</v>
      </c>
      <c r="AG524" s="82" t="s">
        <v>382</v>
      </c>
      <c r="AH524" s="82" t="s">
        <v>382</v>
      </c>
      <c r="AI524" s="82" t="s">
        <v>1865</v>
      </c>
      <c r="AJ524" s="82" t="s">
        <v>9706</v>
      </c>
      <c r="AK524" s="82" t="s">
        <v>11062</v>
      </c>
      <c r="AL524" s="82" t="s">
        <v>450</v>
      </c>
    </row>
    <row r="525" spans="1:38" x14ac:dyDescent="0.25">
      <c r="A525" s="82" t="s">
        <v>11063</v>
      </c>
      <c r="B525" s="82">
        <v>14.313000000000001</v>
      </c>
      <c r="D525" s="82" t="s">
        <v>9869</v>
      </c>
      <c r="E525" s="82" t="s">
        <v>11064</v>
      </c>
      <c r="F525" s="82" t="s">
        <v>11065</v>
      </c>
      <c r="G525" s="82" t="s">
        <v>7820</v>
      </c>
      <c r="H525" s="82" t="s">
        <v>360</v>
      </c>
      <c r="I525" s="82" t="s">
        <v>11066</v>
      </c>
      <c r="J525" s="82" t="s">
        <v>11067</v>
      </c>
      <c r="K525" s="82" t="s">
        <v>11068</v>
      </c>
      <c r="L525" s="82" t="s">
        <v>421</v>
      </c>
      <c r="M525" s="82" t="s">
        <v>11069</v>
      </c>
      <c r="N525" s="82" t="s">
        <v>11070</v>
      </c>
      <c r="O525" s="82" t="s">
        <v>366</v>
      </c>
      <c r="P525" s="82" t="s">
        <v>11071</v>
      </c>
      <c r="Q525" s="82" t="s">
        <v>360</v>
      </c>
      <c r="R525" s="82" t="s">
        <v>360</v>
      </c>
      <c r="S525" s="82" t="s">
        <v>368</v>
      </c>
      <c r="T525" s="82" t="s">
        <v>11072</v>
      </c>
      <c r="U525" s="82" t="s">
        <v>443</v>
      </c>
      <c r="V525" s="82" t="s">
        <v>362</v>
      </c>
      <c r="W525" s="82" t="s">
        <v>11073</v>
      </c>
      <c r="X525" s="82" t="s">
        <v>11074</v>
      </c>
      <c r="Y525" s="82" t="s">
        <v>11075</v>
      </c>
      <c r="Z525" s="82" t="s">
        <v>427</v>
      </c>
      <c r="AA525" s="82" t="s">
        <v>376</v>
      </c>
      <c r="AB525" s="82" t="s">
        <v>382</v>
      </c>
      <c r="AC525" s="82" t="s">
        <v>11076</v>
      </c>
      <c r="AD525" s="82" t="s">
        <v>10149</v>
      </c>
      <c r="AE525" s="82" t="s">
        <v>11077</v>
      </c>
      <c r="AF525" s="82" t="s">
        <v>11078</v>
      </c>
      <c r="AG525" s="82" t="s">
        <v>382</v>
      </c>
      <c r="AH525" s="82" t="s">
        <v>382</v>
      </c>
      <c r="AI525" s="82" t="s">
        <v>1865</v>
      </c>
      <c r="AJ525" s="82" t="s">
        <v>9706</v>
      </c>
      <c r="AK525" s="82" t="s">
        <v>11079</v>
      </c>
      <c r="AL525" s="82" t="s">
        <v>450</v>
      </c>
    </row>
    <row r="526" spans="1:38" x14ac:dyDescent="0.25">
      <c r="A526" s="82" t="s">
        <v>11080</v>
      </c>
      <c r="B526" s="82">
        <v>14.314</v>
      </c>
      <c r="C526" s="82" t="s">
        <v>11081</v>
      </c>
      <c r="D526" s="82" t="s">
        <v>9869</v>
      </c>
      <c r="E526" s="82" t="s">
        <v>11082</v>
      </c>
      <c r="F526" s="82" t="s">
        <v>11083</v>
      </c>
      <c r="G526" s="82" t="s">
        <v>359</v>
      </c>
      <c r="H526" s="82" t="s">
        <v>360</v>
      </c>
      <c r="I526" s="82" t="s">
        <v>11084</v>
      </c>
      <c r="J526" s="82" t="s">
        <v>11085</v>
      </c>
      <c r="K526" s="82" t="s">
        <v>11086</v>
      </c>
      <c r="L526" s="82" t="s">
        <v>11087</v>
      </c>
      <c r="M526" s="82" t="s">
        <v>11088</v>
      </c>
      <c r="N526" s="82" t="s">
        <v>11089</v>
      </c>
      <c r="O526" s="82" t="s">
        <v>558</v>
      </c>
      <c r="P526" s="82" t="s">
        <v>11090</v>
      </c>
      <c r="Q526" s="82" t="s">
        <v>11091</v>
      </c>
      <c r="R526" s="82" t="s">
        <v>360</v>
      </c>
      <c r="S526" s="82" t="s">
        <v>368</v>
      </c>
      <c r="T526" s="82" t="s">
        <v>11092</v>
      </c>
      <c r="U526" s="82" t="s">
        <v>11093</v>
      </c>
      <c r="V526" s="82" t="s">
        <v>11094</v>
      </c>
      <c r="W526" s="82" t="s">
        <v>11095</v>
      </c>
      <c r="X526" s="82" t="s">
        <v>10219</v>
      </c>
      <c r="Y526" s="82" t="s">
        <v>11096</v>
      </c>
      <c r="Z526" s="82" t="s">
        <v>11097</v>
      </c>
      <c r="AA526" s="82" t="s">
        <v>376</v>
      </c>
      <c r="AB526" s="82" t="s">
        <v>11098</v>
      </c>
      <c r="AC526" s="82" t="s">
        <v>11099</v>
      </c>
      <c r="AD526" s="82" t="s">
        <v>11100</v>
      </c>
      <c r="AE526" s="82" t="s">
        <v>11101</v>
      </c>
      <c r="AF526" s="82" t="s">
        <v>11102</v>
      </c>
      <c r="AG526" s="82" t="s">
        <v>382</v>
      </c>
      <c r="AH526" s="82" t="s">
        <v>11103</v>
      </c>
      <c r="AI526" s="82" t="s">
        <v>1865</v>
      </c>
      <c r="AJ526" s="82" t="s">
        <v>9706</v>
      </c>
      <c r="AK526" s="82" t="s">
        <v>11104</v>
      </c>
      <c r="AL526" s="82" t="s">
        <v>450</v>
      </c>
    </row>
    <row r="527" spans="1:38" x14ac:dyDescent="0.25">
      <c r="A527" s="82" t="s">
        <v>11105</v>
      </c>
      <c r="B527" s="82">
        <v>14.316000000000001</v>
      </c>
      <c r="D527" s="82" t="s">
        <v>9869</v>
      </c>
      <c r="E527" s="82" t="s">
        <v>10241</v>
      </c>
      <c r="F527" s="82" t="s">
        <v>11106</v>
      </c>
      <c r="G527" s="82" t="s">
        <v>359</v>
      </c>
      <c r="H527" s="82" t="s">
        <v>360</v>
      </c>
      <c r="I527" s="82" t="s">
        <v>11107</v>
      </c>
      <c r="J527" s="82" t="s">
        <v>11108</v>
      </c>
      <c r="K527" s="82" t="s">
        <v>11109</v>
      </c>
      <c r="L527" s="82" t="s">
        <v>11110</v>
      </c>
      <c r="M527" s="82" t="s">
        <v>11111</v>
      </c>
      <c r="N527" s="82" t="s">
        <v>11112</v>
      </c>
      <c r="O527" s="82" t="s">
        <v>366</v>
      </c>
      <c r="P527" s="82" t="s">
        <v>11113</v>
      </c>
      <c r="Q527" s="82" t="s">
        <v>11114</v>
      </c>
      <c r="R527" s="82" t="s">
        <v>10251</v>
      </c>
      <c r="S527" s="82" t="s">
        <v>368</v>
      </c>
      <c r="T527" s="82" t="s">
        <v>11115</v>
      </c>
      <c r="U527" s="82" t="s">
        <v>443</v>
      </c>
      <c r="V527" s="82" t="s">
        <v>362</v>
      </c>
      <c r="W527" s="82" t="s">
        <v>11116</v>
      </c>
      <c r="X527" s="82" t="s">
        <v>10254</v>
      </c>
      <c r="Y527" s="82" t="s">
        <v>11117</v>
      </c>
      <c r="Z527" s="82" t="s">
        <v>11118</v>
      </c>
      <c r="AA527" s="82" t="s">
        <v>376</v>
      </c>
      <c r="AB527" s="82" t="s">
        <v>382</v>
      </c>
      <c r="AC527" s="82" t="s">
        <v>735</v>
      </c>
      <c r="AD527" s="82" t="s">
        <v>10258</v>
      </c>
      <c r="AE527" s="82" t="s">
        <v>10259</v>
      </c>
      <c r="AF527" s="82" t="s">
        <v>11119</v>
      </c>
      <c r="AG527" s="82" t="s">
        <v>382</v>
      </c>
      <c r="AH527" s="82" t="s">
        <v>382</v>
      </c>
      <c r="AI527" s="82" t="s">
        <v>1235</v>
      </c>
      <c r="AJ527" s="82" t="s">
        <v>9706</v>
      </c>
      <c r="AK527" s="82" t="s">
        <v>11120</v>
      </c>
      <c r="AL527" s="82" t="s">
        <v>450</v>
      </c>
    </row>
    <row r="528" spans="1:38" x14ac:dyDescent="0.25">
      <c r="A528" s="82" t="s">
        <v>11121</v>
      </c>
      <c r="B528" s="82">
        <v>14.319000000000001</v>
      </c>
      <c r="C528" s="82" t="s">
        <v>11121</v>
      </c>
      <c r="D528" s="82" t="s">
        <v>9869</v>
      </c>
      <c r="E528" s="82" t="s">
        <v>11122</v>
      </c>
      <c r="F528" s="82" t="s">
        <v>11123</v>
      </c>
      <c r="G528" s="82" t="s">
        <v>600</v>
      </c>
      <c r="H528" s="82" t="s">
        <v>360</v>
      </c>
      <c r="I528" s="82" t="s">
        <v>11124</v>
      </c>
      <c r="J528" s="82" t="s">
        <v>11125</v>
      </c>
      <c r="K528" s="82" t="s">
        <v>11126</v>
      </c>
      <c r="L528" s="82" t="s">
        <v>421</v>
      </c>
      <c r="M528" s="82" t="s">
        <v>11127</v>
      </c>
      <c r="N528" s="82" t="s">
        <v>11128</v>
      </c>
      <c r="O528" s="82" t="s">
        <v>11129</v>
      </c>
      <c r="P528" s="82" t="s">
        <v>360</v>
      </c>
      <c r="Q528" s="82" t="s">
        <v>360</v>
      </c>
      <c r="R528" s="82" t="s">
        <v>360</v>
      </c>
      <c r="S528" s="82" t="s">
        <v>11130</v>
      </c>
      <c r="T528" s="82" t="s">
        <v>11131</v>
      </c>
      <c r="U528" s="82" t="s">
        <v>11132</v>
      </c>
      <c r="V528" s="82" t="s">
        <v>1376</v>
      </c>
      <c r="W528" s="82" t="s">
        <v>11133</v>
      </c>
      <c r="X528" s="82" t="s">
        <v>11134</v>
      </c>
      <c r="Y528" s="82" t="s">
        <v>11135</v>
      </c>
      <c r="Z528" s="82" t="s">
        <v>11136</v>
      </c>
      <c r="AA528" s="82" t="s">
        <v>376</v>
      </c>
      <c r="AB528" s="82" t="s">
        <v>11137</v>
      </c>
      <c r="AC528" s="82" t="s">
        <v>735</v>
      </c>
      <c r="AD528" s="82" t="s">
        <v>11138</v>
      </c>
      <c r="AE528" s="82" t="s">
        <v>9974</v>
      </c>
      <c r="AF528" s="82" t="s">
        <v>382</v>
      </c>
      <c r="AG528" s="82" t="s">
        <v>382</v>
      </c>
      <c r="AH528" s="82" t="s">
        <v>11139</v>
      </c>
      <c r="AI528" s="82" t="s">
        <v>11140</v>
      </c>
      <c r="AJ528" s="82" t="s">
        <v>9706</v>
      </c>
      <c r="AK528" s="82" t="s">
        <v>11141</v>
      </c>
      <c r="AL528" s="82" t="s">
        <v>387</v>
      </c>
    </row>
    <row r="529" spans="1:38" x14ac:dyDescent="0.25">
      <c r="A529" s="82" t="s">
        <v>11142</v>
      </c>
      <c r="B529" s="82">
        <v>14.321999999999999</v>
      </c>
      <c r="C529" s="82" t="s">
        <v>11143</v>
      </c>
      <c r="D529" s="82" t="s">
        <v>9869</v>
      </c>
      <c r="E529" s="82" t="s">
        <v>11144</v>
      </c>
      <c r="F529" s="82" t="s">
        <v>11145</v>
      </c>
      <c r="G529" s="82" t="s">
        <v>600</v>
      </c>
      <c r="H529" s="82" t="s">
        <v>360</v>
      </c>
      <c r="I529" s="82" t="s">
        <v>11146</v>
      </c>
      <c r="J529" s="82" t="s">
        <v>11147</v>
      </c>
      <c r="K529" s="82" t="s">
        <v>11148</v>
      </c>
      <c r="L529" s="82" t="s">
        <v>421</v>
      </c>
      <c r="M529" s="82" t="s">
        <v>11149</v>
      </c>
      <c r="N529" s="82" t="s">
        <v>11150</v>
      </c>
      <c r="O529" s="82" t="s">
        <v>558</v>
      </c>
      <c r="P529" s="82" t="s">
        <v>11151</v>
      </c>
      <c r="Q529" s="82" t="s">
        <v>11151</v>
      </c>
      <c r="R529" s="82" t="s">
        <v>360</v>
      </c>
      <c r="S529" s="82" t="s">
        <v>368</v>
      </c>
      <c r="T529" s="82" t="s">
        <v>11152</v>
      </c>
      <c r="U529" s="82" t="s">
        <v>443</v>
      </c>
      <c r="V529" s="82" t="s">
        <v>362</v>
      </c>
      <c r="W529" s="82" t="s">
        <v>11153</v>
      </c>
      <c r="X529" s="82" t="s">
        <v>10426</v>
      </c>
      <c r="Y529" s="82" t="s">
        <v>11154</v>
      </c>
      <c r="Z529" s="82" t="s">
        <v>11155</v>
      </c>
      <c r="AA529" s="82" t="s">
        <v>376</v>
      </c>
      <c r="AB529" s="82" t="s">
        <v>382</v>
      </c>
      <c r="AC529" s="82" t="s">
        <v>11156</v>
      </c>
      <c r="AD529" s="82" t="s">
        <v>11157</v>
      </c>
      <c r="AE529" s="82" t="s">
        <v>11158</v>
      </c>
      <c r="AF529" s="82" t="s">
        <v>382</v>
      </c>
      <c r="AG529" s="82" t="s">
        <v>382</v>
      </c>
      <c r="AH529" s="82" t="s">
        <v>382</v>
      </c>
      <c r="AI529" s="82" t="s">
        <v>11159</v>
      </c>
      <c r="AJ529" s="82" t="s">
        <v>9706</v>
      </c>
      <c r="AK529" s="82" t="s">
        <v>11160</v>
      </c>
      <c r="AL529" s="82" t="s">
        <v>499</v>
      </c>
    </row>
    <row r="530" spans="1:38" x14ac:dyDescent="0.25">
      <c r="A530" s="82" t="s">
        <v>11161</v>
      </c>
      <c r="B530" s="82">
        <v>14.326000000000001</v>
      </c>
      <c r="D530" s="82" t="s">
        <v>9869</v>
      </c>
      <c r="E530" s="82" t="s">
        <v>11162</v>
      </c>
      <c r="F530" s="82" t="s">
        <v>11163</v>
      </c>
      <c r="G530" s="82" t="s">
        <v>359</v>
      </c>
      <c r="H530" s="82" t="s">
        <v>360</v>
      </c>
      <c r="I530" s="82" t="s">
        <v>11164</v>
      </c>
      <c r="J530" s="82" t="s">
        <v>11165</v>
      </c>
      <c r="K530" s="82" t="s">
        <v>11166</v>
      </c>
      <c r="L530" s="82" t="s">
        <v>421</v>
      </c>
      <c r="M530" s="82" t="s">
        <v>11167</v>
      </c>
      <c r="N530" s="82" t="s">
        <v>11168</v>
      </c>
      <c r="O530" s="82" t="s">
        <v>558</v>
      </c>
      <c r="P530" s="82" t="s">
        <v>11169</v>
      </c>
      <c r="Q530" s="82" t="s">
        <v>11153</v>
      </c>
      <c r="R530" s="82" t="s">
        <v>11170</v>
      </c>
      <c r="S530" s="82" t="s">
        <v>368</v>
      </c>
      <c r="T530" s="82" t="s">
        <v>11171</v>
      </c>
      <c r="U530" s="82" t="s">
        <v>11172</v>
      </c>
      <c r="V530" s="82" t="s">
        <v>362</v>
      </c>
      <c r="W530" s="82" t="s">
        <v>11173</v>
      </c>
      <c r="X530" s="82" t="s">
        <v>10309</v>
      </c>
      <c r="Y530" s="82" t="s">
        <v>11174</v>
      </c>
      <c r="Z530" s="82" t="s">
        <v>11175</v>
      </c>
      <c r="AA530" s="82" t="s">
        <v>376</v>
      </c>
      <c r="AB530" s="82" t="s">
        <v>382</v>
      </c>
      <c r="AC530" s="82" t="s">
        <v>446</v>
      </c>
      <c r="AD530" s="82" t="s">
        <v>11176</v>
      </c>
      <c r="AE530" s="82" t="s">
        <v>360</v>
      </c>
      <c r="AF530" s="82" t="s">
        <v>11177</v>
      </c>
      <c r="AG530" s="82" t="s">
        <v>382</v>
      </c>
      <c r="AH530" s="82" t="s">
        <v>11178</v>
      </c>
      <c r="AI530" s="82" t="s">
        <v>11179</v>
      </c>
      <c r="AJ530" s="82" t="s">
        <v>9706</v>
      </c>
      <c r="AK530" s="82" t="s">
        <v>11180</v>
      </c>
      <c r="AL530" s="82" t="s">
        <v>961</v>
      </c>
    </row>
    <row r="531" spans="1:38" x14ac:dyDescent="0.25">
      <c r="A531" s="82" t="s">
        <v>11181</v>
      </c>
      <c r="B531" s="82">
        <v>14.327</v>
      </c>
      <c r="C531" s="82" t="s">
        <v>11182</v>
      </c>
      <c r="D531" s="82" t="s">
        <v>9869</v>
      </c>
      <c r="E531" s="82" t="s">
        <v>11183</v>
      </c>
      <c r="F531" s="82" t="s">
        <v>11184</v>
      </c>
      <c r="G531" s="82" t="s">
        <v>504</v>
      </c>
      <c r="H531" s="82" t="s">
        <v>360</v>
      </c>
      <c r="I531" s="82" t="s">
        <v>11185</v>
      </c>
      <c r="J531" s="82" t="s">
        <v>11186</v>
      </c>
      <c r="K531" s="82" t="s">
        <v>11187</v>
      </c>
      <c r="L531" s="82" t="s">
        <v>5026</v>
      </c>
      <c r="M531" s="82" t="s">
        <v>11188</v>
      </c>
      <c r="N531" s="82" t="s">
        <v>11189</v>
      </c>
      <c r="O531" s="82" t="s">
        <v>558</v>
      </c>
      <c r="P531" s="82" t="s">
        <v>11190</v>
      </c>
      <c r="Q531" s="82" t="s">
        <v>11191</v>
      </c>
      <c r="R531" s="82" t="s">
        <v>11192</v>
      </c>
      <c r="S531" s="82" t="s">
        <v>368</v>
      </c>
      <c r="T531" s="82" t="s">
        <v>11193</v>
      </c>
      <c r="U531" s="82" t="s">
        <v>11194</v>
      </c>
      <c r="V531" s="82" t="s">
        <v>11195</v>
      </c>
      <c r="W531" s="82" t="s">
        <v>11196</v>
      </c>
      <c r="X531" s="82" t="s">
        <v>11197</v>
      </c>
      <c r="Y531" s="82" t="s">
        <v>11198</v>
      </c>
      <c r="Z531" s="82" t="s">
        <v>11199</v>
      </c>
      <c r="AA531" s="82" t="s">
        <v>376</v>
      </c>
      <c r="AB531" s="82" t="s">
        <v>11200</v>
      </c>
      <c r="AC531" s="82" t="s">
        <v>11201</v>
      </c>
      <c r="AD531" s="82" t="s">
        <v>11202</v>
      </c>
      <c r="AE531" s="82" t="s">
        <v>11203</v>
      </c>
      <c r="AF531" s="82" t="s">
        <v>11204</v>
      </c>
      <c r="AG531" s="82" t="s">
        <v>382</v>
      </c>
      <c r="AH531" s="82" t="s">
        <v>11205</v>
      </c>
      <c r="AI531" s="82" t="s">
        <v>11206</v>
      </c>
      <c r="AJ531" s="82" t="s">
        <v>9706</v>
      </c>
      <c r="AK531" s="82" t="s">
        <v>11207</v>
      </c>
      <c r="AL531" s="82" t="s">
        <v>4274</v>
      </c>
    </row>
    <row r="532" spans="1:38" x14ac:dyDescent="0.25">
      <c r="A532" s="82" t="s">
        <v>11208</v>
      </c>
      <c r="B532" s="82">
        <v>14.329000000000001</v>
      </c>
      <c r="C532" s="82" t="s">
        <v>11209</v>
      </c>
      <c r="D532" s="82" t="s">
        <v>9869</v>
      </c>
      <c r="E532" s="82" t="s">
        <v>11210</v>
      </c>
      <c r="F532" s="82" t="s">
        <v>11211</v>
      </c>
      <c r="G532" s="82" t="s">
        <v>5056</v>
      </c>
      <c r="H532" s="82" t="s">
        <v>360</v>
      </c>
      <c r="I532" s="82" t="s">
        <v>11212</v>
      </c>
      <c r="J532" s="82" t="s">
        <v>11213</v>
      </c>
      <c r="K532" s="82" t="s">
        <v>362</v>
      </c>
      <c r="L532" s="82" t="s">
        <v>421</v>
      </c>
      <c r="M532" s="82" t="s">
        <v>421</v>
      </c>
      <c r="N532" s="82" t="s">
        <v>11214</v>
      </c>
      <c r="O532" s="82" t="s">
        <v>366</v>
      </c>
      <c r="P532" s="82" t="s">
        <v>360</v>
      </c>
      <c r="Q532" s="82" t="s">
        <v>360</v>
      </c>
      <c r="R532" s="82" t="s">
        <v>360</v>
      </c>
      <c r="S532" s="82" t="s">
        <v>368</v>
      </c>
      <c r="T532" s="82" t="s">
        <v>11215</v>
      </c>
      <c r="U532" s="82" t="s">
        <v>11216</v>
      </c>
      <c r="V532" s="82" t="s">
        <v>362</v>
      </c>
      <c r="W532" s="82" t="s">
        <v>360</v>
      </c>
      <c r="X532" s="82" t="s">
        <v>11217</v>
      </c>
      <c r="Y532" s="82" t="s">
        <v>11218</v>
      </c>
      <c r="Z532" s="82" t="s">
        <v>427</v>
      </c>
      <c r="AA532" s="82" t="s">
        <v>376</v>
      </c>
      <c r="AB532" s="82" t="s">
        <v>382</v>
      </c>
      <c r="AC532" s="82" t="s">
        <v>735</v>
      </c>
      <c r="AD532" s="82" t="s">
        <v>11219</v>
      </c>
      <c r="AE532" s="82" t="s">
        <v>11220</v>
      </c>
      <c r="AF532" s="82" t="s">
        <v>382</v>
      </c>
      <c r="AG532" s="82" t="s">
        <v>382</v>
      </c>
      <c r="AH532" s="82" t="s">
        <v>382</v>
      </c>
      <c r="AI532" s="82" t="s">
        <v>11221</v>
      </c>
      <c r="AJ532" s="82" t="s">
        <v>9706</v>
      </c>
      <c r="AK532" s="82" t="s">
        <v>11222</v>
      </c>
      <c r="AL532" s="82" t="s">
        <v>450</v>
      </c>
    </row>
    <row r="533" spans="1:38" x14ac:dyDescent="0.25">
      <c r="A533" s="82" t="s">
        <v>11223</v>
      </c>
      <c r="B533" s="82">
        <v>14.4</v>
      </c>
      <c r="C533" s="82" t="s">
        <v>11224</v>
      </c>
      <c r="D533" s="82" t="s">
        <v>11225</v>
      </c>
      <c r="E533" s="82" t="s">
        <v>11226</v>
      </c>
      <c r="F533" s="82" t="s">
        <v>11227</v>
      </c>
      <c r="G533" s="82" t="s">
        <v>1191</v>
      </c>
      <c r="H533" s="82" t="s">
        <v>360</v>
      </c>
      <c r="I533" s="82" t="s">
        <v>11228</v>
      </c>
      <c r="J533" s="82" t="s">
        <v>11229</v>
      </c>
      <c r="K533" s="82" t="s">
        <v>628</v>
      </c>
      <c r="L533" s="82" t="s">
        <v>580</v>
      </c>
      <c r="M533" s="82" t="s">
        <v>11230</v>
      </c>
      <c r="N533" s="82" t="s">
        <v>822</v>
      </c>
      <c r="O533" s="82" t="s">
        <v>11231</v>
      </c>
      <c r="P533" s="82" t="s">
        <v>367</v>
      </c>
      <c r="Q533" s="82" t="s">
        <v>11232</v>
      </c>
      <c r="R533" s="82" t="s">
        <v>360</v>
      </c>
      <c r="S533" s="82" t="s">
        <v>400</v>
      </c>
      <c r="T533" s="82" t="s">
        <v>11233</v>
      </c>
      <c r="U533" s="82" t="s">
        <v>631</v>
      </c>
      <c r="V533" s="82" t="s">
        <v>632</v>
      </c>
      <c r="W533" s="82" t="s">
        <v>822</v>
      </c>
      <c r="X533" s="82" t="s">
        <v>11234</v>
      </c>
      <c r="Y533" s="82" t="s">
        <v>11235</v>
      </c>
      <c r="AA533" s="82" t="s">
        <v>376</v>
      </c>
      <c r="AB533" s="82" t="s">
        <v>11236</v>
      </c>
      <c r="AC533" s="82" t="s">
        <v>11237</v>
      </c>
      <c r="AD533" s="82" t="s">
        <v>11238</v>
      </c>
      <c r="AE533" s="82" t="s">
        <v>11239</v>
      </c>
      <c r="AF533" s="82" t="s">
        <v>382</v>
      </c>
      <c r="AG533" s="82" t="s">
        <v>382</v>
      </c>
      <c r="AH533" s="82" t="s">
        <v>360</v>
      </c>
      <c r="AI533" s="82" t="s">
        <v>497</v>
      </c>
      <c r="AJ533" s="82" t="s">
        <v>9706</v>
      </c>
      <c r="AK533" s="82" t="s">
        <v>11240</v>
      </c>
      <c r="AL533" s="82" t="s">
        <v>450</v>
      </c>
    </row>
    <row r="534" spans="1:38" x14ac:dyDescent="0.25">
      <c r="A534" s="82" t="s">
        <v>11241</v>
      </c>
      <c r="B534" s="82">
        <v>14.401</v>
      </c>
      <c r="C534" s="82" t="s">
        <v>11242</v>
      </c>
      <c r="D534" s="82" t="s">
        <v>11225</v>
      </c>
      <c r="E534" s="82" t="s">
        <v>11243</v>
      </c>
      <c r="F534" s="82" t="s">
        <v>11244</v>
      </c>
      <c r="G534" s="82" t="s">
        <v>359</v>
      </c>
      <c r="H534" s="82" t="s">
        <v>360</v>
      </c>
      <c r="I534" s="82" t="s">
        <v>11245</v>
      </c>
      <c r="J534" s="82" t="s">
        <v>11246</v>
      </c>
      <c r="K534" s="82" t="s">
        <v>11247</v>
      </c>
      <c r="L534" s="82" t="s">
        <v>421</v>
      </c>
      <c r="M534" s="82" t="s">
        <v>7776</v>
      </c>
      <c r="N534" s="82" t="s">
        <v>822</v>
      </c>
      <c r="O534" s="82" t="s">
        <v>366</v>
      </c>
      <c r="P534" s="82" t="s">
        <v>360</v>
      </c>
      <c r="Q534" s="82" t="s">
        <v>360</v>
      </c>
      <c r="R534" s="82" t="s">
        <v>360</v>
      </c>
      <c r="S534" s="82" t="s">
        <v>11248</v>
      </c>
      <c r="T534" s="82" t="s">
        <v>11249</v>
      </c>
      <c r="U534" s="82" t="s">
        <v>443</v>
      </c>
      <c r="V534" s="82" t="s">
        <v>6042</v>
      </c>
      <c r="W534" s="82" t="s">
        <v>11250</v>
      </c>
      <c r="X534" s="82" t="s">
        <v>11251</v>
      </c>
      <c r="Y534" s="82" t="s">
        <v>11252</v>
      </c>
      <c r="Z534" s="82" t="s">
        <v>11253</v>
      </c>
      <c r="AA534" s="82" t="s">
        <v>11254</v>
      </c>
      <c r="AB534" s="82" t="s">
        <v>11255</v>
      </c>
      <c r="AC534" s="82" t="s">
        <v>446</v>
      </c>
      <c r="AD534" s="82" t="s">
        <v>11256</v>
      </c>
      <c r="AE534" s="82" t="s">
        <v>11257</v>
      </c>
      <c r="AF534" s="82" t="s">
        <v>11258</v>
      </c>
      <c r="AG534" s="82" t="s">
        <v>11259</v>
      </c>
      <c r="AH534" s="82" t="s">
        <v>11260</v>
      </c>
      <c r="AI534" s="82" t="s">
        <v>4659</v>
      </c>
      <c r="AJ534" s="82" t="s">
        <v>9706</v>
      </c>
      <c r="AK534" s="82" t="s">
        <v>11261</v>
      </c>
      <c r="AL534" s="82" t="s">
        <v>415</v>
      </c>
    </row>
    <row r="535" spans="1:38" x14ac:dyDescent="0.25">
      <c r="A535" s="82" t="s">
        <v>11262</v>
      </c>
      <c r="B535" s="82">
        <v>14.407999999999999</v>
      </c>
      <c r="C535" s="82" t="s">
        <v>11263</v>
      </c>
      <c r="D535" s="82" t="s">
        <v>11225</v>
      </c>
      <c r="E535" s="82" t="s">
        <v>11264</v>
      </c>
      <c r="F535" s="82" t="s">
        <v>11265</v>
      </c>
      <c r="G535" s="82" t="s">
        <v>600</v>
      </c>
      <c r="H535" s="82" t="s">
        <v>360</v>
      </c>
      <c r="I535" s="82" t="s">
        <v>11266</v>
      </c>
      <c r="J535" s="82" t="s">
        <v>11267</v>
      </c>
      <c r="K535" s="82" t="s">
        <v>11268</v>
      </c>
      <c r="L535" s="82" t="s">
        <v>580</v>
      </c>
      <c r="M535" s="82" t="s">
        <v>11269</v>
      </c>
      <c r="N535" s="82" t="s">
        <v>11270</v>
      </c>
      <c r="O535" s="82" t="s">
        <v>11271</v>
      </c>
      <c r="P535" s="82" t="s">
        <v>11272</v>
      </c>
      <c r="Q535" s="82" t="s">
        <v>11273</v>
      </c>
      <c r="R535" s="82" t="s">
        <v>360</v>
      </c>
      <c r="S535" s="82" t="s">
        <v>400</v>
      </c>
      <c r="T535" s="82" t="s">
        <v>11274</v>
      </c>
      <c r="U535" s="82" t="s">
        <v>11275</v>
      </c>
      <c r="V535" s="82" t="s">
        <v>11276</v>
      </c>
      <c r="W535" s="82" t="s">
        <v>11277</v>
      </c>
      <c r="X535" s="82" t="s">
        <v>11251</v>
      </c>
      <c r="Y535" s="82" t="s">
        <v>11278</v>
      </c>
      <c r="Z535" s="82" t="s">
        <v>11279</v>
      </c>
      <c r="AA535" s="82" t="s">
        <v>376</v>
      </c>
      <c r="AB535" s="82" t="s">
        <v>11280</v>
      </c>
      <c r="AC535" s="82" t="s">
        <v>636</v>
      </c>
      <c r="AD535" s="82" t="s">
        <v>11281</v>
      </c>
      <c r="AE535" s="82" t="s">
        <v>11282</v>
      </c>
      <c r="AF535" s="82" t="s">
        <v>11283</v>
      </c>
      <c r="AH535" s="82" t="s">
        <v>11284</v>
      </c>
      <c r="AI535" s="82" t="s">
        <v>1631</v>
      </c>
      <c r="AJ535" s="82" t="s">
        <v>9706</v>
      </c>
      <c r="AK535" s="82" t="s">
        <v>11285</v>
      </c>
      <c r="AL535" s="82" t="s">
        <v>415</v>
      </c>
    </row>
    <row r="536" spans="1:38" x14ac:dyDescent="0.25">
      <c r="A536" s="82" t="s">
        <v>11286</v>
      </c>
      <c r="B536" s="82">
        <v>14.416</v>
      </c>
      <c r="C536" s="82" t="s">
        <v>11287</v>
      </c>
      <c r="D536" s="82" t="s">
        <v>11225</v>
      </c>
      <c r="E536" s="82" t="s">
        <v>11288</v>
      </c>
      <c r="F536" s="82" t="s">
        <v>11289</v>
      </c>
      <c r="G536" s="82" t="s">
        <v>600</v>
      </c>
      <c r="H536" s="82" t="s">
        <v>360</v>
      </c>
      <c r="I536" s="82" t="s">
        <v>11290</v>
      </c>
      <c r="J536" s="82" t="s">
        <v>360</v>
      </c>
      <c r="K536" s="82" t="s">
        <v>11291</v>
      </c>
      <c r="L536" s="82" t="s">
        <v>580</v>
      </c>
      <c r="M536" s="82" t="s">
        <v>11292</v>
      </c>
      <c r="N536" s="82" t="s">
        <v>11293</v>
      </c>
      <c r="O536" s="82" t="s">
        <v>558</v>
      </c>
      <c r="P536" s="82" t="s">
        <v>11294</v>
      </c>
      <c r="Q536" s="82" t="s">
        <v>11295</v>
      </c>
      <c r="R536" s="82" t="s">
        <v>822</v>
      </c>
      <c r="S536" s="82" t="s">
        <v>400</v>
      </c>
      <c r="T536" s="82" t="s">
        <v>11296</v>
      </c>
      <c r="U536" s="82" t="s">
        <v>11297</v>
      </c>
      <c r="V536" s="82" t="s">
        <v>11298</v>
      </c>
      <c r="W536" s="82" t="s">
        <v>11299</v>
      </c>
      <c r="X536" s="82" t="s">
        <v>11251</v>
      </c>
      <c r="Y536" s="82" t="s">
        <v>11300</v>
      </c>
      <c r="Z536" s="82" t="s">
        <v>11301</v>
      </c>
      <c r="AA536" s="82" t="s">
        <v>11302</v>
      </c>
      <c r="AB536" s="82" t="s">
        <v>11280</v>
      </c>
      <c r="AC536" s="82" t="s">
        <v>11303</v>
      </c>
      <c r="AD536" s="82" t="s">
        <v>11304</v>
      </c>
      <c r="AE536" s="82" t="s">
        <v>11305</v>
      </c>
      <c r="AF536" s="82" t="s">
        <v>11258</v>
      </c>
      <c r="AG536" s="82" t="s">
        <v>11306</v>
      </c>
      <c r="AH536" s="82" t="s">
        <v>11307</v>
      </c>
      <c r="AI536" s="82" t="s">
        <v>11308</v>
      </c>
      <c r="AJ536" s="82" t="s">
        <v>9706</v>
      </c>
      <c r="AK536" s="82" t="s">
        <v>11309</v>
      </c>
      <c r="AL536" s="82" t="s">
        <v>415</v>
      </c>
    </row>
    <row r="537" spans="1:38" x14ac:dyDescent="0.25">
      <c r="A537" s="82" t="s">
        <v>11310</v>
      </c>
      <c r="B537" s="82">
        <v>14.417</v>
      </c>
      <c r="C537" s="82" t="s">
        <v>11311</v>
      </c>
      <c r="D537" s="82" t="s">
        <v>11225</v>
      </c>
      <c r="E537" s="82" t="s">
        <v>11264</v>
      </c>
      <c r="F537" s="82" t="s">
        <v>11312</v>
      </c>
      <c r="G537" s="82" t="s">
        <v>359</v>
      </c>
      <c r="H537" s="82" t="s">
        <v>360</v>
      </c>
      <c r="I537" s="82" t="s">
        <v>11313</v>
      </c>
      <c r="J537" s="82" t="s">
        <v>11314</v>
      </c>
      <c r="K537" s="82" t="s">
        <v>11315</v>
      </c>
      <c r="L537" s="82" t="s">
        <v>580</v>
      </c>
      <c r="M537" s="82" t="s">
        <v>11316</v>
      </c>
      <c r="N537" s="82" t="s">
        <v>11317</v>
      </c>
      <c r="O537" s="82" t="s">
        <v>558</v>
      </c>
      <c r="P537" s="82" t="s">
        <v>11318</v>
      </c>
      <c r="Q537" s="82" t="s">
        <v>11319</v>
      </c>
      <c r="R537" s="82" t="s">
        <v>360</v>
      </c>
      <c r="S537" s="82" t="s">
        <v>400</v>
      </c>
      <c r="T537" s="82" t="s">
        <v>11320</v>
      </c>
      <c r="U537" s="82" t="s">
        <v>11321</v>
      </c>
      <c r="V537" s="82" t="s">
        <v>11322</v>
      </c>
      <c r="W537" s="82" t="s">
        <v>11323</v>
      </c>
      <c r="X537" s="82" t="s">
        <v>11251</v>
      </c>
      <c r="Y537" s="82" t="s">
        <v>11324</v>
      </c>
      <c r="Z537" s="82" t="s">
        <v>11279</v>
      </c>
      <c r="AA537" s="82" t="s">
        <v>376</v>
      </c>
      <c r="AB537" s="82" t="s">
        <v>11280</v>
      </c>
      <c r="AC537" s="82" t="s">
        <v>11325</v>
      </c>
      <c r="AD537" s="82" t="s">
        <v>11326</v>
      </c>
      <c r="AE537" s="82" t="s">
        <v>11327</v>
      </c>
      <c r="AF537" s="82" t="s">
        <v>11258</v>
      </c>
      <c r="AG537" s="82" t="s">
        <v>11328</v>
      </c>
      <c r="AH537" s="82" t="s">
        <v>11329</v>
      </c>
      <c r="AI537" s="82" t="s">
        <v>11308</v>
      </c>
      <c r="AJ537" s="82" t="s">
        <v>9706</v>
      </c>
      <c r="AK537" s="82" t="s">
        <v>11330</v>
      </c>
      <c r="AL537" s="82" t="s">
        <v>415</v>
      </c>
    </row>
    <row r="538" spans="1:38" x14ac:dyDescent="0.25">
      <c r="A538" s="82" t="s">
        <v>11331</v>
      </c>
      <c r="B538" s="82">
        <v>14.417999999999999</v>
      </c>
      <c r="C538" s="82" t="s">
        <v>11332</v>
      </c>
      <c r="D538" s="82" t="s">
        <v>11225</v>
      </c>
      <c r="E538" s="82" t="s">
        <v>11264</v>
      </c>
      <c r="F538" s="82" t="s">
        <v>11333</v>
      </c>
      <c r="G538" s="82" t="s">
        <v>600</v>
      </c>
      <c r="H538" s="82" t="s">
        <v>360</v>
      </c>
      <c r="I538" s="82" t="s">
        <v>11334</v>
      </c>
      <c r="J538" s="82" t="s">
        <v>11314</v>
      </c>
      <c r="K538" s="82" t="s">
        <v>11335</v>
      </c>
      <c r="L538" s="82" t="s">
        <v>580</v>
      </c>
      <c r="M538" s="82" t="s">
        <v>11336</v>
      </c>
      <c r="N538" s="82" t="s">
        <v>11337</v>
      </c>
      <c r="O538" s="82" t="s">
        <v>558</v>
      </c>
      <c r="P538" s="82" t="s">
        <v>11338</v>
      </c>
      <c r="Q538" s="82" t="s">
        <v>11339</v>
      </c>
      <c r="R538" s="82" t="s">
        <v>822</v>
      </c>
      <c r="S538" s="82" t="s">
        <v>400</v>
      </c>
      <c r="T538" s="82" t="s">
        <v>11340</v>
      </c>
      <c r="U538" s="82" t="s">
        <v>11341</v>
      </c>
      <c r="V538" s="82" t="s">
        <v>11342</v>
      </c>
      <c r="W538" s="82" t="s">
        <v>11343</v>
      </c>
      <c r="X538" s="82" t="s">
        <v>11251</v>
      </c>
      <c r="Y538" s="82" t="s">
        <v>11344</v>
      </c>
      <c r="Z538" s="82" t="s">
        <v>11345</v>
      </c>
      <c r="AA538" s="82" t="s">
        <v>11346</v>
      </c>
      <c r="AB538" s="82" t="s">
        <v>11280</v>
      </c>
      <c r="AC538" s="82" t="s">
        <v>11303</v>
      </c>
      <c r="AD538" s="82" t="s">
        <v>11347</v>
      </c>
      <c r="AE538" s="82" t="s">
        <v>11348</v>
      </c>
      <c r="AF538" s="82" t="s">
        <v>11258</v>
      </c>
      <c r="AG538" s="82" t="s">
        <v>11349</v>
      </c>
      <c r="AH538" s="82" t="s">
        <v>11329</v>
      </c>
      <c r="AI538" s="82" t="s">
        <v>11308</v>
      </c>
      <c r="AJ538" s="82" t="s">
        <v>9706</v>
      </c>
      <c r="AK538" s="82" t="s">
        <v>11350</v>
      </c>
      <c r="AL538" s="82" t="s">
        <v>415</v>
      </c>
    </row>
    <row r="539" spans="1:38" x14ac:dyDescent="0.25">
      <c r="A539" s="82" t="s">
        <v>11351</v>
      </c>
      <c r="B539" s="82">
        <v>14.506</v>
      </c>
      <c r="D539" s="82" t="s">
        <v>9689</v>
      </c>
      <c r="E539" s="82" t="s">
        <v>11352</v>
      </c>
      <c r="F539" s="82" t="s">
        <v>11353</v>
      </c>
      <c r="G539" s="82" t="s">
        <v>1144</v>
      </c>
      <c r="H539" s="82" t="s">
        <v>360</v>
      </c>
      <c r="I539" s="82" t="s">
        <v>11354</v>
      </c>
      <c r="J539" s="82" t="s">
        <v>11354</v>
      </c>
      <c r="K539" s="82" t="s">
        <v>11355</v>
      </c>
      <c r="L539" s="82" t="s">
        <v>11356</v>
      </c>
      <c r="M539" s="82" t="s">
        <v>11357</v>
      </c>
      <c r="N539" s="82" t="s">
        <v>11358</v>
      </c>
      <c r="O539" s="82" t="s">
        <v>558</v>
      </c>
      <c r="P539" s="82" t="s">
        <v>11359</v>
      </c>
      <c r="Q539" s="82" t="s">
        <v>11360</v>
      </c>
      <c r="R539" s="82" t="s">
        <v>11361</v>
      </c>
      <c r="S539" s="82" t="s">
        <v>368</v>
      </c>
      <c r="T539" s="82" t="s">
        <v>11362</v>
      </c>
      <c r="U539" s="82" t="s">
        <v>443</v>
      </c>
      <c r="V539" s="82" t="s">
        <v>362</v>
      </c>
      <c r="W539" s="82" t="s">
        <v>11363</v>
      </c>
      <c r="X539" s="82" t="s">
        <v>10765</v>
      </c>
      <c r="Y539" s="82" t="s">
        <v>11364</v>
      </c>
      <c r="Z539" s="82" t="s">
        <v>11365</v>
      </c>
      <c r="AA539" s="82" t="s">
        <v>376</v>
      </c>
      <c r="AB539" s="82" t="s">
        <v>382</v>
      </c>
      <c r="AC539" s="82" t="s">
        <v>735</v>
      </c>
      <c r="AD539" s="82" t="s">
        <v>11366</v>
      </c>
      <c r="AE539" s="82" t="s">
        <v>11367</v>
      </c>
      <c r="AF539" s="82" t="s">
        <v>382</v>
      </c>
      <c r="AG539" s="82" t="s">
        <v>382</v>
      </c>
      <c r="AH539" s="82" t="s">
        <v>360</v>
      </c>
      <c r="AI539" s="82" t="s">
        <v>413</v>
      </c>
      <c r="AJ539" s="82" t="s">
        <v>9706</v>
      </c>
      <c r="AK539" s="82" t="s">
        <v>11368</v>
      </c>
      <c r="AL539" s="82" t="s">
        <v>499</v>
      </c>
    </row>
    <row r="540" spans="1:38" x14ac:dyDescent="0.25">
      <c r="A540" s="82" t="s">
        <v>11369</v>
      </c>
      <c r="B540" s="82">
        <v>14.52</v>
      </c>
      <c r="D540" s="82" t="s">
        <v>9689</v>
      </c>
      <c r="E540" s="82" t="s">
        <v>11370</v>
      </c>
      <c r="F540" s="82" t="s">
        <v>11371</v>
      </c>
      <c r="G540" s="82" t="s">
        <v>359</v>
      </c>
      <c r="H540" s="82" t="s">
        <v>360</v>
      </c>
      <c r="I540" s="82" t="s">
        <v>11372</v>
      </c>
      <c r="J540" s="82" t="s">
        <v>11373</v>
      </c>
      <c r="K540" s="82" t="s">
        <v>11374</v>
      </c>
      <c r="L540" s="82" t="s">
        <v>421</v>
      </c>
      <c r="M540" s="82" t="s">
        <v>11375</v>
      </c>
      <c r="N540" s="82" t="s">
        <v>11376</v>
      </c>
      <c r="O540" s="82" t="s">
        <v>366</v>
      </c>
      <c r="P540" s="82" t="s">
        <v>11377</v>
      </c>
      <c r="Q540" s="82" t="s">
        <v>360</v>
      </c>
      <c r="R540" s="82" t="s">
        <v>11378</v>
      </c>
      <c r="S540" s="82" t="s">
        <v>368</v>
      </c>
      <c r="T540" s="82" t="s">
        <v>11379</v>
      </c>
      <c r="U540" s="82" t="s">
        <v>11380</v>
      </c>
      <c r="V540" s="82" t="s">
        <v>11381</v>
      </c>
      <c r="W540" s="82" t="s">
        <v>11382</v>
      </c>
      <c r="X540" s="82" t="s">
        <v>11383</v>
      </c>
      <c r="Y540" s="82" t="s">
        <v>11384</v>
      </c>
      <c r="Z540" s="82" t="s">
        <v>11385</v>
      </c>
      <c r="AA540" s="82" t="s">
        <v>376</v>
      </c>
      <c r="AB540" s="82" t="s">
        <v>11386</v>
      </c>
      <c r="AC540" s="82" t="s">
        <v>11387</v>
      </c>
      <c r="AD540" s="82" t="s">
        <v>11388</v>
      </c>
      <c r="AE540" s="82" t="s">
        <v>11389</v>
      </c>
      <c r="AF540" s="82" t="s">
        <v>382</v>
      </c>
      <c r="AG540" s="82" t="s">
        <v>382</v>
      </c>
      <c r="AH540" s="82" t="s">
        <v>11390</v>
      </c>
      <c r="AI540" s="82" t="s">
        <v>4354</v>
      </c>
      <c r="AJ540" s="82" t="s">
        <v>9706</v>
      </c>
      <c r="AK540" s="82" t="s">
        <v>11391</v>
      </c>
      <c r="AL540" s="82" t="s">
        <v>387</v>
      </c>
    </row>
    <row r="541" spans="1:38" x14ac:dyDescent="0.25">
      <c r="A541" s="82" t="s">
        <v>11392</v>
      </c>
      <c r="B541" s="82">
        <v>14.523</v>
      </c>
      <c r="D541" s="82" t="s">
        <v>9689</v>
      </c>
      <c r="E541" s="82" t="s">
        <v>11393</v>
      </c>
      <c r="F541" s="82" t="s">
        <v>11394</v>
      </c>
      <c r="G541" s="82" t="s">
        <v>600</v>
      </c>
      <c r="H541" s="82" t="s">
        <v>360</v>
      </c>
      <c r="I541" s="82" t="s">
        <v>11395</v>
      </c>
      <c r="J541" s="82" t="s">
        <v>11396</v>
      </c>
      <c r="K541" s="82" t="s">
        <v>362</v>
      </c>
      <c r="L541" s="82" t="s">
        <v>421</v>
      </c>
      <c r="M541" s="82" t="s">
        <v>421</v>
      </c>
      <c r="N541" s="82" t="s">
        <v>11397</v>
      </c>
      <c r="O541" s="82" t="s">
        <v>558</v>
      </c>
      <c r="P541" s="82" t="s">
        <v>11398</v>
      </c>
      <c r="Q541" s="82" t="s">
        <v>360</v>
      </c>
      <c r="R541" s="82" t="s">
        <v>360</v>
      </c>
      <c r="S541" s="82" t="s">
        <v>368</v>
      </c>
      <c r="T541" s="82" t="s">
        <v>11399</v>
      </c>
      <c r="U541" s="82" t="s">
        <v>11400</v>
      </c>
      <c r="V541" s="82" t="s">
        <v>362</v>
      </c>
      <c r="W541" s="82" t="s">
        <v>11401</v>
      </c>
      <c r="X541" s="82" t="s">
        <v>9699</v>
      </c>
      <c r="Y541" s="82" t="s">
        <v>9700</v>
      </c>
      <c r="Z541" s="82" t="s">
        <v>11402</v>
      </c>
      <c r="AA541" s="82" t="s">
        <v>376</v>
      </c>
      <c r="AB541" s="82" t="s">
        <v>382</v>
      </c>
      <c r="AC541" s="82" t="s">
        <v>446</v>
      </c>
      <c r="AD541" s="82" t="s">
        <v>11403</v>
      </c>
      <c r="AE541" s="82" t="s">
        <v>360</v>
      </c>
      <c r="AF541" s="82" t="s">
        <v>382</v>
      </c>
      <c r="AG541" s="82" t="s">
        <v>382</v>
      </c>
      <c r="AH541" s="82" t="s">
        <v>11404</v>
      </c>
      <c r="AI541" s="82" t="s">
        <v>11405</v>
      </c>
      <c r="AJ541" s="82" t="s">
        <v>9706</v>
      </c>
      <c r="AK541" s="82" t="s">
        <v>11406</v>
      </c>
      <c r="AL541" s="82" t="s">
        <v>499</v>
      </c>
    </row>
    <row r="542" spans="1:38" x14ac:dyDescent="0.25">
      <c r="A542" s="82" t="s">
        <v>11407</v>
      </c>
      <c r="B542" s="82">
        <v>14.523999999999999</v>
      </c>
      <c r="D542" s="82" t="s">
        <v>9689</v>
      </c>
      <c r="E542" s="82" t="s">
        <v>11408</v>
      </c>
      <c r="F542" s="82" t="s">
        <v>11409</v>
      </c>
      <c r="G542" s="82" t="s">
        <v>359</v>
      </c>
      <c r="H542" s="82" t="s">
        <v>360</v>
      </c>
      <c r="I542" s="82" t="s">
        <v>11410</v>
      </c>
      <c r="J542" s="82" t="s">
        <v>11411</v>
      </c>
      <c r="K542" s="82" t="s">
        <v>362</v>
      </c>
      <c r="L542" s="82" t="s">
        <v>421</v>
      </c>
      <c r="M542" s="82" t="s">
        <v>11412</v>
      </c>
      <c r="N542" s="82" t="s">
        <v>11413</v>
      </c>
      <c r="O542" s="82" t="s">
        <v>558</v>
      </c>
      <c r="P542" s="82" t="s">
        <v>360</v>
      </c>
      <c r="Q542" s="82" t="s">
        <v>360</v>
      </c>
      <c r="R542" s="82" t="s">
        <v>360</v>
      </c>
      <c r="S542" s="82" t="s">
        <v>368</v>
      </c>
      <c r="T542" s="82" t="s">
        <v>11414</v>
      </c>
      <c r="U542" s="82" t="s">
        <v>11415</v>
      </c>
      <c r="V542" s="82" t="s">
        <v>362</v>
      </c>
      <c r="W542" s="82" t="s">
        <v>9698</v>
      </c>
      <c r="X542" s="82" t="s">
        <v>9699</v>
      </c>
      <c r="Y542" s="82" t="s">
        <v>11416</v>
      </c>
      <c r="Z542" s="82" t="s">
        <v>11417</v>
      </c>
      <c r="AA542" s="82" t="s">
        <v>376</v>
      </c>
      <c r="AB542" s="82" t="s">
        <v>382</v>
      </c>
      <c r="AC542" s="82" t="s">
        <v>735</v>
      </c>
      <c r="AD542" s="82" t="s">
        <v>11418</v>
      </c>
      <c r="AE542" s="82" t="s">
        <v>360</v>
      </c>
      <c r="AF542" s="82" t="s">
        <v>382</v>
      </c>
      <c r="AG542" s="82" t="s">
        <v>382</v>
      </c>
      <c r="AH542" s="82" t="s">
        <v>11419</v>
      </c>
      <c r="AI542" s="82" t="s">
        <v>11405</v>
      </c>
      <c r="AJ542" s="82" t="s">
        <v>9706</v>
      </c>
      <c r="AK542" s="82" t="s">
        <v>11420</v>
      </c>
      <c r="AL542" s="82" t="s">
        <v>499</v>
      </c>
    </row>
    <row r="543" spans="1:38" x14ac:dyDescent="0.25">
      <c r="A543" s="82" t="s">
        <v>11421</v>
      </c>
      <c r="B543" s="82">
        <v>14.525</v>
      </c>
      <c r="D543" s="82" t="s">
        <v>9689</v>
      </c>
      <c r="E543" s="82" t="s">
        <v>11422</v>
      </c>
      <c r="F543" s="82" t="s">
        <v>11423</v>
      </c>
      <c r="G543" s="82" t="s">
        <v>359</v>
      </c>
      <c r="H543" s="82" t="s">
        <v>360</v>
      </c>
      <c r="I543" s="82" t="s">
        <v>11424</v>
      </c>
      <c r="J543" s="82" t="s">
        <v>11425</v>
      </c>
      <c r="K543" s="82" t="s">
        <v>628</v>
      </c>
      <c r="L543" s="82" t="s">
        <v>421</v>
      </c>
      <c r="M543" s="82" t="s">
        <v>11426</v>
      </c>
      <c r="N543" s="82" t="s">
        <v>11427</v>
      </c>
      <c r="O543" s="82" t="s">
        <v>558</v>
      </c>
      <c r="P543" s="82" t="s">
        <v>11428</v>
      </c>
      <c r="Q543" s="82" t="s">
        <v>360</v>
      </c>
      <c r="R543" s="82" t="s">
        <v>360</v>
      </c>
      <c r="S543" s="82" t="s">
        <v>368</v>
      </c>
      <c r="T543" s="82" t="s">
        <v>11429</v>
      </c>
      <c r="U543" s="82" t="s">
        <v>11430</v>
      </c>
      <c r="V543" s="82" t="s">
        <v>362</v>
      </c>
      <c r="W543" s="82" t="s">
        <v>11401</v>
      </c>
      <c r="X543" s="82" t="s">
        <v>9699</v>
      </c>
      <c r="Y543" s="82" t="s">
        <v>11416</v>
      </c>
      <c r="Z543" s="82" t="s">
        <v>11431</v>
      </c>
      <c r="AA543" s="82" t="s">
        <v>376</v>
      </c>
      <c r="AB543" s="82" t="s">
        <v>382</v>
      </c>
      <c r="AC543" s="82" t="s">
        <v>446</v>
      </c>
      <c r="AD543" s="82" t="s">
        <v>11366</v>
      </c>
      <c r="AE543" s="82" t="s">
        <v>360</v>
      </c>
      <c r="AF543" s="82" t="s">
        <v>382</v>
      </c>
      <c r="AG543" s="82" t="s">
        <v>382</v>
      </c>
      <c r="AH543" s="82" t="s">
        <v>11432</v>
      </c>
      <c r="AI543" s="82" t="s">
        <v>11405</v>
      </c>
      <c r="AJ543" s="82" t="s">
        <v>9706</v>
      </c>
      <c r="AK543" s="82" t="s">
        <v>11433</v>
      </c>
      <c r="AL543" s="82" t="s">
        <v>387</v>
      </c>
    </row>
    <row r="544" spans="1:38" x14ac:dyDescent="0.25">
      <c r="A544" s="82" t="s">
        <v>11434</v>
      </c>
      <c r="B544" s="82">
        <v>14.536</v>
      </c>
      <c r="D544" s="82" t="s">
        <v>9689</v>
      </c>
      <c r="E544" s="82" t="s">
        <v>11435</v>
      </c>
      <c r="F544" s="82" t="s">
        <v>11436</v>
      </c>
      <c r="G544" s="82" t="s">
        <v>600</v>
      </c>
      <c r="H544" s="82" t="s">
        <v>360</v>
      </c>
      <c r="I544" s="82" t="s">
        <v>367</v>
      </c>
      <c r="J544" s="82" t="s">
        <v>367</v>
      </c>
      <c r="K544" s="82" t="s">
        <v>362</v>
      </c>
      <c r="L544" s="82" t="s">
        <v>421</v>
      </c>
      <c r="M544" s="82" t="s">
        <v>11437</v>
      </c>
      <c r="N544" s="82" t="s">
        <v>11438</v>
      </c>
      <c r="O544" s="82" t="s">
        <v>366</v>
      </c>
      <c r="P544" s="82" t="s">
        <v>367</v>
      </c>
      <c r="Q544" s="82" t="s">
        <v>367</v>
      </c>
      <c r="R544" s="82" t="s">
        <v>367</v>
      </c>
      <c r="S544" s="82" t="s">
        <v>368</v>
      </c>
      <c r="T544" s="82" t="s">
        <v>11439</v>
      </c>
      <c r="U544" s="82" t="s">
        <v>11440</v>
      </c>
      <c r="V544" s="82" t="s">
        <v>362</v>
      </c>
      <c r="W544" s="82" t="s">
        <v>11441</v>
      </c>
      <c r="X544" s="82" t="s">
        <v>10765</v>
      </c>
      <c r="Y544" s="82" t="s">
        <v>11442</v>
      </c>
      <c r="Z544" s="82" t="s">
        <v>11443</v>
      </c>
      <c r="AA544" s="82" t="s">
        <v>376</v>
      </c>
      <c r="AB544" s="82" t="s">
        <v>11444</v>
      </c>
      <c r="AC544" s="82" t="s">
        <v>11445</v>
      </c>
      <c r="AD544" s="82" t="s">
        <v>9702</v>
      </c>
      <c r="AE544" s="82" t="s">
        <v>360</v>
      </c>
      <c r="AF544" s="82" t="s">
        <v>382</v>
      </c>
      <c r="AG544" s="82" t="s">
        <v>382</v>
      </c>
      <c r="AH544" s="82" t="s">
        <v>11446</v>
      </c>
      <c r="AI544" s="82" t="s">
        <v>11447</v>
      </c>
      <c r="AJ544" s="82" t="s">
        <v>9706</v>
      </c>
      <c r="AK544" s="82" t="s">
        <v>11448</v>
      </c>
      <c r="AL544" s="82" t="s">
        <v>450</v>
      </c>
    </row>
    <row r="545" spans="1:38" x14ac:dyDescent="0.25">
      <c r="A545" s="82" t="s">
        <v>11449</v>
      </c>
      <c r="B545" s="82">
        <v>14.85</v>
      </c>
      <c r="D545" s="82" t="s">
        <v>11450</v>
      </c>
      <c r="E545" s="82" t="s">
        <v>11451</v>
      </c>
      <c r="F545" s="82" t="s">
        <v>11452</v>
      </c>
      <c r="G545" s="82" t="s">
        <v>504</v>
      </c>
      <c r="H545" s="82" t="s">
        <v>360</v>
      </c>
      <c r="I545" s="82" t="s">
        <v>11453</v>
      </c>
      <c r="J545" s="82" t="s">
        <v>11454</v>
      </c>
      <c r="K545" s="82" t="s">
        <v>11455</v>
      </c>
      <c r="L545" s="82" t="s">
        <v>8236</v>
      </c>
      <c r="M545" s="82" t="s">
        <v>11456</v>
      </c>
      <c r="N545" s="82" t="s">
        <v>11457</v>
      </c>
      <c r="O545" s="82" t="s">
        <v>558</v>
      </c>
      <c r="P545" s="82" t="s">
        <v>11458</v>
      </c>
      <c r="Q545" s="82" t="s">
        <v>360</v>
      </c>
      <c r="R545" s="82" t="s">
        <v>360</v>
      </c>
      <c r="S545" s="82" t="s">
        <v>11459</v>
      </c>
      <c r="T545" s="82" t="s">
        <v>11460</v>
      </c>
      <c r="U545" s="82" t="s">
        <v>11461</v>
      </c>
      <c r="V545" s="82" t="s">
        <v>11462</v>
      </c>
      <c r="W545" s="82" t="s">
        <v>11463</v>
      </c>
      <c r="X545" s="82" t="s">
        <v>11464</v>
      </c>
      <c r="Y545" s="82" t="s">
        <v>11465</v>
      </c>
      <c r="Z545" s="82" t="s">
        <v>11466</v>
      </c>
      <c r="AA545" s="82" t="s">
        <v>11467</v>
      </c>
      <c r="AB545" s="82" t="s">
        <v>11468</v>
      </c>
      <c r="AC545" s="82" t="s">
        <v>11469</v>
      </c>
      <c r="AD545" s="82" t="s">
        <v>11470</v>
      </c>
      <c r="AE545" s="82" t="s">
        <v>11471</v>
      </c>
      <c r="AF545" s="82" t="s">
        <v>11472</v>
      </c>
      <c r="AG545" s="82" t="s">
        <v>382</v>
      </c>
      <c r="AH545" s="82" t="s">
        <v>382</v>
      </c>
      <c r="AI545" s="82" t="s">
        <v>3885</v>
      </c>
      <c r="AJ545" s="82" t="s">
        <v>9706</v>
      </c>
      <c r="AK545" s="82" t="s">
        <v>11473</v>
      </c>
      <c r="AL545" s="82" t="s">
        <v>415</v>
      </c>
    </row>
    <row r="546" spans="1:38" x14ac:dyDescent="0.25">
      <c r="A546" s="82" t="s">
        <v>211</v>
      </c>
      <c r="B546" s="82">
        <v>14.856</v>
      </c>
      <c r="C546" s="82" t="s">
        <v>11474</v>
      </c>
      <c r="D546" s="82" t="s">
        <v>11450</v>
      </c>
      <c r="E546" s="82" t="s">
        <v>11475</v>
      </c>
      <c r="F546" s="82" t="s">
        <v>11476</v>
      </c>
      <c r="G546" s="82" t="s">
        <v>504</v>
      </c>
      <c r="H546" s="82" t="s">
        <v>360</v>
      </c>
      <c r="I546" s="82" t="s">
        <v>11477</v>
      </c>
      <c r="J546" s="82" t="s">
        <v>11478</v>
      </c>
      <c r="K546" s="82" t="s">
        <v>11479</v>
      </c>
      <c r="L546" s="82" t="s">
        <v>421</v>
      </c>
      <c r="M546" s="82" t="s">
        <v>11480</v>
      </c>
      <c r="N546" s="82" t="s">
        <v>11481</v>
      </c>
      <c r="O546" s="82" t="s">
        <v>366</v>
      </c>
      <c r="P546" s="82" t="s">
        <v>360</v>
      </c>
      <c r="Q546" s="82" t="s">
        <v>360</v>
      </c>
      <c r="R546" s="82" t="s">
        <v>11482</v>
      </c>
      <c r="S546" s="82" t="s">
        <v>11483</v>
      </c>
      <c r="T546" s="82" t="s">
        <v>11484</v>
      </c>
      <c r="U546" s="82" t="s">
        <v>11485</v>
      </c>
      <c r="V546" s="82" t="s">
        <v>11486</v>
      </c>
      <c r="W546" s="82" t="s">
        <v>11487</v>
      </c>
      <c r="X546" s="82" t="s">
        <v>10426</v>
      </c>
      <c r="Y546" s="82" t="s">
        <v>11488</v>
      </c>
      <c r="Z546" s="82" t="s">
        <v>11489</v>
      </c>
      <c r="AA546" s="82" t="s">
        <v>11490</v>
      </c>
      <c r="AB546" s="82" t="s">
        <v>11491</v>
      </c>
      <c r="AC546" s="82" t="s">
        <v>11492</v>
      </c>
      <c r="AD546" s="82" t="s">
        <v>11493</v>
      </c>
      <c r="AE546" s="82" t="s">
        <v>11494</v>
      </c>
      <c r="AF546" s="82" t="s">
        <v>11495</v>
      </c>
      <c r="AG546" s="82" t="s">
        <v>382</v>
      </c>
      <c r="AH546" s="82" t="s">
        <v>382</v>
      </c>
      <c r="AI546" s="82" t="s">
        <v>620</v>
      </c>
      <c r="AJ546" s="82" t="s">
        <v>9706</v>
      </c>
      <c r="AK546" s="82" t="s">
        <v>11496</v>
      </c>
      <c r="AL546" s="82" t="s">
        <v>387</v>
      </c>
    </row>
    <row r="547" spans="1:38" x14ac:dyDescent="0.25">
      <c r="A547" s="82" t="s">
        <v>11497</v>
      </c>
      <c r="B547" s="82">
        <v>14.862</v>
      </c>
      <c r="C547" s="82" t="s">
        <v>11498</v>
      </c>
      <c r="D547" s="82" t="s">
        <v>11450</v>
      </c>
      <c r="E547" s="82" t="s">
        <v>11499</v>
      </c>
      <c r="F547" s="82" t="s">
        <v>11500</v>
      </c>
      <c r="G547" s="82" t="s">
        <v>2317</v>
      </c>
      <c r="H547" s="82" t="s">
        <v>360</v>
      </c>
      <c r="I547" s="82" t="s">
        <v>11501</v>
      </c>
      <c r="J547" s="82" t="s">
        <v>11502</v>
      </c>
      <c r="K547" s="82" t="s">
        <v>11503</v>
      </c>
      <c r="L547" s="82" t="s">
        <v>2554</v>
      </c>
      <c r="M547" s="82" t="s">
        <v>421</v>
      </c>
      <c r="N547" s="82" t="s">
        <v>11504</v>
      </c>
      <c r="O547" s="82" t="s">
        <v>558</v>
      </c>
      <c r="P547" s="82" t="s">
        <v>11505</v>
      </c>
      <c r="Q547" s="82" t="s">
        <v>11506</v>
      </c>
      <c r="R547" s="82" t="s">
        <v>360</v>
      </c>
      <c r="S547" s="82" t="s">
        <v>400</v>
      </c>
      <c r="T547" s="82" t="s">
        <v>11507</v>
      </c>
      <c r="U547" s="82" t="s">
        <v>11508</v>
      </c>
      <c r="V547" s="82" t="s">
        <v>11509</v>
      </c>
      <c r="X547" s="82" t="s">
        <v>10467</v>
      </c>
      <c r="Y547" s="82" t="s">
        <v>11510</v>
      </c>
      <c r="Z547" s="82" t="s">
        <v>11511</v>
      </c>
      <c r="AA547" s="82" t="s">
        <v>11512</v>
      </c>
      <c r="AB547" s="82" t="s">
        <v>11513</v>
      </c>
      <c r="AC547" s="82" t="s">
        <v>11514</v>
      </c>
      <c r="AD547" s="82" t="s">
        <v>11515</v>
      </c>
      <c r="AE547" s="82" t="s">
        <v>11516</v>
      </c>
      <c r="AF547" s="82" t="s">
        <v>11517</v>
      </c>
      <c r="AG547" s="82" t="s">
        <v>11518</v>
      </c>
      <c r="AH547" s="82" t="s">
        <v>11519</v>
      </c>
      <c r="AI547" s="82" t="s">
        <v>1727</v>
      </c>
      <c r="AJ547" s="82" t="s">
        <v>9706</v>
      </c>
      <c r="AK547" s="82" t="s">
        <v>11520</v>
      </c>
      <c r="AL547" s="82" t="s">
        <v>9305</v>
      </c>
    </row>
    <row r="548" spans="1:38" x14ac:dyDescent="0.25">
      <c r="A548" s="82" t="s">
        <v>11521</v>
      </c>
      <c r="B548" s="82">
        <v>14.865</v>
      </c>
      <c r="C548" s="82" t="s">
        <v>11522</v>
      </c>
      <c r="D548" s="82" t="s">
        <v>11450</v>
      </c>
      <c r="E548" s="82" t="s">
        <v>11523</v>
      </c>
      <c r="F548" s="82" t="s">
        <v>11524</v>
      </c>
      <c r="G548" s="82" t="s">
        <v>721</v>
      </c>
      <c r="H548" s="82" t="s">
        <v>360</v>
      </c>
      <c r="I548" s="82" t="s">
        <v>11525</v>
      </c>
      <c r="J548" s="82" t="s">
        <v>11526</v>
      </c>
      <c r="K548" s="82" t="s">
        <v>11527</v>
      </c>
      <c r="L548" s="82" t="s">
        <v>5026</v>
      </c>
      <c r="M548" s="82" t="s">
        <v>11528</v>
      </c>
      <c r="N548" s="82" t="s">
        <v>11529</v>
      </c>
      <c r="O548" s="82" t="s">
        <v>366</v>
      </c>
      <c r="P548" s="82" t="s">
        <v>11530</v>
      </c>
      <c r="Q548" s="82" t="s">
        <v>11531</v>
      </c>
      <c r="R548" s="82" t="s">
        <v>360</v>
      </c>
      <c r="S548" s="82" t="s">
        <v>368</v>
      </c>
      <c r="T548" s="82" t="s">
        <v>11532</v>
      </c>
      <c r="U548" s="82" t="s">
        <v>11533</v>
      </c>
      <c r="V548" s="82" t="s">
        <v>11534</v>
      </c>
      <c r="W548" s="82" t="s">
        <v>11535</v>
      </c>
      <c r="X548" s="82" t="s">
        <v>11536</v>
      </c>
      <c r="Y548" s="82" t="s">
        <v>11537</v>
      </c>
      <c r="Z548" s="82" t="s">
        <v>11538</v>
      </c>
      <c r="AA548" s="82" t="s">
        <v>11539</v>
      </c>
      <c r="AB548" s="82" t="s">
        <v>11540</v>
      </c>
      <c r="AC548" s="82" t="s">
        <v>735</v>
      </c>
      <c r="AD548" s="82" t="s">
        <v>11541</v>
      </c>
      <c r="AE548" s="82" t="s">
        <v>11542</v>
      </c>
      <c r="AF548" s="82" t="s">
        <v>382</v>
      </c>
      <c r="AG548" s="82" t="s">
        <v>382</v>
      </c>
      <c r="AH548" s="82" t="s">
        <v>382</v>
      </c>
      <c r="AI548" s="82" t="s">
        <v>1752</v>
      </c>
      <c r="AJ548" s="82" t="s">
        <v>9706</v>
      </c>
      <c r="AK548" s="82" t="s">
        <v>11543</v>
      </c>
      <c r="AL548" s="82" t="s">
        <v>387</v>
      </c>
    </row>
    <row r="549" spans="1:38" x14ac:dyDescent="0.25">
      <c r="A549" s="82" t="s">
        <v>11544</v>
      </c>
      <c r="B549" s="82">
        <v>14.866</v>
      </c>
      <c r="C549" s="82" t="s">
        <v>11545</v>
      </c>
      <c r="D549" s="82" t="s">
        <v>11450</v>
      </c>
      <c r="E549" s="82" t="s">
        <v>11546</v>
      </c>
      <c r="F549" s="82" t="s">
        <v>11547</v>
      </c>
      <c r="G549" s="82" t="s">
        <v>359</v>
      </c>
      <c r="H549" s="82" t="s">
        <v>360</v>
      </c>
      <c r="I549" s="82" t="s">
        <v>11548</v>
      </c>
      <c r="J549" s="82" t="s">
        <v>11549</v>
      </c>
      <c r="K549" s="82" t="s">
        <v>11550</v>
      </c>
      <c r="L549" s="82" t="s">
        <v>11551</v>
      </c>
      <c r="M549" s="82" t="s">
        <v>11552</v>
      </c>
      <c r="N549" s="82" t="s">
        <v>11553</v>
      </c>
      <c r="O549" s="82" t="s">
        <v>558</v>
      </c>
      <c r="P549" s="82" t="s">
        <v>11554</v>
      </c>
      <c r="Q549" s="82" t="s">
        <v>11555</v>
      </c>
      <c r="R549" s="82" t="s">
        <v>360</v>
      </c>
      <c r="S549" s="82" t="s">
        <v>11556</v>
      </c>
      <c r="T549" s="82" t="s">
        <v>11557</v>
      </c>
      <c r="U549" s="82" t="s">
        <v>11558</v>
      </c>
      <c r="V549" s="82" t="s">
        <v>11559</v>
      </c>
      <c r="W549" s="82" t="s">
        <v>11560</v>
      </c>
      <c r="X549" s="82" t="s">
        <v>11561</v>
      </c>
      <c r="Y549" s="82" t="s">
        <v>11562</v>
      </c>
      <c r="Z549" s="82" t="s">
        <v>11</v>
      </c>
      <c r="AA549" s="82" t="s">
        <v>376</v>
      </c>
      <c r="AB549" s="82" t="s">
        <v>11563</v>
      </c>
      <c r="AC549" s="82" t="s">
        <v>11564</v>
      </c>
      <c r="AD549" s="82" t="s">
        <v>11565</v>
      </c>
      <c r="AE549" s="82" t="s">
        <v>11566</v>
      </c>
      <c r="AF549" s="82" t="s">
        <v>11567</v>
      </c>
      <c r="AG549" s="82" t="s">
        <v>382</v>
      </c>
      <c r="AH549" s="82" t="s">
        <v>382</v>
      </c>
      <c r="AI549" s="82" t="s">
        <v>1752</v>
      </c>
      <c r="AJ549" s="82" t="s">
        <v>9706</v>
      </c>
      <c r="AK549" s="82" t="s">
        <v>11568</v>
      </c>
      <c r="AL549" s="82" t="s">
        <v>961</v>
      </c>
    </row>
    <row r="550" spans="1:38" x14ac:dyDescent="0.25">
      <c r="A550" s="82" t="s">
        <v>11569</v>
      </c>
      <c r="B550" s="82">
        <v>14.867000000000001</v>
      </c>
      <c r="C550" s="82" t="s">
        <v>11570</v>
      </c>
      <c r="D550" s="82" t="s">
        <v>11450</v>
      </c>
      <c r="E550" s="82" t="s">
        <v>11571</v>
      </c>
      <c r="F550" s="82" t="s">
        <v>11572</v>
      </c>
      <c r="G550" s="82" t="s">
        <v>683</v>
      </c>
      <c r="H550" s="82" t="s">
        <v>360</v>
      </c>
      <c r="I550" s="82" t="s">
        <v>11573</v>
      </c>
      <c r="J550" s="82" t="s">
        <v>11574</v>
      </c>
      <c r="K550" s="82" t="s">
        <v>11575</v>
      </c>
      <c r="L550" s="82" t="s">
        <v>11576</v>
      </c>
      <c r="M550" s="82" t="s">
        <v>11577</v>
      </c>
      <c r="N550" s="82" t="s">
        <v>11578</v>
      </c>
      <c r="O550" s="82" t="s">
        <v>11579</v>
      </c>
      <c r="P550" s="82" t="s">
        <v>360</v>
      </c>
      <c r="Q550" s="82" t="s">
        <v>360</v>
      </c>
      <c r="R550" s="82" t="s">
        <v>360</v>
      </c>
      <c r="S550" s="82" t="s">
        <v>11580</v>
      </c>
      <c r="T550" s="82" t="s">
        <v>11581</v>
      </c>
      <c r="U550" s="82" t="s">
        <v>11582</v>
      </c>
      <c r="V550" s="82" t="s">
        <v>11583</v>
      </c>
      <c r="W550" s="82" t="s">
        <v>11584</v>
      </c>
      <c r="X550" s="82" t="s">
        <v>11585</v>
      </c>
      <c r="Y550" s="82" t="s">
        <v>11586</v>
      </c>
      <c r="Z550" s="82" t="s">
        <v>11587</v>
      </c>
      <c r="AA550" s="82" t="s">
        <v>11588</v>
      </c>
      <c r="AB550" s="82" t="s">
        <v>11589</v>
      </c>
      <c r="AC550" s="82" t="s">
        <v>11590</v>
      </c>
      <c r="AD550" s="82" t="s">
        <v>11591</v>
      </c>
      <c r="AE550" s="82" t="s">
        <v>11592</v>
      </c>
      <c r="AF550" s="82" t="s">
        <v>11593</v>
      </c>
      <c r="AG550" s="82" t="s">
        <v>11594</v>
      </c>
      <c r="AH550" s="82" t="s">
        <v>11595</v>
      </c>
      <c r="AI550" s="82" t="s">
        <v>7634</v>
      </c>
      <c r="AJ550" s="82" t="s">
        <v>9706</v>
      </c>
      <c r="AK550" s="82" t="s">
        <v>11596</v>
      </c>
      <c r="AL550" s="82" t="s">
        <v>415</v>
      </c>
    </row>
    <row r="551" spans="1:38" x14ac:dyDescent="0.25">
      <c r="A551" s="82" t="s">
        <v>11597</v>
      </c>
      <c r="B551" s="82">
        <v>14.869</v>
      </c>
      <c r="D551" s="82" t="s">
        <v>11450</v>
      </c>
      <c r="E551" s="82" t="s">
        <v>11598</v>
      </c>
      <c r="F551" s="82" t="s">
        <v>11599</v>
      </c>
      <c r="G551" s="82" t="s">
        <v>721</v>
      </c>
      <c r="H551" s="82" t="s">
        <v>360</v>
      </c>
      <c r="I551" s="82" t="s">
        <v>11600</v>
      </c>
      <c r="J551" s="82" t="s">
        <v>11601</v>
      </c>
      <c r="K551" s="82" t="s">
        <v>11602</v>
      </c>
      <c r="L551" s="82" t="s">
        <v>5026</v>
      </c>
      <c r="M551" s="82" t="s">
        <v>11603</v>
      </c>
      <c r="N551" s="82" t="s">
        <v>11604</v>
      </c>
      <c r="O551" s="82" t="s">
        <v>366</v>
      </c>
      <c r="P551" s="82" t="s">
        <v>11605</v>
      </c>
      <c r="Q551" s="82" t="s">
        <v>11606</v>
      </c>
      <c r="R551" s="82" t="s">
        <v>360</v>
      </c>
      <c r="S551" s="82" t="s">
        <v>11607</v>
      </c>
      <c r="T551" s="82" t="s">
        <v>11608</v>
      </c>
      <c r="U551" s="82" t="s">
        <v>11609</v>
      </c>
      <c r="V551" s="82" t="s">
        <v>11534</v>
      </c>
      <c r="W551" s="82" t="s">
        <v>11610</v>
      </c>
      <c r="X551" s="82" t="s">
        <v>11585</v>
      </c>
      <c r="Y551" s="82" t="s">
        <v>11611</v>
      </c>
      <c r="Z551" s="82" t="s">
        <v>11612</v>
      </c>
      <c r="AA551" s="82" t="s">
        <v>11613</v>
      </c>
      <c r="AB551" s="82" t="s">
        <v>11614</v>
      </c>
      <c r="AC551" s="82" t="s">
        <v>11615</v>
      </c>
      <c r="AD551" s="82" t="s">
        <v>11616</v>
      </c>
      <c r="AE551" s="82" t="s">
        <v>11617</v>
      </c>
      <c r="AF551" s="82" t="s">
        <v>11618</v>
      </c>
      <c r="AH551" s="82" t="s">
        <v>11619</v>
      </c>
      <c r="AI551" s="82" t="s">
        <v>1842</v>
      </c>
      <c r="AJ551" s="82" t="s">
        <v>9706</v>
      </c>
      <c r="AK551" s="82" t="s">
        <v>11620</v>
      </c>
      <c r="AL551" s="82" t="s">
        <v>3887</v>
      </c>
    </row>
    <row r="552" spans="1:38" x14ac:dyDescent="0.25">
      <c r="A552" s="82" t="s">
        <v>11621</v>
      </c>
      <c r="B552" s="82">
        <v>14.87</v>
      </c>
      <c r="C552" s="82" t="s">
        <v>11622</v>
      </c>
      <c r="D552" s="82" t="s">
        <v>11450</v>
      </c>
      <c r="E552" s="82" t="s">
        <v>11623</v>
      </c>
      <c r="F552" s="82" t="s">
        <v>11624</v>
      </c>
      <c r="G552" s="82" t="s">
        <v>359</v>
      </c>
      <c r="H552" s="82" t="s">
        <v>360</v>
      </c>
      <c r="I552" s="82" t="s">
        <v>11625</v>
      </c>
      <c r="J552" s="82" t="s">
        <v>11626</v>
      </c>
      <c r="K552" s="82" t="s">
        <v>362</v>
      </c>
      <c r="L552" s="82" t="s">
        <v>421</v>
      </c>
      <c r="M552" s="82" t="s">
        <v>11627</v>
      </c>
      <c r="N552" s="82" t="s">
        <v>11628</v>
      </c>
      <c r="O552" s="82" t="s">
        <v>558</v>
      </c>
      <c r="P552" s="82" t="s">
        <v>11629</v>
      </c>
      <c r="Q552" s="82" t="s">
        <v>11630</v>
      </c>
      <c r="R552" s="82" t="s">
        <v>360</v>
      </c>
      <c r="S552" s="82" t="s">
        <v>11631</v>
      </c>
      <c r="T552" s="82" t="s">
        <v>11632</v>
      </c>
      <c r="U552" s="82" t="s">
        <v>11633</v>
      </c>
      <c r="V552" s="82" t="s">
        <v>11634</v>
      </c>
      <c r="W552" s="82" t="s">
        <v>11635</v>
      </c>
      <c r="X552" s="82" t="s">
        <v>11636</v>
      </c>
      <c r="Y552" s="82" t="s">
        <v>11637</v>
      </c>
      <c r="Z552" s="82" t="s">
        <v>11638</v>
      </c>
      <c r="AA552" s="82" t="s">
        <v>11639</v>
      </c>
      <c r="AB552" s="82" t="s">
        <v>11640</v>
      </c>
      <c r="AC552" s="82" t="s">
        <v>11641</v>
      </c>
      <c r="AD552" s="82" t="s">
        <v>11642</v>
      </c>
      <c r="AE552" s="82" t="s">
        <v>11643</v>
      </c>
      <c r="AF552" s="82" t="s">
        <v>11644</v>
      </c>
      <c r="AG552" s="82" t="s">
        <v>382</v>
      </c>
      <c r="AH552" s="82" t="s">
        <v>11404</v>
      </c>
      <c r="AI552" s="82" t="s">
        <v>1842</v>
      </c>
      <c r="AJ552" s="82" t="s">
        <v>9706</v>
      </c>
      <c r="AK552" s="82" t="s">
        <v>11645</v>
      </c>
      <c r="AL552" s="82" t="s">
        <v>1286</v>
      </c>
    </row>
    <row r="553" spans="1:38" x14ac:dyDescent="0.25">
      <c r="A553" s="82" t="s">
        <v>185</v>
      </c>
      <c r="B553" s="82">
        <v>14.871</v>
      </c>
      <c r="D553" s="82" t="s">
        <v>11450</v>
      </c>
      <c r="E553" s="82" t="s">
        <v>11646</v>
      </c>
      <c r="F553" s="82" t="s">
        <v>11647</v>
      </c>
      <c r="G553" s="82" t="s">
        <v>504</v>
      </c>
      <c r="H553" s="82" t="s">
        <v>360</v>
      </c>
      <c r="I553" s="82" t="s">
        <v>11648</v>
      </c>
      <c r="J553" s="82" t="s">
        <v>11649</v>
      </c>
      <c r="K553" s="82" t="s">
        <v>11650</v>
      </c>
      <c r="L553" s="82" t="s">
        <v>580</v>
      </c>
      <c r="M553" s="82" t="s">
        <v>11651</v>
      </c>
      <c r="N553" s="82" t="s">
        <v>11652</v>
      </c>
      <c r="O553" s="82" t="s">
        <v>558</v>
      </c>
      <c r="P553" s="82" t="s">
        <v>360</v>
      </c>
      <c r="Q553" s="82" t="s">
        <v>360</v>
      </c>
      <c r="R553" s="82" t="s">
        <v>11653</v>
      </c>
      <c r="S553" s="82" t="s">
        <v>368</v>
      </c>
      <c r="T553" s="82" t="s">
        <v>11654</v>
      </c>
      <c r="U553" s="82" t="s">
        <v>11655</v>
      </c>
      <c r="V553" s="82" t="s">
        <v>11486</v>
      </c>
      <c r="W553" s="82" t="s">
        <v>11656</v>
      </c>
      <c r="X553" s="82" t="s">
        <v>11657</v>
      </c>
      <c r="Y553" s="82" t="s">
        <v>11658</v>
      </c>
      <c r="Z553" s="82" t="s">
        <v>11659</v>
      </c>
      <c r="AA553" s="82" t="s">
        <v>11660</v>
      </c>
      <c r="AB553" s="82" t="s">
        <v>11661</v>
      </c>
      <c r="AC553" s="82" t="s">
        <v>11662</v>
      </c>
      <c r="AD553" s="82" t="s">
        <v>11663</v>
      </c>
      <c r="AE553" s="82" t="s">
        <v>11664</v>
      </c>
      <c r="AF553" s="82" t="s">
        <v>382</v>
      </c>
      <c r="AG553" s="82" t="s">
        <v>382</v>
      </c>
      <c r="AH553" s="82" t="s">
        <v>11665</v>
      </c>
      <c r="AI553" s="82" t="s">
        <v>1865</v>
      </c>
      <c r="AJ553" s="82" t="s">
        <v>9706</v>
      </c>
      <c r="AK553" s="82" t="s">
        <v>11666</v>
      </c>
      <c r="AL553" s="82" t="s">
        <v>387</v>
      </c>
    </row>
    <row r="554" spans="1:38" x14ac:dyDescent="0.25">
      <c r="A554" s="82" t="s">
        <v>301</v>
      </c>
      <c r="B554" s="82">
        <v>14.872</v>
      </c>
      <c r="C554" s="82" t="s">
        <v>11667</v>
      </c>
      <c r="D554" s="82" t="s">
        <v>11450</v>
      </c>
      <c r="E554" s="82" t="s">
        <v>11668</v>
      </c>
      <c r="F554" s="82" t="s">
        <v>11669</v>
      </c>
      <c r="G554" s="82" t="s">
        <v>683</v>
      </c>
      <c r="H554" s="82" t="s">
        <v>360</v>
      </c>
      <c r="I554" s="82" t="s">
        <v>11670</v>
      </c>
      <c r="J554" s="82" t="s">
        <v>11671</v>
      </c>
      <c r="K554" s="82" t="s">
        <v>11672</v>
      </c>
      <c r="L554" s="82" t="s">
        <v>1180</v>
      </c>
      <c r="M554" s="82" t="s">
        <v>11673</v>
      </c>
      <c r="N554" s="82" t="s">
        <v>11674</v>
      </c>
      <c r="O554" s="82" t="s">
        <v>558</v>
      </c>
      <c r="P554" s="82" t="s">
        <v>11675</v>
      </c>
      <c r="Q554" s="82" t="s">
        <v>360</v>
      </c>
      <c r="R554" s="82" t="s">
        <v>360</v>
      </c>
      <c r="S554" s="82" t="s">
        <v>11676</v>
      </c>
      <c r="T554" s="82" t="s">
        <v>11677</v>
      </c>
      <c r="U554" s="82" t="s">
        <v>11678</v>
      </c>
      <c r="V554" s="82" t="s">
        <v>11679</v>
      </c>
      <c r="W554" s="82" t="s">
        <v>11680</v>
      </c>
      <c r="X554" s="82" t="s">
        <v>11636</v>
      </c>
      <c r="Y554" s="82" t="s">
        <v>11681</v>
      </c>
      <c r="Z554" s="82" t="s">
        <v>11682</v>
      </c>
      <c r="AA554" s="82" t="s">
        <v>11683</v>
      </c>
      <c r="AB554" s="82" t="s">
        <v>11684</v>
      </c>
      <c r="AC554" s="82" t="s">
        <v>11685</v>
      </c>
      <c r="AD554" s="82" t="s">
        <v>11686</v>
      </c>
      <c r="AE554" s="82" t="s">
        <v>11687</v>
      </c>
      <c r="AF554" s="82" t="s">
        <v>11688</v>
      </c>
      <c r="AG554" s="82" t="s">
        <v>382</v>
      </c>
      <c r="AH554" s="82" t="s">
        <v>360</v>
      </c>
      <c r="AI554" s="82" t="s">
        <v>1865</v>
      </c>
      <c r="AJ554" s="82" t="s">
        <v>9706</v>
      </c>
      <c r="AK554" s="82" t="s">
        <v>11689</v>
      </c>
      <c r="AL554" s="82" t="s">
        <v>3887</v>
      </c>
    </row>
    <row r="555" spans="1:38" x14ac:dyDescent="0.25">
      <c r="A555" s="82" t="s">
        <v>11690</v>
      </c>
      <c r="B555" s="82">
        <v>14.872999999999999</v>
      </c>
      <c r="D555" s="82" t="s">
        <v>11450</v>
      </c>
      <c r="E555" s="82" t="s">
        <v>11691</v>
      </c>
      <c r="F555" s="82" t="s">
        <v>11692</v>
      </c>
      <c r="G555" s="82" t="s">
        <v>359</v>
      </c>
      <c r="H555" s="82" t="s">
        <v>360</v>
      </c>
      <c r="I555" s="82" t="s">
        <v>11693</v>
      </c>
      <c r="J555" s="82" t="s">
        <v>11694</v>
      </c>
      <c r="K555" s="82" t="s">
        <v>362</v>
      </c>
      <c r="L555" s="82" t="s">
        <v>421</v>
      </c>
      <c r="M555" s="82" t="s">
        <v>11695</v>
      </c>
      <c r="N555" s="82" t="s">
        <v>11696</v>
      </c>
      <c r="O555" s="82" t="s">
        <v>366</v>
      </c>
      <c r="P555" s="82" t="s">
        <v>360</v>
      </c>
      <c r="Q555" s="82" t="s">
        <v>360</v>
      </c>
      <c r="R555" s="82" t="s">
        <v>11697</v>
      </c>
      <c r="S555" s="82" t="s">
        <v>368</v>
      </c>
      <c r="T555" s="82" t="s">
        <v>11698</v>
      </c>
      <c r="U555" s="82" t="s">
        <v>11699</v>
      </c>
      <c r="V555" s="82" t="s">
        <v>11700</v>
      </c>
      <c r="W555" s="82" t="s">
        <v>11701</v>
      </c>
      <c r="X555" s="82" t="s">
        <v>11702</v>
      </c>
      <c r="Y555" s="82" t="s">
        <v>11703</v>
      </c>
      <c r="Z555" s="82" t="s">
        <v>11</v>
      </c>
      <c r="AA555" s="82" t="s">
        <v>11704</v>
      </c>
      <c r="AB555" s="82" t="s">
        <v>11705</v>
      </c>
      <c r="AC555" s="82" t="s">
        <v>735</v>
      </c>
      <c r="AD555" s="82" t="s">
        <v>11706</v>
      </c>
      <c r="AE555" s="82" t="s">
        <v>11707</v>
      </c>
      <c r="AF555" s="82" t="s">
        <v>11517</v>
      </c>
      <c r="AG555" s="82" t="s">
        <v>382</v>
      </c>
      <c r="AH555" s="82" t="s">
        <v>382</v>
      </c>
      <c r="AI555" s="82" t="s">
        <v>4409</v>
      </c>
      <c r="AJ555" s="82" t="s">
        <v>9706</v>
      </c>
      <c r="AK555" s="82" t="s">
        <v>11708</v>
      </c>
      <c r="AL555" s="82" t="s">
        <v>387</v>
      </c>
    </row>
    <row r="556" spans="1:38" x14ac:dyDescent="0.25">
      <c r="A556" s="82" t="s">
        <v>11709</v>
      </c>
      <c r="B556" s="82">
        <v>14.874000000000001</v>
      </c>
      <c r="C556" s="82" t="s">
        <v>11710</v>
      </c>
      <c r="D556" s="82" t="s">
        <v>11450</v>
      </c>
      <c r="E556" s="82" t="s">
        <v>11711</v>
      </c>
      <c r="F556" s="82" t="s">
        <v>11712</v>
      </c>
      <c r="G556" s="82" t="s">
        <v>721</v>
      </c>
      <c r="H556" s="82" t="s">
        <v>360</v>
      </c>
      <c r="I556" s="82" t="s">
        <v>11713</v>
      </c>
      <c r="J556" s="82" t="s">
        <v>11714</v>
      </c>
      <c r="K556" s="82" t="s">
        <v>11715</v>
      </c>
      <c r="L556" s="82" t="s">
        <v>421</v>
      </c>
      <c r="M556" s="82" t="s">
        <v>11716</v>
      </c>
      <c r="N556" s="82" t="s">
        <v>11717</v>
      </c>
      <c r="O556" s="82" t="s">
        <v>366</v>
      </c>
      <c r="P556" s="82" t="s">
        <v>11718</v>
      </c>
      <c r="Q556" s="82" t="s">
        <v>11719</v>
      </c>
      <c r="R556" s="82" t="s">
        <v>360</v>
      </c>
      <c r="S556" s="82" t="s">
        <v>368</v>
      </c>
      <c r="T556" s="82" t="s">
        <v>11720</v>
      </c>
      <c r="U556" s="82" t="s">
        <v>11721</v>
      </c>
      <c r="V556" s="82" t="s">
        <v>11722</v>
      </c>
      <c r="W556" s="82" t="s">
        <v>11723</v>
      </c>
      <c r="X556" s="82" t="s">
        <v>11724</v>
      </c>
      <c r="Y556" s="82" t="s">
        <v>11725</v>
      </c>
      <c r="Z556" s="82" t="s">
        <v>11726</v>
      </c>
      <c r="AA556" s="82" t="s">
        <v>11727</v>
      </c>
      <c r="AB556" s="82" t="s">
        <v>11728</v>
      </c>
      <c r="AC556" s="82" t="s">
        <v>735</v>
      </c>
      <c r="AD556" s="82" t="s">
        <v>11616</v>
      </c>
      <c r="AE556" s="82" t="s">
        <v>11729</v>
      </c>
      <c r="AF556" s="82" t="s">
        <v>11618</v>
      </c>
      <c r="AG556" s="82" t="s">
        <v>382</v>
      </c>
      <c r="AH556" s="82" t="s">
        <v>382</v>
      </c>
      <c r="AI556" s="82" t="s">
        <v>2011</v>
      </c>
      <c r="AJ556" s="82" t="s">
        <v>9706</v>
      </c>
      <c r="AK556" s="82" t="s">
        <v>11730</v>
      </c>
      <c r="AL556" s="82" t="s">
        <v>387</v>
      </c>
    </row>
    <row r="557" spans="1:38" x14ac:dyDescent="0.25">
      <c r="A557" s="82" t="s">
        <v>11731</v>
      </c>
      <c r="B557" s="82">
        <v>14.877000000000001</v>
      </c>
      <c r="C557" s="82" t="s">
        <v>11732</v>
      </c>
      <c r="D557" s="82" t="s">
        <v>11450</v>
      </c>
      <c r="E557" s="82" t="s">
        <v>11733</v>
      </c>
      <c r="F557" s="82" t="s">
        <v>11734</v>
      </c>
      <c r="G557" s="82" t="s">
        <v>359</v>
      </c>
      <c r="H557" s="82" t="s">
        <v>360</v>
      </c>
      <c r="I557" s="82" t="s">
        <v>11735</v>
      </c>
      <c r="J557" s="82" t="s">
        <v>11736</v>
      </c>
      <c r="K557" s="82" t="s">
        <v>362</v>
      </c>
      <c r="L557" s="82" t="s">
        <v>421</v>
      </c>
      <c r="M557" s="82" t="s">
        <v>11627</v>
      </c>
      <c r="N557" s="82" t="s">
        <v>11737</v>
      </c>
      <c r="O557" s="82" t="s">
        <v>558</v>
      </c>
      <c r="P557" s="82" t="s">
        <v>11738</v>
      </c>
      <c r="Q557" s="82" t="s">
        <v>11630</v>
      </c>
      <c r="R557" s="82" t="s">
        <v>360</v>
      </c>
      <c r="S557" s="82" t="s">
        <v>11739</v>
      </c>
      <c r="T557" s="82" t="s">
        <v>11740</v>
      </c>
      <c r="U557" s="82" t="s">
        <v>11633</v>
      </c>
      <c r="V557" s="82" t="s">
        <v>11741</v>
      </c>
      <c r="W557" s="82" t="s">
        <v>11635</v>
      </c>
      <c r="X557" s="82" t="s">
        <v>11636</v>
      </c>
      <c r="Y557" s="82" t="s">
        <v>11742</v>
      </c>
      <c r="Z557" s="82" t="s">
        <v>11743</v>
      </c>
      <c r="AA557" s="82" t="s">
        <v>11744</v>
      </c>
      <c r="AB557" s="82" t="s">
        <v>11745</v>
      </c>
      <c r="AC557" s="82" t="s">
        <v>11746</v>
      </c>
      <c r="AD557" s="82" t="s">
        <v>11747</v>
      </c>
      <c r="AE557" s="82" t="s">
        <v>11643</v>
      </c>
      <c r="AF557" s="82" t="s">
        <v>11748</v>
      </c>
      <c r="AG557" s="82" t="s">
        <v>382</v>
      </c>
      <c r="AH557" s="82" t="s">
        <v>11404</v>
      </c>
      <c r="AI557" s="82" t="s">
        <v>1235</v>
      </c>
      <c r="AJ557" s="82" t="s">
        <v>9706</v>
      </c>
      <c r="AK557" s="82" t="s">
        <v>11749</v>
      </c>
      <c r="AL557" s="82" t="s">
        <v>1286</v>
      </c>
    </row>
    <row r="558" spans="1:38" x14ac:dyDescent="0.25">
      <c r="A558" s="82" t="s">
        <v>11750</v>
      </c>
      <c r="B558" s="82">
        <v>14.878</v>
      </c>
      <c r="C558" s="82" t="s">
        <v>11751</v>
      </c>
      <c r="D558" s="82" t="s">
        <v>11450</v>
      </c>
      <c r="E558" s="82" t="s">
        <v>11752</v>
      </c>
      <c r="F558" s="82" t="s">
        <v>11753</v>
      </c>
      <c r="G558" s="82" t="s">
        <v>359</v>
      </c>
      <c r="H558" s="82" t="s">
        <v>360</v>
      </c>
      <c r="I558" s="82" t="s">
        <v>11754</v>
      </c>
      <c r="J558" s="82" t="s">
        <v>11755</v>
      </c>
      <c r="K558" s="82" t="s">
        <v>11756</v>
      </c>
      <c r="L558" s="82" t="s">
        <v>11757</v>
      </c>
      <c r="M558" s="82" t="s">
        <v>11758</v>
      </c>
      <c r="N558" s="82" t="s">
        <v>11759</v>
      </c>
      <c r="O558" s="82" t="s">
        <v>558</v>
      </c>
      <c r="P558" s="82" t="s">
        <v>360</v>
      </c>
      <c r="Q558" s="82" t="s">
        <v>11555</v>
      </c>
      <c r="R558" s="82" t="s">
        <v>360</v>
      </c>
      <c r="S558" s="82" t="s">
        <v>11760</v>
      </c>
      <c r="T558" s="82" t="s">
        <v>11761</v>
      </c>
      <c r="U558" s="82" t="s">
        <v>11762</v>
      </c>
      <c r="V558" s="82" t="s">
        <v>11763</v>
      </c>
      <c r="W558" s="82" t="s">
        <v>11764</v>
      </c>
      <c r="X558" s="82" t="s">
        <v>11561</v>
      </c>
      <c r="Y558" s="82" t="s">
        <v>11765</v>
      </c>
      <c r="Z558" s="82" t="s">
        <v>11766</v>
      </c>
      <c r="AA558" s="82" t="s">
        <v>376</v>
      </c>
      <c r="AB558" s="82" t="s">
        <v>11767</v>
      </c>
      <c r="AC558" s="82" t="s">
        <v>11768</v>
      </c>
      <c r="AD558" s="82" t="s">
        <v>11769</v>
      </c>
      <c r="AE558" s="82" t="s">
        <v>11770</v>
      </c>
      <c r="AF558" s="82" t="s">
        <v>11771</v>
      </c>
      <c r="AG558" s="82" t="s">
        <v>382</v>
      </c>
      <c r="AH558" s="82" t="s">
        <v>11772</v>
      </c>
      <c r="AI558" s="82" t="s">
        <v>1235</v>
      </c>
      <c r="AJ558" s="82" t="s">
        <v>9706</v>
      </c>
      <c r="AK558" s="82" t="s">
        <v>11773</v>
      </c>
      <c r="AL558" s="82" t="s">
        <v>415</v>
      </c>
    </row>
    <row r="559" spans="1:38" x14ac:dyDescent="0.25">
      <c r="A559" s="82" t="s">
        <v>11774</v>
      </c>
      <c r="B559" s="82">
        <v>14.879</v>
      </c>
      <c r="D559" s="82" t="s">
        <v>11450</v>
      </c>
      <c r="E559" s="82" t="s">
        <v>11775</v>
      </c>
      <c r="F559" s="82" t="s">
        <v>11776</v>
      </c>
      <c r="G559" s="82" t="s">
        <v>504</v>
      </c>
      <c r="H559" s="82" t="s">
        <v>360</v>
      </c>
      <c r="I559" s="82" t="s">
        <v>11777</v>
      </c>
      <c r="J559" s="82" t="s">
        <v>11778</v>
      </c>
      <c r="K559" s="82" t="s">
        <v>11779</v>
      </c>
      <c r="L559" s="82" t="s">
        <v>5026</v>
      </c>
      <c r="M559" s="82" t="s">
        <v>11780</v>
      </c>
      <c r="N559" s="82" t="s">
        <v>11781</v>
      </c>
      <c r="O559" s="82" t="s">
        <v>558</v>
      </c>
      <c r="P559" s="82" t="s">
        <v>360</v>
      </c>
      <c r="Q559" s="82" t="s">
        <v>11782</v>
      </c>
      <c r="R559" s="82" t="s">
        <v>11783</v>
      </c>
      <c r="S559" s="82" t="s">
        <v>368</v>
      </c>
      <c r="T559" s="82" t="s">
        <v>11784</v>
      </c>
      <c r="U559" s="82" t="s">
        <v>11785</v>
      </c>
      <c r="V559" s="82" t="s">
        <v>11486</v>
      </c>
      <c r="W559" s="82" t="s">
        <v>11786</v>
      </c>
      <c r="X559" s="82" t="s">
        <v>11787</v>
      </c>
      <c r="Y559" s="82" t="s">
        <v>11788</v>
      </c>
      <c r="Z559" s="82" t="s">
        <v>11789</v>
      </c>
      <c r="AA559" s="82" t="s">
        <v>11790</v>
      </c>
      <c r="AB559" s="82" t="s">
        <v>11791</v>
      </c>
      <c r="AC559" s="82" t="s">
        <v>11792</v>
      </c>
      <c r="AD559" s="82" t="s">
        <v>11793</v>
      </c>
      <c r="AE559" s="82" t="s">
        <v>11794</v>
      </c>
      <c r="AF559" s="82" t="s">
        <v>11795</v>
      </c>
      <c r="AG559" s="82" t="s">
        <v>382</v>
      </c>
      <c r="AH559" s="82" t="s">
        <v>11665</v>
      </c>
      <c r="AI559" s="82" t="s">
        <v>1235</v>
      </c>
      <c r="AJ559" s="82" t="s">
        <v>9706</v>
      </c>
      <c r="AK559" s="82" t="s">
        <v>11796</v>
      </c>
      <c r="AL559" s="82" t="s">
        <v>387</v>
      </c>
    </row>
    <row r="560" spans="1:38" x14ac:dyDescent="0.25">
      <c r="A560" s="82" t="s">
        <v>11797</v>
      </c>
      <c r="B560" s="82">
        <v>14.88</v>
      </c>
      <c r="D560" s="82" t="s">
        <v>11450</v>
      </c>
      <c r="E560" s="82" t="s">
        <v>11798</v>
      </c>
      <c r="F560" s="82" t="s">
        <v>11799</v>
      </c>
      <c r="G560" s="82" t="s">
        <v>504</v>
      </c>
      <c r="H560" s="82" t="s">
        <v>360</v>
      </c>
      <c r="I560" s="82" t="s">
        <v>11648</v>
      </c>
      <c r="J560" s="82" t="s">
        <v>11800</v>
      </c>
      <c r="K560" s="82" t="s">
        <v>11801</v>
      </c>
      <c r="L560" s="82" t="s">
        <v>580</v>
      </c>
      <c r="M560" s="82" t="s">
        <v>11802</v>
      </c>
      <c r="N560" s="82" t="s">
        <v>11781</v>
      </c>
      <c r="O560" s="82" t="s">
        <v>558</v>
      </c>
      <c r="P560" s="82" t="s">
        <v>360</v>
      </c>
      <c r="Q560" s="82" t="s">
        <v>11782</v>
      </c>
      <c r="R560" s="82" t="s">
        <v>11803</v>
      </c>
      <c r="S560" s="82" t="s">
        <v>400</v>
      </c>
      <c r="T560" s="82" t="s">
        <v>11654</v>
      </c>
      <c r="U560" s="82" t="s">
        <v>11804</v>
      </c>
      <c r="V560" s="82" t="s">
        <v>11486</v>
      </c>
      <c r="W560" s="82" t="s">
        <v>11656</v>
      </c>
      <c r="X560" s="82" t="s">
        <v>11657</v>
      </c>
      <c r="Y560" s="82" t="s">
        <v>11805</v>
      </c>
      <c r="Z560" s="82" t="s">
        <v>11806</v>
      </c>
      <c r="AA560" s="82" t="s">
        <v>11807</v>
      </c>
      <c r="AB560" s="82" t="s">
        <v>11808</v>
      </c>
      <c r="AC560" s="82" t="s">
        <v>11792</v>
      </c>
      <c r="AD560" s="82" t="s">
        <v>11809</v>
      </c>
      <c r="AE560" s="82" t="s">
        <v>11810</v>
      </c>
      <c r="AF560" s="82" t="s">
        <v>11795</v>
      </c>
      <c r="AG560" s="82" t="s">
        <v>382</v>
      </c>
      <c r="AH560" s="82" t="s">
        <v>360</v>
      </c>
      <c r="AI560" s="82" t="s">
        <v>1259</v>
      </c>
      <c r="AJ560" s="82" t="s">
        <v>9706</v>
      </c>
      <c r="AK560" s="82" t="s">
        <v>11811</v>
      </c>
      <c r="AL560" s="82" t="s">
        <v>387</v>
      </c>
    </row>
    <row r="561" spans="1:38" x14ac:dyDescent="0.25">
      <c r="A561" s="82" t="s">
        <v>11812</v>
      </c>
      <c r="B561" s="82">
        <v>14.881</v>
      </c>
      <c r="D561" s="82" t="s">
        <v>11450</v>
      </c>
      <c r="E561" s="82" t="s">
        <v>11813</v>
      </c>
      <c r="F561" s="82" t="s">
        <v>11814</v>
      </c>
      <c r="G561" s="82" t="s">
        <v>683</v>
      </c>
      <c r="H561" s="82" t="s">
        <v>360</v>
      </c>
      <c r="I561" s="82" t="s">
        <v>11815</v>
      </c>
      <c r="J561" s="82" t="s">
        <v>11671</v>
      </c>
      <c r="K561" s="82" t="s">
        <v>11816</v>
      </c>
      <c r="L561" s="82" t="s">
        <v>7129</v>
      </c>
      <c r="M561" s="82" t="s">
        <v>11817</v>
      </c>
      <c r="N561" s="82" t="s">
        <v>11818</v>
      </c>
      <c r="O561" s="82" t="s">
        <v>558</v>
      </c>
      <c r="P561" s="82" t="s">
        <v>11819</v>
      </c>
      <c r="Q561" s="82" t="s">
        <v>11820</v>
      </c>
      <c r="R561" s="82" t="s">
        <v>360</v>
      </c>
      <c r="S561" s="82" t="s">
        <v>368</v>
      </c>
      <c r="T561" s="82" t="s">
        <v>11821</v>
      </c>
      <c r="U561" s="82" t="s">
        <v>11822</v>
      </c>
      <c r="V561" s="82" t="s">
        <v>11823</v>
      </c>
      <c r="W561" s="82" t="s">
        <v>11680</v>
      </c>
      <c r="X561" s="82" t="s">
        <v>11824</v>
      </c>
      <c r="Y561" s="82" t="s">
        <v>11825</v>
      </c>
      <c r="Z561" s="82" t="s">
        <v>11</v>
      </c>
      <c r="AA561" s="82" t="s">
        <v>11826</v>
      </c>
      <c r="AB561" s="82" t="s">
        <v>382</v>
      </c>
      <c r="AC561" s="82" t="s">
        <v>11827</v>
      </c>
      <c r="AD561" s="82" t="s">
        <v>11828</v>
      </c>
      <c r="AE561" s="82" t="s">
        <v>11829</v>
      </c>
      <c r="AF561" s="82" t="s">
        <v>11830</v>
      </c>
      <c r="AG561" s="82" t="s">
        <v>382</v>
      </c>
      <c r="AH561" s="82" t="s">
        <v>382</v>
      </c>
      <c r="AI561" s="82" t="s">
        <v>1259</v>
      </c>
      <c r="AJ561" s="82" t="s">
        <v>9706</v>
      </c>
      <c r="AK561" s="82" t="s">
        <v>11831</v>
      </c>
      <c r="AL561" s="82" t="s">
        <v>415</v>
      </c>
    </row>
    <row r="562" spans="1:38" x14ac:dyDescent="0.25">
      <c r="A562" s="82" t="s">
        <v>11832</v>
      </c>
      <c r="B562" s="82">
        <v>14.888</v>
      </c>
      <c r="D562" s="82" t="s">
        <v>11450</v>
      </c>
      <c r="E562" s="82" t="s">
        <v>11833</v>
      </c>
      <c r="F562" s="82" t="s">
        <v>11834</v>
      </c>
      <c r="G562" s="82" t="s">
        <v>359</v>
      </c>
      <c r="H562" s="82" t="s">
        <v>360</v>
      </c>
      <c r="I562" s="82" t="s">
        <v>11835</v>
      </c>
      <c r="J562" s="82" t="s">
        <v>11836</v>
      </c>
      <c r="K562" s="82" t="s">
        <v>11837</v>
      </c>
      <c r="L562" s="82" t="s">
        <v>6867</v>
      </c>
      <c r="M562" s="82" t="s">
        <v>11838</v>
      </c>
      <c r="N562" s="82" t="s">
        <v>11839</v>
      </c>
      <c r="O562" s="82" t="s">
        <v>558</v>
      </c>
      <c r="P562" s="82" t="s">
        <v>11840</v>
      </c>
      <c r="Q562" s="82" t="s">
        <v>360</v>
      </c>
      <c r="R562" s="82" t="s">
        <v>360</v>
      </c>
      <c r="S562" s="82" t="s">
        <v>368</v>
      </c>
      <c r="T562" s="82" t="s">
        <v>11677</v>
      </c>
      <c r="U562" s="82" t="s">
        <v>11841</v>
      </c>
      <c r="V562" s="82" t="s">
        <v>11842</v>
      </c>
      <c r="W562" s="82" t="s">
        <v>11843</v>
      </c>
      <c r="X562" s="82" t="s">
        <v>11636</v>
      </c>
      <c r="Y562" s="82" t="s">
        <v>11844</v>
      </c>
      <c r="Z562" s="82" t="s">
        <v>11845</v>
      </c>
      <c r="AA562" s="82" t="s">
        <v>376</v>
      </c>
      <c r="AB562" s="82" t="s">
        <v>11846</v>
      </c>
      <c r="AC562" s="82" t="s">
        <v>11847</v>
      </c>
      <c r="AD562" s="82" t="s">
        <v>11848</v>
      </c>
      <c r="AE562" s="82" t="s">
        <v>11849</v>
      </c>
      <c r="AF562" s="82" t="s">
        <v>11850</v>
      </c>
      <c r="AG562" s="82" t="s">
        <v>382</v>
      </c>
      <c r="AH562" s="82" t="s">
        <v>11851</v>
      </c>
      <c r="AI562" s="82" t="s">
        <v>11852</v>
      </c>
      <c r="AJ562" s="82" t="s">
        <v>9706</v>
      </c>
      <c r="AK562" s="82" t="s">
        <v>11853</v>
      </c>
      <c r="AL562" s="82" t="s">
        <v>3887</v>
      </c>
    </row>
    <row r="563" spans="1:38" x14ac:dyDescent="0.25">
      <c r="A563" s="82" t="s">
        <v>11854</v>
      </c>
      <c r="B563" s="82">
        <v>14.888999999999999</v>
      </c>
      <c r="D563" s="82" t="s">
        <v>11450</v>
      </c>
      <c r="E563" s="82" t="s">
        <v>11855</v>
      </c>
      <c r="F563" s="82" t="s">
        <v>11856</v>
      </c>
      <c r="G563" s="82" t="s">
        <v>359</v>
      </c>
      <c r="H563" s="82" t="s">
        <v>360</v>
      </c>
      <c r="I563" s="82" t="s">
        <v>11857</v>
      </c>
      <c r="J563" s="82" t="s">
        <v>11858</v>
      </c>
      <c r="K563" s="82" t="s">
        <v>11859</v>
      </c>
      <c r="L563" s="82" t="s">
        <v>11860</v>
      </c>
      <c r="M563" s="82" t="s">
        <v>11861</v>
      </c>
      <c r="N563" s="82" t="s">
        <v>11862</v>
      </c>
      <c r="O563" s="82" t="s">
        <v>558</v>
      </c>
      <c r="P563" s="82" t="s">
        <v>11863</v>
      </c>
      <c r="Q563" s="82" t="s">
        <v>11555</v>
      </c>
      <c r="R563" s="82" t="s">
        <v>360</v>
      </c>
      <c r="S563" s="82" t="s">
        <v>11864</v>
      </c>
      <c r="T563" s="82" t="s">
        <v>11865</v>
      </c>
      <c r="U563" s="82" t="s">
        <v>443</v>
      </c>
      <c r="V563" s="82" t="s">
        <v>362</v>
      </c>
      <c r="W563" s="82" t="s">
        <v>11866</v>
      </c>
      <c r="X563" s="82" t="s">
        <v>11867</v>
      </c>
      <c r="Y563" s="82" t="s">
        <v>11868</v>
      </c>
      <c r="Z563" s="82" t="s">
        <v>11869</v>
      </c>
      <c r="AA563" s="82" t="s">
        <v>11870</v>
      </c>
      <c r="AB563" s="82" t="s">
        <v>382</v>
      </c>
      <c r="AC563" s="82" t="s">
        <v>735</v>
      </c>
      <c r="AD563" s="82" t="s">
        <v>11871</v>
      </c>
      <c r="AE563" s="82" t="s">
        <v>11872</v>
      </c>
      <c r="AF563" s="82" t="s">
        <v>11873</v>
      </c>
      <c r="AG563" s="82" t="s">
        <v>382</v>
      </c>
      <c r="AH563" s="82" t="s">
        <v>382</v>
      </c>
      <c r="AI563" s="82" t="s">
        <v>11405</v>
      </c>
      <c r="AJ563" s="82" t="s">
        <v>9706</v>
      </c>
      <c r="AK563" s="82" t="s">
        <v>11874</v>
      </c>
      <c r="AL563" s="82" t="s">
        <v>961</v>
      </c>
    </row>
    <row r="564" spans="1:38" x14ac:dyDescent="0.25">
      <c r="A564" s="82" t="s">
        <v>11875</v>
      </c>
      <c r="B564" s="82">
        <v>14.891</v>
      </c>
      <c r="D564" s="82" t="s">
        <v>11450</v>
      </c>
      <c r="E564" s="82" t="s">
        <v>11876</v>
      </c>
      <c r="F564" s="82" t="s">
        <v>11877</v>
      </c>
      <c r="G564" s="82" t="s">
        <v>1144</v>
      </c>
      <c r="H564" s="82" t="s">
        <v>360</v>
      </c>
      <c r="I564" s="82" t="s">
        <v>11878</v>
      </c>
      <c r="J564" s="82" t="s">
        <v>11879</v>
      </c>
      <c r="K564" s="82" t="s">
        <v>362</v>
      </c>
      <c r="L564" s="82" t="s">
        <v>421</v>
      </c>
      <c r="M564" s="82" t="s">
        <v>421</v>
      </c>
      <c r="N564" s="82" t="s">
        <v>11880</v>
      </c>
      <c r="O564" s="82" t="s">
        <v>366</v>
      </c>
      <c r="P564" s="82" t="s">
        <v>360</v>
      </c>
      <c r="Q564" s="82" t="s">
        <v>360</v>
      </c>
      <c r="R564" s="82" t="s">
        <v>360</v>
      </c>
      <c r="S564" s="82" t="s">
        <v>368</v>
      </c>
      <c r="T564" s="82" t="s">
        <v>11881</v>
      </c>
      <c r="U564" s="82" t="s">
        <v>443</v>
      </c>
      <c r="V564" s="82" t="s">
        <v>362</v>
      </c>
      <c r="W564" s="82" t="s">
        <v>360</v>
      </c>
      <c r="X564" s="82" t="s">
        <v>11882</v>
      </c>
      <c r="Y564" s="82" t="s">
        <v>11883</v>
      </c>
      <c r="Z564" s="82" t="s">
        <v>11884</v>
      </c>
      <c r="AA564" s="82" t="s">
        <v>376</v>
      </c>
      <c r="AB564" s="82" t="s">
        <v>382</v>
      </c>
      <c r="AC564" s="82" t="s">
        <v>735</v>
      </c>
      <c r="AD564" s="82" t="s">
        <v>11885</v>
      </c>
      <c r="AE564" s="82" t="s">
        <v>360</v>
      </c>
      <c r="AF564" s="82" t="s">
        <v>11886</v>
      </c>
      <c r="AG564" s="82" t="s">
        <v>382</v>
      </c>
      <c r="AH564" s="82" t="s">
        <v>382</v>
      </c>
      <c r="AI564" s="82" t="s">
        <v>11405</v>
      </c>
      <c r="AJ564" s="82" t="s">
        <v>9706</v>
      </c>
      <c r="AK564" s="82" t="s">
        <v>11887</v>
      </c>
      <c r="AL564" s="82" t="s">
        <v>450</v>
      </c>
    </row>
    <row r="565" spans="1:38" x14ac:dyDescent="0.25">
      <c r="A565" s="82" t="s">
        <v>11888</v>
      </c>
      <c r="B565" s="82">
        <v>14.891999999999999</v>
      </c>
      <c r="D565" s="82" t="s">
        <v>11450</v>
      </c>
      <c r="E565" s="82" t="s">
        <v>11889</v>
      </c>
      <c r="F565" s="82" t="s">
        <v>11890</v>
      </c>
      <c r="G565" s="82" t="s">
        <v>359</v>
      </c>
      <c r="H565" s="82" t="s">
        <v>360</v>
      </c>
      <c r="I565" s="82" t="s">
        <v>11890</v>
      </c>
      <c r="J565" s="82" t="s">
        <v>11891</v>
      </c>
      <c r="K565" s="82" t="s">
        <v>11892</v>
      </c>
      <c r="L565" s="82" t="s">
        <v>3921</v>
      </c>
      <c r="M565" s="82" t="s">
        <v>421</v>
      </c>
      <c r="N565" s="82" t="s">
        <v>11893</v>
      </c>
      <c r="O565" s="82" t="s">
        <v>558</v>
      </c>
      <c r="P565" s="82" t="s">
        <v>11894</v>
      </c>
      <c r="Q565" s="82" t="s">
        <v>360</v>
      </c>
      <c r="R565" s="82" t="s">
        <v>360</v>
      </c>
      <c r="S565" s="82" t="s">
        <v>11895</v>
      </c>
      <c r="T565" s="82" t="s">
        <v>11896</v>
      </c>
      <c r="U565" s="82" t="s">
        <v>11897</v>
      </c>
      <c r="V565" s="82" t="s">
        <v>11898</v>
      </c>
      <c r="W565" s="82" t="s">
        <v>11866</v>
      </c>
      <c r="X565" s="82" t="s">
        <v>11867</v>
      </c>
      <c r="Y565" s="82" t="s">
        <v>11899</v>
      </c>
      <c r="Z565" s="82" t="s">
        <v>11900</v>
      </c>
      <c r="AA565" s="82" t="s">
        <v>11901</v>
      </c>
      <c r="AB565" s="82" t="s">
        <v>11902</v>
      </c>
      <c r="AC565" s="82" t="s">
        <v>735</v>
      </c>
      <c r="AD565" s="82" t="s">
        <v>11903</v>
      </c>
      <c r="AE565" s="82" t="s">
        <v>11904</v>
      </c>
      <c r="AF565" s="82" t="s">
        <v>11905</v>
      </c>
      <c r="AG565" s="82" t="s">
        <v>382</v>
      </c>
      <c r="AH565" s="82" t="s">
        <v>382</v>
      </c>
      <c r="AI565" s="82" t="s">
        <v>11906</v>
      </c>
      <c r="AJ565" s="82" t="s">
        <v>9706</v>
      </c>
      <c r="AK565" s="82" t="s">
        <v>11907</v>
      </c>
      <c r="AL565" s="82" t="s">
        <v>961</v>
      </c>
    </row>
    <row r="566" spans="1:38" x14ac:dyDescent="0.25">
      <c r="A566" s="82" t="s">
        <v>11908</v>
      </c>
      <c r="B566" s="82">
        <v>14.893000000000001</v>
      </c>
      <c r="D566" s="82" t="s">
        <v>11450</v>
      </c>
      <c r="E566" s="82" t="s">
        <v>11909</v>
      </c>
      <c r="F566" s="82" t="s">
        <v>11910</v>
      </c>
      <c r="G566" s="82" t="s">
        <v>11911</v>
      </c>
      <c r="H566" s="82" t="s">
        <v>360</v>
      </c>
      <c r="I566" s="82" t="s">
        <v>11912</v>
      </c>
      <c r="J566" s="82" t="s">
        <v>11</v>
      </c>
      <c r="K566" s="82" t="s">
        <v>11913</v>
      </c>
      <c r="L566" s="82" t="s">
        <v>421</v>
      </c>
      <c r="M566" s="82" t="s">
        <v>421</v>
      </c>
      <c r="N566" s="82" t="s">
        <v>11914</v>
      </c>
      <c r="O566" s="82" t="s">
        <v>558</v>
      </c>
      <c r="P566" s="82" t="s">
        <v>360</v>
      </c>
      <c r="Q566" s="82" t="s">
        <v>11915</v>
      </c>
      <c r="R566" s="82" t="s">
        <v>367</v>
      </c>
      <c r="S566" s="82" t="s">
        <v>400</v>
      </c>
      <c r="T566" s="82" t="s">
        <v>11916</v>
      </c>
      <c r="U566" s="82" t="s">
        <v>11917</v>
      </c>
      <c r="V566" s="82" t="s">
        <v>632</v>
      </c>
      <c r="W566" s="82" t="s">
        <v>11918</v>
      </c>
      <c r="X566" s="82" t="s">
        <v>11585</v>
      </c>
      <c r="Y566" s="82" t="s">
        <v>11919</v>
      </c>
      <c r="Z566" s="82" t="s">
        <v>11920</v>
      </c>
      <c r="AA566" s="82" t="s">
        <v>11921</v>
      </c>
      <c r="AB566" s="82" t="s">
        <v>11922</v>
      </c>
      <c r="AC566" s="82" t="s">
        <v>11923</v>
      </c>
      <c r="AD566" s="82" t="s">
        <v>11924</v>
      </c>
      <c r="AE566" s="82" t="s">
        <v>11925</v>
      </c>
      <c r="AF566" s="82" t="s">
        <v>11926</v>
      </c>
      <c r="AH566" s="82" t="s">
        <v>11927</v>
      </c>
      <c r="AI566" s="82" t="s">
        <v>11928</v>
      </c>
      <c r="AJ566" s="82" t="s">
        <v>9706</v>
      </c>
      <c r="AK566" s="82" t="s">
        <v>11929</v>
      </c>
      <c r="AL566" s="82" t="s">
        <v>3887</v>
      </c>
    </row>
    <row r="567" spans="1:38" x14ac:dyDescent="0.25">
      <c r="A567" s="82" t="s">
        <v>11930</v>
      </c>
      <c r="B567" s="82">
        <v>14.894</v>
      </c>
      <c r="D567" s="82" t="s">
        <v>11450</v>
      </c>
      <c r="E567" s="82" t="s">
        <v>11931</v>
      </c>
      <c r="F567" s="82" t="s">
        <v>11932</v>
      </c>
      <c r="G567" s="82" t="s">
        <v>11911</v>
      </c>
      <c r="H567" s="82" t="s">
        <v>360</v>
      </c>
      <c r="I567" s="82" t="s">
        <v>11912</v>
      </c>
      <c r="J567" s="82" t="s">
        <v>11</v>
      </c>
      <c r="K567" s="82" t="s">
        <v>11913</v>
      </c>
      <c r="L567" s="82" t="s">
        <v>421</v>
      </c>
      <c r="M567" s="82" t="s">
        <v>421</v>
      </c>
      <c r="N567" s="82" t="s">
        <v>11914</v>
      </c>
      <c r="O567" s="82" t="s">
        <v>558</v>
      </c>
      <c r="P567" s="82" t="s">
        <v>11933</v>
      </c>
      <c r="Q567" s="82" t="s">
        <v>360</v>
      </c>
      <c r="R567" s="82" t="s">
        <v>360</v>
      </c>
      <c r="S567" s="82" t="s">
        <v>368</v>
      </c>
      <c r="T567" s="82" t="s">
        <v>11934</v>
      </c>
      <c r="U567" s="82" t="s">
        <v>11917</v>
      </c>
      <c r="V567" s="82" t="s">
        <v>1376</v>
      </c>
      <c r="W567" s="82" t="s">
        <v>11918</v>
      </c>
      <c r="X567" s="82" t="s">
        <v>11702</v>
      </c>
      <c r="Y567" s="82" t="s">
        <v>11935</v>
      </c>
      <c r="Z567" s="82" t="s">
        <v>11936</v>
      </c>
      <c r="AA567" s="82" t="s">
        <v>11937</v>
      </c>
      <c r="AB567" s="82" t="s">
        <v>11938</v>
      </c>
      <c r="AC567" s="82" t="s">
        <v>11939</v>
      </c>
      <c r="AD567" s="82" t="s">
        <v>11924</v>
      </c>
      <c r="AE567" s="82" t="s">
        <v>360</v>
      </c>
      <c r="AF567" s="82" t="s">
        <v>11940</v>
      </c>
      <c r="AH567" s="82" t="s">
        <v>11941</v>
      </c>
      <c r="AI567" s="82" t="s">
        <v>11928</v>
      </c>
      <c r="AJ567" s="82" t="s">
        <v>9706</v>
      </c>
      <c r="AK567" s="82" t="s">
        <v>11942</v>
      </c>
      <c r="AL567" s="82" t="s">
        <v>3887</v>
      </c>
    </row>
    <row r="568" spans="1:38" x14ac:dyDescent="0.25">
      <c r="A568" s="82" t="s">
        <v>11943</v>
      </c>
      <c r="B568" s="82">
        <v>14.895</v>
      </c>
      <c r="C568" s="82" t="s">
        <v>11944</v>
      </c>
      <c r="D568" s="82" t="s">
        <v>11450</v>
      </c>
      <c r="E568" s="82" t="s">
        <v>11945</v>
      </c>
      <c r="F568" s="82" t="s">
        <v>11946</v>
      </c>
      <c r="G568" s="82" t="s">
        <v>359</v>
      </c>
      <c r="H568" s="82" t="s">
        <v>360</v>
      </c>
      <c r="I568" s="82" t="s">
        <v>11947</v>
      </c>
      <c r="J568" s="82" t="s">
        <v>11948</v>
      </c>
      <c r="K568" s="82" t="s">
        <v>11949</v>
      </c>
      <c r="L568" s="82" t="s">
        <v>421</v>
      </c>
      <c r="M568" s="82" t="s">
        <v>11950</v>
      </c>
      <c r="N568" s="82" t="s">
        <v>11951</v>
      </c>
      <c r="O568" s="82" t="s">
        <v>558</v>
      </c>
      <c r="P568" s="82" t="s">
        <v>11952</v>
      </c>
      <c r="Q568" s="82" t="s">
        <v>11953</v>
      </c>
      <c r="R568" s="82" t="s">
        <v>11954</v>
      </c>
      <c r="S568" s="82" t="s">
        <v>11955</v>
      </c>
      <c r="T568" s="82" t="s">
        <v>11956</v>
      </c>
      <c r="U568" s="82" t="s">
        <v>11957</v>
      </c>
      <c r="V568" s="82" t="s">
        <v>11958</v>
      </c>
      <c r="W568" s="82" t="s">
        <v>11959</v>
      </c>
      <c r="X568" s="82" t="s">
        <v>11636</v>
      </c>
      <c r="Y568" s="82" t="s">
        <v>11960</v>
      </c>
      <c r="Z568" s="82" t="s">
        <v>11961</v>
      </c>
      <c r="AA568" s="82" t="s">
        <v>11962</v>
      </c>
      <c r="AB568" s="82" t="s">
        <v>11963</v>
      </c>
      <c r="AC568" s="82" t="s">
        <v>735</v>
      </c>
      <c r="AD568" s="82" t="s">
        <v>11964</v>
      </c>
      <c r="AE568" s="82" t="s">
        <v>360</v>
      </c>
      <c r="AF568" s="82" t="s">
        <v>11965</v>
      </c>
      <c r="AG568" s="82" t="s">
        <v>382</v>
      </c>
      <c r="AH568" s="82" t="s">
        <v>11966</v>
      </c>
      <c r="AI568" s="82" t="s">
        <v>11967</v>
      </c>
      <c r="AJ568" s="82" t="s">
        <v>9706</v>
      </c>
      <c r="AK568" s="82" t="s">
        <v>11968</v>
      </c>
      <c r="AL568" s="82" t="s">
        <v>415</v>
      </c>
    </row>
    <row r="569" spans="1:38" x14ac:dyDescent="0.25">
      <c r="A569" s="82" t="s">
        <v>11969</v>
      </c>
      <c r="B569" s="82">
        <v>14.896000000000001</v>
      </c>
      <c r="C569" s="82" t="s">
        <v>11970</v>
      </c>
      <c r="D569" s="82" t="s">
        <v>11450</v>
      </c>
      <c r="E569" s="82" t="s">
        <v>11971</v>
      </c>
      <c r="F569" s="82" t="s">
        <v>11972</v>
      </c>
      <c r="G569" s="82" t="s">
        <v>359</v>
      </c>
      <c r="H569" s="82" t="s">
        <v>360</v>
      </c>
      <c r="I569" s="82" t="s">
        <v>11973</v>
      </c>
      <c r="J569" s="82" t="s">
        <v>11974</v>
      </c>
      <c r="K569" s="82" t="s">
        <v>628</v>
      </c>
      <c r="L569" s="82" t="s">
        <v>421</v>
      </c>
      <c r="M569" s="82" t="s">
        <v>11975</v>
      </c>
      <c r="N569" s="82" t="s">
        <v>11976</v>
      </c>
      <c r="O569" s="82" t="s">
        <v>558</v>
      </c>
      <c r="P569" s="82" t="s">
        <v>11977</v>
      </c>
      <c r="Q569" s="82" t="s">
        <v>11630</v>
      </c>
      <c r="R569" s="82" t="s">
        <v>360</v>
      </c>
      <c r="S569" s="82" t="s">
        <v>11978</v>
      </c>
      <c r="T569" s="82" t="s">
        <v>11740</v>
      </c>
      <c r="U569" s="82" t="s">
        <v>11979</v>
      </c>
      <c r="V569" s="82" t="s">
        <v>11980</v>
      </c>
      <c r="X569" s="82" t="s">
        <v>11981</v>
      </c>
      <c r="Y569" s="82" t="s">
        <v>11982</v>
      </c>
      <c r="Z569" s="82" t="s">
        <v>11983</v>
      </c>
      <c r="AA569" s="82" t="s">
        <v>11984</v>
      </c>
      <c r="AB569" s="82" t="s">
        <v>11985</v>
      </c>
      <c r="AC569" s="82" t="s">
        <v>11746</v>
      </c>
      <c r="AD569" s="82" t="s">
        <v>11986</v>
      </c>
      <c r="AE569" s="82" t="s">
        <v>11987</v>
      </c>
      <c r="AF569" s="82" t="s">
        <v>382</v>
      </c>
      <c r="AG569" s="82" t="s">
        <v>382</v>
      </c>
      <c r="AH569" s="82" t="s">
        <v>11404</v>
      </c>
      <c r="AI569" s="82" t="s">
        <v>11988</v>
      </c>
      <c r="AJ569" s="82" t="s">
        <v>9706</v>
      </c>
      <c r="AK569" s="82" t="s">
        <v>11989</v>
      </c>
      <c r="AL569" s="82" t="s">
        <v>1286</v>
      </c>
    </row>
    <row r="570" spans="1:38" x14ac:dyDescent="0.25">
      <c r="A570" s="82" t="s">
        <v>11990</v>
      </c>
      <c r="B570" s="82">
        <v>14.897</v>
      </c>
      <c r="D570" s="82" t="s">
        <v>11991</v>
      </c>
      <c r="E570" s="82" t="s">
        <v>11992</v>
      </c>
      <c r="F570" s="82" t="s">
        <v>11993</v>
      </c>
      <c r="G570" s="82" t="s">
        <v>11994</v>
      </c>
      <c r="H570" s="82" t="s">
        <v>360</v>
      </c>
      <c r="I570" s="82" t="s">
        <v>11995</v>
      </c>
      <c r="J570" s="82" t="s">
        <v>11996</v>
      </c>
      <c r="K570" s="82" t="s">
        <v>11997</v>
      </c>
      <c r="L570" s="82" t="s">
        <v>421</v>
      </c>
      <c r="M570" s="82" t="s">
        <v>421</v>
      </c>
      <c r="N570" s="82" t="s">
        <v>11998</v>
      </c>
      <c r="O570" s="82" t="s">
        <v>11999</v>
      </c>
      <c r="P570" s="82" t="s">
        <v>12000</v>
      </c>
      <c r="Q570" s="82" t="s">
        <v>12001</v>
      </c>
      <c r="R570" s="82" t="s">
        <v>360</v>
      </c>
      <c r="S570" s="82" t="s">
        <v>12002</v>
      </c>
      <c r="T570" s="82" t="s">
        <v>12003</v>
      </c>
      <c r="U570" s="82" t="s">
        <v>12004</v>
      </c>
      <c r="V570" s="82" t="s">
        <v>362</v>
      </c>
      <c r="W570" s="82" t="s">
        <v>12005</v>
      </c>
      <c r="X570" s="82" t="s">
        <v>11636</v>
      </c>
      <c r="Y570" s="82" t="s">
        <v>12006</v>
      </c>
      <c r="Z570" s="82" t="s">
        <v>427</v>
      </c>
      <c r="AA570" s="82" t="s">
        <v>376</v>
      </c>
      <c r="AB570" s="82" t="s">
        <v>382</v>
      </c>
      <c r="AC570" s="82" t="s">
        <v>12007</v>
      </c>
      <c r="AD570" s="82" t="s">
        <v>12008</v>
      </c>
      <c r="AE570" s="82" t="s">
        <v>360</v>
      </c>
      <c r="AF570" s="82" t="s">
        <v>382</v>
      </c>
      <c r="AG570" s="82" t="s">
        <v>382</v>
      </c>
      <c r="AH570" s="82" t="s">
        <v>12009</v>
      </c>
      <c r="AI570" s="82" t="s">
        <v>12010</v>
      </c>
      <c r="AJ570" s="82" t="s">
        <v>9706</v>
      </c>
      <c r="AK570" s="82" t="s">
        <v>12011</v>
      </c>
      <c r="AL570" s="82" t="s">
        <v>499</v>
      </c>
    </row>
    <row r="571" spans="1:38" x14ac:dyDescent="0.25">
      <c r="A571" s="82" t="s">
        <v>12012</v>
      </c>
      <c r="B571" s="82">
        <v>14.898</v>
      </c>
      <c r="C571" s="82" t="s">
        <v>12012</v>
      </c>
      <c r="D571" s="82" t="s">
        <v>11450</v>
      </c>
      <c r="E571" s="82" t="s">
        <v>12013</v>
      </c>
      <c r="F571" s="82" t="s">
        <v>12014</v>
      </c>
      <c r="G571" s="82" t="s">
        <v>359</v>
      </c>
      <c r="H571" s="82" t="s">
        <v>360</v>
      </c>
      <c r="I571" s="82" t="s">
        <v>12015</v>
      </c>
      <c r="J571" s="82" t="s">
        <v>12016</v>
      </c>
      <c r="K571" s="82" t="s">
        <v>362</v>
      </c>
      <c r="L571" s="82" t="s">
        <v>421</v>
      </c>
      <c r="M571" s="82" t="s">
        <v>12017</v>
      </c>
      <c r="N571" s="82" t="s">
        <v>12018</v>
      </c>
      <c r="O571" s="82" t="s">
        <v>558</v>
      </c>
      <c r="P571" s="82" t="s">
        <v>360</v>
      </c>
      <c r="Q571" s="82" t="s">
        <v>12019</v>
      </c>
      <c r="R571" s="82" t="s">
        <v>360</v>
      </c>
      <c r="S571" s="82" t="s">
        <v>12020</v>
      </c>
      <c r="T571" s="82" t="s">
        <v>12021</v>
      </c>
      <c r="U571" s="82" t="s">
        <v>12022</v>
      </c>
      <c r="V571" s="82" t="s">
        <v>1376</v>
      </c>
      <c r="W571" s="82" t="s">
        <v>12023</v>
      </c>
      <c r="X571" s="82" t="s">
        <v>11636</v>
      </c>
      <c r="Y571" s="82" t="s">
        <v>12024</v>
      </c>
      <c r="Z571" s="82" t="s">
        <v>12025</v>
      </c>
      <c r="AA571" s="82" t="s">
        <v>12026</v>
      </c>
      <c r="AB571" s="82" t="s">
        <v>12027</v>
      </c>
      <c r="AC571" s="82" t="s">
        <v>11641</v>
      </c>
      <c r="AD571" s="82" t="s">
        <v>12028</v>
      </c>
      <c r="AE571" s="82" t="s">
        <v>360</v>
      </c>
      <c r="AF571" s="82" t="s">
        <v>11965</v>
      </c>
      <c r="AG571" s="82" t="s">
        <v>382</v>
      </c>
      <c r="AH571" s="82" t="s">
        <v>11966</v>
      </c>
      <c r="AI571" s="82" t="s">
        <v>12029</v>
      </c>
      <c r="AJ571" s="82" t="s">
        <v>9706</v>
      </c>
      <c r="AK571" s="82" t="s">
        <v>12030</v>
      </c>
      <c r="AL571" s="82" t="s">
        <v>1286</v>
      </c>
    </row>
    <row r="572" spans="1:38" x14ac:dyDescent="0.25">
      <c r="A572" s="82" t="s">
        <v>12031</v>
      </c>
      <c r="B572" s="82">
        <v>14.898999999999999</v>
      </c>
      <c r="C572" s="82" t="s">
        <v>12032</v>
      </c>
      <c r="D572" s="82" t="s">
        <v>11450</v>
      </c>
      <c r="E572" s="82" t="s">
        <v>12033</v>
      </c>
      <c r="F572" s="82" t="s">
        <v>12034</v>
      </c>
      <c r="G572" s="82" t="s">
        <v>2317</v>
      </c>
      <c r="H572" s="82" t="s">
        <v>360</v>
      </c>
      <c r="I572" s="82" t="s">
        <v>12035</v>
      </c>
      <c r="J572" s="82" t="s">
        <v>12036</v>
      </c>
      <c r="K572" s="82" t="s">
        <v>12037</v>
      </c>
      <c r="L572" s="82" t="s">
        <v>421</v>
      </c>
      <c r="M572" s="82" t="s">
        <v>12038</v>
      </c>
      <c r="N572" s="82" t="s">
        <v>12039</v>
      </c>
      <c r="O572" s="82" t="s">
        <v>558</v>
      </c>
      <c r="P572" s="82" t="s">
        <v>360</v>
      </c>
      <c r="Q572" s="82" t="s">
        <v>360</v>
      </c>
      <c r="R572" s="82" t="s">
        <v>12040</v>
      </c>
      <c r="S572" s="82" t="s">
        <v>368</v>
      </c>
      <c r="T572" s="82" t="s">
        <v>12041</v>
      </c>
      <c r="U572" s="82" t="s">
        <v>12042</v>
      </c>
      <c r="V572" s="82" t="s">
        <v>12043</v>
      </c>
      <c r="W572" s="82" t="s">
        <v>12044</v>
      </c>
      <c r="X572" s="82" t="s">
        <v>11657</v>
      </c>
      <c r="Y572" s="82" t="s">
        <v>12045</v>
      </c>
      <c r="Z572" s="82" t="s">
        <v>12046</v>
      </c>
      <c r="AA572" s="82" t="s">
        <v>12047</v>
      </c>
      <c r="AB572" s="82" t="s">
        <v>12048</v>
      </c>
      <c r="AC572" s="82" t="s">
        <v>446</v>
      </c>
      <c r="AD572" s="82" t="s">
        <v>11515</v>
      </c>
      <c r="AE572" s="82" t="s">
        <v>12049</v>
      </c>
      <c r="AF572" s="82" t="s">
        <v>11517</v>
      </c>
      <c r="AG572" s="82" t="s">
        <v>382</v>
      </c>
      <c r="AH572" s="82" t="s">
        <v>382</v>
      </c>
      <c r="AI572" s="82" t="s">
        <v>12050</v>
      </c>
      <c r="AJ572" s="82" t="s">
        <v>9706</v>
      </c>
      <c r="AK572" s="82" t="s">
        <v>12051</v>
      </c>
      <c r="AL572" s="82" t="s">
        <v>415</v>
      </c>
    </row>
    <row r="573" spans="1:38" x14ac:dyDescent="0.25">
      <c r="A573" s="82" t="s">
        <v>12052</v>
      </c>
      <c r="B573" s="82">
        <v>14.9</v>
      </c>
      <c r="C573" s="82" t="s">
        <v>12053</v>
      </c>
      <c r="D573" s="82" t="s">
        <v>12054</v>
      </c>
      <c r="E573" s="82" t="s">
        <v>12055</v>
      </c>
      <c r="F573" s="82" t="s">
        <v>12056</v>
      </c>
      <c r="G573" s="82" t="s">
        <v>359</v>
      </c>
      <c r="H573" s="82" t="s">
        <v>360</v>
      </c>
      <c r="I573" s="82" t="s">
        <v>12057</v>
      </c>
      <c r="J573" s="82" t="s">
        <v>12058</v>
      </c>
      <c r="K573" s="82" t="s">
        <v>12059</v>
      </c>
      <c r="L573" s="82" t="s">
        <v>421</v>
      </c>
      <c r="M573" s="82" t="s">
        <v>12060</v>
      </c>
      <c r="N573" s="82" t="s">
        <v>12061</v>
      </c>
      <c r="O573" s="82" t="s">
        <v>558</v>
      </c>
      <c r="P573" s="82" t="s">
        <v>360</v>
      </c>
      <c r="Q573" s="82" t="s">
        <v>360</v>
      </c>
      <c r="R573" s="82" t="s">
        <v>360</v>
      </c>
      <c r="S573" s="82" t="s">
        <v>12062</v>
      </c>
      <c r="T573" s="82" t="s">
        <v>12063</v>
      </c>
      <c r="U573" s="82" t="s">
        <v>12064</v>
      </c>
      <c r="V573" s="82" t="s">
        <v>1376</v>
      </c>
      <c r="W573" s="82" t="s">
        <v>12065</v>
      </c>
      <c r="X573" s="82" t="s">
        <v>12066</v>
      </c>
      <c r="Y573" s="82" t="s">
        <v>12067</v>
      </c>
      <c r="Z573" s="82" t="s">
        <v>12068</v>
      </c>
      <c r="AA573" s="82" t="s">
        <v>376</v>
      </c>
      <c r="AB573" s="82" t="s">
        <v>12069</v>
      </c>
      <c r="AC573" s="82" t="s">
        <v>735</v>
      </c>
      <c r="AD573" s="82" t="s">
        <v>12070</v>
      </c>
      <c r="AE573" s="82" t="s">
        <v>12071</v>
      </c>
      <c r="AF573" s="82" t="s">
        <v>12072</v>
      </c>
      <c r="AG573" s="82" t="s">
        <v>382</v>
      </c>
      <c r="AH573" s="82" t="s">
        <v>12073</v>
      </c>
      <c r="AI573" s="82" t="s">
        <v>1703</v>
      </c>
      <c r="AJ573" s="82" t="s">
        <v>9706</v>
      </c>
      <c r="AK573" s="82" t="s">
        <v>12074</v>
      </c>
      <c r="AL573" s="82" t="s">
        <v>415</v>
      </c>
    </row>
    <row r="574" spans="1:38" x14ac:dyDescent="0.25">
      <c r="A574" s="82" t="s">
        <v>12075</v>
      </c>
      <c r="B574" s="82">
        <v>14.901999999999999</v>
      </c>
      <c r="C574" s="82" t="s">
        <v>12075</v>
      </c>
      <c r="D574" s="82" t="s">
        <v>12054</v>
      </c>
      <c r="E574" s="82" t="s">
        <v>12076</v>
      </c>
      <c r="F574" s="82" t="s">
        <v>12077</v>
      </c>
      <c r="G574" s="82" t="s">
        <v>600</v>
      </c>
      <c r="H574" s="82" t="s">
        <v>360</v>
      </c>
      <c r="I574" s="82" t="s">
        <v>12078</v>
      </c>
      <c r="J574" s="82" t="s">
        <v>12079</v>
      </c>
      <c r="K574" s="82" t="s">
        <v>12080</v>
      </c>
      <c r="L574" s="82" t="s">
        <v>421</v>
      </c>
      <c r="M574" s="82" t="s">
        <v>12081</v>
      </c>
      <c r="N574" s="82" t="s">
        <v>12061</v>
      </c>
      <c r="O574" s="82" t="s">
        <v>558</v>
      </c>
      <c r="P574" s="82" t="s">
        <v>360</v>
      </c>
      <c r="Q574" s="82" t="s">
        <v>360</v>
      </c>
      <c r="R574" s="82" t="s">
        <v>360</v>
      </c>
      <c r="S574" s="82" t="s">
        <v>368</v>
      </c>
      <c r="T574" s="82" t="s">
        <v>12082</v>
      </c>
      <c r="U574" s="82" t="s">
        <v>12083</v>
      </c>
      <c r="V574" s="82" t="s">
        <v>1376</v>
      </c>
      <c r="W574" s="82" t="s">
        <v>12084</v>
      </c>
      <c r="X574" s="82" t="s">
        <v>12066</v>
      </c>
      <c r="Y574" s="82" t="s">
        <v>12085</v>
      </c>
      <c r="Z574" s="82" t="s">
        <v>12086</v>
      </c>
      <c r="AA574" s="82" t="s">
        <v>376</v>
      </c>
      <c r="AB574" s="82" t="s">
        <v>12087</v>
      </c>
      <c r="AC574" s="82" t="s">
        <v>735</v>
      </c>
      <c r="AD574" s="82" t="s">
        <v>12088</v>
      </c>
      <c r="AE574" s="82" t="s">
        <v>12089</v>
      </c>
      <c r="AF574" s="82" t="s">
        <v>12090</v>
      </c>
      <c r="AG574" s="82" t="s">
        <v>382</v>
      </c>
      <c r="AH574" s="82" t="s">
        <v>12091</v>
      </c>
      <c r="AI574" s="82" t="s">
        <v>12092</v>
      </c>
      <c r="AJ574" s="82" t="s">
        <v>9706</v>
      </c>
      <c r="AK574" s="82" t="s">
        <v>12093</v>
      </c>
      <c r="AL574" s="82" t="s">
        <v>3887</v>
      </c>
    </row>
    <row r="575" spans="1:38" x14ac:dyDescent="0.25">
      <c r="A575" s="82" t="s">
        <v>12094</v>
      </c>
      <c r="B575" s="82">
        <v>14.904999999999999</v>
      </c>
      <c r="C575" s="82" t="s">
        <v>12094</v>
      </c>
      <c r="D575" s="82" t="s">
        <v>12054</v>
      </c>
      <c r="E575" s="82" t="s">
        <v>12095</v>
      </c>
      <c r="F575" s="82" t="s">
        <v>12096</v>
      </c>
      <c r="G575" s="82" t="s">
        <v>359</v>
      </c>
      <c r="H575" s="82" t="s">
        <v>360</v>
      </c>
      <c r="I575" s="82" t="s">
        <v>12097</v>
      </c>
      <c r="J575" s="82" t="s">
        <v>12098</v>
      </c>
      <c r="K575" s="82" t="s">
        <v>12099</v>
      </c>
      <c r="L575" s="82" t="s">
        <v>421</v>
      </c>
      <c r="M575" s="82" t="s">
        <v>12060</v>
      </c>
      <c r="N575" s="82" t="s">
        <v>12061</v>
      </c>
      <c r="O575" s="82" t="s">
        <v>558</v>
      </c>
      <c r="P575" s="82" t="s">
        <v>360</v>
      </c>
      <c r="Q575" s="82" t="s">
        <v>360</v>
      </c>
      <c r="R575" s="82" t="s">
        <v>360</v>
      </c>
      <c r="S575" s="82" t="s">
        <v>12100</v>
      </c>
      <c r="T575" s="82" t="s">
        <v>12101</v>
      </c>
      <c r="U575" s="82" t="s">
        <v>12064</v>
      </c>
      <c r="V575" s="82" t="s">
        <v>1376</v>
      </c>
      <c r="W575" s="82" t="s">
        <v>12102</v>
      </c>
      <c r="X575" s="82" t="s">
        <v>12066</v>
      </c>
      <c r="Y575" s="82" t="s">
        <v>12103</v>
      </c>
      <c r="Z575" s="82" t="s">
        <v>12104</v>
      </c>
      <c r="AA575" s="82" t="s">
        <v>376</v>
      </c>
      <c r="AB575" s="82" t="s">
        <v>12105</v>
      </c>
      <c r="AC575" s="82" t="s">
        <v>735</v>
      </c>
      <c r="AD575" s="82" t="s">
        <v>12070</v>
      </c>
      <c r="AE575" s="82" t="s">
        <v>12106</v>
      </c>
      <c r="AF575" s="82" t="s">
        <v>12107</v>
      </c>
      <c r="AG575" s="82" t="s">
        <v>382</v>
      </c>
      <c r="AH575" s="82" t="s">
        <v>382</v>
      </c>
      <c r="AI575" s="82" t="s">
        <v>4409</v>
      </c>
      <c r="AJ575" s="82" t="s">
        <v>9706</v>
      </c>
      <c r="AK575" s="82" t="s">
        <v>12108</v>
      </c>
      <c r="AL575" s="82" t="s">
        <v>415</v>
      </c>
    </row>
    <row r="576" spans="1:38" x14ac:dyDescent="0.25">
      <c r="A576" s="82" t="s">
        <v>12109</v>
      </c>
      <c r="B576" s="82">
        <v>14.906000000000001</v>
      </c>
      <c r="C576" s="82" t="s">
        <v>12109</v>
      </c>
      <c r="D576" s="82" t="s">
        <v>12054</v>
      </c>
      <c r="E576" s="82" t="s">
        <v>12110</v>
      </c>
      <c r="F576" s="82" t="s">
        <v>12111</v>
      </c>
      <c r="G576" s="82" t="s">
        <v>600</v>
      </c>
      <c r="H576" s="82" t="s">
        <v>360</v>
      </c>
      <c r="I576" s="82" t="s">
        <v>12078</v>
      </c>
      <c r="J576" s="82" t="s">
        <v>12112</v>
      </c>
      <c r="K576" s="82" t="s">
        <v>12113</v>
      </c>
      <c r="L576" s="82" t="s">
        <v>421</v>
      </c>
      <c r="M576" s="82" t="s">
        <v>12114</v>
      </c>
      <c r="N576" s="82" t="s">
        <v>12061</v>
      </c>
      <c r="O576" s="82" t="s">
        <v>558</v>
      </c>
      <c r="P576" s="82" t="s">
        <v>360</v>
      </c>
      <c r="Q576" s="82" t="s">
        <v>360</v>
      </c>
      <c r="R576" s="82" t="s">
        <v>360</v>
      </c>
      <c r="S576" s="82" t="s">
        <v>368</v>
      </c>
      <c r="T576" s="82" t="s">
        <v>12115</v>
      </c>
      <c r="U576" s="82" t="s">
        <v>12116</v>
      </c>
      <c r="V576" s="82" t="s">
        <v>1376</v>
      </c>
      <c r="W576" s="82" t="s">
        <v>12117</v>
      </c>
      <c r="X576" s="82" t="s">
        <v>12066</v>
      </c>
      <c r="Y576" s="82" t="s">
        <v>12118</v>
      </c>
      <c r="Z576" s="82" t="s">
        <v>12119</v>
      </c>
      <c r="AA576" s="82" t="s">
        <v>376</v>
      </c>
      <c r="AB576" s="82" t="s">
        <v>12087</v>
      </c>
      <c r="AC576" s="82" t="s">
        <v>735</v>
      </c>
      <c r="AD576" s="82" t="s">
        <v>12088</v>
      </c>
      <c r="AE576" s="82" t="s">
        <v>12120</v>
      </c>
      <c r="AF576" s="82" t="s">
        <v>12121</v>
      </c>
      <c r="AG576" s="82" t="s">
        <v>382</v>
      </c>
      <c r="AH576" s="82" t="s">
        <v>12091</v>
      </c>
      <c r="AI576" s="82" t="s">
        <v>2011</v>
      </c>
      <c r="AJ576" s="82" t="s">
        <v>9706</v>
      </c>
      <c r="AK576" s="82" t="s">
        <v>12122</v>
      </c>
      <c r="AL576" s="82" t="s">
        <v>415</v>
      </c>
    </row>
    <row r="577" spans="1:38" x14ac:dyDescent="0.25">
      <c r="A577" s="82" t="s">
        <v>12123</v>
      </c>
      <c r="B577" s="82">
        <v>14.913</v>
      </c>
      <c r="C577" s="82" t="s">
        <v>12124</v>
      </c>
      <c r="D577" s="82" t="s">
        <v>12054</v>
      </c>
      <c r="E577" s="82" t="s">
        <v>12125</v>
      </c>
      <c r="F577" s="82" t="s">
        <v>12126</v>
      </c>
      <c r="G577" s="82" t="s">
        <v>359</v>
      </c>
      <c r="H577" s="82" t="s">
        <v>360</v>
      </c>
      <c r="I577" s="82" t="s">
        <v>12127</v>
      </c>
      <c r="J577" s="82" t="s">
        <v>12128</v>
      </c>
      <c r="K577" s="82" t="s">
        <v>12129</v>
      </c>
      <c r="L577" s="82" t="s">
        <v>421</v>
      </c>
      <c r="M577" s="82" t="s">
        <v>12130</v>
      </c>
      <c r="N577" s="82" t="s">
        <v>12131</v>
      </c>
      <c r="O577" s="82" t="s">
        <v>558</v>
      </c>
      <c r="P577" s="82" t="s">
        <v>360</v>
      </c>
      <c r="Q577" s="82" t="s">
        <v>360</v>
      </c>
      <c r="R577" s="82" t="s">
        <v>360</v>
      </c>
      <c r="S577" s="82" t="s">
        <v>368</v>
      </c>
      <c r="T577" s="82" t="s">
        <v>12132</v>
      </c>
      <c r="U577" s="82" t="s">
        <v>12133</v>
      </c>
      <c r="V577" s="82" t="s">
        <v>1376</v>
      </c>
      <c r="W577" s="82" t="s">
        <v>12134</v>
      </c>
      <c r="X577" s="82" t="s">
        <v>12066</v>
      </c>
      <c r="Y577" s="82" t="s">
        <v>12135</v>
      </c>
      <c r="Z577" s="82" t="s">
        <v>12136</v>
      </c>
      <c r="AA577" s="82" t="s">
        <v>376</v>
      </c>
      <c r="AB577" s="82" t="s">
        <v>12137</v>
      </c>
      <c r="AC577" s="82" t="s">
        <v>735</v>
      </c>
      <c r="AD577" s="82" t="s">
        <v>12070</v>
      </c>
      <c r="AE577" s="82" t="s">
        <v>360</v>
      </c>
      <c r="AF577" s="82" t="s">
        <v>12090</v>
      </c>
      <c r="AG577" s="82" t="s">
        <v>382</v>
      </c>
      <c r="AH577" s="82" t="s">
        <v>12138</v>
      </c>
      <c r="AI577" s="82" t="s">
        <v>11405</v>
      </c>
      <c r="AJ577" s="82" t="s">
        <v>9706</v>
      </c>
      <c r="AK577" s="82" t="s">
        <v>12139</v>
      </c>
      <c r="AL577" s="82" t="s">
        <v>3887</v>
      </c>
    </row>
    <row r="578" spans="1:38" x14ac:dyDescent="0.25">
      <c r="A578" s="82" t="s">
        <v>12140</v>
      </c>
      <c r="B578" s="82">
        <v>14.914</v>
      </c>
      <c r="C578" s="82" t="s">
        <v>12141</v>
      </c>
      <c r="D578" s="82" t="s">
        <v>12054</v>
      </c>
      <c r="E578" s="82" t="s">
        <v>12142</v>
      </c>
      <c r="F578" s="82" t="s">
        <v>12143</v>
      </c>
      <c r="G578" s="82" t="s">
        <v>600</v>
      </c>
      <c r="H578" s="82" t="s">
        <v>360</v>
      </c>
      <c r="I578" s="82" t="s">
        <v>12144</v>
      </c>
      <c r="J578" s="82" t="s">
        <v>12145</v>
      </c>
      <c r="K578" s="82" t="s">
        <v>12146</v>
      </c>
      <c r="L578" s="82" t="s">
        <v>421</v>
      </c>
      <c r="M578" s="82" t="s">
        <v>12147</v>
      </c>
      <c r="N578" s="82" t="s">
        <v>12061</v>
      </c>
      <c r="O578" s="82" t="s">
        <v>558</v>
      </c>
      <c r="P578" s="82" t="s">
        <v>360</v>
      </c>
      <c r="Q578" s="82" t="s">
        <v>360</v>
      </c>
      <c r="R578" s="82" t="s">
        <v>360</v>
      </c>
      <c r="S578" s="82" t="s">
        <v>368</v>
      </c>
      <c r="T578" s="82" t="s">
        <v>12148</v>
      </c>
      <c r="U578" s="82" t="s">
        <v>12149</v>
      </c>
      <c r="V578" s="82" t="s">
        <v>1376</v>
      </c>
      <c r="W578" s="82" t="s">
        <v>12084</v>
      </c>
      <c r="X578" s="82" t="s">
        <v>12066</v>
      </c>
      <c r="Y578" s="82" t="s">
        <v>12150</v>
      </c>
      <c r="Z578" s="82" t="s">
        <v>12151</v>
      </c>
      <c r="AA578" s="82" t="s">
        <v>376</v>
      </c>
      <c r="AB578" s="82" t="s">
        <v>12152</v>
      </c>
      <c r="AC578" s="82" t="s">
        <v>735</v>
      </c>
      <c r="AD578" s="82" t="s">
        <v>12153</v>
      </c>
      <c r="AE578" s="82" t="s">
        <v>12154</v>
      </c>
      <c r="AF578" s="82" t="s">
        <v>12155</v>
      </c>
      <c r="AG578" s="82" t="s">
        <v>382</v>
      </c>
      <c r="AH578" s="82" t="s">
        <v>12138</v>
      </c>
      <c r="AI578" s="82" t="s">
        <v>11405</v>
      </c>
      <c r="AJ578" s="82" t="s">
        <v>9706</v>
      </c>
      <c r="AK578" s="82" t="s">
        <v>12156</v>
      </c>
      <c r="AL578" s="82" t="s">
        <v>3887</v>
      </c>
    </row>
    <row r="579" spans="1:38" x14ac:dyDescent="0.25">
      <c r="A579" s="82" t="s">
        <v>12157</v>
      </c>
      <c r="B579" s="82">
        <v>15.02</v>
      </c>
      <c r="D579" s="82" t="s">
        <v>12158</v>
      </c>
      <c r="E579" s="82" t="s">
        <v>12159</v>
      </c>
      <c r="F579" s="82" t="s">
        <v>12160</v>
      </c>
      <c r="G579" s="82" t="s">
        <v>504</v>
      </c>
      <c r="H579" s="82" t="s">
        <v>360</v>
      </c>
      <c r="I579" s="82" t="s">
        <v>12161</v>
      </c>
      <c r="J579" s="82" t="s">
        <v>12162</v>
      </c>
      <c r="K579" s="82" t="s">
        <v>12163</v>
      </c>
      <c r="L579" s="82" t="s">
        <v>12164</v>
      </c>
      <c r="M579" s="82" t="s">
        <v>12165</v>
      </c>
      <c r="N579" s="82" t="s">
        <v>12166</v>
      </c>
      <c r="O579" s="82" t="s">
        <v>366</v>
      </c>
      <c r="P579" s="82" t="s">
        <v>12167</v>
      </c>
      <c r="Q579" s="82" t="s">
        <v>12168</v>
      </c>
      <c r="R579" s="82" t="s">
        <v>12169</v>
      </c>
      <c r="S579" s="82" t="s">
        <v>368</v>
      </c>
      <c r="T579" s="82" t="s">
        <v>12170</v>
      </c>
      <c r="U579" s="82" t="s">
        <v>12171</v>
      </c>
      <c r="V579" s="82" t="s">
        <v>12172</v>
      </c>
      <c r="W579" s="82" t="s">
        <v>12173</v>
      </c>
      <c r="X579" s="82" t="s">
        <v>12174</v>
      </c>
      <c r="Y579" s="82" t="s">
        <v>12175</v>
      </c>
      <c r="Z579" s="82" t="s">
        <v>12176</v>
      </c>
      <c r="AA579" s="82" t="s">
        <v>376</v>
      </c>
      <c r="AB579" s="82" t="s">
        <v>12177</v>
      </c>
      <c r="AC579" s="82" t="s">
        <v>12178</v>
      </c>
      <c r="AD579" s="82" t="s">
        <v>12179</v>
      </c>
      <c r="AE579" s="82" t="s">
        <v>12180</v>
      </c>
      <c r="AF579" s="82" t="s">
        <v>12181</v>
      </c>
      <c r="AG579" s="82" t="s">
        <v>382</v>
      </c>
      <c r="AH579" s="82" t="s">
        <v>12182</v>
      </c>
      <c r="AI579" s="82" t="s">
        <v>1752</v>
      </c>
      <c r="AJ579" s="82" t="s">
        <v>12183</v>
      </c>
      <c r="AK579" s="82" t="s">
        <v>12184</v>
      </c>
      <c r="AL579" s="82" t="s">
        <v>415</v>
      </c>
    </row>
    <row r="580" spans="1:38" x14ac:dyDescent="0.25">
      <c r="A580" s="82" t="s">
        <v>12185</v>
      </c>
      <c r="B580" s="82">
        <v>15.021000000000001</v>
      </c>
      <c r="D580" s="82" t="s">
        <v>12158</v>
      </c>
      <c r="E580" s="82" t="s">
        <v>12186</v>
      </c>
      <c r="F580" s="82" t="s">
        <v>12187</v>
      </c>
      <c r="G580" s="82" t="s">
        <v>504</v>
      </c>
      <c r="H580" s="82" t="s">
        <v>360</v>
      </c>
      <c r="I580" s="82" t="s">
        <v>12161</v>
      </c>
      <c r="J580" s="82" t="s">
        <v>12162</v>
      </c>
      <c r="K580" s="82" t="s">
        <v>12163</v>
      </c>
      <c r="L580" s="82" t="s">
        <v>12188</v>
      </c>
      <c r="M580" s="82" t="s">
        <v>12165</v>
      </c>
      <c r="N580" s="82" t="s">
        <v>12166</v>
      </c>
      <c r="O580" s="82" t="s">
        <v>558</v>
      </c>
      <c r="P580" s="82" t="s">
        <v>12167</v>
      </c>
      <c r="Q580" s="82" t="s">
        <v>12168</v>
      </c>
      <c r="R580" s="82" t="s">
        <v>12189</v>
      </c>
      <c r="S580" s="82" t="s">
        <v>400</v>
      </c>
      <c r="T580" s="82" t="s">
        <v>12190</v>
      </c>
      <c r="U580" s="82" t="s">
        <v>12191</v>
      </c>
      <c r="V580" s="82" t="s">
        <v>632</v>
      </c>
      <c r="W580" s="82" t="s">
        <v>12192</v>
      </c>
      <c r="X580" s="82" t="s">
        <v>12174</v>
      </c>
      <c r="Y580" s="82" t="s">
        <v>12193</v>
      </c>
      <c r="Z580" s="82" t="s">
        <v>12194</v>
      </c>
      <c r="AA580" s="82" t="s">
        <v>376</v>
      </c>
      <c r="AB580" s="82" t="s">
        <v>12177</v>
      </c>
      <c r="AC580" s="82" t="s">
        <v>12178</v>
      </c>
      <c r="AD580" s="82" t="s">
        <v>12195</v>
      </c>
      <c r="AE580" s="82" t="s">
        <v>12180</v>
      </c>
      <c r="AF580" s="82" t="s">
        <v>382</v>
      </c>
      <c r="AG580" s="82" t="s">
        <v>382</v>
      </c>
      <c r="AH580" s="82" t="s">
        <v>12182</v>
      </c>
      <c r="AI580" s="82" t="s">
        <v>1752</v>
      </c>
      <c r="AJ580" s="82" t="s">
        <v>12183</v>
      </c>
      <c r="AK580" s="82" t="s">
        <v>12196</v>
      </c>
      <c r="AL580" s="82" t="s">
        <v>415</v>
      </c>
    </row>
    <row r="581" spans="1:38" x14ac:dyDescent="0.25">
      <c r="A581" s="82" t="s">
        <v>12197</v>
      </c>
      <c r="B581" s="82">
        <v>15.022</v>
      </c>
      <c r="D581" s="82" t="s">
        <v>12158</v>
      </c>
      <c r="E581" s="82" t="s">
        <v>12198</v>
      </c>
      <c r="F581" s="82" t="s">
        <v>12199</v>
      </c>
      <c r="G581" s="82" t="s">
        <v>504</v>
      </c>
      <c r="H581" s="82" t="s">
        <v>360</v>
      </c>
      <c r="I581" s="82" t="s">
        <v>12200</v>
      </c>
      <c r="J581" s="82" t="s">
        <v>12201</v>
      </c>
      <c r="K581" s="82" t="s">
        <v>12202</v>
      </c>
      <c r="L581" s="82" t="s">
        <v>12203</v>
      </c>
      <c r="M581" s="82" t="s">
        <v>12204</v>
      </c>
      <c r="N581" s="82" t="s">
        <v>12205</v>
      </c>
      <c r="O581" s="82" t="s">
        <v>12206</v>
      </c>
      <c r="P581" s="82" t="s">
        <v>12207</v>
      </c>
      <c r="Q581" s="82" t="s">
        <v>12208</v>
      </c>
      <c r="R581" s="82" t="s">
        <v>12209</v>
      </c>
      <c r="S581" s="82" t="s">
        <v>400</v>
      </c>
      <c r="T581" s="82" t="s">
        <v>12210</v>
      </c>
      <c r="U581" s="82" t="s">
        <v>12211</v>
      </c>
      <c r="V581" s="82" t="s">
        <v>632</v>
      </c>
      <c r="W581" s="82" t="s">
        <v>12212</v>
      </c>
      <c r="X581" s="82" t="s">
        <v>12174</v>
      </c>
      <c r="Y581" s="82" t="s">
        <v>12213</v>
      </c>
      <c r="Z581" s="82" t="s">
        <v>12214</v>
      </c>
      <c r="AA581" s="82" t="s">
        <v>12215</v>
      </c>
      <c r="AB581" s="82" t="s">
        <v>12216</v>
      </c>
      <c r="AC581" s="82" t="s">
        <v>12217</v>
      </c>
      <c r="AD581" s="82" t="s">
        <v>12195</v>
      </c>
      <c r="AE581" s="82" t="s">
        <v>12218</v>
      </c>
      <c r="AF581" s="82" t="s">
        <v>382</v>
      </c>
      <c r="AG581" s="82" t="s">
        <v>12219</v>
      </c>
      <c r="AH581" s="82" t="s">
        <v>12220</v>
      </c>
      <c r="AI581" s="82" t="s">
        <v>1752</v>
      </c>
      <c r="AJ581" s="82" t="s">
        <v>12183</v>
      </c>
      <c r="AK581" s="82" t="s">
        <v>12221</v>
      </c>
      <c r="AL581" s="82" t="s">
        <v>415</v>
      </c>
    </row>
    <row r="582" spans="1:38" x14ac:dyDescent="0.25">
      <c r="A582" s="82" t="s">
        <v>12222</v>
      </c>
      <c r="B582" s="82">
        <v>15.023999999999999</v>
      </c>
      <c r="C582" s="82" t="s">
        <v>12223</v>
      </c>
      <c r="D582" s="82" t="s">
        <v>12158</v>
      </c>
      <c r="E582" s="82" t="s">
        <v>12224</v>
      </c>
      <c r="F582" s="82" t="s">
        <v>12225</v>
      </c>
      <c r="G582" s="82" t="s">
        <v>504</v>
      </c>
      <c r="H582" s="82" t="s">
        <v>360</v>
      </c>
      <c r="I582" s="82" t="s">
        <v>12226</v>
      </c>
      <c r="J582" s="82" t="s">
        <v>12161</v>
      </c>
      <c r="K582" s="82" t="s">
        <v>12227</v>
      </c>
      <c r="L582" s="82" t="s">
        <v>421</v>
      </c>
      <c r="M582" s="82" t="s">
        <v>12228</v>
      </c>
      <c r="N582" s="82" t="s">
        <v>12229</v>
      </c>
      <c r="O582" s="82" t="s">
        <v>558</v>
      </c>
      <c r="P582" s="82" t="s">
        <v>12167</v>
      </c>
      <c r="Q582" s="82" t="s">
        <v>12168</v>
      </c>
      <c r="R582" s="82" t="s">
        <v>12230</v>
      </c>
      <c r="S582" s="82" t="s">
        <v>400</v>
      </c>
      <c r="T582" s="82" t="s">
        <v>12231</v>
      </c>
      <c r="U582" s="82" t="s">
        <v>12232</v>
      </c>
      <c r="V582" s="82" t="s">
        <v>632</v>
      </c>
      <c r="W582" s="82" t="s">
        <v>12173</v>
      </c>
      <c r="X582" s="82" t="s">
        <v>12174</v>
      </c>
      <c r="Y582" s="82" t="s">
        <v>12213</v>
      </c>
      <c r="Z582" s="82" t="s">
        <v>12233</v>
      </c>
      <c r="AA582" s="82" t="s">
        <v>12234</v>
      </c>
      <c r="AB582" s="82" t="s">
        <v>12235</v>
      </c>
      <c r="AC582" s="82" t="s">
        <v>12178</v>
      </c>
      <c r="AD582" s="82" t="s">
        <v>12195</v>
      </c>
      <c r="AE582" s="82" t="s">
        <v>12180</v>
      </c>
      <c r="AF582" s="82" t="s">
        <v>12236</v>
      </c>
      <c r="AG582" s="82" t="s">
        <v>382</v>
      </c>
      <c r="AH582" s="82" t="s">
        <v>12237</v>
      </c>
      <c r="AI582" s="82" t="s">
        <v>1752</v>
      </c>
      <c r="AJ582" s="82" t="s">
        <v>12183</v>
      </c>
      <c r="AK582" s="82" t="s">
        <v>12238</v>
      </c>
      <c r="AL582" s="82" t="s">
        <v>415</v>
      </c>
    </row>
    <row r="583" spans="1:38" x14ac:dyDescent="0.25">
      <c r="A583" s="82" t="s">
        <v>12239</v>
      </c>
      <c r="B583" s="82">
        <v>15.025</v>
      </c>
      <c r="C583" s="82" t="s">
        <v>12240</v>
      </c>
      <c r="D583" s="82" t="s">
        <v>12158</v>
      </c>
      <c r="E583" s="82" t="s">
        <v>12241</v>
      </c>
      <c r="F583" s="82" t="s">
        <v>12242</v>
      </c>
      <c r="G583" s="82" t="s">
        <v>504</v>
      </c>
      <c r="H583" s="82" t="s">
        <v>360</v>
      </c>
      <c r="I583" s="82" t="s">
        <v>12161</v>
      </c>
      <c r="J583" s="82" t="s">
        <v>12243</v>
      </c>
      <c r="K583" s="82" t="s">
        <v>12163</v>
      </c>
      <c r="L583" s="82" t="s">
        <v>12244</v>
      </c>
      <c r="M583" s="82" t="s">
        <v>12228</v>
      </c>
      <c r="N583" s="82" t="s">
        <v>12245</v>
      </c>
      <c r="O583" s="82" t="s">
        <v>558</v>
      </c>
      <c r="P583" s="82" t="s">
        <v>12167</v>
      </c>
      <c r="Q583" s="82" t="s">
        <v>12246</v>
      </c>
      <c r="R583" s="82" t="s">
        <v>12169</v>
      </c>
      <c r="S583" s="82" t="s">
        <v>400</v>
      </c>
      <c r="T583" s="82" t="s">
        <v>12247</v>
      </c>
      <c r="U583" s="82" t="s">
        <v>12248</v>
      </c>
      <c r="V583" s="82" t="s">
        <v>632</v>
      </c>
      <c r="W583" s="82" t="s">
        <v>12249</v>
      </c>
      <c r="X583" s="82" t="s">
        <v>12174</v>
      </c>
      <c r="Y583" s="82" t="s">
        <v>12175</v>
      </c>
      <c r="Z583" s="82" t="s">
        <v>12250</v>
      </c>
      <c r="AA583" s="82" t="s">
        <v>12251</v>
      </c>
      <c r="AB583" s="82" t="s">
        <v>12252</v>
      </c>
      <c r="AC583" s="82" t="s">
        <v>12178</v>
      </c>
      <c r="AD583" s="82" t="s">
        <v>12195</v>
      </c>
      <c r="AE583" s="82" t="s">
        <v>12180</v>
      </c>
      <c r="AF583" s="82" t="s">
        <v>12253</v>
      </c>
      <c r="AG583" s="82" t="s">
        <v>12254</v>
      </c>
      <c r="AH583" s="82" t="s">
        <v>12182</v>
      </c>
      <c r="AI583" s="82" t="s">
        <v>1752</v>
      </c>
      <c r="AJ583" s="82" t="s">
        <v>12183</v>
      </c>
      <c r="AK583" s="82" t="s">
        <v>12255</v>
      </c>
      <c r="AL583" s="82" t="s">
        <v>415</v>
      </c>
    </row>
    <row r="584" spans="1:38" x14ac:dyDescent="0.25">
      <c r="A584" s="82" t="s">
        <v>12256</v>
      </c>
      <c r="B584" s="82">
        <v>15.026</v>
      </c>
      <c r="D584" s="82" t="s">
        <v>12158</v>
      </c>
      <c r="E584" s="82" t="s">
        <v>12257</v>
      </c>
      <c r="F584" s="82" t="s">
        <v>12258</v>
      </c>
      <c r="G584" s="82" t="s">
        <v>504</v>
      </c>
      <c r="H584" s="82" t="s">
        <v>360</v>
      </c>
      <c r="I584" s="82" t="s">
        <v>12161</v>
      </c>
      <c r="J584" s="82" t="s">
        <v>12162</v>
      </c>
      <c r="K584" s="82" t="s">
        <v>12259</v>
      </c>
      <c r="L584" s="82" t="s">
        <v>580</v>
      </c>
      <c r="M584" s="82" t="s">
        <v>12260</v>
      </c>
      <c r="N584" s="82" t="s">
        <v>12261</v>
      </c>
      <c r="O584" s="82" t="s">
        <v>558</v>
      </c>
      <c r="P584" s="82" t="s">
        <v>12167</v>
      </c>
      <c r="Q584" s="82" t="s">
        <v>12168</v>
      </c>
      <c r="R584" s="82" t="s">
        <v>12262</v>
      </c>
      <c r="S584" s="82" t="s">
        <v>400</v>
      </c>
      <c r="T584" s="82" t="s">
        <v>12263</v>
      </c>
      <c r="U584" s="82" t="s">
        <v>12264</v>
      </c>
      <c r="V584" s="82" t="s">
        <v>632</v>
      </c>
      <c r="W584" s="82" t="s">
        <v>12265</v>
      </c>
      <c r="X584" s="82" t="s">
        <v>12266</v>
      </c>
      <c r="Y584" s="82" t="s">
        <v>12267</v>
      </c>
      <c r="Z584" s="82" t="s">
        <v>12268</v>
      </c>
      <c r="AA584" s="82" t="s">
        <v>12251</v>
      </c>
      <c r="AB584" s="82" t="s">
        <v>12269</v>
      </c>
      <c r="AC584" s="82" t="s">
        <v>12270</v>
      </c>
      <c r="AD584" s="82" t="s">
        <v>12271</v>
      </c>
      <c r="AE584" s="82" t="s">
        <v>12272</v>
      </c>
      <c r="AF584" s="82" t="s">
        <v>12273</v>
      </c>
      <c r="AG584" s="82" t="s">
        <v>12274</v>
      </c>
      <c r="AH584" s="82" t="s">
        <v>12275</v>
      </c>
      <c r="AI584" s="82" t="s">
        <v>1752</v>
      </c>
      <c r="AJ584" s="82" t="s">
        <v>12183</v>
      </c>
      <c r="AK584" s="82" t="s">
        <v>12276</v>
      </c>
      <c r="AL584" s="82" t="s">
        <v>415</v>
      </c>
    </row>
    <row r="585" spans="1:38" x14ac:dyDescent="0.25">
      <c r="A585" s="82" t="s">
        <v>12277</v>
      </c>
      <c r="B585" s="82">
        <v>15.026999999999999</v>
      </c>
      <c r="D585" s="82" t="s">
        <v>12158</v>
      </c>
      <c r="E585" s="82" t="s">
        <v>12278</v>
      </c>
      <c r="F585" s="82" t="s">
        <v>12279</v>
      </c>
      <c r="G585" s="82" t="s">
        <v>359</v>
      </c>
      <c r="H585" s="82" t="s">
        <v>360</v>
      </c>
      <c r="I585" s="82" t="s">
        <v>12280</v>
      </c>
      <c r="J585" s="82" t="s">
        <v>12281</v>
      </c>
      <c r="K585" s="82" t="s">
        <v>12282</v>
      </c>
      <c r="L585" s="82" t="s">
        <v>12283</v>
      </c>
      <c r="M585" s="82" t="s">
        <v>12284</v>
      </c>
      <c r="N585" s="82" t="s">
        <v>12285</v>
      </c>
      <c r="O585" s="82" t="s">
        <v>12286</v>
      </c>
      <c r="P585" s="82" t="s">
        <v>12287</v>
      </c>
      <c r="Q585" s="82" t="s">
        <v>12288</v>
      </c>
      <c r="R585" s="82" t="s">
        <v>12289</v>
      </c>
      <c r="S585" s="82" t="s">
        <v>400</v>
      </c>
      <c r="T585" s="82" t="s">
        <v>12290</v>
      </c>
      <c r="U585" s="82" t="s">
        <v>12291</v>
      </c>
      <c r="V585" s="82" t="s">
        <v>632</v>
      </c>
      <c r="W585" s="82" t="s">
        <v>12265</v>
      </c>
      <c r="X585" s="82" t="s">
        <v>12266</v>
      </c>
      <c r="Y585" s="82" t="s">
        <v>12292</v>
      </c>
      <c r="Z585" s="82" t="s">
        <v>12293</v>
      </c>
      <c r="AA585" s="82" t="s">
        <v>12294</v>
      </c>
      <c r="AB585" s="82" t="s">
        <v>12295</v>
      </c>
      <c r="AC585" s="82" t="s">
        <v>12270</v>
      </c>
      <c r="AD585" s="82" t="s">
        <v>12296</v>
      </c>
      <c r="AE585" s="82" t="s">
        <v>12297</v>
      </c>
      <c r="AF585" s="82" t="s">
        <v>12298</v>
      </c>
      <c r="AG585" s="82" t="s">
        <v>12299</v>
      </c>
      <c r="AH585" s="82" t="s">
        <v>12300</v>
      </c>
      <c r="AI585" s="82" t="s">
        <v>1752</v>
      </c>
      <c r="AJ585" s="82" t="s">
        <v>12183</v>
      </c>
      <c r="AK585" s="82" t="s">
        <v>12301</v>
      </c>
      <c r="AL585" s="82" t="s">
        <v>415</v>
      </c>
    </row>
    <row r="586" spans="1:38" x14ac:dyDescent="0.25">
      <c r="A586" s="82" t="s">
        <v>12302</v>
      </c>
      <c r="B586" s="82">
        <v>15.028</v>
      </c>
      <c r="D586" s="82" t="s">
        <v>12158</v>
      </c>
      <c r="E586" s="82" t="s">
        <v>12303</v>
      </c>
      <c r="F586" s="82" t="s">
        <v>12304</v>
      </c>
      <c r="G586" s="82" t="s">
        <v>359</v>
      </c>
      <c r="H586" s="82" t="s">
        <v>360</v>
      </c>
      <c r="I586" s="82" t="s">
        <v>12305</v>
      </c>
      <c r="J586" s="82" t="s">
        <v>12281</v>
      </c>
      <c r="K586" s="82" t="s">
        <v>12306</v>
      </c>
      <c r="L586" s="82" t="s">
        <v>421</v>
      </c>
      <c r="M586" s="82" t="s">
        <v>12307</v>
      </c>
      <c r="N586" s="82" t="s">
        <v>12308</v>
      </c>
      <c r="O586" s="82" t="s">
        <v>558</v>
      </c>
      <c r="P586" s="82" t="s">
        <v>12309</v>
      </c>
      <c r="Q586" s="82" t="s">
        <v>12310</v>
      </c>
      <c r="R586" s="82" t="s">
        <v>12289</v>
      </c>
      <c r="S586" s="82" t="s">
        <v>12311</v>
      </c>
      <c r="T586" s="82" t="s">
        <v>12312</v>
      </c>
      <c r="U586" s="82" t="s">
        <v>12313</v>
      </c>
      <c r="V586" s="82" t="s">
        <v>632</v>
      </c>
      <c r="W586" s="82" t="s">
        <v>12212</v>
      </c>
      <c r="X586" s="82" t="s">
        <v>12266</v>
      </c>
      <c r="Y586" s="82" t="s">
        <v>12314</v>
      </c>
      <c r="Z586" s="82" t="s">
        <v>12315</v>
      </c>
      <c r="AA586" s="82" t="s">
        <v>12316</v>
      </c>
      <c r="AB586" s="82" t="s">
        <v>12317</v>
      </c>
      <c r="AC586" s="82" t="s">
        <v>12318</v>
      </c>
      <c r="AD586" s="82" t="s">
        <v>12319</v>
      </c>
      <c r="AE586" s="82" t="s">
        <v>12297</v>
      </c>
      <c r="AF586" s="82" t="s">
        <v>12320</v>
      </c>
      <c r="AG586" s="82" t="s">
        <v>12321</v>
      </c>
      <c r="AH586" s="82" t="s">
        <v>12322</v>
      </c>
      <c r="AI586" s="82" t="s">
        <v>1752</v>
      </c>
      <c r="AJ586" s="82" t="s">
        <v>12183</v>
      </c>
      <c r="AK586" s="82" t="s">
        <v>12323</v>
      </c>
      <c r="AL586" s="82" t="s">
        <v>415</v>
      </c>
    </row>
    <row r="587" spans="1:38" x14ac:dyDescent="0.25">
      <c r="A587" s="82" t="s">
        <v>12324</v>
      </c>
      <c r="B587" s="82">
        <v>15.029</v>
      </c>
      <c r="D587" s="82" t="s">
        <v>12158</v>
      </c>
      <c r="E587" s="82" t="s">
        <v>12159</v>
      </c>
      <c r="F587" s="82" t="s">
        <v>12325</v>
      </c>
      <c r="G587" s="82" t="s">
        <v>504</v>
      </c>
      <c r="H587" s="82" t="s">
        <v>360</v>
      </c>
      <c r="I587" s="82" t="s">
        <v>12326</v>
      </c>
      <c r="J587" s="82" t="s">
        <v>12161</v>
      </c>
      <c r="K587" s="82" t="s">
        <v>12163</v>
      </c>
      <c r="L587" s="82" t="s">
        <v>12244</v>
      </c>
      <c r="M587" s="82" t="s">
        <v>12165</v>
      </c>
      <c r="N587" s="82" t="s">
        <v>12327</v>
      </c>
      <c r="O587" s="82" t="s">
        <v>558</v>
      </c>
      <c r="P587" s="82" t="s">
        <v>12167</v>
      </c>
      <c r="Q587" s="82" t="s">
        <v>12246</v>
      </c>
      <c r="R587" s="82" t="s">
        <v>12328</v>
      </c>
      <c r="S587" s="82" t="s">
        <v>400</v>
      </c>
      <c r="T587" s="82" t="s">
        <v>12247</v>
      </c>
      <c r="U587" s="82" t="s">
        <v>12329</v>
      </c>
      <c r="V587" s="82" t="s">
        <v>632</v>
      </c>
      <c r="W587" s="82" t="s">
        <v>12249</v>
      </c>
      <c r="X587" s="82" t="s">
        <v>12174</v>
      </c>
      <c r="Y587" s="82" t="s">
        <v>12330</v>
      </c>
      <c r="Z587" s="82" t="s">
        <v>12331</v>
      </c>
      <c r="AA587" s="82" t="s">
        <v>12332</v>
      </c>
      <c r="AB587" s="82" t="s">
        <v>12177</v>
      </c>
      <c r="AC587" s="82" t="s">
        <v>12178</v>
      </c>
      <c r="AD587" s="82" t="s">
        <v>12195</v>
      </c>
      <c r="AE587" s="82" t="s">
        <v>12180</v>
      </c>
      <c r="AF587" s="82" t="s">
        <v>382</v>
      </c>
      <c r="AG587" s="82" t="s">
        <v>382</v>
      </c>
      <c r="AH587" s="82" t="s">
        <v>12182</v>
      </c>
      <c r="AI587" s="82" t="s">
        <v>1752</v>
      </c>
      <c r="AJ587" s="82" t="s">
        <v>12183</v>
      </c>
      <c r="AK587" s="82" t="s">
        <v>12333</v>
      </c>
      <c r="AL587" s="82" t="s">
        <v>415</v>
      </c>
    </row>
    <row r="588" spans="1:38" x14ac:dyDescent="0.25">
      <c r="A588" s="82" t="s">
        <v>12334</v>
      </c>
      <c r="B588" s="82">
        <v>15.03</v>
      </c>
      <c r="C588" s="82" t="s">
        <v>12335</v>
      </c>
      <c r="D588" s="82" t="s">
        <v>12158</v>
      </c>
      <c r="E588" s="82" t="s">
        <v>12336</v>
      </c>
      <c r="F588" s="82" t="s">
        <v>12337</v>
      </c>
      <c r="G588" s="82" t="s">
        <v>504</v>
      </c>
      <c r="H588" s="82" t="s">
        <v>360</v>
      </c>
      <c r="I588" s="82" t="s">
        <v>12338</v>
      </c>
      <c r="J588" s="82" t="s">
        <v>12161</v>
      </c>
      <c r="K588" s="82" t="s">
        <v>12163</v>
      </c>
      <c r="L588" s="82" t="s">
        <v>12339</v>
      </c>
      <c r="M588" s="82" t="s">
        <v>12340</v>
      </c>
      <c r="N588" s="82" t="s">
        <v>12341</v>
      </c>
      <c r="O588" s="82" t="s">
        <v>558</v>
      </c>
      <c r="P588" s="82" t="s">
        <v>12167</v>
      </c>
      <c r="Q588" s="82" t="s">
        <v>12168</v>
      </c>
      <c r="R588" s="82" t="s">
        <v>12169</v>
      </c>
      <c r="S588" s="82" t="s">
        <v>400</v>
      </c>
      <c r="T588" s="82" t="s">
        <v>12190</v>
      </c>
      <c r="U588" s="82" t="s">
        <v>12342</v>
      </c>
      <c r="V588" s="82" t="s">
        <v>632</v>
      </c>
      <c r="W588" s="82" t="s">
        <v>12212</v>
      </c>
      <c r="X588" s="82" t="s">
        <v>12174</v>
      </c>
      <c r="Y588" s="82" t="s">
        <v>12213</v>
      </c>
      <c r="Z588" s="82" t="s">
        <v>12343</v>
      </c>
      <c r="AA588" s="82" t="s">
        <v>12344</v>
      </c>
      <c r="AB588" s="82" t="s">
        <v>12345</v>
      </c>
      <c r="AC588" s="82" t="s">
        <v>12346</v>
      </c>
      <c r="AD588" s="82" t="s">
        <v>12195</v>
      </c>
      <c r="AE588" s="82" t="s">
        <v>12180</v>
      </c>
      <c r="AF588" s="82" t="s">
        <v>382</v>
      </c>
      <c r="AG588" s="82" t="s">
        <v>382</v>
      </c>
      <c r="AH588" s="82" t="s">
        <v>12347</v>
      </c>
      <c r="AI588" s="82" t="s">
        <v>1752</v>
      </c>
      <c r="AJ588" s="82" t="s">
        <v>12183</v>
      </c>
      <c r="AK588" s="82" t="s">
        <v>12348</v>
      </c>
      <c r="AL588" s="82" t="s">
        <v>415</v>
      </c>
    </row>
    <row r="589" spans="1:38" x14ac:dyDescent="0.25">
      <c r="A589" s="82" t="s">
        <v>12349</v>
      </c>
      <c r="B589" s="82">
        <v>15.031000000000001</v>
      </c>
      <c r="C589" s="82" t="s">
        <v>12350</v>
      </c>
      <c r="D589" s="82" t="s">
        <v>12158</v>
      </c>
      <c r="E589" s="82" t="s">
        <v>12159</v>
      </c>
      <c r="F589" s="82" t="s">
        <v>12351</v>
      </c>
      <c r="G589" s="82" t="s">
        <v>504</v>
      </c>
      <c r="H589" s="82" t="s">
        <v>360</v>
      </c>
      <c r="I589" s="82" t="s">
        <v>12352</v>
      </c>
      <c r="J589" s="82" t="s">
        <v>12161</v>
      </c>
      <c r="K589" s="82" t="s">
        <v>12353</v>
      </c>
      <c r="L589" s="82" t="s">
        <v>580</v>
      </c>
      <c r="M589" s="82" t="s">
        <v>12165</v>
      </c>
      <c r="N589" s="82" t="s">
        <v>12354</v>
      </c>
      <c r="O589" s="82" t="s">
        <v>366</v>
      </c>
      <c r="P589" s="82" t="s">
        <v>12167</v>
      </c>
      <c r="Q589" s="82" t="s">
        <v>12168</v>
      </c>
      <c r="R589" s="82" t="s">
        <v>12189</v>
      </c>
      <c r="S589" s="82" t="s">
        <v>400</v>
      </c>
      <c r="T589" s="82" t="s">
        <v>12355</v>
      </c>
      <c r="U589" s="82" t="s">
        <v>12329</v>
      </c>
      <c r="V589" s="82" t="s">
        <v>632</v>
      </c>
      <c r="W589" s="82" t="s">
        <v>12265</v>
      </c>
      <c r="X589" s="82" t="s">
        <v>12356</v>
      </c>
      <c r="Y589" s="82" t="s">
        <v>12213</v>
      </c>
      <c r="Z589" s="82" t="s">
        <v>12357</v>
      </c>
      <c r="AA589" s="82" t="s">
        <v>12215</v>
      </c>
      <c r="AB589" s="82" t="s">
        <v>12177</v>
      </c>
      <c r="AC589" s="82" t="s">
        <v>12358</v>
      </c>
      <c r="AD589" s="82" t="s">
        <v>12195</v>
      </c>
      <c r="AE589" s="82" t="s">
        <v>12180</v>
      </c>
      <c r="AF589" s="82" t="s">
        <v>382</v>
      </c>
      <c r="AG589" s="82" t="s">
        <v>382</v>
      </c>
      <c r="AH589" s="82" t="s">
        <v>12182</v>
      </c>
      <c r="AI589" s="82" t="s">
        <v>1752</v>
      </c>
      <c r="AJ589" s="82" t="s">
        <v>12183</v>
      </c>
      <c r="AK589" s="82" t="s">
        <v>12359</v>
      </c>
      <c r="AL589" s="82" t="s">
        <v>415</v>
      </c>
    </row>
    <row r="590" spans="1:38" x14ac:dyDescent="0.25">
      <c r="A590" s="82" t="s">
        <v>12360</v>
      </c>
      <c r="B590" s="82">
        <v>15.032</v>
      </c>
      <c r="D590" s="82" t="s">
        <v>12158</v>
      </c>
      <c r="E590" s="82" t="s">
        <v>12361</v>
      </c>
      <c r="F590" s="82" t="s">
        <v>12362</v>
      </c>
      <c r="G590" s="82" t="s">
        <v>504</v>
      </c>
      <c r="H590" s="82" t="s">
        <v>360</v>
      </c>
      <c r="I590" s="82" t="s">
        <v>12161</v>
      </c>
      <c r="J590" s="82" t="s">
        <v>12363</v>
      </c>
      <c r="K590" s="82" t="s">
        <v>12364</v>
      </c>
      <c r="L590" s="82" t="s">
        <v>421</v>
      </c>
      <c r="M590" s="82" t="s">
        <v>12365</v>
      </c>
      <c r="N590" s="82" t="s">
        <v>12366</v>
      </c>
      <c r="O590" s="82" t="s">
        <v>558</v>
      </c>
      <c r="P590" s="82" t="s">
        <v>12167</v>
      </c>
      <c r="Q590" s="82" t="s">
        <v>12367</v>
      </c>
      <c r="R590" s="82" t="s">
        <v>12368</v>
      </c>
      <c r="S590" s="82" t="s">
        <v>400</v>
      </c>
      <c r="T590" s="82" t="s">
        <v>12369</v>
      </c>
      <c r="U590" s="82" t="s">
        <v>12370</v>
      </c>
      <c r="V590" s="82" t="s">
        <v>632</v>
      </c>
      <c r="W590" s="82" t="s">
        <v>12212</v>
      </c>
      <c r="X590" s="82" t="s">
        <v>12174</v>
      </c>
      <c r="Y590" s="82" t="s">
        <v>12371</v>
      </c>
      <c r="Z590" s="82" t="s">
        <v>12372</v>
      </c>
      <c r="AA590" s="82" t="s">
        <v>12373</v>
      </c>
      <c r="AB590" s="82" t="s">
        <v>12374</v>
      </c>
      <c r="AC590" s="82" t="s">
        <v>12375</v>
      </c>
      <c r="AD590" s="82" t="s">
        <v>12195</v>
      </c>
      <c r="AF590" s="82" t="s">
        <v>12376</v>
      </c>
      <c r="AG590" s="82" t="s">
        <v>12254</v>
      </c>
      <c r="AH590" s="82" t="s">
        <v>12377</v>
      </c>
      <c r="AI590" s="82" t="s">
        <v>1752</v>
      </c>
      <c r="AJ590" s="82" t="s">
        <v>12183</v>
      </c>
      <c r="AK590" s="82" t="s">
        <v>12378</v>
      </c>
      <c r="AL590" s="82" t="s">
        <v>415</v>
      </c>
    </row>
    <row r="591" spans="1:38" x14ac:dyDescent="0.25">
      <c r="A591" s="82" t="s">
        <v>12379</v>
      </c>
      <c r="B591" s="82">
        <v>15.032999999999999</v>
      </c>
      <c r="D591" s="82" t="s">
        <v>12158</v>
      </c>
      <c r="E591" s="82" t="s">
        <v>12380</v>
      </c>
      <c r="F591" s="82" t="s">
        <v>12381</v>
      </c>
      <c r="G591" s="82" t="s">
        <v>504</v>
      </c>
      <c r="H591" s="82" t="s">
        <v>360</v>
      </c>
      <c r="I591" s="82" t="s">
        <v>12382</v>
      </c>
      <c r="J591" s="82" t="s">
        <v>12383</v>
      </c>
      <c r="K591" s="82" t="s">
        <v>12259</v>
      </c>
      <c r="L591" s="82" t="s">
        <v>12384</v>
      </c>
      <c r="M591" s="82" t="s">
        <v>12385</v>
      </c>
      <c r="N591" s="82" t="s">
        <v>12386</v>
      </c>
      <c r="O591" s="82" t="s">
        <v>366</v>
      </c>
      <c r="P591" s="82" t="s">
        <v>12167</v>
      </c>
      <c r="Q591" s="82" t="s">
        <v>12387</v>
      </c>
      <c r="R591" s="82" t="s">
        <v>12189</v>
      </c>
      <c r="S591" s="82" t="s">
        <v>400</v>
      </c>
      <c r="T591" s="82" t="s">
        <v>12388</v>
      </c>
      <c r="U591" s="82" t="s">
        <v>631</v>
      </c>
      <c r="V591" s="82" t="s">
        <v>632</v>
      </c>
      <c r="W591" s="82" t="s">
        <v>12212</v>
      </c>
      <c r="X591" s="82" t="s">
        <v>12174</v>
      </c>
      <c r="Y591" s="82" t="s">
        <v>12389</v>
      </c>
      <c r="Z591" s="82" t="s">
        <v>4583</v>
      </c>
      <c r="AA591" s="82" t="s">
        <v>376</v>
      </c>
      <c r="AB591" s="82" t="s">
        <v>12390</v>
      </c>
      <c r="AC591" s="82" t="s">
        <v>12391</v>
      </c>
      <c r="AD591" s="82" t="s">
        <v>12195</v>
      </c>
      <c r="AE591" s="82" t="s">
        <v>12392</v>
      </c>
      <c r="AF591" s="82" t="s">
        <v>382</v>
      </c>
      <c r="AG591" s="82" t="s">
        <v>12219</v>
      </c>
      <c r="AH591" s="82" t="s">
        <v>12393</v>
      </c>
      <c r="AI591" s="82" t="s">
        <v>1752</v>
      </c>
      <c r="AJ591" s="82" t="s">
        <v>12183</v>
      </c>
      <c r="AK591" s="82" t="s">
        <v>12394</v>
      </c>
      <c r="AL591" s="82" t="s">
        <v>415</v>
      </c>
    </row>
    <row r="592" spans="1:38" x14ac:dyDescent="0.25">
      <c r="A592" s="82" t="s">
        <v>12395</v>
      </c>
      <c r="B592" s="82">
        <v>15.034000000000001</v>
      </c>
      <c r="D592" s="82" t="s">
        <v>12158</v>
      </c>
      <c r="E592" s="82" t="s">
        <v>12396</v>
      </c>
      <c r="F592" s="82" t="s">
        <v>12397</v>
      </c>
      <c r="G592" s="82" t="s">
        <v>12398</v>
      </c>
      <c r="H592" s="82" t="s">
        <v>360</v>
      </c>
      <c r="I592" s="82" t="s">
        <v>12399</v>
      </c>
      <c r="J592" s="82" t="s">
        <v>12400</v>
      </c>
      <c r="K592" s="82" t="s">
        <v>12401</v>
      </c>
      <c r="L592" s="82" t="s">
        <v>421</v>
      </c>
      <c r="M592" s="82" t="s">
        <v>12402</v>
      </c>
      <c r="N592" s="82" t="s">
        <v>12403</v>
      </c>
      <c r="O592" s="82" t="s">
        <v>558</v>
      </c>
      <c r="P592" s="82" t="s">
        <v>12404</v>
      </c>
      <c r="Q592" s="82" t="s">
        <v>12405</v>
      </c>
      <c r="R592" s="82" t="s">
        <v>12406</v>
      </c>
      <c r="S592" s="82" t="s">
        <v>12407</v>
      </c>
      <c r="T592" s="82" t="s">
        <v>12408</v>
      </c>
      <c r="U592" s="82" t="s">
        <v>12409</v>
      </c>
      <c r="V592" s="82" t="s">
        <v>632</v>
      </c>
      <c r="W592" s="82" t="s">
        <v>12410</v>
      </c>
      <c r="X592" s="82" t="s">
        <v>12411</v>
      </c>
      <c r="Y592" s="82" t="s">
        <v>12213</v>
      </c>
      <c r="Z592" s="82" t="s">
        <v>12412</v>
      </c>
      <c r="AA592" s="82" t="s">
        <v>12251</v>
      </c>
      <c r="AB592" s="82" t="s">
        <v>12413</v>
      </c>
      <c r="AC592" s="82" t="s">
        <v>12375</v>
      </c>
      <c r="AD592" s="82" t="s">
        <v>12195</v>
      </c>
      <c r="AF592" s="82" t="s">
        <v>12414</v>
      </c>
      <c r="AG592" s="82" t="s">
        <v>12274</v>
      </c>
      <c r="AH592" s="82" t="s">
        <v>12415</v>
      </c>
      <c r="AI592" s="82" t="s">
        <v>1752</v>
      </c>
      <c r="AJ592" s="82" t="s">
        <v>12183</v>
      </c>
      <c r="AK592" s="82" t="s">
        <v>12416</v>
      </c>
      <c r="AL592" s="82" t="s">
        <v>415</v>
      </c>
    </row>
    <row r="593" spans="1:38" x14ac:dyDescent="0.25">
      <c r="A593" s="82" t="s">
        <v>12417</v>
      </c>
      <c r="B593" s="82">
        <v>15.035</v>
      </c>
      <c r="D593" s="82" t="s">
        <v>12158</v>
      </c>
      <c r="E593" s="82" t="s">
        <v>12418</v>
      </c>
      <c r="F593" s="82" t="s">
        <v>12419</v>
      </c>
      <c r="G593" s="82" t="s">
        <v>12398</v>
      </c>
      <c r="H593" s="82" t="s">
        <v>360</v>
      </c>
      <c r="I593" s="82" t="s">
        <v>12420</v>
      </c>
      <c r="J593" s="82" t="s">
        <v>12421</v>
      </c>
      <c r="K593" s="82" t="s">
        <v>12422</v>
      </c>
      <c r="L593" s="82" t="s">
        <v>12423</v>
      </c>
      <c r="M593" s="82" t="s">
        <v>12424</v>
      </c>
      <c r="N593" s="82" t="s">
        <v>12425</v>
      </c>
      <c r="O593" s="82" t="s">
        <v>558</v>
      </c>
      <c r="P593" s="82" t="s">
        <v>12167</v>
      </c>
      <c r="Q593" s="82" t="s">
        <v>12426</v>
      </c>
      <c r="R593" s="82" t="s">
        <v>12427</v>
      </c>
      <c r="S593" s="82" t="s">
        <v>400</v>
      </c>
      <c r="T593" s="82" t="s">
        <v>12428</v>
      </c>
      <c r="U593" s="82" t="s">
        <v>12429</v>
      </c>
      <c r="V593" s="82" t="s">
        <v>632</v>
      </c>
      <c r="W593" s="82" t="s">
        <v>12410</v>
      </c>
      <c r="X593" s="82" t="s">
        <v>12411</v>
      </c>
      <c r="Y593" s="82" t="s">
        <v>12213</v>
      </c>
      <c r="Z593" s="82" t="s">
        <v>12430</v>
      </c>
      <c r="AA593" s="82" t="s">
        <v>12234</v>
      </c>
      <c r="AB593" s="82" t="s">
        <v>12431</v>
      </c>
      <c r="AC593" s="82" t="s">
        <v>12391</v>
      </c>
      <c r="AD593" s="82" t="s">
        <v>12432</v>
      </c>
      <c r="AE593" s="82" t="s">
        <v>360</v>
      </c>
      <c r="AF593" s="82" t="s">
        <v>382</v>
      </c>
      <c r="AG593" s="82" t="s">
        <v>12433</v>
      </c>
      <c r="AH593" s="82" t="s">
        <v>12434</v>
      </c>
      <c r="AI593" s="82" t="s">
        <v>1752</v>
      </c>
      <c r="AJ593" s="82" t="s">
        <v>12183</v>
      </c>
      <c r="AK593" s="82" t="s">
        <v>12435</v>
      </c>
      <c r="AL593" s="82" t="s">
        <v>415</v>
      </c>
    </row>
    <row r="594" spans="1:38" x14ac:dyDescent="0.25">
      <c r="A594" s="82" t="s">
        <v>12436</v>
      </c>
      <c r="B594" s="82">
        <v>15.036</v>
      </c>
      <c r="D594" s="82" t="s">
        <v>12158</v>
      </c>
      <c r="E594" s="82" t="s">
        <v>12437</v>
      </c>
      <c r="F594" s="82" t="s">
        <v>12438</v>
      </c>
      <c r="G594" s="82" t="s">
        <v>504</v>
      </c>
      <c r="H594" s="82" t="s">
        <v>360</v>
      </c>
      <c r="I594" s="82" t="s">
        <v>12420</v>
      </c>
      <c r="J594" s="82" t="s">
        <v>12363</v>
      </c>
      <c r="K594" s="82" t="s">
        <v>12259</v>
      </c>
      <c r="L594" s="82" t="s">
        <v>12423</v>
      </c>
      <c r="M594" s="82" t="s">
        <v>12385</v>
      </c>
      <c r="N594" s="82" t="s">
        <v>12261</v>
      </c>
      <c r="O594" s="82" t="s">
        <v>558</v>
      </c>
      <c r="P594" s="82" t="s">
        <v>12167</v>
      </c>
      <c r="Q594" s="82" t="s">
        <v>12439</v>
      </c>
      <c r="R594" s="82" t="s">
        <v>12262</v>
      </c>
      <c r="S594" s="82" t="s">
        <v>400</v>
      </c>
      <c r="T594" s="82" t="s">
        <v>12440</v>
      </c>
      <c r="U594" s="82" t="s">
        <v>12441</v>
      </c>
      <c r="V594" s="82" t="s">
        <v>632</v>
      </c>
      <c r="W594" s="82" t="s">
        <v>12212</v>
      </c>
      <c r="X594" s="82" t="s">
        <v>12174</v>
      </c>
      <c r="Y594" s="82" t="s">
        <v>12193</v>
      </c>
      <c r="Z594" s="82" t="s">
        <v>12442</v>
      </c>
      <c r="AA594" s="82" t="s">
        <v>12443</v>
      </c>
      <c r="AB594" s="82" t="s">
        <v>12444</v>
      </c>
      <c r="AC594" s="82" t="s">
        <v>12391</v>
      </c>
      <c r="AD594" s="82" t="s">
        <v>12195</v>
      </c>
      <c r="AF594" s="82" t="s">
        <v>382</v>
      </c>
      <c r="AG594" s="82" t="s">
        <v>12445</v>
      </c>
      <c r="AH594" s="82" t="s">
        <v>12393</v>
      </c>
      <c r="AI594" s="82" t="s">
        <v>1752</v>
      </c>
      <c r="AJ594" s="82" t="s">
        <v>12183</v>
      </c>
      <c r="AK594" s="82" t="s">
        <v>12446</v>
      </c>
      <c r="AL594" s="82" t="s">
        <v>415</v>
      </c>
    </row>
    <row r="595" spans="1:38" x14ac:dyDescent="0.25">
      <c r="A595" s="82" t="s">
        <v>12447</v>
      </c>
      <c r="B595" s="82">
        <v>15.037000000000001</v>
      </c>
      <c r="D595" s="82" t="s">
        <v>12158</v>
      </c>
      <c r="E595" s="82" t="s">
        <v>12448</v>
      </c>
      <c r="F595" s="82" t="s">
        <v>12449</v>
      </c>
      <c r="G595" s="82" t="s">
        <v>12398</v>
      </c>
      <c r="H595" s="82" t="s">
        <v>360</v>
      </c>
      <c r="I595" s="82" t="s">
        <v>12420</v>
      </c>
      <c r="J595" s="82" t="s">
        <v>12421</v>
      </c>
      <c r="K595" s="82" t="s">
        <v>12364</v>
      </c>
      <c r="L595" s="82" t="s">
        <v>12450</v>
      </c>
      <c r="M595" s="82" t="s">
        <v>12451</v>
      </c>
      <c r="N595" s="82" t="s">
        <v>12452</v>
      </c>
      <c r="O595" s="82" t="s">
        <v>558</v>
      </c>
      <c r="P595" s="82" t="s">
        <v>12453</v>
      </c>
      <c r="Q595" s="82" t="s">
        <v>12454</v>
      </c>
      <c r="R595" s="82" t="s">
        <v>12455</v>
      </c>
      <c r="S595" s="82" t="s">
        <v>12456</v>
      </c>
      <c r="T595" s="82" t="s">
        <v>12457</v>
      </c>
      <c r="U595" s="82" t="s">
        <v>12458</v>
      </c>
      <c r="V595" s="82" t="s">
        <v>632</v>
      </c>
      <c r="W595" s="82" t="s">
        <v>12459</v>
      </c>
      <c r="X595" s="82" t="s">
        <v>12411</v>
      </c>
      <c r="Y595" s="82" t="s">
        <v>12193</v>
      </c>
      <c r="Z595" s="82" t="s">
        <v>12460</v>
      </c>
      <c r="AA595" s="82" t="s">
        <v>12215</v>
      </c>
      <c r="AB595" s="82" t="s">
        <v>12461</v>
      </c>
      <c r="AC595" s="82" t="s">
        <v>12391</v>
      </c>
      <c r="AD595" s="82" t="s">
        <v>12195</v>
      </c>
      <c r="AF595" s="82" t="s">
        <v>382</v>
      </c>
      <c r="AG595" s="82" t="s">
        <v>12445</v>
      </c>
      <c r="AH595" s="82" t="s">
        <v>12462</v>
      </c>
      <c r="AI595" s="82" t="s">
        <v>1752</v>
      </c>
      <c r="AJ595" s="82" t="s">
        <v>12183</v>
      </c>
      <c r="AK595" s="82" t="s">
        <v>12463</v>
      </c>
      <c r="AL595" s="82" t="s">
        <v>415</v>
      </c>
    </row>
    <row r="596" spans="1:38" x14ac:dyDescent="0.25">
      <c r="A596" s="82" t="s">
        <v>12464</v>
      </c>
      <c r="B596" s="82">
        <v>15.038</v>
      </c>
      <c r="D596" s="82" t="s">
        <v>12158</v>
      </c>
      <c r="E596" s="82" t="s">
        <v>12465</v>
      </c>
      <c r="F596" s="82" t="s">
        <v>12466</v>
      </c>
      <c r="G596" s="82" t="s">
        <v>12467</v>
      </c>
      <c r="H596" s="82" t="s">
        <v>360</v>
      </c>
      <c r="I596" s="82" t="s">
        <v>12468</v>
      </c>
      <c r="J596" s="82" t="s">
        <v>12469</v>
      </c>
      <c r="K596" s="82" t="s">
        <v>12470</v>
      </c>
      <c r="L596" s="82" t="s">
        <v>12471</v>
      </c>
      <c r="M596" s="82" t="s">
        <v>12472</v>
      </c>
      <c r="N596" s="82" t="s">
        <v>12473</v>
      </c>
      <c r="O596" s="82" t="s">
        <v>558</v>
      </c>
      <c r="P596" s="82" t="s">
        <v>12474</v>
      </c>
      <c r="Q596" s="82" t="s">
        <v>12426</v>
      </c>
      <c r="R596" s="82" t="s">
        <v>12475</v>
      </c>
      <c r="S596" s="82" t="s">
        <v>400</v>
      </c>
      <c r="T596" s="82" t="s">
        <v>12476</v>
      </c>
      <c r="U596" s="82" t="s">
        <v>12477</v>
      </c>
      <c r="V596" s="82" t="s">
        <v>632</v>
      </c>
      <c r="W596" s="82" t="s">
        <v>12478</v>
      </c>
      <c r="X596" s="82" t="s">
        <v>12411</v>
      </c>
      <c r="Y596" s="82" t="s">
        <v>12389</v>
      </c>
      <c r="Z596" s="82" t="s">
        <v>12479</v>
      </c>
      <c r="AA596" s="82" t="s">
        <v>12443</v>
      </c>
      <c r="AB596" s="82" t="s">
        <v>12480</v>
      </c>
      <c r="AC596" s="82" t="s">
        <v>12391</v>
      </c>
      <c r="AD596" s="82" t="s">
        <v>12195</v>
      </c>
      <c r="AE596" s="82" t="s">
        <v>12481</v>
      </c>
      <c r="AF596" s="82" t="s">
        <v>12482</v>
      </c>
      <c r="AG596" s="82" t="s">
        <v>12483</v>
      </c>
      <c r="AH596" s="82" t="s">
        <v>12484</v>
      </c>
      <c r="AI596" s="82" t="s">
        <v>1752</v>
      </c>
      <c r="AJ596" s="82" t="s">
        <v>12183</v>
      </c>
      <c r="AK596" s="82" t="s">
        <v>12485</v>
      </c>
      <c r="AL596" s="82" t="s">
        <v>415</v>
      </c>
    </row>
    <row r="597" spans="1:38" x14ac:dyDescent="0.25">
      <c r="A597" s="82" t="s">
        <v>12486</v>
      </c>
      <c r="B597" s="82">
        <v>15.04</v>
      </c>
      <c r="D597" s="82" t="s">
        <v>12158</v>
      </c>
      <c r="E597" s="82" t="s">
        <v>12487</v>
      </c>
      <c r="F597" s="82" t="s">
        <v>12488</v>
      </c>
      <c r="G597" s="82" t="s">
        <v>504</v>
      </c>
      <c r="H597" s="82" t="s">
        <v>360</v>
      </c>
      <c r="I597" s="82" t="s">
        <v>12489</v>
      </c>
      <c r="J597" s="82" t="s">
        <v>12363</v>
      </c>
      <c r="K597" s="82" t="s">
        <v>12490</v>
      </c>
      <c r="L597" s="82" t="s">
        <v>12423</v>
      </c>
      <c r="M597" s="82" t="s">
        <v>12491</v>
      </c>
      <c r="N597" s="82" t="s">
        <v>12492</v>
      </c>
      <c r="O597" s="82" t="s">
        <v>366</v>
      </c>
      <c r="P597" s="82" t="s">
        <v>12167</v>
      </c>
      <c r="Q597" s="82" t="s">
        <v>12387</v>
      </c>
      <c r="R597" s="82" t="s">
        <v>12493</v>
      </c>
      <c r="S597" s="82" t="s">
        <v>400</v>
      </c>
      <c r="T597" s="82" t="s">
        <v>12494</v>
      </c>
      <c r="U597" s="82" t="s">
        <v>12495</v>
      </c>
      <c r="V597" s="82" t="s">
        <v>632</v>
      </c>
      <c r="W597" s="82" t="s">
        <v>12265</v>
      </c>
      <c r="X597" s="82" t="s">
        <v>12174</v>
      </c>
      <c r="Y597" s="82" t="s">
        <v>12213</v>
      </c>
      <c r="Z597" s="82" t="s">
        <v>12496</v>
      </c>
      <c r="AA597" s="82" t="s">
        <v>12344</v>
      </c>
      <c r="AB597" s="82" t="s">
        <v>12497</v>
      </c>
      <c r="AC597" s="82" t="s">
        <v>12391</v>
      </c>
      <c r="AD597" s="82" t="s">
        <v>12195</v>
      </c>
      <c r="AF597" s="82" t="s">
        <v>382</v>
      </c>
      <c r="AG597" s="82" t="s">
        <v>12483</v>
      </c>
      <c r="AH597" s="82" t="s">
        <v>12498</v>
      </c>
      <c r="AI597" s="82" t="s">
        <v>1752</v>
      </c>
      <c r="AJ597" s="82" t="s">
        <v>12183</v>
      </c>
      <c r="AK597" s="82" t="s">
        <v>12499</v>
      </c>
      <c r="AL597" s="82" t="s">
        <v>415</v>
      </c>
    </row>
    <row r="598" spans="1:38" x14ac:dyDescent="0.25">
      <c r="A598" s="82" t="s">
        <v>12500</v>
      </c>
      <c r="B598" s="82">
        <v>15.041</v>
      </c>
      <c r="D598" s="82" t="s">
        <v>12158</v>
      </c>
      <c r="E598" s="82" t="s">
        <v>12501</v>
      </c>
      <c r="F598" s="82" t="s">
        <v>12502</v>
      </c>
      <c r="G598" s="82" t="s">
        <v>504</v>
      </c>
      <c r="H598" s="82" t="s">
        <v>360</v>
      </c>
      <c r="I598" s="82" t="s">
        <v>12503</v>
      </c>
      <c r="J598" s="82" t="s">
        <v>12504</v>
      </c>
      <c r="K598" s="82" t="s">
        <v>12259</v>
      </c>
      <c r="L598" s="82" t="s">
        <v>12505</v>
      </c>
      <c r="M598" s="82" t="s">
        <v>12506</v>
      </c>
      <c r="N598" s="82" t="s">
        <v>12507</v>
      </c>
      <c r="O598" s="82" t="s">
        <v>366</v>
      </c>
      <c r="P598" s="82" t="s">
        <v>12167</v>
      </c>
      <c r="Q598" s="82" t="s">
        <v>12508</v>
      </c>
      <c r="R598" s="82" t="s">
        <v>12509</v>
      </c>
      <c r="S598" s="82" t="s">
        <v>368</v>
      </c>
      <c r="T598" s="82" t="s">
        <v>12510</v>
      </c>
      <c r="U598" s="82" t="s">
        <v>12511</v>
      </c>
      <c r="V598" s="82" t="s">
        <v>12512</v>
      </c>
      <c r="W598" s="82" t="s">
        <v>12212</v>
      </c>
      <c r="X598" s="82" t="s">
        <v>12174</v>
      </c>
      <c r="Y598" s="82" t="s">
        <v>12389</v>
      </c>
      <c r="Z598" s="82" t="s">
        <v>12513</v>
      </c>
      <c r="AA598" s="82" t="s">
        <v>12344</v>
      </c>
      <c r="AB598" s="82" t="s">
        <v>12514</v>
      </c>
      <c r="AC598" s="82" t="s">
        <v>12375</v>
      </c>
      <c r="AD598" s="82" t="s">
        <v>12195</v>
      </c>
      <c r="AE598" s="82" t="s">
        <v>12218</v>
      </c>
      <c r="AF598" s="82" t="s">
        <v>382</v>
      </c>
      <c r="AG598" s="82" t="s">
        <v>12483</v>
      </c>
      <c r="AH598" s="82" t="s">
        <v>12515</v>
      </c>
      <c r="AI598" s="82" t="s">
        <v>1752</v>
      </c>
      <c r="AJ598" s="82" t="s">
        <v>12183</v>
      </c>
      <c r="AK598" s="82" t="s">
        <v>12516</v>
      </c>
      <c r="AL598" s="82" t="s">
        <v>415</v>
      </c>
    </row>
    <row r="599" spans="1:38" x14ac:dyDescent="0.25">
      <c r="A599" s="82" t="s">
        <v>12517</v>
      </c>
      <c r="B599" s="82">
        <v>15.042</v>
      </c>
      <c r="C599" s="82" t="s">
        <v>12518</v>
      </c>
      <c r="D599" s="82" t="s">
        <v>12158</v>
      </c>
      <c r="E599" s="82" t="s">
        <v>12519</v>
      </c>
      <c r="F599" s="82" t="s">
        <v>12520</v>
      </c>
      <c r="G599" s="82" t="s">
        <v>504</v>
      </c>
      <c r="H599" s="82" t="s">
        <v>360</v>
      </c>
      <c r="I599" s="82" t="s">
        <v>12521</v>
      </c>
      <c r="J599" s="82" t="s">
        <v>12522</v>
      </c>
      <c r="K599" s="82" t="s">
        <v>12523</v>
      </c>
      <c r="L599" s="82" t="s">
        <v>12524</v>
      </c>
      <c r="M599" s="82" t="s">
        <v>12525</v>
      </c>
      <c r="N599" s="82" t="s">
        <v>12526</v>
      </c>
      <c r="O599" s="82" t="s">
        <v>12527</v>
      </c>
      <c r="P599" s="82" t="s">
        <v>12528</v>
      </c>
      <c r="Q599" s="82" t="s">
        <v>12529</v>
      </c>
      <c r="R599" s="82" t="s">
        <v>12530</v>
      </c>
      <c r="S599" s="82" t="s">
        <v>12531</v>
      </c>
      <c r="T599" s="82" t="s">
        <v>12532</v>
      </c>
      <c r="U599" s="82" t="s">
        <v>12533</v>
      </c>
      <c r="V599" s="82" t="s">
        <v>632</v>
      </c>
      <c r="W599" s="82" t="s">
        <v>12212</v>
      </c>
      <c r="X599" s="82" t="s">
        <v>12266</v>
      </c>
      <c r="Y599" s="82" t="s">
        <v>12534</v>
      </c>
      <c r="Z599" s="82" t="s">
        <v>12535</v>
      </c>
      <c r="AA599" s="82" t="s">
        <v>12536</v>
      </c>
      <c r="AB599" s="82" t="s">
        <v>12537</v>
      </c>
      <c r="AC599" s="82" t="s">
        <v>12538</v>
      </c>
      <c r="AD599" s="82" t="s">
        <v>12539</v>
      </c>
      <c r="AE599" s="82" t="s">
        <v>12297</v>
      </c>
      <c r="AF599" s="82" t="s">
        <v>12540</v>
      </c>
      <c r="AG599" s="82" t="s">
        <v>12541</v>
      </c>
      <c r="AH599" s="82" t="s">
        <v>12542</v>
      </c>
      <c r="AI599" s="82" t="s">
        <v>1752</v>
      </c>
      <c r="AJ599" s="82" t="s">
        <v>12183</v>
      </c>
      <c r="AK599" s="82" t="s">
        <v>12543</v>
      </c>
      <c r="AL599" s="82" t="s">
        <v>415</v>
      </c>
    </row>
    <row r="600" spans="1:38" x14ac:dyDescent="0.25">
      <c r="A600" s="82" t="s">
        <v>12544</v>
      </c>
      <c r="B600" s="82">
        <v>15.042999999999999</v>
      </c>
      <c r="C600" s="82" t="s">
        <v>12545</v>
      </c>
      <c r="D600" s="82" t="s">
        <v>12158</v>
      </c>
      <c r="E600" s="82" t="s">
        <v>12546</v>
      </c>
      <c r="F600" s="82" t="s">
        <v>12547</v>
      </c>
      <c r="G600" s="82" t="s">
        <v>12548</v>
      </c>
      <c r="H600" s="82" t="s">
        <v>360</v>
      </c>
      <c r="I600" s="82" t="s">
        <v>12549</v>
      </c>
      <c r="J600" s="82" t="s">
        <v>12550</v>
      </c>
      <c r="K600" s="82" t="s">
        <v>12551</v>
      </c>
      <c r="L600" s="82" t="s">
        <v>421</v>
      </c>
      <c r="M600" s="82" t="s">
        <v>12552</v>
      </c>
      <c r="N600" s="82" t="s">
        <v>12553</v>
      </c>
      <c r="O600" s="82" t="s">
        <v>12554</v>
      </c>
      <c r="P600" s="82" t="s">
        <v>12555</v>
      </c>
      <c r="Q600" s="82" t="s">
        <v>12556</v>
      </c>
      <c r="R600" s="82" t="s">
        <v>12557</v>
      </c>
      <c r="S600" s="82" t="s">
        <v>400</v>
      </c>
      <c r="T600" s="82" t="s">
        <v>12558</v>
      </c>
      <c r="U600" s="82" t="s">
        <v>12559</v>
      </c>
      <c r="V600" s="82" t="s">
        <v>632</v>
      </c>
      <c r="W600" s="82" t="s">
        <v>12265</v>
      </c>
      <c r="X600" s="82" t="s">
        <v>12266</v>
      </c>
      <c r="Y600" s="82" t="s">
        <v>12560</v>
      </c>
      <c r="Z600" s="82" t="s">
        <v>12561</v>
      </c>
      <c r="AA600" s="82" t="s">
        <v>12562</v>
      </c>
      <c r="AB600" s="82" t="s">
        <v>12563</v>
      </c>
      <c r="AC600" s="82" t="s">
        <v>12564</v>
      </c>
      <c r="AD600" s="82" t="s">
        <v>12565</v>
      </c>
      <c r="AE600" s="82" t="s">
        <v>12297</v>
      </c>
      <c r="AF600" s="82" t="s">
        <v>382</v>
      </c>
      <c r="AG600" s="82" t="s">
        <v>12566</v>
      </c>
      <c r="AH600" s="82" t="s">
        <v>12567</v>
      </c>
      <c r="AI600" s="82" t="s">
        <v>1752</v>
      </c>
      <c r="AJ600" s="82" t="s">
        <v>12183</v>
      </c>
      <c r="AK600" s="82" t="s">
        <v>12568</v>
      </c>
      <c r="AL600" s="82" t="s">
        <v>415</v>
      </c>
    </row>
    <row r="601" spans="1:38" x14ac:dyDescent="0.25">
      <c r="A601" s="82" t="s">
        <v>12569</v>
      </c>
      <c r="B601" s="82">
        <v>15.044</v>
      </c>
      <c r="C601" s="82" t="s">
        <v>12570</v>
      </c>
      <c r="D601" s="82" t="s">
        <v>12158</v>
      </c>
      <c r="E601" s="82" t="s">
        <v>12571</v>
      </c>
      <c r="F601" s="82" t="s">
        <v>12572</v>
      </c>
      <c r="G601" s="82" t="s">
        <v>504</v>
      </c>
      <c r="H601" s="82" t="s">
        <v>360</v>
      </c>
      <c r="I601" s="82" t="s">
        <v>12573</v>
      </c>
      <c r="J601" s="82" t="s">
        <v>12574</v>
      </c>
      <c r="K601" s="82" t="s">
        <v>12523</v>
      </c>
      <c r="L601" s="82" t="s">
        <v>12575</v>
      </c>
      <c r="M601" s="82" t="s">
        <v>12576</v>
      </c>
      <c r="N601" s="82" t="s">
        <v>12577</v>
      </c>
      <c r="O601" s="82" t="s">
        <v>12578</v>
      </c>
      <c r="P601" s="82" t="s">
        <v>12579</v>
      </c>
      <c r="Q601" s="82" t="s">
        <v>12246</v>
      </c>
      <c r="R601" s="82" t="s">
        <v>12530</v>
      </c>
      <c r="S601" s="82" t="s">
        <v>12580</v>
      </c>
      <c r="T601" s="82" t="s">
        <v>12581</v>
      </c>
      <c r="U601" s="82" t="s">
        <v>12582</v>
      </c>
      <c r="V601" s="82" t="s">
        <v>632</v>
      </c>
      <c r="W601" s="82" t="s">
        <v>12212</v>
      </c>
      <c r="X601" s="82" t="s">
        <v>12266</v>
      </c>
      <c r="Y601" s="82" t="s">
        <v>12583</v>
      </c>
      <c r="Z601" s="82" t="s">
        <v>12584</v>
      </c>
      <c r="AA601" s="82" t="s">
        <v>12294</v>
      </c>
      <c r="AB601" s="82" t="s">
        <v>12537</v>
      </c>
      <c r="AC601" s="82" t="s">
        <v>12585</v>
      </c>
      <c r="AD601" s="82" t="s">
        <v>12586</v>
      </c>
      <c r="AE601" s="82" t="s">
        <v>12297</v>
      </c>
      <c r="AF601" s="82" t="s">
        <v>12587</v>
      </c>
      <c r="AG601" s="82" t="s">
        <v>12588</v>
      </c>
      <c r="AH601" s="82" t="s">
        <v>12322</v>
      </c>
      <c r="AI601" s="82" t="s">
        <v>1752</v>
      </c>
      <c r="AJ601" s="82" t="s">
        <v>12183</v>
      </c>
      <c r="AK601" s="82" t="s">
        <v>12589</v>
      </c>
      <c r="AL601" s="82" t="s">
        <v>415</v>
      </c>
    </row>
    <row r="602" spans="1:38" x14ac:dyDescent="0.25">
      <c r="A602" s="82" t="s">
        <v>12590</v>
      </c>
      <c r="B602" s="82">
        <v>15.045999999999999</v>
      </c>
      <c r="D602" s="82" t="s">
        <v>12158</v>
      </c>
      <c r="E602" s="82" t="s">
        <v>12571</v>
      </c>
      <c r="F602" s="82" t="s">
        <v>12591</v>
      </c>
      <c r="G602" s="82" t="s">
        <v>359</v>
      </c>
      <c r="H602" s="82" t="s">
        <v>360</v>
      </c>
      <c r="I602" s="82" t="s">
        <v>12592</v>
      </c>
      <c r="J602" s="82" t="s">
        <v>12593</v>
      </c>
      <c r="K602" s="82" t="s">
        <v>12594</v>
      </c>
      <c r="L602" s="82" t="s">
        <v>421</v>
      </c>
      <c r="M602" s="82" t="s">
        <v>12595</v>
      </c>
      <c r="N602" s="82" t="s">
        <v>12596</v>
      </c>
      <c r="O602" s="82" t="s">
        <v>366</v>
      </c>
      <c r="P602" s="82" t="s">
        <v>360</v>
      </c>
      <c r="Q602" s="82" t="s">
        <v>12597</v>
      </c>
      <c r="R602" s="82" t="s">
        <v>12598</v>
      </c>
      <c r="S602" s="82" t="s">
        <v>12599</v>
      </c>
      <c r="T602" s="82" t="s">
        <v>12600</v>
      </c>
      <c r="U602" s="82" t="s">
        <v>12601</v>
      </c>
      <c r="V602" s="82" t="s">
        <v>632</v>
      </c>
      <c r="W602" s="82" t="s">
        <v>12212</v>
      </c>
      <c r="X602" s="82" t="s">
        <v>12266</v>
      </c>
      <c r="Y602" s="82" t="s">
        <v>12602</v>
      </c>
      <c r="Z602" s="82" t="s">
        <v>12603</v>
      </c>
      <c r="AA602" s="82" t="s">
        <v>12316</v>
      </c>
      <c r="AB602" s="82" t="s">
        <v>12537</v>
      </c>
      <c r="AC602" s="82" t="s">
        <v>12538</v>
      </c>
      <c r="AD602" s="82" t="s">
        <v>12604</v>
      </c>
      <c r="AE602" s="82" t="s">
        <v>12297</v>
      </c>
      <c r="AF602" s="82" t="s">
        <v>12605</v>
      </c>
      <c r="AG602" s="82" t="s">
        <v>12606</v>
      </c>
      <c r="AH602" s="82" t="s">
        <v>12322</v>
      </c>
      <c r="AI602" s="82" t="s">
        <v>1752</v>
      </c>
      <c r="AJ602" s="82" t="s">
        <v>12183</v>
      </c>
      <c r="AK602" s="82" t="s">
        <v>12607</v>
      </c>
      <c r="AL602" s="82" t="s">
        <v>415</v>
      </c>
    </row>
    <row r="603" spans="1:38" x14ac:dyDescent="0.25">
      <c r="A603" s="82" t="s">
        <v>12608</v>
      </c>
      <c r="B603" s="82">
        <v>15.047000000000001</v>
      </c>
      <c r="D603" s="82" t="s">
        <v>12158</v>
      </c>
      <c r="E603" s="82" t="s">
        <v>12609</v>
      </c>
      <c r="F603" s="82" t="s">
        <v>12610</v>
      </c>
      <c r="G603" s="82" t="s">
        <v>504</v>
      </c>
      <c r="H603" s="82" t="s">
        <v>360</v>
      </c>
      <c r="I603" s="82" t="s">
        <v>12611</v>
      </c>
      <c r="J603" s="82" t="s">
        <v>12612</v>
      </c>
      <c r="K603" s="82" t="s">
        <v>12613</v>
      </c>
      <c r="L603" s="82" t="s">
        <v>580</v>
      </c>
      <c r="M603" s="82" t="s">
        <v>12614</v>
      </c>
      <c r="N603" s="82" t="s">
        <v>12615</v>
      </c>
      <c r="O603" s="82" t="s">
        <v>558</v>
      </c>
      <c r="P603" s="82" t="s">
        <v>12616</v>
      </c>
      <c r="Q603" s="82" t="s">
        <v>12246</v>
      </c>
      <c r="R603" s="82" t="s">
        <v>12617</v>
      </c>
      <c r="S603" s="82" t="s">
        <v>400</v>
      </c>
      <c r="T603" s="82" t="s">
        <v>12618</v>
      </c>
      <c r="U603" s="82" t="s">
        <v>12619</v>
      </c>
      <c r="V603" s="82" t="s">
        <v>632</v>
      </c>
      <c r="W603" s="82" t="s">
        <v>12212</v>
      </c>
      <c r="X603" s="82" t="s">
        <v>12266</v>
      </c>
      <c r="Y603" s="82" t="s">
        <v>12620</v>
      </c>
      <c r="Z603" s="82" t="s">
        <v>12621</v>
      </c>
      <c r="AA603" s="82" t="s">
        <v>12622</v>
      </c>
      <c r="AB603" s="82" t="s">
        <v>12177</v>
      </c>
      <c r="AC603" s="82" t="s">
        <v>12623</v>
      </c>
      <c r="AD603" s="82" t="s">
        <v>12624</v>
      </c>
      <c r="AE603" s="82" t="s">
        <v>12297</v>
      </c>
      <c r="AF603" s="82" t="s">
        <v>12605</v>
      </c>
      <c r="AG603" s="82" t="s">
        <v>382</v>
      </c>
      <c r="AH603" s="82" t="s">
        <v>12625</v>
      </c>
      <c r="AI603" s="82" t="s">
        <v>1752</v>
      </c>
      <c r="AJ603" s="82" t="s">
        <v>12183</v>
      </c>
      <c r="AK603" s="82" t="s">
        <v>12626</v>
      </c>
      <c r="AL603" s="82" t="s">
        <v>415</v>
      </c>
    </row>
    <row r="604" spans="1:38" x14ac:dyDescent="0.25">
      <c r="A604" s="82" t="s">
        <v>12627</v>
      </c>
      <c r="B604" s="82">
        <v>15.048</v>
      </c>
      <c r="D604" s="82" t="s">
        <v>12158</v>
      </c>
      <c r="E604" s="82" t="s">
        <v>12628</v>
      </c>
      <c r="F604" s="82" t="s">
        <v>12629</v>
      </c>
      <c r="G604" s="82" t="s">
        <v>504</v>
      </c>
      <c r="H604" s="82" t="s">
        <v>360</v>
      </c>
      <c r="I604" s="82" t="s">
        <v>12630</v>
      </c>
      <c r="J604" s="82" t="s">
        <v>12631</v>
      </c>
      <c r="K604" s="82" t="s">
        <v>12259</v>
      </c>
      <c r="L604" s="82" t="s">
        <v>12632</v>
      </c>
      <c r="M604" s="82" t="s">
        <v>12633</v>
      </c>
      <c r="N604" s="82" t="s">
        <v>12634</v>
      </c>
      <c r="O604" s="82" t="s">
        <v>366</v>
      </c>
      <c r="P604" s="82" t="s">
        <v>12167</v>
      </c>
      <c r="Q604" s="82" t="s">
        <v>12246</v>
      </c>
      <c r="R604" s="82" t="s">
        <v>12635</v>
      </c>
      <c r="S604" s="82" t="s">
        <v>400</v>
      </c>
      <c r="T604" s="82" t="s">
        <v>12636</v>
      </c>
      <c r="U604" s="82" t="s">
        <v>12637</v>
      </c>
      <c r="V604" s="82" t="s">
        <v>632</v>
      </c>
      <c r="W604" s="82" t="s">
        <v>12265</v>
      </c>
      <c r="X604" s="82" t="s">
        <v>12266</v>
      </c>
      <c r="Y604" s="82" t="s">
        <v>12267</v>
      </c>
      <c r="Z604" s="82" t="s">
        <v>3934</v>
      </c>
      <c r="AA604" s="82" t="s">
        <v>12373</v>
      </c>
      <c r="AB604" s="82" t="s">
        <v>12177</v>
      </c>
      <c r="AC604" s="82" t="s">
        <v>12178</v>
      </c>
      <c r="AD604" s="82" t="s">
        <v>12195</v>
      </c>
      <c r="AF604" s="82" t="s">
        <v>382</v>
      </c>
      <c r="AG604" s="82" t="s">
        <v>382</v>
      </c>
      <c r="AH604" s="82" t="s">
        <v>12638</v>
      </c>
      <c r="AI604" s="82" t="s">
        <v>1752</v>
      </c>
      <c r="AJ604" s="82" t="s">
        <v>12183</v>
      </c>
      <c r="AK604" s="82" t="s">
        <v>12639</v>
      </c>
      <c r="AL604" s="82" t="s">
        <v>415</v>
      </c>
    </row>
    <row r="605" spans="1:38" x14ac:dyDescent="0.25">
      <c r="A605" s="82" t="s">
        <v>12640</v>
      </c>
      <c r="B605" s="82">
        <v>15.051</v>
      </c>
      <c r="D605" s="82" t="s">
        <v>12158</v>
      </c>
      <c r="E605" s="82" t="s">
        <v>12641</v>
      </c>
      <c r="F605" s="82" t="s">
        <v>12642</v>
      </c>
      <c r="G605" s="82" t="s">
        <v>12643</v>
      </c>
      <c r="H605" s="82" t="s">
        <v>360</v>
      </c>
      <c r="I605" s="82" t="s">
        <v>12644</v>
      </c>
      <c r="J605" s="82" t="s">
        <v>12420</v>
      </c>
      <c r="K605" s="82" t="s">
        <v>12364</v>
      </c>
      <c r="L605" s="82" t="s">
        <v>12645</v>
      </c>
      <c r="M605" s="82" t="s">
        <v>12646</v>
      </c>
      <c r="N605" s="82" t="s">
        <v>12647</v>
      </c>
      <c r="O605" s="82" t="s">
        <v>558</v>
      </c>
      <c r="P605" s="82" t="s">
        <v>12167</v>
      </c>
      <c r="Q605" s="82" t="s">
        <v>12648</v>
      </c>
      <c r="R605" s="82" t="s">
        <v>12649</v>
      </c>
      <c r="S605" s="82" t="s">
        <v>400</v>
      </c>
      <c r="T605" s="82" t="s">
        <v>12510</v>
      </c>
      <c r="U605" s="82" t="s">
        <v>12650</v>
      </c>
      <c r="V605" s="82" t="s">
        <v>632</v>
      </c>
      <c r="W605" s="82" t="s">
        <v>12651</v>
      </c>
      <c r="X605" s="82" t="s">
        <v>12411</v>
      </c>
      <c r="Y605" s="82" t="s">
        <v>12175</v>
      </c>
      <c r="Z605" s="82" t="s">
        <v>12652</v>
      </c>
      <c r="AA605" s="82" t="s">
        <v>12373</v>
      </c>
      <c r="AB605" s="82" t="s">
        <v>12653</v>
      </c>
      <c r="AC605" s="82" t="s">
        <v>12375</v>
      </c>
      <c r="AD605" s="82" t="s">
        <v>12195</v>
      </c>
      <c r="AF605" s="82" t="s">
        <v>12654</v>
      </c>
      <c r="AG605" s="82" t="s">
        <v>12433</v>
      </c>
      <c r="AH605" s="82" t="s">
        <v>12655</v>
      </c>
      <c r="AI605" s="82" t="s">
        <v>1752</v>
      </c>
      <c r="AJ605" s="82" t="s">
        <v>12183</v>
      </c>
      <c r="AK605" s="82" t="s">
        <v>12656</v>
      </c>
      <c r="AL605" s="82" t="s">
        <v>415</v>
      </c>
    </row>
    <row r="606" spans="1:38" x14ac:dyDescent="0.25">
      <c r="A606" s="82" t="s">
        <v>12657</v>
      </c>
      <c r="B606" s="82">
        <v>15.052</v>
      </c>
      <c r="D606" s="82" t="s">
        <v>12158</v>
      </c>
      <c r="E606" s="82" t="s">
        <v>12658</v>
      </c>
      <c r="F606" s="82" t="s">
        <v>12659</v>
      </c>
      <c r="G606" s="82" t="s">
        <v>504</v>
      </c>
      <c r="H606" s="82" t="s">
        <v>360</v>
      </c>
      <c r="I606" s="82" t="s">
        <v>12660</v>
      </c>
      <c r="J606" s="82" t="s">
        <v>12661</v>
      </c>
      <c r="K606" s="82" t="s">
        <v>12259</v>
      </c>
      <c r="L606" s="82" t="s">
        <v>12662</v>
      </c>
      <c r="M606" s="82" t="s">
        <v>12646</v>
      </c>
      <c r="N606" s="82" t="s">
        <v>12663</v>
      </c>
      <c r="O606" s="82" t="s">
        <v>366</v>
      </c>
      <c r="P606" s="82" t="s">
        <v>12167</v>
      </c>
      <c r="Q606" s="82" t="s">
        <v>12648</v>
      </c>
      <c r="R606" s="82" t="s">
        <v>12664</v>
      </c>
      <c r="S606" s="82" t="s">
        <v>400</v>
      </c>
      <c r="T606" s="82" t="s">
        <v>12665</v>
      </c>
      <c r="U606" s="82" t="s">
        <v>12666</v>
      </c>
      <c r="V606" s="82" t="s">
        <v>632</v>
      </c>
      <c r="W606" s="82" t="s">
        <v>12212</v>
      </c>
      <c r="X606" s="82" t="s">
        <v>12174</v>
      </c>
      <c r="Y606" s="82" t="s">
        <v>12175</v>
      </c>
      <c r="Z606" s="82" t="s">
        <v>12667</v>
      </c>
      <c r="AA606" s="82" t="s">
        <v>376</v>
      </c>
      <c r="AB606" s="82" t="s">
        <v>382</v>
      </c>
      <c r="AC606" s="82" t="s">
        <v>12375</v>
      </c>
      <c r="AD606" s="82" t="s">
        <v>12195</v>
      </c>
      <c r="AF606" s="82" t="s">
        <v>12668</v>
      </c>
      <c r="AG606" s="82" t="s">
        <v>12433</v>
      </c>
      <c r="AH606" s="82" t="s">
        <v>12669</v>
      </c>
      <c r="AI606" s="82" t="s">
        <v>1752</v>
      </c>
      <c r="AJ606" s="82" t="s">
        <v>12183</v>
      </c>
      <c r="AK606" s="82" t="s">
        <v>12670</v>
      </c>
      <c r="AL606" s="82" t="s">
        <v>415</v>
      </c>
    </row>
    <row r="607" spans="1:38" x14ac:dyDescent="0.25">
      <c r="A607" s="82" t="s">
        <v>12671</v>
      </c>
      <c r="B607" s="82">
        <v>15.053000000000001</v>
      </c>
      <c r="D607" s="82" t="s">
        <v>12158</v>
      </c>
      <c r="E607" s="82" t="s">
        <v>12672</v>
      </c>
      <c r="F607" s="82" t="s">
        <v>12673</v>
      </c>
      <c r="G607" s="82" t="s">
        <v>504</v>
      </c>
      <c r="H607" s="82" t="s">
        <v>360</v>
      </c>
      <c r="I607" s="82" t="s">
        <v>12161</v>
      </c>
      <c r="J607" s="82" t="s">
        <v>12661</v>
      </c>
      <c r="K607" s="82" t="s">
        <v>12259</v>
      </c>
      <c r="L607" s="82" t="s">
        <v>12662</v>
      </c>
      <c r="M607" s="82" t="s">
        <v>12674</v>
      </c>
      <c r="N607" s="82" t="s">
        <v>12663</v>
      </c>
      <c r="O607" s="82" t="s">
        <v>366</v>
      </c>
      <c r="P607" s="82" t="s">
        <v>12167</v>
      </c>
      <c r="Q607" s="82" t="s">
        <v>12648</v>
      </c>
      <c r="R607" s="82" t="s">
        <v>12675</v>
      </c>
      <c r="S607" s="82" t="s">
        <v>400</v>
      </c>
      <c r="T607" s="82" t="s">
        <v>12676</v>
      </c>
      <c r="U607" s="82" t="s">
        <v>12677</v>
      </c>
      <c r="V607" s="82" t="s">
        <v>632</v>
      </c>
      <c r="W607" s="82" t="s">
        <v>12678</v>
      </c>
      <c r="X607" s="82" t="s">
        <v>12174</v>
      </c>
      <c r="Y607" s="82" t="s">
        <v>12193</v>
      </c>
      <c r="Z607" s="82" t="s">
        <v>12679</v>
      </c>
      <c r="AA607" s="82" t="s">
        <v>376</v>
      </c>
      <c r="AB607" s="82" t="s">
        <v>12680</v>
      </c>
      <c r="AC607" s="82" t="s">
        <v>12375</v>
      </c>
      <c r="AD607" s="82" t="s">
        <v>12195</v>
      </c>
      <c r="AF607" s="82" t="s">
        <v>12681</v>
      </c>
      <c r="AG607" s="82" t="s">
        <v>12219</v>
      </c>
      <c r="AH607" s="82" t="s">
        <v>12682</v>
      </c>
      <c r="AI607" s="82" t="s">
        <v>1752</v>
      </c>
      <c r="AJ607" s="82" t="s">
        <v>12183</v>
      </c>
      <c r="AK607" s="82" t="s">
        <v>12683</v>
      </c>
      <c r="AL607" s="82" t="s">
        <v>3887</v>
      </c>
    </row>
    <row r="608" spans="1:38" x14ac:dyDescent="0.25">
      <c r="A608" s="82" t="s">
        <v>12684</v>
      </c>
      <c r="B608" s="82">
        <v>15.057</v>
      </c>
      <c r="D608" s="82" t="s">
        <v>12158</v>
      </c>
      <c r="E608" s="82" t="s">
        <v>12685</v>
      </c>
      <c r="F608" s="82" t="s">
        <v>12686</v>
      </c>
      <c r="G608" s="82" t="s">
        <v>12687</v>
      </c>
      <c r="H608" s="82" t="s">
        <v>360</v>
      </c>
      <c r="I608" s="82" t="s">
        <v>12688</v>
      </c>
      <c r="J608" s="82" t="s">
        <v>12689</v>
      </c>
      <c r="K608" s="82" t="s">
        <v>12259</v>
      </c>
      <c r="L608" s="82" t="s">
        <v>580</v>
      </c>
      <c r="M608" s="82" t="s">
        <v>12690</v>
      </c>
      <c r="N608" s="82" t="s">
        <v>12647</v>
      </c>
      <c r="O608" s="82" t="s">
        <v>558</v>
      </c>
      <c r="P608" s="82" t="s">
        <v>12167</v>
      </c>
      <c r="Q608" s="82" t="s">
        <v>12439</v>
      </c>
      <c r="R608" s="82" t="s">
        <v>12691</v>
      </c>
      <c r="S608" s="82" t="s">
        <v>400</v>
      </c>
      <c r="T608" s="82" t="s">
        <v>12692</v>
      </c>
      <c r="U608" s="82" t="s">
        <v>12693</v>
      </c>
      <c r="V608" s="82" t="s">
        <v>632</v>
      </c>
      <c r="W608" s="82" t="s">
        <v>12212</v>
      </c>
      <c r="X608" s="82" t="s">
        <v>12174</v>
      </c>
      <c r="Y608" s="82" t="s">
        <v>12371</v>
      </c>
      <c r="Z608" s="82" t="s">
        <v>427</v>
      </c>
      <c r="AA608" s="82" t="s">
        <v>12443</v>
      </c>
      <c r="AB608" s="82" t="s">
        <v>12694</v>
      </c>
      <c r="AC608" s="82" t="s">
        <v>12695</v>
      </c>
      <c r="AD608" s="82" t="s">
        <v>12195</v>
      </c>
      <c r="AE608" s="82" t="s">
        <v>12218</v>
      </c>
      <c r="AF608" s="82" t="s">
        <v>382</v>
      </c>
      <c r="AG608" s="82" t="s">
        <v>12445</v>
      </c>
      <c r="AH608" s="82" t="s">
        <v>12696</v>
      </c>
      <c r="AI608" s="82" t="s">
        <v>1752</v>
      </c>
      <c r="AJ608" s="82" t="s">
        <v>12183</v>
      </c>
      <c r="AK608" s="82" t="s">
        <v>12697</v>
      </c>
      <c r="AL608" s="82" t="s">
        <v>415</v>
      </c>
    </row>
    <row r="609" spans="1:38" x14ac:dyDescent="0.25">
      <c r="A609" s="82" t="s">
        <v>12698</v>
      </c>
      <c r="B609" s="82">
        <v>15.058</v>
      </c>
      <c r="C609" s="82" t="s">
        <v>12699</v>
      </c>
      <c r="D609" s="82" t="s">
        <v>12158</v>
      </c>
      <c r="E609" s="82" t="s">
        <v>12700</v>
      </c>
      <c r="F609" s="82" t="s">
        <v>12701</v>
      </c>
      <c r="G609" s="82" t="s">
        <v>11911</v>
      </c>
      <c r="H609" s="82" t="s">
        <v>360</v>
      </c>
      <c r="I609" s="82" t="s">
        <v>12702</v>
      </c>
      <c r="J609" s="82" t="s">
        <v>12702</v>
      </c>
      <c r="K609" s="82" t="s">
        <v>12703</v>
      </c>
      <c r="L609" s="82" t="s">
        <v>421</v>
      </c>
      <c r="M609" s="82" t="s">
        <v>12704</v>
      </c>
      <c r="N609" s="82" t="s">
        <v>12705</v>
      </c>
      <c r="O609" s="82" t="s">
        <v>558</v>
      </c>
      <c r="P609" s="82" t="s">
        <v>12706</v>
      </c>
      <c r="Q609" s="82" t="s">
        <v>360</v>
      </c>
      <c r="R609" s="82" t="s">
        <v>12707</v>
      </c>
      <c r="S609" s="82" t="s">
        <v>368</v>
      </c>
      <c r="T609" s="82" t="s">
        <v>12708</v>
      </c>
      <c r="U609" s="82" t="s">
        <v>443</v>
      </c>
      <c r="V609" s="82" t="s">
        <v>362</v>
      </c>
      <c r="W609" s="82" t="s">
        <v>12709</v>
      </c>
      <c r="X609" s="82" t="s">
        <v>12266</v>
      </c>
      <c r="Y609" s="82" t="s">
        <v>12710</v>
      </c>
      <c r="Z609" s="82" t="s">
        <v>12711</v>
      </c>
      <c r="AA609" s="82" t="s">
        <v>12294</v>
      </c>
      <c r="AB609" s="82" t="s">
        <v>12712</v>
      </c>
      <c r="AC609" s="82" t="s">
        <v>12713</v>
      </c>
      <c r="AD609" s="82" t="s">
        <v>12714</v>
      </c>
      <c r="AE609" s="82" t="s">
        <v>12297</v>
      </c>
      <c r="AF609" s="82" t="s">
        <v>12715</v>
      </c>
      <c r="AG609" s="82" t="s">
        <v>382</v>
      </c>
      <c r="AH609" s="82" t="s">
        <v>12716</v>
      </c>
      <c r="AI609" s="82" t="s">
        <v>1752</v>
      </c>
      <c r="AJ609" s="82" t="s">
        <v>12183</v>
      </c>
      <c r="AK609" s="82" t="s">
        <v>12717</v>
      </c>
      <c r="AL609" s="82" t="s">
        <v>961</v>
      </c>
    </row>
    <row r="610" spans="1:38" x14ac:dyDescent="0.25">
      <c r="A610" s="82" t="s">
        <v>12718</v>
      </c>
      <c r="B610" s="82">
        <v>15.058999999999999</v>
      </c>
      <c r="C610" s="82" t="s">
        <v>12719</v>
      </c>
      <c r="D610" s="82" t="s">
        <v>12158</v>
      </c>
      <c r="E610" s="82" t="s">
        <v>12720</v>
      </c>
      <c r="F610" s="82" t="s">
        <v>12721</v>
      </c>
      <c r="G610" s="82" t="s">
        <v>359</v>
      </c>
      <c r="H610" s="82" t="s">
        <v>360</v>
      </c>
      <c r="I610" s="82" t="s">
        <v>12722</v>
      </c>
      <c r="J610" s="82" t="s">
        <v>12723</v>
      </c>
      <c r="K610" s="82" t="s">
        <v>12724</v>
      </c>
      <c r="L610" s="82" t="s">
        <v>12725</v>
      </c>
      <c r="M610" s="82" t="s">
        <v>12726</v>
      </c>
      <c r="N610" s="82" t="s">
        <v>12727</v>
      </c>
      <c r="O610" s="82" t="s">
        <v>558</v>
      </c>
      <c r="P610" s="82" t="s">
        <v>12728</v>
      </c>
      <c r="Q610" s="82" t="s">
        <v>360</v>
      </c>
      <c r="R610" s="82" t="s">
        <v>12729</v>
      </c>
      <c r="S610" s="82" t="s">
        <v>368</v>
      </c>
      <c r="T610" s="82" t="s">
        <v>12730</v>
      </c>
      <c r="U610" s="82" t="s">
        <v>12731</v>
      </c>
      <c r="V610" s="82" t="s">
        <v>362</v>
      </c>
      <c r="W610" s="82" t="s">
        <v>822</v>
      </c>
      <c r="X610" s="82" t="s">
        <v>12266</v>
      </c>
      <c r="Y610" s="82" t="s">
        <v>12732</v>
      </c>
      <c r="Z610" s="82" t="s">
        <v>12733</v>
      </c>
      <c r="AA610" s="82" t="s">
        <v>12734</v>
      </c>
      <c r="AB610" s="82" t="s">
        <v>12735</v>
      </c>
      <c r="AC610" s="82" t="s">
        <v>12736</v>
      </c>
      <c r="AD610" s="82" t="s">
        <v>12195</v>
      </c>
      <c r="AE610" s="82" t="s">
        <v>12737</v>
      </c>
      <c r="AF610" s="82" t="s">
        <v>12738</v>
      </c>
      <c r="AG610" s="82" t="s">
        <v>382</v>
      </c>
      <c r="AH610" s="82" t="s">
        <v>382</v>
      </c>
      <c r="AI610" s="82" t="s">
        <v>1752</v>
      </c>
      <c r="AJ610" s="82" t="s">
        <v>12183</v>
      </c>
      <c r="AK610" s="82" t="s">
        <v>12739</v>
      </c>
      <c r="AL610" s="82" t="s">
        <v>450</v>
      </c>
    </row>
    <row r="611" spans="1:38" x14ac:dyDescent="0.25">
      <c r="A611" s="82" t="s">
        <v>12740</v>
      </c>
      <c r="B611" s="82">
        <v>15.06</v>
      </c>
      <c r="D611" s="82" t="s">
        <v>12158</v>
      </c>
      <c r="E611" s="82" t="s">
        <v>12741</v>
      </c>
      <c r="F611" s="82" t="s">
        <v>12742</v>
      </c>
      <c r="G611" s="82" t="s">
        <v>12743</v>
      </c>
      <c r="H611" s="82" t="s">
        <v>360</v>
      </c>
      <c r="I611" s="82" t="s">
        <v>12744</v>
      </c>
      <c r="J611" s="82" t="s">
        <v>12745</v>
      </c>
      <c r="K611" s="82" t="s">
        <v>12746</v>
      </c>
      <c r="L611" s="82" t="s">
        <v>421</v>
      </c>
      <c r="M611" s="82" t="s">
        <v>12747</v>
      </c>
      <c r="N611" s="82" t="s">
        <v>12748</v>
      </c>
      <c r="O611" s="82" t="s">
        <v>366</v>
      </c>
      <c r="P611" s="82" t="s">
        <v>12749</v>
      </c>
      <c r="Q611" s="82" t="s">
        <v>12750</v>
      </c>
      <c r="R611" s="82" t="s">
        <v>12751</v>
      </c>
      <c r="S611" s="82" t="s">
        <v>400</v>
      </c>
      <c r="T611" s="82" t="s">
        <v>12752</v>
      </c>
      <c r="U611" s="82" t="s">
        <v>12753</v>
      </c>
      <c r="V611" s="82" t="s">
        <v>632</v>
      </c>
      <c r="W611" s="82" t="s">
        <v>12754</v>
      </c>
      <c r="X611" s="82" t="s">
        <v>12174</v>
      </c>
      <c r="Y611" s="82" t="s">
        <v>12755</v>
      </c>
      <c r="Z611" s="82" t="s">
        <v>12756</v>
      </c>
      <c r="AA611" s="82" t="s">
        <v>12215</v>
      </c>
      <c r="AB611" s="82" t="s">
        <v>12757</v>
      </c>
      <c r="AC611" s="82" t="s">
        <v>12758</v>
      </c>
      <c r="AD611" s="82" t="s">
        <v>12195</v>
      </c>
      <c r="AF611" s="82" t="s">
        <v>12759</v>
      </c>
      <c r="AG611" s="82" t="s">
        <v>382</v>
      </c>
      <c r="AH611" s="82" t="s">
        <v>12760</v>
      </c>
      <c r="AI611" s="82" t="s">
        <v>1752</v>
      </c>
      <c r="AJ611" s="82" t="s">
        <v>12183</v>
      </c>
      <c r="AK611" s="82" t="s">
        <v>12761</v>
      </c>
      <c r="AL611" s="82" t="s">
        <v>415</v>
      </c>
    </row>
    <row r="612" spans="1:38" x14ac:dyDescent="0.25">
      <c r="A612" s="82" t="s">
        <v>12762</v>
      </c>
      <c r="B612" s="82">
        <v>15.061</v>
      </c>
      <c r="C612" s="82" t="s">
        <v>12763</v>
      </c>
      <c r="D612" s="82" t="s">
        <v>12158</v>
      </c>
      <c r="E612" s="82" t="s">
        <v>12764</v>
      </c>
      <c r="F612" s="82" t="s">
        <v>12765</v>
      </c>
      <c r="G612" s="82" t="s">
        <v>12766</v>
      </c>
      <c r="H612" s="82" t="s">
        <v>360</v>
      </c>
      <c r="I612" s="82" t="s">
        <v>12767</v>
      </c>
      <c r="J612" s="82" t="s">
        <v>12768</v>
      </c>
      <c r="K612" s="82" t="s">
        <v>12769</v>
      </c>
      <c r="L612" s="82" t="s">
        <v>421</v>
      </c>
      <c r="M612" s="82" t="s">
        <v>12770</v>
      </c>
      <c r="N612" s="82" t="s">
        <v>12771</v>
      </c>
      <c r="O612" s="82" t="s">
        <v>366</v>
      </c>
      <c r="P612" s="82" t="s">
        <v>12749</v>
      </c>
      <c r="Q612" s="82" t="s">
        <v>12772</v>
      </c>
      <c r="R612" s="82" t="s">
        <v>12773</v>
      </c>
      <c r="S612" s="82" t="s">
        <v>400</v>
      </c>
      <c r="T612" s="82" t="s">
        <v>12774</v>
      </c>
      <c r="U612" s="82" t="s">
        <v>12775</v>
      </c>
      <c r="V612" s="82" t="s">
        <v>632</v>
      </c>
      <c r="W612" s="82" t="s">
        <v>12776</v>
      </c>
      <c r="X612" s="82" t="s">
        <v>12174</v>
      </c>
      <c r="Y612" s="82" t="s">
        <v>12777</v>
      </c>
      <c r="Z612" s="82" t="s">
        <v>2951</v>
      </c>
      <c r="AA612" s="82" t="s">
        <v>12215</v>
      </c>
      <c r="AB612" s="82" t="s">
        <v>12778</v>
      </c>
      <c r="AC612" s="82" t="s">
        <v>12779</v>
      </c>
      <c r="AD612" s="82" t="s">
        <v>12195</v>
      </c>
      <c r="AF612" s="82" t="s">
        <v>12780</v>
      </c>
      <c r="AG612" s="82" t="s">
        <v>12433</v>
      </c>
      <c r="AH612" s="82" t="s">
        <v>12781</v>
      </c>
      <c r="AI612" s="82" t="s">
        <v>1752</v>
      </c>
      <c r="AJ612" s="82" t="s">
        <v>12183</v>
      </c>
      <c r="AK612" s="82" t="s">
        <v>12782</v>
      </c>
      <c r="AL612" s="82" t="s">
        <v>415</v>
      </c>
    </row>
    <row r="613" spans="1:38" x14ac:dyDescent="0.25">
      <c r="A613" s="82" t="s">
        <v>12783</v>
      </c>
      <c r="B613" s="82">
        <v>15.061999999999999</v>
      </c>
      <c r="D613" s="82" t="s">
        <v>12158</v>
      </c>
      <c r="E613" s="82" t="s">
        <v>12784</v>
      </c>
      <c r="F613" s="82" t="s">
        <v>12785</v>
      </c>
      <c r="G613" s="82" t="s">
        <v>504</v>
      </c>
      <c r="H613" s="82" t="s">
        <v>360</v>
      </c>
      <c r="I613" s="82" t="s">
        <v>12786</v>
      </c>
      <c r="J613" s="82" t="s">
        <v>12787</v>
      </c>
      <c r="K613" s="82" t="s">
        <v>12788</v>
      </c>
      <c r="L613" s="82" t="s">
        <v>12789</v>
      </c>
      <c r="M613" s="82" t="s">
        <v>12790</v>
      </c>
      <c r="N613" s="82" t="s">
        <v>12791</v>
      </c>
      <c r="O613" s="82" t="s">
        <v>558</v>
      </c>
      <c r="P613" s="82" t="s">
        <v>12792</v>
      </c>
      <c r="Q613" s="82" t="s">
        <v>12793</v>
      </c>
      <c r="R613" s="82" t="s">
        <v>12794</v>
      </c>
      <c r="S613" s="82" t="s">
        <v>400</v>
      </c>
      <c r="T613" s="82" t="s">
        <v>12795</v>
      </c>
      <c r="U613" s="82" t="s">
        <v>12796</v>
      </c>
      <c r="V613" s="82" t="s">
        <v>632</v>
      </c>
      <c r="W613" s="82" t="s">
        <v>12797</v>
      </c>
      <c r="X613" s="82" t="s">
        <v>12798</v>
      </c>
      <c r="Y613" s="82" t="s">
        <v>12799</v>
      </c>
      <c r="Z613" s="82" t="s">
        <v>12800</v>
      </c>
      <c r="AA613" s="82" t="s">
        <v>12251</v>
      </c>
      <c r="AB613" s="82" t="s">
        <v>12801</v>
      </c>
      <c r="AC613" s="82" t="s">
        <v>12802</v>
      </c>
      <c r="AD613" s="82" t="s">
        <v>12195</v>
      </c>
      <c r="AE613" s="82" t="s">
        <v>12180</v>
      </c>
      <c r="AF613" s="82" t="s">
        <v>382</v>
      </c>
      <c r="AG613" s="82" t="s">
        <v>12433</v>
      </c>
      <c r="AH613" s="82" t="s">
        <v>12803</v>
      </c>
      <c r="AI613" s="82" t="s">
        <v>1752</v>
      </c>
      <c r="AJ613" s="82" t="s">
        <v>12183</v>
      </c>
      <c r="AK613" s="82" t="s">
        <v>12804</v>
      </c>
      <c r="AL613" s="82" t="s">
        <v>415</v>
      </c>
    </row>
    <row r="614" spans="1:38" x14ac:dyDescent="0.25">
      <c r="A614" s="82" t="s">
        <v>12805</v>
      </c>
      <c r="B614" s="82">
        <v>15.063000000000001</v>
      </c>
      <c r="D614" s="82" t="s">
        <v>12158</v>
      </c>
      <c r="E614" s="82" t="s">
        <v>12806</v>
      </c>
      <c r="F614" s="82" t="s">
        <v>12807</v>
      </c>
      <c r="G614" s="82" t="s">
        <v>504</v>
      </c>
      <c r="H614" s="82" t="s">
        <v>360</v>
      </c>
      <c r="I614" s="82" t="s">
        <v>12808</v>
      </c>
      <c r="J614" s="82" t="s">
        <v>12809</v>
      </c>
      <c r="K614" s="82" t="s">
        <v>12788</v>
      </c>
      <c r="L614" s="82" t="s">
        <v>580</v>
      </c>
      <c r="M614" s="82" t="s">
        <v>12810</v>
      </c>
      <c r="N614" s="82" t="s">
        <v>12811</v>
      </c>
      <c r="O614" s="82" t="s">
        <v>558</v>
      </c>
      <c r="P614" s="82" t="s">
        <v>12812</v>
      </c>
      <c r="Q614" s="82" t="s">
        <v>12793</v>
      </c>
      <c r="R614" s="82" t="s">
        <v>12813</v>
      </c>
      <c r="S614" s="82" t="s">
        <v>400</v>
      </c>
      <c r="T614" s="82" t="s">
        <v>12814</v>
      </c>
      <c r="U614" s="82" t="s">
        <v>12815</v>
      </c>
      <c r="V614" s="82" t="s">
        <v>632</v>
      </c>
      <c r="W614" s="82" t="s">
        <v>12212</v>
      </c>
      <c r="X614" s="82" t="s">
        <v>12816</v>
      </c>
      <c r="Y614" s="82" t="s">
        <v>12817</v>
      </c>
      <c r="Z614" s="82" t="s">
        <v>12818</v>
      </c>
      <c r="AA614" s="82" t="s">
        <v>12373</v>
      </c>
      <c r="AB614" s="82" t="s">
        <v>12819</v>
      </c>
      <c r="AC614" s="82" t="s">
        <v>12820</v>
      </c>
      <c r="AD614" s="82" t="s">
        <v>12195</v>
      </c>
      <c r="AF614" s="82" t="s">
        <v>12821</v>
      </c>
      <c r="AG614" s="82" t="s">
        <v>12274</v>
      </c>
      <c r="AH614" s="82" t="s">
        <v>12822</v>
      </c>
      <c r="AI614" s="82" t="s">
        <v>1752</v>
      </c>
      <c r="AJ614" s="82" t="s">
        <v>12183</v>
      </c>
      <c r="AK614" s="82" t="s">
        <v>12823</v>
      </c>
      <c r="AL614" s="82" t="s">
        <v>415</v>
      </c>
    </row>
    <row r="615" spans="1:38" x14ac:dyDescent="0.25">
      <c r="A615" s="82" t="s">
        <v>12824</v>
      </c>
      <c r="B615" s="82">
        <v>15.065</v>
      </c>
      <c r="D615" s="82" t="s">
        <v>12158</v>
      </c>
      <c r="E615" s="82" t="s">
        <v>12825</v>
      </c>
      <c r="F615" s="82" t="s">
        <v>12826</v>
      </c>
      <c r="G615" s="82" t="s">
        <v>504</v>
      </c>
      <c r="H615" s="82" t="s">
        <v>360</v>
      </c>
      <c r="I615" s="82" t="s">
        <v>12827</v>
      </c>
      <c r="J615" s="82" t="s">
        <v>12421</v>
      </c>
      <c r="K615" s="82" t="s">
        <v>12828</v>
      </c>
      <c r="L615" s="82" t="s">
        <v>12423</v>
      </c>
      <c r="M615" s="82" t="s">
        <v>12829</v>
      </c>
      <c r="N615" s="82" t="s">
        <v>12830</v>
      </c>
      <c r="O615" s="82" t="s">
        <v>558</v>
      </c>
      <c r="P615" s="82" t="s">
        <v>12831</v>
      </c>
      <c r="Q615" s="82" t="s">
        <v>12832</v>
      </c>
      <c r="R615" s="82" t="s">
        <v>12833</v>
      </c>
      <c r="S615" s="82" t="s">
        <v>400</v>
      </c>
      <c r="T615" s="82" t="s">
        <v>12834</v>
      </c>
      <c r="U615" s="82" t="s">
        <v>12429</v>
      </c>
      <c r="V615" s="82" t="s">
        <v>632</v>
      </c>
      <c r="W615" s="82" t="s">
        <v>12835</v>
      </c>
      <c r="X615" s="82" t="s">
        <v>12411</v>
      </c>
      <c r="Y615" s="82" t="s">
        <v>12267</v>
      </c>
      <c r="Z615" s="82" t="s">
        <v>12836</v>
      </c>
      <c r="AA615" s="82" t="s">
        <v>12251</v>
      </c>
      <c r="AB615" s="82" t="s">
        <v>12837</v>
      </c>
      <c r="AC615" s="82" t="s">
        <v>12375</v>
      </c>
      <c r="AD615" s="82" t="s">
        <v>12838</v>
      </c>
      <c r="AE615" s="82" t="s">
        <v>360</v>
      </c>
      <c r="AF615" s="82" t="s">
        <v>382</v>
      </c>
      <c r="AG615" s="82" t="s">
        <v>12219</v>
      </c>
      <c r="AH615" s="82" t="s">
        <v>12839</v>
      </c>
      <c r="AI615" s="82" t="s">
        <v>1752</v>
      </c>
      <c r="AJ615" s="82" t="s">
        <v>12183</v>
      </c>
      <c r="AK615" s="82" t="s">
        <v>12840</v>
      </c>
      <c r="AL615" s="82" t="s">
        <v>415</v>
      </c>
    </row>
    <row r="616" spans="1:38" x14ac:dyDescent="0.25">
      <c r="A616" s="82" t="s">
        <v>12841</v>
      </c>
      <c r="B616" s="82">
        <v>15.066000000000001</v>
      </c>
      <c r="C616" s="82" t="s">
        <v>12842</v>
      </c>
      <c r="D616" s="82" t="s">
        <v>12158</v>
      </c>
      <c r="E616" s="82" t="s">
        <v>12843</v>
      </c>
      <c r="F616" s="82" t="s">
        <v>12844</v>
      </c>
      <c r="G616" s="82" t="s">
        <v>2317</v>
      </c>
      <c r="H616" s="82" t="s">
        <v>360</v>
      </c>
      <c r="I616" s="82" t="s">
        <v>12845</v>
      </c>
      <c r="J616" s="82" t="s">
        <v>12845</v>
      </c>
      <c r="K616" s="82" t="s">
        <v>12259</v>
      </c>
      <c r="L616" s="82" t="s">
        <v>12846</v>
      </c>
      <c r="M616" s="82" t="s">
        <v>12847</v>
      </c>
      <c r="N616" s="82" t="s">
        <v>12848</v>
      </c>
      <c r="O616" s="82" t="s">
        <v>558</v>
      </c>
      <c r="P616" s="82" t="s">
        <v>360</v>
      </c>
      <c r="Q616" s="82" t="s">
        <v>360</v>
      </c>
      <c r="R616" s="82" t="s">
        <v>12849</v>
      </c>
      <c r="S616" s="82" t="s">
        <v>400</v>
      </c>
      <c r="T616" s="82" t="s">
        <v>12850</v>
      </c>
      <c r="U616" s="82" t="s">
        <v>12851</v>
      </c>
      <c r="V616" s="82" t="s">
        <v>632</v>
      </c>
      <c r="W616" s="82" t="s">
        <v>12852</v>
      </c>
      <c r="X616" s="82" t="s">
        <v>12853</v>
      </c>
      <c r="Y616" s="82" t="s">
        <v>12854</v>
      </c>
      <c r="Z616" s="82" t="s">
        <v>12855</v>
      </c>
      <c r="AA616" s="82" t="s">
        <v>12856</v>
      </c>
      <c r="AB616" s="82" t="s">
        <v>382</v>
      </c>
      <c r="AC616" s="82" t="s">
        <v>12857</v>
      </c>
      <c r="AD616" s="82" t="s">
        <v>12858</v>
      </c>
      <c r="AE616" s="82" t="s">
        <v>360</v>
      </c>
      <c r="AF616" s="82" t="s">
        <v>12859</v>
      </c>
      <c r="AG616" s="82" t="s">
        <v>12860</v>
      </c>
      <c r="AH616" s="82" t="s">
        <v>12861</v>
      </c>
      <c r="AI616" s="82" t="s">
        <v>6588</v>
      </c>
      <c r="AJ616" s="82" t="s">
        <v>12183</v>
      </c>
      <c r="AK616" s="82" t="s">
        <v>12862</v>
      </c>
      <c r="AL616" s="82" t="s">
        <v>1286</v>
      </c>
    </row>
    <row r="617" spans="1:38" x14ac:dyDescent="0.25">
      <c r="A617" s="82" t="s">
        <v>12863</v>
      </c>
      <c r="B617" s="82">
        <v>15.067</v>
      </c>
      <c r="D617" s="82" t="s">
        <v>12158</v>
      </c>
      <c r="E617" s="82" t="s">
        <v>12864</v>
      </c>
      <c r="F617" s="82" t="s">
        <v>12865</v>
      </c>
      <c r="G617" s="82" t="s">
        <v>12866</v>
      </c>
      <c r="H617" s="82" t="s">
        <v>360</v>
      </c>
      <c r="I617" s="82" t="s">
        <v>10921</v>
      </c>
      <c r="J617" s="82" t="s">
        <v>12867</v>
      </c>
      <c r="K617" s="82" t="s">
        <v>12868</v>
      </c>
      <c r="L617" s="82" t="s">
        <v>421</v>
      </c>
      <c r="M617" s="82" t="s">
        <v>421</v>
      </c>
      <c r="N617" s="82" t="s">
        <v>12869</v>
      </c>
      <c r="O617" s="82" t="s">
        <v>366</v>
      </c>
      <c r="P617" s="82" t="s">
        <v>12870</v>
      </c>
      <c r="Q617" s="82" t="s">
        <v>360</v>
      </c>
      <c r="R617" s="82" t="s">
        <v>12871</v>
      </c>
      <c r="S617" s="82" t="s">
        <v>400</v>
      </c>
      <c r="T617" s="82" t="s">
        <v>12872</v>
      </c>
      <c r="U617" s="82" t="s">
        <v>12873</v>
      </c>
      <c r="V617" s="82" t="s">
        <v>632</v>
      </c>
      <c r="W617" s="82" t="s">
        <v>12874</v>
      </c>
      <c r="X617" s="82" t="s">
        <v>12853</v>
      </c>
      <c r="Y617" s="82" t="s">
        <v>12875</v>
      </c>
      <c r="Z617" s="82" t="s">
        <v>427</v>
      </c>
      <c r="AA617" s="82" t="s">
        <v>376</v>
      </c>
      <c r="AB617" s="82" t="s">
        <v>12876</v>
      </c>
      <c r="AC617" s="82" t="s">
        <v>12877</v>
      </c>
      <c r="AD617" s="82" t="s">
        <v>12195</v>
      </c>
      <c r="AE617" s="82" t="s">
        <v>12180</v>
      </c>
      <c r="AF617" s="82" t="s">
        <v>382</v>
      </c>
      <c r="AG617" s="82" t="s">
        <v>382</v>
      </c>
      <c r="AH617" s="82" t="s">
        <v>12878</v>
      </c>
      <c r="AI617" s="82" t="s">
        <v>12879</v>
      </c>
      <c r="AJ617" s="82" t="s">
        <v>12183</v>
      </c>
      <c r="AK617" s="82" t="s">
        <v>12880</v>
      </c>
      <c r="AL617" s="82" t="s">
        <v>1286</v>
      </c>
    </row>
    <row r="618" spans="1:38" x14ac:dyDescent="0.25">
      <c r="A618" s="82" t="s">
        <v>12881</v>
      </c>
      <c r="B618" s="82">
        <v>15.108000000000001</v>
      </c>
      <c r="C618" s="82" t="s">
        <v>12882</v>
      </c>
      <c r="D618" s="82" t="s">
        <v>12158</v>
      </c>
      <c r="E618" s="82" t="s">
        <v>12883</v>
      </c>
      <c r="F618" s="82" t="s">
        <v>12884</v>
      </c>
      <c r="G618" s="82" t="s">
        <v>504</v>
      </c>
      <c r="H618" s="82" t="s">
        <v>360</v>
      </c>
      <c r="I618" s="82" t="s">
        <v>12885</v>
      </c>
      <c r="J618" s="82" t="s">
        <v>12886</v>
      </c>
      <c r="K618" s="82" t="s">
        <v>12887</v>
      </c>
      <c r="L618" s="82" t="s">
        <v>421</v>
      </c>
      <c r="M618" s="82" t="s">
        <v>12888</v>
      </c>
      <c r="N618" s="82" t="s">
        <v>12889</v>
      </c>
      <c r="O618" s="82" t="s">
        <v>366</v>
      </c>
      <c r="P618" s="82" t="s">
        <v>12890</v>
      </c>
      <c r="Q618" s="82" t="s">
        <v>12891</v>
      </c>
      <c r="R618" s="82" t="s">
        <v>12892</v>
      </c>
      <c r="S618" s="82" t="s">
        <v>368</v>
      </c>
      <c r="T618" s="82" t="s">
        <v>12893</v>
      </c>
      <c r="U618" s="82" t="s">
        <v>443</v>
      </c>
      <c r="V618" s="82" t="s">
        <v>12894</v>
      </c>
      <c r="W618" s="82" t="s">
        <v>12895</v>
      </c>
      <c r="X618" s="82" t="s">
        <v>12174</v>
      </c>
      <c r="Y618" s="82" t="s">
        <v>12267</v>
      </c>
      <c r="Z618" s="82" t="s">
        <v>3934</v>
      </c>
      <c r="AA618" s="82" t="s">
        <v>12215</v>
      </c>
      <c r="AB618" s="82" t="s">
        <v>12896</v>
      </c>
      <c r="AC618" s="82" t="s">
        <v>12897</v>
      </c>
      <c r="AD618" s="82" t="s">
        <v>12195</v>
      </c>
      <c r="AF618" s="82" t="s">
        <v>12898</v>
      </c>
      <c r="AG618" s="82" t="s">
        <v>382</v>
      </c>
      <c r="AH618" s="82" t="s">
        <v>382</v>
      </c>
      <c r="AI618" s="82" t="s">
        <v>384</v>
      </c>
      <c r="AJ618" s="82" t="s">
        <v>12183</v>
      </c>
      <c r="AK618" s="82" t="s">
        <v>12899</v>
      </c>
      <c r="AL618" s="82" t="s">
        <v>415</v>
      </c>
    </row>
    <row r="619" spans="1:38" x14ac:dyDescent="0.25">
      <c r="A619" s="82" t="s">
        <v>12900</v>
      </c>
      <c r="B619" s="82">
        <v>15.113</v>
      </c>
      <c r="D619" s="82" t="s">
        <v>12158</v>
      </c>
      <c r="E619" s="82" t="s">
        <v>12901</v>
      </c>
      <c r="F619" s="82" t="s">
        <v>12902</v>
      </c>
      <c r="G619" s="82" t="s">
        <v>504</v>
      </c>
      <c r="H619" s="82" t="s">
        <v>360</v>
      </c>
      <c r="I619" s="82" t="s">
        <v>12903</v>
      </c>
      <c r="J619" s="82" t="s">
        <v>12904</v>
      </c>
      <c r="K619" s="82" t="s">
        <v>12905</v>
      </c>
      <c r="L619" s="82" t="s">
        <v>421</v>
      </c>
      <c r="M619" s="82" t="s">
        <v>12906</v>
      </c>
      <c r="N619" s="82" t="s">
        <v>12907</v>
      </c>
      <c r="O619" s="82" t="s">
        <v>366</v>
      </c>
      <c r="P619" s="82" t="s">
        <v>12908</v>
      </c>
      <c r="Q619" s="82" t="s">
        <v>12909</v>
      </c>
      <c r="R619" s="82" t="s">
        <v>12910</v>
      </c>
      <c r="S619" s="82" t="s">
        <v>368</v>
      </c>
      <c r="T619" s="82" t="s">
        <v>12911</v>
      </c>
      <c r="U619" s="82" t="s">
        <v>443</v>
      </c>
      <c r="V619" s="82" t="s">
        <v>362</v>
      </c>
      <c r="W619" s="82" t="s">
        <v>822</v>
      </c>
      <c r="X619" s="82" t="s">
        <v>12174</v>
      </c>
      <c r="Y619" s="82" t="s">
        <v>12371</v>
      </c>
      <c r="Z619" s="82" t="s">
        <v>12912</v>
      </c>
      <c r="AA619" s="82" t="s">
        <v>12215</v>
      </c>
      <c r="AB619" s="82" t="s">
        <v>12913</v>
      </c>
      <c r="AC619" s="82" t="s">
        <v>12914</v>
      </c>
      <c r="AD619" s="82" t="s">
        <v>12195</v>
      </c>
      <c r="AF619" s="82" t="s">
        <v>382</v>
      </c>
      <c r="AG619" s="82" t="s">
        <v>12433</v>
      </c>
      <c r="AH619" s="82" t="s">
        <v>12915</v>
      </c>
      <c r="AI619" s="82" t="s">
        <v>384</v>
      </c>
      <c r="AJ619" s="82" t="s">
        <v>12183</v>
      </c>
      <c r="AK619" s="82" t="s">
        <v>12916</v>
      </c>
      <c r="AL619" s="82" t="s">
        <v>961</v>
      </c>
    </row>
    <row r="620" spans="1:38" x14ac:dyDescent="0.25">
      <c r="A620" s="82" t="s">
        <v>12917</v>
      </c>
      <c r="B620" s="82">
        <v>15.114000000000001</v>
      </c>
      <c r="C620" s="82" t="s">
        <v>12918</v>
      </c>
      <c r="D620" s="82" t="s">
        <v>12158</v>
      </c>
      <c r="E620" s="82" t="s">
        <v>12919</v>
      </c>
      <c r="F620" s="82" t="s">
        <v>12920</v>
      </c>
      <c r="G620" s="82" t="s">
        <v>359</v>
      </c>
      <c r="H620" s="82" t="s">
        <v>360</v>
      </c>
      <c r="I620" s="82" t="s">
        <v>12921</v>
      </c>
      <c r="J620" s="82" t="s">
        <v>12922</v>
      </c>
      <c r="K620" s="82" t="s">
        <v>12923</v>
      </c>
      <c r="L620" s="82" t="s">
        <v>12924</v>
      </c>
      <c r="M620" s="82" t="s">
        <v>12925</v>
      </c>
      <c r="N620" s="82" t="s">
        <v>12926</v>
      </c>
      <c r="O620" s="82" t="s">
        <v>558</v>
      </c>
      <c r="P620" s="82" t="s">
        <v>12927</v>
      </c>
      <c r="Q620" s="82" t="s">
        <v>12928</v>
      </c>
      <c r="R620" s="82" t="s">
        <v>12929</v>
      </c>
      <c r="S620" s="82" t="s">
        <v>400</v>
      </c>
      <c r="T620" s="82" t="s">
        <v>12930</v>
      </c>
      <c r="U620" s="82" t="s">
        <v>12931</v>
      </c>
      <c r="V620" s="82" t="s">
        <v>632</v>
      </c>
      <c r="W620" s="82" t="s">
        <v>12932</v>
      </c>
      <c r="X620" s="82" t="s">
        <v>12266</v>
      </c>
      <c r="Y620" s="82" t="s">
        <v>12933</v>
      </c>
      <c r="Z620" s="82" t="s">
        <v>12934</v>
      </c>
      <c r="AA620" s="82" t="s">
        <v>12935</v>
      </c>
      <c r="AB620" s="82" t="s">
        <v>12936</v>
      </c>
      <c r="AC620" s="82" t="s">
        <v>12585</v>
      </c>
      <c r="AD620" s="82" t="s">
        <v>12937</v>
      </c>
      <c r="AE620" s="82" t="s">
        <v>12297</v>
      </c>
      <c r="AF620" s="82" t="s">
        <v>12780</v>
      </c>
      <c r="AG620" s="82" t="s">
        <v>12938</v>
      </c>
      <c r="AH620" s="82" t="s">
        <v>12939</v>
      </c>
      <c r="AI620" s="82" t="s">
        <v>384</v>
      </c>
      <c r="AJ620" s="82" t="s">
        <v>12183</v>
      </c>
      <c r="AK620" s="82" t="s">
        <v>12940</v>
      </c>
      <c r="AL620" s="82" t="s">
        <v>415</v>
      </c>
    </row>
    <row r="621" spans="1:38" x14ac:dyDescent="0.25">
      <c r="A621" s="82" t="s">
        <v>12941</v>
      </c>
      <c r="B621" s="82">
        <v>15.124000000000001</v>
      </c>
      <c r="C621" s="82" t="s">
        <v>12942</v>
      </c>
      <c r="D621" s="82" t="s">
        <v>12158</v>
      </c>
      <c r="E621" s="82" t="s">
        <v>12943</v>
      </c>
      <c r="F621" s="82" t="s">
        <v>12944</v>
      </c>
      <c r="G621" s="82" t="s">
        <v>721</v>
      </c>
      <c r="H621" s="82" t="s">
        <v>360</v>
      </c>
      <c r="I621" s="82" t="s">
        <v>12945</v>
      </c>
      <c r="J621" s="82" t="s">
        <v>12946</v>
      </c>
      <c r="K621" s="82" t="s">
        <v>12947</v>
      </c>
      <c r="L621" s="82" t="s">
        <v>421</v>
      </c>
      <c r="M621" s="82" t="s">
        <v>12948</v>
      </c>
      <c r="N621" s="82" t="s">
        <v>12949</v>
      </c>
      <c r="O621" s="82" t="s">
        <v>366</v>
      </c>
      <c r="P621" s="82" t="s">
        <v>12950</v>
      </c>
      <c r="Q621" s="82" t="s">
        <v>12951</v>
      </c>
      <c r="R621" s="82" t="s">
        <v>12910</v>
      </c>
      <c r="S621" s="82" t="s">
        <v>12952</v>
      </c>
      <c r="T621" s="82" t="s">
        <v>12953</v>
      </c>
      <c r="U621" s="82" t="s">
        <v>12954</v>
      </c>
      <c r="V621" s="82" t="s">
        <v>12955</v>
      </c>
      <c r="W621" s="82" t="s">
        <v>12956</v>
      </c>
      <c r="X621" s="82" t="s">
        <v>12957</v>
      </c>
      <c r="Y621" s="82" t="s">
        <v>12958</v>
      </c>
      <c r="Z621" s="82" t="s">
        <v>12959</v>
      </c>
      <c r="AA621" s="82" t="s">
        <v>12234</v>
      </c>
      <c r="AB621" s="82" t="s">
        <v>12960</v>
      </c>
      <c r="AC621" s="82" t="s">
        <v>12961</v>
      </c>
      <c r="AD621" s="82" t="s">
        <v>12195</v>
      </c>
      <c r="AF621" s="82" t="s">
        <v>12962</v>
      </c>
      <c r="AG621" s="82" t="s">
        <v>12433</v>
      </c>
      <c r="AH621" s="82" t="s">
        <v>12963</v>
      </c>
      <c r="AI621" s="82" t="s">
        <v>521</v>
      </c>
      <c r="AJ621" s="82" t="s">
        <v>12183</v>
      </c>
      <c r="AK621" s="82" t="s">
        <v>12964</v>
      </c>
      <c r="AL621" s="82" t="s">
        <v>415</v>
      </c>
    </row>
    <row r="622" spans="1:38" x14ac:dyDescent="0.25">
      <c r="A622" s="82" t="s">
        <v>12965</v>
      </c>
      <c r="B622" s="82">
        <v>15.13</v>
      </c>
      <c r="C622" s="82" t="s">
        <v>12966</v>
      </c>
      <c r="D622" s="82" t="s">
        <v>12158</v>
      </c>
      <c r="E622" s="82" t="s">
        <v>12967</v>
      </c>
      <c r="F622" s="82" t="s">
        <v>12968</v>
      </c>
      <c r="G622" s="82" t="s">
        <v>504</v>
      </c>
      <c r="H622" s="82" t="s">
        <v>360</v>
      </c>
      <c r="I622" s="82" t="s">
        <v>12969</v>
      </c>
      <c r="J622" s="82" t="s">
        <v>12970</v>
      </c>
      <c r="K622" s="82" t="s">
        <v>12971</v>
      </c>
      <c r="L622" s="82" t="s">
        <v>12972</v>
      </c>
      <c r="M622" s="82" t="s">
        <v>12973</v>
      </c>
      <c r="N622" s="82" t="s">
        <v>12974</v>
      </c>
      <c r="O622" s="82" t="s">
        <v>366</v>
      </c>
      <c r="P622" s="82" t="s">
        <v>12167</v>
      </c>
      <c r="Q622" s="82" t="s">
        <v>12168</v>
      </c>
      <c r="R622" s="82" t="s">
        <v>12262</v>
      </c>
      <c r="S622" s="82" t="s">
        <v>400</v>
      </c>
      <c r="T622" s="82" t="s">
        <v>12975</v>
      </c>
      <c r="U622" s="82" t="s">
        <v>12976</v>
      </c>
      <c r="V622" s="82" t="s">
        <v>632</v>
      </c>
      <c r="W622" s="82" t="s">
        <v>12977</v>
      </c>
      <c r="X622" s="82" t="s">
        <v>12266</v>
      </c>
      <c r="Y622" s="82" t="s">
        <v>12978</v>
      </c>
      <c r="Z622" s="82" t="s">
        <v>12979</v>
      </c>
      <c r="AA622" s="82" t="s">
        <v>12980</v>
      </c>
      <c r="AB622" s="82" t="s">
        <v>12981</v>
      </c>
      <c r="AC622" s="82" t="s">
        <v>12585</v>
      </c>
      <c r="AD622" s="82" t="s">
        <v>12982</v>
      </c>
      <c r="AE622" s="82" t="s">
        <v>12297</v>
      </c>
      <c r="AF622" s="82" t="s">
        <v>382</v>
      </c>
      <c r="AG622" s="82" t="s">
        <v>12983</v>
      </c>
      <c r="AH622" s="82" t="s">
        <v>12984</v>
      </c>
      <c r="AI622" s="82" t="s">
        <v>384</v>
      </c>
      <c r="AJ622" s="82" t="s">
        <v>12183</v>
      </c>
      <c r="AK622" s="82" t="s">
        <v>12985</v>
      </c>
      <c r="AL622" s="82" t="s">
        <v>415</v>
      </c>
    </row>
    <row r="623" spans="1:38" x14ac:dyDescent="0.25">
      <c r="A623" s="82" t="s">
        <v>12986</v>
      </c>
      <c r="B623" s="82">
        <v>15.132999999999999</v>
      </c>
      <c r="C623" s="82" t="s">
        <v>12987</v>
      </c>
      <c r="D623" s="82" t="s">
        <v>12158</v>
      </c>
      <c r="E623" s="82" t="s">
        <v>12988</v>
      </c>
      <c r="F623" s="82" t="s">
        <v>12989</v>
      </c>
      <c r="G623" s="82" t="s">
        <v>683</v>
      </c>
      <c r="H623" s="82" t="s">
        <v>360</v>
      </c>
      <c r="I623" s="82" t="s">
        <v>12990</v>
      </c>
      <c r="J623" s="82" t="s">
        <v>12991</v>
      </c>
      <c r="K623" s="82" t="s">
        <v>12992</v>
      </c>
      <c r="L623" s="82" t="s">
        <v>421</v>
      </c>
      <c r="M623" s="82" t="s">
        <v>12993</v>
      </c>
      <c r="N623" s="82" t="s">
        <v>12994</v>
      </c>
      <c r="O623" s="82" t="s">
        <v>558</v>
      </c>
      <c r="P623" s="82" t="s">
        <v>12995</v>
      </c>
      <c r="Q623" s="82" t="s">
        <v>360</v>
      </c>
      <c r="R623" s="82" t="s">
        <v>360</v>
      </c>
      <c r="S623" s="82" t="s">
        <v>400</v>
      </c>
      <c r="T623" s="82" t="s">
        <v>12996</v>
      </c>
      <c r="U623" s="82" t="s">
        <v>12997</v>
      </c>
      <c r="V623" s="82" t="s">
        <v>632</v>
      </c>
      <c r="W623" s="82" t="s">
        <v>12998</v>
      </c>
      <c r="X623" s="82" t="s">
        <v>12999</v>
      </c>
      <c r="Y623" s="82" t="s">
        <v>13000</v>
      </c>
      <c r="Z623" s="82" t="s">
        <v>13001</v>
      </c>
      <c r="AA623" s="82" t="s">
        <v>12215</v>
      </c>
      <c r="AB623" s="82" t="s">
        <v>822</v>
      </c>
      <c r="AC623" s="82" t="s">
        <v>13002</v>
      </c>
      <c r="AD623" s="82" t="s">
        <v>12195</v>
      </c>
      <c r="AF623" s="82" t="s">
        <v>382</v>
      </c>
      <c r="AG623" s="82" t="s">
        <v>12445</v>
      </c>
      <c r="AH623" s="82" t="s">
        <v>13003</v>
      </c>
      <c r="AI623" s="82" t="s">
        <v>1259</v>
      </c>
      <c r="AJ623" s="82" t="s">
        <v>12183</v>
      </c>
      <c r="AK623" s="82" t="s">
        <v>13004</v>
      </c>
      <c r="AL623" s="82" t="s">
        <v>415</v>
      </c>
    </row>
    <row r="624" spans="1:38" x14ac:dyDescent="0.25">
      <c r="A624" s="82" t="s">
        <v>13005</v>
      </c>
      <c r="B624" s="82">
        <v>15.141</v>
      </c>
      <c r="D624" s="82" t="s">
        <v>12158</v>
      </c>
      <c r="E624" s="82" t="s">
        <v>12224</v>
      </c>
      <c r="F624" s="82" t="s">
        <v>13006</v>
      </c>
      <c r="G624" s="82" t="s">
        <v>13007</v>
      </c>
      <c r="H624" s="82" t="s">
        <v>360</v>
      </c>
      <c r="I624" s="82" t="s">
        <v>13008</v>
      </c>
      <c r="J624" s="82" t="s">
        <v>13009</v>
      </c>
      <c r="K624" s="82" t="s">
        <v>13010</v>
      </c>
      <c r="L624" s="82" t="s">
        <v>13011</v>
      </c>
      <c r="M624" s="82" t="s">
        <v>13012</v>
      </c>
      <c r="N624" s="82" t="s">
        <v>13013</v>
      </c>
      <c r="O624" s="82" t="s">
        <v>558</v>
      </c>
      <c r="P624" s="82" t="s">
        <v>12167</v>
      </c>
      <c r="Q624" s="82" t="s">
        <v>13014</v>
      </c>
      <c r="R624" s="82" t="s">
        <v>13015</v>
      </c>
      <c r="S624" s="82" t="s">
        <v>400</v>
      </c>
      <c r="T624" s="82" t="s">
        <v>13016</v>
      </c>
      <c r="U624" s="82" t="s">
        <v>13017</v>
      </c>
      <c r="V624" s="82" t="s">
        <v>632</v>
      </c>
      <c r="W624" s="82" t="s">
        <v>12212</v>
      </c>
      <c r="X624" s="82" t="s">
        <v>12798</v>
      </c>
      <c r="Y624" s="82" t="s">
        <v>13018</v>
      </c>
      <c r="Z624" s="82" t="s">
        <v>13019</v>
      </c>
      <c r="AA624" s="82" t="s">
        <v>12215</v>
      </c>
      <c r="AB624" s="82" t="s">
        <v>13020</v>
      </c>
      <c r="AC624" s="82" t="s">
        <v>13021</v>
      </c>
      <c r="AD624" s="82" t="s">
        <v>12195</v>
      </c>
      <c r="AF624" s="82" t="s">
        <v>13022</v>
      </c>
      <c r="AG624" s="82" t="s">
        <v>12483</v>
      </c>
      <c r="AH624" s="82" t="s">
        <v>13023</v>
      </c>
      <c r="AI624" s="82" t="s">
        <v>2775</v>
      </c>
      <c r="AJ624" s="82" t="s">
        <v>12183</v>
      </c>
      <c r="AK624" s="82" t="s">
        <v>13024</v>
      </c>
      <c r="AL624" s="82" t="s">
        <v>415</v>
      </c>
    </row>
    <row r="625" spans="1:38" x14ac:dyDescent="0.25">
      <c r="A625" s="82" t="s">
        <v>13025</v>
      </c>
      <c r="B625" s="82">
        <v>15.144</v>
      </c>
      <c r="D625" s="82" t="s">
        <v>12158</v>
      </c>
      <c r="E625" s="82" t="s">
        <v>13026</v>
      </c>
      <c r="F625" s="82" t="s">
        <v>13027</v>
      </c>
      <c r="G625" s="82" t="s">
        <v>359</v>
      </c>
      <c r="H625" s="82" t="s">
        <v>360</v>
      </c>
      <c r="I625" s="82" t="s">
        <v>12161</v>
      </c>
      <c r="J625" s="82" t="s">
        <v>13028</v>
      </c>
      <c r="K625" s="82" t="s">
        <v>12163</v>
      </c>
      <c r="L625" s="82" t="s">
        <v>580</v>
      </c>
      <c r="M625" s="82" t="s">
        <v>13029</v>
      </c>
      <c r="N625" s="82" t="s">
        <v>13030</v>
      </c>
      <c r="O625" s="82" t="s">
        <v>558</v>
      </c>
      <c r="P625" s="82" t="s">
        <v>360</v>
      </c>
      <c r="Q625" s="82" t="s">
        <v>13031</v>
      </c>
      <c r="R625" s="82" t="s">
        <v>13032</v>
      </c>
      <c r="S625" s="82" t="s">
        <v>400</v>
      </c>
      <c r="T625" s="82" t="s">
        <v>13033</v>
      </c>
      <c r="U625" s="82" t="s">
        <v>13034</v>
      </c>
      <c r="V625" s="82" t="s">
        <v>632</v>
      </c>
      <c r="W625" s="82" t="s">
        <v>12212</v>
      </c>
      <c r="X625" s="82" t="s">
        <v>12174</v>
      </c>
      <c r="Y625" s="82" t="s">
        <v>13035</v>
      </c>
      <c r="Z625" s="82" t="s">
        <v>13036</v>
      </c>
      <c r="AA625" s="82" t="s">
        <v>12373</v>
      </c>
      <c r="AB625" s="82" t="s">
        <v>13037</v>
      </c>
      <c r="AC625" s="82" t="s">
        <v>13038</v>
      </c>
      <c r="AD625" s="82" t="s">
        <v>12195</v>
      </c>
      <c r="AF625" s="82" t="s">
        <v>382</v>
      </c>
      <c r="AG625" s="82" t="s">
        <v>12483</v>
      </c>
      <c r="AH625" s="82" t="s">
        <v>13039</v>
      </c>
      <c r="AI625" s="82" t="s">
        <v>4659</v>
      </c>
      <c r="AJ625" s="82" t="s">
        <v>12183</v>
      </c>
      <c r="AK625" s="82" t="s">
        <v>13040</v>
      </c>
      <c r="AL625" s="82" t="s">
        <v>415</v>
      </c>
    </row>
    <row r="626" spans="1:38" x14ac:dyDescent="0.25">
      <c r="A626" s="82" t="s">
        <v>13041</v>
      </c>
      <c r="B626" s="82">
        <v>15.146000000000001</v>
      </c>
      <c r="D626" s="82" t="s">
        <v>12158</v>
      </c>
      <c r="E626" s="82" t="s">
        <v>13042</v>
      </c>
      <c r="F626" s="82" t="s">
        <v>13043</v>
      </c>
      <c r="G626" s="82" t="s">
        <v>359</v>
      </c>
      <c r="H626" s="82" t="s">
        <v>360</v>
      </c>
      <c r="I626" s="82" t="s">
        <v>13044</v>
      </c>
      <c r="J626" s="82" t="s">
        <v>13045</v>
      </c>
      <c r="K626" s="82" t="s">
        <v>13046</v>
      </c>
      <c r="L626" s="82" t="s">
        <v>421</v>
      </c>
      <c r="M626" s="82" t="s">
        <v>13047</v>
      </c>
      <c r="N626" s="82" t="s">
        <v>13048</v>
      </c>
      <c r="O626" s="82" t="s">
        <v>366</v>
      </c>
      <c r="P626" s="82" t="s">
        <v>12749</v>
      </c>
      <c r="Q626" s="82" t="s">
        <v>13049</v>
      </c>
      <c r="R626" s="82" t="s">
        <v>360</v>
      </c>
      <c r="S626" s="82" t="s">
        <v>368</v>
      </c>
      <c r="T626" s="82" t="s">
        <v>13050</v>
      </c>
      <c r="U626" s="82" t="s">
        <v>443</v>
      </c>
      <c r="V626" s="82" t="s">
        <v>362</v>
      </c>
      <c r="W626" s="82" t="s">
        <v>822</v>
      </c>
      <c r="X626" s="82" t="s">
        <v>12174</v>
      </c>
      <c r="Y626" s="82" t="s">
        <v>7760</v>
      </c>
      <c r="Z626" s="82" t="s">
        <v>13051</v>
      </c>
      <c r="AA626" s="82" t="s">
        <v>12234</v>
      </c>
      <c r="AB626" s="82" t="s">
        <v>13052</v>
      </c>
      <c r="AC626" s="82" t="s">
        <v>13053</v>
      </c>
      <c r="AD626" s="82" t="s">
        <v>12195</v>
      </c>
      <c r="AF626" s="82" t="s">
        <v>13054</v>
      </c>
      <c r="AG626" s="82" t="s">
        <v>12254</v>
      </c>
      <c r="AH626" s="82" t="s">
        <v>13055</v>
      </c>
      <c r="AI626" s="82" t="s">
        <v>1703</v>
      </c>
      <c r="AJ626" s="82" t="s">
        <v>12183</v>
      </c>
      <c r="AK626" s="82" t="s">
        <v>13056</v>
      </c>
      <c r="AL626" s="82" t="s">
        <v>961</v>
      </c>
    </row>
    <row r="627" spans="1:38" x14ac:dyDescent="0.25">
      <c r="A627" s="82" t="s">
        <v>13057</v>
      </c>
      <c r="B627" s="82">
        <v>15.147</v>
      </c>
      <c r="D627" s="82" t="s">
        <v>12158</v>
      </c>
      <c r="E627" s="82" t="s">
        <v>13058</v>
      </c>
      <c r="F627" s="82" t="s">
        <v>13059</v>
      </c>
      <c r="G627" s="82" t="s">
        <v>359</v>
      </c>
      <c r="H627" s="82" t="s">
        <v>360</v>
      </c>
      <c r="I627" s="82" t="s">
        <v>13060</v>
      </c>
      <c r="J627" s="82" t="s">
        <v>13061</v>
      </c>
      <c r="K627" s="82" t="s">
        <v>13062</v>
      </c>
      <c r="L627" s="82" t="s">
        <v>421</v>
      </c>
      <c r="M627" s="82" t="s">
        <v>13063</v>
      </c>
      <c r="N627" s="82" t="s">
        <v>13064</v>
      </c>
      <c r="O627" s="82" t="s">
        <v>558</v>
      </c>
      <c r="P627" s="82" t="s">
        <v>12167</v>
      </c>
      <c r="Q627" s="82" t="s">
        <v>13065</v>
      </c>
      <c r="R627" s="82" t="s">
        <v>13066</v>
      </c>
      <c r="S627" s="82" t="s">
        <v>368</v>
      </c>
      <c r="T627" s="82" t="s">
        <v>13067</v>
      </c>
      <c r="U627" s="82" t="s">
        <v>13068</v>
      </c>
      <c r="V627" s="82" t="s">
        <v>362</v>
      </c>
      <c r="W627" s="82" t="s">
        <v>12173</v>
      </c>
      <c r="X627" s="82" t="s">
        <v>12174</v>
      </c>
      <c r="Y627" s="82" t="s">
        <v>13035</v>
      </c>
      <c r="Z627" s="82" t="s">
        <v>13069</v>
      </c>
      <c r="AA627" s="82" t="s">
        <v>376</v>
      </c>
      <c r="AB627" s="82" t="s">
        <v>13070</v>
      </c>
      <c r="AC627" s="82" t="s">
        <v>13071</v>
      </c>
      <c r="AD627" s="82" t="s">
        <v>12195</v>
      </c>
      <c r="AF627" s="82" t="s">
        <v>13072</v>
      </c>
      <c r="AG627" s="82" t="s">
        <v>382</v>
      </c>
      <c r="AH627" s="82" t="s">
        <v>13073</v>
      </c>
      <c r="AI627" s="82" t="s">
        <v>4409</v>
      </c>
      <c r="AJ627" s="82" t="s">
        <v>12183</v>
      </c>
      <c r="AK627" s="82" t="s">
        <v>13074</v>
      </c>
      <c r="AL627" s="82" t="s">
        <v>4274</v>
      </c>
    </row>
    <row r="628" spans="1:38" x14ac:dyDescent="0.25">
      <c r="A628" s="82" t="s">
        <v>13075</v>
      </c>
      <c r="B628" s="82">
        <v>15.148</v>
      </c>
      <c r="C628" s="82" t="s">
        <v>13076</v>
      </c>
      <c r="D628" s="82" t="s">
        <v>12158</v>
      </c>
      <c r="E628" s="82" t="s">
        <v>13077</v>
      </c>
      <c r="F628" s="82" t="s">
        <v>13078</v>
      </c>
      <c r="G628" s="82" t="s">
        <v>504</v>
      </c>
      <c r="H628" s="82" t="s">
        <v>360</v>
      </c>
      <c r="I628" s="82" t="s">
        <v>12161</v>
      </c>
      <c r="J628" s="82" t="s">
        <v>13079</v>
      </c>
      <c r="K628" s="82" t="s">
        <v>13080</v>
      </c>
      <c r="L628" s="82" t="s">
        <v>421</v>
      </c>
      <c r="M628" s="82" t="s">
        <v>13081</v>
      </c>
      <c r="N628" s="82" t="s">
        <v>13082</v>
      </c>
      <c r="O628" s="82" t="s">
        <v>558</v>
      </c>
      <c r="P628" s="82" t="s">
        <v>13083</v>
      </c>
      <c r="Q628" s="82" t="s">
        <v>13084</v>
      </c>
      <c r="R628" s="82" t="s">
        <v>13085</v>
      </c>
      <c r="S628" s="82" t="s">
        <v>400</v>
      </c>
      <c r="T628" s="82" t="s">
        <v>13086</v>
      </c>
      <c r="U628" s="82" t="s">
        <v>13087</v>
      </c>
      <c r="V628" s="82" t="s">
        <v>632</v>
      </c>
      <c r="W628" s="82" t="s">
        <v>13088</v>
      </c>
      <c r="X628" s="82" t="s">
        <v>13089</v>
      </c>
      <c r="Y628" s="82" t="s">
        <v>12175</v>
      </c>
      <c r="Z628" s="82" t="s">
        <v>13001</v>
      </c>
      <c r="AA628" s="82" t="s">
        <v>376</v>
      </c>
      <c r="AB628" s="82" t="s">
        <v>13090</v>
      </c>
      <c r="AC628" s="82" t="s">
        <v>13091</v>
      </c>
      <c r="AD628" s="82" t="s">
        <v>12195</v>
      </c>
      <c r="AF628" s="82" t="s">
        <v>382</v>
      </c>
      <c r="AG628" s="82" t="s">
        <v>12274</v>
      </c>
      <c r="AH628" s="82" t="s">
        <v>13092</v>
      </c>
      <c r="AI628" s="82" t="s">
        <v>1259</v>
      </c>
      <c r="AJ628" s="82" t="s">
        <v>12183</v>
      </c>
      <c r="AK628" s="82" t="s">
        <v>13093</v>
      </c>
      <c r="AL628" s="82" t="s">
        <v>415</v>
      </c>
    </row>
    <row r="629" spans="1:38" x14ac:dyDescent="0.25">
      <c r="A629" s="82" t="s">
        <v>13094</v>
      </c>
      <c r="B629" s="82">
        <v>15.148999999999999</v>
      </c>
      <c r="C629" s="82" t="s">
        <v>13095</v>
      </c>
      <c r="D629" s="82" t="s">
        <v>12158</v>
      </c>
      <c r="E629" s="82" t="s">
        <v>13096</v>
      </c>
      <c r="F629" s="82" t="s">
        <v>13097</v>
      </c>
      <c r="G629" s="82" t="s">
        <v>359</v>
      </c>
      <c r="H629" s="82" t="s">
        <v>360</v>
      </c>
      <c r="I629" s="82" t="s">
        <v>13098</v>
      </c>
      <c r="J629" s="82" t="s">
        <v>12574</v>
      </c>
      <c r="K629" s="82" t="s">
        <v>362</v>
      </c>
      <c r="L629" s="82" t="s">
        <v>421</v>
      </c>
      <c r="M629" s="82" t="s">
        <v>13099</v>
      </c>
      <c r="N629" s="82" t="s">
        <v>13100</v>
      </c>
      <c r="O629" s="82" t="s">
        <v>13101</v>
      </c>
      <c r="P629" s="82" t="s">
        <v>13102</v>
      </c>
      <c r="Q629" s="82" t="s">
        <v>12556</v>
      </c>
      <c r="R629" s="82" t="s">
        <v>13103</v>
      </c>
      <c r="S629" s="82" t="s">
        <v>400</v>
      </c>
      <c r="T629" s="82" t="s">
        <v>13104</v>
      </c>
      <c r="U629" s="82" t="s">
        <v>13105</v>
      </c>
      <c r="V629" s="82" t="s">
        <v>632</v>
      </c>
      <c r="W629" s="82" t="s">
        <v>13106</v>
      </c>
      <c r="X629" s="82" t="s">
        <v>12266</v>
      </c>
      <c r="Y629" s="82" t="s">
        <v>13035</v>
      </c>
      <c r="Z629" s="82" t="s">
        <v>13107</v>
      </c>
      <c r="AA629" s="82" t="s">
        <v>12215</v>
      </c>
      <c r="AB629" s="82" t="s">
        <v>13108</v>
      </c>
      <c r="AC629" s="82" t="s">
        <v>13109</v>
      </c>
      <c r="AD629" s="82" t="s">
        <v>13110</v>
      </c>
      <c r="AE629" s="82" t="s">
        <v>12297</v>
      </c>
      <c r="AF629" s="82" t="s">
        <v>13111</v>
      </c>
      <c r="AG629" s="82" t="s">
        <v>12254</v>
      </c>
      <c r="AH629" s="82" t="s">
        <v>13112</v>
      </c>
      <c r="AI629" s="82" t="s">
        <v>13113</v>
      </c>
      <c r="AJ629" s="82" t="s">
        <v>12183</v>
      </c>
      <c r="AK629" s="82" t="s">
        <v>13114</v>
      </c>
      <c r="AL629" s="82" t="s">
        <v>1286</v>
      </c>
    </row>
    <row r="630" spans="1:38" x14ac:dyDescent="0.25">
      <c r="A630" s="82" t="s">
        <v>13115</v>
      </c>
      <c r="B630" s="82">
        <v>15.15</v>
      </c>
      <c r="D630" s="82" t="s">
        <v>12158</v>
      </c>
      <c r="E630" s="82" t="s">
        <v>13116</v>
      </c>
      <c r="F630" s="82" t="s">
        <v>13117</v>
      </c>
      <c r="G630" s="82" t="s">
        <v>6242</v>
      </c>
      <c r="H630" s="82" t="s">
        <v>360</v>
      </c>
      <c r="I630" s="82" t="s">
        <v>13118</v>
      </c>
      <c r="J630" s="82" t="s">
        <v>12574</v>
      </c>
      <c r="K630" s="82" t="s">
        <v>362</v>
      </c>
      <c r="L630" s="82" t="s">
        <v>421</v>
      </c>
      <c r="M630" s="82" t="s">
        <v>13099</v>
      </c>
      <c r="N630" s="82" t="s">
        <v>13119</v>
      </c>
      <c r="O630" s="82" t="s">
        <v>13120</v>
      </c>
      <c r="P630" s="82" t="s">
        <v>13121</v>
      </c>
      <c r="Q630" s="82" t="s">
        <v>12556</v>
      </c>
      <c r="R630" s="82" t="s">
        <v>13122</v>
      </c>
      <c r="S630" s="82" t="s">
        <v>400</v>
      </c>
      <c r="T630" s="82" t="s">
        <v>13104</v>
      </c>
      <c r="U630" s="82" t="s">
        <v>13123</v>
      </c>
      <c r="V630" s="82" t="s">
        <v>632</v>
      </c>
      <c r="W630" s="82" t="s">
        <v>13106</v>
      </c>
      <c r="X630" s="82" t="s">
        <v>12266</v>
      </c>
      <c r="Y630" s="82" t="s">
        <v>13124</v>
      </c>
      <c r="Z630" s="82" t="s">
        <v>13125</v>
      </c>
      <c r="AA630" s="82" t="s">
        <v>12251</v>
      </c>
      <c r="AB630" s="82" t="s">
        <v>13126</v>
      </c>
      <c r="AC630" s="82" t="s">
        <v>13109</v>
      </c>
      <c r="AD630" s="82" t="s">
        <v>13127</v>
      </c>
      <c r="AE630" s="82" t="s">
        <v>360</v>
      </c>
      <c r="AF630" s="82" t="s">
        <v>13111</v>
      </c>
      <c r="AG630" s="82" t="s">
        <v>12445</v>
      </c>
      <c r="AH630" s="82" t="s">
        <v>13128</v>
      </c>
      <c r="AI630" s="82" t="s">
        <v>13129</v>
      </c>
      <c r="AJ630" s="82" t="s">
        <v>12183</v>
      </c>
      <c r="AK630" s="82" t="s">
        <v>13130</v>
      </c>
      <c r="AL630" s="82" t="s">
        <v>1286</v>
      </c>
    </row>
    <row r="631" spans="1:38" x14ac:dyDescent="0.25">
      <c r="A631" s="82" t="s">
        <v>13131</v>
      </c>
      <c r="B631" s="82">
        <v>15.151</v>
      </c>
      <c r="C631" s="82" t="s">
        <v>13132</v>
      </c>
      <c r="D631" s="82" t="s">
        <v>12158</v>
      </c>
      <c r="E631" s="82" t="s">
        <v>13133</v>
      </c>
      <c r="F631" s="82" t="s">
        <v>13134</v>
      </c>
      <c r="G631" s="82" t="s">
        <v>600</v>
      </c>
      <c r="H631" s="82" t="s">
        <v>360</v>
      </c>
      <c r="I631" s="82" t="s">
        <v>13098</v>
      </c>
      <c r="J631" s="82" t="s">
        <v>12574</v>
      </c>
      <c r="K631" s="82" t="s">
        <v>362</v>
      </c>
      <c r="L631" s="82" t="s">
        <v>421</v>
      </c>
      <c r="M631" s="82" t="s">
        <v>13099</v>
      </c>
      <c r="N631" s="82" t="s">
        <v>13135</v>
      </c>
      <c r="O631" s="82" t="s">
        <v>13136</v>
      </c>
      <c r="P631" s="82" t="s">
        <v>13121</v>
      </c>
      <c r="Q631" s="82" t="s">
        <v>12556</v>
      </c>
      <c r="R631" s="82" t="s">
        <v>13137</v>
      </c>
      <c r="S631" s="82" t="s">
        <v>400</v>
      </c>
      <c r="T631" s="82" t="s">
        <v>13138</v>
      </c>
      <c r="U631" s="82" t="s">
        <v>13139</v>
      </c>
      <c r="V631" s="82" t="s">
        <v>632</v>
      </c>
      <c r="W631" s="82" t="s">
        <v>13106</v>
      </c>
      <c r="X631" s="82" t="s">
        <v>12266</v>
      </c>
      <c r="Y631" s="82" t="s">
        <v>13140</v>
      </c>
      <c r="Z631" s="82" t="s">
        <v>13141</v>
      </c>
      <c r="AA631" s="82" t="s">
        <v>12443</v>
      </c>
      <c r="AB631" s="82" t="s">
        <v>13126</v>
      </c>
      <c r="AC631" s="82" t="s">
        <v>13109</v>
      </c>
      <c r="AD631" s="82" t="s">
        <v>13110</v>
      </c>
      <c r="AE631" s="82" t="s">
        <v>360</v>
      </c>
      <c r="AF631" s="82" t="s">
        <v>13111</v>
      </c>
      <c r="AG631" s="82" t="s">
        <v>12483</v>
      </c>
      <c r="AH631" s="82" t="s">
        <v>13142</v>
      </c>
      <c r="AI631" s="82" t="s">
        <v>13129</v>
      </c>
      <c r="AJ631" s="82" t="s">
        <v>12183</v>
      </c>
      <c r="AK631" s="82" t="s">
        <v>13143</v>
      </c>
      <c r="AL631" s="82" t="s">
        <v>1286</v>
      </c>
    </row>
    <row r="632" spans="1:38" x14ac:dyDescent="0.25">
      <c r="A632" s="82" t="s">
        <v>13144</v>
      </c>
      <c r="B632" s="82">
        <v>15.151999999999999</v>
      </c>
      <c r="C632" s="82" t="s">
        <v>13145</v>
      </c>
      <c r="D632" s="82" t="s">
        <v>13146</v>
      </c>
      <c r="E632" s="82" t="s">
        <v>13147</v>
      </c>
      <c r="F632" s="82" t="s">
        <v>13148</v>
      </c>
      <c r="G632" s="82" t="s">
        <v>600</v>
      </c>
      <c r="H632" s="82" t="s">
        <v>360</v>
      </c>
      <c r="I632" s="82" t="s">
        <v>13149</v>
      </c>
      <c r="J632" s="82" t="s">
        <v>13150</v>
      </c>
      <c r="K632" s="82" t="s">
        <v>13151</v>
      </c>
      <c r="L632" s="82" t="s">
        <v>13152</v>
      </c>
      <c r="M632" s="82" t="s">
        <v>13153</v>
      </c>
      <c r="N632" s="82" t="s">
        <v>13154</v>
      </c>
      <c r="O632" s="82" t="s">
        <v>366</v>
      </c>
      <c r="P632" s="82" t="s">
        <v>13155</v>
      </c>
      <c r="Q632" s="82" t="s">
        <v>13156</v>
      </c>
      <c r="R632" s="82" t="s">
        <v>13157</v>
      </c>
      <c r="S632" s="82" t="s">
        <v>368</v>
      </c>
      <c r="T632" s="82" t="s">
        <v>13158</v>
      </c>
      <c r="U632" s="82" t="s">
        <v>13159</v>
      </c>
      <c r="V632" s="82" t="s">
        <v>13160</v>
      </c>
      <c r="W632" s="82" t="s">
        <v>13161</v>
      </c>
      <c r="X632" s="82" t="s">
        <v>13162</v>
      </c>
      <c r="Y632" s="82" t="s">
        <v>13163</v>
      </c>
      <c r="Z632" s="82" t="s">
        <v>13164</v>
      </c>
      <c r="AA632" s="82" t="s">
        <v>13165</v>
      </c>
      <c r="AB632" s="82" t="s">
        <v>13166</v>
      </c>
      <c r="AC632" s="82" t="s">
        <v>735</v>
      </c>
      <c r="AD632" s="82" t="s">
        <v>13167</v>
      </c>
      <c r="AE632" s="82" t="s">
        <v>13168</v>
      </c>
      <c r="AF632" s="82" t="s">
        <v>382</v>
      </c>
      <c r="AG632" s="82" t="s">
        <v>13169</v>
      </c>
      <c r="AH632" s="82" t="s">
        <v>13170</v>
      </c>
      <c r="AI632" s="82" t="s">
        <v>13171</v>
      </c>
      <c r="AJ632" s="82" t="s">
        <v>12183</v>
      </c>
      <c r="AK632" s="82" t="s">
        <v>13172</v>
      </c>
      <c r="AL632" s="82" t="s">
        <v>3887</v>
      </c>
    </row>
    <row r="633" spans="1:38" x14ac:dyDescent="0.25">
      <c r="A633" s="82" t="s">
        <v>13173</v>
      </c>
      <c r="B633" s="82">
        <v>15.153</v>
      </c>
      <c r="D633" s="82" t="s">
        <v>13146</v>
      </c>
      <c r="E633" s="82" t="s">
        <v>13174</v>
      </c>
      <c r="F633" s="82" t="s">
        <v>13175</v>
      </c>
      <c r="G633" s="82" t="s">
        <v>2317</v>
      </c>
      <c r="H633" s="82" t="s">
        <v>360</v>
      </c>
      <c r="I633" s="82" t="s">
        <v>13176</v>
      </c>
      <c r="J633" s="82" t="s">
        <v>13176</v>
      </c>
      <c r="K633" s="82" t="s">
        <v>13177</v>
      </c>
      <c r="L633" s="82" t="s">
        <v>421</v>
      </c>
      <c r="M633" s="82" t="s">
        <v>13178</v>
      </c>
      <c r="N633" s="82" t="s">
        <v>13179</v>
      </c>
      <c r="O633" s="82" t="s">
        <v>366</v>
      </c>
      <c r="P633" s="82" t="s">
        <v>13180</v>
      </c>
      <c r="Q633" s="82" t="s">
        <v>360</v>
      </c>
      <c r="R633" s="82" t="s">
        <v>360</v>
      </c>
      <c r="S633" s="82" t="s">
        <v>13181</v>
      </c>
      <c r="T633" s="82" t="s">
        <v>13182</v>
      </c>
      <c r="U633" s="82" t="s">
        <v>13183</v>
      </c>
      <c r="V633" s="82" t="s">
        <v>632</v>
      </c>
      <c r="W633" s="82" t="s">
        <v>13184</v>
      </c>
      <c r="X633" s="82" t="s">
        <v>13185</v>
      </c>
      <c r="Y633" s="82" t="s">
        <v>13186</v>
      </c>
      <c r="Z633" s="82" t="s">
        <v>13187</v>
      </c>
      <c r="AA633" s="82" t="s">
        <v>376</v>
      </c>
      <c r="AB633" s="82" t="s">
        <v>13188</v>
      </c>
      <c r="AC633" s="82" t="s">
        <v>1011</v>
      </c>
      <c r="AD633" s="82" t="s">
        <v>13189</v>
      </c>
      <c r="AF633" s="82" t="s">
        <v>382</v>
      </c>
      <c r="AG633" s="82" t="s">
        <v>382</v>
      </c>
      <c r="AH633" s="82" t="s">
        <v>13190</v>
      </c>
      <c r="AI633" s="82" t="s">
        <v>13191</v>
      </c>
      <c r="AJ633" s="82" t="s">
        <v>12183</v>
      </c>
      <c r="AK633" s="82" t="s">
        <v>13192</v>
      </c>
      <c r="AL633" s="82" t="s">
        <v>415</v>
      </c>
    </row>
    <row r="634" spans="1:38" x14ac:dyDescent="0.25">
      <c r="A634" s="82" t="s">
        <v>13193</v>
      </c>
      <c r="B634" s="82">
        <v>15.154</v>
      </c>
      <c r="C634" s="82" t="s">
        <v>822</v>
      </c>
      <c r="D634" s="82" t="s">
        <v>13194</v>
      </c>
      <c r="E634" s="82" t="s">
        <v>13195</v>
      </c>
      <c r="F634" s="82" t="s">
        <v>13196</v>
      </c>
      <c r="G634" s="82" t="s">
        <v>600</v>
      </c>
      <c r="H634" s="82" t="s">
        <v>360</v>
      </c>
      <c r="I634" s="82" t="s">
        <v>822</v>
      </c>
      <c r="J634" s="82" t="s">
        <v>822</v>
      </c>
      <c r="K634" s="82" t="s">
        <v>13197</v>
      </c>
      <c r="L634" s="82" t="s">
        <v>580</v>
      </c>
      <c r="M634" s="82" t="s">
        <v>421</v>
      </c>
      <c r="N634" s="82" t="s">
        <v>13198</v>
      </c>
      <c r="O634" s="82" t="s">
        <v>558</v>
      </c>
      <c r="P634" s="82" t="s">
        <v>360</v>
      </c>
      <c r="Q634" s="82" t="s">
        <v>360</v>
      </c>
      <c r="R634" s="82" t="s">
        <v>360</v>
      </c>
      <c r="S634" s="82" t="s">
        <v>400</v>
      </c>
      <c r="T634" s="82" t="s">
        <v>13199</v>
      </c>
      <c r="U634" s="82" t="s">
        <v>13200</v>
      </c>
      <c r="V634" s="82" t="s">
        <v>632</v>
      </c>
      <c r="W634" s="82" t="s">
        <v>13184</v>
      </c>
      <c r="X634" s="82" t="s">
        <v>13201</v>
      </c>
      <c r="Y634" s="82" t="s">
        <v>13202</v>
      </c>
      <c r="Z634" s="82" t="s">
        <v>13203</v>
      </c>
      <c r="AA634" s="82" t="s">
        <v>13204</v>
      </c>
      <c r="AB634" s="82" t="s">
        <v>382</v>
      </c>
      <c r="AC634" s="82" t="s">
        <v>1011</v>
      </c>
      <c r="AD634" s="82" t="s">
        <v>13205</v>
      </c>
      <c r="AE634" s="82" t="s">
        <v>13206</v>
      </c>
      <c r="AF634" s="82" t="s">
        <v>13207</v>
      </c>
      <c r="AG634" s="82" t="s">
        <v>13208</v>
      </c>
      <c r="AH634" s="82" t="s">
        <v>13209</v>
      </c>
      <c r="AI634" s="82" t="s">
        <v>13210</v>
      </c>
      <c r="AJ634" s="82" t="s">
        <v>12183</v>
      </c>
      <c r="AK634" s="82" t="s">
        <v>13211</v>
      </c>
      <c r="AL634" s="82" t="s">
        <v>1286</v>
      </c>
    </row>
    <row r="635" spans="1:38" x14ac:dyDescent="0.25">
      <c r="A635" s="82" t="s">
        <v>13212</v>
      </c>
      <c r="B635" s="82">
        <v>15.154999999999999</v>
      </c>
      <c r="C635" s="82" t="s">
        <v>13213</v>
      </c>
      <c r="D635" s="82" t="s">
        <v>13146</v>
      </c>
      <c r="E635" s="82" t="s">
        <v>13214</v>
      </c>
      <c r="F635" s="82" t="s">
        <v>13215</v>
      </c>
      <c r="G635" s="82" t="s">
        <v>359</v>
      </c>
      <c r="H635" s="82" t="s">
        <v>360</v>
      </c>
      <c r="I635" s="82" t="s">
        <v>13216</v>
      </c>
      <c r="J635" s="82" t="s">
        <v>13217</v>
      </c>
      <c r="K635" s="82" t="s">
        <v>13218</v>
      </c>
      <c r="L635" s="82" t="s">
        <v>421</v>
      </c>
      <c r="M635" s="82" t="s">
        <v>13219</v>
      </c>
      <c r="N635" s="82" t="s">
        <v>13220</v>
      </c>
      <c r="O635" s="82" t="s">
        <v>558</v>
      </c>
      <c r="P635" s="82" t="s">
        <v>12167</v>
      </c>
      <c r="Q635" s="82" t="s">
        <v>13221</v>
      </c>
      <c r="R635" s="82" t="s">
        <v>13222</v>
      </c>
      <c r="S635" s="82" t="s">
        <v>400</v>
      </c>
      <c r="T635" s="82" t="s">
        <v>13223</v>
      </c>
      <c r="U635" s="82" t="s">
        <v>13224</v>
      </c>
      <c r="V635" s="82" t="s">
        <v>632</v>
      </c>
      <c r="W635" s="82" t="s">
        <v>13225</v>
      </c>
      <c r="X635" s="82" t="s">
        <v>13226</v>
      </c>
      <c r="Y635" s="82" t="s">
        <v>13227</v>
      </c>
      <c r="Z635" s="82" t="s">
        <v>13228</v>
      </c>
      <c r="AA635" s="82" t="s">
        <v>376</v>
      </c>
      <c r="AB635" s="82" t="s">
        <v>382</v>
      </c>
      <c r="AC635" s="82" t="s">
        <v>13229</v>
      </c>
      <c r="AD635" s="82" t="s">
        <v>13230</v>
      </c>
      <c r="AE635" s="82" t="s">
        <v>13231</v>
      </c>
      <c r="AF635" s="82" t="s">
        <v>382</v>
      </c>
      <c r="AG635" s="82" t="s">
        <v>382</v>
      </c>
      <c r="AH635" s="82" t="s">
        <v>13232</v>
      </c>
      <c r="AI635" s="82" t="s">
        <v>13233</v>
      </c>
      <c r="AJ635" s="82" t="s">
        <v>12183</v>
      </c>
      <c r="AK635" s="82" t="s">
        <v>13234</v>
      </c>
      <c r="AL635" s="82" t="s">
        <v>415</v>
      </c>
    </row>
    <row r="636" spans="1:38" x14ac:dyDescent="0.25">
      <c r="A636" s="82" t="s">
        <v>13235</v>
      </c>
      <c r="B636" s="82">
        <v>15.156000000000001</v>
      </c>
      <c r="C636" s="82" t="s">
        <v>13236</v>
      </c>
      <c r="D636" s="82" t="s">
        <v>12158</v>
      </c>
      <c r="E636" s="82" t="s">
        <v>13237</v>
      </c>
      <c r="F636" s="82" t="s">
        <v>13238</v>
      </c>
      <c r="G636" s="82" t="s">
        <v>504</v>
      </c>
      <c r="H636" s="82" t="s">
        <v>360</v>
      </c>
      <c r="I636" s="82" t="s">
        <v>13239</v>
      </c>
      <c r="J636" s="82" t="s">
        <v>13240</v>
      </c>
      <c r="K636" s="82" t="s">
        <v>13241</v>
      </c>
      <c r="L636" s="82" t="s">
        <v>13242</v>
      </c>
      <c r="M636" s="82" t="s">
        <v>13243</v>
      </c>
      <c r="N636" s="82" t="s">
        <v>13244</v>
      </c>
      <c r="O636" s="82" t="s">
        <v>558</v>
      </c>
      <c r="P636" s="82" t="s">
        <v>13245</v>
      </c>
      <c r="Q636" s="82" t="s">
        <v>13246</v>
      </c>
      <c r="R636" s="82" t="s">
        <v>13247</v>
      </c>
      <c r="S636" s="82" t="s">
        <v>400</v>
      </c>
      <c r="T636" s="82" t="s">
        <v>13248</v>
      </c>
      <c r="U636" s="82" t="s">
        <v>13249</v>
      </c>
      <c r="V636" s="82" t="s">
        <v>632</v>
      </c>
      <c r="W636" s="82" t="s">
        <v>12265</v>
      </c>
      <c r="X636" s="82" t="s">
        <v>12853</v>
      </c>
      <c r="Y636" s="82" t="s">
        <v>13250</v>
      </c>
      <c r="Z636" s="82" t="s">
        <v>13251</v>
      </c>
      <c r="AA636" s="82" t="s">
        <v>376</v>
      </c>
      <c r="AB636" s="82" t="s">
        <v>13252</v>
      </c>
      <c r="AC636" s="82" t="s">
        <v>13253</v>
      </c>
      <c r="AD636" s="82" t="s">
        <v>13254</v>
      </c>
      <c r="AE636" s="82" t="s">
        <v>12180</v>
      </c>
      <c r="AF636" s="82" t="s">
        <v>382</v>
      </c>
      <c r="AG636" s="82" t="s">
        <v>382</v>
      </c>
      <c r="AH636" s="82" t="s">
        <v>13255</v>
      </c>
      <c r="AI636" s="82" t="s">
        <v>13256</v>
      </c>
      <c r="AJ636" s="82" t="s">
        <v>12183</v>
      </c>
      <c r="AK636" s="82" t="s">
        <v>13257</v>
      </c>
      <c r="AL636" s="82" t="s">
        <v>415</v>
      </c>
    </row>
    <row r="637" spans="1:38" x14ac:dyDescent="0.25">
      <c r="A637" s="82" t="s">
        <v>13258</v>
      </c>
      <c r="B637" s="82">
        <v>15.157999999999999</v>
      </c>
      <c r="D637" s="82" t="s">
        <v>13146</v>
      </c>
      <c r="E637" s="82" t="s">
        <v>13259</v>
      </c>
      <c r="F637" s="82" t="s">
        <v>13260</v>
      </c>
      <c r="G637" s="82" t="s">
        <v>3580</v>
      </c>
      <c r="H637" s="82" t="s">
        <v>360</v>
      </c>
      <c r="I637" s="82" t="s">
        <v>13261</v>
      </c>
      <c r="J637" s="82" t="s">
        <v>13262</v>
      </c>
      <c r="K637" s="82" t="s">
        <v>362</v>
      </c>
      <c r="L637" s="82" t="s">
        <v>421</v>
      </c>
      <c r="M637" s="82" t="s">
        <v>13263</v>
      </c>
      <c r="N637" s="82" t="s">
        <v>13179</v>
      </c>
      <c r="O637" s="82" t="s">
        <v>558</v>
      </c>
      <c r="P637" s="82" t="s">
        <v>13264</v>
      </c>
      <c r="Q637" s="82" t="s">
        <v>360</v>
      </c>
      <c r="R637" s="82" t="s">
        <v>360</v>
      </c>
      <c r="S637" s="82" t="s">
        <v>400</v>
      </c>
      <c r="T637" s="82" t="s">
        <v>13265</v>
      </c>
      <c r="U637" s="82" t="s">
        <v>13266</v>
      </c>
      <c r="V637" s="82" t="s">
        <v>632</v>
      </c>
      <c r="W637" s="82" t="s">
        <v>13267</v>
      </c>
      <c r="X637" s="82" t="s">
        <v>13268</v>
      </c>
      <c r="Y637" s="82" t="s">
        <v>13269</v>
      </c>
      <c r="Z637" s="82" t="s">
        <v>427</v>
      </c>
      <c r="AA637" s="82" t="s">
        <v>13270</v>
      </c>
      <c r="AB637" s="82" t="s">
        <v>13271</v>
      </c>
      <c r="AC637" s="82" t="s">
        <v>735</v>
      </c>
      <c r="AD637" s="82" t="s">
        <v>13272</v>
      </c>
      <c r="AE637" s="82" t="s">
        <v>360</v>
      </c>
      <c r="AF637" s="82" t="s">
        <v>13273</v>
      </c>
      <c r="AG637" s="82" t="s">
        <v>13274</v>
      </c>
      <c r="AH637" s="82" t="s">
        <v>13190</v>
      </c>
      <c r="AI637" s="82" t="s">
        <v>13275</v>
      </c>
      <c r="AJ637" s="82" t="s">
        <v>12183</v>
      </c>
      <c r="AK637" s="82" t="s">
        <v>13276</v>
      </c>
      <c r="AL637" s="82" t="s">
        <v>1286</v>
      </c>
    </row>
    <row r="638" spans="1:38" x14ac:dyDescent="0.25">
      <c r="A638" s="82" t="s">
        <v>13277</v>
      </c>
      <c r="B638" s="82">
        <v>15.159000000000001</v>
      </c>
      <c r="D638" s="82" t="s">
        <v>12158</v>
      </c>
      <c r="E638" s="82" t="s">
        <v>13278</v>
      </c>
      <c r="F638" s="82" t="s">
        <v>13279</v>
      </c>
      <c r="G638" s="82" t="s">
        <v>13280</v>
      </c>
      <c r="H638" s="82" t="s">
        <v>360</v>
      </c>
      <c r="I638" s="82" t="s">
        <v>13281</v>
      </c>
      <c r="J638" s="82" t="s">
        <v>13282</v>
      </c>
      <c r="K638" s="82" t="s">
        <v>13283</v>
      </c>
      <c r="L638" s="82" t="s">
        <v>421</v>
      </c>
      <c r="M638" s="82" t="s">
        <v>13284</v>
      </c>
      <c r="N638" s="82" t="s">
        <v>13285</v>
      </c>
      <c r="O638" s="82" t="s">
        <v>558</v>
      </c>
      <c r="P638" s="82" t="s">
        <v>13286</v>
      </c>
      <c r="Q638" s="82" t="s">
        <v>360</v>
      </c>
      <c r="R638" s="82" t="s">
        <v>360</v>
      </c>
      <c r="S638" s="82" t="s">
        <v>400</v>
      </c>
      <c r="T638" s="82" t="s">
        <v>13287</v>
      </c>
      <c r="U638" s="82" t="s">
        <v>13288</v>
      </c>
      <c r="V638" s="82" t="s">
        <v>632</v>
      </c>
      <c r="W638" s="82" t="s">
        <v>13289</v>
      </c>
      <c r="X638" s="82" t="s">
        <v>12853</v>
      </c>
      <c r="Y638" s="82" t="s">
        <v>13290</v>
      </c>
      <c r="Z638" s="82" t="s">
        <v>427</v>
      </c>
      <c r="AA638" s="82" t="s">
        <v>376</v>
      </c>
      <c r="AB638" s="82" t="s">
        <v>13291</v>
      </c>
      <c r="AC638" s="82" t="s">
        <v>735</v>
      </c>
      <c r="AD638" s="82" t="s">
        <v>13292</v>
      </c>
      <c r="AE638" s="82" t="s">
        <v>12180</v>
      </c>
      <c r="AF638" s="82" t="s">
        <v>382</v>
      </c>
      <c r="AG638" s="82" t="s">
        <v>382</v>
      </c>
      <c r="AH638" s="82" t="s">
        <v>13293</v>
      </c>
      <c r="AI638" s="82" t="s">
        <v>13294</v>
      </c>
      <c r="AJ638" s="82" t="s">
        <v>12183</v>
      </c>
      <c r="AK638" s="82" t="s">
        <v>13295</v>
      </c>
      <c r="AL638" s="82" t="s">
        <v>1286</v>
      </c>
    </row>
    <row r="639" spans="1:38" x14ac:dyDescent="0.25">
      <c r="A639" s="82" t="s">
        <v>13296</v>
      </c>
      <c r="B639" s="82">
        <v>15.16</v>
      </c>
      <c r="D639" s="82" t="s">
        <v>12158</v>
      </c>
      <c r="E639" s="82" t="s">
        <v>13297</v>
      </c>
      <c r="F639" s="82" t="s">
        <v>13298</v>
      </c>
      <c r="G639" s="82" t="s">
        <v>13299</v>
      </c>
      <c r="H639" s="82" t="s">
        <v>360</v>
      </c>
      <c r="I639" s="82" t="s">
        <v>13300</v>
      </c>
      <c r="J639" s="82" t="s">
        <v>13300</v>
      </c>
      <c r="K639" s="82" t="s">
        <v>5025</v>
      </c>
      <c r="L639" s="82" t="s">
        <v>580</v>
      </c>
      <c r="M639" s="82" t="s">
        <v>421</v>
      </c>
      <c r="N639" s="82" t="s">
        <v>13301</v>
      </c>
      <c r="O639" s="82" t="s">
        <v>366</v>
      </c>
      <c r="P639" s="82" t="s">
        <v>13302</v>
      </c>
      <c r="Q639" s="82" t="s">
        <v>13303</v>
      </c>
      <c r="R639" s="82" t="s">
        <v>360</v>
      </c>
      <c r="S639" s="82" t="s">
        <v>400</v>
      </c>
      <c r="T639" s="82" t="s">
        <v>13304</v>
      </c>
      <c r="U639" s="82" t="s">
        <v>13305</v>
      </c>
      <c r="V639" s="82" t="s">
        <v>632</v>
      </c>
      <c r="W639" s="82" t="s">
        <v>13306</v>
      </c>
      <c r="X639" s="82" t="s">
        <v>12174</v>
      </c>
      <c r="Y639" s="82" t="s">
        <v>13307</v>
      </c>
      <c r="Z639" s="82" t="s">
        <v>427</v>
      </c>
      <c r="AA639" s="82" t="s">
        <v>376</v>
      </c>
      <c r="AB639" s="82" t="s">
        <v>13308</v>
      </c>
      <c r="AC639" s="82" t="s">
        <v>446</v>
      </c>
      <c r="AD639" s="82" t="s">
        <v>13292</v>
      </c>
      <c r="AE639" s="82" t="s">
        <v>360</v>
      </c>
      <c r="AF639" s="82" t="s">
        <v>13309</v>
      </c>
      <c r="AG639" s="82" t="s">
        <v>382</v>
      </c>
      <c r="AH639" s="82" t="s">
        <v>13310</v>
      </c>
      <c r="AI639" s="82" t="s">
        <v>13311</v>
      </c>
      <c r="AJ639" s="82" t="s">
        <v>12183</v>
      </c>
      <c r="AK639" s="82" t="s">
        <v>13312</v>
      </c>
      <c r="AL639" s="82" t="s">
        <v>415</v>
      </c>
    </row>
    <row r="640" spans="1:38" x14ac:dyDescent="0.25">
      <c r="A640" s="82" t="s">
        <v>13313</v>
      </c>
      <c r="B640" s="82">
        <v>15.161</v>
      </c>
      <c r="C640" s="82" t="s">
        <v>13313</v>
      </c>
      <c r="D640" s="82" t="s">
        <v>12158</v>
      </c>
      <c r="E640" s="82" t="s">
        <v>13314</v>
      </c>
      <c r="F640" s="82" t="s">
        <v>13315</v>
      </c>
      <c r="G640" s="82" t="s">
        <v>504</v>
      </c>
      <c r="H640" s="82" t="s">
        <v>360</v>
      </c>
      <c r="I640" s="82" t="s">
        <v>13316</v>
      </c>
      <c r="J640" s="82" t="s">
        <v>13317</v>
      </c>
      <c r="K640" s="82" t="s">
        <v>13177</v>
      </c>
      <c r="L640" s="82" t="s">
        <v>421</v>
      </c>
      <c r="M640" s="82" t="s">
        <v>13318</v>
      </c>
      <c r="N640" s="82" t="s">
        <v>13319</v>
      </c>
      <c r="O640" s="82" t="s">
        <v>558</v>
      </c>
      <c r="P640" s="82" t="s">
        <v>13320</v>
      </c>
      <c r="Q640" s="82" t="s">
        <v>360</v>
      </c>
      <c r="R640" s="82" t="s">
        <v>360</v>
      </c>
      <c r="S640" s="82" t="s">
        <v>368</v>
      </c>
      <c r="T640" s="82" t="s">
        <v>13321</v>
      </c>
      <c r="U640" s="82" t="s">
        <v>13322</v>
      </c>
      <c r="V640" s="82" t="s">
        <v>13323</v>
      </c>
      <c r="W640" s="82" t="s">
        <v>13324</v>
      </c>
      <c r="X640" s="82" t="s">
        <v>13325</v>
      </c>
      <c r="Y640" s="82" t="s">
        <v>13326</v>
      </c>
      <c r="Z640" s="82" t="s">
        <v>13327</v>
      </c>
      <c r="AA640" s="82" t="s">
        <v>376</v>
      </c>
      <c r="AB640" s="82" t="s">
        <v>382</v>
      </c>
      <c r="AC640" s="82" t="s">
        <v>735</v>
      </c>
      <c r="AD640" s="82" t="s">
        <v>13328</v>
      </c>
      <c r="AE640" s="82" t="s">
        <v>360</v>
      </c>
      <c r="AF640" s="82" t="s">
        <v>382</v>
      </c>
      <c r="AG640" s="82" t="s">
        <v>13329</v>
      </c>
      <c r="AH640" s="82" t="s">
        <v>13330</v>
      </c>
      <c r="AI640" s="82" t="s">
        <v>3515</v>
      </c>
      <c r="AJ640" s="82" t="s">
        <v>12183</v>
      </c>
      <c r="AK640" s="82" t="s">
        <v>13331</v>
      </c>
      <c r="AL640" s="82" t="s">
        <v>1286</v>
      </c>
    </row>
    <row r="641" spans="1:38" x14ac:dyDescent="0.25">
      <c r="A641" s="82" t="s">
        <v>13332</v>
      </c>
      <c r="B641" s="82">
        <v>15.162000000000001</v>
      </c>
      <c r="D641" s="82" t="s">
        <v>12158</v>
      </c>
      <c r="E641" s="82" t="s">
        <v>13333</v>
      </c>
      <c r="F641" s="82" t="s">
        <v>13334</v>
      </c>
      <c r="G641" s="82" t="s">
        <v>359</v>
      </c>
      <c r="H641" s="82" t="s">
        <v>360</v>
      </c>
      <c r="I641" s="82" t="s">
        <v>13335</v>
      </c>
      <c r="J641" s="82" t="s">
        <v>13336</v>
      </c>
      <c r="K641" s="82" t="s">
        <v>362</v>
      </c>
      <c r="L641" s="82" t="s">
        <v>13337</v>
      </c>
      <c r="M641" s="82" t="s">
        <v>13338</v>
      </c>
      <c r="N641" s="82" t="s">
        <v>13339</v>
      </c>
      <c r="O641" s="82" t="s">
        <v>366</v>
      </c>
      <c r="P641" s="82" t="s">
        <v>13340</v>
      </c>
      <c r="Q641" s="82" t="s">
        <v>360</v>
      </c>
      <c r="R641" s="82" t="s">
        <v>360</v>
      </c>
      <c r="S641" s="82" t="s">
        <v>368</v>
      </c>
      <c r="T641" s="82" t="s">
        <v>13341</v>
      </c>
      <c r="U641" s="82" t="s">
        <v>13342</v>
      </c>
      <c r="V641" s="82" t="s">
        <v>1376</v>
      </c>
      <c r="W641" s="82" t="s">
        <v>13343</v>
      </c>
      <c r="X641" s="82" t="s">
        <v>12853</v>
      </c>
      <c r="Y641" s="82" t="s">
        <v>13344</v>
      </c>
      <c r="Z641" s="82" t="s">
        <v>13345</v>
      </c>
      <c r="AA641" s="82" t="s">
        <v>13346</v>
      </c>
      <c r="AB641" s="82" t="s">
        <v>13347</v>
      </c>
      <c r="AC641" s="82" t="s">
        <v>13348</v>
      </c>
      <c r="AD641" s="82" t="s">
        <v>13349</v>
      </c>
      <c r="AE641" s="82" t="s">
        <v>13350</v>
      </c>
      <c r="AF641" s="82" t="s">
        <v>382</v>
      </c>
      <c r="AG641" s="82" t="s">
        <v>13351</v>
      </c>
      <c r="AH641" s="82" t="s">
        <v>13352</v>
      </c>
      <c r="AI641" s="82" t="s">
        <v>13353</v>
      </c>
      <c r="AJ641" s="82" t="s">
        <v>12183</v>
      </c>
      <c r="AK641" s="82" t="s">
        <v>13354</v>
      </c>
      <c r="AL641" s="82" t="s">
        <v>387</v>
      </c>
    </row>
    <row r="642" spans="1:38" x14ac:dyDescent="0.25">
      <c r="A642" s="82" t="s">
        <v>13355</v>
      </c>
      <c r="B642" s="82">
        <v>15.163</v>
      </c>
      <c r="C642" s="82" t="s">
        <v>13356</v>
      </c>
      <c r="D642" s="82" t="s">
        <v>12158</v>
      </c>
      <c r="E642" s="82" t="s">
        <v>13357</v>
      </c>
      <c r="F642" s="82" t="s">
        <v>13358</v>
      </c>
      <c r="G642" s="82" t="s">
        <v>360</v>
      </c>
      <c r="H642" s="82" t="s">
        <v>360</v>
      </c>
      <c r="I642" s="82" t="s">
        <v>13359</v>
      </c>
      <c r="J642" s="82" t="s">
        <v>13359</v>
      </c>
      <c r="K642" s="82" t="s">
        <v>13360</v>
      </c>
      <c r="L642" s="82" t="s">
        <v>580</v>
      </c>
      <c r="M642" s="82" t="s">
        <v>13361</v>
      </c>
      <c r="N642" s="82" t="s">
        <v>13362</v>
      </c>
      <c r="O642" s="82" t="s">
        <v>558</v>
      </c>
      <c r="P642" s="82" t="s">
        <v>13363</v>
      </c>
      <c r="Q642" s="82" t="s">
        <v>13364</v>
      </c>
      <c r="R642" s="82" t="s">
        <v>13365</v>
      </c>
      <c r="S642" s="82" t="s">
        <v>400</v>
      </c>
      <c r="T642" s="82" t="s">
        <v>13366</v>
      </c>
      <c r="U642" s="82" t="s">
        <v>13367</v>
      </c>
      <c r="V642" s="82" t="s">
        <v>6042</v>
      </c>
      <c r="W642" s="82" t="s">
        <v>13368</v>
      </c>
      <c r="X642" s="82" t="s">
        <v>12853</v>
      </c>
      <c r="Y642" s="82" t="s">
        <v>13369</v>
      </c>
      <c r="Z642" s="82" t="s">
        <v>13370</v>
      </c>
      <c r="AA642" s="82" t="s">
        <v>13371</v>
      </c>
      <c r="AB642" s="82" t="s">
        <v>13372</v>
      </c>
      <c r="AC642" s="82" t="s">
        <v>13373</v>
      </c>
      <c r="AD642" s="82" t="s">
        <v>13374</v>
      </c>
      <c r="AE642" s="82" t="s">
        <v>13375</v>
      </c>
      <c r="AF642" s="82" t="s">
        <v>382</v>
      </c>
      <c r="AG642" s="82" t="s">
        <v>13376</v>
      </c>
      <c r="AH642" s="82" t="s">
        <v>360</v>
      </c>
      <c r="AI642" s="82" t="s">
        <v>13377</v>
      </c>
      <c r="AJ642" s="82" t="s">
        <v>12183</v>
      </c>
      <c r="AK642" s="82" t="s">
        <v>13378</v>
      </c>
      <c r="AL642" s="82" t="s">
        <v>450</v>
      </c>
    </row>
    <row r="643" spans="1:38" x14ac:dyDescent="0.25">
      <c r="A643" s="82" t="s">
        <v>13379</v>
      </c>
      <c r="B643" s="82">
        <v>15.214</v>
      </c>
      <c r="D643" s="82" t="s">
        <v>13380</v>
      </c>
      <c r="E643" s="82" t="s">
        <v>13381</v>
      </c>
      <c r="F643" s="82" t="s">
        <v>13382</v>
      </c>
      <c r="G643" s="82" t="s">
        <v>7820</v>
      </c>
      <c r="H643" s="82" t="s">
        <v>360</v>
      </c>
      <c r="I643" s="82" t="s">
        <v>13383</v>
      </c>
      <c r="J643" s="82" t="s">
        <v>13384</v>
      </c>
      <c r="K643" s="82" t="s">
        <v>13385</v>
      </c>
      <c r="L643" s="82" t="s">
        <v>13386</v>
      </c>
      <c r="M643" s="82" t="s">
        <v>13387</v>
      </c>
      <c r="N643" s="82" t="s">
        <v>13388</v>
      </c>
      <c r="O643" s="82" t="s">
        <v>366</v>
      </c>
      <c r="P643" s="82" t="s">
        <v>13389</v>
      </c>
      <c r="Q643" s="82" t="s">
        <v>13390</v>
      </c>
      <c r="R643" s="82" t="s">
        <v>13391</v>
      </c>
      <c r="S643" s="82" t="s">
        <v>400</v>
      </c>
      <c r="T643" s="82" t="s">
        <v>13392</v>
      </c>
      <c r="U643" s="82" t="s">
        <v>13393</v>
      </c>
      <c r="V643" s="82" t="s">
        <v>632</v>
      </c>
      <c r="W643" s="82" t="s">
        <v>13394</v>
      </c>
      <c r="X643" s="82" t="s">
        <v>13395</v>
      </c>
      <c r="Y643" s="82" t="s">
        <v>13396</v>
      </c>
      <c r="Z643" s="82" t="s">
        <v>382</v>
      </c>
      <c r="AA643" s="82" t="s">
        <v>13397</v>
      </c>
      <c r="AB643" s="82" t="s">
        <v>13398</v>
      </c>
      <c r="AC643" s="82" t="s">
        <v>13399</v>
      </c>
      <c r="AD643" s="82" t="s">
        <v>13400</v>
      </c>
      <c r="AE643" s="82" t="s">
        <v>13401</v>
      </c>
      <c r="AF643" s="82" t="s">
        <v>382</v>
      </c>
      <c r="AG643" s="82" t="s">
        <v>382</v>
      </c>
      <c r="AH643" s="82" t="s">
        <v>382</v>
      </c>
      <c r="AI643" s="82" t="s">
        <v>413</v>
      </c>
      <c r="AJ643" s="82" t="s">
        <v>12183</v>
      </c>
      <c r="AK643" s="82" t="s">
        <v>13402</v>
      </c>
      <c r="AL643" s="82" t="s">
        <v>3887</v>
      </c>
    </row>
    <row r="644" spans="1:38" x14ac:dyDescent="0.25">
      <c r="A644" s="82" t="s">
        <v>13403</v>
      </c>
      <c r="B644" s="82">
        <v>15.222</v>
      </c>
      <c r="C644" s="82" t="s">
        <v>13404</v>
      </c>
      <c r="D644" s="82" t="s">
        <v>13380</v>
      </c>
      <c r="E644" s="82" t="s">
        <v>13405</v>
      </c>
      <c r="F644" s="82" t="s">
        <v>13406</v>
      </c>
      <c r="G644" s="82" t="s">
        <v>3580</v>
      </c>
      <c r="H644" s="82" t="s">
        <v>360</v>
      </c>
      <c r="I644" s="82" t="s">
        <v>13407</v>
      </c>
      <c r="J644" s="82" t="s">
        <v>13408</v>
      </c>
      <c r="K644" s="82" t="s">
        <v>628</v>
      </c>
      <c r="L644" s="82" t="s">
        <v>13409</v>
      </c>
      <c r="M644" s="82" t="s">
        <v>13410</v>
      </c>
      <c r="N644" s="82" t="s">
        <v>13411</v>
      </c>
      <c r="O644" s="82" t="s">
        <v>13412</v>
      </c>
      <c r="P644" s="82" t="s">
        <v>13413</v>
      </c>
      <c r="Q644" s="82" t="s">
        <v>13303</v>
      </c>
      <c r="R644" s="82" t="s">
        <v>360</v>
      </c>
      <c r="S644" s="82" t="s">
        <v>13414</v>
      </c>
      <c r="T644" s="82" t="s">
        <v>13415</v>
      </c>
      <c r="U644" s="82" t="s">
        <v>13416</v>
      </c>
      <c r="V644" s="82" t="s">
        <v>632</v>
      </c>
      <c r="W644" s="82" t="s">
        <v>13289</v>
      </c>
      <c r="X644" s="82" t="s">
        <v>13417</v>
      </c>
      <c r="Y644" s="82" t="s">
        <v>13418</v>
      </c>
      <c r="Z644" s="82" t="s">
        <v>13419</v>
      </c>
      <c r="AA644" s="82" t="s">
        <v>13420</v>
      </c>
      <c r="AB644" s="82" t="s">
        <v>13421</v>
      </c>
      <c r="AC644" s="82" t="s">
        <v>13422</v>
      </c>
      <c r="AD644" s="82" t="s">
        <v>13423</v>
      </c>
      <c r="AE644" s="82" t="s">
        <v>13401</v>
      </c>
      <c r="AF644" s="82" t="s">
        <v>382</v>
      </c>
      <c r="AG644" s="82" t="s">
        <v>13424</v>
      </c>
      <c r="AH644" s="82" t="s">
        <v>13425</v>
      </c>
      <c r="AI644" s="82" t="s">
        <v>1656</v>
      </c>
      <c r="AJ644" s="82" t="s">
        <v>12183</v>
      </c>
      <c r="AK644" s="82" t="s">
        <v>13426</v>
      </c>
      <c r="AL644" s="82" t="s">
        <v>415</v>
      </c>
    </row>
    <row r="645" spans="1:38" x14ac:dyDescent="0.25">
      <c r="A645" s="82" t="s">
        <v>13427</v>
      </c>
      <c r="B645" s="82">
        <v>15.224</v>
      </c>
      <c r="D645" s="82" t="s">
        <v>13380</v>
      </c>
      <c r="E645" s="82" t="s">
        <v>13428</v>
      </c>
      <c r="F645" s="82" t="s">
        <v>13429</v>
      </c>
      <c r="G645" s="82" t="s">
        <v>3580</v>
      </c>
      <c r="H645" s="82" t="s">
        <v>360</v>
      </c>
      <c r="I645" s="82" t="s">
        <v>13430</v>
      </c>
      <c r="J645" s="82" t="s">
        <v>13431</v>
      </c>
      <c r="K645" s="82" t="s">
        <v>13432</v>
      </c>
      <c r="L645" s="82" t="s">
        <v>13433</v>
      </c>
      <c r="M645" s="82" t="s">
        <v>13434</v>
      </c>
      <c r="N645" s="82" t="s">
        <v>13411</v>
      </c>
      <c r="O645" s="82" t="s">
        <v>558</v>
      </c>
      <c r="P645" s="82" t="s">
        <v>13413</v>
      </c>
      <c r="Q645" s="82" t="s">
        <v>13303</v>
      </c>
      <c r="R645" s="82" t="s">
        <v>360</v>
      </c>
      <c r="S645" s="82" t="s">
        <v>13435</v>
      </c>
      <c r="T645" s="82" t="s">
        <v>13436</v>
      </c>
      <c r="U645" s="82" t="s">
        <v>13437</v>
      </c>
      <c r="V645" s="82" t="s">
        <v>632</v>
      </c>
      <c r="W645" s="82" t="s">
        <v>13438</v>
      </c>
      <c r="X645" s="82" t="s">
        <v>13439</v>
      </c>
      <c r="Y645" s="82" t="s">
        <v>13440</v>
      </c>
      <c r="Z645" s="82" t="s">
        <v>13441</v>
      </c>
      <c r="AA645" s="82" t="s">
        <v>13442</v>
      </c>
      <c r="AB645" s="82" t="s">
        <v>13443</v>
      </c>
      <c r="AC645" s="82" t="s">
        <v>13399</v>
      </c>
      <c r="AD645" s="82" t="s">
        <v>13423</v>
      </c>
      <c r="AE645" s="82" t="s">
        <v>13444</v>
      </c>
      <c r="AF645" s="82" t="s">
        <v>382</v>
      </c>
      <c r="AG645" s="82" t="s">
        <v>13445</v>
      </c>
      <c r="AH645" s="82" t="s">
        <v>13446</v>
      </c>
      <c r="AI645" s="82" t="s">
        <v>1727</v>
      </c>
      <c r="AJ645" s="82" t="s">
        <v>12183</v>
      </c>
      <c r="AK645" s="82" t="s">
        <v>13447</v>
      </c>
      <c r="AL645" s="82" t="s">
        <v>415</v>
      </c>
    </row>
    <row r="646" spans="1:38" x14ac:dyDescent="0.25">
      <c r="A646" s="82" t="s">
        <v>13448</v>
      </c>
      <c r="B646" s="82">
        <v>15.225</v>
      </c>
      <c r="D646" s="82" t="s">
        <v>13380</v>
      </c>
      <c r="E646" s="82" t="s">
        <v>13449</v>
      </c>
      <c r="F646" s="82" t="s">
        <v>13450</v>
      </c>
      <c r="G646" s="82" t="s">
        <v>3580</v>
      </c>
      <c r="H646" s="82" t="s">
        <v>360</v>
      </c>
      <c r="I646" s="82" t="s">
        <v>13430</v>
      </c>
      <c r="J646" s="82" t="s">
        <v>13431</v>
      </c>
      <c r="K646" s="82" t="s">
        <v>13451</v>
      </c>
      <c r="L646" s="82" t="s">
        <v>13452</v>
      </c>
      <c r="M646" s="82" t="s">
        <v>13453</v>
      </c>
      <c r="N646" s="82" t="s">
        <v>13454</v>
      </c>
      <c r="O646" s="82" t="s">
        <v>558</v>
      </c>
      <c r="P646" s="82" t="s">
        <v>13413</v>
      </c>
      <c r="Q646" s="82" t="s">
        <v>13455</v>
      </c>
      <c r="R646" s="82" t="s">
        <v>360</v>
      </c>
      <c r="S646" s="82" t="s">
        <v>400</v>
      </c>
      <c r="T646" s="82" t="s">
        <v>13456</v>
      </c>
      <c r="U646" s="82" t="s">
        <v>13457</v>
      </c>
      <c r="V646" s="82" t="s">
        <v>632</v>
      </c>
      <c r="W646" s="82" t="s">
        <v>13438</v>
      </c>
      <c r="X646" s="82" t="s">
        <v>13439</v>
      </c>
      <c r="Y646" s="82" t="s">
        <v>13458</v>
      </c>
      <c r="Z646" s="82" t="s">
        <v>13459</v>
      </c>
      <c r="AA646" s="82" t="s">
        <v>13460</v>
      </c>
      <c r="AB646" s="82" t="s">
        <v>13461</v>
      </c>
      <c r="AC646" s="82" t="s">
        <v>13399</v>
      </c>
      <c r="AD646" s="82" t="s">
        <v>13462</v>
      </c>
      <c r="AE646" s="82" t="s">
        <v>13401</v>
      </c>
      <c r="AG646" s="82" t="s">
        <v>13463</v>
      </c>
      <c r="AH646" s="82" t="s">
        <v>13464</v>
      </c>
      <c r="AI646" s="82" t="s">
        <v>1727</v>
      </c>
      <c r="AJ646" s="82" t="s">
        <v>12183</v>
      </c>
      <c r="AK646" s="82" t="s">
        <v>13465</v>
      </c>
      <c r="AL646" s="82" t="s">
        <v>415</v>
      </c>
    </row>
    <row r="647" spans="1:38" x14ac:dyDescent="0.25">
      <c r="A647" s="82" t="s">
        <v>13466</v>
      </c>
      <c r="B647" s="82">
        <v>15.226000000000001</v>
      </c>
      <c r="C647" s="82" t="s">
        <v>13467</v>
      </c>
      <c r="D647" s="82" t="s">
        <v>13146</v>
      </c>
      <c r="E647" s="82" t="s">
        <v>13468</v>
      </c>
      <c r="F647" s="82" t="s">
        <v>13469</v>
      </c>
      <c r="G647" s="82" t="s">
        <v>779</v>
      </c>
      <c r="H647" s="82" t="s">
        <v>360</v>
      </c>
      <c r="I647" s="82" t="s">
        <v>13470</v>
      </c>
      <c r="J647" s="82" t="s">
        <v>13471</v>
      </c>
      <c r="K647" s="82" t="s">
        <v>13472</v>
      </c>
      <c r="L647" s="82" t="s">
        <v>421</v>
      </c>
      <c r="M647" s="82" t="s">
        <v>13473</v>
      </c>
      <c r="N647" s="82" t="s">
        <v>468</v>
      </c>
      <c r="O647" s="82" t="s">
        <v>366</v>
      </c>
      <c r="P647" s="82" t="s">
        <v>360</v>
      </c>
      <c r="Q647" s="82" t="s">
        <v>360</v>
      </c>
      <c r="R647" s="82" t="s">
        <v>360</v>
      </c>
      <c r="S647" s="82" t="s">
        <v>3849</v>
      </c>
      <c r="T647" s="82" t="s">
        <v>13474</v>
      </c>
      <c r="U647" s="82" t="s">
        <v>443</v>
      </c>
      <c r="V647" s="82" t="s">
        <v>362</v>
      </c>
      <c r="W647" s="82" t="s">
        <v>822</v>
      </c>
      <c r="X647" s="82" t="s">
        <v>13475</v>
      </c>
      <c r="Y647" s="82" t="s">
        <v>13476</v>
      </c>
      <c r="Z647" s="82" t="s">
        <v>13477</v>
      </c>
      <c r="AA647" s="82" t="s">
        <v>13478</v>
      </c>
      <c r="AB647" s="82" t="s">
        <v>13479</v>
      </c>
      <c r="AC647" s="82" t="s">
        <v>13480</v>
      </c>
      <c r="AD647" s="82" t="s">
        <v>13481</v>
      </c>
      <c r="AE647" s="82" t="s">
        <v>13482</v>
      </c>
      <c r="AF647" s="82" t="s">
        <v>382</v>
      </c>
      <c r="AG647" s="82" t="s">
        <v>13483</v>
      </c>
      <c r="AH647" s="82" t="s">
        <v>382</v>
      </c>
      <c r="AI647" s="82" t="s">
        <v>1842</v>
      </c>
      <c r="AJ647" s="82" t="s">
        <v>12183</v>
      </c>
      <c r="AK647" s="82" t="s">
        <v>13484</v>
      </c>
      <c r="AL647" s="82" t="s">
        <v>3887</v>
      </c>
    </row>
    <row r="648" spans="1:38" x14ac:dyDescent="0.25">
      <c r="A648" s="82" t="s">
        <v>13485</v>
      </c>
      <c r="B648" s="82">
        <v>15.228</v>
      </c>
      <c r="D648" s="82" t="s">
        <v>13380</v>
      </c>
      <c r="E648" s="82" t="s">
        <v>13486</v>
      </c>
      <c r="F648" s="82" t="s">
        <v>13487</v>
      </c>
      <c r="G648" s="82" t="s">
        <v>13299</v>
      </c>
      <c r="H648" s="82" t="s">
        <v>360</v>
      </c>
      <c r="I648" s="82" t="s">
        <v>13300</v>
      </c>
      <c r="J648" s="82" t="s">
        <v>13300</v>
      </c>
      <c r="K648" s="82" t="s">
        <v>13488</v>
      </c>
      <c r="L648" s="82" t="s">
        <v>13489</v>
      </c>
      <c r="M648" s="82" t="s">
        <v>13490</v>
      </c>
      <c r="N648" s="82" t="s">
        <v>13301</v>
      </c>
      <c r="O648" s="82" t="s">
        <v>558</v>
      </c>
      <c r="P648" s="82" t="s">
        <v>13491</v>
      </c>
      <c r="Q648" s="82" t="s">
        <v>13303</v>
      </c>
      <c r="R648" s="82" t="s">
        <v>360</v>
      </c>
      <c r="S648" s="82" t="s">
        <v>13492</v>
      </c>
      <c r="T648" s="82" t="s">
        <v>13304</v>
      </c>
      <c r="U648" s="82" t="s">
        <v>13493</v>
      </c>
      <c r="V648" s="82" t="s">
        <v>632</v>
      </c>
      <c r="W648" s="82" t="s">
        <v>13306</v>
      </c>
      <c r="X648" s="82" t="s">
        <v>13494</v>
      </c>
      <c r="Y648" s="82" t="s">
        <v>13495</v>
      </c>
      <c r="Z648" s="82" t="s">
        <v>13496</v>
      </c>
      <c r="AA648" s="82" t="s">
        <v>13497</v>
      </c>
      <c r="AB648" s="82" t="s">
        <v>13498</v>
      </c>
      <c r="AC648" s="82" t="s">
        <v>13399</v>
      </c>
      <c r="AD648" s="82" t="s">
        <v>13499</v>
      </c>
      <c r="AE648" s="82" t="s">
        <v>13500</v>
      </c>
      <c r="AF648" s="82" t="s">
        <v>13309</v>
      </c>
      <c r="AG648" s="82" t="s">
        <v>13501</v>
      </c>
      <c r="AH648" s="82" t="s">
        <v>13464</v>
      </c>
      <c r="AI648" s="82" t="s">
        <v>1886</v>
      </c>
      <c r="AJ648" s="82" t="s">
        <v>12183</v>
      </c>
      <c r="AK648" s="82" t="s">
        <v>13502</v>
      </c>
      <c r="AL648" s="82" t="s">
        <v>415</v>
      </c>
    </row>
    <row r="649" spans="1:38" x14ac:dyDescent="0.25">
      <c r="A649" s="82" t="s">
        <v>13503</v>
      </c>
      <c r="B649" s="82">
        <v>15.228999999999999</v>
      </c>
      <c r="D649" s="82" t="s">
        <v>13380</v>
      </c>
      <c r="E649" s="82" t="s">
        <v>13504</v>
      </c>
      <c r="F649" s="82" t="s">
        <v>13505</v>
      </c>
      <c r="G649" s="82" t="s">
        <v>3580</v>
      </c>
      <c r="H649" s="82" t="s">
        <v>360</v>
      </c>
      <c r="I649" s="82" t="s">
        <v>13430</v>
      </c>
      <c r="J649" s="82" t="s">
        <v>13431</v>
      </c>
      <c r="K649" s="82" t="s">
        <v>13432</v>
      </c>
      <c r="L649" s="82" t="s">
        <v>13506</v>
      </c>
      <c r="M649" s="82" t="s">
        <v>13507</v>
      </c>
      <c r="N649" s="82" t="s">
        <v>13411</v>
      </c>
      <c r="O649" s="82" t="s">
        <v>558</v>
      </c>
      <c r="P649" s="82" t="s">
        <v>13413</v>
      </c>
      <c r="Q649" s="82" t="s">
        <v>13303</v>
      </c>
      <c r="R649" s="82" t="s">
        <v>360</v>
      </c>
      <c r="S649" s="82" t="s">
        <v>13508</v>
      </c>
      <c r="T649" s="82" t="s">
        <v>13509</v>
      </c>
      <c r="U649" s="82" t="s">
        <v>13510</v>
      </c>
      <c r="V649" s="82" t="s">
        <v>632</v>
      </c>
      <c r="W649" s="82" t="s">
        <v>13289</v>
      </c>
      <c r="X649" s="82" t="s">
        <v>13439</v>
      </c>
      <c r="Y649" s="82" t="s">
        <v>13511</v>
      </c>
      <c r="Z649" s="82" t="s">
        <v>13512</v>
      </c>
      <c r="AA649" s="82" t="s">
        <v>13513</v>
      </c>
      <c r="AB649" s="82" t="s">
        <v>13514</v>
      </c>
      <c r="AC649" s="82" t="s">
        <v>13399</v>
      </c>
      <c r="AD649" s="82" t="s">
        <v>13515</v>
      </c>
      <c r="AE649" s="82" t="s">
        <v>13516</v>
      </c>
      <c r="AF649" s="82" t="s">
        <v>382</v>
      </c>
      <c r="AG649" s="82" t="s">
        <v>13517</v>
      </c>
      <c r="AH649" s="82" t="s">
        <v>13518</v>
      </c>
      <c r="AI649" s="82" t="s">
        <v>2035</v>
      </c>
      <c r="AJ649" s="82" t="s">
        <v>12183</v>
      </c>
      <c r="AK649" s="82" t="s">
        <v>13519</v>
      </c>
      <c r="AL649" s="82" t="s">
        <v>415</v>
      </c>
    </row>
    <row r="650" spans="1:38" x14ac:dyDescent="0.25">
      <c r="A650" s="82" t="s">
        <v>13520</v>
      </c>
      <c r="B650" s="82">
        <v>15.23</v>
      </c>
      <c r="D650" s="82" t="s">
        <v>13380</v>
      </c>
      <c r="E650" s="82" t="s">
        <v>13521</v>
      </c>
      <c r="F650" s="82" t="s">
        <v>13522</v>
      </c>
      <c r="G650" s="82" t="s">
        <v>13523</v>
      </c>
      <c r="H650" s="82" t="s">
        <v>360</v>
      </c>
      <c r="I650" s="82" t="s">
        <v>360</v>
      </c>
      <c r="J650" s="82" t="s">
        <v>13524</v>
      </c>
      <c r="K650" s="82" t="s">
        <v>13525</v>
      </c>
      <c r="L650" s="82" t="s">
        <v>13526</v>
      </c>
      <c r="M650" s="82" t="s">
        <v>13527</v>
      </c>
      <c r="N650" s="82" t="s">
        <v>13411</v>
      </c>
      <c r="O650" s="82" t="s">
        <v>558</v>
      </c>
      <c r="P650" s="82" t="s">
        <v>13413</v>
      </c>
      <c r="Q650" s="82" t="s">
        <v>13303</v>
      </c>
      <c r="R650" s="82" t="s">
        <v>360</v>
      </c>
      <c r="S650" s="82" t="s">
        <v>400</v>
      </c>
      <c r="T650" s="82" t="s">
        <v>13528</v>
      </c>
      <c r="U650" s="82" t="s">
        <v>13510</v>
      </c>
      <c r="V650" s="82" t="s">
        <v>632</v>
      </c>
      <c r="W650" s="82" t="s">
        <v>13289</v>
      </c>
      <c r="X650" s="82" t="s">
        <v>13439</v>
      </c>
      <c r="Y650" s="82" t="s">
        <v>13529</v>
      </c>
      <c r="Z650" s="82" t="s">
        <v>13530</v>
      </c>
      <c r="AA650" s="82" t="s">
        <v>13531</v>
      </c>
      <c r="AB650" s="82" t="s">
        <v>13532</v>
      </c>
      <c r="AC650" s="82" t="s">
        <v>13533</v>
      </c>
      <c r="AD650" s="82" t="s">
        <v>13534</v>
      </c>
      <c r="AE650" s="82" t="s">
        <v>13535</v>
      </c>
      <c r="AG650" s="82" t="s">
        <v>13536</v>
      </c>
      <c r="AH650" s="82" t="s">
        <v>13464</v>
      </c>
      <c r="AI650" s="82" t="s">
        <v>1259</v>
      </c>
      <c r="AJ650" s="82" t="s">
        <v>12183</v>
      </c>
      <c r="AK650" s="82" t="s">
        <v>13537</v>
      </c>
      <c r="AL650" s="82" t="s">
        <v>415</v>
      </c>
    </row>
    <row r="651" spans="1:38" x14ac:dyDescent="0.25">
      <c r="A651" s="82" t="s">
        <v>13538</v>
      </c>
      <c r="B651" s="82">
        <v>15.231</v>
      </c>
      <c r="D651" s="82" t="s">
        <v>13380</v>
      </c>
      <c r="E651" s="82" t="s">
        <v>13539</v>
      </c>
      <c r="F651" s="82" t="s">
        <v>13540</v>
      </c>
      <c r="G651" s="82" t="s">
        <v>13523</v>
      </c>
      <c r="H651" s="82" t="s">
        <v>360</v>
      </c>
      <c r="I651" s="82" t="s">
        <v>13430</v>
      </c>
      <c r="J651" s="82" t="s">
        <v>13431</v>
      </c>
      <c r="K651" s="82" t="s">
        <v>13541</v>
      </c>
      <c r="L651" s="82" t="s">
        <v>13542</v>
      </c>
      <c r="M651" s="82" t="s">
        <v>13543</v>
      </c>
      <c r="N651" s="82" t="s">
        <v>13544</v>
      </c>
      <c r="O651" s="82" t="s">
        <v>558</v>
      </c>
      <c r="P651" s="82" t="s">
        <v>13545</v>
      </c>
      <c r="Q651" s="82" t="s">
        <v>13303</v>
      </c>
      <c r="R651" s="82" t="s">
        <v>360</v>
      </c>
      <c r="S651" s="82" t="s">
        <v>400</v>
      </c>
      <c r="T651" s="82" t="s">
        <v>13546</v>
      </c>
      <c r="U651" s="82" t="s">
        <v>13547</v>
      </c>
      <c r="V651" s="82" t="s">
        <v>13548</v>
      </c>
      <c r="W651" s="82" t="s">
        <v>13438</v>
      </c>
      <c r="X651" s="82" t="s">
        <v>13439</v>
      </c>
      <c r="Y651" s="82" t="s">
        <v>13549</v>
      </c>
      <c r="Z651" s="82" t="s">
        <v>13550</v>
      </c>
      <c r="AA651" s="82" t="s">
        <v>13551</v>
      </c>
      <c r="AB651" s="82" t="s">
        <v>13552</v>
      </c>
      <c r="AC651" s="82" t="s">
        <v>13399</v>
      </c>
      <c r="AD651" s="82" t="s">
        <v>13553</v>
      </c>
      <c r="AE651" s="82" t="s">
        <v>13554</v>
      </c>
      <c r="AF651" s="82" t="s">
        <v>382</v>
      </c>
      <c r="AG651" s="82" t="s">
        <v>13555</v>
      </c>
      <c r="AH651" s="82" t="s">
        <v>13464</v>
      </c>
      <c r="AI651" s="82" t="s">
        <v>2035</v>
      </c>
      <c r="AJ651" s="82" t="s">
        <v>12183</v>
      </c>
      <c r="AK651" s="82" t="s">
        <v>13556</v>
      </c>
      <c r="AL651" s="82" t="s">
        <v>415</v>
      </c>
    </row>
    <row r="652" spans="1:38" x14ac:dyDescent="0.25">
      <c r="A652" s="82" t="s">
        <v>13557</v>
      </c>
      <c r="B652" s="82">
        <v>15.231999999999999</v>
      </c>
      <c r="D652" s="82" t="s">
        <v>13380</v>
      </c>
      <c r="E652" s="82" t="s">
        <v>13558</v>
      </c>
      <c r="F652" s="82" t="s">
        <v>13559</v>
      </c>
      <c r="G652" s="82" t="s">
        <v>3580</v>
      </c>
      <c r="H652" s="82" t="s">
        <v>360</v>
      </c>
      <c r="I652" s="82" t="s">
        <v>13560</v>
      </c>
      <c r="J652" s="82" t="s">
        <v>13560</v>
      </c>
      <c r="K652" s="82" t="s">
        <v>362</v>
      </c>
      <c r="L652" s="82" t="s">
        <v>13561</v>
      </c>
      <c r="M652" s="82" t="s">
        <v>13562</v>
      </c>
      <c r="N652" s="82" t="s">
        <v>13563</v>
      </c>
      <c r="O652" s="82" t="s">
        <v>558</v>
      </c>
      <c r="P652" s="82" t="s">
        <v>13413</v>
      </c>
      <c r="Q652" s="82" t="s">
        <v>13303</v>
      </c>
      <c r="R652" s="82" t="s">
        <v>360</v>
      </c>
      <c r="S652" s="82" t="s">
        <v>13564</v>
      </c>
      <c r="T652" s="82" t="s">
        <v>13565</v>
      </c>
      <c r="U652" s="82" t="s">
        <v>13566</v>
      </c>
      <c r="V652" s="82" t="s">
        <v>632</v>
      </c>
      <c r="W652" s="82" t="s">
        <v>13567</v>
      </c>
      <c r="X652" s="82" t="s">
        <v>13568</v>
      </c>
      <c r="Y652" s="82" t="s">
        <v>13569</v>
      </c>
      <c r="Z652" s="82" t="s">
        <v>13570</v>
      </c>
      <c r="AA652" s="82" t="s">
        <v>13571</v>
      </c>
      <c r="AB652" s="82" t="s">
        <v>13572</v>
      </c>
      <c r="AC652" s="82" t="s">
        <v>13573</v>
      </c>
      <c r="AD652" s="82" t="s">
        <v>13423</v>
      </c>
      <c r="AE652" s="82" t="s">
        <v>13574</v>
      </c>
      <c r="AF652" s="82" t="s">
        <v>382</v>
      </c>
      <c r="AG652" s="82" t="s">
        <v>13575</v>
      </c>
      <c r="AH652" s="82" t="s">
        <v>13576</v>
      </c>
      <c r="AI652" s="82" t="s">
        <v>1259</v>
      </c>
      <c r="AJ652" s="82" t="s">
        <v>12183</v>
      </c>
      <c r="AK652" s="82" t="s">
        <v>13577</v>
      </c>
      <c r="AL652" s="82" t="s">
        <v>1286</v>
      </c>
    </row>
    <row r="653" spans="1:38" x14ac:dyDescent="0.25">
      <c r="A653" s="82" t="s">
        <v>13578</v>
      </c>
      <c r="B653" s="82">
        <v>15.233000000000001</v>
      </c>
      <c r="D653" s="82" t="s">
        <v>13380</v>
      </c>
      <c r="E653" s="82" t="s">
        <v>13579</v>
      </c>
      <c r="F653" s="82" t="s">
        <v>13580</v>
      </c>
      <c r="G653" s="82" t="s">
        <v>3580</v>
      </c>
      <c r="H653" s="82" t="s">
        <v>360</v>
      </c>
      <c r="I653" s="82" t="s">
        <v>13581</v>
      </c>
      <c r="J653" s="82" t="s">
        <v>13582</v>
      </c>
      <c r="K653" s="82" t="s">
        <v>13583</v>
      </c>
      <c r="L653" s="82" t="s">
        <v>13584</v>
      </c>
      <c r="M653" s="82" t="s">
        <v>13585</v>
      </c>
      <c r="N653" s="82" t="s">
        <v>13411</v>
      </c>
      <c r="O653" s="82" t="s">
        <v>558</v>
      </c>
      <c r="P653" s="82" t="s">
        <v>13413</v>
      </c>
      <c r="Q653" s="82" t="s">
        <v>13303</v>
      </c>
      <c r="R653" s="82" t="s">
        <v>360</v>
      </c>
      <c r="S653" s="82" t="s">
        <v>13586</v>
      </c>
      <c r="T653" s="82" t="s">
        <v>13587</v>
      </c>
      <c r="U653" s="82" t="s">
        <v>13588</v>
      </c>
      <c r="V653" s="82" t="s">
        <v>632</v>
      </c>
      <c r="W653" s="82" t="s">
        <v>13438</v>
      </c>
      <c r="X653" s="82" t="s">
        <v>13589</v>
      </c>
      <c r="Y653" s="82" t="s">
        <v>13590</v>
      </c>
      <c r="Z653" s="82" t="s">
        <v>13591</v>
      </c>
      <c r="AA653" s="82" t="s">
        <v>13592</v>
      </c>
      <c r="AB653" s="82" t="s">
        <v>382</v>
      </c>
      <c r="AC653" s="82" t="s">
        <v>636</v>
      </c>
      <c r="AD653" s="82" t="s">
        <v>13593</v>
      </c>
      <c r="AE653" s="82" t="s">
        <v>13594</v>
      </c>
      <c r="AG653" s="82" t="s">
        <v>13595</v>
      </c>
      <c r="AH653" s="82" t="s">
        <v>13464</v>
      </c>
      <c r="AI653" s="82" t="s">
        <v>1259</v>
      </c>
      <c r="AJ653" s="82" t="s">
        <v>12183</v>
      </c>
      <c r="AK653" s="82" t="s">
        <v>13596</v>
      </c>
      <c r="AL653" s="82" t="s">
        <v>415</v>
      </c>
    </row>
    <row r="654" spans="1:38" x14ac:dyDescent="0.25">
      <c r="A654" s="82" t="s">
        <v>13597</v>
      </c>
      <c r="B654" s="82">
        <v>15.234</v>
      </c>
      <c r="D654" s="82" t="s">
        <v>13380</v>
      </c>
      <c r="E654" s="82" t="s">
        <v>13598</v>
      </c>
      <c r="F654" s="82" t="s">
        <v>13599</v>
      </c>
      <c r="G654" s="82" t="s">
        <v>13523</v>
      </c>
      <c r="H654" s="82" t="s">
        <v>360</v>
      </c>
      <c r="I654" s="82" t="s">
        <v>13600</v>
      </c>
      <c r="J654" s="82" t="s">
        <v>13582</v>
      </c>
      <c r="K654" s="82" t="s">
        <v>13583</v>
      </c>
      <c r="L654" s="82" t="s">
        <v>13601</v>
      </c>
      <c r="M654" s="82" t="s">
        <v>13602</v>
      </c>
      <c r="N654" s="82" t="s">
        <v>13603</v>
      </c>
      <c r="O654" s="82" t="s">
        <v>558</v>
      </c>
      <c r="P654" s="82" t="s">
        <v>13604</v>
      </c>
      <c r="Q654" s="82" t="s">
        <v>13605</v>
      </c>
      <c r="R654" s="82" t="s">
        <v>360</v>
      </c>
      <c r="S654" s="82" t="s">
        <v>13606</v>
      </c>
      <c r="T654" s="82" t="s">
        <v>13607</v>
      </c>
      <c r="U654" s="82" t="s">
        <v>13566</v>
      </c>
      <c r="V654" s="82" t="s">
        <v>632</v>
      </c>
      <c r="W654" s="82" t="s">
        <v>13438</v>
      </c>
      <c r="X654" s="82" t="s">
        <v>13608</v>
      </c>
      <c r="Y654" s="82" t="s">
        <v>13609</v>
      </c>
      <c r="Z654" s="82" t="s">
        <v>13610</v>
      </c>
      <c r="AA654" s="82" t="s">
        <v>13611</v>
      </c>
      <c r="AB654" s="82" t="s">
        <v>13612</v>
      </c>
      <c r="AC654" s="82" t="s">
        <v>13613</v>
      </c>
      <c r="AD654" s="82" t="s">
        <v>13423</v>
      </c>
      <c r="AE654" s="82" t="s">
        <v>13614</v>
      </c>
      <c r="AF654" s="82" t="s">
        <v>382</v>
      </c>
      <c r="AG654" s="82" t="s">
        <v>13615</v>
      </c>
      <c r="AH654" s="82" t="s">
        <v>13616</v>
      </c>
      <c r="AI654" s="82" t="s">
        <v>1259</v>
      </c>
      <c r="AJ654" s="82" t="s">
        <v>12183</v>
      </c>
      <c r="AK654" s="82" t="s">
        <v>13617</v>
      </c>
      <c r="AL654" s="82" t="s">
        <v>415</v>
      </c>
    </row>
    <row r="655" spans="1:38" x14ac:dyDescent="0.25">
      <c r="A655" s="82" t="s">
        <v>13618</v>
      </c>
      <c r="B655" s="82">
        <v>15.234999999999999</v>
      </c>
      <c r="D655" s="82" t="s">
        <v>13380</v>
      </c>
      <c r="E655" s="82" t="s">
        <v>13619</v>
      </c>
      <c r="F655" s="82" t="s">
        <v>13620</v>
      </c>
      <c r="G655" s="82" t="s">
        <v>3580</v>
      </c>
      <c r="H655" s="82" t="s">
        <v>360</v>
      </c>
      <c r="I655" s="82" t="s">
        <v>13621</v>
      </c>
      <c r="J655" s="82" t="s">
        <v>468</v>
      </c>
      <c r="K655" s="82" t="s">
        <v>362</v>
      </c>
      <c r="L655" s="82" t="s">
        <v>421</v>
      </c>
      <c r="M655" s="82" t="s">
        <v>13622</v>
      </c>
      <c r="N655" s="82" t="s">
        <v>13623</v>
      </c>
      <c r="O655" s="82" t="s">
        <v>558</v>
      </c>
      <c r="P655" s="82" t="s">
        <v>13624</v>
      </c>
      <c r="Q655" s="82" t="s">
        <v>13303</v>
      </c>
      <c r="R655" s="82" t="s">
        <v>360</v>
      </c>
      <c r="S655" s="82" t="s">
        <v>13625</v>
      </c>
      <c r="T655" s="82" t="s">
        <v>13626</v>
      </c>
      <c r="U655" s="82" t="s">
        <v>13627</v>
      </c>
      <c r="V655" s="82" t="s">
        <v>632</v>
      </c>
      <c r="W655" s="82" t="s">
        <v>13438</v>
      </c>
      <c r="X655" s="82" t="s">
        <v>13628</v>
      </c>
      <c r="Y655" s="82" t="s">
        <v>13629</v>
      </c>
      <c r="Z655" s="82" t="s">
        <v>13630</v>
      </c>
      <c r="AA655" s="82" t="s">
        <v>13631</v>
      </c>
      <c r="AB655" s="82" t="s">
        <v>13632</v>
      </c>
      <c r="AC655" s="82" t="s">
        <v>13633</v>
      </c>
      <c r="AD655" s="82" t="s">
        <v>13634</v>
      </c>
      <c r="AE655" s="82" t="s">
        <v>13635</v>
      </c>
      <c r="AF655" s="82" t="s">
        <v>382</v>
      </c>
      <c r="AG655" s="82" t="s">
        <v>13636</v>
      </c>
      <c r="AH655" s="82" t="s">
        <v>13637</v>
      </c>
      <c r="AI655" s="82" t="s">
        <v>1259</v>
      </c>
      <c r="AJ655" s="82" t="s">
        <v>12183</v>
      </c>
      <c r="AK655" s="82" t="s">
        <v>13638</v>
      </c>
      <c r="AL655" s="82" t="s">
        <v>1286</v>
      </c>
    </row>
    <row r="656" spans="1:38" x14ac:dyDescent="0.25">
      <c r="A656" s="82" t="s">
        <v>13639</v>
      </c>
      <c r="B656" s="82">
        <v>15.236000000000001</v>
      </c>
      <c r="D656" s="82" t="s">
        <v>13380</v>
      </c>
      <c r="E656" s="82" t="s">
        <v>13640</v>
      </c>
      <c r="F656" s="82" t="s">
        <v>13641</v>
      </c>
      <c r="G656" s="82" t="s">
        <v>3580</v>
      </c>
      <c r="H656" s="82" t="s">
        <v>360</v>
      </c>
      <c r="I656" s="82" t="s">
        <v>13582</v>
      </c>
      <c r="J656" s="82" t="s">
        <v>13582</v>
      </c>
      <c r="K656" s="82" t="s">
        <v>13583</v>
      </c>
      <c r="L656" s="82" t="s">
        <v>13642</v>
      </c>
      <c r="M656" s="82" t="s">
        <v>13643</v>
      </c>
      <c r="N656" s="82" t="s">
        <v>13411</v>
      </c>
      <c r="O656" s="82" t="s">
        <v>558</v>
      </c>
      <c r="P656" s="82" t="s">
        <v>13644</v>
      </c>
      <c r="Q656" s="82" t="s">
        <v>13303</v>
      </c>
      <c r="R656" s="82" t="s">
        <v>360</v>
      </c>
      <c r="S656" s="82" t="s">
        <v>13645</v>
      </c>
      <c r="T656" s="82" t="s">
        <v>13646</v>
      </c>
      <c r="U656" s="82" t="s">
        <v>13647</v>
      </c>
      <c r="V656" s="82" t="s">
        <v>632</v>
      </c>
      <c r="W656" s="82" t="s">
        <v>13438</v>
      </c>
      <c r="X656" s="82" t="s">
        <v>13417</v>
      </c>
      <c r="Y656" s="82" t="s">
        <v>13648</v>
      </c>
      <c r="Z656" s="82" t="s">
        <v>13649</v>
      </c>
      <c r="AA656" s="82" t="s">
        <v>13650</v>
      </c>
      <c r="AB656" s="82" t="s">
        <v>13651</v>
      </c>
      <c r="AC656" s="82" t="s">
        <v>13533</v>
      </c>
      <c r="AD656" s="82" t="s">
        <v>13423</v>
      </c>
      <c r="AE656" s="82" t="s">
        <v>13652</v>
      </c>
      <c r="AF656" s="82" t="s">
        <v>382</v>
      </c>
      <c r="AG656" s="82" t="s">
        <v>13653</v>
      </c>
      <c r="AH656" s="82" t="s">
        <v>13518</v>
      </c>
      <c r="AI656" s="82" t="s">
        <v>1259</v>
      </c>
      <c r="AJ656" s="82" t="s">
        <v>12183</v>
      </c>
      <c r="AK656" s="82" t="s">
        <v>13654</v>
      </c>
      <c r="AL656" s="82" t="s">
        <v>415</v>
      </c>
    </row>
    <row r="657" spans="1:38" x14ac:dyDescent="0.25">
      <c r="A657" s="82" t="s">
        <v>13655</v>
      </c>
      <c r="B657" s="82">
        <v>15.237</v>
      </c>
      <c r="D657" s="82" t="s">
        <v>13380</v>
      </c>
      <c r="E657" s="82" t="s">
        <v>13656</v>
      </c>
      <c r="F657" s="82" t="s">
        <v>13657</v>
      </c>
      <c r="G657" s="82" t="s">
        <v>600</v>
      </c>
      <c r="H657" s="82" t="s">
        <v>360</v>
      </c>
      <c r="I657" s="82" t="s">
        <v>468</v>
      </c>
      <c r="J657" s="82" t="s">
        <v>468</v>
      </c>
      <c r="K657" s="82" t="s">
        <v>362</v>
      </c>
      <c r="L657" s="82" t="s">
        <v>13658</v>
      </c>
      <c r="M657" s="82" t="s">
        <v>13659</v>
      </c>
      <c r="N657" s="82" t="s">
        <v>13411</v>
      </c>
      <c r="O657" s="82" t="s">
        <v>558</v>
      </c>
      <c r="P657" s="82" t="s">
        <v>13413</v>
      </c>
      <c r="Q657" s="82" t="s">
        <v>13303</v>
      </c>
      <c r="R657" s="82" t="s">
        <v>360</v>
      </c>
      <c r="S657" s="82" t="s">
        <v>400</v>
      </c>
      <c r="T657" s="82" t="s">
        <v>13660</v>
      </c>
      <c r="U657" s="82" t="s">
        <v>13661</v>
      </c>
      <c r="V657" s="82" t="s">
        <v>632</v>
      </c>
      <c r="W657" s="82" t="s">
        <v>13438</v>
      </c>
      <c r="X657" s="82" t="s">
        <v>13439</v>
      </c>
      <c r="Y657" s="82" t="s">
        <v>13662</v>
      </c>
      <c r="Z657" s="82" t="s">
        <v>13663</v>
      </c>
      <c r="AA657" s="82" t="s">
        <v>13664</v>
      </c>
      <c r="AB657" s="82" t="s">
        <v>13665</v>
      </c>
      <c r="AC657" s="82" t="s">
        <v>13533</v>
      </c>
      <c r="AD657" s="82" t="s">
        <v>13423</v>
      </c>
      <c r="AE657" s="82" t="s">
        <v>13666</v>
      </c>
      <c r="AF657" s="82" t="s">
        <v>382</v>
      </c>
      <c r="AG657" s="82" t="s">
        <v>13667</v>
      </c>
      <c r="AH657" s="82" t="s">
        <v>13668</v>
      </c>
      <c r="AI657" s="82" t="s">
        <v>1259</v>
      </c>
      <c r="AJ657" s="82" t="s">
        <v>12183</v>
      </c>
      <c r="AK657" s="82" t="s">
        <v>13669</v>
      </c>
      <c r="AL657" s="82" t="s">
        <v>1286</v>
      </c>
    </row>
    <row r="658" spans="1:38" x14ac:dyDescent="0.25">
      <c r="A658" s="82" t="s">
        <v>13670</v>
      </c>
      <c r="B658" s="82">
        <v>15.238</v>
      </c>
      <c r="D658" s="82" t="s">
        <v>13380</v>
      </c>
      <c r="E658" s="82" t="s">
        <v>13671</v>
      </c>
      <c r="F658" s="82" t="s">
        <v>13672</v>
      </c>
      <c r="G658" s="82" t="s">
        <v>3580</v>
      </c>
      <c r="H658" s="82" t="s">
        <v>360</v>
      </c>
      <c r="I658" s="82" t="s">
        <v>468</v>
      </c>
      <c r="J658" s="82" t="s">
        <v>468</v>
      </c>
      <c r="K658" s="82" t="s">
        <v>362</v>
      </c>
      <c r="L658" s="82" t="s">
        <v>13673</v>
      </c>
      <c r="M658" s="82" t="s">
        <v>13674</v>
      </c>
      <c r="N658" s="82" t="s">
        <v>13675</v>
      </c>
      <c r="O658" s="82" t="s">
        <v>558</v>
      </c>
      <c r="P658" s="82" t="s">
        <v>13413</v>
      </c>
      <c r="Q658" s="82" t="s">
        <v>13303</v>
      </c>
      <c r="R658" s="82" t="s">
        <v>360</v>
      </c>
      <c r="S658" s="82" t="s">
        <v>13676</v>
      </c>
      <c r="T658" s="82" t="s">
        <v>13677</v>
      </c>
      <c r="U658" s="82" t="s">
        <v>13627</v>
      </c>
      <c r="V658" s="82" t="s">
        <v>632</v>
      </c>
      <c r="W658" s="82" t="s">
        <v>13289</v>
      </c>
      <c r="X658" s="82" t="s">
        <v>13395</v>
      </c>
      <c r="Y658" s="82" t="s">
        <v>13678</v>
      </c>
      <c r="Z658" s="82" t="s">
        <v>13679</v>
      </c>
      <c r="AA658" s="82" t="s">
        <v>13680</v>
      </c>
      <c r="AB658" s="82" t="s">
        <v>13681</v>
      </c>
      <c r="AC658" s="82" t="s">
        <v>13533</v>
      </c>
      <c r="AD658" s="82" t="s">
        <v>13423</v>
      </c>
      <c r="AE658" s="82" t="s">
        <v>13682</v>
      </c>
      <c r="AF658" s="82" t="s">
        <v>382</v>
      </c>
      <c r="AG658" s="82" t="s">
        <v>13683</v>
      </c>
      <c r="AH658" s="82" t="s">
        <v>13464</v>
      </c>
      <c r="AI658" s="82" t="s">
        <v>1259</v>
      </c>
      <c r="AJ658" s="82" t="s">
        <v>12183</v>
      </c>
      <c r="AK658" s="82" t="s">
        <v>13684</v>
      </c>
      <c r="AL658" s="82" t="s">
        <v>1286</v>
      </c>
    </row>
    <row r="659" spans="1:38" x14ac:dyDescent="0.25">
      <c r="A659" s="82" t="s">
        <v>13685</v>
      </c>
      <c r="B659" s="82">
        <v>15.239000000000001</v>
      </c>
      <c r="D659" s="82" t="s">
        <v>13380</v>
      </c>
      <c r="E659" s="82" t="s">
        <v>13686</v>
      </c>
      <c r="F659" s="82" t="s">
        <v>13687</v>
      </c>
      <c r="G659" s="82" t="s">
        <v>3580</v>
      </c>
      <c r="H659" s="82" t="s">
        <v>360</v>
      </c>
      <c r="I659" s="82" t="s">
        <v>13582</v>
      </c>
      <c r="J659" s="82" t="s">
        <v>13582</v>
      </c>
      <c r="K659" s="82" t="s">
        <v>628</v>
      </c>
      <c r="L659" s="82" t="s">
        <v>13688</v>
      </c>
      <c r="M659" s="82" t="s">
        <v>13689</v>
      </c>
      <c r="N659" s="82" t="s">
        <v>13411</v>
      </c>
      <c r="O659" s="82" t="s">
        <v>558</v>
      </c>
      <c r="P659" s="82" t="s">
        <v>13413</v>
      </c>
      <c r="Q659" s="82" t="s">
        <v>13690</v>
      </c>
      <c r="R659" s="82" t="s">
        <v>360</v>
      </c>
      <c r="S659" s="82" t="s">
        <v>13691</v>
      </c>
      <c r="T659" s="82" t="s">
        <v>13692</v>
      </c>
      <c r="U659" s="82" t="s">
        <v>13693</v>
      </c>
      <c r="V659" s="82" t="s">
        <v>632</v>
      </c>
      <c r="W659" s="82" t="s">
        <v>13438</v>
      </c>
      <c r="X659" s="82" t="s">
        <v>13417</v>
      </c>
      <c r="Y659" s="82" t="s">
        <v>13694</v>
      </c>
      <c r="Z659" s="82" t="s">
        <v>13695</v>
      </c>
      <c r="AA659" s="82" t="s">
        <v>13696</v>
      </c>
      <c r="AB659" s="82" t="s">
        <v>13697</v>
      </c>
      <c r="AC659" s="82" t="s">
        <v>13533</v>
      </c>
      <c r="AD659" s="82" t="s">
        <v>13698</v>
      </c>
      <c r="AE659" s="82" t="s">
        <v>13682</v>
      </c>
      <c r="AF659" s="82" t="s">
        <v>382</v>
      </c>
      <c r="AG659" s="82" t="s">
        <v>13699</v>
      </c>
      <c r="AH659" s="82" t="s">
        <v>13700</v>
      </c>
      <c r="AI659" s="82" t="s">
        <v>1259</v>
      </c>
      <c r="AJ659" s="82" t="s">
        <v>12183</v>
      </c>
      <c r="AK659" s="82" t="s">
        <v>13701</v>
      </c>
      <c r="AL659" s="82" t="s">
        <v>1286</v>
      </c>
    </row>
    <row r="660" spans="1:38" x14ac:dyDescent="0.25">
      <c r="A660" s="82" t="s">
        <v>13702</v>
      </c>
      <c r="B660" s="82">
        <v>15.241</v>
      </c>
      <c r="D660" s="82" t="s">
        <v>13380</v>
      </c>
      <c r="E660" s="82" t="s">
        <v>13703</v>
      </c>
      <c r="F660" s="82" t="s">
        <v>13704</v>
      </c>
      <c r="G660" s="82" t="s">
        <v>13523</v>
      </c>
      <c r="H660" s="82" t="s">
        <v>360</v>
      </c>
      <c r="I660" s="82" t="s">
        <v>13705</v>
      </c>
      <c r="J660" s="82" t="s">
        <v>13706</v>
      </c>
      <c r="K660" s="82" t="s">
        <v>13707</v>
      </c>
      <c r="L660" s="82" t="s">
        <v>421</v>
      </c>
      <c r="M660" s="82" t="s">
        <v>13708</v>
      </c>
      <c r="N660" s="82" t="s">
        <v>13709</v>
      </c>
      <c r="O660" s="82" t="s">
        <v>558</v>
      </c>
      <c r="P660" s="82" t="s">
        <v>360</v>
      </c>
      <c r="Q660" s="82" t="s">
        <v>13710</v>
      </c>
      <c r="R660" s="82" t="s">
        <v>13711</v>
      </c>
      <c r="S660" s="82" t="s">
        <v>400</v>
      </c>
      <c r="T660" s="82" t="s">
        <v>13712</v>
      </c>
      <c r="U660" s="82" t="s">
        <v>13713</v>
      </c>
      <c r="V660" s="82" t="s">
        <v>632</v>
      </c>
      <c r="W660" s="82" t="s">
        <v>13438</v>
      </c>
      <c r="X660" s="82" t="s">
        <v>13417</v>
      </c>
      <c r="Y660" s="82" t="s">
        <v>13714</v>
      </c>
      <c r="Z660" s="82" t="s">
        <v>13715</v>
      </c>
      <c r="AA660" s="82" t="s">
        <v>13716</v>
      </c>
      <c r="AB660" s="82" t="s">
        <v>13717</v>
      </c>
      <c r="AC660" s="82" t="s">
        <v>636</v>
      </c>
      <c r="AD660" s="82" t="s">
        <v>13718</v>
      </c>
      <c r="AE660" s="82" t="s">
        <v>13444</v>
      </c>
      <c r="AF660" s="82" t="s">
        <v>382</v>
      </c>
      <c r="AG660" s="82" t="s">
        <v>13719</v>
      </c>
      <c r="AH660" s="82" t="s">
        <v>13720</v>
      </c>
      <c r="AI660" s="82" t="s">
        <v>13721</v>
      </c>
      <c r="AJ660" s="82" t="s">
        <v>12183</v>
      </c>
      <c r="AK660" s="82" t="s">
        <v>13722</v>
      </c>
      <c r="AL660" s="82" t="s">
        <v>415</v>
      </c>
    </row>
    <row r="661" spans="1:38" x14ac:dyDescent="0.25">
      <c r="A661" s="82" t="s">
        <v>13723</v>
      </c>
      <c r="B661" s="82">
        <v>15.242000000000001</v>
      </c>
      <c r="D661" s="82" t="s">
        <v>13380</v>
      </c>
      <c r="E661" s="82" t="s">
        <v>13724</v>
      </c>
      <c r="F661" s="82" t="s">
        <v>13725</v>
      </c>
      <c r="G661" s="82" t="s">
        <v>13726</v>
      </c>
      <c r="H661" s="82" t="s">
        <v>360</v>
      </c>
      <c r="I661" s="82" t="s">
        <v>13727</v>
      </c>
      <c r="J661" s="82" t="s">
        <v>13728</v>
      </c>
      <c r="K661" s="82" t="s">
        <v>13729</v>
      </c>
      <c r="L661" s="82" t="s">
        <v>13730</v>
      </c>
      <c r="M661" s="82" t="s">
        <v>13731</v>
      </c>
      <c r="N661" s="82" t="s">
        <v>13732</v>
      </c>
      <c r="O661" s="82" t="s">
        <v>558</v>
      </c>
      <c r="P661" s="82" t="s">
        <v>13733</v>
      </c>
      <c r="Q661" s="82" t="s">
        <v>13303</v>
      </c>
      <c r="R661" s="82" t="s">
        <v>360</v>
      </c>
      <c r="S661" s="82" t="s">
        <v>13734</v>
      </c>
      <c r="T661" s="82" t="s">
        <v>13735</v>
      </c>
      <c r="U661" s="82" t="s">
        <v>13736</v>
      </c>
      <c r="V661" s="82" t="s">
        <v>632</v>
      </c>
      <c r="W661" s="82" t="s">
        <v>13289</v>
      </c>
      <c r="X661" s="82" t="s">
        <v>13737</v>
      </c>
      <c r="Y661" s="82" t="s">
        <v>13738</v>
      </c>
      <c r="Z661" s="82" t="s">
        <v>13739</v>
      </c>
      <c r="AA661" s="82" t="s">
        <v>13740</v>
      </c>
      <c r="AB661" s="82" t="s">
        <v>13741</v>
      </c>
      <c r="AC661" s="82" t="s">
        <v>13742</v>
      </c>
      <c r="AD661" s="82" t="s">
        <v>13743</v>
      </c>
      <c r="AE661" s="82" t="s">
        <v>13744</v>
      </c>
      <c r="AG661" s="82" t="s">
        <v>13745</v>
      </c>
      <c r="AH661" s="82" t="s">
        <v>13464</v>
      </c>
      <c r="AI661" s="82" t="s">
        <v>2035</v>
      </c>
      <c r="AJ661" s="82" t="s">
        <v>12183</v>
      </c>
      <c r="AK661" s="82" t="s">
        <v>13746</v>
      </c>
      <c r="AL661" s="82" t="s">
        <v>415</v>
      </c>
    </row>
    <row r="662" spans="1:38" x14ac:dyDescent="0.25">
      <c r="A662" s="82" t="s">
        <v>13747</v>
      </c>
      <c r="B662" s="82">
        <v>15.243</v>
      </c>
      <c r="D662" s="82" t="s">
        <v>13380</v>
      </c>
      <c r="E662" s="82" t="s">
        <v>13748</v>
      </c>
      <c r="F662" s="82" t="s">
        <v>13749</v>
      </c>
      <c r="G662" s="82" t="s">
        <v>3580</v>
      </c>
      <c r="H662" s="82" t="s">
        <v>360</v>
      </c>
      <c r="I662" s="82" t="s">
        <v>13750</v>
      </c>
      <c r="J662" s="82" t="s">
        <v>13751</v>
      </c>
      <c r="K662" s="82" t="s">
        <v>13583</v>
      </c>
      <c r="L662" s="82" t="s">
        <v>13752</v>
      </c>
      <c r="M662" s="82" t="s">
        <v>13753</v>
      </c>
      <c r="N662" s="82" t="s">
        <v>13544</v>
      </c>
      <c r="O662" s="82" t="s">
        <v>558</v>
      </c>
      <c r="P662" s="82" t="s">
        <v>13754</v>
      </c>
      <c r="Q662" s="82" t="s">
        <v>13303</v>
      </c>
      <c r="R662" s="82" t="s">
        <v>360</v>
      </c>
      <c r="S662" s="82" t="s">
        <v>13755</v>
      </c>
      <c r="T662" s="82" t="s">
        <v>13756</v>
      </c>
      <c r="U662" s="82" t="s">
        <v>13757</v>
      </c>
      <c r="V662" s="82" t="s">
        <v>632</v>
      </c>
      <c r="W662" s="82" t="s">
        <v>13438</v>
      </c>
      <c r="X662" s="82" t="s">
        <v>13758</v>
      </c>
      <c r="Y662" s="82" t="s">
        <v>13759</v>
      </c>
      <c r="Z662" s="82" t="s">
        <v>13760</v>
      </c>
      <c r="AA662" s="82" t="s">
        <v>13761</v>
      </c>
      <c r="AB662" s="82" t="s">
        <v>382</v>
      </c>
      <c r="AC662" s="82" t="s">
        <v>636</v>
      </c>
      <c r="AD662" s="82" t="s">
        <v>13762</v>
      </c>
      <c r="AE662" s="82" t="s">
        <v>13554</v>
      </c>
      <c r="AG662" s="82" t="s">
        <v>13763</v>
      </c>
      <c r="AH662" s="82" t="s">
        <v>13464</v>
      </c>
      <c r="AI662" s="82" t="s">
        <v>13764</v>
      </c>
      <c r="AJ662" s="82" t="s">
        <v>12183</v>
      </c>
      <c r="AK662" s="82" t="s">
        <v>13765</v>
      </c>
      <c r="AL662" s="82" t="s">
        <v>415</v>
      </c>
    </row>
    <row r="663" spans="1:38" x14ac:dyDescent="0.25">
      <c r="A663" s="82" t="s">
        <v>13766</v>
      </c>
      <c r="B663" s="82">
        <v>15.244</v>
      </c>
      <c r="D663" s="82" t="s">
        <v>13380</v>
      </c>
      <c r="E663" s="82" t="s">
        <v>13767</v>
      </c>
      <c r="F663" s="82" t="s">
        <v>13768</v>
      </c>
      <c r="G663" s="82" t="s">
        <v>3580</v>
      </c>
      <c r="H663" s="82" t="s">
        <v>360</v>
      </c>
      <c r="I663" s="82" t="s">
        <v>10921</v>
      </c>
      <c r="J663" s="82" t="s">
        <v>13431</v>
      </c>
      <c r="K663" s="82" t="s">
        <v>13769</v>
      </c>
      <c r="L663" s="82" t="s">
        <v>421</v>
      </c>
      <c r="M663" s="82" t="s">
        <v>13770</v>
      </c>
      <c r="N663" s="82" t="s">
        <v>13454</v>
      </c>
      <c r="O663" s="82" t="s">
        <v>558</v>
      </c>
      <c r="P663" s="82" t="s">
        <v>13771</v>
      </c>
      <c r="Q663" s="82" t="s">
        <v>13303</v>
      </c>
      <c r="R663" s="82" t="s">
        <v>360</v>
      </c>
      <c r="S663" s="82" t="s">
        <v>368</v>
      </c>
      <c r="T663" s="82" t="s">
        <v>13772</v>
      </c>
      <c r="U663" s="82" t="s">
        <v>13773</v>
      </c>
      <c r="V663" s="82" t="s">
        <v>1376</v>
      </c>
      <c r="W663" s="82" t="s">
        <v>13368</v>
      </c>
      <c r="X663" s="82" t="s">
        <v>13439</v>
      </c>
      <c r="Y663" s="82" t="s">
        <v>13774</v>
      </c>
      <c r="Z663" s="82" t="s">
        <v>13775</v>
      </c>
      <c r="AA663" s="82" t="s">
        <v>13776</v>
      </c>
      <c r="AB663" s="82" t="s">
        <v>13777</v>
      </c>
      <c r="AC663" s="82" t="s">
        <v>446</v>
      </c>
      <c r="AD663" s="82" t="s">
        <v>13778</v>
      </c>
      <c r="AE663" s="82" t="s">
        <v>13554</v>
      </c>
      <c r="AF663" s="82" t="s">
        <v>382</v>
      </c>
      <c r="AG663" s="82" t="s">
        <v>13779</v>
      </c>
      <c r="AH663" s="82" t="s">
        <v>13780</v>
      </c>
      <c r="AI663" s="82" t="s">
        <v>13781</v>
      </c>
      <c r="AJ663" s="82" t="s">
        <v>12183</v>
      </c>
      <c r="AK663" s="82" t="s">
        <v>13782</v>
      </c>
      <c r="AL663" s="82" t="s">
        <v>415</v>
      </c>
    </row>
    <row r="664" spans="1:38" x14ac:dyDescent="0.25">
      <c r="A664" s="82" t="s">
        <v>13783</v>
      </c>
      <c r="B664" s="82">
        <v>15.244999999999999</v>
      </c>
      <c r="D664" s="82" t="s">
        <v>13380</v>
      </c>
      <c r="E664" s="82" t="s">
        <v>13784</v>
      </c>
      <c r="F664" s="82" t="s">
        <v>13785</v>
      </c>
      <c r="G664" s="82" t="s">
        <v>13523</v>
      </c>
      <c r="H664" s="82" t="s">
        <v>360</v>
      </c>
      <c r="I664" s="82" t="s">
        <v>13430</v>
      </c>
      <c r="J664" s="82" t="s">
        <v>13431</v>
      </c>
      <c r="K664" s="82" t="s">
        <v>13786</v>
      </c>
      <c r="L664" s="82" t="s">
        <v>421</v>
      </c>
      <c r="M664" s="82" t="s">
        <v>421</v>
      </c>
      <c r="N664" s="82" t="s">
        <v>13454</v>
      </c>
      <c r="O664" s="82" t="s">
        <v>558</v>
      </c>
      <c r="P664" s="82" t="s">
        <v>13754</v>
      </c>
      <c r="Q664" s="82" t="s">
        <v>13303</v>
      </c>
      <c r="R664" s="82" t="s">
        <v>360</v>
      </c>
      <c r="S664" s="82" t="s">
        <v>368</v>
      </c>
      <c r="T664" s="82" t="s">
        <v>13546</v>
      </c>
      <c r="U664" s="82" t="s">
        <v>13787</v>
      </c>
      <c r="V664" s="82" t="s">
        <v>1376</v>
      </c>
      <c r="W664" s="82" t="s">
        <v>13289</v>
      </c>
      <c r="X664" s="82" t="s">
        <v>13439</v>
      </c>
      <c r="Y664" s="82" t="s">
        <v>13788</v>
      </c>
      <c r="Z664" s="82" t="s">
        <v>13789</v>
      </c>
      <c r="AA664" s="82" t="s">
        <v>13790</v>
      </c>
      <c r="AB664" s="82" t="s">
        <v>13791</v>
      </c>
      <c r="AC664" s="82" t="s">
        <v>446</v>
      </c>
      <c r="AD664" s="82" t="s">
        <v>13792</v>
      </c>
      <c r="AE664" s="82" t="s">
        <v>13793</v>
      </c>
      <c r="AF664" s="82" t="s">
        <v>13794</v>
      </c>
      <c r="AG664" s="82" t="s">
        <v>13795</v>
      </c>
      <c r="AH664" s="82" t="s">
        <v>13780</v>
      </c>
      <c r="AI664" s="82" t="s">
        <v>13781</v>
      </c>
      <c r="AJ664" s="82" t="s">
        <v>12183</v>
      </c>
      <c r="AK664" s="82" t="s">
        <v>13796</v>
      </c>
      <c r="AL664" s="82" t="s">
        <v>415</v>
      </c>
    </row>
    <row r="665" spans="1:38" x14ac:dyDescent="0.25">
      <c r="A665" s="82" t="s">
        <v>13797</v>
      </c>
      <c r="B665" s="82">
        <v>15.246</v>
      </c>
      <c r="D665" s="82" t="s">
        <v>13380</v>
      </c>
      <c r="E665" s="82" t="s">
        <v>13798</v>
      </c>
      <c r="F665" s="82" t="s">
        <v>13799</v>
      </c>
      <c r="G665" s="82" t="s">
        <v>3580</v>
      </c>
      <c r="H665" s="82" t="s">
        <v>360</v>
      </c>
      <c r="I665" s="82" t="s">
        <v>13800</v>
      </c>
      <c r="J665" s="82" t="s">
        <v>13801</v>
      </c>
      <c r="K665" s="82" t="s">
        <v>13583</v>
      </c>
      <c r="L665" s="82" t="s">
        <v>421</v>
      </c>
      <c r="M665" s="82" t="s">
        <v>13802</v>
      </c>
      <c r="N665" s="82" t="s">
        <v>13454</v>
      </c>
      <c r="O665" s="82" t="s">
        <v>558</v>
      </c>
      <c r="P665" s="82" t="s">
        <v>13754</v>
      </c>
      <c r="Q665" s="82" t="s">
        <v>13303</v>
      </c>
      <c r="R665" s="82" t="s">
        <v>360</v>
      </c>
      <c r="S665" s="82" t="s">
        <v>368</v>
      </c>
      <c r="T665" s="82" t="s">
        <v>13803</v>
      </c>
      <c r="U665" s="82" t="s">
        <v>13804</v>
      </c>
      <c r="V665" s="82" t="s">
        <v>1376</v>
      </c>
      <c r="W665" s="82" t="s">
        <v>13368</v>
      </c>
      <c r="X665" s="82" t="s">
        <v>13439</v>
      </c>
      <c r="Y665" s="82" t="s">
        <v>13805</v>
      </c>
      <c r="Z665" s="82" t="s">
        <v>13806</v>
      </c>
      <c r="AA665" s="82" t="s">
        <v>13807</v>
      </c>
      <c r="AB665" s="82" t="s">
        <v>13808</v>
      </c>
      <c r="AC665" s="82" t="s">
        <v>735</v>
      </c>
      <c r="AD665" s="82" t="s">
        <v>13809</v>
      </c>
      <c r="AE665" s="82" t="s">
        <v>360</v>
      </c>
      <c r="AF665" s="82" t="s">
        <v>382</v>
      </c>
      <c r="AG665" s="82" t="s">
        <v>13810</v>
      </c>
      <c r="AH665" s="82" t="s">
        <v>13811</v>
      </c>
      <c r="AI665" s="82" t="s">
        <v>13781</v>
      </c>
      <c r="AJ665" s="82" t="s">
        <v>12183</v>
      </c>
      <c r="AK665" s="82" t="s">
        <v>13812</v>
      </c>
      <c r="AL665" s="82" t="s">
        <v>415</v>
      </c>
    </row>
    <row r="666" spans="1:38" x14ac:dyDescent="0.25">
      <c r="A666" s="82" t="s">
        <v>13813</v>
      </c>
      <c r="B666" s="82">
        <v>15.247</v>
      </c>
      <c r="D666" s="82" t="s">
        <v>13380</v>
      </c>
      <c r="E666" s="82" t="s">
        <v>13814</v>
      </c>
      <c r="F666" s="82" t="s">
        <v>13815</v>
      </c>
      <c r="G666" s="82" t="s">
        <v>3580</v>
      </c>
      <c r="H666" s="82" t="s">
        <v>360</v>
      </c>
      <c r="I666" s="82" t="s">
        <v>13816</v>
      </c>
      <c r="J666" s="82" t="s">
        <v>13431</v>
      </c>
      <c r="K666" s="82" t="s">
        <v>13541</v>
      </c>
      <c r="L666" s="82" t="s">
        <v>421</v>
      </c>
      <c r="M666" s="82" t="s">
        <v>13770</v>
      </c>
      <c r="N666" s="82" t="s">
        <v>13454</v>
      </c>
      <c r="O666" s="82" t="s">
        <v>558</v>
      </c>
      <c r="P666" s="82" t="s">
        <v>13771</v>
      </c>
      <c r="Q666" s="82" t="s">
        <v>13303</v>
      </c>
      <c r="R666" s="82" t="s">
        <v>382</v>
      </c>
      <c r="S666" s="82" t="s">
        <v>368</v>
      </c>
      <c r="T666" s="82" t="s">
        <v>13803</v>
      </c>
      <c r="U666" s="82" t="s">
        <v>13804</v>
      </c>
      <c r="V666" s="82" t="s">
        <v>1376</v>
      </c>
      <c r="W666" s="82" t="s">
        <v>13289</v>
      </c>
      <c r="X666" s="82" t="s">
        <v>13439</v>
      </c>
      <c r="Y666" s="82" t="s">
        <v>13817</v>
      </c>
      <c r="Z666" s="82" t="s">
        <v>13775</v>
      </c>
      <c r="AA666" s="82" t="s">
        <v>13818</v>
      </c>
      <c r="AB666" s="82" t="s">
        <v>13819</v>
      </c>
      <c r="AC666" s="82" t="s">
        <v>446</v>
      </c>
      <c r="AD666" s="82" t="s">
        <v>13820</v>
      </c>
      <c r="AE666" s="82" t="s">
        <v>360</v>
      </c>
      <c r="AF666" s="82" t="s">
        <v>382</v>
      </c>
      <c r="AG666" s="82" t="s">
        <v>13821</v>
      </c>
      <c r="AH666" s="82" t="s">
        <v>13780</v>
      </c>
      <c r="AI666" s="82" t="s">
        <v>13781</v>
      </c>
      <c r="AJ666" s="82" t="s">
        <v>12183</v>
      </c>
      <c r="AK666" s="82" t="s">
        <v>13822</v>
      </c>
      <c r="AL666" s="82" t="s">
        <v>415</v>
      </c>
    </row>
    <row r="667" spans="1:38" x14ac:dyDescent="0.25">
      <c r="A667" s="82" t="s">
        <v>13823</v>
      </c>
      <c r="B667" s="82">
        <v>15.25</v>
      </c>
      <c r="C667" s="82" t="s">
        <v>13824</v>
      </c>
      <c r="D667" s="82" t="s">
        <v>13825</v>
      </c>
      <c r="E667" s="82" t="s">
        <v>13826</v>
      </c>
      <c r="F667" s="82" t="s">
        <v>13827</v>
      </c>
      <c r="G667" s="82" t="s">
        <v>4471</v>
      </c>
      <c r="H667" s="82" t="s">
        <v>360</v>
      </c>
      <c r="I667" s="82" t="s">
        <v>13828</v>
      </c>
      <c r="J667" s="82" t="s">
        <v>13829</v>
      </c>
      <c r="K667" s="82" t="s">
        <v>13830</v>
      </c>
      <c r="L667" s="82" t="s">
        <v>13831</v>
      </c>
      <c r="M667" s="82" t="s">
        <v>13832</v>
      </c>
      <c r="N667" s="82" t="s">
        <v>13833</v>
      </c>
      <c r="O667" s="82" t="s">
        <v>366</v>
      </c>
      <c r="P667" s="82" t="s">
        <v>13834</v>
      </c>
      <c r="Q667" s="82" t="s">
        <v>13835</v>
      </c>
      <c r="R667" s="82" t="s">
        <v>13836</v>
      </c>
      <c r="S667" s="82" t="s">
        <v>368</v>
      </c>
      <c r="T667" s="82" t="s">
        <v>13837</v>
      </c>
      <c r="U667" s="82" t="s">
        <v>13838</v>
      </c>
      <c r="V667" s="82" t="s">
        <v>1376</v>
      </c>
      <c r="W667" s="82" t="s">
        <v>13839</v>
      </c>
      <c r="X667" s="82" t="s">
        <v>13840</v>
      </c>
      <c r="Y667" s="82" t="s">
        <v>13841</v>
      </c>
      <c r="Z667" s="82" t="s">
        <v>13842</v>
      </c>
      <c r="AA667" s="82" t="s">
        <v>13843</v>
      </c>
      <c r="AB667" s="82" t="s">
        <v>13844</v>
      </c>
      <c r="AC667" s="82" t="s">
        <v>13845</v>
      </c>
      <c r="AD667" s="82" t="s">
        <v>13846</v>
      </c>
      <c r="AE667" s="82" t="s">
        <v>13847</v>
      </c>
      <c r="AF667" s="82" t="s">
        <v>13848</v>
      </c>
      <c r="AG667" s="82" t="s">
        <v>13849</v>
      </c>
      <c r="AH667" s="82" t="s">
        <v>13850</v>
      </c>
      <c r="AI667" s="82" t="s">
        <v>2775</v>
      </c>
      <c r="AJ667" s="82" t="s">
        <v>12183</v>
      </c>
      <c r="AK667" s="82" t="s">
        <v>13851</v>
      </c>
      <c r="AL667" s="82" t="s">
        <v>415</v>
      </c>
    </row>
    <row r="668" spans="1:38" x14ac:dyDescent="0.25">
      <c r="A668" s="82" t="s">
        <v>13852</v>
      </c>
      <c r="B668" s="82">
        <v>15.252000000000001</v>
      </c>
      <c r="C668" s="82" t="s">
        <v>13853</v>
      </c>
      <c r="D668" s="82" t="s">
        <v>13825</v>
      </c>
      <c r="E668" s="82" t="s">
        <v>13854</v>
      </c>
      <c r="F668" s="82" t="s">
        <v>13855</v>
      </c>
      <c r="G668" s="82" t="s">
        <v>3124</v>
      </c>
      <c r="H668" s="82" t="s">
        <v>360</v>
      </c>
      <c r="I668" s="82" t="s">
        <v>13856</v>
      </c>
      <c r="J668" s="82" t="s">
        <v>13857</v>
      </c>
      <c r="K668" s="82" t="s">
        <v>13858</v>
      </c>
      <c r="L668" s="82" t="s">
        <v>13859</v>
      </c>
      <c r="M668" s="82" t="s">
        <v>13860</v>
      </c>
      <c r="N668" s="82" t="s">
        <v>13861</v>
      </c>
      <c r="O668" s="82" t="s">
        <v>558</v>
      </c>
      <c r="P668" s="82" t="s">
        <v>13862</v>
      </c>
      <c r="Q668" s="82" t="s">
        <v>13863</v>
      </c>
      <c r="R668" s="82" t="s">
        <v>13864</v>
      </c>
      <c r="S668" s="82" t="s">
        <v>13865</v>
      </c>
      <c r="T668" s="82" t="s">
        <v>13866</v>
      </c>
      <c r="U668" s="82" t="s">
        <v>13867</v>
      </c>
      <c r="V668" s="82" t="s">
        <v>1376</v>
      </c>
      <c r="W668" s="82" t="s">
        <v>13868</v>
      </c>
      <c r="X668" s="82" t="s">
        <v>13869</v>
      </c>
      <c r="Y668" s="82" t="s">
        <v>13870</v>
      </c>
      <c r="Z668" s="82" t="s">
        <v>13871</v>
      </c>
      <c r="AA668" s="82" t="s">
        <v>13872</v>
      </c>
      <c r="AB668" s="82" t="s">
        <v>13873</v>
      </c>
      <c r="AC668" s="82" t="s">
        <v>13874</v>
      </c>
      <c r="AD668" s="82" t="s">
        <v>13875</v>
      </c>
      <c r="AE668" s="82" t="s">
        <v>13876</v>
      </c>
      <c r="AF668" s="82" t="s">
        <v>13877</v>
      </c>
      <c r="AG668" s="82" t="s">
        <v>13878</v>
      </c>
      <c r="AH668" s="82" t="s">
        <v>13879</v>
      </c>
      <c r="AI668" s="82" t="s">
        <v>3865</v>
      </c>
      <c r="AJ668" s="82" t="s">
        <v>12183</v>
      </c>
      <c r="AK668" s="82" t="s">
        <v>13880</v>
      </c>
      <c r="AL668" s="82" t="s">
        <v>415</v>
      </c>
    </row>
    <row r="669" spans="1:38" x14ac:dyDescent="0.25">
      <c r="A669" s="82" t="s">
        <v>13881</v>
      </c>
      <c r="B669" s="82">
        <v>15.253</v>
      </c>
      <c r="C669" s="82" t="s">
        <v>13882</v>
      </c>
      <c r="D669" s="82" t="s">
        <v>13825</v>
      </c>
      <c r="E669" s="82" t="s">
        <v>13883</v>
      </c>
      <c r="F669" s="82" t="s">
        <v>13884</v>
      </c>
      <c r="G669" s="82" t="s">
        <v>3580</v>
      </c>
      <c r="H669" s="82" t="s">
        <v>360</v>
      </c>
      <c r="I669" s="82" t="s">
        <v>13885</v>
      </c>
      <c r="J669" s="82" t="s">
        <v>13886</v>
      </c>
      <c r="K669" s="82" t="s">
        <v>13887</v>
      </c>
      <c r="L669" s="82" t="s">
        <v>421</v>
      </c>
      <c r="M669" s="82" t="s">
        <v>421</v>
      </c>
      <c r="N669" s="82" t="s">
        <v>13888</v>
      </c>
      <c r="O669" s="82" t="s">
        <v>558</v>
      </c>
      <c r="P669" s="82" t="s">
        <v>13889</v>
      </c>
      <c r="Q669" s="82" t="s">
        <v>13890</v>
      </c>
      <c r="R669" s="82" t="s">
        <v>13891</v>
      </c>
      <c r="S669" s="82" t="s">
        <v>368</v>
      </c>
      <c r="T669" s="82" t="s">
        <v>13892</v>
      </c>
      <c r="U669" s="82" t="s">
        <v>13893</v>
      </c>
      <c r="V669" s="82" t="s">
        <v>1376</v>
      </c>
      <c r="W669" s="82" t="s">
        <v>13868</v>
      </c>
      <c r="X669" s="82" t="s">
        <v>13894</v>
      </c>
      <c r="Y669" s="82" t="s">
        <v>13895</v>
      </c>
      <c r="Z669" s="82" t="s">
        <v>13896</v>
      </c>
      <c r="AA669" s="82" t="s">
        <v>13897</v>
      </c>
      <c r="AB669" s="82" t="s">
        <v>13898</v>
      </c>
      <c r="AC669" s="82" t="s">
        <v>13899</v>
      </c>
      <c r="AD669" s="82" t="s">
        <v>13900</v>
      </c>
      <c r="AE669" s="82" t="s">
        <v>13876</v>
      </c>
      <c r="AF669" s="82" t="s">
        <v>13901</v>
      </c>
      <c r="AG669" s="82" t="s">
        <v>13902</v>
      </c>
      <c r="AH669" s="82" t="s">
        <v>13903</v>
      </c>
      <c r="AI669" s="82" t="s">
        <v>1842</v>
      </c>
      <c r="AJ669" s="82" t="s">
        <v>12183</v>
      </c>
      <c r="AK669" s="82" t="s">
        <v>13904</v>
      </c>
      <c r="AL669" s="82" t="s">
        <v>415</v>
      </c>
    </row>
    <row r="670" spans="1:38" x14ac:dyDescent="0.25">
      <c r="A670" s="82" t="s">
        <v>13905</v>
      </c>
      <c r="B670" s="82">
        <v>15.254</v>
      </c>
      <c r="C670" s="82" t="s">
        <v>13906</v>
      </c>
      <c r="D670" s="82" t="s">
        <v>13825</v>
      </c>
      <c r="E670" s="82" t="s">
        <v>13907</v>
      </c>
      <c r="F670" s="82" t="s">
        <v>13908</v>
      </c>
      <c r="G670" s="82" t="s">
        <v>3580</v>
      </c>
      <c r="H670" s="82" t="s">
        <v>360</v>
      </c>
      <c r="I670" s="82" t="s">
        <v>13909</v>
      </c>
      <c r="J670" s="82" t="s">
        <v>13910</v>
      </c>
      <c r="K670" s="82" t="s">
        <v>13911</v>
      </c>
      <c r="L670" s="82" t="s">
        <v>421</v>
      </c>
      <c r="M670" s="82" t="s">
        <v>13912</v>
      </c>
      <c r="N670" s="82" t="s">
        <v>13913</v>
      </c>
      <c r="O670" s="82" t="s">
        <v>558</v>
      </c>
      <c r="P670" s="82" t="s">
        <v>13914</v>
      </c>
      <c r="Q670" s="82" t="s">
        <v>360</v>
      </c>
      <c r="R670" s="82" t="s">
        <v>13864</v>
      </c>
      <c r="S670" s="82" t="s">
        <v>13915</v>
      </c>
      <c r="T670" s="82" t="s">
        <v>13916</v>
      </c>
      <c r="U670" s="82" t="s">
        <v>13917</v>
      </c>
      <c r="V670" s="82" t="s">
        <v>1376</v>
      </c>
      <c r="W670" s="82" t="s">
        <v>13868</v>
      </c>
      <c r="X670" s="82" t="s">
        <v>13894</v>
      </c>
      <c r="Y670" s="82" t="s">
        <v>13918</v>
      </c>
      <c r="Z670" s="82" t="s">
        <v>13919</v>
      </c>
      <c r="AA670" s="82" t="s">
        <v>13920</v>
      </c>
      <c r="AB670" s="82" t="s">
        <v>13898</v>
      </c>
      <c r="AC670" s="82" t="s">
        <v>735</v>
      </c>
      <c r="AD670" s="82" t="s">
        <v>13921</v>
      </c>
      <c r="AE670" s="82" t="s">
        <v>13847</v>
      </c>
      <c r="AF670" s="82" t="s">
        <v>13922</v>
      </c>
      <c r="AG670" s="82" t="s">
        <v>13923</v>
      </c>
      <c r="AH670" s="82" t="s">
        <v>13924</v>
      </c>
      <c r="AI670" s="82" t="s">
        <v>4354</v>
      </c>
      <c r="AJ670" s="82" t="s">
        <v>12183</v>
      </c>
      <c r="AK670" s="82" t="s">
        <v>13925</v>
      </c>
      <c r="AL670" s="82" t="s">
        <v>415</v>
      </c>
    </row>
    <row r="671" spans="1:38" x14ac:dyDescent="0.25">
      <c r="A671" s="82" t="s">
        <v>13926</v>
      </c>
      <c r="B671" s="82">
        <v>15.255000000000001</v>
      </c>
      <c r="C671" s="82" t="s">
        <v>13927</v>
      </c>
      <c r="D671" s="82" t="s">
        <v>13825</v>
      </c>
      <c r="E671" s="82" t="s">
        <v>13928</v>
      </c>
      <c r="F671" s="82" t="s">
        <v>13929</v>
      </c>
      <c r="G671" s="82" t="s">
        <v>3580</v>
      </c>
      <c r="H671" s="82" t="s">
        <v>360</v>
      </c>
      <c r="I671" s="82" t="s">
        <v>13930</v>
      </c>
      <c r="J671" s="82" t="s">
        <v>13931</v>
      </c>
      <c r="K671" s="82" t="s">
        <v>13932</v>
      </c>
      <c r="L671" s="82" t="s">
        <v>421</v>
      </c>
      <c r="M671" s="82" t="s">
        <v>13912</v>
      </c>
      <c r="N671" s="82" t="s">
        <v>13933</v>
      </c>
      <c r="O671" s="82" t="s">
        <v>558</v>
      </c>
      <c r="P671" s="82" t="s">
        <v>13934</v>
      </c>
      <c r="Q671" s="82" t="s">
        <v>360</v>
      </c>
      <c r="R671" s="82" t="s">
        <v>13864</v>
      </c>
      <c r="S671" s="82" t="s">
        <v>13935</v>
      </c>
      <c r="T671" s="82" t="s">
        <v>13936</v>
      </c>
      <c r="U671" s="82" t="s">
        <v>13937</v>
      </c>
      <c r="V671" s="82" t="s">
        <v>1376</v>
      </c>
      <c r="W671" s="82" t="s">
        <v>13938</v>
      </c>
      <c r="X671" s="82" t="s">
        <v>13894</v>
      </c>
      <c r="Y671" s="82" t="s">
        <v>13939</v>
      </c>
      <c r="Z671" s="82" t="s">
        <v>13940</v>
      </c>
      <c r="AA671" s="82" t="s">
        <v>13941</v>
      </c>
      <c r="AB671" s="82" t="s">
        <v>13942</v>
      </c>
      <c r="AC671" s="82" t="s">
        <v>13943</v>
      </c>
      <c r="AD671" s="82" t="s">
        <v>13944</v>
      </c>
      <c r="AE671" s="82" t="s">
        <v>13847</v>
      </c>
      <c r="AF671" s="82" t="s">
        <v>13945</v>
      </c>
      <c r="AG671" s="82" t="s">
        <v>13946</v>
      </c>
      <c r="AH671" s="82" t="s">
        <v>13947</v>
      </c>
      <c r="AI671" s="82" t="s">
        <v>2918</v>
      </c>
      <c r="AJ671" s="82" t="s">
        <v>12183</v>
      </c>
      <c r="AK671" s="82" t="s">
        <v>13948</v>
      </c>
      <c r="AL671" s="82" t="s">
        <v>415</v>
      </c>
    </row>
    <row r="672" spans="1:38" x14ac:dyDescent="0.25">
      <c r="A672" s="82" t="s">
        <v>13949</v>
      </c>
      <c r="B672" s="82">
        <v>15.406000000000001</v>
      </c>
      <c r="D672" s="82" t="s">
        <v>13950</v>
      </c>
      <c r="E672" s="82" t="s">
        <v>13951</v>
      </c>
      <c r="F672" s="82" t="s">
        <v>13952</v>
      </c>
      <c r="G672" s="82" t="s">
        <v>3580</v>
      </c>
      <c r="H672" s="82" t="s">
        <v>360</v>
      </c>
      <c r="I672" s="82" t="s">
        <v>13953</v>
      </c>
      <c r="J672" s="82" t="s">
        <v>13954</v>
      </c>
      <c r="K672" s="82" t="s">
        <v>13955</v>
      </c>
      <c r="L672" s="82" t="s">
        <v>13956</v>
      </c>
      <c r="M672" s="82" t="s">
        <v>13957</v>
      </c>
      <c r="N672" s="82" t="s">
        <v>13958</v>
      </c>
      <c r="O672" s="82" t="s">
        <v>558</v>
      </c>
      <c r="P672" s="82" t="s">
        <v>13959</v>
      </c>
      <c r="Q672" s="82" t="s">
        <v>13960</v>
      </c>
      <c r="R672" s="82" t="s">
        <v>13961</v>
      </c>
      <c r="S672" s="82" t="s">
        <v>13962</v>
      </c>
      <c r="T672" s="82" t="s">
        <v>13963</v>
      </c>
      <c r="U672" s="82" t="s">
        <v>13964</v>
      </c>
      <c r="V672" s="82" t="s">
        <v>1376</v>
      </c>
      <c r="W672" s="82" t="s">
        <v>13965</v>
      </c>
      <c r="X672" s="82" t="s">
        <v>13966</v>
      </c>
      <c r="Y672" s="82" t="s">
        <v>13967</v>
      </c>
      <c r="Z672" s="82" t="s">
        <v>13968</v>
      </c>
      <c r="AA672" s="82" t="s">
        <v>13969</v>
      </c>
      <c r="AB672" s="82" t="s">
        <v>13970</v>
      </c>
      <c r="AC672" s="82" t="s">
        <v>735</v>
      </c>
      <c r="AD672" s="82" t="s">
        <v>13971</v>
      </c>
      <c r="AE672" s="82" t="s">
        <v>13972</v>
      </c>
      <c r="AF672" s="82" t="s">
        <v>13973</v>
      </c>
      <c r="AG672" s="82" t="s">
        <v>13974</v>
      </c>
      <c r="AH672" s="82" t="s">
        <v>13975</v>
      </c>
      <c r="AI672" s="82" t="s">
        <v>1259</v>
      </c>
      <c r="AJ672" s="82" t="s">
        <v>12183</v>
      </c>
      <c r="AK672" s="82" t="s">
        <v>13976</v>
      </c>
      <c r="AL672" s="82" t="s">
        <v>415</v>
      </c>
    </row>
    <row r="673" spans="1:38" x14ac:dyDescent="0.25">
      <c r="A673" s="82" t="s">
        <v>13977</v>
      </c>
      <c r="B673" s="82">
        <v>15.407</v>
      </c>
      <c r="C673" s="82" t="s">
        <v>13978</v>
      </c>
      <c r="D673" s="82" t="s">
        <v>13950</v>
      </c>
      <c r="E673" s="82" t="s">
        <v>13979</v>
      </c>
      <c r="F673" s="82" t="s">
        <v>13980</v>
      </c>
      <c r="G673" s="82" t="s">
        <v>3580</v>
      </c>
      <c r="H673" s="82" t="s">
        <v>360</v>
      </c>
      <c r="I673" s="82" t="s">
        <v>13981</v>
      </c>
      <c r="J673" s="82" t="s">
        <v>13982</v>
      </c>
      <c r="K673" s="82" t="s">
        <v>13983</v>
      </c>
      <c r="L673" s="82" t="s">
        <v>421</v>
      </c>
      <c r="M673" s="82" t="s">
        <v>13984</v>
      </c>
      <c r="N673" s="82" t="s">
        <v>13985</v>
      </c>
      <c r="O673" s="82" t="s">
        <v>366</v>
      </c>
      <c r="P673" s="82" t="s">
        <v>360</v>
      </c>
      <c r="Q673" s="82" t="s">
        <v>360</v>
      </c>
      <c r="R673" s="82" t="s">
        <v>360</v>
      </c>
      <c r="S673" s="82" t="s">
        <v>13986</v>
      </c>
      <c r="T673" s="82" t="s">
        <v>13987</v>
      </c>
      <c r="U673" s="82" t="s">
        <v>13988</v>
      </c>
      <c r="V673" s="82" t="s">
        <v>1376</v>
      </c>
      <c r="W673" s="82" t="s">
        <v>13989</v>
      </c>
      <c r="X673" s="82" t="s">
        <v>13990</v>
      </c>
      <c r="Y673" s="82" t="s">
        <v>13991</v>
      </c>
      <c r="Z673" s="82" t="s">
        <v>13992</v>
      </c>
      <c r="AA673" s="82" t="s">
        <v>13993</v>
      </c>
      <c r="AB673" s="82" t="s">
        <v>382</v>
      </c>
      <c r="AC673" s="82" t="s">
        <v>13994</v>
      </c>
      <c r="AD673" s="82" t="s">
        <v>13995</v>
      </c>
      <c r="AE673" s="82" t="s">
        <v>13996</v>
      </c>
      <c r="AF673" s="82" t="s">
        <v>382</v>
      </c>
      <c r="AG673" s="82" t="s">
        <v>13997</v>
      </c>
      <c r="AH673" s="82" t="s">
        <v>13998</v>
      </c>
      <c r="AI673" s="82" t="s">
        <v>1259</v>
      </c>
      <c r="AJ673" s="82" t="s">
        <v>12183</v>
      </c>
      <c r="AK673" s="82" t="s">
        <v>13999</v>
      </c>
      <c r="AL673" s="82" t="s">
        <v>415</v>
      </c>
    </row>
    <row r="674" spans="1:38" x14ac:dyDescent="0.25">
      <c r="A674" s="82" t="s">
        <v>14000</v>
      </c>
      <c r="B674" s="82">
        <v>15.407999999999999</v>
      </c>
      <c r="C674" s="82" t="s">
        <v>14001</v>
      </c>
      <c r="D674" s="82" t="s">
        <v>14002</v>
      </c>
      <c r="E674" s="82" t="s">
        <v>14003</v>
      </c>
      <c r="F674" s="82" t="s">
        <v>14004</v>
      </c>
      <c r="G674" s="82" t="s">
        <v>600</v>
      </c>
      <c r="H674" s="82" t="s">
        <v>360</v>
      </c>
      <c r="I674" s="82" t="s">
        <v>14005</v>
      </c>
      <c r="J674" s="82" t="s">
        <v>14006</v>
      </c>
      <c r="K674" s="82" t="s">
        <v>14007</v>
      </c>
      <c r="L674" s="82" t="s">
        <v>14008</v>
      </c>
      <c r="M674" s="82" t="s">
        <v>14009</v>
      </c>
      <c r="N674" s="82" t="s">
        <v>14010</v>
      </c>
      <c r="O674" s="82" t="s">
        <v>558</v>
      </c>
      <c r="P674" s="82" t="s">
        <v>14011</v>
      </c>
      <c r="Q674" s="82" t="s">
        <v>360</v>
      </c>
      <c r="R674" s="82" t="s">
        <v>14012</v>
      </c>
      <c r="S674" s="82" t="s">
        <v>14013</v>
      </c>
      <c r="T674" s="82" t="s">
        <v>14014</v>
      </c>
      <c r="U674" s="82" t="s">
        <v>14015</v>
      </c>
      <c r="V674" s="82" t="s">
        <v>632</v>
      </c>
      <c r="W674" s="82" t="s">
        <v>14016</v>
      </c>
      <c r="X674" s="82" t="s">
        <v>14017</v>
      </c>
      <c r="Y674" s="82" t="s">
        <v>14018</v>
      </c>
      <c r="Z674" s="82" t="s">
        <v>14019</v>
      </c>
      <c r="AA674" s="82" t="s">
        <v>14020</v>
      </c>
      <c r="AB674" s="82" t="s">
        <v>14021</v>
      </c>
      <c r="AC674" s="82" t="s">
        <v>735</v>
      </c>
      <c r="AD674" s="82" t="s">
        <v>14022</v>
      </c>
      <c r="AE674" s="82" t="s">
        <v>14023</v>
      </c>
      <c r="AF674" s="82" t="s">
        <v>14024</v>
      </c>
      <c r="AG674" s="82" t="s">
        <v>14025</v>
      </c>
      <c r="AH674" s="82" t="s">
        <v>14026</v>
      </c>
      <c r="AI674" s="82" t="s">
        <v>14027</v>
      </c>
      <c r="AJ674" s="82" t="s">
        <v>12183</v>
      </c>
      <c r="AK674" s="82" t="s">
        <v>14028</v>
      </c>
      <c r="AL674" s="82" t="s">
        <v>415</v>
      </c>
    </row>
    <row r="675" spans="1:38" x14ac:dyDescent="0.25">
      <c r="A675" s="82" t="s">
        <v>14029</v>
      </c>
      <c r="B675" s="82">
        <v>15.420999999999999</v>
      </c>
      <c r="C675" s="82" t="s">
        <v>14030</v>
      </c>
      <c r="D675" s="82" t="s">
        <v>14002</v>
      </c>
      <c r="E675" s="82" t="s">
        <v>14031</v>
      </c>
      <c r="F675" s="82" t="s">
        <v>14032</v>
      </c>
      <c r="G675" s="82" t="s">
        <v>600</v>
      </c>
      <c r="H675" s="82" t="s">
        <v>360</v>
      </c>
      <c r="I675" s="82" t="s">
        <v>14033</v>
      </c>
      <c r="J675" s="82" t="s">
        <v>14034</v>
      </c>
      <c r="K675" s="82" t="s">
        <v>14035</v>
      </c>
      <c r="L675" s="82" t="s">
        <v>14036</v>
      </c>
      <c r="M675" s="82" t="s">
        <v>14037</v>
      </c>
      <c r="N675" s="82" t="s">
        <v>14038</v>
      </c>
      <c r="O675" s="82" t="s">
        <v>558</v>
      </c>
      <c r="P675" s="82" t="s">
        <v>14039</v>
      </c>
      <c r="Q675" s="82" t="s">
        <v>360</v>
      </c>
      <c r="R675" s="82" t="s">
        <v>360</v>
      </c>
      <c r="S675" s="82" t="s">
        <v>14040</v>
      </c>
      <c r="T675" s="82" t="s">
        <v>14041</v>
      </c>
      <c r="U675" s="82" t="s">
        <v>14042</v>
      </c>
      <c r="V675" s="82" t="s">
        <v>632</v>
      </c>
      <c r="W675" s="82" t="s">
        <v>14016</v>
      </c>
      <c r="X675" s="82" t="s">
        <v>14017</v>
      </c>
      <c r="Y675" s="82" t="s">
        <v>14043</v>
      </c>
      <c r="Z675" s="82" t="s">
        <v>14044</v>
      </c>
      <c r="AA675" s="82" t="s">
        <v>14045</v>
      </c>
      <c r="AB675" s="82" t="s">
        <v>14046</v>
      </c>
      <c r="AC675" s="82" t="s">
        <v>14047</v>
      </c>
      <c r="AD675" s="82" t="s">
        <v>14048</v>
      </c>
      <c r="AE675" s="82" t="s">
        <v>14049</v>
      </c>
      <c r="AF675" s="82" t="s">
        <v>14050</v>
      </c>
      <c r="AG675" s="82" t="s">
        <v>14051</v>
      </c>
      <c r="AH675" s="82" t="s">
        <v>14052</v>
      </c>
      <c r="AI675" s="82" t="s">
        <v>1235</v>
      </c>
      <c r="AJ675" s="82" t="s">
        <v>12183</v>
      </c>
      <c r="AK675" s="82" t="s">
        <v>14053</v>
      </c>
      <c r="AL675" s="82" t="s">
        <v>1286</v>
      </c>
    </row>
    <row r="676" spans="1:38" x14ac:dyDescent="0.25">
      <c r="A676" s="82" t="s">
        <v>14054</v>
      </c>
      <c r="B676" s="82">
        <v>15.422000000000001</v>
      </c>
      <c r="C676" s="82" t="s">
        <v>14055</v>
      </c>
      <c r="D676" s="82" t="s">
        <v>14002</v>
      </c>
      <c r="E676" s="82" t="s">
        <v>14031</v>
      </c>
      <c r="F676" s="82" t="s">
        <v>14056</v>
      </c>
      <c r="G676" s="82" t="s">
        <v>600</v>
      </c>
      <c r="H676" s="82" t="s">
        <v>360</v>
      </c>
      <c r="I676" s="82" t="s">
        <v>14057</v>
      </c>
      <c r="J676" s="82" t="s">
        <v>14034</v>
      </c>
      <c r="K676" s="82" t="s">
        <v>14058</v>
      </c>
      <c r="L676" s="82" t="s">
        <v>14059</v>
      </c>
      <c r="M676" s="82" t="s">
        <v>14060</v>
      </c>
      <c r="N676" s="82" t="s">
        <v>14061</v>
      </c>
      <c r="O676" s="82" t="s">
        <v>558</v>
      </c>
      <c r="P676" s="82" t="s">
        <v>14062</v>
      </c>
      <c r="Q676" s="82" t="s">
        <v>360</v>
      </c>
      <c r="R676" s="82" t="s">
        <v>360</v>
      </c>
      <c r="S676" s="82" t="s">
        <v>14063</v>
      </c>
      <c r="T676" s="82" t="s">
        <v>14064</v>
      </c>
      <c r="U676" s="82" t="s">
        <v>14065</v>
      </c>
      <c r="V676" s="82" t="s">
        <v>632</v>
      </c>
      <c r="W676" s="82" t="s">
        <v>14016</v>
      </c>
      <c r="X676" s="82" t="s">
        <v>14017</v>
      </c>
      <c r="Y676" s="82" t="s">
        <v>14066</v>
      </c>
      <c r="Z676" s="82" t="s">
        <v>14067</v>
      </c>
      <c r="AA676" s="82" t="s">
        <v>14068</v>
      </c>
      <c r="AB676" s="82" t="s">
        <v>14069</v>
      </c>
      <c r="AC676" s="82" t="s">
        <v>14070</v>
      </c>
      <c r="AD676" s="82" t="s">
        <v>14071</v>
      </c>
      <c r="AE676" s="82" t="s">
        <v>14049</v>
      </c>
      <c r="AF676" s="82" t="s">
        <v>14072</v>
      </c>
      <c r="AG676" s="82" t="s">
        <v>14073</v>
      </c>
      <c r="AH676" s="82" t="s">
        <v>14052</v>
      </c>
      <c r="AI676" s="82" t="s">
        <v>1235</v>
      </c>
      <c r="AJ676" s="82" t="s">
        <v>12183</v>
      </c>
      <c r="AK676" s="82" t="s">
        <v>14074</v>
      </c>
      <c r="AL676" s="82" t="s">
        <v>1286</v>
      </c>
    </row>
    <row r="677" spans="1:38" x14ac:dyDescent="0.25">
      <c r="A677" s="82" t="s">
        <v>14075</v>
      </c>
      <c r="B677" s="82">
        <v>15.423</v>
      </c>
      <c r="C677" s="82" t="s">
        <v>14076</v>
      </c>
      <c r="D677" s="82" t="s">
        <v>14002</v>
      </c>
      <c r="E677" s="82" t="s">
        <v>14031</v>
      </c>
      <c r="F677" s="82" t="s">
        <v>14077</v>
      </c>
      <c r="G677" s="82" t="s">
        <v>600</v>
      </c>
      <c r="H677" s="82" t="s">
        <v>360</v>
      </c>
      <c r="I677" s="82" t="s">
        <v>14078</v>
      </c>
      <c r="J677" s="82" t="s">
        <v>14034</v>
      </c>
      <c r="K677" s="82" t="s">
        <v>14079</v>
      </c>
      <c r="L677" s="82" t="s">
        <v>14080</v>
      </c>
      <c r="M677" s="82" t="s">
        <v>14081</v>
      </c>
      <c r="N677" s="82" t="s">
        <v>14082</v>
      </c>
      <c r="O677" s="82" t="s">
        <v>558</v>
      </c>
      <c r="P677" s="82" t="s">
        <v>14011</v>
      </c>
      <c r="Q677" s="82" t="s">
        <v>360</v>
      </c>
      <c r="R677" s="82" t="s">
        <v>360</v>
      </c>
      <c r="S677" s="82" t="s">
        <v>14083</v>
      </c>
      <c r="T677" s="82" t="s">
        <v>14041</v>
      </c>
      <c r="U677" s="82" t="s">
        <v>14084</v>
      </c>
      <c r="V677" s="82" t="s">
        <v>6042</v>
      </c>
      <c r="W677" s="82" t="s">
        <v>14016</v>
      </c>
      <c r="X677" s="82" t="s">
        <v>14017</v>
      </c>
      <c r="Y677" s="82" t="s">
        <v>14085</v>
      </c>
      <c r="Z677" s="82" t="s">
        <v>14086</v>
      </c>
      <c r="AA677" s="82" t="s">
        <v>14087</v>
      </c>
      <c r="AB677" s="82" t="s">
        <v>14088</v>
      </c>
      <c r="AC677" s="82" t="s">
        <v>735</v>
      </c>
      <c r="AD677" s="82" t="s">
        <v>14089</v>
      </c>
      <c r="AE677" s="82" t="s">
        <v>14049</v>
      </c>
      <c r="AF677" s="82" t="s">
        <v>14090</v>
      </c>
      <c r="AG677" s="82" t="s">
        <v>14091</v>
      </c>
      <c r="AH677" s="82" t="s">
        <v>14092</v>
      </c>
      <c r="AI677" s="82" t="s">
        <v>1235</v>
      </c>
      <c r="AJ677" s="82" t="s">
        <v>12183</v>
      </c>
      <c r="AK677" s="82" t="s">
        <v>14093</v>
      </c>
      <c r="AL677" s="82" t="s">
        <v>415</v>
      </c>
    </row>
    <row r="678" spans="1:38" x14ac:dyDescent="0.25">
      <c r="A678" s="82" t="s">
        <v>14094</v>
      </c>
      <c r="B678" s="82">
        <v>15.423999999999999</v>
      </c>
      <c r="C678" s="82" t="s">
        <v>14095</v>
      </c>
      <c r="D678" s="82" t="s">
        <v>14002</v>
      </c>
      <c r="E678" s="82" t="s">
        <v>14096</v>
      </c>
      <c r="F678" s="82" t="s">
        <v>14097</v>
      </c>
      <c r="G678" s="82" t="s">
        <v>600</v>
      </c>
      <c r="H678" s="82" t="s">
        <v>360</v>
      </c>
      <c r="I678" s="82" t="s">
        <v>14098</v>
      </c>
      <c r="J678" s="82" t="s">
        <v>14099</v>
      </c>
      <c r="K678" s="82" t="s">
        <v>14100</v>
      </c>
      <c r="L678" s="82" t="s">
        <v>14101</v>
      </c>
      <c r="M678" s="82" t="s">
        <v>14102</v>
      </c>
      <c r="N678" s="82" t="s">
        <v>14103</v>
      </c>
      <c r="O678" s="82" t="s">
        <v>558</v>
      </c>
      <c r="P678" s="82" t="s">
        <v>14104</v>
      </c>
      <c r="Q678" s="82" t="s">
        <v>360</v>
      </c>
      <c r="R678" s="82" t="s">
        <v>14105</v>
      </c>
      <c r="S678" s="82" t="s">
        <v>14106</v>
      </c>
      <c r="T678" s="82" t="s">
        <v>14107</v>
      </c>
      <c r="U678" s="82" t="s">
        <v>14108</v>
      </c>
      <c r="V678" s="82" t="s">
        <v>632</v>
      </c>
      <c r="W678" s="82" t="s">
        <v>14016</v>
      </c>
      <c r="X678" s="82" t="s">
        <v>14109</v>
      </c>
      <c r="Y678" s="82" t="s">
        <v>14110</v>
      </c>
      <c r="Z678" s="82" t="s">
        <v>14111</v>
      </c>
      <c r="AA678" s="82" t="s">
        <v>14112</v>
      </c>
      <c r="AB678" s="82" t="s">
        <v>14113</v>
      </c>
      <c r="AC678" s="82" t="s">
        <v>14114</v>
      </c>
      <c r="AD678" s="82" t="s">
        <v>14115</v>
      </c>
      <c r="AE678" s="82" t="s">
        <v>14116</v>
      </c>
      <c r="AF678" s="82" t="s">
        <v>14117</v>
      </c>
      <c r="AG678" s="82" t="s">
        <v>14118</v>
      </c>
      <c r="AH678" s="82" t="s">
        <v>14119</v>
      </c>
      <c r="AI678" s="82" t="s">
        <v>1235</v>
      </c>
      <c r="AJ678" s="82" t="s">
        <v>12183</v>
      </c>
      <c r="AK678" s="82" t="s">
        <v>14120</v>
      </c>
      <c r="AL678" s="82" t="s">
        <v>415</v>
      </c>
    </row>
    <row r="679" spans="1:38" x14ac:dyDescent="0.25">
      <c r="A679" s="82" t="s">
        <v>14121</v>
      </c>
      <c r="B679" s="82">
        <v>15.427</v>
      </c>
      <c r="C679" s="82" t="s">
        <v>14122</v>
      </c>
      <c r="D679" s="82" t="s">
        <v>13146</v>
      </c>
      <c r="E679" s="82" t="s">
        <v>14123</v>
      </c>
      <c r="F679" s="82" t="s">
        <v>14124</v>
      </c>
      <c r="G679" s="82" t="s">
        <v>359</v>
      </c>
      <c r="H679" s="82" t="s">
        <v>360</v>
      </c>
      <c r="I679" s="82" t="s">
        <v>14125</v>
      </c>
      <c r="J679" s="82" t="s">
        <v>14126</v>
      </c>
      <c r="K679" s="82" t="s">
        <v>14127</v>
      </c>
      <c r="L679" s="82" t="s">
        <v>14128</v>
      </c>
      <c r="M679" s="82" t="s">
        <v>421</v>
      </c>
      <c r="N679" s="82" t="s">
        <v>14129</v>
      </c>
      <c r="O679" s="82" t="s">
        <v>14130</v>
      </c>
      <c r="P679" s="82" t="s">
        <v>14131</v>
      </c>
      <c r="Q679" s="82" t="s">
        <v>360</v>
      </c>
      <c r="R679" s="82" t="s">
        <v>360</v>
      </c>
      <c r="S679" s="82" t="s">
        <v>368</v>
      </c>
      <c r="T679" s="82" t="s">
        <v>14132</v>
      </c>
      <c r="U679" s="82" t="s">
        <v>14133</v>
      </c>
      <c r="V679" s="82" t="s">
        <v>1376</v>
      </c>
      <c r="W679" s="82" t="s">
        <v>14134</v>
      </c>
      <c r="X679" s="82" t="s">
        <v>14135</v>
      </c>
      <c r="Y679" s="82" t="s">
        <v>14136</v>
      </c>
      <c r="Z679" s="82" t="s">
        <v>14137</v>
      </c>
      <c r="AA679" s="82" t="s">
        <v>376</v>
      </c>
      <c r="AB679" s="82" t="s">
        <v>10921</v>
      </c>
      <c r="AC679" s="82" t="s">
        <v>14138</v>
      </c>
      <c r="AD679" s="82" t="s">
        <v>14139</v>
      </c>
      <c r="AE679" s="82" t="s">
        <v>14140</v>
      </c>
      <c r="AF679" s="82" t="s">
        <v>382</v>
      </c>
      <c r="AG679" s="82" t="s">
        <v>14141</v>
      </c>
      <c r="AH679" s="82" t="s">
        <v>10921</v>
      </c>
      <c r="AI679" s="82" t="s">
        <v>1259</v>
      </c>
      <c r="AJ679" s="82" t="s">
        <v>12183</v>
      </c>
      <c r="AK679" s="82" t="s">
        <v>14142</v>
      </c>
      <c r="AL679" s="82" t="s">
        <v>415</v>
      </c>
    </row>
    <row r="680" spans="1:38" x14ac:dyDescent="0.25">
      <c r="A680" s="82" t="s">
        <v>14143</v>
      </c>
      <c r="B680" s="82">
        <v>15.428000000000001</v>
      </c>
      <c r="D680" s="82" t="s">
        <v>14002</v>
      </c>
      <c r="E680" s="82" t="s">
        <v>14144</v>
      </c>
      <c r="F680" s="82" t="s">
        <v>14145</v>
      </c>
      <c r="G680" s="82" t="s">
        <v>600</v>
      </c>
      <c r="H680" s="82" t="s">
        <v>360</v>
      </c>
      <c r="I680" s="82" t="s">
        <v>14146</v>
      </c>
      <c r="J680" s="82" t="s">
        <v>14147</v>
      </c>
      <c r="K680" s="82" t="s">
        <v>14148</v>
      </c>
      <c r="L680" s="82" t="s">
        <v>14149</v>
      </c>
      <c r="M680" s="82" t="s">
        <v>14150</v>
      </c>
      <c r="N680" s="82" t="s">
        <v>14151</v>
      </c>
      <c r="O680" s="82" t="s">
        <v>558</v>
      </c>
      <c r="P680" s="82" t="s">
        <v>14011</v>
      </c>
      <c r="Q680" s="82" t="s">
        <v>360</v>
      </c>
      <c r="R680" s="82" t="s">
        <v>360</v>
      </c>
      <c r="S680" s="82" t="s">
        <v>400</v>
      </c>
      <c r="T680" s="82" t="s">
        <v>14107</v>
      </c>
      <c r="U680" s="82" t="s">
        <v>14152</v>
      </c>
      <c r="V680" s="82" t="s">
        <v>632</v>
      </c>
      <c r="W680" s="82" t="s">
        <v>14016</v>
      </c>
      <c r="X680" s="82" t="s">
        <v>14017</v>
      </c>
      <c r="Y680" s="82" t="s">
        <v>14153</v>
      </c>
      <c r="Z680" s="82" t="s">
        <v>14154</v>
      </c>
      <c r="AA680" s="82" t="s">
        <v>14155</v>
      </c>
      <c r="AB680" s="82" t="s">
        <v>14156</v>
      </c>
      <c r="AC680" s="82" t="s">
        <v>14157</v>
      </c>
      <c r="AD680" s="82" t="s">
        <v>14158</v>
      </c>
      <c r="AE680" s="82" t="s">
        <v>14049</v>
      </c>
      <c r="AF680" s="82" t="s">
        <v>382</v>
      </c>
      <c r="AG680" s="82" t="s">
        <v>14159</v>
      </c>
      <c r="AH680" s="82" t="s">
        <v>468</v>
      </c>
      <c r="AI680" s="82" t="s">
        <v>1259</v>
      </c>
      <c r="AJ680" s="82" t="s">
        <v>12183</v>
      </c>
      <c r="AK680" s="82" t="s">
        <v>14160</v>
      </c>
      <c r="AL680" s="82" t="s">
        <v>415</v>
      </c>
    </row>
    <row r="681" spans="1:38" x14ac:dyDescent="0.25">
      <c r="A681" s="82" t="s">
        <v>14161</v>
      </c>
      <c r="B681" s="82">
        <v>15.429</v>
      </c>
      <c r="D681" s="82" t="s">
        <v>13146</v>
      </c>
      <c r="E681" s="82" t="s">
        <v>14162</v>
      </c>
      <c r="F681" s="82" t="s">
        <v>14163</v>
      </c>
      <c r="G681" s="82" t="s">
        <v>438</v>
      </c>
      <c r="H681" s="82" t="s">
        <v>360</v>
      </c>
      <c r="I681" s="82" t="s">
        <v>14164</v>
      </c>
      <c r="J681" s="82" t="s">
        <v>14165</v>
      </c>
      <c r="K681" s="82" t="s">
        <v>362</v>
      </c>
      <c r="L681" s="82" t="s">
        <v>421</v>
      </c>
      <c r="M681" s="82" t="s">
        <v>14166</v>
      </c>
      <c r="N681" s="82" t="s">
        <v>14167</v>
      </c>
      <c r="O681" s="82" t="s">
        <v>366</v>
      </c>
      <c r="P681" s="82" t="s">
        <v>360</v>
      </c>
      <c r="Q681" s="82" t="s">
        <v>360</v>
      </c>
      <c r="R681" s="82" t="s">
        <v>360</v>
      </c>
      <c r="S681" s="82" t="s">
        <v>368</v>
      </c>
      <c r="T681" s="82" t="s">
        <v>14168</v>
      </c>
      <c r="U681" s="82" t="s">
        <v>443</v>
      </c>
      <c r="V681" s="82" t="s">
        <v>1376</v>
      </c>
      <c r="W681" s="82" t="s">
        <v>468</v>
      </c>
      <c r="X681" s="82" t="s">
        <v>14169</v>
      </c>
      <c r="Y681" s="82" t="s">
        <v>14170</v>
      </c>
      <c r="Z681" s="82" t="s">
        <v>468</v>
      </c>
      <c r="AA681" s="82" t="s">
        <v>376</v>
      </c>
      <c r="AB681" s="82" t="s">
        <v>382</v>
      </c>
      <c r="AC681" s="82" t="s">
        <v>14171</v>
      </c>
      <c r="AD681" s="82" t="s">
        <v>14172</v>
      </c>
      <c r="AE681" s="82" t="s">
        <v>14173</v>
      </c>
      <c r="AF681" s="82" t="s">
        <v>382</v>
      </c>
      <c r="AG681" s="82" t="s">
        <v>382</v>
      </c>
      <c r="AH681" s="82" t="s">
        <v>382</v>
      </c>
      <c r="AI681" s="82" t="s">
        <v>14174</v>
      </c>
      <c r="AJ681" s="82" t="s">
        <v>12183</v>
      </c>
      <c r="AK681" s="82" t="s">
        <v>14175</v>
      </c>
      <c r="AL681" s="82" t="s">
        <v>1286</v>
      </c>
    </row>
    <row r="682" spans="1:38" x14ac:dyDescent="0.25">
      <c r="A682" s="82" t="s">
        <v>14176</v>
      </c>
      <c r="B682" s="82">
        <v>15.43</v>
      </c>
      <c r="D682" s="82" t="s">
        <v>13146</v>
      </c>
      <c r="E682" s="82" t="s">
        <v>14177</v>
      </c>
      <c r="F682" s="82" t="s">
        <v>14178</v>
      </c>
      <c r="G682" s="82" t="s">
        <v>438</v>
      </c>
      <c r="H682" s="82" t="s">
        <v>360</v>
      </c>
      <c r="I682" s="82" t="s">
        <v>14179</v>
      </c>
      <c r="J682" s="82" t="s">
        <v>14180</v>
      </c>
      <c r="K682" s="82" t="s">
        <v>362</v>
      </c>
      <c r="L682" s="82" t="s">
        <v>421</v>
      </c>
      <c r="M682" s="82" t="s">
        <v>14166</v>
      </c>
      <c r="N682" s="82" t="s">
        <v>14167</v>
      </c>
      <c r="O682" s="82" t="s">
        <v>366</v>
      </c>
      <c r="P682" s="82" t="s">
        <v>360</v>
      </c>
      <c r="Q682" s="82" t="s">
        <v>360</v>
      </c>
      <c r="R682" s="82" t="s">
        <v>360</v>
      </c>
      <c r="S682" s="82" t="s">
        <v>368</v>
      </c>
      <c r="T682" s="82" t="s">
        <v>13392</v>
      </c>
      <c r="U682" s="82" t="s">
        <v>443</v>
      </c>
      <c r="V682" s="82" t="s">
        <v>1376</v>
      </c>
      <c r="W682" s="82" t="s">
        <v>468</v>
      </c>
      <c r="X682" s="82" t="s">
        <v>14181</v>
      </c>
      <c r="Y682" s="82" t="s">
        <v>14182</v>
      </c>
      <c r="Z682" s="82" t="s">
        <v>468</v>
      </c>
      <c r="AA682" s="82" t="s">
        <v>376</v>
      </c>
      <c r="AB682" s="82" t="s">
        <v>382</v>
      </c>
      <c r="AC682" s="82" t="s">
        <v>14171</v>
      </c>
      <c r="AD682" s="82" t="s">
        <v>14183</v>
      </c>
      <c r="AE682" s="82" t="s">
        <v>14173</v>
      </c>
      <c r="AF682" s="82" t="s">
        <v>382</v>
      </c>
      <c r="AG682" s="82" t="s">
        <v>382</v>
      </c>
      <c r="AH682" s="82" t="s">
        <v>382</v>
      </c>
      <c r="AI682" s="82" t="s">
        <v>14174</v>
      </c>
      <c r="AJ682" s="82" t="s">
        <v>12183</v>
      </c>
      <c r="AK682" s="82" t="s">
        <v>14184</v>
      </c>
      <c r="AL682" s="82" t="s">
        <v>1286</v>
      </c>
    </row>
    <row r="683" spans="1:38" x14ac:dyDescent="0.25">
      <c r="A683" s="82" t="s">
        <v>14185</v>
      </c>
      <c r="B683" s="82">
        <v>15.430999999999999</v>
      </c>
      <c r="D683" s="82" t="s">
        <v>13146</v>
      </c>
      <c r="E683" s="82" t="s">
        <v>14186</v>
      </c>
      <c r="F683" s="82" t="s">
        <v>14187</v>
      </c>
      <c r="G683" s="82" t="s">
        <v>438</v>
      </c>
      <c r="H683" s="82" t="s">
        <v>360</v>
      </c>
      <c r="I683" s="82" t="s">
        <v>14188</v>
      </c>
      <c r="J683" s="82" t="s">
        <v>14189</v>
      </c>
      <c r="K683" s="82" t="s">
        <v>362</v>
      </c>
      <c r="L683" s="82" t="s">
        <v>421</v>
      </c>
      <c r="M683" s="82" t="s">
        <v>14166</v>
      </c>
      <c r="N683" s="82" t="s">
        <v>14167</v>
      </c>
      <c r="O683" s="82" t="s">
        <v>366</v>
      </c>
      <c r="P683" s="82" t="s">
        <v>360</v>
      </c>
      <c r="Q683" s="82" t="s">
        <v>360</v>
      </c>
      <c r="R683" s="82" t="s">
        <v>360</v>
      </c>
      <c r="S683" s="82" t="s">
        <v>368</v>
      </c>
      <c r="T683" s="82" t="s">
        <v>13392</v>
      </c>
      <c r="U683" s="82" t="s">
        <v>443</v>
      </c>
      <c r="V683" s="82" t="s">
        <v>1376</v>
      </c>
      <c r="W683" s="82" t="s">
        <v>468</v>
      </c>
      <c r="X683" s="82" t="s">
        <v>14169</v>
      </c>
      <c r="Y683" s="82" t="s">
        <v>14190</v>
      </c>
      <c r="Z683" s="82" t="s">
        <v>468</v>
      </c>
      <c r="AA683" s="82" t="s">
        <v>376</v>
      </c>
      <c r="AB683" s="82" t="s">
        <v>382</v>
      </c>
      <c r="AC683" s="82" t="s">
        <v>14191</v>
      </c>
      <c r="AD683" s="82" t="s">
        <v>14192</v>
      </c>
      <c r="AE683" s="82" t="s">
        <v>14173</v>
      </c>
      <c r="AF683" s="82" t="s">
        <v>382</v>
      </c>
      <c r="AG683" s="82" t="s">
        <v>382</v>
      </c>
      <c r="AH683" s="82" t="s">
        <v>382</v>
      </c>
      <c r="AI683" s="82" t="s">
        <v>14174</v>
      </c>
      <c r="AJ683" s="82" t="s">
        <v>12183</v>
      </c>
      <c r="AK683" s="82" t="s">
        <v>14193</v>
      </c>
      <c r="AL683" s="82" t="s">
        <v>1286</v>
      </c>
    </row>
    <row r="684" spans="1:38" x14ac:dyDescent="0.25">
      <c r="A684" s="82" t="s">
        <v>14194</v>
      </c>
      <c r="B684" s="82">
        <v>15.432</v>
      </c>
      <c r="D684" s="82" t="s">
        <v>13146</v>
      </c>
      <c r="E684" s="82" t="s">
        <v>14195</v>
      </c>
      <c r="F684" s="82" t="s">
        <v>14196</v>
      </c>
      <c r="G684" s="82" t="s">
        <v>438</v>
      </c>
      <c r="H684" s="82" t="s">
        <v>360</v>
      </c>
      <c r="I684" s="82" t="s">
        <v>14197</v>
      </c>
      <c r="J684" s="82" t="s">
        <v>14198</v>
      </c>
      <c r="K684" s="82" t="s">
        <v>362</v>
      </c>
      <c r="L684" s="82" t="s">
        <v>421</v>
      </c>
      <c r="M684" s="82" t="s">
        <v>14166</v>
      </c>
      <c r="N684" s="82" t="s">
        <v>14199</v>
      </c>
      <c r="O684" s="82" t="s">
        <v>366</v>
      </c>
      <c r="P684" s="82" t="s">
        <v>360</v>
      </c>
      <c r="Q684" s="82" t="s">
        <v>360</v>
      </c>
      <c r="R684" s="82" t="s">
        <v>14200</v>
      </c>
      <c r="S684" s="82" t="s">
        <v>368</v>
      </c>
      <c r="T684" s="82" t="s">
        <v>13392</v>
      </c>
      <c r="U684" s="82" t="s">
        <v>443</v>
      </c>
      <c r="V684" s="82" t="s">
        <v>1376</v>
      </c>
      <c r="W684" s="82" t="s">
        <v>468</v>
      </c>
      <c r="X684" s="82" t="s">
        <v>14181</v>
      </c>
      <c r="Y684" s="82" t="s">
        <v>14201</v>
      </c>
      <c r="Z684" s="82" t="s">
        <v>468</v>
      </c>
      <c r="AA684" s="82" t="s">
        <v>376</v>
      </c>
      <c r="AB684" s="82" t="s">
        <v>382</v>
      </c>
      <c r="AC684" s="82" t="s">
        <v>14202</v>
      </c>
      <c r="AD684" s="82" t="s">
        <v>14192</v>
      </c>
      <c r="AE684" s="82" t="s">
        <v>14173</v>
      </c>
      <c r="AF684" s="82" t="s">
        <v>382</v>
      </c>
      <c r="AG684" s="82" t="s">
        <v>382</v>
      </c>
      <c r="AH684" s="82" t="s">
        <v>382</v>
      </c>
      <c r="AI684" s="82" t="s">
        <v>14174</v>
      </c>
      <c r="AJ684" s="82" t="s">
        <v>12183</v>
      </c>
      <c r="AK684" s="82" t="s">
        <v>14203</v>
      </c>
      <c r="AL684" s="82" t="s">
        <v>1286</v>
      </c>
    </row>
    <row r="685" spans="1:38" x14ac:dyDescent="0.25">
      <c r="A685" s="82" t="s">
        <v>14204</v>
      </c>
      <c r="B685" s="82">
        <v>15.433</v>
      </c>
      <c r="D685" s="82" t="s">
        <v>13146</v>
      </c>
      <c r="E685" s="82" t="s">
        <v>14205</v>
      </c>
      <c r="F685" s="82" t="s">
        <v>14206</v>
      </c>
      <c r="G685" s="82" t="s">
        <v>504</v>
      </c>
      <c r="H685" s="82" t="s">
        <v>360</v>
      </c>
      <c r="I685" s="82" t="s">
        <v>14207</v>
      </c>
      <c r="J685" s="82" t="s">
        <v>14208</v>
      </c>
      <c r="K685" s="82" t="s">
        <v>362</v>
      </c>
      <c r="L685" s="82" t="s">
        <v>421</v>
      </c>
      <c r="M685" s="82" t="s">
        <v>14166</v>
      </c>
      <c r="N685" s="82" t="s">
        <v>14199</v>
      </c>
      <c r="O685" s="82" t="s">
        <v>366</v>
      </c>
      <c r="P685" s="82" t="s">
        <v>360</v>
      </c>
      <c r="Q685" s="82" t="s">
        <v>360</v>
      </c>
      <c r="R685" s="82" t="s">
        <v>360</v>
      </c>
      <c r="S685" s="82" t="s">
        <v>368</v>
      </c>
      <c r="T685" s="82" t="s">
        <v>13392</v>
      </c>
      <c r="U685" s="82" t="s">
        <v>443</v>
      </c>
      <c r="V685" s="82" t="s">
        <v>1376</v>
      </c>
      <c r="W685" s="82" t="s">
        <v>468</v>
      </c>
      <c r="X685" s="82" t="s">
        <v>14209</v>
      </c>
      <c r="Y685" s="82" t="s">
        <v>14210</v>
      </c>
      <c r="Z685" s="82" t="s">
        <v>468</v>
      </c>
      <c r="AA685" s="82" t="s">
        <v>376</v>
      </c>
      <c r="AB685" s="82" t="s">
        <v>382</v>
      </c>
      <c r="AC685" s="82" t="s">
        <v>14211</v>
      </c>
      <c r="AD685" s="82" t="s">
        <v>14192</v>
      </c>
      <c r="AE685" s="82" t="s">
        <v>14173</v>
      </c>
      <c r="AF685" s="82" t="s">
        <v>382</v>
      </c>
      <c r="AG685" s="82" t="s">
        <v>382</v>
      </c>
      <c r="AH685" s="82" t="s">
        <v>382</v>
      </c>
      <c r="AI685" s="82" t="s">
        <v>14174</v>
      </c>
      <c r="AJ685" s="82" t="s">
        <v>12183</v>
      </c>
      <c r="AK685" s="82" t="s">
        <v>14212</v>
      </c>
      <c r="AL685" s="82" t="s">
        <v>1286</v>
      </c>
    </row>
    <row r="686" spans="1:38" x14ac:dyDescent="0.25">
      <c r="A686" s="82" t="s">
        <v>14213</v>
      </c>
      <c r="B686" s="82">
        <v>15.433999999999999</v>
      </c>
      <c r="D686" s="82" t="s">
        <v>13146</v>
      </c>
      <c r="E686" s="82" t="s">
        <v>14214</v>
      </c>
      <c r="F686" s="82" t="s">
        <v>14215</v>
      </c>
      <c r="G686" s="82" t="s">
        <v>504</v>
      </c>
      <c r="H686" s="82" t="s">
        <v>360</v>
      </c>
      <c r="I686" s="82" t="s">
        <v>14216</v>
      </c>
      <c r="J686" s="82" t="s">
        <v>14217</v>
      </c>
      <c r="K686" s="82" t="s">
        <v>362</v>
      </c>
      <c r="L686" s="82" t="s">
        <v>421</v>
      </c>
      <c r="M686" s="82" t="s">
        <v>14166</v>
      </c>
      <c r="N686" s="82" t="s">
        <v>14167</v>
      </c>
      <c r="O686" s="82" t="s">
        <v>558</v>
      </c>
      <c r="P686" s="82" t="s">
        <v>360</v>
      </c>
      <c r="Q686" s="82" t="s">
        <v>360</v>
      </c>
      <c r="R686" s="82" t="s">
        <v>360</v>
      </c>
      <c r="S686" s="82" t="s">
        <v>368</v>
      </c>
      <c r="T686" s="82" t="s">
        <v>13392</v>
      </c>
      <c r="U686" s="82" t="s">
        <v>443</v>
      </c>
      <c r="V686" s="82" t="s">
        <v>1376</v>
      </c>
      <c r="W686" s="82" t="s">
        <v>468</v>
      </c>
      <c r="X686" s="82" t="s">
        <v>14218</v>
      </c>
      <c r="Y686" s="82" t="s">
        <v>14219</v>
      </c>
      <c r="Z686" s="82" t="s">
        <v>468</v>
      </c>
      <c r="AA686" s="82" t="s">
        <v>376</v>
      </c>
      <c r="AB686" s="82" t="s">
        <v>382</v>
      </c>
      <c r="AC686" s="82" t="s">
        <v>14220</v>
      </c>
      <c r="AD686" s="82" t="s">
        <v>14192</v>
      </c>
      <c r="AE686" s="82" t="s">
        <v>14173</v>
      </c>
      <c r="AF686" s="82" t="s">
        <v>382</v>
      </c>
      <c r="AG686" s="82" t="s">
        <v>382</v>
      </c>
      <c r="AH686" s="82" t="s">
        <v>382</v>
      </c>
      <c r="AI686" s="82" t="s">
        <v>14174</v>
      </c>
      <c r="AJ686" s="82" t="s">
        <v>12183</v>
      </c>
      <c r="AK686" s="82" t="s">
        <v>14221</v>
      </c>
      <c r="AL686" s="82" t="s">
        <v>1286</v>
      </c>
    </row>
    <row r="687" spans="1:38" x14ac:dyDescent="0.25">
      <c r="A687" s="82" t="s">
        <v>14222</v>
      </c>
      <c r="B687" s="82">
        <v>15.435</v>
      </c>
      <c r="D687" s="82" t="s">
        <v>13146</v>
      </c>
      <c r="E687" s="82" t="s">
        <v>14223</v>
      </c>
      <c r="F687" s="82" t="s">
        <v>14224</v>
      </c>
      <c r="G687" s="82" t="s">
        <v>504</v>
      </c>
      <c r="H687" s="82" t="s">
        <v>360</v>
      </c>
      <c r="I687" s="82" t="s">
        <v>14225</v>
      </c>
      <c r="J687" s="82" t="s">
        <v>14226</v>
      </c>
      <c r="K687" s="82" t="s">
        <v>362</v>
      </c>
      <c r="L687" s="82" t="s">
        <v>421</v>
      </c>
      <c r="M687" s="82" t="s">
        <v>14166</v>
      </c>
      <c r="N687" s="82" t="s">
        <v>14199</v>
      </c>
      <c r="O687" s="82" t="s">
        <v>558</v>
      </c>
      <c r="P687" s="82" t="s">
        <v>360</v>
      </c>
      <c r="Q687" s="82" t="s">
        <v>360</v>
      </c>
      <c r="R687" s="82" t="s">
        <v>360</v>
      </c>
      <c r="S687" s="82" t="s">
        <v>368</v>
      </c>
      <c r="T687" s="82" t="s">
        <v>13392</v>
      </c>
      <c r="U687" s="82" t="s">
        <v>443</v>
      </c>
      <c r="V687" s="82" t="s">
        <v>1376</v>
      </c>
      <c r="W687" s="82" t="s">
        <v>468</v>
      </c>
      <c r="X687" s="82" t="s">
        <v>14227</v>
      </c>
      <c r="Y687" s="82" t="s">
        <v>14228</v>
      </c>
      <c r="Z687" s="82" t="s">
        <v>468</v>
      </c>
      <c r="AA687" s="82" t="s">
        <v>376</v>
      </c>
      <c r="AB687" s="82" t="s">
        <v>382</v>
      </c>
      <c r="AC687" s="82" t="s">
        <v>14229</v>
      </c>
      <c r="AD687" s="82" t="s">
        <v>14230</v>
      </c>
      <c r="AE687" s="82" t="s">
        <v>14173</v>
      </c>
      <c r="AF687" s="82" t="s">
        <v>382</v>
      </c>
      <c r="AG687" s="82" t="s">
        <v>382</v>
      </c>
      <c r="AH687" s="82" t="s">
        <v>382</v>
      </c>
      <c r="AI687" s="82" t="s">
        <v>14174</v>
      </c>
      <c r="AJ687" s="82" t="s">
        <v>12183</v>
      </c>
      <c r="AK687" s="82" t="s">
        <v>14231</v>
      </c>
      <c r="AL687" s="82" t="s">
        <v>1286</v>
      </c>
    </row>
    <row r="688" spans="1:38" x14ac:dyDescent="0.25">
      <c r="A688" s="82" t="s">
        <v>14232</v>
      </c>
      <c r="B688" s="82">
        <v>15.436</v>
      </c>
      <c r="D688" s="82" t="s">
        <v>13146</v>
      </c>
      <c r="E688" s="82" t="s">
        <v>14233</v>
      </c>
      <c r="F688" s="82" t="s">
        <v>14234</v>
      </c>
      <c r="G688" s="82" t="s">
        <v>438</v>
      </c>
      <c r="H688" s="82" t="s">
        <v>360</v>
      </c>
      <c r="I688" s="82" t="s">
        <v>14235</v>
      </c>
      <c r="J688" s="82" t="s">
        <v>14234</v>
      </c>
      <c r="K688" s="82" t="s">
        <v>362</v>
      </c>
      <c r="L688" s="82" t="s">
        <v>421</v>
      </c>
      <c r="M688" s="82" t="s">
        <v>14236</v>
      </c>
      <c r="N688" s="82" t="s">
        <v>14237</v>
      </c>
      <c r="O688" s="82" t="s">
        <v>366</v>
      </c>
      <c r="P688" s="82" t="s">
        <v>360</v>
      </c>
      <c r="Q688" s="82" t="s">
        <v>360</v>
      </c>
      <c r="R688" s="82" t="s">
        <v>360</v>
      </c>
      <c r="S688" s="82" t="s">
        <v>368</v>
      </c>
      <c r="T688" s="82" t="s">
        <v>13392</v>
      </c>
      <c r="U688" s="82" t="s">
        <v>443</v>
      </c>
      <c r="V688" s="82" t="s">
        <v>1376</v>
      </c>
      <c r="W688" s="82" t="s">
        <v>468</v>
      </c>
      <c r="X688" s="82" t="s">
        <v>14169</v>
      </c>
      <c r="Y688" s="82" t="s">
        <v>14238</v>
      </c>
      <c r="Z688" s="82" t="s">
        <v>468</v>
      </c>
      <c r="AA688" s="82" t="s">
        <v>376</v>
      </c>
      <c r="AB688" s="82" t="s">
        <v>382</v>
      </c>
      <c r="AC688" s="82" t="s">
        <v>14239</v>
      </c>
      <c r="AD688" s="82" t="s">
        <v>14192</v>
      </c>
      <c r="AE688" s="82" t="s">
        <v>14173</v>
      </c>
      <c r="AF688" s="82" t="s">
        <v>382</v>
      </c>
      <c r="AG688" s="82" t="s">
        <v>382</v>
      </c>
      <c r="AH688" s="82" t="s">
        <v>382</v>
      </c>
      <c r="AI688" s="82" t="s">
        <v>8504</v>
      </c>
      <c r="AJ688" s="82" t="s">
        <v>12183</v>
      </c>
      <c r="AK688" s="82" t="s">
        <v>14240</v>
      </c>
      <c r="AL688" s="82" t="s">
        <v>1286</v>
      </c>
    </row>
    <row r="689" spans="1:38" x14ac:dyDescent="0.25">
      <c r="A689" s="82" t="s">
        <v>14241</v>
      </c>
      <c r="B689" s="82">
        <v>15.436999999999999</v>
      </c>
      <c r="D689" s="82" t="s">
        <v>13146</v>
      </c>
      <c r="E689" s="82" t="s">
        <v>14242</v>
      </c>
      <c r="F689" s="82" t="s">
        <v>14243</v>
      </c>
      <c r="G689" s="82" t="s">
        <v>504</v>
      </c>
      <c r="H689" s="82" t="s">
        <v>360</v>
      </c>
      <c r="I689" s="82" t="s">
        <v>14244</v>
      </c>
      <c r="J689" s="82" t="s">
        <v>14245</v>
      </c>
      <c r="K689" s="82" t="s">
        <v>362</v>
      </c>
      <c r="L689" s="82" t="s">
        <v>421</v>
      </c>
      <c r="M689" s="82" t="s">
        <v>14166</v>
      </c>
      <c r="N689" s="82" t="s">
        <v>14246</v>
      </c>
      <c r="O689" s="82" t="s">
        <v>558</v>
      </c>
      <c r="P689" s="82" t="s">
        <v>360</v>
      </c>
      <c r="Q689" s="82" t="s">
        <v>360</v>
      </c>
      <c r="R689" s="82" t="s">
        <v>360</v>
      </c>
      <c r="S689" s="82" t="s">
        <v>368</v>
      </c>
      <c r="T689" s="82" t="s">
        <v>14247</v>
      </c>
      <c r="U689" s="82" t="s">
        <v>443</v>
      </c>
      <c r="V689" s="82" t="s">
        <v>1376</v>
      </c>
      <c r="W689" s="82" t="s">
        <v>468</v>
      </c>
      <c r="X689" s="82" t="s">
        <v>14169</v>
      </c>
      <c r="Y689" s="82" t="s">
        <v>14248</v>
      </c>
      <c r="Z689" s="82" t="s">
        <v>468</v>
      </c>
      <c r="AA689" s="82" t="s">
        <v>376</v>
      </c>
      <c r="AB689" s="82" t="s">
        <v>382</v>
      </c>
      <c r="AC689" s="82" t="s">
        <v>14249</v>
      </c>
      <c r="AD689" s="82" t="s">
        <v>14250</v>
      </c>
      <c r="AE689" s="82" t="s">
        <v>14173</v>
      </c>
      <c r="AF689" s="82" t="s">
        <v>382</v>
      </c>
      <c r="AG689" s="82" t="s">
        <v>382</v>
      </c>
      <c r="AH689" s="82" t="s">
        <v>382</v>
      </c>
      <c r="AI689" s="82" t="s">
        <v>8504</v>
      </c>
      <c r="AJ689" s="82" t="s">
        <v>12183</v>
      </c>
      <c r="AK689" s="82" t="s">
        <v>14251</v>
      </c>
      <c r="AL689" s="82" t="s">
        <v>1286</v>
      </c>
    </row>
    <row r="690" spans="1:38" x14ac:dyDescent="0.25">
      <c r="A690" s="82" t="s">
        <v>14252</v>
      </c>
      <c r="B690" s="82">
        <v>15.438000000000001</v>
      </c>
      <c r="D690" s="82" t="s">
        <v>13146</v>
      </c>
      <c r="E690" s="82" t="s">
        <v>14253</v>
      </c>
      <c r="F690" s="82" t="s">
        <v>14254</v>
      </c>
      <c r="G690" s="82" t="s">
        <v>504</v>
      </c>
      <c r="H690" s="82" t="s">
        <v>360</v>
      </c>
      <c r="I690" s="82" t="s">
        <v>14255</v>
      </c>
      <c r="J690" s="82" t="s">
        <v>14256</v>
      </c>
      <c r="K690" s="82" t="s">
        <v>362</v>
      </c>
      <c r="L690" s="82" t="s">
        <v>421</v>
      </c>
      <c r="M690" s="82" t="s">
        <v>14166</v>
      </c>
      <c r="N690" s="82" t="s">
        <v>14257</v>
      </c>
      <c r="O690" s="82" t="s">
        <v>558</v>
      </c>
      <c r="P690" s="82" t="s">
        <v>360</v>
      </c>
      <c r="Q690" s="82" t="s">
        <v>360</v>
      </c>
      <c r="R690" s="82" t="s">
        <v>360</v>
      </c>
      <c r="S690" s="82" t="s">
        <v>368</v>
      </c>
      <c r="T690" s="82" t="s">
        <v>14258</v>
      </c>
      <c r="U690" s="82" t="s">
        <v>443</v>
      </c>
      <c r="V690" s="82" t="s">
        <v>1376</v>
      </c>
      <c r="W690" s="82" t="s">
        <v>468</v>
      </c>
      <c r="X690" s="82" t="s">
        <v>14259</v>
      </c>
      <c r="Y690" s="82" t="s">
        <v>14260</v>
      </c>
      <c r="Z690" s="82" t="s">
        <v>468</v>
      </c>
      <c r="AA690" s="82" t="s">
        <v>376</v>
      </c>
      <c r="AB690" s="82" t="s">
        <v>382</v>
      </c>
      <c r="AC690" s="82" t="s">
        <v>14261</v>
      </c>
      <c r="AD690" s="82" t="s">
        <v>14192</v>
      </c>
      <c r="AE690" s="82" t="s">
        <v>14173</v>
      </c>
      <c r="AF690" s="82" t="s">
        <v>382</v>
      </c>
      <c r="AG690" s="82" t="s">
        <v>382</v>
      </c>
      <c r="AH690" s="82" t="s">
        <v>382</v>
      </c>
      <c r="AI690" s="82" t="s">
        <v>8504</v>
      </c>
      <c r="AJ690" s="82" t="s">
        <v>12183</v>
      </c>
      <c r="AK690" s="82" t="s">
        <v>14262</v>
      </c>
      <c r="AL690" s="82" t="s">
        <v>1286</v>
      </c>
    </row>
    <row r="691" spans="1:38" x14ac:dyDescent="0.25">
      <c r="A691" s="82" t="s">
        <v>14263</v>
      </c>
      <c r="B691" s="82">
        <v>15.439</v>
      </c>
      <c r="D691" s="82" t="s">
        <v>13146</v>
      </c>
      <c r="E691" s="82" t="s">
        <v>14264</v>
      </c>
      <c r="F691" s="82" t="s">
        <v>14265</v>
      </c>
      <c r="G691" s="82" t="s">
        <v>504</v>
      </c>
      <c r="H691" s="82" t="s">
        <v>360</v>
      </c>
      <c r="I691" s="82" t="s">
        <v>14244</v>
      </c>
      <c r="J691" s="82" t="s">
        <v>14266</v>
      </c>
      <c r="K691" s="82" t="s">
        <v>362</v>
      </c>
      <c r="L691" s="82" t="s">
        <v>421</v>
      </c>
      <c r="M691" s="82" t="s">
        <v>14166</v>
      </c>
      <c r="N691" s="82" t="s">
        <v>14246</v>
      </c>
      <c r="O691" s="82" t="s">
        <v>366</v>
      </c>
      <c r="P691" s="82" t="s">
        <v>360</v>
      </c>
      <c r="Q691" s="82" t="s">
        <v>360</v>
      </c>
      <c r="R691" s="82" t="s">
        <v>360</v>
      </c>
      <c r="S691" s="82" t="s">
        <v>368</v>
      </c>
      <c r="T691" s="82" t="s">
        <v>13392</v>
      </c>
      <c r="U691" s="82" t="s">
        <v>443</v>
      </c>
      <c r="V691" s="82" t="s">
        <v>1376</v>
      </c>
      <c r="W691" s="82" t="s">
        <v>468</v>
      </c>
      <c r="X691" s="82" t="s">
        <v>14267</v>
      </c>
      <c r="Y691" s="82" t="s">
        <v>14268</v>
      </c>
      <c r="Z691" s="82" t="s">
        <v>468</v>
      </c>
      <c r="AA691" s="82" t="s">
        <v>376</v>
      </c>
      <c r="AB691" s="82" t="s">
        <v>382</v>
      </c>
      <c r="AC691" s="82" t="s">
        <v>14269</v>
      </c>
      <c r="AD691" s="82" t="s">
        <v>14183</v>
      </c>
      <c r="AE691" s="82" t="s">
        <v>14173</v>
      </c>
      <c r="AF691" s="82" t="s">
        <v>382</v>
      </c>
      <c r="AG691" s="82" t="s">
        <v>382</v>
      </c>
      <c r="AH691" s="82" t="s">
        <v>382</v>
      </c>
      <c r="AI691" s="82" t="s">
        <v>8504</v>
      </c>
      <c r="AJ691" s="82" t="s">
        <v>12183</v>
      </c>
      <c r="AK691" s="82" t="s">
        <v>14270</v>
      </c>
      <c r="AL691" s="82" t="s">
        <v>1286</v>
      </c>
    </row>
    <row r="692" spans="1:38" x14ac:dyDescent="0.25">
      <c r="A692" s="82" t="s">
        <v>14271</v>
      </c>
      <c r="B692" s="82">
        <v>15.44</v>
      </c>
      <c r="D692" s="82" t="s">
        <v>13146</v>
      </c>
      <c r="E692" s="82" t="s">
        <v>14272</v>
      </c>
      <c r="F692" s="82" t="s">
        <v>14273</v>
      </c>
      <c r="G692" s="82" t="s">
        <v>504</v>
      </c>
      <c r="H692" s="82" t="s">
        <v>360</v>
      </c>
      <c r="I692" s="82" t="s">
        <v>14274</v>
      </c>
      <c r="J692" s="82" t="s">
        <v>14275</v>
      </c>
      <c r="K692" s="82" t="s">
        <v>362</v>
      </c>
      <c r="L692" s="82" t="s">
        <v>421</v>
      </c>
      <c r="M692" s="82" t="s">
        <v>14166</v>
      </c>
      <c r="N692" s="82" t="s">
        <v>14199</v>
      </c>
      <c r="O692" s="82" t="s">
        <v>558</v>
      </c>
      <c r="P692" s="82" t="s">
        <v>360</v>
      </c>
      <c r="Q692" s="82" t="s">
        <v>360</v>
      </c>
      <c r="R692" s="82" t="s">
        <v>360</v>
      </c>
      <c r="S692" s="82" t="s">
        <v>368</v>
      </c>
      <c r="T692" s="82" t="s">
        <v>14276</v>
      </c>
      <c r="U692" s="82" t="s">
        <v>443</v>
      </c>
      <c r="V692" s="82" t="s">
        <v>1376</v>
      </c>
      <c r="W692" s="82" t="s">
        <v>468</v>
      </c>
      <c r="X692" s="82" t="s">
        <v>14277</v>
      </c>
      <c r="Y692" s="82" t="s">
        <v>14278</v>
      </c>
      <c r="Z692" s="82" t="s">
        <v>468</v>
      </c>
      <c r="AA692" s="82" t="s">
        <v>376</v>
      </c>
      <c r="AB692" s="82" t="s">
        <v>382</v>
      </c>
      <c r="AC692" s="82" t="s">
        <v>14261</v>
      </c>
      <c r="AD692" s="82" t="s">
        <v>14183</v>
      </c>
      <c r="AE692" s="82" t="s">
        <v>14173</v>
      </c>
      <c r="AF692" s="82" t="s">
        <v>382</v>
      </c>
      <c r="AG692" s="82" t="s">
        <v>382</v>
      </c>
      <c r="AH692" s="82" t="s">
        <v>382</v>
      </c>
      <c r="AI692" s="82" t="s">
        <v>8504</v>
      </c>
      <c r="AJ692" s="82" t="s">
        <v>12183</v>
      </c>
      <c r="AK692" s="82" t="s">
        <v>14279</v>
      </c>
      <c r="AL692" s="82" t="s">
        <v>1286</v>
      </c>
    </row>
    <row r="693" spans="1:38" x14ac:dyDescent="0.25">
      <c r="A693" s="82" t="s">
        <v>14280</v>
      </c>
      <c r="B693" s="82">
        <v>15.441000000000001</v>
      </c>
      <c r="C693" s="82" t="s">
        <v>14281</v>
      </c>
      <c r="D693" s="82" t="s">
        <v>14282</v>
      </c>
      <c r="E693" s="82" t="s">
        <v>14031</v>
      </c>
      <c r="F693" s="82" t="s">
        <v>14283</v>
      </c>
      <c r="G693" s="82" t="s">
        <v>600</v>
      </c>
      <c r="H693" s="82" t="s">
        <v>360</v>
      </c>
      <c r="I693" s="82" t="s">
        <v>14005</v>
      </c>
      <c r="J693" s="82" t="s">
        <v>14284</v>
      </c>
      <c r="K693" s="82" t="s">
        <v>14285</v>
      </c>
      <c r="L693" s="82" t="s">
        <v>14286</v>
      </c>
      <c r="M693" s="82" t="s">
        <v>14287</v>
      </c>
      <c r="N693" s="82" t="s">
        <v>14288</v>
      </c>
      <c r="O693" s="82" t="s">
        <v>558</v>
      </c>
      <c r="P693" s="82" t="s">
        <v>14289</v>
      </c>
      <c r="Q693" s="82" t="s">
        <v>360</v>
      </c>
      <c r="R693" s="82" t="s">
        <v>14290</v>
      </c>
      <c r="S693" s="82" t="s">
        <v>14291</v>
      </c>
      <c r="T693" s="82" t="s">
        <v>14064</v>
      </c>
      <c r="U693" s="82" t="s">
        <v>14292</v>
      </c>
      <c r="V693" s="82" t="s">
        <v>632</v>
      </c>
      <c r="W693" s="82" t="s">
        <v>14016</v>
      </c>
      <c r="X693" s="82" t="s">
        <v>14293</v>
      </c>
      <c r="Y693" s="82" t="s">
        <v>14294</v>
      </c>
      <c r="Z693" s="82" t="s">
        <v>14295</v>
      </c>
      <c r="AA693" s="82" t="s">
        <v>14296</v>
      </c>
      <c r="AB693" s="82" t="s">
        <v>14297</v>
      </c>
      <c r="AC693" s="82" t="s">
        <v>1011</v>
      </c>
      <c r="AD693" s="82" t="s">
        <v>14298</v>
      </c>
      <c r="AE693" s="82" t="s">
        <v>14299</v>
      </c>
      <c r="AF693" s="82" t="s">
        <v>382</v>
      </c>
      <c r="AG693" s="82" t="s">
        <v>14300</v>
      </c>
      <c r="AH693" s="82" t="s">
        <v>14301</v>
      </c>
      <c r="AI693" s="82" t="s">
        <v>14302</v>
      </c>
      <c r="AJ693" s="82" t="s">
        <v>12183</v>
      </c>
      <c r="AK693" s="82" t="s">
        <v>14303</v>
      </c>
      <c r="AL693" s="82" t="s">
        <v>415</v>
      </c>
    </row>
    <row r="694" spans="1:38" x14ac:dyDescent="0.25">
      <c r="A694" s="82" t="s">
        <v>14304</v>
      </c>
      <c r="B694" s="82">
        <v>15.442</v>
      </c>
      <c r="C694" s="82" t="s">
        <v>14305</v>
      </c>
      <c r="D694" s="82" t="s">
        <v>14282</v>
      </c>
      <c r="E694" s="82" t="s">
        <v>14306</v>
      </c>
      <c r="F694" s="82" t="s">
        <v>14307</v>
      </c>
      <c r="G694" s="82" t="s">
        <v>600</v>
      </c>
      <c r="H694" s="82" t="s">
        <v>360</v>
      </c>
      <c r="I694" s="82" t="s">
        <v>822</v>
      </c>
      <c r="J694" s="82" t="s">
        <v>14308</v>
      </c>
      <c r="K694" s="82" t="s">
        <v>14309</v>
      </c>
      <c r="L694" s="82" t="s">
        <v>421</v>
      </c>
      <c r="M694" s="82" t="s">
        <v>421</v>
      </c>
      <c r="N694" s="82" t="s">
        <v>14310</v>
      </c>
      <c r="O694" s="82" t="s">
        <v>558</v>
      </c>
      <c r="P694" s="82" t="s">
        <v>360</v>
      </c>
      <c r="Q694" s="82" t="s">
        <v>360</v>
      </c>
      <c r="R694" s="82" t="s">
        <v>14290</v>
      </c>
      <c r="S694" s="82" t="s">
        <v>14291</v>
      </c>
      <c r="T694" s="82" t="s">
        <v>14311</v>
      </c>
      <c r="U694" s="82" t="s">
        <v>14312</v>
      </c>
      <c r="V694" s="82" t="s">
        <v>632</v>
      </c>
      <c r="W694" s="82" t="s">
        <v>14016</v>
      </c>
      <c r="X694" s="82" t="s">
        <v>14293</v>
      </c>
      <c r="Y694" s="82" t="s">
        <v>14313</v>
      </c>
      <c r="Z694" s="82" t="s">
        <v>14314</v>
      </c>
      <c r="AA694" s="82" t="s">
        <v>376</v>
      </c>
      <c r="AB694" s="82" t="s">
        <v>14315</v>
      </c>
      <c r="AC694" s="82" t="s">
        <v>14316</v>
      </c>
      <c r="AD694" s="82" t="s">
        <v>14317</v>
      </c>
      <c r="AE694" s="82" t="s">
        <v>14299</v>
      </c>
      <c r="AF694" s="82" t="s">
        <v>382</v>
      </c>
      <c r="AG694" s="82" t="s">
        <v>382</v>
      </c>
      <c r="AH694" s="82" t="s">
        <v>14318</v>
      </c>
      <c r="AI694" s="82" t="s">
        <v>14319</v>
      </c>
      <c r="AJ694" s="82" t="s">
        <v>12183</v>
      </c>
      <c r="AK694" s="82" t="s">
        <v>14320</v>
      </c>
      <c r="AL694" s="82" t="s">
        <v>415</v>
      </c>
    </row>
    <row r="695" spans="1:38" x14ac:dyDescent="0.25">
      <c r="A695" s="82" t="s">
        <v>14321</v>
      </c>
      <c r="B695" s="82">
        <v>15.443</v>
      </c>
      <c r="D695" s="82" t="s">
        <v>14002</v>
      </c>
      <c r="E695" s="82" t="s">
        <v>14322</v>
      </c>
      <c r="F695" s="82" t="s">
        <v>14323</v>
      </c>
      <c r="G695" s="82" t="s">
        <v>600</v>
      </c>
      <c r="H695" s="82" t="s">
        <v>360</v>
      </c>
      <c r="I695" s="82" t="s">
        <v>14324</v>
      </c>
      <c r="J695" s="82" t="s">
        <v>14034</v>
      </c>
      <c r="K695" s="82" t="s">
        <v>14325</v>
      </c>
      <c r="L695" s="82" t="s">
        <v>14326</v>
      </c>
      <c r="M695" s="82" t="s">
        <v>14327</v>
      </c>
      <c r="N695" s="82" t="s">
        <v>14328</v>
      </c>
      <c r="O695" s="82" t="s">
        <v>558</v>
      </c>
      <c r="P695" s="82" t="s">
        <v>14011</v>
      </c>
      <c r="Q695" s="82" t="s">
        <v>360</v>
      </c>
      <c r="R695" s="82" t="s">
        <v>360</v>
      </c>
      <c r="S695" s="82" t="s">
        <v>14329</v>
      </c>
      <c r="T695" s="82" t="s">
        <v>14330</v>
      </c>
      <c r="U695" s="82" t="s">
        <v>14331</v>
      </c>
      <c r="V695" s="82" t="s">
        <v>632</v>
      </c>
      <c r="W695" s="82" t="s">
        <v>14016</v>
      </c>
      <c r="X695" s="82" t="s">
        <v>14017</v>
      </c>
      <c r="Y695" s="82" t="s">
        <v>14332</v>
      </c>
      <c r="Z695" s="82" t="s">
        <v>14333</v>
      </c>
      <c r="AA695" s="82" t="s">
        <v>376</v>
      </c>
      <c r="AB695" s="82" t="s">
        <v>14088</v>
      </c>
      <c r="AC695" s="82" t="s">
        <v>1011</v>
      </c>
      <c r="AD695" s="82" t="s">
        <v>14334</v>
      </c>
      <c r="AE695" s="82" t="s">
        <v>14049</v>
      </c>
      <c r="AF695" s="82" t="s">
        <v>14090</v>
      </c>
      <c r="AG695" s="82" t="s">
        <v>382</v>
      </c>
      <c r="AH695" s="82" t="s">
        <v>14335</v>
      </c>
      <c r="AI695" s="82" t="s">
        <v>14336</v>
      </c>
      <c r="AJ695" s="82" t="s">
        <v>12183</v>
      </c>
      <c r="AK695" s="82" t="s">
        <v>14337</v>
      </c>
      <c r="AL695" s="82" t="s">
        <v>415</v>
      </c>
    </row>
    <row r="696" spans="1:38" x14ac:dyDescent="0.25">
      <c r="A696" s="82" t="s">
        <v>14338</v>
      </c>
      <c r="B696" s="82">
        <v>15.444000000000001</v>
      </c>
      <c r="D696" s="82" t="s">
        <v>14002</v>
      </c>
      <c r="E696" s="82" t="s">
        <v>14339</v>
      </c>
      <c r="F696" s="82" t="s">
        <v>14340</v>
      </c>
      <c r="G696" s="82" t="s">
        <v>600</v>
      </c>
      <c r="H696" s="82" t="s">
        <v>360</v>
      </c>
      <c r="I696" s="82" t="s">
        <v>14341</v>
      </c>
      <c r="J696" s="82" t="s">
        <v>14034</v>
      </c>
      <c r="K696" s="82" t="s">
        <v>14342</v>
      </c>
      <c r="L696" s="82" t="s">
        <v>14343</v>
      </c>
      <c r="M696" s="82" t="s">
        <v>14344</v>
      </c>
      <c r="N696" s="82" t="s">
        <v>14345</v>
      </c>
      <c r="O696" s="82" t="s">
        <v>558</v>
      </c>
      <c r="P696" s="82" t="s">
        <v>14011</v>
      </c>
      <c r="Q696" s="82" t="s">
        <v>360</v>
      </c>
      <c r="R696" s="82" t="s">
        <v>360</v>
      </c>
      <c r="S696" s="82" t="s">
        <v>400</v>
      </c>
      <c r="T696" s="82" t="s">
        <v>14346</v>
      </c>
      <c r="U696" s="82" t="s">
        <v>14347</v>
      </c>
      <c r="V696" s="82" t="s">
        <v>632</v>
      </c>
      <c r="W696" s="82" t="s">
        <v>14016</v>
      </c>
      <c r="X696" s="82" t="s">
        <v>14017</v>
      </c>
      <c r="Y696" s="82" t="s">
        <v>14332</v>
      </c>
      <c r="Z696" s="82" t="s">
        <v>14333</v>
      </c>
      <c r="AA696" s="82" t="s">
        <v>376</v>
      </c>
      <c r="AB696" s="82" t="s">
        <v>14088</v>
      </c>
      <c r="AC696" s="82" t="s">
        <v>735</v>
      </c>
      <c r="AD696" s="82" t="s">
        <v>14334</v>
      </c>
      <c r="AE696" s="82" t="s">
        <v>14049</v>
      </c>
      <c r="AF696" s="82" t="s">
        <v>14090</v>
      </c>
      <c r="AG696" s="82" t="s">
        <v>382</v>
      </c>
      <c r="AH696" s="82" t="s">
        <v>14348</v>
      </c>
      <c r="AI696" s="82" t="s">
        <v>14336</v>
      </c>
      <c r="AJ696" s="82" t="s">
        <v>12183</v>
      </c>
      <c r="AK696" s="82" t="s">
        <v>14349</v>
      </c>
      <c r="AL696" s="82" t="s">
        <v>415</v>
      </c>
    </row>
    <row r="697" spans="1:38" x14ac:dyDescent="0.25">
      <c r="A697" s="82" t="s">
        <v>14350</v>
      </c>
      <c r="B697" s="82">
        <v>15.504</v>
      </c>
      <c r="C697" s="82" t="s">
        <v>14351</v>
      </c>
      <c r="D697" s="82" t="s">
        <v>14352</v>
      </c>
      <c r="E697" s="82" t="s">
        <v>14353</v>
      </c>
      <c r="F697" s="82" t="s">
        <v>14354</v>
      </c>
      <c r="G697" s="82" t="s">
        <v>14355</v>
      </c>
      <c r="H697" s="82" t="s">
        <v>360</v>
      </c>
      <c r="I697" s="82" t="s">
        <v>14356</v>
      </c>
      <c r="J697" s="82" t="s">
        <v>14357</v>
      </c>
      <c r="K697" s="82" t="s">
        <v>14358</v>
      </c>
      <c r="L697" s="82" t="s">
        <v>14359</v>
      </c>
      <c r="M697" s="82" t="s">
        <v>14360</v>
      </c>
      <c r="N697" s="82" t="s">
        <v>14361</v>
      </c>
      <c r="O697" s="82" t="s">
        <v>366</v>
      </c>
      <c r="P697" s="82" t="s">
        <v>360</v>
      </c>
      <c r="Q697" s="82" t="s">
        <v>14362</v>
      </c>
      <c r="R697" s="82" t="s">
        <v>14363</v>
      </c>
      <c r="S697" s="82" t="s">
        <v>14364</v>
      </c>
      <c r="T697" s="82" t="s">
        <v>14365</v>
      </c>
      <c r="U697" s="82" t="s">
        <v>14366</v>
      </c>
      <c r="V697" s="82" t="s">
        <v>1376</v>
      </c>
      <c r="W697" s="82" t="s">
        <v>13289</v>
      </c>
      <c r="X697" s="82" t="s">
        <v>14367</v>
      </c>
      <c r="Y697" s="82" t="s">
        <v>14368</v>
      </c>
      <c r="Z697" s="82" t="s">
        <v>14369</v>
      </c>
      <c r="AA697" s="82" t="s">
        <v>14370</v>
      </c>
      <c r="AB697" s="82" t="s">
        <v>14371</v>
      </c>
      <c r="AC697" s="82" t="s">
        <v>14372</v>
      </c>
      <c r="AD697" s="82" t="s">
        <v>14373</v>
      </c>
      <c r="AE697" s="82" t="s">
        <v>14374</v>
      </c>
      <c r="AF697" s="82" t="s">
        <v>382</v>
      </c>
      <c r="AG697" s="82" t="s">
        <v>14375</v>
      </c>
      <c r="AH697" s="82" t="s">
        <v>14376</v>
      </c>
      <c r="AI697" s="82" t="s">
        <v>2750</v>
      </c>
      <c r="AJ697" s="82" t="s">
        <v>12183</v>
      </c>
      <c r="AK697" s="82" t="s">
        <v>14377</v>
      </c>
      <c r="AL697" s="82" t="s">
        <v>415</v>
      </c>
    </row>
    <row r="698" spans="1:38" x14ac:dyDescent="0.25">
      <c r="A698" s="82" t="s">
        <v>14378</v>
      </c>
      <c r="B698" s="82">
        <v>15.506</v>
      </c>
      <c r="D698" s="82" t="s">
        <v>14352</v>
      </c>
      <c r="E698" s="82" t="s">
        <v>14379</v>
      </c>
      <c r="F698" s="82" t="s">
        <v>14380</v>
      </c>
      <c r="G698" s="82" t="s">
        <v>600</v>
      </c>
      <c r="H698" s="82" t="s">
        <v>360</v>
      </c>
      <c r="I698" s="82" t="s">
        <v>14381</v>
      </c>
      <c r="J698" s="82" t="s">
        <v>14382</v>
      </c>
      <c r="K698" s="82" t="s">
        <v>14383</v>
      </c>
      <c r="L698" s="82" t="s">
        <v>14384</v>
      </c>
      <c r="M698" s="82" t="s">
        <v>14385</v>
      </c>
      <c r="N698" s="82" t="s">
        <v>14386</v>
      </c>
      <c r="O698" s="82" t="s">
        <v>558</v>
      </c>
      <c r="P698" s="82" t="s">
        <v>14387</v>
      </c>
      <c r="Q698" s="82" t="s">
        <v>14388</v>
      </c>
      <c r="R698" s="82" t="s">
        <v>14389</v>
      </c>
      <c r="S698" s="82" t="s">
        <v>14390</v>
      </c>
      <c r="T698" s="82" t="s">
        <v>14391</v>
      </c>
      <c r="U698" s="82" t="s">
        <v>14392</v>
      </c>
      <c r="V698" s="82" t="s">
        <v>1376</v>
      </c>
      <c r="W698" s="82" t="s">
        <v>13289</v>
      </c>
      <c r="X698" s="82" t="s">
        <v>14367</v>
      </c>
      <c r="Y698" s="82" t="s">
        <v>14393</v>
      </c>
      <c r="Z698" s="82" t="s">
        <v>14394</v>
      </c>
      <c r="AA698" s="82" t="s">
        <v>14395</v>
      </c>
      <c r="AB698" s="82" t="s">
        <v>14371</v>
      </c>
      <c r="AC698" s="82" t="s">
        <v>14396</v>
      </c>
      <c r="AD698" s="82" t="s">
        <v>14397</v>
      </c>
      <c r="AE698" s="82" t="s">
        <v>14398</v>
      </c>
      <c r="AF698" s="82" t="s">
        <v>382</v>
      </c>
      <c r="AG698" s="82" t="s">
        <v>14399</v>
      </c>
      <c r="AH698" s="82" t="s">
        <v>14400</v>
      </c>
      <c r="AI698" s="82" t="s">
        <v>1842</v>
      </c>
      <c r="AJ698" s="82" t="s">
        <v>12183</v>
      </c>
      <c r="AK698" s="82" t="s">
        <v>14401</v>
      </c>
      <c r="AL698" s="82" t="s">
        <v>415</v>
      </c>
    </row>
    <row r="699" spans="1:38" x14ac:dyDescent="0.25">
      <c r="A699" s="82" t="s">
        <v>14402</v>
      </c>
      <c r="B699" s="82">
        <v>15.507</v>
      </c>
      <c r="C699" s="82" t="s">
        <v>14403</v>
      </c>
      <c r="D699" s="82" t="s">
        <v>14352</v>
      </c>
      <c r="E699" s="82" t="s">
        <v>14404</v>
      </c>
      <c r="F699" s="82" t="s">
        <v>14405</v>
      </c>
      <c r="G699" s="82" t="s">
        <v>600</v>
      </c>
      <c r="H699" s="82" t="s">
        <v>360</v>
      </c>
      <c r="I699" s="82" t="s">
        <v>14406</v>
      </c>
      <c r="J699" s="82" t="s">
        <v>14407</v>
      </c>
      <c r="K699" s="82" t="s">
        <v>14408</v>
      </c>
      <c r="L699" s="82" t="s">
        <v>14409</v>
      </c>
      <c r="M699" s="82" t="s">
        <v>14410</v>
      </c>
      <c r="N699" s="82" t="s">
        <v>14411</v>
      </c>
      <c r="O699" s="82" t="s">
        <v>558</v>
      </c>
      <c r="P699" s="82" t="s">
        <v>14412</v>
      </c>
      <c r="Q699" s="82" t="s">
        <v>14413</v>
      </c>
      <c r="R699" s="82" t="s">
        <v>14414</v>
      </c>
      <c r="S699" s="82" t="s">
        <v>14415</v>
      </c>
      <c r="T699" s="82" t="s">
        <v>14416</v>
      </c>
      <c r="U699" s="82" t="s">
        <v>14417</v>
      </c>
      <c r="V699" s="82" t="s">
        <v>1376</v>
      </c>
      <c r="W699" s="82" t="s">
        <v>13289</v>
      </c>
      <c r="X699" s="82" t="s">
        <v>14367</v>
      </c>
      <c r="Y699" s="82" t="s">
        <v>14418</v>
      </c>
      <c r="Z699" s="82" t="s">
        <v>14419</v>
      </c>
      <c r="AA699" s="82" t="s">
        <v>14420</v>
      </c>
      <c r="AB699" s="82" t="s">
        <v>14371</v>
      </c>
      <c r="AC699" s="82" t="s">
        <v>14421</v>
      </c>
      <c r="AD699" s="82" t="s">
        <v>14422</v>
      </c>
      <c r="AE699" s="82" t="s">
        <v>14423</v>
      </c>
      <c r="AF699" s="82" t="s">
        <v>14424</v>
      </c>
      <c r="AG699" s="82" t="s">
        <v>14425</v>
      </c>
      <c r="AH699" s="82" t="s">
        <v>14426</v>
      </c>
      <c r="AI699" s="82" t="s">
        <v>2011</v>
      </c>
      <c r="AJ699" s="82" t="s">
        <v>12183</v>
      </c>
      <c r="AK699" s="82" t="s">
        <v>14427</v>
      </c>
      <c r="AL699" s="82" t="s">
        <v>415</v>
      </c>
    </row>
    <row r="700" spans="1:38" x14ac:dyDescent="0.25">
      <c r="A700" s="82" t="s">
        <v>14428</v>
      </c>
      <c r="B700" s="82">
        <v>15.507999999999999</v>
      </c>
      <c r="C700" s="82" t="s">
        <v>14429</v>
      </c>
      <c r="D700" s="82" t="s">
        <v>14352</v>
      </c>
      <c r="E700" s="82" t="s">
        <v>14430</v>
      </c>
      <c r="F700" s="82" t="s">
        <v>14431</v>
      </c>
      <c r="G700" s="82" t="s">
        <v>6242</v>
      </c>
      <c r="H700" s="82" t="s">
        <v>360</v>
      </c>
      <c r="I700" s="82" t="s">
        <v>14432</v>
      </c>
      <c r="J700" s="82" t="s">
        <v>14433</v>
      </c>
      <c r="K700" s="82" t="s">
        <v>14434</v>
      </c>
      <c r="L700" s="82" t="s">
        <v>14435</v>
      </c>
      <c r="M700" s="82" t="s">
        <v>14436</v>
      </c>
      <c r="N700" s="82" t="s">
        <v>14437</v>
      </c>
      <c r="O700" s="82" t="s">
        <v>558</v>
      </c>
      <c r="P700" s="82" t="s">
        <v>14438</v>
      </c>
      <c r="Q700" s="82" t="s">
        <v>14439</v>
      </c>
      <c r="R700" s="82" t="s">
        <v>14440</v>
      </c>
      <c r="S700" s="82" t="s">
        <v>368</v>
      </c>
      <c r="T700" s="82" t="s">
        <v>14441</v>
      </c>
      <c r="U700" s="82" t="s">
        <v>14442</v>
      </c>
      <c r="V700" s="82" t="s">
        <v>1376</v>
      </c>
      <c r="W700" s="82" t="s">
        <v>13289</v>
      </c>
      <c r="X700" s="82" t="s">
        <v>14367</v>
      </c>
      <c r="Y700" s="82" t="s">
        <v>14443</v>
      </c>
      <c r="Z700" s="82" t="s">
        <v>14444</v>
      </c>
      <c r="AA700" s="82" t="s">
        <v>14445</v>
      </c>
      <c r="AB700" s="82" t="s">
        <v>14371</v>
      </c>
      <c r="AC700" s="82" t="s">
        <v>14446</v>
      </c>
      <c r="AD700" s="82" t="s">
        <v>14447</v>
      </c>
      <c r="AE700" s="82" t="s">
        <v>14448</v>
      </c>
      <c r="AF700" s="82" t="s">
        <v>382</v>
      </c>
      <c r="AG700" s="82" t="s">
        <v>14449</v>
      </c>
      <c r="AH700" s="82" t="s">
        <v>14450</v>
      </c>
      <c r="AI700" s="82" t="s">
        <v>2011</v>
      </c>
      <c r="AJ700" s="82" t="s">
        <v>12183</v>
      </c>
      <c r="AK700" s="82" t="s">
        <v>14451</v>
      </c>
      <c r="AL700" s="82" t="s">
        <v>415</v>
      </c>
    </row>
    <row r="701" spans="1:38" x14ac:dyDescent="0.25">
      <c r="A701" s="82" t="s">
        <v>14452</v>
      </c>
      <c r="B701" s="82">
        <v>15.509</v>
      </c>
      <c r="C701" s="82" t="s">
        <v>14453</v>
      </c>
      <c r="D701" s="82" t="s">
        <v>14352</v>
      </c>
      <c r="E701" s="82" t="s">
        <v>14454</v>
      </c>
      <c r="F701" s="82" t="s">
        <v>14455</v>
      </c>
      <c r="G701" s="82" t="s">
        <v>3580</v>
      </c>
      <c r="H701" s="82" t="s">
        <v>360</v>
      </c>
      <c r="I701" s="82" t="s">
        <v>14456</v>
      </c>
      <c r="J701" s="82" t="s">
        <v>14457</v>
      </c>
      <c r="K701" s="82" t="s">
        <v>14458</v>
      </c>
      <c r="L701" s="82" t="s">
        <v>14384</v>
      </c>
      <c r="M701" s="82" t="s">
        <v>14459</v>
      </c>
      <c r="N701" s="82" t="s">
        <v>14460</v>
      </c>
      <c r="O701" s="82" t="s">
        <v>558</v>
      </c>
      <c r="P701" s="82" t="s">
        <v>4302</v>
      </c>
      <c r="Q701" s="82" t="s">
        <v>14461</v>
      </c>
      <c r="R701" s="82" t="s">
        <v>14362</v>
      </c>
      <c r="S701" s="82" t="s">
        <v>14462</v>
      </c>
      <c r="T701" s="82" t="s">
        <v>14463</v>
      </c>
      <c r="U701" s="82" t="s">
        <v>14464</v>
      </c>
      <c r="V701" s="82" t="s">
        <v>1376</v>
      </c>
      <c r="W701" s="82" t="s">
        <v>14465</v>
      </c>
      <c r="X701" s="82" t="s">
        <v>14466</v>
      </c>
      <c r="Y701" s="82" t="s">
        <v>14467</v>
      </c>
      <c r="Z701" s="82" t="s">
        <v>14468</v>
      </c>
      <c r="AA701" s="82" t="s">
        <v>14469</v>
      </c>
      <c r="AB701" s="82" t="s">
        <v>14371</v>
      </c>
      <c r="AC701" s="82" t="s">
        <v>14470</v>
      </c>
      <c r="AD701" s="82" t="s">
        <v>14471</v>
      </c>
      <c r="AE701" s="82" t="s">
        <v>14472</v>
      </c>
      <c r="AF701" s="82" t="s">
        <v>14473</v>
      </c>
      <c r="AG701" s="82" t="s">
        <v>14474</v>
      </c>
      <c r="AH701" s="82" t="s">
        <v>14475</v>
      </c>
      <c r="AI701" s="82" t="s">
        <v>2918</v>
      </c>
      <c r="AJ701" s="82" t="s">
        <v>12183</v>
      </c>
      <c r="AK701" s="82" t="s">
        <v>14476</v>
      </c>
      <c r="AL701" s="82" t="s">
        <v>415</v>
      </c>
    </row>
    <row r="702" spans="1:38" x14ac:dyDescent="0.25">
      <c r="A702" s="82" t="s">
        <v>14477</v>
      </c>
      <c r="B702" s="82">
        <v>15.51</v>
      </c>
      <c r="C702" s="82" t="s">
        <v>14478</v>
      </c>
      <c r="D702" s="82" t="s">
        <v>14352</v>
      </c>
      <c r="E702" s="82" t="s">
        <v>14479</v>
      </c>
      <c r="F702" s="82" t="s">
        <v>14480</v>
      </c>
      <c r="G702" s="82" t="s">
        <v>14481</v>
      </c>
      <c r="H702" s="82" t="s">
        <v>360</v>
      </c>
      <c r="I702" s="82" t="s">
        <v>14482</v>
      </c>
      <c r="J702" s="82" t="s">
        <v>14483</v>
      </c>
      <c r="K702" s="82" t="s">
        <v>362</v>
      </c>
      <c r="L702" s="82" t="s">
        <v>14484</v>
      </c>
      <c r="M702" s="82" t="s">
        <v>14485</v>
      </c>
      <c r="N702" s="82" t="s">
        <v>14486</v>
      </c>
      <c r="O702" s="82" t="s">
        <v>558</v>
      </c>
      <c r="P702" s="82" t="s">
        <v>14487</v>
      </c>
      <c r="Q702" s="82" t="s">
        <v>14488</v>
      </c>
      <c r="R702" s="82" t="s">
        <v>360</v>
      </c>
      <c r="S702" s="82" t="s">
        <v>368</v>
      </c>
      <c r="T702" s="82" t="s">
        <v>14489</v>
      </c>
      <c r="U702" s="82" t="s">
        <v>14490</v>
      </c>
      <c r="V702" s="82" t="s">
        <v>1376</v>
      </c>
      <c r="W702" s="82" t="s">
        <v>13289</v>
      </c>
      <c r="X702" s="82" t="s">
        <v>14491</v>
      </c>
      <c r="Y702" s="82" t="s">
        <v>14492</v>
      </c>
      <c r="Z702" s="82" t="s">
        <v>14493</v>
      </c>
      <c r="AA702" s="82" t="s">
        <v>14494</v>
      </c>
      <c r="AB702" s="82" t="s">
        <v>14371</v>
      </c>
      <c r="AC702" s="82" t="s">
        <v>14495</v>
      </c>
      <c r="AD702" s="82" t="s">
        <v>14496</v>
      </c>
      <c r="AE702" s="82" t="s">
        <v>14497</v>
      </c>
      <c r="AF702" s="82" t="s">
        <v>382</v>
      </c>
      <c r="AG702" s="82" t="s">
        <v>14498</v>
      </c>
      <c r="AH702" s="82" t="s">
        <v>14499</v>
      </c>
      <c r="AI702" s="82" t="s">
        <v>2918</v>
      </c>
      <c r="AJ702" s="82" t="s">
        <v>12183</v>
      </c>
      <c r="AK702" s="82" t="s">
        <v>14500</v>
      </c>
      <c r="AL702" s="82" t="s">
        <v>1286</v>
      </c>
    </row>
    <row r="703" spans="1:38" x14ac:dyDescent="0.25">
      <c r="A703" s="82" t="s">
        <v>13277</v>
      </c>
      <c r="B703" s="82">
        <v>15.510999999999999</v>
      </c>
      <c r="D703" s="82" t="s">
        <v>14352</v>
      </c>
      <c r="E703" s="82" t="s">
        <v>14501</v>
      </c>
      <c r="F703" s="82" t="s">
        <v>14502</v>
      </c>
      <c r="G703" s="82" t="s">
        <v>3580</v>
      </c>
      <c r="H703" s="82" t="s">
        <v>360</v>
      </c>
      <c r="I703" s="82" t="s">
        <v>14503</v>
      </c>
      <c r="J703" s="82" t="s">
        <v>14504</v>
      </c>
      <c r="K703" s="82" t="s">
        <v>14505</v>
      </c>
      <c r="L703" s="82" t="s">
        <v>421</v>
      </c>
      <c r="M703" s="82" t="s">
        <v>14459</v>
      </c>
      <c r="N703" s="82" t="s">
        <v>14506</v>
      </c>
      <c r="O703" s="82" t="s">
        <v>558</v>
      </c>
      <c r="P703" s="82" t="s">
        <v>14507</v>
      </c>
      <c r="Q703" s="82" t="s">
        <v>14508</v>
      </c>
      <c r="R703" s="82" t="s">
        <v>14509</v>
      </c>
      <c r="S703" s="82" t="s">
        <v>368</v>
      </c>
      <c r="T703" s="82" t="s">
        <v>14510</v>
      </c>
      <c r="U703" s="82" t="s">
        <v>14511</v>
      </c>
      <c r="V703" s="82" t="s">
        <v>1376</v>
      </c>
      <c r="W703" s="82" t="s">
        <v>14512</v>
      </c>
      <c r="X703" s="82" t="s">
        <v>14367</v>
      </c>
      <c r="Y703" s="82" t="s">
        <v>14513</v>
      </c>
      <c r="Z703" s="82" t="s">
        <v>14514</v>
      </c>
      <c r="AA703" s="82" t="s">
        <v>14515</v>
      </c>
      <c r="AB703" s="82" t="s">
        <v>14516</v>
      </c>
      <c r="AC703" s="82" t="s">
        <v>14517</v>
      </c>
      <c r="AD703" s="82" t="s">
        <v>14518</v>
      </c>
      <c r="AE703" s="82" t="s">
        <v>14519</v>
      </c>
      <c r="AF703" s="82" t="s">
        <v>382</v>
      </c>
      <c r="AG703" s="82" t="s">
        <v>14520</v>
      </c>
      <c r="AH703" s="82" t="s">
        <v>14521</v>
      </c>
      <c r="AI703" s="82" t="s">
        <v>2918</v>
      </c>
      <c r="AJ703" s="82" t="s">
        <v>12183</v>
      </c>
      <c r="AK703" s="82" t="s">
        <v>14522</v>
      </c>
      <c r="AL703" s="82" t="s">
        <v>415</v>
      </c>
    </row>
    <row r="704" spans="1:38" x14ac:dyDescent="0.25">
      <c r="A704" s="82" t="s">
        <v>14523</v>
      </c>
      <c r="B704" s="82">
        <v>15.512</v>
      </c>
      <c r="D704" s="82" t="s">
        <v>14352</v>
      </c>
      <c r="E704" s="82" t="s">
        <v>14524</v>
      </c>
      <c r="F704" s="82" t="s">
        <v>14525</v>
      </c>
      <c r="G704" s="82" t="s">
        <v>3580</v>
      </c>
      <c r="H704" s="82" t="s">
        <v>360</v>
      </c>
      <c r="I704" s="82" t="s">
        <v>14526</v>
      </c>
      <c r="J704" s="82" t="s">
        <v>14527</v>
      </c>
      <c r="K704" s="82" t="s">
        <v>13177</v>
      </c>
      <c r="L704" s="82" t="s">
        <v>8076</v>
      </c>
      <c r="M704" s="82" t="s">
        <v>14459</v>
      </c>
      <c r="N704" s="82" t="s">
        <v>14528</v>
      </c>
      <c r="O704" s="82" t="s">
        <v>558</v>
      </c>
      <c r="P704" s="82" t="s">
        <v>14529</v>
      </c>
      <c r="Q704" s="82" t="s">
        <v>14508</v>
      </c>
      <c r="R704" s="82" t="s">
        <v>14530</v>
      </c>
      <c r="S704" s="82" t="s">
        <v>14531</v>
      </c>
      <c r="T704" s="82" t="s">
        <v>14532</v>
      </c>
      <c r="U704" s="82" t="s">
        <v>14533</v>
      </c>
      <c r="V704" s="82" t="s">
        <v>1376</v>
      </c>
      <c r="W704" s="82" t="s">
        <v>13289</v>
      </c>
      <c r="X704" s="82" t="s">
        <v>14534</v>
      </c>
      <c r="Y704" s="82" t="s">
        <v>14535</v>
      </c>
      <c r="Z704" s="82" t="s">
        <v>14536</v>
      </c>
      <c r="AA704" s="82" t="s">
        <v>14537</v>
      </c>
      <c r="AB704" s="82" t="s">
        <v>14538</v>
      </c>
      <c r="AC704" s="82" t="s">
        <v>14539</v>
      </c>
      <c r="AD704" s="82" t="s">
        <v>14540</v>
      </c>
      <c r="AE704" s="82" t="s">
        <v>14541</v>
      </c>
      <c r="AF704" s="82" t="s">
        <v>382</v>
      </c>
      <c r="AG704" s="82" t="s">
        <v>14542</v>
      </c>
      <c r="AH704" s="82" t="s">
        <v>14543</v>
      </c>
      <c r="AI704" s="82" t="s">
        <v>2918</v>
      </c>
      <c r="AJ704" s="82" t="s">
        <v>12183</v>
      </c>
      <c r="AK704" s="82" t="s">
        <v>14544</v>
      </c>
      <c r="AL704" s="82" t="s">
        <v>415</v>
      </c>
    </row>
    <row r="705" spans="1:38" x14ac:dyDescent="0.25">
      <c r="A705" s="82" t="s">
        <v>14545</v>
      </c>
      <c r="B705" s="82">
        <v>15.513999999999999</v>
      </c>
      <c r="C705" s="82" t="s">
        <v>14546</v>
      </c>
      <c r="D705" s="82" t="s">
        <v>14352</v>
      </c>
      <c r="E705" s="82" t="s">
        <v>14547</v>
      </c>
      <c r="F705" s="82" t="s">
        <v>14548</v>
      </c>
      <c r="G705" s="82" t="s">
        <v>14549</v>
      </c>
      <c r="H705" s="82" t="s">
        <v>360</v>
      </c>
      <c r="I705" s="82" t="s">
        <v>14550</v>
      </c>
      <c r="J705" s="82" t="s">
        <v>14551</v>
      </c>
      <c r="K705" s="82" t="s">
        <v>13177</v>
      </c>
      <c r="L705" s="82" t="s">
        <v>14552</v>
      </c>
      <c r="M705" s="82" t="s">
        <v>14553</v>
      </c>
      <c r="N705" s="82" t="s">
        <v>14554</v>
      </c>
      <c r="O705" s="82" t="s">
        <v>558</v>
      </c>
      <c r="P705" s="82" t="s">
        <v>14555</v>
      </c>
      <c r="Q705" s="82" t="s">
        <v>14556</v>
      </c>
      <c r="R705" s="82" t="s">
        <v>360</v>
      </c>
      <c r="S705" s="82" t="s">
        <v>14557</v>
      </c>
      <c r="T705" s="82" t="s">
        <v>14558</v>
      </c>
      <c r="U705" s="82" t="s">
        <v>14559</v>
      </c>
      <c r="V705" s="82" t="s">
        <v>1376</v>
      </c>
      <c r="W705" s="82" t="s">
        <v>13289</v>
      </c>
      <c r="X705" s="82" t="s">
        <v>14367</v>
      </c>
      <c r="Y705" s="82" t="s">
        <v>14560</v>
      </c>
      <c r="Z705" s="82" t="s">
        <v>14561</v>
      </c>
      <c r="AA705" s="82" t="s">
        <v>14562</v>
      </c>
      <c r="AB705" s="82" t="s">
        <v>14563</v>
      </c>
      <c r="AC705" s="82" t="s">
        <v>735</v>
      </c>
      <c r="AD705" s="82" t="s">
        <v>14564</v>
      </c>
      <c r="AE705" s="82" t="s">
        <v>14565</v>
      </c>
      <c r="AF705" s="82" t="s">
        <v>382</v>
      </c>
      <c r="AG705" s="82" t="s">
        <v>14566</v>
      </c>
      <c r="AH705" s="82" t="s">
        <v>14567</v>
      </c>
      <c r="AI705" s="82" t="s">
        <v>2918</v>
      </c>
      <c r="AJ705" s="82" t="s">
        <v>12183</v>
      </c>
      <c r="AK705" s="82" t="s">
        <v>14568</v>
      </c>
      <c r="AL705" s="82" t="s">
        <v>415</v>
      </c>
    </row>
    <row r="706" spans="1:38" x14ac:dyDescent="0.25">
      <c r="A706" s="82" t="s">
        <v>14569</v>
      </c>
      <c r="B706" s="82">
        <v>15.516</v>
      </c>
      <c r="C706" s="82" t="s">
        <v>14570</v>
      </c>
      <c r="D706" s="82" t="s">
        <v>14352</v>
      </c>
      <c r="E706" s="82" t="s">
        <v>14571</v>
      </c>
      <c r="F706" s="82" t="s">
        <v>14572</v>
      </c>
      <c r="G706" s="82" t="s">
        <v>14573</v>
      </c>
      <c r="H706" s="82" t="s">
        <v>360</v>
      </c>
      <c r="I706" s="82" t="s">
        <v>14574</v>
      </c>
      <c r="J706" s="82" t="s">
        <v>14575</v>
      </c>
      <c r="K706" s="82" t="s">
        <v>362</v>
      </c>
      <c r="L706" s="82" t="s">
        <v>14576</v>
      </c>
      <c r="M706" s="82" t="s">
        <v>14577</v>
      </c>
      <c r="N706" s="82" t="s">
        <v>14578</v>
      </c>
      <c r="O706" s="82" t="s">
        <v>558</v>
      </c>
      <c r="P706" s="82" t="s">
        <v>360</v>
      </c>
      <c r="Q706" s="82" t="s">
        <v>360</v>
      </c>
      <c r="R706" s="82" t="s">
        <v>14579</v>
      </c>
      <c r="S706" s="82" t="s">
        <v>14580</v>
      </c>
      <c r="T706" s="82" t="s">
        <v>14581</v>
      </c>
      <c r="U706" s="82" t="s">
        <v>14582</v>
      </c>
      <c r="V706" s="82" t="s">
        <v>1376</v>
      </c>
      <c r="W706" s="82" t="s">
        <v>14371</v>
      </c>
      <c r="X706" s="82" t="s">
        <v>14367</v>
      </c>
      <c r="Y706" s="82" t="s">
        <v>14583</v>
      </c>
      <c r="Z706" s="82" t="s">
        <v>427</v>
      </c>
      <c r="AA706" s="82" t="s">
        <v>14584</v>
      </c>
      <c r="AB706" s="82" t="s">
        <v>14371</v>
      </c>
      <c r="AC706" s="82" t="s">
        <v>14585</v>
      </c>
      <c r="AD706" s="82" t="s">
        <v>14586</v>
      </c>
      <c r="AE706" s="82" t="s">
        <v>360</v>
      </c>
      <c r="AF706" s="82" t="s">
        <v>382</v>
      </c>
      <c r="AG706" s="82" t="s">
        <v>14587</v>
      </c>
      <c r="AH706" s="82" t="s">
        <v>14588</v>
      </c>
      <c r="AI706" s="82" t="s">
        <v>2918</v>
      </c>
      <c r="AJ706" s="82" t="s">
        <v>12183</v>
      </c>
      <c r="AK706" s="82" t="s">
        <v>14589</v>
      </c>
      <c r="AL706" s="82" t="s">
        <v>1286</v>
      </c>
    </row>
    <row r="707" spans="1:38" x14ac:dyDescent="0.25">
      <c r="A707" s="82" t="s">
        <v>14590</v>
      </c>
      <c r="B707" s="82">
        <v>15.516999999999999</v>
      </c>
      <c r="D707" s="82" t="s">
        <v>14352</v>
      </c>
      <c r="E707" s="82" t="s">
        <v>14591</v>
      </c>
      <c r="F707" s="82" t="s">
        <v>14592</v>
      </c>
      <c r="G707" s="82" t="s">
        <v>3580</v>
      </c>
      <c r="H707" s="82" t="s">
        <v>360</v>
      </c>
      <c r="I707" s="82" t="s">
        <v>14593</v>
      </c>
      <c r="J707" s="82" t="s">
        <v>14594</v>
      </c>
      <c r="K707" s="82" t="s">
        <v>13177</v>
      </c>
      <c r="L707" s="82" t="s">
        <v>14595</v>
      </c>
      <c r="M707" s="82" t="s">
        <v>14459</v>
      </c>
      <c r="N707" s="82" t="s">
        <v>14596</v>
      </c>
      <c r="O707" s="82" t="s">
        <v>558</v>
      </c>
      <c r="P707" s="82" t="s">
        <v>14487</v>
      </c>
      <c r="Q707" s="82" t="s">
        <v>14508</v>
      </c>
      <c r="R707" s="82" t="s">
        <v>14597</v>
      </c>
      <c r="S707" s="82" t="s">
        <v>368</v>
      </c>
      <c r="T707" s="82" t="s">
        <v>14598</v>
      </c>
      <c r="U707" s="82" t="s">
        <v>14599</v>
      </c>
      <c r="V707" s="82" t="s">
        <v>1376</v>
      </c>
      <c r="W707" s="82" t="s">
        <v>14600</v>
      </c>
      <c r="X707" s="82" t="s">
        <v>14367</v>
      </c>
      <c r="Y707" s="82" t="s">
        <v>14601</v>
      </c>
      <c r="Z707" s="82" t="s">
        <v>14602</v>
      </c>
      <c r="AA707" s="82" t="s">
        <v>14603</v>
      </c>
      <c r="AB707" s="82" t="s">
        <v>14604</v>
      </c>
      <c r="AC707" s="82" t="s">
        <v>14605</v>
      </c>
      <c r="AD707" s="82" t="s">
        <v>14606</v>
      </c>
      <c r="AE707" s="82" t="s">
        <v>14607</v>
      </c>
      <c r="AF707" s="82" t="s">
        <v>382</v>
      </c>
      <c r="AG707" s="82" t="s">
        <v>14608</v>
      </c>
      <c r="AH707" s="82" t="s">
        <v>14543</v>
      </c>
      <c r="AI707" s="82" t="s">
        <v>2918</v>
      </c>
      <c r="AJ707" s="82" t="s">
        <v>12183</v>
      </c>
      <c r="AK707" s="82" t="s">
        <v>14609</v>
      </c>
      <c r="AL707" s="82" t="s">
        <v>415</v>
      </c>
    </row>
    <row r="708" spans="1:38" x14ac:dyDescent="0.25">
      <c r="A708" s="82" t="s">
        <v>14610</v>
      </c>
      <c r="B708" s="82">
        <v>15.518000000000001</v>
      </c>
      <c r="C708" s="82" t="s">
        <v>14611</v>
      </c>
      <c r="D708" s="82" t="s">
        <v>14352</v>
      </c>
      <c r="E708" s="82" t="s">
        <v>14612</v>
      </c>
      <c r="F708" s="82" t="s">
        <v>14613</v>
      </c>
      <c r="G708" s="82" t="s">
        <v>6242</v>
      </c>
      <c r="H708" s="82" t="s">
        <v>360</v>
      </c>
      <c r="I708" s="82" t="s">
        <v>14614</v>
      </c>
      <c r="J708" s="82" t="s">
        <v>14615</v>
      </c>
      <c r="K708" s="82" t="s">
        <v>14616</v>
      </c>
      <c r="L708" s="82" t="s">
        <v>14617</v>
      </c>
      <c r="M708" s="82" t="s">
        <v>14618</v>
      </c>
      <c r="N708" s="82" t="s">
        <v>14619</v>
      </c>
      <c r="O708" s="82" t="s">
        <v>558</v>
      </c>
      <c r="P708" s="82" t="s">
        <v>360</v>
      </c>
      <c r="Q708" s="82" t="s">
        <v>360</v>
      </c>
      <c r="R708" s="82" t="s">
        <v>14620</v>
      </c>
      <c r="S708" s="82" t="s">
        <v>368</v>
      </c>
      <c r="T708" s="82" t="s">
        <v>14621</v>
      </c>
      <c r="U708" s="82" t="s">
        <v>14622</v>
      </c>
      <c r="V708" s="82" t="s">
        <v>1376</v>
      </c>
      <c r="W708" s="82" t="s">
        <v>13289</v>
      </c>
      <c r="X708" s="82" t="s">
        <v>14367</v>
      </c>
      <c r="Y708" s="82" t="s">
        <v>14623</v>
      </c>
      <c r="Z708" s="82" t="s">
        <v>14624</v>
      </c>
      <c r="AA708" s="82" t="s">
        <v>14625</v>
      </c>
      <c r="AB708" s="82" t="s">
        <v>14371</v>
      </c>
      <c r="AC708" s="82" t="s">
        <v>14626</v>
      </c>
      <c r="AD708" s="82" t="s">
        <v>14627</v>
      </c>
      <c r="AE708" s="82" t="s">
        <v>14628</v>
      </c>
      <c r="AF708" s="82" t="s">
        <v>382</v>
      </c>
      <c r="AG708" s="82" t="s">
        <v>14629</v>
      </c>
      <c r="AH708" s="82" t="s">
        <v>14630</v>
      </c>
      <c r="AI708" s="82" t="s">
        <v>2918</v>
      </c>
      <c r="AJ708" s="82" t="s">
        <v>12183</v>
      </c>
      <c r="AK708" s="82" t="s">
        <v>14631</v>
      </c>
      <c r="AL708" s="82" t="s">
        <v>415</v>
      </c>
    </row>
    <row r="709" spans="1:38" x14ac:dyDescent="0.25">
      <c r="A709" s="82" t="s">
        <v>14632</v>
      </c>
      <c r="B709" s="82">
        <v>15.519</v>
      </c>
      <c r="C709" s="82" t="s">
        <v>14633</v>
      </c>
      <c r="D709" s="82" t="s">
        <v>14352</v>
      </c>
      <c r="E709" s="82" t="s">
        <v>14634</v>
      </c>
      <c r="F709" s="82" t="s">
        <v>14635</v>
      </c>
      <c r="G709" s="82" t="s">
        <v>14636</v>
      </c>
      <c r="H709" s="82" t="s">
        <v>360</v>
      </c>
      <c r="I709" s="82" t="s">
        <v>14637</v>
      </c>
      <c r="J709" s="82" t="s">
        <v>14638</v>
      </c>
      <c r="K709" s="82" t="s">
        <v>362</v>
      </c>
      <c r="L709" s="82" t="s">
        <v>14409</v>
      </c>
      <c r="M709" s="82" t="s">
        <v>14639</v>
      </c>
      <c r="N709" s="82" t="s">
        <v>14640</v>
      </c>
      <c r="O709" s="82" t="s">
        <v>558</v>
      </c>
      <c r="P709" s="82" t="s">
        <v>14641</v>
      </c>
      <c r="Q709" s="82" t="s">
        <v>14508</v>
      </c>
      <c r="R709" s="82" t="s">
        <v>360</v>
      </c>
      <c r="S709" s="82" t="s">
        <v>368</v>
      </c>
      <c r="T709" s="82" t="s">
        <v>14642</v>
      </c>
      <c r="U709" s="82" t="s">
        <v>14643</v>
      </c>
      <c r="V709" s="82" t="s">
        <v>1376</v>
      </c>
      <c r="W709" s="82" t="s">
        <v>14644</v>
      </c>
      <c r="X709" s="82" t="s">
        <v>14367</v>
      </c>
      <c r="Y709" s="82" t="s">
        <v>14645</v>
      </c>
      <c r="Z709" s="82" t="s">
        <v>14646</v>
      </c>
      <c r="AA709" s="82" t="s">
        <v>14647</v>
      </c>
      <c r="AB709" s="82" t="s">
        <v>14648</v>
      </c>
      <c r="AC709" s="82" t="s">
        <v>14649</v>
      </c>
      <c r="AD709" s="82" t="s">
        <v>14650</v>
      </c>
      <c r="AE709" s="82" t="s">
        <v>14651</v>
      </c>
      <c r="AF709" s="82" t="s">
        <v>382</v>
      </c>
      <c r="AG709" s="82" t="s">
        <v>14652</v>
      </c>
      <c r="AH709" s="82" t="s">
        <v>14653</v>
      </c>
      <c r="AI709" s="82" t="s">
        <v>2918</v>
      </c>
      <c r="AJ709" s="82" t="s">
        <v>12183</v>
      </c>
      <c r="AK709" s="82" t="s">
        <v>14654</v>
      </c>
      <c r="AL709" s="82" t="s">
        <v>1286</v>
      </c>
    </row>
    <row r="710" spans="1:38" x14ac:dyDescent="0.25">
      <c r="A710" s="82" t="s">
        <v>14655</v>
      </c>
      <c r="B710" s="82">
        <v>15.52</v>
      </c>
      <c r="C710" s="82" t="s">
        <v>14656</v>
      </c>
      <c r="D710" s="82" t="s">
        <v>14352</v>
      </c>
      <c r="E710" s="82" t="s">
        <v>14657</v>
      </c>
      <c r="F710" s="82" t="s">
        <v>14658</v>
      </c>
      <c r="G710" s="82" t="s">
        <v>600</v>
      </c>
      <c r="H710" s="82" t="s">
        <v>360</v>
      </c>
      <c r="I710" s="82" t="s">
        <v>14659</v>
      </c>
      <c r="J710" s="82" t="s">
        <v>14660</v>
      </c>
      <c r="K710" s="82" t="s">
        <v>14661</v>
      </c>
      <c r="L710" s="82" t="s">
        <v>14484</v>
      </c>
      <c r="M710" s="82" t="s">
        <v>14662</v>
      </c>
      <c r="N710" s="82" t="s">
        <v>14663</v>
      </c>
      <c r="O710" s="82" t="s">
        <v>366</v>
      </c>
      <c r="P710" s="82" t="s">
        <v>360</v>
      </c>
      <c r="Q710" s="82" t="s">
        <v>360</v>
      </c>
      <c r="R710" s="82" t="s">
        <v>14664</v>
      </c>
      <c r="S710" s="82" t="s">
        <v>14665</v>
      </c>
      <c r="T710" s="82" t="s">
        <v>14666</v>
      </c>
      <c r="U710" s="82" t="s">
        <v>14667</v>
      </c>
      <c r="V710" s="82" t="s">
        <v>1376</v>
      </c>
      <c r="W710" s="82" t="s">
        <v>13289</v>
      </c>
      <c r="X710" s="82" t="s">
        <v>14367</v>
      </c>
      <c r="Y710" s="82" t="s">
        <v>14668</v>
      </c>
      <c r="Z710" s="82" t="s">
        <v>14669</v>
      </c>
      <c r="AA710" s="82" t="s">
        <v>14670</v>
      </c>
      <c r="AB710" s="82" t="s">
        <v>14371</v>
      </c>
      <c r="AC710" s="82" t="s">
        <v>14671</v>
      </c>
      <c r="AD710" s="82" t="s">
        <v>14672</v>
      </c>
      <c r="AE710" s="82" t="s">
        <v>14673</v>
      </c>
      <c r="AF710" s="82" t="s">
        <v>14674</v>
      </c>
      <c r="AG710" s="82" t="s">
        <v>14675</v>
      </c>
      <c r="AH710" s="82" t="s">
        <v>14676</v>
      </c>
      <c r="AI710" s="82" t="s">
        <v>2918</v>
      </c>
      <c r="AJ710" s="82" t="s">
        <v>12183</v>
      </c>
      <c r="AK710" s="82" t="s">
        <v>14677</v>
      </c>
      <c r="AL710" s="82" t="s">
        <v>415</v>
      </c>
    </row>
    <row r="711" spans="1:38" x14ac:dyDescent="0.25">
      <c r="A711" s="82" t="s">
        <v>14678</v>
      </c>
      <c r="B711" s="82">
        <v>15.521000000000001</v>
      </c>
      <c r="C711" s="82" t="s">
        <v>14679</v>
      </c>
      <c r="D711" s="82" t="s">
        <v>14352</v>
      </c>
      <c r="E711" s="82" t="s">
        <v>14680</v>
      </c>
      <c r="F711" s="82" t="s">
        <v>14681</v>
      </c>
      <c r="G711" s="82" t="s">
        <v>600</v>
      </c>
      <c r="H711" s="82" t="s">
        <v>360</v>
      </c>
      <c r="I711" s="82" t="s">
        <v>14682</v>
      </c>
      <c r="J711" s="82" t="s">
        <v>14683</v>
      </c>
      <c r="K711" s="82" t="s">
        <v>362</v>
      </c>
      <c r="L711" s="82" t="s">
        <v>14684</v>
      </c>
      <c r="M711" s="82" t="s">
        <v>14685</v>
      </c>
      <c r="N711" s="82" t="s">
        <v>14686</v>
      </c>
      <c r="O711" s="82" t="s">
        <v>558</v>
      </c>
      <c r="P711" s="82" t="s">
        <v>14555</v>
      </c>
      <c r="Q711" s="82" t="s">
        <v>822</v>
      </c>
      <c r="R711" s="82" t="s">
        <v>14620</v>
      </c>
      <c r="S711" s="82" t="s">
        <v>14687</v>
      </c>
      <c r="T711" s="82" t="s">
        <v>14688</v>
      </c>
      <c r="U711" s="82" t="s">
        <v>14689</v>
      </c>
      <c r="V711" s="82" t="s">
        <v>1376</v>
      </c>
      <c r="W711" s="82" t="s">
        <v>13289</v>
      </c>
      <c r="X711" s="82" t="s">
        <v>14367</v>
      </c>
      <c r="Y711" s="82" t="s">
        <v>14690</v>
      </c>
      <c r="Z711" s="82" t="s">
        <v>14691</v>
      </c>
      <c r="AA711" s="82" t="s">
        <v>14692</v>
      </c>
      <c r="AB711" s="82" t="s">
        <v>14371</v>
      </c>
      <c r="AC711" s="82" t="s">
        <v>14693</v>
      </c>
      <c r="AD711" s="82" t="s">
        <v>14694</v>
      </c>
      <c r="AE711" s="82" t="s">
        <v>14695</v>
      </c>
      <c r="AF711" s="82" t="s">
        <v>382</v>
      </c>
      <c r="AG711" s="82" t="s">
        <v>14696</v>
      </c>
      <c r="AH711" s="82" t="s">
        <v>14697</v>
      </c>
      <c r="AI711" s="82" t="s">
        <v>2918</v>
      </c>
      <c r="AJ711" s="82" t="s">
        <v>12183</v>
      </c>
      <c r="AK711" s="82" t="s">
        <v>14698</v>
      </c>
      <c r="AL711" s="82" t="s">
        <v>1286</v>
      </c>
    </row>
    <row r="712" spans="1:38" x14ac:dyDescent="0.25">
      <c r="A712" s="82" t="s">
        <v>14699</v>
      </c>
      <c r="B712" s="82">
        <v>15.522</v>
      </c>
      <c r="C712" s="82" t="s">
        <v>14700</v>
      </c>
      <c r="D712" s="82" t="s">
        <v>14352</v>
      </c>
      <c r="E712" s="82" t="s">
        <v>14701</v>
      </c>
      <c r="F712" s="82" t="s">
        <v>14702</v>
      </c>
      <c r="G712" s="82" t="s">
        <v>6242</v>
      </c>
      <c r="H712" s="82" t="s">
        <v>360</v>
      </c>
      <c r="I712" s="82" t="s">
        <v>14703</v>
      </c>
      <c r="J712" s="82" t="s">
        <v>14704</v>
      </c>
      <c r="K712" s="82" t="s">
        <v>14705</v>
      </c>
      <c r="L712" s="82" t="s">
        <v>14706</v>
      </c>
      <c r="M712" s="82" t="s">
        <v>14707</v>
      </c>
      <c r="N712" s="82" t="s">
        <v>14708</v>
      </c>
      <c r="O712" s="82" t="s">
        <v>366</v>
      </c>
      <c r="P712" s="82" t="s">
        <v>360</v>
      </c>
      <c r="Q712" s="82" t="s">
        <v>360</v>
      </c>
      <c r="R712" s="82" t="s">
        <v>14620</v>
      </c>
      <c r="S712" s="82" t="s">
        <v>14709</v>
      </c>
      <c r="T712" s="82" t="s">
        <v>14710</v>
      </c>
      <c r="U712" s="82" t="s">
        <v>14711</v>
      </c>
      <c r="V712" s="82" t="s">
        <v>1376</v>
      </c>
      <c r="W712" s="82" t="s">
        <v>13289</v>
      </c>
      <c r="X712" s="82" t="s">
        <v>14367</v>
      </c>
      <c r="Y712" s="82" t="s">
        <v>14712</v>
      </c>
      <c r="Z712" s="82" t="s">
        <v>14713</v>
      </c>
      <c r="AA712" s="82" t="s">
        <v>14714</v>
      </c>
      <c r="AB712" s="82" t="s">
        <v>14371</v>
      </c>
      <c r="AC712" s="82" t="s">
        <v>14715</v>
      </c>
      <c r="AD712" s="82" t="s">
        <v>14716</v>
      </c>
      <c r="AE712" s="82" t="s">
        <v>14717</v>
      </c>
      <c r="AF712" s="82" t="s">
        <v>382</v>
      </c>
      <c r="AG712" s="82" t="s">
        <v>14718</v>
      </c>
      <c r="AH712" s="82" t="s">
        <v>14719</v>
      </c>
      <c r="AI712" s="82" t="s">
        <v>2918</v>
      </c>
      <c r="AJ712" s="82" t="s">
        <v>12183</v>
      </c>
      <c r="AK712" s="82" t="s">
        <v>14720</v>
      </c>
      <c r="AL712" s="82" t="s">
        <v>415</v>
      </c>
    </row>
    <row r="713" spans="1:38" x14ac:dyDescent="0.25">
      <c r="A713" s="82" t="s">
        <v>14721</v>
      </c>
      <c r="B713" s="82">
        <v>15.523999999999999</v>
      </c>
      <c r="C713" s="82" t="s">
        <v>14722</v>
      </c>
      <c r="D713" s="82" t="s">
        <v>14352</v>
      </c>
      <c r="E713" s="82" t="s">
        <v>14723</v>
      </c>
      <c r="F713" s="82" t="s">
        <v>14724</v>
      </c>
      <c r="G713" s="82" t="s">
        <v>3580</v>
      </c>
      <c r="H713" s="82" t="s">
        <v>360</v>
      </c>
      <c r="I713" s="82" t="s">
        <v>14725</v>
      </c>
      <c r="J713" s="82" t="s">
        <v>14726</v>
      </c>
      <c r="K713" s="82" t="s">
        <v>14727</v>
      </c>
      <c r="L713" s="82" t="s">
        <v>14728</v>
      </c>
      <c r="M713" s="82" t="s">
        <v>14729</v>
      </c>
      <c r="N713" s="82" t="s">
        <v>14730</v>
      </c>
      <c r="O713" s="82" t="s">
        <v>558</v>
      </c>
      <c r="P713" s="82" t="s">
        <v>14555</v>
      </c>
      <c r="Q713" s="82" t="s">
        <v>14508</v>
      </c>
      <c r="R713" s="82" t="s">
        <v>14731</v>
      </c>
      <c r="S713" s="82" t="s">
        <v>14732</v>
      </c>
      <c r="T713" s="82" t="s">
        <v>14733</v>
      </c>
      <c r="U713" s="82" t="s">
        <v>14734</v>
      </c>
      <c r="V713" s="82" t="s">
        <v>1376</v>
      </c>
      <c r="W713" s="82" t="s">
        <v>13289</v>
      </c>
      <c r="X713" s="82" t="s">
        <v>14367</v>
      </c>
      <c r="Y713" s="82" t="s">
        <v>14735</v>
      </c>
      <c r="Z713" s="82" t="s">
        <v>14736</v>
      </c>
      <c r="AA713" s="82" t="s">
        <v>14737</v>
      </c>
      <c r="AB713" s="82" t="s">
        <v>14738</v>
      </c>
      <c r="AC713" s="82" t="s">
        <v>14739</v>
      </c>
      <c r="AD713" s="82" t="s">
        <v>14740</v>
      </c>
      <c r="AE713" s="82" t="s">
        <v>14741</v>
      </c>
      <c r="AF713" s="82" t="s">
        <v>382</v>
      </c>
      <c r="AG713" s="82" t="s">
        <v>14742</v>
      </c>
      <c r="AH713" s="82" t="s">
        <v>14743</v>
      </c>
      <c r="AI713" s="82" t="s">
        <v>1259</v>
      </c>
      <c r="AJ713" s="82" t="s">
        <v>12183</v>
      </c>
      <c r="AK713" s="82" t="s">
        <v>14744</v>
      </c>
      <c r="AL713" s="82" t="s">
        <v>415</v>
      </c>
    </row>
    <row r="714" spans="1:38" x14ac:dyDescent="0.25">
      <c r="A714" s="82" t="s">
        <v>14745</v>
      </c>
      <c r="B714" s="82">
        <v>15.525</v>
      </c>
      <c r="C714" s="82" t="s">
        <v>14746</v>
      </c>
      <c r="D714" s="82" t="s">
        <v>14352</v>
      </c>
      <c r="E714" s="82" t="s">
        <v>14747</v>
      </c>
      <c r="F714" s="82" t="s">
        <v>14748</v>
      </c>
      <c r="G714" s="82" t="s">
        <v>6242</v>
      </c>
      <c r="H714" s="82" t="s">
        <v>360</v>
      </c>
      <c r="I714" s="82" t="s">
        <v>14749</v>
      </c>
      <c r="J714" s="82" t="s">
        <v>14750</v>
      </c>
      <c r="K714" s="82" t="s">
        <v>362</v>
      </c>
      <c r="L714" s="82" t="s">
        <v>14751</v>
      </c>
      <c r="M714" s="82" t="s">
        <v>14752</v>
      </c>
      <c r="N714" s="82" t="s">
        <v>14753</v>
      </c>
      <c r="O714" s="82" t="s">
        <v>558</v>
      </c>
      <c r="P714" s="82" t="s">
        <v>360</v>
      </c>
      <c r="Q714" s="82" t="s">
        <v>360</v>
      </c>
      <c r="R714" s="82" t="s">
        <v>14620</v>
      </c>
      <c r="S714" s="82" t="s">
        <v>14754</v>
      </c>
      <c r="T714" s="82" t="s">
        <v>14755</v>
      </c>
      <c r="U714" s="82" t="s">
        <v>14756</v>
      </c>
      <c r="V714" s="82" t="s">
        <v>1376</v>
      </c>
      <c r="W714" s="82" t="s">
        <v>13289</v>
      </c>
      <c r="X714" s="82" t="s">
        <v>14367</v>
      </c>
      <c r="Y714" s="82" t="s">
        <v>14757</v>
      </c>
      <c r="Z714" s="82" t="s">
        <v>427</v>
      </c>
      <c r="AA714" s="82" t="s">
        <v>14758</v>
      </c>
      <c r="AB714" s="82" t="s">
        <v>14371</v>
      </c>
      <c r="AC714" s="82" t="s">
        <v>14759</v>
      </c>
      <c r="AD714" s="82" t="s">
        <v>14760</v>
      </c>
      <c r="AE714" s="82" t="s">
        <v>360</v>
      </c>
      <c r="AF714" s="82" t="s">
        <v>382</v>
      </c>
      <c r="AG714" s="82" t="s">
        <v>14761</v>
      </c>
      <c r="AH714" s="82" t="s">
        <v>14588</v>
      </c>
      <c r="AI714" s="82" t="s">
        <v>1259</v>
      </c>
      <c r="AJ714" s="82" t="s">
        <v>12183</v>
      </c>
      <c r="AK714" s="82" t="s">
        <v>14762</v>
      </c>
      <c r="AL714" s="82" t="s">
        <v>1286</v>
      </c>
    </row>
    <row r="715" spans="1:38" x14ac:dyDescent="0.25">
      <c r="A715" s="82" t="s">
        <v>14763</v>
      </c>
      <c r="B715" s="82">
        <v>15.526</v>
      </c>
      <c r="D715" s="82" t="s">
        <v>14352</v>
      </c>
      <c r="E715" s="82" t="s">
        <v>14764</v>
      </c>
      <c r="F715" s="82" t="s">
        <v>14765</v>
      </c>
      <c r="G715" s="82" t="s">
        <v>359</v>
      </c>
      <c r="H715" s="82" t="s">
        <v>360</v>
      </c>
      <c r="I715" s="82" t="s">
        <v>14766</v>
      </c>
      <c r="J715" s="82" t="s">
        <v>14767</v>
      </c>
      <c r="K715" s="82" t="s">
        <v>362</v>
      </c>
      <c r="L715" s="82" t="s">
        <v>14768</v>
      </c>
      <c r="M715" s="82" t="s">
        <v>14769</v>
      </c>
      <c r="N715" s="82" t="s">
        <v>14770</v>
      </c>
      <c r="O715" s="82" t="s">
        <v>366</v>
      </c>
      <c r="P715" s="82" t="s">
        <v>14771</v>
      </c>
      <c r="Q715" s="82" t="s">
        <v>360</v>
      </c>
      <c r="R715" s="82" t="s">
        <v>14772</v>
      </c>
      <c r="S715" s="82" t="s">
        <v>14773</v>
      </c>
      <c r="T715" s="82" t="s">
        <v>14774</v>
      </c>
      <c r="U715" s="82" t="s">
        <v>14775</v>
      </c>
      <c r="V715" s="82" t="s">
        <v>1376</v>
      </c>
      <c r="W715" s="82" t="s">
        <v>13289</v>
      </c>
      <c r="X715" s="82" t="s">
        <v>14776</v>
      </c>
      <c r="Y715" s="82" t="s">
        <v>14777</v>
      </c>
      <c r="Z715" s="82" t="s">
        <v>14778</v>
      </c>
      <c r="AA715" s="82" t="s">
        <v>14779</v>
      </c>
      <c r="AB715" s="82" t="s">
        <v>14780</v>
      </c>
      <c r="AC715" s="82" t="s">
        <v>14781</v>
      </c>
      <c r="AD715" s="82" t="s">
        <v>14782</v>
      </c>
      <c r="AE715" s="82" t="s">
        <v>14783</v>
      </c>
      <c r="AF715" s="82" t="s">
        <v>14784</v>
      </c>
      <c r="AG715" s="82" t="s">
        <v>14785</v>
      </c>
      <c r="AH715" s="82" t="s">
        <v>14786</v>
      </c>
      <c r="AI715" s="82" t="s">
        <v>2918</v>
      </c>
      <c r="AJ715" s="82" t="s">
        <v>12183</v>
      </c>
      <c r="AK715" s="82" t="s">
        <v>14787</v>
      </c>
      <c r="AL715" s="82" t="s">
        <v>1286</v>
      </c>
    </row>
    <row r="716" spans="1:38" x14ac:dyDescent="0.25">
      <c r="A716" s="82" t="s">
        <v>14788</v>
      </c>
      <c r="B716" s="82">
        <v>15.526999999999999</v>
      </c>
      <c r="D716" s="82" t="s">
        <v>14352</v>
      </c>
      <c r="E716" s="82" t="s">
        <v>14789</v>
      </c>
      <c r="F716" s="82" t="s">
        <v>14790</v>
      </c>
      <c r="G716" s="82" t="s">
        <v>3580</v>
      </c>
      <c r="H716" s="82" t="s">
        <v>360</v>
      </c>
      <c r="I716" s="82" t="s">
        <v>14791</v>
      </c>
      <c r="J716" s="82" t="s">
        <v>14792</v>
      </c>
      <c r="K716" s="82" t="s">
        <v>362</v>
      </c>
      <c r="L716" s="82" t="s">
        <v>14409</v>
      </c>
      <c r="M716" s="82" t="s">
        <v>14459</v>
      </c>
      <c r="N716" s="82" t="s">
        <v>14793</v>
      </c>
      <c r="O716" s="82" t="s">
        <v>558</v>
      </c>
      <c r="P716" s="82" t="s">
        <v>14641</v>
      </c>
      <c r="Q716" s="82" t="s">
        <v>14508</v>
      </c>
      <c r="R716" s="82" t="s">
        <v>14597</v>
      </c>
      <c r="S716" s="82" t="s">
        <v>14794</v>
      </c>
      <c r="T716" s="82" t="s">
        <v>14795</v>
      </c>
      <c r="U716" s="82" t="s">
        <v>14796</v>
      </c>
      <c r="V716" s="82" t="s">
        <v>1376</v>
      </c>
      <c r="W716" s="82" t="s">
        <v>13289</v>
      </c>
      <c r="X716" s="82" t="s">
        <v>14367</v>
      </c>
      <c r="Y716" s="82" t="s">
        <v>14797</v>
      </c>
      <c r="Z716" s="82" t="s">
        <v>14798</v>
      </c>
      <c r="AA716" s="82" t="s">
        <v>14799</v>
      </c>
      <c r="AB716" s="82" t="s">
        <v>14371</v>
      </c>
      <c r="AC716" s="82" t="s">
        <v>14800</v>
      </c>
      <c r="AD716" s="82" t="s">
        <v>14782</v>
      </c>
      <c r="AE716" s="82" t="s">
        <v>14801</v>
      </c>
      <c r="AF716" s="82" t="s">
        <v>14424</v>
      </c>
      <c r="AG716" s="82" t="s">
        <v>14802</v>
      </c>
      <c r="AH716" s="82" t="s">
        <v>14803</v>
      </c>
      <c r="AI716" s="82" t="s">
        <v>2918</v>
      </c>
      <c r="AJ716" s="82" t="s">
        <v>12183</v>
      </c>
      <c r="AK716" s="82" t="s">
        <v>14804</v>
      </c>
      <c r="AL716" s="82" t="s">
        <v>1286</v>
      </c>
    </row>
    <row r="717" spans="1:38" x14ac:dyDescent="0.25">
      <c r="A717" s="82" t="s">
        <v>14805</v>
      </c>
      <c r="B717" s="82">
        <v>15.529</v>
      </c>
      <c r="C717" s="82" t="s">
        <v>14806</v>
      </c>
      <c r="D717" s="82" t="s">
        <v>14352</v>
      </c>
      <c r="E717" s="82" t="s">
        <v>14807</v>
      </c>
      <c r="F717" s="82" t="s">
        <v>14808</v>
      </c>
      <c r="G717" s="82" t="s">
        <v>1848</v>
      </c>
      <c r="H717" s="82" t="s">
        <v>360</v>
      </c>
      <c r="I717" s="82" t="s">
        <v>14809</v>
      </c>
      <c r="J717" s="82" t="s">
        <v>14810</v>
      </c>
      <c r="K717" s="82" t="s">
        <v>362</v>
      </c>
      <c r="L717" s="82" t="s">
        <v>14811</v>
      </c>
      <c r="M717" s="82" t="s">
        <v>14812</v>
      </c>
      <c r="N717" s="82" t="s">
        <v>14813</v>
      </c>
      <c r="O717" s="82" t="s">
        <v>558</v>
      </c>
      <c r="P717" s="82" t="s">
        <v>14814</v>
      </c>
      <c r="Q717" s="82" t="s">
        <v>14815</v>
      </c>
      <c r="R717" s="82" t="s">
        <v>360</v>
      </c>
      <c r="S717" s="82" t="s">
        <v>14816</v>
      </c>
      <c r="T717" s="82" t="s">
        <v>14463</v>
      </c>
      <c r="U717" s="82" t="s">
        <v>14817</v>
      </c>
      <c r="V717" s="82" t="s">
        <v>1376</v>
      </c>
      <c r="W717" s="82" t="s">
        <v>13289</v>
      </c>
      <c r="X717" s="82" t="s">
        <v>14818</v>
      </c>
      <c r="Y717" s="82" t="s">
        <v>14819</v>
      </c>
      <c r="Z717" s="82" t="s">
        <v>14820</v>
      </c>
      <c r="AA717" s="82" t="s">
        <v>14821</v>
      </c>
      <c r="AB717" s="82" t="s">
        <v>14371</v>
      </c>
      <c r="AC717" s="82" t="s">
        <v>14822</v>
      </c>
      <c r="AD717" s="82" t="s">
        <v>14782</v>
      </c>
      <c r="AE717" s="82" t="s">
        <v>14823</v>
      </c>
      <c r="AF717" s="82" t="s">
        <v>382</v>
      </c>
      <c r="AG717" s="82" t="s">
        <v>14824</v>
      </c>
      <c r="AH717" s="82" t="s">
        <v>14825</v>
      </c>
      <c r="AI717" s="82" t="s">
        <v>2918</v>
      </c>
      <c r="AJ717" s="82" t="s">
        <v>12183</v>
      </c>
      <c r="AK717" s="82" t="s">
        <v>14826</v>
      </c>
      <c r="AL717" s="82" t="s">
        <v>1286</v>
      </c>
    </row>
    <row r="718" spans="1:38" x14ac:dyDescent="0.25">
      <c r="A718" s="82" t="s">
        <v>14827</v>
      </c>
      <c r="B718" s="82">
        <v>15.53</v>
      </c>
      <c r="D718" s="82" t="s">
        <v>14352</v>
      </c>
      <c r="E718" s="82" t="s">
        <v>14828</v>
      </c>
      <c r="F718" s="82" t="s">
        <v>14829</v>
      </c>
      <c r="G718" s="82" t="s">
        <v>3580</v>
      </c>
      <c r="H718" s="82" t="s">
        <v>360</v>
      </c>
      <c r="I718" s="82" t="s">
        <v>14830</v>
      </c>
      <c r="J718" s="82" t="s">
        <v>14831</v>
      </c>
      <c r="K718" s="82" t="s">
        <v>362</v>
      </c>
      <c r="L718" s="82" t="s">
        <v>14832</v>
      </c>
      <c r="M718" s="82" t="s">
        <v>14833</v>
      </c>
      <c r="N718" s="82" t="s">
        <v>14834</v>
      </c>
      <c r="O718" s="82" t="s">
        <v>558</v>
      </c>
      <c r="P718" s="82" t="s">
        <v>14835</v>
      </c>
      <c r="Q718" s="82" t="s">
        <v>14508</v>
      </c>
      <c r="R718" s="82" t="s">
        <v>14836</v>
      </c>
      <c r="S718" s="82" t="s">
        <v>14837</v>
      </c>
      <c r="T718" s="82" t="s">
        <v>14838</v>
      </c>
      <c r="U718" s="82" t="s">
        <v>14839</v>
      </c>
      <c r="V718" s="82" t="s">
        <v>1376</v>
      </c>
      <c r="W718" s="82" t="s">
        <v>13289</v>
      </c>
      <c r="X718" s="82" t="s">
        <v>14367</v>
      </c>
      <c r="Y718" s="82" t="s">
        <v>14840</v>
      </c>
      <c r="Z718" s="82" t="s">
        <v>14841</v>
      </c>
      <c r="AA718" s="82" t="s">
        <v>14842</v>
      </c>
      <c r="AB718" s="82" t="s">
        <v>14843</v>
      </c>
      <c r="AC718" s="82" t="s">
        <v>14844</v>
      </c>
      <c r="AD718" s="82" t="s">
        <v>14845</v>
      </c>
      <c r="AE718" s="82" t="s">
        <v>14846</v>
      </c>
      <c r="AF718" s="82" t="s">
        <v>14847</v>
      </c>
      <c r="AG718" s="82" t="s">
        <v>14848</v>
      </c>
      <c r="AH718" s="82" t="s">
        <v>14849</v>
      </c>
      <c r="AI718" s="82" t="s">
        <v>2918</v>
      </c>
      <c r="AJ718" s="82" t="s">
        <v>12183</v>
      </c>
      <c r="AK718" s="82" t="s">
        <v>14850</v>
      </c>
      <c r="AL718" s="82" t="s">
        <v>1286</v>
      </c>
    </row>
    <row r="719" spans="1:38" x14ac:dyDescent="0.25">
      <c r="A719" s="82" t="s">
        <v>14851</v>
      </c>
      <c r="B719" s="82">
        <v>15.531000000000001</v>
      </c>
      <c r="D719" s="82" t="s">
        <v>14352</v>
      </c>
      <c r="E719" s="82" t="s">
        <v>14852</v>
      </c>
      <c r="F719" s="82" t="s">
        <v>14853</v>
      </c>
      <c r="G719" s="82" t="s">
        <v>600</v>
      </c>
      <c r="H719" s="82" t="s">
        <v>360</v>
      </c>
      <c r="I719" s="82" t="s">
        <v>14854</v>
      </c>
      <c r="J719" s="82" t="s">
        <v>14855</v>
      </c>
      <c r="K719" s="82" t="s">
        <v>14856</v>
      </c>
      <c r="L719" s="82" t="s">
        <v>14857</v>
      </c>
      <c r="M719" s="82" t="s">
        <v>14858</v>
      </c>
      <c r="N719" s="82" t="s">
        <v>14859</v>
      </c>
      <c r="O719" s="82" t="s">
        <v>558</v>
      </c>
      <c r="P719" s="82" t="s">
        <v>14555</v>
      </c>
      <c r="Q719" s="82" t="s">
        <v>14508</v>
      </c>
      <c r="R719" s="82" t="s">
        <v>360</v>
      </c>
      <c r="S719" s="82" t="s">
        <v>14860</v>
      </c>
      <c r="T719" s="82" t="s">
        <v>14861</v>
      </c>
      <c r="U719" s="82" t="s">
        <v>14862</v>
      </c>
      <c r="V719" s="82" t="s">
        <v>1376</v>
      </c>
      <c r="W719" s="82" t="s">
        <v>13289</v>
      </c>
      <c r="X719" s="82" t="s">
        <v>14367</v>
      </c>
      <c r="Y719" s="82" t="s">
        <v>14863</v>
      </c>
      <c r="Z719" s="82" t="s">
        <v>14864</v>
      </c>
      <c r="AA719" s="82" t="s">
        <v>14865</v>
      </c>
      <c r="AB719" s="82" t="s">
        <v>14371</v>
      </c>
      <c r="AC719" s="82" t="s">
        <v>14866</v>
      </c>
      <c r="AD719" s="82" t="s">
        <v>14867</v>
      </c>
      <c r="AE719" s="82" t="s">
        <v>14868</v>
      </c>
      <c r="AF719" s="82" t="s">
        <v>382</v>
      </c>
      <c r="AG719" s="82" t="s">
        <v>14869</v>
      </c>
      <c r="AH719" s="82" t="s">
        <v>14870</v>
      </c>
      <c r="AI719" s="82" t="s">
        <v>2918</v>
      </c>
      <c r="AJ719" s="82" t="s">
        <v>12183</v>
      </c>
      <c r="AK719" s="82" t="s">
        <v>14871</v>
      </c>
      <c r="AL719" s="82" t="s">
        <v>415</v>
      </c>
    </row>
    <row r="720" spans="1:38" x14ac:dyDescent="0.25">
      <c r="A720" s="82" t="s">
        <v>14872</v>
      </c>
      <c r="B720" s="82">
        <v>15.532</v>
      </c>
      <c r="C720" s="82" t="s">
        <v>14873</v>
      </c>
      <c r="D720" s="82" t="s">
        <v>14352</v>
      </c>
      <c r="E720" s="82" t="s">
        <v>14874</v>
      </c>
      <c r="F720" s="82" t="s">
        <v>14875</v>
      </c>
      <c r="G720" s="82" t="s">
        <v>3580</v>
      </c>
      <c r="H720" s="82" t="s">
        <v>360</v>
      </c>
      <c r="I720" s="82" t="s">
        <v>14876</v>
      </c>
      <c r="J720" s="82" t="s">
        <v>14877</v>
      </c>
      <c r="K720" s="82" t="s">
        <v>362</v>
      </c>
      <c r="L720" s="82" t="s">
        <v>14409</v>
      </c>
      <c r="M720" s="82" t="s">
        <v>14878</v>
      </c>
      <c r="N720" s="82" t="s">
        <v>14879</v>
      </c>
      <c r="O720" s="82" t="s">
        <v>558</v>
      </c>
      <c r="P720" s="82" t="s">
        <v>14880</v>
      </c>
      <c r="Q720" s="82" t="s">
        <v>14508</v>
      </c>
      <c r="R720" s="82" t="s">
        <v>14597</v>
      </c>
      <c r="S720" s="82" t="s">
        <v>14881</v>
      </c>
      <c r="T720" s="82" t="s">
        <v>14882</v>
      </c>
      <c r="U720" s="82" t="s">
        <v>14883</v>
      </c>
      <c r="V720" s="82" t="s">
        <v>1376</v>
      </c>
      <c r="W720" s="82" t="s">
        <v>14884</v>
      </c>
      <c r="X720" s="82" t="s">
        <v>14885</v>
      </c>
      <c r="Y720" s="82" t="s">
        <v>14886</v>
      </c>
      <c r="Z720" s="82" t="s">
        <v>14887</v>
      </c>
      <c r="AA720" s="82" t="s">
        <v>14888</v>
      </c>
      <c r="AB720" s="82" t="s">
        <v>14371</v>
      </c>
      <c r="AC720" s="82" t="s">
        <v>14889</v>
      </c>
      <c r="AD720" s="82" t="s">
        <v>14845</v>
      </c>
      <c r="AE720" s="82" t="s">
        <v>14890</v>
      </c>
      <c r="AF720" s="82" t="s">
        <v>382</v>
      </c>
      <c r="AG720" s="82" t="s">
        <v>14891</v>
      </c>
      <c r="AH720" s="82" t="s">
        <v>14892</v>
      </c>
      <c r="AI720" s="82" t="s">
        <v>2918</v>
      </c>
      <c r="AJ720" s="82" t="s">
        <v>12183</v>
      </c>
      <c r="AK720" s="82" t="s">
        <v>14893</v>
      </c>
      <c r="AL720" s="82" t="s">
        <v>1286</v>
      </c>
    </row>
    <row r="721" spans="1:38" x14ac:dyDescent="0.25">
      <c r="A721" s="82" t="s">
        <v>14894</v>
      </c>
      <c r="B721" s="82">
        <v>15.532999999999999</v>
      </c>
      <c r="C721" s="82" t="s">
        <v>14895</v>
      </c>
      <c r="D721" s="82" t="s">
        <v>14352</v>
      </c>
      <c r="E721" s="82" t="s">
        <v>14896</v>
      </c>
      <c r="F721" s="82" t="s">
        <v>14897</v>
      </c>
      <c r="G721" s="82" t="s">
        <v>600</v>
      </c>
      <c r="H721" s="82" t="s">
        <v>360</v>
      </c>
      <c r="I721" s="82" t="s">
        <v>14898</v>
      </c>
      <c r="J721" s="82" t="s">
        <v>14899</v>
      </c>
      <c r="K721" s="82" t="s">
        <v>362</v>
      </c>
      <c r="L721" s="82" t="s">
        <v>14900</v>
      </c>
      <c r="M721" s="82" t="s">
        <v>14901</v>
      </c>
      <c r="N721" s="82" t="s">
        <v>14902</v>
      </c>
      <c r="O721" s="82" t="s">
        <v>558</v>
      </c>
      <c r="P721" s="82" t="s">
        <v>14903</v>
      </c>
      <c r="Q721" s="82" t="s">
        <v>360</v>
      </c>
      <c r="R721" s="82" t="s">
        <v>14904</v>
      </c>
      <c r="S721" s="82" t="s">
        <v>14905</v>
      </c>
      <c r="T721" s="82" t="s">
        <v>14906</v>
      </c>
      <c r="U721" s="82" t="s">
        <v>14907</v>
      </c>
      <c r="V721" s="82" t="s">
        <v>1376</v>
      </c>
      <c r="W721" s="82" t="s">
        <v>13289</v>
      </c>
      <c r="X721" s="82" t="s">
        <v>14908</v>
      </c>
      <c r="Y721" s="82" t="s">
        <v>14909</v>
      </c>
      <c r="Z721" s="82" t="s">
        <v>14910</v>
      </c>
      <c r="AA721" s="82" t="s">
        <v>14911</v>
      </c>
      <c r="AB721" s="82" t="s">
        <v>14371</v>
      </c>
      <c r="AC721" s="82" t="s">
        <v>14912</v>
      </c>
      <c r="AD721" s="82" t="s">
        <v>14845</v>
      </c>
      <c r="AE721" s="82" t="s">
        <v>14913</v>
      </c>
      <c r="AF721" s="82" t="s">
        <v>382</v>
      </c>
      <c r="AG721" s="82" t="s">
        <v>14914</v>
      </c>
      <c r="AH721" s="82" t="s">
        <v>14915</v>
      </c>
      <c r="AI721" s="82" t="s">
        <v>2918</v>
      </c>
      <c r="AJ721" s="82" t="s">
        <v>12183</v>
      </c>
      <c r="AK721" s="82" t="s">
        <v>14916</v>
      </c>
      <c r="AL721" s="82" t="s">
        <v>1286</v>
      </c>
    </row>
    <row r="722" spans="1:38" x14ac:dyDescent="0.25">
      <c r="A722" s="82" t="s">
        <v>14917</v>
      </c>
      <c r="B722" s="82">
        <v>15.535</v>
      </c>
      <c r="C722" s="82" t="s">
        <v>14918</v>
      </c>
      <c r="D722" s="82" t="s">
        <v>13146</v>
      </c>
      <c r="E722" s="82" t="s">
        <v>14919</v>
      </c>
      <c r="F722" s="82" t="s">
        <v>14920</v>
      </c>
      <c r="G722" s="82" t="s">
        <v>3580</v>
      </c>
      <c r="H722" s="82" t="s">
        <v>360</v>
      </c>
      <c r="I722" s="82" t="s">
        <v>14921</v>
      </c>
      <c r="J722" s="82" t="s">
        <v>14922</v>
      </c>
      <c r="K722" s="82" t="s">
        <v>362</v>
      </c>
      <c r="L722" s="82" t="s">
        <v>14923</v>
      </c>
      <c r="M722" s="82" t="s">
        <v>14924</v>
      </c>
      <c r="N722" s="82" t="s">
        <v>14925</v>
      </c>
      <c r="O722" s="82" t="s">
        <v>558</v>
      </c>
      <c r="P722" s="82" t="s">
        <v>14104</v>
      </c>
      <c r="Q722" s="82" t="s">
        <v>360</v>
      </c>
      <c r="R722" s="82" t="s">
        <v>14926</v>
      </c>
      <c r="S722" s="82" t="s">
        <v>14927</v>
      </c>
      <c r="T722" s="82" t="s">
        <v>14928</v>
      </c>
      <c r="U722" s="82" t="s">
        <v>14929</v>
      </c>
      <c r="V722" s="82" t="s">
        <v>1376</v>
      </c>
      <c r="W722" s="82" t="s">
        <v>13289</v>
      </c>
      <c r="X722" s="82" t="s">
        <v>14930</v>
      </c>
      <c r="Y722" s="82" t="s">
        <v>14931</v>
      </c>
      <c r="Z722" s="82" t="s">
        <v>14932</v>
      </c>
      <c r="AA722" s="82" t="s">
        <v>14933</v>
      </c>
      <c r="AB722" s="82" t="s">
        <v>14934</v>
      </c>
      <c r="AC722" s="82" t="s">
        <v>14935</v>
      </c>
      <c r="AD722" s="82" t="s">
        <v>14936</v>
      </c>
      <c r="AE722" s="82" t="s">
        <v>14937</v>
      </c>
      <c r="AF722" s="82" t="s">
        <v>14938</v>
      </c>
      <c r="AG722" s="82" t="s">
        <v>14939</v>
      </c>
      <c r="AH722" s="82" t="s">
        <v>14940</v>
      </c>
      <c r="AI722" s="82" t="s">
        <v>7801</v>
      </c>
      <c r="AJ722" s="82" t="s">
        <v>12183</v>
      </c>
      <c r="AK722" s="82" t="s">
        <v>14941</v>
      </c>
      <c r="AL722" s="82" t="s">
        <v>1286</v>
      </c>
    </row>
    <row r="723" spans="1:38" x14ac:dyDescent="0.25">
      <c r="A723" s="82" t="s">
        <v>14942</v>
      </c>
      <c r="B723" s="82">
        <v>15.537000000000001</v>
      </c>
      <c r="C723" s="82" t="s">
        <v>14943</v>
      </c>
      <c r="D723" s="82" t="s">
        <v>14352</v>
      </c>
      <c r="E723" s="82" t="s">
        <v>14944</v>
      </c>
      <c r="F723" s="82" t="s">
        <v>14945</v>
      </c>
      <c r="G723" s="82" t="s">
        <v>3580</v>
      </c>
      <c r="H723" s="82" t="s">
        <v>360</v>
      </c>
      <c r="I723" s="82" t="s">
        <v>14946</v>
      </c>
      <c r="J723" s="82" t="s">
        <v>14946</v>
      </c>
      <c r="K723" s="82" t="s">
        <v>14947</v>
      </c>
      <c r="L723" s="82" t="s">
        <v>14409</v>
      </c>
      <c r="M723" s="82" t="s">
        <v>14459</v>
      </c>
      <c r="N723" s="82" t="s">
        <v>14948</v>
      </c>
      <c r="O723" s="82" t="s">
        <v>558</v>
      </c>
      <c r="P723" s="82" t="s">
        <v>14487</v>
      </c>
      <c r="Q723" s="82" t="s">
        <v>14949</v>
      </c>
      <c r="R723" s="82" t="s">
        <v>14597</v>
      </c>
      <c r="S723" s="82" t="s">
        <v>368</v>
      </c>
      <c r="T723" s="82" t="s">
        <v>14950</v>
      </c>
      <c r="U723" s="82" t="s">
        <v>14951</v>
      </c>
      <c r="V723" s="82" t="s">
        <v>1376</v>
      </c>
      <c r="W723" s="82" t="s">
        <v>13289</v>
      </c>
      <c r="X723" s="82" t="s">
        <v>14367</v>
      </c>
      <c r="Y723" s="82" t="s">
        <v>14952</v>
      </c>
      <c r="Z723" s="82" t="s">
        <v>14953</v>
      </c>
      <c r="AA723" s="82" t="s">
        <v>14954</v>
      </c>
      <c r="AB723" s="82" t="s">
        <v>14371</v>
      </c>
      <c r="AC723" s="82" t="s">
        <v>14955</v>
      </c>
      <c r="AD723" s="82" t="s">
        <v>14956</v>
      </c>
      <c r="AE723" s="82" t="s">
        <v>14957</v>
      </c>
      <c r="AF723" s="82" t="s">
        <v>14958</v>
      </c>
      <c r="AG723" s="82" t="s">
        <v>14959</v>
      </c>
      <c r="AH723" s="82" t="s">
        <v>14960</v>
      </c>
      <c r="AI723" s="82" t="s">
        <v>7801</v>
      </c>
      <c r="AJ723" s="82" t="s">
        <v>12183</v>
      </c>
      <c r="AK723" s="82" t="s">
        <v>14961</v>
      </c>
      <c r="AL723" s="82" t="s">
        <v>415</v>
      </c>
    </row>
    <row r="724" spans="1:38" x14ac:dyDescent="0.25">
      <c r="A724" s="82" t="s">
        <v>14962</v>
      </c>
      <c r="B724" s="82">
        <v>15.538</v>
      </c>
      <c r="C724" s="82" t="s">
        <v>14963</v>
      </c>
      <c r="D724" s="82" t="s">
        <v>14352</v>
      </c>
      <c r="E724" s="82" t="s">
        <v>14964</v>
      </c>
      <c r="F724" s="82" t="s">
        <v>14965</v>
      </c>
      <c r="G724" s="82" t="s">
        <v>3580</v>
      </c>
      <c r="H724" s="82" t="s">
        <v>360</v>
      </c>
      <c r="I724" s="82" t="s">
        <v>14593</v>
      </c>
      <c r="J724" s="82" t="s">
        <v>14594</v>
      </c>
      <c r="K724" s="82" t="s">
        <v>13177</v>
      </c>
      <c r="L724" s="82" t="s">
        <v>14384</v>
      </c>
      <c r="M724" s="82" t="s">
        <v>14459</v>
      </c>
      <c r="N724" s="82" t="s">
        <v>14966</v>
      </c>
      <c r="O724" s="82" t="s">
        <v>558</v>
      </c>
      <c r="P724" s="82" t="s">
        <v>14967</v>
      </c>
      <c r="Q724" s="82" t="s">
        <v>14508</v>
      </c>
      <c r="R724" s="82" t="s">
        <v>822</v>
      </c>
      <c r="S724" s="82" t="s">
        <v>368</v>
      </c>
      <c r="T724" s="82" t="s">
        <v>14968</v>
      </c>
      <c r="U724" s="82" t="s">
        <v>14969</v>
      </c>
      <c r="V724" s="82" t="s">
        <v>1376</v>
      </c>
      <c r="W724" s="82" t="s">
        <v>13289</v>
      </c>
      <c r="X724" s="82" t="s">
        <v>14367</v>
      </c>
      <c r="Y724" s="82" t="s">
        <v>14970</v>
      </c>
      <c r="Z724" s="82" t="s">
        <v>14971</v>
      </c>
      <c r="AA724" s="82" t="s">
        <v>14972</v>
      </c>
      <c r="AB724" s="82" t="s">
        <v>14371</v>
      </c>
      <c r="AC724" s="82" t="s">
        <v>14973</v>
      </c>
      <c r="AD724" s="82" t="s">
        <v>14974</v>
      </c>
      <c r="AE724" s="82" t="s">
        <v>14975</v>
      </c>
      <c r="AF724" s="82" t="s">
        <v>382</v>
      </c>
      <c r="AG724" s="82" t="s">
        <v>14976</v>
      </c>
      <c r="AH724" s="82" t="s">
        <v>14977</v>
      </c>
      <c r="AI724" s="82" t="s">
        <v>7801</v>
      </c>
      <c r="AJ724" s="82" t="s">
        <v>12183</v>
      </c>
      <c r="AK724" s="82" t="s">
        <v>14978</v>
      </c>
      <c r="AL724" s="82" t="s">
        <v>415</v>
      </c>
    </row>
    <row r="725" spans="1:38" x14ac:dyDescent="0.25">
      <c r="A725" s="82" t="s">
        <v>14979</v>
      </c>
      <c r="B725" s="82">
        <v>15.539</v>
      </c>
      <c r="C725" s="82" t="s">
        <v>14980</v>
      </c>
      <c r="D725" s="82" t="s">
        <v>14352</v>
      </c>
      <c r="E725" s="82" t="s">
        <v>14981</v>
      </c>
      <c r="F725" s="82" t="s">
        <v>14982</v>
      </c>
      <c r="G725" s="82" t="s">
        <v>600</v>
      </c>
      <c r="H725" s="82" t="s">
        <v>360</v>
      </c>
      <c r="I725" s="82" t="s">
        <v>14983</v>
      </c>
      <c r="J725" s="82" t="s">
        <v>14984</v>
      </c>
      <c r="K725" s="82" t="s">
        <v>362</v>
      </c>
      <c r="L725" s="82" t="s">
        <v>14985</v>
      </c>
      <c r="M725" s="82" t="s">
        <v>14986</v>
      </c>
      <c r="N725" s="82" t="s">
        <v>14987</v>
      </c>
      <c r="O725" s="82" t="s">
        <v>558</v>
      </c>
      <c r="P725" s="82" t="s">
        <v>360</v>
      </c>
      <c r="Q725" s="82" t="s">
        <v>360</v>
      </c>
      <c r="R725" s="82" t="s">
        <v>14988</v>
      </c>
      <c r="S725" s="82" t="s">
        <v>14989</v>
      </c>
      <c r="T725" s="82" t="s">
        <v>14990</v>
      </c>
      <c r="U725" s="82" t="s">
        <v>14991</v>
      </c>
      <c r="V725" s="82" t="s">
        <v>1376</v>
      </c>
      <c r="W725" s="82" t="s">
        <v>13289</v>
      </c>
      <c r="X725" s="82" t="s">
        <v>14367</v>
      </c>
      <c r="Y725" s="82" t="s">
        <v>14992</v>
      </c>
      <c r="Z725" s="82" t="s">
        <v>427</v>
      </c>
      <c r="AA725" s="82" t="s">
        <v>14993</v>
      </c>
      <c r="AB725" s="82" t="s">
        <v>14371</v>
      </c>
      <c r="AC725" s="82" t="s">
        <v>14994</v>
      </c>
      <c r="AD725" s="82" t="s">
        <v>14672</v>
      </c>
      <c r="AE725" s="82" t="s">
        <v>14695</v>
      </c>
      <c r="AF725" s="82" t="s">
        <v>382</v>
      </c>
      <c r="AG725" s="82" t="s">
        <v>14995</v>
      </c>
      <c r="AH725" s="82" t="s">
        <v>14996</v>
      </c>
      <c r="AI725" s="82" t="s">
        <v>8986</v>
      </c>
      <c r="AJ725" s="82" t="s">
        <v>12183</v>
      </c>
      <c r="AK725" s="82" t="s">
        <v>14997</v>
      </c>
      <c r="AL725" s="82" t="s">
        <v>1286</v>
      </c>
    </row>
    <row r="726" spans="1:38" x14ac:dyDescent="0.25">
      <c r="A726" s="82" t="s">
        <v>14998</v>
      </c>
      <c r="B726" s="82">
        <v>15.54</v>
      </c>
      <c r="C726" s="82" t="s">
        <v>14999</v>
      </c>
      <c r="D726" s="82" t="s">
        <v>14352</v>
      </c>
      <c r="E726" s="82" t="s">
        <v>15000</v>
      </c>
      <c r="F726" s="82" t="s">
        <v>15001</v>
      </c>
      <c r="G726" s="82" t="s">
        <v>3580</v>
      </c>
      <c r="H726" s="82" t="s">
        <v>360</v>
      </c>
      <c r="I726" s="82" t="s">
        <v>15002</v>
      </c>
      <c r="J726" s="82" t="s">
        <v>15003</v>
      </c>
      <c r="K726" s="82" t="s">
        <v>362</v>
      </c>
      <c r="L726" s="82" t="s">
        <v>14409</v>
      </c>
      <c r="M726" s="82" t="s">
        <v>15004</v>
      </c>
      <c r="N726" s="82" t="s">
        <v>15005</v>
      </c>
      <c r="O726" s="82" t="s">
        <v>366</v>
      </c>
      <c r="P726" s="82" t="s">
        <v>15006</v>
      </c>
      <c r="Q726" s="82" t="s">
        <v>15007</v>
      </c>
      <c r="R726" s="82" t="s">
        <v>15008</v>
      </c>
      <c r="S726" s="82" t="s">
        <v>15009</v>
      </c>
      <c r="T726" s="82" t="s">
        <v>15010</v>
      </c>
      <c r="U726" s="82" t="s">
        <v>15011</v>
      </c>
      <c r="V726" s="82" t="s">
        <v>1376</v>
      </c>
      <c r="W726" s="82" t="s">
        <v>13289</v>
      </c>
      <c r="X726" s="82" t="s">
        <v>14367</v>
      </c>
      <c r="Y726" s="82" t="s">
        <v>15012</v>
      </c>
      <c r="Z726" s="82" t="s">
        <v>15013</v>
      </c>
      <c r="AA726" s="82" t="s">
        <v>15014</v>
      </c>
      <c r="AB726" s="82" t="s">
        <v>14371</v>
      </c>
      <c r="AC726" s="82" t="s">
        <v>15015</v>
      </c>
      <c r="AD726" s="82" t="s">
        <v>15016</v>
      </c>
      <c r="AE726" s="82" t="s">
        <v>14717</v>
      </c>
      <c r="AF726" s="82" t="s">
        <v>382</v>
      </c>
      <c r="AG726" s="82" t="s">
        <v>15017</v>
      </c>
      <c r="AH726" s="82" t="s">
        <v>15018</v>
      </c>
      <c r="AI726" s="82" t="s">
        <v>15019</v>
      </c>
      <c r="AJ726" s="82" t="s">
        <v>12183</v>
      </c>
      <c r="AK726" s="82" t="s">
        <v>15020</v>
      </c>
      <c r="AL726" s="82" t="s">
        <v>1286</v>
      </c>
    </row>
    <row r="727" spans="1:38" x14ac:dyDescent="0.25">
      <c r="A727" s="82" t="s">
        <v>15021</v>
      </c>
      <c r="B727" s="82">
        <v>15.541</v>
      </c>
      <c r="C727" s="82" t="s">
        <v>15022</v>
      </c>
      <c r="D727" s="82" t="s">
        <v>14352</v>
      </c>
      <c r="E727" s="82" t="s">
        <v>15023</v>
      </c>
      <c r="F727" s="82" t="s">
        <v>15024</v>
      </c>
      <c r="G727" s="82" t="s">
        <v>600</v>
      </c>
      <c r="H727" s="82" t="s">
        <v>360</v>
      </c>
      <c r="I727" s="82" t="s">
        <v>15025</v>
      </c>
      <c r="J727" s="82" t="s">
        <v>15026</v>
      </c>
      <c r="K727" s="82" t="s">
        <v>15027</v>
      </c>
      <c r="L727" s="82" t="s">
        <v>14857</v>
      </c>
      <c r="M727" s="82" t="s">
        <v>15028</v>
      </c>
      <c r="N727" s="82" t="s">
        <v>15029</v>
      </c>
      <c r="O727" s="82" t="s">
        <v>558</v>
      </c>
      <c r="P727" s="82" t="s">
        <v>15030</v>
      </c>
      <c r="Q727" s="82" t="s">
        <v>15007</v>
      </c>
      <c r="R727" s="82" t="s">
        <v>15031</v>
      </c>
      <c r="S727" s="82" t="s">
        <v>368</v>
      </c>
      <c r="T727" s="82" t="s">
        <v>15032</v>
      </c>
      <c r="U727" s="82" t="s">
        <v>15033</v>
      </c>
      <c r="V727" s="82" t="s">
        <v>1376</v>
      </c>
      <c r="W727" s="82" t="s">
        <v>15034</v>
      </c>
      <c r="X727" s="82" t="s">
        <v>15035</v>
      </c>
      <c r="Y727" s="82" t="s">
        <v>15036</v>
      </c>
      <c r="Z727" s="82" t="s">
        <v>15037</v>
      </c>
      <c r="AA727" s="82" t="s">
        <v>15038</v>
      </c>
      <c r="AB727" s="82" t="s">
        <v>15039</v>
      </c>
      <c r="AC727" s="82" t="s">
        <v>15040</v>
      </c>
      <c r="AD727" s="82" t="s">
        <v>15041</v>
      </c>
      <c r="AE727" s="82" t="s">
        <v>15042</v>
      </c>
      <c r="AF727" s="82" t="s">
        <v>15043</v>
      </c>
      <c r="AG727" s="82" t="s">
        <v>15044</v>
      </c>
      <c r="AH727" s="82" t="s">
        <v>15045</v>
      </c>
      <c r="AI727" s="82" t="s">
        <v>8986</v>
      </c>
      <c r="AJ727" s="82" t="s">
        <v>12183</v>
      </c>
      <c r="AK727" s="82" t="s">
        <v>15046</v>
      </c>
      <c r="AL727" s="82" t="s">
        <v>415</v>
      </c>
    </row>
    <row r="728" spans="1:38" x14ac:dyDescent="0.25">
      <c r="A728" s="82" t="s">
        <v>15047</v>
      </c>
      <c r="B728" s="82">
        <v>15.542</v>
      </c>
      <c r="C728" s="82" t="s">
        <v>15048</v>
      </c>
      <c r="D728" s="82" t="s">
        <v>14352</v>
      </c>
      <c r="E728" s="82" t="s">
        <v>15049</v>
      </c>
      <c r="F728" s="82" t="s">
        <v>15050</v>
      </c>
      <c r="G728" s="82" t="s">
        <v>15051</v>
      </c>
      <c r="H728" s="82" t="s">
        <v>360</v>
      </c>
      <c r="I728" s="82" t="s">
        <v>15052</v>
      </c>
      <c r="J728" s="82" t="s">
        <v>15053</v>
      </c>
      <c r="K728" s="82" t="s">
        <v>15054</v>
      </c>
      <c r="L728" s="82" t="s">
        <v>14857</v>
      </c>
      <c r="M728" s="82" t="s">
        <v>15055</v>
      </c>
      <c r="N728" s="82" t="s">
        <v>15056</v>
      </c>
      <c r="O728" s="82" t="s">
        <v>558</v>
      </c>
      <c r="P728" s="82" t="s">
        <v>15057</v>
      </c>
      <c r="Q728" s="82" t="s">
        <v>15007</v>
      </c>
      <c r="R728" s="82" t="s">
        <v>14597</v>
      </c>
      <c r="S728" s="82" t="s">
        <v>368</v>
      </c>
      <c r="T728" s="82" t="s">
        <v>15058</v>
      </c>
      <c r="U728" s="82" t="s">
        <v>15059</v>
      </c>
      <c r="V728" s="82" t="s">
        <v>1376</v>
      </c>
      <c r="W728" s="82" t="s">
        <v>15060</v>
      </c>
      <c r="X728" s="82" t="s">
        <v>15035</v>
      </c>
      <c r="Y728" s="82" t="s">
        <v>15061</v>
      </c>
      <c r="Z728" s="82" t="s">
        <v>15062</v>
      </c>
      <c r="AA728" s="82" t="s">
        <v>15063</v>
      </c>
      <c r="AB728" s="82" t="s">
        <v>15064</v>
      </c>
      <c r="AC728" s="82" t="s">
        <v>15065</v>
      </c>
      <c r="AD728" s="82" t="s">
        <v>15066</v>
      </c>
      <c r="AE728" s="82" t="s">
        <v>15042</v>
      </c>
      <c r="AF728" s="82" t="s">
        <v>15067</v>
      </c>
      <c r="AG728" s="82" t="s">
        <v>15068</v>
      </c>
      <c r="AH728" s="82" t="s">
        <v>15069</v>
      </c>
      <c r="AI728" s="82" t="s">
        <v>15070</v>
      </c>
      <c r="AJ728" s="82" t="s">
        <v>12183</v>
      </c>
      <c r="AK728" s="82" t="s">
        <v>15071</v>
      </c>
      <c r="AL728" s="82" t="s">
        <v>415</v>
      </c>
    </row>
    <row r="729" spans="1:38" x14ac:dyDescent="0.25">
      <c r="A729" s="82" t="s">
        <v>15072</v>
      </c>
      <c r="B729" s="82">
        <v>15.542999999999999</v>
      </c>
      <c r="D729" s="82" t="s">
        <v>14352</v>
      </c>
      <c r="E729" s="82" t="s">
        <v>15073</v>
      </c>
      <c r="F729" s="82" t="s">
        <v>15074</v>
      </c>
      <c r="G729" s="82" t="s">
        <v>3580</v>
      </c>
      <c r="H729" s="82" t="s">
        <v>360</v>
      </c>
      <c r="I729" s="82" t="s">
        <v>15075</v>
      </c>
      <c r="J729" s="82" t="s">
        <v>15076</v>
      </c>
      <c r="K729" s="82" t="s">
        <v>13472</v>
      </c>
      <c r="L729" s="82" t="s">
        <v>15077</v>
      </c>
      <c r="M729" s="82" t="s">
        <v>15078</v>
      </c>
      <c r="N729" s="82" t="s">
        <v>15079</v>
      </c>
      <c r="O729" s="82" t="s">
        <v>558</v>
      </c>
      <c r="P729" s="82" t="s">
        <v>15080</v>
      </c>
      <c r="Q729" s="82" t="s">
        <v>14508</v>
      </c>
      <c r="R729" s="82" t="s">
        <v>15081</v>
      </c>
      <c r="S729" s="82" t="s">
        <v>368</v>
      </c>
      <c r="T729" s="82" t="s">
        <v>15082</v>
      </c>
      <c r="U729" s="82" t="s">
        <v>15083</v>
      </c>
      <c r="V729" s="82" t="s">
        <v>1376</v>
      </c>
      <c r="W729" s="82" t="s">
        <v>13289</v>
      </c>
      <c r="X729" s="82" t="s">
        <v>15084</v>
      </c>
      <c r="Y729" s="82" t="s">
        <v>15085</v>
      </c>
      <c r="Z729" s="82" t="s">
        <v>15086</v>
      </c>
      <c r="AA729" s="82" t="s">
        <v>15087</v>
      </c>
      <c r="AB729" s="82" t="s">
        <v>15088</v>
      </c>
      <c r="AC729" s="82" t="s">
        <v>15089</v>
      </c>
      <c r="AD729" s="82" t="s">
        <v>15090</v>
      </c>
      <c r="AE729" s="82" t="s">
        <v>14801</v>
      </c>
      <c r="AF729" s="82" t="s">
        <v>382</v>
      </c>
      <c r="AG729" s="82" t="s">
        <v>15091</v>
      </c>
      <c r="AH729" s="82" t="s">
        <v>15092</v>
      </c>
      <c r="AI729" s="82" t="s">
        <v>15070</v>
      </c>
      <c r="AJ729" s="82" t="s">
        <v>12183</v>
      </c>
      <c r="AK729" s="82" t="s">
        <v>15093</v>
      </c>
      <c r="AL729" s="82" t="s">
        <v>415</v>
      </c>
    </row>
    <row r="730" spans="1:38" x14ac:dyDescent="0.25">
      <c r="A730" s="82" t="s">
        <v>15094</v>
      </c>
      <c r="B730" s="82">
        <v>15.544</v>
      </c>
      <c r="C730" s="82" t="s">
        <v>15095</v>
      </c>
      <c r="D730" s="82" t="s">
        <v>14352</v>
      </c>
      <c r="E730" s="82" t="s">
        <v>15096</v>
      </c>
      <c r="F730" s="82" t="s">
        <v>15097</v>
      </c>
      <c r="G730" s="82" t="s">
        <v>3580</v>
      </c>
      <c r="H730" s="82" t="s">
        <v>360</v>
      </c>
      <c r="I730" s="82" t="s">
        <v>15098</v>
      </c>
      <c r="J730" s="82" t="s">
        <v>15099</v>
      </c>
      <c r="K730" s="82" t="s">
        <v>13177</v>
      </c>
      <c r="L730" s="82" t="s">
        <v>15100</v>
      </c>
      <c r="M730" s="82" t="s">
        <v>15101</v>
      </c>
      <c r="N730" s="82" t="s">
        <v>15102</v>
      </c>
      <c r="O730" s="82" t="s">
        <v>558</v>
      </c>
      <c r="P730" s="82" t="s">
        <v>360</v>
      </c>
      <c r="Q730" s="82" t="s">
        <v>360</v>
      </c>
      <c r="R730" s="82" t="s">
        <v>360</v>
      </c>
      <c r="S730" s="82" t="s">
        <v>15103</v>
      </c>
      <c r="T730" s="82" t="s">
        <v>15104</v>
      </c>
      <c r="U730" s="82" t="s">
        <v>15105</v>
      </c>
      <c r="V730" s="82" t="s">
        <v>1376</v>
      </c>
      <c r="W730" s="82" t="s">
        <v>13289</v>
      </c>
      <c r="X730" s="82" t="s">
        <v>14367</v>
      </c>
      <c r="Y730" s="82" t="s">
        <v>15106</v>
      </c>
      <c r="Z730" s="82" t="s">
        <v>15107</v>
      </c>
      <c r="AA730" s="82" t="s">
        <v>15108</v>
      </c>
      <c r="AB730" s="82" t="s">
        <v>14371</v>
      </c>
      <c r="AC730" s="82" t="s">
        <v>15109</v>
      </c>
      <c r="AD730" s="82" t="s">
        <v>15110</v>
      </c>
      <c r="AE730" s="82" t="s">
        <v>15111</v>
      </c>
      <c r="AF730" s="82" t="s">
        <v>382</v>
      </c>
      <c r="AG730" s="82" t="s">
        <v>15112</v>
      </c>
      <c r="AH730" s="82" t="s">
        <v>15113</v>
      </c>
      <c r="AI730" s="82" t="s">
        <v>15114</v>
      </c>
      <c r="AJ730" s="82" t="s">
        <v>12183</v>
      </c>
      <c r="AK730" s="82" t="s">
        <v>15115</v>
      </c>
      <c r="AL730" s="82" t="s">
        <v>415</v>
      </c>
    </row>
    <row r="731" spans="1:38" x14ac:dyDescent="0.25">
      <c r="A731" s="82" t="s">
        <v>15116</v>
      </c>
      <c r="B731" s="82">
        <v>15.545</v>
      </c>
      <c r="C731" s="82" t="s">
        <v>15117</v>
      </c>
      <c r="D731" s="82" t="s">
        <v>14352</v>
      </c>
      <c r="E731" s="82" t="s">
        <v>15118</v>
      </c>
      <c r="F731" s="82" t="s">
        <v>15119</v>
      </c>
      <c r="G731" s="82" t="s">
        <v>600</v>
      </c>
      <c r="H731" s="82" t="s">
        <v>360</v>
      </c>
      <c r="I731" s="82" t="s">
        <v>15120</v>
      </c>
      <c r="J731" s="82" t="s">
        <v>15121</v>
      </c>
      <c r="K731" s="82" t="s">
        <v>15122</v>
      </c>
      <c r="L731" s="82" t="s">
        <v>15123</v>
      </c>
      <c r="M731" s="82" t="s">
        <v>15124</v>
      </c>
      <c r="N731" s="82" t="s">
        <v>15125</v>
      </c>
      <c r="O731" s="82" t="s">
        <v>366</v>
      </c>
      <c r="P731" s="82" t="s">
        <v>360</v>
      </c>
      <c r="Q731" s="82" t="s">
        <v>360</v>
      </c>
      <c r="R731" s="82" t="s">
        <v>15126</v>
      </c>
      <c r="S731" s="82" t="s">
        <v>368</v>
      </c>
      <c r="T731" s="82" t="s">
        <v>15127</v>
      </c>
      <c r="U731" s="82" t="s">
        <v>15128</v>
      </c>
      <c r="V731" s="82" t="s">
        <v>15129</v>
      </c>
      <c r="W731" s="82" t="s">
        <v>13289</v>
      </c>
      <c r="X731" s="82" t="s">
        <v>14367</v>
      </c>
      <c r="Y731" s="82" t="s">
        <v>15130</v>
      </c>
      <c r="Z731" s="82" t="s">
        <v>15131</v>
      </c>
      <c r="AA731" s="82" t="s">
        <v>15132</v>
      </c>
      <c r="AB731" s="82" t="s">
        <v>14371</v>
      </c>
      <c r="AC731" s="82" t="s">
        <v>15133</v>
      </c>
      <c r="AD731" s="82" t="s">
        <v>15134</v>
      </c>
      <c r="AE731" s="82" t="s">
        <v>14783</v>
      </c>
      <c r="AF731" s="82" t="s">
        <v>382</v>
      </c>
      <c r="AG731" s="82" t="s">
        <v>15135</v>
      </c>
      <c r="AH731" s="82" t="s">
        <v>382</v>
      </c>
      <c r="AI731" s="82" t="s">
        <v>15114</v>
      </c>
      <c r="AJ731" s="82" t="s">
        <v>12183</v>
      </c>
      <c r="AK731" s="82" t="s">
        <v>15136</v>
      </c>
      <c r="AL731" s="82" t="s">
        <v>415</v>
      </c>
    </row>
    <row r="732" spans="1:38" x14ac:dyDescent="0.25">
      <c r="A732" s="82" t="s">
        <v>15137</v>
      </c>
      <c r="B732" s="82">
        <v>15.545999999999999</v>
      </c>
      <c r="D732" s="82" t="s">
        <v>14352</v>
      </c>
      <c r="E732" s="82" t="s">
        <v>15138</v>
      </c>
      <c r="F732" s="82" t="s">
        <v>15139</v>
      </c>
      <c r="G732" s="82" t="s">
        <v>3580</v>
      </c>
      <c r="H732" s="82" t="s">
        <v>360</v>
      </c>
      <c r="I732" s="82" t="s">
        <v>15140</v>
      </c>
      <c r="J732" s="82" t="s">
        <v>15141</v>
      </c>
      <c r="K732" s="82" t="s">
        <v>13583</v>
      </c>
      <c r="L732" s="82" t="s">
        <v>15142</v>
      </c>
      <c r="M732" s="82" t="s">
        <v>14459</v>
      </c>
      <c r="N732" s="82" t="s">
        <v>15143</v>
      </c>
      <c r="O732" s="82" t="s">
        <v>558</v>
      </c>
      <c r="P732" s="82" t="s">
        <v>14967</v>
      </c>
      <c r="Q732" s="82" t="s">
        <v>15144</v>
      </c>
      <c r="R732" s="82" t="s">
        <v>822</v>
      </c>
      <c r="S732" s="82" t="s">
        <v>15145</v>
      </c>
      <c r="T732" s="82" t="s">
        <v>15146</v>
      </c>
      <c r="U732" s="82" t="s">
        <v>15147</v>
      </c>
      <c r="V732" s="82" t="s">
        <v>1376</v>
      </c>
      <c r="W732" s="82" t="s">
        <v>13289</v>
      </c>
      <c r="X732" s="82" t="s">
        <v>14367</v>
      </c>
      <c r="Y732" s="82" t="s">
        <v>15148</v>
      </c>
      <c r="Z732" s="82" t="s">
        <v>15149</v>
      </c>
      <c r="AA732" s="82" t="s">
        <v>15150</v>
      </c>
      <c r="AB732" s="82" t="s">
        <v>15151</v>
      </c>
      <c r="AC732" s="82" t="s">
        <v>15152</v>
      </c>
      <c r="AD732" s="82" t="s">
        <v>15153</v>
      </c>
      <c r="AE732" s="82" t="s">
        <v>15154</v>
      </c>
      <c r="AF732" s="82" t="s">
        <v>15155</v>
      </c>
      <c r="AG732" s="82" t="s">
        <v>15156</v>
      </c>
      <c r="AH732" s="82" t="s">
        <v>15157</v>
      </c>
      <c r="AI732" s="82" t="s">
        <v>15114</v>
      </c>
      <c r="AJ732" s="82" t="s">
        <v>12183</v>
      </c>
      <c r="AK732" s="82" t="s">
        <v>15158</v>
      </c>
      <c r="AL732" s="82" t="s">
        <v>415</v>
      </c>
    </row>
    <row r="733" spans="1:38" x14ac:dyDescent="0.25">
      <c r="A733" s="82" t="s">
        <v>15159</v>
      </c>
      <c r="B733" s="82">
        <v>15.548</v>
      </c>
      <c r="C733" s="82" t="s">
        <v>15160</v>
      </c>
      <c r="D733" s="82" t="s">
        <v>14352</v>
      </c>
      <c r="E733" s="82" t="s">
        <v>15161</v>
      </c>
      <c r="F733" s="82" t="s">
        <v>15162</v>
      </c>
      <c r="G733" s="82" t="s">
        <v>3580</v>
      </c>
      <c r="H733" s="82" t="s">
        <v>360</v>
      </c>
      <c r="I733" s="82" t="s">
        <v>15163</v>
      </c>
      <c r="J733" s="82" t="s">
        <v>15164</v>
      </c>
      <c r="K733" s="82" t="s">
        <v>362</v>
      </c>
      <c r="L733" s="82" t="s">
        <v>6867</v>
      </c>
      <c r="M733" s="82" t="s">
        <v>15165</v>
      </c>
      <c r="N733" s="82" t="s">
        <v>15166</v>
      </c>
      <c r="O733" s="82" t="s">
        <v>558</v>
      </c>
      <c r="P733" s="82" t="s">
        <v>15167</v>
      </c>
      <c r="Q733" s="82" t="s">
        <v>14508</v>
      </c>
      <c r="R733" s="82" t="s">
        <v>15168</v>
      </c>
      <c r="S733" s="82" t="s">
        <v>15169</v>
      </c>
      <c r="T733" s="82" t="s">
        <v>15170</v>
      </c>
      <c r="U733" s="82" t="s">
        <v>15171</v>
      </c>
      <c r="V733" s="82" t="s">
        <v>1376</v>
      </c>
      <c r="W733" s="82" t="s">
        <v>15172</v>
      </c>
      <c r="X733" s="82" t="s">
        <v>14367</v>
      </c>
      <c r="Y733" s="82" t="s">
        <v>15173</v>
      </c>
      <c r="Z733" s="82" t="s">
        <v>15174</v>
      </c>
      <c r="AA733" s="82" t="s">
        <v>15175</v>
      </c>
      <c r="AB733" s="82" t="s">
        <v>15176</v>
      </c>
      <c r="AC733" s="82" t="s">
        <v>15177</v>
      </c>
      <c r="AD733" s="82" t="s">
        <v>15178</v>
      </c>
      <c r="AE733" s="82" t="s">
        <v>15179</v>
      </c>
      <c r="AF733" s="82" t="s">
        <v>382</v>
      </c>
      <c r="AG733" s="82" t="s">
        <v>15180</v>
      </c>
      <c r="AH733" s="82" t="s">
        <v>15181</v>
      </c>
      <c r="AI733" s="82" t="s">
        <v>15182</v>
      </c>
      <c r="AJ733" s="82" t="s">
        <v>12183</v>
      </c>
      <c r="AK733" s="82" t="s">
        <v>15183</v>
      </c>
      <c r="AL733" s="82" t="s">
        <v>1286</v>
      </c>
    </row>
    <row r="734" spans="1:38" x14ac:dyDescent="0.25">
      <c r="A734" s="82" t="s">
        <v>15184</v>
      </c>
      <c r="B734" s="82">
        <v>15.55</v>
      </c>
      <c r="D734" s="82" t="s">
        <v>14352</v>
      </c>
      <c r="E734" s="82" t="s">
        <v>15185</v>
      </c>
      <c r="F734" s="82" t="s">
        <v>15186</v>
      </c>
      <c r="G734" s="82" t="s">
        <v>3580</v>
      </c>
      <c r="H734" s="82" t="s">
        <v>360</v>
      </c>
      <c r="I734" s="82" t="s">
        <v>15187</v>
      </c>
      <c r="J734" s="82" t="s">
        <v>15188</v>
      </c>
      <c r="K734" s="82" t="s">
        <v>362</v>
      </c>
      <c r="L734" s="82" t="s">
        <v>14857</v>
      </c>
      <c r="M734" s="82" t="s">
        <v>15165</v>
      </c>
      <c r="N734" s="82" t="s">
        <v>15189</v>
      </c>
      <c r="O734" s="82" t="s">
        <v>558</v>
      </c>
      <c r="P734" s="82" t="s">
        <v>14641</v>
      </c>
      <c r="Q734" s="82" t="s">
        <v>14508</v>
      </c>
      <c r="R734" s="82" t="s">
        <v>15190</v>
      </c>
      <c r="S734" s="82" t="s">
        <v>368</v>
      </c>
      <c r="T734" s="82" t="s">
        <v>15191</v>
      </c>
      <c r="U734" s="82" t="s">
        <v>15192</v>
      </c>
      <c r="V734" s="82" t="s">
        <v>1376</v>
      </c>
      <c r="W734" s="82" t="s">
        <v>13289</v>
      </c>
      <c r="X734" s="82" t="s">
        <v>14885</v>
      </c>
      <c r="Y734" s="82" t="s">
        <v>15193</v>
      </c>
      <c r="Z734" s="82" t="s">
        <v>15194</v>
      </c>
      <c r="AA734" s="82" t="s">
        <v>15195</v>
      </c>
      <c r="AB734" s="82" t="s">
        <v>14371</v>
      </c>
      <c r="AC734" s="82" t="s">
        <v>15196</v>
      </c>
      <c r="AD734" s="82" t="s">
        <v>15197</v>
      </c>
      <c r="AE734" s="82" t="s">
        <v>360</v>
      </c>
      <c r="AF734" s="82" t="s">
        <v>382</v>
      </c>
      <c r="AG734" s="82" t="s">
        <v>15198</v>
      </c>
      <c r="AH734" s="82" t="s">
        <v>15199</v>
      </c>
      <c r="AI734" s="82" t="s">
        <v>15182</v>
      </c>
      <c r="AJ734" s="82" t="s">
        <v>12183</v>
      </c>
      <c r="AK734" s="82" t="s">
        <v>15200</v>
      </c>
      <c r="AL734" s="82" t="s">
        <v>1286</v>
      </c>
    </row>
    <row r="735" spans="1:38" x14ac:dyDescent="0.25">
      <c r="A735" s="82" t="s">
        <v>15201</v>
      </c>
      <c r="B735" s="82">
        <v>15.552</v>
      </c>
      <c r="D735" s="82" t="s">
        <v>14352</v>
      </c>
      <c r="E735" s="82" t="s">
        <v>15202</v>
      </c>
      <c r="F735" s="82" t="s">
        <v>15203</v>
      </c>
      <c r="G735" s="82" t="s">
        <v>1848</v>
      </c>
      <c r="H735" s="82" t="s">
        <v>360</v>
      </c>
      <c r="I735" s="82" t="s">
        <v>15204</v>
      </c>
      <c r="J735" s="82" t="s">
        <v>15205</v>
      </c>
      <c r="K735" s="82" t="s">
        <v>362</v>
      </c>
      <c r="L735" s="82" t="s">
        <v>15206</v>
      </c>
      <c r="M735" s="82" t="s">
        <v>14459</v>
      </c>
      <c r="N735" s="82" t="s">
        <v>15207</v>
      </c>
      <c r="O735" s="82" t="s">
        <v>15208</v>
      </c>
      <c r="P735" s="82" t="s">
        <v>15209</v>
      </c>
      <c r="Q735" s="82" t="s">
        <v>822</v>
      </c>
      <c r="R735" s="82" t="s">
        <v>822</v>
      </c>
      <c r="S735" s="82" t="s">
        <v>368</v>
      </c>
      <c r="T735" s="82" t="s">
        <v>15210</v>
      </c>
      <c r="U735" s="82" t="s">
        <v>15211</v>
      </c>
      <c r="V735" s="82" t="s">
        <v>15212</v>
      </c>
      <c r="W735" s="82" t="s">
        <v>13289</v>
      </c>
      <c r="X735" s="82" t="s">
        <v>14367</v>
      </c>
      <c r="Y735" s="82" t="s">
        <v>15213</v>
      </c>
      <c r="Z735" s="82" t="s">
        <v>15214</v>
      </c>
      <c r="AA735" s="82" t="s">
        <v>15215</v>
      </c>
      <c r="AB735" s="82" t="s">
        <v>14371</v>
      </c>
      <c r="AC735" s="82" t="s">
        <v>15216</v>
      </c>
      <c r="AD735" s="82" t="s">
        <v>15217</v>
      </c>
      <c r="AE735" s="82" t="s">
        <v>360</v>
      </c>
      <c r="AF735" s="82" t="s">
        <v>382</v>
      </c>
      <c r="AG735" s="82" t="s">
        <v>15218</v>
      </c>
      <c r="AH735" s="82" t="s">
        <v>382</v>
      </c>
      <c r="AI735" s="82" t="s">
        <v>15219</v>
      </c>
      <c r="AJ735" s="82" t="s">
        <v>12183</v>
      </c>
      <c r="AK735" s="82" t="s">
        <v>15220</v>
      </c>
      <c r="AL735" s="82" t="s">
        <v>1286</v>
      </c>
    </row>
    <row r="736" spans="1:38" x14ac:dyDescent="0.25">
      <c r="A736" s="82" t="s">
        <v>15221</v>
      </c>
      <c r="B736" s="82">
        <v>15.553000000000001</v>
      </c>
      <c r="C736" s="82" t="s">
        <v>15222</v>
      </c>
      <c r="D736" s="82" t="s">
        <v>14352</v>
      </c>
      <c r="E736" s="82" t="s">
        <v>15223</v>
      </c>
      <c r="F736" s="82" t="s">
        <v>15224</v>
      </c>
      <c r="G736" s="82" t="s">
        <v>1848</v>
      </c>
      <c r="H736" s="82" t="s">
        <v>360</v>
      </c>
      <c r="I736" s="82" t="s">
        <v>15225</v>
      </c>
      <c r="J736" s="82" t="s">
        <v>15226</v>
      </c>
      <c r="K736" s="82" t="s">
        <v>362</v>
      </c>
      <c r="L736" s="82" t="s">
        <v>15227</v>
      </c>
      <c r="M736" s="82" t="s">
        <v>15165</v>
      </c>
      <c r="N736" s="82" t="s">
        <v>15228</v>
      </c>
      <c r="O736" s="82" t="s">
        <v>558</v>
      </c>
      <c r="P736" s="82" t="s">
        <v>360</v>
      </c>
      <c r="Q736" s="82" t="s">
        <v>360</v>
      </c>
      <c r="R736" s="82" t="s">
        <v>360</v>
      </c>
      <c r="S736" s="82" t="s">
        <v>15229</v>
      </c>
      <c r="T736" s="82" t="s">
        <v>15230</v>
      </c>
      <c r="U736" s="82" t="s">
        <v>15231</v>
      </c>
      <c r="V736" s="82" t="s">
        <v>1376</v>
      </c>
      <c r="W736" s="82" t="s">
        <v>13289</v>
      </c>
      <c r="X736" s="82" t="s">
        <v>14367</v>
      </c>
      <c r="Y736" s="82" t="s">
        <v>15232</v>
      </c>
      <c r="Z736" s="82" t="s">
        <v>15233</v>
      </c>
      <c r="AA736" s="82" t="s">
        <v>15234</v>
      </c>
      <c r="AB736" s="82" t="s">
        <v>14371</v>
      </c>
      <c r="AC736" s="82" t="s">
        <v>15235</v>
      </c>
      <c r="AD736" s="82" t="s">
        <v>15236</v>
      </c>
      <c r="AE736" s="82" t="s">
        <v>15237</v>
      </c>
      <c r="AF736" s="82" t="s">
        <v>382</v>
      </c>
      <c r="AG736" s="82" t="s">
        <v>15238</v>
      </c>
      <c r="AH736" s="82" t="s">
        <v>382</v>
      </c>
      <c r="AI736" s="82" t="s">
        <v>15239</v>
      </c>
      <c r="AJ736" s="82" t="s">
        <v>12183</v>
      </c>
      <c r="AK736" s="82" t="s">
        <v>15240</v>
      </c>
      <c r="AL736" s="82" t="s">
        <v>1286</v>
      </c>
    </row>
    <row r="737" spans="1:38" x14ac:dyDescent="0.25">
      <c r="A737" s="82" t="s">
        <v>15241</v>
      </c>
      <c r="B737" s="82">
        <v>15.554</v>
      </c>
      <c r="C737" s="82" t="s">
        <v>15242</v>
      </c>
      <c r="D737" s="82" t="s">
        <v>14352</v>
      </c>
      <c r="E737" s="82" t="s">
        <v>15243</v>
      </c>
      <c r="F737" s="82" t="s">
        <v>15244</v>
      </c>
      <c r="G737" s="82" t="s">
        <v>1848</v>
      </c>
      <c r="H737" s="82" t="s">
        <v>360</v>
      </c>
      <c r="I737" s="82" t="s">
        <v>15245</v>
      </c>
      <c r="J737" s="82" t="s">
        <v>15246</v>
      </c>
      <c r="K737" s="82" t="s">
        <v>15247</v>
      </c>
      <c r="L737" s="82" t="s">
        <v>14857</v>
      </c>
      <c r="M737" s="82" t="s">
        <v>15248</v>
      </c>
      <c r="N737" s="82" t="s">
        <v>15249</v>
      </c>
      <c r="O737" s="82" t="s">
        <v>558</v>
      </c>
      <c r="P737" s="82" t="s">
        <v>15250</v>
      </c>
      <c r="Q737" s="82" t="s">
        <v>15251</v>
      </c>
      <c r="R737" s="82" t="s">
        <v>15252</v>
      </c>
      <c r="S737" s="82" t="s">
        <v>15253</v>
      </c>
      <c r="T737" s="82" t="s">
        <v>15254</v>
      </c>
      <c r="U737" s="82" t="s">
        <v>15255</v>
      </c>
      <c r="V737" s="82" t="s">
        <v>1376</v>
      </c>
      <c r="W737" s="82" t="s">
        <v>13289</v>
      </c>
      <c r="X737" s="82" t="s">
        <v>14367</v>
      </c>
      <c r="Y737" s="82" t="s">
        <v>15256</v>
      </c>
      <c r="Z737" s="82" t="s">
        <v>15257</v>
      </c>
      <c r="AA737" s="82" t="s">
        <v>15258</v>
      </c>
      <c r="AB737" s="82" t="s">
        <v>14371</v>
      </c>
      <c r="AC737" s="82" t="s">
        <v>15259</v>
      </c>
      <c r="AD737" s="82" t="s">
        <v>15260</v>
      </c>
      <c r="AE737" s="82" t="s">
        <v>15261</v>
      </c>
      <c r="AF737" s="82" t="s">
        <v>14847</v>
      </c>
      <c r="AG737" s="82" t="s">
        <v>15262</v>
      </c>
      <c r="AH737" s="82" t="s">
        <v>15263</v>
      </c>
      <c r="AI737" s="82" t="s">
        <v>15264</v>
      </c>
      <c r="AJ737" s="82" t="s">
        <v>12183</v>
      </c>
      <c r="AK737" s="82" t="s">
        <v>15265</v>
      </c>
      <c r="AL737" s="82" t="s">
        <v>415</v>
      </c>
    </row>
    <row r="738" spans="1:38" x14ac:dyDescent="0.25">
      <c r="A738" s="82" t="s">
        <v>15266</v>
      </c>
      <c r="B738" s="82">
        <v>15.555</v>
      </c>
      <c r="D738" s="82" t="s">
        <v>14352</v>
      </c>
      <c r="E738" s="82" t="s">
        <v>15267</v>
      </c>
      <c r="F738" s="82" t="s">
        <v>15268</v>
      </c>
      <c r="G738" s="82" t="s">
        <v>1848</v>
      </c>
      <c r="H738" s="82" t="s">
        <v>360</v>
      </c>
      <c r="I738" s="82" t="s">
        <v>15269</v>
      </c>
      <c r="J738" s="82" t="s">
        <v>15270</v>
      </c>
      <c r="K738" s="82" t="s">
        <v>362</v>
      </c>
      <c r="L738" s="82" t="s">
        <v>15271</v>
      </c>
      <c r="M738" s="82" t="s">
        <v>15165</v>
      </c>
      <c r="N738" s="82" t="s">
        <v>15272</v>
      </c>
      <c r="O738" s="82" t="s">
        <v>558</v>
      </c>
      <c r="P738" s="82" t="s">
        <v>14641</v>
      </c>
      <c r="Q738" s="82" t="s">
        <v>14508</v>
      </c>
      <c r="R738" s="82" t="s">
        <v>15190</v>
      </c>
      <c r="S738" s="82" t="s">
        <v>15273</v>
      </c>
      <c r="T738" s="82" t="s">
        <v>15274</v>
      </c>
      <c r="U738" s="82" t="s">
        <v>15275</v>
      </c>
      <c r="V738" s="82" t="s">
        <v>1376</v>
      </c>
      <c r="W738" s="82" t="s">
        <v>13289</v>
      </c>
      <c r="X738" s="82" t="s">
        <v>15276</v>
      </c>
      <c r="Y738" s="82" t="s">
        <v>15277</v>
      </c>
      <c r="Z738" s="82" t="s">
        <v>15278</v>
      </c>
      <c r="AA738" s="82" t="s">
        <v>15279</v>
      </c>
      <c r="AB738" s="82" t="s">
        <v>14371</v>
      </c>
      <c r="AC738" s="82" t="s">
        <v>15280</v>
      </c>
      <c r="AD738" s="82" t="s">
        <v>15281</v>
      </c>
      <c r="AE738" s="82" t="s">
        <v>15282</v>
      </c>
      <c r="AF738" s="82" t="s">
        <v>382</v>
      </c>
      <c r="AG738" s="82" t="s">
        <v>15283</v>
      </c>
      <c r="AH738" s="82" t="s">
        <v>15199</v>
      </c>
      <c r="AI738" s="82" t="s">
        <v>15264</v>
      </c>
      <c r="AJ738" s="82" t="s">
        <v>12183</v>
      </c>
      <c r="AK738" s="82" t="s">
        <v>15284</v>
      </c>
      <c r="AL738" s="82" t="s">
        <v>1286</v>
      </c>
    </row>
    <row r="739" spans="1:38" x14ac:dyDescent="0.25">
      <c r="A739" s="82" t="s">
        <v>15285</v>
      </c>
      <c r="B739" s="82">
        <v>15.555999999999999</v>
      </c>
      <c r="C739" s="82" t="s">
        <v>15286</v>
      </c>
      <c r="D739" s="82" t="s">
        <v>14352</v>
      </c>
      <c r="E739" s="82" t="s">
        <v>15287</v>
      </c>
      <c r="F739" s="82" t="s">
        <v>15288</v>
      </c>
      <c r="G739" s="82" t="s">
        <v>504</v>
      </c>
      <c r="H739" s="82" t="s">
        <v>360</v>
      </c>
      <c r="I739" s="82" t="s">
        <v>15289</v>
      </c>
      <c r="J739" s="82" t="s">
        <v>15290</v>
      </c>
      <c r="K739" s="82" t="s">
        <v>362</v>
      </c>
      <c r="L739" s="82" t="s">
        <v>15291</v>
      </c>
      <c r="M739" s="82" t="s">
        <v>15292</v>
      </c>
      <c r="N739" s="82" t="s">
        <v>15293</v>
      </c>
      <c r="O739" s="82" t="s">
        <v>366</v>
      </c>
      <c r="P739" s="82" t="s">
        <v>360</v>
      </c>
      <c r="Q739" s="82" t="s">
        <v>360</v>
      </c>
      <c r="R739" s="82" t="s">
        <v>15294</v>
      </c>
      <c r="S739" s="82" t="s">
        <v>15295</v>
      </c>
      <c r="T739" s="82" t="s">
        <v>15296</v>
      </c>
      <c r="U739" s="82" t="s">
        <v>15297</v>
      </c>
      <c r="V739" s="82" t="s">
        <v>1376</v>
      </c>
      <c r="W739" s="82" t="s">
        <v>15298</v>
      </c>
      <c r="X739" s="82" t="s">
        <v>14367</v>
      </c>
      <c r="Y739" s="82" t="s">
        <v>15299</v>
      </c>
      <c r="Z739" s="82" t="s">
        <v>15300</v>
      </c>
      <c r="AA739" s="82" t="s">
        <v>15301</v>
      </c>
      <c r="AB739" s="82" t="s">
        <v>15302</v>
      </c>
      <c r="AC739" s="82" t="s">
        <v>15303</v>
      </c>
      <c r="AD739" s="82" t="s">
        <v>15304</v>
      </c>
      <c r="AE739" s="82" t="s">
        <v>360</v>
      </c>
      <c r="AF739" s="82" t="s">
        <v>382</v>
      </c>
      <c r="AG739" s="82" t="s">
        <v>15305</v>
      </c>
      <c r="AH739" s="82" t="s">
        <v>14588</v>
      </c>
      <c r="AI739" s="82" t="s">
        <v>15264</v>
      </c>
      <c r="AJ739" s="82" t="s">
        <v>12183</v>
      </c>
      <c r="AK739" s="82" t="s">
        <v>15306</v>
      </c>
      <c r="AL739" s="82" t="s">
        <v>1286</v>
      </c>
    </row>
    <row r="740" spans="1:38" x14ac:dyDescent="0.25">
      <c r="A740" s="82" t="s">
        <v>15307</v>
      </c>
      <c r="B740" s="82">
        <v>15.557</v>
      </c>
      <c r="C740" s="82" t="s">
        <v>15308</v>
      </c>
      <c r="D740" s="82" t="s">
        <v>14352</v>
      </c>
      <c r="E740" s="82" t="s">
        <v>15309</v>
      </c>
      <c r="F740" s="82" t="s">
        <v>15310</v>
      </c>
      <c r="G740" s="82" t="s">
        <v>1848</v>
      </c>
      <c r="H740" s="82" t="s">
        <v>360</v>
      </c>
      <c r="I740" s="82" t="s">
        <v>15311</v>
      </c>
      <c r="J740" s="82" t="s">
        <v>15312</v>
      </c>
      <c r="K740" s="82" t="s">
        <v>15313</v>
      </c>
      <c r="L740" s="82" t="s">
        <v>14857</v>
      </c>
      <c r="M740" s="82" t="s">
        <v>15314</v>
      </c>
      <c r="N740" s="82" t="s">
        <v>15315</v>
      </c>
      <c r="O740" s="82" t="s">
        <v>558</v>
      </c>
      <c r="P740" s="82" t="s">
        <v>14412</v>
      </c>
      <c r="Q740" s="82" t="s">
        <v>15251</v>
      </c>
      <c r="R740" s="82" t="s">
        <v>15316</v>
      </c>
      <c r="S740" s="82" t="s">
        <v>15317</v>
      </c>
      <c r="T740" s="82" t="s">
        <v>15318</v>
      </c>
      <c r="U740" s="82" t="s">
        <v>15319</v>
      </c>
      <c r="V740" s="82" t="s">
        <v>1376</v>
      </c>
      <c r="W740" s="82" t="s">
        <v>13289</v>
      </c>
      <c r="X740" s="82" t="s">
        <v>14367</v>
      </c>
      <c r="Y740" s="82" t="s">
        <v>15320</v>
      </c>
      <c r="Z740" s="82" t="s">
        <v>15321</v>
      </c>
      <c r="AA740" s="82" t="s">
        <v>15322</v>
      </c>
      <c r="AB740" s="82" t="s">
        <v>15323</v>
      </c>
      <c r="AC740" s="82" t="s">
        <v>14421</v>
      </c>
      <c r="AD740" s="82" t="s">
        <v>15260</v>
      </c>
      <c r="AE740" s="82" t="s">
        <v>15324</v>
      </c>
      <c r="AF740" s="82" t="s">
        <v>14847</v>
      </c>
      <c r="AG740" s="82" t="s">
        <v>15325</v>
      </c>
      <c r="AH740" s="82" t="s">
        <v>15326</v>
      </c>
      <c r="AI740" s="82" t="s">
        <v>15264</v>
      </c>
      <c r="AJ740" s="82" t="s">
        <v>12183</v>
      </c>
      <c r="AK740" s="82" t="s">
        <v>15327</v>
      </c>
      <c r="AL740" s="82" t="s">
        <v>415</v>
      </c>
    </row>
    <row r="741" spans="1:38" x14ac:dyDescent="0.25">
      <c r="A741" s="82" t="s">
        <v>15328</v>
      </c>
      <c r="B741" s="82">
        <v>15.558</v>
      </c>
      <c r="C741" s="82" t="s">
        <v>15329</v>
      </c>
      <c r="D741" s="82" t="s">
        <v>14352</v>
      </c>
      <c r="E741" s="82" t="s">
        <v>15330</v>
      </c>
      <c r="F741" s="82" t="s">
        <v>15331</v>
      </c>
      <c r="G741" s="82" t="s">
        <v>5056</v>
      </c>
      <c r="H741" s="82" t="s">
        <v>360</v>
      </c>
      <c r="I741" s="82" t="s">
        <v>15332</v>
      </c>
      <c r="J741" s="82" t="s">
        <v>15332</v>
      </c>
      <c r="K741" s="82" t="s">
        <v>15333</v>
      </c>
      <c r="L741" s="82" t="s">
        <v>15334</v>
      </c>
      <c r="M741" s="82" t="s">
        <v>15335</v>
      </c>
      <c r="N741" s="82" t="s">
        <v>15336</v>
      </c>
      <c r="O741" s="82" t="s">
        <v>558</v>
      </c>
      <c r="P741" s="82" t="s">
        <v>15337</v>
      </c>
      <c r="Q741" s="82" t="s">
        <v>360</v>
      </c>
      <c r="R741" s="82" t="s">
        <v>15338</v>
      </c>
      <c r="S741" s="82" t="s">
        <v>368</v>
      </c>
      <c r="T741" s="82" t="s">
        <v>15339</v>
      </c>
      <c r="U741" s="82" t="s">
        <v>15340</v>
      </c>
      <c r="V741" s="82" t="s">
        <v>1376</v>
      </c>
      <c r="W741" s="82" t="s">
        <v>13289</v>
      </c>
      <c r="X741" s="82" t="s">
        <v>14367</v>
      </c>
      <c r="Y741" s="82" t="s">
        <v>15341</v>
      </c>
      <c r="Z741" s="82" t="s">
        <v>15342</v>
      </c>
      <c r="AA741" s="82" t="s">
        <v>15343</v>
      </c>
      <c r="AB741" s="82" t="s">
        <v>14371</v>
      </c>
      <c r="AC741" s="82" t="s">
        <v>15344</v>
      </c>
      <c r="AD741" s="82" t="s">
        <v>15345</v>
      </c>
      <c r="AE741" s="82" t="s">
        <v>15042</v>
      </c>
      <c r="AF741" s="82" t="s">
        <v>382</v>
      </c>
      <c r="AG741" s="82" t="s">
        <v>15346</v>
      </c>
      <c r="AH741" s="82" t="s">
        <v>15347</v>
      </c>
      <c r="AI741" s="82" t="s">
        <v>15348</v>
      </c>
      <c r="AJ741" s="82" t="s">
        <v>12183</v>
      </c>
      <c r="AK741" s="82" t="s">
        <v>15349</v>
      </c>
      <c r="AL741" s="82" t="s">
        <v>415</v>
      </c>
    </row>
    <row r="742" spans="1:38" x14ac:dyDescent="0.25">
      <c r="A742" s="82" t="s">
        <v>15350</v>
      </c>
      <c r="B742" s="82">
        <v>15.558999999999999</v>
      </c>
      <c r="C742" s="82" t="s">
        <v>15351</v>
      </c>
      <c r="D742" s="82" t="s">
        <v>14352</v>
      </c>
      <c r="E742" s="82" t="s">
        <v>15352</v>
      </c>
      <c r="F742" s="82" t="s">
        <v>15353</v>
      </c>
      <c r="G742" s="82" t="s">
        <v>15051</v>
      </c>
      <c r="H742" s="82" t="s">
        <v>360</v>
      </c>
      <c r="I742" s="82" t="s">
        <v>15354</v>
      </c>
      <c r="J742" s="82" t="s">
        <v>15354</v>
      </c>
      <c r="K742" s="82" t="s">
        <v>362</v>
      </c>
      <c r="L742" s="82" t="s">
        <v>15355</v>
      </c>
      <c r="M742" s="82" t="s">
        <v>15356</v>
      </c>
      <c r="N742" s="82" t="s">
        <v>15357</v>
      </c>
      <c r="O742" s="82" t="s">
        <v>15358</v>
      </c>
      <c r="P742" s="82" t="s">
        <v>15359</v>
      </c>
      <c r="Q742" s="82" t="s">
        <v>360</v>
      </c>
      <c r="R742" s="82" t="s">
        <v>360</v>
      </c>
      <c r="S742" s="82" t="s">
        <v>15360</v>
      </c>
      <c r="T742" s="82" t="s">
        <v>15361</v>
      </c>
      <c r="U742" s="82" t="s">
        <v>15362</v>
      </c>
      <c r="V742" s="82" t="s">
        <v>1376</v>
      </c>
      <c r="W742" s="82" t="s">
        <v>13289</v>
      </c>
      <c r="X742" s="82" t="s">
        <v>14367</v>
      </c>
      <c r="Y742" s="82" t="s">
        <v>15363</v>
      </c>
      <c r="Z742" s="82" t="s">
        <v>15364</v>
      </c>
      <c r="AA742" s="82" t="s">
        <v>15365</v>
      </c>
      <c r="AB742" s="82" t="s">
        <v>14371</v>
      </c>
      <c r="AC742" s="82" t="s">
        <v>15366</v>
      </c>
      <c r="AD742" s="82" t="s">
        <v>15367</v>
      </c>
      <c r="AE742" s="82" t="s">
        <v>15368</v>
      </c>
      <c r="AF742" s="82" t="s">
        <v>382</v>
      </c>
      <c r="AG742" s="82" t="s">
        <v>15369</v>
      </c>
      <c r="AH742" s="82" t="s">
        <v>15370</v>
      </c>
      <c r="AI742" s="82" t="s">
        <v>15348</v>
      </c>
      <c r="AJ742" s="82" t="s">
        <v>12183</v>
      </c>
      <c r="AK742" s="82" t="s">
        <v>15371</v>
      </c>
      <c r="AL742" s="82" t="s">
        <v>1286</v>
      </c>
    </row>
    <row r="743" spans="1:38" x14ac:dyDescent="0.25">
      <c r="A743" s="82" t="s">
        <v>15372</v>
      </c>
      <c r="B743" s="82">
        <v>15.56</v>
      </c>
      <c r="D743" s="82" t="s">
        <v>14352</v>
      </c>
      <c r="E743" s="82" t="s">
        <v>15373</v>
      </c>
      <c r="F743" s="82" t="s">
        <v>15374</v>
      </c>
      <c r="G743" s="82" t="s">
        <v>1848</v>
      </c>
      <c r="H743" s="82" t="s">
        <v>360</v>
      </c>
      <c r="I743" s="82" t="s">
        <v>15375</v>
      </c>
      <c r="J743" s="82" t="s">
        <v>15376</v>
      </c>
      <c r="K743" s="82" t="s">
        <v>362</v>
      </c>
      <c r="L743" s="82" t="s">
        <v>14857</v>
      </c>
      <c r="M743" s="82" t="s">
        <v>15165</v>
      </c>
      <c r="N743" s="82" t="s">
        <v>15377</v>
      </c>
      <c r="O743" s="82" t="s">
        <v>558</v>
      </c>
      <c r="P743" s="82" t="s">
        <v>14641</v>
      </c>
      <c r="Q743" s="82" t="s">
        <v>14508</v>
      </c>
      <c r="R743" s="82" t="s">
        <v>15190</v>
      </c>
      <c r="S743" s="82" t="s">
        <v>368</v>
      </c>
      <c r="T743" s="82" t="s">
        <v>14598</v>
      </c>
      <c r="U743" s="82" t="s">
        <v>15378</v>
      </c>
      <c r="V743" s="82" t="s">
        <v>1376</v>
      </c>
      <c r="W743" s="82" t="s">
        <v>13289</v>
      </c>
      <c r="X743" s="82" t="s">
        <v>14367</v>
      </c>
      <c r="Y743" s="82" t="s">
        <v>15379</v>
      </c>
      <c r="Z743" s="82" t="s">
        <v>15380</v>
      </c>
      <c r="AA743" s="82" t="s">
        <v>15381</v>
      </c>
      <c r="AB743" s="82" t="s">
        <v>14371</v>
      </c>
      <c r="AC743" s="82" t="s">
        <v>14421</v>
      </c>
      <c r="AD743" s="82" t="s">
        <v>15382</v>
      </c>
      <c r="AE743" s="82" t="s">
        <v>360</v>
      </c>
      <c r="AF743" s="82" t="s">
        <v>15383</v>
      </c>
      <c r="AG743" s="82" t="s">
        <v>15384</v>
      </c>
      <c r="AH743" s="82" t="s">
        <v>15199</v>
      </c>
      <c r="AI743" s="82" t="s">
        <v>15348</v>
      </c>
      <c r="AJ743" s="82" t="s">
        <v>12183</v>
      </c>
      <c r="AK743" s="82" t="s">
        <v>15385</v>
      </c>
      <c r="AL743" s="82" t="s">
        <v>1286</v>
      </c>
    </row>
    <row r="744" spans="1:38" x14ac:dyDescent="0.25">
      <c r="A744" s="82" t="s">
        <v>15386</v>
      </c>
      <c r="B744" s="82">
        <v>15.564</v>
      </c>
      <c r="C744" s="82" t="s">
        <v>15387</v>
      </c>
      <c r="D744" s="82" t="s">
        <v>14352</v>
      </c>
      <c r="E744" s="82" t="s">
        <v>15388</v>
      </c>
      <c r="F744" s="82" t="s">
        <v>15389</v>
      </c>
      <c r="G744" s="82" t="s">
        <v>359</v>
      </c>
      <c r="H744" s="82" t="s">
        <v>360</v>
      </c>
      <c r="I744" s="82" t="s">
        <v>15390</v>
      </c>
      <c r="J744" s="82" t="s">
        <v>14527</v>
      </c>
      <c r="K744" s="82" t="s">
        <v>15391</v>
      </c>
      <c r="L744" s="82" t="s">
        <v>15392</v>
      </c>
      <c r="M744" s="82" t="s">
        <v>13984</v>
      </c>
      <c r="N744" s="82" t="s">
        <v>15393</v>
      </c>
      <c r="O744" s="82" t="s">
        <v>558</v>
      </c>
      <c r="P744" s="82" t="s">
        <v>15394</v>
      </c>
      <c r="Q744" s="82" t="s">
        <v>15395</v>
      </c>
      <c r="R744" s="82" t="s">
        <v>15396</v>
      </c>
      <c r="S744" s="82" t="s">
        <v>368</v>
      </c>
      <c r="T744" s="82" t="s">
        <v>15397</v>
      </c>
      <c r="U744" s="82" t="s">
        <v>15398</v>
      </c>
      <c r="V744" s="82" t="s">
        <v>1376</v>
      </c>
      <c r="W744" s="82" t="s">
        <v>13289</v>
      </c>
      <c r="X744" s="82" t="s">
        <v>15084</v>
      </c>
      <c r="Y744" s="82" t="s">
        <v>15399</v>
      </c>
      <c r="Z744" s="82" t="s">
        <v>15400</v>
      </c>
      <c r="AA744" s="82" t="s">
        <v>15401</v>
      </c>
      <c r="AB744" s="82" t="s">
        <v>14371</v>
      </c>
      <c r="AC744" s="82" t="s">
        <v>15402</v>
      </c>
      <c r="AD744" s="82" t="s">
        <v>15403</v>
      </c>
      <c r="AE744" s="82" t="s">
        <v>15404</v>
      </c>
      <c r="AF744" s="82" t="s">
        <v>15405</v>
      </c>
      <c r="AG744" s="82" t="s">
        <v>15406</v>
      </c>
      <c r="AH744" s="82" t="s">
        <v>14543</v>
      </c>
      <c r="AI744" s="82" t="s">
        <v>15407</v>
      </c>
      <c r="AJ744" s="82" t="s">
        <v>12183</v>
      </c>
      <c r="AK744" s="82" t="s">
        <v>15408</v>
      </c>
      <c r="AL744" s="82" t="s">
        <v>415</v>
      </c>
    </row>
    <row r="745" spans="1:38" x14ac:dyDescent="0.25">
      <c r="A745" s="82" t="s">
        <v>15409</v>
      </c>
      <c r="B745" s="82">
        <v>15.565</v>
      </c>
      <c r="D745" s="82" t="s">
        <v>14352</v>
      </c>
      <c r="E745" s="82" t="s">
        <v>15410</v>
      </c>
      <c r="F745" s="82" t="s">
        <v>15411</v>
      </c>
      <c r="G745" s="82" t="s">
        <v>1848</v>
      </c>
      <c r="H745" s="82" t="s">
        <v>360</v>
      </c>
      <c r="I745" s="82" t="s">
        <v>15412</v>
      </c>
      <c r="J745" s="82" t="s">
        <v>15413</v>
      </c>
      <c r="K745" s="82" t="s">
        <v>15414</v>
      </c>
      <c r="L745" s="82" t="s">
        <v>15415</v>
      </c>
      <c r="M745" s="82" t="s">
        <v>15416</v>
      </c>
      <c r="N745" s="82" t="s">
        <v>15417</v>
      </c>
      <c r="O745" s="82" t="s">
        <v>366</v>
      </c>
      <c r="P745" s="82" t="s">
        <v>15418</v>
      </c>
      <c r="Q745" s="82" t="s">
        <v>15419</v>
      </c>
      <c r="R745" s="82" t="s">
        <v>15420</v>
      </c>
      <c r="S745" s="82" t="s">
        <v>368</v>
      </c>
      <c r="T745" s="82" t="s">
        <v>2968</v>
      </c>
      <c r="U745" s="82" t="s">
        <v>15421</v>
      </c>
      <c r="V745" s="82" t="s">
        <v>1376</v>
      </c>
      <c r="W745" s="82" t="s">
        <v>15422</v>
      </c>
      <c r="X745" s="82" t="s">
        <v>15423</v>
      </c>
      <c r="Y745" s="82" t="s">
        <v>15424</v>
      </c>
      <c r="Z745" s="82" t="s">
        <v>15425</v>
      </c>
      <c r="AA745" s="82" t="s">
        <v>15426</v>
      </c>
      <c r="AB745" s="82" t="s">
        <v>15176</v>
      </c>
      <c r="AC745" s="82" t="s">
        <v>15427</v>
      </c>
      <c r="AD745" s="82" t="s">
        <v>15428</v>
      </c>
      <c r="AE745" s="82" t="s">
        <v>360</v>
      </c>
      <c r="AF745" s="82" t="s">
        <v>382</v>
      </c>
      <c r="AG745" s="82" t="s">
        <v>382</v>
      </c>
      <c r="AH745" s="82" t="s">
        <v>382</v>
      </c>
      <c r="AI745" s="82" t="s">
        <v>15429</v>
      </c>
      <c r="AJ745" s="82" t="s">
        <v>12183</v>
      </c>
      <c r="AK745" s="82" t="s">
        <v>15430</v>
      </c>
      <c r="AL745" s="82" t="s">
        <v>415</v>
      </c>
    </row>
    <row r="746" spans="1:38" x14ac:dyDescent="0.25">
      <c r="A746" s="82" t="s">
        <v>15431</v>
      </c>
      <c r="B746" s="82">
        <v>15.566000000000001</v>
      </c>
      <c r="D746" s="82" t="s">
        <v>14352</v>
      </c>
      <c r="E746" s="82" t="s">
        <v>15432</v>
      </c>
      <c r="F746" s="82" t="s">
        <v>15433</v>
      </c>
      <c r="G746" s="82" t="s">
        <v>15434</v>
      </c>
      <c r="H746" s="82" t="s">
        <v>360</v>
      </c>
      <c r="I746" s="82" t="s">
        <v>15435</v>
      </c>
      <c r="J746" s="82" t="s">
        <v>10921</v>
      </c>
      <c r="K746" s="82" t="s">
        <v>15436</v>
      </c>
      <c r="L746" s="82" t="s">
        <v>14409</v>
      </c>
      <c r="M746" s="82" t="s">
        <v>15165</v>
      </c>
      <c r="N746" s="82" t="s">
        <v>15437</v>
      </c>
      <c r="O746" s="82" t="s">
        <v>558</v>
      </c>
      <c r="P746" s="82" t="s">
        <v>14641</v>
      </c>
      <c r="Q746" s="82" t="s">
        <v>14508</v>
      </c>
      <c r="R746" s="82" t="s">
        <v>15190</v>
      </c>
      <c r="S746" s="82" t="s">
        <v>368</v>
      </c>
      <c r="T746" s="82" t="s">
        <v>15438</v>
      </c>
      <c r="U746" s="82" t="s">
        <v>15439</v>
      </c>
      <c r="V746" s="82" t="s">
        <v>15212</v>
      </c>
      <c r="W746" s="82" t="s">
        <v>15440</v>
      </c>
      <c r="X746" s="82" t="s">
        <v>14367</v>
      </c>
      <c r="Y746" s="82" t="s">
        <v>15441</v>
      </c>
      <c r="Z746" s="82" t="s">
        <v>15442</v>
      </c>
      <c r="AA746" s="82" t="s">
        <v>15443</v>
      </c>
      <c r="AB746" s="82" t="s">
        <v>15444</v>
      </c>
      <c r="AC746" s="82" t="s">
        <v>15445</v>
      </c>
      <c r="AD746" s="82" t="s">
        <v>15446</v>
      </c>
      <c r="AE746" s="82" t="s">
        <v>360</v>
      </c>
      <c r="AF746" s="82" t="s">
        <v>382</v>
      </c>
      <c r="AG746" s="82" t="s">
        <v>382</v>
      </c>
      <c r="AH746" s="82" t="s">
        <v>15199</v>
      </c>
      <c r="AI746" s="82" t="s">
        <v>3362</v>
      </c>
      <c r="AJ746" s="82" t="s">
        <v>12183</v>
      </c>
      <c r="AK746" s="82" t="s">
        <v>15447</v>
      </c>
      <c r="AL746" s="82" t="s">
        <v>415</v>
      </c>
    </row>
    <row r="747" spans="1:38" x14ac:dyDescent="0.25">
      <c r="A747" s="82" t="s">
        <v>15448</v>
      </c>
      <c r="B747" s="82">
        <v>15.567</v>
      </c>
      <c r="D747" s="82" t="s">
        <v>14352</v>
      </c>
      <c r="E747" s="82" t="s">
        <v>15449</v>
      </c>
      <c r="F747" s="82" t="s">
        <v>15450</v>
      </c>
      <c r="G747" s="82" t="s">
        <v>600</v>
      </c>
      <c r="H747" s="82" t="s">
        <v>360</v>
      </c>
      <c r="I747" s="82" t="s">
        <v>15451</v>
      </c>
      <c r="J747" s="82" t="s">
        <v>15452</v>
      </c>
      <c r="K747" s="82" t="s">
        <v>15453</v>
      </c>
      <c r="L747" s="82" t="s">
        <v>421</v>
      </c>
      <c r="M747" s="82" t="s">
        <v>15454</v>
      </c>
      <c r="N747" s="82" t="s">
        <v>15455</v>
      </c>
      <c r="O747" s="82" t="s">
        <v>366</v>
      </c>
      <c r="P747" s="82" t="s">
        <v>14555</v>
      </c>
      <c r="Q747" s="82" t="s">
        <v>822</v>
      </c>
      <c r="R747" s="82" t="s">
        <v>15456</v>
      </c>
      <c r="S747" s="82" t="s">
        <v>368</v>
      </c>
      <c r="T747" s="82" t="s">
        <v>15457</v>
      </c>
      <c r="U747" s="82" t="s">
        <v>15458</v>
      </c>
      <c r="V747" s="82" t="s">
        <v>1376</v>
      </c>
      <c r="W747" s="82" t="s">
        <v>14465</v>
      </c>
      <c r="X747" s="82" t="s">
        <v>14367</v>
      </c>
      <c r="Y747" s="82" t="s">
        <v>15459</v>
      </c>
      <c r="Z747" s="82" t="s">
        <v>15460</v>
      </c>
      <c r="AA747" s="82" t="s">
        <v>15461</v>
      </c>
      <c r="AB747" s="82" t="s">
        <v>14371</v>
      </c>
      <c r="AC747" s="82" t="s">
        <v>15462</v>
      </c>
      <c r="AD747" s="82" t="s">
        <v>15463</v>
      </c>
      <c r="AE747" s="82" t="s">
        <v>360</v>
      </c>
      <c r="AF747" s="82" t="s">
        <v>382</v>
      </c>
      <c r="AG747" s="82" t="s">
        <v>15464</v>
      </c>
      <c r="AH747" s="82" t="s">
        <v>15465</v>
      </c>
      <c r="AI747" s="82" t="s">
        <v>3362</v>
      </c>
      <c r="AJ747" s="82" t="s">
        <v>12183</v>
      </c>
      <c r="AK747" s="82" t="s">
        <v>15466</v>
      </c>
      <c r="AL747" s="82" t="s">
        <v>415</v>
      </c>
    </row>
    <row r="748" spans="1:38" x14ac:dyDescent="0.25">
      <c r="A748" s="82" t="s">
        <v>15467</v>
      </c>
      <c r="B748" s="82">
        <v>15.568</v>
      </c>
      <c r="C748" s="82" t="s">
        <v>15468</v>
      </c>
      <c r="D748" s="82" t="s">
        <v>13194</v>
      </c>
      <c r="E748" s="82" t="s">
        <v>15449</v>
      </c>
      <c r="F748" s="82" t="s">
        <v>15450</v>
      </c>
      <c r="G748" s="82" t="s">
        <v>600</v>
      </c>
      <c r="H748" s="82" t="s">
        <v>360</v>
      </c>
      <c r="I748" s="82" t="s">
        <v>15451</v>
      </c>
      <c r="J748" s="82" t="s">
        <v>15452</v>
      </c>
      <c r="K748" s="82" t="s">
        <v>15453</v>
      </c>
      <c r="L748" s="82" t="s">
        <v>5026</v>
      </c>
      <c r="M748" s="82" t="s">
        <v>15454</v>
      </c>
      <c r="N748" s="82" t="s">
        <v>15455</v>
      </c>
      <c r="O748" s="82" t="s">
        <v>366</v>
      </c>
      <c r="P748" s="82" t="s">
        <v>15469</v>
      </c>
      <c r="Q748" s="82" t="s">
        <v>367</v>
      </c>
      <c r="R748" s="82" t="s">
        <v>15456</v>
      </c>
      <c r="S748" s="82" t="s">
        <v>368</v>
      </c>
      <c r="T748" s="82" t="s">
        <v>15457</v>
      </c>
      <c r="U748" s="82" t="s">
        <v>15470</v>
      </c>
      <c r="V748" s="82" t="s">
        <v>1376</v>
      </c>
      <c r="W748" s="82" t="s">
        <v>14465</v>
      </c>
      <c r="X748" s="82" t="s">
        <v>14367</v>
      </c>
      <c r="Y748" s="82" t="s">
        <v>15471</v>
      </c>
      <c r="Z748" s="82" t="s">
        <v>15472</v>
      </c>
      <c r="AA748" s="82" t="s">
        <v>15473</v>
      </c>
      <c r="AB748" s="82" t="s">
        <v>14371</v>
      </c>
      <c r="AC748" s="82" t="s">
        <v>15474</v>
      </c>
      <c r="AD748" s="82" t="s">
        <v>15463</v>
      </c>
      <c r="AE748" s="82" t="s">
        <v>360</v>
      </c>
      <c r="AF748" s="82" t="s">
        <v>382</v>
      </c>
      <c r="AG748" s="82" t="s">
        <v>15475</v>
      </c>
      <c r="AH748" s="82" t="s">
        <v>15476</v>
      </c>
      <c r="AI748" s="82" t="s">
        <v>15477</v>
      </c>
      <c r="AJ748" s="82" t="s">
        <v>12183</v>
      </c>
      <c r="AK748" s="82" t="s">
        <v>15478</v>
      </c>
      <c r="AL748" s="82" t="s">
        <v>1286</v>
      </c>
    </row>
    <row r="749" spans="1:38" x14ac:dyDescent="0.25">
      <c r="A749" s="82" t="s">
        <v>15479</v>
      </c>
      <c r="B749" s="82">
        <v>15.605</v>
      </c>
      <c r="C749" s="82" t="s">
        <v>15480</v>
      </c>
      <c r="D749" s="82" t="s">
        <v>15481</v>
      </c>
      <c r="E749" s="82" t="s">
        <v>15482</v>
      </c>
      <c r="F749" s="82" t="s">
        <v>15483</v>
      </c>
      <c r="G749" s="82" t="s">
        <v>683</v>
      </c>
      <c r="H749" s="82" t="s">
        <v>360</v>
      </c>
      <c r="I749" s="82" t="s">
        <v>15484</v>
      </c>
      <c r="J749" s="82" t="s">
        <v>15485</v>
      </c>
      <c r="K749" s="82" t="s">
        <v>15486</v>
      </c>
      <c r="L749" s="82" t="s">
        <v>15487</v>
      </c>
      <c r="M749" s="82" t="s">
        <v>1376</v>
      </c>
      <c r="N749" s="82" t="s">
        <v>15488</v>
      </c>
      <c r="O749" s="82" t="s">
        <v>15489</v>
      </c>
      <c r="P749" s="82" t="s">
        <v>15490</v>
      </c>
      <c r="Q749" s="82" t="s">
        <v>15491</v>
      </c>
      <c r="R749" s="82" t="s">
        <v>15492</v>
      </c>
      <c r="S749" s="82" t="s">
        <v>15493</v>
      </c>
      <c r="T749" s="82" t="s">
        <v>15494</v>
      </c>
      <c r="U749" s="82" t="s">
        <v>15495</v>
      </c>
      <c r="V749" s="82" t="s">
        <v>632</v>
      </c>
      <c r="W749" s="82" t="s">
        <v>15496</v>
      </c>
      <c r="X749" s="82" t="s">
        <v>15497</v>
      </c>
      <c r="Y749" s="82" t="s">
        <v>15498</v>
      </c>
      <c r="Z749" s="82" t="s">
        <v>15499</v>
      </c>
      <c r="AA749" s="82" t="s">
        <v>15500</v>
      </c>
      <c r="AB749" s="82" t="s">
        <v>15501</v>
      </c>
      <c r="AC749" s="82" t="s">
        <v>15502</v>
      </c>
      <c r="AD749" s="82" t="s">
        <v>15503</v>
      </c>
      <c r="AE749" s="82" t="s">
        <v>15504</v>
      </c>
      <c r="AF749" s="82" t="s">
        <v>15505</v>
      </c>
      <c r="AG749" s="82" t="s">
        <v>15506</v>
      </c>
      <c r="AH749" s="82" t="s">
        <v>15507</v>
      </c>
      <c r="AI749" s="82" t="s">
        <v>521</v>
      </c>
      <c r="AJ749" s="82" t="s">
        <v>12183</v>
      </c>
      <c r="AK749" s="82" t="s">
        <v>15508</v>
      </c>
      <c r="AL749" s="82" t="s">
        <v>415</v>
      </c>
    </row>
    <row r="750" spans="1:38" x14ac:dyDescent="0.25">
      <c r="A750" s="82" t="s">
        <v>15509</v>
      </c>
      <c r="B750" s="82">
        <v>15.608000000000001</v>
      </c>
      <c r="D750" s="82" t="s">
        <v>15481</v>
      </c>
      <c r="E750" s="82" t="s">
        <v>15510</v>
      </c>
      <c r="F750" s="82" t="s">
        <v>15511</v>
      </c>
      <c r="G750" s="82" t="s">
        <v>2317</v>
      </c>
      <c r="H750" s="82" t="s">
        <v>360</v>
      </c>
      <c r="I750" s="82" t="s">
        <v>15512</v>
      </c>
      <c r="J750" s="82" t="s">
        <v>15513</v>
      </c>
      <c r="K750" s="82" t="s">
        <v>15514</v>
      </c>
      <c r="L750" s="82" t="s">
        <v>15515</v>
      </c>
      <c r="M750" s="82" t="s">
        <v>15516</v>
      </c>
      <c r="N750" s="82" t="s">
        <v>15517</v>
      </c>
      <c r="O750" s="82" t="s">
        <v>558</v>
      </c>
      <c r="P750" s="82" t="s">
        <v>15518</v>
      </c>
      <c r="Q750" s="82" t="s">
        <v>367</v>
      </c>
      <c r="R750" s="82" t="s">
        <v>367</v>
      </c>
      <c r="S750" s="82" t="s">
        <v>15519</v>
      </c>
      <c r="T750" s="82" t="s">
        <v>15520</v>
      </c>
      <c r="U750" s="82" t="s">
        <v>15521</v>
      </c>
      <c r="V750" s="82" t="s">
        <v>632</v>
      </c>
      <c r="W750" s="82" t="s">
        <v>15522</v>
      </c>
      <c r="X750" s="82" t="s">
        <v>15523</v>
      </c>
      <c r="Y750" s="82" t="s">
        <v>15524</v>
      </c>
      <c r="Z750" s="82" t="s">
        <v>15525</v>
      </c>
      <c r="AA750" s="82" t="s">
        <v>15526</v>
      </c>
      <c r="AB750" s="82" t="s">
        <v>15527</v>
      </c>
      <c r="AC750" s="82" t="s">
        <v>636</v>
      </c>
      <c r="AD750" s="82" t="s">
        <v>15528</v>
      </c>
      <c r="AE750" s="82" t="s">
        <v>15529</v>
      </c>
      <c r="AF750" s="82" t="s">
        <v>15530</v>
      </c>
      <c r="AG750" s="82" t="s">
        <v>15531</v>
      </c>
      <c r="AH750" s="82" t="s">
        <v>15532</v>
      </c>
      <c r="AI750" s="82" t="s">
        <v>384</v>
      </c>
      <c r="AJ750" s="82" t="s">
        <v>12183</v>
      </c>
      <c r="AK750" s="82" t="s">
        <v>15533</v>
      </c>
      <c r="AL750" s="82" t="s">
        <v>415</v>
      </c>
    </row>
    <row r="751" spans="1:38" x14ac:dyDescent="0.25">
      <c r="A751" s="82" t="s">
        <v>15534</v>
      </c>
      <c r="B751" s="82">
        <v>15.611000000000001</v>
      </c>
      <c r="C751" s="82" t="s">
        <v>15535</v>
      </c>
      <c r="D751" s="82" t="s">
        <v>15481</v>
      </c>
      <c r="E751" s="82" t="s">
        <v>15536</v>
      </c>
      <c r="F751" s="82" t="s">
        <v>15537</v>
      </c>
      <c r="G751" s="82" t="s">
        <v>683</v>
      </c>
      <c r="H751" s="82" t="s">
        <v>360</v>
      </c>
      <c r="I751" s="82" t="s">
        <v>15538</v>
      </c>
      <c r="J751" s="82" t="s">
        <v>15539</v>
      </c>
      <c r="K751" s="82" t="s">
        <v>15540</v>
      </c>
      <c r="L751" s="82" t="s">
        <v>15541</v>
      </c>
      <c r="M751" s="82" t="s">
        <v>1376</v>
      </c>
      <c r="N751" s="82" t="s">
        <v>15542</v>
      </c>
      <c r="O751" s="82" t="s">
        <v>15543</v>
      </c>
      <c r="P751" s="82" t="s">
        <v>15544</v>
      </c>
      <c r="Q751" s="82" t="s">
        <v>15545</v>
      </c>
      <c r="R751" s="82" t="s">
        <v>15492</v>
      </c>
      <c r="S751" s="82" t="s">
        <v>15546</v>
      </c>
      <c r="T751" s="82" t="s">
        <v>15547</v>
      </c>
      <c r="U751" s="82" t="s">
        <v>15548</v>
      </c>
      <c r="V751" s="82" t="s">
        <v>632</v>
      </c>
      <c r="W751" s="82" t="s">
        <v>15549</v>
      </c>
      <c r="X751" s="82" t="s">
        <v>15550</v>
      </c>
      <c r="Y751" s="82" t="s">
        <v>15551</v>
      </c>
      <c r="Z751" s="82" t="s">
        <v>15552</v>
      </c>
      <c r="AA751" s="82" t="s">
        <v>15553</v>
      </c>
      <c r="AB751" s="82" t="s">
        <v>15554</v>
      </c>
      <c r="AC751" s="82" t="s">
        <v>15555</v>
      </c>
      <c r="AD751" s="82" t="s">
        <v>15556</v>
      </c>
      <c r="AE751" s="82" t="s">
        <v>15504</v>
      </c>
      <c r="AF751" s="82" t="s">
        <v>15557</v>
      </c>
      <c r="AG751" s="82" t="s">
        <v>15558</v>
      </c>
      <c r="AH751" s="82" t="s">
        <v>15559</v>
      </c>
      <c r="AI751" s="82" t="s">
        <v>521</v>
      </c>
      <c r="AJ751" s="82" t="s">
        <v>12183</v>
      </c>
      <c r="AK751" s="82" t="s">
        <v>15560</v>
      </c>
      <c r="AL751" s="82" t="s">
        <v>415</v>
      </c>
    </row>
    <row r="752" spans="1:38" x14ac:dyDescent="0.25">
      <c r="A752" s="82" t="s">
        <v>15561</v>
      </c>
      <c r="B752" s="82">
        <v>15.614000000000001</v>
      </c>
      <c r="C752" s="82" t="s">
        <v>15562</v>
      </c>
      <c r="D752" s="82" t="s">
        <v>15481</v>
      </c>
      <c r="E752" s="82" t="s">
        <v>15563</v>
      </c>
      <c r="F752" s="82" t="s">
        <v>15564</v>
      </c>
      <c r="G752" s="82" t="s">
        <v>2317</v>
      </c>
      <c r="H752" s="82" t="s">
        <v>360</v>
      </c>
      <c r="I752" s="82" t="s">
        <v>15565</v>
      </c>
      <c r="J752" s="82" t="s">
        <v>15566</v>
      </c>
      <c r="K752" s="82" t="s">
        <v>4770</v>
      </c>
      <c r="L752" s="82" t="s">
        <v>15567</v>
      </c>
      <c r="M752" s="82" t="s">
        <v>1376</v>
      </c>
      <c r="N752" s="82" t="s">
        <v>15568</v>
      </c>
      <c r="O752" s="82" t="s">
        <v>15569</v>
      </c>
      <c r="P752" s="82" t="s">
        <v>15570</v>
      </c>
      <c r="Q752" s="82" t="s">
        <v>15491</v>
      </c>
      <c r="R752" s="82" t="s">
        <v>15571</v>
      </c>
      <c r="S752" s="82" t="s">
        <v>15572</v>
      </c>
      <c r="T752" s="82" t="s">
        <v>15573</v>
      </c>
      <c r="U752" s="82" t="s">
        <v>15574</v>
      </c>
      <c r="V752" s="82" t="s">
        <v>15575</v>
      </c>
      <c r="W752" s="82" t="s">
        <v>15576</v>
      </c>
      <c r="X752" s="82" t="s">
        <v>15497</v>
      </c>
      <c r="Y752" s="82" t="s">
        <v>15577</v>
      </c>
      <c r="Z752" s="82" t="s">
        <v>15578</v>
      </c>
      <c r="AA752" s="82" t="s">
        <v>15579</v>
      </c>
      <c r="AB752" s="82" t="s">
        <v>15580</v>
      </c>
      <c r="AC752" s="82" t="s">
        <v>15581</v>
      </c>
      <c r="AD752" s="82" t="s">
        <v>15582</v>
      </c>
      <c r="AE752" s="82" t="s">
        <v>15583</v>
      </c>
      <c r="AF752" s="82" t="s">
        <v>15584</v>
      </c>
      <c r="AG752" s="82" t="s">
        <v>15585</v>
      </c>
      <c r="AH752" s="82" t="s">
        <v>15586</v>
      </c>
      <c r="AI752" s="82" t="s">
        <v>620</v>
      </c>
      <c r="AJ752" s="82" t="s">
        <v>12183</v>
      </c>
      <c r="AK752" s="82" t="s">
        <v>15587</v>
      </c>
      <c r="AL752" s="82" t="s">
        <v>415</v>
      </c>
    </row>
    <row r="753" spans="1:38" x14ac:dyDescent="0.25">
      <c r="A753" s="82" t="s">
        <v>15588</v>
      </c>
      <c r="B753" s="82">
        <v>15.615</v>
      </c>
      <c r="D753" s="82" t="s">
        <v>15481</v>
      </c>
      <c r="E753" s="82" t="s">
        <v>15589</v>
      </c>
      <c r="F753" s="82" t="s">
        <v>15590</v>
      </c>
      <c r="G753" s="82" t="s">
        <v>2317</v>
      </c>
      <c r="H753" s="82" t="s">
        <v>360</v>
      </c>
      <c r="I753" s="82" t="s">
        <v>15591</v>
      </c>
      <c r="J753" s="82" t="s">
        <v>15592</v>
      </c>
      <c r="K753" s="82" t="s">
        <v>15593</v>
      </c>
      <c r="L753" s="82" t="s">
        <v>15594</v>
      </c>
      <c r="M753" s="82" t="s">
        <v>15595</v>
      </c>
      <c r="N753" s="82" t="s">
        <v>15596</v>
      </c>
      <c r="O753" s="82" t="s">
        <v>15597</v>
      </c>
      <c r="P753" s="82" t="s">
        <v>15598</v>
      </c>
      <c r="Q753" s="82" t="s">
        <v>15599</v>
      </c>
      <c r="R753" s="82" t="s">
        <v>15600</v>
      </c>
      <c r="S753" s="82" t="s">
        <v>15601</v>
      </c>
      <c r="T753" s="82" t="s">
        <v>15602</v>
      </c>
      <c r="U753" s="82" t="s">
        <v>15603</v>
      </c>
      <c r="V753" s="82" t="s">
        <v>632</v>
      </c>
      <c r="W753" s="82" t="s">
        <v>15604</v>
      </c>
      <c r="X753" s="82" t="s">
        <v>15605</v>
      </c>
      <c r="Y753" s="82" t="s">
        <v>15606</v>
      </c>
      <c r="Z753" s="82" t="s">
        <v>15607</v>
      </c>
      <c r="AA753" s="82" t="s">
        <v>15608</v>
      </c>
      <c r="AB753" s="82" t="s">
        <v>15609</v>
      </c>
      <c r="AC753" s="82" t="s">
        <v>15610</v>
      </c>
      <c r="AD753" s="82" t="s">
        <v>15611</v>
      </c>
      <c r="AE753" s="82" t="s">
        <v>15612</v>
      </c>
      <c r="AF753" s="82" t="s">
        <v>15613</v>
      </c>
      <c r="AG753" s="82" t="s">
        <v>15614</v>
      </c>
      <c r="AH753" s="82" t="s">
        <v>15615</v>
      </c>
      <c r="AI753" s="82" t="s">
        <v>620</v>
      </c>
      <c r="AJ753" s="82" t="s">
        <v>12183</v>
      </c>
      <c r="AK753" s="82" t="s">
        <v>15616</v>
      </c>
      <c r="AL753" s="82" t="s">
        <v>415</v>
      </c>
    </row>
    <row r="754" spans="1:38" x14ac:dyDescent="0.25">
      <c r="A754" s="82" t="s">
        <v>15617</v>
      </c>
      <c r="B754" s="82">
        <v>15.616</v>
      </c>
      <c r="C754" s="82" t="s">
        <v>15618</v>
      </c>
      <c r="D754" s="82" t="s">
        <v>15481</v>
      </c>
      <c r="E754" s="82" t="s">
        <v>15619</v>
      </c>
      <c r="F754" s="82" t="s">
        <v>15620</v>
      </c>
      <c r="G754" s="82" t="s">
        <v>2317</v>
      </c>
      <c r="H754" s="82" t="s">
        <v>360</v>
      </c>
      <c r="I754" s="82" t="s">
        <v>15621</v>
      </c>
      <c r="J754" s="82" t="s">
        <v>15622</v>
      </c>
      <c r="K754" s="82" t="s">
        <v>628</v>
      </c>
      <c r="L754" s="82" t="s">
        <v>15623</v>
      </c>
      <c r="M754" s="82" t="s">
        <v>1376</v>
      </c>
      <c r="N754" s="82" t="s">
        <v>15624</v>
      </c>
      <c r="O754" s="82" t="s">
        <v>558</v>
      </c>
      <c r="P754" s="82" t="s">
        <v>15625</v>
      </c>
      <c r="Q754" s="82" t="s">
        <v>15626</v>
      </c>
      <c r="R754" s="82" t="s">
        <v>360</v>
      </c>
      <c r="S754" s="82" t="s">
        <v>15627</v>
      </c>
      <c r="T754" s="82" t="s">
        <v>15628</v>
      </c>
      <c r="U754" s="82" t="s">
        <v>15574</v>
      </c>
      <c r="V754" s="82" t="s">
        <v>632</v>
      </c>
      <c r="W754" s="82" t="s">
        <v>15629</v>
      </c>
      <c r="X754" s="82" t="s">
        <v>15497</v>
      </c>
      <c r="Y754" s="82" t="s">
        <v>15630</v>
      </c>
      <c r="Z754" s="82" t="s">
        <v>15631</v>
      </c>
      <c r="AA754" s="82" t="s">
        <v>15632</v>
      </c>
      <c r="AB754" s="82" t="s">
        <v>15633</v>
      </c>
      <c r="AC754" s="82" t="s">
        <v>15634</v>
      </c>
      <c r="AD754" s="82" t="s">
        <v>15635</v>
      </c>
      <c r="AE754" s="82" t="s">
        <v>15636</v>
      </c>
      <c r="AF754" s="82" t="s">
        <v>15637</v>
      </c>
      <c r="AG754" s="82" t="s">
        <v>15638</v>
      </c>
      <c r="AH754" s="82" t="s">
        <v>15639</v>
      </c>
      <c r="AI754" s="82" t="s">
        <v>1703</v>
      </c>
      <c r="AJ754" s="82" t="s">
        <v>12183</v>
      </c>
      <c r="AK754" s="82" t="s">
        <v>15640</v>
      </c>
      <c r="AL754" s="82" t="s">
        <v>415</v>
      </c>
    </row>
    <row r="755" spans="1:38" x14ac:dyDescent="0.25">
      <c r="A755" s="82" t="s">
        <v>15641</v>
      </c>
      <c r="B755" s="82">
        <v>15.619</v>
      </c>
      <c r="D755" s="82" t="s">
        <v>15481</v>
      </c>
      <c r="E755" s="82" t="s">
        <v>15642</v>
      </c>
      <c r="F755" s="82" t="s">
        <v>15643</v>
      </c>
      <c r="G755" s="82" t="s">
        <v>2317</v>
      </c>
      <c r="H755" s="82" t="s">
        <v>360</v>
      </c>
      <c r="I755" s="82" t="s">
        <v>15644</v>
      </c>
      <c r="J755" s="82" t="s">
        <v>15645</v>
      </c>
      <c r="K755" s="82" t="s">
        <v>362</v>
      </c>
      <c r="L755" s="82" t="s">
        <v>421</v>
      </c>
      <c r="M755" s="82" t="s">
        <v>15646</v>
      </c>
      <c r="N755" s="82" t="s">
        <v>15647</v>
      </c>
      <c r="O755" s="82" t="s">
        <v>15648</v>
      </c>
      <c r="P755" s="82" t="s">
        <v>15649</v>
      </c>
      <c r="Q755" s="82" t="s">
        <v>360</v>
      </c>
      <c r="R755" s="82" t="s">
        <v>15650</v>
      </c>
      <c r="S755" s="82" t="s">
        <v>400</v>
      </c>
      <c r="T755" s="82" t="s">
        <v>15651</v>
      </c>
      <c r="U755" s="82" t="s">
        <v>15652</v>
      </c>
      <c r="V755" s="82" t="s">
        <v>632</v>
      </c>
      <c r="W755" s="82" t="s">
        <v>15522</v>
      </c>
      <c r="X755" s="82" t="s">
        <v>15653</v>
      </c>
      <c r="Y755" s="82" t="s">
        <v>15654</v>
      </c>
      <c r="Z755" s="82" t="s">
        <v>15655</v>
      </c>
      <c r="AA755" s="82" t="s">
        <v>15656</v>
      </c>
      <c r="AB755" s="82" t="s">
        <v>15657</v>
      </c>
      <c r="AC755" s="82" t="s">
        <v>446</v>
      </c>
      <c r="AD755" s="82" t="s">
        <v>15658</v>
      </c>
      <c r="AE755" s="82" t="s">
        <v>15659</v>
      </c>
      <c r="AF755" s="82" t="s">
        <v>15660</v>
      </c>
      <c r="AG755" s="82" t="s">
        <v>15661</v>
      </c>
      <c r="AH755" s="82" t="s">
        <v>15662</v>
      </c>
      <c r="AI755" s="82" t="s">
        <v>8694</v>
      </c>
      <c r="AJ755" s="82" t="s">
        <v>12183</v>
      </c>
      <c r="AK755" s="82" t="s">
        <v>15663</v>
      </c>
      <c r="AL755" s="82" t="s">
        <v>415</v>
      </c>
    </row>
    <row r="756" spans="1:38" x14ac:dyDescent="0.25">
      <c r="A756" s="82" t="s">
        <v>15664</v>
      </c>
      <c r="B756" s="82">
        <v>15.62</v>
      </c>
      <c r="D756" s="82" t="s">
        <v>15481</v>
      </c>
      <c r="E756" s="82" t="s">
        <v>15665</v>
      </c>
      <c r="F756" s="82" t="s">
        <v>15666</v>
      </c>
      <c r="G756" s="82" t="s">
        <v>2317</v>
      </c>
      <c r="H756" s="82" t="s">
        <v>360</v>
      </c>
      <c r="I756" s="82" t="s">
        <v>15667</v>
      </c>
      <c r="J756" s="82" t="s">
        <v>15668</v>
      </c>
      <c r="K756" s="82" t="s">
        <v>362</v>
      </c>
      <c r="L756" s="82" t="s">
        <v>421</v>
      </c>
      <c r="M756" s="82" t="s">
        <v>15669</v>
      </c>
      <c r="N756" s="82" t="s">
        <v>15670</v>
      </c>
      <c r="O756" s="82" t="s">
        <v>15671</v>
      </c>
      <c r="P756" s="82" t="s">
        <v>15649</v>
      </c>
      <c r="Q756" s="82" t="s">
        <v>15672</v>
      </c>
      <c r="R756" s="82" t="s">
        <v>15673</v>
      </c>
      <c r="S756" s="82" t="s">
        <v>15674</v>
      </c>
      <c r="T756" s="82" t="s">
        <v>15675</v>
      </c>
      <c r="U756" s="82" t="s">
        <v>15676</v>
      </c>
      <c r="V756" s="82" t="s">
        <v>632</v>
      </c>
      <c r="W756" s="82" t="s">
        <v>15677</v>
      </c>
      <c r="X756" s="82" t="s">
        <v>15653</v>
      </c>
      <c r="Y756" s="82" t="s">
        <v>15678</v>
      </c>
      <c r="Z756" s="82" t="s">
        <v>15679</v>
      </c>
      <c r="AA756" s="82" t="s">
        <v>15680</v>
      </c>
      <c r="AB756" s="82" t="s">
        <v>15681</v>
      </c>
      <c r="AC756" s="82" t="s">
        <v>735</v>
      </c>
      <c r="AD756" s="82" t="s">
        <v>15682</v>
      </c>
      <c r="AE756" s="82" t="s">
        <v>15683</v>
      </c>
      <c r="AF756" s="82" t="s">
        <v>15684</v>
      </c>
      <c r="AG756" s="82" t="s">
        <v>15685</v>
      </c>
      <c r="AH756" s="82" t="s">
        <v>15686</v>
      </c>
      <c r="AI756" s="82" t="s">
        <v>8694</v>
      </c>
      <c r="AJ756" s="82" t="s">
        <v>12183</v>
      </c>
      <c r="AK756" s="82" t="s">
        <v>15687</v>
      </c>
      <c r="AL756" s="82" t="s">
        <v>415</v>
      </c>
    </row>
    <row r="757" spans="1:38" x14ac:dyDescent="0.25">
      <c r="A757" s="82" t="s">
        <v>15688</v>
      </c>
      <c r="B757" s="82">
        <v>15.621</v>
      </c>
      <c r="D757" s="82" t="s">
        <v>15481</v>
      </c>
      <c r="E757" s="82" t="s">
        <v>15689</v>
      </c>
      <c r="F757" s="82" t="s">
        <v>15690</v>
      </c>
      <c r="G757" s="82" t="s">
        <v>2317</v>
      </c>
      <c r="H757" s="82" t="s">
        <v>360</v>
      </c>
      <c r="I757" s="82" t="s">
        <v>15691</v>
      </c>
      <c r="J757" s="82" t="s">
        <v>15692</v>
      </c>
      <c r="K757" s="82" t="s">
        <v>362</v>
      </c>
      <c r="L757" s="82" t="s">
        <v>421</v>
      </c>
      <c r="M757" s="82" t="s">
        <v>15693</v>
      </c>
      <c r="N757" s="82" t="s">
        <v>15694</v>
      </c>
      <c r="O757" s="82" t="s">
        <v>15695</v>
      </c>
      <c r="P757" s="82" t="s">
        <v>15696</v>
      </c>
      <c r="Q757" s="82" t="s">
        <v>15672</v>
      </c>
      <c r="R757" s="82" t="s">
        <v>15650</v>
      </c>
      <c r="S757" s="82" t="s">
        <v>15697</v>
      </c>
      <c r="T757" s="82" t="s">
        <v>15698</v>
      </c>
      <c r="U757" s="82" t="s">
        <v>15652</v>
      </c>
      <c r="V757" s="82" t="s">
        <v>632</v>
      </c>
      <c r="W757" s="82" t="s">
        <v>15699</v>
      </c>
      <c r="X757" s="82" t="s">
        <v>15653</v>
      </c>
      <c r="Y757" s="82" t="s">
        <v>15700</v>
      </c>
      <c r="Z757" s="82" t="s">
        <v>15701</v>
      </c>
      <c r="AA757" s="82" t="s">
        <v>15702</v>
      </c>
      <c r="AB757" s="82" t="s">
        <v>15703</v>
      </c>
      <c r="AC757" s="82" t="s">
        <v>735</v>
      </c>
      <c r="AD757" s="82" t="s">
        <v>15704</v>
      </c>
      <c r="AE757" s="82" t="s">
        <v>15705</v>
      </c>
      <c r="AF757" s="82" t="s">
        <v>15706</v>
      </c>
      <c r="AG757" s="82" t="s">
        <v>15707</v>
      </c>
      <c r="AH757" s="82" t="s">
        <v>15708</v>
      </c>
      <c r="AI757" s="82" t="s">
        <v>1842</v>
      </c>
      <c r="AJ757" s="82" t="s">
        <v>12183</v>
      </c>
      <c r="AK757" s="82" t="s">
        <v>15709</v>
      </c>
      <c r="AL757" s="82" t="s">
        <v>415</v>
      </c>
    </row>
    <row r="758" spans="1:38" x14ac:dyDescent="0.25">
      <c r="A758" s="82" t="s">
        <v>15710</v>
      </c>
      <c r="B758" s="82">
        <v>15.622</v>
      </c>
      <c r="C758" s="82" t="s">
        <v>15711</v>
      </c>
      <c r="D758" s="82" t="s">
        <v>15481</v>
      </c>
      <c r="E758" s="82" t="s">
        <v>15712</v>
      </c>
      <c r="F758" s="82" t="s">
        <v>15713</v>
      </c>
      <c r="G758" s="82" t="s">
        <v>2317</v>
      </c>
      <c r="H758" s="82" t="s">
        <v>360</v>
      </c>
      <c r="I758" s="82" t="s">
        <v>15714</v>
      </c>
      <c r="J758" s="82" t="s">
        <v>15715</v>
      </c>
      <c r="K758" s="82" t="s">
        <v>15716</v>
      </c>
      <c r="L758" s="82" t="s">
        <v>15717</v>
      </c>
      <c r="M758" s="82" t="s">
        <v>1376</v>
      </c>
      <c r="N758" s="82" t="s">
        <v>15624</v>
      </c>
      <c r="O758" s="82" t="s">
        <v>558</v>
      </c>
      <c r="P758" s="82" t="s">
        <v>15625</v>
      </c>
      <c r="Q758" s="82" t="s">
        <v>15491</v>
      </c>
      <c r="R758" s="82" t="s">
        <v>360</v>
      </c>
      <c r="S758" s="82" t="s">
        <v>15718</v>
      </c>
      <c r="T758" s="82" t="s">
        <v>15719</v>
      </c>
      <c r="U758" s="82" t="s">
        <v>15720</v>
      </c>
      <c r="V758" s="82" t="s">
        <v>15721</v>
      </c>
      <c r="W758" s="82" t="s">
        <v>15722</v>
      </c>
      <c r="X758" s="82" t="s">
        <v>15497</v>
      </c>
      <c r="Y758" s="82" t="s">
        <v>15723</v>
      </c>
      <c r="Z758" s="82" t="s">
        <v>15724</v>
      </c>
      <c r="AA758" s="82" t="s">
        <v>15725</v>
      </c>
      <c r="AB758" s="82" t="s">
        <v>15726</v>
      </c>
      <c r="AC758" s="82" t="s">
        <v>15727</v>
      </c>
      <c r="AD758" s="82" t="s">
        <v>15728</v>
      </c>
      <c r="AE758" s="82" t="s">
        <v>15729</v>
      </c>
      <c r="AF758" s="82" t="s">
        <v>15637</v>
      </c>
      <c r="AG758" s="82" t="s">
        <v>15730</v>
      </c>
      <c r="AH758" s="82" t="s">
        <v>15731</v>
      </c>
      <c r="AI758" s="82" t="s">
        <v>1842</v>
      </c>
      <c r="AJ758" s="82" t="s">
        <v>12183</v>
      </c>
      <c r="AK758" s="82" t="s">
        <v>15732</v>
      </c>
      <c r="AL758" s="82" t="s">
        <v>415</v>
      </c>
    </row>
    <row r="759" spans="1:38" x14ac:dyDescent="0.25">
      <c r="A759" s="82" t="s">
        <v>15733</v>
      </c>
      <c r="B759" s="82">
        <v>15.622999999999999</v>
      </c>
      <c r="C759" s="82" t="s">
        <v>15734</v>
      </c>
      <c r="D759" s="82" t="s">
        <v>15481</v>
      </c>
      <c r="E759" s="82" t="s">
        <v>15735</v>
      </c>
      <c r="F759" s="82" t="s">
        <v>15736</v>
      </c>
      <c r="G759" s="82" t="s">
        <v>2317</v>
      </c>
      <c r="H759" s="82" t="s">
        <v>360</v>
      </c>
      <c r="I759" s="82" t="s">
        <v>15737</v>
      </c>
      <c r="J759" s="82" t="s">
        <v>15738</v>
      </c>
      <c r="K759" s="82" t="s">
        <v>5025</v>
      </c>
      <c r="L759" s="82" t="s">
        <v>421</v>
      </c>
      <c r="M759" s="82" t="s">
        <v>15739</v>
      </c>
      <c r="N759" s="82" t="s">
        <v>15740</v>
      </c>
      <c r="O759" s="82" t="s">
        <v>15741</v>
      </c>
      <c r="P759" s="82" t="s">
        <v>15742</v>
      </c>
      <c r="Q759" s="82" t="s">
        <v>360</v>
      </c>
      <c r="R759" s="82" t="s">
        <v>15743</v>
      </c>
      <c r="S759" s="82" t="s">
        <v>15744</v>
      </c>
      <c r="T759" s="82" t="s">
        <v>15745</v>
      </c>
      <c r="U759" s="82" t="s">
        <v>15746</v>
      </c>
      <c r="V759" s="82" t="s">
        <v>1376</v>
      </c>
      <c r="W759" s="82" t="s">
        <v>15747</v>
      </c>
      <c r="X759" s="82" t="s">
        <v>15748</v>
      </c>
      <c r="Y759" s="82" t="s">
        <v>15749</v>
      </c>
      <c r="Z759" s="82" t="s">
        <v>15750</v>
      </c>
      <c r="AA759" s="82" t="s">
        <v>15751</v>
      </c>
      <c r="AB759" s="82" t="s">
        <v>15752</v>
      </c>
      <c r="AC759" s="82" t="s">
        <v>15753</v>
      </c>
      <c r="AD759" s="82" t="s">
        <v>15754</v>
      </c>
      <c r="AE759" s="82" t="s">
        <v>15755</v>
      </c>
      <c r="AF759" s="82" t="s">
        <v>15756</v>
      </c>
      <c r="AG759" s="82" t="s">
        <v>15757</v>
      </c>
      <c r="AH759" s="82" t="s">
        <v>15758</v>
      </c>
      <c r="AI759" s="82" t="s">
        <v>1842</v>
      </c>
      <c r="AJ759" s="82" t="s">
        <v>12183</v>
      </c>
      <c r="AK759" s="82" t="s">
        <v>15759</v>
      </c>
      <c r="AL759" s="82" t="s">
        <v>415</v>
      </c>
    </row>
    <row r="760" spans="1:38" x14ac:dyDescent="0.25">
      <c r="A760" s="82" t="s">
        <v>15760</v>
      </c>
      <c r="B760" s="82">
        <v>15.625</v>
      </c>
      <c r="D760" s="82" t="s">
        <v>15481</v>
      </c>
      <c r="E760" s="82" t="s">
        <v>15761</v>
      </c>
      <c r="F760" s="82" t="s">
        <v>15762</v>
      </c>
      <c r="G760" s="82" t="s">
        <v>683</v>
      </c>
      <c r="H760" s="82" t="s">
        <v>360</v>
      </c>
      <c r="I760" s="82" t="s">
        <v>15763</v>
      </c>
      <c r="J760" s="82" t="s">
        <v>15764</v>
      </c>
      <c r="K760" s="82" t="s">
        <v>5025</v>
      </c>
      <c r="L760" s="82" t="s">
        <v>421</v>
      </c>
      <c r="M760" s="82" t="s">
        <v>421</v>
      </c>
      <c r="N760" s="82" t="s">
        <v>15765</v>
      </c>
      <c r="O760" s="82" t="s">
        <v>366</v>
      </c>
      <c r="P760" s="82" t="s">
        <v>15490</v>
      </c>
      <c r="Q760" s="82" t="s">
        <v>15491</v>
      </c>
      <c r="R760" s="82" t="s">
        <v>15492</v>
      </c>
      <c r="S760" s="82" t="s">
        <v>15766</v>
      </c>
      <c r="T760" s="82" t="s">
        <v>15767</v>
      </c>
      <c r="U760" s="82" t="s">
        <v>15768</v>
      </c>
      <c r="V760" s="82" t="s">
        <v>1376</v>
      </c>
      <c r="W760" s="82" t="s">
        <v>15769</v>
      </c>
      <c r="X760" s="82" t="s">
        <v>15550</v>
      </c>
      <c r="Y760" s="82" t="s">
        <v>15770</v>
      </c>
      <c r="Z760" s="82" t="s">
        <v>427</v>
      </c>
      <c r="AA760" s="82" t="s">
        <v>15771</v>
      </c>
      <c r="AB760" s="82" t="s">
        <v>15772</v>
      </c>
      <c r="AC760" s="82" t="s">
        <v>446</v>
      </c>
      <c r="AD760" s="82" t="s">
        <v>15773</v>
      </c>
      <c r="AE760" s="82" t="s">
        <v>15774</v>
      </c>
      <c r="AF760" s="82" t="s">
        <v>15775</v>
      </c>
      <c r="AG760" s="82" t="s">
        <v>15776</v>
      </c>
      <c r="AH760" s="82" t="s">
        <v>15777</v>
      </c>
      <c r="AI760" s="82" t="s">
        <v>1886</v>
      </c>
      <c r="AJ760" s="82" t="s">
        <v>12183</v>
      </c>
      <c r="AK760" s="82" t="s">
        <v>15778</v>
      </c>
      <c r="AL760" s="82" t="s">
        <v>415</v>
      </c>
    </row>
    <row r="761" spans="1:38" x14ac:dyDescent="0.25">
      <c r="A761" s="82" t="s">
        <v>15779</v>
      </c>
      <c r="B761" s="82">
        <v>15.625999999999999</v>
      </c>
      <c r="D761" s="82" t="s">
        <v>15481</v>
      </c>
      <c r="E761" s="82" t="s">
        <v>15536</v>
      </c>
      <c r="F761" s="82" t="s">
        <v>15780</v>
      </c>
      <c r="G761" s="82" t="s">
        <v>683</v>
      </c>
      <c r="H761" s="82" t="s">
        <v>360</v>
      </c>
      <c r="I761" s="82" t="s">
        <v>15781</v>
      </c>
      <c r="J761" s="82" t="s">
        <v>15782</v>
      </c>
      <c r="K761" s="82" t="s">
        <v>15540</v>
      </c>
      <c r="L761" s="82" t="s">
        <v>15783</v>
      </c>
      <c r="M761" s="82" t="s">
        <v>1376</v>
      </c>
      <c r="N761" s="82" t="s">
        <v>15488</v>
      </c>
      <c r="O761" s="82" t="s">
        <v>15784</v>
      </c>
      <c r="P761" s="82" t="s">
        <v>15490</v>
      </c>
      <c r="Q761" s="82" t="s">
        <v>15785</v>
      </c>
      <c r="R761" s="82" t="s">
        <v>15492</v>
      </c>
      <c r="S761" s="82" t="s">
        <v>15786</v>
      </c>
      <c r="T761" s="82" t="s">
        <v>15787</v>
      </c>
      <c r="U761" s="82" t="s">
        <v>15574</v>
      </c>
      <c r="V761" s="82" t="s">
        <v>632</v>
      </c>
      <c r="W761" s="82" t="s">
        <v>15788</v>
      </c>
      <c r="X761" s="82" t="s">
        <v>15550</v>
      </c>
      <c r="Y761" s="82" t="s">
        <v>15789</v>
      </c>
      <c r="Z761" s="82" t="s">
        <v>15790</v>
      </c>
      <c r="AA761" s="82" t="s">
        <v>15791</v>
      </c>
      <c r="AB761" s="82" t="s">
        <v>15554</v>
      </c>
      <c r="AC761" s="82" t="s">
        <v>15792</v>
      </c>
      <c r="AD761" s="82" t="s">
        <v>15793</v>
      </c>
      <c r="AE761" s="82" t="s">
        <v>15504</v>
      </c>
      <c r="AF761" s="82" t="s">
        <v>15794</v>
      </c>
      <c r="AG761" s="82" t="s">
        <v>15795</v>
      </c>
      <c r="AH761" s="82" t="s">
        <v>15796</v>
      </c>
      <c r="AI761" s="82" t="s">
        <v>1886</v>
      </c>
      <c r="AJ761" s="82" t="s">
        <v>12183</v>
      </c>
      <c r="AK761" s="82" t="s">
        <v>15797</v>
      </c>
      <c r="AL761" s="82" t="s">
        <v>415</v>
      </c>
    </row>
    <row r="762" spans="1:38" x14ac:dyDescent="0.25">
      <c r="A762" s="82" t="s">
        <v>15798</v>
      </c>
      <c r="B762" s="82">
        <v>15.628</v>
      </c>
      <c r="D762" s="82" t="s">
        <v>15481</v>
      </c>
      <c r="E762" s="82" t="s">
        <v>15799</v>
      </c>
      <c r="F762" s="82" t="s">
        <v>15800</v>
      </c>
      <c r="G762" s="82" t="s">
        <v>2317</v>
      </c>
      <c r="H762" s="82" t="s">
        <v>360</v>
      </c>
      <c r="I762" s="82" t="s">
        <v>15801</v>
      </c>
      <c r="J762" s="82" t="s">
        <v>15802</v>
      </c>
      <c r="K762" s="82" t="s">
        <v>13525</v>
      </c>
      <c r="L762" s="82" t="s">
        <v>15803</v>
      </c>
      <c r="M762" s="82" t="s">
        <v>1376</v>
      </c>
      <c r="N762" s="82" t="s">
        <v>15804</v>
      </c>
      <c r="O762" s="82" t="s">
        <v>15805</v>
      </c>
      <c r="P762" s="82" t="s">
        <v>360</v>
      </c>
      <c r="Q762" s="82" t="s">
        <v>15806</v>
      </c>
      <c r="R762" s="82" t="s">
        <v>360</v>
      </c>
      <c r="S762" s="82" t="s">
        <v>400</v>
      </c>
      <c r="T762" s="82" t="s">
        <v>15807</v>
      </c>
      <c r="U762" s="82" t="s">
        <v>15574</v>
      </c>
      <c r="V762" s="82" t="s">
        <v>632</v>
      </c>
      <c r="W762" s="82" t="s">
        <v>15808</v>
      </c>
      <c r="X762" s="82" t="s">
        <v>15809</v>
      </c>
      <c r="Y762" s="82" t="s">
        <v>15810</v>
      </c>
      <c r="Z762" s="82" t="s">
        <v>15811</v>
      </c>
      <c r="AA762" s="82" t="s">
        <v>15812</v>
      </c>
      <c r="AB762" s="82" t="s">
        <v>15813</v>
      </c>
      <c r="AC762" s="82" t="s">
        <v>15814</v>
      </c>
      <c r="AD762" s="82" t="s">
        <v>15815</v>
      </c>
      <c r="AE762" s="82" t="s">
        <v>15816</v>
      </c>
      <c r="AF762" s="82" t="s">
        <v>15817</v>
      </c>
      <c r="AG762" s="82" t="s">
        <v>15818</v>
      </c>
      <c r="AH762" s="82" t="s">
        <v>15819</v>
      </c>
      <c r="AI762" s="82" t="s">
        <v>1886</v>
      </c>
      <c r="AJ762" s="82" t="s">
        <v>12183</v>
      </c>
      <c r="AK762" s="82" t="s">
        <v>15820</v>
      </c>
      <c r="AL762" s="82" t="s">
        <v>415</v>
      </c>
    </row>
    <row r="763" spans="1:38" x14ac:dyDescent="0.25">
      <c r="A763" s="82" t="s">
        <v>15821</v>
      </c>
      <c r="B763" s="82">
        <v>15.629</v>
      </c>
      <c r="D763" s="82" t="s">
        <v>15481</v>
      </c>
      <c r="E763" s="82" t="s">
        <v>15822</v>
      </c>
      <c r="F763" s="82" t="s">
        <v>15823</v>
      </c>
      <c r="G763" s="82" t="s">
        <v>2317</v>
      </c>
      <c r="H763" s="82" t="s">
        <v>360</v>
      </c>
      <c r="I763" s="82" t="s">
        <v>15824</v>
      </c>
      <c r="J763" s="82" t="s">
        <v>15825</v>
      </c>
      <c r="K763" s="82" t="s">
        <v>362</v>
      </c>
      <c r="L763" s="82" t="s">
        <v>421</v>
      </c>
      <c r="M763" s="82" t="s">
        <v>15826</v>
      </c>
      <c r="N763" s="82" t="s">
        <v>15827</v>
      </c>
      <c r="O763" s="82" t="s">
        <v>558</v>
      </c>
      <c r="P763" s="82" t="s">
        <v>15828</v>
      </c>
      <c r="Q763" s="82" t="s">
        <v>360</v>
      </c>
      <c r="R763" s="82" t="s">
        <v>15829</v>
      </c>
      <c r="S763" s="82" t="s">
        <v>15674</v>
      </c>
      <c r="T763" s="82" t="s">
        <v>15830</v>
      </c>
      <c r="U763" s="82" t="s">
        <v>15652</v>
      </c>
      <c r="V763" s="82" t="s">
        <v>632</v>
      </c>
      <c r="W763" s="82" t="s">
        <v>15831</v>
      </c>
      <c r="X763" s="82" t="s">
        <v>15653</v>
      </c>
      <c r="Y763" s="82" t="s">
        <v>15832</v>
      </c>
      <c r="Z763" s="82" t="s">
        <v>15701</v>
      </c>
      <c r="AA763" s="82" t="s">
        <v>15833</v>
      </c>
      <c r="AB763" s="82" t="s">
        <v>15703</v>
      </c>
      <c r="AC763" s="82" t="s">
        <v>735</v>
      </c>
      <c r="AD763" s="82" t="s">
        <v>15834</v>
      </c>
      <c r="AE763" s="82" t="s">
        <v>15835</v>
      </c>
      <c r="AF763" s="82" t="s">
        <v>15836</v>
      </c>
      <c r="AG763" s="82" t="s">
        <v>15837</v>
      </c>
      <c r="AH763" s="82" t="s">
        <v>15838</v>
      </c>
      <c r="AI763" s="82" t="s">
        <v>1886</v>
      </c>
      <c r="AJ763" s="82" t="s">
        <v>12183</v>
      </c>
      <c r="AK763" s="82" t="s">
        <v>15839</v>
      </c>
      <c r="AL763" s="82" t="s">
        <v>415</v>
      </c>
    </row>
    <row r="764" spans="1:38" x14ac:dyDescent="0.25">
      <c r="A764" s="82" t="s">
        <v>15840</v>
      </c>
      <c r="B764" s="82">
        <v>15.63</v>
      </c>
      <c r="D764" s="82" t="s">
        <v>15481</v>
      </c>
      <c r="E764" s="82" t="s">
        <v>15841</v>
      </c>
      <c r="F764" s="82" t="s">
        <v>15842</v>
      </c>
      <c r="G764" s="82" t="s">
        <v>3580</v>
      </c>
      <c r="H764" s="82" t="s">
        <v>360</v>
      </c>
      <c r="I764" s="82" t="s">
        <v>15843</v>
      </c>
      <c r="J764" s="82" t="s">
        <v>15844</v>
      </c>
      <c r="K764" s="82" t="s">
        <v>5025</v>
      </c>
      <c r="L764" s="82" t="s">
        <v>421</v>
      </c>
      <c r="M764" s="82" t="s">
        <v>15845</v>
      </c>
      <c r="N764" s="82" t="s">
        <v>15846</v>
      </c>
      <c r="O764" s="82" t="s">
        <v>15847</v>
      </c>
      <c r="P764" s="82" t="s">
        <v>360</v>
      </c>
      <c r="Q764" s="82" t="s">
        <v>360</v>
      </c>
      <c r="R764" s="82" t="s">
        <v>15848</v>
      </c>
      <c r="S764" s="82" t="s">
        <v>368</v>
      </c>
      <c r="T764" s="82" t="s">
        <v>15849</v>
      </c>
      <c r="U764" s="82" t="s">
        <v>15850</v>
      </c>
      <c r="V764" s="82" t="s">
        <v>1376</v>
      </c>
      <c r="W764" s="82" t="s">
        <v>15851</v>
      </c>
      <c r="X764" s="82" t="s">
        <v>15523</v>
      </c>
      <c r="Y764" s="82" t="s">
        <v>15852</v>
      </c>
      <c r="Z764" s="82" t="s">
        <v>15853</v>
      </c>
      <c r="AA764" s="82" t="s">
        <v>15854</v>
      </c>
      <c r="AB764" s="82" t="s">
        <v>382</v>
      </c>
      <c r="AC764" s="82" t="s">
        <v>15855</v>
      </c>
      <c r="AD764" s="82" t="s">
        <v>15856</v>
      </c>
      <c r="AE764" s="82" t="s">
        <v>15857</v>
      </c>
      <c r="AF764" s="82" t="s">
        <v>15858</v>
      </c>
      <c r="AG764" s="82" t="s">
        <v>15859</v>
      </c>
      <c r="AH764" s="82" t="s">
        <v>15860</v>
      </c>
      <c r="AI764" s="82" t="s">
        <v>4354</v>
      </c>
      <c r="AJ764" s="82" t="s">
        <v>12183</v>
      </c>
      <c r="AK764" s="82" t="s">
        <v>15861</v>
      </c>
      <c r="AL764" s="82" t="s">
        <v>415</v>
      </c>
    </row>
    <row r="765" spans="1:38" x14ac:dyDescent="0.25">
      <c r="A765" s="82" t="s">
        <v>15862</v>
      </c>
      <c r="B765" s="82">
        <v>15.631</v>
      </c>
      <c r="D765" s="82" t="s">
        <v>15481</v>
      </c>
      <c r="E765" s="82" t="s">
        <v>15863</v>
      </c>
      <c r="F765" s="82" t="s">
        <v>15864</v>
      </c>
      <c r="G765" s="82" t="s">
        <v>2317</v>
      </c>
      <c r="H765" s="82" t="s">
        <v>360</v>
      </c>
      <c r="I765" s="82" t="s">
        <v>15865</v>
      </c>
      <c r="J765" s="82" t="s">
        <v>15865</v>
      </c>
      <c r="K765" s="82" t="s">
        <v>362</v>
      </c>
      <c r="L765" s="82" t="s">
        <v>421</v>
      </c>
      <c r="M765" s="82" t="s">
        <v>15866</v>
      </c>
      <c r="N765" s="82" t="s">
        <v>15867</v>
      </c>
      <c r="O765" s="82" t="s">
        <v>366</v>
      </c>
      <c r="P765" s="82" t="s">
        <v>360</v>
      </c>
      <c r="Q765" s="82" t="s">
        <v>360</v>
      </c>
      <c r="R765" s="82" t="s">
        <v>15868</v>
      </c>
      <c r="S765" s="82" t="s">
        <v>368</v>
      </c>
      <c r="T765" s="82" t="s">
        <v>15869</v>
      </c>
      <c r="U765" s="82" t="s">
        <v>15870</v>
      </c>
      <c r="V765" s="82" t="s">
        <v>1376</v>
      </c>
      <c r="W765" s="82" t="s">
        <v>15871</v>
      </c>
      <c r="X765" s="82" t="s">
        <v>15523</v>
      </c>
      <c r="Y765" s="82" t="s">
        <v>15872</v>
      </c>
      <c r="Z765" s="82" t="s">
        <v>15873</v>
      </c>
      <c r="AA765" s="82" t="s">
        <v>15874</v>
      </c>
      <c r="AB765" s="82" t="s">
        <v>15875</v>
      </c>
      <c r="AC765" s="82" t="s">
        <v>15876</v>
      </c>
      <c r="AD765" s="82" t="s">
        <v>15877</v>
      </c>
      <c r="AE765" s="82" t="s">
        <v>15878</v>
      </c>
      <c r="AF765" s="82" t="s">
        <v>15879</v>
      </c>
      <c r="AG765" s="82" t="s">
        <v>15880</v>
      </c>
      <c r="AH765" s="82" t="s">
        <v>15881</v>
      </c>
      <c r="AI765" s="82" t="s">
        <v>4354</v>
      </c>
      <c r="AJ765" s="82" t="s">
        <v>12183</v>
      </c>
      <c r="AK765" s="82" t="s">
        <v>15882</v>
      </c>
      <c r="AL765" s="82" t="s">
        <v>1286</v>
      </c>
    </row>
    <row r="766" spans="1:38" x14ac:dyDescent="0.25">
      <c r="A766" s="82" t="s">
        <v>15883</v>
      </c>
      <c r="B766" s="82">
        <v>15.632999999999999</v>
      </c>
      <c r="C766" s="82" t="s">
        <v>793</v>
      </c>
      <c r="D766" s="82" t="s">
        <v>15481</v>
      </c>
      <c r="E766" s="82" t="s">
        <v>15884</v>
      </c>
      <c r="F766" s="82" t="s">
        <v>15885</v>
      </c>
      <c r="G766" s="82" t="s">
        <v>2317</v>
      </c>
      <c r="H766" s="82" t="s">
        <v>360</v>
      </c>
      <c r="I766" s="82" t="s">
        <v>15886</v>
      </c>
      <c r="J766" s="82" t="s">
        <v>15887</v>
      </c>
      <c r="K766" s="82" t="s">
        <v>15888</v>
      </c>
      <c r="L766" s="82" t="s">
        <v>421</v>
      </c>
      <c r="M766" s="82" t="s">
        <v>421</v>
      </c>
      <c r="N766" s="82" t="s">
        <v>15765</v>
      </c>
      <c r="O766" s="82" t="s">
        <v>15889</v>
      </c>
      <c r="P766" s="82" t="s">
        <v>15890</v>
      </c>
      <c r="Q766" s="82" t="s">
        <v>15891</v>
      </c>
      <c r="R766" s="82" t="s">
        <v>822</v>
      </c>
      <c r="S766" s="82" t="s">
        <v>15892</v>
      </c>
      <c r="T766" s="82" t="s">
        <v>15893</v>
      </c>
      <c r="U766" s="82" t="s">
        <v>15894</v>
      </c>
      <c r="V766" s="82" t="s">
        <v>1376</v>
      </c>
      <c r="W766" s="82" t="s">
        <v>15895</v>
      </c>
      <c r="X766" s="82" t="s">
        <v>15896</v>
      </c>
      <c r="Y766" s="82" t="s">
        <v>15897</v>
      </c>
      <c r="Z766" s="82" t="s">
        <v>15898</v>
      </c>
      <c r="AA766" s="82" t="s">
        <v>15899</v>
      </c>
      <c r="AB766" s="82" t="s">
        <v>15900</v>
      </c>
      <c r="AC766" s="82" t="s">
        <v>15901</v>
      </c>
      <c r="AD766" s="82" t="s">
        <v>15902</v>
      </c>
      <c r="AE766" s="82" t="s">
        <v>15816</v>
      </c>
      <c r="AF766" s="82" t="s">
        <v>15903</v>
      </c>
      <c r="AG766" s="82" t="s">
        <v>15904</v>
      </c>
      <c r="AH766" s="82" t="s">
        <v>15905</v>
      </c>
      <c r="AI766" s="82" t="s">
        <v>4354</v>
      </c>
      <c r="AJ766" s="82" t="s">
        <v>12183</v>
      </c>
      <c r="AK766" s="82" t="s">
        <v>15906</v>
      </c>
      <c r="AL766" s="82" t="s">
        <v>3887</v>
      </c>
    </row>
    <row r="767" spans="1:38" x14ac:dyDescent="0.25">
      <c r="A767" s="82" t="s">
        <v>15907</v>
      </c>
      <c r="B767" s="82">
        <v>15.634</v>
      </c>
      <c r="C767" s="82" t="s">
        <v>15908</v>
      </c>
      <c r="D767" s="82" t="s">
        <v>15481</v>
      </c>
      <c r="E767" s="82" t="s">
        <v>15909</v>
      </c>
      <c r="F767" s="82" t="s">
        <v>15910</v>
      </c>
      <c r="G767" s="82" t="s">
        <v>3143</v>
      </c>
      <c r="H767" s="82" t="s">
        <v>360</v>
      </c>
      <c r="I767" s="82" t="s">
        <v>15911</v>
      </c>
      <c r="J767" s="82" t="s">
        <v>15912</v>
      </c>
      <c r="K767" s="82" t="s">
        <v>15913</v>
      </c>
      <c r="L767" s="82" t="s">
        <v>580</v>
      </c>
      <c r="M767" s="82" t="s">
        <v>1376</v>
      </c>
      <c r="N767" s="82" t="s">
        <v>15914</v>
      </c>
      <c r="O767" s="82" t="s">
        <v>15915</v>
      </c>
      <c r="P767" s="82" t="s">
        <v>15916</v>
      </c>
      <c r="Q767" s="82" t="s">
        <v>15491</v>
      </c>
      <c r="R767" s="82" t="s">
        <v>15917</v>
      </c>
      <c r="S767" s="82" t="s">
        <v>15918</v>
      </c>
      <c r="T767" s="82" t="s">
        <v>15919</v>
      </c>
      <c r="U767" s="82" t="s">
        <v>15920</v>
      </c>
      <c r="V767" s="82" t="s">
        <v>632</v>
      </c>
      <c r="W767" s="82" t="s">
        <v>15921</v>
      </c>
      <c r="X767" s="82" t="s">
        <v>15922</v>
      </c>
      <c r="Y767" s="82" t="s">
        <v>15923</v>
      </c>
      <c r="Z767" s="82" t="s">
        <v>15924</v>
      </c>
      <c r="AA767" s="82" t="s">
        <v>15925</v>
      </c>
      <c r="AB767" s="82" t="s">
        <v>15926</v>
      </c>
      <c r="AC767" s="82" t="s">
        <v>15927</v>
      </c>
      <c r="AD767" s="82" t="s">
        <v>15928</v>
      </c>
      <c r="AE767" s="82" t="s">
        <v>15929</v>
      </c>
      <c r="AF767" s="82" t="s">
        <v>15775</v>
      </c>
      <c r="AG767" s="82" t="s">
        <v>15930</v>
      </c>
      <c r="AH767" s="82" t="s">
        <v>15931</v>
      </c>
      <c r="AI767" s="82" t="s">
        <v>4354</v>
      </c>
      <c r="AJ767" s="82" t="s">
        <v>12183</v>
      </c>
      <c r="AK767" s="82" t="s">
        <v>15932</v>
      </c>
      <c r="AL767" s="82" t="s">
        <v>415</v>
      </c>
    </row>
    <row r="768" spans="1:38" x14ac:dyDescent="0.25">
      <c r="A768" s="82" t="s">
        <v>15933</v>
      </c>
      <c r="B768" s="82">
        <v>15.635</v>
      </c>
      <c r="D768" s="82" t="s">
        <v>15481</v>
      </c>
      <c r="E768" s="82" t="s">
        <v>15934</v>
      </c>
      <c r="F768" s="82" t="s">
        <v>15935</v>
      </c>
      <c r="G768" s="82" t="s">
        <v>2317</v>
      </c>
      <c r="H768" s="82" t="s">
        <v>360</v>
      </c>
      <c r="I768" s="82" t="s">
        <v>15936</v>
      </c>
      <c r="J768" s="82" t="s">
        <v>15937</v>
      </c>
      <c r="K768" s="82" t="s">
        <v>5025</v>
      </c>
      <c r="L768" s="82" t="s">
        <v>421</v>
      </c>
      <c r="M768" s="82" t="s">
        <v>421</v>
      </c>
      <c r="N768" s="82" t="s">
        <v>15938</v>
      </c>
      <c r="O768" s="82" t="s">
        <v>15939</v>
      </c>
      <c r="P768" s="82" t="s">
        <v>15940</v>
      </c>
      <c r="Q768" s="82" t="s">
        <v>15941</v>
      </c>
      <c r="R768" s="82" t="s">
        <v>15942</v>
      </c>
      <c r="S768" s="82" t="s">
        <v>15943</v>
      </c>
      <c r="T768" s="82" t="s">
        <v>15944</v>
      </c>
      <c r="U768" s="82" t="s">
        <v>15945</v>
      </c>
      <c r="V768" s="82" t="s">
        <v>1376</v>
      </c>
      <c r="W768" s="82" t="s">
        <v>15747</v>
      </c>
      <c r="X768" s="82" t="s">
        <v>15946</v>
      </c>
      <c r="Y768" s="82" t="s">
        <v>15947</v>
      </c>
      <c r="Z768" s="82" t="s">
        <v>15948</v>
      </c>
      <c r="AA768" s="82" t="s">
        <v>15949</v>
      </c>
      <c r="AB768" s="82" t="s">
        <v>15950</v>
      </c>
      <c r="AC768" s="82" t="s">
        <v>735</v>
      </c>
      <c r="AD768" s="82" t="s">
        <v>15951</v>
      </c>
      <c r="AE768" s="82" t="s">
        <v>15952</v>
      </c>
      <c r="AF768" s="82" t="s">
        <v>15584</v>
      </c>
      <c r="AG768" s="82" t="s">
        <v>15953</v>
      </c>
      <c r="AH768" s="82" t="s">
        <v>15954</v>
      </c>
      <c r="AI768" s="82" t="s">
        <v>4409</v>
      </c>
      <c r="AJ768" s="82" t="s">
        <v>12183</v>
      </c>
      <c r="AK768" s="82" t="s">
        <v>15955</v>
      </c>
      <c r="AL768" s="82" t="s">
        <v>415</v>
      </c>
    </row>
    <row r="769" spans="1:38" x14ac:dyDescent="0.25">
      <c r="A769" s="82" t="s">
        <v>15956</v>
      </c>
      <c r="B769" s="82">
        <v>15.635999999999999</v>
      </c>
      <c r="D769" s="82" t="s">
        <v>15481</v>
      </c>
      <c r="E769" s="82" t="s">
        <v>15957</v>
      </c>
      <c r="F769" s="82" t="s">
        <v>15958</v>
      </c>
      <c r="G769" s="82" t="s">
        <v>3580</v>
      </c>
      <c r="H769" s="82" t="s">
        <v>360</v>
      </c>
      <c r="I769" s="82" t="s">
        <v>15959</v>
      </c>
      <c r="J769" s="82" t="s">
        <v>15960</v>
      </c>
      <c r="K769" s="82" t="s">
        <v>5025</v>
      </c>
      <c r="L769" s="82" t="s">
        <v>15961</v>
      </c>
      <c r="M769" s="82" t="s">
        <v>15962</v>
      </c>
      <c r="N769" s="82" t="s">
        <v>15963</v>
      </c>
      <c r="O769" s="82" t="s">
        <v>15964</v>
      </c>
      <c r="P769" s="82" t="s">
        <v>15965</v>
      </c>
      <c r="Q769" s="82" t="s">
        <v>360</v>
      </c>
      <c r="R769" s="82" t="s">
        <v>15966</v>
      </c>
      <c r="S769" s="82" t="s">
        <v>15967</v>
      </c>
      <c r="T769" s="82" t="s">
        <v>15968</v>
      </c>
      <c r="U769" s="82" t="s">
        <v>15969</v>
      </c>
      <c r="V769" s="82" t="s">
        <v>1376</v>
      </c>
      <c r="W769" s="82" t="s">
        <v>15831</v>
      </c>
      <c r="X769" s="82" t="s">
        <v>15523</v>
      </c>
      <c r="Y769" s="82" t="s">
        <v>15970</v>
      </c>
      <c r="Z769" s="82" t="s">
        <v>15971</v>
      </c>
      <c r="AA769" s="82" t="s">
        <v>15972</v>
      </c>
      <c r="AB769" s="82" t="s">
        <v>15973</v>
      </c>
      <c r="AC769" s="82" t="s">
        <v>15974</v>
      </c>
      <c r="AD769" s="82" t="s">
        <v>15975</v>
      </c>
      <c r="AE769" s="82" t="s">
        <v>15976</v>
      </c>
      <c r="AF769" s="82" t="s">
        <v>382</v>
      </c>
      <c r="AG769" s="82" t="s">
        <v>15977</v>
      </c>
      <c r="AH769" s="82" t="s">
        <v>10921</v>
      </c>
      <c r="AI769" s="82" t="s">
        <v>2011</v>
      </c>
      <c r="AJ769" s="82" t="s">
        <v>12183</v>
      </c>
      <c r="AK769" s="82" t="s">
        <v>15978</v>
      </c>
      <c r="AL769" s="82" t="s">
        <v>415</v>
      </c>
    </row>
    <row r="770" spans="1:38" x14ac:dyDescent="0.25">
      <c r="A770" s="82" t="s">
        <v>15979</v>
      </c>
      <c r="B770" s="82">
        <v>15.637</v>
      </c>
      <c r="D770" s="82" t="s">
        <v>15481</v>
      </c>
      <c r="E770" s="82" t="s">
        <v>15980</v>
      </c>
      <c r="F770" s="82" t="s">
        <v>15981</v>
      </c>
      <c r="G770" s="82" t="s">
        <v>2317</v>
      </c>
      <c r="H770" s="82" t="s">
        <v>360</v>
      </c>
      <c r="I770" s="82" t="s">
        <v>15982</v>
      </c>
      <c r="J770" s="82" t="s">
        <v>3072</v>
      </c>
      <c r="K770" s="82" t="s">
        <v>15983</v>
      </c>
      <c r="L770" s="82" t="s">
        <v>421</v>
      </c>
      <c r="M770" s="82" t="s">
        <v>421</v>
      </c>
      <c r="N770" s="82" t="s">
        <v>15984</v>
      </c>
      <c r="O770" s="82" t="s">
        <v>366</v>
      </c>
      <c r="P770" s="82" t="s">
        <v>15985</v>
      </c>
      <c r="Q770" s="82" t="s">
        <v>360</v>
      </c>
      <c r="R770" s="82" t="s">
        <v>15986</v>
      </c>
      <c r="S770" s="82" t="s">
        <v>368</v>
      </c>
      <c r="T770" s="82" t="s">
        <v>15987</v>
      </c>
      <c r="U770" s="82" t="s">
        <v>15988</v>
      </c>
      <c r="V770" s="82" t="s">
        <v>1376</v>
      </c>
      <c r="W770" s="82" t="s">
        <v>15989</v>
      </c>
      <c r="X770" s="82" t="s">
        <v>15990</v>
      </c>
      <c r="Y770" s="82" t="s">
        <v>15991</v>
      </c>
      <c r="Z770" s="82" t="s">
        <v>15992</v>
      </c>
      <c r="AA770" s="82" t="s">
        <v>15993</v>
      </c>
      <c r="AB770" s="82" t="s">
        <v>15994</v>
      </c>
      <c r="AC770" s="82" t="s">
        <v>13399</v>
      </c>
      <c r="AD770" s="82" t="s">
        <v>15995</v>
      </c>
      <c r="AE770" s="82" t="s">
        <v>15996</v>
      </c>
      <c r="AF770" s="82" t="s">
        <v>15997</v>
      </c>
      <c r="AG770" s="82" t="s">
        <v>15998</v>
      </c>
      <c r="AH770" s="82" t="s">
        <v>15999</v>
      </c>
      <c r="AI770" s="82" t="s">
        <v>2011</v>
      </c>
      <c r="AJ770" s="82" t="s">
        <v>12183</v>
      </c>
      <c r="AK770" s="82" t="s">
        <v>16000</v>
      </c>
      <c r="AL770" s="82" t="s">
        <v>415</v>
      </c>
    </row>
    <row r="771" spans="1:38" x14ac:dyDescent="0.25">
      <c r="A771" s="82" t="s">
        <v>16001</v>
      </c>
      <c r="B771" s="82">
        <v>15.638999999999999</v>
      </c>
      <c r="C771" s="82" t="s">
        <v>16002</v>
      </c>
      <c r="D771" s="82" t="s">
        <v>15481</v>
      </c>
      <c r="E771" s="82" t="s">
        <v>16003</v>
      </c>
      <c r="F771" s="82" t="s">
        <v>16004</v>
      </c>
      <c r="G771" s="82" t="s">
        <v>2317</v>
      </c>
      <c r="H771" s="82" t="s">
        <v>360</v>
      </c>
      <c r="I771" s="82" t="s">
        <v>16005</v>
      </c>
      <c r="J771" s="82" t="s">
        <v>16006</v>
      </c>
      <c r="K771" s="82" t="s">
        <v>16007</v>
      </c>
      <c r="L771" s="82" t="s">
        <v>421</v>
      </c>
      <c r="M771" s="82" t="s">
        <v>16008</v>
      </c>
      <c r="N771" s="82" t="s">
        <v>16009</v>
      </c>
      <c r="O771" s="82" t="s">
        <v>16010</v>
      </c>
      <c r="P771" s="82" t="s">
        <v>16011</v>
      </c>
      <c r="Q771" s="82" t="s">
        <v>16012</v>
      </c>
      <c r="R771" s="82" t="s">
        <v>360</v>
      </c>
      <c r="S771" s="82" t="s">
        <v>368</v>
      </c>
      <c r="T771" s="82" t="s">
        <v>16013</v>
      </c>
      <c r="U771" s="82" t="s">
        <v>16014</v>
      </c>
      <c r="V771" s="82" t="s">
        <v>1376</v>
      </c>
      <c r="W771" s="82" t="s">
        <v>16015</v>
      </c>
      <c r="X771" s="82" t="s">
        <v>15922</v>
      </c>
      <c r="Y771" s="82" t="s">
        <v>16016</v>
      </c>
      <c r="Z771" s="82" t="s">
        <v>16017</v>
      </c>
      <c r="AA771" s="82" t="s">
        <v>16018</v>
      </c>
      <c r="AB771" s="82" t="s">
        <v>16019</v>
      </c>
      <c r="AC771" s="82" t="s">
        <v>16020</v>
      </c>
      <c r="AD771" s="82" t="s">
        <v>16021</v>
      </c>
      <c r="AE771" s="82" t="s">
        <v>16022</v>
      </c>
      <c r="AF771" s="82" t="s">
        <v>16023</v>
      </c>
      <c r="AG771" s="82" t="s">
        <v>16024</v>
      </c>
      <c r="AH771" s="82" t="s">
        <v>16025</v>
      </c>
      <c r="AI771" s="82" t="s">
        <v>2011</v>
      </c>
      <c r="AJ771" s="82" t="s">
        <v>12183</v>
      </c>
      <c r="AK771" s="82" t="s">
        <v>16026</v>
      </c>
      <c r="AL771" s="82" t="s">
        <v>415</v>
      </c>
    </row>
    <row r="772" spans="1:38" x14ac:dyDescent="0.25">
      <c r="A772" s="82" t="s">
        <v>16027</v>
      </c>
      <c r="B772" s="82">
        <v>15.64</v>
      </c>
      <c r="D772" s="82" t="s">
        <v>15481</v>
      </c>
      <c r="E772" s="82" t="s">
        <v>16028</v>
      </c>
      <c r="F772" s="82" t="s">
        <v>16029</v>
      </c>
      <c r="G772" s="82" t="s">
        <v>2317</v>
      </c>
      <c r="H772" s="82" t="s">
        <v>360</v>
      </c>
      <c r="I772" s="82" t="s">
        <v>16030</v>
      </c>
      <c r="J772" s="82" t="s">
        <v>16031</v>
      </c>
      <c r="K772" s="82" t="s">
        <v>16032</v>
      </c>
      <c r="L772" s="82" t="s">
        <v>421</v>
      </c>
      <c r="M772" s="82" t="s">
        <v>16033</v>
      </c>
      <c r="N772" s="82" t="s">
        <v>16034</v>
      </c>
      <c r="O772" s="82" t="s">
        <v>558</v>
      </c>
      <c r="P772" s="82" t="s">
        <v>16035</v>
      </c>
      <c r="Q772" s="82" t="s">
        <v>360</v>
      </c>
      <c r="R772" s="82" t="s">
        <v>16036</v>
      </c>
      <c r="S772" s="82" t="s">
        <v>400</v>
      </c>
      <c r="T772" s="82" t="s">
        <v>16037</v>
      </c>
      <c r="U772" s="82" t="s">
        <v>15652</v>
      </c>
      <c r="V772" s="82" t="s">
        <v>632</v>
      </c>
      <c r="W772" s="82" t="s">
        <v>16038</v>
      </c>
      <c r="X772" s="82" t="s">
        <v>15523</v>
      </c>
      <c r="Y772" s="82" t="s">
        <v>16039</v>
      </c>
      <c r="Z772" s="82" t="s">
        <v>16040</v>
      </c>
      <c r="AA772" s="82" t="s">
        <v>16041</v>
      </c>
      <c r="AB772" s="82" t="s">
        <v>15703</v>
      </c>
      <c r="AC772" s="82" t="s">
        <v>1011</v>
      </c>
      <c r="AD772" s="82" t="s">
        <v>16042</v>
      </c>
      <c r="AE772" s="82" t="s">
        <v>16043</v>
      </c>
      <c r="AF772" s="82" t="s">
        <v>16044</v>
      </c>
      <c r="AG772" s="82" t="s">
        <v>16045</v>
      </c>
      <c r="AH772" s="82" t="s">
        <v>16046</v>
      </c>
      <c r="AI772" s="82" t="s">
        <v>2011</v>
      </c>
      <c r="AJ772" s="82" t="s">
        <v>12183</v>
      </c>
      <c r="AK772" s="82" t="s">
        <v>16047</v>
      </c>
      <c r="AL772" s="82" t="s">
        <v>415</v>
      </c>
    </row>
    <row r="773" spans="1:38" x14ac:dyDescent="0.25">
      <c r="A773" s="82" t="s">
        <v>16048</v>
      </c>
      <c r="B773" s="82">
        <v>15.641</v>
      </c>
      <c r="D773" s="82" t="s">
        <v>15481</v>
      </c>
      <c r="E773" s="82" t="s">
        <v>16028</v>
      </c>
      <c r="F773" s="82" t="s">
        <v>16049</v>
      </c>
      <c r="G773" s="82" t="s">
        <v>2317</v>
      </c>
      <c r="H773" s="82" t="s">
        <v>360</v>
      </c>
      <c r="I773" s="82" t="s">
        <v>16030</v>
      </c>
      <c r="J773" s="82" t="s">
        <v>16050</v>
      </c>
      <c r="K773" s="82" t="s">
        <v>16032</v>
      </c>
      <c r="L773" s="82" t="s">
        <v>421</v>
      </c>
      <c r="M773" s="82" t="s">
        <v>16051</v>
      </c>
      <c r="N773" s="82" t="s">
        <v>16052</v>
      </c>
      <c r="O773" s="82" t="s">
        <v>558</v>
      </c>
      <c r="P773" s="82" t="s">
        <v>16035</v>
      </c>
      <c r="Q773" s="82" t="s">
        <v>360</v>
      </c>
      <c r="R773" s="82" t="s">
        <v>16053</v>
      </c>
      <c r="S773" s="82" t="s">
        <v>400</v>
      </c>
      <c r="T773" s="82" t="s">
        <v>16054</v>
      </c>
      <c r="U773" s="82" t="s">
        <v>15652</v>
      </c>
      <c r="V773" s="82" t="s">
        <v>632</v>
      </c>
      <c r="W773" s="82" t="s">
        <v>16055</v>
      </c>
      <c r="X773" s="82" t="s">
        <v>15523</v>
      </c>
      <c r="Y773" s="82" t="s">
        <v>16056</v>
      </c>
      <c r="Z773" s="82" t="s">
        <v>16057</v>
      </c>
      <c r="AA773" s="82" t="s">
        <v>16058</v>
      </c>
      <c r="AB773" s="82" t="s">
        <v>15703</v>
      </c>
      <c r="AC773" s="82" t="s">
        <v>446</v>
      </c>
      <c r="AD773" s="82" t="s">
        <v>16059</v>
      </c>
      <c r="AE773" s="82" t="s">
        <v>16060</v>
      </c>
      <c r="AF773" s="82" t="s">
        <v>16061</v>
      </c>
      <c r="AG773" s="82" t="s">
        <v>16062</v>
      </c>
      <c r="AH773" s="82" t="s">
        <v>16063</v>
      </c>
      <c r="AI773" s="82" t="s">
        <v>2011</v>
      </c>
      <c r="AJ773" s="82" t="s">
        <v>12183</v>
      </c>
      <c r="AK773" s="82" t="s">
        <v>16064</v>
      </c>
      <c r="AL773" s="82" t="s">
        <v>415</v>
      </c>
    </row>
    <row r="774" spans="1:38" x14ac:dyDescent="0.25">
      <c r="A774" s="82" t="s">
        <v>13670</v>
      </c>
      <c r="B774" s="82">
        <v>15.641999999999999</v>
      </c>
      <c r="C774" s="82" t="s">
        <v>16065</v>
      </c>
      <c r="D774" s="82" t="s">
        <v>15481</v>
      </c>
      <c r="E774" s="82" t="s">
        <v>16066</v>
      </c>
      <c r="F774" s="82" t="s">
        <v>16067</v>
      </c>
      <c r="G774" s="82" t="s">
        <v>2317</v>
      </c>
      <c r="H774" s="82" t="s">
        <v>360</v>
      </c>
      <c r="I774" s="82" t="s">
        <v>16068</v>
      </c>
      <c r="J774" s="82" t="s">
        <v>16069</v>
      </c>
      <c r="K774" s="82" t="s">
        <v>16070</v>
      </c>
      <c r="L774" s="82" t="s">
        <v>421</v>
      </c>
      <c r="M774" s="82" t="s">
        <v>16071</v>
      </c>
      <c r="N774" s="82" t="s">
        <v>16072</v>
      </c>
      <c r="O774" s="82" t="s">
        <v>366</v>
      </c>
      <c r="P774" s="82" t="s">
        <v>16073</v>
      </c>
      <c r="Q774" s="82" t="s">
        <v>360</v>
      </c>
      <c r="R774" s="82" t="s">
        <v>360</v>
      </c>
      <c r="S774" s="82" t="s">
        <v>16074</v>
      </c>
      <c r="T774" s="82" t="s">
        <v>16075</v>
      </c>
      <c r="U774" s="82" t="s">
        <v>16076</v>
      </c>
      <c r="V774" s="82" t="s">
        <v>1376</v>
      </c>
      <c r="W774" s="82" t="s">
        <v>822</v>
      </c>
      <c r="X774" s="82" t="s">
        <v>15523</v>
      </c>
      <c r="Y774" s="82" t="s">
        <v>16077</v>
      </c>
      <c r="Z774" s="82" t="s">
        <v>3934</v>
      </c>
      <c r="AA774" s="82" t="s">
        <v>16078</v>
      </c>
      <c r="AB774" s="82" t="s">
        <v>382</v>
      </c>
      <c r="AC774" s="82" t="s">
        <v>16079</v>
      </c>
      <c r="AD774" s="82" t="s">
        <v>16080</v>
      </c>
      <c r="AE774" s="82" t="s">
        <v>16081</v>
      </c>
      <c r="AF774" s="82" t="s">
        <v>382</v>
      </c>
      <c r="AG774" s="82" t="s">
        <v>16082</v>
      </c>
      <c r="AH774" s="82" t="s">
        <v>16083</v>
      </c>
      <c r="AI774" s="82" t="s">
        <v>2011</v>
      </c>
      <c r="AJ774" s="82" t="s">
        <v>12183</v>
      </c>
      <c r="AK774" s="82" t="s">
        <v>16084</v>
      </c>
      <c r="AL774" s="82" t="s">
        <v>415</v>
      </c>
    </row>
    <row r="775" spans="1:38" x14ac:dyDescent="0.25">
      <c r="A775" s="82" t="s">
        <v>16085</v>
      </c>
      <c r="B775" s="82">
        <v>15.643000000000001</v>
      </c>
      <c r="C775" s="82" t="s">
        <v>16086</v>
      </c>
      <c r="D775" s="82" t="s">
        <v>15481</v>
      </c>
      <c r="E775" s="82" t="s">
        <v>16087</v>
      </c>
      <c r="F775" s="82" t="s">
        <v>16088</v>
      </c>
      <c r="G775" s="82" t="s">
        <v>2317</v>
      </c>
      <c r="H775" s="82" t="s">
        <v>360</v>
      </c>
      <c r="I775" s="82" t="s">
        <v>16089</v>
      </c>
      <c r="J775" s="82" t="s">
        <v>16090</v>
      </c>
      <c r="K775" s="82" t="s">
        <v>13177</v>
      </c>
      <c r="L775" s="82" t="s">
        <v>421</v>
      </c>
      <c r="M775" s="82" t="s">
        <v>421</v>
      </c>
      <c r="N775" s="82" t="s">
        <v>16091</v>
      </c>
      <c r="O775" s="82" t="s">
        <v>16092</v>
      </c>
      <c r="P775" s="82" t="s">
        <v>360</v>
      </c>
      <c r="Q775" s="82" t="s">
        <v>360</v>
      </c>
      <c r="R775" s="82" t="s">
        <v>16093</v>
      </c>
      <c r="S775" s="82" t="s">
        <v>368</v>
      </c>
      <c r="T775" s="82" t="s">
        <v>16094</v>
      </c>
      <c r="U775" s="82" t="s">
        <v>16095</v>
      </c>
      <c r="V775" s="82" t="s">
        <v>1376</v>
      </c>
      <c r="W775" s="82" t="s">
        <v>15522</v>
      </c>
      <c r="X775" s="82" t="s">
        <v>15523</v>
      </c>
      <c r="Y775" s="82" t="s">
        <v>16096</v>
      </c>
      <c r="Z775" s="82" t="s">
        <v>16097</v>
      </c>
      <c r="AA775" s="82" t="s">
        <v>16098</v>
      </c>
      <c r="AB775" s="82" t="s">
        <v>16099</v>
      </c>
      <c r="AC775" s="82" t="s">
        <v>16100</v>
      </c>
      <c r="AD775" s="82" t="s">
        <v>16101</v>
      </c>
      <c r="AE775" s="82" t="s">
        <v>16102</v>
      </c>
      <c r="AF775" s="82" t="s">
        <v>16103</v>
      </c>
      <c r="AG775" s="82" t="s">
        <v>16104</v>
      </c>
      <c r="AH775" s="82" t="s">
        <v>16105</v>
      </c>
      <c r="AI775" s="82" t="s">
        <v>2011</v>
      </c>
      <c r="AJ775" s="82" t="s">
        <v>12183</v>
      </c>
      <c r="AK775" s="82" t="s">
        <v>16106</v>
      </c>
      <c r="AL775" s="82" t="s">
        <v>415</v>
      </c>
    </row>
    <row r="776" spans="1:38" x14ac:dyDescent="0.25">
      <c r="A776" s="82" t="s">
        <v>16107</v>
      </c>
      <c r="B776" s="82">
        <v>15.644</v>
      </c>
      <c r="C776" s="82" t="s">
        <v>16108</v>
      </c>
      <c r="D776" s="82" t="s">
        <v>15481</v>
      </c>
      <c r="E776" s="82" t="s">
        <v>16109</v>
      </c>
      <c r="F776" s="82" t="s">
        <v>16110</v>
      </c>
      <c r="G776" s="82" t="s">
        <v>3580</v>
      </c>
      <c r="H776" s="82" t="s">
        <v>360</v>
      </c>
      <c r="I776" s="82" t="s">
        <v>16111</v>
      </c>
      <c r="J776" s="82" t="s">
        <v>16112</v>
      </c>
      <c r="K776" s="82" t="s">
        <v>16032</v>
      </c>
      <c r="L776" s="82" t="s">
        <v>421</v>
      </c>
      <c r="M776" s="82" t="s">
        <v>16113</v>
      </c>
      <c r="N776" s="82" t="s">
        <v>16114</v>
      </c>
      <c r="O776" s="82" t="s">
        <v>366</v>
      </c>
      <c r="P776" s="82" t="s">
        <v>16115</v>
      </c>
      <c r="Q776" s="82" t="s">
        <v>360</v>
      </c>
      <c r="R776" s="82" t="s">
        <v>360</v>
      </c>
      <c r="S776" s="82" t="s">
        <v>368</v>
      </c>
      <c r="T776" s="82" t="s">
        <v>16116</v>
      </c>
      <c r="U776" s="82" t="s">
        <v>16117</v>
      </c>
      <c r="V776" s="82" t="s">
        <v>362</v>
      </c>
      <c r="W776" s="82" t="s">
        <v>16118</v>
      </c>
      <c r="X776" s="82" t="s">
        <v>15523</v>
      </c>
      <c r="Y776" s="82" t="s">
        <v>16119</v>
      </c>
      <c r="Z776" s="82" t="s">
        <v>16120</v>
      </c>
      <c r="AA776" s="82" t="s">
        <v>16121</v>
      </c>
      <c r="AB776" s="82" t="s">
        <v>16122</v>
      </c>
      <c r="AC776" s="82" t="s">
        <v>16123</v>
      </c>
      <c r="AD776" s="82" t="s">
        <v>16124</v>
      </c>
      <c r="AE776" s="82" t="s">
        <v>16125</v>
      </c>
      <c r="AF776" s="82" t="s">
        <v>382</v>
      </c>
      <c r="AG776" s="82" t="s">
        <v>16126</v>
      </c>
      <c r="AH776" s="82" t="s">
        <v>16127</v>
      </c>
      <c r="AI776" s="82" t="s">
        <v>2011</v>
      </c>
      <c r="AJ776" s="82" t="s">
        <v>12183</v>
      </c>
      <c r="AK776" s="82" t="s">
        <v>16128</v>
      </c>
      <c r="AL776" s="82" t="s">
        <v>415</v>
      </c>
    </row>
    <row r="777" spans="1:38" x14ac:dyDescent="0.25">
      <c r="A777" s="82" t="s">
        <v>16129</v>
      </c>
      <c r="B777" s="82">
        <v>15.645</v>
      </c>
      <c r="D777" s="82" t="s">
        <v>15481</v>
      </c>
      <c r="E777" s="82" t="s">
        <v>16130</v>
      </c>
      <c r="F777" s="82" t="s">
        <v>16131</v>
      </c>
      <c r="G777" s="82" t="s">
        <v>2317</v>
      </c>
      <c r="H777" s="82" t="s">
        <v>360</v>
      </c>
      <c r="I777" s="82" t="s">
        <v>16132</v>
      </c>
      <c r="J777" s="82" t="s">
        <v>16132</v>
      </c>
      <c r="K777" s="82" t="s">
        <v>16032</v>
      </c>
      <c r="L777" s="82" t="s">
        <v>421</v>
      </c>
      <c r="M777" s="82" t="s">
        <v>16133</v>
      </c>
      <c r="N777" s="82" t="s">
        <v>16134</v>
      </c>
      <c r="O777" s="82" t="s">
        <v>16135</v>
      </c>
      <c r="P777" s="82" t="s">
        <v>15828</v>
      </c>
      <c r="Q777" s="82" t="s">
        <v>360</v>
      </c>
      <c r="R777" s="82" t="s">
        <v>15650</v>
      </c>
      <c r="S777" s="82" t="s">
        <v>400</v>
      </c>
      <c r="T777" s="82" t="s">
        <v>16136</v>
      </c>
      <c r="U777" s="82" t="s">
        <v>15652</v>
      </c>
      <c r="V777" s="82" t="s">
        <v>632</v>
      </c>
      <c r="W777" s="82" t="s">
        <v>15522</v>
      </c>
      <c r="X777" s="82" t="s">
        <v>15653</v>
      </c>
      <c r="Y777" s="82" t="s">
        <v>16137</v>
      </c>
      <c r="Z777" s="82" t="s">
        <v>16138</v>
      </c>
      <c r="AA777" s="82" t="s">
        <v>16139</v>
      </c>
      <c r="AB777" s="82" t="s">
        <v>15703</v>
      </c>
      <c r="AC777" s="82" t="s">
        <v>735</v>
      </c>
      <c r="AD777" s="82" t="s">
        <v>16140</v>
      </c>
      <c r="AE777" s="82" t="s">
        <v>16141</v>
      </c>
      <c r="AF777" s="82" t="s">
        <v>16142</v>
      </c>
      <c r="AG777" s="82" t="s">
        <v>16143</v>
      </c>
      <c r="AH777" s="82" t="s">
        <v>16144</v>
      </c>
      <c r="AI777" s="82" t="s">
        <v>2035</v>
      </c>
      <c r="AJ777" s="82" t="s">
        <v>12183</v>
      </c>
      <c r="AK777" s="82" t="s">
        <v>16145</v>
      </c>
      <c r="AL777" s="82" t="s">
        <v>415</v>
      </c>
    </row>
    <row r="778" spans="1:38" x14ac:dyDescent="0.25">
      <c r="A778" s="82" t="s">
        <v>16146</v>
      </c>
      <c r="B778" s="82">
        <v>15.647</v>
      </c>
      <c r="D778" s="82" t="s">
        <v>15481</v>
      </c>
      <c r="E778" s="82" t="s">
        <v>16147</v>
      </c>
      <c r="F778" s="82" t="s">
        <v>16148</v>
      </c>
      <c r="G778" s="82" t="s">
        <v>2317</v>
      </c>
      <c r="H778" s="82" t="s">
        <v>360</v>
      </c>
      <c r="I778" s="82" t="s">
        <v>16149</v>
      </c>
      <c r="J778" s="82" t="s">
        <v>16150</v>
      </c>
      <c r="K778" s="82" t="s">
        <v>5025</v>
      </c>
      <c r="L778" s="82" t="s">
        <v>421</v>
      </c>
      <c r="M778" s="82" t="s">
        <v>421</v>
      </c>
      <c r="N778" s="82" t="s">
        <v>16151</v>
      </c>
      <c r="O778" s="82" t="s">
        <v>16152</v>
      </c>
      <c r="P778" s="82" t="s">
        <v>16153</v>
      </c>
      <c r="Q778" s="82" t="s">
        <v>367</v>
      </c>
      <c r="R778" s="82" t="s">
        <v>16154</v>
      </c>
      <c r="S778" s="82" t="s">
        <v>368</v>
      </c>
      <c r="T778" s="82" t="s">
        <v>16155</v>
      </c>
      <c r="U778" s="82" t="s">
        <v>16156</v>
      </c>
      <c r="V778" s="82" t="s">
        <v>1376</v>
      </c>
      <c r="W778" s="82" t="s">
        <v>822</v>
      </c>
      <c r="X778" s="82" t="s">
        <v>15523</v>
      </c>
      <c r="Y778" s="82" t="s">
        <v>16157</v>
      </c>
      <c r="Z778" s="82" t="s">
        <v>16158</v>
      </c>
      <c r="AA778" s="82" t="s">
        <v>16159</v>
      </c>
      <c r="AB778" s="82" t="s">
        <v>382</v>
      </c>
      <c r="AC778" s="82" t="s">
        <v>16160</v>
      </c>
      <c r="AD778" s="82" t="s">
        <v>16161</v>
      </c>
      <c r="AE778" s="82" t="s">
        <v>16162</v>
      </c>
      <c r="AF778" s="82" t="s">
        <v>382</v>
      </c>
      <c r="AG778" s="82" t="s">
        <v>16163</v>
      </c>
      <c r="AH778" s="82" t="s">
        <v>16164</v>
      </c>
      <c r="AI778" s="82" t="s">
        <v>2035</v>
      </c>
      <c r="AJ778" s="82" t="s">
        <v>12183</v>
      </c>
      <c r="AK778" s="82" t="s">
        <v>16165</v>
      </c>
      <c r="AL778" s="82" t="s">
        <v>415</v>
      </c>
    </row>
    <row r="779" spans="1:38" x14ac:dyDescent="0.25">
      <c r="A779" s="82" t="s">
        <v>16166</v>
      </c>
      <c r="B779" s="82">
        <v>15.648</v>
      </c>
      <c r="C779" s="82" t="s">
        <v>16167</v>
      </c>
      <c r="D779" s="82" t="s">
        <v>15481</v>
      </c>
      <c r="E779" s="82" t="s">
        <v>16168</v>
      </c>
      <c r="F779" s="82" t="s">
        <v>16169</v>
      </c>
      <c r="G779" s="82" t="s">
        <v>2317</v>
      </c>
      <c r="H779" s="82" t="s">
        <v>360</v>
      </c>
      <c r="I779" s="82" t="s">
        <v>16170</v>
      </c>
      <c r="J779" s="82" t="s">
        <v>3106</v>
      </c>
      <c r="K779" s="82" t="s">
        <v>16171</v>
      </c>
      <c r="L779" s="82" t="s">
        <v>580</v>
      </c>
      <c r="M779" s="82" t="s">
        <v>16172</v>
      </c>
      <c r="N779" s="82" t="s">
        <v>16173</v>
      </c>
      <c r="O779" s="82" t="s">
        <v>366</v>
      </c>
      <c r="P779" s="82" t="s">
        <v>360</v>
      </c>
      <c r="Q779" s="82" t="s">
        <v>16174</v>
      </c>
      <c r="R779" s="82" t="s">
        <v>16174</v>
      </c>
      <c r="S779" s="82" t="s">
        <v>400</v>
      </c>
      <c r="T779" s="82" t="s">
        <v>16175</v>
      </c>
      <c r="U779" s="82" t="s">
        <v>15574</v>
      </c>
      <c r="V779" s="82" t="s">
        <v>632</v>
      </c>
      <c r="W779" s="82" t="s">
        <v>16176</v>
      </c>
      <c r="X779" s="82" t="s">
        <v>14534</v>
      </c>
      <c r="Y779" s="82" t="s">
        <v>16177</v>
      </c>
      <c r="AA779" s="82" t="s">
        <v>16178</v>
      </c>
      <c r="AB779" s="82" t="s">
        <v>382</v>
      </c>
      <c r="AC779" s="82" t="s">
        <v>16179</v>
      </c>
      <c r="AD779" s="82" t="s">
        <v>16180</v>
      </c>
      <c r="AE779" s="82" t="s">
        <v>16181</v>
      </c>
      <c r="AG779" s="82" t="s">
        <v>16182</v>
      </c>
      <c r="AH779" s="82" t="s">
        <v>16183</v>
      </c>
      <c r="AI779" s="82" t="s">
        <v>1235</v>
      </c>
      <c r="AJ779" s="82" t="s">
        <v>12183</v>
      </c>
      <c r="AK779" s="82" t="s">
        <v>16184</v>
      </c>
      <c r="AL779" s="82" t="s">
        <v>415</v>
      </c>
    </row>
    <row r="780" spans="1:38" x14ac:dyDescent="0.25">
      <c r="A780" s="82" t="s">
        <v>16185</v>
      </c>
      <c r="B780" s="82">
        <v>15.648999999999999</v>
      </c>
      <c r="D780" s="82" t="s">
        <v>15481</v>
      </c>
      <c r="E780" s="82" t="s">
        <v>16186</v>
      </c>
      <c r="F780" s="82" t="s">
        <v>16187</v>
      </c>
      <c r="G780" s="82" t="s">
        <v>2317</v>
      </c>
      <c r="H780" s="82" t="s">
        <v>360</v>
      </c>
      <c r="I780" s="82" t="s">
        <v>16188</v>
      </c>
      <c r="J780" s="82" t="s">
        <v>16189</v>
      </c>
      <c r="K780" s="82" t="s">
        <v>5025</v>
      </c>
      <c r="L780" s="82" t="s">
        <v>16190</v>
      </c>
      <c r="M780" s="82" t="s">
        <v>16191</v>
      </c>
      <c r="N780" s="82" t="s">
        <v>16192</v>
      </c>
      <c r="O780" s="82" t="s">
        <v>366</v>
      </c>
      <c r="P780" s="82" t="s">
        <v>16193</v>
      </c>
      <c r="Q780" s="82" t="s">
        <v>16194</v>
      </c>
      <c r="R780" s="82" t="s">
        <v>12910</v>
      </c>
      <c r="S780" s="82" t="s">
        <v>16195</v>
      </c>
      <c r="T780" s="82" t="s">
        <v>16196</v>
      </c>
      <c r="U780" s="82" t="s">
        <v>16197</v>
      </c>
      <c r="V780" s="82" t="s">
        <v>1376</v>
      </c>
      <c r="W780" s="82" t="s">
        <v>15522</v>
      </c>
      <c r="X780" s="82" t="s">
        <v>15523</v>
      </c>
      <c r="Y780" s="82" t="s">
        <v>16198</v>
      </c>
      <c r="Z780" s="82" t="s">
        <v>16199</v>
      </c>
      <c r="AA780" s="82" t="s">
        <v>16200</v>
      </c>
      <c r="AB780" s="82" t="s">
        <v>16201</v>
      </c>
      <c r="AC780" s="82" t="s">
        <v>16202</v>
      </c>
      <c r="AD780" s="82" t="s">
        <v>16203</v>
      </c>
      <c r="AE780" s="82" t="s">
        <v>16081</v>
      </c>
      <c r="AF780" s="82" t="s">
        <v>382</v>
      </c>
      <c r="AG780" s="82" t="s">
        <v>16204</v>
      </c>
      <c r="AH780" s="82" t="s">
        <v>16205</v>
      </c>
      <c r="AI780" s="82" t="s">
        <v>2918</v>
      </c>
      <c r="AJ780" s="82" t="s">
        <v>12183</v>
      </c>
      <c r="AK780" s="82" t="s">
        <v>16206</v>
      </c>
      <c r="AL780" s="82" t="s">
        <v>415</v>
      </c>
    </row>
    <row r="781" spans="1:38" x14ac:dyDescent="0.25">
      <c r="A781" s="82" t="s">
        <v>16207</v>
      </c>
      <c r="B781" s="82">
        <v>15.65</v>
      </c>
      <c r="D781" s="82" t="s">
        <v>15481</v>
      </c>
      <c r="E781" s="82" t="s">
        <v>16186</v>
      </c>
      <c r="F781" s="82" t="s">
        <v>16208</v>
      </c>
      <c r="G781" s="82" t="s">
        <v>2317</v>
      </c>
      <c r="H781" s="82" t="s">
        <v>360</v>
      </c>
      <c r="I781" s="82" t="s">
        <v>16188</v>
      </c>
      <c r="J781" s="82" t="s">
        <v>16209</v>
      </c>
      <c r="K781" s="82" t="s">
        <v>5025</v>
      </c>
      <c r="L781" s="82" t="s">
        <v>16190</v>
      </c>
      <c r="M781" s="82" t="s">
        <v>421</v>
      </c>
      <c r="N781" s="82" t="s">
        <v>16210</v>
      </c>
      <c r="O781" s="82" t="s">
        <v>366</v>
      </c>
      <c r="P781" s="82" t="s">
        <v>16193</v>
      </c>
      <c r="Q781" s="82" t="s">
        <v>16211</v>
      </c>
      <c r="R781" s="82" t="s">
        <v>12910</v>
      </c>
      <c r="S781" s="82" t="s">
        <v>16212</v>
      </c>
      <c r="T781" s="82" t="s">
        <v>16213</v>
      </c>
      <c r="U781" s="82" t="s">
        <v>16214</v>
      </c>
      <c r="V781" s="82" t="s">
        <v>1376</v>
      </c>
      <c r="W781" s="82" t="s">
        <v>15522</v>
      </c>
      <c r="X781" s="82" t="s">
        <v>15523</v>
      </c>
      <c r="Y781" s="82" t="s">
        <v>16215</v>
      </c>
      <c r="Z781" s="82" t="s">
        <v>16216</v>
      </c>
      <c r="AA781" s="82" t="s">
        <v>16217</v>
      </c>
      <c r="AB781" s="82" t="s">
        <v>16201</v>
      </c>
      <c r="AC781" s="82" t="s">
        <v>16218</v>
      </c>
      <c r="AD781" s="82" t="s">
        <v>16219</v>
      </c>
      <c r="AE781" s="82" t="s">
        <v>16081</v>
      </c>
      <c r="AF781" s="82" t="s">
        <v>382</v>
      </c>
      <c r="AG781" s="82" t="s">
        <v>16220</v>
      </c>
      <c r="AH781" s="82" t="s">
        <v>16205</v>
      </c>
      <c r="AI781" s="82" t="s">
        <v>2918</v>
      </c>
      <c r="AJ781" s="82" t="s">
        <v>12183</v>
      </c>
      <c r="AK781" s="82" t="s">
        <v>16221</v>
      </c>
      <c r="AL781" s="82" t="s">
        <v>415</v>
      </c>
    </row>
    <row r="782" spans="1:38" x14ac:dyDescent="0.25">
      <c r="A782" s="82" t="s">
        <v>16222</v>
      </c>
      <c r="B782" s="82">
        <v>15.651</v>
      </c>
      <c r="D782" s="82" t="s">
        <v>15481</v>
      </c>
      <c r="E782" s="82" t="s">
        <v>16223</v>
      </c>
      <c r="F782" s="82" t="s">
        <v>10921</v>
      </c>
      <c r="G782" s="82" t="s">
        <v>2317</v>
      </c>
      <c r="H782" s="82" t="s">
        <v>360</v>
      </c>
      <c r="I782" s="82" t="s">
        <v>16224</v>
      </c>
      <c r="J782" s="82" t="s">
        <v>16225</v>
      </c>
      <c r="K782" s="82" t="s">
        <v>16032</v>
      </c>
      <c r="L782" s="82" t="s">
        <v>16226</v>
      </c>
      <c r="M782" s="82" t="s">
        <v>16227</v>
      </c>
      <c r="N782" s="82" t="s">
        <v>16228</v>
      </c>
      <c r="O782" s="82" t="s">
        <v>16229</v>
      </c>
      <c r="P782" s="82" t="s">
        <v>16035</v>
      </c>
      <c r="Q782" s="82" t="s">
        <v>360</v>
      </c>
      <c r="R782" s="82" t="s">
        <v>16230</v>
      </c>
      <c r="S782" s="82" t="s">
        <v>400</v>
      </c>
      <c r="T782" s="82" t="s">
        <v>16136</v>
      </c>
      <c r="U782" s="82" t="s">
        <v>15652</v>
      </c>
      <c r="V782" s="82" t="s">
        <v>632</v>
      </c>
      <c r="W782" s="82" t="s">
        <v>16038</v>
      </c>
      <c r="X782" s="82" t="s">
        <v>15523</v>
      </c>
      <c r="Y782" s="82" t="s">
        <v>16231</v>
      </c>
      <c r="Z782" s="82" t="s">
        <v>16232</v>
      </c>
      <c r="AA782" s="82" t="s">
        <v>16233</v>
      </c>
      <c r="AB782" s="82" t="s">
        <v>15703</v>
      </c>
      <c r="AC782" s="82" t="s">
        <v>16234</v>
      </c>
      <c r="AD782" s="82" t="s">
        <v>16235</v>
      </c>
      <c r="AE782" s="82" t="s">
        <v>16236</v>
      </c>
      <c r="AF782" s="82" t="s">
        <v>16237</v>
      </c>
      <c r="AG782" s="82" t="s">
        <v>16238</v>
      </c>
      <c r="AH782" s="82" t="s">
        <v>16239</v>
      </c>
      <c r="AI782" s="82" t="s">
        <v>2918</v>
      </c>
      <c r="AJ782" s="82" t="s">
        <v>12183</v>
      </c>
      <c r="AK782" s="82" t="s">
        <v>16240</v>
      </c>
      <c r="AL782" s="82" t="s">
        <v>415</v>
      </c>
    </row>
    <row r="783" spans="1:38" x14ac:dyDescent="0.25">
      <c r="A783" s="82" t="s">
        <v>16241</v>
      </c>
      <c r="B783" s="82">
        <v>15.651999999999999</v>
      </c>
      <c r="C783" s="82" t="s">
        <v>16242</v>
      </c>
      <c r="D783" s="82" t="s">
        <v>15481</v>
      </c>
      <c r="E783" s="82" t="s">
        <v>16243</v>
      </c>
      <c r="F783" s="82" t="s">
        <v>16244</v>
      </c>
      <c r="G783" s="82" t="s">
        <v>2317</v>
      </c>
      <c r="H783" s="82" t="s">
        <v>360</v>
      </c>
      <c r="I783" s="82" t="s">
        <v>16245</v>
      </c>
      <c r="J783" s="82" t="s">
        <v>16246</v>
      </c>
      <c r="K783" s="82" t="s">
        <v>628</v>
      </c>
      <c r="L783" s="82" t="s">
        <v>580</v>
      </c>
      <c r="M783" s="82" t="s">
        <v>1376</v>
      </c>
      <c r="N783" s="82" t="s">
        <v>16247</v>
      </c>
      <c r="O783" s="82" t="s">
        <v>558</v>
      </c>
      <c r="P783" s="82" t="s">
        <v>16248</v>
      </c>
      <c r="Q783" s="82" t="s">
        <v>16174</v>
      </c>
      <c r="R783" s="82" t="s">
        <v>16174</v>
      </c>
      <c r="S783" s="82" t="s">
        <v>400</v>
      </c>
      <c r="T783" s="82" t="s">
        <v>16249</v>
      </c>
      <c r="U783" s="82" t="s">
        <v>16250</v>
      </c>
      <c r="V783" s="82" t="s">
        <v>632</v>
      </c>
      <c r="W783" s="82" t="s">
        <v>16176</v>
      </c>
      <c r="X783" s="82" t="s">
        <v>15523</v>
      </c>
      <c r="Y783" s="82" t="s">
        <v>16251</v>
      </c>
      <c r="Z783" s="82" t="s">
        <v>16252</v>
      </c>
      <c r="AA783" s="82" t="s">
        <v>16253</v>
      </c>
      <c r="AB783" s="82" t="s">
        <v>382</v>
      </c>
      <c r="AC783" s="82" t="s">
        <v>16254</v>
      </c>
      <c r="AD783" s="82" t="s">
        <v>16255</v>
      </c>
      <c r="AE783" s="82" t="s">
        <v>16081</v>
      </c>
      <c r="AG783" s="82" t="s">
        <v>16256</v>
      </c>
      <c r="AH783" s="82" t="s">
        <v>16257</v>
      </c>
      <c r="AI783" s="82" t="s">
        <v>1259</v>
      </c>
      <c r="AJ783" s="82" t="s">
        <v>12183</v>
      </c>
      <c r="AK783" s="82" t="s">
        <v>16258</v>
      </c>
      <c r="AL783" s="82" t="s">
        <v>415</v>
      </c>
    </row>
    <row r="784" spans="1:38" x14ac:dyDescent="0.25">
      <c r="A784" s="82" t="s">
        <v>16259</v>
      </c>
      <c r="B784" s="82">
        <v>15.653</v>
      </c>
      <c r="C784" s="82" t="s">
        <v>16260</v>
      </c>
      <c r="D784" s="82" t="s">
        <v>15481</v>
      </c>
      <c r="E784" s="82" t="s">
        <v>16261</v>
      </c>
      <c r="F784" s="82" t="s">
        <v>16262</v>
      </c>
      <c r="G784" s="82" t="s">
        <v>3580</v>
      </c>
      <c r="H784" s="82" t="s">
        <v>360</v>
      </c>
      <c r="I784" s="82" t="s">
        <v>10921</v>
      </c>
      <c r="J784" s="82" t="s">
        <v>13560</v>
      </c>
      <c r="K784" s="82" t="s">
        <v>16263</v>
      </c>
      <c r="L784" s="82" t="s">
        <v>5026</v>
      </c>
      <c r="M784" s="82" t="s">
        <v>421</v>
      </c>
      <c r="N784" s="82" t="s">
        <v>16264</v>
      </c>
      <c r="O784" s="82" t="s">
        <v>366</v>
      </c>
      <c r="P784" s="82" t="s">
        <v>16265</v>
      </c>
      <c r="Q784" s="82" t="s">
        <v>16266</v>
      </c>
      <c r="R784" s="82" t="s">
        <v>360</v>
      </c>
      <c r="S784" s="82" t="s">
        <v>368</v>
      </c>
      <c r="T784" s="82" t="s">
        <v>16267</v>
      </c>
      <c r="U784" s="82" t="s">
        <v>16268</v>
      </c>
      <c r="V784" s="82" t="s">
        <v>1376</v>
      </c>
      <c r="W784" s="82" t="s">
        <v>16269</v>
      </c>
      <c r="X784" s="82" t="s">
        <v>15497</v>
      </c>
      <c r="Y784" s="82" t="s">
        <v>16270</v>
      </c>
      <c r="Z784" s="82" t="s">
        <v>427</v>
      </c>
      <c r="AA784" s="82" t="s">
        <v>16271</v>
      </c>
      <c r="AB784" s="82" t="s">
        <v>16272</v>
      </c>
      <c r="AC784" s="82" t="s">
        <v>735</v>
      </c>
      <c r="AD784" s="82" t="s">
        <v>16273</v>
      </c>
      <c r="AE784" s="82" t="s">
        <v>16274</v>
      </c>
      <c r="AF784" s="82" t="s">
        <v>16275</v>
      </c>
      <c r="AG784" s="82" t="s">
        <v>16276</v>
      </c>
      <c r="AH784" s="82" t="s">
        <v>16277</v>
      </c>
      <c r="AI784" s="82" t="s">
        <v>2918</v>
      </c>
      <c r="AJ784" s="82" t="s">
        <v>12183</v>
      </c>
      <c r="AK784" s="82" t="s">
        <v>16278</v>
      </c>
      <c r="AL784" s="82" t="s">
        <v>415</v>
      </c>
    </row>
    <row r="785" spans="1:38" x14ac:dyDescent="0.25">
      <c r="A785" s="82" t="s">
        <v>16279</v>
      </c>
      <c r="B785" s="82">
        <v>15.654</v>
      </c>
      <c r="C785" s="82" t="s">
        <v>16280</v>
      </c>
      <c r="D785" s="82" t="s">
        <v>15481</v>
      </c>
      <c r="E785" s="82" t="s">
        <v>16281</v>
      </c>
      <c r="F785" s="82" t="s">
        <v>16282</v>
      </c>
      <c r="G785" s="82" t="s">
        <v>3580</v>
      </c>
      <c r="H785" s="82" t="s">
        <v>360</v>
      </c>
      <c r="I785" s="82" t="s">
        <v>16283</v>
      </c>
      <c r="J785" s="82" t="s">
        <v>16246</v>
      </c>
      <c r="K785" s="82" t="s">
        <v>628</v>
      </c>
      <c r="L785" s="82" t="s">
        <v>1180</v>
      </c>
      <c r="M785" s="82" t="s">
        <v>1376</v>
      </c>
      <c r="N785" s="82" t="s">
        <v>16284</v>
      </c>
      <c r="O785" s="82" t="s">
        <v>558</v>
      </c>
      <c r="P785" s="82" t="s">
        <v>16285</v>
      </c>
      <c r="Q785" s="82" t="s">
        <v>16174</v>
      </c>
      <c r="R785" s="82" t="s">
        <v>16286</v>
      </c>
      <c r="S785" s="82" t="s">
        <v>16287</v>
      </c>
      <c r="T785" s="82" t="s">
        <v>16288</v>
      </c>
      <c r="U785" s="82" t="s">
        <v>16289</v>
      </c>
      <c r="V785" s="82" t="s">
        <v>632</v>
      </c>
      <c r="W785" s="82" t="s">
        <v>15831</v>
      </c>
      <c r="X785" s="82" t="s">
        <v>15523</v>
      </c>
      <c r="Y785" s="82" t="s">
        <v>16290</v>
      </c>
      <c r="Z785" s="82" t="s">
        <v>16291</v>
      </c>
      <c r="AA785" s="82" t="s">
        <v>16292</v>
      </c>
      <c r="AB785" s="82" t="s">
        <v>382</v>
      </c>
      <c r="AC785" s="82" t="s">
        <v>16293</v>
      </c>
      <c r="AD785" s="82" t="s">
        <v>16294</v>
      </c>
      <c r="AE785" s="82" t="s">
        <v>16081</v>
      </c>
      <c r="AF785" s="82" t="s">
        <v>382</v>
      </c>
      <c r="AG785" s="82" t="s">
        <v>16295</v>
      </c>
      <c r="AH785" s="82" t="s">
        <v>16296</v>
      </c>
      <c r="AI785" s="82" t="s">
        <v>2918</v>
      </c>
      <c r="AJ785" s="82" t="s">
        <v>12183</v>
      </c>
      <c r="AK785" s="82" t="s">
        <v>16297</v>
      </c>
      <c r="AL785" s="82" t="s">
        <v>415</v>
      </c>
    </row>
    <row r="786" spans="1:38" x14ac:dyDescent="0.25">
      <c r="A786" s="82" t="s">
        <v>16298</v>
      </c>
      <c r="B786" s="82">
        <v>15.654999999999999</v>
      </c>
      <c r="C786" s="82" t="s">
        <v>16299</v>
      </c>
      <c r="D786" s="82" t="s">
        <v>15481</v>
      </c>
      <c r="E786" s="82" t="s">
        <v>16300</v>
      </c>
      <c r="F786" s="82" t="s">
        <v>16301</v>
      </c>
      <c r="G786" s="82" t="s">
        <v>2317</v>
      </c>
      <c r="H786" s="82" t="s">
        <v>360</v>
      </c>
      <c r="I786" s="82" t="s">
        <v>16302</v>
      </c>
      <c r="J786" s="82" t="s">
        <v>16303</v>
      </c>
      <c r="K786" s="82" t="s">
        <v>5025</v>
      </c>
      <c r="L786" s="82" t="s">
        <v>16304</v>
      </c>
      <c r="M786" s="82" t="s">
        <v>16305</v>
      </c>
      <c r="N786" s="82" t="s">
        <v>16306</v>
      </c>
      <c r="O786" s="82" t="s">
        <v>366</v>
      </c>
      <c r="P786" s="82" t="s">
        <v>16307</v>
      </c>
      <c r="Q786" s="82" t="s">
        <v>360</v>
      </c>
      <c r="R786" s="82" t="s">
        <v>16308</v>
      </c>
      <c r="S786" s="82" t="s">
        <v>368</v>
      </c>
      <c r="T786" s="82" t="s">
        <v>16309</v>
      </c>
      <c r="U786" s="82" t="s">
        <v>16310</v>
      </c>
      <c r="V786" s="82" t="s">
        <v>1376</v>
      </c>
      <c r="W786" s="82" t="s">
        <v>15699</v>
      </c>
      <c r="X786" s="82" t="s">
        <v>15523</v>
      </c>
      <c r="Y786" s="82" t="s">
        <v>16311</v>
      </c>
      <c r="Z786" s="82" t="s">
        <v>12679</v>
      </c>
      <c r="AA786" s="82" t="s">
        <v>16312</v>
      </c>
      <c r="AB786" s="82" t="s">
        <v>382</v>
      </c>
      <c r="AC786" s="82" t="s">
        <v>16313</v>
      </c>
      <c r="AD786" s="82" t="s">
        <v>16314</v>
      </c>
      <c r="AE786" s="82" t="s">
        <v>16315</v>
      </c>
      <c r="AF786" s="82" t="s">
        <v>16316</v>
      </c>
      <c r="AG786" s="82" t="s">
        <v>16317</v>
      </c>
      <c r="AH786" s="82" t="s">
        <v>382</v>
      </c>
      <c r="AI786" s="82" t="s">
        <v>1259</v>
      </c>
      <c r="AJ786" s="82" t="s">
        <v>12183</v>
      </c>
      <c r="AK786" s="82" t="s">
        <v>16318</v>
      </c>
      <c r="AL786" s="82" t="s">
        <v>415</v>
      </c>
    </row>
    <row r="787" spans="1:38" x14ac:dyDescent="0.25">
      <c r="A787" s="82" t="s">
        <v>16319</v>
      </c>
      <c r="B787" s="82">
        <v>15.656000000000001</v>
      </c>
      <c r="C787" s="82" t="s">
        <v>16320</v>
      </c>
      <c r="D787" s="82" t="s">
        <v>15481</v>
      </c>
      <c r="E787" s="82" t="s">
        <v>16321</v>
      </c>
      <c r="F787" s="82" t="s">
        <v>16322</v>
      </c>
      <c r="G787" s="82" t="s">
        <v>3580</v>
      </c>
      <c r="H787" s="82" t="s">
        <v>360</v>
      </c>
      <c r="I787" s="82" t="s">
        <v>468</v>
      </c>
      <c r="J787" s="82" t="s">
        <v>468</v>
      </c>
      <c r="K787" s="82" t="s">
        <v>5025</v>
      </c>
      <c r="L787" s="82" t="s">
        <v>421</v>
      </c>
      <c r="M787" s="82" t="s">
        <v>16323</v>
      </c>
      <c r="N787" s="82" t="s">
        <v>16324</v>
      </c>
      <c r="O787" s="82" t="s">
        <v>366</v>
      </c>
      <c r="P787" s="82" t="s">
        <v>16325</v>
      </c>
      <c r="Q787" s="82" t="s">
        <v>367</v>
      </c>
      <c r="R787" s="82" t="s">
        <v>16326</v>
      </c>
      <c r="S787" s="82" t="s">
        <v>16327</v>
      </c>
      <c r="T787" s="82" t="s">
        <v>16328</v>
      </c>
      <c r="U787" s="82" t="s">
        <v>16329</v>
      </c>
      <c r="V787" s="82" t="s">
        <v>6042</v>
      </c>
      <c r="W787" s="82" t="s">
        <v>16330</v>
      </c>
      <c r="X787" s="82" t="s">
        <v>16331</v>
      </c>
      <c r="Y787" s="82" t="s">
        <v>16332</v>
      </c>
      <c r="Z787" s="82" t="s">
        <v>382</v>
      </c>
      <c r="AA787" s="82" t="s">
        <v>16333</v>
      </c>
      <c r="AB787" s="82" t="s">
        <v>382</v>
      </c>
      <c r="AC787" s="82" t="s">
        <v>16334</v>
      </c>
      <c r="AD787" s="82" t="s">
        <v>16335</v>
      </c>
      <c r="AE787" s="82" t="s">
        <v>16081</v>
      </c>
      <c r="AF787" s="82" t="s">
        <v>16336</v>
      </c>
      <c r="AG787" s="82" t="s">
        <v>16337</v>
      </c>
      <c r="AH787" s="82" t="s">
        <v>16338</v>
      </c>
      <c r="AI787" s="82" t="s">
        <v>16339</v>
      </c>
      <c r="AJ787" s="82" t="s">
        <v>12183</v>
      </c>
      <c r="AK787" s="82" t="s">
        <v>16340</v>
      </c>
      <c r="AL787" s="82" t="s">
        <v>415</v>
      </c>
    </row>
    <row r="788" spans="1:38" x14ac:dyDescent="0.25">
      <c r="A788" s="82" t="s">
        <v>16341</v>
      </c>
      <c r="B788" s="82">
        <v>15.657</v>
      </c>
      <c r="D788" s="82" t="s">
        <v>15481</v>
      </c>
      <c r="E788" s="82" t="s">
        <v>16342</v>
      </c>
      <c r="F788" s="82" t="s">
        <v>16343</v>
      </c>
      <c r="G788" s="82" t="s">
        <v>2317</v>
      </c>
      <c r="H788" s="82" t="s">
        <v>360</v>
      </c>
      <c r="I788" s="82" t="s">
        <v>16344</v>
      </c>
      <c r="J788" s="82" t="s">
        <v>16345</v>
      </c>
      <c r="K788" s="82" t="s">
        <v>628</v>
      </c>
      <c r="L788" s="82" t="s">
        <v>16346</v>
      </c>
      <c r="M788" s="82" t="s">
        <v>1376</v>
      </c>
      <c r="N788" s="82" t="s">
        <v>16347</v>
      </c>
      <c r="O788" s="82" t="s">
        <v>16348</v>
      </c>
      <c r="P788" s="82" t="s">
        <v>16349</v>
      </c>
      <c r="Q788" s="82" t="s">
        <v>360</v>
      </c>
      <c r="R788" s="82" t="s">
        <v>16350</v>
      </c>
      <c r="S788" s="82" t="s">
        <v>400</v>
      </c>
      <c r="T788" s="82" t="s">
        <v>16351</v>
      </c>
      <c r="U788" s="82" t="s">
        <v>15574</v>
      </c>
      <c r="V788" s="82" t="s">
        <v>632</v>
      </c>
      <c r="W788" s="82" t="s">
        <v>16352</v>
      </c>
      <c r="X788" s="82" t="s">
        <v>15523</v>
      </c>
      <c r="Y788" s="82" t="s">
        <v>16353</v>
      </c>
      <c r="Z788" s="82" t="s">
        <v>16354</v>
      </c>
      <c r="AA788" s="82" t="s">
        <v>16355</v>
      </c>
      <c r="AB788" s="82" t="s">
        <v>382</v>
      </c>
      <c r="AC788" s="82" t="s">
        <v>636</v>
      </c>
      <c r="AD788" s="82" t="s">
        <v>16356</v>
      </c>
      <c r="AE788" s="82" t="s">
        <v>16357</v>
      </c>
      <c r="AF788" s="82" t="s">
        <v>16358</v>
      </c>
      <c r="AG788" s="82" t="s">
        <v>16359</v>
      </c>
      <c r="AH788" s="82" t="s">
        <v>16360</v>
      </c>
      <c r="AI788" s="82" t="s">
        <v>7801</v>
      </c>
      <c r="AJ788" s="82" t="s">
        <v>12183</v>
      </c>
      <c r="AK788" s="82" t="s">
        <v>16361</v>
      </c>
      <c r="AL788" s="82" t="s">
        <v>415</v>
      </c>
    </row>
    <row r="789" spans="1:38" x14ac:dyDescent="0.25">
      <c r="A789" s="82" t="s">
        <v>16362</v>
      </c>
      <c r="B789" s="82">
        <v>15.657999999999999</v>
      </c>
      <c r="C789" s="82" t="s">
        <v>16363</v>
      </c>
      <c r="D789" s="82" t="s">
        <v>15481</v>
      </c>
      <c r="E789" s="82" t="s">
        <v>16364</v>
      </c>
      <c r="F789" s="82" t="s">
        <v>16365</v>
      </c>
      <c r="G789" s="82" t="s">
        <v>2317</v>
      </c>
      <c r="H789" s="82" t="s">
        <v>360</v>
      </c>
      <c r="I789" s="82" t="s">
        <v>16366</v>
      </c>
      <c r="J789" s="82" t="s">
        <v>13430</v>
      </c>
      <c r="K789" s="82" t="s">
        <v>16367</v>
      </c>
      <c r="L789" s="82" t="s">
        <v>580</v>
      </c>
      <c r="M789" s="82" t="s">
        <v>16368</v>
      </c>
      <c r="N789" s="82" t="s">
        <v>16369</v>
      </c>
      <c r="O789" s="82" t="s">
        <v>366</v>
      </c>
      <c r="P789" s="82" t="s">
        <v>16370</v>
      </c>
      <c r="Q789" s="82" t="s">
        <v>360</v>
      </c>
      <c r="R789" s="82" t="s">
        <v>16371</v>
      </c>
      <c r="S789" s="82" t="s">
        <v>16372</v>
      </c>
      <c r="T789" s="82" t="s">
        <v>16373</v>
      </c>
      <c r="U789" s="82" t="s">
        <v>15574</v>
      </c>
      <c r="V789" s="82" t="s">
        <v>632</v>
      </c>
      <c r="W789" s="82" t="s">
        <v>16374</v>
      </c>
      <c r="X789" s="82" t="s">
        <v>16375</v>
      </c>
      <c r="Y789" s="82" t="s">
        <v>16376</v>
      </c>
      <c r="Z789" s="82" t="s">
        <v>16377</v>
      </c>
      <c r="AA789" s="82" t="s">
        <v>16378</v>
      </c>
      <c r="AB789" s="82" t="s">
        <v>382</v>
      </c>
      <c r="AC789" s="82" t="s">
        <v>16379</v>
      </c>
      <c r="AD789" s="82" t="s">
        <v>16380</v>
      </c>
      <c r="AE789" s="82" t="s">
        <v>16381</v>
      </c>
      <c r="AF789" s="82" t="s">
        <v>16382</v>
      </c>
      <c r="AG789" s="82" t="s">
        <v>16383</v>
      </c>
      <c r="AH789" s="82" t="s">
        <v>16384</v>
      </c>
      <c r="AI789" s="82" t="s">
        <v>11308</v>
      </c>
      <c r="AJ789" s="82" t="s">
        <v>12183</v>
      </c>
      <c r="AK789" s="82" t="s">
        <v>16385</v>
      </c>
      <c r="AL789" s="82" t="s">
        <v>415</v>
      </c>
    </row>
    <row r="790" spans="1:38" x14ac:dyDescent="0.25">
      <c r="A790" s="82" t="s">
        <v>16386</v>
      </c>
      <c r="B790" s="82">
        <v>15.659000000000001</v>
      </c>
      <c r="C790" s="82" t="s">
        <v>16387</v>
      </c>
      <c r="D790" s="82" t="s">
        <v>15481</v>
      </c>
      <c r="E790" s="82" t="s">
        <v>16388</v>
      </c>
      <c r="F790" s="82" t="s">
        <v>16389</v>
      </c>
      <c r="G790" s="82" t="s">
        <v>438</v>
      </c>
      <c r="H790" s="82" t="s">
        <v>360</v>
      </c>
      <c r="I790" s="82" t="s">
        <v>16390</v>
      </c>
      <c r="J790" s="82" t="s">
        <v>16391</v>
      </c>
      <c r="K790" s="82" t="s">
        <v>362</v>
      </c>
      <c r="L790" s="82" t="s">
        <v>421</v>
      </c>
      <c r="M790" s="82" t="s">
        <v>421</v>
      </c>
      <c r="N790" s="82" t="s">
        <v>382</v>
      </c>
      <c r="O790" s="82" t="s">
        <v>366</v>
      </c>
      <c r="P790" s="82" t="s">
        <v>360</v>
      </c>
      <c r="Q790" s="82" t="s">
        <v>360</v>
      </c>
      <c r="R790" s="82" t="s">
        <v>360</v>
      </c>
      <c r="S790" s="82" t="s">
        <v>16392</v>
      </c>
      <c r="T790" s="82" t="s">
        <v>16393</v>
      </c>
      <c r="U790" s="82" t="s">
        <v>443</v>
      </c>
      <c r="V790" s="82" t="s">
        <v>1376</v>
      </c>
      <c r="W790" s="82" t="s">
        <v>15522</v>
      </c>
      <c r="X790" s="82" t="s">
        <v>16394</v>
      </c>
      <c r="Y790" s="82" t="s">
        <v>16395</v>
      </c>
      <c r="Z790" s="82" t="s">
        <v>427</v>
      </c>
      <c r="AA790" s="82" t="s">
        <v>16396</v>
      </c>
      <c r="AB790" s="82" t="s">
        <v>382</v>
      </c>
      <c r="AC790" s="82" t="s">
        <v>446</v>
      </c>
      <c r="AD790" s="82" t="s">
        <v>16397</v>
      </c>
      <c r="AE790" s="82" t="s">
        <v>16398</v>
      </c>
      <c r="AF790" s="82" t="s">
        <v>16399</v>
      </c>
      <c r="AG790" s="82" t="s">
        <v>16400</v>
      </c>
      <c r="AH790" s="82" t="s">
        <v>382</v>
      </c>
      <c r="AI790" s="82" t="s">
        <v>11308</v>
      </c>
      <c r="AJ790" s="82" t="s">
        <v>12183</v>
      </c>
      <c r="AK790" s="82" t="s">
        <v>16401</v>
      </c>
      <c r="AL790" s="82" t="s">
        <v>1286</v>
      </c>
    </row>
    <row r="791" spans="1:38" x14ac:dyDescent="0.25">
      <c r="A791" s="82" t="s">
        <v>16402</v>
      </c>
      <c r="B791" s="82">
        <v>15.66</v>
      </c>
      <c r="D791" s="82" t="s">
        <v>15481</v>
      </c>
      <c r="E791" s="82" t="s">
        <v>16342</v>
      </c>
      <c r="F791" s="82" t="s">
        <v>16403</v>
      </c>
      <c r="G791" s="82" t="s">
        <v>2317</v>
      </c>
      <c r="H791" s="82" t="s">
        <v>360</v>
      </c>
      <c r="I791" s="82" t="s">
        <v>16404</v>
      </c>
      <c r="J791" s="82" t="s">
        <v>16405</v>
      </c>
      <c r="K791" s="82" t="s">
        <v>13488</v>
      </c>
      <c r="L791" s="82" t="s">
        <v>16406</v>
      </c>
      <c r="M791" s="82" t="s">
        <v>16407</v>
      </c>
      <c r="N791" s="82" t="s">
        <v>16408</v>
      </c>
      <c r="O791" s="82" t="s">
        <v>16348</v>
      </c>
      <c r="P791" s="82" t="s">
        <v>360</v>
      </c>
      <c r="Q791" s="82" t="s">
        <v>360</v>
      </c>
      <c r="R791" s="82" t="s">
        <v>16409</v>
      </c>
      <c r="S791" s="82" t="s">
        <v>400</v>
      </c>
      <c r="T791" s="82" t="s">
        <v>16410</v>
      </c>
      <c r="U791" s="82" t="s">
        <v>15574</v>
      </c>
      <c r="V791" s="82" t="s">
        <v>632</v>
      </c>
      <c r="W791" s="82" t="s">
        <v>16411</v>
      </c>
      <c r="X791" s="82" t="s">
        <v>15523</v>
      </c>
      <c r="Y791" s="82" t="s">
        <v>16412</v>
      </c>
      <c r="Z791" s="82" t="s">
        <v>16413</v>
      </c>
      <c r="AA791" s="82" t="s">
        <v>16414</v>
      </c>
      <c r="AB791" s="82" t="s">
        <v>382</v>
      </c>
      <c r="AC791" s="82" t="s">
        <v>636</v>
      </c>
      <c r="AD791" s="82" t="s">
        <v>16415</v>
      </c>
      <c r="AE791" s="82" t="s">
        <v>16416</v>
      </c>
      <c r="AF791" s="82" t="s">
        <v>16417</v>
      </c>
      <c r="AG791" s="82" t="s">
        <v>16418</v>
      </c>
      <c r="AH791" s="82" t="s">
        <v>16419</v>
      </c>
      <c r="AI791" s="82" t="s">
        <v>16420</v>
      </c>
      <c r="AJ791" s="82" t="s">
        <v>12183</v>
      </c>
      <c r="AK791" s="82" t="s">
        <v>16421</v>
      </c>
      <c r="AL791" s="82" t="s">
        <v>415</v>
      </c>
    </row>
    <row r="792" spans="1:38" x14ac:dyDescent="0.25">
      <c r="A792" s="82" t="s">
        <v>16422</v>
      </c>
      <c r="B792" s="82">
        <v>15.661</v>
      </c>
      <c r="C792" s="82" t="s">
        <v>16423</v>
      </c>
      <c r="D792" s="82" t="s">
        <v>15481</v>
      </c>
      <c r="E792" s="82" t="s">
        <v>16424</v>
      </c>
      <c r="F792" s="82" t="s">
        <v>16425</v>
      </c>
      <c r="G792" s="82" t="s">
        <v>3580</v>
      </c>
      <c r="H792" s="82" t="s">
        <v>360</v>
      </c>
      <c r="I792" s="82" t="s">
        <v>16426</v>
      </c>
      <c r="J792" s="82" t="s">
        <v>16427</v>
      </c>
      <c r="K792" s="82" t="s">
        <v>16428</v>
      </c>
      <c r="L792" s="82" t="s">
        <v>421</v>
      </c>
      <c r="M792" s="82" t="s">
        <v>16429</v>
      </c>
      <c r="N792" s="82" t="s">
        <v>16430</v>
      </c>
      <c r="O792" s="82" t="s">
        <v>16431</v>
      </c>
      <c r="P792" s="82" t="s">
        <v>16432</v>
      </c>
      <c r="Q792" s="82" t="s">
        <v>360</v>
      </c>
      <c r="R792" s="82" t="s">
        <v>16433</v>
      </c>
      <c r="S792" s="82" t="s">
        <v>368</v>
      </c>
      <c r="T792" s="82" t="s">
        <v>16434</v>
      </c>
      <c r="U792" s="82" t="s">
        <v>16435</v>
      </c>
      <c r="V792" s="82" t="s">
        <v>1376</v>
      </c>
      <c r="W792" s="82" t="s">
        <v>16436</v>
      </c>
      <c r="X792" s="82" t="s">
        <v>15523</v>
      </c>
      <c r="Y792" s="82" t="s">
        <v>16437</v>
      </c>
      <c r="Z792" s="82" t="s">
        <v>16438</v>
      </c>
      <c r="AA792" s="82" t="s">
        <v>16439</v>
      </c>
      <c r="AB792" s="82" t="s">
        <v>16440</v>
      </c>
      <c r="AC792" s="82" t="s">
        <v>16441</v>
      </c>
      <c r="AD792" s="82" t="s">
        <v>16442</v>
      </c>
      <c r="AE792" s="82" t="s">
        <v>16443</v>
      </c>
      <c r="AF792" s="82" t="s">
        <v>16444</v>
      </c>
      <c r="AG792" s="82" t="s">
        <v>16445</v>
      </c>
      <c r="AH792" s="82" t="s">
        <v>16446</v>
      </c>
      <c r="AI792" s="82" t="s">
        <v>11308</v>
      </c>
      <c r="AJ792" s="82" t="s">
        <v>12183</v>
      </c>
      <c r="AK792" s="82" t="s">
        <v>16447</v>
      </c>
      <c r="AL792" s="82" t="s">
        <v>415</v>
      </c>
    </row>
    <row r="793" spans="1:38" x14ac:dyDescent="0.25">
      <c r="A793" s="82" t="s">
        <v>16448</v>
      </c>
      <c r="B793" s="82">
        <v>15.662000000000001</v>
      </c>
      <c r="C793" s="82" t="s">
        <v>16449</v>
      </c>
      <c r="D793" s="82" t="s">
        <v>15481</v>
      </c>
      <c r="E793" s="82" t="s">
        <v>16450</v>
      </c>
      <c r="F793" s="82" t="s">
        <v>16451</v>
      </c>
      <c r="G793" s="82" t="s">
        <v>2317</v>
      </c>
      <c r="H793" s="82" t="s">
        <v>360</v>
      </c>
      <c r="I793" s="82" t="s">
        <v>16452</v>
      </c>
      <c r="J793" s="82" t="s">
        <v>16453</v>
      </c>
      <c r="K793" s="82" t="s">
        <v>628</v>
      </c>
      <c r="L793" s="82" t="s">
        <v>16454</v>
      </c>
      <c r="M793" s="82" t="s">
        <v>1376</v>
      </c>
      <c r="N793" s="82" t="s">
        <v>16455</v>
      </c>
      <c r="O793" s="82" t="s">
        <v>558</v>
      </c>
      <c r="P793" s="82" t="s">
        <v>16456</v>
      </c>
      <c r="Q793" s="82" t="s">
        <v>360</v>
      </c>
      <c r="R793" s="82" t="s">
        <v>360</v>
      </c>
      <c r="S793" s="82" t="s">
        <v>16457</v>
      </c>
      <c r="T793" s="82" t="s">
        <v>16458</v>
      </c>
      <c r="U793" s="82" t="s">
        <v>15574</v>
      </c>
      <c r="V793" s="82" t="s">
        <v>632</v>
      </c>
      <c r="W793" s="82" t="s">
        <v>16459</v>
      </c>
      <c r="X793" s="82" t="s">
        <v>15523</v>
      </c>
      <c r="Y793" s="82" t="s">
        <v>16460</v>
      </c>
      <c r="Z793" s="82" t="s">
        <v>16461</v>
      </c>
      <c r="AA793" s="82" t="s">
        <v>16462</v>
      </c>
      <c r="AB793" s="82" t="s">
        <v>382</v>
      </c>
      <c r="AC793" s="82" t="s">
        <v>16463</v>
      </c>
      <c r="AD793" s="82" t="s">
        <v>16464</v>
      </c>
      <c r="AE793" s="82" t="s">
        <v>16465</v>
      </c>
      <c r="AF793" s="82" t="s">
        <v>16466</v>
      </c>
      <c r="AG793" s="82" t="s">
        <v>16467</v>
      </c>
      <c r="AH793" s="82" t="s">
        <v>16468</v>
      </c>
      <c r="AI793" s="82" t="s">
        <v>16469</v>
      </c>
      <c r="AJ793" s="82" t="s">
        <v>12183</v>
      </c>
      <c r="AK793" s="82" t="s">
        <v>16470</v>
      </c>
      <c r="AL793" s="82" t="s">
        <v>415</v>
      </c>
    </row>
    <row r="794" spans="1:38" x14ac:dyDescent="0.25">
      <c r="A794" s="82" t="s">
        <v>16471</v>
      </c>
      <c r="B794" s="82">
        <v>15.663</v>
      </c>
      <c r="C794" s="82" t="s">
        <v>16472</v>
      </c>
      <c r="D794" s="82" t="s">
        <v>15481</v>
      </c>
      <c r="E794" s="82" t="s">
        <v>16473</v>
      </c>
      <c r="F794" s="82" t="s">
        <v>16474</v>
      </c>
      <c r="G794" s="82" t="s">
        <v>359</v>
      </c>
      <c r="H794" s="82" t="s">
        <v>360</v>
      </c>
      <c r="I794" s="82" t="s">
        <v>16475</v>
      </c>
      <c r="J794" s="82" t="s">
        <v>16476</v>
      </c>
      <c r="K794" s="82" t="s">
        <v>628</v>
      </c>
      <c r="L794" s="82" t="s">
        <v>580</v>
      </c>
      <c r="M794" s="82" t="s">
        <v>1376</v>
      </c>
      <c r="N794" s="82" t="s">
        <v>382</v>
      </c>
      <c r="O794" s="82" t="s">
        <v>366</v>
      </c>
      <c r="P794" s="82" t="s">
        <v>360</v>
      </c>
      <c r="Q794" s="82" t="s">
        <v>367</v>
      </c>
      <c r="R794" s="82" t="s">
        <v>360</v>
      </c>
      <c r="S794" s="82" t="s">
        <v>16477</v>
      </c>
      <c r="T794" s="82" t="s">
        <v>16478</v>
      </c>
      <c r="U794" s="82" t="s">
        <v>16479</v>
      </c>
      <c r="V794" s="82" t="s">
        <v>632</v>
      </c>
      <c r="W794" s="82" t="s">
        <v>16480</v>
      </c>
      <c r="X794" s="82" t="s">
        <v>15523</v>
      </c>
      <c r="Y794" s="82" t="s">
        <v>16481</v>
      </c>
      <c r="Z794" s="82" t="s">
        <v>360</v>
      </c>
      <c r="AA794" s="82" t="s">
        <v>16482</v>
      </c>
      <c r="AB794" s="82" t="s">
        <v>382</v>
      </c>
      <c r="AC794" s="82" t="s">
        <v>16483</v>
      </c>
      <c r="AD794" s="82" t="s">
        <v>16484</v>
      </c>
      <c r="AE794" s="82" t="s">
        <v>16485</v>
      </c>
      <c r="AF794" s="82" t="s">
        <v>16486</v>
      </c>
      <c r="AG794" s="82" t="s">
        <v>16487</v>
      </c>
      <c r="AH794" s="82" t="s">
        <v>382</v>
      </c>
      <c r="AI794" s="82" t="s">
        <v>16488</v>
      </c>
      <c r="AJ794" s="82" t="s">
        <v>12183</v>
      </c>
      <c r="AK794" s="82" t="s">
        <v>16489</v>
      </c>
      <c r="AL794" s="82" t="s">
        <v>415</v>
      </c>
    </row>
    <row r="795" spans="1:38" x14ac:dyDescent="0.25">
      <c r="A795" s="82" t="s">
        <v>16490</v>
      </c>
      <c r="B795" s="82">
        <v>15.664</v>
      </c>
      <c r="C795" s="82" t="s">
        <v>16491</v>
      </c>
      <c r="D795" s="82" t="s">
        <v>15481</v>
      </c>
      <c r="E795" s="82" t="s">
        <v>16492</v>
      </c>
      <c r="F795" s="82" t="s">
        <v>16493</v>
      </c>
      <c r="G795" s="82" t="s">
        <v>2317</v>
      </c>
      <c r="H795" s="82" t="s">
        <v>360</v>
      </c>
      <c r="I795" s="82" t="s">
        <v>16494</v>
      </c>
      <c r="J795" s="82" t="s">
        <v>16495</v>
      </c>
      <c r="K795" s="82" t="s">
        <v>16496</v>
      </c>
      <c r="L795" s="82" t="s">
        <v>16497</v>
      </c>
      <c r="M795" s="82" t="s">
        <v>421</v>
      </c>
      <c r="N795" s="82" t="s">
        <v>16192</v>
      </c>
      <c r="O795" s="82" t="s">
        <v>366</v>
      </c>
      <c r="P795" s="82" t="s">
        <v>16498</v>
      </c>
      <c r="Q795" s="82" t="s">
        <v>367</v>
      </c>
      <c r="R795" s="82" t="s">
        <v>360</v>
      </c>
      <c r="S795" s="82" t="s">
        <v>16212</v>
      </c>
      <c r="T795" s="82" t="s">
        <v>16499</v>
      </c>
      <c r="U795" s="82" t="s">
        <v>16500</v>
      </c>
      <c r="V795" s="82" t="s">
        <v>1376</v>
      </c>
      <c r="W795" s="82" t="s">
        <v>16501</v>
      </c>
      <c r="X795" s="82" t="s">
        <v>15523</v>
      </c>
      <c r="Y795" s="82" t="s">
        <v>16502</v>
      </c>
      <c r="Z795" s="82" t="s">
        <v>16216</v>
      </c>
      <c r="AA795" s="82" t="s">
        <v>16503</v>
      </c>
      <c r="AB795" s="82" t="s">
        <v>16201</v>
      </c>
      <c r="AC795" s="82" t="s">
        <v>16218</v>
      </c>
      <c r="AD795" s="82" t="s">
        <v>16504</v>
      </c>
      <c r="AE795" s="82" t="s">
        <v>360</v>
      </c>
      <c r="AF795" s="82" t="s">
        <v>382</v>
      </c>
      <c r="AG795" s="82" t="s">
        <v>16505</v>
      </c>
      <c r="AH795" s="82" t="s">
        <v>16506</v>
      </c>
      <c r="AI795" s="82" t="s">
        <v>16507</v>
      </c>
      <c r="AJ795" s="82" t="s">
        <v>12183</v>
      </c>
      <c r="AK795" s="82" t="s">
        <v>16508</v>
      </c>
      <c r="AL795" s="82" t="s">
        <v>415</v>
      </c>
    </row>
    <row r="796" spans="1:38" x14ac:dyDescent="0.25">
      <c r="A796" s="82" t="s">
        <v>16509</v>
      </c>
      <c r="B796" s="82">
        <v>15.664999999999999</v>
      </c>
      <c r="C796" s="82" t="s">
        <v>16510</v>
      </c>
      <c r="D796" s="82" t="s">
        <v>15481</v>
      </c>
      <c r="E796" s="82" t="s">
        <v>16511</v>
      </c>
      <c r="F796" s="82" t="s">
        <v>16512</v>
      </c>
      <c r="G796" s="82" t="s">
        <v>2317</v>
      </c>
      <c r="H796" s="82" t="s">
        <v>360</v>
      </c>
      <c r="I796" s="82" t="s">
        <v>16513</v>
      </c>
      <c r="J796" s="82" t="s">
        <v>16514</v>
      </c>
      <c r="K796" s="82" t="s">
        <v>16515</v>
      </c>
      <c r="L796" s="82" t="s">
        <v>421</v>
      </c>
      <c r="M796" s="82" t="s">
        <v>16516</v>
      </c>
      <c r="N796" s="82" t="s">
        <v>11</v>
      </c>
      <c r="O796" s="82" t="s">
        <v>366</v>
      </c>
      <c r="P796" s="82" t="s">
        <v>360</v>
      </c>
      <c r="Q796" s="82" t="s">
        <v>360</v>
      </c>
      <c r="R796" s="82" t="s">
        <v>11</v>
      </c>
      <c r="S796" s="82" t="s">
        <v>368</v>
      </c>
      <c r="T796" s="82" t="s">
        <v>16517</v>
      </c>
      <c r="U796" s="82" t="s">
        <v>16518</v>
      </c>
      <c r="V796" s="82" t="s">
        <v>1376</v>
      </c>
      <c r="W796" s="82" t="s">
        <v>16519</v>
      </c>
      <c r="X796" s="82" t="s">
        <v>15523</v>
      </c>
      <c r="Y796" s="82" t="s">
        <v>16520</v>
      </c>
      <c r="Z796" s="82" t="s">
        <v>16521</v>
      </c>
      <c r="AA796" s="82" t="s">
        <v>16522</v>
      </c>
      <c r="AB796" s="82" t="s">
        <v>382</v>
      </c>
      <c r="AC796" s="82" t="s">
        <v>16523</v>
      </c>
      <c r="AD796" s="82" t="s">
        <v>16524</v>
      </c>
      <c r="AE796" s="82" t="s">
        <v>16525</v>
      </c>
      <c r="AF796" s="82" t="s">
        <v>382</v>
      </c>
      <c r="AG796" s="82" t="s">
        <v>16526</v>
      </c>
      <c r="AH796" s="82" t="s">
        <v>382</v>
      </c>
      <c r="AI796" s="82" t="s">
        <v>16488</v>
      </c>
      <c r="AJ796" s="82" t="s">
        <v>12183</v>
      </c>
      <c r="AK796" s="82" t="s">
        <v>16527</v>
      </c>
      <c r="AL796" s="82" t="s">
        <v>415</v>
      </c>
    </row>
    <row r="797" spans="1:38" x14ac:dyDescent="0.25">
      <c r="A797" s="82" t="s">
        <v>16528</v>
      </c>
      <c r="B797" s="82">
        <v>15.666</v>
      </c>
      <c r="C797" s="82" t="s">
        <v>16529</v>
      </c>
      <c r="D797" s="82" t="s">
        <v>15481</v>
      </c>
      <c r="E797" s="82" t="s">
        <v>16530</v>
      </c>
      <c r="F797" s="82" t="s">
        <v>16531</v>
      </c>
      <c r="G797" s="82" t="s">
        <v>2317</v>
      </c>
      <c r="H797" s="82" t="s">
        <v>360</v>
      </c>
      <c r="I797" s="82" t="s">
        <v>16532</v>
      </c>
      <c r="J797" s="82" t="s">
        <v>16533</v>
      </c>
      <c r="K797" s="82" t="s">
        <v>16534</v>
      </c>
      <c r="L797" s="82" t="s">
        <v>16535</v>
      </c>
      <c r="M797" s="82" t="s">
        <v>16536</v>
      </c>
      <c r="N797" s="82" t="s">
        <v>16537</v>
      </c>
      <c r="O797" s="82" t="s">
        <v>558</v>
      </c>
      <c r="P797" s="82" t="s">
        <v>360</v>
      </c>
      <c r="Q797" s="82" t="s">
        <v>16538</v>
      </c>
      <c r="R797" s="82" t="s">
        <v>16539</v>
      </c>
      <c r="S797" s="82" t="s">
        <v>16540</v>
      </c>
      <c r="T797" s="82" t="s">
        <v>16541</v>
      </c>
      <c r="U797" s="82" t="s">
        <v>15574</v>
      </c>
      <c r="V797" s="82" t="s">
        <v>632</v>
      </c>
      <c r="W797" s="82" t="s">
        <v>16542</v>
      </c>
      <c r="X797" s="82" t="s">
        <v>15523</v>
      </c>
      <c r="Y797" s="82" t="s">
        <v>16543</v>
      </c>
      <c r="Z797" s="82" t="s">
        <v>16544</v>
      </c>
      <c r="AA797" s="82" t="s">
        <v>16545</v>
      </c>
      <c r="AB797" s="82" t="s">
        <v>16546</v>
      </c>
      <c r="AC797" s="82" t="s">
        <v>16547</v>
      </c>
      <c r="AD797" s="82" t="s">
        <v>16548</v>
      </c>
      <c r="AE797" s="82" t="s">
        <v>15612</v>
      </c>
      <c r="AF797" s="82" t="s">
        <v>16358</v>
      </c>
      <c r="AG797" s="82" t="s">
        <v>16549</v>
      </c>
      <c r="AH797" s="82" t="s">
        <v>16550</v>
      </c>
      <c r="AI797" s="82" t="s">
        <v>16488</v>
      </c>
      <c r="AJ797" s="82" t="s">
        <v>12183</v>
      </c>
      <c r="AK797" s="82" t="s">
        <v>16551</v>
      </c>
      <c r="AL797" s="82" t="s">
        <v>415</v>
      </c>
    </row>
    <row r="798" spans="1:38" x14ac:dyDescent="0.25">
      <c r="A798" s="82" t="s">
        <v>16552</v>
      </c>
      <c r="B798" s="82">
        <v>15.667</v>
      </c>
      <c r="D798" s="82" t="s">
        <v>15481</v>
      </c>
      <c r="E798" s="82" t="s">
        <v>16553</v>
      </c>
      <c r="F798" s="82" t="s">
        <v>16554</v>
      </c>
      <c r="G798" s="82" t="s">
        <v>2317</v>
      </c>
      <c r="H798" s="82" t="s">
        <v>360</v>
      </c>
      <c r="I798" s="82" t="s">
        <v>16555</v>
      </c>
      <c r="J798" s="82" t="s">
        <v>16556</v>
      </c>
      <c r="K798" s="82" t="s">
        <v>16557</v>
      </c>
      <c r="L798" s="82" t="s">
        <v>16558</v>
      </c>
      <c r="M798" s="82" t="s">
        <v>16559</v>
      </c>
      <c r="N798" s="82" t="s">
        <v>16560</v>
      </c>
      <c r="O798" s="82" t="s">
        <v>558</v>
      </c>
      <c r="P798" s="82" t="s">
        <v>360</v>
      </c>
      <c r="Q798" s="82" t="s">
        <v>360</v>
      </c>
      <c r="R798" s="82" t="s">
        <v>360</v>
      </c>
      <c r="S798" s="82" t="s">
        <v>16561</v>
      </c>
      <c r="T798" s="82" t="s">
        <v>16562</v>
      </c>
      <c r="U798" s="82" t="s">
        <v>15574</v>
      </c>
      <c r="V798" s="82" t="s">
        <v>632</v>
      </c>
      <c r="W798" s="82" t="s">
        <v>16563</v>
      </c>
      <c r="X798" s="82" t="s">
        <v>16564</v>
      </c>
      <c r="Y798" s="82" t="s">
        <v>16565</v>
      </c>
      <c r="Z798" s="82" t="s">
        <v>16566</v>
      </c>
      <c r="AA798" s="82" t="s">
        <v>16567</v>
      </c>
      <c r="AB798" s="82" t="s">
        <v>16568</v>
      </c>
      <c r="AC798" s="82" t="s">
        <v>636</v>
      </c>
      <c r="AD798" s="82" t="s">
        <v>16569</v>
      </c>
      <c r="AE798" s="82" t="s">
        <v>16570</v>
      </c>
      <c r="AF798" s="82" t="s">
        <v>382</v>
      </c>
      <c r="AG798" s="82" t="s">
        <v>16571</v>
      </c>
      <c r="AH798" s="82" t="s">
        <v>16572</v>
      </c>
      <c r="AI798" s="82" t="s">
        <v>16573</v>
      </c>
      <c r="AJ798" s="82" t="s">
        <v>12183</v>
      </c>
      <c r="AK798" s="82" t="s">
        <v>16574</v>
      </c>
      <c r="AL798" s="82" t="s">
        <v>415</v>
      </c>
    </row>
    <row r="799" spans="1:38" x14ac:dyDescent="0.25">
      <c r="A799" s="82" t="s">
        <v>16575</v>
      </c>
      <c r="B799" s="82">
        <v>15.667999999999999</v>
      </c>
      <c r="C799" s="82" t="s">
        <v>16576</v>
      </c>
      <c r="D799" s="82" t="s">
        <v>15481</v>
      </c>
      <c r="E799" s="82" t="s">
        <v>16577</v>
      </c>
      <c r="F799" s="82" t="s">
        <v>16578</v>
      </c>
      <c r="G799" s="82" t="s">
        <v>683</v>
      </c>
      <c r="H799" s="82" t="s">
        <v>360</v>
      </c>
      <c r="I799" s="82" t="s">
        <v>16579</v>
      </c>
      <c r="J799" s="82" t="s">
        <v>16580</v>
      </c>
      <c r="K799" s="82" t="s">
        <v>16581</v>
      </c>
      <c r="L799" s="82" t="s">
        <v>16582</v>
      </c>
      <c r="M799" s="82" t="s">
        <v>16583</v>
      </c>
      <c r="N799" s="82" t="s">
        <v>16584</v>
      </c>
      <c r="O799" s="82" t="s">
        <v>366</v>
      </c>
      <c r="P799" s="82" t="s">
        <v>16585</v>
      </c>
      <c r="Q799" s="82" t="s">
        <v>360</v>
      </c>
      <c r="R799" s="82" t="s">
        <v>16586</v>
      </c>
      <c r="S799" s="82" t="s">
        <v>16587</v>
      </c>
      <c r="T799" s="82" t="s">
        <v>16588</v>
      </c>
      <c r="U799" s="82" t="s">
        <v>16589</v>
      </c>
      <c r="V799" s="82" t="s">
        <v>1376</v>
      </c>
      <c r="W799" s="82" t="s">
        <v>16590</v>
      </c>
      <c r="X799" s="82" t="s">
        <v>16591</v>
      </c>
      <c r="Y799" s="82" t="s">
        <v>16592</v>
      </c>
      <c r="Z799" s="82" t="s">
        <v>16593</v>
      </c>
      <c r="AA799" s="82" t="s">
        <v>16594</v>
      </c>
      <c r="AB799" s="82" t="s">
        <v>382</v>
      </c>
      <c r="AC799" s="82" t="s">
        <v>735</v>
      </c>
      <c r="AD799" s="82" t="s">
        <v>16595</v>
      </c>
      <c r="AE799" s="82" t="s">
        <v>16596</v>
      </c>
      <c r="AF799" s="82" t="s">
        <v>16597</v>
      </c>
      <c r="AG799" s="82" t="s">
        <v>16598</v>
      </c>
      <c r="AH799" s="82" t="s">
        <v>16599</v>
      </c>
      <c r="AI799" s="82" t="s">
        <v>16600</v>
      </c>
      <c r="AJ799" s="82" t="s">
        <v>12183</v>
      </c>
      <c r="AK799" s="82" t="s">
        <v>16601</v>
      </c>
      <c r="AL799" s="82" t="s">
        <v>415</v>
      </c>
    </row>
    <row r="800" spans="1:38" x14ac:dyDescent="0.25">
      <c r="A800" s="82" t="s">
        <v>16602</v>
      </c>
      <c r="B800" s="82">
        <v>15.669</v>
      </c>
      <c r="C800" s="82" t="s">
        <v>16603</v>
      </c>
      <c r="D800" s="82" t="s">
        <v>15481</v>
      </c>
      <c r="E800" s="82" t="s">
        <v>16604</v>
      </c>
      <c r="F800" s="82" t="s">
        <v>10921</v>
      </c>
      <c r="G800" s="82" t="s">
        <v>2317</v>
      </c>
      <c r="H800" s="82" t="s">
        <v>360</v>
      </c>
      <c r="I800" s="82" t="s">
        <v>367</v>
      </c>
      <c r="J800" s="82" t="s">
        <v>367</v>
      </c>
      <c r="K800" s="82" t="s">
        <v>5025</v>
      </c>
      <c r="L800" s="82" t="s">
        <v>11757</v>
      </c>
      <c r="M800" s="82" t="s">
        <v>16605</v>
      </c>
      <c r="N800" s="82" t="s">
        <v>10921</v>
      </c>
      <c r="O800" s="82" t="s">
        <v>366</v>
      </c>
      <c r="P800" s="82" t="s">
        <v>16606</v>
      </c>
      <c r="Q800" s="82" t="s">
        <v>360</v>
      </c>
      <c r="R800" s="82" t="s">
        <v>16607</v>
      </c>
      <c r="S800" s="82" t="s">
        <v>368</v>
      </c>
      <c r="T800" s="82" t="s">
        <v>16608</v>
      </c>
      <c r="U800" s="82" t="s">
        <v>16609</v>
      </c>
      <c r="V800" s="82" t="s">
        <v>1376</v>
      </c>
      <c r="W800" s="82" t="s">
        <v>16610</v>
      </c>
      <c r="X800" s="82" t="s">
        <v>15523</v>
      </c>
      <c r="Y800" s="82" t="s">
        <v>16611</v>
      </c>
      <c r="Z800" s="82" t="s">
        <v>16612</v>
      </c>
      <c r="AA800" s="82" t="s">
        <v>16613</v>
      </c>
      <c r="AB800" s="82" t="s">
        <v>16614</v>
      </c>
      <c r="AC800" s="82" t="s">
        <v>16615</v>
      </c>
      <c r="AD800" s="82" t="s">
        <v>16616</v>
      </c>
      <c r="AE800" s="82" t="s">
        <v>16617</v>
      </c>
      <c r="AF800" s="82" t="s">
        <v>16618</v>
      </c>
      <c r="AG800" s="82" t="s">
        <v>16619</v>
      </c>
      <c r="AH800" s="82" t="s">
        <v>16620</v>
      </c>
      <c r="AI800" s="82" t="s">
        <v>16621</v>
      </c>
      <c r="AJ800" s="82" t="s">
        <v>12183</v>
      </c>
      <c r="AK800" s="82" t="s">
        <v>16622</v>
      </c>
      <c r="AL800" s="82" t="s">
        <v>415</v>
      </c>
    </row>
    <row r="801" spans="1:38" x14ac:dyDescent="0.25">
      <c r="A801" s="82" t="s">
        <v>16623</v>
      </c>
      <c r="B801" s="82">
        <v>15.67</v>
      </c>
      <c r="D801" s="82" t="s">
        <v>15481</v>
      </c>
      <c r="E801" s="82" t="s">
        <v>16624</v>
      </c>
      <c r="F801" s="82" t="s">
        <v>16625</v>
      </c>
      <c r="G801" s="82" t="s">
        <v>2317</v>
      </c>
      <c r="H801" s="82" t="s">
        <v>360</v>
      </c>
      <c r="I801" s="82" t="s">
        <v>367</v>
      </c>
      <c r="J801" s="82" t="s">
        <v>367</v>
      </c>
      <c r="K801" s="82" t="s">
        <v>5025</v>
      </c>
      <c r="L801" s="82" t="s">
        <v>14484</v>
      </c>
      <c r="M801" s="82" t="s">
        <v>16626</v>
      </c>
      <c r="N801" s="82" t="s">
        <v>16627</v>
      </c>
      <c r="O801" s="82" t="s">
        <v>366</v>
      </c>
      <c r="P801" s="82" t="s">
        <v>16628</v>
      </c>
      <c r="Q801" s="82" t="s">
        <v>360</v>
      </c>
      <c r="R801" s="82" t="s">
        <v>16629</v>
      </c>
      <c r="S801" s="82" t="s">
        <v>368</v>
      </c>
      <c r="T801" s="82" t="s">
        <v>16608</v>
      </c>
      <c r="U801" s="82" t="s">
        <v>16630</v>
      </c>
      <c r="V801" s="82" t="s">
        <v>1376</v>
      </c>
      <c r="W801" s="82" t="s">
        <v>16631</v>
      </c>
      <c r="X801" s="82" t="s">
        <v>15523</v>
      </c>
      <c r="Y801" s="82" t="s">
        <v>16632</v>
      </c>
      <c r="Z801" s="82" t="s">
        <v>16612</v>
      </c>
      <c r="AA801" s="82" t="s">
        <v>16633</v>
      </c>
      <c r="AB801" s="82" t="s">
        <v>16634</v>
      </c>
      <c r="AC801" s="82" t="s">
        <v>16635</v>
      </c>
      <c r="AD801" s="82" t="s">
        <v>16616</v>
      </c>
      <c r="AE801" s="82" t="s">
        <v>16636</v>
      </c>
      <c r="AF801" s="82" t="s">
        <v>382</v>
      </c>
      <c r="AG801" s="82" t="s">
        <v>16637</v>
      </c>
      <c r="AH801" s="82" t="s">
        <v>16638</v>
      </c>
      <c r="AI801" s="82" t="s">
        <v>16621</v>
      </c>
      <c r="AJ801" s="82" t="s">
        <v>12183</v>
      </c>
      <c r="AK801" s="82" t="s">
        <v>16639</v>
      </c>
      <c r="AL801" s="82" t="s">
        <v>415</v>
      </c>
    </row>
    <row r="802" spans="1:38" x14ac:dyDescent="0.25">
      <c r="A802" s="82" t="s">
        <v>16640</v>
      </c>
      <c r="B802" s="82">
        <v>15.670999999999999</v>
      </c>
      <c r="C802" s="82" t="s">
        <v>16641</v>
      </c>
      <c r="D802" s="82" t="s">
        <v>15481</v>
      </c>
      <c r="E802" s="82" t="s">
        <v>16642</v>
      </c>
      <c r="F802" s="82" t="s">
        <v>16643</v>
      </c>
      <c r="G802" s="82" t="s">
        <v>2317</v>
      </c>
      <c r="H802" s="82" t="s">
        <v>360</v>
      </c>
      <c r="I802" s="82" t="s">
        <v>16644</v>
      </c>
      <c r="J802" s="82" t="s">
        <v>16645</v>
      </c>
      <c r="K802" s="82" t="s">
        <v>16646</v>
      </c>
      <c r="L802" s="82" t="s">
        <v>580</v>
      </c>
      <c r="M802" s="82" t="s">
        <v>16647</v>
      </c>
      <c r="N802" s="82" t="s">
        <v>16648</v>
      </c>
      <c r="O802" s="82" t="s">
        <v>16649</v>
      </c>
      <c r="P802" s="82" t="s">
        <v>16650</v>
      </c>
      <c r="Q802" s="82" t="s">
        <v>360</v>
      </c>
      <c r="R802" s="82" t="s">
        <v>16651</v>
      </c>
      <c r="S802" s="82" t="s">
        <v>400</v>
      </c>
      <c r="T802" s="82" t="s">
        <v>16652</v>
      </c>
      <c r="U802" s="82" t="s">
        <v>15574</v>
      </c>
      <c r="V802" s="82" t="s">
        <v>632</v>
      </c>
      <c r="W802" s="82" t="s">
        <v>16653</v>
      </c>
      <c r="X802" s="82" t="s">
        <v>15523</v>
      </c>
      <c r="Y802" s="82" t="s">
        <v>16654</v>
      </c>
      <c r="Z802" s="82" t="s">
        <v>16655</v>
      </c>
      <c r="AA802" s="82" t="s">
        <v>16656</v>
      </c>
      <c r="AB802" s="82" t="s">
        <v>382</v>
      </c>
      <c r="AC802" s="82" t="s">
        <v>16657</v>
      </c>
      <c r="AD802" s="82" t="s">
        <v>16658</v>
      </c>
      <c r="AE802" s="82" t="s">
        <v>16659</v>
      </c>
      <c r="AF802" s="82" t="s">
        <v>16660</v>
      </c>
      <c r="AG802" s="82" t="s">
        <v>16661</v>
      </c>
      <c r="AH802" s="82" t="s">
        <v>16662</v>
      </c>
      <c r="AI802" s="82" t="s">
        <v>16663</v>
      </c>
      <c r="AJ802" s="82" t="s">
        <v>12183</v>
      </c>
      <c r="AK802" s="82" t="s">
        <v>16664</v>
      </c>
      <c r="AL802" s="82" t="s">
        <v>415</v>
      </c>
    </row>
    <row r="803" spans="1:38" x14ac:dyDescent="0.25">
      <c r="A803" s="82" t="s">
        <v>16665</v>
      </c>
      <c r="B803" s="82">
        <v>15.672000000000001</v>
      </c>
      <c r="D803" s="82" t="s">
        <v>15481</v>
      </c>
      <c r="E803" s="82" t="s">
        <v>16666</v>
      </c>
      <c r="F803" s="82" t="s">
        <v>16667</v>
      </c>
      <c r="G803" s="82" t="s">
        <v>2317</v>
      </c>
      <c r="H803" s="82" t="s">
        <v>360</v>
      </c>
      <c r="I803" s="82" t="s">
        <v>16668</v>
      </c>
      <c r="J803" s="82" t="s">
        <v>16669</v>
      </c>
      <c r="K803" s="82" t="s">
        <v>16032</v>
      </c>
      <c r="L803" s="82" t="s">
        <v>421</v>
      </c>
      <c r="M803" s="82" t="s">
        <v>16670</v>
      </c>
      <c r="N803" s="82" t="s">
        <v>16671</v>
      </c>
      <c r="O803" s="82" t="s">
        <v>366</v>
      </c>
      <c r="P803" s="82" t="s">
        <v>16672</v>
      </c>
      <c r="Q803" s="82" t="s">
        <v>360</v>
      </c>
      <c r="R803" s="82" t="s">
        <v>16673</v>
      </c>
      <c r="S803" s="82" t="s">
        <v>400</v>
      </c>
      <c r="T803" s="82" t="s">
        <v>16674</v>
      </c>
      <c r="U803" s="82" t="s">
        <v>15652</v>
      </c>
      <c r="V803" s="82" t="s">
        <v>632</v>
      </c>
      <c r="W803" s="82" t="s">
        <v>15699</v>
      </c>
      <c r="X803" s="82" t="s">
        <v>15523</v>
      </c>
      <c r="Y803" s="82" t="s">
        <v>16675</v>
      </c>
      <c r="Z803" s="82" t="s">
        <v>382</v>
      </c>
      <c r="AA803" s="82" t="s">
        <v>16676</v>
      </c>
      <c r="AB803" s="82" t="s">
        <v>15703</v>
      </c>
      <c r="AC803" s="82" t="s">
        <v>735</v>
      </c>
      <c r="AD803" s="82" t="s">
        <v>16677</v>
      </c>
      <c r="AE803" s="82" t="s">
        <v>16678</v>
      </c>
      <c r="AF803" s="82" t="s">
        <v>16679</v>
      </c>
      <c r="AG803" s="82" t="s">
        <v>16680</v>
      </c>
      <c r="AH803" s="82" t="s">
        <v>10921</v>
      </c>
      <c r="AI803" s="82" t="s">
        <v>16663</v>
      </c>
      <c r="AJ803" s="82" t="s">
        <v>12183</v>
      </c>
      <c r="AK803" s="82" t="s">
        <v>16681</v>
      </c>
      <c r="AL803" s="82" t="s">
        <v>415</v>
      </c>
    </row>
    <row r="804" spans="1:38" x14ac:dyDescent="0.25">
      <c r="A804" s="82" t="s">
        <v>16682</v>
      </c>
      <c r="B804" s="82">
        <v>15.673</v>
      </c>
      <c r="D804" s="82" t="s">
        <v>15481</v>
      </c>
      <c r="E804" s="82" t="s">
        <v>16666</v>
      </c>
      <c r="F804" s="82" t="s">
        <v>16683</v>
      </c>
      <c r="G804" s="82" t="s">
        <v>2317</v>
      </c>
      <c r="H804" s="82" t="s">
        <v>360</v>
      </c>
      <c r="I804" s="82" t="s">
        <v>16684</v>
      </c>
      <c r="J804" s="82" t="s">
        <v>16685</v>
      </c>
      <c r="K804" s="82" t="s">
        <v>16032</v>
      </c>
      <c r="L804" s="82" t="s">
        <v>421</v>
      </c>
      <c r="M804" s="82" t="s">
        <v>16670</v>
      </c>
      <c r="N804" s="82" t="s">
        <v>16671</v>
      </c>
      <c r="O804" s="82" t="s">
        <v>366</v>
      </c>
      <c r="P804" s="82" t="s">
        <v>16672</v>
      </c>
      <c r="Q804" s="82" t="s">
        <v>16686</v>
      </c>
      <c r="R804" s="82" t="s">
        <v>16673</v>
      </c>
      <c r="S804" s="82" t="s">
        <v>400</v>
      </c>
      <c r="T804" s="82" t="s">
        <v>16687</v>
      </c>
      <c r="U804" s="82" t="s">
        <v>15676</v>
      </c>
      <c r="V804" s="82" t="s">
        <v>632</v>
      </c>
      <c r="W804" s="82" t="s">
        <v>16501</v>
      </c>
      <c r="X804" s="82" t="s">
        <v>15523</v>
      </c>
      <c r="Y804" s="82" t="s">
        <v>16688</v>
      </c>
      <c r="Z804" s="82" t="s">
        <v>382</v>
      </c>
      <c r="AA804" s="82" t="s">
        <v>16689</v>
      </c>
      <c r="AB804" s="82" t="s">
        <v>15703</v>
      </c>
      <c r="AC804" s="82" t="s">
        <v>735</v>
      </c>
      <c r="AD804" s="82" t="s">
        <v>16690</v>
      </c>
      <c r="AE804" s="82" t="s">
        <v>16691</v>
      </c>
      <c r="AF804" s="82" t="s">
        <v>16692</v>
      </c>
      <c r="AG804" s="82" t="s">
        <v>16693</v>
      </c>
      <c r="AH804" s="82" t="s">
        <v>10921</v>
      </c>
      <c r="AI804" s="82" t="s">
        <v>16663</v>
      </c>
      <c r="AJ804" s="82" t="s">
        <v>12183</v>
      </c>
      <c r="AK804" s="82" t="s">
        <v>16694</v>
      </c>
      <c r="AL804" s="82" t="s">
        <v>415</v>
      </c>
    </row>
    <row r="805" spans="1:38" x14ac:dyDescent="0.25">
      <c r="A805" s="82" t="s">
        <v>16695</v>
      </c>
      <c r="B805" s="82">
        <v>15.673999999999999</v>
      </c>
      <c r="D805" s="82" t="s">
        <v>15481</v>
      </c>
      <c r="E805" s="82" t="s">
        <v>16696</v>
      </c>
      <c r="F805" s="82" t="s">
        <v>16697</v>
      </c>
      <c r="G805" s="82" t="s">
        <v>13726</v>
      </c>
      <c r="H805" s="82" t="s">
        <v>360</v>
      </c>
      <c r="I805" s="82" t="s">
        <v>16698</v>
      </c>
      <c r="J805" s="82" t="s">
        <v>16699</v>
      </c>
      <c r="K805" s="82" t="s">
        <v>16700</v>
      </c>
      <c r="L805" s="82" t="s">
        <v>16701</v>
      </c>
      <c r="M805" s="82" t="s">
        <v>16702</v>
      </c>
      <c r="N805" s="82" t="s">
        <v>10921</v>
      </c>
      <c r="O805" s="82" t="s">
        <v>366</v>
      </c>
      <c r="P805" s="82" t="s">
        <v>16703</v>
      </c>
      <c r="Q805" s="82" t="s">
        <v>360</v>
      </c>
      <c r="R805" s="82" t="s">
        <v>16704</v>
      </c>
      <c r="S805" s="82" t="s">
        <v>16705</v>
      </c>
      <c r="T805" s="82" t="s">
        <v>16706</v>
      </c>
      <c r="U805" s="82" t="s">
        <v>16707</v>
      </c>
      <c r="V805" s="82" t="s">
        <v>1376</v>
      </c>
      <c r="W805" s="82" t="s">
        <v>16708</v>
      </c>
      <c r="X805" s="82" t="s">
        <v>13268</v>
      </c>
      <c r="Y805" s="82" t="s">
        <v>16709</v>
      </c>
      <c r="Z805" s="82" t="s">
        <v>427</v>
      </c>
      <c r="AA805" s="82" t="s">
        <v>16710</v>
      </c>
      <c r="AB805" s="82" t="s">
        <v>10921</v>
      </c>
      <c r="AC805" s="82" t="s">
        <v>735</v>
      </c>
      <c r="AD805" s="82" t="s">
        <v>16711</v>
      </c>
      <c r="AE805" s="82" t="s">
        <v>16712</v>
      </c>
      <c r="AF805" s="82" t="s">
        <v>16713</v>
      </c>
      <c r="AG805" s="82" t="s">
        <v>16714</v>
      </c>
      <c r="AH805" s="82" t="s">
        <v>16715</v>
      </c>
      <c r="AI805" s="82" t="s">
        <v>16663</v>
      </c>
      <c r="AJ805" s="82" t="s">
        <v>12183</v>
      </c>
      <c r="AK805" s="82" t="s">
        <v>16716</v>
      </c>
      <c r="AL805" s="82" t="s">
        <v>415</v>
      </c>
    </row>
    <row r="806" spans="1:38" x14ac:dyDescent="0.25">
      <c r="A806" s="82" t="s">
        <v>16717</v>
      </c>
      <c r="B806" s="82">
        <v>15.676</v>
      </c>
      <c r="C806" s="82" t="s">
        <v>16718</v>
      </c>
      <c r="D806" s="82" t="s">
        <v>15481</v>
      </c>
      <c r="E806" s="82" t="s">
        <v>16719</v>
      </c>
      <c r="F806" s="82" t="s">
        <v>16720</v>
      </c>
      <c r="G806" s="82" t="s">
        <v>2317</v>
      </c>
      <c r="H806" s="82" t="s">
        <v>360</v>
      </c>
      <c r="I806" s="82" t="s">
        <v>16721</v>
      </c>
      <c r="J806" s="82" t="s">
        <v>16721</v>
      </c>
      <c r="K806" s="82" t="s">
        <v>628</v>
      </c>
      <c r="L806" s="82" t="s">
        <v>580</v>
      </c>
      <c r="M806" s="82" t="s">
        <v>16722</v>
      </c>
      <c r="N806" s="82" t="s">
        <v>16723</v>
      </c>
      <c r="O806" s="82" t="s">
        <v>558</v>
      </c>
      <c r="P806" s="82" t="s">
        <v>16724</v>
      </c>
      <c r="Q806" s="82" t="s">
        <v>360</v>
      </c>
      <c r="R806" s="82" t="s">
        <v>16725</v>
      </c>
      <c r="S806" s="82" t="s">
        <v>16726</v>
      </c>
      <c r="T806" s="82" t="s">
        <v>16727</v>
      </c>
      <c r="U806" s="82" t="s">
        <v>16728</v>
      </c>
      <c r="V806" s="82" t="s">
        <v>632</v>
      </c>
      <c r="W806" s="82" t="s">
        <v>16501</v>
      </c>
      <c r="X806" s="82" t="s">
        <v>15523</v>
      </c>
      <c r="Y806" s="82" t="s">
        <v>16729</v>
      </c>
      <c r="Z806" s="82" t="s">
        <v>16730</v>
      </c>
      <c r="AA806" s="82" t="s">
        <v>16731</v>
      </c>
      <c r="AB806" s="82" t="s">
        <v>382</v>
      </c>
      <c r="AC806" s="82" t="s">
        <v>446</v>
      </c>
      <c r="AD806" s="82" t="s">
        <v>16732</v>
      </c>
      <c r="AE806" s="82" t="s">
        <v>16081</v>
      </c>
      <c r="AF806" s="82" t="s">
        <v>16733</v>
      </c>
      <c r="AG806" s="82" t="s">
        <v>16734</v>
      </c>
      <c r="AH806" s="82" t="s">
        <v>16735</v>
      </c>
      <c r="AI806" s="82" t="s">
        <v>16736</v>
      </c>
      <c r="AJ806" s="82" t="s">
        <v>12183</v>
      </c>
      <c r="AK806" s="82" t="s">
        <v>16737</v>
      </c>
      <c r="AL806" s="82" t="s">
        <v>415</v>
      </c>
    </row>
    <row r="807" spans="1:38" x14ac:dyDescent="0.25">
      <c r="A807" s="82" t="s">
        <v>16738</v>
      </c>
      <c r="B807" s="82">
        <v>15.677</v>
      </c>
      <c r="D807" s="82" t="s">
        <v>15481</v>
      </c>
      <c r="E807" s="82" t="s">
        <v>16739</v>
      </c>
      <c r="F807" s="82" t="s">
        <v>16740</v>
      </c>
      <c r="G807" s="82" t="s">
        <v>2317</v>
      </c>
      <c r="H807" s="82" t="s">
        <v>360</v>
      </c>
      <c r="I807" s="82" t="s">
        <v>16741</v>
      </c>
      <c r="J807" s="82" t="s">
        <v>16742</v>
      </c>
      <c r="K807" s="82" t="s">
        <v>16743</v>
      </c>
      <c r="L807" s="82" t="s">
        <v>421</v>
      </c>
      <c r="M807" s="82" t="s">
        <v>16744</v>
      </c>
      <c r="N807" s="82" t="s">
        <v>16745</v>
      </c>
      <c r="O807" s="82" t="s">
        <v>16746</v>
      </c>
      <c r="P807" s="82" t="s">
        <v>16747</v>
      </c>
      <c r="Q807" s="82" t="s">
        <v>360</v>
      </c>
      <c r="R807" s="82" t="s">
        <v>16326</v>
      </c>
      <c r="S807" s="82" t="s">
        <v>368</v>
      </c>
      <c r="T807" s="82" t="s">
        <v>16674</v>
      </c>
      <c r="U807" s="82" t="s">
        <v>16748</v>
      </c>
      <c r="V807" s="82" t="s">
        <v>1376</v>
      </c>
      <c r="W807" s="82" t="s">
        <v>16501</v>
      </c>
      <c r="X807" s="82" t="s">
        <v>16749</v>
      </c>
      <c r="Y807" s="82" t="s">
        <v>16750</v>
      </c>
      <c r="Z807" s="82" t="s">
        <v>16751</v>
      </c>
      <c r="AA807" s="82" t="s">
        <v>16752</v>
      </c>
      <c r="AB807" s="82" t="s">
        <v>16753</v>
      </c>
      <c r="AC807" s="82" t="s">
        <v>16754</v>
      </c>
      <c r="AD807" s="82" t="s">
        <v>16755</v>
      </c>
      <c r="AE807" s="82" t="s">
        <v>360</v>
      </c>
      <c r="AF807" s="82" t="s">
        <v>382</v>
      </c>
      <c r="AG807" s="82" t="s">
        <v>16756</v>
      </c>
      <c r="AH807" s="82" t="s">
        <v>16757</v>
      </c>
      <c r="AI807" s="82" t="s">
        <v>16758</v>
      </c>
      <c r="AJ807" s="82" t="s">
        <v>12183</v>
      </c>
      <c r="AK807" s="82" t="s">
        <v>16759</v>
      </c>
      <c r="AL807" s="82" t="s">
        <v>415</v>
      </c>
    </row>
    <row r="808" spans="1:38" x14ac:dyDescent="0.25">
      <c r="A808" s="82" t="s">
        <v>16760</v>
      </c>
      <c r="B808" s="82">
        <v>15.678000000000001</v>
      </c>
      <c r="C808" s="82" t="s">
        <v>16761</v>
      </c>
      <c r="D808" s="82" t="s">
        <v>15481</v>
      </c>
      <c r="E808" s="82" t="s">
        <v>16762</v>
      </c>
      <c r="F808" s="82" t="s">
        <v>16763</v>
      </c>
      <c r="G808" s="82" t="s">
        <v>3580</v>
      </c>
      <c r="H808" s="82" t="s">
        <v>360</v>
      </c>
      <c r="I808" s="82" t="s">
        <v>10921</v>
      </c>
      <c r="J808" s="82" t="s">
        <v>16764</v>
      </c>
      <c r="K808" s="82" t="s">
        <v>16765</v>
      </c>
      <c r="L808" s="82" t="s">
        <v>6867</v>
      </c>
      <c r="M808" s="82" t="s">
        <v>16766</v>
      </c>
      <c r="N808" s="82" t="s">
        <v>16767</v>
      </c>
      <c r="O808" s="82" t="s">
        <v>366</v>
      </c>
      <c r="P808" s="82" t="s">
        <v>16628</v>
      </c>
      <c r="Q808" s="82" t="s">
        <v>822</v>
      </c>
      <c r="R808" s="82" t="s">
        <v>16768</v>
      </c>
      <c r="S808" s="82" t="s">
        <v>368</v>
      </c>
      <c r="T808" s="82" t="s">
        <v>16769</v>
      </c>
      <c r="U808" s="82" t="s">
        <v>16770</v>
      </c>
      <c r="V808" s="82" t="s">
        <v>1376</v>
      </c>
      <c r="W808" s="82" t="s">
        <v>16771</v>
      </c>
      <c r="X808" s="82" t="s">
        <v>15523</v>
      </c>
      <c r="Y808" s="82" t="s">
        <v>16772</v>
      </c>
      <c r="Z808" s="82" t="s">
        <v>16773</v>
      </c>
      <c r="AA808" s="82" t="s">
        <v>16774</v>
      </c>
      <c r="AB808" s="82" t="s">
        <v>16775</v>
      </c>
      <c r="AC808" s="82" t="s">
        <v>16776</v>
      </c>
      <c r="AD808" s="82" t="s">
        <v>16777</v>
      </c>
      <c r="AE808" s="82" t="s">
        <v>16778</v>
      </c>
      <c r="AF808" s="82" t="s">
        <v>382</v>
      </c>
      <c r="AG808" s="82" t="s">
        <v>16779</v>
      </c>
      <c r="AH808" s="82" t="s">
        <v>16780</v>
      </c>
      <c r="AI808" s="82" t="s">
        <v>14319</v>
      </c>
      <c r="AJ808" s="82" t="s">
        <v>12183</v>
      </c>
      <c r="AK808" s="82" t="s">
        <v>16781</v>
      </c>
      <c r="AL808" s="82" t="s">
        <v>415</v>
      </c>
    </row>
    <row r="809" spans="1:38" x14ac:dyDescent="0.25">
      <c r="A809" s="82" t="s">
        <v>16782</v>
      </c>
      <c r="B809" s="82">
        <v>15.679</v>
      </c>
      <c r="D809" s="82" t="s">
        <v>15481</v>
      </c>
      <c r="E809" s="82" t="s">
        <v>16783</v>
      </c>
      <c r="F809" s="82" t="s">
        <v>10921</v>
      </c>
      <c r="G809" s="82" t="s">
        <v>2317</v>
      </c>
      <c r="H809" s="82" t="s">
        <v>360</v>
      </c>
      <c r="I809" s="82" t="s">
        <v>10921</v>
      </c>
      <c r="J809" s="82" t="s">
        <v>16784</v>
      </c>
      <c r="K809" s="82" t="s">
        <v>16785</v>
      </c>
      <c r="L809" s="82" t="s">
        <v>16786</v>
      </c>
      <c r="M809" s="82" t="s">
        <v>16787</v>
      </c>
      <c r="N809" s="82" t="s">
        <v>16788</v>
      </c>
      <c r="O809" s="82" t="s">
        <v>558</v>
      </c>
      <c r="P809" s="82" t="s">
        <v>16789</v>
      </c>
      <c r="Q809" s="82" t="s">
        <v>360</v>
      </c>
      <c r="R809" s="82" t="s">
        <v>16768</v>
      </c>
      <c r="S809" s="82" t="s">
        <v>400</v>
      </c>
      <c r="T809" s="82" t="s">
        <v>16790</v>
      </c>
      <c r="U809" s="82" t="s">
        <v>15652</v>
      </c>
      <c r="V809" s="82" t="s">
        <v>632</v>
      </c>
      <c r="W809" s="82" t="s">
        <v>15522</v>
      </c>
      <c r="X809" s="82" t="s">
        <v>15523</v>
      </c>
      <c r="Y809" s="82" t="s">
        <v>16791</v>
      </c>
      <c r="Z809" s="82" t="s">
        <v>16792</v>
      </c>
      <c r="AA809" s="82" t="s">
        <v>16793</v>
      </c>
      <c r="AB809" s="82" t="s">
        <v>15703</v>
      </c>
      <c r="AC809" s="82" t="s">
        <v>1011</v>
      </c>
      <c r="AD809" s="82" t="s">
        <v>16794</v>
      </c>
      <c r="AE809" s="82" t="s">
        <v>16795</v>
      </c>
      <c r="AF809" s="82" t="s">
        <v>382</v>
      </c>
      <c r="AG809" s="82" t="s">
        <v>16796</v>
      </c>
      <c r="AH809" s="82" t="s">
        <v>382</v>
      </c>
      <c r="AI809" s="82" t="s">
        <v>983</v>
      </c>
      <c r="AJ809" s="82" t="s">
        <v>12183</v>
      </c>
      <c r="AK809" s="82" t="s">
        <v>16797</v>
      </c>
      <c r="AL809" s="82" t="s">
        <v>415</v>
      </c>
    </row>
    <row r="810" spans="1:38" x14ac:dyDescent="0.25">
      <c r="A810" s="82" t="s">
        <v>16798</v>
      </c>
      <c r="B810" s="82">
        <v>15.68</v>
      </c>
      <c r="D810" s="82" t="s">
        <v>15481</v>
      </c>
      <c r="E810" s="82" t="s">
        <v>16799</v>
      </c>
      <c r="F810" s="82" t="s">
        <v>16800</v>
      </c>
      <c r="G810" s="82" t="s">
        <v>2317</v>
      </c>
      <c r="H810" s="82" t="s">
        <v>360</v>
      </c>
      <c r="I810" s="82" t="s">
        <v>16801</v>
      </c>
      <c r="J810" s="82" t="s">
        <v>16802</v>
      </c>
      <c r="K810" s="82" t="s">
        <v>362</v>
      </c>
      <c r="L810" s="82" t="s">
        <v>16803</v>
      </c>
      <c r="M810" s="82" t="s">
        <v>421</v>
      </c>
      <c r="N810" s="82" t="s">
        <v>16804</v>
      </c>
      <c r="O810" s="82" t="s">
        <v>558</v>
      </c>
      <c r="P810" s="82" t="s">
        <v>16805</v>
      </c>
      <c r="Q810" s="82" t="s">
        <v>360</v>
      </c>
      <c r="R810" s="82" t="s">
        <v>16806</v>
      </c>
      <c r="S810" s="82" t="s">
        <v>368</v>
      </c>
      <c r="T810" s="82" t="s">
        <v>16807</v>
      </c>
      <c r="U810" s="82" t="s">
        <v>16770</v>
      </c>
      <c r="V810" s="82" t="s">
        <v>1376</v>
      </c>
      <c r="W810" s="82" t="s">
        <v>15522</v>
      </c>
      <c r="X810" s="82" t="s">
        <v>15523</v>
      </c>
      <c r="Y810" s="82" t="s">
        <v>16808</v>
      </c>
      <c r="Z810" s="82" t="s">
        <v>16809</v>
      </c>
      <c r="AA810" s="82" t="s">
        <v>16810</v>
      </c>
      <c r="AB810" s="82" t="s">
        <v>16811</v>
      </c>
      <c r="AC810" s="82" t="s">
        <v>16812</v>
      </c>
      <c r="AD810" s="82" t="s">
        <v>16813</v>
      </c>
      <c r="AE810" s="82" t="s">
        <v>16814</v>
      </c>
      <c r="AF810" s="82" t="s">
        <v>382</v>
      </c>
      <c r="AG810" s="82" t="s">
        <v>16815</v>
      </c>
      <c r="AH810" s="82" t="s">
        <v>10921</v>
      </c>
      <c r="AI810" s="82" t="s">
        <v>16816</v>
      </c>
      <c r="AJ810" s="82" t="s">
        <v>12183</v>
      </c>
      <c r="AK810" s="82" t="s">
        <v>16817</v>
      </c>
      <c r="AL810" s="82" t="s">
        <v>1286</v>
      </c>
    </row>
    <row r="811" spans="1:38" x14ac:dyDescent="0.25">
      <c r="A811" s="82" t="s">
        <v>16818</v>
      </c>
      <c r="B811" s="82">
        <v>15.680999999999999</v>
      </c>
      <c r="D811" s="82" t="s">
        <v>15481</v>
      </c>
      <c r="E811" s="82" t="s">
        <v>16819</v>
      </c>
      <c r="F811" s="82" t="s">
        <v>16820</v>
      </c>
      <c r="G811" s="82" t="s">
        <v>9378</v>
      </c>
      <c r="H811" s="82" t="s">
        <v>360</v>
      </c>
      <c r="I811" s="82" t="s">
        <v>16821</v>
      </c>
      <c r="J811" s="82" t="s">
        <v>16822</v>
      </c>
      <c r="K811" s="82" t="s">
        <v>362</v>
      </c>
      <c r="L811" s="82" t="s">
        <v>6867</v>
      </c>
      <c r="M811" s="82" t="s">
        <v>16823</v>
      </c>
      <c r="N811" s="82" t="s">
        <v>16824</v>
      </c>
      <c r="O811" s="82" t="s">
        <v>558</v>
      </c>
      <c r="P811" s="82" t="s">
        <v>16825</v>
      </c>
      <c r="Q811" s="82" t="s">
        <v>10921</v>
      </c>
      <c r="R811" s="82" t="s">
        <v>16826</v>
      </c>
      <c r="S811" s="82" t="s">
        <v>368</v>
      </c>
      <c r="T811" s="82" t="s">
        <v>16827</v>
      </c>
      <c r="U811" s="82" t="s">
        <v>16828</v>
      </c>
      <c r="V811" s="82" t="s">
        <v>362</v>
      </c>
      <c r="W811" s="82" t="s">
        <v>822</v>
      </c>
      <c r="X811" s="82" t="s">
        <v>3422</v>
      </c>
      <c r="Y811" s="82" t="s">
        <v>16829</v>
      </c>
      <c r="Z811" s="82" t="s">
        <v>16830</v>
      </c>
      <c r="AA811" s="82" t="s">
        <v>16831</v>
      </c>
      <c r="AB811" s="82" t="s">
        <v>16832</v>
      </c>
      <c r="AC811" s="82" t="s">
        <v>735</v>
      </c>
      <c r="AD811" s="82" t="s">
        <v>16833</v>
      </c>
      <c r="AE811" s="82" t="s">
        <v>16834</v>
      </c>
      <c r="AF811" s="82" t="s">
        <v>382</v>
      </c>
      <c r="AG811" s="82" t="s">
        <v>382</v>
      </c>
      <c r="AH811" s="82" t="s">
        <v>16835</v>
      </c>
      <c r="AI811" s="82" t="s">
        <v>3499</v>
      </c>
      <c r="AJ811" s="82" t="s">
        <v>12183</v>
      </c>
      <c r="AK811" s="82" t="s">
        <v>16836</v>
      </c>
      <c r="AL811" s="82" t="s">
        <v>450</v>
      </c>
    </row>
    <row r="812" spans="1:38" x14ac:dyDescent="0.25">
      <c r="A812" s="82" t="s">
        <v>16837</v>
      </c>
      <c r="B812" s="82">
        <v>15.805</v>
      </c>
      <c r="C812" s="82" t="s">
        <v>16838</v>
      </c>
      <c r="D812" s="82" t="s">
        <v>16839</v>
      </c>
      <c r="E812" s="82" t="s">
        <v>16840</v>
      </c>
      <c r="F812" s="82" t="s">
        <v>16841</v>
      </c>
      <c r="G812" s="82" t="s">
        <v>3124</v>
      </c>
      <c r="H812" s="82" t="s">
        <v>360</v>
      </c>
      <c r="I812" s="82" t="s">
        <v>16842</v>
      </c>
      <c r="J812" s="82" t="s">
        <v>16843</v>
      </c>
      <c r="K812" s="82" t="s">
        <v>16844</v>
      </c>
      <c r="L812" s="82" t="s">
        <v>16845</v>
      </c>
      <c r="M812" s="82" t="s">
        <v>16846</v>
      </c>
      <c r="N812" s="82" t="s">
        <v>16847</v>
      </c>
      <c r="O812" s="82" t="s">
        <v>16848</v>
      </c>
      <c r="P812" s="82" t="s">
        <v>14104</v>
      </c>
      <c r="Q812" s="82" t="s">
        <v>16849</v>
      </c>
      <c r="R812" s="82" t="s">
        <v>822</v>
      </c>
      <c r="S812" s="82" t="s">
        <v>16850</v>
      </c>
      <c r="T812" s="82" t="s">
        <v>16851</v>
      </c>
      <c r="U812" s="82" t="s">
        <v>16852</v>
      </c>
      <c r="V812" s="82" t="s">
        <v>16853</v>
      </c>
      <c r="W812" s="82" t="s">
        <v>16854</v>
      </c>
      <c r="X812" s="82" t="s">
        <v>16855</v>
      </c>
      <c r="Y812" s="82" t="s">
        <v>16856</v>
      </c>
      <c r="Z812" s="82" t="s">
        <v>16857</v>
      </c>
      <c r="AA812" s="82" t="s">
        <v>16858</v>
      </c>
      <c r="AB812" s="82" t="s">
        <v>16859</v>
      </c>
      <c r="AC812" s="82" t="s">
        <v>735</v>
      </c>
      <c r="AD812" s="82" t="s">
        <v>16860</v>
      </c>
      <c r="AE812" s="82" t="s">
        <v>16861</v>
      </c>
      <c r="AF812" s="82" t="s">
        <v>382</v>
      </c>
      <c r="AG812" s="82" t="s">
        <v>16862</v>
      </c>
      <c r="AH812" s="82" t="s">
        <v>16863</v>
      </c>
      <c r="AI812" s="82" t="s">
        <v>3935</v>
      </c>
      <c r="AJ812" s="82" t="s">
        <v>12183</v>
      </c>
      <c r="AK812" s="82" t="s">
        <v>16864</v>
      </c>
      <c r="AL812" s="82" t="s">
        <v>1286</v>
      </c>
    </row>
    <row r="813" spans="1:38" x14ac:dyDescent="0.25">
      <c r="A813" s="82" t="s">
        <v>16865</v>
      </c>
      <c r="B813" s="82">
        <v>15.807</v>
      </c>
      <c r="C813" s="82" t="s">
        <v>16866</v>
      </c>
      <c r="D813" s="82" t="s">
        <v>16839</v>
      </c>
      <c r="E813" s="82" t="s">
        <v>16867</v>
      </c>
      <c r="F813" s="82" t="s">
        <v>16868</v>
      </c>
      <c r="G813" s="82" t="s">
        <v>1848</v>
      </c>
      <c r="H813" s="82" t="s">
        <v>360</v>
      </c>
      <c r="I813" s="82" t="s">
        <v>16869</v>
      </c>
      <c r="J813" s="82" t="s">
        <v>16870</v>
      </c>
      <c r="K813" s="82" t="s">
        <v>16871</v>
      </c>
      <c r="L813" s="82" t="s">
        <v>421</v>
      </c>
      <c r="M813" s="82" t="s">
        <v>16872</v>
      </c>
      <c r="N813" s="82" t="s">
        <v>16873</v>
      </c>
      <c r="O813" s="82" t="s">
        <v>16874</v>
      </c>
      <c r="P813" s="82" t="s">
        <v>16875</v>
      </c>
      <c r="Q813" s="82" t="s">
        <v>360</v>
      </c>
      <c r="R813" s="82" t="s">
        <v>16876</v>
      </c>
      <c r="S813" s="82" t="s">
        <v>16877</v>
      </c>
      <c r="T813" s="82" t="s">
        <v>16878</v>
      </c>
      <c r="U813" s="82" t="s">
        <v>16852</v>
      </c>
      <c r="V813" s="82" t="s">
        <v>1376</v>
      </c>
      <c r="W813" s="82" t="s">
        <v>14016</v>
      </c>
      <c r="X813" s="82" t="s">
        <v>16855</v>
      </c>
      <c r="Y813" s="82" t="s">
        <v>16879</v>
      </c>
      <c r="Z813" s="82" t="s">
        <v>16880</v>
      </c>
      <c r="AA813" s="82" t="s">
        <v>16881</v>
      </c>
      <c r="AB813" s="82" t="s">
        <v>382</v>
      </c>
      <c r="AC813" s="82" t="s">
        <v>446</v>
      </c>
      <c r="AD813" s="82" t="s">
        <v>16882</v>
      </c>
      <c r="AE813" s="82" t="s">
        <v>16883</v>
      </c>
      <c r="AF813" s="82" t="s">
        <v>16884</v>
      </c>
      <c r="AG813" s="82" t="s">
        <v>16885</v>
      </c>
      <c r="AH813" s="82" t="s">
        <v>16886</v>
      </c>
      <c r="AI813" s="82" t="s">
        <v>433</v>
      </c>
      <c r="AJ813" s="82" t="s">
        <v>12183</v>
      </c>
      <c r="AK813" s="82" t="s">
        <v>16887</v>
      </c>
      <c r="AL813" s="82" t="s">
        <v>415</v>
      </c>
    </row>
    <row r="814" spans="1:38" x14ac:dyDescent="0.25">
      <c r="A814" s="82" t="s">
        <v>16888</v>
      </c>
      <c r="B814" s="82">
        <v>15.808</v>
      </c>
      <c r="D814" s="82" t="s">
        <v>16839</v>
      </c>
      <c r="E814" s="82" t="s">
        <v>16889</v>
      </c>
      <c r="F814" s="82" t="s">
        <v>16890</v>
      </c>
      <c r="G814" s="82" t="s">
        <v>3580</v>
      </c>
      <c r="H814" s="82" t="s">
        <v>360</v>
      </c>
      <c r="I814" s="82" t="s">
        <v>16891</v>
      </c>
      <c r="J814" s="82" t="s">
        <v>16892</v>
      </c>
      <c r="K814" s="82" t="s">
        <v>16893</v>
      </c>
      <c r="L814" s="82" t="s">
        <v>16894</v>
      </c>
      <c r="M814" s="82" t="s">
        <v>16846</v>
      </c>
      <c r="N814" s="82" t="s">
        <v>16873</v>
      </c>
      <c r="O814" s="82" t="s">
        <v>366</v>
      </c>
      <c r="P814" s="82" t="s">
        <v>16895</v>
      </c>
      <c r="Q814" s="82" t="s">
        <v>16896</v>
      </c>
      <c r="R814" s="82" t="s">
        <v>360</v>
      </c>
      <c r="S814" s="82" t="s">
        <v>16897</v>
      </c>
      <c r="T814" s="82" t="s">
        <v>16878</v>
      </c>
      <c r="U814" s="82" t="s">
        <v>16898</v>
      </c>
      <c r="V814" s="82" t="s">
        <v>16853</v>
      </c>
      <c r="W814" s="82" t="s">
        <v>14016</v>
      </c>
      <c r="X814" s="82" t="s">
        <v>16855</v>
      </c>
      <c r="Y814" s="82" t="s">
        <v>16899</v>
      </c>
      <c r="Z814" s="82" t="s">
        <v>16900</v>
      </c>
      <c r="AA814" s="82" t="s">
        <v>16901</v>
      </c>
      <c r="AB814" s="82" t="s">
        <v>16902</v>
      </c>
      <c r="AC814" s="82" t="s">
        <v>16903</v>
      </c>
      <c r="AD814" s="82" t="s">
        <v>16904</v>
      </c>
      <c r="AE814" s="82" t="s">
        <v>16905</v>
      </c>
      <c r="AF814" s="82" t="s">
        <v>16906</v>
      </c>
      <c r="AG814" s="82" t="s">
        <v>16907</v>
      </c>
      <c r="AH814" s="82" t="s">
        <v>16908</v>
      </c>
      <c r="AI814" s="82" t="s">
        <v>433</v>
      </c>
      <c r="AJ814" s="82" t="s">
        <v>12183</v>
      </c>
      <c r="AK814" s="82" t="s">
        <v>16909</v>
      </c>
      <c r="AL814" s="82" t="s">
        <v>415</v>
      </c>
    </row>
    <row r="815" spans="1:38" x14ac:dyDescent="0.25">
      <c r="A815" s="82" t="s">
        <v>16910</v>
      </c>
      <c r="B815" s="82">
        <v>15.81</v>
      </c>
      <c r="C815" s="82" t="s">
        <v>16911</v>
      </c>
      <c r="D815" s="82" t="s">
        <v>16839</v>
      </c>
      <c r="E815" s="82" t="s">
        <v>16912</v>
      </c>
      <c r="F815" s="82" t="s">
        <v>16913</v>
      </c>
      <c r="G815" s="82" t="s">
        <v>600</v>
      </c>
      <c r="H815" s="82" t="s">
        <v>360</v>
      </c>
      <c r="I815" s="82" t="s">
        <v>16914</v>
      </c>
      <c r="J815" s="82" t="s">
        <v>16915</v>
      </c>
      <c r="K815" s="82" t="s">
        <v>16916</v>
      </c>
      <c r="L815" s="82" t="s">
        <v>421</v>
      </c>
      <c r="M815" s="82" t="s">
        <v>16846</v>
      </c>
      <c r="N815" s="82" t="s">
        <v>16917</v>
      </c>
      <c r="O815" s="82" t="s">
        <v>16918</v>
      </c>
      <c r="P815" s="82" t="s">
        <v>16919</v>
      </c>
      <c r="Q815" s="82" t="s">
        <v>360</v>
      </c>
      <c r="R815" s="82" t="s">
        <v>16920</v>
      </c>
      <c r="S815" s="82" t="s">
        <v>16921</v>
      </c>
      <c r="T815" s="82" t="s">
        <v>16878</v>
      </c>
      <c r="U815" s="82" t="s">
        <v>16922</v>
      </c>
      <c r="V815" s="82" t="s">
        <v>16853</v>
      </c>
      <c r="W815" s="82" t="s">
        <v>14016</v>
      </c>
      <c r="X815" s="82" t="s">
        <v>16855</v>
      </c>
      <c r="Y815" s="82" t="s">
        <v>16923</v>
      </c>
      <c r="Z815" s="82" t="s">
        <v>16924</v>
      </c>
      <c r="AA815" s="82" t="s">
        <v>16925</v>
      </c>
      <c r="AB815" s="82" t="s">
        <v>382</v>
      </c>
      <c r="AC815" s="82" t="s">
        <v>16926</v>
      </c>
      <c r="AD815" s="82" t="s">
        <v>16927</v>
      </c>
      <c r="AE815" s="82" t="s">
        <v>16928</v>
      </c>
      <c r="AF815" s="82" t="s">
        <v>382</v>
      </c>
      <c r="AG815" s="82" t="s">
        <v>16929</v>
      </c>
      <c r="AH815" s="82" t="s">
        <v>16930</v>
      </c>
      <c r="AI815" s="82" t="s">
        <v>7634</v>
      </c>
      <c r="AJ815" s="82" t="s">
        <v>12183</v>
      </c>
      <c r="AK815" s="82" t="s">
        <v>16931</v>
      </c>
      <c r="AL815" s="82" t="s">
        <v>415</v>
      </c>
    </row>
    <row r="816" spans="1:38" x14ac:dyDescent="0.25">
      <c r="A816" s="82" t="s">
        <v>16932</v>
      </c>
      <c r="B816" s="82">
        <v>15.811</v>
      </c>
      <c r="C816" s="82" t="s">
        <v>16933</v>
      </c>
      <c r="D816" s="82" t="s">
        <v>16839</v>
      </c>
      <c r="E816" s="82" t="s">
        <v>16934</v>
      </c>
      <c r="F816" s="82" t="s">
        <v>16935</v>
      </c>
      <c r="G816" s="82" t="s">
        <v>3580</v>
      </c>
      <c r="H816" s="82" t="s">
        <v>360</v>
      </c>
      <c r="I816" s="82" t="s">
        <v>16936</v>
      </c>
      <c r="J816" s="82" t="s">
        <v>16937</v>
      </c>
      <c r="K816" s="82" t="s">
        <v>16893</v>
      </c>
      <c r="L816" s="82" t="s">
        <v>421</v>
      </c>
      <c r="M816" s="82" t="s">
        <v>16846</v>
      </c>
      <c r="N816" s="82" t="s">
        <v>16873</v>
      </c>
      <c r="O816" s="82" t="s">
        <v>558</v>
      </c>
      <c r="P816" s="82" t="s">
        <v>12679</v>
      </c>
      <c r="Q816" s="82" t="s">
        <v>822</v>
      </c>
      <c r="R816" s="82" t="s">
        <v>822</v>
      </c>
      <c r="S816" s="82" t="s">
        <v>368</v>
      </c>
      <c r="T816" s="82" t="s">
        <v>16938</v>
      </c>
      <c r="U816" s="82" t="s">
        <v>16852</v>
      </c>
      <c r="V816" s="82" t="s">
        <v>16939</v>
      </c>
      <c r="W816" s="82" t="s">
        <v>14016</v>
      </c>
      <c r="X816" s="82" t="s">
        <v>16855</v>
      </c>
      <c r="Y816" s="82" t="s">
        <v>16940</v>
      </c>
      <c r="Z816" s="82" t="s">
        <v>16941</v>
      </c>
      <c r="AA816" s="82" t="s">
        <v>16942</v>
      </c>
      <c r="AB816" s="82" t="s">
        <v>382</v>
      </c>
      <c r="AC816" s="82" t="s">
        <v>16943</v>
      </c>
      <c r="AD816" s="82" t="s">
        <v>16944</v>
      </c>
      <c r="AE816" s="82" t="s">
        <v>16945</v>
      </c>
      <c r="AF816" s="82" t="s">
        <v>382</v>
      </c>
      <c r="AG816" s="82" t="s">
        <v>16946</v>
      </c>
      <c r="AH816" s="82" t="s">
        <v>16947</v>
      </c>
      <c r="AI816" s="82" t="s">
        <v>4409</v>
      </c>
      <c r="AJ816" s="82" t="s">
        <v>12183</v>
      </c>
      <c r="AK816" s="82" t="s">
        <v>16948</v>
      </c>
      <c r="AL816" s="82" t="s">
        <v>415</v>
      </c>
    </row>
    <row r="817" spans="1:38" x14ac:dyDescent="0.25">
      <c r="A817" s="82" t="s">
        <v>16949</v>
      </c>
      <c r="B817" s="82">
        <v>15.811999999999999</v>
      </c>
      <c r="C817" s="82" t="s">
        <v>16950</v>
      </c>
      <c r="D817" s="82" t="s">
        <v>16839</v>
      </c>
      <c r="E817" s="82" t="s">
        <v>16951</v>
      </c>
      <c r="F817" s="82" t="s">
        <v>16952</v>
      </c>
      <c r="G817" s="82" t="s">
        <v>3580</v>
      </c>
      <c r="H817" s="82" t="s">
        <v>360</v>
      </c>
      <c r="I817" s="82" t="s">
        <v>16953</v>
      </c>
      <c r="J817" s="82" t="s">
        <v>16954</v>
      </c>
      <c r="K817" s="82" t="s">
        <v>16955</v>
      </c>
      <c r="L817" s="82" t="s">
        <v>16956</v>
      </c>
      <c r="M817" s="82" t="s">
        <v>16846</v>
      </c>
      <c r="N817" s="82" t="s">
        <v>16957</v>
      </c>
      <c r="O817" s="82" t="s">
        <v>558</v>
      </c>
      <c r="P817" s="82" t="s">
        <v>16958</v>
      </c>
      <c r="Q817" s="82" t="s">
        <v>360</v>
      </c>
      <c r="R817" s="82" t="s">
        <v>16959</v>
      </c>
      <c r="S817" s="82" t="s">
        <v>368</v>
      </c>
      <c r="T817" s="82" t="s">
        <v>16878</v>
      </c>
      <c r="U817" s="82" t="s">
        <v>16960</v>
      </c>
      <c r="V817" s="82" t="s">
        <v>16853</v>
      </c>
      <c r="W817" s="82" t="s">
        <v>14016</v>
      </c>
      <c r="X817" s="82" t="s">
        <v>16855</v>
      </c>
      <c r="Y817" s="82" t="s">
        <v>16961</v>
      </c>
      <c r="Z817" s="82" t="s">
        <v>16962</v>
      </c>
      <c r="AA817" s="82" t="s">
        <v>16963</v>
      </c>
      <c r="AB817" s="82" t="s">
        <v>16964</v>
      </c>
      <c r="AC817" s="82" t="s">
        <v>446</v>
      </c>
      <c r="AD817" s="82" t="s">
        <v>16965</v>
      </c>
      <c r="AE817" s="82" t="s">
        <v>16966</v>
      </c>
      <c r="AF817" s="82" t="s">
        <v>16967</v>
      </c>
      <c r="AG817" s="82" t="s">
        <v>16968</v>
      </c>
      <c r="AH817" s="82" t="s">
        <v>16969</v>
      </c>
      <c r="AI817" s="82" t="s">
        <v>4409</v>
      </c>
      <c r="AJ817" s="82" t="s">
        <v>12183</v>
      </c>
      <c r="AK817" s="82" t="s">
        <v>16970</v>
      </c>
      <c r="AL817" s="82" t="s">
        <v>1286</v>
      </c>
    </row>
    <row r="818" spans="1:38" x14ac:dyDescent="0.25">
      <c r="A818" s="82" t="s">
        <v>16971</v>
      </c>
      <c r="B818" s="82">
        <v>15.814</v>
      </c>
      <c r="D818" s="82" t="s">
        <v>16839</v>
      </c>
      <c r="E818" s="82" t="s">
        <v>16972</v>
      </c>
      <c r="F818" s="82" t="s">
        <v>16973</v>
      </c>
      <c r="G818" s="82" t="s">
        <v>2317</v>
      </c>
      <c r="H818" s="82" t="s">
        <v>360</v>
      </c>
      <c r="I818" s="82" t="s">
        <v>16974</v>
      </c>
      <c r="J818" s="82" t="s">
        <v>16870</v>
      </c>
      <c r="K818" s="82" t="s">
        <v>16975</v>
      </c>
      <c r="L818" s="82" t="s">
        <v>421</v>
      </c>
      <c r="M818" s="82" t="s">
        <v>16846</v>
      </c>
      <c r="N818" s="82" t="s">
        <v>16873</v>
      </c>
      <c r="O818" s="82" t="s">
        <v>16976</v>
      </c>
      <c r="P818" s="82" t="s">
        <v>16977</v>
      </c>
      <c r="Q818" s="82" t="s">
        <v>360</v>
      </c>
      <c r="R818" s="82" t="s">
        <v>360</v>
      </c>
      <c r="S818" s="82" t="s">
        <v>16978</v>
      </c>
      <c r="T818" s="82" t="s">
        <v>16878</v>
      </c>
      <c r="U818" s="82" t="s">
        <v>16922</v>
      </c>
      <c r="V818" s="82" t="s">
        <v>16979</v>
      </c>
      <c r="W818" s="82" t="s">
        <v>16980</v>
      </c>
      <c r="X818" s="82" t="s">
        <v>16855</v>
      </c>
      <c r="Y818" s="82" t="s">
        <v>16981</v>
      </c>
      <c r="Z818" s="82" t="s">
        <v>16982</v>
      </c>
      <c r="AA818" s="82" t="s">
        <v>16983</v>
      </c>
      <c r="AB818" s="82" t="s">
        <v>382</v>
      </c>
      <c r="AC818" s="82" t="s">
        <v>735</v>
      </c>
      <c r="AD818" s="82" t="s">
        <v>16984</v>
      </c>
      <c r="AE818" s="82" t="s">
        <v>16985</v>
      </c>
      <c r="AF818" s="82" t="s">
        <v>382</v>
      </c>
      <c r="AG818" s="82" t="s">
        <v>16986</v>
      </c>
      <c r="AH818" s="82" t="s">
        <v>16987</v>
      </c>
      <c r="AI818" s="82" t="s">
        <v>1259</v>
      </c>
      <c r="AJ818" s="82" t="s">
        <v>12183</v>
      </c>
      <c r="AK818" s="82" t="s">
        <v>16988</v>
      </c>
      <c r="AL818" s="82" t="s">
        <v>415</v>
      </c>
    </row>
    <row r="819" spans="1:38" x14ac:dyDescent="0.25">
      <c r="A819" s="82" t="s">
        <v>16989</v>
      </c>
      <c r="B819" s="82">
        <v>15.815</v>
      </c>
      <c r="C819" s="82" t="s">
        <v>16990</v>
      </c>
      <c r="D819" s="82" t="s">
        <v>16839</v>
      </c>
      <c r="E819" s="82" t="s">
        <v>16991</v>
      </c>
      <c r="F819" s="82" t="s">
        <v>16992</v>
      </c>
      <c r="G819" s="82" t="s">
        <v>2317</v>
      </c>
      <c r="H819" s="82" t="s">
        <v>360</v>
      </c>
      <c r="I819" s="82" t="s">
        <v>16993</v>
      </c>
      <c r="J819" s="82" t="s">
        <v>16994</v>
      </c>
      <c r="K819" s="82" t="s">
        <v>16995</v>
      </c>
      <c r="L819" s="82" t="s">
        <v>421</v>
      </c>
      <c r="M819" s="82" t="s">
        <v>16996</v>
      </c>
      <c r="N819" s="82" t="s">
        <v>16997</v>
      </c>
      <c r="O819" s="82" t="s">
        <v>16998</v>
      </c>
      <c r="P819" s="82" t="s">
        <v>5353</v>
      </c>
      <c r="Q819" s="82" t="s">
        <v>360</v>
      </c>
      <c r="R819" s="82" t="s">
        <v>360</v>
      </c>
      <c r="S819" s="82" t="s">
        <v>368</v>
      </c>
      <c r="T819" s="82" t="s">
        <v>16878</v>
      </c>
      <c r="U819" s="82" t="s">
        <v>16922</v>
      </c>
      <c r="V819" s="82" t="s">
        <v>16853</v>
      </c>
      <c r="W819" s="82" t="s">
        <v>16999</v>
      </c>
      <c r="X819" s="82" t="s">
        <v>16855</v>
      </c>
      <c r="Y819" s="82" t="s">
        <v>17000</v>
      </c>
      <c r="Z819" s="82" t="s">
        <v>17001</v>
      </c>
      <c r="AA819" s="82" t="s">
        <v>17002</v>
      </c>
      <c r="AB819" s="82" t="s">
        <v>382</v>
      </c>
      <c r="AC819" s="82" t="s">
        <v>735</v>
      </c>
      <c r="AD819" s="82" t="s">
        <v>17003</v>
      </c>
      <c r="AE819" s="82" t="s">
        <v>17004</v>
      </c>
      <c r="AF819" s="82" t="s">
        <v>382</v>
      </c>
      <c r="AG819" s="82" t="s">
        <v>17005</v>
      </c>
      <c r="AH819" s="82" t="s">
        <v>17006</v>
      </c>
      <c r="AI819" s="82" t="s">
        <v>1259</v>
      </c>
      <c r="AJ819" s="82" t="s">
        <v>12183</v>
      </c>
      <c r="AK819" s="82" t="s">
        <v>17007</v>
      </c>
      <c r="AL819" s="82" t="s">
        <v>415</v>
      </c>
    </row>
    <row r="820" spans="1:38" x14ac:dyDescent="0.25">
      <c r="A820" s="82" t="s">
        <v>17008</v>
      </c>
      <c r="B820" s="82">
        <v>15.817</v>
      </c>
      <c r="C820" s="82" t="s">
        <v>17009</v>
      </c>
      <c r="D820" s="82" t="s">
        <v>16839</v>
      </c>
      <c r="E820" s="82" t="s">
        <v>17010</v>
      </c>
      <c r="F820" s="82" t="s">
        <v>17011</v>
      </c>
      <c r="G820" s="82" t="s">
        <v>3580</v>
      </c>
      <c r="H820" s="82" t="s">
        <v>360</v>
      </c>
      <c r="I820" s="82" t="s">
        <v>17012</v>
      </c>
      <c r="J820" s="82" t="s">
        <v>17013</v>
      </c>
      <c r="K820" s="82" t="s">
        <v>16893</v>
      </c>
      <c r="L820" s="82" t="s">
        <v>17014</v>
      </c>
      <c r="M820" s="82" t="s">
        <v>17015</v>
      </c>
      <c r="N820" s="82" t="s">
        <v>16997</v>
      </c>
      <c r="O820" s="82" t="s">
        <v>558</v>
      </c>
      <c r="P820" s="82" t="s">
        <v>17016</v>
      </c>
      <c r="Q820" s="82" t="s">
        <v>17017</v>
      </c>
      <c r="R820" s="82" t="s">
        <v>360</v>
      </c>
      <c r="S820" s="82" t="s">
        <v>368</v>
      </c>
      <c r="T820" s="82" t="s">
        <v>16878</v>
      </c>
      <c r="U820" s="82" t="s">
        <v>16922</v>
      </c>
      <c r="V820" s="82" t="s">
        <v>16853</v>
      </c>
      <c r="W820" s="82" t="s">
        <v>17018</v>
      </c>
      <c r="X820" s="82" t="s">
        <v>16855</v>
      </c>
      <c r="Y820" s="82" t="s">
        <v>17019</v>
      </c>
      <c r="Z820" s="82" t="s">
        <v>17020</v>
      </c>
      <c r="AA820" s="82" t="s">
        <v>17021</v>
      </c>
      <c r="AB820" s="82" t="s">
        <v>382</v>
      </c>
      <c r="AC820" s="82" t="s">
        <v>17022</v>
      </c>
      <c r="AD820" s="82" t="s">
        <v>17023</v>
      </c>
      <c r="AE820" s="82" t="s">
        <v>17024</v>
      </c>
      <c r="AF820" s="82" t="s">
        <v>17025</v>
      </c>
      <c r="AG820" s="82" t="s">
        <v>17026</v>
      </c>
      <c r="AH820" s="82" t="s">
        <v>17027</v>
      </c>
      <c r="AI820" s="82" t="s">
        <v>7801</v>
      </c>
      <c r="AJ820" s="82" t="s">
        <v>12183</v>
      </c>
      <c r="AK820" s="82" t="s">
        <v>17028</v>
      </c>
      <c r="AL820" s="82" t="s">
        <v>415</v>
      </c>
    </row>
    <row r="821" spans="1:38" x14ac:dyDescent="0.25">
      <c r="A821" s="82" t="s">
        <v>17029</v>
      </c>
      <c r="B821" s="82">
        <v>15.818</v>
      </c>
      <c r="C821" s="82" t="s">
        <v>17030</v>
      </c>
      <c r="D821" s="82" t="s">
        <v>16839</v>
      </c>
      <c r="E821" s="82" t="s">
        <v>17031</v>
      </c>
      <c r="F821" s="82" t="s">
        <v>17032</v>
      </c>
      <c r="G821" s="82" t="s">
        <v>3580</v>
      </c>
      <c r="H821" s="82" t="s">
        <v>360</v>
      </c>
      <c r="I821" s="82" t="s">
        <v>822</v>
      </c>
      <c r="J821" s="82" t="s">
        <v>822</v>
      </c>
      <c r="K821" s="82" t="s">
        <v>17033</v>
      </c>
      <c r="L821" s="82" t="s">
        <v>17034</v>
      </c>
      <c r="M821" s="82" t="s">
        <v>16846</v>
      </c>
      <c r="N821" s="82" t="s">
        <v>16873</v>
      </c>
      <c r="O821" s="82" t="s">
        <v>17035</v>
      </c>
      <c r="P821" s="82" t="s">
        <v>17036</v>
      </c>
      <c r="Q821" s="82" t="s">
        <v>360</v>
      </c>
      <c r="R821" s="82" t="s">
        <v>360</v>
      </c>
      <c r="S821" s="82" t="s">
        <v>17037</v>
      </c>
      <c r="T821" s="82" t="s">
        <v>16878</v>
      </c>
      <c r="U821" s="82" t="s">
        <v>16922</v>
      </c>
      <c r="V821" s="82" t="s">
        <v>16853</v>
      </c>
      <c r="W821" s="82" t="s">
        <v>17038</v>
      </c>
      <c r="X821" s="82" t="s">
        <v>16855</v>
      </c>
      <c r="Y821" s="82" t="s">
        <v>17039</v>
      </c>
      <c r="Z821" s="82" t="s">
        <v>17040</v>
      </c>
      <c r="AA821" s="82" t="s">
        <v>17041</v>
      </c>
      <c r="AB821" s="82" t="s">
        <v>382</v>
      </c>
      <c r="AC821" s="82" t="s">
        <v>735</v>
      </c>
      <c r="AD821" s="82" t="s">
        <v>17042</v>
      </c>
      <c r="AE821" s="82" t="s">
        <v>17043</v>
      </c>
      <c r="AF821" s="82" t="s">
        <v>16906</v>
      </c>
      <c r="AG821" s="82" t="s">
        <v>17044</v>
      </c>
      <c r="AH821" s="82" t="s">
        <v>17045</v>
      </c>
      <c r="AI821" s="82" t="s">
        <v>7801</v>
      </c>
      <c r="AJ821" s="82" t="s">
        <v>12183</v>
      </c>
      <c r="AK821" s="82" t="s">
        <v>17046</v>
      </c>
      <c r="AL821" s="82" t="s">
        <v>415</v>
      </c>
    </row>
    <row r="822" spans="1:38" x14ac:dyDescent="0.25">
      <c r="A822" s="82" t="s">
        <v>17047</v>
      </c>
      <c r="B822" s="82">
        <v>15.819000000000001</v>
      </c>
      <c r="C822" s="82" t="s">
        <v>17048</v>
      </c>
      <c r="D822" s="82" t="s">
        <v>16839</v>
      </c>
      <c r="E822" s="82" t="s">
        <v>17049</v>
      </c>
      <c r="F822" s="82" t="s">
        <v>17050</v>
      </c>
      <c r="G822" s="82" t="s">
        <v>3580</v>
      </c>
      <c r="H822" s="82" t="s">
        <v>360</v>
      </c>
      <c r="I822" s="82" t="s">
        <v>17051</v>
      </c>
      <c r="J822" s="82" t="s">
        <v>17052</v>
      </c>
      <c r="K822" s="82" t="s">
        <v>5025</v>
      </c>
      <c r="L822" s="82" t="s">
        <v>421</v>
      </c>
      <c r="M822" s="82" t="s">
        <v>16846</v>
      </c>
      <c r="N822" s="82" t="s">
        <v>16873</v>
      </c>
      <c r="O822" s="82" t="s">
        <v>17053</v>
      </c>
      <c r="P822" s="82" t="s">
        <v>17054</v>
      </c>
      <c r="Q822" s="82" t="s">
        <v>360</v>
      </c>
      <c r="R822" s="82" t="s">
        <v>17055</v>
      </c>
      <c r="S822" s="82" t="s">
        <v>17056</v>
      </c>
      <c r="T822" s="82" t="s">
        <v>17057</v>
      </c>
      <c r="U822" s="82" t="s">
        <v>17058</v>
      </c>
      <c r="V822" s="82" t="s">
        <v>16853</v>
      </c>
      <c r="W822" s="82" t="s">
        <v>17059</v>
      </c>
      <c r="X822" s="82" t="s">
        <v>16855</v>
      </c>
      <c r="Y822" s="82" t="s">
        <v>17060</v>
      </c>
      <c r="Z822" s="82" t="s">
        <v>17061</v>
      </c>
      <c r="AA822" s="82" t="s">
        <v>17062</v>
      </c>
      <c r="AB822" s="82" t="s">
        <v>382</v>
      </c>
      <c r="AC822" s="82" t="s">
        <v>735</v>
      </c>
      <c r="AD822" s="82" t="s">
        <v>17063</v>
      </c>
      <c r="AE822" s="82" t="s">
        <v>17064</v>
      </c>
      <c r="AF822" s="82" t="s">
        <v>382</v>
      </c>
      <c r="AG822" s="82" t="s">
        <v>17065</v>
      </c>
      <c r="AH822" s="82" t="s">
        <v>17066</v>
      </c>
      <c r="AI822" s="82" t="s">
        <v>17067</v>
      </c>
      <c r="AJ822" s="82" t="s">
        <v>12183</v>
      </c>
      <c r="AK822" s="82" t="s">
        <v>17068</v>
      </c>
      <c r="AL822" s="82" t="s">
        <v>415</v>
      </c>
    </row>
    <row r="823" spans="1:38" x14ac:dyDescent="0.25">
      <c r="A823" s="82" t="s">
        <v>17069</v>
      </c>
      <c r="B823" s="82">
        <v>15.82</v>
      </c>
      <c r="C823" s="82" t="s">
        <v>17070</v>
      </c>
      <c r="D823" s="82" t="s">
        <v>16839</v>
      </c>
      <c r="E823" s="82" t="s">
        <v>17071</v>
      </c>
      <c r="F823" s="82" t="s">
        <v>17072</v>
      </c>
      <c r="G823" s="82" t="s">
        <v>3580</v>
      </c>
      <c r="H823" s="82" t="s">
        <v>360</v>
      </c>
      <c r="I823" s="82" t="s">
        <v>17073</v>
      </c>
      <c r="J823" s="82" t="s">
        <v>17074</v>
      </c>
      <c r="K823" s="82" t="s">
        <v>17075</v>
      </c>
      <c r="L823" s="82" t="s">
        <v>421</v>
      </c>
      <c r="M823" s="82" t="s">
        <v>16846</v>
      </c>
      <c r="N823" s="82" t="s">
        <v>16873</v>
      </c>
      <c r="O823" s="82" t="s">
        <v>558</v>
      </c>
      <c r="P823" s="82" t="s">
        <v>17076</v>
      </c>
      <c r="Q823" s="82" t="s">
        <v>360</v>
      </c>
      <c r="R823" s="82" t="s">
        <v>17077</v>
      </c>
      <c r="S823" s="82" t="s">
        <v>17078</v>
      </c>
      <c r="T823" s="82" t="s">
        <v>16878</v>
      </c>
      <c r="U823" s="82" t="s">
        <v>16922</v>
      </c>
      <c r="V823" s="82" t="s">
        <v>16853</v>
      </c>
      <c r="W823" s="82" t="s">
        <v>17018</v>
      </c>
      <c r="X823" s="82" t="s">
        <v>16855</v>
      </c>
      <c r="Y823" s="82" t="s">
        <v>17079</v>
      </c>
      <c r="Z823" s="82" t="s">
        <v>17080</v>
      </c>
      <c r="AA823" s="82" t="s">
        <v>17081</v>
      </c>
      <c r="AB823" s="82" t="s">
        <v>382</v>
      </c>
      <c r="AC823" s="82" t="s">
        <v>17082</v>
      </c>
      <c r="AD823" s="82" t="s">
        <v>17083</v>
      </c>
      <c r="AE823" s="82" t="s">
        <v>17084</v>
      </c>
      <c r="AF823" s="82" t="s">
        <v>382</v>
      </c>
      <c r="AG823" s="82" t="s">
        <v>17085</v>
      </c>
      <c r="AH823" s="82" t="s">
        <v>17086</v>
      </c>
      <c r="AI823" s="82" t="s">
        <v>17087</v>
      </c>
      <c r="AJ823" s="82" t="s">
        <v>12183</v>
      </c>
      <c r="AK823" s="82" t="s">
        <v>17088</v>
      </c>
      <c r="AL823" s="82" t="s">
        <v>1286</v>
      </c>
    </row>
    <row r="824" spans="1:38" x14ac:dyDescent="0.25">
      <c r="A824" s="82" t="s">
        <v>17089</v>
      </c>
      <c r="B824" s="82">
        <v>15.875</v>
      </c>
      <c r="D824" s="82" t="s">
        <v>17090</v>
      </c>
      <c r="E824" s="82" t="s">
        <v>17091</v>
      </c>
      <c r="F824" s="82" t="s">
        <v>17092</v>
      </c>
      <c r="G824" s="82" t="s">
        <v>17093</v>
      </c>
      <c r="H824" s="82" t="s">
        <v>360</v>
      </c>
      <c r="I824" s="82" t="s">
        <v>17094</v>
      </c>
      <c r="J824" s="82" t="s">
        <v>17095</v>
      </c>
      <c r="K824" s="82" t="s">
        <v>13583</v>
      </c>
      <c r="L824" s="82" t="s">
        <v>17096</v>
      </c>
      <c r="M824" s="82" t="s">
        <v>17097</v>
      </c>
      <c r="N824" s="82" t="s">
        <v>17098</v>
      </c>
      <c r="O824" s="82" t="s">
        <v>558</v>
      </c>
      <c r="P824" s="82" t="s">
        <v>360</v>
      </c>
      <c r="Q824" s="82" t="s">
        <v>360</v>
      </c>
      <c r="R824" s="82" t="s">
        <v>360</v>
      </c>
      <c r="S824" s="82" t="s">
        <v>17099</v>
      </c>
      <c r="T824" s="82" t="s">
        <v>17100</v>
      </c>
      <c r="U824" s="82" t="s">
        <v>17101</v>
      </c>
      <c r="V824" s="82" t="s">
        <v>17102</v>
      </c>
      <c r="W824" s="82" t="s">
        <v>17103</v>
      </c>
      <c r="X824" s="82" t="s">
        <v>17104</v>
      </c>
      <c r="Y824" s="82" t="s">
        <v>17105</v>
      </c>
      <c r="Z824" s="82" t="s">
        <v>17106</v>
      </c>
      <c r="AA824" s="82" t="s">
        <v>17107</v>
      </c>
      <c r="AB824" s="82" t="s">
        <v>377</v>
      </c>
      <c r="AC824" s="82" t="s">
        <v>735</v>
      </c>
      <c r="AD824" s="82" t="s">
        <v>17108</v>
      </c>
      <c r="AE824" s="82" t="s">
        <v>17109</v>
      </c>
      <c r="AF824" s="82" t="s">
        <v>382</v>
      </c>
      <c r="AG824" s="82" t="s">
        <v>17110</v>
      </c>
      <c r="AH824" s="82" t="s">
        <v>17111</v>
      </c>
      <c r="AI824" s="82" t="s">
        <v>1156</v>
      </c>
      <c r="AJ824" s="82" t="s">
        <v>12183</v>
      </c>
      <c r="AK824" s="82" t="s">
        <v>17112</v>
      </c>
      <c r="AL824" s="82" t="s">
        <v>415</v>
      </c>
    </row>
    <row r="825" spans="1:38" x14ac:dyDescent="0.25">
      <c r="A825" s="82" t="s">
        <v>17113</v>
      </c>
      <c r="B825" s="82">
        <v>15.904</v>
      </c>
      <c r="C825" s="82" t="s">
        <v>17114</v>
      </c>
      <c r="D825" s="82" t="s">
        <v>13950</v>
      </c>
      <c r="E825" s="82" t="s">
        <v>17115</v>
      </c>
      <c r="F825" s="82" t="s">
        <v>17116</v>
      </c>
      <c r="G825" s="82" t="s">
        <v>3124</v>
      </c>
      <c r="H825" s="82" t="s">
        <v>360</v>
      </c>
      <c r="I825" s="82" t="s">
        <v>17117</v>
      </c>
      <c r="J825" s="82" t="s">
        <v>17118</v>
      </c>
      <c r="K825" s="82" t="s">
        <v>17119</v>
      </c>
      <c r="L825" s="82" t="s">
        <v>17120</v>
      </c>
      <c r="M825" s="82" t="s">
        <v>17121</v>
      </c>
      <c r="N825" s="82" t="s">
        <v>17122</v>
      </c>
      <c r="O825" s="82" t="s">
        <v>558</v>
      </c>
      <c r="P825" s="82" t="s">
        <v>17123</v>
      </c>
      <c r="Q825" s="82" t="s">
        <v>17124</v>
      </c>
      <c r="R825" s="82" t="s">
        <v>17125</v>
      </c>
      <c r="S825" s="82" t="s">
        <v>17126</v>
      </c>
      <c r="T825" s="82" t="s">
        <v>17127</v>
      </c>
      <c r="U825" s="82" t="s">
        <v>17128</v>
      </c>
      <c r="V825" s="82" t="s">
        <v>1376</v>
      </c>
      <c r="W825" s="82" t="s">
        <v>360</v>
      </c>
      <c r="X825" s="82" t="s">
        <v>17129</v>
      </c>
      <c r="Y825" s="82" t="s">
        <v>17130</v>
      </c>
      <c r="Z825" s="82" t="s">
        <v>17131</v>
      </c>
      <c r="AA825" s="82" t="s">
        <v>17132</v>
      </c>
      <c r="AB825" s="82" t="s">
        <v>17133</v>
      </c>
      <c r="AC825" s="82" t="s">
        <v>735</v>
      </c>
      <c r="AD825" s="82" t="s">
        <v>17134</v>
      </c>
      <c r="AE825" s="82" t="s">
        <v>17135</v>
      </c>
      <c r="AF825" s="82" t="s">
        <v>17136</v>
      </c>
      <c r="AG825" s="82" t="s">
        <v>17137</v>
      </c>
      <c r="AH825" s="82" t="s">
        <v>17138</v>
      </c>
      <c r="AI825" s="82" t="s">
        <v>497</v>
      </c>
      <c r="AJ825" s="82" t="s">
        <v>12183</v>
      </c>
      <c r="AK825" s="82" t="s">
        <v>17139</v>
      </c>
      <c r="AL825" s="82" t="s">
        <v>415</v>
      </c>
    </row>
    <row r="826" spans="1:38" x14ac:dyDescent="0.25">
      <c r="A826" s="82" t="s">
        <v>17140</v>
      </c>
      <c r="B826" s="82">
        <v>15.912000000000001</v>
      </c>
      <c r="D826" s="82" t="s">
        <v>13950</v>
      </c>
      <c r="E826" s="82" t="s">
        <v>17141</v>
      </c>
      <c r="F826" s="82" t="s">
        <v>17142</v>
      </c>
      <c r="G826" s="82" t="s">
        <v>5887</v>
      </c>
      <c r="H826" s="82" t="s">
        <v>360</v>
      </c>
      <c r="I826" s="82" t="s">
        <v>17143</v>
      </c>
      <c r="J826" s="82" t="s">
        <v>17144</v>
      </c>
      <c r="K826" s="82" t="s">
        <v>17145</v>
      </c>
      <c r="L826" s="82" t="s">
        <v>421</v>
      </c>
      <c r="M826" s="82" t="s">
        <v>17146</v>
      </c>
      <c r="N826" s="82" t="s">
        <v>17147</v>
      </c>
      <c r="O826" s="82" t="s">
        <v>558</v>
      </c>
      <c r="P826" s="82" t="s">
        <v>17148</v>
      </c>
      <c r="Q826" s="82" t="s">
        <v>17149</v>
      </c>
      <c r="R826" s="82" t="s">
        <v>17150</v>
      </c>
      <c r="S826" s="82" t="s">
        <v>368</v>
      </c>
      <c r="T826" s="82" t="s">
        <v>17151</v>
      </c>
      <c r="U826" s="82" t="s">
        <v>17152</v>
      </c>
      <c r="V826" s="82" t="s">
        <v>362</v>
      </c>
      <c r="W826" s="82" t="s">
        <v>17153</v>
      </c>
      <c r="X826" s="82" t="s">
        <v>17154</v>
      </c>
      <c r="Y826" s="82" t="s">
        <v>17155</v>
      </c>
      <c r="Z826" s="82" t="s">
        <v>17156</v>
      </c>
      <c r="AA826" s="82" t="s">
        <v>17157</v>
      </c>
      <c r="AB826" s="82" t="s">
        <v>17158</v>
      </c>
      <c r="AC826" s="82" t="s">
        <v>17159</v>
      </c>
      <c r="AD826" s="82" t="s">
        <v>17160</v>
      </c>
      <c r="AE826" s="82" t="s">
        <v>17161</v>
      </c>
      <c r="AF826" s="82" t="s">
        <v>17162</v>
      </c>
      <c r="AG826" s="82" t="s">
        <v>17163</v>
      </c>
      <c r="AH826" s="82" t="s">
        <v>17164</v>
      </c>
      <c r="AI826" s="82" t="s">
        <v>413</v>
      </c>
      <c r="AJ826" s="82" t="s">
        <v>12183</v>
      </c>
      <c r="AK826" s="82" t="s">
        <v>17165</v>
      </c>
      <c r="AL826" s="82" t="s">
        <v>450</v>
      </c>
    </row>
    <row r="827" spans="1:38" x14ac:dyDescent="0.25">
      <c r="A827" s="82" t="s">
        <v>17166</v>
      </c>
      <c r="B827" s="82">
        <v>15.914</v>
      </c>
      <c r="C827" s="82" t="s">
        <v>17167</v>
      </c>
      <c r="D827" s="82" t="s">
        <v>13950</v>
      </c>
      <c r="E827" s="82" t="s">
        <v>17168</v>
      </c>
      <c r="F827" s="82" t="s">
        <v>17169</v>
      </c>
      <c r="G827" s="82" t="s">
        <v>5887</v>
      </c>
      <c r="H827" s="82" t="s">
        <v>360</v>
      </c>
      <c r="I827" s="82" t="s">
        <v>17170</v>
      </c>
      <c r="J827" s="82" t="s">
        <v>17171</v>
      </c>
      <c r="K827" s="82" t="s">
        <v>17172</v>
      </c>
      <c r="L827" s="82" t="s">
        <v>17173</v>
      </c>
      <c r="M827" s="82" t="s">
        <v>17174</v>
      </c>
      <c r="N827" s="82" t="s">
        <v>17175</v>
      </c>
      <c r="O827" s="82" t="s">
        <v>366</v>
      </c>
      <c r="P827" s="82" t="s">
        <v>17176</v>
      </c>
      <c r="Q827" s="82" t="s">
        <v>17177</v>
      </c>
      <c r="R827" s="82" t="s">
        <v>822</v>
      </c>
      <c r="S827" s="82" t="s">
        <v>368</v>
      </c>
      <c r="T827" s="82" t="s">
        <v>17178</v>
      </c>
      <c r="U827" s="82" t="s">
        <v>443</v>
      </c>
      <c r="V827" s="82" t="s">
        <v>362</v>
      </c>
      <c r="W827" s="82" t="s">
        <v>468</v>
      </c>
      <c r="X827" s="82" t="s">
        <v>17154</v>
      </c>
      <c r="Y827" s="82" t="s">
        <v>17179</v>
      </c>
      <c r="Z827" s="82" t="s">
        <v>17180</v>
      </c>
      <c r="AA827" s="82" t="s">
        <v>17181</v>
      </c>
      <c r="AB827" s="82" t="s">
        <v>17182</v>
      </c>
      <c r="AC827" s="82" t="s">
        <v>17183</v>
      </c>
      <c r="AD827" s="82" t="s">
        <v>17184</v>
      </c>
      <c r="AE827" s="82" t="s">
        <v>17185</v>
      </c>
      <c r="AF827" s="82" t="s">
        <v>17186</v>
      </c>
      <c r="AG827" s="82" t="s">
        <v>17187</v>
      </c>
      <c r="AH827" s="82" t="s">
        <v>17188</v>
      </c>
      <c r="AI827" s="82" t="s">
        <v>3776</v>
      </c>
      <c r="AJ827" s="82" t="s">
        <v>12183</v>
      </c>
      <c r="AK827" s="82" t="s">
        <v>17189</v>
      </c>
      <c r="AL827" s="82" t="s">
        <v>450</v>
      </c>
    </row>
    <row r="828" spans="1:38" x14ac:dyDescent="0.25">
      <c r="A828" s="82" t="s">
        <v>17190</v>
      </c>
      <c r="B828" s="82">
        <v>15.914999999999999</v>
      </c>
      <c r="D828" s="82" t="s">
        <v>13950</v>
      </c>
      <c r="E828" s="82" t="s">
        <v>17191</v>
      </c>
      <c r="F828" s="82" t="s">
        <v>17192</v>
      </c>
      <c r="G828" s="82" t="s">
        <v>1918</v>
      </c>
      <c r="H828" s="82" t="s">
        <v>360</v>
      </c>
      <c r="I828" s="82" t="s">
        <v>17193</v>
      </c>
      <c r="J828" s="82" t="s">
        <v>17193</v>
      </c>
      <c r="K828" s="82" t="s">
        <v>362</v>
      </c>
      <c r="L828" s="82" t="s">
        <v>421</v>
      </c>
      <c r="M828" s="82" t="s">
        <v>17194</v>
      </c>
      <c r="N828" s="82" t="s">
        <v>10921</v>
      </c>
      <c r="O828" s="82" t="s">
        <v>366</v>
      </c>
      <c r="P828" s="82" t="s">
        <v>360</v>
      </c>
      <c r="Q828" s="82" t="s">
        <v>360</v>
      </c>
      <c r="R828" s="82" t="s">
        <v>360</v>
      </c>
      <c r="S828" s="82" t="s">
        <v>368</v>
      </c>
      <c r="T828" s="82" t="s">
        <v>17195</v>
      </c>
      <c r="U828" s="82" t="s">
        <v>17196</v>
      </c>
      <c r="V828" s="82" t="s">
        <v>362</v>
      </c>
      <c r="W828" s="82" t="s">
        <v>313</v>
      </c>
      <c r="X828" s="82" t="s">
        <v>17154</v>
      </c>
      <c r="Y828" s="82" t="s">
        <v>17197</v>
      </c>
      <c r="Z828" s="82" t="s">
        <v>17198</v>
      </c>
      <c r="AA828" s="82" t="s">
        <v>17199</v>
      </c>
      <c r="AB828" s="82" t="s">
        <v>17200</v>
      </c>
      <c r="AC828" s="82" t="s">
        <v>17201</v>
      </c>
      <c r="AD828" s="82" t="s">
        <v>17202</v>
      </c>
      <c r="AE828" s="82" t="s">
        <v>17203</v>
      </c>
      <c r="AF828" s="82" t="s">
        <v>17204</v>
      </c>
      <c r="AG828" s="82" t="s">
        <v>17205</v>
      </c>
      <c r="AH828" s="82" t="s">
        <v>382</v>
      </c>
      <c r="AI828" s="82" t="s">
        <v>1506</v>
      </c>
      <c r="AJ828" s="82" t="s">
        <v>12183</v>
      </c>
      <c r="AK828" s="82" t="s">
        <v>17206</v>
      </c>
      <c r="AL828" s="82" t="s">
        <v>387</v>
      </c>
    </row>
    <row r="829" spans="1:38" x14ac:dyDescent="0.25">
      <c r="A829" s="82" t="s">
        <v>17207</v>
      </c>
      <c r="B829" s="82">
        <v>15.916</v>
      </c>
      <c r="C829" s="82" t="s">
        <v>17208</v>
      </c>
      <c r="D829" s="82" t="s">
        <v>13950</v>
      </c>
      <c r="E829" s="82" t="s">
        <v>17209</v>
      </c>
      <c r="F829" s="82" t="s">
        <v>17210</v>
      </c>
      <c r="G829" s="82" t="s">
        <v>17211</v>
      </c>
      <c r="H829" s="82" t="s">
        <v>360</v>
      </c>
      <c r="I829" s="82" t="s">
        <v>17212</v>
      </c>
      <c r="J829" s="82" t="s">
        <v>17213</v>
      </c>
      <c r="K829" s="82" t="s">
        <v>17214</v>
      </c>
      <c r="L829" s="82" t="s">
        <v>17215</v>
      </c>
      <c r="M829" s="82" t="s">
        <v>17216</v>
      </c>
      <c r="N829" s="82" t="s">
        <v>17217</v>
      </c>
      <c r="O829" s="82" t="s">
        <v>366</v>
      </c>
      <c r="P829" s="82" t="s">
        <v>17218</v>
      </c>
      <c r="Q829" s="82" t="s">
        <v>17219</v>
      </c>
      <c r="R829" s="82" t="s">
        <v>17220</v>
      </c>
      <c r="S829" s="82" t="s">
        <v>17221</v>
      </c>
      <c r="T829" s="82" t="s">
        <v>17222</v>
      </c>
      <c r="U829" s="82" t="s">
        <v>17223</v>
      </c>
      <c r="V829" s="82" t="s">
        <v>6042</v>
      </c>
      <c r="W829" s="82" t="s">
        <v>17224</v>
      </c>
      <c r="X829" s="82" t="s">
        <v>17225</v>
      </c>
      <c r="Y829" s="82" t="s">
        <v>17226</v>
      </c>
      <c r="Z829" s="82" t="s">
        <v>17227</v>
      </c>
      <c r="AA829" s="82" t="s">
        <v>17228</v>
      </c>
      <c r="AB829" s="82" t="s">
        <v>17229</v>
      </c>
      <c r="AC829" s="82" t="s">
        <v>17230</v>
      </c>
      <c r="AD829" s="82" t="s">
        <v>17231</v>
      </c>
      <c r="AE829" s="82" t="s">
        <v>17232</v>
      </c>
      <c r="AF829" s="82" t="s">
        <v>17233</v>
      </c>
      <c r="AG829" s="82" t="s">
        <v>17234</v>
      </c>
      <c r="AH829" s="82" t="s">
        <v>17235</v>
      </c>
      <c r="AI829" s="82" t="s">
        <v>1506</v>
      </c>
      <c r="AJ829" s="82" t="s">
        <v>12183</v>
      </c>
      <c r="AK829" s="82" t="s">
        <v>17236</v>
      </c>
      <c r="AL829" s="82" t="s">
        <v>415</v>
      </c>
    </row>
    <row r="830" spans="1:38" x14ac:dyDescent="0.25">
      <c r="A830" s="82" t="s">
        <v>17237</v>
      </c>
      <c r="B830" s="82">
        <v>15.917999999999999</v>
      </c>
      <c r="C830" s="82" t="s">
        <v>17238</v>
      </c>
      <c r="D830" s="82" t="s">
        <v>13950</v>
      </c>
      <c r="E830" s="82" t="s">
        <v>17239</v>
      </c>
      <c r="F830" s="82" t="s">
        <v>17240</v>
      </c>
      <c r="G830" s="82" t="s">
        <v>7820</v>
      </c>
      <c r="H830" s="82" t="s">
        <v>360</v>
      </c>
      <c r="I830" s="82" t="s">
        <v>17241</v>
      </c>
      <c r="J830" s="82" t="s">
        <v>3106</v>
      </c>
      <c r="K830" s="82" t="s">
        <v>17242</v>
      </c>
      <c r="L830" s="82" t="s">
        <v>17243</v>
      </c>
      <c r="M830" s="82" t="s">
        <v>17244</v>
      </c>
      <c r="N830" s="82" t="s">
        <v>17245</v>
      </c>
      <c r="O830" s="82" t="s">
        <v>17246</v>
      </c>
      <c r="P830" s="82" t="s">
        <v>17247</v>
      </c>
      <c r="Q830" s="82" t="s">
        <v>360</v>
      </c>
      <c r="R830" s="82" t="s">
        <v>367</v>
      </c>
      <c r="S830" s="82" t="s">
        <v>368</v>
      </c>
      <c r="T830" s="82" t="s">
        <v>17248</v>
      </c>
      <c r="U830" s="82" t="s">
        <v>17249</v>
      </c>
      <c r="V830" s="82" t="s">
        <v>17250</v>
      </c>
      <c r="W830" s="82" t="s">
        <v>17251</v>
      </c>
      <c r="X830" s="82" t="s">
        <v>17154</v>
      </c>
      <c r="Y830" s="82" t="s">
        <v>17252</v>
      </c>
      <c r="Z830" s="82" t="s">
        <v>17253</v>
      </c>
      <c r="AA830" s="82" t="s">
        <v>17254</v>
      </c>
      <c r="AB830" s="82" t="s">
        <v>17255</v>
      </c>
      <c r="AC830" s="82" t="s">
        <v>17256</v>
      </c>
      <c r="AD830" s="82" t="s">
        <v>17257</v>
      </c>
      <c r="AE830" s="82" t="s">
        <v>17232</v>
      </c>
      <c r="AF830" s="82" t="s">
        <v>17258</v>
      </c>
      <c r="AG830" s="82" t="s">
        <v>17259</v>
      </c>
      <c r="AH830" s="82" t="s">
        <v>17260</v>
      </c>
      <c r="AI830" s="82" t="s">
        <v>1506</v>
      </c>
      <c r="AJ830" s="82" t="s">
        <v>12183</v>
      </c>
      <c r="AK830" s="82" t="s">
        <v>17261</v>
      </c>
      <c r="AL830" s="82" t="s">
        <v>387</v>
      </c>
    </row>
    <row r="831" spans="1:38" x14ac:dyDescent="0.25">
      <c r="A831" s="82" t="s">
        <v>17262</v>
      </c>
      <c r="B831" s="82">
        <v>15.920999999999999</v>
      </c>
      <c r="C831" s="82" t="s">
        <v>17263</v>
      </c>
      <c r="D831" s="82" t="s">
        <v>13950</v>
      </c>
      <c r="E831" s="82" t="s">
        <v>17264</v>
      </c>
      <c r="F831" s="82" t="s">
        <v>17265</v>
      </c>
      <c r="G831" s="82" t="s">
        <v>17266</v>
      </c>
      <c r="H831" s="82" t="s">
        <v>360</v>
      </c>
      <c r="I831" s="82" t="s">
        <v>17267</v>
      </c>
      <c r="J831" s="82" t="s">
        <v>17267</v>
      </c>
      <c r="K831" s="82" t="s">
        <v>5025</v>
      </c>
      <c r="L831" s="82" t="s">
        <v>17268</v>
      </c>
      <c r="M831" s="82" t="s">
        <v>13984</v>
      </c>
      <c r="N831" s="82" t="s">
        <v>17269</v>
      </c>
      <c r="O831" s="82" t="s">
        <v>366</v>
      </c>
      <c r="P831" s="82" t="s">
        <v>17270</v>
      </c>
      <c r="Q831" s="82" t="s">
        <v>17124</v>
      </c>
      <c r="R831" s="82" t="s">
        <v>17271</v>
      </c>
      <c r="S831" s="82" t="s">
        <v>17272</v>
      </c>
      <c r="T831" s="82" t="s">
        <v>17273</v>
      </c>
      <c r="U831" s="82" t="s">
        <v>17274</v>
      </c>
      <c r="V831" s="82" t="s">
        <v>1376</v>
      </c>
      <c r="W831" s="82" t="s">
        <v>360</v>
      </c>
      <c r="X831" s="82" t="s">
        <v>17154</v>
      </c>
      <c r="Y831" s="82" t="s">
        <v>17275</v>
      </c>
      <c r="Z831" s="82" t="s">
        <v>17276</v>
      </c>
      <c r="AA831" s="82" t="s">
        <v>17277</v>
      </c>
      <c r="AB831" s="82" t="s">
        <v>13970</v>
      </c>
      <c r="AC831" s="82" t="s">
        <v>735</v>
      </c>
      <c r="AD831" s="82" t="s">
        <v>17278</v>
      </c>
      <c r="AE831" s="82" t="s">
        <v>17279</v>
      </c>
      <c r="AF831" s="82" t="s">
        <v>17280</v>
      </c>
      <c r="AG831" s="82" t="s">
        <v>17281</v>
      </c>
      <c r="AH831" s="82" t="s">
        <v>17282</v>
      </c>
      <c r="AI831" s="82" t="s">
        <v>1727</v>
      </c>
      <c r="AJ831" s="82" t="s">
        <v>12183</v>
      </c>
      <c r="AK831" s="82" t="s">
        <v>17283</v>
      </c>
      <c r="AL831" s="82" t="s">
        <v>3887</v>
      </c>
    </row>
    <row r="832" spans="1:38" x14ac:dyDescent="0.25">
      <c r="A832" s="82" t="s">
        <v>17284</v>
      </c>
      <c r="B832" s="82">
        <v>15.922000000000001</v>
      </c>
      <c r="C832" s="82" t="s">
        <v>17285</v>
      </c>
      <c r="D832" s="82" t="s">
        <v>13950</v>
      </c>
      <c r="E832" s="82" t="s">
        <v>17286</v>
      </c>
      <c r="F832" s="82" t="s">
        <v>17287</v>
      </c>
      <c r="G832" s="82" t="s">
        <v>2317</v>
      </c>
      <c r="H832" s="82" t="s">
        <v>360</v>
      </c>
      <c r="I832" s="82" t="s">
        <v>17288</v>
      </c>
      <c r="J832" s="82" t="s">
        <v>17289</v>
      </c>
      <c r="K832" s="82" t="s">
        <v>17290</v>
      </c>
      <c r="L832" s="82" t="s">
        <v>5026</v>
      </c>
      <c r="M832" s="82" t="s">
        <v>13984</v>
      </c>
      <c r="N832" s="82" t="s">
        <v>17291</v>
      </c>
      <c r="O832" s="82" t="s">
        <v>558</v>
      </c>
      <c r="P832" s="82" t="s">
        <v>17292</v>
      </c>
      <c r="Q832" s="82" t="s">
        <v>17293</v>
      </c>
      <c r="R832" s="82" t="s">
        <v>17294</v>
      </c>
      <c r="S832" s="82" t="s">
        <v>368</v>
      </c>
      <c r="T832" s="82" t="s">
        <v>17295</v>
      </c>
      <c r="U832" s="82" t="s">
        <v>17296</v>
      </c>
      <c r="V832" s="82" t="s">
        <v>17297</v>
      </c>
      <c r="W832" s="82" t="s">
        <v>360</v>
      </c>
      <c r="X832" s="82" t="s">
        <v>17154</v>
      </c>
      <c r="Y832" s="82" t="s">
        <v>17298</v>
      </c>
      <c r="Z832" s="82" t="s">
        <v>17299</v>
      </c>
      <c r="AA832" s="82" t="s">
        <v>17300</v>
      </c>
      <c r="AB832" s="82" t="s">
        <v>17301</v>
      </c>
      <c r="AC832" s="82" t="s">
        <v>735</v>
      </c>
      <c r="AD832" s="82" t="s">
        <v>17302</v>
      </c>
      <c r="AE832" s="82" t="s">
        <v>17303</v>
      </c>
      <c r="AF832" s="82" t="s">
        <v>382</v>
      </c>
      <c r="AG832" s="82" t="s">
        <v>17304</v>
      </c>
      <c r="AH832" s="82" t="s">
        <v>17305</v>
      </c>
      <c r="AI832" s="82" t="s">
        <v>1752</v>
      </c>
      <c r="AJ832" s="82" t="s">
        <v>12183</v>
      </c>
      <c r="AK832" s="82" t="s">
        <v>17306</v>
      </c>
      <c r="AL832" s="82" t="s">
        <v>415</v>
      </c>
    </row>
    <row r="833" spans="1:38" x14ac:dyDescent="0.25">
      <c r="A833" s="82" t="s">
        <v>17307</v>
      </c>
      <c r="B833" s="82">
        <v>15.923</v>
      </c>
      <c r="C833" s="82" t="s">
        <v>17308</v>
      </c>
      <c r="D833" s="82" t="s">
        <v>13950</v>
      </c>
      <c r="E833" s="82" t="s">
        <v>17309</v>
      </c>
      <c r="F833" s="82" t="s">
        <v>17310</v>
      </c>
      <c r="G833" s="82" t="s">
        <v>2317</v>
      </c>
      <c r="H833" s="82" t="s">
        <v>360</v>
      </c>
      <c r="I833" s="82" t="s">
        <v>17311</v>
      </c>
      <c r="J833" s="82" t="s">
        <v>13560</v>
      </c>
      <c r="K833" s="82" t="s">
        <v>17312</v>
      </c>
      <c r="L833" s="82" t="s">
        <v>17313</v>
      </c>
      <c r="M833" s="82" t="s">
        <v>17314</v>
      </c>
      <c r="N833" s="82" t="s">
        <v>17315</v>
      </c>
      <c r="O833" s="82" t="s">
        <v>558</v>
      </c>
      <c r="P833" s="82" t="s">
        <v>17316</v>
      </c>
      <c r="Q833" s="82" t="s">
        <v>17317</v>
      </c>
      <c r="R833" s="82" t="s">
        <v>17318</v>
      </c>
      <c r="S833" s="82" t="s">
        <v>17319</v>
      </c>
      <c r="T833" s="82" t="s">
        <v>17320</v>
      </c>
      <c r="U833" s="82" t="s">
        <v>17321</v>
      </c>
      <c r="V833" s="82" t="s">
        <v>1376</v>
      </c>
      <c r="W833" s="82" t="s">
        <v>17224</v>
      </c>
      <c r="X833" s="82" t="s">
        <v>17154</v>
      </c>
      <c r="Y833" s="82" t="s">
        <v>17322</v>
      </c>
      <c r="Z833" s="82" t="s">
        <v>17323</v>
      </c>
      <c r="AA833" s="82" t="s">
        <v>17324</v>
      </c>
      <c r="AB833" s="82" t="s">
        <v>13970</v>
      </c>
      <c r="AC833" s="82" t="s">
        <v>17325</v>
      </c>
      <c r="AD833" s="82" t="s">
        <v>17326</v>
      </c>
      <c r="AE833" s="82" t="s">
        <v>17327</v>
      </c>
      <c r="AF833" s="82" t="s">
        <v>17162</v>
      </c>
      <c r="AG833" s="82" t="s">
        <v>17328</v>
      </c>
      <c r="AH833" s="82" t="s">
        <v>17329</v>
      </c>
      <c r="AI833" s="82" t="s">
        <v>1752</v>
      </c>
      <c r="AJ833" s="82" t="s">
        <v>12183</v>
      </c>
      <c r="AK833" s="82" t="s">
        <v>17330</v>
      </c>
      <c r="AL833" s="82" t="s">
        <v>415</v>
      </c>
    </row>
    <row r="834" spans="1:38" x14ac:dyDescent="0.25">
      <c r="A834" s="82" t="s">
        <v>17331</v>
      </c>
      <c r="B834" s="82">
        <v>15.925000000000001</v>
      </c>
      <c r="C834" s="82" t="s">
        <v>17332</v>
      </c>
      <c r="D834" s="82" t="s">
        <v>13950</v>
      </c>
      <c r="E834" s="82" t="s">
        <v>17333</v>
      </c>
      <c r="F834" s="82" t="s">
        <v>17334</v>
      </c>
      <c r="G834" s="82" t="s">
        <v>359</v>
      </c>
      <c r="H834" s="82" t="s">
        <v>360</v>
      </c>
      <c r="I834" s="82" t="s">
        <v>17335</v>
      </c>
      <c r="J834" s="82" t="s">
        <v>17336</v>
      </c>
      <c r="K834" s="82" t="s">
        <v>17337</v>
      </c>
      <c r="L834" s="82" t="s">
        <v>17338</v>
      </c>
      <c r="M834" s="82" t="s">
        <v>17339</v>
      </c>
      <c r="N834" s="82" t="s">
        <v>17340</v>
      </c>
      <c r="O834" s="82" t="s">
        <v>558</v>
      </c>
      <c r="P834" s="82" t="s">
        <v>17341</v>
      </c>
      <c r="Q834" s="82" t="s">
        <v>17342</v>
      </c>
      <c r="R834" s="82" t="s">
        <v>17343</v>
      </c>
      <c r="S834" s="82" t="s">
        <v>17344</v>
      </c>
      <c r="T834" s="82" t="s">
        <v>17345</v>
      </c>
      <c r="U834" s="82" t="s">
        <v>17346</v>
      </c>
      <c r="V834" s="82" t="s">
        <v>17347</v>
      </c>
      <c r="W834" s="82" t="s">
        <v>17348</v>
      </c>
      <c r="X834" s="82" t="s">
        <v>17349</v>
      </c>
      <c r="Y834" s="82" t="s">
        <v>17350</v>
      </c>
      <c r="Z834" s="82" t="s">
        <v>17351</v>
      </c>
      <c r="AA834" s="82" t="s">
        <v>17352</v>
      </c>
      <c r="AB834" s="82" t="s">
        <v>13970</v>
      </c>
      <c r="AC834" s="82" t="s">
        <v>17353</v>
      </c>
      <c r="AD834" s="82" t="s">
        <v>17354</v>
      </c>
      <c r="AE834" s="82" t="s">
        <v>17355</v>
      </c>
      <c r="AF834" s="82" t="s">
        <v>382</v>
      </c>
      <c r="AG834" s="82" t="s">
        <v>17356</v>
      </c>
      <c r="AH834" s="82" t="s">
        <v>14543</v>
      </c>
      <c r="AI834" s="82" t="s">
        <v>17357</v>
      </c>
      <c r="AJ834" s="82" t="s">
        <v>12183</v>
      </c>
      <c r="AK834" s="82" t="s">
        <v>17358</v>
      </c>
      <c r="AL834" s="82" t="s">
        <v>415</v>
      </c>
    </row>
    <row r="835" spans="1:38" x14ac:dyDescent="0.25">
      <c r="A835" s="82" t="s">
        <v>17359</v>
      </c>
      <c r="B835" s="82">
        <v>15.926</v>
      </c>
      <c r="C835" s="82" t="s">
        <v>17360</v>
      </c>
      <c r="D835" s="82" t="s">
        <v>13950</v>
      </c>
      <c r="E835" s="82" t="s">
        <v>17361</v>
      </c>
      <c r="F835" s="82" t="s">
        <v>17362</v>
      </c>
      <c r="G835" s="82" t="s">
        <v>600</v>
      </c>
      <c r="H835" s="82" t="s">
        <v>360</v>
      </c>
      <c r="I835" s="82" t="s">
        <v>17363</v>
      </c>
      <c r="J835" s="82" t="s">
        <v>17364</v>
      </c>
      <c r="K835" s="82" t="s">
        <v>5025</v>
      </c>
      <c r="L835" s="82" t="s">
        <v>17365</v>
      </c>
      <c r="M835" s="82" t="s">
        <v>13984</v>
      </c>
      <c r="N835" s="82" t="s">
        <v>17269</v>
      </c>
      <c r="O835" s="82" t="s">
        <v>17366</v>
      </c>
      <c r="P835" s="82" t="s">
        <v>17367</v>
      </c>
      <c r="Q835" s="82" t="s">
        <v>17124</v>
      </c>
      <c r="R835" s="82" t="s">
        <v>17294</v>
      </c>
      <c r="S835" s="82" t="s">
        <v>400</v>
      </c>
      <c r="T835" s="82" t="s">
        <v>17368</v>
      </c>
      <c r="U835" s="82" t="s">
        <v>17369</v>
      </c>
      <c r="V835" s="82" t="s">
        <v>6042</v>
      </c>
      <c r="W835" s="82" t="s">
        <v>17224</v>
      </c>
      <c r="X835" s="82" t="s">
        <v>17154</v>
      </c>
      <c r="Y835" s="82" t="s">
        <v>17370</v>
      </c>
      <c r="Z835" s="82" t="s">
        <v>17371</v>
      </c>
      <c r="AA835" s="82" t="s">
        <v>17372</v>
      </c>
      <c r="AB835" s="82" t="s">
        <v>13970</v>
      </c>
      <c r="AC835" s="82" t="s">
        <v>17373</v>
      </c>
      <c r="AD835" s="82" t="s">
        <v>17374</v>
      </c>
      <c r="AE835" s="82" t="s">
        <v>17375</v>
      </c>
      <c r="AF835" s="82" t="s">
        <v>382</v>
      </c>
      <c r="AG835" s="82" t="s">
        <v>17376</v>
      </c>
      <c r="AH835" s="82" t="s">
        <v>17377</v>
      </c>
      <c r="AI835" s="82" t="s">
        <v>1752</v>
      </c>
      <c r="AJ835" s="82" t="s">
        <v>12183</v>
      </c>
      <c r="AK835" s="82" t="s">
        <v>17378</v>
      </c>
      <c r="AL835" s="82" t="s">
        <v>4274</v>
      </c>
    </row>
    <row r="836" spans="1:38" x14ac:dyDescent="0.25">
      <c r="A836" s="82" t="s">
        <v>17379</v>
      </c>
      <c r="B836" s="82">
        <v>15.927</v>
      </c>
      <c r="C836" s="82" t="s">
        <v>17380</v>
      </c>
      <c r="D836" s="82" t="s">
        <v>13950</v>
      </c>
      <c r="E836" s="82" t="s">
        <v>17381</v>
      </c>
      <c r="F836" s="82" t="s">
        <v>17382</v>
      </c>
      <c r="G836" s="82" t="s">
        <v>5887</v>
      </c>
      <c r="H836" s="82" t="s">
        <v>360</v>
      </c>
      <c r="I836" s="82" t="s">
        <v>17383</v>
      </c>
      <c r="J836" s="82" t="s">
        <v>17384</v>
      </c>
      <c r="K836" s="82" t="s">
        <v>628</v>
      </c>
      <c r="L836" s="82" t="s">
        <v>17385</v>
      </c>
      <c r="M836" s="82" t="s">
        <v>17386</v>
      </c>
      <c r="N836" s="82" t="s">
        <v>17387</v>
      </c>
      <c r="O836" s="82" t="s">
        <v>558</v>
      </c>
      <c r="P836" s="82" t="s">
        <v>17388</v>
      </c>
      <c r="Q836" s="82" t="s">
        <v>360</v>
      </c>
      <c r="R836" s="82" t="s">
        <v>360</v>
      </c>
      <c r="S836" s="82" t="s">
        <v>400</v>
      </c>
      <c r="T836" s="82" t="s">
        <v>17389</v>
      </c>
      <c r="U836" s="82" t="s">
        <v>631</v>
      </c>
      <c r="V836" s="82" t="s">
        <v>632</v>
      </c>
      <c r="W836" s="82" t="s">
        <v>313</v>
      </c>
      <c r="X836" s="82" t="s">
        <v>17154</v>
      </c>
      <c r="Y836" s="82" t="s">
        <v>17390</v>
      </c>
      <c r="Z836" s="82" t="s">
        <v>17391</v>
      </c>
      <c r="AA836" s="82" t="s">
        <v>17392</v>
      </c>
      <c r="AB836" s="82" t="s">
        <v>17393</v>
      </c>
      <c r="AC836" s="82" t="s">
        <v>17394</v>
      </c>
      <c r="AD836" s="82" t="s">
        <v>17395</v>
      </c>
      <c r="AE836" s="82" t="s">
        <v>17396</v>
      </c>
      <c r="AF836" s="82" t="s">
        <v>13973</v>
      </c>
      <c r="AG836" s="82" t="s">
        <v>17397</v>
      </c>
      <c r="AH836" s="82" t="s">
        <v>17398</v>
      </c>
      <c r="AI836" s="82" t="s">
        <v>4354</v>
      </c>
      <c r="AJ836" s="82" t="s">
        <v>12183</v>
      </c>
      <c r="AK836" s="82" t="s">
        <v>17399</v>
      </c>
      <c r="AL836" s="82" t="s">
        <v>1286</v>
      </c>
    </row>
    <row r="837" spans="1:38" x14ac:dyDescent="0.25">
      <c r="A837" s="82" t="s">
        <v>17400</v>
      </c>
      <c r="B837" s="82">
        <v>15.928000000000001</v>
      </c>
      <c r="C837" s="82" t="s">
        <v>17401</v>
      </c>
      <c r="D837" s="82" t="s">
        <v>13950</v>
      </c>
      <c r="E837" s="82" t="s">
        <v>17402</v>
      </c>
      <c r="F837" s="82" t="s">
        <v>17403</v>
      </c>
      <c r="G837" s="82" t="s">
        <v>359</v>
      </c>
      <c r="H837" s="82" t="s">
        <v>360</v>
      </c>
      <c r="I837" s="82" t="s">
        <v>17404</v>
      </c>
      <c r="J837" s="82" t="s">
        <v>17405</v>
      </c>
      <c r="K837" s="82" t="s">
        <v>17406</v>
      </c>
      <c r="L837" s="82" t="s">
        <v>17407</v>
      </c>
      <c r="M837" s="82" t="s">
        <v>17408</v>
      </c>
      <c r="N837" s="82" t="s">
        <v>17409</v>
      </c>
      <c r="O837" s="82" t="s">
        <v>558</v>
      </c>
      <c r="P837" s="82" t="s">
        <v>17341</v>
      </c>
      <c r="Q837" s="82" t="s">
        <v>17124</v>
      </c>
      <c r="R837" s="82" t="s">
        <v>14597</v>
      </c>
      <c r="S837" s="82" t="s">
        <v>17410</v>
      </c>
      <c r="T837" s="82" t="s">
        <v>17411</v>
      </c>
      <c r="U837" s="82" t="s">
        <v>17412</v>
      </c>
      <c r="V837" s="82" t="s">
        <v>632</v>
      </c>
      <c r="W837" s="82" t="s">
        <v>17413</v>
      </c>
      <c r="X837" s="82" t="s">
        <v>17225</v>
      </c>
      <c r="Y837" s="82" t="s">
        <v>17414</v>
      </c>
      <c r="Z837" s="82" t="s">
        <v>17415</v>
      </c>
      <c r="AA837" s="82" t="s">
        <v>17416</v>
      </c>
      <c r="AB837" s="82" t="s">
        <v>17417</v>
      </c>
      <c r="AC837" s="82" t="s">
        <v>1011</v>
      </c>
      <c r="AD837" s="82" t="s">
        <v>17418</v>
      </c>
      <c r="AE837" s="82" t="s">
        <v>17419</v>
      </c>
      <c r="AF837" s="82" t="s">
        <v>382</v>
      </c>
      <c r="AG837" s="82" t="s">
        <v>17420</v>
      </c>
      <c r="AH837" s="82" t="s">
        <v>17421</v>
      </c>
      <c r="AI837" s="82" t="s">
        <v>4409</v>
      </c>
      <c r="AJ837" s="82" t="s">
        <v>12183</v>
      </c>
      <c r="AK837" s="82" t="s">
        <v>17422</v>
      </c>
      <c r="AL837" s="82" t="s">
        <v>3887</v>
      </c>
    </row>
    <row r="838" spans="1:38" x14ac:dyDescent="0.25">
      <c r="A838" s="82" t="s">
        <v>17423</v>
      </c>
      <c r="B838" s="82">
        <v>15.929</v>
      </c>
      <c r="D838" s="82" t="s">
        <v>13950</v>
      </c>
      <c r="E838" s="82" t="s">
        <v>17424</v>
      </c>
      <c r="F838" s="82" t="s">
        <v>17425</v>
      </c>
      <c r="G838" s="82" t="s">
        <v>359</v>
      </c>
      <c r="H838" s="82" t="s">
        <v>360</v>
      </c>
      <c r="I838" s="82" t="s">
        <v>17426</v>
      </c>
      <c r="J838" s="82" t="s">
        <v>17427</v>
      </c>
      <c r="K838" s="82" t="s">
        <v>5025</v>
      </c>
      <c r="L838" s="82" t="s">
        <v>580</v>
      </c>
      <c r="M838" s="82" t="s">
        <v>17428</v>
      </c>
      <c r="N838" s="82" t="s">
        <v>17429</v>
      </c>
      <c r="O838" s="82" t="s">
        <v>558</v>
      </c>
      <c r="P838" s="82" t="s">
        <v>17430</v>
      </c>
      <c r="Q838" s="82" t="s">
        <v>17124</v>
      </c>
      <c r="R838" s="82" t="s">
        <v>17431</v>
      </c>
      <c r="S838" s="82" t="s">
        <v>17432</v>
      </c>
      <c r="T838" s="82" t="s">
        <v>17433</v>
      </c>
      <c r="U838" s="82" t="s">
        <v>17434</v>
      </c>
      <c r="V838" s="82" t="s">
        <v>632</v>
      </c>
      <c r="W838" s="82" t="s">
        <v>17224</v>
      </c>
      <c r="X838" s="82" t="s">
        <v>17435</v>
      </c>
      <c r="Y838" s="82" t="s">
        <v>17436</v>
      </c>
      <c r="Z838" s="82" t="s">
        <v>17437</v>
      </c>
      <c r="AA838" s="82" t="s">
        <v>17438</v>
      </c>
      <c r="AB838" s="82" t="s">
        <v>13970</v>
      </c>
      <c r="AC838" s="82" t="s">
        <v>1011</v>
      </c>
      <c r="AD838" s="82" t="s">
        <v>17439</v>
      </c>
      <c r="AE838" s="82" t="s">
        <v>17135</v>
      </c>
      <c r="AF838" s="82" t="s">
        <v>17440</v>
      </c>
      <c r="AG838" s="82" t="s">
        <v>17441</v>
      </c>
      <c r="AH838" s="82" t="s">
        <v>17442</v>
      </c>
      <c r="AI838" s="82" t="s">
        <v>2011</v>
      </c>
      <c r="AJ838" s="82" t="s">
        <v>12183</v>
      </c>
      <c r="AK838" s="82" t="s">
        <v>17443</v>
      </c>
      <c r="AL838" s="82" t="s">
        <v>415</v>
      </c>
    </row>
    <row r="839" spans="1:38" x14ac:dyDescent="0.25">
      <c r="A839" s="82" t="s">
        <v>17444</v>
      </c>
      <c r="B839" s="82">
        <v>15.93</v>
      </c>
      <c r="C839" s="82" t="s">
        <v>17445</v>
      </c>
      <c r="D839" s="82" t="s">
        <v>13950</v>
      </c>
      <c r="E839" s="82" t="s">
        <v>17446</v>
      </c>
      <c r="F839" s="82" t="s">
        <v>17447</v>
      </c>
      <c r="G839" s="82" t="s">
        <v>600</v>
      </c>
      <c r="H839" s="82" t="s">
        <v>360</v>
      </c>
      <c r="I839" s="82" t="s">
        <v>17448</v>
      </c>
      <c r="J839" s="82" t="s">
        <v>3072</v>
      </c>
      <c r="K839" s="82" t="s">
        <v>17449</v>
      </c>
      <c r="L839" s="82" t="s">
        <v>17450</v>
      </c>
      <c r="M839" s="82" t="s">
        <v>421</v>
      </c>
      <c r="N839" s="82" t="s">
        <v>17451</v>
      </c>
      <c r="O839" s="82" t="s">
        <v>558</v>
      </c>
      <c r="P839" s="82" t="s">
        <v>360</v>
      </c>
      <c r="Q839" s="82" t="s">
        <v>17452</v>
      </c>
      <c r="R839" s="82" t="s">
        <v>360</v>
      </c>
      <c r="S839" s="82" t="s">
        <v>17453</v>
      </c>
      <c r="T839" s="82" t="s">
        <v>17454</v>
      </c>
      <c r="U839" s="82" t="s">
        <v>17455</v>
      </c>
      <c r="V839" s="82" t="s">
        <v>6042</v>
      </c>
      <c r="W839" s="82" t="s">
        <v>17224</v>
      </c>
      <c r="X839" s="82" t="s">
        <v>17154</v>
      </c>
      <c r="Y839" s="82" t="s">
        <v>17456</v>
      </c>
      <c r="Z839" s="82" t="s">
        <v>17457</v>
      </c>
      <c r="AA839" s="82" t="s">
        <v>17458</v>
      </c>
      <c r="AB839" s="82" t="s">
        <v>17459</v>
      </c>
      <c r="AC839" s="82" t="s">
        <v>17460</v>
      </c>
      <c r="AD839" s="82" t="s">
        <v>17461</v>
      </c>
      <c r="AE839" s="82" t="s">
        <v>17462</v>
      </c>
      <c r="AG839" s="82" t="s">
        <v>17463</v>
      </c>
      <c r="AH839" s="82" t="s">
        <v>17464</v>
      </c>
      <c r="AI839" s="82" t="s">
        <v>2918</v>
      </c>
      <c r="AJ839" s="82" t="s">
        <v>12183</v>
      </c>
      <c r="AK839" s="82" t="s">
        <v>17465</v>
      </c>
      <c r="AL839" s="82" t="s">
        <v>415</v>
      </c>
    </row>
    <row r="840" spans="1:38" x14ac:dyDescent="0.25">
      <c r="A840" s="82" t="s">
        <v>17466</v>
      </c>
      <c r="B840" s="82">
        <v>15.930999999999999</v>
      </c>
      <c r="C840" s="82" t="s">
        <v>17467</v>
      </c>
      <c r="D840" s="82" t="s">
        <v>13950</v>
      </c>
      <c r="E840" s="82" t="s">
        <v>17468</v>
      </c>
      <c r="F840" s="82" t="s">
        <v>17469</v>
      </c>
      <c r="G840" s="82" t="s">
        <v>600</v>
      </c>
      <c r="H840" s="82" t="s">
        <v>360</v>
      </c>
      <c r="I840" s="82" t="s">
        <v>17470</v>
      </c>
      <c r="J840" s="82" t="s">
        <v>17471</v>
      </c>
      <c r="K840" s="82" t="s">
        <v>17472</v>
      </c>
      <c r="L840" s="82" t="s">
        <v>17473</v>
      </c>
      <c r="M840" s="82" t="s">
        <v>13984</v>
      </c>
      <c r="N840" s="82" t="s">
        <v>17269</v>
      </c>
      <c r="O840" s="82" t="s">
        <v>558</v>
      </c>
      <c r="P840" s="82" t="s">
        <v>17341</v>
      </c>
      <c r="Q840" s="82" t="s">
        <v>17124</v>
      </c>
      <c r="R840" s="82" t="s">
        <v>17474</v>
      </c>
      <c r="S840" s="82" t="s">
        <v>17475</v>
      </c>
      <c r="T840" s="82" t="s">
        <v>17476</v>
      </c>
      <c r="U840" s="82" t="s">
        <v>17477</v>
      </c>
      <c r="V840" s="82" t="s">
        <v>632</v>
      </c>
      <c r="W840" s="82" t="s">
        <v>17224</v>
      </c>
      <c r="X840" s="82" t="s">
        <v>17478</v>
      </c>
      <c r="Y840" s="82" t="s">
        <v>17479</v>
      </c>
      <c r="Z840" s="82" t="s">
        <v>17480</v>
      </c>
      <c r="AA840" s="82" t="s">
        <v>17481</v>
      </c>
      <c r="AB840" s="82" t="s">
        <v>13970</v>
      </c>
      <c r="AC840" s="82" t="s">
        <v>17482</v>
      </c>
      <c r="AD840" s="82" t="s">
        <v>17483</v>
      </c>
      <c r="AE840" s="82" t="s">
        <v>17484</v>
      </c>
      <c r="AF840" s="82" t="s">
        <v>382</v>
      </c>
      <c r="AG840" s="82" t="s">
        <v>17485</v>
      </c>
      <c r="AH840" s="82" t="s">
        <v>17486</v>
      </c>
      <c r="AI840" s="82" t="s">
        <v>2918</v>
      </c>
      <c r="AJ840" s="82" t="s">
        <v>12183</v>
      </c>
      <c r="AK840" s="82" t="s">
        <v>17487</v>
      </c>
      <c r="AL840" s="82" t="s">
        <v>415</v>
      </c>
    </row>
    <row r="841" spans="1:38" x14ac:dyDescent="0.25">
      <c r="A841" s="82" t="s">
        <v>17488</v>
      </c>
      <c r="B841" s="82">
        <v>15.933</v>
      </c>
      <c r="C841" s="82" t="s">
        <v>17489</v>
      </c>
      <c r="D841" s="82" t="s">
        <v>13950</v>
      </c>
      <c r="E841" s="82" t="s">
        <v>17490</v>
      </c>
      <c r="F841" s="82" t="s">
        <v>17491</v>
      </c>
      <c r="G841" s="82" t="s">
        <v>359</v>
      </c>
      <c r="H841" s="82" t="s">
        <v>360</v>
      </c>
      <c r="I841" s="82" t="s">
        <v>17492</v>
      </c>
      <c r="J841" s="82" t="s">
        <v>17493</v>
      </c>
      <c r="K841" s="82" t="s">
        <v>17494</v>
      </c>
      <c r="L841" s="82" t="s">
        <v>2554</v>
      </c>
      <c r="M841" s="82" t="s">
        <v>13984</v>
      </c>
      <c r="N841" s="82" t="s">
        <v>17495</v>
      </c>
      <c r="O841" s="82" t="s">
        <v>558</v>
      </c>
      <c r="P841" s="82" t="s">
        <v>17496</v>
      </c>
      <c r="Q841" s="82" t="s">
        <v>17497</v>
      </c>
      <c r="R841" s="82" t="s">
        <v>14597</v>
      </c>
      <c r="S841" s="82" t="s">
        <v>17498</v>
      </c>
      <c r="T841" s="82" t="s">
        <v>17499</v>
      </c>
      <c r="U841" s="82" t="s">
        <v>17477</v>
      </c>
      <c r="V841" s="82" t="s">
        <v>632</v>
      </c>
      <c r="W841" s="82" t="s">
        <v>17500</v>
      </c>
      <c r="X841" s="82" t="s">
        <v>17501</v>
      </c>
      <c r="Y841" s="82" t="s">
        <v>17502</v>
      </c>
      <c r="Z841" s="82" t="s">
        <v>17503</v>
      </c>
      <c r="AA841" s="82" t="s">
        <v>17504</v>
      </c>
      <c r="AB841" s="82" t="s">
        <v>13970</v>
      </c>
      <c r="AC841" s="82" t="s">
        <v>17505</v>
      </c>
      <c r="AD841" s="82" t="s">
        <v>17506</v>
      </c>
      <c r="AE841" s="82" t="s">
        <v>17507</v>
      </c>
      <c r="AF841" s="82" t="s">
        <v>382</v>
      </c>
      <c r="AG841" s="82" t="s">
        <v>17508</v>
      </c>
      <c r="AH841" s="82" t="s">
        <v>17509</v>
      </c>
      <c r="AI841" s="82" t="s">
        <v>13721</v>
      </c>
      <c r="AJ841" s="82" t="s">
        <v>12183</v>
      </c>
      <c r="AK841" s="82" t="s">
        <v>17510</v>
      </c>
      <c r="AL841" s="82" t="s">
        <v>415</v>
      </c>
    </row>
    <row r="842" spans="1:38" x14ac:dyDescent="0.25">
      <c r="A842" s="82" t="s">
        <v>17511</v>
      </c>
      <c r="B842" s="82">
        <v>15.935</v>
      </c>
      <c r="D842" s="82" t="s">
        <v>13950</v>
      </c>
      <c r="E842" s="82" t="s">
        <v>17512</v>
      </c>
      <c r="F842" s="82" t="s">
        <v>17513</v>
      </c>
      <c r="G842" s="82" t="s">
        <v>600</v>
      </c>
      <c r="H842" s="82" t="s">
        <v>360</v>
      </c>
      <c r="I842" s="82" t="s">
        <v>17514</v>
      </c>
      <c r="J842" s="82" t="s">
        <v>17515</v>
      </c>
      <c r="K842" s="82" t="s">
        <v>5025</v>
      </c>
      <c r="L842" s="82" t="s">
        <v>16894</v>
      </c>
      <c r="M842" s="82" t="s">
        <v>13984</v>
      </c>
      <c r="N842" s="82" t="s">
        <v>17269</v>
      </c>
      <c r="O842" s="82" t="s">
        <v>558</v>
      </c>
      <c r="P842" s="82" t="s">
        <v>17516</v>
      </c>
      <c r="Q842" s="82" t="s">
        <v>17124</v>
      </c>
      <c r="R842" s="82" t="s">
        <v>17474</v>
      </c>
      <c r="S842" s="82" t="s">
        <v>17517</v>
      </c>
      <c r="T842" s="82" t="s">
        <v>17518</v>
      </c>
      <c r="U842" s="82" t="s">
        <v>17519</v>
      </c>
      <c r="V842" s="82" t="s">
        <v>632</v>
      </c>
      <c r="W842" s="82" t="s">
        <v>17500</v>
      </c>
      <c r="X842" s="82" t="s">
        <v>17520</v>
      </c>
      <c r="Y842" s="82" t="s">
        <v>17521</v>
      </c>
      <c r="Z842" s="82" t="s">
        <v>17522</v>
      </c>
      <c r="AA842" s="82" t="s">
        <v>17523</v>
      </c>
      <c r="AB842" s="82" t="s">
        <v>13970</v>
      </c>
      <c r="AC842" s="82" t="s">
        <v>17524</v>
      </c>
      <c r="AD842" s="82" t="s">
        <v>17525</v>
      </c>
      <c r="AE842" s="82" t="s">
        <v>17526</v>
      </c>
      <c r="AF842" s="82" t="s">
        <v>382</v>
      </c>
      <c r="AG842" s="82" t="s">
        <v>17527</v>
      </c>
      <c r="AH842" s="82" t="s">
        <v>17528</v>
      </c>
      <c r="AI842" s="82" t="s">
        <v>17529</v>
      </c>
      <c r="AJ842" s="82" t="s">
        <v>12183</v>
      </c>
      <c r="AK842" s="82" t="s">
        <v>17530</v>
      </c>
      <c r="AL842" s="82" t="s">
        <v>415</v>
      </c>
    </row>
    <row r="843" spans="1:38" x14ac:dyDescent="0.25">
      <c r="A843" s="82" t="s">
        <v>17531</v>
      </c>
      <c r="B843" s="82">
        <v>15.936999999999999</v>
      </c>
      <c r="D843" s="82" t="s">
        <v>13950</v>
      </c>
      <c r="E843" s="82" t="s">
        <v>17532</v>
      </c>
      <c r="F843" s="82" t="s">
        <v>17533</v>
      </c>
      <c r="G843" s="82" t="s">
        <v>17534</v>
      </c>
      <c r="H843" s="82" t="s">
        <v>360</v>
      </c>
      <c r="I843" s="82" t="s">
        <v>17535</v>
      </c>
      <c r="J843" s="82" t="s">
        <v>17536</v>
      </c>
      <c r="K843" s="82" t="s">
        <v>5025</v>
      </c>
      <c r="L843" s="82" t="s">
        <v>421</v>
      </c>
      <c r="M843" s="82" t="s">
        <v>17537</v>
      </c>
      <c r="N843" s="82" t="s">
        <v>17538</v>
      </c>
      <c r="O843" s="82" t="s">
        <v>558</v>
      </c>
      <c r="P843" s="82" t="s">
        <v>15469</v>
      </c>
      <c r="Q843" s="82" t="s">
        <v>17124</v>
      </c>
      <c r="R843" s="82" t="s">
        <v>17539</v>
      </c>
      <c r="S843" s="82" t="s">
        <v>400</v>
      </c>
      <c r="T843" s="82" t="s">
        <v>17540</v>
      </c>
      <c r="U843" s="82" t="s">
        <v>17541</v>
      </c>
      <c r="V843" s="82" t="s">
        <v>632</v>
      </c>
      <c r="W843" s="82" t="s">
        <v>17500</v>
      </c>
      <c r="X843" s="82" t="s">
        <v>17542</v>
      </c>
      <c r="Y843" s="82" t="s">
        <v>17543</v>
      </c>
      <c r="Z843" s="82" t="s">
        <v>17544</v>
      </c>
      <c r="AA843" s="82" t="s">
        <v>17545</v>
      </c>
      <c r="AB843" s="82" t="s">
        <v>17546</v>
      </c>
      <c r="AC843" s="82" t="s">
        <v>17547</v>
      </c>
      <c r="AD843" s="82" t="s">
        <v>17548</v>
      </c>
      <c r="AE843" s="82" t="s">
        <v>17549</v>
      </c>
      <c r="AF843" s="82" t="s">
        <v>382</v>
      </c>
      <c r="AG843" s="82" t="s">
        <v>17550</v>
      </c>
      <c r="AH843" s="82" t="s">
        <v>17551</v>
      </c>
      <c r="AI843" s="82" t="s">
        <v>17552</v>
      </c>
      <c r="AJ843" s="82" t="s">
        <v>12183</v>
      </c>
      <c r="AK843" s="82" t="s">
        <v>17553</v>
      </c>
      <c r="AL843" s="82" t="s">
        <v>415</v>
      </c>
    </row>
    <row r="844" spans="1:38" x14ac:dyDescent="0.25">
      <c r="A844" s="82" t="s">
        <v>17554</v>
      </c>
      <c r="B844" s="82">
        <v>15.938000000000001</v>
      </c>
      <c r="C844" s="82" t="s">
        <v>17555</v>
      </c>
      <c r="D844" s="82" t="s">
        <v>13950</v>
      </c>
      <c r="E844" s="82" t="s">
        <v>17556</v>
      </c>
      <c r="F844" s="82" t="s">
        <v>17557</v>
      </c>
      <c r="G844" s="82" t="s">
        <v>600</v>
      </c>
      <c r="H844" s="82" t="s">
        <v>360</v>
      </c>
      <c r="I844" s="82" t="s">
        <v>17558</v>
      </c>
      <c r="J844" s="82" t="s">
        <v>17559</v>
      </c>
      <c r="K844" s="82" t="s">
        <v>5025</v>
      </c>
      <c r="L844" s="82" t="s">
        <v>16894</v>
      </c>
      <c r="M844" s="82" t="s">
        <v>17560</v>
      </c>
      <c r="N844" s="82" t="s">
        <v>17561</v>
      </c>
      <c r="O844" s="82" t="s">
        <v>558</v>
      </c>
      <c r="P844" s="82" t="s">
        <v>15469</v>
      </c>
      <c r="Q844" s="82" t="s">
        <v>822</v>
      </c>
      <c r="R844" s="82" t="s">
        <v>17562</v>
      </c>
      <c r="S844" s="82" t="s">
        <v>400</v>
      </c>
      <c r="T844" s="82" t="s">
        <v>17563</v>
      </c>
      <c r="U844" s="82" t="s">
        <v>17564</v>
      </c>
      <c r="V844" s="82" t="s">
        <v>632</v>
      </c>
      <c r="W844" s="82" t="s">
        <v>13965</v>
      </c>
      <c r="X844" s="82" t="s">
        <v>13990</v>
      </c>
      <c r="Y844" s="82" t="s">
        <v>17565</v>
      </c>
      <c r="Z844" s="82" t="s">
        <v>17566</v>
      </c>
      <c r="AA844" s="82" t="s">
        <v>17567</v>
      </c>
      <c r="AB844" s="82" t="s">
        <v>17568</v>
      </c>
      <c r="AC844" s="82" t="s">
        <v>17569</v>
      </c>
      <c r="AD844" s="82" t="s">
        <v>17570</v>
      </c>
      <c r="AE844" s="82" t="s">
        <v>17571</v>
      </c>
      <c r="AF844" s="82" t="s">
        <v>382</v>
      </c>
      <c r="AG844" s="82" t="s">
        <v>17572</v>
      </c>
      <c r="AH844" s="82" t="s">
        <v>17573</v>
      </c>
      <c r="AI844" s="82" t="s">
        <v>17574</v>
      </c>
      <c r="AJ844" s="82" t="s">
        <v>12183</v>
      </c>
      <c r="AK844" s="82" t="s">
        <v>17575</v>
      </c>
      <c r="AL844" s="82" t="s">
        <v>415</v>
      </c>
    </row>
    <row r="845" spans="1:38" x14ac:dyDescent="0.25">
      <c r="A845" s="82" t="s">
        <v>17576</v>
      </c>
      <c r="B845" s="82">
        <v>15.939</v>
      </c>
      <c r="C845" s="82" t="s">
        <v>17577</v>
      </c>
      <c r="D845" s="82" t="s">
        <v>13950</v>
      </c>
      <c r="E845" s="82" t="s">
        <v>17578</v>
      </c>
      <c r="F845" s="82" t="s">
        <v>17579</v>
      </c>
      <c r="G845" s="82" t="s">
        <v>600</v>
      </c>
      <c r="H845" s="82" t="s">
        <v>360</v>
      </c>
      <c r="I845" s="82" t="s">
        <v>17580</v>
      </c>
      <c r="J845" s="82" t="s">
        <v>17581</v>
      </c>
      <c r="K845" s="82" t="s">
        <v>17582</v>
      </c>
      <c r="L845" s="82" t="s">
        <v>421</v>
      </c>
      <c r="M845" s="82" t="s">
        <v>13984</v>
      </c>
      <c r="N845" s="82" t="s">
        <v>17269</v>
      </c>
      <c r="O845" s="82" t="s">
        <v>558</v>
      </c>
      <c r="P845" s="82" t="s">
        <v>17583</v>
      </c>
      <c r="Q845" s="82" t="s">
        <v>17124</v>
      </c>
      <c r="R845" s="82" t="s">
        <v>17474</v>
      </c>
      <c r="S845" s="82" t="s">
        <v>17584</v>
      </c>
      <c r="T845" s="82" t="s">
        <v>17585</v>
      </c>
      <c r="U845" s="82" t="s">
        <v>17586</v>
      </c>
      <c r="V845" s="82" t="s">
        <v>632</v>
      </c>
      <c r="W845" s="82" t="s">
        <v>13965</v>
      </c>
      <c r="X845" s="82" t="s">
        <v>13990</v>
      </c>
      <c r="Y845" s="82" t="s">
        <v>17587</v>
      </c>
      <c r="Z845" s="82" t="s">
        <v>17588</v>
      </c>
      <c r="AA845" s="82" t="s">
        <v>17589</v>
      </c>
      <c r="AB845" s="82" t="s">
        <v>17590</v>
      </c>
      <c r="AC845" s="82" t="s">
        <v>17591</v>
      </c>
      <c r="AD845" s="82" t="s">
        <v>17592</v>
      </c>
      <c r="AE845" s="82" t="s">
        <v>17593</v>
      </c>
      <c r="AF845" s="82" t="s">
        <v>382</v>
      </c>
      <c r="AG845" s="82" t="s">
        <v>17594</v>
      </c>
      <c r="AH845" s="82" t="s">
        <v>14543</v>
      </c>
      <c r="AI845" s="82" t="s">
        <v>16469</v>
      </c>
      <c r="AJ845" s="82" t="s">
        <v>12183</v>
      </c>
      <c r="AK845" s="82" t="s">
        <v>17595</v>
      </c>
      <c r="AL845" s="82" t="s">
        <v>415</v>
      </c>
    </row>
    <row r="846" spans="1:38" x14ac:dyDescent="0.25">
      <c r="A846" s="82" t="s">
        <v>17596</v>
      </c>
      <c r="B846" s="82">
        <v>15.94</v>
      </c>
      <c r="D846" s="82" t="s">
        <v>13950</v>
      </c>
      <c r="E846" s="82" t="s">
        <v>17597</v>
      </c>
      <c r="F846" s="82" t="s">
        <v>17598</v>
      </c>
      <c r="G846" s="82" t="s">
        <v>600</v>
      </c>
      <c r="H846" s="82" t="s">
        <v>360</v>
      </c>
      <c r="I846" s="82" t="s">
        <v>17599</v>
      </c>
      <c r="J846" s="82" t="s">
        <v>17600</v>
      </c>
      <c r="K846" s="82" t="s">
        <v>5025</v>
      </c>
      <c r="L846" s="82" t="s">
        <v>17601</v>
      </c>
      <c r="M846" s="82" t="s">
        <v>13984</v>
      </c>
      <c r="N846" s="82" t="s">
        <v>17602</v>
      </c>
      <c r="O846" s="82" t="s">
        <v>558</v>
      </c>
      <c r="P846" s="82" t="s">
        <v>17603</v>
      </c>
      <c r="Q846" s="82" t="s">
        <v>17124</v>
      </c>
      <c r="R846" s="82" t="s">
        <v>14597</v>
      </c>
      <c r="S846" s="82" t="s">
        <v>17604</v>
      </c>
      <c r="T846" s="82" t="s">
        <v>17605</v>
      </c>
      <c r="U846" s="82" t="s">
        <v>17586</v>
      </c>
      <c r="V846" s="82" t="s">
        <v>632</v>
      </c>
      <c r="W846" s="82" t="s">
        <v>17500</v>
      </c>
      <c r="X846" s="82" t="s">
        <v>17606</v>
      </c>
      <c r="Y846" s="82" t="s">
        <v>17607</v>
      </c>
      <c r="Z846" s="82" t="s">
        <v>17608</v>
      </c>
      <c r="AA846" s="82" t="s">
        <v>17609</v>
      </c>
      <c r="AB846" s="82" t="s">
        <v>17590</v>
      </c>
      <c r="AC846" s="82" t="s">
        <v>17610</v>
      </c>
      <c r="AD846" s="82" t="s">
        <v>17611</v>
      </c>
      <c r="AE846" s="82" t="s">
        <v>17612</v>
      </c>
      <c r="AF846" s="82" t="s">
        <v>382</v>
      </c>
      <c r="AG846" s="82" t="s">
        <v>17613</v>
      </c>
      <c r="AH846" s="82" t="s">
        <v>17614</v>
      </c>
      <c r="AI846" s="82" t="s">
        <v>17615</v>
      </c>
      <c r="AJ846" s="82" t="s">
        <v>12183</v>
      </c>
      <c r="AK846" s="82" t="s">
        <v>17616</v>
      </c>
      <c r="AL846" s="82" t="s">
        <v>415</v>
      </c>
    </row>
    <row r="847" spans="1:38" x14ac:dyDescent="0.25">
      <c r="A847" s="82" t="s">
        <v>17617</v>
      </c>
      <c r="B847" s="82">
        <v>15.941000000000001</v>
      </c>
      <c r="D847" s="82" t="s">
        <v>13950</v>
      </c>
      <c r="E847" s="82" t="s">
        <v>17618</v>
      </c>
      <c r="F847" s="82" t="s">
        <v>17619</v>
      </c>
      <c r="G847" s="82" t="s">
        <v>17266</v>
      </c>
      <c r="H847" s="82" t="s">
        <v>360</v>
      </c>
      <c r="I847" s="82" t="s">
        <v>17620</v>
      </c>
      <c r="J847" s="82" t="s">
        <v>17620</v>
      </c>
      <c r="K847" s="82" t="s">
        <v>17621</v>
      </c>
      <c r="L847" s="82" t="s">
        <v>17622</v>
      </c>
      <c r="M847" s="82" t="s">
        <v>13984</v>
      </c>
      <c r="N847" s="82" t="s">
        <v>17269</v>
      </c>
      <c r="O847" s="82" t="s">
        <v>558</v>
      </c>
      <c r="P847" s="82" t="s">
        <v>17623</v>
      </c>
      <c r="Q847" s="82" t="s">
        <v>17124</v>
      </c>
      <c r="R847" s="82" t="s">
        <v>17474</v>
      </c>
      <c r="S847" s="82" t="s">
        <v>17624</v>
      </c>
      <c r="T847" s="82" t="s">
        <v>17625</v>
      </c>
      <c r="U847" s="82" t="s">
        <v>17586</v>
      </c>
      <c r="V847" s="82" t="s">
        <v>632</v>
      </c>
      <c r="W847" s="82" t="s">
        <v>13965</v>
      </c>
      <c r="X847" s="82" t="s">
        <v>13990</v>
      </c>
      <c r="Y847" s="82" t="s">
        <v>17626</v>
      </c>
      <c r="Z847" s="82" t="s">
        <v>17627</v>
      </c>
      <c r="AA847" s="82" t="s">
        <v>17628</v>
      </c>
      <c r="AB847" s="82" t="s">
        <v>13970</v>
      </c>
      <c r="AC847" s="82" t="s">
        <v>17629</v>
      </c>
      <c r="AD847" s="82" t="s">
        <v>17630</v>
      </c>
      <c r="AE847" s="82" t="s">
        <v>17631</v>
      </c>
      <c r="AF847" s="82" t="s">
        <v>382</v>
      </c>
      <c r="AG847" s="82" t="s">
        <v>17632</v>
      </c>
      <c r="AH847" s="82" t="s">
        <v>15199</v>
      </c>
      <c r="AI847" s="82" t="s">
        <v>16469</v>
      </c>
      <c r="AJ847" s="82" t="s">
        <v>12183</v>
      </c>
      <c r="AK847" s="82" t="s">
        <v>17633</v>
      </c>
      <c r="AL847" s="82" t="s">
        <v>415</v>
      </c>
    </row>
    <row r="848" spans="1:38" x14ac:dyDescent="0.25">
      <c r="A848" s="82" t="s">
        <v>17634</v>
      </c>
      <c r="B848" s="82">
        <v>15.942</v>
      </c>
      <c r="D848" s="82" t="s">
        <v>13950</v>
      </c>
      <c r="E848" s="82" t="s">
        <v>17635</v>
      </c>
      <c r="F848" s="82" t="s">
        <v>17636</v>
      </c>
      <c r="G848" s="82" t="s">
        <v>600</v>
      </c>
      <c r="H848" s="82" t="s">
        <v>360</v>
      </c>
      <c r="I848" s="82" t="s">
        <v>17580</v>
      </c>
      <c r="J848" s="82" t="s">
        <v>17637</v>
      </c>
      <c r="K848" s="82" t="s">
        <v>17638</v>
      </c>
      <c r="L848" s="82" t="s">
        <v>17639</v>
      </c>
      <c r="M848" s="82" t="s">
        <v>13984</v>
      </c>
      <c r="N848" s="82" t="s">
        <v>17640</v>
      </c>
      <c r="O848" s="82" t="s">
        <v>366</v>
      </c>
      <c r="P848" s="82" t="s">
        <v>17341</v>
      </c>
      <c r="Q848" s="82" t="s">
        <v>17124</v>
      </c>
      <c r="R848" s="82" t="s">
        <v>17641</v>
      </c>
      <c r="S848" s="82" t="s">
        <v>400</v>
      </c>
      <c r="T848" s="82" t="s">
        <v>17642</v>
      </c>
      <c r="U848" s="82" t="s">
        <v>17564</v>
      </c>
      <c r="V848" s="82" t="s">
        <v>632</v>
      </c>
      <c r="W848" s="82" t="s">
        <v>13965</v>
      </c>
      <c r="X848" s="82" t="s">
        <v>13990</v>
      </c>
      <c r="Y848" s="82" t="s">
        <v>17643</v>
      </c>
      <c r="Z848" s="82" t="s">
        <v>17644</v>
      </c>
      <c r="AA848" s="82" t="s">
        <v>17645</v>
      </c>
      <c r="AB848" s="82" t="s">
        <v>17568</v>
      </c>
      <c r="AC848" s="82" t="s">
        <v>1011</v>
      </c>
      <c r="AD848" s="82" t="s">
        <v>17646</v>
      </c>
      <c r="AE848" s="82" t="s">
        <v>17647</v>
      </c>
      <c r="AF848" s="82" t="s">
        <v>382</v>
      </c>
      <c r="AG848" s="82" t="s">
        <v>17648</v>
      </c>
      <c r="AH848" s="82" t="s">
        <v>17649</v>
      </c>
      <c r="AI848" s="82" t="s">
        <v>16469</v>
      </c>
      <c r="AJ848" s="82" t="s">
        <v>12183</v>
      </c>
      <c r="AK848" s="82" t="s">
        <v>17650</v>
      </c>
      <c r="AL848" s="82" t="s">
        <v>415</v>
      </c>
    </row>
    <row r="849" spans="1:38" x14ac:dyDescent="0.25">
      <c r="A849" s="82" t="s">
        <v>13670</v>
      </c>
      <c r="B849" s="82">
        <v>15.943</v>
      </c>
      <c r="C849" s="82" t="s">
        <v>17651</v>
      </c>
      <c r="D849" s="82" t="s">
        <v>13950</v>
      </c>
      <c r="E849" s="82" t="s">
        <v>17652</v>
      </c>
      <c r="F849" s="82" t="s">
        <v>17653</v>
      </c>
      <c r="G849" s="82" t="s">
        <v>5452</v>
      </c>
      <c r="H849" s="82" t="s">
        <v>360</v>
      </c>
      <c r="I849" s="82" t="s">
        <v>17580</v>
      </c>
      <c r="J849" s="82" t="s">
        <v>17654</v>
      </c>
      <c r="K849" s="82" t="s">
        <v>17655</v>
      </c>
      <c r="L849" s="82" t="s">
        <v>17656</v>
      </c>
      <c r="M849" s="82" t="s">
        <v>17657</v>
      </c>
      <c r="N849" s="82" t="s">
        <v>17269</v>
      </c>
      <c r="O849" s="82" t="s">
        <v>558</v>
      </c>
      <c r="P849" s="82" t="s">
        <v>17341</v>
      </c>
      <c r="Q849" s="82" t="s">
        <v>17124</v>
      </c>
      <c r="R849" s="82" t="s">
        <v>14597</v>
      </c>
      <c r="S849" s="82" t="s">
        <v>17658</v>
      </c>
      <c r="T849" s="82" t="s">
        <v>17659</v>
      </c>
      <c r="U849" s="82" t="s">
        <v>17660</v>
      </c>
      <c r="V849" s="82" t="s">
        <v>632</v>
      </c>
      <c r="W849" s="82" t="s">
        <v>17500</v>
      </c>
      <c r="X849" s="82" t="s">
        <v>17661</v>
      </c>
      <c r="Y849" s="82" t="s">
        <v>17662</v>
      </c>
      <c r="Z849" s="82" t="s">
        <v>17663</v>
      </c>
      <c r="AA849" s="82" t="s">
        <v>17664</v>
      </c>
      <c r="AB849" s="82" t="s">
        <v>17568</v>
      </c>
      <c r="AC849" s="82" t="s">
        <v>17665</v>
      </c>
      <c r="AD849" s="82" t="s">
        <v>17666</v>
      </c>
      <c r="AE849" s="82" t="s">
        <v>17667</v>
      </c>
      <c r="AF849" s="82" t="s">
        <v>382</v>
      </c>
      <c r="AG849" s="82" t="s">
        <v>17668</v>
      </c>
      <c r="AH849" s="82" t="s">
        <v>14543</v>
      </c>
      <c r="AI849" s="82" t="s">
        <v>17669</v>
      </c>
      <c r="AJ849" s="82" t="s">
        <v>12183</v>
      </c>
      <c r="AK849" s="82" t="s">
        <v>17670</v>
      </c>
      <c r="AL849" s="82" t="s">
        <v>415</v>
      </c>
    </row>
    <row r="850" spans="1:38" x14ac:dyDescent="0.25">
      <c r="A850" s="82" t="s">
        <v>17671</v>
      </c>
      <c r="B850" s="82">
        <v>15.944000000000001</v>
      </c>
      <c r="D850" s="82" t="s">
        <v>13950</v>
      </c>
      <c r="E850" s="82" t="s">
        <v>17672</v>
      </c>
      <c r="F850" s="82" t="s">
        <v>17673</v>
      </c>
      <c r="G850" s="82" t="s">
        <v>600</v>
      </c>
      <c r="H850" s="82" t="s">
        <v>360</v>
      </c>
      <c r="I850" s="82" t="s">
        <v>17674</v>
      </c>
      <c r="J850" s="82" t="s">
        <v>17675</v>
      </c>
      <c r="K850" s="82" t="s">
        <v>17676</v>
      </c>
      <c r="L850" s="82" t="s">
        <v>17677</v>
      </c>
      <c r="M850" s="82" t="s">
        <v>13984</v>
      </c>
      <c r="N850" s="82" t="s">
        <v>17269</v>
      </c>
      <c r="O850" s="82" t="s">
        <v>558</v>
      </c>
      <c r="P850" s="82" t="s">
        <v>17678</v>
      </c>
      <c r="Q850" s="82" t="s">
        <v>17124</v>
      </c>
      <c r="R850" s="82" t="s">
        <v>17679</v>
      </c>
      <c r="S850" s="82" t="s">
        <v>17680</v>
      </c>
      <c r="T850" s="82" t="s">
        <v>17681</v>
      </c>
      <c r="U850" s="82" t="s">
        <v>17586</v>
      </c>
      <c r="V850" s="82" t="s">
        <v>632</v>
      </c>
      <c r="W850" s="82" t="s">
        <v>17500</v>
      </c>
      <c r="X850" s="82" t="s">
        <v>13990</v>
      </c>
      <c r="Y850" s="82" t="s">
        <v>17682</v>
      </c>
      <c r="Z850" s="82" t="s">
        <v>17683</v>
      </c>
      <c r="AA850" s="82" t="s">
        <v>17684</v>
      </c>
      <c r="AB850" s="82" t="s">
        <v>13970</v>
      </c>
      <c r="AC850" s="82" t="s">
        <v>446</v>
      </c>
      <c r="AD850" s="82" t="s">
        <v>17685</v>
      </c>
      <c r="AE850" s="82" t="s">
        <v>17686</v>
      </c>
      <c r="AF850" s="82" t="s">
        <v>382</v>
      </c>
      <c r="AG850" s="82" t="s">
        <v>17687</v>
      </c>
      <c r="AH850" s="82" t="s">
        <v>14543</v>
      </c>
      <c r="AI850" s="82" t="s">
        <v>17688</v>
      </c>
      <c r="AJ850" s="82" t="s">
        <v>12183</v>
      </c>
      <c r="AK850" s="82" t="s">
        <v>17689</v>
      </c>
      <c r="AL850" s="82" t="s">
        <v>415</v>
      </c>
    </row>
    <row r="851" spans="1:38" x14ac:dyDescent="0.25">
      <c r="A851" s="82" t="s">
        <v>17690</v>
      </c>
      <c r="B851" s="82">
        <v>15.945</v>
      </c>
      <c r="C851" s="82" t="s">
        <v>17691</v>
      </c>
      <c r="D851" s="82" t="s">
        <v>13950</v>
      </c>
      <c r="E851" s="82" t="s">
        <v>17692</v>
      </c>
      <c r="F851" s="82" t="s">
        <v>17693</v>
      </c>
      <c r="G851" s="82" t="s">
        <v>600</v>
      </c>
      <c r="H851" s="82" t="s">
        <v>360</v>
      </c>
      <c r="I851" s="82" t="s">
        <v>419</v>
      </c>
      <c r="J851" s="82" t="s">
        <v>17694</v>
      </c>
      <c r="K851" s="82" t="s">
        <v>17695</v>
      </c>
      <c r="L851" s="82" t="s">
        <v>17696</v>
      </c>
      <c r="M851" s="82" t="s">
        <v>17697</v>
      </c>
      <c r="N851" s="82" t="s">
        <v>17640</v>
      </c>
      <c r="O851" s="82" t="s">
        <v>558</v>
      </c>
      <c r="P851" s="82" t="s">
        <v>17698</v>
      </c>
      <c r="Q851" s="82" t="s">
        <v>17124</v>
      </c>
      <c r="R851" s="82" t="s">
        <v>17474</v>
      </c>
      <c r="S851" s="82" t="s">
        <v>17699</v>
      </c>
      <c r="T851" s="82" t="s">
        <v>17700</v>
      </c>
      <c r="U851" s="82" t="s">
        <v>17564</v>
      </c>
      <c r="V851" s="82" t="s">
        <v>632</v>
      </c>
      <c r="W851" s="82" t="s">
        <v>17500</v>
      </c>
      <c r="X851" s="82" t="s">
        <v>17701</v>
      </c>
      <c r="Y851" s="82" t="s">
        <v>17702</v>
      </c>
      <c r="Z851" s="82" t="s">
        <v>17703</v>
      </c>
      <c r="AA851" s="82" t="s">
        <v>17704</v>
      </c>
      <c r="AB851" s="82" t="s">
        <v>17705</v>
      </c>
      <c r="AC851" s="82" t="s">
        <v>17706</v>
      </c>
      <c r="AD851" s="82" t="s">
        <v>17707</v>
      </c>
      <c r="AE851" s="82" t="s">
        <v>17708</v>
      </c>
      <c r="AF851" s="82" t="s">
        <v>382</v>
      </c>
      <c r="AG851" s="82" t="s">
        <v>17709</v>
      </c>
      <c r="AH851" s="82" t="s">
        <v>14543</v>
      </c>
      <c r="AI851" s="82" t="s">
        <v>17710</v>
      </c>
      <c r="AJ851" s="82" t="s">
        <v>12183</v>
      </c>
      <c r="AK851" s="82" t="s">
        <v>17711</v>
      </c>
      <c r="AL851" s="82" t="s">
        <v>415</v>
      </c>
    </row>
    <row r="852" spans="1:38" x14ac:dyDescent="0.25">
      <c r="A852" s="82" t="s">
        <v>13277</v>
      </c>
      <c r="B852" s="82">
        <v>15.946</v>
      </c>
      <c r="D852" s="82" t="s">
        <v>13950</v>
      </c>
      <c r="E852" s="82" t="s">
        <v>17712</v>
      </c>
      <c r="F852" s="82" t="s">
        <v>17713</v>
      </c>
      <c r="G852" s="82" t="s">
        <v>600</v>
      </c>
      <c r="H852" s="82" t="s">
        <v>360</v>
      </c>
      <c r="I852" s="82" t="s">
        <v>17580</v>
      </c>
      <c r="J852" s="82" t="s">
        <v>17714</v>
      </c>
      <c r="K852" s="82" t="s">
        <v>17715</v>
      </c>
      <c r="L852" s="82" t="s">
        <v>5920</v>
      </c>
      <c r="M852" s="82" t="s">
        <v>13984</v>
      </c>
      <c r="N852" s="82" t="s">
        <v>17269</v>
      </c>
      <c r="O852" s="82" t="s">
        <v>558</v>
      </c>
      <c r="P852" s="82" t="s">
        <v>17716</v>
      </c>
      <c r="Q852" s="82" t="s">
        <v>17124</v>
      </c>
      <c r="R852" s="82" t="s">
        <v>17717</v>
      </c>
      <c r="S852" s="82" t="s">
        <v>17718</v>
      </c>
      <c r="T852" s="82" t="s">
        <v>17719</v>
      </c>
      <c r="U852" s="82" t="s">
        <v>17720</v>
      </c>
      <c r="V852" s="82" t="s">
        <v>632</v>
      </c>
      <c r="W852" s="82" t="s">
        <v>17500</v>
      </c>
      <c r="X852" s="82" t="s">
        <v>17721</v>
      </c>
      <c r="Y852" s="82" t="s">
        <v>17722</v>
      </c>
      <c r="Z852" s="82" t="s">
        <v>17723</v>
      </c>
      <c r="AA852" s="82" t="s">
        <v>17724</v>
      </c>
      <c r="AB852" s="82" t="s">
        <v>17568</v>
      </c>
      <c r="AC852" s="82" t="s">
        <v>636</v>
      </c>
      <c r="AD852" s="82" t="s">
        <v>17725</v>
      </c>
      <c r="AE852" s="82" t="s">
        <v>17726</v>
      </c>
      <c r="AF852" s="82" t="s">
        <v>382</v>
      </c>
      <c r="AG852" s="82" t="s">
        <v>17727</v>
      </c>
      <c r="AH852" s="82" t="s">
        <v>14543</v>
      </c>
      <c r="AI852" s="82" t="s">
        <v>17710</v>
      </c>
      <c r="AJ852" s="82" t="s">
        <v>12183</v>
      </c>
      <c r="AK852" s="82" t="s">
        <v>17728</v>
      </c>
      <c r="AL852" s="82" t="s">
        <v>415</v>
      </c>
    </row>
    <row r="853" spans="1:38" x14ac:dyDescent="0.25">
      <c r="A853" s="82" t="s">
        <v>17729</v>
      </c>
      <c r="B853" s="82">
        <v>15.946999999999999</v>
      </c>
      <c r="D853" s="82" t="s">
        <v>13950</v>
      </c>
      <c r="E853" s="82" t="s">
        <v>17730</v>
      </c>
      <c r="F853" s="82" t="s">
        <v>17731</v>
      </c>
      <c r="G853" s="82" t="s">
        <v>5452</v>
      </c>
      <c r="H853" s="82" t="s">
        <v>360</v>
      </c>
      <c r="I853" s="82" t="s">
        <v>17732</v>
      </c>
      <c r="J853" s="82" t="s">
        <v>17600</v>
      </c>
      <c r="K853" s="82" t="s">
        <v>5025</v>
      </c>
      <c r="L853" s="82" t="s">
        <v>421</v>
      </c>
      <c r="M853" s="82" t="s">
        <v>13984</v>
      </c>
      <c r="N853" s="82" t="s">
        <v>17269</v>
      </c>
      <c r="O853" s="82" t="s">
        <v>558</v>
      </c>
      <c r="P853" s="82" t="s">
        <v>17341</v>
      </c>
      <c r="Q853" s="82" t="s">
        <v>17124</v>
      </c>
      <c r="R853" s="82" t="s">
        <v>17474</v>
      </c>
      <c r="S853" s="82" t="s">
        <v>17733</v>
      </c>
      <c r="T853" s="82" t="s">
        <v>17734</v>
      </c>
      <c r="U853" s="82" t="s">
        <v>17564</v>
      </c>
      <c r="V853" s="82" t="s">
        <v>632</v>
      </c>
      <c r="W853" s="82" t="s">
        <v>17500</v>
      </c>
      <c r="X853" s="82" t="s">
        <v>17735</v>
      </c>
      <c r="Y853" s="82" t="s">
        <v>17736</v>
      </c>
      <c r="Z853" s="82" t="s">
        <v>17737</v>
      </c>
      <c r="AA853" s="82" t="s">
        <v>17738</v>
      </c>
      <c r="AB853" s="82" t="s">
        <v>17568</v>
      </c>
      <c r="AC853" s="82" t="s">
        <v>17739</v>
      </c>
      <c r="AD853" s="82" t="s">
        <v>17740</v>
      </c>
      <c r="AE853" s="82" t="s">
        <v>17741</v>
      </c>
      <c r="AF853" s="82" t="s">
        <v>382</v>
      </c>
      <c r="AG853" s="82" t="s">
        <v>17742</v>
      </c>
      <c r="AH853" s="82" t="s">
        <v>14543</v>
      </c>
      <c r="AI853" s="82" t="s">
        <v>17710</v>
      </c>
      <c r="AJ853" s="82" t="s">
        <v>12183</v>
      </c>
      <c r="AK853" s="82" t="s">
        <v>17743</v>
      </c>
      <c r="AL853" s="82" t="s">
        <v>415</v>
      </c>
    </row>
    <row r="854" spans="1:38" x14ac:dyDescent="0.25">
      <c r="A854" s="82" t="s">
        <v>16695</v>
      </c>
      <c r="B854" s="82">
        <v>15.948</v>
      </c>
      <c r="D854" s="82" t="s">
        <v>13950</v>
      </c>
      <c r="E854" s="82" t="s">
        <v>17744</v>
      </c>
      <c r="F854" s="82" t="s">
        <v>17745</v>
      </c>
      <c r="G854" s="82" t="s">
        <v>17746</v>
      </c>
      <c r="H854" s="82" t="s">
        <v>360</v>
      </c>
      <c r="I854" s="82" t="s">
        <v>17747</v>
      </c>
      <c r="J854" s="82" t="s">
        <v>17747</v>
      </c>
      <c r="K854" s="82" t="s">
        <v>17748</v>
      </c>
      <c r="L854" s="82" t="s">
        <v>580</v>
      </c>
      <c r="M854" s="82" t="s">
        <v>421</v>
      </c>
      <c r="N854" s="82" t="s">
        <v>17749</v>
      </c>
      <c r="O854" s="82" t="s">
        <v>366</v>
      </c>
      <c r="P854" s="82" t="s">
        <v>17750</v>
      </c>
      <c r="Q854" s="82" t="s">
        <v>360</v>
      </c>
      <c r="R854" s="82" t="s">
        <v>360</v>
      </c>
      <c r="S854" s="82" t="s">
        <v>400</v>
      </c>
      <c r="T854" s="82" t="s">
        <v>17751</v>
      </c>
      <c r="U854" s="82" t="s">
        <v>17752</v>
      </c>
      <c r="V854" s="82" t="s">
        <v>632</v>
      </c>
      <c r="W854" s="82" t="s">
        <v>17500</v>
      </c>
      <c r="X854" s="82" t="s">
        <v>13268</v>
      </c>
      <c r="Y854" s="82" t="s">
        <v>17753</v>
      </c>
      <c r="Z854" s="82" t="s">
        <v>17754</v>
      </c>
      <c r="AA854" s="82" t="s">
        <v>17755</v>
      </c>
      <c r="AB854" s="82" t="s">
        <v>17756</v>
      </c>
      <c r="AC854" s="82" t="s">
        <v>17757</v>
      </c>
      <c r="AD854" s="82" t="s">
        <v>17758</v>
      </c>
      <c r="AE854" s="82" t="s">
        <v>17759</v>
      </c>
      <c r="AF854" s="82" t="s">
        <v>17760</v>
      </c>
      <c r="AG854" s="82" t="s">
        <v>17761</v>
      </c>
      <c r="AH854" s="82" t="s">
        <v>17762</v>
      </c>
      <c r="AI854" s="82" t="s">
        <v>17763</v>
      </c>
      <c r="AJ854" s="82" t="s">
        <v>12183</v>
      </c>
      <c r="AK854" s="82" t="s">
        <v>17764</v>
      </c>
      <c r="AL854" s="82" t="s">
        <v>3887</v>
      </c>
    </row>
    <row r="855" spans="1:38" x14ac:dyDescent="0.25">
      <c r="A855" s="82" t="s">
        <v>17765</v>
      </c>
      <c r="B855" s="82">
        <v>15.954000000000001</v>
      </c>
      <c r="D855" s="82" t="s">
        <v>13950</v>
      </c>
      <c r="E855" s="82" t="s">
        <v>17766</v>
      </c>
      <c r="F855" s="82" t="s">
        <v>17767</v>
      </c>
      <c r="G855" s="82" t="s">
        <v>600</v>
      </c>
      <c r="H855" s="82" t="s">
        <v>360</v>
      </c>
      <c r="I855" s="82" t="s">
        <v>17768</v>
      </c>
      <c r="J855" s="82" t="s">
        <v>17769</v>
      </c>
      <c r="K855" s="82" t="s">
        <v>17770</v>
      </c>
      <c r="L855" s="82" t="s">
        <v>17771</v>
      </c>
      <c r="M855" s="82" t="s">
        <v>17772</v>
      </c>
      <c r="N855" s="82" t="s">
        <v>17269</v>
      </c>
      <c r="O855" s="82" t="s">
        <v>558</v>
      </c>
      <c r="P855" s="82" t="s">
        <v>17773</v>
      </c>
      <c r="Q855" s="82" t="s">
        <v>17293</v>
      </c>
      <c r="R855" s="82" t="s">
        <v>17294</v>
      </c>
      <c r="S855" s="82" t="s">
        <v>17774</v>
      </c>
      <c r="T855" s="82" t="s">
        <v>17775</v>
      </c>
      <c r="U855" s="82" t="s">
        <v>17776</v>
      </c>
      <c r="V855" s="82" t="s">
        <v>3402</v>
      </c>
      <c r="W855" s="82" t="s">
        <v>13965</v>
      </c>
      <c r="X855" s="82" t="s">
        <v>13990</v>
      </c>
      <c r="Y855" s="82" t="s">
        <v>17777</v>
      </c>
      <c r="Z855" s="82" t="s">
        <v>17778</v>
      </c>
      <c r="AA855" s="82" t="s">
        <v>17779</v>
      </c>
      <c r="AB855" s="82" t="s">
        <v>17780</v>
      </c>
      <c r="AC855" s="82" t="s">
        <v>17781</v>
      </c>
      <c r="AD855" s="82" t="s">
        <v>17782</v>
      </c>
      <c r="AE855" s="82" t="s">
        <v>17783</v>
      </c>
      <c r="AF855" s="82" t="s">
        <v>382</v>
      </c>
      <c r="AG855" s="82" t="s">
        <v>17784</v>
      </c>
      <c r="AH855" s="82" t="s">
        <v>14543</v>
      </c>
      <c r="AI855" s="82" t="s">
        <v>17785</v>
      </c>
      <c r="AJ855" s="82" t="s">
        <v>12183</v>
      </c>
      <c r="AK855" s="82" t="s">
        <v>17786</v>
      </c>
      <c r="AL855" s="82" t="s">
        <v>415</v>
      </c>
    </row>
    <row r="856" spans="1:38" x14ac:dyDescent="0.25">
      <c r="A856" s="82" t="s">
        <v>17787</v>
      </c>
      <c r="B856" s="82">
        <v>15.955</v>
      </c>
      <c r="D856" s="82" t="s">
        <v>13950</v>
      </c>
      <c r="E856" s="82" t="s">
        <v>17788</v>
      </c>
      <c r="F856" s="82" t="s">
        <v>17789</v>
      </c>
      <c r="G856" s="82" t="s">
        <v>600</v>
      </c>
      <c r="H856" s="82" t="s">
        <v>360</v>
      </c>
      <c r="I856" s="82" t="s">
        <v>17790</v>
      </c>
      <c r="J856" s="82" t="s">
        <v>17791</v>
      </c>
      <c r="K856" s="82" t="s">
        <v>17792</v>
      </c>
      <c r="L856" s="82" t="s">
        <v>421</v>
      </c>
      <c r="M856" s="82" t="s">
        <v>13984</v>
      </c>
      <c r="N856" s="82" t="s">
        <v>17269</v>
      </c>
      <c r="O856" s="82" t="s">
        <v>558</v>
      </c>
      <c r="P856" s="82" t="s">
        <v>17716</v>
      </c>
      <c r="Q856" s="82" t="s">
        <v>17124</v>
      </c>
      <c r="R856" s="82" t="s">
        <v>14597</v>
      </c>
      <c r="S856" s="82" t="s">
        <v>17774</v>
      </c>
      <c r="T856" s="82" t="s">
        <v>17793</v>
      </c>
      <c r="U856" s="82" t="s">
        <v>17794</v>
      </c>
      <c r="V856" s="82" t="s">
        <v>632</v>
      </c>
      <c r="W856" s="82" t="s">
        <v>13965</v>
      </c>
      <c r="X856" s="82" t="s">
        <v>13990</v>
      </c>
      <c r="Y856" s="82" t="s">
        <v>17795</v>
      </c>
      <c r="Z856" s="82" t="s">
        <v>17796</v>
      </c>
      <c r="AA856" s="82" t="s">
        <v>17797</v>
      </c>
      <c r="AB856" s="82" t="s">
        <v>17590</v>
      </c>
      <c r="AC856" s="82" t="s">
        <v>17798</v>
      </c>
      <c r="AD856" s="82" t="s">
        <v>17799</v>
      </c>
      <c r="AE856" s="82" t="s">
        <v>17783</v>
      </c>
      <c r="AF856" s="82" t="s">
        <v>382</v>
      </c>
      <c r="AG856" s="82" t="s">
        <v>17800</v>
      </c>
      <c r="AH856" s="82" t="s">
        <v>14543</v>
      </c>
      <c r="AI856" s="82" t="s">
        <v>17801</v>
      </c>
      <c r="AJ856" s="82" t="s">
        <v>12183</v>
      </c>
      <c r="AK856" s="82" t="s">
        <v>17802</v>
      </c>
      <c r="AL856" s="82" t="s">
        <v>415</v>
      </c>
    </row>
    <row r="857" spans="1:38" x14ac:dyDescent="0.25">
      <c r="A857" s="82" t="s">
        <v>17803</v>
      </c>
      <c r="B857" s="82">
        <v>15.956</v>
      </c>
      <c r="D857" s="82" t="s">
        <v>13950</v>
      </c>
      <c r="E857" s="82" t="s">
        <v>17804</v>
      </c>
      <c r="F857" s="82" t="s">
        <v>17805</v>
      </c>
      <c r="G857" s="82" t="s">
        <v>17806</v>
      </c>
      <c r="H857" s="82" t="s">
        <v>360</v>
      </c>
      <c r="I857" s="82" t="s">
        <v>17807</v>
      </c>
      <c r="J857" s="82" t="s">
        <v>17808</v>
      </c>
      <c r="K857" s="82" t="s">
        <v>17748</v>
      </c>
      <c r="L857" s="82" t="s">
        <v>17809</v>
      </c>
      <c r="M857" s="82" t="s">
        <v>17810</v>
      </c>
      <c r="N857" s="82" t="s">
        <v>17811</v>
      </c>
      <c r="O857" s="82" t="s">
        <v>366</v>
      </c>
      <c r="P857" s="82" t="s">
        <v>360</v>
      </c>
      <c r="Q857" s="82" t="s">
        <v>360</v>
      </c>
      <c r="R857" s="82" t="s">
        <v>17812</v>
      </c>
      <c r="S857" s="82" t="s">
        <v>17813</v>
      </c>
      <c r="T857" s="82" t="s">
        <v>2968</v>
      </c>
      <c r="U857" s="82" t="s">
        <v>17814</v>
      </c>
      <c r="V857" s="82" t="s">
        <v>632</v>
      </c>
      <c r="W857" s="82" t="s">
        <v>17500</v>
      </c>
      <c r="X857" s="82" t="s">
        <v>13990</v>
      </c>
      <c r="Y857" s="82" t="s">
        <v>17815</v>
      </c>
      <c r="Z857" s="82" t="s">
        <v>17816</v>
      </c>
      <c r="AA857" s="82" t="s">
        <v>17817</v>
      </c>
      <c r="AB857" s="82" t="s">
        <v>17590</v>
      </c>
      <c r="AC857" s="82" t="s">
        <v>17818</v>
      </c>
      <c r="AD857" s="82" t="s">
        <v>17819</v>
      </c>
      <c r="AF857" s="82" t="s">
        <v>382</v>
      </c>
      <c r="AG857" s="82" t="s">
        <v>17820</v>
      </c>
      <c r="AH857" s="82" t="s">
        <v>17821</v>
      </c>
      <c r="AI857" s="82" t="s">
        <v>17822</v>
      </c>
      <c r="AJ857" s="82" t="s">
        <v>12183</v>
      </c>
      <c r="AK857" s="82" t="s">
        <v>17823</v>
      </c>
      <c r="AL857" s="82" t="s">
        <v>415</v>
      </c>
    </row>
    <row r="858" spans="1:38" x14ac:dyDescent="0.25">
      <c r="A858" s="82" t="s">
        <v>17824</v>
      </c>
      <c r="B858" s="82">
        <v>15.957000000000001</v>
      </c>
      <c r="C858" s="82" t="s">
        <v>17825</v>
      </c>
      <c r="D858" s="82" t="s">
        <v>13950</v>
      </c>
      <c r="E858" s="82" t="s">
        <v>17826</v>
      </c>
      <c r="F858" s="82" t="s">
        <v>17827</v>
      </c>
      <c r="G858" s="82" t="s">
        <v>3124</v>
      </c>
      <c r="H858" s="82" t="s">
        <v>360</v>
      </c>
      <c r="I858" s="82" t="s">
        <v>17828</v>
      </c>
      <c r="J858" s="82" t="s">
        <v>17829</v>
      </c>
      <c r="K858" s="82" t="s">
        <v>17830</v>
      </c>
      <c r="L858" s="82" t="s">
        <v>580</v>
      </c>
      <c r="M858" s="82" t="s">
        <v>17831</v>
      </c>
      <c r="N858" s="82" t="s">
        <v>17832</v>
      </c>
      <c r="O858" s="82" t="s">
        <v>366</v>
      </c>
      <c r="P858" s="82" t="s">
        <v>17833</v>
      </c>
      <c r="Q858" s="82" t="s">
        <v>14362</v>
      </c>
      <c r="R858" s="82" t="s">
        <v>17834</v>
      </c>
      <c r="S858" s="82" t="s">
        <v>400</v>
      </c>
      <c r="T858" s="82" t="s">
        <v>17835</v>
      </c>
      <c r="U858" s="82" t="s">
        <v>17836</v>
      </c>
      <c r="V858" s="82" t="s">
        <v>632</v>
      </c>
      <c r="W858" s="82" t="s">
        <v>17500</v>
      </c>
      <c r="X858" s="82" t="s">
        <v>17129</v>
      </c>
      <c r="Y858" s="82" t="s">
        <v>17837</v>
      </c>
      <c r="Z858" s="82" t="s">
        <v>17838</v>
      </c>
      <c r="AA858" s="82" t="s">
        <v>17839</v>
      </c>
      <c r="AB858" s="82" t="s">
        <v>17840</v>
      </c>
      <c r="AC858" s="82" t="s">
        <v>17841</v>
      </c>
      <c r="AD858" s="82" t="s">
        <v>17842</v>
      </c>
      <c r="AE858" s="82" t="s">
        <v>17135</v>
      </c>
      <c r="AF858" s="82" t="s">
        <v>17843</v>
      </c>
      <c r="AG858" s="82" t="s">
        <v>17844</v>
      </c>
      <c r="AH858" s="82" t="s">
        <v>17845</v>
      </c>
      <c r="AI858" s="82" t="s">
        <v>17846</v>
      </c>
      <c r="AJ858" s="82" t="s">
        <v>12183</v>
      </c>
      <c r="AK858" s="82" t="s">
        <v>17847</v>
      </c>
      <c r="AL858" s="82" t="s">
        <v>415</v>
      </c>
    </row>
    <row r="859" spans="1:38" x14ac:dyDescent="0.25">
      <c r="A859" s="82" t="s">
        <v>17848</v>
      </c>
      <c r="B859" s="82">
        <v>15.958</v>
      </c>
      <c r="C859" s="82" t="s">
        <v>17849</v>
      </c>
      <c r="D859" s="82" t="s">
        <v>13950</v>
      </c>
      <c r="E859" s="82" t="s">
        <v>17850</v>
      </c>
      <c r="F859" s="82" t="s">
        <v>17851</v>
      </c>
      <c r="G859" s="82" t="s">
        <v>600</v>
      </c>
      <c r="H859" s="82" t="s">
        <v>360</v>
      </c>
      <c r="I859" s="82" t="s">
        <v>17852</v>
      </c>
      <c r="J859" s="82" t="s">
        <v>17853</v>
      </c>
      <c r="K859" s="82" t="s">
        <v>17854</v>
      </c>
      <c r="L859" s="82" t="s">
        <v>17855</v>
      </c>
      <c r="M859" s="82" t="s">
        <v>17856</v>
      </c>
      <c r="N859" s="82" t="s">
        <v>17269</v>
      </c>
      <c r="O859" s="82" t="s">
        <v>17857</v>
      </c>
      <c r="P859" s="82" t="s">
        <v>17858</v>
      </c>
      <c r="Q859" s="82" t="s">
        <v>17293</v>
      </c>
      <c r="R859" s="82" t="s">
        <v>17859</v>
      </c>
      <c r="S859" s="82" t="s">
        <v>17860</v>
      </c>
      <c r="T859" s="82" t="s">
        <v>17861</v>
      </c>
      <c r="U859" s="82" t="s">
        <v>17862</v>
      </c>
      <c r="V859" s="82" t="s">
        <v>632</v>
      </c>
      <c r="W859" s="82" t="s">
        <v>13965</v>
      </c>
      <c r="X859" s="82" t="s">
        <v>17863</v>
      </c>
      <c r="Y859" s="82" t="s">
        <v>17864</v>
      </c>
      <c r="Z859" s="82" t="s">
        <v>17865</v>
      </c>
      <c r="AA859" s="82" t="s">
        <v>17866</v>
      </c>
      <c r="AB859" s="82" t="s">
        <v>17546</v>
      </c>
      <c r="AC859" s="82" t="s">
        <v>17867</v>
      </c>
      <c r="AD859" s="82" t="s">
        <v>17868</v>
      </c>
      <c r="AE859" s="82" t="s">
        <v>17869</v>
      </c>
      <c r="AF859" s="82" t="s">
        <v>382</v>
      </c>
      <c r="AG859" s="82" t="s">
        <v>17870</v>
      </c>
      <c r="AH859" s="82" t="s">
        <v>17871</v>
      </c>
      <c r="AI859" s="82" t="s">
        <v>17872</v>
      </c>
      <c r="AJ859" s="82" t="s">
        <v>12183</v>
      </c>
      <c r="AK859" s="82" t="s">
        <v>17873</v>
      </c>
      <c r="AL859" s="82" t="s">
        <v>415</v>
      </c>
    </row>
    <row r="860" spans="1:38" x14ac:dyDescent="0.25">
      <c r="A860" s="82" t="s">
        <v>17874</v>
      </c>
      <c r="B860" s="82">
        <v>15.959</v>
      </c>
      <c r="D860" s="82" t="s">
        <v>12158</v>
      </c>
      <c r="E860" s="82" t="s">
        <v>17875</v>
      </c>
      <c r="F860" s="82" t="s">
        <v>17876</v>
      </c>
      <c r="G860" s="82" t="s">
        <v>504</v>
      </c>
      <c r="H860" s="82" t="s">
        <v>360</v>
      </c>
      <c r="I860" s="82" t="s">
        <v>17877</v>
      </c>
      <c r="J860" s="82" t="s">
        <v>17878</v>
      </c>
      <c r="K860" s="82" t="s">
        <v>17879</v>
      </c>
      <c r="L860" s="82" t="s">
        <v>5026</v>
      </c>
      <c r="M860" s="82" t="s">
        <v>421</v>
      </c>
      <c r="N860" s="82" t="s">
        <v>12526</v>
      </c>
      <c r="O860" s="82" t="s">
        <v>558</v>
      </c>
      <c r="P860" s="82" t="s">
        <v>17880</v>
      </c>
      <c r="Q860" s="82" t="s">
        <v>17881</v>
      </c>
      <c r="R860" s="82" t="s">
        <v>17882</v>
      </c>
      <c r="S860" s="82" t="s">
        <v>368</v>
      </c>
      <c r="T860" s="82" t="s">
        <v>17883</v>
      </c>
      <c r="U860" s="82" t="s">
        <v>17884</v>
      </c>
      <c r="V860" s="82" t="s">
        <v>1376</v>
      </c>
      <c r="W860" s="82" t="s">
        <v>13106</v>
      </c>
      <c r="X860" s="82" t="s">
        <v>12266</v>
      </c>
      <c r="Y860" s="82" t="s">
        <v>17885</v>
      </c>
      <c r="Z860" s="82" t="s">
        <v>17886</v>
      </c>
      <c r="AA860" s="82" t="s">
        <v>17887</v>
      </c>
      <c r="AB860" s="82" t="s">
        <v>17888</v>
      </c>
      <c r="AC860" s="82" t="s">
        <v>17889</v>
      </c>
      <c r="AD860" s="82" t="s">
        <v>17890</v>
      </c>
      <c r="AE860" s="82" t="s">
        <v>12297</v>
      </c>
      <c r="AF860" s="82" t="s">
        <v>12273</v>
      </c>
      <c r="AG860" s="82" t="s">
        <v>17891</v>
      </c>
      <c r="AH860" s="82" t="s">
        <v>17892</v>
      </c>
      <c r="AI860" s="82" t="s">
        <v>17893</v>
      </c>
      <c r="AJ860" s="82" t="s">
        <v>12183</v>
      </c>
      <c r="AK860" s="82" t="s">
        <v>17894</v>
      </c>
      <c r="AL860" s="82" t="s">
        <v>415</v>
      </c>
    </row>
    <row r="861" spans="1:38" x14ac:dyDescent="0.25">
      <c r="A861" s="82" t="s">
        <v>17895</v>
      </c>
      <c r="B861" s="82">
        <v>15.96</v>
      </c>
      <c r="D861" s="82" t="s">
        <v>12158</v>
      </c>
      <c r="E861" s="82" t="s">
        <v>17896</v>
      </c>
      <c r="F861" s="82" t="s">
        <v>17897</v>
      </c>
      <c r="G861" s="82" t="s">
        <v>359</v>
      </c>
      <c r="H861" s="82" t="s">
        <v>360</v>
      </c>
      <c r="I861" s="82" t="s">
        <v>17898</v>
      </c>
      <c r="J861" s="82" t="s">
        <v>17899</v>
      </c>
      <c r="K861" s="82" t="s">
        <v>17900</v>
      </c>
      <c r="L861" s="82" t="s">
        <v>12283</v>
      </c>
      <c r="M861" s="82" t="s">
        <v>17901</v>
      </c>
      <c r="N861" s="82" t="s">
        <v>17902</v>
      </c>
      <c r="O861" s="82" t="s">
        <v>366</v>
      </c>
      <c r="P861" s="82" t="s">
        <v>360</v>
      </c>
      <c r="Q861" s="82" t="s">
        <v>17903</v>
      </c>
      <c r="R861" s="82" t="s">
        <v>17904</v>
      </c>
      <c r="S861" s="82" t="s">
        <v>368</v>
      </c>
      <c r="T861" s="82" t="s">
        <v>17905</v>
      </c>
      <c r="U861" s="82" t="s">
        <v>17906</v>
      </c>
      <c r="V861" s="82" t="s">
        <v>1376</v>
      </c>
      <c r="W861" s="82" t="s">
        <v>13106</v>
      </c>
      <c r="X861" s="82" t="s">
        <v>12266</v>
      </c>
      <c r="Y861" s="82" t="s">
        <v>17907</v>
      </c>
      <c r="Z861" s="82" t="s">
        <v>17908</v>
      </c>
      <c r="AA861" s="82" t="s">
        <v>376</v>
      </c>
      <c r="AB861" s="82" t="s">
        <v>17909</v>
      </c>
      <c r="AC861" s="82" t="s">
        <v>17889</v>
      </c>
      <c r="AD861" s="82" t="s">
        <v>17910</v>
      </c>
      <c r="AE861" s="82" t="s">
        <v>12297</v>
      </c>
      <c r="AF861" s="82" t="s">
        <v>12298</v>
      </c>
      <c r="AG861" s="82" t="s">
        <v>382</v>
      </c>
      <c r="AH861" s="82" t="s">
        <v>382</v>
      </c>
      <c r="AI861" s="82" t="s">
        <v>17893</v>
      </c>
      <c r="AJ861" s="82" t="s">
        <v>12183</v>
      </c>
      <c r="AK861" s="82" t="s">
        <v>17911</v>
      </c>
      <c r="AL861" s="82" t="s">
        <v>415</v>
      </c>
    </row>
    <row r="862" spans="1:38" x14ac:dyDescent="0.25">
      <c r="A862" s="82" t="s">
        <v>17912</v>
      </c>
      <c r="B862" s="82">
        <v>15.961</v>
      </c>
      <c r="C862" s="82" t="s">
        <v>17913</v>
      </c>
      <c r="D862" s="82" t="s">
        <v>13950</v>
      </c>
      <c r="E862" s="82" t="s">
        <v>17914</v>
      </c>
      <c r="F862" s="82" t="s">
        <v>17915</v>
      </c>
      <c r="G862" s="82" t="s">
        <v>5887</v>
      </c>
      <c r="H862" s="82" t="s">
        <v>360</v>
      </c>
      <c r="I862" s="82" t="s">
        <v>17916</v>
      </c>
      <c r="J862" s="82" t="s">
        <v>17917</v>
      </c>
      <c r="K862" s="82" t="s">
        <v>17918</v>
      </c>
      <c r="L862" s="82" t="s">
        <v>17919</v>
      </c>
      <c r="M862" s="82" t="s">
        <v>17920</v>
      </c>
      <c r="N862" s="82" t="s">
        <v>17921</v>
      </c>
      <c r="O862" s="82" t="s">
        <v>366</v>
      </c>
      <c r="P862" s="82" t="s">
        <v>17922</v>
      </c>
      <c r="Q862" s="82" t="s">
        <v>17923</v>
      </c>
      <c r="R862" s="82" t="s">
        <v>360</v>
      </c>
      <c r="S862" s="82" t="s">
        <v>400</v>
      </c>
      <c r="T862" s="82" t="s">
        <v>17924</v>
      </c>
      <c r="U862" s="82" t="s">
        <v>17925</v>
      </c>
      <c r="V862" s="82" t="s">
        <v>632</v>
      </c>
      <c r="W862" s="82" t="s">
        <v>17926</v>
      </c>
      <c r="X862" s="82" t="s">
        <v>17154</v>
      </c>
      <c r="Y862" s="82" t="s">
        <v>17927</v>
      </c>
      <c r="Z862" s="82" t="s">
        <v>313</v>
      </c>
      <c r="AA862" s="82" t="s">
        <v>17928</v>
      </c>
      <c r="AB862" s="82" t="s">
        <v>17929</v>
      </c>
      <c r="AC862" s="82" t="s">
        <v>17930</v>
      </c>
      <c r="AD862" s="82" t="s">
        <v>17931</v>
      </c>
      <c r="AE862" s="82" t="s">
        <v>17932</v>
      </c>
      <c r="AF862" s="82" t="s">
        <v>17162</v>
      </c>
      <c r="AG862" s="82" t="s">
        <v>17933</v>
      </c>
      <c r="AH862" s="82" t="s">
        <v>360</v>
      </c>
      <c r="AI862" s="82" t="s">
        <v>15429</v>
      </c>
      <c r="AJ862" s="82" t="s">
        <v>12183</v>
      </c>
      <c r="AK862" s="82" t="s">
        <v>17934</v>
      </c>
      <c r="AL862" s="82" t="s">
        <v>450</v>
      </c>
    </row>
    <row r="863" spans="1:38" x14ac:dyDescent="0.25">
      <c r="A863" s="82" t="s">
        <v>17935</v>
      </c>
      <c r="B863" s="82">
        <v>15.962</v>
      </c>
      <c r="C863" s="82" t="s">
        <v>17936</v>
      </c>
      <c r="D863" s="82" t="s">
        <v>13950</v>
      </c>
      <c r="E863" s="82" t="s">
        <v>17937</v>
      </c>
      <c r="F863" s="82" t="s">
        <v>17938</v>
      </c>
      <c r="G863" s="82" t="s">
        <v>600</v>
      </c>
      <c r="H863" s="82" t="s">
        <v>360</v>
      </c>
      <c r="I863" s="82" t="s">
        <v>17939</v>
      </c>
      <c r="J863" s="82" t="s">
        <v>17940</v>
      </c>
      <c r="K863" s="82" t="s">
        <v>17941</v>
      </c>
      <c r="L863" s="82" t="s">
        <v>17942</v>
      </c>
      <c r="M863" s="82" t="s">
        <v>17943</v>
      </c>
      <c r="N863" s="82" t="s">
        <v>17944</v>
      </c>
      <c r="O863" s="82" t="s">
        <v>558</v>
      </c>
      <c r="P863" s="82" t="s">
        <v>17945</v>
      </c>
      <c r="Q863" s="82" t="s">
        <v>17946</v>
      </c>
      <c r="R863" s="82" t="s">
        <v>17947</v>
      </c>
      <c r="S863" s="82" t="s">
        <v>17948</v>
      </c>
      <c r="T863" s="82" t="s">
        <v>17949</v>
      </c>
      <c r="U863" s="82" t="s">
        <v>17950</v>
      </c>
      <c r="V863" s="82" t="s">
        <v>632</v>
      </c>
      <c r="W863" s="82" t="s">
        <v>17951</v>
      </c>
      <c r="X863" s="82" t="s">
        <v>17952</v>
      </c>
      <c r="Y863" s="82" t="s">
        <v>17953</v>
      </c>
      <c r="Z863" s="82" t="s">
        <v>17954</v>
      </c>
      <c r="AA863" s="82" t="s">
        <v>17955</v>
      </c>
      <c r="AB863" s="82" t="s">
        <v>13970</v>
      </c>
      <c r="AC863" s="82" t="s">
        <v>17956</v>
      </c>
      <c r="AD863" s="82" t="s">
        <v>17957</v>
      </c>
      <c r="AE863" s="82" t="s">
        <v>17958</v>
      </c>
      <c r="AG863" s="82" t="s">
        <v>17959</v>
      </c>
      <c r="AH863" s="82" t="s">
        <v>17960</v>
      </c>
      <c r="AI863" s="82" t="s">
        <v>15429</v>
      </c>
      <c r="AJ863" s="82" t="s">
        <v>12183</v>
      </c>
      <c r="AK863" s="82" t="s">
        <v>17961</v>
      </c>
      <c r="AL863" s="82" t="s">
        <v>415</v>
      </c>
    </row>
    <row r="864" spans="1:38" x14ac:dyDescent="0.25">
      <c r="A864" s="82" t="s">
        <v>17962</v>
      </c>
      <c r="B864" s="82">
        <v>15.978</v>
      </c>
      <c r="C864" s="82" t="s">
        <v>17963</v>
      </c>
      <c r="D864" s="82" t="s">
        <v>16839</v>
      </c>
      <c r="E864" s="82" t="s">
        <v>17964</v>
      </c>
      <c r="F864" s="82" t="s">
        <v>17965</v>
      </c>
      <c r="G864" s="82" t="s">
        <v>3580</v>
      </c>
      <c r="H864" s="82" t="s">
        <v>360</v>
      </c>
      <c r="I864" s="82" t="s">
        <v>17966</v>
      </c>
      <c r="J864" s="82" t="s">
        <v>17967</v>
      </c>
      <c r="K864" s="82" t="s">
        <v>17968</v>
      </c>
      <c r="L864" s="82" t="s">
        <v>5026</v>
      </c>
      <c r="M864" s="82" t="s">
        <v>16846</v>
      </c>
      <c r="N864" s="82" t="s">
        <v>16873</v>
      </c>
      <c r="O864" s="82" t="s">
        <v>558</v>
      </c>
      <c r="P864" s="82" t="s">
        <v>360</v>
      </c>
      <c r="Q864" s="82" t="s">
        <v>360</v>
      </c>
      <c r="R864" s="82" t="s">
        <v>17969</v>
      </c>
      <c r="S864" s="82" t="s">
        <v>368</v>
      </c>
      <c r="T864" s="82" t="s">
        <v>16878</v>
      </c>
      <c r="U864" s="82" t="s">
        <v>16922</v>
      </c>
      <c r="V864" s="82" t="s">
        <v>16853</v>
      </c>
      <c r="W864" s="82" t="s">
        <v>17970</v>
      </c>
      <c r="X864" s="82" t="s">
        <v>16855</v>
      </c>
      <c r="Y864" s="82" t="s">
        <v>17971</v>
      </c>
      <c r="Z864" s="82" t="s">
        <v>17972</v>
      </c>
      <c r="AA864" s="82" t="s">
        <v>17973</v>
      </c>
      <c r="AB864" s="82" t="s">
        <v>17974</v>
      </c>
      <c r="AC864" s="82" t="s">
        <v>17975</v>
      </c>
      <c r="AD864" s="82" t="s">
        <v>17976</v>
      </c>
      <c r="AE864" s="82" t="s">
        <v>17977</v>
      </c>
      <c r="AF864" s="82" t="s">
        <v>382</v>
      </c>
      <c r="AG864" s="82" t="s">
        <v>17978</v>
      </c>
      <c r="AH864" s="82" t="s">
        <v>17979</v>
      </c>
      <c r="AI864" s="82" t="s">
        <v>7634</v>
      </c>
      <c r="AJ864" s="82" t="s">
        <v>12183</v>
      </c>
      <c r="AK864" s="82" t="s">
        <v>17980</v>
      </c>
      <c r="AL864" s="82" t="s">
        <v>415</v>
      </c>
    </row>
    <row r="865" spans="1:38" x14ac:dyDescent="0.25">
      <c r="A865" s="82" t="s">
        <v>17981</v>
      </c>
      <c r="B865" s="82">
        <v>15.978999999999999</v>
      </c>
      <c r="D865" s="82" t="s">
        <v>16839</v>
      </c>
      <c r="E865" s="82" t="s">
        <v>17982</v>
      </c>
      <c r="F865" s="82" t="s">
        <v>17983</v>
      </c>
      <c r="G865" s="82" t="s">
        <v>3580</v>
      </c>
      <c r="H865" s="82" t="s">
        <v>360</v>
      </c>
      <c r="I865" s="82" t="s">
        <v>17984</v>
      </c>
      <c r="J865" s="82" t="s">
        <v>17985</v>
      </c>
      <c r="K865" s="82" t="s">
        <v>16975</v>
      </c>
      <c r="L865" s="82" t="s">
        <v>17986</v>
      </c>
      <c r="M865" s="82" t="s">
        <v>16846</v>
      </c>
      <c r="N865" s="82" t="s">
        <v>17987</v>
      </c>
      <c r="O865" s="82" t="s">
        <v>558</v>
      </c>
      <c r="P865" s="82" t="s">
        <v>17988</v>
      </c>
      <c r="Q865" s="82" t="s">
        <v>360</v>
      </c>
      <c r="R865" s="82" t="s">
        <v>17989</v>
      </c>
      <c r="S865" s="82" t="s">
        <v>368</v>
      </c>
      <c r="T865" s="82" t="s">
        <v>17990</v>
      </c>
      <c r="U865" s="82" t="s">
        <v>16922</v>
      </c>
      <c r="V865" s="82" t="s">
        <v>16853</v>
      </c>
      <c r="W865" s="82" t="s">
        <v>17991</v>
      </c>
      <c r="X865" s="82" t="s">
        <v>17992</v>
      </c>
      <c r="Y865" s="82" t="s">
        <v>17993</v>
      </c>
      <c r="Z865" s="82" t="s">
        <v>360</v>
      </c>
      <c r="AA865" s="82" t="s">
        <v>17994</v>
      </c>
      <c r="AB865" s="82" t="s">
        <v>382</v>
      </c>
      <c r="AC865" s="82" t="s">
        <v>446</v>
      </c>
      <c r="AD865" s="82" t="s">
        <v>17995</v>
      </c>
      <c r="AE865" s="82" t="s">
        <v>17996</v>
      </c>
      <c r="AF865" s="82" t="s">
        <v>17997</v>
      </c>
      <c r="AG865" s="82" t="s">
        <v>17998</v>
      </c>
      <c r="AH865" s="82" t="s">
        <v>17999</v>
      </c>
      <c r="AI865" s="82" t="s">
        <v>11988</v>
      </c>
      <c r="AJ865" s="82" t="s">
        <v>12183</v>
      </c>
      <c r="AK865" s="82" t="s">
        <v>18000</v>
      </c>
      <c r="AL865" s="82" t="s">
        <v>961</v>
      </c>
    </row>
    <row r="866" spans="1:38" x14ac:dyDescent="0.25">
      <c r="A866" s="82" t="s">
        <v>18001</v>
      </c>
      <c r="B866" s="82">
        <v>15.98</v>
      </c>
      <c r="D866" s="82" t="s">
        <v>16839</v>
      </c>
      <c r="E866" s="82" t="s">
        <v>18002</v>
      </c>
      <c r="F866" s="82" t="s">
        <v>18003</v>
      </c>
      <c r="G866" s="82" t="s">
        <v>3580</v>
      </c>
      <c r="H866" s="82" t="s">
        <v>360</v>
      </c>
      <c r="I866" s="82" t="s">
        <v>18004</v>
      </c>
      <c r="J866" s="82" t="s">
        <v>18005</v>
      </c>
      <c r="K866" s="82" t="s">
        <v>18006</v>
      </c>
      <c r="L866" s="82" t="s">
        <v>18007</v>
      </c>
      <c r="M866" s="82" t="s">
        <v>18008</v>
      </c>
      <c r="N866" s="82" t="s">
        <v>16873</v>
      </c>
      <c r="O866" s="82" t="s">
        <v>18009</v>
      </c>
      <c r="P866" s="82" t="s">
        <v>360</v>
      </c>
      <c r="Q866" s="82" t="s">
        <v>360</v>
      </c>
      <c r="R866" s="82" t="s">
        <v>18010</v>
      </c>
      <c r="S866" s="82" t="s">
        <v>18011</v>
      </c>
      <c r="T866" s="82" t="s">
        <v>17990</v>
      </c>
      <c r="U866" s="82" t="s">
        <v>18012</v>
      </c>
      <c r="V866" s="82" t="s">
        <v>1376</v>
      </c>
      <c r="W866" s="82" t="s">
        <v>14016</v>
      </c>
      <c r="X866" s="82" t="s">
        <v>16855</v>
      </c>
      <c r="Y866" s="82" t="s">
        <v>18013</v>
      </c>
      <c r="Z866" s="82" t="s">
        <v>18014</v>
      </c>
      <c r="AA866" s="82" t="s">
        <v>18015</v>
      </c>
      <c r="AB866" s="82" t="s">
        <v>382</v>
      </c>
      <c r="AC866" s="82" t="s">
        <v>735</v>
      </c>
      <c r="AD866" s="82" t="s">
        <v>18016</v>
      </c>
      <c r="AE866" s="82" t="s">
        <v>17996</v>
      </c>
      <c r="AF866" s="82" t="s">
        <v>17997</v>
      </c>
      <c r="AG866" s="82" t="s">
        <v>18017</v>
      </c>
      <c r="AH866" s="82" t="s">
        <v>18018</v>
      </c>
      <c r="AI866" s="82" t="s">
        <v>18019</v>
      </c>
      <c r="AJ866" s="82" t="s">
        <v>12183</v>
      </c>
      <c r="AK866" s="82" t="s">
        <v>18020</v>
      </c>
      <c r="AL866" s="82" t="s">
        <v>415</v>
      </c>
    </row>
    <row r="867" spans="1:38" x14ac:dyDescent="0.25">
      <c r="A867" s="82" t="s">
        <v>18021</v>
      </c>
      <c r="B867" s="82">
        <v>15.981</v>
      </c>
      <c r="D867" s="82" t="s">
        <v>16839</v>
      </c>
      <c r="E867" s="82" t="s">
        <v>18022</v>
      </c>
      <c r="F867" s="82" t="s">
        <v>18023</v>
      </c>
      <c r="G867" s="82" t="s">
        <v>3580</v>
      </c>
      <c r="H867" s="82" t="s">
        <v>360</v>
      </c>
      <c r="I867" s="82" t="s">
        <v>18024</v>
      </c>
      <c r="J867" s="82" t="s">
        <v>18025</v>
      </c>
      <c r="K867" s="82" t="s">
        <v>18026</v>
      </c>
      <c r="L867" s="82" t="s">
        <v>18007</v>
      </c>
      <c r="M867" s="82" t="s">
        <v>16846</v>
      </c>
      <c r="N867" s="82" t="s">
        <v>16873</v>
      </c>
      <c r="O867" s="82" t="s">
        <v>18027</v>
      </c>
      <c r="P867" s="82" t="s">
        <v>360</v>
      </c>
      <c r="Q867" s="82" t="s">
        <v>360</v>
      </c>
      <c r="R867" s="82" t="s">
        <v>18010</v>
      </c>
      <c r="S867" s="82" t="s">
        <v>368</v>
      </c>
      <c r="T867" s="82" t="s">
        <v>17990</v>
      </c>
      <c r="U867" s="82" t="s">
        <v>18028</v>
      </c>
      <c r="V867" s="82" t="s">
        <v>1376</v>
      </c>
      <c r="W867" s="82" t="s">
        <v>14016</v>
      </c>
      <c r="X867" s="82" t="s">
        <v>16855</v>
      </c>
      <c r="Y867" s="82" t="s">
        <v>18029</v>
      </c>
      <c r="Z867" s="82" t="s">
        <v>18030</v>
      </c>
      <c r="AA867" s="82" t="s">
        <v>18031</v>
      </c>
      <c r="AB867" s="82" t="s">
        <v>382</v>
      </c>
      <c r="AC867" s="82" t="s">
        <v>735</v>
      </c>
      <c r="AD867" s="82" t="s">
        <v>18032</v>
      </c>
      <c r="AE867" s="82" t="s">
        <v>17996</v>
      </c>
      <c r="AF867" s="82" t="s">
        <v>17997</v>
      </c>
      <c r="AG867" s="82" t="s">
        <v>18033</v>
      </c>
      <c r="AH867" s="82" t="s">
        <v>18034</v>
      </c>
      <c r="AI867" s="82" t="s">
        <v>18035</v>
      </c>
      <c r="AJ867" s="82" t="s">
        <v>12183</v>
      </c>
      <c r="AK867" s="82" t="s">
        <v>18036</v>
      </c>
      <c r="AL867" s="82" t="s">
        <v>415</v>
      </c>
    </row>
    <row r="868" spans="1:38" x14ac:dyDescent="0.25">
      <c r="A868" s="82" t="s">
        <v>18037</v>
      </c>
      <c r="B868" s="82">
        <v>16.001000000000001</v>
      </c>
      <c r="D868" s="82" t="s">
        <v>18038</v>
      </c>
      <c r="E868" s="82" t="s">
        <v>18039</v>
      </c>
      <c r="F868" s="82" t="s">
        <v>18040</v>
      </c>
      <c r="G868" s="82" t="s">
        <v>1144</v>
      </c>
      <c r="H868" s="82" t="s">
        <v>360</v>
      </c>
      <c r="I868" s="82" t="s">
        <v>18041</v>
      </c>
      <c r="J868" s="82" t="s">
        <v>18041</v>
      </c>
      <c r="K868" s="82" t="s">
        <v>18042</v>
      </c>
      <c r="L868" s="82" t="s">
        <v>421</v>
      </c>
      <c r="M868" s="82" t="s">
        <v>18043</v>
      </c>
      <c r="N868" s="82" t="s">
        <v>18044</v>
      </c>
      <c r="O868" s="82" t="s">
        <v>366</v>
      </c>
      <c r="P868" s="82" t="s">
        <v>360</v>
      </c>
      <c r="Q868" s="82" t="s">
        <v>360</v>
      </c>
      <c r="R868" s="82" t="s">
        <v>360</v>
      </c>
      <c r="S868" s="82" t="s">
        <v>368</v>
      </c>
      <c r="T868" s="82" t="s">
        <v>18045</v>
      </c>
      <c r="U868" s="82" t="s">
        <v>443</v>
      </c>
      <c r="V868" s="82" t="s">
        <v>362</v>
      </c>
      <c r="W868" s="82" t="s">
        <v>822</v>
      </c>
      <c r="X868" s="82" t="s">
        <v>18046</v>
      </c>
      <c r="Y868" s="82" t="s">
        <v>18047</v>
      </c>
      <c r="Z868" s="82" t="s">
        <v>427</v>
      </c>
      <c r="AA868" s="82" t="s">
        <v>376</v>
      </c>
      <c r="AB868" s="82" t="s">
        <v>382</v>
      </c>
      <c r="AC868" s="82" t="s">
        <v>18048</v>
      </c>
      <c r="AD868" s="82" t="s">
        <v>18049</v>
      </c>
      <c r="AE868" s="82" t="s">
        <v>18050</v>
      </c>
      <c r="AF868" s="82" t="s">
        <v>18051</v>
      </c>
      <c r="AG868" s="82" t="s">
        <v>382</v>
      </c>
      <c r="AH868" s="82" t="s">
        <v>382</v>
      </c>
      <c r="AI868" s="82" t="s">
        <v>497</v>
      </c>
      <c r="AJ868" s="82" t="s">
        <v>18052</v>
      </c>
      <c r="AK868" s="82" t="s">
        <v>18053</v>
      </c>
      <c r="AL868" s="82" t="s">
        <v>4274</v>
      </c>
    </row>
    <row r="869" spans="1:38" x14ac:dyDescent="0.25">
      <c r="A869" s="82" t="s">
        <v>18054</v>
      </c>
      <c r="B869" s="82">
        <v>16.003</v>
      </c>
      <c r="C869" s="82" t="s">
        <v>18055</v>
      </c>
      <c r="D869" s="82" t="s">
        <v>18038</v>
      </c>
      <c r="E869" s="82" t="s">
        <v>18056</v>
      </c>
      <c r="F869" s="82" t="s">
        <v>18057</v>
      </c>
      <c r="G869" s="82" t="s">
        <v>1918</v>
      </c>
      <c r="H869" s="82" t="s">
        <v>360</v>
      </c>
      <c r="I869" s="82" t="s">
        <v>18058</v>
      </c>
      <c r="J869" s="82" t="s">
        <v>18058</v>
      </c>
      <c r="K869" s="82" t="s">
        <v>18059</v>
      </c>
      <c r="L869" s="82" t="s">
        <v>421</v>
      </c>
      <c r="M869" s="82" t="s">
        <v>18060</v>
      </c>
      <c r="N869" s="82" t="s">
        <v>822</v>
      </c>
      <c r="O869" s="82" t="s">
        <v>366</v>
      </c>
      <c r="P869" s="82" t="s">
        <v>360</v>
      </c>
      <c r="Q869" s="82" t="s">
        <v>360</v>
      </c>
      <c r="R869" s="82" t="s">
        <v>360</v>
      </c>
      <c r="S869" s="82" t="s">
        <v>368</v>
      </c>
      <c r="T869" s="82" t="s">
        <v>18045</v>
      </c>
      <c r="U869" s="82" t="s">
        <v>443</v>
      </c>
      <c r="V869" s="82" t="s">
        <v>362</v>
      </c>
      <c r="W869" s="82" t="s">
        <v>822</v>
      </c>
      <c r="X869" s="82" t="s">
        <v>18046</v>
      </c>
      <c r="Y869" s="82" t="s">
        <v>18061</v>
      </c>
      <c r="Z869" s="82" t="s">
        <v>427</v>
      </c>
      <c r="AA869" s="82" t="s">
        <v>376</v>
      </c>
      <c r="AB869" s="82" t="s">
        <v>382</v>
      </c>
      <c r="AC869" s="82" t="s">
        <v>446</v>
      </c>
      <c r="AD869" s="82" t="s">
        <v>18062</v>
      </c>
      <c r="AE869" s="82" t="s">
        <v>18050</v>
      </c>
      <c r="AF869" s="82" t="s">
        <v>18063</v>
      </c>
      <c r="AG869" s="82" t="s">
        <v>382</v>
      </c>
      <c r="AH869" s="82" t="s">
        <v>382</v>
      </c>
      <c r="AI869" s="82" t="s">
        <v>521</v>
      </c>
      <c r="AJ869" s="82" t="s">
        <v>18052</v>
      </c>
      <c r="AK869" s="82" t="s">
        <v>18064</v>
      </c>
      <c r="AL869" s="82" t="s">
        <v>450</v>
      </c>
    </row>
    <row r="870" spans="1:38" x14ac:dyDescent="0.25">
      <c r="A870" s="82" t="s">
        <v>18065</v>
      </c>
      <c r="B870" s="82">
        <v>16.004000000000001</v>
      </c>
      <c r="D870" s="82" t="s">
        <v>18038</v>
      </c>
      <c r="E870" s="82" t="s">
        <v>18056</v>
      </c>
      <c r="F870" s="82" t="s">
        <v>18066</v>
      </c>
      <c r="G870" s="82" t="s">
        <v>11911</v>
      </c>
      <c r="H870" s="82" t="s">
        <v>360</v>
      </c>
      <c r="I870" s="82" t="s">
        <v>18067</v>
      </c>
      <c r="J870" s="82" t="s">
        <v>18067</v>
      </c>
      <c r="K870" s="82" t="s">
        <v>18068</v>
      </c>
      <c r="L870" s="82" t="s">
        <v>5026</v>
      </c>
      <c r="M870" s="82" t="s">
        <v>18069</v>
      </c>
      <c r="N870" s="82" t="s">
        <v>18070</v>
      </c>
      <c r="O870" s="82" t="s">
        <v>366</v>
      </c>
      <c r="P870" s="82" t="s">
        <v>822</v>
      </c>
      <c r="Q870" s="82" t="s">
        <v>822</v>
      </c>
      <c r="R870" s="82" t="s">
        <v>822</v>
      </c>
      <c r="S870" s="82" t="s">
        <v>368</v>
      </c>
      <c r="T870" s="82" t="s">
        <v>18045</v>
      </c>
      <c r="U870" s="82" t="s">
        <v>443</v>
      </c>
      <c r="V870" s="82" t="s">
        <v>362</v>
      </c>
      <c r="W870" s="82" t="s">
        <v>822</v>
      </c>
      <c r="X870" s="82" t="s">
        <v>18046</v>
      </c>
      <c r="Y870" s="82" t="s">
        <v>18071</v>
      </c>
      <c r="Z870" s="82" t="s">
        <v>427</v>
      </c>
      <c r="AA870" s="82" t="s">
        <v>376</v>
      </c>
      <c r="AB870" s="82" t="s">
        <v>382</v>
      </c>
      <c r="AC870" s="82" t="s">
        <v>18072</v>
      </c>
      <c r="AD870" s="82" t="s">
        <v>18073</v>
      </c>
      <c r="AE870" s="82" t="s">
        <v>18074</v>
      </c>
      <c r="AF870" s="82" t="s">
        <v>18075</v>
      </c>
      <c r="AG870" s="82" t="s">
        <v>382</v>
      </c>
      <c r="AH870" s="82" t="s">
        <v>382</v>
      </c>
      <c r="AI870" s="82" t="s">
        <v>497</v>
      </c>
      <c r="AJ870" s="82" t="s">
        <v>18052</v>
      </c>
      <c r="AK870" s="82" t="s">
        <v>18076</v>
      </c>
      <c r="AL870" s="82" t="s">
        <v>450</v>
      </c>
    </row>
    <row r="871" spans="1:38" x14ac:dyDescent="0.25">
      <c r="A871" s="82" t="s">
        <v>18077</v>
      </c>
      <c r="B871" s="82">
        <v>16.015000000000001</v>
      </c>
      <c r="C871" s="82" t="s">
        <v>18078</v>
      </c>
      <c r="D871" s="82" t="s">
        <v>18079</v>
      </c>
      <c r="E871" s="82" t="s">
        <v>18080</v>
      </c>
      <c r="F871" s="82" t="s">
        <v>18081</v>
      </c>
      <c r="G871" s="82" t="s">
        <v>600</v>
      </c>
      <c r="H871" s="82" t="s">
        <v>360</v>
      </c>
      <c r="I871" s="82" t="s">
        <v>367</v>
      </c>
      <c r="J871" s="82" t="s">
        <v>18082</v>
      </c>
      <c r="K871" s="82" t="s">
        <v>628</v>
      </c>
      <c r="L871" s="82" t="s">
        <v>18083</v>
      </c>
      <c r="M871" s="82" t="s">
        <v>421</v>
      </c>
      <c r="N871" s="82" t="s">
        <v>18084</v>
      </c>
      <c r="O871" s="82" t="s">
        <v>558</v>
      </c>
      <c r="P871" s="82" t="s">
        <v>360</v>
      </c>
      <c r="Q871" s="82" t="s">
        <v>18085</v>
      </c>
      <c r="R871" s="82" t="s">
        <v>18086</v>
      </c>
      <c r="S871" s="82" t="s">
        <v>368</v>
      </c>
      <c r="T871" s="82" t="s">
        <v>18087</v>
      </c>
      <c r="U871" s="82" t="s">
        <v>18088</v>
      </c>
      <c r="V871" s="82" t="s">
        <v>18089</v>
      </c>
      <c r="W871" s="82" t="s">
        <v>18090</v>
      </c>
      <c r="X871" s="82" t="s">
        <v>18091</v>
      </c>
      <c r="Y871" s="82" t="s">
        <v>10729</v>
      </c>
      <c r="Z871" s="82" t="s">
        <v>18092</v>
      </c>
      <c r="AA871" s="82" t="s">
        <v>376</v>
      </c>
      <c r="AB871" s="82" t="s">
        <v>18093</v>
      </c>
      <c r="AC871" s="82" t="s">
        <v>1011</v>
      </c>
      <c r="AD871" s="82" t="s">
        <v>18094</v>
      </c>
      <c r="AE871" s="82" t="s">
        <v>18095</v>
      </c>
      <c r="AF871" s="82" t="s">
        <v>382</v>
      </c>
      <c r="AG871" s="82" t="s">
        <v>382</v>
      </c>
      <c r="AH871" s="82" t="s">
        <v>18096</v>
      </c>
      <c r="AI871" s="82" t="s">
        <v>18097</v>
      </c>
      <c r="AJ871" s="82" t="s">
        <v>18052</v>
      </c>
      <c r="AK871" s="82" t="s">
        <v>18098</v>
      </c>
      <c r="AL871" s="82" t="s">
        <v>415</v>
      </c>
    </row>
    <row r="872" spans="1:38" x14ac:dyDescent="0.25">
      <c r="A872" s="82" t="s">
        <v>18099</v>
      </c>
      <c r="B872" s="82">
        <v>16.015999999999998</v>
      </c>
      <c r="C872" s="82" t="s">
        <v>18100</v>
      </c>
      <c r="D872" s="82" t="s">
        <v>18101</v>
      </c>
      <c r="E872" s="82" t="s">
        <v>18102</v>
      </c>
      <c r="F872" s="82" t="s">
        <v>18103</v>
      </c>
      <c r="G872" s="82" t="s">
        <v>359</v>
      </c>
      <c r="H872" s="82" t="s">
        <v>360</v>
      </c>
      <c r="I872" s="82" t="s">
        <v>18104</v>
      </c>
      <c r="J872" s="82" t="s">
        <v>18105</v>
      </c>
      <c r="K872" s="82" t="s">
        <v>362</v>
      </c>
      <c r="L872" s="82" t="s">
        <v>6867</v>
      </c>
      <c r="M872" s="82" t="s">
        <v>18106</v>
      </c>
      <c r="N872" s="82" t="s">
        <v>18107</v>
      </c>
      <c r="O872" s="82" t="s">
        <v>558</v>
      </c>
      <c r="P872" s="82" t="s">
        <v>18108</v>
      </c>
      <c r="Q872" s="82" t="s">
        <v>360</v>
      </c>
      <c r="R872" s="82" t="s">
        <v>18109</v>
      </c>
      <c r="S872" s="82" t="s">
        <v>368</v>
      </c>
      <c r="T872" s="82" t="s">
        <v>18110</v>
      </c>
      <c r="U872" s="82" t="s">
        <v>18111</v>
      </c>
      <c r="V872" s="82" t="s">
        <v>1376</v>
      </c>
      <c r="W872" s="82" t="s">
        <v>18112</v>
      </c>
      <c r="X872" s="82" t="s">
        <v>18113</v>
      </c>
      <c r="Y872" s="82" t="s">
        <v>18114</v>
      </c>
      <c r="Z872" s="82" t="s">
        <v>18115</v>
      </c>
      <c r="AA872" s="82" t="s">
        <v>376</v>
      </c>
      <c r="AB872" s="82" t="s">
        <v>18116</v>
      </c>
      <c r="AC872" s="82" t="s">
        <v>735</v>
      </c>
      <c r="AD872" s="82" t="s">
        <v>18117</v>
      </c>
      <c r="AE872" s="82" t="s">
        <v>18118</v>
      </c>
      <c r="AF872" s="82" t="s">
        <v>18119</v>
      </c>
      <c r="AG872" s="82" t="s">
        <v>382</v>
      </c>
      <c r="AH872" s="82" t="s">
        <v>18120</v>
      </c>
      <c r="AI872" s="82" t="s">
        <v>1259</v>
      </c>
      <c r="AJ872" s="82" t="s">
        <v>18052</v>
      </c>
      <c r="AK872" s="82" t="s">
        <v>18121</v>
      </c>
      <c r="AL872" s="82" t="s">
        <v>1286</v>
      </c>
    </row>
    <row r="873" spans="1:38" x14ac:dyDescent="0.25">
      <c r="A873" s="82" t="s">
        <v>18122</v>
      </c>
      <c r="B873" s="82">
        <v>16.016999999999999</v>
      </c>
      <c r="D873" s="82" t="s">
        <v>18101</v>
      </c>
      <c r="E873" s="82" t="s">
        <v>18123</v>
      </c>
      <c r="F873" s="82" t="s">
        <v>18124</v>
      </c>
      <c r="G873" s="82" t="s">
        <v>683</v>
      </c>
      <c r="H873" s="82" t="s">
        <v>360</v>
      </c>
      <c r="I873" s="82" t="s">
        <v>18125</v>
      </c>
      <c r="J873" s="82" t="s">
        <v>18126</v>
      </c>
      <c r="K873" s="82" t="s">
        <v>18127</v>
      </c>
      <c r="L873" s="82" t="s">
        <v>18128</v>
      </c>
      <c r="M873" s="82" t="s">
        <v>421</v>
      </c>
      <c r="N873" s="82" t="s">
        <v>18107</v>
      </c>
      <c r="O873" s="82" t="s">
        <v>558</v>
      </c>
      <c r="P873" s="82" t="s">
        <v>18108</v>
      </c>
      <c r="Q873" s="82" t="s">
        <v>360</v>
      </c>
      <c r="R873" s="82" t="s">
        <v>18109</v>
      </c>
      <c r="S873" s="82" t="s">
        <v>368</v>
      </c>
      <c r="T873" s="82" t="s">
        <v>18129</v>
      </c>
      <c r="U873" s="82" t="s">
        <v>18130</v>
      </c>
      <c r="V873" s="82" t="s">
        <v>1376</v>
      </c>
      <c r="W873" s="82" t="s">
        <v>18112</v>
      </c>
      <c r="X873" s="82" t="s">
        <v>18113</v>
      </c>
      <c r="Y873" s="82" t="s">
        <v>18131</v>
      </c>
      <c r="Z873" s="82" t="s">
        <v>18132</v>
      </c>
      <c r="AA873" s="82" t="s">
        <v>376</v>
      </c>
      <c r="AB873" s="82" t="s">
        <v>18116</v>
      </c>
      <c r="AC873" s="82" t="s">
        <v>735</v>
      </c>
      <c r="AD873" s="82" t="s">
        <v>18133</v>
      </c>
      <c r="AE873" s="82" t="s">
        <v>18118</v>
      </c>
      <c r="AF873" s="82" t="s">
        <v>18134</v>
      </c>
      <c r="AG873" s="82" t="s">
        <v>382</v>
      </c>
      <c r="AH873" s="82" t="s">
        <v>18135</v>
      </c>
      <c r="AI873" s="82" t="s">
        <v>1259</v>
      </c>
      <c r="AJ873" s="82" t="s">
        <v>18052</v>
      </c>
      <c r="AK873" s="82" t="s">
        <v>18136</v>
      </c>
      <c r="AL873" s="82" t="s">
        <v>415</v>
      </c>
    </row>
    <row r="874" spans="1:38" x14ac:dyDescent="0.25">
      <c r="A874" s="82" t="s">
        <v>18137</v>
      </c>
      <c r="B874" s="82">
        <v>16.018999999999998</v>
      </c>
      <c r="D874" s="82" t="s">
        <v>18101</v>
      </c>
      <c r="E874" s="82" t="s">
        <v>18138</v>
      </c>
      <c r="F874" s="82" t="s">
        <v>18139</v>
      </c>
      <c r="G874" s="82" t="s">
        <v>359</v>
      </c>
      <c r="H874" s="82" t="s">
        <v>360</v>
      </c>
      <c r="I874" s="82" t="s">
        <v>18140</v>
      </c>
      <c r="J874" s="82" t="s">
        <v>18141</v>
      </c>
      <c r="K874" s="82" t="s">
        <v>362</v>
      </c>
      <c r="L874" s="82" t="s">
        <v>18142</v>
      </c>
      <c r="M874" s="82" t="s">
        <v>18143</v>
      </c>
      <c r="N874" s="82" t="s">
        <v>18107</v>
      </c>
      <c r="O874" s="82" t="s">
        <v>558</v>
      </c>
      <c r="P874" s="82" t="s">
        <v>18108</v>
      </c>
      <c r="Q874" s="82" t="s">
        <v>360</v>
      </c>
      <c r="R874" s="82" t="s">
        <v>18109</v>
      </c>
      <c r="S874" s="82" t="s">
        <v>368</v>
      </c>
      <c r="T874" s="82" t="s">
        <v>18144</v>
      </c>
      <c r="U874" s="82" t="s">
        <v>18111</v>
      </c>
      <c r="V874" s="82" t="s">
        <v>1376</v>
      </c>
      <c r="W874" s="82" t="s">
        <v>18112</v>
      </c>
      <c r="X874" s="82" t="s">
        <v>18113</v>
      </c>
      <c r="Y874" s="82" t="s">
        <v>10589</v>
      </c>
      <c r="Z874" s="83">
        <v>0</v>
      </c>
      <c r="AA874" s="82" t="s">
        <v>376</v>
      </c>
      <c r="AB874" s="82" t="s">
        <v>18116</v>
      </c>
      <c r="AC874" s="82" t="s">
        <v>735</v>
      </c>
      <c r="AD874" s="82" t="s">
        <v>18117</v>
      </c>
      <c r="AE874" s="82" t="s">
        <v>18118</v>
      </c>
      <c r="AF874" s="82" t="s">
        <v>18134</v>
      </c>
      <c r="AG874" s="82" t="s">
        <v>382</v>
      </c>
      <c r="AH874" s="82" t="s">
        <v>18145</v>
      </c>
      <c r="AI874" s="82" t="s">
        <v>1259</v>
      </c>
      <c r="AJ874" s="82" t="s">
        <v>18052</v>
      </c>
      <c r="AK874" s="82" t="s">
        <v>18146</v>
      </c>
      <c r="AL874" s="82" t="s">
        <v>1286</v>
      </c>
    </row>
    <row r="875" spans="1:38" x14ac:dyDescent="0.25">
      <c r="A875" s="82" t="s">
        <v>18147</v>
      </c>
      <c r="B875" s="82">
        <v>16.021000000000001</v>
      </c>
      <c r="C875" s="82" t="s">
        <v>18148</v>
      </c>
      <c r="D875" s="82" t="s">
        <v>18101</v>
      </c>
      <c r="E875" s="82" t="s">
        <v>18149</v>
      </c>
      <c r="F875" s="82" t="s">
        <v>18150</v>
      </c>
      <c r="G875" s="82" t="s">
        <v>3580</v>
      </c>
      <c r="H875" s="82" t="s">
        <v>360</v>
      </c>
      <c r="I875" s="82" t="s">
        <v>18151</v>
      </c>
      <c r="J875" s="82" t="s">
        <v>18152</v>
      </c>
      <c r="K875" s="82" t="s">
        <v>18153</v>
      </c>
      <c r="L875" s="82" t="s">
        <v>6867</v>
      </c>
      <c r="M875" s="82" t="s">
        <v>18154</v>
      </c>
      <c r="N875" s="82" t="s">
        <v>18155</v>
      </c>
      <c r="O875" s="82" t="s">
        <v>558</v>
      </c>
      <c r="P875" s="82" t="s">
        <v>18108</v>
      </c>
      <c r="Q875" s="82" t="s">
        <v>360</v>
      </c>
      <c r="R875" s="82" t="s">
        <v>18156</v>
      </c>
      <c r="S875" s="82" t="s">
        <v>368</v>
      </c>
      <c r="T875" s="82" t="s">
        <v>18157</v>
      </c>
      <c r="U875" s="82" t="s">
        <v>18158</v>
      </c>
      <c r="V875" s="82" t="s">
        <v>1376</v>
      </c>
      <c r="W875" s="82" t="s">
        <v>18112</v>
      </c>
      <c r="X875" s="82" t="s">
        <v>18113</v>
      </c>
      <c r="Y875" s="82" t="s">
        <v>18159</v>
      </c>
      <c r="Z875" s="82" t="s">
        <v>18160</v>
      </c>
      <c r="AA875" s="82" t="s">
        <v>376</v>
      </c>
      <c r="AB875" s="82" t="s">
        <v>18116</v>
      </c>
      <c r="AC875" s="82" t="s">
        <v>735</v>
      </c>
      <c r="AD875" s="82" t="s">
        <v>18117</v>
      </c>
      <c r="AE875" s="82" t="s">
        <v>18118</v>
      </c>
      <c r="AF875" s="82" t="s">
        <v>18161</v>
      </c>
      <c r="AG875" s="82" t="s">
        <v>382</v>
      </c>
      <c r="AH875" s="82" t="s">
        <v>18162</v>
      </c>
      <c r="AI875" s="82" t="s">
        <v>18163</v>
      </c>
      <c r="AJ875" s="82" t="s">
        <v>18052</v>
      </c>
      <c r="AK875" s="82" t="s">
        <v>18164</v>
      </c>
      <c r="AL875" s="82" t="s">
        <v>415</v>
      </c>
    </row>
    <row r="876" spans="1:38" x14ac:dyDescent="0.25">
      <c r="A876" s="82" t="s">
        <v>18165</v>
      </c>
      <c r="B876" s="82">
        <v>16.023</v>
      </c>
      <c r="C876" s="82" t="s">
        <v>18166</v>
      </c>
      <c r="D876" s="82" t="s">
        <v>18101</v>
      </c>
      <c r="E876" s="82" t="s">
        <v>18167</v>
      </c>
      <c r="F876" s="82" t="s">
        <v>18168</v>
      </c>
      <c r="G876" s="82" t="s">
        <v>359</v>
      </c>
      <c r="H876" s="82" t="s">
        <v>360</v>
      </c>
      <c r="I876" s="82" t="s">
        <v>18169</v>
      </c>
      <c r="J876" s="82" t="s">
        <v>18170</v>
      </c>
      <c r="K876" s="82" t="s">
        <v>18171</v>
      </c>
      <c r="L876" s="82" t="s">
        <v>6867</v>
      </c>
      <c r="M876" s="82" t="s">
        <v>18172</v>
      </c>
      <c r="N876" s="82" t="s">
        <v>18155</v>
      </c>
      <c r="O876" s="82" t="s">
        <v>558</v>
      </c>
      <c r="P876" s="82" t="s">
        <v>18108</v>
      </c>
      <c r="Q876" s="82" t="s">
        <v>360</v>
      </c>
      <c r="R876" s="82" t="s">
        <v>18109</v>
      </c>
      <c r="S876" s="82" t="s">
        <v>368</v>
      </c>
      <c r="T876" s="82" t="s">
        <v>18173</v>
      </c>
      <c r="U876" s="82" t="s">
        <v>18158</v>
      </c>
      <c r="V876" s="82" t="s">
        <v>1376</v>
      </c>
      <c r="W876" s="82" t="s">
        <v>18112</v>
      </c>
      <c r="X876" s="82" t="s">
        <v>18113</v>
      </c>
      <c r="Y876" s="82" t="s">
        <v>18174</v>
      </c>
      <c r="Z876" s="82" t="s">
        <v>18175</v>
      </c>
      <c r="AA876" s="82" t="s">
        <v>376</v>
      </c>
      <c r="AB876" s="82" t="s">
        <v>18116</v>
      </c>
      <c r="AC876" s="82" t="s">
        <v>735</v>
      </c>
      <c r="AD876" s="82" t="s">
        <v>18117</v>
      </c>
      <c r="AE876" s="82" t="s">
        <v>18118</v>
      </c>
      <c r="AF876" s="82" t="s">
        <v>18176</v>
      </c>
      <c r="AG876" s="82" t="s">
        <v>382</v>
      </c>
      <c r="AH876" s="82" t="s">
        <v>18177</v>
      </c>
      <c r="AI876" s="82" t="s">
        <v>18178</v>
      </c>
      <c r="AJ876" s="82" t="s">
        <v>18052</v>
      </c>
      <c r="AK876" s="82" t="s">
        <v>18179</v>
      </c>
      <c r="AL876" s="82" t="s">
        <v>415</v>
      </c>
    </row>
    <row r="877" spans="1:38" x14ac:dyDescent="0.25">
      <c r="A877" s="82" t="s">
        <v>18180</v>
      </c>
      <c r="B877" s="82">
        <v>16.024000000000001</v>
      </c>
      <c r="C877" s="82" t="s">
        <v>18181</v>
      </c>
      <c r="D877" s="82" t="s">
        <v>18101</v>
      </c>
      <c r="E877" s="82" t="s">
        <v>18182</v>
      </c>
      <c r="F877" s="82" t="s">
        <v>18183</v>
      </c>
      <c r="G877" s="82" t="s">
        <v>359</v>
      </c>
      <c r="H877" s="82" t="s">
        <v>360</v>
      </c>
      <c r="I877" s="82" t="s">
        <v>18184</v>
      </c>
      <c r="J877" s="82" t="s">
        <v>18185</v>
      </c>
      <c r="K877" s="82" t="s">
        <v>18171</v>
      </c>
      <c r="L877" s="82" t="s">
        <v>6867</v>
      </c>
      <c r="M877" s="82" t="s">
        <v>421</v>
      </c>
      <c r="N877" s="82" t="s">
        <v>18107</v>
      </c>
      <c r="O877" s="82" t="s">
        <v>558</v>
      </c>
      <c r="P877" s="82" t="s">
        <v>18186</v>
      </c>
      <c r="Q877" s="82" t="s">
        <v>360</v>
      </c>
      <c r="R877" s="82" t="s">
        <v>18187</v>
      </c>
      <c r="S877" s="82" t="s">
        <v>368</v>
      </c>
      <c r="T877" s="82" t="s">
        <v>18188</v>
      </c>
      <c r="U877" s="82" t="s">
        <v>18158</v>
      </c>
      <c r="V877" s="82" t="s">
        <v>1376</v>
      </c>
      <c r="W877" s="82" t="s">
        <v>18112</v>
      </c>
      <c r="X877" s="82" t="s">
        <v>18113</v>
      </c>
      <c r="Y877" s="82" t="s">
        <v>18189</v>
      </c>
      <c r="Z877" s="82" t="s">
        <v>18190</v>
      </c>
      <c r="AA877" s="82" t="s">
        <v>376</v>
      </c>
      <c r="AB877" s="82" t="s">
        <v>18116</v>
      </c>
      <c r="AC877" s="82" t="s">
        <v>735</v>
      </c>
      <c r="AD877" s="82" t="s">
        <v>18117</v>
      </c>
      <c r="AE877" s="82" t="s">
        <v>18118</v>
      </c>
      <c r="AF877" s="82" t="s">
        <v>18191</v>
      </c>
      <c r="AG877" s="82" t="s">
        <v>382</v>
      </c>
      <c r="AH877" s="82" t="s">
        <v>18192</v>
      </c>
      <c r="AI877" s="82" t="s">
        <v>18178</v>
      </c>
      <c r="AJ877" s="82" t="s">
        <v>18052</v>
      </c>
      <c r="AK877" s="82" t="s">
        <v>18193</v>
      </c>
      <c r="AL877" s="82" t="s">
        <v>415</v>
      </c>
    </row>
    <row r="878" spans="1:38" x14ac:dyDescent="0.25">
      <c r="A878" s="82" t="s">
        <v>18194</v>
      </c>
      <c r="B878" s="82">
        <v>16.024999999999999</v>
      </c>
      <c r="C878" s="82" t="s">
        <v>18195</v>
      </c>
      <c r="D878" s="82" t="s">
        <v>18101</v>
      </c>
      <c r="E878" s="82" t="s">
        <v>18196</v>
      </c>
      <c r="F878" s="82" t="s">
        <v>18197</v>
      </c>
      <c r="G878" s="82" t="s">
        <v>2317</v>
      </c>
      <c r="H878" s="82" t="s">
        <v>360</v>
      </c>
      <c r="I878" s="82" t="s">
        <v>18198</v>
      </c>
      <c r="J878" s="82" t="s">
        <v>18199</v>
      </c>
      <c r="K878" s="82" t="s">
        <v>18200</v>
      </c>
      <c r="L878" s="82" t="s">
        <v>6867</v>
      </c>
      <c r="M878" s="82" t="s">
        <v>18201</v>
      </c>
      <c r="N878" s="82" t="s">
        <v>18107</v>
      </c>
      <c r="O878" s="82" t="s">
        <v>558</v>
      </c>
      <c r="P878" s="82" t="s">
        <v>18108</v>
      </c>
      <c r="Q878" s="82" t="s">
        <v>360</v>
      </c>
      <c r="R878" s="82" t="s">
        <v>18109</v>
      </c>
      <c r="S878" s="82" t="s">
        <v>368</v>
      </c>
      <c r="T878" s="82" t="s">
        <v>18202</v>
      </c>
      <c r="U878" s="82" t="s">
        <v>18203</v>
      </c>
      <c r="V878" s="82" t="s">
        <v>1376</v>
      </c>
      <c r="W878" s="82" t="s">
        <v>18204</v>
      </c>
      <c r="X878" s="82" t="s">
        <v>18113</v>
      </c>
      <c r="Y878" s="82" t="s">
        <v>18205</v>
      </c>
      <c r="Z878" s="83">
        <v>495000</v>
      </c>
      <c r="AA878" s="82" t="s">
        <v>376</v>
      </c>
      <c r="AB878" s="82" t="s">
        <v>18206</v>
      </c>
      <c r="AC878" s="82" t="s">
        <v>735</v>
      </c>
      <c r="AD878" s="82" t="s">
        <v>18117</v>
      </c>
      <c r="AE878" s="82" t="s">
        <v>18207</v>
      </c>
      <c r="AF878" s="82" t="s">
        <v>18208</v>
      </c>
      <c r="AG878" s="82" t="s">
        <v>382</v>
      </c>
      <c r="AH878" s="82" t="s">
        <v>18209</v>
      </c>
      <c r="AI878" s="82" t="s">
        <v>18210</v>
      </c>
      <c r="AJ878" s="82" t="s">
        <v>18052</v>
      </c>
      <c r="AK878" s="82" t="s">
        <v>18211</v>
      </c>
      <c r="AL878" s="82" t="s">
        <v>415</v>
      </c>
    </row>
    <row r="879" spans="1:38" x14ac:dyDescent="0.25">
      <c r="A879" s="82" t="s">
        <v>18212</v>
      </c>
      <c r="B879" s="82">
        <v>16.026</v>
      </c>
      <c r="C879" s="82" t="s">
        <v>18213</v>
      </c>
      <c r="D879" s="82" t="s">
        <v>18101</v>
      </c>
      <c r="E879" s="82" t="s">
        <v>18214</v>
      </c>
      <c r="F879" s="82" t="s">
        <v>18215</v>
      </c>
      <c r="G879" s="82" t="s">
        <v>359</v>
      </c>
      <c r="H879" s="82" t="s">
        <v>360</v>
      </c>
      <c r="I879" s="82" t="s">
        <v>18216</v>
      </c>
      <c r="J879" s="82" t="s">
        <v>18217</v>
      </c>
      <c r="K879" s="82" t="s">
        <v>18200</v>
      </c>
      <c r="L879" s="82" t="s">
        <v>6867</v>
      </c>
      <c r="M879" s="82" t="s">
        <v>18218</v>
      </c>
      <c r="N879" s="82" t="s">
        <v>18155</v>
      </c>
      <c r="O879" s="82" t="s">
        <v>558</v>
      </c>
      <c r="P879" s="82" t="s">
        <v>18186</v>
      </c>
      <c r="Q879" s="82" t="s">
        <v>360</v>
      </c>
      <c r="R879" s="82" t="s">
        <v>18109</v>
      </c>
      <c r="S879" s="82" t="s">
        <v>368</v>
      </c>
      <c r="T879" s="82" t="s">
        <v>18219</v>
      </c>
      <c r="U879" s="82" t="s">
        <v>18220</v>
      </c>
      <c r="V879" s="82" t="s">
        <v>1376</v>
      </c>
      <c r="W879" s="82" t="s">
        <v>18221</v>
      </c>
      <c r="X879" s="82" t="s">
        <v>18113</v>
      </c>
      <c r="Y879" s="82" t="s">
        <v>18222</v>
      </c>
      <c r="Z879" s="82" t="s">
        <v>18223</v>
      </c>
      <c r="AA879" s="82" t="s">
        <v>376</v>
      </c>
      <c r="AB879" s="82" t="s">
        <v>18224</v>
      </c>
      <c r="AC879" s="82" t="s">
        <v>735</v>
      </c>
      <c r="AD879" s="82" t="s">
        <v>18225</v>
      </c>
      <c r="AE879" s="82" t="s">
        <v>18118</v>
      </c>
      <c r="AF879" s="82" t="s">
        <v>18226</v>
      </c>
      <c r="AG879" s="82" t="s">
        <v>382</v>
      </c>
      <c r="AH879" s="82" t="s">
        <v>18162</v>
      </c>
      <c r="AI879" s="82" t="s">
        <v>18227</v>
      </c>
      <c r="AJ879" s="82" t="s">
        <v>18052</v>
      </c>
      <c r="AK879" s="82" t="s">
        <v>18228</v>
      </c>
      <c r="AL879" s="82" t="s">
        <v>415</v>
      </c>
    </row>
    <row r="880" spans="1:38" x14ac:dyDescent="0.25">
      <c r="A880" s="82" t="s">
        <v>18229</v>
      </c>
      <c r="B880" s="82">
        <v>16.027000000000001</v>
      </c>
      <c r="D880" s="82" t="s">
        <v>18101</v>
      </c>
      <c r="E880" s="82" t="s">
        <v>18230</v>
      </c>
      <c r="F880" s="82" t="s">
        <v>18231</v>
      </c>
      <c r="G880" s="82" t="s">
        <v>600</v>
      </c>
      <c r="H880" s="82" t="s">
        <v>360</v>
      </c>
      <c r="I880" s="82" t="s">
        <v>18232</v>
      </c>
      <c r="J880" s="82" t="s">
        <v>18233</v>
      </c>
      <c r="K880" s="82" t="s">
        <v>18200</v>
      </c>
      <c r="L880" s="82" t="s">
        <v>18142</v>
      </c>
      <c r="M880" s="82" t="s">
        <v>18234</v>
      </c>
      <c r="N880" s="82" t="s">
        <v>18155</v>
      </c>
      <c r="O880" s="82" t="s">
        <v>558</v>
      </c>
      <c r="P880" s="82" t="s">
        <v>18186</v>
      </c>
      <c r="Q880" s="82" t="s">
        <v>360</v>
      </c>
      <c r="R880" s="82" t="s">
        <v>18156</v>
      </c>
      <c r="S880" s="82" t="s">
        <v>368</v>
      </c>
      <c r="T880" s="82" t="s">
        <v>18235</v>
      </c>
      <c r="U880" s="82" t="s">
        <v>18236</v>
      </c>
      <c r="V880" s="82" t="s">
        <v>1376</v>
      </c>
      <c r="W880" s="82" t="s">
        <v>18221</v>
      </c>
      <c r="X880" s="82" t="s">
        <v>18113</v>
      </c>
      <c r="Y880" s="82" t="s">
        <v>18237</v>
      </c>
      <c r="Z880" s="82" t="s">
        <v>18238</v>
      </c>
      <c r="AA880" s="82" t="s">
        <v>376</v>
      </c>
      <c r="AB880" s="82" t="s">
        <v>18206</v>
      </c>
      <c r="AC880" s="82" t="s">
        <v>735</v>
      </c>
      <c r="AD880" s="82" t="s">
        <v>18225</v>
      </c>
      <c r="AE880" s="82" t="s">
        <v>18118</v>
      </c>
      <c r="AF880" s="82" t="s">
        <v>18239</v>
      </c>
      <c r="AG880" s="82" t="s">
        <v>382</v>
      </c>
      <c r="AH880" s="82" t="s">
        <v>18162</v>
      </c>
      <c r="AI880" s="82" t="s">
        <v>18240</v>
      </c>
      <c r="AJ880" s="82" t="s">
        <v>18052</v>
      </c>
      <c r="AK880" s="82" t="s">
        <v>18241</v>
      </c>
      <c r="AL880" s="82" t="s">
        <v>415</v>
      </c>
    </row>
    <row r="881" spans="1:38" x14ac:dyDescent="0.25">
      <c r="A881" s="82" t="s">
        <v>18242</v>
      </c>
      <c r="B881" s="82">
        <v>16.027999999999999</v>
      </c>
      <c r="C881" s="82" t="s">
        <v>18243</v>
      </c>
      <c r="D881" s="82" t="s">
        <v>18101</v>
      </c>
      <c r="E881" s="82" t="s">
        <v>18244</v>
      </c>
      <c r="F881" s="82" t="s">
        <v>18245</v>
      </c>
      <c r="G881" s="82" t="s">
        <v>600</v>
      </c>
      <c r="H881" s="82" t="s">
        <v>360</v>
      </c>
      <c r="I881" s="82" t="s">
        <v>18246</v>
      </c>
      <c r="J881" s="82" t="s">
        <v>18247</v>
      </c>
      <c r="K881" s="82" t="s">
        <v>18200</v>
      </c>
      <c r="L881" s="82" t="s">
        <v>6867</v>
      </c>
      <c r="M881" s="82" t="s">
        <v>18154</v>
      </c>
      <c r="N881" s="82" t="s">
        <v>18155</v>
      </c>
      <c r="O881" s="82" t="s">
        <v>558</v>
      </c>
      <c r="P881" s="82" t="s">
        <v>18108</v>
      </c>
      <c r="Q881" s="82" t="s">
        <v>360</v>
      </c>
      <c r="R881" s="82" t="s">
        <v>18156</v>
      </c>
      <c r="S881" s="82" t="s">
        <v>368</v>
      </c>
      <c r="T881" s="82" t="s">
        <v>18248</v>
      </c>
      <c r="U881" s="82" t="s">
        <v>18249</v>
      </c>
      <c r="V881" s="82" t="s">
        <v>1376</v>
      </c>
      <c r="W881" s="82" t="s">
        <v>18204</v>
      </c>
      <c r="X881" s="82" t="s">
        <v>18113</v>
      </c>
      <c r="Y881" s="82" t="s">
        <v>18250</v>
      </c>
      <c r="Z881" s="82" t="s">
        <v>18251</v>
      </c>
      <c r="AA881" s="82" t="s">
        <v>376</v>
      </c>
      <c r="AB881" s="82" t="s">
        <v>18252</v>
      </c>
      <c r="AC881" s="82" t="s">
        <v>735</v>
      </c>
      <c r="AD881" s="82" t="s">
        <v>18225</v>
      </c>
      <c r="AE881" s="82" t="s">
        <v>18118</v>
      </c>
      <c r="AF881" s="82" t="s">
        <v>18253</v>
      </c>
      <c r="AG881" s="82" t="s">
        <v>382</v>
      </c>
      <c r="AH881" s="82" t="s">
        <v>18254</v>
      </c>
      <c r="AI881" s="82" t="s">
        <v>18240</v>
      </c>
      <c r="AJ881" s="82" t="s">
        <v>18052</v>
      </c>
      <c r="AK881" s="82" t="s">
        <v>18255</v>
      </c>
      <c r="AL881" s="82" t="s">
        <v>415</v>
      </c>
    </row>
    <row r="882" spans="1:38" x14ac:dyDescent="0.25">
      <c r="A882" s="82" t="s">
        <v>18256</v>
      </c>
      <c r="B882" s="82">
        <v>16.029</v>
      </c>
      <c r="C882" s="82" t="s">
        <v>18257</v>
      </c>
      <c r="D882" s="82" t="s">
        <v>18101</v>
      </c>
      <c r="E882" s="82" t="s">
        <v>18258</v>
      </c>
      <c r="F882" s="82" t="s">
        <v>18259</v>
      </c>
      <c r="G882" s="82" t="s">
        <v>2317</v>
      </c>
      <c r="H882" s="82" t="s">
        <v>360</v>
      </c>
      <c r="I882" s="82" t="s">
        <v>18260</v>
      </c>
      <c r="J882" s="82" t="s">
        <v>18261</v>
      </c>
      <c r="K882" s="82" t="s">
        <v>18262</v>
      </c>
      <c r="L882" s="82" t="s">
        <v>6867</v>
      </c>
      <c r="M882" s="82" t="s">
        <v>421</v>
      </c>
      <c r="N882" s="82" t="s">
        <v>18155</v>
      </c>
      <c r="O882" s="82" t="s">
        <v>558</v>
      </c>
      <c r="P882" s="82" t="s">
        <v>18186</v>
      </c>
      <c r="Q882" s="82" t="s">
        <v>360</v>
      </c>
      <c r="R882" s="82" t="s">
        <v>18156</v>
      </c>
      <c r="S882" s="82" t="s">
        <v>368</v>
      </c>
      <c r="T882" s="82" t="s">
        <v>18263</v>
      </c>
      <c r="U882" s="82" t="s">
        <v>18264</v>
      </c>
      <c r="V882" s="82" t="s">
        <v>1376</v>
      </c>
      <c r="W882" s="82" t="s">
        <v>18221</v>
      </c>
      <c r="X882" s="82" t="s">
        <v>18113</v>
      </c>
      <c r="Y882" s="82" t="s">
        <v>18265</v>
      </c>
      <c r="Z882" s="82" t="s">
        <v>18266</v>
      </c>
      <c r="AA882" s="82" t="s">
        <v>376</v>
      </c>
      <c r="AB882" s="82" t="s">
        <v>18206</v>
      </c>
      <c r="AC882" s="82" t="s">
        <v>735</v>
      </c>
      <c r="AD882" s="82" t="s">
        <v>18225</v>
      </c>
      <c r="AE882" s="82" t="s">
        <v>18118</v>
      </c>
      <c r="AF882" s="82" t="s">
        <v>18267</v>
      </c>
      <c r="AG882" s="82" t="s">
        <v>382</v>
      </c>
      <c r="AH882" s="82" t="s">
        <v>18268</v>
      </c>
      <c r="AI882" s="82" t="s">
        <v>18240</v>
      </c>
      <c r="AJ882" s="82" t="s">
        <v>18052</v>
      </c>
      <c r="AK882" s="82" t="s">
        <v>18269</v>
      </c>
      <c r="AL882" s="82" t="s">
        <v>415</v>
      </c>
    </row>
    <row r="883" spans="1:38" x14ac:dyDescent="0.25">
      <c r="A883" s="82" t="s">
        <v>18270</v>
      </c>
      <c r="B883" s="82">
        <v>16.123000000000001</v>
      </c>
      <c r="D883" s="82" t="s">
        <v>18079</v>
      </c>
      <c r="E883" s="82" t="s">
        <v>18271</v>
      </c>
      <c r="F883" s="82" t="s">
        <v>18272</v>
      </c>
      <c r="G883" s="82" t="s">
        <v>359</v>
      </c>
      <c r="H883" s="82" t="s">
        <v>360</v>
      </c>
      <c r="I883" s="82" t="s">
        <v>18273</v>
      </c>
      <c r="J883" s="82" t="s">
        <v>6116</v>
      </c>
      <c r="K883" s="82" t="s">
        <v>18274</v>
      </c>
      <c r="L883" s="82" t="s">
        <v>421</v>
      </c>
      <c r="M883" s="82" t="s">
        <v>18275</v>
      </c>
      <c r="N883" s="82" t="s">
        <v>18276</v>
      </c>
      <c r="O883" s="82" t="s">
        <v>558</v>
      </c>
      <c r="P883" s="82" t="s">
        <v>18277</v>
      </c>
      <c r="Q883" s="82" t="s">
        <v>18278</v>
      </c>
      <c r="R883" s="82" t="s">
        <v>18279</v>
      </c>
      <c r="S883" s="82" t="s">
        <v>368</v>
      </c>
      <c r="T883" s="82" t="s">
        <v>18280</v>
      </c>
      <c r="U883" s="82" t="s">
        <v>18281</v>
      </c>
      <c r="V883" s="82" t="s">
        <v>18282</v>
      </c>
      <c r="W883" s="82" t="s">
        <v>18283</v>
      </c>
      <c r="X883" s="82" t="s">
        <v>18284</v>
      </c>
      <c r="Y883" s="82" t="s">
        <v>18285</v>
      </c>
      <c r="Z883" s="82" t="s">
        <v>468</v>
      </c>
      <c r="AA883" s="82" t="s">
        <v>18286</v>
      </c>
      <c r="AB883" s="82" t="s">
        <v>18287</v>
      </c>
      <c r="AC883" s="82" t="s">
        <v>1011</v>
      </c>
      <c r="AD883" s="82" t="s">
        <v>18288</v>
      </c>
      <c r="AE883" s="82" t="s">
        <v>18289</v>
      </c>
      <c r="AF883" s="82" t="s">
        <v>382</v>
      </c>
      <c r="AG883" s="82" t="s">
        <v>382</v>
      </c>
      <c r="AH883" s="82" t="s">
        <v>382</v>
      </c>
      <c r="AI883" s="82" t="s">
        <v>18290</v>
      </c>
      <c r="AJ883" s="82" t="s">
        <v>18052</v>
      </c>
      <c r="AK883" s="82" t="s">
        <v>18291</v>
      </c>
      <c r="AL883" s="82" t="s">
        <v>415</v>
      </c>
    </row>
    <row r="884" spans="1:38" x14ac:dyDescent="0.25">
      <c r="A884" s="82" t="s">
        <v>18292</v>
      </c>
      <c r="B884" s="82">
        <v>16.202999999999999</v>
      </c>
      <c r="D884" s="82" t="s">
        <v>18079</v>
      </c>
      <c r="E884" s="82" t="s">
        <v>18293</v>
      </c>
      <c r="F884" s="82" t="s">
        <v>18294</v>
      </c>
      <c r="G884" s="82" t="s">
        <v>12548</v>
      </c>
      <c r="H884" s="82" t="s">
        <v>360</v>
      </c>
      <c r="I884" s="82" t="s">
        <v>18295</v>
      </c>
      <c r="J884" s="82" t="s">
        <v>18296</v>
      </c>
      <c r="K884" s="82" t="s">
        <v>18297</v>
      </c>
      <c r="L884" s="82" t="s">
        <v>580</v>
      </c>
      <c r="M884" s="82" t="s">
        <v>18298</v>
      </c>
      <c r="N884" s="82" t="s">
        <v>18299</v>
      </c>
      <c r="O884" s="82" t="s">
        <v>558</v>
      </c>
      <c r="P884" s="82" t="s">
        <v>18300</v>
      </c>
      <c r="Q884" s="82" t="s">
        <v>18301</v>
      </c>
      <c r="R884" s="82" t="s">
        <v>18302</v>
      </c>
      <c r="S884" s="82" t="s">
        <v>400</v>
      </c>
      <c r="T884" s="82" t="s">
        <v>18303</v>
      </c>
      <c r="U884" s="82" t="s">
        <v>18304</v>
      </c>
      <c r="V884" s="82" t="s">
        <v>18305</v>
      </c>
      <c r="W884" s="82" t="s">
        <v>18306</v>
      </c>
      <c r="X884" s="82" t="s">
        <v>18091</v>
      </c>
      <c r="Y884" s="82" t="s">
        <v>18307</v>
      </c>
      <c r="Z884" s="82" t="s">
        <v>18308</v>
      </c>
      <c r="AA884" s="82" t="s">
        <v>376</v>
      </c>
      <c r="AB884" s="82" t="s">
        <v>18309</v>
      </c>
      <c r="AC884" s="82" t="s">
        <v>1011</v>
      </c>
      <c r="AD884" s="82" t="s">
        <v>18310</v>
      </c>
      <c r="AE884" s="82" t="s">
        <v>18311</v>
      </c>
      <c r="AF884" s="82" t="s">
        <v>382</v>
      </c>
      <c r="AG884" s="82" t="s">
        <v>382</v>
      </c>
      <c r="AH884" s="82" t="s">
        <v>18312</v>
      </c>
      <c r="AI884" s="82" t="s">
        <v>4354</v>
      </c>
      <c r="AJ884" s="82" t="s">
        <v>18052</v>
      </c>
      <c r="AK884" s="82" t="s">
        <v>18313</v>
      </c>
      <c r="AL884" s="82" t="s">
        <v>415</v>
      </c>
    </row>
    <row r="885" spans="1:38" x14ac:dyDescent="0.25">
      <c r="A885" s="82" t="s">
        <v>18314</v>
      </c>
      <c r="B885" s="82">
        <v>16.3</v>
      </c>
      <c r="C885" s="82" t="s">
        <v>18315</v>
      </c>
      <c r="D885" s="82" t="s">
        <v>18316</v>
      </c>
      <c r="E885" s="82" t="s">
        <v>18317</v>
      </c>
      <c r="F885" s="82" t="s">
        <v>18318</v>
      </c>
      <c r="G885" s="82" t="s">
        <v>11911</v>
      </c>
      <c r="H885" s="82" t="s">
        <v>360</v>
      </c>
      <c r="I885" s="82" t="s">
        <v>18319</v>
      </c>
      <c r="J885" s="82" t="s">
        <v>18320</v>
      </c>
      <c r="K885" s="82" t="s">
        <v>18321</v>
      </c>
      <c r="L885" s="82" t="s">
        <v>421</v>
      </c>
      <c r="M885" s="82" t="s">
        <v>18322</v>
      </c>
      <c r="N885" s="82" t="s">
        <v>18323</v>
      </c>
      <c r="O885" s="82" t="s">
        <v>366</v>
      </c>
      <c r="P885" s="82" t="s">
        <v>360</v>
      </c>
      <c r="Q885" s="82" t="s">
        <v>360</v>
      </c>
      <c r="R885" s="82" t="s">
        <v>360</v>
      </c>
      <c r="S885" s="82" t="s">
        <v>368</v>
      </c>
      <c r="T885" s="82" t="s">
        <v>18324</v>
      </c>
      <c r="U885" s="82" t="s">
        <v>443</v>
      </c>
      <c r="V885" s="82" t="s">
        <v>362</v>
      </c>
      <c r="W885" s="82" t="s">
        <v>468</v>
      </c>
      <c r="X885" s="82" t="s">
        <v>18325</v>
      </c>
      <c r="Y885" s="82" t="s">
        <v>18326</v>
      </c>
      <c r="Z885" s="82" t="s">
        <v>427</v>
      </c>
      <c r="AA885" s="82" t="s">
        <v>376</v>
      </c>
      <c r="AB885" s="82" t="s">
        <v>382</v>
      </c>
      <c r="AC885" s="82" t="s">
        <v>18327</v>
      </c>
      <c r="AD885" s="82" t="s">
        <v>18328</v>
      </c>
      <c r="AE885" s="82" t="s">
        <v>18329</v>
      </c>
      <c r="AF885" s="82" t="s">
        <v>382</v>
      </c>
      <c r="AG885" s="82" t="s">
        <v>382</v>
      </c>
      <c r="AH885" s="82" t="s">
        <v>382</v>
      </c>
      <c r="AI885" s="82" t="s">
        <v>2685</v>
      </c>
      <c r="AJ885" s="82" t="s">
        <v>18052</v>
      </c>
      <c r="AK885" s="82" t="s">
        <v>18330</v>
      </c>
      <c r="AL885" s="82" t="s">
        <v>450</v>
      </c>
    </row>
    <row r="886" spans="1:38" x14ac:dyDescent="0.25">
      <c r="A886" s="82" t="s">
        <v>18331</v>
      </c>
      <c r="B886" s="82">
        <v>16.300999999999998</v>
      </c>
      <c r="C886" s="82" t="s">
        <v>18332</v>
      </c>
      <c r="D886" s="82" t="s">
        <v>18316</v>
      </c>
      <c r="E886" s="82" t="s">
        <v>18317</v>
      </c>
      <c r="F886" s="82" t="s">
        <v>18333</v>
      </c>
      <c r="G886" s="82" t="s">
        <v>18334</v>
      </c>
      <c r="H886" s="82" t="s">
        <v>360</v>
      </c>
      <c r="I886" s="82" t="s">
        <v>18041</v>
      </c>
      <c r="J886" s="82" t="s">
        <v>18041</v>
      </c>
      <c r="K886" s="82" t="s">
        <v>18335</v>
      </c>
      <c r="L886" s="82" t="s">
        <v>421</v>
      </c>
      <c r="M886" s="82" t="s">
        <v>18336</v>
      </c>
      <c r="N886" s="82" t="s">
        <v>468</v>
      </c>
      <c r="O886" s="82" t="s">
        <v>366</v>
      </c>
      <c r="P886" s="82" t="s">
        <v>360</v>
      </c>
      <c r="Q886" s="82" t="s">
        <v>360</v>
      </c>
      <c r="R886" s="82" t="s">
        <v>360</v>
      </c>
      <c r="S886" s="82" t="s">
        <v>368</v>
      </c>
      <c r="T886" s="82" t="s">
        <v>751</v>
      </c>
      <c r="U886" s="82" t="s">
        <v>443</v>
      </c>
      <c r="V886" s="82" t="s">
        <v>362</v>
      </c>
      <c r="W886" s="82" t="s">
        <v>468</v>
      </c>
      <c r="X886" s="82" t="s">
        <v>18325</v>
      </c>
      <c r="Y886" s="82" t="s">
        <v>18337</v>
      </c>
      <c r="Z886" s="82" t="s">
        <v>427</v>
      </c>
      <c r="AA886" s="82" t="s">
        <v>376</v>
      </c>
      <c r="AB886" s="82" t="s">
        <v>382</v>
      </c>
      <c r="AC886" s="82" t="s">
        <v>18338</v>
      </c>
      <c r="AD886" s="82" t="s">
        <v>18339</v>
      </c>
      <c r="AE886" s="82" t="s">
        <v>18340</v>
      </c>
      <c r="AF886" s="82" t="s">
        <v>18341</v>
      </c>
      <c r="AG886" s="82" t="s">
        <v>382</v>
      </c>
      <c r="AH886" s="82" t="s">
        <v>382</v>
      </c>
      <c r="AI886" s="82" t="s">
        <v>384</v>
      </c>
      <c r="AJ886" s="82" t="s">
        <v>18052</v>
      </c>
      <c r="AK886" s="82" t="s">
        <v>18342</v>
      </c>
      <c r="AL886" s="82" t="s">
        <v>450</v>
      </c>
    </row>
    <row r="887" spans="1:38" x14ac:dyDescent="0.25">
      <c r="A887" s="82" t="s">
        <v>18343</v>
      </c>
      <c r="B887" s="82">
        <v>16.302</v>
      </c>
      <c r="C887" s="82" t="s">
        <v>18344</v>
      </c>
      <c r="D887" s="82" t="s">
        <v>18316</v>
      </c>
      <c r="E887" s="82" t="s">
        <v>18317</v>
      </c>
      <c r="F887" s="82" t="s">
        <v>18345</v>
      </c>
      <c r="G887" s="82" t="s">
        <v>11911</v>
      </c>
      <c r="H887" s="82" t="s">
        <v>360</v>
      </c>
      <c r="I887" s="82" t="s">
        <v>18346</v>
      </c>
      <c r="J887" s="82" t="s">
        <v>18346</v>
      </c>
      <c r="K887" s="82" t="s">
        <v>362</v>
      </c>
      <c r="L887" s="82" t="s">
        <v>421</v>
      </c>
      <c r="M887" s="82" t="s">
        <v>18347</v>
      </c>
      <c r="N887" s="82" t="s">
        <v>18323</v>
      </c>
      <c r="O887" s="82" t="s">
        <v>366</v>
      </c>
      <c r="P887" s="82" t="s">
        <v>360</v>
      </c>
      <c r="Q887" s="82" t="s">
        <v>360</v>
      </c>
      <c r="R887" s="82" t="s">
        <v>360</v>
      </c>
      <c r="S887" s="82" t="s">
        <v>368</v>
      </c>
      <c r="T887" s="82" t="s">
        <v>751</v>
      </c>
      <c r="U887" s="82" t="s">
        <v>443</v>
      </c>
      <c r="V887" s="82" t="s">
        <v>362</v>
      </c>
      <c r="W887" s="82" t="s">
        <v>468</v>
      </c>
      <c r="X887" s="82" t="s">
        <v>18325</v>
      </c>
      <c r="Y887" s="82" t="s">
        <v>18348</v>
      </c>
      <c r="Z887" s="82" t="s">
        <v>427</v>
      </c>
      <c r="AA887" s="82" t="s">
        <v>376</v>
      </c>
      <c r="AB887" s="82" t="s">
        <v>382</v>
      </c>
      <c r="AC887" s="82" t="s">
        <v>18349</v>
      </c>
      <c r="AD887" s="82" t="s">
        <v>18350</v>
      </c>
      <c r="AE887" s="82" t="s">
        <v>18340</v>
      </c>
      <c r="AF887" s="82" t="s">
        <v>18351</v>
      </c>
      <c r="AG887" s="82" t="s">
        <v>382</v>
      </c>
      <c r="AH887" s="82" t="s">
        <v>382</v>
      </c>
      <c r="AI887" s="82" t="s">
        <v>497</v>
      </c>
      <c r="AJ887" s="82" t="s">
        <v>18052</v>
      </c>
      <c r="AK887" s="82" t="s">
        <v>18352</v>
      </c>
      <c r="AL887" s="82" t="s">
        <v>450</v>
      </c>
    </row>
    <row r="888" spans="1:38" x14ac:dyDescent="0.25">
      <c r="A888" s="82" t="s">
        <v>18353</v>
      </c>
      <c r="B888" s="82">
        <v>16.303000000000001</v>
      </c>
      <c r="C888" s="82" t="s">
        <v>18354</v>
      </c>
      <c r="D888" s="82" t="s">
        <v>18316</v>
      </c>
      <c r="E888" s="82" t="s">
        <v>18317</v>
      </c>
      <c r="F888" s="82" t="s">
        <v>18355</v>
      </c>
      <c r="G888" s="82" t="s">
        <v>1144</v>
      </c>
      <c r="H888" s="82" t="s">
        <v>360</v>
      </c>
      <c r="I888" s="82" t="s">
        <v>18356</v>
      </c>
      <c r="J888" s="82" t="s">
        <v>18356</v>
      </c>
      <c r="K888" s="82" t="s">
        <v>18357</v>
      </c>
      <c r="L888" s="82" t="s">
        <v>421</v>
      </c>
      <c r="M888" s="82" t="s">
        <v>18358</v>
      </c>
      <c r="N888" s="82" t="s">
        <v>468</v>
      </c>
      <c r="O888" s="82" t="s">
        <v>366</v>
      </c>
      <c r="P888" s="82" t="s">
        <v>360</v>
      </c>
      <c r="Q888" s="82" t="s">
        <v>360</v>
      </c>
      <c r="R888" s="82" t="s">
        <v>360</v>
      </c>
      <c r="S888" s="82" t="s">
        <v>368</v>
      </c>
      <c r="T888" s="82" t="s">
        <v>673</v>
      </c>
      <c r="U888" s="82" t="s">
        <v>443</v>
      </c>
      <c r="V888" s="82" t="s">
        <v>362</v>
      </c>
      <c r="W888" s="82" t="s">
        <v>822</v>
      </c>
      <c r="X888" s="82" t="s">
        <v>18325</v>
      </c>
      <c r="Y888" s="82" t="s">
        <v>18359</v>
      </c>
      <c r="Z888" s="82" t="s">
        <v>427</v>
      </c>
      <c r="AA888" s="82" t="s">
        <v>376</v>
      </c>
      <c r="AB888" s="82" t="s">
        <v>382</v>
      </c>
      <c r="AC888" s="82" t="s">
        <v>18360</v>
      </c>
      <c r="AD888" s="82" t="s">
        <v>18350</v>
      </c>
      <c r="AE888" s="82" t="s">
        <v>18340</v>
      </c>
      <c r="AF888" s="82" t="s">
        <v>18361</v>
      </c>
      <c r="AG888" s="82" t="s">
        <v>382</v>
      </c>
      <c r="AH888" s="82" t="s">
        <v>382</v>
      </c>
      <c r="AI888" s="82" t="s">
        <v>497</v>
      </c>
      <c r="AJ888" s="82" t="s">
        <v>18052</v>
      </c>
      <c r="AK888" s="82" t="s">
        <v>18362</v>
      </c>
      <c r="AL888" s="82" t="s">
        <v>450</v>
      </c>
    </row>
    <row r="889" spans="1:38" x14ac:dyDescent="0.25">
      <c r="A889" s="82" t="s">
        <v>18363</v>
      </c>
      <c r="B889" s="82">
        <v>16.303999999999998</v>
      </c>
      <c r="C889" s="82" t="s">
        <v>18364</v>
      </c>
      <c r="D889" s="82" t="s">
        <v>18316</v>
      </c>
      <c r="E889" s="82" t="s">
        <v>18317</v>
      </c>
      <c r="F889" s="82" t="s">
        <v>18365</v>
      </c>
      <c r="G889" s="82" t="s">
        <v>1144</v>
      </c>
      <c r="H889" s="82" t="s">
        <v>360</v>
      </c>
      <c r="I889" s="82" t="s">
        <v>18366</v>
      </c>
      <c r="J889" s="82" t="s">
        <v>18366</v>
      </c>
      <c r="K889" s="82" t="s">
        <v>18367</v>
      </c>
      <c r="L889" s="82" t="s">
        <v>421</v>
      </c>
      <c r="M889" s="82" t="s">
        <v>18368</v>
      </c>
      <c r="N889" s="82" t="s">
        <v>468</v>
      </c>
      <c r="O889" s="82" t="s">
        <v>366</v>
      </c>
      <c r="P889" s="82" t="s">
        <v>360</v>
      </c>
      <c r="Q889" s="82" t="s">
        <v>360</v>
      </c>
      <c r="R889" s="82" t="s">
        <v>360</v>
      </c>
      <c r="S889" s="82" t="s">
        <v>368</v>
      </c>
      <c r="T889" s="82" t="s">
        <v>673</v>
      </c>
      <c r="U889" s="82" t="s">
        <v>443</v>
      </c>
      <c r="V889" s="82" t="s">
        <v>362</v>
      </c>
      <c r="W889" s="82" t="s">
        <v>468</v>
      </c>
      <c r="X889" s="82" t="s">
        <v>18325</v>
      </c>
      <c r="Y889" s="82" t="s">
        <v>18369</v>
      </c>
      <c r="Z889" s="82" t="s">
        <v>427</v>
      </c>
      <c r="AA889" s="82" t="s">
        <v>376</v>
      </c>
      <c r="AB889" s="82" t="s">
        <v>382</v>
      </c>
      <c r="AC889" s="82" t="s">
        <v>735</v>
      </c>
      <c r="AD889" s="82" t="s">
        <v>18339</v>
      </c>
      <c r="AE889" s="82" t="s">
        <v>18340</v>
      </c>
      <c r="AF889" s="82" t="s">
        <v>18370</v>
      </c>
      <c r="AG889" s="82" t="s">
        <v>382</v>
      </c>
      <c r="AH889" s="82" t="s">
        <v>382</v>
      </c>
      <c r="AI889" s="82" t="s">
        <v>497</v>
      </c>
      <c r="AJ889" s="82" t="s">
        <v>18052</v>
      </c>
      <c r="AK889" s="82" t="s">
        <v>18371</v>
      </c>
      <c r="AL889" s="82" t="s">
        <v>450</v>
      </c>
    </row>
    <row r="890" spans="1:38" x14ac:dyDescent="0.25">
      <c r="A890" s="82" t="s">
        <v>18372</v>
      </c>
      <c r="B890" s="82">
        <v>16.305</v>
      </c>
      <c r="D890" s="82" t="s">
        <v>18316</v>
      </c>
      <c r="E890" s="82" t="s">
        <v>18317</v>
      </c>
      <c r="F890" s="82" t="s">
        <v>18373</v>
      </c>
      <c r="G890" s="82" t="s">
        <v>1918</v>
      </c>
      <c r="H890" s="82" t="s">
        <v>360</v>
      </c>
      <c r="I890" s="82" t="s">
        <v>18374</v>
      </c>
      <c r="J890" s="82" t="s">
        <v>18375</v>
      </c>
      <c r="K890" s="82" t="s">
        <v>362</v>
      </c>
      <c r="L890" s="82" t="s">
        <v>421</v>
      </c>
      <c r="M890" s="82" t="s">
        <v>18376</v>
      </c>
      <c r="N890" s="82" t="s">
        <v>468</v>
      </c>
      <c r="O890" s="82" t="s">
        <v>366</v>
      </c>
      <c r="P890" s="82" t="s">
        <v>360</v>
      </c>
      <c r="Q890" s="82" t="s">
        <v>360</v>
      </c>
      <c r="R890" s="82" t="s">
        <v>360</v>
      </c>
      <c r="S890" s="82" t="s">
        <v>368</v>
      </c>
      <c r="T890" s="82" t="s">
        <v>751</v>
      </c>
      <c r="U890" s="82" t="s">
        <v>443</v>
      </c>
      <c r="V890" s="82" t="s">
        <v>362</v>
      </c>
      <c r="W890" s="82" t="s">
        <v>468</v>
      </c>
      <c r="X890" s="82" t="s">
        <v>18325</v>
      </c>
      <c r="Y890" s="82" t="s">
        <v>18377</v>
      </c>
      <c r="Z890" s="82" t="s">
        <v>427</v>
      </c>
      <c r="AA890" s="82" t="s">
        <v>376</v>
      </c>
      <c r="AB890" s="82" t="s">
        <v>382</v>
      </c>
      <c r="AC890" s="82" t="s">
        <v>735</v>
      </c>
      <c r="AD890" s="82" t="s">
        <v>18339</v>
      </c>
      <c r="AE890" s="82" t="s">
        <v>18340</v>
      </c>
      <c r="AF890" s="82" t="s">
        <v>18378</v>
      </c>
      <c r="AG890" s="82" t="s">
        <v>382</v>
      </c>
      <c r="AH890" s="82" t="s">
        <v>382</v>
      </c>
      <c r="AI890" s="82" t="s">
        <v>497</v>
      </c>
      <c r="AJ890" s="82" t="s">
        <v>18052</v>
      </c>
      <c r="AK890" s="82" t="s">
        <v>18379</v>
      </c>
      <c r="AL890" s="82" t="s">
        <v>450</v>
      </c>
    </row>
    <row r="891" spans="1:38" x14ac:dyDescent="0.25">
      <c r="A891" s="82" t="s">
        <v>18380</v>
      </c>
      <c r="B891" s="82">
        <v>16.306999999999999</v>
      </c>
      <c r="C891" s="82" t="s">
        <v>18381</v>
      </c>
      <c r="D891" s="82" t="s">
        <v>18316</v>
      </c>
      <c r="E891" s="82" t="s">
        <v>18317</v>
      </c>
      <c r="F891" s="82" t="s">
        <v>18382</v>
      </c>
      <c r="G891" s="82" t="s">
        <v>359</v>
      </c>
      <c r="H891" s="82" t="s">
        <v>360</v>
      </c>
      <c r="I891" s="82" t="s">
        <v>18383</v>
      </c>
      <c r="J891" s="82" t="s">
        <v>18384</v>
      </c>
      <c r="K891" s="82" t="s">
        <v>18385</v>
      </c>
      <c r="L891" s="82" t="s">
        <v>5026</v>
      </c>
      <c r="M891" s="82" t="s">
        <v>18386</v>
      </c>
      <c r="N891" s="82" t="s">
        <v>468</v>
      </c>
      <c r="O891" s="82" t="s">
        <v>366</v>
      </c>
      <c r="P891" s="82" t="s">
        <v>360</v>
      </c>
      <c r="Q891" s="82" t="s">
        <v>360</v>
      </c>
      <c r="R891" s="82" t="s">
        <v>360</v>
      </c>
      <c r="S891" s="82" t="s">
        <v>368</v>
      </c>
      <c r="T891" s="82" t="s">
        <v>751</v>
      </c>
      <c r="U891" s="82" t="s">
        <v>443</v>
      </c>
      <c r="V891" s="82" t="s">
        <v>362</v>
      </c>
      <c r="W891" s="82" t="s">
        <v>468</v>
      </c>
      <c r="X891" s="82" t="s">
        <v>18325</v>
      </c>
      <c r="Y891" s="82" t="s">
        <v>18387</v>
      </c>
      <c r="Z891" s="82" t="s">
        <v>427</v>
      </c>
      <c r="AA891" s="82" t="s">
        <v>376</v>
      </c>
      <c r="AB891" s="82" t="s">
        <v>382</v>
      </c>
      <c r="AC891" s="82" t="s">
        <v>735</v>
      </c>
      <c r="AD891" s="82" t="s">
        <v>18350</v>
      </c>
      <c r="AE891" s="82" t="s">
        <v>18340</v>
      </c>
      <c r="AF891" s="82" t="s">
        <v>382</v>
      </c>
      <c r="AG891" s="82" t="s">
        <v>382</v>
      </c>
      <c r="AH891" s="82" t="s">
        <v>382</v>
      </c>
      <c r="AI891" s="82" t="s">
        <v>8694</v>
      </c>
      <c r="AJ891" s="82" t="s">
        <v>18052</v>
      </c>
      <c r="AK891" s="82" t="s">
        <v>18388</v>
      </c>
      <c r="AL891" s="82" t="s">
        <v>961</v>
      </c>
    </row>
    <row r="892" spans="1:38" x14ac:dyDescent="0.25">
      <c r="A892" s="82" t="s">
        <v>18389</v>
      </c>
      <c r="B892" s="82">
        <v>16.308</v>
      </c>
      <c r="D892" s="82" t="s">
        <v>18316</v>
      </c>
      <c r="E892" s="82" t="s">
        <v>18317</v>
      </c>
      <c r="F892" s="82" t="s">
        <v>18390</v>
      </c>
      <c r="G892" s="82" t="s">
        <v>11911</v>
      </c>
      <c r="H892" s="82" t="s">
        <v>360</v>
      </c>
      <c r="I892" s="82" t="s">
        <v>18391</v>
      </c>
      <c r="J892" s="82" t="s">
        <v>18391</v>
      </c>
      <c r="K892" s="82" t="s">
        <v>362</v>
      </c>
      <c r="L892" s="82" t="s">
        <v>421</v>
      </c>
      <c r="M892" s="82" t="s">
        <v>18392</v>
      </c>
      <c r="N892" s="82" t="s">
        <v>468</v>
      </c>
      <c r="O892" s="82" t="s">
        <v>558</v>
      </c>
      <c r="P892" s="82" t="s">
        <v>360</v>
      </c>
      <c r="Q892" s="82" t="s">
        <v>18393</v>
      </c>
      <c r="R892" s="82" t="s">
        <v>360</v>
      </c>
      <c r="S892" s="82" t="s">
        <v>368</v>
      </c>
      <c r="T892" s="82" t="s">
        <v>18394</v>
      </c>
      <c r="U892" s="82" t="s">
        <v>443</v>
      </c>
      <c r="V892" s="82" t="s">
        <v>362</v>
      </c>
      <c r="W892" s="82" t="s">
        <v>468</v>
      </c>
      <c r="X892" s="82" t="s">
        <v>18325</v>
      </c>
      <c r="Y892" s="82" t="s">
        <v>18395</v>
      </c>
      <c r="Z892" s="82" t="s">
        <v>427</v>
      </c>
      <c r="AA892" s="82" t="s">
        <v>376</v>
      </c>
      <c r="AB892" s="82" t="s">
        <v>382</v>
      </c>
      <c r="AC892" s="82" t="s">
        <v>735</v>
      </c>
      <c r="AD892" s="82" t="s">
        <v>18396</v>
      </c>
      <c r="AE892" s="82" t="s">
        <v>18340</v>
      </c>
      <c r="AF892" s="82" t="s">
        <v>382</v>
      </c>
      <c r="AG892" s="82" t="s">
        <v>382</v>
      </c>
      <c r="AH892" s="82" t="s">
        <v>382</v>
      </c>
      <c r="AI892" s="82" t="s">
        <v>8694</v>
      </c>
      <c r="AJ892" s="82" t="s">
        <v>18052</v>
      </c>
      <c r="AK892" s="82" t="s">
        <v>18397</v>
      </c>
      <c r="AL892" s="82" t="s">
        <v>450</v>
      </c>
    </row>
    <row r="893" spans="1:38" x14ac:dyDescent="0.25">
      <c r="A893" s="82" t="s">
        <v>18398</v>
      </c>
      <c r="B893" s="82">
        <v>16.309000000000001</v>
      </c>
      <c r="C893" s="82" t="s">
        <v>18399</v>
      </c>
      <c r="D893" s="82" t="s">
        <v>18316</v>
      </c>
      <c r="E893" s="82" t="s">
        <v>18317</v>
      </c>
      <c r="F893" s="82" t="s">
        <v>18400</v>
      </c>
      <c r="G893" s="82" t="s">
        <v>1144</v>
      </c>
      <c r="H893" s="82" t="s">
        <v>360</v>
      </c>
      <c r="I893" s="82" t="s">
        <v>18401</v>
      </c>
      <c r="J893" s="82" t="s">
        <v>18402</v>
      </c>
      <c r="K893" s="82" t="s">
        <v>18403</v>
      </c>
      <c r="L893" s="82" t="s">
        <v>421</v>
      </c>
      <c r="M893" s="82" t="s">
        <v>18404</v>
      </c>
      <c r="N893" s="82" t="s">
        <v>468</v>
      </c>
      <c r="O893" s="82" t="s">
        <v>366</v>
      </c>
      <c r="P893" s="82" t="s">
        <v>18405</v>
      </c>
      <c r="Q893" s="82" t="s">
        <v>18406</v>
      </c>
      <c r="R893" s="82" t="s">
        <v>360</v>
      </c>
      <c r="S893" s="82" t="s">
        <v>368</v>
      </c>
      <c r="T893" s="82" t="s">
        <v>5955</v>
      </c>
      <c r="U893" s="82" t="s">
        <v>443</v>
      </c>
      <c r="V893" s="82" t="s">
        <v>362</v>
      </c>
      <c r="W893" s="82" t="s">
        <v>822</v>
      </c>
      <c r="X893" s="82" t="s">
        <v>18325</v>
      </c>
      <c r="Y893" s="82" t="s">
        <v>18407</v>
      </c>
      <c r="Z893" s="82" t="s">
        <v>427</v>
      </c>
      <c r="AA893" s="82" t="s">
        <v>376</v>
      </c>
      <c r="AB893" s="82" t="s">
        <v>18408</v>
      </c>
      <c r="AC893" s="82" t="s">
        <v>18409</v>
      </c>
      <c r="AD893" s="82" t="s">
        <v>18410</v>
      </c>
      <c r="AE893" s="82" t="s">
        <v>18340</v>
      </c>
      <c r="AF893" s="82" t="s">
        <v>382</v>
      </c>
      <c r="AG893" s="82" t="s">
        <v>382</v>
      </c>
      <c r="AH893" s="82" t="s">
        <v>382</v>
      </c>
      <c r="AI893" s="82" t="s">
        <v>1865</v>
      </c>
      <c r="AJ893" s="82" t="s">
        <v>18052</v>
      </c>
      <c r="AK893" s="82" t="s">
        <v>18411</v>
      </c>
      <c r="AL893" s="82" t="s">
        <v>450</v>
      </c>
    </row>
    <row r="894" spans="1:38" x14ac:dyDescent="0.25">
      <c r="A894" s="82" t="s">
        <v>18412</v>
      </c>
      <c r="B894" s="82">
        <v>16.32</v>
      </c>
      <c r="D894" s="82" t="s">
        <v>18079</v>
      </c>
      <c r="E894" s="82" t="s">
        <v>18413</v>
      </c>
      <c r="F894" s="82" t="s">
        <v>18414</v>
      </c>
      <c r="G894" s="82" t="s">
        <v>4471</v>
      </c>
      <c r="H894" s="82" t="s">
        <v>360</v>
      </c>
      <c r="I894" s="82" t="s">
        <v>18415</v>
      </c>
      <c r="J894" s="82" t="s">
        <v>18416</v>
      </c>
      <c r="K894" s="82" t="s">
        <v>18417</v>
      </c>
      <c r="L894" s="82" t="s">
        <v>18418</v>
      </c>
      <c r="M894" s="82" t="s">
        <v>18419</v>
      </c>
      <c r="N894" s="82" t="s">
        <v>18420</v>
      </c>
      <c r="O894" s="82" t="s">
        <v>558</v>
      </c>
      <c r="P894" s="82" t="s">
        <v>18421</v>
      </c>
      <c r="Q894" s="82" t="s">
        <v>360</v>
      </c>
      <c r="R894" s="82" t="s">
        <v>18422</v>
      </c>
      <c r="S894" s="82" t="s">
        <v>18423</v>
      </c>
      <c r="T894" s="82" t="s">
        <v>18424</v>
      </c>
      <c r="U894" s="82" t="s">
        <v>18425</v>
      </c>
      <c r="V894" s="82" t="s">
        <v>18426</v>
      </c>
      <c r="W894" s="82" t="s">
        <v>18427</v>
      </c>
      <c r="X894" s="82" t="s">
        <v>18091</v>
      </c>
      <c r="Y894" s="82" t="s">
        <v>18428</v>
      </c>
      <c r="Z894" s="82" t="s">
        <v>18429</v>
      </c>
      <c r="AA894" s="82" t="s">
        <v>18430</v>
      </c>
      <c r="AB894" s="82" t="s">
        <v>18431</v>
      </c>
      <c r="AC894" s="82" t="s">
        <v>1011</v>
      </c>
      <c r="AD894" s="82" t="s">
        <v>18432</v>
      </c>
      <c r="AE894" s="82" t="s">
        <v>18433</v>
      </c>
      <c r="AF894" s="82" t="s">
        <v>18434</v>
      </c>
      <c r="AG894" s="82" t="s">
        <v>382</v>
      </c>
      <c r="AH894" s="82" t="s">
        <v>18312</v>
      </c>
      <c r="AI894" s="82" t="s">
        <v>2011</v>
      </c>
      <c r="AJ894" s="82" t="s">
        <v>18052</v>
      </c>
      <c r="AK894" s="82" t="s">
        <v>18435</v>
      </c>
      <c r="AL894" s="82" t="s">
        <v>415</v>
      </c>
    </row>
    <row r="895" spans="1:38" x14ac:dyDescent="0.25">
      <c r="A895" s="82" t="s">
        <v>18436</v>
      </c>
      <c r="B895" s="82">
        <v>16.321000000000002</v>
      </c>
      <c r="D895" s="82" t="s">
        <v>18079</v>
      </c>
      <c r="E895" s="82" t="s">
        <v>18437</v>
      </c>
      <c r="F895" s="82" t="s">
        <v>18438</v>
      </c>
      <c r="G895" s="82" t="s">
        <v>359</v>
      </c>
      <c r="H895" s="82" t="s">
        <v>360</v>
      </c>
      <c r="I895" s="82" t="s">
        <v>18439</v>
      </c>
      <c r="J895" s="82" t="s">
        <v>18440</v>
      </c>
      <c r="K895" s="82" t="s">
        <v>18441</v>
      </c>
      <c r="L895" s="82" t="s">
        <v>18442</v>
      </c>
      <c r="M895" s="82" t="s">
        <v>18443</v>
      </c>
      <c r="N895" s="82" t="s">
        <v>18444</v>
      </c>
      <c r="O895" s="82" t="s">
        <v>558</v>
      </c>
      <c r="P895" s="82" t="s">
        <v>18445</v>
      </c>
      <c r="Q895" s="82" t="s">
        <v>18446</v>
      </c>
      <c r="R895" s="82" t="s">
        <v>18447</v>
      </c>
      <c r="S895" s="82" t="s">
        <v>368</v>
      </c>
      <c r="T895" s="82" t="s">
        <v>18448</v>
      </c>
      <c r="U895" s="82" t="s">
        <v>18449</v>
      </c>
      <c r="V895" s="82" t="s">
        <v>18450</v>
      </c>
      <c r="W895" s="82" t="s">
        <v>18451</v>
      </c>
      <c r="X895" s="82" t="s">
        <v>18452</v>
      </c>
      <c r="Y895" s="82" t="s">
        <v>18453</v>
      </c>
      <c r="Z895" s="82" t="s">
        <v>18454</v>
      </c>
      <c r="AA895" s="82" t="s">
        <v>376</v>
      </c>
      <c r="AB895" s="82" t="s">
        <v>18455</v>
      </c>
      <c r="AC895" s="82" t="s">
        <v>1011</v>
      </c>
      <c r="AD895" s="82" t="s">
        <v>18456</v>
      </c>
      <c r="AE895" s="82" t="s">
        <v>18433</v>
      </c>
      <c r="AF895" s="82" t="s">
        <v>18457</v>
      </c>
      <c r="AH895" s="82" t="s">
        <v>18458</v>
      </c>
      <c r="AI895" s="82" t="s">
        <v>4354</v>
      </c>
      <c r="AJ895" s="82" t="s">
        <v>18052</v>
      </c>
      <c r="AK895" s="82" t="s">
        <v>18459</v>
      </c>
      <c r="AL895" s="82" t="s">
        <v>415</v>
      </c>
    </row>
    <row r="896" spans="1:38" x14ac:dyDescent="0.25">
      <c r="A896" s="82" t="s">
        <v>18460</v>
      </c>
      <c r="B896" s="82">
        <v>16.524000000000001</v>
      </c>
      <c r="C896" s="82" t="s">
        <v>18461</v>
      </c>
      <c r="D896" s="82" t="s">
        <v>18101</v>
      </c>
      <c r="E896" s="82" t="s">
        <v>18462</v>
      </c>
      <c r="F896" s="82" t="s">
        <v>18463</v>
      </c>
      <c r="G896" s="82" t="s">
        <v>359</v>
      </c>
      <c r="H896" s="82" t="s">
        <v>360</v>
      </c>
      <c r="I896" s="82" t="s">
        <v>18464</v>
      </c>
      <c r="J896" s="82" t="s">
        <v>18465</v>
      </c>
      <c r="K896" s="82" t="s">
        <v>18466</v>
      </c>
      <c r="L896" s="82" t="s">
        <v>6867</v>
      </c>
      <c r="M896" s="82" t="s">
        <v>18467</v>
      </c>
      <c r="N896" s="82" t="s">
        <v>18107</v>
      </c>
      <c r="O896" s="82" t="s">
        <v>558</v>
      </c>
      <c r="P896" s="82" t="s">
        <v>18108</v>
      </c>
      <c r="Q896" s="82" t="s">
        <v>360</v>
      </c>
      <c r="R896" s="82" t="s">
        <v>18468</v>
      </c>
      <c r="S896" s="82" t="s">
        <v>368</v>
      </c>
      <c r="T896" s="82" t="s">
        <v>18469</v>
      </c>
      <c r="U896" s="82" t="s">
        <v>18111</v>
      </c>
      <c r="V896" s="82" t="s">
        <v>1376</v>
      </c>
      <c r="W896" s="82" t="s">
        <v>18112</v>
      </c>
      <c r="X896" s="82" t="s">
        <v>18113</v>
      </c>
      <c r="Y896" s="82" t="s">
        <v>18470</v>
      </c>
      <c r="Z896" s="82" t="s">
        <v>18471</v>
      </c>
      <c r="AA896" s="82" t="s">
        <v>376</v>
      </c>
      <c r="AB896" s="82" t="s">
        <v>18206</v>
      </c>
      <c r="AC896" s="82" t="s">
        <v>735</v>
      </c>
      <c r="AD896" s="82" t="s">
        <v>18117</v>
      </c>
      <c r="AE896" s="82" t="s">
        <v>18118</v>
      </c>
      <c r="AF896" s="82" t="s">
        <v>18472</v>
      </c>
      <c r="AG896" s="82" t="s">
        <v>382</v>
      </c>
      <c r="AH896" s="82" t="s">
        <v>18473</v>
      </c>
      <c r="AI896" s="82" t="s">
        <v>1842</v>
      </c>
      <c r="AJ896" s="82" t="s">
        <v>18052</v>
      </c>
      <c r="AK896" s="82" t="s">
        <v>18474</v>
      </c>
      <c r="AL896" s="82" t="s">
        <v>415</v>
      </c>
    </row>
    <row r="897" spans="1:38" x14ac:dyDescent="0.25">
      <c r="A897" s="82" t="s">
        <v>18475</v>
      </c>
      <c r="B897" s="82">
        <v>16.524999999999999</v>
      </c>
      <c r="C897" s="82" t="s">
        <v>18476</v>
      </c>
      <c r="D897" s="82" t="s">
        <v>18101</v>
      </c>
      <c r="E897" s="82" t="s">
        <v>18477</v>
      </c>
      <c r="F897" s="82" t="s">
        <v>18478</v>
      </c>
      <c r="G897" s="82" t="s">
        <v>359</v>
      </c>
      <c r="H897" s="82" t="s">
        <v>360</v>
      </c>
      <c r="I897" s="82" t="s">
        <v>18479</v>
      </c>
      <c r="J897" s="82" t="s">
        <v>18480</v>
      </c>
      <c r="K897" s="82" t="s">
        <v>18481</v>
      </c>
      <c r="L897" s="82" t="s">
        <v>6867</v>
      </c>
      <c r="M897" s="82" t="s">
        <v>18234</v>
      </c>
      <c r="N897" s="82" t="s">
        <v>18482</v>
      </c>
      <c r="O897" s="82" t="s">
        <v>558</v>
      </c>
      <c r="P897" s="82" t="s">
        <v>18108</v>
      </c>
      <c r="Q897" s="82" t="s">
        <v>360</v>
      </c>
      <c r="R897" s="82" t="s">
        <v>18483</v>
      </c>
      <c r="S897" s="82" t="s">
        <v>368</v>
      </c>
      <c r="T897" s="82" t="s">
        <v>18484</v>
      </c>
      <c r="U897" s="82" t="s">
        <v>18111</v>
      </c>
      <c r="V897" s="82" t="s">
        <v>1376</v>
      </c>
      <c r="W897" s="82" t="s">
        <v>18112</v>
      </c>
      <c r="X897" s="82" t="s">
        <v>18113</v>
      </c>
      <c r="Y897" s="82" t="s">
        <v>18485</v>
      </c>
      <c r="Z897" s="82" t="s">
        <v>18486</v>
      </c>
      <c r="AA897" s="82" t="s">
        <v>376</v>
      </c>
      <c r="AB897" s="82" t="s">
        <v>18206</v>
      </c>
      <c r="AC897" s="82" t="s">
        <v>735</v>
      </c>
      <c r="AD897" s="82" t="s">
        <v>18117</v>
      </c>
      <c r="AE897" s="82" t="s">
        <v>18118</v>
      </c>
      <c r="AF897" s="82" t="s">
        <v>18487</v>
      </c>
      <c r="AG897" s="82" t="s">
        <v>382</v>
      </c>
      <c r="AH897" s="82" t="s">
        <v>18488</v>
      </c>
      <c r="AI897" s="82" t="s">
        <v>1842</v>
      </c>
      <c r="AJ897" s="82" t="s">
        <v>18052</v>
      </c>
      <c r="AK897" s="82" t="s">
        <v>18489</v>
      </c>
      <c r="AL897" s="82" t="s">
        <v>415</v>
      </c>
    </row>
    <row r="898" spans="1:38" x14ac:dyDescent="0.25">
      <c r="A898" s="82" t="s">
        <v>18490</v>
      </c>
      <c r="B898" s="82">
        <v>16.526</v>
      </c>
      <c r="C898" s="82" t="s">
        <v>18491</v>
      </c>
      <c r="D898" s="82" t="s">
        <v>18101</v>
      </c>
      <c r="E898" s="82" t="s">
        <v>18492</v>
      </c>
      <c r="F898" s="82" t="s">
        <v>18493</v>
      </c>
      <c r="G898" s="82" t="s">
        <v>359</v>
      </c>
      <c r="H898" s="82" t="s">
        <v>360</v>
      </c>
      <c r="I898" s="82" t="s">
        <v>18494</v>
      </c>
      <c r="J898" s="82" t="s">
        <v>18495</v>
      </c>
      <c r="K898" s="82" t="s">
        <v>18200</v>
      </c>
      <c r="L898" s="82" t="s">
        <v>6867</v>
      </c>
      <c r="M898" s="82" t="s">
        <v>18496</v>
      </c>
      <c r="N898" s="82" t="s">
        <v>18107</v>
      </c>
      <c r="O898" s="82" t="s">
        <v>558</v>
      </c>
      <c r="P898" s="82" t="s">
        <v>18108</v>
      </c>
      <c r="Q898" s="82" t="s">
        <v>18497</v>
      </c>
      <c r="R898" s="82" t="s">
        <v>18109</v>
      </c>
      <c r="S898" s="82" t="s">
        <v>368</v>
      </c>
      <c r="T898" s="82" t="s">
        <v>18498</v>
      </c>
      <c r="U898" s="82" t="s">
        <v>18111</v>
      </c>
      <c r="V898" s="82" t="s">
        <v>1376</v>
      </c>
      <c r="W898" s="82" t="s">
        <v>18112</v>
      </c>
      <c r="X898" s="82" t="s">
        <v>18113</v>
      </c>
      <c r="Y898" s="82" t="s">
        <v>18499</v>
      </c>
      <c r="Z898" s="82" t="s">
        <v>427</v>
      </c>
      <c r="AA898" s="82" t="s">
        <v>376</v>
      </c>
      <c r="AB898" s="82" t="s">
        <v>18206</v>
      </c>
      <c r="AC898" s="82" t="s">
        <v>735</v>
      </c>
      <c r="AD898" s="82" t="s">
        <v>18117</v>
      </c>
      <c r="AE898" s="82" t="s">
        <v>18118</v>
      </c>
      <c r="AF898" s="82" t="s">
        <v>18500</v>
      </c>
      <c r="AG898" s="82" t="s">
        <v>382</v>
      </c>
      <c r="AH898" s="82" t="s">
        <v>18501</v>
      </c>
      <c r="AI898" s="82" t="s">
        <v>4354</v>
      </c>
      <c r="AJ898" s="82" t="s">
        <v>18052</v>
      </c>
      <c r="AK898" s="82" t="s">
        <v>18502</v>
      </c>
      <c r="AL898" s="82" t="s">
        <v>415</v>
      </c>
    </row>
    <row r="899" spans="1:38" x14ac:dyDescent="0.25">
      <c r="A899" s="82" t="s">
        <v>18503</v>
      </c>
      <c r="B899" s="82">
        <v>16.527999999999999</v>
      </c>
      <c r="C899" s="82" t="s">
        <v>18504</v>
      </c>
      <c r="D899" s="82" t="s">
        <v>18101</v>
      </c>
      <c r="E899" s="82" t="s">
        <v>18505</v>
      </c>
      <c r="F899" s="82" t="s">
        <v>18506</v>
      </c>
      <c r="G899" s="82" t="s">
        <v>359</v>
      </c>
      <c r="H899" s="82" t="s">
        <v>360</v>
      </c>
      <c r="I899" s="82" t="s">
        <v>18507</v>
      </c>
      <c r="J899" s="82" t="s">
        <v>18508</v>
      </c>
      <c r="K899" s="82" t="s">
        <v>18171</v>
      </c>
      <c r="L899" s="82" t="s">
        <v>6867</v>
      </c>
      <c r="M899" s="82" t="s">
        <v>18509</v>
      </c>
      <c r="N899" s="82" t="s">
        <v>18510</v>
      </c>
      <c r="O899" s="82" t="s">
        <v>558</v>
      </c>
      <c r="P899" s="82" t="s">
        <v>18511</v>
      </c>
      <c r="Q899" s="82" t="s">
        <v>360</v>
      </c>
      <c r="R899" s="82" t="s">
        <v>18109</v>
      </c>
      <c r="S899" s="82" t="s">
        <v>368</v>
      </c>
      <c r="T899" s="82" t="s">
        <v>18512</v>
      </c>
      <c r="U899" s="82" t="s">
        <v>18111</v>
      </c>
      <c r="V899" s="82" t="s">
        <v>1376</v>
      </c>
      <c r="W899" s="82" t="s">
        <v>18112</v>
      </c>
      <c r="X899" s="82" t="s">
        <v>18113</v>
      </c>
      <c r="Y899" s="82" t="s">
        <v>18513</v>
      </c>
      <c r="Z899" s="82" t="s">
        <v>18514</v>
      </c>
      <c r="AA899" s="82" t="s">
        <v>376</v>
      </c>
      <c r="AB899" s="82" t="s">
        <v>18206</v>
      </c>
      <c r="AC899" s="82" t="s">
        <v>735</v>
      </c>
      <c r="AD899" s="82" t="s">
        <v>18117</v>
      </c>
      <c r="AE899" s="82" t="s">
        <v>18118</v>
      </c>
      <c r="AF899" s="82" t="s">
        <v>18515</v>
      </c>
      <c r="AG899" s="82" t="s">
        <v>382</v>
      </c>
      <c r="AH899" s="82" t="s">
        <v>18135</v>
      </c>
      <c r="AI899" s="82" t="s">
        <v>4354</v>
      </c>
      <c r="AJ899" s="82" t="s">
        <v>18052</v>
      </c>
      <c r="AK899" s="82" t="s">
        <v>18516</v>
      </c>
      <c r="AL899" s="82" t="s">
        <v>415</v>
      </c>
    </row>
    <row r="900" spans="1:38" x14ac:dyDescent="0.25">
      <c r="A900" s="82" t="s">
        <v>18517</v>
      </c>
      <c r="B900" s="82">
        <v>16.529</v>
      </c>
      <c r="C900" s="82" t="s">
        <v>18518</v>
      </c>
      <c r="D900" s="82" t="s">
        <v>18101</v>
      </c>
      <c r="E900" s="82" t="s">
        <v>18519</v>
      </c>
      <c r="F900" s="82" t="s">
        <v>18520</v>
      </c>
      <c r="G900" s="82" t="s">
        <v>359</v>
      </c>
      <c r="H900" s="82" t="s">
        <v>360</v>
      </c>
      <c r="I900" s="82" t="s">
        <v>18521</v>
      </c>
      <c r="J900" s="82" t="s">
        <v>18522</v>
      </c>
      <c r="K900" s="82" t="s">
        <v>18171</v>
      </c>
      <c r="L900" s="82" t="s">
        <v>6867</v>
      </c>
      <c r="M900" s="82" t="s">
        <v>18523</v>
      </c>
      <c r="N900" s="82" t="s">
        <v>18107</v>
      </c>
      <c r="O900" s="82" t="s">
        <v>558</v>
      </c>
      <c r="P900" s="82" t="s">
        <v>18108</v>
      </c>
      <c r="Q900" s="82" t="s">
        <v>360</v>
      </c>
      <c r="R900" s="82" t="s">
        <v>18109</v>
      </c>
      <c r="S900" s="82" t="s">
        <v>368</v>
      </c>
      <c r="T900" s="82" t="s">
        <v>18524</v>
      </c>
      <c r="U900" s="82" t="s">
        <v>18111</v>
      </c>
      <c r="V900" s="82" t="s">
        <v>1376</v>
      </c>
      <c r="W900" s="82" t="s">
        <v>18112</v>
      </c>
      <c r="X900" s="82" t="s">
        <v>18113</v>
      </c>
      <c r="Y900" s="82" t="s">
        <v>18525</v>
      </c>
      <c r="Z900" s="82" t="s">
        <v>18526</v>
      </c>
      <c r="AA900" s="82" t="s">
        <v>376</v>
      </c>
      <c r="AB900" s="82" t="s">
        <v>18206</v>
      </c>
      <c r="AC900" s="82" t="s">
        <v>735</v>
      </c>
      <c r="AD900" s="82" t="s">
        <v>18527</v>
      </c>
      <c r="AE900" s="82" t="s">
        <v>18118</v>
      </c>
      <c r="AF900" s="82" t="s">
        <v>18528</v>
      </c>
      <c r="AG900" s="82" t="s">
        <v>382</v>
      </c>
      <c r="AH900" s="82" t="s">
        <v>18135</v>
      </c>
      <c r="AI900" s="82" t="s">
        <v>4354</v>
      </c>
      <c r="AJ900" s="82" t="s">
        <v>18052</v>
      </c>
      <c r="AK900" s="82" t="s">
        <v>18529</v>
      </c>
      <c r="AL900" s="82" t="s">
        <v>415</v>
      </c>
    </row>
    <row r="901" spans="1:38" x14ac:dyDescent="0.25">
      <c r="A901" s="82" t="s">
        <v>18530</v>
      </c>
      <c r="B901" s="82">
        <v>16.54</v>
      </c>
      <c r="C901" s="82" t="s">
        <v>18531</v>
      </c>
      <c r="D901" s="82" t="s">
        <v>18079</v>
      </c>
      <c r="E901" s="82" t="s">
        <v>18532</v>
      </c>
      <c r="F901" s="82" t="s">
        <v>18533</v>
      </c>
      <c r="G901" s="82" t="s">
        <v>18534</v>
      </c>
      <c r="H901" s="82" t="s">
        <v>360</v>
      </c>
      <c r="I901" s="82" t="s">
        <v>18535</v>
      </c>
      <c r="J901" s="82" t="s">
        <v>18536</v>
      </c>
      <c r="K901" s="82" t="s">
        <v>18274</v>
      </c>
      <c r="L901" s="82" t="s">
        <v>18537</v>
      </c>
      <c r="M901" s="82" t="s">
        <v>18538</v>
      </c>
      <c r="N901" s="82" t="s">
        <v>18539</v>
      </c>
      <c r="O901" s="82" t="s">
        <v>558</v>
      </c>
      <c r="P901" s="82" t="s">
        <v>18540</v>
      </c>
      <c r="Q901" s="82" t="s">
        <v>18541</v>
      </c>
      <c r="R901" s="82" t="s">
        <v>18542</v>
      </c>
      <c r="S901" s="82" t="s">
        <v>18543</v>
      </c>
      <c r="T901" s="82" t="s">
        <v>18544</v>
      </c>
      <c r="U901" s="82" t="s">
        <v>18545</v>
      </c>
      <c r="V901" s="82" t="s">
        <v>18546</v>
      </c>
      <c r="W901" s="82" t="s">
        <v>18283</v>
      </c>
      <c r="X901" s="82" t="s">
        <v>18284</v>
      </c>
      <c r="Y901" s="82" t="s">
        <v>18547</v>
      </c>
      <c r="Z901" s="82" t="s">
        <v>18548</v>
      </c>
      <c r="AA901" s="82" t="s">
        <v>18549</v>
      </c>
      <c r="AB901" s="82" t="s">
        <v>18550</v>
      </c>
      <c r="AC901" s="82" t="s">
        <v>1011</v>
      </c>
      <c r="AD901" s="82" t="s">
        <v>18551</v>
      </c>
      <c r="AE901" s="82" t="s">
        <v>18552</v>
      </c>
      <c r="AF901" s="82" t="s">
        <v>18553</v>
      </c>
      <c r="AG901" s="82" t="s">
        <v>18554</v>
      </c>
      <c r="AH901" s="82" t="s">
        <v>18555</v>
      </c>
      <c r="AI901" s="82" t="s">
        <v>4659</v>
      </c>
      <c r="AJ901" s="82" t="s">
        <v>18052</v>
      </c>
      <c r="AK901" s="82" t="s">
        <v>18556</v>
      </c>
      <c r="AL901" s="82" t="s">
        <v>415</v>
      </c>
    </row>
    <row r="902" spans="1:38" x14ac:dyDescent="0.25">
      <c r="A902" s="82" t="s">
        <v>18557</v>
      </c>
      <c r="B902" s="82">
        <v>16.542999999999999</v>
      </c>
      <c r="C902" s="82" t="s">
        <v>18558</v>
      </c>
      <c r="D902" s="82" t="s">
        <v>18079</v>
      </c>
      <c r="E902" s="82" t="s">
        <v>18559</v>
      </c>
      <c r="F902" s="82" t="s">
        <v>18560</v>
      </c>
      <c r="G902" s="82" t="s">
        <v>359</v>
      </c>
      <c r="H902" s="82" t="s">
        <v>360</v>
      </c>
      <c r="I902" s="82" t="s">
        <v>18561</v>
      </c>
      <c r="J902" s="82" t="s">
        <v>18562</v>
      </c>
      <c r="K902" s="82" t="s">
        <v>18563</v>
      </c>
      <c r="L902" s="82" t="s">
        <v>18564</v>
      </c>
      <c r="M902" s="82" t="s">
        <v>18565</v>
      </c>
      <c r="N902" s="82" t="s">
        <v>18566</v>
      </c>
      <c r="O902" s="82" t="s">
        <v>558</v>
      </c>
      <c r="P902" s="82" t="s">
        <v>18567</v>
      </c>
      <c r="Q902" s="82" t="s">
        <v>18568</v>
      </c>
      <c r="R902" s="82" t="s">
        <v>18279</v>
      </c>
      <c r="S902" s="82" t="s">
        <v>368</v>
      </c>
      <c r="T902" s="82" t="s">
        <v>18569</v>
      </c>
      <c r="U902" s="82" t="s">
        <v>18570</v>
      </c>
      <c r="V902" s="82" t="s">
        <v>18571</v>
      </c>
      <c r="W902" s="82" t="s">
        <v>18572</v>
      </c>
      <c r="X902" s="82" t="s">
        <v>18284</v>
      </c>
      <c r="Y902" s="82" t="s">
        <v>18573</v>
      </c>
      <c r="Z902" s="82" t="s">
        <v>427</v>
      </c>
      <c r="AA902" s="82" t="s">
        <v>376</v>
      </c>
      <c r="AB902" s="82" t="s">
        <v>18574</v>
      </c>
      <c r="AC902" s="82" t="s">
        <v>1011</v>
      </c>
      <c r="AD902" s="82" t="s">
        <v>18575</v>
      </c>
      <c r="AE902" s="82" t="s">
        <v>18552</v>
      </c>
      <c r="AF902" s="82" t="s">
        <v>382</v>
      </c>
      <c r="AG902" s="82" t="s">
        <v>18576</v>
      </c>
      <c r="AH902" s="82" t="s">
        <v>18577</v>
      </c>
      <c r="AI902" s="82" t="s">
        <v>433</v>
      </c>
      <c r="AJ902" s="82" t="s">
        <v>18052</v>
      </c>
      <c r="AK902" s="82" t="s">
        <v>18578</v>
      </c>
      <c r="AL902" s="82" t="s">
        <v>415</v>
      </c>
    </row>
    <row r="903" spans="1:38" x14ac:dyDescent="0.25">
      <c r="A903" s="82" t="s">
        <v>18579</v>
      </c>
      <c r="B903" s="82">
        <v>16.544</v>
      </c>
      <c r="C903" s="82" t="s">
        <v>18580</v>
      </c>
      <c r="D903" s="82" t="s">
        <v>18079</v>
      </c>
      <c r="E903" s="82" t="s">
        <v>18581</v>
      </c>
      <c r="F903" s="82" t="s">
        <v>18582</v>
      </c>
      <c r="G903" s="82" t="s">
        <v>359</v>
      </c>
      <c r="H903" s="82" t="s">
        <v>360</v>
      </c>
      <c r="I903" s="82" t="s">
        <v>18583</v>
      </c>
      <c r="J903" s="82" t="s">
        <v>18584</v>
      </c>
      <c r="K903" s="82" t="s">
        <v>18585</v>
      </c>
      <c r="L903" s="82" t="s">
        <v>18586</v>
      </c>
      <c r="M903" s="82" t="s">
        <v>18587</v>
      </c>
      <c r="N903" s="82" t="s">
        <v>18299</v>
      </c>
      <c r="O903" s="82" t="s">
        <v>558</v>
      </c>
      <c r="P903" s="82" t="s">
        <v>18588</v>
      </c>
      <c r="Q903" s="82" t="s">
        <v>18589</v>
      </c>
      <c r="R903" s="82" t="s">
        <v>18590</v>
      </c>
      <c r="S903" s="82" t="s">
        <v>368</v>
      </c>
      <c r="T903" s="82" t="s">
        <v>18591</v>
      </c>
      <c r="U903" s="82" t="s">
        <v>18592</v>
      </c>
      <c r="V903" s="82" t="s">
        <v>18593</v>
      </c>
      <c r="W903" s="82" t="s">
        <v>18594</v>
      </c>
      <c r="X903" s="82" t="s">
        <v>18284</v>
      </c>
      <c r="Y903" s="82" t="s">
        <v>18595</v>
      </c>
      <c r="Z903" s="82" t="s">
        <v>9900</v>
      </c>
      <c r="AA903" s="82" t="s">
        <v>376</v>
      </c>
      <c r="AB903" s="82" t="s">
        <v>18596</v>
      </c>
      <c r="AC903" s="82" t="s">
        <v>1011</v>
      </c>
      <c r="AD903" s="82" t="s">
        <v>18597</v>
      </c>
      <c r="AE903" s="82" t="s">
        <v>18598</v>
      </c>
      <c r="AF903" s="82" t="s">
        <v>18599</v>
      </c>
      <c r="AG903" s="82" t="s">
        <v>18600</v>
      </c>
      <c r="AH903" s="82" t="s">
        <v>18601</v>
      </c>
      <c r="AI903" s="82" t="s">
        <v>1656</v>
      </c>
      <c r="AJ903" s="82" t="s">
        <v>18052</v>
      </c>
      <c r="AK903" s="82" t="s">
        <v>18602</v>
      </c>
      <c r="AL903" s="82" t="s">
        <v>415</v>
      </c>
    </row>
    <row r="904" spans="1:38" x14ac:dyDescent="0.25">
      <c r="A904" s="82" t="s">
        <v>18603</v>
      </c>
      <c r="B904" s="82">
        <v>16.547999999999998</v>
      </c>
      <c r="C904" s="82" t="s">
        <v>18604</v>
      </c>
      <c r="D904" s="82" t="s">
        <v>18079</v>
      </c>
      <c r="E904" s="82" t="s">
        <v>18605</v>
      </c>
      <c r="F904" s="82" t="s">
        <v>18606</v>
      </c>
      <c r="G904" s="82" t="s">
        <v>683</v>
      </c>
      <c r="H904" s="82" t="s">
        <v>360</v>
      </c>
      <c r="I904" s="82" t="s">
        <v>18607</v>
      </c>
      <c r="J904" s="82" t="s">
        <v>18607</v>
      </c>
      <c r="K904" s="82" t="s">
        <v>18585</v>
      </c>
      <c r="L904" s="82" t="s">
        <v>18608</v>
      </c>
      <c r="M904" s="82" t="s">
        <v>18609</v>
      </c>
      <c r="N904" s="82" t="s">
        <v>18610</v>
      </c>
      <c r="O904" s="82" t="s">
        <v>558</v>
      </c>
      <c r="P904" s="82" t="s">
        <v>360</v>
      </c>
      <c r="Q904" s="82" t="s">
        <v>18588</v>
      </c>
      <c r="R904" s="82" t="s">
        <v>18611</v>
      </c>
      <c r="S904" s="82" t="s">
        <v>18612</v>
      </c>
      <c r="T904" s="82" t="s">
        <v>18613</v>
      </c>
      <c r="U904" s="82" t="s">
        <v>18614</v>
      </c>
      <c r="V904" s="82" t="s">
        <v>18615</v>
      </c>
      <c r="W904" s="82" t="s">
        <v>18594</v>
      </c>
      <c r="X904" s="82" t="s">
        <v>18284</v>
      </c>
      <c r="Y904" s="82" t="s">
        <v>18616</v>
      </c>
      <c r="Z904" s="82" t="s">
        <v>18617</v>
      </c>
      <c r="AA904" s="82" t="s">
        <v>376</v>
      </c>
      <c r="AB904" s="82" t="s">
        <v>18618</v>
      </c>
      <c r="AC904" s="82" t="s">
        <v>735</v>
      </c>
      <c r="AD904" s="82" t="s">
        <v>18619</v>
      </c>
      <c r="AE904" s="82" t="s">
        <v>18620</v>
      </c>
      <c r="AF904" s="82" t="s">
        <v>18599</v>
      </c>
      <c r="AG904" s="82" t="s">
        <v>382</v>
      </c>
      <c r="AH904" s="82" t="s">
        <v>18621</v>
      </c>
      <c r="AI904" s="82" t="s">
        <v>1727</v>
      </c>
      <c r="AJ904" s="82" t="s">
        <v>18052</v>
      </c>
      <c r="AK904" s="82" t="s">
        <v>18622</v>
      </c>
      <c r="AL904" s="82" t="s">
        <v>415</v>
      </c>
    </row>
    <row r="905" spans="1:38" x14ac:dyDescent="0.25">
      <c r="A905" s="82" t="s">
        <v>18623</v>
      </c>
      <c r="B905" s="82">
        <v>16.55</v>
      </c>
      <c r="C905" s="82" t="s">
        <v>18624</v>
      </c>
      <c r="D905" s="82" t="s">
        <v>18079</v>
      </c>
      <c r="E905" s="82" t="s">
        <v>18625</v>
      </c>
      <c r="F905" s="82" t="s">
        <v>18626</v>
      </c>
      <c r="G905" s="82" t="s">
        <v>600</v>
      </c>
      <c r="H905" s="82" t="s">
        <v>360</v>
      </c>
      <c r="I905" s="82" t="s">
        <v>18627</v>
      </c>
      <c r="J905" s="82" t="s">
        <v>18628</v>
      </c>
      <c r="K905" s="82" t="s">
        <v>18629</v>
      </c>
      <c r="L905" s="82" t="s">
        <v>1180</v>
      </c>
      <c r="M905" s="82" t="s">
        <v>18630</v>
      </c>
      <c r="N905" s="82" t="s">
        <v>18631</v>
      </c>
      <c r="O905" s="82" t="s">
        <v>558</v>
      </c>
      <c r="P905" s="82" t="s">
        <v>18632</v>
      </c>
      <c r="Q905" s="82" t="s">
        <v>18633</v>
      </c>
      <c r="R905" s="82" t="s">
        <v>18634</v>
      </c>
      <c r="S905" s="82" t="s">
        <v>368</v>
      </c>
      <c r="T905" s="82" t="s">
        <v>18635</v>
      </c>
      <c r="U905" s="82" t="s">
        <v>18636</v>
      </c>
      <c r="V905" s="82" t="s">
        <v>18637</v>
      </c>
      <c r="W905" s="82" t="s">
        <v>18594</v>
      </c>
      <c r="X905" s="82" t="s">
        <v>18638</v>
      </c>
      <c r="Y905" s="82" t="s">
        <v>18639</v>
      </c>
      <c r="Z905" s="82" t="s">
        <v>18640</v>
      </c>
      <c r="AA905" s="82" t="s">
        <v>376</v>
      </c>
      <c r="AB905" s="82" t="s">
        <v>18641</v>
      </c>
      <c r="AC905" s="82" t="s">
        <v>735</v>
      </c>
      <c r="AD905" s="82" t="s">
        <v>18642</v>
      </c>
      <c r="AE905" s="82" t="s">
        <v>18643</v>
      </c>
      <c r="AF905" s="82" t="s">
        <v>18644</v>
      </c>
      <c r="AG905" s="82" t="s">
        <v>382</v>
      </c>
      <c r="AH905" s="82" t="s">
        <v>18645</v>
      </c>
      <c r="AI905" s="82" t="s">
        <v>4659</v>
      </c>
      <c r="AJ905" s="82" t="s">
        <v>18052</v>
      </c>
      <c r="AK905" s="82" t="s">
        <v>18646</v>
      </c>
      <c r="AL905" s="82" t="s">
        <v>415</v>
      </c>
    </row>
    <row r="906" spans="1:38" x14ac:dyDescent="0.25">
      <c r="A906" s="82" t="s">
        <v>18647</v>
      </c>
      <c r="B906" s="82">
        <v>16.553999999999998</v>
      </c>
      <c r="C906" s="82" t="s">
        <v>18648</v>
      </c>
      <c r="D906" s="82" t="s">
        <v>18079</v>
      </c>
      <c r="E906" s="82" t="s">
        <v>18649</v>
      </c>
      <c r="F906" s="82" t="s">
        <v>18650</v>
      </c>
      <c r="G906" s="82" t="s">
        <v>600</v>
      </c>
      <c r="H906" s="82" t="s">
        <v>360</v>
      </c>
      <c r="I906" s="82" t="s">
        <v>18651</v>
      </c>
      <c r="J906" s="82" t="s">
        <v>18652</v>
      </c>
      <c r="K906" s="82" t="s">
        <v>18653</v>
      </c>
      <c r="L906" s="82" t="s">
        <v>18654</v>
      </c>
      <c r="M906" s="82" t="s">
        <v>18655</v>
      </c>
      <c r="N906" s="82" t="s">
        <v>18656</v>
      </c>
      <c r="O906" s="82" t="s">
        <v>558</v>
      </c>
      <c r="P906" s="82" t="s">
        <v>360</v>
      </c>
      <c r="Q906" s="82" t="s">
        <v>18633</v>
      </c>
      <c r="R906" s="82" t="s">
        <v>18657</v>
      </c>
      <c r="S906" s="82" t="s">
        <v>18658</v>
      </c>
      <c r="T906" s="82" t="s">
        <v>18659</v>
      </c>
      <c r="U906" s="82" t="s">
        <v>18660</v>
      </c>
      <c r="V906" s="82" t="s">
        <v>18637</v>
      </c>
      <c r="W906" s="82" t="s">
        <v>18661</v>
      </c>
      <c r="X906" s="82" t="s">
        <v>18662</v>
      </c>
      <c r="Y906" s="82" t="s">
        <v>18663</v>
      </c>
      <c r="Z906" s="82" t="s">
        <v>18640</v>
      </c>
      <c r="AA906" s="82" t="s">
        <v>18664</v>
      </c>
      <c r="AB906" s="82" t="s">
        <v>18665</v>
      </c>
      <c r="AC906" s="82" t="s">
        <v>735</v>
      </c>
      <c r="AD906" s="82" t="s">
        <v>18666</v>
      </c>
      <c r="AE906" s="82" t="s">
        <v>18667</v>
      </c>
      <c r="AF906" s="82" t="s">
        <v>18668</v>
      </c>
      <c r="AG906" s="82" t="s">
        <v>18669</v>
      </c>
      <c r="AH906" s="82" t="s">
        <v>18312</v>
      </c>
      <c r="AI906" s="82" t="s">
        <v>7594</v>
      </c>
      <c r="AJ906" s="82" t="s">
        <v>18052</v>
      </c>
      <c r="AK906" s="82" t="s">
        <v>18670</v>
      </c>
      <c r="AL906" s="82" t="s">
        <v>415</v>
      </c>
    </row>
    <row r="907" spans="1:38" x14ac:dyDescent="0.25">
      <c r="A907" s="82" t="s">
        <v>18671</v>
      </c>
      <c r="B907" s="82">
        <v>16.556000000000001</v>
      </c>
      <c r="C907" s="82" t="s">
        <v>18672</v>
      </c>
      <c r="D907" s="82" t="s">
        <v>18101</v>
      </c>
      <c r="E907" s="82" t="s">
        <v>18673</v>
      </c>
      <c r="F907" s="82" t="s">
        <v>18674</v>
      </c>
      <c r="G907" s="82" t="s">
        <v>3191</v>
      </c>
      <c r="H907" s="82" t="s">
        <v>360</v>
      </c>
      <c r="I907" s="82" t="s">
        <v>18675</v>
      </c>
      <c r="J907" s="82" t="s">
        <v>18676</v>
      </c>
      <c r="K907" s="82" t="s">
        <v>18200</v>
      </c>
      <c r="L907" s="82" t="s">
        <v>6867</v>
      </c>
      <c r="M907" s="82" t="s">
        <v>18677</v>
      </c>
      <c r="N907" s="82" t="s">
        <v>18107</v>
      </c>
      <c r="O907" s="82" t="s">
        <v>558</v>
      </c>
      <c r="P907" s="82" t="s">
        <v>18108</v>
      </c>
      <c r="Q907" s="82" t="s">
        <v>360</v>
      </c>
      <c r="R907" s="82" t="s">
        <v>18678</v>
      </c>
      <c r="S907" s="82" t="s">
        <v>368</v>
      </c>
      <c r="T907" s="82" t="s">
        <v>18679</v>
      </c>
      <c r="U907" s="82" t="s">
        <v>18111</v>
      </c>
      <c r="V907" s="82" t="s">
        <v>1376</v>
      </c>
      <c r="W907" s="82" t="s">
        <v>18112</v>
      </c>
      <c r="X907" s="82" t="s">
        <v>18113</v>
      </c>
      <c r="Y907" s="82" t="s">
        <v>18680</v>
      </c>
      <c r="Z907" s="82" t="s">
        <v>18681</v>
      </c>
      <c r="AA907" s="82" t="s">
        <v>376</v>
      </c>
      <c r="AB907" s="82" t="s">
        <v>18206</v>
      </c>
      <c r="AC907" s="82" t="s">
        <v>735</v>
      </c>
      <c r="AD907" s="82" t="s">
        <v>18117</v>
      </c>
      <c r="AE907" s="82" t="s">
        <v>18118</v>
      </c>
      <c r="AF907" s="82" t="s">
        <v>18682</v>
      </c>
      <c r="AG907" s="82" t="s">
        <v>382</v>
      </c>
      <c r="AH907" s="82" t="s">
        <v>18683</v>
      </c>
      <c r="AI907" s="82" t="s">
        <v>1259</v>
      </c>
      <c r="AJ907" s="82" t="s">
        <v>18052</v>
      </c>
      <c r="AK907" s="82" t="s">
        <v>18684</v>
      </c>
      <c r="AL907" s="82" t="s">
        <v>415</v>
      </c>
    </row>
    <row r="908" spans="1:38" x14ac:dyDescent="0.25">
      <c r="A908" s="82" t="s">
        <v>18685</v>
      </c>
      <c r="B908" s="82">
        <v>16.556999999999999</v>
      </c>
      <c r="C908" s="82" t="s">
        <v>18686</v>
      </c>
      <c r="D908" s="82" t="s">
        <v>18101</v>
      </c>
      <c r="E908" s="82" t="s">
        <v>18687</v>
      </c>
      <c r="F908" s="82" t="s">
        <v>18688</v>
      </c>
      <c r="G908" s="82" t="s">
        <v>3191</v>
      </c>
      <c r="H908" s="82" t="s">
        <v>360</v>
      </c>
      <c r="I908" s="82" t="s">
        <v>18689</v>
      </c>
      <c r="J908" s="82" t="s">
        <v>18690</v>
      </c>
      <c r="K908" s="82" t="s">
        <v>18171</v>
      </c>
      <c r="L908" s="82" t="s">
        <v>421</v>
      </c>
      <c r="M908" s="82" t="s">
        <v>18691</v>
      </c>
      <c r="N908" s="82" t="s">
        <v>18107</v>
      </c>
      <c r="O908" s="82" t="s">
        <v>558</v>
      </c>
      <c r="P908" s="82" t="s">
        <v>18692</v>
      </c>
      <c r="Q908" s="82" t="s">
        <v>360</v>
      </c>
      <c r="R908" s="82" t="s">
        <v>18678</v>
      </c>
      <c r="S908" s="82" t="s">
        <v>368</v>
      </c>
      <c r="T908" s="82" t="s">
        <v>18679</v>
      </c>
      <c r="U908" s="82" t="s">
        <v>18111</v>
      </c>
      <c r="V908" s="82" t="s">
        <v>1376</v>
      </c>
      <c r="W908" s="82" t="s">
        <v>18112</v>
      </c>
      <c r="X908" s="82" t="s">
        <v>18113</v>
      </c>
      <c r="Y908" s="82" t="s">
        <v>18693</v>
      </c>
      <c r="Z908" s="82" t="s">
        <v>18694</v>
      </c>
      <c r="AA908" s="82" t="s">
        <v>376</v>
      </c>
      <c r="AB908" s="82" t="s">
        <v>18206</v>
      </c>
      <c r="AC908" s="82" t="s">
        <v>735</v>
      </c>
      <c r="AD908" s="82" t="s">
        <v>18527</v>
      </c>
      <c r="AE908" s="82" t="s">
        <v>18118</v>
      </c>
      <c r="AF908" s="82" t="s">
        <v>18682</v>
      </c>
      <c r="AG908" s="82" t="s">
        <v>382</v>
      </c>
      <c r="AH908" s="82" t="s">
        <v>18695</v>
      </c>
      <c r="AI908" s="82" t="s">
        <v>1259</v>
      </c>
      <c r="AJ908" s="82" t="s">
        <v>18052</v>
      </c>
      <c r="AK908" s="82" t="s">
        <v>18696</v>
      </c>
      <c r="AL908" s="82" t="s">
        <v>415</v>
      </c>
    </row>
    <row r="909" spans="1:38" x14ac:dyDescent="0.25">
      <c r="A909" s="82" t="s">
        <v>18697</v>
      </c>
      <c r="B909" s="82">
        <v>16.559999999999999</v>
      </c>
      <c r="D909" s="82" t="s">
        <v>18079</v>
      </c>
      <c r="E909" s="82" t="s">
        <v>18698</v>
      </c>
      <c r="F909" s="82" t="s">
        <v>18699</v>
      </c>
      <c r="G909" s="82" t="s">
        <v>13007</v>
      </c>
      <c r="H909" s="82" t="s">
        <v>360</v>
      </c>
      <c r="I909" s="82" t="s">
        <v>18700</v>
      </c>
      <c r="J909" s="82" t="s">
        <v>18701</v>
      </c>
      <c r="K909" s="82" t="s">
        <v>18702</v>
      </c>
      <c r="L909" s="82" t="s">
        <v>580</v>
      </c>
      <c r="M909" s="82" t="s">
        <v>18703</v>
      </c>
      <c r="N909" s="82" t="s">
        <v>18704</v>
      </c>
      <c r="O909" s="82" t="s">
        <v>558</v>
      </c>
      <c r="P909" s="82" t="s">
        <v>18705</v>
      </c>
      <c r="Q909" s="82" t="s">
        <v>18706</v>
      </c>
      <c r="R909" s="82" t="s">
        <v>18707</v>
      </c>
      <c r="S909" s="82" t="s">
        <v>400</v>
      </c>
      <c r="T909" s="82" t="s">
        <v>18708</v>
      </c>
      <c r="U909" s="82" t="s">
        <v>18709</v>
      </c>
      <c r="V909" s="82" t="s">
        <v>18710</v>
      </c>
      <c r="W909" s="82" t="s">
        <v>18594</v>
      </c>
      <c r="X909" s="82" t="s">
        <v>18638</v>
      </c>
      <c r="Y909" s="82" t="s">
        <v>18711</v>
      </c>
      <c r="Z909" s="82" t="s">
        <v>18640</v>
      </c>
      <c r="AA909" s="82" t="s">
        <v>376</v>
      </c>
      <c r="AB909" s="82" t="s">
        <v>18712</v>
      </c>
      <c r="AC909" s="82" t="s">
        <v>1011</v>
      </c>
      <c r="AD909" s="82" t="s">
        <v>18713</v>
      </c>
      <c r="AE909" s="82" t="s">
        <v>18714</v>
      </c>
      <c r="AF909" s="82" t="s">
        <v>18715</v>
      </c>
      <c r="AG909" s="82" t="s">
        <v>382</v>
      </c>
      <c r="AH909" s="82" t="s">
        <v>18716</v>
      </c>
      <c r="AI909" s="82" t="s">
        <v>4659</v>
      </c>
      <c r="AJ909" s="82" t="s">
        <v>18052</v>
      </c>
      <c r="AK909" s="82" t="s">
        <v>18717</v>
      </c>
      <c r="AL909" s="82" t="s">
        <v>415</v>
      </c>
    </row>
    <row r="910" spans="1:38" x14ac:dyDescent="0.25">
      <c r="A910" s="82" t="s">
        <v>18718</v>
      </c>
      <c r="B910" s="82">
        <v>16.562000000000001</v>
      </c>
      <c r="C910" s="82" t="s">
        <v>18719</v>
      </c>
      <c r="D910" s="82" t="s">
        <v>18079</v>
      </c>
      <c r="E910" s="82" t="s">
        <v>18720</v>
      </c>
      <c r="F910" s="82" t="s">
        <v>18721</v>
      </c>
      <c r="G910" s="82" t="s">
        <v>359</v>
      </c>
      <c r="H910" s="82" t="s">
        <v>360</v>
      </c>
      <c r="I910" s="82" t="s">
        <v>18722</v>
      </c>
      <c r="J910" s="82" t="s">
        <v>18723</v>
      </c>
      <c r="K910" s="82" t="s">
        <v>18724</v>
      </c>
      <c r="L910" s="82" t="s">
        <v>421</v>
      </c>
      <c r="M910" s="82" t="s">
        <v>18725</v>
      </c>
      <c r="N910" s="82" t="s">
        <v>18726</v>
      </c>
      <c r="O910" s="82" t="s">
        <v>558</v>
      </c>
      <c r="P910" s="82" t="s">
        <v>18727</v>
      </c>
      <c r="Q910" s="82" t="s">
        <v>18706</v>
      </c>
      <c r="R910" s="82" t="s">
        <v>18728</v>
      </c>
      <c r="S910" s="82" t="s">
        <v>400</v>
      </c>
      <c r="T910" s="82" t="s">
        <v>18729</v>
      </c>
      <c r="U910" s="82" t="s">
        <v>18730</v>
      </c>
      <c r="V910" s="82" t="s">
        <v>18593</v>
      </c>
      <c r="W910" s="82" t="s">
        <v>18594</v>
      </c>
      <c r="X910" s="82" t="s">
        <v>18638</v>
      </c>
      <c r="Y910" s="82" t="s">
        <v>18731</v>
      </c>
      <c r="Z910" s="82" t="s">
        <v>18732</v>
      </c>
      <c r="AA910" s="82" t="s">
        <v>376</v>
      </c>
      <c r="AB910" s="82" t="s">
        <v>18733</v>
      </c>
      <c r="AC910" s="82" t="s">
        <v>18734</v>
      </c>
      <c r="AD910" s="82" t="s">
        <v>18735</v>
      </c>
      <c r="AE910" s="82" t="s">
        <v>18736</v>
      </c>
      <c r="AF910" s="82" t="s">
        <v>18737</v>
      </c>
      <c r="AG910" s="82" t="s">
        <v>382</v>
      </c>
      <c r="AH910" s="82" t="s">
        <v>18738</v>
      </c>
      <c r="AI910" s="82" t="s">
        <v>4659</v>
      </c>
      <c r="AJ910" s="82" t="s">
        <v>18052</v>
      </c>
      <c r="AK910" s="82" t="s">
        <v>18739</v>
      </c>
      <c r="AL910" s="82" t="s">
        <v>415</v>
      </c>
    </row>
    <row r="911" spans="1:38" x14ac:dyDescent="0.25">
      <c r="A911" s="82" t="s">
        <v>18740</v>
      </c>
      <c r="B911" s="82">
        <v>16.565999999999999</v>
      </c>
      <c r="C911" s="82" t="s">
        <v>18741</v>
      </c>
      <c r="D911" s="82" t="s">
        <v>18079</v>
      </c>
      <c r="E911" s="82" t="s">
        <v>18742</v>
      </c>
      <c r="F911" s="82" t="s">
        <v>18743</v>
      </c>
      <c r="G911" s="82" t="s">
        <v>359</v>
      </c>
      <c r="H911" s="82" t="s">
        <v>360</v>
      </c>
      <c r="I911" s="82" t="s">
        <v>18744</v>
      </c>
      <c r="J911" s="82" t="s">
        <v>18745</v>
      </c>
      <c r="K911" s="82" t="s">
        <v>18746</v>
      </c>
      <c r="L911" s="82" t="s">
        <v>580</v>
      </c>
      <c r="M911" s="82" t="s">
        <v>18747</v>
      </c>
      <c r="N911" s="82" t="s">
        <v>18748</v>
      </c>
      <c r="O911" s="82" t="s">
        <v>558</v>
      </c>
      <c r="P911" s="82" t="s">
        <v>18749</v>
      </c>
      <c r="Q911" s="82" t="s">
        <v>18706</v>
      </c>
      <c r="R911" s="82" t="s">
        <v>18750</v>
      </c>
      <c r="S911" s="82" t="s">
        <v>368</v>
      </c>
      <c r="T911" s="82" t="s">
        <v>18751</v>
      </c>
      <c r="U911" s="82" t="s">
        <v>18752</v>
      </c>
      <c r="V911" s="82" t="s">
        <v>18753</v>
      </c>
      <c r="W911" s="82" t="s">
        <v>18594</v>
      </c>
      <c r="X911" s="82" t="s">
        <v>18638</v>
      </c>
      <c r="Y911" s="82" t="s">
        <v>18754</v>
      </c>
      <c r="AA911" s="82" t="s">
        <v>376</v>
      </c>
      <c r="AB911" s="82" t="s">
        <v>18755</v>
      </c>
      <c r="AC911" s="82" t="s">
        <v>1011</v>
      </c>
      <c r="AD911" s="82" t="s">
        <v>18756</v>
      </c>
      <c r="AE911" s="82" t="s">
        <v>18757</v>
      </c>
      <c r="AF911" s="82" t="s">
        <v>18758</v>
      </c>
      <c r="AG911" s="82" t="s">
        <v>382</v>
      </c>
      <c r="AH911" s="82" t="s">
        <v>18759</v>
      </c>
      <c r="AI911" s="82" t="s">
        <v>1842</v>
      </c>
      <c r="AJ911" s="82" t="s">
        <v>18052</v>
      </c>
      <c r="AK911" s="82" t="s">
        <v>18760</v>
      </c>
      <c r="AL911" s="82" t="s">
        <v>415</v>
      </c>
    </row>
    <row r="912" spans="1:38" x14ac:dyDescent="0.25">
      <c r="A912" s="82" t="s">
        <v>18761</v>
      </c>
      <c r="B912" s="82">
        <v>16.571000000000002</v>
      </c>
      <c r="C912" s="82" t="s">
        <v>18762</v>
      </c>
      <c r="D912" s="82" t="s">
        <v>18079</v>
      </c>
      <c r="E912" s="82" t="s">
        <v>18763</v>
      </c>
      <c r="F912" s="82" t="s">
        <v>18764</v>
      </c>
      <c r="G912" s="82" t="s">
        <v>438</v>
      </c>
      <c r="H912" s="82" t="s">
        <v>360</v>
      </c>
      <c r="I912" s="82" t="s">
        <v>18765</v>
      </c>
      <c r="J912" s="82" t="s">
        <v>18766</v>
      </c>
      <c r="K912" s="82" t="s">
        <v>18767</v>
      </c>
      <c r="L912" s="82" t="s">
        <v>18768</v>
      </c>
      <c r="M912" s="82" t="s">
        <v>18769</v>
      </c>
      <c r="N912" s="82" t="s">
        <v>18770</v>
      </c>
      <c r="O912" s="82" t="s">
        <v>558</v>
      </c>
      <c r="P912" s="82" t="s">
        <v>18771</v>
      </c>
      <c r="Q912" s="82" t="s">
        <v>360</v>
      </c>
      <c r="R912" s="82" t="s">
        <v>360</v>
      </c>
      <c r="S912" s="82" t="s">
        <v>368</v>
      </c>
      <c r="T912" s="82" t="s">
        <v>4867</v>
      </c>
      <c r="U912" s="82" t="s">
        <v>443</v>
      </c>
      <c r="V912" s="82" t="s">
        <v>362</v>
      </c>
      <c r="W912" s="82" t="s">
        <v>382</v>
      </c>
      <c r="X912" s="82" t="s">
        <v>18772</v>
      </c>
      <c r="Y912" s="82" t="s">
        <v>18773</v>
      </c>
      <c r="Z912" s="82" t="s">
        <v>822</v>
      </c>
      <c r="AA912" s="82" t="s">
        <v>376</v>
      </c>
      <c r="AB912" s="82" t="s">
        <v>18774</v>
      </c>
      <c r="AC912" s="82" t="s">
        <v>735</v>
      </c>
      <c r="AD912" s="82" t="s">
        <v>18775</v>
      </c>
      <c r="AE912" s="82" t="s">
        <v>18776</v>
      </c>
      <c r="AF912" s="82" t="s">
        <v>18777</v>
      </c>
      <c r="AG912" s="82" t="s">
        <v>382</v>
      </c>
      <c r="AH912" s="82" t="s">
        <v>382</v>
      </c>
      <c r="AI912" s="82" t="s">
        <v>1156</v>
      </c>
      <c r="AJ912" s="82" t="s">
        <v>18052</v>
      </c>
      <c r="AK912" s="82" t="s">
        <v>18778</v>
      </c>
      <c r="AL912" s="82" t="s">
        <v>450</v>
      </c>
    </row>
    <row r="913" spans="1:38" x14ac:dyDescent="0.25">
      <c r="A913" s="82" t="s">
        <v>18779</v>
      </c>
      <c r="B913" s="82">
        <v>16.574999999999999</v>
      </c>
      <c r="D913" s="82" t="s">
        <v>18079</v>
      </c>
      <c r="E913" s="82" t="s">
        <v>18780</v>
      </c>
      <c r="F913" s="82" t="s">
        <v>18781</v>
      </c>
      <c r="G913" s="82" t="s">
        <v>683</v>
      </c>
      <c r="H913" s="82" t="s">
        <v>360</v>
      </c>
      <c r="I913" s="82" t="s">
        <v>18782</v>
      </c>
      <c r="J913" s="82" t="s">
        <v>18783</v>
      </c>
      <c r="K913" s="82" t="s">
        <v>18585</v>
      </c>
      <c r="L913" s="82" t="s">
        <v>421</v>
      </c>
      <c r="M913" s="82" t="s">
        <v>18784</v>
      </c>
      <c r="N913" s="82" t="s">
        <v>18785</v>
      </c>
      <c r="O913" s="82" t="s">
        <v>558</v>
      </c>
      <c r="P913" s="82" t="s">
        <v>18786</v>
      </c>
      <c r="Q913" s="82" t="s">
        <v>18787</v>
      </c>
      <c r="R913" s="82" t="s">
        <v>18788</v>
      </c>
      <c r="S913" s="82" t="s">
        <v>3849</v>
      </c>
      <c r="T913" s="82" t="s">
        <v>18789</v>
      </c>
      <c r="U913" s="82" t="s">
        <v>18790</v>
      </c>
      <c r="V913" s="82" t="s">
        <v>18593</v>
      </c>
      <c r="W913" s="82" t="s">
        <v>18791</v>
      </c>
      <c r="X913" s="82" t="s">
        <v>18452</v>
      </c>
      <c r="Y913" s="82" t="s">
        <v>18792</v>
      </c>
      <c r="Z913" s="82" t="s">
        <v>18793</v>
      </c>
      <c r="AA913" s="82" t="s">
        <v>376</v>
      </c>
      <c r="AB913" s="82" t="s">
        <v>18794</v>
      </c>
      <c r="AC913" s="82" t="s">
        <v>1011</v>
      </c>
      <c r="AD913" s="82" t="s">
        <v>18795</v>
      </c>
      <c r="AE913" s="82" t="s">
        <v>18796</v>
      </c>
      <c r="AF913" s="82" t="s">
        <v>18797</v>
      </c>
      <c r="AG913" s="82" t="s">
        <v>382</v>
      </c>
      <c r="AH913" s="82" t="s">
        <v>18798</v>
      </c>
      <c r="AI913" s="82" t="s">
        <v>1583</v>
      </c>
      <c r="AJ913" s="82" t="s">
        <v>18052</v>
      </c>
      <c r="AK913" s="82" t="s">
        <v>18799</v>
      </c>
      <c r="AL913" s="82" t="s">
        <v>415</v>
      </c>
    </row>
    <row r="914" spans="1:38" x14ac:dyDescent="0.25">
      <c r="A914" s="82" t="s">
        <v>18800</v>
      </c>
      <c r="B914" s="82">
        <v>16.576000000000001</v>
      </c>
      <c r="D914" s="82" t="s">
        <v>18079</v>
      </c>
      <c r="E914" s="82" t="s">
        <v>18801</v>
      </c>
      <c r="F914" s="82" t="s">
        <v>18802</v>
      </c>
      <c r="G914" s="82" t="s">
        <v>683</v>
      </c>
      <c r="H914" s="82" t="s">
        <v>360</v>
      </c>
      <c r="I914" s="82" t="s">
        <v>18803</v>
      </c>
      <c r="J914" s="82" t="s">
        <v>18804</v>
      </c>
      <c r="K914" s="82" t="s">
        <v>18585</v>
      </c>
      <c r="L914" s="82" t="s">
        <v>18805</v>
      </c>
      <c r="M914" s="82" t="s">
        <v>18565</v>
      </c>
      <c r="N914" s="82" t="s">
        <v>18806</v>
      </c>
      <c r="O914" s="82" t="s">
        <v>558</v>
      </c>
      <c r="P914" s="82" t="s">
        <v>18807</v>
      </c>
      <c r="Q914" s="82" t="s">
        <v>18808</v>
      </c>
      <c r="R914" s="82" t="s">
        <v>18809</v>
      </c>
      <c r="S914" s="82" t="s">
        <v>3849</v>
      </c>
      <c r="T914" s="82" t="s">
        <v>18810</v>
      </c>
      <c r="U914" s="82" t="s">
        <v>18811</v>
      </c>
      <c r="V914" s="82" t="s">
        <v>18593</v>
      </c>
      <c r="W914" s="82" t="s">
        <v>18594</v>
      </c>
      <c r="X914" s="82" t="s">
        <v>18452</v>
      </c>
      <c r="Y914" s="82" t="s">
        <v>18812</v>
      </c>
      <c r="Z914" s="82" t="s">
        <v>18813</v>
      </c>
      <c r="AA914" s="82" t="s">
        <v>376</v>
      </c>
      <c r="AB914" s="82" t="s">
        <v>18814</v>
      </c>
      <c r="AC914" s="82" t="s">
        <v>1011</v>
      </c>
      <c r="AD914" s="82" t="s">
        <v>18815</v>
      </c>
      <c r="AE914" s="82" t="s">
        <v>18433</v>
      </c>
      <c r="AF914" s="82" t="s">
        <v>18816</v>
      </c>
      <c r="AG914" s="82" t="s">
        <v>382</v>
      </c>
      <c r="AH914" s="82" t="s">
        <v>18817</v>
      </c>
      <c r="AI914" s="82" t="s">
        <v>1583</v>
      </c>
      <c r="AJ914" s="82" t="s">
        <v>18052</v>
      </c>
      <c r="AK914" s="82" t="s">
        <v>18818</v>
      </c>
      <c r="AL914" s="82" t="s">
        <v>415</v>
      </c>
    </row>
    <row r="915" spans="1:38" x14ac:dyDescent="0.25">
      <c r="A915" s="82" t="s">
        <v>18819</v>
      </c>
      <c r="B915" s="82">
        <v>16.577999999999999</v>
      </c>
      <c r="D915" s="82" t="s">
        <v>18079</v>
      </c>
      <c r="E915" s="82" t="s">
        <v>18820</v>
      </c>
      <c r="F915" s="82" t="s">
        <v>18821</v>
      </c>
      <c r="G915" s="82" t="s">
        <v>7820</v>
      </c>
      <c r="H915" s="82" t="s">
        <v>360</v>
      </c>
      <c r="I915" s="82" t="s">
        <v>18822</v>
      </c>
      <c r="J915" s="82" t="s">
        <v>18823</v>
      </c>
      <c r="K915" s="82" t="s">
        <v>18824</v>
      </c>
      <c r="L915" s="82" t="s">
        <v>18825</v>
      </c>
      <c r="M915" s="82" t="s">
        <v>18826</v>
      </c>
      <c r="N915" s="82" t="s">
        <v>18827</v>
      </c>
      <c r="O915" s="82" t="s">
        <v>366</v>
      </c>
      <c r="P915" s="82" t="s">
        <v>360</v>
      </c>
      <c r="Q915" s="82" t="s">
        <v>360</v>
      </c>
      <c r="R915" s="82" t="s">
        <v>360</v>
      </c>
      <c r="S915" s="82" t="s">
        <v>400</v>
      </c>
      <c r="T915" s="82" t="s">
        <v>18828</v>
      </c>
      <c r="U915" s="82" t="s">
        <v>18829</v>
      </c>
      <c r="V915" s="82" t="s">
        <v>632</v>
      </c>
      <c r="W915" s="82" t="s">
        <v>18830</v>
      </c>
      <c r="X915" s="82" t="s">
        <v>18638</v>
      </c>
      <c r="Y915" s="82" t="s">
        <v>18831</v>
      </c>
      <c r="Z915" s="82" t="s">
        <v>468</v>
      </c>
      <c r="AA915" s="82" t="s">
        <v>376</v>
      </c>
      <c r="AB915" s="82" t="s">
        <v>382</v>
      </c>
      <c r="AC915" s="82" t="s">
        <v>18832</v>
      </c>
      <c r="AD915" s="82" t="s">
        <v>18833</v>
      </c>
      <c r="AE915" s="82" t="s">
        <v>18834</v>
      </c>
      <c r="AF915" s="82" t="s">
        <v>382</v>
      </c>
      <c r="AG915" s="82" t="s">
        <v>382</v>
      </c>
      <c r="AH915" s="82" t="s">
        <v>382</v>
      </c>
      <c r="AI915" s="82" t="s">
        <v>433</v>
      </c>
      <c r="AJ915" s="82" t="s">
        <v>18052</v>
      </c>
      <c r="AK915" s="82" t="s">
        <v>18835</v>
      </c>
      <c r="AL915" s="82" t="s">
        <v>450</v>
      </c>
    </row>
    <row r="916" spans="1:38" x14ac:dyDescent="0.25">
      <c r="A916" s="82" t="s">
        <v>18836</v>
      </c>
      <c r="B916" s="82">
        <v>16.582000000000001</v>
      </c>
      <c r="D916" s="82" t="s">
        <v>18079</v>
      </c>
      <c r="E916" s="82" t="s">
        <v>18837</v>
      </c>
      <c r="F916" s="82" t="s">
        <v>18838</v>
      </c>
      <c r="G916" s="82" t="s">
        <v>4471</v>
      </c>
      <c r="H916" s="82" t="s">
        <v>360</v>
      </c>
      <c r="I916" s="82" t="s">
        <v>18839</v>
      </c>
      <c r="J916" s="82" t="s">
        <v>18840</v>
      </c>
      <c r="K916" s="82" t="s">
        <v>18841</v>
      </c>
      <c r="L916" s="82" t="s">
        <v>18842</v>
      </c>
      <c r="M916" s="82" t="s">
        <v>18843</v>
      </c>
      <c r="N916" s="82" t="s">
        <v>18844</v>
      </c>
      <c r="O916" s="82" t="s">
        <v>558</v>
      </c>
      <c r="P916" s="82" t="s">
        <v>18845</v>
      </c>
      <c r="Q916" s="82" t="s">
        <v>18846</v>
      </c>
      <c r="R916" s="82" t="s">
        <v>18847</v>
      </c>
      <c r="S916" s="82" t="s">
        <v>18848</v>
      </c>
      <c r="T916" s="82" t="s">
        <v>18849</v>
      </c>
      <c r="U916" s="82" t="s">
        <v>18850</v>
      </c>
      <c r="V916" s="82" t="s">
        <v>18426</v>
      </c>
      <c r="W916" s="82" t="s">
        <v>18851</v>
      </c>
      <c r="X916" s="82" t="s">
        <v>18452</v>
      </c>
      <c r="Y916" s="82" t="s">
        <v>18852</v>
      </c>
      <c r="Z916" s="82" t="s">
        <v>18853</v>
      </c>
      <c r="AA916" s="82" t="s">
        <v>376</v>
      </c>
      <c r="AB916" s="82" t="s">
        <v>18854</v>
      </c>
      <c r="AC916" s="82" t="s">
        <v>1011</v>
      </c>
      <c r="AD916" s="82" t="s">
        <v>18855</v>
      </c>
      <c r="AE916" s="82" t="s">
        <v>18433</v>
      </c>
      <c r="AF916" s="82" t="s">
        <v>18856</v>
      </c>
      <c r="AG916" s="82" t="s">
        <v>382</v>
      </c>
      <c r="AH916" s="82" t="s">
        <v>18857</v>
      </c>
      <c r="AI916" s="82" t="s">
        <v>1631</v>
      </c>
      <c r="AJ916" s="82" t="s">
        <v>18052</v>
      </c>
      <c r="AK916" s="82" t="s">
        <v>18858</v>
      </c>
      <c r="AL916" s="82" t="s">
        <v>415</v>
      </c>
    </row>
    <row r="917" spans="1:38" x14ac:dyDescent="0.25">
      <c r="A917" s="82" t="s">
        <v>18859</v>
      </c>
      <c r="B917" s="82">
        <v>16.582999999999998</v>
      </c>
      <c r="C917" s="82" t="s">
        <v>18860</v>
      </c>
      <c r="D917" s="82" t="s">
        <v>18079</v>
      </c>
      <c r="E917" s="82" t="s">
        <v>18861</v>
      </c>
      <c r="F917" s="82" t="s">
        <v>18862</v>
      </c>
      <c r="G917" s="82" t="s">
        <v>4471</v>
      </c>
      <c r="H917" s="82" t="s">
        <v>360</v>
      </c>
      <c r="I917" s="82" t="s">
        <v>18863</v>
      </c>
      <c r="J917" s="82" t="s">
        <v>18864</v>
      </c>
      <c r="K917" s="82" t="s">
        <v>18585</v>
      </c>
      <c r="L917" s="82" t="s">
        <v>18865</v>
      </c>
      <c r="M917" s="82" t="s">
        <v>18866</v>
      </c>
      <c r="N917" s="82" t="s">
        <v>18867</v>
      </c>
      <c r="O917" s="82" t="s">
        <v>558</v>
      </c>
      <c r="P917" s="82" t="s">
        <v>18868</v>
      </c>
      <c r="Q917" s="82" t="s">
        <v>18787</v>
      </c>
      <c r="R917" s="82" t="s">
        <v>18594</v>
      </c>
      <c r="S917" s="82" t="s">
        <v>368</v>
      </c>
      <c r="T917" s="82" t="s">
        <v>18869</v>
      </c>
      <c r="U917" s="82" t="s">
        <v>18870</v>
      </c>
      <c r="V917" s="82" t="s">
        <v>18593</v>
      </c>
      <c r="W917" s="82" t="s">
        <v>18871</v>
      </c>
      <c r="X917" s="82" t="s">
        <v>18452</v>
      </c>
      <c r="Y917" s="82" t="s">
        <v>18872</v>
      </c>
      <c r="AA917" s="82" t="s">
        <v>376</v>
      </c>
      <c r="AB917" s="82" t="s">
        <v>18873</v>
      </c>
      <c r="AC917" s="82" t="s">
        <v>1011</v>
      </c>
      <c r="AD917" s="82" t="s">
        <v>18874</v>
      </c>
      <c r="AE917" s="82" t="s">
        <v>18875</v>
      </c>
      <c r="AF917" s="82" t="s">
        <v>18876</v>
      </c>
      <c r="AH917" s="82" t="s">
        <v>18868</v>
      </c>
      <c r="AI917" s="82" t="s">
        <v>2843</v>
      </c>
      <c r="AJ917" s="82" t="s">
        <v>18052</v>
      </c>
      <c r="AK917" s="82" t="s">
        <v>18877</v>
      </c>
      <c r="AL917" s="82" t="s">
        <v>415</v>
      </c>
    </row>
    <row r="918" spans="1:38" x14ac:dyDescent="0.25">
      <c r="A918" s="82" t="s">
        <v>18878</v>
      </c>
      <c r="B918" s="82">
        <v>16.585000000000001</v>
      </c>
      <c r="C918" s="82" t="s">
        <v>18879</v>
      </c>
      <c r="D918" s="82" t="s">
        <v>18079</v>
      </c>
      <c r="E918" s="82" t="s">
        <v>18880</v>
      </c>
      <c r="F918" s="82" t="s">
        <v>18881</v>
      </c>
      <c r="G918" s="82" t="s">
        <v>359</v>
      </c>
      <c r="H918" s="82" t="s">
        <v>360</v>
      </c>
      <c r="I918" s="82" t="s">
        <v>18882</v>
      </c>
      <c r="J918" s="82" t="s">
        <v>18883</v>
      </c>
      <c r="K918" s="82" t="s">
        <v>18884</v>
      </c>
      <c r="L918" s="82" t="s">
        <v>18885</v>
      </c>
      <c r="M918" s="82" t="s">
        <v>18886</v>
      </c>
      <c r="N918" s="82" t="s">
        <v>18887</v>
      </c>
      <c r="O918" s="82" t="s">
        <v>558</v>
      </c>
      <c r="P918" s="82" t="s">
        <v>18888</v>
      </c>
      <c r="Q918" s="82" t="s">
        <v>18787</v>
      </c>
      <c r="R918" s="82" t="s">
        <v>18889</v>
      </c>
      <c r="S918" s="82" t="s">
        <v>18890</v>
      </c>
      <c r="T918" s="82" t="s">
        <v>18891</v>
      </c>
      <c r="U918" s="82" t="s">
        <v>18892</v>
      </c>
      <c r="V918" s="82" t="s">
        <v>18893</v>
      </c>
      <c r="W918" s="82" t="s">
        <v>18894</v>
      </c>
      <c r="X918" s="82" t="s">
        <v>18091</v>
      </c>
      <c r="Y918" s="82" t="s">
        <v>18895</v>
      </c>
      <c r="Z918" s="82" t="s">
        <v>18896</v>
      </c>
      <c r="AA918" s="82" t="s">
        <v>18897</v>
      </c>
      <c r="AB918" s="82" t="s">
        <v>18093</v>
      </c>
      <c r="AC918" s="82" t="s">
        <v>735</v>
      </c>
      <c r="AD918" s="82" t="s">
        <v>18898</v>
      </c>
      <c r="AE918" s="82" t="s">
        <v>18899</v>
      </c>
      <c r="AF918" s="82" t="s">
        <v>18900</v>
      </c>
      <c r="AG918" s="82" t="s">
        <v>18901</v>
      </c>
      <c r="AH918" s="82" t="s">
        <v>18902</v>
      </c>
      <c r="AI918" s="82" t="s">
        <v>7594</v>
      </c>
      <c r="AJ918" s="82" t="s">
        <v>18052</v>
      </c>
      <c r="AK918" s="82" t="s">
        <v>18903</v>
      </c>
      <c r="AL918" s="82" t="s">
        <v>415</v>
      </c>
    </row>
    <row r="919" spans="1:38" x14ac:dyDescent="0.25">
      <c r="A919" s="82" t="s">
        <v>18904</v>
      </c>
      <c r="B919" s="82">
        <v>16.587</v>
      </c>
      <c r="D919" s="82" t="s">
        <v>18101</v>
      </c>
      <c r="E919" s="82" t="s">
        <v>18905</v>
      </c>
      <c r="F919" s="82" t="s">
        <v>18906</v>
      </c>
      <c r="G919" s="82" t="s">
        <v>359</v>
      </c>
      <c r="H919" s="82" t="s">
        <v>360</v>
      </c>
      <c r="I919" s="82" t="s">
        <v>18907</v>
      </c>
      <c r="J919" s="82" t="s">
        <v>18908</v>
      </c>
      <c r="K919" s="82" t="s">
        <v>18909</v>
      </c>
      <c r="L919" s="82" t="s">
        <v>18910</v>
      </c>
      <c r="M919" s="82" t="s">
        <v>18911</v>
      </c>
      <c r="N919" s="82" t="s">
        <v>18107</v>
      </c>
      <c r="O919" s="82" t="s">
        <v>558</v>
      </c>
      <c r="P919" s="82" t="s">
        <v>18692</v>
      </c>
      <c r="Q919" s="82" t="s">
        <v>360</v>
      </c>
      <c r="R919" s="82" t="s">
        <v>18109</v>
      </c>
      <c r="S919" s="82" t="s">
        <v>368</v>
      </c>
      <c r="T919" s="82" t="s">
        <v>18912</v>
      </c>
      <c r="U919" s="82" t="s">
        <v>18913</v>
      </c>
      <c r="V919" s="82" t="s">
        <v>1376</v>
      </c>
      <c r="W919" s="82" t="s">
        <v>18112</v>
      </c>
      <c r="X919" s="82" t="s">
        <v>18113</v>
      </c>
      <c r="Y919" s="82" t="s">
        <v>18914</v>
      </c>
      <c r="Z919" s="82" t="s">
        <v>18915</v>
      </c>
      <c r="AA919" s="82" t="s">
        <v>376</v>
      </c>
      <c r="AB919" s="82" t="s">
        <v>18206</v>
      </c>
      <c r="AC919" s="82" t="s">
        <v>735</v>
      </c>
      <c r="AD919" s="82" t="s">
        <v>18117</v>
      </c>
      <c r="AE919" s="82" t="s">
        <v>18916</v>
      </c>
      <c r="AF919" s="82" t="s">
        <v>18917</v>
      </c>
      <c r="AG919" s="82" t="s">
        <v>382</v>
      </c>
      <c r="AH919" s="82" t="s">
        <v>18209</v>
      </c>
      <c r="AI919" s="82" t="s">
        <v>7594</v>
      </c>
      <c r="AJ919" s="82" t="s">
        <v>18052</v>
      </c>
      <c r="AK919" s="82" t="s">
        <v>18918</v>
      </c>
      <c r="AL919" s="82" t="s">
        <v>415</v>
      </c>
    </row>
    <row r="920" spans="1:38" x14ac:dyDescent="0.25">
      <c r="A920" s="82" t="s">
        <v>189</v>
      </c>
      <c r="B920" s="82">
        <v>16.588000000000001</v>
      </c>
      <c r="C920" s="82" t="s">
        <v>18919</v>
      </c>
      <c r="D920" s="82" t="s">
        <v>18101</v>
      </c>
      <c r="E920" s="82" t="s">
        <v>18920</v>
      </c>
      <c r="F920" s="82" t="s">
        <v>18921</v>
      </c>
      <c r="G920" s="82" t="s">
        <v>683</v>
      </c>
      <c r="H920" s="82" t="s">
        <v>360</v>
      </c>
      <c r="I920" s="82" t="s">
        <v>18922</v>
      </c>
      <c r="J920" s="82" t="s">
        <v>18923</v>
      </c>
      <c r="K920" s="82" t="s">
        <v>18924</v>
      </c>
      <c r="L920" s="82" t="s">
        <v>18925</v>
      </c>
      <c r="M920" s="82" t="s">
        <v>18926</v>
      </c>
      <c r="N920" s="82" t="s">
        <v>18107</v>
      </c>
      <c r="O920" s="82" t="s">
        <v>558</v>
      </c>
      <c r="P920" s="82" t="s">
        <v>18927</v>
      </c>
      <c r="Q920" s="82" t="s">
        <v>18928</v>
      </c>
      <c r="R920" s="82" t="s">
        <v>18678</v>
      </c>
      <c r="S920" s="82" t="s">
        <v>18929</v>
      </c>
      <c r="T920" s="82" t="s">
        <v>18930</v>
      </c>
      <c r="U920" s="82" t="s">
        <v>18931</v>
      </c>
      <c r="V920" s="82" t="s">
        <v>1376</v>
      </c>
      <c r="W920" s="82" t="s">
        <v>18112</v>
      </c>
      <c r="X920" s="82" t="s">
        <v>18113</v>
      </c>
      <c r="Y920" s="82" t="s">
        <v>18932</v>
      </c>
      <c r="Z920" s="82" t="s">
        <v>18933</v>
      </c>
      <c r="AA920" s="82" t="s">
        <v>376</v>
      </c>
      <c r="AB920" s="82" t="s">
        <v>18206</v>
      </c>
      <c r="AC920" s="82" t="s">
        <v>735</v>
      </c>
      <c r="AD920" s="82" t="s">
        <v>18117</v>
      </c>
      <c r="AE920" s="82" t="s">
        <v>18118</v>
      </c>
      <c r="AF920" s="82" t="s">
        <v>18682</v>
      </c>
      <c r="AG920" s="82" t="s">
        <v>382</v>
      </c>
      <c r="AH920" s="82" t="s">
        <v>18934</v>
      </c>
      <c r="AI920" s="82" t="s">
        <v>7594</v>
      </c>
      <c r="AJ920" s="82" t="s">
        <v>18052</v>
      </c>
      <c r="AK920" s="82" t="s">
        <v>18935</v>
      </c>
      <c r="AL920" s="82" t="s">
        <v>415</v>
      </c>
    </row>
    <row r="921" spans="1:38" x14ac:dyDescent="0.25">
      <c r="A921" s="82" t="s">
        <v>18936</v>
      </c>
      <c r="B921" s="82">
        <v>16.588999999999999</v>
      </c>
      <c r="C921" s="82" t="s">
        <v>18937</v>
      </c>
      <c r="D921" s="82" t="s">
        <v>18101</v>
      </c>
      <c r="E921" s="82" t="s">
        <v>18938</v>
      </c>
      <c r="F921" s="82" t="s">
        <v>18939</v>
      </c>
      <c r="G921" s="82" t="s">
        <v>359</v>
      </c>
      <c r="H921" s="82" t="s">
        <v>360</v>
      </c>
      <c r="I921" s="82" t="s">
        <v>18940</v>
      </c>
      <c r="J921" s="82" t="s">
        <v>18941</v>
      </c>
      <c r="K921" s="82" t="s">
        <v>18942</v>
      </c>
      <c r="L921" s="82" t="s">
        <v>18943</v>
      </c>
      <c r="M921" s="82" t="s">
        <v>18944</v>
      </c>
      <c r="N921" s="82" t="s">
        <v>18107</v>
      </c>
      <c r="O921" s="82" t="s">
        <v>558</v>
      </c>
      <c r="P921" s="82" t="s">
        <v>18692</v>
      </c>
      <c r="Q921" s="82" t="s">
        <v>360</v>
      </c>
      <c r="R921" s="82" t="s">
        <v>18109</v>
      </c>
      <c r="S921" s="82" t="s">
        <v>368</v>
      </c>
      <c r="T921" s="82" t="s">
        <v>18945</v>
      </c>
      <c r="U921" s="82" t="s">
        <v>18111</v>
      </c>
      <c r="V921" s="82" t="s">
        <v>1376</v>
      </c>
      <c r="W921" s="82" t="s">
        <v>18112</v>
      </c>
      <c r="X921" s="82" t="s">
        <v>18113</v>
      </c>
      <c r="Y921" s="82" t="s">
        <v>18946</v>
      </c>
      <c r="Z921" s="82" t="s">
        <v>18947</v>
      </c>
      <c r="AA921" s="82" t="s">
        <v>376</v>
      </c>
      <c r="AB921" s="82" t="s">
        <v>18206</v>
      </c>
      <c r="AC921" s="82" t="s">
        <v>735</v>
      </c>
      <c r="AD921" s="82" t="s">
        <v>18117</v>
      </c>
      <c r="AE921" s="82" t="s">
        <v>18118</v>
      </c>
      <c r="AF921" s="82" t="s">
        <v>382</v>
      </c>
      <c r="AG921" s="82" t="s">
        <v>382</v>
      </c>
      <c r="AH921" s="82" t="s">
        <v>18948</v>
      </c>
      <c r="AI921" s="82" t="s">
        <v>8694</v>
      </c>
      <c r="AJ921" s="82" t="s">
        <v>18052</v>
      </c>
      <c r="AK921" s="82" t="s">
        <v>18949</v>
      </c>
      <c r="AL921" s="82" t="s">
        <v>415</v>
      </c>
    </row>
    <row r="922" spans="1:38" x14ac:dyDescent="0.25">
      <c r="A922" s="82" t="s">
        <v>18950</v>
      </c>
      <c r="B922" s="82">
        <v>16.59</v>
      </c>
      <c r="C922" s="82" t="s">
        <v>18951</v>
      </c>
      <c r="D922" s="82" t="s">
        <v>18101</v>
      </c>
      <c r="E922" s="82" t="s">
        <v>18952</v>
      </c>
      <c r="F922" s="82" t="s">
        <v>18953</v>
      </c>
      <c r="G922" s="82" t="s">
        <v>359</v>
      </c>
      <c r="H922" s="82" t="s">
        <v>360</v>
      </c>
      <c r="I922" s="82" t="s">
        <v>18954</v>
      </c>
      <c r="J922" s="82" t="s">
        <v>18955</v>
      </c>
      <c r="K922" s="82" t="s">
        <v>18956</v>
      </c>
      <c r="L922" s="82" t="s">
        <v>6867</v>
      </c>
      <c r="M922" s="82" t="s">
        <v>18957</v>
      </c>
      <c r="N922" s="82" t="s">
        <v>18107</v>
      </c>
      <c r="O922" s="82" t="s">
        <v>558</v>
      </c>
      <c r="P922" s="82" t="s">
        <v>18108</v>
      </c>
      <c r="Q922" s="82" t="s">
        <v>360</v>
      </c>
      <c r="R922" s="82" t="s">
        <v>18109</v>
      </c>
      <c r="S922" s="82" t="s">
        <v>368</v>
      </c>
      <c r="T922" s="82" t="s">
        <v>18945</v>
      </c>
      <c r="U922" s="82" t="s">
        <v>18111</v>
      </c>
      <c r="V922" s="82" t="s">
        <v>1376</v>
      </c>
      <c r="W922" s="82" t="s">
        <v>18112</v>
      </c>
      <c r="X922" s="82" t="s">
        <v>18113</v>
      </c>
      <c r="Y922" s="82" t="s">
        <v>18958</v>
      </c>
      <c r="Z922" s="82" t="s">
        <v>18959</v>
      </c>
      <c r="AA922" s="82" t="s">
        <v>376</v>
      </c>
      <c r="AB922" s="82" t="s">
        <v>18206</v>
      </c>
      <c r="AC922" s="82" t="s">
        <v>735</v>
      </c>
      <c r="AD922" s="82" t="s">
        <v>18117</v>
      </c>
      <c r="AE922" s="82" t="s">
        <v>18118</v>
      </c>
      <c r="AF922" s="82" t="s">
        <v>18134</v>
      </c>
      <c r="AG922" s="82" t="s">
        <v>382</v>
      </c>
      <c r="AH922" s="82" t="s">
        <v>18135</v>
      </c>
      <c r="AI922" s="82" t="s">
        <v>8694</v>
      </c>
      <c r="AJ922" s="82" t="s">
        <v>18052</v>
      </c>
      <c r="AK922" s="82" t="s">
        <v>18960</v>
      </c>
      <c r="AL922" s="82" t="s">
        <v>415</v>
      </c>
    </row>
    <row r="923" spans="1:38" x14ac:dyDescent="0.25">
      <c r="A923" s="82" t="s">
        <v>18961</v>
      </c>
      <c r="B923" s="82">
        <v>16.593</v>
      </c>
      <c r="C923" s="82" t="s">
        <v>18962</v>
      </c>
      <c r="D923" s="82" t="s">
        <v>18079</v>
      </c>
      <c r="E923" s="82" t="s">
        <v>18963</v>
      </c>
      <c r="F923" s="82" t="s">
        <v>18964</v>
      </c>
      <c r="G923" s="82" t="s">
        <v>683</v>
      </c>
      <c r="H923" s="82" t="s">
        <v>360</v>
      </c>
      <c r="I923" s="82" t="s">
        <v>18965</v>
      </c>
      <c r="J923" s="82" t="s">
        <v>18966</v>
      </c>
      <c r="K923" s="82" t="s">
        <v>18967</v>
      </c>
      <c r="L923" s="82" t="s">
        <v>18968</v>
      </c>
      <c r="M923" s="82" t="s">
        <v>18969</v>
      </c>
      <c r="N923" s="82" t="s">
        <v>18806</v>
      </c>
      <c r="O923" s="82" t="s">
        <v>558</v>
      </c>
      <c r="P923" s="82" t="s">
        <v>18970</v>
      </c>
      <c r="Q923" s="82" t="s">
        <v>18971</v>
      </c>
      <c r="R923" s="82" t="s">
        <v>18972</v>
      </c>
      <c r="S923" s="82" t="s">
        <v>18973</v>
      </c>
      <c r="T923" s="82" t="s">
        <v>18974</v>
      </c>
      <c r="U923" s="82" t="s">
        <v>18660</v>
      </c>
      <c r="V923" s="82" t="s">
        <v>6042</v>
      </c>
      <c r="W923" s="82" t="s">
        <v>18975</v>
      </c>
      <c r="X923" s="82" t="s">
        <v>18091</v>
      </c>
      <c r="Y923" s="82" t="s">
        <v>18976</v>
      </c>
      <c r="Z923" s="82" t="s">
        <v>18977</v>
      </c>
      <c r="AA923" s="82" t="s">
        <v>18978</v>
      </c>
      <c r="AB923" s="82" t="s">
        <v>18979</v>
      </c>
      <c r="AC923" s="82" t="s">
        <v>1011</v>
      </c>
      <c r="AD923" s="82" t="s">
        <v>18980</v>
      </c>
      <c r="AE923" s="82" t="s">
        <v>18095</v>
      </c>
      <c r="AF923" s="82" t="s">
        <v>382</v>
      </c>
      <c r="AG923" s="82" t="s">
        <v>18981</v>
      </c>
      <c r="AH923" s="82" t="s">
        <v>18970</v>
      </c>
      <c r="AI923" s="82" t="s">
        <v>8694</v>
      </c>
      <c r="AJ923" s="82" t="s">
        <v>18052</v>
      </c>
      <c r="AK923" s="82" t="s">
        <v>18982</v>
      </c>
      <c r="AL923" s="82" t="s">
        <v>415</v>
      </c>
    </row>
    <row r="924" spans="1:38" x14ac:dyDescent="0.25">
      <c r="A924" s="82" t="s">
        <v>18983</v>
      </c>
      <c r="B924" s="82">
        <v>16.596</v>
      </c>
      <c r="C924" s="82" t="s">
        <v>18983</v>
      </c>
      <c r="D924" s="82" t="s">
        <v>18079</v>
      </c>
      <c r="E924" s="82" t="s">
        <v>18984</v>
      </c>
      <c r="F924" s="82" t="s">
        <v>18985</v>
      </c>
      <c r="G924" s="82" t="s">
        <v>359</v>
      </c>
      <c r="H924" s="82" t="s">
        <v>360</v>
      </c>
      <c r="I924" s="82" t="s">
        <v>18986</v>
      </c>
      <c r="J924" s="82" t="s">
        <v>18986</v>
      </c>
      <c r="K924" s="82" t="s">
        <v>18987</v>
      </c>
      <c r="L924" s="82" t="s">
        <v>580</v>
      </c>
      <c r="M924" s="82" t="s">
        <v>18988</v>
      </c>
      <c r="N924" s="82" t="s">
        <v>18989</v>
      </c>
      <c r="O924" s="82" t="s">
        <v>558</v>
      </c>
      <c r="P924" s="82" t="s">
        <v>360</v>
      </c>
      <c r="Q924" s="82" t="s">
        <v>18990</v>
      </c>
      <c r="R924" s="82" t="s">
        <v>360</v>
      </c>
      <c r="S924" s="82" t="s">
        <v>400</v>
      </c>
      <c r="T924" s="82" t="s">
        <v>18991</v>
      </c>
      <c r="U924" s="82" t="s">
        <v>18992</v>
      </c>
      <c r="V924" s="82" t="s">
        <v>632</v>
      </c>
      <c r="W924" s="82" t="s">
        <v>18090</v>
      </c>
      <c r="X924" s="82" t="s">
        <v>18091</v>
      </c>
      <c r="Y924" s="82" t="s">
        <v>18993</v>
      </c>
      <c r="Z924" s="82" t="s">
        <v>18994</v>
      </c>
      <c r="AA924" s="82" t="s">
        <v>18995</v>
      </c>
      <c r="AB924" s="82" t="s">
        <v>18093</v>
      </c>
      <c r="AC924" s="82" t="s">
        <v>735</v>
      </c>
      <c r="AD924" s="82" t="s">
        <v>18996</v>
      </c>
      <c r="AE924" s="82" t="s">
        <v>18095</v>
      </c>
      <c r="AF924" s="82" t="s">
        <v>18997</v>
      </c>
      <c r="AG924" s="82" t="s">
        <v>18998</v>
      </c>
      <c r="AH924" s="82" t="s">
        <v>18999</v>
      </c>
      <c r="AI924" s="82" t="s">
        <v>8694</v>
      </c>
      <c r="AJ924" s="82" t="s">
        <v>18052</v>
      </c>
      <c r="AK924" s="82" t="s">
        <v>19000</v>
      </c>
      <c r="AL924" s="82" t="s">
        <v>19001</v>
      </c>
    </row>
    <row r="925" spans="1:38" x14ac:dyDescent="0.25">
      <c r="A925" s="82" t="s">
        <v>19002</v>
      </c>
      <c r="B925" s="82">
        <v>16.600999999999999</v>
      </c>
      <c r="D925" s="82" t="s">
        <v>19003</v>
      </c>
      <c r="E925" s="82" t="s">
        <v>19004</v>
      </c>
      <c r="F925" s="82" t="s">
        <v>19005</v>
      </c>
      <c r="G925" s="82" t="s">
        <v>19006</v>
      </c>
      <c r="H925" s="82" t="s">
        <v>360</v>
      </c>
      <c r="I925" s="82" t="s">
        <v>19007</v>
      </c>
      <c r="J925" s="82" t="s">
        <v>19008</v>
      </c>
      <c r="K925" s="82" t="s">
        <v>19009</v>
      </c>
      <c r="L925" s="82" t="s">
        <v>5026</v>
      </c>
      <c r="M925" s="82" t="s">
        <v>19010</v>
      </c>
      <c r="N925" s="82" t="s">
        <v>19011</v>
      </c>
      <c r="O925" s="82" t="s">
        <v>558</v>
      </c>
      <c r="P925" s="82" t="s">
        <v>4302</v>
      </c>
      <c r="Q925" s="82" t="s">
        <v>19012</v>
      </c>
      <c r="R925" s="82" t="s">
        <v>360</v>
      </c>
      <c r="S925" s="82" t="s">
        <v>368</v>
      </c>
      <c r="T925" s="82" t="s">
        <v>19013</v>
      </c>
      <c r="U925" s="82" t="s">
        <v>19014</v>
      </c>
      <c r="V925" s="82" t="s">
        <v>19015</v>
      </c>
      <c r="W925" s="82" t="s">
        <v>19016</v>
      </c>
      <c r="X925" s="82" t="s">
        <v>19017</v>
      </c>
      <c r="Y925" s="82" t="s">
        <v>19018</v>
      </c>
      <c r="Z925" s="82" t="s">
        <v>427</v>
      </c>
      <c r="AA925" s="82" t="s">
        <v>376</v>
      </c>
      <c r="AB925" s="82" t="s">
        <v>382</v>
      </c>
      <c r="AC925" s="82" t="s">
        <v>19019</v>
      </c>
      <c r="AD925" s="82" t="s">
        <v>19020</v>
      </c>
      <c r="AE925" s="82" t="s">
        <v>18074</v>
      </c>
      <c r="AF925" s="82" t="s">
        <v>19021</v>
      </c>
      <c r="AG925" s="82" t="s">
        <v>382</v>
      </c>
      <c r="AH925" s="82" t="s">
        <v>382</v>
      </c>
      <c r="AI925" s="82" t="s">
        <v>3776</v>
      </c>
      <c r="AJ925" s="82" t="s">
        <v>18052</v>
      </c>
      <c r="AK925" s="82" t="s">
        <v>19022</v>
      </c>
      <c r="AL925" s="82" t="s">
        <v>961</v>
      </c>
    </row>
    <row r="926" spans="1:38" x14ac:dyDescent="0.25">
      <c r="A926" s="82" t="s">
        <v>19023</v>
      </c>
      <c r="B926" s="82">
        <v>16.602</v>
      </c>
      <c r="D926" s="82" t="s">
        <v>19003</v>
      </c>
      <c r="E926" s="82" t="s">
        <v>19024</v>
      </c>
      <c r="F926" s="82" t="s">
        <v>19025</v>
      </c>
      <c r="G926" s="82" t="s">
        <v>19026</v>
      </c>
      <c r="H926" s="82" t="s">
        <v>360</v>
      </c>
      <c r="I926" s="82" t="s">
        <v>19027</v>
      </c>
      <c r="J926" s="82" t="s">
        <v>19008</v>
      </c>
      <c r="K926" s="82" t="s">
        <v>19028</v>
      </c>
      <c r="L926" s="82" t="s">
        <v>5026</v>
      </c>
      <c r="M926" s="82" t="s">
        <v>19029</v>
      </c>
      <c r="N926" s="82" t="s">
        <v>19030</v>
      </c>
      <c r="O926" s="82" t="s">
        <v>558</v>
      </c>
      <c r="P926" s="82" t="s">
        <v>4302</v>
      </c>
      <c r="Q926" s="82" t="s">
        <v>19012</v>
      </c>
      <c r="R926" s="82" t="s">
        <v>360</v>
      </c>
      <c r="S926" s="82" t="s">
        <v>368</v>
      </c>
      <c r="T926" s="82" t="s">
        <v>19031</v>
      </c>
      <c r="U926" s="82" t="s">
        <v>19032</v>
      </c>
      <c r="V926" s="82" t="s">
        <v>19033</v>
      </c>
      <c r="W926" s="82" t="s">
        <v>19034</v>
      </c>
      <c r="X926" s="82" t="s">
        <v>19017</v>
      </c>
      <c r="Y926" s="82" t="s">
        <v>19035</v>
      </c>
      <c r="Z926" s="82" t="s">
        <v>427</v>
      </c>
      <c r="AA926" s="82" t="s">
        <v>376</v>
      </c>
      <c r="AB926" s="82" t="s">
        <v>382</v>
      </c>
      <c r="AC926" s="82" t="s">
        <v>19036</v>
      </c>
      <c r="AD926" s="82" t="s">
        <v>19020</v>
      </c>
      <c r="AE926" s="82" t="s">
        <v>18074</v>
      </c>
      <c r="AF926" s="82" t="s">
        <v>19037</v>
      </c>
      <c r="AG926" s="82" t="s">
        <v>382</v>
      </c>
      <c r="AH926" s="82" t="s">
        <v>382</v>
      </c>
      <c r="AI926" s="82" t="s">
        <v>3776</v>
      </c>
      <c r="AJ926" s="82" t="s">
        <v>18052</v>
      </c>
      <c r="AK926" s="82" t="s">
        <v>19038</v>
      </c>
      <c r="AL926" s="82" t="s">
        <v>415</v>
      </c>
    </row>
    <row r="927" spans="1:38" x14ac:dyDescent="0.25">
      <c r="A927" s="82" t="s">
        <v>19039</v>
      </c>
      <c r="B927" s="82">
        <v>16.603000000000002</v>
      </c>
      <c r="D927" s="82" t="s">
        <v>19003</v>
      </c>
      <c r="E927" s="82" t="s">
        <v>19040</v>
      </c>
      <c r="F927" s="82" t="s">
        <v>19041</v>
      </c>
      <c r="G927" s="82" t="s">
        <v>19026</v>
      </c>
      <c r="H927" s="82" t="s">
        <v>360</v>
      </c>
      <c r="I927" s="82" t="s">
        <v>19042</v>
      </c>
      <c r="J927" s="82" t="s">
        <v>19008</v>
      </c>
      <c r="K927" s="82" t="s">
        <v>19009</v>
      </c>
      <c r="L927" s="82" t="s">
        <v>5026</v>
      </c>
      <c r="M927" s="82" t="s">
        <v>19043</v>
      </c>
      <c r="N927" s="82" t="s">
        <v>19044</v>
      </c>
      <c r="O927" s="82" t="s">
        <v>558</v>
      </c>
      <c r="P927" s="82" t="s">
        <v>4302</v>
      </c>
      <c r="Q927" s="82" t="s">
        <v>19012</v>
      </c>
      <c r="R927" s="82" t="s">
        <v>360</v>
      </c>
      <c r="S927" s="82" t="s">
        <v>368</v>
      </c>
      <c r="T927" s="82" t="s">
        <v>19045</v>
      </c>
      <c r="U927" s="82" t="s">
        <v>19046</v>
      </c>
      <c r="V927" s="82" t="s">
        <v>19047</v>
      </c>
      <c r="W927" s="82" t="s">
        <v>19034</v>
      </c>
      <c r="X927" s="82" t="s">
        <v>19017</v>
      </c>
      <c r="Y927" s="82" t="s">
        <v>19048</v>
      </c>
      <c r="Z927" s="82" t="s">
        <v>427</v>
      </c>
      <c r="AA927" s="82" t="s">
        <v>376</v>
      </c>
      <c r="AB927" s="82" t="s">
        <v>382</v>
      </c>
      <c r="AC927" s="82" t="s">
        <v>19049</v>
      </c>
      <c r="AD927" s="82" t="s">
        <v>19020</v>
      </c>
      <c r="AE927" s="82" t="s">
        <v>18074</v>
      </c>
      <c r="AF927" s="82" t="s">
        <v>19050</v>
      </c>
      <c r="AG927" s="82" t="s">
        <v>382</v>
      </c>
      <c r="AH927" s="82" t="s">
        <v>382</v>
      </c>
      <c r="AI927" s="82" t="s">
        <v>3776</v>
      </c>
      <c r="AJ927" s="82" t="s">
        <v>18052</v>
      </c>
      <c r="AK927" s="82" t="s">
        <v>19051</v>
      </c>
      <c r="AL927" s="82" t="s">
        <v>415</v>
      </c>
    </row>
    <row r="928" spans="1:38" x14ac:dyDescent="0.25">
      <c r="A928" s="82" t="s">
        <v>160</v>
      </c>
      <c r="B928" s="82">
        <v>16.606000000000002</v>
      </c>
      <c r="C928" s="82" t="s">
        <v>19052</v>
      </c>
      <c r="D928" s="82" t="s">
        <v>18079</v>
      </c>
      <c r="E928" s="82" t="s">
        <v>19053</v>
      </c>
      <c r="F928" s="82" t="s">
        <v>19054</v>
      </c>
      <c r="G928" s="82" t="s">
        <v>504</v>
      </c>
      <c r="H928" s="82" t="s">
        <v>360</v>
      </c>
      <c r="I928" s="82" t="s">
        <v>19055</v>
      </c>
      <c r="J928" s="82" t="s">
        <v>19056</v>
      </c>
      <c r="K928" s="82" t="s">
        <v>19057</v>
      </c>
      <c r="L928" s="82" t="s">
        <v>3667</v>
      </c>
      <c r="M928" s="82" t="s">
        <v>19058</v>
      </c>
      <c r="N928" s="82" t="s">
        <v>19059</v>
      </c>
      <c r="O928" s="82" t="s">
        <v>558</v>
      </c>
      <c r="P928" s="82" t="s">
        <v>19060</v>
      </c>
      <c r="Q928" s="82" t="s">
        <v>360</v>
      </c>
      <c r="R928" s="82" t="s">
        <v>19061</v>
      </c>
      <c r="S928" s="82" t="s">
        <v>400</v>
      </c>
      <c r="T928" s="82" t="s">
        <v>19062</v>
      </c>
      <c r="U928" s="82" t="s">
        <v>631</v>
      </c>
      <c r="V928" s="82" t="s">
        <v>632</v>
      </c>
      <c r="W928" s="82" t="s">
        <v>19063</v>
      </c>
      <c r="X928" s="82" t="s">
        <v>18091</v>
      </c>
      <c r="Y928" s="82" t="s">
        <v>19064</v>
      </c>
      <c r="Z928" s="82" t="s">
        <v>19065</v>
      </c>
      <c r="AA928" s="82" t="s">
        <v>376</v>
      </c>
      <c r="AB928" s="82" t="s">
        <v>19066</v>
      </c>
      <c r="AC928" s="82" t="s">
        <v>1011</v>
      </c>
      <c r="AD928" s="82" t="s">
        <v>19067</v>
      </c>
      <c r="AE928" s="82" t="s">
        <v>18095</v>
      </c>
      <c r="AF928" s="82" t="s">
        <v>382</v>
      </c>
      <c r="AG928" s="82" t="s">
        <v>382</v>
      </c>
      <c r="AH928" s="82" t="s">
        <v>360</v>
      </c>
      <c r="AI928" s="82" t="s">
        <v>7634</v>
      </c>
      <c r="AJ928" s="82" t="s">
        <v>18052</v>
      </c>
      <c r="AK928" s="82" t="s">
        <v>19068</v>
      </c>
      <c r="AL928" s="82" t="s">
        <v>387</v>
      </c>
    </row>
    <row r="929" spans="1:38" x14ac:dyDescent="0.25">
      <c r="A929" s="82" t="s">
        <v>19069</v>
      </c>
      <c r="B929" s="82">
        <v>16.606999999999999</v>
      </c>
      <c r="C929" s="82" t="s">
        <v>19070</v>
      </c>
      <c r="D929" s="82" t="s">
        <v>18079</v>
      </c>
      <c r="E929" s="82" t="s">
        <v>19071</v>
      </c>
      <c r="F929" s="82" t="s">
        <v>19072</v>
      </c>
      <c r="G929" s="82" t="s">
        <v>504</v>
      </c>
      <c r="H929" s="82" t="s">
        <v>360</v>
      </c>
      <c r="I929" s="82" t="s">
        <v>19073</v>
      </c>
      <c r="J929" s="82" t="s">
        <v>19074</v>
      </c>
      <c r="K929" s="82" t="s">
        <v>19075</v>
      </c>
      <c r="L929" s="82" t="s">
        <v>19076</v>
      </c>
      <c r="M929" s="82" t="s">
        <v>19077</v>
      </c>
      <c r="N929" s="82" t="s">
        <v>19078</v>
      </c>
      <c r="O929" s="82" t="s">
        <v>558</v>
      </c>
      <c r="P929" s="82" t="s">
        <v>19079</v>
      </c>
      <c r="Q929" s="82" t="s">
        <v>360</v>
      </c>
      <c r="R929" s="82" t="s">
        <v>360</v>
      </c>
      <c r="S929" s="82" t="s">
        <v>19080</v>
      </c>
      <c r="T929" s="82" t="s">
        <v>19081</v>
      </c>
      <c r="U929" s="82" t="s">
        <v>443</v>
      </c>
      <c r="V929" s="82" t="s">
        <v>19082</v>
      </c>
      <c r="W929" s="82" t="s">
        <v>18090</v>
      </c>
      <c r="X929" s="82" t="s">
        <v>18091</v>
      </c>
      <c r="Y929" s="82" t="s">
        <v>19083</v>
      </c>
      <c r="Z929" s="82" t="s">
        <v>468</v>
      </c>
      <c r="AA929" s="82" t="s">
        <v>19084</v>
      </c>
      <c r="AB929" s="82" t="s">
        <v>19085</v>
      </c>
      <c r="AC929" s="82" t="s">
        <v>735</v>
      </c>
      <c r="AD929" s="82" t="s">
        <v>19086</v>
      </c>
      <c r="AE929" s="82" t="s">
        <v>19087</v>
      </c>
      <c r="AF929" s="82" t="s">
        <v>382</v>
      </c>
      <c r="AG929" s="82" t="s">
        <v>382</v>
      </c>
      <c r="AH929" s="82" t="s">
        <v>360</v>
      </c>
      <c r="AI929" s="82" t="s">
        <v>1842</v>
      </c>
      <c r="AJ929" s="82" t="s">
        <v>18052</v>
      </c>
      <c r="AK929" s="82" t="s">
        <v>19088</v>
      </c>
      <c r="AL929" s="82" t="s">
        <v>415</v>
      </c>
    </row>
    <row r="930" spans="1:38" x14ac:dyDescent="0.25">
      <c r="A930" s="82" t="s">
        <v>19089</v>
      </c>
      <c r="B930" s="82">
        <v>16.608000000000001</v>
      </c>
      <c r="C930" s="82" t="s">
        <v>19090</v>
      </c>
      <c r="D930" s="82" t="s">
        <v>18079</v>
      </c>
      <c r="E930" s="82" t="s">
        <v>19091</v>
      </c>
      <c r="F930" s="82" t="s">
        <v>19092</v>
      </c>
      <c r="G930" s="82" t="s">
        <v>359</v>
      </c>
      <c r="H930" s="82" t="s">
        <v>360</v>
      </c>
      <c r="I930" s="82" t="s">
        <v>19093</v>
      </c>
      <c r="J930" s="82" t="s">
        <v>19094</v>
      </c>
      <c r="K930" s="82" t="s">
        <v>19095</v>
      </c>
      <c r="L930" s="82" t="s">
        <v>580</v>
      </c>
      <c r="M930" s="82" t="s">
        <v>19096</v>
      </c>
      <c r="N930" s="82" t="s">
        <v>19097</v>
      </c>
      <c r="O930" s="82" t="s">
        <v>558</v>
      </c>
      <c r="P930" s="82" t="s">
        <v>19098</v>
      </c>
      <c r="Q930" s="82" t="s">
        <v>19099</v>
      </c>
      <c r="R930" s="82" t="s">
        <v>19100</v>
      </c>
      <c r="S930" s="82" t="s">
        <v>400</v>
      </c>
      <c r="T930" s="82" t="s">
        <v>19101</v>
      </c>
      <c r="U930" s="82" t="s">
        <v>19102</v>
      </c>
      <c r="V930" s="82" t="s">
        <v>632</v>
      </c>
      <c r="W930" s="82" t="s">
        <v>18090</v>
      </c>
      <c r="X930" s="82" t="s">
        <v>18091</v>
      </c>
      <c r="Y930" s="82" t="s">
        <v>19103</v>
      </c>
      <c r="Z930" s="82" t="s">
        <v>19104</v>
      </c>
      <c r="AA930" s="82" t="s">
        <v>19105</v>
      </c>
      <c r="AB930" s="82" t="s">
        <v>18093</v>
      </c>
      <c r="AC930" s="82" t="s">
        <v>1011</v>
      </c>
      <c r="AD930" s="82" t="s">
        <v>19106</v>
      </c>
      <c r="AE930" s="82" t="s">
        <v>18095</v>
      </c>
      <c r="AF930" s="82" t="s">
        <v>382</v>
      </c>
      <c r="AG930" s="82" t="s">
        <v>19107</v>
      </c>
      <c r="AH930" s="82" t="s">
        <v>360</v>
      </c>
      <c r="AI930" s="82" t="s">
        <v>1842</v>
      </c>
      <c r="AJ930" s="82" t="s">
        <v>18052</v>
      </c>
      <c r="AK930" s="82" t="s">
        <v>19108</v>
      </c>
      <c r="AL930" s="82" t="s">
        <v>415</v>
      </c>
    </row>
    <row r="931" spans="1:38" x14ac:dyDescent="0.25">
      <c r="A931" s="82" t="s">
        <v>19109</v>
      </c>
      <c r="B931" s="82">
        <v>16.609000000000002</v>
      </c>
      <c r="C931" s="82" t="s">
        <v>19110</v>
      </c>
      <c r="D931" s="82" t="s">
        <v>18079</v>
      </c>
      <c r="E931" s="82" t="s">
        <v>19111</v>
      </c>
      <c r="F931" s="82" t="s">
        <v>19112</v>
      </c>
      <c r="G931" s="82" t="s">
        <v>359</v>
      </c>
      <c r="H931" s="82" t="s">
        <v>360</v>
      </c>
      <c r="I931" s="82" t="s">
        <v>19113</v>
      </c>
      <c r="J931" s="82" t="s">
        <v>19114</v>
      </c>
      <c r="K931" s="82" t="s">
        <v>19115</v>
      </c>
      <c r="L931" s="82" t="s">
        <v>19116</v>
      </c>
      <c r="M931" s="82" t="s">
        <v>19117</v>
      </c>
      <c r="N931" s="82" t="s">
        <v>19118</v>
      </c>
      <c r="O931" s="82" t="s">
        <v>558</v>
      </c>
      <c r="P931" s="82" t="s">
        <v>19119</v>
      </c>
      <c r="Q931" s="82" t="s">
        <v>18990</v>
      </c>
      <c r="R931" s="82" t="s">
        <v>19120</v>
      </c>
      <c r="S931" s="82" t="s">
        <v>400</v>
      </c>
      <c r="T931" s="82" t="s">
        <v>19121</v>
      </c>
      <c r="U931" s="82" t="s">
        <v>19122</v>
      </c>
      <c r="V931" s="82" t="s">
        <v>18089</v>
      </c>
      <c r="W931" s="82" t="s">
        <v>18090</v>
      </c>
      <c r="X931" s="82" t="s">
        <v>18091</v>
      </c>
      <c r="Y931" s="82" t="s">
        <v>19123</v>
      </c>
      <c r="Z931" s="82" t="s">
        <v>19124</v>
      </c>
      <c r="AA931" s="82" t="s">
        <v>19125</v>
      </c>
      <c r="AB931" s="82" t="s">
        <v>19126</v>
      </c>
      <c r="AC931" s="82" t="s">
        <v>1011</v>
      </c>
      <c r="AD931" s="82" t="s">
        <v>19127</v>
      </c>
      <c r="AE931" s="82" t="s">
        <v>18095</v>
      </c>
      <c r="AF931" s="82" t="s">
        <v>382</v>
      </c>
      <c r="AH931" s="82" t="s">
        <v>19128</v>
      </c>
      <c r="AI931" s="82" t="s">
        <v>1842</v>
      </c>
      <c r="AJ931" s="82" t="s">
        <v>18052</v>
      </c>
      <c r="AK931" s="82" t="s">
        <v>19129</v>
      </c>
      <c r="AL931" s="82" t="s">
        <v>415</v>
      </c>
    </row>
    <row r="932" spans="1:38" x14ac:dyDescent="0.25">
      <c r="A932" s="82" t="s">
        <v>19130</v>
      </c>
      <c r="B932" s="82">
        <v>16.61</v>
      </c>
      <c r="C932" s="82" t="s">
        <v>19131</v>
      </c>
      <c r="D932" s="82" t="s">
        <v>18079</v>
      </c>
      <c r="E932" s="82" t="s">
        <v>19132</v>
      </c>
      <c r="F932" s="82" t="s">
        <v>19133</v>
      </c>
      <c r="G932" s="82" t="s">
        <v>359</v>
      </c>
      <c r="H932" s="82" t="s">
        <v>360</v>
      </c>
      <c r="I932" s="82" t="s">
        <v>19134</v>
      </c>
      <c r="J932" s="82" t="s">
        <v>19135</v>
      </c>
      <c r="K932" s="82" t="s">
        <v>19136</v>
      </c>
      <c r="L932" s="82" t="s">
        <v>19116</v>
      </c>
      <c r="M932" s="82" t="s">
        <v>1376</v>
      </c>
      <c r="N932" s="82" t="s">
        <v>19137</v>
      </c>
      <c r="O932" s="82" t="s">
        <v>558</v>
      </c>
      <c r="P932" s="82" t="s">
        <v>19138</v>
      </c>
      <c r="Q932" s="82" t="s">
        <v>360</v>
      </c>
      <c r="R932" s="82" t="s">
        <v>19139</v>
      </c>
      <c r="S932" s="82" t="s">
        <v>368</v>
      </c>
      <c r="T932" s="82" t="s">
        <v>19140</v>
      </c>
      <c r="U932" s="82" t="s">
        <v>19141</v>
      </c>
      <c r="V932" s="82" t="s">
        <v>19142</v>
      </c>
      <c r="W932" s="82" t="s">
        <v>18090</v>
      </c>
      <c r="X932" s="82" t="s">
        <v>18638</v>
      </c>
      <c r="Y932" s="82" t="s">
        <v>19143</v>
      </c>
      <c r="Z932" s="82" t="s">
        <v>18640</v>
      </c>
      <c r="AA932" s="82" t="s">
        <v>19144</v>
      </c>
      <c r="AB932" s="82" t="s">
        <v>19145</v>
      </c>
      <c r="AC932" s="82" t="s">
        <v>19146</v>
      </c>
      <c r="AD932" s="82" t="s">
        <v>19147</v>
      </c>
      <c r="AE932" s="82" t="s">
        <v>19148</v>
      </c>
      <c r="AF932" s="82" t="s">
        <v>382</v>
      </c>
      <c r="AG932" s="82" t="s">
        <v>382</v>
      </c>
      <c r="AH932" s="82" t="s">
        <v>360</v>
      </c>
      <c r="AI932" s="82" t="s">
        <v>1842</v>
      </c>
      <c r="AJ932" s="82" t="s">
        <v>18052</v>
      </c>
      <c r="AK932" s="82" t="s">
        <v>19149</v>
      </c>
      <c r="AL932" s="82" t="s">
        <v>415</v>
      </c>
    </row>
    <row r="933" spans="1:38" x14ac:dyDescent="0.25">
      <c r="A933" s="82" t="s">
        <v>19150</v>
      </c>
      <c r="B933" s="82">
        <v>16.614000000000001</v>
      </c>
      <c r="C933" s="82" t="s">
        <v>19151</v>
      </c>
      <c r="D933" s="82" t="s">
        <v>18079</v>
      </c>
      <c r="E933" s="82" t="s">
        <v>19152</v>
      </c>
      <c r="F933" s="82" t="s">
        <v>19153</v>
      </c>
      <c r="G933" s="82" t="s">
        <v>19154</v>
      </c>
      <c r="H933" s="82" t="s">
        <v>360</v>
      </c>
      <c r="I933" s="82" t="s">
        <v>19155</v>
      </c>
      <c r="J933" s="82" t="s">
        <v>19156</v>
      </c>
      <c r="K933" s="82" t="s">
        <v>19157</v>
      </c>
      <c r="L933" s="82" t="s">
        <v>19116</v>
      </c>
      <c r="M933" s="82" t="s">
        <v>19158</v>
      </c>
      <c r="N933" s="82" t="s">
        <v>19159</v>
      </c>
      <c r="O933" s="82" t="s">
        <v>558</v>
      </c>
      <c r="P933" s="82" t="s">
        <v>19160</v>
      </c>
      <c r="Q933" s="82" t="s">
        <v>19161</v>
      </c>
      <c r="R933" s="82" t="s">
        <v>19162</v>
      </c>
      <c r="S933" s="82" t="s">
        <v>400</v>
      </c>
      <c r="T933" s="82" t="s">
        <v>19163</v>
      </c>
      <c r="U933" s="82" t="s">
        <v>18709</v>
      </c>
      <c r="V933" s="82" t="s">
        <v>19164</v>
      </c>
      <c r="W933" s="82" t="s">
        <v>18090</v>
      </c>
      <c r="X933" s="82" t="s">
        <v>18638</v>
      </c>
      <c r="Y933" s="82" t="s">
        <v>19165</v>
      </c>
      <c r="Z933" s="82" t="s">
        <v>19166</v>
      </c>
      <c r="AA933" s="82" t="s">
        <v>19167</v>
      </c>
      <c r="AB933" s="82" t="s">
        <v>18093</v>
      </c>
      <c r="AC933" s="82" t="s">
        <v>1011</v>
      </c>
      <c r="AD933" s="82" t="s">
        <v>19168</v>
      </c>
      <c r="AE933" s="82" t="s">
        <v>19169</v>
      </c>
      <c r="AF933" s="82" t="s">
        <v>382</v>
      </c>
      <c r="AG933" s="82" t="s">
        <v>382</v>
      </c>
      <c r="AH933" s="82" t="s">
        <v>19170</v>
      </c>
      <c r="AI933" s="82" t="s">
        <v>1842</v>
      </c>
      <c r="AJ933" s="82" t="s">
        <v>18052</v>
      </c>
      <c r="AK933" s="82" t="s">
        <v>19171</v>
      </c>
      <c r="AL933" s="82" t="s">
        <v>415</v>
      </c>
    </row>
    <row r="934" spans="1:38" x14ac:dyDescent="0.25">
      <c r="A934" s="82" t="s">
        <v>19172</v>
      </c>
      <c r="B934" s="82">
        <v>16.614999999999998</v>
      </c>
      <c r="C934" s="82" t="s">
        <v>19173</v>
      </c>
      <c r="D934" s="82" t="s">
        <v>18079</v>
      </c>
      <c r="E934" s="82" t="s">
        <v>19174</v>
      </c>
      <c r="F934" s="82" t="s">
        <v>19175</v>
      </c>
      <c r="G934" s="82" t="s">
        <v>438</v>
      </c>
      <c r="H934" s="82" t="s">
        <v>360</v>
      </c>
      <c r="I934" s="82" t="s">
        <v>19176</v>
      </c>
      <c r="J934" s="82" t="s">
        <v>19177</v>
      </c>
      <c r="K934" s="82" t="s">
        <v>19178</v>
      </c>
      <c r="L934" s="82" t="s">
        <v>19179</v>
      </c>
      <c r="M934" s="82" t="s">
        <v>19180</v>
      </c>
      <c r="N934" s="82" t="s">
        <v>19181</v>
      </c>
      <c r="O934" s="82" t="s">
        <v>366</v>
      </c>
      <c r="P934" s="82" t="s">
        <v>19182</v>
      </c>
      <c r="Q934" s="82" t="s">
        <v>19183</v>
      </c>
      <c r="R934" s="82" t="s">
        <v>360</v>
      </c>
      <c r="S934" s="82" t="s">
        <v>368</v>
      </c>
      <c r="T934" s="82" t="s">
        <v>19184</v>
      </c>
      <c r="U934" s="82" t="s">
        <v>443</v>
      </c>
      <c r="V934" s="82" t="s">
        <v>362</v>
      </c>
      <c r="W934" s="82" t="s">
        <v>822</v>
      </c>
      <c r="X934" s="82" t="s">
        <v>18772</v>
      </c>
      <c r="Y934" s="82" t="s">
        <v>19185</v>
      </c>
      <c r="Z934" s="82" t="s">
        <v>19186</v>
      </c>
      <c r="AA934" s="82" t="s">
        <v>376</v>
      </c>
      <c r="AB934" s="82" t="s">
        <v>19187</v>
      </c>
      <c r="AC934" s="82" t="s">
        <v>735</v>
      </c>
      <c r="AD934" s="82" t="s">
        <v>19188</v>
      </c>
      <c r="AE934" s="82" t="s">
        <v>19189</v>
      </c>
      <c r="AF934" s="82" t="s">
        <v>19190</v>
      </c>
      <c r="AG934" s="82" t="s">
        <v>382</v>
      </c>
      <c r="AH934" s="82" t="s">
        <v>19191</v>
      </c>
      <c r="AI934" s="82" t="s">
        <v>1842</v>
      </c>
      <c r="AJ934" s="82" t="s">
        <v>18052</v>
      </c>
      <c r="AK934" s="82" t="s">
        <v>19192</v>
      </c>
      <c r="AL934" s="82" t="s">
        <v>450</v>
      </c>
    </row>
    <row r="935" spans="1:38" x14ac:dyDescent="0.25">
      <c r="A935" s="82" t="s">
        <v>19193</v>
      </c>
      <c r="B935" s="82">
        <v>16.616</v>
      </c>
      <c r="C935" s="82" t="s">
        <v>19194</v>
      </c>
      <c r="D935" s="82" t="s">
        <v>18079</v>
      </c>
      <c r="E935" s="82" t="s">
        <v>19195</v>
      </c>
      <c r="F935" s="82" t="s">
        <v>19196</v>
      </c>
      <c r="G935" s="82" t="s">
        <v>359</v>
      </c>
      <c r="H935" s="82" t="s">
        <v>360</v>
      </c>
      <c r="I935" s="82" t="s">
        <v>19197</v>
      </c>
      <c r="J935" s="82" t="s">
        <v>19198</v>
      </c>
      <c r="K935" s="82" t="s">
        <v>19199</v>
      </c>
      <c r="L935" s="82" t="s">
        <v>421</v>
      </c>
      <c r="M935" s="82" t="s">
        <v>19200</v>
      </c>
      <c r="N935" s="82" t="s">
        <v>19201</v>
      </c>
      <c r="O935" s="82" t="s">
        <v>558</v>
      </c>
      <c r="P935" s="82" t="s">
        <v>19197</v>
      </c>
      <c r="Q935" s="82" t="s">
        <v>19202</v>
      </c>
      <c r="R935" s="82" t="s">
        <v>19203</v>
      </c>
      <c r="S935" s="82" t="s">
        <v>400</v>
      </c>
      <c r="T935" s="82" t="s">
        <v>19204</v>
      </c>
      <c r="U935" s="82" t="s">
        <v>19205</v>
      </c>
      <c r="V935" s="82" t="s">
        <v>632</v>
      </c>
      <c r="W935" s="82" t="s">
        <v>18090</v>
      </c>
      <c r="X935" s="82" t="s">
        <v>18091</v>
      </c>
      <c r="Y935" s="82" t="s">
        <v>19206</v>
      </c>
      <c r="Z935" s="82" t="s">
        <v>19207</v>
      </c>
      <c r="AA935" s="82" t="s">
        <v>376</v>
      </c>
      <c r="AB935" s="82" t="s">
        <v>19208</v>
      </c>
      <c r="AC935" s="82" t="s">
        <v>1011</v>
      </c>
      <c r="AD935" s="82" t="s">
        <v>19209</v>
      </c>
      <c r="AE935" s="82" t="s">
        <v>19210</v>
      </c>
      <c r="AF935" s="82" t="s">
        <v>382</v>
      </c>
      <c r="AG935" s="82" t="s">
        <v>382</v>
      </c>
      <c r="AH935" s="82" t="s">
        <v>19197</v>
      </c>
      <c r="AI935" s="82" t="s">
        <v>1886</v>
      </c>
      <c r="AJ935" s="82" t="s">
        <v>18052</v>
      </c>
      <c r="AK935" s="82" t="s">
        <v>19211</v>
      </c>
      <c r="AL935" s="82" t="s">
        <v>415</v>
      </c>
    </row>
    <row r="936" spans="1:38" x14ac:dyDescent="0.25">
      <c r="A936" s="82" t="s">
        <v>19212</v>
      </c>
      <c r="B936" s="82">
        <v>16.71</v>
      </c>
      <c r="C936" s="82" t="s">
        <v>19213</v>
      </c>
      <c r="D936" s="82" t="s">
        <v>19214</v>
      </c>
      <c r="E936" s="82" t="s">
        <v>19215</v>
      </c>
      <c r="F936" s="82" t="s">
        <v>19216</v>
      </c>
      <c r="G936" s="82" t="s">
        <v>359</v>
      </c>
      <c r="H936" s="82" t="s">
        <v>360</v>
      </c>
      <c r="I936" s="82" t="s">
        <v>19217</v>
      </c>
      <c r="J936" s="82" t="s">
        <v>19217</v>
      </c>
      <c r="K936" s="82" t="s">
        <v>19218</v>
      </c>
      <c r="L936" s="82" t="s">
        <v>19219</v>
      </c>
      <c r="M936" s="82" t="s">
        <v>19220</v>
      </c>
      <c r="N936" s="82" t="s">
        <v>19221</v>
      </c>
      <c r="O936" s="82" t="s">
        <v>558</v>
      </c>
      <c r="P936" s="82" t="s">
        <v>19222</v>
      </c>
      <c r="Q936" s="82" t="s">
        <v>19223</v>
      </c>
      <c r="R936" s="82" t="s">
        <v>19224</v>
      </c>
      <c r="S936" s="82" t="s">
        <v>19225</v>
      </c>
      <c r="T936" s="82" t="s">
        <v>19226</v>
      </c>
      <c r="U936" s="82" t="s">
        <v>19227</v>
      </c>
      <c r="V936" s="82" t="s">
        <v>1376</v>
      </c>
      <c r="W936" s="82" t="s">
        <v>19228</v>
      </c>
      <c r="X936" s="82" t="s">
        <v>19229</v>
      </c>
      <c r="Y936" s="82" t="s">
        <v>19230</v>
      </c>
      <c r="Z936" s="82" t="s">
        <v>19231</v>
      </c>
      <c r="AA936" s="82" t="s">
        <v>376</v>
      </c>
      <c r="AB936" s="82" t="s">
        <v>19232</v>
      </c>
      <c r="AC936" s="82" t="s">
        <v>735</v>
      </c>
      <c r="AD936" s="82" t="s">
        <v>19233</v>
      </c>
      <c r="AE936" s="82" t="s">
        <v>19234</v>
      </c>
      <c r="AF936" s="82" t="s">
        <v>382</v>
      </c>
      <c r="AG936" s="82" t="s">
        <v>382</v>
      </c>
      <c r="AH936" s="82" t="s">
        <v>19235</v>
      </c>
      <c r="AI936" s="82" t="s">
        <v>7594</v>
      </c>
      <c r="AJ936" s="82" t="s">
        <v>18052</v>
      </c>
      <c r="AK936" s="82" t="s">
        <v>19236</v>
      </c>
      <c r="AL936" s="82" t="s">
        <v>415</v>
      </c>
    </row>
    <row r="937" spans="1:38" x14ac:dyDescent="0.25">
      <c r="A937" s="82" t="s">
        <v>19237</v>
      </c>
      <c r="B937" s="82">
        <v>16.725999999999999</v>
      </c>
      <c r="C937" s="82" t="s">
        <v>19238</v>
      </c>
      <c r="D937" s="82" t="s">
        <v>18079</v>
      </c>
      <c r="E937" s="82" t="s">
        <v>19239</v>
      </c>
      <c r="F937" s="82" t="s">
        <v>19240</v>
      </c>
      <c r="G937" s="82" t="s">
        <v>359</v>
      </c>
      <c r="H937" s="82" t="s">
        <v>360</v>
      </c>
      <c r="I937" s="82" t="s">
        <v>19241</v>
      </c>
      <c r="J937" s="82" t="s">
        <v>19242</v>
      </c>
      <c r="K937" s="82" t="s">
        <v>19243</v>
      </c>
      <c r="L937" s="82" t="s">
        <v>19244</v>
      </c>
      <c r="M937" s="82" t="s">
        <v>18565</v>
      </c>
      <c r="N937" s="82" t="s">
        <v>19245</v>
      </c>
      <c r="O937" s="82" t="s">
        <v>558</v>
      </c>
      <c r="P937" s="82" t="s">
        <v>19246</v>
      </c>
      <c r="Q937" s="82" t="s">
        <v>19247</v>
      </c>
      <c r="R937" s="82" t="s">
        <v>18279</v>
      </c>
      <c r="S937" s="82" t="s">
        <v>368</v>
      </c>
      <c r="T937" s="82" t="s">
        <v>19248</v>
      </c>
      <c r="U937" s="82" t="s">
        <v>19249</v>
      </c>
      <c r="V937" s="82" t="s">
        <v>19250</v>
      </c>
      <c r="W937" s="82" t="s">
        <v>19251</v>
      </c>
      <c r="X937" s="82" t="s">
        <v>18284</v>
      </c>
      <c r="Y937" s="82" t="s">
        <v>19252</v>
      </c>
      <c r="Z937" s="82" t="s">
        <v>19253</v>
      </c>
      <c r="AA937" s="82" t="s">
        <v>19254</v>
      </c>
      <c r="AB937" s="82" t="s">
        <v>19255</v>
      </c>
      <c r="AC937" s="82" t="s">
        <v>1011</v>
      </c>
      <c r="AD937" s="82" t="s">
        <v>19256</v>
      </c>
      <c r="AE937" s="82" t="s">
        <v>19257</v>
      </c>
      <c r="AF937" s="82" t="s">
        <v>19258</v>
      </c>
      <c r="AG937" s="82" t="s">
        <v>19259</v>
      </c>
      <c r="AH937" s="82" t="s">
        <v>19260</v>
      </c>
      <c r="AI937" s="82" t="s">
        <v>8694</v>
      </c>
      <c r="AJ937" s="82" t="s">
        <v>18052</v>
      </c>
      <c r="AK937" s="82" t="s">
        <v>19261</v>
      </c>
      <c r="AL937" s="82" t="s">
        <v>415</v>
      </c>
    </row>
    <row r="938" spans="1:38" x14ac:dyDescent="0.25">
      <c r="A938" s="82" t="s">
        <v>19262</v>
      </c>
      <c r="B938" s="82">
        <v>16.731000000000002</v>
      </c>
      <c r="C938" s="82" t="s">
        <v>19263</v>
      </c>
      <c r="D938" s="82" t="s">
        <v>18079</v>
      </c>
      <c r="E938" s="82" t="s">
        <v>19264</v>
      </c>
      <c r="F938" s="82" t="s">
        <v>19265</v>
      </c>
      <c r="G938" s="82" t="s">
        <v>359</v>
      </c>
      <c r="H938" s="82" t="s">
        <v>360</v>
      </c>
      <c r="I938" s="82" t="s">
        <v>19266</v>
      </c>
      <c r="J938" s="82" t="s">
        <v>19242</v>
      </c>
      <c r="K938" s="82" t="s">
        <v>19267</v>
      </c>
      <c r="L938" s="82" t="s">
        <v>19268</v>
      </c>
      <c r="M938" s="82" t="s">
        <v>19269</v>
      </c>
      <c r="N938" s="82" t="s">
        <v>18566</v>
      </c>
      <c r="O938" s="82" t="s">
        <v>558</v>
      </c>
      <c r="P938" s="82" t="s">
        <v>19270</v>
      </c>
      <c r="Q938" s="82" t="s">
        <v>19271</v>
      </c>
      <c r="R938" s="82" t="s">
        <v>19272</v>
      </c>
      <c r="S938" s="82" t="s">
        <v>400</v>
      </c>
      <c r="T938" s="82" t="s">
        <v>19273</v>
      </c>
      <c r="U938" s="82" t="s">
        <v>19274</v>
      </c>
      <c r="V938" s="82" t="s">
        <v>19275</v>
      </c>
      <c r="W938" s="82" t="s">
        <v>19276</v>
      </c>
      <c r="X938" s="82" t="s">
        <v>18284</v>
      </c>
      <c r="Y938" s="82" t="s">
        <v>19277</v>
      </c>
      <c r="AA938" s="82" t="s">
        <v>376</v>
      </c>
      <c r="AB938" s="82" t="s">
        <v>19278</v>
      </c>
      <c r="AC938" s="82" t="s">
        <v>1011</v>
      </c>
      <c r="AD938" s="82" t="s">
        <v>19279</v>
      </c>
      <c r="AE938" s="82" t="s">
        <v>18598</v>
      </c>
      <c r="AF938" s="82" t="s">
        <v>382</v>
      </c>
      <c r="AG938" s="82" t="s">
        <v>19280</v>
      </c>
      <c r="AH938" s="82" t="s">
        <v>19281</v>
      </c>
      <c r="AI938" s="82" t="s">
        <v>1842</v>
      </c>
      <c r="AJ938" s="82" t="s">
        <v>18052</v>
      </c>
      <c r="AK938" s="82" t="s">
        <v>19282</v>
      </c>
      <c r="AL938" s="82" t="s">
        <v>1286</v>
      </c>
    </row>
    <row r="939" spans="1:38" x14ac:dyDescent="0.25">
      <c r="A939" s="82" t="s">
        <v>19283</v>
      </c>
      <c r="B939" s="82">
        <v>16.734000000000002</v>
      </c>
      <c r="C939" s="82" t="s">
        <v>19284</v>
      </c>
      <c r="D939" s="82" t="s">
        <v>18079</v>
      </c>
      <c r="E939" s="82" t="s">
        <v>19285</v>
      </c>
      <c r="F939" s="82" t="s">
        <v>19286</v>
      </c>
      <c r="G939" s="82" t="s">
        <v>600</v>
      </c>
      <c r="H939" s="82" t="s">
        <v>360</v>
      </c>
      <c r="I939" s="82" t="s">
        <v>19287</v>
      </c>
      <c r="J939" s="82" t="s">
        <v>19288</v>
      </c>
      <c r="K939" s="82" t="s">
        <v>18653</v>
      </c>
      <c r="L939" s="82" t="s">
        <v>580</v>
      </c>
      <c r="M939" s="82" t="s">
        <v>18630</v>
      </c>
      <c r="N939" s="82" t="s">
        <v>19289</v>
      </c>
      <c r="O939" s="82" t="s">
        <v>558</v>
      </c>
      <c r="P939" s="82" t="s">
        <v>360</v>
      </c>
      <c r="Q939" s="82" t="s">
        <v>18633</v>
      </c>
      <c r="R939" s="82" t="s">
        <v>19290</v>
      </c>
      <c r="S939" s="82" t="s">
        <v>400</v>
      </c>
      <c r="T939" s="82" t="s">
        <v>19291</v>
      </c>
      <c r="U939" s="82" t="s">
        <v>19292</v>
      </c>
      <c r="V939" s="82" t="s">
        <v>18637</v>
      </c>
      <c r="W939" s="82" t="s">
        <v>18661</v>
      </c>
      <c r="X939" s="82" t="s">
        <v>18638</v>
      </c>
      <c r="Y939" s="82" t="s">
        <v>19293</v>
      </c>
      <c r="Z939" s="82" t="s">
        <v>19294</v>
      </c>
      <c r="AA939" s="82" t="s">
        <v>376</v>
      </c>
      <c r="AB939" s="82" t="s">
        <v>19295</v>
      </c>
      <c r="AC939" s="82" t="s">
        <v>1011</v>
      </c>
      <c r="AD939" s="82" t="s">
        <v>19296</v>
      </c>
      <c r="AE939" s="82" t="s">
        <v>18667</v>
      </c>
      <c r="AF939" s="82" t="s">
        <v>382</v>
      </c>
      <c r="AG939" s="82" t="s">
        <v>382</v>
      </c>
      <c r="AH939" s="82" t="s">
        <v>19297</v>
      </c>
      <c r="AI939" s="82" t="s">
        <v>4409</v>
      </c>
      <c r="AJ939" s="82" t="s">
        <v>18052</v>
      </c>
      <c r="AK939" s="82" t="s">
        <v>19298</v>
      </c>
      <c r="AL939" s="82" t="s">
        <v>415</v>
      </c>
    </row>
    <row r="940" spans="1:38" x14ac:dyDescent="0.25">
      <c r="A940" s="82" t="s">
        <v>19299</v>
      </c>
      <c r="B940" s="82">
        <v>16.734999999999999</v>
      </c>
      <c r="C940" s="82" t="s">
        <v>19300</v>
      </c>
      <c r="D940" s="82" t="s">
        <v>18079</v>
      </c>
      <c r="E940" s="82" t="s">
        <v>19301</v>
      </c>
      <c r="F940" s="82" t="s">
        <v>19302</v>
      </c>
      <c r="G940" s="82" t="s">
        <v>4152</v>
      </c>
      <c r="H940" s="82" t="s">
        <v>360</v>
      </c>
      <c r="I940" s="82" t="s">
        <v>19303</v>
      </c>
      <c r="J940" s="82" t="s">
        <v>19304</v>
      </c>
      <c r="K940" s="82" t="s">
        <v>19305</v>
      </c>
      <c r="L940" s="82" t="s">
        <v>19306</v>
      </c>
      <c r="M940" s="82" t="s">
        <v>19307</v>
      </c>
      <c r="N940" s="82" t="s">
        <v>18806</v>
      </c>
      <c r="O940" s="82" t="s">
        <v>558</v>
      </c>
      <c r="P940" s="82" t="s">
        <v>19308</v>
      </c>
      <c r="Q940" s="82" t="s">
        <v>19099</v>
      </c>
      <c r="R940" s="82" t="s">
        <v>19308</v>
      </c>
      <c r="S940" s="82" t="s">
        <v>19309</v>
      </c>
      <c r="T940" s="82" t="s">
        <v>19310</v>
      </c>
      <c r="U940" s="82" t="s">
        <v>19311</v>
      </c>
      <c r="V940" s="82" t="s">
        <v>6042</v>
      </c>
      <c r="W940" s="82" t="s">
        <v>18090</v>
      </c>
      <c r="X940" s="82" t="s">
        <v>18091</v>
      </c>
      <c r="Y940" s="82" t="s">
        <v>19312</v>
      </c>
      <c r="AA940" s="82" t="s">
        <v>19313</v>
      </c>
      <c r="AB940" s="82" t="s">
        <v>19314</v>
      </c>
      <c r="AC940" s="82" t="s">
        <v>735</v>
      </c>
      <c r="AD940" s="82" t="s">
        <v>19315</v>
      </c>
      <c r="AE940" s="82" t="s">
        <v>18095</v>
      </c>
      <c r="AF940" s="82" t="s">
        <v>382</v>
      </c>
      <c r="AG940" s="82" t="s">
        <v>382</v>
      </c>
      <c r="AH940" s="82" t="s">
        <v>19308</v>
      </c>
      <c r="AI940" s="82" t="s">
        <v>2011</v>
      </c>
      <c r="AJ940" s="82" t="s">
        <v>18052</v>
      </c>
      <c r="AK940" s="82" t="s">
        <v>19316</v>
      </c>
      <c r="AL940" s="82" t="s">
        <v>415</v>
      </c>
    </row>
    <row r="941" spans="1:38" x14ac:dyDescent="0.25">
      <c r="A941" s="82" t="s">
        <v>19317</v>
      </c>
      <c r="B941" s="82">
        <v>16.736000000000001</v>
      </c>
      <c r="C941" s="82" t="s">
        <v>19318</v>
      </c>
      <c r="D941" s="82" t="s">
        <v>18101</v>
      </c>
      <c r="E941" s="82" t="s">
        <v>19319</v>
      </c>
      <c r="F941" s="82" t="s">
        <v>19320</v>
      </c>
      <c r="G941" s="82" t="s">
        <v>359</v>
      </c>
      <c r="H941" s="82" t="s">
        <v>360</v>
      </c>
      <c r="I941" s="82" t="s">
        <v>19321</v>
      </c>
      <c r="J941" s="82" t="s">
        <v>19322</v>
      </c>
      <c r="K941" s="82" t="s">
        <v>19323</v>
      </c>
      <c r="L941" s="82" t="s">
        <v>6867</v>
      </c>
      <c r="M941" s="82" t="s">
        <v>19324</v>
      </c>
      <c r="N941" s="82" t="s">
        <v>18107</v>
      </c>
      <c r="O941" s="82" t="s">
        <v>558</v>
      </c>
      <c r="P941" s="82" t="s">
        <v>18108</v>
      </c>
      <c r="Q941" s="82" t="s">
        <v>360</v>
      </c>
      <c r="R941" s="82" t="s">
        <v>18109</v>
      </c>
      <c r="S941" s="82" t="s">
        <v>368</v>
      </c>
      <c r="T941" s="82" t="s">
        <v>19325</v>
      </c>
      <c r="U941" s="82" t="s">
        <v>18111</v>
      </c>
      <c r="V941" s="82" t="s">
        <v>1376</v>
      </c>
      <c r="W941" s="82" t="s">
        <v>18112</v>
      </c>
      <c r="X941" s="82" t="s">
        <v>18113</v>
      </c>
      <c r="Y941" s="82" t="s">
        <v>19326</v>
      </c>
      <c r="Z941" s="82" t="s">
        <v>19327</v>
      </c>
      <c r="AA941" s="82" t="s">
        <v>376</v>
      </c>
      <c r="AB941" s="82" t="s">
        <v>18206</v>
      </c>
      <c r="AC941" s="82" t="s">
        <v>735</v>
      </c>
      <c r="AD941" s="82" t="s">
        <v>18117</v>
      </c>
      <c r="AE941" s="82" t="s">
        <v>18118</v>
      </c>
      <c r="AF941" s="82" t="s">
        <v>18472</v>
      </c>
      <c r="AG941" s="82" t="s">
        <v>382</v>
      </c>
      <c r="AH941" s="82" t="s">
        <v>19328</v>
      </c>
      <c r="AI941" s="82" t="s">
        <v>2011</v>
      </c>
      <c r="AJ941" s="82" t="s">
        <v>18052</v>
      </c>
      <c r="AK941" s="82" t="s">
        <v>19329</v>
      </c>
      <c r="AL941" s="82" t="s">
        <v>415</v>
      </c>
    </row>
    <row r="942" spans="1:38" x14ac:dyDescent="0.25">
      <c r="A942" s="82" t="s">
        <v>178</v>
      </c>
      <c r="B942" s="82">
        <v>16.738</v>
      </c>
      <c r="C942" s="82" t="s">
        <v>19330</v>
      </c>
      <c r="D942" s="82" t="s">
        <v>18079</v>
      </c>
      <c r="E942" s="82" t="s">
        <v>19331</v>
      </c>
      <c r="F942" s="82" t="s">
        <v>19332</v>
      </c>
      <c r="G942" s="82" t="s">
        <v>3124</v>
      </c>
      <c r="H942" s="82" t="s">
        <v>360</v>
      </c>
      <c r="I942" s="82" t="s">
        <v>19333</v>
      </c>
      <c r="J942" s="82" t="s">
        <v>19334</v>
      </c>
      <c r="K942" s="82" t="s">
        <v>19335</v>
      </c>
      <c r="L942" s="82" t="s">
        <v>19336</v>
      </c>
      <c r="M942" s="82" t="s">
        <v>19337</v>
      </c>
      <c r="N942" s="82" t="s">
        <v>18299</v>
      </c>
      <c r="O942" s="82" t="s">
        <v>558</v>
      </c>
      <c r="P942" s="82" t="s">
        <v>19338</v>
      </c>
      <c r="Q942" s="82" t="s">
        <v>18990</v>
      </c>
      <c r="R942" s="82" t="s">
        <v>19339</v>
      </c>
      <c r="S942" s="82" t="s">
        <v>19340</v>
      </c>
      <c r="T942" s="82" t="s">
        <v>19341</v>
      </c>
      <c r="U942" s="82" t="s">
        <v>19342</v>
      </c>
      <c r="V942" s="82" t="s">
        <v>18089</v>
      </c>
      <c r="W942" s="82" t="s">
        <v>18090</v>
      </c>
      <c r="X942" s="82" t="s">
        <v>18091</v>
      </c>
      <c r="Y942" s="82" t="s">
        <v>19343</v>
      </c>
      <c r="Z942" s="82" t="s">
        <v>19344</v>
      </c>
      <c r="AA942" s="82" t="s">
        <v>19345</v>
      </c>
      <c r="AB942" s="82" t="s">
        <v>19346</v>
      </c>
      <c r="AC942" s="82" t="s">
        <v>19347</v>
      </c>
      <c r="AD942" s="82" t="s">
        <v>19348</v>
      </c>
      <c r="AE942" s="82" t="s">
        <v>19349</v>
      </c>
      <c r="AF942" s="82" t="s">
        <v>19350</v>
      </c>
      <c r="AG942" s="82" t="s">
        <v>382</v>
      </c>
      <c r="AH942" s="82" t="s">
        <v>19351</v>
      </c>
      <c r="AI942" s="82" t="s">
        <v>2035</v>
      </c>
      <c r="AJ942" s="82" t="s">
        <v>18052</v>
      </c>
      <c r="AK942" s="82" t="s">
        <v>19352</v>
      </c>
      <c r="AL942" s="82" t="s">
        <v>415</v>
      </c>
    </row>
    <row r="943" spans="1:38" x14ac:dyDescent="0.25">
      <c r="A943" s="82" t="s">
        <v>19353</v>
      </c>
      <c r="B943" s="82">
        <v>16.739000000000001</v>
      </c>
      <c r="C943" s="82" t="s">
        <v>19354</v>
      </c>
      <c r="D943" s="82" t="s">
        <v>18079</v>
      </c>
      <c r="E943" s="82" t="s">
        <v>19355</v>
      </c>
      <c r="F943" s="82" t="s">
        <v>19356</v>
      </c>
      <c r="G943" s="82" t="s">
        <v>600</v>
      </c>
      <c r="H943" s="82" t="s">
        <v>360</v>
      </c>
      <c r="I943" s="82" t="s">
        <v>19357</v>
      </c>
      <c r="J943" s="82" t="s">
        <v>19358</v>
      </c>
      <c r="K943" s="82" t="s">
        <v>19359</v>
      </c>
      <c r="L943" s="82" t="s">
        <v>580</v>
      </c>
      <c r="M943" s="82" t="s">
        <v>18587</v>
      </c>
      <c r="N943" s="82" t="s">
        <v>19360</v>
      </c>
      <c r="O943" s="82" t="s">
        <v>558</v>
      </c>
      <c r="P943" s="82" t="s">
        <v>360</v>
      </c>
      <c r="Q943" s="82" t="s">
        <v>19361</v>
      </c>
      <c r="R943" s="82" t="s">
        <v>19362</v>
      </c>
      <c r="S943" s="82" t="s">
        <v>400</v>
      </c>
      <c r="T943" s="82" t="s">
        <v>19363</v>
      </c>
      <c r="U943" s="82" t="s">
        <v>19364</v>
      </c>
      <c r="V943" s="82" t="s">
        <v>18637</v>
      </c>
      <c r="W943" s="82" t="s">
        <v>18594</v>
      </c>
      <c r="X943" s="82" t="s">
        <v>18091</v>
      </c>
      <c r="Y943" s="82" t="s">
        <v>19365</v>
      </c>
      <c r="Z943" s="82" t="s">
        <v>19366</v>
      </c>
      <c r="AA943" s="82" t="s">
        <v>19367</v>
      </c>
      <c r="AB943" s="82" t="s">
        <v>19368</v>
      </c>
      <c r="AC943" s="82" t="s">
        <v>1011</v>
      </c>
      <c r="AD943" s="82" t="s">
        <v>19369</v>
      </c>
      <c r="AE943" s="82" t="s">
        <v>19370</v>
      </c>
      <c r="AF943" s="82" t="s">
        <v>19371</v>
      </c>
      <c r="AG943" s="82" t="s">
        <v>19372</v>
      </c>
      <c r="AH943" s="82" t="s">
        <v>19373</v>
      </c>
      <c r="AI943" s="82" t="s">
        <v>2035</v>
      </c>
      <c r="AJ943" s="82" t="s">
        <v>18052</v>
      </c>
      <c r="AK943" s="82" t="s">
        <v>19374</v>
      </c>
      <c r="AL943" s="82" t="s">
        <v>415</v>
      </c>
    </row>
    <row r="944" spans="1:38" x14ac:dyDescent="0.25">
      <c r="A944" s="82" t="s">
        <v>19375</v>
      </c>
      <c r="B944" s="82">
        <v>16.741</v>
      </c>
      <c r="D944" s="82" t="s">
        <v>18079</v>
      </c>
      <c r="E944" s="82" t="s">
        <v>19376</v>
      </c>
      <c r="F944" s="82" t="s">
        <v>19377</v>
      </c>
      <c r="G944" s="82" t="s">
        <v>3580</v>
      </c>
      <c r="H944" s="82" t="s">
        <v>360</v>
      </c>
      <c r="I944" s="82" t="s">
        <v>19378</v>
      </c>
      <c r="J944" s="82" t="s">
        <v>19378</v>
      </c>
      <c r="K944" s="82" t="s">
        <v>19379</v>
      </c>
      <c r="L944" s="82" t="s">
        <v>19380</v>
      </c>
      <c r="M944" s="82" t="s">
        <v>19381</v>
      </c>
      <c r="N944" s="82" t="s">
        <v>19382</v>
      </c>
      <c r="O944" s="82" t="s">
        <v>558</v>
      </c>
      <c r="P944" s="82" t="s">
        <v>19383</v>
      </c>
      <c r="Q944" s="82" t="s">
        <v>18588</v>
      </c>
      <c r="R944" s="82" t="s">
        <v>19384</v>
      </c>
      <c r="S944" s="82" t="s">
        <v>400</v>
      </c>
      <c r="T944" s="82" t="s">
        <v>19385</v>
      </c>
      <c r="U944" s="82" t="s">
        <v>19386</v>
      </c>
      <c r="V944" s="82" t="s">
        <v>18593</v>
      </c>
      <c r="W944" s="82" t="s">
        <v>18594</v>
      </c>
      <c r="X944" s="82" t="s">
        <v>18638</v>
      </c>
      <c r="Y944" s="82" t="s">
        <v>19387</v>
      </c>
      <c r="Z944" s="82" t="s">
        <v>18640</v>
      </c>
      <c r="AA944" s="82" t="s">
        <v>376</v>
      </c>
      <c r="AB944" s="82" t="s">
        <v>19388</v>
      </c>
      <c r="AC944" s="82" t="s">
        <v>1011</v>
      </c>
      <c r="AD944" s="82" t="s">
        <v>19389</v>
      </c>
      <c r="AE944" s="82" t="s">
        <v>18714</v>
      </c>
      <c r="AF944" s="82" t="s">
        <v>382</v>
      </c>
      <c r="AG944" s="82" t="s">
        <v>19390</v>
      </c>
      <c r="AH944" s="82" t="s">
        <v>19378</v>
      </c>
      <c r="AI944" s="82" t="s">
        <v>2035</v>
      </c>
      <c r="AJ944" s="82" t="s">
        <v>18052</v>
      </c>
      <c r="AK944" s="82" t="s">
        <v>19391</v>
      </c>
      <c r="AL944" s="82" t="s">
        <v>415</v>
      </c>
    </row>
    <row r="945" spans="1:38" x14ac:dyDescent="0.25">
      <c r="A945" s="82" t="s">
        <v>19392</v>
      </c>
      <c r="B945" s="82">
        <v>16.742000000000001</v>
      </c>
      <c r="C945" s="82" t="s">
        <v>19393</v>
      </c>
      <c r="D945" s="82" t="s">
        <v>18079</v>
      </c>
      <c r="E945" s="82" t="s">
        <v>19394</v>
      </c>
      <c r="F945" s="82" t="s">
        <v>19395</v>
      </c>
      <c r="G945" s="82" t="s">
        <v>3124</v>
      </c>
      <c r="H945" s="82" t="s">
        <v>360</v>
      </c>
      <c r="I945" s="82" t="s">
        <v>19396</v>
      </c>
      <c r="J945" s="82" t="s">
        <v>19397</v>
      </c>
      <c r="K945" s="82" t="s">
        <v>19398</v>
      </c>
      <c r="L945" s="82" t="s">
        <v>19399</v>
      </c>
      <c r="M945" s="82" t="s">
        <v>19400</v>
      </c>
      <c r="N945" s="82" t="s">
        <v>19401</v>
      </c>
      <c r="O945" s="82" t="s">
        <v>558</v>
      </c>
      <c r="P945" s="82" t="s">
        <v>19383</v>
      </c>
      <c r="Q945" s="82" t="s">
        <v>18588</v>
      </c>
      <c r="R945" s="82" t="s">
        <v>360</v>
      </c>
      <c r="S945" s="82" t="s">
        <v>19402</v>
      </c>
      <c r="T945" s="82" t="s">
        <v>19403</v>
      </c>
      <c r="U945" s="82" t="s">
        <v>19404</v>
      </c>
      <c r="V945" s="82" t="s">
        <v>18593</v>
      </c>
      <c r="W945" s="82" t="s">
        <v>19405</v>
      </c>
      <c r="X945" s="82" t="s">
        <v>18091</v>
      </c>
      <c r="Y945" s="82" t="s">
        <v>19406</v>
      </c>
      <c r="Z945" s="82" t="s">
        <v>19407</v>
      </c>
      <c r="AA945" s="82" t="s">
        <v>19408</v>
      </c>
      <c r="AB945" s="82" t="s">
        <v>19409</v>
      </c>
      <c r="AC945" s="82" t="s">
        <v>1011</v>
      </c>
      <c r="AD945" s="82" t="s">
        <v>19410</v>
      </c>
      <c r="AE945" s="82" t="s">
        <v>18714</v>
      </c>
      <c r="AF945" s="82" t="s">
        <v>382</v>
      </c>
      <c r="AG945" s="82" t="s">
        <v>19411</v>
      </c>
      <c r="AH945" s="82" t="s">
        <v>19383</v>
      </c>
      <c r="AI945" s="82" t="s">
        <v>2035</v>
      </c>
      <c r="AJ945" s="82" t="s">
        <v>18052</v>
      </c>
      <c r="AK945" s="82" t="s">
        <v>19412</v>
      </c>
      <c r="AL945" s="82" t="s">
        <v>415</v>
      </c>
    </row>
    <row r="946" spans="1:38" x14ac:dyDescent="0.25">
      <c r="A946" s="82" t="s">
        <v>19413</v>
      </c>
      <c r="B946" s="82">
        <v>16.745000000000001</v>
      </c>
      <c r="C946" s="82" t="s">
        <v>19414</v>
      </c>
      <c r="D946" s="82" t="s">
        <v>18079</v>
      </c>
      <c r="E946" s="82" t="s">
        <v>19415</v>
      </c>
      <c r="F946" s="82" t="s">
        <v>19416</v>
      </c>
      <c r="G946" s="82" t="s">
        <v>359</v>
      </c>
      <c r="H946" s="82" t="s">
        <v>360</v>
      </c>
      <c r="I946" s="82" t="s">
        <v>19417</v>
      </c>
      <c r="J946" s="82" t="s">
        <v>3072</v>
      </c>
      <c r="K946" s="82" t="s">
        <v>19418</v>
      </c>
      <c r="L946" s="82" t="s">
        <v>580</v>
      </c>
      <c r="M946" s="82" t="s">
        <v>19419</v>
      </c>
      <c r="N946" s="82" t="s">
        <v>18299</v>
      </c>
      <c r="O946" s="82" t="s">
        <v>558</v>
      </c>
      <c r="P946" s="82" t="s">
        <v>19420</v>
      </c>
      <c r="Q946" s="82" t="s">
        <v>19421</v>
      </c>
      <c r="R946" s="82" t="s">
        <v>360</v>
      </c>
      <c r="S946" s="82" t="s">
        <v>19422</v>
      </c>
      <c r="T946" s="82" t="s">
        <v>19423</v>
      </c>
      <c r="U946" s="82" t="s">
        <v>19424</v>
      </c>
      <c r="V946" s="82" t="s">
        <v>632</v>
      </c>
      <c r="W946" s="82" t="s">
        <v>18830</v>
      </c>
      <c r="X946" s="82" t="s">
        <v>18091</v>
      </c>
      <c r="Y946" s="82" t="s">
        <v>19425</v>
      </c>
      <c r="Z946" s="82" t="s">
        <v>19426</v>
      </c>
      <c r="AA946" s="82" t="s">
        <v>376</v>
      </c>
      <c r="AB946" s="82" t="s">
        <v>19427</v>
      </c>
      <c r="AC946" s="82" t="s">
        <v>1011</v>
      </c>
      <c r="AD946" s="82" t="s">
        <v>19428</v>
      </c>
      <c r="AE946" s="82" t="s">
        <v>19429</v>
      </c>
      <c r="AF946" s="82" t="s">
        <v>382</v>
      </c>
      <c r="AG946" s="82" t="s">
        <v>382</v>
      </c>
      <c r="AH946" s="82" t="s">
        <v>19430</v>
      </c>
      <c r="AI946" s="82" t="s">
        <v>1235</v>
      </c>
      <c r="AJ946" s="82" t="s">
        <v>18052</v>
      </c>
      <c r="AK946" s="82" t="s">
        <v>19431</v>
      </c>
      <c r="AL946" s="82" t="s">
        <v>415</v>
      </c>
    </row>
    <row r="947" spans="1:38" x14ac:dyDescent="0.25">
      <c r="A947" s="82" t="s">
        <v>19432</v>
      </c>
      <c r="B947" s="82">
        <v>16.745999999999999</v>
      </c>
      <c r="C947" s="82" t="s">
        <v>19433</v>
      </c>
      <c r="D947" s="82" t="s">
        <v>18079</v>
      </c>
      <c r="E947" s="82" t="s">
        <v>19434</v>
      </c>
      <c r="F947" s="82" t="s">
        <v>19435</v>
      </c>
      <c r="G947" s="82" t="s">
        <v>359</v>
      </c>
      <c r="H947" s="82" t="s">
        <v>360</v>
      </c>
      <c r="I947" s="82" t="s">
        <v>19436</v>
      </c>
      <c r="J947" s="82" t="s">
        <v>19437</v>
      </c>
      <c r="K947" s="82" t="s">
        <v>19438</v>
      </c>
      <c r="L947" s="82" t="s">
        <v>19439</v>
      </c>
      <c r="M947" s="82" t="s">
        <v>19440</v>
      </c>
      <c r="N947" s="82" t="s">
        <v>19441</v>
      </c>
      <c r="O947" s="82" t="s">
        <v>558</v>
      </c>
      <c r="P947" s="82" t="s">
        <v>19442</v>
      </c>
      <c r="Q947" s="82" t="s">
        <v>19443</v>
      </c>
      <c r="R947" s="82" t="s">
        <v>19444</v>
      </c>
      <c r="S947" s="82" t="s">
        <v>400</v>
      </c>
      <c r="T947" s="82" t="s">
        <v>19445</v>
      </c>
      <c r="U947" s="82" t="s">
        <v>19446</v>
      </c>
      <c r="V947" s="82" t="s">
        <v>632</v>
      </c>
      <c r="W947" s="82" t="s">
        <v>18090</v>
      </c>
      <c r="X947" s="82" t="s">
        <v>18091</v>
      </c>
      <c r="Y947" s="82" t="s">
        <v>19447</v>
      </c>
      <c r="Z947" s="82" t="s">
        <v>19448</v>
      </c>
      <c r="AA947" s="82" t="s">
        <v>19449</v>
      </c>
      <c r="AB947" s="82" t="s">
        <v>19450</v>
      </c>
      <c r="AC947" s="82" t="s">
        <v>735</v>
      </c>
      <c r="AD947" s="82" t="s">
        <v>19451</v>
      </c>
      <c r="AE947" s="82" t="s">
        <v>19452</v>
      </c>
      <c r="AF947" s="82" t="s">
        <v>382</v>
      </c>
      <c r="AG947" s="82" t="s">
        <v>19453</v>
      </c>
      <c r="AH947" s="82" t="s">
        <v>18312</v>
      </c>
      <c r="AI947" s="82" t="s">
        <v>1235</v>
      </c>
      <c r="AJ947" s="82" t="s">
        <v>18052</v>
      </c>
      <c r="AK947" s="82" t="s">
        <v>19454</v>
      </c>
      <c r="AL947" s="82" t="s">
        <v>415</v>
      </c>
    </row>
    <row r="948" spans="1:38" x14ac:dyDescent="0.25">
      <c r="A948" s="82" t="s">
        <v>19455</v>
      </c>
      <c r="B948" s="82">
        <v>16.75</v>
      </c>
      <c r="C948" s="82" t="s">
        <v>19456</v>
      </c>
      <c r="D948" s="82" t="s">
        <v>18079</v>
      </c>
      <c r="E948" s="82" t="s">
        <v>19457</v>
      </c>
      <c r="F948" s="82" t="s">
        <v>19458</v>
      </c>
      <c r="G948" s="82" t="s">
        <v>359</v>
      </c>
      <c r="H948" s="82" t="s">
        <v>360</v>
      </c>
      <c r="I948" s="82" t="s">
        <v>19459</v>
      </c>
      <c r="J948" s="82" t="s">
        <v>19460</v>
      </c>
      <c r="K948" s="82" t="s">
        <v>19461</v>
      </c>
      <c r="L948" s="82" t="s">
        <v>580</v>
      </c>
      <c r="M948" s="82" t="s">
        <v>18587</v>
      </c>
      <c r="N948" s="82" t="s">
        <v>18806</v>
      </c>
      <c r="O948" s="82" t="s">
        <v>558</v>
      </c>
      <c r="P948" s="82" t="s">
        <v>19462</v>
      </c>
      <c r="Q948" s="82" t="s">
        <v>19223</v>
      </c>
      <c r="R948" s="82" t="s">
        <v>19463</v>
      </c>
      <c r="S948" s="82" t="s">
        <v>368</v>
      </c>
      <c r="T948" s="82" t="s">
        <v>19464</v>
      </c>
      <c r="U948" s="82" t="s">
        <v>19465</v>
      </c>
      <c r="V948" s="82" t="s">
        <v>18593</v>
      </c>
      <c r="W948" s="82" t="s">
        <v>18830</v>
      </c>
      <c r="X948" s="82" t="s">
        <v>18091</v>
      </c>
      <c r="Y948" s="82" t="s">
        <v>19466</v>
      </c>
      <c r="Z948" s="82" t="s">
        <v>19467</v>
      </c>
      <c r="AA948" s="82" t="s">
        <v>376</v>
      </c>
      <c r="AB948" s="82" t="s">
        <v>19468</v>
      </c>
      <c r="AC948" s="82" t="s">
        <v>1011</v>
      </c>
      <c r="AD948" s="82" t="s">
        <v>19469</v>
      </c>
      <c r="AE948" s="82" t="s">
        <v>19470</v>
      </c>
      <c r="AF948" s="82" t="s">
        <v>382</v>
      </c>
      <c r="AG948" s="82" t="s">
        <v>382</v>
      </c>
      <c r="AH948" s="82" t="s">
        <v>18312</v>
      </c>
      <c r="AI948" s="82" t="s">
        <v>1259</v>
      </c>
      <c r="AJ948" s="82" t="s">
        <v>18052</v>
      </c>
      <c r="AK948" s="82" t="s">
        <v>19471</v>
      </c>
      <c r="AL948" s="82" t="s">
        <v>415</v>
      </c>
    </row>
    <row r="949" spans="1:38" x14ac:dyDescent="0.25">
      <c r="A949" s="82" t="s">
        <v>19472</v>
      </c>
      <c r="B949" s="82">
        <v>16.751000000000001</v>
      </c>
      <c r="C949" s="82" t="s">
        <v>19473</v>
      </c>
      <c r="D949" s="82" t="s">
        <v>18079</v>
      </c>
      <c r="E949" s="82" t="s">
        <v>19474</v>
      </c>
      <c r="F949" s="82" t="s">
        <v>19475</v>
      </c>
      <c r="G949" s="82" t="s">
        <v>359</v>
      </c>
      <c r="H949" s="82" t="s">
        <v>360</v>
      </c>
      <c r="I949" s="82" t="s">
        <v>19476</v>
      </c>
      <c r="J949" s="82" t="s">
        <v>19477</v>
      </c>
      <c r="K949" s="82" t="s">
        <v>19478</v>
      </c>
      <c r="L949" s="82" t="s">
        <v>580</v>
      </c>
      <c r="M949" s="82" t="s">
        <v>19479</v>
      </c>
      <c r="N949" s="82" t="s">
        <v>19480</v>
      </c>
      <c r="O949" s="82" t="s">
        <v>558</v>
      </c>
      <c r="P949" s="82" t="s">
        <v>19481</v>
      </c>
      <c r="Q949" s="82" t="s">
        <v>19202</v>
      </c>
      <c r="R949" s="82" t="s">
        <v>19482</v>
      </c>
      <c r="S949" s="82" t="s">
        <v>368</v>
      </c>
      <c r="T949" s="82" t="s">
        <v>19483</v>
      </c>
      <c r="U949" s="82" t="s">
        <v>19484</v>
      </c>
      <c r="V949" s="82" t="s">
        <v>19485</v>
      </c>
      <c r="W949" s="82" t="s">
        <v>18090</v>
      </c>
      <c r="X949" s="82" t="s">
        <v>18091</v>
      </c>
      <c r="Y949" s="82" t="s">
        <v>19486</v>
      </c>
      <c r="Z949" s="82" t="s">
        <v>9900</v>
      </c>
      <c r="AA949" s="82" t="s">
        <v>376</v>
      </c>
      <c r="AB949" s="82" t="s">
        <v>19346</v>
      </c>
      <c r="AC949" s="82" t="s">
        <v>735</v>
      </c>
      <c r="AD949" s="82" t="s">
        <v>19487</v>
      </c>
      <c r="AE949" s="82" t="s">
        <v>18899</v>
      </c>
      <c r="AF949" s="82" t="s">
        <v>382</v>
      </c>
      <c r="AG949" s="82" t="s">
        <v>382</v>
      </c>
      <c r="AH949" s="82" t="s">
        <v>19488</v>
      </c>
      <c r="AI949" s="82" t="s">
        <v>1259</v>
      </c>
      <c r="AJ949" s="82" t="s">
        <v>18052</v>
      </c>
      <c r="AK949" s="82" t="s">
        <v>19489</v>
      </c>
      <c r="AL949" s="82" t="s">
        <v>415</v>
      </c>
    </row>
    <row r="950" spans="1:38" x14ac:dyDescent="0.25">
      <c r="A950" s="82" t="s">
        <v>19490</v>
      </c>
      <c r="B950" s="82">
        <v>16.751999999999999</v>
      </c>
      <c r="D950" s="82" t="s">
        <v>18079</v>
      </c>
      <c r="E950" s="82" t="s">
        <v>19491</v>
      </c>
      <c r="F950" s="82" t="s">
        <v>19492</v>
      </c>
      <c r="G950" s="82" t="s">
        <v>359</v>
      </c>
      <c r="H950" s="82" t="s">
        <v>360</v>
      </c>
      <c r="I950" s="82" t="s">
        <v>19476</v>
      </c>
      <c r="J950" s="82" t="s">
        <v>19493</v>
      </c>
      <c r="K950" s="82" t="s">
        <v>19478</v>
      </c>
      <c r="L950" s="82" t="s">
        <v>19494</v>
      </c>
      <c r="M950" s="82" t="s">
        <v>19479</v>
      </c>
      <c r="N950" s="82" t="s">
        <v>19495</v>
      </c>
      <c r="O950" s="82" t="s">
        <v>558</v>
      </c>
      <c r="P950" s="82" t="s">
        <v>19481</v>
      </c>
      <c r="Q950" s="82" t="s">
        <v>19496</v>
      </c>
      <c r="R950" s="82" t="s">
        <v>19482</v>
      </c>
      <c r="S950" s="82" t="s">
        <v>368</v>
      </c>
      <c r="T950" s="82" t="s">
        <v>19497</v>
      </c>
      <c r="U950" s="82" t="s">
        <v>19498</v>
      </c>
      <c r="V950" s="82" t="s">
        <v>19485</v>
      </c>
      <c r="W950" s="82" t="s">
        <v>19499</v>
      </c>
      <c r="X950" s="82" t="s">
        <v>18091</v>
      </c>
      <c r="Y950" s="82" t="s">
        <v>19500</v>
      </c>
      <c r="Z950" s="82" t="s">
        <v>9900</v>
      </c>
      <c r="AA950" s="82" t="s">
        <v>376</v>
      </c>
      <c r="AB950" s="82" t="s">
        <v>19501</v>
      </c>
      <c r="AC950" s="82" t="s">
        <v>735</v>
      </c>
      <c r="AD950" s="82" t="s">
        <v>19147</v>
      </c>
      <c r="AE950" s="82" t="s">
        <v>19502</v>
      </c>
      <c r="AF950" s="82" t="s">
        <v>382</v>
      </c>
      <c r="AG950" s="82" t="s">
        <v>382</v>
      </c>
      <c r="AH950" s="82" t="s">
        <v>19308</v>
      </c>
      <c r="AI950" s="82" t="s">
        <v>1259</v>
      </c>
      <c r="AJ950" s="82" t="s">
        <v>18052</v>
      </c>
      <c r="AK950" s="82" t="s">
        <v>19503</v>
      </c>
      <c r="AL950" s="82" t="s">
        <v>415</v>
      </c>
    </row>
    <row r="951" spans="1:38" x14ac:dyDescent="0.25">
      <c r="A951" s="82" t="s">
        <v>19504</v>
      </c>
      <c r="B951" s="82">
        <v>16.754000000000001</v>
      </c>
      <c r="C951" s="82" t="s">
        <v>19505</v>
      </c>
      <c r="D951" s="82" t="s">
        <v>18079</v>
      </c>
      <c r="E951" s="82" t="s">
        <v>19091</v>
      </c>
      <c r="F951" s="82" t="s">
        <v>19506</v>
      </c>
      <c r="G951" s="82" t="s">
        <v>359</v>
      </c>
      <c r="H951" s="82" t="s">
        <v>360</v>
      </c>
      <c r="I951" s="82" t="s">
        <v>822</v>
      </c>
      <c r="J951" s="82" t="s">
        <v>19507</v>
      </c>
      <c r="K951" s="82" t="s">
        <v>19508</v>
      </c>
      <c r="L951" s="82" t="s">
        <v>19509</v>
      </c>
      <c r="M951" s="82" t="s">
        <v>19510</v>
      </c>
      <c r="N951" s="82" t="s">
        <v>19480</v>
      </c>
      <c r="O951" s="82" t="s">
        <v>558</v>
      </c>
      <c r="P951" s="82" t="s">
        <v>19511</v>
      </c>
      <c r="Q951" s="82" t="s">
        <v>19496</v>
      </c>
      <c r="R951" s="82" t="s">
        <v>19444</v>
      </c>
      <c r="S951" s="82" t="s">
        <v>400</v>
      </c>
      <c r="T951" s="82" t="s">
        <v>19512</v>
      </c>
      <c r="U951" s="82" t="s">
        <v>19513</v>
      </c>
      <c r="V951" s="82" t="s">
        <v>632</v>
      </c>
      <c r="W951" s="82" t="s">
        <v>18090</v>
      </c>
      <c r="X951" s="82" t="s">
        <v>18091</v>
      </c>
      <c r="Y951" s="82" t="s">
        <v>19514</v>
      </c>
      <c r="Z951" s="82" t="s">
        <v>19515</v>
      </c>
      <c r="AA951" s="82" t="s">
        <v>19516</v>
      </c>
      <c r="AB951" s="82" t="s">
        <v>19517</v>
      </c>
      <c r="AC951" s="82" t="s">
        <v>735</v>
      </c>
      <c r="AD951" s="82" t="s">
        <v>19518</v>
      </c>
      <c r="AE951" s="82" t="s">
        <v>19519</v>
      </c>
      <c r="AF951" s="82" t="s">
        <v>382</v>
      </c>
      <c r="AG951" s="82" t="s">
        <v>19520</v>
      </c>
      <c r="AH951" s="82" t="s">
        <v>19521</v>
      </c>
      <c r="AI951" s="82" t="s">
        <v>11308</v>
      </c>
      <c r="AJ951" s="82" t="s">
        <v>18052</v>
      </c>
      <c r="AK951" s="82" t="s">
        <v>19522</v>
      </c>
      <c r="AL951" s="82" t="s">
        <v>415</v>
      </c>
    </row>
    <row r="952" spans="1:38" x14ac:dyDescent="0.25">
      <c r="A952" s="82" t="s">
        <v>19523</v>
      </c>
      <c r="B952" s="82">
        <v>16.756</v>
      </c>
      <c r="C952" s="82" t="s">
        <v>19524</v>
      </c>
      <c r="D952" s="82" t="s">
        <v>18079</v>
      </c>
      <c r="E952" s="82" t="s">
        <v>19525</v>
      </c>
      <c r="F952" s="82" t="s">
        <v>19526</v>
      </c>
      <c r="G952" s="82" t="s">
        <v>600</v>
      </c>
      <c r="H952" s="82" t="s">
        <v>360</v>
      </c>
      <c r="I952" s="82" t="s">
        <v>19527</v>
      </c>
      <c r="J952" s="82" t="s">
        <v>822</v>
      </c>
      <c r="K952" s="82" t="s">
        <v>18274</v>
      </c>
      <c r="L952" s="82" t="s">
        <v>421</v>
      </c>
      <c r="M952" s="82" t="s">
        <v>18538</v>
      </c>
      <c r="N952" s="82" t="s">
        <v>18299</v>
      </c>
      <c r="O952" s="82" t="s">
        <v>558</v>
      </c>
      <c r="P952" s="82" t="s">
        <v>19270</v>
      </c>
      <c r="Q952" s="82" t="s">
        <v>19528</v>
      </c>
      <c r="R952" s="82" t="s">
        <v>19529</v>
      </c>
      <c r="S952" s="82" t="s">
        <v>400</v>
      </c>
      <c r="T952" s="82" t="s">
        <v>19530</v>
      </c>
      <c r="U952" s="82" t="s">
        <v>19531</v>
      </c>
      <c r="V952" s="82" t="s">
        <v>18282</v>
      </c>
      <c r="W952" s="82" t="s">
        <v>19532</v>
      </c>
      <c r="X952" s="82" t="s">
        <v>18091</v>
      </c>
      <c r="Y952" s="82" t="s">
        <v>19533</v>
      </c>
      <c r="AA952" s="82" t="s">
        <v>19534</v>
      </c>
      <c r="AB952" s="82" t="s">
        <v>19535</v>
      </c>
      <c r="AC952" s="82" t="s">
        <v>1011</v>
      </c>
      <c r="AD952" s="82" t="s">
        <v>19536</v>
      </c>
      <c r="AE952" s="82" t="s">
        <v>18552</v>
      </c>
      <c r="AF952" s="82" t="s">
        <v>382</v>
      </c>
      <c r="AG952" s="82" t="s">
        <v>382</v>
      </c>
      <c r="AH952" s="82" t="s">
        <v>19260</v>
      </c>
      <c r="AI952" s="82" t="s">
        <v>19537</v>
      </c>
      <c r="AJ952" s="82" t="s">
        <v>18052</v>
      </c>
      <c r="AK952" s="82" t="s">
        <v>19538</v>
      </c>
      <c r="AL952" s="82" t="s">
        <v>415</v>
      </c>
    </row>
    <row r="953" spans="1:38" x14ac:dyDescent="0.25">
      <c r="A953" s="82" t="s">
        <v>19539</v>
      </c>
      <c r="B953" s="82">
        <v>16.757000000000001</v>
      </c>
      <c r="D953" s="82" t="s">
        <v>18079</v>
      </c>
      <c r="E953" s="82" t="s">
        <v>19540</v>
      </c>
      <c r="F953" s="82" t="s">
        <v>19541</v>
      </c>
      <c r="G953" s="82" t="s">
        <v>600</v>
      </c>
      <c r="H953" s="82" t="s">
        <v>360</v>
      </c>
      <c r="I953" s="82" t="s">
        <v>19542</v>
      </c>
      <c r="J953" s="82" t="s">
        <v>822</v>
      </c>
      <c r="K953" s="82" t="s">
        <v>18274</v>
      </c>
      <c r="L953" s="82" t="s">
        <v>421</v>
      </c>
      <c r="M953" s="82" t="s">
        <v>18565</v>
      </c>
      <c r="N953" s="82" t="s">
        <v>18566</v>
      </c>
      <c r="O953" s="82" t="s">
        <v>558</v>
      </c>
      <c r="P953" s="82" t="s">
        <v>19270</v>
      </c>
      <c r="Q953" s="82" t="s">
        <v>19247</v>
      </c>
      <c r="R953" s="82" t="s">
        <v>18707</v>
      </c>
      <c r="S953" s="82" t="s">
        <v>368</v>
      </c>
      <c r="T953" s="82" t="s">
        <v>19543</v>
      </c>
      <c r="U953" s="82" t="s">
        <v>19544</v>
      </c>
      <c r="V953" s="82" t="s">
        <v>19545</v>
      </c>
      <c r="W953" s="82" t="s">
        <v>19546</v>
      </c>
      <c r="X953" s="82" t="s">
        <v>18284</v>
      </c>
      <c r="Y953" s="82" t="s">
        <v>19547</v>
      </c>
      <c r="Z953" s="82" t="s">
        <v>19548</v>
      </c>
      <c r="AA953" s="82" t="s">
        <v>19549</v>
      </c>
      <c r="AB953" s="82" t="s">
        <v>19550</v>
      </c>
      <c r="AC953" s="82" t="s">
        <v>1011</v>
      </c>
      <c r="AD953" s="82" t="s">
        <v>19551</v>
      </c>
      <c r="AE953" s="82" t="s">
        <v>18289</v>
      </c>
      <c r="AF953" s="82" t="s">
        <v>382</v>
      </c>
      <c r="AG953" s="82" t="s">
        <v>382</v>
      </c>
      <c r="AH953" s="82" t="s">
        <v>19552</v>
      </c>
      <c r="AI953" s="82" t="s">
        <v>19537</v>
      </c>
      <c r="AJ953" s="82" t="s">
        <v>18052</v>
      </c>
      <c r="AK953" s="82" t="s">
        <v>19553</v>
      </c>
      <c r="AL953" s="82" t="s">
        <v>415</v>
      </c>
    </row>
    <row r="954" spans="1:38" x14ac:dyDescent="0.25">
      <c r="A954" s="82" t="s">
        <v>19554</v>
      </c>
      <c r="B954" s="82">
        <v>16.757999999999999</v>
      </c>
      <c r="C954" s="82" t="s">
        <v>19555</v>
      </c>
      <c r="D954" s="82" t="s">
        <v>18079</v>
      </c>
      <c r="E954" s="82" t="s">
        <v>19556</v>
      </c>
      <c r="F954" s="82" t="s">
        <v>19557</v>
      </c>
      <c r="G954" s="82" t="s">
        <v>600</v>
      </c>
      <c r="H954" s="82" t="s">
        <v>360</v>
      </c>
      <c r="I954" s="82" t="s">
        <v>19558</v>
      </c>
      <c r="J954" s="82" t="s">
        <v>19559</v>
      </c>
      <c r="K954" s="82" t="s">
        <v>18274</v>
      </c>
      <c r="L954" s="82" t="s">
        <v>421</v>
      </c>
      <c r="M954" s="82" t="s">
        <v>19560</v>
      </c>
      <c r="N954" s="82" t="s">
        <v>18806</v>
      </c>
      <c r="O954" s="82" t="s">
        <v>558</v>
      </c>
      <c r="P954" s="82" t="s">
        <v>19561</v>
      </c>
      <c r="Q954" s="82" t="s">
        <v>18588</v>
      </c>
      <c r="R954" s="82" t="s">
        <v>18279</v>
      </c>
      <c r="S954" s="82" t="s">
        <v>368</v>
      </c>
      <c r="T954" s="82" t="s">
        <v>19562</v>
      </c>
      <c r="U954" s="82" t="s">
        <v>19563</v>
      </c>
      <c r="V954" s="82" t="s">
        <v>18282</v>
      </c>
      <c r="W954" s="82" t="s">
        <v>19546</v>
      </c>
      <c r="X954" s="82" t="s">
        <v>18284</v>
      </c>
      <c r="Y954" s="82" t="s">
        <v>19564</v>
      </c>
      <c r="Z954" s="82" t="s">
        <v>19565</v>
      </c>
      <c r="AA954" s="82" t="s">
        <v>376</v>
      </c>
      <c r="AB954" s="82" t="s">
        <v>19566</v>
      </c>
      <c r="AC954" s="82" t="s">
        <v>1011</v>
      </c>
      <c r="AD954" s="82" t="s">
        <v>19567</v>
      </c>
      <c r="AE954" s="82" t="s">
        <v>18552</v>
      </c>
      <c r="AF954" s="82" t="s">
        <v>382</v>
      </c>
      <c r="AG954" s="82" t="s">
        <v>382</v>
      </c>
      <c r="AH954" s="82" t="s">
        <v>19568</v>
      </c>
      <c r="AI954" s="82" t="s">
        <v>19537</v>
      </c>
      <c r="AJ954" s="82" t="s">
        <v>18052</v>
      </c>
      <c r="AK954" s="82" t="s">
        <v>19569</v>
      </c>
      <c r="AL954" s="82" t="s">
        <v>415</v>
      </c>
    </row>
    <row r="955" spans="1:38" x14ac:dyDescent="0.25">
      <c r="A955" s="82" t="s">
        <v>19570</v>
      </c>
      <c r="B955" s="82">
        <v>16.812000000000001</v>
      </c>
      <c r="C955" s="82" t="s">
        <v>19571</v>
      </c>
      <c r="D955" s="82" t="s">
        <v>18079</v>
      </c>
      <c r="E955" s="82" t="s">
        <v>19572</v>
      </c>
      <c r="F955" s="82" t="s">
        <v>19573</v>
      </c>
      <c r="G955" s="82" t="s">
        <v>4176</v>
      </c>
      <c r="H955" s="82" t="s">
        <v>360</v>
      </c>
      <c r="I955" s="82" t="s">
        <v>19574</v>
      </c>
      <c r="J955" s="82" t="s">
        <v>822</v>
      </c>
      <c r="K955" s="82" t="s">
        <v>19575</v>
      </c>
      <c r="L955" s="82" t="s">
        <v>580</v>
      </c>
      <c r="M955" s="82" t="s">
        <v>19576</v>
      </c>
      <c r="N955" s="82" t="s">
        <v>19577</v>
      </c>
      <c r="O955" s="82" t="s">
        <v>558</v>
      </c>
      <c r="P955" s="82" t="s">
        <v>19578</v>
      </c>
      <c r="Q955" s="82" t="s">
        <v>19579</v>
      </c>
      <c r="R955" s="82" t="s">
        <v>19580</v>
      </c>
      <c r="S955" s="82" t="s">
        <v>400</v>
      </c>
      <c r="T955" s="82" t="s">
        <v>19581</v>
      </c>
      <c r="U955" s="82" t="s">
        <v>19582</v>
      </c>
      <c r="V955" s="82" t="s">
        <v>632</v>
      </c>
      <c r="W955" s="82" t="s">
        <v>18830</v>
      </c>
      <c r="X955" s="82" t="s">
        <v>18638</v>
      </c>
      <c r="Y955" s="82" t="s">
        <v>19583</v>
      </c>
      <c r="Z955" s="82" t="s">
        <v>19584</v>
      </c>
      <c r="AA955" s="82" t="s">
        <v>376</v>
      </c>
      <c r="AB955" s="82" t="s">
        <v>19585</v>
      </c>
      <c r="AC955" s="82" t="s">
        <v>1011</v>
      </c>
      <c r="AD955" s="82" t="s">
        <v>19586</v>
      </c>
      <c r="AE955" s="82" t="s">
        <v>19587</v>
      </c>
      <c r="AF955" s="82" t="s">
        <v>382</v>
      </c>
      <c r="AG955" s="82" t="s">
        <v>382</v>
      </c>
      <c r="AH955" s="82" t="s">
        <v>19588</v>
      </c>
      <c r="AI955" s="82" t="s">
        <v>19589</v>
      </c>
      <c r="AJ955" s="82" t="s">
        <v>18052</v>
      </c>
      <c r="AK955" s="82" t="s">
        <v>19590</v>
      </c>
      <c r="AL955" s="82" t="s">
        <v>415</v>
      </c>
    </row>
    <row r="956" spans="1:38" x14ac:dyDescent="0.25">
      <c r="A956" s="82" t="s">
        <v>19591</v>
      </c>
      <c r="B956" s="82">
        <v>16.812999999999999</v>
      </c>
      <c r="C956" s="82" t="s">
        <v>19592</v>
      </c>
      <c r="D956" s="82" t="s">
        <v>18079</v>
      </c>
      <c r="E956" s="82" t="s">
        <v>19593</v>
      </c>
      <c r="F956" s="82" t="s">
        <v>19594</v>
      </c>
      <c r="G956" s="82" t="s">
        <v>600</v>
      </c>
      <c r="H956" s="82" t="s">
        <v>360</v>
      </c>
      <c r="I956" s="82" t="s">
        <v>19595</v>
      </c>
      <c r="J956" s="82" t="s">
        <v>19596</v>
      </c>
      <c r="K956" s="82" t="s">
        <v>19597</v>
      </c>
      <c r="L956" s="82" t="s">
        <v>19598</v>
      </c>
      <c r="M956" s="82" t="s">
        <v>18655</v>
      </c>
      <c r="N956" s="82" t="s">
        <v>18631</v>
      </c>
      <c r="O956" s="82" t="s">
        <v>558</v>
      </c>
      <c r="P956" s="82" t="s">
        <v>19599</v>
      </c>
      <c r="Q956" s="82" t="s">
        <v>18588</v>
      </c>
      <c r="R956" s="82" t="s">
        <v>19600</v>
      </c>
      <c r="S956" s="82" t="s">
        <v>400</v>
      </c>
      <c r="T956" s="82" t="s">
        <v>19601</v>
      </c>
      <c r="U956" s="82" t="s">
        <v>19602</v>
      </c>
      <c r="V956" s="82" t="s">
        <v>18637</v>
      </c>
      <c r="W956" s="82" t="s">
        <v>18594</v>
      </c>
      <c r="X956" s="82" t="s">
        <v>18638</v>
      </c>
      <c r="Y956" s="82" t="s">
        <v>19603</v>
      </c>
      <c r="Z956" s="82" t="s">
        <v>18640</v>
      </c>
      <c r="AA956" s="82" t="s">
        <v>19604</v>
      </c>
      <c r="AB956" s="82" t="s">
        <v>19605</v>
      </c>
      <c r="AC956" s="82" t="s">
        <v>1011</v>
      </c>
      <c r="AD956" s="82" t="s">
        <v>19606</v>
      </c>
      <c r="AE956" s="82" t="s">
        <v>19607</v>
      </c>
      <c r="AF956" s="82" t="s">
        <v>19608</v>
      </c>
      <c r="AG956" s="82" t="s">
        <v>19609</v>
      </c>
      <c r="AH956" s="82" t="s">
        <v>18312</v>
      </c>
      <c r="AI956" s="82" t="s">
        <v>6468</v>
      </c>
      <c r="AJ956" s="82" t="s">
        <v>18052</v>
      </c>
      <c r="AK956" s="82" t="s">
        <v>19610</v>
      </c>
      <c r="AL956" s="82" t="s">
        <v>415</v>
      </c>
    </row>
    <row r="957" spans="1:38" x14ac:dyDescent="0.25">
      <c r="A957" s="82" t="s">
        <v>19611</v>
      </c>
      <c r="B957" s="82">
        <v>16.815000000000001</v>
      </c>
      <c r="C957" s="82" t="s">
        <v>19612</v>
      </c>
      <c r="D957" s="82" t="s">
        <v>18079</v>
      </c>
      <c r="E957" s="82" t="s">
        <v>19613</v>
      </c>
      <c r="F957" s="82" t="s">
        <v>19614</v>
      </c>
      <c r="G957" s="82" t="s">
        <v>359</v>
      </c>
      <c r="H957" s="82" t="s">
        <v>360</v>
      </c>
      <c r="I957" s="82" t="s">
        <v>19615</v>
      </c>
      <c r="J957" s="82" t="s">
        <v>11</v>
      </c>
      <c r="K957" s="82" t="s">
        <v>19616</v>
      </c>
      <c r="L957" s="82" t="s">
        <v>580</v>
      </c>
      <c r="M957" s="82" t="s">
        <v>19617</v>
      </c>
      <c r="N957" s="82" t="s">
        <v>19618</v>
      </c>
      <c r="O957" s="82" t="s">
        <v>558</v>
      </c>
      <c r="P957" s="82" t="s">
        <v>19619</v>
      </c>
      <c r="Q957" s="82" t="s">
        <v>19620</v>
      </c>
      <c r="R957" s="82" t="s">
        <v>360</v>
      </c>
      <c r="S957" s="82" t="s">
        <v>400</v>
      </c>
      <c r="T957" s="82" t="s">
        <v>19621</v>
      </c>
      <c r="U957" s="82" t="s">
        <v>18709</v>
      </c>
      <c r="V957" s="82" t="s">
        <v>632</v>
      </c>
      <c r="W957" s="82" t="s">
        <v>18090</v>
      </c>
      <c r="X957" s="82" t="s">
        <v>18091</v>
      </c>
      <c r="Y957" s="82" t="s">
        <v>19622</v>
      </c>
      <c r="Z957" s="82" t="s">
        <v>19623</v>
      </c>
      <c r="AA957" s="82" t="s">
        <v>19624</v>
      </c>
      <c r="AB957" s="82" t="s">
        <v>19625</v>
      </c>
      <c r="AC957" s="82" t="s">
        <v>1011</v>
      </c>
      <c r="AD957" s="82" t="s">
        <v>19626</v>
      </c>
      <c r="AE957" s="82" t="s">
        <v>18899</v>
      </c>
      <c r="AF957" s="82" t="s">
        <v>19627</v>
      </c>
      <c r="AG957" s="82" t="s">
        <v>19628</v>
      </c>
      <c r="AH957" s="82" t="s">
        <v>360</v>
      </c>
      <c r="AI957" s="82" t="s">
        <v>9002</v>
      </c>
      <c r="AJ957" s="82" t="s">
        <v>18052</v>
      </c>
      <c r="AK957" s="82" t="s">
        <v>19629</v>
      </c>
      <c r="AL957" s="82" t="s">
        <v>415</v>
      </c>
    </row>
    <row r="958" spans="1:38" x14ac:dyDescent="0.25">
      <c r="A958" s="82" t="s">
        <v>19630</v>
      </c>
      <c r="B958" s="82">
        <v>16.815999999999999</v>
      </c>
      <c r="C958" s="82" t="s">
        <v>19631</v>
      </c>
      <c r="D958" s="82" t="s">
        <v>18079</v>
      </c>
      <c r="E958" s="82" t="s">
        <v>19632</v>
      </c>
      <c r="F958" s="82" t="s">
        <v>19633</v>
      </c>
      <c r="G958" s="82" t="s">
        <v>2317</v>
      </c>
      <c r="H958" s="82" t="s">
        <v>360</v>
      </c>
      <c r="I958" s="82" t="s">
        <v>19634</v>
      </c>
      <c r="J958" s="82" t="s">
        <v>19635</v>
      </c>
      <c r="K958" s="82" t="s">
        <v>19636</v>
      </c>
      <c r="L958" s="82" t="s">
        <v>19637</v>
      </c>
      <c r="M958" s="82" t="s">
        <v>19638</v>
      </c>
      <c r="N958" s="82" t="s">
        <v>19639</v>
      </c>
      <c r="O958" s="82" t="s">
        <v>558</v>
      </c>
      <c r="P958" s="82" t="s">
        <v>19442</v>
      </c>
      <c r="Q958" s="82" t="s">
        <v>360</v>
      </c>
      <c r="R958" s="82" t="s">
        <v>19640</v>
      </c>
      <c r="S958" s="82" t="s">
        <v>400</v>
      </c>
      <c r="T958" s="82" t="s">
        <v>19641</v>
      </c>
      <c r="U958" s="82" t="s">
        <v>19642</v>
      </c>
      <c r="V958" s="82" t="s">
        <v>632</v>
      </c>
      <c r="W958" s="82" t="s">
        <v>18090</v>
      </c>
      <c r="X958" s="82" t="s">
        <v>18091</v>
      </c>
      <c r="Y958" s="82" t="s">
        <v>19643</v>
      </c>
      <c r="Z958" s="82" t="s">
        <v>19644</v>
      </c>
      <c r="AA958" s="82" t="s">
        <v>376</v>
      </c>
      <c r="AB958" s="82" t="s">
        <v>19645</v>
      </c>
      <c r="AC958" s="82" t="s">
        <v>1011</v>
      </c>
      <c r="AD958" s="82" t="s">
        <v>19646</v>
      </c>
      <c r="AE958" s="82" t="s">
        <v>18899</v>
      </c>
      <c r="AF958" s="82" t="s">
        <v>382</v>
      </c>
      <c r="AG958" s="82" t="s">
        <v>382</v>
      </c>
      <c r="AH958" s="82" t="s">
        <v>19647</v>
      </c>
      <c r="AI958" s="82" t="s">
        <v>19648</v>
      </c>
      <c r="AJ958" s="82" t="s">
        <v>18052</v>
      </c>
      <c r="AK958" s="82" t="s">
        <v>19649</v>
      </c>
      <c r="AL958" s="82" t="s">
        <v>387</v>
      </c>
    </row>
    <row r="959" spans="1:38" x14ac:dyDescent="0.25">
      <c r="A959" s="82" t="s">
        <v>19650</v>
      </c>
      <c r="B959" s="82">
        <v>16.817</v>
      </c>
      <c r="C959" s="82" t="s">
        <v>19651</v>
      </c>
      <c r="D959" s="82" t="s">
        <v>18079</v>
      </c>
      <c r="E959" s="82" t="s">
        <v>19652</v>
      </c>
      <c r="F959" s="82" t="s">
        <v>19653</v>
      </c>
      <c r="G959" s="82" t="s">
        <v>2317</v>
      </c>
      <c r="H959" s="82" t="s">
        <v>360</v>
      </c>
      <c r="I959" s="82" t="s">
        <v>19654</v>
      </c>
      <c r="J959" s="82" t="s">
        <v>19655</v>
      </c>
      <c r="K959" s="82" t="s">
        <v>19656</v>
      </c>
      <c r="L959" s="82" t="s">
        <v>19657</v>
      </c>
      <c r="M959" s="82" t="s">
        <v>19658</v>
      </c>
      <c r="N959" s="82" t="s">
        <v>18806</v>
      </c>
      <c r="O959" s="82" t="s">
        <v>558</v>
      </c>
      <c r="P959" s="82" t="s">
        <v>360</v>
      </c>
      <c r="Q959" s="82" t="s">
        <v>19496</v>
      </c>
      <c r="R959" s="82" t="s">
        <v>19339</v>
      </c>
      <c r="S959" s="82" t="s">
        <v>400</v>
      </c>
      <c r="T959" s="82" t="s">
        <v>19659</v>
      </c>
      <c r="U959" s="82" t="s">
        <v>19660</v>
      </c>
      <c r="V959" s="82" t="s">
        <v>19661</v>
      </c>
      <c r="W959" s="82" t="s">
        <v>18090</v>
      </c>
      <c r="X959" s="82" t="s">
        <v>18091</v>
      </c>
      <c r="Y959" s="82" t="s">
        <v>19662</v>
      </c>
      <c r="Z959" s="82" t="s">
        <v>19663</v>
      </c>
      <c r="AA959" s="82" t="s">
        <v>19664</v>
      </c>
      <c r="AB959" s="82" t="s">
        <v>19066</v>
      </c>
      <c r="AC959" s="82" t="s">
        <v>1011</v>
      </c>
      <c r="AD959" s="82" t="s">
        <v>19665</v>
      </c>
      <c r="AE959" s="82" t="s">
        <v>18095</v>
      </c>
      <c r="AF959" s="82" t="s">
        <v>382</v>
      </c>
      <c r="AG959" s="82" t="s">
        <v>19666</v>
      </c>
      <c r="AH959" s="82" t="s">
        <v>19667</v>
      </c>
      <c r="AI959" s="82" t="s">
        <v>19668</v>
      </c>
      <c r="AJ959" s="82" t="s">
        <v>18052</v>
      </c>
      <c r="AK959" s="82" t="s">
        <v>19669</v>
      </c>
      <c r="AL959" s="82" t="s">
        <v>415</v>
      </c>
    </row>
    <row r="960" spans="1:38" x14ac:dyDescent="0.25">
      <c r="A960" s="82" t="s">
        <v>19670</v>
      </c>
      <c r="B960" s="82">
        <v>16.818000000000001</v>
      </c>
      <c r="C960" s="82" t="s">
        <v>19671</v>
      </c>
      <c r="D960" s="82" t="s">
        <v>18079</v>
      </c>
      <c r="E960" s="82" t="s">
        <v>19672</v>
      </c>
      <c r="F960" s="82" t="s">
        <v>19673</v>
      </c>
      <c r="G960" s="82" t="s">
        <v>2317</v>
      </c>
      <c r="H960" s="82" t="s">
        <v>360</v>
      </c>
      <c r="I960" s="82" t="s">
        <v>2741</v>
      </c>
      <c r="J960" s="82" t="s">
        <v>2741</v>
      </c>
      <c r="K960" s="82" t="s">
        <v>19674</v>
      </c>
      <c r="L960" s="82" t="s">
        <v>421</v>
      </c>
      <c r="M960" s="82" t="s">
        <v>18275</v>
      </c>
      <c r="N960" s="82" t="s">
        <v>18566</v>
      </c>
      <c r="O960" s="82" t="s">
        <v>558</v>
      </c>
      <c r="P960" s="82" t="s">
        <v>19675</v>
      </c>
      <c r="Q960" s="82" t="s">
        <v>19676</v>
      </c>
      <c r="R960" s="82" t="s">
        <v>19677</v>
      </c>
      <c r="S960" s="82" t="s">
        <v>368</v>
      </c>
      <c r="T960" s="82" t="s">
        <v>19562</v>
      </c>
      <c r="U960" s="82" t="s">
        <v>19678</v>
      </c>
      <c r="V960" s="82" t="s">
        <v>18282</v>
      </c>
      <c r="W960" s="82" t="s">
        <v>19679</v>
      </c>
      <c r="X960" s="82" t="s">
        <v>18091</v>
      </c>
      <c r="Y960" s="82" t="s">
        <v>19680</v>
      </c>
      <c r="Z960" s="82" t="s">
        <v>19681</v>
      </c>
      <c r="AA960" s="82" t="s">
        <v>376</v>
      </c>
      <c r="AB960" s="82" t="s">
        <v>19682</v>
      </c>
      <c r="AC960" s="82" t="s">
        <v>1011</v>
      </c>
      <c r="AD960" s="82" t="s">
        <v>19683</v>
      </c>
      <c r="AE960" s="82" t="s">
        <v>19684</v>
      </c>
      <c r="AF960" s="82" t="s">
        <v>382</v>
      </c>
      <c r="AG960" s="82" t="s">
        <v>19685</v>
      </c>
      <c r="AH960" s="82" t="s">
        <v>19260</v>
      </c>
      <c r="AI960" s="82" t="s">
        <v>19686</v>
      </c>
      <c r="AJ960" s="82" t="s">
        <v>18052</v>
      </c>
      <c r="AK960" s="82" t="s">
        <v>19687</v>
      </c>
      <c r="AL960" s="82" t="s">
        <v>415</v>
      </c>
    </row>
    <row r="961" spans="1:38" x14ac:dyDescent="0.25">
      <c r="A961" s="82" t="s">
        <v>19688</v>
      </c>
      <c r="B961" s="82">
        <v>16.818999999999999</v>
      </c>
      <c r="C961" s="82" t="s">
        <v>19689</v>
      </c>
      <c r="D961" s="82" t="s">
        <v>18079</v>
      </c>
      <c r="E961" s="82" t="s">
        <v>19690</v>
      </c>
      <c r="F961" s="82" t="s">
        <v>19691</v>
      </c>
      <c r="G961" s="82" t="s">
        <v>2317</v>
      </c>
      <c r="H961" s="82" t="s">
        <v>360</v>
      </c>
      <c r="I961" s="82" t="s">
        <v>19692</v>
      </c>
      <c r="J961" s="82" t="s">
        <v>19693</v>
      </c>
      <c r="K961" s="82" t="s">
        <v>18274</v>
      </c>
      <c r="L961" s="82" t="s">
        <v>421</v>
      </c>
      <c r="M961" s="82" t="s">
        <v>19694</v>
      </c>
      <c r="N961" s="82" t="s">
        <v>19480</v>
      </c>
      <c r="O961" s="82" t="s">
        <v>558</v>
      </c>
      <c r="P961" s="82" t="s">
        <v>19270</v>
      </c>
      <c r="Q961" s="82" t="s">
        <v>19695</v>
      </c>
      <c r="R961" s="82" t="s">
        <v>18279</v>
      </c>
      <c r="S961" s="82" t="s">
        <v>368</v>
      </c>
      <c r="T961" s="82" t="s">
        <v>19696</v>
      </c>
      <c r="U961" s="82" t="s">
        <v>19544</v>
      </c>
      <c r="V961" s="82" t="s">
        <v>18282</v>
      </c>
      <c r="W961" s="82" t="s">
        <v>19546</v>
      </c>
      <c r="X961" s="82" t="s">
        <v>18284</v>
      </c>
      <c r="Y961" s="82" t="s">
        <v>19697</v>
      </c>
      <c r="Z961" s="82" t="s">
        <v>19698</v>
      </c>
      <c r="AA961" s="82" t="s">
        <v>19699</v>
      </c>
      <c r="AB961" s="82" t="s">
        <v>19700</v>
      </c>
      <c r="AC961" s="82" t="s">
        <v>1011</v>
      </c>
      <c r="AD961" s="82" t="s">
        <v>19701</v>
      </c>
      <c r="AE961" s="82" t="s">
        <v>18289</v>
      </c>
      <c r="AF961" s="82" t="s">
        <v>382</v>
      </c>
      <c r="AG961" s="82" t="s">
        <v>382</v>
      </c>
      <c r="AH961" s="82" t="s">
        <v>19260</v>
      </c>
      <c r="AI961" s="82" t="s">
        <v>19702</v>
      </c>
      <c r="AJ961" s="82" t="s">
        <v>18052</v>
      </c>
      <c r="AK961" s="82" t="s">
        <v>19703</v>
      </c>
      <c r="AL961" s="82" t="s">
        <v>415</v>
      </c>
    </row>
    <row r="962" spans="1:38" x14ac:dyDescent="0.25">
      <c r="A962" s="82" t="s">
        <v>19704</v>
      </c>
      <c r="B962" s="82">
        <v>16.82</v>
      </c>
      <c r="C962" s="82" t="s">
        <v>19705</v>
      </c>
      <c r="D962" s="82" t="s">
        <v>18079</v>
      </c>
      <c r="E962" s="82" t="s">
        <v>19706</v>
      </c>
      <c r="F962" s="82" t="s">
        <v>19707</v>
      </c>
      <c r="G962" s="82" t="s">
        <v>2317</v>
      </c>
      <c r="H962" s="82" t="s">
        <v>360</v>
      </c>
      <c r="I962" s="82" t="s">
        <v>19708</v>
      </c>
      <c r="J962" s="82" t="s">
        <v>19709</v>
      </c>
      <c r="K962" s="82" t="s">
        <v>19710</v>
      </c>
      <c r="L962" s="82" t="s">
        <v>19711</v>
      </c>
      <c r="M962" s="82" t="s">
        <v>19712</v>
      </c>
      <c r="N962" s="82" t="s">
        <v>19713</v>
      </c>
      <c r="O962" s="82" t="s">
        <v>558</v>
      </c>
      <c r="P962" s="82" t="s">
        <v>19383</v>
      </c>
      <c r="Q962" s="82" t="s">
        <v>19714</v>
      </c>
      <c r="R962" s="82" t="s">
        <v>19715</v>
      </c>
      <c r="S962" s="82" t="s">
        <v>400</v>
      </c>
      <c r="T962" s="82" t="s">
        <v>19716</v>
      </c>
      <c r="U962" s="82" t="s">
        <v>19717</v>
      </c>
      <c r="V962" s="82" t="s">
        <v>19718</v>
      </c>
      <c r="W962" s="82" t="s">
        <v>18871</v>
      </c>
      <c r="X962" s="82" t="s">
        <v>18091</v>
      </c>
      <c r="Y962" s="82" t="s">
        <v>19719</v>
      </c>
      <c r="Z962" s="82" t="s">
        <v>18640</v>
      </c>
      <c r="AA962" s="82" t="s">
        <v>19720</v>
      </c>
      <c r="AB962" s="82" t="s">
        <v>19721</v>
      </c>
      <c r="AC962" s="82" t="s">
        <v>1011</v>
      </c>
      <c r="AD962" s="82" t="s">
        <v>19722</v>
      </c>
      <c r="AE962" s="82" t="s">
        <v>18736</v>
      </c>
      <c r="AF962" s="82" t="s">
        <v>19723</v>
      </c>
      <c r="AG962" s="82" t="s">
        <v>19724</v>
      </c>
      <c r="AH962" s="82" t="s">
        <v>18312</v>
      </c>
      <c r="AI962" s="82" t="s">
        <v>759</v>
      </c>
      <c r="AJ962" s="82" t="s">
        <v>18052</v>
      </c>
      <c r="AK962" s="82" t="s">
        <v>19725</v>
      </c>
      <c r="AL962" s="82" t="s">
        <v>415</v>
      </c>
    </row>
    <row r="963" spans="1:38" x14ac:dyDescent="0.25">
      <c r="A963" s="82" t="s">
        <v>19726</v>
      </c>
      <c r="B963" s="82">
        <v>16.821999999999999</v>
      </c>
      <c r="C963" s="82" t="s">
        <v>19727</v>
      </c>
      <c r="D963" s="82" t="s">
        <v>18079</v>
      </c>
      <c r="E963" s="82" t="s">
        <v>19728</v>
      </c>
      <c r="F963" s="82" t="s">
        <v>19729</v>
      </c>
      <c r="G963" s="82" t="s">
        <v>3580</v>
      </c>
      <c r="H963" s="82" t="s">
        <v>360</v>
      </c>
      <c r="I963" s="82" t="s">
        <v>19730</v>
      </c>
      <c r="J963" s="82" t="s">
        <v>19156</v>
      </c>
      <c r="K963" s="82" t="s">
        <v>19731</v>
      </c>
      <c r="L963" s="82" t="s">
        <v>19732</v>
      </c>
      <c r="M963" s="82" t="s">
        <v>19733</v>
      </c>
      <c r="N963" s="82" t="s">
        <v>18299</v>
      </c>
      <c r="O963" s="82" t="s">
        <v>558</v>
      </c>
      <c r="P963" s="82" t="s">
        <v>19734</v>
      </c>
      <c r="Q963" s="82" t="s">
        <v>19735</v>
      </c>
      <c r="R963" s="82" t="s">
        <v>360</v>
      </c>
      <c r="S963" s="82" t="s">
        <v>400</v>
      </c>
      <c r="T963" s="82" t="s">
        <v>19736</v>
      </c>
      <c r="U963" s="82" t="s">
        <v>19737</v>
      </c>
      <c r="V963" s="82" t="s">
        <v>19485</v>
      </c>
      <c r="W963" s="82" t="s">
        <v>18090</v>
      </c>
      <c r="X963" s="82" t="s">
        <v>18091</v>
      </c>
      <c r="Y963" s="82" t="s">
        <v>19738</v>
      </c>
      <c r="Z963" s="82" t="s">
        <v>19739</v>
      </c>
      <c r="AA963" s="82" t="s">
        <v>19740</v>
      </c>
      <c r="AB963" s="82" t="s">
        <v>19645</v>
      </c>
      <c r="AC963" s="82" t="s">
        <v>1011</v>
      </c>
      <c r="AD963" s="82" t="s">
        <v>19741</v>
      </c>
      <c r="AE963" s="82" t="s">
        <v>18899</v>
      </c>
      <c r="AF963" s="82" t="s">
        <v>382</v>
      </c>
      <c r="AG963" s="82" t="s">
        <v>382</v>
      </c>
      <c r="AH963" s="82" t="s">
        <v>19742</v>
      </c>
      <c r="AI963" s="82" t="s">
        <v>19743</v>
      </c>
      <c r="AJ963" s="82" t="s">
        <v>18052</v>
      </c>
      <c r="AK963" s="82" t="s">
        <v>19744</v>
      </c>
      <c r="AL963" s="82" t="s">
        <v>415</v>
      </c>
    </row>
    <row r="964" spans="1:38" x14ac:dyDescent="0.25">
      <c r="A964" s="82" t="s">
        <v>19745</v>
      </c>
      <c r="B964" s="82">
        <v>16.823</v>
      </c>
      <c r="D964" s="82" t="s">
        <v>18079</v>
      </c>
      <c r="E964" s="82" t="s">
        <v>19746</v>
      </c>
      <c r="F964" s="82" t="s">
        <v>19747</v>
      </c>
      <c r="G964" s="82" t="s">
        <v>2317</v>
      </c>
      <c r="H964" s="82" t="s">
        <v>360</v>
      </c>
      <c r="I964" s="82" t="s">
        <v>19748</v>
      </c>
      <c r="J964" s="82" t="s">
        <v>19749</v>
      </c>
      <c r="K964" s="82" t="s">
        <v>19750</v>
      </c>
      <c r="L964" s="82" t="s">
        <v>19751</v>
      </c>
      <c r="M964" s="82" t="s">
        <v>18538</v>
      </c>
      <c r="N964" s="82" t="s">
        <v>19480</v>
      </c>
      <c r="O964" s="82" t="s">
        <v>558</v>
      </c>
      <c r="P964" s="82" t="s">
        <v>19246</v>
      </c>
      <c r="Q964" s="82" t="s">
        <v>19752</v>
      </c>
      <c r="R964" s="82" t="s">
        <v>18279</v>
      </c>
      <c r="S964" s="82" t="s">
        <v>368</v>
      </c>
      <c r="T964" s="82" t="s">
        <v>19753</v>
      </c>
      <c r="U964" s="82" t="s">
        <v>19754</v>
      </c>
      <c r="V964" s="82" t="s">
        <v>18282</v>
      </c>
      <c r="W964" s="82" t="s">
        <v>19546</v>
      </c>
      <c r="X964" s="82" t="s">
        <v>18284</v>
      </c>
      <c r="Y964" s="82" t="s">
        <v>19755</v>
      </c>
      <c r="Z964" s="82" t="s">
        <v>19756</v>
      </c>
      <c r="AA964" s="82" t="s">
        <v>19757</v>
      </c>
      <c r="AB964" s="82" t="s">
        <v>19758</v>
      </c>
      <c r="AC964" s="82" t="s">
        <v>1011</v>
      </c>
      <c r="AD964" s="82" t="s">
        <v>19759</v>
      </c>
      <c r="AE964" s="82" t="s">
        <v>18552</v>
      </c>
      <c r="AF964" s="82" t="s">
        <v>382</v>
      </c>
      <c r="AG964" s="82" t="s">
        <v>382</v>
      </c>
      <c r="AH964" s="82" t="s">
        <v>19760</v>
      </c>
      <c r="AI964" s="82" t="s">
        <v>19761</v>
      </c>
      <c r="AJ964" s="82" t="s">
        <v>18052</v>
      </c>
      <c r="AK964" s="82" t="s">
        <v>19762</v>
      </c>
      <c r="AL964" s="82" t="s">
        <v>415</v>
      </c>
    </row>
    <row r="965" spans="1:38" x14ac:dyDescent="0.25">
      <c r="A965" s="82" t="s">
        <v>19763</v>
      </c>
      <c r="B965" s="82">
        <v>16.824000000000002</v>
      </c>
      <c r="C965" s="82" t="s">
        <v>19764</v>
      </c>
      <c r="D965" s="82" t="s">
        <v>18079</v>
      </c>
      <c r="E965" s="82" t="s">
        <v>19765</v>
      </c>
      <c r="F965" s="82" t="s">
        <v>19766</v>
      </c>
      <c r="G965" s="82" t="s">
        <v>359</v>
      </c>
      <c r="H965" s="82" t="s">
        <v>360</v>
      </c>
      <c r="I965" s="82" t="s">
        <v>19767</v>
      </c>
      <c r="J965" s="82" t="s">
        <v>19767</v>
      </c>
      <c r="K965" s="82" t="s">
        <v>19768</v>
      </c>
      <c r="L965" s="82" t="s">
        <v>580</v>
      </c>
      <c r="M965" s="82" t="s">
        <v>19769</v>
      </c>
      <c r="N965" s="82" t="s">
        <v>19770</v>
      </c>
      <c r="O965" s="82" t="s">
        <v>558</v>
      </c>
      <c r="P965" s="82" t="s">
        <v>19771</v>
      </c>
      <c r="Q965" s="82" t="s">
        <v>360</v>
      </c>
      <c r="R965" s="82" t="s">
        <v>360</v>
      </c>
      <c r="S965" s="82" t="s">
        <v>400</v>
      </c>
      <c r="T965" s="82" t="s">
        <v>19772</v>
      </c>
      <c r="U965" s="82" t="s">
        <v>19773</v>
      </c>
      <c r="V965" s="82" t="s">
        <v>632</v>
      </c>
      <c r="W965" s="82" t="s">
        <v>18090</v>
      </c>
      <c r="X965" s="82" t="s">
        <v>18091</v>
      </c>
      <c r="Y965" s="82" t="s">
        <v>19774</v>
      </c>
      <c r="Z965" s="82" t="s">
        <v>19775</v>
      </c>
      <c r="AA965" s="82" t="s">
        <v>19776</v>
      </c>
      <c r="AB965" s="82" t="s">
        <v>19777</v>
      </c>
      <c r="AC965" s="82" t="s">
        <v>735</v>
      </c>
      <c r="AD965" s="82" t="s">
        <v>19778</v>
      </c>
      <c r="AE965" s="82" t="s">
        <v>18095</v>
      </c>
      <c r="AF965" s="82" t="s">
        <v>19779</v>
      </c>
      <c r="AG965" s="82" t="s">
        <v>382</v>
      </c>
      <c r="AH965" s="82" t="s">
        <v>19780</v>
      </c>
      <c r="AI965" s="82" t="s">
        <v>19781</v>
      </c>
      <c r="AJ965" s="82" t="s">
        <v>18052</v>
      </c>
      <c r="AK965" s="82" t="s">
        <v>19782</v>
      </c>
      <c r="AL965" s="82" t="s">
        <v>415</v>
      </c>
    </row>
    <row r="966" spans="1:38" x14ac:dyDescent="0.25">
      <c r="A966" s="82" t="s">
        <v>19783</v>
      </c>
      <c r="B966" s="82">
        <v>16.824999999999999</v>
      </c>
      <c r="C966" s="82" t="s">
        <v>19784</v>
      </c>
      <c r="D966" s="82" t="s">
        <v>18079</v>
      </c>
      <c r="E966" s="82" t="s">
        <v>19785</v>
      </c>
      <c r="F966" s="82" t="s">
        <v>19786</v>
      </c>
      <c r="G966" s="82" t="s">
        <v>2317</v>
      </c>
      <c r="H966" s="82" t="s">
        <v>360</v>
      </c>
      <c r="I966" s="82" t="s">
        <v>19787</v>
      </c>
      <c r="J966" s="82" t="s">
        <v>11</v>
      </c>
      <c r="K966" s="82" t="s">
        <v>19768</v>
      </c>
      <c r="L966" s="82" t="s">
        <v>19788</v>
      </c>
      <c r="M966" s="82" t="s">
        <v>19789</v>
      </c>
      <c r="N966" s="82" t="s">
        <v>18806</v>
      </c>
      <c r="O966" s="82" t="s">
        <v>558</v>
      </c>
      <c r="P966" s="82" t="s">
        <v>360</v>
      </c>
      <c r="Q966" s="82" t="s">
        <v>19202</v>
      </c>
      <c r="R966" s="82" t="s">
        <v>19790</v>
      </c>
      <c r="S966" s="82" t="s">
        <v>400</v>
      </c>
      <c r="T966" s="82" t="s">
        <v>19791</v>
      </c>
      <c r="U966" s="82" t="s">
        <v>18709</v>
      </c>
      <c r="V966" s="82" t="s">
        <v>19792</v>
      </c>
      <c r="W966" s="82" t="s">
        <v>18090</v>
      </c>
      <c r="X966" s="82" t="s">
        <v>18091</v>
      </c>
      <c r="Y966" s="82" t="s">
        <v>19793</v>
      </c>
      <c r="Z966" s="82" t="s">
        <v>18640</v>
      </c>
      <c r="AA966" s="82" t="s">
        <v>19794</v>
      </c>
      <c r="AB966" s="82" t="s">
        <v>19645</v>
      </c>
      <c r="AC966" s="82" t="s">
        <v>1011</v>
      </c>
      <c r="AD966" s="82" t="s">
        <v>19795</v>
      </c>
      <c r="AE966" s="82" t="s">
        <v>19796</v>
      </c>
      <c r="AF966" s="82" t="s">
        <v>382</v>
      </c>
      <c r="AG966" s="82" t="s">
        <v>19797</v>
      </c>
      <c r="AH966" s="82" t="s">
        <v>19798</v>
      </c>
      <c r="AI966" s="82" t="s">
        <v>19799</v>
      </c>
      <c r="AJ966" s="82" t="s">
        <v>18052</v>
      </c>
      <c r="AK966" s="82" t="s">
        <v>19800</v>
      </c>
      <c r="AL966" s="82" t="s">
        <v>415</v>
      </c>
    </row>
    <row r="967" spans="1:38" x14ac:dyDescent="0.25">
      <c r="A967" s="82" t="s">
        <v>19801</v>
      </c>
      <c r="B967" s="82">
        <v>16.827000000000002</v>
      </c>
      <c r="C967" s="82" t="s">
        <v>19802</v>
      </c>
      <c r="D967" s="82" t="s">
        <v>18079</v>
      </c>
      <c r="E967" s="82" t="s">
        <v>19803</v>
      </c>
      <c r="F967" s="82" t="s">
        <v>19804</v>
      </c>
      <c r="G967" s="82" t="s">
        <v>359</v>
      </c>
      <c r="H967" s="82" t="s">
        <v>360</v>
      </c>
      <c r="I967" s="82" t="s">
        <v>19805</v>
      </c>
      <c r="J967" s="82" t="s">
        <v>19767</v>
      </c>
      <c r="K967" s="82" t="s">
        <v>19806</v>
      </c>
      <c r="L967" s="82" t="s">
        <v>19807</v>
      </c>
      <c r="M967" s="82" t="s">
        <v>19789</v>
      </c>
      <c r="N967" s="82" t="s">
        <v>19808</v>
      </c>
      <c r="O967" s="82" t="s">
        <v>558</v>
      </c>
      <c r="P967" s="82" t="s">
        <v>19809</v>
      </c>
      <c r="Q967" s="82" t="s">
        <v>19810</v>
      </c>
      <c r="R967" s="82" t="s">
        <v>19811</v>
      </c>
      <c r="S967" s="82" t="s">
        <v>19812</v>
      </c>
      <c r="T967" s="82" t="s">
        <v>19813</v>
      </c>
      <c r="U967" s="82" t="s">
        <v>18709</v>
      </c>
      <c r="V967" s="82" t="s">
        <v>19661</v>
      </c>
      <c r="W967" s="82" t="s">
        <v>18830</v>
      </c>
      <c r="X967" s="82" t="s">
        <v>18091</v>
      </c>
      <c r="Y967" s="82" t="s">
        <v>19814</v>
      </c>
      <c r="Z967" s="82" t="s">
        <v>19809</v>
      </c>
      <c r="AA967" s="82" t="s">
        <v>19815</v>
      </c>
      <c r="AB967" s="82" t="s">
        <v>19645</v>
      </c>
      <c r="AC967" s="82" t="s">
        <v>1011</v>
      </c>
      <c r="AD967" s="82" t="s">
        <v>19816</v>
      </c>
      <c r="AE967" s="82" t="s">
        <v>19817</v>
      </c>
      <c r="AF967" s="82" t="s">
        <v>19818</v>
      </c>
      <c r="AG967" s="82" t="s">
        <v>382</v>
      </c>
      <c r="AH967" s="82" t="s">
        <v>19819</v>
      </c>
      <c r="AI967" s="82" t="s">
        <v>19820</v>
      </c>
      <c r="AJ967" s="82" t="s">
        <v>18052</v>
      </c>
      <c r="AK967" s="82" t="s">
        <v>19821</v>
      </c>
      <c r="AL967" s="82" t="s">
        <v>415</v>
      </c>
    </row>
    <row r="968" spans="1:38" x14ac:dyDescent="0.25">
      <c r="A968" s="82" t="s">
        <v>19822</v>
      </c>
      <c r="B968" s="82">
        <v>16.827999999999999</v>
      </c>
      <c r="C968" s="82" t="s">
        <v>19823</v>
      </c>
      <c r="D968" s="82" t="s">
        <v>18079</v>
      </c>
      <c r="E968" s="82" t="s">
        <v>19824</v>
      </c>
      <c r="F968" s="82" t="s">
        <v>19825</v>
      </c>
      <c r="G968" s="82" t="s">
        <v>4176</v>
      </c>
      <c r="H968" s="82" t="s">
        <v>360</v>
      </c>
      <c r="I968" s="82" t="s">
        <v>19826</v>
      </c>
      <c r="J968" s="82" t="s">
        <v>19827</v>
      </c>
      <c r="K968" s="82" t="s">
        <v>19828</v>
      </c>
      <c r="L968" s="82" t="s">
        <v>580</v>
      </c>
      <c r="M968" s="82" t="s">
        <v>19829</v>
      </c>
      <c r="N968" s="82" t="s">
        <v>18806</v>
      </c>
      <c r="O968" s="82" t="s">
        <v>558</v>
      </c>
      <c r="P968" s="82" t="s">
        <v>360</v>
      </c>
      <c r="Q968" s="82" t="s">
        <v>19496</v>
      </c>
      <c r="R968" s="82" t="s">
        <v>19830</v>
      </c>
      <c r="S968" s="82" t="s">
        <v>368</v>
      </c>
      <c r="T968" s="82" t="s">
        <v>19831</v>
      </c>
      <c r="U968" s="82" t="s">
        <v>19832</v>
      </c>
      <c r="V968" s="82" t="s">
        <v>19833</v>
      </c>
      <c r="W968" s="82" t="s">
        <v>18090</v>
      </c>
      <c r="X968" s="82" t="s">
        <v>18091</v>
      </c>
      <c r="Y968" s="82" t="s">
        <v>19834</v>
      </c>
      <c r="Z968" s="82" t="s">
        <v>19835</v>
      </c>
      <c r="AA968" s="82" t="s">
        <v>19836</v>
      </c>
      <c r="AB968" s="82" t="s">
        <v>19837</v>
      </c>
      <c r="AC968" s="82" t="s">
        <v>1011</v>
      </c>
      <c r="AD968" s="82" t="s">
        <v>19838</v>
      </c>
      <c r="AE968" s="82" t="s">
        <v>18095</v>
      </c>
      <c r="AF968" s="82" t="s">
        <v>19839</v>
      </c>
      <c r="AG968" s="82" t="s">
        <v>19840</v>
      </c>
      <c r="AH968" s="82" t="s">
        <v>18902</v>
      </c>
      <c r="AI968" s="82" t="s">
        <v>19841</v>
      </c>
      <c r="AJ968" s="82" t="s">
        <v>18052</v>
      </c>
      <c r="AK968" s="82" t="s">
        <v>19842</v>
      </c>
      <c r="AL968" s="82" t="s">
        <v>415</v>
      </c>
    </row>
    <row r="969" spans="1:38" x14ac:dyDescent="0.25">
      <c r="A969" s="82" t="s">
        <v>19843</v>
      </c>
      <c r="B969" s="82">
        <v>16.829999999999998</v>
      </c>
      <c r="C969" s="82" t="s">
        <v>19844</v>
      </c>
      <c r="D969" s="82" t="s">
        <v>18079</v>
      </c>
      <c r="E969" s="82" t="s">
        <v>19845</v>
      </c>
      <c r="F969" s="82" t="s">
        <v>19846</v>
      </c>
      <c r="G969" s="82" t="s">
        <v>2317</v>
      </c>
      <c r="H969" s="82" t="s">
        <v>360</v>
      </c>
      <c r="I969" s="82" t="s">
        <v>19847</v>
      </c>
      <c r="J969" s="82" t="s">
        <v>18279</v>
      </c>
      <c r="K969" s="82" t="s">
        <v>18274</v>
      </c>
      <c r="L969" s="82" t="s">
        <v>580</v>
      </c>
      <c r="M969" s="82" t="s">
        <v>18538</v>
      </c>
      <c r="N969" s="82" t="s">
        <v>19480</v>
      </c>
      <c r="O969" s="82" t="s">
        <v>558</v>
      </c>
      <c r="P969" s="82" t="s">
        <v>19848</v>
      </c>
      <c r="Q969" s="82" t="s">
        <v>19695</v>
      </c>
      <c r="R969" s="82" t="s">
        <v>18279</v>
      </c>
      <c r="S969" s="82" t="s">
        <v>400</v>
      </c>
      <c r="T969" s="82" t="s">
        <v>19849</v>
      </c>
      <c r="U969" s="82" t="s">
        <v>19850</v>
      </c>
      <c r="V969" s="82" t="s">
        <v>18282</v>
      </c>
      <c r="W969" s="82" t="s">
        <v>19546</v>
      </c>
      <c r="X969" s="82" t="s">
        <v>19851</v>
      </c>
      <c r="Y969" s="82" t="s">
        <v>19852</v>
      </c>
      <c r="Z969" s="82" t="s">
        <v>19853</v>
      </c>
      <c r="AA969" s="82" t="s">
        <v>19854</v>
      </c>
      <c r="AB969" s="82" t="s">
        <v>19855</v>
      </c>
      <c r="AC969" s="82" t="s">
        <v>1011</v>
      </c>
      <c r="AD969" s="82" t="s">
        <v>19856</v>
      </c>
      <c r="AE969" s="82" t="s">
        <v>18552</v>
      </c>
      <c r="AF969" s="82" t="s">
        <v>382</v>
      </c>
      <c r="AG969" s="82" t="s">
        <v>19857</v>
      </c>
      <c r="AH969" s="82" t="s">
        <v>360</v>
      </c>
      <c r="AI969" s="82" t="s">
        <v>1326</v>
      </c>
      <c r="AJ969" s="82" t="s">
        <v>18052</v>
      </c>
      <c r="AK969" s="82" t="s">
        <v>19858</v>
      </c>
      <c r="AL969" s="82" t="s">
        <v>415</v>
      </c>
    </row>
    <row r="970" spans="1:38" x14ac:dyDescent="0.25">
      <c r="A970" s="82" t="s">
        <v>19859</v>
      </c>
      <c r="B970" s="82">
        <v>16.831</v>
      </c>
      <c r="C970" s="82" t="s">
        <v>19860</v>
      </c>
      <c r="D970" s="82" t="s">
        <v>18079</v>
      </c>
      <c r="E970" s="82" t="s">
        <v>9776</v>
      </c>
      <c r="F970" s="82" t="s">
        <v>19861</v>
      </c>
      <c r="G970" s="82" t="s">
        <v>359</v>
      </c>
      <c r="H970" s="82" t="s">
        <v>360</v>
      </c>
      <c r="I970" s="82" t="s">
        <v>19862</v>
      </c>
      <c r="J970" s="82" t="s">
        <v>2741</v>
      </c>
      <c r="K970" s="82" t="s">
        <v>19863</v>
      </c>
      <c r="L970" s="82" t="s">
        <v>580</v>
      </c>
      <c r="M970" s="82" t="s">
        <v>19269</v>
      </c>
      <c r="N970" s="82" t="s">
        <v>18566</v>
      </c>
      <c r="O970" s="82" t="s">
        <v>558</v>
      </c>
      <c r="P970" s="82" t="s">
        <v>19270</v>
      </c>
      <c r="Q970" s="82" t="s">
        <v>19752</v>
      </c>
      <c r="R970" s="82" t="s">
        <v>19864</v>
      </c>
      <c r="S970" s="82" t="s">
        <v>400</v>
      </c>
      <c r="T970" s="82" t="s">
        <v>19865</v>
      </c>
      <c r="U970" s="82" t="s">
        <v>19866</v>
      </c>
      <c r="V970" s="82" t="s">
        <v>19867</v>
      </c>
      <c r="W970" s="82" t="s">
        <v>19868</v>
      </c>
      <c r="X970" s="82" t="s">
        <v>19869</v>
      </c>
      <c r="Y970" s="82" t="s">
        <v>19870</v>
      </c>
      <c r="Z970" s="82" t="s">
        <v>19871</v>
      </c>
      <c r="AA970" s="82" t="s">
        <v>19872</v>
      </c>
      <c r="AB970" s="82" t="s">
        <v>19873</v>
      </c>
      <c r="AC970" s="82" t="s">
        <v>1011</v>
      </c>
      <c r="AD970" s="82" t="s">
        <v>19874</v>
      </c>
      <c r="AE970" s="82" t="s">
        <v>18552</v>
      </c>
      <c r="AF970" s="82" t="s">
        <v>382</v>
      </c>
      <c r="AG970" s="82" t="s">
        <v>19875</v>
      </c>
      <c r="AH970" s="82" t="s">
        <v>19876</v>
      </c>
      <c r="AI970" s="82" t="s">
        <v>11447</v>
      </c>
      <c r="AJ970" s="82" t="s">
        <v>18052</v>
      </c>
      <c r="AK970" s="82" t="s">
        <v>19877</v>
      </c>
      <c r="AL970" s="82" t="s">
        <v>415</v>
      </c>
    </row>
    <row r="971" spans="1:38" x14ac:dyDescent="0.25">
      <c r="A971" s="82" t="s">
        <v>19878</v>
      </c>
      <c r="B971" s="82">
        <v>16.832000000000001</v>
      </c>
      <c r="C971" s="82" t="s">
        <v>19879</v>
      </c>
      <c r="D971" s="82" t="s">
        <v>18079</v>
      </c>
      <c r="E971" s="82" t="s">
        <v>19880</v>
      </c>
      <c r="F971" s="82" t="s">
        <v>19881</v>
      </c>
      <c r="G971" s="82" t="s">
        <v>359</v>
      </c>
      <c r="H971" s="82" t="s">
        <v>360</v>
      </c>
      <c r="I971" s="82" t="s">
        <v>19882</v>
      </c>
      <c r="J971" s="82" t="s">
        <v>19883</v>
      </c>
      <c r="K971" s="82" t="s">
        <v>19884</v>
      </c>
      <c r="L971" s="82" t="s">
        <v>19885</v>
      </c>
      <c r="M971" s="82" t="s">
        <v>19886</v>
      </c>
      <c r="N971" s="82" t="s">
        <v>19887</v>
      </c>
      <c r="O971" s="82" t="s">
        <v>558</v>
      </c>
      <c r="P971" s="82" t="s">
        <v>360</v>
      </c>
      <c r="Q971" s="82" t="s">
        <v>19695</v>
      </c>
      <c r="R971" s="82" t="s">
        <v>19888</v>
      </c>
      <c r="S971" s="82" t="s">
        <v>400</v>
      </c>
      <c r="T971" s="82" t="s">
        <v>19889</v>
      </c>
      <c r="U971" s="82" t="s">
        <v>19890</v>
      </c>
      <c r="V971" s="82" t="s">
        <v>18282</v>
      </c>
      <c r="W971" s="82" t="s">
        <v>19546</v>
      </c>
      <c r="X971" s="82" t="s">
        <v>19869</v>
      </c>
      <c r="Y971" s="82" t="s">
        <v>19891</v>
      </c>
      <c r="Z971" s="82" t="s">
        <v>19892</v>
      </c>
      <c r="AA971" s="82" t="s">
        <v>19893</v>
      </c>
      <c r="AB971" s="82" t="s">
        <v>19894</v>
      </c>
      <c r="AC971" s="82" t="s">
        <v>1011</v>
      </c>
      <c r="AD971" s="82" t="s">
        <v>19895</v>
      </c>
      <c r="AE971" s="82" t="s">
        <v>18552</v>
      </c>
      <c r="AF971" s="82" t="s">
        <v>382</v>
      </c>
      <c r="AG971" s="82" t="s">
        <v>19896</v>
      </c>
      <c r="AH971" s="82" t="s">
        <v>19897</v>
      </c>
      <c r="AI971" s="82" t="s">
        <v>11447</v>
      </c>
      <c r="AJ971" s="82" t="s">
        <v>18052</v>
      </c>
      <c r="AK971" s="82" t="s">
        <v>19898</v>
      </c>
      <c r="AL971" s="82" t="s">
        <v>415</v>
      </c>
    </row>
    <row r="972" spans="1:38" x14ac:dyDescent="0.25">
      <c r="A972" s="82" t="s">
        <v>19899</v>
      </c>
      <c r="B972" s="82">
        <v>16.832999999999998</v>
      </c>
      <c r="C972" s="82" t="s">
        <v>19900</v>
      </c>
      <c r="D972" s="82" t="s">
        <v>18079</v>
      </c>
      <c r="E972" s="82" t="s">
        <v>19824</v>
      </c>
      <c r="F972" s="82" t="s">
        <v>19901</v>
      </c>
      <c r="G972" s="82" t="s">
        <v>600</v>
      </c>
      <c r="H972" s="82" t="s">
        <v>360</v>
      </c>
      <c r="I972" s="82" t="s">
        <v>19902</v>
      </c>
      <c r="J972" s="82" t="s">
        <v>19903</v>
      </c>
      <c r="K972" s="82" t="s">
        <v>19904</v>
      </c>
      <c r="L972" s="82" t="s">
        <v>580</v>
      </c>
      <c r="M972" s="82" t="s">
        <v>1376</v>
      </c>
      <c r="N972" s="82" t="s">
        <v>18299</v>
      </c>
      <c r="O972" s="82" t="s">
        <v>558</v>
      </c>
      <c r="P972" s="82" t="s">
        <v>19905</v>
      </c>
      <c r="Q972" s="82" t="s">
        <v>19905</v>
      </c>
      <c r="R972" s="82" t="s">
        <v>19906</v>
      </c>
      <c r="S972" s="82" t="s">
        <v>400</v>
      </c>
      <c r="T972" s="82" t="s">
        <v>19907</v>
      </c>
      <c r="U972" s="82" t="s">
        <v>19908</v>
      </c>
      <c r="V972" s="82" t="s">
        <v>19661</v>
      </c>
      <c r="W972" s="82" t="s">
        <v>18090</v>
      </c>
      <c r="X972" s="82" t="s">
        <v>18091</v>
      </c>
      <c r="Y972" s="82" t="s">
        <v>19909</v>
      </c>
      <c r="Z972" s="82" t="s">
        <v>18640</v>
      </c>
      <c r="AA972" s="82" t="s">
        <v>19910</v>
      </c>
      <c r="AB972" s="82" t="s">
        <v>19645</v>
      </c>
      <c r="AC972" s="82" t="s">
        <v>735</v>
      </c>
      <c r="AD972" s="82" t="s">
        <v>19911</v>
      </c>
      <c r="AE972" s="82" t="s">
        <v>18095</v>
      </c>
      <c r="AF972" s="82" t="s">
        <v>382</v>
      </c>
      <c r="AG972" s="82" t="s">
        <v>382</v>
      </c>
      <c r="AH972" s="82" t="s">
        <v>19647</v>
      </c>
      <c r="AI972" s="82" t="s">
        <v>19912</v>
      </c>
      <c r="AJ972" s="82" t="s">
        <v>18052</v>
      </c>
      <c r="AK972" s="82" t="s">
        <v>19913</v>
      </c>
      <c r="AL972" s="82" t="s">
        <v>415</v>
      </c>
    </row>
    <row r="973" spans="1:38" x14ac:dyDescent="0.25">
      <c r="A973" s="82" t="s">
        <v>19914</v>
      </c>
      <c r="B973" s="82">
        <v>16.834</v>
      </c>
      <c r="C973" s="82" t="s">
        <v>19914</v>
      </c>
      <c r="D973" s="82" t="s">
        <v>18079</v>
      </c>
      <c r="E973" s="82" t="s">
        <v>19915</v>
      </c>
      <c r="F973" s="82" t="s">
        <v>19916</v>
      </c>
      <c r="G973" s="82" t="s">
        <v>359</v>
      </c>
      <c r="H973" s="82" t="s">
        <v>360</v>
      </c>
      <c r="I973" s="82" t="s">
        <v>19917</v>
      </c>
      <c r="J973" s="82" t="s">
        <v>19918</v>
      </c>
      <c r="K973" s="82" t="s">
        <v>19919</v>
      </c>
      <c r="L973" s="82" t="s">
        <v>580</v>
      </c>
      <c r="M973" s="82" t="s">
        <v>19920</v>
      </c>
      <c r="N973" s="82" t="s">
        <v>19921</v>
      </c>
      <c r="O973" s="82" t="s">
        <v>558</v>
      </c>
      <c r="P973" s="82" t="s">
        <v>19922</v>
      </c>
      <c r="Q973" s="82" t="s">
        <v>19923</v>
      </c>
      <c r="R973" s="82" t="s">
        <v>19924</v>
      </c>
      <c r="S973" s="82" t="s">
        <v>400</v>
      </c>
      <c r="T973" s="82" t="s">
        <v>19925</v>
      </c>
      <c r="U973" s="82" t="s">
        <v>19926</v>
      </c>
      <c r="V973" s="82" t="s">
        <v>19927</v>
      </c>
      <c r="W973" s="82" t="s">
        <v>18090</v>
      </c>
      <c r="X973" s="82" t="s">
        <v>19928</v>
      </c>
      <c r="Y973" s="82" t="s">
        <v>19929</v>
      </c>
      <c r="Z973" s="82" t="s">
        <v>19930</v>
      </c>
      <c r="AA973" s="82" t="s">
        <v>19931</v>
      </c>
      <c r="AB973" s="82" t="s">
        <v>19932</v>
      </c>
      <c r="AC973" s="82" t="s">
        <v>636</v>
      </c>
      <c r="AD973" s="82" t="s">
        <v>19933</v>
      </c>
      <c r="AE973" s="82" t="s">
        <v>18433</v>
      </c>
      <c r="AF973" s="82" t="s">
        <v>382</v>
      </c>
      <c r="AG973" s="82" t="s">
        <v>382</v>
      </c>
      <c r="AH973" s="82" t="s">
        <v>19934</v>
      </c>
      <c r="AI973" s="82" t="s">
        <v>19935</v>
      </c>
      <c r="AJ973" s="82" t="s">
        <v>18052</v>
      </c>
      <c r="AK973" s="82" t="s">
        <v>19936</v>
      </c>
      <c r="AL973" s="82" t="s">
        <v>1286</v>
      </c>
    </row>
    <row r="974" spans="1:38" x14ac:dyDescent="0.25">
      <c r="A974" s="82" t="s">
        <v>19937</v>
      </c>
      <c r="B974" s="82">
        <v>16.835000000000001</v>
      </c>
      <c r="C974" s="82" t="s">
        <v>19938</v>
      </c>
      <c r="D974" s="82" t="s">
        <v>18079</v>
      </c>
      <c r="E974" s="82" t="s">
        <v>19803</v>
      </c>
      <c r="F974" s="82" t="s">
        <v>19939</v>
      </c>
      <c r="G974" s="82" t="s">
        <v>19940</v>
      </c>
      <c r="H974" s="82" t="s">
        <v>360</v>
      </c>
      <c r="I974" s="82" t="s">
        <v>19941</v>
      </c>
      <c r="J974" s="82" t="s">
        <v>19942</v>
      </c>
      <c r="K974" s="82" t="s">
        <v>19943</v>
      </c>
      <c r="L974" s="82" t="s">
        <v>19944</v>
      </c>
      <c r="M974" s="82" t="s">
        <v>1376</v>
      </c>
      <c r="N974" s="82" t="s">
        <v>19921</v>
      </c>
      <c r="O974" s="82" t="s">
        <v>558</v>
      </c>
      <c r="P974" s="82" t="s">
        <v>360</v>
      </c>
      <c r="Q974" s="82" t="s">
        <v>19735</v>
      </c>
      <c r="R974" s="82" t="s">
        <v>19945</v>
      </c>
      <c r="S974" s="82" t="s">
        <v>19946</v>
      </c>
      <c r="T974" s="82" t="s">
        <v>19947</v>
      </c>
      <c r="U974" s="82" t="s">
        <v>19908</v>
      </c>
      <c r="V974" s="82" t="s">
        <v>632</v>
      </c>
      <c r="W974" s="82" t="s">
        <v>18090</v>
      </c>
      <c r="X974" s="82" t="s">
        <v>18091</v>
      </c>
      <c r="Y974" s="82" t="s">
        <v>19948</v>
      </c>
      <c r="AA974" s="82" t="s">
        <v>19949</v>
      </c>
      <c r="AB974" s="82" t="s">
        <v>19066</v>
      </c>
      <c r="AC974" s="82" t="s">
        <v>1011</v>
      </c>
      <c r="AD974" s="82" t="s">
        <v>19950</v>
      </c>
      <c r="AE974" s="82" t="s">
        <v>18095</v>
      </c>
      <c r="AF974" s="82" t="s">
        <v>19951</v>
      </c>
      <c r="AG974" s="82" t="s">
        <v>19952</v>
      </c>
      <c r="AH974" s="82" t="s">
        <v>19953</v>
      </c>
      <c r="AI974" s="82" t="s">
        <v>19954</v>
      </c>
      <c r="AJ974" s="82" t="s">
        <v>18052</v>
      </c>
      <c r="AK974" s="82" t="s">
        <v>19955</v>
      </c>
      <c r="AL974" s="82" t="s">
        <v>415</v>
      </c>
    </row>
    <row r="975" spans="1:38" x14ac:dyDescent="0.25">
      <c r="A975" s="82" t="s">
        <v>19956</v>
      </c>
      <c r="B975" s="82">
        <v>16.835999999999999</v>
      </c>
      <c r="D975" s="82" t="s">
        <v>18079</v>
      </c>
      <c r="E975" s="82" t="s">
        <v>19957</v>
      </c>
      <c r="F975" s="82" t="s">
        <v>19958</v>
      </c>
      <c r="G975" s="82" t="s">
        <v>2431</v>
      </c>
      <c r="H975" s="82" t="s">
        <v>360</v>
      </c>
      <c r="I975" s="82" t="s">
        <v>19959</v>
      </c>
      <c r="J975" s="82" t="s">
        <v>19960</v>
      </c>
      <c r="K975" s="82" t="s">
        <v>19961</v>
      </c>
      <c r="L975" s="82" t="s">
        <v>19962</v>
      </c>
      <c r="M975" s="82" t="s">
        <v>18538</v>
      </c>
      <c r="N975" s="82" t="s">
        <v>19963</v>
      </c>
      <c r="O975" s="82" t="s">
        <v>558</v>
      </c>
      <c r="P975" s="82" t="s">
        <v>19964</v>
      </c>
      <c r="Q975" s="82" t="s">
        <v>19965</v>
      </c>
      <c r="R975" s="82" t="s">
        <v>19272</v>
      </c>
      <c r="S975" s="82" t="s">
        <v>19966</v>
      </c>
      <c r="T975" s="82" t="s">
        <v>19967</v>
      </c>
      <c r="U975" s="82" t="s">
        <v>19968</v>
      </c>
      <c r="V975" s="82" t="s">
        <v>18282</v>
      </c>
      <c r="W975" s="82" t="s">
        <v>19969</v>
      </c>
      <c r="X975" s="82" t="s">
        <v>18284</v>
      </c>
      <c r="Y975" s="82" t="s">
        <v>19970</v>
      </c>
      <c r="Z975" s="82" t="s">
        <v>19270</v>
      </c>
      <c r="AA975" s="82" t="s">
        <v>19971</v>
      </c>
      <c r="AB975" s="82" t="s">
        <v>19972</v>
      </c>
      <c r="AC975" s="82" t="s">
        <v>1011</v>
      </c>
      <c r="AD975" s="82" t="s">
        <v>19973</v>
      </c>
      <c r="AE975" s="82" t="s">
        <v>18552</v>
      </c>
      <c r="AF975" s="82" t="s">
        <v>382</v>
      </c>
      <c r="AG975" s="82" t="s">
        <v>19974</v>
      </c>
      <c r="AH975" s="82" t="s">
        <v>19260</v>
      </c>
      <c r="AI975" s="82" t="s">
        <v>19975</v>
      </c>
      <c r="AJ975" s="82" t="s">
        <v>18052</v>
      </c>
      <c r="AK975" s="82" t="s">
        <v>19976</v>
      </c>
      <c r="AL975" s="82" t="s">
        <v>415</v>
      </c>
    </row>
    <row r="976" spans="1:38" x14ac:dyDescent="0.25">
      <c r="A976" s="82" t="s">
        <v>19977</v>
      </c>
      <c r="B976" s="82">
        <v>16.838000000000001</v>
      </c>
      <c r="C976" s="82" t="s">
        <v>19978</v>
      </c>
      <c r="D976" s="82" t="s">
        <v>18079</v>
      </c>
      <c r="E976" s="82" t="s">
        <v>19979</v>
      </c>
      <c r="F976" s="82" t="s">
        <v>19980</v>
      </c>
      <c r="G976" s="82" t="s">
        <v>4176</v>
      </c>
      <c r="H976" s="82" t="s">
        <v>360</v>
      </c>
      <c r="I976" s="82" t="s">
        <v>19981</v>
      </c>
      <c r="J976" s="82" t="s">
        <v>19982</v>
      </c>
      <c r="K976" s="82" t="s">
        <v>19768</v>
      </c>
      <c r="L976" s="82" t="s">
        <v>580</v>
      </c>
      <c r="M976" s="82" t="s">
        <v>1376</v>
      </c>
      <c r="N976" s="82" t="s">
        <v>19983</v>
      </c>
      <c r="O976" s="82" t="s">
        <v>558</v>
      </c>
      <c r="P976" s="82" t="s">
        <v>360</v>
      </c>
      <c r="Q976" s="82" t="s">
        <v>19735</v>
      </c>
      <c r="R976" s="82" t="s">
        <v>19984</v>
      </c>
      <c r="S976" s="82" t="s">
        <v>400</v>
      </c>
      <c r="T976" s="82" t="s">
        <v>19985</v>
      </c>
      <c r="U976" s="82" t="s">
        <v>19986</v>
      </c>
      <c r="V976" s="82" t="s">
        <v>19661</v>
      </c>
      <c r="W976" s="82" t="s">
        <v>19987</v>
      </c>
      <c r="X976" s="82" t="s">
        <v>18091</v>
      </c>
      <c r="Y976" s="82" t="s">
        <v>19988</v>
      </c>
      <c r="Z976" s="82" t="s">
        <v>19989</v>
      </c>
      <c r="AA976" s="82" t="s">
        <v>19990</v>
      </c>
      <c r="AB976" s="82" t="s">
        <v>19645</v>
      </c>
      <c r="AC976" s="82" t="s">
        <v>735</v>
      </c>
      <c r="AD976" s="82" t="s">
        <v>19991</v>
      </c>
      <c r="AE976" s="82" t="s">
        <v>19992</v>
      </c>
      <c r="AF976" s="82" t="s">
        <v>19993</v>
      </c>
      <c r="AG976" s="82" t="s">
        <v>19994</v>
      </c>
      <c r="AH976" s="82" t="s">
        <v>19798</v>
      </c>
      <c r="AI976" s="82" t="s">
        <v>19995</v>
      </c>
      <c r="AJ976" s="82" t="s">
        <v>18052</v>
      </c>
      <c r="AK976" s="82" t="s">
        <v>19996</v>
      </c>
      <c r="AL976" s="82" t="s">
        <v>415</v>
      </c>
    </row>
    <row r="977" spans="1:38" x14ac:dyDescent="0.25">
      <c r="A977" s="82" t="s">
        <v>19997</v>
      </c>
      <c r="B977" s="82">
        <v>16.838999999999999</v>
      </c>
      <c r="D977" s="82" t="s">
        <v>18079</v>
      </c>
      <c r="E977" s="82" t="s">
        <v>19998</v>
      </c>
      <c r="F977" s="82" t="s">
        <v>19999</v>
      </c>
      <c r="G977" s="82" t="s">
        <v>20000</v>
      </c>
      <c r="H977" s="82" t="s">
        <v>360</v>
      </c>
      <c r="I977" s="82" t="s">
        <v>20001</v>
      </c>
      <c r="J977" s="82" t="s">
        <v>20002</v>
      </c>
      <c r="K977" s="82" t="s">
        <v>628</v>
      </c>
      <c r="L977" s="82" t="s">
        <v>580</v>
      </c>
      <c r="M977" s="82" t="s">
        <v>20003</v>
      </c>
      <c r="N977" s="82" t="s">
        <v>20004</v>
      </c>
      <c r="O977" s="82" t="s">
        <v>558</v>
      </c>
      <c r="P977" s="82" t="s">
        <v>20005</v>
      </c>
      <c r="Q977" s="82" t="s">
        <v>20006</v>
      </c>
      <c r="R977" s="82" t="s">
        <v>20007</v>
      </c>
      <c r="S977" s="82" t="s">
        <v>20008</v>
      </c>
      <c r="T977" s="82" t="s">
        <v>20009</v>
      </c>
      <c r="U977" s="82" t="s">
        <v>20010</v>
      </c>
      <c r="V977" s="82" t="s">
        <v>632</v>
      </c>
      <c r="W977" s="82" t="s">
        <v>18975</v>
      </c>
      <c r="X977" s="82" t="s">
        <v>18091</v>
      </c>
      <c r="Y977" s="82" t="s">
        <v>20011</v>
      </c>
      <c r="Z977" s="82" t="s">
        <v>20012</v>
      </c>
      <c r="AA977" s="82" t="s">
        <v>376</v>
      </c>
      <c r="AB977" s="82" t="s">
        <v>20013</v>
      </c>
      <c r="AC977" s="82" t="s">
        <v>735</v>
      </c>
      <c r="AD977" s="82" t="s">
        <v>20014</v>
      </c>
      <c r="AE977" s="82" t="s">
        <v>20015</v>
      </c>
      <c r="AF977" s="82" t="s">
        <v>382</v>
      </c>
      <c r="AG977" s="82" t="s">
        <v>382</v>
      </c>
      <c r="AH977" s="82" t="s">
        <v>20016</v>
      </c>
      <c r="AI977" s="82" t="s">
        <v>6694</v>
      </c>
      <c r="AJ977" s="82" t="s">
        <v>18052</v>
      </c>
      <c r="AK977" s="82" t="s">
        <v>20017</v>
      </c>
      <c r="AL977" s="82" t="s">
        <v>1286</v>
      </c>
    </row>
    <row r="978" spans="1:38" x14ac:dyDescent="0.25">
      <c r="A978" s="82" t="s">
        <v>20018</v>
      </c>
      <c r="B978" s="82">
        <v>16.84</v>
      </c>
      <c r="D978" s="82" t="s">
        <v>18079</v>
      </c>
      <c r="E978" s="82" t="s">
        <v>20019</v>
      </c>
      <c r="F978" s="82" t="s">
        <v>20020</v>
      </c>
      <c r="G978" s="82" t="s">
        <v>4176</v>
      </c>
      <c r="H978" s="82" t="s">
        <v>360</v>
      </c>
      <c r="I978" s="82" t="s">
        <v>20021</v>
      </c>
      <c r="J978" s="82" t="s">
        <v>20022</v>
      </c>
      <c r="K978" s="82" t="s">
        <v>20023</v>
      </c>
      <c r="L978" s="82" t="s">
        <v>580</v>
      </c>
      <c r="M978" s="82" t="s">
        <v>1376</v>
      </c>
      <c r="N978" s="82" t="s">
        <v>20024</v>
      </c>
      <c r="O978" s="82" t="s">
        <v>558</v>
      </c>
      <c r="P978" s="82" t="s">
        <v>20025</v>
      </c>
      <c r="Q978" s="82" t="s">
        <v>18706</v>
      </c>
      <c r="R978" s="82" t="s">
        <v>20026</v>
      </c>
      <c r="S978" s="82" t="s">
        <v>400</v>
      </c>
      <c r="T978" s="82" t="s">
        <v>20027</v>
      </c>
      <c r="U978" s="82" t="s">
        <v>20028</v>
      </c>
      <c r="V978" s="82" t="s">
        <v>632</v>
      </c>
      <c r="W978" s="82" t="s">
        <v>18090</v>
      </c>
      <c r="X978" s="82" t="s">
        <v>18091</v>
      </c>
      <c r="Y978" s="82" t="s">
        <v>20029</v>
      </c>
      <c r="Z978" s="82" t="s">
        <v>20030</v>
      </c>
      <c r="AA978" s="82" t="s">
        <v>376</v>
      </c>
      <c r="AB978" s="82" t="s">
        <v>20031</v>
      </c>
      <c r="AC978" s="82" t="s">
        <v>1011</v>
      </c>
      <c r="AD978" s="82" t="s">
        <v>20032</v>
      </c>
      <c r="AE978" s="82" t="s">
        <v>20033</v>
      </c>
      <c r="AF978" s="82" t="s">
        <v>382</v>
      </c>
      <c r="AG978" s="82" t="s">
        <v>382</v>
      </c>
      <c r="AH978" s="82" t="s">
        <v>20034</v>
      </c>
      <c r="AI978" s="82" t="s">
        <v>6694</v>
      </c>
      <c r="AJ978" s="82" t="s">
        <v>18052</v>
      </c>
      <c r="AK978" s="82" t="s">
        <v>20035</v>
      </c>
      <c r="AL978" s="82" t="s">
        <v>415</v>
      </c>
    </row>
    <row r="979" spans="1:38" x14ac:dyDescent="0.25">
      <c r="A979" s="82" t="s">
        <v>20036</v>
      </c>
      <c r="B979" s="82">
        <v>16.841000000000001</v>
      </c>
      <c r="C979" s="82" t="s">
        <v>20037</v>
      </c>
      <c r="D979" s="82" t="s">
        <v>18079</v>
      </c>
      <c r="E979" s="82" t="s">
        <v>20038</v>
      </c>
      <c r="F979" s="82" t="s">
        <v>20039</v>
      </c>
      <c r="G979" s="82" t="s">
        <v>20040</v>
      </c>
      <c r="H979" s="82" t="s">
        <v>360</v>
      </c>
      <c r="I979" s="82" t="s">
        <v>20041</v>
      </c>
      <c r="J979" s="82" t="s">
        <v>20042</v>
      </c>
      <c r="K979" s="82" t="s">
        <v>19768</v>
      </c>
      <c r="L979" s="82" t="s">
        <v>20043</v>
      </c>
      <c r="M979" s="82" t="s">
        <v>20044</v>
      </c>
      <c r="N979" s="82" t="s">
        <v>20045</v>
      </c>
      <c r="O979" s="82" t="s">
        <v>558</v>
      </c>
      <c r="P979" s="82" t="s">
        <v>20005</v>
      </c>
      <c r="Q979" s="82" t="s">
        <v>20006</v>
      </c>
      <c r="R979" s="82" t="s">
        <v>20046</v>
      </c>
      <c r="S979" s="82" t="s">
        <v>400</v>
      </c>
      <c r="T979" s="82" t="s">
        <v>20047</v>
      </c>
      <c r="U979" s="82" t="s">
        <v>20010</v>
      </c>
      <c r="V979" s="82" t="s">
        <v>632</v>
      </c>
      <c r="W979" s="82" t="s">
        <v>20048</v>
      </c>
      <c r="X979" s="82" t="s">
        <v>20049</v>
      </c>
      <c r="Y979" s="82" t="s">
        <v>20050</v>
      </c>
      <c r="Z979" s="82" t="s">
        <v>20051</v>
      </c>
      <c r="AA979" s="82" t="s">
        <v>376</v>
      </c>
      <c r="AB979" s="82" t="s">
        <v>20052</v>
      </c>
      <c r="AC979" s="82" t="s">
        <v>1011</v>
      </c>
      <c r="AD979" s="82" t="s">
        <v>20053</v>
      </c>
      <c r="AE979" s="82" t="s">
        <v>20054</v>
      </c>
      <c r="AF979" s="82" t="s">
        <v>382</v>
      </c>
      <c r="AG979" s="82" t="s">
        <v>382</v>
      </c>
      <c r="AH979" s="82" t="s">
        <v>20055</v>
      </c>
      <c r="AI979" s="82" t="s">
        <v>20056</v>
      </c>
      <c r="AJ979" s="82" t="s">
        <v>18052</v>
      </c>
      <c r="AK979" s="82" t="s">
        <v>20057</v>
      </c>
      <c r="AL979" s="82" t="s">
        <v>415</v>
      </c>
    </row>
    <row r="980" spans="1:38" x14ac:dyDescent="0.25">
      <c r="A980" s="82" t="s">
        <v>20058</v>
      </c>
      <c r="B980" s="82">
        <v>16.841999999999999</v>
      </c>
      <c r="D980" s="82" t="s">
        <v>18079</v>
      </c>
      <c r="E980" s="82" t="s">
        <v>20059</v>
      </c>
      <c r="F980" s="82" t="s">
        <v>20060</v>
      </c>
      <c r="G980" s="82" t="s">
        <v>20061</v>
      </c>
      <c r="H980" s="82" t="s">
        <v>360</v>
      </c>
      <c r="I980" s="82" t="s">
        <v>20062</v>
      </c>
      <c r="J980" s="82" t="s">
        <v>20063</v>
      </c>
      <c r="K980" s="82" t="s">
        <v>628</v>
      </c>
      <c r="L980" s="82" t="s">
        <v>580</v>
      </c>
      <c r="M980" s="82" t="s">
        <v>1376</v>
      </c>
      <c r="N980" s="82" t="s">
        <v>20004</v>
      </c>
      <c r="O980" s="82" t="s">
        <v>558</v>
      </c>
      <c r="P980" s="82" t="s">
        <v>20005</v>
      </c>
      <c r="Q980" s="82" t="s">
        <v>20006</v>
      </c>
      <c r="R980" s="82" t="s">
        <v>20064</v>
      </c>
      <c r="S980" s="82" t="s">
        <v>400</v>
      </c>
      <c r="T980" s="82" t="s">
        <v>20065</v>
      </c>
      <c r="U980" s="82" t="s">
        <v>20010</v>
      </c>
      <c r="V980" s="82" t="s">
        <v>632</v>
      </c>
      <c r="W980" s="82" t="s">
        <v>18975</v>
      </c>
      <c r="X980" s="82" t="s">
        <v>18284</v>
      </c>
      <c r="Y980" s="82" t="s">
        <v>20066</v>
      </c>
      <c r="Z980" s="82" t="s">
        <v>20067</v>
      </c>
      <c r="AA980" s="82" t="s">
        <v>376</v>
      </c>
      <c r="AB980" s="82" t="s">
        <v>20068</v>
      </c>
      <c r="AC980" s="82" t="s">
        <v>1011</v>
      </c>
      <c r="AD980" s="82" t="s">
        <v>20069</v>
      </c>
      <c r="AE980" s="82" t="s">
        <v>20070</v>
      </c>
      <c r="AF980" s="82" t="s">
        <v>382</v>
      </c>
      <c r="AG980" s="82" t="s">
        <v>382</v>
      </c>
      <c r="AH980" s="82" t="s">
        <v>20055</v>
      </c>
      <c r="AI980" s="82" t="s">
        <v>13781</v>
      </c>
      <c r="AJ980" s="82" t="s">
        <v>18052</v>
      </c>
      <c r="AK980" s="82" t="s">
        <v>20071</v>
      </c>
      <c r="AL980" s="82" t="s">
        <v>1286</v>
      </c>
    </row>
    <row r="981" spans="1:38" x14ac:dyDescent="0.25">
      <c r="A981" s="82" t="s">
        <v>20072</v>
      </c>
      <c r="B981" s="82">
        <v>16.843</v>
      </c>
      <c r="C981" s="82" t="s">
        <v>20073</v>
      </c>
      <c r="D981" s="82" t="s">
        <v>20074</v>
      </c>
      <c r="E981" s="82" t="s">
        <v>20075</v>
      </c>
      <c r="F981" s="82" t="s">
        <v>20076</v>
      </c>
      <c r="G981" s="82" t="s">
        <v>360</v>
      </c>
      <c r="H981" s="82" t="s">
        <v>360</v>
      </c>
      <c r="I981" s="82" t="s">
        <v>20077</v>
      </c>
      <c r="J981" s="82" t="s">
        <v>20078</v>
      </c>
      <c r="K981" s="82" t="s">
        <v>628</v>
      </c>
      <c r="L981" s="82" t="s">
        <v>580</v>
      </c>
      <c r="M981" s="82" t="s">
        <v>1376</v>
      </c>
      <c r="N981" s="82" t="s">
        <v>20079</v>
      </c>
      <c r="O981" s="82" t="s">
        <v>558</v>
      </c>
      <c r="P981" s="82" t="s">
        <v>360</v>
      </c>
      <c r="Q981" s="82" t="s">
        <v>20006</v>
      </c>
      <c r="R981" s="82" t="s">
        <v>20064</v>
      </c>
      <c r="S981" s="82" t="s">
        <v>400</v>
      </c>
      <c r="T981" s="82" t="s">
        <v>20080</v>
      </c>
      <c r="U981" s="82" t="s">
        <v>20081</v>
      </c>
      <c r="V981" s="82" t="s">
        <v>632</v>
      </c>
      <c r="W981" s="82" t="s">
        <v>19987</v>
      </c>
      <c r="X981" s="82" t="s">
        <v>18091</v>
      </c>
      <c r="Y981" s="82" t="s">
        <v>20082</v>
      </c>
      <c r="Z981" s="82" t="s">
        <v>20083</v>
      </c>
      <c r="AA981" s="82" t="s">
        <v>376</v>
      </c>
      <c r="AB981" s="82" t="s">
        <v>19645</v>
      </c>
      <c r="AC981" s="82" t="s">
        <v>1011</v>
      </c>
      <c r="AD981" s="82" t="s">
        <v>20084</v>
      </c>
      <c r="AE981" s="82" t="s">
        <v>20085</v>
      </c>
      <c r="AF981" s="82" t="s">
        <v>382</v>
      </c>
      <c r="AG981" s="82" t="s">
        <v>382</v>
      </c>
      <c r="AH981" s="82" t="s">
        <v>382</v>
      </c>
      <c r="AI981" s="82" t="s">
        <v>20086</v>
      </c>
      <c r="AJ981" s="82" t="s">
        <v>18052</v>
      </c>
      <c r="AK981" s="82" t="s">
        <v>20087</v>
      </c>
      <c r="AL981" s="82" t="s">
        <v>415</v>
      </c>
    </row>
    <row r="982" spans="1:38" x14ac:dyDescent="0.25">
      <c r="A982" s="82" t="s">
        <v>20088</v>
      </c>
      <c r="B982" s="82">
        <v>16.844000000000001</v>
      </c>
      <c r="C982" s="82" t="s">
        <v>20089</v>
      </c>
      <c r="D982" s="82" t="s">
        <v>20090</v>
      </c>
      <c r="E982" s="82" t="s">
        <v>20091</v>
      </c>
      <c r="F982" s="82" t="s">
        <v>20092</v>
      </c>
      <c r="G982" s="82" t="s">
        <v>360</v>
      </c>
      <c r="H982" s="82" t="s">
        <v>360</v>
      </c>
      <c r="I982" s="82" t="s">
        <v>20093</v>
      </c>
      <c r="J982" s="82" t="s">
        <v>360</v>
      </c>
      <c r="K982" s="82" t="s">
        <v>628</v>
      </c>
      <c r="L982" s="82" t="s">
        <v>580</v>
      </c>
      <c r="M982" s="82" t="s">
        <v>19769</v>
      </c>
      <c r="N982" s="82" t="s">
        <v>20094</v>
      </c>
      <c r="O982" s="82" t="s">
        <v>558</v>
      </c>
      <c r="P982" s="82" t="s">
        <v>20095</v>
      </c>
      <c r="Q982" s="82" t="s">
        <v>19496</v>
      </c>
      <c r="R982" s="82" t="s">
        <v>20064</v>
      </c>
      <c r="S982" s="82" t="s">
        <v>400</v>
      </c>
      <c r="T982" s="82" t="s">
        <v>20096</v>
      </c>
      <c r="U982" s="82" t="s">
        <v>20097</v>
      </c>
      <c r="V982" s="82" t="s">
        <v>19661</v>
      </c>
      <c r="W982" s="82" t="s">
        <v>19987</v>
      </c>
      <c r="X982" s="82" t="s">
        <v>18091</v>
      </c>
      <c r="Y982" s="82" t="s">
        <v>20098</v>
      </c>
      <c r="AA982" s="82" t="s">
        <v>376</v>
      </c>
      <c r="AB982" s="82" t="s">
        <v>19645</v>
      </c>
      <c r="AC982" s="82" t="s">
        <v>1011</v>
      </c>
      <c r="AD982" s="82" t="s">
        <v>20099</v>
      </c>
      <c r="AE982" s="82" t="s">
        <v>19587</v>
      </c>
      <c r="AF982" s="82" t="s">
        <v>382</v>
      </c>
      <c r="AG982" s="82" t="s">
        <v>382</v>
      </c>
      <c r="AH982" s="82" t="s">
        <v>20100</v>
      </c>
      <c r="AI982" s="82" t="s">
        <v>20101</v>
      </c>
      <c r="AJ982" s="82" t="s">
        <v>18052</v>
      </c>
      <c r="AK982" s="82" t="s">
        <v>20102</v>
      </c>
      <c r="AL982" s="82" t="s">
        <v>415</v>
      </c>
    </row>
    <row r="983" spans="1:38" x14ac:dyDescent="0.25">
      <c r="A983" s="82" t="s">
        <v>20103</v>
      </c>
      <c r="B983" s="82">
        <v>16.888000000000002</v>
      </c>
      <c r="D983" s="82" t="s">
        <v>18101</v>
      </c>
      <c r="E983" s="82" t="s">
        <v>13314</v>
      </c>
      <c r="F983" s="82" t="s">
        <v>20104</v>
      </c>
      <c r="G983" s="82" t="s">
        <v>359</v>
      </c>
      <c r="H983" s="82" t="s">
        <v>360</v>
      </c>
      <c r="I983" s="82" t="s">
        <v>20105</v>
      </c>
      <c r="J983" s="82" t="s">
        <v>20106</v>
      </c>
      <c r="K983" s="82" t="s">
        <v>18200</v>
      </c>
      <c r="L983" s="82" t="s">
        <v>6867</v>
      </c>
      <c r="M983" s="82" t="s">
        <v>421</v>
      </c>
      <c r="N983" s="82" t="s">
        <v>20107</v>
      </c>
      <c r="O983" s="82" t="s">
        <v>558</v>
      </c>
      <c r="P983" s="82" t="s">
        <v>18186</v>
      </c>
      <c r="Q983" s="82" t="s">
        <v>360</v>
      </c>
      <c r="R983" s="82" t="s">
        <v>18156</v>
      </c>
      <c r="S983" s="82" t="s">
        <v>368</v>
      </c>
      <c r="T983" s="82" t="s">
        <v>20108</v>
      </c>
      <c r="U983" s="82" t="s">
        <v>20109</v>
      </c>
      <c r="V983" s="82" t="s">
        <v>1376</v>
      </c>
      <c r="W983" s="82" t="s">
        <v>18112</v>
      </c>
      <c r="X983" s="82" t="s">
        <v>18113</v>
      </c>
      <c r="Y983" s="82" t="s">
        <v>20110</v>
      </c>
      <c r="Z983" s="82" t="s">
        <v>20111</v>
      </c>
      <c r="AA983" s="82" t="s">
        <v>376</v>
      </c>
      <c r="AB983" s="82" t="s">
        <v>18206</v>
      </c>
      <c r="AC983" s="82" t="s">
        <v>735</v>
      </c>
      <c r="AD983" s="82" t="s">
        <v>18117</v>
      </c>
      <c r="AE983" s="82" t="s">
        <v>18118</v>
      </c>
      <c r="AF983" s="82" t="s">
        <v>382</v>
      </c>
      <c r="AG983" s="82" t="s">
        <v>382</v>
      </c>
      <c r="AH983" s="82" t="s">
        <v>18135</v>
      </c>
      <c r="AI983" s="82" t="s">
        <v>20112</v>
      </c>
      <c r="AJ983" s="82" t="s">
        <v>18052</v>
      </c>
      <c r="AK983" s="82" t="s">
        <v>20113</v>
      </c>
      <c r="AL983" s="82" t="s">
        <v>415</v>
      </c>
    </row>
    <row r="984" spans="1:38" x14ac:dyDescent="0.25">
      <c r="A984" s="82" t="s">
        <v>20114</v>
      </c>
      <c r="B984" s="82">
        <v>16.888999999999999</v>
      </c>
      <c r="C984" s="82" t="s">
        <v>20115</v>
      </c>
      <c r="D984" s="82" t="s">
        <v>18101</v>
      </c>
      <c r="E984" s="82" t="s">
        <v>20116</v>
      </c>
      <c r="F984" s="82" t="s">
        <v>20117</v>
      </c>
      <c r="G984" s="82" t="s">
        <v>359</v>
      </c>
      <c r="H984" s="82" t="s">
        <v>360</v>
      </c>
      <c r="I984" s="82" t="s">
        <v>20118</v>
      </c>
      <c r="J984" s="82" t="s">
        <v>20119</v>
      </c>
      <c r="K984" s="82" t="s">
        <v>18171</v>
      </c>
      <c r="L984" s="82" t="s">
        <v>6867</v>
      </c>
      <c r="M984" s="82" t="s">
        <v>18154</v>
      </c>
      <c r="N984" s="82" t="s">
        <v>18155</v>
      </c>
      <c r="O984" s="82" t="s">
        <v>558</v>
      </c>
      <c r="P984" s="82" t="s">
        <v>18186</v>
      </c>
      <c r="Q984" s="82" t="s">
        <v>360</v>
      </c>
      <c r="R984" s="82" t="s">
        <v>18156</v>
      </c>
      <c r="S984" s="82" t="s">
        <v>368</v>
      </c>
      <c r="T984" s="82" t="s">
        <v>18157</v>
      </c>
      <c r="U984" s="82" t="s">
        <v>20120</v>
      </c>
      <c r="V984" s="82" t="s">
        <v>1376</v>
      </c>
      <c r="W984" s="82" t="s">
        <v>18112</v>
      </c>
      <c r="X984" s="82" t="s">
        <v>18113</v>
      </c>
      <c r="Y984" s="82" t="s">
        <v>20121</v>
      </c>
      <c r="Z984" s="82" t="s">
        <v>20122</v>
      </c>
      <c r="AA984" s="82" t="s">
        <v>376</v>
      </c>
      <c r="AB984" s="82" t="s">
        <v>18206</v>
      </c>
      <c r="AC984" s="82" t="s">
        <v>735</v>
      </c>
      <c r="AD984" s="82" t="s">
        <v>18117</v>
      </c>
      <c r="AE984" s="82" t="s">
        <v>18118</v>
      </c>
      <c r="AF984" s="82" t="s">
        <v>20123</v>
      </c>
      <c r="AG984" s="82" t="s">
        <v>382</v>
      </c>
      <c r="AH984" s="82" t="s">
        <v>20124</v>
      </c>
      <c r="AI984" s="82" t="s">
        <v>19841</v>
      </c>
      <c r="AJ984" s="82" t="s">
        <v>18052</v>
      </c>
      <c r="AK984" s="82" t="s">
        <v>20125</v>
      </c>
      <c r="AL984" s="82" t="s">
        <v>415</v>
      </c>
    </row>
    <row r="985" spans="1:38" x14ac:dyDescent="0.25">
      <c r="A985" s="82" t="s">
        <v>20126</v>
      </c>
      <c r="B985" s="82">
        <v>16.922000000000001</v>
      </c>
      <c r="D985" s="82" t="s">
        <v>20127</v>
      </c>
      <c r="E985" s="82" t="s">
        <v>20128</v>
      </c>
      <c r="F985" s="82" t="s">
        <v>20129</v>
      </c>
      <c r="G985" s="82" t="s">
        <v>504</v>
      </c>
      <c r="H985" s="82" t="s">
        <v>360</v>
      </c>
      <c r="I985" s="82" t="s">
        <v>20130</v>
      </c>
      <c r="J985" s="82" t="s">
        <v>20131</v>
      </c>
      <c r="K985" s="82" t="s">
        <v>20132</v>
      </c>
      <c r="L985" s="82" t="s">
        <v>421</v>
      </c>
      <c r="M985" s="82" t="s">
        <v>20133</v>
      </c>
      <c r="N985" s="82" t="s">
        <v>20134</v>
      </c>
      <c r="O985" s="82" t="s">
        <v>558</v>
      </c>
      <c r="P985" s="82" t="s">
        <v>20135</v>
      </c>
      <c r="Q985" s="82" t="s">
        <v>20136</v>
      </c>
      <c r="R985" s="82" t="s">
        <v>360</v>
      </c>
      <c r="S985" s="82" t="s">
        <v>368</v>
      </c>
      <c r="T985" s="82" t="s">
        <v>20137</v>
      </c>
      <c r="U985" s="82" t="s">
        <v>20138</v>
      </c>
      <c r="V985" s="82" t="s">
        <v>20139</v>
      </c>
      <c r="W985" s="82" t="s">
        <v>20140</v>
      </c>
      <c r="X985" s="82" t="s">
        <v>20141</v>
      </c>
      <c r="Y985" s="82" t="s">
        <v>20142</v>
      </c>
      <c r="Z985" s="82" t="s">
        <v>427</v>
      </c>
      <c r="AA985" s="82" t="s">
        <v>376</v>
      </c>
      <c r="AB985" s="82" t="s">
        <v>20143</v>
      </c>
      <c r="AC985" s="82" t="s">
        <v>735</v>
      </c>
      <c r="AD985" s="82" t="s">
        <v>20144</v>
      </c>
      <c r="AE985" s="82" t="s">
        <v>20145</v>
      </c>
      <c r="AF985" s="82" t="s">
        <v>382</v>
      </c>
      <c r="AG985" s="82" t="s">
        <v>382</v>
      </c>
      <c r="AH985" s="82" t="s">
        <v>382</v>
      </c>
      <c r="AI985" s="82" t="s">
        <v>20146</v>
      </c>
      <c r="AJ985" s="82" t="s">
        <v>18052</v>
      </c>
      <c r="AK985" s="82" t="s">
        <v>20147</v>
      </c>
      <c r="AL985" s="82" t="s">
        <v>387</v>
      </c>
    </row>
    <row r="986" spans="1:38" x14ac:dyDescent="0.25">
      <c r="A986" s="82" t="s">
        <v>20148</v>
      </c>
      <c r="B986" s="82">
        <v>17.001999999999999</v>
      </c>
      <c r="D986" s="82" t="s">
        <v>20149</v>
      </c>
      <c r="E986" s="82" t="s">
        <v>20150</v>
      </c>
      <c r="F986" s="82" t="s">
        <v>20151</v>
      </c>
      <c r="G986" s="82" t="s">
        <v>13007</v>
      </c>
      <c r="H986" s="82" t="s">
        <v>360</v>
      </c>
      <c r="I986" s="82" t="s">
        <v>20152</v>
      </c>
      <c r="J986" s="82" t="s">
        <v>20153</v>
      </c>
      <c r="K986" s="82" t="s">
        <v>20154</v>
      </c>
      <c r="L986" s="82" t="s">
        <v>20155</v>
      </c>
      <c r="M986" s="82" t="s">
        <v>20156</v>
      </c>
      <c r="N986" s="82" t="s">
        <v>20157</v>
      </c>
      <c r="O986" s="82" t="s">
        <v>558</v>
      </c>
      <c r="P986" s="82" t="s">
        <v>20158</v>
      </c>
      <c r="Q986" s="82" t="s">
        <v>360</v>
      </c>
      <c r="R986" s="82" t="s">
        <v>20159</v>
      </c>
      <c r="S986" s="82" t="s">
        <v>400</v>
      </c>
      <c r="T986" s="82" t="s">
        <v>20160</v>
      </c>
      <c r="U986" s="82" t="s">
        <v>20161</v>
      </c>
      <c r="V986" s="82" t="s">
        <v>20162</v>
      </c>
      <c r="W986" s="82" t="s">
        <v>20163</v>
      </c>
      <c r="X986" s="82" t="s">
        <v>20164</v>
      </c>
      <c r="Y986" s="82" t="s">
        <v>20165</v>
      </c>
      <c r="Z986" s="82" t="s">
        <v>20166</v>
      </c>
      <c r="AA986" s="82" t="s">
        <v>376</v>
      </c>
      <c r="AB986" s="82" t="s">
        <v>20167</v>
      </c>
      <c r="AC986" s="82" t="s">
        <v>20168</v>
      </c>
      <c r="AD986" s="82" t="s">
        <v>20169</v>
      </c>
      <c r="AE986" s="82" t="s">
        <v>20170</v>
      </c>
      <c r="AF986" s="82" t="s">
        <v>20171</v>
      </c>
      <c r="AG986" s="82" t="s">
        <v>382</v>
      </c>
      <c r="AH986" s="82" t="s">
        <v>360</v>
      </c>
      <c r="AI986" s="82" t="s">
        <v>497</v>
      </c>
      <c r="AJ986" s="82" t="s">
        <v>20172</v>
      </c>
      <c r="AK986" s="82" t="s">
        <v>20173</v>
      </c>
      <c r="AL986" s="82" t="s">
        <v>415</v>
      </c>
    </row>
    <row r="987" spans="1:38" x14ac:dyDescent="0.25">
      <c r="A987" s="82" t="s">
        <v>20174</v>
      </c>
      <c r="B987" s="82">
        <v>17.003</v>
      </c>
      <c r="D987" s="82" t="s">
        <v>20149</v>
      </c>
      <c r="E987" s="82" t="s">
        <v>20175</v>
      </c>
      <c r="F987" s="82" t="s">
        <v>20176</v>
      </c>
      <c r="G987" s="82" t="s">
        <v>1918</v>
      </c>
      <c r="H987" s="82" t="s">
        <v>360</v>
      </c>
      <c r="I987" s="82" t="s">
        <v>20177</v>
      </c>
      <c r="J987" s="82" t="s">
        <v>3106</v>
      </c>
      <c r="K987" s="82" t="s">
        <v>362</v>
      </c>
      <c r="L987" s="82" t="s">
        <v>421</v>
      </c>
      <c r="M987" s="82" t="s">
        <v>20178</v>
      </c>
      <c r="N987" s="82" t="s">
        <v>468</v>
      </c>
      <c r="O987" s="82" t="s">
        <v>366</v>
      </c>
      <c r="P987" s="82" t="s">
        <v>360</v>
      </c>
      <c r="Q987" s="82" t="s">
        <v>360</v>
      </c>
      <c r="R987" s="82" t="s">
        <v>360</v>
      </c>
      <c r="S987" s="82" t="s">
        <v>368</v>
      </c>
      <c r="T987" s="82" t="s">
        <v>2968</v>
      </c>
      <c r="U987" s="82" t="s">
        <v>443</v>
      </c>
      <c r="V987" s="82" t="s">
        <v>362</v>
      </c>
      <c r="W987" s="82" t="s">
        <v>468</v>
      </c>
      <c r="X987" s="82" t="s">
        <v>20164</v>
      </c>
      <c r="Y987" s="82" t="s">
        <v>20179</v>
      </c>
      <c r="Z987" s="82" t="s">
        <v>468</v>
      </c>
      <c r="AA987" s="82" t="s">
        <v>376</v>
      </c>
      <c r="AB987" s="82" t="s">
        <v>20180</v>
      </c>
      <c r="AC987" s="82" t="s">
        <v>20168</v>
      </c>
      <c r="AD987" s="82" t="s">
        <v>20181</v>
      </c>
      <c r="AE987" s="82" t="s">
        <v>20170</v>
      </c>
      <c r="AF987" s="82" t="s">
        <v>20182</v>
      </c>
      <c r="AG987" s="82" t="s">
        <v>382</v>
      </c>
      <c r="AH987" s="82" t="s">
        <v>382</v>
      </c>
      <c r="AI987" s="82" t="s">
        <v>497</v>
      </c>
      <c r="AJ987" s="82" t="s">
        <v>20172</v>
      </c>
      <c r="AK987" s="82" t="s">
        <v>20183</v>
      </c>
      <c r="AL987" s="82" t="s">
        <v>450</v>
      </c>
    </row>
    <row r="988" spans="1:38" x14ac:dyDescent="0.25">
      <c r="A988" s="82" t="s">
        <v>20184</v>
      </c>
      <c r="B988" s="82">
        <v>17.004000000000001</v>
      </c>
      <c r="D988" s="82" t="s">
        <v>20149</v>
      </c>
      <c r="E988" s="82" t="s">
        <v>20185</v>
      </c>
      <c r="F988" s="82" t="s">
        <v>20186</v>
      </c>
      <c r="G988" s="82" t="s">
        <v>1918</v>
      </c>
      <c r="H988" s="82" t="s">
        <v>360</v>
      </c>
      <c r="I988" s="82" t="s">
        <v>468</v>
      </c>
      <c r="J988" s="82" t="s">
        <v>468</v>
      </c>
      <c r="K988" s="82" t="s">
        <v>362</v>
      </c>
      <c r="L988" s="82" t="s">
        <v>421</v>
      </c>
      <c r="M988" s="82" t="s">
        <v>6945</v>
      </c>
      <c r="N988" s="82" t="s">
        <v>468</v>
      </c>
      <c r="O988" s="82" t="s">
        <v>366</v>
      </c>
      <c r="P988" s="82" t="s">
        <v>360</v>
      </c>
      <c r="Q988" s="82" t="s">
        <v>360</v>
      </c>
      <c r="R988" s="82" t="s">
        <v>360</v>
      </c>
      <c r="S988" s="82" t="s">
        <v>368</v>
      </c>
      <c r="T988" s="82" t="s">
        <v>20187</v>
      </c>
      <c r="U988" s="82" t="s">
        <v>443</v>
      </c>
      <c r="V988" s="82" t="s">
        <v>362</v>
      </c>
      <c r="W988" s="82" t="s">
        <v>468</v>
      </c>
      <c r="X988" s="82" t="s">
        <v>20164</v>
      </c>
      <c r="Y988" s="82" t="s">
        <v>20188</v>
      </c>
      <c r="Z988" s="82" t="s">
        <v>468</v>
      </c>
      <c r="AA988" s="82" t="s">
        <v>376</v>
      </c>
      <c r="AB988" s="82" t="s">
        <v>20189</v>
      </c>
      <c r="AC988" s="82" t="s">
        <v>20168</v>
      </c>
      <c r="AD988" s="82" t="s">
        <v>20190</v>
      </c>
      <c r="AE988" s="82" t="s">
        <v>20170</v>
      </c>
      <c r="AG988" s="82" t="s">
        <v>382</v>
      </c>
      <c r="AH988" s="82" t="s">
        <v>382</v>
      </c>
      <c r="AI988" s="82" t="s">
        <v>497</v>
      </c>
      <c r="AJ988" s="82" t="s">
        <v>20172</v>
      </c>
      <c r="AK988" s="82" t="s">
        <v>20191</v>
      </c>
      <c r="AL988" s="82" t="s">
        <v>450</v>
      </c>
    </row>
    <row r="989" spans="1:38" x14ac:dyDescent="0.25">
      <c r="A989" s="82" t="s">
        <v>20192</v>
      </c>
      <c r="B989" s="82">
        <v>17.004999999999999</v>
      </c>
      <c r="D989" s="82" t="s">
        <v>20149</v>
      </c>
      <c r="E989" s="82" t="s">
        <v>20193</v>
      </c>
      <c r="F989" s="82" t="s">
        <v>20194</v>
      </c>
      <c r="G989" s="82" t="s">
        <v>13007</v>
      </c>
      <c r="H989" s="82" t="s">
        <v>360</v>
      </c>
      <c r="I989" s="82" t="s">
        <v>20195</v>
      </c>
      <c r="J989" s="82" t="s">
        <v>3106</v>
      </c>
      <c r="K989" s="82" t="s">
        <v>20196</v>
      </c>
      <c r="L989" s="82" t="s">
        <v>421</v>
      </c>
      <c r="M989" s="82" t="s">
        <v>20197</v>
      </c>
      <c r="N989" s="82" t="s">
        <v>20198</v>
      </c>
      <c r="O989" s="82" t="s">
        <v>558</v>
      </c>
      <c r="P989" s="82" t="s">
        <v>20199</v>
      </c>
      <c r="Q989" s="82" t="s">
        <v>360</v>
      </c>
      <c r="R989" s="82" t="s">
        <v>20200</v>
      </c>
      <c r="S989" s="82" t="s">
        <v>20201</v>
      </c>
      <c r="T989" s="82" t="s">
        <v>20160</v>
      </c>
      <c r="U989" s="82" t="s">
        <v>20202</v>
      </c>
      <c r="V989" s="82" t="s">
        <v>20203</v>
      </c>
      <c r="W989" s="82" t="s">
        <v>20204</v>
      </c>
      <c r="X989" s="82" t="s">
        <v>20164</v>
      </c>
      <c r="Y989" s="82" t="s">
        <v>20205</v>
      </c>
      <c r="Z989" s="82" t="s">
        <v>20206</v>
      </c>
      <c r="AA989" s="82" t="s">
        <v>376</v>
      </c>
      <c r="AB989" s="82" t="s">
        <v>20207</v>
      </c>
      <c r="AC989" s="82" t="s">
        <v>20208</v>
      </c>
      <c r="AD989" s="82" t="s">
        <v>20209</v>
      </c>
      <c r="AE989" s="82" t="s">
        <v>20170</v>
      </c>
      <c r="AF989" s="82" t="s">
        <v>20210</v>
      </c>
      <c r="AG989" s="82" t="s">
        <v>382</v>
      </c>
      <c r="AH989" s="82" t="s">
        <v>20211</v>
      </c>
      <c r="AI989" s="82" t="s">
        <v>497</v>
      </c>
      <c r="AJ989" s="82" t="s">
        <v>20172</v>
      </c>
      <c r="AK989" s="82" t="s">
        <v>20212</v>
      </c>
      <c r="AL989" s="82" t="s">
        <v>415</v>
      </c>
    </row>
    <row r="990" spans="1:38" x14ac:dyDescent="0.25">
      <c r="A990" s="82" t="s">
        <v>20213</v>
      </c>
      <c r="B990" s="82">
        <v>17.007000000000001</v>
      </c>
      <c r="C990" s="82" t="s">
        <v>20213</v>
      </c>
      <c r="D990" s="82" t="s">
        <v>20214</v>
      </c>
      <c r="E990" s="82" t="s">
        <v>1018</v>
      </c>
      <c r="F990" s="82" t="s">
        <v>20215</v>
      </c>
      <c r="G990" s="82" t="s">
        <v>360</v>
      </c>
      <c r="H990" s="82" t="s">
        <v>360</v>
      </c>
      <c r="I990" s="82" t="s">
        <v>360</v>
      </c>
      <c r="J990" s="82" t="s">
        <v>360</v>
      </c>
      <c r="K990" s="82" t="s">
        <v>628</v>
      </c>
      <c r="L990" s="82" t="s">
        <v>580</v>
      </c>
      <c r="M990" s="82" t="s">
        <v>1376</v>
      </c>
      <c r="N990" s="82" t="s">
        <v>20216</v>
      </c>
      <c r="O990" s="82" t="s">
        <v>558</v>
      </c>
      <c r="P990" s="82" t="s">
        <v>360</v>
      </c>
      <c r="Q990" s="82" t="s">
        <v>20217</v>
      </c>
      <c r="R990" s="82" t="s">
        <v>360</v>
      </c>
      <c r="S990" s="82" t="s">
        <v>400</v>
      </c>
      <c r="T990" s="82" t="s">
        <v>20218</v>
      </c>
      <c r="U990" s="82" t="s">
        <v>20219</v>
      </c>
      <c r="V990" s="82" t="s">
        <v>20220</v>
      </c>
      <c r="X990" s="82" t="s">
        <v>20221</v>
      </c>
      <c r="Y990" s="82" t="s">
        <v>20222</v>
      </c>
      <c r="AA990" s="82" t="s">
        <v>376</v>
      </c>
      <c r="AB990" s="82" t="s">
        <v>382</v>
      </c>
      <c r="AC990" s="82" t="s">
        <v>1011</v>
      </c>
      <c r="AD990" s="82" t="s">
        <v>20223</v>
      </c>
      <c r="AE990" s="82" t="s">
        <v>20224</v>
      </c>
      <c r="AF990" s="82" t="s">
        <v>382</v>
      </c>
      <c r="AH990" s="82" t="s">
        <v>360</v>
      </c>
      <c r="AI990" s="82" t="s">
        <v>20225</v>
      </c>
      <c r="AJ990" s="82" t="s">
        <v>20172</v>
      </c>
      <c r="AK990" s="82" t="s">
        <v>20226</v>
      </c>
      <c r="AL990" s="82" t="s">
        <v>1286</v>
      </c>
    </row>
    <row r="991" spans="1:38" x14ac:dyDescent="0.25">
      <c r="A991" s="82" t="s">
        <v>20227</v>
      </c>
      <c r="B991" s="82">
        <v>17.149999999999999</v>
      </c>
      <c r="C991" s="82" t="s">
        <v>20228</v>
      </c>
      <c r="D991" s="82" t="s">
        <v>20229</v>
      </c>
      <c r="E991" s="82" t="s">
        <v>20230</v>
      </c>
      <c r="F991" s="82" t="s">
        <v>20231</v>
      </c>
      <c r="G991" s="82" t="s">
        <v>1918</v>
      </c>
      <c r="H991" s="82" t="s">
        <v>360</v>
      </c>
      <c r="I991" s="82" t="s">
        <v>20232</v>
      </c>
      <c r="J991" s="82" t="s">
        <v>20233</v>
      </c>
      <c r="K991" s="82" t="s">
        <v>362</v>
      </c>
      <c r="L991" s="82" t="s">
        <v>421</v>
      </c>
      <c r="M991" s="82" t="s">
        <v>20234</v>
      </c>
      <c r="N991" s="82" t="s">
        <v>468</v>
      </c>
      <c r="O991" s="82" t="s">
        <v>366</v>
      </c>
      <c r="P991" s="82" t="s">
        <v>360</v>
      </c>
      <c r="Q991" s="82" t="s">
        <v>360</v>
      </c>
      <c r="R991" s="82" t="s">
        <v>360</v>
      </c>
      <c r="S991" s="82" t="s">
        <v>368</v>
      </c>
      <c r="T991" s="82" t="s">
        <v>20235</v>
      </c>
      <c r="U991" s="82" t="s">
        <v>443</v>
      </c>
      <c r="V991" s="82" t="s">
        <v>362</v>
      </c>
      <c r="W991" s="82" t="s">
        <v>468</v>
      </c>
      <c r="X991" s="82" t="s">
        <v>20236</v>
      </c>
      <c r="Y991" s="82" t="s">
        <v>20237</v>
      </c>
      <c r="Z991" s="82" t="s">
        <v>20238</v>
      </c>
      <c r="AA991" s="82" t="s">
        <v>20239</v>
      </c>
      <c r="AB991" s="82" t="s">
        <v>20240</v>
      </c>
      <c r="AC991" s="82" t="s">
        <v>20241</v>
      </c>
      <c r="AD991" s="82" t="s">
        <v>20242</v>
      </c>
      <c r="AE991" s="82" t="s">
        <v>20243</v>
      </c>
      <c r="AF991" s="82" t="s">
        <v>382</v>
      </c>
      <c r="AG991" s="82" t="s">
        <v>382</v>
      </c>
      <c r="AH991" s="82" t="s">
        <v>382</v>
      </c>
      <c r="AI991" s="82" t="s">
        <v>3935</v>
      </c>
      <c r="AJ991" s="82" t="s">
        <v>20172</v>
      </c>
      <c r="AK991" s="82" t="s">
        <v>20244</v>
      </c>
      <c r="AL991" s="82" t="s">
        <v>450</v>
      </c>
    </row>
    <row r="992" spans="1:38" x14ac:dyDescent="0.25">
      <c r="A992" s="82" t="s">
        <v>20245</v>
      </c>
      <c r="B992" s="82">
        <v>17.201000000000001</v>
      </c>
      <c r="C992" s="82" t="s">
        <v>20246</v>
      </c>
      <c r="D992" s="82" t="s">
        <v>20247</v>
      </c>
      <c r="E992" s="82" t="s">
        <v>20248</v>
      </c>
      <c r="F992" s="82" t="s">
        <v>20249</v>
      </c>
      <c r="G992" s="82" t="s">
        <v>20250</v>
      </c>
      <c r="H992" s="82" t="s">
        <v>360</v>
      </c>
      <c r="I992" s="82" t="s">
        <v>20251</v>
      </c>
      <c r="J992" s="82" t="s">
        <v>20252</v>
      </c>
      <c r="K992" s="82" t="s">
        <v>20253</v>
      </c>
      <c r="L992" s="82" t="s">
        <v>421</v>
      </c>
      <c r="M992" s="82" t="s">
        <v>20254</v>
      </c>
      <c r="N992" s="82" t="s">
        <v>20255</v>
      </c>
      <c r="O992" s="82" t="s">
        <v>366</v>
      </c>
      <c r="P992" s="82" t="s">
        <v>20256</v>
      </c>
      <c r="Q992" s="82" t="s">
        <v>20257</v>
      </c>
      <c r="R992" s="82" t="s">
        <v>20258</v>
      </c>
      <c r="S992" s="82" t="s">
        <v>400</v>
      </c>
      <c r="T992" s="82" t="s">
        <v>20259</v>
      </c>
      <c r="U992" s="82" t="s">
        <v>20260</v>
      </c>
      <c r="V992" s="82" t="s">
        <v>632</v>
      </c>
      <c r="W992" s="82" t="s">
        <v>20261</v>
      </c>
      <c r="X992" s="82" t="s">
        <v>20262</v>
      </c>
      <c r="Y992" s="82" t="s">
        <v>20263</v>
      </c>
      <c r="Z992" s="82" t="s">
        <v>2741</v>
      </c>
      <c r="AA992" s="82" t="s">
        <v>20264</v>
      </c>
      <c r="AB992" s="82" t="s">
        <v>20265</v>
      </c>
      <c r="AC992" s="82" t="s">
        <v>20266</v>
      </c>
      <c r="AD992" s="82" t="s">
        <v>20267</v>
      </c>
      <c r="AE992" s="82" t="s">
        <v>20268</v>
      </c>
      <c r="AF992" s="82" t="s">
        <v>20269</v>
      </c>
      <c r="AG992" s="82" t="s">
        <v>20270</v>
      </c>
      <c r="AH992" s="82" t="s">
        <v>20271</v>
      </c>
      <c r="AI992" s="82" t="s">
        <v>384</v>
      </c>
      <c r="AJ992" s="82" t="s">
        <v>20172</v>
      </c>
      <c r="AK992" s="82" t="s">
        <v>20272</v>
      </c>
      <c r="AL992" s="82" t="s">
        <v>1286</v>
      </c>
    </row>
    <row r="993" spans="1:38" x14ac:dyDescent="0.25">
      <c r="A993" s="82" t="s">
        <v>20273</v>
      </c>
      <c r="B993" s="82">
        <v>17.207000000000001</v>
      </c>
      <c r="C993" s="82" t="s">
        <v>20274</v>
      </c>
      <c r="D993" s="82" t="s">
        <v>20247</v>
      </c>
      <c r="E993" s="82" t="s">
        <v>20275</v>
      </c>
      <c r="F993" s="82" t="s">
        <v>20276</v>
      </c>
      <c r="G993" s="82" t="s">
        <v>3124</v>
      </c>
      <c r="H993" s="82" t="s">
        <v>360</v>
      </c>
      <c r="I993" s="82" t="s">
        <v>20277</v>
      </c>
      <c r="J993" s="82" t="s">
        <v>20278</v>
      </c>
      <c r="K993" s="82" t="s">
        <v>20279</v>
      </c>
      <c r="L993" s="82" t="s">
        <v>421</v>
      </c>
      <c r="M993" s="82" t="s">
        <v>20280</v>
      </c>
      <c r="N993" s="82" t="s">
        <v>20281</v>
      </c>
      <c r="O993" s="82" t="s">
        <v>558</v>
      </c>
      <c r="P993" s="82" t="s">
        <v>20282</v>
      </c>
      <c r="Q993" s="82" t="s">
        <v>360</v>
      </c>
      <c r="R993" s="82" t="s">
        <v>360</v>
      </c>
      <c r="S993" s="82" t="s">
        <v>20283</v>
      </c>
      <c r="T993" s="82" t="s">
        <v>20284</v>
      </c>
      <c r="U993" s="82" t="s">
        <v>20285</v>
      </c>
      <c r="V993" s="82" t="s">
        <v>632</v>
      </c>
      <c r="W993" s="82" t="s">
        <v>20286</v>
      </c>
      <c r="X993" s="82" t="s">
        <v>20287</v>
      </c>
      <c r="Y993" s="82" t="s">
        <v>20288</v>
      </c>
      <c r="Z993" s="82" t="s">
        <v>20289</v>
      </c>
      <c r="AA993" s="82" t="s">
        <v>20290</v>
      </c>
      <c r="AB993" s="82" t="s">
        <v>20291</v>
      </c>
      <c r="AC993" s="82" t="s">
        <v>735</v>
      </c>
      <c r="AD993" s="82" t="s">
        <v>20292</v>
      </c>
      <c r="AE993" s="82" t="s">
        <v>20293</v>
      </c>
      <c r="AF993" s="82" t="s">
        <v>20294</v>
      </c>
      <c r="AG993" s="82" t="s">
        <v>382</v>
      </c>
      <c r="AH993" s="82" t="s">
        <v>382</v>
      </c>
      <c r="AI993" s="82" t="s">
        <v>384</v>
      </c>
      <c r="AJ993" s="82" t="s">
        <v>20172</v>
      </c>
      <c r="AK993" s="82" t="s">
        <v>20295</v>
      </c>
      <c r="AL993" s="82" t="s">
        <v>415</v>
      </c>
    </row>
    <row r="994" spans="1:38" x14ac:dyDescent="0.25">
      <c r="A994" s="82" t="s">
        <v>20296</v>
      </c>
      <c r="B994" s="82">
        <v>17.225000000000001</v>
      </c>
      <c r="C994" s="82" t="s">
        <v>20297</v>
      </c>
      <c r="D994" s="82" t="s">
        <v>20247</v>
      </c>
      <c r="E994" s="82" t="s">
        <v>20298</v>
      </c>
      <c r="F994" s="82" t="s">
        <v>20299</v>
      </c>
      <c r="G994" s="82" t="s">
        <v>20300</v>
      </c>
      <c r="H994" s="82" t="s">
        <v>360</v>
      </c>
      <c r="I994" s="82" t="s">
        <v>20301</v>
      </c>
      <c r="J994" s="82" t="s">
        <v>20302</v>
      </c>
      <c r="K994" s="82" t="s">
        <v>20303</v>
      </c>
      <c r="L994" s="82" t="s">
        <v>580</v>
      </c>
      <c r="M994" s="82" t="s">
        <v>20304</v>
      </c>
      <c r="N994" s="82" t="s">
        <v>20305</v>
      </c>
      <c r="O994" s="82" t="s">
        <v>558</v>
      </c>
      <c r="P994" s="82" t="s">
        <v>20306</v>
      </c>
      <c r="Q994" s="82" t="s">
        <v>20307</v>
      </c>
      <c r="R994" s="82" t="s">
        <v>360</v>
      </c>
      <c r="S994" s="82" t="s">
        <v>400</v>
      </c>
      <c r="T994" s="82" t="s">
        <v>20308</v>
      </c>
      <c r="U994" s="82" t="s">
        <v>20309</v>
      </c>
      <c r="V994" s="82" t="s">
        <v>20310</v>
      </c>
      <c r="W994" s="82" t="s">
        <v>20311</v>
      </c>
      <c r="X994" s="82" t="s">
        <v>20312</v>
      </c>
      <c r="Y994" s="82" t="s">
        <v>20313</v>
      </c>
      <c r="Z994" s="82" t="s">
        <v>20314</v>
      </c>
      <c r="AA994" s="82" t="s">
        <v>20315</v>
      </c>
      <c r="AB994" s="82" t="s">
        <v>20316</v>
      </c>
      <c r="AC994" s="82" t="s">
        <v>20317</v>
      </c>
      <c r="AD994" s="82" t="s">
        <v>20318</v>
      </c>
      <c r="AE994" s="82" t="s">
        <v>20319</v>
      </c>
      <c r="AF994" s="82" t="s">
        <v>20320</v>
      </c>
      <c r="AG994" s="82" t="s">
        <v>382</v>
      </c>
      <c r="AH994" s="82" t="s">
        <v>360</v>
      </c>
      <c r="AI994" s="82" t="s">
        <v>384</v>
      </c>
      <c r="AJ994" s="82" t="s">
        <v>20172</v>
      </c>
      <c r="AK994" s="82" t="s">
        <v>20321</v>
      </c>
      <c r="AL994" s="82" t="s">
        <v>415</v>
      </c>
    </row>
    <row r="995" spans="1:38" x14ac:dyDescent="0.25">
      <c r="A995" s="82" t="s">
        <v>170</v>
      </c>
      <c r="B995" s="82">
        <v>17.234999999999999</v>
      </c>
      <c r="C995" s="82" t="s">
        <v>20322</v>
      </c>
      <c r="D995" s="82" t="s">
        <v>20247</v>
      </c>
      <c r="E995" s="82" t="s">
        <v>20323</v>
      </c>
      <c r="F995" s="82" t="s">
        <v>20324</v>
      </c>
      <c r="G995" s="82" t="s">
        <v>3124</v>
      </c>
      <c r="H995" s="82" t="s">
        <v>360</v>
      </c>
      <c r="I995" s="82" t="s">
        <v>20325</v>
      </c>
      <c r="J995" s="82" t="s">
        <v>20326</v>
      </c>
      <c r="K995" s="82" t="s">
        <v>20327</v>
      </c>
      <c r="L995" s="82" t="s">
        <v>20328</v>
      </c>
      <c r="M995" s="82" t="s">
        <v>20329</v>
      </c>
      <c r="N995" s="82" t="s">
        <v>20330</v>
      </c>
      <c r="O995" s="82" t="s">
        <v>558</v>
      </c>
      <c r="P995" s="82" t="s">
        <v>20331</v>
      </c>
      <c r="Q995" s="82" t="s">
        <v>20332</v>
      </c>
      <c r="R995" s="82" t="s">
        <v>20333</v>
      </c>
      <c r="S995" s="82" t="s">
        <v>20334</v>
      </c>
      <c r="T995" s="82" t="s">
        <v>20335</v>
      </c>
      <c r="U995" s="82" t="s">
        <v>20336</v>
      </c>
      <c r="V995" s="82" t="s">
        <v>632</v>
      </c>
      <c r="W995" s="82" t="s">
        <v>20337</v>
      </c>
      <c r="X995" s="82" t="s">
        <v>20338</v>
      </c>
      <c r="Y995" s="82" t="s">
        <v>20339</v>
      </c>
      <c r="Z995" s="82" t="s">
        <v>20340</v>
      </c>
      <c r="AA995" s="82" t="s">
        <v>376</v>
      </c>
      <c r="AB995" s="82" t="s">
        <v>20341</v>
      </c>
      <c r="AC995" s="82" t="s">
        <v>20342</v>
      </c>
      <c r="AD995" s="82" t="s">
        <v>20343</v>
      </c>
      <c r="AE995" s="82" t="s">
        <v>20344</v>
      </c>
      <c r="AF995" s="82" t="s">
        <v>20345</v>
      </c>
      <c r="AG995" s="82" t="s">
        <v>382</v>
      </c>
      <c r="AH995" s="82" t="s">
        <v>20346</v>
      </c>
      <c r="AI995" s="82" t="s">
        <v>6816</v>
      </c>
      <c r="AJ995" s="82" t="s">
        <v>20172</v>
      </c>
      <c r="AK995" s="82" t="s">
        <v>20347</v>
      </c>
      <c r="AL995" s="82" t="s">
        <v>415</v>
      </c>
    </row>
    <row r="996" spans="1:38" x14ac:dyDescent="0.25">
      <c r="A996" s="82" t="s">
        <v>20348</v>
      </c>
      <c r="B996" s="82">
        <v>17.245000000000001</v>
      </c>
      <c r="D996" s="82" t="s">
        <v>20247</v>
      </c>
      <c r="E996" s="82" t="s">
        <v>20349</v>
      </c>
      <c r="F996" s="82" t="s">
        <v>20350</v>
      </c>
      <c r="G996" s="82" t="s">
        <v>683</v>
      </c>
      <c r="H996" s="82" t="s">
        <v>360</v>
      </c>
      <c r="I996" s="82" t="s">
        <v>20351</v>
      </c>
      <c r="J996" s="82" t="s">
        <v>20352</v>
      </c>
      <c r="K996" s="82" t="s">
        <v>20353</v>
      </c>
      <c r="L996" s="82" t="s">
        <v>580</v>
      </c>
      <c r="M996" s="82" t="s">
        <v>20354</v>
      </c>
      <c r="N996" s="82" t="s">
        <v>20355</v>
      </c>
      <c r="O996" s="82" t="s">
        <v>366</v>
      </c>
      <c r="P996" s="82" t="s">
        <v>20356</v>
      </c>
      <c r="Q996" s="82" t="s">
        <v>20357</v>
      </c>
      <c r="R996" s="82" t="s">
        <v>360</v>
      </c>
      <c r="S996" s="82" t="s">
        <v>400</v>
      </c>
      <c r="T996" s="82" t="s">
        <v>20358</v>
      </c>
      <c r="U996" s="82" t="s">
        <v>20359</v>
      </c>
      <c r="V996" s="82" t="s">
        <v>632</v>
      </c>
      <c r="W996" s="82" t="s">
        <v>20360</v>
      </c>
      <c r="X996" s="82" t="s">
        <v>20361</v>
      </c>
      <c r="Y996" s="82" t="s">
        <v>20362</v>
      </c>
      <c r="Z996" s="82" t="s">
        <v>20363</v>
      </c>
      <c r="AA996" s="82" t="s">
        <v>20364</v>
      </c>
      <c r="AB996" s="82" t="s">
        <v>20365</v>
      </c>
      <c r="AC996" s="82" t="s">
        <v>20366</v>
      </c>
      <c r="AD996" s="82" t="s">
        <v>20367</v>
      </c>
      <c r="AE996" s="82" t="s">
        <v>20368</v>
      </c>
      <c r="AF996" s="82" t="s">
        <v>20369</v>
      </c>
      <c r="AG996" s="82" t="s">
        <v>382</v>
      </c>
      <c r="AH996" s="82" t="s">
        <v>360</v>
      </c>
      <c r="AI996" s="82" t="s">
        <v>1506</v>
      </c>
      <c r="AJ996" s="82" t="s">
        <v>20172</v>
      </c>
      <c r="AK996" s="82" t="s">
        <v>20370</v>
      </c>
      <c r="AL996" s="82" t="s">
        <v>415</v>
      </c>
    </row>
    <row r="997" spans="1:38" x14ac:dyDescent="0.25">
      <c r="A997" s="82" t="s">
        <v>190</v>
      </c>
      <c r="B997" s="82">
        <v>17.257999999999999</v>
      </c>
      <c r="C997" s="82" t="s">
        <v>20371</v>
      </c>
      <c r="D997" s="82" t="s">
        <v>20247</v>
      </c>
      <c r="E997" s="82" t="s">
        <v>20372</v>
      </c>
      <c r="F997" s="82" t="s">
        <v>20373</v>
      </c>
      <c r="G997" s="82" t="s">
        <v>683</v>
      </c>
      <c r="H997" s="82" t="s">
        <v>360</v>
      </c>
      <c r="I997" s="82" t="s">
        <v>20374</v>
      </c>
      <c r="J997" s="82" t="s">
        <v>20375</v>
      </c>
      <c r="K997" s="82" t="s">
        <v>20376</v>
      </c>
      <c r="L997" s="82" t="s">
        <v>1180</v>
      </c>
      <c r="M997" s="82" t="s">
        <v>20377</v>
      </c>
      <c r="N997" s="82" t="s">
        <v>20378</v>
      </c>
      <c r="O997" s="82" t="s">
        <v>558</v>
      </c>
      <c r="P997" s="82" t="s">
        <v>20379</v>
      </c>
      <c r="Q997" s="82" t="s">
        <v>360</v>
      </c>
      <c r="R997" s="82" t="s">
        <v>360</v>
      </c>
      <c r="S997" s="82" t="s">
        <v>20380</v>
      </c>
      <c r="T997" s="82" t="s">
        <v>20381</v>
      </c>
      <c r="U997" s="82" t="s">
        <v>20382</v>
      </c>
      <c r="V997" s="82" t="s">
        <v>632</v>
      </c>
      <c r="W997" s="82" t="s">
        <v>20360</v>
      </c>
      <c r="X997" s="82" t="s">
        <v>20383</v>
      </c>
      <c r="Y997" s="82" t="s">
        <v>20384</v>
      </c>
      <c r="Z997" s="82" t="s">
        <v>20385</v>
      </c>
      <c r="AA997" s="82" t="s">
        <v>20386</v>
      </c>
      <c r="AB997" s="82" t="s">
        <v>20387</v>
      </c>
      <c r="AC997" s="82" t="s">
        <v>20388</v>
      </c>
      <c r="AD997" s="82" t="s">
        <v>20292</v>
      </c>
      <c r="AE997" s="82" t="s">
        <v>20293</v>
      </c>
      <c r="AF997" s="82" t="s">
        <v>20389</v>
      </c>
      <c r="AG997" s="82" t="s">
        <v>382</v>
      </c>
      <c r="AH997" s="82" t="s">
        <v>360</v>
      </c>
      <c r="AI997" s="82" t="s">
        <v>1886</v>
      </c>
      <c r="AJ997" s="82" t="s">
        <v>20172</v>
      </c>
      <c r="AK997" s="82" t="s">
        <v>20390</v>
      </c>
      <c r="AL997" s="82" t="s">
        <v>415</v>
      </c>
    </row>
    <row r="998" spans="1:38" x14ac:dyDescent="0.25">
      <c r="A998" s="82" t="s">
        <v>25</v>
      </c>
      <c r="B998" s="82">
        <v>17.259</v>
      </c>
      <c r="C998" s="82" t="s">
        <v>20391</v>
      </c>
      <c r="D998" s="82" t="s">
        <v>20247</v>
      </c>
      <c r="E998" s="82" t="s">
        <v>20392</v>
      </c>
      <c r="F998" s="82" t="s">
        <v>20393</v>
      </c>
      <c r="G998" s="82" t="s">
        <v>683</v>
      </c>
      <c r="H998" s="82" t="s">
        <v>360</v>
      </c>
      <c r="I998" s="82" t="s">
        <v>20394</v>
      </c>
      <c r="J998" s="82" t="s">
        <v>20395</v>
      </c>
      <c r="K998" s="82" t="s">
        <v>20396</v>
      </c>
      <c r="L998" s="82" t="s">
        <v>1180</v>
      </c>
      <c r="M998" s="82" t="s">
        <v>421</v>
      </c>
      <c r="N998" s="82" t="s">
        <v>20397</v>
      </c>
      <c r="O998" s="82" t="s">
        <v>558</v>
      </c>
      <c r="P998" s="82" t="s">
        <v>20398</v>
      </c>
      <c r="Q998" s="82" t="s">
        <v>20399</v>
      </c>
      <c r="R998" s="82" t="s">
        <v>360</v>
      </c>
      <c r="S998" s="82" t="s">
        <v>20400</v>
      </c>
      <c r="T998" s="82" t="s">
        <v>20401</v>
      </c>
      <c r="U998" s="82" t="s">
        <v>20402</v>
      </c>
      <c r="V998" s="82" t="s">
        <v>20403</v>
      </c>
      <c r="W998" s="82" t="s">
        <v>20404</v>
      </c>
      <c r="X998" s="82" t="s">
        <v>20383</v>
      </c>
      <c r="Y998" s="82" t="s">
        <v>20405</v>
      </c>
      <c r="Z998" s="82" t="s">
        <v>20406</v>
      </c>
      <c r="AA998" s="82" t="s">
        <v>20407</v>
      </c>
      <c r="AB998" s="82" t="s">
        <v>20408</v>
      </c>
      <c r="AC998" s="82" t="s">
        <v>20409</v>
      </c>
      <c r="AD998" s="82" t="s">
        <v>20410</v>
      </c>
      <c r="AE998" s="82" t="s">
        <v>20411</v>
      </c>
      <c r="AF998" s="82" t="s">
        <v>20345</v>
      </c>
      <c r="AG998" s="82" t="s">
        <v>382</v>
      </c>
      <c r="AH998" s="82" t="s">
        <v>360</v>
      </c>
      <c r="AI998" s="82" t="s">
        <v>1886</v>
      </c>
      <c r="AJ998" s="82" t="s">
        <v>20172</v>
      </c>
      <c r="AK998" s="82" t="s">
        <v>20412</v>
      </c>
      <c r="AL998" s="82" t="s">
        <v>415</v>
      </c>
    </row>
    <row r="999" spans="1:38" x14ac:dyDescent="0.25">
      <c r="A999" s="82" t="s">
        <v>20413</v>
      </c>
      <c r="B999" s="82">
        <v>17.260999999999999</v>
      </c>
      <c r="C999" s="82" t="s">
        <v>20414</v>
      </c>
      <c r="D999" s="82" t="s">
        <v>20247</v>
      </c>
      <c r="E999" s="82" t="s">
        <v>20415</v>
      </c>
      <c r="F999" s="82" t="s">
        <v>20416</v>
      </c>
      <c r="G999" s="82" t="s">
        <v>20417</v>
      </c>
      <c r="H999" s="82" t="s">
        <v>360</v>
      </c>
      <c r="I999" s="82" t="s">
        <v>20418</v>
      </c>
      <c r="J999" s="82" t="s">
        <v>20419</v>
      </c>
      <c r="K999" s="82" t="s">
        <v>20420</v>
      </c>
      <c r="L999" s="82" t="s">
        <v>580</v>
      </c>
      <c r="M999" s="82" t="s">
        <v>421</v>
      </c>
      <c r="N999" s="82" t="s">
        <v>20421</v>
      </c>
      <c r="O999" s="82" t="s">
        <v>558</v>
      </c>
      <c r="P999" s="82" t="s">
        <v>20422</v>
      </c>
      <c r="Q999" s="82" t="s">
        <v>20423</v>
      </c>
      <c r="R999" s="82" t="s">
        <v>20424</v>
      </c>
      <c r="S999" s="82" t="s">
        <v>400</v>
      </c>
      <c r="T999" s="82" t="s">
        <v>20425</v>
      </c>
      <c r="U999" s="82" t="s">
        <v>20426</v>
      </c>
      <c r="V999" s="82" t="s">
        <v>632</v>
      </c>
      <c r="W999" s="82" t="s">
        <v>20427</v>
      </c>
      <c r="X999" s="82" t="s">
        <v>20383</v>
      </c>
      <c r="Y999" s="82" t="s">
        <v>20428</v>
      </c>
      <c r="Z999" s="82" t="s">
        <v>20429</v>
      </c>
      <c r="AA999" s="82" t="s">
        <v>376</v>
      </c>
      <c r="AB999" s="82" t="s">
        <v>20430</v>
      </c>
      <c r="AC999" s="82" t="s">
        <v>20431</v>
      </c>
      <c r="AD999" s="82" t="s">
        <v>20432</v>
      </c>
      <c r="AE999" s="82" t="s">
        <v>20293</v>
      </c>
      <c r="AF999" s="82" t="s">
        <v>382</v>
      </c>
      <c r="AG999" s="82" t="s">
        <v>382</v>
      </c>
      <c r="AH999" s="82" t="s">
        <v>20433</v>
      </c>
      <c r="AI999" s="82" t="s">
        <v>1886</v>
      </c>
      <c r="AJ999" s="82" t="s">
        <v>20172</v>
      </c>
      <c r="AK999" s="82" t="s">
        <v>20434</v>
      </c>
      <c r="AL999" s="82" t="s">
        <v>415</v>
      </c>
    </row>
    <row r="1000" spans="1:38" x14ac:dyDescent="0.25">
      <c r="A1000" s="82" t="s">
        <v>20435</v>
      </c>
      <c r="B1000" s="82">
        <v>17.263999999999999</v>
      </c>
      <c r="C1000" s="82" t="s">
        <v>20436</v>
      </c>
      <c r="D1000" s="82" t="s">
        <v>20247</v>
      </c>
      <c r="E1000" s="82" t="s">
        <v>20437</v>
      </c>
      <c r="F1000" s="82" t="s">
        <v>20438</v>
      </c>
      <c r="G1000" s="82" t="s">
        <v>683</v>
      </c>
      <c r="H1000" s="82" t="s">
        <v>360</v>
      </c>
      <c r="I1000" s="82" t="s">
        <v>20439</v>
      </c>
      <c r="J1000" s="82" t="s">
        <v>20440</v>
      </c>
      <c r="K1000" s="82" t="s">
        <v>20441</v>
      </c>
      <c r="L1000" s="82" t="s">
        <v>421</v>
      </c>
      <c r="M1000" s="82" t="s">
        <v>20442</v>
      </c>
      <c r="N1000" s="82" t="s">
        <v>20443</v>
      </c>
      <c r="O1000" s="82" t="s">
        <v>558</v>
      </c>
      <c r="P1000" s="82" t="s">
        <v>20444</v>
      </c>
      <c r="Q1000" s="82" t="s">
        <v>20445</v>
      </c>
      <c r="R1000" s="82" t="s">
        <v>360</v>
      </c>
      <c r="S1000" s="82" t="s">
        <v>20446</v>
      </c>
      <c r="T1000" s="82" t="s">
        <v>20447</v>
      </c>
      <c r="U1000" s="82" t="s">
        <v>20448</v>
      </c>
      <c r="V1000" s="82" t="s">
        <v>20449</v>
      </c>
      <c r="W1000" s="82" t="s">
        <v>20450</v>
      </c>
      <c r="X1000" s="82" t="s">
        <v>20383</v>
      </c>
      <c r="Y1000" s="82" t="s">
        <v>20451</v>
      </c>
      <c r="Z1000" s="82" t="s">
        <v>20452</v>
      </c>
      <c r="AA1000" s="82" t="s">
        <v>376</v>
      </c>
      <c r="AB1000" s="82" t="s">
        <v>20453</v>
      </c>
      <c r="AC1000" s="82" t="s">
        <v>20454</v>
      </c>
      <c r="AD1000" s="82" t="s">
        <v>20455</v>
      </c>
      <c r="AE1000" s="82" t="s">
        <v>20456</v>
      </c>
      <c r="AF1000" s="82" t="s">
        <v>20457</v>
      </c>
      <c r="AG1000" s="82" t="s">
        <v>382</v>
      </c>
      <c r="AH1000" s="82" t="s">
        <v>20458</v>
      </c>
      <c r="AI1000" s="82" t="s">
        <v>4354</v>
      </c>
      <c r="AJ1000" s="82" t="s">
        <v>20172</v>
      </c>
      <c r="AK1000" s="82" t="s">
        <v>20459</v>
      </c>
      <c r="AL1000" s="82" t="s">
        <v>415</v>
      </c>
    </row>
    <row r="1001" spans="1:38" x14ac:dyDescent="0.25">
      <c r="A1001" s="82" t="s">
        <v>20460</v>
      </c>
      <c r="B1001" s="82">
        <v>17.265000000000001</v>
      </c>
      <c r="C1001" s="82" t="s">
        <v>20461</v>
      </c>
      <c r="D1001" s="82" t="s">
        <v>20247</v>
      </c>
      <c r="E1001" s="82" t="s">
        <v>20462</v>
      </c>
      <c r="F1001" s="82" t="s">
        <v>20463</v>
      </c>
      <c r="G1001" s="82" t="s">
        <v>683</v>
      </c>
      <c r="H1001" s="82" t="s">
        <v>360</v>
      </c>
      <c r="I1001" s="82" t="s">
        <v>20464</v>
      </c>
      <c r="J1001" s="82" t="s">
        <v>20465</v>
      </c>
      <c r="K1001" s="82" t="s">
        <v>20466</v>
      </c>
      <c r="L1001" s="82" t="s">
        <v>421</v>
      </c>
      <c r="M1001" s="82" t="s">
        <v>20467</v>
      </c>
      <c r="N1001" s="82" t="s">
        <v>20468</v>
      </c>
      <c r="O1001" s="82" t="s">
        <v>558</v>
      </c>
      <c r="P1001" s="82" t="s">
        <v>20469</v>
      </c>
      <c r="Q1001" s="82" t="s">
        <v>20470</v>
      </c>
      <c r="R1001" s="82" t="s">
        <v>20471</v>
      </c>
      <c r="S1001" s="82" t="s">
        <v>20472</v>
      </c>
      <c r="T1001" s="82" t="s">
        <v>20473</v>
      </c>
      <c r="U1001" s="82" t="s">
        <v>20474</v>
      </c>
      <c r="V1001" s="82" t="s">
        <v>20403</v>
      </c>
      <c r="W1001" s="82" t="s">
        <v>20475</v>
      </c>
      <c r="X1001" s="82" t="s">
        <v>20383</v>
      </c>
      <c r="Y1001" s="82" t="s">
        <v>20476</v>
      </c>
      <c r="Z1001" s="82" t="s">
        <v>20477</v>
      </c>
      <c r="AA1001" s="82" t="s">
        <v>376</v>
      </c>
      <c r="AB1001" s="82" t="s">
        <v>20478</v>
      </c>
      <c r="AC1001" s="82" t="s">
        <v>735</v>
      </c>
      <c r="AD1001" s="82" t="s">
        <v>20479</v>
      </c>
      <c r="AE1001" s="82" t="s">
        <v>20480</v>
      </c>
      <c r="AF1001" s="82" t="s">
        <v>20481</v>
      </c>
      <c r="AG1001" s="82" t="s">
        <v>382</v>
      </c>
      <c r="AH1001" s="82" t="s">
        <v>20482</v>
      </c>
      <c r="AI1001" s="82" t="s">
        <v>4354</v>
      </c>
      <c r="AJ1001" s="82" t="s">
        <v>20172</v>
      </c>
      <c r="AK1001" s="82" t="s">
        <v>20483</v>
      </c>
      <c r="AL1001" s="82" t="s">
        <v>415</v>
      </c>
    </row>
    <row r="1002" spans="1:38" x14ac:dyDescent="0.25">
      <c r="A1002" s="82" t="s">
        <v>20484</v>
      </c>
      <c r="B1002" s="82">
        <v>17.266999999999999</v>
      </c>
      <c r="C1002" s="82" t="s">
        <v>20485</v>
      </c>
      <c r="D1002" s="82" t="s">
        <v>20247</v>
      </c>
      <c r="E1002" s="82" t="s">
        <v>20486</v>
      </c>
      <c r="F1002" s="82" t="s">
        <v>20487</v>
      </c>
      <c r="G1002" s="82" t="s">
        <v>359</v>
      </c>
      <c r="H1002" s="82" t="s">
        <v>360</v>
      </c>
      <c r="I1002" s="82" t="s">
        <v>20488</v>
      </c>
      <c r="J1002" s="82" t="s">
        <v>20489</v>
      </c>
      <c r="K1002" s="82" t="s">
        <v>20490</v>
      </c>
      <c r="L1002" s="82" t="s">
        <v>20491</v>
      </c>
      <c r="M1002" s="82" t="s">
        <v>20492</v>
      </c>
      <c r="N1002" s="82" t="s">
        <v>20493</v>
      </c>
      <c r="O1002" s="82" t="s">
        <v>20494</v>
      </c>
      <c r="P1002" s="82" t="s">
        <v>360</v>
      </c>
      <c r="Q1002" s="82" t="s">
        <v>20495</v>
      </c>
      <c r="R1002" s="82" t="s">
        <v>360</v>
      </c>
      <c r="S1002" s="82" t="s">
        <v>400</v>
      </c>
      <c r="T1002" s="82" t="s">
        <v>20496</v>
      </c>
      <c r="U1002" s="82" t="s">
        <v>20497</v>
      </c>
      <c r="V1002" s="82" t="s">
        <v>20498</v>
      </c>
      <c r="W1002" s="82" t="s">
        <v>20499</v>
      </c>
      <c r="X1002" s="82" t="s">
        <v>20383</v>
      </c>
      <c r="Y1002" s="82" t="s">
        <v>5590</v>
      </c>
      <c r="Z1002" s="82" t="s">
        <v>20500</v>
      </c>
      <c r="AA1002" s="82" t="s">
        <v>376</v>
      </c>
      <c r="AB1002" s="82" t="s">
        <v>20501</v>
      </c>
      <c r="AC1002" s="82" t="s">
        <v>20502</v>
      </c>
      <c r="AD1002" s="82" t="s">
        <v>20503</v>
      </c>
      <c r="AE1002" s="82" t="s">
        <v>20504</v>
      </c>
      <c r="AF1002" s="82" t="s">
        <v>20505</v>
      </c>
      <c r="AG1002" s="82" t="s">
        <v>382</v>
      </c>
      <c r="AH1002" s="82" t="s">
        <v>382</v>
      </c>
      <c r="AI1002" s="82" t="s">
        <v>2011</v>
      </c>
      <c r="AJ1002" s="82" t="s">
        <v>20172</v>
      </c>
      <c r="AK1002" s="82" t="s">
        <v>20506</v>
      </c>
      <c r="AL1002" s="82" t="s">
        <v>3887</v>
      </c>
    </row>
    <row r="1003" spans="1:38" x14ac:dyDescent="0.25">
      <c r="A1003" s="82" t="s">
        <v>20507</v>
      </c>
      <c r="B1003" s="82">
        <v>17.268000000000001</v>
      </c>
      <c r="D1003" s="82" t="s">
        <v>20247</v>
      </c>
      <c r="E1003" s="82" t="s">
        <v>20508</v>
      </c>
      <c r="F1003" s="82" t="s">
        <v>20509</v>
      </c>
      <c r="G1003" s="82" t="s">
        <v>2317</v>
      </c>
      <c r="H1003" s="82" t="s">
        <v>360</v>
      </c>
      <c r="I1003" s="82" t="s">
        <v>20510</v>
      </c>
      <c r="J1003" s="82" t="s">
        <v>20511</v>
      </c>
      <c r="K1003" s="82" t="s">
        <v>20512</v>
      </c>
      <c r="L1003" s="82" t="s">
        <v>421</v>
      </c>
      <c r="M1003" s="82" t="s">
        <v>20513</v>
      </c>
      <c r="N1003" s="82" t="s">
        <v>20514</v>
      </c>
      <c r="O1003" s="82" t="s">
        <v>558</v>
      </c>
      <c r="P1003" s="82" t="s">
        <v>20515</v>
      </c>
      <c r="Q1003" s="82" t="s">
        <v>20516</v>
      </c>
      <c r="R1003" s="82" t="s">
        <v>20517</v>
      </c>
      <c r="S1003" s="82" t="s">
        <v>400</v>
      </c>
      <c r="T1003" s="82" t="s">
        <v>20518</v>
      </c>
      <c r="U1003" s="82" t="s">
        <v>20519</v>
      </c>
      <c r="V1003" s="82" t="s">
        <v>632</v>
      </c>
      <c r="W1003" s="82" t="s">
        <v>20520</v>
      </c>
      <c r="X1003" s="82" t="s">
        <v>20383</v>
      </c>
      <c r="Y1003" s="82" t="s">
        <v>20521</v>
      </c>
      <c r="Z1003" s="82" t="s">
        <v>20522</v>
      </c>
      <c r="AA1003" s="82" t="s">
        <v>20523</v>
      </c>
      <c r="AB1003" s="82" t="s">
        <v>20524</v>
      </c>
      <c r="AC1003" s="82" t="s">
        <v>20525</v>
      </c>
      <c r="AD1003" s="82" t="s">
        <v>20526</v>
      </c>
      <c r="AE1003" s="82" t="s">
        <v>20293</v>
      </c>
      <c r="AF1003" s="82" t="s">
        <v>20527</v>
      </c>
      <c r="AG1003" s="82" t="s">
        <v>382</v>
      </c>
      <c r="AH1003" s="82" t="s">
        <v>20528</v>
      </c>
      <c r="AI1003" s="82" t="s">
        <v>1235</v>
      </c>
      <c r="AJ1003" s="82" t="s">
        <v>20172</v>
      </c>
      <c r="AK1003" s="82" t="s">
        <v>20529</v>
      </c>
      <c r="AL1003" s="82" t="s">
        <v>415</v>
      </c>
    </row>
    <row r="1004" spans="1:38" x14ac:dyDescent="0.25">
      <c r="A1004" s="82" t="s">
        <v>20530</v>
      </c>
      <c r="B1004" s="82">
        <v>17.27</v>
      </c>
      <c r="C1004" s="82" t="s">
        <v>20531</v>
      </c>
      <c r="D1004" s="82" t="s">
        <v>20247</v>
      </c>
      <c r="E1004" s="82" t="s">
        <v>20532</v>
      </c>
      <c r="F1004" s="82" t="s">
        <v>20533</v>
      </c>
      <c r="G1004" s="82" t="s">
        <v>359</v>
      </c>
      <c r="H1004" s="82" t="s">
        <v>360</v>
      </c>
      <c r="I1004" s="82" t="s">
        <v>20534</v>
      </c>
      <c r="J1004" s="82" t="s">
        <v>20535</v>
      </c>
      <c r="K1004" s="82" t="s">
        <v>20536</v>
      </c>
      <c r="L1004" s="82" t="s">
        <v>580</v>
      </c>
      <c r="M1004" s="82" t="s">
        <v>20537</v>
      </c>
      <c r="N1004" s="82" t="s">
        <v>20538</v>
      </c>
      <c r="O1004" s="82" t="s">
        <v>558</v>
      </c>
      <c r="P1004" s="82" t="s">
        <v>360</v>
      </c>
      <c r="Q1004" s="82" t="s">
        <v>20539</v>
      </c>
      <c r="R1004" s="82" t="s">
        <v>20540</v>
      </c>
      <c r="S1004" s="82" t="s">
        <v>400</v>
      </c>
      <c r="T1004" s="82" t="s">
        <v>20541</v>
      </c>
      <c r="U1004" s="82" t="s">
        <v>20542</v>
      </c>
      <c r="V1004" s="82" t="s">
        <v>20543</v>
      </c>
      <c r="W1004" s="82" t="s">
        <v>20544</v>
      </c>
      <c r="X1004" s="82" t="s">
        <v>20383</v>
      </c>
      <c r="Y1004" s="82" t="s">
        <v>20545</v>
      </c>
      <c r="Z1004" s="82" t="s">
        <v>20546</v>
      </c>
      <c r="AA1004" s="82" t="s">
        <v>376</v>
      </c>
      <c r="AB1004" s="82" t="s">
        <v>20547</v>
      </c>
      <c r="AC1004" s="82" t="s">
        <v>636</v>
      </c>
      <c r="AD1004" s="82" t="s">
        <v>20548</v>
      </c>
      <c r="AE1004" s="82" t="s">
        <v>20293</v>
      </c>
      <c r="AF1004" s="82" t="s">
        <v>382</v>
      </c>
      <c r="AG1004" s="82" t="s">
        <v>382</v>
      </c>
      <c r="AH1004" s="82" t="s">
        <v>20549</v>
      </c>
      <c r="AI1004" s="82" t="s">
        <v>1235</v>
      </c>
      <c r="AJ1004" s="82" t="s">
        <v>20172</v>
      </c>
      <c r="AK1004" s="82" t="s">
        <v>20550</v>
      </c>
      <c r="AL1004" s="82" t="s">
        <v>415</v>
      </c>
    </row>
    <row r="1005" spans="1:38" x14ac:dyDescent="0.25">
      <c r="A1005" s="82" t="s">
        <v>20551</v>
      </c>
      <c r="B1005" s="82">
        <v>17.271000000000001</v>
      </c>
      <c r="C1005" s="82" t="s">
        <v>20552</v>
      </c>
      <c r="D1005" s="82" t="s">
        <v>20247</v>
      </c>
      <c r="E1005" s="82" t="s">
        <v>20553</v>
      </c>
      <c r="F1005" s="82" t="s">
        <v>20554</v>
      </c>
      <c r="G1005" s="82" t="s">
        <v>683</v>
      </c>
      <c r="H1005" s="82" t="s">
        <v>360</v>
      </c>
      <c r="I1005" s="82" t="s">
        <v>20555</v>
      </c>
      <c r="J1005" s="82" t="s">
        <v>20556</v>
      </c>
      <c r="K1005" s="82" t="s">
        <v>20279</v>
      </c>
      <c r="L1005" s="82" t="s">
        <v>421</v>
      </c>
      <c r="M1005" s="82" t="s">
        <v>421</v>
      </c>
      <c r="N1005" s="82" t="s">
        <v>20557</v>
      </c>
      <c r="O1005" s="82" t="s">
        <v>366</v>
      </c>
      <c r="P1005" s="82" t="s">
        <v>20558</v>
      </c>
      <c r="Q1005" s="82" t="s">
        <v>360</v>
      </c>
      <c r="R1005" s="82" t="s">
        <v>360</v>
      </c>
      <c r="S1005" s="82" t="s">
        <v>368</v>
      </c>
      <c r="T1005" s="82" t="s">
        <v>20559</v>
      </c>
      <c r="U1005" s="82" t="s">
        <v>20560</v>
      </c>
      <c r="V1005" s="82" t="s">
        <v>20561</v>
      </c>
      <c r="W1005" s="82" t="s">
        <v>20562</v>
      </c>
      <c r="X1005" s="82" t="s">
        <v>20287</v>
      </c>
      <c r="Y1005" s="82" t="s">
        <v>20563</v>
      </c>
      <c r="Z1005" s="82" t="s">
        <v>20564</v>
      </c>
      <c r="AA1005" s="82" t="s">
        <v>376</v>
      </c>
      <c r="AB1005" s="82" t="s">
        <v>20565</v>
      </c>
      <c r="AC1005" s="82" t="s">
        <v>20566</v>
      </c>
      <c r="AD1005" s="82" t="s">
        <v>20455</v>
      </c>
      <c r="AE1005" s="82" t="s">
        <v>20567</v>
      </c>
      <c r="AF1005" s="82" t="s">
        <v>20568</v>
      </c>
      <c r="AG1005" s="82" t="s">
        <v>382</v>
      </c>
      <c r="AH1005" s="82" t="s">
        <v>382</v>
      </c>
      <c r="AI1005" s="82" t="s">
        <v>1235</v>
      </c>
      <c r="AJ1005" s="82" t="s">
        <v>20172</v>
      </c>
      <c r="AK1005" s="82" t="s">
        <v>20569</v>
      </c>
      <c r="AL1005" s="82" t="s">
        <v>415</v>
      </c>
    </row>
    <row r="1006" spans="1:38" x14ac:dyDescent="0.25">
      <c r="A1006" s="82" t="s">
        <v>20570</v>
      </c>
      <c r="B1006" s="82">
        <v>17.271999999999998</v>
      </c>
      <c r="D1006" s="82" t="s">
        <v>20247</v>
      </c>
      <c r="E1006" s="82" t="s">
        <v>20571</v>
      </c>
      <c r="F1006" s="82" t="s">
        <v>20572</v>
      </c>
      <c r="G1006" s="82" t="s">
        <v>1144</v>
      </c>
      <c r="H1006" s="82" t="s">
        <v>360</v>
      </c>
      <c r="I1006" s="82" t="s">
        <v>20573</v>
      </c>
      <c r="J1006" s="82" t="s">
        <v>20574</v>
      </c>
      <c r="K1006" s="82" t="s">
        <v>20575</v>
      </c>
      <c r="L1006" s="82" t="s">
        <v>20576</v>
      </c>
      <c r="M1006" s="82" t="s">
        <v>20577</v>
      </c>
      <c r="N1006" s="82" t="s">
        <v>20578</v>
      </c>
      <c r="O1006" s="82" t="s">
        <v>366</v>
      </c>
      <c r="P1006" s="82" t="s">
        <v>20579</v>
      </c>
      <c r="Q1006" s="82" t="s">
        <v>20580</v>
      </c>
      <c r="R1006" s="82" t="s">
        <v>360</v>
      </c>
      <c r="S1006" s="82" t="s">
        <v>400</v>
      </c>
      <c r="T1006" s="82" t="s">
        <v>20581</v>
      </c>
      <c r="U1006" s="82" t="s">
        <v>20582</v>
      </c>
      <c r="V1006" s="82" t="s">
        <v>20583</v>
      </c>
      <c r="W1006" s="82" t="s">
        <v>20584</v>
      </c>
      <c r="X1006" s="82" t="s">
        <v>20287</v>
      </c>
      <c r="Y1006" s="82" t="s">
        <v>20585</v>
      </c>
      <c r="AA1006" s="82" t="s">
        <v>20586</v>
      </c>
      <c r="AB1006" s="82" t="s">
        <v>20587</v>
      </c>
      <c r="AC1006" s="82" t="s">
        <v>20588</v>
      </c>
      <c r="AD1006" s="82" t="s">
        <v>20589</v>
      </c>
      <c r="AE1006" s="82" t="s">
        <v>20590</v>
      </c>
      <c r="AF1006" s="82" t="s">
        <v>20591</v>
      </c>
      <c r="AG1006" s="82" t="s">
        <v>382</v>
      </c>
      <c r="AH1006" s="82" t="s">
        <v>360</v>
      </c>
      <c r="AI1006" s="82" t="s">
        <v>1235</v>
      </c>
      <c r="AJ1006" s="82" t="s">
        <v>20172</v>
      </c>
      <c r="AK1006" s="82" t="s">
        <v>20592</v>
      </c>
      <c r="AL1006" s="82" t="s">
        <v>415</v>
      </c>
    </row>
    <row r="1007" spans="1:38" x14ac:dyDescent="0.25">
      <c r="A1007" s="82" t="s">
        <v>20593</v>
      </c>
      <c r="B1007" s="82">
        <v>17.273</v>
      </c>
      <c r="D1007" s="82" t="s">
        <v>20247</v>
      </c>
      <c r="E1007" s="82" t="s">
        <v>20594</v>
      </c>
      <c r="F1007" s="82" t="s">
        <v>20595</v>
      </c>
      <c r="G1007" s="82" t="s">
        <v>20596</v>
      </c>
      <c r="H1007" s="82" t="s">
        <v>360</v>
      </c>
      <c r="I1007" s="82" t="s">
        <v>20597</v>
      </c>
      <c r="J1007" s="82" t="s">
        <v>10921</v>
      </c>
      <c r="K1007" s="82" t="s">
        <v>20598</v>
      </c>
      <c r="L1007" s="82" t="s">
        <v>580</v>
      </c>
      <c r="M1007" s="82" t="s">
        <v>20599</v>
      </c>
      <c r="N1007" s="82" t="s">
        <v>20600</v>
      </c>
      <c r="O1007" s="82" t="s">
        <v>366</v>
      </c>
      <c r="P1007" s="82" t="s">
        <v>20601</v>
      </c>
      <c r="Q1007" s="82" t="s">
        <v>20602</v>
      </c>
      <c r="R1007" s="82" t="s">
        <v>20603</v>
      </c>
      <c r="S1007" s="82" t="s">
        <v>400</v>
      </c>
      <c r="T1007" s="82" t="s">
        <v>20604</v>
      </c>
      <c r="U1007" s="82" t="s">
        <v>20605</v>
      </c>
      <c r="V1007" s="82" t="s">
        <v>20606</v>
      </c>
      <c r="W1007" s="82" t="s">
        <v>20607</v>
      </c>
      <c r="X1007" s="82" t="s">
        <v>20287</v>
      </c>
      <c r="Y1007" s="82" t="s">
        <v>20608</v>
      </c>
      <c r="AA1007" s="82" t="s">
        <v>20609</v>
      </c>
      <c r="AB1007" s="82" t="s">
        <v>20610</v>
      </c>
      <c r="AC1007" s="82" t="s">
        <v>20611</v>
      </c>
      <c r="AD1007" s="82" t="s">
        <v>20612</v>
      </c>
      <c r="AE1007" s="82" t="s">
        <v>20590</v>
      </c>
      <c r="AF1007" s="82" t="s">
        <v>20613</v>
      </c>
      <c r="AG1007" s="82" t="s">
        <v>382</v>
      </c>
      <c r="AH1007" s="82" t="s">
        <v>360</v>
      </c>
      <c r="AI1007" s="82" t="s">
        <v>1235</v>
      </c>
      <c r="AJ1007" s="82" t="s">
        <v>20172</v>
      </c>
      <c r="AK1007" s="82" t="s">
        <v>20614</v>
      </c>
      <c r="AL1007" s="82" t="s">
        <v>415</v>
      </c>
    </row>
    <row r="1008" spans="1:38" x14ac:dyDescent="0.25">
      <c r="A1008" s="82" t="s">
        <v>20615</v>
      </c>
      <c r="B1008" s="82">
        <v>17.274000000000001</v>
      </c>
      <c r="D1008" s="82" t="s">
        <v>20247</v>
      </c>
      <c r="E1008" s="82" t="s">
        <v>20616</v>
      </c>
      <c r="F1008" s="82" t="s">
        <v>20617</v>
      </c>
      <c r="G1008" s="82" t="s">
        <v>359</v>
      </c>
      <c r="H1008" s="82" t="s">
        <v>360</v>
      </c>
      <c r="I1008" s="82" t="s">
        <v>20618</v>
      </c>
      <c r="J1008" s="82" t="s">
        <v>20619</v>
      </c>
      <c r="K1008" s="82" t="s">
        <v>20620</v>
      </c>
      <c r="L1008" s="82" t="s">
        <v>580</v>
      </c>
      <c r="M1008" s="82" t="s">
        <v>20621</v>
      </c>
      <c r="N1008" s="82" t="s">
        <v>20622</v>
      </c>
      <c r="O1008" s="82" t="s">
        <v>558</v>
      </c>
      <c r="P1008" s="82" t="s">
        <v>360</v>
      </c>
      <c r="Q1008" s="82" t="s">
        <v>20623</v>
      </c>
      <c r="R1008" s="82" t="s">
        <v>20624</v>
      </c>
      <c r="S1008" s="82" t="s">
        <v>20625</v>
      </c>
      <c r="T1008" s="82" t="s">
        <v>20626</v>
      </c>
      <c r="U1008" s="82" t="s">
        <v>20627</v>
      </c>
      <c r="V1008" s="82" t="s">
        <v>632</v>
      </c>
      <c r="W1008" s="82" t="s">
        <v>20628</v>
      </c>
      <c r="X1008" s="82" t="s">
        <v>20383</v>
      </c>
      <c r="Y1008" s="82" t="s">
        <v>20629</v>
      </c>
      <c r="Z1008" s="82" t="s">
        <v>20630</v>
      </c>
      <c r="AA1008" s="82" t="s">
        <v>20631</v>
      </c>
      <c r="AB1008" s="82" t="s">
        <v>20632</v>
      </c>
      <c r="AC1008" s="82" t="s">
        <v>20633</v>
      </c>
      <c r="AD1008" s="82" t="s">
        <v>20634</v>
      </c>
      <c r="AE1008" s="82" t="s">
        <v>20293</v>
      </c>
      <c r="AF1008" s="82" t="s">
        <v>382</v>
      </c>
      <c r="AG1008" s="82" t="s">
        <v>382</v>
      </c>
      <c r="AH1008" s="82" t="s">
        <v>20635</v>
      </c>
      <c r="AI1008" s="82" t="s">
        <v>2918</v>
      </c>
      <c r="AJ1008" s="82" t="s">
        <v>20172</v>
      </c>
      <c r="AK1008" s="82" t="s">
        <v>20636</v>
      </c>
      <c r="AL1008" s="82" t="s">
        <v>415</v>
      </c>
    </row>
    <row r="1009" spans="1:38" x14ac:dyDescent="0.25">
      <c r="A1009" s="82" t="s">
        <v>20637</v>
      </c>
      <c r="B1009" s="82">
        <v>17.276</v>
      </c>
      <c r="C1009" s="82" t="s">
        <v>20638</v>
      </c>
      <c r="D1009" s="82" t="s">
        <v>20247</v>
      </c>
      <c r="E1009" s="82" t="s">
        <v>20639</v>
      </c>
      <c r="F1009" s="82" t="s">
        <v>20640</v>
      </c>
      <c r="G1009" s="82" t="s">
        <v>359</v>
      </c>
      <c r="H1009" s="82" t="s">
        <v>360</v>
      </c>
      <c r="I1009" s="82" t="s">
        <v>382</v>
      </c>
      <c r="J1009" s="82" t="s">
        <v>382</v>
      </c>
      <c r="K1009" s="82" t="s">
        <v>20641</v>
      </c>
      <c r="L1009" s="82" t="s">
        <v>580</v>
      </c>
      <c r="M1009" s="82" t="s">
        <v>20642</v>
      </c>
      <c r="N1009" s="82" t="s">
        <v>20643</v>
      </c>
      <c r="O1009" s="82" t="s">
        <v>20644</v>
      </c>
      <c r="P1009" s="82" t="s">
        <v>20645</v>
      </c>
      <c r="Q1009" s="82" t="s">
        <v>360</v>
      </c>
      <c r="R1009" s="82" t="s">
        <v>360</v>
      </c>
      <c r="S1009" s="82" t="s">
        <v>400</v>
      </c>
      <c r="T1009" s="82" t="s">
        <v>20646</v>
      </c>
      <c r="U1009" s="82" t="s">
        <v>20647</v>
      </c>
      <c r="V1009" s="82" t="s">
        <v>632</v>
      </c>
      <c r="W1009" s="82" t="s">
        <v>20648</v>
      </c>
      <c r="X1009" s="82" t="s">
        <v>20649</v>
      </c>
      <c r="Y1009" s="82" t="s">
        <v>20650</v>
      </c>
      <c r="Z1009" s="82" t="s">
        <v>20651</v>
      </c>
      <c r="AA1009" s="82" t="s">
        <v>376</v>
      </c>
      <c r="AB1009" s="82" t="s">
        <v>20652</v>
      </c>
      <c r="AC1009" s="82" t="s">
        <v>20653</v>
      </c>
      <c r="AD1009" s="82" t="s">
        <v>20654</v>
      </c>
      <c r="AE1009" s="82" t="s">
        <v>20655</v>
      </c>
      <c r="AF1009" s="82" t="s">
        <v>6857</v>
      </c>
      <c r="AG1009" s="82" t="s">
        <v>382</v>
      </c>
      <c r="AH1009" s="82" t="s">
        <v>360</v>
      </c>
      <c r="AI1009" s="82" t="s">
        <v>20656</v>
      </c>
      <c r="AJ1009" s="82" t="s">
        <v>20172</v>
      </c>
      <c r="AK1009" s="82" t="s">
        <v>20657</v>
      </c>
      <c r="AL1009" s="82" t="s">
        <v>415</v>
      </c>
    </row>
    <row r="1010" spans="1:38" x14ac:dyDescent="0.25">
      <c r="A1010" s="82" t="s">
        <v>20658</v>
      </c>
      <c r="B1010" s="82">
        <v>17.277000000000001</v>
      </c>
      <c r="C1010" s="82" t="s">
        <v>20659</v>
      </c>
      <c r="D1010" s="82" t="s">
        <v>20247</v>
      </c>
      <c r="E1010" s="82" t="s">
        <v>20660</v>
      </c>
      <c r="F1010" s="82" t="s">
        <v>20661</v>
      </c>
      <c r="G1010" s="82" t="s">
        <v>359</v>
      </c>
      <c r="H1010" s="82" t="s">
        <v>360</v>
      </c>
      <c r="I1010" s="82" t="s">
        <v>20662</v>
      </c>
      <c r="J1010" s="82" t="s">
        <v>20663</v>
      </c>
      <c r="K1010" s="82" t="s">
        <v>628</v>
      </c>
      <c r="L1010" s="82" t="s">
        <v>580</v>
      </c>
      <c r="M1010" s="82" t="s">
        <v>20664</v>
      </c>
      <c r="N1010" s="82" t="s">
        <v>20665</v>
      </c>
      <c r="O1010" s="82" t="s">
        <v>366</v>
      </c>
      <c r="P1010" s="82" t="s">
        <v>20666</v>
      </c>
      <c r="Q1010" s="82" t="s">
        <v>360</v>
      </c>
      <c r="R1010" s="82" t="s">
        <v>360</v>
      </c>
      <c r="S1010" s="82" t="s">
        <v>20667</v>
      </c>
      <c r="T1010" s="82" t="s">
        <v>20668</v>
      </c>
      <c r="U1010" s="82" t="s">
        <v>20669</v>
      </c>
      <c r="V1010" s="82" t="s">
        <v>20670</v>
      </c>
      <c r="W1010" s="82" t="s">
        <v>20671</v>
      </c>
      <c r="X1010" s="82" t="s">
        <v>20383</v>
      </c>
      <c r="Y1010" s="82" t="s">
        <v>20672</v>
      </c>
      <c r="Z1010" s="82" t="s">
        <v>20673</v>
      </c>
      <c r="AA1010" s="82" t="s">
        <v>20674</v>
      </c>
      <c r="AB1010" s="82" t="s">
        <v>20675</v>
      </c>
      <c r="AC1010" s="82" t="s">
        <v>20676</v>
      </c>
      <c r="AD1010" s="82" t="s">
        <v>20677</v>
      </c>
      <c r="AE1010" s="82" t="s">
        <v>20678</v>
      </c>
      <c r="AF1010" s="82" t="s">
        <v>20679</v>
      </c>
      <c r="AG1010" s="82" t="s">
        <v>382</v>
      </c>
      <c r="AH1010" s="82" t="s">
        <v>360</v>
      </c>
      <c r="AI1010" s="82" t="s">
        <v>13721</v>
      </c>
      <c r="AJ1010" s="82" t="s">
        <v>20172</v>
      </c>
      <c r="AK1010" s="82" t="s">
        <v>20680</v>
      </c>
      <c r="AL1010" s="82" t="s">
        <v>415</v>
      </c>
    </row>
    <row r="1011" spans="1:38" x14ac:dyDescent="0.25">
      <c r="A1011" s="82" t="s">
        <v>191</v>
      </c>
      <c r="B1011" s="82">
        <v>17.277999999999999</v>
      </c>
      <c r="C1011" s="82" t="s">
        <v>20681</v>
      </c>
      <c r="D1011" s="82" t="s">
        <v>20247</v>
      </c>
      <c r="E1011" s="82" t="s">
        <v>20682</v>
      </c>
      <c r="F1011" s="82" t="s">
        <v>20683</v>
      </c>
      <c r="G1011" s="82" t="s">
        <v>683</v>
      </c>
      <c r="H1011" s="82" t="s">
        <v>360</v>
      </c>
      <c r="I1011" s="82" t="s">
        <v>20684</v>
      </c>
      <c r="J1011" s="82" t="s">
        <v>20685</v>
      </c>
      <c r="K1011" s="82" t="s">
        <v>20686</v>
      </c>
      <c r="L1011" s="82" t="s">
        <v>20687</v>
      </c>
      <c r="M1011" s="82" t="s">
        <v>20688</v>
      </c>
      <c r="N1011" s="82" t="s">
        <v>20689</v>
      </c>
      <c r="O1011" s="82" t="s">
        <v>558</v>
      </c>
      <c r="P1011" s="82" t="s">
        <v>20690</v>
      </c>
      <c r="Q1011" s="82" t="s">
        <v>360</v>
      </c>
      <c r="R1011" s="82" t="s">
        <v>360</v>
      </c>
      <c r="S1011" s="82" t="s">
        <v>20691</v>
      </c>
      <c r="T1011" s="82" t="s">
        <v>20692</v>
      </c>
      <c r="U1011" s="82" t="s">
        <v>20693</v>
      </c>
      <c r="V1011" s="82" t="s">
        <v>20694</v>
      </c>
      <c r="W1011" s="82" t="s">
        <v>20360</v>
      </c>
      <c r="X1011" s="82" t="s">
        <v>20383</v>
      </c>
      <c r="Y1011" s="82" t="s">
        <v>20695</v>
      </c>
      <c r="Z1011" s="82" t="s">
        <v>20696</v>
      </c>
      <c r="AA1011" s="82" t="s">
        <v>20697</v>
      </c>
      <c r="AB1011" s="82" t="s">
        <v>20698</v>
      </c>
      <c r="AC1011" s="82" t="s">
        <v>20699</v>
      </c>
      <c r="AD1011" s="82" t="s">
        <v>20292</v>
      </c>
      <c r="AE1011" s="82" t="s">
        <v>20293</v>
      </c>
      <c r="AF1011" s="82" t="s">
        <v>20700</v>
      </c>
      <c r="AG1011" s="82" t="s">
        <v>382</v>
      </c>
      <c r="AH1011" s="82" t="s">
        <v>360</v>
      </c>
      <c r="AI1011" s="82" t="s">
        <v>13721</v>
      </c>
      <c r="AJ1011" s="82" t="s">
        <v>20172</v>
      </c>
      <c r="AK1011" s="82" t="s">
        <v>20701</v>
      </c>
      <c r="AL1011" s="82" t="s">
        <v>415</v>
      </c>
    </row>
    <row r="1012" spans="1:38" x14ac:dyDescent="0.25">
      <c r="A1012" s="82" t="s">
        <v>20702</v>
      </c>
      <c r="B1012" s="82">
        <v>17.28</v>
      </c>
      <c r="C1012" s="82" t="s">
        <v>20703</v>
      </c>
      <c r="D1012" s="82" t="s">
        <v>20247</v>
      </c>
      <c r="E1012" s="82" t="s">
        <v>20704</v>
      </c>
      <c r="F1012" s="82" t="s">
        <v>20705</v>
      </c>
      <c r="G1012" s="82" t="s">
        <v>359</v>
      </c>
      <c r="H1012" s="82" t="s">
        <v>360</v>
      </c>
      <c r="I1012" s="82" t="s">
        <v>20706</v>
      </c>
      <c r="J1012" s="82" t="s">
        <v>20707</v>
      </c>
      <c r="K1012" s="82" t="s">
        <v>20708</v>
      </c>
      <c r="L1012" s="82" t="s">
        <v>421</v>
      </c>
      <c r="M1012" s="82" t="s">
        <v>20709</v>
      </c>
      <c r="N1012" s="82" t="s">
        <v>20710</v>
      </c>
      <c r="O1012" s="82" t="s">
        <v>558</v>
      </c>
      <c r="P1012" s="82" t="s">
        <v>360</v>
      </c>
      <c r="Q1012" s="82" t="s">
        <v>20423</v>
      </c>
      <c r="R1012" s="82" t="s">
        <v>20711</v>
      </c>
      <c r="S1012" s="82" t="s">
        <v>400</v>
      </c>
      <c r="T1012" s="82" t="s">
        <v>20712</v>
      </c>
      <c r="U1012" s="82" t="s">
        <v>20713</v>
      </c>
      <c r="V1012" s="82" t="s">
        <v>632</v>
      </c>
      <c r="W1012" s="82" t="s">
        <v>20714</v>
      </c>
      <c r="X1012" s="82" t="s">
        <v>20383</v>
      </c>
      <c r="Y1012" s="82" t="s">
        <v>20715</v>
      </c>
      <c r="Z1012" s="82" t="s">
        <v>20716</v>
      </c>
      <c r="AA1012" s="82" t="s">
        <v>376</v>
      </c>
      <c r="AB1012" s="82" t="s">
        <v>20717</v>
      </c>
      <c r="AC1012" s="82" t="s">
        <v>20525</v>
      </c>
      <c r="AD1012" s="82" t="s">
        <v>20718</v>
      </c>
      <c r="AE1012" s="82" t="s">
        <v>20293</v>
      </c>
      <c r="AF1012" s="82" t="s">
        <v>382</v>
      </c>
      <c r="AG1012" s="82" t="s">
        <v>382</v>
      </c>
      <c r="AH1012" s="82" t="s">
        <v>20433</v>
      </c>
      <c r="AI1012" s="82" t="s">
        <v>20719</v>
      </c>
      <c r="AJ1012" s="82" t="s">
        <v>20172</v>
      </c>
      <c r="AK1012" s="82" t="s">
        <v>20720</v>
      </c>
      <c r="AL1012" s="82" t="s">
        <v>415</v>
      </c>
    </row>
    <row r="1013" spans="1:38" x14ac:dyDescent="0.25">
      <c r="A1013" s="82" t="s">
        <v>20721</v>
      </c>
      <c r="B1013" s="82">
        <v>17.280999999999999</v>
      </c>
      <c r="D1013" s="82" t="s">
        <v>20247</v>
      </c>
      <c r="E1013" s="82" t="s">
        <v>20722</v>
      </c>
      <c r="F1013" s="82" t="s">
        <v>20723</v>
      </c>
      <c r="G1013" s="82" t="s">
        <v>359</v>
      </c>
      <c r="H1013" s="82" t="s">
        <v>360</v>
      </c>
      <c r="I1013" s="82" t="s">
        <v>20724</v>
      </c>
      <c r="J1013" s="82" t="s">
        <v>20725</v>
      </c>
      <c r="K1013" s="82" t="s">
        <v>20726</v>
      </c>
      <c r="L1013" s="82" t="s">
        <v>1180</v>
      </c>
      <c r="M1013" s="82" t="s">
        <v>20727</v>
      </c>
      <c r="N1013" s="82" t="s">
        <v>20728</v>
      </c>
      <c r="O1013" s="82" t="s">
        <v>366</v>
      </c>
      <c r="P1013" s="82" t="s">
        <v>360</v>
      </c>
      <c r="Q1013" s="82" t="s">
        <v>360</v>
      </c>
      <c r="R1013" s="82" t="s">
        <v>360</v>
      </c>
      <c r="S1013" s="82" t="s">
        <v>3224</v>
      </c>
      <c r="T1013" s="82" t="s">
        <v>673</v>
      </c>
      <c r="U1013" s="82" t="s">
        <v>20729</v>
      </c>
      <c r="V1013" s="82" t="s">
        <v>632</v>
      </c>
      <c r="W1013" s="82" t="s">
        <v>20730</v>
      </c>
      <c r="X1013" s="82" t="s">
        <v>20383</v>
      </c>
      <c r="Y1013" s="82" t="s">
        <v>20731</v>
      </c>
      <c r="Z1013" s="82" t="s">
        <v>20732</v>
      </c>
      <c r="AA1013" s="82" t="s">
        <v>376</v>
      </c>
      <c r="AB1013" s="82" t="s">
        <v>382</v>
      </c>
      <c r="AC1013" s="82" t="s">
        <v>446</v>
      </c>
      <c r="AD1013" s="82" t="s">
        <v>20677</v>
      </c>
      <c r="AE1013" s="82" t="s">
        <v>20293</v>
      </c>
      <c r="AF1013" s="82" t="s">
        <v>382</v>
      </c>
      <c r="AG1013" s="82" t="s">
        <v>382</v>
      </c>
      <c r="AH1013" s="82" t="s">
        <v>360</v>
      </c>
      <c r="AI1013" s="82" t="s">
        <v>20719</v>
      </c>
      <c r="AJ1013" s="82" t="s">
        <v>20172</v>
      </c>
      <c r="AK1013" s="82" t="s">
        <v>20733</v>
      </c>
      <c r="AL1013" s="82" t="s">
        <v>1286</v>
      </c>
    </row>
    <row r="1014" spans="1:38" x14ac:dyDescent="0.25">
      <c r="A1014" s="82" t="s">
        <v>20734</v>
      </c>
      <c r="B1014" s="82">
        <v>17.282</v>
      </c>
      <c r="D1014" s="82" t="s">
        <v>20247</v>
      </c>
      <c r="E1014" s="82" t="s">
        <v>20735</v>
      </c>
      <c r="F1014" s="82" t="s">
        <v>20736</v>
      </c>
      <c r="G1014" s="82" t="s">
        <v>2317</v>
      </c>
      <c r="H1014" s="82" t="s">
        <v>360</v>
      </c>
      <c r="I1014" s="82" t="s">
        <v>20737</v>
      </c>
      <c r="J1014" s="82" t="s">
        <v>20738</v>
      </c>
      <c r="K1014" s="82" t="s">
        <v>20739</v>
      </c>
      <c r="L1014" s="82" t="s">
        <v>20740</v>
      </c>
      <c r="M1014" s="82" t="s">
        <v>20741</v>
      </c>
      <c r="N1014" s="82" t="s">
        <v>20742</v>
      </c>
      <c r="O1014" s="82" t="s">
        <v>366</v>
      </c>
      <c r="P1014" s="82" t="s">
        <v>20743</v>
      </c>
      <c r="Q1014" s="82" t="s">
        <v>20744</v>
      </c>
      <c r="R1014" s="82" t="s">
        <v>20745</v>
      </c>
      <c r="S1014" s="82" t="s">
        <v>400</v>
      </c>
      <c r="T1014" s="82" t="s">
        <v>20746</v>
      </c>
      <c r="U1014" s="82" t="s">
        <v>20747</v>
      </c>
      <c r="V1014" s="82" t="s">
        <v>632</v>
      </c>
      <c r="W1014" s="82" t="s">
        <v>20748</v>
      </c>
      <c r="X1014" s="82" t="s">
        <v>20749</v>
      </c>
      <c r="Y1014" s="82" t="s">
        <v>20750</v>
      </c>
      <c r="Z1014" s="82" t="s">
        <v>20751</v>
      </c>
      <c r="AA1014" s="82" t="s">
        <v>376</v>
      </c>
      <c r="AB1014" s="82" t="s">
        <v>20751</v>
      </c>
      <c r="AC1014" s="82" t="s">
        <v>20752</v>
      </c>
      <c r="AD1014" s="82" t="s">
        <v>20753</v>
      </c>
      <c r="AE1014" s="82" t="s">
        <v>20754</v>
      </c>
      <c r="AF1014" s="82" t="s">
        <v>382</v>
      </c>
      <c r="AG1014" s="82" t="s">
        <v>382</v>
      </c>
      <c r="AH1014" s="82" t="s">
        <v>20755</v>
      </c>
      <c r="AI1014" s="82" t="s">
        <v>15070</v>
      </c>
      <c r="AJ1014" s="82" t="s">
        <v>20172</v>
      </c>
      <c r="AK1014" s="82" t="s">
        <v>20756</v>
      </c>
      <c r="AL1014" s="82" t="s">
        <v>415</v>
      </c>
    </row>
    <row r="1015" spans="1:38" x14ac:dyDescent="0.25">
      <c r="A1015" s="82" t="s">
        <v>20757</v>
      </c>
      <c r="B1015" s="82">
        <v>17.283000000000001</v>
      </c>
      <c r="D1015" s="82" t="s">
        <v>20247</v>
      </c>
      <c r="E1015" s="82" t="s">
        <v>20758</v>
      </c>
      <c r="F1015" s="82" t="s">
        <v>20759</v>
      </c>
      <c r="G1015" s="82" t="s">
        <v>359</v>
      </c>
      <c r="H1015" s="82" t="s">
        <v>360</v>
      </c>
      <c r="I1015" s="82" t="s">
        <v>20760</v>
      </c>
      <c r="J1015" s="82" t="s">
        <v>20761</v>
      </c>
      <c r="K1015" s="82" t="s">
        <v>20762</v>
      </c>
      <c r="L1015" s="82" t="s">
        <v>421</v>
      </c>
      <c r="M1015" s="82" t="s">
        <v>20763</v>
      </c>
      <c r="N1015" s="82" t="s">
        <v>20764</v>
      </c>
      <c r="O1015" s="82" t="s">
        <v>366</v>
      </c>
      <c r="P1015" s="82" t="s">
        <v>20764</v>
      </c>
      <c r="Q1015" s="82" t="s">
        <v>20764</v>
      </c>
      <c r="R1015" s="82" t="s">
        <v>20764</v>
      </c>
      <c r="S1015" s="82" t="s">
        <v>400</v>
      </c>
      <c r="T1015" s="82" t="s">
        <v>20765</v>
      </c>
      <c r="U1015" s="82" t="s">
        <v>20747</v>
      </c>
      <c r="V1015" s="82" t="s">
        <v>632</v>
      </c>
      <c r="W1015" s="82" t="s">
        <v>20748</v>
      </c>
      <c r="X1015" s="82" t="s">
        <v>20383</v>
      </c>
      <c r="Y1015" s="82" t="s">
        <v>20766</v>
      </c>
      <c r="Z1015" s="82" t="s">
        <v>20767</v>
      </c>
      <c r="AA1015" s="82" t="s">
        <v>376</v>
      </c>
      <c r="AB1015" s="82" t="s">
        <v>382</v>
      </c>
      <c r="AC1015" s="82" t="s">
        <v>20768</v>
      </c>
      <c r="AD1015" s="82" t="s">
        <v>20769</v>
      </c>
      <c r="AE1015" s="82" t="s">
        <v>20770</v>
      </c>
      <c r="AF1015" s="82" t="s">
        <v>382</v>
      </c>
      <c r="AG1015" s="82" t="s">
        <v>382</v>
      </c>
      <c r="AH1015" s="82" t="s">
        <v>20767</v>
      </c>
      <c r="AI1015" s="82" t="s">
        <v>20771</v>
      </c>
      <c r="AJ1015" s="82" t="s">
        <v>20172</v>
      </c>
      <c r="AK1015" s="82" t="s">
        <v>20772</v>
      </c>
      <c r="AL1015" s="82" t="s">
        <v>415</v>
      </c>
    </row>
    <row r="1016" spans="1:38" x14ac:dyDescent="0.25">
      <c r="A1016" s="82" t="s">
        <v>20773</v>
      </c>
      <c r="B1016" s="82">
        <v>17.285</v>
      </c>
      <c r="C1016" s="82" t="s">
        <v>20774</v>
      </c>
      <c r="D1016" s="82" t="s">
        <v>20247</v>
      </c>
      <c r="E1016" s="82" t="s">
        <v>20775</v>
      </c>
      <c r="F1016" s="82" t="s">
        <v>20776</v>
      </c>
      <c r="G1016" s="82" t="s">
        <v>2317</v>
      </c>
      <c r="H1016" s="82" t="s">
        <v>360</v>
      </c>
      <c r="I1016" s="82" t="s">
        <v>20777</v>
      </c>
      <c r="J1016" s="82" t="s">
        <v>20778</v>
      </c>
      <c r="K1016" s="82" t="s">
        <v>362</v>
      </c>
      <c r="L1016" s="82" t="s">
        <v>421</v>
      </c>
      <c r="M1016" s="82" t="s">
        <v>20779</v>
      </c>
      <c r="N1016" s="82" t="s">
        <v>20780</v>
      </c>
      <c r="O1016" s="82" t="s">
        <v>558</v>
      </c>
      <c r="P1016" s="82" t="s">
        <v>20781</v>
      </c>
      <c r="Q1016" s="82" t="s">
        <v>360</v>
      </c>
      <c r="R1016" s="82" t="s">
        <v>360</v>
      </c>
      <c r="S1016" s="82" t="s">
        <v>400</v>
      </c>
      <c r="T1016" s="82" t="s">
        <v>20782</v>
      </c>
      <c r="U1016" s="82" t="s">
        <v>20783</v>
      </c>
      <c r="V1016" s="82" t="s">
        <v>20784</v>
      </c>
      <c r="W1016" s="82" t="s">
        <v>20785</v>
      </c>
      <c r="X1016" s="82" t="s">
        <v>20383</v>
      </c>
      <c r="Y1016" s="82" t="s">
        <v>20786</v>
      </c>
      <c r="Z1016" s="82" t="s">
        <v>20787</v>
      </c>
      <c r="AA1016" s="82" t="s">
        <v>376</v>
      </c>
      <c r="AB1016" s="82" t="s">
        <v>20788</v>
      </c>
      <c r="AC1016" s="82" t="s">
        <v>20789</v>
      </c>
      <c r="AD1016" s="82" t="s">
        <v>20790</v>
      </c>
      <c r="AE1016" s="82" t="s">
        <v>20791</v>
      </c>
      <c r="AF1016" s="82" t="s">
        <v>382</v>
      </c>
      <c r="AG1016" s="82" t="s">
        <v>20792</v>
      </c>
      <c r="AH1016" s="82" t="s">
        <v>382</v>
      </c>
      <c r="AI1016" s="82" t="s">
        <v>20793</v>
      </c>
      <c r="AJ1016" s="82" t="s">
        <v>20172</v>
      </c>
      <c r="AK1016" s="82" t="s">
        <v>20794</v>
      </c>
      <c r="AL1016" s="82" t="s">
        <v>1286</v>
      </c>
    </row>
    <row r="1017" spans="1:38" x14ac:dyDescent="0.25">
      <c r="A1017" s="82" t="s">
        <v>20795</v>
      </c>
      <c r="B1017" s="82">
        <v>17.286000000000001</v>
      </c>
      <c r="C1017" s="82" t="s">
        <v>20796</v>
      </c>
      <c r="D1017" s="82" t="s">
        <v>20247</v>
      </c>
      <c r="E1017" s="82" t="s">
        <v>20797</v>
      </c>
      <c r="F1017" s="82" t="s">
        <v>20798</v>
      </c>
      <c r="G1017" s="82" t="s">
        <v>360</v>
      </c>
      <c r="H1017" s="82" t="s">
        <v>360</v>
      </c>
      <c r="I1017" s="82" t="s">
        <v>20799</v>
      </c>
      <c r="J1017" s="82" t="s">
        <v>360</v>
      </c>
      <c r="K1017" s="82" t="s">
        <v>20800</v>
      </c>
      <c r="L1017" s="82" t="s">
        <v>580</v>
      </c>
      <c r="M1017" s="82" t="s">
        <v>1376</v>
      </c>
      <c r="N1017" s="82" t="s">
        <v>20665</v>
      </c>
      <c r="O1017" s="82" t="s">
        <v>366</v>
      </c>
      <c r="P1017" s="82" t="s">
        <v>20801</v>
      </c>
      <c r="Q1017" s="82" t="s">
        <v>360</v>
      </c>
      <c r="R1017" s="82" t="s">
        <v>360</v>
      </c>
      <c r="S1017" s="82" t="s">
        <v>400</v>
      </c>
      <c r="T1017" s="82" t="s">
        <v>20802</v>
      </c>
      <c r="U1017" s="82" t="s">
        <v>20803</v>
      </c>
      <c r="V1017" s="82" t="s">
        <v>20403</v>
      </c>
      <c r="W1017" s="82" t="s">
        <v>20499</v>
      </c>
      <c r="X1017" s="82" t="s">
        <v>20383</v>
      </c>
      <c r="Y1017" s="82" t="s">
        <v>20804</v>
      </c>
      <c r="Z1017" s="82" t="s">
        <v>20805</v>
      </c>
      <c r="AA1017" s="82" t="s">
        <v>376</v>
      </c>
      <c r="AB1017" s="82" t="s">
        <v>382</v>
      </c>
      <c r="AC1017" s="82" t="s">
        <v>20806</v>
      </c>
      <c r="AD1017" s="82" t="s">
        <v>20807</v>
      </c>
      <c r="AF1017" s="82" t="s">
        <v>382</v>
      </c>
      <c r="AG1017" s="82" t="s">
        <v>382</v>
      </c>
      <c r="AH1017" s="82" t="s">
        <v>360</v>
      </c>
      <c r="AI1017" s="82" t="s">
        <v>20808</v>
      </c>
      <c r="AJ1017" s="82" t="s">
        <v>20172</v>
      </c>
      <c r="AK1017" s="82" t="s">
        <v>20809</v>
      </c>
      <c r="AL1017" s="82" t="s">
        <v>415</v>
      </c>
    </row>
    <row r="1018" spans="1:38" x14ac:dyDescent="0.25">
      <c r="A1018" s="82" t="s">
        <v>20810</v>
      </c>
      <c r="B1018" s="82">
        <v>17.286999999999999</v>
      </c>
      <c r="D1018" s="82" t="s">
        <v>20811</v>
      </c>
      <c r="E1018" s="82" t="s">
        <v>20812</v>
      </c>
      <c r="F1018" s="82" t="s">
        <v>20813</v>
      </c>
      <c r="G1018" s="82" t="s">
        <v>360</v>
      </c>
      <c r="H1018" s="82" t="s">
        <v>360</v>
      </c>
      <c r="I1018" s="82" t="s">
        <v>20814</v>
      </c>
      <c r="J1018" s="82" t="s">
        <v>20815</v>
      </c>
      <c r="K1018" s="82" t="s">
        <v>20816</v>
      </c>
      <c r="L1018" s="82" t="s">
        <v>580</v>
      </c>
      <c r="M1018" s="82" t="s">
        <v>20817</v>
      </c>
      <c r="N1018" s="82" t="s">
        <v>20818</v>
      </c>
      <c r="O1018" s="82" t="s">
        <v>20819</v>
      </c>
      <c r="P1018" s="82" t="s">
        <v>360</v>
      </c>
      <c r="Q1018" s="82" t="s">
        <v>360</v>
      </c>
      <c r="R1018" s="82" t="s">
        <v>360</v>
      </c>
      <c r="S1018" s="82" t="s">
        <v>400</v>
      </c>
      <c r="T1018" s="82" t="s">
        <v>20820</v>
      </c>
      <c r="U1018" s="82" t="s">
        <v>20821</v>
      </c>
      <c r="V1018" s="82" t="s">
        <v>632</v>
      </c>
      <c r="X1018" s="82" t="s">
        <v>20822</v>
      </c>
      <c r="Y1018" s="82" t="s">
        <v>20823</v>
      </c>
      <c r="AA1018" s="82" t="s">
        <v>376</v>
      </c>
      <c r="AB1018" s="82" t="s">
        <v>382</v>
      </c>
      <c r="AC1018" s="82" t="s">
        <v>1011</v>
      </c>
      <c r="AD1018" s="82" t="s">
        <v>20824</v>
      </c>
      <c r="AF1018" s="82" t="s">
        <v>382</v>
      </c>
      <c r="AG1018" s="82" t="s">
        <v>382</v>
      </c>
      <c r="AH1018" s="82" t="s">
        <v>382</v>
      </c>
      <c r="AI1018" s="82" t="s">
        <v>1353</v>
      </c>
      <c r="AJ1018" s="82" t="s">
        <v>20172</v>
      </c>
      <c r="AK1018" s="82" t="s">
        <v>20825</v>
      </c>
      <c r="AL1018" s="82" t="s">
        <v>20826</v>
      </c>
    </row>
    <row r="1019" spans="1:38" x14ac:dyDescent="0.25">
      <c r="A1019" s="82" t="s">
        <v>20827</v>
      </c>
      <c r="B1019" s="82">
        <v>17.302</v>
      </c>
      <c r="D1019" s="82" t="s">
        <v>20828</v>
      </c>
      <c r="E1019" s="82" t="s">
        <v>20829</v>
      </c>
      <c r="F1019" s="82" t="s">
        <v>20830</v>
      </c>
      <c r="G1019" s="82" t="s">
        <v>438</v>
      </c>
      <c r="H1019" s="82" t="s">
        <v>360</v>
      </c>
      <c r="I1019" s="82" t="s">
        <v>20831</v>
      </c>
      <c r="J1019" s="82" t="s">
        <v>20832</v>
      </c>
      <c r="K1019" s="82" t="s">
        <v>20833</v>
      </c>
      <c r="L1019" s="82" t="s">
        <v>580</v>
      </c>
      <c r="M1019" s="82" t="s">
        <v>20834</v>
      </c>
      <c r="N1019" s="82" t="s">
        <v>20835</v>
      </c>
      <c r="O1019" s="82" t="s">
        <v>558</v>
      </c>
      <c r="P1019" s="82" t="s">
        <v>20836</v>
      </c>
      <c r="Q1019" s="82" t="s">
        <v>20837</v>
      </c>
      <c r="R1019" s="82" t="s">
        <v>360</v>
      </c>
      <c r="S1019" s="82" t="s">
        <v>400</v>
      </c>
      <c r="T1019" s="82" t="s">
        <v>20838</v>
      </c>
      <c r="U1019" s="82" t="s">
        <v>631</v>
      </c>
      <c r="V1019" s="82" t="s">
        <v>632</v>
      </c>
      <c r="W1019" s="82" t="s">
        <v>468</v>
      </c>
      <c r="X1019" s="82" t="s">
        <v>20839</v>
      </c>
      <c r="Y1019" s="82" t="s">
        <v>20840</v>
      </c>
      <c r="Z1019" s="82" t="s">
        <v>20841</v>
      </c>
      <c r="AA1019" s="82" t="s">
        <v>376</v>
      </c>
      <c r="AB1019" s="82" t="s">
        <v>20842</v>
      </c>
      <c r="AC1019" s="82" t="s">
        <v>20843</v>
      </c>
      <c r="AD1019" s="82" t="s">
        <v>20844</v>
      </c>
      <c r="AE1019" s="82" t="s">
        <v>20845</v>
      </c>
      <c r="AF1019" s="82" t="s">
        <v>20846</v>
      </c>
      <c r="AG1019" s="82" t="s">
        <v>382</v>
      </c>
      <c r="AH1019" s="82" t="s">
        <v>360</v>
      </c>
      <c r="AI1019" s="82" t="s">
        <v>497</v>
      </c>
      <c r="AJ1019" s="82" t="s">
        <v>20172</v>
      </c>
      <c r="AK1019" s="82" t="s">
        <v>20847</v>
      </c>
      <c r="AL1019" s="82" t="s">
        <v>450</v>
      </c>
    </row>
    <row r="1020" spans="1:38" x14ac:dyDescent="0.25">
      <c r="A1020" s="82" t="s">
        <v>20848</v>
      </c>
      <c r="B1020" s="82">
        <v>17.306999999999999</v>
      </c>
      <c r="C1020" s="82" t="s">
        <v>20849</v>
      </c>
      <c r="D1020" s="82" t="s">
        <v>20828</v>
      </c>
      <c r="E1020" s="82" t="s">
        <v>20850</v>
      </c>
      <c r="F1020" s="82" t="s">
        <v>20851</v>
      </c>
      <c r="G1020" s="82" t="s">
        <v>438</v>
      </c>
      <c r="H1020" s="82" t="s">
        <v>360</v>
      </c>
      <c r="I1020" s="82" t="s">
        <v>20852</v>
      </c>
      <c r="J1020" s="82" t="s">
        <v>20853</v>
      </c>
      <c r="K1020" s="82" t="s">
        <v>20854</v>
      </c>
      <c r="L1020" s="82" t="s">
        <v>20855</v>
      </c>
      <c r="M1020" s="82" t="s">
        <v>20856</v>
      </c>
      <c r="N1020" s="82" t="s">
        <v>20857</v>
      </c>
      <c r="O1020" s="82" t="s">
        <v>558</v>
      </c>
      <c r="P1020" s="82" t="s">
        <v>20858</v>
      </c>
      <c r="Q1020" s="82" t="s">
        <v>20859</v>
      </c>
      <c r="R1020" s="82" t="s">
        <v>360</v>
      </c>
      <c r="S1020" s="82" t="s">
        <v>400</v>
      </c>
      <c r="T1020" s="82" t="s">
        <v>20860</v>
      </c>
      <c r="U1020" s="82" t="s">
        <v>631</v>
      </c>
      <c r="V1020" s="82" t="s">
        <v>632</v>
      </c>
      <c r="W1020" s="82" t="s">
        <v>20861</v>
      </c>
      <c r="X1020" s="82" t="s">
        <v>20862</v>
      </c>
      <c r="Y1020" s="82" t="s">
        <v>20863</v>
      </c>
      <c r="Z1020" s="82" t="s">
        <v>20864</v>
      </c>
      <c r="AA1020" s="82" t="s">
        <v>376</v>
      </c>
      <c r="AB1020" s="82" t="s">
        <v>20865</v>
      </c>
      <c r="AC1020" s="82" t="s">
        <v>20866</v>
      </c>
      <c r="AD1020" s="82" t="s">
        <v>20867</v>
      </c>
      <c r="AE1020" s="82" t="s">
        <v>20868</v>
      </c>
      <c r="AF1020" s="82" t="s">
        <v>382</v>
      </c>
      <c r="AG1020" s="82" t="s">
        <v>382</v>
      </c>
      <c r="AH1020" s="82" t="s">
        <v>360</v>
      </c>
      <c r="AI1020" s="82" t="s">
        <v>2011</v>
      </c>
      <c r="AJ1020" s="82" t="s">
        <v>20172</v>
      </c>
      <c r="AK1020" s="82" t="s">
        <v>20869</v>
      </c>
      <c r="AL1020" s="82" t="s">
        <v>450</v>
      </c>
    </row>
    <row r="1021" spans="1:38" x14ac:dyDescent="0.25">
      <c r="A1021" s="82" t="s">
        <v>20870</v>
      </c>
      <c r="B1021" s="82">
        <v>17.309000000000001</v>
      </c>
      <c r="C1021" s="82" t="s">
        <v>20871</v>
      </c>
      <c r="D1021" s="82" t="s">
        <v>20872</v>
      </c>
      <c r="E1021" s="82" t="s">
        <v>20873</v>
      </c>
      <c r="F1021" s="82" t="s">
        <v>20874</v>
      </c>
      <c r="G1021" s="82" t="s">
        <v>20875</v>
      </c>
      <c r="H1021" s="82" t="s">
        <v>360</v>
      </c>
      <c r="I1021" s="82" t="s">
        <v>20876</v>
      </c>
      <c r="J1021" s="82" t="s">
        <v>20877</v>
      </c>
      <c r="K1021" s="82" t="s">
        <v>362</v>
      </c>
      <c r="L1021" s="82" t="s">
        <v>421</v>
      </c>
      <c r="M1021" s="82" t="s">
        <v>20878</v>
      </c>
      <c r="N1021" s="82" t="s">
        <v>822</v>
      </c>
      <c r="O1021" s="82" t="s">
        <v>558</v>
      </c>
      <c r="P1021" s="82" t="s">
        <v>20879</v>
      </c>
      <c r="Q1021" s="82" t="s">
        <v>360</v>
      </c>
      <c r="R1021" s="82" t="s">
        <v>360</v>
      </c>
      <c r="S1021" s="82" t="s">
        <v>368</v>
      </c>
      <c r="T1021" s="82" t="s">
        <v>2968</v>
      </c>
      <c r="U1021" s="82" t="s">
        <v>443</v>
      </c>
      <c r="V1021" s="82" t="s">
        <v>362</v>
      </c>
      <c r="W1021" s="82" t="s">
        <v>468</v>
      </c>
      <c r="X1021" s="82" t="s">
        <v>20880</v>
      </c>
      <c r="Y1021" s="82" t="s">
        <v>20881</v>
      </c>
      <c r="Z1021" s="82" t="s">
        <v>468</v>
      </c>
      <c r="AA1021" s="82" t="s">
        <v>20882</v>
      </c>
      <c r="AB1021" s="82" t="s">
        <v>20883</v>
      </c>
      <c r="AC1021" s="82" t="s">
        <v>20884</v>
      </c>
      <c r="AD1021" s="82" t="s">
        <v>20885</v>
      </c>
      <c r="AE1021" s="82" t="s">
        <v>20886</v>
      </c>
      <c r="AF1021" s="82" t="s">
        <v>20887</v>
      </c>
      <c r="AG1021" s="82" t="s">
        <v>382</v>
      </c>
      <c r="AH1021" s="82" t="s">
        <v>382</v>
      </c>
      <c r="AI1021" s="82" t="s">
        <v>1842</v>
      </c>
      <c r="AJ1021" s="82" t="s">
        <v>20172</v>
      </c>
      <c r="AK1021" s="82" t="s">
        <v>20888</v>
      </c>
      <c r="AL1021" s="82" t="s">
        <v>450</v>
      </c>
    </row>
    <row r="1022" spans="1:38" x14ac:dyDescent="0.25">
      <c r="A1022" s="82" t="s">
        <v>20889</v>
      </c>
      <c r="B1022" s="82">
        <v>17.309999999999999</v>
      </c>
      <c r="D1022" s="82" t="s">
        <v>20828</v>
      </c>
      <c r="E1022" s="82" t="s">
        <v>20890</v>
      </c>
      <c r="F1022" s="82" t="s">
        <v>20891</v>
      </c>
      <c r="G1022" s="82" t="s">
        <v>438</v>
      </c>
      <c r="H1022" s="82" t="s">
        <v>360</v>
      </c>
      <c r="I1022" s="82" t="s">
        <v>20892</v>
      </c>
      <c r="J1022" s="82" t="s">
        <v>20892</v>
      </c>
      <c r="K1022" s="82" t="s">
        <v>20893</v>
      </c>
      <c r="L1022" s="82" t="s">
        <v>421</v>
      </c>
      <c r="M1022" s="82" t="s">
        <v>20894</v>
      </c>
      <c r="N1022" s="82" t="s">
        <v>20895</v>
      </c>
      <c r="O1022" s="82" t="s">
        <v>366</v>
      </c>
      <c r="P1022" s="82" t="s">
        <v>360</v>
      </c>
      <c r="Q1022" s="82" t="s">
        <v>20896</v>
      </c>
      <c r="R1022" s="82" t="s">
        <v>360</v>
      </c>
      <c r="S1022" s="82" t="s">
        <v>368</v>
      </c>
      <c r="T1022" s="82" t="s">
        <v>20897</v>
      </c>
      <c r="U1022" s="82" t="s">
        <v>443</v>
      </c>
      <c r="V1022" s="82" t="s">
        <v>362</v>
      </c>
      <c r="W1022" s="82" t="s">
        <v>468</v>
      </c>
      <c r="X1022" s="82" t="s">
        <v>20898</v>
      </c>
      <c r="Y1022" s="82" t="s">
        <v>20899</v>
      </c>
      <c r="Z1022" s="82" t="s">
        <v>20900</v>
      </c>
      <c r="AA1022" s="82" t="s">
        <v>376</v>
      </c>
      <c r="AB1022" s="82" t="s">
        <v>20901</v>
      </c>
      <c r="AC1022" s="82" t="s">
        <v>20902</v>
      </c>
      <c r="AD1022" s="82" t="s">
        <v>20903</v>
      </c>
      <c r="AE1022" s="82" t="s">
        <v>20904</v>
      </c>
      <c r="AF1022" s="82" t="s">
        <v>382</v>
      </c>
      <c r="AG1022" s="82" t="s">
        <v>382</v>
      </c>
      <c r="AH1022" s="82" t="s">
        <v>382</v>
      </c>
      <c r="AI1022" s="82" t="s">
        <v>1235</v>
      </c>
      <c r="AJ1022" s="82" t="s">
        <v>20172</v>
      </c>
      <c r="AK1022" s="82" t="s">
        <v>20905</v>
      </c>
      <c r="AL1022" s="82" t="s">
        <v>450</v>
      </c>
    </row>
    <row r="1023" spans="1:38" x14ac:dyDescent="0.25">
      <c r="A1023" s="82" t="s">
        <v>20213</v>
      </c>
      <c r="B1023" s="82">
        <v>17.401</v>
      </c>
      <c r="D1023" s="82" t="s">
        <v>20906</v>
      </c>
      <c r="E1023" s="82" t="s">
        <v>20907</v>
      </c>
      <c r="F1023" s="82" t="s">
        <v>20908</v>
      </c>
      <c r="G1023" s="82" t="s">
        <v>6242</v>
      </c>
      <c r="H1023" s="82" t="s">
        <v>360</v>
      </c>
      <c r="I1023" s="82" t="s">
        <v>20217</v>
      </c>
      <c r="J1023" s="82" t="s">
        <v>20217</v>
      </c>
      <c r="K1023" s="82" t="s">
        <v>362</v>
      </c>
      <c r="L1023" s="82" t="s">
        <v>5026</v>
      </c>
      <c r="M1023" s="82" t="s">
        <v>421</v>
      </c>
      <c r="N1023" s="82" t="s">
        <v>20216</v>
      </c>
      <c r="O1023" s="82" t="s">
        <v>558</v>
      </c>
      <c r="P1023" s="82" t="s">
        <v>360</v>
      </c>
      <c r="Q1023" s="82" t="s">
        <v>20217</v>
      </c>
      <c r="R1023" s="82" t="s">
        <v>360</v>
      </c>
      <c r="S1023" s="82" t="s">
        <v>368</v>
      </c>
      <c r="T1023" s="82" t="s">
        <v>20909</v>
      </c>
      <c r="U1023" s="82" t="s">
        <v>20910</v>
      </c>
      <c r="V1023" s="82" t="s">
        <v>1376</v>
      </c>
      <c r="W1023" s="82" t="s">
        <v>360</v>
      </c>
      <c r="X1023" s="82" t="s">
        <v>20221</v>
      </c>
      <c r="Y1023" s="82" t="s">
        <v>20911</v>
      </c>
      <c r="Z1023" s="82" t="s">
        <v>427</v>
      </c>
      <c r="AA1023" s="82" t="s">
        <v>376</v>
      </c>
      <c r="AB1023" s="82" t="s">
        <v>382</v>
      </c>
      <c r="AC1023" s="82" t="s">
        <v>735</v>
      </c>
      <c r="AD1023" s="82" t="s">
        <v>20912</v>
      </c>
      <c r="AE1023" s="82" t="s">
        <v>360</v>
      </c>
      <c r="AF1023" s="82" t="s">
        <v>382</v>
      </c>
      <c r="AG1023" s="82" t="s">
        <v>382</v>
      </c>
      <c r="AH1023" s="82" t="s">
        <v>20217</v>
      </c>
      <c r="AI1023" s="82" t="s">
        <v>20913</v>
      </c>
      <c r="AJ1023" s="82" t="s">
        <v>20172</v>
      </c>
      <c r="AK1023" s="82" t="s">
        <v>20914</v>
      </c>
      <c r="AL1023" s="82" t="s">
        <v>1286</v>
      </c>
    </row>
    <row r="1024" spans="1:38" x14ac:dyDescent="0.25">
      <c r="A1024" s="82" t="s">
        <v>20915</v>
      </c>
      <c r="B1024" s="82">
        <v>17.501999999999999</v>
      </c>
      <c r="C1024" s="82" t="s">
        <v>20916</v>
      </c>
      <c r="D1024" s="82" t="s">
        <v>20917</v>
      </c>
      <c r="E1024" s="82" t="s">
        <v>20918</v>
      </c>
      <c r="F1024" s="82" t="s">
        <v>20919</v>
      </c>
      <c r="G1024" s="82" t="s">
        <v>359</v>
      </c>
      <c r="H1024" s="82" t="s">
        <v>360</v>
      </c>
      <c r="I1024" s="82" t="s">
        <v>20920</v>
      </c>
      <c r="J1024" s="82" t="s">
        <v>20921</v>
      </c>
      <c r="K1024" s="82" t="s">
        <v>20922</v>
      </c>
      <c r="L1024" s="82" t="s">
        <v>580</v>
      </c>
      <c r="M1024" s="82" t="s">
        <v>20923</v>
      </c>
      <c r="N1024" s="82" t="s">
        <v>20924</v>
      </c>
      <c r="O1024" s="82" t="s">
        <v>558</v>
      </c>
      <c r="P1024" s="82" t="s">
        <v>360</v>
      </c>
      <c r="Q1024" s="82" t="s">
        <v>360</v>
      </c>
      <c r="R1024" s="82" t="s">
        <v>20925</v>
      </c>
      <c r="S1024" s="82" t="s">
        <v>400</v>
      </c>
      <c r="T1024" s="82" t="s">
        <v>20926</v>
      </c>
      <c r="U1024" s="82" t="s">
        <v>20927</v>
      </c>
      <c r="V1024" s="82" t="s">
        <v>632</v>
      </c>
      <c r="W1024" s="82" t="s">
        <v>20928</v>
      </c>
      <c r="X1024" s="82" t="s">
        <v>20929</v>
      </c>
      <c r="Y1024" s="82" t="s">
        <v>20930</v>
      </c>
      <c r="Z1024" s="82" t="s">
        <v>20931</v>
      </c>
      <c r="AA1024" s="82" t="s">
        <v>20932</v>
      </c>
      <c r="AB1024" s="82" t="s">
        <v>20933</v>
      </c>
      <c r="AC1024" s="82" t="s">
        <v>20934</v>
      </c>
      <c r="AD1024" s="82" t="s">
        <v>20935</v>
      </c>
      <c r="AE1024" s="82" t="s">
        <v>20936</v>
      </c>
      <c r="AF1024" s="82" t="s">
        <v>20937</v>
      </c>
      <c r="AG1024" s="82" t="s">
        <v>382</v>
      </c>
      <c r="AH1024" s="82" t="s">
        <v>20938</v>
      </c>
      <c r="AI1024" s="82" t="s">
        <v>1211</v>
      </c>
      <c r="AJ1024" s="82" t="s">
        <v>20172</v>
      </c>
      <c r="AK1024" s="82" t="s">
        <v>20939</v>
      </c>
      <c r="AL1024" s="82" t="s">
        <v>415</v>
      </c>
    </row>
    <row r="1025" spans="1:38" x14ac:dyDescent="0.25">
      <c r="A1025" s="82" t="s">
        <v>20940</v>
      </c>
      <c r="B1025" s="82">
        <v>17.503</v>
      </c>
      <c r="C1025" s="82" t="s">
        <v>20941</v>
      </c>
      <c r="D1025" s="82" t="s">
        <v>20917</v>
      </c>
      <c r="E1025" s="82" t="s">
        <v>20942</v>
      </c>
      <c r="F1025" s="82" t="s">
        <v>20943</v>
      </c>
      <c r="G1025" s="82" t="s">
        <v>359</v>
      </c>
      <c r="H1025" s="82" t="s">
        <v>360</v>
      </c>
      <c r="I1025" s="82" t="s">
        <v>20944</v>
      </c>
      <c r="J1025" s="82" t="s">
        <v>20945</v>
      </c>
      <c r="K1025" s="82" t="s">
        <v>20946</v>
      </c>
      <c r="L1025" s="82" t="s">
        <v>20947</v>
      </c>
      <c r="M1025" s="82" t="s">
        <v>20948</v>
      </c>
      <c r="N1025" s="82" t="s">
        <v>20949</v>
      </c>
      <c r="O1025" s="82" t="s">
        <v>558</v>
      </c>
      <c r="P1025" s="82" t="s">
        <v>360</v>
      </c>
      <c r="Q1025" s="82" t="s">
        <v>360</v>
      </c>
      <c r="R1025" s="82" t="s">
        <v>20950</v>
      </c>
      <c r="S1025" s="82" t="s">
        <v>20951</v>
      </c>
      <c r="T1025" s="82" t="s">
        <v>20952</v>
      </c>
      <c r="U1025" s="82" t="s">
        <v>20953</v>
      </c>
      <c r="V1025" s="82" t="s">
        <v>6042</v>
      </c>
      <c r="W1025" s="82" t="s">
        <v>20928</v>
      </c>
      <c r="X1025" s="82" t="s">
        <v>20929</v>
      </c>
      <c r="Y1025" s="82" t="s">
        <v>20954</v>
      </c>
      <c r="Z1025" s="82" t="s">
        <v>20955</v>
      </c>
      <c r="AA1025" s="82" t="s">
        <v>20956</v>
      </c>
      <c r="AB1025" s="82" t="s">
        <v>20957</v>
      </c>
      <c r="AC1025" s="82" t="s">
        <v>20934</v>
      </c>
      <c r="AD1025" s="82" t="s">
        <v>20958</v>
      </c>
      <c r="AE1025" s="82" t="s">
        <v>20936</v>
      </c>
      <c r="AF1025" s="82" t="s">
        <v>20959</v>
      </c>
      <c r="AG1025" s="82" t="s">
        <v>382</v>
      </c>
      <c r="AH1025" s="82" t="s">
        <v>20960</v>
      </c>
      <c r="AI1025" s="82" t="s">
        <v>1727</v>
      </c>
      <c r="AJ1025" s="82" t="s">
        <v>20172</v>
      </c>
      <c r="AK1025" s="82" t="s">
        <v>20961</v>
      </c>
      <c r="AL1025" s="82" t="s">
        <v>415</v>
      </c>
    </row>
    <row r="1026" spans="1:38" x14ac:dyDescent="0.25">
      <c r="A1026" s="82" t="s">
        <v>20962</v>
      </c>
      <c r="B1026" s="82">
        <v>17.504000000000001</v>
      </c>
      <c r="C1026" s="82" t="s">
        <v>20963</v>
      </c>
      <c r="D1026" s="82" t="s">
        <v>20917</v>
      </c>
      <c r="E1026" s="82" t="s">
        <v>20964</v>
      </c>
      <c r="F1026" s="82" t="s">
        <v>20965</v>
      </c>
      <c r="G1026" s="82" t="s">
        <v>600</v>
      </c>
      <c r="H1026" s="82" t="s">
        <v>360</v>
      </c>
      <c r="I1026" s="82" t="s">
        <v>20966</v>
      </c>
      <c r="J1026" s="82" t="s">
        <v>20967</v>
      </c>
      <c r="K1026" s="82" t="s">
        <v>20968</v>
      </c>
      <c r="L1026" s="82" t="s">
        <v>20969</v>
      </c>
      <c r="M1026" s="82" t="s">
        <v>20970</v>
      </c>
      <c r="N1026" s="82" t="s">
        <v>20949</v>
      </c>
      <c r="O1026" s="82" t="s">
        <v>558</v>
      </c>
      <c r="P1026" s="82" t="s">
        <v>360</v>
      </c>
      <c r="Q1026" s="82" t="s">
        <v>360</v>
      </c>
      <c r="R1026" s="82" t="s">
        <v>20971</v>
      </c>
      <c r="S1026" s="82" t="s">
        <v>20972</v>
      </c>
      <c r="T1026" s="82" t="s">
        <v>20973</v>
      </c>
      <c r="U1026" s="82" t="s">
        <v>20974</v>
      </c>
      <c r="V1026" s="82" t="s">
        <v>632</v>
      </c>
      <c r="W1026" s="82" t="s">
        <v>20928</v>
      </c>
      <c r="X1026" s="82" t="s">
        <v>20929</v>
      </c>
      <c r="Y1026" s="82" t="s">
        <v>20975</v>
      </c>
      <c r="Z1026" s="82" t="s">
        <v>20976</v>
      </c>
      <c r="AA1026" s="82" t="s">
        <v>20977</v>
      </c>
      <c r="AB1026" s="82" t="s">
        <v>20978</v>
      </c>
      <c r="AC1026" s="82" t="s">
        <v>20979</v>
      </c>
      <c r="AD1026" s="82" t="s">
        <v>20980</v>
      </c>
      <c r="AE1026" s="82" t="s">
        <v>20936</v>
      </c>
      <c r="AF1026" s="82" t="s">
        <v>20981</v>
      </c>
      <c r="AG1026" s="82" t="s">
        <v>382</v>
      </c>
      <c r="AH1026" s="82" t="s">
        <v>20982</v>
      </c>
      <c r="AI1026" s="82" t="s">
        <v>7594</v>
      </c>
      <c r="AJ1026" s="82" t="s">
        <v>20172</v>
      </c>
      <c r="AK1026" s="82" t="s">
        <v>20983</v>
      </c>
      <c r="AL1026" s="82" t="s">
        <v>415</v>
      </c>
    </row>
    <row r="1027" spans="1:38" x14ac:dyDescent="0.25">
      <c r="A1027" s="82" t="s">
        <v>20984</v>
      </c>
      <c r="B1027" s="82">
        <v>17.600000000000001</v>
      </c>
      <c r="D1027" s="82" t="s">
        <v>20985</v>
      </c>
      <c r="E1027" s="82" t="s">
        <v>20986</v>
      </c>
      <c r="F1027" s="82" t="s">
        <v>20987</v>
      </c>
      <c r="G1027" s="82" t="s">
        <v>359</v>
      </c>
      <c r="H1027" s="82" t="s">
        <v>360</v>
      </c>
      <c r="I1027" s="82" t="s">
        <v>20988</v>
      </c>
      <c r="J1027" s="82" t="s">
        <v>20989</v>
      </c>
      <c r="K1027" s="82" t="s">
        <v>20990</v>
      </c>
      <c r="L1027" s="82" t="s">
        <v>580</v>
      </c>
      <c r="M1027" s="82" t="s">
        <v>20991</v>
      </c>
      <c r="N1027" s="82" t="s">
        <v>20992</v>
      </c>
      <c r="O1027" s="82" t="s">
        <v>558</v>
      </c>
      <c r="P1027" s="82" t="s">
        <v>20993</v>
      </c>
      <c r="Q1027" s="82" t="s">
        <v>20994</v>
      </c>
      <c r="R1027" s="82" t="s">
        <v>11</v>
      </c>
      <c r="S1027" s="82" t="s">
        <v>20995</v>
      </c>
      <c r="T1027" s="82" t="s">
        <v>20996</v>
      </c>
      <c r="U1027" s="82" t="s">
        <v>20997</v>
      </c>
      <c r="V1027" s="82" t="s">
        <v>20998</v>
      </c>
      <c r="W1027" s="82" t="s">
        <v>20999</v>
      </c>
      <c r="X1027" s="82" t="s">
        <v>21000</v>
      </c>
      <c r="Y1027" s="82" t="s">
        <v>21001</v>
      </c>
      <c r="Z1027" s="82" t="s">
        <v>21002</v>
      </c>
      <c r="AA1027" s="82" t="s">
        <v>21003</v>
      </c>
      <c r="AB1027" s="82" t="s">
        <v>21004</v>
      </c>
      <c r="AC1027" s="82" t="s">
        <v>1011</v>
      </c>
      <c r="AD1027" s="82" t="s">
        <v>21005</v>
      </c>
      <c r="AE1027" s="82" t="s">
        <v>21006</v>
      </c>
      <c r="AF1027" s="82" t="s">
        <v>21007</v>
      </c>
      <c r="AG1027" s="82" t="s">
        <v>21008</v>
      </c>
      <c r="AH1027" s="82" t="s">
        <v>21009</v>
      </c>
      <c r="AI1027" s="82" t="s">
        <v>2775</v>
      </c>
      <c r="AJ1027" s="82" t="s">
        <v>20172</v>
      </c>
      <c r="AK1027" s="82" t="s">
        <v>21010</v>
      </c>
      <c r="AL1027" s="82" t="s">
        <v>415</v>
      </c>
    </row>
    <row r="1028" spans="1:38" x14ac:dyDescent="0.25">
      <c r="A1028" s="82" t="s">
        <v>21011</v>
      </c>
      <c r="B1028" s="82">
        <v>17.600999999999999</v>
      </c>
      <c r="D1028" s="82" t="s">
        <v>20985</v>
      </c>
      <c r="E1028" s="82" t="s">
        <v>21012</v>
      </c>
      <c r="F1028" s="82" t="s">
        <v>21013</v>
      </c>
      <c r="G1028" s="82" t="s">
        <v>8218</v>
      </c>
      <c r="H1028" s="82" t="s">
        <v>360</v>
      </c>
      <c r="I1028" s="82" t="s">
        <v>21014</v>
      </c>
      <c r="J1028" s="82" t="s">
        <v>21015</v>
      </c>
      <c r="K1028" s="82" t="s">
        <v>362</v>
      </c>
      <c r="L1028" s="82" t="s">
        <v>421</v>
      </c>
      <c r="M1028" s="82" t="s">
        <v>21016</v>
      </c>
      <c r="N1028" s="82" t="s">
        <v>822</v>
      </c>
      <c r="O1028" s="82" t="s">
        <v>366</v>
      </c>
      <c r="P1028" s="82" t="s">
        <v>360</v>
      </c>
      <c r="Q1028" s="82" t="s">
        <v>360</v>
      </c>
      <c r="R1028" s="82" t="s">
        <v>360</v>
      </c>
      <c r="S1028" s="82" t="s">
        <v>368</v>
      </c>
      <c r="T1028" s="82" t="s">
        <v>18045</v>
      </c>
      <c r="U1028" s="82" t="s">
        <v>443</v>
      </c>
      <c r="V1028" s="82" t="s">
        <v>362</v>
      </c>
      <c r="W1028" s="82" t="s">
        <v>822</v>
      </c>
      <c r="X1028" s="82" t="s">
        <v>21000</v>
      </c>
      <c r="Y1028" s="82" t="s">
        <v>21017</v>
      </c>
      <c r="AA1028" s="82" t="s">
        <v>21018</v>
      </c>
      <c r="AB1028" s="82" t="s">
        <v>21019</v>
      </c>
      <c r="AC1028" s="82" t="s">
        <v>21020</v>
      </c>
      <c r="AD1028" s="82" t="s">
        <v>21021</v>
      </c>
      <c r="AE1028" s="82" t="s">
        <v>21006</v>
      </c>
      <c r="AF1028" s="82" t="s">
        <v>21022</v>
      </c>
      <c r="AG1028" s="82" t="s">
        <v>382</v>
      </c>
      <c r="AH1028" s="82" t="s">
        <v>382</v>
      </c>
      <c r="AI1028" s="82" t="s">
        <v>2775</v>
      </c>
      <c r="AJ1028" s="82" t="s">
        <v>20172</v>
      </c>
      <c r="AK1028" s="82" t="s">
        <v>21023</v>
      </c>
      <c r="AL1028" s="82" t="s">
        <v>450</v>
      </c>
    </row>
    <row r="1029" spans="1:38" x14ac:dyDescent="0.25">
      <c r="A1029" s="82" t="s">
        <v>21024</v>
      </c>
      <c r="B1029" s="82">
        <v>17.602</v>
      </c>
      <c r="D1029" s="82" t="s">
        <v>20985</v>
      </c>
      <c r="E1029" s="82" t="s">
        <v>21025</v>
      </c>
      <c r="F1029" s="82" t="s">
        <v>21026</v>
      </c>
      <c r="G1029" s="82" t="s">
        <v>11911</v>
      </c>
      <c r="H1029" s="82" t="s">
        <v>360</v>
      </c>
      <c r="I1029" s="82" t="s">
        <v>21027</v>
      </c>
      <c r="J1029" s="82" t="s">
        <v>21028</v>
      </c>
      <c r="K1029" s="82" t="s">
        <v>628</v>
      </c>
      <c r="L1029" s="82" t="s">
        <v>21029</v>
      </c>
      <c r="M1029" s="82" t="s">
        <v>21030</v>
      </c>
      <c r="N1029" s="82" t="s">
        <v>822</v>
      </c>
      <c r="O1029" s="82" t="s">
        <v>366</v>
      </c>
      <c r="P1029" s="82" t="s">
        <v>360</v>
      </c>
      <c r="Q1029" s="82" t="s">
        <v>360</v>
      </c>
      <c r="R1029" s="82" t="s">
        <v>360</v>
      </c>
      <c r="S1029" s="82" t="s">
        <v>400</v>
      </c>
      <c r="T1029" s="82" t="s">
        <v>21031</v>
      </c>
      <c r="U1029" s="82" t="s">
        <v>631</v>
      </c>
      <c r="V1029" s="82" t="s">
        <v>632</v>
      </c>
      <c r="W1029" s="82" t="s">
        <v>822</v>
      </c>
      <c r="X1029" s="82" t="s">
        <v>21000</v>
      </c>
      <c r="Y1029" s="82" t="s">
        <v>21032</v>
      </c>
      <c r="Z1029" s="82" t="s">
        <v>11</v>
      </c>
      <c r="AA1029" s="82" t="s">
        <v>21033</v>
      </c>
      <c r="AB1029" s="82" t="s">
        <v>382</v>
      </c>
      <c r="AC1029" s="82" t="s">
        <v>21034</v>
      </c>
      <c r="AD1029" s="82" t="s">
        <v>21035</v>
      </c>
      <c r="AE1029" s="82" t="s">
        <v>21006</v>
      </c>
      <c r="AF1029" s="82" t="s">
        <v>21036</v>
      </c>
      <c r="AG1029" s="82" t="s">
        <v>382</v>
      </c>
      <c r="AH1029" s="82" t="s">
        <v>360</v>
      </c>
      <c r="AI1029" s="82" t="s">
        <v>2775</v>
      </c>
      <c r="AJ1029" s="82" t="s">
        <v>20172</v>
      </c>
      <c r="AK1029" s="82" t="s">
        <v>21037</v>
      </c>
      <c r="AL1029" s="82" t="s">
        <v>499</v>
      </c>
    </row>
    <row r="1030" spans="1:38" x14ac:dyDescent="0.25">
      <c r="A1030" s="82" t="s">
        <v>21038</v>
      </c>
      <c r="B1030" s="82">
        <v>17.603000000000002</v>
      </c>
      <c r="D1030" s="82" t="s">
        <v>20985</v>
      </c>
      <c r="E1030" s="82" t="s">
        <v>21039</v>
      </c>
      <c r="F1030" s="82" t="s">
        <v>21040</v>
      </c>
      <c r="G1030" s="82" t="s">
        <v>359</v>
      </c>
      <c r="H1030" s="82" t="s">
        <v>360</v>
      </c>
      <c r="I1030" s="82" t="s">
        <v>21041</v>
      </c>
      <c r="J1030" s="82" t="s">
        <v>21042</v>
      </c>
      <c r="K1030" s="82" t="s">
        <v>21043</v>
      </c>
      <c r="L1030" s="82" t="s">
        <v>21044</v>
      </c>
      <c r="M1030" s="82" t="s">
        <v>21045</v>
      </c>
      <c r="N1030" s="82" t="s">
        <v>21046</v>
      </c>
      <c r="O1030" s="82" t="s">
        <v>558</v>
      </c>
      <c r="P1030" s="82" t="s">
        <v>21047</v>
      </c>
      <c r="Q1030" s="82" t="s">
        <v>822</v>
      </c>
      <c r="R1030" s="82" t="s">
        <v>21048</v>
      </c>
      <c r="S1030" s="82" t="s">
        <v>400</v>
      </c>
      <c r="T1030" s="82" t="s">
        <v>21049</v>
      </c>
      <c r="U1030" s="82" t="s">
        <v>21050</v>
      </c>
      <c r="V1030" s="82" t="s">
        <v>21051</v>
      </c>
      <c r="W1030" s="82" t="s">
        <v>20928</v>
      </c>
      <c r="X1030" s="82" t="s">
        <v>21000</v>
      </c>
      <c r="Y1030" s="82" t="s">
        <v>21052</v>
      </c>
      <c r="Z1030" s="82" t="s">
        <v>21053</v>
      </c>
      <c r="AA1030" s="82" t="s">
        <v>376</v>
      </c>
      <c r="AB1030" s="82" t="s">
        <v>21054</v>
      </c>
      <c r="AC1030" s="82" t="s">
        <v>1011</v>
      </c>
      <c r="AD1030" s="82" t="s">
        <v>21055</v>
      </c>
      <c r="AE1030" s="82" t="s">
        <v>21006</v>
      </c>
      <c r="AF1030" s="82" t="s">
        <v>382</v>
      </c>
      <c r="AG1030" s="82" t="s">
        <v>382</v>
      </c>
      <c r="AH1030" s="82" t="s">
        <v>21056</v>
      </c>
      <c r="AI1030" s="82" t="s">
        <v>2918</v>
      </c>
      <c r="AJ1030" s="82" t="s">
        <v>20172</v>
      </c>
      <c r="AK1030" s="82" t="s">
        <v>21057</v>
      </c>
      <c r="AL1030" s="82" t="s">
        <v>1286</v>
      </c>
    </row>
    <row r="1031" spans="1:38" x14ac:dyDescent="0.25">
      <c r="A1031" s="82" t="s">
        <v>21058</v>
      </c>
      <c r="B1031" s="82">
        <v>17.603999999999999</v>
      </c>
      <c r="D1031" s="82" t="s">
        <v>20985</v>
      </c>
      <c r="E1031" s="82" t="s">
        <v>21059</v>
      </c>
      <c r="F1031" s="82" t="s">
        <v>21060</v>
      </c>
      <c r="G1031" s="82" t="s">
        <v>359</v>
      </c>
      <c r="H1031" s="82" t="s">
        <v>360</v>
      </c>
      <c r="I1031" s="82" t="s">
        <v>21061</v>
      </c>
      <c r="J1031" s="82" t="s">
        <v>21062</v>
      </c>
      <c r="K1031" s="82" t="s">
        <v>21063</v>
      </c>
      <c r="L1031" s="82" t="s">
        <v>21044</v>
      </c>
      <c r="M1031" s="82" t="s">
        <v>21064</v>
      </c>
      <c r="N1031" s="82" t="s">
        <v>21065</v>
      </c>
      <c r="O1031" s="82" t="s">
        <v>558</v>
      </c>
      <c r="P1031" s="82" t="s">
        <v>21066</v>
      </c>
      <c r="Q1031" s="82" t="s">
        <v>822</v>
      </c>
      <c r="R1031" s="82" t="s">
        <v>21067</v>
      </c>
      <c r="S1031" s="82" t="s">
        <v>400</v>
      </c>
      <c r="T1031" s="82" t="s">
        <v>21068</v>
      </c>
      <c r="U1031" s="82" t="s">
        <v>21069</v>
      </c>
      <c r="V1031" s="82" t="s">
        <v>21051</v>
      </c>
      <c r="W1031" s="82" t="s">
        <v>20928</v>
      </c>
      <c r="X1031" s="82" t="s">
        <v>21000</v>
      </c>
      <c r="Y1031" s="82" t="s">
        <v>21070</v>
      </c>
      <c r="Z1031" s="82" t="s">
        <v>427</v>
      </c>
      <c r="AA1031" s="82" t="s">
        <v>376</v>
      </c>
      <c r="AB1031" s="82" t="s">
        <v>21071</v>
      </c>
      <c r="AC1031" s="82" t="s">
        <v>1011</v>
      </c>
      <c r="AD1031" s="82" t="s">
        <v>21035</v>
      </c>
      <c r="AE1031" s="82" t="s">
        <v>21006</v>
      </c>
      <c r="AF1031" s="82" t="s">
        <v>382</v>
      </c>
      <c r="AG1031" s="82" t="s">
        <v>382</v>
      </c>
      <c r="AH1031" s="82" t="s">
        <v>21072</v>
      </c>
      <c r="AI1031" s="82" t="s">
        <v>1259</v>
      </c>
      <c r="AJ1031" s="82" t="s">
        <v>20172</v>
      </c>
      <c r="AK1031" s="82" t="s">
        <v>21073</v>
      </c>
      <c r="AL1031" s="82" t="s">
        <v>387</v>
      </c>
    </row>
    <row r="1032" spans="1:38" x14ac:dyDescent="0.25">
      <c r="A1032" s="82" t="s">
        <v>21074</v>
      </c>
      <c r="B1032" s="82">
        <v>17.7</v>
      </c>
      <c r="C1032" s="82" t="s">
        <v>21074</v>
      </c>
      <c r="D1032" s="82" t="s">
        <v>21075</v>
      </c>
      <c r="E1032" s="82" t="s">
        <v>21076</v>
      </c>
      <c r="F1032" s="82" t="s">
        <v>21077</v>
      </c>
      <c r="G1032" s="82" t="s">
        <v>5887</v>
      </c>
      <c r="H1032" s="82" t="s">
        <v>360</v>
      </c>
      <c r="I1032" s="82" t="s">
        <v>21078</v>
      </c>
      <c r="J1032" s="82" t="s">
        <v>21079</v>
      </c>
      <c r="K1032" s="82" t="s">
        <v>362</v>
      </c>
      <c r="L1032" s="82" t="s">
        <v>421</v>
      </c>
      <c r="M1032" s="82" t="s">
        <v>21080</v>
      </c>
      <c r="N1032" s="82" t="s">
        <v>21081</v>
      </c>
      <c r="O1032" s="82" t="s">
        <v>366</v>
      </c>
      <c r="P1032" s="82" t="s">
        <v>360</v>
      </c>
      <c r="Q1032" s="82" t="s">
        <v>360</v>
      </c>
      <c r="R1032" s="82" t="s">
        <v>360</v>
      </c>
      <c r="S1032" s="82" t="s">
        <v>368</v>
      </c>
      <c r="T1032" s="82" t="s">
        <v>21082</v>
      </c>
      <c r="U1032" s="82" t="s">
        <v>443</v>
      </c>
      <c r="V1032" s="82" t="s">
        <v>362</v>
      </c>
      <c r="W1032" s="82" t="s">
        <v>822</v>
      </c>
      <c r="X1032" s="82" t="s">
        <v>20221</v>
      </c>
      <c r="Y1032" s="82" t="s">
        <v>21083</v>
      </c>
      <c r="Z1032" s="82" t="s">
        <v>21084</v>
      </c>
      <c r="AA1032" s="82" t="s">
        <v>21085</v>
      </c>
      <c r="AB1032" s="82" t="s">
        <v>382</v>
      </c>
      <c r="AC1032" s="82" t="s">
        <v>21086</v>
      </c>
      <c r="AD1032" s="82" t="s">
        <v>21087</v>
      </c>
      <c r="AE1032" s="82" t="s">
        <v>21088</v>
      </c>
      <c r="AF1032" s="82" t="s">
        <v>21089</v>
      </c>
      <c r="AG1032" s="82" t="s">
        <v>382</v>
      </c>
      <c r="AH1032" s="82" t="s">
        <v>382</v>
      </c>
      <c r="AI1032" s="82" t="s">
        <v>2775</v>
      </c>
      <c r="AJ1032" s="82" t="s">
        <v>20172</v>
      </c>
      <c r="AK1032" s="82" t="s">
        <v>21090</v>
      </c>
      <c r="AL1032" s="82" t="s">
        <v>450</v>
      </c>
    </row>
    <row r="1033" spans="1:38" x14ac:dyDescent="0.25">
      <c r="A1033" s="82" t="s">
        <v>21091</v>
      </c>
      <c r="B1033" s="82">
        <v>17.72</v>
      </c>
      <c r="C1033" s="82" t="s">
        <v>21092</v>
      </c>
      <c r="D1033" s="82" t="s">
        <v>21093</v>
      </c>
      <c r="E1033" s="82" t="s">
        <v>21094</v>
      </c>
      <c r="F1033" s="82" t="s">
        <v>21095</v>
      </c>
      <c r="G1033" s="82" t="s">
        <v>3580</v>
      </c>
      <c r="H1033" s="82" t="s">
        <v>360</v>
      </c>
      <c r="I1033" s="82" t="s">
        <v>21096</v>
      </c>
      <c r="J1033" s="82" t="s">
        <v>21097</v>
      </c>
      <c r="K1033" s="82" t="s">
        <v>21098</v>
      </c>
      <c r="L1033" s="82" t="s">
        <v>421</v>
      </c>
      <c r="M1033" s="82" t="s">
        <v>21099</v>
      </c>
      <c r="N1033" s="82" t="s">
        <v>21100</v>
      </c>
      <c r="O1033" s="82" t="s">
        <v>558</v>
      </c>
      <c r="P1033" s="82" t="s">
        <v>21101</v>
      </c>
      <c r="Q1033" s="82" t="s">
        <v>21102</v>
      </c>
      <c r="R1033" s="82" t="s">
        <v>21103</v>
      </c>
      <c r="S1033" s="82" t="s">
        <v>368</v>
      </c>
      <c r="T1033" s="82" t="s">
        <v>21104</v>
      </c>
      <c r="U1033" s="82" t="s">
        <v>21105</v>
      </c>
      <c r="V1033" s="82" t="s">
        <v>21106</v>
      </c>
      <c r="W1033" s="82" t="s">
        <v>21107</v>
      </c>
      <c r="X1033" s="82" t="s">
        <v>21108</v>
      </c>
      <c r="Y1033" s="82" t="s">
        <v>21109</v>
      </c>
      <c r="Z1033" s="82" t="s">
        <v>21110</v>
      </c>
      <c r="AA1033" s="82" t="s">
        <v>376</v>
      </c>
      <c r="AB1033" s="82" t="s">
        <v>21111</v>
      </c>
      <c r="AC1033" s="82" t="s">
        <v>735</v>
      </c>
      <c r="AD1033" s="82" t="s">
        <v>21112</v>
      </c>
      <c r="AE1033" s="82" t="s">
        <v>21113</v>
      </c>
      <c r="AF1033" s="82" t="s">
        <v>382</v>
      </c>
      <c r="AG1033" s="82" t="s">
        <v>21114</v>
      </c>
      <c r="AH1033" s="82" t="s">
        <v>21115</v>
      </c>
      <c r="AI1033" s="82" t="s">
        <v>4354</v>
      </c>
      <c r="AJ1033" s="82" t="s">
        <v>20172</v>
      </c>
      <c r="AK1033" s="82" t="s">
        <v>21116</v>
      </c>
      <c r="AL1033" s="82" t="s">
        <v>415</v>
      </c>
    </row>
    <row r="1034" spans="1:38" x14ac:dyDescent="0.25">
      <c r="A1034" s="82" t="s">
        <v>21117</v>
      </c>
      <c r="B1034" s="82">
        <v>17.791</v>
      </c>
      <c r="C1034" s="82" t="s">
        <v>21118</v>
      </c>
      <c r="D1034" s="82" t="s">
        <v>21119</v>
      </c>
      <c r="E1034" s="82" t="s">
        <v>21120</v>
      </c>
      <c r="F1034" s="82" t="s">
        <v>21121</v>
      </c>
      <c r="G1034" s="82" t="s">
        <v>2317</v>
      </c>
      <c r="H1034" s="82" t="s">
        <v>360</v>
      </c>
      <c r="I1034" s="82" t="s">
        <v>21122</v>
      </c>
      <c r="J1034" s="82" t="s">
        <v>822</v>
      </c>
      <c r="K1034" s="82" t="s">
        <v>21123</v>
      </c>
      <c r="L1034" s="82" t="s">
        <v>580</v>
      </c>
      <c r="M1034" s="82" t="s">
        <v>421</v>
      </c>
      <c r="N1034" s="82" t="s">
        <v>21124</v>
      </c>
      <c r="O1034" s="82" t="s">
        <v>558</v>
      </c>
      <c r="P1034" s="82" t="s">
        <v>360</v>
      </c>
      <c r="Q1034" s="82" t="s">
        <v>360</v>
      </c>
      <c r="R1034" s="82" t="s">
        <v>360</v>
      </c>
      <c r="S1034" s="82" t="s">
        <v>368</v>
      </c>
      <c r="T1034" s="82" t="s">
        <v>21125</v>
      </c>
      <c r="U1034" s="82" t="s">
        <v>21126</v>
      </c>
      <c r="V1034" s="82" t="s">
        <v>362</v>
      </c>
      <c r="W1034" s="82" t="s">
        <v>360</v>
      </c>
      <c r="X1034" s="82" t="s">
        <v>20221</v>
      </c>
      <c r="Y1034" s="82" t="s">
        <v>21127</v>
      </c>
      <c r="AA1034" s="82" t="s">
        <v>376</v>
      </c>
      <c r="AB1034" s="82" t="s">
        <v>382</v>
      </c>
      <c r="AC1034" s="82" t="s">
        <v>735</v>
      </c>
      <c r="AD1034" s="82" t="s">
        <v>21128</v>
      </c>
      <c r="AE1034" s="82" t="s">
        <v>360</v>
      </c>
      <c r="AF1034" s="82" t="s">
        <v>382</v>
      </c>
      <c r="AG1034" s="82" t="s">
        <v>382</v>
      </c>
      <c r="AH1034" s="82" t="s">
        <v>21129</v>
      </c>
      <c r="AI1034" s="82" t="s">
        <v>21130</v>
      </c>
      <c r="AJ1034" s="82" t="s">
        <v>20172</v>
      </c>
      <c r="AK1034" s="82" t="s">
        <v>21131</v>
      </c>
      <c r="AL1034" s="82" t="s">
        <v>961</v>
      </c>
    </row>
    <row r="1035" spans="1:38" x14ac:dyDescent="0.25">
      <c r="A1035" s="82" t="s">
        <v>21132</v>
      </c>
      <c r="B1035" s="82">
        <v>17.800999999999998</v>
      </c>
      <c r="C1035" s="82" t="s">
        <v>21133</v>
      </c>
      <c r="D1035" s="82" t="s">
        <v>21134</v>
      </c>
      <c r="E1035" s="82" t="s">
        <v>21135</v>
      </c>
      <c r="F1035" s="82" t="s">
        <v>21136</v>
      </c>
      <c r="G1035" s="82" t="s">
        <v>683</v>
      </c>
      <c r="H1035" s="82" t="s">
        <v>360</v>
      </c>
      <c r="I1035" s="82" t="s">
        <v>21137</v>
      </c>
      <c r="J1035" s="82" t="s">
        <v>21138</v>
      </c>
      <c r="K1035" s="82" t="s">
        <v>13488</v>
      </c>
      <c r="L1035" s="82" t="s">
        <v>21139</v>
      </c>
      <c r="M1035" s="82" t="s">
        <v>21140</v>
      </c>
      <c r="N1035" s="82" t="s">
        <v>21141</v>
      </c>
      <c r="O1035" s="82" t="s">
        <v>558</v>
      </c>
      <c r="P1035" s="82" t="s">
        <v>21142</v>
      </c>
      <c r="Q1035" s="82" t="s">
        <v>360</v>
      </c>
      <c r="R1035" s="82" t="s">
        <v>360</v>
      </c>
      <c r="S1035" s="82" t="s">
        <v>21143</v>
      </c>
      <c r="T1035" s="82" t="s">
        <v>21144</v>
      </c>
      <c r="U1035" s="82" t="s">
        <v>21145</v>
      </c>
      <c r="V1035" s="82" t="s">
        <v>632</v>
      </c>
      <c r="W1035" s="82" t="s">
        <v>21146</v>
      </c>
      <c r="X1035" s="82" t="s">
        <v>21147</v>
      </c>
      <c r="Y1035" s="82" t="s">
        <v>21148</v>
      </c>
      <c r="Z1035" s="82" t="s">
        <v>21149</v>
      </c>
      <c r="AA1035" s="82" t="s">
        <v>376</v>
      </c>
      <c r="AB1035" s="82" t="s">
        <v>21150</v>
      </c>
      <c r="AC1035" s="82" t="s">
        <v>21151</v>
      </c>
      <c r="AD1035" s="82" t="s">
        <v>21152</v>
      </c>
      <c r="AE1035" s="82" t="s">
        <v>21153</v>
      </c>
      <c r="AF1035" s="82" t="s">
        <v>21154</v>
      </c>
      <c r="AG1035" s="82" t="s">
        <v>382</v>
      </c>
      <c r="AH1035" s="82" t="s">
        <v>21155</v>
      </c>
      <c r="AI1035" s="82" t="s">
        <v>1156</v>
      </c>
      <c r="AJ1035" s="82" t="s">
        <v>20172</v>
      </c>
      <c r="AK1035" s="82" t="s">
        <v>21156</v>
      </c>
      <c r="AL1035" s="82" t="s">
        <v>415</v>
      </c>
    </row>
    <row r="1036" spans="1:38" x14ac:dyDescent="0.25">
      <c r="A1036" s="82" t="s">
        <v>21157</v>
      </c>
      <c r="B1036" s="82">
        <v>17.803000000000001</v>
      </c>
      <c r="C1036" s="82" t="s">
        <v>21158</v>
      </c>
      <c r="D1036" s="82" t="s">
        <v>21134</v>
      </c>
      <c r="E1036" s="82" t="s">
        <v>21159</v>
      </c>
      <c r="F1036" s="82" t="s">
        <v>21160</v>
      </c>
      <c r="G1036" s="82" t="s">
        <v>20875</v>
      </c>
      <c r="H1036" s="82" t="s">
        <v>360</v>
      </c>
      <c r="I1036" s="82" t="s">
        <v>21161</v>
      </c>
      <c r="J1036" s="82" t="s">
        <v>21162</v>
      </c>
      <c r="K1036" s="82" t="s">
        <v>21163</v>
      </c>
      <c r="L1036" s="82" t="s">
        <v>421</v>
      </c>
      <c r="M1036" s="82" t="s">
        <v>21164</v>
      </c>
      <c r="N1036" s="82" t="s">
        <v>468</v>
      </c>
      <c r="O1036" s="82" t="s">
        <v>558</v>
      </c>
      <c r="P1036" s="82" t="s">
        <v>360</v>
      </c>
      <c r="Q1036" s="82" t="s">
        <v>21165</v>
      </c>
      <c r="R1036" s="82" t="s">
        <v>360</v>
      </c>
      <c r="S1036" s="82" t="s">
        <v>368</v>
      </c>
      <c r="T1036" s="82" t="s">
        <v>7808</v>
      </c>
      <c r="U1036" s="82" t="s">
        <v>443</v>
      </c>
      <c r="V1036" s="82" t="s">
        <v>362</v>
      </c>
      <c r="W1036" s="82" t="s">
        <v>382</v>
      </c>
      <c r="X1036" s="82" t="s">
        <v>21147</v>
      </c>
      <c r="Y1036" s="82" t="s">
        <v>21166</v>
      </c>
      <c r="Z1036" s="82" t="s">
        <v>21167</v>
      </c>
      <c r="AA1036" s="82" t="s">
        <v>376</v>
      </c>
      <c r="AB1036" s="82" t="s">
        <v>382</v>
      </c>
      <c r="AC1036" s="82" t="s">
        <v>21168</v>
      </c>
      <c r="AD1036" s="82" t="s">
        <v>21169</v>
      </c>
      <c r="AE1036" s="82" t="s">
        <v>21170</v>
      </c>
      <c r="AF1036" s="82" t="s">
        <v>21171</v>
      </c>
      <c r="AG1036" s="82" t="s">
        <v>382</v>
      </c>
      <c r="AH1036" s="82" t="s">
        <v>382</v>
      </c>
      <c r="AI1036" s="82" t="s">
        <v>3935</v>
      </c>
      <c r="AJ1036" s="82" t="s">
        <v>20172</v>
      </c>
      <c r="AK1036" s="82" t="s">
        <v>21172</v>
      </c>
      <c r="AL1036" s="82" t="s">
        <v>450</v>
      </c>
    </row>
    <row r="1037" spans="1:38" x14ac:dyDescent="0.25">
      <c r="A1037" s="82" t="s">
        <v>21173</v>
      </c>
      <c r="B1037" s="82">
        <v>17.803999999999998</v>
      </c>
      <c r="C1037" s="82" t="s">
        <v>21174</v>
      </c>
      <c r="D1037" s="82" t="s">
        <v>21134</v>
      </c>
      <c r="E1037" s="82" t="s">
        <v>21175</v>
      </c>
      <c r="F1037" s="82" t="s">
        <v>21176</v>
      </c>
      <c r="G1037" s="82" t="s">
        <v>683</v>
      </c>
      <c r="H1037" s="82" t="s">
        <v>360</v>
      </c>
      <c r="I1037" s="82" t="s">
        <v>21137</v>
      </c>
      <c r="J1037" s="82" t="s">
        <v>21177</v>
      </c>
      <c r="K1037" s="82" t="s">
        <v>13488</v>
      </c>
      <c r="L1037" s="82" t="s">
        <v>21139</v>
      </c>
      <c r="M1037" s="82" t="s">
        <v>21178</v>
      </c>
      <c r="N1037" s="82" t="s">
        <v>21179</v>
      </c>
      <c r="O1037" s="82" t="s">
        <v>558</v>
      </c>
      <c r="P1037" s="82" t="s">
        <v>21180</v>
      </c>
      <c r="Q1037" s="82" t="s">
        <v>360</v>
      </c>
      <c r="R1037" s="82" t="s">
        <v>360</v>
      </c>
      <c r="S1037" s="82" t="s">
        <v>21143</v>
      </c>
      <c r="T1037" s="82" t="s">
        <v>21181</v>
      </c>
      <c r="U1037" s="82" t="s">
        <v>21182</v>
      </c>
      <c r="V1037" s="82" t="s">
        <v>632</v>
      </c>
      <c r="W1037" s="82" t="s">
        <v>21183</v>
      </c>
      <c r="X1037" s="82" t="s">
        <v>21147</v>
      </c>
      <c r="Y1037" s="82" t="s">
        <v>21184</v>
      </c>
      <c r="Z1037" s="82" t="s">
        <v>21185</v>
      </c>
      <c r="AA1037" s="82" t="s">
        <v>376</v>
      </c>
      <c r="AB1037" s="82" t="s">
        <v>21186</v>
      </c>
      <c r="AC1037" s="82" t="s">
        <v>21187</v>
      </c>
      <c r="AD1037" s="82" t="s">
        <v>21188</v>
      </c>
      <c r="AE1037" s="82" t="s">
        <v>21153</v>
      </c>
      <c r="AF1037" s="82" t="s">
        <v>20345</v>
      </c>
      <c r="AG1037" s="82" t="s">
        <v>382</v>
      </c>
      <c r="AH1037" s="82" t="s">
        <v>21155</v>
      </c>
      <c r="AI1037" s="82" t="s">
        <v>3935</v>
      </c>
      <c r="AJ1037" s="82" t="s">
        <v>20172</v>
      </c>
      <c r="AK1037" s="82" t="s">
        <v>21189</v>
      </c>
      <c r="AL1037" s="82" t="s">
        <v>415</v>
      </c>
    </row>
    <row r="1038" spans="1:38" x14ac:dyDescent="0.25">
      <c r="A1038" s="82" t="s">
        <v>21190</v>
      </c>
      <c r="B1038" s="82">
        <v>17.805</v>
      </c>
      <c r="C1038" s="82" t="s">
        <v>21191</v>
      </c>
      <c r="D1038" s="82" t="s">
        <v>21134</v>
      </c>
      <c r="E1038" s="82" t="s">
        <v>21192</v>
      </c>
      <c r="F1038" s="82" t="s">
        <v>21193</v>
      </c>
      <c r="G1038" s="82" t="s">
        <v>359</v>
      </c>
      <c r="H1038" s="82" t="s">
        <v>360</v>
      </c>
      <c r="I1038" s="82" t="s">
        <v>21194</v>
      </c>
      <c r="J1038" s="82" t="s">
        <v>21195</v>
      </c>
      <c r="K1038" s="82" t="s">
        <v>21196</v>
      </c>
      <c r="L1038" s="82" t="s">
        <v>21197</v>
      </c>
      <c r="M1038" s="82" t="s">
        <v>21198</v>
      </c>
      <c r="N1038" s="82" t="s">
        <v>21199</v>
      </c>
      <c r="O1038" s="82" t="s">
        <v>558</v>
      </c>
      <c r="P1038" s="82" t="s">
        <v>4302</v>
      </c>
      <c r="Q1038" s="82" t="s">
        <v>21200</v>
      </c>
      <c r="R1038" s="82" t="s">
        <v>21201</v>
      </c>
      <c r="S1038" s="82" t="s">
        <v>400</v>
      </c>
      <c r="T1038" s="82" t="s">
        <v>21202</v>
      </c>
      <c r="U1038" s="82" t="s">
        <v>21203</v>
      </c>
      <c r="V1038" s="82" t="s">
        <v>632</v>
      </c>
      <c r="W1038" s="82" t="s">
        <v>21204</v>
      </c>
      <c r="X1038" s="82" t="s">
        <v>21147</v>
      </c>
      <c r="Y1038" s="82" t="s">
        <v>21205</v>
      </c>
      <c r="Z1038" s="82" t="s">
        <v>21206</v>
      </c>
      <c r="AA1038" s="82" t="s">
        <v>376</v>
      </c>
      <c r="AB1038" s="82" t="s">
        <v>382</v>
      </c>
      <c r="AC1038" s="82" t="s">
        <v>21207</v>
      </c>
      <c r="AD1038" s="82" t="s">
        <v>21188</v>
      </c>
      <c r="AE1038" s="82" t="s">
        <v>21170</v>
      </c>
      <c r="AF1038" s="82" t="s">
        <v>21208</v>
      </c>
      <c r="AG1038" s="82" t="s">
        <v>382</v>
      </c>
      <c r="AH1038" s="82" t="s">
        <v>21209</v>
      </c>
      <c r="AI1038" s="82" t="s">
        <v>1211</v>
      </c>
      <c r="AJ1038" s="82" t="s">
        <v>20172</v>
      </c>
      <c r="AK1038" s="82" t="s">
        <v>21210</v>
      </c>
      <c r="AL1038" s="82" t="s">
        <v>415</v>
      </c>
    </row>
    <row r="1039" spans="1:38" x14ac:dyDescent="0.25">
      <c r="A1039" s="82" t="s">
        <v>21211</v>
      </c>
      <c r="B1039" s="82">
        <v>17.806000000000001</v>
      </c>
      <c r="D1039" s="82" t="s">
        <v>21134</v>
      </c>
      <c r="E1039" s="82" t="s">
        <v>21212</v>
      </c>
      <c r="F1039" s="82" t="s">
        <v>21213</v>
      </c>
      <c r="G1039" s="82" t="s">
        <v>21214</v>
      </c>
      <c r="H1039" s="82" t="s">
        <v>360</v>
      </c>
      <c r="I1039" s="82" t="s">
        <v>21215</v>
      </c>
      <c r="J1039" s="82" t="s">
        <v>21216</v>
      </c>
      <c r="K1039" s="82" t="s">
        <v>21217</v>
      </c>
      <c r="L1039" s="82" t="s">
        <v>21218</v>
      </c>
      <c r="M1039" s="82" t="s">
        <v>21219</v>
      </c>
      <c r="N1039" s="82" t="s">
        <v>822</v>
      </c>
      <c r="O1039" s="82" t="s">
        <v>558</v>
      </c>
      <c r="P1039" s="82" t="s">
        <v>21220</v>
      </c>
      <c r="Q1039" s="82" t="s">
        <v>367</v>
      </c>
      <c r="R1039" s="82" t="s">
        <v>367</v>
      </c>
      <c r="S1039" s="82" t="s">
        <v>368</v>
      </c>
      <c r="T1039" s="82" t="s">
        <v>21221</v>
      </c>
      <c r="U1039" s="82" t="s">
        <v>443</v>
      </c>
      <c r="V1039" s="82" t="s">
        <v>362</v>
      </c>
      <c r="W1039" s="82" t="s">
        <v>468</v>
      </c>
      <c r="X1039" s="82" t="s">
        <v>21147</v>
      </c>
      <c r="Y1039" s="82" t="s">
        <v>21222</v>
      </c>
      <c r="Z1039" s="82" t="s">
        <v>21167</v>
      </c>
      <c r="AA1039" s="82" t="s">
        <v>376</v>
      </c>
      <c r="AB1039" s="82" t="s">
        <v>382</v>
      </c>
      <c r="AC1039" s="82" t="s">
        <v>21168</v>
      </c>
      <c r="AD1039" s="82" t="s">
        <v>21169</v>
      </c>
      <c r="AE1039" s="82" t="s">
        <v>21223</v>
      </c>
      <c r="AF1039" s="82" t="s">
        <v>21224</v>
      </c>
      <c r="AG1039" s="82" t="s">
        <v>382</v>
      </c>
      <c r="AH1039" s="82" t="s">
        <v>382</v>
      </c>
      <c r="AI1039" s="82" t="s">
        <v>1865</v>
      </c>
      <c r="AJ1039" s="82" t="s">
        <v>20172</v>
      </c>
      <c r="AK1039" s="82" t="s">
        <v>21225</v>
      </c>
      <c r="AL1039" s="82" t="s">
        <v>450</v>
      </c>
    </row>
    <row r="1040" spans="1:38" x14ac:dyDescent="0.25">
      <c r="A1040" s="82" t="s">
        <v>21226</v>
      </c>
      <c r="B1040" s="82">
        <v>17.806999999999999</v>
      </c>
      <c r="C1040" s="82" t="s">
        <v>21227</v>
      </c>
      <c r="D1040" s="82" t="s">
        <v>21134</v>
      </c>
      <c r="E1040" s="82" t="s">
        <v>21228</v>
      </c>
      <c r="F1040" s="82" t="s">
        <v>21229</v>
      </c>
      <c r="G1040" s="82" t="s">
        <v>1144</v>
      </c>
      <c r="H1040" s="82" t="s">
        <v>360</v>
      </c>
      <c r="I1040" s="82" t="s">
        <v>21230</v>
      </c>
      <c r="J1040" s="82" t="s">
        <v>21231</v>
      </c>
      <c r="K1040" s="82" t="s">
        <v>362</v>
      </c>
      <c r="L1040" s="82" t="s">
        <v>421</v>
      </c>
      <c r="M1040" s="82" t="s">
        <v>21232</v>
      </c>
      <c r="N1040" s="82" t="s">
        <v>21233</v>
      </c>
      <c r="O1040" s="82" t="s">
        <v>558</v>
      </c>
      <c r="P1040" s="82" t="s">
        <v>21234</v>
      </c>
      <c r="Q1040" s="82" t="s">
        <v>360</v>
      </c>
      <c r="R1040" s="82" t="s">
        <v>360</v>
      </c>
      <c r="S1040" s="82" t="s">
        <v>368</v>
      </c>
      <c r="T1040" s="82" t="s">
        <v>21235</v>
      </c>
      <c r="U1040" s="82" t="s">
        <v>21236</v>
      </c>
      <c r="V1040" s="82" t="s">
        <v>362</v>
      </c>
      <c r="W1040" s="82" t="s">
        <v>21237</v>
      </c>
      <c r="X1040" s="82" t="s">
        <v>21238</v>
      </c>
      <c r="Y1040" s="82" t="s">
        <v>21239</v>
      </c>
      <c r="Z1040" s="82" t="s">
        <v>427</v>
      </c>
      <c r="AA1040" s="82" t="s">
        <v>376</v>
      </c>
      <c r="AB1040" s="82" t="s">
        <v>382</v>
      </c>
      <c r="AC1040" s="82" t="s">
        <v>735</v>
      </c>
      <c r="AD1040" s="82" t="s">
        <v>21240</v>
      </c>
      <c r="AE1040" s="82" t="s">
        <v>21153</v>
      </c>
      <c r="AF1040" s="82" t="s">
        <v>21241</v>
      </c>
      <c r="AG1040" s="82" t="s">
        <v>382</v>
      </c>
      <c r="AH1040" s="82" t="s">
        <v>21242</v>
      </c>
      <c r="AI1040" s="82" t="s">
        <v>2011</v>
      </c>
      <c r="AJ1040" s="82" t="s">
        <v>20172</v>
      </c>
      <c r="AK1040" s="82" t="s">
        <v>21243</v>
      </c>
      <c r="AL1040" s="82" t="s">
        <v>1286</v>
      </c>
    </row>
    <row r="1041" spans="1:38" x14ac:dyDescent="0.25">
      <c r="A1041" s="82" t="s">
        <v>21244</v>
      </c>
      <c r="B1041" s="82">
        <v>19.009</v>
      </c>
      <c r="C1041" s="82" t="s">
        <v>21245</v>
      </c>
      <c r="D1041" s="82" t="s">
        <v>21246</v>
      </c>
      <c r="E1041" s="82" t="s">
        <v>21247</v>
      </c>
      <c r="F1041" s="82" t="s">
        <v>21248</v>
      </c>
      <c r="G1041" s="82" t="s">
        <v>600</v>
      </c>
      <c r="H1041" s="82" t="s">
        <v>360</v>
      </c>
      <c r="I1041" s="82" t="s">
        <v>21249</v>
      </c>
      <c r="J1041" s="82" t="s">
        <v>21250</v>
      </c>
      <c r="K1041" s="82" t="s">
        <v>21251</v>
      </c>
      <c r="L1041" s="82" t="s">
        <v>580</v>
      </c>
      <c r="M1041" s="82" t="s">
        <v>21252</v>
      </c>
      <c r="N1041" s="82" t="s">
        <v>21253</v>
      </c>
      <c r="O1041" s="82" t="s">
        <v>558</v>
      </c>
      <c r="P1041" s="82" t="s">
        <v>21254</v>
      </c>
      <c r="Q1041" s="82" t="s">
        <v>360</v>
      </c>
      <c r="R1041" s="82" t="s">
        <v>21255</v>
      </c>
      <c r="S1041" s="82" t="s">
        <v>400</v>
      </c>
      <c r="T1041" s="82" t="s">
        <v>21256</v>
      </c>
      <c r="U1041" s="82" t="s">
        <v>21257</v>
      </c>
      <c r="V1041" s="82" t="s">
        <v>21258</v>
      </c>
      <c r="W1041" s="82" t="s">
        <v>21259</v>
      </c>
      <c r="X1041" s="82" t="s">
        <v>21260</v>
      </c>
      <c r="Y1041" s="82" t="s">
        <v>21261</v>
      </c>
      <c r="Z1041" s="82" t="s">
        <v>21262</v>
      </c>
      <c r="AA1041" s="82" t="s">
        <v>21263</v>
      </c>
      <c r="AB1041" s="82" t="s">
        <v>21264</v>
      </c>
      <c r="AC1041" s="82" t="s">
        <v>1011</v>
      </c>
      <c r="AD1041" s="82" t="s">
        <v>21265</v>
      </c>
      <c r="AE1041" s="82" t="s">
        <v>21266</v>
      </c>
      <c r="AF1041" s="82" t="s">
        <v>21267</v>
      </c>
      <c r="AG1041" s="82" t="s">
        <v>382</v>
      </c>
      <c r="AH1041" s="82" t="s">
        <v>21255</v>
      </c>
      <c r="AI1041" s="82" t="s">
        <v>21268</v>
      </c>
      <c r="AJ1041" s="82" t="s">
        <v>21269</v>
      </c>
      <c r="AK1041" s="82" t="s">
        <v>21270</v>
      </c>
      <c r="AL1041" s="82" t="s">
        <v>415</v>
      </c>
    </row>
    <row r="1042" spans="1:38" x14ac:dyDescent="0.25">
      <c r="A1042" s="82" t="s">
        <v>21271</v>
      </c>
      <c r="B1042" s="82">
        <v>19.010000000000002</v>
      </c>
      <c r="C1042" s="82" t="s">
        <v>21272</v>
      </c>
      <c r="D1042" s="82" t="s">
        <v>21246</v>
      </c>
      <c r="E1042" s="82" t="s">
        <v>21273</v>
      </c>
      <c r="F1042" s="82" t="s">
        <v>21274</v>
      </c>
      <c r="G1042" s="82" t="s">
        <v>600</v>
      </c>
      <c r="H1042" s="82" t="s">
        <v>360</v>
      </c>
      <c r="I1042" s="82" t="s">
        <v>822</v>
      </c>
      <c r="J1042" s="82" t="s">
        <v>822</v>
      </c>
      <c r="K1042" s="82" t="s">
        <v>21275</v>
      </c>
      <c r="L1042" s="82" t="s">
        <v>580</v>
      </c>
      <c r="M1042" s="82" t="s">
        <v>21276</v>
      </c>
      <c r="N1042" s="82" t="s">
        <v>21253</v>
      </c>
      <c r="O1042" s="82" t="s">
        <v>558</v>
      </c>
      <c r="P1042" s="82" t="s">
        <v>360</v>
      </c>
      <c r="Q1042" s="82" t="s">
        <v>360</v>
      </c>
      <c r="R1042" s="82" t="s">
        <v>21277</v>
      </c>
      <c r="S1042" s="82" t="s">
        <v>400</v>
      </c>
      <c r="T1042" s="82" t="s">
        <v>21278</v>
      </c>
      <c r="U1042" s="82" t="s">
        <v>21279</v>
      </c>
      <c r="V1042" s="82" t="s">
        <v>21280</v>
      </c>
      <c r="W1042" s="82" t="s">
        <v>21281</v>
      </c>
      <c r="X1042" s="82" t="s">
        <v>21260</v>
      </c>
      <c r="Y1042" s="82" t="s">
        <v>21282</v>
      </c>
      <c r="Z1042" s="82" t="s">
        <v>360</v>
      </c>
      <c r="AA1042" s="82" t="s">
        <v>21283</v>
      </c>
      <c r="AB1042" s="82" t="s">
        <v>21284</v>
      </c>
      <c r="AC1042" s="82" t="s">
        <v>1011</v>
      </c>
      <c r="AD1042" s="82" t="s">
        <v>21285</v>
      </c>
      <c r="AE1042" s="82" t="s">
        <v>21286</v>
      </c>
      <c r="AF1042" s="82" t="s">
        <v>21267</v>
      </c>
      <c r="AG1042" s="82" t="s">
        <v>382</v>
      </c>
      <c r="AH1042" s="82" t="s">
        <v>21255</v>
      </c>
      <c r="AI1042" s="82" t="s">
        <v>21268</v>
      </c>
      <c r="AJ1042" s="82" t="s">
        <v>21269</v>
      </c>
      <c r="AK1042" s="82" t="s">
        <v>21287</v>
      </c>
      <c r="AL1042" s="82" t="s">
        <v>415</v>
      </c>
    </row>
    <row r="1043" spans="1:38" x14ac:dyDescent="0.25">
      <c r="A1043" s="82" t="s">
        <v>21288</v>
      </c>
      <c r="B1043" s="82">
        <v>19.010999999999999</v>
      </c>
      <c r="C1043" s="82" t="s">
        <v>21289</v>
      </c>
      <c r="D1043" s="82" t="s">
        <v>21246</v>
      </c>
      <c r="E1043" s="82" t="s">
        <v>21273</v>
      </c>
      <c r="F1043" s="82" t="s">
        <v>21290</v>
      </c>
      <c r="G1043" s="82" t="s">
        <v>4176</v>
      </c>
      <c r="H1043" s="82" t="s">
        <v>360</v>
      </c>
      <c r="I1043" s="82" t="s">
        <v>21249</v>
      </c>
      <c r="J1043" s="82" t="s">
        <v>21250</v>
      </c>
      <c r="K1043" s="82" t="s">
        <v>21291</v>
      </c>
      <c r="L1043" s="82" t="s">
        <v>580</v>
      </c>
      <c r="M1043" s="82" t="s">
        <v>21292</v>
      </c>
      <c r="N1043" s="82" t="s">
        <v>21253</v>
      </c>
      <c r="O1043" s="82" t="s">
        <v>558</v>
      </c>
      <c r="P1043" s="82" t="s">
        <v>21293</v>
      </c>
      <c r="Q1043" s="82" t="s">
        <v>360</v>
      </c>
      <c r="R1043" s="82" t="s">
        <v>21277</v>
      </c>
      <c r="S1043" s="82" t="s">
        <v>400</v>
      </c>
      <c r="T1043" s="82" t="s">
        <v>21294</v>
      </c>
      <c r="U1043" s="82" t="s">
        <v>21295</v>
      </c>
      <c r="V1043" s="82" t="s">
        <v>21296</v>
      </c>
      <c r="W1043" s="82" t="s">
        <v>21297</v>
      </c>
      <c r="X1043" s="82" t="s">
        <v>21260</v>
      </c>
      <c r="Y1043" s="82" t="s">
        <v>21298</v>
      </c>
      <c r="Z1043" s="82" t="s">
        <v>21299</v>
      </c>
      <c r="AA1043" s="82" t="s">
        <v>21300</v>
      </c>
      <c r="AB1043" s="82" t="s">
        <v>21301</v>
      </c>
      <c r="AC1043" s="82" t="s">
        <v>1011</v>
      </c>
      <c r="AD1043" s="82" t="s">
        <v>21302</v>
      </c>
      <c r="AE1043" s="82" t="s">
        <v>21266</v>
      </c>
      <c r="AF1043" s="82" t="s">
        <v>21303</v>
      </c>
      <c r="AG1043" s="82" t="s">
        <v>382</v>
      </c>
      <c r="AH1043" s="82" t="s">
        <v>21277</v>
      </c>
      <c r="AI1043" s="82" t="s">
        <v>21268</v>
      </c>
      <c r="AJ1043" s="82" t="s">
        <v>21269</v>
      </c>
      <c r="AK1043" s="82" t="s">
        <v>21304</v>
      </c>
      <c r="AL1043" s="82" t="s">
        <v>415</v>
      </c>
    </row>
    <row r="1044" spans="1:38" x14ac:dyDescent="0.25">
      <c r="A1044" s="82" t="s">
        <v>21305</v>
      </c>
      <c r="B1044" s="82">
        <v>19.012</v>
      </c>
      <c r="C1044" s="82" t="s">
        <v>21306</v>
      </c>
      <c r="D1044" s="82" t="s">
        <v>21246</v>
      </c>
      <c r="E1044" s="82" t="s">
        <v>21307</v>
      </c>
      <c r="F1044" s="82" t="s">
        <v>21308</v>
      </c>
      <c r="G1044" s="82" t="s">
        <v>359</v>
      </c>
      <c r="H1044" s="82" t="s">
        <v>360</v>
      </c>
      <c r="I1044" s="82" t="s">
        <v>21249</v>
      </c>
      <c r="J1044" s="82" t="s">
        <v>21309</v>
      </c>
      <c r="K1044" s="82" t="s">
        <v>21310</v>
      </c>
      <c r="L1044" s="82" t="s">
        <v>580</v>
      </c>
      <c r="M1044" s="82" t="s">
        <v>21311</v>
      </c>
      <c r="N1044" s="82" t="s">
        <v>21312</v>
      </c>
      <c r="O1044" s="82" t="s">
        <v>558</v>
      </c>
      <c r="P1044" s="82" t="s">
        <v>360</v>
      </c>
      <c r="Q1044" s="82" t="s">
        <v>360</v>
      </c>
      <c r="R1044" s="82" t="s">
        <v>21277</v>
      </c>
      <c r="S1044" s="82" t="s">
        <v>400</v>
      </c>
      <c r="T1044" s="82" t="s">
        <v>21313</v>
      </c>
      <c r="U1044" s="82" t="s">
        <v>21314</v>
      </c>
      <c r="V1044" s="82" t="s">
        <v>21315</v>
      </c>
      <c r="W1044" s="82" t="s">
        <v>21297</v>
      </c>
      <c r="X1044" s="82" t="s">
        <v>21260</v>
      </c>
      <c r="Y1044" s="82" t="s">
        <v>21316</v>
      </c>
      <c r="Z1044" s="84">
        <v>287500</v>
      </c>
      <c r="AA1044" s="82" t="s">
        <v>21317</v>
      </c>
      <c r="AB1044" s="82" t="s">
        <v>21318</v>
      </c>
      <c r="AC1044" s="82" t="s">
        <v>1011</v>
      </c>
      <c r="AD1044" s="82" t="s">
        <v>21319</v>
      </c>
      <c r="AE1044" s="82" t="s">
        <v>21320</v>
      </c>
      <c r="AF1044" s="82" t="s">
        <v>382</v>
      </c>
      <c r="AG1044" s="82" t="s">
        <v>382</v>
      </c>
      <c r="AH1044" s="82" t="s">
        <v>21255</v>
      </c>
      <c r="AI1044" s="82" t="s">
        <v>21268</v>
      </c>
      <c r="AJ1044" s="82" t="s">
        <v>21269</v>
      </c>
      <c r="AK1044" s="82" t="s">
        <v>21321</v>
      </c>
      <c r="AL1044" s="82" t="s">
        <v>415</v>
      </c>
    </row>
    <row r="1045" spans="1:38" x14ac:dyDescent="0.25">
      <c r="A1045" s="82" t="s">
        <v>21322</v>
      </c>
      <c r="B1045" s="82">
        <v>19.013000000000002</v>
      </c>
      <c r="C1045" s="82" t="s">
        <v>21323</v>
      </c>
      <c r="D1045" s="82" t="s">
        <v>21324</v>
      </c>
      <c r="E1045" s="82" t="s">
        <v>21325</v>
      </c>
      <c r="F1045" s="82" t="s">
        <v>21326</v>
      </c>
      <c r="G1045" s="82" t="s">
        <v>21327</v>
      </c>
      <c r="H1045" s="82" t="s">
        <v>360</v>
      </c>
      <c r="I1045" s="82" t="s">
        <v>360</v>
      </c>
      <c r="J1045" s="82" t="s">
        <v>360</v>
      </c>
      <c r="K1045" s="82" t="s">
        <v>21328</v>
      </c>
      <c r="L1045" s="82" t="s">
        <v>421</v>
      </c>
      <c r="M1045" s="82" t="s">
        <v>21329</v>
      </c>
      <c r="N1045" s="82" t="s">
        <v>21330</v>
      </c>
      <c r="O1045" s="82" t="s">
        <v>558</v>
      </c>
      <c r="P1045" s="82" t="s">
        <v>21331</v>
      </c>
      <c r="Q1045" s="82" t="s">
        <v>360</v>
      </c>
      <c r="R1045" s="82" t="s">
        <v>360</v>
      </c>
      <c r="S1045" s="82" t="s">
        <v>400</v>
      </c>
      <c r="T1045" s="82" t="s">
        <v>21332</v>
      </c>
      <c r="U1045" s="82" t="s">
        <v>631</v>
      </c>
      <c r="V1045" s="82" t="s">
        <v>21333</v>
      </c>
      <c r="W1045" s="82" t="s">
        <v>21334</v>
      </c>
      <c r="X1045" s="82" t="s">
        <v>21335</v>
      </c>
      <c r="Y1045" s="82" t="s">
        <v>21336</v>
      </c>
      <c r="Z1045" s="82" t="s">
        <v>21337</v>
      </c>
      <c r="AA1045" s="82" t="s">
        <v>376</v>
      </c>
      <c r="AB1045" s="82" t="s">
        <v>21338</v>
      </c>
      <c r="AC1045" s="82" t="s">
        <v>1011</v>
      </c>
      <c r="AD1045" s="82" t="s">
        <v>21339</v>
      </c>
      <c r="AF1045" s="82" t="s">
        <v>382</v>
      </c>
      <c r="AG1045" s="82" t="s">
        <v>382</v>
      </c>
      <c r="AH1045" s="82" t="s">
        <v>21340</v>
      </c>
      <c r="AI1045" s="82" t="s">
        <v>21341</v>
      </c>
      <c r="AJ1045" s="82" t="s">
        <v>21269</v>
      </c>
      <c r="AK1045" s="82" t="s">
        <v>21342</v>
      </c>
      <c r="AL1045" s="82" t="s">
        <v>415</v>
      </c>
    </row>
    <row r="1046" spans="1:38" x14ac:dyDescent="0.25">
      <c r="A1046" s="82" t="s">
        <v>21343</v>
      </c>
      <c r="B1046" s="82">
        <v>19.015000000000001</v>
      </c>
      <c r="D1046" s="82" t="s">
        <v>21246</v>
      </c>
      <c r="E1046" s="82" t="s">
        <v>21344</v>
      </c>
      <c r="F1046" s="82" t="s">
        <v>21345</v>
      </c>
      <c r="G1046" s="82" t="s">
        <v>600</v>
      </c>
      <c r="H1046" s="82" t="s">
        <v>360</v>
      </c>
      <c r="I1046" s="82" t="s">
        <v>21346</v>
      </c>
      <c r="J1046" s="82" t="s">
        <v>7774</v>
      </c>
      <c r="K1046" s="82" t="s">
        <v>21347</v>
      </c>
      <c r="L1046" s="82" t="s">
        <v>580</v>
      </c>
      <c r="M1046" s="82" t="s">
        <v>21348</v>
      </c>
      <c r="N1046" s="82" t="s">
        <v>21349</v>
      </c>
      <c r="O1046" s="82" t="s">
        <v>366</v>
      </c>
      <c r="P1046" s="82" t="s">
        <v>360</v>
      </c>
      <c r="Q1046" s="82" t="s">
        <v>360</v>
      </c>
      <c r="R1046" s="82" t="s">
        <v>21350</v>
      </c>
      <c r="S1046" s="82" t="s">
        <v>400</v>
      </c>
      <c r="T1046" s="82" t="s">
        <v>21351</v>
      </c>
      <c r="U1046" s="82" t="s">
        <v>21352</v>
      </c>
      <c r="V1046" s="82" t="s">
        <v>21353</v>
      </c>
      <c r="W1046" s="82" t="s">
        <v>21354</v>
      </c>
      <c r="X1046" s="82" t="s">
        <v>21355</v>
      </c>
      <c r="Y1046" s="82" t="s">
        <v>21356</v>
      </c>
      <c r="Z1046" s="82" t="s">
        <v>21357</v>
      </c>
      <c r="AA1046" s="82" t="s">
        <v>21358</v>
      </c>
      <c r="AB1046" s="82" t="s">
        <v>21359</v>
      </c>
      <c r="AC1046" s="82" t="s">
        <v>1011</v>
      </c>
      <c r="AD1046" s="82" t="s">
        <v>21360</v>
      </c>
      <c r="AE1046" s="82" t="s">
        <v>21361</v>
      </c>
      <c r="AF1046" s="82" t="s">
        <v>382</v>
      </c>
      <c r="AG1046" s="82" t="s">
        <v>382</v>
      </c>
      <c r="AH1046" s="82" t="s">
        <v>21362</v>
      </c>
      <c r="AI1046" s="82" t="s">
        <v>21341</v>
      </c>
      <c r="AJ1046" s="82" t="s">
        <v>21269</v>
      </c>
      <c r="AK1046" s="82" t="s">
        <v>21363</v>
      </c>
      <c r="AL1046" s="82" t="s">
        <v>415</v>
      </c>
    </row>
    <row r="1047" spans="1:38" x14ac:dyDescent="0.25">
      <c r="A1047" s="82" t="s">
        <v>21364</v>
      </c>
      <c r="B1047" s="82">
        <v>19.015999999999998</v>
      </c>
      <c r="C1047" s="82" t="s">
        <v>21365</v>
      </c>
      <c r="D1047" s="82" t="s">
        <v>21366</v>
      </c>
      <c r="E1047" s="82" t="s">
        <v>21367</v>
      </c>
      <c r="F1047" s="82" t="s">
        <v>21368</v>
      </c>
      <c r="G1047" s="82" t="s">
        <v>600</v>
      </c>
      <c r="H1047" s="82" t="s">
        <v>360</v>
      </c>
      <c r="I1047" s="82" t="s">
        <v>21369</v>
      </c>
      <c r="J1047" s="82" t="s">
        <v>21370</v>
      </c>
      <c r="K1047" s="82" t="s">
        <v>21371</v>
      </c>
      <c r="L1047" s="82" t="s">
        <v>21372</v>
      </c>
      <c r="M1047" s="82" t="s">
        <v>21373</v>
      </c>
      <c r="N1047" s="82" t="s">
        <v>21374</v>
      </c>
      <c r="O1047" s="82" t="s">
        <v>558</v>
      </c>
      <c r="P1047" s="82" t="s">
        <v>21375</v>
      </c>
      <c r="Q1047" s="82" t="s">
        <v>21376</v>
      </c>
      <c r="R1047" s="82" t="s">
        <v>21377</v>
      </c>
      <c r="S1047" s="82" t="s">
        <v>21378</v>
      </c>
      <c r="T1047" s="82" t="s">
        <v>21379</v>
      </c>
      <c r="U1047" s="82" t="s">
        <v>21380</v>
      </c>
      <c r="V1047" s="82" t="s">
        <v>21381</v>
      </c>
      <c r="W1047" s="82" t="s">
        <v>21382</v>
      </c>
      <c r="X1047" s="82" t="s">
        <v>21383</v>
      </c>
      <c r="Y1047" s="82" t="s">
        <v>21384</v>
      </c>
      <c r="Z1047" s="82" t="s">
        <v>21385</v>
      </c>
      <c r="AA1047" s="82" t="s">
        <v>376</v>
      </c>
      <c r="AB1047" s="82" t="s">
        <v>21386</v>
      </c>
      <c r="AC1047" s="82" t="s">
        <v>735</v>
      </c>
      <c r="AD1047" s="82" t="s">
        <v>21387</v>
      </c>
      <c r="AE1047" s="82" t="s">
        <v>21388</v>
      </c>
      <c r="AF1047" s="82" t="s">
        <v>382</v>
      </c>
      <c r="AG1047" s="82" t="s">
        <v>382</v>
      </c>
      <c r="AH1047" s="82" t="s">
        <v>21389</v>
      </c>
      <c r="AI1047" s="82" t="s">
        <v>21390</v>
      </c>
      <c r="AJ1047" s="82" t="s">
        <v>21269</v>
      </c>
      <c r="AK1047" s="82" t="s">
        <v>21391</v>
      </c>
      <c r="AL1047" s="82" t="s">
        <v>1286</v>
      </c>
    </row>
    <row r="1048" spans="1:38" x14ac:dyDescent="0.25">
      <c r="A1048" s="82" t="s">
        <v>21392</v>
      </c>
      <c r="B1048" s="82">
        <v>19.016999999999999</v>
      </c>
      <c r="D1048" s="82" t="s">
        <v>21393</v>
      </c>
      <c r="E1048" s="82" t="s">
        <v>21394</v>
      </c>
      <c r="F1048" s="82" t="s">
        <v>21395</v>
      </c>
      <c r="G1048" s="82" t="s">
        <v>4176</v>
      </c>
      <c r="H1048" s="82" t="s">
        <v>360</v>
      </c>
      <c r="I1048" s="82" t="s">
        <v>21396</v>
      </c>
      <c r="J1048" s="82" t="s">
        <v>3562</v>
      </c>
      <c r="K1048" s="82" t="s">
        <v>362</v>
      </c>
      <c r="L1048" s="82" t="s">
        <v>421</v>
      </c>
      <c r="M1048" s="82" t="s">
        <v>21397</v>
      </c>
      <c r="N1048" s="82" t="s">
        <v>21398</v>
      </c>
      <c r="O1048" s="82" t="s">
        <v>558</v>
      </c>
      <c r="P1048" s="82" t="s">
        <v>360</v>
      </c>
      <c r="Q1048" s="82" t="s">
        <v>360</v>
      </c>
      <c r="R1048" s="82" t="s">
        <v>21399</v>
      </c>
      <c r="S1048" s="82" t="s">
        <v>368</v>
      </c>
      <c r="T1048" s="82" t="s">
        <v>21400</v>
      </c>
      <c r="U1048" s="82" t="s">
        <v>21401</v>
      </c>
      <c r="V1048" s="82" t="s">
        <v>21402</v>
      </c>
      <c r="W1048" s="82" t="s">
        <v>21403</v>
      </c>
      <c r="X1048" s="82" t="s">
        <v>21404</v>
      </c>
      <c r="Y1048" s="82" t="s">
        <v>21405</v>
      </c>
      <c r="Z1048" s="82" t="s">
        <v>21406</v>
      </c>
      <c r="AA1048" s="82" t="s">
        <v>376</v>
      </c>
      <c r="AB1048" s="82" t="s">
        <v>21407</v>
      </c>
      <c r="AC1048" s="82" t="s">
        <v>735</v>
      </c>
      <c r="AD1048" s="82" t="s">
        <v>21408</v>
      </c>
      <c r="AE1048" s="82" t="s">
        <v>21409</v>
      </c>
      <c r="AF1048" s="82" t="s">
        <v>382</v>
      </c>
      <c r="AH1048" s="82" t="s">
        <v>21410</v>
      </c>
      <c r="AI1048" s="82" t="s">
        <v>2933</v>
      </c>
      <c r="AJ1048" s="82" t="s">
        <v>21269</v>
      </c>
      <c r="AK1048" s="82" t="s">
        <v>21411</v>
      </c>
      <c r="AL1048" s="82" t="s">
        <v>1286</v>
      </c>
    </row>
    <row r="1049" spans="1:38" x14ac:dyDescent="0.25">
      <c r="A1049" s="82" t="s">
        <v>21412</v>
      </c>
      <c r="B1049" s="82">
        <v>19.018000000000001</v>
      </c>
      <c r="D1049" s="82" t="s">
        <v>21413</v>
      </c>
      <c r="E1049" s="82" t="s">
        <v>21414</v>
      </c>
      <c r="F1049" s="82" t="s">
        <v>21415</v>
      </c>
      <c r="G1049" s="82" t="s">
        <v>600</v>
      </c>
      <c r="H1049" s="82" t="s">
        <v>360</v>
      </c>
      <c r="I1049" s="82" t="s">
        <v>21416</v>
      </c>
      <c r="J1049" s="82" t="s">
        <v>21417</v>
      </c>
      <c r="K1049" s="82" t="s">
        <v>628</v>
      </c>
      <c r="L1049" s="82" t="s">
        <v>580</v>
      </c>
      <c r="M1049" s="82" t="s">
        <v>21418</v>
      </c>
      <c r="N1049" s="82" t="s">
        <v>21419</v>
      </c>
      <c r="O1049" s="82" t="s">
        <v>558</v>
      </c>
      <c r="P1049" s="82" t="s">
        <v>360</v>
      </c>
      <c r="Q1049" s="82" t="s">
        <v>360</v>
      </c>
      <c r="R1049" s="82" t="s">
        <v>21420</v>
      </c>
      <c r="S1049" s="82" t="s">
        <v>400</v>
      </c>
      <c r="T1049" s="82" t="s">
        <v>21421</v>
      </c>
      <c r="U1049" s="82" t="s">
        <v>21422</v>
      </c>
      <c r="V1049" s="82" t="s">
        <v>21423</v>
      </c>
      <c r="W1049" s="82" t="s">
        <v>21424</v>
      </c>
      <c r="X1049" s="82" t="s">
        <v>21425</v>
      </c>
      <c r="Y1049" s="82" t="s">
        <v>21426</v>
      </c>
      <c r="AA1049" s="82" t="s">
        <v>376</v>
      </c>
      <c r="AB1049" s="82" t="s">
        <v>21427</v>
      </c>
      <c r="AC1049" s="82" t="s">
        <v>735</v>
      </c>
      <c r="AD1049" s="82" t="s">
        <v>21428</v>
      </c>
      <c r="AE1049" s="82" t="s">
        <v>21429</v>
      </c>
      <c r="AF1049" s="82" t="s">
        <v>382</v>
      </c>
      <c r="AG1049" s="82" t="s">
        <v>382</v>
      </c>
      <c r="AH1049" s="82" t="s">
        <v>21430</v>
      </c>
      <c r="AI1049" s="82" t="s">
        <v>8986</v>
      </c>
      <c r="AJ1049" s="82" t="s">
        <v>21269</v>
      </c>
      <c r="AK1049" s="82" t="s">
        <v>21431</v>
      </c>
      <c r="AL1049" s="82" t="s">
        <v>415</v>
      </c>
    </row>
    <row r="1050" spans="1:38" x14ac:dyDescent="0.25">
      <c r="A1050" s="82" t="s">
        <v>21432</v>
      </c>
      <c r="B1050" s="82">
        <v>19.018999999999998</v>
      </c>
      <c r="C1050" s="82" t="s">
        <v>21432</v>
      </c>
      <c r="D1050" s="82" t="s">
        <v>21433</v>
      </c>
      <c r="E1050" s="82" t="s">
        <v>21434</v>
      </c>
      <c r="F1050" s="82" t="s">
        <v>21435</v>
      </c>
      <c r="G1050" s="82" t="s">
        <v>4176</v>
      </c>
      <c r="H1050" s="82" t="s">
        <v>360</v>
      </c>
      <c r="I1050" s="82" t="s">
        <v>21436</v>
      </c>
      <c r="J1050" s="82" t="s">
        <v>21436</v>
      </c>
      <c r="K1050" s="82" t="s">
        <v>21437</v>
      </c>
      <c r="L1050" s="82" t="s">
        <v>21438</v>
      </c>
      <c r="M1050" s="82" t="s">
        <v>421</v>
      </c>
      <c r="N1050" s="82" t="s">
        <v>21439</v>
      </c>
      <c r="O1050" s="82" t="s">
        <v>366</v>
      </c>
      <c r="P1050" s="82" t="s">
        <v>21439</v>
      </c>
      <c r="Q1050" s="82" t="s">
        <v>360</v>
      </c>
      <c r="R1050" s="82" t="s">
        <v>360</v>
      </c>
      <c r="S1050" s="82" t="s">
        <v>400</v>
      </c>
      <c r="T1050" s="82" t="s">
        <v>21440</v>
      </c>
      <c r="U1050" s="82" t="s">
        <v>21441</v>
      </c>
      <c r="V1050" s="82" t="s">
        <v>632</v>
      </c>
      <c r="W1050" s="82" t="s">
        <v>21331</v>
      </c>
      <c r="X1050" s="82" t="s">
        <v>21442</v>
      </c>
      <c r="Y1050" s="82" t="s">
        <v>21443</v>
      </c>
      <c r="Z1050" s="82" t="s">
        <v>21444</v>
      </c>
      <c r="AA1050" s="82" t="s">
        <v>21445</v>
      </c>
      <c r="AB1050" s="82" t="s">
        <v>382</v>
      </c>
      <c r="AC1050" s="82" t="s">
        <v>446</v>
      </c>
      <c r="AD1050" s="82" t="s">
        <v>21446</v>
      </c>
      <c r="AE1050" s="82" t="s">
        <v>21447</v>
      </c>
      <c r="AF1050" s="82" t="s">
        <v>382</v>
      </c>
      <c r="AG1050" s="82" t="s">
        <v>382</v>
      </c>
      <c r="AH1050" s="82" t="s">
        <v>21448</v>
      </c>
      <c r="AI1050" s="82" t="s">
        <v>21449</v>
      </c>
      <c r="AJ1050" s="82" t="s">
        <v>21269</v>
      </c>
      <c r="AK1050" s="82" t="s">
        <v>21450</v>
      </c>
      <c r="AL1050" s="82" t="s">
        <v>415</v>
      </c>
    </row>
    <row r="1051" spans="1:38" x14ac:dyDescent="0.25">
      <c r="A1051" s="82" t="s">
        <v>21451</v>
      </c>
      <c r="B1051" s="82">
        <v>19.02</v>
      </c>
      <c r="C1051" s="82" t="s">
        <v>21452</v>
      </c>
      <c r="D1051" s="82" t="s">
        <v>21324</v>
      </c>
      <c r="E1051" s="82" t="s">
        <v>21453</v>
      </c>
      <c r="F1051" s="82" t="s">
        <v>21454</v>
      </c>
      <c r="G1051" s="82" t="s">
        <v>21327</v>
      </c>
      <c r="H1051" s="82" t="s">
        <v>360</v>
      </c>
      <c r="I1051" s="82" t="s">
        <v>21455</v>
      </c>
      <c r="J1051" s="82" t="s">
        <v>21456</v>
      </c>
      <c r="K1051" s="82" t="s">
        <v>21457</v>
      </c>
      <c r="L1051" s="82" t="s">
        <v>421</v>
      </c>
      <c r="M1051" s="82" t="s">
        <v>421</v>
      </c>
      <c r="N1051" s="82" t="s">
        <v>21458</v>
      </c>
      <c r="O1051" s="82" t="s">
        <v>558</v>
      </c>
      <c r="P1051" s="82" t="s">
        <v>21331</v>
      </c>
      <c r="Q1051" s="82" t="s">
        <v>360</v>
      </c>
      <c r="R1051" s="82" t="s">
        <v>360</v>
      </c>
      <c r="S1051" s="82" t="s">
        <v>368</v>
      </c>
      <c r="T1051" s="82" t="s">
        <v>21459</v>
      </c>
      <c r="U1051" s="82" t="s">
        <v>21460</v>
      </c>
      <c r="V1051" s="82" t="s">
        <v>21461</v>
      </c>
      <c r="W1051" s="82" t="s">
        <v>21462</v>
      </c>
      <c r="X1051" s="82" t="s">
        <v>21463</v>
      </c>
      <c r="Y1051" s="82" t="s">
        <v>21336</v>
      </c>
      <c r="Z1051" s="82" t="s">
        <v>21464</v>
      </c>
      <c r="AA1051" s="82" t="s">
        <v>376</v>
      </c>
      <c r="AB1051" s="82" t="s">
        <v>21465</v>
      </c>
      <c r="AC1051" s="82" t="s">
        <v>1011</v>
      </c>
      <c r="AD1051" s="82" t="s">
        <v>21466</v>
      </c>
      <c r="AF1051" s="82" t="s">
        <v>382</v>
      </c>
      <c r="AG1051" s="82" t="s">
        <v>382</v>
      </c>
      <c r="AH1051" s="82" t="s">
        <v>21467</v>
      </c>
      <c r="AI1051" s="82" t="s">
        <v>21468</v>
      </c>
      <c r="AJ1051" s="82" t="s">
        <v>21269</v>
      </c>
      <c r="AK1051" s="82" t="s">
        <v>21469</v>
      </c>
      <c r="AL1051" s="82" t="s">
        <v>415</v>
      </c>
    </row>
    <row r="1052" spans="1:38" x14ac:dyDescent="0.25">
      <c r="A1052" s="82" t="s">
        <v>21470</v>
      </c>
      <c r="B1052" s="82">
        <v>19.021000000000001</v>
      </c>
      <c r="C1052" s="82" t="s">
        <v>21471</v>
      </c>
      <c r="D1052" s="82" t="s">
        <v>21366</v>
      </c>
      <c r="E1052" s="82" t="s">
        <v>21472</v>
      </c>
      <c r="F1052" s="82" t="s">
        <v>21473</v>
      </c>
      <c r="G1052" s="82" t="s">
        <v>600</v>
      </c>
      <c r="H1052" s="82" t="s">
        <v>360</v>
      </c>
      <c r="I1052" s="82" t="s">
        <v>21474</v>
      </c>
      <c r="J1052" s="82" t="s">
        <v>21475</v>
      </c>
      <c r="K1052" s="82" t="s">
        <v>21476</v>
      </c>
      <c r="L1052" s="82" t="s">
        <v>421</v>
      </c>
      <c r="M1052" s="82" t="s">
        <v>421</v>
      </c>
      <c r="N1052" s="82" t="s">
        <v>21477</v>
      </c>
      <c r="O1052" s="82" t="s">
        <v>558</v>
      </c>
      <c r="P1052" s="82" t="s">
        <v>21478</v>
      </c>
      <c r="Q1052" s="82" t="s">
        <v>360</v>
      </c>
      <c r="R1052" s="82" t="s">
        <v>21399</v>
      </c>
      <c r="S1052" s="82" t="s">
        <v>368</v>
      </c>
      <c r="T1052" s="82" t="s">
        <v>21479</v>
      </c>
      <c r="U1052" s="82" t="s">
        <v>21480</v>
      </c>
      <c r="V1052" s="82" t="s">
        <v>1376</v>
      </c>
      <c r="W1052" s="82" t="s">
        <v>21382</v>
      </c>
      <c r="X1052" s="82" t="s">
        <v>21481</v>
      </c>
      <c r="Y1052" s="82" t="s">
        <v>21482</v>
      </c>
      <c r="Z1052" s="82" t="s">
        <v>21483</v>
      </c>
      <c r="AA1052" s="82" t="s">
        <v>376</v>
      </c>
      <c r="AB1052" s="82" t="s">
        <v>382</v>
      </c>
      <c r="AC1052" s="82" t="s">
        <v>446</v>
      </c>
      <c r="AD1052" s="82" t="s">
        <v>21484</v>
      </c>
      <c r="AE1052" s="82" t="s">
        <v>360</v>
      </c>
      <c r="AF1052" s="82" t="s">
        <v>382</v>
      </c>
      <c r="AG1052" s="82" t="s">
        <v>382</v>
      </c>
      <c r="AH1052" s="82" t="s">
        <v>382</v>
      </c>
      <c r="AI1052" s="82" t="s">
        <v>21485</v>
      </c>
      <c r="AJ1052" s="82" t="s">
        <v>21269</v>
      </c>
      <c r="AK1052" s="82" t="s">
        <v>21486</v>
      </c>
      <c r="AL1052" s="82" t="s">
        <v>415</v>
      </c>
    </row>
    <row r="1053" spans="1:38" x14ac:dyDescent="0.25">
      <c r="A1053" s="82" t="s">
        <v>21487</v>
      </c>
      <c r="B1053" s="82">
        <v>19.021999999999998</v>
      </c>
      <c r="D1053" s="82" t="s">
        <v>21246</v>
      </c>
      <c r="E1053" s="82" t="s">
        <v>21488</v>
      </c>
      <c r="F1053" s="82" t="s">
        <v>21489</v>
      </c>
      <c r="G1053" s="82" t="s">
        <v>4176</v>
      </c>
      <c r="H1053" s="82" t="s">
        <v>360</v>
      </c>
      <c r="I1053" s="82" t="s">
        <v>21490</v>
      </c>
      <c r="J1053" s="82" t="s">
        <v>21491</v>
      </c>
      <c r="K1053" s="82" t="s">
        <v>628</v>
      </c>
      <c r="L1053" s="82" t="s">
        <v>580</v>
      </c>
      <c r="M1053" s="82" t="s">
        <v>421</v>
      </c>
      <c r="N1053" s="82" t="s">
        <v>21492</v>
      </c>
      <c r="O1053" s="82" t="s">
        <v>366</v>
      </c>
      <c r="P1053" s="82" t="s">
        <v>21493</v>
      </c>
      <c r="Q1053" s="82" t="s">
        <v>360</v>
      </c>
      <c r="R1053" s="82" t="s">
        <v>21494</v>
      </c>
      <c r="S1053" s="82" t="s">
        <v>400</v>
      </c>
      <c r="T1053" s="82" t="s">
        <v>21495</v>
      </c>
      <c r="U1053" s="82" t="s">
        <v>21496</v>
      </c>
      <c r="V1053" s="82" t="s">
        <v>21497</v>
      </c>
      <c r="W1053" s="82" t="s">
        <v>21498</v>
      </c>
      <c r="X1053" s="82" t="s">
        <v>21260</v>
      </c>
      <c r="Y1053" s="82" t="s">
        <v>21499</v>
      </c>
      <c r="Z1053" s="82" t="s">
        <v>21500</v>
      </c>
      <c r="AA1053" s="82" t="s">
        <v>21501</v>
      </c>
      <c r="AB1053" s="82" t="s">
        <v>21502</v>
      </c>
      <c r="AC1053" s="82" t="s">
        <v>1011</v>
      </c>
      <c r="AD1053" s="82" t="s">
        <v>21503</v>
      </c>
      <c r="AE1053" s="82" t="s">
        <v>21266</v>
      </c>
      <c r="AF1053" s="82" t="s">
        <v>382</v>
      </c>
      <c r="AG1053" s="82" t="s">
        <v>382</v>
      </c>
      <c r="AH1053" s="82" t="s">
        <v>21504</v>
      </c>
      <c r="AI1053" s="82" t="s">
        <v>21505</v>
      </c>
      <c r="AJ1053" s="82" t="s">
        <v>21269</v>
      </c>
      <c r="AK1053" s="82" t="s">
        <v>21506</v>
      </c>
      <c r="AL1053" s="82" t="s">
        <v>499</v>
      </c>
    </row>
    <row r="1054" spans="1:38" x14ac:dyDescent="0.25">
      <c r="A1054" s="82" t="s">
        <v>21507</v>
      </c>
      <c r="B1054" s="82">
        <v>19.023</v>
      </c>
      <c r="D1054" s="82" t="s">
        <v>21508</v>
      </c>
      <c r="E1054" s="82" t="s">
        <v>21509</v>
      </c>
      <c r="F1054" s="82" t="s">
        <v>21510</v>
      </c>
      <c r="G1054" s="82" t="s">
        <v>359</v>
      </c>
      <c r="H1054" s="82" t="s">
        <v>360</v>
      </c>
      <c r="I1054" s="82" t="s">
        <v>21511</v>
      </c>
      <c r="J1054" s="82" t="s">
        <v>21512</v>
      </c>
      <c r="K1054" s="82" t="s">
        <v>21513</v>
      </c>
      <c r="L1054" s="82" t="s">
        <v>580</v>
      </c>
      <c r="M1054" s="82" t="s">
        <v>421</v>
      </c>
      <c r="N1054" s="82" t="s">
        <v>21514</v>
      </c>
      <c r="O1054" s="82" t="s">
        <v>366</v>
      </c>
      <c r="P1054" s="82" t="s">
        <v>360</v>
      </c>
      <c r="Q1054" s="82" t="s">
        <v>360</v>
      </c>
      <c r="R1054" s="82" t="s">
        <v>360</v>
      </c>
      <c r="S1054" s="82" t="s">
        <v>368</v>
      </c>
      <c r="T1054" s="82" t="s">
        <v>21515</v>
      </c>
      <c r="U1054" s="82" t="s">
        <v>21516</v>
      </c>
      <c r="V1054" s="82" t="s">
        <v>21517</v>
      </c>
      <c r="W1054" s="82" t="s">
        <v>21518</v>
      </c>
      <c r="X1054" s="82" t="s">
        <v>21519</v>
      </c>
      <c r="Y1054" s="82" t="s">
        <v>21520</v>
      </c>
      <c r="Z1054" s="82" t="s">
        <v>21521</v>
      </c>
      <c r="AA1054" s="82" t="s">
        <v>376</v>
      </c>
      <c r="AB1054" s="82" t="s">
        <v>382</v>
      </c>
      <c r="AC1054" s="82" t="s">
        <v>735</v>
      </c>
      <c r="AD1054" s="82" t="s">
        <v>21522</v>
      </c>
      <c r="AE1054" s="82" t="s">
        <v>21523</v>
      </c>
      <c r="AF1054" s="82" t="s">
        <v>382</v>
      </c>
      <c r="AG1054" s="82" t="s">
        <v>382</v>
      </c>
      <c r="AH1054" s="82" t="s">
        <v>360</v>
      </c>
      <c r="AI1054" s="82" t="s">
        <v>21524</v>
      </c>
      <c r="AJ1054" s="82" t="s">
        <v>21269</v>
      </c>
      <c r="AK1054" s="82" t="s">
        <v>21525</v>
      </c>
      <c r="AL1054" s="82" t="s">
        <v>1286</v>
      </c>
    </row>
    <row r="1055" spans="1:38" x14ac:dyDescent="0.25">
      <c r="A1055" s="82" t="s">
        <v>21526</v>
      </c>
      <c r="B1055" s="82">
        <v>19.024000000000001</v>
      </c>
      <c r="C1055" s="82" t="s">
        <v>21527</v>
      </c>
      <c r="D1055" s="82" t="s">
        <v>21324</v>
      </c>
      <c r="E1055" s="82" t="s">
        <v>21528</v>
      </c>
      <c r="F1055" s="82" t="s">
        <v>21529</v>
      </c>
      <c r="G1055" s="82" t="s">
        <v>359</v>
      </c>
      <c r="H1055" s="82" t="s">
        <v>360</v>
      </c>
      <c r="I1055" s="82" t="s">
        <v>367</v>
      </c>
      <c r="J1055" s="82" t="s">
        <v>822</v>
      </c>
      <c r="K1055" s="82" t="s">
        <v>21530</v>
      </c>
      <c r="L1055" s="82" t="s">
        <v>580</v>
      </c>
      <c r="M1055" s="82" t="s">
        <v>21531</v>
      </c>
      <c r="N1055" s="82" t="s">
        <v>21532</v>
      </c>
      <c r="O1055" s="82" t="s">
        <v>21533</v>
      </c>
      <c r="P1055" s="82" t="s">
        <v>360</v>
      </c>
      <c r="Q1055" s="82" t="s">
        <v>360</v>
      </c>
      <c r="R1055" s="82" t="s">
        <v>360</v>
      </c>
      <c r="S1055" s="82" t="s">
        <v>400</v>
      </c>
      <c r="T1055" s="82" t="s">
        <v>21534</v>
      </c>
      <c r="U1055" s="82" t="s">
        <v>21535</v>
      </c>
      <c r="V1055" s="82" t="s">
        <v>632</v>
      </c>
      <c r="W1055" s="82" t="s">
        <v>21536</v>
      </c>
      <c r="X1055" s="82" t="s">
        <v>21537</v>
      </c>
      <c r="Y1055" s="82" t="s">
        <v>21538</v>
      </c>
      <c r="Z1055" s="82" t="s">
        <v>21539</v>
      </c>
      <c r="AA1055" s="82" t="s">
        <v>21540</v>
      </c>
      <c r="AB1055" s="82" t="s">
        <v>382</v>
      </c>
      <c r="AC1055" s="82" t="s">
        <v>1011</v>
      </c>
      <c r="AD1055" s="82" t="s">
        <v>21541</v>
      </c>
      <c r="AF1055" s="82" t="s">
        <v>382</v>
      </c>
      <c r="AG1055" s="82" t="s">
        <v>382</v>
      </c>
      <c r="AH1055" s="82" t="s">
        <v>360</v>
      </c>
      <c r="AI1055" s="82" t="s">
        <v>21542</v>
      </c>
      <c r="AJ1055" s="82" t="s">
        <v>21269</v>
      </c>
      <c r="AK1055" s="82" t="s">
        <v>21543</v>
      </c>
      <c r="AL1055" s="82" t="s">
        <v>961</v>
      </c>
    </row>
    <row r="1056" spans="1:38" x14ac:dyDescent="0.25">
      <c r="A1056" s="82" t="s">
        <v>21544</v>
      </c>
      <c r="B1056" s="82">
        <v>19.024999999999999</v>
      </c>
      <c r="C1056" s="82" t="s">
        <v>21545</v>
      </c>
      <c r="D1056" s="82" t="s">
        <v>21246</v>
      </c>
      <c r="E1056" s="82" t="s">
        <v>21546</v>
      </c>
      <c r="F1056" s="82" t="s">
        <v>21547</v>
      </c>
      <c r="G1056" s="82" t="s">
        <v>2317</v>
      </c>
      <c r="H1056" s="82" t="s">
        <v>360</v>
      </c>
      <c r="I1056" s="82" t="s">
        <v>21548</v>
      </c>
      <c r="J1056" s="82" t="s">
        <v>21549</v>
      </c>
      <c r="K1056" s="82" t="s">
        <v>21550</v>
      </c>
      <c r="L1056" s="82" t="s">
        <v>21551</v>
      </c>
      <c r="M1056" s="82" t="s">
        <v>21552</v>
      </c>
      <c r="N1056" s="82" t="s">
        <v>21553</v>
      </c>
      <c r="O1056" s="82" t="s">
        <v>558</v>
      </c>
      <c r="P1056" s="82" t="s">
        <v>360</v>
      </c>
      <c r="Q1056" s="82" t="s">
        <v>360</v>
      </c>
      <c r="R1056" s="82" t="s">
        <v>360</v>
      </c>
      <c r="S1056" s="82" t="s">
        <v>400</v>
      </c>
      <c r="T1056" s="82" t="s">
        <v>21554</v>
      </c>
      <c r="U1056" s="82" t="s">
        <v>21555</v>
      </c>
      <c r="V1056" s="82" t="s">
        <v>632</v>
      </c>
      <c r="W1056" s="82" t="s">
        <v>21556</v>
      </c>
      <c r="X1056" s="82" t="s">
        <v>21557</v>
      </c>
      <c r="Y1056" s="82" t="s">
        <v>21558</v>
      </c>
      <c r="Z1056" s="82" t="s">
        <v>21559</v>
      </c>
      <c r="AA1056" s="82" t="s">
        <v>376</v>
      </c>
      <c r="AB1056" s="82" t="s">
        <v>382</v>
      </c>
      <c r="AC1056" s="82" t="s">
        <v>21560</v>
      </c>
      <c r="AD1056" s="82" t="s">
        <v>21561</v>
      </c>
      <c r="AE1056" s="82" t="s">
        <v>21562</v>
      </c>
      <c r="AF1056" s="82" t="s">
        <v>382</v>
      </c>
      <c r="AG1056" s="82" t="s">
        <v>382</v>
      </c>
      <c r="AH1056" s="82" t="s">
        <v>21563</v>
      </c>
      <c r="AI1056" s="82" t="s">
        <v>21485</v>
      </c>
      <c r="AJ1056" s="82" t="s">
        <v>21269</v>
      </c>
      <c r="AK1056" s="82" t="s">
        <v>21564</v>
      </c>
      <c r="AL1056" s="82" t="s">
        <v>415</v>
      </c>
    </row>
    <row r="1057" spans="1:38" x14ac:dyDescent="0.25">
      <c r="A1057" s="82" t="s">
        <v>21565</v>
      </c>
      <c r="B1057" s="82">
        <v>19.026</v>
      </c>
      <c r="C1057" s="82" t="s">
        <v>21566</v>
      </c>
      <c r="D1057" s="82" t="s">
        <v>21324</v>
      </c>
      <c r="E1057" s="82" t="s">
        <v>21567</v>
      </c>
      <c r="F1057" s="82" t="s">
        <v>21568</v>
      </c>
      <c r="G1057" s="82" t="s">
        <v>21569</v>
      </c>
      <c r="H1057" s="82" t="s">
        <v>360</v>
      </c>
      <c r="I1057" s="82" t="s">
        <v>21570</v>
      </c>
      <c r="J1057" s="82" t="s">
        <v>21571</v>
      </c>
      <c r="K1057" s="82" t="s">
        <v>21572</v>
      </c>
      <c r="L1057" s="82" t="s">
        <v>421</v>
      </c>
      <c r="M1057" s="82" t="s">
        <v>21573</v>
      </c>
      <c r="N1057" s="82" t="s">
        <v>21574</v>
      </c>
      <c r="O1057" s="82" t="s">
        <v>366</v>
      </c>
      <c r="P1057" s="82" t="s">
        <v>21575</v>
      </c>
      <c r="Q1057" s="82" t="s">
        <v>360</v>
      </c>
      <c r="R1057" s="82" t="s">
        <v>360</v>
      </c>
      <c r="S1057" s="82" t="s">
        <v>368</v>
      </c>
      <c r="T1057" s="82" t="s">
        <v>21576</v>
      </c>
      <c r="U1057" s="82" t="s">
        <v>443</v>
      </c>
      <c r="V1057" s="82" t="s">
        <v>362</v>
      </c>
      <c r="W1057" s="82" t="s">
        <v>21577</v>
      </c>
      <c r="X1057" s="82" t="s">
        <v>21578</v>
      </c>
      <c r="Y1057" s="82" t="s">
        <v>21336</v>
      </c>
      <c r="Z1057" s="82" t="s">
        <v>427</v>
      </c>
      <c r="AA1057" s="82" t="s">
        <v>376</v>
      </c>
      <c r="AB1057" s="82" t="s">
        <v>382</v>
      </c>
      <c r="AC1057" s="82" t="s">
        <v>735</v>
      </c>
      <c r="AD1057" s="82" t="s">
        <v>21579</v>
      </c>
      <c r="AE1057" s="82" t="s">
        <v>360</v>
      </c>
      <c r="AF1057" s="82" t="s">
        <v>382</v>
      </c>
      <c r="AG1057" s="82" t="s">
        <v>382</v>
      </c>
      <c r="AH1057" s="82" t="s">
        <v>382</v>
      </c>
      <c r="AI1057" s="82" t="s">
        <v>21580</v>
      </c>
      <c r="AJ1057" s="82" t="s">
        <v>21269</v>
      </c>
      <c r="AK1057" s="82" t="s">
        <v>21581</v>
      </c>
      <c r="AL1057" s="82" t="s">
        <v>961</v>
      </c>
    </row>
    <row r="1058" spans="1:38" x14ac:dyDescent="0.25">
      <c r="A1058" s="82" t="s">
        <v>21582</v>
      </c>
      <c r="B1058" s="82">
        <v>19.027000000000001</v>
      </c>
      <c r="D1058" s="82" t="s">
        <v>21583</v>
      </c>
      <c r="E1058" s="82" t="s">
        <v>21584</v>
      </c>
      <c r="F1058" s="82" t="s">
        <v>21585</v>
      </c>
      <c r="G1058" s="82" t="s">
        <v>4152</v>
      </c>
      <c r="H1058" s="82" t="s">
        <v>360</v>
      </c>
      <c r="I1058" s="82" t="s">
        <v>21586</v>
      </c>
      <c r="J1058" s="82" t="s">
        <v>21586</v>
      </c>
      <c r="K1058" s="82" t="s">
        <v>362</v>
      </c>
      <c r="L1058" s="82" t="s">
        <v>421</v>
      </c>
      <c r="M1058" s="82" t="s">
        <v>21587</v>
      </c>
      <c r="N1058" s="82" t="s">
        <v>21586</v>
      </c>
      <c r="O1058" s="82" t="s">
        <v>558</v>
      </c>
      <c r="P1058" s="82" t="s">
        <v>21588</v>
      </c>
      <c r="Q1058" s="82" t="s">
        <v>360</v>
      </c>
      <c r="R1058" s="82" t="s">
        <v>21589</v>
      </c>
      <c r="S1058" s="82" t="s">
        <v>368</v>
      </c>
      <c r="T1058" s="82" t="s">
        <v>21590</v>
      </c>
      <c r="U1058" s="82" t="s">
        <v>21591</v>
      </c>
      <c r="V1058" s="82" t="s">
        <v>21592</v>
      </c>
      <c r="W1058" s="82" t="s">
        <v>21593</v>
      </c>
      <c r="X1058" s="82" t="s">
        <v>21594</v>
      </c>
      <c r="Y1058" s="82" t="s">
        <v>21595</v>
      </c>
      <c r="Z1058" s="82" t="s">
        <v>21596</v>
      </c>
      <c r="AA1058" s="82" t="s">
        <v>21597</v>
      </c>
      <c r="AB1058" s="82" t="s">
        <v>21598</v>
      </c>
      <c r="AC1058" s="82" t="s">
        <v>735</v>
      </c>
      <c r="AD1058" s="82" t="s">
        <v>21599</v>
      </c>
      <c r="AE1058" s="82" t="s">
        <v>360</v>
      </c>
      <c r="AF1058" s="82" t="s">
        <v>382</v>
      </c>
      <c r="AG1058" s="82" t="s">
        <v>382</v>
      </c>
      <c r="AH1058" s="82" t="s">
        <v>21586</v>
      </c>
      <c r="AI1058" s="82" t="s">
        <v>21600</v>
      </c>
      <c r="AJ1058" s="82" t="s">
        <v>21269</v>
      </c>
      <c r="AK1058" s="82" t="s">
        <v>21601</v>
      </c>
      <c r="AL1058" s="82" t="s">
        <v>1286</v>
      </c>
    </row>
    <row r="1059" spans="1:38" x14ac:dyDescent="0.25">
      <c r="A1059" s="82" t="s">
        <v>21602</v>
      </c>
      <c r="B1059" s="82">
        <v>19.029</v>
      </c>
      <c r="C1059" s="82" t="s">
        <v>21603</v>
      </c>
      <c r="D1059" s="82" t="s">
        <v>21604</v>
      </c>
      <c r="E1059" s="82" t="s">
        <v>21605</v>
      </c>
      <c r="F1059" s="82" t="s">
        <v>21606</v>
      </c>
      <c r="G1059" s="82" t="s">
        <v>2431</v>
      </c>
      <c r="H1059" s="82" t="s">
        <v>360</v>
      </c>
      <c r="I1059" s="82" t="s">
        <v>21607</v>
      </c>
      <c r="J1059" s="82" t="s">
        <v>21607</v>
      </c>
      <c r="K1059" s="82" t="s">
        <v>362</v>
      </c>
      <c r="L1059" s="82" t="s">
        <v>421</v>
      </c>
      <c r="M1059" s="82" t="s">
        <v>421</v>
      </c>
      <c r="N1059" s="82" t="s">
        <v>21608</v>
      </c>
      <c r="O1059" s="82" t="s">
        <v>558</v>
      </c>
      <c r="P1059" s="82" t="s">
        <v>360</v>
      </c>
      <c r="Q1059" s="82" t="s">
        <v>360</v>
      </c>
      <c r="R1059" s="82" t="s">
        <v>360</v>
      </c>
      <c r="S1059" s="82" t="s">
        <v>400</v>
      </c>
      <c r="T1059" s="82" t="s">
        <v>21609</v>
      </c>
      <c r="U1059" s="82" t="s">
        <v>21610</v>
      </c>
      <c r="V1059" s="82" t="s">
        <v>632</v>
      </c>
      <c r="W1059" s="82" t="s">
        <v>21611</v>
      </c>
      <c r="X1059" s="82" t="s">
        <v>21612</v>
      </c>
      <c r="Y1059" s="82" t="s">
        <v>21613</v>
      </c>
      <c r="AA1059" s="82" t="s">
        <v>376</v>
      </c>
      <c r="AB1059" s="82" t="s">
        <v>21614</v>
      </c>
      <c r="AC1059" s="82" t="s">
        <v>735</v>
      </c>
      <c r="AD1059" s="82" t="s">
        <v>21615</v>
      </c>
      <c r="AE1059" s="82" t="s">
        <v>21616</v>
      </c>
      <c r="AF1059" s="82" t="s">
        <v>382</v>
      </c>
      <c r="AG1059" s="82" t="s">
        <v>382</v>
      </c>
      <c r="AH1059" s="82" t="s">
        <v>21614</v>
      </c>
      <c r="AI1059" s="82" t="s">
        <v>21617</v>
      </c>
      <c r="AJ1059" s="82" t="s">
        <v>21269</v>
      </c>
      <c r="AK1059" s="82" t="s">
        <v>21618</v>
      </c>
      <c r="AL1059" s="82" t="s">
        <v>1286</v>
      </c>
    </row>
    <row r="1060" spans="1:38" x14ac:dyDescent="0.25">
      <c r="A1060" s="82" t="s">
        <v>21619</v>
      </c>
      <c r="B1060" s="82">
        <v>19.03</v>
      </c>
      <c r="D1060" s="82" t="s">
        <v>21620</v>
      </c>
      <c r="E1060" s="82" t="s">
        <v>21621</v>
      </c>
      <c r="F1060" s="82" t="s">
        <v>21622</v>
      </c>
      <c r="G1060" s="82" t="s">
        <v>21623</v>
      </c>
      <c r="H1060" s="82" t="s">
        <v>360</v>
      </c>
      <c r="I1060" s="82" t="s">
        <v>21624</v>
      </c>
      <c r="J1060" s="82" t="s">
        <v>21625</v>
      </c>
      <c r="K1060" s="82" t="s">
        <v>21626</v>
      </c>
      <c r="L1060" s="82" t="s">
        <v>421</v>
      </c>
      <c r="M1060" s="82" t="s">
        <v>21627</v>
      </c>
      <c r="N1060" s="82" t="s">
        <v>21628</v>
      </c>
      <c r="O1060" s="82" t="s">
        <v>366</v>
      </c>
      <c r="P1060" s="82" t="s">
        <v>21628</v>
      </c>
      <c r="Q1060" s="82" t="s">
        <v>21629</v>
      </c>
      <c r="R1060" s="82" t="s">
        <v>21629</v>
      </c>
      <c r="S1060" s="82" t="s">
        <v>368</v>
      </c>
      <c r="T1060" s="82" t="s">
        <v>21630</v>
      </c>
      <c r="U1060" s="82" t="s">
        <v>21631</v>
      </c>
      <c r="V1060" s="82" t="s">
        <v>21632</v>
      </c>
      <c r="W1060" s="82" t="s">
        <v>21633</v>
      </c>
      <c r="X1060" s="82" t="s">
        <v>21634</v>
      </c>
      <c r="Y1060" s="82" t="s">
        <v>21635</v>
      </c>
      <c r="Z1060" s="82" t="s">
        <v>21636</v>
      </c>
      <c r="AA1060" s="82" t="s">
        <v>21637</v>
      </c>
      <c r="AB1060" s="82" t="s">
        <v>382</v>
      </c>
      <c r="AC1060" s="82" t="s">
        <v>735</v>
      </c>
      <c r="AD1060" s="82" t="s">
        <v>21638</v>
      </c>
      <c r="AE1060" s="82" t="s">
        <v>360</v>
      </c>
      <c r="AF1060" s="82" t="s">
        <v>382</v>
      </c>
      <c r="AG1060" s="82" t="s">
        <v>382</v>
      </c>
      <c r="AH1060" s="82" t="s">
        <v>21628</v>
      </c>
      <c r="AI1060" s="82" t="s">
        <v>21639</v>
      </c>
      <c r="AJ1060" s="82" t="s">
        <v>21269</v>
      </c>
      <c r="AK1060" s="82" t="s">
        <v>21640</v>
      </c>
      <c r="AL1060" s="82" t="s">
        <v>415</v>
      </c>
    </row>
    <row r="1061" spans="1:38" x14ac:dyDescent="0.25">
      <c r="A1061" s="82" t="s">
        <v>21641</v>
      </c>
      <c r="B1061" s="82">
        <v>19.030999999999999</v>
      </c>
      <c r="C1061" s="82" t="s">
        <v>21642</v>
      </c>
      <c r="D1061" s="82" t="s">
        <v>21620</v>
      </c>
      <c r="E1061" s="82" t="s">
        <v>21643</v>
      </c>
      <c r="F1061" s="82" t="s">
        <v>21644</v>
      </c>
      <c r="G1061" s="82" t="s">
        <v>600</v>
      </c>
      <c r="H1061" s="82" t="s">
        <v>360</v>
      </c>
      <c r="I1061" s="82" t="s">
        <v>21645</v>
      </c>
      <c r="J1061" s="82" t="s">
        <v>21646</v>
      </c>
      <c r="K1061" s="82" t="s">
        <v>21647</v>
      </c>
      <c r="L1061" s="82" t="s">
        <v>421</v>
      </c>
      <c r="M1061" s="82" t="s">
        <v>421</v>
      </c>
      <c r="N1061" s="82" t="s">
        <v>21648</v>
      </c>
      <c r="O1061" s="82" t="s">
        <v>366</v>
      </c>
      <c r="P1061" s="82" t="s">
        <v>21649</v>
      </c>
      <c r="Q1061" s="82" t="s">
        <v>360</v>
      </c>
      <c r="R1061" s="82" t="s">
        <v>360</v>
      </c>
      <c r="S1061" s="82" t="s">
        <v>368</v>
      </c>
      <c r="T1061" s="82" t="s">
        <v>21650</v>
      </c>
      <c r="U1061" s="82" t="s">
        <v>21651</v>
      </c>
      <c r="V1061" s="82" t="s">
        <v>1376</v>
      </c>
      <c r="W1061" s="82" t="s">
        <v>21652</v>
      </c>
      <c r="X1061" s="82" t="s">
        <v>21653</v>
      </c>
      <c r="Y1061" s="82" t="s">
        <v>21654</v>
      </c>
      <c r="Z1061" s="82" t="s">
        <v>427</v>
      </c>
      <c r="AA1061" s="82" t="s">
        <v>376</v>
      </c>
      <c r="AB1061" s="82" t="s">
        <v>21655</v>
      </c>
      <c r="AC1061" s="82" t="s">
        <v>735</v>
      </c>
      <c r="AD1061" s="82" t="s">
        <v>21656</v>
      </c>
      <c r="AE1061" s="82" t="s">
        <v>360</v>
      </c>
      <c r="AF1061" s="82" t="s">
        <v>382</v>
      </c>
      <c r="AG1061" s="82" t="s">
        <v>382</v>
      </c>
      <c r="AH1061" s="82" t="s">
        <v>382</v>
      </c>
      <c r="AI1061" s="82" t="s">
        <v>21657</v>
      </c>
      <c r="AJ1061" s="82" t="s">
        <v>21269</v>
      </c>
      <c r="AK1061" s="82" t="s">
        <v>21658</v>
      </c>
      <c r="AL1061" s="82" t="s">
        <v>415</v>
      </c>
    </row>
    <row r="1062" spans="1:38" x14ac:dyDescent="0.25">
      <c r="A1062" s="82" t="s">
        <v>21659</v>
      </c>
      <c r="B1062" s="82">
        <v>19.032</v>
      </c>
      <c r="C1062" s="82" t="s">
        <v>21660</v>
      </c>
      <c r="D1062" s="82" t="s">
        <v>21661</v>
      </c>
      <c r="E1062" s="82" t="s">
        <v>21662</v>
      </c>
      <c r="F1062" s="82" t="s">
        <v>21663</v>
      </c>
      <c r="G1062" s="82" t="s">
        <v>359</v>
      </c>
      <c r="H1062" s="82" t="s">
        <v>360</v>
      </c>
      <c r="I1062" s="82" t="s">
        <v>21664</v>
      </c>
      <c r="J1062" s="82" t="s">
        <v>21664</v>
      </c>
      <c r="K1062" s="82" t="s">
        <v>362</v>
      </c>
      <c r="L1062" s="82" t="s">
        <v>421</v>
      </c>
      <c r="M1062" s="82" t="s">
        <v>21665</v>
      </c>
      <c r="N1062" s="82" t="s">
        <v>21664</v>
      </c>
      <c r="O1062" s="82" t="s">
        <v>366</v>
      </c>
      <c r="P1062" s="82" t="s">
        <v>21664</v>
      </c>
      <c r="Q1062" s="82" t="s">
        <v>21664</v>
      </c>
      <c r="R1062" s="82" t="s">
        <v>21664</v>
      </c>
      <c r="S1062" s="82" t="s">
        <v>368</v>
      </c>
      <c r="T1062" s="82" t="s">
        <v>21666</v>
      </c>
      <c r="U1062" s="82" t="s">
        <v>21667</v>
      </c>
      <c r="V1062" s="82" t="s">
        <v>362</v>
      </c>
      <c r="W1062" s="82" t="s">
        <v>21668</v>
      </c>
      <c r="X1062" s="82" t="s">
        <v>21669</v>
      </c>
      <c r="Y1062" s="82" t="s">
        <v>21670</v>
      </c>
      <c r="Z1062" s="82" t="s">
        <v>21671</v>
      </c>
      <c r="AA1062" s="82" t="s">
        <v>376</v>
      </c>
      <c r="AB1062" s="82" t="s">
        <v>382</v>
      </c>
      <c r="AC1062" s="82" t="s">
        <v>21672</v>
      </c>
      <c r="AD1062" s="82" t="s">
        <v>21673</v>
      </c>
      <c r="AE1062" s="82" t="s">
        <v>360</v>
      </c>
      <c r="AF1062" s="82" t="s">
        <v>382</v>
      </c>
      <c r="AG1062" s="82" t="s">
        <v>382</v>
      </c>
      <c r="AH1062" s="82" t="s">
        <v>21664</v>
      </c>
      <c r="AI1062" s="82" t="s">
        <v>21674</v>
      </c>
      <c r="AJ1062" s="82" t="s">
        <v>21269</v>
      </c>
      <c r="AK1062" s="82" t="s">
        <v>21675</v>
      </c>
      <c r="AL1062" s="82" t="s">
        <v>499</v>
      </c>
    </row>
    <row r="1063" spans="1:38" x14ac:dyDescent="0.25">
      <c r="A1063" s="82" t="s">
        <v>21676</v>
      </c>
      <c r="B1063" s="82">
        <v>19.033000000000001</v>
      </c>
      <c r="C1063" s="82" t="s">
        <v>21677</v>
      </c>
      <c r="D1063" s="82" t="s">
        <v>21678</v>
      </c>
      <c r="E1063" s="82" t="s">
        <v>21679</v>
      </c>
      <c r="F1063" s="82" t="s">
        <v>21680</v>
      </c>
      <c r="G1063" s="82" t="s">
        <v>4176</v>
      </c>
      <c r="H1063" s="82" t="s">
        <v>360</v>
      </c>
      <c r="I1063" s="82" t="s">
        <v>21681</v>
      </c>
      <c r="J1063" s="82" t="s">
        <v>21681</v>
      </c>
      <c r="K1063" s="82" t="s">
        <v>21682</v>
      </c>
      <c r="L1063" s="82" t="s">
        <v>421</v>
      </c>
      <c r="M1063" s="82" t="s">
        <v>21683</v>
      </c>
      <c r="N1063" s="82" t="s">
        <v>21684</v>
      </c>
      <c r="O1063" s="82" t="s">
        <v>366</v>
      </c>
      <c r="P1063" s="82" t="s">
        <v>21681</v>
      </c>
      <c r="Q1063" s="82" t="s">
        <v>360</v>
      </c>
      <c r="R1063" s="82" t="s">
        <v>360</v>
      </c>
      <c r="S1063" s="82" t="s">
        <v>368</v>
      </c>
      <c r="T1063" s="82" t="s">
        <v>21685</v>
      </c>
      <c r="U1063" s="82" t="s">
        <v>21686</v>
      </c>
      <c r="V1063" s="82" t="s">
        <v>21687</v>
      </c>
      <c r="W1063" s="82" t="s">
        <v>21688</v>
      </c>
      <c r="X1063" s="82" t="s">
        <v>21689</v>
      </c>
      <c r="Y1063" s="82" t="s">
        <v>21690</v>
      </c>
      <c r="Z1063" s="82" t="s">
        <v>21691</v>
      </c>
      <c r="AA1063" s="82" t="s">
        <v>376</v>
      </c>
      <c r="AB1063" s="82" t="s">
        <v>382</v>
      </c>
      <c r="AC1063" s="82" t="s">
        <v>735</v>
      </c>
      <c r="AD1063" s="82" t="s">
        <v>21692</v>
      </c>
      <c r="AE1063" s="82" t="s">
        <v>21693</v>
      </c>
      <c r="AF1063" s="82" t="s">
        <v>382</v>
      </c>
      <c r="AG1063" s="82" t="s">
        <v>382</v>
      </c>
      <c r="AH1063" s="82" t="s">
        <v>21694</v>
      </c>
      <c r="AI1063" s="82" t="s">
        <v>11928</v>
      </c>
      <c r="AJ1063" s="82" t="s">
        <v>21269</v>
      </c>
      <c r="AK1063" s="82" t="s">
        <v>21695</v>
      </c>
      <c r="AL1063" s="82" t="s">
        <v>415</v>
      </c>
    </row>
    <row r="1064" spans="1:38" x14ac:dyDescent="0.25">
      <c r="A1064" s="82" t="s">
        <v>21696</v>
      </c>
      <c r="B1064" s="82">
        <v>19.035</v>
      </c>
      <c r="C1064" s="82" t="s">
        <v>21696</v>
      </c>
      <c r="D1064" s="82" t="s">
        <v>21697</v>
      </c>
      <c r="E1064" s="82" t="s">
        <v>21698</v>
      </c>
      <c r="F1064" s="82" t="s">
        <v>21699</v>
      </c>
      <c r="G1064" s="82" t="s">
        <v>21700</v>
      </c>
      <c r="H1064" s="82" t="s">
        <v>360</v>
      </c>
      <c r="I1064" s="82" t="s">
        <v>21701</v>
      </c>
      <c r="J1064" s="82" t="s">
        <v>21702</v>
      </c>
      <c r="K1064" s="82" t="s">
        <v>362</v>
      </c>
      <c r="L1064" s="82" t="s">
        <v>421</v>
      </c>
      <c r="M1064" s="82" t="s">
        <v>21703</v>
      </c>
      <c r="N1064" s="82" t="s">
        <v>21701</v>
      </c>
      <c r="O1064" s="82" t="s">
        <v>366</v>
      </c>
      <c r="P1064" s="82" t="s">
        <v>21701</v>
      </c>
      <c r="Q1064" s="82" t="s">
        <v>360</v>
      </c>
      <c r="R1064" s="82" t="s">
        <v>21701</v>
      </c>
      <c r="S1064" s="82" t="s">
        <v>368</v>
      </c>
      <c r="T1064" s="82" t="s">
        <v>21704</v>
      </c>
      <c r="U1064" s="82" t="s">
        <v>21705</v>
      </c>
      <c r="V1064" s="82" t="s">
        <v>21706</v>
      </c>
      <c r="W1064" s="82" t="s">
        <v>21707</v>
      </c>
      <c r="X1064" s="82" t="s">
        <v>21634</v>
      </c>
      <c r="Y1064" s="82" t="s">
        <v>21708</v>
      </c>
      <c r="Z1064" s="82" t="s">
        <v>21701</v>
      </c>
      <c r="AA1064" s="82" t="s">
        <v>376</v>
      </c>
      <c r="AB1064" s="82" t="s">
        <v>382</v>
      </c>
      <c r="AC1064" s="82" t="s">
        <v>735</v>
      </c>
      <c r="AD1064" s="82" t="s">
        <v>21709</v>
      </c>
      <c r="AE1064" s="82" t="s">
        <v>360</v>
      </c>
      <c r="AF1064" s="82" t="s">
        <v>382</v>
      </c>
      <c r="AG1064" s="82" t="s">
        <v>21710</v>
      </c>
      <c r="AH1064" s="82" t="s">
        <v>21701</v>
      </c>
      <c r="AI1064" s="82" t="s">
        <v>21711</v>
      </c>
      <c r="AJ1064" s="82" t="s">
        <v>21269</v>
      </c>
      <c r="AK1064" s="82" t="s">
        <v>21712</v>
      </c>
      <c r="AL1064" s="82" t="s">
        <v>1286</v>
      </c>
    </row>
    <row r="1065" spans="1:38" x14ac:dyDescent="0.25">
      <c r="A1065" s="82" t="s">
        <v>21713</v>
      </c>
      <c r="B1065" s="82">
        <v>19.04</v>
      </c>
      <c r="D1065" s="82" t="s">
        <v>21714</v>
      </c>
      <c r="E1065" s="82" t="s">
        <v>21715</v>
      </c>
      <c r="F1065" s="82" t="s">
        <v>21716</v>
      </c>
      <c r="G1065" s="82" t="s">
        <v>359</v>
      </c>
      <c r="H1065" s="82" t="s">
        <v>360</v>
      </c>
      <c r="I1065" s="82" t="s">
        <v>21717</v>
      </c>
      <c r="J1065" s="82" t="s">
        <v>21718</v>
      </c>
      <c r="K1065" s="82" t="s">
        <v>21719</v>
      </c>
      <c r="L1065" s="82" t="s">
        <v>421</v>
      </c>
      <c r="M1065" s="82" t="s">
        <v>21720</v>
      </c>
      <c r="N1065" s="82" t="s">
        <v>21721</v>
      </c>
      <c r="O1065" s="82" t="s">
        <v>558</v>
      </c>
      <c r="P1065" s="82" t="s">
        <v>21722</v>
      </c>
      <c r="Q1065" s="82" t="s">
        <v>360</v>
      </c>
      <c r="R1065" s="82" t="s">
        <v>21399</v>
      </c>
      <c r="S1065" s="82" t="s">
        <v>400</v>
      </c>
      <c r="T1065" s="82" t="s">
        <v>21723</v>
      </c>
      <c r="U1065" s="82" t="s">
        <v>21724</v>
      </c>
      <c r="V1065" s="82" t="s">
        <v>632</v>
      </c>
      <c r="W1065" s="82" t="s">
        <v>21725</v>
      </c>
      <c r="X1065" s="82" t="s">
        <v>21726</v>
      </c>
      <c r="Y1065" s="82" t="s">
        <v>21727</v>
      </c>
      <c r="Z1065" s="82" t="s">
        <v>21728</v>
      </c>
      <c r="AA1065" s="82" t="s">
        <v>376</v>
      </c>
      <c r="AB1065" s="82" t="s">
        <v>382</v>
      </c>
      <c r="AC1065" s="82" t="s">
        <v>21729</v>
      </c>
      <c r="AD1065" s="82" t="s">
        <v>21730</v>
      </c>
      <c r="AE1065" s="82" t="s">
        <v>360</v>
      </c>
      <c r="AF1065" s="82" t="s">
        <v>382</v>
      </c>
      <c r="AG1065" s="82" t="s">
        <v>382</v>
      </c>
      <c r="AH1065" s="82" t="s">
        <v>382</v>
      </c>
      <c r="AI1065" s="82" t="s">
        <v>21731</v>
      </c>
      <c r="AJ1065" s="82" t="s">
        <v>21269</v>
      </c>
      <c r="AK1065" s="82" t="s">
        <v>21732</v>
      </c>
      <c r="AL1065" s="82" t="s">
        <v>415</v>
      </c>
    </row>
    <row r="1066" spans="1:38" x14ac:dyDescent="0.25">
      <c r="A1066" s="82" t="s">
        <v>21733</v>
      </c>
      <c r="B1066" s="82">
        <v>19.087</v>
      </c>
      <c r="C1066" s="82" t="s">
        <v>21733</v>
      </c>
      <c r="D1066" s="82" t="s">
        <v>21393</v>
      </c>
      <c r="E1066" s="82" t="s">
        <v>21734</v>
      </c>
      <c r="F1066" s="82" t="s">
        <v>21735</v>
      </c>
      <c r="G1066" s="82" t="s">
        <v>3432</v>
      </c>
      <c r="H1066" s="82" t="s">
        <v>360</v>
      </c>
      <c r="I1066" s="82" t="s">
        <v>21736</v>
      </c>
      <c r="J1066" s="82" t="s">
        <v>21737</v>
      </c>
      <c r="K1066" s="82" t="s">
        <v>21738</v>
      </c>
      <c r="L1066" s="82" t="s">
        <v>421</v>
      </c>
      <c r="M1066" s="82" t="s">
        <v>440</v>
      </c>
      <c r="N1066" s="82" t="s">
        <v>21739</v>
      </c>
      <c r="O1066" s="82" t="s">
        <v>558</v>
      </c>
      <c r="P1066" s="82" t="s">
        <v>360</v>
      </c>
      <c r="Q1066" s="82" t="s">
        <v>360</v>
      </c>
      <c r="R1066" s="82" t="s">
        <v>360</v>
      </c>
      <c r="S1066" s="82" t="s">
        <v>368</v>
      </c>
      <c r="T1066" s="82" t="s">
        <v>21740</v>
      </c>
      <c r="U1066" s="82" t="s">
        <v>21741</v>
      </c>
      <c r="V1066" s="82" t="s">
        <v>21742</v>
      </c>
      <c r="W1066" s="82" t="s">
        <v>21743</v>
      </c>
      <c r="X1066" s="82" t="s">
        <v>21404</v>
      </c>
      <c r="Y1066" s="82" t="s">
        <v>21744</v>
      </c>
      <c r="Z1066" s="82" t="s">
        <v>21745</v>
      </c>
      <c r="AA1066" s="82" t="s">
        <v>376</v>
      </c>
      <c r="AB1066" s="82" t="s">
        <v>382</v>
      </c>
      <c r="AC1066" s="82" t="s">
        <v>735</v>
      </c>
      <c r="AD1066" s="82" t="s">
        <v>21746</v>
      </c>
      <c r="AE1066" s="82" t="s">
        <v>21747</v>
      </c>
      <c r="AF1066" s="82" t="s">
        <v>382</v>
      </c>
      <c r="AG1066" s="82" t="s">
        <v>382</v>
      </c>
      <c r="AH1066" s="82" t="s">
        <v>382</v>
      </c>
      <c r="AI1066" s="82" t="s">
        <v>21748</v>
      </c>
      <c r="AJ1066" s="82" t="s">
        <v>21269</v>
      </c>
      <c r="AK1066" s="82" t="s">
        <v>21749</v>
      </c>
      <c r="AL1066" s="82" t="s">
        <v>450</v>
      </c>
    </row>
    <row r="1067" spans="1:38" x14ac:dyDescent="0.25">
      <c r="A1067" s="82" t="s">
        <v>21750</v>
      </c>
      <c r="B1067" s="82">
        <v>19.120999999999999</v>
      </c>
      <c r="C1067" s="82" t="s">
        <v>21751</v>
      </c>
      <c r="D1067" s="82" t="s">
        <v>21752</v>
      </c>
      <c r="E1067" s="82" t="s">
        <v>21753</v>
      </c>
      <c r="F1067" s="82" t="s">
        <v>21754</v>
      </c>
      <c r="G1067" s="82" t="s">
        <v>4176</v>
      </c>
      <c r="H1067" s="82" t="s">
        <v>360</v>
      </c>
      <c r="I1067" s="82" t="s">
        <v>21755</v>
      </c>
      <c r="J1067" s="82" t="s">
        <v>21755</v>
      </c>
      <c r="K1067" s="82" t="s">
        <v>362</v>
      </c>
      <c r="L1067" s="82" t="s">
        <v>421</v>
      </c>
      <c r="M1067" s="82" t="s">
        <v>21756</v>
      </c>
      <c r="N1067" s="82" t="s">
        <v>21755</v>
      </c>
      <c r="O1067" s="82" t="s">
        <v>366</v>
      </c>
      <c r="P1067" s="82" t="s">
        <v>21757</v>
      </c>
      <c r="Q1067" s="82" t="s">
        <v>360</v>
      </c>
      <c r="R1067" s="82" t="s">
        <v>21755</v>
      </c>
      <c r="S1067" s="82" t="s">
        <v>368</v>
      </c>
      <c r="T1067" s="82" t="s">
        <v>21758</v>
      </c>
      <c r="U1067" s="82" t="s">
        <v>21759</v>
      </c>
      <c r="V1067" s="82" t="s">
        <v>21760</v>
      </c>
      <c r="W1067" s="82" t="s">
        <v>21761</v>
      </c>
      <c r="X1067" s="82" t="s">
        <v>21762</v>
      </c>
      <c r="Y1067" s="82" t="s">
        <v>21763</v>
      </c>
      <c r="Z1067" s="82" t="s">
        <v>21755</v>
      </c>
      <c r="AA1067" s="82" t="s">
        <v>21764</v>
      </c>
      <c r="AB1067" s="82" t="s">
        <v>382</v>
      </c>
      <c r="AC1067" s="82" t="s">
        <v>735</v>
      </c>
      <c r="AD1067" s="82" t="s">
        <v>21765</v>
      </c>
      <c r="AE1067" s="82" t="s">
        <v>21766</v>
      </c>
      <c r="AF1067" s="82" t="s">
        <v>382</v>
      </c>
      <c r="AG1067" s="82" t="s">
        <v>382</v>
      </c>
      <c r="AH1067" s="82" t="s">
        <v>21755</v>
      </c>
      <c r="AI1067" s="82" t="s">
        <v>21767</v>
      </c>
      <c r="AJ1067" s="82" t="s">
        <v>21269</v>
      </c>
      <c r="AK1067" s="82" t="s">
        <v>21768</v>
      </c>
      <c r="AL1067" s="82" t="s">
        <v>1286</v>
      </c>
    </row>
    <row r="1068" spans="1:38" x14ac:dyDescent="0.25">
      <c r="A1068" s="82" t="s">
        <v>21769</v>
      </c>
      <c r="B1068" s="82">
        <v>19.123000000000001</v>
      </c>
      <c r="C1068" s="82" t="s">
        <v>21769</v>
      </c>
      <c r="D1068" s="82" t="s">
        <v>21324</v>
      </c>
      <c r="E1068" s="82" t="s">
        <v>21770</v>
      </c>
      <c r="F1068" s="82" t="s">
        <v>21771</v>
      </c>
      <c r="G1068" s="82" t="s">
        <v>359</v>
      </c>
      <c r="H1068" s="82" t="s">
        <v>360</v>
      </c>
      <c r="I1068" s="82" t="s">
        <v>21772</v>
      </c>
      <c r="J1068" s="82" t="s">
        <v>21773</v>
      </c>
      <c r="K1068" s="82" t="s">
        <v>362</v>
      </c>
      <c r="L1068" s="82" t="s">
        <v>421</v>
      </c>
      <c r="M1068" s="82" t="s">
        <v>421</v>
      </c>
      <c r="N1068" s="82" t="s">
        <v>21774</v>
      </c>
      <c r="O1068" s="82" t="s">
        <v>366</v>
      </c>
      <c r="P1068" s="82" t="s">
        <v>360</v>
      </c>
      <c r="Q1068" s="82" t="s">
        <v>360</v>
      </c>
      <c r="R1068" s="82" t="s">
        <v>360</v>
      </c>
      <c r="S1068" s="82" t="s">
        <v>400</v>
      </c>
      <c r="T1068" s="82" t="s">
        <v>21775</v>
      </c>
      <c r="U1068" s="82" t="s">
        <v>21776</v>
      </c>
      <c r="V1068" s="82" t="s">
        <v>632</v>
      </c>
      <c r="W1068" s="82" t="s">
        <v>21777</v>
      </c>
      <c r="X1068" s="82" t="s">
        <v>21778</v>
      </c>
      <c r="Y1068" s="82" t="s">
        <v>21336</v>
      </c>
      <c r="Z1068" s="82" t="s">
        <v>21779</v>
      </c>
      <c r="AA1068" s="82" t="s">
        <v>376</v>
      </c>
      <c r="AB1068" s="82" t="s">
        <v>382</v>
      </c>
      <c r="AC1068" s="82" t="s">
        <v>735</v>
      </c>
      <c r="AD1068" s="82" t="s">
        <v>21780</v>
      </c>
      <c r="AE1068" s="82" t="s">
        <v>360</v>
      </c>
      <c r="AF1068" s="82" t="s">
        <v>382</v>
      </c>
      <c r="AG1068" s="82" t="s">
        <v>382</v>
      </c>
      <c r="AH1068" s="82" t="s">
        <v>382</v>
      </c>
      <c r="AI1068" s="82" t="s">
        <v>21781</v>
      </c>
      <c r="AJ1068" s="82" t="s">
        <v>21269</v>
      </c>
      <c r="AK1068" s="82" t="s">
        <v>21782</v>
      </c>
      <c r="AL1068" s="82" t="s">
        <v>1286</v>
      </c>
    </row>
    <row r="1069" spans="1:38" x14ac:dyDescent="0.25">
      <c r="A1069" s="82" t="s">
        <v>21783</v>
      </c>
      <c r="B1069" s="82">
        <v>19.123999999999999</v>
      </c>
      <c r="C1069" s="82" t="s">
        <v>21784</v>
      </c>
      <c r="D1069" s="82" t="s">
        <v>21785</v>
      </c>
      <c r="E1069" s="82" t="s">
        <v>21786</v>
      </c>
      <c r="F1069" s="82" t="s">
        <v>21787</v>
      </c>
      <c r="G1069" s="82" t="s">
        <v>21788</v>
      </c>
      <c r="H1069" s="82" t="s">
        <v>360</v>
      </c>
      <c r="I1069" s="82" t="s">
        <v>21789</v>
      </c>
      <c r="J1069" s="82" t="s">
        <v>21790</v>
      </c>
      <c r="K1069" s="82" t="s">
        <v>21791</v>
      </c>
      <c r="L1069" s="82" t="s">
        <v>21792</v>
      </c>
      <c r="M1069" s="82" t="s">
        <v>21793</v>
      </c>
      <c r="N1069" s="82" t="s">
        <v>21794</v>
      </c>
      <c r="O1069" s="82" t="s">
        <v>558</v>
      </c>
      <c r="P1069" s="82" t="s">
        <v>21795</v>
      </c>
      <c r="Q1069" s="82" t="s">
        <v>360</v>
      </c>
      <c r="R1069" s="82" t="s">
        <v>21796</v>
      </c>
      <c r="S1069" s="82" t="s">
        <v>368</v>
      </c>
      <c r="T1069" s="82" t="s">
        <v>21797</v>
      </c>
      <c r="U1069" s="82" t="s">
        <v>21798</v>
      </c>
      <c r="V1069" s="82" t="s">
        <v>362</v>
      </c>
      <c r="W1069" s="82" t="s">
        <v>21799</v>
      </c>
      <c r="X1069" s="82" t="s">
        <v>21800</v>
      </c>
      <c r="Y1069" s="82" t="s">
        <v>21801</v>
      </c>
      <c r="Z1069" s="82" t="s">
        <v>21802</v>
      </c>
      <c r="AA1069" s="82" t="s">
        <v>376</v>
      </c>
      <c r="AB1069" s="82" t="s">
        <v>382</v>
      </c>
      <c r="AC1069" s="82" t="s">
        <v>735</v>
      </c>
      <c r="AD1069" s="82" t="s">
        <v>21803</v>
      </c>
      <c r="AE1069" s="82" t="s">
        <v>360</v>
      </c>
      <c r="AF1069" s="82" t="s">
        <v>382</v>
      </c>
      <c r="AG1069" s="82" t="s">
        <v>382</v>
      </c>
      <c r="AH1069" s="82" t="s">
        <v>21804</v>
      </c>
      <c r="AI1069" s="82" t="s">
        <v>21805</v>
      </c>
      <c r="AJ1069" s="82" t="s">
        <v>21269</v>
      </c>
      <c r="AK1069" s="82" t="s">
        <v>21806</v>
      </c>
      <c r="AL1069" s="82" t="s">
        <v>961</v>
      </c>
    </row>
    <row r="1070" spans="1:38" x14ac:dyDescent="0.25">
      <c r="A1070" s="82" t="s">
        <v>21807</v>
      </c>
      <c r="B1070" s="82">
        <v>19.204000000000001</v>
      </c>
      <c r="C1070" s="82" t="s">
        <v>21808</v>
      </c>
      <c r="D1070" s="82" t="s">
        <v>21393</v>
      </c>
      <c r="E1070" s="82" t="s">
        <v>21809</v>
      </c>
      <c r="F1070" s="82" t="s">
        <v>21810</v>
      </c>
      <c r="G1070" s="82" t="s">
        <v>2959</v>
      </c>
      <c r="H1070" s="82" t="s">
        <v>360</v>
      </c>
      <c r="I1070" s="82" t="s">
        <v>21811</v>
      </c>
      <c r="J1070" s="82" t="s">
        <v>21812</v>
      </c>
      <c r="K1070" s="82" t="s">
        <v>21813</v>
      </c>
      <c r="L1070" s="82" t="s">
        <v>5026</v>
      </c>
      <c r="M1070" s="82" t="s">
        <v>21814</v>
      </c>
      <c r="N1070" s="82" t="s">
        <v>21815</v>
      </c>
      <c r="O1070" s="82" t="s">
        <v>366</v>
      </c>
      <c r="P1070" s="82" t="s">
        <v>21816</v>
      </c>
      <c r="Q1070" s="82" t="s">
        <v>21817</v>
      </c>
      <c r="R1070" s="82" t="s">
        <v>21818</v>
      </c>
      <c r="S1070" s="82" t="s">
        <v>368</v>
      </c>
      <c r="T1070" s="82" t="s">
        <v>21819</v>
      </c>
      <c r="U1070" s="82" t="s">
        <v>443</v>
      </c>
      <c r="V1070" s="82" t="s">
        <v>362</v>
      </c>
      <c r="W1070" s="82" t="s">
        <v>822</v>
      </c>
      <c r="X1070" s="82" t="s">
        <v>21820</v>
      </c>
      <c r="Y1070" s="82" t="s">
        <v>21821</v>
      </c>
      <c r="Z1070" s="82" t="s">
        <v>427</v>
      </c>
      <c r="AA1070" s="82" t="s">
        <v>21822</v>
      </c>
      <c r="AB1070" s="82" t="s">
        <v>21823</v>
      </c>
      <c r="AC1070" s="82" t="s">
        <v>735</v>
      </c>
      <c r="AD1070" s="82" t="s">
        <v>21824</v>
      </c>
      <c r="AE1070" s="82" t="s">
        <v>21825</v>
      </c>
      <c r="AF1070" s="82" t="s">
        <v>382</v>
      </c>
      <c r="AG1070" s="82" t="s">
        <v>382</v>
      </c>
      <c r="AH1070" s="82" t="s">
        <v>382</v>
      </c>
      <c r="AI1070" s="82" t="s">
        <v>4335</v>
      </c>
      <c r="AJ1070" s="82" t="s">
        <v>21269</v>
      </c>
      <c r="AK1070" s="82" t="s">
        <v>21826</v>
      </c>
      <c r="AL1070" s="82" t="s">
        <v>450</v>
      </c>
    </row>
    <row r="1071" spans="1:38" x14ac:dyDescent="0.25">
      <c r="A1071" s="82" t="s">
        <v>21827</v>
      </c>
      <c r="B1071" s="82">
        <v>19.221</v>
      </c>
      <c r="C1071" s="82" t="s">
        <v>21828</v>
      </c>
      <c r="D1071" s="82" t="s">
        <v>21366</v>
      </c>
      <c r="E1071" s="82" t="s">
        <v>21829</v>
      </c>
      <c r="F1071" s="82" t="s">
        <v>21830</v>
      </c>
      <c r="G1071" s="82" t="s">
        <v>21831</v>
      </c>
      <c r="H1071" s="82" t="s">
        <v>360</v>
      </c>
      <c r="I1071" s="82" t="s">
        <v>21832</v>
      </c>
      <c r="J1071" s="82" t="s">
        <v>21833</v>
      </c>
      <c r="K1071" s="82" t="s">
        <v>21834</v>
      </c>
      <c r="L1071" s="82" t="s">
        <v>21372</v>
      </c>
      <c r="M1071" s="82" t="s">
        <v>21835</v>
      </c>
      <c r="N1071" s="82" t="s">
        <v>21836</v>
      </c>
      <c r="O1071" s="82" t="s">
        <v>558</v>
      </c>
      <c r="P1071" s="82" t="s">
        <v>360</v>
      </c>
      <c r="Q1071" s="82" t="s">
        <v>360</v>
      </c>
      <c r="R1071" s="82" t="s">
        <v>21837</v>
      </c>
      <c r="S1071" s="82" t="s">
        <v>368</v>
      </c>
      <c r="T1071" s="82" t="s">
        <v>21838</v>
      </c>
      <c r="U1071" s="82" t="s">
        <v>21839</v>
      </c>
      <c r="V1071" s="82" t="s">
        <v>21381</v>
      </c>
      <c r="W1071" s="82" t="s">
        <v>21840</v>
      </c>
      <c r="X1071" s="82" t="s">
        <v>21841</v>
      </c>
      <c r="Y1071" s="82" t="s">
        <v>21842</v>
      </c>
      <c r="Z1071" s="82" t="s">
        <v>21843</v>
      </c>
      <c r="AA1071" s="82" t="s">
        <v>376</v>
      </c>
      <c r="AB1071" s="82" t="s">
        <v>382</v>
      </c>
      <c r="AC1071" s="82" t="s">
        <v>735</v>
      </c>
      <c r="AD1071" s="82" t="s">
        <v>21387</v>
      </c>
      <c r="AE1071" s="82" t="s">
        <v>360</v>
      </c>
      <c r="AF1071" s="82" t="s">
        <v>382</v>
      </c>
      <c r="AG1071" s="82" t="s">
        <v>382</v>
      </c>
      <c r="AH1071" s="82" t="s">
        <v>21389</v>
      </c>
      <c r="AI1071" s="82" t="s">
        <v>21844</v>
      </c>
      <c r="AJ1071" s="82" t="s">
        <v>21269</v>
      </c>
      <c r="AK1071" s="82" t="s">
        <v>21845</v>
      </c>
      <c r="AL1071" s="82" t="s">
        <v>415</v>
      </c>
    </row>
    <row r="1072" spans="1:38" x14ac:dyDescent="0.25">
      <c r="A1072" s="82" t="s">
        <v>21846</v>
      </c>
      <c r="B1072" s="82">
        <v>19.222000000000001</v>
      </c>
      <c r="C1072" s="82" t="s">
        <v>21846</v>
      </c>
      <c r="D1072" s="82" t="s">
        <v>21366</v>
      </c>
      <c r="E1072" s="82" t="s">
        <v>21847</v>
      </c>
      <c r="F1072" s="82" t="s">
        <v>21848</v>
      </c>
      <c r="G1072" s="82" t="s">
        <v>2431</v>
      </c>
      <c r="H1072" s="82" t="s">
        <v>360</v>
      </c>
      <c r="I1072" s="82" t="s">
        <v>21849</v>
      </c>
      <c r="J1072" s="82" t="s">
        <v>21850</v>
      </c>
      <c r="K1072" s="82" t="s">
        <v>21851</v>
      </c>
      <c r="L1072" s="82" t="s">
        <v>421</v>
      </c>
      <c r="M1072" s="82" t="s">
        <v>21852</v>
      </c>
      <c r="N1072" s="82" t="s">
        <v>21853</v>
      </c>
      <c r="O1072" s="82" t="s">
        <v>558</v>
      </c>
      <c r="P1072" s="82" t="s">
        <v>21854</v>
      </c>
      <c r="Q1072" s="82" t="s">
        <v>360</v>
      </c>
      <c r="R1072" s="82" t="s">
        <v>21399</v>
      </c>
      <c r="S1072" s="82" t="s">
        <v>368</v>
      </c>
      <c r="T1072" s="82" t="s">
        <v>21855</v>
      </c>
      <c r="U1072" s="82" t="s">
        <v>21856</v>
      </c>
      <c r="V1072" s="82" t="s">
        <v>1376</v>
      </c>
      <c r="W1072" s="82" t="s">
        <v>21857</v>
      </c>
      <c r="X1072" s="82" t="s">
        <v>21858</v>
      </c>
      <c r="Y1072" s="82" t="s">
        <v>21859</v>
      </c>
      <c r="Z1072" s="82" t="s">
        <v>21860</v>
      </c>
      <c r="AA1072" s="82" t="s">
        <v>376</v>
      </c>
      <c r="AB1072" s="82" t="s">
        <v>21861</v>
      </c>
      <c r="AC1072" s="82" t="s">
        <v>735</v>
      </c>
      <c r="AD1072" s="82" t="s">
        <v>21862</v>
      </c>
      <c r="AE1072" s="82" t="s">
        <v>360</v>
      </c>
      <c r="AF1072" s="82" t="s">
        <v>382</v>
      </c>
      <c r="AG1072" s="82" t="s">
        <v>382</v>
      </c>
      <c r="AH1072" s="82" t="s">
        <v>21863</v>
      </c>
      <c r="AI1072" s="82" t="s">
        <v>21864</v>
      </c>
      <c r="AJ1072" s="82" t="s">
        <v>21269</v>
      </c>
      <c r="AK1072" s="82" t="s">
        <v>21865</v>
      </c>
      <c r="AL1072" s="82" t="s">
        <v>415</v>
      </c>
    </row>
    <row r="1073" spans="1:38" x14ac:dyDescent="0.25">
      <c r="A1073" s="82" t="s">
        <v>21866</v>
      </c>
      <c r="B1073" s="82">
        <v>19.224</v>
      </c>
      <c r="C1073" s="82" t="s">
        <v>21867</v>
      </c>
      <c r="D1073" s="82" t="s">
        <v>21678</v>
      </c>
      <c r="E1073" s="82" t="s">
        <v>21868</v>
      </c>
      <c r="F1073" s="82" t="s">
        <v>21869</v>
      </c>
      <c r="G1073" s="82" t="s">
        <v>4176</v>
      </c>
      <c r="H1073" s="82" t="s">
        <v>360</v>
      </c>
      <c r="I1073" s="82" t="s">
        <v>21870</v>
      </c>
      <c r="J1073" s="82" t="s">
        <v>21871</v>
      </c>
      <c r="K1073" s="82" t="s">
        <v>21872</v>
      </c>
      <c r="L1073" s="82" t="s">
        <v>21873</v>
      </c>
      <c r="M1073" s="82" t="s">
        <v>421</v>
      </c>
      <c r="N1073" s="82" t="s">
        <v>21874</v>
      </c>
      <c r="O1073" s="82" t="s">
        <v>558</v>
      </c>
      <c r="P1073" s="82" t="s">
        <v>360</v>
      </c>
      <c r="Q1073" s="82" t="s">
        <v>360</v>
      </c>
      <c r="R1073" s="82" t="s">
        <v>21875</v>
      </c>
      <c r="S1073" s="82" t="s">
        <v>21876</v>
      </c>
      <c r="T1073" s="82" t="s">
        <v>21877</v>
      </c>
      <c r="U1073" s="82" t="s">
        <v>21878</v>
      </c>
      <c r="V1073" s="82" t="s">
        <v>21879</v>
      </c>
      <c r="W1073" s="82" t="s">
        <v>21880</v>
      </c>
      <c r="X1073" s="82" t="s">
        <v>21881</v>
      </c>
      <c r="Y1073" s="82" t="s">
        <v>21882</v>
      </c>
      <c r="Z1073" s="82" t="s">
        <v>21883</v>
      </c>
      <c r="AA1073" s="82" t="s">
        <v>376</v>
      </c>
      <c r="AB1073" s="82" t="s">
        <v>382</v>
      </c>
      <c r="AC1073" s="82" t="s">
        <v>735</v>
      </c>
      <c r="AD1073" s="82" t="s">
        <v>21884</v>
      </c>
      <c r="AE1073" s="82" t="s">
        <v>21885</v>
      </c>
      <c r="AF1073" s="82" t="s">
        <v>382</v>
      </c>
      <c r="AG1073" s="82" t="s">
        <v>382</v>
      </c>
      <c r="AH1073" s="82" t="s">
        <v>21886</v>
      </c>
      <c r="AI1073" s="82" t="s">
        <v>773</v>
      </c>
      <c r="AJ1073" s="82" t="s">
        <v>21269</v>
      </c>
      <c r="AK1073" s="82" t="s">
        <v>21887</v>
      </c>
      <c r="AL1073" s="82" t="s">
        <v>1286</v>
      </c>
    </row>
    <row r="1074" spans="1:38" x14ac:dyDescent="0.25">
      <c r="A1074" s="82" t="s">
        <v>21888</v>
      </c>
      <c r="B1074" s="82">
        <v>19.3</v>
      </c>
      <c r="C1074" s="82" t="s">
        <v>21889</v>
      </c>
      <c r="D1074" s="82" t="s">
        <v>21890</v>
      </c>
      <c r="E1074" s="82" t="s">
        <v>21891</v>
      </c>
      <c r="F1074" s="82" t="s">
        <v>21892</v>
      </c>
      <c r="G1074" s="82" t="s">
        <v>359</v>
      </c>
      <c r="H1074" s="82" t="s">
        <v>360</v>
      </c>
      <c r="I1074" s="82" t="s">
        <v>21893</v>
      </c>
      <c r="J1074" s="82" t="s">
        <v>21894</v>
      </c>
      <c r="K1074" s="82" t="s">
        <v>21895</v>
      </c>
      <c r="L1074" s="82" t="s">
        <v>5026</v>
      </c>
      <c r="M1074" s="82" t="s">
        <v>21896</v>
      </c>
      <c r="N1074" s="82" t="s">
        <v>21897</v>
      </c>
      <c r="O1074" s="82" t="s">
        <v>558</v>
      </c>
      <c r="P1074" s="82" t="s">
        <v>21898</v>
      </c>
      <c r="Q1074" s="82" t="s">
        <v>360</v>
      </c>
      <c r="R1074" s="82" t="s">
        <v>21899</v>
      </c>
      <c r="S1074" s="82" t="s">
        <v>368</v>
      </c>
      <c r="T1074" s="82" t="s">
        <v>21900</v>
      </c>
      <c r="U1074" s="82" t="s">
        <v>21901</v>
      </c>
      <c r="V1074" s="82" t="s">
        <v>21902</v>
      </c>
      <c r="W1074" s="82" t="s">
        <v>21903</v>
      </c>
      <c r="X1074" s="82" t="s">
        <v>21904</v>
      </c>
      <c r="Y1074" s="82" t="s">
        <v>21905</v>
      </c>
      <c r="Z1074" s="82" t="s">
        <v>21906</v>
      </c>
      <c r="AA1074" s="82" t="s">
        <v>376</v>
      </c>
      <c r="AB1074" s="82" t="s">
        <v>382</v>
      </c>
      <c r="AC1074" s="82" t="s">
        <v>735</v>
      </c>
      <c r="AD1074" s="82" t="s">
        <v>21907</v>
      </c>
      <c r="AE1074" s="82" t="s">
        <v>21908</v>
      </c>
      <c r="AF1074" s="82" t="s">
        <v>382</v>
      </c>
      <c r="AG1074" s="82" t="s">
        <v>382</v>
      </c>
      <c r="AH1074" s="82" t="s">
        <v>382</v>
      </c>
      <c r="AI1074" s="82" t="s">
        <v>620</v>
      </c>
      <c r="AJ1074" s="82" t="s">
        <v>21269</v>
      </c>
      <c r="AK1074" s="82" t="s">
        <v>21909</v>
      </c>
      <c r="AL1074" s="82" t="s">
        <v>415</v>
      </c>
    </row>
    <row r="1075" spans="1:38" x14ac:dyDescent="0.25">
      <c r="A1075" s="82" t="s">
        <v>21910</v>
      </c>
      <c r="B1075" s="82">
        <v>19.300999999999998</v>
      </c>
      <c r="C1075" s="82" t="s">
        <v>21911</v>
      </c>
      <c r="D1075" s="82" t="s">
        <v>21912</v>
      </c>
      <c r="E1075" s="82" t="s">
        <v>21913</v>
      </c>
      <c r="F1075" s="82" t="s">
        <v>21914</v>
      </c>
      <c r="G1075" s="82" t="s">
        <v>21915</v>
      </c>
      <c r="H1075" s="82" t="s">
        <v>360</v>
      </c>
      <c r="I1075" s="82" t="s">
        <v>21916</v>
      </c>
      <c r="J1075" s="82" t="s">
        <v>21917</v>
      </c>
      <c r="K1075" s="82" t="s">
        <v>21918</v>
      </c>
      <c r="L1075" s="82" t="s">
        <v>21919</v>
      </c>
      <c r="M1075" s="82" t="s">
        <v>21920</v>
      </c>
      <c r="N1075" s="82" t="s">
        <v>21921</v>
      </c>
      <c r="O1075" s="82" t="s">
        <v>558</v>
      </c>
      <c r="P1075" s="82" t="s">
        <v>360</v>
      </c>
      <c r="Q1075" s="82" t="s">
        <v>360</v>
      </c>
      <c r="R1075" s="82" t="s">
        <v>21922</v>
      </c>
      <c r="S1075" s="82" t="s">
        <v>368</v>
      </c>
      <c r="T1075" s="82" t="s">
        <v>21923</v>
      </c>
      <c r="U1075" s="82" t="s">
        <v>21924</v>
      </c>
      <c r="V1075" s="82" t="s">
        <v>1376</v>
      </c>
      <c r="W1075" s="82" t="s">
        <v>21925</v>
      </c>
      <c r="X1075" s="82" t="s">
        <v>21926</v>
      </c>
      <c r="Y1075" s="82" t="s">
        <v>21927</v>
      </c>
      <c r="Z1075" s="82" t="s">
        <v>21928</v>
      </c>
      <c r="AA1075" s="82" t="s">
        <v>376</v>
      </c>
      <c r="AB1075" s="82" t="s">
        <v>21929</v>
      </c>
      <c r="AC1075" s="82" t="s">
        <v>735</v>
      </c>
      <c r="AD1075" s="82" t="s">
        <v>21930</v>
      </c>
      <c r="AE1075" s="82" t="s">
        <v>21931</v>
      </c>
      <c r="AF1075" s="82" t="s">
        <v>382</v>
      </c>
      <c r="AG1075" s="82" t="s">
        <v>382</v>
      </c>
      <c r="AH1075" s="82" t="s">
        <v>21932</v>
      </c>
      <c r="AI1075" s="82" t="s">
        <v>21933</v>
      </c>
      <c r="AJ1075" s="82" t="s">
        <v>21269</v>
      </c>
      <c r="AK1075" s="82" t="s">
        <v>21934</v>
      </c>
      <c r="AL1075" s="82" t="s">
        <v>415</v>
      </c>
    </row>
    <row r="1076" spans="1:38" x14ac:dyDescent="0.25">
      <c r="A1076" s="82" t="s">
        <v>21935</v>
      </c>
      <c r="B1076" s="82">
        <v>19.321999999999999</v>
      </c>
      <c r="D1076" s="82" t="s">
        <v>21936</v>
      </c>
      <c r="E1076" s="82" t="s">
        <v>21937</v>
      </c>
      <c r="F1076" s="82" t="s">
        <v>21938</v>
      </c>
      <c r="G1076" s="82" t="s">
        <v>359</v>
      </c>
      <c r="H1076" s="82" t="s">
        <v>360</v>
      </c>
      <c r="I1076" s="82" t="s">
        <v>21939</v>
      </c>
      <c r="J1076" s="82" t="s">
        <v>21939</v>
      </c>
      <c r="K1076" s="82" t="s">
        <v>362</v>
      </c>
      <c r="L1076" s="82" t="s">
        <v>421</v>
      </c>
      <c r="M1076" s="82" t="s">
        <v>21940</v>
      </c>
      <c r="N1076" s="82" t="s">
        <v>21941</v>
      </c>
      <c r="O1076" s="82" t="s">
        <v>366</v>
      </c>
      <c r="P1076" s="82" t="s">
        <v>21942</v>
      </c>
      <c r="Q1076" s="82" t="s">
        <v>360</v>
      </c>
      <c r="R1076" s="82" t="s">
        <v>21943</v>
      </c>
      <c r="S1076" s="82" t="s">
        <v>400</v>
      </c>
      <c r="T1076" s="82" t="s">
        <v>21944</v>
      </c>
      <c r="U1076" s="82" t="s">
        <v>21945</v>
      </c>
      <c r="V1076" s="82" t="s">
        <v>632</v>
      </c>
      <c r="W1076" s="82" t="s">
        <v>21946</v>
      </c>
      <c r="X1076" s="82" t="s">
        <v>21947</v>
      </c>
      <c r="Y1076" s="82" t="s">
        <v>21538</v>
      </c>
      <c r="Z1076" s="82" t="s">
        <v>21948</v>
      </c>
      <c r="AA1076" s="82" t="s">
        <v>376</v>
      </c>
      <c r="AB1076" s="82" t="s">
        <v>382</v>
      </c>
      <c r="AC1076" s="82" t="s">
        <v>735</v>
      </c>
      <c r="AD1076" s="82" t="s">
        <v>21949</v>
      </c>
      <c r="AE1076" s="82" t="s">
        <v>21950</v>
      </c>
      <c r="AF1076" s="82" t="s">
        <v>382</v>
      </c>
      <c r="AH1076" s="82" t="s">
        <v>382</v>
      </c>
      <c r="AI1076" s="82" t="s">
        <v>21951</v>
      </c>
      <c r="AJ1076" s="82" t="s">
        <v>21269</v>
      </c>
      <c r="AK1076" s="82" t="s">
        <v>21952</v>
      </c>
      <c r="AL1076" s="82" t="s">
        <v>1286</v>
      </c>
    </row>
    <row r="1077" spans="1:38" x14ac:dyDescent="0.25">
      <c r="A1077" s="82" t="s">
        <v>21953</v>
      </c>
      <c r="B1077" s="82">
        <v>19.344999999999999</v>
      </c>
      <c r="D1077" s="82" t="s">
        <v>21954</v>
      </c>
      <c r="E1077" s="82" t="s">
        <v>21955</v>
      </c>
      <c r="F1077" s="82" t="s">
        <v>21956</v>
      </c>
      <c r="G1077" s="82" t="s">
        <v>359</v>
      </c>
      <c r="H1077" s="82" t="s">
        <v>360</v>
      </c>
      <c r="I1077" s="82" t="s">
        <v>21957</v>
      </c>
      <c r="J1077" s="82" t="s">
        <v>21957</v>
      </c>
      <c r="K1077" s="82" t="s">
        <v>21958</v>
      </c>
      <c r="L1077" s="82" t="s">
        <v>21959</v>
      </c>
      <c r="M1077" s="82" t="s">
        <v>21960</v>
      </c>
      <c r="N1077" s="82" t="s">
        <v>21961</v>
      </c>
      <c r="O1077" s="82" t="s">
        <v>366</v>
      </c>
      <c r="P1077" s="82" t="s">
        <v>360</v>
      </c>
      <c r="Q1077" s="82" t="s">
        <v>360</v>
      </c>
      <c r="R1077" s="82" t="s">
        <v>360</v>
      </c>
      <c r="S1077" s="82" t="s">
        <v>400</v>
      </c>
      <c r="T1077" s="82" t="s">
        <v>21962</v>
      </c>
      <c r="U1077" s="82" t="s">
        <v>21963</v>
      </c>
      <c r="V1077" s="82" t="s">
        <v>632</v>
      </c>
      <c r="X1077" s="82" t="s">
        <v>21964</v>
      </c>
      <c r="Y1077" s="82" t="s">
        <v>21965</v>
      </c>
      <c r="Z1077" s="82" t="s">
        <v>21961</v>
      </c>
      <c r="AA1077" s="82" t="s">
        <v>21966</v>
      </c>
      <c r="AB1077" s="82" t="s">
        <v>21961</v>
      </c>
      <c r="AC1077" s="82" t="s">
        <v>735</v>
      </c>
      <c r="AD1077" s="82" t="s">
        <v>21967</v>
      </c>
      <c r="AE1077" s="82" t="s">
        <v>21968</v>
      </c>
      <c r="AF1077" s="82" t="s">
        <v>382</v>
      </c>
      <c r="AG1077" s="82" t="s">
        <v>21969</v>
      </c>
      <c r="AH1077" s="82" t="s">
        <v>21961</v>
      </c>
      <c r="AI1077" s="82" t="s">
        <v>5721</v>
      </c>
      <c r="AJ1077" s="82" t="s">
        <v>21269</v>
      </c>
      <c r="AK1077" s="82" t="s">
        <v>21970</v>
      </c>
      <c r="AL1077" s="82" t="s">
        <v>415</v>
      </c>
    </row>
    <row r="1078" spans="1:38" x14ac:dyDescent="0.25">
      <c r="A1078" s="82" t="s">
        <v>21971</v>
      </c>
      <c r="B1078" s="82">
        <v>19.399999999999999</v>
      </c>
      <c r="C1078" s="82" t="s">
        <v>21972</v>
      </c>
      <c r="D1078" s="82" t="s">
        <v>21246</v>
      </c>
      <c r="E1078" s="82" t="s">
        <v>21973</v>
      </c>
      <c r="F1078" s="82" t="s">
        <v>21974</v>
      </c>
      <c r="G1078" s="82" t="s">
        <v>359</v>
      </c>
      <c r="H1078" s="82" t="s">
        <v>360</v>
      </c>
      <c r="I1078" s="82" t="s">
        <v>21249</v>
      </c>
      <c r="J1078" s="82" t="s">
        <v>21309</v>
      </c>
      <c r="K1078" s="82" t="s">
        <v>21975</v>
      </c>
      <c r="L1078" s="82" t="s">
        <v>580</v>
      </c>
      <c r="M1078" s="82" t="s">
        <v>21976</v>
      </c>
      <c r="N1078" s="82" t="s">
        <v>21253</v>
      </c>
      <c r="O1078" s="82" t="s">
        <v>558</v>
      </c>
      <c r="P1078" s="82" t="s">
        <v>360</v>
      </c>
      <c r="Q1078" s="82" t="s">
        <v>360</v>
      </c>
      <c r="R1078" s="82" t="s">
        <v>21277</v>
      </c>
      <c r="S1078" s="82" t="s">
        <v>400</v>
      </c>
      <c r="T1078" s="82" t="s">
        <v>21977</v>
      </c>
      <c r="U1078" s="82" t="s">
        <v>21978</v>
      </c>
      <c r="V1078" s="82" t="s">
        <v>21979</v>
      </c>
      <c r="W1078" s="82" t="s">
        <v>21259</v>
      </c>
      <c r="X1078" s="82" t="s">
        <v>21260</v>
      </c>
      <c r="Y1078" s="82" t="s">
        <v>21980</v>
      </c>
      <c r="Z1078" s="82" t="s">
        <v>21981</v>
      </c>
      <c r="AA1078" s="82" t="s">
        <v>21982</v>
      </c>
      <c r="AB1078" s="82" t="s">
        <v>21983</v>
      </c>
      <c r="AC1078" s="82" t="s">
        <v>1011</v>
      </c>
      <c r="AD1078" s="82" t="s">
        <v>21984</v>
      </c>
      <c r="AE1078" s="82" t="s">
        <v>21266</v>
      </c>
      <c r="AF1078" s="82" t="s">
        <v>21985</v>
      </c>
      <c r="AG1078" s="82" t="s">
        <v>382</v>
      </c>
      <c r="AH1078" s="82" t="s">
        <v>21277</v>
      </c>
      <c r="AI1078" s="82" t="s">
        <v>1865</v>
      </c>
      <c r="AJ1078" s="82" t="s">
        <v>21269</v>
      </c>
      <c r="AK1078" s="82" t="s">
        <v>21986</v>
      </c>
      <c r="AL1078" s="82" t="s">
        <v>415</v>
      </c>
    </row>
    <row r="1079" spans="1:38" x14ac:dyDescent="0.25">
      <c r="A1079" s="82" t="s">
        <v>21987</v>
      </c>
      <c r="B1079" s="82">
        <v>19.401</v>
      </c>
      <c r="C1079" s="82" t="s">
        <v>21988</v>
      </c>
      <c r="D1079" s="82" t="s">
        <v>21246</v>
      </c>
      <c r="E1079" s="82" t="s">
        <v>21989</v>
      </c>
      <c r="F1079" s="82" t="s">
        <v>21990</v>
      </c>
      <c r="G1079" s="82" t="s">
        <v>1848</v>
      </c>
      <c r="H1079" s="82" t="s">
        <v>360</v>
      </c>
      <c r="I1079" s="82" t="s">
        <v>21991</v>
      </c>
      <c r="J1079" s="82" t="s">
        <v>21250</v>
      </c>
      <c r="K1079" s="82" t="s">
        <v>21975</v>
      </c>
      <c r="L1079" s="82" t="s">
        <v>580</v>
      </c>
      <c r="M1079" s="82" t="s">
        <v>21992</v>
      </c>
      <c r="N1079" s="82" t="s">
        <v>21312</v>
      </c>
      <c r="O1079" s="82" t="s">
        <v>366</v>
      </c>
      <c r="P1079" s="82" t="s">
        <v>360</v>
      </c>
      <c r="Q1079" s="82" t="s">
        <v>360</v>
      </c>
      <c r="R1079" s="82" t="s">
        <v>21277</v>
      </c>
      <c r="S1079" s="82" t="s">
        <v>400</v>
      </c>
      <c r="T1079" s="82" t="s">
        <v>21278</v>
      </c>
      <c r="U1079" s="82" t="s">
        <v>21993</v>
      </c>
      <c r="V1079" s="82" t="s">
        <v>21994</v>
      </c>
      <c r="W1079" s="82" t="s">
        <v>21259</v>
      </c>
      <c r="X1079" s="82" t="s">
        <v>21260</v>
      </c>
      <c r="Y1079" s="82" t="s">
        <v>21995</v>
      </c>
      <c r="Z1079" s="82" t="s">
        <v>21996</v>
      </c>
      <c r="AA1079" s="82" t="s">
        <v>21997</v>
      </c>
      <c r="AB1079" s="82" t="s">
        <v>21998</v>
      </c>
      <c r="AC1079" s="82" t="s">
        <v>1011</v>
      </c>
      <c r="AD1079" s="82" t="s">
        <v>21999</v>
      </c>
      <c r="AE1079" s="82" t="s">
        <v>21266</v>
      </c>
      <c r="AF1079" s="82" t="s">
        <v>22000</v>
      </c>
      <c r="AG1079" s="82" t="s">
        <v>382</v>
      </c>
      <c r="AH1079" s="82" t="s">
        <v>21277</v>
      </c>
      <c r="AI1079" s="82" t="s">
        <v>1865</v>
      </c>
      <c r="AJ1079" s="82" t="s">
        <v>21269</v>
      </c>
      <c r="AK1079" s="82" t="s">
        <v>22001</v>
      </c>
      <c r="AL1079" s="82" t="s">
        <v>415</v>
      </c>
    </row>
    <row r="1080" spans="1:38" x14ac:dyDescent="0.25">
      <c r="A1080" s="82" t="s">
        <v>22002</v>
      </c>
      <c r="B1080" s="82">
        <v>19.402000000000001</v>
      </c>
      <c r="C1080" s="82" t="s">
        <v>22003</v>
      </c>
      <c r="D1080" s="82" t="s">
        <v>21246</v>
      </c>
      <c r="E1080" s="82" t="s">
        <v>22004</v>
      </c>
      <c r="F1080" s="82" t="s">
        <v>22005</v>
      </c>
      <c r="G1080" s="82" t="s">
        <v>1848</v>
      </c>
      <c r="H1080" s="82" t="s">
        <v>360</v>
      </c>
      <c r="I1080" s="82" t="s">
        <v>21249</v>
      </c>
      <c r="J1080" s="82" t="s">
        <v>22006</v>
      </c>
      <c r="K1080" s="82" t="s">
        <v>22007</v>
      </c>
      <c r="L1080" s="82" t="s">
        <v>580</v>
      </c>
      <c r="M1080" s="82" t="s">
        <v>22008</v>
      </c>
      <c r="N1080" s="82" t="s">
        <v>21253</v>
      </c>
      <c r="O1080" s="82" t="s">
        <v>366</v>
      </c>
      <c r="P1080" s="82" t="s">
        <v>360</v>
      </c>
      <c r="Q1080" s="82" t="s">
        <v>360</v>
      </c>
      <c r="R1080" s="82" t="s">
        <v>21277</v>
      </c>
      <c r="S1080" s="82" t="s">
        <v>400</v>
      </c>
      <c r="T1080" s="82" t="s">
        <v>21313</v>
      </c>
      <c r="U1080" s="82" t="s">
        <v>22009</v>
      </c>
      <c r="V1080" s="82" t="s">
        <v>22010</v>
      </c>
      <c r="W1080" s="82" t="s">
        <v>21297</v>
      </c>
      <c r="X1080" s="82" t="s">
        <v>21260</v>
      </c>
      <c r="Y1080" s="82" t="s">
        <v>22011</v>
      </c>
      <c r="Z1080" s="82" t="s">
        <v>22012</v>
      </c>
      <c r="AA1080" s="82" t="s">
        <v>22013</v>
      </c>
      <c r="AB1080" s="82" t="s">
        <v>22014</v>
      </c>
      <c r="AC1080" s="82" t="s">
        <v>1011</v>
      </c>
      <c r="AD1080" s="82" t="s">
        <v>22015</v>
      </c>
      <c r="AE1080" s="82" t="s">
        <v>22016</v>
      </c>
      <c r="AF1080" s="82" t="s">
        <v>382</v>
      </c>
      <c r="AG1080" s="82" t="s">
        <v>382</v>
      </c>
      <c r="AH1080" s="82" t="s">
        <v>21277</v>
      </c>
      <c r="AI1080" s="82" t="s">
        <v>1865</v>
      </c>
      <c r="AJ1080" s="82" t="s">
        <v>21269</v>
      </c>
      <c r="AK1080" s="82" t="s">
        <v>22017</v>
      </c>
      <c r="AL1080" s="82" t="s">
        <v>415</v>
      </c>
    </row>
    <row r="1081" spans="1:38" x14ac:dyDescent="0.25">
      <c r="A1081" s="82" t="s">
        <v>22018</v>
      </c>
      <c r="B1081" s="82">
        <v>19.408000000000001</v>
      </c>
      <c r="C1081" s="82" t="s">
        <v>22019</v>
      </c>
      <c r="D1081" s="82" t="s">
        <v>21246</v>
      </c>
      <c r="E1081" s="82" t="s">
        <v>21989</v>
      </c>
      <c r="F1081" s="82" t="s">
        <v>22020</v>
      </c>
      <c r="G1081" s="82" t="s">
        <v>600</v>
      </c>
      <c r="H1081" s="82" t="s">
        <v>360</v>
      </c>
      <c r="I1081" s="82" t="s">
        <v>22021</v>
      </c>
      <c r="J1081" s="82" t="s">
        <v>21309</v>
      </c>
      <c r="K1081" s="82" t="s">
        <v>22022</v>
      </c>
      <c r="L1081" s="82" t="s">
        <v>580</v>
      </c>
      <c r="M1081" s="82" t="s">
        <v>22023</v>
      </c>
      <c r="N1081" s="82" t="s">
        <v>22024</v>
      </c>
      <c r="O1081" s="82" t="s">
        <v>558</v>
      </c>
      <c r="P1081" s="82" t="s">
        <v>360</v>
      </c>
      <c r="Q1081" s="82" t="s">
        <v>360</v>
      </c>
      <c r="R1081" s="82" t="s">
        <v>21277</v>
      </c>
      <c r="S1081" s="82" t="s">
        <v>400</v>
      </c>
      <c r="T1081" s="82" t="s">
        <v>22025</v>
      </c>
      <c r="U1081" s="82" t="s">
        <v>22026</v>
      </c>
      <c r="V1081" s="82" t="s">
        <v>21353</v>
      </c>
      <c r="W1081" s="82" t="s">
        <v>22027</v>
      </c>
      <c r="X1081" s="82" t="s">
        <v>21260</v>
      </c>
      <c r="Y1081" s="82" t="s">
        <v>22028</v>
      </c>
      <c r="Z1081" s="82" t="s">
        <v>22029</v>
      </c>
      <c r="AA1081" s="82" t="s">
        <v>22030</v>
      </c>
      <c r="AB1081" s="82" t="s">
        <v>21284</v>
      </c>
      <c r="AC1081" s="82" t="s">
        <v>1011</v>
      </c>
      <c r="AD1081" s="82" t="s">
        <v>22031</v>
      </c>
      <c r="AE1081" s="82" t="s">
        <v>21361</v>
      </c>
      <c r="AF1081" s="82" t="s">
        <v>22032</v>
      </c>
      <c r="AG1081" s="82" t="s">
        <v>382</v>
      </c>
      <c r="AH1081" s="82" t="s">
        <v>21277</v>
      </c>
      <c r="AI1081" s="82" t="s">
        <v>1865</v>
      </c>
      <c r="AJ1081" s="82" t="s">
        <v>21269</v>
      </c>
      <c r="AK1081" s="82" t="s">
        <v>22033</v>
      </c>
      <c r="AL1081" s="82" t="s">
        <v>415</v>
      </c>
    </row>
    <row r="1082" spans="1:38" x14ac:dyDescent="0.25">
      <c r="A1082" s="82" t="s">
        <v>22034</v>
      </c>
      <c r="B1082" s="82">
        <v>19.414999999999999</v>
      </c>
      <c r="C1082" s="82" t="s">
        <v>22035</v>
      </c>
      <c r="D1082" s="82" t="s">
        <v>21246</v>
      </c>
      <c r="E1082" s="82" t="s">
        <v>22036</v>
      </c>
      <c r="F1082" s="82" t="s">
        <v>22037</v>
      </c>
      <c r="G1082" s="82" t="s">
        <v>4176</v>
      </c>
      <c r="H1082" s="82" t="s">
        <v>360</v>
      </c>
      <c r="I1082" s="82" t="s">
        <v>22038</v>
      </c>
      <c r="J1082" s="82" t="s">
        <v>21309</v>
      </c>
      <c r="K1082" s="82" t="s">
        <v>22039</v>
      </c>
      <c r="L1082" s="82" t="s">
        <v>580</v>
      </c>
      <c r="M1082" s="82" t="s">
        <v>22040</v>
      </c>
      <c r="N1082" s="82" t="s">
        <v>21349</v>
      </c>
      <c r="O1082" s="82" t="s">
        <v>366</v>
      </c>
      <c r="P1082" s="82" t="s">
        <v>360</v>
      </c>
      <c r="Q1082" s="82" t="s">
        <v>360</v>
      </c>
      <c r="R1082" s="82" t="s">
        <v>21277</v>
      </c>
      <c r="S1082" s="82" t="s">
        <v>400</v>
      </c>
      <c r="T1082" s="82" t="s">
        <v>21278</v>
      </c>
      <c r="U1082" s="82" t="s">
        <v>22041</v>
      </c>
      <c r="V1082" s="82" t="s">
        <v>22042</v>
      </c>
      <c r="W1082" s="82" t="s">
        <v>21259</v>
      </c>
      <c r="X1082" s="82" t="s">
        <v>21260</v>
      </c>
      <c r="Y1082" s="82" t="s">
        <v>22043</v>
      </c>
      <c r="Z1082" s="82" t="s">
        <v>22044</v>
      </c>
      <c r="AA1082" s="82" t="s">
        <v>22045</v>
      </c>
      <c r="AB1082" s="82" t="s">
        <v>22046</v>
      </c>
      <c r="AC1082" s="82" t="s">
        <v>1011</v>
      </c>
      <c r="AD1082" s="82" t="s">
        <v>22047</v>
      </c>
      <c r="AE1082" s="82" t="s">
        <v>21320</v>
      </c>
      <c r="AF1082" s="82" t="s">
        <v>382</v>
      </c>
      <c r="AG1082" s="82" t="s">
        <v>382</v>
      </c>
      <c r="AH1082" s="82" t="s">
        <v>21277</v>
      </c>
      <c r="AI1082" s="82" t="s">
        <v>1865</v>
      </c>
      <c r="AJ1082" s="82" t="s">
        <v>21269</v>
      </c>
      <c r="AK1082" s="82" t="s">
        <v>22048</v>
      </c>
      <c r="AL1082" s="82" t="s">
        <v>415</v>
      </c>
    </row>
    <row r="1083" spans="1:38" x14ac:dyDescent="0.25">
      <c r="A1083" s="82" t="s">
        <v>22049</v>
      </c>
      <c r="B1083" s="82">
        <v>19.420999999999999</v>
      </c>
      <c r="C1083" s="82" t="s">
        <v>22050</v>
      </c>
      <c r="D1083" s="82" t="s">
        <v>21246</v>
      </c>
      <c r="E1083" s="82" t="s">
        <v>22004</v>
      </c>
      <c r="F1083" s="82" t="s">
        <v>22051</v>
      </c>
      <c r="G1083" s="82" t="s">
        <v>600</v>
      </c>
      <c r="H1083" s="82" t="s">
        <v>360</v>
      </c>
      <c r="I1083" s="82" t="s">
        <v>21991</v>
      </c>
      <c r="J1083" s="82" t="s">
        <v>21309</v>
      </c>
      <c r="K1083" s="82" t="s">
        <v>22052</v>
      </c>
      <c r="L1083" s="82" t="s">
        <v>580</v>
      </c>
      <c r="M1083" s="82" t="s">
        <v>22053</v>
      </c>
      <c r="N1083" s="82" t="s">
        <v>21349</v>
      </c>
      <c r="O1083" s="82" t="s">
        <v>558</v>
      </c>
      <c r="P1083" s="82" t="s">
        <v>360</v>
      </c>
      <c r="Q1083" s="82" t="s">
        <v>360</v>
      </c>
      <c r="R1083" s="82" t="s">
        <v>21277</v>
      </c>
      <c r="S1083" s="82" t="s">
        <v>400</v>
      </c>
      <c r="T1083" s="82" t="s">
        <v>21313</v>
      </c>
      <c r="U1083" s="82" t="s">
        <v>22054</v>
      </c>
      <c r="V1083" s="82" t="s">
        <v>21315</v>
      </c>
      <c r="W1083" s="82" t="s">
        <v>22055</v>
      </c>
      <c r="X1083" s="82" t="s">
        <v>21260</v>
      </c>
      <c r="Y1083" s="82" t="s">
        <v>22056</v>
      </c>
      <c r="Z1083" s="82" t="s">
        <v>22057</v>
      </c>
      <c r="AA1083" s="82" t="s">
        <v>22058</v>
      </c>
      <c r="AB1083" s="82" t="s">
        <v>21998</v>
      </c>
      <c r="AC1083" s="82" t="s">
        <v>1011</v>
      </c>
      <c r="AD1083" s="82" t="s">
        <v>22059</v>
      </c>
      <c r="AE1083" s="82" t="s">
        <v>22060</v>
      </c>
      <c r="AF1083" s="82" t="s">
        <v>382</v>
      </c>
      <c r="AG1083" s="82" t="s">
        <v>382</v>
      </c>
      <c r="AH1083" s="82" t="s">
        <v>21255</v>
      </c>
      <c r="AI1083" s="82" t="s">
        <v>1886</v>
      </c>
      <c r="AJ1083" s="82" t="s">
        <v>21269</v>
      </c>
      <c r="AK1083" s="82" t="s">
        <v>22061</v>
      </c>
      <c r="AL1083" s="82" t="s">
        <v>415</v>
      </c>
    </row>
    <row r="1084" spans="1:38" x14ac:dyDescent="0.25">
      <c r="A1084" s="82" t="s">
        <v>22062</v>
      </c>
      <c r="B1084" s="82">
        <v>19.431999999999999</v>
      </c>
      <c r="C1084" s="82" t="s">
        <v>22063</v>
      </c>
      <c r="D1084" s="82" t="s">
        <v>21246</v>
      </c>
      <c r="E1084" s="82" t="s">
        <v>22004</v>
      </c>
      <c r="F1084" s="82" t="s">
        <v>22064</v>
      </c>
      <c r="G1084" s="82" t="s">
        <v>600</v>
      </c>
      <c r="H1084" s="82" t="s">
        <v>360</v>
      </c>
      <c r="I1084" s="82" t="s">
        <v>21249</v>
      </c>
      <c r="J1084" s="82" t="s">
        <v>21250</v>
      </c>
      <c r="K1084" s="82" t="s">
        <v>21291</v>
      </c>
      <c r="L1084" s="82" t="s">
        <v>580</v>
      </c>
      <c r="M1084" s="82" t="s">
        <v>22065</v>
      </c>
      <c r="N1084" s="82" t="s">
        <v>21349</v>
      </c>
      <c r="O1084" s="82" t="s">
        <v>558</v>
      </c>
      <c r="P1084" s="82" t="s">
        <v>360</v>
      </c>
      <c r="Q1084" s="82" t="s">
        <v>360</v>
      </c>
      <c r="R1084" s="82" t="s">
        <v>21277</v>
      </c>
      <c r="S1084" s="82" t="s">
        <v>400</v>
      </c>
      <c r="T1084" s="82" t="s">
        <v>21313</v>
      </c>
      <c r="U1084" s="82" t="s">
        <v>22054</v>
      </c>
      <c r="V1084" s="82" t="s">
        <v>21315</v>
      </c>
      <c r="W1084" s="82" t="s">
        <v>21297</v>
      </c>
      <c r="X1084" s="82" t="s">
        <v>21260</v>
      </c>
      <c r="Y1084" s="82" t="s">
        <v>22066</v>
      </c>
      <c r="Z1084" s="82" t="s">
        <v>22067</v>
      </c>
      <c r="AA1084" s="82" t="s">
        <v>22068</v>
      </c>
      <c r="AB1084" s="82" t="s">
        <v>22069</v>
      </c>
      <c r="AC1084" s="82" t="s">
        <v>1011</v>
      </c>
      <c r="AD1084" s="82" t="s">
        <v>22070</v>
      </c>
      <c r="AE1084" s="82" t="s">
        <v>22071</v>
      </c>
      <c r="AF1084" s="82" t="s">
        <v>382</v>
      </c>
      <c r="AG1084" s="82" t="s">
        <v>382</v>
      </c>
      <c r="AH1084" s="82" t="s">
        <v>21255</v>
      </c>
      <c r="AI1084" s="82" t="s">
        <v>2035</v>
      </c>
      <c r="AJ1084" s="82" t="s">
        <v>21269</v>
      </c>
      <c r="AK1084" s="82" t="s">
        <v>22072</v>
      </c>
      <c r="AL1084" s="82" t="s">
        <v>415</v>
      </c>
    </row>
    <row r="1085" spans="1:38" x14ac:dyDescent="0.25">
      <c r="A1085" s="82" t="s">
        <v>22073</v>
      </c>
      <c r="B1085" s="82">
        <v>19.440000000000001</v>
      </c>
      <c r="C1085" s="82" t="s">
        <v>22074</v>
      </c>
      <c r="D1085" s="82" t="s">
        <v>22075</v>
      </c>
      <c r="E1085" s="82" t="s">
        <v>22076</v>
      </c>
      <c r="F1085" s="82" t="s">
        <v>22077</v>
      </c>
      <c r="G1085" s="82" t="s">
        <v>8772</v>
      </c>
      <c r="H1085" s="82" t="s">
        <v>360</v>
      </c>
      <c r="I1085" s="82" t="s">
        <v>367</v>
      </c>
      <c r="J1085" s="82" t="s">
        <v>367</v>
      </c>
      <c r="K1085" s="82" t="s">
        <v>22078</v>
      </c>
      <c r="L1085" s="82" t="s">
        <v>421</v>
      </c>
      <c r="M1085" s="82" t="s">
        <v>421</v>
      </c>
      <c r="N1085" s="82" t="s">
        <v>22079</v>
      </c>
      <c r="O1085" s="82" t="s">
        <v>366</v>
      </c>
      <c r="P1085" s="82" t="s">
        <v>360</v>
      </c>
      <c r="Q1085" s="82" t="s">
        <v>360</v>
      </c>
      <c r="R1085" s="82" t="s">
        <v>360</v>
      </c>
      <c r="S1085" s="82" t="s">
        <v>400</v>
      </c>
      <c r="T1085" s="82" t="s">
        <v>22080</v>
      </c>
      <c r="U1085" s="82" t="s">
        <v>22081</v>
      </c>
      <c r="V1085" s="82" t="s">
        <v>22082</v>
      </c>
      <c r="W1085" s="82" t="s">
        <v>22083</v>
      </c>
      <c r="X1085" s="82" t="s">
        <v>22084</v>
      </c>
      <c r="Y1085" s="82" t="s">
        <v>22085</v>
      </c>
      <c r="Z1085" s="82" t="s">
        <v>22086</v>
      </c>
      <c r="AA1085" s="82" t="s">
        <v>376</v>
      </c>
      <c r="AB1085" s="82" t="s">
        <v>22087</v>
      </c>
      <c r="AC1085" s="82" t="s">
        <v>1011</v>
      </c>
      <c r="AD1085" s="82" t="s">
        <v>22088</v>
      </c>
      <c r="AF1085" s="82" t="s">
        <v>382</v>
      </c>
      <c r="AG1085" s="82" t="s">
        <v>382</v>
      </c>
      <c r="AH1085" s="82" t="s">
        <v>22089</v>
      </c>
      <c r="AI1085" s="82" t="s">
        <v>8504</v>
      </c>
      <c r="AJ1085" s="82" t="s">
        <v>21269</v>
      </c>
      <c r="AK1085" s="82" t="s">
        <v>22090</v>
      </c>
      <c r="AL1085" s="82" t="s">
        <v>415</v>
      </c>
    </row>
    <row r="1086" spans="1:38" x14ac:dyDescent="0.25">
      <c r="A1086" s="82" t="s">
        <v>22091</v>
      </c>
      <c r="B1086" s="82">
        <v>19.440999999999999</v>
      </c>
      <c r="C1086" s="82" t="s">
        <v>22092</v>
      </c>
      <c r="D1086" s="82" t="s">
        <v>22075</v>
      </c>
      <c r="E1086" s="82" t="s">
        <v>22093</v>
      </c>
      <c r="F1086" s="82" t="s">
        <v>22094</v>
      </c>
      <c r="G1086" s="82" t="s">
        <v>359</v>
      </c>
      <c r="H1086" s="82" t="s">
        <v>360</v>
      </c>
      <c r="I1086" s="82" t="s">
        <v>22095</v>
      </c>
      <c r="J1086" s="82" t="s">
        <v>22096</v>
      </c>
      <c r="K1086" s="82" t="s">
        <v>362</v>
      </c>
      <c r="L1086" s="82" t="s">
        <v>421</v>
      </c>
      <c r="M1086" s="82" t="s">
        <v>22097</v>
      </c>
      <c r="N1086" s="82" t="s">
        <v>22098</v>
      </c>
      <c r="O1086" s="82" t="s">
        <v>558</v>
      </c>
      <c r="P1086" s="82" t="s">
        <v>22098</v>
      </c>
      <c r="Q1086" s="82" t="s">
        <v>360</v>
      </c>
      <c r="R1086" s="82" t="s">
        <v>360</v>
      </c>
      <c r="S1086" s="82" t="s">
        <v>400</v>
      </c>
      <c r="T1086" s="82" t="s">
        <v>22099</v>
      </c>
      <c r="U1086" s="82" t="s">
        <v>22100</v>
      </c>
      <c r="V1086" s="82" t="s">
        <v>632</v>
      </c>
      <c r="W1086" s="82" t="s">
        <v>22101</v>
      </c>
      <c r="X1086" s="82" t="s">
        <v>22102</v>
      </c>
      <c r="Y1086" s="82" t="s">
        <v>22103</v>
      </c>
      <c r="Z1086" s="82" t="s">
        <v>22098</v>
      </c>
      <c r="AA1086" s="82" t="s">
        <v>22104</v>
      </c>
      <c r="AB1086" s="82" t="s">
        <v>382</v>
      </c>
      <c r="AC1086" s="82" t="s">
        <v>1011</v>
      </c>
      <c r="AD1086" s="82" t="s">
        <v>22105</v>
      </c>
      <c r="AF1086" s="82" t="s">
        <v>382</v>
      </c>
      <c r="AG1086" s="82" t="s">
        <v>382</v>
      </c>
      <c r="AH1086" s="82" t="s">
        <v>382</v>
      </c>
      <c r="AI1086" s="82" t="s">
        <v>22106</v>
      </c>
      <c r="AJ1086" s="82" t="s">
        <v>21269</v>
      </c>
      <c r="AK1086" s="82" t="s">
        <v>22107</v>
      </c>
      <c r="AL1086" s="82" t="s">
        <v>1286</v>
      </c>
    </row>
    <row r="1087" spans="1:38" x14ac:dyDescent="0.25">
      <c r="A1087" s="82" t="s">
        <v>22108</v>
      </c>
      <c r="B1087" s="82">
        <v>19.45</v>
      </c>
      <c r="C1087" s="82" t="s">
        <v>22109</v>
      </c>
      <c r="D1087" s="82" t="s">
        <v>21246</v>
      </c>
      <c r="E1087" s="82" t="s">
        <v>22110</v>
      </c>
      <c r="F1087" s="82" t="s">
        <v>22111</v>
      </c>
      <c r="G1087" s="82" t="s">
        <v>8772</v>
      </c>
      <c r="H1087" s="82" t="s">
        <v>360</v>
      </c>
      <c r="I1087" s="82" t="s">
        <v>22112</v>
      </c>
      <c r="J1087" s="82" t="s">
        <v>22113</v>
      </c>
      <c r="K1087" s="82" t="s">
        <v>628</v>
      </c>
      <c r="L1087" s="82" t="s">
        <v>580</v>
      </c>
      <c r="M1087" s="82" t="s">
        <v>22114</v>
      </c>
      <c r="N1087" s="82" t="s">
        <v>22115</v>
      </c>
      <c r="O1087" s="82" t="s">
        <v>366</v>
      </c>
      <c r="P1087" s="82" t="s">
        <v>3562</v>
      </c>
      <c r="Q1087" s="82" t="s">
        <v>360</v>
      </c>
      <c r="R1087" s="82" t="s">
        <v>360</v>
      </c>
      <c r="S1087" s="82" t="s">
        <v>400</v>
      </c>
      <c r="T1087" s="82" t="s">
        <v>751</v>
      </c>
      <c r="U1087" s="82" t="s">
        <v>22116</v>
      </c>
      <c r="V1087" s="82" t="s">
        <v>632</v>
      </c>
      <c r="W1087" s="82" t="s">
        <v>22117</v>
      </c>
      <c r="X1087" s="82" t="s">
        <v>21260</v>
      </c>
      <c r="Y1087" s="82" t="s">
        <v>22118</v>
      </c>
      <c r="Z1087" s="82" t="s">
        <v>22119</v>
      </c>
      <c r="AA1087" s="82" t="s">
        <v>22120</v>
      </c>
      <c r="AB1087" s="82" t="s">
        <v>22121</v>
      </c>
      <c r="AC1087" s="82" t="s">
        <v>1011</v>
      </c>
      <c r="AD1087" s="82" t="s">
        <v>22122</v>
      </c>
      <c r="AE1087" s="82" t="s">
        <v>22123</v>
      </c>
      <c r="AF1087" s="82" t="s">
        <v>382</v>
      </c>
      <c r="AG1087" s="82" t="s">
        <v>382</v>
      </c>
      <c r="AH1087" s="82" t="s">
        <v>360</v>
      </c>
      <c r="AI1087" s="82" t="s">
        <v>5848</v>
      </c>
      <c r="AJ1087" s="82" t="s">
        <v>21269</v>
      </c>
      <c r="AK1087" s="82" t="s">
        <v>22124</v>
      </c>
      <c r="AL1087" s="82" t="s">
        <v>499</v>
      </c>
    </row>
    <row r="1088" spans="1:38" x14ac:dyDescent="0.25">
      <c r="A1088" s="82" t="s">
        <v>22125</v>
      </c>
      <c r="B1088" s="82">
        <v>19.451000000000001</v>
      </c>
      <c r="C1088" s="82" t="s">
        <v>22125</v>
      </c>
      <c r="D1088" s="82" t="s">
        <v>21246</v>
      </c>
      <c r="E1088" s="82" t="s">
        <v>21973</v>
      </c>
      <c r="F1088" s="82" t="s">
        <v>22126</v>
      </c>
      <c r="G1088" s="82" t="s">
        <v>4176</v>
      </c>
      <c r="H1088" s="82" t="s">
        <v>360</v>
      </c>
      <c r="I1088" s="82" t="s">
        <v>22127</v>
      </c>
      <c r="J1088" s="82" t="s">
        <v>22128</v>
      </c>
      <c r="K1088" s="82" t="s">
        <v>22129</v>
      </c>
      <c r="L1088" s="82" t="s">
        <v>580</v>
      </c>
      <c r="M1088" s="82" t="s">
        <v>22130</v>
      </c>
      <c r="N1088" s="82" t="s">
        <v>21253</v>
      </c>
      <c r="O1088" s="82" t="s">
        <v>366</v>
      </c>
      <c r="P1088" s="82" t="s">
        <v>360</v>
      </c>
      <c r="Q1088" s="82" t="s">
        <v>360</v>
      </c>
      <c r="R1088" s="82" t="s">
        <v>360</v>
      </c>
      <c r="S1088" s="82" t="s">
        <v>400</v>
      </c>
      <c r="T1088" s="82" t="s">
        <v>21313</v>
      </c>
      <c r="U1088" s="82" t="s">
        <v>22131</v>
      </c>
      <c r="V1088" s="82" t="s">
        <v>22132</v>
      </c>
      <c r="W1088" s="82" t="s">
        <v>21259</v>
      </c>
      <c r="X1088" s="82" t="s">
        <v>21260</v>
      </c>
      <c r="Y1088" s="82" t="s">
        <v>22133</v>
      </c>
      <c r="Z1088" s="84">
        <v>8401984</v>
      </c>
      <c r="AA1088" s="82" t="s">
        <v>22134</v>
      </c>
      <c r="AB1088" s="82" t="s">
        <v>21264</v>
      </c>
      <c r="AC1088" s="82" t="s">
        <v>1011</v>
      </c>
      <c r="AD1088" s="82" t="s">
        <v>22135</v>
      </c>
      <c r="AE1088" s="82" t="s">
        <v>22136</v>
      </c>
      <c r="AF1088" s="82" t="s">
        <v>382</v>
      </c>
      <c r="AG1088" s="82" t="s">
        <v>382</v>
      </c>
      <c r="AH1088" s="82" t="s">
        <v>21277</v>
      </c>
      <c r="AI1088" s="82" t="s">
        <v>22137</v>
      </c>
      <c r="AJ1088" s="82" t="s">
        <v>21269</v>
      </c>
      <c r="AK1088" s="82" t="s">
        <v>22138</v>
      </c>
      <c r="AL1088" s="82" t="s">
        <v>415</v>
      </c>
    </row>
    <row r="1089" spans="1:38" x14ac:dyDescent="0.25">
      <c r="A1089" s="82" t="s">
        <v>22139</v>
      </c>
      <c r="B1089" s="82">
        <v>19.452000000000002</v>
      </c>
      <c r="C1089" s="82" t="s">
        <v>22140</v>
      </c>
      <c r="D1089" s="82" t="s">
        <v>21246</v>
      </c>
      <c r="E1089" s="82" t="s">
        <v>22141</v>
      </c>
      <c r="F1089" s="82" t="s">
        <v>22142</v>
      </c>
      <c r="G1089" s="82" t="s">
        <v>4176</v>
      </c>
      <c r="H1089" s="82" t="s">
        <v>360</v>
      </c>
      <c r="I1089" s="82" t="s">
        <v>21249</v>
      </c>
      <c r="J1089" s="82" t="s">
        <v>21309</v>
      </c>
      <c r="K1089" s="82" t="s">
        <v>21251</v>
      </c>
      <c r="L1089" s="82" t="s">
        <v>580</v>
      </c>
      <c r="M1089" s="82" t="s">
        <v>22143</v>
      </c>
      <c r="N1089" s="82" t="s">
        <v>21253</v>
      </c>
      <c r="O1089" s="82" t="s">
        <v>558</v>
      </c>
      <c r="P1089" s="82" t="s">
        <v>360</v>
      </c>
      <c r="Q1089" s="82" t="s">
        <v>360</v>
      </c>
      <c r="R1089" s="82" t="s">
        <v>21255</v>
      </c>
      <c r="S1089" s="82" t="s">
        <v>400</v>
      </c>
      <c r="T1089" s="82" t="s">
        <v>22144</v>
      </c>
      <c r="U1089" s="82" t="s">
        <v>22145</v>
      </c>
      <c r="V1089" s="82" t="s">
        <v>21258</v>
      </c>
      <c r="W1089" s="82" t="s">
        <v>21259</v>
      </c>
      <c r="X1089" s="82" t="s">
        <v>22146</v>
      </c>
      <c r="Y1089" s="82" t="s">
        <v>22147</v>
      </c>
      <c r="Z1089" s="84">
        <v>2600000</v>
      </c>
      <c r="AA1089" s="82" t="s">
        <v>22148</v>
      </c>
      <c r="AB1089" s="82" t="s">
        <v>22149</v>
      </c>
      <c r="AC1089" s="82" t="s">
        <v>1011</v>
      </c>
      <c r="AD1089" s="82" t="s">
        <v>22150</v>
      </c>
      <c r="AE1089" s="82" t="s">
        <v>22151</v>
      </c>
      <c r="AF1089" s="82" t="s">
        <v>382</v>
      </c>
      <c r="AG1089" s="82" t="s">
        <v>382</v>
      </c>
      <c r="AH1089" s="82" t="s">
        <v>21255</v>
      </c>
      <c r="AI1089" s="82" t="s">
        <v>22152</v>
      </c>
      <c r="AJ1089" s="82" t="s">
        <v>21269</v>
      </c>
      <c r="AK1089" s="82" t="s">
        <v>22153</v>
      </c>
      <c r="AL1089" s="82" t="s">
        <v>415</v>
      </c>
    </row>
    <row r="1090" spans="1:38" x14ac:dyDescent="0.25">
      <c r="A1090" s="82" t="s">
        <v>22154</v>
      </c>
      <c r="B1090" s="82">
        <v>19.5</v>
      </c>
      <c r="C1090" s="82" t="s">
        <v>22155</v>
      </c>
      <c r="D1090" s="82" t="s">
        <v>21366</v>
      </c>
      <c r="E1090" s="82" t="s">
        <v>22156</v>
      </c>
      <c r="F1090" s="82" t="s">
        <v>22157</v>
      </c>
      <c r="G1090" s="82" t="s">
        <v>3466</v>
      </c>
      <c r="H1090" s="82" t="s">
        <v>360</v>
      </c>
      <c r="I1090" s="82" t="s">
        <v>22158</v>
      </c>
      <c r="J1090" s="82" t="s">
        <v>22159</v>
      </c>
      <c r="K1090" s="82" t="s">
        <v>21834</v>
      </c>
      <c r="L1090" s="82" t="s">
        <v>22160</v>
      </c>
      <c r="M1090" s="82" t="s">
        <v>22161</v>
      </c>
      <c r="N1090" s="82" t="s">
        <v>22162</v>
      </c>
      <c r="O1090" s="82" t="s">
        <v>558</v>
      </c>
      <c r="P1090" s="82" t="s">
        <v>11</v>
      </c>
      <c r="Q1090" s="82" t="s">
        <v>360</v>
      </c>
      <c r="R1090" s="82" t="s">
        <v>21399</v>
      </c>
      <c r="S1090" s="82" t="s">
        <v>368</v>
      </c>
      <c r="T1090" s="82" t="s">
        <v>22163</v>
      </c>
      <c r="U1090" s="82" t="s">
        <v>22164</v>
      </c>
      <c r="V1090" s="82" t="s">
        <v>1276</v>
      </c>
      <c r="W1090" s="82" t="s">
        <v>21857</v>
      </c>
      <c r="X1090" s="82" t="s">
        <v>22165</v>
      </c>
      <c r="Y1090" s="82" t="s">
        <v>22166</v>
      </c>
      <c r="Z1090" s="82" t="s">
        <v>22167</v>
      </c>
      <c r="AA1090" s="82" t="s">
        <v>376</v>
      </c>
      <c r="AB1090" s="82" t="s">
        <v>22168</v>
      </c>
      <c r="AC1090" s="82" t="s">
        <v>22169</v>
      </c>
      <c r="AD1090" s="82" t="s">
        <v>21387</v>
      </c>
      <c r="AE1090" s="82" t="s">
        <v>22170</v>
      </c>
      <c r="AF1090" s="82" t="s">
        <v>382</v>
      </c>
      <c r="AG1090" s="82" t="s">
        <v>382</v>
      </c>
      <c r="AH1090" s="82" t="s">
        <v>21389</v>
      </c>
      <c r="AI1090" s="82" t="s">
        <v>2011</v>
      </c>
      <c r="AJ1090" s="82" t="s">
        <v>21269</v>
      </c>
      <c r="AK1090" s="82" t="s">
        <v>22171</v>
      </c>
      <c r="AL1090" s="82" t="s">
        <v>415</v>
      </c>
    </row>
    <row r="1091" spans="1:38" x14ac:dyDescent="0.25">
      <c r="A1091" s="82" t="s">
        <v>22172</v>
      </c>
      <c r="B1091" s="82">
        <v>19.501000000000001</v>
      </c>
      <c r="C1091" s="82" t="s">
        <v>22172</v>
      </c>
      <c r="D1091" s="82" t="s">
        <v>21324</v>
      </c>
      <c r="E1091" s="82" t="s">
        <v>22173</v>
      </c>
      <c r="F1091" s="82" t="s">
        <v>22174</v>
      </c>
      <c r="G1091" s="82" t="s">
        <v>600</v>
      </c>
      <c r="H1091" s="82" t="s">
        <v>360</v>
      </c>
      <c r="I1091" s="82" t="s">
        <v>22175</v>
      </c>
      <c r="J1091" s="82" t="s">
        <v>22176</v>
      </c>
      <c r="K1091" s="82" t="s">
        <v>362</v>
      </c>
      <c r="L1091" s="82" t="s">
        <v>421</v>
      </c>
      <c r="M1091" s="82" t="s">
        <v>22177</v>
      </c>
      <c r="N1091" s="82" t="s">
        <v>22178</v>
      </c>
      <c r="O1091" s="82" t="s">
        <v>558</v>
      </c>
      <c r="P1091" s="82" t="s">
        <v>22179</v>
      </c>
      <c r="Q1091" s="82" t="s">
        <v>360</v>
      </c>
      <c r="R1091" s="82" t="s">
        <v>22180</v>
      </c>
      <c r="S1091" s="82" t="s">
        <v>368</v>
      </c>
      <c r="T1091" s="82" t="s">
        <v>22181</v>
      </c>
      <c r="U1091" s="82" t="s">
        <v>22182</v>
      </c>
      <c r="V1091" s="82" t="s">
        <v>22183</v>
      </c>
      <c r="W1091" s="82" t="s">
        <v>22184</v>
      </c>
      <c r="X1091" s="82" t="s">
        <v>22185</v>
      </c>
      <c r="Y1091" s="82" t="s">
        <v>22186</v>
      </c>
      <c r="Z1091" s="82" t="s">
        <v>22187</v>
      </c>
      <c r="AA1091" s="82" t="s">
        <v>376</v>
      </c>
      <c r="AB1091" s="82" t="s">
        <v>382</v>
      </c>
      <c r="AC1091" s="82" t="s">
        <v>735</v>
      </c>
      <c r="AD1091" s="82" t="s">
        <v>22188</v>
      </c>
      <c r="AE1091" s="82" t="s">
        <v>360</v>
      </c>
      <c r="AF1091" s="82" t="s">
        <v>382</v>
      </c>
      <c r="AG1091" s="82" t="s">
        <v>382</v>
      </c>
      <c r="AH1091" s="82" t="s">
        <v>22189</v>
      </c>
      <c r="AI1091" s="82" t="s">
        <v>22190</v>
      </c>
      <c r="AJ1091" s="82" t="s">
        <v>21269</v>
      </c>
      <c r="AK1091" s="82" t="s">
        <v>22191</v>
      </c>
      <c r="AL1091" s="82" t="s">
        <v>1286</v>
      </c>
    </row>
    <row r="1092" spans="1:38" x14ac:dyDescent="0.25">
      <c r="A1092" s="82" t="s">
        <v>22192</v>
      </c>
      <c r="B1092" s="82">
        <v>19.510000000000002</v>
      </c>
      <c r="C1092" s="82" t="s">
        <v>22192</v>
      </c>
      <c r="D1092" s="82" t="s">
        <v>21413</v>
      </c>
      <c r="E1092" s="82" t="s">
        <v>22193</v>
      </c>
      <c r="F1092" s="82" t="s">
        <v>22194</v>
      </c>
      <c r="G1092" s="82" t="s">
        <v>600</v>
      </c>
      <c r="H1092" s="82" t="s">
        <v>360</v>
      </c>
      <c r="I1092" s="82" t="s">
        <v>22195</v>
      </c>
      <c r="J1092" s="82" t="s">
        <v>22196</v>
      </c>
      <c r="K1092" s="82" t="s">
        <v>628</v>
      </c>
      <c r="L1092" s="82" t="s">
        <v>580</v>
      </c>
      <c r="M1092" s="82" t="s">
        <v>22197</v>
      </c>
      <c r="N1092" s="82" t="s">
        <v>22198</v>
      </c>
      <c r="O1092" s="82" t="s">
        <v>558</v>
      </c>
      <c r="P1092" s="82" t="s">
        <v>360</v>
      </c>
      <c r="Q1092" s="82" t="s">
        <v>360</v>
      </c>
      <c r="R1092" s="82" t="s">
        <v>22199</v>
      </c>
      <c r="S1092" s="82" t="s">
        <v>400</v>
      </c>
      <c r="T1092" s="82" t="s">
        <v>22200</v>
      </c>
      <c r="U1092" s="82" t="s">
        <v>22201</v>
      </c>
      <c r="V1092" s="82" t="s">
        <v>22202</v>
      </c>
      <c r="W1092" s="82" t="s">
        <v>22203</v>
      </c>
      <c r="X1092" s="82" t="s">
        <v>21425</v>
      </c>
      <c r="Y1092" s="82" t="s">
        <v>22204</v>
      </c>
      <c r="AA1092" s="82" t="s">
        <v>376</v>
      </c>
      <c r="AB1092" s="82" t="s">
        <v>22205</v>
      </c>
      <c r="AC1092" s="82" t="s">
        <v>735</v>
      </c>
      <c r="AD1092" s="82" t="s">
        <v>22206</v>
      </c>
      <c r="AE1092" s="82" t="s">
        <v>21429</v>
      </c>
      <c r="AF1092" s="82" t="s">
        <v>382</v>
      </c>
      <c r="AG1092" s="82" t="s">
        <v>382</v>
      </c>
      <c r="AH1092" s="82" t="s">
        <v>22207</v>
      </c>
      <c r="AI1092" s="82" t="s">
        <v>2011</v>
      </c>
      <c r="AJ1092" s="82" t="s">
        <v>21269</v>
      </c>
      <c r="AK1092" s="82" t="s">
        <v>22208</v>
      </c>
      <c r="AL1092" s="82" t="s">
        <v>415</v>
      </c>
    </row>
    <row r="1093" spans="1:38" x14ac:dyDescent="0.25">
      <c r="A1093" s="82" t="s">
        <v>22209</v>
      </c>
      <c r="B1093" s="82">
        <v>19.510999999999999</v>
      </c>
      <c r="C1093" s="82" t="s">
        <v>22209</v>
      </c>
      <c r="D1093" s="82" t="s">
        <v>21413</v>
      </c>
      <c r="E1093" s="82" t="s">
        <v>22210</v>
      </c>
      <c r="F1093" s="82" t="s">
        <v>22211</v>
      </c>
      <c r="G1093" s="82" t="s">
        <v>600</v>
      </c>
      <c r="H1093" s="82" t="s">
        <v>360</v>
      </c>
      <c r="I1093" s="82" t="s">
        <v>22212</v>
      </c>
      <c r="J1093" s="82" t="s">
        <v>22213</v>
      </c>
      <c r="K1093" s="82" t="s">
        <v>362</v>
      </c>
      <c r="L1093" s="82" t="s">
        <v>580</v>
      </c>
      <c r="M1093" s="82" t="s">
        <v>22214</v>
      </c>
      <c r="N1093" s="82" t="s">
        <v>22215</v>
      </c>
      <c r="O1093" s="82" t="s">
        <v>558</v>
      </c>
      <c r="P1093" s="82" t="s">
        <v>360</v>
      </c>
      <c r="Q1093" s="82" t="s">
        <v>360</v>
      </c>
      <c r="R1093" s="82" t="s">
        <v>22199</v>
      </c>
      <c r="S1093" s="82" t="s">
        <v>400</v>
      </c>
      <c r="T1093" s="82" t="s">
        <v>22216</v>
      </c>
      <c r="U1093" s="82" t="s">
        <v>22217</v>
      </c>
      <c r="V1093" s="82" t="s">
        <v>21423</v>
      </c>
      <c r="W1093" s="82" t="s">
        <v>22218</v>
      </c>
      <c r="X1093" s="82" t="s">
        <v>21425</v>
      </c>
      <c r="Y1093" s="82" t="s">
        <v>22219</v>
      </c>
      <c r="AA1093" s="82" t="s">
        <v>376</v>
      </c>
      <c r="AB1093" s="82" t="s">
        <v>22205</v>
      </c>
      <c r="AC1093" s="82" t="s">
        <v>1011</v>
      </c>
      <c r="AD1093" s="82" t="s">
        <v>22220</v>
      </c>
      <c r="AE1093" s="82" t="s">
        <v>21429</v>
      </c>
      <c r="AF1093" s="82" t="s">
        <v>382</v>
      </c>
      <c r="AG1093" s="82" t="s">
        <v>382</v>
      </c>
      <c r="AH1093" s="82" t="s">
        <v>22221</v>
      </c>
      <c r="AI1093" s="82" t="s">
        <v>2035</v>
      </c>
      <c r="AJ1093" s="82" t="s">
        <v>21269</v>
      </c>
      <c r="AK1093" s="82" t="s">
        <v>22222</v>
      </c>
      <c r="AL1093" s="82" t="s">
        <v>415</v>
      </c>
    </row>
    <row r="1094" spans="1:38" x14ac:dyDescent="0.25">
      <c r="A1094" s="82" t="s">
        <v>22223</v>
      </c>
      <c r="B1094" s="82">
        <v>19.515000000000001</v>
      </c>
      <c r="C1094" s="82" t="s">
        <v>22223</v>
      </c>
      <c r="D1094" s="82" t="s">
        <v>21413</v>
      </c>
      <c r="E1094" s="82" t="s">
        <v>22224</v>
      </c>
      <c r="F1094" s="82" t="s">
        <v>22225</v>
      </c>
      <c r="G1094" s="82" t="s">
        <v>4471</v>
      </c>
      <c r="H1094" s="82" t="s">
        <v>360</v>
      </c>
      <c r="I1094" s="82" t="s">
        <v>22226</v>
      </c>
      <c r="J1094" s="82" t="s">
        <v>22227</v>
      </c>
      <c r="K1094" s="82" t="s">
        <v>362</v>
      </c>
      <c r="L1094" s="82" t="s">
        <v>421</v>
      </c>
      <c r="M1094" s="82" t="s">
        <v>421</v>
      </c>
      <c r="N1094" s="82" t="s">
        <v>22228</v>
      </c>
      <c r="O1094" s="82" t="s">
        <v>366</v>
      </c>
      <c r="P1094" s="82" t="s">
        <v>360</v>
      </c>
      <c r="Q1094" s="82" t="s">
        <v>360</v>
      </c>
      <c r="R1094" s="82" t="s">
        <v>360</v>
      </c>
      <c r="S1094" s="82" t="s">
        <v>368</v>
      </c>
      <c r="T1094" s="82" t="s">
        <v>22229</v>
      </c>
      <c r="U1094" s="82" t="s">
        <v>22230</v>
      </c>
      <c r="V1094" s="82" t="s">
        <v>22231</v>
      </c>
      <c r="W1094" s="82" t="s">
        <v>22232</v>
      </c>
      <c r="X1094" s="82" t="s">
        <v>21425</v>
      </c>
      <c r="Y1094" s="82" t="s">
        <v>22233</v>
      </c>
      <c r="Z1094" s="82" t="s">
        <v>427</v>
      </c>
      <c r="AA1094" s="82" t="s">
        <v>376</v>
      </c>
      <c r="AB1094" s="82" t="s">
        <v>382</v>
      </c>
      <c r="AC1094" s="82" t="s">
        <v>735</v>
      </c>
      <c r="AD1094" s="82" t="s">
        <v>22234</v>
      </c>
      <c r="AE1094" s="82" t="s">
        <v>21429</v>
      </c>
      <c r="AF1094" s="82" t="s">
        <v>382</v>
      </c>
      <c r="AG1094" s="82" t="s">
        <v>382</v>
      </c>
      <c r="AH1094" s="82" t="s">
        <v>382</v>
      </c>
      <c r="AI1094" s="82" t="s">
        <v>22235</v>
      </c>
      <c r="AJ1094" s="82" t="s">
        <v>21269</v>
      </c>
      <c r="AK1094" s="82" t="s">
        <v>22236</v>
      </c>
      <c r="AL1094" s="82" t="s">
        <v>450</v>
      </c>
    </row>
    <row r="1095" spans="1:38" x14ac:dyDescent="0.25">
      <c r="A1095" s="82" t="s">
        <v>22237</v>
      </c>
      <c r="B1095" s="82">
        <v>19.516999999999999</v>
      </c>
      <c r="C1095" s="82" t="s">
        <v>22237</v>
      </c>
      <c r="D1095" s="82" t="s">
        <v>21413</v>
      </c>
      <c r="E1095" s="82" t="s">
        <v>22238</v>
      </c>
      <c r="F1095" s="82" t="s">
        <v>22239</v>
      </c>
      <c r="G1095" s="82" t="s">
        <v>359</v>
      </c>
      <c r="H1095" s="82" t="s">
        <v>360</v>
      </c>
      <c r="I1095" s="82" t="s">
        <v>22240</v>
      </c>
      <c r="J1095" s="82" t="s">
        <v>22213</v>
      </c>
      <c r="K1095" s="82" t="s">
        <v>628</v>
      </c>
      <c r="L1095" s="82" t="s">
        <v>580</v>
      </c>
      <c r="M1095" s="82" t="s">
        <v>22241</v>
      </c>
      <c r="N1095" s="82" t="s">
        <v>22242</v>
      </c>
      <c r="O1095" s="82" t="s">
        <v>558</v>
      </c>
      <c r="P1095" s="82" t="s">
        <v>360</v>
      </c>
      <c r="Q1095" s="82" t="s">
        <v>360</v>
      </c>
      <c r="R1095" s="82" t="s">
        <v>22199</v>
      </c>
      <c r="S1095" s="82" t="s">
        <v>400</v>
      </c>
      <c r="T1095" s="82" t="s">
        <v>22243</v>
      </c>
      <c r="U1095" s="82" t="s">
        <v>22244</v>
      </c>
      <c r="V1095" s="82" t="s">
        <v>21423</v>
      </c>
      <c r="W1095" s="82" t="s">
        <v>21424</v>
      </c>
      <c r="X1095" s="82" t="s">
        <v>21425</v>
      </c>
      <c r="Y1095" s="82" t="s">
        <v>22245</v>
      </c>
      <c r="AA1095" s="82" t="s">
        <v>376</v>
      </c>
      <c r="AB1095" s="82" t="s">
        <v>22205</v>
      </c>
      <c r="AC1095" s="82" t="s">
        <v>735</v>
      </c>
      <c r="AD1095" s="82" t="s">
        <v>22234</v>
      </c>
      <c r="AE1095" s="82" t="s">
        <v>21429</v>
      </c>
      <c r="AF1095" s="82" t="s">
        <v>382</v>
      </c>
      <c r="AG1095" s="82" t="s">
        <v>382</v>
      </c>
      <c r="AH1095" s="82" t="s">
        <v>22221</v>
      </c>
      <c r="AI1095" s="82" t="s">
        <v>2035</v>
      </c>
      <c r="AJ1095" s="82" t="s">
        <v>21269</v>
      </c>
      <c r="AK1095" s="82" t="s">
        <v>22246</v>
      </c>
      <c r="AL1095" s="82" t="s">
        <v>415</v>
      </c>
    </row>
    <row r="1096" spans="1:38" x14ac:dyDescent="0.25">
      <c r="A1096" s="82" t="s">
        <v>22247</v>
      </c>
      <c r="B1096" s="82">
        <v>19.518000000000001</v>
      </c>
      <c r="C1096" s="82" t="s">
        <v>22247</v>
      </c>
      <c r="D1096" s="82" t="s">
        <v>21413</v>
      </c>
      <c r="E1096" s="82" t="s">
        <v>22248</v>
      </c>
      <c r="F1096" s="82" t="s">
        <v>22249</v>
      </c>
      <c r="G1096" s="82" t="s">
        <v>600</v>
      </c>
      <c r="H1096" s="82" t="s">
        <v>360</v>
      </c>
      <c r="I1096" s="82" t="s">
        <v>22250</v>
      </c>
      <c r="J1096" s="82" t="s">
        <v>22213</v>
      </c>
      <c r="K1096" s="82" t="s">
        <v>628</v>
      </c>
      <c r="L1096" s="82" t="s">
        <v>580</v>
      </c>
      <c r="M1096" s="82" t="s">
        <v>22251</v>
      </c>
      <c r="N1096" s="82" t="s">
        <v>22252</v>
      </c>
      <c r="O1096" s="82" t="s">
        <v>558</v>
      </c>
      <c r="P1096" s="82" t="s">
        <v>360</v>
      </c>
      <c r="Q1096" s="82" t="s">
        <v>360</v>
      </c>
      <c r="R1096" s="82" t="s">
        <v>22199</v>
      </c>
      <c r="S1096" s="82" t="s">
        <v>400</v>
      </c>
      <c r="T1096" s="82" t="s">
        <v>22243</v>
      </c>
      <c r="U1096" s="82" t="s">
        <v>22253</v>
      </c>
      <c r="V1096" s="82" t="s">
        <v>21423</v>
      </c>
      <c r="W1096" s="82" t="s">
        <v>22254</v>
      </c>
      <c r="X1096" s="82" t="s">
        <v>21425</v>
      </c>
      <c r="Y1096" s="82" t="s">
        <v>22255</v>
      </c>
      <c r="AA1096" s="82" t="s">
        <v>376</v>
      </c>
      <c r="AB1096" s="82" t="s">
        <v>22205</v>
      </c>
      <c r="AC1096" s="82" t="s">
        <v>735</v>
      </c>
      <c r="AD1096" s="82" t="s">
        <v>22256</v>
      </c>
      <c r="AE1096" s="82" t="s">
        <v>21429</v>
      </c>
      <c r="AF1096" s="82" t="s">
        <v>382</v>
      </c>
      <c r="AG1096" s="82" t="s">
        <v>382</v>
      </c>
      <c r="AH1096" s="82" t="s">
        <v>22221</v>
      </c>
      <c r="AI1096" s="82" t="s">
        <v>2035</v>
      </c>
      <c r="AJ1096" s="82" t="s">
        <v>21269</v>
      </c>
      <c r="AK1096" s="82" t="s">
        <v>22257</v>
      </c>
      <c r="AL1096" s="82" t="s">
        <v>415</v>
      </c>
    </row>
    <row r="1097" spans="1:38" x14ac:dyDescent="0.25">
      <c r="A1097" s="82" t="s">
        <v>22258</v>
      </c>
      <c r="B1097" s="82">
        <v>19.518999999999998</v>
      </c>
      <c r="C1097" s="82" t="s">
        <v>22258</v>
      </c>
      <c r="D1097" s="82" t="s">
        <v>21413</v>
      </c>
      <c r="E1097" s="82" t="s">
        <v>22259</v>
      </c>
      <c r="F1097" s="82" t="s">
        <v>22260</v>
      </c>
      <c r="G1097" s="82" t="s">
        <v>600</v>
      </c>
      <c r="H1097" s="82" t="s">
        <v>360</v>
      </c>
      <c r="I1097" s="82" t="s">
        <v>22261</v>
      </c>
      <c r="J1097" s="82" t="s">
        <v>22262</v>
      </c>
      <c r="K1097" s="82" t="s">
        <v>22263</v>
      </c>
      <c r="L1097" s="82" t="s">
        <v>421</v>
      </c>
      <c r="M1097" s="82" t="s">
        <v>22264</v>
      </c>
      <c r="N1097" s="82" t="s">
        <v>22265</v>
      </c>
      <c r="O1097" s="82" t="s">
        <v>558</v>
      </c>
      <c r="P1097" s="82" t="s">
        <v>360</v>
      </c>
      <c r="Q1097" s="82" t="s">
        <v>360</v>
      </c>
      <c r="R1097" s="82" t="s">
        <v>22199</v>
      </c>
      <c r="S1097" s="82" t="s">
        <v>368</v>
      </c>
      <c r="T1097" s="82" t="s">
        <v>22266</v>
      </c>
      <c r="U1097" s="82" t="s">
        <v>22267</v>
      </c>
      <c r="V1097" s="82" t="s">
        <v>22268</v>
      </c>
      <c r="W1097" s="82" t="s">
        <v>22254</v>
      </c>
      <c r="X1097" s="82" t="s">
        <v>21425</v>
      </c>
      <c r="Y1097" s="82" t="s">
        <v>22269</v>
      </c>
      <c r="Z1097" s="82" t="s">
        <v>427</v>
      </c>
      <c r="AA1097" s="82" t="s">
        <v>376</v>
      </c>
      <c r="AB1097" s="82" t="s">
        <v>22270</v>
      </c>
      <c r="AC1097" s="82" t="s">
        <v>735</v>
      </c>
      <c r="AD1097" s="82" t="s">
        <v>22271</v>
      </c>
      <c r="AE1097" s="82" t="s">
        <v>21429</v>
      </c>
      <c r="AF1097" s="82" t="s">
        <v>382</v>
      </c>
      <c r="AG1097" s="82" t="s">
        <v>382</v>
      </c>
      <c r="AH1097" s="82" t="s">
        <v>22221</v>
      </c>
      <c r="AI1097" s="82" t="s">
        <v>2035</v>
      </c>
      <c r="AJ1097" s="82" t="s">
        <v>21269</v>
      </c>
      <c r="AK1097" s="82" t="s">
        <v>22272</v>
      </c>
      <c r="AL1097" s="82" t="s">
        <v>415</v>
      </c>
    </row>
    <row r="1098" spans="1:38" x14ac:dyDescent="0.25">
      <c r="A1098" s="82" t="s">
        <v>22273</v>
      </c>
      <c r="B1098" s="82">
        <v>19.52</v>
      </c>
      <c r="C1098" s="82" t="s">
        <v>22273</v>
      </c>
      <c r="D1098" s="82" t="s">
        <v>21413</v>
      </c>
      <c r="E1098" s="82" t="s">
        <v>22238</v>
      </c>
      <c r="F1098" s="82" t="s">
        <v>22274</v>
      </c>
      <c r="G1098" s="82" t="s">
        <v>600</v>
      </c>
      <c r="H1098" s="82" t="s">
        <v>360</v>
      </c>
      <c r="I1098" s="82" t="s">
        <v>22261</v>
      </c>
      <c r="J1098" s="82" t="s">
        <v>22213</v>
      </c>
      <c r="K1098" s="82" t="s">
        <v>628</v>
      </c>
      <c r="L1098" s="82" t="s">
        <v>580</v>
      </c>
      <c r="M1098" s="82" t="s">
        <v>22275</v>
      </c>
      <c r="N1098" s="82" t="s">
        <v>22276</v>
      </c>
      <c r="O1098" s="82" t="s">
        <v>558</v>
      </c>
      <c r="P1098" s="82" t="s">
        <v>360</v>
      </c>
      <c r="Q1098" s="82" t="s">
        <v>360</v>
      </c>
      <c r="R1098" s="82" t="s">
        <v>22199</v>
      </c>
      <c r="S1098" s="82" t="s">
        <v>400</v>
      </c>
      <c r="T1098" s="82" t="s">
        <v>22243</v>
      </c>
      <c r="U1098" s="82" t="s">
        <v>22244</v>
      </c>
      <c r="V1098" s="82" t="s">
        <v>21423</v>
      </c>
      <c r="W1098" s="82" t="s">
        <v>22254</v>
      </c>
      <c r="X1098" s="82" t="s">
        <v>21425</v>
      </c>
      <c r="Y1098" s="82" t="s">
        <v>22277</v>
      </c>
      <c r="Z1098" s="82" t="s">
        <v>3934</v>
      </c>
      <c r="AA1098" s="82" t="s">
        <v>376</v>
      </c>
      <c r="AB1098" s="82" t="s">
        <v>22205</v>
      </c>
      <c r="AC1098" s="82" t="s">
        <v>735</v>
      </c>
      <c r="AD1098" s="82" t="s">
        <v>22256</v>
      </c>
      <c r="AE1098" s="82" t="s">
        <v>21429</v>
      </c>
      <c r="AF1098" s="82" t="s">
        <v>382</v>
      </c>
      <c r="AG1098" s="82" t="s">
        <v>382</v>
      </c>
      <c r="AH1098" s="82" t="s">
        <v>22221</v>
      </c>
      <c r="AI1098" s="82" t="s">
        <v>2035</v>
      </c>
      <c r="AJ1098" s="82" t="s">
        <v>21269</v>
      </c>
      <c r="AK1098" s="82" t="s">
        <v>22278</v>
      </c>
      <c r="AL1098" s="82" t="s">
        <v>415</v>
      </c>
    </row>
    <row r="1099" spans="1:38" x14ac:dyDescent="0.25">
      <c r="A1099" s="82" t="s">
        <v>22279</v>
      </c>
      <c r="B1099" s="82">
        <v>19.521999999999998</v>
      </c>
      <c r="C1099" s="82" t="s">
        <v>22279</v>
      </c>
      <c r="D1099" s="82" t="s">
        <v>21413</v>
      </c>
      <c r="E1099" s="82" t="s">
        <v>22280</v>
      </c>
      <c r="F1099" s="82" t="s">
        <v>22281</v>
      </c>
      <c r="G1099" s="82" t="s">
        <v>600</v>
      </c>
      <c r="H1099" s="82" t="s">
        <v>360</v>
      </c>
      <c r="I1099" s="82" t="s">
        <v>22250</v>
      </c>
      <c r="J1099" s="82" t="s">
        <v>22213</v>
      </c>
      <c r="K1099" s="82" t="s">
        <v>628</v>
      </c>
      <c r="L1099" s="82" t="s">
        <v>580</v>
      </c>
      <c r="M1099" s="82" t="s">
        <v>22282</v>
      </c>
      <c r="N1099" s="82" t="s">
        <v>22283</v>
      </c>
      <c r="O1099" s="82" t="s">
        <v>558</v>
      </c>
      <c r="P1099" s="82" t="s">
        <v>360</v>
      </c>
      <c r="Q1099" s="82" t="s">
        <v>360</v>
      </c>
      <c r="R1099" s="82" t="s">
        <v>22199</v>
      </c>
      <c r="S1099" s="82" t="s">
        <v>400</v>
      </c>
      <c r="T1099" s="82" t="s">
        <v>22284</v>
      </c>
      <c r="U1099" s="82" t="s">
        <v>22253</v>
      </c>
      <c r="V1099" s="82" t="s">
        <v>21423</v>
      </c>
      <c r="W1099" s="82" t="s">
        <v>22254</v>
      </c>
      <c r="X1099" s="82" t="s">
        <v>21425</v>
      </c>
      <c r="Y1099" s="82" t="s">
        <v>22285</v>
      </c>
      <c r="Z1099" s="82" t="s">
        <v>3934</v>
      </c>
      <c r="AA1099" s="82" t="s">
        <v>376</v>
      </c>
      <c r="AB1099" s="82" t="s">
        <v>22205</v>
      </c>
      <c r="AC1099" s="82" t="s">
        <v>735</v>
      </c>
      <c r="AD1099" s="82" t="s">
        <v>22234</v>
      </c>
      <c r="AE1099" s="82" t="s">
        <v>21429</v>
      </c>
      <c r="AF1099" s="82" t="s">
        <v>382</v>
      </c>
      <c r="AG1099" s="82" t="s">
        <v>382</v>
      </c>
      <c r="AH1099" s="82" t="s">
        <v>22286</v>
      </c>
      <c r="AI1099" s="82" t="s">
        <v>2035</v>
      </c>
      <c r="AJ1099" s="82" t="s">
        <v>21269</v>
      </c>
      <c r="AK1099" s="82" t="s">
        <v>22287</v>
      </c>
      <c r="AL1099" s="82" t="s">
        <v>415</v>
      </c>
    </row>
    <row r="1100" spans="1:38" x14ac:dyDescent="0.25">
      <c r="A1100" s="82" t="s">
        <v>22288</v>
      </c>
      <c r="B1100" s="82">
        <v>19.523</v>
      </c>
      <c r="D1100" s="82" t="s">
        <v>21413</v>
      </c>
      <c r="E1100" s="82" t="s">
        <v>22289</v>
      </c>
      <c r="F1100" s="82" t="s">
        <v>22290</v>
      </c>
      <c r="G1100" s="82" t="s">
        <v>600</v>
      </c>
      <c r="H1100" s="82" t="s">
        <v>360</v>
      </c>
      <c r="I1100" s="82" t="s">
        <v>22291</v>
      </c>
      <c r="J1100" s="82" t="s">
        <v>22262</v>
      </c>
      <c r="K1100" s="82" t="s">
        <v>22292</v>
      </c>
      <c r="L1100" s="82" t="s">
        <v>421</v>
      </c>
      <c r="M1100" s="82" t="s">
        <v>22293</v>
      </c>
      <c r="N1100" s="82" t="s">
        <v>22265</v>
      </c>
      <c r="O1100" s="82" t="s">
        <v>558</v>
      </c>
      <c r="P1100" s="82" t="s">
        <v>360</v>
      </c>
      <c r="Q1100" s="82" t="s">
        <v>360</v>
      </c>
      <c r="R1100" s="82" t="s">
        <v>22294</v>
      </c>
      <c r="S1100" s="82" t="s">
        <v>368</v>
      </c>
      <c r="T1100" s="82" t="s">
        <v>22295</v>
      </c>
      <c r="U1100" s="82" t="s">
        <v>22296</v>
      </c>
      <c r="V1100" s="82" t="s">
        <v>22297</v>
      </c>
      <c r="W1100" s="82" t="s">
        <v>22254</v>
      </c>
      <c r="X1100" s="82" t="s">
        <v>21425</v>
      </c>
      <c r="Y1100" s="82" t="s">
        <v>22269</v>
      </c>
      <c r="Z1100" s="82" t="s">
        <v>427</v>
      </c>
      <c r="AA1100" s="82" t="s">
        <v>376</v>
      </c>
      <c r="AB1100" s="82" t="s">
        <v>22298</v>
      </c>
      <c r="AC1100" s="82" t="s">
        <v>735</v>
      </c>
      <c r="AD1100" s="82" t="s">
        <v>22299</v>
      </c>
      <c r="AE1100" s="82" t="s">
        <v>21429</v>
      </c>
      <c r="AF1100" s="82" t="s">
        <v>382</v>
      </c>
      <c r="AG1100" s="82" t="s">
        <v>382</v>
      </c>
      <c r="AH1100" s="82" t="s">
        <v>22300</v>
      </c>
      <c r="AI1100" s="82" t="s">
        <v>22301</v>
      </c>
      <c r="AJ1100" s="82" t="s">
        <v>21269</v>
      </c>
      <c r="AK1100" s="82" t="s">
        <v>22302</v>
      </c>
      <c r="AL1100" s="82" t="s">
        <v>415</v>
      </c>
    </row>
    <row r="1101" spans="1:38" x14ac:dyDescent="0.25">
      <c r="A1101" s="82" t="s">
        <v>22303</v>
      </c>
      <c r="B1101" s="82">
        <v>19.600000000000001</v>
      </c>
      <c r="C1101" s="82" t="s">
        <v>22303</v>
      </c>
      <c r="D1101" s="82" t="s">
        <v>21366</v>
      </c>
      <c r="E1101" s="82" t="s">
        <v>22304</v>
      </c>
      <c r="F1101" s="82" t="s">
        <v>22305</v>
      </c>
      <c r="G1101" s="82" t="s">
        <v>21788</v>
      </c>
      <c r="H1101" s="82" t="s">
        <v>360</v>
      </c>
      <c r="I1101" s="82" t="s">
        <v>21369</v>
      </c>
      <c r="J1101" s="82" t="s">
        <v>22306</v>
      </c>
      <c r="K1101" s="82" t="s">
        <v>21834</v>
      </c>
      <c r="L1101" s="82" t="s">
        <v>21372</v>
      </c>
      <c r="M1101" s="82" t="s">
        <v>22307</v>
      </c>
      <c r="N1101" s="82" t="s">
        <v>22308</v>
      </c>
      <c r="O1101" s="82" t="s">
        <v>558</v>
      </c>
      <c r="P1101" s="82" t="s">
        <v>22309</v>
      </c>
      <c r="Q1101" s="82" t="s">
        <v>360</v>
      </c>
      <c r="R1101" s="82" t="s">
        <v>22310</v>
      </c>
      <c r="S1101" s="82" t="s">
        <v>368</v>
      </c>
      <c r="T1101" s="82" t="s">
        <v>22311</v>
      </c>
      <c r="U1101" s="82" t="s">
        <v>22312</v>
      </c>
      <c r="V1101" s="82" t="s">
        <v>21381</v>
      </c>
      <c r="W1101" s="82" t="s">
        <v>22313</v>
      </c>
      <c r="X1101" s="82" t="s">
        <v>22314</v>
      </c>
      <c r="Y1101" s="82" t="s">
        <v>22315</v>
      </c>
      <c r="Z1101" s="82" t="s">
        <v>22316</v>
      </c>
      <c r="AA1101" s="82" t="s">
        <v>376</v>
      </c>
      <c r="AB1101" s="82" t="s">
        <v>382</v>
      </c>
      <c r="AC1101" s="82" t="s">
        <v>735</v>
      </c>
      <c r="AD1101" s="82" t="s">
        <v>21387</v>
      </c>
      <c r="AE1101" s="82" t="s">
        <v>22317</v>
      </c>
      <c r="AF1101" s="82" t="s">
        <v>382</v>
      </c>
      <c r="AG1101" s="82" t="s">
        <v>382</v>
      </c>
      <c r="AH1101" s="82" t="s">
        <v>21389</v>
      </c>
      <c r="AI1101" s="82" t="s">
        <v>22318</v>
      </c>
      <c r="AJ1101" s="82" t="s">
        <v>21269</v>
      </c>
      <c r="AK1101" s="82" t="s">
        <v>22319</v>
      </c>
      <c r="AL1101" s="82" t="s">
        <v>415</v>
      </c>
    </row>
    <row r="1102" spans="1:38" x14ac:dyDescent="0.25">
      <c r="A1102" s="82" t="s">
        <v>22320</v>
      </c>
      <c r="B1102" s="82">
        <v>19.600999999999999</v>
      </c>
      <c r="C1102" s="82" t="s">
        <v>22321</v>
      </c>
      <c r="D1102" s="82" t="s">
        <v>21366</v>
      </c>
      <c r="E1102" s="82" t="s">
        <v>22322</v>
      </c>
      <c r="F1102" s="82" t="s">
        <v>22323</v>
      </c>
      <c r="G1102" s="82" t="s">
        <v>22324</v>
      </c>
      <c r="H1102" s="82" t="s">
        <v>360</v>
      </c>
      <c r="I1102" s="82" t="s">
        <v>22325</v>
      </c>
      <c r="J1102" s="82" t="s">
        <v>22326</v>
      </c>
      <c r="K1102" s="82" t="s">
        <v>21834</v>
      </c>
      <c r="L1102" s="82" t="s">
        <v>22327</v>
      </c>
      <c r="M1102" s="82" t="s">
        <v>421</v>
      </c>
      <c r="N1102" s="82" t="s">
        <v>22328</v>
      </c>
      <c r="O1102" s="82" t="s">
        <v>558</v>
      </c>
      <c r="P1102" s="82" t="s">
        <v>360</v>
      </c>
      <c r="Q1102" s="82" t="s">
        <v>360</v>
      </c>
      <c r="R1102" s="82" t="s">
        <v>21837</v>
      </c>
      <c r="S1102" s="82" t="s">
        <v>368</v>
      </c>
      <c r="T1102" s="82" t="s">
        <v>22329</v>
      </c>
      <c r="U1102" s="82" t="s">
        <v>22330</v>
      </c>
      <c r="V1102" s="82" t="s">
        <v>21381</v>
      </c>
      <c r="W1102" s="82" t="s">
        <v>21857</v>
      </c>
      <c r="X1102" s="82" t="s">
        <v>22331</v>
      </c>
      <c r="Y1102" s="82" t="s">
        <v>22332</v>
      </c>
      <c r="Z1102" s="82" t="s">
        <v>22333</v>
      </c>
      <c r="AA1102" s="82" t="s">
        <v>376</v>
      </c>
      <c r="AB1102" s="82" t="s">
        <v>382</v>
      </c>
      <c r="AC1102" s="82" t="s">
        <v>735</v>
      </c>
      <c r="AD1102" s="82" t="s">
        <v>21387</v>
      </c>
      <c r="AE1102" s="82" t="s">
        <v>360</v>
      </c>
      <c r="AF1102" s="82" t="s">
        <v>382</v>
      </c>
      <c r="AG1102" s="82" t="s">
        <v>382</v>
      </c>
      <c r="AH1102" s="82" t="s">
        <v>21389</v>
      </c>
      <c r="AI1102" s="82" t="s">
        <v>22334</v>
      </c>
      <c r="AJ1102" s="82" t="s">
        <v>21269</v>
      </c>
      <c r="AK1102" s="82" t="s">
        <v>22335</v>
      </c>
      <c r="AL1102" s="82" t="s">
        <v>1286</v>
      </c>
    </row>
    <row r="1103" spans="1:38" x14ac:dyDescent="0.25">
      <c r="A1103" s="82" t="s">
        <v>22336</v>
      </c>
      <c r="B1103" s="82">
        <v>19.666</v>
      </c>
      <c r="C1103" s="82" t="s">
        <v>22337</v>
      </c>
      <c r="D1103" s="82" t="s">
        <v>21324</v>
      </c>
      <c r="E1103" s="82" t="s">
        <v>22338</v>
      </c>
      <c r="F1103" s="82" t="s">
        <v>22339</v>
      </c>
      <c r="G1103" s="82" t="s">
        <v>2317</v>
      </c>
      <c r="H1103" s="82" t="s">
        <v>360</v>
      </c>
      <c r="I1103" s="82" t="s">
        <v>22340</v>
      </c>
      <c r="J1103" s="82" t="s">
        <v>11</v>
      </c>
      <c r="K1103" s="82" t="s">
        <v>362</v>
      </c>
      <c r="L1103" s="82" t="s">
        <v>421</v>
      </c>
      <c r="M1103" s="82" t="s">
        <v>421</v>
      </c>
      <c r="N1103" s="82" t="s">
        <v>22341</v>
      </c>
      <c r="O1103" s="82" t="s">
        <v>366</v>
      </c>
      <c r="P1103" s="82" t="s">
        <v>360</v>
      </c>
      <c r="Q1103" s="82" t="s">
        <v>360</v>
      </c>
      <c r="R1103" s="82" t="s">
        <v>360</v>
      </c>
      <c r="S1103" s="82" t="s">
        <v>400</v>
      </c>
      <c r="T1103" s="82" t="s">
        <v>22342</v>
      </c>
      <c r="U1103" s="82" t="s">
        <v>22343</v>
      </c>
      <c r="V1103" s="82" t="s">
        <v>632</v>
      </c>
      <c r="W1103" s="82" t="s">
        <v>22344</v>
      </c>
      <c r="X1103" s="82" t="s">
        <v>22345</v>
      </c>
      <c r="Y1103" s="82" t="s">
        <v>22346</v>
      </c>
      <c r="AA1103" s="82" t="s">
        <v>376</v>
      </c>
      <c r="AB1103" s="82" t="s">
        <v>382</v>
      </c>
      <c r="AC1103" s="82" t="s">
        <v>735</v>
      </c>
      <c r="AD1103" s="82" t="s">
        <v>22347</v>
      </c>
      <c r="AE1103" s="82" t="s">
        <v>360</v>
      </c>
      <c r="AF1103" s="82" t="s">
        <v>382</v>
      </c>
      <c r="AH1103" s="82" t="s">
        <v>382</v>
      </c>
      <c r="AI1103" s="82" t="s">
        <v>22348</v>
      </c>
      <c r="AJ1103" s="82" t="s">
        <v>21269</v>
      </c>
      <c r="AK1103" s="82" t="s">
        <v>22349</v>
      </c>
      <c r="AL1103" s="82" t="s">
        <v>1286</v>
      </c>
    </row>
    <row r="1104" spans="1:38" x14ac:dyDescent="0.25">
      <c r="A1104" s="82" t="s">
        <v>22350</v>
      </c>
      <c r="B1104" s="82">
        <v>19.7</v>
      </c>
      <c r="C1104" s="82" t="s">
        <v>22351</v>
      </c>
      <c r="D1104" s="82" t="s">
        <v>21324</v>
      </c>
      <c r="E1104" s="82" t="s">
        <v>22352</v>
      </c>
      <c r="F1104" s="82" t="s">
        <v>22353</v>
      </c>
      <c r="G1104" s="82" t="s">
        <v>22354</v>
      </c>
      <c r="H1104" s="82" t="s">
        <v>360</v>
      </c>
      <c r="I1104" s="82" t="s">
        <v>22355</v>
      </c>
      <c r="J1104" s="82" t="s">
        <v>22355</v>
      </c>
      <c r="K1104" s="82" t="s">
        <v>362</v>
      </c>
      <c r="L1104" s="82" t="s">
        <v>421</v>
      </c>
      <c r="M1104" s="82" t="s">
        <v>22356</v>
      </c>
      <c r="N1104" s="82" t="s">
        <v>22355</v>
      </c>
      <c r="O1104" s="82" t="s">
        <v>558</v>
      </c>
      <c r="P1104" s="82" t="s">
        <v>22355</v>
      </c>
      <c r="Q1104" s="82" t="s">
        <v>360</v>
      </c>
      <c r="R1104" s="82" t="s">
        <v>22357</v>
      </c>
      <c r="S1104" s="82" t="s">
        <v>368</v>
      </c>
      <c r="T1104" s="82" t="s">
        <v>22358</v>
      </c>
      <c r="U1104" s="82" t="s">
        <v>22359</v>
      </c>
      <c r="V1104" s="82" t="s">
        <v>22360</v>
      </c>
      <c r="W1104" s="82" t="s">
        <v>22361</v>
      </c>
      <c r="X1104" s="82" t="s">
        <v>22362</v>
      </c>
      <c r="Y1104" s="82" t="s">
        <v>22363</v>
      </c>
      <c r="Z1104" s="82" t="s">
        <v>22364</v>
      </c>
      <c r="AA1104" s="82" t="s">
        <v>376</v>
      </c>
      <c r="AB1104" s="82" t="s">
        <v>22365</v>
      </c>
      <c r="AC1104" s="82" t="s">
        <v>22366</v>
      </c>
      <c r="AD1104" s="82" t="s">
        <v>22367</v>
      </c>
      <c r="AF1104" s="82" t="s">
        <v>382</v>
      </c>
      <c r="AG1104" s="82" t="s">
        <v>382</v>
      </c>
      <c r="AH1104" s="82" t="s">
        <v>382</v>
      </c>
      <c r="AI1104" s="82" t="s">
        <v>22368</v>
      </c>
      <c r="AJ1104" s="82" t="s">
        <v>21269</v>
      </c>
      <c r="AK1104" s="82" t="s">
        <v>22369</v>
      </c>
      <c r="AL1104" s="82" t="s">
        <v>1286</v>
      </c>
    </row>
    <row r="1105" spans="1:38" x14ac:dyDescent="0.25">
      <c r="A1105" s="82" t="s">
        <v>22370</v>
      </c>
      <c r="B1105" s="82">
        <v>19.701000000000001</v>
      </c>
      <c r="C1105" s="82" t="s">
        <v>22371</v>
      </c>
      <c r="D1105" s="82" t="s">
        <v>22372</v>
      </c>
      <c r="E1105" s="82" t="s">
        <v>22373</v>
      </c>
      <c r="F1105" s="82" t="s">
        <v>22374</v>
      </c>
      <c r="G1105" s="82" t="s">
        <v>4176</v>
      </c>
      <c r="H1105" s="82" t="s">
        <v>360</v>
      </c>
      <c r="I1105" s="82" t="s">
        <v>22375</v>
      </c>
      <c r="J1105" s="82" t="s">
        <v>22375</v>
      </c>
      <c r="K1105" s="82" t="s">
        <v>362</v>
      </c>
      <c r="L1105" s="82" t="s">
        <v>421</v>
      </c>
      <c r="M1105" s="82" t="s">
        <v>22376</v>
      </c>
      <c r="N1105" s="82" t="s">
        <v>22377</v>
      </c>
      <c r="O1105" s="82" t="s">
        <v>366</v>
      </c>
      <c r="P1105" s="82" t="s">
        <v>22378</v>
      </c>
      <c r="Q1105" s="82" t="s">
        <v>22378</v>
      </c>
      <c r="R1105" s="82" t="s">
        <v>22378</v>
      </c>
      <c r="S1105" s="82" t="s">
        <v>368</v>
      </c>
      <c r="T1105" s="82" t="s">
        <v>22379</v>
      </c>
      <c r="U1105" s="82" t="s">
        <v>22380</v>
      </c>
      <c r="V1105" s="82" t="s">
        <v>22381</v>
      </c>
      <c r="W1105" s="82" t="s">
        <v>22382</v>
      </c>
      <c r="X1105" s="82" t="s">
        <v>22383</v>
      </c>
      <c r="Y1105" s="82" t="s">
        <v>22384</v>
      </c>
      <c r="Z1105" s="82" t="s">
        <v>22385</v>
      </c>
      <c r="AA1105" s="82" t="s">
        <v>22386</v>
      </c>
      <c r="AB1105" s="82" t="s">
        <v>382</v>
      </c>
      <c r="AC1105" s="82" t="s">
        <v>22387</v>
      </c>
      <c r="AD1105" s="82" t="s">
        <v>22388</v>
      </c>
      <c r="AE1105" s="82" t="s">
        <v>360</v>
      </c>
      <c r="AF1105" s="82" t="s">
        <v>382</v>
      </c>
      <c r="AG1105" s="82" t="s">
        <v>382</v>
      </c>
      <c r="AH1105" s="82" t="s">
        <v>22389</v>
      </c>
      <c r="AI1105" s="82" t="s">
        <v>22390</v>
      </c>
      <c r="AJ1105" s="82" t="s">
        <v>21269</v>
      </c>
      <c r="AK1105" s="82" t="s">
        <v>22391</v>
      </c>
      <c r="AL1105" s="82" t="s">
        <v>1286</v>
      </c>
    </row>
    <row r="1106" spans="1:38" x14ac:dyDescent="0.25">
      <c r="A1106" s="82" t="s">
        <v>22392</v>
      </c>
      <c r="B1106" s="82">
        <v>19.702999999999999</v>
      </c>
      <c r="C1106" s="82" t="s">
        <v>22393</v>
      </c>
      <c r="D1106" s="82" t="s">
        <v>22394</v>
      </c>
      <c r="E1106" s="82" t="s">
        <v>22395</v>
      </c>
      <c r="F1106" s="82" t="s">
        <v>22396</v>
      </c>
      <c r="G1106" s="82" t="s">
        <v>4176</v>
      </c>
      <c r="H1106" s="82" t="s">
        <v>360</v>
      </c>
      <c r="I1106" s="82" t="s">
        <v>22397</v>
      </c>
      <c r="J1106" s="82" t="s">
        <v>22398</v>
      </c>
      <c r="K1106" s="82" t="s">
        <v>22399</v>
      </c>
      <c r="L1106" s="82" t="s">
        <v>421</v>
      </c>
      <c r="M1106" s="82" t="s">
        <v>22400</v>
      </c>
      <c r="N1106" s="82" t="s">
        <v>22401</v>
      </c>
      <c r="O1106" s="82" t="s">
        <v>558</v>
      </c>
      <c r="P1106" s="82" t="s">
        <v>22397</v>
      </c>
      <c r="Q1106" s="82" t="s">
        <v>360</v>
      </c>
      <c r="R1106" s="82" t="s">
        <v>360</v>
      </c>
      <c r="S1106" s="82" t="s">
        <v>368</v>
      </c>
      <c r="T1106" s="82" t="s">
        <v>22402</v>
      </c>
      <c r="U1106" s="82" t="s">
        <v>22403</v>
      </c>
      <c r="V1106" s="82" t="s">
        <v>1376</v>
      </c>
      <c r="W1106" s="82" t="s">
        <v>21536</v>
      </c>
      <c r="X1106" s="82" t="s">
        <v>22404</v>
      </c>
      <c r="Y1106" s="82" t="s">
        <v>22405</v>
      </c>
      <c r="Z1106" s="82" t="s">
        <v>22406</v>
      </c>
      <c r="AA1106" s="82" t="s">
        <v>22407</v>
      </c>
      <c r="AB1106" s="82" t="s">
        <v>22408</v>
      </c>
      <c r="AC1106" s="82" t="s">
        <v>22409</v>
      </c>
      <c r="AD1106" s="82" t="s">
        <v>22410</v>
      </c>
      <c r="AE1106" s="82" t="s">
        <v>22411</v>
      </c>
      <c r="AF1106" s="82" t="s">
        <v>22412</v>
      </c>
      <c r="AH1106" s="82" t="s">
        <v>22397</v>
      </c>
      <c r="AI1106" s="82" t="s">
        <v>22413</v>
      </c>
      <c r="AJ1106" s="82" t="s">
        <v>21269</v>
      </c>
      <c r="AK1106" s="82" t="s">
        <v>22414</v>
      </c>
      <c r="AL1106" s="82" t="s">
        <v>415</v>
      </c>
    </row>
    <row r="1107" spans="1:38" x14ac:dyDescent="0.25">
      <c r="A1107" s="82" t="s">
        <v>22415</v>
      </c>
      <c r="B1107" s="82">
        <v>19.704000000000001</v>
      </c>
      <c r="C1107" s="82" t="s">
        <v>22416</v>
      </c>
      <c r="D1107" s="82" t="s">
        <v>22394</v>
      </c>
      <c r="E1107" s="82" t="s">
        <v>22395</v>
      </c>
      <c r="F1107" s="82" t="s">
        <v>22417</v>
      </c>
      <c r="G1107" s="82" t="s">
        <v>4176</v>
      </c>
      <c r="H1107" s="82" t="s">
        <v>360</v>
      </c>
      <c r="I1107" s="82" t="s">
        <v>22397</v>
      </c>
      <c r="J1107" s="82" t="s">
        <v>22397</v>
      </c>
      <c r="K1107" s="82" t="s">
        <v>22399</v>
      </c>
      <c r="L1107" s="82" t="s">
        <v>421</v>
      </c>
      <c r="M1107" s="82" t="s">
        <v>22418</v>
      </c>
      <c r="N1107" s="82" t="s">
        <v>22419</v>
      </c>
      <c r="O1107" s="82" t="s">
        <v>558</v>
      </c>
      <c r="P1107" s="82" t="s">
        <v>22397</v>
      </c>
      <c r="Q1107" s="82" t="s">
        <v>360</v>
      </c>
      <c r="R1107" s="82" t="s">
        <v>360</v>
      </c>
      <c r="S1107" s="82" t="s">
        <v>368</v>
      </c>
      <c r="T1107" s="82" t="s">
        <v>22420</v>
      </c>
      <c r="U1107" s="82" t="s">
        <v>22403</v>
      </c>
      <c r="V1107" s="82" t="s">
        <v>1376</v>
      </c>
      <c r="W1107" s="82" t="s">
        <v>21536</v>
      </c>
      <c r="X1107" s="82" t="s">
        <v>22404</v>
      </c>
      <c r="Y1107" s="82" t="s">
        <v>22421</v>
      </c>
      <c r="Z1107" s="82" t="s">
        <v>22422</v>
      </c>
      <c r="AA1107" s="82" t="s">
        <v>22423</v>
      </c>
      <c r="AB1107" s="82" t="s">
        <v>22424</v>
      </c>
      <c r="AC1107" s="82" t="s">
        <v>22409</v>
      </c>
      <c r="AD1107" s="82" t="s">
        <v>22425</v>
      </c>
      <c r="AE1107" s="82" t="s">
        <v>22426</v>
      </c>
      <c r="AF1107" s="82" t="s">
        <v>382</v>
      </c>
      <c r="AH1107" s="82" t="s">
        <v>22427</v>
      </c>
      <c r="AI1107" s="82" t="s">
        <v>22413</v>
      </c>
      <c r="AJ1107" s="82" t="s">
        <v>21269</v>
      </c>
      <c r="AK1107" s="82" t="s">
        <v>22428</v>
      </c>
      <c r="AL1107" s="82" t="s">
        <v>415</v>
      </c>
    </row>
    <row r="1108" spans="1:38" x14ac:dyDescent="0.25">
      <c r="A1108" s="82" t="s">
        <v>22429</v>
      </c>
      <c r="B1108" s="82">
        <v>19.704999999999998</v>
      </c>
      <c r="D1108" s="82" t="s">
        <v>22394</v>
      </c>
      <c r="E1108" s="82" t="s">
        <v>22430</v>
      </c>
      <c r="F1108" s="82" t="s">
        <v>22431</v>
      </c>
      <c r="G1108" s="82" t="s">
        <v>4176</v>
      </c>
      <c r="H1108" s="82" t="s">
        <v>360</v>
      </c>
      <c r="I1108" s="82" t="s">
        <v>22397</v>
      </c>
      <c r="J1108" s="82" t="s">
        <v>22397</v>
      </c>
      <c r="K1108" s="82" t="s">
        <v>22399</v>
      </c>
      <c r="L1108" s="82" t="s">
        <v>421</v>
      </c>
      <c r="M1108" s="82" t="s">
        <v>22418</v>
      </c>
      <c r="N1108" s="82" t="s">
        <v>22397</v>
      </c>
      <c r="O1108" s="82" t="s">
        <v>558</v>
      </c>
      <c r="P1108" s="82" t="s">
        <v>22397</v>
      </c>
      <c r="Q1108" s="82" t="s">
        <v>360</v>
      </c>
      <c r="R1108" s="82" t="s">
        <v>360</v>
      </c>
      <c r="S1108" s="82" t="s">
        <v>368</v>
      </c>
      <c r="T1108" s="82" t="s">
        <v>22432</v>
      </c>
      <c r="U1108" s="82" t="s">
        <v>22403</v>
      </c>
      <c r="V1108" s="82" t="s">
        <v>1376</v>
      </c>
      <c r="W1108" s="82" t="s">
        <v>21536</v>
      </c>
      <c r="X1108" s="82" t="s">
        <v>22404</v>
      </c>
      <c r="Y1108" s="82" t="s">
        <v>22421</v>
      </c>
      <c r="Z1108" s="82" t="s">
        <v>22406</v>
      </c>
      <c r="AA1108" s="82" t="s">
        <v>22433</v>
      </c>
      <c r="AB1108" s="82" t="s">
        <v>22408</v>
      </c>
      <c r="AC1108" s="82" t="s">
        <v>735</v>
      </c>
      <c r="AD1108" s="82" t="s">
        <v>22425</v>
      </c>
      <c r="AE1108" s="82" t="s">
        <v>360</v>
      </c>
      <c r="AF1108" s="82" t="s">
        <v>382</v>
      </c>
      <c r="AH1108" s="82" t="s">
        <v>22434</v>
      </c>
      <c r="AI1108" s="82" t="s">
        <v>22413</v>
      </c>
      <c r="AJ1108" s="82" t="s">
        <v>21269</v>
      </c>
      <c r="AK1108" s="82" t="s">
        <v>22435</v>
      </c>
      <c r="AL1108" s="82" t="s">
        <v>415</v>
      </c>
    </row>
    <row r="1109" spans="1:38" x14ac:dyDescent="0.25">
      <c r="A1109" s="82" t="s">
        <v>22436</v>
      </c>
      <c r="B1109" s="82">
        <v>19.75</v>
      </c>
      <c r="C1109" s="82" t="s">
        <v>22437</v>
      </c>
      <c r="D1109" s="82" t="s">
        <v>22438</v>
      </c>
      <c r="E1109" s="82" t="s">
        <v>22439</v>
      </c>
      <c r="F1109" s="82" t="s">
        <v>22440</v>
      </c>
      <c r="G1109" s="82" t="s">
        <v>21915</v>
      </c>
      <c r="H1109" s="82" t="s">
        <v>360</v>
      </c>
      <c r="I1109" s="82" t="s">
        <v>21916</v>
      </c>
      <c r="J1109" s="82" t="s">
        <v>22441</v>
      </c>
      <c r="K1109" s="82" t="s">
        <v>22442</v>
      </c>
      <c r="L1109" s="82" t="s">
        <v>22443</v>
      </c>
      <c r="M1109" s="82" t="s">
        <v>21793</v>
      </c>
      <c r="N1109" s="82" t="s">
        <v>22444</v>
      </c>
      <c r="O1109" s="82" t="s">
        <v>558</v>
      </c>
      <c r="P1109" s="82" t="s">
        <v>21795</v>
      </c>
      <c r="Q1109" s="82" t="s">
        <v>360</v>
      </c>
      <c r="R1109" s="82" t="s">
        <v>22445</v>
      </c>
      <c r="S1109" s="82" t="s">
        <v>368</v>
      </c>
      <c r="T1109" s="82" t="s">
        <v>22446</v>
      </c>
      <c r="U1109" s="82" t="s">
        <v>22447</v>
      </c>
      <c r="V1109" s="82" t="s">
        <v>1376</v>
      </c>
      <c r="W1109" s="82" t="s">
        <v>21925</v>
      </c>
      <c r="X1109" s="82" t="s">
        <v>22448</v>
      </c>
      <c r="Y1109" s="82" t="s">
        <v>22449</v>
      </c>
      <c r="Z1109" s="82" t="s">
        <v>22450</v>
      </c>
      <c r="AA1109" s="82" t="s">
        <v>376</v>
      </c>
      <c r="AB1109" s="82" t="s">
        <v>22451</v>
      </c>
      <c r="AC1109" s="82" t="s">
        <v>735</v>
      </c>
      <c r="AD1109" s="82" t="s">
        <v>22452</v>
      </c>
      <c r="AE1109" s="82" t="s">
        <v>360</v>
      </c>
      <c r="AF1109" s="82" t="s">
        <v>382</v>
      </c>
      <c r="AG1109" s="82" t="s">
        <v>382</v>
      </c>
      <c r="AH1109" s="82" t="s">
        <v>21932</v>
      </c>
      <c r="AI1109" s="82" t="s">
        <v>22453</v>
      </c>
      <c r="AJ1109" s="82" t="s">
        <v>21269</v>
      </c>
      <c r="AK1109" s="82" t="s">
        <v>22454</v>
      </c>
      <c r="AL1109" s="82" t="s">
        <v>415</v>
      </c>
    </row>
    <row r="1110" spans="1:38" x14ac:dyDescent="0.25">
      <c r="A1110" s="82" t="s">
        <v>22455</v>
      </c>
      <c r="B1110" s="82">
        <v>19.8</v>
      </c>
      <c r="C1110" s="82" t="s">
        <v>22456</v>
      </c>
      <c r="D1110" s="82" t="s">
        <v>22457</v>
      </c>
      <c r="E1110" s="82" t="s">
        <v>22458</v>
      </c>
      <c r="F1110" s="82" t="s">
        <v>22459</v>
      </c>
      <c r="G1110" s="82" t="s">
        <v>4176</v>
      </c>
      <c r="H1110" s="82" t="s">
        <v>360</v>
      </c>
      <c r="I1110" s="82" t="s">
        <v>22460</v>
      </c>
      <c r="J1110" s="82" t="s">
        <v>11</v>
      </c>
      <c r="K1110" s="82" t="s">
        <v>22461</v>
      </c>
      <c r="L1110" s="82" t="s">
        <v>421</v>
      </c>
      <c r="M1110" s="82" t="s">
        <v>421</v>
      </c>
      <c r="N1110" s="82" t="s">
        <v>22462</v>
      </c>
      <c r="O1110" s="82" t="s">
        <v>558</v>
      </c>
      <c r="P1110" s="82" t="s">
        <v>360</v>
      </c>
      <c r="Q1110" s="82" t="s">
        <v>360</v>
      </c>
      <c r="R1110" s="82" t="s">
        <v>22463</v>
      </c>
      <c r="S1110" s="82" t="s">
        <v>368</v>
      </c>
      <c r="T1110" s="82" t="s">
        <v>22464</v>
      </c>
      <c r="U1110" s="82" t="s">
        <v>22465</v>
      </c>
      <c r="V1110" s="82" t="s">
        <v>22466</v>
      </c>
      <c r="W1110" s="82" t="s">
        <v>22467</v>
      </c>
      <c r="X1110" s="82" t="s">
        <v>22468</v>
      </c>
      <c r="Y1110" s="82" t="s">
        <v>22469</v>
      </c>
      <c r="Z1110" s="82" t="s">
        <v>22470</v>
      </c>
      <c r="AA1110" s="82" t="s">
        <v>22471</v>
      </c>
      <c r="AB1110" s="82" t="s">
        <v>22472</v>
      </c>
      <c r="AC1110" s="82" t="s">
        <v>735</v>
      </c>
      <c r="AD1110" s="82" t="s">
        <v>22473</v>
      </c>
      <c r="AE1110" s="82" t="s">
        <v>21388</v>
      </c>
      <c r="AF1110" s="82" t="s">
        <v>382</v>
      </c>
      <c r="AG1110" s="82" t="s">
        <v>22474</v>
      </c>
      <c r="AH1110" s="82" t="s">
        <v>22475</v>
      </c>
      <c r="AI1110" s="82" t="s">
        <v>22476</v>
      </c>
      <c r="AJ1110" s="82" t="s">
        <v>21269</v>
      </c>
      <c r="AK1110" s="82" t="s">
        <v>22477</v>
      </c>
      <c r="AL1110" s="82" t="s">
        <v>415</v>
      </c>
    </row>
    <row r="1111" spans="1:38" x14ac:dyDescent="0.25">
      <c r="A1111" s="82" t="s">
        <v>22478</v>
      </c>
      <c r="B1111" s="82">
        <v>19.800999999999998</v>
      </c>
      <c r="C1111" s="82" t="s">
        <v>22479</v>
      </c>
      <c r="D1111" s="82" t="s">
        <v>22480</v>
      </c>
      <c r="E1111" s="82" t="s">
        <v>22481</v>
      </c>
      <c r="F1111" s="82" t="s">
        <v>22482</v>
      </c>
      <c r="G1111" s="82" t="s">
        <v>22483</v>
      </c>
      <c r="H1111" s="82" t="s">
        <v>360</v>
      </c>
      <c r="I1111" s="82" t="s">
        <v>22484</v>
      </c>
      <c r="J1111" s="82" t="s">
        <v>22484</v>
      </c>
      <c r="K1111" s="82" t="s">
        <v>362</v>
      </c>
      <c r="L1111" s="82" t="s">
        <v>22485</v>
      </c>
      <c r="M1111" s="82" t="s">
        <v>22486</v>
      </c>
      <c r="N1111" s="82" t="s">
        <v>22487</v>
      </c>
      <c r="O1111" s="82" t="s">
        <v>558</v>
      </c>
      <c r="P1111" s="82" t="s">
        <v>22484</v>
      </c>
      <c r="Q1111" s="82" t="s">
        <v>360</v>
      </c>
      <c r="R1111" s="82" t="s">
        <v>22488</v>
      </c>
      <c r="S1111" s="82" t="s">
        <v>368</v>
      </c>
      <c r="T1111" s="82" t="s">
        <v>22489</v>
      </c>
      <c r="U1111" s="82" t="s">
        <v>22490</v>
      </c>
      <c r="V1111" s="82" t="s">
        <v>22491</v>
      </c>
      <c r="W1111" s="82" t="s">
        <v>22492</v>
      </c>
      <c r="X1111" s="82" t="s">
        <v>21726</v>
      </c>
      <c r="Y1111" s="82" t="s">
        <v>22493</v>
      </c>
      <c r="Z1111" s="82" t="s">
        <v>22484</v>
      </c>
      <c r="AA1111" s="82" t="s">
        <v>376</v>
      </c>
      <c r="AB1111" s="82" t="s">
        <v>22484</v>
      </c>
      <c r="AC1111" s="82" t="s">
        <v>735</v>
      </c>
      <c r="AD1111" s="82" t="s">
        <v>22494</v>
      </c>
      <c r="AE1111" s="82" t="s">
        <v>360</v>
      </c>
      <c r="AF1111" s="82" t="s">
        <v>382</v>
      </c>
      <c r="AG1111" s="82" t="s">
        <v>382</v>
      </c>
      <c r="AH1111" s="82" t="s">
        <v>22484</v>
      </c>
      <c r="AI1111" s="82" t="s">
        <v>22495</v>
      </c>
      <c r="AJ1111" s="82" t="s">
        <v>21269</v>
      </c>
      <c r="AK1111" s="82" t="s">
        <v>22496</v>
      </c>
      <c r="AL1111" s="82" t="s">
        <v>1286</v>
      </c>
    </row>
    <row r="1112" spans="1:38" x14ac:dyDescent="0.25">
      <c r="A1112" s="82" t="s">
        <v>22497</v>
      </c>
      <c r="B1112" s="82">
        <v>19.878</v>
      </c>
      <c r="C1112" s="82" t="s">
        <v>22497</v>
      </c>
      <c r="D1112" s="82" t="s">
        <v>22498</v>
      </c>
      <c r="E1112" s="82" t="s">
        <v>22499</v>
      </c>
      <c r="F1112" s="82" t="s">
        <v>22500</v>
      </c>
      <c r="G1112" s="82" t="s">
        <v>359</v>
      </c>
      <c r="H1112" s="82" t="s">
        <v>360</v>
      </c>
      <c r="I1112" s="82" t="s">
        <v>22501</v>
      </c>
      <c r="J1112" s="82" t="s">
        <v>360</v>
      </c>
      <c r="K1112" s="82" t="s">
        <v>362</v>
      </c>
      <c r="L1112" s="82" t="s">
        <v>22502</v>
      </c>
      <c r="M1112" s="82" t="s">
        <v>421</v>
      </c>
      <c r="N1112" s="82" t="s">
        <v>22503</v>
      </c>
      <c r="O1112" s="82" t="s">
        <v>366</v>
      </c>
      <c r="P1112" s="82" t="s">
        <v>360</v>
      </c>
      <c r="Q1112" s="82" t="s">
        <v>360</v>
      </c>
      <c r="R1112" s="82" t="s">
        <v>360</v>
      </c>
      <c r="S1112" s="82" t="s">
        <v>368</v>
      </c>
      <c r="T1112" s="82" t="s">
        <v>22504</v>
      </c>
      <c r="U1112" s="82" t="s">
        <v>22505</v>
      </c>
      <c r="V1112" s="82" t="s">
        <v>362</v>
      </c>
      <c r="W1112" s="82" t="s">
        <v>22506</v>
      </c>
      <c r="X1112" s="82" t="s">
        <v>21778</v>
      </c>
      <c r="Y1112" s="82" t="s">
        <v>21538</v>
      </c>
      <c r="AA1112" s="82" t="s">
        <v>376</v>
      </c>
      <c r="AB1112" s="82" t="s">
        <v>382</v>
      </c>
      <c r="AC1112" s="82" t="s">
        <v>735</v>
      </c>
      <c r="AD1112" s="82" t="s">
        <v>22507</v>
      </c>
      <c r="AE1112" s="82" t="s">
        <v>360</v>
      </c>
      <c r="AF1112" s="82" t="s">
        <v>382</v>
      </c>
      <c r="AG1112" s="82" t="s">
        <v>382</v>
      </c>
      <c r="AH1112" s="82" t="s">
        <v>360</v>
      </c>
      <c r="AI1112" s="82" t="s">
        <v>22508</v>
      </c>
      <c r="AJ1112" s="82" t="s">
        <v>21269</v>
      </c>
      <c r="AK1112" s="82" t="s">
        <v>22509</v>
      </c>
      <c r="AL1112" s="82" t="s">
        <v>499</v>
      </c>
    </row>
    <row r="1113" spans="1:38" x14ac:dyDescent="0.25">
      <c r="A1113" s="82" t="s">
        <v>22510</v>
      </c>
      <c r="B1113" s="82">
        <v>19.899999999999999</v>
      </c>
      <c r="C1113" s="82" t="s">
        <v>22511</v>
      </c>
      <c r="D1113" s="82" t="s">
        <v>22512</v>
      </c>
      <c r="E1113" s="82" t="s">
        <v>22513</v>
      </c>
      <c r="F1113" s="82" t="s">
        <v>22514</v>
      </c>
      <c r="G1113" s="82" t="s">
        <v>359</v>
      </c>
      <c r="H1113" s="82" t="s">
        <v>360</v>
      </c>
      <c r="I1113" s="82" t="s">
        <v>22515</v>
      </c>
      <c r="J1113" s="82" t="s">
        <v>22516</v>
      </c>
      <c r="K1113" s="82" t="s">
        <v>362</v>
      </c>
      <c r="L1113" s="82" t="s">
        <v>421</v>
      </c>
      <c r="M1113" s="82" t="s">
        <v>22517</v>
      </c>
      <c r="N1113" s="82" t="s">
        <v>22518</v>
      </c>
      <c r="O1113" s="82" t="s">
        <v>558</v>
      </c>
      <c r="P1113" s="82" t="s">
        <v>360</v>
      </c>
      <c r="Q1113" s="82" t="s">
        <v>360</v>
      </c>
      <c r="R1113" s="82" t="s">
        <v>360</v>
      </c>
      <c r="S1113" s="82" t="s">
        <v>368</v>
      </c>
      <c r="T1113" s="82" t="s">
        <v>22519</v>
      </c>
      <c r="U1113" s="82" t="s">
        <v>22520</v>
      </c>
      <c r="V1113" s="82" t="s">
        <v>362</v>
      </c>
      <c r="W1113" s="82" t="s">
        <v>22521</v>
      </c>
      <c r="X1113" s="82" t="s">
        <v>21778</v>
      </c>
      <c r="Y1113" s="82" t="s">
        <v>22522</v>
      </c>
      <c r="AA1113" s="82" t="s">
        <v>376</v>
      </c>
      <c r="AB1113" s="82" t="s">
        <v>382</v>
      </c>
      <c r="AC1113" s="82" t="s">
        <v>446</v>
      </c>
      <c r="AD1113" s="82" t="s">
        <v>22523</v>
      </c>
      <c r="AE1113" s="82" t="s">
        <v>360</v>
      </c>
      <c r="AF1113" s="82" t="s">
        <v>382</v>
      </c>
      <c r="AG1113" s="82" t="s">
        <v>382</v>
      </c>
      <c r="AH1113" s="82" t="s">
        <v>382</v>
      </c>
      <c r="AI1113" s="82" t="s">
        <v>22524</v>
      </c>
      <c r="AJ1113" s="82" t="s">
        <v>21269</v>
      </c>
      <c r="AK1113" s="82" t="s">
        <v>22525</v>
      </c>
      <c r="AL1113" s="82" t="s">
        <v>499</v>
      </c>
    </row>
    <row r="1114" spans="1:38" x14ac:dyDescent="0.25">
      <c r="A1114" s="82" t="s">
        <v>22526</v>
      </c>
      <c r="B1114" s="82">
        <v>19.901</v>
      </c>
      <c r="C1114" s="82" t="s">
        <v>22527</v>
      </c>
      <c r="D1114" s="82" t="s">
        <v>21678</v>
      </c>
      <c r="E1114" s="82" t="s">
        <v>21679</v>
      </c>
      <c r="F1114" s="82" t="s">
        <v>22528</v>
      </c>
      <c r="G1114" s="82" t="s">
        <v>22529</v>
      </c>
      <c r="H1114" s="82" t="s">
        <v>360</v>
      </c>
      <c r="I1114" s="82" t="s">
        <v>22530</v>
      </c>
      <c r="J1114" s="82" t="s">
        <v>22531</v>
      </c>
      <c r="K1114" s="82" t="s">
        <v>22532</v>
      </c>
      <c r="L1114" s="82" t="s">
        <v>421</v>
      </c>
      <c r="M1114" s="82" t="s">
        <v>22533</v>
      </c>
      <c r="N1114" s="82" t="s">
        <v>22534</v>
      </c>
      <c r="O1114" s="82" t="s">
        <v>366</v>
      </c>
      <c r="P1114" s="82" t="s">
        <v>22535</v>
      </c>
      <c r="Q1114" s="82" t="s">
        <v>360</v>
      </c>
      <c r="R1114" s="82" t="s">
        <v>360</v>
      </c>
      <c r="S1114" s="82" t="s">
        <v>368</v>
      </c>
      <c r="T1114" s="82" t="s">
        <v>22536</v>
      </c>
      <c r="U1114" s="82" t="s">
        <v>22537</v>
      </c>
      <c r="V1114" s="82" t="s">
        <v>22538</v>
      </c>
      <c r="W1114" s="82" t="s">
        <v>22539</v>
      </c>
      <c r="X1114" s="82" t="s">
        <v>21689</v>
      </c>
      <c r="Y1114" s="82" t="s">
        <v>22540</v>
      </c>
      <c r="Z1114" s="82" t="s">
        <v>22541</v>
      </c>
      <c r="AA1114" s="82" t="s">
        <v>376</v>
      </c>
      <c r="AB1114" s="82" t="s">
        <v>382</v>
      </c>
      <c r="AC1114" s="82" t="s">
        <v>735</v>
      </c>
      <c r="AD1114" s="82" t="s">
        <v>22542</v>
      </c>
      <c r="AE1114" s="82" t="s">
        <v>22543</v>
      </c>
      <c r="AF1114" s="82" t="s">
        <v>382</v>
      </c>
      <c r="AG1114" s="82" t="s">
        <v>22544</v>
      </c>
      <c r="AH1114" s="82" t="s">
        <v>22545</v>
      </c>
      <c r="AI1114" s="82" t="s">
        <v>16600</v>
      </c>
      <c r="AJ1114" s="82" t="s">
        <v>21269</v>
      </c>
      <c r="AK1114" s="82" t="s">
        <v>22546</v>
      </c>
      <c r="AL1114" s="82" t="s">
        <v>415</v>
      </c>
    </row>
    <row r="1115" spans="1:38" x14ac:dyDescent="0.25">
      <c r="A1115" s="82" t="s">
        <v>22547</v>
      </c>
      <c r="B1115" s="82">
        <v>19.948</v>
      </c>
      <c r="C1115" s="82" t="s">
        <v>22547</v>
      </c>
      <c r="D1115" s="82" t="s">
        <v>22548</v>
      </c>
      <c r="E1115" s="82" t="s">
        <v>22549</v>
      </c>
      <c r="F1115" s="82" t="s">
        <v>22550</v>
      </c>
      <c r="G1115" s="82" t="s">
        <v>22551</v>
      </c>
      <c r="H1115" s="82" t="s">
        <v>360</v>
      </c>
      <c r="I1115" s="82" t="s">
        <v>22552</v>
      </c>
      <c r="J1115" s="82" t="s">
        <v>22553</v>
      </c>
      <c r="K1115" s="82" t="s">
        <v>22554</v>
      </c>
      <c r="L1115" s="82" t="s">
        <v>5026</v>
      </c>
      <c r="M1115" s="82" t="s">
        <v>22555</v>
      </c>
      <c r="N1115" s="82" t="s">
        <v>22556</v>
      </c>
      <c r="O1115" s="82" t="s">
        <v>558</v>
      </c>
      <c r="P1115" s="82" t="s">
        <v>22557</v>
      </c>
      <c r="Q1115" s="82" t="s">
        <v>22558</v>
      </c>
      <c r="R1115" s="82" t="s">
        <v>22558</v>
      </c>
      <c r="S1115" s="82" t="s">
        <v>368</v>
      </c>
      <c r="T1115" s="82" t="s">
        <v>22559</v>
      </c>
      <c r="U1115" s="82" t="s">
        <v>22560</v>
      </c>
      <c r="V1115" s="82" t="s">
        <v>22561</v>
      </c>
      <c r="W1115" s="82" t="s">
        <v>22562</v>
      </c>
      <c r="X1115" s="82" t="s">
        <v>22563</v>
      </c>
      <c r="Y1115" s="82" t="s">
        <v>22564</v>
      </c>
      <c r="Z1115" s="82" t="s">
        <v>22565</v>
      </c>
      <c r="AA1115" s="82" t="s">
        <v>376</v>
      </c>
      <c r="AB1115" s="82" t="s">
        <v>22566</v>
      </c>
      <c r="AC1115" s="82" t="s">
        <v>22567</v>
      </c>
      <c r="AD1115" s="82" t="s">
        <v>22568</v>
      </c>
      <c r="AE1115" s="82" t="s">
        <v>22569</v>
      </c>
      <c r="AF1115" s="82" t="s">
        <v>382</v>
      </c>
      <c r="AG1115" s="82" t="s">
        <v>382</v>
      </c>
      <c r="AH1115" s="82" t="s">
        <v>22570</v>
      </c>
      <c r="AI1115" s="82" t="s">
        <v>5033</v>
      </c>
      <c r="AJ1115" s="82" t="s">
        <v>21269</v>
      </c>
      <c r="AK1115" s="82" t="s">
        <v>22571</v>
      </c>
      <c r="AL1115" s="82" t="s">
        <v>450</v>
      </c>
    </row>
    <row r="1116" spans="1:38" x14ac:dyDescent="0.25">
      <c r="A1116" s="82" t="s">
        <v>22572</v>
      </c>
      <c r="B1116" s="82">
        <v>19.978999999999999</v>
      </c>
      <c r="C1116" s="82" t="s">
        <v>22573</v>
      </c>
      <c r="D1116" s="82" t="s">
        <v>22574</v>
      </c>
      <c r="E1116" s="82" t="s">
        <v>22575</v>
      </c>
      <c r="F1116" s="82" t="s">
        <v>22576</v>
      </c>
      <c r="G1116" s="82" t="s">
        <v>22577</v>
      </c>
      <c r="H1116" s="82" t="s">
        <v>360</v>
      </c>
      <c r="I1116" s="82" t="s">
        <v>22578</v>
      </c>
      <c r="J1116" s="82" t="s">
        <v>22579</v>
      </c>
      <c r="K1116" s="82" t="s">
        <v>362</v>
      </c>
      <c r="L1116" s="82" t="s">
        <v>421</v>
      </c>
      <c r="M1116" s="82" t="s">
        <v>22097</v>
      </c>
      <c r="N1116" s="82" t="s">
        <v>22098</v>
      </c>
      <c r="O1116" s="82" t="s">
        <v>558</v>
      </c>
      <c r="P1116" s="82" t="s">
        <v>22098</v>
      </c>
      <c r="Q1116" s="82" t="s">
        <v>360</v>
      </c>
      <c r="R1116" s="82" t="s">
        <v>22098</v>
      </c>
      <c r="S1116" s="82" t="s">
        <v>368</v>
      </c>
      <c r="T1116" s="82" t="s">
        <v>22580</v>
      </c>
      <c r="U1116" s="82" t="s">
        <v>22581</v>
      </c>
      <c r="V1116" s="82" t="s">
        <v>22582</v>
      </c>
      <c r="W1116" s="82" t="s">
        <v>22583</v>
      </c>
      <c r="X1116" s="82" t="s">
        <v>22584</v>
      </c>
      <c r="Y1116" s="82" t="s">
        <v>22585</v>
      </c>
      <c r="Z1116" s="82" t="s">
        <v>22098</v>
      </c>
      <c r="AA1116" s="82" t="s">
        <v>376</v>
      </c>
      <c r="AB1116" s="82" t="s">
        <v>382</v>
      </c>
      <c r="AC1116" s="82" t="s">
        <v>735</v>
      </c>
      <c r="AD1116" s="82" t="s">
        <v>22586</v>
      </c>
      <c r="AE1116" s="82" t="s">
        <v>360</v>
      </c>
      <c r="AF1116" s="82" t="s">
        <v>382</v>
      </c>
      <c r="AG1116" s="82" t="s">
        <v>382</v>
      </c>
      <c r="AH1116" s="82" t="s">
        <v>382</v>
      </c>
      <c r="AI1116" s="82" t="s">
        <v>22587</v>
      </c>
      <c r="AJ1116" s="82" t="s">
        <v>21269</v>
      </c>
      <c r="AK1116" s="82" t="s">
        <v>22588</v>
      </c>
      <c r="AL1116" s="82" t="s">
        <v>1286</v>
      </c>
    </row>
    <row r="1117" spans="1:38" x14ac:dyDescent="0.25">
      <c r="A1117" s="82" t="s">
        <v>22589</v>
      </c>
      <c r="B1117" s="82">
        <v>20.106000000000002</v>
      </c>
      <c r="C1117" s="82" t="s">
        <v>22590</v>
      </c>
      <c r="D1117" s="82" t="s">
        <v>22591</v>
      </c>
      <c r="E1117" s="82" t="s">
        <v>22592</v>
      </c>
      <c r="F1117" s="82" t="s">
        <v>22593</v>
      </c>
      <c r="G1117" s="82" t="s">
        <v>22594</v>
      </c>
      <c r="H1117" s="82" t="s">
        <v>360</v>
      </c>
      <c r="I1117" s="82" t="s">
        <v>22595</v>
      </c>
      <c r="J1117" s="82" t="s">
        <v>22596</v>
      </c>
      <c r="K1117" s="82" t="s">
        <v>22597</v>
      </c>
      <c r="L1117" s="82" t="s">
        <v>22598</v>
      </c>
      <c r="M1117" s="82" t="s">
        <v>22599</v>
      </c>
      <c r="N1117" s="82" t="s">
        <v>22600</v>
      </c>
      <c r="O1117" s="82" t="s">
        <v>22601</v>
      </c>
      <c r="P1117" s="82" t="s">
        <v>22602</v>
      </c>
      <c r="Q1117" s="82" t="s">
        <v>360</v>
      </c>
      <c r="R1117" s="82" t="s">
        <v>360</v>
      </c>
      <c r="S1117" s="82" t="s">
        <v>22603</v>
      </c>
      <c r="T1117" s="82" t="s">
        <v>22604</v>
      </c>
      <c r="U1117" s="82" t="s">
        <v>22605</v>
      </c>
      <c r="V1117" s="82" t="s">
        <v>22606</v>
      </c>
      <c r="W1117" s="82" t="s">
        <v>22607</v>
      </c>
      <c r="X1117" s="82" t="s">
        <v>22608</v>
      </c>
      <c r="Y1117" s="82" t="s">
        <v>22609</v>
      </c>
      <c r="Z1117" s="82" t="s">
        <v>22610</v>
      </c>
      <c r="AA1117" s="82" t="s">
        <v>22611</v>
      </c>
      <c r="AB1117" s="82" t="s">
        <v>22612</v>
      </c>
      <c r="AC1117" s="82" t="s">
        <v>22613</v>
      </c>
      <c r="AD1117" s="82" t="s">
        <v>22614</v>
      </c>
      <c r="AE1117" s="82" t="s">
        <v>22615</v>
      </c>
      <c r="AF1117" s="82" t="s">
        <v>22616</v>
      </c>
      <c r="AG1117" s="82" t="s">
        <v>22617</v>
      </c>
      <c r="AH1117" s="82" t="s">
        <v>22618</v>
      </c>
      <c r="AI1117" s="82" t="s">
        <v>3885</v>
      </c>
      <c r="AJ1117" s="82" t="s">
        <v>22619</v>
      </c>
      <c r="AK1117" s="82" t="s">
        <v>22620</v>
      </c>
      <c r="AL1117" s="82" t="s">
        <v>1286</v>
      </c>
    </row>
    <row r="1118" spans="1:38" x14ac:dyDescent="0.25">
      <c r="A1118" s="82" t="s">
        <v>22621</v>
      </c>
      <c r="B1118" s="82">
        <v>20.108000000000001</v>
      </c>
      <c r="D1118" s="82" t="s">
        <v>22591</v>
      </c>
      <c r="E1118" s="82" t="s">
        <v>22622</v>
      </c>
      <c r="F1118" s="82" t="s">
        <v>22623</v>
      </c>
      <c r="G1118" s="82" t="s">
        <v>22624</v>
      </c>
      <c r="H1118" s="82" t="s">
        <v>360</v>
      </c>
      <c r="I1118" s="82" t="s">
        <v>22625</v>
      </c>
      <c r="J1118" s="82" t="s">
        <v>22626</v>
      </c>
      <c r="K1118" s="82" t="s">
        <v>22627</v>
      </c>
      <c r="L1118" s="82" t="s">
        <v>22628</v>
      </c>
      <c r="M1118" s="82" t="s">
        <v>22629</v>
      </c>
      <c r="N1118" s="82" t="s">
        <v>22630</v>
      </c>
      <c r="O1118" s="82" t="s">
        <v>22631</v>
      </c>
      <c r="P1118" s="82" t="s">
        <v>22632</v>
      </c>
      <c r="Q1118" s="82" t="s">
        <v>22633</v>
      </c>
      <c r="R1118" s="82" t="s">
        <v>22634</v>
      </c>
      <c r="S1118" s="82" t="s">
        <v>400</v>
      </c>
      <c r="T1118" s="82" t="s">
        <v>22635</v>
      </c>
      <c r="U1118" s="82" t="s">
        <v>22636</v>
      </c>
      <c r="V1118" s="82" t="s">
        <v>22637</v>
      </c>
      <c r="W1118" s="82" t="s">
        <v>22638</v>
      </c>
      <c r="X1118" s="82" t="s">
        <v>22639</v>
      </c>
      <c r="Y1118" s="82" t="s">
        <v>22640</v>
      </c>
      <c r="Z1118" s="82" t="s">
        <v>22641</v>
      </c>
      <c r="AA1118" s="82" t="s">
        <v>22642</v>
      </c>
      <c r="AB1118" s="82" t="s">
        <v>22643</v>
      </c>
      <c r="AC1118" s="82" t="s">
        <v>1011</v>
      </c>
      <c r="AD1118" s="82" t="s">
        <v>22644</v>
      </c>
      <c r="AF1118" s="82" t="s">
        <v>22645</v>
      </c>
      <c r="AG1118" s="82" t="s">
        <v>382</v>
      </c>
      <c r="AH1118" s="82" t="s">
        <v>22646</v>
      </c>
      <c r="AI1118" s="82" t="s">
        <v>1703</v>
      </c>
      <c r="AJ1118" s="82" t="s">
        <v>22619</v>
      </c>
      <c r="AK1118" s="82" t="s">
        <v>22647</v>
      </c>
      <c r="AL1118" s="82" t="s">
        <v>415</v>
      </c>
    </row>
    <row r="1119" spans="1:38" x14ac:dyDescent="0.25">
      <c r="A1119" s="82" t="s">
        <v>22648</v>
      </c>
      <c r="B1119" s="82">
        <v>20.109000000000002</v>
      </c>
      <c r="C1119" s="82" t="s">
        <v>22649</v>
      </c>
      <c r="D1119" s="82" t="s">
        <v>22591</v>
      </c>
      <c r="E1119" s="82" t="s">
        <v>22650</v>
      </c>
      <c r="F1119" s="82" t="s">
        <v>22651</v>
      </c>
      <c r="G1119" s="82" t="s">
        <v>22652</v>
      </c>
      <c r="H1119" s="82" t="s">
        <v>360</v>
      </c>
      <c r="I1119" s="82" t="s">
        <v>22653</v>
      </c>
      <c r="J1119" s="82" t="s">
        <v>22654</v>
      </c>
      <c r="K1119" s="82" t="s">
        <v>22655</v>
      </c>
      <c r="L1119" s="82" t="s">
        <v>22656</v>
      </c>
      <c r="M1119" s="82" t="s">
        <v>22657</v>
      </c>
      <c r="N1119" s="82" t="s">
        <v>22658</v>
      </c>
      <c r="O1119" s="82" t="s">
        <v>558</v>
      </c>
      <c r="P1119" s="82" t="s">
        <v>22659</v>
      </c>
      <c r="Q1119" s="82" t="s">
        <v>22660</v>
      </c>
      <c r="R1119" s="82" t="s">
        <v>22661</v>
      </c>
      <c r="S1119" s="82" t="s">
        <v>22662</v>
      </c>
      <c r="T1119" s="82" t="s">
        <v>22663</v>
      </c>
      <c r="U1119" s="82" t="s">
        <v>22664</v>
      </c>
      <c r="V1119" s="82" t="s">
        <v>22665</v>
      </c>
      <c r="W1119" s="82" t="s">
        <v>22666</v>
      </c>
      <c r="X1119" s="82" t="s">
        <v>22667</v>
      </c>
      <c r="Y1119" s="82" t="s">
        <v>22668</v>
      </c>
      <c r="Z1119" s="82" t="s">
        <v>22669</v>
      </c>
      <c r="AA1119" s="82" t="s">
        <v>22670</v>
      </c>
      <c r="AB1119" s="82" t="s">
        <v>22671</v>
      </c>
      <c r="AC1119" s="82" t="s">
        <v>1011</v>
      </c>
      <c r="AD1119" s="82" t="s">
        <v>22672</v>
      </c>
      <c r="AE1119" s="82" t="s">
        <v>22673</v>
      </c>
      <c r="AF1119" s="82" t="s">
        <v>382</v>
      </c>
      <c r="AG1119" s="82" t="s">
        <v>22674</v>
      </c>
      <c r="AH1119" s="82" t="s">
        <v>22675</v>
      </c>
      <c r="AI1119" s="82" t="s">
        <v>1703</v>
      </c>
      <c r="AJ1119" s="82" t="s">
        <v>22619</v>
      </c>
      <c r="AK1119" s="82" t="s">
        <v>22676</v>
      </c>
      <c r="AL1119" s="82" t="s">
        <v>415</v>
      </c>
    </row>
    <row r="1120" spans="1:38" x14ac:dyDescent="0.25">
      <c r="A1120" s="82" t="s">
        <v>22677</v>
      </c>
      <c r="B1120" s="82">
        <v>20.2</v>
      </c>
      <c r="C1120" s="82" t="s">
        <v>22678</v>
      </c>
      <c r="D1120" s="82" t="s">
        <v>22679</v>
      </c>
      <c r="E1120" s="82" t="s">
        <v>22680</v>
      </c>
      <c r="F1120" s="82" t="s">
        <v>22681</v>
      </c>
      <c r="G1120" s="82" t="s">
        <v>359</v>
      </c>
      <c r="H1120" s="82" t="s">
        <v>360</v>
      </c>
      <c r="I1120" s="82" t="s">
        <v>22682</v>
      </c>
      <c r="J1120" s="82" t="s">
        <v>22683</v>
      </c>
      <c r="K1120" s="82" t="s">
        <v>22684</v>
      </c>
      <c r="L1120" s="82" t="s">
        <v>580</v>
      </c>
      <c r="M1120" s="82" t="s">
        <v>22685</v>
      </c>
      <c r="N1120" s="82" t="s">
        <v>22686</v>
      </c>
      <c r="O1120" s="82" t="s">
        <v>558</v>
      </c>
      <c r="P1120" s="82" t="s">
        <v>22687</v>
      </c>
      <c r="Q1120" s="82" t="s">
        <v>360</v>
      </c>
      <c r="R1120" s="82" t="s">
        <v>18277</v>
      </c>
      <c r="S1120" s="82" t="s">
        <v>22688</v>
      </c>
      <c r="T1120" s="82" t="s">
        <v>22689</v>
      </c>
      <c r="U1120" s="82" t="s">
        <v>22690</v>
      </c>
      <c r="V1120" s="82" t="s">
        <v>632</v>
      </c>
      <c r="W1120" s="82" t="s">
        <v>22691</v>
      </c>
      <c r="X1120" s="82" t="s">
        <v>22692</v>
      </c>
      <c r="Y1120" s="82" t="s">
        <v>22693</v>
      </c>
      <c r="Z1120" s="82" t="s">
        <v>22682</v>
      </c>
      <c r="AA1120" s="82" t="s">
        <v>22694</v>
      </c>
      <c r="AB1120" s="82" t="s">
        <v>22695</v>
      </c>
      <c r="AC1120" s="82" t="s">
        <v>22696</v>
      </c>
      <c r="AD1120" s="82" t="s">
        <v>22697</v>
      </c>
      <c r="AE1120" s="82" t="s">
        <v>22698</v>
      </c>
      <c r="AF1120" s="82" t="s">
        <v>22699</v>
      </c>
      <c r="AG1120" s="82" t="s">
        <v>22700</v>
      </c>
      <c r="AH1120" s="82" t="s">
        <v>19675</v>
      </c>
      <c r="AI1120" s="82" t="s">
        <v>521</v>
      </c>
      <c r="AJ1120" s="82" t="s">
        <v>22619</v>
      </c>
      <c r="AK1120" s="82" t="s">
        <v>22701</v>
      </c>
      <c r="AL1120" s="82" t="s">
        <v>415</v>
      </c>
    </row>
    <row r="1121" spans="1:38" x14ac:dyDescent="0.25">
      <c r="A1121" s="82" t="s">
        <v>212</v>
      </c>
      <c r="B1121" s="82">
        <v>20.204999999999998</v>
      </c>
      <c r="C1121" s="82" t="s">
        <v>22702</v>
      </c>
      <c r="D1121" s="82" t="s">
        <v>22679</v>
      </c>
      <c r="E1121" s="82" t="s">
        <v>22703</v>
      </c>
      <c r="F1121" s="82" t="s">
        <v>22704</v>
      </c>
      <c r="G1121" s="82" t="s">
        <v>3124</v>
      </c>
      <c r="H1121" s="82" t="s">
        <v>360</v>
      </c>
      <c r="I1121" s="82" t="s">
        <v>22705</v>
      </c>
      <c r="J1121" s="82" t="s">
        <v>22706</v>
      </c>
      <c r="K1121" s="82" t="s">
        <v>22707</v>
      </c>
      <c r="L1121" s="82" t="s">
        <v>22708</v>
      </c>
      <c r="M1121" s="82" t="s">
        <v>22709</v>
      </c>
      <c r="N1121" s="82" t="s">
        <v>22710</v>
      </c>
      <c r="O1121" s="82" t="s">
        <v>558</v>
      </c>
      <c r="P1121" s="82" t="s">
        <v>22711</v>
      </c>
      <c r="Q1121" s="82" t="s">
        <v>360</v>
      </c>
      <c r="R1121" s="82" t="s">
        <v>360</v>
      </c>
      <c r="S1121" s="82" t="s">
        <v>22712</v>
      </c>
      <c r="T1121" s="82" t="s">
        <v>22713</v>
      </c>
      <c r="U1121" s="82" t="s">
        <v>22714</v>
      </c>
      <c r="V1121" s="82" t="s">
        <v>632</v>
      </c>
      <c r="W1121" s="82" t="s">
        <v>22715</v>
      </c>
      <c r="X1121" s="82" t="s">
        <v>22692</v>
      </c>
      <c r="Y1121" s="82" t="s">
        <v>22716</v>
      </c>
      <c r="Z1121" s="82" t="s">
        <v>22717</v>
      </c>
      <c r="AA1121" s="82" t="s">
        <v>22718</v>
      </c>
      <c r="AB1121" s="82" t="s">
        <v>22719</v>
      </c>
      <c r="AC1121" s="82" t="s">
        <v>22720</v>
      </c>
      <c r="AD1121" s="82" t="s">
        <v>22721</v>
      </c>
      <c r="AE1121" s="82" t="s">
        <v>22698</v>
      </c>
      <c r="AF1121" s="82" t="s">
        <v>22722</v>
      </c>
      <c r="AG1121" s="82" t="s">
        <v>22723</v>
      </c>
      <c r="AH1121" s="82" t="s">
        <v>22724</v>
      </c>
      <c r="AI1121" s="82" t="s">
        <v>2685</v>
      </c>
      <c r="AJ1121" s="82" t="s">
        <v>22619</v>
      </c>
      <c r="AK1121" s="82" t="s">
        <v>22725</v>
      </c>
      <c r="AL1121" s="82" t="s">
        <v>415</v>
      </c>
    </row>
    <row r="1122" spans="1:38" x14ac:dyDescent="0.25">
      <c r="A1122" s="82" t="s">
        <v>22726</v>
      </c>
      <c r="B1122" s="82">
        <v>20.215</v>
      </c>
      <c r="C1122" s="82" t="s">
        <v>22727</v>
      </c>
      <c r="D1122" s="82" t="s">
        <v>22679</v>
      </c>
      <c r="E1122" s="82" t="s">
        <v>22728</v>
      </c>
      <c r="F1122" s="82" t="s">
        <v>22729</v>
      </c>
      <c r="G1122" s="82" t="s">
        <v>22730</v>
      </c>
      <c r="H1122" s="82" t="s">
        <v>360</v>
      </c>
      <c r="I1122" s="82" t="s">
        <v>22731</v>
      </c>
      <c r="J1122" s="82" t="s">
        <v>360</v>
      </c>
      <c r="K1122" s="82" t="s">
        <v>628</v>
      </c>
      <c r="L1122" s="82" t="s">
        <v>580</v>
      </c>
      <c r="M1122" s="82" t="s">
        <v>22732</v>
      </c>
      <c r="N1122" s="82" t="s">
        <v>22733</v>
      </c>
      <c r="O1122" s="82" t="s">
        <v>22734</v>
      </c>
      <c r="P1122" s="82" t="s">
        <v>22735</v>
      </c>
      <c r="Q1122" s="82" t="s">
        <v>22736</v>
      </c>
      <c r="R1122" s="82" t="s">
        <v>360</v>
      </c>
      <c r="S1122" s="82" t="s">
        <v>22737</v>
      </c>
      <c r="T1122" s="82" t="s">
        <v>22738</v>
      </c>
      <c r="U1122" s="82" t="s">
        <v>22739</v>
      </c>
      <c r="V1122" s="82" t="s">
        <v>22740</v>
      </c>
      <c r="W1122" s="82" t="s">
        <v>22741</v>
      </c>
      <c r="X1122" s="82" t="s">
        <v>22692</v>
      </c>
      <c r="Y1122" s="82" t="s">
        <v>22742</v>
      </c>
      <c r="Z1122" s="82" t="s">
        <v>360</v>
      </c>
      <c r="AA1122" s="82" t="s">
        <v>22743</v>
      </c>
      <c r="AB1122" s="82" t="s">
        <v>22744</v>
      </c>
      <c r="AC1122" s="82" t="s">
        <v>22745</v>
      </c>
      <c r="AD1122" s="82" t="s">
        <v>22746</v>
      </c>
      <c r="AE1122" s="82" t="s">
        <v>22747</v>
      </c>
      <c r="AG1122" s="82" t="s">
        <v>22748</v>
      </c>
      <c r="AH1122" s="82" t="s">
        <v>22749</v>
      </c>
      <c r="AI1122" s="82" t="s">
        <v>4659</v>
      </c>
      <c r="AJ1122" s="82" t="s">
        <v>22619</v>
      </c>
      <c r="AK1122" s="82" t="s">
        <v>22750</v>
      </c>
      <c r="AL1122" s="82" t="s">
        <v>1286</v>
      </c>
    </row>
    <row r="1123" spans="1:38" x14ac:dyDescent="0.25">
      <c r="A1123" s="82" t="s">
        <v>22751</v>
      </c>
      <c r="B1123" s="82">
        <v>20.218</v>
      </c>
      <c r="C1123" s="82" t="s">
        <v>22752</v>
      </c>
      <c r="D1123" s="82" t="s">
        <v>22753</v>
      </c>
      <c r="E1123" s="82" t="s">
        <v>22754</v>
      </c>
      <c r="F1123" s="82" t="s">
        <v>22755</v>
      </c>
      <c r="G1123" s="82" t="s">
        <v>683</v>
      </c>
      <c r="H1123" s="82" t="s">
        <v>360</v>
      </c>
      <c r="I1123" s="82" t="s">
        <v>22756</v>
      </c>
      <c r="J1123" s="82" t="s">
        <v>22757</v>
      </c>
      <c r="K1123" s="82" t="s">
        <v>22758</v>
      </c>
      <c r="L1123" s="82" t="s">
        <v>580</v>
      </c>
      <c r="M1123" s="82" t="s">
        <v>22759</v>
      </c>
      <c r="N1123" s="82" t="s">
        <v>22760</v>
      </c>
      <c r="O1123" s="82" t="s">
        <v>22761</v>
      </c>
      <c r="P1123" s="82" t="s">
        <v>22762</v>
      </c>
      <c r="Q1123" s="82" t="s">
        <v>22763</v>
      </c>
      <c r="R1123" s="82" t="s">
        <v>22764</v>
      </c>
      <c r="S1123" s="82" t="s">
        <v>22765</v>
      </c>
      <c r="T1123" s="82" t="s">
        <v>22766</v>
      </c>
      <c r="U1123" s="82" t="s">
        <v>22767</v>
      </c>
      <c r="V1123" s="82" t="s">
        <v>22768</v>
      </c>
      <c r="W1123" s="82" t="s">
        <v>22769</v>
      </c>
      <c r="X1123" s="82" t="s">
        <v>22770</v>
      </c>
      <c r="Y1123" s="82" t="s">
        <v>22771</v>
      </c>
      <c r="Z1123" s="82" t="s">
        <v>22772</v>
      </c>
      <c r="AA1123" s="82" t="s">
        <v>22773</v>
      </c>
      <c r="AB1123" s="82" t="s">
        <v>22774</v>
      </c>
      <c r="AC1123" s="82" t="s">
        <v>22775</v>
      </c>
      <c r="AD1123" s="82" t="s">
        <v>22776</v>
      </c>
      <c r="AE1123" s="82" t="s">
        <v>22777</v>
      </c>
      <c r="AF1123" s="82" t="s">
        <v>382</v>
      </c>
      <c r="AG1123" s="82" t="s">
        <v>22778</v>
      </c>
      <c r="AH1123" s="82" t="s">
        <v>22779</v>
      </c>
      <c r="AI1123" s="82" t="s">
        <v>3885</v>
      </c>
      <c r="AJ1123" s="82" t="s">
        <v>22619</v>
      </c>
      <c r="AK1123" s="82" t="s">
        <v>22780</v>
      </c>
      <c r="AL1123" s="82" t="s">
        <v>415</v>
      </c>
    </row>
    <row r="1124" spans="1:38" x14ac:dyDescent="0.25">
      <c r="A1124" s="82" t="s">
        <v>22781</v>
      </c>
      <c r="B1124" s="82">
        <v>20.219000000000001</v>
      </c>
      <c r="D1124" s="82" t="s">
        <v>22679</v>
      </c>
      <c r="E1124" s="82" t="s">
        <v>22782</v>
      </c>
      <c r="F1124" s="82" t="s">
        <v>22783</v>
      </c>
      <c r="G1124" s="82" t="s">
        <v>22784</v>
      </c>
      <c r="H1124" s="82" t="s">
        <v>360</v>
      </c>
      <c r="I1124" s="82" t="s">
        <v>22785</v>
      </c>
      <c r="J1124" s="82" t="s">
        <v>22786</v>
      </c>
      <c r="K1124" s="82" t="s">
        <v>22787</v>
      </c>
      <c r="L1124" s="82" t="s">
        <v>22788</v>
      </c>
      <c r="M1124" s="82" t="s">
        <v>22789</v>
      </c>
      <c r="N1124" s="82" t="s">
        <v>22790</v>
      </c>
      <c r="O1124" s="82" t="s">
        <v>558</v>
      </c>
      <c r="P1124" s="82" t="s">
        <v>22791</v>
      </c>
      <c r="Q1124" s="82" t="s">
        <v>360</v>
      </c>
      <c r="R1124" s="82" t="s">
        <v>360</v>
      </c>
      <c r="S1124" s="82" t="s">
        <v>22792</v>
      </c>
      <c r="T1124" s="82" t="s">
        <v>22793</v>
      </c>
      <c r="U1124" s="82" t="s">
        <v>22794</v>
      </c>
      <c r="V1124" s="82" t="s">
        <v>632</v>
      </c>
      <c r="W1124" s="82" t="s">
        <v>22795</v>
      </c>
      <c r="X1124" s="82" t="s">
        <v>22692</v>
      </c>
      <c r="Y1124" s="82" t="s">
        <v>22796</v>
      </c>
      <c r="Z1124" s="82" t="s">
        <v>22797</v>
      </c>
      <c r="AA1124" s="82" t="s">
        <v>22798</v>
      </c>
      <c r="AB1124" s="82" t="s">
        <v>22799</v>
      </c>
      <c r="AC1124" s="82" t="s">
        <v>22800</v>
      </c>
      <c r="AD1124" s="82" t="s">
        <v>22801</v>
      </c>
      <c r="AE1124" s="82" t="s">
        <v>22802</v>
      </c>
      <c r="AF1124" s="82" t="s">
        <v>22699</v>
      </c>
      <c r="AG1124" s="82" t="s">
        <v>22803</v>
      </c>
      <c r="AH1124" s="82" t="s">
        <v>22804</v>
      </c>
      <c r="AI1124" s="82" t="s">
        <v>1703</v>
      </c>
      <c r="AJ1124" s="82" t="s">
        <v>22619</v>
      </c>
      <c r="AK1124" s="82" t="s">
        <v>22805</v>
      </c>
      <c r="AL1124" s="82" t="s">
        <v>3887</v>
      </c>
    </row>
    <row r="1125" spans="1:38" x14ac:dyDescent="0.25">
      <c r="A1125" s="82" t="s">
        <v>22806</v>
      </c>
      <c r="B1125" s="82">
        <v>20.222999999999999</v>
      </c>
      <c r="C1125" s="82" t="s">
        <v>22807</v>
      </c>
      <c r="D1125" s="82" t="s">
        <v>22679</v>
      </c>
      <c r="E1125" s="82" t="s">
        <v>22808</v>
      </c>
      <c r="F1125" s="82" t="s">
        <v>22809</v>
      </c>
      <c r="G1125" s="82" t="s">
        <v>2576</v>
      </c>
      <c r="H1125" s="82" t="s">
        <v>360</v>
      </c>
      <c r="I1125" s="82" t="s">
        <v>22810</v>
      </c>
      <c r="J1125" s="82" t="s">
        <v>22811</v>
      </c>
      <c r="K1125" s="82" t="s">
        <v>22812</v>
      </c>
      <c r="L1125" s="82" t="s">
        <v>22813</v>
      </c>
      <c r="M1125" s="82" t="s">
        <v>22814</v>
      </c>
      <c r="N1125" s="82" t="s">
        <v>22815</v>
      </c>
      <c r="O1125" s="82" t="s">
        <v>366</v>
      </c>
      <c r="P1125" s="82" t="s">
        <v>22816</v>
      </c>
      <c r="Q1125" s="82" t="s">
        <v>360</v>
      </c>
      <c r="R1125" s="82" t="s">
        <v>360</v>
      </c>
      <c r="S1125" s="82" t="s">
        <v>368</v>
      </c>
      <c r="T1125" s="82" t="s">
        <v>22817</v>
      </c>
      <c r="U1125" s="82" t="s">
        <v>443</v>
      </c>
      <c r="V1125" s="82" t="s">
        <v>22818</v>
      </c>
      <c r="W1125" s="82" t="s">
        <v>22819</v>
      </c>
      <c r="X1125" s="82" t="s">
        <v>22820</v>
      </c>
      <c r="Y1125" s="82" t="s">
        <v>22821</v>
      </c>
      <c r="Z1125" s="82" t="s">
        <v>427</v>
      </c>
      <c r="AA1125" s="82" t="s">
        <v>22822</v>
      </c>
      <c r="AB1125" s="82" t="s">
        <v>22823</v>
      </c>
      <c r="AC1125" s="82" t="s">
        <v>1011</v>
      </c>
      <c r="AD1125" s="82" t="s">
        <v>22824</v>
      </c>
      <c r="AE1125" s="82" t="s">
        <v>22825</v>
      </c>
      <c r="AF1125" s="82" t="s">
        <v>382</v>
      </c>
      <c r="AG1125" s="82" t="s">
        <v>22826</v>
      </c>
      <c r="AH1125" s="82" t="s">
        <v>22827</v>
      </c>
      <c r="AI1125" s="82" t="s">
        <v>2918</v>
      </c>
      <c r="AJ1125" s="82" t="s">
        <v>22619</v>
      </c>
      <c r="AK1125" s="82" t="s">
        <v>22828</v>
      </c>
      <c r="AL1125" s="82" t="s">
        <v>1286</v>
      </c>
    </row>
    <row r="1126" spans="1:38" x14ac:dyDescent="0.25">
      <c r="A1126" s="82" t="s">
        <v>22829</v>
      </c>
      <c r="B1126" s="82">
        <v>20.224</v>
      </c>
      <c r="C1126" s="82" t="s">
        <v>22830</v>
      </c>
      <c r="D1126" s="82" t="s">
        <v>22679</v>
      </c>
      <c r="E1126" s="82" t="s">
        <v>22831</v>
      </c>
      <c r="F1126" s="82" t="s">
        <v>22832</v>
      </c>
      <c r="G1126" s="82" t="s">
        <v>3124</v>
      </c>
      <c r="H1126" s="82" t="s">
        <v>360</v>
      </c>
      <c r="I1126" s="82" t="s">
        <v>22833</v>
      </c>
      <c r="J1126" s="82" t="s">
        <v>22834</v>
      </c>
      <c r="K1126" s="82" t="s">
        <v>628</v>
      </c>
      <c r="L1126" s="82" t="s">
        <v>22835</v>
      </c>
      <c r="M1126" s="82" t="s">
        <v>22836</v>
      </c>
      <c r="N1126" s="82" t="s">
        <v>22837</v>
      </c>
      <c r="O1126" s="82" t="s">
        <v>558</v>
      </c>
      <c r="P1126" s="82" t="s">
        <v>360</v>
      </c>
      <c r="Q1126" s="82" t="s">
        <v>360</v>
      </c>
      <c r="R1126" s="82" t="s">
        <v>360</v>
      </c>
      <c r="S1126" s="82" t="s">
        <v>22838</v>
      </c>
      <c r="T1126" s="82" t="s">
        <v>22839</v>
      </c>
      <c r="U1126" s="82" t="s">
        <v>631</v>
      </c>
      <c r="V1126" s="82" t="s">
        <v>632</v>
      </c>
      <c r="W1126" s="82" t="s">
        <v>22840</v>
      </c>
      <c r="X1126" s="82" t="s">
        <v>22692</v>
      </c>
      <c r="Y1126" s="82" t="s">
        <v>22841</v>
      </c>
      <c r="AA1126" s="82" t="s">
        <v>22842</v>
      </c>
      <c r="AB1126" s="82" t="s">
        <v>22843</v>
      </c>
      <c r="AC1126" s="82" t="s">
        <v>22844</v>
      </c>
      <c r="AD1126" s="82" t="s">
        <v>22845</v>
      </c>
      <c r="AE1126" s="82" t="s">
        <v>22846</v>
      </c>
      <c r="AG1126" s="82" t="s">
        <v>22847</v>
      </c>
      <c r="AH1126" s="82" t="s">
        <v>22848</v>
      </c>
      <c r="AI1126" s="82" t="s">
        <v>22849</v>
      </c>
      <c r="AJ1126" s="82" t="s">
        <v>22619</v>
      </c>
      <c r="AK1126" s="82" t="s">
        <v>22850</v>
      </c>
      <c r="AL1126" s="82" t="s">
        <v>415</v>
      </c>
    </row>
    <row r="1127" spans="1:38" x14ac:dyDescent="0.25">
      <c r="A1127" s="82" t="s">
        <v>22851</v>
      </c>
      <c r="B1127" s="82">
        <v>20.231000000000002</v>
      </c>
      <c r="C1127" s="82" t="s">
        <v>22852</v>
      </c>
      <c r="D1127" s="82" t="s">
        <v>22753</v>
      </c>
      <c r="E1127" s="82" t="s">
        <v>22853</v>
      </c>
      <c r="F1127" s="82" t="s">
        <v>22854</v>
      </c>
      <c r="G1127" s="82" t="s">
        <v>359</v>
      </c>
      <c r="H1127" s="82" t="s">
        <v>360</v>
      </c>
      <c r="I1127" s="82" t="s">
        <v>22855</v>
      </c>
      <c r="J1127" s="82" t="s">
        <v>22856</v>
      </c>
      <c r="K1127" s="82" t="s">
        <v>22857</v>
      </c>
      <c r="L1127" s="82" t="s">
        <v>22858</v>
      </c>
      <c r="M1127" s="82" t="s">
        <v>22859</v>
      </c>
      <c r="N1127" s="82" t="s">
        <v>22860</v>
      </c>
      <c r="O1127" s="82" t="s">
        <v>558</v>
      </c>
      <c r="P1127" s="82" t="s">
        <v>22861</v>
      </c>
      <c r="Q1127" s="82" t="s">
        <v>360</v>
      </c>
      <c r="R1127" s="82" t="s">
        <v>22862</v>
      </c>
      <c r="S1127" s="82" t="s">
        <v>400</v>
      </c>
      <c r="T1127" s="82" t="s">
        <v>22863</v>
      </c>
      <c r="U1127" s="82" t="s">
        <v>22864</v>
      </c>
      <c r="V1127" s="82" t="s">
        <v>22865</v>
      </c>
      <c r="W1127" s="82" t="s">
        <v>22866</v>
      </c>
      <c r="X1127" s="82" t="s">
        <v>22867</v>
      </c>
      <c r="Y1127" s="82" t="s">
        <v>22868</v>
      </c>
      <c r="Z1127" s="82" t="s">
        <v>22869</v>
      </c>
      <c r="AA1127" s="82" t="s">
        <v>22870</v>
      </c>
      <c r="AB1127" s="82" t="s">
        <v>22871</v>
      </c>
      <c r="AC1127" s="82" t="s">
        <v>22872</v>
      </c>
      <c r="AD1127" s="82" t="s">
        <v>22873</v>
      </c>
      <c r="AE1127" s="82" t="s">
        <v>22874</v>
      </c>
      <c r="AF1127" s="82" t="s">
        <v>382</v>
      </c>
      <c r="AG1127" s="82" t="s">
        <v>22875</v>
      </c>
      <c r="AH1127" s="82" t="s">
        <v>22876</v>
      </c>
      <c r="AI1127" s="82" t="s">
        <v>1235</v>
      </c>
      <c r="AJ1127" s="82" t="s">
        <v>22619</v>
      </c>
      <c r="AK1127" s="82" t="s">
        <v>22877</v>
      </c>
      <c r="AL1127" s="82" t="s">
        <v>415</v>
      </c>
    </row>
    <row r="1128" spans="1:38" x14ac:dyDescent="0.25">
      <c r="A1128" s="82" t="s">
        <v>22878</v>
      </c>
      <c r="B1128" s="82">
        <v>20.231999999999999</v>
      </c>
      <c r="C1128" s="82" t="s">
        <v>22879</v>
      </c>
      <c r="D1128" s="82" t="s">
        <v>22753</v>
      </c>
      <c r="E1128" s="82" t="s">
        <v>22880</v>
      </c>
      <c r="F1128" s="82" t="s">
        <v>22881</v>
      </c>
      <c r="G1128" s="82" t="s">
        <v>22882</v>
      </c>
      <c r="H1128" s="82" t="s">
        <v>360</v>
      </c>
      <c r="I1128" s="82" t="s">
        <v>22883</v>
      </c>
      <c r="J1128" s="82" t="s">
        <v>22884</v>
      </c>
      <c r="K1128" s="82" t="s">
        <v>22885</v>
      </c>
      <c r="L1128" s="82" t="s">
        <v>580</v>
      </c>
      <c r="M1128" s="82" t="s">
        <v>22886</v>
      </c>
      <c r="N1128" s="82" t="s">
        <v>22887</v>
      </c>
      <c r="O1128" s="82" t="s">
        <v>558</v>
      </c>
      <c r="P1128" s="82" t="s">
        <v>22888</v>
      </c>
      <c r="Q1128" s="82" t="s">
        <v>22889</v>
      </c>
      <c r="R1128" s="82" t="s">
        <v>22890</v>
      </c>
      <c r="S1128" s="82" t="s">
        <v>400</v>
      </c>
      <c r="T1128" s="82" t="s">
        <v>22891</v>
      </c>
      <c r="U1128" s="82" t="s">
        <v>22892</v>
      </c>
      <c r="V1128" s="82" t="s">
        <v>22582</v>
      </c>
      <c r="W1128" s="82" t="s">
        <v>22893</v>
      </c>
      <c r="X1128" s="82" t="s">
        <v>22867</v>
      </c>
      <c r="Y1128" s="82" t="s">
        <v>22894</v>
      </c>
      <c r="Z1128" s="82" t="s">
        <v>22895</v>
      </c>
      <c r="AA1128" s="82" t="s">
        <v>22896</v>
      </c>
      <c r="AB1128" s="82" t="s">
        <v>22897</v>
      </c>
      <c r="AC1128" s="82" t="s">
        <v>22775</v>
      </c>
      <c r="AD1128" s="82" t="s">
        <v>22776</v>
      </c>
      <c r="AE1128" s="82" t="s">
        <v>22777</v>
      </c>
      <c r="AF1128" s="82" t="s">
        <v>22898</v>
      </c>
      <c r="AG1128" s="82" t="s">
        <v>22899</v>
      </c>
      <c r="AH1128" s="82" t="s">
        <v>22900</v>
      </c>
      <c r="AI1128" s="82" t="s">
        <v>2035</v>
      </c>
      <c r="AJ1128" s="82" t="s">
        <v>22619</v>
      </c>
      <c r="AK1128" s="82" t="s">
        <v>22901</v>
      </c>
      <c r="AL1128" s="82" t="s">
        <v>415</v>
      </c>
    </row>
    <row r="1129" spans="1:38" x14ac:dyDescent="0.25">
      <c r="A1129" s="82" t="s">
        <v>22902</v>
      </c>
      <c r="B1129" s="82">
        <v>20.233000000000001</v>
      </c>
      <c r="D1129" s="82" t="s">
        <v>22753</v>
      </c>
      <c r="E1129" s="82" t="s">
        <v>22903</v>
      </c>
      <c r="F1129" s="82" t="s">
        <v>22904</v>
      </c>
      <c r="G1129" s="82" t="s">
        <v>2317</v>
      </c>
      <c r="H1129" s="82" t="s">
        <v>360</v>
      </c>
      <c r="I1129" s="82" t="s">
        <v>22905</v>
      </c>
      <c r="J1129" s="82" t="s">
        <v>22906</v>
      </c>
      <c r="K1129" s="82" t="s">
        <v>22907</v>
      </c>
      <c r="L1129" s="82" t="s">
        <v>22908</v>
      </c>
      <c r="M1129" s="82" t="s">
        <v>22909</v>
      </c>
      <c r="N1129" s="82" t="s">
        <v>22910</v>
      </c>
      <c r="O1129" s="82" t="s">
        <v>558</v>
      </c>
      <c r="P1129" s="82" t="s">
        <v>4902</v>
      </c>
      <c r="Q1129" s="82" t="s">
        <v>22911</v>
      </c>
      <c r="R1129" s="82" t="s">
        <v>22912</v>
      </c>
      <c r="S1129" s="82" t="s">
        <v>400</v>
      </c>
      <c r="T1129" s="82" t="s">
        <v>22913</v>
      </c>
      <c r="U1129" s="82" t="s">
        <v>22914</v>
      </c>
      <c r="V1129" s="82" t="s">
        <v>22915</v>
      </c>
      <c r="W1129" s="82" t="s">
        <v>22916</v>
      </c>
      <c r="X1129" s="82" t="s">
        <v>22867</v>
      </c>
      <c r="Y1129" s="82" t="s">
        <v>22917</v>
      </c>
      <c r="Z1129" s="82" t="s">
        <v>22918</v>
      </c>
      <c r="AA1129" s="82" t="s">
        <v>22919</v>
      </c>
      <c r="AB1129" s="82" t="s">
        <v>22920</v>
      </c>
      <c r="AC1129" s="82" t="s">
        <v>22921</v>
      </c>
      <c r="AD1129" s="82" t="s">
        <v>22873</v>
      </c>
      <c r="AE1129" s="82" t="s">
        <v>22922</v>
      </c>
      <c r="AF1129" s="82" t="s">
        <v>22923</v>
      </c>
      <c r="AG1129" s="82" t="s">
        <v>22924</v>
      </c>
      <c r="AH1129" s="82" t="s">
        <v>22925</v>
      </c>
      <c r="AI1129" s="82" t="s">
        <v>2035</v>
      </c>
      <c r="AJ1129" s="82" t="s">
        <v>22619</v>
      </c>
      <c r="AK1129" s="82" t="s">
        <v>22926</v>
      </c>
      <c r="AL1129" s="82" t="s">
        <v>415</v>
      </c>
    </row>
    <row r="1130" spans="1:38" x14ac:dyDescent="0.25">
      <c r="A1130" s="82" t="s">
        <v>22927</v>
      </c>
      <c r="B1130" s="82">
        <v>20.234000000000002</v>
      </c>
      <c r="C1130" s="82" t="s">
        <v>22928</v>
      </c>
      <c r="D1130" s="82" t="s">
        <v>22753</v>
      </c>
      <c r="E1130" s="82" t="s">
        <v>22929</v>
      </c>
      <c r="F1130" s="82" t="s">
        <v>22930</v>
      </c>
      <c r="G1130" s="82" t="s">
        <v>2317</v>
      </c>
      <c r="H1130" s="82" t="s">
        <v>360</v>
      </c>
      <c r="I1130" s="82" t="s">
        <v>22931</v>
      </c>
      <c r="J1130" s="82" t="s">
        <v>22932</v>
      </c>
      <c r="K1130" s="82" t="s">
        <v>22933</v>
      </c>
      <c r="L1130" s="82" t="s">
        <v>580</v>
      </c>
      <c r="M1130" s="82" t="s">
        <v>22934</v>
      </c>
      <c r="N1130" s="82" t="s">
        <v>22935</v>
      </c>
      <c r="O1130" s="82" t="s">
        <v>558</v>
      </c>
      <c r="P1130" s="82" t="s">
        <v>22936</v>
      </c>
      <c r="Q1130" s="82" t="s">
        <v>22937</v>
      </c>
      <c r="R1130" s="82" t="s">
        <v>22938</v>
      </c>
      <c r="S1130" s="82" t="s">
        <v>22939</v>
      </c>
      <c r="T1130" s="82" t="s">
        <v>22940</v>
      </c>
      <c r="U1130" s="82" t="s">
        <v>22941</v>
      </c>
      <c r="V1130" s="82" t="s">
        <v>22942</v>
      </c>
      <c r="W1130" s="82" t="s">
        <v>22943</v>
      </c>
      <c r="X1130" s="82" t="s">
        <v>22944</v>
      </c>
      <c r="Y1130" s="82" t="s">
        <v>22945</v>
      </c>
      <c r="Z1130" s="82" t="s">
        <v>22946</v>
      </c>
      <c r="AA1130" s="82" t="s">
        <v>376</v>
      </c>
      <c r="AB1130" s="82" t="s">
        <v>22947</v>
      </c>
      <c r="AC1130" s="82" t="s">
        <v>22948</v>
      </c>
      <c r="AD1130" s="82" t="s">
        <v>22949</v>
      </c>
      <c r="AE1130" s="82" t="s">
        <v>22950</v>
      </c>
      <c r="AF1130" s="82" t="s">
        <v>22923</v>
      </c>
      <c r="AG1130" s="82" t="s">
        <v>382</v>
      </c>
      <c r="AH1130" s="82" t="s">
        <v>22951</v>
      </c>
      <c r="AI1130" s="82" t="s">
        <v>1235</v>
      </c>
      <c r="AJ1130" s="82" t="s">
        <v>22619</v>
      </c>
      <c r="AK1130" s="82" t="s">
        <v>22952</v>
      </c>
      <c r="AL1130" s="82" t="s">
        <v>415</v>
      </c>
    </row>
    <row r="1131" spans="1:38" x14ac:dyDescent="0.25">
      <c r="A1131" s="82" t="s">
        <v>22953</v>
      </c>
      <c r="B1131" s="82">
        <v>20.234999999999999</v>
      </c>
      <c r="C1131" s="82" t="s">
        <v>22954</v>
      </c>
      <c r="D1131" s="82" t="s">
        <v>22753</v>
      </c>
      <c r="E1131" s="82" t="s">
        <v>22955</v>
      </c>
      <c r="F1131" s="82" t="s">
        <v>22956</v>
      </c>
      <c r="G1131" s="82" t="s">
        <v>2317</v>
      </c>
      <c r="H1131" s="82" t="s">
        <v>360</v>
      </c>
      <c r="I1131" s="82" t="s">
        <v>22957</v>
      </c>
      <c r="J1131" s="82" t="s">
        <v>22957</v>
      </c>
      <c r="K1131" s="82" t="s">
        <v>22958</v>
      </c>
      <c r="L1131" s="82" t="s">
        <v>580</v>
      </c>
      <c r="M1131" s="82" t="s">
        <v>22934</v>
      </c>
      <c r="N1131" s="82" t="s">
        <v>22959</v>
      </c>
      <c r="O1131" s="82" t="s">
        <v>22960</v>
      </c>
      <c r="P1131" s="82" t="s">
        <v>360</v>
      </c>
      <c r="Q1131" s="82" t="s">
        <v>22961</v>
      </c>
      <c r="R1131" s="82" t="s">
        <v>360</v>
      </c>
      <c r="S1131" s="82" t="s">
        <v>22962</v>
      </c>
      <c r="T1131" s="82" t="s">
        <v>22963</v>
      </c>
      <c r="U1131" s="82" t="s">
        <v>22964</v>
      </c>
      <c r="V1131" s="82" t="s">
        <v>22965</v>
      </c>
      <c r="W1131" s="82" t="s">
        <v>22769</v>
      </c>
      <c r="X1131" s="82" t="s">
        <v>22770</v>
      </c>
      <c r="Y1131" s="82" t="s">
        <v>22966</v>
      </c>
      <c r="Z1131" s="82" t="s">
        <v>22967</v>
      </c>
      <c r="AA1131" s="82" t="s">
        <v>22968</v>
      </c>
      <c r="AB1131" s="82" t="s">
        <v>22774</v>
      </c>
      <c r="AC1131" s="82" t="s">
        <v>735</v>
      </c>
      <c r="AD1131" s="82" t="s">
        <v>22776</v>
      </c>
      <c r="AE1131" s="82" t="s">
        <v>22777</v>
      </c>
      <c r="AF1131" s="82" t="s">
        <v>382</v>
      </c>
      <c r="AG1131" s="82" t="s">
        <v>22969</v>
      </c>
      <c r="AH1131" s="82" t="s">
        <v>22970</v>
      </c>
      <c r="AI1131" s="82" t="s">
        <v>1235</v>
      </c>
      <c r="AJ1131" s="82" t="s">
        <v>22619</v>
      </c>
      <c r="AK1131" s="82" t="s">
        <v>22971</v>
      </c>
      <c r="AL1131" s="82" t="s">
        <v>415</v>
      </c>
    </row>
    <row r="1132" spans="1:38" x14ac:dyDescent="0.25">
      <c r="A1132" s="82" t="s">
        <v>22972</v>
      </c>
      <c r="B1132" s="82">
        <v>20.236999999999998</v>
      </c>
      <c r="C1132" s="82" t="s">
        <v>22973</v>
      </c>
      <c r="D1132" s="82" t="s">
        <v>22753</v>
      </c>
      <c r="E1132" s="82" t="s">
        <v>22974</v>
      </c>
      <c r="F1132" s="82" t="s">
        <v>22975</v>
      </c>
      <c r="G1132" s="82" t="s">
        <v>2317</v>
      </c>
      <c r="H1132" s="82" t="s">
        <v>360</v>
      </c>
      <c r="I1132" s="82" t="s">
        <v>22976</v>
      </c>
      <c r="J1132" s="82" t="s">
        <v>22977</v>
      </c>
      <c r="K1132" s="82" t="s">
        <v>22978</v>
      </c>
      <c r="L1132" s="82" t="s">
        <v>421</v>
      </c>
      <c r="M1132" s="82" t="s">
        <v>421</v>
      </c>
      <c r="N1132" s="82" t="s">
        <v>22979</v>
      </c>
      <c r="O1132" s="82" t="s">
        <v>558</v>
      </c>
      <c r="P1132" s="82" t="s">
        <v>22980</v>
      </c>
      <c r="Q1132" s="82" t="s">
        <v>360</v>
      </c>
      <c r="R1132" s="82" t="s">
        <v>360</v>
      </c>
      <c r="S1132" s="82" t="s">
        <v>22981</v>
      </c>
      <c r="T1132" s="82" t="s">
        <v>22982</v>
      </c>
      <c r="U1132" s="82" t="s">
        <v>22983</v>
      </c>
      <c r="V1132" s="82" t="s">
        <v>22984</v>
      </c>
      <c r="W1132" s="82" t="s">
        <v>22769</v>
      </c>
      <c r="X1132" s="82" t="s">
        <v>22867</v>
      </c>
      <c r="Y1132" s="82" t="s">
        <v>22985</v>
      </c>
      <c r="Z1132" s="82" t="s">
        <v>22986</v>
      </c>
      <c r="AA1132" s="82" t="s">
        <v>22987</v>
      </c>
      <c r="AB1132" s="82" t="s">
        <v>22988</v>
      </c>
      <c r="AC1132" s="82" t="s">
        <v>22989</v>
      </c>
      <c r="AD1132" s="82" t="s">
        <v>22776</v>
      </c>
      <c r="AE1132" s="82" t="s">
        <v>22777</v>
      </c>
      <c r="AF1132" s="82" t="s">
        <v>382</v>
      </c>
      <c r="AG1132" s="82" t="s">
        <v>22990</v>
      </c>
      <c r="AH1132" s="82" t="s">
        <v>22970</v>
      </c>
      <c r="AI1132" s="82" t="s">
        <v>1235</v>
      </c>
      <c r="AJ1132" s="82" t="s">
        <v>22619</v>
      </c>
      <c r="AK1132" s="82" t="s">
        <v>22991</v>
      </c>
      <c r="AL1132" s="82" t="s">
        <v>415</v>
      </c>
    </row>
    <row r="1133" spans="1:38" x14ac:dyDescent="0.25">
      <c r="A1133" s="82" t="s">
        <v>22992</v>
      </c>
      <c r="B1133" s="82">
        <v>20.239999999999998</v>
      </c>
      <c r="C1133" s="82" t="s">
        <v>22993</v>
      </c>
      <c r="D1133" s="82" t="s">
        <v>22679</v>
      </c>
      <c r="E1133" s="82" t="s">
        <v>22994</v>
      </c>
      <c r="F1133" s="82" t="s">
        <v>22995</v>
      </c>
      <c r="G1133" s="82" t="s">
        <v>359</v>
      </c>
      <c r="H1133" s="82" t="s">
        <v>360</v>
      </c>
      <c r="I1133" s="82" t="s">
        <v>22996</v>
      </c>
      <c r="J1133" s="82" t="s">
        <v>22997</v>
      </c>
      <c r="K1133" s="82" t="s">
        <v>628</v>
      </c>
      <c r="L1133" s="82" t="s">
        <v>580</v>
      </c>
      <c r="M1133" s="82" t="s">
        <v>1376</v>
      </c>
      <c r="N1133" s="82" t="s">
        <v>22998</v>
      </c>
      <c r="O1133" s="82" t="s">
        <v>22999</v>
      </c>
      <c r="P1133" s="82" t="s">
        <v>23000</v>
      </c>
      <c r="Q1133" s="82" t="s">
        <v>367</v>
      </c>
      <c r="R1133" s="82" t="s">
        <v>367</v>
      </c>
      <c r="S1133" s="82" t="s">
        <v>400</v>
      </c>
      <c r="T1133" s="82" t="s">
        <v>23001</v>
      </c>
      <c r="U1133" s="82" t="s">
        <v>23002</v>
      </c>
      <c r="V1133" s="82" t="s">
        <v>632</v>
      </c>
      <c r="W1133" s="82" t="s">
        <v>23003</v>
      </c>
      <c r="X1133" s="82" t="s">
        <v>22692</v>
      </c>
      <c r="Y1133" s="82" t="s">
        <v>23004</v>
      </c>
      <c r="Z1133" s="82" t="s">
        <v>23005</v>
      </c>
      <c r="AA1133" s="82" t="s">
        <v>23006</v>
      </c>
      <c r="AB1133" s="82" t="s">
        <v>382</v>
      </c>
      <c r="AC1133" s="82" t="s">
        <v>735</v>
      </c>
      <c r="AD1133" s="82" t="s">
        <v>23007</v>
      </c>
      <c r="AE1133" s="82" t="s">
        <v>23008</v>
      </c>
      <c r="AG1133" s="82" t="s">
        <v>23009</v>
      </c>
      <c r="AH1133" s="82" t="s">
        <v>23010</v>
      </c>
      <c r="AI1133" s="82" t="s">
        <v>1235</v>
      </c>
      <c r="AJ1133" s="82" t="s">
        <v>22619</v>
      </c>
      <c r="AK1133" s="82" t="s">
        <v>23011</v>
      </c>
      <c r="AL1133" s="82" t="s">
        <v>1286</v>
      </c>
    </row>
    <row r="1134" spans="1:38" x14ac:dyDescent="0.25">
      <c r="A1134" s="82" t="s">
        <v>23012</v>
      </c>
      <c r="B1134" s="82">
        <v>20.300999999999998</v>
      </c>
      <c r="D1134" s="82" t="s">
        <v>23013</v>
      </c>
      <c r="E1134" s="82" t="s">
        <v>23014</v>
      </c>
      <c r="F1134" s="82" t="s">
        <v>23015</v>
      </c>
      <c r="G1134" s="82" t="s">
        <v>359</v>
      </c>
      <c r="H1134" s="82" t="s">
        <v>360</v>
      </c>
      <c r="I1134" s="82" t="s">
        <v>23016</v>
      </c>
      <c r="J1134" s="82" t="s">
        <v>3106</v>
      </c>
      <c r="K1134" s="82" t="s">
        <v>23017</v>
      </c>
      <c r="L1134" s="82" t="s">
        <v>421</v>
      </c>
      <c r="M1134" s="82" t="s">
        <v>23018</v>
      </c>
      <c r="N1134" s="82" t="s">
        <v>468</v>
      </c>
      <c r="O1134" s="82" t="s">
        <v>558</v>
      </c>
      <c r="P1134" s="82" t="s">
        <v>360</v>
      </c>
      <c r="Q1134" s="82" t="s">
        <v>360</v>
      </c>
      <c r="R1134" s="82" t="s">
        <v>360</v>
      </c>
      <c r="S1134" s="82" t="s">
        <v>400</v>
      </c>
      <c r="T1134" s="82" t="s">
        <v>23019</v>
      </c>
      <c r="U1134" s="82" t="s">
        <v>23020</v>
      </c>
      <c r="V1134" s="82" t="s">
        <v>23021</v>
      </c>
      <c r="W1134" s="82" t="s">
        <v>23022</v>
      </c>
      <c r="X1134" s="82" t="s">
        <v>23023</v>
      </c>
      <c r="Y1134" s="82" t="s">
        <v>23024</v>
      </c>
      <c r="Z1134" s="82" t="s">
        <v>23025</v>
      </c>
      <c r="AA1134" s="82" t="s">
        <v>23026</v>
      </c>
      <c r="AB1134" s="82" t="s">
        <v>468</v>
      </c>
      <c r="AC1134" s="82" t="s">
        <v>23027</v>
      </c>
      <c r="AD1134" s="82" t="s">
        <v>23028</v>
      </c>
      <c r="AE1134" s="82" t="s">
        <v>23029</v>
      </c>
      <c r="AF1134" s="82" t="s">
        <v>382</v>
      </c>
      <c r="AG1134" s="82" t="s">
        <v>23030</v>
      </c>
      <c r="AH1134" s="82" t="s">
        <v>382</v>
      </c>
      <c r="AI1134" s="82" t="s">
        <v>2750</v>
      </c>
      <c r="AJ1134" s="82" t="s">
        <v>22619</v>
      </c>
      <c r="AK1134" s="82" t="s">
        <v>23031</v>
      </c>
      <c r="AL1134" s="82" t="s">
        <v>415</v>
      </c>
    </row>
    <row r="1135" spans="1:38" x14ac:dyDescent="0.25">
      <c r="A1135" s="82" t="s">
        <v>23032</v>
      </c>
      <c r="B1135" s="82">
        <v>20.312999999999999</v>
      </c>
      <c r="D1135" s="82" t="s">
        <v>23013</v>
      </c>
      <c r="E1135" s="82" t="s">
        <v>23033</v>
      </c>
      <c r="F1135" s="82" t="s">
        <v>23034</v>
      </c>
      <c r="G1135" s="82" t="s">
        <v>359</v>
      </c>
      <c r="H1135" s="82" t="s">
        <v>360</v>
      </c>
      <c r="I1135" s="82" t="s">
        <v>23035</v>
      </c>
      <c r="J1135" s="82" t="s">
        <v>23036</v>
      </c>
      <c r="K1135" s="82" t="s">
        <v>23037</v>
      </c>
      <c r="L1135" s="82" t="s">
        <v>23038</v>
      </c>
      <c r="M1135" s="82" t="s">
        <v>23039</v>
      </c>
      <c r="N1135" s="82" t="s">
        <v>23040</v>
      </c>
      <c r="O1135" s="82" t="s">
        <v>558</v>
      </c>
      <c r="P1135" s="82" t="s">
        <v>23041</v>
      </c>
      <c r="Q1135" s="82" t="s">
        <v>23042</v>
      </c>
      <c r="R1135" s="82" t="s">
        <v>23043</v>
      </c>
      <c r="S1135" s="82" t="s">
        <v>400</v>
      </c>
      <c r="T1135" s="82" t="s">
        <v>23044</v>
      </c>
      <c r="U1135" s="82" t="s">
        <v>23045</v>
      </c>
      <c r="V1135" s="82" t="s">
        <v>23021</v>
      </c>
      <c r="W1135" s="82" t="s">
        <v>23022</v>
      </c>
      <c r="X1135" s="82" t="s">
        <v>23046</v>
      </c>
      <c r="Y1135" s="82" t="s">
        <v>23047</v>
      </c>
      <c r="Z1135" s="82" t="s">
        <v>23048</v>
      </c>
      <c r="AA1135" s="82" t="s">
        <v>23049</v>
      </c>
      <c r="AB1135" s="82" t="s">
        <v>382</v>
      </c>
      <c r="AC1135" s="82" t="s">
        <v>1011</v>
      </c>
      <c r="AD1135" s="82" t="s">
        <v>23050</v>
      </c>
      <c r="AE1135" s="82" t="s">
        <v>23051</v>
      </c>
      <c r="AF1135" s="82" t="s">
        <v>382</v>
      </c>
      <c r="AG1135" s="82" t="s">
        <v>23052</v>
      </c>
      <c r="AH1135" s="82" t="s">
        <v>23053</v>
      </c>
      <c r="AI1135" s="82" t="s">
        <v>1865</v>
      </c>
      <c r="AJ1135" s="82" t="s">
        <v>22619</v>
      </c>
      <c r="AK1135" s="82" t="s">
        <v>23054</v>
      </c>
      <c r="AL1135" s="82" t="s">
        <v>415</v>
      </c>
    </row>
    <row r="1136" spans="1:38" x14ac:dyDescent="0.25">
      <c r="A1136" s="82" t="s">
        <v>23055</v>
      </c>
      <c r="B1136" s="82">
        <v>20.314</v>
      </c>
      <c r="D1136" s="82" t="s">
        <v>23013</v>
      </c>
      <c r="E1136" s="82" t="s">
        <v>23056</v>
      </c>
      <c r="F1136" s="82" t="s">
        <v>23057</v>
      </c>
      <c r="G1136" s="82" t="s">
        <v>359</v>
      </c>
      <c r="H1136" s="82" t="s">
        <v>360</v>
      </c>
      <c r="I1136" s="82" t="s">
        <v>23058</v>
      </c>
      <c r="J1136" s="82" t="s">
        <v>23059</v>
      </c>
      <c r="K1136" s="82" t="s">
        <v>23060</v>
      </c>
      <c r="L1136" s="82" t="s">
        <v>421</v>
      </c>
      <c r="M1136" s="82" t="s">
        <v>23061</v>
      </c>
      <c r="N1136" s="82" t="s">
        <v>23062</v>
      </c>
      <c r="O1136" s="82" t="s">
        <v>558</v>
      </c>
      <c r="P1136" s="82" t="s">
        <v>360</v>
      </c>
      <c r="Q1136" s="82" t="s">
        <v>360</v>
      </c>
      <c r="R1136" s="82" t="s">
        <v>360</v>
      </c>
      <c r="S1136" s="82" t="s">
        <v>23063</v>
      </c>
      <c r="T1136" s="82" t="s">
        <v>23064</v>
      </c>
      <c r="U1136" s="82" t="s">
        <v>23065</v>
      </c>
      <c r="V1136" s="82" t="s">
        <v>23021</v>
      </c>
      <c r="W1136" s="82" t="s">
        <v>23022</v>
      </c>
      <c r="X1136" s="82" t="s">
        <v>23066</v>
      </c>
      <c r="Y1136" s="82" t="s">
        <v>23067</v>
      </c>
      <c r="Z1136" s="82" t="s">
        <v>23068</v>
      </c>
      <c r="AA1136" s="82" t="s">
        <v>23069</v>
      </c>
      <c r="AB1136" s="82" t="s">
        <v>23070</v>
      </c>
      <c r="AC1136" s="82" t="s">
        <v>1011</v>
      </c>
      <c r="AD1136" s="82" t="s">
        <v>23050</v>
      </c>
      <c r="AE1136" s="82" t="s">
        <v>23029</v>
      </c>
      <c r="AF1136" s="82" t="s">
        <v>382</v>
      </c>
      <c r="AG1136" s="82" t="s">
        <v>23071</v>
      </c>
      <c r="AH1136" s="82" t="s">
        <v>23072</v>
      </c>
      <c r="AI1136" s="82" t="s">
        <v>1235</v>
      </c>
      <c r="AJ1136" s="82" t="s">
        <v>22619</v>
      </c>
      <c r="AK1136" s="82" t="s">
        <v>23073</v>
      </c>
      <c r="AL1136" s="82" t="s">
        <v>415</v>
      </c>
    </row>
    <row r="1137" spans="1:38" x14ac:dyDescent="0.25">
      <c r="A1137" s="82" t="s">
        <v>23074</v>
      </c>
      <c r="B1137" s="82">
        <v>20.315000000000001</v>
      </c>
      <c r="C1137" s="82" t="s">
        <v>23075</v>
      </c>
      <c r="D1137" s="82" t="s">
        <v>23013</v>
      </c>
      <c r="E1137" s="82" t="s">
        <v>23076</v>
      </c>
      <c r="F1137" s="82" t="s">
        <v>23077</v>
      </c>
      <c r="G1137" s="82" t="s">
        <v>359</v>
      </c>
      <c r="H1137" s="82" t="s">
        <v>360</v>
      </c>
      <c r="I1137" s="82" t="s">
        <v>23078</v>
      </c>
      <c r="J1137" s="82" t="s">
        <v>23078</v>
      </c>
      <c r="K1137" s="82" t="s">
        <v>23079</v>
      </c>
      <c r="L1137" s="82" t="s">
        <v>23080</v>
      </c>
      <c r="M1137" s="82" t="s">
        <v>23081</v>
      </c>
      <c r="N1137" s="82" t="s">
        <v>23082</v>
      </c>
      <c r="O1137" s="82" t="s">
        <v>558</v>
      </c>
      <c r="P1137" s="82" t="s">
        <v>23083</v>
      </c>
      <c r="Q1137" s="82" t="s">
        <v>360</v>
      </c>
      <c r="R1137" s="82" t="s">
        <v>360</v>
      </c>
      <c r="S1137" s="82" t="s">
        <v>23084</v>
      </c>
      <c r="T1137" s="82" t="s">
        <v>23085</v>
      </c>
      <c r="U1137" s="82" t="s">
        <v>23086</v>
      </c>
      <c r="V1137" s="82" t="s">
        <v>23087</v>
      </c>
      <c r="W1137" s="82" t="s">
        <v>23022</v>
      </c>
      <c r="X1137" s="82" t="s">
        <v>23088</v>
      </c>
      <c r="Y1137" s="82" t="s">
        <v>23089</v>
      </c>
      <c r="Z1137" s="82" t="s">
        <v>23090</v>
      </c>
      <c r="AA1137" s="82" t="s">
        <v>23091</v>
      </c>
      <c r="AB1137" s="82" t="s">
        <v>382</v>
      </c>
      <c r="AC1137" s="82" t="s">
        <v>13373</v>
      </c>
      <c r="AD1137" s="82" t="s">
        <v>23050</v>
      </c>
      <c r="AE1137" s="82" t="s">
        <v>23051</v>
      </c>
      <c r="AF1137" s="82" t="s">
        <v>382</v>
      </c>
      <c r="AG1137" s="82" t="s">
        <v>23092</v>
      </c>
      <c r="AH1137" s="82" t="s">
        <v>23093</v>
      </c>
      <c r="AI1137" s="82" t="s">
        <v>1235</v>
      </c>
      <c r="AJ1137" s="82" t="s">
        <v>22619</v>
      </c>
      <c r="AK1137" s="82" t="s">
        <v>23094</v>
      </c>
      <c r="AL1137" s="82" t="s">
        <v>415</v>
      </c>
    </row>
    <row r="1138" spans="1:38" x14ac:dyDescent="0.25">
      <c r="A1138" s="82" t="s">
        <v>23095</v>
      </c>
      <c r="B1138" s="82">
        <v>20.315999999999999</v>
      </c>
      <c r="C1138" s="82" t="s">
        <v>23096</v>
      </c>
      <c r="D1138" s="82" t="s">
        <v>23013</v>
      </c>
      <c r="E1138" s="82" t="s">
        <v>23097</v>
      </c>
      <c r="F1138" s="82" t="s">
        <v>23098</v>
      </c>
      <c r="G1138" s="82" t="s">
        <v>2576</v>
      </c>
      <c r="H1138" s="82" t="s">
        <v>360</v>
      </c>
      <c r="I1138" s="82" t="s">
        <v>23099</v>
      </c>
      <c r="J1138" s="82" t="s">
        <v>23100</v>
      </c>
      <c r="K1138" s="82" t="s">
        <v>23101</v>
      </c>
      <c r="L1138" s="82" t="s">
        <v>23102</v>
      </c>
      <c r="M1138" s="82" t="s">
        <v>23103</v>
      </c>
      <c r="N1138" s="82" t="s">
        <v>23104</v>
      </c>
      <c r="O1138" s="82" t="s">
        <v>366</v>
      </c>
      <c r="P1138" s="82" t="s">
        <v>23105</v>
      </c>
      <c r="Q1138" s="82" t="s">
        <v>360</v>
      </c>
      <c r="R1138" s="82" t="s">
        <v>23106</v>
      </c>
      <c r="S1138" s="82" t="s">
        <v>368</v>
      </c>
      <c r="T1138" s="82" t="s">
        <v>23107</v>
      </c>
      <c r="U1138" s="82" t="s">
        <v>23108</v>
      </c>
      <c r="V1138" s="82" t="s">
        <v>362</v>
      </c>
      <c r="W1138" s="82" t="s">
        <v>23109</v>
      </c>
      <c r="X1138" s="82" t="s">
        <v>23110</v>
      </c>
      <c r="Y1138" s="82" t="s">
        <v>23111</v>
      </c>
      <c r="Z1138" s="82" t="s">
        <v>23112</v>
      </c>
      <c r="AA1138" s="82" t="s">
        <v>23113</v>
      </c>
      <c r="AB1138" s="82" t="s">
        <v>382</v>
      </c>
      <c r="AC1138" s="82" t="s">
        <v>636</v>
      </c>
      <c r="AD1138" s="82" t="s">
        <v>23114</v>
      </c>
      <c r="AE1138" s="82" t="s">
        <v>23115</v>
      </c>
      <c r="AF1138" s="82" t="s">
        <v>382</v>
      </c>
      <c r="AG1138" s="82" t="s">
        <v>23116</v>
      </c>
      <c r="AH1138" s="82" t="s">
        <v>23117</v>
      </c>
      <c r="AI1138" s="82" t="s">
        <v>2918</v>
      </c>
      <c r="AJ1138" s="82" t="s">
        <v>22619</v>
      </c>
      <c r="AK1138" s="82" t="s">
        <v>23118</v>
      </c>
      <c r="AL1138" s="82" t="s">
        <v>4274</v>
      </c>
    </row>
    <row r="1139" spans="1:38" x14ac:dyDescent="0.25">
      <c r="A1139" s="82" t="s">
        <v>23119</v>
      </c>
      <c r="B1139" s="82">
        <v>20.317</v>
      </c>
      <c r="C1139" s="82" t="s">
        <v>23120</v>
      </c>
      <c r="D1139" s="82" t="s">
        <v>23013</v>
      </c>
      <c r="E1139" s="82" t="s">
        <v>23121</v>
      </c>
      <c r="F1139" s="82" t="s">
        <v>23122</v>
      </c>
      <c r="G1139" s="82" t="s">
        <v>359</v>
      </c>
      <c r="H1139" s="82" t="s">
        <v>360</v>
      </c>
      <c r="I1139" s="82" t="s">
        <v>23123</v>
      </c>
      <c r="J1139" s="82" t="s">
        <v>23124</v>
      </c>
      <c r="K1139" s="82" t="s">
        <v>23125</v>
      </c>
      <c r="L1139" s="82" t="s">
        <v>23126</v>
      </c>
      <c r="M1139" s="82" t="s">
        <v>23127</v>
      </c>
      <c r="N1139" s="82" t="s">
        <v>23128</v>
      </c>
      <c r="O1139" s="82" t="s">
        <v>558</v>
      </c>
      <c r="P1139" s="82" t="s">
        <v>23129</v>
      </c>
      <c r="Q1139" s="82" t="s">
        <v>367</v>
      </c>
      <c r="R1139" s="82" t="s">
        <v>360</v>
      </c>
      <c r="S1139" s="82" t="s">
        <v>23130</v>
      </c>
      <c r="T1139" s="82" t="s">
        <v>23131</v>
      </c>
      <c r="U1139" s="82" t="s">
        <v>23132</v>
      </c>
      <c r="V1139" s="82" t="s">
        <v>23021</v>
      </c>
      <c r="W1139" s="82" t="s">
        <v>23022</v>
      </c>
      <c r="X1139" s="82" t="s">
        <v>23133</v>
      </c>
      <c r="Y1139" s="82" t="s">
        <v>23134</v>
      </c>
      <c r="Z1139" s="82" t="s">
        <v>23135</v>
      </c>
      <c r="AA1139" s="82" t="s">
        <v>23136</v>
      </c>
      <c r="AB1139" s="82" t="s">
        <v>23137</v>
      </c>
      <c r="AC1139" s="82" t="s">
        <v>23138</v>
      </c>
      <c r="AD1139" s="82" t="s">
        <v>23139</v>
      </c>
      <c r="AE1139" s="82" t="s">
        <v>23051</v>
      </c>
      <c r="AF1139" s="82" t="s">
        <v>23140</v>
      </c>
      <c r="AG1139" s="82" t="s">
        <v>23141</v>
      </c>
      <c r="AH1139" s="82" t="s">
        <v>23142</v>
      </c>
      <c r="AI1139" s="82" t="s">
        <v>1259</v>
      </c>
      <c r="AJ1139" s="82" t="s">
        <v>22619</v>
      </c>
      <c r="AK1139" s="82" t="s">
        <v>23143</v>
      </c>
      <c r="AL1139" s="82" t="s">
        <v>415</v>
      </c>
    </row>
    <row r="1140" spans="1:38" x14ac:dyDescent="0.25">
      <c r="A1140" s="82" t="s">
        <v>23144</v>
      </c>
      <c r="B1140" s="82">
        <v>20.318000000000001</v>
      </c>
      <c r="D1140" s="82" t="s">
        <v>23013</v>
      </c>
      <c r="E1140" s="82" t="s">
        <v>23145</v>
      </c>
      <c r="F1140" s="82" t="s">
        <v>23146</v>
      </c>
      <c r="G1140" s="82" t="s">
        <v>600</v>
      </c>
      <c r="H1140" s="82" t="s">
        <v>360</v>
      </c>
      <c r="I1140" s="82" t="s">
        <v>23147</v>
      </c>
      <c r="J1140" s="82" t="s">
        <v>2805</v>
      </c>
      <c r="K1140" s="82" t="s">
        <v>23148</v>
      </c>
      <c r="L1140" s="82" t="s">
        <v>23149</v>
      </c>
      <c r="M1140" s="82" t="s">
        <v>23150</v>
      </c>
      <c r="N1140" s="82" t="s">
        <v>23128</v>
      </c>
      <c r="O1140" s="82" t="s">
        <v>558</v>
      </c>
      <c r="P1140" s="82" t="s">
        <v>23151</v>
      </c>
      <c r="Q1140" s="82" t="s">
        <v>360</v>
      </c>
      <c r="R1140" s="82" t="s">
        <v>360</v>
      </c>
      <c r="S1140" s="82" t="s">
        <v>23084</v>
      </c>
      <c r="T1140" s="82" t="s">
        <v>23152</v>
      </c>
      <c r="U1140" s="82" t="s">
        <v>23153</v>
      </c>
      <c r="V1140" s="82" t="s">
        <v>23021</v>
      </c>
      <c r="W1140" s="82" t="s">
        <v>23022</v>
      </c>
      <c r="X1140" s="82" t="s">
        <v>23154</v>
      </c>
      <c r="Y1140" s="82" t="s">
        <v>23155</v>
      </c>
      <c r="Z1140" s="82" t="s">
        <v>23156</v>
      </c>
      <c r="AA1140" s="82" t="s">
        <v>23157</v>
      </c>
      <c r="AB1140" s="82" t="s">
        <v>23158</v>
      </c>
      <c r="AC1140" s="82" t="s">
        <v>1011</v>
      </c>
      <c r="AD1140" s="82" t="s">
        <v>23159</v>
      </c>
      <c r="AE1140" s="82" t="s">
        <v>23051</v>
      </c>
      <c r="AF1140" s="82" t="s">
        <v>23160</v>
      </c>
      <c r="AG1140" s="82" t="s">
        <v>23161</v>
      </c>
      <c r="AH1140" s="82" t="s">
        <v>382</v>
      </c>
      <c r="AI1140" s="82" t="s">
        <v>1259</v>
      </c>
      <c r="AJ1140" s="82" t="s">
        <v>22619</v>
      </c>
      <c r="AK1140" s="82" t="s">
        <v>23162</v>
      </c>
      <c r="AL1140" s="82" t="s">
        <v>415</v>
      </c>
    </row>
    <row r="1141" spans="1:38" x14ac:dyDescent="0.25">
      <c r="A1141" s="82" t="s">
        <v>23163</v>
      </c>
      <c r="B1141" s="82">
        <v>20.318999999999999</v>
      </c>
      <c r="C1141" s="82" t="s">
        <v>23164</v>
      </c>
      <c r="D1141" s="82" t="s">
        <v>23013</v>
      </c>
      <c r="E1141" s="82" t="s">
        <v>23165</v>
      </c>
      <c r="F1141" s="82" t="s">
        <v>23166</v>
      </c>
      <c r="G1141" s="82" t="s">
        <v>4176</v>
      </c>
      <c r="H1141" s="82" t="s">
        <v>360</v>
      </c>
      <c r="I1141" s="82" t="s">
        <v>23167</v>
      </c>
      <c r="J1141" s="82" t="s">
        <v>23168</v>
      </c>
      <c r="K1141" s="82" t="s">
        <v>23169</v>
      </c>
      <c r="L1141" s="82" t="s">
        <v>23170</v>
      </c>
      <c r="M1141" s="82" t="s">
        <v>23171</v>
      </c>
      <c r="N1141" s="82" t="s">
        <v>23172</v>
      </c>
      <c r="O1141" s="82" t="s">
        <v>558</v>
      </c>
      <c r="P1141" s="82" t="s">
        <v>23173</v>
      </c>
      <c r="Q1141" s="82" t="s">
        <v>360</v>
      </c>
      <c r="R1141" s="82" t="s">
        <v>360</v>
      </c>
      <c r="S1141" s="82" t="s">
        <v>23174</v>
      </c>
      <c r="T1141" s="82" t="s">
        <v>23175</v>
      </c>
      <c r="U1141" s="82" t="s">
        <v>23176</v>
      </c>
      <c r="V1141" s="82" t="s">
        <v>23021</v>
      </c>
      <c r="W1141" s="82" t="s">
        <v>23022</v>
      </c>
      <c r="X1141" s="82" t="s">
        <v>23177</v>
      </c>
      <c r="Y1141" s="82" t="s">
        <v>23178</v>
      </c>
      <c r="Z1141" s="82" t="s">
        <v>23179</v>
      </c>
      <c r="AA1141" s="82" t="s">
        <v>23180</v>
      </c>
      <c r="AB1141" s="82" t="s">
        <v>23181</v>
      </c>
      <c r="AC1141" s="82" t="s">
        <v>1011</v>
      </c>
      <c r="AD1141" s="82" t="s">
        <v>23182</v>
      </c>
      <c r="AE1141" s="82" t="s">
        <v>23051</v>
      </c>
      <c r="AF1141" s="82" t="s">
        <v>23183</v>
      </c>
      <c r="AG1141" s="82" t="s">
        <v>23184</v>
      </c>
      <c r="AH1141" s="82" t="s">
        <v>23185</v>
      </c>
      <c r="AI1141" s="82" t="s">
        <v>23186</v>
      </c>
      <c r="AJ1141" s="82" t="s">
        <v>22619</v>
      </c>
      <c r="AK1141" s="82" t="s">
        <v>23187</v>
      </c>
      <c r="AL1141" s="82" t="s">
        <v>415</v>
      </c>
    </row>
    <row r="1142" spans="1:38" x14ac:dyDescent="0.25">
      <c r="A1142" s="82" t="s">
        <v>23188</v>
      </c>
      <c r="B1142" s="82">
        <v>20.32</v>
      </c>
      <c r="C1142" s="82" t="s">
        <v>23189</v>
      </c>
      <c r="D1142" s="82" t="s">
        <v>23013</v>
      </c>
      <c r="E1142" s="82" t="s">
        <v>23190</v>
      </c>
      <c r="F1142" s="82" t="s">
        <v>23191</v>
      </c>
      <c r="G1142" s="82" t="s">
        <v>1848</v>
      </c>
      <c r="H1142" s="82" t="s">
        <v>360</v>
      </c>
      <c r="I1142" s="82" t="s">
        <v>23192</v>
      </c>
      <c r="J1142" s="82" t="s">
        <v>23193</v>
      </c>
      <c r="K1142" s="82" t="s">
        <v>23194</v>
      </c>
      <c r="L1142" s="82" t="s">
        <v>23195</v>
      </c>
      <c r="M1142" s="82" t="s">
        <v>23196</v>
      </c>
      <c r="N1142" s="82" t="s">
        <v>23197</v>
      </c>
      <c r="O1142" s="82" t="s">
        <v>558</v>
      </c>
      <c r="P1142" s="82" t="s">
        <v>360</v>
      </c>
      <c r="Q1142" s="82" t="s">
        <v>360</v>
      </c>
      <c r="R1142" s="82" t="s">
        <v>360</v>
      </c>
      <c r="S1142" s="82" t="s">
        <v>23198</v>
      </c>
      <c r="T1142" s="82" t="s">
        <v>23199</v>
      </c>
      <c r="U1142" s="82" t="s">
        <v>23200</v>
      </c>
      <c r="V1142" s="82" t="s">
        <v>23021</v>
      </c>
      <c r="W1142" s="82" t="s">
        <v>23022</v>
      </c>
      <c r="X1142" s="82" t="s">
        <v>23201</v>
      </c>
      <c r="Y1142" s="82" t="s">
        <v>23202</v>
      </c>
      <c r="Z1142" s="82" t="s">
        <v>23203</v>
      </c>
      <c r="AA1142" s="82" t="s">
        <v>23204</v>
      </c>
      <c r="AB1142" s="82" t="s">
        <v>23205</v>
      </c>
      <c r="AC1142" s="82" t="s">
        <v>23206</v>
      </c>
      <c r="AD1142" s="82" t="s">
        <v>23139</v>
      </c>
      <c r="AE1142" s="82" t="s">
        <v>23029</v>
      </c>
      <c r="AF1142" s="82" t="s">
        <v>382</v>
      </c>
      <c r="AG1142" s="82" t="s">
        <v>23207</v>
      </c>
      <c r="AH1142" s="82" t="s">
        <v>23208</v>
      </c>
      <c r="AI1142" s="82" t="s">
        <v>11308</v>
      </c>
      <c r="AJ1142" s="82" t="s">
        <v>22619</v>
      </c>
      <c r="AK1142" s="82" t="s">
        <v>23209</v>
      </c>
      <c r="AL1142" s="82" t="s">
        <v>415</v>
      </c>
    </row>
    <row r="1143" spans="1:38" x14ac:dyDescent="0.25">
      <c r="A1143" s="82" t="s">
        <v>23210</v>
      </c>
      <c r="B1143" s="82">
        <v>20.321000000000002</v>
      </c>
      <c r="D1143" s="82" t="s">
        <v>23013</v>
      </c>
      <c r="E1143" s="82" t="s">
        <v>23211</v>
      </c>
      <c r="F1143" s="82" t="s">
        <v>23212</v>
      </c>
      <c r="G1143" s="82" t="s">
        <v>359</v>
      </c>
      <c r="H1143" s="82" t="s">
        <v>360</v>
      </c>
      <c r="I1143" s="82" t="s">
        <v>23213</v>
      </c>
      <c r="J1143" s="82" t="s">
        <v>23214</v>
      </c>
      <c r="K1143" s="82" t="s">
        <v>23215</v>
      </c>
      <c r="L1143" s="82" t="s">
        <v>421</v>
      </c>
      <c r="M1143" s="82" t="s">
        <v>23196</v>
      </c>
      <c r="N1143" s="82" t="s">
        <v>23216</v>
      </c>
      <c r="O1143" s="82" t="s">
        <v>558</v>
      </c>
      <c r="P1143" s="82" t="s">
        <v>23217</v>
      </c>
      <c r="Q1143" s="82" t="s">
        <v>23218</v>
      </c>
      <c r="R1143" s="82" t="s">
        <v>23219</v>
      </c>
      <c r="S1143" s="82" t="s">
        <v>23220</v>
      </c>
      <c r="T1143" s="82" t="s">
        <v>23221</v>
      </c>
      <c r="U1143" s="82" t="s">
        <v>23222</v>
      </c>
      <c r="V1143" s="82" t="s">
        <v>23021</v>
      </c>
      <c r="W1143" s="82" t="s">
        <v>23022</v>
      </c>
      <c r="X1143" s="82" t="s">
        <v>23223</v>
      </c>
      <c r="Y1143" s="82" t="s">
        <v>23224</v>
      </c>
      <c r="Z1143" s="82" t="s">
        <v>23225</v>
      </c>
      <c r="AA1143" s="82" t="s">
        <v>23226</v>
      </c>
      <c r="AB1143" s="82" t="s">
        <v>23227</v>
      </c>
      <c r="AC1143" s="82" t="s">
        <v>23228</v>
      </c>
      <c r="AD1143" s="82" t="s">
        <v>23229</v>
      </c>
      <c r="AE1143" s="82" t="s">
        <v>23051</v>
      </c>
      <c r="AF1143" s="82" t="s">
        <v>382</v>
      </c>
      <c r="AG1143" s="82" t="s">
        <v>23230</v>
      </c>
      <c r="AH1143" s="82" t="s">
        <v>23231</v>
      </c>
      <c r="AI1143" s="82" t="s">
        <v>23232</v>
      </c>
      <c r="AJ1143" s="82" t="s">
        <v>22619</v>
      </c>
      <c r="AK1143" s="82" t="s">
        <v>23233</v>
      </c>
      <c r="AL1143" s="82" t="s">
        <v>415</v>
      </c>
    </row>
    <row r="1144" spans="1:38" x14ac:dyDescent="0.25">
      <c r="A1144" s="82" t="s">
        <v>23234</v>
      </c>
      <c r="B1144" s="82">
        <v>20.323</v>
      </c>
      <c r="D1144" s="82" t="s">
        <v>23013</v>
      </c>
      <c r="E1144" s="82" t="s">
        <v>23235</v>
      </c>
      <c r="F1144" s="82" t="s">
        <v>23236</v>
      </c>
      <c r="G1144" s="82" t="s">
        <v>359</v>
      </c>
      <c r="H1144" s="82" t="s">
        <v>360</v>
      </c>
      <c r="I1144" s="82" t="s">
        <v>23078</v>
      </c>
      <c r="J1144" s="82" t="s">
        <v>23078</v>
      </c>
      <c r="K1144" s="82" t="s">
        <v>23237</v>
      </c>
      <c r="L1144" s="82" t="s">
        <v>23238</v>
      </c>
      <c r="M1144" s="82" t="s">
        <v>23239</v>
      </c>
      <c r="N1144" s="82" t="s">
        <v>23240</v>
      </c>
      <c r="O1144" s="82" t="s">
        <v>558</v>
      </c>
      <c r="P1144" s="82" t="s">
        <v>23241</v>
      </c>
      <c r="Q1144" s="82" t="s">
        <v>360</v>
      </c>
      <c r="R1144" s="82" t="s">
        <v>360</v>
      </c>
      <c r="S1144" s="82" t="s">
        <v>23084</v>
      </c>
      <c r="T1144" s="82" t="s">
        <v>23242</v>
      </c>
      <c r="U1144" s="82" t="s">
        <v>23243</v>
      </c>
      <c r="V1144" s="82" t="s">
        <v>23021</v>
      </c>
      <c r="W1144" s="82" t="s">
        <v>23022</v>
      </c>
      <c r="X1144" s="82" t="s">
        <v>23244</v>
      </c>
      <c r="Y1144" s="82" t="s">
        <v>23245</v>
      </c>
      <c r="Z1144" s="82" t="s">
        <v>23246</v>
      </c>
      <c r="AA1144" s="82" t="s">
        <v>23247</v>
      </c>
      <c r="AB1144" s="82" t="s">
        <v>382</v>
      </c>
      <c r="AC1144" s="82" t="s">
        <v>1011</v>
      </c>
      <c r="AD1144" s="82" t="s">
        <v>23050</v>
      </c>
      <c r="AE1144" s="82" t="s">
        <v>23051</v>
      </c>
      <c r="AF1144" s="82" t="s">
        <v>382</v>
      </c>
      <c r="AG1144" s="82" t="s">
        <v>23248</v>
      </c>
      <c r="AH1144" s="82" t="s">
        <v>23249</v>
      </c>
      <c r="AI1144" s="82" t="s">
        <v>17801</v>
      </c>
      <c r="AJ1144" s="82" t="s">
        <v>22619</v>
      </c>
      <c r="AK1144" s="82" t="s">
        <v>23250</v>
      </c>
      <c r="AL1144" s="82" t="s">
        <v>415</v>
      </c>
    </row>
    <row r="1145" spans="1:38" x14ac:dyDescent="0.25">
      <c r="A1145" s="82" t="s">
        <v>23251</v>
      </c>
      <c r="B1145" s="82">
        <v>20.324000000000002</v>
      </c>
      <c r="D1145" s="82" t="s">
        <v>23013</v>
      </c>
      <c r="E1145" s="82" t="s">
        <v>23252</v>
      </c>
      <c r="F1145" s="82" t="s">
        <v>23253</v>
      </c>
      <c r="G1145" s="82" t="s">
        <v>359</v>
      </c>
      <c r="H1145" s="82" t="s">
        <v>360</v>
      </c>
      <c r="I1145" s="82" t="s">
        <v>23254</v>
      </c>
      <c r="J1145" s="82" t="s">
        <v>23255</v>
      </c>
      <c r="K1145" s="82" t="s">
        <v>23256</v>
      </c>
      <c r="L1145" s="82" t="s">
        <v>421</v>
      </c>
      <c r="M1145" s="82" t="s">
        <v>23257</v>
      </c>
      <c r="N1145" s="82" t="s">
        <v>23258</v>
      </c>
      <c r="O1145" s="82" t="s">
        <v>558</v>
      </c>
      <c r="P1145" s="82" t="s">
        <v>23217</v>
      </c>
      <c r="Q1145" s="82" t="s">
        <v>360</v>
      </c>
      <c r="R1145" s="82" t="s">
        <v>360</v>
      </c>
      <c r="S1145" s="82" t="s">
        <v>23259</v>
      </c>
      <c r="T1145" s="82" t="s">
        <v>23260</v>
      </c>
      <c r="U1145" s="82" t="s">
        <v>23261</v>
      </c>
      <c r="V1145" s="82" t="s">
        <v>632</v>
      </c>
      <c r="W1145" s="82" t="s">
        <v>23022</v>
      </c>
      <c r="X1145" s="82" t="s">
        <v>23262</v>
      </c>
      <c r="Y1145" s="82" t="s">
        <v>23263</v>
      </c>
      <c r="Z1145" s="82" t="s">
        <v>23264</v>
      </c>
      <c r="AA1145" s="82" t="s">
        <v>23265</v>
      </c>
      <c r="AB1145" s="82" t="s">
        <v>23266</v>
      </c>
      <c r="AC1145" s="82" t="s">
        <v>1011</v>
      </c>
      <c r="AD1145" s="82" t="s">
        <v>23050</v>
      </c>
      <c r="AE1145" s="82" t="s">
        <v>23051</v>
      </c>
      <c r="AF1145" s="82" t="s">
        <v>382</v>
      </c>
      <c r="AG1145" s="82" t="s">
        <v>382</v>
      </c>
      <c r="AH1145" s="82" t="s">
        <v>23267</v>
      </c>
      <c r="AI1145" s="82" t="s">
        <v>23268</v>
      </c>
      <c r="AJ1145" s="82" t="s">
        <v>22619</v>
      </c>
      <c r="AK1145" s="82" t="s">
        <v>23269</v>
      </c>
      <c r="AL1145" s="82" t="s">
        <v>415</v>
      </c>
    </row>
    <row r="1146" spans="1:38" x14ac:dyDescent="0.25">
      <c r="A1146" s="82" t="s">
        <v>23270</v>
      </c>
      <c r="B1146" s="82">
        <v>20.324999999999999</v>
      </c>
      <c r="C1146" s="82" t="s">
        <v>23271</v>
      </c>
      <c r="D1146" s="82" t="s">
        <v>23013</v>
      </c>
      <c r="E1146" s="82" t="s">
        <v>23272</v>
      </c>
      <c r="F1146" s="82" t="s">
        <v>23273</v>
      </c>
      <c r="G1146" s="82" t="s">
        <v>359</v>
      </c>
      <c r="H1146" s="82" t="s">
        <v>360</v>
      </c>
      <c r="I1146" s="82" t="s">
        <v>23274</v>
      </c>
      <c r="J1146" s="82" t="s">
        <v>23275</v>
      </c>
      <c r="K1146" s="82" t="s">
        <v>23256</v>
      </c>
      <c r="L1146" s="82" t="s">
        <v>421</v>
      </c>
      <c r="M1146" s="82" t="s">
        <v>23276</v>
      </c>
      <c r="N1146" s="82" t="s">
        <v>23258</v>
      </c>
      <c r="O1146" s="82" t="s">
        <v>558</v>
      </c>
      <c r="P1146" s="82" t="s">
        <v>23217</v>
      </c>
      <c r="Q1146" s="82" t="s">
        <v>360</v>
      </c>
      <c r="R1146" s="82" t="s">
        <v>360</v>
      </c>
      <c r="S1146" s="82" t="s">
        <v>23277</v>
      </c>
      <c r="T1146" s="82" t="s">
        <v>23278</v>
      </c>
      <c r="U1146" s="82" t="s">
        <v>23279</v>
      </c>
      <c r="V1146" s="82" t="s">
        <v>23021</v>
      </c>
      <c r="W1146" s="82" t="s">
        <v>23022</v>
      </c>
      <c r="X1146" s="82" t="s">
        <v>23280</v>
      </c>
      <c r="Y1146" s="82" t="s">
        <v>23281</v>
      </c>
      <c r="Z1146" s="82" t="s">
        <v>23282</v>
      </c>
      <c r="AA1146" s="82" t="s">
        <v>23283</v>
      </c>
      <c r="AB1146" s="82" t="s">
        <v>23266</v>
      </c>
      <c r="AC1146" s="82" t="s">
        <v>1011</v>
      </c>
      <c r="AD1146" s="82" t="s">
        <v>23050</v>
      </c>
      <c r="AE1146" s="82" t="s">
        <v>23051</v>
      </c>
      <c r="AF1146" s="82" t="s">
        <v>382</v>
      </c>
      <c r="AG1146" s="82" t="s">
        <v>382</v>
      </c>
      <c r="AH1146" s="82" t="s">
        <v>23284</v>
      </c>
      <c r="AI1146" s="82" t="s">
        <v>23285</v>
      </c>
      <c r="AJ1146" s="82" t="s">
        <v>22619</v>
      </c>
      <c r="AK1146" s="82" t="s">
        <v>23286</v>
      </c>
      <c r="AL1146" s="82" t="s">
        <v>415</v>
      </c>
    </row>
    <row r="1147" spans="1:38" x14ac:dyDescent="0.25">
      <c r="A1147" s="82" t="s">
        <v>23287</v>
      </c>
      <c r="B1147" s="82">
        <v>20.326000000000001</v>
      </c>
      <c r="D1147" s="82" t="s">
        <v>23013</v>
      </c>
      <c r="E1147" s="82" t="s">
        <v>23288</v>
      </c>
      <c r="F1147" s="82" t="s">
        <v>23289</v>
      </c>
      <c r="G1147" s="82" t="s">
        <v>359</v>
      </c>
      <c r="H1147" s="82" t="s">
        <v>360</v>
      </c>
      <c r="I1147" s="82" t="s">
        <v>23290</v>
      </c>
      <c r="J1147" s="82" t="s">
        <v>23291</v>
      </c>
      <c r="K1147" s="82" t="s">
        <v>23256</v>
      </c>
      <c r="L1147" s="82" t="s">
        <v>421</v>
      </c>
      <c r="M1147" s="82" t="s">
        <v>23276</v>
      </c>
      <c r="N1147" s="82" t="s">
        <v>23258</v>
      </c>
      <c r="O1147" s="82" t="s">
        <v>558</v>
      </c>
      <c r="P1147" s="82" t="s">
        <v>23217</v>
      </c>
      <c r="Q1147" s="82" t="s">
        <v>360</v>
      </c>
      <c r="R1147" s="82" t="s">
        <v>360</v>
      </c>
      <c r="S1147" s="82" t="s">
        <v>23277</v>
      </c>
      <c r="T1147" s="82" t="s">
        <v>23292</v>
      </c>
      <c r="U1147" s="82" t="s">
        <v>23293</v>
      </c>
      <c r="V1147" s="82" t="s">
        <v>23021</v>
      </c>
      <c r="W1147" s="82" t="s">
        <v>23022</v>
      </c>
      <c r="X1147" s="82" t="s">
        <v>23294</v>
      </c>
      <c r="Y1147" s="82" t="s">
        <v>23295</v>
      </c>
      <c r="Z1147" s="82" t="s">
        <v>23282</v>
      </c>
      <c r="AA1147" s="82" t="s">
        <v>376</v>
      </c>
      <c r="AB1147" s="82" t="s">
        <v>23296</v>
      </c>
      <c r="AC1147" s="82" t="s">
        <v>1011</v>
      </c>
      <c r="AD1147" s="82" t="s">
        <v>23050</v>
      </c>
      <c r="AE1147" s="82" t="s">
        <v>23051</v>
      </c>
      <c r="AF1147" s="82" t="s">
        <v>382</v>
      </c>
      <c r="AG1147" s="82" t="s">
        <v>382</v>
      </c>
      <c r="AH1147" s="82" t="s">
        <v>23297</v>
      </c>
      <c r="AI1147" s="82" t="s">
        <v>23298</v>
      </c>
      <c r="AJ1147" s="82" t="s">
        <v>22619</v>
      </c>
      <c r="AK1147" s="82" t="s">
        <v>23299</v>
      </c>
      <c r="AL1147" s="82" t="s">
        <v>415</v>
      </c>
    </row>
    <row r="1148" spans="1:38" x14ac:dyDescent="0.25">
      <c r="A1148" s="82" t="s">
        <v>23300</v>
      </c>
      <c r="B1148" s="82">
        <v>20.5</v>
      </c>
      <c r="C1148" s="82" t="s">
        <v>23301</v>
      </c>
      <c r="D1148" s="82" t="s">
        <v>23302</v>
      </c>
      <c r="E1148" s="82" t="s">
        <v>23303</v>
      </c>
      <c r="F1148" s="82" t="s">
        <v>23304</v>
      </c>
      <c r="G1148" s="82" t="s">
        <v>3124</v>
      </c>
      <c r="H1148" s="82" t="s">
        <v>360</v>
      </c>
      <c r="I1148" s="82" t="s">
        <v>23305</v>
      </c>
      <c r="J1148" s="82" t="s">
        <v>23306</v>
      </c>
      <c r="K1148" s="82" t="s">
        <v>23307</v>
      </c>
      <c r="L1148" s="82" t="s">
        <v>23308</v>
      </c>
      <c r="M1148" s="82" t="s">
        <v>23309</v>
      </c>
      <c r="N1148" s="82" t="s">
        <v>23310</v>
      </c>
      <c r="O1148" s="82" t="s">
        <v>366</v>
      </c>
      <c r="P1148" s="82" t="s">
        <v>360</v>
      </c>
      <c r="Q1148" s="82" t="s">
        <v>360</v>
      </c>
      <c r="R1148" s="82" t="s">
        <v>360</v>
      </c>
      <c r="S1148" s="82" t="s">
        <v>23311</v>
      </c>
      <c r="T1148" s="82" t="s">
        <v>23312</v>
      </c>
      <c r="U1148" s="82" t="s">
        <v>23313</v>
      </c>
      <c r="V1148" s="82" t="s">
        <v>632</v>
      </c>
      <c r="W1148" s="82" t="s">
        <v>23314</v>
      </c>
      <c r="X1148" s="82" t="s">
        <v>23315</v>
      </c>
      <c r="Y1148" s="82" t="s">
        <v>23316</v>
      </c>
      <c r="AA1148" s="82" t="s">
        <v>23317</v>
      </c>
      <c r="AB1148" s="82" t="s">
        <v>382</v>
      </c>
      <c r="AC1148" s="82" t="s">
        <v>23318</v>
      </c>
      <c r="AD1148" s="82" t="s">
        <v>23319</v>
      </c>
      <c r="AE1148" s="82" t="s">
        <v>23320</v>
      </c>
      <c r="AF1148" s="82" t="s">
        <v>23321</v>
      </c>
      <c r="AG1148" s="82" t="s">
        <v>23322</v>
      </c>
      <c r="AH1148" s="82" t="s">
        <v>23323</v>
      </c>
      <c r="AI1148" s="82" t="s">
        <v>521</v>
      </c>
      <c r="AJ1148" s="82" t="s">
        <v>22619</v>
      </c>
      <c r="AK1148" s="82" t="s">
        <v>23324</v>
      </c>
      <c r="AL1148" s="82" t="s">
        <v>415</v>
      </c>
    </row>
    <row r="1149" spans="1:38" x14ac:dyDescent="0.25">
      <c r="A1149" s="82" t="s">
        <v>23325</v>
      </c>
      <c r="B1149" s="82">
        <v>20.504999999999999</v>
      </c>
      <c r="C1149" s="82" t="s">
        <v>23326</v>
      </c>
      <c r="D1149" s="82" t="s">
        <v>23302</v>
      </c>
      <c r="E1149" s="82" t="s">
        <v>23327</v>
      </c>
      <c r="F1149" s="82" t="s">
        <v>23328</v>
      </c>
      <c r="G1149" s="82" t="s">
        <v>683</v>
      </c>
      <c r="H1149" s="82" t="s">
        <v>360</v>
      </c>
      <c r="I1149" s="82" t="s">
        <v>23329</v>
      </c>
      <c r="J1149" s="82" t="s">
        <v>23330</v>
      </c>
      <c r="K1149" s="82" t="s">
        <v>23331</v>
      </c>
      <c r="L1149" s="82" t="s">
        <v>23332</v>
      </c>
      <c r="M1149" s="82" t="s">
        <v>23333</v>
      </c>
      <c r="N1149" s="82" t="s">
        <v>23334</v>
      </c>
      <c r="O1149" s="82" t="s">
        <v>558</v>
      </c>
      <c r="P1149" s="82" t="s">
        <v>23335</v>
      </c>
      <c r="Q1149" s="82" t="s">
        <v>360</v>
      </c>
      <c r="R1149" s="82" t="s">
        <v>23336</v>
      </c>
      <c r="S1149" s="82" t="s">
        <v>23337</v>
      </c>
      <c r="T1149" s="82" t="s">
        <v>23338</v>
      </c>
      <c r="U1149" s="82" t="s">
        <v>23339</v>
      </c>
      <c r="V1149" s="82" t="s">
        <v>23340</v>
      </c>
      <c r="W1149" s="82" t="s">
        <v>23341</v>
      </c>
      <c r="X1149" s="82" t="s">
        <v>23342</v>
      </c>
      <c r="Y1149" s="82" t="s">
        <v>23343</v>
      </c>
      <c r="Z1149" s="82" t="s">
        <v>23344</v>
      </c>
      <c r="AA1149" s="82" t="s">
        <v>23345</v>
      </c>
      <c r="AB1149" s="82" t="s">
        <v>23346</v>
      </c>
      <c r="AC1149" s="82" t="s">
        <v>23347</v>
      </c>
      <c r="AD1149" s="82" t="s">
        <v>23348</v>
      </c>
      <c r="AE1149" s="82" t="s">
        <v>23320</v>
      </c>
      <c r="AF1149" s="82" t="s">
        <v>23349</v>
      </c>
      <c r="AG1149" s="82" t="s">
        <v>23350</v>
      </c>
      <c r="AH1149" s="82" t="s">
        <v>23351</v>
      </c>
      <c r="AI1149" s="82" t="s">
        <v>497</v>
      </c>
      <c r="AJ1149" s="82" t="s">
        <v>22619</v>
      </c>
      <c r="AK1149" s="82" t="s">
        <v>23352</v>
      </c>
      <c r="AL1149" s="82" t="s">
        <v>415</v>
      </c>
    </row>
    <row r="1150" spans="1:38" x14ac:dyDescent="0.25">
      <c r="A1150" s="82" t="s">
        <v>23353</v>
      </c>
      <c r="B1150" s="82">
        <v>20.507000000000001</v>
      </c>
      <c r="C1150" s="82" t="s">
        <v>23354</v>
      </c>
      <c r="D1150" s="82" t="s">
        <v>23302</v>
      </c>
      <c r="E1150" s="82" t="s">
        <v>23355</v>
      </c>
      <c r="F1150" s="82" t="s">
        <v>23356</v>
      </c>
      <c r="G1150" s="82" t="s">
        <v>683</v>
      </c>
      <c r="H1150" s="82" t="s">
        <v>360</v>
      </c>
      <c r="I1150" s="82" t="s">
        <v>23357</v>
      </c>
      <c r="J1150" s="82" t="s">
        <v>23358</v>
      </c>
      <c r="K1150" s="82" t="s">
        <v>23359</v>
      </c>
      <c r="L1150" s="82" t="s">
        <v>23360</v>
      </c>
      <c r="M1150" s="82" t="s">
        <v>23361</v>
      </c>
      <c r="N1150" s="82" t="s">
        <v>23362</v>
      </c>
      <c r="O1150" s="82" t="s">
        <v>558</v>
      </c>
      <c r="P1150" s="82" t="s">
        <v>360</v>
      </c>
      <c r="Q1150" s="82" t="s">
        <v>23363</v>
      </c>
      <c r="R1150" s="82" t="s">
        <v>23364</v>
      </c>
      <c r="S1150" s="82" t="s">
        <v>23365</v>
      </c>
      <c r="T1150" s="82" t="s">
        <v>23366</v>
      </c>
      <c r="U1150" s="82" t="s">
        <v>23367</v>
      </c>
      <c r="V1150" s="82" t="s">
        <v>23087</v>
      </c>
      <c r="W1150" s="82" t="s">
        <v>23368</v>
      </c>
      <c r="X1150" s="82" t="s">
        <v>23369</v>
      </c>
      <c r="Y1150" s="82" t="s">
        <v>23370</v>
      </c>
      <c r="Z1150" s="82" t="s">
        <v>23371</v>
      </c>
      <c r="AA1150" s="82" t="s">
        <v>23372</v>
      </c>
      <c r="AB1150" s="82" t="s">
        <v>23373</v>
      </c>
      <c r="AC1150" s="82" t="s">
        <v>23374</v>
      </c>
      <c r="AD1150" s="82" t="s">
        <v>23375</v>
      </c>
      <c r="AE1150" s="82" t="s">
        <v>23376</v>
      </c>
      <c r="AF1150" s="82" t="s">
        <v>23377</v>
      </c>
      <c r="AG1150" s="82" t="s">
        <v>23378</v>
      </c>
      <c r="AH1150" s="82" t="s">
        <v>23379</v>
      </c>
      <c r="AI1150" s="82" t="s">
        <v>6816</v>
      </c>
      <c r="AJ1150" s="82" t="s">
        <v>22619</v>
      </c>
      <c r="AK1150" s="82" t="s">
        <v>23380</v>
      </c>
      <c r="AL1150" s="82" t="s">
        <v>19001</v>
      </c>
    </row>
    <row r="1151" spans="1:38" x14ac:dyDescent="0.25">
      <c r="A1151" s="82" t="s">
        <v>23381</v>
      </c>
      <c r="B1151" s="82">
        <v>20.509</v>
      </c>
      <c r="C1151" s="82" t="s">
        <v>23382</v>
      </c>
      <c r="D1151" s="82" t="s">
        <v>23302</v>
      </c>
      <c r="E1151" s="82" t="s">
        <v>23383</v>
      </c>
      <c r="F1151" s="82" t="s">
        <v>23384</v>
      </c>
      <c r="G1151" s="82" t="s">
        <v>683</v>
      </c>
      <c r="H1151" s="82" t="s">
        <v>360</v>
      </c>
      <c r="I1151" s="82" t="s">
        <v>23385</v>
      </c>
      <c r="J1151" s="82" t="s">
        <v>23386</v>
      </c>
      <c r="K1151" s="82" t="s">
        <v>23387</v>
      </c>
      <c r="L1151" s="82" t="s">
        <v>23388</v>
      </c>
      <c r="M1151" s="82" t="s">
        <v>23389</v>
      </c>
      <c r="N1151" s="82" t="s">
        <v>23390</v>
      </c>
      <c r="O1151" s="82" t="s">
        <v>558</v>
      </c>
      <c r="P1151" s="82" t="s">
        <v>23391</v>
      </c>
      <c r="Q1151" s="82" t="s">
        <v>23392</v>
      </c>
      <c r="R1151" s="82" t="s">
        <v>23393</v>
      </c>
      <c r="S1151" s="82" t="s">
        <v>23394</v>
      </c>
      <c r="T1151" s="82" t="s">
        <v>23395</v>
      </c>
      <c r="U1151" s="82" t="s">
        <v>23396</v>
      </c>
      <c r="V1151" s="82" t="s">
        <v>632</v>
      </c>
      <c r="W1151" s="82" t="s">
        <v>23397</v>
      </c>
      <c r="X1151" s="82" t="s">
        <v>23398</v>
      </c>
      <c r="Y1151" s="82" t="s">
        <v>23399</v>
      </c>
      <c r="Z1151" s="82" t="s">
        <v>427</v>
      </c>
      <c r="AA1151" s="82" t="s">
        <v>23400</v>
      </c>
      <c r="AB1151" s="82" t="s">
        <v>23401</v>
      </c>
      <c r="AC1151" s="82" t="s">
        <v>23402</v>
      </c>
      <c r="AD1151" s="82" t="s">
        <v>23403</v>
      </c>
      <c r="AE1151" s="82" t="s">
        <v>23320</v>
      </c>
      <c r="AF1151" s="82" t="s">
        <v>23404</v>
      </c>
      <c r="AG1151" s="82" t="s">
        <v>23405</v>
      </c>
      <c r="AH1151" s="82" t="s">
        <v>23406</v>
      </c>
      <c r="AI1151" s="82" t="s">
        <v>3865</v>
      </c>
      <c r="AJ1151" s="82" t="s">
        <v>22619</v>
      </c>
      <c r="AK1151" s="82" t="s">
        <v>23407</v>
      </c>
      <c r="AL1151" s="82" t="s">
        <v>415</v>
      </c>
    </row>
    <row r="1152" spans="1:38" x14ac:dyDescent="0.25">
      <c r="A1152" s="82" t="s">
        <v>23408</v>
      </c>
      <c r="B1152" s="82">
        <v>20.513000000000002</v>
      </c>
      <c r="D1152" s="82" t="s">
        <v>23302</v>
      </c>
      <c r="E1152" s="82" t="s">
        <v>23409</v>
      </c>
      <c r="F1152" s="82" t="s">
        <v>23410</v>
      </c>
      <c r="G1152" s="82" t="s">
        <v>3143</v>
      </c>
      <c r="H1152" s="82" t="s">
        <v>360</v>
      </c>
      <c r="I1152" s="82" t="s">
        <v>23411</v>
      </c>
      <c r="J1152" s="82" t="s">
        <v>23412</v>
      </c>
      <c r="K1152" s="82" t="s">
        <v>23413</v>
      </c>
      <c r="L1152" s="82" t="s">
        <v>23414</v>
      </c>
      <c r="M1152" s="82" t="s">
        <v>23415</v>
      </c>
      <c r="N1152" s="82" t="s">
        <v>23416</v>
      </c>
      <c r="O1152" s="82" t="s">
        <v>558</v>
      </c>
      <c r="P1152" s="82" t="s">
        <v>360</v>
      </c>
      <c r="Q1152" s="82" t="s">
        <v>23392</v>
      </c>
      <c r="R1152" s="82" t="s">
        <v>23417</v>
      </c>
      <c r="S1152" s="82" t="s">
        <v>23418</v>
      </c>
      <c r="T1152" s="82" t="s">
        <v>23419</v>
      </c>
      <c r="U1152" s="82" t="s">
        <v>23420</v>
      </c>
      <c r="V1152" s="82" t="s">
        <v>632</v>
      </c>
      <c r="W1152" s="82" t="s">
        <v>23421</v>
      </c>
      <c r="X1152" s="82" t="s">
        <v>23369</v>
      </c>
      <c r="Y1152" s="82" t="s">
        <v>23422</v>
      </c>
      <c r="Z1152" s="82" t="s">
        <v>427</v>
      </c>
      <c r="AA1152" s="82" t="s">
        <v>23423</v>
      </c>
      <c r="AB1152" s="82" t="s">
        <v>23424</v>
      </c>
      <c r="AC1152" s="82" t="s">
        <v>23425</v>
      </c>
      <c r="AD1152" s="82" t="s">
        <v>23426</v>
      </c>
      <c r="AE1152" s="82" t="s">
        <v>23320</v>
      </c>
      <c r="AF1152" s="82" t="s">
        <v>23427</v>
      </c>
      <c r="AG1152" s="82" t="s">
        <v>23428</v>
      </c>
      <c r="AH1152" s="82" t="s">
        <v>23429</v>
      </c>
      <c r="AI1152" s="82" t="s">
        <v>4335</v>
      </c>
      <c r="AJ1152" s="82" t="s">
        <v>22619</v>
      </c>
      <c r="AK1152" s="82" t="s">
        <v>23430</v>
      </c>
      <c r="AL1152" s="82" t="s">
        <v>415</v>
      </c>
    </row>
    <row r="1153" spans="1:38" x14ac:dyDescent="0.25">
      <c r="A1153" s="82" t="s">
        <v>23431</v>
      </c>
      <c r="B1153" s="82">
        <v>20.513999999999999</v>
      </c>
      <c r="C1153" s="82" t="s">
        <v>23432</v>
      </c>
      <c r="D1153" s="82" t="s">
        <v>23302</v>
      </c>
      <c r="E1153" s="82" t="s">
        <v>23433</v>
      </c>
      <c r="F1153" s="82" t="s">
        <v>23434</v>
      </c>
      <c r="G1153" s="82" t="s">
        <v>23435</v>
      </c>
      <c r="H1153" s="82" t="s">
        <v>360</v>
      </c>
      <c r="I1153" s="82" t="s">
        <v>23436</v>
      </c>
      <c r="J1153" s="82" t="s">
        <v>11</v>
      </c>
      <c r="K1153" s="82" t="s">
        <v>23437</v>
      </c>
      <c r="L1153" s="82" t="s">
        <v>23438</v>
      </c>
      <c r="M1153" s="82" t="s">
        <v>23439</v>
      </c>
      <c r="N1153" s="82" t="s">
        <v>23440</v>
      </c>
      <c r="O1153" s="82" t="s">
        <v>558</v>
      </c>
      <c r="P1153" s="82" t="s">
        <v>21745</v>
      </c>
      <c r="Q1153" s="82" t="s">
        <v>360</v>
      </c>
      <c r="R1153" s="82" t="s">
        <v>360</v>
      </c>
      <c r="S1153" s="82" t="s">
        <v>23441</v>
      </c>
      <c r="T1153" s="82" t="s">
        <v>23442</v>
      </c>
      <c r="U1153" s="82" t="s">
        <v>23443</v>
      </c>
      <c r="V1153" s="82" t="s">
        <v>632</v>
      </c>
      <c r="W1153" s="82" t="s">
        <v>23444</v>
      </c>
      <c r="X1153" s="82" t="s">
        <v>23445</v>
      </c>
      <c r="Y1153" s="82" t="s">
        <v>23446</v>
      </c>
      <c r="Z1153" s="82" t="s">
        <v>23447</v>
      </c>
      <c r="AA1153" s="82" t="s">
        <v>23448</v>
      </c>
      <c r="AB1153" s="82" t="s">
        <v>23449</v>
      </c>
      <c r="AC1153" s="82" t="s">
        <v>1011</v>
      </c>
      <c r="AD1153" s="82" t="s">
        <v>23450</v>
      </c>
      <c r="AE1153" s="82" t="s">
        <v>23451</v>
      </c>
      <c r="AF1153" s="82" t="s">
        <v>23452</v>
      </c>
      <c r="AG1153" s="82" t="s">
        <v>23453</v>
      </c>
      <c r="AH1153" s="82" t="s">
        <v>23454</v>
      </c>
      <c r="AI1153" s="82" t="s">
        <v>1703</v>
      </c>
      <c r="AJ1153" s="82" t="s">
        <v>22619</v>
      </c>
      <c r="AK1153" s="82" t="s">
        <v>23455</v>
      </c>
      <c r="AL1153" s="82" t="s">
        <v>415</v>
      </c>
    </row>
    <row r="1154" spans="1:38" x14ac:dyDescent="0.25">
      <c r="A1154" s="82" t="s">
        <v>23456</v>
      </c>
      <c r="B1154" s="82">
        <v>20.515999999999998</v>
      </c>
      <c r="C1154" s="82" t="s">
        <v>23457</v>
      </c>
      <c r="D1154" s="82" t="s">
        <v>23302</v>
      </c>
      <c r="E1154" s="82" t="s">
        <v>23458</v>
      </c>
      <c r="F1154" s="82" t="s">
        <v>23459</v>
      </c>
      <c r="G1154" s="82" t="s">
        <v>359</v>
      </c>
      <c r="H1154" s="82" t="s">
        <v>360</v>
      </c>
      <c r="I1154" s="82" t="s">
        <v>23460</v>
      </c>
      <c r="J1154" s="82" t="s">
        <v>23461</v>
      </c>
      <c r="K1154" s="82" t="s">
        <v>23462</v>
      </c>
      <c r="L1154" s="82" t="s">
        <v>23463</v>
      </c>
      <c r="M1154" s="82" t="s">
        <v>23464</v>
      </c>
      <c r="N1154" s="82" t="s">
        <v>23362</v>
      </c>
      <c r="O1154" s="82" t="s">
        <v>558</v>
      </c>
      <c r="P1154" s="82" t="s">
        <v>23465</v>
      </c>
      <c r="Q1154" s="82" t="s">
        <v>360</v>
      </c>
      <c r="R1154" s="82" t="s">
        <v>23336</v>
      </c>
      <c r="S1154" s="82" t="s">
        <v>23466</v>
      </c>
      <c r="T1154" s="82" t="s">
        <v>23467</v>
      </c>
      <c r="U1154" s="82" t="s">
        <v>23468</v>
      </c>
      <c r="V1154" s="82" t="s">
        <v>23469</v>
      </c>
      <c r="W1154" s="82" t="s">
        <v>23470</v>
      </c>
      <c r="X1154" s="82" t="s">
        <v>23471</v>
      </c>
      <c r="Y1154" s="82" t="s">
        <v>23472</v>
      </c>
      <c r="Z1154" s="82" t="s">
        <v>23473</v>
      </c>
      <c r="AA1154" s="82" t="s">
        <v>23474</v>
      </c>
      <c r="AB1154" s="82" t="s">
        <v>23475</v>
      </c>
      <c r="AC1154" s="82" t="s">
        <v>23476</v>
      </c>
      <c r="AD1154" s="82" t="s">
        <v>23477</v>
      </c>
      <c r="AE1154" s="82" t="s">
        <v>23478</v>
      </c>
      <c r="AF1154" s="82" t="s">
        <v>23479</v>
      </c>
      <c r="AG1154" s="82" t="s">
        <v>23480</v>
      </c>
      <c r="AH1154" s="82" t="s">
        <v>23481</v>
      </c>
      <c r="AI1154" s="82" t="s">
        <v>1865</v>
      </c>
      <c r="AJ1154" s="82" t="s">
        <v>22619</v>
      </c>
      <c r="AK1154" s="82" t="s">
        <v>23482</v>
      </c>
      <c r="AL1154" s="82" t="s">
        <v>415</v>
      </c>
    </row>
    <row r="1155" spans="1:38" x14ac:dyDescent="0.25">
      <c r="A1155" s="82" t="s">
        <v>23483</v>
      </c>
      <c r="B1155" s="82">
        <v>20.518000000000001</v>
      </c>
      <c r="D1155" s="82" t="s">
        <v>23302</v>
      </c>
      <c r="E1155" s="82" t="s">
        <v>23484</v>
      </c>
      <c r="F1155" s="82" t="s">
        <v>23485</v>
      </c>
      <c r="G1155" s="82" t="s">
        <v>359</v>
      </c>
      <c r="H1155" s="82" t="s">
        <v>360</v>
      </c>
      <c r="I1155" s="82" t="s">
        <v>23486</v>
      </c>
      <c r="J1155" s="82" t="s">
        <v>23487</v>
      </c>
      <c r="K1155" s="82" t="s">
        <v>23488</v>
      </c>
      <c r="L1155" s="82" t="s">
        <v>421</v>
      </c>
      <c r="M1155" s="82" t="s">
        <v>23489</v>
      </c>
      <c r="N1155" s="82" t="s">
        <v>23490</v>
      </c>
      <c r="O1155" s="82" t="s">
        <v>366</v>
      </c>
      <c r="P1155" s="82" t="s">
        <v>23491</v>
      </c>
      <c r="Q1155" s="82" t="s">
        <v>6116</v>
      </c>
      <c r="R1155" s="82" t="s">
        <v>6116</v>
      </c>
      <c r="S1155" s="82" t="s">
        <v>4325</v>
      </c>
      <c r="T1155" s="82" t="s">
        <v>23492</v>
      </c>
      <c r="U1155" s="82" t="s">
        <v>23493</v>
      </c>
      <c r="V1155" s="82" t="s">
        <v>23494</v>
      </c>
      <c r="W1155" s="82" t="s">
        <v>23470</v>
      </c>
      <c r="X1155" s="82" t="s">
        <v>23398</v>
      </c>
      <c r="Y1155" s="82" t="s">
        <v>23495</v>
      </c>
      <c r="Z1155" s="82" t="s">
        <v>23496</v>
      </c>
      <c r="AA1155" s="82" t="s">
        <v>23497</v>
      </c>
      <c r="AB1155" s="82" t="s">
        <v>23498</v>
      </c>
      <c r="AC1155" s="82" t="s">
        <v>23499</v>
      </c>
      <c r="AD1155" s="82" t="s">
        <v>23500</v>
      </c>
      <c r="AE1155" s="82" t="s">
        <v>23320</v>
      </c>
      <c r="AF1155" s="82" t="s">
        <v>382</v>
      </c>
      <c r="AG1155" s="82" t="s">
        <v>23501</v>
      </c>
      <c r="AH1155" s="82" t="s">
        <v>23502</v>
      </c>
      <c r="AI1155" s="82" t="s">
        <v>1865</v>
      </c>
      <c r="AJ1155" s="82" t="s">
        <v>22619</v>
      </c>
      <c r="AK1155" s="82" t="s">
        <v>23503</v>
      </c>
      <c r="AL1155" s="82" t="s">
        <v>961</v>
      </c>
    </row>
    <row r="1156" spans="1:38" x14ac:dyDescent="0.25">
      <c r="A1156" s="82" t="s">
        <v>23504</v>
      </c>
      <c r="B1156" s="82">
        <v>20.518999999999998</v>
      </c>
      <c r="D1156" s="82" t="s">
        <v>23302</v>
      </c>
      <c r="E1156" s="82" t="s">
        <v>23505</v>
      </c>
      <c r="F1156" s="82" t="s">
        <v>23506</v>
      </c>
      <c r="G1156" s="82" t="s">
        <v>359</v>
      </c>
      <c r="H1156" s="82" t="s">
        <v>360</v>
      </c>
      <c r="I1156" s="82" t="s">
        <v>23507</v>
      </c>
      <c r="J1156" s="82" t="s">
        <v>23508</v>
      </c>
      <c r="K1156" s="82" t="s">
        <v>23509</v>
      </c>
      <c r="L1156" s="82" t="s">
        <v>23510</v>
      </c>
      <c r="M1156" s="82" t="s">
        <v>23511</v>
      </c>
      <c r="N1156" s="82" t="s">
        <v>23512</v>
      </c>
      <c r="O1156" s="82" t="s">
        <v>366</v>
      </c>
      <c r="P1156" s="82" t="s">
        <v>23513</v>
      </c>
      <c r="Q1156" s="82" t="s">
        <v>360</v>
      </c>
      <c r="R1156" s="82" t="s">
        <v>23514</v>
      </c>
      <c r="S1156" s="82" t="s">
        <v>23515</v>
      </c>
      <c r="T1156" s="82" t="s">
        <v>23516</v>
      </c>
      <c r="U1156" s="82" t="s">
        <v>23517</v>
      </c>
      <c r="V1156" s="82" t="s">
        <v>23518</v>
      </c>
      <c r="W1156" s="82" t="s">
        <v>23519</v>
      </c>
      <c r="X1156" s="82" t="s">
        <v>23342</v>
      </c>
      <c r="Y1156" s="82" t="s">
        <v>23520</v>
      </c>
      <c r="Z1156" s="82" t="s">
        <v>23521</v>
      </c>
      <c r="AA1156" s="82" t="s">
        <v>23522</v>
      </c>
      <c r="AB1156" s="82" t="s">
        <v>23523</v>
      </c>
      <c r="AC1156" s="82" t="s">
        <v>23524</v>
      </c>
      <c r="AD1156" s="82" t="s">
        <v>23525</v>
      </c>
      <c r="AE1156" s="82" t="s">
        <v>23320</v>
      </c>
      <c r="AF1156" s="82" t="s">
        <v>23526</v>
      </c>
      <c r="AG1156" s="82" t="s">
        <v>23527</v>
      </c>
      <c r="AH1156" s="82" t="s">
        <v>23528</v>
      </c>
      <c r="AI1156" s="82" t="s">
        <v>1235</v>
      </c>
      <c r="AJ1156" s="82" t="s">
        <v>22619</v>
      </c>
      <c r="AK1156" s="82" t="s">
        <v>23529</v>
      </c>
      <c r="AL1156" s="82" t="s">
        <v>415</v>
      </c>
    </row>
    <row r="1157" spans="1:38" x14ac:dyDescent="0.25">
      <c r="A1157" s="82" t="s">
        <v>23530</v>
      </c>
      <c r="B1157" s="82">
        <v>20.52</v>
      </c>
      <c r="C1157" s="82" t="s">
        <v>23531</v>
      </c>
      <c r="D1157" s="82" t="s">
        <v>23302</v>
      </c>
      <c r="E1157" s="82" t="s">
        <v>23532</v>
      </c>
      <c r="F1157" s="82" t="s">
        <v>23533</v>
      </c>
      <c r="G1157" s="82" t="s">
        <v>4176</v>
      </c>
      <c r="H1157" s="82" t="s">
        <v>360</v>
      </c>
      <c r="I1157" s="82" t="s">
        <v>23534</v>
      </c>
      <c r="J1157" s="82" t="s">
        <v>367</v>
      </c>
      <c r="K1157" s="82" t="s">
        <v>23535</v>
      </c>
      <c r="L1157" s="82" t="s">
        <v>23536</v>
      </c>
      <c r="M1157" s="82" t="s">
        <v>23537</v>
      </c>
      <c r="N1157" s="82" t="s">
        <v>23538</v>
      </c>
      <c r="O1157" s="82" t="s">
        <v>366</v>
      </c>
      <c r="P1157" s="82" t="s">
        <v>360</v>
      </c>
      <c r="Q1157" s="82" t="s">
        <v>360</v>
      </c>
      <c r="R1157" s="82" t="s">
        <v>360</v>
      </c>
      <c r="S1157" s="82" t="s">
        <v>400</v>
      </c>
      <c r="T1157" s="82" t="s">
        <v>23539</v>
      </c>
      <c r="U1157" s="82" t="s">
        <v>23540</v>
      </c>
      <c r="V1157" s="82" t="s">
        <v>632</v>
      </c>
      <c r="W1157" s="82" t="s">
        <v>23541</v>
      </c>
      <c r="X1157" s="82" t="s">
        <v>23542</v>
      </c>
      <c r="Y1157" s="82" t="s">
        <v>23543</v>
      </c>
      <c r="Z1157" s="82" t="s">
        <v>23544</v>
      </c>
      <c r="AA1157" s="82" t="s">
        <v>23545</v>
      </c>
      <c r="AB1157" s="82" t="s">
        <v>23546</v>
      </c>
      <c r="AC1157" s="82" t="s">
        <v>446</v>
      </c>
      <c r="AD1157" s="82" t="s">
        <v>23547</v>
      </c>
      <c r="AE1157" s="82" t="s">
        <v>23320</v>
      </c>
      <c r="AF1157" s="82" t="s">
        <v>382</v>
      </c>
      <c r="AG1157" s="82" t="s">
        <v>23548</v>
      </c>
      <c r="AH1157" s="82" t="s">
        <v>23549</v>
      </c>
      <c r="AI1157" s="82" t="s">
        <v>23550</v>
      </c>
      <c r="AJ1157" s="82" t="s">
        <v>22619</v>
      </c>
      <c r="AK1157" s="82" t="s">
        <v>23551</v>
      </c>
      <c r="AL1157" s="82" t="s">
        <v>415</v>
      </c>
    </row>
    <row r="1158" spans="1:38" x14ac:dyDescent="0.25">
      <c r="A1158" s="82" t="s">
        <v>23552</v>
      </c>
      <c r="B1158" s="82">
        <v>20.521000000000001</v>
      </c>
      <c r="D1158" s="82" t="s">
        <v>23302</v>
      </c>
      <c r="E1158" s="82" t="s">
        <v>23553</v>
      </c>
      <c r="F1158" s="82" t="s">
        <v>23554</v>
      </c>
      <c r="G1158" s="82" t="s">
        <v>683</v>
      </c>
      <c r="H1158" s="82" t="s">
        <v>360</v>
      </c>
      <c r="I1158" s="82" t="s">
        <v>23555</v>
      </c>
      <c r="J1158" s="82" t="s">
        <v>23556</v>
      </c>
      <c r="K1158" s="82" t="s">
        <v>23557</v>
      </c>
      <c r="L1158" s="82" t="s">
        <v>421</v>
      </c>
      <c r="M1158" s="82" t="s">
        <v>23558</v>
      </c>
      <c r="N1158" s="82" t="s">
        <v>23559</v>
      </c>
      <c r="O1158" s="82" t="s">
        <v>558</v>
      </c>
      <c r="P1158" s="82" t="s">
        <v>23560</v>
      </c>
      <c r="Q1158" s="82" t="s">
        <v>360</v>
      </c>
      <c r="R1158" s="82" t="s">
        <v>23561</v>
      </c>
      <c r="S1158" s="82" t="s">
        <v>23562</v>
      </c>
      <c r="T1158" s="82" t="s">
        <v>23563</v>
      </c>
      <c r="U1158" s="82" t="s">
        <v>23564</v>
      </c>
      <c r="V1158" s="82" t="s">
        <v>23565</v>
      </c>
      <c r="W1158" s="82" t="s">
        <v>23519</v>
      </c>
      <c r="X1158" s="82" t="s">
        <v>23566</v>
      </c>
      <c r="Y1158" s="82" t="s">
        <v>23567</v>
      </c>
      <c r="Z1158" s="82" t="s">
        <v>23568</v>
      </c>
      <c r="AA1158" s="82" t="s">
        <v>23569</v>
      </c>
      <c r="AB1158" s="82" t="s">
        <v>23570</v>
      </c>
      <c r="AC1158" s="82" t="s">
        <v>1011</v>
      </c>
      <c r="AD1158" s="82" t="s">
        <v>23571</v>
      </c>
      <c r="AE1158" s="82" t="s">
        <v>23572</v>
      </c>
      <c r="AF1158" s="82" t="s">
        <v>382</v>
      </c>
      <c r="AG1158" s="82" t="s">
        <v>23573</v>
      </c>
      <c r="AH1158" s="82" t="s">
        <v>23574</v>
      </c>
      <c r="AI1158" s="82" t="s">
        <v>1235</v>
      </c>
      <c r="AJ1158" s="82" t="s">
        <v>22619</v>
      </c>
      <c r="AK1158" s="82" t="s">
        <v>23575</v>
      </c>
      <c r="AL1158" s="82" t="s">
        <v>1286</v>
      </c>
    </row>
    <row r="1159" spans="1:38" x14ac:dyDescent="0.25">
      <c r="A1159" s="82" t="s">
        <v>23576</v>
      </c>
      <c r="B1159" s="82">
        <v>20.521999999999998</v>
      </c>
      <c r="D1159" s="82" t="s">
        <v>23302</v>
      </c>
      <c r="E1159" s="82" t="s">
        <v>23577</v>
      </c>
      <c r="F1159" s="82" t="s">
        <v>23578</v>
      </c>
      <c r="G1159" s="82" t="s">
        <v>359</v>
      </c>
      <c r="H1159" s="82" t="s">
        <v>360</v>
      </c>
      <c r="I1159" s="82" t="s">
        <v>23579</v>
      </c>
      <c r="J1159" s="82" t="s">
        <v>23580</v>
      </c>
      <c r="K1159" s="82" t="s">
        <v>23581</v>
      </c>
      <c r="L1159" s="82" t="s">
        <v>23582</v>
      </c>
      <c r="M1159" s="82" t="s">
        <v>23583</v>
      </c>
      <c r="N1159" s="82" t="s">
        <v>23584</v>
      </c>
      <c r="O1159" s="82" t="s">
        <v>558</v>
      </c>
      <c r="P1159" s="82" t="s">
        <v>23585</v>
      </c>
      <c r="Q1159" s="82" t="s">
        <v>360</v>
      </c>
      <c r="R1159" s="82" t="s">
        <v>23586</v>
      </c>
      <c r="S1159" s="82" t="s">
        <v>23587</v>
      </c>
      <c r="T1159" s="82" t="s">
        <v>23588</v>
      </c>
      <c r="U1159" s="82" t="s">
        <v>23589</v>
      </c>
      <c r="V1159" s="82" t="s">
        <v>632</v>
      </c>
      <c r="W1159" s="82" t="s">
        <v>23519</v>
      </c>
      <c r="X1159" s="82" t="s">
        <v>23566</v>
      </c>
      <c r="Y1159" s="82" t="s">
        <v>23590</v>
      </c>
      <c r="Z1159" s="82" t="s">
        <v>23591</v>
      </c>
      <c r="AA1159" s="82" t="s">
        <v>23592</v>
      </c>
      <c r="AB1159" s="82" t="s">
        <v>23593</v>
      </c>
      <c r="AC1159" s="82" t="s">
        <v>23594</v>
      </c>
      <c r="AD1159" s="82" t="s">
        <v>23595</v>
      </c>
      <c r="AE1159" s="82" t="s">
        <v>23320</v>
      </c>
      <c r="AF1159" s="82" t="s">
        <v>23596</v>
      </c>
      <c r="AG1159" s="82" t="s">
        <v>23597</v>
      </c>
      <c r="AH1159" s="82" t="s">
        <v>23598</v>
      </c>
      <c r="AI1159" s="82" t="s">
        <v>1235</v>
      </c>
      <c r="AJ1159" s="82" t="s">
        <v>22619</v>
      </c>
      <c r="AK1159" s="82" t="s">
        <v>23599</v>
      </c>
      <c r="AL1159" s="82" t="s">
        <v>415</v>
      </c>
    </row>
    <row r="1160" spans="1:38" x14ac:dyDescent="0.25">
      <c r="A1160" s="82" t="s">
        <v>23600</v>
      </c>
      <c r="B1160" s="82">
        <v>20.523</v>
      </c>
      <c r="C1160" s="82" t="s">
        <v>23601</v>
      </c>
      <c r="D1160" s="82" t="s">
        <v>23302</v>
      </c>
      <c r="E1160" s="82" t="s">
        <v>23602</v>
      </c>
      <c r="F1160" s="82" t="s">
        <v>23603</v>
      </c>
      <c r="G1160" s="82" t="s">
        <v>2317</v>
      </c>
      <c r="H1160" s="82" t="s">
        <v>360</v>
      </c>
      <c r="I1160" s="82" t="s">
        <v>23604</v>
      </c>
      <c r="J1160" s="82" t="s">
        <v>23604</v>
      </c>
      <c r="K1160" s="82" t="s">
        <v>23605</v>
      </c>
      <c r="L1160" s="82" t="s">
        <v>23606</v>
      </c>
      <c r="M1160" s="82" t="s">
        <v>23607</v>
      </c>
      <c r="N1160" s="82" t="s">
        <v>23608</v>
      </c>
      <c r="O1160" s="82" t="s">
        <v>366</v>
      </c>
      <c r="P1160" s="82" t="s">
        <v>360</v>
      </c>
      <c r="Q1160" s="82" t="s">
        <v>360</v>
      </c>
      <c r="R1160" s="82" t="s">
        <v>360</v>
      </c>
      <c r="S1160" s="82" t="s">
        <v>400</v>
      </c>
      <c r="T1160" s="82" t="s">
        <v>23609</v>
      </c>
      <c r="U1160" s="82" t="s">
        <v>23610</v>
      </c>
      <c r="V1160" s="82" t="s">
        <v>632</v>
      </c>
      <c r="W1160" s="82" t="s">
        <v>23611</v>
      </c>
      <c r="X1160" s="82" t="s">
        <v>23612</v>
      </c>
      <c r="Y1160" s="82" t="s">
        <v>23613</v>
      </c>
      <c r="Z1160" s="82" t="s">
        <v>23614</v>
      </c>
      <c r="AA1160" s="82" t="s">
        <v>23615</v>
      </c>
      <c r="AB1160" s="82" t="s">
        <v>23616</v>
      </c>
      <c r="AC1160" s="82" t="s">
        <v>23617</v>
      </c>
      <c r="AD1160" s="82" t="s">
        <v>23618</v>
      </c>
      <c r="AE1160" s="82" t="s">
        <v>23451</v>
      </c>
      <c r="AF1160" s="82" t="s">
        <v>23619</v>
      </c>
      <c r="AG1160" s="82" t="s">
        <v>23620</v>
      </c>
      <c r="AH1160" s="82" t="s">
        <v>23621</v>
      </c>
      <c r="AI1160" s="82" t="s">
        <v>23622</v>
      </c>
      <c r="AJ1160" s="82" t="s">
        <v>22619</v>
      </c>
      <c r="AK1160" s="82" t="s">
        <v>23623</v>
      </c>
      <c r="AL1160" s="82" t="s">
        <v>415</v>
      </c>
    </row>
    <row r="1161" spans="1:38" x14ac:dyDescent="0.25">
      <c r="A1161" s="82" t="s">
        <v>23624</v>
      </c>
      <c r="B1161" s="82">
        <v>20.524000000000001</v>
      </c>
      <c r="C1161" s="82" t="s">
        <v>23625</v>
      </c>
      <c r="D1161" s="82" t="s">
        <v>23302</v>
      </c>
      <c r="E1161" s="82" t="s">
        <v>23626</v>
      </c>
      <c r="F1161" s="82" t="s">
        <v>23627</v>
      </c>
      <c r="G1161" s="82" t="s">
        <v>359</v>
      </c>
      <c r="H1161" s="82" t="s">
        <v>360</v>
      </c>
      <c r="I1161" s="82" t="s">
        <v>23628</v>
      </c>
      <c r="J1161" s="82" t="s">
        <v>23629</v>
      </c>
      <c r="K1161" s="82" t="s">
        <v>23630</v>
      </c>
      <c r="L1161" s="82" t="s">
        <v>580</v>
      </c>
      <c r="M1161" s="82" t="s">
        <v>23631</v>
      </c>
      <c r="N1161" s="82" t="s">
        <v>23632</v>
      </c>
      <c r="O1161" s="82" t="s">
        <v>366</v>
      </c>
      <c r="P1161" s="82" t="s">
        <v>23633</v>
      </c>
      <c r="Q1161" s="82" t="s">
        <v>360</v>
      </c>
      <c r="R1161" s="82" t="s">
        <v>23634</v>
      </c>
      <c r="S1161" s="82" t="s">
        <v>23635</v>
      </c>
      <c r="T1161" s="82" t="s">
        <v>23636</v>
      </c>
      <c r="U1161" s="82" t="s">
        <v>23637</v>
      </c>
      <c r="V1161" s="82" t="s">
        <v>632</v>
      </c>
      <c r="W1161" s="82" t="s">
        <v>23638</v>
      </c>
      <c r="X1161" s="82" t="s">
        <v>23639</v>
      </c>
      <c r="Y1161" s="82" t="s">
        <v>23640</v>
      </c>
      <c r="AA1161" s="82" t="s">
        <v>23641</v>
      </c>
      <c r="AB1161" s="82" t="s">
        <v>23642</v>
      </c>
      <c r="AC1161" s="82" t="s">
        <v>23643</v>
      </c>
      <c r="AD1161" s="82" t="s">
        <v>23644</v>
      </c>
      <c r="AF1161" s="82" t="s">
        <v>382</v>
      </c>
      <c r="AG1161" s="82" t="s">
        <v>23645</v>
      </c>
      <c r="AH1161" s="82" t="s">
        <v>360</v>
      </c>
      <c r="AI1161" s="82" t="s">
        <v>23646</v>
      </c>
      <c r="AJ1161" s="82" t="s">
        <v>22619</v>
      </c>
      <c r="AK1161" s="82" t="s">
        <v>23647</v>
      </c>
      <c r="AL1161" s="82" t="s">
        <v>415</v>
      </c>
    </row>
    <row r="1162" spans="1:38" x14ac:dyDescent="0.25">
      <c r="A1162" s="82" t="s">
        <v>23648</v>
      </c>
      <c r="B1162" s="82">
        <v>20.524999999999999</v>
      </c>
      <c r="D1162" s="82" t="s">
        <v>23302</v>
      </c>
      <c r="E1162" s="82" t="s">
        <v>23649</v>
      </c>
      <c r="F1162" s="82" t="s">
        <v>23650</v>
      </c>
      <c r="G1162" s="82" t="s">
        <v>683</v>
      </c>
      <c r="H1162" s="82" t="s">
        <v>360</v>
      </c>
      <c r="I1162" s="82" t="s">
        <v>23651</v>
      </c>
      <c r="J1162" s="82" t="s">
        <v>23652</v>
      </c>
      <c r="K1162" s="82" t="s">
        <v>23653</v>
      </c>
      <c r="L1162" s="82" t="s">
        <v>23654</v>
      </c>
      <c r="M1162" s="82" t="s">
        <v>23655</v>
      </c>
      <c r="N1162" s="82" t="s">
        <v>23656</v>
      </c>
      <c r="O1162" s="82" t="s">
        <v>558</v>
      </c>
      <c r="P1162" s="82" t="s">
        <v>360</v>
      </c>
      <c r="Q1162" s="82" t="s">
        <v>360</v>
      </c>
      <c r="R1162" s="82" t="s">
        <v>23657</v>
      </c>
      <c r="S1162" s="82" t="s">
        <v>23658</v>
      </c>
      <c r="T1162" s="82" t="s">
        <v>23659</v>
      </c>
      <c r="U1162" s="82" t="s">
        <v>23660</v>
      </c>
      <c r="V1162" s="82" t="s">
        <v>632</v>
      </c>
      <c r="W1162" s="82" t="s">
        <v>23519</v>
      </c>
      <c r="X1162" s="82" t="s">
        <v>23566</v>
      </c>
      <c r="Y1162" s="82" t="s">
        <v>23661</v>
      </c>
      <c r="AA1162" s="82" t="s">
        <v>23662</v>
      </c>
      <c r="AB1162" s="82" t="s">
        <v>23663</v>
      </c>
      <c r="AC1162" s="82" t="s">
        <v>23318</v>
      </c>
      <c r="AD1162" s="82" t="s">
        <v>23664</v>
      </c>
      <c r="AE1162" s="82" t="s">
        <v>23320</v>
      </c>
      <c r="AF1162" s="82" t="s">
        <v>23427</v>
      </c>
      <c r="AG1162" s="82" t="s">
        <v>23665</v>
      </c>
      <c r="AH1162" s="82" t="s">
        <v>360</v>
      </c>
      <c r="AI1162" s="82" t="s">
        <v>23666</v>
      </c>
      <c r="AJ1162" s="82" t="s">
        <v>22619</v>
      </c>
      <c r="AK1162" s="82" t="s">
        <v>23667</v>
      </c>
      <c r="AL1162" s="82" t="s">
        <v>415</v>
      </c>
    </row>
    <row r="1163" spans="1:38" x14ac:dyDescent="0.25">
      <c r="A1163" s="82" t="s">
        <v>23668</v>
      </c>
      <c r="B1163" s="82">
        <v>20.526</v>
      </c>
      <c r="C1163" s="82" t="s">
        <v>23669</v>
      </c>
      <c r="D1163" s="82" t="s">
        <v>23302</v>
      </c>
      <c r="E1163" s="82" t="s">
        <v>23670</v>
      </c>
      <c r="F1163" s="82" t="s">
        <v>23671</v>
      </c>
      <c r="G1163" s="82" t="s">
        <v>3143</v>
      </c>
      <c r="H1163" s="82" t="s">
        <v>360</v>
      </c>
      <c r="I1163" s="82" t="s">
        <v>23672</v>
      </c>
      <c r="J1163" s="82" t="s">
        <v>23673</v>
      </c>
      <c r="K1163" s="82" t="s">
        <v>23674</v>
      </c>
      <c r="L1163" s="82" t="s">
        <v>5920</v>
      </c>
      <c r="M1163" s="82" t="s">
        <v>23675</v>
      </c>
      <c r="N1163" s="82" t="s">
        <v>23676</v>
      </c>
      <c r="O1163" s="82" t="s">
        <v>558</v>
      </c>
      <c r="P1163" s="82" t="s">
        <v>360</v>
      </c>
      <c r="Q1163" s="82" t="s">
        <v>360</v>
      </c>
      <c r="R1163" s="82" t="s">
        <v>23677</v>
      </c>
      <c r="S1163" s="82" t="s">
        <v>23678</v>
      </c>
      <c r="T1163" s="82" t="s">
        <v>23679</v>
      </c>
      <c r="U1163" s="82" t="s">
        <v>23680</v>
      </c>
      <c r="V1163" s="82" t="s">
        <v>632</v>
      </c>
      <c r="W1163" s="82" t="s">
        <v>23681</v>
      </c>
      <c r="X1163" s="82" t="s">
        <v>23566</v>
      </c>
      <c r="Y1163" s="82" t="s">
        <v>23682</v>
      </c>
      <c r="Z1163" s="82" t="s">
        <v>23683</v>
      </c>
      <c r="AA1163" s="82" t="s">
        <v>23684</v>
      </c>
      <c r="AB1163" s="82" t="s">
        <v>23685</v>
      </c>
      <c r="AC1163" s="82" t="s">
        <v>1011</v>
      </c>
      <c r="AD1163" s="82" t="s">
        <v>23686</v>
      </c>
      <c r="AE1163" s="82" t="s">
        <v>23687</v>
      </c>
      <c r="AF1163" s="82" t="s">
        <v>23688</v>
      </c>
      <c r="AG1163" s="82" t="s">
        <v>23689</v>
      </c>
      <c r="AH1163" s="82" t="s">
        <v>23690</v>
      </c>
      <c r="AI1163" s="82" t="s">
        <v>23666</v>
      </c>
      <c r="AJ1163" s="82" t="s">
        <v>22619</v>
      </c>
      <c r="AK1163" s="82" t="s">
        <v>23691</v>
      </c>
      <c r="AL1163" s="82" t="s">
        <v>415</v>
      </c>
    </row>
    <row r="1164" spans="1:38" x14ac:dyDescent="0.25">
      <c r="A1164" s="82" t="s">
        <v>23692</v>
      </c>
      <c r="B1164" s="82">
        <v>20.527000000000001</v>
      </c>
      <c r="C1164" s="82" t="s">
        <v>23693</v>
      </c>
      <c r="D1164" s="82" t="s">
        <v>23302</v>
      </c>
      <c r="E1164" s="82" t="s">
        <v>23694</v>
      </c>
      <c r="F1164" s="82" t="s">
        <v>23695</v>
      </c>
      <c r="G1164" s="82" t="s">
        <v>23696</v>
      </c>
      <c r="H1164" s="82" t="s">
        <v>360</v>
      </c>
      <c r="I1164" s="82" t="s">
        <v>23697</v>
      </c>
      <c r="J1164" s="82" t="s">
        <v>23698</v>
      </c>
      <c r="K1164" s="82" t="s">
        <v>23699</v>
      </c>
      <c r="L1164" s="82" t="s">
        <v>23388</v>
      </c>
      <c r="M1164" s="82" t="s">
        <v>23700</v>
      </c>
      <c r="N1164" s="82" t="s">
        <v>23701</v>
      </c>
      <c r="O1164" s="82" t="s">
        <v>558</v>
      </c>
      <c r="P1164" s="82" t="s">
        <v>360</v>
      </c>
      <c r="Q1164" s="82" t="s">
        <v>360</v>
      </c>
      <c r="R1164" s="82" t="s">
        <v>23702</v>
      </c>
      <c r="S1164" s="82" t="s">
        <v>23703</v>
      </c>
      <c r="T1164" s="82" t="s">
        <v>23704</v>
      </c>
      <c r="U1164" s="82" t="s">
        <v>23705</v>
      </c>
      <c r="V1164" s="82" t="s">
        <v>632</v>
      </c>
      <c r="W1164" s="82" t="s">
        <v>23519</v>
      </c>
      <c r="X1164" s="82" t="s">
        <v>23706</v>
      </c>
      <c r="Y1164" s="82" t="s">
        <v>23707</v>
      </c>
      <c r="Z1164" s="82" t="s">
        <v>23708</v>
      </c>
      <c r="AA1164" s="82" t="s">
        <v>23709</v>
      </c>
      <c r="AB1164" s="82" t="s">
        <v>23710</v>
      </c>
      <c r="AC1164" s="82" t="s">
        <v>1011</v>
      </c>
      <c r="AD1164" s="82" t="s">
        <v>23711</v>
      </c>
      <c r="AE1164" s="82" t="s">
        <v>23712</v>
      </c>
      <c r="AF1164" s="82" t="s">
        <v>23713</v>
      </c>
      <c r="AG1164" s="82" t="s">
        <v>23714</v>
      </c>
      <c r="AH1164" s="82" t="s">
        <v>23715</v>
      </c>
      <c r="AI1164" s="82" t="s">
        <v>23716</v>
      </c>
      <c r="AJ1164" s="82" t="s">
        <v>22619</v>
      </c>
      <c r="AK1164" s="82" t="s">
        <v>23717</v>
      </c>
      <c r="AL1164" s="82" t="s">
        <v>415</v>
      </c>
    </row>
    <row r="1165" spans="1:38" x14ac:dyDescent="0.25">
      <c r="A1165" s="82" t="s">
        <v>23718</v>
      </c>
      <c r="B1165" s="82">
        <v>20.527999999999999</v>
      </c>
      <c r="C1165" s="82" t="s">
        <v>23719</v>
      </c>
      <c r="D1165" s="82" t="s">
        <v>23302</v>
      </c>
      <c r="E1165" s="82" t="s">
        <v>23720</v>
      </c>
      <c r="F1165" s="82" t="s">
        <v>23721</v>
      </c>
      <c r="G1165" s="82" t="s">
        <v>683</v>
      </c>
      <c r="H1165" s="82" t="s">
        <v>360</v>
      </c>
      <c r="I1165" s="82" t="s">
        <v>23722</v>
      </c>
      <c r="J1165" s="82" t="s">
        <v>23723</v>
      </c>
      <c r="K1165" s="82" t="s">
        <v>23724</v>
      </c>
      <c r="L1165" s="82" t="s">
        <v>23725</v>
      </c>
      <c r="M1165" s="82" t="s">
        <v>23726</v>
      </c>
      <c r="N1165" s="82" t="s">
        <v>23727</v>
      </c>
      <c r="O1165" s="82" t="s">
        <v>366</v>
      </c>
      <c r="P1165" s="82" t="s">
        <v>360</v>
      </c>
      <c r="Q1165" s="82" t="s">
        <v>360</v>
      </c>
      <c r="R1165" s="82" t="s">
        <v>23728</v>
      </c>
      <c r="S1165" s="82" t="s">
        <v>23729</v>
      </c>
      <c r="T1165" s="82" t="s">
        <v>23730</v>
      </c>
      <c r="U1165" s="82" t="s">
        <v>23731</v>
      </c>
      <c r="V1165" s="82" t="s">
        <v>632</v>
      </c>
      <c r="W1165" s="82" t="s">
        <v>23732</v>
      </c>
      <c r="X1165" s="82" t="s">
        <v>23639</v>
      </c>
      <c r="Y1165" s="82" t="s">
        <v>23733</v>
      </c>
      <c r="Z1165" s="82" t="s">
        <v>427</v>
      </c>
      <c r="AA1165" s="82" t="s">
        <v>23734</v>
      </c>
      <c r="AB1165" s="82" t="s">
        <v>23642</v>
      </c>
      <c r="AC1165" s="82" t="s">
        <v>636</v>
      </c>
      <c r="AD1165" s="82" t="s">
        <v>23735</v>
      </c>
      <c r="AF1165" s="82" t="s">
        <v>382</v>
      </c>
      <c r="AG1165" s="82" t="s">
        <v>23736</v>
      </c>
      <c r="AH1165" s="82" t="s">
        <v>23737</v>
      </c>
      <c r="AI1165" s="82" t="s">
        <v>23738</v>
      </c>
      <c r="AJ1165" s="82" t="s">
        <v>22619</v>
      </c>
      <c r="AK1165" s="82" t="s">
        <v>23739</v>
      </c>
      <c r="AL1165" s="82" t="s">
        <v>3887</v>
      </c>
    </row>
    <row r="1166" spans="1:38" x14ac:dyDescent="0.25">
      <c r="A1166" s="82" t="s">
        <v>23740</v>
      </c>
      <c r="B1166" s="82">
        <v>20.529</v>
      </c>
      <c r="C1166" s="82" t="s">
        <v>23741</v>
      </c>
      <c r="D1166" s="82" t="s">
        <v>23302</v>
      </c>
      <c r="E1166" s="82" t="s">
        <v>23742</v>
      </c>
      <c r="F1166" s="82" t="s">
        <v>23743</v>
      </c>
      <c r="G1166" s="82" t="s">
        <v>359</v>
      </c>
      <c r="H1166" s="82" t="s">
        <v>360</v>
      </c>
      <c r="I1166" s="82" t="s">
        <v>23744</v>
      </c>
      <c r="J1166" s="82" t="s">
        <v>360</v>
      </c>
      <c r="K1166" s="82" t="s">
        <v>23745</v>
      </c>
      <c r="L1166" s="82" t="s">
        <v>23746</v>
      </c>
      <c r="M1166" s="82" t="s">
        <v>23747</v>
      </c>
      <c r="N1166" s="82" t="s">
        <v>23748</v>
      </c>
      <c r="O1166" s="82" t="s">
        <v>558</v>
      </c>
      <c r="P1166" s="82" t="s">
        <v>9900</v>
      </c>
      <c r="Q1166" s="82" t="s">
        <v>360</v>
      </c>
      <c r="R1166" s="82" t="s">
        <v>360</v>
      </c>
      <c r="S1166" s="82" t="s">
        <v>23749</v>
      </c>
      <c r="T1166" s="82" t="s">
        <v>23750</v>
      </c>
      <c r="U1166" s="82" t="s">
        <v>23751</v>
      </c>
      <c r="V1166" s="82" t="s">
        <v>632</v>
      </c>
      <c r="W1166" s="82" t="s">
        <v>23752</v>
      </c>
      <c r="X1166" s="82" t="s">
        <v>23566</v>
      </c>
      <c r="Y1166" s="82" t="s">
        <v>23753</v>
      </c>
      <c r="Z1166" s="83">
        <v>3000000</v>
      </c>
      <c r="AA1166" s="82" t="s">
        <v>23754</v>
      </c>
      <c r="AB1166" s="82" t="s">
        <v>23755</v>
      </c>
      <c r="AC1166" s="82" t="s">
        <v>1011</v>
      </c>
      <c r="AD1166" s="82" t="s">
        <v>23756</v>
      </c>
      <c r="AE1166" s="82" t="s">
        <v>23757</v>
      </c>
      <c r="AF1166" s="82" t="s">
        <v>382</v>
      </c>
      <c r="AG1166" s="82" t="s">
        <v>23758</v>
      </c>
      <c r="AH1166" s="82" t="s">
        <v>23759</v>
      </c>
      <c r="AI1166" s="82" t="s">
        <v>23760</v>
      </c>
      <c r="AJ1166" s="82" t="s">
        <v>22619</v>
      </c>
      <c r="AK1166" s="82" t="s">
        <v>23761</v>
      </c>
      <c r="AL1166" s="82" t="s">
        <v>415</v>
      </c>
    </row>
    <row r="1167" spans="1:38" x14ac:dyDescent="0.25">
      <c r="A1167" s="82" t="s">
        <v>23762</v>
      </c>
      <c r="B1167" s="82">
        <v>20.53</v>
      </c>
      <c r="C1167" s="82" t="s">
        <v>23763</v>
      </c>
      <c r="D1167" s="82" t="s">
        <v>23302</v>
      </c>
      <c r="E1167" s="82" t="s">
        <v>23764</v>
      </c>
      <c r="F1167" s="82" t="s">
        <v>23765</v>
      </c>
      <c r="G1167" s="82" t="s">
        <v>23435</v>
      </c>
      <c r="H1167" s="82" t="s">
        <v>360</v>
      </c>
      <c r="I1167" s="82" t="s">
        <v>23766</v>
      </c>
      <c r="J1167" s="82" t="s">
        <v>23767</v>
      </c>
      <c r="K1167" s="82" t="s">
        <v>23768</v>
      </c>
      <c r="L1167" s="82" t="s">
        <v>23769</v>
      </c>
      <c r="M1167" s="82" t="s">
        <v>23770</v>
      </c>
      <c r="N1167" s="82" t="s">
        <v>23771</v>
      </c>
      <c r="O1167" s="82" t="s">
        <v>558</v>
      </c>
      <c r="P1167" s="82" t="s">
        <v>23772</v>
      </c>
      <c r="Q1167" s="82" t="s">
        <v>360</v>
      </c>
      <c r="R1167" s="82" t="s">
        <v>360</v>
      </c>
      <c r="S1167" s="82" t="s">
        <v>23773</v>
      </c>
      <c r="T1167" s="82" t="s">
        <v>23774</v>
      </c>
      <c r="U1167" s="82" t="s">
        <v>23775</v>
      </c>
      <c r="V1167" s="82" t="s">
        <v>632</v>
      </c>
      <c r="W1167" s="82" t="s">
        <v>23444</v>
      </c>
      <c r="X1167" s="82" t="s">
        <v>23445</v>
      </c>
      <c r="Y1167" s="82" t="s">
        <v>23776</v>
      </c>
      <c r="Z1167" s="82" t="s">
        <v>23447</v>
      </c>
      <c r="AA1167" s="82" t="s">
        <v>23777</v>
      </c>
      <c r="AB1167" s="82" t="s">
        <v>23778</v>
      </c>
      <c r="AC1167" s="82" t="s">
        <v>1011</v>
      </c>
      <c r="AD1167" s="82" t="s">
        <v>23779</v>
      </c>
      <c r="AE1167" s="82" t="s">
        <v>23451</v>
      </c>
      <c r="AF1167" s="82" t="s">
        <v>23780</v>
      </c>
      <c r="AG1167" s="82" t="s">
        <v>23781</v>
      </c>
      <c r="AH1167" s="82" t="s">
        <v>23782</v>
      </c>
      <c r="AI1167" s="82" t="s">
        <v>23783</v>
      </c>
      <c r="AJ1167" s="82" t="s">
        <v>22619</v>
      </c>
      <c r="AK1167" s="82" t="s">
        <v>23784</v>
      </c>
      <c r="AL1167" s="82" t="s">
        <v>415</v>
      </c>
    </row>
    <row r="1168" spans="1:38" x14ac:dyDescent="0.25">
      <c r="A1168" s="82" t="s">
        <v>23785</v>
      </c>
      <c r="B1168" s="82">
        <v>20.530999999999999</v>
      </c>
      <c r="D1168" s="82" t="s">
        <v>23302</v>
      </c>
      <c r="E1168" s="82" t="s">
        <v>23786</v>
      </c>
      <c r="F1168" s="82" t="s">
        <v>23787</v>
      </c>
      <c r="G1168" s="82" t="s">
        <v>23435</v>
      </c>
      <c r="H1168" s="82" t="s">
        <v>360</v>
      </c>
      <c r="I1168" s="82" t="s">
        <v>23788</v>
      </c>
      <c r="J1168" s="82" t="s">
        <v>23789</v>
      </c>
      <c r="K1168" s="82" t="s">
        <v>23790</v>
      </c>
      <c r="L1168" s="82" t="s">
        <v>23791</v>
      </c>
      <c r="M1168" s="82" t="s">
        <v>23439</v>
      </c>
      <c r="N1168" s="82" t="s">
        <v>23792</v>
      </c>
      <c r="O1168" s="82" t="s">
        <v>558</v>
      </c>
      <c r="P1168" s="82" t="s">
        <v>21745</v>
      </c>
      <c r="Q1168" s="82" t="s">
        <v>360</v>
      </c>
      <c r="R1168" s="82" t="s">
        <v>360</v>
      </c>
      <c r="S1168" s="82" t="s">
        <v>23793</v>
      </c>
      <c r="T1168" s="82" t="s">
        <v>23794</v>
      </c>
      <c r="U1168" s="82" t="s">
        <v>23795</v>
      </c>
      <c r="V1168" s="82" t="s">
        <v>632</v>
      </c>
      <c r="W1168" s="82" t="s">
        <v>23444</v>
      </c>
      <c r="X1168" s="82" t="s">
        <v>23445</v>
      </c>
      <c r="Y1168" s="82" t="s">
        <v>23796</v>
      </c>
      <c r="Z1168" s="82" t="s">
        <v>23447</v>
      </c>
      <c r="AA1168" s="82" t="s">
        <v>23797</v>
      </c>
      <c r="AB1168" s="82" t="s">
        <v>23798</v>
      </c>
      <c r="AC1168" s="82" t="s">
        <v>1011</v>
      </c>
      <c r="AD1168" s="82" t="s">
        <v>23799</v>
      </c>
      <c r="AE1168" s="82" t="s">
        <v>23451</v>
      </c>
      <c r="AF1168" s="82" t="s">
        <v>23780</v>
      </c>
      <c r="AG1168" s="82" t="s">
        <v>23800</v>
      </c>
      <c r="AH1168" s="82" t="s">
        <v>23801</v>
      </c>
      <c r="AI1168" s="82" t="s">
        <v>23802</v>
      </c>
      <c r="AJ1168" s="82" t="s">
        <v>22619</v>
      </c>
      <c r="AK1168" s="82" t="s">
        <v>23803</v>
      </c>
      <c r="AL1168" s="82" t="s">
        <v>415</v>
      </c>
    </row>
    <row r="1169" spans="1:38" x14ac:dyDescent="0.25">
      <c r="A1169" s="82" t="s">
        <v>23804</v>
      </c>
      <c r="B1169" s="82">
        <v>20.6</v>
      </c>
      <c r="D1169" s="82" t="s">
        <v>23805</v>
      </c>
      <c r="E1169" s="82" t="s">
        <v>23806</v>
      </c>
      <c r="F1169" s="82" t="s">
        <v>23807</v>
      </c>
      <c r="G1169" s="82" t="s">
        <v>683</v>
      </c>
      <c r="H1169" s="82" t="s">
        <v>360</v>
      </c>
      <c r="I1169" s="82" t="s">
        <v>23808</v>
      </c>
      <c r="J1169" s="82" t="s">
        <v>23809</v>
      </c>
      <c r="K1169" s="82" t="s">
        <v>23810</v>
      </c>
      <c r="L1169" s="82" t="s">
        <v>23811</v>
      </c>
      <c r="M1169" s="82" t="s">
        <v>23812</v>
      </c>
      <c r="N1169" s="82" t="s">
        <v>23813</v>
      </c>
      <c r="O1169" s="82" t="s">
        <v>23814</v>
      </c>
      <c r="P1169" s="82" t="s">
        <v>11</v>
      </c>
      <c r="Q1169" s="82" t="s">
        <v>23815</v>
      </c>
      <c r="R1169" s="82" t="s">
        <v>23816</v>
      </c>
      <c r="S1169" s="82" t="s">
        <v>23817</v>
      </c>
      <c r="T1169" s="82" t="s">
        <v>23818</v>
      </c>
      <c r="U1169" s="82" t="s">
        <v>23819</v>
      </c>
      <c r="V1169" s="82" t="s">
        <v>632</v>
      </c>
      <c r="W1169" s="82" t="s">
        <v>23820</v>
      </c>
      <c r="X1169" s="82" t="s">
        <v>23821</v>
      </c>
      <c r="Y1169" s="82" t="s">
        <v>23822</v>
      </c>
      <c r="Z1169" s="82" t="s">
        <v>23823</v>
      </c>
      <c r="AA1169" s="82" t="s">
        <v>23824</v>
      </c>
      <c r="AB1169" s="82" t="s">
        <v>23825</v>
      </c>
      <c r="AC1169" s="82" t="s">
        <v>23826</v>
      </c>
      <c r="AD1169" s="82" t="s">
        <v>23827</v>
      </c>
      <c r="AE1169" s="82" t="s">
        <v>23828</v>
      </c>
      <c r="AF1169" s="82" t="s">
        <v>22699</v>
      </c>
      <c r="AG1169" s="82" t="s">
        <v>23829</v>
      </c>
      <c r="AH1169" s="82" t="s">
        <v>23830</v>
      </c>
      <c r="AI1169" s="82" t="s">
        <v>2750</v>
      </c>
      <c r="AJ1169" s="82" t="s">
        <v>22619</v>
      </c>
      <c r="AK1169" s="82" t="s">
        <v>23831</v>
      </c>
      <c r="AL1169" s="82" t="s">
        <v>415</v>
      </c>
    </row>
    <row r="1170" spans="1:38" x14ac:dyDescent="0.25">
      <c r="A1170" s="82" t="s">
        <v>23832</v>
      </c>
      <c r="B1170" s="82">
        <v>20.600999999999999</v>
      </c>
      <c r="D1170" s="82" t="s">
        <v>23805</v>
      </c>
      <c r="E1170" s="82" t="s">
        <v>23833</v>
      </c>
      <c r="F1170" s="82" t="s">
        <v>23834</v>
      </c>
      <c r="G1170" s="82" t="s">
        <v>359</v>
      </c>
      <c r="H1170" s="82" t="s">
        <v>360</v>
      </c>
      <c r="I1170" s="82" t="s">
        <v>23835</v>
      </c>
      <c r="J1170" s="82" t="s">
        <v>23836</v>
      </c>
      <c r="K1170" s="82" t="s">
        <v>23837</v>
      </c>
      <c r="L1170" s="82" t="s">
        <v>23838</v>
      </c>
      <c r="M1170" s="82" t="s">
        <v>23839</v>
      </c>
      <c r="N1170" s="82" t="s">
        <v>23840</v>
      </c>
      <c r="O1170" s="82" t="s">
        <v>366</v>
      </c>
      <c r="P1170" s="82" t="s">
        <v>23841</v>
      </c>
      <c r="Q1170" s="82" t="s">
        <v>360</v>
      </c>
      <c r="R1170" s="82" t="s">
        <v>23842</v>
      </c>
      <c r="S1170" s="82" t="s">
        <v>23843</v>
      </c>
      <c r="T1170" s="82" t="s">
        <v>23844</v>
      </c>
      <c r="U1170" s="82" t="s">
        <v>23845</v>
      </c>
      <c r="V1170" s="82" t="s">
        <v>632</v>
      </c>
      <c r="W1170" s="82" t="s">
        <v>23820</v>
      </c>
      <c r="X1170" s="82" t="s">
        <v>23846</v>
      </c>
      <c r="Y1170" s="82" t="s">
        <v>23847</v>
      </c>
      <c r="Z1170" s="82" t="s">
        <v>23848</v>
      </c>
      <c r="AA1170" s="82" t="s">
        <v>23849</v>
      </c>
      <c r="AB1170" s="82" t="s">
        <v>23850</v>
      </c>
      <c r="AC1170" s="82" t="s">
        <v>23826</v>
      </c>
      <c r="AD1170" s="82" t="s">
        <v>23851</v>
      </c>
      <c r="AE1170" s="82" t="s">
        <v>23852</v>
      </c>
      <c r="AF1170" s="82" t="s">
        <v>23853</v>
      </c>
      <c r="AG1170" s="82" t="s">
        <v>23854</v>
      </c>
      <c r="AH1170" s="82" t="s">
        <v>23855</v>
      </c>
      <c r="AI1170" s="82" t="s">
        <v>23856</v>
      </c>
      <c r="AJ1170" s="82" t="s">
        <v>22619</v>
      </c>
      <c r="AK1170" s="82" t="s">
        <v>23857</v>
      </c>
      <c r="AL1170" s="82" t="s">
        <v>415</v>
      </c>
    </row>
    <row r="1171" spans="1:38" x14ac:dyDescent="0.25">
      <c r="A1171" s="82" t="s">
        <v>23858</v>
      </c>
      <c r="B1171" s="82">
        <v>20.602</v>
      </c>
      <c r="D1171" s="82" t="s">
        <v>23805</v>
      </c>
      <c r="E1171" s="82" t="s">
        <v>23859</v>
      </c>
      <c r="F1171" s="82" t="s">
        <v>23860</v>
      </c>
      <c r="G1171" s="82" t="s">
        <v>359</v>
      </c>
      <c r="H1171" s="82" t="s">
        <v>360</v>
      </c>
      <c r="I1171" s="82" t="s">
        <v>23861</v>
      </c>
      <c r="J1171" s="82" t="s">
        <v>23862</v>
      </c>
      <c r="K1171" s="82" t="s">
        <v>23863</v>
      </c>
      <c r="L1171" s="82" t="s">
        <v>23864</v>
      </c>
      <c r="M1171" s="82" t="s">
        <v>23865</v>
      </c>
      <c r="N1171" s="82" t="s">
        <v>23866</v>
      </c>
      <c r="O1171" s="82" t="s">
        <v>366</v>
      </c>
      <c r="P1171" s="82" t="s">
        <v>360</v>
      </c>
      <c r="Q1171" s="82" t="s">
        <v>360</v>
      </c>
      <c r="R1171" s="82" t="s">
        <v>360</v>
      </c>
      <c r="S1171" s="82" t="s">
        <v>23867</v>
      </c>
      <c r="T1171" s="82" t="s">
        <v>23868</v>
      </c>
      <c r="U1171" s="82" t="s">
        <v>23869</v>
      </c>
      <c r="V1171" s="82" t="s">
        <v>23870</v>
      </c>
      <c r="W1171" s="82" t="s">
        <v>23871</v>
      </c>
      <c r="X1171" s="82" t="s">
        <v>23846</v>
      </c>
      <c r="Y1171" s="82" t="s">
        <v>23872</v>
      </c>
      <c r="Z1171" s="82" t="s">
        <v>23873</v>
      </c>
      <c r="AA1171" s="82" t="s">
        <v>23874</v>
      </c>
      <c r="AB1171" s="82" t="s">
        <v>23875</v>
      </c>
      <c r="AC1171" s="82" t="s">
        <v>23876</v>
      </c>
      <c r="AD1171" s="82" t="s">
        <v>23877</v>
      </c>
      <c r="AE1171" s="82" t="s">
        <v>23878</v>
      </c>
      <c r="AF1171" s="82" t="s">
        <v>382</v>
      </c>
      <c r="AG1171" s="82" t="s">
        <v>23879</v>
      </c>
      <c r="AH1171" s="82" t="s">
        <v>23880</v>
      </c>
      <c r="AI1171" s="82" t="s">
        <v>23881</v>
      </c>
      <c r="AJ1171" s="82" t="s">
        <v>22619</v>
      </c>
      <c r="AK1171" s="82" t="s">
        <v>23882</v>
      </c>
      <c r="AL1171" s="82" t="s">
        <v>415</v>
      </c>
    </row>
    <row r="1172" spans="1:38" x14ac:dyDescent="0.25">
      <c r="A1172" s="82" t="s">
        <v>23883</v>
      </c>
      <c r="B1172" s="82">
        <v>20.606999999999999</v>
      </c>
      <c r="D1172" s="82" t="s">
        <v>23805</v>
      </c>
      <c r="E1172" s="82" t="s">
        <v>23884</v>
      </c>
      <c r="F1172" s="82" t="s">
        <v>23885</v>
      </c>
      <c r="G1172" s="82" t="s">
        <v>359</v>
      </c>
      <c r="H1172" s="82" t="s">
        <v>360</v>
      </c>
      <c r="I1172" s="82" t="s">
        <v>23886</v>
      </c>
      <c r="J1172" s="82" t="s">
        <v>23862</v>
      </c>
      <c r="K1172" s="82" t="s">
        <v>23887</v>
      </c>
      <c r="L1172" s="82" t="s">
        <v>1180</v>
      </c>
      <c r="M1172" s="82" t="s">
        <v>23888</v>
      </c>
      <c r="N1172" s="82" t="s">
        <v>23889</v>
      </c>
      <c r="O1172" s="82" t="s">
        <v>366</v>
      </c>
      <c r="P1172" s="82" t="s">
        <v>360</v>
      </c>
      <c r="Q1172" s="82" t="s">
        <v>360</v>
      </c>
      <c r="R1172" s="82" t="s">
        <v>360</v>
      </c>
      <c r="S1172" s="82" t="s">
        <v>23890</v>
      </c>
      <c r="T1172" s="82" t="s">
        <v>23868</v>
      </c>
      <c r="U1172" s="82" t="s">
        <v>23891</v>
      </c>
      <c r="V1172" s="82" t="s">
        <v>632</v>
      </c>
      <c r="W1172" s="82" t="s">
        <v>23892</v>
      </c>
      <c r="X1172" s="82" t="s">
        <v>23846</v>
      </c>
      <c r="Y1172" s="82" t="s">
        <v>23893</v>
      </c>
      <c r="Z1172" s="82" t="s">
        <v>9900</v>
      </c>
      <c r="AA1172" s="82" t="s">
        <v>23894</v>
      </c>
      <c r="AB1172" s="82" t="s">
        <v>23895</v>
      </c>
      <c r="AC1172" s="82" t="s">
        <v>23896</v>
      </c>
      <c r="AD1172" s="82" t="s">
        <v>23897</v>
      </c>
      <c r="AE1172" s="82" t="s">
        <v>23898</v>
      </c>
      <c r="AF1172" s="82" t="s">
        <v>382</v>
      </c>
      <c r="AG1172" s="82" t="s">
        <v>23899</v>
      </c>
      <c r="AH1172" s="82" t="s">
        <v>360</v>
      </c>
      <c r="AI1172" s="82" t="s">
        <v>2011</v>
      </c>
      <c r="AJ1172" s="82" t="s">
        <v>22619</v>
      </c>
      <c r="AK1172" s="82" t="s">
        <v>23900</v>
      </c>
      <c r="AL1172" s="82" t="s">
        <v>415</v>
      </c>
    </row>
    <row r="1173" spans="1:38" x14ac:dyDescent="0.25">
      <c r="A1173" s="82" t="s">
        <v>23901</v>
      </c>
      <c r="B1173" s="82">
        <v>20.608000000000001</v>
      </c>
      <c r="D1173" s="82" t="s">
        <v>23805</v>
      </c>
      <c r="E1173" s="82" t="s">
        <v>23902</v>
      </c>
      <c r="F1173" s="82" t="s">
        <v>23903</v>
      </c>
      <c r="G1173" s="82" t="s">
        <v>359</v>
      </c>
      <c r="H1173" s="82" t="s">
        <v>360</v>
      </c>
      <c r="I1173" s="82" t="s">
        <v>23886</v>
      </c>
      <c r="J1173" s="82" t="s">
        <v>23862</v>
      </c>
      <c r="K1173" s="82" t="s">
        <v>23904</v>
      </c>
      <c r="L1173" s="82" t="s">
        <v>23905</v>
      </c>
      <c r="M1173" s="82" t="s">
        <v>23906</v>
      </c>
      <c r="N1173" s="82" t="s">
        <v>23907</v>
      </c>
      <c r="O1173" s="82" t="s">
        <v>366</v>
      </c>
      <c r="P1173" s="82" t="s">
        <v>23908</v>
      </c>
      <c r="Q1173" s="82" t="s">
        <v>360</v>
      </c>
      <c r="R1173" s="82" t="s">
        <v>360</v>
      </c>
      <c r="S1173" s="82" t="s">
        <v>23909</v>
      </c>
      <c r="T1173" s="82" t="s">
        <v>23910</v>
      </c>
      <c r="U1173" s="82" t="s">
        <v>23911</v>
      </c>
      <c r="V1173" s="82" t="s">
        <v>632</v>
      </c>
      <c r="W1173" s="82" t="s">
        <v>23892</v>
      </c>
      <c r="X1173" s="82" t="s">
        <v>23846</v>
      </c>
      <c r="Y1173" s="82" t="s">
        <v>23912</v>
      </c>
      <c r="Z1173" s="82" t="s">
        <v>23913</v>
      </c>
      <c r="AA1173" s="82" t="s">
        <v>23914</v>
      </c>
      <c r="AB1173" s="82" t="s">
        <v>23895</v>
      </c>
      <c r="AC1173" s="82" t="s">
        <v>23896</v>
      </c>
      <c r="AD1173" s="82" t="s">
        <v>23915</v>
      </c>
      <c r="AE1173" s="82" t="s">
        <v>23898</v>
      </c>
      <c r="AF1173" s="82" t="s">
        <v>382</v>
      </c>
      <c r="AG1173" s="82" t="s">
        <v>23916</v>
      </c>
      <c r="AH1173" s="82" t="s">
        <v>360</v>
      </c>
      <c r="AI1173" s="82" t="s">
        <v>2011</v>
      </c>
      <c r="AJ1173" s="82" t="s">
        <v>22619</v>
      </c>
      <c r="AK1173" s="82" t="s">
        <v>23917</v>
      </c>
      <c r="AL1173" s="82" t="s">
        <v>415</v>
      </c>
    </row>
    <row r="1174" spans="1:38" x14ac:dyDescent="0.25">
      <c r="A1174" s="82" t="s">
        <v>23918</v>
      </c>
      <c r="B1174" s="82">
        <v>20.609000000000002</v>
      </c>
      <c r="D1174" s="82" t="s">
        <v>23805</v>
      </c>
      <c r="E1174" s="82" t="s">
        <v>23919</v>
      </c>
      <c r="F1174" s="82" t="s">
        <v>23920</v>
      </c>
      <c r="G1174" s="82" t="s">
        <v>359</v>
      </c>
      <c r="H1174" s="82" t="s">
        <v>360</v>
      </c>
      <c r="I1174" s="82" t="s">
        <v>23921</v>
      </c>
      <c r="J1174" s="82" t="s">
        <v>23922</v>
      </c>
      <c r="K1174" s="82" t="s">
        <v>23923</v>
      </c>
      <c r="L1174" s="82" t="s">
        <v>23924</v>
      </c>
      <c r="M1174" s="82" t="s">
        <v>23925</v>
      </c>
      <c r="N1174" s="82" t="s">
        <v>23926</v>
      </c>
      <c r="O1174" s="82" t="s">
        <v>366</v>
      </c>
      <c r="P1174" s="82" t="s">
        <v>468</v>
      </c>
      <c r="Q1174" s="82" t="s">
        <v>360</v>
      </c>
      <c r="R1174" s="82" t="s">
        <v>360</v>
      </c>
      <c r="S1174" s="82" t="s">
        <v>23927</v>
      </c>
      <c r="T1174" s="82" t="s">
        <v>23928</v>
      </c>
      <c r="U1174" s="82" t="s">
        <v>23929</v>
      </c>
      <c r="V1174" s="82" t="s">
        <v>23930</v>
      </c>
      <c r="W1174" s="82" t="s">
        <v>23871</v>
      </c>
      <c r="X1174" s="82" t="s">
        <v>23846</v>
      </c>
      <c r="Y1174" s="82" t="s">
        <v>23931</v>
      </c>
      <c r="Z1174" s="82" t="s">
        <v>23932</v>
      </c>
      <c r="AA1174" s="82" t="s">
        <v>23933</v>
      </c>
      <c r="AB1174" s="82" t="s">
        <v>23934</v>
      </c>
      <c r="AC1174" s="82" t="s">
        <v>23935</v>
      </c>
      <c r="AD1174" s="82" t="s">
        <v>23897</v>
      </c>
      <c r="AE1174" s="82" t="s">
        <v>23936</v>
      </c>
      <c r="AF1174" s="82" t="s">
        <v>382</v>
      </c>
      <c r="AG1174" s="82" t="s">
        <v>23937</v>
      </c>
      <c r="AH1174" s="82" t="s">
        <v>23938</v>
      </c>
      <c r="AI1174" s="82" t="s">
        <v>23939</v>
      </c>
      <c r="AJ1174" s="82" t="s">
        <v>22619</v>
      </c>
      <c r="AK1174" s="82" t="s">
        <v>23940</v>
      </c>
      <c r="AL1174" s="82" t="s">
        <v>415</v>
      </c>
    </row>
    <row r="1175" spans="1:38" x14ac:dyDescent="0.25">
      <c r="A1175" s="82" t="s">
        <v>23941</v>
      </c>
      <c r="B1175" s="82">
        <v>20.61</v>
      </c>
      <c r="D1175" s="82" t="s">
        <v>23805</v>
      </c>
      <c r="E1175" s="82" t="s">
        <v>23942</v>
      </c>
      <c r="F1175" s="82" t="s">
        <v>23943</v>
      </c>
      <c r="G1175" s="82" t="s">
        <v>359</v>
      </c>
      <c r="H1175" s="82" t="s">
        <v>360</v>
      </c>
      <c r="I1175" s="82" t="s">
        <v>23944</v>
      </c>
      <c r="J1175" s="82" t="s">
        <v>23922</v>
      </c>
      <c r="K1175" s="82" t="s">
        <v>23945</v>
      </c>
      <c r="L1175" s="82" t="s">
        <v>23946</v>
      </c>
      <c r="M1175" s="82" t="s">
        <v>23947</v>
      </c>
      <c r="N1175" s="82" t="s">
        <v>23948</v>
      </c>
      <c r="O1175" s="82" t="s">
        <v>366</v>
      </c>
      <c r="P1175" s="82" t="s">
        <v>360</v>
      </c>
      <c r="Q1175" s="82" t="s">
        <v>360</v>
      </c>
      <c r="R1175" s="82" t="s">
        <v>23949</v>
      </c>
      <c r="S1175" s="82" t="s">
        <v>368</v>
      </c>
      <c r="T1175" s="82" t="s">
        <v>23950</v>
      </c>
      <c r="U1175" s="82" t="s">
        <v>23951</v>
      </c>
      <c r="V1175" s="82" t="s">
        <v>23930</v>
      </c>
      <c r="W1175" s="82" t="s">
        <v>23871</v>
      </c>
      <c r="X1175" s="82" t="s">
        <v>23952</v>
      </c>
      <c r="Y1175" s="82" t="s">
        <v>23953</v>
      </c>
      <c r="Z1175" s="82" t="s">
        <v>23954</v>
      </c>
      <c r="AA1175" s="82" t="s">
        <v>23955</v>
      </c>
      <c r="AB1175" s="82" t="s">
        <v>23934</v>
      </c>
      <c r="AC1175" s="82" t="s">
        <v>23935</v>
      </c>
      <c r="AD1175" s="82" t="s">
        <v>23956</v>
      </c>
      <c r="AE1175" s="82" t="s">
        <v>23878</v>
      </c>
      <c r="AF1175" s="82" t="s">
        <v>382</v>
      </c>
      <c r="AG1175" s="82" t="s">
        <v>23957</v>
      </c>
      <c r="AH1175" s="82" t="s">
        <v>23958</v>
      </c>
      <c r="AI1175" s="82" t="s">
        <v>23939</v>
      </c>
      <c r="AJ1175" s="82" t="s">
        <v>22619</v>
      </c>
      <c r="AK1175" s="82" t="s">
        <v>23959</v>
      </c>
      <c r="AL1175" s="82" t="s">
        <v>415</v>
      </c>
    </row>
    <row r="1176" spans="1:38" x14ac:dyDescent="0.25">
      <c r="A1176" s="82" t="s">
        <v>23960</v>
      </c>
      <c r="B1176" s="82">
        <v>20.611000000000001</v>
      </c>
      <c r="C1176" s="82" t="s">
        <v>23961</v>
      </c>
      <c r="D1176" s="82" t="s">
        <v>23805</v>
      </c>
      <c r="E1176" s="82" t="s">
        <v>23962</v>
      </c>
      <c r="F1176" s="82" t="s">
        <v>23963</v>
      </c>
      <c r="G1176" s="82" t="s">
        <v>683</v>
      </c>
      <c r="H1176" s="82" t="s">
        <v>360</v>
      </c>
      <c r="I1176" s="82" t="s">
        <v>23964</v>
      </c>
      <c r="J1176" s="82" t="s">
        <v>23862</v>
      </c>
      <c r="K1176" s="82" t="s">
        <v>23965</v>
      </c>
      <c r="L1176" s="82" t="s">
        <v>23966</v>
      </c>
      <c r="M1176" s="82" t="s">
        <v>23967</v>
      </c>
      <c r="N1176" s="82" t="s">
        <v>23968</v>
      </c>
      <c r="O1176" s="82" t="s">
        <v>366</v>
      </c>
      <c r="P1176" s="82" t="s">
        <v>382</v>
      </c>
      <c r="Q1176" s="82" t="s">
        <v>360</v>
      </c>
      <c r="R1176" s="82" t="s">
        <v>23969</v>
      </c>
      <c r="S1176" s="82" t="s">
        <v>368</v>
      </c>
      <c r="T1176" s="82" t="s">
        <v>23970</v>
      </c>
      <c r="U1176" s="82" t="s">
        <v>23971</v>
      </c>
      <c r="V1176" s="82" t="s">
        <v>23870</v>
      </c>
      <c r="W1176" s="82" t="s">
        <v>23871</v>
      </c>
      <c r="X1176" s="82" t="s">
        <v>23846</v>
      </c>
      <c r="Y1176" s="82" t="s">
        <v>23972</v>
      </c>
      <c r="Z1176" s="82" t="s">
        <v>23973</v>
      </c>
      <c r="AA1176" s="82" t="s">
        <v>376</v>
      </c>
      <c r="AB1176" s="82" t="s">
        <v>23974</v>
      </c>
      <c r="AC1176" s="82" t="s">
        <v>23935</v>
      </c>
      <c r="AD1176" s="82" t="s">
        <v>23975</v>
      </c>
      <c r="AE1176" s="82" t="s">
        <v>23976</v>
      </c>
      <c r="AF1176" s="82" t="s">
        <v>382</v>
      </c>
      <c r="AG1176" s="82" t="s">
        <v>382</v>
      </c>
      <c r="AH1176" s="82" t="s">
        <v>23977</v>
      </c>
      <c r="AI1176" s="82" t="s">
        <v>23939</v>
      </c>
      <c r="AJ1176" s="82" t="s">
        <v>22619</v>
      </c>
      <c r="AK1176" s="82" t="s">
        <v>23978</v>
      </c>
      <c r="AL1176" s="82" t="s">
        <v>415</v>
      </c>
    </row>
    <row r="1177" spans="1:38" x14ac:dyDescent="0.25">
      <c r="A1177" s="82" t="s">
        <v>23979</v>
      </c>
      <c r="B1177" s="82">
        <v>20.611999999999998</v>
      </c>
      <c r="C1177" s="82" t="s">
        <v>23980</v>
      </c>
      <c r="D1177" s="82" t="s">
        <v>23805</v>
      </c>
      <c r="E1177" s="82" t="s">
        <v>23981</v>
      </c>
      <c r="F1177" s="82" t="s">
        <v>23982</v>
      </c>
      <c r="G1177" s="82" t="s">
        <v>683</v>
      </c>
      <c r="H1177" s="82" t="s">
        <v>360</v>
      </c>
      <c r="I1177" s="82" t="s">
        <v>23983</v>
      </c>
      <c r="J1177" s="82" t="s">
        <v>23922</v>
      </c>
      <c r="K1177" s="82" t="s">
        <v>23984</v>
      </c>
      <c r="L1177" s="82" t="s">
        <v>23985</v>
      </c>
      <c r="M1177" s="82" t="s">
        <v>23986</v>
      </c>
      <c r="N1177" s="82" t="s">
        <v>23987</v>
      </c>
      <c r="O1177" s="82" t="s">
        <v>366</v>
      </c>
      <c r="P1177" s="82" t="s">
        <v>468</v>
      </c>
      <c r="Q1177" s="82" t="s">
        <v>360</v>
      </c>
      <c r="R1177" s="82" t="s">
        <v>23988</v>
      </c>
      <c r="S1177" s="82" t="s">
        <v>23989</v>
      </c>
      <c r="T1177" s="82" t="s">
        <v>23970</v>
      </c>
      <c r="U1177" s="82" t="s">
        <v>23990</v>
      </c>
      <c r="V1177" s="82" t="s">
        <v>23870</v>
      </c>
      <c r="W1177" s="82" t="s">
        <v>23871</v>
      </c>
      <c r="X1177" s="82" t="s">
        <v>23846</v>
      </c>
      <c r="Y1177" s="82" t="s">
        <v>23991</v>
      </c>
      <c r="Z1177" s="82" t="s">
        <v>23992</v>
      </c>
      <c r="AA1177" s="82" t="s">
        <v>376</v>
      </c>
      <c r="AB1177" s="82" t="s">
        <v>23993</v>
      </c>
      <c r="AC1177" s="82" t="s">
        <v>23935</v>
      </c>
      <c r="AD1177" s="82" t="s">
        <v>23975</v>
      </c>
      <c r="AE1177" s="82" t="s">
        <v>23976</v>
      </c>
      <c r="AF1177" s="82" t="s">
        <v>382</v>
      </c>
      <c r="AG1177" s="82" t="s">
        <v>382</v>
      </c>
      <c r="AH1177" s="82" t="s">
        <v>23994</v>
      </c>
      <c r="AI1177" s="82" t="s">
        <v>23939</v>
      </c>
      <c r="AJ1177" s="82" t="s">
        <v>22619</v>
      </c>
      <c r="AK1177" s="82" t="s">
        <v>23995</v>
      </c>
      <c r="AL1177" s="82" t="s">
        <v>1286</v>
      </c>
    </row>
    <row r="1178" spans="1:38" x14ac:dyDescent="0.25">
      <c r="A1178" s="82" t="s">
        <v>23996</v>
      </c>
      <c r="B1178" s="82">
        <v>20.613</v>
      </c>
      <c r="C1178" s="82" t="s">
        <v>23997</v>
      </c>
      <c r="D1178" s="82" t="s">
        <v>23805</v>
      </c>
      <c r="E1178" s="82" t="s">
        <v>23998</v>
      </c>
      <c r="F1178" s="82" t="s">
        <v>23999</v>
      </c>
      <c r="G1178" s="82" t="s">
        <v>359</v>
      </c>
      <c r="H1178" s="82" t="s">
        <v>360</v>
      </c>
      <c r="I1178" s="82" t="s">
        <v>24000</v>
      </c>
      <c r="J1178" s="82" t="s">
        <v>23922</v>
      </c>
      <c r="K1178" s="82" t="s">
        <v>24001</v>
      </c>
      <c r="L1178" s="82" t="s">
        <v>24002</v>
      </c>
      <c r="M1178" s="82" t="s">
        <v>24003</v>
      </c>
      <c r="N1178" s="82" t="s">
        <v>24004</v>
      </c>
      <c r="O1178" s="82" t="s">
        <v>366</v>
      </c>
      <c r="P1178" s="82" t="s">
        <v>2741</v>
      </c>
      <c r="Q1178" s="82" t="s">
        <v>360</v>
      </c>
      <c r="R1178" s="82" t="s">
        <v>24005</v>
      </c>
      <c r="S1178" s="82" t="s">
        <v>23989</v>
      </c>
      <c r="T1178" s="82" t="s">
        <v>24006</v>
      </c>
      <c r="U1178" s="82" t="s">
        <v>24007</v>
      </c>
      <c r="V1178" s="82" t="s">
        <v>23870</v>
      </c>
      <c r="W1178" s="82" t="s">
        <v>24008</v>
      </c>
      <c r="X1178" s="82" t="s">
        <v>23846</v>
      </c>
      <c r="Y1178" s="82" t="s">
        <v>24009</v>
      </c>
      <c r="Z1178" s="82" t="s">
        <v>24010</v>
      </c>
      <c r="AA1178" s="82" t="s">
        <v>24011</v>
      </c>
      <c r="AB1178" s="82" t="s">
        <v>24012</v>
      </c>
      <c r="AC1178" s="82" t="s">
        <v>23935</v>
      </c>
      <c r="AD1178" s="82" t="s">
        <v>23975</v>
      </c>
      <c r="AE1178" s="82" t="s">
        <v>24013</v>
      </c>
      <c r="AF1178" s="82" t="s">
        <v>382</v>
      </c>
      <c r="AG1178" s="82" t="s">
        <v>382</v>
      </c>
      <c r="AH1178" s="82" t="s">
        <v>24014</v>
      </c>
      <c r="AI1178" s="82" t="s">
        <v>23939</v>
      </c>
      <c r="AJ1178" s="82" t="s">
        <v>22619</v>
      </c>
      <c r="AK1178" s="82" t="s">
        <v>24015</v>
      </c>
      <c r="AL1178" s="82" t="s">
        <v>415</v>
      </c>
    </row>
    <row r="1179" spans="1:38" x14ac:dyDescent="0.25">
      <c r="A1179" s="82" t="s">
        <v>24016</v>
      </c>
      <c r="B1179" s="82">
        <v>20.614000000000001</v>
      </c>
      <c r="C1179" s="82" t="s">
        <v>24017</v>
      </c>
      <c r="D1179" s="82" t="s">
        <v>23805</v>
      </c>
      <c r="E1179" s="82" t="s">
        <v>24018</v>
      </c>
      <c r="F1179" s="82" t="s">
        <v>24019</v>
      </c>
      <c r="G1179" s="82" t="s">
        <v>4176</v>
      </c>
      <c r="H1179" s="82" t="s">
        <v>360</v>
      </c>
      <c r="I1179" s="82" t="s">
        <v>24020</v>
      </c>
      <c r="J1179" s="82" t="s">
        <v>24021</v>
      </c>
      <c r="K1179" s="82" t="s">
        <v>24022</v>
      </c>
      <c r="L1179" s="82" t="s">
        <v>580</v>
      </c>
      <c r="M1179" s="82" t="s">
        <v>24023</v>
      </c>
      <c r="N1179" s="82" t="s">
        <v>24024</v>
      </c>
      <c r="O1179" s="82" t="s">
        <v>558</v>
      </c>
      <c r="P1179" s="82" t="s">
        <v>24025</v>
      </c>
      <c r="Q1179" s="82" t="s">
        <v>360</v>
      </c>
      <c r="R1179" s="82" t="s">
        <v>24026</v>
      </c>
      <c r="S1179" s="82" t="s">
        <v>400</v>
      </c>
      <c r="T1179" s="82" t="s">
        <v>24027</v>
      </c>
      <c r="U1179" s="82" t="s">
        <v>24028</v>
      </c>
      <c r="V1179" s="82" t="s">
        <v>23870</v>
      </c>
      <c r="X1179" s="82" t="s">
        <v>24029</v>
      </c>
      <c r="Y1179" s="82" t="s">
        <v>24030</v>
      </c>
      <c r="Z1179" s="82" t="s">
        <v>24031</v>
      </c>
      <c r="AA1179" s="82" t="s">
        <v>24032</v>
      </c>
      <c r="AB1179" s="82" t="s">
        <v>24033</v>
      </c>
      <c r="AC1179" s="82" t="s">
        <v>24034</v>
      </c>
      <c r="AD1179" s="82" t="s">
        <v>24035</v>
      </c>
      <c r="AF1179" s="82" t="s">
        <v>382</v>
      </c>
      <c r="AG1179" s="82" t="s">
        <v>24036</v>
      </c>
      <c r="AH1179" s="82" t="s">
        <v>24037</v>
      </c>
      <c r="AI1179" s="82" t="s">
        <v>1235</v>
      </c>
      <c r="AJ1179" s="82" t="s">
        <v>22619</v>
      </c>
      <c r="AK1179" s="82" t="s">
        <v>24038</v>
      </c>
      <c r="AL1179" s="82" t="s">
        <v>415</v>
      </c>
    </row>
    <row r="1180" spans="1:38" x14ac:dyDescent="0.25">
      <c r="A1180" s="82" t="s">
        <v>24039</v>
      </c>
      <c r="B1180" s="82">
        <v>20.614999999999998</v>
      </c>
      <c r="C1180" s="82" t="s">
        <v>24040</v>
      </c>
      <c r="D1180" s="82" t="s">
        <v>23805</v>
      </c>
      <c r="E1180" s="82" t="s">
        <v>24041</v>
      </c>
      <c r="F1180" s="82" t="s">
        <v>24042</v>
      </c>
      <c r="G1180" s="82" t="s">
        <v>683</v>
      </c>
      <c r="H1180" s="82" t="s">
        <v>360</v>
      </c>
      <c r="I1180" s="82" t="s">
        <v>24043</v>
      </c>
      <c r="J1180" s="82" t="s">
        <v>24044</v>
      </c>
      <c r="K1180" s="82" t="s">
        <v>24045</v>
      </c>
      <c r="L1180" s="82" t="s">
        <v>24046</v>
      </c>
      <c r="M1180" s="82" t="s">
        <v>24047</v>
      </c>
      <c r="N1180" s="82" t="s">
        <v>24048</v>
      </c>
      <c r="O1180" s="82" t="s">
        <v>558</v>
      </c>
      <c r="P1180" s="82" t="s">
        <v>360</v>
      </c>
      <c r="Q1180" s="82" t="s">
        <v>360</v>
      </c>
      <c r="R1180" s="82" t="s">
        <v>360</v>
      </c>
      <c r="S1180" s="82" t="s">
        <v>24049</v>
      </c>
      <c r="T1180" s="82" t="s">
        <v>24050</v>
      </c>
      <c r="U1180" s="82" t="s">
        <v>24051</v>
      </c>
      <c r="V1180" s="82" t="s">
        <v>24052</v>
      </c>
      <c r="W1180" s="82" t="s">
        <v>24053</v>
      </c>
      <c r="X1180" s="82" t="s">
        <v>24054</v>
      </c>
      <c r="Y1180" s="82" t="s">
        <v>24055</v>
      </c>
      <c r="Z1180" s="82" t="s">
        <v>24056</v>
      </c>
      <c r="AA1180" s="82" t="s">
        <v>376</v>
      </c>
      <c r="AB1180" s="82" t="s">
        <v>24057</v>
      </c>
      <c r="AC1180" s="82" t="s">
        <v>24058</v>
      </c>
      <c r="AD1180" s="82" t="s">
        <v>24059</v>
      </c>
      <c r="AE1180" s="82" t="s">
        <v>24060</v>
      </c>
      <c r="AF1180" s="82" t="s">
        <v>382</v>
      </c>
      <c r="AG1180" s="82" t="s">
        <v>382</v>
      </c>
      <c r="AH1180" s="82" t="s">
        <v>24061</v>
      </c>
      <c r="AI1180" s="82" t="s">
        <v>23186</v>
      </c>
      <c r="AJ1180" s="82" t="s">
        <v>22619</v>
      </c>
      <c r="AK1180" s="82" t="s">
        <v>24062</v>
      </c>
      <c r="AL1180" s="82" t="s">
        <v>415</v>
      </c>
    </row>
    <row r="1181" spans="1:38" x14ac:dyDescent="0.25">
      <c r="A1181" s="82" t="s">
        <v>24063</v>
      </c>
      <c r="B1181" s="82">
        <v>20.616</v>
      </c>
      <c r="D1181" s="82" t="s">
        <v>23805</v>
      </c>
      <c r="E1181" s="82" t="s">
        <v>24064</v>
      </c>
      <c r="F1181" s="82" t="s">
        <v>24065</v>
      </c>
      <c r="G1181" s="82" t="s">
        <v>683</v>
      </c>
      <c r="H1181" s="82" t="s">
        <v>360</v>
      </c>
      <c r="I1181" s="82" t="s">
        <v>24066</v>
      </c>
      <c r="J1181" s="82" t="s">
        <v>24067</v>
      </c>
      <c r="K1181" s="82" t="s">
        <v>24068</v>
      </c>
      <c r="L1181" s="82" t="s">
        <v>24069</v>
      </c>
      <c r="M1181" s="82" t="s">
        <v>24070</v>
      </c>
      <c r="N1181" s="82" t="s">
        <v>24071</v>
      </c>
      <c r="O1181" s="82" t="s">
        <v>558</v>
      </c>
      <c r="P1181" s="82" t="s">
        <v>360</v>
      </c>
      <c r="Q1181" s="82" t="s">
        <v>360</v>
      </c>
      <c r="R1181" s="82" t="s">
        <v>24072</v>
      </c>
      <c r="S1181" s="82" t="s">
        <v>24073</v>
      </c>
      <c r="T1181" s="82" t="s">
        <v>24074</v>
      </c>
      <c r="U1181" s="82" t="s">
        <v>24075</v>
      </c>
      <c r="V1181" s="82" t="s">
        <v>632</v>
      </c>
      <c r="W1181" s="82" t="s">
        <v>24076</v>
      </c>
      <c r="X1181" s="82" t="s">
        <v>23846</v>
      </c>
      <c r="Y1181" s="82" t="s">
        <v>24077</v>
      </c>
      <c r="Z1181" s="82" t="s">
        <v>24078</v>
      </c>
      <c r="AA1181" s="82" t="s">
        <v>24079</v>
      </c>
      <c r="AB1181" s="82" t="s">
        <v>24080</v>
      </c>
      <c r="AC1181" s="82" t="s">
        <v>24081</v>
      </c>
      <c r="AD1181" s="82" t="s">
        <v>23975</v>
      </c>
      <c r="AE1181" s="82" t="s">
        <v>24013</v>
      </c>
      <c r="AF1181" s="82" t="s">
        <v>382</v>
      </c>
      <c r="AG1181" s="82" t="s">
        <v>24082</v>
      </c>
      <c r="AH1181" s="82" t="s">
        <v>24083</v>
      </c>
      <c r="AI1181" s="82" t="s">
        <v>24084</v>
      </c>
      <c r="AJ1181" s="82" t="s">
        <v>22619</v>
      </c>
      <c r="AK1181" s="82" t="s">
        <v>24085</v>
      </c>
      <c r="AL1181" s="82" t="s">
        <v>415</v>
      </c>
    </row>
    <row r="1182" spans="1:38" x14ac:dyDescent="0.25">
      <c r="A1182" s="82" t="s">
        <v>24086</v>
      </c>
      <c r="B1182" s="82">
        <v>20.7</v>
      </c>
      <c r="D1182" s="82" t="s">
        <v>24087</v>
      </c>
      <c r="E1182" s="82" t="s">
        <v>24088</v>
      </c>
      <c r="F1182" s="82" t="s">
        <v>24089</v>
      </c>
      <c r="G1182" s="82" t="s">
        <v>683</v>
      </c>
      <c r="H1182" s="82" t="s">
        <v>360</v>
      </c>
      <c r="I1182" s="82" t="s">
        <v>24090</v>
      </c>
      <c r="J1182" s="82" t="s">
        <v>24091</v>
      </c>
      <c r="K1182" s="82" t="s">
        <v>24092</v>
      </c>
      <c r="L1182" s="82" t="s">
        <v>24093</v>
      </c>
      <c r="M1182" s="82" t="s">
        <v>24094</v>
      </c>
      <c r="N1182" s="82" t="s">
        <v>24095</v>
      </c>
      <c r="O1182" s="82" t="s">
        <v>24096</v>
      </c>
      <c r="P1182" s="82" t="s">
        <v>24097</v>
      </c>
      <c r="Q1182" s="82" t="s">
        <v>360</v>
      </c>
      <c r="R1182" s="82" t="s">
        <v>360</v>
      </c>
      <c r="S1182" s="82" t="s">
        <v>24098</v>
      </c>
      <c r="T1182" s="82" t="s">
        <v>24099</v>
      </c>
      <c r="U1182" s="82" t="s">
        <v>24100</v>
      </c>
      <c r="V1182" s="82" t="s">
        <v>632</v>
      </c>
      <c r="W1182" s="82" t="s">
        <v>24101</v>
      </c>
      <c r="X1182" s="82" t="s">
        <v>24102</v>
      </c>
      <c r="Y1182" s="82" t="s">
        <v>24103</v>
      </c>
      <c r="Z1182" s="82" t="s">
        <v>24104</v>
      </c>
      <c r="AA1182" s="82" t="s">
        <v>24105</v>
      </c>
      <c r="AB1182" s="82" t="s">
        <v>24106</v>
      </c>
      <c r="AC1182" s="82" t="s">
        <v>1011</v>
      </c>
      <c r="AD1182" s="82" t="s">
        <v>24107</v>
      </c>
      <c r="AE1182" s="82" t="s">
        <v>24108</v>
      </c>
      <c r="AF1182" s="82" t="s">
        <v>382</v>
      </c>
      <c r="AG1182" s="82" t="s">
        <v>24109</v>
      </c>
      <c r="AH1182" s="82" t="s">
        <v>24110</v>
      </c>
      <c r="AI1182" s="82" t="s">
        <v>2750</v>
      </c>
      <c r="AJ1182" s="82" t="s">
        <v>22619</v>
      </c>
      <c r="AK1182" s="82" t="s">
        <v>24111</v>
      </c>
      <c r="AL1182" s="82" t="s">
        <v>415</v>
      </c>
    </row>
    <row r="1183" spans="1:38" x14ac:dyDescent="0.25">
      <c r="A1183" s="82" t="s">
        <v>24112</v>
      </c>
      <c r="B1183" s="82">
        <v>20.701000000000001</v>
      </c>
      <c r="C1183" s="82" t="s">
        <v>24113</v>
      </c>
      <c r="D1183" s="82" t="s">
        <v>24114</v>
      </c>
      <c r="E1183" s="82" t="s">
        <v>24115</v>
      </c>
      <c r="F1183" s="82" t="s">
        <v>24116</v>
      </c>
      <c r="G1183" s="82" t="s">
        <v>359</v>
      </c>
      <c r="H1183" s="82" t="s">
        <v>360</v>
      </c>
      <c r="I1183" s="82" t="s">
        <v>24117</v>
      </c>
      <c r="J1183" s="82" t="s">
        <v>24117</v>
      </c>
      <c r="K1183" s="82" t="s">
        <v>24118</v>
      </c>
      <c r="L1183" s="82" t="s">
        <v>24119</v>
      </c>
      <c r="M1183" s="82" t="s">
        <v>24120</v>
      </c>
      <c r="N1183" s="82" t="s">
        <v>24121</v>
      </c>
      <c r="O1183" s="82" t="s">
        <v>24122</v>
      </c>
      <c r="P1183" s="82" t="s">
        <v>24123</v>
      </c>
      <c r="Q1183" s="82" t="s">
        <v>360</v>
      </c>
      <c r="R1183" s="82" t="s">
        <v>24124</v>
      </c>
      <c r="S1183" s="82" t="s">
        <v>24125</v>
      </c>
      <c r="T1183" s="82" t="s">
        <v>24126</v>
      </c>
      <c r="U1183" s="82" t="s">
        <v>24127</v>
      </c>
      <c r="V1183" s="82" t="s">
        <v>24128</v>
      </c>
      <c r="W1183" s="82" t="s">
        <v>24129</v>
      </c>
      <c r="X1183" s="82" t="s">
        <v>24130</v>
      </c>
      <c r="Y1183" s="82" t="s">
        <v>24131</v>
      </c>
      <c r="Z1183" s="82" t="s">
        <v>24132</v>
      </c>
      <c r="AA1183" s="82" t="s">
        <v>24133</v>
      </c>
      <c r="AB1183" s="82" t="s">
        <v>24134</v>
      </c>
      <c r="AC1183" s="82" t="s">
        <v>1011</v>
      </c>
      <c r="AD1183" s="82" t="s">
        <v>24135</v>
      </c>
      <c r="AE1183" s="82" t="s">
        <v>24136</v>
      </c>
      <c r="AF1183" s="82" t="s">
        <v>382</v>
      </c>
      <c r="AG1183" s="82" t="s">
        <v>24137</v>
      </c>
      <c r="AH1183" s="82" t="s">
        <v>360</v>
      </c>
      <c r="AI1183" s="82" t="s">
        <v>620</v>
      </c>
      <c r="AJ1183" s="82" t="s">
        <v>22619</v>
      </c>
      <c r="AK1183" s="82" t="s">
        <v>24138</v>
      </c>
      <c r="AL1183" s="82" t="s">
        <v>415</v>
      </c>
    </row>
    <row r="1184" spans="1:38" x14ac:dyDescent="0.25">
      <c r="A1184" s="82" t="s">
        <v>24139</v>
      </c>
      <c r="B1184" s="82">
        <v>20.702999999999999</v>
      </c>
      <c r="C1184" s="82" t="s">
        <v>24140</v>
      </c>
      <c r="D1184" s="82" t="s">
        <v>24087</v>
      </c>
      <c r="E1184" s="82" t="s">
        <v>24141</v>
      </c>
      <c r="F1184" s="82" t="s">
        <v>24142</v>
      </c>
      <c r="G1184" s="82" t="s">
        <v>2317</v>
      </c>
      <c r="H1184" s="82" t="s">
        <v>360</v>
      </c>
      <c r="I1184" s="82" t="s">
        <v>24143</v>
      </c>
      <c r="J1184" s="82" t="s">
        <v>24144</v>
      </c>
      <c r="K1184" s="82" t="s">
        <v>24145</v>
      </c>
      <c r="L1184" s="82" t="s">
        <v>24146</v>
      </c>
      <c r="M1184" s="82" t="s">
        <v>24147</v>
      </c>
      <c r="N1184" s="82" t="s">
        <v>24148</v>
      </c>
      <c r="O1184" s="82" t="s">
        <v>366</v>
      </c>
      <c r="P1184" s="82" t="s">
        <v>24149</v>
      </c>
      <c r="Q1184" s="82" t="s">
        <v>360</v>
      </c>
      <c r="R1184" s="82" t="s">
        <v>360</v>
      </c>
      <c r="S1184" s="82" t="s">
        <v>24150</v>
      </c>
      <c r="T1184" s="82" t="s">
        <v>24151</v>
      </c>
      <c r="U1184" s="82" t="s">
        <v>24152</v>
      </c>
      <c r="V1184" s="82" t="s">
        <v>24153</v>
      </c>
      <c r="W1184" s="82" t="s">
        <v>24154</v>
      </c>
      <c r="X1184" s="82" t="s">
        <v>24155</v>
      </c>
      <c r="Y1184" s="82" t="s">
        <v>24156</v>
      </c>
      <c r="Z1184" s="82" t="s">
        <v>24157</v>
      </c>
      <c r="AA1184" s="82" t="s">
        <v>24158</v>
      </c>
      <c r="AB1184" s="82" t="s">
        <v>24159</v>
      </c>
      <c r="AC1184" s="82" t="s">
        <v>735</v>
      </c>
      <c r="AD1184" s="82" t="s">
        <v>24160</v>
      </c>
      <c r="AE1184" s="82" t="s">
        <v>24108</v>
      </c>
      <c r="AF1184" s="82" t="s">
        <v>382</v>
      </c>
      <c r="AG1184" s="82" t="s">
        <v>24161</v>
      </c>
      <c r="AH1184" s="82" t="s">
        <v>24162</v>
      </c>
      <c r="AI1184" s="82" t="s">
        <v>1703</v>
      </c>
      <c r="AJ1184" s="82" t="s">
        <v>22619</v>
      </c>
      <c r="AK1184" s="82" t="s">
        <v>24163</v>
      </c>
      <c r="AL1184" s="82" t="s">
        <v>415</v>
      </c>
    </row>
    <row r="1185" spans="1:38" x14ac:dyDescent="0.25">
      <c r="A1185" s="82" t="s">
        <v>24164</v>
      </c>
      <c r="B1185" s="82">
        <v>20.71</v>
      </c>
      <c r="C1185" s="82" t="s">
        <v>24165</v>
      </c>
      <c r="D1185" s="82" t="s">
        <v>24087</v>
      </c>
      <c r="E1185" s="82" t="s">
        <v>24166</v>
      </c>
      <c r="F1185" s="82" t="s">
        <v>24167</v>
      </c>
      <c r="G1185" s="82" t="s">
        <v>2317</v>
      </c>
      <c r="H1185" s="82" t="s">
        <v>360</v>
      </c>
      <c r="I1185" s="82" t="s">
        <v>24168</v>
      </c>
      <c r="J1185" s="82" t="s">
        <v>360</v>
      </c>
      <c r="K1185" s="82" t="s">
        <v>24169</v>
      </c>
      <c r="L1185" s="82" t="s">
        <v>580</v>
      </c>
      <c r="M1185" s="82" t="s">
        <v>24170</v>
      </c>
      <c r="N1185" s="82" t="s">
        <v>24171</v>
      </c>
      <c r="O1185" s="82" t="s">
        <v>366</v>
      </c>
      <c r="P1185" s="82" t="s">
        <v>24172</v>
      </c>
      <c r="Q1185" s="82" t="s">
        <v>360</v>
      </c>
      <c r="R1185" s="82" t="s">
        <v>360</v>
      </c>
      <c r="S1185" s="82" t="s">
        <v>400</v>
      </c>
      <c r="T1185" s="82" t="s">
        <v>24173</v>
      </c>
      <c r="U1185" s="82" t="s">
        <v>24174</v>
      </c>
      <c r="V1185" s="82" t="s">
        <v>24175</v>
      </c>
      <c r="W1185" s="82" t="s">
        <v>24176</v>
      </c>
      <c r="X1185" s="82" t="s">
        <v>24102</v>
      </c>
      <c r="Y1185" s="82" t="s">
        <v>24177</v>
      </c>
      <c r="Z1185" s="82" t="s">
        <v>24178</v>
      </c>
      <c r="AA1185" s="82" t="s">
        <v>24179</v>
      </c>
      <c r="AB1185" s="82" t="s">
        <v>24180</v>
      </c>
      <c r="AC1185" s="82" t="s">
        <v>735</v>
      </c>
      <c r="AD1185" s="82" t="s">
        <v>24181</v>
      </c>
      <c r="AE1185" s="82" t="s">
        <v>24182</v>
      </c>
      <c r="AF1185" s="82" t="s">
        <v>382</v>
      </c>
      <c r="AG1185" s="82" t="s">
        <v>24183</v>
      </c>
      <c r="AH1185" s="82" t="s">
        <v>24184</v>
      </c>
      <c r="AI1185" s="82" t="s">
        <v>11308</v>
      </c>
      <c r="AJ1185" s="82" t="s">
        <v>22619</v>
      </c>
      <c r="AK1185" s="82" t="s">
        <v>24185</v>
      </c>
      <c r="AL1185" s="82" t="s">
        <v>415</v>
      </c>
    </row>
    <row r="1186" spans="1:38" x14ac:dyDescent="0.25">
      <c r="A1186" s="82" t="s">
        <v>24186</v>
      </c>
      <c r="B1186" s="82">
        <v>20.72</v>
      </c>
      <c r="C1186" s="82" t="s">
        <v>24186</v>
      </c>
      <c r="D1186" s="82" t="s">
        <v>24087</v>
      </c>
      <c r="E1186" s="82" t="s">
        <v>24187</v>
      </c>
      <c r="F1186" s="82" t="s">
        <v>24188</v>
      </c>
      <c r="G1186" s="82" t="s">
        <v>2317</v>
      </c>
      <c r="H1186" s="82" t="s">
        <v>360</v>
      </c>
      <c r="I1186" s="82" t="s">
        <v>24189</v>
      </c>
      <c r="J1186" s="82" t="s">
        <v>24190</v>
      </c>
      <c r="K1186" s="82" t="s">
        <v>24191</v>
      </c>
      <c r="L1186" s="82" t="s">
        <v>580</v>
      </c>
      <c r="M1186" s="82" t="s">
        <v>24192</v>
      </c>
      <c r="N1186" s="82" t="s">
        <v>24193</v>
      </c>
      <c r="O1186" s="82" t="s">
        <v>366</v>
      </c>
      <c r="P1186" s="82" t="s">
        <v>24194</v>
      </c>
      <c r="Q1186" s="82" t="s">
        <v>360</v>
      </c>
      <c r="R1186" s="82" t="s">
        <v>360</v>
      </c>
      <c r="S1186" s="82" t="s">
        <v>400</v>
      </c>
      <c r="T1186" s="82" t="s">
        <v>24195</v>
      </c>
      <c r="U1186" s="82" t="s">
        <v>24196</v>
      </c>
      <c r="V1186" s="82" t="s">
        <v>24175</v>
      </c>
      <c r="W1186" s="82" t="s">
        <v>24197</v>
      </c>
      <c r="X1186" s="82" t="s">
        <v>24102</v>
      </c>
      <c r="Y1186" s="82" t="s">
        <v>24198</v>
      </c>
      <c r="Z1186" s="82" t="s">
        <v>24199</v>
      </c>
      <c r="AA1186" s="82" t="s">
        <v>24200</v>
      </c>
      <c r="AB1186" s="82" t="s">
        <v>24201</v>
      </c>
      <c r="AC1186" s="82" t="s">
        <v>735</v>
      </c>
      <c r="AD1186" s="82" t="s">
        <v>24202</v>
      </c>
      <c r="AE1186" s="82" t="s">
        <v>24203</v>
      </c>
      <c r="AF1186" s="82" t="s">
        <v>382</v>
      </c>
      <c r="AG1186" s="82" t="s">
        <v>24204</v>
      </c>
      <c r="AH1186" s="82" t="s">
        <v>24205</v>
      </c>
      <c r="AI1186" s="82" t="s">
        <v>2918</v>
      </c>
      <c r="AJ1186" s="82" t="s">
        <v>22619</v>
      </c>
      <c r="AK1186" s="82" t="s">
        <v>24206</v>
      </c>
      <c r="AL1186" s="82" t="s">
        <v>415</v>
      </c>
    </row>
    <row r="1187" spans="1:38" x14ac:dyDescent="0.25">
      <c r="A1187" s="82" t="s">
        <v>24207</v>
      </c>
      <c r="B1187" s="82">
        <v>20.721</v>
      </c>
      <c r="D1187" s="82" t="s">
        <v>24087</v>
      </c>
      <c r="E1187" s="82" t="s">
        <v>24208</v>
      </c>
      <c r="F1187" s="82" t="s">
        <v>24209</v>
      </c>
      <c r="G1187" s="82" t="s">
        <v>359</v>
      </c>
      <c r="H1187" s="82" t="s">
        <v>360</v>
      </c>
      <c r="I1187" s="82" t="s">
        <v>24210</v>
      </c>
      <c r="J1187" s="82" t="s">
        <v>24211</v>
      </c>
      <c r="K1187" s="82" t="s">
        <v>24212</v>
      </c>
      <c r="L1187" s="82" t="s">
        <v>580</v>
      </c>
      <c r="M1187" s="82" t="s">
        <v>24213</v>
      </c>
      <c r="N1187" s="82" t="s">
        <v>24214</v>
      </c>
      <c r="O1187" s="82" t="s">
        <v>24215</v>
      </c>
      <c r="P1187" s="82" t="s">
        <v>24216</v>
      </c>
      <c r="Q1187" s="82" t="s">
        <v>360</v>
      </c>
      <c r="R1187" s="82" t="s">
        <v>360</v>
      </c>
      <c r="S1187" s="82" t="s">
        <v>400</v>
      </c>
      <c r="T1187" s="82" t="s">
        <v>24217</v>
      </c>
      <c r="U1187" s="82" t="s">
        <v>24218</v>
      </c>
      <c r="V1187" s="82" t="s">
        <v>24175</v>
      </c>
      <c r="W1187" s="82" t="s">
        <v>24219</v>
      </c>
      <c r="X1187" s="82" t="s">
        <v>24102</v>
      </c>
      <c r="Y1187" s="82" t="s">
        <v>24220</v>
      </c>
      <c r="Z1187" s="82" t="s">
        <v>24221</v>
      </c>
      <c r="AA1187" s="82" t="s">
        <v>24222</v>
      </c>
      <c r="AB1187" s="82" t="s">
        <v>24223</v>
      </c>
      <c r="AC1187" s="82" t="s">
        <v>24224</v>
      </c>
      <c r="AD1187" s="82" t="s">
        <v>24225</v>
      </c>
      <c r="AE1187" s="82" t="s">
        <v>24108</v>
      </c>
      <c r="AF1187" s="82" t="s">
        <v>382</v>
      </c>
      <c r="AG1187" s="82" t="s">
        <v>24226</v>
      </c>
      <c r="AH1187" s="82" t="s">
        <v>24227</v>
      </c>
      <c r="AI1187" s="82" t="s">
        <v>1259</v>
      </c>
      <c r="AJ1187" s="82" t="s">
        <v>22619</v>
      </c>
      <c r="AK1187" s="82" t="s">
        <v>24228</v>
      </c>
      <c r="AL1187" s="82" t="s">
        <v>415</v>
      </c>
    </row>
    <row r="1188" spans="1:38" x14ac:dyDescent="0.25">
      <c r="A1188" s="82" t="s">
        <v>24229</v>
      </c>
      <c r="B1188" s="82">
        <v>20.722999999999999</v>
      </c>
      <c r="C1188" s="82" t="s">
        <v>24230</v>
      </c>
      <c r="D1188" s="82" t="s">
        <v>24087</v>
      </c>
      <c r="E1188" s="82" t="s">
        <v>24231</v>
      </c>
      <c r="F1188" s="82" t="s">
        <v>24232</v>
      </c>
      <c r="G1188" s="82" t="s">
        <v>359</v>
      </c>
      <c r="H1188" s="82" t="s">
        <v>360</v>
      </c>
      <c r="I1188" s="82" t="s">
        <v>24233</v>
      </c>
      <c r="J1188" s="82" t="s">
        <v>24234</v>
      </c>
      <c r="K1188" s="82" t="s">
        <v>24235</v>
      </c>
      <c r="L1188" s="82" t="s">
        <v>24236</v>
      </c>
      <c r="M1188" s="82" t="s">
        <v>421</v>
      </c>
      <c r="N1188" s="82" t="s">
        <v>24237</v>
      </c>
      <c r="O1188" s="82" t="s">
        <v>558</v>
      </c>
      <c r="P1188" s="82" t="s">
        <v>24238</v>
      </c>
      <c r="Q1188" s="82" t="s">
        <v>360</v>
      </c>
      <c r="R1188" s="82" t="s">
        <v>360</v>
      </c>
      <c r="S1188" s="82" t="s">
        <v>24239</v>
      </c>
      <c r="T1188" s="82" t="s">
        <v>24240</v>
      </c>
      <c r="U1188" s="82" t="s">
        <v>24241</v>
      </c>
      <c r="V1188" s="82" t="s">
        <v>632</v>
      </c>
      <c r="W1188" s="82" t="s">
        <v>24242</v>
      </c>
      <c r="X1188" s="82" t="s">
        <v>24102</v>
      </c>
      <c r="Y1188" s="82" t="s">
        <v>24243</v>
      </c>
      <c r="Z1188" s="82" t="s">
        <v>24244</v>
      </c>
      <c r="AA1188" s="82" t="s">
        <v>24245</v>
      </c>
      <c r="AB1188" s="82" t="s">
        <v>24246</v>
      </c>
      <c r="AC1188" s="82" t="s">
        <v>1011</v>
      </c>
      <c r="AD1188" s="82" t="s">
        <v>24247</v>
      </c>
      <c r="AE1188" s="82" t="s">
        <v>24108</v>
      </c>
      <c r="AF1188" s="82" t="s">
        <v>382</v>
      </c>
      <c r="AG1188" s="82" t="s">
        <v>24248</v>
      </c>
      <c r="AH1188" s="82" t="s">
        <v>24249</v>
      </c>
      <c r="AI1188" s="82" t="s">
        <v>15182</v>
      </c>
      <c r="AJ1188" s="82" t="s">
        <v>22619</v>
      </c>
      <c r="AK1188" s="82" t="s">
        <v>24250</v>
      </c>
      <c r="AL1188" s="82" t="s">
        <v>415</v>
      </c>
    </row>
    <row r="1189" spans="1:38" x14ac:dyDescent="0.25">
      <c r="A1189" s="82" t="s">
        <v>24251</v>
      </c>
      <c r="B1189" s="82">
        <v>20.724</v>
      </c>
      <c r="C1189" s="82" t="s">
        <v>24252</v>
      </c>
      <c r="D1189" s="82" t="s">
        <v>24087</v>
      </c>
      <c r="E1189" s="82" t="s">
        <v>24231</v>
      </c>
      <c r="F1189" s="82" t="s">
        <v>24253</v>
      </c>
      <c r="G1189" s="82" t="s">
        <v>359</v>
      </c>
      <c r="H1189" s="82" t="s">
        <v>360</v>
      </c>
      <c r="I1189" s="82" t="s">
        <v>24254</v>
      </c>
      <c r="J1189" s="82" t="s">
        <v>24255</v>
      </c>
      <c r="K1189" s="82" t="s">
        <v>24256</v>
      </c>
      <c r="L1189" s="82" t="s">
        <v>580</v>
      </c>
      <c r="M1189" s="82" t="s">
        <v>24257</v>
      </c>
      <c r="N1189" s="82" t="s">
        <v>24258</v>
      </c>
      <c r="O1189" s="82" t="s">
        <v>558</v>
      </c>
      <c r="P1189" s="82" t="s">
        <v>24259</v>
      </c>
      <c r="Q1189" s="82" t="s">
        <v>360</v>
      </c>
      <c r="R1189" s="82" t="s">
        <v>24260</v>
      </c>
      <c r="S1189" s="82" t="s">
        <v>24261</v>
      </c>
      <c r="T1189" s="82" t="s">
        <v>24262</v>
      </c>
      <c r="U1189" s="82" t="s">
        <v>24263</v>
      </c>
      <c r="V1189" s="82" t="s">
        <v>24264</v>
      </c>
      <c r="W1189" s="82" t="s">
        <v>24265</v>
      </c>
      <c r="X1189" s="82" t="s">
        <v>24102</v>
      </c>
      <c r="Y1189" s="82" t="s">
        <v>24266</v>
      </c>
      <c r="Z1189" s="82" t="s">
        <v>24267</v>
      </c>
      <c r="AA1189" s="82" t="s">
        <v>24268</v>
      </c>
      <c r="AB1189" s="82" t="s">
        <v>382</v>
      </c>
      <c r="AC1189" s="82" t="s">
        <v>1011</v>
      </c>
      <c r="AD1189" s="82" t="s">
        <v>24269</v>
      </c>
      <c r="AE1189" s="82" t="s">
        <v>24270</v>
      </c>
      <c r="AF1189" s="82" t="s">
        <v>382</v>
      </c>
      <c r="AG1189" s="82" t="s">
        <v>24271</v>
      </c>
      <c r="AH1189" s="82" t="s">
        <v>24272</v>
      </c>
      <c r="AI1189" s="82" t="s">
        <v>24273</v>
      </c>
      <c r="AJ1189" s="82" t="s">
        <v>22619</v>
      </c>
      <c r="AK1189" s="82" t="s">
        <v>24274</v>
      </c>
      <c r="AL1189" s="82" t="s">
        <v>415</v>
      </c>
    </row>
    <row r="1190" spans="1:38" x14ac:dyDescent="0.25">
      <c r="A1190" s="82" t="s">
        <v>24275</v>
      </c>
      <c r="B1190" s="82">
        <v>20.725000000000001</v>
      </c>
      <c r="D1190" s="82" t="s">
        <v>24087</v>
      </c>
      <c r="E1190" s="82" t="s">
        <v>24276</v>
      </c>
      <c r="F1190" s="82" t="s">
        <v>24277</v>
      </c>
      <c r="G1190" s="82" t="s">
        <v>683</v>
      </c>
      <c r="H1190" s="82" t="s">
        <v>360</v>
      </c>
      <c r="I1190" s="82" t="s">
        <v>24278</v>
      </c>
      <c r="J1190" s="82" t="s">
        <v>24211</v>
      </c>
      <c r="K1190" s="82" t="s">
        <v>24279</v>
      </c>
      <c r="L1190" s="82" t="s">
        <v>1180</v>
      </c>
      <c r="M1190" s="82" t="s">
        <v>24280</v>
      </c>
      <c r="N1190" s="82" t="s">
        <v>24281</v>
      </c>
      <c r="O1190" s="82" t="s">
        <v>24282</v>
      </c>
      <c r="P1190" s="82" t="s">
        <v>24283</v>
      </c>
      <c r="Q1190" s="82" t="s">
        <v>360</v>
      </c>
      <c r="R1190" s="82" t="s">
        <v>360</v>
      </c>
      <c r="S1190" s="82" t="s">
        <v>400</v>
      </c>
      <c r="T1190" s="82" t="s">
        <v>24284</v>
      </c>
      <c r="U1190" s="82" t="s">
        <v>24285</v>
      </c>
      <c r="V1190" s="82" t="s">
        <v>24286</v>
      </c>
      <c r="W1190" s="82" t="s">
        <v>24287</v>
      </c>
      <c r="X1190" s="82" t="s">
        <v>24102</v>
      </c>
      <c r="Y1190" s="82" t="s">
        <v>24288</v>
      </c>
      <c r="AA1190" s="82" t="s">
        <v>376</v>
      </c>
      <c r="AB1190" s="82" t="s">
        <v>24289</v>
      </c>
      <c r="AC1190" s="82" t="s">
        <v>24290</v>
      </c>
      <c r="AD1190" s="82" t="s">
        <v>24291</v>
      </c>
      <c r="AE1190" s="82" t="s">
        <v>24108</v>
      </c>
      <c r="AF1190" s="82" t="s">
        <v>382</v>
      </c>
      <c r="AG1190" s="82" t="s">
        <v>382</v>
      </c>
      <c r="AH1190" s="82" t="s">
        <v>24292</v>
      </c>
      <c r="AI1190" s="82" t="s">
        <v>1340</v>
      </c>
      <c r="AJ1190" s="82" t="s">
        <v>22619</v>
      </c>
      <c r="AK1190" s="82" t="s">
        <v>24293</v>
      </c>
      <c r="AL1190" s="82" t="s">
        <v>415</v>
      </c>
    </row>
    <row r="1191" spans="1:38" x14ac:dyDescent="0.25">
      <c r="A1191" s="82" t="s">
        <v>24294</v>
      </c>
      <c r="B1191" s="82">
        <v>20.760999999999999</v>
      </c>
      <c r="C1191" s="82" t="s">
        <v>24295</v>
      </c>
      <c r="D1191" s="82" t="s">
        <v>24114</v>
      </c>
      <c r="E1191" s="82" t="s">
        <v>24296</v>
      </c>
      <c r="F1191" s="82" t="s">
        <v>24297</v>
      </c>
      <c r="G1191" s="82" t="s">
        <v>359</v>
      </c>
      <c r="H1191" s="82" t="s">
        <v>360</v>
      </c>
      <c r="I1191" s="82" t="s">
        <v>24298</v>
      </c>
      <c r="J1191" s="82" t="s">
        <v>24299</v>
      </c>
      <c r="K1191" s="82" t="s">
        <v>24300</v>
      </c>
      <c r="L1191" s="82" t="s">
        <v>580</v>
      </c>
      <c r="M1191" s="82" t="s">
        <v>421</v>
      </c>
      <c r="N1191" s="82" t="s">
        <v>24301</v>
      </c>
      <c r="O1191" s="82" t="s">
        <v>366</v>
      </c>
      <c r="P1191" s="82" t="s">
        <v>24302</v>
      </c>
      <c r="Q1191" s="82" t="s">
        <v>360</v>
      </c>
      <c r="R1191" s="82" t="s">
        <v>360</v>
      </c>
      <c r="S1191" s="82" t="s">
        <v>24303</v>
      </c>
      <c r="T1191" s="82" t="s">
        <v>24304</v>
      </c>
      <c r="U1191" s="82" t="s">
        <v>24305</v>
      </c>
      <c r="V1191" s="82" t="s">
        <v>24306</v>
      </c>
      <c r="W1191" s="82" t="s">
        <v>24307</v>
      </c>
      <c r="X1191" s="82" t="s">
        <v>23154</v>
      </c>
      <c r="Y1191" s="82" t="s">
        <v>24308</v>
      </c>
      <c r="Z1191" s="82" t="s">
        <v>24309</v>
      </c>
      <c r="AA1191" s="82" t="s">
        <v>24310</v>
      </c>
      <c r="AB1191" s="82" t="s">
        <v>24311</v>
      </c>
      <c r="AC1191" s="82" t="s">
        <v>735</v>
      </c>
      <c r="AD1191" s="82" t="s">
        <v>24312</v>
      </c>
      <c r="AE1191" s="82" t="s">
        <v>24313</v>
      </c>
      <c r="AF1191" s="82" t="s">
        <v>382</v>
      </c>
      <c r="AG1191" s="82" t="s">
        <v>24314</v>
      </c>
      <c r="AH1191" s="82" t="s">
        <v>360</v>
      </c>
      <c r="AI1191" s="82" t="s">
        <v>1259</v>
      </c>
      <c r="AJ1191" s="82" t="s">
        <v>22619</v>
      </c>
      <c r="AK1191" s="82" t="s">
        <v>24315</v>
      </c>
      <c r="AL1191" s="82" t="s">
        <v>1286</v>
      </c>
    </row>
    <row r="1192" spans="1:38" x14ac:dyDescent="0.25">
      <c r="A1192" s="82" t="s">
        <v>24316</v>
      </c>
      <c r="B1192" s="82">
        <v>20.762</v>
      </c>
      <c r="D1192" s="82" t="s">
        <v>24114</v>
      </c>
      <c r="E1192" s="82" t="s">
        <v>24317</v>
      </c>
      <c r="F1192" s="82" t="s">
        <v>24318</v>
      </c>
      <c r="G1192" s="82" t="s">
        <v>359</v>
      </c>
      <c r="H1192" s="82" t="s">
        <v>360</v>
      </c>
      <c r="I1192" s="82" t="s">
        <v>24319</v>
      </c>
      <c r="J1192" s="82" t="s">
        <v>24320</v>
      </c>
      <c r="K1192" s="82" t="s">
        <v>24321</v>
      </c>
      <c r="L1192" s="82" t="s">
        <v>24322</v>
      </c>
      <c r="M1192" s="82" t="s">
        <v>24323</v>
      </c>
      <c r="N1192" s="82" t="s">
        <v>24324</v>
      </c>
      <c r="O1192" s="82" t="s">
        <v>366</v>
      </c>
      <c r="P1192" s="82" t="s">
        <v>24325</v>
      </c>
      <c r="Q1192" s="82" t="s">
        <v>360</v>
      </c>
      <c r="R1192" s="82" t="s">
        <v>360</v>
      </c>
      <c r="S1192" s="82" t="s">
        <v>24326</v>
      </c>
      <c r="T1192" s="82" t="s">
        <v>24327</v>
      </c>
      <c r="U1192" s="82" t="s">
        <v>24328</v>
      </c>
      <c r="V1192" s="82" t="s">
        <v>24329</v>
      </c>
      <c r="W1192" s="82" t="s">
        <v>24330</v>
      </c>
      <c r="X1192" s="82" t="s">
        <v>24331</v>
      </c>
      <c r="Y1192" s="82" t="s">
        <v>24332</v>
      </c>
      <c r="Z1192" s="82" t="s">
        <v>24333</v>
      </c>
      <c r="AA1192" s="82" t="s">
        <v>24334</v>
      </c>
      <c r="AB1192" s="82" t="s">
        <v>24335</v>
      </c>
      <c r="AC1192" s="82" t="s">
        <v>1011</v>
      </c>
      <c r="AD1192" s="82" t="s">
        <v>24336</v>
      </c>
      <c r="AE1192" s="82" t="s">
        <v>24337</v>
      </c>
      <c r="AF1192" s="82" t="s">
        <v>382</v>
      </c>
      <c r="AG1192" s="82" t="s">
        <v>24338</v>
      </c>
      <c r="AH1192" s="82" t="s">
        <v>360</v>
      </c>
      <c r="AI1192" s="82" t="s">
        <v>1235</v>
      </c>
      <c r="AJ1192" s="82" t="s">
        <v>22619</v>
      </c>
      <c r="AK1192" s="82" t="s">
        <v>24339</v>
      </c>
      <c r="AL1192" s="82" t="s">
        <v>415</v>
      </c>
    </row>
    <row r="1193" spans="1:38" x14ac:dyDescent="0.25">
      <c r="A1193" s="82" t="s">
        <v>24340</v>
      </c>
      <c r="B1193" s="82">
        <v>20.802</v>
      </c>
      <c r="C1193" s="82" t="s">
        <v>24341</v>
      </c>
      <c r="D1193" s="82" t="s">
        <v>24342</v>
      </c>
      <c r="E1193" s="82" t="s">
        <v>24343</v>
      </c>
      <c r="F1193" s="82" t="s">
        <v>24344</v>
      </c>
      <c r="G1193" s="82" t="s">
        <v>721</v>
      </c>
      <c r="H1193" s="82" t="s">
        <v>360</v>
      </c>
      <c r="I1193" s="82" t="s">
        <v>24345</v>
      </c>
      <c r="J1193" s="82" t="s">
        <v>24346</v>
      </c>
      <c r="K1193" s="82" t="s">
        <v>24347</v>
      </c>
      <c r="L1193" s="82" t="s">
        <v>24348</v>
      </c>
      <c r="M1193" s="82" t="s">
        <v>24349</v>
      </c>
      <c r="N1193" s="82" t="s">
        <v>24350</v>
      </c>
      <c r="O1193" s="82" t="s">
        <v>366</v>
      </c>
      <c r="P1193" s="82" t="s">
        <v>24351</v>
      </c>
      <c r="Q1193" s="82" t="s">
        <v>1920</v>
      </c>
      <c r="R1193" s="82" t="s">
        <v>360</v>
      </c>
      <c r="S1193" s="82" t="s">
        <v>400</v>
      </c>
      <c r="T1193" s="82" t="s">
        <v>24352</v>
      </c>
      <c r="U1193" s="82" t="s">
        <v>631</v>
      </c>
      <c r="V1193" s="82" t="s">
        <v>24353</v>
      </c>
      <c r="W1193" s="82" t="s">
        <v>24354</v>
      </c>
      <c r="X1193" s="82" t="s">
        <v>24355</v>
      </c>
      <c r="Y1193" s="82" t="s">
        <v>24356</v>
      </c>
      <c r="Z1193" s="82" t="s">
        <v>24357</v>
      </c>
      <c r="AA1193" s="82" t="s">
        <v>24358</v>
      </c>
      <c r="AB1193" s="82" t="s">
        <v>24359</v>
      </c>
      <c r="AC1193" s="82" t="s">
        <v>24360</v>
      </c>
      <c r="AD1193" s="82" t="s">
        <v>24361</v>
      </c>
      <c r="AE1193" s="82" t="s">
        <v>24362</v>
      </c>
      <c r="AF1193" s="82" t="s">
        <v>24363</v>
      </c>
      <c r="AG1193" s="82" t="s">
        <v>24364</v>
      </c>
      <c r="AH1193" s="82" t="s">
        <v>24365</v>
      </c>
      <c r="AI1193" s="82" t="s">
        <v>1506</v>
      </c>
      <c r="AJ1193" s="82" t="s">
        <v>22619</v>
      </c>
      <c r="AK1193" s="82" t="s">
        <v>24366</v>
      </c>
      <c r="AL1193" s="82" t="s">
        <v>387</v>
      </c>
    </row>
    <row r="1194" spans="1:38" x14ac:dyDescent="0.25">
      <c r="A1194" s="82" t="s">
        <v>24367</v>
      </c>
      <c r="B1194" s="82">
        <v>20.803000000000001</v>
      </c>
      <c r="C1194" s="82" t="s">
        <v>24368</v>
      </c>
      <c r="D1194" s="82" t="s">
        <v>24342</v>
      </c>
      <c r="E1194" s="82" t="s">
        <v>24369</v>
      </c>
      <c r="F1194" s="82" t="s">
        <v>24370</v>
      </c>
      <c r="G1194" s="82" t="s">
        <v>2959</v>
      </c>
      <c r="H1194" s="82" t="s">
        <v>360</v>
      </c>
      <c r="I1194" s="82" t="s">
        <v>24371</v>
      </c>
      <c r="J1194" s="82" t="s">
        <v>24372</v>
      </c>
      <c r="K1194" s="82" t="s">
        <v>24373</v>
      </c>
      <c r="L1194" s="82" t="s">
        <v>421</v>
      </c>
      <c r="M1194" s="82" t="s">
        <v>24374</v>
      </c>
      <c r="N1194" s="82" t="s">
        <v>24375</v>
      </c>
      <c r="O1194" s="82" t="s">
        <v>366</v>
      </c>
      <c r="P1194" s="82" t="s">
        <v>24376</v>
      </c>
      <c r="Q1194" s="82" t="s">
        <v>360</v>
      </c>
      <c r="R1194" s="82" t="s">
        <v>24377</v>
      </c>
      <c r="S1194" s="82" t="s">
        <v>368</v>
      </c>
      <c r="T1194" s="82" t="s">
        <v>24378</v>
      </c>
      <c r="U1194" s="82" t="s">
        <v>443</v>
      </c>
      <c r="V1194" s="82" t="s">
        <v>362</v>
      </c>
      <c r="W1194" s="82" t="s">
        <v>24379</v>
      </c>
      <c r="X1194" s="82" t="s">
        <v>24380</v>
      </c>
      <c r="Y1194" s="82" t="s">
        <v>24381</v>
      </c>
      <c r="Z1194" s="82" t="s">
        <v>24382</v>
      </c>
      <c r="AA1194" s="82" t="s">
        <v>376</v>
      </c>
      <c r="AB1194" s="82" t="s">
        <v>24383</v>
      </c>
      <c r="AC1194" s="82" t="s">
        <v>636</v>
      </c>
      <c r="AD1194" s="82" t="s">
        <v>24384</v>
      </c>
      <c r="AE1194" s="82" t="s">
        <v>24385</v>
      </c>
      <c r="AF1194" s="82" t="s">
        <v>382</v>
      </c>
      <c r="AG1194" s="82" t="s">
        <v>382</v>
      </c>
      <c r="AH1194" s="82" t="s">
        <v>468</v>
      </c>
      <c r="AI1194" s="82" t="s">
        <v>1506</v>
      </c>
      <c r="AJ1194" s="82" t="s">
        <v>22619</v>
      </c>
      <c r="AK1194" s="82" t="s">
        <v>24386</v>
      </c>
      <c r="AL1194" s="82" t="s">
        <v>450</v>
      </c>
    </row>
    <row r="1195" spans="1:38" x14ac:dyDescent="0.25">
      <c r="A1195" s="82" t="s">
        <v>24387</v>
      </c>
      <c r="B1195" s="82">
        <v>20.806000000000001</v>
      </c>
      <c r="C1195" s="82" t="s">
        <v>24388</v>
      </c>
      <c r="D1195" s="82" t="s">
        <v>24342</v>
      </c>
      <c r="E1195" s="82" t="s">
        <v>24389</v>
      </c>
      <c r="F1195" s="82" t="s">
        <v>24390</v>
      </c>
      <c r="G1195" s="82" t="s">
        <v>24391</v>
      </c>
      <c r="H1195" s="82" t="s">
        <v>360</v>
      </c>
      <c r="I1195" s="82" t="s">
        <v>24392</v>
      </c>
      <c r="J1195" s="82" t="s">
        <v>24393</v>
      </c>
      <c r="K1195" s="82" t="s">
        <v>24394</v>
      </c>
      <c r="L1195" s="82" t="s">
        <v>421</v>
      </c>
      <c r="M1195" s="82" t="s">
        <v>24395</v>
      </c>
      <c r="N1195" s="82" t="s">
        <v>24396</v>
      </c>
      <c r="O1195" s="82" t="s">
        <v>366</v>
      </c>
      <c r="P1195" s="82" t="s">
        <v>360</v>
      </c>
      <c r="Q1195" s="82" t="s">
        <v>360</v>
      </c>
      <c r="R1195" s="82" t="s">
        <v>24397</v>
      </c>
      <c r="S1195" s="82" t="s">
        <v>24398</v>
      </c>
      <c r="T1195" s="82" t="s">
        <v>24399</v>
      </c>
      <c r="U1195" s="82" t="s">
        <v>24400</v>
      </c>
      <c r="V1195" s="82" t="s">
        <v>24401</v>
      </c>
      <c r="W1195" s="82" t="s">
        <v>24402</v>
      </c>
      <c r="X1195" s="82" t="s">
        <v>24403</v>
      </c>
      <c r="Y1195" s="82" t="s">
        <v>24404</v>
      </c>
      <c r="Z1195" s="82" t="s">
        <v>24405</v>
      </c>
      <c r="AA1195" s="82" t="s">
        <v>24406</v>
      </c>
      <c r="AB1195" s="82" t="s">
        <v>24407</v>
      </c>
      <c r="AC1195" s="82" t="s">
        <v>24408</v>
      </c>
      <c r="AD1195" s="82" t="s">
        <v>24409</v>
      </c>
      <c r="AE1195" s="82" t="s">
        <v>24385</v>
      </c>
      <c r="AF1195" s="82" t="s">
        <v>24410</v>
      </c>
      <c r="AG1195" s="82" t="s">
        <v>24411</v>
      </c>
      <c r="AH1195" s="82" t="s">
        <v>24412</v>
      </c>
      <c r="AI1195" s="82" t="s">
        <v>1506</v>
      </c>
      <c r="AJ1195" s="82" t="s">
        <v>22619</v>
      </c>
      <c r="AK1195" s="82" t="s">
        <v>24413</v>
      </c>
      <c r="AL1195" s="82" t="s">
        <v>3887</v>
      </c>
    </row>
    <row r="1196" spans="1:38" x14ac:dyDescent="0.25">
      <c r="A1196" s="82" t="s">
        <v>24414</v>
      </c>
      <c r="B1196" s="82">
        <v>20.806999999999999</v>
      </c>
      <c r="C1196" s="82" t="s">
        <v>24415</v>
      </c>
      <c r="D1196" s="82" t="s">
        <v>24342</v>
      </c>
      <c r="E1196" s="82" t="s">
        <v>24416</v>
      </c>
      <c r="F1196" s="82" t="s">
        <v>24417</v>
      </c>
      <c r="G1196" s="82" t="s">
        <v>11911</v>
      </c>
      <c r="H1196" s="82" t="s">
        <v>360</v>
      </c>
      <c r="I1196" s="82" t="s">
        <v>24418</v>
      </c>
      <c r="J1196" s="82" t="s">
        <v>24419</v>
      </c>
      <c r="K1196" s="82" t="s">
        <v>24420</v>
      </c>
      <c r="L1196" s="82" t="s">
        <v>24421</v>
      </c>
      <c r="M1196" s="82" t="s">
        <v>24422</v>
      </c>
      <c r="N1196" s="82" t="s">
        <v>24423</v>
      </c>
      <c r="O1196" s="82" t="s">
        <v>24424</v>
      </c>
      <c r="P1196" s="82" t="s">
        <v>24425</v>
      </c>
      <c r="Q1196" s="82" t="s">
        <v>24426</v>
      </c>
      <c r="R1196" s="82" t="s">
        <v>24427</v>
      </c>
      <c r="S1196" s="82" t="s">
        <v>400</v>
      </c>
      <c r="T1196" s="82" t="s">
        <v>24428</v>
      </c>
      <c r="U1196" s="82" t="s">
        <v>24429</v>
      </c>
      <c r="V1196" s="82" t="s">
        <v>632</v>
      </c>
      <c r="W1196" s="82" t="s">
        <v>24430</v>
      </c>
      <c r="X1196" s="82" t="s">
        <v>24403</v>
      </c>
      <c r="Y1196" s="82" t="s">
        <v>24431</v>
      </c>
      <c r="Z1196" s="82" t="s">
        <v>24432</v>
      </c>
      <c r="AA1196" s="82" t="s">
        <v>24433</v>
      </c>
      <c r="AB1196" s="82" t="s">
        <v>24434</v>
      </c>
      <c r="AC1196" s="82" t="s">
        <v>24435</v>
      </c>
      <c r="AD1196" s="82" t="s">
        <v>24436</v>
      </c>
      <c r="AE1196" s="82" t="s">
        <v>24385</v>
      </c>
      <c r="AF1196" s="82" t="s">
        <v>24437</v>
      </c>
      <c r="AG1196" s="82" t="s">
        <v>24438</v>
      </c>
      <c r="AH1196" s="82" t="s">
        <v>24412</v>
      </c>
      <c r="AI1196" s="82" t="s">
        <v>1506</v>
      </c>
      <c r="AJ1196" s="82" t="s">
        <v>22619</v>
      </c>
      <c r="AK1196" s="82" t="s">
        <v>24439</v>
      </c>
      <c r="AL1196" s="82" t="s">
        <v>387</v>
      </c>
    </row>
    <row r="1197" spans="1:38" x14ac:dyDescent="0.25">
      <c r="A1197" s="82" t="s">
        <v>24440</v>
      </c>
      <c r="B1197" s="82">
        <v>20.808</v>
      </c>
      <c r="C1197" s="82" t="s">
        <v>24441</v>
      </c>
      <c r="D1197" s="82" t="s">
        <v>24342</v>
      </c>
      <c r="E1197" s="82" t="s">
        <v>24442</v>
      </c>
      <c r="F1197" s="82" t="s">
        <v>24443</v>
      </c>
      <c r="G1197" s="82" t="s">
        <v>504</v>
      </c>
      <c r="H1197" s="82" t="s">
        <v>360</v>
      </c>
      <c r="I1197" s="82" t="s">
        <v>24444</v>
      </c>
      <c r="J1197" s="82" t="s">
        <v>367</v>
      </c>
      <c r="K1197" s="82" t="s">
        <v>24445</v>
      </c>
      <c r="L1197" s="82" t="s">
        <v>24446</v>
      </c>
      <c r="M1197" s="82" t="s">
        <v>24447</v>
      </c>
      <c r="N1197" s="82" t="s">
        <v>24448</v>
      </c>
      <c r="O1197" s="82" t="s">
        <v>558</v>
      </c>
      <c r="P1197" s="82" t="s">
        <v>2739</v>
      </c>
      <c r="Q1197" s="82" t="s">
        <v>360</v>
      </c>
      <c r="R1197" s="82" t="s">
        <v>360</v>
      </c>
      <c r="S1197" s="82" t="s">
        <v>368</v>
      </c>
      <c r="T1197" s="82" t="s">
        <v>24449</v>
      </c>
      <c r="U1197" s="82" t="s">
        <v>24450</v>
      </c>
      <c r="V1197" s="82" t="s">
        <v>24451</v>
      </c>
      <c r="W1197" s="82" t="s">
        <v>24452</v>
      </c>
      <c r="X1197" s="82" t="s">
        <v>24403</v>
      </c>
      <c r="Y1197" s="82" t="s">
        <v>24453</v>
      </c>
      <c r="Z1197" s="82" t="s">
        <v>24454</v>
      </c>
      <c r="AA1197" s="82" t="s">
        <v>24455</v>
      </c>
      <c r="AB1197" s="82" t="s">
        <v>24456</v>
      </c>
      <c r="AC1197" s="82" t="s">
        <v>24360</v>
      </c>
      <c r="AD1197" s="82" t="s">
        <v>24457</v>
      </c>
      <c r="AE1197" s="82" t="s">
        <v>24385</v>
      </c>
      <c r="AF1197" s="82" t="s">
        <v>24458</v>
      </c>
      <c r="AG1197" s="82" t="s">
        <v>24459</v>
      </c>
      <c r="AH1197" s="82" t="s">
        <v>24460</v>
      </c>
      <c r="AI1197" s="82" t="s">
        <v>1506</v>
      </c>
      <c r="AJ1197" s="82" t="s">
        <v>22619</v>
      </c>
      <c r="AK1197" s="82" t="s">
        <v>24461</v>
      </c>
      <c r="AL1197" s="82" t="s">
        <v>387</v>
      </c>
    </row>
    <row r="1198" spans="1:38" x14ac:dyDescent="0.25">
      <c r="A1198" s="82" t="s">
        <v>24462</v>
      </c>
      <c r="B1198" s="82">
        <v>20.812000000000001</v>
      </c>
      <c r="C1198" s="82" t="s">
        <v>24463</v>
      </c>
      <c r="D1198" s="82" t="s">
        <v>24342</v>
      </c>
      <c r="E1198" s="82" t="s">
        <v>24464</v>
      </c>
      <c r="F1198" s="82" t="s">
        <v>24465</v>
      </c>
      <c r="G1198" s="82" t="s">
        <v>504</v>
      </c>
      <c r="H1198" s="82" t="s">
        <v>360</v>
      </c>
      <c r="I1198" s="82" t="s">
        <v>24466</v>
      </c>
      <c r="J1198" s="82" t="s">
        <v>24467</v>
      </c>
      <c r="K1198" s="82" t="s">
        <v>24468</v>
      </c>
      <c r="L1198" s="82" t="s">
        <v>24469</v>
      </c>
      <c r="M1198" s="82" t="s">
        <v>24470</v>
      </c>
      <c r="N1198" s="82" t="s">
        <v>24471</v>
      </c>
      <c r="O1198" s="82" t="s">
        <v>558</v>
      </c>
      <c r="P1198" s="82" t="s">
        <v>20444</v>
      </c>
      <c r="Q1198" s="82" t="s">
        <v>360</v>
      </c>
      <c r="R1198" s="82" t="s">
        <v>360</v>
      </c>
      <c r="S1198" s="82" t="s">
        <v>368</v>
      </c>
      <c r="T1198" s="82" t="s">
        <v>24472</v>
      </c>
      <c r="U1198" s="82" t="s">
        <v>443</v>
      </c>
      <c r="V1198" s="82" t="s">
        <v>362</v>
      </c>
      <c r="W1198" s="82" t="s">
        <v>24473</v>
      </c>
      <c r="X1198" s="82" t="s">
        <v>24403</v>
      </c>
      <c r="Y1198" s="82" t="s">
        <v>24474</v>
      </c>
      <c r="Z1198" s="82" t="s">
        <v>24475</v>
      </c>
      <c r="AA1198" s="82" t="s">
        <v>24476</v>
      </c>
      <c r="AB1198" s="82" t="s">
        <v>24477</v>
      </c>
      <c r="AC1198" s="82" t="s">
        <v>24478</v>
      </c>
      <c r="AD1198" s="82" t="s">
        <v>24479</v>
      </c>
      <c r="AE1198" s="82" t="s">
        <v>24362</v>
      </c>
      <c r="AF1198" s="82" t="s">
        <v>24480</v>
      </c>
      <c r="AG1198" s="82" t="s">
        <v>24481</v>
      </c>
      <c r="AH1198" s="82" t="s">
        <v>24471</v>
      </c>
      <c r="AI1198" s="82" t="s">
        <v>1506</v>
      </c>
      <c r="AJ1198" s="82" t="s">
        <v>22619</v>
      </c>
      <c r="AK1198" s="82" t="s">
        <v>24482</v>
      </c>
      <c r="AL1198" s="82" t="s">
        <v>450</v>
      </c>
    </row>
    <row r="1199" spans="1:38" x14ac:dyDescent="0.25">
      <c r="A1199" s="82" t="s">
        <v>24483</v>
      </c>
      <c r="B1199" s="82">
        <v>20.812999999999999</v>
      </c>
      <c r="C1199" s="82" t="s">
        <v>24484</v>
      </c>
      <c r="D1199" s="82" t="s">
        <v>24342</v>
      </c>
      <c r="E1199" s="82" t="s">
        <v>24485</v>
      </c>
      <c r="F1199" s="82" t="s">
        <v>24486</v>
      </c>
      <c r="G1199" s="82" t="s">
        <v>504</v>
      </c>
      <c r="H1199" s="82" t="s">
        <v>360</v>
      </c>
      <c r="I1199" s="82" t="s">
        <v>24487</v>
      </c>
      <c r="J1199" s="82" t="s">
        <v>24488</v>
      </c>
      <c r="K1199" s="82" t="s">
        <v>24489</v>
      </c>
      <c r="L1199" s="82" t="s">
        <v>580</v>
      </c>
      <c r="M1199" s="82" t="s">
        <v>24490</v>
      </c>
      <c r="N1199" s="82" t="s">
        <v>24491</v>
      </c>
      <c r="O1199" s="82" t="s">
        <v>558</v>
      </c>
      <c r="P1199" s="82" t="s">
        <v>24492</v>
      </c>
      <c r="Q1199" s="82" t="s">
        <v>24493</v>
      </c>
      <c r="R1199" s="82" t="s">
        <v>24494</v>
      </c>
      <c r="S1199" s="82" t="s">
        <v>368</v>
      </c>
      <c r="T1199" s="82" t="s">
        <v>24495</v>
      </c>
      <c r="U1199" s="82" t="s">
        <v>443</v>
      </c>
      <c r="V1199" s="82" t="s">
        <v>24496</v>
      </c>
      <c r="W1199" s="82" t="s">
        <v>24497</v>
      </c>
      <c r="X1199" s="82" t="s">
        <v>24498</v>
      </c>
      <c r="Y1199" s="82" t="s">
        <v>24499</v>
      </c>
      <c r="Z1199" s="82" t="s">
        <v>24500</v>
      </c>
      <c r="AA1199" s="82" t="s">
        <v>24501</v>
      </c>
      <c r="AB1199" s="82" t="s">
        <v>24502</v>
      </c>
      <c r="AC1199" s="82" t="s">
        <v>1011</v>
      </c>
      <c r="AD1199" s="82" t="s">
        <v>24503</v>
      </c>
      <c r="AE1199" s="82" t="s">
        <v>24362</v>
      </c>
      <c r="AF1199" s="82" t="s">
        <v>382</v>
      </c>
      <c r="AG1199" s="82" t="s">
        <v>24504</v>
      </c>
      <c r="AH1199" s="82" t="s">
        <v>24505</v>
      </c>
      <c r="AI1199" s="82" t="s">
        <v>1752</v>
      </c>
      <c r="AJ1199" s="82" t="s">
        <v>22619</v>
      </c>
      <c r="AK1199" s="82" t="s">
        <v>24506</v>
      </c>
      <c r="AL1199" s="82" t="s">
        <v>3887</v>
      </c>
    </row>
    <row r="1200" spans="1:38" x14ac:dyDescent="0.25">
      <c r="A1200" s="82" t="s">
        <v>24507</v>
      </c>
      <c r="B1200" s="82">
        <v>20.814</v>
      </c>
      <c r="C1200" s="82" t="s">
        <v>24508</v>
      </c>
      <c r="D1200" s="82" t="s">
        <v>24342</v>
      </c>
      <c r="E1200" s="82" t="s">
        <v>24509</v>
      </c>
      <c r="F1200" s="82" t="s">
        <v>24510</v>
      </c>
      <c r="G1200" s="82" t="s">
        <v>504</v>
      </c>
      <c r="H1200" s="82" t="s">
        <v>360</v>
      </c>
      <c r="I1200" s="82" t="s">
        <v>24511</v>
      </c>
      <c r="J1200" s="82" t="s">
        <v>24512</v>
      </c>
      <c r="K1200" s="82" t="s">
        <v>24513</v>
      </c>
      <c r="L1200" s="82" t="s">
        <v>24514</v>
      </c>
      <c r="M1200" s="82" t="s">
        <v>24515</v>
      </c>
      <c r="N1200" s="82" t="s">
        <v>24516</v>
      </c>
      <c r="O1200" s="82" t="s">
        <v>366</v>
      </c>
      <c r="P1200" s="82" t="s">
        <v>360</v>
      </c>
      <c r="Q1200" s="82" t="s">
        <v>360</v>
      </c>
      <c r="R1200" s="82" t="s">
        <v>360</v>
      </c>
      <c r="S1200" s="82" t="s">
        <v>24517</v>
      </c>
      <c r="T1200" s="82" t="s">
        <v>24518</v>
      </c>
      <c r="U1200" s="82" t="s">
        <v>24519</v>
      </c>
      <c r="V1200" s="82" t="s">
        <v>632</v>
      </c>
      <c r="W1200" s="82" t="s">
        <v>24520</v>
      </c>
      <c r="X1200" s="82" t="s">
        <v>24521</v>
      </c>
      <c r="Y1200" s="82" t="s">
        <v>24522</v>
      </c>
      <c r="Z1200" s="82" t="s">
        <v>24523</v>
      </c>
      <c r="AA1200" s="82" t="s">
        <v>24524</v>
      </c>
      <c r="AB1200" s="82" t="s">
        <v>24525</v>
      </c>
      <c r="AC1200" s="82" t="s">
        <v>735</v>
      </c>
      <c r="AD1200" s="82" t="s">
        <v>24526</v>
      </c>
      <c r="AE1200" s="82" t="s">
        <v>24362</v>
      </c>
      <c r="AF1200" s="82" t="s">
        <v>382</v>
      </c>
      <c r="AG1200" s="82" t="s">
        <v>24527</v>
      </c>
      <c r="AH1200" s="82" t="s">
        <v>24528</v>
      </c>
      <c r="AI1200" s="82" t="s">
        <v>1259</v>
      </c>
      <c r="AJ1200" s="82" t="s">
        <v>22619</v>
      </c>
      <c r="AK1200" s="82" t="s">
        <v>24529</v>
      </c>
      <c r="AL1200" s="82" t="s">
        <v>415</v>
      </c>
    </row>
    <row r="1201" spans="1:38" x14ac:dyDescent="0.25">
      <c r="A1201" s="82" t="s">
        <v>24530</v>
      </c>
      <c r="B1201" s="82">
        <v>20.815999999999999</v>
      </c>
      <c r="C1201" s="82" t="s">
        <v>24531</v>
      </c>
      <c r="D1201" s="82" t="s">
        <v>24342</v>
      </c>
      <c r="E1201" s="82" t="s">
        <v>24532</v>
      </c>
      <c r="F1201" s="82" t="s">
        <v>24533</v>
      </c>
      <c r="G1201" s="82" t="s">
        <v>4176</v>
      </c>
      <c r="H1201" s="82" t="s">
        <v>360</v>
      </c>
      <c r="I1201" s="82" t="s">
        <v>24534</v>
      </c>
      <c r="J1201" s="82" t="s">
        <v>24535</v>
      </c>
      <c r="K1201" s="82" t="s">
        <v>24536</v>
      </c>
      <c r="L1201" s="82" t="s">
        <v>24537</v>
      </c>
      <c r="M1201" s="82" t="s">
        <v>24538</v>
      </c>
      <c r="N1201" s="82" t="s">
        <v>24539</v>
      </c>
      <c r="O1201" s="82" t="s">
        <v>558</v>
      </c>
      <c r="P1201" s="82" t="s">
        <v>24540</v>
      </c>
      <c r="Q1201" s="82" t="s">
        <v>360</v>
      </c>
      <c r="R1201" s="82" t="s">
        <v>24541</v>
      </c>
      <c r="S1201" s="82" t="s">
        <v>24542</v>
      </c>
      <c r="T1201" s="82" t="s">
        <v>24543</v>
      </c>
      <c r="U1201" s="82" t="s">
        <v>24544</v>
      </c>
      <c r="V1201" s="82" t="s">
        <v>24545</v>
      </c>
      <c r="W1201" s="82" t="s">
        <v>24546</v>
      </c>
      <c r="X1201" s="82" t="s">
        <v>24403</v>
      </c>
      <c r="Y1201" s="82" t="s">
        <v>24547</v>
      </c>
      <c r="AA1201" s="82" t="s">
        <v>24548</v>
      </c>
      <c r="AB1201" s="82" t="s">
        <v>24549</v>
      </c>
      <c r="AC1201" s="82" t="s">
        <v>24550</v>
      </c>
      <c r="AD1201" s="82" t="s">
        <v>24551</v>
      </c>
      <c r="AE1201" s="82" t="s">
        <v>24552</v>
      </c>
      <c r="AF1201" s="82" t="s">
        <v>382</v>
      </c>
      <c r="AG1201" s="82" t="s">
        <v>24553</v>
      </c>
      <c r="AH1201" s="82" t="s">
        <v>24554</v>
      </c>
      <c r="AI1201" s="82" t="s">
        <v>24555</v>
      </c>
      <c r="AJ1201" s="82" t="s">
        <v>22619</v>
      </c>
      <c r="AK1201" s="82" t="s">
        <v>24556</v>
      </c>
      <c r="AL1201" s="82" t="s">
        <v>961</v>
      </c>
    </row>
    <row r="1202" spans="1:38" x14ac:dyDescent="0.25">
      <c r="A1202" s="82" t="s">
        <v>24557</v>
      </c>
      <c r="B1202" s="82">
        <v>20.817</v>
      </c>
      <c r="D1202" s="82" t="s">
        <v>24342</v>
      </c>
      <c r="E1202" s="82" t="s">
        <v>24558</v>
      </c>
      <c r="F1202" s="82" t="s">
        <v>24559</v>
      </c>
      <c r="G1202" s="82" t="s">
        <v>600</v>
      </c>
      <c r="H1202" s="82" t="s">
        <v>360</v>
      </c>
      <c r="I1202" s="82" t="s">
        <v>24560</v>
      </c>
      <c r="J1202" s="82" t="s">
        <v>24561</v>
      </c>
      <c r="K1202" s="82" t="s">
        <v>24562</v>
      </c>
      <c r="L1202" s="82" t="s">
        <v>421</v>
      </c>
      <c r="M1202" s="82" t="s">
        <v>421</v>
      </c>
      <c r="N1202" s="82" t="s">
        <v>24563</v>
      </c>
      <c r="O1202" s="82" t="s">
        <v>558</v>
      </c>
      <c r="P1202" s="82" t="s">
        <v>360</v>
      </c>
      <c r="Q1202" s="82" t="s">
        <v>360</v>
      </c>
      <c r="R1202" s="82" t="s">
        <v>360</v>
      </c>
      <c r="S1202" s="82" t="s">
        <v>24564</v>
      </c>
      <c r="T1202" s="82" t="s">
        <v>24565</v>
      </c>
      <c r="U1202" s="82" t="s">
        <v>24566</v>
      </c>
      <c r="V1202" s="82" t="s">
        <v>403</v>
      </c>
      <c r="W1202" s="82" t="s">
        <v>24567</v>
      </c>
      <c r="X1202" s="82" t="s">
        <v>24403</v>
      </c>
      <c r="Y1202" s="82" t="s">
        <v>24568</v>
      </c>
      <c r="AA1202" s="82" t="s">
        <v>24569</v>
      </c>
      <c r="AB1202" s="82" t="s">
        <v>382</v>
      </c>
      <c r="AC1202" s="82" t="s">
        <v>735</v>
      </c>
      <c r="AD1202" s="82" t="s">
        <v>24570</v>
      </c>
      <c r="AE1202" s="82" t="s">
        <v>360</v>
      </c>
      <c r="AF1202" s="82" t="s">
        <v>382</v>
      </c>
      <c r="AG1202" s="82" t="s">
        <v>24571</v>
      </c>
      <c r="AH1202" s="82" t="s">
        <v>24572</v>
      </c>
      <c r="AI1202" s="82" t="s">
        <v>10805</v>
      </c>
      <c r="AJ1202" s="82" t="s">
        <v>22619</v>
      </c>
      <c r="AK1202" s="82" t="s">
        <v>24573</v>
      </c>
      <c r="AL1202" s="82" t="s">
        <v>1286</v>
      </c>
    </row>
    <row r="1203" spans="1:38" x14ac:dyDescent="0.25">
      <c r="A1203" s="82" t="s">
        <v>24574</v>
      </c>
      <c r="B1203" s="82">
        <v>20.818000000000001</v>
      </c>
      <c r="C1203" s="82" t="s">
        <v>24575</v>
      </c>
      <c r="D1203" s="82" t="s">
        <v>24342</v>
      </c>
      <c r="E1203" s="82" t="s">
        <v>24576</v>
      </c>
      <c r="F1203" s="82" t="s">
        <v>24577</v>
      </c>
      <c r="G1203" s="82" t="s">
        <v>600</v>
      </c>
      <c r="H1203" s="82" t="s">
        <v>360</v>
      </c>
      <c r="I1203" s="82" t="s">
        <v>24578</v>
      </c>
      <c r="J1203" s="82" t="s">
        <v>24579</v>
      </c>
      <c r="K1203" s="82" t="s">
        <v>24580</v>
      </c>
      <c r="L1203" s="82" t="s">
        <v>580</v>
      </c>
      <c r="M1203" s="82" t="s">
        <v>24581</v>
      </c>
      <c r="N1203" s="82" t="s">
        <v>24582</v>
      </c>
      <c r="O1203" s="82" t="s">
        <v>558</v>
      </c>
      <c r="P1203" s="82" t="s">
        <v>360</v>
      </c>
      <c r="Q1203" s="82" t="s">
        <v>360</v>
      </c>
      <c r="R1203" s="82" t="s">
        <v>360</v>
      </c>
      <c r="S1203" s="82" t="s">
        <v>400</v>
      </c>
      <c r="T1203" s="82" t="s">
        <v>24583</v>
      </c>
      <c r="U1203" s="82" t="s">
        <v>24584</v>
      </c>
      <c r="V1203" s="82" t="s">
        <v>632</v>
      </c>
      <c r="W1203" s="82" t="s">
        <v>24585</v>
      </c>
      <c r="X1203" s="82" t="s">
        <v>24586</v>
      </c>
      <c r="Y1203" s="82" t="s">
        <v>24587</v>
      </c>
      <c r="Z1203" s="82" t="s">
        <v>11</v>
      </c>
      <c r="AA1203" s="82" t="s">
        <v>24588</v>
      </c>
      <c r="AB1203" s="82" t="s">
        <v>382</v>
      </c>
      <c r="AC1203" s="82" t="s">
        <v>1011</v>
      </c>
      <c r="AD1203" s="82" t="s">
        <v>24589</v>
      </c>
      <c r="AF1203" s="82" t="s">
        <v>382</v>
      </c>
      <c r="AG1203" s="82" t="s">
        <v>24590</v>
      </c>
      <c r="AH1203" s="82" t="s">
        <v>24591</v>
      </c>
      <c r="AI1203" s="82" t="s">
        <v>24592</v>
      </c>
      <c r="AJ1203" s="82" t="s">
        <v>22619</v>
      </c>
      <c r="AK1203" s="82" t="s">
        <v>24593</v>
      </c>
      <c r="AL1203" s="82" t="s">
        <v>415</v>
      </c>
    </row>
    <row r="1204" spans="1:38" x14ac:dyDescent="0.25">
      <c r="A1204" s="82" t="s">
        <v>24594</v>
      </c>
      <c r="B1204" s="82">
        <v>20.818999999999999</v>
      </c>
      <c r="D1204" s="82" t="s">
        <v>24342</v>
      </c>
      <c r="E1204" s="82" t="s">
        <v>24595</v>
      </c>
      <c r="F1204" s="82" t="s">
        <v>24596</v>
      </c>
      <c r="G1204" s="82" t="s">
        <v>600</v>
      </c>
      <c r="H1204" s="82" t="s">
        <v>360</v>
      </c>
      <c r="I1204" s="82" t="s">
        <v>24597</v>
      </c>
      <c r="J1204" s="82" t="s">
        <v>24598</v>
      </c>
      <c r="K1204" s="82" t="s">
        <v>24599</v>
      </c>
      <c r="L1204" s="82" t="s">
        <v>421</v>
      </c>
      <c r="M1204" s="82" t="s">
        <v>421</v>
      </c>
      <c r="N1204" s="82" t="s">
        <v>24600</v>
      </c>
      <c r="O1204" s="82" t="s">
        <v>558</v>
      </c>
      <c r="P1204" s="82" t="s">
        <v>360</v>
      </c>
      <c r="Q1204" s="82" t="s">
        <v>360</v>
      </c>
      <c r="R1204" s="82" t="s">
        <v>360</v>
      </c>
      <c r="S1204" s="82" t="s">
        <v>400</v>
      </c>
      <c r="T1204" s="82" t="s">
        <v>24601</v>
      </c>
      <c r="U1204" s="82" t="s">
        <v>24602</v>
      </c>
      <c r="V1204" s="82" t="s">
        <v>632</v>
      </c>
      <c r="W1204" s="82" t="s">
        <v>24585</v>
      </c>
      <c r="X1204" s="82" t="s">
        <v>24603</v>
      </c>
      <c r="Y1204" s="82" t="s">
        <v>24604</v>
      </c>
      <c r="Z1204" s="82" t="s">
        <v>24605</v>
      </c>
      <c r="AA1204" s="82" t="s">
        <v>24606</v>
      </c>
      <c r="AB1204" s="82" t="s">
        <v>382</v>
      </c>
      <c r="AC1204" s="82" t="s">
        <v>1011</v>
      </c>
      <c r="AD1204" s="82" t="s">
        <v>24607</v>
      </c>
      <c r="AF1204" s="82" t="s">
        <v>382</v>
      </c>
      <c r="AG1204" s="82" t="s">
        <v>24608</v>
      </c>
      <c r="AH1204" s="82" t="s">
        <v>24609</v>
      </c>
      <c r="AI1204" s="82" t="s">
        <v>24610</v>
      </c>
      <c r="AJ1204" s="82" t="s">
        <v>22619</v>
      </c>
      <c r="AK1204" s="82" t="s">
        <v>24611</v>
      </c>
      <c r="AL1204" s="82" t="s">
        <v>415</v>
      </c>
    </row>
    <row r="1205" spans="1:38" x14ac:dyDescent="0.25">
      <c r="A1205" s="82" t="s">
        <v>24612</v>
      </c>
      <c r="B1205" s="82">
        <v>20.82</v>
      </c>
      <c r="D1205" s="82" t="s">
        <v>24342</v>
      </c>
      <c r="E1205" s="82" t="s">
        <v>24613</v>
      </c>
      <c r="F1205" s="82" t="s">
        <v>24614</v>
      </c>
      <c r="G1205" s="82" t="s">
        <v>600</v>
      </c>
      <c r="H1205" s="82" t="s">
        <v>360</v>
      </c>
      <c r="I1205" s="82" t="s">
        <v>24615</v>
      </c>
      <c r="J1205" s="82" t="s">
        <v>24616</v>
      </c>
      <c r="K1205" s="82" t="s">
        <v>24617</v>
      </c>
      <c r="L1205" s="82" t="s">
        <v>421</v>
      </c>
      <c r="M1205" s="82" t="s">
        <v>24618</v>
      </c>
      <c r="N1205" s="82" t="s">
        <v>24619</v>
      </c>
      <c r="O1205" s="82" t="s">
        <v>558</v>
      </c>
      <c r="P1205" s="82" t="s">
        <v>24620</v>
      </c>
      <c r="Q1205" s="82" t="s">
        <v>360</v>
      </c>
      <c r="R1205" s="82" t="s">
        <v>360</v>
      </c>
      <c r="S1205" s="82" t="s">
        <v>400</v>
      </c>
      <c r="T1205" s="82" t="s">
        <v>24621</v>
      </c>
      <c r="U1205" s="82" t="s">
        <v>24622</v>
      </c>
      <c r="V1205" s="82" t="s">
        <v>403</v>
      </c>
      <c r="W1205" s="82" t="s">
        <v>24623</v>
      </c>
      <c r="X1205" s="82" t="s">
        <v>24403</v>
      </c>
      <c r="Y1205" s="82" t="s">
        <v>24624</v>
      </c>
      <c r="Z1205" s="82" t="s">
        <v>24625</v>
      </c>
      <c r="AA1205" s="82" t="s">
        <v>24626</v>
      </c>
      <c r="AB1205" s="82" t="s">
        <v>382</v>
      </c>
      <c r="AC1205" s="82" t="s">
        <v>1011</v>
      </c>
      <c r="AD1205" s="82" t="s">
        <v>24627</v>
      </c>
      <c r="AF1205" s="82" t="s">
        <v>24628</v>
      </c>
      <c r="AG1205" s="82" t="s">
        <v>24629</v>
      </c>
      <c r="AH1205" s="82" t="s">
        <v>24630</v>
      </c>
      <c r="AI1205" s="82" t="s">
        <v>24631</v>
      </c>
      <c r="AJ1205" s="82" t="s">
        <v>22619</v>
      </c>
      <c r="AK1205" s="82" t="s">
        <v>24632</v>
      </c>
      <c r="AL1205" s="82" t="s">
        <v>415</v>
      </c>
    </row>
    <row r="1206" spans="1:38" x14ac:dyDescent="0.25">
      <c r="A1206" s="82" t="s">
        <v>24633</v>
      </c>
      <c r="B1206" s="82">
        <v>20.821000000000002</v>
      </c>
      <c r="C1206" s="82" t="s">
        <v>24634</v>
      </c>
      <c r="D1206" s="82" t="s">
        <v>24342</v>
      </c>
      <c r="E1206" s="82" t="s">
        <v>24635</v>
      </c>
      <c r="F1206" s="82" t="s">
        <v>24636</v>
      </c>
      <c r="G1206" s="82" t="s">
        <v>600</v>
      </c>
      <c r="H1206" s="82" t="s">
        <v>360</v>
      </c>
      <c r="I1206" s="82" t="s">
        <v>24637</v>
      </c>
      <c r="J1206" s="82" t="s">
        <v>24638</v>
      </c>
      <c r="K1206" s="82" t="s">
        <v>24639</v>
      </c>
      <c r="L1206" s="82" t="s">
        <v>421</v>
      </c>
      <c r="M1206" s="82" t="s">
        <v>24640</v>
      </c>
      <c r="N1206" s="82" t="s">
        <v>24641</v>
      </c>
      <c r="O1206" s="82" t="s">
        <v>366</v>
      </c>
      <c r="P1206" s="82" t="s">
        <v>360</v>
      </c>
      <c r="Q1206" s="82" t="s">
        <v>360</v>
      </c>
      <c r="R1206" s="82" t="s">
        <v>360</v>
      </c>
      <c r="S1206" s="82" t="s">
        <v>368</v>
      </c>
      <c r="T1206" s="82" t="s">
        <v>24642</v>
      </c>
      <c r="U1206" s="82" t="s">
        <v>24643</v>
      </c>
      <c r="V1206" s="82" t="s">
        <v>362</v>
      </c>
      <c r="W1206" s="82" t="s">
        <v>24644</v>
      </c>
      <c r="X1206" s="82" t="s">
        <v>24403</v>
      </c>
      <c r="Y1206" s="82" t="s">
        <v>24645</v>
      </c>
      <c r="Z1206" s="82" t="s">
        <v>24646</v>
      </c>
      <c r="AA1206" s="82" t="s">
        <v>24647</v>
      </c>
      <c r="AB1206" s="82" t="s">
        <v>382</v>
      </c>
      <c r="AC1206" s="82" t="s">
        <v>735</v>
      </c>
      <c r="AD1206" s="82" t="s">
        <v>24648</v>
      </c>
      <c r="AE1206" s="82" t="s">
        <v>24362</v>
      </c>
      <c r="AF1206" s="82" t="s">
        <v>24649</v>
      </c>
      <c r="AG1206" s="82" t="s">
        <v>24650</v>
      </c>
      <c r="AH1206" s="82" t="s">
        <v>382</v>
      </c>
      <c r="AI1206" s="82" t="s">
        <v>24651</v>
      </c>
      <c r="AJ1206" s="82" t="s">
        <v>22619</v>
      </c>
      <c r="AK1206" s="82" t="s">
        <v>24652</v>
      </c>
      <c r="AL1206" s="82" t="s">
        <v>961</v>
      </c>
    </row>
    <row r="1207" spans="1:38" x14ac:dyDescent="0.25">
      <c r="A1207" s="82" t="s">
        <v>24653</v>
      </c>
      <c r="B1207" s="82">
        <v>20.821999999999999</v>
      </c>
      <c r="D1207" s="82" t="s">
        <v>24342</v>
      </c>
      <c r="E1207" s="82" t="s">
        <v>24654</v>
      </c>
      <c r="F1207" s="82" t="s">
        <v>24655</v>
      </c>
      <c r="G1207" s="82" t="s">
        <v>600</v>
      </c>
      <c r="H1207" s="82" t="s">
        <v>360</v>
      </c>
      <c r="I1207" s="82" t="s">
        <v>24656</v>
      </c>
      <c r="J1207" s="82" t="s">
        <v>24656</v>
      </c>
      <c r="K1207" s="82" t="s">
        <v>362</v>
      </c>
      <c r="L1207" s="82" t="s">
        <v>421</v>
      </c>
      <c r="M1207" s="82" t="s">
        <v>421</v>
      </c>
      <c r="N1207" s="82" t="s">
        <v>24657</v>
      </c>
      <c r="O1207" s="82" t="s">
        <v>366</v>
      </c>
      <c r="P1207" s="82" t="s">
        <v>24658</v>
      </c>
      <c r="Q1207" s="82" t="s">
        <v>367</v>
      </c>
      <c r="R1207" s="82" t="s">
        <v>24659</v>
      </c>
      <c r="S1207" s="82" t="s">
        <v>400</v>
      </c>
      <c r="T1207" s="82" t="s">
        <v>24660</v>
      </c>
      <c r="U1207" s="82" t="s">
        <v>24661</v>
      </c>
      <c r="V1207" s="82" t="s">
        <v>403</v>
      </c>
      <c r="W1207" s="82" t="s">
        <v>24662</v>
      </c>
      <c r="X1207" s="82" t="s">
        <v>24663</v>
      </c>
      <c r="Y1207" s="82" t="s">
        <v>24664</v>
      </c>
      <c r="Z1207" s="82" t="s">
        <v>24665</v>
      </c>
      <c r="AA1207" s="82" t="s">
        <v>24666</v>
      </c>
      <c r="AB1207" s="82" t="s">
        <v>382</v>
      </c>
      <c r="AC1207" s="82" t="s">
        <v>1011</v>
      </c>
      <c r="AD1207" s="82" t="s">
        <v>24667</v>
      </c>
      <c r="AE1207" s="82" t="s">
        <v>24668</v>
      </c>
      <c r="AF1207" s="82" t="s">
        <v>382</v>
      </c>
      <c r="AG1207" s="82" t="s">
        <v>382</v>
      </c>
      <c r="AH1207" s="82" t="s">
        <v>24669</v>
      </c>
      <c r="AI1207" s="82" t="s">
        <v>24670</v>
      </c>
      <c r="AJ1207" s="82" t="s">
        <v>22619</v>
      </c>
      <c r="AK1207" s="82" t="s">
        <v>24671</v>
      </c>
      <c r="AL1207" s="82" t="s">
        <v>1286</v>
      </c>
    </row>
    <row r="1208" spans="1:38" x14ac:dyDescent="0.25">
      <c r="A1208" s="82" t="s">
        <v>24672</v>
      </c>
      <c r="B1208" s="82">
        <v>20.901</v>
      </c>
      <c r="C1208" s="82" t="s">
        <v>24673</v>
      </c>
      <c r="D1208" s="82" t="s">
        <v>24114</v>
      </c>
      <c r="E1208" s="82" t="s">
        <v>24674</v>
      </c>
      <c r="F1208" s="82" t="s">
        <v>24675</v>
      </c>
      <c r="G1208" s="82" t="s">
        <v>4471</v>
      </c>
      <c r="H1208" s="82" t="s">
        <v>360</v>
      </c>
      <c r="I1208" s="82" t="s">
        <v>24676</v>
      </c>
      <c r="J1208" s="82" t="s">
        <v>24677</v>
      </c>
      <c r="K1208" s="82" t="s">
        <v>24678</v>
      </c>
      <c r="L1208" s="82" t="s">
        <v>421</v>
      </c>
      <c r="M1208" s="82" t="s">
        <v>24679</v>
      </c>
      <c r="N1208" s="82" t="s">
        <v>24680</v>
      </c>
      <c r="O1208" s="82" t="s">
        <v>366</v>
      </c>
      <c r="P1208" s="82" t="s">
        <v>24681</v>
      </c>
      <c r="Q1208" s="82" t="s">
        <v>24682</v>
      </c>
      <c r="R1208" s="82" t="s">
        <v>24683</v>
      </c>
      <c r="S1208" s="82" t="s">
        <v>400</v>
      </c>
      <c r="T1208" s="82" t="s">
        <v>24684</v>
      </c>
      <c r="U1208" s="82" t="s">
        <v>24685</v>
      </c>
      <c r="V1208" s="82" t="s">
        <v>24686</v>
      </c>
      <c r="W1208" s="82" t="s">
        <v>24687</v>
      </c>
      <c r="X1208" s="82" t="s">
        <v>24688</v>
      </c>
      <c r="Y1208" s="82" t="s">
        <v>24689</v>
      </c>
      <c r="Z1208" s="82" t="s">
        <v>24690</v>
      </c>
      <c r="AA1208" s="82" t="s">
        <v>24691</v>
      </c>
      <c r="AB1208" s="82" t="s">
        <v>24692</v>
      </c>
      <c r="AC1208" s="82" t="s">
        <v>1011</v>
      </c>
      <c r="AD1208" s="82" t="s">
        <v>24693</v>
      </c>
      <c r="AE1208" s="82" t="s">
        <v>24694</v>
      </c>
      <c r="AF1208" s="82" t="s">
        <v>382</v>
      </c>
      <c r="AG1208" s="82" t="s">
        <v>24695</v>
      </c>
      <c r="AH1208" s="82" t="s">
        <v>24696</v>
      </c>
      <c r="AI1208" s="82" t="s">
        <v>1583</v>
      </c>
      <c r="AJ1208" s="82" t="s">
        <v>22619</v>
      </c>
      <c r="AK1208" s="82" t="s">
        <v>24697</v>
      </c>
      <c r="AL1208" s="82" t="s">
        <v>1286</v>
      </c>
    </row>
    <row r="1209" spans="1:38" x14ac:dyDescent="0.25">
      <c r="A1209" s="82" t="s">
        <v>24698</v>
      </c>
      <c r="B1209" s="82">
        <v>20.904</v>
      </c>
      <c r="D1209" s="82" t="s">
        <v>24114</v>
      </c>
      <c r="E1209" s="82" t="s">
        <v>24699</v>
      </c>
      <c r="F1209" s="82" t="s">
        <v>24700</v>
      </c>
      <c r="G1209" s="82" t="s">
        <v>11911</v>
      </c>
      <c r="H1209" s="82" t="s">
        <v>360</v>
      </c>
      <c r="I1209" s="82" t="s">
        <v>24701</v>
      </c>
      <c r="J1209" s="82" t="s">
        <v>24702</v>
      </c>
      <c r="K1209" s="82" t="s">
        <v>24703</v>
      </c>
      <c r="L1209" s="82" t="s">
        <v>421</v>
      </c>
      <c r="M1209" s="82" t="s">
        <v>24704</v>
      </c>
      <c r="N1209" s="82" t="s">
        <v>360</v>
      </c>
      <c r="O1209" s="82" t="s">
        <v>558</v>
      </c>
      <c r="P1209" s="82" t="s">
        <v>24705</v>
      </c>
      <c r="Q1209" s="82" t="s">
        <v>360</v>
      </c>
      <c r="R1209" s="82" t="s">
        <v>360</v>
      </c>
      <c r="S1209" s="82" t="s">
        <v>368</v>
      </c>
      <c r="T1209" s="82" t="s">
        <v>24706</v>
      </c>
      <c r="U1209" s="82" t="s">
        <v>24707</v>
      </c>
      <c r="V1209" s="82" t="s">
        <v>362</v>
      </c>
      <c r="W1209" s="82" t="s">
        <v>24708</v>
      </c>
      <c r="X1209" s="82" t="s">
        <v>24709</v>
      </c>
      <c r="Y1209" s="82" t="s">
        <v>24710</v>
      </c>
      <c r="Z1209" s="82" t="s">
        <v>427</v>
      </c>
      <c r="AA1209" s="82" t="s">
        <v>24711</v>
      </c>
      <c r="AB1209" s="82" t="s">
        <v>24712</v>
      </c>
      <c r="AC1209" s="82" t="s">
        <v>1011</v>
      </c>
      <c r="AD1209" s="82" t="s">
        <v>24713</v>
      </c>
      <c r="AE1209" s="82" t="s">
        <v>24714</v>
      </c>
      <c r="AF1209" s="82" t="s">
        <v>24715</v>
      </c>
      <c r="AG1209" s="82" t="s">
        <v>24716</v>
      </c>
      <c r="AH1209" s="82" t="s">
        <v>382</v>
      </c>
      <c r="AI1209" s="82" t="s">
        <v>1703</v>
      </c>
      <c r="AJ1209" s="82" t="s">
        <v>22619</v>
      </c>
      <c r="AK1209" s="82" t="s">
        <v>24717</v>
      </c>
      <c r="AL1209" s="82" t="s">
        <v>1286</v>
      </c>
    </row>
    <row r="1210" spans="1:38" x14ac:dyDescent="0.25">
      <c r="A1210" s="82" t="s">
        <v>24718</v>
      </c>
      <c r="B1210" s="82">
        <v>20.905000000000001</v>
      </c>
      <c r="C1210" s="82" t="s">
        <v>24719</v>
      </c>
      <c r="D1210" s="82" t="s">
        <v>24114</v>
      </c>
      <c r="E1210" s="82" t="s">
        <v>24720</v>
      </c>
      <c r="F1210" s="82" t="s">
        <v>24721</v>
      </c>
      <c r="G1210" s="82" t="s">
        <v>721</v>
      </c>
      <c r="H1210" s="82" t="s">
        <v>360</v>
      </c>
      <c r="I1210" s="82" t="s">
        <v>24722</v>
      </c>
      <c r="J1210" s="82" t="s">
        <v>24723</v>
      </c>
      <c r="K1210" s="82" t="s">
        <v>24724</v>
      </c>
      <c r="L1210" s="82" t="s">
        <v>24725</v>
      </c>
      <c r="M1210" s="82" t="s">
        <v>421</v>
      </c>
      <c r="N1210" s="82" t="s">
        <v>24726</v>
      </c>
      <c r="O1210" s="82" t="s">
        <v>366</v>
      </c>
      <c r="P1210" s="82" t="s">
        <v>24727</v>
      </c>
      <c r="Q1210" s="82" t="s">
        <v>360</v>
      </c>
      <c r="R1210" s="82" t="s">
        <v>24728</v>
      </c>
      <c r="S1210" s="82" t="s">
        <v>400</v>
      </c>
      <c r="T1210" s="82" t="s">
        <v>24729</v>
      </c>
      <c r="U1210" s="82" t="s">
        <v>24730</v>
      </c>
      <c r="V1210" s="82" t="s">
        <v>24731</v>
      </c>
      <c r="W1210" s="82" t="s">
        <v>24732</v>
      </c>
      <c r="X1210" s="82" t="s">
        <v>24733</v>
      </c>
      <c r="Y1210" s="82" t="s">
        <v>24734</v>
      </c>
      <c r="Z1210" s="82" t="s">
        <v>24735</v>
      </c>
      <c r="AA1210" s="82" t="s">
        <v>24736</v>
      </c>
      <c r="AB1210" s="82" t="s">
        <v>24737</v>
      </c>
      <c r="AC1210" s="82" t="s">
        <v>1011</v>
      </c>
      <c r="AD1210" s="82" t="s">
        <v>24738</v>
      </c>
      <c r="AE1210" s="82" t="s">
        <v>24714</v>
      </c>
      <c r="AF1210" s="82" t="s">
        <v>24739</v>
      </c>
      <c r="AG1210" s="82" t="s">
        <v>382</v>
      </c>
      <c r="AH1210" s="82" t="s">
        <v>382</v>
      </c>
      <c r="AI1210" s="82" t="s">
        <v>1703</v>
      </c>
      <c r="AJ1210" s="82" t="s">
        <v>22619</v>
      </c>
      <c r="AK1210" s="82" t="s">
        <v>24740</v>
      </c>
      <c r="AL1210" s="82" t="s">
        <v>415</v>
      </c>
    </row>
    <row r="1211" spans="1:38" x14ac:dyDescent="0.25">
      <c r="A1211" s="82" t="s">
        <v>24741</v>
      </c>
      <c r="B1211" s="82">
        <v>20.91</v>
      </c>
      <c r="D1211" s="82" t="s">
        <v>24114</v>
      </c>
      <c r="E1211" s="82" t="s">
        <v>24742</v>
      </c>
      <c r="F1211" s="82" t="s">
        <v>24743</v>
      </c>
      <c r="G1211" s="82" t="s">
        <v>600</v>
      </c>
      <c r="H1211" s="82" t="s">
        <v>360</v>
      </c>
      <c r="I1211" s="82" t="s">
        <v>24744</v>
      </c>
      <c r="J1211" s="82" t="s">
        <v>24745</v>
      </c>
      <c r="K1211" s="82" t="s">
        <v>24746</v>
      </c>
      <c r="L1211" s="82" t="s">
        <v>580</v>
      </c>
      <c r="M1211" s="82" t="s">
        <v>1376</v>
      </c>
      <c r="N1211" s="82" t="s">
        <v>24747</v>
      </c>
      <c r="O1211" s="82" t="s">
        <v>558</v>
      </c>
      <c r="P1211" s="82" t="s">
        <v>24748</v>
      </c>
      <c r="Q1211" s="82" t="s">
        <v>360</v>
      </c>
      <c r="R1211" s="82" t="s">
        <v>24749</v>
      </c>
      <c r="S1211" s="82" t="s">
        <v>23084</v>
      </c>
      <c r="T1211" s="82" t="s">
        <v>24750</v>
      </c>
      <c r="U1211" s="82" t="s">
        <v>24751</v>
      </c>
      <c r="V1211" s="82" t="s">
        <v>24752</v>
      </c>
      <c r="W1211" s="82" t="s">
        <v>24753</v>
      </c>
      <c r="X1211" s="82" t="s">
        <v>24754</v>
      </c>
      <c r="Y1211" s="82" t="s">
        <v>24755</v>
      </c>
      <c r="Z1211" s="82" t="s">
        <v>24756</v>
      </c>
      <c r="AA1211" s="82" t="s">
        <v>24757</v>
      </c>
      <c r="AB1211" s="82" t="s">
        <v>24758</v>
      </c>
      <c r="AC1211" s="82" t="s">
        <v>1011</v>
      </c>
      <c r="AD1211" s="82" t="s">
        <v>24759</v>
      </c>
      <c r="AE1211" s="82" t="s">
        <v>24714</v>
      </c>
      <c r="AF1211" s="82" t="s">
        <v>382</v>
      </c>
      <c r="AG1211" s="82" t="s">
        <v>24760</v>
      </c>
      <c r="AH1211" s="82" t="s">
        <v>24761</v>
      </c>
      <c r="AI1211" s="82" t="s">
        <v>2918</v>
      </c>
      <c r="AJ1211" s="82" t="s">
        <v>22619</v>
      </c>
      <c r="AK1211" s="82" t="s">
        <v>24762</v>
      </c>
      <c r="AL1211" s="82" t="s">
        <v>415</v>
      </c>
    </row>
    <row r="1212" spans="1:38" x14ac:dyDescent="0.25">
      <c r="A1212" s="82" t="s">
        <v>24763</v>
      </c>
      <c r="B1212" s="82">
        <v>20.93</v>
      </c>
      <c r="C1212" s="82" t="s">
        <v>24764</v>
      </c>
      <c r="D1212" s="82" t="s">
        <v>24114</v>
      </c>
      <c r="E1212" s="82" t="s">
        <v>24765</v>
      </c>
      <c r="F1212" s="82" t="s">
        <v>24766</v>
      </c>
      <c r="G1212" s="82" t="s">
        <v>359</v>
      </c>
      <c r="H1212" s="82" t="s">
        <v>360</v>
      </c>
      <c r="I1212" s="82" t="s">
        <v>24767</v>
      </c>
      <c r="J1212" s="82" t="s">
        <v>24768</v>
      </c>
      <c r="K1212" s="82" t="s">
        <v>24769</v>
      </c>
      <c r="L1212" s="82" t="s">
        <v>24770</v>
      </c>
      <c r="M1212" s="82" t="s">
        <v>24771</v>
      </c>
      <c r="N1212" s="82" t="s">
        <v>24772</v>
      </c>
      <c r="O1212" s="82" t="s">
        <v>24773</v>
      </c>
      <c r="P1212" s="82" t="s">
        <v>24774</v>
      </c>
      <c r="Q1212" s="82" t="s">
        <v>360</v>
      </c>
      <c r="R1212" s="82" t="s">
        <v>24775</v>
      </c>
      <c r="S1212" s="82" t="s">
        <v>400</v>
      </c>
      <c r="T1212" s="82" t="s">
        <v>24776</v>
      </c>
      <c r="U1212" s="82" t="s">
        <v>24777</v>
      </c>
      <c r="V1212" s="82" t="s">
        <v>23021</v>
      </c>
      <c r="W1212" s="82" t="s">
        <v>24778</v>
      </c>
      <c r="X1212" s="82" t="s">
        <v>22608</v>
      </c>
      <c r="Y1212" s="82" t="s">
        <v>24779</v>
      </c>
      <c r="Z1212" s="82" t="s">
        <v>24780</v>
      </c>
      <c r="AA1212" s="82" t="s">
        <v>24781</v>
      </c>
      <c r="AB1212" s="82" t="s">
        <v>24782</v>
      </c>
      <c r="AC1212" s="82" t="s">
        <v>24783</v>
      </c>
      <c r="AD1212" s="82" t="s">
        <v>24784</v>
      </c>
      <c r="AE1212" s="82" t="s">
        <v>24785</v>
      </c>
      <c r="AF1212" s="82" t="s">
        <v>382</v>
      </c>
      <c r="AG1212" s="82" t="s">
        <v>24786</v>
      </c>
      <c r="AH1212" s="82" t="s">
        <v>24787</v>
      </c>
      <c r="AI1212" s="82" t="s">
        <v>2011</v>
      </c>
      <c r="AJ1212" s="82" t="s">
        <v>22619</v>
      </c>
      <c r="AK1212" s="82" t="s">
        <v>24788</v>
      </c>
      <c r="AL1212" s="82" t="s">
        <v>415</v>
      </c>
    </row>
    <row r="1213" spans="1:38" x14ac:dyDescent="0.25">
      <c r="A1213" s="82" t="s">
        <v>24789</v>
      </c>
      <c r="B1213" s="82">
        <v>20.931000000000001</v>
      </c>
      <c r="C1213" s="82" t="s">
        <v>24790</v>
      </c>
      <c r="D1213" s="82" t="s">
        <v>24114</v>
      </c>
      <c r="E1213" s="82" t="s">
        <v>24791</v>
      </c>
      <c r="F1213" s="82" t="s">
        <v>24792</v>
      </c>
      <c r="G1213" s="82" t="s">
        <v>359</v>
      </c>
      <c r="H1213" s="82" t="s">
        <v>360</v>
      </c>
      <c r="I1213" s="82" t="s">
        <v>24793</v>
      </c>
      <c r="J1213" s="82" t="s">
        <v>24794</v>
      </c>
      <c r="K1213" s="82" t="s">
        <v>24795</v>
      </c>
      <c r="L1213" s="82" t="s">
        <v>580</v>
      </c>
      <c r="M1213" s="82" t="s">
        <v>24796</v>
      </c>
      <c r="N1213" s="82" t="s">
        <v>24797</v>
      </c>
      <c r="O1213" s="82" t="s">
        <v>558</v>
      </c>
      <c r="P1213" s="82" t="s">
        <v>24798</v>
      </c>
      <c r="Q1213" s="82" t="s">
        <v>360</v>
      </c>
      <c r="R1213" s="82" t="s">
        <v>24799</v>
      </c>
      <c r="S1213" s="82" t="s">
        <v>24800</v>
      </c>
      <c r="T1213" s="82" t="s">
        <v>24801</v>
      </c>
      <c r="U1213" s="82" t="s">
        <v>24802</v>
      </c>
      <c r="V1213" s="82" t="s">
        <v>632</v>
      </c>
      <c r="W1213" s="82" t="s">
        <v>24803</v>
      </c>
      <c r="X1213" s="82" t="s">
        <v>24804</v>
      </c>
      <c r="Y1213" s="82" t="s">
        <v>24805</v>
      </c>
      <c r="Z1213" s="82" t="s">
        <v>24806</v>
      </c>
      <c r="AA1213" s="82" t="s">
        <v>24807</v>
      </c>
      <c r="AB1213" s="82" t="s">
        <v>382</v>
      </c>
      <c r="AC1213" s="82" t="s">
        <v>1011</v>
      </c>
      <c r="AD1213" s="82" t="s">
        <v>24808</v>
      </c>
      <c r="AF1213" s="82" t="s">
        <v>382</v>
      </c>
      <c r="AG1213" s="82" t="s">
        <v>24809</v>
      </c>
      <c r="AH1213" s="82" t="s">
        <v>24810</v>
      </c>
      <c r="AI1213" s="82" t="s">
        <v>1235</v>
      </c>
      <c r="AJ1213" s="82" t="s">
        <v>22619</v>
      </c>
      <c r="AK1213" s="82" t="s">
        <v>24811</v>
      </c>
      <c r="AL1213" s="82" t="s">
        <v>415</v>
      </c>
    </row>
    <row r="1214" spans="1:38" x14ac:dyDescent="0.25">
      <c r="A1214" s="82" t="s">
        <v>24812</v>
      </c>
      <c r="B1214" s="82">
        <v>20.931999999999999</v>
      </c>
      <c r="C1214" s="82" t="s">
        <v>24813</v>
      </c>
      <c r="D1214" s="82" t="s">
        <v>24114</v>
      </c>
      <c r="E1214" s="82" t="s">
        <v>24814</v>
      </c>
      <c r="F1214" s="82" t="s">
        <v>24815</v>
      </c>
      <c r="G1214" s="82" t="s">
        <v>359</v>
      </c>
      <c r="H1214" s="82" t="s">
        <v>360</v>
      </c>
      <c r="I1214" s="82" t="s">
        <v>24816</v>
      </c>
      <c r="J1214" s="82" t="s">
        <v>24817</v>
      </c>
      <c r="K1214" s="82" t="s">
        <v>24818</v>
      </c>
      <c r="L1214" s="82" t="s">
        <v>24819</v>
      </c>
      <c r="M1214" s="82" t="s">
        <v>24820</v>
      </c>
      <c r="N1214" s="82" t="s">
        <v>24821</v>
      </c>
      <c r="O1214" s="82" t="s">
        <v>366</v>
      </c>
      <c r="P1214" s="82" t="s">
        <v>360</v>
      </c>
      <c r="Q1214" s="82" t="s">
        <v>360</v>
      </c>
      <c r="R1214" s="82" t="s">
        <v>360</v>
      </c>
      <c r="S1214" s="82" t="s">
        <v>23084</v>
      </c>
      <c r="T1214" s="82" t="s">
        <v>24822</v>
      </c>
      <c r="U1214" s="82" t="s">
        <v>24823</v>
      </c>
      <c r="V1214" s="82" t="s">
        <v>403</v>
      </c>
      <c r="W1214" s="82" t="s">
        <v>24824</v>
      </c>
      <c r="X1214" s="82" t="s">
        <v>24825</v>
      </c>
      <c r="Y1214" s="82" t="s">
        <v>24826</v>
      </c>
      <c r="Z1214" s="82" t="s">
        <v>24827</v>
      </c>
      <c r="AA1214" s="82" t="s">
        <v>24828</v>
      </c>
      <c r="AB1214" s="82" t="s">
        <v>382</v>
      </c>
      <c r="AC1214" s="82" t="s">
        <v>1011</v>
      </c>
      <c r="AD1214" s="82" t="s">
        <v>24829</v>
      </c>
      <c r="AE1214" s="82" t="s">
        <v>24830</v>
      </c>
      <c r="AF1214" s="82" t="s">
        <v>382</v>
      </c>
      <c r="AG1214" s="82" t="s">
        <v>24831</v>
      </c>
      <c r="AH1214" s="82" t="s">
        <v>24832</v>
      </c>
      <c r="AI1214" s="82" t="s">
        <v>24833</v>
      </c>
      <c r="AJ1214" s="82" t="s">
        <v>22619</v>
      </c>
      <c r="AK1214" s="82" t="s">
        <v>24834</v>
      </c>
      <c r="AL1214" s="82" t="s">
        <v>415</v>
      </c>
    </row>
    <row r="1215" spans="1:38" x14ac:dyDescent="0.25">
      <c r="A1215" s="82" t="s">
        <v>24835</v>
      </c>
      <c r="B1215" s="82">
        <v>20.933</v>
      </c>
      <c r="C1215" s="82" t="s">
        <v>24836</v>
      </c>
      <c r="D1215" s="82" t="s">
        <v>24114</v>
      </c>
      <c r="E1215" s="82" t="s">
        <v>24837</v>
      </c>
      <c r="F1215" s="82" t="s">
        <v>24838</v>
      </c>
      <c r="G1215" s="82" t="s">
        <v>359</v>
      </c>
      <c r="H1215" s="82" t="s">
        <v>360</v>
      </c>
      <c r="I1215" s="82" t="s">
        <v>24839</v>
      </c>
      <c r="J1215" s="82" t="s">
        <v>24840</v>
      </c>
      <c r="K1215" s="82" t="s">
        <v>24841</v>
      </c>
      <c r="L1215" s="82" t="s">
        <v>580</v>
      </c>
      <c r="M1215" s="82" t="s">
        <v>24842</v>
      </c>
      <c r="N1215" s="82" t="s">
        <v>24843</v>
      </c>
      <c r="O1215" s="82" t="s">
        <v>558</v>
      </c>
      <c r="P1215" s="82" t="s">
        <v>360</v>
      </c>
      <c r="Q1215" s="82" t="s">
        <v>360</v>
      </c>
      <c r="R1215" s="82" t="s">
        <v>360</v>
      </c>
      <c r="S1215" s="82" t="s">
        <v>24844</v>
      </c>
      <c r="T1215" s="82" t="s">
        <v>24845</v>
      </c>
      <c r="U1215" s="82" t="s">
        <v>24846</v>
      </c>
      <c r="V1215" s="82" t="s">
        <v>632</v>
      </c>
      <c r="W1215" s="82" t="s">
        <v>24847</v>
      </c>
      <c r="X1215" s="82" t="s">
        <v>24848</v>
      </c>
      <c r="Y1215" s="82" t="s">
        <v>24849</v>
      </c>
      <c r="Z1215" s="82" t="s">
        <v>24850</v>
      </c>
      <c r="AA1215" s="82" t="s">
        <v>24851</v>
      </c>
      <c r="AB1215" s="82" t="s">
        <v>382</v>
      </c>
      <c r="AC1215" s="82" t="s">
        <v>1011</v>
      </c>
      <c r="AD1215" s="82" t="s">
        <v>24852</v>
      </c>
      <c r="AE1215" s="82" t="s">
        <v>24830</v>
      </c>
      <c r="AF1215" s="82" t="s">
        <v>24853</v>
      </c>
      <c r="AG1215" s="82" t="s">
        <v>24854</v>
      </c>
      <c r="AH1215" s="82" t="s">
        <v>24855</v>
      </c>
      <c r="AI1215" s="82" t="s">
        <v>24856</v>
      </c>
      <c r="AJ1215" s="82" t="s">
        <v>22619</v>
      </c>
      <c r="AK1215" s="82" t="s">
        <v>24857</v>
      </c>
      <c r="AL1215" s="82" t="s">
        <v>415</v>
      </c>
    </row>
    <row r="1216" spans="1:38" x14ac:dyDescent="0.25">
      <c r="A1216" s="82" t="s">
        <v>24858</v>
      </c>
      <c r="B1216" s="82">
        <v>20.934000000000001</v>
      </c>
      <c r="C1216" s="82" t="s">
        <v>24859</v>
      </c>
      <c r="D1216" s="82" t="s">
        <v>24114</v>
      </c>
      <c r="E1216" s="82" t="s">
        <v>24860</v>
      </c>
      <c r="F1216" s="82" t="s">
        <v>24861</v>
      </c>
      <c r="G1216" s="82" t="s">
        <v>359</v>
      </c>
      <c r="H1216" s="82" t="s">
        <v>360</v>
      </c>
      <c r="I1216" s="82" t="s">
        <v>24862</v>
      </c>
      <c r="J1216" s="82" t="s">
        <v>24862</v>
      </c>
      <c r="K1216" s="82" t="s">
        <v>24863</v>
      </c>
      <c r="L1216" s="82" t="s">
        <v>24864</v>
      </c>
      <c r="M1216" s="82" t="s">
        <v>24865</v>
      </c>
      <c r="N1216" s="82" t="s">
        <v>24866</v>
      </c>
      <c r="O1216" s="82" t="s">
        <v>24867</v>
      </c>
      <c r="P1216" s="82" t="s">
        <v>24868</v>
      </c>
      <c r="Q1216" s="82" t="s">
        <v>360</v>
      </c>
      <c r="R1216" s="82" t="s">
        <v>360</v>
      </c>
      <c r="S1216" s="82" t="s">
        <v>24869</v>
      </c>
      <c r="T1216" s="82" t="s">
        <v>24870</v>
      </c>
      <c r="U1216" s="82" t="s">
        <v>24871</v>
      </c>
      <c r="V1216" s="82" t="s">
        <v>24872</v>
      </c>
      <c r="W1216" s="82" t="s">
        <v>24873</v>
      </c>
      <c r="X1216" s="82" t="s">
        <v>24874</v>
      </c>
      <c r="Y1216" s="82" t="s">
        <v>24875</v>
      </c>
      <c r="Z1216" s="82" t="s">
        <v>24876</v>
      </c>
      <c r="AA1216" s="82" t="s">
        <v>24877</v>
      </c>
      <c r="AB1216" s="82" t="s">
        <v>382</v>
      </c>
      <c r="AC1216" s="82" t="s">
        <v>24878</v>
      </c>
      <c r="AD1216" s="82" t="s">
        <v>24879</v>
      </c>
      <c r="AE1216" s="82" t="s">
        <v>24880</v>
      </c>
      <c r="AF1216" s="82" t="s">
        <v>382</v>
      </c>
      <c r="AG1216" s="82" t="s">
        <v>24881</v>
      </c>
      <c r="AH1216" s="82" t="s">
        <v>24882</v>
      </c>
      <c r="AI1216" s="82" t="s">
        <v>24883</v>
      </c>
      <c r="AJ1216" s="82" t="s">
        <v>22619</v>
      </c>
      <c r="AK1216" s="82" t="s">
        <v>24884</v>
      </c>
      <c r="AL1216" s="82" t="s">
        <v>415</v>
      </c>
    </row>
    <row r="1217" spans="1:38" x14ac:dyDescent="0.25">
      <c r="A1217" s="82" t="s">
        <v>24885</v>
      </c>
      <c r="B1217" s="82">
        <v>21.004000000000001</v>
      </c>
      <c r="D1217" s="82" t="s">
        <v>24886</v>
      </c>
      <c r="E1217" s="82" t="s">
        <v>24887</v>
      </c>
      <c r="F1217" s="82" t="s">
        <v>24888</v>
      </c>
      <c r="G1217" s="82" t="s">
        <v>1144</v>
      </c>
      <c r="H1217" s="82" t="s">
        <v>360</v>
      </c>
      <c r="I1217" s="82" t="s">
        <v>24889</v>
      </c>
      <c r="J1217" s="82" t="s">
        <v>24890</v>
      </c>
      <c r="K1217" s="82" t="s">
        <v>24891</v>
      </c>
      <c r="L1217" s="82" t="s">
        <v>421</v>
      </c>
      <c r="M1217" s="82" t="s">
        <v>24892</v>
      </c>
      <c r="N1217" s="82" t="s">
        <v>468</v>
      </c>
      <c r="O1217" s="82" t="s">
        <v>366</v>
      </c>
      <c r="P1217" s="82" t="s">
        <v>24893</v>
      </c>
      <c r="Q1217" s="82" t="s">
        <v>360</v>
      </c>
      <c r="R1217" s="82" t="s">
        <v>24894</v>
      </c>
      <c r="S1217" s="82" t="s">
        <v>368</v>
      </c>
      <c r="T1217" s="82" t="s">
        <v>20235</v>
      </c>
      <c r="U1217" s="82" t="s">
        <v>443</v>
      </c>
      <c r="V1217" s="82" t="s">
        <v>362</v>
      </c>
      <c r="W1217" s="82" t="s">
        <v>24895</v>
      </c>
      <c r="X1217" s="82" t="s">
        <v>24896</v>
      </c>
      <c r="Y1217" s="82" t="s">
        <v>24897</v>
      </c>
      <c r="Z1217" s="82" t="s">
        <v>313</v>
      </c>
      <c r="AA1217" s="82" t="s">
        <v>24898</v>
      </c>
      <c r="AB1217" s="82" t="s">
        <v>24899</v>
      </c>
      <c r="AC1217" s="82" t="s">
        <v>24900</v>
      </c>
      <c r="AD1217" s="82" t="s">
        <v>24901</v>
      </c>
      <c r="AE1217" s="82" t="s">
        <v>24902</v>
      </c>
      <c r="AF1217" s="82" t="s">
        <v>382</v>
      </c>
      <c r="AG1217" s="82" t="s">
        <v>382</v>
      </c>
      <c r="AH1217" s="82" t="s">
        <v>382</v>
      </c>
      <c r="AI1217" s="82" t="s">
        <v>413</v>
      </c>
      <c r="AJ1217" s="82" t="s">
        <v>24903</v>
      </c>
      <c r="AK1217" s="82" t="s">
        <v>24904</v>
      </c>
      <c r="AL1217" s="82" t="s">
        <v>450</v>
      </c>
    </row>
    <row r="1218" spans="1:38" x14ac:dyDescent="0.25">
      <c r="A1218" s="82" t="s">
        <v>24905</v>
      </c>
      <c r="B1218" s="82">
        <v>21.006</v>
      </c>
      <c r="D1218" s="82" t="s">
        <v>24886</v>
      </c>
      <c r="E1218" s="82" t="s">
        <v>24906</v>
      </c>
      <c r="F1218" s="82" t="s">
        <v>24907</v>
      </c>
      <c r="G1218" s="82" t="s">
        <v>359</v>
      </c>
      <c r="H1218" s="82" t="s">
        <v>360</v>
      </c>
      <c r="I1218" s="82" t="s">
        <v>24908</v>
      </c>
      <c r="J1218" s="82" t="s">
        <v>24909</v>
      </c>
      <c r="K1218" s="82" t="s">
        <v>24910</v>
      </c>
      <c r="L1218" s="82" t="s">
        <v>24911</v>
      </c>
      <c r="M1218" s="82" t="s">
        <v>24912</v>
      </c>
      <c r="N1218" s="82" t="s">
        <v>24913</v>
      </c>
      <c r="O1218" s="82" t="s">
        <v>24914</v>
      </c>
      <c r="P1218" s="82" t="s">
        <v>24915</v>
      </c>
      <c r="Q1218" s="82" t="s">
        <v>24916</v>
      </c>
      <c r="R1218" s="82" t="s">
        <v>360</v>
      </c>
      <c r="S1218" s="82" t="s">
        <v>368</v>
      </c>
      <c r="T1218" s="82" t="s">
        <v>24917</v>
      </c>
      <c r="U1218" s="82" t="s">
        <v>24918</v>
      </c>
      <c r="V1218" s="82" t="s">
        <v>24919</v>
      </c>
      <c r="W1218" s="82" t="s">
        <v>24920</v>
      </c>
      <c r="X1218" s="82" t="s">
        <v>24896</v>
      </c>
      <c r="Y1218" s="82" t="s">
        <v>24921</v>
      </c>
      <c r="Z1218" s="82" t="s">
        <v>2951</v>
      </c>
      <c r="AA1218" s="82" t="s">
        <v>24922</v>
      </c>
      <c r="AB1218" s="82" t="s">
        <v>24923</v>
      </c>
      <c r="AC1218" s="82" t="s">
        <v>735</v>
      </c>
      <c r="AD1218" s="82" t="s">
        <v>24924</v>
      </c>
      <c r="AE1218" s="82" t="s">
        <v>24925</v>
      </c>
      <c r="AF1218" s="82" t="s">
        <v>382</v>
      </c>
      <c r="AG1218" s="82" t="s">
        <v>382</v>
      </c>
      <c r="AH1218" s="82" t="s">
        <v>24926</v>
      </c>
      <c r="AI1218" s="82" t="s">
        <v>4659</v>
      </c>
      <c r="AJ1218" s="82" t="s">
        <v>24903</v>
      </c>
      <c r="AK1218" s="82" t="s">
        <v>24927</v>
      </c>
      <c r="AL1218" s="82" t="s">
        <v>415</v>
      </c>
    </row>
    <row r="1219" spans="1:38" x14ac:dyDescent="0.25">
      <c r="A1219" s="82" t="s">
        <v>24928</v>
      </c>
      <c r="B1219" s="82">
        <v>21.007999999999999</v>
      </c>
      <c r="C1219" s="82" t="s">
        <v>24929</v>
      </c>
      <c r="D1219" s="82" t="s">
        <v>24886</v>
      </c>
      <c r="E1219" s="82" t="s">
        <v>24930</v>
      </c>
      <c r="F1219" s="82" t="s">
        <v>24931</v>
      </c>
      <c r="G1219" s="82" t="s">
        <v>359</v>
      </c>
      <c r="H1219" s="82" t="s">
        <v>360</v>
      </c>
      <c r="I1219" s="82" t="s">
        <v>24932</v>
      </c>
      <c r="J1219" s="82" t="s">
        <v>24933</v>
      </c>
      <c r="K1219" s="82" t="s">
        <v>362</v>
      </c>
      <c r="L1219" s="82" t="s">
        <v>580</v>
      </c>
      <c r="M1219" s="82" t="s">
        <v>24934</v>
      </c>
      <c r="N1219" s="82" t="s">
        <v>24935</v>
      </c>
      <c r="O1219" s="82" t="s">
        <v>24936</v>
      </c>
      <c r="P1219" s="82" t="s">
        <v>24937</v>
      </c>
      <c r="Q1219" s="82" t="s">
        <v>367</v>
      </c>
      <c r="R1219" s="82" t="s">
        <v>24938</v>
      </c>
      <c r="S1219" s="82" t="s">
        <v>24939</v>
      </c>
      <c r="T1219" s="82" t="s">
        <v>24940</v>
      </c>
      <c r="U1219" s="82" t="s">
        <v>24941</v>
      </c>
      <c r="V1219" s="82" t="s">
        <v>632</v>
      </c>
      <c r="W1219" s="82" t="s">
        <v>24942</v>
      </c>
      <c r="X1219" s="82" t="s">
        <v>24896</v>
      </c>
      <c r="Y1219" s="82" t="s">
        <v>24943</v>
      </c>
      <c r="Z1219" s="82" t="s">
        <v>24944</v>
      </c>
      <c r="AA1219" s="82" t="s">
        <v>376</v>
      </c>
      <c r="AB1219" s="82" t="s">
        <v>24945</v>
      </c>
      <c r="AC1219" s="82" t="s">
        <v>735</v>
      </c>
      <c r="AD1219" s="82" t="s">
        <v>24946</v>
      </c>
      <c r="AE1219" s="82" t="s">
        <v>24947</v>
      </c>
      <c r="AF1219" s="82" t="s">
        <v>382</v>
      </c>
      <c r="AG1219" s="82" t="s">
        <v>382</v>
      </c>
      <c r="AH1219" s="82" t="s">
        <v>24948</v>
      </c>
      <c r="AI1219" s="82" t="s">
        <v>1842</v>
      </c>
      <c r="AJ1219" s="82" t="s">
        <v>24903</v>
      </c>
      <c r="AK1219" s="82" t="s">
        <v>24949</v>
      </c>
      <c r="AL1219" s="82" t="s">
        <v>415</v>
      </c>
    </row>
    <row r="1220" spans="1:38" x14ac:dyDescent="0.25">
      <c r="A1220" s="82" t="s">
        <v>24950</v>
      </c>
      <c r="B1220" s="82">
        <v>21.009</v>
      </c>
      <c r="D1220" s="82" t="s">
        <v>24951</v>
      </c>
      <c r="E1220" s="82" t="s">
        <v>24952</v>
      </c>
      <c r="F1220" s="82" t="s">
        <v>24953</v>
      </c>
      <c r="G1220" s="82" t="s">
        <v>359</v>
      </c>
      <c r="H1220" s="82" t="s">
        <v>360</v>
      </c>
      <c r="I1220" s="82" t="s">
        <v>24954</v>
      </c>
      <c r="J1220" s="82" t="s">
        <v>24955</v>
      </c>
      <c r="K1220" s="82" t="s">
        <v>24956</v>
      </c>
      <c r="L1220" s="82" t="s">
        <v>24957</v>
      </c>
      <c r="M1220" s="82" t="s">
        <v>24958</v>
      </c>
      <c r="N1220" s="82" t="s">
        <v>24959</v>
      </c>
      <c r="O1220" s="82" t="s">
        <v>366</v>
      </c>
      <c r="P1220" s="82" t="s">
        <v>24960</v>
      </c>
      <c r="Q1220" s="82" t="s">
        <v>24961</v>
      </c>
      <c r="R1220" s="82" t="s">
        <v>360</v>
      </c>
      <c r="S1220" s="82" t="s">
        <v>24962</v>
      </c>
      <c r="T1220" s="82" t="s">
        <v>24963</v>
      </c>
      <c r="U1220" s="82" t="s">
        <v>24964</v>
      </c>
      <c r="V1220" s="82" t="s">
        <v>24965</v>
      </c>
      <c r="W1220" s="82" t="s">
        <v>24966</v>
      </c>
      <c r="X1220" s="82" t="s">
        <v>24896</v>
      </c>
      <c r="Y1220" s="82" t="s">
        <v>24967</v>
      </c>
      <c r="Z1220" s="82" t="s">
        <v>2951</v>
      </c>
      <c r="AA1220" s="82" t="s">
        <v>24968</v>
      </c>
      <c r="AB1220" s="82" t="s">
        <v>24969</v>
      </c>
      <c r="AC1220" s="82" t="s">
        <v>1011</v>
      </c>
      <c r="AD1220" s="82" t="s">
        <v>24970</v>
      </c>
      <c r="AE1220" s="82" t="s">
        <v>24971</v>
      </c>
      <c r="AF1220" s="82" t="s">
        <v>382</v>
      </c>
      <c r="AG1220" s="82" t="s">
        <v>382</v>
      </c>
      <c r="AH1220" s="82" t="s">
        <v>24972</v>
      </c>
      <c r="AI1220" s="82" t="s">
        <v>13721</v>
      </c>
      <c r="AJ1220" s="82" t="s">
        <v>24903</v>
      </c>
      <c r="AK1220" s="82" t="s">
        <v>24973</v>
      </c>
      <c r="AL1220" s="82" t="s">
        <v>415</v>
      </c>
    </row>
    <row r="1221" spans="1:38" x14ac:dyDescent="0.25">
      <c r="A1221" s="82" t="s">
        <v>24974</v>
      </c>
      <c r="B1221" s="82">
        <v>21.010999999999999</v>
      </c>
      <c r="C1221" s="82" t="s">
        <v>24975</v>
      </c>
      <c r="D1221" s="82" t="s">
        <v>24976</v>
      </c>
      <c r="E1221" s="82" t="s">
        <v>24977</v>
      </c>
      <c r="F1221" s="82" t="s">
        <v>24978</v>
      </c>
      <c r="G1221" s="82" t="s">
        <v>359</v>
      </c>
      <c r="H1221" s="82" t="s">
        <v>360</v>
      </c>
      <c r="I1221" s="82" t="s">
        <v>24979</v>
      </c>
      <c r="J1221" s="82" t="s">
        <v>24980</v>
      </c>
      <c r="K1221" s="82" t="s">
        <v>24981</v>
      </c>
      <c r="L1221" s="82" t="s">
        <v>580</v>
      </c>
      <c r="M1221" s="82" t="s">
        <v>24982</v>
      </c>
      <c r="N1221" s="82" t="s">
        <v>24983</v>
      </c>
      <c r="O1221" s="82" t="s">
        <v>558</v>
      </c>
      <c r="P1221" s="82" t="s">
        <v>24984</v>
      </c>
      <c r="Q1221" s="82" t="s">
        <v>360</v>
      </c>
      <c r="R1221" s="82" t="s">
        <v>360</v>
      </c>
      <c r="S1221" s="82" t="s">
        <v>400</v>
      </c>
      <c r="T1221" s="82" t="s">
        <v>24985</v>
      </c>
      <c r="U1221" s="82" t="s">
        <v>24986</v>
      </c>
      <c r="V1221" s="82" t="s">
        <v>24987</v>
      </c>
      <c r="W1221" s="82" t="s">
        <v>24988</v>
      </c>
      <c r="X1221" s="82" t="s">
        <v>24989</v>
      </c>
      <c r="Y1221" s="82" t="s">
        <v>24990</v>
      </c>
      <c r="Z1221" s="82" t="s">
        <v>24991</v>
      </c>
      <c r="AA1221" s="82" t="s">
        <v>24992</v>
      </c>
      <c r="AB1221" s="82" t="s">
        <v>24993</v>
      </c>
      <c r="AC1221" s="82" t="s">
        <v>735</v>
      </c>
      <c r="AD1221" s="82" t="s">
        <v>24994</v>
      </c>
      <c r="AE1221" s="82" t="s">
        <v>24995</v>
      </c>
      <c r="AF1221" s="82" t="s">
        <v>24996</v>
      </c>
      <c r="AG1221" s="82" t="s">
        <v>24997</v>
      </c>
      <c r="AH1221" s="82" t="s">
        <v>24998</v>
      </c>
      <c r="AI1221" s="82" t="s">
        <v>24999</v>
      </c>
      <c r="AJ1221" s="82" t="s">
        <v>24903</v>
      </c>
      <c r="AK1221" s="82" t="s">
        <v>25000</v>
      </c>
      <c r="AL1221" s="82" t="s">
        <v>1286</v>
      </c>
    </row>
    <row r="1222" spans="1:38" x14ac:dyDescent="0.25">
      <c r="A1222" s="82" t="s">
        <v>25001</v>
      </c>
      <c r="B1222" s="82">
        <v>21.012</v>
      </c>
      <c r="C1222" s="82" t="s">
        <v>25002</v>
      </c>
      <c r="D1222" s="82" t="s">
        <v>24976</v>
      </c>
      <c r="E1222" s="82" t="s">
        <v>9776</v>
      </c>
      <c r="F1222" s="82" t="s">
        <v>25003</v>
      </c>
      <c r="G1222" s="82" t="s">
        <v>359</v>
      </c>
      <c r="H1222" s="82" t="s">
        <v>360</v>
      </c>
      <c r="I1222" s="82" t="s">
        <v>25004</v>
      </c>
      <c r="J1222" s="82" t="s">
        <v>25005</v>
      </c>
      <c r="K1222" s="82" t="s">
        <v>25006</v>
      </c>
      <c r="L1222" s="82" t="s">
        <v>580</v>
      </c>
      <c r="M1222" s="82" t="s">
        <v>25007</v>
      </c>
      <c r="N1222" s="82" t="s">
        <v>25008</v>
      </c>
      <c r="O1222" s="82" t="s">
        <v>558</v>
      </c>
      <c r="P1222" s="82" t="s">
        <v>25009</v>
      </c>
      <c r="Q1222" s="82" t="s">
        <v>360</v>
      </c>
      <c r="R1222" s="82" t="s">
        <v>360</v>
      </c>
      <c r="S1222" s="82" t="s">
        <v>25010</v>
      </c>
      <c r="T1222" s="82" t="s">
        <v>25011</v>
      </c>
      <c r="U1222" s="82" t="s">
        <v>25012</v>
      </c>
      <c r="V1222" s="82" t="s">
        <v>632</v>
      </c>
      <c r="W1222" s="82" t="s">
        <v>25013</v>
      </c>
      <c r="X1222" s="82" t="s">
        <v>25014</v>
      </c>
      <c r="Y1222" s="82" t="s">
        <v>25015</v>
      </c>
      <c r="Z1222" s="82" t="s">
        <v>25016</v>
      </c>
      <c r="AA1222" s="82" t="s">
        <v>25017</v>
      </c>
      <c r="AB1222" s="82" t="s">
        <v>25018</v>
      </c>
      <c r="AC1222" s="82" t="s">
        <v>1011</v>
      </c>
      <c r="AD1222" s="82" t="s">
        <v>25019</v>
      </c>
      <c r="AE1222" s="82" t="s">
        <v>24995</v>
      </c>
      <c r="AF1222" s="82" t="s">
        <v>25020</v>
      </c>
      <c r="AG1222" s="82" t="s">
        <v>25021</v>
      </c>
      <c r="AH1222" s="82" t="s">
        <v>25022</v>
      </c>
      <c r="AI1222" s="82" t="s">
        <v>25023</v>
      </c>
      <c r="AJ1222" s="82" t="s">
        <v>24903</v>
      </c>
      <c r="AK1222" s="82" t="s">
        <v>25024</v>
      </c>
      <c r="AL1222" s="82" t="s">
        <v>1286</v>
      </c>
    </row>
    <row r="1223" spans="1:38" x14ac:dyDescent="0.25">
      <c r="A1223" s="82" t="s">
        <v>25025</v>
      </c>
      <c r="B1223" s="82">
        <v>21.013999999999999</v>
      </c>
      <c r="C1223" s="82" t="s">
        <v>25026</v>
      </c>
      <c r="D1223" s="82" t="s">
        <v>24976</v>
      </c>
      <c r="E1223" s="82" t="s">
        <v>25027</v>
      </c>
      <c r="F1223" s="82" t="s">
        <v>25028</v>
      </c>
      <c r="G1223" s="82" t="s">
        <v>721</v>
      </c>
      <c r="H1223" s="82" t="s">
        <v>360</v>
      </c>
      <c r="I1223" s="82" t="s">
        <v>25029</v>
      </c>
      <c r="J1223" s="82" t="s">
        <v>25030</v>
      </c>
      <c r="K1223" s="82" t="s">
        <v>25031</v>
      </c>
      <c r="L1223" s="82" t="s">
        <v>580</v>
      </c>
      <c r="M1223" s="82" t="s">
        <v>25032</v>
      </c>
      <c r="N1223" s="82" t="s">
        <v>25033</v>
      </c>
      <c r="O1223" s="82" t="s">
        <v>558</v>
      </c>
      <c r="P1223" s="82" t="s">
        <v>360</v>
      </c>
      <c r="Q1223" s="82" t="s">
        <v>360</v>
      </c>
      <c r="R1223" s="82" t="s">
        <v>360</v>
      </c>
      <c r="S1223" s="82" t="s">
        <v>400</v>
      </c>
      <c r="T1223" s="82" t="s">
        <v>25034</v>
      </c>
      <c r="U1223" s="82" t="s">
        <v>25035</v>
      </c>
      <c r="V1223" s="82" t="s">
        <v>25036</v>
      </c>
      <c r="W1223" s="82" t="s">
        <v>25037</v>
      </c>
      <c r="X1223" s="82" t="s">
        <v>25038</v>
      </c>
      <c r="Y1223" s="82" t="s">
        <v>25039</v>
      </c>
      <c r="AA1223" s="82" t="s">
        <v>25040</v>
      </c>
      <c r="AB1223" s="82" t="s">
        <v>25041</v>
      </c>
      <c r="AC1223" s="82" t="s">
        <v>1011</v>
      </c>
      <c r="AD1223" s="82" t="s">
        <v>25042</v>
      </c>
      <c r="AE1223" s="82" t="s">
        <v>24995</v>
      </c>
      <c r="AF1223" s="82" t="s">
        <v>25043</v>
      </c>
      <c r="AH1223" s="82" t="s">
        <v>25044</v>
      </c>
      <c r="AI1223" s="82" t="s">
        <v>25045</v>
      </c>
      <c r="AJ1223" s="82" t="s">
        <v>24903</v>
      </c>
      <c r="AK1223" s="82" t="s">
        <v>25046</v>
      </c>
      <c r="AL1223" s="82" t="s">
        <v>1286</v>
      </c>
    </row>
    <row r="1224" spans="1:38" x14ac:dyDescent="0.25">
      <c r="A1224" s="82" t="s">
        <v>25047</v>
      </c>
      <c r="B1224" s="82">
        <v>21.015000000000001</v>
      </c>
      <c r="C1224" s="82" t="s">
        <v>25048</v>
      </c>
      <c r="D1224" s="82" t="s">
        <v>24951</v>
      </c>
      <c r="E1224" s="82" t="s">
        <v>25049</v>
      </c>
      <c r="F1224" s="82" t="s">
        <v>25050</v>
      </c>
      <c r="G1224" s="82" t="s">
        <v>683</v>
      </c>
      <c r="H1224" s="82" t="s">
        <v>360</v>
      </c>
      <c r="I1224" s="82" t="s">
        <v>25051</v>
      </c>
      <c r="J1224" s="82" t="s">
        <v>25052</v>
      </c>
      <c r="K1224" s="82" t="s">
        <v>25053</v>
      </c>
      <c r="L1224" s="82" t="s">
        <v>580</v>
      </c>
      <c r="M1224" s="82" t="s">
        <v>25054</v>
      </c>
      <c r="N1224" s="82" t="s">
        <v>25055</v>
      </c>
      <c r="O1224" s="82" t="s">
        <v>366</v>
      </c>
      <c r="P1224" s="82" t="s">
        <v>25056</v>
      </c>
      <c r="Q1224" s="82" t="s">
        <v>25057</v>
      </c>
      <c r="R1224" s="82" t="s">
        <v>360</v>
      </c>
      <c r="S1224" s="82" t="s">
        <v>25058</v>
      </c>
      <c r="T1224" s="82" t="s">
        <v>25059</v>
      </c>
      <c r="U1224" s="82" t="s">
        <v>25060</v>
      </c>
      <c r="V1224" s="82" t="s">
        <v>25061</v>
      </c>
      <c r="W1224" s="82" t="s">
        <v>25062</v>
      </c>
      <c r="X1224" s="82" t="s">
        <v>25063</v>
      </c>
      <c r="Y1224" s="82" t="s">
        <v>25064</v>
      </c>
      <c r="AA1224" s="82" t="s">
        <v>376</v>
      </c>
      <c r="AB1224" s="82" t="s">
        <v>25065</v>
      </c>
      <c r="AC1224" s="82" t="s">
        <v>1011</v>
      </c>
      <c r="AD1224" s="82" t="s">
        <v>25066</v>
      </c>
      <c r="AF1224" s="82" t="s">
        <v>382</v>
      </c>
      <c r="AG1224" s="82" t="s">
        <v>382</v>
      </c>
      <c r="AH1224" s="82" t="s">
        <v>360</v>
      </c>
      <c r="AI1224" s="82" t="s">
        <v>25067</v>
      </c>
      <c r="AJ1224" s="82" t="s">
        <v>24903</v>
      </c>
      <c r="AK1224" s="82" t="s">
        <v>25068</v>
      </c>
      <c r="AL1224" s="82" t="s">
        <v>415</v>
      </c>
    </row>
    <row r="1225" spans="1:38" x14ac:dyDescent="0.25">
      <c r="A1225" s="82" t="s">
        <v>25069</v>
      </c>
      <c r="B1225" s="82">
        <v>21.015999999999998</v>
      </c>
      <c r="D1225" s="82" t="s">
        <v>25070</v>
      </c>
      <c r="E1225" s="82" t="s">
        <v>25071</v>
      </c>
      <c r="F1225" s="82" t="s">
        <v>25072</v>
      </c>
      <c r="G1225" s="82" t="s">
        <v>504</v>
      </c>
      <c r="H1225" s="82" t="s">
        <v>360</v>
      </c>
      <c r="I1225" s="82" t="s">
        <v>25073</v>
      </c>
      <c r="J1225" s="82" t="s">
        <v>25074</v>
      </c>
      <c r="K1225" s="82" t="s">
        <v>25075</v>
      </c>
      <c r="L1225" s="82" t="s">
        <v>421</v>
      </c>
      <c r="M1225" s="82" t="s">
        <v>25076</v>
      </c>
      <c r="N1225" s="82" t="s">
        <v>25077</v>
      </c>
      <c r="O1225" s="82" t="s">
        <v>366</v>
      </c>
      <c r="P1225" s="82" t="s">
        <v>25078</v>
      </c>
      <c r="Q1225" s="82" t="s">
        <v>25079</v>
      </c>
      <c r="R1225" s="82" t="s">
        <v>360</v>
      </c>
      <c r="S1225" s="82" t="s">
        <v>368</v>
      </c>
      <c r="T1225" s="82" t="s">
        <v>25080</v>
      </c>
      <c r="U1225" s="82" t="s">
        <v>25081</v>
      </c>
      <c r="V1225" s="82" t="s">
        <v>1376</v>
      </c>
      <c r="W1225" s="82" t="s">
        <v>25082</v>
      </c>
      <c r="X1225" s="82" t="s">
        <v>25083</v>
      </c>
      <c r="Y1225" s="82" t="s">
        <v>25084</v>
      </c>
      <c r="Z1225" s="82" t="s">
        <v>2741</v>
      </c>
      <c r="AA1225" s="82" t="s">
        <v>376</v>
      </c>
      <c r="AB1225" s="82" t="s">
        <v>25085</v>
      </c>
      <c r="AC1225" s="82" t="s">
        <v>735</v>
      </c>
      <c r="AD1225" s="82" t="s">
        <v>25086</v>
      </c>
      <c r="AE1225" s="82" t="s">
        <v>25087</v>
      </c>
      <c r="AF1225" s="82" t="s">
        <v>382</v>
      </c>
      <c r="AG1225" s="82" t="s">
        <v>382</v>
      </c>
      <c r="AH1225" s="82" t="s">
        <v>382</v>
      </c>
      <c r="AI1225" s="82" t="s">
        <v>25088</v>
      </c>
      <c r="AJ1225" s="82" t="s">
        <v>24903</v>
      </c>
      <c r="AK1225" s="82" t="s">
        <v>25089</v>
      </c>
      <c r="AL1225" s="82" t="s">
        <v>387</v>
      </c>
    </row>
    <row r="1226" spans="1:38" x14ac:dyDescent="0.25">
      <c r="A1226" s="82" t="s">
        <v>25090</v>
      </c>
      <c r="B1226" s="82">
        <v>21.016999999999999</v>
      </c>
      <c r="C1226" s="82" t="s">
        <v>25091</v>
      </c>
      <c r="D1226" s="82" t="s">
        <v>25092</v>
      </c>
      <c r="E1226" s="82" t="s">
        <v>9776</v>
      </c>
      <c r="F1226" s="82" t="s">
        <v>25093</v>
      </c>
      <c r="G1226" s="82" t="s">
        <v>360</v>
      </c>
      <c r="H1226" s="82" t="s">
        <v>360</v>
      </c>
      <c r="I1226" s="82" t="s">
        <v>25094</v>
      </c>
      <c r="J1226" s="82" t="s">
        <v>360</v>
      </c>
      <c r="K1226" s="82" t="s">
        <v>25095</v>
      </c>
      <c r="L1226" s="82" t="s">
        <v>25096</v>
      </c>
      <c r="M1226" s="82" t="s">
        <v>25097</v>
      </c>
      <c r="N1226" s="82" t="s">
        <v>25098</v>
      </c>
      <c r="O1226" s="82" t="s">
        <v>558</v>
      </c>
      <c r="P1226" s="82" t="s">
        <v>360</v>
      </c>
      <c r="Q1226" s="82" t="s">
        <v>360</v>
      </c>
      <c r="R1226" s="82" t="s">
        <v>360</v>
      </c>
      <c r="S1226" s="82" t="s">
        <v>400</v>
      </c>
      <c r="T1226" s="82" t="s">
        <v>25099</v>
      </c>
      <c r="U1226" s="82" t="s">
        <v>25100</v>
      </c>
      <c r="V1226" s="82" t="s">
        <v>632</v>
      </c>
      <c r="W1226" s="82" t="s">
        <v>25101</v>
      </c>
      <c r="X1226" s="82" t="s">
        <v>25102</v>
      </c>
      <c r="Y1226" s="82" t="s">
        <v>25103</v>
      </c>
      <c r="Z1226" s="82" t="s">
        <v>25104</v>
      </c>
      <c r="AA1226" s="82" t="s">
        <v>376</v>
      </c>
      <c r="AB1226" s="82" t="s">
        <v>25105</v>
      </c>
      <c r="AC1226" s="82" t="s">
        <v>1011</v>
      </c>
      <c r="AD1226" s="82" t="s">
        <v>25106</v>
      </c>
      <c r="AF1226" s="82" t="s">
        <v>382</v>
      </c>
      <c r="AG1226" s="82" t="s">
        <v>382</v>
      </c>
      <c r="AH1226" s="82" t="s">
        <v>25107</v>
      </c>
      <c r="AI1226" s="82" t="s">
        <v>25108</v>
      </c>
      <c r="AJ1226" s="82" t="s">
        <v>24903</v>
      </c>
      <c r="AK1226" s="82" t="s">
        <v>25109</v>
      </c>
      <c r="AL1226" s="82" t="s">
        <v>415</v>
      </c>
    </row>
    <row r="1227" spans="1:38" x14ac:dyDescent="0.25">
      <c r="A1227" s="82" t="s">
        <v>25110</v>
      </c>
      <c r="B1227" s="82">
        <v>21.02</v>
      </c>
      <c r="C1227" s="82" t="s">
        <v>25111</v>
      </c>
      <c r="D1227" s="82" t="s">
        <v>24976</v>
      </c>
      <c r="E1227" s="82" t="s">
        <v>25112</v>
      </c>
      <c r="F1227" s="82" t="s">
        <v>25113</v>
      </c>
      <c r="G1227" s="82" t="s">
        <v>359</v>
      </c>
      <c r="H1227" s="82" t="s">
        <v>360</v>
      </c>
      <c r="I1227" s="82" t="s">
        <v>25114</v>
      </c>
      <c r="J1227" s="82" t="s">
        <v>25115</v>
      </c>
      <c r="K1227" s="82" t="s">
        <v>25116</v>
      </c>
      <c r="L1227" s="82" t="s">
        <v>580</v>
      </c>
      <c r="M1227" s="82" t="s">
        <v>25117</v>
      </c>
      <c r="N1227" s="82" t="s">
        <v>25118</v>
      </c>
      <c r="O1227" s="82" t="s">
        <v>558</v>
      </c>
      <c r="P1227" s="82" t="s">
        <v>25009</v>
      </c>
      <c r="Q1227" s="82" t="s">
        <v>360</v>
      </c>
      <c r="R1227" s="82" t="s">
        <v>360</v>
      </c>
      <c r="S1227" s="82" t="s">
        <v>25119</v>
      </c>
      <c r="T1227" s="82" t="s">
        <v>25120</v>
      </c>
      <c r="U1227" s="82" t="s">
        <v>25121</v>
      </c>
      <c r="V1227" s="82" t="s">
        <v>632</v>
      </c>
      <c r="W1227" s="82" t="s">
        <v>24988</v>
      </c>
      <c r="X1227" s="82" t="s">
        <v>25014</v>
      </c>
      <c r="Y1227" s="82" t="s">
        <v>25122</v>
      </c>
      <c r="Z1227" s="82" t="s">
        <v>25123</v>
      </c>
      <c r="AA1227" s="82" t="s">
        <v>25124</v>
      </c>
      <c r="AB1227" s="82" t="s">
        <v>25125</v>
      </c>
      <c r="AC1227" s="82" t="s">
        <v>735</v>
      </c>
      <c r="AD1227" s="82" t="s">
        <v>25126</v>
      </c>
      <c r="AE1227" s="82" t="s">
        <v>24995</v>
      </c>
      <c r="AF1227" s="82" t="s">
        <v>25127</v>
      </c>
      <c r="AG1227" s="82" t="s">
        <v>25128</v>
      </c>
      <c r="AH1227" s="82" t="s">
        <v>25129</v>
      </c>
      <c r="AI1227" s="82" t="s">
        <v>7634</v>
      </c>
      <c r="AJ1227" s="82" t="s">
        <v>24903</v>
      </c>
      <c r="AK1227" s="82" t="s">
        <v>25130</v>
      </c>
      <c r="AL1227" s="82" t="s">
        <v>1286</v>
      </c>
    </row>
    <row r="1228" spans="1:38" x14ac:dyDescent="0.25">
      <c r="A1228" s="82" t="s">
        <v>25131</v>
      </c>
      <c r="B1228" s="82">
        <v>21.021000000000001</v>
      </c>
      <c r="C1228" s="82" t="s">
        <v>25132</v>
      </c>
      <c r="D1228" s="82" t="s">
        <v>24976</v>
      </c>
      <c r="E1228" s="82" t="s">
        <v>25133</v>
      </c>
      <c r="F1228" s="82" t="s">
        <v>25134</v>
      </c>
      <c r="G1228" s="82" t="s">
        <v>359</v>
      </c>
      <c r="H1228" s="82" t="s">
        <v>360</v>
      </c>
      <c r="I1228" s="82" t="s">
        <v>25135</v>
      </c>
      <c r="J1228" s="82" t="s">
        <v>25136</v>
      </c>
      <c r="K1228" s="82" t="s">
        <v>25137</v>
      </c>
      <c r="L1228" s="82" t="s">
        <v>580</v>
      </c>
      <c r="M1228" s="82" t="s">
        <v>25138</v>
      </c>
      <c r="N1228" s="82" t="s">
        <v>25139</v>
      </c>
      <c r="O1228" s="82" t="s">
        <v>558</v>
      </c>
      <c r="P1228" s="82" t="s">
        <v>25140</v>
      </c>
      <c r="Q1228" s="82" t="s">
        <v>360</v>
      </c>
      <c r="R1228" s="82" t="s">
        <v>360</v>
      </c>
      <c r="S1228" s="82" t="s">
        <v>400</v>
      </c>
      <c r="T1228" s="82" t="s">
        <v>25141</v>
      </c>
      <c r="U1228" s="82" t="s">
        <v>25142</v>
      </c>
      <c r="V1228" s="82" t="s">
        <v>632</v>
      </c>
      <c r="W1228" s="82" t="s">
        <v>25143</v>
      </c>
      <c r="X1228" s="82" t="s">
        <v>25014</v>
      </c>
      <c r="Y1228" s="82" t="s">
        <v>25144</v>
      </c>
      <c r="Z1228" s="82" t="s">
        <v>25145</v>
      </c>
      <c r="AA1228" s="82" t="s">
        <v>25146</v>
      </c>
      <c r="AB1228" s="82" t="s">
        <v>25147</v>
      </c>
      <c r="AC1228" s="82" t="s">
        <v>1011</v>
      </c>
      <c r="AD1228" s="82" t="s">
        <v>25148</v>
      </c>
      <c r="AE1228" s="82" t="s">
        <v>24995</v>
      </c>
      <c r="AF1228" s="82" t="s">
        <v>25149</v>
      </c>
      <c r="AG1228" s="82" t="s">
        <v>25150</v>
      </c>
      <c r="AH1228" s="82" t="s">
        <v>25151</v>
      </c>
      <c r="AI1228" s="82" t="s">
        <v>7634</v>
      </c>
      <c r="AJ1228" s="82" t="s">
        <v>24903</v>
      </c>
      <c r="AK1228" s="82" t="s">
        <v>25152</v>
      </c>
      <c r="AL1228" s="82" t="s">
        <v>415</v>
      </c>
    </row>
    <row r="1229" spans="1:38" x14ac:dyDescent="0.25">
      <c r="A1229" s="82" t="s">
        <v>25153</v>
      </c>
      <c r="B1229" s="82">
        <v>23.001000000000001</v>
      </c>
      <c r="C1229" s="82" t="s">
        <v>25154</v>
      </c>
      <c r="D1229" s="82" t="s">
        <v>25155</v>
      </c>
      <c r="E1229" s="82" t="s">
        <v>25156</v>
      </c>
      <c r="F1229" s="82" t="s">
        <v>25157</v>
      </c>
      <c r="G1229" s="82" t="s">
        <v>359</v>
      </c>
      <c r="H1229" s="82" t="s">
        <v>360</v>
      </c>
      <c r="I1229" s="82" t="s">
        <v>25158</v>
      </c>
      <c r="J1229" s="82" t="s">
        <v>3106</v>
      </c>
      <c r="K1229" s="82" t="s">
        <v>25159</v>
      </c>
      <c r="L1229" s="82" t="s">
        <v>25160</v>
      </c>
      <c r="M1229" s="82" t="s">
        <v>25161</v>
      </c>
      <c r="N1229" s="82" t="s">
        <v>25162</v>
      </c>
      <c r="O1229" s="82" t="s">
        <v>558</v>
      </c>
      <c r="P1229" s="82" t="s">
        <v>25163</v>
      </c>
      <c r="Q1229" s="82" t="s">
        <v>25164</v>
      </c>
      <c r="R1229" s="82" t="s">
        <v>25165</v>
      </c>
      <c r="S1229" s="82" t="s">
        <v>25166</v>
      </c>
      <c r="T1229" s="82" t="s">
        <v>25167</v>
      </c>
      <c r="U1229" s="82" t="s">
        <v>25168</v>
      </c>
      <c r="V1229" s="82" t="s">
        <v>362</v>
      </c>
      <c r="W1229" s="82" t="s">
        <v>25169</v>
      </c>
      <c r="X1229" s="82" t="s">
        <v>25170</v>
      </c>
      <c r="Y1229" s="82" t="s">
        <v>25171</v>
      </c>
      <c r="Z1229" s="82" t="s">
        <v>25172</v>
      </c>
      <c r="AA1229" s="82" t="s">
        <v>376</v>
      </c>
      <c r="AB1229" s="82" t="s">
        <v>25173</v>
      </c>
      <c r="AC1229" s="82" t="s">
        <v>428</v>
      </c>
      <c r="AD1229" s="82" t="s">
        <v>25174</v>
      </c>
      <c r="AE1229" s="82" t="s">
        <v>25175</v>
      </c>
      <c r="AF1229" s="82" t="s">
        <v>25176</v>
      </c>
      <c r="AG1229" s="82" t="s">
        <v>382</v>
      </c>
      <c r="AH1229" s="82" t="s">
        <v>382</v>
      </c>
      <c r="AI1229" s="82" t="s">
        <v>497</v>
      </c>
      <c r="AJ1229" s="82" t="s">
        <v>25177</v>
      </c>
      <c r="AK1229" s="82" t="s">
        <v>25178</v>
      </c>
      <c r="AL1229" s="82" t="s">
        <v>415</v>
      </c>
    </row>
    <row r="1230" spans="1:38" x14ac:dyDescent="0.25">
      <c r="A1230" s="82" t="s">
        <v>25179</v>
      </c>
      <c r="B1230" s="82">
        <v>23.001999999999999</v>
      </c>
      <c r="C1230" s="82" t="s">
        <v>25180</v>
      </c>
      <c r="D1230" s="82" t="s">
        <v>25155</v>
      </c>
      <c r="E1230" s="82" t="s">
        <v>25156</v>
      </c>
      <c r="F1230" s="82" t="s">
        <v>25181</v>
      </c>
      <c r="G1230" s="82" t="s">
        <v>359</v>
      </c>
      <c r="H1230" s="82" t="s">
        <v>360</v>
      </c>
      <c r="I1230" s="82" t="s">
        <v>25182</v>
      </c>
      <c r="J1230" s="82" t="s">
        <v>25183</v>
      </c>
      <c r="K1230" s="82" t="s">
        <v>25184</v>
      </c>
      <c r="L1230" s="82" t="s">
        <v>25185</v>
      </c>
      <c r="M1230" s="82" t="s">
        <v>25186</v>
      </c>
      <c r="N1230" s="82" t="s">
        <v>25187</v>
      </c>
      <c r="O1230" s="82" t="s">
        <v>558</v>
      </c>
      <c r="P1230" s="82" t="s">
        <v>25188</v>
      </c>
      <c r="Q1230" s="82" t="s">
        <v>822</v>
      </c>
      <c r="R1230" s="82" t="s">
        <v>822</v>
      </c>
      <c r="S1230" s="82" t="s">
        <v>25189</v>
      </c>
      <c r="T1230" s="82" t="s">
        <v>25190</v>
      </c>
      <c r="U1230" s="82" t="s">
        <v>25191</v>
      </c>
      <c r="V1230" s="82" t="s">
        <v>25192</v>
      </c>
      <c r="W1230" s="82" t="s">
        <v>25193</v>
      </c>
      <c r="X1230" s="82" t="s">
        <v>25170</v>
      </c>
      <c r="Y1230" s="82" t="s">
        <v>25194</v>
      </c>
      <c r="Z1230" s="82" t="s">
        <v>427</v>
      </c>
      <c r="AA1230" s="82" t="s">
        <v>25195</v>
      </c>
      <c r="AB1230" s="82" t="s">
        <v>25196</v>
      </c>
      <c r="AC1230" s="82" t="s">
        <v>446</v>
      </c>
      <c r="AD1230" s="82" t="s">
        <v>25174</v>
      </c>
      <c r="AE1230" s="82" t="s">
        <v>25197</v>
      </c>
      <c r="AF1230" s="82" t="s">
        <v>25198</v>
      </c>
      <c r="AH1230" s="82" t="s">
        <v>25199</v>
      </c>
      <c r="AI1230" s="82" t="s">
        <v>521</v>
      </c>
      <c r="AJ1230" s="82" t="s">
        <v>25177</v>
      </c>
      <c r="AK1230" s="82" t="s">
        <v>25200</v>
      </c>
      <c r="AL1230" s="82" t="s">
        <v>415</v>
      </c>
    </row>
    <row r="1231" spans="1:38" x14ac:dyDescent="0.25">
      <c r="A1231" s="82" t="s">
        <v>25201</v>
      </c>
      <c r="B1231" s="82">
        <v>23.003</v>
      </c>
      <c r="C1231" s="82" t="s">
        <v>25202</v>
      </c>
      <c r="D1231" s="82" t="s">
        <v>25155</v>
      </c>
      <c r="E1231" s="82" t="s">
        <v>25203</v>
      </c>
      <c r="F1231" s="82" t="s">
        <v>25204</v>
      </c>
      <c r="G1231" s="82" t="s">
        <v>359</v>
      </c>
      <c r="H1231" s="82" t="s">
        <v>360</v>
      </c>
      <c r="I1231" s="82" t="s">
        <v>25205</v>
      </c>
      <c r="J1231" s="82" t="s">
        <v>25206</v>
      </c>
      <c r="K1231" s="82" t="s">
        <v>25207</v>
      </c>
      <c r="L1231" s="82" t="s">
        <v>25208</v>
      </c>
      <c r="M1231" s="82" t="s">
        <v>25209</v>
      </c>
      <c r="N1231" s="82" t="s">
        <v>25210</v>
      </c>
      <c r="O1231" s="82" t="s">
        <v>366</v>
      </c>
      <c r="P1231" s="82" t="s">
        <v>360</v>
      </c>
      <c r="Q1231" s="82" t="s">
        <v>822</v>
      </c>
      <c r="R1231" s="82" t="s">
        <v>822</v>
      </c>
      <c r="S1231" s="82" t="s">
        <v>25211</v>
      </c>
      <c r="T1231" s="82" t="s">
        <v>25212</v>
      </c>
      <c r="U1231" s="82" t="s">
        <v>25213</v>
      </c>
      <c r="V1231" s="82" t="s">
        <v>25214</v>
      </c>
      <c r="W1231" s="82" t="s">
        <v>25215</v>
      </c>
      <c r="X1231" s="82" t="s">
        <v>25170</v>
      </c>
      <c r="Y1231" s="82" t="s">
        <v>25216</v>
      </c>
      <c r="Z1231" s="82" t="s">
        <v>427</v>
      </c>
      <c r="AA1231" s="82" t="s">
        <v>25217</v>
      </c>
      <c r="AB1231" s="82" t="s">
        <v>25218</v>
      </c>
      <c r="AC1231" s="82" t="s">
        <v>25219</v>
      </c>
      <c r="AD1231" s="82" t="s">
        <v>25174</v>
      </c>
      <c r="AE1231" s="82" t="s">
        <v>25175</v>
      </c>
      <c r="AF1231" s="82" t="s">
        <v>22699</v>
      </c>
      <c r="AG1231" s="82" t="s">
        <v>382</v>
      </c>
      <c r="AH1231" s="82" t="s">
        <v>25199</v>
      </c>
      <c r="AI1231" s="82" t="s">
        <v>521</v>
      </c>
      <c r="AJ1231" s="82" t="s">
        <v>25177</v>
      </c>
      <c r="AK1231" s="82" t="s">
        <v>25220</v>
      </c>
      <c r="AL1231" s="82" t="s">
        <v>415</v>
      </c>
    </row>
    <row r="1232" spans="1:38" x14ac:dyDescent="0.25">
      <c r="A1232" s="82" t="s">
        <v>25221</v>
      </c>
      <c r="B1232" s="82">
        <v>23.009</v>
      </c>
      <c r="C1232" s="82" t="s">
        <v>25222</v>
      </c>
      <c r="D1232" s="82" t="s">
        <v>25155</v>
      </c>
      <c r="E1232" s="82" t="s">
        <v>25223</v>
      </c>
      <c r="F1232" s="82" t="s">
        <v>25224</v>
      </c>
      <c r="G1232" s="82" t="s">
        <v>359</v>
      </c>
      <c r="H1232" s="82" t="s">
        <v>360</v>
      </c>
      <c r="I1232" s="82" t="s">
        <v>25225</v>
      </c>
      <c r="J1232" s="82" t="s">
        <v>25226</v>
      </c>
      <c r="K1232" s="82" t="s">
        <v>25227</v>
      </c>
      <c r="L1232" s="82" t="s">
        <v>25228</v>
      </c>
      <c r="M1232" s="82" t="s">
        <v>25229</v>
      </c>
      <c r="N1232" s="82" t="s">
        <v>25230</v>
      </c>
      <c r="O1232" s="82" t="s">
        <v>558</v>
      </c>
      <c r="P1232" s="82" t="s">
        <v>25231</v>
      </c>
      <c r="Q1232" s="82" t="s">
        <v>360</v>
      </c>
      <c r="R1232" s="82" t="s">
        <v>25232</v>
      </c>
      <c r="S1232" s="82" t="s">
        <v>25233</v>
      </c>
      <c r="T1232" s="82" t="s">
        <v>25234</v>
      </c>
      <c r="U1232" s="82" t="s">
        <v>25235</v>
      </c>
      <c r="V1232" s="82" t="s">
        <v>25236</v>
      </c>
      <c r="W1232" s="82" t="s">
        <v>25237</v>
      </c>
      <c r="X1232" s="82" t="s">
        <v>25170</v>
      </c>
      <c r="Y1232" s="82" t="s">
        <v>25238</v>
      </c>
      <c r="Z1232" s="82" t="s">
        <v>427</v>
      </c>
      <c r="AA1232" s="82" t="s">
        <v>376</v>
      </c>
      <c r="AB1232" s="82" t="s">
        <v>25239</v>
      </c>
      <c r="AC1232" s="82" t="s">
        <v>25240</v>
      </c>
      <c r="AD1232" s="82" t="s">
        <v>25174</v>
      </c>
      <c r="AE1232" s="82" t="s">
        <v>25175</v>
      </c>
      <c r="AF1232" s="82" t="s">
        <v>25241</v>
      </c>
      <c r="AG1232" s="82" t="s">
        <v>25242</v>
      </c>
      <c r="AH1232" s="82" t="s">
        <v>25199</v>
      </c>
      <c r="AI1232" s="82" t="s">
        <v>521</v>
      </c>
      <c r="AJ1232" s="82" t="s">
        <v>25177</v>
      </c>
      <c r="AK1232" s="82" t="s">
        <v>25243</v>
      </c>
      <c r="AL1232" s="82" t="s">
        <v>415</v>
      </c>
    </row>
    <row r="1233" spans="1:38" x14ac:dyDescent="0.25">
      <c r="A1233" s="82" t="s">
        <v>25244</v>
      </c>
      <c r="B1233" s="82">
        <v>23.010999999999999</v>
      </c>
      <c r="C1233" s="82" t="s">
        <v>25245</v>
      </c>
      <c r="D1233" s="82" t="s">
        <v>25155</v>
      </c>
      <c r="E1233" s="82" t="s">
        <v>25246</v>
      </c>
      <c r="F1233" s="82" t="s">
        <v>25247</v>
      </c>
      <c r="G1233" s="82" t="s">
        <v>359</v>
      </c>
      <c r="H1233" s="82" t="s">
        <v>360</v>
      </c>
      <c r="I1233" s="82" t="s">
        <v>25248</v>
      </c>
      <c r="J1233" s="82" t="s">
        <v>25249</v>
      </c>
      <c r="K1233" s="82" t="s">
        <v>25250</v>
      </c>
      <c r="L1233" s="82" t="s">
        <v>25251</v>
      </c>
      <c r="M1233" s="82" t="s">
        <v>25252</v>
      </c>
      <c r="N1233" s="82" t="s">
        <v>25253</v>
      </c>
      <c r="O1233" s="82" t="s">
        <v>558</v>
      </c>
      <c r="P1233" s="82" t="s">
        <v>25254</v>
      </c>
      <c r="Q1233" s="82" t="s">
        <v>360</v>
      </c>
      <c r="R1233" s="82" t="s">
        <v>25255</v>
      </c>
      <c r="S1233" s="82" t="s">
        <v>368</v>
      </c>
      <c r="T1233" s="82" t="s">
        <v>25256</v>
      </c>
      <c r="U1233" s="82" t="s">
        <v>25257</v>
      </c>
      <c r="V1233" s="82" t="s">
        <v>25258</v>
      </c>
      <c r="W1233" s="82" t="s">
        <v>25259</v>
      </c>
      <c r="X1233" s="82" t="s">
        <v>25170</v>
      </c>
      <c r="Y1233" s="82" t="s">
        <v>25260</v>
      </c>
      <c r="Z1233" s="82" t="s">
        <v>427</v>
      </c>
      <c r="AA1233" s="82" t="s">
        <v>376</v>
      </c>
      <c r="AB1233" s="82" t="s">
        <v>25261</v>
      </c>
      <c r="AC1233" s="82" t="s">
        <v>25240</v>
      </c>
      <c r="AD1233" s="82" t="s">
        <v>25174</v>
      </c>
      <c r="AE1233" s="82" t="s">
        <v>25175</v>
      </c>
      <c r="AF1233" s="82" t="s">
        <v>382</v>
      </c>
      <c r="AH1233" s="82" t="s">
        <v>25199</v>
      </c>
      <c r="AI1233" s="82" t="s">
        <v>521</v>
      </c>
      <c r="AJ1233" s="82" t="s">
        <v>25177</v>
      </c>
      <c r="AK1233" s="82" t="s">
        <v>25262</v>
      </c>
      <c r="AL1233" s="82" t="s">
        <v>415</v>
      </c>
    </row>
    <row r="1234" spans="1:38" x14ac:dyDescent="0.25">
      <c r="A1234" s="82" t="s">
        <v>25263</v>
      </c>
      <c r="B1234" s="82">
        <v>30.001000000000001</v>
      </c>
      <c r="D1234" s="82" t="s">
        <v>25264</v>
      </c>
      <c r="E1234" s="82" t="s">
        <v>25265</v>
      </c>
      <c r="F1234" s="82" t="s">
        <v>25266</v>
      </c>
      <c r="G1234" s="82" t="s">
        <v>25267</v>
      </c>
      <c r="H1234" s="82" t="s">
        <v>360</v>
      </c>
      <c r="I1234" s="82" t="s">
        <v>25268</v>
      </c>
      <c r="J1234" s="82" t="s">
        <v>25269</v>
      </c>
      <c r="K1234" s="82" t="s">
        <v>25270</v>
      </c>
      <c r="L1234" s="82" t="s">
        <v>580</v>
      </c>
      <c r="M1234" s="82" t="s">
        <v>25271</v>
      </c>
      <c r="N1234" s="82" t="s">
        <v>25272</v>
      </c>
      <c r="O1234" s="82" t="s">
        <v>366</v>
      </c>
      <c r="P1234" s="82" t="s">
        <v>25273</v>
      </c>
      <c r="Q1234" s="82" t="s">
        <v>360</v>
      </c>
      <c r="R1234" s="82" t="s">
        <v>360</v>
      </c>
      <c r="S1234" s="82" t="s">
        <v>400</v>
      </c>
      <c r="T1234" s="82" t="s">
        <v>5955</v>
      </c>
      <c r="U1234" s="82" t="s">
        <v>631</v>
      </c>
      <c r="V1234" s="82" t="s">
        <v>632</v>
      </c>
      <c r="W1234" s="82" t="s">
        <v>468</v>
      </c>
      <c r="X1234" s="82" t="s">
        <v>25274</v>
      </c>
      <c r="Y1234" s="82" t="s">
        <v>25275</v>
      </c>
      <c r="Z1234" s="82" t="s">
        <v>2741</v>
      </c>
      <c r="AA1234" s="82" t="s">
        <v>25276</v>
      </c>
      <c r="AB1234" s="82" t="s">
        <v>25277</v>
      </c>
      <c r="AC1234" s="82" t="s">
        <v>25278</v>
      </c>
      <c r="AD1234" s="82" t="s">
        <v>25279</v>
      </c>
      <c r="AE1234" s="82" t="s">
        <v>25280</v>
      </c>
      <c r="AF1234" s="82" t="s">
        <v>25281</v>
      </c>
      <c r="AG1234" s="82" t="s">
        <v>382</v>
      </c>
      <c r="AH1234" s="82" t="s">
        <v>360</v>
      </c>
      <c r="AI1234" s="82" t="s">
        <v>497</v>
      </c>
      <c r="AJ1234" s="82" t="s">
        <v>25282</v>
      </c>
      <c r="AK1234" s="82" t="s">
        <v>25283</v>
      </c>
      <c r="AL1234" s="82" t="s">
        <v>450</v>
      </c>
    </row>
    <row r="1235" spans="1:38" x14ac:dyDescent="0.25">
      <c r="A1235" s="82" t="s">
        <v>25284</v>
      </c>
      <c r="B1235" s="82">
        <v>30.004999999999999</v>
      </c>
      <c r="D1235" s="82" t="s">
        <v>25264</v>
      </c>
      <c r="E1235" s="82" t="s">
        <v>25285</v>
      </c>
      <c r="F1235" s="82" t="s">
        <v>25286</v>
      </c>
      <c r="G1235" s="82" t="s">
        <v>1144</v>
      </c>
      <c r="H1235" s="82" t="s">
        <v>360</v>
      </c>
      <c r="I1235" s="82" t="s">
        <v>25287</v>
      </c>
      <c r="J1235" s="82" t="s">
        <v>25287</v>
      </c>
      <c r="K1235" s="82" t="s">
        <v>628</v>
      </c>
      <c r="L1235" s="82" t="s">
        <v>421</v>
      </c>
      <c r="M1235" s="82" t="s">
        <v>25288</v>
      </c>
      <c r="N1235" s="82" t="s">
        <v>822</v>
      </c>
      <c r="O1235" s="82" t="s">
        <v>558</v>
      </c>
      <c r="P1235" s="82" t="s">
        <v>367</v>
      </c>
      <c r="Q1235" s="82" t="s">
        <v>360</v>
      </c>
      <c r="R1235" s="82" t="s">
        <v>360</v>
      </c>
      <c r="S1235" s="82" t="s">
        <v>400</v>
      </c>
      <c r="T1235" s="82" t="s">
        <v>5955</v>
      </c>
      <c r="U1235" s="82" t="s">
        <v>631</v>
      </c>
      <c r="V1235" s="82" t="s">
        <v>632</v>
      </c>
      <c r="W1235" s="82" t="s">
        <v>468</v>
      </c>
      <c r="X1235" s="82" t="s">
        <v>25274</v>
      </c>
      <c r="Y1235" s="82" t="s">
        <v>25289</v>
      </c>
      <c r="Z1235" s="82" t="s">
        <v>2741</v>
      </c>
      <c r="AA1235" s="82" t="s">
        <v>25276</v>
      </c>
      <c r="AB1235" s="82" t="s">
        <v>25290</v>
      </c>
      <c r="AC1235" s="82" t="s">
        <v>25291</v>
      </c>
      <c r="AD1235" s="82" t="s">
        <v>25292</v>
      </c>
      <c r="AE1235" s="82" t="s">
        <v>25280</v>
      </c>
      <c r="AF1235" s="82" t="s">
        <v>25293</v>
      </c>
      <c r="AG1235" s="82" t="s">
        <v>382</v>
      </c>
      <c r="AH1235" s="82" t="s">
        <v>382</v>
      </c>
      <c r="AI1235" s="82" t="s">
        <v>2775</v>
      </c>
      <c r="AJ1235" s="82" t="s">
        <v>25282</v>
      </c>
      <c r="AK1235" s="82" t="s">
        <v>25294</v>
      </c>
      <c r="AL1235" s="82" t="s">
        <v>450</v>
      </c>
    </row>
    <row r="1236" spans="1:38" x14ac:dyDescent="0.25">
      <c r="A1236" s="82" t="s">
        <v>25295</v>
      </c>
      <c r="B1236" s="82">
        <v>30.007999999999999</v>
      </c>
      <c r="D1236" s="82" t="s">
        <v>25264</v>
      </c>
      <c r="E1236" s="82" t="s">
        <v>25296</v>
      </c>
      <c r="F1236" s="82" t="s">
        <v>25297</v>
      </c>
      <c r="G1236" s="82" t="s">
        <v>25267</v>
      </c>
      <c r="H1236" s="82" t="s">
        <v>360</v>
      </c>
      <c r="I1236" s="82" t="s">
        <v>25298</v>
      </c>
      <c r="J1236" s="82" t="s">
        <v>25299</v>
      </c>
      <c r="K1236" s="82" t="s">
        <v>25300</v>
      </c>
      <c r="L1236" s="82" t="s">
        <v>421</v>
      </c>
      <c r="M1236" s="82" t="s">
        <v>25301</v>
      </c>
      <c r="N1236" s="82" t="s">
        <v>25302</v>
      </c>
      <c r="O1236" s="82" t="s">
        <v>366</v>
      </c>
      <c r="P1236" s="82" t="s">
        <v>25303</v>
      </c>
      <c r="Q1236" s="82" t="s">
        <v>360</v>
      </c>
      <c r="R1236" s="82" t="s">
        <v>360</v>
      </c>
      <c r="S1236" s="82" t="s">
        <v>400</v>
      </c>
      <c r="T1236" s="82" t="s">
        <v>5955</v>
      </c>
      <c r="U1236" s="82" t="s">
        <v>631</v>
      </c>
      <c r="V1236" s="82" t="s">
        <v>632</v>
      </c>
      <c r="W1236" s="82" t="s">
        <v>468</v>
      </c>
      <c r="X1236" s="82" t="s">
        <v>25274</v>
      </c>
      <c r="Y1236" s="82" t="s">
        <v>25304</v>
      </c>
      <c r="Z1236" s="82" t="s">
        <v>2741</v>
      </c>
      <c r="AA1236" s="82" t="s">
        <v>25305</v>
      </c>
      <c r="AB1236" s="82" t="s">
        <v>25306</v>
      </c>
      <c r="AC1236" s="82" t="s">
        <v>25307</v>
      </c>
      <c r="AD1236" s="82" t="s">
        <v>25308</v>
      </c>
      <c r="AE1236" s="82" t="s">
        <v>25280</v>
      </c>
      <c r="AF1236" s="82" t="s">
        <v>25309</v>
      </c>
      <c r="AG1236" s="82" t="s">
        <v>382</v>
      </c>
      <c r="AH1236" s="82" t="s">
        <v>382</v>
      </c>
      <c r="AI1236" s="82" t="s">
        <v>3865</v>
      </c>
      <c r="AJ1236" s="82" t="s">
        <v>25282</v>
      </c>
      <c r="AK1236" s="82" t="s">
        <v>25310</v>
      </c>
      <c r="AL1236" s="82" t="s">
        <v>450</v>
      </c>
    </row>
    <row r="1237" spans="1:38" x14ac:dyDescent="0.25">
      <c r="A1237" s="82" t="s">
        <v>25311</v>
      </c>
      <c r="B1237" s="82">
        <v>30.01</v>
      </c>
      <c r="D1237" s="82" t="s">
        <v>25264</v>
      </c>
      <c r="E1237" s="82" t="s">
        <v>25312</v>
      </c>
      <c r="F1237" s="82" t="s">
        <v>25313</v>
      </c>
      <c r="G1237" s="82" t="s">
        <v>25267</v>
      </c>
      <c r="H1237" s="82" t="s">
        <v>360</v>
      </c>
      <c r="I1237" s="82" t="s">
        <v>25314</v>
      </c>
      <c r="J1237" s="82" t="s">
        <v>25315</v>
      </c>
      <c r="K1237" s="82" t="s">
        <v>25316</v>
      </c>
      <c r="L1237" s="82" t="s">
        <v>421</v>
      </c>
      <c r="M1237" s="82" t="s">
        <v>25317</v>
      </c>
      <c r="N1237" s="82" t="s">
        <v>25302</v>
      </c>
      <c r="O1237" s="82" t="s">
        <v>366</v>
      </c>
      <c r="P1237" s="82" t="s">
        <v>25318</v>
      </c>
      <c r="Q1237" s="82" t="s">
        <v>367</v>
      </c>
      <c r="R1237" s="82" t="s">
        <v>360</v>
      </c>
      <c r="S1237" s="82" t="s">
        <v>400</v>
      </c>
      <c r="T1237" s="82" t="s">
        <v>5955</v>
      </c>
      <c r="U1237" s="82" t="s">
        <v>631</v>
      </c>
      <c r="V1237" s="82" t="s">
        <v>632</v>
      </c>
      <c r="W1237" s="82" t="s">
        <v>468</v>
      </c>
      <c r="X1237" s="82" t="s">
        <v>25274</v>
      </c>
      <c r="Y1237" s="82" t="s">
        <v>25304</v>
      </c>
      <c r="Z1237" s="82" t="s">
        <v>468</v>
      </c>
      <c r="AA1237" s="82" t="s">
        <v>25319</v>
      </c>
      <c r="AB1237" s="82" t="s">
        <v>25320</v>
      </c>
      <c r="AC1237" s="82" t="s">
        <v>25321</v>
      </c>
      <c r="AD1237" s="82" t="s">
        <v>25322</v>
      </c>
      <c r="AE1237" s="82" t="s">
        <v>25280</v>
      </c>
      <c r="AF1237" s="82" t="s">
        <v>25323</v>
      </c>
      <c r="AG1237" s="82" t="s">
        <v>382</v>
      </c>
      <c r="AH1237" s="82" t="s">
        <v>382</v>
      </c>
      <c r="AI1237" s="82" t="s">
        <v>3865</v>
      </c>
      <c r="AJ1237" s="82" t="s">
        <v>25282</v>
      </c>
      <c r="AK1237" s="82" t="s">
        <v>25324</v>
      </c>
      <c r="AL1237" s="82" t="s">
        <v>450</v>
      </c>
    </row>
    <row r="1238" spans="1:38" x14ac:dyDescent="0.25">
      <c r="A1238" s="82" t="s">
        <v>25325</v>
      </c>
      <c r="B1238" s="82">
        <v>30.010999999999999</v>
      </c>
      <c r="D1238" s="82" t="s">
        <v>25264</v>
      </c>
      <c r="E1238" s="82" t="s">
        <v>25326</v>
      </c>
      <c r="F1238" s="82" t="s">
        <v>25327</v>
      </c>
      <c r="G1238" s="82" t="s">
        <v>25267</v>
      </c>
      <c r="H1238" s="82" t="s">
        <v>360</v>
      </c>
      <c r="I1238" s="82" t="s">
        <v>25328</v>
      </c>
      <c r="J1238" s="82" t="s">
        <v>25329</v>
      </c>
      <c r="K1238" s="82" t="s">
        <v>25330</v>
      </c>
      <c r="L1238" s="82" t="s">
        <v>580</v>
      </c>
      <c r="M1238" s="82" t="s">
        <v>25331</v>
      </c>
      <c r="N1238" s="82" t="s">
        <v>25332</v>
      </c>
      <c r="O1238" s="82" t="s">
        <v>366</v>
      </c>
      <c r="P1238" s="82" t="s">
        <v>25333</v>
      </c>
      <c r="Q1238" s="82" t="s">
        <v>367</v>
      </c>
      <c r="R1238" s="82" t="s">
        <v>360</v>
      </c>
      <c r="S1238" s="82" t="s">
        <v>400</v>
      </c>
      <c r="T1238" s="82" t="s">
        <v>5955</v>
      </c>
      <c r="U1238" s="82" t="s">
        <v>631</v>
      </c>
      <c r="V1238" s="82" t="s">
        <v>632</v>
      </c>
      <c r="W1238" s="82" t="s">
        <v>468</v>
      </c>
      <c r="X1238" s="82" t="s">
        <v>25274</v>
      </c>
      <c r="Y1238" s="82" t="s">
        <v>25304</v>
      </c>
      <c r="Z1238" s="82" t="s">
        <v>2741</v>
      </c>
      <c r="AA1238" s="82" t="s">
        <v>25334</v>
      </c>
      <c r="AB1238" s="82" t="s">
        <v>25335</v>
      </c>
      <c r="AC1238" s="82" t="s">
        <v>25336</v>
      </c>
      <c r="AD1238" s="82" t="s">
        <v>25337</v>
      </c>
      <c r="AE1238" s="82" t="s">
        <v>25280</v>
      </c>
      <c r="AF1238" s="82" t="s">
        <v>25338</v>
      </c>
      <c r="AG1238" s="82" t="s">
        <v>382</v>
      </c>
      <c r="AH1238" s="82" t="s">
        <v>360</v>
      </c>
      <c r="AI1238" s="82" t="s">
        <v>620</v>
      </c>
      <c r="AJ1238" s="82" t="s">
        <v>25282</v>
      </c>
      <c r="AK1238" s="82" t="s">
        <v>25339</v>
      </c>
      <c r="AL1238" s="82" t="s">
        <v>450</v>
      </c>
    </row>
    <row r="1239" spans="1:38" x14ac:dyDescent="0.25">
      <c r="A1239" s="82" t="s">
        <v>25340</v>
      </c>
      <c r="B1239" s="82">
        <v>30.013000000000002</v>
      </c>
      <c r="C1239" s="82" t="s">
        <v>25341</v>
      </c>
      <c r="D1239" s="82" t="s">
        <v>25264</v>
      </c>
      <c r="E1239" s="82" t="s">
        <v>25342</v>
      </c>
      <c r="F1239" s="82" t="s">
        <v>25343</v>
      </c>
      <c r="G1239" s="82" t="s">
        <v>25267</v>
      </c>
      <c r="H1239" s="82" t="s">
        <v>360</v>
      </c>
      <c r="I1239" s="82" t="s">
        <v>25344</v>
      </c>
      <c r="J1239" s="82" t="s">
        <v>25345</v>
      </c>
      <c r="K1239" s="82" t="s">
        <v>25346</v>
      </c>
      <c r="L1239" s="82" t="s">
        <v>580</v>
      </c>
      <c r="M1239" s="82" t="s">
        <v>25347</v>
      </c>
      <c r="N1239" s="82" t="s">
        <v>25302</v>
      </c>
      <c r="O1239" s="82" t="s">
        <v>366</v>
      </c>
      <c r="P1239" s="82" t="s">
        <v>25348</v>
      </c>
      <c r="Q1239" s="82" t="s">
        <v>360</v>
      </c>
      <c r="R1239" s="82" t="s">
        <v>360</v>
      </c>
      <c r="S1239" s="82" t="s">
        <v>25349</v>
      </c>
      <c r="T1239" s="82" t="s">
        <v>20235</v>
      </c>
      <c r="U1239" s="82" t="s">
        <v>631</v>
      </c>
      <c r="V1239" s="82" t="s">
        <v>632</v>
      </c>
      <c r="W1239" s="82" t="s">
        <v>360</v>
      </c>
      <c r="X1239" s="82" t="s">
        <v>25274</v>
      </c>
      <c r="Y1239" s="82" t="s">
        <v>25350</v>
      </c>
      <c r="Z1239" s="82" t="s">
        <v>360</v>
      </c>
      <c r="AA1239" s="82" t="s">
        <v>25351</v>
      </c>
      <c r="AB1239" s="82" t="s">
        <v>25352</v>
      </c>
      <c r="AC1239" s="82" t="s">
        <v>636</v>
      </c>
      <c r="AD1239" s="82" t="s">
        <v>25353</v>
      </c>
      <c r="AE1239" s="82" t="s">
        <v>25280</v>
      </c>
      <c r="AF1239" s="82" t="s">
        <v>25354</v>
      </c>
      <c r="AG1239" s="82" t="s">
        <v>382</v>
      </c>
      <c r="AH1239" s="82" t="s">
        <v>360</v>
      </c>
      <c r="AI1239" s="82" t="s">
        <v>20771</v>
      </c>
      <c r="AJ1239" s="82" t="s">
        <v>25282</v>
      </c>
      <c r="AK1239" s="82" t="s">
        <v>25355</v>
      </c>
      <c r="AL1239" s="82" t="s">
        <v>450</v>
      </c>
    </row>
    <row r="1240" spans="1:38" x14ac:dyDescent="0.25">
      <c r="A1240" s="82" t="s">
        <v>25356</v>
      </c>
      <c r="B1240" s="82">
        <v>31.007000000000001</v>
      </c>
      <c r="C1240" s="82" t="s">
        <v>25356</v>
      </c>
      <c r="D1240" s="82" t="s">
        <v>25357</v>
      </c>
      <c r="E1240" s="82" t="s">
        <v>25358</v>
      </c>
      <c r="F1240" s="82" t="s">
        <v>25359</v>
      </c>
      <c r="G1240" s="82" t="s">
        <v>2576</v>
      </c>
      <c r="H1240" s="82" t="s">
        <v>360</v>
      </c>
      <c r="I1240" s="82" t="s">
        <v>360</v>
      </c>
      <c r="J1240" s="82" t="s">
        <v>360</v>
      </c>
      <c r="K1240" s="82" t="s">
        <v>25360</v>
      </c>
      <c r="L1240" s="82" t="s">
        <v>421</v>
      </c>
      <c r="M1240" s="82" t="s">
        <v>25361</v>
      </c>
      <c r="N1240" s="82" t="s">
        <v>25362</v>
      </c>
      <c r="O1240" s="82" t="s">
        <v>366</v>
      </c>
      <c r="P1240" s="82" t="s">
        <v>25363</v>
      </c>
      <c r="Q1240" s="82" t="s">
        <v>360</v>
      </c>
      <c r="R1240" s="82" t="s">
        <v>25364</v>
      </c>
      <c r="S1240" s="82" t="s">
        <v>368</v>
      </c>
      <c r="T1240" s="82" t="s">
        <v>25365</v>
      </c>
      <c r="U1240" s="82" t="s">
        <v>443</v>
      </c>
      <c r="V1240" s="82" t="s">
        <v>362</v>
      </c>
      <c r="W1240" s="82" t="s">
        <v>25366</v>
      </c>
      <c r="X1240" s="82" t="s">
        <v>25367</v>
      </c>
      <c r="Y1240" s="82" t="s">
        <v>25368</v>
      </c>
      <c r="Z1240" s="82" t="s">
        <v>25369</v>
      </c>
      <c r="AA1240" s="82" t="s">
        <v>25370</v>
      </c>
      <c r="AB1240" s="82" t="s">
        <v>25371</v>
      </c>
      <c r="AC1240" s="82" t="s">
        <v>25372</v>
      </c>
      <c r="AD1240" s="82" t="s">
        <v>25373</v>
      </c>
      <c r="AE1240" s="82" t="s">
        <v>25374</v>
      </c>
      <c r="AF1240" s="82" t="s">
        <v>382</v>
      </c>
      <c r="AG1240" s="82" t="s">
        <v>25375</v>
      </c>
      <c r="AH1240" s="82" t="s">
        <v>25376</v>
      </c>
      <c r="AI1240" s="82" t="s">
        <v>6468</v>
      </c>
      <c r="AJ1240" s="82" t="s">
        <v>25377</v>
      </c>
      <c r="AK1240" s="82" t="s">
        <v>25378</v>
      </c>
      <c r="AL1240" s="82" t="s">
        <v>450</v>
      </c>
    </row>
    <row r="1241" spans="1:38" x14ac:dyDescent="0.25">
      <c r="A1241" s="82" t="s">
        <v>25379</v>
      </c>
      <c r="B1241" s="82">
        <v>34.002000000000002</v>
      </c>
      <c r="C1241" s="82" t="s">
        <v>25380</v>
      </c>
      <c r="D1241" s="82" t="s">
        <v>25381</v>
      </c>
      <c r="E1241" s="82" t="s">
        <v>25382</v>
      </c>
      <c r="F1241" s="82" t="s">
        <v>25383</v>
      </c>
      <c r="G1241" s="82" t="s">
        <v>2317</v>
      </c>
      <c r="H1241" s="82" t="s">
        <v>360</v>
      </c>
      <c r="I1241" s="82" t="s">
        <v>360</v>
      </c>
      <c r="J1241" s="82" t="s">
        <v>360</v>
      </c>
      <c r="K1241" s="82" t="s">
        <v>25384</v>
      </c>
      <c r="L1241" s="82" t="s">
        <v>421</v>
      </c>
      <c r="M1241" s="82" t="s">
        <v>25385</v>
      </c>
      <c r="N1241" s="82" t="s">
        <v>25386</v>
      </c>
      <c r="O1241" s="82" t="s">
        <v>25387</v>
      </c>
      <c r="P1241" s="82" t="s">
        <v>25388</v>
      </c>
      <c r="Q1241" s="82" t="s">
        <v>10921</v>
      </c>
      <c r="R1241" s="82" t="s">
        <v>25389</v>
      </c>
      <c r="S1241" s="82" t="s">
        <v>25390</v>
      </c>
      <c r="T1241" s="82" t="s">
        <v>25391</v>
      </c>
      <c r="U1241" s="82" t="s">
        <v>25392</v>
      </c>
      <c r="V1241" s="82" t="s">
        <v>1376</v>
      </c>
      <c r="W1241" s="82" t="s">
        <v>25393</v>
      </c>
      <c r="X1241" s="82" t="s">
        <v>25394</v>
      </c>
      <c r="Y1241" s="82" t="s">
        <v>25395</v>
      </c>
      <c r="Z1241" s="82" t="s">
        <v>25396</v>
      </c>
      <c r="AA1241" s="82" t="s">
        <v>25397</v>
      </c>
      <c r="AB1241" s="82" t="s">
        <v>25398</v>
      </c>
      <c r="AC1241" s="82" t="s">
        <v>735</v>
      </c>
      <c r="AD1241" s="82" t="s">
        <v>25399</v>
      </c>
      <c r="AE1241" s="82" t="s">
        <v>25400</v>
      </c>
      <c r="AG1241" s="82" t="s">
        <v>25401</v>
      </c>
      <c r="AH1241" s="82" t="s">
        <v>25402</v>
      </c>
      <c r="AI1241" s="82" t="s">
        <v>25403</v>
      </c>
      <c r="AJ1241" s="82" t="s">
        <v>25404</v>
      </c>
      <c r="AK1241" s="82" t="s">
        <v>25405</v>
      </c>
      <c r="AL1241" s="82" t="s">
        <v>415</v>
      </c>
    </row>
    <row r="1242" spans="1:38" x14ac:dyDescent="0.25">
      <c r="A1242" s="82" t="s">
        <v>25406</v>
      </c>
      <c r="B1242" s="82">
        <v>39.002000000000002</v>
      </c>
      <c r="D1242" s="82" t="s">
        <v>25407</v>
      </c>
      <c r="E1242" s="82" t="s">
        <v>25408</v>
      </c>
      <c r="F1242" s="82" t="s">
        <v>25409</v>
      </c>
      <c r="G1242" s="82" t="s">
        <v>7820</v>
      </c>
      <c r="H1242" s="82" t="s">
        <v>360</v>
      </c>
      <c r="I1242" s="82" t="s">
        <v>25410</v>
      </c>
      <c r="J1242" s="82" t="s">
        <v>25411</v>
      </c>
      <c r="K1242" s="82" t="s">
        <v>25412</v>
      </c>
      <c r="L1242" s="82" t="s">
        <v>7129</v>
      </c>
      <c r="M1242" s="82" t="s">
        <v>25413</v>
      </c>
      <c r="N1242" s="82" t="s">
        <v>25414</v>
      </c>
      <c r="O1242" s="82" t="s">
        <v>558</v>
      </c>
      <c r="P1242" s="82" t="s">
        <v>8680</v>
      </c>
      <c r="Q1242" s="82" t="s">
        <v>360</v>
      </c>
      <c r="R1242" s="82" t="s">
        <v>360</v>
      </c>
      <c r="S1242" s="82" t="s">
        <v>368</v>
      </c>
      <c r="T1242" s="82" t="s">
        <v>751</v>
      </c>
      <c r="U1242" s="82" t="s">
        <v>443</v>
      </c>
      <c r="V1242" s="82" t="s">
        <v>1376</v>
      </c>
      <c r="W1242" s="82" t="s">
        <v>822</v>
      </c>
      <c r="X1242" s="82" t="s">
        <v>25415</v>
      </c>
      <c r="Y1242" s="82" t="s">
        <v>25416</v>
      </c>
      <c r="Z1242" s="82" t="s">
        <v>427</v>
      </c>
      <c r="AA1242" s="82" t="s">
        <v>25417</v>
      </c>
      <c r="AB1242" s="82" t="s">
        <v>382</v>
      </c>
      <c r="AC1242" s="82" t="s">
        <v>25418</v>
      </c>
      <c r="AD1242" s="82" t="s">
        <v>25419</v>
      </c>
      <c r="AE1242" s="82" t="s">
        <v>25420</v>
      </c>
      <c r="AF1242" s="82" t="s">
        <v>25421</v>
      </c>
      <c r="AG1242" s="82" t="s">
        <v>382</v>
      </c>
      <c r="AH1242" s="82" t="s">
        <v>382</v>
      </c>
      <c r="AI1242" s="82" t="s">
        <v>384</v>
      </c>
      <c r="AJ1242" s="82" t="s">
        <v>25422</v>
      </c>
      <c r="AK1242" s="82" t="s">
        <v>25423</v>
      </c>
      <c r="AL1242" s="82" t="s">
        <v>387</v>
      </c>
    </row>
    <row r="1243" spans="1:38" x14ac:dyDescent="0.25">
      <c r="A1243" s="82" t="s">
        <v>25424</v>
      </c>
      <c r="B1243" s="82">
        <v>39.003</v>
      </c>
      <c r="C1243" s="82" t="s">
        <v>25425</v>
      </c>
      <c r="D1243" s="82" t="s">
        <v>25407</v>
      </c>
      <c r="E1243" s="82" t="s">
        <v>25426</v>
      </c>
      <c r="F1243" s="82" t="s">
        <v>25427</v>
      </c>
      <c r="G1243" s="82" t="s">
        <v>7820</v>
      </c>
      <c r="H1243" s="82" t="s">
        <v>360</v>
      </c>
      <c r="I1243" s="82" t="s">
        <v>25428</v>
      </c>
      <c r="J1243" s="82" t="s">
        <v>25429</v>
      </c>
      <c r="K1243" s="82" t="s">
        <v>25430</v>
      </c>
      <c r="L1243" s="82" t="s">
        <v>25431</v>
      </c>
      <c r="M1243" s="82" t="s">
        <v>25432</v>
      </c>
      <c r="N1243" s="82" t="s">
        <v>25433</v>
      </c>
      <c r="O1243" s="82" t="s">
        <v>366</v>
      </c>
      <c r="P1243" s="82" t="s">
        <v>360</v>
      </c>
      <c r="Q1243" s="82" t="s">
        <v>25434</v>
      </c>
      <c r="R1243" s="82" t="s">
        <v>360</v>
      </c>
      <c r="S1243" s="82" t="s">
        <v>368</v>
      </c>
      <c r="T1243" s="82" t="s">
        <v>5955</v>
      </c>
      <c r="U1243" s="82" t="s">
        <v>443</v>
      </c>
      <c r="V1243" s="82" t="s">
        <v>25435</v>
      </c>
      <c r="W1243" s="82" t="s">
        <v>25436</v>
      </c>
      <c r="X1243" s="82" t="s">
        <v>25415</v>
      </c>
      <c r="Y1243" s="82" t="s">
        <v>25437</v>
      </c>
      <c r="Z1243" s="82" t="s">
        <v>427</v>
      </c>
      <c r="AA1243" s="82" t="s">
        <v>25438</v>
      </c>
      <c r="AB1243" s="82" t="s">
        <v>25439</v>
      </c>
      <c r="AC1243" s="82" t="s">
        <v>25440</v>
      </c>
      <c r="AD1243" s="82" t="s">
        <v>25441</v>
      </c>
      <c r="AE1243" s="82" t="s">
        <v>25442</v>
      </c>
      <c r="AF1243" s="82" t="s">
        <v>25443</v>
      </c>
      <c r="AG1243" s="82" t="s">
        <v>382</v>
      </c>
      <c r="AH1243" s="82" t="s">
        <v>382</v>
      </c>
      <c r="AI1243" s="82" t="s">
        <v>384</v>
      </c>
      <c r="AJ1243" s="82" t="s">
        <v>25422</v>
      </c>
      <c r="AK1243" s="82" t="s">
        <v>25444</v>
      </c>
      <c r="AL1243" s="82" t="s">
        <v>3887</v>
      </c>
    </row>
    <row r="1244" spans="1:38" x14ac:dyDescent="0.25">
      <c r="A1244" s="82" t="s">
        <v>25445</v>
      </c>
      <c r="B1244" s="82">
        <v>39.006999999999998</v>
      </c>
      <c r="C1244" s="82" t="s">
        <v>25446</v>
      </c>
      <c r="D1244" s="82" t="s">
        <v>25407</v>
      </c>
      <c r="E1244" s="82" t="s">
        <v>25447</v>
      </c>
      <c r="F1244" s="82" t="s">
        <v>25448</v>
      </c>
      <c r="G1244" s="82" t="s">
        <v>7820</v>
      </c>
      <c r="H1244" s="82" t="s">
        <v>360</v>
      </c>
      <c r="I1244" s="82" t="s">
        <v>25449</v>
      </c>
      <c r="J1244" s="82" t="s">
        <v>3106</v>
      </c>
      <c r="K1244" s="82" t="s">
        <v>25450</v>
      </c>
      <c r="L1244" s="82" t="s">
        <v>5026</v>
      </c>
      <c r="M1244" s="82" t="s">
        <v>25451</v>
      </c>
      <c r="N1244" s="82" t="s">
        <v>25452</v>
      </c>
      <c r="O1244" s="82" t="s">
        <v>366</v>
      </c>
      <c r="P1244" s="82" t="s">
        <v>25453</v>
      </c>
      <c r="Q1244" s="82" t="s">
        <v>25454</v>
      </c>
      <c r="R1244" s="82" t="s">
        <v>25455</v>
      </c>
      <c r="S1244" s="82" t="s">
        <v>368</v>
      </c>
      <c r="T1244" s="82" t="s">
        <v>5955</v>
      </c>
      <c r="U1244" s="82" t="s">
        <v>443</v>
      </c>
      <c r="V1244" s="82" t="s">
        <v>362</v>
      </c>
      <c r="W1244" s="82" t="s">
        <v>822</v>
      </c>
      <c r="X1244" s="82" t="s">
        <v>25456</v>
      </c>
      <c r="Y1244" s="82" t="s">
        <v>25457</v>
      </c>
      <c r="Z1244" s="82" t="s">
        <v>427</v>
      </c>
      <c r="AA1244" s="82" t="s">
        <v>25458</v>
      </c>
      <c r="AB1244" s="82" t="s">
        <v>25459</v>
      </c>
      <c r="AC1244" s="82" t="s">
        <v>25460</v>
      </c>
      <c r="AD1244" s="82" t="s">
        <v>25461</v>
      </c>
      <c r="AE1244" s="82" t="s">
        <v>25462</v>
      </c>
      <c r="AF1244" s="82" t="s">
        <v>25463</v>
      </c>
      <c r="AG1244" s="82" t="s">
        <v>382</v>
      </c>
      <c r="AH1244" s="82" t="s">
        <v>382</v>
      </c>
      <c r="AI1244" s="82" t="s">
        <v>384</v>
      </c>
      <c r="AJ1244" s="82" t="s">
        <v>25422</v>
      </c>
      <c r="AK1244" s="82" t="s">
        <v>25464</v>
      </c>
      <c r="AL1244" s="82" t="s">
        <v>961</v>
      </c>
    </row>
    <row r="1245" spans="1:38" x14ac:dyDescent="0.25">
      <c r="A1245" s="82" t="s">
        <v>25465</v>
      </c>
      <c r="B1245" s="82">
        <v>43.000999999999998</v>
      </c>
      <c r="C1245" s="82" t="s">
        <v>25465</v>
      </c>
      <c r="D1245" s="82" t="s">
        <v>25466</v>
      </c>
      <c r="E1245" s="82" t="s">
        <v>25467</v>
      </c>
      <c r="F1245" s="82" t="s">
        <v>25468</v>
      </c>
      <c r="G1245" s="82" t="s">
        <v>25469</v>
      </c>
      <c r="H1245" s="82" t="s">
        <v>360</v>
      </c>
      <c r="I1245" s="82" t="s">
        <v>25470</v>
      </c>
      <c r="J1245" s="82" t="s">
        <v>25471</v>
      </c>
      <c r="K1245" s="82" t="s">
        <v>25472</v>
      </c>
      <c r="L1245" s="82" t="s">
        <v>25473</v>
      </c>
      <c r="M1245" s="82" t="s">
        <v>25474</v>
      </c>
      <c r="N1245" s="82" t="s">
        <v>25475</v>
      </c>
      <c r="O1245" s="82" t="s">
        <v>25476</v>
      </c>
      <c r="P1245" s="82" t="s">
        <v>360</v>
      </c>
      <c r="Q1245" s="82" t="s">
        <v>360</v>
      </c>
      <c r="R1245" s="82" t="s">
        <v>360</v>
      </c>
      <c r="S1245" s="82" t="s">
        <v>368</v>
      </c>
      <c r="T1245" s="82" t="s">
        <v>25477</v>
      </c>
      <c r="U1245" s="82" t="s">
        <v>25478</v>
      </c>
      <c r="V1245" s="82" t="s">
        <v>1376</v>
      </c>
      <c r="W1245" s="82" t="s">
        <v>25479</v>
      </c>
      <c r="X1245" s="82" t="s">
        <v>25480</v>
      </c>
      <c r="Y1245" s="82" t="s">
        <v>25481</v>
      </c>
      <c r="Z1245" s="82" t="s">
        <v>427</v>
      </c>
      <c r="AA1245" s="82" t="s">
        <v>376</v>
      </c>
      <c r="AB1245" s="82" t="s">
        <v>25482</v>
      </c>
      <c r="AC1245" s="82" t="s">
        <v>446</v>
      </c>
      <c r="AD1245" s="82" t="s">
        <v>25483</v>
      </c>
      <c r="AE1245" s="82" t="s">
        <v>25484</v>
      </c>
      <c r="AF1245" s="82" t="s">
        <v>25485</v>
      </c>
      <c r="AG1245" s="82" t="s">
        <v>382</v>
      </c>
      <c r="AH1245" s="82" t="s">
        <v>25486</v>
      </c>
      <c r="AI1245" s="82" t="s">
        <v>497</v>
      </c>
      <c r="AJ1245" s="82" t="s">
        <v>25487</v>
      </c>
      <c r="AK1245" s="82" t="s">
        <v>25488</v>
      </c>
      <c r="AL1245" s="82" t="s">
        <v>415</v>
      </c>
    </row>
    <row r="1246" spans="1:38" x14ac:dyDescent="0.25">
      <c r="A1246" s="82" t="s">
        <v>25489</v>
      </c>
      <c r="B1246" s="82">
        <v>43.002000000000002</v>
      </c>
      <c r="C1246" s="82" t="s">
        <v>25489</v>
      </c>
      <c r="D1246" s="82" t="s">
        <v>25466</v>
      </c>
      <c r="E1246" s="82" t="s">
        <v>25467</v>
      </c>
      <c r="F1246" s="82" t="s">
        <v>25490</v>
      </c>
      <c r="G1246" s="82" t="s">
        <v>25491</v>
      </c>
      <c r="H1246" s="82" t="s">
        <v>360</v>
      </c>
      <c r="I1246" s="82" t="s">
        <v>25492</v>
      </c>
      <c r="J1246" s="82" t="s">
        <v>25493</v>
      </c>
      <c r="K1246" s="82" t="s">
        <v>25494</v>
      </c>
      <c r="L1246" s="82" t="s">
        <v>25495</v>
      </c>
      <c r="M1246" s="82" t="s">
        <v>25496</v>
      </c>
      <c r="N1246" s="82" t="s">
        <v>25497</v>
      </c>
      <c r="O1246" s="82" t="s">
        <v>25498</v>
      </c>
      <c r="P1246" s="82" t="s">
        <v>25499</v>
      </c>
      <c r="Q1246" s="82" t="s">
        <v>360</v>
      </c>
      <c r="R1246" s="82" t="s">
        <v>360</v>
      </c>
      <c r="S1246" s="82" t="s">
        <v>368</v>
      </c>
      <c r="T1246" s="82" t="s">
        <v>25500</v>
      </c>
      <c r="U1246" s="82" t="s">
        <v>25501</v>
      </c>
      <c r="V1246" s="82" t="s">
        <v>1376</v>
      </c>
      <c r="W1246" s="82" t="s">
        <v>25479</v>
      </c>
      <c r="X1246" s="82" t="s">
        <v>25502</v>
      </c>
      <c r="Y1246" s="82" t="s">
        <v>25503</v>
      </c>
      <c r="Z1246" s="82" t="s">
        <v>427</v>
      </c>
      <c r="AA1246" s="82" t="s">
        <v>376</v>
      </c>
      <c r="AB1246" s="82" t="s">
        <v>25482</v>
      </c>
      <c r="AC1246" s="82" t="s">
        <v>446</v>
      </c>
      <c r="AD1246" s="82" t="s">
        <v>25483</v>
      </c>
      <c r="AE1246" s="82" t="s">
        <v>25484</v>
      </c>
      <c r="AF1246" s="82" t="s">
        <v>25504</v>
      </c>
      <c r="AG1246" s="82" t="s">
        <v>382</v>
      </c>
      <c r="AH1246" s="82" t="s">
        <v>25486</v>
      </c>
      <c r="AI1246" s="82" t="s">
        <v>2685</v>
      </c>
      <c r="AJ1246" s="82" t="s">
        <v>25487</v>
      </c>
      <c r="AK1246" s="82" t="s">
        <v>25505</v>
      </c>
      <c r="AL1246" s="82" t="s">
        <v>415</v>
      </c>
    </row>
    <row r="1247" spans="1:38" x14ac:dyDescent="0.25">
      <c r="A1247" s="82" t="s">
        <v>25506</v>
      </c>
      <c r="B1247" s="82">
        <v>43.003</v>
      </c>
      <c r="D1247" s="82" t="s">
        <v>25466</v>
      </c>
      <c r="E1247" s="82" t="s">
        <v>25467</v>
      </c>
      <c r="F1247" s="82" t="s">
        <v>25507</v>
      </c>
      <c r="G1247" s="82" t="s">
        <v>25508</v>
      </c>
      <c r="H1247" s="82" t="s">
        <v>360</v>
      </c>
      <c r="I1247" s="82" t="s">
        <v>25509</v>
      </c>
      <c r="J1247" s="82" t="s">
        <v>25510</v>
      </c>
      <c r="K1247" s="82" t="s">
        <v>25511</v>
      </c>
      <c r="L1247" s="82" t="s">
        <v>25512</v>
      </c>
      <c r="M1247" s="82" t="s">
        <v>25513</v>
      </c>
      <c r="N1247" s="82" t="s">
        <v>25475</v>
      </c>
      <c r="O1247" s="82" t="s">
        <v>25514</v>
      </c>
      <c r="P1247" s="82" t="s">
        <v>360</v>
      </c>
      <c r="Q1247" s="82" t="s">
        <v>360</v>
      </c>
      <c r="R1247" s="82" t="s">
        <v>360</v>
      </c>
      <c r="S1247" s="82" t="s">
        <v>368</v>
      </c>
      <c r="T1247" s="82" t="s">
        <v>25515</v>
      </c>
      <c r="U1247" s="82" t="s">
        <v>25516</v>
      </c>
      <c r="V1247" s="82" t="s">
        <v>1376</v>
      </c>
      <c r="W1247" s="82" t="s">
        <v>25479</v>
      </c>
      <c r="X1247" s="82" t="s">
        <v>25517</v>
      </c>
      <c r="Y1247" s="82" t="s">
        <v>25518</v>
      </c>
      <c r="Z1247" s="82" t="s">
        <v>427</v>
      </c>
      <c r="AA1247" s="82" t="s">
        <v>376</v>
      </c>
      <c r="AB1247" s="82" t="s">
        <v>25519</v>
      </c>
      <c r="AC1247" s="82" t="s">
        <v>446</v>
      </c>
      <c r="AD1247" s="82" t="s">
        <v>25483</v>
      </c>
      <c r="AE1247" s="82" t="s">
        <v>25484</v>
      </c>
      <c r="AF1247" s="82" t="s">
        <v>382</v>
      </c>
      <c r="AG1247" s="82" t="s">
        <v>382</v>
      </c>
      <c r="AH1247" s="82" t="s">
        <v>25486</v>
      </c>
      <c r="AI1247" s="82" t="s">
        <v>25520</v>
      </c>
      <c r="AJ1247" s="82" t="s">
        <v>25487</v>
      </c>
      <c r="AK1247" s="82" t="s">
        <v>25521</v>
      </c>
      <c r="AL1247" s="82" t="s">
        <v>415</v>
      </c>
    </row>
    <row r="1248" spans="1:38" x14ac:dyDescent="0.25">
      <c r="A1248" s="82" t="s">
        <v>25522</v>
      </c>
      <c r="B1248" s="82">
        <v>43.003999999999998</v>
      </c>
      <c r="D1248" s="82" t="s">
        <v>25466</v>
      </c>
      <c r="E1248" s="82" t="s">
        <v>25523</v>
      </c>
      <c r="F1248" s="82" t="s">
        <v>25524</v>
      </c>
      <c r="G1248" s="82" t="s">
        <v>1848</v>
      </c>
      <c r="H1248" s="82" t="s">
        <v>360</v>
      </c>
      <c r="I1248" s="82" t="s">
        <v>25525</v>
      </c>
      <c r="J1248" s="82" t="s">
        <v>25525</v>
      </c>
      <c r="K1248" s="82" t="s">
        <v>362</v>
      </c>
      <c r="L1248" s="82" t="s">
        <v>421</v>
      </c>
      <c r="M1248" s="82" t="s">
        <v>421</v>
      </c>
      <c r="N1248" s="82" t="s">
        <v>11</v>
      </c>
      <c r="O1248" s="82" t="s">
        <v>558</v>
      </c>
      <c r="P1248" s="82" t="s">
        <v>360</v>
      </c>
      <c r="Q1248" s="82" t="s">
        <v>360</v>
      </c>
      <c r="R1248" s="82" t="s">
        <v>360</v>
      </c>
      <c r="S1248" s="82" t="s">
        <v>368</v>
      </c>
      <c r="T1248" s="82" t="s">
        <v>25526</v>
      </c>
      <c r="U1248" s="82" t="s">
        <v>25527</v>
      </c>
      <c r="V1248" s="82" t="s">
        <v>25528</v>
      </c>
      <c r="W1248" s="82" t="s">
        <v>360</v>
      </c>
      <c r="X1248" s="82" t="s">
        <v>25529</v>
      </c>
      <c r="Y1248" s="82" t="s">
        <v>25530</v>
      </c>
      <c r="Z1248" s="82" t="s">
        <v>25531</v>
      </c>
      <c r="AA1248" s="82" t="s">
        <v>376</v>
      </c>
      <c r="AB1248" s="82" t="s">
        <v>25532</v>
      </c>
      <c r="AC1248" s="82" t="s">
        <v>735</v>
      </c>
      <c r="AD1248" s="82" t="s">
        <v>25483</v>
      </c>
      <c r="AE1248" s="82" t="s">
        <v>360</v>
      </c>
      <c r="AF1248" s="82" t="s">
        <v>382</v>
      </c>
      <c r="AG1248" s="82" t="s">
        <v>382</v>
      </c>
      <c r="AH1248" s="82" t="s">
        <v>382</v>
      </c>
      <c r="AI1248" s="82" t="s">
        <v>25533</v>
      </c>
      <c r="AJ1248" s="82" t="s">
        <v>25487</v>
      </c>
      <c r="AK1248" s="82" t="s">
        <v>25534</v>
      </c>
      <c r="AL1248" s="82" t="s">
        <v>1286</v>
      </c>
    </row>
    <row r="1249" spans="1:38" x14ac:dyDescent="0.25">
      <c r="A1249" s="82" t="s">
        <v>25535</v>
      </c>
      <c r="B1249" s="82">
        <v>43.006999999999998</v>
      </c>
      <c r="C1249" s="82" t="s">
        <v>25535</v>
      </c>
      <c r="D1249" s="82" t="s">
        <v>25466</v>
      </c>
      <c r="E1249" s="82" t="s">
        <v>25467</v>
      </c>
      <c r="F1249" s="82" t="s">
        <v>25536</v>
      </c>
      <c r="G1249" s="82" t="s">
        <v>25537</v>
      </c>
      <c r="H1249" s="82" t="s">
        <v>360</v>
      </c>
      <c r="I1249" s="82" t="s">
        <v>25536</v>
      </c>
      <c r="J1249" s="82" t="s">
        <v>25538</v>
      </c>
      <c r="K1249" s="82" t="s">
        <v>362</v>
      </c>
      <c r="L1249" s="82" t="s">
        <v>25539</v>
      </c>
      <c r="M1249" s="82" t="s">
        <v>25496</v>
      </c>
      <c r="N1249" s="82" t="s">
        <v>25475</v>
      </c>
      <c r="O1249" s="82" t="s">
        <v>25476</v>
      </c>
      <c r="P1249" s="82" t="s">
        <v>360</v>
      </c>
      <c r="Q1249" s="82" t="s">
        <v>360</v>
      </c>
      <c r="R1249" s="82" t="s">
        <v>360</v>
      </c>
      <c r="S1249" s="82" t="s">
        <v>368</v>
      </c>
      <c r="T1249" s="82" t="s">
        <v>25500</v>
      </c>
      <c r="U1249" s="82" t="s">
        <v>25540</v>
      </c>
      <c r="V1249" s="82" t="s">
        <v>1376</v>
      </c>
      <c r="W1249" s="82" t="s">
        <v>360</v>
      </c>
      <c r="X1249" s="82" t="s">
        <v>25541</v>
      </c>
      <c r="Y1249" s="82" t="s">
        <v>25542</v>
      </c>
      <c r="Z1249" s="82" t="s">
        <v>427</v>
      </c>
      <c r="AA1249" s="82" t="s">
        <v>376</v>
      </c>
      <c r="AB1249" s="82" t="s">
        <v>25543</v>
      </c>
      <c r="AC1249" s="82" t="s">
        <v>446</v>
      </c>
      <c r="AD1249" s="82" t="s">
        <v>25483</v>
      </c>
      <c r="AE1249" s="82" t="s">
        <v>25484</v>
      </c>
      <c r="AF1249" s="82" t="s">
        <v>382</v>
      </c>
      <c r="AG1249" s="82" t="s">
        <v>382</v>
      </c>
      <c r="AH1249" s="82" t="s">
        <v>25544</v>
      </c>
      <c r="AI1249" s="82" t="s">
        <v>25520</v>
      </c>
      <c r="AJ1249" s="82" t="s">
        <v>25487</v>
      </c>
      <c r="AK1249" s="82" t="s">
        <v>25545</v>
      </c>
      <c r="AL1249" s="82" t="s">
        <v>1286</v>
      </c>
    </row>
    <row r="1250" spans="1:38" x14ac:dyDescent="0.25">
      <c r="A1250" s="82" t="s">
        <v>25546</v>
      </c>
      <c r="B1250" s="82">
        <v>43.008000000000003</v>
      </c>
      <c r="C1250" s="82" t="s">
        <v>25546</v>
      </c>
      <c r="D1250" s="82" t="s">
        <v>25466</v>
      </c>
      <c r="E1250" s="82" t="s">
        <v>25467</v>
      </c>
      <c r="F1250" s="82" t="s">
        <v>25547</v>
      </c>
      <c r="G1250" s="82" t="s">
        <v>25548</v>
      </c>
      <c r="H1250" s="82" t="s">
        <v>360</v>
      </c>
      <c r="I1250" s="82" t="s">
        <v>25549</v>
      </c>
      <c r="J1250" s="82" t="s">
        <v>25550</v>
      </c>
      <c r="K1250" s="82" t="s">
        <v>25551</v>
      </c>
      <c r="L1250" s="82" t="s">
        <v>25495</v>
      </c>
      <c r="M1250" s="82" t="s">
        <v>25496</v>
      </c>
      <c r="N1250" s="82" t="s">
        <v>25475</v>
      </c>
      <c r="O1250" s="82" t="s">
        <v>25476</v>
      </c>
      <c r="P1250" s="82" t="s">
        <v>360</v>
      </c>
      <c r="Q1250" s="82" t="s">
        <v>360</v>
      </c>
      <c r="R1250" s="82" t="s">
        <v>360</v>
      </c>
      <c r="S1250" s="82" t="s">
        <v>368</v>
      </c>
      <c r="T1250" s="82" t="s">
        <v>25500</v>
      </c>
      <c r="U1250" s="82" t="s">
        <v>25552</v>
      </c>
      <c r="V1250" s="82" t="s">
        <v>1376</v>
      </c>
      <c r="W1250" s="82" t="s">
        <v>25479</v>
      </c>
      <c r="X1250" s="82" t="s">
        <v>25553</v>
      </c>
      <c r="Y1250" s="82" t="s">
        <v>25554</v>
      </c>
      <c r="Z1250" s="82" t="s">
        <v>427</v>
      </c>
      <c r="AA1250" s="82" t="s">
        <v>376</v>
      </c>
      <c r="AB1250" s="82" t="s">
        <v>25555</v>
      </c>
      <c r="AC1250" s="82" t="s">
        <v>446</v>
      </c>
      <c r="AD1250" s="82" t="s">
        <v>25483</v>
      </c>
      <c r="AE1250" s="82" t="s">
        <v>25484</v>
      </c>
      <c r="AF1250" s="82" t="s">
        <v>382</v>
      </c>
      <c r="AG1250" s="82" t="s">
        <v>382</v>
      </c>
      <c r="AH1250" s="82" t="s">
        <v>25544</v>
      </c>
      <c r="AI1250" s="82" t="s">
        <v>25520</v>
      </c>
      <c r="AJ1250" s="82" t="s">
        <v>25487</v>
      </c>
      <c r="AK1250" s="82" t="s">
        <v>25556</v>
      </c>
      <c r="AL1250" s="82" t="s">
        <v>415</v>
      </c>
    </row>
    <row r="1251" spans="1:38" x14ac:dyDescent="0.25">
      <c r="A1251" s="82" t="s">
        <v>25557</v>
      </c>
      <c r="B1251" s="82">
        <v>43.009</v>
      </c>
      <c r="C1251" s="82" t="s">
        <v>25557</v>
      </c>
      <c r="D1251" s="82" t="s">
        <v>25466</v>
      </c>
      <c r="E1251" s="82" t="s">
        <v>25467</v>
      </c>
      <c r="F1251" s="82" t="s">
        <v>25558</v>
      </c>
      <c r="G1251" s="82" t="s">
        <v>25559</v>
      </c>
      <c r="H1251" s="82" t="s">
        <v>360</v>
      </c>
      <c r="I1251" s="82" t="s">
        <v>25550</v>
      </c>
      <c r="J1251" s="82" t="s">
        <v>25550</v>
      </c>
      <c r="K1251" s="82" t="s">
        <v>362</v>
      </c>
      <c r="L1251" s="82" t="s">
        <v>25495</v>
      </c>
      <c r="M1251" s="82" t="s">
        <v>25496</v>
      </c>
      <c r="N1251" s="82" t="s">
        <v>25475</v>
      </c>
      <c r="O1251" s="82" t="s">
        <v>25560</v>
      </c>
      <c r="P1251" s="82" t="s">
        <v>360</v>
      </c>
      <c r="Q1251" s="82" t="s">
        <v>360</v>
      </c>
      <c r="R1251" s="82" t="s">
        <v>360</v>
      </c>
      <c r="S1251" s="82" t="s">
        <v>368</v>
      </c>
      <c r="T1251" s="82" t="s">
        <v>25500</v>
      </c>
      <c r="U1251" s="82" t="s">
        <v>25561</v>
      </c>
      <c r="V1251" s="82" t="s">
        <v>1376</v>
      </c>
      <c r="W1251" s="82" t="s">
        <v>25479</v>
      </c>
      <c r="X1251" s="82" t="s">
        <v>25562</v>
      </c>
      <c r="Y1251" s="82" t="s">
        <v>25563</v>
      </c>
      <c r="Z1251" s="82" t="s">
        <v>427</v>
      </c>
      <c r="AA1251" s="82" t="s">
        <v>376</v>
      </c>
      <c r="AB1251" s="82" t="s">
        <v>25564</v>
      </c>
      <c r="AC1251" s="82" t="s">
        <v>446</v>
      </c>
      <c r="AD1251" s="82" t="s">
        <v>25483</v>
      </c>
      <c r="AE1251" s="82" t="s">
        <v>25484</v>
      </c>
      <c r="AF1251" s="82" t="s">
        <v>382</v>
      </c>
      <c r="AG1251" s="82" t="s">
        <v>382</v>
      </c>
      <c r="AH1251" s="82" t="s">
        <v>25544</v>
      </c>
      <c r="AI1251" s="82" t="s">
        <v>25520</v>
      </c>
      <c r="AJ1251" s="82" t="s">
        <v>25487</v>
      </c>
      <c r="AK1251" s="82" t="s">
        <v>25565</v>
      </c>
      <c r="AL1251" s="82" t="s">
        <v>1286</v>
      </c>
    </row>
    <row r="1252" spans="1:38" x14ac:dyDescent="0.25">
      <c r="A1252" s="82" t="s">
        <v>25566</v>
      </c>
      <c r="B1252" s="82">
        <v>43.01</v>
      </c>
      <c r="C1252" s="82" t="s">
        <v>25567</v>
      </c>
      <c r="D1252" s="82" t="s">
        <v>25466</v>
      </c>
      <c r="E1252" s="82" t="s">
        <v>25467</v>
      </c>
      <c r="F1252" s="82" t="s">
        <v>25568</v>
      </c>
      <c r="G1252" s="82" t="s">
        <v>25559</v>
      </c>
      <c r="H1252" s="82" t="s">
        <v>360</v>
      </c>
      <c r="I1252" s="82" t="s">
        <v>25569</v>
      </c>
      <c r="J1252" s="82" t="s">
        <v>25550</v>
      </c>
      <c r="K1252" s="82" t="s">
        <v>25494</v>
      </c>
      <c r="L1252" s="82" t="s">
        <v>25570</v>
      </c>
      <c r="M1252" s="82" t="s">
        <v>25571</v>
      </c>
      <c r="N1252" s="82" t="s">
        <v>25572</v>
      </c>
      <c r="O1252" s="82" t="s">
        <v>558</v>
      </c>
      <c r="P1252" s="82" t="s">
        <v>25573</v>
      </c>
      <c r="Q1252" s="82" t="s">
        <v>360</v>
      </c>
      <c r="R1252" s="82" t="s">
        <v>25574</v>
      </c>
      <c r="S1252" s="82" t="s">
        <v>368</v>
      </c>
      <c r="T1252" s="82" t="s">
        <v>25575</v>
      </c>
      <c r="U1252" s="82" t="s">
        <v>25576</v>
      </c>
      <c r="V1252" s="82" t="s">
        <v>1376</v>
      </c>
      <c r="W1252" s="82" t="s">
        <v>25577</v>
      </c>
      <c r="X1252" s="82" t="s">
        <v>25578</v>
      </c>
      <c r="Y1252" s="82" t="s">
        <v>25579</v>
      </c>
      <c r="Z1252" s="82" t="s">
        <v>427</v>
      </c>
      <c r="AA1252" s="82" t="s">
        <v>376</v>
      </c>
      <c r="AB1252" s="82" t="s">
        <v>25580</v>
      </c>
      <c r="AC1252" s="82" t="s">
        <v>446</v>
      </c>
      <c r="AD1252" s="82" t="s">
        <v>25483</v>
      </c>
      <c r="AE1252" s="82" t="s">
        <v>25484</v>
      </c>
      <c r="AF1252" s="82" t="s">
        <v>382</v>
      </c>
      <c r="AG1252" s="82" t="s">
        <v>382</v>
      </c>
      <c r="AH1252" s="82" t="s">
        <v>25581</v>
      </c>
      <c r="AI1252" s="82" t="s">
        <v>25520</v>
      </c>
      <c r="AJ1252" s="82" t="s">
        <v>25487</v>
      </c>
      <c r="AK1252" s="82" t="s">
        <v>25582</v>
      </c>
      <c r="AL1252" s="82" t="s">
        <v>415</v>
      </c>
    </row>
    <row r="1253" spans="1:38" x14ac:dyDescent="0.25">
      <c r="A1253" s="82" t="s">
        <v>25583</v>
      </c>
      <c r="B1253" s="82">
        <v>43.011000000000003</v>
      </c>
      <c r="C1253" s="82" t="s">
        <v>25583</v>
      </c>
      <c r="D1253" s="82" t="s">
        <v>25466</v>
      </c>
      <c r="E1253" s="82" t="s">
        <v>25467</v>
      </c>
      <c r="F1253" s="82" t="s">
        <v>25584</v>
      </c>
      <c r="G1253" s="82" t="s">
        <v>25585</v>
      </c>
      <c r="H1253" s="82" t="s">
        <v>360</v>
      </c>
      <c r="I1253" s="82" t="s">
        <v>25550</v>
      </c>
      <c r="J1253" s="82" t="s">
        <v>25550</v>
      </c>
      <c r="K1253" s="82" t="s">
        <v>25494</v>
      </c>
      <c r="L1253" s="82" t="s">
        <v>25495</v>
      </c>
      <c r="M1253" s="82" t="s">
        <v>25496</v>
      </c>
      <c r="N1253" s="82" t="s">
        <v>25586</v>
      </c>
      <c r="O1253" s="82" t="s">
        <v>25587</v>
      </c>
      <c r="P1253" s="82" t="s">
        <v>360</v>
      </c>
      <c r="Q1253" s="82" t="s">
        <v>360</v>
      </c>
      <c r="R1253" s="82" t="s">
        <v>360</v>
      </c>
      <c r="S1253" s="82" t="s">
        <v>368</v>
      </c>
      <c r="T1253" s="82" t="s">
        <v>25477</v>
      </c>
      <c r="U1253" s="82" t="s">
        <v>25588</v>
      </c>
      <c r="V1253" s="82" t="s">
        <v>1376</v>
      </c>
      <c r="W1253" s="82" t="s">
        <v>25479</v>
      </c>
      <c r="X1253" s="82" t="s">
        <v>25589</v>
      </c>
      <c r="Y1253" s="82" t="s">
        <v>24826</v>
      </c>
      <c r="Z1253" s="82" t="s">
        <v>427</v>
      </c>
      <c r="AA1253" s="82" t="s">
        <v>376</v>
      </c>
      <c r="AB1253" s="82" t="s">
        <v>25555</v>
      </c>
      <c r="AC1253" s="82" t="s">
        <v>446</v>
      </c>
      <c r="AD1253" s="82" t="s">
        <v>25483</v>
      </c>
      <c r="AE1253" s="82" t="s">
        <v>25484</v>
      </c>
      <c r="AF1253" s="82" t="s">
        <v>382</v>
      </c>
      <c r="AG1253" s="82" t="s">
        <v>382</v>
      </c>
      <c r="AH1253" s="82" t="s">
        <v>25486</v>
      </c>
      <c r="AI1253" s="82" t="s">
        <v>25520</v>
      </c>
      <c r="AJ1253" s="82" t="s">
        <v>25487</v>
      </c>
      <c r="AK1253" s="82" t="s">
        <v>25590</v>
      </c>
      <c r="AL1253" s="82" t="s">
        <v>415</v>
      </c>
    </row>
    <row r="1254" spans="1:38" x14ac:dyDescent="0.25">
      <c r="A1254" s="82" t="s">
        <v>25591</v>
      </c>
      <c r="B1254" s="82">
        <v>43.012</v>
      </c>
      <c r="D1254" s="82" t="s">
        <v>25466</v>
      </c>
      <c r="E1254" s="82" t="s">
        <v>25467</v>
      </c>
      <c r="F1254" s="82" t="s">
        <v>25592</v>
      </c>
      <c r="G1254" s="82" t="s">
        <v>25593</v>
      </c>
      <c r="H1254" s="82" t="s">
        <v>360</v>
      </c>
      <c r="I1254" s="82" t="s">
        <v>25594</v>
      </c>
      <c r="J1254" s="82" t="s">
        <v>25550</v>
      </c>
      <c r="K1254" s="82" t="s">
        <v>25595</v>
      </c>
      <c r="L1254" s="82" t="s">
        <v>25495</v>
      </c>
      <c r="M1254" s="82" t="s">
        <v>25496</v>
      </c>
      <c r="N1254" s="82" t="s">
        <v>25475</v>
      </c>
      <c r="O1254" s="82" t="s">
        <v>558</v>
      </c>
      <c r="P1254" s="82" t="s">
        <v>360</v>
      </c>
      <c r="Q1254" s="82" t="s">
        <v>360</v>
      </c>
      <c r="R1254" s="82" t="s">
        <v>360</v>
      </c>
      <c r="S1254" s="82" t="s">
        <v>368</v>
      </c>
      <c r="T1254" s="82" t="s">
        <v>25477</v>
      </c>
      <c r="U1254" s="82" t="s">
        <v>25596</v>
      </c>
      <c r="V1254" s="82" t="s">
        <v>1376</v>
      </c>
      <c r="W1254" s="82" t="s">
        <v>25597</v>
      </c>
      <c r="X1254" s="82" t="s">
        <v>25578</v>
      </c>
      <c r="Y1254" s="82" t="s">
        <v>25598</v>
      </c>
      <c r="Z1254" s="82" t="s">
        <v>427</v>
      </c>
      <c r="AA1254" s="82" t="s">
        <v>376</v>
      </c>
      <c r="AB1254" s="82" t="s">
        <v>382</v>
      </c>
      <c r="AC1254" s="82" t="s">
        <v>446</v>
      </c>
      <c r="AD1254" s="82" t="s">
        <v>25483</v>
      </c>
      <c r="AE1254" s="82" t="s">
        <v>360</v>
      </c>
      <c r="AF1254" s="82" t="s">
        <v>382</v>
      </c>
      <c r="AG1254" s="82" t="s">
        <v>382</v>
      </c>
      <c r="AH1254" s="82" t="s">
        <v>25486</v>
      </c>
      <c r="AI1254" s="82" t="s">
        <v>25599</v>
      </c>
      <c r="AJ1254" s="82" t="s">
        <v>25487</v>
      </c>
      <c r="AK1254" s="82" t="s">
        <v>25600</v>
      </c>
      <c r="AL1254" s="82" t="s">
        <v>415</v>
      </c>
    </row>
    <row r="1255" spans="1:38" x14ac:dyDescent="0.25">
      <c r="A1255" s="82" t="s">
        <v>25601</v>
      </c>
      <c r="B1255" s="82">
        <v>44.002000000000002</v>
      </c>
      <c r="C1255" s="82" t="s">
        <v>25602</v>
      </c>
      <c r="D1255" s="82" t="s">
        <v>25603</v>
      </c>
      <c r="E1255" s="82" t="s">
        <v>25604</v>
      </c>
      <c r="F1255" s="82" t="s">
        <v>25605</v>
      </c>
      <c r="G1255" s="82" t="s">
        <v>25606</v>
      </c>
      <c r="H1255" s="82" t="s">
        <v>360</v>
      </c>
      <c r="I1255" s="82" t="s">
        <v>25607</v>
      </c>
      <c r="J1255" s="82" t="s">
        <v>25608</v>
      </c>
      <c r="K1255" s="82" t="s">
        <v>25609</v>
      </c>
      <c r="L1255" s="82" t="s">
        <v>580</v>
      </c>
      <c r="M1255" s="82" t="s">
        <v>25610</v>
      </c>
      <c r="N1255" s="82" t="s">
        <v>25611</v>
      </c>
      <c r="O1255" s="82" t="s">
        <v>558</v>
      </c>
      <c r="P1255" s="82" t="s">
        <v>360</v>
      </c>
      <c r="Q1255" s="82" t="s">
        <v>25612</v>
      </c>
      <c r="R1255" s="82" t="s">
        <v>25613</v>
      </c>
      <c r="S1255" s="82" t="s">
        <v>25614</v>
      </c>
      <c r="T1255" s="82" t="s">
        <v>25615</v>
      </c>
      <c r="U1255" s="82" t="s">
        <v>25616</v>
      </c>
      <c r="V1255" s="82" t="s">
        <v>632</v>
      </c>
      <c r="W1255" s="82" t="s">
        <v>25617</v>
      </c>
      <c r="X1255" s="82" t="s">
        <v>25618</v>
      </c>
      <c r="Y1255" s="82" t="s">
        <v>25619</v>
      </c>
      <c r="Z1255" s="82" t="s">
        <v>25620</v>
      </c>
      <c r="AA1255" s="82" t="s">
        <v>25621</v>
      </c>
      <c r="AB1255" s="82" t="s">
        <v>25622</v>
      </c>
      <c r="AC1255" s="82" t="s">
        <v>1011</v>
      </c>
      <c r="AD1255" s="82" t="s">
        <v>25623</v>
      </c>
      <c r="AE1255" s="82" t="s">
        <v>25624</v>
      </c>
      <c r="AF1255" s="82" t="s">
        <v>382</v>
      </c>
      <c r="AG1255" s="82" t="s">
        <v>25625</v>
      </c>
      <c r="AH1255" s="82" t="s">
        <v>25626</v>
      </c>
      <c r="AI1255" s="82" t="s">
        <v>4335</v>
      </c>
      <c r="AJ1255" s="82" t="s">
        <v>25627</v>
      </c>
      <c r="AK1255" s="82" t="s">
        <v>25628</v>
      </c>
      <c r="AL1255" s="82" t="s">
        <v>1286</v>
      </c>
    </row>
    <row r="1256" spans="1:38" x14ac:dyDescent="0.25">
      <c r="A1256" s="82" t="s">
        <v>25629</v>
      </c>
      <c r="B1256" s="82">
        <v>45.024000000000001</v>
      </c>
      <c r="D1256" s="82" t="s">
        <v>25630</v>
      </c>
      <c r="E1256" s="82" t="s">
        <v>25631</v>
      </c>
      <c r="F1256" s="82" t="s">
        <v>25632</v>
      </c>
      <c r="G1256" s="82" t="s">
        <v>359</v>
      </c>
      <c r="H1256" s="82" t="s">
        <v>360</v>
      </c>
      <c r="I1256" s="82" t="s">
        <v>25633</v>
      </c>
      <c r="J1256" s="82" t="s">
        <v>25634</v>
      </c>
      <c r="K1256" s="82" t="s">
        <v>25635</v>
      </c>
      <c r="L1256" s="82" t="s">
        <v>25636</v>
      </c>
      <c r="M1256" s="82" t="s">
        <v>25637</v>
      </c>
      <c r="N1256" s="82" t="s">
        <v>25638</v>
      </c>
      <c r="O1256" s="82" t="s">
        <v>558</v>
      </c>
      <c r="P1256" s="82" t="s">
        <v>25639</v>
      </c>
      <c r="Q1256" s="82" t="s">
        <v>25640</v>
      </c>
      <c r="R1256" s="82" t="s">
        <v>360</v>
      </c>
      <c r="S1256" s="82" t="s">
        <v>25641</v>
      </c>
      <c r="T1256" s="82" t="s">
        <v>25642</v>
      </c>
      <c r="U1256" s="82" t="s">
        <v>25643</v>
      </c>
      <c r="V1256" s="82" t="s">
        <v>25644</v>
      </c>
      <c r="W1256" s="82" t="s">
        <v>25645</v>
      </c>
      <c r="X1256" s="82" t="s">
        <v>25646</v>
      </c>
      <c r="Y1256" s="82" t="s">
        <v>25647</v>
      </c>
      <c r="Z1256" s="82" t="s">
        <v>25648</v>
      </c>
      <c r="AA1256" s="82" t="s">
        <v>25649</v>
      </c>
      <c r="AB1256" s="82" t="s">
        <v>25650</v>
      </c>
      <c r="AC1256" s="82" t="s">
        <v>1011</v>
      </c>
      <c r="AD1256" s="82" t="s">
        <v>25651</v>
      </c>
      <c r="AE1256" s="82" t="s">
        <v>25652</v>
      </c>
      <c r="AF1256" s="82" t="s">
        <v>25653</v>
      </c>
      <c r="AG1256" s="82" t="s">
        <v>25654</v>
      </c>
      <c r="AH1256" s="82" t="s">
        <v>25655</v>
      </c>
      <c r="AI1256" s="82" t="s">
        <v>8694</v>
      </c>
      <c r="AJ1256" s="82" t="s">
        <v>25656</v>
      </c>
      <c r="AK1256" s="82" t="s">
        <v>25657</v>
      </c>
      <c r="AL1256" s="82" t="s">
        <v>415</v>
      </c>
    </row>
    <row r="1257" spans="1:38" x14ac:dyDescent="0.25">
      <c r="A1257" s="82" t="s">
        <v>25658</v>
      </c>
      <c r="B1257" s="82">
        <v>45.024999999999999</v>
      </c>
      <c r="D1257" s="82" t="s">
        <v>25630</v>
      </c>
      <c r="E1257" s="82" t="s">
        <v>25659</v>
      </c>
      <c r="F1257" s="82" t="s">
        <v>25660</v>
      </c>
      <c r="G1257" s="82" t="s">
        <v>22594</v>
      </c>
      <c r="H1257" s="82" t="s">
        <v>360</v>
      </c>
      <c r="I1257" s="82" t="s">
        <v>25661</v>
      </c>
      <c r="J1257" s="82" t="s">
        <v>25662</v>
      </c>
      <c r="K1257" s="82" t="s">
        <v>25663</v>
      </c>
      <c r="L1257" s="82" t="s">
        <v>25664</v>
      </c>
      <c r="M1257" s="82" t="s">
        <v>25665</v>
      </c>
      <c r="N1257" s="82" t="s">
        <v>25666</v>
      </c>
      <c r="O1257" s="82" t="s">
        <v>558</v>
      </c>
      <c r="P1257" s="82" t="s">
        <v>25667</v>
      </c>
      <c r="Q1257" s="82" t="s">
        <v>25640</v>
      </c>
      <c r="R1257" s="82" t="s">
        <v>25668</v>
      </c>
      <c r="S1257" s="82" t="s">
        <v>25669</v>
      </c>
      <c r="T1257" s="82" t="s">
        <v>25670</v>
      </c>
      <c r="U1257" s="82" t="s">
        <v>25671</v>
      </c>
      <c r="V1257" s="82" t="s">
        <v>632</v>
      </c>
      <c r="W1257" s="82" t="s">
        <v>25672</v>
      </c>
      <c r="X1257" s="82" t="s">
        <v>25646</v>
      </c>
      <c r="Y1257" s="82" t="s">
        <v>25673</v>
      </c>
      <c r="Z1257" s="82" t="s">
        <v>25674</v>
      </c>
      <c r="AA1257" s="82" t="s">
        <v>25675</v>
      </c>
      <c r="AB1257" s="82" t="s">
        <v>25676</v>
      </c>
      <c r="AC1257" s="82" t="s">
        <v>1011</v>
      </c>
      <c r="AD1257" s="82" t="s">
        <v>25677</v>
      </c>
      <c r="AE1257" s="82" t="s">
        <v>25678</v>
      </c>
      <c r="AF1257" s="82" t="s">
        <v>25679</v>
      </c>
      <c r="AG1257" s="82" t="s">
        <v>25680</v>
      </c>
      <c r="AH1257" s="82" t="s">
        <v>25681</v>
      </c>
      <c r="AI1257" s="82" t="s">
        <v>8694</v>
      </c>
      <c r="AJ1257" s="82" t="s">
        <v>25656</v>
      </c>
      <c r="AK1257" s="82" t="s">
        <v>25682</v>
      </c>
      <c r="AL1257" s="82" t="s">
        <v>415</v>
      </c>
    </row>
    <row r="1258" spans="1:38" x14ac:dyDescent="0.25">
      <c r="A1258" s="82" t="s">
        <v>25683</v>
      </c>
      <c r="B1258" s="82">
        <v>45.128999999999998</v>
      </c>
      <c r="D1258" s="82" t="s">
        <v>25684</v>
      </c>
      <c r="E1258" s="82" t="s">
        <v>25685</v>
      </c>
      <c r="F1258" s="82" t="s">
        <v>25686</v>
      </c>
      <c r="G1258" s="82" t="s">
        <v>683</v>
      </c>
      <c r="H1258" s="82" t="s">
        <v>360</v>
      </c>
      <c r="I1258" s="82" t="s">
        <v>25687</v>
      </c>
      <c r="J1258" s="82" t="s">
        <v>25688</v>
      </c>
      <c r="K1258" s="82" t="s">
        <v>25689</v>
      </c>
      <c r="L1258" s="82" t="s">
        <v>580</v>
      </c>
      <c r="M1258" s="82" t="s">
        <v>25690</v>
      </c>
      <c r="N1258" s="82" t="s">
        <v>25691</v>
      </c>
      <c r="O1258" s="82" t="s">
        <v>25692</v>
      </c>
      <c r="P1258" s="82" t="s">
        <v>25693</v>
      </c>
      <c r="Q1258" s="82" t="s">
        <v>360</v>
      </c>
      <c r="R1258" s="82" t="s">
        <v>360</v>
      </c>
      <c r="S1258" s="82" t="s">
        <v>25694</v>
      </c>
      <c r="T1258" s="82" t="s">
        <v>25695</v>
      </c>
      <c r="U1258" s="82" t="s">
        <v>25696</v>
      </c>
      <c r="V1258" s="82" t="s">
        <v>25697</v>
      </c>
      <c r="W1258" s="82" t="s">
        <v>25698</v>
      </c>
      <c r="X1258" s="82" t="s">
        <v>25699</v>
      </c>
      <c r="Y1258" s="82" t="s">
        <v>25700</v>
      </c>
      <c r="Z1258" s="82" t="s">
        <v>25701</v>
      </c>
      <c r="AA1258" s="82" t="s">
        <v>25702</v>
      </c>
      <c r="AB1258" s="82" t="s">
        <v>25703</v>
      </c>
      <c r="AC1258" s="82" t="s">
        <v>25704</v>
      </c>
      <c r="AD1258" s="82" t="s">
        <v>25705</v>
      </c>
      <c r="AE1258" s="82" t="s">
        <v>25706</v>
      </c>
      <c r="AF1258" s="82" t="s">
        <v>25707</v>
      </c>
      <c r="AG1258" s="82" t="s">
        <v>25708</v>
      </c>
      <c r="AH1258" s="82" t="s">
        <v>25709</v>
      </c>
      <c r="AI1258" s="82" t="s">
        <v>3087</v>
      </c>
      <c r="AJ1258" s="82" t="s">
        <v>25710</v>
      </c>
      <c r="AK1258" s="82" t="s">
        <v>25711</v>
      </c>
      <c r="AL1258" s="82" t="s">
        <v>415</v>
      </c>
    </row>
    <row r="1259" spans="1:38" x14ac:dyDescent="0.25">
      <c r="A1259" s="82" t="s">
        <v>25712</v>
      </c>
      <c r="B1259" s="82">
        <v>45.13</v>
      </c>
      <c r="D1259" s="82" t="s">
        <v>25684</v>
      </c>
      <c r="E1259" s="82" t="s">
        <v>25713</v>
      </c>
      <c r="F1259" s="82" t="s">
        <v>25714</v>
      </c>
      <c r="G1259" s="82" t="s">
        <v>359</v>
      </c>
      <c r="H1259" s="82" t="s">
        <v>360</v>
      </c>
      <c r="I1259" s="82" t="s">
        <v>25715</v>
      </c>
      <c r="J1259" s="82" t="s">
        <v>25716</v>
      </c>
      <c r="K1259" s="82" t="s">
        <v>25717</v>
      </c>
      <c r="L1259" s="82" t="s">
        <v>25718</v>
      </c>
      <c r="M1259" s="82" t="s">
        <v>25719</v>
      </c>
      <c r="N1259" s="82" t="s">
        <v>25720</v>
      </c>
      <c r="O1259" s="82" t="s">
        <v>25721</v>
      </c>
      <c r="P1259" s="82" t="s">
        <v>25722</v>
      </c>
      <c r="Q1259" s="82" t="s">
        <v>25723</v>
      </c>
      <c r="R1259" s="82" t="s">
        <v>25724</v>
      </c>
      <c r="S1259" s="82" t="s">
        <v>25725</v>
      </c>
      <c r="T1259" s="82" t="s">
        <v>25726</v>
      </c>
      <c r="U1259" s="82" t="s">
        <v>25727</v>
      </c>
      <c r="V1259" s="82" t="s">
        <v>632</v>
      </c>
      <c r="W1259" s="82" t="s">
        <v>25728</v>
      </c>
      <c r="X1259" s="82" t="s">
        <v>25699</v>
      </c>
      <c r="Y1259" s="82" t="s">
        <v>25729</v>
      </c>
      <c r="Z1259" s="82" t="s">
        <v>25730</v>
      </c>
      <c r="AA1259" s="82" t="s">
        <v>25731</v>
      </c>
      <c r="AB1259" s="82" t="s">
        <v>25732</v>
      </c>
      <c r="AC1259" s="82" t="s">
        <v>1011</v>
      </c>
      <c r="AD1259" s="82" t="s">
        <v>25733</v>
      </c>
      <c r="AE1259" s="82" t="s">
        <v>25734</v>
      </c>
      <c r="AF1259" s="82" t="s">
        <v>25735</v>
      </c>
      <c r="AG1259" s="82" t="s">
        <v>25736</v>
      </c>
      <c r="AH1259" s="82" t="s">
        <v>25737</v>
      </c>
      <c r="AI1259" s="82" t="s">
        <v>3087</v>
      </c>
      <c r="AJ1259" s="82" t="s">
        <v>25710</v>
      </c>
      <c r="AK1259" s="82" t="s">
        <v>25738</v>
      </c>
      <c r="AL1259" s="82" t="s">
        <v>415</v>
      </c>
    </row>
    <row r="1260" spans="1:38" x14ac:dyDescent="0.25">
      <c r="A1260" s="82" t="s">
        <v>25739</v>
      </c>
      <c r="B1260" s="82">
        <v>45.149000000000001</v>
      </c>
      <c r="D1260" s="82" t="s">
        <v>25684</v>
      </c>
      <c r="E1260" s="82" t="s">
        <v>25740</v>
      </c>
      <c r="F1260" s="82" t="s">
        <v>25741</v>
      </c>
      <c r="G1260" s="82" t="s">
        <v>359</v>
      </c>
      <c r="H1260" s="82" t="s">
        <v>360</v>
      </c>
      <c r="I1260" s="82" t="s">
        <v>25742</v>
      </c>
      <c r="J1260" s="82" t="s">
        <v>25743</v>
      </c>
      <c r="K1260" s="82" t="s">
        <v>25744</v>
      </c>
      <c r="L1260" s="82" t="s">
        <v>25745</v>
      </c>
      <c r="M1260" s="82" t="s">
        <v>25746</v>
      </c>
      <c r="N1260" s="82" t="s">
        <v>25720</v>
      </c>
      <c r="O1260" s="82" t="s">
        <v>25747</v>
      </c>
      <c r="P1260" s="82" t="s">
        <v>25748</v>
      </c>
      <c r="Q1260" s="82" t="s">
        <v>25749</v>
      </c>
      <c r="R1260" s="82" t="s">
        <v>25750</v>
      </c>
      <c r="S1260" s="82" t="s">
        <v>400</v>
      </c>
      <c r="T1260" s="82" t="s">
        <v>25751</v>
      </c>
      <c r="U1260" s="82" t="s">
        <v>25752</v>
      </c>
      <c r="V1260" s="82" t="s">
        <v>25753</v>
      </c>
      <c r="W1260" s="82" t="s">
        <v>25698</v>
      </c>
      <c r="X1260" s="82" t="s">
        <v>25699</v>
      </c>
      <c r="Y1260" s="82" t="s">
        <v>25754</v>
      </c>
      <c r="Z1260" s="82" t="s">
        <v>25755</v>
      </c>
      <c r="AA1260" s="82" t="s">
        <v>25756</v>
      </c>
      <c r="AB1260" s="82" t="s">
        <v>25757</v>
      </c>
      <c r="AC1260" s="82" t="s">
        <v>1011</v>
      </c>
      <c r="AD1260" s="82" t="s">
        <v>25758</v>
      </c>
      <c r="AE1260" s="82" t="s">
        <v>25759</v>
      </c>
      <c r="AF1260" s="82" t="s">
        <v>25707</v>
      </c>
      <c r="AG1260" s="82" t="s">
        <v>25760</v>
      </c>
      <c r="AH1260" s="82" t="s">
        <v>25761</v>
      </c>
      <c r="AI1260" s="82" t="s">
        <v>4659</v>
      </c>
      <c r="AJ1260" s="82" t="s">
        <v>25710</v>
      </c>
      <c r="AK1260" s="82" t="s">
        <v>25762</v>
      </c>
      <c r="AL1260" s="82" t="s">
        <v>415</v>
      </c>
    </row>
    <row r="1261" spans="1:38" x14ac:dyDescent="0.25">
      <c r="A1261" s="82" t="s">
        <v>25763</v>
      </c>
      <c r="B1261" s="82">
        <v>45.16</v>
      </c>
      <c r="D1261" s="82" t="s">
        <v>25684</v>
      </c>
      <c r="E1261" s="82" t="s">
        <v>25713</v>
      </c>
      <c r="F1261" s="82" t="s">
        <v>25764</v>
      </c>
      <c r="G1261" s="82" t="s">
        <v>359</v>
      </c>
      <c r="H1261" s="82" t="s">
        <v>360</v>
      </c>
      <c r="I1261" s="82" t="s">
        <v>25765</v>
      </c>
      <c r="J1261" s="82" t="s">
        <v>25766</v>
      </c>
      <c r="K1261" s="82" t="s">
        <v>628</v>
      </c>
      <c r="L1261" s="82" t="s">
        <v>580</v>
      </c>
      <c r="M1261" s="82" t="s">
        <v>25767</v>
      </c>
      <c r="N1261" s="82" t="s">
        <v>25720</v>
      </c>
      <c r="O1261" s="82" t="s">
        <v>25768</v>
      </c>
      <c r="P1261" s="82" t="s">
        <v>25769</v>
      </c>
      <c r="Q1261" s="82" t="s">
        <v>25770</v>
      </c>
      <c r="R1261" s="82" t="s">
        <v>360</v>
      </c>
      <c r="S1261" s="82" t="s">
        <v>400</v>
      </c>
      <c r="T1261" s="82" t="s">
        <v>25771</v>
      </c>
      <c r="U1261" s="82" t="s">
        <v>25772</v>
      </c>
      <c r="V1261" s="82" t="s">
        <v>632</v>
      </c>
      <c r="W1261" s="82" t="s">
        <v>468</v>
      </c>
      <c r="X1261" s="82" t="s">
        <v>25699</v>
      </c>
      <c r="Y1261" s="82" t="s">
        <v>25773</v>
      </c>
      <c r="Z1261" s="82" t="s">
        <v>25774</v>
      </c>
      <c r="AA1261" s="82" t="s">
        <v>25775</v>
      </c>
      <c r="AB1261" s="82" t="s">
        <v>25776</v>
      </c>
      <c r="AC1261" s="82" t="s">
        <v>1011</v>
      </c>
      <c r="AD1261" s="82" t="s">
        <v>25777</v>
      </c>
      <c r="AE1261" s="82" t="s">
        <v>25778</v>
      </c>
      <c r="AF1261" s="82" t="s">
        <v>25779</v>
      </c>
      <c r="AG1261" s="82" t="s">
        <v>25780</v>
      </c>
      <c r="AH1261" s="82" t="s">
        <v>25781</v>
      </c>
      <c r="AI1261" s="82" t="s">
        <v>8694</v>
      </c>
      <c r="AJ1261" s="82" t="s">
        <v>25710</v>
      </c>
      <c r="AK1261" s="82" t="s">
        <v>25782</v>
      </c>
      <c r="AL1261" s="82" t="s">
        <v>450</v>
      </c>
    </row>
    <row r="1262" spans="1:38" x14ac:dyDescent="0.25">
      <c r="A1262" s="82" t="s">
        <v>25783</v>
      </c>
      <c r="B1262" s="82">
        <v>45.161000000000001</v>
      </c>
      <c r="D1262" s="82" t="s">
        <v>25684</v>
      </c>
      <c r="E1262" s="82" t="s">
        <v>25713</v>
      </c>
      <c r="F1262" s="82" t="s">
        <v>25784</v>
      </c>
      <c r="G1262" s="82" t="s">
        <v>359</v>
      </c>
      <c r="H1262" s="82" t="s">
        <v>360</v>
      </c>
      <c r="I1262" s="82" t="s">
        <v>25785</v>
      </c>
      <c r="J1262" s="82" t="s">
        <v>25786</v>
      </c>
      <c r="K1262" s="82" t="s">
        <v>25787</v>
      </c>
      <c r="L1262" s="82" t="s">
        <v>25788</v>
      </c>
      <c r="M1262" s="82" t="s">
        <v>25789</v>
      </c>
      <c r="N1262" s="82" t="s">
        <v>25790</v>
      </c>
      <c r="O1262" s="82" t="s">
        <v>25768</v>
      </c>
      <c r="P1262" s="82" t="s">
        <v>25791</v>
      </c>
      <c r="Q1262" s="82" t="s">
        <v>25749</v>
      </c>
      <c r="R1262" s="82" t="s">
        <v>25792</v>
      </c>
      <c r="S1262" s="82" t="s">
        <v>400</v>
      </c>
      <c r="T1262" s="82" t="s">
        <v>25793</v>
      </c>
      <c r="U1262" s="82" t="s">
        <v>25794</v>
      </c>
      <c r="V1262" s="82" t="s">
        <v>632</v>
      </c>
      <c r="W1262" s="82" t="s">
        <v>25698</v>
      </c>
      <c r="X1262" s="82" t="s">
        <v>25699</v>
      </c>
      <c r="Y1262" s="82" t="s">
        <v>25795</v>
      </c>
      <c r="Z1262" s="82" t="s">
        <v>25796</v>
      </c>
      <c r="AA1262" s="82" t="s">
        <v>25797</v>
      </c>
      <c r="AB1262" s="82" t="s">
        <v>25798</v>
      </c>
      <c r="AC1262" s="82" t="s">
        <v>25799</v>
      </c>
      <c r="AD1262" s="82" t="s">
        <v>25800</v>
      </c>
      <c r="AE1262" s="82" t="s">
        <v>25801</v>
      </c>
      <c r="AF1262" s="82" t="s">
        <v>25802</v>
      </c>
      <c r="AG1262" s="82" t="s">
        <v>25803</v>
      </c>
      <c r="AH1262" s="82" t="s">
        <v>25804</v>
      </c>
      <c r="AI1262" s="82" t="s">
        <v>8694</v>
      </c>
      <c r="AJ1262" s="82" t="s">
        <v>25710</v>
      </c>
      <c r="AK1262" s="82" t="s">
        <v>25805</v>
      </c>
      <c r="AL1262" s="82" t="s">
        <v>415</v>
      </c>
    </row>
    <row r="1263" spans="1:38" x14ac:dyDescent="0.25">
      <c r="A1263" s="82" t="s">
        <v>25806</v>
      </c>
      <c r="B1263" s="82">
        <v>45.161999999999999</v>
      </c>
      <c r="D1263" s="82" t="s">
        <v>25684</v>
      </c>
      <c r="E1263" s="82" t="s">
        <v>25713</v>
      </c>
      <c r="F1263" s="82" t="s">
        <v>25807</v>
      </c>
      <c r="G1263" s="82" t="s">
        <v>359</v>
      </c>
      <c r="H1263" s="82" t="s">
        <v>360</v>
      </c>
      <c r="I1263" s="82" t="s">
        <v>25808</v>
      </c>
      <c r="J1263" s="82" t="s">
        <v>25743</v>
      </c>
      <c r="K1263" s="82" t="s">
        <v>25809</v>
      </c>
      <c r="L1263" s="82" t="s">
        <v>580</v>
      </c>
      <c r="M1263" s="82" t="s">
        <v>25810</v>
      </c>
      <c r="N1263" s="82" t="s">
        <v>25811</v>
      </c>
      <c r="O1263" s="82" t="s">
        <v>25812</v>
      </c>
      <c r="P1263" s="82" t="s">
        <v>25813</v>
      </c>
      <c r="Q1263" s="82" t="s">
        <v>25749</v>
      </c>
      <c r="R1263" s="82" t="s">
        <v>25814</v>
      </c>
      <c r="S1263" s="82" t="s">
        <v>400</v>
      </c>
      <c r="T1263" s="82" t="s">
        <v>25751</v>
      </c>
      <c r="U1263" s="82" t="s">
        <v>25815</v>
      </c>
      <c r="V1263" s="82" t="s">
        <v>632</v>
      </c>
      <c r="W1263" s="82" t="s">
        <v>25816</v>
      </c>
      <c r="X1263" s="82" t="s">
        <v>25699</v>
      </c>
      <c r="Y1263" s="82" t="s">
        <v>25817</v>
      </c>
      <c r="Z1263" s="82" t="s">
        <v>25818</v>
      </c>
      <c r="AA1263" s="82" t="s">
        <v>25819</v>
      </c>
      <c r="AB1263" s="82" t="s">
        <v>25820</v>
      </c>
      <c r="AC1263" s="82" t="s">
        <v>1011</v>
      </c>
      <c r="AD1263" s="82" t="s">
        <v>25821</v>
      </c>
      <c r="AE1263" s="82" t="s">
        <v>25822</v>
      </c>
      <c r="AF1263" s="82" t="s">
        <v>25823</v>
      </c>
      <c r="AG1263" s="82" t="s">
        <v>25824</v>
      </c>
      <c r="AH1263" s="82" t="s">
        <v>25825</v>
      </c>
      <c r="AI1263" s="82" t="s">
        <v>8694</v>
      </c>
      <c r="AJ1263" s="82" t="s">
        <v>25710</v>
      </c>
      <c r="AK1263" s="82" t="s">
        <v>25826</v>
      </c>
      <c r="AL1263" s="82" t="s">
        <v>415</v>
      </c>
    </row>
    <row r="1264" spans="1:38" x14ac:dyDescent="0.25">
      <c r="A1264" s="82" t="s">
        <v>25827</v>
      </c>
      <c r="B1264" s="82">
        <v>45.162999999999997</v>
      </c>
      <c r="D1264" s="82" t="s">
        <v>25684</v>
      </c>
      <c r="E1264" s="82" t="s">
        <v>25713</v>
      </c>
      <c r="F1264" s="82" t="s">
        <v>25828</v>
      </c>
      <c r="G1264" s="82" t="s">
        <v>359</v>
      </c>
      <c r="H1264" s="82" t="s">
        <v>360</v>
      </c>
      <c r="I1264" s="82" t="s">
        <v>25829</v>
      </c>
      <c r="J1264" s="82" t="s">
        <v>25830</v>
      </c>
      <c r="K1264" s="82" t="s">
        <v>628</v>
      </c>
      <c r="L1264" s="82" t="s">
        <v>25831</v>
      </c>
      <c r="M1264" s="82" t="s">
        <v>25832</v>
      </c>
      <c r="N1264" s="82" t="s">
        <v>25833</v>
      </c>
      <c r="O1264" s="82" t="s">
        <v>25834</v>
      </c>
      <c r="P1264" s="82" t="s">
        <v>25835</v>
      </c>
      <c r="Q1264" s="82" t="s">
        <v>25836</v>
      </c>
      <c r="R1264" s="82" t="s">
        <v>25837</v>
      </c>
      <c r="S1264" s="82" t="s">
        <v>400</v>
      </c>
      <c r="T1264" s="82" t="s">
        <v>25838</v>
      </c>
      <c r="U1264" s="82" t="s">
        <v>25839</v>
      </c>
      <c r="V1264" s="82" t="s">
        <v>25840</v>
      </c>
      <c r="W1264" s="82" t="s">
        <v>25841</v>
      </c>
      <c r="X1264" s="82" t="s">
        <v>25699</v>
      </c>
      <c r="Y1264" s="82" t="s">
        <v>25842</v>
      </c>
      <c r="Z1264" s="82" t="s">
        <v>25843</v>
      </c>
      <c r="AA1264" s="82" t="s">
        <v>25844</v>
      </c>
      <c r="AB1264" s="82" t="s">
        <v>25845</v>
      </c>
      <c r="AC1264" s="82" t="s">
        <v>1011</v>
      </c>
      <c r="AD1264" s="82" t="s">
        <v>25846</v>
      </c>
      <c r="AE1264" s="82" t="s">
        <v>25822</v>
      </c>
      <c r="AF1264" s="82" t="s">
        <v>382</v>
      </c>
      <c r="AG1264" s="82" t="s">
        <v>25847</v>
      </c>
      <c r="AH1264" s="82" t="s">
        <v>25848</v>
      </c>
      <c r="AI1264" s="82" t="s">
        <v>8694</v>
      </c>
      <c r="AJ1264" s="82" t="s">
        <v>25710</v>
      </c>
      <c r="AK1264" s="82" t="s">
        <v>25849</v>
      </c>
      <c r="AL1264" s="82" t="s">
        <v>415</v>
      </c>
    </row>
    <row r="1265" spans="1:38" x14ac:dyDescent="0.25">
      <c r="A1265" s="82" t="s">
        <v>25850</v>
      </c>
      <c r="B1265" s="82">
        <v>45.164000000000001</v>
      </c>
      <c r="D1265" s="82" t="s">
        <v>25684</v>
      </c>
      <c r="E1265" s="82" t="s">
        <v>25713</v>
      </c>
      <c r="F1265" s="82" t="s">
        <v>25851</v>
      </c>
      <c r="G1265" s="82" t="s">
        <v>359</v>
      </c>
      <c r="H1265" s="82" t="s">
        <v>360</v>
      </c>
      <c r="I1265" s="82" t="s">
        <v>25852</v>
      </c>
      <c r="J1265" s="82" t="s">
        <v>25853</v>
      </c>
      <c r="K1265" s="82" t="s">
        <v>25854</v>
      </c>
      <c r="L1265" s="82" t="s">
        <v>580</v>
      </c>
      <c r="M1265" s="82" t="s">
        <v>25855</v>
      </c>
      <c r="N1265" s="82" t="s">
        <v>25856</v>
      </c>
      <c r="O1265" s="82" t="s">
        <v>25857</v>
      </c>
      <c r="P1265" s="82" t="s">
        <v>25858</v>
      </c>
      <c r="Q1265" s="82" t="s">
        <v>25770</v>
      </c>
      <c r="R1265" s="82" t="s">
        <v>25859</v>
      </c>
      <c r="S1265" s="82" t="s">
        <v>400</v>
      </c>
      <c r="T1265" s="82" t="s">
        <v>25860</v>
      </c>
      <c r="U1265" s="82" t="s">
        <v>25861</v>
      </c>
      <c r="V1265" s="82" t="s">
        <v>25840</v>
      </c>
      <c r="W1265" s="82" t="s">
        <v>25841</v>
      </c>
      <c r="X1265" s="82" t="s">
        <v>25699</v>
      </c>
      <c r="Y1265" s="82" t="s">
        <v>25862</v>
      </c>
      <c r="Z1265" s="82" t="s">
        <v>25863</v>
      </c>
      <c r="AA1265" s="82" t="s">
        <v>25864</v>
      </c>
      <c r="AB1265" s="82" t="s">
        <v>25865</v>
      </c>
      <c r="AC1265" s="82" t="s">
        <v>1011</v>
      </c>
      <c r="AD1265" s="82" t="s">
        <v>25866</v>
      </c>
      <c r="AE1265" s="82" t="s">
        <v>25867</v>
      </c>
      <c r="AF1265" s="82" t="s">
        <v>25868</v>
      </c>
      <c r="AG1265" s="82" t="s">
        <v>25869</v>
      </c>
      <c r="AH1265" s="82" t="s">
        <v>25870</v>
      </c>
      <c r="AI1265" s="82" t="s">
        <v>8694</v>
      </c>
      <c r="AJ1265" s="82" t="s">
        <v>25710</v>
      </c>
      <c r="AK1265" s="82" t="s">
        <v>25871</v>
      </c>
      <c r="AL1265" s="82" t="s">
        <v>415</v>
      </c>
    </row>
    <row r="1266" spans="1:38" x14ac:dyDescent="0.25">
      <c r="A1266" s="82" t="s">
        <v>25872</v>
      </c>
      <c r="B1266" s="82">
        <v>45.168999999999997</v>
      </c>
      <c r="D1266" s="82" t="s">
        <v>25684</v>
      </c>
      <c r="E1266" s="82" t="s">
        <v>25685</v>
      </c>
      <c r="F1266" s="82" t="s">
        <v>25873</v>
      </c>
      <c r="G1266" s="82" t="s">
        <v>359</v>
      </c>
      <c r="H1266" s="82" t="s">
        <v>360</v>
      </c>
      <c r="I1266" s="82" t="s">
        <v>25874</v>
      </c>
      <c r="J1266" s="82" t="s">
        <v>25875</v>
      </c>
      <c r="K1266" s="82" t="s">
        <v>628</v>
      </c>
      <c r="L1266" s="82" t="s">
        <v>25876</v>
      </c>
      <c r="M1266" s="82" t="s">
        <v>25877</v>
      </c>
      <c r="N1266" s="82" t="s">
        <v>25878</v>
      </c>
      <c r="O1266" s="82" t="s">
        <v>25879</v>
      </c>
      <c r="P1266" s="82" t="s">
        <v>25880</v>
      </c>
      <c r="Q1266" s="82" t="s">
        <v>25881</v>
      </c>
      <c r="R1266" s="82" t="s">
        <v>25750</v>
      </c>
      <c r="S1266" s="82" t="s">
        <v>400</v>
      </c>
      <c r="T1266" s="82" t="s">
        <v>25882</v>
      </c>
      <c r="U1266" s="82" t="s">
        <v>25883</v>
      </c>
      <c r="V1266" s="82" t="s">
        <v>632</v>
      </c>
      <c r="W1266" s="82" t="s">
        <v>25841</v>
      </c>
      <c r="X1266" s="82" t="s">
        <v>25699</v>
      </c>
      <c r="Y1266" s="82" t="s">
        <v>25884</v>
      </c>
      <c r="Z1266" s="82" t="s">
        <v>25885</v>
      </c>
      <c r="AA1266" s="82" t="s">
        <v>25886</v>
      </c>
      <c r="AB1266" s="82" t="s">
        <v>25887</v>
      </c>
      <c r="AC1266" s="82" t="s">
        <v>1011</v>
      </c>
      <c r="AD1266" s="82" t="s">
        <v>25888</v>
      </c>
      <c r="AE1266" s="82" t="s">
        <v>25889</v>
      </c>
      <c r="AF1266" s="82" t="s">
        <v>25890</v>
      </c>
      <c r="AG1266" s="82" t="s">
        <v>25891</v>
      </c>
      <c r="AH1266" s="82" t="s">
        <v>25892</v>
      </c>
      <c r="AI1266" s="82" t="s">
        <v>1235</v>
      </c>
      <c r="AJ1266" s="82" t="s">
        <v>25710</v>
      </c>
      <c r="AK1266" s="82" t="s">
        <v>25893</v>
      </c>
      <c r="AL1266" s="82" t="s">
        <v>415</v>
      </c>
    </row>
    <row r="1267" spans="1:38" x14ac:dyDescent="0.25">
      <c r="A1267" s="82" t="s">
        <v>25894</v>
      </c>
      <c r="B1267" s="82">
        <v>45.201000000000001</v>
      </c>
      <c r="D1267" s="82" t="s">
        <v>25895</v>
      </c>
      <c r="E1267" s="82" t="s">
        <v>25896</v>
      </c>
      <c r="F1267" s="82" t="s">
        <v>25897</v>
      </c>
      <c r="G1267" s="82" t="s">
        <v>2959</v>
      </c>
      <c r="H1267" s="82" t="s">
        <v>360</v>
      </c>
      <c r="I1267" s="82" t="s">
        <v>25898</v>
      </c>
      <c r="J1267" s="82" t="s">
        <v>25899</v>
      </c>
      <c r="K1267" s="82" t="s">
        <v>25900</v>
      </c>
      <c r="L1267" s="82" t="s">
        <v>25901</v>
      </c>
      <c r="M1267" s="82" t="s">
        <v>25902</v>
      </c>
      <c r="N1267" s="82" t="s">
        <v>25903</v>
      </c>
      <c r="O1267" s="82" t="s">
        <v>558</v>
      </c>
      <c r="P1267" s="82" t="s">
        <v>25904</v>
      </c>
      <c r="Q1267" s="82" t="s">
        <v>360</v>
      </c>
      <c r="R1267" s="82" t="s">
        <v>25905</v>
      </c>
      <c r="S1267" s="82" t="s">
        <v>368</v>
      </c>
      <c r="T1267" s="82" t="s">
        <v>25906</v>
      </c>
      <c r="U1267" s="82" t="s">
        <v>25907</v>
      </c>
      <c r="V1267" s="82" t="s">
        <v>25908</v>
      </c>
      <c r="W1267" s="82" t="s">
        <v>25909</v>
      </c>
      <c r="X1267" s="82" t="s">
        <v>25910</v>
      </c>
      <c r="Y1267" s="82" t="s">
        <v>25911</v>
      </c>
      <c r="Z1267" s="82" t="s">
        <v>382</v>
      </c>
      <c r="AA1267" s="82" t="s">
        <v>25912</v>
      </c>
      <c r="AB1267" s="82" t="s">
        <v>25913</v>
      </c>
      <c r="AC1267" s="82" t="s">
        <v>735</v>
      </c>
      <c r="AD1267" s="82" t="s">
        <v>25914</v>
      </c>
      <c r="AE1267" s="82" t="s">
        <v>25652</v>
      </c>
      <c r="AF1267" s="82" t="s">
        <v>25679</v>
      </c>
      <c r="AG1267" s="82" t="s">
        <v>25915</v>
      </c>
      <c r="AH1267" s="82" t="s">
        <v>25916</v>
      </c>
      <c r="AI1267" s="82" t="s">
        <v>3776</v>
      </c>
      <c r="AK1267" s="82" t="s">
        <v>25917</v>
      </c>
      <c r="AL1267" s="82" t="s">
        <v>450</v>
      </c>
    </row>
    <row r="1268" spans="1:38" x14ac:dyDescent="0.25">
      <c r="A1268" s="82" t="s">
        <v>25918</v>
      </c>
      <c r="B1268" s="82">
        <v>45.301000000000002</v>
      </c>
      <c r="D1268" s="82" t="s">
        <v>25919</v>
      </c>
      <c r="E1268" s="82" t="s">
        <v>25920</v>
      </c>
      <c r="F1268" s="82" t="s">
        <v>25921</v>
      </c>
      <c r="G1268" s="82" t="s">
        <v>4471</v>
      </c>
      <c r="H1268" s="82" t="s">
        <v>360</v>
      </c>
      <c r="I1268" s="82" t="s">
        <v>25922</v>
      </c>
      <c r="J1268" s="82" t="s">
        <v>25923</v>
      </c>
      <c r="K1268" s="82" t="s">
        <v>25924</v>
      </c>
      <c r="L1268" s="82" t="s">
        <v>25925</v>
      </c>
      <c r="M1268" s="82" t="s">
        <v>25926</v>
      </c>
      <c r="N1268" s="82" t="s">
        <v>25927</v>
      </c>
      <c r="O1268" s="82" t="s">
        <v>25928</v>
      </c>
      <c r="P1268" s="82" t="s">
        <v>25929</v>
      </c>
      <c r="Q1268" s="82" t="s">
        <v>25930</v>
      </c>
      <c r="R1268" s="82" t="s">
        <v>25931</v>
      </c>
      <c r="S1268" s="82" t="s">
        <v>25932</v>
      </c>
      <c r="T1268" s="82" t="s">
        <v>25933</v>
      </c>
      <c r="U1268" s="82" t="s">
        <v>25934</v>
      </c>
      <c r="V1268" s="82" t="s">
        <v>25935</v>
      </c>
      <c r="W1268" s="82" t="s">
        <v>25936</v>
      </c>
      <c r="X1268" s="82" t="s">
        <v>25937</v>
      </c>
      <c r="Y1268" s="82" t="s">
        <v>25938</v>
      </c>
      <c r="Z1268" s="82" t="s">
        <v>25939</v>
      </c>
      <c r="AA1268" s="82" t="s">
        <v>25940</v>
      </c>
      <c r="AB1268" s="82" t="s">
        <v>25941</v>
      </c>
      <c r="AC1268" s="82" t="s">
        <v>735</v>
      </c>
      <c r="AD1268" s="82" t="s">
        <v>25942</v>
      </c>
      <c r="AE1268" s="82" t="s">
        <v>25943</v>
      </c>
      <c r="AF1268" s="82" t="s">
        <v>25944</v>
      </c>
      <c r="AG1268" s="82" t="s">
        <v>25945</v>
      </c>
      <c r="AH1268" s="82" t="s">
        <v>25946</v>
      </c>
      <c r="AI1268" s="82" t="s">
        <v>1156</v>
      </c>
      <c r="AJ1268" s="82" t="s">
        <v>25177</v>
      </c>
      <c r="AK1268" s="82" t="s">
        <v>25947</v>
      </c>
      <c r="AL1268" s="82" t="s">
        <v>415</v>
      </c>
    </row>
    <row r="1269" spans="1:38" x14ac:dyDescent="0.25">
      <c r="A1269" s="82" t="s">
        <v>25948</v>
      </c>
      <c r="B1269" s="82">
        <v>45.308</v>
      </c>
      <c r="D1269" s="82" t="s">
        <v>25919</v>
      </c>
      <c r="E1269" s="82" t="s">
        <v>25949</v>
      </c>
      <c r="F1269" s="82" t="s">
        <v>25950</v>
      </c>
      <c r="G1269" s="82" t="s">
        <v>4471</v>
      </c>
      <c r="H1269" s="82" t="s">
        <v>360</v>
      </c>
      <c r="I1269" s="82" t="s">
        <v>25951</v>
      </c>
      <c r="J1269" s="82" t="s">
        <v>25952</v>
      </c>
      <c r="K1269" s="82" t="s">
        <v>25953</v>
      </c>
      <c r="L1269" s="82" t="s">
        <v>25954</v>
      </c>
      <c r="M1269" s="82" t="s">
        <v>25955</v>
      </c>
      <c r="N1269" s="82" t="s">
        <v>25927</v>
      </c>
      <c r="O1269" s="82" t="s">
        <v>25956</v>
      </c>
      <c r="P1269" s="82" t="s">
        <v>25957</v>
      </c>
      <c r="Q1269" s="82" t="s">
        <v>25930</v>
      </c>
      <c r="R1269" s="82" t="s">
        <v>25931</v>
      </c>
      <c r="S1269" s="82" t="s">
        <v>368</v>
      </c>
      <c r="T1269" s="82" t="s">
        <v>25958</v>
      </c>
      <c r="U1269" s="82" t="s">
        <v>25959</v>
      </c>
      <c r="V1269" s="82" t="s">
        <v>25960</v>
      </c>
      <c r="W1269" s="82" t="s">
        <v>25936</v>
      </c>
      <c r="X1269" s="82" t="s">
        <v>25937</v>
      </c>
      <c r="Y1269" s="82" t="s">
        <v>25961</v>
      </c>
      <c r="Z1269" s="82" t="s">
        <v>25962</v>
      </c>
      <c r="AA1269" s="82" t="s">
        <v>25963</v>
      </c>
      <c r="AB1269" s="82" t="s">
        <v>25941</v>
      </c>
      <c r="AC1269" s="82" t="s">
        <v>735</v>
      </c>
      <c r="AD1269" s="82" t="s">
        <v>25964</v>
      </c>
      <c r="AE1269" s="82" t="s">
        <v>25943</v>
      </c>
      <c r="AF1269" s="82" t="s">
        <v>25965</v>
      </c>
      <c r="AG1269" s="82" t="s">
        <v>25966</v>
      </c>
      <c r="AH1269" s="82" t="s">
        <v>25946</v>
      </c>
      <c r="AI1269" s="82" t="s">
        <v>2035</v>
      </c>
      <c r="AJ1269" s="82" t="s">
        <v>25177</v>
      </c>
      <c r="AK1269" s="82" t="s">
        <v>25967</v>
      </c>
      <c r="AL1269" s="82" t="s">
        <v>415</v>
      </c>
    </row>
    <row r="1270" spans="1:38" x14ac:dyDescent="0.25">
      <c r="A1270" s="82" t="s">
        <v>25968</v>
      </c>
      <c r="B1270" s="82">
        <v>45.308999999999997</v>
      </c>
      <c r="D1270" s="82" t="s">
        <v>25919</v>
      </c>
      <c r="E1270" s="82" t="s">
        <v>25969</v>
      </c>
      <c r="F1270" s="82" t="s">
        <v>25970</v>
      </c>
      <c r="G1270" s="82" t="s">
        <v>4471</v>
      </c>
      <c r="H1270" s="82" t="s">
        <v>360</v>
      </c>
      <c r="I1270" s="82" t="s">
        <v>25971</v>
      </c>
      <c r="J1270" s="82" t="s">
        <v>25972</v>
      </c>
      <c r="K1270" s="82" t="s">
        <v>25973</v>
      </c>
      <c r="L1270" s="82" t="s">
        <v>25954</v>
      </c>
      <c r="M1270" s="82" t="s">
        <v>25955</v>
      </c>
      <c r="N1270" s="82" t="s">
        <v>25927</v>
      </c>
      <c r="O1270" s="82" t="s">
        <v>25928</v>
      </c>
      <c r="P1270" s="82" t="s">
        <v>25957</v>
      </c>
      <c r="Q1270" s="82" t="s">
        <v>25930</v>
      </c>
      <c r="R1270" s="82" t="s">
        <v>25931</v>
      </c>
      <c r="S1270" s="82" t="s">
        <v>25974</v>
      </c>
      <c r="T1270" s="82" t="s">
        <v>25958</v>
      </c>
      <c r="U1270" s="82" t="s">
        <v>25959</v>
      </c>
      <c r="V1270" s="82" t="s">
        <v>25975</v>
      </c>
      <c r="W1270" s="82" t="s">
        <v>25936</v>
      </c>
      <c r="X1270" s="82" t="s">
        <v>25937</v>
      </c>
      <c r="Y1270" s="82" t="s">
        <v>25976</v>
      </c>
      <c r="Z1270" s="82" t="s">
        <v>25939</v>
      </c>
      <c r="AA1270" s="82" t="s">
        <v>25977</v>
      </c>
      <c r="AB1270" s="82" t="s">
        <v>25941</v>
      </c>
      <c r="AC1270" s="82" t="s">
        <v>735</v>
      </c>
      <c r="AD1270" s="82" t="s">
        <v>25978</v>
      </c>
      <c r="AE1270" s="82" t="s">
        <v>25943</v>
      </c>
      <c r="AF1270" s="82" t="s">
        <v>25979</v>
      </c>
      <c r="AG1270" s="82" t="s">
        <v>25945</v>
      </c>
      <c r="AH1270" s="82" t="s">
        <v>25946</v>
      </c>
      <c r="AI1270" s="82" t="s">
        <v>1235</v>
      </c>
      <c r="AJ1270" s="82" t="s">
        <v>25177</v>
      </c>
      <c r="AK1270" s="82" t="s">
        <v>25980</v>
      </c>
      <c r="AL1270" s="82" t="s">
        <v>415</v>
      </c>
    </row>
    <row r="1271" spans="1:38" x14ac:dyDescent="0.25">
      <c r="A1271" s="82" t="s">
        <v>25981</v>
      </c>
      <c r="B1271" s="82">
        <v>45.31</v>
      </c>
      <c r="D1271" s="82" t="s">
        <v>25919</v>
      </c>
      <c r="E1271" s="82" t="s">
        <v>25949</v>
      </c>
      <c r="F1271" s="82" t="s">
        <v>25982</v>
      </c>
      <c r="G1271" s="82" t="s">
        <v>683</v>
      </c>
      <c r="H1271" s="82" t="s">
        <v>360</v>
      </c>
      <c r="I1271" s="82" t="s">
        <v>25983</v>
      </c>
      <c r="J1271" s="82" t="s">
        <v>25984</v>
      </c>
      <c r="K1271" s="82" t="s">
        <v>25973</v>
      </c>
      <c r="L1271" s="82" t="s">
        <v>25985</v>
      </c>
      <c r="M1271" s="82" t="s">
        <v>25986</v>
      </c>
      <c r="N1271" s="82" t="s">
        <v>25987</v>
      </c>
      <c r="O1271" s="82" t="s">
        <v>558</v>
      </c>
      <c r="P1271" s="82" t="s">
        <v>25988</v>
      </c>
      <c r="Q1271" s="82" t="s">
        <v>25930</v>
      </c>
      <c r="R1271" s="82" t="s">
        <v>25989</v>
      </c>
      <c r="S1271" s="82" t="s">
        <v>25990</v>
      </c>
      <c r="T1271" s="82" t="s">
        <v>25991</v>
      </c>
      <c r="U1271" s="82" t="s">
        <v>25992</v>
      </c>
      <c r="V1271" s="82" t="s">
        <v>25993</v>
      </c>
      <c r="W1271" s="82" t="s">
        <v>25936</v>
      </c>
      <c r="X1271" s="82" t="s">
        <v>25937</v>
      </c>
      <c r="Y1271" s="82" t="s">
        <v>25994</v>
      </c>
      <c r="Z1271" s="82" t="s">
        <v>25995</v>
      </c>
      <c r="AA1271" s="82" t="s">
        <v>25996</v>
      </c>
      <c r="AB1271" s="82" t="s">
        <v>25941</v>
      </c>
      <c r="AC1271" s="82" t="s">
        <v>735</v>
      </c>
      <c r="AD1271" s="82" t="s">
        <v>25997</v>
      </c>
      <c r="AE1271" s="82" t="s">
        <v>25943</v>
      </c>
      <c r="AF1271" s="82" t="s">
        <v>25998</v>
      </c>
      <c r="AG1271" s="82" t="s">
        <v>25945</v>
      </c>
      <c r="AH1271" s="82" t="s">
        <v>25999</v>
      </c>
      <c r="AI1271" s="82" t="s">
        <v>7634</v>
      </c>
      <c r="AJ1271" s="82" t="s">
        <v>25177</v>
      </c>
      <c r="AK1271" s="82" t="s">
        <v>26000</v>
      </c>
      <c r="AL1271" s="82" t="s">
        <v>415</v>
      </c>
    </row>
    <row r="1272" spans="1:38" x14ac:dyDescent="0.25">
      <c r="A1272" s="82" t="s">
        <v>26001</v>
      </c>
      <c r="B1272" s="82">
        <v>45.311</v>
      </c>
      <c r="D1272" s="82" t="s">
        <v>25919</v>
      </c>
      <c r="E1272" s="82" t="s">
        <v>25949</v>
      </c>
      <c r="F1272" s="82" t="s">
        <v>26002</v>
      </c>
      <c r="G1272" s="82" t="s">
        <v>4471</v>
      </c>
      <c r="H1272" s="82" t="s">
        <v>360</v>
      </c>
      <c r="I1272" s="82" t="s">
        <v>26003</v>
      </c>
      <c r="J1272" s="82" t="s">
        <v>25952</v>
      </c>
      <c r="K1272" s="82" t="s">
        <v>25973</v>
      </c>
      <c r="L1272" s="82" t="s">
        <v>25954</v>
      </c>
      <c r="M1272" s="82" t="s">
        <v>26004</v>
      </c>
      <c r="N1272" s="82" t="s">
        <v>25927</v>
      </c>
      <c r="O1272" s="82" t="s">
        <v>558</v>
      </c>
      <c r="P1272" s="82" t="s">
        <v>26005</v>
      </c>
      <c r="Q1272" s="82" t="s">
        <v>25930</v>
      </c>
      <c r="R1272" s="82" t="s">
        <v>25931</v>
      </c>
      <c r="S1272" s="82" t="s">
        <v>368</v>
      </c>
      <c r="T1272" s="82" t="s">
        <v>26006</v>
      </c>
      <c r="U1272" s="82" t="s">
        <v>25959</v>
      </c>
      <c r="V1272" s="82" t="s">
        <v>25993</v>
      </c>
      <c r="W1272" s="82" t="s">
        <v>25936</v>
      </c>
      <c r="X1272" s="82" t="s">
        <v>25937</v>
      </c>
      <c r="Y1272" s="82" t="s">
        <v>26007</v>
      </c>
      <c r="Z1272" s="82" t="s">
        <v>26008</v>
      </c>
      <c r="AA1272" s="82" t="s">
        <v>26009</v>
      </c>
      <c r="AB1272" s="82" t="s">
        <v>25941</v>
      </c>
      <c r="AC1272" s="82" t="s">
        <v>735</v>
      </c>
      <c r="AD1272" s="82" t="s">
        <v>26010</v>
      </c>
      <c r="AE1272" s="82" t="s">
        <v>25943</v>
      </c>
      <c r="AF1272" s="82" t="s">
        <v>26011</v>
      </c>
      <c r="AG1272" s="82" t="s">
        <v>25945</v>
      </c>
      <c r="AH1272" s="82" t="s">
        <v>25946</v>
      </c>
      <c r="AI1272" s="82" t="s">
        <v>7634</v>
      </c>
      <c r="AJ1272" s="82" t="s">
        <v>25177</v>
      </c>
      <c r="AK1272" s="82" t="s">
        <v>26012</v>
      </c>
      <c r="AL1272" s="82" t="s">
        <v>415</v>
      </c>
    </row>
    <row r="1273" spans="1:38" x14ac:dyDescent="0.25">
      <c r="A1273" s="82" t="s">
        <v>26013</v>
      </c>
      <c r="B1273" s="82">
        <v>45.311999999999998</v>
      </c>
      <c r="D1273" s="82" t="s">
        <v>25919</v>
      </c>
      <c r="E1273" s="82" t="s">
        <v>25949</v>
      </c>
      <c r="F1273" s="82" t="s">
        <v>26014</v>
      </c>
      <c r="G1273" s="82" t="s">
        <v>4471</v>
      </c>
      <c r="H1273" s="82" t="s">
        <v>360</v>
      </c>
      <c r="I1273" s="82" t="s">
        <v>26015</v>
      </c>
      <c r="J1273" s="82" t="s">
        <v>26016</v>
      </c>
      <c r="K1273" s="82" t="s">
        <v>25973</v>
      </c>
      <c r="L1273" s="82" t="s">
        <v>25954</v>
      </c>
      <c r="M1273" s="82" t="s">
        <v>26004</v>
      </c>
      <c r="N1273" s="82" t="s">
        <v>25927</v>
      </c>
      <c r="O1273" s="82" t="s">
        <v>26017</v>
      </c>
      <c r="P1273" s="82" t="s">
        <v>26018</v>
      </c>
      <c r="Q1273" s="82" t="s">
        <v>25930</v>
      </c>
      <c r="R1273" s="82" t="s">
        <v>25931</v>
      </c>
      <c r="S1273" s="82" t="s">
        <v>26019</v>
      </c>
      <c r="T1273" s="82" t="s">
        <v>26020</v>
      </c>
      <c r="U1273" s="82" t="s">
        <v>25959</v>
      </c>
      <c r="V1273" s="82" t="s">
        <v>25993</v>
      </c>
      <c r="W1273" s="82" t="s">
        <v>25936</v>
      </c>
      <c r="X1273" s="82" t="s">
        <v>25937</v>
      </c>
      <c r="Y1273" s="82" t="s">
        <v>26021</v>
      </c>
      <c r="Z1273" s="82" t="s">
        <v>26022</v>
      </c>
      <c r="AA1273" s="82" t="s">
        <v>26023</v>
      </c>
      <c r="AB1273" s="82" t="s">
        <v>25941</v>
      </c>
      <c r="AC1273" s="82" t="s">
        <v>26024</v>
      </c>
      <c r="AD1273" s="82" t="s">
        <v>26025</v>
      </c>
      <c r="AE1273" s="82" t="s">
        <v>25943</v>
      </c>
      <c r="AF1273" s="82" t="s">
        <v>26026</v>
      </c>
      <c r="AG1273" s="82" t="s">
        <v>25966</v>
      </c>
      <c r="AH1273" s="82" t="s">
        <v>25946</v>
      </c>
      <c r="AI1273" s="82" t="s">
        <v>7634</v>
      </c>
      <c r="AJ1273" s="82" t="s">
        <v>25177</v>
      </c>
      <c r="AK1273" s="82" t="s">
        <v>26027</v>
      </c>
      <c r="AL1273" s="82" t="s">
        <v>415</v>
      </c>
    </row>
    <row r="1274" spans="1:38" x14ac:dyDescent="0.25">
      <c r="A1274" s="82" t="s">
        <v>26028</v>
      </c>
      <c r="B1274" s="82">
        <v>45.313000000000002</v>
      </c>
      <c r="D1274" s="82" t="s">
        <v>25919</v>
      </c>
      <c r="E1274" s="82" t="s">
        <v>25949</v>
      </c>
      <c r="F1274" s="82" t="s">
        <v>26029</v>
      </c>
      <c r="G1274" s="82" t="s">
        <v>4471</v>
      </c>
      <c r="H1274" s="82" t="s">
        <v>360</v>
      </c>
      <c r="I1274" s="82" t="s">
        <v>26030</v>
      </c>
      <c r="J1274" s="82" t="s">
        <v>26031</v>
      </c>
      <c r="K1274" s="82" t="s">
        <v>25973</v>
      </c>
      <c r="L1274" s="82" t="s">
        <v>25954</v>
      </c>
      <c r="M1274" s="82" t="s">
        <v>26004</v>
      </c>
      <c r="N1274" s="82" t="s">
        <v>25927</v>
      </c>
      <c r="O1274" s="82" t="s">
        <v>26032</v>
      </c>
      <c r="P1274" s="82" t="s">
        <v>26033</v>
      </c>
      <c r="Q1274" s="82" t="s">
        <v>25930</v>
      </c>
      <c r="R1274" s="82" t="s">
        <v>25931</v>
      </c>
      <c r="S1274" s="82" t="s">
        <v>26034</v>
      </c>
      <c r="T1274" s="82" t="s">
        <v>26035</v>
      </c>
      <c r="U1274" s="82" t="s">
        <v>25959</v>
      </c>
      <c r="V1274" s="82" t="s">
        <v>25993</v>
      </c>
      <c r="W1274" s="82" t="s">
        <v>25936</v>
      </c>
      <c r="X1274" s="82" t="s">
        <v>25937</v>
      </c>
      <c r="Y1274" s="82" t="s">
        <v>26036</v>
      </c>
      <c r="Z1274" s="82" t="s">
        <v>26037</v>
      </c>
      <c r="AA1274" s="82" t="s">
        <v>26038</v>
      </c>
      <c r="AB1274" s="82" t="s">
        <v>25941</v>
      </c>
      <c r="AC1274" s="82" t="s">
        <v>26039</v>
      </c>
      <c r="AD1274" s="82" t="s">
        <v>26040</v>
      </c>
      <c r="AE1274" s="82" t="s">
        <v>25943</v>
      </c>
      <c r="AF1274" s="82" t="s">
        <v>26041</v>
      </c>
      <c r="AG1274" s="82" t="s">
        <v>26042</v>
      </c>
      <c r="AH1274" s="82" t="s">
        <v>25946</v>
      </c>
      <c r="AI1274" s="82" t="s">
        <v>4409</v>
      </c>
      <c r="AJ1274" s="82" t="s">
        <v>25177</v>
      </c>
      <c r="AK1274" s="82" t="s">
        <v>26043</v>
      </c>
      <c r="AL1274" s="82" t="s">
        <v>415</v>
      </c>
    </row>
    <row r="1275" spans="1:38" x14ac:dyDescent="0.25">
      <c r="A1275" s="82" t="s">
        <v>26044</v>
      </c>
      <c r="B1275" s="82">
        <v>45.4</v>
      </c>
      <c r="D1275" s="82" t="s">
        <v>26045</v>
      </c>
      <c r="E1275" s="82" t="s">
        <v>26046</v>
      </c>
      <c r="F1275" s="82" t="s">
        <v>26047</v>
      </c>
      <c r="G1275" s="82" t="s">
        <v>26048</v>
      </c>
      <c r="H1275" s="82" t="s">
        <v>360</v>
      </c>
      <c r="I1275" s="82" t="s">
        <v>11</v>
      </c>
      <c r="J1275" s="82" t="s">
        <v>11</v>
      </c>
      <c r="K1275" s="82" t="s">
        <v>362</v>
      </c>
      <c r="L1275" s="82" t="s">
        <v>421</v>
      </c>
      <c r="M1275" s="82" t="s">
        <v>26049</v>
      </c>
      <c r="N1275" s="82" t="s">
        <v>26050</v>
      </c>
      <c r="O1275" s="82" t="s">
        <v>558</v>
      </c>
      <c r="P1275" s="82" t="s">
        <v>26051</v>
      </c>
      <c r="Q1275" s="82" t="s">
        <v>360</v>
      </c>
      <c r="R1275" s="82" t="s">
        <v>26052</v>
      </c>
      <c r="S1275" s="82" t="s">
        <v>26053</v>
      </c>
      <c r="T1275" s="82" t="s">
        <v>26054</v>
      </c>
      <c r="U1275" s="82" t="s">
        <v>26055</v>
      </c>
      <c r="V1275" s="82" t="s">
        <v>1376</v>
      </c>
      <c r="W1275" s="82" t="s">
        <v>26056</v>
      </c>
      <c r="X1275" s="82" t="s">
        <v>21612</v>
      </c>
      <c r="Y1275" s="82" t="s">
        <v>26057</v>
      </c>
      <c r="Z1275" s="82" t="s">
        <v>427</v>
      </c>
      <c r="AA1275" s="82" t="s">
        <v>376</v>
      </c>
      <c r="AB1275" s="82" t="s">
        <v>382</v>
      </c>
      <c r="AC1275" s="82" t="s">
        <v>735</v>
      </c>
      <c r="AD1275" s="82" t="s">
        <v>26058</v>
      </c>
      <c r="AE1275" s="82" t="s">
        <v>26059</v>
      </c>
      <c r="AF1275" s="82" t="s">
        <v>382</v>
      </c>
      <c r="AG1275" s="82" t="s">
        <v>382</v>
      </c>
      <c r="AH1275" s="82" t="s">
        <v>382</v>
      </c>
      <c r="AI1275" s="82" t="s">
        <v>26060</v>
      </c>
      <c r="AJ1275" s="82" t="s">
        <v>26061</v>
      </c>
      <c r="AK1275" s="82" t="s">
        <v>26062</v>
      </c>
      <c r="AL1275" s="82" t="s">
        <v>1286</v>
      </c>
    </row>
    <row r="1276" spans="1:38" x14ac:dyDescent="0.25">
      <c r="A1276" s="82" t="s">
        <v>26063</v>
      </c>
      <c r="B1276" s="82">
        <v>47.040999999999997</v>
      </c>
      <c r="C1276" s="82" t="s">
        <v>26064</v>
      </c>
      <c r="D1276" s="82" t="s">
        <v>26065</v>
      </c>
      <c r="E1276" s="82" t="s">
        <v>26066</v>
      </c>
      <c r="F1276" s="82" t="s">
        <v>26067</v>
      </c>
      <c r="G1276" s="82" t="s">
        <v>359</v>
      </c>
      <c r="H1276" s="82" t="s">
        <v>360</v>
      </c>
      <c r="I1276" s="82" t="s">
        <v>26068</v>
      </c>
      <c r="J1276" s="82" t="s">
        <v>313</v>
      </c>
      <c r="K1276" s="82" t="s">
        <v>26069</v>
      </c>
      <c r="L1276" s="82" t="s">
        <v>26070</v>
      </c>
      <c r="M1276" s="82" t="s">
        <v>26071</v>
      </c>
      <c r="N1276" s="82" t="s">
        <v>26072</v>
      </c>
      <c r="O1276" s="82" t="s">
        <v>558</v>
      </c>
      <c r="P1276" s="82" t="s">
        <v>26073</v>
      </c>
      <c r="Q1276" s="82" t="s">
        <v>26074</v>
      </c>
      <c r="R1276" s="82" t="s">
        <v>26075</v>
      </c>
      <c r="S1276" s="82" t="s">
        <v>400</v>
      </c>
      <c r="T1276" s="82" t="s">
        <v>26076</v>
      </c>
      <c r="U1276" s="82" t="s">
        <v>26077</v>
      </c>
      <c r="V1276" s="82" t="s">
        <v>26078</v>
      </c>
      <c r="W1276" s="82" t="s">
        <v>26079</v>
      </c>
      <c r="X1276" s="82" t="s">
        <v>26080</v>
      </c>
      <c r="Y1276" s="82" t="s">
        <v>26081</v>
      </c>
      <c r="Z1276" s="82" t="s">
        <v>26082</v>
      </c>
      <c r="AA1276" s="82" t="s">
        <v>26083</v>
      </c>
      <c r="AB1276" s="82" t="s">
        <v>26084</v>
      </c>
      <c r="AC1276" s="82" t="s">
        <v>446</v>
      </c>
      <c r="AD1276" s="82" t="s">
        <v>26085</v>
      </c>
      <c r="AE1276" s="82" t="s">
        <v>26086</v>
      </c>
      <c r="AF1276" s="82" t="s">
        <v>26087</v>
      </c>
      <c r="AG1276" s="82" t="s">
        <v>382</v>
      </c>
      <c r="AH1276" s="82" t="s">
        <v>26088</v>
      </c>
      <c r="AI1276" s="82" t="s">
        <v>26089</v>
      </c>
      <c r="AJ1276" s="82" t="s">
        <v>26090</v>
      </c>
      <c r="AK1276" s="82" t="s">
        <v>26091</v>
      </c>
      <c r="AL1276" s="82" t="s">
        <v>3887</v>
      </c>
    </row>
    <row r="1277" spans="1:38" x14ac:dyDescent="0.25">
      <c r="A1277" s="82" t="s">
        <v>26092</v>
      </c>
      <c r="B1277" s="82">
        <v>47.048999999999999</v>
      </c>
      <c r="C1277" s="82" t="s">
        <v>26093</v>
      </c>
      <c r="D1277" s="82" t="s">
        <v>26065</v>
      </c>
      <c r="E1277" s="82" t="s">
        <v>26094</v>
      </c>
      <c r="F1277" s="82" t="s">
        <v>26095</v>
      </c>
      <c r="G1277" s="82" t="s">
        <v>359</v>
      </c>
      <c r="H1277" s="82" t="s">
        <v>360</v>
      </c>
      <c r="I1277" s="82" t="s">
        <v>26096</v>
      </c>
      <c r="J1277" s="82" t="s">
        <v>468</v>
      </c>
      <c r="K1277" s="82" t="s">
        <v>26097</v>
      </c>
      <c r="L1277" s="82" t="s">
        <v>26098</v>
      </c>
      <c r="M1277" s="82" t="s">
        <v>26099</v>
      </c>
      <c r="N1277" s="82" t="s">
        <v>26100</v>
      </c>
      <c r="O1277" s="82" t="s">
        <v>558</v>
      </c>
      <c r="P1277" s="82" t="s">
        <v>26101</v>
      </c>
      <c r="Q1277" s="82" t="s">
        <v>26102</v>
      </c>
      <c r="R1277" s="82" t="s">
        <v>26103</v>
      </c>
      <c r="S1277" s="82" t="s">
        <v>400</v>
      </c>
      <c r="T1277" s="82" t="s">
        <v>26104</v>
      </c>
      <c r="U1277" s="82" t="s">
        <v>26105</v>
      </c>
      <c r="V1277" s="82" t="s">
        <v>26106</v>
      </c>
      <c r="W1277" s="82" t="s">
        <v>26079</v>
      </c>
      <c r="X1277" s="82" t="s">
        <v>26080</v>
      </c>
      <c r="Y1277" s="82" t="s">
        <v>26107</v>
      </c>
      <c r="Z1277" s="82" t="s">
        <v>26108</v>
      </c>
      <c r="AA1277" s="82" t="s">
        <v>26109</v>
      </c>
      <c r="AB1277" s="82" t="s">
        <v>26110</v>
      </c>
      <c r="AC1277" s="82" t="s">
        <v>735</v>
      </c>
      <c r="AD1277" s="82" t="s">
        <v>26111</v>
      </c>
      <c r="AE1277" s="82" t="s">
        <v>26112</v>
      </c>
      <c r="AF1277" s="82" t="s">
        <v>26113</v>
      </c>
      <c r="AH1277" s="82" t="s">
        <v>26088</v>
      </c>
      <c r="AI1277" s="82" t="s">
        <v>3776</v>
      </c>
      <c r="AJ1277" s="82" t="s">
        <v>26090</v>
      </c>
      <c r="AK1277" s="82" t="s">
        <v>26114</v>
      </c>
      <c r="AL1277" s="82" t="s">
        <v>3887</v>
      </c>
    </row>
    <row r="1278" spans="1:38" x14ac:dyDescent="0.25">
      <c r="A1278" s="82" t="s">
        <v>26115</v>
      </c>
      <c r="B1278" s="82">
        <v>47.05</v>
      </c>
      <c r="C1278" s="82" t="s">
        <v>26116</v>
      </c>
      <c r="D1278" s="82" t="s">
        <v>26065</v>
      </c>
      <c r="E1278" s="82" t="s">
        <v>26117</v>
      </c>
      <c r="F1278" s="82" t="s">
        <v>26118</v>
      </c>
      <c r="G1278" s="82" t="s">
        <v>359</v>
      </c>
      <c r="H1278" s="82" t="s">
        <v>360</v>
      </c>
      <c r="I1278" s="82" t="s">
        <v>26119</v>
      </c>
      <c r="J1278" s="82" t="s">
        <v>2741</v>
      </c>
      <c r="K1278" s="82" t="s">
        <v>26120</v>
      </c>
      <c r="L1278" s="82" t="s">
        <v>26121</v>
      </c>
      <c r="M1278" s="82" t="s">
        <v>26122</v>
      </c>
      <c r="N1278" s="82" t="s">
        <v>26123</v>
      </c>
      <c r="O1278" s="82" t="s">
        <v>558</v>
      </c>
      <c r="P1278" s="82" t="s">
        <v>26124</v>
      </c>
      <c r="Q1278" s="82" t="s">
        <v>26125</v>
      </c>
      <c r="R1278" s="82" t="s">
        <v>26126</v>
      </c>
      <c r="S1278" s="82" t="s">
        <v>400</v>
      </c>
      <c r="T1278" s="82" t="s">
        <v>26127</v>
      </c>
      <c r="U1278" s="82" t="s">
        <v>26128</v>
      </c>
      <c r="V1278" s="82" t="s">
        <v>26129</v>
      </c>
      <c r="W1278" s="82" t="s">
        <v>26130</v>
      </c>
      <c r="X1278" s="82" t="s">
        <v>26131</v>
      </c>
      <c r="Y1278" s="82" t="s">
        <v>26132</v>
      </c>
      <c r="Z1278" s="82" t="s">
        <v>26133</v>
      </c>
      <c r="AA1278" s="82" t="s">
        <v>26134</v>
      </c>
      <c r="AB1278" s="82" t="s">
        <v>26135</v>
      </c>
      <c r="AC1278" s="82" t="s">
        <v>735</v>
      </c>
      <c r="AD1278" s="82" t="s">
        <v>26136</v>
      </c>
      <c r="AE1278" s="82" t="s">
        <v>26137</v>
      </c>
      <c r="AF1278" s="82" t="s">
        <v>26138</v>
      </c>
      <c r="AG1278" s="82" t="s">
        <v>382</v>
      </c>
      <c r="AH1278" s="82" t="s">
        <v>26139</v>
      </c>
      <c r="AI1278" s="82" t="s">
        <v>3776</v>
      </c>
      <c r="AJ1278" s="82" t="s">
        <v>26090</v>
      </c>
      <c r="AK1278" s="82" t="s">
        <v>26140</v>
      </c>
      <c r="AL1278" s="82" t="s">
        <v>3887</v>
      </c>
    </row>
    <row r="1279" spans="1:38" x14ac:dyDescent="0.25">
      <c r="A1279" s="82" t="s">
        <v>26141</v>
      </c>
      <c r="B1279" s="82">
        <v>47.07</v>
      </c>
      <c r="C1279" s="82" t="s">
        <v>26142</v>
      </c>
      <c r="D1279" s="82" t="s">
        <v>26065</v>
      </c>
      <c r="E1279" s="82" t="s">
        <v>26143</v>
      </c>
      <c r="F1279" s="82" t="s">
        <v>26144</v>
      </c>
      <c r="G1279" s="82" t="s">
        <v>359</v>
      </c>
      <c r="H1279" s="82" t="s">
        <v>360</v>
      </c>
      <c r="I1279" s="82" t="s">
        <v>26119</v>
      </c>
      <c r="J1279" s="82" t="s">
        <v>468</v>
      </c>
      <c r="K1279" s="82" t="s">
        <v>26145</v>
      </c>
      <c r="L1279" s="82" t="s">
        <v>26146</v>
      </c>
      <c r="M1279" s="82" t="s">
        <v>26147</v>
      </c>
      <c r="N1279" s="82" t="s">
        <v>26148</v>
      </c>
      <c r="O1279" s="82" t="s">
        <v>558</v>
      </c>
      <c r="P1279" s="82" t="s">
        <v>26149</v>
      </c>
      <c r="Q1279" s="82" t="s">
        <v>26150</v>
      </c>
      <c r="R1279" s="82" t="s">
        <v>26151</v>
      </c>
      <c r="S1279" s="82" t="s">
        <v>400</v>
      </c>
      <c r="T1279" s="82" t="s">
        <v>26152</v>
      </c>
      <c r="U1279" s="82" t="s">
        <v>26153</v>
      </c>
      <c r="V1279" s="82" t="s">
        <v>26154</v>
      </c>
      <c r="W1279" s="82" t="s">
        <v>26155</v>
      </c>
      <c r="X1279" s="82" t="s">
        <v>26080</v>
      </c>
      <c r="Y1279" s="82" t="s">
        <v>26156</v>
      </c>
      <c r="Z1279" s="82" t="s">
        <v>26157</v>
      </c>
      <c r="AA1279" s="82" t="s">
        <v>26158</v>
      </c>
      <c r="AB1279" s="82" t="s">
        <v>26159</v>
      </c>
      <c r="AC1279" s="82" t="s">
        <v>735</v>
      </c>
      <c r="AD1279" s="82" t="s">
        <v>26160</v>
      </c>
      <c r="AE1279" s="82" t="s">
        <v>26161</v>
      </c>
      <c r="AF1279" s="82" t="s">
        <v>26162</v>
      </c>
      <c r="AG1279" s="82" t="s">
        <v>382</v>
      </c>
      <c r="AH1279" s="82" t="s">
        <v>26163</v>
      </c>
      <c r="AI1279" s="82" t="s">
        <v>2011</v>
      </c>
      <c r="AJ1279" s="82" t="s">
        <v>26090</v>
      </c>
      <c r="AK1279" s="82" t="s">
        <v>26164</v>
      </c>
      <c r="AL1279" s="82" t="s">
        <v>3887</v>
      </c>
    </row>
    <row r="1280" spans="1:38" x14ac:dyDescent="0.25">
      <c r="A1280" s="82" t="s">
        <v>26165</v>
      </c>
      <c r="B1280" s="82">
        <v>47.073999999999998</v>
      </c>
      <c r="C1280" s="82" t="s">
        <v>26166</v>
      </c>
      <c r="D1280" s="82" t="s">
        <v>26065</v>
      </c>
      <c r="E1280" s="82" t="s">
        <v>26167</v>
      </c>
      <c r="F1280" s="82" t="s">
        <v>26168</v>
      </c>
      <c r="G1280" s="82" t="s">
        <v>359</v>
      </c>
      <c r="H1280" s="82" t="s">
        <v>360</v>
      </c>
      <c r="I1280" s="82" t="s">
        <v>26169</v>
      </c>
      <c r="J1280" s="82" t="s">
        <v>468</v>
      </c>
      <c r="K1280" s="82" t="s">
        <v>26170</v>
      </c>
      <c r="L1280" s="82" t="s">
        <v>26171</v>
      </c>
      <c r="M1280" s="82" t="s">
        <v>26172</v>
      </c>
      <c r="N1280" s="82" t="s">
        <v>26173</v>
      </c>
      <c r="O1280" s="82" t="s">
        <v>558</v>
      </c>
      <c r="P1280" s="82" t="s">
        <v>26174</v>
      </c>
      <c r="Q1280" s="82" t="s">
        <v>26175</v>
      </c>
      <c r="R1280" s="82" t="s">
        <v>26176</v>
      </c>
      <c r="S1280" s="82" t="s">
        <v>400</v>
      </c>
      <c r="T1280" s="82" t="s">
        <v>26177</v>
      </c>
      <c r="U1280" s="82" t="s">
        <v>26178</v>
      </c>
      <c r="V1280" s="82" t="s">
        <v>26179</v>
      </c>
      <c r="W1280" s="82" t="s">
        <v>26079</v>
      </c>
      <c r="X1280" s="82" t="s">
        <v>26080</v>
      </c>
      <c r="Y1280" s="82" t="s">
        <v>26180</v>
      </c>
      <c r="Z1280" s="82" t="s">
        <v>26181</v>
      </c>
      <c r="AA1280" s="82" t="s">
        <v>26182</v>
      </c>
      <c r="AB1280" s="82" t="s">
        <v>26183</v>
      </c>
      <c r="AC1280" s="82" t="s">
        <v>735</v>
      </c>
      <c r="AD1280" s="82" t="s">
        <v>26184</v>
      </c>
      <c r="AE1280" s="82" t="s">
        <v>26185</v>
      </c>
      <c r="AF1280" s="82" t="s">
        <v>26186</v>
      </c>
      <c r="AG1280" s="82" t="s">
        <v>382</v>
      </c>
      <c r="AH1280" s="82" t="s">
        <v>26187</v>
      </c>
      <c r="AI1280" s="82" t="s">
        <v>620</v>
      </c>
      <c r="AJ1280" s="82" t="s">
        <v>26090</v>
      </c>
      <c r="AK1280" s="82" t="s">
        <v>26188</v>
      </c>
      <c r="AL1280" s="82" t="s">
        <v>3887</v>
      </c>
    </row>
    <row r="1281" spans="1:38" x14ac:dyDescent="0.25">
      <c r="A1281" s="82" t="s">
        <v>26189</v>
      </c>
      <c r="B1281" s="82">
        <v>47.075000000000003</v>
      </c>
      <c r="C1281" s="82" t="s">
        <v>26190</v>
      </c>
      <c r="D1281" s="82" t="s">
        <v>26065</v>
      </c>
      <c r="E1281" s="82" t="s">
        <v>26191</v>
      </c>
      <c r="F1281" s="82" t="s">
        <v>26192</v>
      </c>
      <c r="G1281" s="82" t="s">
        <v>359</v>
      </c>
      <c r="H1281" s="82" t="s">
        <v>360</v>
      </c>
      <c r="I1281" s="82" t="s">
        <v>26193</v>
      </c>
      <c r="J1281" s="82" t="s">
        <v>2741</v>
      </c>
      <c r="K1281" s="82" t="s">
        <v>26194</v>
      </c>
      <c r="L1281" s="82" t="s">
        <v>26098</v>
      </c>
      <c r="M1281" s="82" t="s">
        <v>26195</v>
      </c>
      <c r="N1281" s="82" t="s">
        <v>26173</v>
      </c>
      <c r="O1281" s="82" t="s">
        <v>558</v>
      </c>
      <c r="P1281" s="82" t="s">
        <v>26196</v>
      </c>
      <c r="Q1281" s="82" t="s">
        <v>26197</v>
      </c>
      <c r="R1281" s="82" t="s">
        <v>26176</v>
      </c>
      <c r="S1281" s="82" t="s">
        <v>368</v>
      </c>
      <c r="T1281" s="82" t="s">
        <v>26198</v>
      </c>
      <c r="U1281" s="82" t="s">
        <v>26199</v>
      </c>
      <c r="V1281" s="82" t="s">
        <v>26200</v>
      </c>
      <c r="W1281" s="82" t="s">
        <v>26079</v>
      </c>
      <c r="X1281" s="82" t="s">
        <v>26080</v>
      </c>
      <c r="Y1281" s="82" t="s">
        <v>26201</v>
      </c>
      <c r="Z1281" s="82" t="s">
        <v>26202</v>
      </c>
      <c r="AA1281" s="82" t="s">
        <v>26203</v>
      </c>
      <c r="AB1281" s="82" t="s">
        <v>26204</v>
      </c>
      <c r="AC1281" s="82" t="s">
        <v>735</v>
      </c>
      <c r="AD1281" s="82" t="s">
        <v>26205</v>
      </c>
      <c r="AE1281" s="82" t="s">
        <v>26206</v>
      </c>
      <c r="AF1281" s="82" t="s">
        <v>26207</v>
      </c>
      <c r="AG1281" s="82" t="s">
        <v>382</v>
      </c>
      <c r="AH1281" s="82" t="s">
        <v>26187</v>
      </c>
      <c r="AI1281" s="82" t="s">
        <v>620</v>
      </c>
      <c r="AJ1281" s="82" t="s">
        <v>26090</v>
      </c>
      <c r="AK1281" s="82" t="s">
        <v>26208</v>
      </c>
      <c r="AL1281" s="82" t="s">
        <v>3887</v>
      </c>
    </row>
    <row r="1282" spans="1:38" x14ac:dyDescent="0.25">
      <c r="A1282" s="82" t="s">
        <v>26209</v>
      </c>
      <c r="B1282" s="82">
        <v>47.076000000000001</v>
      </c>
      <c r="C1282" s="82" t="s">
        <v>26210</v>
      </c>
      <c r="D1282" s="82" t="s">
        <v>26065</v>
      </c>
      <c r="E1282" s="82" t="s">
        <v>26191</v>
      </c>
      <c r="F1282" s="82" t="s">
        <v>26211</v>
      </c>
      <c r="G1282" s="82" t="s">
        <v>359</v>
      </c>
      <c r="H1282" s="82" t="s">
        <v>360</v>
      </c>
      <c r="I1282" s="82" t="s">
        <v>26212</v>
      </c>
      <c r="J1282" s="82" t="s">
        <v>26213</v>
      </c>
      <c r="K1282" s="82" t="s">
        <v>26214</v>
      </c>
      <c r="L1282" s="82" t="s">
        <v>26098</v>
      </c>
      <c r="M1282" s="82" t="s">
        <v>26215</v>
      </c>
      <c r="N1282" s="82" t="s">
        <v>26216</v>
      </c>
      <c r="O1282" s="82" t="s">
        <v>558</v>
      </c>
      <c r="P1282" s="82" t="s">
        <v>26217</v>
      </c>
      <c r="Q1282" s="82" t="s">
        <v>26218</v>
      </c>
      <c r="R1282" s="82" t="s">
        <v>26176</v>
      </c>
      <c r="S1282" s="82" t="s">
        <v>368</v>
      </c>
      <c r="T1282" s="82" t="s">
        <v>26219</v>
      </c>
      <c r="U1282" s="82" t="s">
        <v>26220</v>
      </c>
      <c r="V1282" s="82" t="s">
        <v>26200</v>
      </c>
      <c r="W1282" s="82" t="s">
        <v>26221</v>
      </c>
      <c r="X1282" s="82" t="s">
        <v>26222</v>
      </c>
      <c r="Y1282" s="82" t="s">
        <v>26223</v>
      </c>
      <c r="Z1282" s="82" t="s">
        <v>26224</v>
      </c>
      <c r="AA1282" s="82" t="s">
        <v>26225</v>
      </c>
      <c r="AB1282" s="82" t="s">
        <v>26226</v>
      </c>
      <c r="AC1282" s="82" t="s">
        <v>735</v>
      </c>
      <c r="AD1282" s="82" t="s">
        <v>26227</v>
      </c>
      <c r="AE1282" s="82" t="s">
        <v>26228</v>
      </c>
      <c r="AF1282" s="82" t="s">
        <v>26229</v>
      </c>
      <c r="AG1282" s="82" t="s">
        <v>26230</v>
      </c>
      <c r="AH1282" s="82" t="s">
        <v>26187</v>
      </c>
      <c r="AI1282" s="82" t="s">
        <v>620</v>
      </c>
      <c r="AJ1282" s="82" t="s">
        <v>26090</v>
      </c>
      <c r="AK1282" s="82" t="s">
        <v>26231</v>
      </c>
      <c r="AL1282" s="82" t="s">
        <v>3887</v>
      </c>
    </row>
    <row r="1283" spans="1:38" x14ac:dyDescent="0.25">
      <c r="A1283" s="82" t="s">
        <v>26232</v>
      </c>
      <c r="B1283" s="82">
        <v>47.078000000000003</v>
      </c>
      <c r="C1283" s="82" t="s">
        <v>26233</v>
      </c>
      <c r="D1283" s="82" t="s">
        <v>26065</v>
      </c>
      <c r="E1283" s="82" t="s">
        <v>26167</v>
      </c>
      <c r="F1283" s="82" t="s">
        <v>26234</v>
      </c>
      <c r="G1283" s="82" t="s">
        <v>359</v>
      </c>
      <c r="H1283" s="82" t="s">
        <v>360</v>
      </c>
      <c r="I1283" s="82" t="s">
        <v>26235</v>
      </c>
      <c r="J1283" s="82" t="s">
        <v>2741</v>
      </c>
      <c r="K1283" s="82" t="s">
        <v>26236</v>
      </c>
      <c r="L1283" s="82" t="s">
        <v>26098</v>
      </c>
      <c r="M1283" s="82" t="s">
        <v>26237</v>
      </c>
      <c r="N1283" s="82" t="s">
        <v>26238</v>
      </c>
      <c r="O1283" s="82" t="s">
        <v>558</v>
      </c>
      <c r="P1283" s="82" t="s">
        <v>26239</v>
      </c>
      <c r="Q1283" s="82" t="s">
        <v>26240</v>
      </c>
      <c r="R1283" s="82" t="s">
        <v>26241</v>
      </c>
      <c r="S1283" s="82" t="s">
        <v>400</v>
      </c>
      <c r="T1283" s="82" t="s">
        <v>26198</v>
      </c>
      <c r="U1283" s="82" t="s">
        <v>26242</v>
      </c>
      <c r="V1283" s="82" t="s">
        <v>26154</v>
      </c>
      <c r="W1283" s="82" t="s">
        <v>26079</v>
      </c>
      <c r="X1283" s="82" t="s">
        <v>26243</v>
      </c>
      <c r="Y1283" s="82" t="s">
        <v>26244</v>
      </c>
      <c r="Z1283" s="82" t="s">
        <v>26245</v>
      </c>
      <c r="AA1283" s="82" t="s">
        <v>376</v>
      </c>
      <c r="AB1283" s="82" t="s">
        <v>26246</v>
      </c>
      <c r="AC1283" s="82" t="s">
        <v>735</v>
      </c>
      <c r="AD1283" s="82" t="s">
        <v>26247</v>
      </c>
      <c r="AE1283" s="82" t="s">
        <v>26248</v>
      </c>
      <c r="AF1283" s="82" t="s">
        <v>26249</v>
      </c>
      <c r="AH1283" s="82" t="s">
        <v>26088</v>
      </c>
      <c r="AI1283" s="82" t="s">
        <v>1752</v>
      </c>
      <c r="AJ1283" s="82" t="s">
        <v>26090</v>
      </c>
      <c r="AK1283" s="82" t="s">
        <v>26250</v>
      </c>
      <c r="AL1283" s="82" t="s">
        <v>3887</v>
      </c>
    </row>
    <row r="1284" spans="1:38" x14ac:dyDescent="0.25">
      <c r="A1284" s="82" t="s">
        <v>26251</v>
      </c>
      <c r="B1284" s="82">
        <v>47.079000000000001</v>
      </c>
      <c r="C1284" s="82" t="s">
        <v>26252</v>
      </c>
      <c r="D1284" s="82" t="s">
        <v>26065</v>
      </c>
      <c r="E1284" s="82" t="s">
        <v>26167</v>
      </c>
      <c r="F1284" s="82" t="s">
        <v>26253</v>
      </c>
      <c r="G1284" s="82" t="s">
        <v>359</v>
      </c>
      <c r="H1284" s="82" t="s">
        <v>360</v>
      </c>
      <c r="I1284" s="82" t="s">
        <v>26254</v>
      </c>
      <c r="J1284" s="82" t="s">
        <v>468</v>
      </c>
      <c r="K1284" s="82" t="s">
        <v>26255</v>
      </c>
      <c r="L1284" s="82" t="s">
        <v>26256</v>
      </c>
      <c r="M1284" s="82" t="s">
        <v>26215</v>
      </c>
      <c r="N1284" s="82" t="s">
        <v>26257</v>
      </c>
      <c r="O1284" s="82" t="s">
        <v>558</v>
      </c>
      <c r="P1284" s="82" t="s">
        <v>26258</v>
      </c>
      <c r="Q1284" s="82" t="s">
        <v>26175</v>
      </c>
      <c r="R1284" s="82" t="s">
        <v>26259</v>
      </c>
      <c r="S1284" s="82" t="s">
        <v>368</v>
      </c>
      <c r="T1284" s="82" t="s">
        <v>26260</v>
      </c>
      <c r="U1284" s="82" t="s">
        <v>26261</v>
      </c>
      <c r="V1284" s="82" t="s">
        <v>26200</v>
      </c>
      <c r="W1284" s="82" t="s">
        <v>26262</v>
      </c>
      <c r="X1284" s="82" t="s">
        <v>26080</v>
      </c>
      <c r="Y1284" s="82" t="s">
        <v>26263</v>
      </c>
      <c r="Z1284" s="82" t="s">
        <v>26264</v>
      </c>
      <c r="AA1284" s="82" t="s">
        <v>26265</v>
      </c>
      <c r="AB1284" s="82" t="s">
        <v>26266</v>
      </c>
      <c r="AC1284" s="82" t="s">
        <v>735</v>
      </c>
      <c r="AD1284" s="82" t="s">
        <v>26267</v>
      </c>
      <c r="AE1284" s="82" t="s">
        <v>26268</v>
      </c>
      <c r="AF1284" s="82" t="s">
        <v>26269</v>
      </c>
      <c r="AG1284" s="82" t="s">
        <v>26270</v>
      </c>
      <c r="AH1284" s="82" t="s">
        <v>26271</v>
      </c>
      <c r="AI1284" s="82" t="s">
        <v>2035</v>
      </c>
      <c r="AJ1284" s="82" t="s">
        <v>26090</v>
      </c>
      <c r="AK1284" s="82" t="s">
        <v>26272</v>
      </c>
      <c r="AL1284" s="82" t="s">
        <v>3887</v>
      </c>
    </row>
    <row r="1285" spans="1:38" x14ac:dyDescent="0.25">
      <c r="A1285" s="82" t="s">
        <v>26273</v>
      </c>
      <c r="B1285" s="82">
        <v>47.08</v>
      </c>
      <c r="C1285" s="82" t="s">
        <v>26274</v>
      </c>
      <c r="D1285" s="82" t="s">
        <v>26065</v>
      </c>
      <c r="E1285" s="82" t="s">
        <v>26275</v>
      </c>
      <c r="F1285" s="82" t="s">
        <v>26276</v>
      </c>
      <c r="G1285" s="82" t="s">
        <v>359</v>
      </c>
      <c r="H1285" s="82" t="s">
        <v>360</v>
      </c>
      <c r="I1285" s="82" t="s">
        <v>26277</v>
      </c>
      <c r="J1285" s="82" t="s">
        <v>468</v>
      </c>
      <c r="K1285" s="82" t="s">
        <v>26278</v>
      </c>
      <c r="L1285" s="82" t="s">
        <v>26279</v>
      </c>
      <c r="M1285" s="82" t="s">
        <v>26280</v>
      </c>
      <c r="N1285" s="82" t="s">
        <v>26281</v>
      </c>
      <c r="O1285" s="82" t="s">
        <v>558</v>
      </c>
      <c r="P1285" s="82" t="s">
        <v>26282</v>
      </c>
      <c r="Q1285" s="82" t="s">
        <v>26283</v>
      </c>
      <c r="R1285" s="82" t="s">
        <v>26176</v>
      </c>
      <c r="S1285" s="82" t="s">
        <v>368</v>
      </c>
      <c r="T1285" s="82" t="s">
        <v>26284</v>
      </c>
      <c r="U1285" s="82" t="s">
        <v>26285</v>
      </c>
      <c r="V1285" s="82" t="s">
        <v>1376</v>
      </c>
      <c r="W1285" s="82" t="s">
        <v>26079</v>
      </c>
      <c r="X1285" s="82" t="s">
        <v>26080</v>
      </c>
      <c r="Y1285" s="82" t="s">
        <v>26286</v>
      </c>
      <c r="Z1285" s="82" t="s">
        <v>26287</v>
      </c>
      <c r="AA1285" s="82" t="s">
        <v>26288</v>
      </c>
      <c r="AB1285" s="82" t="s">
        <v>26289</v>
      </c>
      <c r="AC1285" s="82" t="s">
        <v>735</v>
      </c>
      <c r="AD1285" s="82" t="s">
        <v>26290</v>
      </c>
      <c r="AE1285" s="82" t="s">
        <v>26291</v>
      </c>
      <c r="AF1285" s="82" t="s">
        <v>26292</v>
      </c>
      <c r="AG1285" s="82" t="s">
        <v>26293</v>
      </c>
      <c r="AH1285" s="82" t="s">
        <v>26088</v>
      </c>
      <c r="AI1285" s="82" t="s">
        <v>1259</v>
      </c>
      <c r="AJ1285" s="82" t="s">
        <v>26090</v>
      </c>
      <c r="AK1285" s="82" t="s">
        <v>26294</v>
      </c>
      <c r="AL1285" s="82" t="s">
        <v>3887</v>
      </c>
    </row>
    <row r="1286" spans="1:38" x14ac:dyDescent="0.25">
      <c r="A1286" s="82" t="s">
        <v>26295</v>
      </c>
      <c r="B1286" s="82">
        <v>47.082000000000001</v>
      </c>
      <c r="D1286" s="82" t="s">
        <v>26065</v>
      </c>
      <c r="E1286" s="82" t="s">
        <v>26296</v>
      </c>
      <c r="F1286" s="82" t="s">
        <v>26297</v>
      </c>
      <c r="G1286" s="82" t="s">
        <v>359</v>
      </c>
      <c r="H1286" s="82" t="s">
        <v>360</v>
      </c>
      <c r="I1286" s="82" t="s">
        <v>10921</v>
      </c>
      <c r="J1286" s="82" t="s">
        <v>10921</v>
      </c>
      <c r="K1286" s="82" t="s">
        <v>26298</v>
      </c>
      <c r="L1286" s="82" t="s">
        <v>421</v>
      </c>
      <c r="M1286" s="82" t="s">
        <v>26299</v>
      </c>
      <c r="N1286" s="82" t="s">
        <v>26300</v>
      </c>
      <c r="O1286" s="82" t="s">
        <v>558</v>
      </c>
      <c r="P1286" s="82" t="s">
        <v>26301</v>
      </c>
      <c r="Q1286" s="82" t="s">
        <v>360</v>
      </c>
      <c r="R1286" s="82" t="s">
        <v>26302</v>
      </c>
      <c r="S1286" s="82" t="s">
        <v>26303</v>
      </c>
      <c r="T1286" s="82" t="s">
        <v>26304</v>
      </c>
      <c r="U1286" s="82" t="s">
        <v>26305</v>
      </c>
      <c r="V1286" s="82" t="s">
        <v>1376</v>
      </c>
      <c r="W1286" s="82" t="s">
        <v>26306</v>
      </c>
      <c r="X1286" s="82" t="s">
        <v>26080</v>
      </c>
      <c r="Y1286" s="82" t="s">
        <v>11742</v>
      </c>
      <c r="Z1286" s="82" t="s">
        <v>26307</v>
      </c>
      <c r="AA1286" s="82" t="s">
        <v>376</v>
      </c>
      <c r="AB1286" s="82" t="s">
        <v>26308</v>
      </c>
      <c r="AC1286" s="82" t="s">
        <v>735</v>
      </c>
      <c r="AD1286" s="82" t="s">
        <v>26309</v>
      </c>
      <c r="AE1286" s="82" t="s">
        <v>26310</v>
      </c>
      <c r="AF1286" s="82" t="s">
        <v>26311</v>
      </c>
      <c r="AG1286" s="82" t="s">
        <v>382</v>
      </c>
      <c r="AH1286" s="82" t="s">
        <v>26312</v>
      </c>
      <c r="AI1286" s="82" t="s">
        <v>26313</v>
      </c>
      <c r="AJ1286" s="82" t="s">
        <v>26090</v>
      </c>
      <c r="AK1286" s="82" t="s">
        <v>26314</v>
      </c>
      <c r="AL1286" s="82" t="s">
        <v>387</v>
      </c>
    </row>
    <row r="1287" spans="1:38" x14ac:dyDescent="0.25">
      <c r="A1287" s="82" t="s">
        <v>26315</v>
      </c>
      <c r="B1287" s="82">
        <v>47.082999999999998</v>
      </c>
      <c r="C1287" s="82" t="s">
        <v>26316</v>
      </c>
      <c r="D1287" s="82" t="s">
        <v>26065</v>
      </c>
      <c r="E1287" s="82" t="s">
        <v>26317</v>
      </c>
      <c r="F1287" s="82" t="s">
        <v>26318</v>
      </c>
      <c r="G1287" s="82" t="s">
        <v>359</v>
      </c>
      <c r="H1287" s="82" t="s">
        <v>360</v>
      </c>
      <c r="I1287" s="82" t="s">
        <v>26319</v>
      </c>
      <c r="J1287" s="82" t="s">
        <v>26068</v>
      </c>
      <c r="K1287" s="82" t="s">
        <v>26320</v>
      </c>
      <c r="L1287" s="82" t="s">
        <v>26321</v>
      </c>
      <c r="M1287" s="82" t="s">
        <v>421</v>
      </c>
      <c r="N1287" s="82" t="s">
        <v>26322</v>
      </c>
      <c r="O1287" s="82" t="s">
        <v>558</v>
      </c>
      <c r="P1287" s="82" t="s">
        <v>26323</v>
      </c>
      <c r="Q1287" s="82" t="s">
        <v>26175</v>
      </c>
      <c r="R1287" s="82" t="s">
        <v>26259</v>
      </c>
      <c r="S1287" s="82" t="s">
        <v>368</v>
      </c>
      <c r="T1287" s="82" t="s">
        <v>26076</v>
      </c>
      <c r="U1287" s="82" t="s">
        <v>26324</v>
      </c>
      <c r="V1287" s="82" t="s">
        <v>26200</v>
      </c>
      <c r="W1287" s="82" t="s">
        <v>26079</v>
      </c>
      <c r="X1287" s="82" t="s">
        <v>26080</v>
      </c>
      <c r="Y1287" s="82" t="s">
        <v>26325</v>
      </c>
      <c r="Z1287" s="82" t="s">
        <v>26326</v>
      </c>
      <c r="AA1287" s="82" t="s">
        <v>376</v>
      </c>
      <c r="AB1287" s="82" t="s">
        <v>382</v>
      </c>
      <c r="AC1287" s="82" t="s">
        <v>735</v>
      </c>
      <c r="AD1287" s="82" t="s">
        <v>26327</v>
      </c>
      <c r="AE1287" s="82" t="s">
        <v>360</v>
      </c>
      <c r="AF1287" s="82" t="s">
        <v>26328</v>
      </c>
      <c r="AG1287" s="82" t="s">
        <v>382</v>
      </c>
      <c r="AH1287" s="82" t="s">
        <v>382</v>
      </c>
      <c r="AI1287" s="82" t="s">
        <v>26329</v>
      </c>
      <c r="AJ1287" s="82" t="s">
        <v>26090</v>
      </c>
      <c r="AK1287" s="82" t="s">
        <v>26330</v>
      </c>
      <c r="AL1287" s="82" t="s">
        <v>1286</v>
      </c>
    </row>
    <row r="1288" spans="1:38" x14ac:dyDescent="0.25">
      <c r="A1288" s="82" t="s">
        <v>26331</v>
      </c>
      <c r="B1288" s="82">
        <v>57.000999999999998</v>
      </c>
      <c r="C1288" s="82" t="s">
        <v>26332</v>
      </c>
      <c r="D1288" s="82" t="s">
        <v>26333</v>
      </c>
      <c r="E1288" s="82" t="s">
        <v>26334</v>
      </c>
      <c r="F1288" s="82" t="s">
        <v>26335</v>
      </c>
      <c r="G1288" s="82" t="s">
        <v>438</v>
      </c>
      <c r="H1288" s="82" t="s">
        <v>360</v>
      </c>
      <c r="I1288" s="82" t="s">
        <v>26336</v>
      </c>
      <c r="J1288" s="82" t="s">
        <v>26337</v>
      </c>
      <c r="K1288" s="82" t="s">
        <v>26338</v>
      </c>
      <c r="L1288" s="82" t="s">
        <v>580</v>
      </c>
      <c r="M1288" s="82" t="s">
        <v>26339</v>
      </c>
      <c r="N1288" s="82" t="s">
        <v>26340</v>
      </c>
      <c r="O1288" s="82" t="s">
        <v>558</v>
      </c>
      <c r="P1288" s="82" t="s">
        <v>26341</v>
      </c>
      <c r="Q1288" s="82" t="s">
        <v>26342</v>
      </c>
      <c r="R1288" s="82" t="s">
        <v>360</v>
      </c>
      <c r="S1288" s="82" t="s">
        <v>400</v>
      </c>
      <c r="T1288" s="82" t="s">
        <v>26343</v>
      </c>
      <c r="U1288" s="82" t="s">
        <v>26344</v>
      </c>
      <c r="V1288" s="82" t="s">
        <v>632</v>
      </c>
      <c r="W1288" s="82" t="s">
        <v>468</v>
      </c>
      <c r="X1288" s="82" t="s">
        <v>26345</v>
      </c>
      <c r="Y1288" s="82" t="s">
        <v>26346</v>
      </c>
      <c r="Z1288" s="82" t="s">
        <v>26347</v>
      </c>
      <c r="AA1288" s="82" t="s">
        <v>26348</v>
      </c>
      <c r="AB1288" s="82" t="s">
        <v>26349</v>
      </c>
      <c r="AC1288" s="82" t="s">
        <v>26350</v>
      </c>
      <c r="AD1288" s="82" t="s">
        <v>26351</v>
      </c>
      <c r="AE1288" s="82" t="s">
        <v>26352</v>
      </c>
      <c r="AF1288" s="82" t="s">
        <v>26353</v>
      </c>
      <c r="AG1288" s="82" t="s">
        <v>382</v>
      </c>
      <c r="AH1288" s="82" t="s">
        <v>360</v>
      </c>
      <c r="AI1288" s="82" t="s">
        <v>384</v>
      </c>
      <c r="AJ1288" s="82" t="s">
        <v>26354</v>
      </c>
      <c r="AK1288" s="82" t="s">
        <v>26355</v>
      </c>
      <c r="AL1288" s="82" t="s">
        <v>450</v>
      </c>
    </row>
    <row r="1289" spans="1:38" x14ac:dyDescent="0.25">
      <c r="A1289" s="82" t="s">
        <v>26356</v>
      </c>
      <c r="B1289" s="82">
        <v>59.006</v>
      </c>
      <c r="C1289" s="82" t="s">
        <v>26357</v>
      </c>
      <c r="D1289" s="82" t="s">
        <v>26358</v>
      </c>
      <c r="E1289" s="82" t="s">
        <v>26359</v>
      </c>
      <c r="F1289" s="82" t="s">
        <v>26360</v>
      </c>
      <c r="G1289" s="82" t="s">
        <v>1144</v>
      </c>
      <c r="H1289" s="82" t="s">
        <v>360</v>
      </c>
      <c r="I1289" s="82" t="s">
        <v>26361</v>
      </c>
      <c r="J1289" s="82" t="s">
        <v>26362</v>
      </c>
      <c r="K1289" s="82" t="s">
        <v>26363</v>
      </c>
      <c r="L1289" s="82" t="s">
        <v>5026</v>
      </c>
      <c r="M1289" s="82" t="s">
        <v>26364</v>
      </c>
      <c r="N1289" s="82" t="s">
        <v>26365</v>
      </c>
      <c r="O1289" s="82" t="s">
        <v>558</v>
      </c>
      <c r="P1289" s="82" t="s">
        <v>26366</v>
      </c>
      <c r="Q1289" s="82" t="s">
        <v>26367</v>
      </c>
      <c r="R1289" s="82" t="s">
        <v>26368</v>
      </c>
      <c r="S1289" s="82" t="s">
        <v>368</v>
      </c>
      <c r="T1289" s="82" t="s">
        <v>26369</v>
      </c>
      <c r="U1289" s="82" t="s">
        <v>26370</v>
      </c>
      <c r="V1289" s="82" t="s">
        <v>26371</v>
      </c>
      <c r="W1289" s="82" t="s">
        <v>26372</v>
      </c>
      <c r="X1289" s="82" t="s">
        <v>26373</v>
      </c>
      <c r="Y1289" s="82" t="s">
        <v>26374</v>
      </c>
      <c r="Z1289" s="82" t="s">
        <v>26375</v>
      </c>
      <c r="AA1289" s="82" t="s">
        <v>26376</v>
      </c>
      <c r="AB1289" s="82" t="s">
        <v>26377</v>
      </c>
      <c r="AC1289" s="82" t="s">
        <v>26378</v>
      </c>
      <c r="AD1289" s="82" t="s">
        <v>26379</v>
      </c>
      <c r="AE1289" s="82" t="s">
        <v>26380</v>
      </c>
      <c r="AF1289" s="82" t="s">
        <v>26381</v>
      </c>
      <c r="AG1289" s="82" t="s">
        <v>382</v>
      </c>
      <c r="AH1289" s="82" t="s">
        <v>382</v>
      </c>
      <c r="AI1289" s="82" t="s">
        <v>521</v>
      </c>
      <c r="AJ1289" s="82" t="s">
        <v>26382</v>
      </c>
      <c r="AK1289" s="82" t="s">
        <v>26383</v>
      </c>
      <c r="AL1289" s="82" t="s">
        <v>387</v>
      </c>
    </row>
    <row r="1290" spans="1:38" x14ac:dyDescent="0.25">
      <c r="A1290" s="82" t="s">
        <v>26384</v>
      </c>
      <c r="B1290" s="82">
        <v>59.006999999999998</v>
      </c>
      <c r="D1290" s="82" t="s">
        <v>26358</v>
      </c>
      <c r="E1290" s="82" t="s">
        <v>26385</v>
      </c>
      <c r="F1290" s="82" t="s">
        <v>26386</v>
      </c>
      <c r="G1290" s="82" t="s">
        <v>359</v>
      </c>
      <c r="H1290" s="82" t="s">
        <v>360</v>
      </c>
      <c r="I1290" s="82" t="s">
        <v>26387</v>
      </c>
      <c r="J1290" s="82" t="s">
        <v>26388</v>
      </c>
      <c r="K1290" s="82" t="s">
        <v>26389</v>
      </c>
      <c r="L1290" s="82" t="s">
        <v>580</v>
      </c>
      <c r="M1290" s="82" t="s">
        <v>26390</v>
      </c>
      <c r="N1290" s="82" t="s">
        <v>26391</v>
      </c>
      <c r="O1290" s="82" t="s">
        <v>558</v>
      </c>
      <c r="P1290" s="82" t="s">
        <v>26392</v>
      </c>
      <c r="Q1290" s="82" t="s">
        <v>26393</v>
      </c>
      <c r="R1290" s="82" t="s">
        <v>26394</v>
      </c>
      <c r="S1290" s="82" t="s">
        <v>368</v>
      </c>
      <c r="T1290" s="82" t="s">
        <v>26395</v>
      </c>
      <c r="U1290" s="82" t="s">
        <v>26396</v>
      </c>
      <c r="V1290" s="82" t="s">
        <v>26397</v>
      </c>
      <c r="W1290" s="82" t="s">
        <v>26398</v>
      </c>
      <c r="X1290" s="82" t="s">
        <v>26399</v>
      </c>
      <c r="Y1290" s="82" t="s">
        <v>26400</v>
      </c>
      <c r="Z1290" s="82" t="s">
        <v>899</v>
      </c>
      <c r="AA1290" s="82" t="s">
        <v>26401</v>
      </c>
      <c r="AB1290" s="82" t="s">
        <v>26402</v>
      </c>
      <c r="AC1290" s="82" t="s">
        <v>26403</v>
      </c>
      <c r="AD1290" s="82" t="s">
        <v>26379</v>
      </c>
      <c r="AE1290" s="82" t="s">
        <v>26404</v>
      </c>
      <c r="AF1290" s="82" t="s">
        <v>382</v>
      </c>
      <c r="AG1290" s="82" t="s">
        <v>382</v>
      </c>
      <c r="AH1290" s="82" t="s">
        <v>360</v>
      </c>
      <c r="AI1290" s="82" t="s">
        <v>521</v>
      </c>
      <c r="AJ1290" s="82" t="s">
        <v>26382</v>
      </c>
      <c r="AK1290" s="82" t="s">
        <v>26405</v>
      </c>
      <c r="AL1290" s="82" t="s">
        <v>415</v>
      </c>
    </row>
    <row r="1291" spans="1:38" x14ac:dyDescent="0.25">
      <c r="A1291" s="82" t="s">
        <v>26406</v>
      </c>
      <c r="B1291" s="82">
        <v>59.008000000000003</v>
      </c>
      <c r="C1291" s="82" t="s">
        <v>26407</v>
      </c>
      <c r="D1291" s="82" t="s">
        <v>26358</v>
      </c>
      <c r="E1291" s="82" t="s">
        <v>26408</v>
      </c>
      <c r="F1291" s="82" t="s">
        <v>26409</v>
      </c>
      <c r="G1291" s="82" t="s">
        <v>551</v>
      </c>
      <c r="H1291" s="82" t="s">
        <v>360</v>
      </c>
      <c r="I1291" s="82" t="s">
        <v>26410</v>
      </c>
      <c r="J1291" s="82" t="s">
        <v>26411</v>
      </c>
      <c r="K1291" s="82" t="s">
        <v>26412</v>
      </c>
      <c r="L1291" s="82" t="s">
        <v>26413</v>
      </c>
      <c r="M1291" s="82" t="s">
        <v>26414</v>
      </c>
      <c r="N1291" s="82" t="s">
        <v>26415</v>
      </c>
      <c r="O1291" s="82" t="s">
        <v>558</v>
      </c>
      <c r="P1291" s="82" t="s">
        <v>26416</v>
      </c>
      <c r="Q1291" s="82" t="s">
        <v>26417</v>
      </c>
      <c r="R1291" s="82" t="s">
        <v>26418</v>
      </c>
      <c r="S1291" s="82" t="s">
        <v>368</v>
      </c>
      <c r="T1291" s="82" t="s">
        <v>26419</v>
      </c>
      <c r="U1291" s="82" t="s">
        <v>26420</v>
      </c>
      <c r="V1291" s="82" t="s">
        <v>26421</v>
      </c>
      <c r="W1291" s="82" t="s">
        <v>26422</v>
      </c>
      <c r="X1291" s="82" t="s">
        <v>26423</v>
      </c>
      <c r="Y1291" s="82" t="s">
        <v>26424</v>
      </c>
      <c r="Z1291" s="82" t="s">
        <v>26418</v>
      </c>
      <c r="AA1291" s="82" t="s">
        <v>376</v>
      </c>
      <c r="AB1291" s="82" t="s">
        <v>26425</v>
      </c>
      <c r="AC1291" s="82" t="s">
        <v>26426</v>
      </c>
      <c r="AD1291" s="82" t="s">
        <v>26427</v>
      </c>
      <c r="AE1291" s="82" t="s">
        <v>26428</v>
      </c>
      <c r="AF1291" s="82" t="s">
        <v>26429</v>
      </c>
      <c r="AG1291" s="82" t="s">
        <v>382</v>
      </c>
      <c r="AH1291" s="82" t="s">
        <v>360</v>
      </c>
      <c r="AI1291" s="82" t="s">
        <v>2685</v>
      </c>
      <c r="AJ1291" s="82" t="s">
        <v>26382</v>
      </c>
      <c r="AK1291" s="82" t="s">
        <v>26430</v>
      </c>
      <c r="AL1291" s="82" t="s">
        <v>387</v>
      </c>
    </row>
    <row r="1292" spans="1:38" x14ac:dyDescent="0.25">
      <c r="A1292" s="82" t="s">
        <v>26431</v>
      </c>
      <c r="B1292" s="82">
        <v>59.011000000000003</v>
      </c>
      <c r="C1292" s="82" t="s">
        <v>26432</v>
      </c>
      <c r="D1292" s="82" t="s">
        <v>26358</v>
      </c>
      <c r="E1292" s="82" t="s">
        <v>26433</v>
      </c>
      <c r="F1292" s="82" t="s">
        <v>26434</v>
      </c>
      <c r="G1292" s="82" t="s">
        <v>721</v>
      </c>
      <c r="H1292" s="82" t="s">
        <v>360</v>
      </c>
      <c r="I1292" s="82" t="s">
        <v>26435</v>
      </c>
      <c r="J1292" s="82" t="s">
        <v>26436</v>
      </c>
      <c r="K1292" s="82" t="s">
        <v>26437</v>
      </c>
      <c r="L1292" s="82" t="s">
        <v>421</v>
      </c>
      <c r="M1292" s="82" t="s">
        <v>26438</v>
      </c>
      <c r="N1292" s="82" t="s">
        <v>26439</v>
      </c>
      <c r="O1292" s="82" t="s">
        <v>558</v>
      </c>
      <c r="P1292" s="82" t="s">
        <v>26440</v>
      </c>
      <c r="Q1292" s="82" t="s">
        <v>26441</v>
      </c>
      <c r="R1292" s="82" t="s">
        <v>26442</v>
      </c>
      <c r="S1292" s="82" t="s">
        <v>26443</v>
      </c>
      <c r="T1292" s="82" t="s">
        <v>26444</v>
      </c>
      <c r="U1292" s="82" t="s">
        <v>26445</v>
      </c>
      <c r="V1292" s="82" t="s">
        <v>26446</v>
      </c>
      <c r="W1292" s="82" t="s">
        <v>26447</v>
      </c>
      <c r="X1292" s="82" t="s">
        <v>26448</v>
      </c>
      <c r="Y1292" s="82" t="s">
        <v>26449</v>
      </c>
      <c r="Z1292" s="82" t="s">
        <v>26442</v>
      </c>
      <c r="AA1292" s="82" t="s">
        <v>376</v>
      </c>
      <c r="AB1292" s="82" t="s">
        <v>26450</v>
      </c>
      <c r="AC1292" s="82" t="s">
        <v>26451</v>
      </c>
      <c r="AD1292" s="82" t="s">
        <v>26452</v>
      </c>
      <c r="AE1292" s="82" t="s">
        <v>26404</v>
      </c>
      <c r="AF1292" s="82" t="s">
        <v>26453</v>
      </c>
      <c r="AG1292" s="82" t="s">
        <v>382</v>
      </c>
      <c r="AH1292" s="82" t="s">
        <v>382</v>
      </c>
      <c r="AI1292" s="82" t="s">
        <v>384</v>
      </c>
      <c r="AJ1292" s="82" t="s">
        <v>26382</v>
      </c>
      <c r="AK1292" s="82" t="s">
        <v>26454</v>
      </c>
      <c r="AL1292" s="82" t="s">
        <v>387</v>
      </c>
    </row>
    <row r="1293" spans="1:38" x14ac:dyDescent="0.25">
      <c r="A1293" s="82" t="s">
        <v>26455</v>
      </c>
      <c r="B1293" s="82">
        <v>59.012</v>
      </c>
      <c r="C1293" s="82" t="s">
        <v>26456</v>
      </c>
      <c r="D1293" s="82" t="s">
        <v>26358</v>
      </c>
      <c r="E1293" s="82" t="s">
        <v>26457</v>
      </c>
      <c r="F1293" s="82" t="s">
        <v>26458</v>
      </c>
      <c r="G1293" s="82" t="s">
        <v>721</v>
      </c>
      <c r="H1293" s="82" t="s">
        <v>360</v>
      </c>
      <c r="I1293" s="82" t="s">
        <v>468</v>
      </c>
      <c r="J1293" s="82" t="s">
        <v>26459</v>
      </c>
      <c r="K1293" s="82" t="s">
        <v>26460</v>
      </c>
      <c r="L1293" s="82" t="s">
        <v>421</v>
      </c>
      <c r="M1293" s="82" t="s">
        <v>26461</v>
      </c>
      <c r="N1293" s="82" t="s">
        <v>26462</v>
      </c>
      <c r="O1293" s="82" t="s">
        <v>558</v>
      </c>
      <c r="P1293" s="82" t="s">
        <v>26463</v>
      </c>
      <c r="Q1293" s="82" t="s">
        <v>26464</v>
      </c>
      <c r="R1293" s="82" t="s">
        <v>26465</v>
      </c>
      <c r="S1293" s="82" t="s">
        <v>26466</v>
      </c>
      <c r="T1293" s="82" t="s">
        <v>26467</v>
      </c>
      <c r="U1293" s="82" t="s">
        <v>26468</v>
      </c>
      <c r="V1293" s="82" t="s">
        <v>26469</v>
      </c>
      <c r="W1293" s="82" t="s">
        <v>26470</v>
      </c>
      <c r="X1293" s="82" t="s">
        <v>26448</v>
      </c>
      <c r="Y1293" s="82" t="s">
        <v>26471</v>
      </c>
      <c r="Z1293" s="82" t="s">
        <v>26465</v>
      </c>
      <c r="AA1293" s="82" t="s">
        <v>26472</v>
      </c>
      <c r="AB1293" s="82" t="s">
        <v>26473</v>
      </c>
      <c r="AC1293" s="82" t="s">
        <v>26474</v>
      </c>
      <c r="AD1293" s="82" t="s">
        <v>26475</v>
      </c>
      <c r="AE1293" s="82" t="s">
        <v>26476</v>
      </c>
      <c r="AF1293" s="82" t="s">
        <v>382</v>
      </c>
      <c r="AG1293" s="82" t="s">
        <v>382</v>
      </c>
      <c r="AH1293" s="82" t="s">
        <v>382</v>
      </c>
      <c r="AI1293" s="82" t="s">
        <v>384</v>
      </c>
      <c r="AJ1293" s="82" t="s">
        <v>26382</v>
      </c>
      <c r="AK1293" s="82" t="s">
        <v>26477</v>
      </c>
      <c r="AL1293" s="82" t="s">
        <v>387</v>
      </c>
    </row>
    <row r="1294" spans="1:38" x14ac:dyDescent="0.25">
      <c r="A1294" s="82" t="s">
        <v>26478</v>
      </c>
      <c r="B1294" s="82">
        <v>59.015999999999998</v>
      </c>
      <c r="D1294" s="82" t="s">
        <v>26358</v>
      </c>
      <c r="E1294" s="82" t="s">
        <v>26479</v>
      </c>
      <c r="F1294" s="82" t="s">
        <v>26480</v>
      </c>
      <c r="G1294" s="82" t="s">
        <v>26481</v>
      </c>
      <c r="H1294" s="82" t="s">
        <v>360</v>
      </c>
      <c r="I1294" s="82" t="s">
        <v>26482</v>
      </c>
      <c r="J1294" s="82" t="s">
        <v>26483</v>
      </c>
      <c r="K1294" s="82" t="s">
        <v>26484</v>
      </c>
      <c r="L1294" s="82" t="s">
        <v>421</v>
      </c>
      <c r="M1294" s="82" t="s">
        <v>26485</v>
      </c>
      <c r="N1294" s="82" t="s">
        <v>26486</v>
      </c>
      <c r="O1294" s="82" t="s">
        <v>366</v>
      </c>
      <c r="P1294" s="82" t="s">
        <v>26487</v>
      </c>
      <c r="Q1294" s="82" t="s">
        <v>26488</v>
      </c>
      <c r="R1294" s="82" t="s">
        <v>26488</v>
      </c>
      <c r="S1294" s="82" t="s">
        <v>368</v>
      </c>
      <c r="T1294" s="82" t="s">
        <v>26489</v>
      </c>
      <c r="U1294" s="82" t="s">
        <v>26490</v>
      </c>
      <c r="V1294" s="82" t="s">
        <v>26491</v>
      </c>
      <c r="W1294" s="82" t="s">
        <v>26492</v>
      </c>
      <c r="X1294" s="82" t="s">
        <v>26493</v>
      </c>
      <c r="Y1294" s="82" t="s">
        <v>26494</v>
      </c>
      <c r="Z1294" s="82" t="s">
        <v>26488</v>
      </c>
      <c r="AA1294" s="82" t="s">
        <v>26495</v>
      </c>
      <c r="AB1294" s="82" t="s">
        <v>26496</v>
      </c>
      <c r="AC1294" s="82" t="s">
        <v>26497</v>
      </c>
      <c r="AD1294" s="82" t="s">
        <v>26498</v>
      </c>
      <c r="AE1294" s="82" t="s">
        <v>26499</v>
      </c>
      <c r="AF1294" s="82" t="s">
        <v>382</v>
      </c>
      <c r="AG1294" s="82" t="s">
        <v>382</v>
      </c>
      <c r="AH1294" s="82" t="s">
        <v>382</v>
      </c>
      <c r="AI1294" s="82" t="s">
        <v>2750</v>
      </c>
      <c r="AJ1294" s="82" t="s">
        <v>26382</v>
      </c>
      <c r="AK1294" s="82" t="s">
        <v>26500</v>
      </c>
      <c r="AL1294" s="82" t="s">
        <v>387</v>
      </c>
    </row>
    <row r="1295" spans="1:38" x14ac:dyDescent="0.25">
      <c r="A1295" s="82" t="s">
        <v>26501</v>
      </c>
      <c r="B1295" s="82">
        <v>59.026000000000003</v>
      </c>
      <c r="C1295" s="82" t="s">
        <v>26501</v>
      </c>
      <c r="D1295" s="82" t="s">
        <v>26358</v>
      </c>
      <c r="E1295" s="82" t="s">
        <v>26502</v>
      </c>
      <c r="F1295" s="82" t="s">
        <v>26503</v>
      </c>
      <c r="G1295" s="82" t="s">
        <v>359</v>
      </c>
      <c r="H1295" s="82" t="s">
        <v>360</v>
      </c>
      <c r="I1295" s="82" t="s">
        <v>26504</v>
      </c>
      <c r="J1295" s="82" t="s">
        <v>26505</v>
      </c>
      <c r="K1295" s="82" t="s">
        <v>362</v>
      </c>
      <c r="L1295" s="82" t="s">
        <v>421</v>
      </c>
      <c r="M1295" s="82" t="s">
        <v>26506</v>
      </c>
      <c r="N1295" s="82" t="s">
        <v>822</v>
      </c>
      <c r="O1295" s="82" t="s">
        <v>366</v>
      </c>
      <c r="P1295" s="82" t="s">
        <v>360</v>
      </c>
      <c r="Q1295" s="82" t="s">
        <v>360</v>
      </c>
      <c r="R1295" s="82" t="s">
        <v>360</v>
      </c>
      <c r="S1295" s="82" t="s">
        <v>368</v>
      </c>
      <c r="T1295" s="82" t="s">
        <v>26507</v>
      </c>
      <c r="U1295" s="82" t="s">
        <v>26508</v>
      </c>
      <c r="V1295" s="82" t="s">
        <v>26509</v>
      </c>
      <c r="W1295" s="82" t="s">
        <v>26510</v>
      </c>
      <c r="X1295" s="82" t="s">
        <v>26399</v>
      </c>
      <c r="Y1295" s="82" t="s">
        <v>26511</v>
      </c>
      <c r="Z1295" s="82" t="s">
        <v>26512</v>
      </c>
      <c r="AA1295" s="82" t="s">
        <v>26513</v>
      </c>
      <c r="AB1295" s="82" t="s">
        <v>26514</v>
      </c>
      <c r="AC1295" s="82" t="s">
        <v>26515</v>
      </c>
      <c r="AD1295" s="82" t="s">
        <v>26516</v>
      </c>
      <c r="AE1295" s="82" t="s">
        <v>26517</v>
      </c>
      <c r="AF1295" s="82" t="s">
        <v>382</v>
      </c>
      <c r="AG1295" s="82" t="s">
        <v>26518</v>
      </c>
      <c r="AH1295" s="82" t="s">
        <v>26519</v>
      </c>
      <c r="AI1295" s="82" t="s">
        <v>3776</v>
      </c>
      <c r="AJ1295" s="82" t="s">
        <v>26382</v>
      </c>
      <c r="AK1295" s="82" t="s">
        <v>26520</v>
      </c>
      <c r="AL1295" s="82" t="s">
        <v>387</v>
      </c>
    </row>
    <row r="1296" spans="1:38" x14ac:dyDescent="0.25">
      <c r="A1296" s="82" t="s">
        <v>26521</v>
      </c>
      <c r="B1296" s="82">
        <v>59.036999999999999</v>
      </c>
      <c r="C1296" s="82" t="s">
        <v>26522</v>
      </c>
      <c r="D1296" s="82" t="s">
        <v>26358</v>
      </c>
      <c r="E1296" s="82" t="s">
        <v>26523</v>
      </c>
      <c r="F1296" s="82" t="s">
        <v>26524</v>
      </c>
      <c r="G1296" s="82" t="s">
        <v>26525</v>
      </c>
      <c r="H1296" s="82" t="s">
        <v>360</v>
      </c>
      <c r="I1296" s="82" t="s">
        <v>26526</v>
      </c>
      <c r="J1296" s="82" t="s">
        <v>26527</v>
      </c>
      <c r="K1296" s="82" t="s">
        <v>26528</v>
      </c>
      <c r="L1296" s="82" t="s">
        <v>26529</v>
      </c>
      <c r="M1296" s="82" t="s">
        <v>26530</v>
      </c>
      <c r="N1296" s="82" t="s">
        <v>26531</v>
      </c>
      <c r="O1296" s="82" t="s">
        <v>558</v>
      </c>
      <c r="P1296" s="82" t="s">
        <v>26532</v>
      </c>
      <c r="Q1296" s="82" t="s">
        <v>26532</v>
      </c>
      <c r="R1296" s="82" t="s">
        <v>26533</v>
      </c>
      <c r="S1296" s="82" t="s">
        <v>26534</v>
      </c>
      <c r="T1296" s="82" t="s">
        <v>26535</v>
      </c>
      <c r="U1296" s="82" t="s">
        <v>26536</v>
      </c>
      <c r="V1296" s="82" t="s">
        <v>6042</v>
      </c>
      <c r="W1296" s="82" t="s">
        <v>26537</v>
      </c>
      <c r="X1296" s="82" t="s">
        <v>26399</v>
      </c>
      <c r="Y1296" s="82" t="s">
        <v>26538</v>
      </c>
      <c r="Z1296" s="82" t="s">
        <v>427</v>
      </c>
      <c r="AA1296" s="82" t="s">
        <v>26539</v>
      </c>
      <c r="AB1296" s="82" t="s">
        <v>26540</v>
      </c>
      <c r="AC1296" s="82" t="s">
        <v>26541</v>
      </c>
      <c r="AD1296" s="82" t="s">
        <v>26542</v>
      </c>
      <c r="AE1296" s="82" t="s">
        <v>26543</v>
      </c>
      <c r="AF1296" s="82" t="s">
        <v>26544</v>
      </c>
      <c r="AG1296" s="82" t="s">
        <v>382</v>
      </c>
      <c r="AH1296" s="82" t="s">
        <v>26545</v>
      </c>
      <c r="AI1296" s="82" t="s">
        <v>1506</v>
      </c>
      <c r="AJ1296" s="82" t="s">
        <v>26382</v>
      </c>
      <c r="AK1296" s="82" t="s">
        <v>26546</v>
      </c>
      <c r="AL1296" s="82" t="s">
        <v>1286</v>
      </c>
    </row>
    <row r="1297" spans="1:38" x14ac:dyDescent="0.25">
      <c r="A1297" s="82" t="s">
        <v>26547</v>
      </c>
      <c r="B1297" s="82">
        <v>59.040999999999997</v>
      </c>
      <c r="C1297" s="82" t="s">
        <v>26548</v>
      </c>
      <c r="D1297" s="82" t="s">
        <v>26358</v>
      </c>
      <c r="E1297" s="82" t="s">
        <v>26549</v>
      </c>
      <c r="F1297" s="82" t="s">
        <v>26550</v>
      </c>
      <c r="G1297" s="82" t="s">
        <v>721</v>
      </c>
      <c r="H1297" s="82" t="s">
        <v>360</v>
      </c>
      <c r="I1297" s="82" t="s">
        <v>26551</v>
      </c>
      <c r="J1297" s="82" t="s">
        <v>26552</v>
      </c>
      <c r="K1297" s="82" t="s">
        <v>26553</v>
      </c>
      <c r="L1297" s="82" t="s">
        <v>26413</v>
      </c>
      <c r="M1297" s="82" t="s">
        <v>26554</v>
      </c>
      <c r="N1297" s="82" t="s">
        <v>26555</v>
      </c>
      <c r="O1297" s="82" t="s">
        <v>366</v>
      </c>
      <c r="P1297" s="82" t="s">
        <v>26556</v>
      </c>
      <c r="Q1297" s="82" t="s">
        <v>26557</v>
      </c>
      <c r="R1297" s="82" t="s">
        <v>26558</v>
      </c>
      <c r="S1297" s="82" t="s">
        <v>368</v>
      </c>
      <c r="T1297" s="82" t="s">
        <v>26559</v>
      </c>
      <c r="U1297" s="82" t="s">
        <v>443</v>
      </c>
      <c r="V1297" s="82" t="s">
        <v>26560</v>
      </c>
      <c r="W1297" s="82" t="s">
        <v>26561</v>
      </c>
      <c r="X1297" s="82" t="s">
        <v>26448</v>
      </c>
      <c r="Y1297" s="82" t="s">
        <v>26562</v>
      </c>
      <c r="Z1297" s="82" t="s">
        <v>427</v>
      </c>
      <c r="AA1297" s="82" t="s">
        <v>26563</v>
      </c>
      <c r="AB1297" s="82" t="s">
        <v>26564</v>
      </c>
      <c r="AC1297" s="82" t="s">
        <v>26565</v>
      </c>
      <c r="AD1297" s="82" t="s">
        <v>26566</v>
      </c>
      <c r="AE1297" s="82" t="s">
        <v>26380</v>
      </c>
      <c r="AF1297" s="82" t="s">
        <v>26567</v>
      </c>
      <c r="AG1297" s="82" t="s">
        <v>382</v>
      </c>
      <c r="AH1297" s="82" t="s">
        <v>360</v>
      </c>
      <c r="AI1297" s="82" t="s">
        <v>433</v>
      </c>
      <c r="AJ1297" s="82" t="s">
        <v>26382</v>
      </c>
      <c r="AK1297" s="82" t="s">
        <v>26568</v>
      </c>
      <c r="AL1297" s="82" t="s">
        <v>387</v>
      </c>
    </row>
    <row r="1298" spans="1:38" x14ac:dyDescent="0.25">
      <c r="A1298" s="82" t="s">
        <v>26569</v>
      </c>
      <c r="B1298" s="82">
        <v>59.042999999999999</v>
      </c>
      <c r="C1298" s="82" t="s">
        <v>26570</v>
      </c>
      <c r="D1298" s="82" t="s">
        <v>26358</v>
      </c>
      <c r="E1298" s="82" t="s">
        <v>26571</v>
      </c>
      <c r="F1298" s="82" t="s">
        <v>26572</v>
      </c>
      <c r="G1298" s="82" t="s">
        <v>359</v>
      </c>
      <c r="H1298" s="82" t="s">
        <v>360</v>
      </c>
      <c r="I1298" s="82" t="s">
        <v>26573</v>
      </c>
      <c r="J1298" s="82" t="s">
        <v>26574</v>
      </c>
      <c r="K1298" s="82" t="s">
        <v>362</v>
      </c>
      <c r="L1298" s="82" t="s">
        <v>580</v>
      </c>
      <c r="M1298" s="82" t="s">
        <v>26575</v>
      </c>
      <c r="N1298" s="82" t="s">
        <v>26576</v>
      </c>
      <c r="O1298" s="82" t="s">
        <v>558</v>
      </c>
      <c r="P1298" s="82" t="s">
        <v>26577</v>
      </c>
      <c r="Q1298" s="82" t="s">
        <v>26442</v>
      </c>
      <c r="R1298" s="82" t="s">
        <v>26578</v>
      </c>
      <c r="S1298" s="82" t="s">
        <v>26579</v>
      </c>
      <c r="T1298" s="82" t="s">
        <v>26580</v>
      </c>
      <c r="U1298" s="82" t="s">
        <v>26581</v>
      </c>
      <c r="V1298" s="82" t="s">
        <v>26582</v>
      </c>
      <c r="W1298" s="82" t="s">
        <v>26583</v>
      </c>
      <c r="X1298" s="82" t="s">
        <v>26399</v>
      </c>
      <c r="Y1298" s="82" t="s">
        <v>26584</v>
      </c>
      <c r="Z1298" s="82" t="s">
        <v>26585</v>
      </c>
      <c r="AA1298" s="82" t="s">
        <v>26586</v>
      </c>
      <c r="AB1298" s="82" t="s">
        <v>26587</v>
      </c>
      <c r="AC1298" s="82" t="s">
        <v>26588</v>
      </c>
      <c r="AD1298" s="82" t="s">
        <v>26589</v>
      </c>
      <c r="AE1298" s="82" t="s">
        <v>26590</v>
      </c>
      <c r="AF1298" s="82" t="s">
        <v>26591</v>
      </c>
      <c r="AG1298" s="82" t="s">
        <v>382</v>
      </c>
      <c r="AH1298" s="82" t="s">
        <v>26592</v>
      </c>
      <c r="AI1298" s="82" t="s">
        <v>1656</v>
      </c>
      <c r="AJ1298" s="82" t="s">
        <v>26382</v>
      </c>
      <c r="AK1298" s="82" t="s">
        <v>26593</v>
      </c>
      <c r="AL1298" s="82" t="s">
        <v>387</v>
      </c>
    </row>
    <row r="1299" spans="1:38" x14ac:dyDescent="0.25">
      <c r="A1299" s="82" t="s">
        <v>26594</v>
      </c>
      <c r="B1299" s="82">
        <v>59.043999999999997</v>
      </c>
      <c r="C1299" s="82" t="s">
        <v>26595</v>
      </c>
      <c r="D1299" s="82" t="s">
        <v>26358</v>
      </c>
      <c r="E1299" s="82" t="s">
        <v>26596</v>
      </c>
      <c r="F1299" s="82" t="s">
        <v>26597</v>
      </c>
      <c r="G1299" s="82" t="s">
        <v>600</v>
      </c>
      <c r="H1299" s="82" t="s">
        <v>360</v>
      </c>
      <c r="I1299" s="82" t="s">
        <v>26598</v>
      </c>
      <c r="J1299" s="82" t="s">
        <v>26599</v>
      </c>
      <c r="K1299" s="82" t="s">
        <v>26600</v>
      </c>
      <c r="L1299" s="82" t="s">
        <v>421</v>
      </c>
      <c r="M1299" s="82" t="s">
        <v>26601</v>
      </c>
      <c r="N1299" s="82" t="s">
        <v>26602</v>
      </c>
      <c r="O1299" s="82" t="s">
        <v>558</v>
      </c>
      <c r="P1299" s="82" t="s">
        <v>26603</v>
      </c>
      <c r="Q1299" s="82" t="s">
        <v>26604</v>
      </c>
      <c r="R1299" s="82" t="s">
        <v>26605</v>
      </c>
      <c r="S1299" s="82" t="s">
        <v>368</v>
      </c>
      <c r="T1299" s="82" t="s">
        <v>26606</v>
      </c>
      <c r="U1299" s="82" t="s">
        <v>26607</v>
      </c>
      <c r="V1299" s="82" t="s">
        <v>26469</v>
      </c>
      <c r="W1299" s="82" t="s">
        <v>26608</v>
      </c>
      <c r="X1299" s="82" t="s">
        <v>26399</v>
      </c>
      <c r="Y1299" s="82" t="s">
        <v>26609</v>
      </c>
      <c r="Z1299" s="82" t="s">
        <v>427</v>
      </c>
      <c r="AA1299" s="82" t="s">
        <v>376</v>
      </c>
      <c r="AB1299" s="82" t="s">
        <v>26610</v>
      </c>
      <c r="AC1299" s="82" t="s">
        <v>26611</v>
      </c>
      <c r="AD1299" s="82" t="s">
        <v>26612</v>
      </c>
      <c r="AE1299" s="82" t="s">
        <v>26613</v>
      </c>
      <c r="AF1299" s="82" t="s">
        <v>382</v>
      </c>
      <c r="AG1299" s="82" t="s">
        <v>382</v>
      </c>
      <c r="AH1299" s="82" t="s">
        <v>26614</v>
      </c>
      <c r="AI1299" s="82" t="s">
        <v>1656</v>
      </c>
      <c r="AJ1299" s="82" t="s">
        <v>26382</v>
      </c>
      <c r="AK1299" s="82" t="s">
        <v>26615</v>
      </c>
      <c r="AL1299" s="82" t="s">
        <v>387</v>
      </c>
    </row>
    <row r="1300" spans="1:38" x14ac:dyDescent="0.25">
      <c r="A1300" s="82" t="s">
        <v>26616</v>
      </c>
      <c r="B1300" s="82">
        <v>59.045999999999999</v>
      </c>
      <c r="D1300" s="82" t="s">
        <v>26358</v>
      </c>
      <c r="E1300" s="82" t="s">
        <v>26617</v>
      </c>
      <c r="F1300" s="82" t="s">
        <v>26618</v>
      </c>
      <c r="G1300" s="82" t="s">
        <v>26619</v>
      </c>
      <c r="H1300" s="82" t="s">
        <v>360</v>
      </c>
      <c r="I1300" s="82" t="s">
        <v>26620</v>
      </c>
      <c r="J1300" s="82" t="s">
        <v>26621</v>
      </c>
      <c r="K1300" s="82" t="s">
        <v>26622</v>
      </c>
      <c r="L1300" s="82" t="s">
        <v>421</v>
      </c>
      <c r="M1300" s="82" t="s">
        <v>26623</v>
      </c>
      <c r="N1300" s="82" t="s">
        <v>26624</v>
      </c>
      <c r="O1300" s="82" t="s">
        <v>558</v>
      </c>
      <c r="P1300" s="82" t="s">
        <v>26625</v>
      </c>
      <c r="Q1300" s="82" t="s">
        <v>26626</v>
      </c>
      <c r="R1300" s="82" t="s">
        <v>26627</v>
      </c>
      <c r="S1300" s="82" t="s">
        <v>368</v>
      </c>
      <c r="T1300" s="82" t="s">
        <v>26628</v>
      </c>
      <c r="U1300" s="82" t="s">
        <v>26629</v>
      </c>
      <c r="V1300" s="82" t="s">
        <v>26630</v>
      </c>
      <c r="W1300" s="82" t="s">
        <v>26631</v>
      </c>
      <c r="X1300" s="82" t="s">
        <v>26448</v>
      </c>
      <c r="Y1300" s="82" t="s">
        <v>26632</v>
      </c>
      <c r="Z1300" s="82" t="s">
        <v>899</v>
      </c>
      <c r="AA1300" s="82" t="s">
        <v>26633</v>
      </c>
      <c r="AB1300" s="82" t="s">
        <v>26634</v>
      </c>
      <c r="AC1300" s="82" t="s">
        <v>26451</v>
      </c>
      <c r="AD1300" s="82" t="s">
        <v>26635</v>
      </c>
      <c r="AE1300" s="82" t="s">
        <v>26404</v>
      </c>
      <c r="AF1300" s="82" t="s">
        <v>26636</v>
      </c>
      <c r="AG1300" s="82" t="s">
        <v>382</v>
      </c>
      <c r="AH1300" s="82" t="s">
        <v>26637</v>
      </c>
      <c r="AI1300" s="82" t="s">
        <v>620</v>
      </c>
      <c r="AJ1300" s="82" t="s">
        <v>26382</v>
      </c>
      <c r="AK1300" s="82" t="s">
        <v>26638</v>
      </c>
      <c r="AL1300" s="82" t="s">
        <v>387</v>
      </c>
    </row>
    <row r="1301" spans="1:38" x14ac:dyDescent="0.25">
      <c r="A1301" s="82" t="s">
        <v>26639</v>
      </c>
      <c r="B1301" s="82">
        <v>59.05</v>
      </c>
      <c r="C1301" s="82" t="s">
        <v>26640</v>
      </c>
      <c r="D1301" s="82" t="s">
        <v>26358</v>
      </c>
      <c r="E1301" s="82" t="s">
        <v>26641</v>
      </c>
      <c r="F1301" s="82" t="s">
        <v>26642</v>
      </c>
      <c r="G1301" s="82" t="s">
        <v>359</v>
      </c>
      <c r="H1301" s="82" t="s">
        <v>360</v>
      </c>
      <c r="I1301" s="82" t="s">
        <v>26643</v>
      </c>
      <c r="J1301" s="82" t="s">
        <v>26644</v>
      </c>
      <c r="K1301" s="82" t="s">
        <v>362</v>
      </c>
      <c r="L1301" s="82" t="s">
        <v>421</v>
      </c>
      <c r="M1301" s="82" t="s">
        <v>26645</v>
      </c>
      <c r="N1301" s="82" t="s">
        <v>26646</v>
      </c>
      <c r="O1301" s="82" t="s">
        <v>558</v>
      </c>
      <c r="P1301" s="82" t="s">
        <v>26647</v>
      </c>
      <c r="Q1301" s="82" t="s">
        <v>26442</v>
      </c>
      <c r="R1301" s="82" t="s">
        <v>26648</v>
      </c>
      <c r="S1301" s="82" t="s">
        <v>368</v>
      </c>
      <c r="T1301" s="82" t="s">
        <v>26649</v>
      </c>
      <c r="U1301" s="82" t="s">
        <v>26650</v>
      </c>
      <c r="V1301" s="82" t="s">
        <v>26651</v>
      </c>
      <c r="W1301" s="82" t="s">
        <v>26652</v>
      </c>
      <c r="X1301" s="82" t="s">
        <v>26399</v>
      </c>
      <c r="Y1301" s="82" t="s">
        <v>26653</v>
      </c>
      <c r="Z1301" s="82" t="s">
        <v>6687</v>
      </c>
      <c r="AA1301" s="82" t="s">
        <v>26654</v>
      </c>
      <c r="AB1301" s="82" t="s">
        <v>26655</v>
      </c>
      <c r="AC1301" s="82" t="s">
        <v>26451</v>
      </c>
      <c r="AD1301" s="82" t="s">
        <v>26656</v>
      </c>
      <c r="AE1301" s="82" t="s">
        <v>26380</v>
      </c>
      <c r="AF1301" s="82" t="s">
        <v>26453</v>
      </c>
      <c r="AG1301" s="82" t="s">
        <v>382</v>
      </c>
      <c r="AH1301" s="82" t="s">
        <v>26657</v>
      </c>
      <c r="AI1301" s="82" t="s">
        <v>1886</v>
      </c>
      <c r="AJ1301" s="82" t="s">
        <v>26382</v>
      </c>
      <c r="AK1301" s="82" t="s">
        <v>26658</v>
      </c>
      <c r="AL1301" s="82" t="s">
        <v>387</v>
      </c>
    </row>
    <row r="1302" spans="1:38" x14ac:dyDescent="0.25">
      <c r="A1302" s="82" t="s">
        <v>26659</v>
      </c>
      <c r="B1302" s="82">
        <v>59.052</v>
      </c>
      <c r="D1302" s="82" t="s">
        <v>26358</v>
      </c>
      <c r="E1302" s="82" t="s">
        <v>26660</v>
      </c>
      <c r="F1302" s="82" t="s">
        <v>26661</v>
      </c>
      <c r="G1302" s="82" t="s">
        <v>5887</v>
      </c>
      <c r="H1302" s="82" t="s">
        <v>360</v>
      </c>
      <c r="I1302" s="82" t="s">
        <v>26662</v>
      </c>
      <c r="J1302" s="82" t="s">
        <v>26663</v>
      </c>
      <c r="K1302" s="82" t="s">
        <v>362</v>
      </c>
      <c r="L1302" s="82" t="s">
        <v>580</v>
      </c>
      <c r="M1302" s="82" t="s">
        <v>421</v>
      </c>
      <c r="N1302" s="82" t="s">
        <v>26664</v>
      </c>
      <c r="O1302" s="82" t="s">
        <v>558</v>
      </c>
      <c r="P1302" s="82" t="s">
        <v>26665</v>
      </c>
      <c r="Q1302" s="82" t="s">
        <v>26375</v>
      </c>
      <c r="R1302" s="82" t="s">
        <v>26666</v>
      </c>
      <c r="S1302" s="82" t="s">
        <v>368</v>
      </c>
      <c r="T1302" s="82" t="s">
        <v>26667</v>
      </c>
      <c r="U1302" s="82" t="s">
        <v>26668</v>
      </c>
      <c r="V1302" s="82" t="s">
        <v>26669</v>
      </c>
      <c r="W1302" s="82" t="s">
        <v>26670</v>
      </c>
      <c r="X1302" s="82" t="s">
        <v>26399</v>
      </c>
      <c r="Y1302" s="82" t="s">
        <v>26671</v>
      </c>
      <c r="Z1302" s="82" t="s">
        <v>899</v>
      </c>
      <c r="AA1302" s="82" t="s">
        <v>26672</v>
      </c>
      <c r="AB1302" s="82" t="s">
        <v>26673</v>
      </c>
      <c r="AC1302" s="82" t="s">
        <v>26451</v>
      </c>
      <c r="AD1302" s="82" t="s">
        <v>26674</v>
      </c>
      <c r="AE1302" s="82" t="s">
        <v>26675</v>
      </c>
      <c r="AF1302" s="82" t="s">
        <v>26591</v>
      </c>
      <c r="AG1302" s="82" t="s">
        <v>382</v>
      </c>
      <c r="AH1302" s="82" t="s">
        <v>360</v>
      </c>
      <c r="AI1302" s="82" t="s">
        <v>2035</v>
      </c>
      <c r="AJ1302" s="82" t="s">
        <v>26382</v>
      </c>
      <c r="AK1302" s="82" t="s">
        <v>26676</v>
      </c>
      <c r="AL1302" s="82" t="s">
        <v>387</v>
      </c>
    </row>
    <row r="1303" spans="1:38" x14ac:dyDescent="0.25">
      <c r="A1303" s="82" t="s">
        <v>26677</v>
      </c>
      <c r="B1303" s="82">
        <v>59.052999999999997</v>
      </c>
      <c r="D1303" s="82" t="s">
        <v>26358</v>
      </c>
      <c r="E1303" s="82" t="s">
        <v>26678</v>
      </c>
      <c r="F1303" s="82" t="s">
        <v>26679</v>
      </c>
      <c r="G1303" s="82" t="s">
        <v>1191</v>
      </c>
      <c r="H1303" s="82" t="s">
        <v>360</v>
      </c>
      <c r="I1303" s="82" t="s">
        <v>26680</v>
      </c>
      <c r="J1303" s="82" t="s">
        <v>26681</v>
      </c>
      <c r="K1303" s="82" t="s">
        <v>362</v>
      </c>
      <c r="L1303" s="82" t="s">
        <v>421</v>
      </c>
      <c r="M1303" s="82" t="s">
        <v>26682</v>
      </c>
      <c r="N1303" s="82" t="s">
        <v>468</v>
      </c>
      <c r="O1303" s="82" t="s">
        <v>366</v>
      </c>
      <c r="P1303" s="82" t="s">
        <v>360</v>
      </c>
      <c r="Q1303" s="82" t="s">
        <v>26683</v>
      </c>
      <c r="R1303" s="82" t="s">
        <v>360</v>
      </c>
      <c r="S1303" s="82" t="s">
        <v>368</v>
      </c>
      <c r="T1303" s="82" t="s">
        <v>26684</v>
      </c>
      <c r="U1303" s="82" t="s">
        <v>26685</v>
      </c>
      <c r="V1303" s="82" t="s">
        <v>26686</v>
      </c>
      <c r="W1303" s="82" t="s">
        <v>468</v>
      </c>
      <c r="X1303" s="82" t="s">
        <v>26373</v>
      </c>
      <c r="Y1303" s="82" t="s">
        <v>26687</v>
      </c>
      <c r="Z1303" s="82" t="s">
        <v>427</v>
      </c>
      <c r="AA1303" s="82" t="s">
        <v>376</v>
      </c>
      <c r="AB1303" s="82" t="s">
        <v>26688</v>
      </c>
      <c r="AC1303" s="82" t="s">
        <v>26451</v>
      </c>
      <c r="AD1303" s="82" t="s">
        <v>26689</v>
      </c>
      <c r="AE1303" s="82" t="s">
        <v>26690</v>
      </c>
      <c r="AF1303" s="82" t="s">
        <v>382</v>
      </c>
      <c r="AG1303" s="82" t="s">
        <v>382</v>
      </c>
      <c r="AH1303" s="82" t="s">
        <v>382</v>
      </c>
      <c r="AI1303" s="82" t="s">
        <v>2035</v>
      </c>
      <c r="AJ1303" s="82" t="s">
        <v>26382</v>
      </c>
      <c r="AK1303" s="82" t="s">
        <v>26691</v>
      </c>
      <c r="AL1303" s="82" t="s">
        <v>387</v>
      </c>
    </row>
    <row r="1304" spans="1:38" x14ac:dyDescent="0.25">
      <c r="A1304" s="82" t="s">
        <v>26692</v>
      </c>
      <c r="B1304" s="82">
        <v>59.054000000000002</v>
      </c>
      <c r="D1304" s="82" t="s">
        <v>26358</v>
      </c>
      <c r="E1304" s="82" t="s">
        <v>26693</v>
      </c>
      <c r="F1304" s="82" t="s">
        <v>26694</v>
      </c>
      <c r="G1304" s="82" t="s">
        <v>721</v>
      </c>
      <c r="H1304" s="82" t="s">
        <v>360</v>
      </c>
      <c r="I1304" s="82" t="s">
        <v>26695</v>
      </c>
      <c r="J1304" s="82" t="s">
        <v>26696</v>
      </c>
      <c r="K1304" s="82" t="s">
        <v>26697</v>
      </c>
      <c r="L1304" s="82" t="s">
        <v>421</v>
      </c>
      <c r="M1304" s="82" t="s">
        <v>26698</v>
      </c>
      <c r="N1304" s="82" t="s">
        <v>26462</v>
      </c>
      <c r="O1304" s="82" t="s">
        <v>366</v>
      </c>
      <c r="P1304" s="82" t="s">
        <v>26699</v>
      </c>
      <c r="Q1304" s="82" t="s">
        <v>26700</v>
      </c>
      <c r="R1304" s="82" t="s">
        <v>26375</v>
      </c>
      <c r="S1304" s="82" t="s">
        <v>368</v>
      </c>
      <c r="T1304" s="82" t="s">
        <v>26701</v>
      </c>
      <c r="U1304" s="82" t="s">
        <v>26702</v>
      </c>
      <c r="V1304" s="82" t="s">
        <v>26703</v>
      </c>
      <c r="W1304" s="82" t="s">
        <v>26470</v>
      </c>
      <c r="X1304" s="82" t="s">
        <v>26448</v>
      </c>
      <c r="Y1304" s="82" t="s">
        <v>26704</v>
      </c>
      <c r="Z1304" s="82" t="s">
        <v>26375</v>
      </c>
      <c r="AA1304" s="82" t="s">
        <v>26705</v>
      </c>
      <c r="AB1304" s="82" t="s">
        <v>26706</v>
      </c>
      <c r="AC1304" s="82" t="s">
        <v>26707</v>
      </c>
      <c r="AD1304" s="82" t="s">
        <v>26708</v>
      </c>
      <c r="AE1304" s="82" t="s">
        <v>26404</v>
      </c>
      <c r="AF1304" s="82" t="s">
        <v>26453</v>
      </c>
      <c r="AG1304" s="82" t="s">
        <v>382</v>
      </c>
      <c r="AH1304" s="82" t="s">
        <v>382</v>
      </c>
      <c r="AI1304" s="82" t="s">
        <v>2035</v>
      </c>
      <c r="AJ1304" s="82" t="s">
        <v>26382</v>
      </c>
      <c r="AK1304" s="82" t="s">
        <v>26709</v>
      </c>
      <c r="AL1304" s="82" t="s">
        <v>387</v>
      </c>
    </row>
    <row r="1305" spans="1:38" x14ac:dyDescent="0.25">
      <c r="A1305" s="82" t="s">
        <v>26710</v>
      </c>
      <c r="B1305" s="82">
        <v>59.055</v>
      </c>
      <c r="D1305" s="82" t="s">
        <v>26358</v>
      </c>
      <c r="E1305" s="82" t="s">
        <v>26711</v>
      </c>
      <c r="F1305" s="82" t="s">
        <v>26712</v>
      </c>
      <c r="G1305" s="82" t="s">
        <v>1144</v>
      </c>
      <c r="H1305" s="82" t="s">
        <v>360</v>
      </c>
      <c r="I1305" s="82" t="s">
        <v>26713</v>
      </c>
      <c r="J1305" s="82" t="s">
        <v>26714</v>
      </c>
      <c r="K1305" s="82" t="s">
        <v>26715</v>
      </c>
      <c r="L1305" s="82" t="s">
        <v>421</v>
      </c>
      <c r="M1305" s="82" t="s">
        <v>26716</v>
      </c>
      <c r="N1305" s="82" t="s">
        <v>26717</v>
      </c>
      <c r="O1305" s="82" t="s">
        <v>558</v>
      </c>
      <c r="P1305" s="82" t="s">
        <v>26718</v>
      </c>
      <c r="Q1305" s="82" t="s">
        <v>26719</v>
      </c>
      <c r="R1305" s="82" t="s">
        <v>26720</v>
      </c>
      <c r="S1305" s="82" t="s">
        <v>368</v>
      </c>
      <c r="T1305" s="82" t="s">
        <v>26721</v>
      </c>
      <c r="U1305" s="82" t="s">
        <v>26722</v>
      </c>
      <c r="V1305" s="82" t="s">
        <v>26723</v>
      </c>
      <c r="W1305" s="82" t="s">
        <v>468</v>
      </c>
      <c r="X1305" s="82" t="s">
        <v>26373</v>
      </c>
      <c r="Y1305" s="82" t="s">
        <v>26724</v>
      </c>
      <c r="Z1305" s="82" t="s">
        <v>26725</v>
      </c>
      <c r="AA1305" s="82" t="s">
        <v>26726</v>
      </c>
      <c r="AB1305" s="82" t="s">
        <v>26727</v>
      </c>
      <c r="AC1305" s="82" t="s">
        <v>26451</v>
      </c>
      <c r="AD1305" s="82" t="s">
        <v>26728</v>
      </c>
      <c r="AE1305" s="82" t="s">
        <v>26729</v>
      </c>
      <c r="AF1305" s="82" t="s">
        <v>382</v>
      </c>
      <c r="AG1305" s="82" t="s">
        <v>382</v>
      </c>
      <c r="AH1305" s="82" t="s">
        <v>382</v>
      </c>
      <c r="AI1305" s="82" t="s">
        <v>1259</v>
      </c>
      <c r="AJ1305" s="82" t="s">
        <v>26382</v>
      </c>
      <c r="AK1305" s="82" t="s">
        <v>26730</v>
      </c>
      <c r="AL1305" s="82" t="s">
        <v>387</v>
      </c>
    </row>
    <row r="1306" spans="1:38" x14ac:dyDescent="0.25">
      <c r="A1306" s="82" t="s">
        <v>26731</v>
      </c>
      <c r="B1306" s="82">
        <v>59.058</v>
      </c>
      <c r="C1306" s="82" t="s">
        <v>26732</v>
      </c>
      <c r="D1306" s="82" t="s">
        <v>26358</v>
      </c>
      <c r="E1306" s="82" t="s">
        <v>26733</v>
      </c>
      <c r="F1306" s="82" t="s">
        <v>26734</v>
      </c>
      <c r="G1306" s="82" t="s">
        <v>600</v>
      </c>
      <c r="H1306" s="82" t="s">
        <v>360</v>
      </c>
      <c r="I1306" s="82" t="s">
        <v>2741</v>
      </c>
      <c r="J1306" s="82" t="s">
        <v>2741</v>
      </c>
      <c r="K1306" s="82" t="s">
        <v>26735</v>
      </c>
      <c r="L1306" s="82" t="s">
        <v>580</v>
      </c>
      <c r="M1306" s="82" t="s">
        <v>421</v>
      </c>
      <c r="N1306" s="82" t="s">
        <v>26736</v>
      </c>
      <c r="O1306" s="82" t="s">
        <v>558</v>
      </c>
      <c r="P1306" s="82" t="s">
        <v>360</v>
      </c>
      <c r="Q1306" s="82" t="s">
        <v>360</v>
      </c>
      <c r="R1306" s="82" t="s">
        <v>360</v>
      </c>
      <c r="S1306" s="82" t="s">
        <v>26737</v>
      </c>
      <c r="T1306" s="82" t="s">
        <v>26738</v>
      </c>
      <c r="U1306" s="82" t="s">
        <v>26739</v>
      </c>
      <c r="V1306" s="82" t="s">
        <v>362</v>
      </c>
      <c r="W1306" s="82" t="s">
        <v>26740</v>
      </c>
      <c r="X1306" s="82" t="s">
        <v>26373</v>
      </c>
      <c r="Y1306" s="82" t="s">
        <v>26741</v>
      </c>
      <c r="Z1306" s="82" t="s">
        <v>26742</v>
      </c>
      <c r="AA1306" s="82" t="s">
        <v>376</v>
      </c>
      <c r="AB1306" s="82" t="s">
        <v>26743</v>
      </c>
      <c r="AC1306" s="82" t="s">
        <v>26744</v>
      </c>
      <c r="AD1306" s="82" t="s">
        <v>26745</v>
      </c>
      <c r="AE1306" s="82" t="s">
        <v>26746</v>
      </c>
      <c r="AF1306" s="82" t="s">
        <v>382</v>
      </c>
      <c r="AG1306" s="82" t="s">
        <v>382</v>
      </c>
      <c r="AH1306" s="82" t="s">
        <v>26747</v>
      </c>
      <c r="AI1306" s="82" t="s">
        <v>2244</v>
      </c>
      <c r="AJ1306" s="82" t="s">
        <v>26382</v>
      </c>
      <c r="AK1306" s="82" t="s">
        <v>26748</v>
      </c>
      <c r="AL1306" s="82" t="s">
        <v>4274</v>
      </c>
    </row>
    <row r="1307" spans="1:38" x14ac:dyDescent="0.25">
      <c r="A1307" s="82" t="s">
        <v>26749</v>
      </c>
      <c r="B1307" s="82">
        <v>59.061</v>
      </c>
      <c r="C1307" s="82" t="s">
        <v>26750</v>
      </c>
      <c r="D1307" s="82" t="s">
        <v>26358</v>
      </c>
      <c r="E1307" s="82" t="s">
        <v>26751</v>
      </c>
      <c r="F1307" s="82" t="s">
        <v>26752</v>
      </c>
      <c r="G1307" s="82" t="s">
        <v>4058</v>
      </c>
      <c r="H1307" s="82" t="s">
        <v>360</v>
      </c>
      <c r="I1307" s="82" t="s">
        <v>26753</v>
      </c>
      <c r="J1307" s="82" t="s">
        <v>822</v>
      </c>
      <c r="K1307" s="82" t="s">
        <v>26754</v>
      </c>
      <c r="L1307" s="82" t="s">
        <v>580</v>
      </c>
      <c r="M1307" s="82" t="s">
        <v>26755</v>
      </c>
      <c r="N1307" s="82" t="s">
        <v>26756</v>
      </c>
      <c r="O1307" s="82" t="s">
        <v>558</v>
      </c>
      <c r="P1307" s="82" t="s">
        <v>26757</v>
      </c>
      <c r="Q1307" s="82" t="s">
        <v>26758</v>
      </c>
      <c r="R1307" s="82" t="s">
        <v>26759</v>
      </c>
      <c r="S1307" s="82" t="s">
        <v>26760</v>
      </c>
      <c r="T1307" s="82" t="s">
        <v>26761</v>
      </c>
      <c r="U1307" s="82" t="s">
        <v>26762</v>
      </c>
      <c r="V1307" s="82" t="s">
        <v>26763</v>
      </c>
      <c r="W1307" s="82" t="s">
        <v>26764</v>
      </c>
      <c r="X1307" s="82" t="s">
        <v>26399</v>
      </c>
      <c r="Y1307" s="82" t="s">
        <v>26765</v>
      </c>
      <c r="Z1307" s="82" t="s">
        <v>899</v>
      </c>
      <c r="AA1307" s="82" t="s">
        <v>26766</v>
      </c>
      <c r="AB1307" s="82" t="s">
        <v>26767</v>
      </c>
      <c r="AC1307" s="82" t="s">
        <v>26768</v>
      </c>
      <c r="AD1307" s="82" t="s">
        <v>26769</v>
      </c>
      <c r="AE1307" s="82" t="s">
        <v>26770</v>
      </c>
      <c r="AF1307" s="82" t="s">
        <v>26771</v>
      </c>
      <c r="AG1307" s="82" t="s">
        <v>382</v>
      </c>
      <c r="AH1307" s="82" t="s">
        <v>26772</v>
      </c>
      <c r="AI1307" s="82" t="s">
        <v>26773</v>
      </c>
      <c r="AJ1307" s="82" t="s">
        <v>26382</v>
      </c>
      <c r="AK1307" s="82" t="s">
        <v>26774</v>
      </c>
      <c r="AL1307" s="82" t="s">
        <v>3887</v>
      </c>
    </row>
    <row r="1308" spans="1:38" x14ac:dyDescent="0.25">
      <c r="A1308" s="82" t="s">
        <v>26775</v>
      </c>
      <c r="B1308" s="82">
        <v>59.061999999999998</v>
      </c>
      <c r="C1308" s="82" t="s">
        <v>26776</v>
      </c>
      <c r="D1308" s="82" t="s">
        <v>26358</v>
      </c>
      <c r="E1308" s="82" t="s">
        <v>26777</v>
      </c>
      <c r="F1308" s="82" t="s">
        <v>26778</v>
      </c>
      <c r="G1308" s="82" t="s">
        <v>551</v>
      </c>
      <c r="H1308" s="82" t="s">
        <v>360</v>
      </c>
      <c r="I1308" s="82" t="s">
        <v>26779</v>
      </c>
      <c r="J1308" s="82" t="s">
        <v>26780</v>
      </c>
      <c r="K1308" s="82" t="s">
        <v>26781</v>
      </c>
      <c r="L1308" s="82" t="s">
        <v>421</v>
      </c>
      <c r="M1308" s="82" t="s">
        <v>26782</v>
      </c>
      <c r="N1308" s="82" t="s">
        <v>26783</v>
      </c>
      <c r="O1308" s="82" t="s">
        <v>366</v>
      </c>
      <c r="P1308" s="82" t="s">
        <v>26783</v>
      </c>
      <c r="Q1308" s="82" t="s">
        <v>2741</v>
      </c>
      <c r="R1308" s="82" t="s">
        <v>26784</v>
      </c>
      <c r="S1308" s="82" t="s">
        <v>26785</v>
      </c>
      <c r="T1308" s="82" t="s">
        <v>26786</v>
      </c>
      <c r="U1308" s="82" t="s">
        <v>26787</v>
      </c>
      <c r="V1308" s="82" t="s">
        <v>26788</v>
      </c>
      <c r="W1308" s="82" t="s">
        <v>26783</v>
      </c>
      <c r="X1308" s="82" t="s">
        <v>26448</v>
      </c>
      <c r="Y1308" s="82" t="s">
        <v>26789</v>
      </c>
      <c r="Z1308" s="82" t="s">
        <v>26790</v>
      </c>
      <c r="AA1308" s="82" t="s">
        <v>26791</v>
      </c>
      <c r="AB1308" s="82" t="s">
        <v>26473</v>
      </c>
      <c r="AC1308" s="82" t="s">
        <v>26792</v>
      </c>
      <c r="AD1308" s="82" t="s">
        <v>26793</v>
      </c>
      <c r="AE1308" s="82" t="s">
        <v>26404</v>
      </c>
      <c r="AF1308" s="82" t="s">
        <v>382</v>
      </c>
      <c r="AG1308" s="82" t="s">
        <v>382</v>
      </c>
      <c r="AH1308" s="82" t="s">
        <v>26794</v>
      </c>
      <c r="AI1308" s="82" t="s">
        <v>11179</v>
      </c>
      <c r="AJ1308" s="82" t="s">
        <v>26382</v>
      </c>
      <c r="AK1308" s="82" t="s">
        <v>26795</v>
      </c>
      <c r="AL1308" s="82" t="s">
        <v>387</v>
      </c>
    </row>
    <row r="1309" spans="1:38" x14ac:dyDescent="0.25">
      <c r="A1309" s="82" t="s">
        <v>26796</v>
      </c>
      <c r="B1309" s="82">
        <v>59.064</v>
      </c>
      <c r="D1309" s="82" t="s">
        <v>26358</v>
      </c>
      <c r="E1309" s="82" t="s">
        <v>26797</v>
      </c>
      <c r="F1309" s="82" t="s">
        <v>26798</v>
      </c>
      <c r="G1309" s="82" t="s">
        <v>26799</v>
      </c>
      <c r="H1309" s="82" t="s">
        <v>360</v>
      </c>
      <c r="I1309" s="82" t="s">
        <v>26800</v>
      </c>
      <c r="J1309" s="82" t="s">
        <v>26801</v>
      </c>
      <c r="K1309" s="82" t="s">
        <v>362</v>
      </c>
      <c r="L1309" s="82" t="s">
        <v>26802</v>
      </c>
      <c r="M1309" s="82" t="s">
        <v>26803</v>
      </c>
      <c r="N1309" s="82" t="s">
        <v>26804</v>
      </c>
      <c r="O1309" s="82" t="s">
        <v>558</v>
      </c>
      <c r="P1309" s="82" t="s">
        <v>26805</v>
      </c>
      <c r="Q1309" s="82" t="s">
        <v>26805</v>
      </c>
      <c r="R1309" s="82" t="s">
        <v>360</v>
      </c>
      <c r="S1309" s="82" t="s">
        <v>368</v>
      </c>
      <c r="T1309" s="82" t="s">
        <v>26806</v>
      </c>
      <c r="U1309" s="82" t="s">
        <v>26807</v>
      </c>
      <c r="V1309" s="82" t="s">
        <v>1376</v>
      </c>
      <c r="W1309" s="82" t="s">
        <v>26808</v>
      </c>
      <c r="X1309" s="82" t="s">
        <v>26373</v>
      </c>
      <c r="Y1309" s="82" t="s">
        <v>26809</v>
      </c>
      <c r="Z1309" s="82" t="s">
        <v>427</v>
      </c>
      <c r="AA1309" s="82" t="s">
        <v>376</v>
      </c>
      <c r="AB1309" s="82" t="s">
        <v>26810</v>
      </c>
      <c r="AC1309" s="82" t="s">
        <v>26811</v>
      </c>
      <c r="AD1309" s="82" t="s">
        <v>26812</v>
      </c>
      <c r="AE1309" s="82" t="s">
        <v>26404</v>
      </c>
      <c r="AF1309" s="82" t="s">
        <v>26813</v>
      </c>
      <c r="AG1309" s="82" t="s">
        <v>382</v>
      </c>
      <c r="AH1309" s="82" t="s">
        <v>26814</v>
      </c>
      <c r="AI1309" s="82" t="s">
        <v>26815</v>
      </c>
      <c r="AJ1309" s="82" t="s">
        <v>26382</v>
      </c>
      <c r="AK1309" s="82" t="s">
        <v>26816</v>
      </c>
      <c r="AL1309" s="82" t="s">
        <v>387</v>
      </c>
    </row>
    <row r="1310" spans="1:38" x14ac:dyDescent="0.25">
      <c r="A1310" s="82" t="s">
        <v>26817</v>
      </c>
      <c r="B1310" s="82">
        <v>59.064999999999998</v>
      </c>
      <c r="D1310" s="82" t="s">
        <v>26358</v>
      </c>
      <c r="E1310" s="82" t="s">
        <v>26818</v>
      </c>
      <c r="F1310" s="82" t="s">
        <v>26819</v>
      </c>
      <c r="G1310" s="82" t="s">
        <v>26820</v>
      </c>
      <c r="H1310" s="82" t="s">
        <v>360</v>
      </c>
      <c r="I1310" s="82" t="s">
        <v>26821</v>
      </c>
      <c r="J1310" s="82" t="s">
        <v>26822</v>
      </c>
      <c r="K1310" s="82" t="s">
        <v>26823</v>
      </c>
      <c r="L1310" s="82" t="s">
        <v>421</v>
      </c>
      <c r="M1310" s="82" t="s">
        <v>26824</v>
      </c>
      <c r="N1310" s="82" t="s">
        <v>26825</v>
      </c>
      <c r="O1310" s="82" t="s">
        <v>26826</v>
      </c>
      <c r="P1310" s="82" t="s">
        <v>26827</v>
      </c>
      <c r="Q1310" s="82" t="s">
        <v>360</v>
      </c>
      <c r="R1310" s="82" t="s">
        <v>360</v>
      </c>
      <c r="S1310" s="82" t="s">
        <v>26828</v>
      </c>
      <c r="T1310" s="82" t="s">
        <v>26829</v>
      </c>
      <c r="U1310" s="82" t="s">
        <v>26830</v>
      </c>
      <c r="V1310" s="82" t="s">
        <v>362</v>
      </c>
      <c r="W1310" s="82" t="s">
        <v>26831</v>
      </c>
      <c r="X1310" s="82" t="s">
        <v>26399</v>
      </c>
      <c r="Y1310" s="82" t="s">
        <v>26832</v>
      </c>
      <c r="Z1310" s="82" t="s">
        <v>26833</v>
      </c>
      <c r="AA1310" s="82" t="s">
        <v>26834</v>
      </c>
      <c r="AB1310" s="82" t="s">
        <v>26835</v>
      </c>
      <c r="AC1310" s="82" t="s">
        <v>735</v>
      </c>
      <c r="AD1310" s="82" t="s">
        <v>26836</v>
      </c>
      <c r="AE1310" s="82" t="s">
        <v>26837</v>
      </c>
      <c r="AF1310" s="82" t="s">
        <v>382</v>
      </c>
      <c r="AG1310" s="82" t="s">
        <v>26838</v>
      </c>
      <c r="AH1310" s="82" t="s">
        <v>26839</v>
      </c>
      <c r="AI1310" s="82" t="s">
        <v>26840</v>
      </c>
      <c r="AJ1310" s="82" t="s">
        <v>26382</v>
      </c>
      <c r="AK1310" s="82" t="s">
        <v>26841</v>
      </c>
      <c r="AL1310" s="82" t="s">
        <v>450</v>
      </c>
    </row>
    <row r="1311" spans="1:38" x14ac:dyDescent="0.25">
      <c r="A1311" s="82" t="s">
        <v>26842</v>
      </c>
      <c r="B1311" s="82">
        <v>59.066000000000003</v>
      </c>
      <c r="C1311" s="82" t="s">
        <v>26843</v>
      </c>
      <c r="D1311" s="82" t="s">
        <v>26358</v>
      </c>
      <c r="E1311" s="82" t="s">
        <v>26844</v>
      </c>
      <c r="F1311" s="82" t="s">
        <v>26845</v>
      </c>
      <c r="G1311" s="82" t="s">
        <v>600</v>
      </c>
      <c r="H1311" s="82" t="s">
        <v>360</v>
      </c>
      <c r="I1311" s="82" t="s">
        <v>26846</v>
      </c>
      <c r="J1311" s="82" t="s">
        <v>26847</v>
      </c>
      <c r="K1311" s="82" t="s">
        <v>362</v>
      </c>
      <c r="L1311" s="82" t="s">
        <v>421</v>
      </c>
      <c r="M1311" s="82" t="s">
        <v>26848</v>
      </c>
      <c r="N1311" s="82" t="s">
        <v>26849</v>
      </c>
      <c r="O1311" s="82" t="s">
        <v>558</v>
      </c>
      <c r="P1311" s="82" t="s">
        <v>26850</v>
      </c>
      <c r="Q1311" s="82" t="s">
        <v>360</v>
      </c>
      <c r="R1311" s="82" t="s">
        <v>26851</v>
      </c>
      <c r="S1311" s="82" t="s">
        <v>368</v>
      </c>
      <c r="T1311" s="82" t="s">
        <v>26852</v>
      </c>
      <c r="U1311" s="82" t="s">
        <v>26853</v>
      </c>
      <c r="V1311" s="82" t="s">
        <v>26469</v>
      </c>
      <c r="W1311" s="82" t="s">
        <v>26854</v>
      </c>
      <c r="X1311" s="82" t="s">
        <v>26399</v>
      </c>
      <c r="Y1311" s="82" t="s">
        <v>26855</v>
      </c>
      <c r="Z1311" s="83">
        <v>3500000</v>
      </c>
      <c r="AA1311" s="82" t="s">
        <v>376</v>
      </c>
      <c r="AB1311" s="82" t="s">
        <v>26856</v>
      </c>
      <c r="AC1311" s="82" t="s">
        <v>735</v>
      </c>
      <c r="AD1311" s="82" t="s">
        <v>26857</v>
      </c>
      <c r="AE1311" s="82" t="s">
        <v>26858</v>
      </c>
      <c r="AF1311" s="82" t="s">
        <v>382</v>
      </c>
      <c r="AG1311" s="82" t="s">
        <v>382</v>
      </c>
      <c r="AH1311" s="82" t="s">
        <v>26859</v>
      </c>
      <c r="AI1311" s="82" t="s">
        <v>26860</v>
      </c>
      <c r="AJ1311" s="82" t="s">
        <v>26382</v>
      </c>
      <c r="AK1311" s="82" t="s">
        <v>26861</v>
      </c>
      <c r="AL1311" s="82" t="s">
        <v>1286</v>
      </c>
    </row>
    <row r="1312" spans="1:38" x14ac:dyDescent="0.25">
      <c r="A1312" s="82" t="s">
        <v>26862</v>
      </c>
      <c r="B1312" s="82">
        <v>59.067</v>
      </c>
      <c r="C1312" s="82" t="s">
        <v>26863</v>
      </c>
      <c r="D1312" s="82" t="s">
        <v>26358</v>
      </c>
      <c r="E1312" s="82" t="s">
        <v>26864</v>
      </c>
      <c r="F1312" s="82" t="s">
        <v>26865</v>
      </c>
      <c r="G1312" s="82" t="s">
        <v>504</v>
      </c>
      <c r="H1312" s="82" t="s">
        <v>360</v>
      </c>
      <c r="I1312" s="82" t="s">
        <v>26866</v>
      </c>
      <c r="J1312" s="82" t="s">
        <v>26867</v>
      </c>
      <c r="K1312" s="82" t="s">
        <v>26868</v>
      </c>
      <c r="L1312" s="82" t="s">
        <v>6105</v>
      </c>
      <c r="M1312" s="82" t="s">
        <v>26869</v>
      </c>
      <c r="N1312" s="82" t="s">
        <v>26870</v>
      </c>
      <c r="O1312" s="82" t="s">
        <v>558</v>
      </c>
      <c r="P1312" s="82" t="s">
        <v>360</v>
      </c>
      <c r="Q1312" s="82" t="s">
        <v>26871</v>
      </c>
      <c r="R1312" s="82" t="s">
        <v>26666</v>
      </c>
      <c r="S1312" s="82" t="s">
        <v>368</v>
      </c>
      <c r="T1312" s="82" t="s">
        <v>26872</v>
      </c>
      <c r="U1312" s="82" t="s">
        <v>26873</v>
      </c>
      <c r="V1312" s="82" t="s">
        <v>26874</v>
      </c>
      <c r="W1312" s="82" t="s">
        <v>26875</v>
      </c>
      <c r="X1312" s="82" t="s">
        <v>26399</v>
      </c>
      <c r="Y1312" s="82" t="s">
        <v>26876</v>
      </c>
      <c r="Z1312" s="82" t="s">
        <v>26877</v>
      </c>
      <c r="AA1312" s="82" t="s">
        <v>26878</v>
      </c>
      <c r="AB1312" s="82" t="s">
        <v>26879</v>
      </c>
      <c r="AC1312" s="82" t="s">
        <v>735</v>
      </c>
      <c r="AD1312" s="82" t="s">
        <v>26880</v>
      </c>
      <c r="AE1312" s="82" t="s">
        <v>26881</v>
      </c>
      <c r="AF1312" s="82" t="s">
        <v>382</v>
      </c>
      <c r="AG1312" s="82" t="s">
        <v>26882</v>
      </c>
      <c r="AH1312" s="82" t="s">
        <v>26883</v>
      </c>
      <c r="AI1312" s="82" t="s">
        <v>26860</v>
      </c>
      <c r="AJ1312" s="82" t="s">
        <v>26382</v>
      </c>
      <c r="AK1312" s="82" t="s">
        <v>26884</v>
      </c>
      <c r="AL1312" s="82" t="s">
        <v>450</v>
      </c>
    </row>
    <row r="1313" spans="1:38" x14ac:dyDescent="0.25">
      <c r="A1313" s="82" t="s">
        <v>26885</v>
      </c>
      <c r="B1313" s="82">
        <v>59.069000000000003</v>
      </c>
      <c r="C1313" s="82" t="s">
        <v>26886</v>
      </c>
      <c r="D1313" s="82" t="s">
        <v>26358</v>
      </c>
      <c r="E1313" s="82" t="s">
        <v>26887</v>
      </c>
      <c r="F1313" s="82" t="s">
        <v>26888</v>
      </c>
      <c r="G1313" s="82" t="s">
        <v>504</v>
      </c>
      <c r="H1313" s="82" t="s">
        <v>360</v>
      </c>
      <c r="I1313" s="82" t="s">
        <v>26889</v>
      </c>
      <c r="J1313" s="82" t="s">
        <v>26890</v>
      </c>
      <c r="K1313" s="82" t="s">
        <v>13769</v>
      </c>
      <c r="L1313" s="82" t="s">
        <v>421</v>
      </c>
      <c r="M1313" s="82" t="s">
        <v>26891</v>
      </c>
      <c r="N1313" s="82" t="s">
        <v>26892</v>
      </c>
      <c r="O1313" s="82" t="s">
        <v>558</v>
      </c>
      <c r="P1313" s="82" t="s">
        <v>26893</v>
      </c>
      <c r="Q1313" s="82" t="s">
        <v>360</v>
      </c>
      <c r="R1313" s="82" t="s">
        <v>360</v>
      </c>
      <c r="S1313" s="82" t="s">
        <v>26894</v>
      </c>
      <c r="T1313" s="82" t="s">
        <v>26895</v>
      </c>
      <c r="U1313" s="82" t="s">
        <v>26896</v>
      </c>
      <c r="V1313" s="82" t="s">
        <v>1376</v>
      </c>
      <c r="W1313" s="82" t="s">
        <v>26897</v>
      </c>
      <c r="X1313" s="82" t="s">
        <v>26399</v>
      </c>
      <c r="Y1313" s="82" t="s">
        <v>26898</v>
      </c>
      <c r="Z1313" s="82" t="s">
        <v>11</v>
      </c>
      <c r="AA1313" s="82" t="s">
        <v>376</v>
      </c>
      <c r="AB1313" s="82" t="s">
        <v>11</v>
      </c>
      <c r="AC1313" s="82" t="s">
        <v>26899</v>
      </c>
      <c r="AD1313" s="82" t="s">
        <v>26900</v>
      </c>
      <c r="AE1313" s="82" t="s">
        <v>26901</v>
      </c>
      <c r="AF1313" s="82" t="s">
        <v>382</v>
      </c>
      <c r="AG1313" s="82" t="s">
        <v>26902</v>
      </c>
      <c r="AH1313" s="82" t="s">
        <v>26903</v>
      </c>
      <c r="AI1313" s="82" t="s">
        <v>26904</v>
      </c>
      <c r="AJ1313" s="82" t="s">
        <v>26382</v>
      </c>
      <c r="AK1313" s="82" t="s">
        <v>26905</v>
      </c>
      <c r="AL1313" s="82" t="s">
        <v>415</v>
      </c>
    </row>
    <row r="1314" spans="1:38" x14ac:dyDescent="0.25">
      <c r="A1314" s="82" t="s">
        <v>26906</v>
      </c>
      <c r="B1314" s="82">
        <v>64.004999999999995</v>
      </c>
      <c r="C1314" s="82" t="s">
        <v>26907</v>
      </c>
      <c r="D1314" s="82" t="s">
        <v>26908</v>
      </c>
      <c r="E1314" s="82" t="s">
        <v>26909</v>
      </c>
      <c r="F1314" s="82" t="s">
        <v>26910</v>
      </c>
      <c r="G1314" s="82" t="s">
        <v>359</v>
      </c>
      <c r="H1314" s="82" t="s">
        <v>360</v>
      </c>
      <c r="I1314" s="82" t="s">
        <v>26911</v>
      </c>
      <c r="J1314" s="82" t="s">
        <v>26912</v>
      </c>
      <c r="K1314" s="82" t="s">
        <v>5025</v>
      </c>
      <c r="L1314" s="82" t="s">
        <v>8076</v>
      </c>
      <c r="M1314" s="82" t="s">
        <v>26913</v>
      </c>
      <c r="N1314" s="82" t="s">
        <v>26914</v>
      </c>
      <c r="O1314" s="82" t="s">
        <v>26915</v>
      </c>
      <c r="P1314" s="82" t="s">
        <v>26916</v>
      </c>
      <c r="Q1314" s="82" t="s">
        <v>26917</v>
      </c>
      <c r="R1314" s="82" t="s">
        <v>360</v>
      </c>
      <c r="S1314" s="82" t="s">
        <v>368</v>
      </c>
      <c r="T1314" s="82" t="s">
        <v>26918</v>
      </c>
      <c r="U1314" s="82" t="s">
        <v>443</v>
      </c>
      <c r="V1314" s="82" t="s">
        <v>1376</v>
      </c>
      <c r="W1314" s="82" t="s">
        <v>26919</v>
      </c>
      <c r="X1314" s="82" t="s">
        <v>26920</v>
      </c>
      <c r="Y1314" s="82" t="s">
        <v>26921</v>
      </c>
      <c r="Z1314" s="82" t="s">
        <v>427</v>
      </c>
      <c r="AA1314" s="82" t="s">
        <v>376</v>
      </c>
      <c r="AB1314" s="82" t="s">
        <v>382</v>
      </c>
      <c r="AC1314" s="82" t="s">
        <v>735</v>
      </c>
      <c r="AD1314" s="82" t="s">
        <v>26922</v>
      </c>
      <c r="AE1314" s="82" t="s">
        <v>26923</v>
      </c>
      <c r="AG1314" s="82" t="s">
        <v>382</v>
      </c>
      <c r="AH1314" s="82" t="s">
        <v>382</v>
      </c>
      <c r="AI1314" s="82" t="s">
        <v>521</v>
      </c>
      <c r="AJ1314" s="82" t="s">
        <v>26924</v>
      </c>
      <c r="AK1314" s="82" t="s">
        <v>26925</v>
      </c>
      <c r="AL1314" s="82" t="s">
        <v>415</v>
      </c>
    </row>
    <row r="1315" spans="1:38" x14ac:dyDescent="0.25">
      <c r="A1315" s="82" t="s">
        <v>26926</v>
      </c>
      <c r="B1315" s="82">
        <v>64.007999999999996</v>
      </c>
      <c r="C1315" s="82" t="s">
        <v>26927</v>
      </c>
      <c r="D1315" s="82" t="s">
        <v>26908</v>
      </c>
      <c r="E1315" s="82" t="s">
        <v>6725</v>
      </c>
      <c r="F1315" s="82" t="s">
        <v>26928</v>
      </c>
      <c r="G1315" s="82" t="s">
        <v>1144</v>
      </c>
      <c r="H1315" s="82" t="s">
        <v>360</v>
      </c>
      <c r="I1315" s="82" t="s">
        <v>26929</v>
      </c>
      <c r="J1315" s="82" t="s">
        <v>26930</v>
      </c>
      <c r="K1315" s="82" t="s">
        <v>26931</v>
      </c>
      <c r="L1315" s="82" t="s">
        <v>421</v>
      </c>
      <c r="M1315" s="82" t="s">
        <v>26932</v>
      </c>
      <c r="N1315" s="82" t="s">
        <v>468</v>
      </c>
      <c r="O1315" s="82" t="s">
        <v>366</v>
      </c>
      <c r="P1315" s="82" t="s">
        <v>360</v>
      </c>
      <c r="Q1315" s="82" t="s">
        <v>360</v>
      </c>
      <c r="R1315" s="82" t="s">
        <v>360</v>
      </c>
      <c r="S1315" s="82" t="s">
        <v>368</v>
      </c>
      <c r="T1315" s="82" t="s">
        <v>673</v>
      </c>
      <c r="U1315" s="82" t="s">
        <v>443</v>
      </c>
      <c r="V1315" s="82" t="s">
        <v>362</v>
      </c>
      <c r="W1315" s="82" t="s">
        <v>822</v>
      </c>
      <c r="X1315" s="82" t="s">
        <v>26933</v>
      </c>
      <c r="Y1315" s="82" t="s">
        <v>26934</v>
      </c>
      <c r="Z1315" s="82" t="s">
        <v>2741</v>
      </c>
      <c r="AA1315" s="82" t="s">
        <v>26935</v>
      </c>
      <c r="AB1315" s="82" t="s">
        <v>26936</v>
      </c>
      <c r="AC1315" s="82" t="s">
        <v>26937</v>
      </c>
      <c r="AD1315" s="82" t="s">
        <v>26938</v>
      </c>
      <c r="AE1315" s="82" t="s">
        <v>26939</v>
      </c>
      <c r="AG1315" s="82" t="s">
        <v>382</v>
      </c>
      <c r="AH1315" s="82" t="s">
        <v>26940</v>
      </c>
      <c r="AI1315" s="82" t="s">
        <v>384</v>
      </c>
      <c r="AJ1315" s="82" t="s">
        <v>26924</v>
      </c>
      <c r="AK1315" s="82" t="s">
        <v>26941</v>
      </c>
      <c r="AL1315" s="82" t="s">
        <v>450</v>
      </c>
    </row>
    <row r="1316" spans="1:38" x14ac:dyDescent="0.25">
      <c r="A1316" s="82" t="s">
        <v>26942</v>
      </c>
      <c r="B1316" s="82">
        <v>64.010999999999996</v>
      </c>
      <c r="D1316" s="82" t="s">
        <v>26908</v>
      </c>
      <c r="E1316" s="82" t="s">
        <v>26943</v>
      </c>
      <c r="F1316" s="82" t="s">
        <v>26944</v>
      </c>
      <c r="G1316" s="82" t="s">
        <v>1144</v>
      </c>
      <c r="H1316" s="82" t="s">
        <v>360</v>
      </c>
      <c r="I1316" s="82" t="s">
        <v>26945</v>
      </c>
      <c r="J1316" s="82" t="s">
        <v>26946</v>
      </c>
      <c r="K1316" s="82" t="s">
        <v>26947</v>
      </c>
      <c r="L1316" s="82" t="s">
        <v>421</v>
      </c>
      <c r="M1316" s="82" t="s">
        <v>26948</v>
      </c>
      <c r="N1316" s="82" t="s">
        <v>468</v>
      </c>
      <c r="O1316" s="82" t="s">
        <v>26949</v>
      </c>
      <c r="P1316" s="82" t="s">
        <v>26950</v>
      </c>
      <c r="Q1316" s="82" t="s">
        <v>360</v>
      </c>
      <c r="R1316" s="82" t="s">
        <v>360</v>
      </c>
      <c r="S1316" s="82" t="s">
        <v>368</v>
      </c>
      <c r="T1316" s="82" t="s">
        <v>26951</v>
      </c>
      <c r="U1316" s="82" t="s">
        <v>443</v>
      </c>
      <c r="V1316" s="82" t="s">
        <v>362</v>
      </c>
      <c r="W1316" s="82" t="s">
        <v>468</v>
      </c>
      <c r="X1316" s="82" t="s">
        <v>26933</v>
      </c>
      <c r="Y1316" s="82" t="s">
        <v>26952</v>
      </c>
      <c r="Z1316" s="82" t="s">
        <v>427</v>
      </c>
      <c r="AA1316" s="82" t="s">
        <v>26953</v>
      </c>
      <c r="AB1316" s="82" t="s">
        <v>26954</v>
      </c>
      <c r="AC1316" s="82" t="s">
        <v>26955</v>
      </c>
      <c r="AD1316" s="82" t="s">
        <v>26956</v>
      </c>
      <c r="AE1316" s="82" t="s">
        <v>26923</v>
      </c>
      <c r="AG1316" s="82" t="s">
        <v>382</v>
      </c>
      <c r="AH1316" s="82" t="s">
        <v>382</v>
      </c>
      <c r="AI1316" s="82" t="s">
        <v>2685</v>
      </c>
      <c r="AJ1316" s="82" t="s">
        <v>26924</v>
      </c>
      <c r="AK1316" s="82" t="s">
        <v>26957</v>
      </c>
      <c r="AL1316" s="82" t="s">
        <v>450</v>
      </c>
    </row>
    <row r="1317" spans="1:38" x14ac:dyDescent="0.25">
      <c r="A1317" s="82" t="s">
        <v>26958</v>
      </c>
      <c r="B1317" s="82">
        <v>64.012</v>
      </c>
      <c r="C1317" s="82" t="s">
        <v>26959</v>
      </c>
      <c r="D1317" s="82" t="s">
        <v>26908</v>
      </c>
      <c r="E1317" s="82" t="s">
        <v>26960</v>
      </c>
      <c r="F1317" s="82" t="s">
        <v>26961</v>
      </c>
      <c r="G1317" s="82" t="s">
        <v>7820</v>
      </c>
      <c r="H1317" s="82" t="s">
        <v>360</v>
      </c>
      <c r="I1317" s="82" t="s">
        <v>26962</v>
      </c>
      <c r="J1317" s="82" t="s">
        <v>26962</v>
      </c>
      <c r="K1317" s="82" t="s">
        <v>26963</v>
      </c>
      <c r="L1317" s="82" t="s">
        <v>421</v>
      </c>
      <c r="M1317" s="82" t="s">
        <v>26964</v>
      </c>
      <c r="N1317" s="82" t="s">
        <v>468</v>
      </c>
      <c r="O1317" s="82" t="s">
        <v>366</v>
      </c>
      <c r="P1317" s="82" t="s">
        <v>360</v>
      </c>
      <c r="Q1317" s="82" t="s">
        <v>360</v>
      </c>
      <c r="R1317" s="82" t="s">
        <v>360</v>
      </c>
      <c r="S1317" s="82" t="s">
        <v>368</v>
      </c>
      <c r="T1317" s="82" t="s">
        <v>6729</v>
      </c>
      <c r="U1317" s="82" t="s">
        <v>443</v>
      </c>
      <c r="V1317" s="82" t="s">
        <v>362</v>
      </c>
      <c r="W1317" s="82" t="s">
        <v>822</v>
      </c>
      <c r="X1317" s="82" t="s">
        <v>26933</v>
      </c>
      <c r="Y1317" s="82" t="s">
        <v>26965</v>
      </c>
      <c r="Z1317" s="82" t="s">
        <v>427</v>
      </c>
      <c r="AA1317" s="82" t="s">
        <v>26966</v>
      </c>
      <c r="AB1317" s="82" t="s">
        <v>26967</v>
      </c>
      <c r="AC1317" s="82" t="s">
        <v>26968</v>
      </c>
      <c r="AD1317" s="82" t="s">
        <v>26969</v>
      </c>
      <c r="AE1317" s="82" t="s">
        <v>26923</v>
      </c>
      <c r="AF1317" s="82" t="s">
        <v>26970</v>
      </c>
      <c r="AG1317" s="82" t="s">
        <v>382</v>
      </c>
      <c r="AH1317" s="82" t="s">
        <v>382</v>
      </c>
      <c r="AI1317" s="82" t="s">
        <v>2685</v>
      </c>
      <c r="AJ1317" s="82" t="s">
        <v>26924</v>
      </c>
      <c r="AK1317" s="82" t="s">
        <v>26971</v>
      </c>
      <c r="AL1317" s="82" t="s">
        <v>450</v>
      </c>
    </row>
    <row r="1318" spans="1:38" x14ac:dyDescent="0.25">
      <c r="A1318" s="82" t="s">
        <v>26972</v>
      </c>
      <c r="B1318" s="82">
        <v>64.013000000000005</v>
      </c>
      <c r="C1318" s="82" t="s">
        <v>26973</v>
      </c>
      <c r="D1318" s="82" t="s">
        <v>26908</v>
      </c>
      <c r="E1318" s="82" t="s">
        <v>26974</v>
      </c>
      <c r="F1318" s="82" t="s">
        <v>26975</v>
      </c>
      <c r="G1318" s="82" t="s">
        <v>1144</v>
      </c>
      <c r="H1318" s="82" t="s">
        <v>360</v>
      </c>
      <c r="I1318" s="82" t="s">
        <v>26976</v>
      </c>
      <c r="J1318" s="82" t="s">
        <v>26977</v>
      </c>
      <c r="K1318" s="82" t="s">
        <v>362</v>
      </c>
      <c r="L1318" s="82" t="s">
        <v>421</v>
      </c>
      <c r="M1318" s="82" t="s">
        <v>26978</v>
      </c>
      <c r="N1318" s="82" t="s">
        <v>468</v>
      </c>
      <c r="O1318" s="82" t="s">
        <v>366</v>
      </c>
      <c r="P1318" s="82" t="s">
        <v>26979</v>
      </c>
      <c r="Q1318" s="82" t="s">
        <v>26980</v>
      </c>
      <c r="R1318" s="82" t="s">
        <v>360</v>
      </c>
      <c r="S1318" s="82" t="s">
        <v>368</v>
      </c>
      <c r="T1318" s="82" t="s">
        <v>26981</v>
      </c>
      <c r="U1318" s="82" t="s">
        <v>443</v>
      </c>
      <c r="V1318" s="82" t="s">
        <v>362</v>
      </c>
      <c r="W1318" s="82" t="s">
        <v>468</v>
      </c>
      <c r="X1318" s="82" t="s">
        <v>26933</v>
      </c>
      <c r="Y1318" s="82" t="s">
        <v>26982</v>
      </c>
      <c r="Z1318" s="82" t="s">
        <v>427</v>
      </c>
      <c r="AA1318" s="82" t="s">
        <v>26983</v>
      </c>
      <c r="AB1318" s="82" t="s">
        <v>26984</v>
      </c>
      <c r="AC1318" s="82" t="s">
        <v>26985</v>
      </c>
      <c r="AD1318" s="82" t="s">
        <v>26986</v>
      </c>
      <c r="AE1318" s="82" t="s">
        <v>26987</v>
      </c>
      <c r="AF1318" s="82" t="s">
        <v>26988</v>
      </c>
      <c r="AG1318" s="82" t="s">
        <v>382</v>
      </c>
      <c r="AH1318" s="82" t="s">
        <v>382</v>
      </c>
      <c r="AI1318" s="82" t="s">
        <v>2685</v>
      </c>
      <c r="AJ1318" s="82" t="s">
        <v>26924</v>
      </c>
      <c r="AK1318" s="82" t="s">
        <v>26989</v>
      </c>
      <c r="AL1318" s="82" t="s">
        <v>450</v>
      </c>
    </row>
    <row r="1319" spans="1:38" x14ac:dyDescent="0.25">
      <c r="A1319" s="82" t="s">
        <v>26990</v>
      </c>
      <c r="B1319" s="82">
        <v>64.013999999999996</v>
      </c>
      <c r="D1319" s="82" t="s">
        <v>26908</v>
      </c>
      <c r="E1319" s="82" t="s">
        <v>26991</v>
      </c>
      <c r="F1319" s="82" t="s">
        <v>26992</v>
      </c>
      <c r="G1319" s="82" t="s">
        <v>683</v>
      </c>
      <c r="H1319" s="82" t="s">
        <v>360</v>
      </c>
      <c r="I1319" s="82" t="s">
        <v>26993</v>
      </c>
      <c r="J1319" s="82" t="s">
        <v>26994</v>
      </c>
      <c r="K1319" s="82" t="s">
        <v>362</v>
      </c>
      <c r="L1319" s="82" t="s">
        <v>421</v>
      </c>
      <c r="M1319" s="82" t="s">
        <v>26995</v>
      </c>
      <c r="N1319" s="82" t="s">
        <v>26996</v>
      </c>
      <c r="O1319" s="82" t="s">
        <v>366</v>
      </c>
      <c r="P1319" s="82" t="s">
        <v>5353</v>
      </c>
      <c r="Q1319" s="82" t="s">
        <v>360</v>
      </c>
      <c r="R1319" s="82" t="s">
        <v>360</v>
      </c>
      <c r="S1319" s="82" t="s">
        <v>3849</v>
      </c>
      <c r="T1319" s="82" t="s">
        <v>26997</v>
      </c>
      <c r="U1319" s="82" t="s">
        <v>443</v>
      </c>
      <c r="V1319" s="82" t="s">
        <v>362</v>
      </c>
      <c r="W1319" s="82" t="s">
        <v>26998</v>
      </c>
      <c r="X1319" s="82" t="s">
        <v>26933</v>
      </c>
      <c r="Y1319" s="82" t="s">
        <v>26999</v>
      </c>
      <c r="Z1319" s="82" t="s">
        <v>427</v>
      </c>
      <c r="AA1319" s="82" t="s">
        <v>27000</v>
      </c>
      <c r="AB1319" s="82" t="s">
        <v>27001</v>
      </c>
      <c r="AC1319" s="82" t="s">
        <v>27002</v>
      </c>
      <c r="AD1319" s="82" t="s">
        <v>27003</v>
      </c>
      <c r="AE1319" s="82" t="s">
        <v>26923</v>
      </c>
      <c r="AF1319" s="82" t="s">
        <v>27004</v>
      </c>
      <c r="AG1319" s="82" t="s">
        <v>382</v>
      </c>
      <c r="AH1319" s="82" t="s">
        <v>382</v>
      </c>
      <c r="AI1319" s="82" t="s">
        <v>521</v>
      </c>
      <c r="AJ1319" s="82" t="s">
        <v>26924</v>
      </c>
      <c r="AK1319" s="82" t="s">
        <v>27005</v>
      </c>
      <c r="AL1319" s="82" t="s">
        <v>450</v>
      </c>
    </row>
    <row r="1320" spans="1:38" x14ac:dyDescent="0.25">
      <c r="A1320" s="82" t="s">
        <v>27006</v>
      </c>
      <c r="B1320" s="82">
        <v>64.015000000000001</v>
      </c>
      <c r="D1320" s="82" t="s">
        <v>26908</v>
      </c>
      <c r="E1320" s="82" t="s">
        <v>27007</v>
      </c>
      <c r="F1320" s="82" t="s">
        <v>27008</v>
      </c>
      <c r="G1320" s="82" t="s">
        <v>683</v>
      </c>
      <c r="H1320" s="82" t="s">
        <v>360</v>
      </c>
      <c r="I1320" s="82" t="s">
        <v>27009</v>
      </c>
      <c r="J1320" s="82" t="s">
        <v>27010</v>
      </c>
      <c r="K1320" s="82" t="s">
        <v>362</v>
      </c>
      <c r="L1320" s="82" t="s">
        <v>421</v>
      </c>
      <c r="M1320" s="82" t="s">
        <v>27011</v>
      </c>
      <c r="N1320" s="82" t="s">
        <v>27012</v>
      </c>
      <c r="O1320" s="82" t="s">
        <v>366</v>
      </c>
      <c r="P1320" s="82" t="s">
        <v>5353</v>
      </c>
      <c r="Q1320" s="82" t="s">
        <v>360</v>
      </c>
      <c r="R1320" s="82" t="s">
        <v>360</v>
      </c>
      <c r="S1320" s="82" t="s">
        <v>3849</v>
      </c>
      <c r="T1320" s="82" t="s">
        <v>26997</v>
      </c>
      <c r="U1320" s="82" t="s">
        <v>443</v>
      </c>
      <c r="V1320" s="82" t="s">
        <v>362</v>
      </c>
      <c r="W1320" s="82" t="s">
        <v>26998</v>
      </c>
      <c r="X1320" s="82" t="s">
        <v>26933</v>
      </c>
      <c r="Y1320" s="82" t="s">
        <v>27013</v>
      </c>
      <c r="Z1320" s="82" t="s">
        <v>427</v>
      </c>
      <c r="AA1320" s="82" t="s">
        <v>27014</v>
      </c>
      <c r="AB1320" s="82" t="s">
        <v>27015</v>
      </c>
      <c r="AC1320" s="82" t="s">
        <v>27002</v>
      </c>
      <c r="AD1320" s="82" t="s">
        <v>27016</v>
      </c>
      <c r="AE1320" s="82" t="s">
        <v>26923</v>
      </c>
      <c r="AG1320" s="82" t="s">
        <v>382</v>
      </c>
      <c r="AH1320" s="82" t="s">
        <v>382</v>
      </c>
      <c r="AI1320" s="82" t="s">
        <v>521</v>
      </c>
      <c r="AJ1320" s="82" t="s">
        <v>26924</v>
      </c>
      <c r="AK1320" s="82" t="s">
        <v>27017</v>
      </c>
      <c r="AL1320" s="82" t="s">
        <v>450</v>
      </c>
    </row>
    <row r="1321" spans="1:38" x14ac:dyDescent="0.25">
      <c r="A1321" s="82" t="s">
        <v>27018</v>
      </c>
      <c r="B1321" s="82">
        <v>64.024000000000001</v>
      </c>
      <c r="D1321" s="82" t="s">
        <v>26908</v>
      </c>
      <c r="E1321" s="82" t="s">
        <v>27019</v>
      </c>
      <c r="F1321" s="82" t="s">
        <v>27020</v>
      </c>
      <c r="G1321" s="82" t="s">
        <v>359</v>
      </c>
      <c r="H1321" s="82" t="s">
        <v>360</v>
      </c>
      <c r="I1321" s="82" t="s">
        <v>27021</v>
      </c>
      <c r="J1321" s="82" t="s">
        <v>27022</v>
      </c>
      <c r="K1321" s="82" t="s">
        <v>27023</v>
      </c>
      <c r="L1321" s="82" t="s">
        <v>27024</v>
      </c>
      <c r="M1321" s="82" t="s">
        <v>27025</v>
      </c>
      <c r="N1321" s="82" t="s">
        <v>27026</v>
      </c>
      <c r="O1321" s="82" t="s">
        <v>558</v>
      </c>
      <c r="P1321" s="82" t="s">
        <v>27027</v>
      </c>
      <c r="Q1321" s="82" t="s">
        <v>27028</v>
      </c>
      <c r="R1321" s="82" t="s">
        <v>27029</v>
      </c>
      <c r="S1321" s="82" t="s">
        <v>368</v>
      </c>
      <c r="T1321" s="82" t="s">
        <v>27030</v>
      </c>
      <c r="U1321" s="82" t="s">
        <v>27031</v>
      </c>
      <c r="V1321" s="82" t="s">
        <v>27032</v>
      </c>
      <c r="W1321" s="82" t="s">
        <v>27033</v>
      </c>
      <c r="X1321" s="82" t="s">
        <v>26933</v>
      </c>
      <c r="Y1321" s="82" t="s">
        <v>27034</v>
      </c>
      <c r="Z1321" s="82" t="s">
        <v>27035</v>
      </c>
      <c r="AA1321" s="82" t="s">
        <v>27036</v>
      </c>
      <c r="AB1321" s="82" t="s">
        <v>27037</v>
      </c>
      <c r="AC1321" s="82" t="s">
        <v>13373</v>
      </c>
      <c r="AD1321" s="82" t="s">
        <v>27038</v>
      </c>
      <c r="AE1321" s="82" t="s">
        <v>27039</v>
      </c>
      <c r="AF1321" s="82" t="s">
        <v>27040</v>
      </c>
      <c r="AG1321" s="82" t="s">
        <v>382</v>
      </c>
      <c r="AH1321" s="82" t="s">
        <v>27041</v>
      </c>
      <c r="AI1321" s="82" t="s">
        <v>7594</v>
      </c>
      <c r="AJ1321" s="82" t="s">
        <v>26924</v>
      </c>
      <c r="AK1321" s="82" t="s">
        <v>27042</v>
      </c>
      <c r="AL1321" s="82" t="s">
        <v>4274</v>
      </c>
    </row>
    <row r="1322" spans="1:38" x14ac:dyDescent="0.25">
      <c r="A1322" s="82" t="s">
        <v>27043</v>
      </c>
      <c r="B1322" s="82">
        <v>64.025999999999996</v>
      </c>
      <c r="D1322" s="82" t="s">
        <v>26908</v>
      </c>
      <c r="E1322" s="82" t="s">
        <v>27044</v>
      </c>
      <c r="F1322" s="82" t="s">
        <v>27045</v>
      </c>
      <c r="G1322" s="82" t="s">
        <v>683</v>
      </c>
      <c r="H1322" s="82" t="s">
        <v>360</v>
      </c>
      <c r="I1322" s="82" t="s">
        <v>27046</v>
      </c>
      <c r="J1322" s="82" t="s">
        <v>27047</v>
      </c>
      <c r="K1322" s="82" t="s">
        <v>362</v>
      </c>
      <c r="L1322" s="82" t="s">
        <v>421</v>
      </c>
      <c r="M1322" s="82" t="s">
        <v>27048</v>
      </c>
      <c r="N1322" s="82" t="s">
        <v>27049</v>
      </c>
      <c r="O1322" s="82" t="s">
        <v>366</v>
      </c>
      <c r="P1322" s="82" t="s">
        <v>5353</v>
      </c>
      <c r="Q1322" s="82" t="s">
        <v>360</v>
      </c>
      <c r="R1322" s="82" t="s">
        <v>360</v>
      </c>
      <c r="S1322" s="82" t="s">
        <v>27050</v>
      </c>
      <c r="T1322" s="82" t="s">
        <v>27051</v>
      </c>
      <c r="U1322" s="82" t="s">
        <v>443</v>
      </c>
      <c r="V1322" s="82" t="s">
        <v>362</v>
      </c>
      <c r="W1322" s="82" t="s">
        <v>26998</v>
      </c>
      <c r="X1322" s="82" t="s">
        <v>26933</v>
      </c>
      <c r="Y1322" s="82" t="s">
        <v>27052</v>
      </c>
      <c r="Z1322" s="82" t="s">
        <v>27053</v>
      </c>
      <c r="AA1322" s="82" t="s">
        <v>376</v>
      </c>
      <c r="AB1322" s="82" t="s">
        <v>27054</v>
      </c>
      <c r="AC1322" s="82" t="s">
        <v>27055</v>
      </c>
      <c r="AD1322" s="82" t="s">
        <v>27056</v>
      </c>
      <c r="AE1322" s="82" t="s">
        <v>26923</v>
      </c>
      <c r="AG1322" s="82" t="s">
        <v>382</v>
      </c>
      <c r="AH1322" s="82" t="s">
        <v>382</v>
      </c>
      <c r="AI1322" s="82" t="s">
        <v>1259</v>
      </c>
      <c r="AJ1322" s="82" t="s">
        <v>26924</v>
      </c>
      <c r="AK1322" s="82" t="s">
        <v>27057</v>
      </c>
      <c r="AL1322" s="82" t="s">
        <v>450</v>
      </c>
    </row>
    <row r="1323" spans="1:38" x14ac:dyDescent="0.25">
      <c r="A1323" s="82" t="s">
        <v>27058</v>
      </c>
      <c r="B1323" s="82">
        <v>64.027000000000001</v>
      </c>
      <c r="C1323" s="82" t="s">
        <v>27059</v>
      </c>
      <c r="D1323" s="82" t="s">
        <v>27060</v>
      </c>
      <c r="E1323" s="82" t="s">
        <v>27061</v>
      </c>
      <c r="F1323" s="82" t="s">
        <v>27062</v>
      </c>
      <c r="G1323" s="82" t="s">
        <v>504</v>
      </c>
      <c r="H1323" s="82" t="s">
        <v>360</v>
      </c>
      <c r="I1323" s="82" t="s">
        <v>27063</v>
      </c>
      <c r="J1323" s="82" t="s">
        <v>27064</v>
      </c>
      <c r="K1323" s="82" t="s">
        <v>27065</v>
      </c>
      <c r="L1323" s="82" t="s">
        <v>421</v>
      </c>
      <c r="M1323" s="82" t="s">
        <v>27066</v>
      </c>
      <c r="N1323" s="82" t="s">
        <v>27067</v>
      </c>
      <c r="O1323" s="82" t="s">
        <v>558</v>
      </c>
      <c r="P1323" s="82" t="s">
        <v>27068</v>
      </c>
      <c r="Q1323" s="82" t="s">
        <v>27069</v>
      </c>
      <c r="R1323" s="82" t="s">
        <v>360</v>
      </c>
      <c r="S1323" s="82" t="s">
        <v>368</v>
      </c>
      <c r="T1323" s="82" t="s">
        <v>27070</v>
      </c>
      <c r="U1323" s="82" t="s">
        <v>443</v>
      </c>
      <c r="V1323" s="82" t="s">
        <v>362</v>
      </c>
      <c r="W1323" s="82" t="s">
        <v>367</v>
      </c>
      <c r="X1323" s="82" t="s">
        <v>27071</v>
      </c>
      <c r="Y1323" s="82" t="s">
        <v>27072</v>
      </c>
      <c r="Z1323" s="82" t="s">
        <v>27073</v>
      </c>
      <c r="AA1323" s="82" t="s">
        <v>376</v>
      </c>
      <c r="AB1323" s="82" t="s">
        <v>27074</v>
      </c>
      <c r="AC1323" s="82" t="s">
        <v>27075</v>
      </c>
      <c r="AD1323" s="82" t="s">
        <v>27076</v>
      </c>
      <c r="AE1323" s="82" t="s">
        <v>27077</v>
      </c>
      <c r="AG1323" s="82" t="s">
        <v>382</v>
      </c>
      <c r="AH1323" s="82" t="s">
        <v>382</v>
      </c>
      <c r="AI1323" s="82" t="s">
        <v>27078</v>
      </c>
      <c r="AJ1323" s="82" t="s">
        <v>26924</v>
      </c>
      <c r="AK1323" s="82" t="s">
        <v>27079</v>
      </c>
      <c r="AL1323" s="82" t="s">
        <v>450</v>
      </c>
    </row>
    <row r="1324" spans="1:38" x14ac:dyDescent="0.25">
      <c r="A1324" s="82" t="s">
        <v>27058</v>
      </c>
      <c r="B1324" s="82">
        <v>64.028000000000006</v>
      </c>
      <c r="C1324" s="82" t="s">
        <v>27080</v>
      </c>
      <c r="D1324" s="82" t="s">
        <v>27060</v>
      </c>
      <c r="E1324" s="82" t="s">
        <v>27081</v>
      </c>
      <c r="F1324" s="82" t="s">
        <v>27062</v>
      </c>
      <c r="G1324" s="82" t="s">
        <v>438</v>
      </c>
      <c r="H1324" s="82" t="s">
        <v>360</v>
      </c>
      <c r="I1324" s="82" t="s">
        <v>27082</v>
      </c>
      <c r="J1324" s="82" t="s">
        <v>27064</v>
      </c>
      <c r="K1324" s="82" t="s">
        <v>27065</v>
      </c>
      <c r="L1324" s="82" t="s">
        <v>421</v>
      </c>
      <c r="M1324" s="82" t="s">
        <v>27083</v>
      </c>
      <c r="N1324" s="82" t="s">
        <v>27067</v>
      </c>
      <c r="O1324" s="82" t="s">
        <v>558</v>
      </c>
      <c r="P1324" s="82" t="s">
        <v>27068</v>
      </c>
      <c r="Q1324" s="82" t="s">
        <v>27069</v>
      </c>
      <c r="R1324" s="82" t="s">
        <v>360</v>
      </c>
      <c r="S1324" s="82" t="s">
        <v>368</v>
      </c>
      <c r="T1324" s="82" t="s">
        <v>27084</v>
      </c>
      <c r="U1324" s="82" t="s">
        <v>27085</v>
      </c>
      <c r="V1324" s="82" t="s">
        <v>362</v>
      </c>
      <c r="W1324" s="82" t="s">
        <v>367</v>
      </c>
      <c r="X1324" s="82" t="s">
        <v>27071</v>
      </c>
      <c r="Y1324" s="82" t="s">
        <v>27086</v>
      </c>
      <c r="Z1324" s="82" t="s">
        <v>27073</v>
      </c>
      <c r="AA1324" s="82" t="s">
        <v>27087</v>
      </c>
      <c r="AB1324" s="82" t="s">
        <v>27088</v>
      </c>
      <c r="AC1324" s="82" t="s">
        <v>27075</v>
      </c>
      <c r="AD1324" s="82" t="s">
        <v>27089</v>
      </c>
      <c r="AE1324" s="82" t="s">
        <v>27077</v>
      </c>
      <c r="AF1324" s="82" t="s">
        <v>27090</v>
      </c>
      <c r="AG1324" s="82" t="s">
        <v>382</v>
      </c>
      <c r="AH1324" s="82" t="s">
        <v>382</v>
      </c>
      <c r="AI1324" s="82" t="s">
        <v>27091</v>
      </c>
      <c r="AJ1324" s="82" t="s">
        <v>26924</v>
      </c>
      <c r="AK1324" s="82" t="s">
        <v>27092</v>
      </c>
      <c r="AL1324" s="82" t="s">
        <v>450</v>
      </c>
    </row>
    <row r="1325" spans="1:38" x14ac:dyDescent="0.25">
      <c r="A1325" s="82" t="s">
        <v>27093</v>
      </c>
      <c r="B1325" s="82">
        <v>64.028999999999996</v>
      </c>
      <c r="C1325" s="82" t="s">
        <v>27094</v>
      </c>
      <c r="D1325" s="82" t="s">
        <v>26908</v>
      </c>
      <c r="E1325" s="82" t="s">
        <v>27095</v>
      </c>
      <c r="F1325" s="82" t="s">
        <v>27096</v>
      </c>
      <c r="G1325" s="82" t="s">
        <v>504</v>
      </c>
      <c r="H1325" s="82" t="s">
        <v>360</v>
      </c>
      <c r="I1325" s="82" t="s">
        <v>27097</v>
      </c>
      <c r="J1325" s="82" t="s">
        <v>27098</v>
      </c>
      <c r="K1325" s="82" t="s">
        <v>27099</v>
      </c>
      <c r="L1325" s="82" t="s">
        <v>421</v>
      </c>
      <c r="M1325" s="82" t="s">
        <v>27100</v>
      </c>
      <c r="N1325" s="82" t="s">
        <v>27101</v>
      </c>
      <c r="O1325" s="82" t="s">
        <v>366</v>
      </c>
      <c r="P1325" s="82" t="s">
        <v>27102</v>
      </c>
      <c r="Q1325" s="82" t="s">
        <v>27103</v>
      </c>
      <c r="R1325" s="82" t="s">
        <v>360</v>
      </c>
      <c r="S1325" s="82" t="s">
        <v>368</v>
      </c>
      <c r="T1325" s="82" t="s">
        <v>27104</v>
      </c>
      <c r="U1325" s="82" t="s">
        <v>443</v>
      </c>
      <c r="V1325" s="82" t="s">
        <v>27105</v>
      </c>
      <c r="W1325" s="82" t="s">
        <v>27106</v>
      </c>
      <c r="X1325" s="82" t="s">
        <v>27107</v>
      </c>
      <c r="Y1325" s="82" t="s">
        <v>27108</v>
      </c>
      <c r="Z1325" s="82" t="s">
        <v>27109</v>
      </c>
      <c r="AA1325" s="82" t="s">
        <v>376</v>
      </c>
      <c r="AB1325" s="82" t="s">
        <v>27110</v>
      </c>
      <c r="AC1325" s="82" t="s">
        <v>27111</v>
      </c>
      <c r="AD1325" s="82" t="s">
        <v>27112</v>
      </c>
      <c r="AE1325" s="82" t="s">
        <v>27113</v>
      </c>
      <c r="AF1325" s="82" t="s">
        <v>382</v>
      </c>
      <c r="AG1325" s="82" t="s">
        <v>382</v>
      </c>
      <c r="AH1325" s="82" t="s">
        <v>382</v>
      </c>
      <c r="AI1325" s="82" t="s">
        <v>27114</v>
      </c>
      <c r="AJ1325" s="82" t="s">
        <v>26924</v>
      </c>
      <c r="AK1325" s="82" t="s">
        <v>27115</v>
      </c>
      <c r="AL1325" s="82" t="s">
        <v>450</v>
      </c>
    </row>
    <row r="1326" spans="1:38" x14ac:dyDescent="0.25">
      <c r="A1326" s="82" t="s">
        <v>27116</v>
      </c>
      <c r="B1326" s="82">
        <v>64.03</v>
      </c>
      <c r="D1326" s="82" t="s">
        <v>27060</v>
      </c>
      <c r="E1326" s="82" t="s">
        <v>27117</v>
      </c>
      <c r="F1326" s="82" t="s">
        <v>27118</v>
      </c>
      <c r="G1326" s="82" t="s">
        <v>2959</v>
      </c>
      <c r="H1326" s="82" t="s">
        <v>360</v>
      </c>
      <c r="I1326" s="82" t="s">
        <v>27119</v>
      </c>
      <c r="J1326" s="82" t="s">
        <v>27120</v>
      </c>
      <c r="K1326" s="82" t="s">
        <v>27121</v>
      </c>
      <c r="L1326" s="82" t="s">
        <v>421</v>
      </c>
      <c r="M1326" s="82" t="s">
        <v>27122</v>
      </c>
      <c r="N1326" s="82" t="s">
        <v>27123</v>
      </c>
      <c r="O1326" s="82" t="s">
        <v>558</v>
      </c>
      <c r="P1326" s="82" t="s">
        <v>27124</v>
      </c>
      <c r="Q1326" s="82" t="s">
        <v>27125</v>
      </c>
      <c r="R1326" s="82" t="s">
        <v>360</v>
      </c>
      <c r="S1326" s="82" t="s">
        <v>368</v>
      </c>
      <c r="T1326" s="82" t="s">
        <v>27126</v>
      </c>
      <c r="U1326" s="82" t="s">
        <v>443</v>
      </c>
      <c r="V1326" s="82" t="s">
        <v>362</v>
      </c>
      <c r="W1326" s="82" t="s">
        <v>27127</v>
      </c>
      <c r="X1326" s="82" t="s">
        <v>27128</v>
      </c>
      <c r="Y1326" s="82" t="s">
        <v>27129</v>
      </c>
      <c r="Z1326" s="82" t="s">
        <v>367</v>
      </c>
      <c r="AA1326" s="82" t="s">
        <v>376</v>
      </c>
      <c r="AB1326" s="82" t="s">
        <v>382</v>
      </c>
      <c r="AC1326" s="82" t="s">
        <v>27130</v>
      </c>
      <c r="AD1326" s="82" t="s">
        <v>27131</v>
      </c>
      <c r="AE1326" s="82" t="s">
        <v>27132</v>
      </c>
      <c r="AF1326" s="82" t="s">
        <v>27133</v>
      </c>
      <c r="AG1326" s="82" t="s">
        <v>382</v>
      </c>
      <c r="AH1326" s="82" t="s">
        <v>382</v>
      </c>
      <c r="AI1326" s="82" t="s">
        <v>27134</v>
      </c>
      <c r="AJ1326" s="82" t="s">
        <v>26924</v>
      </c>
      <c r="AK1326" s="82" t="s">
        <v>27135</v>
      </c>
      <c r="AL1326" s="82" t="s">
        <v>450</v>
      </c>
    </row>
    <row r="1327" spans="1:38" x14ac:dyDescent="0.25">
      <c r="A1327" s="82" t="s">
        <v>27136</v>
      </c>
      <c r="B1327" s="82">
        <v>64.031000000000006</v>
      </c>
      <c r="D1327" s="82" t="s">
        <v>27060</v>
      </c>
      <c r="E1327" s="82" t="s">
        <v>27137</v>
      </c>
      <c r="F1327" s="82" t="s">
        <v>27138</v>
      </c>
      <c r="G1327" s="82" t="s">
        <v>2959</v>
      </c>
      <c r="H1327" s="82" t="s">
        <v>360</v>
      </c>
      <c r="I1327" s="82" t="s">
        <v>27139</v>
      </c>
      <c r="J1327" s="82" t="s">
        <v>27140</v>
      </c>
      <c r="K1327" s="82" t="s">
        <v>27141</v>
      </c>
      <c r="L1327" s="82" t="s">
        <v>421</v>
      </c>
      <c r="M1327" s="82" t="s">
        <v>27142</v>
      </c>
      <c r="N1327" s="82" t="s">
        <v>27143</v>
      </c>
      <c r="O1327" s="82" t="s">
        <v>558</v>
      </c>
      <c r="P1327" s="82" t="s">
        <v>27144</v>
      </c>
      <c r="Q1327" s="82" t="s">
        <v>27125</v>
      </c>
      <c r="R1327" s="82" t="s">
        <v>360</v>
      </c>
      <c r="S1327" s="82" t="s">
        <v>368</v>
      </c>
      <c r="T1327" s="82" t="s">
        <v>27126</v>
      </c>
      <c r="U1327" s="82" t="s">
        <v>443</v>
      </c>
      <c r="V1327" s="82" t="s">
        <v>362</v>
      </c>
      <c r="W1327" s="82" t="s">
        <v>27145</v>
      </c>
      <c r="X1327" s="82" t="s">
        <v>27146</v>
      </c>
      <c r="Y1327" s="82" t="s">
        <v>27147</v>
      </c>
      <c r="Z1327" s="82" t="s">
        <v>367</v>
      </c>
      <c r="AA1327" s="82" t="s">
        <v>376</v>
      </c>
      <c r="AB1327" s="82" t="s">
        <v>382</v>
      </c>
      <c r="AC1327" s="82" t="s">
        <v>27148</v>
      </c>
      <c r="AD1327" s="82" t="s">
        <v>27149</v>
      </c>
      <c r="AE1327" s="82" t="s">
        <v>27132</v>
      </c>
      <c r="AF1327" s="82" t="s">
        <v>27150</v>
      </c>
      <c r="AG1327" s="82" t="s">
        <v>382</v>
      </c>
      <c r="AH1327" s="82" t="s">
        <v>382</v>
      </c>
      <c r="AI1327" s="82" t="s">
        <v>27134</v>
      </c>
      <c r="AJ1327" s="82" t="s">
        <v>26924</v>
      </c>
      <c r="AK1327" s="82" t="s">
        <v>27151</v>
      </c>
      <c r="AL1327" s="82" t="s">
        <v>450</v>
      </c>
    </row>
    <row r="1328" spans="1:38" x14ac:dyDescent="0.25">
      <c r="A1328" s="82" t="s">
        <v>27152</v>
      </c>
      <c r="B1328" s="82">
        <v>64.031999999999996</v>
      </c>
      <c r="C1328" s="82" t="s">
        <v>27153</v>
      </c>
      <c r="D1328" s="82" t="s">
        <v>27060</v>
      </c>
      <c r="E1328" s="82" t="s">
        <v>27154</v>
      </c>
      <c r="F1328" s="82" t="s">
        <v>27155</v>
      </c>
      <c r="G1328" s="82" t="s">
        <v>438</v>
      </c>
      <c r="H1328" s="82" t="s">
        <v>360</v>
      </c>
      <c r="I1328" s="82" t="s">
        <v>27156</v>
      </c>
      <c r="J1328" s="82" t="s">
        <v>27064</v>
      </c>
      <c r="K1328" s="82" t="s">
        <v>27157</v>
      </c>
      <c r="L1328" s="82" t="s">
        <v>421</v>
      </c>
      <c r="M1328" s="82" t="s">
        <v>27158</v>
      </c>
      <c r="N1328" s="82" t="s">
        <v>27159</v>
      </c>
      <c r="O1328" s="82" t="s">
        <v>27160</v>
      </c>
      <c r="P1328" s="82" t="s">
        <v>27161</v>
      </c>
      <c r="Q1328" s="82" t="s">
        <v>27162</v>
      </c>
      <c r="R1328" s="82" t="s">
        <v>360</v>
      </c>
      <c r="S1328" s="82" t="s">
        <v>368</v>
      </c>
      <c r="T1328" s="82" t="s">
        <v>27163</v>
      </c>
      <c r="U1328" s="82" t="s">
        <v>27164</v>
      </c>
      <c r="V1328" s="82" t="s">
        <v>362</v>
      </c>
      <c r="W1328" s="82" t="s">
        <v>822</v>
      </c>
      <c r="X1328" s="82" t="s">
        <v>27071</v>
      </c>
      <c r="Y1328" s="82" t="s">
        <v>27165</v>
      </c>
      <c r="Z1328" s="82" t="s">
        <v>27166</v>
      </c>
      <c r="AA1328" s="82" t="s">
        <v>376</v>
      </c>
      <c r="AB1328" s="82" t="s">
        <v>27167</v>
      </c>
      <c r="AC1328" s="82" t="s">
        <v>27168</v>
      </c>
      <c r="AD1328" s="82" t="s">
        <v>27169</v>
      </c>
      <c r="AE1328" s="82" t="s">
        <v>27170</v>
      </c>
      <c r="AF1328" s="82" t="s">
        <v>27090</v>
      </c>
      <c r="AG1328" s="82" t="s">
        <v>382</v>
      </c>
      <c r="AH1328" s="82" t="s">
        <v>382</v>
      </c>
      <c r="AI1328" s="82" t="s">
        <v>17763</v>
      </c>
      <c r="AJ1328" s="82" t="s">
        <v>26924</v>
      </c>
      <c r="AK1328" s="82" t="s">
        <v>27171</v>
      </c>
      <c r="AL1328" s="82" t="s">
        <v>450</v>
      </c>
    </row>
    <row r="1329" spans="1:38" x14ac:dyDescent="0.25">
      <c r="A1329" s="82" t="s">
        <v>27172</v>
      </c>
      <c r="B1329" s="82">
        <v>64.033000000000001</v>
      </c>
      <c r="D1329" s="82" t="s">
        <v>26908</v>
      </c>
      <c r="E1329" s="82" t="s">
        <v>27173</v>
      </c>
      <c r="F1329" s="82" t="s">
        <v>27174</v>
      </c>
      <c r="G1329" s="82" t="s">
        <v>359</v>
      </c>
      <c r="H1329" s="82" t="s">
        <v>360</v>
      </c>
      <c r="I1329" s="82" t="s">
        <v>27175</v>
      </c>
      <c r="J1329" s="82" t="s">
        <v>27176</v>
      </c>
      <c r="K1329" s="82" t="s">
        <v>27177</v>
      </c>
      <c r="L1329" s="82" t="s">
        <v>27178</v>
      </c>
      <c r="M1329" s="82" t="s">
        <v>27179</v>
      </c>
      <c r="N1329" s="82" t="s">
        <v>27180</v>
      </c>
      <c r="O1329" s="82" t="s">
        <v>558</v>
      </c>
      <c r="P1329" s="82" t="s">
        <v>27181</v>
      </c>
      <c r="Q1329" s="82" t="s">
        <v>27182</v>
      </c>
      <c r="R1329" s="82" t="s">
        <v>27183</v>
      </c>
      <c r="S1329" s="82" t="s">
        <v>368</v>
      </c>
      <c r="T1329" s="82" t="s">
        <v>27184</v>
      </c>
      <c r="U1329" s="82" t="s">
        <v>27185</v>
      </c>
      <c r="V1329" s="82" t="s">
        <v>27186</v>
      </c>
      <c r="W1329" s="82" t="s">
        <v>27187</v>
      </c>
      <c r="X1329" s="82" t="s">
        <v>27188</v>
      </c>
      <c r="Y1329" s="82" t="s">
        <v>27189</v>
      </c>
      <c r="Z1329" s="82" t="s">
        <v>27190</v>
      </c>
      <c r="AA1329" s="82" t="s">
        <v>27191</v>
      </c>
      <c r="AB1329" s="82" t="s">
        <v>27192</v>
      </c>
      <c r="AC1329" s="82" t="s">
        <v>735</v>
      </c>
      <c r="AD1329" s="82" t="s">
        <v>27193</v>
      </c>
      <c r="AE1329" s="82" t="s">
        <v>27194</v>
      </c>
      <c r="AF1329" s="82" t="s">
        <v>382</v>
      </c>
      <c r="AG1329" s="82" t="s">
        <v>382</v>
      </c>
      <c r="AH1329" s="82" t="s">
        <v>27195</v>
      </c>
      <c r="AI1329" s="82" t="s">
        <v>27196</v>
      </c>
      <c r="AJ1329" s="82" t="s">
        <v>26924</v>
      </c>
      <c r="AK1329" s="82" t="s">
        <v>27197</v>
      </c>
      <c r="AL1329" s="82" t="s">
        <v>387</v>
      </c>
    </row>
    <row r="1330" spans="1:38" x14ac:dyDescent="0.25">
      <c r="A1330" s="82" t="s">
        <v>27198</v>
      </c>
      <c r="B1330" s="82">
        <v>64.034000000000006</v>
      </c>
      <c r="C1330" s="82" t="s">
        <v>27198</v>
      </c>
      <c r="D1330" s="82" t="s">
        <v>27199</v>
      </c>
      <c r="E1330" s="82" t="s">
        <v>27200</v>
      </c>
      <c r="F1330" s="82" t="s">
        <v>27201</v>
      </c>
      <c r="G1330" s="82" t="s">
        <v>359</v>
      </c>
      <c r="H1330" s="82" t="s">
        <v>360</v>
      </c>
      <c r="I1330" s="82" t="s">
        <v>27202</v>
      </c>
      <c r="J1330" s="82" t="s">
        <v>27203</v>
      </c>
      <c r="K1330" s="82" t="s">
        <v>27204</v>
      </c>
      <c r="L1330" s="82" t="s">
        <v>27205</v>
      </c>
      <c r="M1330" s="82" t="s">
        <v>27206</v>
      </c>
      <c r="N1330" s="82" t="s">
        <v>27207</v>
      </c>
      <c r="O1330" s="82" t="s">
        <v>558</v>
      </c>
      <c r="P1330" s="82" t="s">
        <v>360</v>
      </c>
      <c r="Q1330" s="82" t="s">
        <v>27208</v>
      </c>
      <c r="R1330" s="82" t="s">
        <v>27209</v>
      </c>
      <c r="S1330" s="82" t="s">
        <v>368</v>
      </c>
      <c r="T1330" s="82" t="s">
        <v>27210</v>
      </c>
      <c r="U1330" s="82" t="s">
        <v>27211</v>
      </c>
      <c r="V1330" s="82" t="s">
        <v>27212</v>
      </c>
      <c r="W1330" s="82" t="s">
        <v>27213</v>
      </c>
      <c r="X1330" s="82" t="s">
        <v>27214</v>
      </c>
      <c r="Y1330" s="82" t="s">
        <v>27215</v>
      </c>
      <c r="Z1330" s="82" t="s">
        <v>27216</v>
      </c>
      <c r="AA1330" s="82" t="s">
        <v>27217</v>
      </c>
      <c r="AB1330" s="82" t="s">
        <v>27218</v>
      </c>
      <c r="AC1330" s="82" t="s">
        <v>27219</v>
      </c>
      <c r="AD1330" s="82" t="s">
        <v>27220</v>
      </c>
      <c r="AE1330" s="82" t="s">
        <v>27221</v>
      </c>
      <c r="AF1330" s="82" t="s">
        <v>382</v>
      </c>
      <c r="AG1330" s="82" t="s">
        <v>27222</v>
      </c>
      <c r="AH1330" s="82" t="s">
        <v>27223</v>
      </c>
      <c r="AI1330" s="82" t="s">
        <v>27224</v>
      </c>
      <c r="AJ1330" s="82" t="s">
        <v>26924</v>
      </c>
      <c r="AK1330" s="82" t="s">
        <v>27225</v>
      </c>
      <c r="AL1330" s="82" t="s">
        <v>387</v>
      </c>
    </row>
    <row r="1331" spans="1:38" x14ac:dyDescent="0.25">
      <c r="A1331" s="82" t="s">
        <v>27226</v>
      </c>
      <c r="B1331" s="82">
        <v>64.034999999999997</v>
      </c>
      <c r="C1331" s="82" t="s">
        <v>27227</v>
      </c>
      <c r="D1331" s="82" t="s">
        <v>26908</v>
      </c>
      <c r="E1331" s="82" t="s">
        <v>27228</v>
      </c>
      <c r="F1331" s="82" t="s">
        <v>27229</v>
      </c>
      <c r="G1331" s="82" t="s">
        <v>359</v>
      </c>
      <c r="H1331" s="82" t="s">
        <v>360</v>
      </c>
      <c r="I1331" s="82" t="s">
        <v>27230</v>
      </c>
      <c r="J1331" s="82" t="s">
        <v>27231</v>
      </c>
      <c r="K1331" s="82" t="s">
        <v>27232</v>
      </c>
      <c r="L1331" s="82" t="s">
        <v>421</v>
      </c>
      <c r="M1331" s="82" t="s">
        <v>27233</v>
      </c>
      <c r="N1331" s="82" t="s">
        <v>27234</v>
      </c>
      <c r="O1331" s="82" t="s">
        <v>558</v>
      </c>
      <c r="P1331" s="82" t="s">
        <v>27235</v>
      </c>
      <c r="Q1331" s="82" t="s">
        <v>360</v>
      </c>
      <c r="R1331" s="82" t="s">
        <v>27236</v>
      </c>
      <c r="S1331" s="82" t="s">
        <v>368</v>
      </c>
      <c r="T1331" s="82" t="s">
        <v>27237</v>
      </c>
      <c r="U1331" s="82" t="s">
        <v>27238</v>
      </c>
      <c r="V1331" s="82" t="s">
        <v>1376</v>
      </c>
      <c r="W1331" s="82" t="s">
        <v>27213</v>
      </c>
      <c r="X1331" s="82" t="s">
        <v>27239</v>
      </c>
      <c r="Y1331" s="82" t="s">
        <v>27240</v>
      </c>
      <c r="Z1331" s="82" t="s">
        <v>27241</v>
      </c>
      <c r="AA1331" s="82" t="s">
        <v>376</v>
      </c>
      <c r="AB1331" s="82" t="s">
        <v>382</v>
      </c>
      <c r="AC1331" s="82" t="s">
        <v>735</v>
      </c>
      <c r="AD1331" s="82" t="s">
        <v>27242</v>
      </c>
      <c r="AE1331" s="82" t="s">
        <v>360</v>
      </c>
      <c r="AF1331" s="82" t="s">
        <v>382</v>
      </c>
      <c r="AG1331" s="82" t="s">
        <v>382</v>
      </c>
      <c r="AH1331" s="82" t="s">
        <v>27243</v>
      </c>
      <c r="AI1331" s="82" t="s">
        <v>19686</v>
      </c>
      <c r="AJ1331" s="82" t="s">
        <v>26924</v>
      </c>
      <c r="AK1331" s="82" t="s">
        <v>27244</v>
      </c>
      <c r="AL1331" s="82" t="s">
        <v>387</v>
      </c>
    </row>
    <row r="1332" spans="1:38" x14ac:dyDescent="0.25">
      <c r="A1332" s="82" t="s">
        <v>27245</v>
      </c>
      <c r="B1332" s="82">
        <v>64.037000000000006</v>
      </c>
      <c r="D1332" s="82" t="s">
        <v>27199</v>
      </c>
      <c r="E1332" s="82" t="s">
        <v>27246</v>
      </c>
      <c r="F1332" s="82" t="s">
        <v>27247</v>
      </c>
      <c r="G1332" s="82" t="s">
        <v>438</v>
      </c>
      <c r="H1332" s="82" t="s">
        <v>360</v>
      </c>
      <c r="I1332" s="82" t="s">
        <v>27248</v>
      </c>
      <c r="J1332" s="82" t="s">
        <v>27249</v>
      </c>
      <c r="K1332" s="82" t="s">
        <v>27250</v>
      </c>
      <c r="L1332" s="82" t="s">
        <v>421</v>
      </c>
      <c r="M1332" s="82" t="s">
        <v>27251</v>
      </c>
      <c r="N1332" s="82" t="s">
        <v>27252</v>
      </c>
      <c r="O1332" s="82" t="s">
        <v>558</v>
      </c>
      <c r="P1332" s="82" t="s">
        <v>360</v>
      </c>
      <c r="Q1332" s="82" t="s">
        <v>27253</v>
      </c>
      <c r="R1332" s="82" t="s">
        <v>27254</v>
      </c>
      <c r="S1332" s="82" t="s">
        <v>368</v>
      </c>
      <c r="T1332" s="82" t="s">
        <v>27255</v>
      </c>
      <c r="U1332" s="82" t="s">
        <v>27256</v>
      </c>
      <c r="V1332" s="82" t="s">
        <v>362</v>
      </c>
      <c r="W1332" s="82" t="s">
        <v>360</v>
      </c>
      <c r="X1332" s="82" t="s">
        <v>27257</v>
      </c>
      <c r="Y1332" s="82" t="s">
        <v>27258</v>
      </c>
      <c r="Z1332" s="82" t="s">
        <v>27259</v>
      </c>
      <c r="AA1332" s="82" t="s">
        <v>27260</v>
      </c>
      <c r="AB1332" s="82" t="s">
        <v>27261</v>
      </c>
      <c r="AC1332" s="82" t="s">
        <v>27262</v>
      </c>
      <c r="AD1332" s="82" t="s">
        <v>27263</v>
      </c>
      <c r="AE1332" s="82" t="s">
        <v>27221</v>
      </c>
      <c r="AF1332" s="82" t="s">
        <v>382</v>
      </c>
      <c r="AG1332" s="82" t="s">
        <v>382</v>
      </c>
      <c r="AH1332" s="82" t="s">
        <v>382</v>
      </c>
      <c r="AI1332" s="82" t="s">
        <v>27264</v>
      </c>
      <c r="AJ1332" s="82" t="s">
        <v>26924</v>
      </c>
      <c r="AK1332" s="82" t="s">
        <v>27265</v>
      </c>
      <c r="AL1332" s="82" t="s">
        <v>450</v>
      </c>
    </row>
    <row r="1333" spans="1:38" x14ac:dyDescent="0.25">
      <c r="A1333" s="82" t="s">
        <v>27266</v>
      </c>
      <c r="B1333" s="82">
        <v>64.037999999999997</v>
      </c>
      <c r="C1333" s="82" t="s">
        <v>27267</v>
      </c>
      <c r="D1333" s="82" t="s">
        <v>26908</v>
      </c>
      <c r="E1333" s="82" t="s">
        <v>27268</v>
      </c>
      <c r="F1333" s="82" t="s">
        <v>27269</v>
      </c>
      <c r="G1333" s="82" t="s">
        <v>359</v>
      </c>
      <c r="H1333" s="82" t="s">
        <v>360</v>
      </c>
      <c r="I1333" s="82" t="s">
        <v>27270</v>
      </c>
      <c r="J1333" s="82" t="s">
        <v>27271</v>
      </c>
      <c r="K1333" s="82" t="s">
        <v>362</v>
      </c>
      <c r="L1333" s="82" t="s">
        <v>421</v>
      </c>
      <c r="M1333" s="82" t="s">
        <v>27272</v>
      </c>
      <c r="N1333" s="82" t="s">
        <v>27273</v>
      </c>
      <c r="O1333" s="82" t="s">
        <v>558</v>
      </c>
      <c r="P1333" s="82" t="s">
        <v>360</v>
      </c>
      <c r="Q1333" s="82" t="s">
        <v>27274</v>
      </c>
      <c r="R1333" s="82" t="s">
        <v>27275</v>
      </c>
      <c r="S1333" s="82" t="s">
        <v>368</v>
      </c>
      <c r="T1333" s="82" t="s">
        <v>27276</v>
      </c>
      <c r="U1333" s="82" t="s">
        <v>443</v>
      </c>
      <c r="V1333" s="82" t="s">
        <v>27277</v>
      </c>
      <c r="W1333" s="82" t="s">
        <v>27278</v>
      </c>
      <c r="X1333" s="82" t="s">
        <v>26933</v>
      </c>
      <c r="Y1333" s="82" t="s">
        <v>27279</v>
      </c>
      <c r="Z1333" s="82" t="s">
        <v>27280</v>
      </c>
      <c r="AA1333" s="82" t="s">
        <v>376</v>
      </c>
      <c r="AB1333" s="82" t="s">
        <v>27281</v>
      </c>
      <c r="AC1333" s="82" t="s">
        <v>27282</v>
      </c>
      <c r="AD1333" s="82" t="s">
        <v>27283</v>
      </c>
      <c r="AE1333" s="82" t="s">
        <v>27284</v>
      </c>
      <c r="AF1333" s="82" t="s">
        <v>382</v>
      </c>
      <c r="AG1333" s="82" t="s">
        <v>27285</v>
      </c>
      <c r="AH1333" s="82" t="s">
        <v>27286</v>
      </c>
      <c r="AI1333" s="82" t="s">
        <v>773</v>
      </c>
      <c r="AJ1333" s="82" t="s">
        <v>26924</v>
      </c>
      <c r="AK1333" s="82" t="s">
        <v>27287</v>
      </c>
      <c r="AL1333" s="82" t="s">
        <v>450</v>
      </c>
    </row>
    <row r="1334" spans="1:38" x14ac:dyDescent="0.25">
      <c r="A1334" s="82" t="s">
        <v>27288</v>
      </c>
      <c r="B1334" s="82">
        <v>64.039000000000001</v>
      </c>
      <c r="C1334" s="82" t="s">
        <v>27289</v>
      </c>
      <c r="D1334" s="82" t="s">
        <v>27199</v>
      </c>
      <c r="E1334" s="82" t="s">
        <v>27290</v>
      </c>
      <c r="F1334" s="82" t="s">
        <v>27291</v>
      </c>
      <c r="G1334" s="82" t="s">
        <v>504</v>
      </c>
      <c r="H1334" s="82" t="s">
        <v>360</v>
      </c>
      <c r="I1334" s="82" t="s">
        <v>27292</v>
      </c>
      <c r="J1334" s="82" t="s">
        <v>27292</v>
      </c>
      <c r="K1334" s="82" t="s">
        <v>362</v>
      </c>
      <c r="L1334" s="82" t="s">
        <v>421</v>
      </c>
      <c r="M1334" s="82" t="s">
        <v>6617</v>
      </c>
      <c r="N1334" s="82" t="s">
        <v>27293</v>
      </c>
      <c r="O1334" s="82" t="s">
        <v>366</v>
      </c>
      <c r="P1334" s="82" t="s">
        <v>360</v>
      </c>
      <c r="Q1334" s="82" t="s">
        <v>360</v>
      </c>
      <c r="R1334" s="82" t="s">
        <v>360</v>
      </c>
      <c r="S1334" s="82" t="s">
        <v>368</v>
      </c>
      <c r="T1334" s="82" t="s">
        <v>27294</v>
      </c>
      <c r="U1334" s="82" t="s">
        <v>443</v>
      </c>
      <c r="V1334" s="82" t="s">
        <v>362</v>
      </c>
      <c r="W1334" s="82" t="s">
        <v>367</v>
      </c>
      <c r="X1334" s="82" t="s">
        <v>26933</v>
      </c>
      <c r="Y1334" s="82" t="s">
        <v>27295</v>
      </c>
      <c r="Z1334" s="82" t="s">
        <v>27296</v>
      </c>
      <c r="AA1334" s="82" t="s">
        <v>376</v>
      </c>
      <c r="AB1334" s="82" t="s">
        <v>382</v>
      </c>
      <c r="AC1334" s="82" t="s">
        <v>27297</v>
      </c>
      <c r="AD1334" s="82" t="s">
        <v>27298</v>
      </c>
      <c r="AE1334" s="82" t="s">
        <v>26939</v>
      </c>
      <c r="AF1334" s="82" t="s">
        <v>382</v>
      </c>
      <c r="AG1334" s="82" t="s">
        <v>382</v>
      </c>
      <c r="AH1334" s="82" t="s">
        <v>382</v>
      </c>
      <c r="AI1334" s="82" t="s">
        <v>27299</v>
      </c>
      <c r="AJ1334" s="82" t="s">
        <v>26924</v>
      </c>
      <c r="AK1334" s="82" t="s">
        <v>27300</v>
      </c>
      <c r="AL1334" s="82" t="s">
        <v>450</v>
      </c>
    </row>
    <row r="1335" spans="1:38" x14ac:dyDescent="0.25">
      <c r="A1335" s="82" t="s">
        <v>27301</v>
      </c>
      <c r="B1335" s="82">
        <v>64.040000000000006</v>
      </c>
      <c r="C1335" s="82" t="s">
        <v>27289</v>
      </c>
      <c r="D1335" s="82" t="s">
        <v>27199</v>
      </c>
      <c r="E1335" s="82" t="s">
        <v>27302</v>
      </c>
      <c r="F1335" s="82" t="s">
        <v>27303</v>
      </c>
      <c r="G1335" s="82" t="s">
        <v>438</v>
      </c>
      <c r="H1335" s="82" t="s">
        <v>360</v>
      </c>
      <c r="I1335" s="82" t="s">
        <v>27304</v>
      </c>
      <c r="J1335" s="82" t="s">
        <v>27304</v>
      </c>
      <c r="K1335" s="82" t="s">
        <v>362</v>
      </c>
      <c r="L1335" s="82" t="s">
        <v>421</v>
      </c>
      <c r="M1335" s="82" t="s">
        <v>421</v>
      </c>
      <c r="N1335" s="82" t="s">
        <v>27305</v>
      </c>
      <c r="O1335" s="82" t="s">
        <v>366</v>
      </c>
      <c r="P1335" s="82" t="s">
        <v>360</v>
      </c>
      <c r="Q1335" s="82" t="s">
        <v>360</v>
      </c>
      <c r="R1335" s="82" t="s">
        <v>360</v>
      </c>
      <c r="S1335" s="82" t="s">
        <v>368</v>
      </c>
      <c r="T1335" s="82" t="s">
        <v>27294</v>
      </c>
      <c r="U1335" s="82" t="s">
        <v>443</v>
      </c>
      <c r="V1335" s="82" t="s">
        <v>362</v>
      </c>
      <c r="W1335" s="82" t="s">
        <v>360</v>
      </c>
      <c r="X1335" s="82" t="s">
        <v>26933</v>
      </c>
      <c r="Y1335" s="82" t="s">
        <v>27306</v>
      </c>
      <c r="Z1335" s="82" t="s">
        <v>427</v>
      </c>
      <c r="AA1335" s="82" t="s">
        <v>376</v>
      </c>
      <c r="AB1335" s="82" t="s">
        <v>382</v>
      </c>
      <c r="AC1335" s="82" t="s">
        <v>27307</v>
      </c>
      <c r="AD1335" s="82" t="s">
        <v>27298</v>
      </c>
      <c r="AE1335" s="82" t="s">
        <v>26939</v>
      </c>
      <c r="AF1335" s="82" t="s">
        <v>382</v>
      </c>
      <c r="AG1335" s="82" t="s">
        <v>382</v>
      </c>
      <c r="AH1335" s="82" t="s">
        <v>382</v>
      </c>
      <c r="AI1335" s="82" t="s">
        <v>27299</v>
      </c>
      <c r="AJ1335" s="82" t="s">
        <v>26924</v>
      </c>
      <c r="AK1335" s="82" t="s">
        <v>27308</v>
      </c>
      <c r="AL1335" s="82" t="s">
        <v>450</v>
      </c>
    </row>
    <row r="1336" spans="1:38" x14ac:dyDescent="0.25">
      <c r="A1336" s="82" t="s">
        <v>27309</v>
      </c>
      <c r="B1336" s="82">
        <v>64.040999999999997</v>
      </c>
      <c r="C1336" s="82" t="s">
        <v>27289</v>
      </c>
      <c r="D1336" s="82" t="s">
        <v>27199</v>
      </c>
      <c r="E1336" s="82" t="s">
        <v>27302</v>
      </c>
      <c r="F1336" s="82" t="s">
        <v>27303</v>
      </c>
      <c r="G1336" s="82" t="s">
        <v>504</v>
      </c>
      <c r="H1336" s="82" t="s">
        <v>360</v>
      </c>
      <c r="I1336" s="82" t="s">
        <v>27304</v>
      </c>
      <c r="J1336" s="82" t="s">
        <v>27304</v>
      </c>
      <c r="K1336" s="82" t="s">
        <v>362</v>
      </c>
      <c r="L1336" s="82" t="s">
        <v>421</v>
      </c>
      <c r="M1336" s="82" t="s">
        <v>6617</v>
      </c>
      <c r="N1336" s="82" t="s">
        <v>27310</v>
      </c>
      <c r="O1336" s="82" t="s">
        <v>366</v>
      </c>
      <c r="P1336" s="82" t="s">
        <v>360</v>
      </c>
      <c r="Q1336" s="82" t="s">
        <v>360</v>
      </c>
      <c r="R1336" s="82" t="s">
        <v>360</v>
      </c>
      <c r="S1336" s="82" t="s">
        <v>368</v>
      </c>
      <c r="T1336" s="82" t="s">
        <v>27311</v>
      </c>
      <c r="U1336" s="82" t="s">
        <v>443</v>
      </c>
      <c r="V1336" s="82" t="s">
        <v>362</v>
      </c>
      <c r="W1336" s="82" t="s">
        <v>360</v>
      </c>
      <c r="X1336" s="82" t="s">
        <v>26933</v>
      </c>
      <c r="Y1336" s="82" t="s">
        <v>27312</v>
      </c>
      <c r="Z1336" s="82" t="s">
        <v>27313</v>
      </c>
      <c r="AA1336" s="82" t="s">
        <v>376</v>
      </c>
      <c r="AB1336" s="82" t="s">
        <v>382</v>
      </c>
      <c r="AC1336" s="82" t="s">
        <v>27307</v>
      </c>
      <c r="AD1336" s="82" t="s">
        <v>27314</v>
      </c>
      <c r="AE1336" s="82" t="s">
        <v>26939</v>
      </c>
      <c r="AF1336" s="82" t="s">
        <v>382</v>
      </c>
      <c r="AG1336" s="82" t="s">
        <v>382</v>
      </c>
      <c r="AH1336" s="82" t="s">
        <v>382</v>
      </c>
      <c r="AI1336" s="82" t="s">
        <v>27299</v>
      </c>
      <c r="AJ1336" s="82" t="s">
        <v>26924</v>
      </c>
      <c r="AK1336" s="82" t="s">
        <v>27315</v>
      </c>
      <c r="AL1336" s="82" t="s">
        <v>450</v>
      </c>
    </row>
    <row r="1337" spans="1:38" x14ac:dyDescent="0.25">
      <c r="A1337" s="82" t="s">
        <v>27316</v>
      </c>
      <c r="B1337" s="82">
        <v>64.042000000000002</v>
      </c>
      <c r="C1337" s="82" t="s">
        <v>27289</v>
      </c>
      <c r="D1337" s="82" t="s">
        <v>27199</v>
      </c>
      <c r="E1337" s="82" t="s">
        <v>27302</v>
      </c>
      <c r="F1337" s="82" t="s">
        <v>27317</v>
      </c>
      <c r="G1337" s="82" t="s">
        <v>504</v>
      </c>
      <c r="H1337" s="82" t="s">
        <v>360</v>
      </c>
      <c r="I1337" s="82" t="s">
        <v>27304</v>
      </c>
      <c r="J1337" s="82" t="s">
        <v>27304</v>
      </c>
      <c r="K1337" s="82" t="s">
        <v>362</v>
      </c>
      <c r="L1337" s="82" t="s">
        <v>421</v>
      </c>
      <c r="M1337" s="82" t="s">
        <v>421</v>
      </c>
      <c r="N1337" s="82" t="s">
        <v>27305</v>
      </c>
      <c r="O1337" s="82" t="s">
        <v>366</v>
      </c>
      <c r="P1337" s="82" t="s">
        <v>360</v>
      </c>
      <c r="Q1337" s="82" t="s">
        <v>360</v>
      </c>
      <c r="R1337" s="82" t="s">
        <v>360</v>
      </c>
      <c r="S1337" s="82" t="s">
        <v>368</v>
      </c>
      <c r="T1337" s="82" t="s">
        <v>27294</v>
      </c>
      <c r="U1337" s="82" t="s">
        <v>443</v>
      </c>
      <c r="V1337" s="82" t="s">
        <v>362</v>
      </c>
      <c r="W1337" s="82" t="s">
        <v>360</v>
      </c>
      <c r="X1337" s="82" t="s">
        <v>26933</v>
      </c>
      <c r="Y1337" s="82" t="s">
        <v>27312</v>
      </c>
      <c r="Z1337" s="82" t="s">
        <v>427</v>
      </c>
      <c r="AA1337" s="82" t="s">
        <v>376</v>
      </c>
      <c r="AB1337" s="82" t="s">
        <v>382</v>
      </c>
      <c r="AC1337" s="82" t="s">
        <v>27307</v>
      </c>
      <c r="AD1337" s="82" t="s">
        <v>27318</v>
      </c>
      <c r="AE1337" s="82" t="s">
        <v>26939</v>
      </c>
      <c r="AF1337" s="82" t="s">
        <v>382</v>
      </c>
      <c r="AG1337" s="82" t="s">
        <v>382</v>
      </c>
      <c r="AH1337" s="82" t="s">
        <v>382</v>
      </c>
      <c r="AI1337" s="82" t="s">
        <v>27299</v>
      </c>
      <c r="AJ1337" s="82" t="s">
        <v>26924</v>
      </c>
      <c r="AK1337" s="82" t="s">
        <v>27319</v>
      </c>
      <c r="AL1337" s="82" t="s">
        <v>450</v>
      </c>
    </row>
    <row r="1338" spans="1:38" x14ac:dyDescent="0.25">
      <c r="A1338" s="82" t="s">
        <v>27320</v>
      </c>
      <c r="B1338" s="82">
        <v>64.043000000000006</v>
      </c>
      <c r="C1338" s="82" t="s">
        <v>27289</v>
      </c>
      <c r="D1338" s="82" t="s">
        <v>27199</v>
      </c>
      <c r="E1338" s="82" t="s">
        <v>27302</v>
      </c>
      <c r="F1338" s="82" t="s">
        <v>27317</v>
      </c>
      <c r="G1338" s="82" t="s">
        <v>504</v>
      </c>
      <c r="H1338" s="82" t="s">
        <v>360</v>
      </c>
      <c r="I1338" s="82" t="s">
        <v>27304</v>
      </c>
      <c r="J1338" s="82" t="s">
        <v>27304</v>
      </c>
      <c r="K1338" s="82" t="s">
        <v>362</v>
      </c>
      <c r="L1338" s="82" t="s">
        <v>421</v>
      </c>
      <c r="M1338" s="82" t="s">
        <v>421</v>
      </c>
      <c r="N1338" s="82" t="s">
        <v>27321</v>
      </c>
      <c r="O1338" s="82" t="s">
        <v>366</v>
      </c>
      <c r="P1338" s="82" t="s">
        <v>360</v>
      </c>
      <c r="Q1338" s="82" t="s">
        <v>360</v>
      </c>
      <c r="R1338" s="82" t="s">
        <v>360</v>
      </c>
      <c r="S1338" s="82" t="s">
        <v>368</v>
      </c>
      <c r="T1338" s="82" t="s">
        <v>27294</v>
      </c>
      <c r="U1338" s="82" t="s">
        <v>443</v>
      </c>
      <c r="V1338" s="82" t="s">
        <v>362</v>
      </c>
      <c r="W1338" s="82" t="s">
        <v>360</v>
      </c>
      <c r="X1338" s="82" t="s">
        <v>26933</v>
      </c>
      <c r="Y1338" s="82" t="s">
        <v>27322</v>
      </c>
      <c r="Z1338" s="82" t="s">
        <v>27323</v>
      </c>
      <c r="AA1338" s="82" t="s">
        <v>376</v>
      </c>
      <c r="AB1338" s="82" t="s">
        <v>382</v>
      </c>
      <c r="AC1338" s="82" t="s">
        <v>27307</v>
      </c>
      <c r="AD1338" s="82" t="s">
        <v>27318</v>
      </c>
      <c r="AE1338" s="82" t="s">
        <v>26939</v>
      </c>
      <c r="AF1338" s="82" t="s">
        <v>382</v>
      </c>
      <c r="AG1338" s="82" t="s">
        <v>382</v>
      </c>
      <c r="AH1338" s="82" t="s">
        <v>382</v>
      </c>
      <c r="AI1338" s="82" t="s">
        <v>27299</v>
      </c>
      <c r="AJ1338" s="82" t="s">
        <v>26924</v>
      </c>
      <c r="AK1338" s="82" t="s">
        <v>27324</v>
      </c>
      <c r="AL1338" s="82" t="s">
        <v>450</v>
      </c>
    </row>
    <row r="1339" spans="1:38" x14ac:dyDescent="0.25">
      <c r="A1339" s="82" t="s">
        <v>27325</v>
      </c>
      <c r="B1339" s="82">
        <v>64.043999999999997</v>
      </c>
      <c r="C1339" s="82" t="s">
        <v>27289</v>
      </c>
      <c r="D1339" s="82" t="s">
        <v>27199</v>
      </c>
      <c r="E1339" s="82" t="s">
        <v>27302</v>
      </c>
      <c r="F1339" s="82" t="s">
        <v>27317</v>
      </c>
      <c r="G1339" s="82" t="s">
        <v>504</v>
      </c>
      <c r="H1339" s="82" t="s">
        <v>360</v>
      </c>
      <c r="I1339" s="82" t="s">
        <v>27304</v>
      </c>
      <c r="J1339" s="82" t="s">
        <v>27304</v>
      </c>
      <c r="K1339" s="82" t="s">
        <v>362</v>
      </c>
      <c r="L1339" s="82" t="s">
        <v>421</v>
      </c>
      <c r="M1339" s="82" t="s">
        <v>27326</v>
      </c>
      <c r="N1339" s="82" t="s">
        <v>27327</v>
      </c>
      <c r="O1339" s="82" t="s">
        <v>366</v>
      </c>
      <c r="P1339" s="82" t="s">
        <v>360</v>
      </c>
      <c r="Q1339" s="82" t="s">
        <v>360</v>
      </c>
      <c r="R1339" s="82" t="s">
        <v>360</v>
      </c>
      <c r="S1339" s="82" t="s">
        <v>368</v>
      </c>
      <c r="T1339" s="82" t="s">
        <v>27294</v>
      </c>
      <c r="U1339" s="82" t="s">
        <v>443</v>
      </c>
      <c r="V1339" s="82" t="s">
        <v>362</v>
      </c>
      <c r="W1339" s="82" t="s">
        <v>360</v>
      </c>
      <c r="X1339" s="82" t="s">
        <v>26933</v>
      </c>
      <c r="Y1339" s="82" t="s">
        <v>27328</v>
      </c>
      <c r="Z1339" s="82" t="s">
        <v>27323</v>
      </c>
      <c r="AA1339" s="82" t="s">
        <v>376</v>
      </c>
      <c r="AB1339" s="82" t="s">
        <v>382</v>
      </c>
      <c r="AC1339" s="82" t="s">
        <v>27307</v>
      </c>
      <c r="AD1339" s="82" t="s">
        <v>27318</v>
      </c>
      <c r="AE1339" s="82" t="s">
        <v>26939</v>
      </c>
      <c r="AF1339" s="82" t="s">
        <v>382</v>
      </c>
      <c r="AG1339" s="82" t="s">
        <v>382</v>
      </c>
      <c r="AH1339" s="82" t="s">
        <v>382</v>
      </c>
      <c r="AI1339" s="82" t="s">
        <v>27299</v>
      </c>
      <c r="AJ1339" s="82" t="s">
        <v>26924</v>
      </c>
      <c r="AK1339" s="82" t="s">
        <v>27329</v>
      </c>
      <c r="AL1339" s="82" t="s">
        <v>450</v>
      </c>
    </row>
    <row r="1340" spans="1:38" x14ac:dyDescent="0.25">
      <c r="A1340" s="82" t="s">
        <v>27330</v>
      </c>
      <c r="B1340" s="82">
        <v>64.045000000000002</v>
      </c>
      <c r="C1340" s="82" t="s">
        <v>27289</v>
      </c>
      <c r="D1340" s="82" t="s">
        <v>27199</v>
      </c>
      <c r="E1340" s="82" t="s">
        <v>27331</v>
      </c>
      <c r="F1340" s="82" t="s">
        <v>27317</v>
      </c>
      <c r="G1340" s="82" t="s">
        <v>504</v>
      </c>
      <c r="H1340" s="82" t="s">
        <v>360</v>
      </c>
      <c r="I1340" s="82" t="s">
        <v>27304</v>
      </c>
      <c r="J1340" s="82" t="s">
        <v>27304</v>
      </c>
      <c r="K1340" s="82" t="s">
        <v>362</v>
      </c>
      <c r="L1340" s="82" t="s">
        <v>421</v>
      </c>
      <c r="M1340" s="82" t="s">
        <v>27326</v>
      </c>
      <c r="N1340" s="82" t="s">
        <v>27310</v>
      </c>
      <c r="O1340" s="82" t="s">
        <v>366</v>
      </c>
      <c r="P1340" s="82" t="s">
        <v>360</v>
      </c>
      <c r="Q1340" s="82" t="s">
        <v>360</v>
      </c>
      <c r="R1340" s="82" t="s">
        <v>360</v>
      </c>
      <c r="S1340" s="82" t="s">
        <v>368</v>
      </c>
      <c r="T1340" s="82" t="s">
        <v>27294</v>
      </c>
      <c r="U1340" s="82" t="s">
        <v>443</v>
      </c>
      <c r="V1340" s="82" t="s">
        <v>362</v>
      </c>
      <c r="W1340" s="82" t="s">
        <v>360</v>
      </c>
      <c r="X1340" s="82" t="s">
        <v>26933</v>
      </c>
      <c r="Y1340" s="82" t="s">
        <v>27332</v>
      </c>
      <c r="Z1340" s="82" t="s">
        <v>27323</v>
      </c>
      <c r="AA1340" s="82" t="s">
        <v>376</v>
      </c>
      <c r="AB1340" s="82" t="s">
        <v>382</v>
      </c>
      <c r="AC1340" s="82" t="s">
        <v>27307</v>
      </c>
      <c r="AD1340" s="82" t="s">
        <v>27318</v>
      </c>
      <c r="AE1340" s="82" t="s">
        <v>26939</v>
      </c>
      <c r="AF1340" s="82" t="s">
        <v>382</v>
      </c>
      <c r="AG1340" s="82" t="s">
        <v>382</v>
      </c>
      <c r="AH1340" s="82" t="s">
        <v>382</v>
      </c>
      <c r="AI1340" s="82" t="s">
        <v>27299</v>
      </c>
      <c r="AJ1340" s="82" t="s">
        <v>26924</v>
      </c>
      <c r="AK1340" s="82" t="s">
        <v>27333</v>
      </c>
      <c r="AL1340" s="82" t="s">
        <v>450</v>
      </c>
    </row>
    <row r="1341" spans="1:38" x14ac:dyDescent="0.25">
      <c r="A1341" s="82" t="s">
        <v>27334</v>
      </c>
      <c r="B1341" s="82">
        <v>64.046000000000006</v>
      </c>
      <c r="C1341" s="82" t="s">
        <v>27289</v>
      </c>
      <c r="D1341" s="82" t="s">
        <v>27199</v>
      </c>
      <c r="E1341" s="82" t="s">
        <v>27302</v>
      </c>
      <c r="F1341" s="82" t="s">
        <v>27317</v>
      </c>
      <c r="G1341" s="82" t="s">
        <v>504</v>
      </c>
      <c r="H1341" s="82" t="s">
        <v>360</v>
      </c>
      <c r="I1341" s="82" t="s">
        <v>27304</v>
      </c>
      <c r="J1341" s="82" t="s">
        <v>27304</v>
      </c>
      <c r="K1341" s="82" t="s">
        <v>362</v>
      </c>
      <c r="L1341" s="82" t="s">
        <v>421</v>
      </c>
      <c r="M1341" s="82" t="s">
        <v>27326</v>
      </c>
      <c r="N1341" s="82" t="s">
        <v>27335</v>
      </c>
      <c r="O1341" s="82" t="s">
        <v>366</v>
      </c>
      <c r="P1341" s="82" t="s">
        <v>360</v>
      </c>
      <c r="Q1341" s="82" t="s">
        <v>360</v>
      </c>
      <c r="R1341" s="82" t="s">
        <v>360</v>
      </c>
      <c r="S1341" s="82" t="s">
        <v>368</v>
      </c>
      <c r="T1341" s="82" t="s">
        <v>27294</v>
      </c>
      <c r="U1341" s="82" t="s">
        <v>443</v>
      </c>
      <c r="V1341" s="82" t="s">
        <v>362</v>
      </c>
      <c r="W1341" s="82" t="s">
        <v>360</v>
      </c>
      <c r="X1341" s="82" t="s">
        <v>26933</v>
      </c>
      <c r="Y1341" s="82" t="s">
        <v>27336</v>
      </c>
      <c r="Z1341" s="82" t="s">
        <v>27323</v>
      </c>
      <c r="AA1341" s="82" t="s">
        <v>376</v>
      </c>
      <c r="AB1341" s="82" t="s">
        <v>382</v>
      </c>
      <c r="AC1341" s="82" t="s">
        <v>27337</v>
      </c>
      <c r="AD1341" s="82" t="s">
        <v>27318</v>
      </c>
      <c r="AE1341" s="82" t="s">
        <v>26939</v>
      </c>
      <c r="AF1341" s="82" t="s">
        <v>382</v>
      </c>
      <c r="AG1341" s="82" t="s">
        <v>382</v>
      </c>
      <c r="AH1341" s="82" t="s">
        <v>382</v>
      </c>
      <c r="AI1341" s="82" t="s">
        <v>27299</v>
      </c>
      <c r="AJ1341" s="82" t="s">
        <v>26924</v>
      </c>
      <c r="AK1341" s="82" t="s">
        <v>27338</v>
      </c>
      <c r="AL1341" s="82" t="s">
        <v>450</v>
      </c>
    </row>
    <row r="1342" spans="1:38" x14ac:dyDescent="0.25">
      <c r="A1342" s="82" t="s">
        <v>27339</v>
      </c>
      <c r="B1342" s="82">
        <v>64.046999999999997</v>
      </c>
      <c r="C1342" s="82" t="s">
        <v>27289</v>
      </c>
      <c r="D1342" s="82" t="s">
        <v>27199</v>
      </c>
      <c r="E1342" s="82" t="s">
        <v>27302</v>
      </c>
      <c r="F1342" s="82" t="s">
        <v>27340</v>
      </c>
      <c r="G1342" s="82" t="s">
        <v>504</v>
      </c>
      <c r="H1342" s="82" t="s">
        <v>360</v>
      </c>
      <c r="I1342" s="82" t="s">
        <v>27304</v>
      </c>
      <c r="J1342" s="82" t="s">
        <v>27304</v>
      </c>
      <c r="K1342" s="82" t="s">
        <v>362</v>
      </c>
      <c r="L1342" s="82" t="s">
        <v>421</v>
      </c>
      <c r="M1342" s="82" t="s">
        <v>27326</v>
      </c>
      <c r="N1342" s="82" t="s">
        <v>27327</v>
      </c>
      <c r="O1342" s="82" t="s">
        <v>366</v>
      </c>
      <c r="P1342" s="82" t="s">
        <v>360</v>
      </c>
      <c r="Q1342" s="82" t="s">
        <v>360</v>
      </c>
      <c r="R1342" s="82" t="s">
        <v>360</v>
      </c>
      <c r="S1342" s="82" t="s">
        <v>368</v>
      </c>
      <c r="T1342" s="82" t="s">
        <v>27294</v>
      </c>
      <c r="U1342" s="82" t="s">
        <v>443</v>
      </c>
      <c r="V1342" s="82" t="s">
        <v>362</v>
      </c>
      <c r="W1342" s="82" t="s">
        <v>360</v>
      </c>
      <c r="X1342" s="82" t="s">
        <v>26933</v>
      </c>
      <c r="Y1342" s="82" t="s">
        <v>27341</v>
      </c>
      <c r="Z1342" s="82" t="s">
        <v>27323</v>
      </c>
      <c r="AA1342" s="82" t="s">
        <v>376</v>
      </c>
      <c r="AB1342" s="82" t="s">
        <v>382</v>
      </c>
      <c r="AC1342" s="82" t="s">
        <v>27307</v>
      </c>
      <c r="AD1342" s="82" t="s">
        <v>27318</v>
      </c>
      <c r="AE1342" s="82" t="s">
        <v>26939</v>
      </c>
      <c r="AF1342" s="82" t="s">
        <v>382</v>
      </c>
      <c r="AG1342" s="82" t="s">
        <v>382</v>
      </c>
      <c r="AH1342" s="82" t="s">
        <v>382</v>
      </c>
      <c r="AI1342" s="82" t="s">
        <v>27299</v>
      </c>
      <c r="AJ1342" s="82" t="s">
        <v>26924</v>
      </c>
      <c r="AK1342" s="82" t="s">
        <v>27342</v>
      </c>
      <c r="AL1342" s="82" t="s">
        <v>450</v>
      </c>
    </row>
    <row r="1343" spans="1:38" x14ac:dyDescent="0.25">
      <c r="A1343" s="82" t="s">
        <v>27343</v>
      </c>
      <c r="B1343" s="82">
        <v>64.048000000000002</v>
      </c>
      <c r="C1343" s="82" t="s">
        <v>27289</v>
      </c>
      <c r="D1343" s="82" t="s">
        <v>27199</v>
      </c>
      <c r="E1343" s="82" t="s">
        <v>27344</v>
      </c>
      <c r="F1343" s="82" t="s">
        <v>27303</v>
      </c>
      <c r="G1343" s="82" t="s">
        <v>504</v>
      </c>
      <c r="H1343" s="82" t="s">
        <v>360</v>
      </c>
      <c r="I1343" s="82" t="s">
        <v>27345</v>
      </c>
      <c r="J1343" s="82" t="s">
        <v>27346</v>
      </c>
      <c r="K1343" s="82" t="s">
        <v>362</v>
      </c>
      <c r="L1343" s="82" t="s">
        <v>421</v>
      </c>
      <c r="M1343" s="82" t="s">
        <v>27347</v>
      </c>
      <c r="N1343" s="82" t="s">
        <v>27310</v>
      </c>
      <c r="O1343" s="82" t="s">
        <v>366</v>
      </c>
      <c r="P1343" s="82" t="s">
        <v>360</v>
      </c>
      <c r="Q1343" s="82" t="s">
        <v>360</v>
      </c>
      <c r="R1343" s="82" t="s">
        <v>360</v>
      </c>
      <c r="S1343" s="82" t="s">
        <v>368</v>
      </c>
      <c r="T1343" s="82" t="s">
        <v>27294</v>
      </c>
      <c r="U1343" s="82" t="s">
        <v>443</v>
      </c>
      <c r="V1343" s="82" t="s">
        <v>362</v>
      </c>
      <c r="W1343" s="82" t="s">
        <v>360</v>
      </c>
      <c r="X1343" s="82" t="s">
        <v>26933</v>
      </c>
      <c r="Y1343" s="82" t="s">
        <v>27306</v>
      </c>
      <c r="Z1343" s="82" t="s">
        <v>27296</v>
      </c>
      <c r="AA1343" s="82" t="s">
        <v>376</v>
      </c>
      <c r="AB1343" s="82" t="s">
        <v>382</v>
      </c>
      <c r="AC1343" s="82" t="s">
        <v>27307</v>
      </c>
      <c r="AD1343" s="82" t="s">
        <v>27348</v>
      </c>
      <c r="AE1343" s="82" t="s">
        <v>26939</v>
      </c>
      <c r="AF1343" s="82" t="s">
        <v>382</v>
      </c>
      <c r="AG1343" s="82" t="s">
        <v>382</v>
      </c>
      <c r="AH1343" s="82" t="s">
        <v>382</v>
      </c>
      <c r="AI1343" s="82" t="s">
        <v>11447</v>
      </c>
      <c r="AJ1343" s="82" t="s">
        <v>26924</v>
      </c>
      <c r="AK1343" s="82" t="s">
        <v>27349</v>
      </c>
      <c r="AL1343" s="82" t="s">
        <v>450</v>
      </c>
    </row>
    <row r="1344" spans="1:38" x14ac:dyDescent="0.25">
      <c r="A1344" s="82" t="s">
        <v>27350</v>
      </c>
      <c r="B1344" s="82">
        <v>64.049000000000007</v>
      </c>
      <c r="C1344" s="82" t="s">
        <v>27289</v>
      </c>
      <c r="D1344" s="82" t="s">
        <v>27199</v>
      </c>
      <c r="E1344" s="82" t="s">
        <v>27228</v>
      </c>
      <c r="F1344" s="82" t="s">
        <v>27317</v>
      </c>
      <c r="G1344" s="82" t="s">
        <v>504</v>
      </c>
      <c r="H1344" s="82" t="s">
        <v>360</v>
      </c>
      <c r="I1344" s="82" t="s">
        <v>27351</v>
      </c>
      <c r="J1344" s="82" t="s">
        <v>27345</v>
      </c>
      <c r="K1344" s="82" t="s">
        <v>362</v>
      </c>
      <c r="L1344" s="82" t="s">
        <v>421</v>
      </c>
      <c r="M1344" s="82" t="s">
        <v>27326</v>
      </c>
      <c r="N1344" s="82" t="s">
        <v>27327</v>
      </c>
      <c r="O1344" s="82" t="s">
        <v>366</v>
      </c>
      <c r="P1344" s="82" t="s">
        <v>27327</v>
      </c>
      <c r="Q1344" s="82" t="s">
        <v>27327</v>
      </c>
      <c r="R1344" s="82" t="s">
        <v>27327</v>
      </c>
      <c r="S1344" s="82" t="s">
        <v>368</v>
      </c>
      <c r="T1344" s="82" t="s">
        <v>27294</v>
      </c>
      <c r="U1344" s="82" t="s">
        <v>443</v>
      </c>
      <c r="V1344" s="82" t="s">
        <v>362</v>
      </c>
      <c r="W1344" s="82" t="s">
        <v>360</v>
      </c>
      <c r="X1344" s="82" t="s">
        <v>26933</v>
      </c>
      <c r="Y1344" s="82" t="s">
        <v>27332</v>
      </c>
      <c r="Z1344" s="82" t="s">
        <v>27323</v>
      </c>
      <c r="AA1344" s="82" t="s">
        <v>376</v>
      </c>
      <c r="AB1344" s="82" t="s">
        <v>382</v>
      </c>
      <c r="AC1344" s="82" t="s">
        <v>27297</v>
      </c>
      <c r="AD1344" s="82" t="s">
        <v>27348</v>
      </c>
      <c r="AE1344" s="82" t="s">
        <v>26939</v>
      </c>
      <c r="AF1344" s="82" t="s">
        <v>382</v>
      </c>
      <c r="AG1344" s="82" t="s">
        <v>382</v>
      </c>
      <c r="AH1344" s="82" t="s">
        <v>382</v>
      </c>
      <c r="AI1344" s="82" t="s">
        <v>11447</v>
      </c>
      <c r="AJ1344" s="82" t="s">
        <v>26924</v>
      </c>
      <c r="AK1344" s="82" t="s">
        <v>27352</v>
      </c>
      <c r="AL1344" s="82" t="s">
        <v>450</v>
      </c>
    </row>
    <row r="1345" spans="1:38" x14ac:dyDescent="0.25">
      <c r="A1345" s="82" t="s">
        <v>27353</v>
      </c>
      <c r="B1345" s="82">
        <v>64.05</v>
      </c>
      <c r="C1345" s="82" t="s">
        <v>27289</v>
      </c>
      <c r="D1345" s="82" t="s">
        <v>27199</v>
      </c>
      <c r="E1345" s="82" t="s">
        <v>27228</v>
      </c>
      <c r="F1345" s="82" t="s">
        <v>27354</v>
      </c>
      <c r="G1345" s="82" t="s">
        <v>504</v>
      </c>
      <c r="H1345" s="82" t="s">
        <v>360</v>
      </c>
      <c r="I1345" s="82" t="s">
        <v>27355</v>
      </c>
      <c r="J1345" s="82" t="s">
        <v>27345</v>
      </c>
      <c r="K1345" s="82" t="s">
        <v>362</v>
      </c>
      <c r="L1345" s="82" t="s">
        <v>421</v>
      </c>
      <c r="M1345" s="82" t="s">
        <v>27326</v>
      </c>
      <c r="N1345" s="82" t="s">
        <v>27327</v>
      </c>
      <c r="O1345" s="82" t="s">
        <v>366</v>
      </c>
      <c r="P1345" s="82" t="s">
        <v>27327</v>
      </c>
      <c r="Q1345" s="82" t="s">
        <v>27327</v>
      </c>
      <c r="R1345" s="82" t="s">
        <v>27327</v>
      </c>
      <c r="S1345" s="82" t="s">
        <v>368</v>
      </c>
      <c r="T1345" s="82" t="s">
        <v>27294</v>
      </c>
      <c r="U1345" s="82" t="s">
        <v>443</v>
      </c>
      <c r="V1345" s="82" t="s">
        <v>362</v>
      </c>
      <c r="W1345" s="82" t="s">
        <v>360</v>
      </c>
      <c r="X1345" s="82" t="s">
        <v>26933</v>
      </c>
      <c r="Y1345" s="82" t="s">
        <v>27336</v>
      </c>
      <c r="Z1345" s="82" t="s">
        <v>27323</v>
      </c>
      <c r="AA1345" s="82" t="s">
        <v>376</v>
      </c>
      <c r="AB1345" s="82" t="s">
        <v>382</v>
      </c>
      <c r="AC1345" s="82" t="s">
        <v>27297</v>
      </c>
      <c r="AD1345" s="82" t="s">
        <v>27348</v>
      </c>
      <c r="AE1345" s="82" t="s">
        <v>26939</v>
      </c>
      <c r="AF1345" s="82" t="s">
        <v>382</v>
      </c>
      <c r="AG1345" s="82" t="s">
        <v>382</v>
      </c>
      <c r="AH1345" s="82" t="s">
        <v>382</v>
      </c>
      <c r="AI1345" s="82" t="s">
        <v>11447</v>
      </c>
      <c r="AJ1345" s="82" t="s">
        <v>26924</v>
      </c>
      <c r="AK1345" s="82" t="s">
        <v>27356</v>
      </c>
      <c r="AL1345" s="82" t="s">
        <v>450</v>
      </c>
    </row>
    <row r="1346" spans="1:38" x14ac:dyDescent="0.25">
      <c r="A1346" s="82" t="s">
        <v>27357</v>
      </c>
      <c r="B1346" s="82">
        <v>64.051000000000002</v>
      </c>
      <c r="C1346" s="82" t="s">
        <v>27358</v>
      </c>
      <c r="D1346" s="82" t="s">
        <v>27060</v>
      </c>
      <c r="E1346" s="82" t="s">
        <v>27359</v>
      </c>
      <c r="F1346" s="82" t="s">
        <v>27360</v>
      </c>
      <c r="G1346" s="82" t="s">
        <v>359</v>
      </c>
      <c r="H1346" s="82" t="s">
        <v>360</v>
      </c>
      <c r="I1346" s="82" t="s">
        <v>27361</v>
      </c>
      <c r="J1346" s="82" t="s">
        <v>27362</v>
      </c>
      <c r="K1346" s="82" t="s">
        <v>27363</v>
      </c>
      <c r="L1346" s="82" t="s">
        <v>27364</v>
      </c>
      <c r="M1346" s="82" t="s">
        <v>27365</v>
      </c>
      <c r="N1346" s="82" t="s">
        <v>27366</v>
      </c>
      <c r="O1346" s="82" t="s">
        <v>558</v>
      </c>
      <c r="P1346" s="82" t="s">
        <v>360</v>
      </c>
      <c r="Q1346" s="82" t="s">
        <v>27367</v>
      </c>
      <c r="R1346" s="82" t="s">
        <v>27368</v>
      </c>
      <c r="S1346" s="82" t="s">
        <v>368</v>
      </c>
      <c r="T1346" s="82" t="s">
        <v>27369</v>
      </c>
      <c r="U1346" s="82" t="s">
        <v>27370</v>
      </c>
      <c r="V1346" s="82" t="s">
        <v>27371</v>
      </c>
      <c r="W1346" s="82" t="s">
        <v>27372</v>
      </c>
      <c r="X1346" s="82" t="s">
        <v>27071</v>
      </c>
      <c r="Y1346" s="82" t="s">
        <v>27373</v>
      </c>
      <c r="Z1346" s="82" t="s">
        <v>27374</v>
      </c>
      <c r="AA1346" s="82" t="s">
        <v>376</v>
      </c>
      <c r="AB1346" s="82" t="s">
        <v>27375</v>
      </c>
      <c r="AC1346" s="82" t="s">
        <v>735</v>
      </c>
      <c r="AD1346" s="82" t="s">
        <v>27376</v>
      </c>
      <c r="AE1346" s="82" t="s">
        <v>27377</v>
      </c>
      <c r="AF1346" s="82" t="s">
        <v>382</v>
      </c>
      <c r="AG1346" s="82" t="s">
        <v>382</v>
      </c>
      <c r="AH1346" s="82" t="s">
        <v>382</v>
      </c>
      <c r="AI1346" s="82" t="s">
        <v>22587</v>
      </c>
      <c r="AJ1346" s="82" t="s">
        <v>26924</v>
      </c>
      <c r="AK1346" s="82" t="s">
        <v>27378</v>
      </c>
      <c r="AL1346" s="82" t="s">
        <v>387</v>
      </c>
    </row>
    <row r="1347" spans="1:38" x14ac:dyDescent="0.25">
      <c r="A1347" s="82" t="s">
        <v>27379</v>
      </c>
      <c r="B1347" s="82">
        <v>64.052000000000007</v>
      </c>
      <c r="C1347" s="82" t="s">
        <v>27380</v>
      </c>
      <c r="D1347" s="82" t="s">
        <v>27199</v>
      </c>
      <c r="E1347" s="82" t="s">
        <v>27381</v>
      </c>
      <c r="F1347" s="82" t="s">
        <v>27382</v>
      </c>
      <c r="G1347" s="82" t="s">
        <v>359</v>
      </c>
      <c r="H1347" s="82" t="s">
        <v>360</v>
      </c>
      <c r="I1347" s="82" t="s">
        <v>27383</v>
      </c>
      <c r="J1347" s="82" t="s">
        <v>27384</v>
      </c>
      <c r="K1347" s="82" t="s">
        <v>362</v>
      </c>
      <c r="L1347" s="82" t="s">
        <v>421</v>
      </c>
      <c r="M1347" s="82" t="s">
        <v>27385</v>
      </c>
      <c r="N1347" s="82" t="s">
        <v>27386</v>
      </c>
      <c r="O1347" s="82" t="s">
        <v>558</v>
      </c>
      <c r="P1347" s="82" t="s">
        <v>27387</v>
      </c>
      <c r="Q1347" s="82" t="s">
        <v>360</v>
      </c>
      <c r="R1347" s="82" t="s">
        <v>360</v>
      </c>
      <c r="S1347" s="82" t="s">
        <v>368</v>
      </c>
      <c r="T1347" s="82" t="s">
        <v>27388</v>
      </c>
      <c r="U1347" s="82" t="s">
        <v>27389</v>
      </c>
      <c r="V1347" s="82" t="s">
        <v>27390</v>
      </c>
      <c r="W1347" s="82" t="s">
        <v>27213</v>
      </c>
      <c r="X1347" s="82" t="s">
        <v>27391</v>
      </c>
      <c r="Y1347" s="82" t="s">
        <v>27392</v>
      </c>
      <c r="Z1347" s="82" t="s">
        <v>27393</v>
      </c>
      <c r="AA1347" s="82" t="s">
        <v>376</v>
      </c>
      <c r="AB1347" s="82" t="s">
        <v>382</v>
      </c>
      <c r="AC1347" s="82" t="s">
        <v>27394</v>
      </c>
      <c r="AD1347" s="82" t="s">
        <v>27395</v>
      </c>
      <c r="AE1347" s="82" t="s">
        <v>360</v>
      </c>
      <c r="AF1347" s="82" t="s">
        <v>382</v>
      </c>
      <c r="AG1347" s="82" t="s">
        <v>382</v>
      </c>
      <c r="AH1347" s="82" t="s">
        <v>27396</v>
      </c>
      <c r="AI1347" s="82" t="s">
        <v>27397</v>
      </c>
      <c r="AJ1347" s="82" t="s">
        <v>26924</v>
      </c>
      <c r="AK1347" s="82" t="s">
        <v>27398</v>
      </c>
      <c r="AL1347" s="82" t="s">
        <v>1286</v>
      </c>
    </row>
    <row r="1348" spans="1:38" x14ac:dyDescent="0.25">
      <c r="A1348" s="82" t="s">
        <v>27399</v>
      </c>
      <c r="B1348" s="82">
        <v>64.052999999999997</v>
      </c>
      <c r="C1348" s="82" t="s">
        <v>27400</v>
      </c>
      <c r="D1348" s="82" t="s">
        <v>26908</v>
      </c>
      <c r="E1348" s="82" t="s">
        <v>27401</v>
      </c>
      <c r="F1348" s="82" t="s">
        <v>27402</v>
      </c>
      <c r="G1348" s="82" t="s">
        <v>359</v>
      </c>
      <c r="H1348" s="82" t="s">
        <v>360</v>
      </c>
      <c r="I1348" s="82" t="s">
        <v>27403</v>
      </c>
      <c r="J1348" s="82" t="s">
        <v>27404</v>
      </c>
      <c r="K1348" s="82" t="s">
        <v>27405</v>
      </c>
      <c r="L1348" s="82" t="s">
        <v>421</v>
      </c>
      <c r="M1348" s="82" t="s">
        <v>27406</v>
      </c>
      <c r="N1348" s="82" t="s">
        <v>27407</v>
      </c>
      <c r="O1348" s="82" t="s">
        <v>558</v>
      </c>
      <c r="P1348" s="82" t="s">
        <v>27408</v>
      </c>
      <c r="Q1348" s="82" t="s">
        <v>27408</v>
      </c>
      <c r="R1348" s="82" t="s">
        <v>27409</v>
      </c>
      <c r="S1348" s="82" t="s">
        <v>27410</v>
      </c>
      <c r="T1348" s="82" t="s">
        <v>27411</v>
      </c>
      <c r="U1348" s="82" t="s">
        <v>27412</v>
      </c>
      <c r="V1348" s="82" t="s">
        <v>27413</v>
      </c>
      <c r="W1348" s="82" t="s">
        <v>27414</v>
      </c>
      <c r="X1348" s="82" t="s">
        <v>26933</v>
      </c>
      <c r="Y1348" s="82" t="s">
        <v>27415</v>
      </c>
      <c r="Z1348" s="82" t="s">
        <v>27416</v>
      </c>
      <c r="AA1348" s="82" t="s">
        <v>27417</v>
      </c>
      <c r="AB1348" s="82" t="s">
        <v>27418</v>
      </c>
      <c r="AC1348" s="82" t="s">
        <v>27419</v>
      </c>
      <c r="AD1348" s="82" t="s">
        <v>27420</v>
      </c>
      <c r="AE1348" s="82" t="s">
        <v>27421</v>
      </c>
      <c r="AF1348" s="82" t="s">
        <v>382</v>
      </c>
      <c r="AG1348" s="82" t="s">
        <v>27422</v>
      </c>
      <c r="AH1348" s="82" t="s">
        <v>27423</v>
      </c>
      <c r="AI1348" s="82" t="s">
        <v>27424</v>
      </c>
      <c r="AJ1348" s="82" t="s">
        <v>26924</v>
      </c>
      <c r="AK1348" s="82" t="s">
        <v>27425</v>
      </c>
      <c r="AL1348" s="82" t="s">
        <v>415</v>
      </c>
    </row>
    <row r="1349" spans="1:38" x14ac:dyDescent="0.25">
      <c r="A1349" s="82" t="s">
        <v>21642</v>
      </c>
      <c r="B1349" s="82">
        <v>64.054000000000002</v>
      </c>
      <c r="C1349" s="82" t="s">
        <v>21642</v>
      </c>
      <c r="D1349" s="82" t="s">
        <v>26908</v>
      </c>
      <c r="E1349" s="82" t="s">
        <v>27426</v>
      </c>
      <c r="F1349" s="82" t="s">
        <v>27427</v>
      </c>
      <c r="G1349" s="82" t="s">
        <v>359</v>
      </c>
      <c r="H1349" s="82" t="s">
        <v>360</v>
      </c>
      <c r="I1349" s="82" t="s">
        <v>27428</v>
      </c>
      <c r="J1349" s="82" t="s">
        <v>27429</v>
      </c>
      <c r="K1349" s="82" t="s">
        <v>27430</v>
      </c>
      <c r="L1349" s="82" t="s">
        <v>421</v>
      </c>
      <c r="M1349" s="82" t="s">
        <v>27431</v>
      </c>
      <c r="N1349" s="82" t="s">
        <v>27432</v>
      </c>
      <c r="O1349" s="82" t="s">
        <v>558</v>
      </c>
      <c r="P1349" s="82" t="s">
        <v>360</v>
      </c>
      <c r="Q1349" s="82" t="s">
        <v>27433</v>
      </c>
      <c r="R1349" s="82" t="s">
        <v>27434</v>
      </c>
      <c r="S1349" s="82" t="s">
        <v>368</v>
      </c>
      <c r="T1349" s="82" t="s">
        <v>751</v>
      </c>
      <c r="U1349" s="82" t="s">
        <v>27435</v>
      </c>
      <c r="V1349" s="82" t="s">
        <v>27436</v>
      </c>
      <c r="W1349" s="82" t="s">
        <v>27437</v>
      </c>
      <c r="X1349" s="82" t="s">
        <v>27438</v>
      </c>
      <c r="Y1349" s="82" t="s">
        <v>27439</v>
      </c>
      <c r="Z1349" s="82" t="s">
        <v>27440</v>
      </c>
      <c r="AA1349" s="82" t="s">
        <v>27441</v>
      </c>
      <c r="AB1349" s="82" t="s">
        <v>27442</v>
      </c>
      <c r="AC1349" s="82" t="s">
        <v>27443</v>
      </c>
      <c r="AD1349" s="82" t="s">
        <v>27444</v>
      </c>
      <c r="AE1349" s="82" t="s">
        <v>27445</v>
      </c>
      <c r="AF1349" s="82" t="s">
        <v>382</v>
      </c>
      <c r="AG1349" s="82" t="s">
        <v>27446</v>
      </c>
      <c r="AH1349" s="82" t="s">
        <v>27447</v>
      </c>
      <c r="AI1349" s="82" t="s">
        <v>27448</v>
      </c>
      <c r="AJ1349" s="82" t="s">
        <v>26924</v>
      </c>
      <c r="AK1349" s="82" t="s">
        <v>27449</v>
      </c>
      <c r="AL1349" s="82" t="s">
        <v>450</v>
      </c>
    </row>
    <row r="1350" spans="1:38" x14ac:dyDescent="0.25">
      <c r="A1350" s="82" t="s">
        <v>27450</v>
      </c>
      <c r="B1350" s="82">
        <v>64.099999999999994</v>
      </c>
      <c r="D1350" s="82" t="s">
        <v>27060</v>
      </c>
      <c r="E1350" s="82" t="s">
        <v>27451</v>
      </c>
      <c r="F1350" s="82" t="s">
        <v>27452</v>
      </c>
      <c r="G1350" s="82" t="s">
        <v>504</v>
      </c>
      <c r="H1350" s="82" t="s">
        <v>360</v>
      </c>
      <c r="I1350" s="82" t="s">
        <v>27453</v>
      </c>
      <c r="J1350" s="82" t="s">
        <v>27454</v>
      </c>
      <c r="K1350" s="82" t="s">
        <v>27455</v>
      </c>
      <c r="L1350" s="82" t="s">
        <v>421</v>
      </c>
      <c r="M1350" s="82" t="s">
        <v>27456</v>
      </c>
      <c r="N1350" s="82" t="s">
        <v>27457</v>
      </c>
      <c r="O1350" s="82" t="s">
        <v>366</v>
      </c>
      <c r="P1350" s="82" t="s">
        <v>3934</v>
      </c>
      <c r="Q1350" s="82" t="s">
        <v>27458</v>
      </c>
      <c r="R1350" s="82" t="s">
        <v>360</v>
      </c>
      <c r="S1350" s="82" t="s">
        <v>368</v>
      </c>
      <c r="T1350" s="82" t="s">
        <v>6729</v>
      </c>
      <c r="U1350" s="82" t="s">
        <v>443</v>
      </c>
      <c r="V1350" s="82" t="s">
        <v>362</v>
      </c>
      <c r="W1350" s="82" t="s">
        <v>468</v>
      </c>
      <c r="X1350" s="82" t="s">
        <v>27071</v>
      </c>
      <c r="Y1350" s="82" t="s">
        <v>27459</v>
      </c>
      <c r="Z1350" s="82" t="s">
        <v>427</v>
      </c>
      <c r="AA1350" s="82" t="s">
        <v>27460</v>
      </c>
      <c r="AB1350" s="82" t="s">
        <v>27461</v>
      </c>
      <c r="AC1350" s="82" t="s">
        <v>27462</v>
      </c>
      <c r="AD1350" s="82" t="s">
        <v>27463</v>
      </c>
      <c r="AE1350" s="82" t="s">
        <v>26923</v>
      </c>
      <c r="AG1350" s="82" t="s">
        <v>382</v>
      </c>
      <c r="AH1350" s="82" t="s">
        <v>382</v>
      </c>
      <c r="AI1350" s="82" t="s">
        <v>2685</v>
      </c>
      <c r="AJ1350" s="82" t="s">
        <v>26924</v>
      </c>
      <c r="AK1350" s="82" t="s">
        <v>27464</v>
      </c>
      <c r="AL1350" s="82" t="s">
        <v>450</v>
      </c>
    </row>
    <row r="1351" spans="1:38" x14ac:dyDescent="0.25">
      <c r="A1351" s="82" t="s">
        <v>27465</v>
      </c>
      <c r="B1351" s="82">
        <v>64.100999999999999</v>
      </c>
      <c r="D1351" s="82" t="s">
        <v>27060</v>
      </c>
      <c r="E1351" s="82" t="s">
        <v>27466</v>
      </c>
      <c r="F1351" s="82" t="s">
        <v>27467</v>
      </c>
      <c r="G1351" s="82" t="s">
        <v>504</v>
      </c>
      <c r="H1351" s="82" t="s">
        <v>360</v>
      </c>
      <c r="I1351" s="82" t="s">
        <v>27468</v>
      </c>
      <c r="J1351" s="82" t="s">
        <v>27469</v>
      </c>
      <c r="K1351" s="82" t="s">
        <v>27470</v>
      </c>
      <c r="L1351" s="82" t="s">
        <v>421</v>
      </c>
      <c r="M1351" s="82" t="s">
        <v>27471</v>
      </c>
      <c r="N1351" s="82" t="s">
        <v>27472</v>
      </c>
      <c r="O1351" s="82" t="s">
        <v>558</v>
      </c>
      <c r="P1351" s="82" t="s">
        <v>27473</v>
      </c>
      <c r="Q1351" s="82" t="s">
        <v>27474</v>
      </c>
      <c r="R1351" s="82" t="s">
        <v>360</v>
      </c>
      <c r="S1351" s="82" t="s">
        <v>368</v>
      </c>
      <c r="T1351" s="82" t="s">
        <v>18394</v>
      </c>
      <c r="U1351" s="82" t="s">
        <v>443</v>
      </c>
      <c r="V1351" s="82" t="s">
        <v>362</v>
      </c>
      <c r="W1351" s="82" t="s">
        <v>822</v>
      </c>
      <c r="X1351" s="82" t="s">
        <v>27475</v>
      </c>
      <c r="Y1351" s="82" t="s">
        <v>27476</v>
      </c>
      <c r="Z1351" s="82" t="s">
        <v>27477</v>
      </c>
      <c r="AA1351" s="82" t="s">
        <v>27478</v>
      </c>
      <c r="AB1351" s="82" t="s">
        <v>27479</v>
      </c>
      <c r="AC1351" s="82" t="s">
        <v>27480</v>
      </c>
      <c r="AD1351" s="82" t="s">
        <v>27481</v>
      </c>
      <c r="AE1351" s="82" t="s">
        <v>26939</v>
      </c>
      <c r="AF1351" s="82" t="s">
        <v>27482</v>
      </c>
      <c r="AG1351" s="82" t="s">
        <v>382</v>
      </c>
      <c r="AH1351" s="82" t="s">
        <v>382</v>
      </c>
      <c r="AI1351" s="82" t="s">
        <v>2685</v>
      </c>
      <c r="AJ1351" s="82" t="s">
        <v>26924</v>
      </c>
      <c r="AK1351" s="82" t="s">
        <v>27483</v>
      </c>
      <c r="AL1351" s="82" t="s">
        <v>450</v>
      </c>
    </row>
    <row r="1352" spans="1:38" x14ac:dyDescent="0.25">
      <c r="A1352" s="82" t="s">
        <v>27484</v>
      </c>
      <c r="B1352" s="82">
        <v>64.102999999999994</v>
      </c>
      <c r="C1352" s="82" t="s">
        <v>27485</v>
      </c>
      <c r="D1352" s="82" t="s">
        <v>27060</v>
      </c>
      <c r="E1352" s="82" t="s">
        <v>27486</v>
      </c>
      <c r="F1352" s="82" t="s">
        <v>27487</v>
      </c>
      <c r="G1352" s="82" t="s">
        <v>2959</v>
      </c>
      <c r="H1352" s="82" t="s">
        <v>360</v>
      </c>
      <c r="I1352" s="82" t="s">
        <v>27488</v>
      </c>
      <c r="J1352" s="82" t="s">
        <v>27489</v>
      </c>
      <c r="K1352" s="82" t="s">
        <v>27490</v>
      </c>
      <c r="L1352" s="82" t="s">
        <v>5026</v>
      </c>
      <c r="M1352" s="82" t="s">
        <v>7776</v>
      </c>
      <c r="N1352" s="82" t="s">
        <v>27491</v>
      </c>
      <c r="O1352" s="82" t="s">
        <v>558</v>
      </c>
      <c r="P1352" s="82" t="s">
        <v>27492</v>
      </c>
      <c r="Q1352" s="82" t="s">
        <v>27493</v>
      </c>
      <c r="R1352" s="82" t="s">
        <v>27494</v>
      </c>
      <c r="S1352" s="82" t="s">
        <v>368</v>
      </c>
      <c r="T1352" s="82" t="s">
        <v>27495</v>
      </c>
      <c r="U1352" s="82" t="s">
        <v>443</v>
      </c>
      <c r="V1352" s="82" t="s">
        <v>362</v>
      </c>
      <c r="W1352" s="82" t="s">
        <v>822</v>
      </c>
      <c r="X1352" s="82" t="s">
        <v>27496</v>
      </c>
      <c r="Y1352" s="82" t="s">
        <v>27497</v>
      </c>
      <c r="Z1352" s="82" t="s">
        <v>427</v>
      </c>
      <c r="AA1352" s="82" t="s">
        <v>376</v>
      </c>
      <c r="AB1352" s="82" t="s">
        <v>382</v>
      </c>
      <c r="AC1352" s="82" t="s">
        <v>27498</v>
      </c>
      <c r="AD1352" s="82" t="s">
        <v>27499</v>
      </c>
      <c r="AE1352" s="82" t="s">
        <v>27500</v>
      </c>
      <c r="AF1352" s="82" t="s">
        <v>27501</v>
      </c>
      <c r="AG1352" s="82" t="s">
        <v>382</v>
      </c>
      <c r="AH1352" s="82" t="s">
        <v>382</v>
      </c>
      <c r="AI1352" s="82" t="s">
        <v>2685</v>
      </c>
      <c r="AJ1352" s="82" t="s">
        <v>26924</v>
      </c>
      <c r="AK1352" s="82" t="s">
        <v>27502</v>
      </c>
      <c r="AL1352" s="82" t="s">
        <v>450</v>
      </c>
    </row>
    <row r="1353" spans="1:38" x14ac:dyDescent="0.25">
      <c r="A1353" s="82" t="s">
        <v>27503</v>
      </c>
      <c r="B1353" s="82">
        <v>64.103999999999999</v>
      </c>
      <c r="C1353" s="82" t="s">
        <v>27504</v>
      </c>
      <c r="D1353" s="82" t="s">
        <v>27060</v>
      </c>
      <c r="E1353" s="82" t="s">
        <v>27505</v>
      </c>
      <c r="F1353" s="82" t="s">
        <v>27506</v>
      </c>
      <c r="G1353" s="82" t="s">
        <v>438</v>
      </c>
      <c r="H1353" s="82" t="s">
        <v>360</v>
      </c>
      <c r="I1353" s="82" t="s">
        <v>27507</v>
      </c>
      <c r="J1353" s="82" t="s">
        <v>27508</v>
      </c>
      <c r="K1353" s="82" t="s">
        <v>27509</v>
      </c>
      <c r="L1353" s="82" t="s">
        <v>421</v>
      </c>
      <c r="M1353" s="82" t="s">
        <v>27510</v>
      </c>
      <c r="N1353" s="82" t="s">
        <v>27511</v>
      </c>
      <c r="O1353" s="82" t="s">
        <v>366</v>
      </c>
      <c r="P1353" s="82" t="s">
        <v>27512</v>
      </c>
      <c r="Q1353" s="82" t="s">
        <v>27458</v>
      </c>
      <c r="R1353" s="82" t="s">
        <v>360</v>
      </c>
      <c r="S1353" s="82" t="s">
        <v>368</v>
      </c>
      <c r="T1353" s="82" t="s">
        <v>673</v>
      </c>
      <c r="U1353" s="82" t="s">
        <v>443</v>
      </c>
      <c r="V1353" s="82" t="s">
        <v>362</v>
      </c>
      <c r="W1353" s="82" t="s">
        <v>822</v>
      </c>
      <c r="X1353" s="82" t="s">
        <v>27513</v>
      </c>
      <c r="Y1353" s="82" t="s">
        <v>27514</v>
      </c>
      <c r="Z1353" s="82" t="s">
        <v>27515</v>
      </c>
      <c r="AA1353" s="82" t="s">
        <v>27516</v>
      </c>
      <c r="AB1353" s="82" t="s">
        <v>27517</v>
      </c>
      <c r="AC1353" s="82" t="s">
        <v>27518</v>
      </c>
      <c r="AD1353" s="82" t="s">
        <v>27481</v>
      </c>
      <c r="AE1353" s="82" t="s">
        <v>26939</v>
      </c>
      <c r="AF1353" s="82" t="s">
        <v>382</v>
      </c>
      <c r="AG1353" s="82" t="s">
        <v>382</v>
      </c>
      <c r="AH1353" s="82" t="s">
        <v>382</v>
      </c>
      <c r="AI1353" s="82" t="s">
        <v>384</v>
      </c>
      <c r="AJ1353" s="82" t="s">
        <v>26924</v>
      </c>
      <c r="AK1353" s="82" t="s">
        <v>27519</v>
      </c>
      <c r="AL1353" s="82" t="s">
        <v>450</v>
      </c>
    </row>
    <row r="1354" spans="1:38" x14ac:dyDescent="0.25">
      <c r="A1354" s="82" t="s">
        <v>27520</v>
      </c>
      <c r="B1354" s="82">
        <v>64.105000000000004</v>
      </c>
      <c r="C1354" s="82" t="s">
        <v>27521</v>
      </c>
      <c r="D1354" s="82" t="s">
        <v>27060</v>
      </c>
      <c r="E1354" s="82" t="s">
        <v>27522</v>
      </c>
      <c r="F1354" s="82" t="s">
        <v>27523</v>
      </c>
      <c r="G1354" s="82" t="s">
        <v>438</v>
      </c>
      <c r="H1354" s="82" t="s">
        <v>360</v>
      </c>
      <c r="I1354" s="82" t="s">
        <v>27524</v>
      </c>
      <c r="J1354" s="82" t="s">
        <v>27525</v>
      </c>
      <c r="K1354" s="82" t="s">
        <v>27526</v>
      </c>
      <c r="L1354" s="82" t="s">
        <v>421</v>
      </c>
      <c r="M1354" s="82" t="s">
        <v>27527</v>
      </c>
      <c r="N1354" s="82" t="s">
        <v>27528</v>
      </c>
      <c r="O1354" s="82" t="s">
        <v>558</v>
      </c>
      <c r="P1354" s="82" t="s">
        <v>27529</v>
      </c>
      <c r="Q1354" s="82" t="s">
        <v>27458</v>
      </c>
      <c r="R1354" s="82" t="s">
        <v>360</v>
      </c>
      <c r="S1354" s="82" t="s">
        <v>368</v>
      </c>
      <c r="T1354" s="82" t="s">
        <v>27530</v>
      </c>
      <c r="U1354" s="82" t="s">
        <v>443</v>
      </c>
      <c r="V1354" s="82" t="s">
        <v>362</v>
      </c>
      <c r="W1354" s="82" t="s">
        <v>27531</v>
      </c>
      <c r="X1354" s="82" t="s">
        <v>27513</v>
      </c>
      <c r="Y1354" s="82" t="s">
        <v>27532</v>
      </c>
      <c r="Z1354" s="82" t="s">
        <v>27533</v>
      </c>
      <c r="AA1354" s="82" t="s">
        <v>27534</v>
      </c>
      <c r="AB1354" s="82" t="s">
        <v>27535</v>
      </c>
      <c r="AC1354" s="82" t="s">
        <v>27518</v>
      </c>
      <c r="AD1354" s="82" t="s">
        <v>27536</v>
      </c>
      <c r="AE1354" s="82" t="s">
        <v>26939</v>
      </c>
      <c r="AF1354" s="82" t="s">
        <v>27537</v>
      </c>
      <c r="AG1354" s="82" t="s">
        <v>382</v>
      </c>
      <c r="AH1354" s="82" t="s">
        <v>382</v>
      </c>
      <c r="AI1354" s="82" t="s">
        <v>384</v>
      </c>
      <c r="AJ1354" s="82" t="s">
        <v>26924</v>
      </c>
      <c r="AK1354" s="82" t="s">
        <v>27538</v>
      </c>
      <c r="AL1354" s="82" t="s">
        <v>450</v>
      </c>
    </row>
    <row r="1355" spans="1:38" x14ac:dyDescent="0.25">
      <c r="A1355" s="82" t="s">
        <v>27539</v>
      </c>
      <c r="B1355" s="82">
        <v>64.105999999999995</v>
      </c>
      <c r="C1355" s="82" t="s">
        <v>27540</v>
      </c>
      <c r="D1355" s="82" t="s">
        <v>27060</v>
      </c>
      <c r="E1355" s="82" t="s">
        <v>27541</v>
      </c>
      <c r="F1355" s="82" t="s">
        <v>27542</v>
      </c>
      <c r="G1355" s="82" t="s">
        <v>504</v>
      </c>
      <c r="H1355" s="82" t="s">
        <v>360</v>
      </c>
      <c r="I1355" s="82" t="s">
        <v>27543</v>
      </c>
      <c r="J1355" s="82" t="s">
        <v>27544</v>
      </c>
      <c r="K1355" s="82" t="s">
        <v>362</v>
      </c>
      <c r="L1355" s="82" t="s">
        <v>421</v>
      </c>
      <c r="M1355" s="82" t="s">
        <v>27545</v>
      </c>
      <c r="N1355" s="82" t="s">
        <v>27546</v>
      </c>
      <c r="O1355" s="82" t="s">
        <v>366</v>
      </c>
      <c r="P1355" s="82" t="s">
        <v>27547</v>
      </c>
      <c r="Q1355" s="82" t="s">
        <v>27548</v>
      </c>
      <c r="R1355" s="82" t="s">
        <v>360</v>
      </c>
      <c r="S1355" s="82" t="s">
        <v>368</v>
      </c>
      <c r="T1355" s="82" t="s">
        <v>27549</v>
      </c>
      <c r="U1355" s="82" t="s">
        <v>443</v>
      </c>
      <c r="V1355" s="82" t="s">
        <v>362</v>
      </c>
      <c r="W1355" s="82" t="s">
        <v>822</v>
      </c>
      <c r="X1355" s="82" t="s">
        <v>27071</v>
      </c>
      <c r="Y1355" s="82" t="s">
        <v>27550</v>
      </c>
      <c r="Z1355" s="82" t="s">
        <v>27551</v>
      </c>
      <c r="AA1355" s="82" t="s">
        <v>27552</v>
      </c>
      <c r="AB1355" s="82" t="s">
        <v>27553</v>
      </c>
      <c r="AC1355" s="82" t="s">
        <v>27554</v>
      </c>
      <c r="AD1355" s="82" t="s">
        <v>27555</v>
      </c>
      <c r="AE1355" s="82" t="s">
        <v>27377</v>
      </c>
      <c r="AF1355" s="82" t="s">
        <v>27556</v>
      </c>
      <c r="AG1355" s="82" t="s">
        <v>382</v>
      </c>
      <c r="AH1355" s="82" t="s">
        <v>382</v>
      </c>
      <c r="AI1355" s="82" t="s">
        <v>2685</v>
      </c>
      <c r="AJ1355" s="82" t="s">
        <v>26924</v>
      </c>
      <c r="AK1355" s="82" t="s">
        <v>27557</v>
      </c>
      <c r="AL1355" s="82" t="s">
        <v>450</v>
      </c>
    </row>
    <row r="1356" spans="1:38" x14ac:dyDescent="0.25">
      <c r="A1356" s="82" t="s">
        <v>27558</v>
      </c>
      <c r="B1356" s="82">
        <v>64.108999999999995</v>
      </c>
      <c r="C1356" s="82" t="s">
        <v>27559</v>
      </c>
      <c r="D1356" s="82" t="s">
        <v>27060</v>
      </c>
      <c r="E1356" s="82" t="s">
        <v>27560</v>
      </c>
      <c r="F1356" s="82" t="s">
        <v>27561</v>
      </c>
      <c r="G1356" s="82" t="s">
        <v>438</v>
      </c>
      <c r="H1356" s="82" t="s">
        <v>360</v>
      </c>
      <c r="I1356" s="82" t="s">
        <v>27562</v>
      </c>
      <c r="J1356" s="82" t="s">
        <v>27508</v>
      </c>
      <c r="K1356" s="82" t="s">
        <v>27455</v>
      </c>
      <c r="L1356" s="82" t="s">
        <v>421</v>
      </c>
      <c r="M1356" s="82" t="s">
        <v>27563</v>
      </c>
      <c r="N1356" s="82" t="s">
        <v>27511</v>
      </c>
      <c r="O1356" s="82" t="s">
        <v>27564</v>
      </c>
      <c r="P1356" s="82" t="s">
        <v>27565</v>
      </c>
      <c r="Q1356" s="82" t="s">
        <v>27474</v>
      </c>
      <c r="R1356" s="82" t="s">
        <v>360</v>
      </c>
      <c r="S1356" s="82" t="s">
        <v>368</v>
      </c>
      <c r="T1356" s="82" t="s">
        <v>6729</v>
      </c>
      <c r="U1356" s="82" t="s">
        <v>443</v>
      </c>
      <c r="V1356" s="82" t="s">
        <v>362</v>
      </c>
      <c r="W1356" s="82" t="s">
        <v>822</v>
      </c>
      <c r="X1356" s="82" t="s">
        <v>27513</v>
      </c>
      <c r="Y1356" s="82" t="s">
        <v>27566</v>
      </c>
      <c r="Z1356" s="82" t="s">
        <v>427</v>
      </c>
      <c r="AA1356" s="82" t="s">
        <v>27567</v>
      </c>
      <c r="AB1356" s="82" t="s">
        <v>27568</v>
      </c>
      <c r="AC1356" s="82" t="s">
        <v>27462</v>
      </c>
      <c r="AD1356" s="82" t="s">
        <v>27463</v>
      </c>
      <c r="AE1356" s="82" t="s">
        <v>26923</v>
      </c>
      <c r="AF1356" s="82" t="s">
        <v>27556</v>
      </c>
      <c r="AG1356" s="82" t="s">
        <v>382</v>
      </c>
      <c r="AH1356" s="82" t="s">
        <v>382</v>
      </c>
      <c r="AI1356" s="82" t="s">
        <v>384</v>
      </c>
      <c r="AJ1356" s="82" t="s">
        <v>26924</v>
      </c>
      <c r="AK1356" s="82" t="s">
        <v>27569</v>
      </c>
      <c r="AL1356" s="82" t="s">
        <v>450</v>
      </c>
    </row>
    <row r="1357" spans="1:38" x14ac:dyDescent="0.25">
      <c r="A1357" s="82" t="s">
        <v>27570</v>
      </c>
      <c r="B1357" s="82">
        <v>64.11</v>
      </c>
      <c r="C1357" s="82" t="s">
        <v>27571</v>
      </c>
      <c r="D1357" s="82" t="s">
        <v>27060</v>
      </c>
      <c r="E1357" s="82" t="s">
        <v>27572</v>
      </c>
      <c r="F1357" s="82" t="s">
        <v>27573</v>
      </c>
      <c r="G1357" s="82" t="s">
        <v>438</v>
      </c>
      <c r="H1357" s="82" t="s">
        <v>360</v>
      </c>
      <c r="I1357" s="82" t="s">
        <v>27574</v>
      </c>
      <c r="J1357" s="82" t="s">
        <v>27575</v>
      </c>
      <c r="K1357" s="82" t="s">
        <v>27576</v>
      </c>
      <c r="L1357" s="82" t="s">
        <v>421</v>
      </c>
      <c r="M1357" s="82" t="s">
        <v>27577</v>
      </c>
      <c r="N1357" s="82" t="s">
        <v>27511</v>
      </c>
      <c r="O1357" s="82" t="s">
        <v>558</v>
      </c>
      <c r="P1357" s="82" t="s">
        <v>27578</v>
      </c>
      <c r="Q1357" s="82" t="s">
        <v>27474</v>
      </c>
      <c r="R1357" s="82" t="s">
        <v>360</v>
      </c>
      <c r="S1357" s="82" t="s">
        <v>368</v>
      </c>
      <c r="T1357" s="82" t="s">
        <v>27579</v>
      </c>
      <c r="U1357" s="82" t="s">
        <v>443</v>
      </c>
      <c r="V1357" s="82" t="s">
        <v>362</v>
      </c>
      <c r="W1357" s="82" t="s">
        <v>27580</v>
      </c>
      <c r="X1357" s="82" t="s">
        <v>27513</v>
      </c>
      <c r="Y1357" s="82" t="s">
        <v>27581</v>
      </c>
      <c r="Z1357" s="82" t="s">
        <v>27582</v>
      </c>
      <c r="AA1357" s="82" t="s">
        <v>27583</v>
      </c>
      <c r="AB1357" s="82" t="s">
        <v>27584</v>
      </c>
      <c r="AC1357" s="82" t="s">
        <v>27480</v>
      </c>
      <c r="AD1357" s="82" t="s">
        <v>27481</v>
      </c>
      <c r="AE1357" s="82" t="s">
        <v>26939</v>
      </c>
      <c r="AG1357" s="82" t="s">
        <v>382</v>
      </c>
      <c r="AH1357" s="82" t="s">
        <v>382</v>
      </c>
      <c r="AI1357" s="82" t="s">
        <v>384</v>
      </c>
      <c r="AJ1357" s="82" t="s">
        <v>26924</v>
      </c>
      <c r="AK1357" s="82" t="s">
        <v>27585</v>
      </c>
      <c r="AL1357" s="82" t="s">
        <v>450</v>
      </c>
    </row>
    <row r="1358" spans="1:38" x14ac:dyDescent="0.25">
      <c r="A1358" s="82" t="s">
        <v>27586</v>
      </c>
      <c r="B1358" s="82">
        <v>64.114000000000004</v>
      </c>
      <c r="C1358" s="82" t="s">
        <v>27587</v>
      </c>
      <c r="D1358" s="82" t="s">
        <v>27060</v>
      </c>
      <c r="E1358" s="82" t="s">
        <v>6725</v>
      </c>
      <c r="F1358" s="82" t="s">
        <v>27588</v>
      </c>
      <c r="G1358" s="82" t="s">
        <v>721</v>
      </c>
      <c r="H1358" s="82" t="s">
        <v>360</v>
      </c>
      <c r="I1358" s="82" t="s">
        <v>27589</v>
      </c>
      <c r="J1358" s="82" t="s">
        <v>27590</v>
      </c>
      <c r="K1358" s="82" t="s">
        <v>27591</v>
      </c>
      <c r="L1358" s="82" t="s">
        <v>421</v>
      </c>
      <c r="M1358" s="82" t="s">
        <v>27592</v>
      </c>
      <c r="N1358" s="82" t="s">
        <v>27593</v>
      </c>
      <c r="O1358" s="82" t="s">
        <v>27594</v>
      </c>
      <c r="P1358" s="82" t="s">
        <v>27595</v>
      </c>
      <c r="Q1358" s="82" t="s">
        <v>27596</v>
      </c>
      <c r="R1358" s="82" t="s">
        <v>360</v>
      </c>
      <c r="S1358" s="82" t="s">
        <v>368</v>
      </c>
      <c r="T1358" s="82" t="s">
        <v>6729</v>
      </c>
      <c r="U1358" s="82" t="s">
        <v>443</v>
      </c>
      <c r="V1358" s="82" t="s">
        <v>362</v>
      </c>
      <c r="W1358" s="82" t="s">
        <v>27597</v>
      </c>
      <c r="X1358" s="82" t="s">
        <v>27598</v>
      </c>
      <c r="Y1358" s="82" t="s">
        <v>27599</v>
      </c>
      <c r="Z1358" s="82" t="s">
        <v>427</v>
      </c>
      <c r="AA1358" s="82" t="s">
        <v>376</v>
      </c>
      <c r="AB1358" s="82" t="s">
        <v>382</v>
      </c>
      <c r="AC1358" s="82" t="s">
        <v>27600</v>
      </c>
      <c r="AD1358" s="82" t="s">
        <v>27601</v>
      </c>
      <c r="AE1358" s="82" t="s">
        <v>26923</v>
      </c>
      <c r="AF1358" s="82" t="s">
        <v>27602</v>
      </c>
      <c r="AG1358" s="82" t="s">
        <v>382</v>
      </c>
      <c r="AH1358" s="82" t="s">
        <v>382</v>
      </c>
      <c r="AI1358" s="82" t="s">
        <v>384</v>
      </c>
      <c r="AJ1358" s="82" t="s">
        <v>26924</v>
      </c>
      <c r="AK1358" s="82" t="s">
        <v>27603</v>
      </c>
      <c r="AL1358" s="82" t="s">
        <v>450</v>
      </c>
    </row>
    <row r="1359" spans="1:38" x14ac:dyDescent="0.25">
      <c r="A1359" s="82" t="s">
        <v>27604</v>
      </c>
      <c r="B1359" s="82">
        <v>64.116</v>
      </c>
      <c r="C1359" s="82" t="s">
        <v>27605</v>
      </c>
      <c r="D1359" s="82" t="s">
        <v>27060</v>
      </c>
      <c r="E1359" s="82" t="s">
        <v>27606</v>
      </c>
      <c r="F1359" s="82" t="s">
        <v>27607</v>
      </c>
      <c r="G1359" s="82" t="s">
        <v>438</v>
      </c>
      <c r="H1359" s="82" t="s">
        <v>360</v>
      </c>
      <c r="I1359" s="82" t="s">
        <v>27608</v>
      </c>
      <c r="J1359" s="82" t="s">
        <v>27609</v>
      </c>
      <c r="K1359" s="82" t="s">
        <v>362</v>
      </c>
      <c r="L1359" s="82" t="s">
        <v>421</v>
      </c>
      <c r="M1359" s="82" t="s">
        <v>27610</v>
      </c>
      <c r="N1359" s="82" t="s">
        <v>27611</v>
      </c>
      <c r="O1359" s="82" t="s">
        <v>558</v>
      </c>
      <c r="P1359" s="82" t="s">
        <v>27612</v>
      </c>
      <c r="Q1359" s="82" t="s">
        <v>27613</v>
      </c>
      <c r="R1359" s="82" t="s">
        <v>27614</v>
      </c>
      <c r="S1359" s="82" t="s">
        <v>368</v>
      </c>
      <c r="T1359" s="82" t="s">
        <v>673</v>
      </c>
      <c r="U1359" s="82" t="s">
        <v>443</v>
      </c>
      <c r="V1359" s="82" t="s">
        <v>362</v>
      </c>
      <c r="W1359" s="82" t="s">
        <v>822</v>
      </c>
      <c r="X1359" s="82" t="s">
        <v>27615</v>
      </c>
      <c r="Y1359" s="82" t="s">
        <v>27616</v>
      </c>
      <c r="Z1359" s="82" t="s">
        <v>27617</v>
      </c>
      <c r="AA1359" s="82" t="s">
        <v>376</v>
      </c>
      <c r="AB1359" s="82" t="s">
        <v>27618</v>
      </c>
      <c r="AC1359" s="82" t="s">
        <v>27480</v>
      </c>
      <c r="AD1359" s="82" t="s">
        <v>27619</v>
      </c>
      <c r="AE1359" s="82" t="s">
        <v>27620</v>
      </c>
      <c r="AF1359" s="82" t="s">
        <v>27621</v>
      </c>
      <c r="AG1359" s="82" t="s">
        <v>382</v>
      </c>
      <c r="AH1359" s="82" t="s">
        <v>27622</v>
      </c>
      <c r="AI1359" s="82" t="s">
        <v>384</v>
      </c>
      <c r="AJ1359" s="82" t="s">
        <v>26924</v>
      </c>
      <c r="AK1359" s="82" t="s">
        <v>27623</v>
      </c>
      <c r="AL1359" s="82" t="s">
        <v>450</v>
      </c>
    </row>
    <row r="1360" spans="1:38" x14ac:dyDescent="0.25">
      <c r="A1360" s="82" t="s">
        <v>27624</v>
      </c>
      <c r="B1360" s="82">
        <v>64.117000000000004</v>
      </c>
      <c r="D1360" s="82" t="s">
        <v>27060</v>
      </c>
      <c r="E1360" s="82" t="s">
        <v>27625</v>
      </c>
      <c r="F1360" s="82" t="s">
        <v>27626</v>
      </c>
      <c r="G1360" s="82" t="s">
        <v>504</v>
      </c>
      <c r="H1360" s="82" t="s">
        <v>360</v>
      </c>
      <c r="I1360" s="82" t="s">
        <v>27627</v>
      </c>
      <c r="J1360" s="82" t="s">
        <v>4794</v>
      </c>
      <c r="K1360" s="82" t="s">
        <v>27628</v>
      </c>
      <c r="L1360" s="82" t="s">
        <v>421</v>
      </c>
      <c r="M1360" s="82" t="s">
        <v>27629</v>
      </c>
      <c r="N1360" s="82" t="s">
        <v>27630</v>
      </c>
      <c r="O1360" s="82" t="s">
        <v>27631</v>
      </c>
      <c r="P1360" s="82" t="s">
        <v>27632</v>
      </c>
      <c r="Q1360" s="82" t="s">
        <v>27633</v>
      </c>
      <c r="R1360" s="82" t="s">
        <v>27634</v>
      </c>
      <c r="S1360" s="82" t="s">
        <v>368</v>
      </c>
      <c r="T1360" s="82" t="s">
        <v>6729</v>
      </c>
      <c r="U1360" s="82" t="s">
        <v>443</v>
      </c>
      <c r="V1360" s="82" t="s">
        <v>362</v>
      </c>
      <c r="W1360" s="82" t="s">
        <v>822</v>
      </c>
      <c r="X1360" s="82" t="s">
        <v>27071</v>
      </c>
      <c r="Y1360" s="82" t="s">
        <v>27635</v>
      </c>
      <c r="Z1360" s="82" t="s">
        <v>427</v>
      </c>
      <c r="AA1360" s="82" t="s">
        <v>27636</v>
      </c>
      <c r="AB1360" s="82" t="s">
        <v>27637</v>
      </c>
      <c r="AC1360" s="82" t="s">
        <v>27462</v>
      </c>
      <c r="AD1360" s="82" t="s">
        <v>27638</v>
      </c>
      <c r="AE1360" s="82" t="s">
        <v>27639</v>
      </c>
      <c r="AF1360" s="82" t="s">
        <v>27640</v>
      </c>
      <c r="AG1360" s="82" t="s">
        <v>382</v>
      </c>
      <c r="AH1360" s="82" t="s">
        <v>382</v>
      </c>
      <c r="AI1360" s="82" t="s">
        <v>384</v>
      </c>
      <c r="AJ1360" s="82" t="s">
        <v>26924</v>
      </c>
      <c r="AK1360" s="82" t="s">
        <v>27641</v>
      </c>
      <c r="AL1360" s="82" t="s">
        <v>450</v>
      </c>
    </row>
    <row r="1361" spans="1:38" x14ac:dyDescent="0.25">
      <c r="A1361" s="82" t="s">
        <v>27642</v>
      </c>
      <c r="B1361" s="82">
        <v>64.117999999999995</v>
      </c>
      <c r="D1361" s="82" t="s">
        <v>27060</v>
      </c>
      <c r="E1361" s="82" t="s">
        <v>6725</v>
      </c>
      <c r="F1361" s="82" t="s">
        <v>27643</v>
      </c>
      <c r="G1361" s="82" t="s">
        <v>551</v>
      </c>
      <c r="H1361" s="82" t="s">
        <v>360</v>
      </c>
      <c r="I1361" s="82" t="s">
        <v>27644</v>
      </c>
      <c r="J1361" s="82" t="s">
        <v>27544</v>
      </c>
      <c r="K1361" s="82" t="s">
        <v>362</v>
      </c>
      <c r="L1361" s="82" t="s">
        <v>421</v>
      </c>
      <c r="M1361" s="82" t="s">
        <v>27645</v>
      </c>
      <c r="N1361" s="82" t="s">
        <v>27646</v>
      </c>
      <c r="O1361" s="82" t="s">
        <v>366</v>
      </c>
      <c r="P1361" s="82" t="s">
        <v>27647</v>
      </c>
      <c r="Q1361" s="82" t="s">
        <v>27596</v>
      </c>
      <c r="R1361" s="82" t="s">
        <v>360</v>
      </c>
      <c r="S1361" s="82" t="s">
        <v>368</v>
      </c>
      <c r="T1361" s="82" t="s">
        <v>27648</v>
      </c>
      <c r="U1361" s="82" t="s">
        <v>443</v>
      </c>
      <c r="V1361" s="82" t="s">
        <v>362</v>
      </c>
      <c r="W1361" s="82" t="s">
        <v>468</v>
      </c>
      <c r="X1361" s="82" t="s">
        <v>27649</v>
      </c>
      <c r="Y1361" s="82" t="s">
        <v>27650</v>
      </c>
      <c r="Z1361" s="82" t="s">
        <v>427</v>
      </c>
      <c r="AA1361" s="82" t="s">
        <v>376</v>
      </c>
      <c r="AB1361" s="82" t="s">
        <v>382</v>
      </c>
      <c r="AC1361" s="82" t="s">
        <v>27651</v>
      </c>
      <c r="AD1361" s="82" t="s">
        <v>27652</v>
      </c>
      <c r="AE1361" s="82" t="s">
        <v>26923</v>
      </c>
      <c r="AF1361" s="82" t="s">
        <v>27653</v>
      </c>
      <c r="AG1361" s="82" t="s">
        <v>382</v>
      </c>
      <c r="AH1361" s="82" t="s">
        <v>382</v>
      </c>
      <c r="AI1361" s="82" t="s">
        <v>2750</v>
      </c>
      <c r="AJ1361" s="82" t="s">
        <v>26924</v>
      </c>
      <c r="AK1361" s="82" t="s">
        <v>27654</v>
      </c>
      <c r="AL1361" s="82" t="s">
        <v>450</v>
      </c>
    </row>
    <row r="1362" spans="1:38" x14ac:dyDescent="0.25">
      <c r="A1362" s="82" t="s">
        <v>27655</v>
      </c>
      <c r="B1362" s="82">
        <v>64.12</v>
      </c>
      <c r="C1362" s="82" t="s">
        <v>27656</v>
      </c>
      <c r="D1362" s="82" t="s">
        <v>27060</v>
      </c>
      <c r="E1362" s="82" t="s">
        <v>27657</v>
      </c>
      <c r="F1362" s="82" t="s">
        <v>27658</v>
      </c>
      <c r="G1362" s="82" t="s">
        <v>438</v>
      </c>
      <c r="H1362" s="82" t="s">
        <v>360</v>
      </c>
      <c r="I1362" s="82" t="s">
        <v>27659</v>
      </c>
      <c r="J1362" s="82" t="s">
        <v>27660</v>
      </c>
      <c r="K1362" s="82" t="s">
        <v>27661</v>
      </c>
      <c r="L1362" s="82" t="s">
        <v>421</v>
      </c>
      <c r="M1362" s="82" t="s">
        <v>27662</v>
      </c>
      <c r="N1362" s="82" t="s">
        <v>27067</v>
      </c>
      <c r="O1362" s="82" t="s">
        <v>558</v>
      </c>
      <c r="P1362" s="82" t="s">
        <v>27663</v>
      </c>
      <c r="Q1362" s="82" t="s">
        <v>27633</v>
      </c>
      <c r="R1362" s="82" t="s">
        <v>360</v>
      </c>
      <c r="S1362" s="82" t="s">
        <v>368</v>
      </c>
      <c r="T1362" s="82" t="s">
        <v>27664</v>
      </c>
      <c r="U1362" s="82" t="s">
        <v>443</v>
      </c>
      <c r="V1362" s="82" t="s">
        <v>362</v>
      </c>
      <c r="W1362" s="82" t="s">
        <v>822</v>
      </c>
      <c r="X1362" s="82" t="s">
        <v>27665</v>
      </c>
      <c r="Y1362" s="82" t="s">
        <v>27666</v>
      </c>
      <c r="Z1362" s="82" t="s">
        <v>427</v>
      </c>
      <c r="AA1362" s="82" t="s">
        <v>376</v>
      </c>
      <c r="AB1362" s="82" t="s">
        <v>382</v>
      </c>
      <c r="AC1362" s="82" t="s">
        <v>27667</v>
      </c>
      <c r="AD1362" s="82" t="s">
        <v>27481</v>
      </c>
      <c r="AE1362" s="82" t="s">
        <v>27639</v>
      </c>
      <c r="AF1362" s="82" t="s">
        <v>27668</v>
      </c>
      <c r="AG1362" s="82" t="s">
        <v>382</v>
      </c>
      <c r="AH1362" s="82" t="s">
        <v>382</v>
      </c>
      <c r="AI1362" s="82" t="s">
        <v>3087</v>
      </c>
      <c r="AJ1362" s="82" t="s">
        <v>26924</v>
      </c>
      <c r="AK1362" s="82" t="s">
        <v>27669</v>
      </c>
      <c r="AL1362" s="82" t="s">
        <v>450</v>
      </c>
    </row>
    <row r="1363" spans="1:38" x14ac:dyDescent="0.25">
      <c r="A1363" s="82" t="s">
        <v>27670</v>
      </c>
      <c r="B1363" s="82">
        <v>64.123999999999995</v>
      </c>
      <c r="C1363" s="82" t="s">
        <v>27671</v>
      </c>
      <c r="D1363" s="82" t="s">
        <v>27060</v>
      </c>
      <c r="E1363" s="82" t="s">
        <v>27672</v>
      </c>
      <c r="F1363" s="82" t="s">
        <v>27673</v>
      </c>
      <c r="G1363" s="82" t="s">
        <v>438</v>
      </c>
      <c r="H1363" s="82" t="s">
        <v>360</v>
      </c>
      <c r="I1363" s="82" t="s">
        <v>27674</v>
      </c>
      <c r="J1363" s="82" t="s">
        <v>27098</v>
      </c>
      <c r="K1363" s="82" t="s">
        <v>27675</v>
      </c>
      <c r="L1363" s="82" t="s">
        <v>421</v>
      </c>
      <c r="M1363" s="82" t="s">
        <v>27676</v>
      </c>
      <c r="N1363" s="82" t="s">
        <v>27067</v>
      </c>
      <c r="O1363" s="82" t="s">
        <v>558</v>
      </c>
      <c r="P1363" s="82" t="s">
        <v>27677</v>
      </c>
      <c r="Q1363" s="82" t="s">
        <v>27678</v>
      </c>
      <c r="R1363" s="82" t="s">
        <v>360</v>
      </c>
      <c r="S1363" s="82" t="s">
        <v>368</v>
      </c>
      <c r="T1363" s="82" t="s">
        <v>27679</v>
      </c>
      <c r="U1363" s="82" t="s">
        <v>443</v>
      </c>
      <c r="V1363" s="82" t="s">
        <v>362</v>
      </c>
      <c r="W1363" s="82" t="s">
        <v>822</v>
      </c>
      <c r="X1363" s="82" t="s">
        <v>27071</v>
      </c>
      <c r="Y1363" s="82" t="s">
        <v>27680</v>
      </c>
      <c r="Z1363" s="82" t="s">
        <v>27681</v>
      </c>
      <c r="AA1363" s="82" t="s">
        <v>376</v>
      </c>
      <c r="AB1363" s="82" t="s">
        <v>27682</v>
      </c>
      <c r="AC1363" s="82" t="s">
        <v>27683</v>
      </c>
      <c r="AD1363" s="82" t="s">
        <v>27684</v>
      </c>
      <c r="AE1363" s="82" t="s">
        <v>27170</v>
      </c>
      <c r="AF1363" s="82" t="s">
        <v>27685</v>
      </c>
      <c r="AG1363" s="82" t="s">
        <v>382</v>
      </c>
      <c r="AH1363" s="82" t="s">
        <v>382</v>
      </c>
      <c r="AI1363" s="82" t="s">
        <v>433</v>
      </c>
      <c r="AJ1363" s="82" t="s">
        <v>26924</v>
      </c>
      <c r="AK1363" s="82" t="s">
        <v>27686</v>
      </c>
      <c r="AL1363" s="82" t="s">
        <v>450</v>
      </c>
    </row>
    <row r="1364" spans="1:38" x14ac:dyDescent="0.25">
      <c r="A1364" s="82" t="s">
        <v>27687</v>
      </c>
      <c r="B1364" s="82">
        <v>64.125</v>
      </c>
      <c r="C1364" s="82" t="s">
        <v>27688</v>
      </c>
      <c r="D1364" s="82" t="s">
        <v>27060</v>
      </c>
      <c r="E1364" s="82" t="s">
        <v>27689</v>
      </c>
      <c r="F1364" s="82" t="s">
        <v>27690</v>
      </c>
      <c r="G1364" s="82" t="s">
        <v>5887</v>
      </c>
      <c r="H1364" s="82" t="s">
        <v>360</v>
      </c>
      <c r="I1364" s="82" t="s">
        <v>27691</v>
      </c>
      <c r="J1364" s="82" t="s">
        <v>27692</v>
      </c>
      <c r="K1364" s="82" t="s">
        <v>27693</v>
      </c>
      <c r="L1364" s="82" t="s">
        <v>421</v>
      </c>
      <c r="M1364" s="82" t="s">
        <v>27694</v>
      </c>
      <c r="N1364" s="82" t="s">
        <v>27695</v>
      </c>
      <c r="O1364" s="82" t="s">
        <v>558</v>
      </c>
      <c r="P1364" s="82" t="s">
        <v>360</v>
      </c>
      <c r="Q1364" s="82" t="s">
        <v>27613</v>
      </c>
      <c r="R1364" s="82" t="s">
        <v>360</v>
      </c>
      <c r="S1364" s="82" t="s">
        <v>368</v>
      </c>
      <c r="T1364" s="82" t="s">
        <v>673</v>
      </c>
      <c r="U1364" s="82" t="s">
        <v>443</v>
      </c>
      <c r="V1364" s="82" t="s">
        <v>362</v>
      </c>
      <c r="W1364" s="82" t="s">
        <v>468</v>
      </c>
      <c r="X1364" s="82" t="s">
        <v>27071</v>
      </c>
      <c r="Y1364" s="82" t="s">
        <v>27696</v>
      </c>
      <c r="Z1364" s="82" t="s">
        <v>2741</v>
      </c>
      <c r="AA1364" s="82" t="s">
        <v>27697</v>
      </c>
      <c r="AB1364" s="82" t="s">
        <v>27698</v>
      </c>
      <c r="AC1364" s="82" t="s">
        <v>27480</v>
      </c>
      <c r="AD1364" s="82" t="s">
        <v>27699</v>
      </c>
      <c r="AE1364" s="82" t="s">
        <v>26939</v>
      </c>
      <c r="AF1364" s="82" t="s">
        <v>27700</v>
      </c>
      <c r="AG1364" s="82" t="s">
        <v>382</v>
      </c>
      <c r="AH1364" s="82" t="s">
        <v>27701</v>
      </c>
      <c r="AI1364" s="82" t="s">
        <v>620</v>
      </c>
      <c r="AJ1364" s="82" t="s">
        <v>26924</v>
      </c>
      <c r="AK1364" s="82" t="s">
        <v>27702</v>
      </c>
      <c r="AL1364" s="82" t="s">
        <v>450</v>
      </c>
    </row>
    <row r="1365" spans="1:38" x14ac:dyDescent="0.25">
      <c r="A1365" s="82" t="s">
        <v>27703</v>
      </c>
      <c r="B1365" s="82">
        <v>64.126000000000005</v>
      </c>
      <c r="C1365" s="82" t="s">
        <v>27704</v>
      </c>
      <c r="D1365" s="82" t="s">
        <v>27060</v>
      </c>
      <c r="E1365" s="82" t="s">
        <v>27705</v>
      </c>
      <c r="F1365" s="82" t="s">
        <v>27706</v>
      </c>
      <c r="G1365" s="82" t="s">
        <v>551</v>
      </c>
      <c r="H1365" s="82" t="s">
        <v>360</v>
      </c>
      <c r="I1365" s="82" t="s">
        <v>27707</v>
      </c>
      <c r="J1365" s="82" t="s">
        <v>27708</v>
      </c>
      <c r="K1365" s="82" t="s">
        <v>27709</v>
      </c>
      <c r="L1365" s="82" t="s">
        <v>421</v>
      </c>
      <c r="M1365" s="82" t="s">
        <v>27710</v>
      </c>
      <c r="N1365" s="82" t="s">
        <v>27711</v>
      </c>
      <c r="O1365" s="82" t="s">
        <v>366</v>
      </c>
      <c r="P1365" s="82" t="s">
        <v>27712</v>
      </c>
      <c r="Q1365" s="82" t="s">
        <v>27596</v>
      </c>
      <c r="R1365" s="82" t="s">
        <v>360</v>
      </c>
      <c r="S1365" s="82" t="s">
        <v>368</v>
      </c>
      <c r="T1365" s="82" t="s">
        <v>6729</v>
      </c>
      <c r="U1365" s="82" t="s">
        <v>443</v>
      </c>
      <c r="V1365" s="82" t="s">
        <v>362</v>
      </c>
      <c r="W1365" s="82" t="s">
        <v>27713</v>
      </c>
      <c r="X1365" s="82" t="s">
        <v>27714</v>
      </c>
      <c r="Y1365" s="82" t="s">
        <v>27715</v>
      </c>
      <c r="Z1365" s="82" t="s">
        <v>427</v>
      </c>
      <c r="AA1365" s="82" t="s">
        <v>27716</v>
      </c>
      <c r="AB1365" s="82" t="s">
        <v>27717</v>
      </c>
      <c r="AC1365" s="82" t="s">
        <v>27718</v>
      </c>
      <c r="AD1365" s="82" t="s">
        <v>27719</v>
      </c>
      <c r="AE1365" s="82" t="s">
        <v>26923</v>
      </c>
      <c r="AF1365" s="82" t="s">
        <v>27602</v>
      </c>
      <c r="AG1365" s="82" t="s">
        <v>382</v>
      </c>
      <c r="AH1365" s="82" t="s">
        <v>382</v>
      </c>
      <c r="AI1365" s="82" t="s">
        <v>1703</v>
      </c>
      <c r="AJ1365" s="82" t="s">
        <v>26924</v>
      </c>
      <c r="AK1365" s="82" t="s">
        <v>27720</v>
      </c>
      <c r="AL1365" s="82" t="s">
        <v>450</v>
      </c>
    </row>
    <row r="1366" spans="1:38" x14ac:dyDescent="0.25">
      <c r="A1366" s="82" t="s">
        <v>27721</v>
      </c>
      <c r="B1366" s="82">
        <v>64.128</v>
      </c>
      <c r="D1366" s="82" t="s">
        <v>27060</v>
      </c>
      <c r="E1366" s="82" t="s">
        <v>27722</v>
      </c>
      <c r="F1366" s="82" t="s">
        <v>27723</v>
      </c>
      <c r="G1366" s="82" t="s">
        <v>438</v>
      </c>
      <c r="H1366" s="82" t="s">
        <v>360</v>
      </c>
      <c r="I1366" s="82" t="s">
        <v>27724</v>
      </c>
      <c r="J1366" s="82" t="s">
        <v>27725</v>
      </c>
      <c r="K1366" s="82" t="s">
        <v>27726</v>
      </c>
      <c r="L1366" s="82" t="s">
        <v>421</v>
      </c>
      <c r="M1366" s="82" t="s">
        <v>27727</v>
      </c>
      <c r="N1366" s="82" t="s">
        <v>27728</v>
      </c>
      <c r="O1366" s="82" t="s">
        <v>366</v>
      </c>
      <c r="P1366" s="82" t="s">
        <v>27729</v>
      </c>
      <c r="Q1366" s="82" t="s">
        <v>27730</v>
      </c>
      <c r="R1366" s="82" t="s">
        <v>360</v>
      </c>
      <c r="S1366" s="82" t="s">
        <v>368</v>
      </c>
      <c r="T1366" s="82" t="s">
        <v>27731</v>
      </c>
      <c r="U1366" s="82" t="s">
        <v>443</v>
      </c>
      <c r="V1366" s="82" t="s">
        <v>362</v>
      </c>
      <c r="W1366" s="82" t="s">
        <v>822</v>
      </c>
      <c r="X1366" s="82" t="s">
        <v>27513</v>
      </c>
      <c r="Y1366" s="82" t="s">
        <v>27732</v>
      </c>
      <c r="Z1366" s="82" t="s">
        <v>4583</v>
      </c>
      <c r="AA1366" s="82" t="s">
        <v>376</v>
      </c>
      <c r="AB1366" s="82" t="s">
        <v>382</v>
      </c>
      <c r="AC1366" s="82" t="s">
        <v>27733</v>
      </c>
      <c r="AD1366" s="82" t="s">
        <v>27619</v>
      </c>
      <c r="AE1366" s="82" t="s">
        <v>26939</v>
      </c>
      <c r="AF1366" s="82" t="s">
        <v>382</v>
      </c>
      <c r="AG1366" s="82" t="s">
        <v>382</v>
      </c>
      <c r="AH1366" s="82" t="s">
        <v>382</v>
      </c>
      <c r="AI1366" s="82" t="s">
        <v>1752</v>
      </c>
      <c r="AJ1366" s="82" t="s">
        <v>26924</v>
      </c>
      <c r="AK1366" s="82" t="s">
        <v>27734</v>
      </c>
      <c r="AL1366" s="82" t="s">
        <v>450</v>
      </c>
    </row>
    <row r="1367" spans="1:38" x14ac:dyDescent="0.25">
      <c r="A1367" s="82" t="s">
        <v>27735</v>
      </c>
      <c r="B1367" s="82">
        <v>64.203000000000003</v>
      </c>
      <c r="D1367" s="82" t="s">
        <v>27736</v>
      </c>
      <c r="E1367" s="82" t="s">
        <v>27737</v>
      </c>
      <c r="F1367" s="82" t="s">
        <v>27738</v>
      </c>
      <c r="G1367" s="82" t="s">
        <v>359</v>
      </c>
      <c r="H1367" s="82" t="s">
        <v>360</v>
      </c>
      <c r="I1367" s="82" t="s">
        <v>27739</v>
      </c>
      <c r="J1367" s="82" t="s">
        <v>27740</v>
      </c>
      <c r="K1367" s="82" t="s">
        <v>27741</v>
      </c>
      <c r="L1367" s="82" t="s">
        <v>27742</v>
      </c>
      <c r="M1367" s="82" t="s">
        <v>27743</v>
      </c>
      <c r="N1367" s="82" t="s">
        <v>27744</v>
      </c>
      <c r="O1367" s="82" t="s">
        <v>27745</v>
      </c>
      <c r="P1367" s="82" t="s">
        <v>5353</v>
      </c>
      <c r="Q1367" s="82" t="s">
        <v>10921</v>
      </c>
      <c r="R1367" s="82" t="s">
        <v>360</v>
      </c>
      <c r="S1367" s="82" t="s">
        <v>368</v>
      </c>
      <c r="T1367" s="82" t="s">
        <v>27746</v>
      </c>
      <c r="U1367" s="82" t="s">
        <v>27747</v>
      </c>
      <c r="V1367" s="82" t="s">
        <v>27748</v>
      </c>
      <c r="W1367" s="82" t="s">
        <v>27749</v>
      </c>
      <c r="X1367" s="82" t="s">
        <v>27750</v>
      </c>
      <c r="Y1367" s="82" t="s">
        <v>27751</v>
      </c>
      <c r="Z1367" s="82" t="s">
        <v>27752</v>
      </c>
      <c r="AA1367" s="82" t="s">
        <v>27753</v>
      </c>
      <c r="AB1367" s="82" t="s">
        <v>27754</v>
      </c>
      <c r="AC1367" s="82" t="s">
        <v>735</v>
      </c>
      <c r="AD1367" s="82" t="s">
        <v>27755</v>
      </c>
      <c r="AE1367" s="82" t="s">
        <v>26939</v>
      </c>
      <c r="AF1367" s="82" t="s">
        <v>27756</v>
      </c>
      <c r="AG1367" s="82" t="s">
        <v>27757</v>
      </c>
      <c r="AH1367" s="82" t="s">
        <v>27758</v>
      </c>
      <c r="AI1367" s="82" t="s">
        <v>3865</v>
      </c>
      <c r="AJ1367" s="82" t="s">
        <v>26924</v>
      </c>
      <c r="AK1367" s="82" t="s">
        <v>27759</v>
      </c>
      <c r="AL1367" s="82" t="s">
        <v>415</v>
      </c>
    </row>
    <row r="1368" spans="1:38" x14ac:dyDescent="0.25">
      <c r="A1368" s="82" t="s">
        <v>27760</v>
      </c>
      <c r="B1368" s="82">
        <v>66.001000000000005</v>
      </c>
      <c r="D1368" s="82" t="s">
        <v>27761</v>
      </c>
      <c r="E1368" s="82" t="s">
        <v>27762</v>
      </c>
      <c r="F1368" s="82" t="s">
        <v>27763</v>
      </c>
      <c r="G1368" s="82" t="s">
        <v>359</v>
      </c>
      <c r="H1368" s="82" t="s">
        <v>360</v>
      </c>
      <c r="I1368" s="82" t="s">
        <v>27764</v>
      </c>
      <c r="J1368" s="82" t="s">
        <v>27765</v>
      </c>
      <c r="K1368" s="82" t="s">
        <v>27766</v>
      </c>
      <c r="L1368" s="82" t="s">
        <v>27767</v>
      </c>
      <c r="M1368" s="82" t="s">
        <v>27768</v>
      </c>
      <c r="N1368" s="82" t="s">
        <v>27769</v>
      </c>
      <c r="O1368" s="82" t="s">
        <v>366</v>
      </c>
      <c r="P1368" s="82" t="s">
        <v>4302</v>
      </c>
      <c r="Q1368" s="82" t="s">
        <v>27770</v>
      </c>
      <c r="R1368" s="82" t="s">
        <v>360</v>
      </c>
      <c r="S1368" s="82" t="s">
        <v>27771</v>
      </c>
      <c r="T1368" s="82" t="s">
        <v>27772</v>
      </c>
      <c r="U1368" s="82" t="s">
        <v>27773</v>
      </c>
      <c r="V1368" s="82" t="s">
        <v>27774</v>
      </c>
      <c r="W1368" s="82" t="s">
        <v>27775</v>
      </c>
      <c r="X1368" s="82" t="s">
        <v>27776</v>
      </c>
      <c r="Y1368" s="82" t="s">
        <v>27777</v>
      </c>
      <c r="Z1368" s="82" t="s">
        <v>27778</v>
      </c>
      <c r="AA1368" s="82" t="s">
        <v>27779</v>
      </c>
      <c r="AB1368" s="82" t="s">
        <v>27780</v>
      </c>
      <c r="AC1368" s="82" t="s">
        <v>27781</v>
      </c>
      <c r="AD1368" s="82" t="s">
        <v>27782</v>
      </c>
      <c r="AE1368" s="82" t="s">
        <v>27783</v>
      </c>
      <c r="AF1368" s="82" t="s">
        <v>27784</v>
      </c>
      <c r="AG1368" s="82" t="s">
        <v>27785</v>
      </c>
      <c r="AH1368" s="82" t="s">
        <v>27786</v>
      </c>
      <c r="AI1368" s="82" t="s">
        <v>2750</v>
      </c>
      <c r="AJ1368" s="82" t="s">
        <v>27787</v>
      </c>
      <c r="AK1368" s="82" t="s">
        <v>27788</v>
      </c>
      <c r="AL1368" s="82" t="s">
        <v>415</v>
      </c>
    </row>
    <row r="1369" spans="1:38" x14ac:dyDescent="0.25">
      <c r="A1369" s="82" t="s">
        <v>27789</v>
      </c>
      <c r="B1369" s="82">
        <v>66.031999999999996</v>
      </c>
      <c r="C1369" s="82" t="s">
        <v>27790</v>
      </c>
      <c r="D1369" s="82" t="s">
        <v>27761</v>
      </c>
      <c r="E1369" s="82" t="s">
        <v>27791</v>
      </c>
      <c r="F1369" s="82" t="s">
        <v>27792</v>
      </c>
      <c r="G1369" s="82" t="s">
        <v>359</v>
      </c>
      <c r="H1369" s="82" t="s">
        <v>360</v>
      </c>
      <c r="I1369" s="82" t="s">
        <v>27793</v>
      </c>
      <c r="J1369" s="82" t="s">
        <v>27794</v>
      </c>
      <c r="K1369" s="82" t="s">
        <v>27795</v>
      </c>
      <c r="L1369" s="82" t="s">
        <v>27796</v>
      </c>
      <c r="M1369" s="82" t="s">
        <v>27768</v>
      </c>
      <c r="N1369" s="82" t="s">
        <v>27797</v>
      </c>
      <c r="O1369" s="82" t="s">
        <v>558</v>
      </c>
      <c r="P1369" s="82" t="s">
        <v>4302</v>
      </c>
      <c r="Q1369" s="82" t="s">
        <v>27798</v>
      </c>
      <c r="R1369" s="82" t="s">
        <v>27799</v>
      </c>
      <c r="S1369" s="82" t="s">
        <v>27800</v>
      </c>
      <c r="T1369" s="82" t="s">
        <v>27801</v>
      </c>
      <c r="U1369" s="82" t="s">
        <v>27802</v>
      </c>
      <c r="V1369" s="82" t="s">
        <v>27774</v>
      </c>
      <c r="W1369" s="82" t="s">
        <v>27803</v>
      </c>
      <c r="X1369" s="82" t="s">
        <v>27776</v>
      </c>
      <c r="Y1369" s="82" t="s">
        <v>27804</v>
      </c>
      <c r="Z1369" s="82" t="s">
        <v>27805</v>
      </c>
      <c r="AA1369" s="82" t="s">
        <v>27806</v>
      </c>
      <c r="AB1369" s="82" t="s">
        <v>27807</v>
      </c>
      <c r="AC1369" s="82" t="s">
        <v>27808</v>
      </c>
      <c r="AD1369" s="82" t="s">
        <v>27809</v>
      </c>
      <c r="AE1369" s="82" t="s">
        <v>27810</v>
      </c>
      <c r="AF1369" s="82" t="s">
        <v>382</v>
      </c>
      <c r="AG1369" s="82" t="s">
        <v>27811</v>
      </c>
      <c r="AH1369" s="82" t="s">
        <v>27812</v>
      </c>
      <c r="AI1369" s="82" t="s">
        <v>2843</v>
      </c>
      <c r="AJ1369" s="82" t="s">
        <v>27787</v>
      </c>
      <c r="AK1369" s="82" t="s">
        <v>27813</v>
      </c>
      <c r="AL1369" s="82" t="s">
        <v>415</v>
      </c>
    </row>
    <row r="1370" spans="1:38" x14ac:dyDescent="0.25">
      <c r="A1370" s="82" t="s">
        <v>27814</v>
      </c>
      <c r="B1370" s="82">
        <v>66.033000000000001</v>
      </c>
      <c r="C1370" s="82" t="s">
        <v>27815</v>
      </c>
      <c r="D1370" s="82" t="s">
        <v>27761</v>
      </c>
      <c r="E1370" s="82" t="s">
        <v>27816</v>
      </c>
      <c r="F1370" s="82" t="s">
        <v>27817</v>
      </c>
      <c r="G1370" s="82" t="s">
        <v>359</v>
      </c>
      <c r="H1370" s="82" t="s">
        <v>360</v>
      </c>
      <c r="I1370" s="82" t="s">
        <v>27818</v>
      </c>
      <c r="J1370" s="82" t="s">
        <v>27819</v>
      </c>
      <c r="K1370" s="82" t="s">
        <v>27820</v>
      </c>
      <c r="L1370" s="82" t="s">
        <v>27821</v>
      </c>
      <c r="M1370" s="82" t="s">
        <v>27822</v>
      </c>
      <c r="N1370" s="82" t="s">
        <v>27823</v>
      </c>
      <c r="O1370" s="82" t="s">
        <v>558</v>
      </c>
      <c r="P1370" s="82" t="s">
        <v>27824</v>
      </c>
      <c r="Q1370" s="82" t="s">
        <v>27825</v>
      </c>
      <c r="R1370" s="82" t="s">
        <v>27826</v>
      </c>
      <c r="S1370" s="82" t="s">
        <v>27827</v>
      </c>
      <c r="T1370" s="82" t="s">
        <v>27828</v>
      </c>
      <c r="U1370" s="82" t="s">
        <v>27829</v>
      </c>
      <c r="V1370" s="82" t="s">
        <v>27774</v>
      </c>
      <c r="W1370" s="82" t="s">
        <v>27830</v>
      </c>
      <c r="X1370" s="82" t="s">
        <v>27831</v>
      </c>
      <c r="Y1370" s="82" t="s">
        <v>27832</v>
      </c>
      <c r="Z1370" s="82" t="s">
        <v>27833</v>
      </c>
      <c r="AA1370" s="82" t="s">
        <v>27834</v>
      </c>
      <c r="AB1370" s="82" t="s">
        <v>27835</v>
      </c>
      <c r="AC1370" s="82" t="s">
        <v>27836</v>
      </c>
      <c r="AD1370" s="82" t="s">
        <v>27837</v>
      </c>
      <c r="AE1370" s="82" t="s">
        <v>27838</v>
      </c>
      <c r="AF1370" s="82" t="s">
        <v>382</v>
      </c>
      <c r="AG1370" s="82" t="s">
        <v>27839</v>
      </c>
      <c r="AH1370" s="82" t="s">
        <v>27840</v>
      </c>
      <c r="AI1370" s="82" t="s">
        <v>1752</v>
      </c>
      <c r="AJ1370" s="82" t="s">
        <v>27787</v>
      </c>
      <c r="AK1370" s="82" t="s">
        <v>27841</v>
      </c>
      <c r="AL1370" s="82" t="s">
        <v>415</v>
      </c>
    </row>
    <row r="1371" spans="1:38" x14ac:dyDescent="0.25">
      <c r="A1371" s="82" t="s">
        <v>27842</v>
      </c>
      <c r="B1371" s="82">
        <v>66.034000000000006</v>
      </c>
      <c r="D1371" s="82" t="s">
        <v>27761</v>
      </c>
      <c r="E1371" s="82" t="s">
        <v>27843</v>
      </c>
      <c r="F1371" s="82" t="s">
        <v>27844</v>
      </c>
      <c r="G1371" s="82" t="s">
        <v>359</v>
      </c>
      <c r="H1371" s="82" t="s">
        <v>360</v>
      </c>
      <c r="I1371" s="82" t="s">
        <v>27845</v>
      </c>
      <c r="J1371" s="82" t="s">
        <v>27846</v>
      </c>
      <c r="K1371" s="82" t="s">
        <v>27847</v>
      </c>
      <c r="L1371" s="82" t="s">
        <v>27848</v>
      </c>
      <c r="M1371" s="82" t="s">
        <v>27822</v>
      </c>
      <c r="N1371" s="82" t="s">
        <v>27849</v>
      </c>
      <c r="O1371" s="82" t="s">
        <v>27850</v>
      </c>
      <c r="P1371" s="82" t="s">
        <v>27851</v>
      </c>
      <c r="Q1371" s="82" t="s">
        <v>27852</v>
      </c>
      <c r="R1371" s="82" t="s">
        <v>27853</v>
      </c>
      <c r="S1371" s="82" t="s">
        <v>27854</v>
      </c>
      <c r="T1371" s="82" t="s">
        <v>27855</v>
      </c>
      <c r="U1371" s="82" t="s">
        <v>27856</v>
      </c>
      <c r="V1371" s="82" t="s">
        <v>27774</v>
      </c>
      <c r="W1371" s="82" t="s">
        <v>27857</v>
      </c>
      <c r="X1371" s="82" t="s">
        <v>27858</v>
      </c>
      <c r="Y1371" s="82" t="s">
        <v>27859</v>
      </c>
      <c r="Z1371" s="82" t="s">
        <v>27860</v>
      </c>
      <c r="AA1371" s="82" t="s">
        <v>27861</v>
      </c>
      <c r="AB1371" s="82" t="s">
        <v>27862</v>
      </c>
      <c r="AC1371" s="82" t="s">
        <v>27863</v>
      </c>
      <c r="AD1371" s="82" t="s">
        <v>27864</v>
      </c>
      <c r="AE1371" s="82" t="s">
        <v>27865</v>
      </c>
      <c r="AF1371" s="82" t="s">
        <v>382</v>
      </c>
      <c r="AG1371" s="82" t="s">
        <v>27866</v>
      </c>
      <c r="AH1371" s="82" t="s">
        <v>27867</v>
      </c>
      <c r="AI1371" s="82" t="s">
        <v>4354</v>
      </c>
      <c r="AJ1371" s="82" t="s">
        <v>27787</v>
      </c>
      <c r="AK1371" s="82" t="s">
        <v>27868</v>
      </c>
      <c r="AL1371" s="82" t="s">
        <v>415</v>
      </c>
    </row>
    <row r="1372" spans="1:38" x14ac:dyDescent="0.25">
      <c r="A1372" s="82" t="s">
        <v>27869</v>
      </c>
      <c r="B1372" s="82">
        <v>66.037000000000006</v>
      </c>
      <c r="D1372" s="82" t="s">
        <v>27761</v>
      </c>
      <c r="E1372" s="82" t="s">
        <v>27870</v>
      </c>
      <c r="F1372" s="82" t="s">
        <v>27871</v>
      </c>
      <c r="G1372" s="82" t="s">
        <v>359</v>
      </c>
      <c r="H1372" s="82" t="s">
        <v>360</v>
      </c>
      <c r="I1372" s="82" t="s">
        <v>27872</v>
      </c>
      <c r="J1372" s="82" t="s">
        <v>27873</v>
      </c>
      <c r="K1372" s="82" t="s">
        <v>27874</v>
      </c>
      <c r="L1372" s="82" t="s">
        <v>27875</v>
      </c>
      <c r="M1372" s="82" t="s">
        <v>27876</v>
      </c>
      <c r="N1372" s="82" t="s">
        <v>27849</v>
      </c>
      <c r="O1372" s="82" t="s">
        <v>558</v>
      </c>
      <c r="P1372" s="82" t="s">
        <v>27877</v>
      </c>
      <c r="Q1372" s="82" t="s">
        <v>27852</v>
      </c>
      <c r="R1372" s="82" t="s">
        <v>27878</v>
      </c>
      <c r="S1372" s="82" t="s">
        <v>400</v>
      </c>
      <c r="T1372" s="82" t="s">
        <v>27879</v>
      </c>
      <c r="U1372" s="82" t="s">
        <v>27880</v>
      </c>
      <c r="V1372" s="82" t="s">
        <v>27881</v>
      </c>
      <c r="W1372" s="82" t="s">
        <v>27882</v>
      </c>
      <c r="X1372" s="82" t="s">
        <v>27858</v>
      </c>
      <c r="Y1372" s="82" t="s">
        <v>27883</v>
      </c>
      <c r="Z1372" s="82" t="s">
        <v>27884</v>
      </c>
      <c r="AA1372" s="82" t="s">
        <v>27885</v>
      </c>
      <c r="AB1372" s="82" t="s">
        <v>27886</v>
      </c>
      <c r="AC1372" s="82" t="s">
        <v>27887</v>
      </c>
      <c r="AD1372" s="82" t="s">
        <v>27888</v>
      </c>
      <c r="AE1372" s="82" t="s">
        <v>27889</v>
      </c>
      <c r="AF1372" s="82" t="s">
        <v>382</v>
      </c>
      <c r="AG1372" s="82" t="s">
        <v>27890</v>
      </c>
      <c r="AH1372" s="82" t="s">
        <v>27891</v>
      </c>
      <c r="AI1372" s="82" t="s">
        <v>1235</v>
      </c>
      <c r="AJ1372" s="82" t="s">
        <v>27787</v>
      </c>
      <c r="AK1372" s="82" t="s">
        <v>27892</v>
      </c>
      <c r="AL1372" s="82" t="s">
        <v>415</v>
      </c>
    </row>
    <row r="1373" spans="1:38" x14ac:dyDescent="0.25">
      <c r="A1373" s="82" t="s">
        <v>27893</v>
      </c>
      <c r="B1373" s="82">
        <v>66.037999999999997</v>
      </c>
      <c r="C1373" s="82" t="s">
        <v>27894</v>
      </c>
      <c r="D1373" s="82" t="s">
        <v>27761</v>
      </c>
      <c r="E1373" s="82" t="s">
        <v>27895</v>
      </c>
      <c r="F1373" s="82" t="s">
        <v>27896</v>
      </c>
      <c r="G1373" s="82" t="s">
        <v>359</v>
      </c>
      <c r="H1373" s="82" t="s">
        <v>360</v>
      </c>
      <c r="I1373" s="82" t="s">
        <v>27897</v>
      </c>
      <c r="J1373" s="82" t="s">
        <v>27898</v>
      </c>
      <c r="K1373" s="82" t="s">
        <v>27899</v>
      </c>
      <c r="L1373" s="82" t="s">
        <v>27900</v>
      </c>
      <c r="M1373" s="82" t="s">
        <v>27768</v>
      </c>
      <c r="N1373" s="82" t="s">
        <v>27901</v>
      </c>
      <c r="O1373" s="82" t="s">
        <v>558</v>
      </c>
      <c r="P1373" s="82" t="s">
        <v>27851</v>
      </c>
      <c r="Q1373" s="82" t="s">
        <v>27902</v>
      </c>
      <c r="R1373" s="82" t="s">
        <v>27903</v>
      </c>
      <c r="S1373" s="82" t="s">
        <v>400</v>
      </c>
      <c r="T1373" s="82" t="s">
        <v>27904</v>
      </c>
      <c r="U1373" s="82" t="s">
        <v>27905</v>
      </c>
      <c r="V1373" s="82" t="s">
        <v>27774</v>
      </c>
      <c r="W1373" s="82" t="s">
        <v>27906</v>
      </c>
      <c r="X1373" s="82" t="s">
        <v>27907</v>
      </c>
      <c r="Y1373" s="82" t="s">
        <v>27908</v>
      </c>
      <c r="Z1373" s="82" t="s">
        <v>27909</v>
      </c>
      <c r="AA1373" s="82" t="s">
        <v>27910</v>
      </c>
      <c r="AB1373" s="82" t="s">
        <v>27911</v>
      </c>
      <c r="AC1373" s="82" t="s">
        <v>27863</v>
      </c>
      <c r="AD1373" s="82" t="s">
        <v>27912</v>
      </c>
      <c r="AE1373" s="82" t="s">
        <v>27889</v>
      </c>
      <c r="AF1373" s="82" t="s">
        <v>27913</v>
      </c>
      <c r="AG1373" s="82" t="s">
        <v>27914</v>
      </c>
      <c r="AH1373" s="82" t="s">
        <v>27915</v>
      </c>
      <c r="AI1373" s="82" t="s">
        <v>27916</v>
      </c>
      <c r="AJ1373" s="82" t="s">
        <v>27787</v>
      </c>
      <c r="AK1373" s="82" t="s">
        <v>27917</v>
      </c>
      <c r="AL1373" s="82" t="s">
        <v>415</v>
      </c>
    </row>
    <row r="1374" spans="1:38" x14ac:dyDescent="0.25">
      <c r="A1374" s="82" t="s">
        <v>27918</v>
      </c>
      <c r="B1374" s="82">
        <v>66.039000000000001</v>
      </c>
      <c r="C1374" s="82" t="s">
        <v>27919</v>
      </c>
      <c r="D1374" s="82" t="s">
        <v>27761</v>
      </c>
      <c r="E1374" s="82" t="s">
        <v>27920</v>
      </c>
      <c r="F1374" s="82" t="s">
        <v>27921</v>
      </c>
      <c r="G1374" s="82" t="s">
        <v>359</v>
      </c>
      <c r="H1374" s="82" t="s">
        <v>360</v>
      </c>
      <c r="I1374" s="82" t="s">
        <v>27922</v>
      </c>
      <c r="J1374" s="82" t="s">
        <v>27923</v>
      </c>
      <c r="K1374" s="82" t="s">
        <v>27924</v>
      </c>
      <c r="L1374" s="82" t="s">
        <v>27925</v>
      </c>
      <c r="M1374" s="82" t="s">
        <v>27926</v>
      </c>
      <c r="N1374" s="82" t="s">
        <v>27927</v>
      </c>
      <c r="O1374" s="82" t="s">
        <v>558</v>
      </c>
      <c r="P1374" s="82" t="s">
        <v>27928</v>
      </c>
      <c r="Q1374" s="82" t="s">
        <v>27852</v>
      </c>
      <c r="R1374" s="82" t="s">
        <v>27929</v>
      </c>
      <c r="S1374" s="82" t="s">
        <v>27930</v>
      </c>
      <c r="T1374" s="82" t="s">
        <v>27931</v>
      </c>
      <c r="U1374" s="82" t="s">
        <v>27932</v>
      </c>
      <c r="V1374" s="82" t="s">
        <v>27774</v>
      </c>
      <c r="W1374" s="82" t="s">
        <v>27803</v>
      </c>
      <c r="X1374" s="82" t="s">
        <v>27776</v>
      </c>
      <c r="Y1374" s="82" t="s">
        <v>27933</v>
      </c>
      <c r="Z1374" s="82" t="s">
        <v>27934</v>
      </c>
      <c r="AA1374" s="82" t="s">
        <v>27935</v>
      </c>
      <c r="AB1374" s="82" t="s">
        <v>27936</v>
      </c>
      <c r="AC1374" s="82" t="s">
        <v>27937</v>
      </c>
      <c r="AD1374" s="82" t="s">
        <v>27938</v>
      </c>
      <c r="AE1374" s="82" t="s">
        <v>27939</v>
      </c>
      <c r="AF1374" s="82" t="s">
        <v>27940</v>
      </c>
      <c r="AG1374" s="82" t="s">
        <v>27941</v>
      </c>
      <c r="AH1374" s="82" t="s">
        <v>27942</v>
      </c>
      <c r="AI1374" s="82" t="s">
        <v>1259</v>
      </c>
      <c r="AJ1374" s="82" t="s">
        <v>27787</v>
      </c>
      <c r="AK1374" s="82" t="s">
        <v>27943</v>
      </c>
      <c r="AL1374" s="82" t="s">
        <v>415</v>
      </c>
    </row>
    <row r="1375" spans="1:38" x14ac:dyDescent="0.25">
      <c r="A1375" s="82" t="s">
        <v>27944</v>
      </c>
      <c r="B1375" s="82">
        <v>66.040000000000006</v>
      </c>
      <c r="C1375" s="82" t="s">
        <v>27945</v>
      </c>
      <c r="D1375" s="82" t="s">
        <v>27761</v>
      </c>
      <c r="E1375" s="82" t="s">
        <v>27946</v>
      </c>
      <c r="F1375" s="82" t="s">
        <v>27947</v>
      </c>
      <c r="G1375" s="82" t="s">
        <v>683</v>
      </c>
      <c r="H1375" s="82" t="s">
        <v>360</v>
      </c>
      <c r="I1375" s="82" t="s">
        <v>27948</v>
      </c>
      <c r="J1375" s="82" t="s">
        <v>27923</v>
      </c>
      <c r="K1375" s="82" t="s">
        <v>27949</v>
      </c>
      <c r="L1375" s="82" t="s">
        <v>27950</v>
      </c>
      <c r="M1375" s="82" t="s">
        <v>27768</v>
      </c>
      <c r="N1375" s="82" t="s">
        <v>27951</v>
      </c>
      <c r="O1375" s="82" t="s">
        <v>558</v>
      </c>
      <c r="P1375" s="82" t="s">
        <v>27952</v>
      </c>
      <c r="Q1375" s="82" t="s">
        <v>27953</v>
      </c>
      <c r="R1375" s="82" t="s">
        <v>27954</v>
      </c>
      <c r="S1375" s="82" t="s">
        <v>27955</v>
      </c>
      <c r="T1375" s="82" t="s">
        <v>27956</v>
      </c>
      <c r="U1375" s="82" t="s">
        <v>27957</v>
      </c>
      <c r="V1375" s="82" t="s">
        <v>27774</v>
      </c>
      <c r="W1375" s="82" t="s">
        <v>27803</v>
      </c>
      <c r="X1375" s="82" t="s">
        <v>27776</v>
      </c>
      <c r="Y1375" s="82" t="s">
        <v>27958</v>
      </c>
      <c r="Z1375" s="82" t="s">
        <v>27959</v>
      </c>
      <c r="AA1375" s="82" t="s">
        <v>27960</v>
      </c>
      <c r="AB1375" s="82" t="s">
        <v>27961</v>
      </c>
      <c r="AC1375" s="82" t="s">
        <v>27962</v>
      </c>
      <c r="AD1375" s="82" t="s">
        <v>27963</v>
      </c>
      <c r="AE1375" s="82" t="s">
        <v>27939</v>
      </c>
      <c r="AF1375" s="82" t="s">
        <v>27964</v>
      </c>
      <c r="AG1375" s="82" t="s">
        <v>27965</v>
      </c>
      <c r="AH1375" s="82" t="s">
        <v>27966</v>
      </c>
      <c r="AI1375" s="82" t="s">
        <v>1259</v>
      </c>
      <c r="AJ1375" s="82" t="s">
        <v>27787</v>
      </c>
      <c r="AK1375" s="82" t="s">
        <v>27967</v>
      </c>
      <c r="AL1375" s="82" t="s">
        <v>415</v>
      </c>
    </row>
    <row r="1376" spans="1:38" x14ac:dyDescent="0.25">
      <c r="A1376" s="82" t="s">
        <v>27968</v>
      </c>
      <c r="B1376" s="82">
        <v>66.040999999999997</v>
      </c>
      <c r="D1376" s="82" t="s">
        <v>27761</v>
      </c>
      <c r="E1376" s="82" t="s">
        <v>27969</v>
      </c>
      <c r="F1376" s="82" t="s">
        <v>27970</v>
      </c>
      <c r="G1376" s="82" t="s">
        <v>359</v>
      </c>
      <c r="H1376" s="82" t="s">
        <v>360</v>
      </c>
      <c r="I1376" s="82" t="s">
        <v>27971</v>
      </c>
      <c r="J1376" s="82" t="s">
        <v>27972</v>
      </c>
      <c r="K1376" s="82" t="s">
        <v>27973</v>
      </c>
      <c r="L1376" s="82" t="s">
        <v>27974</v>
      </c>
      <c r="M1376" s="82" t="s">
        <v>27822</v>
      </c>
      <c r="N1376" s="82" t="s">
        <v>27927</v>
      </c>
      <c r="O1376" s="82" t="s">
        <v>558</v>
      </c>
      <c r="P1376" s="82" t="s">
        <v>27975</v>
      </c>
      <c r="Q1376" s="82" t="s">
        <v>27976</v>
      </c>
      <c r="R1376" s="82" t="s">
        <v>27977</v>
      </c>
      <c r="S1376" s="82" t="s">
        <v>27978</v>
      </c>
      <c r="T1376" s="82" t="s">
        <v>27979</v>
      </c>
      <c r="U1376" s="82" t="s">
        <v>27980</v>
      </c>
      <c r="V1376" s="82" t="s">
        <v>27774</v>
      </c>
      <c r="W1376" s="82" t="s">
        <v>27981</v>
      </c>
      <c r="X1376" s="82" t="s">
        <v>27982</v>
      </c>
      <c r="Y1376" s="82" t="s">
        <v>27983</v>
      </c>
      <c r="Z1376" s="82" t="s">
        <v>27984</v>
      </c>
      <c r="AA1376" s="82" t="s">
        <v>27985</v>
      </c>
      <c r="AB1376" s="82" t="s">
        <v>27986</v>
      </c>
      <c r="AC1376" s="82" t="s">
        <v>27937</v>
      </c>
      <c r="AD1376" s="82" t="s">
        <v>27987</v>
      </c>
      <c r="AE1376" s="82" t="s">
        <v>27988</v>
      </c>
      <c r="AF1376" s="82" t="s">
        <v>27989</v>
      </c>
      <c r="AG1376" s="82" t="s">
        <v>27990</v>
      </c>
      <c r="AH1376" s="82" t="s">
        <v>27942</v>
      </c>
      <c r="AI1376" s="82" t="s">
        <v>27991</v>
      </c>
      <c r="AJ1376" s="82" t="s">
        <v>27787</v>
      </c>
      <c r="AK1376" s="82" t="s">
        <v>27992</v>
      </c>
      <c r="AL1376" s="82" t="s">
        <v>415</v>
      </c>
    </row>
    <row r="1377" spans="1:38" x14ac:dyDescent="0.25">
      <c r="A1377" s="82" t="s">
        <v>27993</v>
      </c>
      <c r="B1377" s="82">
        <v>66.042000000000002</v>
      </c>
      <c r="C1377" s="82" t="s">
        <v>27994</v>
      </c>
      <c r="D1377" s="82" t="s">
        <v>27761</v>
      </c>
      <c r="E1377" s="82" t="s">
        <v>27995</v>
      </c>
      <c r="F1377" s="82" t="s">
        <v>27996</v>
      </c>
      <c r="G1377" s="82" t="s">
        <v>359</v>
      </c>
      <c r="H1377" s="82" t="s">
        <v>360</v>
      </c>
      <c r="I1377" s="82" t="s">
        <v>27997</v>
      </c>
      <c r="J1377" s="82" t="s">
        <v>27998</v>
      </c>
      <c r="K1377" s="82" t="s">
        <v>27999</v>
      </c>
      <c r="L1377" s="82" t="s">
        <v>27974</v>
      </c>
      <c r="M1377" s="82" t="s">
        <v>27822</v>
      </c>
      <c r="N1377" s="82" t="s">
        <v>27849</v>
      </c>
      <c r="O1377" s="82" t="s">
        <v>558</v>
      </c>
      <c r="P1377" s="82" t="s">
        <v>28000</v>
      </c>
      <c r="Q1377" s="82" t="s">
        <v>27852</v>
      </c>
      <c r="R1377" s="82" t="s">
        <v>360</v>
      </c>
      <c r="S1377" s="82" t="s">
        <v>400</v>
      </c>
      <c r="T1377" s="82" t="s">
        <v>28001</v>
      </c>
      <c r="U1377" s="82" t="s">
        <v>28002</v>
      </c>
      <c r="V1377" s="82" t="s">
        <v>27774</v>
      </c>
      <c r="W1377" s="82" t="s">
        <v>28003</v>
      </c>
      <c r="X1377" s="82" t="s">
        <v>28004</v>
      </c>
      <c r="Y1377" s="82" t="s">
        <v>28005</v>
      </c>
      <c r="Z1377" s="82" t="s">
        <v>28006</v>
      </c>
      <c r="AA1377" s="82" t="s">
        <v>28007</v>
      </c>
      <c r="AB1377" s="82" t="s">
        <v>28008</v>
      </c>
      <c r="AC1377" s="82" t="s">
        <v>1011</v>
      </c>
      <c r="AD1377" s="82" t="s">
        <v>28009</v>
      </c>
      <c r="AE1377" s="82" t="s">
        <v>28010</v>
      </c>
      <c r="AF1377" s="82" t="s">
        <v>28011</v>
      </c>
      <c r="AG1377" s="82" t="s">
        <v>28012</v>
      </c>
      <c r="AH1377" s="82" t="s">
        <v>28013</v>
      </c>
      <c r="AI1377" s="82" t="s">
        <v>28014</v>
      </c>
      <c r="AJ1377" s="82" t="s">
        <v>27787</v>
      </c>
      <c r="AK1377" s="82" t="s">
        <v>28015</v>
      </c>
      <c r="AL1377" s="82" t="s">
        <v>415</v>
      </c>
    </row>
    <row r="1378" spans="1:38" x14ac:dyDescent="0.25">
      <c r="A1378" s="82" t="s">
        <v>28016</v>
      </c>
      <c r="B1378" s="82">
        <v>66.11</v>
      </c>
      <c r="C1378" s="82" t="s">
        <v>28017</v>
      </c>
      <c r="D1378" s="82" t="s">
        <v>27761</v>
      </c>
      <c r="E1378" s="82" t="s">
        <v>28018</v>
      </c>
      <c r="F1378" s="82" t="s">
        <v>28019</v>
      </c>
      <c r="G1378" s="82" t="s">
        <v>359</v>
      </c>
      <c r="H1378" s="82" t="s">
        <v>360</v>
      </c>
      <c r="I1378" s="82" t="s">
        <v>28020</v>
      </c>
      <c r="J1378" s="82" t="s">
        <v>28021</v>
      </c>
      <c r="K1378" s="82" t="s">
        <v>28022</v>
      </c>
      <c r="L1378" s="82" t="s">
        <v>28023</v>
      </c>
      <c r="M1378" s="82" t="s">
        <v>28024</v>
      </c>
      <c r="N1378" s="82" t="s">
        <v>27849</v>
      </c>
      <c r="O1378" s="82" t="s">
        <v>28025</v>
      </c>
      <c r="P1378" s="82" t="s">
        <v>28026</v>
      </c>
      <c r="Q1378" s="82" t="s">
        <v>27852</v>
      </c>
      <c r="R1378" s="82" t="s">
        <v>360</v>
      </c>
      <c r="S1378" s="82" t="s">
        <v>28027</v>
      </c>
      <c r="T1378" s="82" t="s">
        <v>28028</v>
      </c>
      <c r="U1378" s="82" t="s">
        <v>28029</v>
      </c>
      <c r="V1378" s="82" t="s">
        <v>28030</v>
      </c>
      <c r="W1378" s="82" t="s">
        <v>28031</v>
      </c>
      <c r="X1378" s="82" t="s">
        <v>27982</v>
      </c>
      <c r="Y1378" s="82" t="s">
        <v>28032</v>
      </c>
      <c r="Z1378" s="82" t="s">
        <v>28033</v>
      </c>
      <c r="AA1378" s="82" t="s">
        <v>28034</v>
      </c>
      <c r="AB1378" s="82" t="s">
        <v>28035</v>
      </c>
      <c r="AC1378" s="82" t="s">
        <v>28036</v>
      </c>
      <c r="AD1378" s="82" t="s">
        <v>28037</v>
      </c>
      <c r="AE1378" s="82" t="s">
        <v>28038</v>
      </c>
      <c r="AF1378" s="82" t="s">
        <v>382</v>
      </c>
      <c r="AG1378" s="82" t="s">
        <v>28039</v>
      </c>
      <c r="AH1378" s="82" t="s">
        <v>27840</v>
      </c>
      <c r="AI1378" s="82" t="s">
        <v>2035</v>
      </c>
      <c r="AJ1378" s="82" t="s">
        <v>27787</v>
      </c>
      <c r="AK1378" s="82" t="s">
        <v>28040</v>
      </c>
      <c r="AL1378" s="82" t="s">
        <v>415</v>
      </c>
    </row>
    <row r="1379" spans="1:38" x14ac:dyDescent="0.25">
      <c r="A1379" s="82" t="s">
        <v>28041</v>
      </c>
      <c r="B1379" s="82">
        <v>66.120999999999995</v>
      </c>
      <c r="D1379" s="82" t="s">
        <v>27761</v>
      </c>
      <c r="E1379" s="82" t="s">
        <v>27816</v>
      </c>
      <c r="F1379" s="82" t="s">
        <v>28042</v>
      </c>
      <c r="G1379" s="82" t="s">
        <v>600</v>
      </c>
      <c r="H1379" s="82" t="s">
        <v>360</v>
      </c>
      <c r="I1379" s="82" t="s">
        <v>28043</v>
      </c>
      <c r="J1379" s="82" t="s">
        <v>28044</v>
      </c>
      <c r="K1379" s="82" t="s">
        <v>28045</v>
      </c>
      <c r="L1379" s="82" t="s">
        <v>28046</v>
      </c>
      <c r="M1379" s="82" t="s">
        <v>27768</v>
      </c>
      <c r="N1379" s="82" t="s">
        <v>28047</v>
      </c>
      <c r="O1379" s="82" t="s">
        <v>558</v>
      </c>
      <c r="P1379" s="82" t="s">
        <v>28048</v>
      </c>
      <c r="Q1379" s="82" t="s">
        <v>28049</v>
      </c>
      <c r="R1379" s="82" t="s">
        <v>360</v>
      </c>
      <c r="S1379" s="82" t="s">
        <v>28050</v>
      </c>
      <c r="T1379" s="82" t="s">
        <v>28051</v>
      </c>
      <c r="U1379" s="82" t="s">
        <v>28052</v>
      </c>
      <c r="V1379" s="82" t="s">
        <v>27774</v>
      </c>
      <c r="W1379" s="82" t="s">
        <v>28053</v>
      </c>
      <c r="X1379" s="82" t="s">
        <v>27982</v>
      </c>
      <c r="Y1379" s="82" t="s">
        <v>28054</v>
      </c>
      <c r="Z1379" s="82" t="s">
        <v>28055</v>
      </c>
      <c r="AA1379" s="82" t="s">
        <v>28056</v>
      </c>
      <c r="AB1379" s="82" t="s">
        <v>28057</v>
      </c>
      <c r="AC1379" s="82" t="s">
        <v>636</v>
      </c>
      <c r="AD1379" s="82" t="s">
        <v>28058</v>
      </c>
      <c r="AE1379" s="82" t="s">
        <v>28059</v>
      </c>
      <c r="AF1379" s="82" t="s">
        <v>28060</v>
      </c>
      <c r="AG1379" s="82" t="s">
        <v>28061</v>
      </c>
      <c r="AH1379" s="82" t="s">
        <v>28062</v>
      </c>
      <c r="AI1379" s="82" t="s">
        <v>28063</v>
      </c>
      <c r="AJ1379" s="82" t="s">
        <v>27787</v>
      </c>
      <c r="AK1379" s="82" t="s">
        <v>28064</v>
      </c>
      <c r="AL1379" s="82" t="s">
        <v>415</v>
      </c>
    </row>
    <row r="1380" spans="1:38" x14ac:dyDescent="0.25">
      <c r="A1380" s="82" t="s">
        <v>28065</v>
      </c>
      <c r="B1380" s="82">
        <v>66.123000000000005</v>
      </c>
      <c r="D1380" s="82" t="s">
        <v>27761</v>
      </c>
      <c r="E1380" s="82" t="s">
        <v>28066</v>
      </c>
      <c r="F1380" s="82" t="s">
        <v>28067</v>
      </c>
      <c r="G1380" s="82" t="s">
        <v>600</v>
      </c>
      <c r="H1380" s="82" t="s">
        <v>360</v>
      </c>
      <c r="I1380" s="82" t="s">
        <v>28068</v>
      </c>
      <c r="J1380" s="82" t="s">
        <v>28069</v>
      </c>
      <c r="K1380" s="82" t="s">
        <v>28070</v>
      </c>
      <c r="L1380" s="82" t="s">
        <v>28071</v>
      </c>
      <c r="M1380" s="82" t="s">
        <v>28072</v>
      </c>
      <c r="N1380" s="82" t="s">
        <v>27849</v>
      </c>
      <c r="O1380" s="82" t="s">
        <v>558</v>
      </c>
      <c r="P1380" s="82" t="s">
        <v>28073</v>
      </c>
      <c r="Q1380" s="82" t="s">
        <v>28074</v>
      </c>
      <c r="R1380" s="82" t="s">
        <v>360</v>
      </c>
      <c r="S1380" s="82" t="s">
        <v>28075</v>
      </c>
      <c r="T1380" s="82" t="s">
        <v>28076</v>
      </c>
      <c r="U1380" s="82" t="s">
        <v>28077</v>
      </c>
      <c r="V1380" s="82" t="s">
        <v>27774</v>
      </c>
      <c r="W1380" s="82" t="s">
        <v>28078</v>
      </c>
      <c r="X1380" s="82" t="s">
        <v>27982</v>
      </c>
      <c r="Y1380" s="82" t="s">
        <v>28079</v>
      </c>
      <c r="Z1380" s="82" t="s">
        <v>28080</v>
      </c>
      <c r="AA1380" s="82" t="s">
        <v>28081</v>
      </c>
      <c r="AB1380" s="82" t="s">
        <v>28082</v>
      </c>
      <c r="AC1380" s="82" t="s">
        <v>636</v>
      </c>
      <c r="AD1380" s="82" t="s">
        <v>28083</v>
      </c>
      <c r="AE1380" s="82" t="s">
        <v>28084</v>
      </c>
      <c r="AF1380" s="82" t="s">
        <v>28085</v>
      </c>
      <c r="AG1380" s="82" t="s">
        <v>28086</v>
      </c>
      <c r="AH1380" s="82" t="s">
        <v>28087</v>
      </c>
      <c r="AI1380" s="82" t="s">
        <v>28088</v>
      </c>
      <c r="AJ1380" s="82" t="s">
        <v>27787</v>
      </c>
      <c r="AK1380" s="82" t="s">
        <v>28089</v>
      </c>
      <c r="AL1380" s="82" t="s">
        <v>415</v>
      </c>
    </row>
    <row r="1381" spans="1:38" x14ac:dyDescent="0.25">
      <c r="A1381" s="82" t="s">
        <v>28090</v>
      </c>
      <c r="B1381" s="82">
        <v>66.123999999999995</v>
      </c>
      <c r="C1381" s="82" t="s">
        <v>28091</v>
      </c>
      <c r="D1381" s="82" t="s">
        <v>27761</v>
      </c>
      <c r="E1381" s="82" t="s">
        <v>28092</v>
      </c>
      <c r="F1381" s="82" t="s">
        <v>28093</v>
      </c>
      <c r="G1381" s="82" t="s">
        <v>600</v>
      </c>
      <c r="H1381" s="82" t="s">
        <v>360</v>
      </c>
      <c r="I1381" s="82" t="s">
        <v>28094</v>
      </c>
      <c r="J1381" s="82" t="s">
        <v>28095</v>
      </c>
      <c r="K1381" s="82" t="s">
        <v>628</v>
      </c>
      <c r="L1381" s="82" t="s">
        <v>28096</v>
      </c>
      <c r="M1381" s="82" t="s">
        <v>28097</v>
      </c>
      <c r="N1381" s="82" t="s">
        <v>28098</v>
      </c>
      <c r="O1381" s="82" t="s">
        <v>27850</v>
      </c>
      <c r="P1381" s="82" t="s">
        <v>27851</v>
      </c>
      <c r="Q1381" s="82" t="s">
        <v>27852</v>
      </c>
      <c r="R1381" s="82" t="s">
        <v>360</v>
      </c>
      <c r="S1381" s="82" t="s">
        <v>28099</v>
      </c>
      <c r="T1381" s="82" t="s">
        <v>28100</v>
      </c>
      <c r="U1381" s="82" t="s">
        <v>28101</v>
      </c>
      <c r="V1381" s="82" t="s">
        <v>27774</v>
      </c>
      <c r="W1381" s="82" t="s">
        <v>27775</v>
      </c>
      <c r="X1381" s="82" t="s">
        <v>27982</v>
      </c>
      <c r="Y1381" s="82" t="s">
        <v>28102</v>
      </c>
      <c r="Z1381" s="82" t="s">
        <v>28103</v>
      </c>
      <c r="AA1381" s="82" t="s">
        <v>28104</v>
      </c>
      <c r="AB1381" s="82" t="s">
        <v>28105</v>
      </c>
      <c r="AC1381" s="82" t="s">
        <v>28106</v>
      </c>
      <c r="AD1381" s="82" t="s">
        <v>28107</v>
      </c>
      <c r="AE1381" s="82" t="s">
        <v>28108</v>
      </c>
      <c r="AF1381" s="82" t="s">
        <v>382</v>
      </c>
      <c r="AG1381" s="82" t="s">
        <v>28109</v>
      </c>
      <c r="AH1381" s="82" t="s">
        <v>28110</v>
      </c>
      <c r="AI1381" s="82" t="s">
        <v>24856</v>
      </c>
      <c r="AJ1381" s="82" t="s">
        <v>27787</v>
      </c>
      <c r="AK1381" s="82" t="s">
        <v>28111</v>
      </c>
      <c r="AL1381" s="82" t="s">
        <v>415</v>
      </c>
    </row>
    <row r="1382" spans="1:38" x14ac:dyDescent="0.25">
      <c r="A1382" s="82" t="s">
        <v>28112</v>
      </c>
      <c r="B1382" s="82">
        <v>66.125</v>
      </c>
      <c r="C1382" s="82" t="s">
        <v>28113</v>
      </c>
      <c r="D1382" s="82" t="s">
        <v>27761</v>
      </c>
      <c r="E1382" s="82" t="s">
        <v>27816</v>
      </c>
      <c r="F1382" s="82" t="s">
        <v>28114</v>
      </c>
      <c r="G1382" s="82" t="s">
        <v>600</v>
      </c>
      <c r="H1382" s="82" t="s">
        <v>360</v>
      </c>
      <c r="I1382" s="82" t="s">
        <v>28115</v>
      </c>
      <c r="J1382" s="82" t="s">
        <v>28116</v>
      </c>
      <c r="K1382" s="82" t="s">
        <v>628</v>
      </c>
      <c r="L1382" s="82" t="s">
        <v>28117</v>
      </c>
      <c r="M1382" s="82" t="s">
        <v>27822</v>
      </c>
      <c r="N1382" s="82" t="s">
        <v>28118</v>
      </c>
      <c r="O1382" s="82" t="s">
        <v>28119</v>
      </c>
      <c r="P1382" s="82" t="s">
        <v>28120</v>
      </c>
      <c r="Q1382" s="82" t="s">
        <v>27852</v>
      </c>
      <c r="R1382" s="82" t="s">
        <v>360</v>
      </c>
      <c r="S1382" s="82" t="s">
        <v>28121</v>
      </c>
      <c r="T1382" s="82" t="s">
        <v>28100</v>
      </c>
      <c r="U1382" s="82" t="s">
        <v>28122</v>
      </c>
      <c r="V1382" s="82" t="s">
        <v>27774</v>
      </c>
      <c r="W1382" s="82" t="s">
        <v>27775</v>
      </c>
      <c r="X1382" s="82" t="s">
        <v>27982</v>
      </c>
      <c r="Y1382" s="82" t="s">
        <v>28123</v>
      </c>
      <c r="Z1382" s="82" t="s">
        <v>28124</v>
      </c>
      <c r="AA1382" s="82" t="s">
        <v>28125</v>
      </c>
      <c r="AB1382" s="82" t="s">
        <v>28126</v>
      </c>
      <c r="AC1382" s="82" t="s">
        <v>28127</v>
      </c>
      <c r="AD1382" s="82" t="s">
        <v>28128</v>
      </c>
      <c r="AE1382" s="82" t="s">
        <v>28129</v>
      </c>
      <c r="AF1382" s="82" t="s">
        <v>28130</v>
      </c>
      <c r="AG1382" s="82" t="s">
        <v>28131</v>
      </c>
      <c r="AH1382" s="82" t="s">
        <v>28132</v>
      </c>
      <c r="AI1382" s="82" t="s">
        <v>24856</v>
      </c>
      <c r="AJ1382" s="82" t="s">
        <v>27787</v>
      </c>
      <c r="AK1382" s="82" t="s">
        <v>28133</v>
      </c>
      <c r="AL1382" s="82" t="s">
        <v>415</v>
      </c>
    </row>
    <row r="1383" spans="1:38" x14ac:dyDescent="0.25">
      <c r="A1383" s="82" t="s">
        <v>28134</v>
      </c>
      <c r="B1383" s="82">
        <v>66.126000000000005</v>
      </c>
      <c r="C1383" s="82" t="s">
        <v>28135</v>
      </c>
      <c r="D1383" s="82" t="s">
        <v>27761</v>
      </c>
      <c r="E1383" s="82" t="s">
        <v>28136</v>
      </c>
      <c r="F1383" s="82" t="s">
        <v>28137</v>
      </c>
      <c r="G1383" s="82" t="s">
        <v>359</v>
      </c>
      <c r="H1383" s="82" t="s">
        <v>360</v>
      </c>
      <c r="I1383" s="82" t="s">
        <v>28138</v>
      </c>
      <c r="J1383" s="82" t="s">
        <v>28139</v>
      </c>
      <c r="K1383" s="82" t="s">
        <v>28140</v>
      </c>
      <c r="L1383" s="82" t="s">
        <v>27821</v>
      </c>
      <c r="M1383" s="82" t="s">
        <v>28141</v>
      </c>
      <c r="N1383" s="82" t="s">
        <v>28142</v>
      </c>
      <c r="O1383" s="82" t="s">
        <v>558</v>
      </c>
      <c r="P1383" s="82" t="s">
        <v>28143</v>
      </c>
      <c r="Q1383" s="82" t="s">
        <v>28074</v>
      </c>
      <c r="R1383" s="82" t="s">
        <v>28144</v>
      </c>
      <c r="S1383" s="82" t="s">
        <v>28145</v>
      </c>
      <c r="T1383" s="82" t="s">
        <v>28146</v>
      </c>
      <c r="U1383" s="82" t="s">
        <v>28147</v>
      </c>
      <c r="V1383" s="82" t="s">
        <v>27774</v>
      </c>
      <c r="W1383" s="82" t="s">
        <v>28148</v>
      </c>
      <c r="X1383" s="82" t="s">
        <v>27982</v>
      </c>
      <c r="Y1383" s="82" t="s">
        <v>28149</v>
      </c>
      <c r="Z1383" s="82" t="s">
        <v>28150</v>
      </c>
      <c r="AA1383" s="82" t="s">
        <v>28151</v>
      </c>
      <c r="AB1383" s="82" t="s">
        <v>28152</v>
      </c>
      <c r="AC1383" s="82" t="s">
        <v>28153</v>
      </c>
      <c r="AD1383" s="82" t="s">
        <v>28154</v>
      </c>
      <c r="AE1383" s="82" t="s">
        <v>28155</v>
      </c>
      <c r="AF1383" s="82" t="s">
        <v>382</v>
      </c>
      <c r="AG1383" s="82" t="s">
        <v>28156</v>
      </c>
      <c r="AH1383" s="82" t="s">
        <v>27840</v>
      </c>
      <c r="AI1383" s="82" t="s">
        <v>9126</v>
      </c>
      <c r="AJ1383" s="82" t="s">
        <v>27787</v>
      </c>
      <c r="AK1383" s="82" t="s">
        <v>28157</v>
      </c>
      <c r="AL1383" s="82" t="s">
        <v>415</v>
      </c>
    </row>
    <row r="1384" spans="1:38" x14ac:dyDescent="0.25">
      <c r="A1384" s="82" t="s">
        <v>28158</v>
      </c>
      <c r="B1384" s="82">
        <v>66.129000000000005</v>
      </c>
      <c r="C1384" s="82" t="s">
        <v>28159</v>
      </c>
      <c r="D1384" s="82" t="s">
        <v>27761</v>
      </c>
      <c r="E1384" s="82" t="s">
        <v>27816</v>
      </c>
      <c r="F1384" s="82" t="s">
        <v>28160</v>
      </c>
      <c r="G1384" s="82" t="s">
        <v>600</v>
      </c>
      <c r="H1384" s="82" t="s">
        <v>360</v>
      </c>
      <c r="I1384" s="82" t="s">
        <v>28161</v>
      </c>
      <c r="J1384" s="82" t="s">
        <v>28162</v>
      </c>
      <c r="K1384" s="82" t="s">
        <v>28163</v>
      </c>
      <c r="L1384" s="82" t="s">
        <v>27821</v>
      </c>
      <c r="M1384" s="82" t="s">
        <v>27822</v>
      </c>
      <c r="N1384" s="82" t="s">
        <v>28164</v>
      </c>
      <c r="O1384" s="82" t="s">
        <v>28165</v>
      </c>
      <c r="P1384" s="82" t="s">
        <v>28166</v>
      </c>
      <c r="Q1384" s="82" t="s">
        <v>28167</v>
      </c>
      <c r="R1384" s="82" t="s">
        <v>360</v>
      </c>
      <c r="S1384" s="82" t="s">
        <v>28168</v>
      </c>
      <c r="T1384" s="82" t="s">
        <v>28169</v>
      </c>
      <c r="U1384" s="82" t="s">
        <v>28170</v>
      </c>
      <c r="V1384" s="82" t="s">
        <v>28171</v>
      </c>
      <c r="W1384" s="82" t="s">
        <v>28172</v>
      </c>
      <c r="X1384" s="82" t="s">
        <v>27982</v>
      </c>
      <c r="Y1384" s="82" t="s">
        <v>28173</v>
      </c>
      <c r="Z1384" s="82" t="s">
        <v>28174</v>
      </c>
      <c r="AA1384" s="82" t="s">
        <v>28175</v>
      </c>
      <c r="AB1384" s="82" t="s">
        <v>28176</v>
      </c>
      <c r="AC1384" s="82" t="s">
        <v>28177</v>
      </c>
      <c r="AD1384" s="82" t="s">
        <v>28178</v>
      </c>
      <c r="AE1384" s="82" t="s">
        <v>28179</v>
      </c>
      <c r="AF1384" s="82" t="s">
        <v>28180</v>
      </c>
      <c r="AG1384" s="82" t="s">
        <v>28181</v>
      </c>
      <c r="AH1384" s="82" t="s">
        <v>28182</v>
      </c>
      <c r="AI1384" s="82" t="s">
        <v>28183</v>
      </c>
      <c r="AJ1384" s="82" t="s">
        <v>27787</v>
      </c>
      <c r="AK1384" s="82" t="s">
        <v>28184</v>
      </c>
      <c r="AL1384" s="82" t="s">
        <v>415</v>
      </c>
    </row>
    <row r="1385" spans="1:38" x14ac:dyDescent="0.25">
      <c r="A1385" s="82" t="s">
        <v>28185</v>
      </c>
      <c r="B1385" s="82">
        <v>66.13</v>
      </c>
      <c r="C1385" s="82" t="s">
        <v>28186</v>
      </c>
      <c r="D1385" s="82" t="s">
        <v>27761</v>
      </c>
      <c r="E1385" s="82" t="s">
        <v>28187</v>
      </c>
      <c r="F1385" s="82" t="s">
        <v>28188</v>
      </c>
      <c r="G1385" s="82" t="s">
        <v>359</v>
      </c>
      <c r="H1385" s="82" t="s">
        <v>360</v>
      </c>
      <c r="I1385" s="82" t="s">
        <v>28189</v>
      </c>
      <c r="J1385" s="82" t="s">
        <v>28190</v>
      </c>
      <c r="K1385" s="82" t="s">
        <v>28191</v>
      </c>
      <c r="L1385" s="82" t="s">
        <v>28192</v>
      </c>
      <c r="M1385" s="82" t="s">
        <v>28193</v>
      </c>
      <c r="N1385" s="82" t="s">
        <v>28194</v>
      </c>
      <c r="O1385" s="82" t="s">
        <v>28195</v>
      </c>
      <c r="P1385" s="82" t="s">
        <v>28196</v>
      </c>
      <c r="Q1385" s="82" t="s">
        <v>27852</v>
      </c>
      <c r="R1385" s="82" t="s">
        <v>28197</v>
      </c>
      <c r="S1385" s="82" t="s">
        <v>28198</v>
      </c>
      <c r="T1385" s="82" t="s">
        <v>28199</v>
      </c>
      <c r="U1385" s="82" t="s">
        <v>28200</v>
      </c>
      <c r="V1385" s="82" t="s">
        <v>27774</v>
      </c>
      <c r="W1385" s="82" t="s">
        <v>28201</v>
      </c>
      <c r="X1385" s="82" t="s">
        <v>27982</v>
      </c>
      <c r="Y1385" s="82" t="s">
        <v>28202</v>
      </c>
      <c r="Z1385" s="82" t="s">
        <v>28203</v>
      </c>
      <c r="AA1385" s="82" t="s">
        <v>376</v>
      </c>
      <c r="AB1385" s="82" t="s">
        <v>28204</v>
      </c>
      <c r="AC1385" s="82" t="s">
        <v>28205</v>
      </c>
      <c r="AD1385" s="82" t="s">
        <v>28206</v>
      </c>
      <c r="AE1385" s="82" t="s">
        <v>28207</v>
      </c>
      <c r="AF1385" s="82" t="s">
        <v>382</v>
      </c>
      <c r="AG1385" s="82" t="s">
        <v>28208</v>
      </c>
      <c r="AH1385" s="82" t="s">
        <v>28209</v>
      </c>
      <c r="AI1385" s="82" t="s">
        <v>28210</v>
      </c>
      <c r="AJ1385" s="82" t="s">
        <v>27787</v>
      </c>
      <c r="AK1385" s="82" t="s">
        <v>28211</v>
      </c>
      <c r="AL1385" s="82" t="s">
        <v>415</v>
      </c>
    </row>
    <row r="1386" spans="1:38" x14ac:dyDescent="0.25">
      <c r="A1386" s="82" t="s">
        <v>28212</v>
      </c>
      <c r="B1386" s="82">
        <v>66.201999999999998</v>
      </c>
      <c r="C1386" s="82" t="s">
        <v>28213</v>
      </c>
      <c r="D1386" s="82" t="s">
        <v>27761</v>
      </c>
      <c r="E1386" s="82" t="s">
        <v>28214</v>
      </c>
      <c r="F1386" s="82" t="s">
        <v>28215</v>
      </c>
      <c r="G1386" s="82" t="s">
        <v>4176</v>
      </c>
      <c r="H1386" s="82" t="s">
        <v>360</v>
      </c>
      <c r="I1386" s="82" t="s">
        <v>28216</v>
      </c>
      <c r="J1386" s="82" t="s">
        <v>28217</v>
      </c>
      <c r="K1386" s="82" t="s">
        <v>28218</v>
      </c>
      <c r="L1386" s="82" t="s">
        <v>28219</v>
      </c>
      <c r="M1386" s="82" t="s">
        <v>28220</v>
      </c>
      <c r="N1386" s="82" t="s">
        <v>28221</v>
      </c>
      <c r="O1386" s="82" t="s">
        <v>558</v>
      </c>
      <c r="P1386" s="82" t="s">
        <v>27851</v>
      </c>
      <c r="Q1386" s="82" t="s">
        <v>28222</v>
      </c>
      <c r="R1386" s="82" t="s">
        <v>28223</v>
      </c>
      <c r="S1386" s="82" t="s">
        <v>28224</v>
      </c>
      <c r="T1386" s="82" t="s">
        <v>28225</v>
      </c>
      <c r="U1386" s="82" t="s">
        <v>28226</v>
      </c>
      <c r="V1386" s="82" t="s">
        <v>27774</v>
      </c>
      <c r="W1386" s="82" t="s">
        <v>28227</v>
      </c>
      <c r="X1386" s="82" t="s">
        <v>28228</v>
      </c>
      <c r="Y1386" s="82" t="s">
        <v>28229</v>
      </c>
      <c r="Z1386" s="82" t="s">
        <v>28230</v>
      </c>
      <c r="AA1386" s="82" t="s">
        <v>28231</v>
      </c>
      <c r="AB1386" s="82" t="s">
        <v>28232</v>
      </c>
      <c r="AC1386" s="82" t="s">
        <v>28233</v>
      </c>
      <c r="AD1386" s="82" t="s">
        <v>28234</v>
      </c>
      <c r="AE1386" s="82" t="s">
        <v>28235</v>
      </c>
      <c r="AF1386" s="82" t="s">
        <v>382</v>
      </c>
      <c r="AG1386" s="82" t="s">
        <v>28236</v>
      </c>
      <c r="AH1386" s="82" t="s">
        <v>28237</v>
      </c>
      <c r="AI1386" s="82" t="s">
        <v>1235</v>
      </c>
      <c r="AJ1386" s="82" t="s">
        <v>27787</v>
      </c>
      <c r="AK1386" s="82" t="s">
        <v>28238</v>
      </c>
      <c r="AL1386" s="82" t="s">
        <v>415</v>
      </c>
    </row>
    <row r="1387" spans="1:38" x14ac:dyDescent="0.25">
      <c r="A1387" s="82" t="s">
        <v>28239</v>
      </c>
      <c r="B1387" s="82">
        <v>66.203000000000003</v>
      </c>
      <c r="C1387" s="82" t="s">
        <v>28240</v>
      </c>
      <c r="D1387" s="82" t="s">
        <v>27761</v>
      </c>
      <c r="E1387" s="82" t="s">
        <v>28241</v>
      </c>
      <c r="F1387" s="82" t="s">
        <v>28242</v>
      </c>
      <c r="G1387" s="82" t="s">
        <v>4176</v>
      </c>
      <c r="H1387" s="82" t="s">
        <v>360</v>
      </c>
      <c r="I1387" s="82" t="s">
        <v>28243</v>
      </c>
      <c r="J1387" s="82" t="s">
        <v>28244</v>
      </c>
      <c r="K1387" s="82" t="s">
        <v>28245</v>
      </c>
      <c r="L1387" s="82" t="s">
        <v>27821</v>
      </c>
      <c r="M1387" s="82" t="s">
        <v>28246</v>
      </c>
      <c r="N1387" s="82" t="s">
        <v>28247</v>
      </c>
      <c r="O1387" s="82" t="s">
        <v>28248</v>
      </c>
      <c r="P1387" s="82" t="s">
        <v>360</v>
      </c>
      <c r="Q1387" s="82" t="s">
        <v>27852</v>
      </c>
      <c r="R1387" s="82" t="s">
        <v>360</v>
      </c>
      <c r="S1387" s="82" t="s">
        <v>28249</v>
      </c>
      <c r="T1387" s="82" t="s">
        <v>28250</v>
      </c>
      <c r="U1387" s="82" t="s">
        <v>28251</v>
      </c>
      <c r="V1387" s="82" t="s">
        <v>27774</v>
      </c>
      <c r="W1387" s="82" t="s">
        <v>28252</v>
      </c>
      <c r="X1387" s="82" t="s">
        <v>27982</v>
      </c>
      <c r="Y1387" s="82" t="s">
        <v>28253</v>
      </c>
      <c r="Z1387" s="82" t="s">
        <v>28254</v>
      </c>
      <c r="AA1387" s="82" t="s">
        <v>28255</v>
      </c>
      <c r="AB1387" s="82" t="s">
        <v>28256</v>
      </c>
      <c r="AC1387" s="82" t="s">
        <v>28257</v>
      </c>
      <c r="AD1387" s="82" t="s">
        <v>28258</v>
      </c>
      <c r="AE1387" s="82" t="s">
        <v>28259</v>
      </c>
      <c r="AF1387" s="82" t="s">
        <v>28260</v>
      </c>
      <c r="AG1387" s="82" t="s">
        <v>28261</v>
      </c>
      <c r="AH1387" s="82" t="s">
        <v>28262</v>
      </c>
      <c r="AI1387" s="82" t="s">
        <v>1259</v>
      </c>
      <c r="AJ1387" s="82" t="s">
        <v>27787</v>
      </c>
      <c r="AK1387" s="82" t="s">
        <v>28263</v>
      </c>
      <c r="AL1387" s="82" t="s">
        <v>415</v>
      </c>
    </row>
    <row r="1388" spans="1:38" x14ac:dyDescent="0.25">
      <c r="A1388" s="82" t="s">
        <v>28264</v>
      </c>
      <c r="B1388" s="82">
        <v>66.203999999999994</v>
      </c>
      <c r="C1388" s="82" t="s">
        <v>28265</v>
      </c>
      <c r="D1388" s="82" t="s">
        <v>27761</v>
      </c>
      <c r="E1388" s="82" t="s">
        <v>28266</v>
      </c>
      <c r="F1388" s="82" t="s">
        <v>28267</v>
      </c>
      <c r="G1388" s="82" t="s">
        <v>683</v>
      </c>
      <c r="H1388" s="82" t="s">
        <v>360</v>
      </c>
      <c r="I1388" s="82" t="s">
        <v>28268</v>
      </c>
      <c r="J1388" s="82" t="s">
        <v>28269</v>
      </c>
      <c r="K1388" s="82" t="s">
        <v>628</v>
      </c>
      <c r="L1388" s="82" t="s">
        <v>28270</v>
      </c>
      <c r="M1388" s="82" t="s">
        <v>28271</v>
      </c>
      <c r="N1388" s="82" t="s">
        <v>28272</v>
      </c>
      <c r="O1388" s="82" t="s">
        <v>558</v>
      </c>
      <c r="P1388" s="82" t="s">
        <v>28273</v>
      </c>
      <c r="Q1388" s="82" t="s">
        <v>28274</v>
      </c>
      <c r="R1388" s="82" t="s">
        <v>28275</v>
      </c>
      <c r="S1388" s="82" t="s">
        <v>400</v>
      </c>
      <c r="T1388" s="82" t="s">
        <v>28276</v>
      </c>
      <c r="U1388" s="82" t="s">
        <v>28277</v>
      </c>
      <c r="V1388" s="82" t="s">
        <v>28278</v>
      </c>
      <c r="W1388" s="82" t="s">
        <v>27981</v>
      </c>
      <c r="X1388" s="82" t="s">
        <v>27776</v>
      </c>
      <c r="Y1388" s="82" t="s">
        <v>28279</v>
      </c>
      <c r="Z1388" s="82" t="s">
        <v>28280</v>
      </c>
      <c r="AA1388" s="82" t="s">
        <v>28281</v>
      </c>
      <c r="AB1388" s="82" t="s">
        <v>28282</v>
      </c>
      <c r="AC1388" s="82" t="s">
        <v>28283</v>
      </c>
      <c r="AD1388" s="82" t="s">
        <v>28284</v>
      </c>
      <c r="AE1388" s="82" t="s">
        <v>28285</v>
      </c>
      <c r="AF1388" s="82" t="s">
        <v>28286</v>
      </c>
      <c r="AG1388" s="82" t="s">
        <v>382</v>
      </c>
      <c r="AH1388" s="82" t="s">
        <v>28287</v>
      </c>
      <c r="AI1388" s="82" t="s">
        <v>28288</v>
      </c>
      <c r="AJ1388" s="82" t="s">
        <v>27787</v>
      </c>
      <c r="AK1388" s="82" t="s">
        <v>28289</v>
      </c>
      <c r="AL1388" s="82" t="s">
        <v>415</v>
      </c>
    </row>
    <row r="1389" spans="1:38" x14ac:dyDescent="0.25">
      <c r="A1389" s="82" t="s">
        <v>28290</v>
      </c>
      <c r="B1389" s="82">
        <v>66.305000000000007</v>
      </c>
      <c r="C1389" s="82" t="s">
        <v>28291</v>
      </c>
      <c r="D1389" s="82" t="s">
        <v>27761</v>
      </c>
      <c r="E1389" s="82" t="s">
        <v>28292</v>
      </c>
      <c r="F1389" s="82" t="s">
        <v>28293</v>
      </c>
      <c r="G1389" s="82" t="s">
        <v>359</v>
      </c>
      <c r="H1389" s="82" t="s">
        <v>360</v>
      </c>
      <c r="I1389" s="82" t="s">
        <v>28294</v>
      </c>
      <c r="J1389" s="82" t="s">
        <v>28295</v>
      </c>
      <c r="K1389" s="82" t="s">
        <v>28296</v>
      </c>
      <c r="L1389" s="82" t="s">
        <v>28297</v>
      </c>
      <c r="M1389" s="82" t="s">
        <v>28298</v>
      </c>
      <c r="N1389" s="82" t="s">
        <v>27849</v>
      </c>
      <c r="O1389" s="82" t="s">
        <v>558</v>
      </c>
      <c r="P1389" s="82" t="s">
        <v>28299</v>
      </c>
      <c r="Q1389" s="82" t="s">
        <v>28300</v>
      </c>
      <c r="R1389" s="82" t="s">
        <v>28301</v>
      </c>
      <c r="S1389" s="82" t="s">
        <v>28302</v>
      </c>
      <c r="T1389" s="82" t="s">
        <v>28303</v>
      </c>
      <c r="U1389" s="82" t="s">
        <v>28304</v>
      </c>
      <c r="V1389" s="82" t="s">
        <v>27774</v>
      </c>
      <c r="W1389" s="82" t="s">
        <v>28305</v>
      </c>
      <c r="X1389" s="82" t="s">
        <v>27982</v>
      </c>
      <c r="Y1389" s="82" t="s">
        <v>28306</v>
      </c>
      <c r="Z1389" s="82" t="s">
        <v>28307</v>
      </c>
      <c r="AA1389" s="82" t="s">
        <v>28308</v>
      </c>
      <c r="AB1389" s="82" t="s">
        <v>28309</v>
      </c>
      <c r="AC1389" s="82" t="s">
        <v>1011</v>
      </c>
      <c r="AD1389" s="82" t="s">
        <v>28310</v>
      </c>
      <c r="AE1389" s="82" t="s">
        <v>28311</v>
      </c>
      <c r="AF1389" s="82" t="s">
        <v>382</v>
      </c>
      <c r="AG1389" s="82" t="s">
        <v>28312</v>
      </c>
      <c r="AH1389" s="82" t="s">
        <v>28313</v>
      </c>
      <c r="AI1389" s="82" t="s">
        <v>4354</v>
      </c>
      <c r="AJ1389" s="82" t="s">
        <v>27787</v>
      </c>
      <c r="AK1389" s="82" t="s">
        <v>28314</v>
      </c>
      <c r="AL1389" s="82" t="s">
        <v>415</v>
      </c>
    </row>
    <row r="1390" spans="1:38" x14ac:dyDescent="0.25">
      <c r="A1390" s="82" t="s">
        <v>28315</v>
      </c>
      <c r="B1390" s="82">
        <v>66.305999999999997</v>
      </c>
      <c r="C1390" s="82" t="s">
        <v>28316</v>
      </c>
      <c r="D1390" s="82" t="s">
        <v>27761</v>
      </c>
      <c r="E1390" s="82" t="s">
        <v>28317</v>
      </c>
      <c r="F1390" s="82" t="s">
        <v>28318</v>
      </c>
      <c r="G1390" s="82" t="s">
        <v>600</v>
      </c>
      <c r="H1390" s="82" t="s">
        <v>360</v>
      </c>
      <c r="I1390" s="82" t="s">
        <v>28319</v>
      </c>
      <c r="J1390" s="82" t="s">
        <v>28320</v>
      </c>
      <c r="K1390" s="82" t="s">
        <v>28321</v>
      </c>
      <c r="L1390" s="82" t="s">
        <v>27974</v>
      </c>
      <c r="M1390" s="82" t="s">
        <v>28322</v>
      </c>
      <c r="N1390" s="82" t="s">
        <v>28247</v>
      </c>
      <c r="O1390" s="82" t="s">
        <v>28323</v>
      </c>
      <c r="P1390" s="82" t="s">
        <v>28324</v>
      </c>
      <c r="Q1390" s="82" t="s">
        <v>28074</v>
      </c>
      <c r="R1390" s="82" t="s">
        <v>25843</v>
      </c>
      <c r="S1390" s="82" t="s">
        <v>400</v>
      </c>
      <c r="T1390" s="82" t="s">
        <v>28325</v>
      </c>
      <c r="U1390" s="82" t="s">
        <v>28326</v>
      </c>
      <c r="V1390" s="82" t="s">
        <v>27774</v>
      </c>
      <c r="W1390" s="82" t="s">
        <v>27857</v>
      </c>
      <c r="X1390" s="82" t="s">
        <v>27982</v>
      </c>
      <c r="Y1390" s="82" t="s">
        <v>28327</v>
      </c>
      <c r="Z1390" s="82" t="s">
        <v>28328</v>
      </c>
      <c r="AA1390" s="82" t="s">
        <v>28329</v>
      </c>
      <c r="AB1390" s="82" t="s">
        <v>28330</v>
      </c>
      <c r="AC1390" s="82" t="s">
        <v>28331</v>
      </c>
      <c r="AD1390" s="82" t="s">
        <v>28332</v>
      </c>
      <c r="AE1390" s="82" t="s">
        <v>28333</v>
      </c>
      <c r="AF1390" s="82" t="s">
        <v>28334</v>
      </c>
      <c r="AG1390" s="82" t="s">
        <v>28335</v>
      </c>
      <c r="AH1390" s="82" t="s">
        <v>28336</v>
      </c>
      <c r="AI1390" s="82" t="s">
        <v>2011</v>
      </c>
      <c r="AJ1390" s="82" t="s">
        <v>27787</v>
      </c>
      <c r="AK1390" s="82" t="s">
        <v>28337</v>
      </c>
      <c r="AL1390" s="82" t="s">
        <v>415</v>
      </c>
    </row>
    <row r="1391" spans="1:38" x14ac:dyDescent="0.25">
      <c r="A1391" s="82" t="s">
        <v>28338</v>
      </c>
      <c r="B1391" s="82">
        <v>66.308999999999997</v>
      </c>
      <c r="C1391" s="82" t="s">
        <v>28339</v>
      </c>
      <c r="D1391" s="82" t="s">
        <v>27761</v>
      </c>
      <c r="E1391" s="82" t="s">
        <v>28340</v>
      </c>
      <c r="F1391" s="82" t="s">
        <v>28341</v>
      </c>
      <c r="G1391" s="82" t="s">
        <v>600</v>
      </c>
      <c r="H1391" s="82" t="s">
        <v>360</v>
      </c>
      <c r="I1391" s="82" t="s">
        <v>28342</v>
      </c>
      <c r="J1391" s="82" t="s">
        <v>28343</v>
      </c>
      <c r="K1391" s="82" t="s">
        <v>28344</v>
      </c>
      <c r="L1391" s="82" t="s">
        <v>27821</v>
      </c>
      <c r="M1391" s="82" t="s">
        <v>28345</v>
      </c>
      <c r="N1391" s="82" t="s">
        <v>28247</v>
      </c>
      <c r="O1391" s="82" t="s">
        <v>28346</v>
      </c>
      <c r="P1391" s="82" t="s">
        <v>27851</v>
      </c>
      <c r="Q1391" s="82" t="s">
        <v>28074</v>
      </c>
      <c r="R1391" s="82" t="s">
        <v>28347</v>
      </c>
      <c r="S1391" s="82" t="s">
        <v>400</v>
      </c>
      <c r="T1391" s="82" t="s">
        <v>28348</v>
      </c>
      <c r="U1391" s="82" t="s">
        <v>28349</v>
      </c>
      <c r="V1391" s="82" t="s">
        <v>27774</v>
      </c>
      <c r="W1391" s="82" t="s">
        <v>27857</v>
      </c>
      <c r="X1391" s="82" t="s">
        <v>27907</v>
      </c>
      <c r="Y1391" s="82" t="s">
        <v>28350</v>
      </c>
      <c r="Z1391" s="82" t="s">
        <v>28351</v>
      </c>
      <c r="AA1391" s="82" t="s">
        <v>28352</v>
      </c>
      <c r="AB1391" s="82" t="s">
        <v>28353</v>
      </c>
      <c r="AC1391" s="82" t="s">
        <v>28354</v>
      </c>
      <c r="AD1391" s="82" t="s">
        <v>28355</v>
      </c>
      <c r="AE1391" s="82" t="s">
        <v>28333</v>
      </c>
      <c r="AF1391" s="82" t="s">
        <v>28356</v>
      </c>
      <c r="AG1391" s="82" t="s">
        <v>28357</v>
      </c>
      <c r="AH1391" s="82" t="s">
        <v>28336</v>
      </c>
      <c r="AI1391" s="82" t="s">
        <v>2035</v>
      </c>
      <c r="AJ1391" s="82" t="s">
        <v>27787</v>
      </c>
      <c r="AK1391" s="82" t="s">
        <v>28358</v>
      </c>
      <c r="AL1391" s="82" t="s">
        <v>415</v>
      </c>
    </row>
    <row r="1392" spans="1:38" x14ac:dyDescent="0.25">
      <c r="A1392" s="82" t="s">
        <v>28359</v>
      </c>
      <c r="B1392" s="82">
        <v>66.31</v>
      </c>
      <c r="D1392" s="82" t="s">
        <v>27761</v>
      </c>
      <c r="E1392" s="82" t="s">
        <v>28360</v>
      </c>
      <c r="F1392" s="82" t="s">
        <v>28361</v>
      </c>
      <c r="G1392" s="82" t="s">
        <v>359</v>
      </c>
      <c r="H1392" s="82" t="s">
        <v>360</v>
      </c>
      <c r="I1392" s="82" t="s">
        <v>28362</v>
      </c>
      <c r="J1392" s="82" t="s">
        <v>28363</v>
      </c>
      <c r="K1392" s="82" t="s">
        <v>628</v>
      </c>
      <c r="L1392" s="82" t="s">
        <v>28364</v>
      </c>
      <c r="M1392" s="82" t="s">
        <v>28365</v>
      </c>
      <c r="N1392" s="82" t="s">
        <v>27849</v>
      </c>
      <c r="O1392" s="82" t="s">
        <v>28366</v>
      </c>
      <c r="P1392" s="82" t="s">
        <v>28299</v>
      </c>
      <c r="Q1392" s="82" t="s">
        <v>27852</v>
      </c>
      <c r="R1392" s="82" t="s">
        <v>360</v>
      </c>
      <c r="S1392" s="82" t="s">
        <v>400</v>
      </c>
      <c r="T1392" s="82" t="s">
        <v>28367</v>
      </c>
      <c r="U1392" s="82" t="s">
        <v>28368</v>
      </c>
      <c r="V1392" s="82" t="s">
        <v>27774</v>
      </c>
      <c r="W1392" s="82" t="s">
        <v>28369</v>
      </c>
      <c r="X1392" s="82" t="s">
        <v>28370</v>
      </c>
      <c r="Y1392" s="82" t="s">
        <v>28371</v>
      </c>
      <c r="Z1392" s="82" t="s">
        <v>28372</v>
      </c>
      <c r="AA1392" s="82" t="s">
        <v>28373</v>
      </c>
      <c r="AB1392" s="82" t="s">
        <v>28374</v>
      </c>
      <c r="AC1392" s="82" t="s">
        <v>1011</v>
      </c>
      <c r="AD1392" s="82" t="s">
        <v>28375</v>
      </c>
      <c r="AE1392" s="82" t="s">
        <v>28376</v>
      </c>
      <c r="AF1392" s="82" t="s">
        <v>382</v>
      </c>
      <c r="AG1392" s="82" t="s">
        <v>28377</v>
      </c>
      <c r="AH1392" s="82" t="s">
        <v>28336</v>
      </c>
      <c r="AI1392" s="82" t="s">
        <v>2035</v>
      </c>
      <c r="AJ1392" s="82" t="s">
        <v>27787</v>
      </c>
      <c r="AK1392" s="82" t="s">
        <v>28378</v>
      </c>
      <c r="AL1392" s="82" t="s">
        <v>415</v>
      </c>
    </row>
    <row r="1393" spans="1:38" x14ac:dyDescent="0.25">
      <c r="A1393" s="82" t="s">
        <v>28379</v>
      </c>
      <c r="B1393" s="82">
        <v>66.313000000000002</v>
      </c>
      <c r="D1393" s="82" t="s">
        <v>27761</v>
      </c>
      <c r="E1393" s="82" t="s">
        <v>28380</v>
      </c>
      <c r="F1393" s="82" t="s">
        <v>28381</v>
      </c>
      <c r="G1393" s="82" t="s">
        <v>359</v>
      </c>
      <c r="H1393" s="82" t="s">
        <v>360</v>
      </c>
      <c r="I1393" s="82" t="s">
        <v>28382</v>
      </c>
      <c r="J1393" s="82" t="s">
        <v>28383</v>
      </c>
      <c r="K1393" s="82" t="s">
        <v>28384</v>
      </c>
      <c r="L1393" s="82" t="s">
        <v>28385</v>
      </c>
      <c r="M1393" s="82" t="s">
        <v>28386</v>
      </c>
      <c r="N1393" s="82" t="s">
        <v>28387</v>
      </c>
      <c r="O1393" s="82" t="s">
        <v>558</v>
      </c>
      <c r="P1393" s="82" t="s">
        <v>28000</v>
      </c>
      <c r="Q1393" s="82" t="s">
        <v>28074</v>
      </c>
      <c r="R1393" s="82" t="s">
        <v>28388</v>
      </c>
      <c r="S1393" s="82" t="s">
        <v>368</v>
      </c>
      <c r="T1393" s="82" t="s">
        <v>28389</v>
      </c>
      <c r="U1393" s="82" t="s">
        <v>28390</v>
      </c>
      <c r="V1393" s="82" t="s">
        <v>28391</v>
      </c>
      <c r="W1393" s="82" t="s">
        <v>28392</v>
      </c>
      <c r="X1393" s="82" t="s">
        <v>27982</v>
      </c>
      <c r="Y1393" s="82" t="s">
        <v>28393</v>
      </c>
      <c r="Z1393" s="82" t="s">
        <v>28394</v>
      </c>
      <c r="AA1393" s="82" t="s">
        <v>28395</v>
      </c>
      <c r="AB1393" s="82" t="s">
        <v>28396</v>
      </c>
      <c r="AC1393" s="82" t="s">
        <v>28397</v>
      </c>
      <c r="AD1393" s="82" t="s">
        <v>28398</v>
      </c>
      <c r="AE1393" s="82" t="s">
        <v>28399</v>
      </c>
      <c r="AF1393" s="82" t="s">
        <v>28400</v>
      </c>
      <c r="AG1393" s="82" t="s">
        <v>28401</v>
      </c>
      <c r="AH1393" s="82" t="s">
        <v>28402</v>
      </c>
      <c r="AI1393" s="82" t="s">
        <v>28403</v>
      </c>
      <c r="AJ1393" s="82" t="s">
        <v>27787</v>
      </c>
      <c r="AK1393" s="82" t="s">
        <v>28404</v>
      </c>
      <c r="AL1393" s="82" t="s">
        <v>415</v>
      </c>
    </row>
    <row r="1394" spans="1:38" x14ac:dyDescent="0.25">
      <c r="A1394" s="82" t="s">
        <v>28405</v>
      </c>
      <c r="B1394" s="82">
        <v>66.418000000000006</v>
      </c>
      <c r="D1394" s="82" t="s">
        <v>27761</v>
      </c>
      <c r="E1394" s="82" t="s">
        <v>28406</v>
      </c>
      <c r="F1394" s="82" t="s">
        <v>28407</v>
      </c>
      <c r="G1394" s="82" t="s">
        <v>359</v>
      </c>
      <c r="H1394" s="82" t="s">
        <v>360</v>
      </c>
      <c r="I1394" s="82" t="s">
        <v>28408</v>
      </c>
      <c r="J1394" s="82" t="s">
        <v>28409</v>
      </c>
      <c r="K1394" s="82" t="s">
        <v>28410</v>
      </c>
      <c r="L1394" s="82" t="s">
        <v>5920</v>
      </c>
      <c r="M1394" s="82" t="s">
        <v>28411</v>
      </c>
      <c r="N1394" s="82" t="s">
        <v>28412</v>
      </c>
      <c r="O1394" s="82" t="s">
        <v>558</v>
      </c>
      <c r="P1394" s="82" t="s">
        <v>28413</v>
      </c>
      <c r="Q1394" s="82" t="s">
        <v>28414</v>
      </c>
      <c r="R1394" s="82" t="s">
        <v>360</v>
      </c>
      <c r="S1394" s="82" t="s">
        <v>28415</v>
      </c>
      <c r="T1394" s="82" t="s">
        <v>28416</v>
      </c>
      <c r="U1394" s="82" t="s">
        <v>28417</v>
      </c>
      <c r="V1394" s="82" t="s">
        <v>27774</v>
      </c>
      <c r="W1394" s="82" t="s">
        <v>28418</v>
      </c>
      <c r="X1394" s="82" t="s">
        <v>28419</v>
      </c>
      <c r="Y1394" s="82" t="s">
        <v>28420</v>
      </c>
      <c r="Z1394" s="82" t="s">
        <v>28421</v>
      </c>
      <c r="AA1394" s="82" t="s">
        <v>28422</v>
      </c>
      <c r="AB1394" s="82" t="s">
        <v>28423</v>
      </c>
      <c r="AC1394" s="82" t="s">
        <v>28424</v>
      </c>
      <c r="AD1394" s="82" t="s">
        <v>28425</v>
      </c>
      <c r="AE1394" s="82" t="s">
        <v>28426</v>
      </c>
      <c r="AF1394" s="82" t="s">
        <v>28427</v>
      </c>
      <c r="AG1394" s="82" t="s">
        <v>28428</v>
      </c>
      <c r="AH1394" s="82" t="s">
        <v>28429</v>
      </c>
      <c r="AI1394" s="82" t="s">
        <v>3753</v>
      </c>
      <c r="AJ1394" s="82" t="s">
        <v>27787</v>
      </c>
      <c r="AK1394" s="82" t="s">
        <v>28430</v>
      </c>
      <c r="AL1394" s="82" t="s">
        <v>415</v>
      </c>
    </row>
    <row r="1395" spans="1:38" x14ac:dyDescent="0.25">
      <c r="A1395" s="82" t="s">
        <v>28431</v>
      </c>
      <c r="B1395" s="82">
        <v>66.418999999999997</v>
      </c>
      <c r="C1395" s="82" t="s">
        <v>28432</v>
      </c>
      <c r="D1395" s="82" t="s">
        <v>27761</v>
      </c>
      <c r="E1395" s="82" t="s">
        <v>28433</v>
      </c>
      <c r="F1395" s="82" t="s">
        <v>28434</v>
      </c>
      <c r="G1395" s="82" t="s">
        <v>683</v>
      </c>
      <c r="H1395" s="82" t="s">
        <v>360</v>
      </c>
      <c r="I1395" s="82" t="s">
        <v>28435</v>
      </c>
      <c r="J1395" s="82" t="s">
        <v>28436</v>
      </c>
      <c r="K1395" s="82" t="s">
        <v>28437</v>
      </c>
      <c r="L1395" s="82" t="s">
        <v>28438</v>
      </c>
      <c r="M1395" s="82" t="s">
        <v>28439</v>
      </c>
      <c r="N1395" s="82" t="s">
        <v>28440</v>
      </c>
      <c r="O1395" s="82" t="s">
        <v>28441</v>
      </c>
      <c r="P1395" s="82" t="s">
        <v>360</v>
      </c>
      <c r="Q1395" s="82" t="s">
        <v>28442</v>
      </c>
      <c r="R1395" s="82" t="s">
        <v>360</v>
      </c>
      <c r="S1395" s="82" t="s">
        <v>28443</v>
      </c>
      <c r="T1395" s="82" t="s">
        <v>28444</v>
      </c>
      <c r="U1395" s="82" t="s">
        <v>28445</v>
      </c>
      <c r="V1395" s="82" t="s">
        <v>27774</v>
      </c>
      <c r="W1395" s="82" t="s">
        <v>27775</v>
      </c>
      <c r="X1395" s="82" t="s">
        <v>27776</v>
      </c>
      <c r="Y1395" s="82" t="s">
        <v>28446</v>
      </c>
      <c r="Z1395" s="82" t="s">
        <v>28447</v>
      </c>
      <c r="AA1395" s="82" t="s">
        <v>28448</v>
      </c>
      <c r="AB1395" s="82" t="s">
        <v>28449</v>
      </c>
      <c r="AC1395" s="82" t="s">
        <v>28450</v>
      </c>
      <c r="AD1395" s="82" t="s">
        <v>28451</v>
      </c>
      <c r="AE1395" s="82" t="s">
        <v>28452</v>
      </c>
      <c r="AF1395" s="82" t="s">
        <v>28453</v>
      </c>
      <c r="AG1395" s="82" t="s">
        <v>28454</v>
      </c>
      <c r="AH1395" s="82" t="s">
        <v>28455</v>
      </c>
      <c r="AI1395" s="82" t="s">
        <v>3753</v>
      </c>
      <c r="AJ1395" s="82" t="s">
        <v>27787</v>
      </c>
      <c r="AK1395" s="82" t="s">
        <v>28456</v>
      </c>
      <c r="AL1395" s="82" t="s">
        <v>415</v>
      </c>
    </row>
    <row r="1396" spans="1:38" x14ac:dyDescent="0.25">
      <c r="A1396" s="82" t="s">
        <v>28457</v>
      </c>
      <c r="B1396" s="82">
        <v>66.424000000000007</v>
      </c>
      <c r="D1396" s="82" t="s">
        <v>27761</v>
      </c>
      <c r="E1396" s="82" t="s">
        <v>28458</v>
      </c>
      <c r="F1396" s="82" t="s">
        <v>28459</v>
      </c>
      <c r="G1396" s="82" t="s">
        <v>359</v>
      </c>
      <c r="H1396" s="82" t="s">
        <v>360</v>
      </c>
      <c r="I1396" s="82" t="s">
        <v>28460</v>
      </c>
      <c r="J1396" s="82" t="s">
        <v>28461</v>
      </c>
      <c r="K1396" s="82" t="s">
        <v>13488</v>
      </c>
      <c r="L1396" s="82" t="s">
        <v>27821</v>
      </c>
      <c r="M1396" s="82" t="s">
        <v>28462</v>
      </c>
      <c r="N1396" s="82" t="s">
        <v>27849</v>
      </c>
      <c r="O1396" s="82" t="s">
        <v>28463</v>
      </c>
      <c r="P1396" s="82" t="s">
        <v>27851</v>
      </c>
      <c r="Q1396" s="82" t="s">
        <v>27852</v>
      </c>
      <c r="R1396" s="82" t="s">
        <v>28464</v>
      </c>
      <c r="S1396" s="82" t="s">
        <v>28465</v>
      </c>
      <c r="T1396" s="82" t="s">
        <v>28466</v>
      </c>
      <c r="U1396" s="82" t="s">
        <v>28467</v>
      </c>
      <c r="V1396" s="82" t="s">
        <v>27774</v>
      </c>
      <c r="W1396" s="82" t="s">
        <v>28468</v>
      </c>
      <c r="X1396" s="82" t="s">
        <v>28469</v>
      </c>
      <c r="Y1396" s="82" t="s">
        <v>28470</v>
      </c>
      <c r="Z1396" s="82" t="s">
        <v>28471</v>
      </c>
      <c r="AA1396" s="82" t="s">
        <v>28472</v>
      </c>
      <c r="AB1396" s="82" t="s">
        <v>28473</v>
      </c>
      <c r="AC1396" s="82" t="s">
        <v>28474</v>
      </c>
      <c r="AD1396" s="82" t="s">
        <v>28475</v>
      </c>
      <c r="AE1396" s="82" t="s">
        <v>28476</v>
      </c>
      <c r="AF1396" s="82" t="s">
        <v>28477</v>
      </c>
      <c r="AG1396" s="82" t="s">
        <v>28478</v>
      </c>
      <c r="AH1396" s="82" t="s">
        <v>27840</v>
      </c>
      <c r="AI1396" s="82" t="s">
        <v>4409</v>
      </c>
      <c r="AJ1396" s="82" t="s">
        <v>27787</v>
      </c>
      <c r="AK1396" s="82" t="s">
        <v>28479</v>
      </c>
      <c r="AL1396" s="82" t="s">
        <v>415</v>
      </c>
    </row>
    <row r="1397" spans="1:38" x14ac:dyDescent="0.25">
      <c r="A1397" s="82" t="s">
        <v>28480</v>
      </c>
      <c r="B1397" s="82">
        <v>66.432000000000002</v>
      </c>
      <c r="D1397" s="82" t="s">
        <v>27761</v>
      </c>
      <c r="E1397" s="82" t="s">
        <v>28481</v>
      </c>
      <c r="F1397" s="82" t="s">
        <v>28482</v>
      </c>
      <c r="G1397" s="82" t="s">
        <v>683</v>
      </c>
      <c r="H1397" s="82" t="s">
        <v>360</v>
      </c>
      <c r="I1397" s="82" t="s">
        <v>28483</v>
      </c>
      <c r="J1397" s="82" t="s">
        <v>28484</v>
      </c>
      <c r="K1397" s="82" t="s">
        <v>628</v>
      </c>
      <c r="L1397" s="82" t="s">
        <v>1180</v>
      </c>
      <c r="M1397" s="82" t="s">
        <v>28485</v>
      </c>
      <c r="N1397" s="82" t="s">
        <v>28486</v>
      </c>
      <c r="O1397" s="82" t="s">
        <v>558</v>
      </c>
      <c r="P1397" s="82" t="s">
        <v>28487</v>
      </c>
      <c r="Q1397" s="82" t="s">
        <v>28488</v>
      </c>
      <c r="R1397" s="82" t="s">
        <v>360</v>
      </c>
      <c r="S1397" s="82" t="s">
        <v>28489</v>
      </c>
      <c r="T1397" s="82" t="s">
        <v>28490</v>
      </c>
      <c r="U1397" s="82" t="s">
        <v>28491</v>
      </c>
      <c r="V1397" s="82" t="s">
        <v>27774</v>
      </c>
      <c r="W1397" s="82" t="s">
        <v>28492</v>
      </c>
      <c r="X1397" s="82" t="s">
        <v>27776</v>
      </c>
      <c r="Y1397" s="82" t="s">
        <v>28493</v>
      </c>
      <c r="Z1397" s="82" t="s">
        <v>28494</v>
      </c>
      <c r="AA1397" s="82" t="s">
        <v>28495</v>
      </c>
      <c r="AB1397" s="82" t="s">
        <v>28496</v>
      </c>
      <c r="AC1397" s="82" t="s">
        <v>28497</v>
      </c>
      <c r="AD1397" s="82" t="s">
        <v>28498</v>
      </c>
      <c r="AE1397" s="82" t="s">
        <v>28476</v>
      </c>
      <c r="AF1397" s="82" t="s">
        <v>28499</v>
      </c>
      <c r="AG1397" s="82" t="s">
        <v>28500</v>
      </c>
      <c r="AH1397" s="82" t="s">
        <v>28501</v>
      </c>
      <c r="AI1397" s="82" t="s">
        <v>6816</v>
      </c>
      <c r="AJ1397" s="82" t="s">
        <v>27787</v>
      </c>
      <c r="AK1397" s="82" t="s">
        <v>28502</v>
      </c>
      <c r="AL1397" s="82" t="s">
        <v>415</v>
      </c>
    </row>
    <row r="1398" spans="1:38" x14ac:dyDescent="0.25">
      <c r="A1398" s="82" t="s">
        <v>28503</v>
      </c>
      <c r="B1398" s="82">
        <v>66.433000000000007</v>
      </c>
      <c r="C1398" s="82" t="s">
        <v>28504</v>
      </c>
      <c r="D1398" s="82" t="s">
        <v>27761</v>
      </c>
      <c r="E1398" s="82" t="s">
        <v>28505</v>
      </c>
      <c r="F1398" s="82" t="s">
        <v>28506</v>
      </c>
      <c r="G1398" s="82" t="s">
        <v>683</v>
      </c>
      <c r="H1398" s="82" t="s">
        <v>360</v>
      </c>
      <c r="I1398" s="82" t="s">
        <v>28507</v>
      </c>
      <c r="J1398" s="82" t="s">
        <v>28508</v>
      </c>
      <c r="K1398" s="82" t="s">
        <v>628</v>
      </c>
      <c r="L1398" s="82" t="s">
        <v>1180</v>
      </c>
      <c r="M1398" s="82" t="s">
        <v>28509</v>
      </c>
      <c r="N1398" s="82" t="s">
        <v>28510</v>
      </c>
      <c r="O1398" s="82" t="s">
        <v>558</v>
      </c>
      <c r="P1398" s="82" t="s">
        <v>18888</v>
      </c>
      <c r="Q1398" s="82" t="s">
        <v>28511</v>
      </c>
      <c r="R1398" s="82" t="s">
        <v>360</v>
      </c>
      <c r="S1398" s="82" t="s">
        <v>28512</v>
      </c>
      <c r="T1398" s="82" t="s">
        <v>28513</v>
      </c>
      <c r="U1398" s="82" t="s">
        <v>28514</v>
      </c>
      <c r="V1398" s="82" t="s">
        <v>27774</v>
      </c>
      <c r="W1398" s="82" t="s">
        <v>28515</v>
      </c>
      <c r="X1398" s="82" t="s">
        <v>27776</v>
      </c>
      <c r="Y1398" s="82" t="s">
        <v>28516</v>
      </c>
      <c r="Z1398" s="82" t="s">
        <v>28517</v>
      </c>
      <c r="AA1398" s="82" t="s">
        <v>28518</v>
      </c>
      <c r="AB1398" s="82" t="s">
        <v>28519</v>
      </c>
      <c r="AC1398" s="82" t="s">
        <v>27781</v>
      </c>
      <c r="AD1398" s="82" t="s">
        <v>28520</v>
      </c>
      <c r="AE1398" s="82" t="s">
        <v>28521</v>
      </c>
      <c r="AF1398" s="82" t="s">
        <v>28522</v>
      </c>
      <c r="AG1398" s="82" t="s">
        <v>28523</v>
      </c>
      <c r="AH1398" s="82" t="s">
        <v>28524</v>
      </c>
      <c r="AI1398" s="82" t="s">
        <v>6816</v>
      </c>
      <c r="AJ1398" s="82" t="s">
        <v>27787</v>
      </c>
      <c r="AK1398" s="82" t="s">
        <v>28525</v>
      </c>
      <c r="AL1398" s="82" t="s">
        <v>415</v>
      </c>
    </row>
    <row r="1399" spans="1:38" x14ac:dyDescent="0.25">
      <c r="A1399" s="82" t="s">
        <v>28526</v>
      </c>
      <c r="B1399" s="82">
        <v>66.436000000000007</v>
      </c>
      <c r="D1399" s="82" t="s">
        <v>27761</v>
      </c>
      <c r="E1399" s="82" t="s">
        <v>28527</v>
      </c>
      <c r="F1399" s="82" t="s">
        <v>28528</v>
      </c>
      <c r="G1399" s="82" t="s">
        <v>359</v>
      </c>
      <c r="H1399" s="82" t="s">
        <v>360</v>
      </c>
      <c r="I1399" s="82" t="s">
        <v>28529</v>
      </c>
      <c r="J1399" s="82" t="s">
        <v>28530</v>
      </c>
      <c r="K1399" s="82" t="s">
        <v>28531</v>
      </c>
      <c r="L1399" s="82" t="s">
        <v>28532</v>
      </c>
      <c r="M1399" s="82" t="s">
        <v>28533</v>
      </c>
      <c r="N1399" s="82" t="s">
        <v>27849</v>
      </c>
      <c r="O1399" s="82" t="s">
        <v>28366</v>
      </c>
      <c r="P1399" s="82" t="s">
        <v>27851</v>
      </c>
      <c r="Q1399" s="82" t="s">
        <v>28534</v>
      </c>
      <c r="R1399" s="82" t="s">
        <v>360</v>
      </c>
      <c r="S1399" s="82" t="s">
        <v>28535</v>
      </c>
      <c r="T1399" s="82" t="s">
        <v>28536</v>
      </c>
      <c r="U1399" s="82" t="s">
        <v>28537</v>
      </c>
      <c r="V1399" s="82" t="s">
        <v>27774</v>
      </c>
      <c r="W1399" s="82" t="s">
        <v>28252</v>
      </c>
      <c r="X1399" s="82" t="s">
        <v>28469</v>
      </c>
      <c r="Y1399" s="82" t="s">
        <v>28538</v>
      </c>
      <c r="Z1399" s="82" t="s">
        <v>28539</v>
      </c>
      <c r="AA1399" s="82" t="s">
        <v>28540</v>
      </c>
      <c r="AB1399" s="82" t="s">
        <v>28541</v>
      </c>
      <c r="AC1399" s="82" t="s">
        <v>28542</v>
      </c>
      <c r="AD1399" s="82" t="s">
        <v>28543</v>
      </c>
      <c r="AE1399" s="82" t="s">
        <v>28426</v>
      </c>
      <c r="AF1399" s="82" t="s">
        <v>28544</v>
      </c>
      <c r="AG1399" s="82" t="s">
        <v>28545</v>
      </c>
      <c r="AH1399" s="82" t="s">
        <v>28546</v>
      </c>
      <c r="AI1399" s="82" t="s">
        <v>4409</v>
      </c>
      <c r="AJ1399" s="82" t="s">
        <v>27787</v>
      </c>
      <c r="AK1399" s="82" t="s">
        <v>28547</v>
      </c>
      <c r="AL1399" s="82" t="s">
        <v>415</v>
      </c>
    </row>
    <row r="1400" spans="1:38" x14ac:dyDescent="0.25">
      <c r="A1400" s="82" t="s">
        <v>28548</v>
      </c>
      <c r="B1400" s="82">
        <v>66.436999999999998</v>
      </c>
      <c r="C1400" s="82" t="s">
        <v>28549</v>
      </c>
      <c r="D1400" s="82" t="s">
        <v>27761</v>
      </c>
      <c r="E1400" s="82" t="s">
        <v>28550</v>
      </c>
      <c r="F1400" s="82" t="s">
        <v>28551</v>
      </c>
      <c r="G1400" s="82" t="s">
        <v>359</v>
      </c>
      <c r="H1400" s="82" t="s">
        <v>360</v>
      </c>
      <c r="I1400" s="82" t="s">
        <v>28552</v>
      </c>
      <c r="J1400" s="82" t="s">
        <v>28553</v>
      </c>
      <c r="K1400" s="82" t="s">
        <v>28554</v>
      </c>
      <c r="L1400" s="82" t="s">
        <v>28555</v>
      </c>
      <c r="M1400" s="82" t="s">
        <v>28556</v>
      </c>
      <c r="N1400" s="82" t="s">
        <v>28557</v>
      </c>
      <c r="O1400" s="82" t="s">
        <v>28366</v>
      </c>
      <c r="P1400" s="82" t="s">
        <v>28558</v>
      </c>
      <c r="Q1400" s="82" t="s">
        <v>27852</v>
      </c>
      <c r="R1400" s="82" t="s">
        <v>28559</v>
      </c>
      <c r="S1400" s="82" t="s">
        <v>28560</v>
      </c>
      <c r="T1400" s="82" t="s">
        <v>28561</v>
      </c>
      <c r="U1400" s="82" t="s">
        <v>28562</v>
      </c>
      <c r="V1400" s="82" t="s">
        <v>27774</v>
      </c>
      <c r="W1400" s="82" t="s">
        <v>28563</v>
      </c>
      <c r="X1400" s="82" t="s">
        <v>27982</v>
      </c>
      <c r="Y1400" s="82" t="s">
        <v>28564</v>
      </c>
      <c r="Z1400" s="82" t="s">
        <v>28565</v>
      </c>
      <c r="AA1400" s="82" t="s">
        <v>28566</v>
      </c>
      <c r="AB1400" s="82" t="s">
        <v>28567</v>
      </c>
      <c r="AC1400" s="82" t="s">
        <v>28568</v>
      </c>
      <c r="AD1400" s="82" t="s">
        <v>28569</v>
      </c>
      <c r="AE1400" s="82" t="s">
        <v>28570</v>
      </c>
      <c r="AF1400" s="82" t="s">
        <v>28571</v>
      </c>
      <c r="AG1400" s="82" t="s">
        <v>28572</v>
      </c>
      <c r="AH1400" s="82" t="s">
        <v>27840</v>
      </c>
      <c r="AI1400" s="82" t="s">
        <v>2011</v>
      </c>
      <c r="AJ1400" s="82" t="s">
        <v>27787</v>
      </c>
      <c r="AK1400" s="82" t="s">
        <v>28573</v>
      </c>
      <c r="AL1400" s="82" t="s">
        <v>415</v>
      </c>
    </row>
    <row r="1401" spans="1:38" x14ac:dyDescent="0.25">
      <c r="A1401" s="82" t="s">
        <v>28574</v>
      </c>
      <c r="B1401" s="82">
        <v>66.44</v>
      </c>
      <c r="D1401" s="82" t="s">
        <v>27761</v>
      </c>
      <c r="E1401" s="82" t="s">
        <v>28527</v>
      </c>
      <c r="F1401" s="82" t="s">
        <v>28575</v>
      </c>
      <c r="G1401" s="82" t="s">
        <v>359</v>
      </c>
      <c r="H1401" s="82" t="s">
        <v>360</v>
      </c>
      <c r="I1401" s="82" t="s">
        <v>28576</v>
      </c>
      <c r="J1401" s="82" t="s">
        <v>28577</v>
      </c>
      <c r="K1401" s="82" t="s">
        <v>28578</v>
      </c>
      <c r="L1401" s="82" t="s">
        <v>28532</v>
      </c>
      <c r="M1401" s="82" t="s">
        <v>28579</v>
      </c>
      <c r="N1401" s="82" t="s">
        <v>28580</v>
      </c>
      <c r="O1401" s="82" t="s">
        <v>28581</v>
      </c>
      <c r="P1401" s="82" t="s">
        <v>27975</v>
      </c>
      <c r="Q1401" s="82" t="s">
        <v>27852</v>
      </c>
      <c r="R1401" s="82" t="s">
        <v>360</v>
      </c>
      <c r="S1401" s="82" t="s">
        <v>28582</v>
      </c>
      <c r="T1401" s="82" t="s">
        <v>28583</v>
      </c>
      <c r="U1401" s="82" t="s">
        <v>28584</v>
      </c>
      <c r="V1401" s="82" t="s">
        <v>27774</v>
      </c>
      <c r="W1401" s="82" t="s">
        <v>28585</v>
      </c>
      <c r="X1401" s="82" t="s">
        <v>27982</v>
      </c>
      <c r="Y1401" s="82" t="s">
        <v>28586</v>
      </c>
      <c r="Z1401" s="82" t="s">
        <v>28587</v>
      </c>
      <c r="AA1401" s="82" t="s">
        <v>28588</v>
      </c>
      <c r="AB1401" s="82" t="s">
        <v>28589</v>
      </c>
      <c r="AC1401" s="82" t="s">
        <v>1011</v>
      </c>
      <c r="AD1401" s="82" t="s">
        <v>28590</v>
      </c>
      <c r="AE1401" s="82" t="s">
        <v>28591</v>
      </c>
      <c r="AF1401" s="82" t="s">
        <v>28011</v>
      </c>
      <c r="AG1401" s="82" t="s">
        <v>28592</v>
      </c>
      <c r="AH1401" s="82" t="s">
        <v>28546</v>
      </c>
      <c r="AI1401" s="82" t="s">
        <v>28593</v>
      </c>
      <c r="AJ1401" s="82" t="s">
        <v>27787</v>
      </c>
      <c r="AK1401" s="82" t="s">
        <v>28594</v>
      </c>
      <c r="AL1401" s="82" t="s">
        <v>415</v>
      </c>
    </row>
    <row r="1402" spans="1:38" x14ac:dyDescent="0.25">
      <c r="A1402" s="82" t="s">
        <v>28595</v>
      </c>
      <c r="B1402" s="82">
        <v>66.441000000000003</v>
      </c>
      <c r="C1402" s="82" t="s">
        <v>28596</v>
      </c>
      <c r="D1402" s="82" t="s">
        <v>27761</v>
      </c>
      <c r="E1402" s="82" t="s">
        <v>28597</v>
      </c>
      <c r="F1402" s="82" t="s">
        <v>28598</v>
      </c>
      <c r="G1402" s="82" t="s">
        <v>600</v>
      </c>
      <c r="H1402" s="82" t="s">
        <v>360</v>
      </c>
      <c r="I1402" s="82" t="s">
        <v>28599</v>
      </c>
      <c r="J1402" s="82" t="s">
        <v>28600</v>
      </c>
      <c r="K1402" s="82" t="s">
        <v>28601</v>
      </c>
      <c r="L1402" s="82" t="s">
        <v>28602</v>
      </c>
      <c r="M1402" s="82" t="s">
        <v>28603</v>
      </c>
      <c r="N1402" s="82" t="s">
        <v>28604</v>
      </c>
      <c r="O1402" s="82" t="s">
        <v>28366</v>
      </c>
      <c r="P1402" s="82" t="s">
        <v>28605</v>
      </c>
      <c r="Q1402" s="82" t="s">
        <v>28606</v>
      </c>
      <c r="R1402" s="82" t="s">
        <v>360</v>
      </c>
      <c r="S1402" s="82" t="s">
        <v>28607</v>
      </c>
      <c r="T1402" s="82" t="s">
        <v>28608</v>
      </c>
      <c r="U1402" s="82" t="s">
        <v>28609</v>
      </c>
      <c r="V1402" s="82" t="s">
        <v>27774</v>
      </c>
      <c r="W1402" s="82" t="s">
        <v>28610</v>
      </c>
      <c r="X1402" s="82" t="s">
        <v>27982</v>
      </c>
      <c r="Y1402" s="82" t="s">
        <v>28611</v>
      </c>
      <c r="Z1402" s="82" t="s">
        <v>28612</v>
      </c>
      <c r="AA1402" s="82" t="s">
        <v>28613</v>
      </c>
      <c r="AB1402" s="82" t="s">
        <v>28614</v>
      </c>
      <c r="AC1402" s="82" t="s">
        <v>1011</v>
      </c>
      <c r="AD1402" s="82" t="s">
        <v>28615</v>
      </c>
      <c r="AE1402" s="82" t="s">
        <v>28616</v>
      </c>
      <c r="AF1402" s="82" t="s">
        <v>28617</v>
      </c>
      <c r="AG1402" s="82" t="s">
        <v>28618</v>
      </c>
      <c r="AH1402" s="82" t="s">
        <v>28619</v>
      </c>
      <c r="AI1402" s="82" t="s">
        <v>28620</v>
      </c>
      <c r="AJ1402" s="82" t="s">
        <v>27787</v>
      </c>
      <c r="AK1402" s="82" t="s">
        <v>28621</v>
      </c>
      <c r="AL1402" s="82" t="s">
        <v>415</v>
      </c>
    </row>
    <row r="1403" spans="1:38" x14ac:dyDescent="0.25">
      <c r="A1403" s="82" t="s">
        <v>28622</v>
      </c>
      <c r="B1403" s="82">
        <v>66.453999999999994</v>
      </c>
      <c r="C1403" s="82" t="s">
        <v>28623</v>
      </c>
      <c r="D1403" s="82" t="s">
        <v>27761</v>
      </c>
      <c r="E1403" s="82" t="s">
        <v>28624</v>
      </c>
      <c r="F1403" s="82" t="s">
        <v>28625</v>
      </c>
      <c r="G1403" s="82" t="s">
        <v>683</v>
      </c>
      <c r="H1403" s="82" t="s">
        <v>360</v>
      </c>
      <c r="I1403" s="82" t="s">
        <v>28626</v>
      </c>
      <c r="J1403" s="82" t="s">
        <v>28627</v>
      </c>
      <c r="K1403" s="82" t="s">
        <v>628</v>
      </c>
      <c r="L1403" s="82" t="s">
        <v>28628</v>
      </c>
      <c r="M1403" s="82" t="s">
        <v>28629</v>
      </c>
      <c r="N1403" s="82" t="s">
        <v>28630</v>
      </c>
      <c r="O1403" s="82" t="s">
        <v>558</v>
      </c>
      <c r="P1403" s="82" t="s">
        <v>28631</v>
      </c>
      <c r="Q1403" s="82" t="s">
        <v>28632</v>
      </c>
      <c r="R1403" s="82" t="s">
        <v>360</v>
      </c>
      <c r="S1403" s="82" t="s">
        <v>28633</v>
      </c>
      <c r="T1403" s="82" t="s">
        <v>28634</v>
      </c>
      <c r="U1403" s="82" t="s">
        <v>28635</v>
      </c>
      <c r="V1403" s="82" t="s">
        <v>27774</v>
      </c>
      <c r="W1403" s="82" t="s">
        <v>28636</v>
      </c>
      <c r="X1403" s="82" t="s">
        <v>28637</v>
      </c>
      <c r="Y1403" s="82" t="s">
        <v>28638</v>
      </c>
      <c r="Z1403" s="82" t="s">
        <v>28639</v>
      </c>
      <c r="AA1403" s="82" t="s">
        <v>28640</v>
      </c>
      <c r="AB1403" s="82" t="s">
        <v>28641</v>
      </c>
      <c r="AC1403" s="82" t="s">
        <v>1011</v>
      </c>
      <c r="AD1403" s="82" t="s">
        <v>28642</v>
      </c>
      <c r="AE1403" s="82" t="s">
        <v>28643</v>
      </c>
      <c r="AF1403" s="82" t="s">
        <v>28644</v>
      </c>
      <c r="AG1403" s="82" t="s">
        <v>28645</v>
      </c>
      <c r="AH1403" s="82" t="s">
        <v>28646</v>
      </c>
      <c r="AI1403" s="82" t="s">
        <v>3885</v>
      </c>
      <c r="AJ1403" s="82" t="s">
        <v>27787</v>
      </c>
      <c r="AK1403" s="82" t="s">
        <v>28647</v>
      </c>
      <c r="AL1403" s="82" t="s">
        <v>415</v>
      </c>
    </row>
    <row r="1404" spans="1:38" x14ac:dyDescent="0.25">
      <c r="A1404" s="82" t="s">
        <v>28648</v>
      </c>
      <c r="B1404" s="82">
        <v>66.456000000000003</v>
      </c>
      <c r="C1404" s="82" t="s">
        <v>28649</v>
      </c>
      <c r="D1404" s="82" t="s">
        <v>27761</v>
      </c>
      <c r="E1404" s="82" t="s">
        <v>28650</v>
      </c>
      <c r="F1404" s="82" t="s">
        <v>28651</v>
      </c>
      <c r="G1404" s="82" t="s">
        <v>359</v>
      </c>
      <c r="H1404" s="82" t="s">
        <v>360</v>
      </c>
      <c r="I1404" s="82" t="s">
        <v>28652</v>
      </c>
      <c r="J1404" s="82" t="s">
        <v>13560</v>
      </c>
      <c r="K1404" s="82" t="s">
        <v>628</v>
      </c>
      <c r="L1404" s="82" t="s">
        <v>28653</v>
      </c>
      <c r="M1404" s="82" t="s">
        <v>28654</v>
      </c>
      <c r="N1404" s="82" t="s">
        <v>28655</v>
      </c>
      <c r="O1404" s="82" t="s">
        <v>558</v>
      </c>
      <c r="P1404" s="82" t="s">
        <v>28656</v>
      </c>
      <c r="Q1404" s="82" t="s">
        <v>27852</v>
      </c>
      <c r="R1404" s="82" t="s">
        <v>360</v>
      </c>
      <c r="S1404" s="82" t="s">
        <v>28657</v>
      </c>
      <c r="T1404" s="82" t="s">
        <v>28658</v>
      </c>
      <c r="U1404" s="82" t="s">
        <v>28659</v>
      </c>
      <c r="V1404" s="82" t="s">
        <v>27774</v>
      </c>
      <c r="W1404" s="82" t="s">
        <v>28660</v>
      </c>
      <c r="X1404" s="82" t="s">
        <v>27982</v>
      </c>
      <c r="Y1404" s="82" t="s">
        <v>28661</v>
      </c>
      <c r="Z1404" s="82" t="s">
        <v>28662</v>
      </c>
      <c r="AA1404" s="82" t="s">
        <v>28663</v>
      </c>
      <c r="AB1404" s="82" t="s">
        <v>28664</v>
      </c>
      <c r="AC1404" s="82" t="s">
        <v>28665</v>
      </c>
      <c r="AD1404" s="82" t="s">
        <v>28666</v>
      </c>
      <c r="AE1404" s="82" t="s">
        <v>28667</v>
      </c>
      <c r="AF1404" s="82" t="s">
        <v>28668</v>
      </c>
      <c r="AG1404" s="82" t="s">
        <v>28669</v>
      </c>
      <c r="AH1404" s="82" t="s">
        <v>28670</v>
      </c>
      <c r="AI1404" s="82" t="s">
        <v>1583</v>
      </c>
      <c r="AJ1404" s="82" t="s">
        <v>27787</v>
      </c>
      <c r="AK1404" s="82" t="s">
        <v>28671</v>
      </c>
      <c r="AL1404" s="82" t="s">
        <v>415</v>
      </c>
    </row>
    <row r="1405" spans="1:38" x14ac:dyDescent="0.25">
      <c r="A1405" s="82" t="s">
        <v>28672</v>
      </c>
      <c r="B1405" s="82">
        <v>66.457999999999998</v>
      </c>
      <c r="C1405" s="82" t="s">
        <v>28673</v>
      </c>
      <c r="D1405" s="82" t="s">
        <v>27761</v>
      </c>
      <c r="E1405" s="82" t="s">
        <v>28674</v>
      </c>
      <c r="F1405" s="82" t="s">
        <v>28675</v>
      </c>
      <c r="G1405" s="82" t="s">
        <v>683</v>
      </c>
      <c r="H1405" s="82" t="s">
        <v>360</v>
      </c>
      <c r="I1405" s="82" t="s">
        <v>28676</v>
      </c>
      <c r="J1405" s="82" t="s">
        <v>28677</v>
      </c>
      <c r="K1405" s="82" t="s">
        <v>28678</v>
      </c>
      <c r="L1405" s="82" t="s">
        <v>28679</v>
      </c>
      <c r="M1405" s="82" t="s">
        <v>28680</v>
      </c>
      <c r="N1405" s="82" t="s">
        <v>28681</v>
      </c>
      <c r="O1405" s="82" t="s">
        <v>558</v>
      </c>
      <c r="P1405" s="82" t="s">
        <v>28682</v>
      </c>
      <c r="Q1405" s="82" t="s">
        <v>28511</v>
      </c>
      <c r="R1405" s="82" t="s">
        <v>28683</v>
      </c>
      <c r="S1405" s="82" t="s">
        <v>28684</v>
      </c>
      <c r="T1405" s="82" t="s">
        <v>28685</v>
      </c>
      <c r="U1405" s="82" t="s">
        <v>28467</v>
      </c>
      <c r="V1405" s="82" t="s">
        <v>28686</v>
      </c>
      <c r="W1405" s="82" t="s">
        <v>28687</v>
      </c>
      <c r="X1405" s="82" t="s">
        <v>28419</v>
      </c>
      <c r="Y1405" s="82" t="s">
        <v>28688</v>
      </c>
      <c r="Z1405" s="82" t="s">
        <v>28689</v>
      </c>
      <c r="AA1405" s="82" t="s">
        <v>28690</v>
      </c>
      <c r="AB1405" s="82" t="s">
        <v>28691</v>
      </c>
      <c r="AC1405" s="82" t="s">
        <v>28692</v>
      </c>
      <c r="AD1405" s="82" t="s">
        <v>28693</v>
      </c>
      <c r="AE1405" s="82" t="s">
        <v>28694</v>
      </c>
      <c r="AG1405" s="82" t="s">
        <v>28695</v>
      </c>
      <c r="AH1405" s="82" t="s">
        <v>28696</v>
      </c>
      <c r="AI1405" s="82" t="s">
        <v>1631</v>
      </c>
      <c r="AJ1405" s="82" t="s">
        <v>27787</v>
      </c>
      <c r="AK1405" s="82" t="s">
        <v>28697</v>
      </c>
      <c r="AL1405" s="82" t="s">
        <v>415</v>
      </c>
    </row>
    <row r="1406" spans="1:38" x14ac:dyDescent="0.25">
      <c r="A1406" s="82" t="s">
        <v>28698</v>
      </c>
      <c r="B1406" s="82">
        <v>66.459999999999994</v>
      </c>
      <c r="C1406" s="82" t="s">
        <v>28699</v>
      </c>
      <c r="D1406" s="82" t="s">
        <v>27761</v>
      </c>
      <c r="E1406" s="82" t="s">
        <v>28550</v>
      </c>
      <c r="F1406" s="82" t="s">
        <v>28700</v>
      </c>
      <c r="G1406" s="82" t="s">
        <v>683</v>
      </c>
      <c r="H1406" s="82" t="s">
        <v>360</v>
      </c>
      <c r="I1406" s="82" t="s">
        <v>28701</v>
      </c>
      <c r="J1406" s="82" t="s">
        <v>28702</v>
      </c>
      <c r="K1406" s="82" t="s">
        <v>628</v>
      </c>
      <c r="L1406" s="82" t="s">
        <v>28703</v>
      </c>
      <c r="M1406" s="82" t="s">
        <v>28704</v>
      </c>
      <c r="N1406" s="82" t="s">
        <v>28705</v>
      </c>
      <c r="O1406" s="82" t="s">
        <v>558</v>
      </c>
      <c r="P1406" s="82" t="s">
        <v>28706</v>
      </c>
      <c r="Q1406" s="82" t="s">
        <v>28442</v>
      </c>
      <c r="R1406" s="82" t="s">
        <v>360</v>
      </c>
      <c r="S1406" s="82" t="s">
        <v>28707</v>
      </c>
      <c r="T1406" s="82" t="s">
        <v>28708</v>
      </c>
      <c r="U1406" s="82" t="s">
        <v>28709</v>
      </c>
      <c r="V1406" s="82" t="s">
        <v>27774</v>
      </c>
      <c r="W1406" s="82" t="s">
        <v>28710</v>
      </c>
      <c r="X1406" s="82" t="s">
        <v>27776</v>
      </c>
      <c r="Y1406" s="82" t="s">
        <v>28711</v>
      </c>
      <c r="Z1406" s="82" t="s">
        <v>28712</v>
      </c>
      <c r="AA1406" s="82" t="s">
        <v>28713</v>
      </c>
      <c r="AB1406" s="82" t="s">
        <v>28714</v>
      </c>
      <c r="AC1406" s="82" t="s">
        <v>28715</v>
      </c>
      <c r="AD1406" s="82" t="s">
        <v>28716</v>
      </c>
      <c r="AE1406" s="82" t="s">
        <v>28717</v>
      </c>
      <c r="AF1406" s="82" t="s">
        <v>28644</v>
      </c>
      <c r="AG1406" s="82" t="s">
        <v>28718</v>
      </c>
      <c r="AH1406" s="82" t="s">
        <v>28719</v>
      </c>
      <c r="AI1406" s="82" t="s">
        <v>1656</v>
      </c>
      <c r="AJ1406" s="82" t="s">
        <v>27787</v>
      </c>
      <c r="AK1406" s="82" t="s">
        <v>28720</v>
      </c>
      <c r="AL1406" s="82" t="s">
        <v>415</v>
      </c>
    </row>
    <row r="1407" spans="1:38" x14ac:dyDescent="0.25">
      <c r="A1407" s="82" t="s">
        <v>28721</v>
      </c>
      <c r="B1407" s="82">
        <v>66.460999999999999</v>
      </c>
      <c r="D1407" s="82" t="s">
        <v>27761</v>
      </c>
      <c r="E1407" s="82" t="s">
        <v>28092</v>
      </c>
      <c r="F1407" s="82" t="s">
        <v>28722</v>
      </c>
      <c r="G1407" s="82" t="s">
        <v>600</v>
      </c>
      <c r="H1407" s="82" t="s">
        <v>360</v>
      </c>
      <c r="I1407" s="82" t="s">
        <v>28723</v>
      </c>
      <c r="J1407" s="82" t="s">
        <v>28724</v>
      </c>
      <c r="K1407" s="82" t="s">
        <v>28725</v>
      </c>
      <c r="L1407" s="82" t="s">
        <v>28726</v>
      </c>
      <c r="M1407" s="82" t="s">
        <v>28727</v>
      </c>
      <c r="N1407" s="82" t="s">
        <v>28728</v>
      </c>
      <c r="O1407" s="82" t="s">
        <v>28581</v>
      </c>
      <c r="P1407" s="82" t="s">
        <v>28729</v>
      </c>
      <c r="Q1407" s="82" t="s">
        <v>27852</v>
      </c>
      <c r="R1407" s="82" t="s">
        <v>360</v>
      </c>
      <c r="S1407" s="82" t="s">
        <v>28730</v>
      </c>
      <c r="T1407" s="82" t="s">
        <v>28731</v>
      </c>
      <c r="U1407" s="82" t="s">
        <v>28659</v>
      </c>
      <c r="V1407" s="82" t="s">
        <v>27774</v>
      </c>
      <c r="W1407" s="82" t="s">
        <v>28172</v>
      </c>
      <c r="X1407" s="82" t="s">
        <v>27776</v>
      </c>
      <c r="Y1407" s="82" t="s">
        <v>28732</v>
      </c>
      <c r="Z1407" s="82" t="s">
        <v>28733</v>
      </c>
      <c r="AA1407" s="82" t="s">
        <v>28734</v>
      </c>
      <c r="AB1407" s="82" t="s">
        <v>28735</v>
      </c>
      <c r="AC1407" s="82" t="s">
        <v>28736</v>
      </c>
      <c r="AD1407" s="82" t="s">
        <v>28737</v>
      </c>
      <c r="AE1407" s="82" t="s">
        <v>28738</v>
      </c>
      <c r="AF1407" s="82" t="s">
        <v>28739</v>
      </c>
      <c r="AG1407" s="82" t="s">
        <v>28740</v>
      </c>
      <c r="AH1407" s="82" t="s">
        <v>27840</v>
      </c>
      <c r="AI1407" s="82" t="s">
        <v>2843</v>
      </c>
      <c r="AJ1407" s="82" t="s">
        <v>27787</v>
      </c>
      <c r="AK1407" s="82" t="s">
        <v>28741</v>
      </c>
      <c r="AL1407" s="82" t="s">
        <v>415</v>
      </c>
    </row>
    <row r="1408" spans="1:38" x14ac:dyDescent="0.25">
      <c r="A1408" s="82" t="s">
        <v>28742</v>
      </c>
      <c r="B1408" s="82">
        <v>66.462000000000003</v>
      </c>
      <c r="D1408" s="82" t="s">
        <v>27761</v>
      </c>
      <c r="E1408" s="82" t="s">
        <v>28092</v>
      </c>
      <c r="F1408" s="82" t="s">
        <v>28743</v>
      </c>
      <c r="G1408" s="82" t="s">
        <v>600</v>
      </c>
      <c r="H1408" s="82" t="s">
        <v>360</v>
      </c>
      <c r="I1408" s="82" t="s">
        <v>28744</v>
      </c>
      <c r="J1408" s="82" t="s">
        <v>28745</v>
      </c>
      <c r="K1408" s="82" t="s">
        <v>28601</v>
      </c>
      <c r="L1408" s="82" t="s">
        <v>28746</v>
      </c>
      <c r="M1408" s="82" t="s">
        <v>28747</v>
      </c>
      <c r="N1408" s="82" t="s">
        <v>28748</v>
      </c>
      <c r="O1408" s="82" t="s">
        <v>28749</v>
      </c>
      <c r="P1408" s="82" t="s">
        <v>28729</v>
      </c>
      <c r="Q1408" s="82" t="s">
        <v>27852</v>
      </c>
      <c r="R1408" s="82" t="s">
        <v>360</v>
      </c>
      <c r="S1408" s="82" t="s">
        <v>28750</v>
      </c>
      <c r="T1408" s="82" t="s">
        <v>28731</v>
      </c>
      <c r="U1408" s="82" t="s">
        <v>28751</v>
      </c>
      <c r="V1408" s="82" t="s">
        <v>27774</v>
      </c>
      <c r="W1408" s="82" t="s">
        <v>28172</v>
      </c>
      <c r="X1408" s="82" t="s">
        <v>27776</v>
      </c>
      <c r="Y1408" s="82" t="s">
        <v>28752</v>
      </c>
      <c r="Z1408" s="82" t="s">
        <v>28753</v>
      </c>
      <c r="AA1408" s="82" t="s">
        <v>28754</v>
      </c>
      <c r="AB1408" s="82" t="s">
        <v>28755</v>
      </c>
      <c r="AC1408" s="82" t="s">
        <v>1011</v>
      </c>
      <c r="AD1408" s="82" t="s">
        <v>28756</v>
      </c>
      <c r="AE1408" s="82" t="s">
        <v>28738</v>
      </c>
      <c r="AF1408" s="82" t="s">
        <v>28668</v>
      </c>
      <c r="AG1408" s="82" t="s">
        <v>28757</v>
      </c>
      <c r="AH1408" s="82" t="s">
        <v>27840</v>
      </c>
      <c r="AI1408" s="82" t="s">
        <v>2035</v>
      </c>
      <c r="AJ1408" s="82" t="s">
        <v>27787</v>
      </c>
      <c r="AK1408" s="82" t="s">
        <v>28758</v>
      </c>
      <c r="AL1408" s="82" t="s">
        <v>415</v>
      </c>
    </row>
    <row r="1409" spans="1:38" x14ac:dyDescent="0.25">
      <c r="A1409" s="82" t="s">
        <v>28759</v>
      </c>
      <c r="B1409" s="82">
        <v>66.465999999999994</v>
      </c>
      <c r="C1409" s="82" t="s">
        <v>28759</v>
      </c>
      <c r="D1409" s="82" t="s">
        <v>27761</v>
      </c>
      <c r="E1409" s="82" t="s">
        <v>9776</v>
      </c>
      <c r="F1409" s="82" t="s">
        <v>28760</v>
      </c>
      <c r="G1409" s="82" t="s">
        <v>359</v>
      </c>
      <c r="H1409" s="82" t="s">
        <v>360</v>
      </c>
      <c r="I1409" s="82" t="s">
        <v>28761</v>
      </c>
      <c r="J1409" s="82" t="s">
        <v>28762</v>
      </c>
      <c r="K1409" s="82" t="s">
        <v>628</v>
      </c>
      <c r="L1409" s="82" t="s">
        <v>28763</v>
      </c>
      <c r="M1409" s="82" t="s">
        <v>28764</v>
      </c>
      <c r="N1409" s="82" t="s">
        <v>28765</v>
      </c>
      <c r="O1409" s="82" t="s">
        <v>28366</v>
      </c>
      <c r="P1409" s="82" t="s">
        <v>28766</v>
      </c>
      <c r="Q1409" s="82" t="s">
        <v>28767</v>
      </c>
      <c r="R1409" s="82" t="s">
        <v>28559</v>
      </c>
      <c r="S1409" s="82" t="s">
        <v>28768</v>
      </c>
      <c r="T1409" s="82" t="s">
        <v>28769</v>
      </c>
      <c r="U1409" s="82" t="s">
        <v>28770</v>
      </c>
      <c r="V1409" s="82" t="s">
        <v>27774</v>
      </c>
      <c r="W1409" s="82" t="s">
        <v>28563</v>
      </c>
      <c r="X1409" s="82" t="s">
        <v>27982</v>
      </c>
      <c r="Y1409" s="82" t="s">
        <v>28771</v>
      </c>
      <c r="Z1409" s="82" t="s">
        <v>28772</v>
      </c>
      <c r="AA1409" s="82" t="s">
        <v>28773</v>
      </c>
      <c r="AB1409" s="82" t="s">
        <v>28774</v>
      </c>
      <c r="AC1409" s="82" t="s">
        <v>28775</v>
      </c>
      <c r="AD1409" s="82" t="s">
        <v>28776</v>
      </c>
      <c r="AE1409" s="82" t="s">
        <v>28777</v>
      </c>
      <c r="AF1409" s="82" t="s">
        <v>28778</v>
      </c>
      <c r="AG1409" s="82" t="s">
        <v>28779</v>
      </c>
      <c r="AH1409" s="82" t="s">
        <v>27942</v>
      </c>
      <c r="AI1409" s="82" t="s">
        <v>1727</v>
      </c>
      <c r="AJ1409" s="82" t="s">
        <v>27787</v>
      </c>
      <c r="AK1409" s="82" t="s">
        <v>28780</v>
      </c>
      <c r="AL1409" s="82" t="s">
        <v>415</v>
      </c>
    </row>
    <row r="1410" spans="1:38" x14ac:dyDescent="0.25">
      <c r="A1410" s="82" t="s">
        <v>28781</v>
      </c>
      <c r="B1410" s="82">
        <v>66.468000000000004</v>
      </c>
      <c r="C1410" s="82" t="s">
        <v>28782</v>
      </c>
      <c r="D1410" s="82" t="s">
        <v>27761</v>
      </c>
      <c r="E1410" s="82" t="s">
        <v>28783</v>
      </c>
      <c r="F1410" s="82" t="s">
        <v>28784</v>
      </c>
      <c r="G1410" s="82" t="s">
        <v>683</v>
      </c>
      <c r="H1410" s="82" t="s">
        <v>360</v>
      </c>
      <c r="I1410" s="82" t="s">
        <v>28785</v>
      </c>
      <c r="J1410" s="82" t="s">
        <v>28786</v>
      </c>
      <c r="K1410" s="82" t="s">
        <v>28787</v>
      </c>
      <c r="L1410" s="82" t="s">
        <v>28788</v>
      </c>
      <c r="M1410" s="82" t="s">
        <v>28789</v>
      </c>
      <c r="N1410" s="82" t="s">
        <v>28790</v>
      </c>
      <c r="O1410" s="82" t="s">
        <v>558</v>
      </c>
      <c r="P1410" s="82" t="s">
        <v>28682</v>
      </c>
      <c r="Q1410" s="82" t="s">
        <v>27852</v>
      </c>
      <c r="R1410" s="82" t="s">
        <v>28791</v>
      </c>
      <c r="S1410" s="82" t="s">
        <v>28792</v>
      </c>
      <c r="T1410" s="82" t="s">
        <v>28793</v>
      </c>
      <c r="U1410" s="82" t="s">
        <v>28794</v>
      </c>
      <c r="V1410" s="82" t="s">
        <v>27774</v>
      </c>
      <c r="W1410" s="82" t="s">
        <v>28795</v>
      </c>
      <c r="X1410" s="82" t="s">
        <v>28637</v>
      </c>
      <c r="Y1410" s="82" t="s">
        <v>28796</v>
      </c>
      <c r="Z1410" s="82" t="s">
        <v>28797</v>
      </c>
      <c r="AA1410" s="82" t="s">
        <v>28798</v>
      </c>
      <c r="AB1410" s="82" t="s">
        <v>28799</v>
      </c>
      <c r="AC1410" s="82" t="s">
        <v>28800</v>
      </c>
      <c r="AD1410" s="82" t="s">
        <v>28801</v>
      </c>
      <c r="AE1410" s="82" t="s">
        <v>28802</v>
      </c>
      <c r="AF1410" s="82" t="s">
        <v>28427</v>
      </c>
      <c r="AG1410" s="82" t="s">
        <v>28803</v>
      </c>
      <c r="AH1410" s="82" t="s">
        <v>360</v>
      </c>
      <c r="AI1410" s="82" t="s">
        <v>1752</v>
      </c>
      <c r="AJ1410" s="82" t="s">
        <v>27787</v>
      </c>
      <c r="AK1410" s="82" t="s">
        <v>28804</v>
      </c>
      <c r="AL1410" s="82" t="s">
        <v>415</v>
      </c>
    </row>
    <row r="1411" spans="1:38" x14ac:dyDescent="0.25">
      <c r="A1411" s="82" t="s">
        <v>28805</v>
      </c>
      <c r="B1411" s="82">
        <v>66.468999999999994</v>
      </c>
      <c r="C1411" s="82" t="s">
        <v>28806</v>
      </c>
      <c r="D1411" s="82" t="s">
        <v>27761</v>
      </c>
      <c r="E1411" s="82" t="s">
        <v>28807</v>
      </c>
      <c r="F1411" s="82" t="s">
        <v>28808</v>
      </c>
      <c r="G1411" s="82" t="s">
        <v>28809</v>
      </c>
      <c r="H1411" s="82" t="s">
        <v>360</v>
      </c>
      <c r="I1411" s="82" t="s">
        <v>28810</v>
      </c>
      <c r="J1411" s="82" t="s">
        <v>28811</v>
      </c>
      <c r="K1411" s="82" t="s">
        <v>628</v>
      </c>
      <c r="L1411" s="82" t="s">
        <v>28812</v>
      </c>
      <c r="M1411" s="82" t="s">
        <v>27822</v>
      </c>
      <c r="N1411" s="82" t="s">
        <v>28813</v>
      </c>
      <c r="O1411" s="82" t="s">
        <v>558</v>
      </c>
      <c r="P1411" s="82" t="s">
        <v>28814</v>
      </c>
      <c r="Q1411" s="82" t="s">
        <v>27852</v>
      </c>
      <c r="R1411" s="82" t="s">
        <v>28815</v>
      </c>
      <c r="S1411" s="82" t="s">
        <v>28816</v>
      </c>
      <c r="T1411" s="82" t="s">
        <v>28817</v>
      </c>
      <c r="U1411" s="82" t="s">
        <v>28818</v>
      </c>
      <c r="V1411" s="82" t="s">
        <v>27774</v>
      </c>
      <c r="W1411" s="82" t="s">
        <v>28563</v>
      </c>
      <c r="X1411" s="82" t="s">
        <v>27982</v>
      </c>
      <c r="Y1411" s="82" t="s">
        <v>28819</v>
      </c>
      <c r="Z1411" s="82" t="s">
        <v>28820</v>
      </c>
      <c r="AA1411" s="82" t="s">
        <v>28821</v>
      </c>
      <c r="AB1411" s="82" t="s">
        <v>28822</v>
      </c>
      <c r="AC1411" s="82" t="s">
        <v>28823</v>
      </c>
      <c r="AD1411" s="82" t="s">
        <v>28824</v>
      </c>
      <c r="AE1411" s="82" t="s">
        <v>28825</v>
      </c>
      <c r="AF1411" s="82" t="s">
        <v>382</v>
      </c>
      <c r="AG1411" s="82" t="s">
        <v>28826</v>
      </c>
      <c r="AH1411" s="82" t="s">
        <v>28827</v>
      </c>
      <c r="AI1411" s="82" t="s">
        <v>1752</v>
      </c>
      <c r="AJ1411" s="82" t="s">
        <v>27787</v>
      </c>
      <c r="AK1411" s="82" t="s">
        <v>28828</v>
      </c>
      <c r="AL1411" s="82" t="s">
        <v>415</v>
      </c>
    </row>
    <row r="1412" spans="1:38" x14ac:dyDescent="0.25">
      <c r="A1412" s="82" t="s">
        <v>28829</v>
      </c>
      <c r="B1412" s="82">
        <v>66.471999999999994</v>
      </c>
      <c r="C1412" s="82" t="s">
        <v>28830</v>
      </c>
      <c r="D1412" s="82" t="s">
        <v>27761</v>
      </c>
      <c r="E1412" s="82" t="s">
        <v>28831</v>
      </c>
      <c r="F1412" s="82" t="s">
        <v>28832</v>
      </c>
      <c r="G1412" s="82" t="s">
        <v>683</v>
      </c>
      <c r="H1412" s="82" t="s">
        <v>360</v>
      </c>
      <c r="I1412" s="82" t="s">
        <v>28833</v>
      </c>
      <c r="J1412" s="82" t="s">
        <v>28834</v>
      </c>
      <c r="K1412" s="82" t="s">
        <v>628</v>
      </c>
      <c r="L1412" s="82" t="s">
        <v>28835</v>
      </c>
      <c r="M1412" s="82" t="s">
        <v>28836</v>
      </c>
      <c r="N1412" s="82" t="s">
        <v>28837</v>
      </c>
      <c r="O1412" s="82" t="s">
        <v>558</v>
      </c>
      <c r="P1412" s="82" t="s">
        <v>28838</v>
      </c>
      <c r="Q1412" s="82" t="s">
        <v>28511</v>
      </c>
      <c r="R1412" s="82" t="s">
        <v>28839</v>
      </c>
      <c r="S1412" s="82" t="s">
        <v>28840</v>
      </c>
      <c r="T1412" s="82" t="s">
        <v>28841</v>
      </c>
      <c r="U1412" s="82" t="s">
        <v>28842</v>
      </c>
      <c r="V1412" s="82" t="s">
        <v>27774</v>
      </c>
      <c r="W1412" s="82" t="s">
        <v>27775</v>
      </c>
      <c r="X1412" s="82" t="s">
        <v>27776</v>
      </c>
      <c r="Y1412" s="82" t="s">
        <v>28843</v>
      </c>
      <c r="Z1412" s="82" t="s">
        <v>28844</v>
      </c>
      <c r="AA1412" s="82" t="s">
        <v>28845</v>
      </c>
      <c r="AB1412" s="82" t="s">
        <v>28846</v>
      </c>
      <c r="AC1412" s="82" t="s">
        <v>28847</v>
      </c>
      <c r="AD1412" s="82" t="s">
        <v>28848</v>
      </c>
      <c r="AE1412" s="82" t="s">
        <v>28849</v>
      </c>
      <c r="AF1412" s="82" t="s">
        <v>382</v>
      </c>
      <c r="AG1412" s="82" t="s">
        <v>28850</v>
      </c>
      <c r="AH1412" s="82" t="s">
        <v>28851</v>
      </c>
      <c r="AI1412" s="82" t="s">
        <v>1886</v>
      </c>
      <c r="AJ1412" s="82" t="s">
        <v>27787</v>
      </c>
      <c r="AK1412" s="82" t="s">
        <v>28852</v>
      </c>
      <c r="AL1412" s="82" t="s">
        <v>415</v>
      </c>
    </row>
    <row r="1413" spans="1:38" x14ac:dyDescent="0.25">
      <c r="A1413" s="82" t="s">
        <v>28853</v>
      </c>
      <c r="B1413" s="82">
        <v>66.472999999999999</v>
      </c>
      <c r="C1413" s="82" t="s">
        <v>28854</v>
      </c>
      <c r="D1413" s="82" t="s">
        <v>27761</v>
      </c>
      <c r="E1413" s="82" t="s">
        <v>28855</v>
      </c>
      <c r="F1413" s="82" t="s">
        <v>28856</v>
      </c>
      <c r="G1413" s="82" t="s">
        <v>359</v>
      </c>
      <c r="H1413" s="82" t="s">
        <v>360</v>
      </c>
      <c r="I1413" s="82" t="s">
        <v>28857</v>
      </c>
      <c r="J1413" s="82" t="s">
        <v>28858</v>
      </c>
      <c r="K1413" s="82" t="s">
        <v>28859</v>
      </c>
      <c r="L1413" s="82" t="s">
        <v>28860</v>
      </c>
      <c r="M1413" s="82" t="s">
        <v>28861</v>
      </c>
      <c r="N1413" s="82" t="s">
        <v>28862</v>
      </c>
      <c r="O1413" s="82" t="s">
        <v>558</v>
      </c>
      <c r="P1413" s="82" t="s">
        <v>28863</v>
      </c>
      <c r="Q1413" s="82" t="s">
        <v>28864</v>
      </c>
      <c r="R1413" s="82" t="s">
        <v>360</v>
      </c>
      <c r="S1413" s="82" t="s">
        <v>400</v>
      </c>
      <c r="T1413" s="82" t="s">
        <v>28865</v>
      </c>
      <c r="U1413" s="82" t="s">
        <v>28866</v>
      </c>
      <c r="V1413" s="82" t="s">
        <v>27774</v>
      </c>
      <c r="W1413" s="82" t="s">
        <v>28867</v>
      </c>
      <c r="X1413" s="82" t="s">
        <v>27982</v>
      </c>
      <c r="Y1413" s="82" t="s">
        <v>28868</v>
      </c>
      <c r="Z1413" s="82" t="s">
        <v>28869</v>
      </c>
      <c r="AA1413" s="82" t="s">
        <v>28870</v>
      </c>
      <c r="AB1413" s="82" t="s">
        <v>28871</v>
      </c>
      <c r="AC1413" s="82" t="s">
        <v>28872</v>
      </c>
      <c r="AD1413" s="82" t="s">
        <v>28873</v>
      </c>
      <c r="AE1413" s="82" t="s">
        <v>28874</v>
      </c>
      <c r="AF1413" s="82" t="s">
        <v>382</v>
      </c>
      <c r="AG1413" s="82" t="s">
        <v>28875</v>
      </c>
      <c r="AH1413" s="82" t="s">
        <v>28876</v>
      </c>
      <c r="AI1413" s="82" t="s">
        <v>1886</v>
      </c>
      <c r="AJ1413" s="82" t="s">
        <v>27787</v>
      </c>
      <c r="AK1413" s="82" t="s">
        <v>28877</v>
      </c>
      <c r="AL1413" s="82" t="s">
        <v>415</v>
      </c>
    </row>
    <row r="1414" spans="1:38" x14ac:dyDescent="0.25">
      <c r="A1414" s="82" t="s">
        <v>28878</v>
      </c>
      <c r="B1414" s="82">
        <v>66.474000000000004</v>
      </c>
      <c r="D1414" s="82" t="s">
        <v>27761</v>
      </c>
      <c r="E1414" s="82" t="s">
        <v>28879</v>
      </c>
      <c r="F1414" s="82" t="s">
        <v>28880</v>
      </c>
      <c r="G1414" s="82" t="s">
        <v>683</v>
      </c>
      <c r="H1414" s="82" t="s">
        <v>360</v>
      </c>
      <c r="I1414" s="82" t="s">
        <v>28881</v>
      </c>
      <c r="J1414" s="82" t="s">
        <v>28882</v>
      </c>
      <c r="K1414" s="82" t="s">
        <v>628</v>
      </c>
      <c r="L1414" s="82" t="s">
        <v>28883</v>
      </c>
      <c r="M1414" s="82" t="s">
        <v>28884</v>
      </c>
      <c r="N1414" s="82" t="s">
        <v>28885</v>
      </c>
      <c r="O1414" s="82" t="s">
        <v>558</v>
      </c>
      <c r="P1414" s="82" t="s">
        <v>28886</v>
      </c>
      <c r="Q1414" s="82" t="s">
        <v>27902</v>
      </c>
      <c r="R1414" s="82" t="s">
        <v>360</v>
      </c>
      <c r="S1414" s="82" t="s">
        <v>28887</v>
      </c>
      <c r="T1414" s="82" t="s">
        <v>28888</v>
      </c>
      <c r="U1414" s="82" t="s">
        <v>28889</v>
      </c>
      <c r="V1414" s="82" t="s">
        <v>27774</v>
      </c>
      <c r="W1414" s="82" t="s">
        <v>28890</v>
      </c>
      <c r="X1414" s="82" t="s">
        <v>27776</v>
      </c>
      <c r="Y1414" s="82" t="s">
        <v>28891</v>
      </c>
      <c r="Z1414" s="82" t="s">
        <v>28892</v>
      </c>
      <c r="AA1414" s="82" t="s">
        <v>28893</v>
      </c>
      <c r="AB1414" s="82" t="s">
        <v>28894</v>
      </c>
      <c r="AC1414" s="82" t="s">
        <v>28895</v>
      </c>
      <c r="AD1414" s="82" t="s">
        <v>28896</v>
      </c>
      <c r="AE1414" s="82" t="s">
        <v>28897</v>
      </c>
      <c r="AF1414" s="82" t="s">
        <v>28522</v>
      </c>
      <c r="AG1414" s="82" t="s">
        <v>28898</v>
      </c>
      <c r="AH1414" s="82" t="s">
        <v>28899</v>
      </c>
      <c r="AI1414" s="82" t="s">
        <v>4354</v>
      </c>
      <c r="AJ1414" s="82" t="s">
        <v>27787</v>
      </c>
      <c r="AK1414" s="82" t="s">
        <v>28900</v>
      </c>
      <c r="AL1414" s="82" t="s">
        <v>415</v>
      </c>
    </row>
    <row r="1415" spans="1:38" x14ac:dyDescent="0.25">
      <c r="A1415" s="82" t="s">
        <v>28901</v>
      </c>
      <c r="B1415" s="82">
        <v>66.474999999999994</v>
      </c>
      <c r="D1415" s="82" t="s">
        <v>27761</v>
      </c>
      <c r="E1415" s="82" t="s">
        <v>28902</v>
      </c>
      <c r="F1415" s="82" t="s">
        <v>28903</v>
      </c>
      <c r="G1415" s="82" t="s">
        <v>600</v>
      </c>
      <c r="H1415" s="82" t="s">
        <v>360</v>
      </c>
      <c r="I1415" s="82" t="s">
        <v>28904</v>
      </c>
      <c r="J1415" s="82" t="s">
        <v>28905</v>
      </c>
      <c r="K1415" s="82" t="s">
        <v>628</v>
      </c>
      <c r="L1415" s="82" t="s">
        <v>27821</v>
      </c>
      <c r="M1415" s="82" t="s">
        <v>28906</v>
      </c>
      <c r="N1415" s="82" t="s">
        <v>27849</v>
      </c>
      <c r="O1415" s="82" t="s">
        <v>28366</v>
      </c>
      <c r="P1415" s="82" t="s">
        <v>28907</v>
      </c>
      <c r="Q1415" s="82" t="s">
        <v>27852</v>
      </c>
      <c r="R1415" s="82" t="s">
        <v>28908</v>
      </c>
      <c r="S1415" s="82" t="s">
        <v>400</v>
      </c>
      <c r="T1415" s="82" t="s">
        <v>28909</v>
      </c>
      <c r="U1415" s="82" t="s">
        <v>28910</v>
      </c>
      <c r="V1415" s="82" t="s">
        <v>28911</v>
      </c>
      <c r="W1415" s="82" t="s">
        <v>28201</v>
      </c>
      <c r="X1415" s="82" t="s">
        <v>27982</v>
      </c>
      <c r="Y1415" s="82" t="s">
        <v>28912</v>
      </c>
      <c r="Z1415" s="82" t="s">
        <v>28913</v>
      </c>
      <c r="AA1415" s="82" t="s">
        <v>28914</v>
      </c>
      <c r="AB1415" s="82" t="s">
        <v>28915</v>
      </c>
      <c r="AC1415" s="82" t="s">
        <v>28916</v>
      </c>
      <c r="AD1415" s="82" t="s">
        <v>28917</v>
      </c>
      <c r="AE1415" s="82" t="s">
        <v>28207</v>
      </c>
      <c r="AF1415" s="82" t="s">
        <v>28644</v>
      </c>
      <c r="AG1415" s="82" t="s">
        <v>28918</v>
      </c>
      <c r="AH1415" s="82" t="s">
        <v>28919</v>
      </c>
      <c r="AI1415" s="82" t="s">
        <v>4354</v>
      </c>
      <c r="AJ1415" s="82" t="s">
        <v>27787</v>
      </c>
      <c r="AK1415" s="82" t="s">
        <v>28920</v>
      </c>
      <c r="AL1415" s="82" t="s">
        <v>415</v>
      </c>
    </row>
    <row r="1416" spans="1:38" x14ac:dyDescent="0.25">
      <c r="A1416" s="82" t="s">
        <v>28921</v>
      </c>
      <c r="B1416" s="82">
        <v>66.480999999999995</v>
      </c>
      <c r="C1416" s="82" t="s">
        <v>28922</v>
      </c>
      <c r="D1416" s="82" t="s">
        <v>27761</v>
      </c>
      <c r="E1416" s="82" t="s">
        <v>28923</v>
      </c>
      <c r="F1416" s="82" t="s">
        <v>28924</v>
      </c>
      <c r="G1416" s="82" t="s">
        <v>359</v>
      </c>
      <c r="H1416" s="82" t="s">
        <v>360</v>
      </c>
      <c r="I1416" s="82" t="s">
        <v>28925</v>
      </c>
      <c r="J1416" s="82" t="s">
        <v>28926</v>
      </c>
      <c r="K1416" s="82" t="s">
        <v>28927</v>
      </c>
      <c r="L1416" s="82" t="s">
        <v>28928</v>
      </c>
      <c r="M1416" s="82" t="s">
        <v>28929</v>
      </c>
      <c r="N1416" s="82" t="s">
        <v>28930</v>
      </c>
      <c r="O1416" s="82" t="s">
        <v>28366</v>
      </c>
      <c r="P1416" s="82" t="s">
        <v>28931</v>
      </c>
      <c r="Q1416" s="82" t="s">
        <v>27852</v>
      </c>
      <c r="R1416" s="82" t="s">
        <v>28932</v>
      </c>
      <c r="S1416" s="82" t="s">
        <v>28933</v>
      </c>
      <c r="T1416" s="82" t="s">
        <v>28934</v>
      </c>
      <c r="U1416" s="82" t="s">
        <v>28935</v>
      </c>
      <c r="V1416" s="82" t="s">
        <v>27774</v>
      </c>
      <c r="W1416" s="82" t="s">
        <v>28936</v>
      </c>
      <c r="X1416" s="82" t="s">
        <v>27982</v>
      </c>
      <c r="Y1416" s="82" t="s">
        <v>28937</v>
      </c>
      <c r="Z1416" s="82" t="s">
        <v>28938</v>
      </c>
      <c r="AA1416" s="82" t="s">
        <v>28939</v>
      </c>
      <c r="AB1416" s="82" t="s">
        <v>28940</v>
      </c>
      <c r="AC1416" s="82" t="s">
        <v>28941</v>
      </c>
      <c r="AD1416" s="82" t="s">
        <v>28942</v>
      </c>
      <c r="AE1416" s="82" t="s">
        <v>28943</v>
      </c>
      <c r="AF1416" s="82" t="s">
        <v>28944</v>
      </c>
      <c r="AG1416" s="82" t="s">
        <v>28945</v>
      </c>
      <c r="AH1416" s="82" t="s">
        <v>28946</v>
      </c>
      <c r="AI1416" s="82" t="s">
        <v>2035</v>
      </c>
      <c r="AJ1416" s="82" t="s">
        <v>27787</v>
      </c>
      <c r="AK1416" s="82" t="s">
        <v>28947</v>
      </c>
      <c r="AL1416" s="82" t="s">
        <v>415</v>
      </c>
    </row>
    <row r="1417" spans="1:38" x14ac:dyDescent="0.25">
      <c r="A1417" s="82" t="s">
        <v>28948</v>
      </c>
      <c r="B1417" s="82">
        <v>66.481999999999999</v>
      </c>
      <c r="C1417" s="82" t="s">
        <v>28949</v>
      </c>
      <c r="D1417" s="82" t="s">
        <v>27761</v>
      </c>
      <c r="E1417" s="82" t="s">
        <v>28950</v>
      </c>
      <c r="F1417" s="82" t="s">
        <v>28951</v>
      </c>
      <c r="G1417" s="82" t="s">
        <v>683</v>
      </c>
      <c r="H1417" s="82" t="s">
        <v>360</v>
      </c>
      <c r="I1417" s="82" t="s">
        <v>28952</v>
      </c>
      <c r="J1417" s="82" t="s">
        <v>28953</v>
      </c>
      <c r="K1417" s="82" t="s">
        <v>28954</v>
      </c>
      <c r="L1417" s="82" t="s">
        <v>28955</v>
      </c>
      <c r="M1417" s="82" t="s">
        <v>28956</v>
      </c>
      <c r="N1417" s="82" t="s">
        <v>28681</v>
      </c>
      <c r="O1417" s="82" t="s">
        <v>558</v>
      </c>
      <c r="P1417" s="82" t="s">
        <v>28957</v>
      </c>
      <c r="Q1417" s="82" t="s">
        <v>27902</v>
      </c>
      <c r="R1417" s="82" t="s">
        <v>28958</v>
      </c>
      <c r="S1417" s="82" t="s">
        <v>28959</v>
      </c>
      <c r="T1417" s="82" t="s">
        <v>28960</v>
      </c>
      <c r="U1417" s="82" t="s">
        <v>28961</v>
      </c>
      <c r="V1417" s="82" t="s">
        <v>28962</v>
      </c>
      <c r="W1417" s="82" t="s">
        <v>28963</v>
      </c>
      <c r="X1417" s="82" t="s">
        <v>27776</v>
      </c>
      <c r="Y1417" s="82" t="s">
        <v>28891</v>
      </c>
      <c r="Z1417" s="82" t="s">
        <v>28964</v>
      </c>
      <c r="AA1417" s="82" t="s">
        <v>28965</v>
      </c>
      <c r="AB1417" s="82" t="s">
        <v>28966</v>
      </c>
      <c r="AC1417" s="82" t="s">
        <v>28967</v>
      </c>
      <c r="AD1417" s="82" t="s">
        <v>28968</v>
      </c>
      <c r="AE1417" s="82" t="s">
        <v>28694</v>
      </c>
      <c r="AF1417" s="82" t="s">
        <v>28969</v>
      </c>
      <c r="AG1417" s="82" t="s">
        <v>28970</v>
      </c>
      <c r="AH1417" s="82" t="s">
        <v>28971</v>
      </c>
      <c r="AI1417" s="82" t="s">
        <v>28972</v>
      </c>
      <c r="AJ1417" s="82" t="s">
        <v>27787</v>
      </c>
      <c r="AK1417" s="82" t="s">
        <v>28973</v>
      </c>
      <c r="AL1417" s="82" t="s">
        <v>415</v>
      </c>
    </row>
    <row r="1418" spans="1:38" x14ac:dyDescent="0.25">
      <c r="A1418" s="82" t="s">
        <v>28974</v>
      </c>
      <c r="B1418" s="82">
        <v>66.483000000000004</v>
      </c>
      <c r="C1418" s="82" t="s">
        <v>28975</v>
      </c>
      <c r="D1418" s="82" t="s">
        <v>27761</v>
      </c>
      <c r="E1418" s="82" t="s">
        <v>28950</v>
      </c>
      <c r="F1418" s="82" t="s">
        <v>28976</v>
      </c>
      <c r="G1418" s="82" t="s">
        <v>683</v>
      </c>
      <c r="H1418" s="82" t="s">
        <v>360</v>
      </c>
      <c r="I1418" s="82" t="s">
        <v>28952</v>
      </c>
      <c r="J1418" s="82" t="s">
        <v>28977</v>
      </c>
      <c r="K1418" s="82" t="s">
        <v>28978</v>
      </c>
      <c r="L1418" s="82" t="s">
        <v>28979</v>
      </c>
      <c r="M1418" s="82" t="s">
        <v>28980</v>
      </c>
      <c r="N1418" s="82" t="s">
        <v>28981</v>
      </c>
      <c r="O1418" s="82" t="s">
        <v>558</v>
      </c>
      <c r="P1418" s="82" t="s">
        <v>28682</v>
      </c>
      <c r="Q1418" s="82" t="s">
        <v>28274</v>
      </c>
      <c r="R1418" s="82" t="s">
        <v>28958</v>
      </c>
      <c r="S1418" s="82" t="s">
        <v>28982</v>
      </c>
      <c r="T1418" s="82" t="s">
        <v>28983</v>
      </c>
      <c r="U1418" s="82" t="s">
        <v>28984</v>
      </c>
      <c r="V1418" s="82" t="s">
        <v>28985</v>
      </c>
      <c r="W1418" s="82" t="s">
        <v>28986</v>
      </c>
      <c r="X1418" s="82" t="s">
        <v>27776</v>
      </c>
      <c r="Y1418" s="82" t="s">
        <v>28891</v>
      </c>
      <c r="Z1418" s="82" t="s">
        <v>28987</v>
      </c>
      <c r="AA1418" s="82" t="s">
        <v>28988</v>
      </c>
      <c r="AB1418" s="82" t="s">
        <v>28989</v>
      </c>
      <c r="AC1418" s="82" t="s">
        <v>28967</v>
      </c>
      <c r="AD1418" s="82" t="s">
        <v>28990</v>
      </c>
      <c r="AE1418" s="82" t="s">
        <v>28802</v>
      </c>
      <c r="AF1418" s="82" t="s">
        <v>28991</v>
      </c>
      <c r="AG1418" s="82" t="s">
        <v>28992</v>
      </c>
      <c r="AH1418" s="82" t="s">
        <v>28971</v>
      </c>
      <c r="AI1418" s="82" t="s">
        <v>28972</v>
      </c>
      <c r="AJ1418" s="82" t="s">
        <v>27787</v>
      </c>
      <c r="AK1418" s="82" t="s">
        <v>28993</v>
      </c>
      <c r="AL1418" s="82" t="s">
        <v>415</v>
      </c>
    </row>
    <row r="1419" spans="1:38" x14ac:dyDescent="0.25">
      <c r="A1419" s="82" t="s">
        <v>28994</v>
      </c>
      <c r="B1419" s="82">
        <v>66.507999999999996</v>
      </c>
      <c r="C1419" s="82" t="s">
        <v>28995</v>
      </c>
      <c r="D1419" s="82" t="s">
        <v>27761</v>
      </c>
      <c r="E1419" s="82" t="s">
        <v>28996</v>
      </c>
      <c r="F1419" s="82" t="s">
        <v>28997</v>
      </c>
      <c r="G1419" s="82" t="s">
        <v>600</v>
      </c>
      <c r="H1419" s="82" t="s">
        <v>360</v>
      </c>
      <c r="I1419" s="82" t="s">
        <v>28998</v>
      </c>
      <c r="J1419" s="82" t="s">
        <v>28999</v>
      </c>
      <c r="K1419" s="82" t="s">
        <v>29000</v>
      </c>
      <c r="L1419" s="82" t="s">
        <v>29001</v>
      </c>
      <c r="M1419" s="82" t="s">
        <v>29002</v>
      </c>
      <c r="N1419" s="82" t="s">
        <v>29003</v>
      </c>
      <c r="O1419" s="82" t="s">
        <v>366</v>
      </c>
      <c r="P1419" s="82" t="s">
        <v>360</v>
      </c>
      <c r="Q1419" s="82" t="s">
        <v>28274</v>
      </c>
      <c r="R1419" s="82" t="s">
        <v>360</v>
      </c>
      <c r="S1419" s="82" t="s">
        <v>400</v>
      </c>
      <c r="T1419" s="82" t="s">
        <v>29004</v>
      </c>
      <c r="U1419" s="82" t="s">
        <v>29005</v>
      </c>
      <c r="V1419" s="82" t="s">
        <v>29006</v>
      </c>
      <c r="W1419" s="82" t="s">
        <v>29007</v>
      </c>
      <c r="X1419" s="82" t="s">
        <v>29008</v>
      </c>
      <c r="Y1419" s="82" t="s">
        <v>29009</v>
      </c>
      <c r="Z1419" s="82" t="s">
        <v>29010</v>
      </c>
      <c r="AA1419" s="82" t="s">
        <v>29011</v>
      </c>
      <c r="AB1419" s="82" t="s">
        <v>29012</v>
      </c>
      <c r="AC1419" s="82" t="s">
        <v>29013</v>
      </c>
      <c r="AD1419" s="82" t="s">
        <v>29014</v>
      </c>
      <c r="AE1419" s="82" t="s">
        <v>29015</v>
      </c>
      <c r="AF1419" s="82" t="s">
        <v>29016</v>
      </c>
      <c r="AG1419" s="82" t="s">
        <v>29017</v>
      </c>
      <c r="AH1419" s="82" t="s">
        <v>29018</v>
      </c>
      <c r="AI1419" s="82" t="s">
        <v>433</v>
      </c>
      <c r="AJ1419" s="82" t="s">
        <v>27787</v>
      </c>
      <c r="AK1419" s="82" t="s">
        <v>29019</v>
      </c>
      <c r="AL1419" s="82" t="s">
        <v>415</v>
      </c>
    </row>
    <row r="1420" spans="1:38" x14ac:dyDescent="0.25">
      <c r="A1420" s="82" t="s">
        <v>29020</v>
      </c>
      <c r="B1420" s="82">
        <v>66.509</v>
      </c>
      <c r="D1420" s="82" t="s">
        <v>27761</v>
      </c>
      <c r="E1420" s="82" t="s">
        <v>29021</v>
      </c>
      <c r="F1420" s="82" t="s">
        <v>29022</v>
      </c>
      <c r="G1420" s="82" t="s">
        <v>359</v>
      </c>
      <c r="H1420" s="82" t="s">
        <v>360</v>
      </c>
      <c r="I1420" s="82" t="s">
        <v>29023</v>
      </c>
      <c r="J1420" s="82" t="s">
        <v>29024</v>
      </c>
      <c r="K1420" s="82" t="s">
        <v>29025</v>
      </c>
      <c r="L1420" s="82" t="s">
        <v>29026</v>
      </c>
      <c r="M1420" s="82" t="s">
        <v>27822</v>
      </c>
      <c r="N1420" s="82" t="s">
        <v>29027</v>
      </c>
      <c r="O1420" s="82" t="s">
        <v>28366</v>
      </c>
      <c r="P1420" s="82" t="s">
        <v>29028</v>
      </c>
      <c r="Q1420" s="82" t="s">
        <v>27852</v>
      </c>
      <c r="R1420" s="82" t="s">
        <v>29029</v>
      </c>
      <c r="S1420" s="82" t="s">
        <v>400</v>
      </c>
      <c r="T1420" s="82" t="s">
        <v>29030</v>
      </c>
      <c r="U1420" s="82" t="s">
        <v>29031</v>
      </c>
      <c r="V1420" s="82" t="s">
        <v>27774</v>
      </c>
      <c r="W1420" s="82" t="s">
        <v>29032</v>
      </c>
      <c r="X1420" s="82" t="s">
        <v>29033</v>
      </c>
      <c r="Y1420" s="82" t="s">
        <v>29034</v>
      </c>
      <c r="Z1420" s="82" t="s">
        <v>29035</v>
      </c>
      <c r="AA1420" s="82" t="s">
        <v>29036</v>
      </c>
      <c r="AB1420" s="82" t="s">
        <v>29037</v>
      </c>
      <c r="AC1420" s="82" t="s">
        <v>29038</v>
      </c>
      <c r="AD1420" s="82" t="s">
        <v>29039</v>
      </c>
      <c r="AE1420" s="82" t="s">
        <v>29040</v>
      </c>
      <c r="AF1420" s="82" t="s">
        <v>29041</v>
      </c>
      <c r="AG1420" s="82" t="s">
        <v>29042</v>
      </c>
      <c r="AH1420" s="82" t="s">
        <v>29043</v>
      </c>
      <c r="AI1420" s="82" t="s">
        <v>4354</v>
      </c>
      <c r="AJ1420" s="82" t="s">
        <v>27787</v>
      </c>
      <c r="AK1420" s="82" t="s">
        <v>29044</v>
      </c>
      <c r="AL1420" s="82" t="s">
        <v>415</v>
      </c>
    </row>
    <row r="1421" spans="1:38" x14ac:dyDescent="0.25">
      <c r="A1421" s="82" t="s">
        <v>29045</v>
      </c>
      <c r="B1421" s="82">
        <v>66.510000000000005</v>
      </c>
      <c r="D1421" s="82" t="s">
        <v>27761</v>
      </c>
      <c r="E1421" s="82" t="s">
        <v>29046</v>
      </c>
      <c r="F1421" s="82" t="s">
        <v>29047</v>
      </c>
      <c r="G1421" s="82" t="s">
        <v>359</v>
      </c>
      <c r="H1421" s="82" t="s">
        <v>360</v>
      </c>
      <c r="I1421" s="82" t="s">
        <v>29048</v>
      </c>
      <c r="J1421" s="82" t="s">
        <v>29049</v>
      </c>
      <c r="K1421" s="82" t="s">
        <v>29050</v>
      </c>
      <c r="L1421" s="82" t="s">
        <v>29051</v>
      </c>
      <c r="M1421" s="82" t="s">
        <v>29052</v>
      </c>
      <c r="N1421" s="82" t="s">
        <v>29053</v>
      </c>
      <c r="O1421" s="82" t="s">
        <v>28366</v>
      </c>
      <c r="P1421" s="82" t="s">
        <v>27851</v>
      </c>
      <c r="Q1421" s="82" t="s">
        <v>28074</v>
      </c>
      <c r="R1421" s="82" t="s">
        <v>29054</v>
      </c>
      <c r="S1421" s="82" t="s">
        <v>29055</v>
      </c>
      <c r="T1421" s="82" t="s">
        <v>29056</v>
      </c>
      <c r="U1421" s="82" t="s">
        <v>29057</v>
      </c>
      <c r="V1421" s="82" t="s">
        <v>27774</v>
      </c>
      <c r="W1421" s="82" t="s">
        <v>29058</v>
      </c>
      <c r="X1421" s="82" t="s">
        <v>29033</v>
      </c>
      <c r="Y1421" s="82" t="s">
        <v>29059</v>
      </c>
      <c r="Z1421" s="82" t="s">
        <v>29060</v>
      </c>
      <c r="AA1421" s="82" t="s">
        <v>29061</v>
      </c>
      <c r="AB1421" s="82" t="s">
        <v>29062</v>
      </c>
      <c r="AC1421" s="82" t="s">
        <v>29063</v>
      </c>
      <c r="AD1421" s="82" t="s">
        <v>29064</v>
      </c>
      <c r="AE1421" s="82" t="s">
        <v>29065</v>
      </c>
      <c r="AF1421" s="82" t="s">
        <v>29066</v>
      </c>
      <c r="AG1421" s="82" t="s">
        <v>29067</v>
      </c>
      <c r="AH1421" s="82" t="s">
        <v>28336</v>
      </c>
      <c r="AI1421" s="82" t="s">
        <v>4409</v>
      </c>
      <c r="AJ1421" s="82" t="s">
        <v>27787</v>
      </c>
      <c r="AK1421" s="82" t="s">
        <v>29068</v>
      </c>
      <c r="AL1421" s="82" t="s">
        <v>415</v>
      </c>
    </row>
    <row r="1422" spans="1:38" x14ac:dyDescent="0.25">
      <c r="A1422" s="82" t="s">
        <v>29069</v>
      </c>
      <c r="B1422" s="82">
        <v>66.510999999999996</v>
      </c>
      <c r="D1422" s="82" t="s">
        <v>27761</v>
      </c>
      <c r="E1422" s="82" t="s">
        <v>29070</v>
      </c>
      <c r="F1422" s="82" t="s">
        <v>29071</v>
      </c>
      <c r="G1422" s="82" t="s">
        <v>359</v>
      </c>
      <c r="H1422" s="82" t="s">
        <v>360</v>
      </c>
      <c r="I1422" s="82" t="s">
        <v>29072</v>
      </c>
      <c r="J1422" s="82" t="s">
        <v>29073</v>
      </c>
      <c r="K1422" s="82" t="s">
        <v>29074</v>
      </c>
      <c r="L1422" s="82" t="s">
        <v>29051</v>
      </c>
      <c r="M1422" s="82" t="s">
        <v>29075</v>
      </c>
      <c r="N1422" s="82" t="s">
        <v>29076</v>
      </c>
      <c r="O1422" s="82" t="s">
        <v>28366</v>
      </c>
      <c r="P1422" s="82" t="s">
        <v>27851</v>
      </c>
      <c r="Q1422" s="82" t="s">
        <v>27852</v>
      </c>
      <c r="R1422" s="82" t="s">
        <v>29054</v>
      </c>
      <c r="S1422" s="82" t="s">
        <v>29077</v>
      </c>
      <c r="T1422" s="82" t="s">
        <v>29078</v>
      </c>
      <c r="U1422" s="82" t="s">
        <v>29079</v>
      </c>
      <c r="V1422" s="82" t="s">
        <v>27774</v>
      </c>
      <c r="W1422" s="82" t="s">
        <v>29058</v>
      </c>
      <c r="X1422" s="82" t="s">
        <v>29080</v>
      </c>
      <c r="Y1422" s="82" t="s">
        <v>29081</v>
      </c>
      <c r="Z1422" s="82" t="s">
        <v>29082</v>
      </c>
      <c r="AA1422" s="82" t="s">
        <v>29083</v>
      </c>
      <c r="AB1422" s="82" t="s">
        <v>29084</v>
      </c>
      <c r="AC1422" s="82" t="s">
        <v>29085</v>
      </c>
      <c r="AD1422" s="82" t="s">
        <v>29086</v>
      </c>
      <c r="AE1422" s="82" t="s">
        <v>29040</v>
      </c>
      <c r="AF1422" s="82" t="s">
        <v>29087</v>
      </c>
      <c r="AG1422" s="82" t="s">
        <v>382</v>
      </c>
      <c r="AH1422" s="82" t="s">
        <v>28336</v>
      </c>
      <c r="AI1422" s="82" t="s">
        <v>4354</v>
      </c>
      <c r="AJ1422" s="82" t="s">
        <v>27787</v>
      </c>
      <c r="AK1422" s="82" t="s">
        <v>29088</v>
      </c>
      <c r="AL1422" s="82" t="s">
        <v>415</v>
      </c>
    </row>
    <row r="1423" spans="1:38" x14ac:dyDescent="0.25">
      <c r="A1423" s="82" t="s">
        <v>29089</v>
      </c>
      <c r="B1423" s="82">
        <v>66.513000000000005</v>
      </c>
      <c r="D1423" s="82" t="s">
        <v>27761</v>
      </c>
      <c r="E1423" s="82" t="s">
        <v>29090</v>
      </c>
      <c r="F1423" s="82" t="s">
        <v>29091</v>
      </c>
      <c r="G1423" s="82" t="s">
        <v>359</v>
      </c>
      <c r="H1423" s="82" t="s">
        <v>360</v>
      </c>
      <c r="I1423" s="82" t="s">
        <v>29092</v>
      </c>
      <c r="J1423" s="82" t="s">
        <v>29093</v>
      </c>
      <c r="K1423" s="82" t="s">
        <v>29094</v>
      </c>
      <c r="L1423" s="82" t="s">
        <v>29095</v>
      </c>
      <c r="M1423" s="82" t="s">
        <v>29096</v>
      </c>
      <c r="N1423" s="82" t="s">
        <v>29097</v>
      </c>
      <c r="O1423" s="82" t="s">
        <v>28366</v>
      </c>
      <c r="P1423" s="82" t="s">
        <v>29098</v>
      </c>
      <c r="Q1423" s="82" t="s">
        <v>27852</v>
      </c>
      <c r="R1423" s="82" t="s">
        <v>360</v>
      </c>
      <c r="S1423" s="82" t="s">
        <v>400</v>
      </c>
      <c r="T1423" s="82" t="s">
        <v>29099</v>
      </c>
      <c r="U1423" s="82" t="s">
        <v>29100</v>
      </c>
      <c r="V1423" s="82" t="s">
        <v>27774</v>
      </c>
      <c r="W1423" s="82" t="s">
        <v>29101</v>
      </c>
      <c r="X1423" s="82" t="s">
        <v>29033</v>
      </c>
      <c r="Y1423" s="82" t="s">
        <v>29102</v>
      </c>
      <c r="Z1423" s="82" t="s">
        <v>29103</v>
      </c>
      <c r="AA1423" s="82" t="s">
        <v>29104</v>
      </c>
      <c r="AB1423" s="82" t="s">
        <v>29105</v>
      </c>
      <c r="AC1423" s="82" t="s">
        <v>29106</v>
      </c>
      <c r="AD1423" s="82" t="s">
        <v>29107</v>
      </c>
      <c r="AE1423" s="82" t="s">
        <v>29040</v>
      </c>
      <c r="AF1423" s="82" t="s">
        <v>29108</v>
      </c>
      <c r="AG1423" s="82" t="s">
        <v>29109</v>
      </c>
      <c r="AH1423" s="82" t="s">
        <v>29110</v>
      </c>
      <c r="AI1423" s="82" t="s">
        <v>2011</v>
      </c>
      <c r="AJ1423" s="82" t="s">
        <v>27787</v>
      </c>
      <c r="AK1423" s="82" t="s">
        <v>29111</v>
      </c>
      <c r="AL1423" s="82" t="s">
        <v>415</v>
      </c>
    </row>
    <row r="1424" spans="1:38" x14ac:dyDescent="0.25">
      <c r="A1424" s="82" t="s">
        <v>29112</v>
      </c>
      <c r="B1424" s="82">
        <v>66.513999999999996</v>
      </c>
      <c r="D1424" s="82" t="s">
        <v>27761</v>
      </c>
      <c r="E1424" s="82" t="s">
        <v>29113</v>
      </c>
      <c r="F1424" s="82" t="s">
        <v>29114</v>
      </c>
      <c r="G1424" s="82" t="s">
        <v>359</v>
      </c>
      <c r="H1424" s="82" t="s">
        <v>360</v>
      </c>
      <c r="I1424" s="82" t="s">
        <v>29115</v>
      </c>
      <c r="J1424" s="82" t="s">
        <v>29116</v>
      </c>
      <c r="K1424" s="82" t="s">
        <v>29094</v>
      </c>
      <c r="L1424" s="82" t="s">
        <v>29117</v>
      </c>
      <c r="M1424" s="82" t="s">
        <v>27822</v>
      </c>
      <c r="N1424" s="82" t="s">
        <v>29097</v>
      </c>
      <c r="O1424" s="82" t="s">
        <v>28366</v>
      </c>
      <c r="P1424" s="82" t="s">
        <v>29118</v>
      </c>
      <c r="Q1424" s="82" t="s">
        <v>29119</v>
      </c>
      <c r="R1424" s="82" t="s">
        <v>360</v>
      </c>
      <c r="S1424" s="82" t="s">
        <v>400</v>
      </c>
      <c r="T1424" s="82" t="s">
        <v>29120</v>
      </c>
      <c r="U1424" s="82" t="s">
        <v>29121</v>
      </c>
      <c r="V1424" s="82" t="s">
        <v>27774</v>
      </c>
      <c r="W1424" s="82" t="s">
        <v>29122</v>
      </c>
      <c r="X1424" s="82" t="s">
        <v>29033</v>
      </c>
      <c r="Y1424" s="82" t="s">
        <v>29123</v>
      </c>
      <c r="Z1424" s="82" t="s">
        <v>29124</v>
      </c>
      <c r="AA1424" s="82" t="s">
        <v>29125</v>
      </c>
      <c r="AB1424" s="82" t="s">
        <v>29105</v>
      </c>
      <c r="AC1424" s="82" t="s">
        <v>29126</v>
      </c>
      <c r="AD1424" s="82" t="s">
        <v>29127</v>
      </c>
      <c r="AE1424" s="82" t="s">
        <v>29040</v>
      </c>
      <c r="AF1424" s="82" t="s">
        <v>29128</v>
      </c>
      <c r="AG1424" s="82" t="s">
        <v>29129</v>
      </c>
      <c r="AH1424" s="82" t="s">
        <v>29130</v>
      </c>
      <c r="AI1424" s="82" t="s">
        <v>2011</v>
      </c>
      <c r="AJ1424" s="82" t="s">
        <v>27787</v>
      </c>
      <c r="AK1424" s="82" t="s">
        <v>29131</v>
      </c>
      <c r="AL1424" s="82" t="s">
        <v>415</v>
      </c>
    </row>
    <row r="1425" spans="1:38" x14ac:dyDescent="0.25">
      <c r="A1425" s="82" t="s">
        <v>29132</v>
      </c>
      <c r="B1425" s="82">
        <v>66.516000000000005</v>
      </c>
      <c r="C1425" s="82" t="s">
        <v>29133</v>
      </c>
      <c r="D1425" s="82" t="s">
        <v>27761</v>
      </c>
      <c r="E1425" s="82" t="s">
        <v>29134</v>
      </c>
      <c r="F1425" s="82" t="s">
        <v>29135</v>
      </c>
      <c r="G1425" s="82" t="s">
        <v>359</v>
      </c>
      <c r="H1425" s="82" t="s">
        <v>360</v>
      </c>
      <c r="I1425" s="82" t="s">
        <v>29136</v>
      </c>
      <c r="J1425" s="82" t="s">
        <v>29137</v>
      </c>
      <c r="K1425" s="82" t="s">
        <v>29138</v>
      </c>
      <c r="L1425" s="82" t="s">
        <v>29139</v>
      </c>
      <c r="M1425" s="82" t="s">
        <v>27926</v>
      </c>
      <c r="N1425" s="82" t="s">
        <v>29140</v>
      </c>
      <c r="O1425" s="82" t="s">
        <v>28366</v>
      </c>
      <c r="P1425" s="82" t="s">
        <v>29028</v>
      </c>
      <c r="Q1425" s="82" t="s">
        <v>27852</v>
      </c>
      <c r="R1425" s="82" t="s">
        <v>29054</v>
      </c>
      <c r="S1425" s="82" t="s">
        <v>400</v>
      </c>
      <c r="T1425" s="82" t="s">
        <v>29141</v>
      </c>
      <c r="U1425" s="82" t="s">
        <v>29142</v>
      </c>
      <c r="V1425" s="82" t="s">
        <v>27774</v>
      </c>
      <c r="W1425" s="82" t="s">
        <v>29058</v>
      </c>
      <c r="X1425" s="82" t="s">
        <v>29033</v>
      </c>
      <c r="Y1425" s="82" t="s">
        <v>29143</v>
      </c>
      <c r="Z1425" s="82" t="s">
        <v>29144</v>
      </c>
      <c r="AA1425" s="82" t="s">
        <v>29145</v>
      </c>
      <c r="AB1425" s="82" t="s">
        <v>29037</v>
      </c>
      <c r="AC1425" s="82" t="s">
        <v>29146</v>
      </c>
      <c r="AD1425" s="82" t="s">
        <v>29127</v>
      </c>
      <c r="AE1425" s="82" t="s">
        <v>29147</v>
      </c>
      <c r="AF1425" s="82" t="s">
        <v>382</v>
      </c>
      <c r="AG1425" s="82" t="s">
        <v>29148</v>
      </c>
      <c r="AH1425" s="82" t="s">
        <v>29149</v>
      </c>
      <c r="AI1425" s="82" t="s">
        <v>2011</v>
      </c>
      <c r="AJ1425" s="82" t="s">
        <v>27787</v>
      </c>
      <c r="AK1425" s="82" t="s">
        <v>29150</v>
      </c>
      <c r="AL1425" s="82" t="s">
        <v>415</v>
      </c>
    </row>
    <row r="1426" spans="1:38" x14ac:dyDescent="0.25">
      <c r="A1426" s="82" t="s">
        <v>29151</v>
      </c>
      <c r="B1426" s="82">
        <v>66.516999999999996</v>
      </c>
      <c r="C1426" s="82" t="s">
        <v>29152</v>
      </c>
      <c r="D1426" s="82" t="s">
        <v>27761</v>
      </c>
      <c r="E1426" s="82" t="s">
        <v>29153</v>
      </c>
      <c r="F1426" s="82" t="s">
        <v>29154</v>
      </c>
      <c r="G1426" s="82" t="s">
        <v>359</v>
      </c>
      <c r="H1426" s="82" t="s">
        <v>360</v>
      </c>
      <c r="I1426" s="82" t="s">
        <v>29155</v>
      </c>
      <c r="J1426" s="82" t="s">
        <v>29156</v>
      </c>
      <c r="K1426" s="82" t="s">
        <v>29157</v>
      </c>
      <c r="L1426" s="82" t="s">
        <v>29158</v>
      </c>
      <c r="M1426" s="82" t="s">
        <v>29159</v>
      </c>
      <c r="N1426" s="82" t="s">
        <v>29160</v>
      </c>
      <c r="O1426" s="82" t="s">
        <v>558</v>
      </c>
      <c r="P1426" s="82" t="s">
        <v>27851</v>
      </c>
      <c r="Q1426" s="82" t="s">
        <v>27902</v>
      </c>
      <c r="R1426" s="82" t="s">
        <v>10921</v>
      </c>
      <c r="S1426" s="82" t="s">
        <v>400</v>
      </c>
      <c r="T1426" s="82" t="s">
        <v>29161</v>
      </c>
      <c r="U1426" s="82" t="s">
        <v>29162</v>
      </c>
      <c r="V1426" s="82" t="s">
        <v>27774</v>
      </c>
      <c r="W1426" s="82" t="s">
        <v>29163</v>
      </c>
      <c r="X1426" s="82" t="s">
        <v>29033</v>
      </c>
      <c r="Y1426" s="82" t="s">
        <v>29164</v>
      </c>
      <c r="Z1426" s="82" t="s">
        <v>29165</v>
      </c>
      <c r="AA1426" s="82" t="s">
        <v>29166</v>
      </c>
      <c r="AB1426" s="82" t="s">
        <v>29167</v>
      </c>
      <c r="AC1426" s="82" t="s">
        <v>29168</v>
      </c>
      <c r="AD1426" s="82" t="s">
        <v>29169</v>
      </c>
      <c r="AE1426" s="82" t="s">
        <v>29170</v>
      </c>
      <c r="AF1426" s="82" t="s">
        <v>29171</v>
      </c>
      <c r="AG1426" s="82" t="s">
        <v>29172</v>
      </c>
      <c r="AH1426" s="82" t="s">
        <v>468</v>
      </c>
      <c r="AI1426" s="82" t="s">
        <v>2918</v>
      </c>
      <c r="AJ1426" s="82" t="s">
        <v>27787</v>
      </c>
      <c r="AK1426" s="82" t="s">
        <v>29173</v>
      </c>
      <c r="AL1426" s="82" t="s">
        <v>415</v>
      </c>
    </row>
    <row r="1427" spans="1:38" x14ac:dyDescent="0.25">
      <c r="A1427" s="82" t="s">
        <v>29174</v>
      </c>
      <c r="B1427" s="82">
        <v>66.518000000000001</v>
      </c>
      <c r="C1427" s="82" t="s">
        <v>28995</v>
      </c>
      <c r="D1427" s="82" t="s">
        <v>27761</v>
      </c>
      <c r="E1427" s="82" t="s">
        <v>28996</v>
      </c>
      <c r="F1427" s="82" t="s">
        <v>29175</v>
      </c>
      <c r="G1427" s="82" t="s">
        <v>600</v>
      </c>
      <c r="H1427" s="82" t="s">
        <v>360</v>
      </c>
      <c r="I1427" s="82" t="s">
        <v>28998</v>
      </c>
      <c r="J1427" s="82" t="s">
        <v>29176</v>
      </c>
      <c r="K1427" s="82" t="s">
        <v>29177</v>
      </c>
      <c r="L1427" s="82" t="s">
        <v>29178</v>
      </c>
      <c r="M1427" s="82" t="s">
        <v>29179</v>
      </c>
      <c r="N1427" s="82" t="s">
        <v>29180</v>
      </c>
      <c r="O1427" s="82" t="s">
        <v>366</v>
      </c>
      <c r="P1427" s="82" t="s">
        <v>360</v>
      </c>
      <c r="Q1427" s="82" t="s">
        <v>27902</v>
      </c>
      <c r="R1427" s="82" t="s">
        <v>360</v>
      </c>
      <c r="S1427" s="82" t="s">
        <v>400</v>
      </c>
      <c r="T1427" s="82" t="s">
        <v>29181</v>
      </c>
      <c r="U1427" s="82" t="s">
        <v>29182</v>
      </c>
      <c r="V1427" s="82" t="s">
        <v>29183</v>
      </c>
      <c r="W1427" s="82" t="s">
        <v>29184</v>
      </c>
      <c r="X1427" s="82" t="s">
        <v>29185</v>
      </c>
      <c r="Y1427" s="82" t="s">
        <v>29186</v>
      </c>
      <c r="Z1427" s="82" t="s">
        <v>29187</v>
      </c>
      <c r="AA1427" s="82" t="s">
        <v>29188</v>
      </c>
      <c r="AB1427" s="82" t="s">
        <v>29189</v>
      </c>
      <c r="AC1427" s="82" t="s">
        <v>1011</v>
      </c>
      <c r="AD1427" s="82" t="s">
        <v>29190</v>
      </c>
      <c r="AE1427" s="82" t="s">
        <v>29015</v>
      </c>
      <c r="AF1427" s="82" t="s">
        <v>29191</v>
      </c>
      <c r="AG1427" s="82" t="s">
        <v>29192</v>
      </c>
      <c r="AH1427" s="82" t="s">
        <v>29193</v>
      </c>
      <c r="AI1427" s="82" t="s">
        <v>2035</v>
      </c>
      <c r="AJ1427" s="82" t="s">
        <v>27787</v>
      </c>
      <c r="AK1427" s="82" t="s">
        <v>29194</v>
      </c>
      <c r="AL1427" s="82" t="s">
        <v>415</v>
      </c>
    </row>
    <row r="1428" spans="1:38" x14ac:dyDescent="0.25">
      <c r="A1428" s="82" t="s">
        <v>29195</v>
      </c>
      <c r="B1428" s="82">
        <v>66.599999999999994</v>
      </c>
      <c r="C1428" s="82" t="s">
        <v>29196</v>
      </c>
      <c r="D1428" s="82" t="s">
        <v>27761</v>
      </c>
      <c r="E1428" s="82" t="s">
        <v>29197</v>
      </c>
      <c r="F1428" s="82" t="s">
        <v>29198</v>
      </c>
      <c r="G1428" s="82" t="s">
        <v>683</v>
      </c>
      <c r="H1428" s="82" t="s">
        <v>360</v>
      </c>
      <c r="I1428" s="82" t="s">
        <v>29199</v>
      </c>
      <c r="J1428" s="82" t="s">
        <v>29200</v>
      </c>
      <c r="K1428" s="82" t="s">
        <v>628</v>
      </c>
      <c r="L1428" s="82" t="s">
        <v>29201</v>
      </c>
      <c r="M1428" s="82" t="s">
        <v>29202</v>
      </c>
      <c r="N1428" s="82" t="s">
        <v>29203</v>
      </c>
      <c r="O1428" s="82" t="s">
        <v>558</v>
      </c>
      <c r="P1428" s="82" t="s">
        <v>4302</v>
      </c>
      <c r="Q1428" s="82" t="s">
        <v>28511</v>
      </c>
      <c r="R1428" s="82" t="s">
        <v>360</v>
      </c>
      <c r="S1428" s="82" t="s">
        <v>29204</v>
      </c>
      <c r="T1428" s="82" t="s">
        <v>29205</v>
      </c>
      <c r="U1428" s="82" t="s">
        <v>29206</v>
      </c>
      <c r="V1428" s="82" t="s">
        <v>27774</v>
      </c>
      <c r="W1428" s="82" t="s">
        <v>29207</v>
      </c>
      <c r="X1428" s="82" t="s">
        <v>29208</v>
      </c>
      <c r="Y1428" s="82" t="s">
        <v>29209</v>
      </c>
      <c r="Z1428" s="82" t="s">
        <v>29210</v>
      </c>
      <c r="AA1428" s="82" t="s">
        <v>29211</v>
      </c>
      <c r="AB1428" s="82" t="s">
        <v>29212</v>
      </c>
      <c r="AC1428" s="82" t="s">
        <v>29213</v>
      </c>
      <c r="AD1428" s="82" t="s">
        <v>29214</v>
      </c>
      <c r="AE1428" s="82" t="s">
        <v>29215</v>
      </c>
      <c r="AF1428" s="82" t="s">
        <v>382</v>
      </c>
      <c r="AG1428" s="82" t="s">
        <v>29216</v>
      </c>
      <c r="AH1428" s="82" t="s">
        <v>29217</v>
      </c>
      <c r="AI1428" s="82" t="s">
        <v>26089</v>
      </c>
      <c r="AJ1428" s="82" t="s">
        <v>27787</v>
      </c>
      <c r="AK1428" s="82" t="s">
        <v>29218</v>
      </c>
      <c r="AL1428" s="82" t="s">
        <v>415</v>
      </c>
    </row>
    <row r="1429" spans="1:38" x14ac:dyDescent="0.25">
      <c r="A1429" s="82" t="s">
        <v>29219</v>
      </c>
      <c r="B1429" s="82">
        <v>66.603999999999999</v>
      </c>
      <c r="C1429" s="82" t="s">
        <v>29220</v>
      </c>
      <c r="D1429" s="82" t="s">
        <v>27761</v>
      </c>
      <c r="E1429" s="82" t="s">
        <v>29221</v>
      </c>
      <c r="F1429" s="82" t="s">
        <v>29222</v>
      </c>
      <c r="G1429" s="82" t="s">
        <v>359</v>
      </c>
      <c r="H1429" s="82" t="s">
        <v>360</v>
      </c>
      <c r="I1429" s="82" t="s">
        <v>29223</v>
      </c>
      <c r="J1429" s="82" t="s">
        <v>29224</v>
      </c>
      <c r="K1429" s="82" t="s">
        <v>29225</v>
      </c>
      <c r="L1429" s="82" t="s">
        <v>29226</v>
      </c>
      <c r="M1429" s="82" t="s">
        <v>29227</v>
      </c>
      <c r="N1429" s="82" t="s">
        <v>27849</v>
      </c>
      <c r="O1429" s="82" t="s">
        <v>28366</v>
      </c>
      <c r="P1429" s="82" t="s">
        <v>28324</v>
      </c>
      <c r="Q1429" s="82" t="s">
        <v>29228</v>
      </c>
      <c r="R1429" s="82" t="s">
        <v>360</v>
      </c>
      <c r="S1429" s="82" t="s">
        <v>400</v>
      </c>
      <c r="T1429" s="82" t="s">
        <v>29229</v>
      </c>
      <c r="U1429" s="82" t="s">
        <v>29230</v>
      </c>
      <c r="V1429" s="82" t="s">
        <v>27774</v>
      </c>
      <c r="W1429" s="82" t="s">
        <v>29231</v>
      </c>
      <c r="X1429" s="82" t="s">
        <v>27982</v>
      </c>
      <c r="Y1429" s="82" t="s">
        <v>29232</v>
      </c>
      <c r="Z1429" s="82" t="s">
        <v>29233</v>
      </c>
      <c r="AA1429" s="82" t="s">
        <v>29234</v>
      </c>
      <c r="AB1429" s="82" t="s">
        <v>29235</v>
      </c>
      <c r="AC1429" s="82" t="s">
        <v>28354</v>
      </c>
      <c r="AD1429" s="82" t="s">
        <v>29236</v>
      </c>
      <c r="AE1429" s="82" t="s">
        <v>28333</v>
      </c>
      <c r="AF1429" s="82" t="s">
        <v>29237</v>
      </c>
      <c r="AG1429" s="82" t="s">
        <v>29238</v>
      </c>
      <c r="AH1429" s="82" t="s">
        <v>28336</v>
      </c>
      <c r="AI1429" s="82" t="s">
        <v>1727</v>
      </c>
      <c r="AJ1429" s="82" t="s">
        <v>27787</v>
      </c>
      <c r="AK1429" s="82" t="s">
        <v>29239</v>
      </c>
      <c r="AL1429" s="82" t="s">
        <v>415</v>
      </c>
    </row>
    <row r="1430" spans="1:38" x14ac:dyDescent="0.25">
      <c r="A1430" s="82" t="s">
        <v>29240</v>
      </c>
      <c r="B1430" s="82">
        <v>66.605000000000004</v>
      </c>
      <c r="C1430" s="82" t="s">
        <v>29241</v>
      </c>
      <c r="D1430" s="82" t="s">
        <v>27761</v>
      </c>
      <c r="E1430" s="82" t="s">
        <v>29242</v>
      </c>
      <c r="F1430" s="82" t="s">
        <v>29243</v>
      </c>
      <c r="G1430" s="82" t="s">
        <v>3124</v>
      </c>
      <c r="H1430" s="82" t="s">
        <v>360</v>
      </c>
      <c r="I1430" s="82" t="s">
        <v>29244</v>
      </c>
      <c r="J1430" s="82" t="s">
        <v>29245</v>
      </c>
      <c r="K1430" s="82" t="s">
        <v>628</v>
      </c>
      <c r="L1430" s="82" t="s">
        <v>29246</v>
      </c>
      <c r="M1430" s="82" t="s">
        <v>29247</v>
      </c>
      <c r="N1430" s="82" t="s">
        <v>29248</v>
      </c>
      <c r="O1430" s="82" t="s">
        <v>558</v>
      </c>
      <c r="P1430" s="82" t="s">
        <v>18888</v>
      </c>
      <c r="Q1430" s="82" t="s">
        <v>28442</v>
      </c>
      <c r="R1430" s="82" t="s">
        <v>360</v>
      </c>
      <c r="S1430" s="82" t="s">
        <v>29249</v>
      </c>
      <c r="T1430" s="82" t="s">
        <v>29250</v>
      </c>
      <c r="U1430" s="82" t="s">
        <v>29251</v>
      </c>
      <c r="V1430" s="82" t="s">
        <v>27774</v>
      </c>
      <c r="W1430" s="82" t="s">
        <v>29252</v>
      </c>
      <c r="X1430" s="82" t="s">
        <v>27776</v>
      </c>
      <c r="Y1430" s="82" t="s">
        <v>29253</v>
      </c>
      <c r="Z1430" s="82" t="s">
        <v>29254</v>
      </c>
      <c r="AA1430" s="82" t="s">
        <v>29255</v>
      </c>
      <c r="AB1430" s="82" t="s">
        <v>29256</v>
      </c>
      <c r="AC1430" s="82" t="s">
        <v>29257</v>
      </c>
      <c r="AD1430" s="82" t="s">
        <v>29258</v>
      </c>
      <c r="AE1430" s="82" t="s">
        <v>29259</v>
      </c>
      <c r="AF1430" s="82" t="s">
        <v>382</v>
      </c>
      <c r="AG1430" s="82" t="s">
        <v>29260</v>
      </c>
      <c r="AH1430" s="82" t="s">
        <v>29261</v>
      </c>
      <c r="AI1430" s="82" t="s">
        <v>1752</v>
      </c>
      <c r="AJ1430" s="82" t="s">
        <v>27787</v>
      </c>
      <c r="AK1430" s="82" t="s">
        <v>29262</v>
      </c>
      <c r="AL1430" s="82" t="s">
        <v>415</v>
      </c>
    </row>
    <row r="1431" spans="1:38" x14ac:dyDescent="0.25">
      <c r="A1431" s="82" t="s">
        <v>29263</v>
      </c>
      <c r="B1431" s="82">
        <v>66.608000000000004</v>
      </c>
      <c r="C1431" s="82" t="s">
        <v>29264</v>
      </c>
      <c r="D1431" s="82" t="s">
        <v>27761</v>
      </c>
      <c r="E1431" s="82" t="s">
        <v>29265</v>
      </c>
      <c r="F1431" s="82" t="s">
        <v>29266</v>
      </c>
      <c r="G1431" s="82" t="s">
        <v>359</v>
      </c>
      <c r="H1431" s="82" t="s">
        <v>360</v>
      </c>
      <c r="I1431" s="82" t="s">
        <v>29267</v>
      </c>
      <c r="J1431" s="82" t="s">
        <v>29268</v>
      </c>
      <c r="K1431" s="82" t="s">
        <v>29269</v>
      </c>
      <c r="L1431" s="82" t="s">
        <v>29270</v>
      </c>
      <c r="M1431" s="82" t="s">
        <v>29271</v>
      </c>
      <c r="N1431" s="82" t="s">
        <v>29272</v>
      </c>
      <c r="O1431" s="82" t="s">
        <v>29273</v>
      </c>
      <c r="P1431" s="82" t="s">
        <v>29274</v>
      </c>
      <c r="Q1431" s="82" t="s">
        <v>29275</v>
      </c>
      <c r="R1431" s="82" t="s">
        <v>360</v>
      </c>
      <c r="S1431" s="82" t="s">
        <v>400</v>
      </c>
      <c r="T1431" s="82" t="s">
        <v>29276</v>
      </c>
      <c r="U1431" s="82" t="s">
        <v>29277</v>
      </c>
      <c r="V1431" s="82" t="s">
        <v>28278</v>
      </c>
      <c r="W1431" s="82" t="s">
        <v>29278</v>
      </c>
      <c r="X1431" s="82" t="s">
        <v>29279</v>
      </c>
      <c r="Y1431" s="82" t="s">
        <v>29280</v>
      </c>
      <c r="Z1431" s="82" t="s">
        <v>29281</v>
      </c>
      <c r="AA1431" s="82" t="s">
        <v>29282</v>
      </c>
      <c r="AB1431" s="82" t="s">
        <v>29283</v>
      </c>
      <c r="AC1431" s="82" t="s">
        <v>1011</v>
      </c>
      <c r="AD1431" s="82" t="s">
        <v>29284</v>
      </c>
      <c r="AE1431" s="82" t="s">
        <v>29285</v>
      </c>
      <c r="AF1431" s="82" t="s">
        <v>382</v>
      </c>
      <c r="AG1431" s="82" t="s">
        <v>29286</v>
      </c>
      <c r="AH1431" s="82" t="s">
        <v>29287</v>
      </c>
      <c r="AI1431" s="82" t="s">
        <v>1752</v>
      </c>
      <c r="AJ1431" s="82" t="s">
        <v>27787</v>
      </c>
      <c r="AK1431" s="82" t="s">
        <v>29288</v>
      </c>
      <c r="AL1431" s="82" t="s">
        <v>415</v>
      </c>
    </row>
    <row r="1432" spans="1:38" x14ac:dyDescent="0.25">
      <c r="A1432" s="82" t="s">
        <v>29289</v>
      </c>
      <c r="B1432" s="82">
        <v>66.608999999999995</v>
      </c>
      <c r="C1432" s="82" t="s">
        <v>29290</v>
      </c>
      <c r="D1432" s="82" t="s">
        <v>27761</v>
      </c>
      <c r="E1432" s="82" t="s">
        <v>29291</v>
      </c>
      <c r="F1432" s="82" t="s">
        <v>29292</v>
      </c>
      <c r="G1432" s="82" t="s">
        <v>600</v>
      </c>
      <c r="H1432" s="82" t="s">
        <v>360</v>
      </c>
      <c r="I1432" s="82" t="s">
        <v>29293</v>
      </c>
      <c r="J1432" s="82" t="s">
        <v>29294</v>
      </c>
      <c r="K1432" s="82" t="s">
        <v>29295</v>
      </c>
      <c r="L1432" s="82" t="s">
        <v>29296</v>
      </c>
      <c r="M1432" s="82" t="s">
        <v>29297</v>
      </c>
      <c r="N1432" s="82" t="s">
        <v>27849</v>
      </c>
      <c r="O1432" s="82" t="s">
        <v>29298</v>
      </c>
      <c r="P1432" s="82" t="s">
        <v>27851</v>
      </c>
      <c r="Q1432" s="82" t="s">
        <v>27852</v>
      </c>
      <c r="R1432" s="82" t="s">
        <v>29299</v>
      </c>
      <c r="S1432" s="82" t="s">
        <v>29300</v>
      </c>
      <c r="T1432" s="82" t="s">
        <v>29301</v>
      </c>
      <c r="U1432" s="82" t="s">
        <v>29302</v>
      </c>
      <c r="V1432" s="82" t="s">
        <v>27774</v>
      </c>
      <c r="W1432" s="82" t="s">
        <v>29303</v>
      </c>
      <c r="X1432" s="82" t="s">
        <v>27982</v>
      </c>
      <c r="Y1432" s="82" t="s">
        <v>29304</v>
      </c>
      <c r="Z1432" s="82" t="s">
        <v>29305</v>
      </c>
      <c r="AA1432" s="82" t="s">
        <v>29306</v>
      </c>
      <c r="AB1432" s="82" t="s">
        <v>29307</v>
      </c>
      <c r="AC1432" s="82" t="s">
        <v>1011</v>
      </c>
      <c r="AD1432" s="82" t="s">
        <v>29308</v>
      </c>
      <c r="AE1432" s="82" t="s">
        <v>29309</v>
      </c>
      <c r="AF1432" s="82" t="s">
        <v>382</v>
      </c>
      <c r="AG1432" s="82" t="s">
        <v>29310</v>
      </c>
      <c r="AH1432" s="82" t="s">
        <v>29311</v>
      </c>
      <c r="AI1432" s="82" t="s">
        <v>4409</v>
      </c>
      <c r="AJ1432" s="82" t="s">
        <v>27787</v>
      </c>
      <c r="AK1432" s="82" t="s">
        <v>29312</v>
      </c>
      <c r="AL1432" s="82" t="s">
        <v>415</v>
      </c>
    </row>
    <row r="1433" spans="1:38" x14ac:dyDescent="0.25">
      <c r="A1433" s="82" t="s">
        <v>29313</v>
      </c>
      <c r="B1433" s="82">
        <v>66.61</v>
      </c>
      <c r="D1433" s="82" t="s">
        <v>27761</v>
      </c>
      <c r="E1433" s="82" t="s">
        <v>29314</v>
      </c>
      <c r="F1433" s="82" t="s">
        <v>29315</v>
      </c>
      <c r="G1433" s="82" t="s">
        <v>359</v>
      </c>
      <c r="H1433" s="82" t="s">
        <v>360</v>
      </c>
      <c r="I1433" s="82" t="s">
        <v>29316</v>
      </c>
      <c r="J1433" s="82" t="s">
        <v>29317</v>
      </c>
      <c r="K1433" s="82" t="s">
        <v>29318</v>
      </c>
      <c r="L1433" s="82" t="s">
        <v>29226</v>
      </c>
      <c r="M1433" s="82" t="s">
        <v>27822</v>
      </c>
      <c r="N1433" s="82" t="s">
        <v>28247</v>
      </c>
      <c r="O1433" s="82" t="s">
        <v>28366</v>
      </c>
      <c r="P1433" s="82" t="s">
        <v>27851</v>
      </c>
      <c r="Q1433" s="82" t="s">
        <v>28534</v>
      </c>
      <c r="R1433" s="82" t="s">
        <v>29319</v>
      </c>
      <c r="S1433" s="82" t="s">
        <v>29320</v>
      </c>
      <c r="T1433" s="82" t="s">
        <v>29321</v>
      </c>
      <c r="U1433" s="82" t="s">
        <v>29322</v>
      </c>
      <c r="V1433" s="82" t="s">
        <v>27774</v>
      </c>
      <c r="W1433" s="82" t="s">
        <v>29323</v>
      </c>
      <c r="X1433" s="82" t="s">
        <v>27982</v>
      </c>
      <c r="Y1433" s="82" t="s">
        <v>29324</v>
      </c>
      <c r="Z1433" s="82" t="s">
        <v>29325</v>
      </c>
      <c r="AA1433" s="82" t="s">
        <v>29326</v>
      </c>
      <c r="AB1433" s="82" t="s">
        <v>29327</v>
      </c>
      <c r="AC1433" s="82" t="s">
        <v>1011</v>
      </c>
      <c r="AD1433" s="82" t="s">
        <v>29328</v>
      </c>
      <c r="AE1433" s="82" t="s">
        <v>29329</v>
      </c>
      <c r="AF1433" s="82" t="s">
        <v>382</v>
      </c>
      <c r="AG1433" s="82" t="s">
        <v>29330</v>
      </c>
      <c r="AH1433" s="82" t="s">
        <v>29331</v>
      </c>
      <c r="AI1433" s="82" t="s">
        <v>4409</v>
      </c>
      <c r="AJ1433" s="82" t="s">
        <v>27787</v>
      </c>
      <c r="AK1433" s="82" t="s">
        <v>29332</v>
      </c>
      <c r="AL1433" s="82" t="s">
        <v>415</v>
      </c>
    </row>
    <row r="1434" spans="1:38" x14ac:dyDescent="0.25">
      <c r="A1434" s="82" t="s">
        <v>29333</v>
      </c>
      <c r="B1434" s="82">
        <v>66.611000000000004</v>
      </c>
      <c r="D1434" s="82" t="s">
        <v>27761</v>
      </c>
      <c r="E1434" s="82" t="s">
        <v>29334</v>
      </c>
      <c r="F1434" s="82" t="s">
        <v>29335</v>
      </c>
      <c r="G1434" s="82" t="s">
        <v>359</v>
      </c>
      <c r="H1434" s="82" t="s">
        <v>360</v>
      </c>
      <c r="I1434" s="82" t="s">
        <v>29336</v>
      </c>
      <c r="J1434" s="82" t="s">
        <v>29337</v>
      </c>
      <c r="K1434" s="82" t="s">
        <v>29338</v>
      </c>
      <c r="L1434" s="82" t="s">
        <v>27821</v>
      </c>
      <c r="M1434" s="82" t="s">
        <v>29339</v>
      </c>
      <c r="N1434" s="82" t="s">
        <v>29340</v>
      </c>
      <c r="O1434" s="82" t="s">
        <v>28366</v>
      </c>
      <c r="P1434" s="82" t="s">
        <v>29341</v>
      </c>
      <c r="Q1434" s="82" t="s">
        <v>29342</v>
      </c>
      <c r="R1434" s="82" t="s">
        <v>29343</v>
      </c>
      <c r="S1434" s="82" t="s">
        <v>29344</v>
      </c>
      <c r="T1434" s="82" t="s">
        <v>29345</v>
      </c>
      <c r="U1434" s="82" t="s">
        <v>29346</v>
      </c>
      <c r="V1434" s="82" t="s">
        <v>27774</v>
      </c>
      <c r="W1434" s="82" t="s">
        <v>29347</v>
      </c>
      <c r="X1434" s="82" t="s">
        <v>27982</v>
      </c>
      <c r="Y1434" s="82" t="s">
        <v>29348</v>
      </c>
      <c r="Z1434" s="82" t="s">
        <v>29349</v>
      </c>
      <c r="AA1434" s="82" t="s">
        <v>29350</v>
      </c>
      <c r="AB1434" s="82" t="s">
        <v>29351</v>
      </c>
      <c r="AC1434" s="82" t="s">
        <v>28474</v>
      </c>
      <c r="AD1434" s="82" t="s">
        <v>29352</v>
      </c>
      <c r="AE1434" s="82" t="s">
        <v>29329</v>
      </c>
      <c r="AG1434" s="82" t="s">
        <v>29353</v>
      </c>
      <c r="AH1434" s="82" t="s">
        <v>29354</v>
      </c>
      <c r="AI1434" s="82" t="s">
        <v>4354</v>
      </c>
      <c r="AJ1434" s="82" t="s">
        <v>27787</v>
      </c>
      <c r="AK1434" s="82" t="s">
        <v>29355</v>
      </c>
      <c r="AL1434" s="82" t="s">
        <v>415</v>
      </c>
    </row>
    <row r="1435" spans="1:38" x14ac:dyDescent="0.25">
      <c r="A1435" s="82" t="s">
        <v>29356</v>
      </c>
      <c r="B1435" s="82">
        <v>66.611999999999995</v>
      </c>
      <c r="D1435" s="82" t="s">
        <v>27761</v>
      </c>
      <c r="E1435" s="82" t="s">
        <v>29357</v>
      </c>
      <c r="F1435" s="82" t="s">
        <v>29358</v>
      </c>
      <c r="G1435" s="82" t="s">
        <v>600</v>
      </c>
      <c r="H1435" s="82" t="s">
        <v>360</v>
      </c>
      <c r="I1435" s="82" t="s">
        <v>29359</v>
      </c>
      <c r="J1435" s="82" t="s">
        <v>29360</v>
      </c>
      <c r="K1435" s="82" t="s">
        <v>29361</v>
      </c>
      <c r="L1435" s="82" t="s">
        <v>29362</v>
      </c>
      <c r="M1435" s="82" t="s">
        <v>29363</v>
      </c>
      <c r="N1435" s="82" t="s">
        <v>29364</v>
      </c>
      <c r="O1435" s="82" t="s">
        <v>28366</v>
      </c>
      <c r="P1435" s="82" t="s">
        <v>27851</v>
      </c>
      <c r="Q1435" s="82" t="s">
        <v>28534</v>
      </c>
      <c r="R1435" s="82" t="s">
        <v>29365</v>
      </c>
      <c r="S1435" s="82" t="s">
        <v>400</v>
      </c>
      <c r="T1435" s="82" t="s">
        <v>29366</v>
      </c>
      <c r="U1435" s="82" t="s">
        <v>29367</v>
      </c>
      <c r="V1435" s="82" t="s">
        <v>27774</v>
      </c>
      <c r="W1435" s="82" t="s">
        <v>29368</v>
      </c>
      <c r="X1435" s="82" t="s">
        <v>27982</v>
      </c>
      <c r="Y1435" s="82" t="s">
        <v>29369</v>
      </c>
      <c r="Z1435" s="82" t="s">
        <v>29370</v>
      </c>
      <c r="AA1435" s="82" t="s">
        <v>29371</v>
      </c>
      <c r="AB1435" s="82" t="s">
        <v>29372</v>
      </c>
      <c r="AC1435" s="82" t="s">
        <v>29373</v>
      </c>
      <c r="AD1435" s="82" t="s">
        <v>29374</v>
      </c>
      <c r="AE1435" s="82" t="s">
        <v>29375</v>
      </c>
      <c r="AF1435" s="82" t="s">
        <v>29376</v>
      </c>
      <c r="AG1435" s="82" t="s">
        <v>382</v>
      </c>
      <c r="AH1435" s="82" t="s">
        <v>28336</v>
      </c>
      <c r="AI1435" s="82" t="s">
        <v>2918</v>
      </c>
      <c r="AJ1435" s="82" t="s">
        <v>27787</v>
      </c>
      <c r="AK1435" s="82" t="s">
        <v>29377</v>
      </c>
      <c r="AL1435" s="82" t="s">
        <v>415</v>
      </c>
    </row>
    <row r="1436" spans="1:38" x14ac:dyDescent="0.25">
      <c r="A1436" s="82" t="s">
        <v>29378</v>
      </c>
      <c r="B1436" s="82">
        <v>66.7</v>
      </c>
      <c r="D1436" s="82" t="s">
        <v>27761</v>
      </c>
      <c r="E1436" s="82" t="s">
        <v>29379</v>
      </c>
      <c r="F1436" s="82" t="s">
        <v>29380</v>
      </c>
      <c r="G1436" s="82" t="s">
        <v>600</v>
      </c>
      <c r="H1436" s="82" t="s">
        <v>360</v>
      </c>
      <c r="I1436" s="82" t="s">
        <v>29381</v>
      </c>
      <c r="J1436" s="82" t="s">
        <v>29382</v>
      </c>
      <c r="K1436" s="82" t="s">
        <v>29383</v>
      </c>
      <c r="L1436" s="82" t="s">
        <v>29384</v>
      </c>
      <c r="M1436" s="82" t="s">
        <v>27768</v>
      </c>
      <c r="N1436" s="82" t="s">
        <v>29385</v>
      </c>
      <c r="O1436" s="82" t="s">
        <v>558</v>
      </c>
      <c r="P1436" s="82" t="s">
        <v>29386</v>
      </c>
      <c r="Q1436" s="82" t="s">
        <v>27902</v>
      </c>
      <c r="R1436" s="82" t="s">
        <v>29387</v>
      </c>
      <c r="S1436" s="82" t="s">
        <v>400</v>
      </c>
      <c r="T1436" s="82" t="s">
        <v>29388</v>
      </c>
      <c r="U1436" s="82" t="s">
        <v>29389</v>
      </c>
      <c r="V1436" s="82" t="s">
        <v>27774</v>
      </c>
      <c r="W1436" s="82" t="s">
        <v>29390</v>
      </c>
      <c r="X1436" s="82" t="s">
        <v>27776</v>
      </c>
      <c r="Y1436" s="82" t="s">
        <v>29391</v>
      </c>
      <c r="Z1436" s="82" t="s">
        <v>29392</v>
      </c>
      <c r="AA1436" s="82" t="s">
        <v>29393</v>
      </c>
      <c r="AB1436" s="82" t="s">
        <v>29394</v>
      </c>
      <c r="AC1436" s="82" t="s">
        <v>29395</v>
      </c>
      <c r="AD1436" s="82" t="s">
        <v>29396</v>
      </c>
      <c r="AE1436" s="82" t="s">
        <v>29397</v>
      </c>
      <c r="AF1436" s="82" t="s">
        <v>382</v>
      </c>
      <c r="AG1436" s="82" t="s">
        <v>29398</v>
      </c>
      <c r="AH1436" s="82" t="s">
        <v>29399</v>
      </c>
      <c r="AI1436" s="82" t="s">
        <v>3087</v>
      </c>
      <c r="AJ1436" s="82" t="s">
        <v>27787</v>
      </c>
      <c r="AK1436" s="82" t="s">
        <v>29400</v>
      </c>
      <c r="AL1436" s="82" t="s">
        <v>415</v>
      </c>
    </row>
    <row r="1437" spans="1:38" x14ac:dyDescent="0.25">
      <c r="A1437" s="82" t="s">
        <v>29401</v>
      </c>
      <c r="B1437" s="82">
        <v>66.700999999999993</v>
      </c>
      <c r="D1437" s="82" t="s">
        <v>27761</v>
      </c>
      <c r="E1437" s="82" t="s">
        <v>29402</v>
      </c>
      <c r="F1437" s="82" t="s">
        <v>29403</v>
      </c>
      <c r="G1437" s="82" t="s">
        <v>600</v>
      </c>
      <c r="H1437" s="82" t="s">
        <v>360</v>
      </c>
      <c r="I1437" s="82" t="s">
        <v>29404</v>
      </c>
      <c r="J1437" s="82" t="s">
        <v>29405</v>
      </c>
      <c r="K1437" s="82" t="s">
        <v>29406</v>
      </c>
      <c r="L1437" s="82" t="s">
        <v>29384</v>
      </c>
      <c r="M1437" s="82" t="s">
        <v>27768</v>
      </c>
      <c r="N1437" s="82" t="s">
        <v>29407</v>
      </c>
      <c r="O1437" s="82" t="s">
        <v>558</v>
      </c>
      <c r="P1437" s="82" t="s">
        <v>29408</v>
      </c>
      <c r="Q1437" s="82" t="s">
        <v>27902</v>
      </c>
      <c r="R1437" s="82" t="s">
        <v>29409</v>
      </c>
      <c r="S1437" s="82" t="s">
        <v>29410</v>
      </c>
      <c r="T1437" s="82" t="s">
        <v>29411</v>
      </c>
      <c r="U1437" s="82" t="s">
        <v>29412</v>
      </c>
      <c r="V1437" s="82" t="s">
        <v>27774</v>
      </c>
      <c r="W1437" s="82" t="s">
        <v>28369</v>
      </c>
      <c r="X1437" s="82" t="s">
        <v>27776</v>
      </c>
      <c r="Y1437" s="82" t="s">
        <v>29413</v>
      </c>
      <c r="Z1437" s="82" t="s">
        <v>29414</v>
      </c>
      <c r="AA1437" s="82" t="s">
        <v>29415</v>
      </c>
      <c r="AB1437" s="82" t="s">
        <v>29416</v>
      </c>
      <c r="AC1437" s="82" t="s">
        <v>29395</v>
      </c>
      <c r="AD1437" s="82" t="s">
        <v>29417</v>
      </c>
      <c r="AE1437" s="82" t="s">
        <v>29418</v>
      </c>
      <c r="AF1437" s="82" t="s">
        <v>382</v>
      </c>
      <c r="AG1437" s="82" t="s">
        <v>29419</v>
      </c>
      <c r="AH1437" s="82" t="s">
        <v>29420</v>
      </c>
      <c r="AI1437" s="82" t="s">
        <v>3935</v>
      </c>
      <c r="AJ1437" s="82" t="s">
        <v>27787</v>
      </c>
      <c r="AK1437" s="82" t="s">
        <v>29421</v>
      </c>
      <c r="AL1437" s="82" t="s">
        <v>415</v>
      </c>
    </row>
    <row r="1438" spans="1:38" x14ac:dyDescent="0.25">
      <c r="A1438" s="82" t="s">
        <v>29422</v>
      </c>
      <c r="B1438" s="82">
        <v>66.706999999999994</v>
      </c>
      <c r="C1438" s="82" t="s">
        <v>29423</v>
      </c>
      <c r="D1438" s="82" t="s">
        <v>27761</v>
      </c>
      <c r="E1438" s="82" t="s">
        <v>9776</v>
      </c>
      <c r="F1438" s="82" t="s">
        <v>29424</v>
      </c>
      <c r="G1438" s="82" t="s">
        <v>683</v>
      </c>
      <c r="H1438" s="82" t="s">
        <v>360</v>
      </c>
      <c r="I1438" s="82" t="s">
        <v>29425</v>
      </c>
      <c r="J1438" s="82" t="s">
        <v>29426</v>
      </c>
      <c r="K1438" s="82" t="s">
        <v>628</v>
      </c>
      <c r="L1438" s="82" t="s">
        <v>29427</v>
      </c>
      <c r="M1438" s="82" t="s">
        <v>27768</v>
      </c>
      <c r="N1438" s="82" t="s">
        <v>29428</v>
      </c>
      <c r="O1438" s="82" t="s">
        <v>558</v>
      </c>
      <c r="P1438" s="82" t="s">
        <v>28656</v>
      </c>
      <c r="Q1438" s="82" t="s">
        <v>28442</v>
      </c>
      <c r="R1438" s="82" t="s">
        <v>29429</v>
      </c>
      <c r="S1438" s="82" t="s">
        <v>400</v>
      </c>
      <c r="T1438" s="82" t="s">
        <v>29430</v>
      </c>
      <c r="U1438" s="82" t="s">
        <v>29431</v>
      </c>
      <c r="V1438" s="82" t="s">
        <v>27774</v>
      </c>
      <c r="W1438" s="82" t="s">
        <v>29432</v>
      </c>
      <c r="X1438" s="82" t="s">
        <v>27776</v>
      </c>
      <c r="Y1438" s="82" t="s">
        <v>29433</v>
      </c>
      <c r="Z1438" s="82" t="s">
        <v>29434</v>
      </c>
      <c r="AA1438" s="82" t="s">
        <v>29435</v>
      </c>
      <c r="AB1438" s="82" t="s">
        <v>29436</v>
      </c>
      <c r="AC1438" s="82" t="s">
        <v>29437</v>
      </c>
      <c r="AD1438" s="82" t="s">
        <v>29438</v>
      </c>
      <c r="AE1438" s="82" t="s">
        <v>29439</v>
      </c>
      <c r="AF1438" s="82" t="s">
        <v>382</v>
      </c>
      <c r="AG1438" s="82" t="s">
        <v>29440</v>
      </c>
      <c r="AH1438" s="82" t="s">
        <v>29441</v>
      </c>
      <c r="AI1438" s="82" t="s">
        <v>1727</v>
      </c>
      <c r="AJ1438" s="82" t="s">
        <v>27787</v>
      </c>
      <c r="AK1438" s="82" t="s">
        <v>29442</v>
      </c>
      <c r="AL1438" s="82" t="s">
        <v>415</v>
      </c>
    </row>
    <row r="1439" spans="1:38" x14ac:dyDescent="0.25">
      <c r="A1439" s="82" t="s">
        <v>29443</v>
      </c>
      <c r="B1439" s="82">
        <v>66.707999999999998</v>
      </c>
      <c r="C1439" s="82" t="s">
        <v>29444</v>
      </c>
      <c r="D1439" s="82" t="s">
        <v>27761</v>
      </c>
      <c r="E1439" s="82" t="s">
        <v>29445</v>
      </c>
      <c r="F1439" s="82" t="s">
        <v>29446</v>
      </c>
      <c r="G1439" s="82" t="s">
        <v>359</v>
      </c>
      <c r="H1439" s="82" t="s">
        <v>360</v>
      </c>
      <c r="I1439" s="82" t="s">
        <v>29447</v>
      </c>
      <c r="J1439" s="82" t="s">
        <v>29448</v>
      </c>
      <c r="K1439" s="82" t="s">
        <v>29449</v>
      </c>
      <c r="L1439" s="82" t="s">
        <v>27821</v>
      </c>
      <c r="M1439" s="82" t="s">
        <v>27926</v>
      </c>
      <c r="N1439" s="82" t="s">
        <v>28580</v>
      </c>
      <c r="O1439" s="82" t="s">
        <v>28366</v>
      </c>
      <c r="P1439" s="82" t="s">
        <v>360</v>
      </c>
      <c r="Q1439" s="82" t="s">
        <v>29450</v>
      </c>
      <c r="R1439" s="82" t="s">
        <v>360</v>
      </c>
      <c r="S1439" s="82" t="s">
        <v>29451</v>
      </c>
      <c r="T1439" s="82" t="s">
        <v>29452</v>
      </c>
      <c r="U1439" s="82" t="s">
        <v>29453</v>
      </c>
      <c r="V1439" s="82" t="s">
        <v>27774</v>
      </c>
      <c r="W1439" s="82" t="s">
        <v>29454</v>
      </c>
      <c r="X1439" s="82" t="s">
        <v>27776</v>
      </c>
      <c r="Y1439" s="82" t="s">
        <v>29455</v>
      </c>
      <c r="Z1439" s="82" t="s">
        <v>29456</v>
      </c>
      <c r="AA1439" s="82" t="s">
        <v>29457</v>
      </c>
      <c r="AB1439" s="82" t="s">
        <v>29458</v>
      </c>
      <c r="AC1439" s="82" t="s">
        <v>29459</v>
      </c>
      <c r="AD1439" s="82" t="s">
        <v>29460</v>
      </c>
      <c r="AE1439" s="82" t="s">
        <v>29461</v>
      </c>
      <c r="AF1439" s="82" t="s">
        <v>382</v>
      </c>
      <c r="AG1439" s="82" t="s">
        <v>29462</v>
      </c>
      <c r="AH1439" s="82" t="s">
        <v>29463</v>
      </c>
      <c r="AI1439" s="82" t="s">
        <v>1727</v>
      </c>
      <c r="AJ1439" s="82" t="s">
        <v>27787</v>
      </c>
      <c r="AK1439" s="82" t="s">
        <v>29464</v>
      </c>
      <c r="AL1439" s="82" t="s">
        <v>415</v>
      </c>
    </row>
    <row r="1440" spans="1:38" x14ac:dyDescent="0.25">
      <c r="A1440" s="82" t="s">
        <v>29465</v>
      </c>
      <c r="B1440" s="82">
        <v>66.715999999999994</v>
      </c>
      <c r="C1440" s="82" t="s">
        <v>29466</v>
      </c>
      <c r="D1440" s="82" t="s">
        <v>27761</v>
      </c>
      <c r="E1440" s="82" t="s">
        <v>29467</v>
      </c>
      <c r="F1440" s="82" t="s">
        <v>29468</v>
      </c>
      <c r="G1440" s="82" t="s">
        <v>359</v>
      </c>
      <c r="H1440" s="82" t="s">
        <v>360</v>
      </c>
      <c r="I1440" s="82" t="s">
        <v>29469</v>
      </c>
      <c r="J1440" s="82" t="s">
        <v>29470</v>
      </c>
      <c r="K1440" s="82" t="s">
        <v>29471</v>
      </c>
      <c r="L1440" s="82" t="s">
        <v>29472</v>
      </c>
      <c r="M1440" s="82" t="s">
        <v>29473</v>
      </c>
      <c r="N1440" s="82" t="s">
        <v>29474</v>
      </c>
      <c r="O1440" s="82" t="s">
        <v>29475</v>
      </c>
      <c r="P1440" s="82" t="s">
        <v>29476</v>
      </c>
      <c r="Q1440" s="82" t="s">
        <v>29228</v>
      </c>
      <c r="R1440" s="82" t="s">
        <v>29477</v>
      </c>
      <c r="S1440" s="82" t="s">
        <v>400</v>
      </c>
      <c r="T1440" s="82" t="s">
        <v>29478</v>
      </c>
      <c r="U1440" s="82" t="s">
        <v>29479</v>
      </c>
      <c r="V1440" s="82" t="s">
        <v>27774</v>
      </c>
      <c r="W1440" s="82" t="s">
        <v>29480</v>
      </c>
      <c r="X1440" s="82" t="s">
        <v>29481</v>
      </c>
      <c r="Y1440" s="82" t="s">
        <v>29482</v>
      </c>
      <c r="Z1440" s="82" t="s">
        <v>29483</v>
      </c>
      <c r="AA1440" s="82" t="s">
        <v>29484</v>
      </c>
      <c r="AB1440" s="82" t="s">
        <v>29485</v>
      </c>
      <c r="AC1440" s="82" t="s">
        <v>29486</v>
      </c>
      <c r="AD1440" s="82" t="s">
        <v>29487</v>
      </c>
      <c r="AE1440" s="82" t="s">
        <v>29488</v>
      </c>
      <c r="AF1440" s="82" t="s">
        <v>29489</v>
      </c>
      <c r="AG1440" s="82" t="s">
        <v>29490</v>
      </c>
      <c r="AH1440" s="82" t="s">
        <v>28336</v>
      </c>
      <c r="AI1440" s="82" t="s">
        <v>4409</v>
      </c>
      <c r="AJ1440" s="82" t="s">
        <v>27787</v>
      </c>
      <c r="AK1440" s="82" t="s">
        <v>29491</v>
      </c>
      <c r="AL1440" s="82" t="s">
        <v>415</v>
      </c>
    </row>
    <row r="1441" spans="1:38" x14ac:dyDescent="0.25">
      <c r="A1441" s="82" t="s">
        <v>29492</v>
      </c>
      <c r="B1441" s="82">
        <v>66.716999999999999</v>
      </c>
      <c r="C1441" s="82" t="s">
        <v>29493</v>
      </c>
      <c r="D1441" s="82" t="s">
        <v>27761</v>
      </c>
      <c r="E1441" s="82" t="s">
        <v>29494</v>
      </c>
      <c r="F1441" s="82" t="s">
        <v>29495</v>
      </c>
      <c r="G1441" s="82" t="s">
        <v>359</v>
      </c>
      <c r="H1441" s="82" t="s">
        <v>360</v>
      </c>
      <c r="I1441" s="82" t="s">
        <v>29496</v>
      </c>
      <c r="J1441" s="82" t="s">
        <v>29497</v>
      </c>
      <c r="K1441" s="82" t="s">
        <v>29498</v>
      </c>
      <c r="L1441" s="82" t="s">
        <v>27821</v>
      </c>
      <c r="M1441" s="82" t="s">
        <v>29499</v>
      </c>
      <c r="N1441" s="82" t="s">
        <v>29500</v>
      </c>
      <c r="O1441" s="82" t="s">
        <v>29475</v>
      </c>
      <c r="P1441" s="82" t="s">
        <v>360</v>
      </c>
      <c r="Q1441" s="82" t="s">
        <v>28074</v>
      </c>
      <c r="R1441" s="82" t="s">
        <v>360</v>
      </c>
      <c r="S1441" s="82" t="s">
        <v>29501</v>
      </c>
      <c r="T1441" s="82" t="s">
        <v>29502</v>
      </c>
      <c r="U1441" s="82" t="s">
        <v>29503</v>
      </c>
      <c r="V1441" s="82" t="s">
        <v>28391</v>
      </c>
      <c r="W1441" s="82" t="s">
        <v>29504</v>
      </c>
      <c r="X1441" s="82" t="s">
        <v>27982</v>
      </c>
      <c r="Y1441" s="82" t="s">
        <v>29505</v>
      </c>
      <c r="Z1441" s="82" t="s">
        <v>29506</v>
      </c>
      <c r="AA1441" s="82" t="s">
        <v>29507</v>
      </c>
      <c r="AB1441" s="82" t="s">
        <v>29508</v>
      </c>
      <c r="AC1441" s="82" t="s">
        <v>29509</v>
      </c>
      <c r="AD1441" s="82" t="s">
        <v>29510</v>
      </c>
      <c r="AE1441" s="82" t="s">
        <v>29461</v>
      </c>
      <c r="AF1441" s="82" t="s">
        <v>382</v>
      </c>
      <c r="AG1441" s="82" t="s">
        <v>29511</v>
      </c>
      <c r="AH1441" s="82" t="s">
        <v>28336</v>
      </c>
      <c r="AI1441" s="82" t="s">
        <v>4354</v>
      </c>
      <c r="AJ1441" s="82" t="s">
        <v>27787</v>
      </c>
      <c r="AK1441" s="82" t="s">
        <v>29512</v>
      </c>
      <c r="AL1441" s="82" t="s">
        <v>415</v>
      </c>
    </row>
    <row r="1442" spans="1:38" x14ac:dyDescent="0.25">
      <c r="A1442" s="82" t="s">
        <v>29513</v>
      </c>
      <c r="B1442" s="82">
        <v>66.801000000000002</v>
      </c>
      <c r="D1442" s="82" t="s">
        <v>27761</v>
      </c>
      <c r="E1442" s="82" t="s">
        <v>29514</v>
      </c>
      <c r="F1442" s="82" t="s">
        <v>29515</v>
      </c>
      <c r="G1442" s="82" t="s">
        <v>14355</v>
      </c>
      <c r="H1442" s="82" t="s">
        <v>360</v>
      </c>
      <c r="I1442" s="82" t="s">
        <v>29516</v>
      </c>
      <c r="J1442" s="82" t="s">
        <v>29517</v>
      </c>
      <c r="K1442" s="82" t="s">
        <v>29518</v>
      </c>
      <c r="L1442" s="82" t="s">
        <v>29519</v>
      </c>
      <c r="M1442" s="82" t="s">
        <v>27768</v>
      </c>
      <c r="N1442" s="82" t="s">
        <v>29520</v>
      </c>
      <c r="O1442" s="82" t="s">
        <v>29521</v>
      </c>
      <c r="P1442" s="82" t="s">
        <v>29522</v>
      </c>
      <c r="Q1442" s="82" t="s">
        <v>29523</v>
      </c>
      <c r="R1442" s="82" t="s">
        <v>29524</v>
      </c>
      <c r="S1442" s="82" t="s">
        <v>29525</v>
      </c>
      <c r="T1442" s="82" t="s">
        <v>29526</v>
      </c>
      <c r="U1442" s="82" t="s">
        <v>29527</v>
      </c>
      <c r="V1442" s="82" t="s">
        <v>27774</v>
      </c>
      <c r="W1442" s="82" t="s">
        <v>29528</v>
      </c>
      <c r="X1442" s="82" t="s">
        <v>27776</v>
      </c>
      <c r="Y1442" s="82" t="s">
        <v>29529</v>
      </c>
      <c r="Z1442" s="82" t="s">
        <v>29530</v>
      </c>
      <c r="AA1442" s="82" t="s">
        <v>29531</v>
      </c>
      <c r="AB1442" s="82" t="s">
        <v>29532</v>
      </c>
      <c r="AC1442" s="82" t="s">
        <v>29533</v>
      </c>
      <c r="AD1442" s="82" t="s">
        <v>29534</v>
      </c>
      <c r="AE1442" s="82" t="s">
        <v>29535</v>
      </c>
      <c r="AF1442" s="82" t="s">
        <v>27784</v>
      </c>
      <c r="AG1442" s="82" t="s">
        <v>29536</v>
      </c>
      <c r="AH1442" s="82" t="s">
        <v>29537</v>
      </c>
      <c r="AI1442" s="82" t="s">
        <v>3885</v>
      </c>
      <c r="AJ1442" s="82" t="s">
        <v>27787</v>
      </c>
      <c r="AK1442" s="82" t="s">
        <v>29538</v>
      </c>
      <c r="AL1442" s="82" t="s">
        <v>415</v>
      </c>
    </row>
    <row r="1443" spans="1:38" x14ac:dyDescent="0.25">
      <c r="A1443" s="82" t="s">
        <v>29539</v>
      </c>
      <c r="B1443" s="82">
        <v>66.802000000000007</v>
      </c>
      <c r="D1443" s="82" t="s">
        <v>27761</v>
      </c>
      <c r="E1443" s="82" t="s">
        <v>29540</v>
      </c>
      <c r="F1443" s="82" t="s">
        <v>29541</v>
      </c>
      <c r="G1443" s="82" t="s">
        <v>600</v>
      </c>
      <c r="H1443" s="82" t="s">
        <v>360</v>
      </c>
      <c r="I1443" s="82" t="s">
        <v>29542</v>
      </c>
      <c r="J1443" s="82" t="s">
        <v>29543</v>
      </c>
      <c r="K1443" s="82" t="s">
        <v>29544</v>
      </c>
      <c r="L1443" s="82" t="s">
        <v>29545</v>
      </c>
      <c r="M1443" s="82" t="s">
        <v>29546</v>
      </c>
      <c r="N1443" s="82" t="s">
        <v>29547</v>
      </c>
      <c r="O1443" s="82" t="s">
        <v>558</v>
      </c>
      <c r="P1443" s="82" t="s">
        <v>29548</v>
      </c>
      <c r="Q1443" s="82" t="s">
        <v>29549</v>
      </c>
      <c r="R1443" s="82" t="s">
        <v>29550</v>
      </c>
      <c r="S1443" s="82" t="s">
        <v>29551</v>
      </c>
      <c r="T1443" s="82" t="s">
        <v>29552</v>
      </c>
      <c r="U1443" s="82" t="s">
        <v>29553</v>
      </c>
      <c r="V1443" s="82" t="s">
        <v>27774</v>
      </c>
      <c r="W1443" s="82" t="s">
        <v>29554</v>
      </c>
      <c r="X1443" s="82" t="s">
        <v>29555</v>
      </c>
      <c r="Y1443" s="82" t="s">
        <v>29556</v>
      </c>
      <c r="Z1443" s="82" t="s">
        <v>29557</v>
      </c>
      <c r="AA1443" s="82" t="s">
        <v>29558</v>
      </c>
      <c r="AB1443" s="82" t="s">
        <v>29559</v>
      </c>
      <c r="AC1443" s="82" t="s">
        <v>29560</v>
      </c>
      <c r="AD1443" s="82" t="s">
        <v>29561</v>
      </c>
      <c r="AE1443" s="82" t="s">
        <v>29562</v>
      </c>
      <c r="AF1443" s="82" t="s">
        <v>29563</v>
      </c>
      <c r="AG1443" s="82" t="s">
        <v>29564</v>
      </c>
      <c r="AH1443" s="82" t="s">
        <v>29565</v>
      </c>
      <c r="AI1443" s="82" t="s">
        <v>3885</v>
      </c>
      <c r="AJ1443" s="82" t="s">
        <v>27787</v>
      </c>
      <c r="AK1443" s="82" t="s">
        <v>29566</v>
      </c>
      <c r="AL1443" s="82" t="s">
        <v>415</v>
      </c>
    </row>
    <row r="1444" spans="1:38" x14ac:dyDescent="0.25">
      <c r="A1444" s="82" t="s">
        <v>29567</v>
      </c>
      <c r="B1444" s="82">
        <v>66.804000000000002</v>
      </c>
      <c r="C1444" s="82" t="s">
        <v>29568</v>
      </c>
      <c r="D1444" s="82" t="s">
        <v>27761</v>
      </c>
      <c r="E1444" s="82" t="s">
        <v>29569</v>
      </c>
      <c r="F1444" s="82" t="s">
        <v>29570</v>
      </c>
      <c r="G1444" s="82" t="s">
        <v>683</v>
      </c>
      <c r="H1444" s="82" t="s">
        <v>360</v>
      </c>
      <c r="I1444" s="82" t="s">
        <v>29571</v>
      </c>
      <c r="J1444" s="82" t="s">
        <v>29572</v>
      </c>
      <c r="K1444" s="82" t="s">
        <v>29573</v>
      </c>
      <c r="L1444" s="82" t="s">
        <v>29574</v>
      </c>
      <c r="M1444" s="82" t="s">
        <v>29575</v>
      </c>
      <c r="N1444" s="82" t="s">
        <v>29576</v>
      </c>
      <c r="O1444" s="82" t="s">
        <v>366</v>
      </c>
      <c r="P1444" s="82" t="s">
        <v>29577</v>
      </c>
      <c r="Q1444" s="82" t="s">
        <v>29523</v>
      </c>
      <c r="R1444" s="82" t="s">
        <v>29578</v>
      </c>
      <c r="S1444" s="82" t="s">
        <v>29579</v>
      </c>
      <c r="T1444" s="82" t="s">
        <v>29580</v>
      </c>
      <c r="U1444" s="82" t="s">
        <v>29581</v>
      </c>
      <c r="V1444" s="82" t="s">
        <v>27774</v>
      </c>
      <c r="W1444" s="82" t="s">
        <v>29582</v>
      </c>
      <c r="X1444" s="82" t="s">
        <v>29583</v>
      </c>
      <c r="Y1444" s="82" t="s">
        <v>29584</v>
      </c>
      <c r="Z1444" s="82" t="s">
        <v>29585</v>
      </c>
      <c r="AA1444" s="82" t="s">
        <v>29586</v>
      </c>
      <c r="AB1444" s="82" t="s">
        <v>29587</v>
      </c>
      <c r="AC1444" s="82" t="s">
        <v>29588</v>
      </c>
      <c r="AD1444" s="82" t="s">
        <v>29589</v>
      </c>
      <c r="AE1444" s="82" t="s">
        <v>29590</v>
      </c>
      <c r="AF1444" s="82" t="s">
        <v>29591</v>
      </c>
      <c r="AG1444" s="82" t="s">
        <v>29592</v>
      </c>
      <c r="AH1444" s="82" t="s">
        <v>29593</v>
      </c>
      <c r="AI1444" s="82" t="s">
        <v>1583</v>
      </c>
      <c r="AJ1444" s="82" t="s">
        <v>27787</v>
      </c>
      <c r="AK1444" s="82" t="s">
        <v>29594</v>
      </c>
      <c r="AL1444" s="82" t="s">
        <v>415</v>
      </c>
    </row>
    <row r="1445" spans="1:38" x14ac:dyDescent="0.25">
      <c r="A1445" s="82" t="s">
        <v>29595</v>
      </c>
      <c r="B1445" s="82">
        <v>66.805000000000007</v>
      </c>
      <c r="C1445" s="82" t="s">
        <v>29596</v>
      </c>
      <c r="D1445" s="82" t="s">
        <v>27761</v>
      </c>
      <c r="E1445" s="82" t="s">
        <v>29597</v>
      </c>
      <c r="F1445" s="82" t="s">
        <v>29598</v>
      </c>
      <c r="G1445" s="82" t="s">
        <v>683</v>
      </c>
      <c r="H1445" s="82" t="s">
        <v>360</v>
      </c>
      <c r="I1445" s="82" t="s">
        <v>29599</v>
      </c>
      <c r="J1445" s="82" t="s">
        <v>29600</v>
      </c>
      <c r="K1445" s="82" t="s">
        <v>29601</v>
      </c>
      <c r="L1445" s="82" t="s">
        <v>29602</v>
      </c>
      <c r="M1445" s="82" t="s">
        <v>29603</v>
      </c>
      <c r="N1445" s="82" t="s">
        <v>29604</v>
      </c>
      <c r="O1445" s="82" t="s">
        <v>558</v>
      </c>
      <c r="P1445" s="82" t="s">
        <v>29605</v>
      </c>
      <c r="Q1445" s="82" t="s">
        <v>29523</v>
      </c>
      <c r="R1445" s="82" t="s">
        <v>29578</v>
      </c>
      <c r="S1445" s="82" t="s">
        <v>29606</v>
      </c>
      <c r="T1445" s="82" t="s">
        <v>29607</v>
      </c>
      <c r="U1445" s="82" t="s">
        <v>29608</v>
      </c>
      <c r="V1445" s="82" t="s">
        <v>27774</v>
      </c>
      <c r="W1445" s="82" t="s">
        <v>29582</v>
      </c>
      <c r="X1445" s="82" t="s">
        <v>29609</v>
      </c>
      <c r="Y1445" s="82" t="s">
        <v>29610</v>
      </c>
      <c r="Z1445" s="82" t="s">
        <v>29611</v>
      </c>
      <c r="AA1445" s="82" t="s">
        <v>29612</v>
      </c>
      <c r="AB1445" s="82" t="s">
        <v>29613</v>
      </c>
      <c r="AC1445" s="82" t="s">
        <v>29614</v>
      </c>
      <c r="AD1445" s="82" t="s">
        <v>29615</v>
      </c>
      <c r="AE1445" s="82" t="s">
        <v>29590</v>
      </c>
      <c r="AF1445" s="82" t="s">
        <v>29616</v>
      </c>
      <c r="AG1445" s="82" t="s">
        <v>29617</v>
      </c>
      <c r="AH1445" s="82" t="s">
        <v>29618</v>
      </c>
      <c r="AI1445" s="82" t="s">
        <v>4335</v>
      </c>
      <c r="AJ1445" s="82" t="s">
        <v>27787</v>
      </c>
      <c r="AK1445" s="82" t="s">
        <v>29619</v>
      </c>
      <c r="AL1445" s="82" t="s">
        <v>415</v>
      </c>
    </row>
    <row r="1446" spans="1:38" x14ac:dyDescent="0.25">
      <c r="A1446" s="82" t="s">
        <v>29620</v>
      </c>
      <c r="B1446" s="82">
        <v>66.805999999999997</v>
      </c>
      <c r="C1446" s="82" t="s">
        <v>29620</v>
      </c>
      <c r="D1446" s="82" t="s">
        <v>27761</v>
      </c>
      <c r="E1446" s="82" t="s">
        <v>29621</v>
      </c>
      <c r="F1446" s="82" t="s">
        <v>29622</v>
      </c>
      <c r="G1446" s="82" t="s">
        <v>359</v>
      </c>
      <c r="H1446" s="82" t="s">
        <v>360</v>
      </c>
      <c r="I1446" s="82" t="s">
        <v>29623</v>
      </c>
      <c r="J1446" s="82" t="s">
        <v>29624</v>
      </c>
      <c r="K1446" s="82" t="s">
        <v>29625</v>
      </c>
      <c r="L1446" s="82" t="s">
        <v>29626</v>
      </c>
      <c r="M1446" s="82" t="s">
        <v>29627</v>
      </c>
      <c r="N1446" s="82" t="s">
        <v>29628</v>
      </c>
      <c r="O1446" s="82" t="s">
        <v>29629</v>
      </c>
      <c r="P1446" s="82" t="s">
        <v>29630</v>
      </c>
      <c r="Q1446" s="82" t="s">
        <v>29631</v>
      </c>
      <c r="R1446" s="82" t="s">
        <v>29632</v>
      </c>
      <c r="S1446" s="82" t="s">
        <v>29633</v>
      </c>
      <c r="T1446" s="82" t="s">
        <v>29634</v>
      </c>
      <c r="U1446" s="82" t="s">
        <v>29635</v>
      </c>
      <c r="V1446" s="82" t="s">
        <v>27774</v>
      </c>
      <c r="W1446" s="82" t="s">
        <v>29636</v>
      </c>
      <c r="X1446" s="82" t="s">
        <v>29555</v>
      </c>
      <c r="Y1446" s="82" t="s">
        <v>29637</v>
      </c>
      <c r="Z1446" s="82" t="s">
        <v>29638</v>
      </c>
      <c r="AA1446" s="82" t="s">
        <v>29639</v>
      </c>
      <c r="AB1446" s="82" t="s">
        <v>29640</v>
      </c>
      <c r="AC1446" s="82" t="s">
        <v>29641</v>
      </c>
      <c r="AD1446" s="82" t="s">
        <v>29642</v>
      </c>
      <c r="AE1446" s="82" t="s">
        <v>29643</v>
      </c>
      <c r="AG1446" s="82" t="s">
        <v>29644</v>
      </c>
      <c r="AH1446" s="82" t="s">
        <v>29645</v>
      </c>
      <c r="AI1446" s="82" t="s">
        <v>1631</v>
      </c>
      <c r="AJ1446" s="82" t="s">
        <v>27787</v>
      </c>
      <c r="AK1446" s="82" t="s">
        <v>29646</v>
      </c>
      <c r="AL1446" s="82" t="s">
        <v>415</v>
      </c>
    </row>
    <row r="1447" spans="1:38" x14ac:dyDescent="0.25">
      <c r="A1447" s="82" t="s">
        <v>29647</v>
      </c>
      <c r="B1447" s="82">
        <v>66.808000000000007</v>
      </c>
      <c r="D1447" s="82" t="s">
        <v>27761</v>
      </c>
      <c r="E1447" s="82" t="s">
        <v>29648</v>
      </c>
      <c r="F1447" s="82" t="s">
        <v>29649</v>
      </c>
      <c r="G1447" s="82" t="s">
        <v>600</v>
      </c>
      <c r="H1447" s="82" t="s">
        <v>360</v>
      </c>
      <c r="I1447" s="82" t="s">
        <v>29650</v>
      </c>
      <c r="J1447" s="82" t="s">
        <v>29651</v>
      </c>
      <c r="K1447" s="82" t="s">
        <v>29652</v>
      </c>
      <c r="L1447" s="82" t="s">
        <v>29653</v>
      </c>
      <c r="M1447" s="82" t="s">
        <v>29654</v>
      </c>
      <c r="N1447" s="82" t="s">
        <v>29655</v>
      </c>
      <c r="O1447" s="82" t="s">
        <v>558</v>
      </c>
      <c r="P1447" s="82" t="s">
        <v>27851</v>
      </c>
      <c r="Q1447" s="82" t="s">
        <v>29656</v>
      </c>
      <c r="R1447" s="82" t="s">
        <v>29657</v>
      </c>
      <c r="S1447" s="82" t="s">
        <v>400</v>
      </c>
      <c r="T1447" s="82" t="s">
        <v>29658</v>
      </c>
      <c r="U1447" s="82" t="s">
        <v>29659</v>
      </c>
      <c r="V1447" s="82" t="s">
        <v>27774</v>
      </c>
      <c r="W1447" s="82" t="s">
        <v>29660</v>
      </c>
      <c r="X1447" s="82" t="s">
        <v>27982</v>
      </c>
      <c r="Y1447" s="82" t="s">
        <v>29661</v>
      </c>
      <c r="Z1447" s="82" t="s">
        <v>29662</v>
      </c>
      <c r="AA1447" s="82" t="s">
        <v>29663</v>
      </c>
      <c r="AB1447" s="82" t="s">
        <v>29664</v>
      </c>
      <c r="AC1447" s="82" t="s">
        <v>29665</v>
      </c>
      <c r="AD1447" s="82" t="s">
        <v>29666</v>
      </c>
      <c r="AE1447" s="82" t="s">
        <v>29667</v>
      </c>
      <c r="AF1447" s="82" t="s">
        <v>382</v>
      </c>
      <c r="AG1447" s="82" t="s">
        <v>29668</v>
      </c>
      <c r="AH1447" s="82" t="s">
        <v>29669</v>
      </c>
      <c r="AI1447" s="82" t="s">
        <v>2843</v>
      </c>
      <c r="AJ1447" s="82" t="s">
        <v>27787</v>
      </c>
      <c r="AK1447" s="82" t="s">
        <v>29670</v>
      </c>
      <c r="AL1447" s="82" t="s">
        <v>450</v>
      </c>
    </row>
    <row r="1448" spans="1:38" x14ac:dyDescent="0.25">
      <c r="A1448" s="82" t="s">
        <v>29671</v>
      </c>
      <c r="B1448" s="82">
        <v>66.808999999999997</v>
      </c>
      <c r="D1448" s="82" t="s">
        <v>27761</v>
      </c>
      <c r="E1448" s="82" t="s">
        <v>29540</v>
      </c>
      <c r="F1448" s="82" t="s">
        <v>29672</v>
      </c>
      <c r="G1448" s="82" t="s">
        <v>600</v>
      </c>
      <c r="H1448" s="82" t="s">
        <v>360</v>
      </c>
      <c r="I1448" s="82" t="s">
        <v>29673</v>
      </c>
      <c r="J1448" s="82" t="s">
        <v>29674</v>
      </c>
      <c r="K1448" s="82" t="s">
        <v>29675</v>
      </c>
      <c r="L1448" s="82" t="s">
        <v>29676</v>
      </c>
      <c r="M1448" s="82" t="s">
        <v>27822</v>
      </c>
      <c r="N1448" s="82" t="s">
        <v>29677</v>
      </c>
      <c r="O1448" s="82" t="s">
        <v>558</v>
      </c>
      <c r="P1448" s="82" t="s">
        <v>29678</v>
      </c>
      <c r="Q1448" s="82" t="s">
        <v>29549</v>
      </c>
      <c r="R1448" s="82" t="s">
        <v>29550</v>
      </c>
      <c r="S1448" s="82" t="s">
        <v>29679</v>
      </c>
      <c r="T1448" s="82" t="s">
        <v>29680</v>
      </c>
      <c r="U1448" s="82" t="s">
        <v>29681</v>
      </c>
      <c r="V1448" s="82" t="s">
        <v>27774</v>
      </c>
      <c r="W1448" s="82" t="s">
        <v>29682</v>
      </c>
      <c r="X1448" s="82" t="s">
        <v>29555</v>
      </c>
      <c r="Y1448" s="82" t="s">
        <v>29683</v>
      </c>
      <c r="Z1448" s="82" t="s">
        <v>29684</v>
      </c>
      <c r="AA1448" s="82" t="s">
        <v>29685</v>
      </c>
      <c r="AB1448" s="82" t="s">
        <v>29686</v>
      </c>
      <c r="AC1448" s="82" t="s">
        <v>428</v>
      </c>
      <c r="AD1448" s="82" t="s">
        <v>29687</v>
      </c>
      <c r="AE1448" s="82" t="s">
        <v>29562</v>
      </c>
      <c r="AF1448" s="82" t="s">
        <v>29688</v>
      </c>
      <c r="AG1448" s="82" t="s">
        <v>29689</v>
      </c>
      <c r="AH1448" s="82" t="s">
        <v>29690</v>
      </c>
      <c r="AI1448" s="82" t="s">
        <v>1211</v>
      </c>
      <c r="AJ1448" s="82" t="s">
        <v>27787</v>
      </c>
      <c r="AK1448" s="82" t="s">
        <v>29691</v>
      </c>
      <c r="AL1448" s="82" t="s">
        <v>415</v>
      </c>
    </row>
    <row r="1449" spans="1:38" x14ac:dyDescent="0.25">
      <c r="A1449" s="82" t="s">
        <v>29692</v>
      </c>
      <c r="B1449" s="82">
        <v>66.811999999999998</v>
      </c>
      <c r="C1449" s="82" t="s">
        <v>29693</v>
      </c>
      <c r="D1449" s="82" t="s">
        <v>27761</v>
      </c>
      <c r="E1449" s="82" t="s">
        <v>29694</v>
      </c>
      <c r="F1449" s="82" t="s">
        <v>29695</v>
      </c>
      <c r="G1449" s="82" t="s">
        <v>600</v>
      </c>
      <c r="H1449" s="82" t="s">
        <v>360</v>
      </c>
      <c r="I1449" s="82" t="s">
        <v>29696</v>
      </c>
      <c r="J1449" s="82" t="s">
        <v>12161</v>
      </c>
      <c r="K1449" s="82" t="s">
        <v>628</v>
      </c>
      <c r="L1449" s="82" t="s">
        <v>29697</v>
      </c>
      <c r="M1449" s="82" t="s">
        <v>29698</v>
      </c>
      <c r="N1449" s="82" t="s">
        <v>27849</v>
      </c>
      <c r="O1449" s="82" t="s">
        <v>28366</v>
      </c>
      <c r="P1449" s="82" t="s">
        <v>29699</v>
      </c>
      <c r="Q1449" s="82" t="s">
        <v>27852</v>
      </c>
      <c r="R1449" s="82" t="s">
        <v>29700</v>
      </c>
      <c r="S1449" s="82" t="s">
        <v>400</v>
      </c>
      <c r="T1449" s="82" t="s">
        <v>29701</v>
      </c>
      <c r="U1449" s="82" t="s">
        <v>29702</v>
      </c>
      <c r="V1449" s="82" t="s">
        <v>27774</v>
      </c>
      <c r="W1449" s="82" t="s">
        <v>29703</v>
      </c>
      <c r="X1449" s="82" t="s">
        <v>27776</v>
      </c>
      <c r="Y1449" s="82" t="s">
        <v>29704</v>
      </c>
      <c r="Z1449" s="82" t="s">
        <v>29705</v>
      </c>
      <c r="AA1449" s="82" t="s">
        <v>29706</v>
      </c>
      <c r="AB1449" s="82" t="s">
        <v>29707</v>
      </c>
      <c r="AC1449" s="82" t="s">
        <v>29708</v>
      </c>
      <c r="AD1449" s="82" t="s">
        <v>29709</v>
      </c>
      <c r="AE1449" s="82" t="s">
        <v>29710</v>
      </c>
      <c r="AG1449" s="82" t="s">
        <v>29711</v>
      </c>
      <c r="AH1449" s="82" t="s">
        <v>29712</v>
      </c>
      <c r="AI1449" s="82" t="s">
        <v>4354</v>
      </c>
      <c r="AJ1449" s="82" t="s">
        <v>27787</v>
      </c>
      <c r="AK1449" s="82" t="s">
        <v>29713</v>
      </c>
      <c r="AL1449" s="82" t="s">
        <v>415</v>
      </c>
    </row>
    <row r="1450" spans="1:38" x14ac:dyDescent="0.25">
      <c r="A1450" s="82" t="s">
        <v>29714</v>
      </c>
      <c r="B1450" s="82">
        <v>66.813000000000002</v>
      </c>
      <c r="D1450" s="82" t="s">
        <v>27761</v>
      </c>
      <c r="E1450" s="82" t="s">
        <v>29715</v>
      </c>
      <c r="F1450" s="82" t="s">
        <v>29716</v>
      </c>
      <c r="G1450" s="82" t="s">
        <v>359</v>
      </c>
      <c r="H1450" s="82" t="s">
        <v>360</v>
      </c>
      <c r="I1450" s="82" t="s">
        <v>29717</v>
      </c>
      <c r="J1450" s="82" t="s">
        <v>29718</v>
      </c>
      <c r="K1450" s="82" t="s">
        <v>29719</v>
      </c>
      <c r="L1450" s="82" t="s">
        <v>29720</v>
      </c>
      <c r="M1450" s="82" t="s">
        <v>29721</v>
      </c>
      <c r="N1450" s="82" t="s">
        <v>29722</v>
      </c>
      <c r="O1450" s="82" t="s">
        <v>28366</v>
      </c>
      <c r="P1450" s="82" t="s">
        <v>27851</v>
      </c>
      <c r="Q1450" s="82" t="s">
        <v>29723</v>
      </c>
      <c r="R1450" s="82" t="s">
        <v>29724</v>
      </c>
      <c r="S1450" s="82" t="s">
        <v>29725</v>
      </c>
      <c r="T1450" s="82" t="s">
        <v>29726</v>
      </c>
      <c r="U1450" s="82" t="s">
        <v>29727</v>
      </c>
      <c r="V1450" s="82" t="s">
        <v>27774</v>
      </c>
      <c r="W1450" s="82" t="s">
        <v>28392</v>
      </c>
      <c r="X1450" s="82" t="s">
        <v>29555</v>
      </c>
      <c r="Y1450" s="82" t="s">
        <v>29728</v>
      </c>
      <c r="Z1450" s="82" t="s">
        <v>29729</v>
      </c>
      <c r="AA1450" s="82" t="s">
        <v>29730</v>
      </c>
      <c r="AB1450" s="82" t="s">
        <v>29731</v>
      </c>
      <c r="AC1450" s="82" t="s">
        <v>27863</v>
      </c>
      <c r="AD1450" s="82" t="s">
        <v>29732</v>
      </c>
      <c r="AE1450" s="82" t="s">
        <v>29562</v>
      </c>
      <c r="AF1450" s="82" t="s">
        <v>29733</v>
      </c>
      <c r="AG1450" s="82" t="s">
        <v>382</v>
      </c>
      <c r="AH1450" s="82" t="s">
        <v>29734</v>
      </c>
      <c r="AI1450" s="82" t="s">
        <v>4354</v>
      </c>
      <c r="AJ1450" s="82" t="s">
        <v>27787</v>
      </c>
      <c r="AK1450" s="82" t="s">
        <v>29735</v>
      </c>
      <c r="AL1450" s="82" t="s">
        <v>415</v>
      </c>
    </row>
    <row r="1451" spans="1:38" x14ac:dyDescent="0.25">
      <c r="A1451" s="82" t="s">
        <v>29736</v>
      </c>
      <c r="B1451" s="82">
        <v>66.813999999999993</v>
      </c>
      <c r="C1451" s="82" t="s">
        <v>29737</v>
      </c>
      <c r="D1451" s="82" t="s">
        <v>27761</v>
      </c>
      <c r="E1451" s="82" t="s">
        <v>29738</v>
      </c>
      <c r="F1451" s="82" t="s">
        <v>29739</v>
      </c>
      <c r="G1451" s="82" t="s">
        <v>600</v>
      </c>
      <c r="H1451" s="82" t="s">
        <v>360</v>
      </c>
      <c r="I1451" s="82" t="s">
        <v>29740</v>
      </c>
      <c r="J1451" s="82" t="s">
        <v>29741</v>
      </c>
      <c r="K1451" s="82" t="s">
        <v>29742</v>
      </c>
      <c r="L1451" s="82" t="s">
        <v>27821</v>
      </c>
      <c r="M1451" s="82" t="s">
        <v>29743</v>
      </c>
      <c r="N1451" s="82" t="s">
        <v>29744</v>
      </c>
      <c r="O1451" s="82" t="s">
        <v>28366</v>
      </c>
      <c r="P1451" s="82" t="s">
        <v>27851</v>
      </c>
      <c r="Q1451" s="82" t="s">
        <v>27852</v>
      </c>
      <c r="R1451" s="82" t="s">
        <v>29745</v>
      </c>
      <c r="S1451" s="82" t="s">
        <v>29746</v>
      </c>
      <c r="T1451" s="82" t="s">
        <v>29747</v>
      </c>
      <c r="U1451" s="82" t="s">
        <v>29748</v>
      </c>
      <c r="V1451" s="82" t="s">
        <v>27774</v>
      </c>
      <c r="W1451" s="82" t="s">
        <v>29749</v>
      </c>
      <c r="X1451" s="82" t="s">
        <v>27776</v>
      </c>
      <c r="Y1451" s="82" t="s">
        <v>29750</v>
      </c>
      <c r="Z1451" s="82" t="s">
        <v>29751</v>
      </c>
      <c r="AA1451" s="82" t="s">
        <v>29752</v>
      </c>
      <c r="AB1451" s="82" t="s">
        <v>29753</v>
      </c>
      <c r="AC1451" s="82" t="s">
        <v>1011</v>
      </c>
      <c r="AD1451" s="82" t="s">
        <v>29754</v>
      </c>
      <c r="AE1451" s="82" t="s">
        <v>29755</v>
      </c>
      <c r="AF1451" s="82" t="s">
        <v>29756</v>
      </c>
      <c r="AG1451" s="82" t="s">
        <v>29757</v>
      </c>
      <c r="AH1451" s="82" t="s">
        <v>29758</v>
      </c>
      <c r="AI1451" s="82" t="s">
        <v>4409</v>
      </c>
      <c r="AJ1451" s="82" t="s">
        <v>27787</v>
      </c>
      <c r="AK1451" s="82" t="s">
        <v>29759</v>
      </c>
      <c r="AL1451" s="82" t="s">
        <v>415</v>
      </c>
    </row>
    <row r="1452" spans="1:38" x14ac:dyDescent="0.25">
      <c r="A1452" s="82" t="s">
        <v>29760</v>
      </c>
      <c r="B1452" s="82">
        <v>66.814999999999998</v>
      </c>
      <c r="C1452" s="82" t="s">
        <v>29761</v>
      </c>
      <c r="D1452" s="82" t="s">
        <v>27761</v>
      </c>
      <c r="E1452" s="82" t="s">
        <v>29762</v>
      </c>
      <c r="F1452" s="82" t="s">
        <v>29763</v>
      </c>
      <c r="G1452" s="82" t="s">
        <v>600</v>
      </c>
      <c r="H1452" s="82" t="s">
        <v>360</v>
      </c>
      <c r="I1452" s="82" t="s">
        <v>29764</v>
      </c>
      <c r="J1452" s="82" t="s">
        <v>29765</v>
      </c>
      <c r="K1452" s="82" t="s">
        <v>29766</v>
      </c>
      <c r="L1452" s="82" t="s">
        <v>29767</v>
      </c>
      <c r="M1452" s="82" t="s">
        <v>29768</v>
      </c>
      <c r="N1452" s="82" t="s">
        <v>29769</v>
      </c>
      <c r="O1452" s="82" t="s">
        <v>28366</v>
      </c>
      <c r="P1452" s="82" t="s">
        <v>29770</v>
      </c>
      <c r="Q1452" s="82" t="s">
        <v>27852</v>
      </c>
      <c r="R1452" s="82" t="s">
        <v>29771</v>
      </c>
      <c r="S1452" s="82" t="s">
        <v>29772</v>
      </c>
      <c r="T1452" s="82" t="s">
        <v>29773</v>
      </c>
      <c r="U1452" s="82" t="s">
        <v>29774</v>
      </c>
      <c r="V1452" s="82" t="s">
        <v>29775</v>
      </c>
      <c r="W1452" s="82" t="s">
        <v>29776</v>
      </c>
      <c r="X1452" s="82" t="s">
        <v>29777</v>
      </c>
      <c r="Y1452" s="82" t="s">
        <v>29778</v>
      </c>
      <c r="Z1452" s="82" t="s">
        <v>29779</v>
      </c>
      <c r="AA1452" s="82" t="s">
        <v>29780</v>
      </c>
      <c r="AB1452" s="82" t="s">
        <v>29781</v>
      </c>
      <c r="AC1452" s="82" t="s">
        <v>29782</v>
      </c>
      <c r="AD1452" s="82" t="s">
        <v>29783</v>
      </c>
      <c r="AE1452" s="82" t="s">
        <v>29755</v>
      </c>
      <c r="AF1452" s="82" t="s">
        <v>29784</v>
      </c>
      <c r="AG1452" s="82" t="s">
        <v>29785</v>
      </c>
      <c r="AH1452" s="82" t="s">
        <v>28336</v>
      </c>
      <c r="AI1452" s="82" t="s">
        <v>4409</v>
      </c>
      <c r="AJ1452" s="82" t="s">
        <v>27787</v>
      </c>
      <c r="AK1452" s="82" t="s">
        <v>29786</v>
      </c>
      <c r="AL1452" s="82" t="s">
        <v>415</v>
      </c>
    </row>
    <row r="1453" spans="1:38" x14ac:dyDescent="0.25">
      <c r="A1453" s="82" t="s">
        <v>29787</v>
      </c>
      <c r="B1453" s="82">
        <v>66.816000000000003</v>
      </c>
      <c r="D1453" s="82" t="s">
        <v>27761</v>
      </c>
      <c r="E1453" s="82" t="s">
        <v>29788</v>
      </c>
      <c r="F1453" s="82" t="s">
        <v>29789</v>
      </c>
      <c r="G1453" s="82" t="s">
        <v>359</v>
      </c>
      <c r="H1453" s="82" t="s">
        <v>360</v>
      </c>
      <c r="I1453" s="82" t="s">
        <v>29790</v>
      </c>
      <c r="J1453" s="82" t="s">
        <v>29791</v>
      </c>
      <c r="K1453" s="82" t="s">
        <v>29792</v>
      </c>
      <c r="L1453" s="82" t="s">
        <v>29226</v>
      </c>
      <c r="M1453" s="82" t="s">
        <v>29793</v>
      </c>
      <c r="N1453" s="82" t="s">
        <v>27849</v>
      </c>
      <c r="O1453" s="82" t="s">
        <v>28366</v>
      </c>
      <c r="P1453" s="82" t="s">
        <v>27851</v>
      </c>
      <c r="Q1453" s="82" t="s">
        <v>27852</v>
      </c>
      <c r="R1453" s="82" t="s">
        <v>29724</v>
      </c>
      <c r="S1453" s="82" t="s">
        <v>29794</v>
      </c>
      <c r="T1453" s="82" t="s">
        <v>29795</v>
      </c>
      <c r="U1453" s="82" t="s">
        <v>29796</v>
      </c>
      <c r="V1453" s="82" t="s">
        <v>27774</v>
      </c>
      <c r="W1453" s="82" t="s">
        <v>29582</v>
      </c>
      <c r="X1453" s="82" t="s">
        <v>29797</v>
      </c>
      <c r="Y1453" s="82" t="s">
        <v>29798</v>
      </c>
      <c r="Z1453" s="82" t="s">
        <v>29799</v>
      </c>
      <c r="AA1453" s="82" t="s">
        <v>29800</v>
      </c>
      <c r="AB1453" s="82" t="s">
        <v>29801</v>
      </c>
      <c r="AC1453" s="82" t="s">
        <v>29802</v>
      </c>
      <c r="AD1453" s="82" t="s">
        <v>29803</v>
      </c>
      <c r="AE1453" s="82" t="s">
        <v>29590</v>
      </c>
      <c r="AF1453" s="82" t="s">
        <v>29804</v>
      </c>
      <c r="AG1453" s="82" t="s">
        <v>29805</v>
      </c>
      <c r="AH1453" s="82" t="s">
        <v>28336</v>
      </c>
      <c r="AI1453" s="82" t="s">
        <v>4354</v>
      </c>
      <c r="AJ1453" s="82" t="s">
        <v>27787</v>
      </c>
      <c r="AK1453" s="82" t="s">
        <v>29806</v>
      </c>
      <c r="AL1453" s="82" t="s">
        <v>415</v>
      </c>
    </row>
    <row r="1454" spans="1:38" x14ac:dyDescent="0.25">
      <c r="A1454" s="82" t="s">
        <v>29807</v>
      </c>
      <c r="B1454" s="82">
        <v>66.816999999999993</v>
      </c>
      <c r="D1454" s="82" t="s">
        <v>27761</v>
      </c>
      <c r="E1454" s="82" t="s">
        <v>29808</v>
      </c>
      <c r="F1454" s="82" t="s">
        <v>29809</v>
      </c>
      <c r="G1454" s="82" t="s">
        <v>683</v>
      </c>
      <c r="H1454" s="82" t="s">
        <v>360</v>
      </c>
      <c r="I1454" s="82" t="s">
        <v>29810</v>
      </c>
      <c r="J1454" s="82" t="s">
        <v>29811</v>
      </c>
      <c r="K1454" s="82" t="s">
        <v>29812</v>
      </c>
      <c r="L1454" s="82" t="s">
        <v>29813</v>
      </c>
      <c r="M1454" s="82" t="s">
        <v>29814</v>
      </c>
      <c r="N1454" s="82" t="s">
        <v>29815</v>
      </c>
      <c r="O1454" s="82" t="s">
        <v>29816</v>
      </c>
      <c r="P1454" s="82" t="s">
        <v>29817</v>
      </c>
      <c r="Q1454" s="82" t="s">
        <v>27902</v>
      </c>
      <c r="R1454" s="82" t="s">
        <v>29818</v>
      </c>
      <c r="S1454" s="82" t="s">
        <v>29819</v>
      </c>
      <c r="T1454" s="82" t="s">
        <v>29820</v>
      </c>
      <c r="U1454" s="82" t="s">
        <v>29821</v>
      </c>
      <c r="V1454" s="82" t="s">
        <v>28911</v>
      </c>
      <c r="W1454" s="82" t="s">
        <v>29822</v>
      </c>
      <c r="X1454" s="82" t="s">
        <v>27776</v>
      </c>
      <c r="Y1454" s="82" t="s">
        <v>29823</v>
      </c>
      <c r="Z1454" s="82" t="s">
        <v>29824</v>
      </c>
      <c r="AA1454" s="82" t="s">
        <v>29825</v>
      </c>
      <c r="AB1454" s="82" t="s">
        <v>29826</v>
      </c>
      <c r="AC1454" s="82" t="s">
        <v>29827</v>
      </c>
      <c r="AD1454" s="82" t="s">
        <v>29828</v>
      </c>
      <c r="AE1454" s="82" t="s">
        <v>29755</v>
      </c>
      <c r="AF1454" s="82" t="s">
        <v>382</v>
      </c>
      <c r="AG1454" s="82" t="s">
        <v>29829</v>
      </c>
      <c r="AH1454" s="82" t="s">
        <v>29830</v>
      </c>
      <c r="AI1454" s="82" t="s">
        <v>4354</v>
      </c>
      <c r="AJ1454" s="82" t="s">
        <v>27787</v>
      </c>
      <c r="AK1454" s="82" t="s">
        <v>29831</v>
      </c>
      <c r="AL1454" s="82" t="s">
        <v>415</v>
      </c>
    </row>
    <row r="1455" spans="1:38" x14ac:dyDescent="0.25">
      <c r="A1455" s="82" t="s">
        <v>29832</v>
      </c>
      <c r="B1455" s="82">
        <v>66.817999999999998</v>
      </c>
      <c r="D1455" s="82" t="s">
        <v>27761</v>
      </c>
      <c r="E1455" s="82" t="s">
        <v>29833</v>
      </c>
      <c r="F1455" s="82" t="s">
        <v>29834</v>
      </c>
      <c r="G1455" s="82" t="s">
        <v>600</v>
      </c>
      <c r="H1455" s="82" t="s">
        <v>360</v>
      </c>
      <c r="I1455" s="82" t="s">
        <v>29835</v>
      </c>
      <c r="J1455" s="82" t="s">
        <v>29836</v>
      </c>
      <c r="K1455" s="82" t="s">
        <v>29837</v>
      </c>
      <c r="L1455" s="82" t="s">
        <v>29226</v>
      </c>
      <c r="M1455" s="82" t="s">
        <v>29838</v>
      </c>
      <c r="N1455" s="82" t="s">
        <v>29839</v>
      </c>
      <c r="O1455" s="82" t="s">
        <v>28366</v>
      </c>
      <c r="P1455" s="82" t="s">
        <v>27851</v>
      </c>
      <c r="Q1455" s="82" t="s">
        <v>27852</v>
      </c>
      <c r="R1455" s="82" t="s">
        <v>29840</v>
      </c>
      <c r="S1455" s="82" t="s">
        <v>29841</v>
      </c>
      <c r="T1455" s="82" t="s">
        <v>29842</v>
      </c>
      <c r="U1455" s="82" t="s">
        <v>29843</v>
      </c>
      <c r="V1455" s="82" t="s">
        <v>29844</v>
      </c>
      <c r="W1455" s="82" t="s">
        <v>29845</v>
      </c>
      <c r="X1455" s="82" t="s">
        <v>27776</v>
      </c>
      <c r="Y1455" s="82" t="s">
        <v>29846</v>
      </c>
      <c r="Z1455" s="82" t="s">
        <v>29847</v>
      </c>
      <c r="AA1455" s="82" t="s">
        <v>29848</v>
      </c>
      <c r="AB1455" s="82" t="s">
        <v>29849</v>
      </c>
      <c r="AC1455" s="82" t="s">
        <v>29850</v>
      </c>
      <c r="AD1455" s="82" t="s">
        <v>29851</v>
      </c>
      <c r="AE1455" s="82" t="s">
        <v>29755</v>
      </c>
      <c r="AF1455" s="82" t="s">
        <v>29852</v>
      </c>
      <c r="AG1455" s="82" t="s">
        <v>29853</v>
      </c>
      <c r="AH1455" s="82" t="s">
        <v>29854</v>
      </c>
      <c r="AI1455" s="82" t="s">
        <v>4354</v>
      </c>
      <c r="AJ1455" s="82" t="s">
        <v>27787</v>
      </c>
      <c r="AK1455" s="82" t="s">
        <v>29855</v>
      </c>
      <c r="AL1455" s="82" t="s">
        <v>961</v>
      </c>
    </row>
    <row r="1456" spans="1:38" x14ac:dyDescent="0.25">
      <c r="A1456" s="82" t="s">
        <v>29856</v>
      </c>
      <c r="B1456" s="82">
        <v>66.926000000000002</v>
      </c>
      <c r="C1456" s="82" t="s">
        <v>29857</v>
      </c>
      <c r="D1456" s="82" t="s">
        <v>27761</v>
      </c>
      <c r="E1456" s="82" t="s">
        <v>29858</v>
      </c>
      <c r="F1456" s="82" t="s">
        <v>29859</v>
      </c>
      <c r="G1456" s="82" t="s">
        <v>359</v>
      </c>
      <c r="H1456" s="82" t="s">
        <v>360</v>
      </c>
      <c r="I1456" s="82" t="s">
        <v>29860</v>
      </c>
      <c r="J1456" s="82" t="s">
        <v>29861</v>
      </c>
      <c r="K1456" s="82" t="s">
        <v>29862</v>
      </c>
      <c r="L1456" s="82" t="s">
        <v>29863</v>
      </c>
      <c r="M1456" s="82" t="s">
        <v>29864</v>
      </c>
      <c r="N1456" s="82" t="s">
        <v>29865</v>
      </c>
      <c r="O1456" s="82" t="s">
        <v>28366</v>
      </c>
      <c r="P1456" s="82" t="s">
        <v>29866</v>
      </c>
      <c r="Q1456" s="82" t="s">
        <v>29867</v>
      </c>
      <c r="R1456" s="82" t="s">
        <v>360</v>
      </c>
      <c r="S1456" s="82" t="s">
        <v>400</v>
      </c>
      <c r="T1456" s="82" t="s">
        <v>29868</v>
      </c>
      <c r="U1456" s="82" t="s">
        <v>29869</v>
      </c>
      <c r="V1456" s="82" t="s">
        <v>27774</v>
      </c>
      <c r="W1456" s="82" t="s">
        <v>29870</v>
      </c>
      <c r="X1456" s="82" t="s">
        <v>27776</v>
      </c>
      <c r="Y1456" s="82" t="s">
        <v>29871</v>
      </c>
      <c r="Z1456" s="82" t="s">
        <v>29872</v>
      </c>
      <c r="AA1456" s="82" t="s">
        <v>29873</v>
      </c>
      <c r="AB1456" s="82" t="s">
        <v>29874</v>
      </c>
      <c r="AC1456" s="82" t="s">
        <v>29875</v>
      </c>
      <c r="AD1456" s="82" t="s">
        <v>29876</v>
      </c>
      <c r="AE1456" s="82" t="s">
        <v>29877</v>
      </c>
      <c r="AF1456" s="82" t="s">
        <v>382</v>
      </c>
      <c r="AG1456" s="82" t="s">
        <v>29878</v>
      </c>
      <c r="AH1456" s="82" t="s">
        <v>29879</v>
      </c>
      <c r="AI1456" s="82" t="s">
        <v>1703</v>
      </c>
      <c r="AJ1456" s="82" t="s">
        <v>27787</v>
      </c>
      <c r="AK1456" s="82" t="s">
        <v>29880</v>
      </c>
      <c r="AL1456" s="82" t="s">
        <v>415</v>
      </c>
    </row>
    <row r="1457" spans="1:38" x14ac:dyDescent="0.25">
      <c r="A1457" s="82" t="s">
        <v>29881</v>
      </c>
      <c r="B1457" s="82">
        <v>66.930999999999997</v>
      </c>
      <c r="D1457" s="82" t="s">
        <v>27761</v>
      </c>
      <c r="E1457" s="82" t="s">
        <v>29882</v>
      </c>
      <c r="F1457" s="82" t="s">
        <v>29883</v>
      </c>
      <c r="G1457" s="82" t="s">
        <v>359</v>
      </c>
      <c r="H1457" s="82" t="s">
        <v>360</v>
      </c>
      <c r="I1457" s="82" t="s">
        <v>29884</v>
      </c>
      <c r="J1457" s="82" t="s">
        <v>29885</v>
      </c>
      <c r="K1457" s="82" t="s">
        <v>29886</v>
      </c>
      <c r="L1457" s="82" t="s">
        <v>27821</v>
      </c>
      <c r="M1457" s="82" t="s">
        <v>29887</v>
      </c>
      <c r="N1457" s="82" t="s">
        <v>29888</v>
      </c>
      <c r="O1457" s="82" t="s">
        <v>28195</v>
      </c>
      <c r="P1457" s="82" t="s">
        <v>27851</v>
      </c>
      <c r="Q1457" s="82" t="s">
        <v>27852</v>
      </c>
      <c r="R1457" s="82" t="s">
        <v>29889</v>
      </c>
      <c r="S1457" s="82" t="s">
        <v>400</v>
      </c>
      <c r="T1457" s="82" t="s">
        <v>29890</v>
      </c>
      <c r="U1457" s="82" t="s">
        <v>29891</v>
      </c>
      <c r="V1457" s="82" t="s">
        <v>27774</v>
      </c>
      <c r="W1457" s="82" t="s">
        <v>29892</v>
      </c>
      <c r="X1457" s="82" t="s">
        <v>27982</v>
      </c>
      <c r="Y1457" s="82" t="s">
        <v>29893</v>
      </c>
      <c r="Z1457" s="82" t="s">
        <v>29894</v>
      </c>
      <c r="AA1457" s="82" t="s">
        <v>29895</v>
      </c>
      <c r="AB1457" s="82" t="s">
        <v>29896</v>
      </c>
      <c r="AC1457" s="82" t="s">
        <v>1011</v>
      </c>
      <c r="AD1457" s="82" t="s">
        <v>29897</v>
      </c>
      <c r="AE1457" s="82" t="s">
        <v>29898</v>
      </c>
      <c r="AF1457" s="82" t="s">
        <v>382</v>
      </c>
      <c r="AG1457" s="82" t="s">
        <v>29899</v>
      </c>
      <c r="AH1457" s="82" t="s">
        <v>28336</v>
      </c>
      <c r="AI1457" s="82" t="s">
        <v>4354</v>
      </c>
      <c r="AJ1457" s="82" t="s">
        <v>27787</v>
      </c>
      <c r="AK1457" s="82" t="s">
        <v>29900</v>
      </c>
      <c r="AL1457" s="82" t="s">
        <v>415</v>
      </c>
    </row>
    <row r="1458" spans="1:38" x14ac:dyDescent="0.25">
      <c r="A1458" s="82" t="s">
        <v>29901</v>
      </c>
      <c r="B1458" s="82">
        <v>66.95</v>
      </c>
      <c r="C1458" s="82" t="s">
        <v>29902</v>
      </c>
      <c r="D1458" s="82" t="s">
        <v>27761</v>
      </c>
      <c r="E1458" s="82" t="s">
        <v>29903</v>
      </c>
      <c r="F1458" s="82" t="s">
        <v>29904</v>
      </c>
      <c r="G1458" s="82" t="s">
        <v>600</v>
      </c>
      <c r="H1458" s="82" t="s">
        <v>360</v>
      </c>
      <c r="I1458" s="82" t="s">
        <v>29905</v>
      </c>
      <c r="J1458" s="82" t="s">
        <v>29906</v>
      </c>
      <c r="K1458" s="82" t="s">
        <v>29907</v>
      </c>
      <c r="L1458" s="82" t="s">
        <v>29908</v>
      </c>
      <c r="M1458" s="82" t="s">
        <v>29909</v>
      </c>
      <c r="N1458" s="82" t="s">
        <v>29910</v>
      </c>
      <c r="O1458" s="82" t="s">
        <v>29911</v>
      </c>
      <c r="P1458" s="82" t="s">
        <v>29912</v>
      </c>
      <c r="Q1458" s="82" t="s">
        <v>29913</v>
      </c>
      <c r="R1458" s="82" t="s">
        <v>29914</v>
      </c>
      <c r="S1458" s="82" t="s">
        <v>29915</v>
      </c>
      <c r="T1458" s="82" t="s">
        <v>29916</v>
      </c>
      <c r="U1458" s="82" t="s">
        <v>29917</v>
      </c>
      <c r="V1458" s="82" t="s">
        <v>27774</v>
      </c>
      <c r="W1458" s="82" t="s">
        <v>29918</v>
      </c>
      <c r="X1458" s="82" t="s">
        <v>27982</v>
      </c>
      <c r="Y1458" s="82" t="s">
        <v>29919</v>
      </c>
      <c r="Z1458" s="82" t="s">
        <v>29920</v>
      </c>
      <c r="AA1458" s="82" t="s">
        <v>29921</v>
      </c>
      <c r="AB1458" s="82" t="s">
        <v>29922</v>
      </c>
      <c r="AC1458" s="82" t="s">
        <v>29923</v>
      </c>
      <c r="AD1458" s="82" t="s">
        <v>29924</v>
      </c>
      <c r="AE1458" s="82" t="s">
        <v>29925</v>
      </c>
      <c r="AF1458" s="82" t="s">
        <v>29926</v>
      </c>
      <c r="AG1458" s="82" t="s">
        <v>29927</v>
      </c>
      <c r="AH1458" s="82" t="s">
        <v>29928</v>
      </c>
      <c r="AI1458" s="82" t="s">
        <v>620</v>
      </c>
      <c r="AJ1458" s="82" t="s">
        <v>27787</v>
      </c>
      <c r="AK1458" s="82" t="s">
        <v>29929</v>
      </c>
      <c r="AL1458" s="82" t="s">
        <v>415</v>
      </c>
    </row>
    <row r="1459" spans="1:38" x14ac:dyDescent="0.25">
      <c r="A1459" s="82" t="s">
        <v>29930</v>
      </c>
      <c r="B1459" s="82">
        <v>66.950999999999993</v>
      </c>
      <c r="D1459" s="82" t="s">
        <v>27761</v>
      </c>
      <c r="E1459" s="82" t="s">
        <v>29903</v>
      </c>
      <c r="F1459" s="82" t="s">
        <v>29931</v>
      </c>
      <c r="G1459" s="82" t="s">
        <v>359</v>
      </c>
      <c r="H1459" s="82" t="s">
        <v>360</v>
      </c>
      <c r="I1459" s="82" t="s">
        <v>29932</v>
      </c>
      <c r="J1459" s="82" t="s">
        <v>29933</v>
      </c>
      <c r="K1459" s="82" t="s">
        <v>29934</v>
      </c>
      <c r="L1459" s="82" t="s">
        <v>29935</v>
      </c>
      <c r="M1459" s="82" t="s">
        <v>29936</v>
      </c>
      <c r="N1459" s="82" t="s">
        <v>29937</v>
      </c>
      <c r="O1459" s="82" t="s">
        <v>29938</v>
      </c>
      <c r="P1459" s="82" t="s">
        <v>27851</v>
      </c>
      <c r="Q1459" s="82" t="s">
        <v>27852</v>
      </c>
      <c r="R1459" s="82" t="s">
        <v>29939</v>
      </c>
      <c r="S1459" s="82" t="s">
        <v>29940</v>
      </c>
      <c r="T1459" s="82" t="s">
        <v>29941</v>
      </c>
      <c r="U1459" s="82" t="s">
        <v>29942</v>
      </c>
      <c r="V1459" s="82" t="s">
        <v>28391</v>
      </c>
      <c r="W1459" s="82" t="s">
        <v>29943</v>
      </c>
      <c r="X1459" s="82" t="s">
        <v>27982</v>
      </c>
      <c r="Y1459" s="82" t="s">
        <v>29944</v>
      </c>
      <c r="Z1459" s="82" t="s">
        <v>29945</v>
      </c>
      <c r="AA1459" s="82" t="s">
        <v>29946</v>
      </c>
      <c r="AB1459" s="82" t="s">
        <v>29947</v>
      </c>
      <c r="AC1459" s="82" t="s">
        <v>29948</v>
      </c>
      <c r="AD1459" s="82" t="s">
        <v>29949</v>
      </c>
      <c r="AE1459" s="82" t="s">
        <v>29925</v>
      </c>
      <c r="AF1459" s="82" t="s">
        <v>29950</v>
      </c>
      <c r="AG1459" s="82" t="s">
        <v>29951</v>
      </c>
      <c r="AH1459" s="82" t="s">
        <v>29952</v>
      </c>
      <c r="AI1459" s="82" t="s">
        <v>620</v>
      </c>
      <c r="AJ1459" s="82" t="s">
        <v>27787</v>
      </c>
      <c r="AK1459" s="82" t="s">
        <v>29953</v>
      </c>
      <c r="AL1459" s="82" t="s">
        <v>415</v>
      </c>
    </row>
    <row r="1460" spans="1:38" x14ac:dyDescent="0.25">
      <c r="A1460" s="82" t="s">
        <v>29954</v>
      </c>
      <c r="B1460" s="82">
        <v>66.956000000000003</v>
      </c>
      <c r="C1460" s="82" t="s">
        <v>29955</v>
      </c>
      <c r="D1460" s="82" t="s">
        <v>27761</v>
      </c>
      <c r="E1460" s="82" t="s">
        <v>29956</v>
      </c>
      <c r="F1460" s="82" t="s">
        <v>29957</v>
      </c>
      <c r="G1460" s="82" t="s">
        <v>360</v>
      </c>
      <c r="H1460" s="82" t="s">
        <v>360</v>
      </c>
      <c r="I1460" s="82" t="s">
        <v>29958</v>
      </c>
      <c r="J1460" s="82" t="s">
        <v>29959</v>
      </c>
      <c r="K1460" s="82" t="s">
        <v>29960</v>
      </c>
      <c r="L1460" s="82" t="s">
        <v>29961</v>
      </c>
      <c r="M1460" s="82" t="s">
        <v>27926</v>
      </c>
      <c r="N1460" s="82" t="s">
        <v>29962</v>
      </c>
      <c r="O1460" s="82" t="s">
        <v>558</v>
      </c>
      <c r="P1460" s="82" t="s">
        <v>360</v>
      </c>
      <c r="Q1460" s="82" t="s">
        <v>27852</v>
      </c>
      <c r="R1460" s="82" t="s">
        <v>29963</v>
      </c>
      <c r="S1460" s="82" t="s">
        <v>400</v>
      </c>
      <c r="T1460" s="82" t="s">
        <v>29964</v>
      </c>
      <c r="U1460" s="82" t="s">
        <v>29965</v>
      </c>
      <c r="V1460" s="82" t="s">
        <v>27774</v>
      </c>
      <c r="W1460" s="82" t="s">
        <v>27803</v>
      </c>
      <c r="X1460" s="82" t="s">
        <v>27776</v>
      </c>
      <c r="Y1460" s="82" t="s">
        <v>29966</v>
      </c>
      <c r="Z1460" s="82" t="s">
        <v>29967</v>
      </c>
      <c r="AA1460" s="82" t="s">
        <v>29968</v>
      </c>
      <c r="AB1460" s="82" t="s">
        <v>29969</v>
      </c>
      <c r="AC1460" s="82" t="s">
        <v>29970</v>
      </c>
      <c r="AD1460" s="82" t="s">
        <v>29971</v>
      </c>
      <c r="AE1460" s="82" t="s">
        <v>27865</v>
      </c>
      <c r="AG1460" s="82" t="s">
        <v>29972</v>
      </c>
      <c r="AH1460" s="82" t="s">
        <v>27942</v>
      </c>
      <c r="AI1460" s="82" t="s">
        <v>29973</v>
      </c>
      <c r="AJ1460" s="82" t="s">
        <v>27787</v>
      </c>
      <c r="AK1460" s="82" t="s">
        <v>29974</v>
      </c>
      <c r="AL1460" s="82" t="s">
        <v>415</v>
      </c>
    </row>
    <row r="1461" spans="1:38" x14ac:dyDescent="0.25">
      <c r="A1461" s="82" t="s">
        <v>29975</v>
      </c>
      <c r="B1461" s="82">
        <v>70.001999999999995</v>
      </c>
      <c r="D1461" s="82" t="s">
        <v>29976</v>
      </c>
      <c r="E1461" s="82" t="s">
        <v>29977</v>
      </c>
      <c r="F1461" s="82" t="s">
        <v>29978</v>
      </c>
      <c r="G1461" s="82" t="s">
        <v>2576</v>
      </c>
      <c r="H1461" s="82" t="s">
        <v>360</v>
      </c>
      <c r="I1461" s="82" t="s">
        <v>29979</v>
      </c>
      <c r="J1461" s="82" t="s">
        <v>29980</v>
      </c>
      <c r="K1461" s="82" t="s">
        <v>29981</v>
      </c>
      <c r="L1461" s="82" t="s">
        <v>421</v>
      </c>
      <c r="M1461" s="82" t="s">
        <v>29982</v>
      </c>
      <c r="N1461" s="82" t="s">
        <v>29983</v>
      </c>
      <c r="O1461" s="82" t="s">
        <v>366</v>
      </c>
      <c r="P1461" s="82" t="s">
        <v>29984</v>
      </c>
      <c r="Q1461" s="82" t="s">
        <v>360</v>
      </c>
      <c r="R1461" s="82" t="s">
        <v>360</v>
      </c>
      <c r="S1461" s="82" t="s">
        <v>29985</v>
      </c>
      <c r="T1461" s="82" t="s">
        <v>29986</v>
      </c>
      <c r="U1461" s="82" t="s">
        <v>443</v>
      </c>
      <c r="V1461" s="82" t="s">
        <v>362</v>
      </c>
      <c r="W1461" s="82" t="s">
        <v>29987</v>
      </c>
      <c r="X1461" s="82" t="s">
        <v>29988</v>
      </c>
      <c r="Y1461" s="82" t="s">
        <v>29989</v>
      </c>
      <c r="Z1461" s="82" t="s">
        <v>29990</v>
      </c>
      <c r="AA1461" s="82" t="s">
        <v>376</v>
      </c>
      <c r="AB1461" s="82" t="s">
        <v>29991</v>
      </c>
      <c r="AC1461" s="82" t="s">
        <v>735</v>
      </c>
      <c r="AD1461" s="82" t="s">
        <v>29992</v>
      </c>
      <c r="AE1461" s="82" t="s">
        <v>29993</v>
      </c>
      <c r="AH1461" s="82" t="s">
        <v>29994</v>
      </c>
      <c r="AI1461" s="82" t="s">
        <v>2750</v>
      </c>
      <c r="AJ1461" s="82" t="s">
        <v>29995</v>
      </c>
      <c r="AK1461" s="82" t="s">
        <v>29996</v>
      </c>
      <c r="AL1461" s="82" t="s">
        <v>450</v>
      </c>
    </row>
    <row r="1462" spans="1:38" x14ac:dyDescent="0.25">
      <c r="A1462" s="82" t="s">
        <v>29997</v>
      </c>
      <c r="B1462" s="82">
        <v>70.003</v>
      </c>
      <c r="C1462" s="82" t="s">
        <v>29998</v>
      </c>
      <c r="D1462" s="82" t="s">
        <v>29976</v>
      </c>
      <c r="E1462" s="82" t="s">
        <v>29999</v>
      </c>
      <c r="F1462" s="82" t="s">
        <v>30000</v>
      </c>
      <c r="G1462" s="82" t="s">
        <v>2959</v>
      </c>
      <c r="H1462" s="82" t="s">
        <v>360</v>
      </c>
      <c r="I1462" s="82" t="s">
        <v>30001</v>
      </c>
      <c r="J1462" s="82" t="s">
        <v>30002</v>
      </c>
      <c r="K1462" s="82" t="s">
        <v>30003</v>
      </c>
      <c r="L1462" s="82" t="s">
        <v>5026</v>
      </c>
      <c r="M1462" s="82" t="s">
        <v>30004</v>
      </c>
      <c r="N1462" s="82" t="s">
        <v>30005</v>
      </c>
      <c r="O1462" s="82" t="s">
        <v>30006</v>
      </c>
      <c r="P1462" s="82" t="s">
        <v>30007</v>
      </c>
      <c r="Q1462" s="82" t="s">
        <v>360</v>
      </c>
      <c r="R1462" s="82" t="s">
        <v>30008</v>
      </c>
      <c r="S1462" s="82" t="s">
        <v>368</v>
      </c>
      <c r="T1462" s="82" t="s">
        <v>30009</v>
      </c>
      <c r="U1462" s="82" t="s">
        <v>443</v>
      </c>
      <c r="V1462" s="82" t="s">
        <v>362</v>
      </c>
      <c r="W1462" s="82" t="s">
        <v>30010</v>
      </c>
      <c r="X1462" s="82" t="s">
        <v>30011</v>
      </c>
      <c r="Y1462" s="82" t="s">
        <v>30012</v>
      </c>
      <c r="Z1462" s="82" t="s">
        <v>427</v>
      </c>
      <c r="AA1462" s="82" t="s">
        <v>30013</v>
      </c>
      <c r="AB1462" s="82" t="s">
        <v>30014</v>
      </c>
      <c r="AC1462" s="82" t="s">
        <v>735</v>
      </c>
      <c r="AD1462" s="82" t="s">
        <v>30015</v>
      </c>
      <c r="AE1462" s="82" t="s">
        <v>29993</v>
      </c>
      <c r="AF1462" s="82" t="s">
        <v>30016</v>
      </c>
      <c r="AG1462" s="82" t="s">
        <v>382</v>
      </c>
      <c r="AH1462" s="82" t="s">
        <v>382</v>
      </c>
      <c r="AI1462" s="82" t="s">
        <v>2750</v>
      </c>
      <c r="AJ1462" s="82" t="s">
        <v>29995</v>
      </c>
      <c r="AK1462" s="82" t="s">
        <v>30017</v>
      </c>
      <c r="AL1462" s="82" t="s">
        <v>450</v>
      </c>
    </row>
    <row r="1463" spans="1:38" x14ac:dyDescent="0.25">
      <c r="A1463" s="82" t="s">
        <v>30018</v>
      </c>
      <c r="B1463" s="82">
        <v>77.006</v>
      </c>
      <c r="C1463" s="82" t="s">
        <v>30019</v>
      </c>
      <c r="D1463" s="82" t="s">
        <v>30020</v>
      </c>
      <c r="E1463" s="82" t="s">
        <v>30021</v>
      </c>
      <c r="F1463" s="82" t="s">
        <v>30022</v>
      </c>
      <c r="G1463" s="82" t="s">
        <v>359</v>
      </c>
      <c r="H1463" s="82" t="s">
        <v>360</v>
      </c>
      <c r="I1463" s="82" t="s">
        <v>30023</v>
      </c>
      <c r="J1463" s="82" t="s">
        <v>30024</v>
      </c>
      <c r="K1463" s="82" t="s">
        <v>30025</v>
      </c>
      <c r="L1463" s="82" t="s">
        <v>421</v>
      </c>
      <c r="M1463" s="82" t="s">
        <v>30026</v>
      </c>
      <c r="N1463" s="82" t="s">
        <v>30027</v>
      </c>
      <c r="O1463" s="82" t="s">
        <v>558</v>
      </c>
      <c r="P1463" s="82" t="s">
        <v>30028</v>
      </c>
      <c r="Q1463" s="82" t="s">
        <v>360</v>
      </c>
      <c r="R1463" s="82" t="s">
        <v>360</v>
      </c>
      <c r="S1463" s="82" t="s">
        <v>368</v>
      </c>
      <c r="T1463" s="82" t="s">
        <v>30029</v>
      </c>
      <c r="U1463" s="82" t="s">
        <v>30030</v>
      </c>
      <c r="V1463" s="82" t="s">
        <v>1376</v>
      </c>
      <c r="W1463" s="82" t="s">
        <v>30031</v>
      </c>
      <c r="X1463" s="82" t="s">
        <v>30032</v>
      </c>
      <c r="Y1463" s="82" t="s">
        <v>30033</v>
      </c>
      <c r="Z1463" s="82" t="s">
        <v>30034</v>
      </c>
      <c r="AA1463" s="82" t="s">
        <v>376</v>
      </c>
      <c r="AB1463" s="82" t="s">
        <v>30035</v>
      </c>
      <c r="AC1463" s="82" t="s">
        <v>735</v>
      </c>
      <c r="AD1463" s="82" t="s">
        <v>30036</v>
      </c>
      <c r="AE1463" s="82" t="s">
        <v>30037</v>
      </c>
      <c r="AF1463" s="82" t="s">
        <v>30038</v>
      </c>
      <c r="AG1463" s="82" t="s">
        <v>382</v>
      </c>
      <c r="AH1463" s="82" t="s">
        <v>30039</v>
      </c>
      <c r="AI1463" s="82" t="s">
        <v>1235</v>
      </c>
      <c r="AJ1463" s="82" t="s">
        <v>30040</v>
      </c>
      <c r="AK1463" s="82" t="s">
        <v>30041</v>
      </c>
      <c r="AL1463" s="82" t="s">
        <v>415</v>
      </c>
    </row>
    <row r="1464" spans="1:38" x14ac:dyDescent="0.25">
      <c r="A1464" s="82" t="s">
        <v>30042</v>
      </c>
      <c r="B1464" s="82">
        <v>77.007000000000005</v>
      </c>
      <c r="C1464" s="82" t="s">
        <v>30043</v>
      </c>
      <c r="D1464" s="82" t="s">
        <v>30020</v>
      </c>
      <c r="E1464" s="82" t="s">
        <v>30044</v>
      </c>
      <c r="F1464" s="82" t="s">
        <v>30045</v>
      </c>
      <c r="G1464" s="82" t="s">
        <v>359</v>
      </c>
      <c r="H1464" s="82" t="s">
        <v>360</v>
      </c>
      <c r="I1464" s="82" t="s">
        <v>30046</v>
      </c>
      <c r="J1464" s="82" t="s">
        <v>30047</v>
      </c>
      <c r="K1464" s="82" t="s">
        <v>30048</v>
      </c>
      <c r="L1464" s="82" t="s">
        <v>421</v>
      </c>
      <c r="M1464" s="82" t="s">
        <v>30049</v>
      </c>
      <c r="N1464" s="82" t="s">
        <v>30050</v>
      </c>
      <c r="O1464" s="82" t="s">
        <v>558</v>
      </c>
      <c r="P1464" s="82" t="s">
        <v>30051</v>
      </c>
      <c r="Q1464" s="82" t="s">
        <v>360</v>
      </c>
      <c r="R1464" s="82" t="s">
        <v>360</v>
      </c>
      <c r="S1464" s="82" t="s">
        <v>368</v>
      </c>
      <c r="T1464" s="82" t="s">
        <v>30052</v>
      </c>
      <c r="U1464" s="82" t="s">
        <v>30053</v>
      </c>
      <c r="V1464" s="82" t="s">
        <v>1376</v>
      </c>
      <c r="W1464" s="82" t="s">
        <v>30031</v>
      </c>
      <c r="X1464" s="82" t="s">
        <v>30032</v>
      </c>
      <c r="Y1464" s="82" t="s">
        <v>30054</v>
      </c>
      <c r="Z1464" s="82" t="s">
        <v>30055</v>
      </c>
      <c r="AA1464" s="82" t="s">
        <v>376</v>
      </c>
      <c r="AB1464" s="82" t="s">
        <v>30056</v>
      </c>
      <c r="AC1464" s="82" t="s">
        <v>735</v>
      </c>
      <c r="AD1464" s="82" t="s">
        <v>30057</v>
      </c>
      <c r="AE1464" s="82" t="s">
        <v>30058</v>
      </c>
      <c r="AF1464" s="82" t="s">
        <v>382</v>
      </c>
      <c r="AG1464" s="82" t="s">
        <v>382</v>
      </c>
      <c r="AH1464" s="82" t="s">
        <v>30059</v>
      </c>
      <c r="AI1464" s="82" t="s">
        <v>1259</v>
      </c>
      <c r="AJ1464" s="82" t="s">
        <v>30040</v>
      </c>
      <c r="AK1464" s="82" t="s">
        <v>30060</v>
      </c>
      <c r="AL1464" s="82" t="s">
        <v>415</v>
      </c>
    </row>
    <row r="1465" spans="1:38" x14ac:dyDescent="0.25">
      <c r="A1465" s="82" t="s">
        <v>30061</v>
      </c>
      <c r="B1465" s="82">
        <v>77.007999999999996</v>
      </c>
      <c r="C1465" s="82" t="s">
        <v>30062</v>
      </c>
      <c r="D1465" s="82" t="s">
        <v>30020</v>
      </c>
      <c r="E1465" s="82" t="s">
        <v>30063</v>
      </c>
      <c r="F1465" s="82" t="s">
        <v>30064</v>
      </c>
      <c r="G1465" s="82" t="s">
        <v>359</v>
      </c>
      <c r="H1465" s="82" t="s">
        <v>360</v>
      </c>
      <c r="I1465" s="82" t="s">
        <v>30065</v>
      </c>
      <c r="J1465" s="82" t="s">
        <v>30066</v>
      </c>
      <c r="K1465" s="82" t="s">
        <v>30067</v>
      </c>
      <c r="L1465" s="82" t="s">
        <v>421</v>
      </c>
      <c r="M1465" s="82" t="s">
        <v>30068</v>
      </c>
      <c r="N1465" s="82" t="s">
        <v>30050</v>
      </c>
      <c r="O1465" s="82" t="s">
        <v>558</v>
      </c>
      <c r="P1465" s="82" t="s">
        <v>30028</v>
      </c>
      <c r="Q1465" s="82" t="s">
        <v>360</v>
      </c>
      <c r="R1465" s="82" t="s">
        <v>360</v>
      </c>
      <c r="S1465" s="82" t="s">
        <v>368</v>
      </c>
      <c r="T1465" s="82" t="s">
        <v>30069</v>
      </c>
      <c r="U1465" s="82" t="s">
        <v>30070</v>
      </c>
      <c r="V1465" s="82" t="s">
        <v>1376</v>
      </c>
      <c r="W1465" s="82" t="s">
        <v>30071</v>
      </c>
      <c r="X1465" s="82" t="s">
        <v>30032</v>
      </c>
      <c r="Y1465" s="82" t="s">
        <v>30072</v>
      </c>
      <c r="Z1465" s="82" t="s">
        <v>30073</v>
      </c>
      <c r="AA1465" s="82" t="s">
        <v>376</v>
      </c>
      <c r="AB1465" s="82" t="s">
        <v>30074</v>
      </c>
      <c r="AC1465" s="82" t="s">
        <v>735</v>
      </c>
      <c r="AD1465" s="82" t="s">
        <v>30075</v>
      </c>
      <c r="AE1465" s="82" t="s">
        <v>30037</v>
      </c>
      <c r="AF1465" s="82" t="s">
        <v>30076</v>
      </c>
      <c r="AG1465" s="82" t="s">
        <v>382</v>
      </c>
      <c r="AH1465" s="82" t="s">
        <v>30077</v>
      </c>
      <c r="AI1465" s="82" t="s">
        <v>2918</v>
      </c>
      <c r="AJ1465" s="82" t="s">
        <v>30040</v>
      </c>
      <c r="AK1465" s="82" t="s">
        <v>30078</v>
      </c>
      <c r="AL1465" s="82" t="s">
        <v>415</v>
      </c>
    </row>
    <row r="1466" spans="1:38" x14ac:dyDescent="0.25">
      <c r="A1466" s="82" t="s">
        <v>30079</v>
      </c>
      <c r="B1466" s="82">
        <v>77.009</v>
      </c>
      <c r="C1466" s="82" t="s">
        <v>30080</v>
      </c>
      <c r="D1466" s="82" t="s">
        <v>30020</v>
      </c>
      <c r="E1466" s="82" t="s">
        <v>30081</v>
      </c>
      <c r="F1466" s="82" t="s">
        <v>30082</v>
      </c>
      <c r="G1466" s="82" t="s">
        <v>4176</v>
      </c>
      <c r="H1466" s="82" t="s">
        <v>360</v>
      </c>
      <c r="I1466" s="82" t="s">
        <v>367</v>
      </c>
      <c r="J1466" s="82" t="s">
        <v>367</v>
      </c>
      <c r="K1466" s="82" t="s">
        <v>30083</v>
      </c>
      <c r="L1466" s="82" t="s">
        <v>421</v>
      </c>
      <c r="M1466" s="82" t="s">
        <v>30049</v>
      </c>
      <c r="N1466" s="82" t="s">
        <v>30084</v>
      </c>
      <c r="O1466" s="82" t="s">
        <v>558</v>
      </c>
      <c r="P1466" s="82" t="s">
        <v>30051</v>
      </c>
      <c r="Q1466" s="82" t="s">
        <v>360</v>
      </c>
      <c r="R1466" s="82" t="s">
        <v>360</v>
      </c>
      <c r="S1466" s="82" t="s">
        <v>368</v>
      </c>
      <c r="T1466" s="82" t="s">
        <v>30085</v>
      </c>
      <c r="U1466" s="82" t="s">
        <v>30086</v>
      </c>
      <c r="V1466" s="82" t="s">
        <v>1376</v>
      </c>
      <c r="W1466" s="82" t="s">
        <v>30031</v>
      </c>
      <c r="X1466" s="82" t="s">
        <v>30032</v>
      </c>
      <c r="Y1466" s="82" t="s">
        <v>30087</v>
      </c>
      <c r="Z1466" s="82" t="s">
        <v>30088</v>
      </c>
      <c r="AA1466" s="82" t="s">
        <v>376</v>
      </c>
      <c r="AB1466" s="82" t="s">
        <v>30089</v>
      </c>
      <c r="AC1466" s="82" t="s">
        <v>735</v>
      </c>
      <c r="AD1466" s="82" t="s">
        <v>30090</v>
      </c>
      <c r="AE1466" s="82" t="s">
        <v>30058</v>
      </c>
      <c r="AF1466" s="82" t="s">
        <v>382</v>
      </c>
      <c r="AG1466" s="82" t="s">
        <v>382</v>
      </c>
      <c r="AH1466" s="82" t="s">
        <v>30091</v>
      </c>
      <c r="AI1466" s="82" t="s">
        <v>30092</v>
      </c>
      <c r="AJ1466" s="82" t="s">
        <v>30040</v>
      </c>
      <c r="AK1466" s="82" t="s">
        <v>30093</v>
      </c>
      <c r="AL1466" s="82" t="s">
        <v>415</v>
      </c>
    </row>
    <row r="1467" spans="1:38" x14ac:dyDescent="0.25">
      <c r="A1467" s="82" t="s">
        <v>30094</v>
      </c>
      <c r="B1467" s="82">
        <v>81.004999999999995</v>
      </c>
      <c r="D1467" s="82" t="s">
        <v>30095</v>
      </c>
      <c r="E1467" s="82" t="s">
        <v>30096</v>
      </c>
      <c r="F1467" s="82" t="s">
        <v>30097</v>
      </c>
      <c r="G1467" s="82" t="s">
        <v>360</v>
      </c>
      <c r="H1467" s="82" t="s">
        <v>360</v>
      </c>
      <c r="I1467" s="82" t="s">
        <v>30098</v>
      </c>
      <c r="J1467" s="82" t="s">
        <v>360</v>
      </c>
      <c r="K1467" s="82" t="s">
        <v>628</v>
      </c>
      <c r="L1467" s="82" t="s">
        <v>1180</v>
      </c>
      <c r="M1467" s="82" t="s">
        <v>30099</v>
      </c>
      <c r="N1467" s="82" t="s">
        <v>30100</v>
      </c>
      <c r="O1467" s="82" t="s">
        <v>366</v>
      </c>
      <c r="P1467" s="82" t="s">
        <v>360</v>
      </c>
      <c r="Q1467" s="82" t="s">
        <v>360</v>
      </c>
      <c r="R1467" s="82" t="s">
        <v>360</v>
      </c>
      <c r="S1467" s="82" t="s">
        <v>400</v>
      </c>
      <c r="T1467" s="82" t="s">
        <v>30101</v>
      </c>
      <c r="U1467" s="82" t="s">
        <v>30102</v>
      </c>
      <c r="V1467" s="82" t="s">
        <v>692</v>
      </c>
      <c r="X1467" s="82" t="s">
        <v>30103</v>
      </c>
      <c r="Y1467" s="82" t="s">
        <v>30104</v>
      </c>
      <c r="Z1467" s="82" t="s">
        <v>30105</v>
      </c>
      <c r="AA1467" s="82" t="s">
        <v>376</v>
      </c>
      <c r="AB1467" s="82" t="s">
        <v>382</v>
      </c>
      <c r="AC1467" s="82" t="s">
        <v>30106</v>
      </c>
      <c r="AD1467" s="82" t="s">
        <v>30107</v>
      </c>
      <c r="AE1467" s="82" t="s">
        <v>30108</v>
      </c>
      <c r="AF1467" s="82" t="s">
        <v>382</v>
      </c>
      <c r="AG1467" s="82" t="s">
        <v>382</v>
      </c>
      <c r="AH1467" s="82" t="s">
        <v>360</v>
      </c>
      <c r="AI1467" s="82" t="s">
        <v>30109</v>
      </c>
      <c r="AJ1467" s="82" t="s">
        <v>30110</v>
      </c>
      <c r="AK1467" s="82" t="s">
        <v>30111</v>
      </c>
      <c r="AL1467" s="82" t="s">
        <v>415</v>
      </c>
    </row>
    <row r="1468" spans="1:38" x14ac:dyDescent="0.25">
      <c r="A1468" s="82" t="s">
        <v>30112</v>
      </c>
      <c r="B1468" s="82">
        <v>81.036000000000001</v>
      </c>
      <c r="C1468" s="82" t="s">
        <v>30113</v>
      </c>
      <c r="D1468" s="82" t="s">
        <v>30095</v>
      </c>
      <c r="E1468" s="82" t="s">
        <v>30114</v>
      </c>
      <c r="F1468" s="82" t="s">
        <v>30115</v>
      </c>
      <c r="G1468" s="82" t="s">
        <v>30116</v>
      </c>
      <c r="H1468" s="82" t="s">
        <v>360</v>
      </c>
      <c r="I1468" s="82" t="s">
        <v>11</v>
      </c>
      <c r="J1468" s="82" t="s">
        <v>11</v>
      </c>
      <c r="K1468" s="82" t="s">
        <v>30117</v>
      </c>
      <c r="L1468" s="82" t="s">
        <v>30118</v>
      </c>
      <c r="M1468" s="82" t="s">
        <v>30119</v>
      </c>
      <c r="N1468" s="82" t="s">
        <v>30120</v>
      </c>
      <c r="O1468" s="82" t="s">
        <v>558</v>
      </c>
      <c r="P1468" s="82" t="s">
        <v>360</v>
      </c>
      <c r="Q1468" s="82" t="s">
        <v>30121</v>
      </c>
      <c r="R1468" s="82" t="s">
        <v>360</v>
      </c>
      <c r="S1468" s="82" t="s">
        <v>30122</v>
      </c>
      <c r="T1468" s="82" t="s">
        <v>30123</v>
      </c>
      <c r="U1468" s="82" t="s">
        <v>30124</v>
      </c>
      <c r="V1468" s="82" t="s">
        <v>30125</v>
      </c>
      <c r="W1468" s="82" t="s">
        <v>30126</v>
      </c>
      <c r="X1468" s="82" t="s">
        <v>30127</v>
      </c>
      <c r="Y1468" s="82" t="s">
        <v>30128</v>
      </c>
      <c r="Z1468" s="82" t="s">
        <v>30129</v>
      </c>
      <c r="AA1468" s="82" t="s">
        <v>376</v>
      </c>
      <c r="AB1468" s="82" t="s">
        <v>30130</v>
      </c>
      <c r="AC1468" s="82" t="s">
        <v>1011</v>
      </c>
      <c r="AD1468" s="82" t="s">
        <v>30131</v>
      </c>
      <c r="AE1468" s="82" t="s">
        <v>30132</v>
      </c>
      <c r="AF1468" s="82" t="s">
        <v>382</v>
      </c>
      <c r="AG1468" s="82" t="s">
        <v>382</v>
      </c>
      <c r="AH1468" s="82" t="s">
        <v>30133</v>
      </c>
      <c r="AI1468" s="82" t="s">
        <v>2775</v>
      </c>
      <c r="AJ1468" s="82" t="s">
        <v>30110</v>
      </c>
      <c r="AK1468" s="82" t="s">
        <v>30134</v>
      </c>
      <c r="AL1468" s="82" t="s">
        <v>415</v>
      </c>
    </row>
    <row r="1469" spans="1:38" x14ac:dyDescent="0.25">
      <c r="A1469" s="82" t="s">
        <v>30135</v>
      </c>
      <c r="B1469" s="82">
        <v>81.040999999999997</v>
      </c>
      <c r="C1469" s="82" t="s">
        <v>30136</v>
      </c>
      <c r="D1469" s="82" t="s">
        <v>30095</v>
      </c>
      <c r="E1469" s="82" t="s">
        <v>30137</v>
      </c>
      <c r="F1469" s="82" t="s">
        <v>30138</v>
      </c>
      <c r="G1469" s="82" t="s">
        <v>30139</v>
      </c>
      <c r="H1469" s="82" t="s">
        <v>360</v>
      </c>
      <c r="I1469" s="82" t="s">
        <v>30140</v>
      </c>
      <c r="J1469" s="82" t="s">
        <v>30141</v>
      </c>
      <c r="K1469" s="82" t="s">
        <v>30142</v>
      </c>
      <c r="L1469" s="82" t="s">
        <v>30143</v>
      </c>
      <c r="M1469" s="82" t="s">
        <v>30144</v>
      </c>
      <c r="N1469" s="82" t="s">
        <v>30145</v>
      </c>
      <c r="O1469" s="82" t="s">
        <v>366</v>
      </c>
      <c r="P1469" s="82" t="s">
        <v>360</v>
      </c>
      <c r="Q1469" s="82" t="s">
        <v>30146</v>
      </c>
      <c r="R1469" s="82" t="s">
        <v>30147</v>
      </c>
      <c r="S1469" s="82" t="s">
        <v>30148</v>
      </c>
      <c r="T1469" s="82" t="s">
        <v>30149</v>
      </c>
      <c r="U1469" s="82" t="s">
        <v>30150</v>
      </c>
      <c r="V1469" s="82" t="s">
        <v>30151</v>
      </c>
      <c r="W1469" s="82" t="s">
        <v>25393</v>
      </c>
      <c r="X1469" s="82" t="s">
        <v>30152</v>
      </c>
      <c r="Y1469" s="82" t="s">
        <v>30153</v>
      </c>
      <c r="Z1469" s="82" t="s">
        <v>30154</v>
      </c>
      <c r="AA1469" s="82" t="s">
        <v>30155</v>
      </c>
      <c r="AB1469" s="82" t="s">
        <v>30156</v>
      </c>
      <c r="AC1469" s="82" t="s">
        <v>735</v>
      </c>
      <c r="AD1469" s="82" t="s">
        <v>30131</v>
      </c>
      <c r="AE1469" s="82" t="s">
        <v>30132</v>
      </c>
      <c r="AF1469" s="82" t="s">
        <v>30157</v>
      </c>
      <c r="AG1469" s="82" t="s">
        <v>30158</v>
      </c>
      <c r="AH1469" s="82" t="s">
        <v>30159</v>
      </c>
      <c r="AI1469" s="82" t="s">
        <v>2775</v>
      </c>
      <c r="AJ1469" s="82" t="s">
        <v>30110</v>
      </c>
      <c r="AK1469" s="82" t="s">
        <v>30160</v>
      </c>
      <c r="AL1469" s="82" t="s">
        <v>415</v>
      </c>
    </row>
    <row r="1470" spans="1:38" x14ac:dyDescent="0.25">
      <c r="A1470" s="82" t="s">
        <v>30161</v>
      </c>
      <c r="B1470" s="82">
        <v>81.042000000000002</v>
      </c>
      <c r="C1470" s="82" t="s">
        <v>30162</v>
      </c>
      <c r="D1470" s="82" t="s">
        <v>30095</v>
      </c>
      <c r="E1470" s="82" t="s">
        <v>30163</v>
      </c>
      <c r="F1470" s="82" t="s">
        <v>30164</v>
      </c>
      <c r="G1470" s="82" t="s">
        <v>683</v>
      </c>
      <c r="H1470" s="82" t="s">
        <v>360</v>
      </c>
      <c r="I1470" s="82" t="s">
        <v>30165</v>
      </c>
      <c r="J1470" s="82" t="s">
        <v>30166</v>
      </c>
      <c r="K1470" s="82" t="s">
        <v>30167</v>
      </c>
      <c r="L1470" s="82" t="s">
        <v>30168</v>
      </c>
      <c r="M1470" s="82" t="s">
        <v>30169</v>
      </c>
      <c r="N1470" s="82" t="s">
        <v>30170</v>
      </c>
      <c r="O1470" s="82" t="s">
        <v>558</v>
      </c>
      <c r="P1470" s="82" t="s">
        <v>30171</v>
      </c>
      <c r="Q1470" s="82" t="s">
        <v>30172</v>
      </c>
      <c r="R1470" s="82" t="s">
        <v>30173</v>
      </c>
      <c r="S1470" s="82" t="s">
        <v>400</v>
      </c>
      <c r="T1470" s="82" t="s">
        <v>30174</v>
      </c>
      <c r="U1470" s="82" t="s">
        <v>30175</v>
      </c>
      <c r="V1470" s="82" t="s">
        <v>30176</v>
      </c>
      <c r="W1470" s="82" t="s">
        <v>30177</v>
      </c>
      <c r="X1470" s="82" t="s">
        <v>30152</v>
      </c>
      <c r="Y1470" s="82" t="s">
        <v>30178</v>
      </c>
      <c r="Z1470" s="82" t="s">
        <v>30179</v>
      </c>
      <c r="AA1470" s="82" t="s">
        <v>30180</v>
      </c>
      <c r="AB1470" s="82" t="s">
        <v>30181</v>
      </c>
      <c r="AC1470" s="82" t="s">
        <v>735</v>
      </c>
      <c r="AD1470" s="82" t="s">
        <v>30131</v>
      </c>
      <c r="AE1470" s="82" t="s">
        <v>30132</v>
      </c>
      <c r="AF1470" s="82" t="s">
        <v>30182</v>
      </c>
      <c r="AG1470" s="82" t="s">
        <v>30183</v>
      </c>
      <c r="AH1470" s="82" t="s">
        <v>30184</v>
      </c>
      <c r="AI1470" s="82" t="s">
        <v>2775</v>
      </c>
      <c r="AJ1470" s="82" t="s">
        <v>30110</v>
      </c>
      <c r="AK1470" s="82" t="s">
        <v>30185</v>
      </c>
      <c r="AL1470" s="82" t="s">
        <v>415</v>
      </c>
    </row>
    <row r="1471" spans="1:38" x14ac:dyDescent="0.25">
      <c r="A1471" s="82" t="s">
        <v>30186</v>
      </c>
      <c r="B1471" s="82">
        <v>81.049000000000007</v>
      </c>
      <c r="C1471" s="82" t="s">
        <v>30187</v>
      </c>
      <c r="D1471" s="82" t="s">
        <v>30095</v>
      </c>
      <c r="E1471" s="82" t="s">
        <v>30188</v>
      </c>
      <c r="F1471" s="82" t="s">
        <v>30189</v>
      </c>
      <c r="G1471" s="82" t="s">
        <v>1848</v>
      </c>
      <c r="H1471" s="82" t="s">
        <v>360</v>
      </c>
      <c r="I1471" s="82" t="s">
        <v>30190</v>
      </c>
      <c r="J1471" s="82" t="s">
        <v>367</v>
      </c>
      <c r="K1471" s="82" t="s">
        <v>30191</v>
      </c>
      <c r="L1471" s="82" t="s">
        <v>580</v>
      </c>
      <c r="M1471" s="82" t="s">
        <v>30192</v>
      </c>
      <c r="N1471" s="82" t="s">
        <v>30193</v>
      </c>
      <c r="O1471" s="82" t="s">
        <v>366</v>
      </c>
      <c r="P1471" s="82" t="s">
        <v>30194</v>
      </c>
      <c r="Q1471" s="82" t="s">
        <v>25843</v>
      </c>
      <c r="R1471" s="82" t="s">
        <v>30195</v>
      </c>
      <c r="S1471" s="82" t="s">
        <v>368</v>
      </c>
      <c r="T1471" s="82" t="s">
        <v>30196</v>
      </c>
      <c r="U1471" s="82" t="s">
        <v>30197</v>
      </c>
      <c r="V1471" s="82" t="s">
        <v>30198</v>
      </c>
      <c r="W1471" s="82" t="s">
        <v>30199</v>
      </c>
      <c r="X1471" s="82" t="s">
        <v>30200</v>
      </c>
      <c r="Y1471" s="82" t="s">
        <v>30201</v>
      </c>
      <c r="Z1471" s="82" t="s">
        <v>30202</v>
      </c>
      <c r="AA1471" s="82" t="s">
        <v>376</v>
      </c>
      <c r="AB1471" s="82" t="s">
        <v>30203</v>
      </c>
      <c r="AC1471" s="82" t="s">
        <v>446</v>
      </c>
      <c r="AD1471" s="82" t="s">
        <v>30204</v>
      </c>
      <c r="AE1471" s="82" t="s">
        <v>30205</v>
      </c>
      <c r="AF1471" s="82" t="s">
        <v>382</v>
      </c>
      <c r="AG1471" s="82" t="s">
        <v>382</v>
      </c>
      <c r="AH1471" s="82" t="s">
        <v>30206</v>
      </c>
      <c r="AI1471" s="82" t="s">
        <v>2775</v>
      </c>
      <c r="AJ1471" s="82" t="s">
        <v>30110</v>
      </c>
      <c r="AK1471" s="82" t="s">
        <v>30207</v>
      </c>
      <c r="AL1471" s="82" t="s">
        <v>415</v>
      </c>
    </row>
    <row r="1472" spans="1:38" x14ac:dyDescent="0.25">
      <c r="A1472" s="82" t="s">
        <v>30208</v>
      </c>
      <c r="B1472" s="82">
        <v>81.057000000000002</v>
      </c>
      <c r="D1472" s="82" t="s">
        <v>30095</v>
      </c>
      <c r="E1472" s="82" t="s">
        <v>30209</v>
      </c>
      <c r="F1472" s="82" t="s">
        <v>30210</v>
      </c>
      <c r="G1472" s="82" t="s">
        <v>359</v>
      </c>
      <c r="H1472" s="82" t="s">
        <v>360</v>
      </c>
      <c r="I1472" s="82" t="s">
        <v>30211</v>
      </c>
      <c r="J1472" s="82" t="s">
        <v>30212</v>
      </c>
      <c r="K1472" s="82" t="s">
        <v>30213</v>
      </c>
      <c r="L1472" s="82" t="s">
        <v>421</v>
      </c>
      <c r="M1472" s="82" t="s">
        <v>30214</v>
      </c>
      <c r="N1472" s="82" t="s">
        <v>30215</v>
      </c>
      <c r="O1472" s="82" t="s">
        <v>366</v>
      </c>
      <c r="P1472" s="82" t="s">
        <v>30216</v>
      </c>
      <c r="Q1472" s="82" t="s">
        <v>360</v>
      </c>
      <c r="R1472" s="82" t="s">
        <v>360</v>
      </c>
      <c r="S1472" s="82" t="s">
        <v>368</v>
      </c>
      <c r="T1472" s="82" t="s">
        <v>30217</v>
      </c>
      <c r="U1472" s="82" t="s">
        <v>30218</v>
      </c>
      <c r="V1472" s="82" t="s">
        <v>30219</v>
      </c>
      <c r="W1472" s="82" t="s">
        <v>30220</v>
      </c>
      <c r="X1472" s="82" t="s">
        <v>30221</v>
      </c>
      <c r="Y1472" s="82" t="s">
        <v>30222</v>
      </c>
      <c r="Z1472" s="82" t="s">
        <v>30223</v>
      </c>
      <c r="AA1472" s="82" t="s">
        <v>30224</v>
      </c>
      <c r="AB1472" s="82" t="s">
        <v>30225</v>
      </c>
      <c r="AC1472" s="82" t="s">
        <v>30226</v>
      </c>
      <c r="AD1472" s="82" t="s">
        <v>30227</v>
      </c>
      <c r="AE1472" s="82" t="s">
        <v>30228</v>
      </c>
      <c r="AF1472" s="82" t="s">
        <v>30229</v>
      </c>
      <c r="AG1472" s="82" t="s">
        <v>30230</v>
      </c>
      <c r="AH1472" s="82" t="s">
        <v>30231</v>
      </c>
      <c r="AI1472" s="82" t="s">
        <v>4659</v>
      </c>
      <c r="AJ1472" s="82" t="s">
        <v>30110</v>
      </c>
      <c r="AK1472" s="82" t="s">
        <v>30232</v>
      </c>
      <c r="AL1472" s="82" t="s">
        <v>499</v>
      </c>
    </row>
    <row r="1473" spans="1:38" x14ac:dyDescent="0.25">
      <c r="A1473" s="82" t="s">
        <v>30233</v>
      </c>
      <c r="B1473" s="82">
        <v>81.064999999999998</v>
      </c>
      <c r="C1473" s="82" t="s">
        <v>30234</v>
      </c>
      <c r="D1473" s="82" t="s">
        <v>30095</v>
      </c>
      <c r="E1473" s="82" t="s">
        <v>30235</v>
      </c>
      <c r="F1473" s="82" t="s">
        <v>30236</v>
      </c>
      <c r="G1473" s="82" t="s">
        <v>15051</v>
      </c>
      <c r="H1473" s="82" t="s">
        <v>360</v>
      </c>
      <c r="I1473" s="82" t="s">
        <v>30237</v>
      </c>
      <c r="J1473" s="82" t="s">
        <v>30238</v>
      </c>
      <c r="K1473" s="82" t="s">
        <v>30239</v>
      </c>
      <c r="L1473" s="82" t="s">
        <v>30240</v>
      </c>
      <c r="M1473" s="82" t="s">
        <v>30241</v>
      </c>
      <c r="N1473" s="82" t="s">
        <v>30242</v>
      </c>
      <c r="O1473" s="82" t="s">
        <v>366</v>
      </c>
      <c r="P1473" s="82" t="s">
        <v>30243</v>
      </c>
      <c r="Q1473" s="82" t="s">
        <v>360</v>
      </c>
      <c r="R1473" s="82" t="s">
        <v>30244</v>
      </c>
      <c r="S1473" s="82" t="s">
        <v>368</v>
      </c>
      <c r="T1473" s="82" t="s">
        <v>30245</v>
      </c>
      <c r="U1473" s="82" t="s">
        <v>443</v>
      </c>
      <c r="V1473" s="82" t="s">
        <v>362</v>
      </c>
      <c r="W1473" s="82" t="s">
        <v>30246</v>
      </c>
      <c r="X1473" s="82" t="s">
        <v>30247</v>
      </c>
      <c r="Y1473" s="82" t="s">
        <v>30248</v>
      </c>
      <c r="Z1473" s="82" t="s">
        <v>427</v>
      </c>
      <c r="AA1473" s="82" t="s">
        <v>376</v>
      </c>
      <c r="AB1473" s="82" t="s">
        <v>30249</v>
      </c>
      <c r="AC1473" s="82" t="s">
        <v>735</v>
      </c>
      <c r="AD1473" s="82" t="s">
        <v>30250</v>
      </c>
      <c r="AE1473" s="82" t="s">
        <v>360</v>
      </c>
      <c r="AF1473" s="82" t="s">
        <v>30251</v>
      </c>
      <c r="AG1473" s="82" t="s">
        <v>382</v>
      </c>
      <c r="AH1473" s="82" t="s">
        <v>382</v>
      </c>
      <c r="AI1473" s="82" t="s">
        <v>4659</v>
      </c>
      <c r="AJ1473" s="82" t="s">
        <v>30110</v>
      </c>
      <c r="AK1473" s="82" t="s">
        <v>30252</v>
      </c>
      <c r="AL1473" s="82" t="s">
        <v>961</v>
      </c>
    </row>
    <row r="1474" spans="1:38" x14ac:dyDescent="0.25">
      <c r="A1474" s="82" t="s">
        <v>30253</v>
      </c>
      <c r="B1474" s="82">
        <v>81.078999999999994</v>
      </c>
      <c r="D1474" s="82" t="s">
        <v>30095</v>
      </c>
      <c r="E1474" s="82" t="s">
        <v>30254</v>
      </c>
      <c r="F1474" s="82" t="s">
        <v>30255</v>
      </c>
      <c r="G1474" s="82" t="s">
        <v>359</v>
      </c>
      <c r="H1474" s="82" t="s">
        <v>360</v>
      </c>
      <c r="I1474" s="82" t="s">
        <v>30256</v>
      </c>
      <c r="J1474" s="82" t="s">
        <v>30257</v>
      </c>
      <c r="K1474" s="82" t="s">
        <v>30258</v>
      </c>
      <c r="L1474" s="82" t="s">
        <v>30259</v>
      </c>
      <c r="M1474" s="82" t="s">
        <v>30260</v>
      </c>
      <c r="N1474" s="82" t="s">
        <v>9900</v>
      </c>
      <c r="O1474" s="82" t="s">
        <v>558</v>
      </c>
      <c r="P1474" s="82" t="s">
        <v>9900</v>
      </c>
      <c r="Q1474" s="82" t="s">
        <v>360</v>
      </c>
      <c r="R1474" s="82" t="s">
        <v>30261</v>
      </c>
      <c r="S1474" s="82" t="s">
        <v>400</v>
      </c>
      <c r="T1474" s="82" t="s">
        <v>30262</v>
      </c>
      <c r="U1474" s="82" t="s">
        <v>631</v>
      </c>
      <c r="V1474" s="82" t="s">
        <v>30263</v>
      </c>
      <c r="W1474" s="82" t="s">
        <v>822</v>
      </c>
      <c r="X1474" s="82" t="s">
        <v>30152</v>
      </c>
      <c r="Y1474" s="82" t="s">
        <v>30264</v>
      </c>
      <c r="Z1474" s="82" t="s">
        <v>21745</v>
      </c>
      <c r="AA1474" s="82" t="s">
        <v>376</v>
      </c>
      <c r="AB1474" s="82" t="s">
        <v>30265</v>
      </c>
      <c r="AC1474" s="82" t="s">
        <v>1011</v>
      </c>
      <c r="AD1474" s="82" t="s">
        <v>30131</v>
      </c>
      <c r="AE1474" s="82" t="s">
        <v>30132</v>
      </c>
      <c r="AF1474" s="82" t="s">
        <v>30266</v>
      </c>
      <c r="AG1474" s="82" t="s">
        <v>382</v>
      </c>
      <c r="AH1474" s="82" t="s">
        <v>30267</v>
      </c>
      <c r="AI1474" s="82" t="s">
        <v>3885</v>
      </c>
      <c r="AJ1474" s="82" t="s">
        <v>30110</v>
      </c>
      <c r="AK1474" s="82" t="s">
        <v>30268</v>
      </c>
      <c r="AL1474" s="82" t="s">
        <v>415</v>
      </c>
    </row>
    <row r="1475" spans="1:38" x14ac:dyDescent="0.25">
      <c r="A1475" s="82" t="s">
        <v>30269</v>
      </c>
      <c r="B1475" s="82">
        <v>81.085999999999999</v>
      </c>
      <c r="C1475" s="82" t="s">
        <v>30270</v>
      </c>
      <c r="D1475" s="82" t="s">
        <v>30095</v>
      </c>
      <c r="E1475" s="82" t="s">
        <v>30271</v>
      </c>
      <c r="F1475" s="82" t="s">
        <v>30272</v>
      </c>
      <c r="G1475" s="82" t="s">
        <v>20040</v>
      </c>
      <c r="H1475" s="82" t="s">
        <v>360</v>
      </c>
      <c r="I1475" s="82" t="s">
        <v>30273</v>
      </c>
      <c r="J1475" s="82" t="s">
        <v>30274</v>
      </c>
      <c r="K1475" s="82" t="s">
        <v>5025</v>
      </c>
      <c r="L1475" s="82" t="s">
        <v>30275</v>
      </c>
      <c r="M1475" s="82" t="s">
        <v>30276</v>
      </c>
      <c r="N1475" s="82" t="s">
        <v>30277</v>
      </c>
      <c r="O1475" s="82" t="s">
        <v>558</v>
      </c>
      <c r="P1475" s="82" t="s">
        <v>30278</v>
      </c>
      <c r="Q1475" s="82" t="s">
        <v>30279</v>
      </c>
      <c r="R1475" s="82" t="s">
        <v>30280</v>
      </c>
      <c r="S1475" s="82" t="s">
        <v>30281</v>
      </c>
      <c r="T1475" s="82" t="s">
        <v>30282</v>
      </c>
      <c r="U1475" s="82" t="s">
        <v>30283</v>
      </c>
      <c r="V1475" s="82" t="s">
        <v>30284</v>
      </c>
      <c r="W1475" s="82" t="s">
        <v>30285</v>
      </c>
      <c r="X1475" s="82" t="s">
        <v>30152</v>
      </c>
      <c r="Y1475" s="82" t="s">
        <v>30286</v>
      </c>
      <c r="Z1475" s="82" t="s">
        <v>30287</v>
      </c>
      <c r="AA1475" s="82" t="s">
        <v>30288</v>
      </c>
      <c r="AB1475" s="82" t="s">
        <v>30289</v>
      </c>
      <c r="AC1475" s="82" t="s">
        <v>735</v>
      </c>
      <c r="AD1475" s="82" t="s">
        <v>30131</v>
      </c>
      <c r="AE1475" s="82" t="s">
        <v>30132</v>
      </c>
      <c r="AF1475" s="82" t="s">
        <v>382</v>
      </c>
      <c r="AG1475" s="82" t="s">
        <v>30290</v>
      </c>
      <c r="AH1475" s="82" t="s">
        <v>30291</v>
      </c>
      <c r="AI1475" s="82" t="s">
        <v>3935</v>
      </c>
      <c r="AJ1475" s="82" t="s">
        <v>30110</v>
      </c>
      <c r="AK1475" s="82" t="s">
        <v>30292</v>
      </c>
      <c r="AL1475" s="82" t="s">
        <v>415</v>
      </c>
    </row>
    <row r="1476" spans="1:38" x14ac:dyDescent="0.25">
      <c r="A1476" s="82" t="s">
        <v>30293</v>
      </c>
      <c r="B1476" s="82">
        <v>81.087000000000003</v>
      </c>
      <c r="C1476" s="82" t="s">
        <v>30294</v>
      </c>
      <c r="D1476" s="82" t="s">
        <v>30095</v>
      </c>
      <c r="E1476" s="82" t="s">
        <v>30295</v>
      </c>
      <c r="F1476" s="82" t="s">
        <v>30296</v>
      </c>
      <c r="G1476" s="82" t="s">
        <v>1848</v>
      </c>
      <c r="H1476" s="82" t="s">
        <v>360</v>
      </c>
      <c r="I1476" s="82" t="s">
        <v>30297</v>
      </c>
      <c r="J1476" s="82" t="s">
        <v>30298</v>
      </c>
      <c r="K1476" s="82" t="s">
        <v>13488</v>
      </c>
      <c r="L1476" s="82" t="s">
        <v>30299</v>
      </c>
      <c r="M1476" s="82" t="s">
        <v>30300</v>
      </c>
      <c r="N1476" s="82" t="s">
        <v>30301</v>
      </c>
      <c r="O1476" s="82" t="s">
        <v>366</v>
      </c>
      <c r="P1476" s="82" t="s">
        <v>30302</v>
      </c>
      <c r="Q1476" s="82" t="s">
        <v>30121</v>
      </c>
      <c r="R1476" s="82" t="s">
        <v>30303</v>
      </c>
      <c r="S1476" s="82" t="s">
        <v>30304</v>
      </c>
      <c r="T1476" s="82" t="s">
        <v>30305</v>
      </c>
      <c r="U1476" s="82" t="s">
        <v>30306</v>
      </c>
      <c r="V1476" s="82" t="s">
        <v>30307</v>
      </c>
      <c r="W1476" s="82" t="s">
        <v>30285</v>
      </c>
      <c r="X1476" s="82" t="s">
        <v>30152</v>
      </c>
      <c r="Y1476" s="82" t="s">
        <v>30308</v>
      </c>
      <c r="Z1476" s="82" t="s">
        <v>21745</v>
      </c>
      <c r="AA1476" s="82" t="s">
        <v>30309</v>
      </c>
      <c r="AB1476" s="82" t="s">
        <v>30310</v>
      </c>
      <c r="AC1476" s="82" t="s">
        <v>1011</v>
      </c>
      <c r="AD1476" s="82" t="s">
        <v>30131</v>
      </c>
      <c r="AE1476" s="82" t="s">
        <v>30311</v>
      </c>
      <c r="AF1476" s="82" t="s">
        <v>30312</v>
      </c>
      <c r="AG1476" s="82" t="s">
        <v>30313</v>
      </c>
      <c r="AH1476" s="82" t="s">
        <v>30314</v>
      </c>
      <c r="AI1476" s="82" t="s">
        <v>3935</v>
      </c>
      <c r="AJ1476" s="82" t="s">
        <v>30110</v>
      </c>
      <c r="AK1476" s="82" t="s">
        <v>30315</v>
      </c>
      <c r="AL1476" s="82" t="s">
        <v>415</v>
      </c>
    </row>
    <row r="1477" spans="1:38" x14ac:dyDescent="0.25">
      <c r="A1477" s="82" t="s">
        <v>30316</v>
      </c>
      <c r="B1477" s="82">
        <v>81.088999999999999</v>
      </c>
      <c r="D1477" s="82" t="s">
        <v>30095</v>
      </c>
      <c r="E1477" s="82" t="s">
        <v>30317</v>
      </c>
      <c r="F1477" s="82" t="s">
        <v>30318</v>
      </c>
      <c r="G1477" s="82" t="s">
        <v>600</v>
      </c>
      <c r="H1477" s="82" t="s">
        <v>360</v>
      </c>
      <c r="I1477" s="82" t="s">
        <v>30319</v>
      </c>
      <c r="J1477" s="82" t="s">
        <v>30320</v>
      </c>
      <c r="K1477" s="82" t="s">
        <v>30321</v>
      </c>
      <c r="L1477" s="82" t="s">
        <v>421</v>
      </c>
      <c r="M1477" s="82" t="s">
        <v>30322</v>
      </c>
      <c r="N1477" s="82" t="s">
        <v>30323</v>
      </c>
      <c r="O1477" s="82" t="s">
        <v>30324</v>
      </c>
      <c r="P1477" s="82" t="s">
        <v>30325</v>
      </c>
      <c r="Q1477" s="82" t="s">
        <v>822</v>
      </c>
      <c r="R1477" s="82" t="s">
        <v>30326</v>
      </c>
      <c r="S1477" s="82" t="s">
        <v>368</v>
      </c>
      <c r="T1477" s="82" t="s">
        <v>30327</v>
      </c>
      <c r="U1477" s="82" t="s">
        <v>30328</v>
      </c>
      <c r="V1477" s="82" t="s">
        <v>30329</v>
      </c>
      <c r="W1477" s="82" t="s">
        <v>30330</v>
      </c>
      <c r="X1477" s="82" t="s">
        <v>30331</v>
      </c>
      <c r="Y1477" s="82" t="s">
        <v>30332</v>
      </c>
      <c r="Z1477" s="82" t="s">
        <v>30333</v>
      </c>
      <c r="AA1477" s="82" t="s">
        <v>30334</v>
      </c>
      <c r="AB1477" s="82" t="s">
        <v>30335</v>
      </c>
      <c r="AC1477" s="82" t="s">
        <v>30336</v>
      </c>
      <c r="AD1477" s="82" t="s">
        <v>30337</v>
      </c>
      <c r="AE1477" s="82" t="s">
        <v>360</v>
      </c>
      <c r="AF1477" s="82" t="s">
        <v>30338</v>
      </c>
      <c r="AG1477" s="82" t="s">
        <v>30339</v>
      </c>
      <c r="AH1477" s="82" t="s">
        <v>30340</v>
      </c>
      <c r="AI1477" s="82" t="s">
        <v>3935</v>
      </c>
      <c r="AJ1477" s="82" t="s">
        <v>30110</v>
      </c>
      <c r="AK1477" s="82" t="s">
        <v>30341</v>
      </c>
      <c r="AL1477" s="82" t="s">
        <v>415</v>
      </c>
    </row>
    <row r="1478" spans="1:38" x14ac:dyDescent="0.25">
      <c r="A1478" s="82" t="s">
        <v>30342</v>
      </c>
      <c r="B1478" s="82">
        <v>81.103999999999999</v>
      </c>
      <c r="C1478" s="82" t="s">
        <v>30343</v>
      </c>
      <c r="D1478" s="82" t="s">
        <v>30095</v>
      </c>
      <c r="E1478" s="82" t="s">
        <v>30344</v>
      </c>
      <c r="F1478" s="82" t="s">
        <v>30345</v>
      </c>
      <c r="G1478" s="82" t="s">
        <v>4176</v>
      </c>
      <c r="H1478" s="82" t="s">
        <v>360</v>
      </c>
      <c r="I1478" s="82" t="s">
        <v>30346</v>
      </c>
      <c r="J1478" s="82" t="s">
        <v>30347</v>
      </c>
      <c r="K1478" s="82" t="s">
        <v>30348</v>
      </c>
      <c r="L1478" s="82" t="s">
        <v>421</v>
      </c>
      <c r="M1478" s="82" t="s">
        <v>30349</v>
      </c>
      <c r="N1478" s="82" t="s">
        <v>30350</v>
      </c>
      <c r="O1478" s="82" t="s">
        <v>558</v>
      </c>
      <c r="P1478" s="82" t="s">
        <v>30351</v>
      </c>
      <c r="Q1478" s="82" t="s">
        <v>360</v>
      </c>
      <c r="R1478" s="82" t="s">
        <v>30352</v>
      </c>
      <c r="S1478" s="82" t="s">
        <v>30353</v>
      </c>
      <c r="T1478" s="82" t="s">
        <v>30354</v>
      </c>
      <c r="U1478" s="82" t="s">
        <v>30355</v>
      </c>
      <c r="V1478" s="82" t="s">
        <v>30356</v>
      </c>
      <c r="W1478" s="82" t="s">
        <v>30357</v>
      </c>
      <c r="X1478" s="82" t="s">
        <v>30358</v>
      </c>
      <c r="Y1478" s="82" t="s">
        <v>30359</v>
      </c>
      <c r="AA1478" s="82" t="s">
        <v>30360</v>
      </c>
      <c r="AB1478" s="82" t="s">
        <v>382</v>
      </c>
      <c r="AC1478" s="82" t="s">
        <v>735</v>
      </c>
      <c r="AD1478" s="82" t="s">
        <v>30361</v>
      </c>
      <c r="AE1478" s="82" t="s">
        <v>30362</v>
      </c>
      <c r="AF1478" s="82" t="s">
        <v>382</v>
      </c>
      <c r="AG1478" s="82" t="s">
        <v>382</v>
      </c>
      <c r="AH1478" s="82" t="s">
        <v>30363</v>
      </c>
      <c r="AI1478" s="82" t="s">
        <v>620</v>
      </c>
      <c r="AJ1478" s="82" t="s">
        <v>30110</v>
      </c>
      <c r="AK1478" s="82" t="s">
        <v>30364</v>
      </c>
      <c r="AL1478" s="82" t="s">
        <v>415</v>
      </c>
    </row>
    <row r="1479" spans="1:38" x14ac:dyDescent="0.25">
      <c r="A1479" s="82" t="s">
        <v>30365</v>
      </c>
      <c r="B1479" s="82">
        <v>81.105000000000004</v>
      </c>
      <c r="C1479" s="82" t="s">
        <v>30366</v>
      </c>
      <c r="D1479" s="82" t="s">
        <v>30095</v>
      </c>
      <c r="E1479" s="82" t="s">
        <v>30367</v>
      </c>
      <c r="F1479" s="82" t="s">
        <v>30368</v>
      </c>
      <c r="G1479" s="82" t="s">
        <v>359</v>
      </c>
      <c r="H1479" s="82" t="s">
        <v>360</v>
      </c>
      <c r="I1479" s="82" t="s">
        <v>822</v>
      </c>
      <c r="J1479" s="82" t="s">
        <v>30369</v>
      </c>
      <c r="K1479" s="82" t="s">
        <v>362</v>
      </c>
      <c r="L1479" s="82" t="s">
        <v>421</v>
      </c>
      <c r="M1479" s="82" t="s">
        <v>30370</v>
      </c>
      <c r="N1479" s="82" t="s">
        <v>822</v>
      </c>
      <c r="O1479" s="82" t="s">
        <v>366</v>
      </c>
      <c r="P1479" s="82" t="s">
        <v>360</v>
      </c>
      <c r="Q1479" s="82" t="s">
        <v>30371</v>
      </c>
      <c r="R1479" s="82" t="s">
        <v>360</v>
      </c>
      <c r="S1479" s="82" t="s">
        <v>368</v>
      </c>
      <c r="T1479" s="82" t="s">
        <v>30372</v>
      </c>
      <c r="U1479" s="82" t="s">
        <v>443</v>
      </c>
      <c r="V1479" s="82" t="s">
        <v>362</v>
      </c>
      <c r="W1479" s="82" t="s">
        <v>30126</v>
      </c>
      <c r="X1479" s="82" t="s">
        <v>30373</v>
      </c>
      <c r="Y1479" s="82" t="s">
        <v>11416</v>
      </c>
      <c r="AA1479" s="82" t="s">
        <v>376</v>
      </c>
      <c r="AB1479" s="82" t="s">
        <v>382</v>
      </c>
      <c r="AC1479" s="82" t="s">
        <v>735</v>
      </c>
      <c r="AD1479" s="82" t="s">
        <v>30131</v>
      </c>
      <c r="AE1479" s="82" t="s">
        <v>30132</v>
      </c>
      <c r="AF1479" s="82" t="s">
        <v>382</v>
      </c>
      <c r="AG1479" s="82" t="s">
        <v>382</v>
      </c>
      <c r="AH1479" s="82" t="s">
        <v>382</v>
      </c>
      <c r="AI1479" s="82" t="s">
        <v>1703</v>
      </c>
      <c r="AJ1479" s="82" t="s">
        <v>30110</v>
      </c>
      <c r="AK1479" s="82" t="s">
        <v>30374</v>
      </c>
      <c r="AL1479" s="82" t="s">
        <v>450</v>
      </c>
    </row>
    <row r="1480" spans="1:38" x14ac:dyDescent="0.25">
      <c r="A1480" s="82" t="s">
        <v>30375</v>
      </c>
      <c r="B1480" s="82">
        <v>81.105999999999995</v>
      </c>
      <c r="C1480" s="82" t="s">
        <v>30376</v>
      </c>
      <c r="D1480" s="82" t="s">
        <v>30095</v>
      </c>
      <c r="E1480" s="82" t="s">
        <v>30377</v>
      </c>
      <c r="F1480" s="82" t="s">
        <v>30378</v>
      </c>
      <c r="G1480" s="82" t="s">
        <v>1848</v>
      </c>
      <c r="H1480" s="82" t="s">
        <v>360</v>
      </c>
      <c r="I1480" s="82" t="s">
        <v>30379</v>
      </c>
      <c r="J1480" s="82" t="s">
        <v>30380</v>
      </c>
      <c r="K1480" s="82" t="s">
        <v>628</v>
      </c>
      <c r="L1480" s="82" t="s">
        <v>30381</v>
      </c>
      <c r="M1480" s="82" t="s">
        <v>30382</v>
      </c>
      <c r="N1480" s="82" t="s">
        <v>30383</v>
      </c>
      <c r="O1480" s="82" t="s">
        <v>366</v>
      </c>
      <c r="P1480" s="82" t="s">
        <v>360</v>
      </c>
      <c r="Q1480" s="82" t="s">
        <v>360</v>
      </c>
      <c r="R1480" s="82" t="s">
        <v>30384</v>
      </c>
      <c r="S1480" s="82" t="s">
        <v>400</v>
      </c>
      <c r="T1480" s="82" t="s">
        <v>30385</v>
      </c>
      <c r="U1480" s="82" t="s">
        <v>30386</v>
      </c>
      <c r="V1480" s="82" t="s">
        <v>30387</v>
      </c>
      <c r="W1480" s="82" t="s">
        <v>30388</v>
      </c>
      <c r="X1480" s="82" t="s">
        <v>30103</v>
      </c>
      <c r="Y1480" s="82" t="s">
        <v>30389</v>
      </c>
      <c r="Z1480" s="82" t="s">
        <v>30390</v>
      </c>
      <c r="AA1480" s="82" t="s">
        <v>376</v>
      </c>
      <c r="AB1480" s="82" t="s">
        <v>30391</v>
      </c>
      <c r="AC1480" s="82" t="s">
        <v>30392</v>
      </c>
      <c r="AD1480" s="82" t="s">
        <v>30393</v>
      </c>
      <c r="AE1480" s="82" t="s">
        <v>30394</v>
      </c>
      <c r="AF1480" s="82" t="s">
        <v>382</v>
      </c>
      <c r="AG1480" s="82" t="s">
        <v>382</v>
      </c>
      <c r="AH1480" s="82" t="s">
        <v>30395</v>
      </c>
      <c r="AI1480" s="82" t="s">
        <v>1703</v>
      </c>
      <c r="AJ1480" s="82" t="s">
        <v>30110</v>
      </c>
      <c r="AK1480" s="82" t="s">
        <v>30396</v>
      </c>
      <c r="AL1480" s="82" t="s">
        <v>1286</v>
      </c>
    </row>
    <row r="1481" spans="1:38" x14ac:dyDescent="0.25">
      <c r="A1481" s="82" t="s">
        <v>30397</v>
      </c>
      <c r="B1481" s="82">
        <v>81.108000000000004</v>
      </c>
      <c r="C1481" s="82" t="s">
        <v>30398</v>
      </c>
      <c r="D1481" s="82" t="s">
        <v>30095</v>
      </c>
      <c r="E1481" s="82" t="s">
        <v>30399</v>
      </c>
      <c r="F1481" s="82" t="s">
        <v>30400</v>
      </c>
      <c r="G1481" s="82" t="s">
        <v>359</v>
      </c>
      <c r="H1481" s="82" t="s">
        <v>360</v>
      </c>
      <c r="I1481" s="82" t="s">
        <v>30401</v>
      </c>
      <c r="J1481" s="82" t="s">
        <v>30402</v>
      </c>
      <c r="K1481" s="82" t="s">
        <v>30403</v>
      </c>
      <c r="L1481" s="82" t="s">
        <v>30404</v>
      </c>
      <c r="M1481" s="82" t="s">
        <v>30405</v>
      </c>
      <c r="N1481" s="82" t="s">
        <v>30406</v>
      </c>
      <c r="O1481" s="82" t="s">
        <v>366</v>
      </c>
      <c r="P1481" s="82" t="s">
        <v>30407</v>
      </c>
      <c r="Q1481" s="82" t="s">
        <v>360</v>
      </c>
      <c r="R1481" s="82" t="s">
        <v>30408</v>
      </c>
      <c r="S1481" s="82" t="s">
        <v>368</v>
      </c>
      <c r="T1481" s="82" t="s">
        <v>30409</v>
      </c>
      <c r="U1481" s="82" t="s">
        <v>30410</v>
      </c>
      <c r="V1481" s="82" t="s">
        <v>30411</v>
      </c>
      <c r="W1481" s="82" t="s">
        <v>30412</v>
      </c>
      <c r="X1481" s="82" t="s">
        <v>30413</v>
      </c>
      <c r="Y1481" s="82" t="s">
        <v>30414</v>
      </c>
      <c r="Z1481" s="82" t="s">
        <v>30415</v>
      </c>
      <c r="AA1481" s="82" t="s">
        <v>376</v>
      </c>
      <c r="AB1481" s="82" t="s">
        <v>30416</v>
      </c>
      <c r="AC1481" s="82" t="s">
        <v>735</v>
      </c>
      <c r="AD1481" s="82" t="s">
        <v>30417</v>
      </c>
      <c r="AE1481" s="82" t="s">
        <v>30418</v>
      </c>
      <c r="AF1481" s="82" t="s">
        <v>382</v>
      </c>
      <c r="AG1481" s="82" t="s">
        <v>30419</v>
      </c>
      <c r="AH1481" s="82" t="s">
        <v>30420</v>
      </c>
      <c r="AI1481" s="82" t="s">
        <v>1727</v>
      </c>
      <c r="AJ1481" s="82" t="s">
        <v>30110</v>
      </c>
      <c r="AK1481" s="82" t="s">
        <v>30421</v>
      </c>
      <c r="AL1481" s="82" t="s">
        <v>3887</v>
      </c>
    </row>
    <row r="1482" spans="1:38" x14ac:dyDescent="0.25">
      <c r="A1482" s="82" t="s">
        <v>30422</v>
      </c>
      <c r="B1482" s="82">
        <v>81.111999999999995</v>
      </c>
      <c r="C1482" s="82" t="s">
        <v>30423</v>
      </c>
      <c r="D1482" s="82" t="s">
        <v>30095</v>
      </c>
      <c r="E1482" s="82" t="s">
        <v>30424</v>
      </c>
      <c r="F1482" s="82" t="s">
        <v>30425</v>
      </c>
      <c r="G1482" s="82" t="s">
        <v>4176</v>
      </c>
      <c r="H1482" s="82" t="s">
        <v>360</v>
      </c>
      <c r="I1482" s="82" t="s">
        <v>30426</v>
      </c>
      <c r="J1482" s="82" t="s">
        <v>30427</v>
      </c>
      <c r="K1482" s="82" t="s">
        <v>362</v>
      </c>
      <c r="L1482" s="82" t="s">
        <v>580</v>
      </c>
      <c r="M1482" s="82" t="s">
        <v>30428</v>
      </c>
      <c r="N1482" s="82" t="s">
        <v>30429</v>
      </c>
      <c r="O1482" s="82" t="s">
        <v>558</v>
      </c>
      <c r="P1482" s="82" t="s">
        <v>30216</v>
      </c>
      <c r="Q1482" s="82" t="s">
        <v>360</v>
      </c>
      <c r="R1482" s="82" t="s">
        <v>30430</v>
      </c>
      <c r="S1482" s="82" t="s">
        <v>400</v>
      </c>
      <c r="T1482" s="82" t="s">
        <v>30431</v>
      </c>
      <c r="U1482" s="82" t="s">
        <v>30432</v>
      </c>
      <c r="V1482" s="82" t="s">
        <v>632</v>
      </c>
      <c r="W1482" s="82" t="s">
        <v>30199</v>
      </c>
      <c r="X1482" s="82" t="s">
        <v>30433</v>
      </c>
      <c r="Y1482" s="82" t="s">
        <v>30434</v>
      </c>
      <c r="Z1482" s="82" t="s">
        <v>30435</v>
      </c>
      <c r="AA1482" s="82" t="s">
        <v>30436</v>
      </c>
      <c r="AB1482" s="82" t="s">
        <v>30437</v>
      </c>
      <c r="AC1482" s="82" t="s">
        <v>1011</v>
      </c>
      <c r="AD1482" s="82" t="s">
        <v>30438</v>
      </c>
      <c r="AE1482" s="82" t="s">
        <v>30439</v>
      </c>
      <c r="AF1482" s="82" t="s">
        <v>382</v>
      </c>
      <c r="AG1482" s="82" t="s">
        <v>30440</v>
      </c>
      <c r="AH1482" s="82" t="s">
        <v>30441</v>
      </c>
      <c r="AI1482" s="82" t="s">
        <v>1752</v>
      </c>
      <c r="AJ1482" s="82" t="s">
        <v>30110</v>
      </c>
      <c r="AK1482" s="82" t="s">
        <v>30442</v>
      </c>
      <c r="AL1482" s="82" t="s">
        <v>415</v>
      </c>
    </row>
    <row r="1483" spans="1:38" x14ac:dyDescent="0.25">
      <c r="A1483" s="82" t="s">
        <v>30443</v>
      </c>
      <c r="B1483" s="82">
        <v>81.113</v>
      </c>
      <c r="C1483" s="82" t="s">
        <v>30444</v>
      </c>
      <c r="D1483" s="82" t="s">
        <v>30095</v>
      </c>
      <c r="E1483" s="82" t="s">
        <v>30445</v>
      </c>
      <c r="F1483" s="82" t="s">
        <v>30446</v>
      </c>
      <c r="G1483" s="82" t="s">
        <v>359</v>
      </c>
      <c r="H1483" s="82" t="s">
        <v>360</v>
      </c>
      <c r="I1483" s="82" t="s">
        <v>30447</v>
      </c>
      <c r="J1483" s="82" t="s">
        <v>30448</v>
      </c>
      <c r="K1483" s="82" t="s">
        <v>30449</v>
      </c>
      <c r="L1483" s="82" t="s">
        <v>421</v>
      </c>
      <c r="M1483" s="82" t="s">
        <v>30450</v>
      </c>
      <c r="N1483" s="82" t="s">
        <v>30451</v>
      </c>
      <c r="O1483" s="82" t="s">
        <v>366</v>
      </c>
      <c r="P1483" s="82" t="s">
        <v>30452</v>
      </c>
      <c r="Q1483" s="82" t="s">
        <v>360</v>
      </c>
      <c r="R1483" s="82" t="s">
        <v>30453</v>
      </c>
      <c r="S1483" s="82" t="s">
        <v>368</v>
      </c>
      <c r="T1483" s="82" t="s">
        <v>30454</v>
      </c>
      <c r="U1483" s="82" t="s">
        <v>30455</v>
      </c>
      <c r="V1483" s="82" t="s">
        <v>30456</v>
      </c>
      <c r="W1483" s="82" t="s">
        <v>822</v>
      </c>
      <c r="X1483" s="82" t="s">
        <v>30457</v>
      </c>
      <c r="Y1483" s="82" t="s">
        <v>30458</v>
      </c>
      <c r="Z1483" s="82" t="s">
        <v>30459</v>
      </c>
      <c r="AA1483" s="82" t="s">
        <v>30460</v>
      </c>
      <c r="AB1483" s="82" t="s">
        <v>30461</v>
      </c>
      <c r="AC1483" s="82" t="s">
        <v>1011</v>
      </c>
      <c r="AD1483" s="82" t="s">
        <v>30462</v>
      </c>
      <c r="AE1483" s="82" t="s">
        <v>30463</v>
      </c>
      <c r="AF1483" s="82" t="s">
        <v>382</v>
      </c>
      <c r="AG1483" s="82" t="s">
        <v>30464</v>
      </c>
      <c r="AH1483" s="82" t="s">
        <v>30465</v>
      </c>
      <c r="AI1483" s="82" t="s">
        <v>7634</v>
      </c>
      <c r="AJ1483" s="82" t="s">
        <v>30110</v>
      </c>
      <c r="AK1483" s="82" t="s">
        <v>30466</v>
      </c>
      <c r="AL1483" s="82" t="s">
        <v>415</v>
      </c>
    </row>
    <row r="1484" spans="1:38" x14ac:dyDescent="0.25">
      <c r="A1484" s="82" t="s">
        <v>30467</v>
      </c>
      <c r="B1484" s="82">
        <v>81.117000000000004</v>
      </c>
      <c r="D1484" s="82" t="s">
        <v>30095</v>
      </c>
      <c r="E1484" s="82" t="s">
        <v>30468</v>
      </c>
      <c r="F1484" s="82" t="s">
        <v>30469</v>
      </c>
      <c r="G1484" s="82" t="s">
        <v>359</v>
      </c>
      <c r="H1484" s="82" t="s">
        <v>360</v>
      </c>
      <c r="I1484" s="82" t="s">
        <v>30470</v>
      </c>
      <c r="J1484" s="82" t="s">
        <v>30471</v>
      </c>
      <c r="K1484" s="82" t="s">
        <v>30472</v>
      </c>
      <c r="L1484" s="82" t="s">
        <v>30473</v>
      </c>
      <c r="M1484" s="82" t="s">
        <v>30474</v>
      </c>
      <c r="N1484" s="82" t="s">
        <v>30475</v>
      </c>
      <c r="O1484" s="82" t="s">
        <v>558</v>
      </c>
      <c r="P1484" s="82" t="s">
        <v>367</v>
      </c>
      <c r="Q1484" s="82" t="s">
        <v>30279</v>
      </c>
      <c r="R1484" s="82" t="s">
        <v>30303</v>
      </c>
      <c r="S1484" s="82" t="s">
        <v>400</v>
      </c>
      <c r="T1484" s="82" t="s">
        <v>30476</v>
      </c>
      <c r="U1484" s="82" t="s">
        <v>30477</v>
      </c>
      <c r="V1484" s="82" t="s">
        <v>30478</v>
      </c>
      <c r="W1484" s="82" t="s">
        <v>30479</v>
      </c>
      <c r="X1484" s="82" t="s">
        <v>30152</v>
      </c>
      <c r="Y1484" s="82" t="s">
        <v>30480</v>
      </c>
      <c r="Z1484" s="82" t="s">
        <v>30481</v>
      </c>
      <c r="AA1484" s="82" t="s">
        <v>30482</v>
      </c>
      <c r="AB1484" s="82" t="s">
        <v>30483</v>
      </c>
      <c r="AC1484" s="82" t="s">
        <v>735</v>
      </c>
      <c r="AD1484" s="82" t="s">
        <v>30131</v>
      </c>
      <c r="AE1484" s="82" t="s">
        <v>30132</v>
      </c>
      <c r="AF1484" s="82" t="s">
        <v>382</v>
      </c>
      <c r="AG1484" s="82" t="s">
        <v>382</v>
      </c>
      <c r="AH1484" s="82" t="s">
        <v>30484</v>
      </c>
      <c r="AI1484" s="82" t="s">
        <v>1842</v>
      </c>
      <c r="AJ1484" s="82" t="s">
        <v>30110</v>
      </c>
      <c r="AK1484" s="82" t="s">
        <v>30485</v>
      </c>
      <c r="AL1484" s="82" t="s">
        <v>415</v>
      </c>
    </row>
    <row r="1485" spans="1:38" x14ac:dyDescent="0.25">
      <c r="A1485" s="82" t="s">
        <v>30486</v>
      </c>
      <c r="B1485" s="82">
        <v>81.119</v>
      </c>
      <c r="C1485" s="82" t="s">
        <v>30487</v>
      </c>
      <c r="D1485" s="82" t="s">
        <v>30095</v>
      </c>
      <c r="E1485" s="82" t="s">
        <v>30488</v>
      </c>
      <c r="F1485" s="82" t="s">
        <v>30489</v>
      </c>
      <c r="G1485" s="82" t="s">
        <v>359</v>
      </c>
      <c r="H1485" s="82" t="s">
        <v>360</v>
      </c>
      <c r="I1485" s="82" t="s">
        <v>30490</v>
      </c>
      <c r="J1485" s="82" t="s">
        <v>30491</v>
      </c>
      <c r="K1485" s="82" t="s">
        <v>30492</v>
      </c>
      <c r="L1485" s="82" t="s">
        <v>30493</v>
      </c>
      <c r="M1485" s="82" t="s">
        <v>30494</v>
      </c>
      <c r="N1485" s="82" t="s">
        <v>30495</v>
      </c>
      <c r="O1485" s="82" t="s">
        <v>558</v>
      </c>
      <c r="P1485" s="82" t="s">
        <v>30496</v>
      </c>
      <c r="Q1485" s="82" t="s">
        <v>367</v>
      </c>
      <c r="R1485" s="82" t="s">
        <v>30303</v>
      </c>
      <c r="S1485" s="82" t="s">
        <v>30497</v>
      </c>
      <c r="T1485" s="82" t="s">
        <v>30498</v>
      </c>
      <c r="U1485" s="82" t="s">
        <v>30499</v>
      </c>
      <c r="V1485" s="82" t="s">
        <v>30500</v>
      </c>
      <c r="W1485" s="82" t="s">
        <v>30501</v>
      </c>
      <c r="X1485" s="82" t="s">
        <v>30152</v>
      </c>
      <c r="Y1485" s="82" t="s">
        <v>30502</v>
      </c>
      <c r="Z1485" s="82" t="s">
        <v>30503</v>
      </c>
      <c r="AA1485" s="82" t="s">
        <v>376</v>
      </c>
      <c r="AB1485" s="82" t="s">
        <v>30504</v>
      </c>
      <c r="AC1485" s="82" t="s">
        <v>735</v>
      </c>
      <c r="AD1485" s="82" t="s">
        <v>30131</v>
      </c>
      <c r="AE1485" s="82" t="s">
        <v>30132</v>
      </c>
      <c r="AF1485" s="82" t="s">
        <v>30505</v>
      </c>
      <c r="AG1485" s="82" t="s">
        <v>382</v>
      </c>
      <c r="AH1485" s="82" t="s">
        <v>30506</v>
      </c>
      <c r="AI1485" s="82" t="s">
        <v>1865</v>
      </c>
      <c r="AJ1485" s="82" t="s">
        <v>30110</v>
      </c>
      <c r="AK1485" s="82" t="s">
        <v>30507</v>
      </c>
      <c r="AL1485" s="82" t="s">
        <v>415</v>
      </c>
    </row>
    <row r="1486" spans="1:38" x14ac:dyDescent="0.25">
      <c r="A1486" s="82" t="s">
        <v>30508</v>
      </c>
      <c r="B1486" s="82">
        <v>81.120999999999995</v>
      </c>
      <c r="C1486" s="82" t="s">
        <v>30509</v>
      </c>
      <c r="D1486" s="82" t="s">
        <v>30095</v>
      </c>
      <c r="E1486" s="82" t="s">
        <v>30510</v>
      </c>
      <c r="F1486" s="82" t="s">
        <v>30511</v>
      </c>
      <c r="G1486" s="82" t="s">
        <v>1848</v>
      </c>
      <c r="H1486" s="82" t="s">
        <v>360</v>
      </c>
      <c r="I1486" s="82" t="s">
        <v>30512</v>
      </c>
      <c r="J1486" s="82" t="s">
        <v>30513</v>
      </c>
      <c r="K1486" s="82" t="s">
        <v>30514</v>
      </c>
      <c r="L1486" s="82" t="s">
        <v>30515</v>
      </c>
      <c r="M1486" s="82" t="s">
        <v>30516</v>
      </c>
      <c r="N1486" s="82" t="s">
        <v>30517</v>
      </c>
      <c r="O1486" s="82" t="s">
        <v>558</v>
      </c>
      <c r="P1486" s="82" t="s">
        <v>30518</v>
      </c>
      <c r="Q1486" s="82" t="s">
        <v>360</v>
      </c>
      <c r="R1486" s="82" t="s">
        <v>30519</v>
      </c>
      <c r="S1486" s="82" t="s">
        <v>368</v>
      </c>
      <c r="T1486" s="82" t="s">
        <v>30520</v>
      </c>
      <c r="U1486" s="82" t="s">
        <v>30521</v>
      </c>
      <c r="V1486" s="82" t="s">
        <v>362</v>
      </c>
      <c r="W1486" s="82" t="s">
        <v>30522</v>
      </c>
      <c r="X1486" s="82" t="s">
        <v>30523</v>
      </c>
      <c r="Y1486" s="82" t="s">
        <v>30524</v>
      </c>
      <c r="Z1486" s="82" t="s">
        <v>30525</v>
      </c>
      <c r="AA1486" s="82" t="s">
        <v>30526</v>
      </c>
      <c r="AB1486" s="82" t="s">
        <v>30527</v>
      </c>
      <c r="AC1486" s="82" t="s">
        <v>30528</v>
      </c>
      <c r="AD1486" s="82" t="s">
        <v>30529</v>
      </c>
      <c r="AE1486" s="82" t="s">
        <v>30530</v>
      </c>
      <c r="AG1486" s="82" t="s">
        <v>30531</v>
      </c>
      <c r="AH1486" s="82" t="s">
        <v>30532</v>
      </c>
      <c r="AI1486" s="82" t="s">
        <v>1886</v>
      </c>
      <c r="AJ1486" s="82" t="s">
        <v>30110</v>
      </c>
      <c r="AK1486" s="82" t="s">
        <v>30533</v>
      </c>
      <c r="AL1486" s="82" t="s">
        <v>961</v>
      </c>
    </row>
    <row r="1487" spans="1:38" x14ac:dyDescent="0.25">
      <c r="A1487" s="82" t="s">
        <v>30534</v>
      </c>
      <c r="B1487" s="82">
        <v>81.122</v>
      </c>
      <c r="D1487" s="82" t="s">
        <v>30095</v>
      </c>
      <c r="E1487" s="82" t="s">
        <v>30535</v>
      </c>
      <c r="F1487" s="82" t="s">
        <v>30536</v>
      </c>
      <c r="G1487" s="82" t="s">
        <v>1848</v>
      </c>
      <c r="H1487" s="82" t="s">
        <v>360</v>
      </c>
      <c r="I1487" s="82" t="s">
        <v>30537</v>
      </c>
      <c r="J1487" s="82" t="s">
        <v>30538</v>
      </c>
      <c r="K1487" s="82" t="s">
        <v>362</v>
      </c>
      <c r="L1487" s="82" t="s">
        <v>421</v>
      </c>
      <c r="M1487" s="82" t="s">
        <v>30539</v>
      </c>
      <c r="N1487" s="82" t="s">
        <v>30540</v>
      </c>
      <c r="O1487" s="82" t="s">
        <v>366</v>
      </c>
      <c r="P1487" s="82" t="s">
        <v>30541</v>
      </c>
      <c r="Q1487" s="82" t="s">
        <v>30279</v>
      </c>
      <c r="R1487" s="82" t="s">
        <v>30542</v>
      </c>
      <c r="S1487" s="82" t="s">
        <v>30543</v>
      </c>
      <c r="T1487" s="82" t="s">
        <v>30544</v>
      </c>
      <c r="U1487" s="82" t="s">
        <v>30545</v>
      </c>
      <c r="V1487" s="82" t="s">
        <v>30546</v>
      </c>
      <c r="W1487" s="82" t="s">
        <v>30547</v>
      </c>
      <c r="X1487" s="82" t="s">
        <v>30548</v>
      </c>
      <c r="Y1487" s="82" t="s">
        <v>9700</v>
      </c>
      <c r="Z1487" s="82" t="s">
        <v>9900</v>
      </c>
      <c r="AA1487" s="82" t="s">
        <v>376</v>
      </c>
      <c r="AB1487" s="82" t="s">
        <v>30549</v>
      </c>
      <c r="AC1487" s="82" t="s">
        <v>30550</v>
      </c>
      <c r="AD1487" s="82" t="s">
        <v>30131</v>
      </c>
      <c r="AE1487" s="82" t="s">
        <v>30551</v>
      </c>
      <c r="AF1487" s="82" t="s">
        <v>382</v>
      </c>
      <c r="AG1487" s="82" t="s">
        <v>382</v>
      </c>
      <c r="AH1487" s="82" t="s">
        <v>30552</v>
      </c>
      <c r="AI1487" s="82" t="s">
        <v>2035</v>
      </c>
      <c r="AJ1487" s="82" t="s">
        <v>30110</v>
      </c>
      <c r="AK1487" s="82" t="s">
        <v>30553</v>
      </c>
      <c r="AL1487" s="82" t="s">
        <v>1286</v>
      </c>
    </row>
    <row r="1488" spans="1:38" x14ac:dyDescent="0.25">
      <c r="A1488" s="82" t="s">
        <v>30554</v>
      </c>
      <c r="B1488" s="82">
        <v>81.123000000000005</v>
      </c>
      <c r="C1488" s="82" t="s">
        <v>30555</v>
      </c>
      <c r="D1488" s="82" t="s">
        <v>30095</v>
      </c>
      <c r="E1488" s="82" t="s">
        <v>30556</v>
      </c>
      <c r="F1488" s="82" t="s">
        <v>30557</v>
      </c>
      <c r="G1488" s="82" t="s">
        <v>359</v>
      </c>
      <c r="H1488" s="82" t="s">
        <v>360</v>
      </c>
      <c r="I1488" s="82" t="s">
        <v>30558</v>
      </c>
      <c r="J1488" s="82" t="s">
        <v>30559</v>
      </c>
      <c r="K1488" s="82" t="s">
        <v>30560</v>
      </c>
      <c r="L1488" s="82" t="s">
        <v>30561</v>
      </c>
      <c r="M1488" s="82" t="s">
        <v>30562</v>
      </c>
      <c r="N1488" s="82" t="s">
        <v>30563</v>
      </c>
      <c r="O1488" s="82" t="s">
        <v>558</v>
      </c>
      <c r="P1488" s="82" t="s">
        <v>30564</v>
      </c>
      <c r="Q1488" s="82" t="s">
        <v>360</v>
      </c>
      <c r="R1488" s="82" t="s">
        <v>30565</v>
      </c>
      <c r="S1488" s="82" t="s">
        <v>30566</v>
      </c>
      <c r="T1488" s="82" t="s">
        <v>30567</v>
      </c>
      <c r="U1488" s="82" t="s">
        <v>30568</v>
      </c>
      <c r="V1488" s="82" t="s">
        <v>362</v>
      </c>
      <c r="W1488" s="82" t="s">
        <v>30569</v>
      </c>
      <c r="X1488" s="82" t="s">
        <v>30570</v>
      </c>
      <c r="Y1488" s="82" t="s">
        <v>30571</v>
      </c>
      <c r="Z1488" s="82" t="s">
        <v>30572</v>
      </c>
      <c r="AA1488" s="82" t="s">
        <v>30573</v>
      </c>
      <c r="AB1488" s="82" t="s">
        <v>30574</v>
      </c>
      <c r="AC1488" s="82" t="s">
        <v>735</v>
      </c>
      <c r="AD1488" s="82" t="s">
        <v>30575</v>
      </c>
      <c r="AE1488" s="82" t="s">
        <v>30576</v>
      </c>
      <c r="AF1488" s="82" t="s">
        <v>382</v>
      </c>
      <c r="AG1488" s="82" t="s">
        <v>30577</v>
      </c>
      <c r="AH1488" s="82" t="s">
        <v>30578</v>
      </c>
      <c r="AI1488" s="82" t="s">
        <v>2035</v>
      </c>
      <c r="AJ1488" s="82" t="s">
        <v>30110</v>
      </c>
      <c r="AK1488" s="82" t="s">
        <v>30579</v>
      </c>
      <c r="AL1488" s="82" t="s">
        <v>415</v>
      </c>
    </row>
    <row r="1489" spans="1:38" x14ac:dyDescent="0.25">
      <c r="A1489" s="82" t="s">
        <v>30580</v>
      </c>
      <c r="B1489" s="82">
        <v>81.123999999999995</v>
      </c>
      <c r="C1489" s="82" t="s">
        <v>30581</v>
      </c>
      <c r="D1489" s="82" t="s">
        <v>30095</v>
      </c>
      <c r="E1489" s="82" t="s">
        <v>30582</v>
      </c>
      <c r="F1489" s="82" t="s">
        <v>30583</v>
      </c>
      <c r="G1489" s="82" t="s">
        <v>359</v>
      </c>
      <c r="H1489" s="82" t="s">
        <v>360</v>
      </c>
      <c r="I1489" s="82" t="s">
        <v>30584</v>
      </c>
      <c r="J1489" s="82" t="s">
        <v>30585</v>
      </c>
      <c r="K1489" s="82" t="s">
        <v>628</v>
      </c>
      <c r="L1489" s="82" t="s">
        <v>30586</v>
      </c>
      <c r="M1489" s="82" t="s">
        <v>30587</v>
      </c>
      <c r="N1489" s="82" t="s">
        <v>30588</v>
      </c>
      <c r="O1489" s="82" t="s">
        <v>366</v>
      </c>
      <c r="P1489" s="82" t="s">
        <v>30589</v>
      </c>
      <c r="Q1489" s="82" t="s">
        <v>360</v>
      </c>
      <c r="R1489" s="82" t="s">
        <v>30590</v>
      </c>
      <c r="S1489" s="82" t="s">
        <v>30591</v>
      </c>
      <c r="T1489" s="82" t="s">
        <v>30592</v>
      </c>
      <c r="U1489" s="82" t="s">
        <v>30593</v>
      </c>
      <c r="V1489" s="82" t="s">
        <v>632</v>
      </c>
      <c r="W1489" s="82" t="s">
        <v>30199</v>
      </c>
      <c r="X1489" s="82" t="s">
        <v>30433</v>
      </c>
      <c r="Y1489" s="82" t="s">
        <v>30594</v>
      </c>
      <c r="Z1489" s="82" t="s">
        <v>30595</v>
      </c>
      <c r="AA1489" s="82" t="s">
        <v>30596</v>
      </c>
      <c r="AB1489" s="82" t="s">
        <v>382</v>
      </c>
      <c r="AC1489" s="82" t="s">
        <v>1011</v>
      </c>
      <c r="AD1489" s="82" t="s">
        <v>30597</v>
      </c>
      <c r="AE1489" s="82" t="s">
        <v>30598</v>
      </c>
      <c r="AF1489" s="82" t="s">
        <v>382</v>
      </c>
      <c r="AG1489" s="82" t="s">
        <v>30599</v>
      </c>
      <c r="AH1489" s="82" t="s">
        <v>30600</v>
      </c>
      <c r="AI1489" s="82" t="s">
        <v>2918</v>
      </c>
      <c r="AJ1489" s="82" t="s">
        <v>30110</v>
      </c>
      <c r="AK1489" s="82" t="s">
        <v>30601</v>
      </c>
      <c r="AL1489" s="82" t="s">
        <v>499</v>
      </c>
    </row>
    <row r="1490" spans="1:38" x14ac:dyDescent="0.25">
      <c r="A1490" s="82" t="s">
        <v>30602</v>
      </c>
      <c r="B1490" s="82">
        <v>81.126000000000005</v>
      </c>
      <c r="C1490" s="82" t="s">
        <v>30603</v>
      </c>
      <c r="D1490" s="82" t="s">
        <v>30095</v>
      </c>
      <c r="E1490" s="82" t="s">
        <v>30604</v>
      </c>
      <c r="F1490" s="82" t="s">
        <v>30605</v>
      </c>
      <c r="G1490" s="82" t="s">
        <v>2576</v>
      </c>
      <c r="H1490" s="82" t="s">
        <v>360</v>
      </c>
      <c r="I1490" s="82" t="s">
        <v>30606</v>
      </c>
      <c r="J1490" s="82" t="s">
        <v>30607</v>
      </c>
      <c r="K1490" s="82" t="s">
        <v>362</v>
      </c>
      <c r="L1490" s="82" t="s">
        <v>421</v>
      </c>
      <c r="M1490" s="82" t="s">
        <v>30608</v>
      </c>
      <c r="N1490" s="82" t="s">
        <v>30609</v>
      </c>
      <c r="O1490" s="82" t="s">
        <v>558</v>
      </c>
      <c r="P1490" s="82" t="s">
        <v>30610</v>
      </c>
      <c r="Q1490" s="82" t="s">
        <v>360</v>
      </c>
      <c r="R1490" s="82" t="s">
        <v>360</v>
      </c>
      <c r="S1490" s="82" t="s">
        <v>30611</v>
      </c>
      <c r="T1490" s="82" t="s">
        <v>30612</v>
      </c>
      <c r="U1490" s="82" t="s">
        <v>30613</v>
      </c>
      <c r="V1490" s="82" t="s">
        <v>362</v>
      </c>
      <c r="W1490" s="82" t="s">
        <v>30614</v>
      </c>
      <c r="X1490" s="82" t="s">
        <v>30615</v>
      </c>
      <c r="Y1490" s="82" t="s">
        <v>30616</v>
      </c>
      <c r="Z1490" s="82" t="s">
        <v>30617</v>
      </c>
      <c r="AA1490" s="82" t="s">
        <v>30618</v>
      </c>
      <c r="AB1490" s="82" t="s">
        <v>30619</v>
      </c>
      <c r="AC1490" s="82" t="s">
        <v>1011</v>
      </c>
      <c r="AD1490" s="82" t="s">
        <v>30620</v>
      </c>
      <c r="AE1490" s="82" t="s">
        <v>30621</v>
      </c>
      <c r="AF1490" s="82" t="s">
        <v>382</v>
      </c>
      <c r="AG1490" s="82" t="s">
        <v>382</v>
      </c>
      <c r="AH1490" s="82" t="s">
        <v>30622</v>
      </c>
      <c r="AI1490" s="82" t="s">
        <v>1235</v>
      </c>
      <c r="AJ1490" s="82" t="s">
        <v>30110</v>
      </c>
      <c r="AK1490" s="82" t="s">
        <v>30623</v>
      </c>
      <c r="AL1490" s="82" t="s">
        <v>387</v>
      </c>
    </row>
    <row r="1491" spans="1:38" x14ac:dyDescent="0.25">
      <c r="A1491" s="82" t="s">
        <v>30624</v>
      </c>
      <c r="B1491" s="82">
        <v>81.126999999999995</v>
      </c>
      <c r="C1491" s="82" t="s">
        <v>30625</v>
      </c>
      <c r="D1491" s="82" t="s">
        <v>30095</v>
      </c>
      <c r="E1491" s="82" t="s">
        <v>30626</v>
      </c>
      <c r="F1491" s="82" t="s">
        <v>30627</v>
      </c>
      <c r="G1491" s="82" t="s">
        <v>683</v>
      </c>
      <c r="H1491" s="82" t="s">
        <v>360</v>
      </c>
      <c r="I1491" s="82" t="s">
        <v>30628</v>
      </c>
      <c r="J1491" s="82" t="s">
        <v>30629</v>
      </c>
      <c r="K1491" s="82" t="s">
        <v>30630</v>
      </c>
      <c r="L1491" s="82" t="s">
        <v>30631</v>
      </c>
      <c r="M1491" s="82" t="s">
        <v>30632</v>
      </c>
      <c r="N1491" s="82" t="s">
        <v>30633</v>
      </c>
      <c r="O1491" s="82" t="s">
        <v>558</v>
      </c>
      <c r="P1491" s="82" t="s">
        <v>30634</v>
      </c>
      <c r="Q1491" s="82" t="s">
        <v>30635</v>
      </c>
      <c r="R1491" s="82" t="s">
        <v>30636</v>
      </c>
      <c r="S1491" s="82" t="s">
        <v>368</v>
      </c>
      <c r="T1491" s="82" t="s">
        <v>30637</v>
      </c>
      <c r="U1491" s="82" t="s">
        <v>30638</v>
      </c>
      <c r="V1491" s="82" t="s">
        <v>30639</v>
      </c>
      <c r="W1491" s="82" t="s">
        <v>30640</v>
      </c>
      <c r="X1491" s="82" t="s">
        <v>30641</v>
      </c>
      <c r="Y1491" s="82" t="s">
        <v>30642</v>
      </c>
      <c r="Z1491" s="82" t="s">
        <v>30643</v>
      </c>
      <c r="AA1491" s="82" t="s">
        <v>376</v>
      </c>
      <c r="AB1491" s="82" t="s">
        <v>30644</v>
      </c>
      <c r="AC1491" s="82" t="s">
        <v>446</v>
      </c>
      <c r="AD1491" s="82" t="s">
        <v>30131</v>
      </c>
      <c r="AE1491" s="82" t="s">
        <v>30645</v>
      </c>
      <c r="AF1491" s="82" t="s">
        <v>30182</v>
      </c>
      <c r="AG1491" s="82" t="s">
        <v>382</v>
      </c>
      <c r="AH1491" s="82" t="s">
        <v>30646</v>
      </c>
      <c r="AI1491" s="82" t="s">
        <v>20656</v>
      </c>
      <c r="AJ1491" s="82" t="s">
        <v>30110</v>
      </c>
      <c r="AK1491" s="82" t="s">
        <v>30647</v>
      </c>
      <c r="AL1491" s="82" t="s">
        <v>499</v>
      </c>
    </row>
    <row r="1492" spans="1:38" x14ac:dyDescent="0.25">
      <c r="A1492" s="82" t="s">
        <v>30648</v>
      </c>
      <c r="B1492" s="82">
        <v>81.128</v>
      </c>
      <c r="C1492" s="82" t="s">
        <v>30649</v>
      </c>
      <c r="D1492" s="82" t="s">
        <v>30095</v>
      </c>
      <c r="E1492" s="82" t="s">
        <v>30650</v>
      </c>
      <c r="F1492" s="82" t="s">
        <v>30651</v>
      </c>
      <c r="G1492" s="82" t="s">
        <v>30652</v>
      </c>
      <c r="H1492" s="82" t="s">
        <v>360</v>
      </c>
      <c r="I1492" s="82" t="s">
        <v>30653</v>
      </c>
      <c r="J1492" s="82" t="s">
        <v>30654</v>
      </c>
      <c r="K1492" s="82" t="s">
        <v>30655</v>
      </c>
      <c r="L1492" s="82" t="s">
        <v>30656</v>
      </c>
      <c r="M1492" s="82" t="s">
        <v>30657</v>
      </c>
      <c r="N1492" s="82" t="s">
        <v>30658</v>
      </c>
      <c r="O1492" s="82" t="s">
        <v>558</v>
      </c>
      <c r="P1492" s="82" t="s">
        <v>30659</v>
      </c>
      <c r="Q1492" s="82" t="s">
        <v>30660</v>
      </c>
      <c r="R1492" s="82" t="s">
        <v>30661</v>
      </c>
      <c r="S1492" s="82" t="s">
        <v>30662</v>
      </c>
      <c r="T1492" s="82" t="s">
        <v>30663</v>
      </c>
      <c r="U1492" s="82" t="s">
        <v>30664</v>
      </c>
      <c r="V1492" s="82" t="s">
        <v>30665</v>
      </c>
      <c r="W1492" s="82" t="s">
        <v>30666</v>
      </c>
      <c r="X1492" s="82" t="s">
        <v>30641</v>
      </c>
      <c r="Y1492" s="82" t="s">
        <v>30642</v>
      </c>
      <c r="Z1492" s="82" t="s">
        <v>9900</v>
      </c>
      <c r="AA1492" s="82" t="s">
        <v>30667</v>
      </c>
      <c r="AB1492" s="82" t="s">
        <v>30668</v>
      </c>
      <c r="AC1492" s="82" t="s">
        <v>446</v>
      </c>
      <c r="AD1492" s="82" t="s">
        <v>30131</v>
      </c>
      <c r="AE1492" s="82" t="s">
        <v>30132</v>
      </c>
      <c r="AF1492" s="82" t="s">
        <v>30669</v>
      </c>
      <c r="AG1492" s="82" t="s">
        <v>30670</v>
      </c>
      <c r="AH1492" s="82" t="s">
        <v>30671</v>
      </c>
      <c r="AI1492" s="82" t="s">
        <v>7801</v>
      </c>
      <c r="AJ1492" s="82" t="s">
        <v>30110</v>
      </c>
      <c r="AK1492" s="82" t="s">
        <v>30672</v>
      </c>
      <c r="AL1492" s="82" t="s">
        <v>450</v>
      </c>
    </row>
    <row r="1493" spans="1:38" x14ac:dyDescent="0.25">
      <c r="A1493" s="82" t="s">
        <v>30673</v>
      </c>
      <c r="B1493" s="82">
        <v>81.129000000000005</v>
      </c>
      <c r="D1493" s="82" t="s">
        <v>30095</v>
      </c>
      <c r="E1493" s="82" t="s">
        <v>30674</v>
      </c>
      <c r="F1493" s="82" t="s">
        <v>30675</v>
      </c>
      <c r="G1493" s="82" t="s">
        <v>4176</v>
      </c>
      <c r="H1493" s="82" t="s">
        <v>360</v>
      </c>
      <c r="I1493" s="82" t="s">
        <v>30676</v>
      </c>
      <c r="J1493" s="82" t="s">
        <v>30677</v>
      </c>
      <c r="K1493" s="82" t="s">
        <v>362</v>
      </c>
      <c r="L1493" s="82" t="s">
        <v>421</v>
      </c>
      <c r="M1493" s="82" t="s">
        <v>30678</v>
      </c>
      <c r="N1493" s="82" t="s">
        <v>30679</v>
      </c>
      <c r="O1493" s="82" t="s">
        <v>366</v>
      </c>
      <c r="P1493" s="82" t="s">
        <v>360</v>
      </c>
      <c r="Q1493" s="82" t="s">
        <v>30680</v>
      </c>
      <c r="R1493" s="82" t="s">
        <v>30661</v>
      </c>
      <c r="S1493" s="82" t="s">
        <v>30681</v>
      </c>
      <c r="T1493" s="82" t="s">
        <v>30682</v>
      </c>
      <c r="U1493" s="82" t="s">
        <v>30683</v>
      </c>
      <c r="V1493" s="82" t="s">
        <v>30665</v>
      </c>
      <c r="W1493" s="82" t="s">
        <v>30684</v>
      </c>
      <c r="X1493" s="82" t="s">
        <v>30152</v>
      </c>
      <c r="Y1493" s="82" t="s">
        <v>30685</v>
      </c>
      <c r="Z1493" s="82" t="s">
        <v>367</v>
      </c>
      <c r="AA1493" s="82" t="s">
        <v>376</v>
      </c>
      <c r="AB1493" s="82" t="s">
        <v>30686</v>
      </c>
      <c r="AC1493" s="82" t="s">
        <v>735</v>
      </c>
      <c r="AD1493" s="82" t="s">
        <v>30131</v>
      </c>
      <c r="AE1493" s="82" t="s">
        <v>30132</v>
      </c>
      <c r="AF1493" s="82" t="s">
        <v>30687</v>
      </c>
      <c r="AG1493" s="82" t="s">
        <v>30688</v>
      </c>
      <c r="AH1493" s="82" t="s">
        <v>30689</v>
      </c>
      <c r="AI1493" s="82" t="s">
        <v>20656</v>
      </c>
      <c r="AJ1493" s="82" t="s">
        <v>30110</v>
      </c>
      <c r="AK1493" s="82" t="s">
        <v>30690</v>
      </c>
      <c r="AL1493" s="82" t="s">
        <v>450</v>
      </c>
    </row>
    <row r="1494" spans="1:38" x14ac:dyDescent="0.25">
      <c r="A1494" s="82" t="s">
        <v>30691</v>
      </c>
      <c r="B1494" s="82">
        <v>81.135000000000005</v>
      </c>
      <c r="C1494" s="82" t="s">
        <v>30692</v>
      </c>
      <c r="D1494" s="82" t="s">
        <v>30095</v>
      </c>
      <c r="E1494" s="82" t="s">
        <v>30693</v>
      </c>
      <c r="F1494" s="82" t="s">
        <v>30694</v>
      </c>
      <c r="G1494" s="82" t="s">
        <v>600</v>
      </c>
      <c r="H1494" s="82" t="s">
        <v>360</v>
      </c>
      <c r="I1494" s="82" t="s">
        <v>30695</v>
      </c>
      <c r="J1494" s="82" t="s">
        <v>17675</v>
      </c>
      <c r="K1494" s="82" t="s">
        <v>30696</v>
      </c>
      <c r="L1494" s="82" t="s">
        <v>30697</v>
      </c>
      <c r="M1494" s="82" t="s">
        <v>30698</v>
      </c>
      <c r="N1494" s="82" t="s">
        <v>30699</v>
      </c>
      <c r="O1494" s="82" t="s">
        <v>558</v>
      </c>
      <c r="P1494" s="82" t="s">
        <v>30700</v>
      </c>
      <c r="Q1494" s="82" t="s">
        <v>30146</v>
      </c>
      <c r="R1494" s="82" t="s">
        <v>360</v>
      </c>
      <c r="S1494" s="82" t="s">
        <v>30701</v>
      </c>
      <c r="T1494" s="82" t="s">
        <v>30702</v>
      </c>
      <c r="U1494" s="82" t="s">
        <v>30703</v>
      </c>
      <c r="V1494" s="82" t="s">
        <v>30704</v>
      </c>
      <c r="W1494" s="82" t="s">
        <v>30640</v>
      </c>
      <c r="X1494" s="82" t="s">
        <v>30705</v>
      </c>
      <c r="Y1494" s="82" t="s">
        <v>30706</v>
      </c>
      <c r="Z1494" s="82" t="s">
        <v>30707</v>
      </c>
      <c r="AA1494" s="82" t="s">
        <v>30708</v>
      </c>
      <c r="AB1494" s="82" t="s">
        <v>30709</v>
      </c>
      <c r="AC1494" s="82" t="s">
        <v>735</v>
      </c>
      <c r="AD1494" s="82" t="s">
        <v>30710</v>
      </c>
      <c r="AE1494" s="82" t="s">
        <v>30711</v>
      </c>
      <c r="AF1494" s="82" t="s">
        <v>382</v>
      </c>
      <c r="AG1494" s="82" t="s">
        <v>382</v>
      </c>
      <c r="AH1494" s="82" t="s">
        <v>30712</v>
      </c>
      <c r="AI1494" s="82" t="s">
        <v>26313</v>
      </c>
      <c r="AJ1494" s="82" t="s">
        <v>30110</v>
      </c>
      <c r="AK1494" s="82" t="s">
        <v>30713</v>
      </c>
      <c r="AL1494" s="82" t="s">
        <v>1286</v>
      </c>
    </row>
    <row r="1495" spans="1:38" x14ac:dyDescent="0.25">
      <c r="A1495" s="82" t="s">
        <v>30714</v>
      </c>
      <c r="B1495" s="82">
        <v>81.135999999999996</v>
      </c>
      <c r="D1495" s="82" t="s">
        <v>30095</v>
      </c>
      <c r="E1495" s="82" t="s">
        <v>30715</v>
      </c>
      <c r="F1495" s="82" t="s">
        <v>30716</v>
      </c>
      <c r="G1495" s="82" t="s">
        <v>1848</v>
      </c>
      <c r="H1495" s="82" t="s">
        <v>360</v>
      </c>
      <c r="I1495" s="82" t="s">
        <v>367</v>
      </c>
      <c r="J1495" s="82" t="s">
        <v>367</v>
      </c>
      <c r="K1495" s="82" t="s">
        <v>362</v>
      </c>
      <c r="L1495" s="82" t="s">
        <v>30717</v>
      </c>
      <c r="M1495" s="82" t="s">
        <v>30718</v>
      </c>
      <c r="N1495" s="82" t="s">
        <v>30719</v>
      </c>
      <c r="O1495" s="82" t="s">
        <v>366</v>
      </c>
      <c r="P1495" s="82" t="s">
        <v>30720</v>
      </c>
      <c r="Q1495" s="82" t="s">
        <v>367</v>
      </c>
      <c r="R1495" s="82" t="s">
        <v>30721</v>
      </c>
      <c r="S1495" s="82" t="s">
        <v>30722</v>
      </c>
      <c r="T1495" s="82" t="s">
        <v>30723</v>
      </c>
      <c r="U1495" s="82" t="s">
        <v>30724</v>
      </c>
      <c r="V1495" s="82" t="s">
        <v>30725</v>
      </c>
      <c r="W1495" s="82" t="s">
        <v>30726</v>
      </c>
      <c r="X1495" s="82" t="s">
        <v>30727</v>
      </c>
      <c r="Y1495" s="82" t="s">
        <v>30728</v>
      </c>
      <c r="Z1495" s="82" t="s">
        <v>30729</v>
      </c>
      <c r="AA1495" s="82" t="s">
        <v>30730</v>
      </c>
      <c r="AB1495" s="82" t="s">
        <v>30731</v>
      </c>
      <c r="AC1495" s="82" t="s">
        <v>1011</v>
      </c>
      <c r="AD1495" s="82" t="s">
        <v>30732</v>
      </c>
      <c r="AE1495" s="82" t="s">
        <v>30733</v>
      </c>
      <c r="AF1495" s="82" t="s">
        <v>382</v>
      </c>
      <c r="AG1495" s="82" t="s">
        <v>382</v>
      </c>
      <c r="AH1495" s="82" t="s">
        <v>30734</v>
      </c>
      <c r="AI1495" s="82" t="s">
        <v>30735</v>
      </c>
      <c r="AJ1495" s="82" t="s">
        <v>30110</v>
      </c>
      <c r="AK1495" s="82" t="s">
        <v>30736</v>
      </c>
      <c r="AL1495" s="82" t="s">
        <v>1286</v>
      </c>
    </row>
    <row r="1496" spans="1:38" x14ac:dyDescent="0.25">
      <c r="A1496" s="82" t="s">
        <v>30737</v>
      </c>
      <c r="B1496" s="82">
        <v>81.137</v>
      </c>
      <c r="C1496" s="82" t="s">
        <v>30738</v>
      </c>
      <c r="D1496" s="82" t="s">
        <v>30095</v>
      </c>
      <c r="E1496" s="82" t="s">
        <v>30739</v>
      </c>
      <c r="F1496" s="82" t="s">
        <v>30740</v>
      </c>
      <c r="G1496" s="82" t="s">
        <v>600</v>
      </c>
      <c r="H1496" s="82" t="s">
        <v>360</v>
      </c>
      <c r="I1496" s="82" t="s">
        <v>30741</v>
      </c>
      <c r="J1496" s="82" t="s">
        <v>30742</v>
      </c>
      <c r="K1496" s="82" t="s">
        <v>362</v>
      </c>
      <c r="L1496" s="82" t="s">
        <v>580</v>
      </c>
      <c r="M1496" s="82" t="s">
        <v>421</v>
      </c>
      <c r="N1496" s="82" t="s">
        <v>22364</v>
      </c>
      <c r="O1496" s="82" t="s">
        <v>30743</v>
      </c>
      <c r="P1496" s="82" t="s">
        <v>360</v>
      </c>
      <c r="Q1496" s="82" t="s">
        <v>360</v>
      </c>
      <c r="R1496" s="82" t="s">
        <v>360</v>
      </c>
      <c r="S1496" s="82" t="s">
        <v>368</v>
      </c>
      <c r="T1496" s="82" t="s">
        <v>30744</v>
      </c>
      <c r="U1496" s="82" t="s">
        <v>443</v>
      </c>
      <c r="V1496" s="82" t="s">
        <v>362</v>
      </c>
      <c r="W1496" s="82" t="s">
        <v>360</v>
      </c>
      <c r="X1496" s="82" t="s">
        <v>30745</v>
      </c>
      <c r="Y1496" s="82" t="s">
        <v>30746</v>
      </c>
      <c r="Z1496" s="82" t="s">
        <v>30747</v>
      </c>
      <c r="AA1496" s="82" t="s">
        <v>30748</v>
      </c>
      <c r="AB1496" s="82" t="s">
        <v>30749</v>
      </c>
      <c r="AC1496" s="82" t="s">
        <v>735</v>
      </c>
      <c r="AD1496" s="82" t="s">
        <v>30750</v>
      </c>
      <c r="AE1496" s="82" t="s">
        <v>30751</v>
      </c>
      <c r="AF1496" s="82" t="s">
        <v>382</v>
      </c>
      <c r="AG1496" s="82" t="s">
        <v>382</v>
      </c>
      <c r="AH1496" s="82" t="s">
        <v>360</v>
      </c>
      <c r="AI1496" s="82" t="s">
        <v>30752</v>
      </c>
      <c r="AJ1496" s="82" t="s">
        <v>30110</v>
      </c>
      <c r="AK1496" s="82" t="s">
        <v>30753</v>
      </c>
      <c r="AL1496" s="82" t="s">
        <v>499</v>
      </c>
    </row>
    <row r="1497" spans="1:38" x14ac:dyDescent="0.25">
      <c r="A1497" s="82" t="s">
        <v>30754</v>
      </c>
      <c r="B1497" s="82">
        <v>81.138000000000005</v>
      </c>
      <c r="C1497" s="82" t="s">
        <v>30755</v>
      </c>
      <c r="D1497" s="82" t="s">
        <v>30095</v>
      </c>
      <c r="E1497" s="82" t="s">
        <v>30756</v>
      </c>
      <c r="F1497" s="82" t="s">
        <v>30757</v>
      </c>
      <c r="G1497" s="82" t="s">
        <v>600</v>
      </c>
      <c r="H1497" s="82" t="s">
        <v>360</v>
      </c>
      <c r="I1497" s="82" t="s">
        <v>30758</v>
      </c>
      <c r="J1497" s="82" t="s">
        <v>30759</v>
      </c>
      <c r="K1497" s="82" t="s">
        <v>628</v>
      </c>
      <c r="L1497" s="82" t="s">
        <v>30760</v>
      </c>
      <c r="M1497" s="82" t="s">
        <v>421</v>
      </c>
      <c r="N1497" s="82" t="s">
        <v>30761</v>
      </c>
      <c r="O1497" s="82" t="s">
        <v>558</v>
      </c>
      <c r="P1497" s="82" t="s">
        <v>360</v>
      </c>
      <c r="Q1497" s="82" t="s">
        <v>360</v>
      </c>
      <c r="R1497" s="82" t="s">
        <v>313</v>
      </c>
      <c r="S1497" s="82" t="s">
        <v>30762</v>
      </c>
      <c r="T1497" s="82" t="s">
        <v>30763</v>
      </c>
      <c r="U1497" s="82" t="s">
        <v>30764</v>
      </c>
      <c r="V1497" s="82" t="s">
        <v>632</v>
      </c>
      <c r="X1497" s="82" t="s">
        <v>30765</v>
      </c>
      <c r="Y1497" s="82" t="s">
        <v>30766</v>
      </c>
      <c r="Z1497" s="82" t="s">
        <v>30767</v>
      </c>
      <c r="AA1497" s="82" t="s">
        <v>376</v>
      </c>
      <c r="AB1497" s="82" t="s">
        <v>382</v>
      </c>
      <c r="AC1497" s="82" t="s">
        <v>1011</v>
      </c>
      <c r="AD1497" s="82" t="s">
        <v>30768</v>
      </c>
      <c r="AE1497" s="82" t="s">
        <v>30769</v>
      </c>
      <c r="AF1497" s="82" t="s">
        <v>382</v>
      </c>
      <c r="AG1497" s="82" t="s">
        <v>382</v>
      </c>
      <c r="AH1497" s="82" t="s">
        <v>382</v>
      </c>
      <c r="AI1497" s="82" t="s">
        <v>30770</v>
      </c>
      <c r="AJ1497" s="82" t="s">
        <v>30110</v>
      </c>
      <c r="AK1497" s="82" t="s">
        <v>30771</v>
      </c>
      <c r="AL1497" s="82" t="s">
        <v>499</v>
      </c>
    </row>
    <row r="1498" spans="1:38" x14ac:dyDescent="0.25">
      <c r="A1498" s="82" t="s">
        <v>30772</v>
      </c>
      <c r="B1498" s="82">
        <v>81.138999999999996</v>
      </c>
      <c r="C1498" s="82" t="s">
        <v>30773</v>
      </c>
      <c r="D1498" s="82" t="s">
        <v>30095</v>
      </c>
      <c r="E1498" s="82" t="s">
        <v>30774</v>
      </c>
      <c r="F1498" s="82" t="s">
        <v>30775</v>
      </c>
      <c r="G1498" s="82" t="s">
        <v>600</v>
      </c>
      <c r="H1498" s="82" t="s">
        <v>360</v>
      </c>
      <c r="I1498" s="82" t="s">
        <v>30776</v>
      </c>
      <c r="J1498" s="82" t="s">
        <v>30777</v>
      </c>
      <c r="K1498" s="82" t="s">
        <v>30778</v>
      </c>
      <c r="L1498" s="82" t="s">
        <v>421</v>
      </c>
      <c r="M1498" s="82" t="s">
        <v>30779</v>
      </c>
      <c r="N1498" s="82" t="s">
        <v>30780</v>
      </c>
      <c r="O1498" s="82" t="s">
        <v>558</v>
      </c>
      <c r="P1498" s="82" t="s">
        <v>30781</v>
      </c>
      <c r="Q1498" s="82" t="s">
        <v>11</v>
      </c>
      <c r="R1498" s="82" t="s">
        <v>30782</v>
      </c>
      <c r="S1498" s="82" t="s">
        <v>368</v>
      </c>
      <c r="T1498" s="82" t="s">
        <v>30783</v>
      </c>
      <c r="U1498" s="82" t="s">
        <v>30784</v>
      </c>
      <c r="V1498" s="82" t="s">
        <v>30785</v>
      </c>
      <c r="W1498" s="82" t="s">
        <v>30786</v>
      </c>
      <c r="X1498" s="82" t="s">
        <v>30787</v>
      </c>
      <c r="Y1498" s="82" t="s">
        <v>30788</v>
      </c>
      <c r="Z1498" s="82" t="s">
        <v>4583</v>
      </c>
      <c r="AA1498" s="82" t="s">
        <v>30789</v>
      </c>
      <c r="AB1498" s="82" t="s">
        <v>382</v>
      </c>
      <c r="AC1498" s="82" t="s">
        <v>1011</v>
      </c>
      <c r="AD1498" s="82" t="s">
        <v>30790</v>
      </c>
      <c r="AE1498" s="82" t="s">
        <v>30791</v>
      </c>
      <c r="AF1498" s="82" t="s">
        <v>382</v>
      </c>
      <c r="AG1498" s="82" t="s">
        <v>382</v>
      </c>
      <c r="AH1498" s="82" t="s">
        <v>30792</v>
      </c>
      <c r="AI1498" s="82" t="s">
        <v>30793</v>
      </c>
      <c r="AJ1498" s="82" t="s">
        <v>30110</v>
      </c>
      <c r="AK1498" s="82" t="s">
        <v>30794</v>
      </c>
      <c r="AL1498" s="82" t="s">
        <v>1286</v>
      </c>
    </row>
    <row r="1499" spans="1:38" x14ac:dyDescent="0.25">
      <c r="A1499" s="82" t="s">
        <v>30795</v>
      </c>
      <c r="B1499" s="82">
        <v>81.14</v>
      </c>
      <c r="C1499" s="82" t="s">
        <v>30796</v>
      </c>
      <c r="D1499" s="82" t="s">
        <v>30095</v>
      </c>
      <c r="E1499" s="82" t="s">
        <v>30797</v>
      </c>
      <c r="F1499" s="82" t="s">
        <v>30798</v>
      </c>
      <c r="G1499" s="82" t="s">
        <v>1848</v>
      </c>
      <c r="H1499" s="82" t="s">
        <v>360</v>
      </c>
      <c r="I1499" s="82" t="s">
        <v>30799</v>
      </c>
      <c r="J1499" s="82" t="s">
        <v>30800</v>
      </c>
      <c r="K1499" s="82" t="s">
        <v>628</v>
      </c>
      <c r="L1499" s="82" t="s">
        <v>421</v>
      </c>
      <c r="M1499" s="82" t="s">
        <v>421</v>
      </c>
      <c r="N1499" s="82" t="s">
        <v>30801</v>
      </c>
      <c r="O1499" s="82" t="s">
        <v>558</v>
      </c>
      <c r="P1499" s="82" t="s">
        <v>30802</v>
      </c>
      <c r="Q1499" s="82" t="s">
        <v>360</v>
      </c>
      <c r="R1499" s="82" t="s">
        <v>360</v>
      </c>
      <c r="S1499" s="82" t="s">
        <v>30803</v>
      </c>
      <c r="T1499" s="82" t="s">
        <v>30804</v>
      </c>
      <c r="U1499" s="82" t="s">
        <v>30805</v>
      </c>
      <c r="V1499" s="82" t="s">
        <v>30806</v>
      </c>
      <c r="W1499" s="82" t="s">
        <v>30807</v>
      </c>
      <c r="X1499" s="82" t="s">
        <v>30808</v>
      </c>
      <c r="Y1499" s="82" t="s">
        <v>30809</v>
      </c>
      <c r="Z1499" s="82" t="s">
        <v>30810</v>
      </c>
      <c r="AA1499" s="82" t="s">
        <v>30811</v>
      </c>
      <c r="AB1499" s="82" t="s">
        <v>30812</v>
      </c>
      <c r="AC1499" s="82" t="s">
        <v>30813</v>
      </c>
      <c r="AD1499" s="82" t="s">
        <v>30814</v>
      </c>
      <c r="AE1499" s="82" t="s">
        <v>30815</v>
      </c>
      <c r="AF1499" s="82" t="s">
        <v>382</v>
      </c>
      <c r="AG1499" s="82" t="s">
        <v>382</v>
      </c>
      <c r="AH1499" s="82" t="s">
        <v>382</v>
      </c>
      <c r="AI1499" s="82" t="s">
        <v>30816</v>
      </c>
      <c r="AJ1499" s="82" t="s">
        <v>30110</v>
      </c>
      <c r="AK1499" s="82" t="s">
        <v>30817</v>
      </c>
      <c r="AL1499" s="82" t="s">
        <v>1286</v>
      </c>
    </row>
    <row r="1500" spans="1:38" x14ac:dyDescent="0.25">
      <c r="A1500" s="82" t="s">
        <v>30818</v>
      </c>
      <c r="B1500" s="82">
        <v>81.213999999999999</v>
      </c>
      <c r="D1500" s="82" t="s">
        <v>30095</v>
      </c>
      <c r="E1500" s="82" t="s">
        <v>30819</v>
      </c>
      <c r="F1500" s="82" t="s">
        <v>30820</v>
      </c>
      <c r="G1500" s="82" t="s">
        <v>3580</v>
      </c>
      <c r="H1500" s="82" t="s">
        <v>360</v>
      </c>
      <c r="I1500" s="82" t="s">
        <v>30821</v>
      </c>
      <c r="J1500" s="82" t="s">
        <v>30822</v>
      </c>
      <c r="K1500" s="82" t="s">
        <v>30823</v>
      </c>
      <c r="L1500" s="82" t="s">
        <v>421</v>
      </c>
      <c r="M1500" s="82" t="s">
        <v>30824</v>
      </c>
      <c r="N1500" s="82" t="s">
        <v>30825</v>
      </c>
      <c r="O1500" s="82" t="s">
        <v>558</v>
      </c>
      <c r="P1500" s="82" t="s">
        <v>367</v>
      </c>
      <c r="Q1500" s="82" t="s">
        <v>367</v>
      </c>
      <c r="R1500" s="82" t="s">
        <v>30826</v>
      </c>
      <c r="S1500" s="82" t="s">
        <v>368</v>
      </c>
      <c r="T1500" s="82" t="s">
        <v>30827</v>
      </c>
      <c r="U1500" s="82" t="s">
        <v>30828</v>
      </c>
      <c r="V1500" s="82" t="s">
        <v>1376</v>
      </c>
      <c r="W1500" s="82" t="s">
        <v>30829</v>
      </c>
      <c r="X1500" s="82" t="s">
        <v>30830</v>
      </c>
      <c r="Y1500" s="82" t="s">
        <v>30831</v>
      </c>
      <c r="Z1500" s="82" t="s">
        <v>30832</v>
      </c>
      <c r="AA1500" s="82" t="s">
        <v>30833</v>
      </c>
      <c r="AB1500" s="82" t="s">
        <v>30834</v>
      </c>
      <c r="AC1500" s="82" t="s">
        <v>30835</v>
      </c>
      <c r="AD1500" s="82" t="s">
        <v>30836</v>
      </c>
      <c r="AE1500" s="82" t="s">
        <v>30837</v>
      </c>
      <c r="AF1500" s="82" t="s">
        <v>382</v>
      </c>
      <c r="AG1500" s="82" t="s">
        <v>30838</v>
      </c>
      <c r="AH1500" s="82" t="s">
        <v>30839</v>
      </c>
      <c r="AI1500" s="82" t="s">
        <v>5743</v>
      </c>
      <c r="AJ1500" s="82" t="s">
        <v>30110</v>
      </c>
      <c r="AK1500" s="82" t="s">
        <v>30840</v>
      </c>
      <c r="AL1500" s="82" t="s">
        <v>415</v>
      </c>
    </row>
    <row r="1501" spans="1:38" x14ac:dyDescent="0.25">
      <c r="A1501" s="82" t="s">
        <v>30841</v>
      </c>
      <c r="B1501" s="82">
        <v>81.25</v>
      </c>
      <c r="D1501" s="82" t="s">
        <v>30095</v>
      </c>
      <c r="E1501" s="82" t="s">
        <v>30842</v>
      </c>
      <c r="F1501" s="82" t="s">
        <v>30843</v>
      </c>
      <c r="G1501" s="82" t="s">
        <v>600</v>
      </c>
      <c r="H1501" s="82" t="s">
        <v>360</v>
      </c>
      <c r="I1501" s="82" t="s">
        <v>30844</v>
      </c>
      <c r="J1501" s="82" t="s">
        <v>30845</v>
      </c>
      <c r="K1501" s="82" t="s">
        <v>30846</v>
      </c>
      <c r="L1501" s="82" t="s">
        <v>421</v>
      </c>
      <c r="M1501" s="82" t="s">
        <v>30847</v>
      </c>
      <c r="N1501" s="82" t="s">
        <v>30848</v>
      </c>
      <c r="O1501" s="82" t="s">
        <v>558</v>
      </c>
      <c r="P1501" s="82" t="s">
        <v>360</v>
      </c>
      <c r="Q1501" s="82" t="s">
        <v>360</v>
      </c>
      <c r="R1501" s="82" t="s">
        <v>30849</v>
      </c>
      <c r="S1501" s="82" t="s">
        <v>368</v>
      </c>
      <c r="T1501" s="82" t="s">
        <v>30850</v>
      </c>
      <c r="U1501" s="82" t="s">
        <v>30851</v>
      </c>
      <c r="V1501" s="82" t="s">
        <v>30852</v>
      </c>
      <c r="W1501" s="82" t="s">
        <v>30547</v>
      </c>
      <c r="X1501" s="82" t="s">
        <v>30853</v>
      </c>
      <c r="Y1501" s="82" t="s">
        <v>30854</v>
      </c>
      <c r="Z1501" s="82" t="s">
        <v>30855</v>
      </c>
      <c r="AA1501" s="82" t="s">
        <v>30856</v>
      </c>
      <c r="AB1501" s="82" t="s">
        <v>382</v>
      </c>
      <c r="AC1501" s="82" t="s">
        <v>735</v>
      </c>
      <c r="AD1501" s="82" t="s">
        <v>30857</v>
      </c>
      <c r="AE1501" s="82" t="s">
        <v>30858</v>
      </c>
      <c r="AF1501" s="82" t="s">
        <v>382</v>
      </c>
      <c r="AG1501" s="82" t="s">
        <v>382</v>
      </c>
      <c r="AH1501" s="82" t="s">
        <v>30859</v>
      </c>
      <c r="AI1501" s="82" t="s">
        <v>30860</v>
      </c>
      <c r="AJ1501" s="82" t="s">
        <v>30110</v>
      </c>
      <c r="AK1501" s="82" t="s">
        <v>30861</v>
      </c>
      <c r="AL1501" s="82" t="s">
        <v>415</v>
      </c>
    </row>
    <row r="1502" spans="1:38" x14ac:dyDescent="0.25">
      <c r="A1502" s="82" t="s">
        <v>172</v>
      </c>
      <c r="B1502" s="82">
        <v>84.001999999999995</v>
      </c>
      <c r="D1502" s="82" t="s">
        <v>30862</v>
      </c>
      <c r="E1502" s="82" t="s">
        <v>30863</v>
      </c>
      <c r="F1502" s="82" t="s">
        <v>30864</v>
      </c>
      <c r="G1502" s="82" t="s">
        <v>683</v>
      </c>
      <c r="H1502" s="82" t="s">
        <v>360</v>
      </c>
      <c r="I1502" s="82" t="s">
        <v>30865</v>
      </c>
      <c r="J1502" s="82" t="s">
        <v>30866</v>
      </c>
      <c r="K1502" s="82" t="s">
        <v>30867</v>
      </c>
      <c r="L1502" s="82" t="s">
        <v>421</v>
      </c>
      <c r="M1502" s="82" t="s">
        <v>30868</v>
      </c>
      <c r="N1502" s="82" t="s">
        <v>30869</v>
      </c>
      <c r="O1502" s="82" t="s">
        <v>558</v>
      </c>
      <c r="P1502" s="82" t="s">
        <v>360</v>
      </c>
      <c r="Q1502" s="82" t="s">
        <v>30870</v>
      </c>
      <c r="R1502" s="82" t="s">
        <v>360</v>
      </c>
      <c r="S1502" s="82" t="s">
        <v>30871</v>
      </c>
      <c r="T1502" s="82" t="s">
        <v>30872</v>
      </c>
      <c r="U1502" s="82" t="s">
        <v>30873</v>
      </c>
      <c r="V1502" s="82" t="s">
        <v>30874</v>
      </c>
      <c r="W1502" s="82" t="s">
        <v>30875</v>
      </c>
      <c r="X1502" s="82" t="s">
        <v>30876</v>
      </c>
      <c r="Y1502" s="82" t="s">
        <v>30877</v>
      </c>
      <c r="Z1502" s="82" t="s">
        <v>30878</v>
      </c>
      <c r="AA1502" s="82" t="s">
        <v>30879</v>
      </c>
      <c r="AB1502" s="82" t="s">
        <v>30880</v>
      </c>
      <c r="AC1502" s="82" t="s">
        <v>735</v>
      </c>
      <c r="AD1502" s="82" t="s">
        <v>30881</v>
      </c>
      <c r="AE1502" s="82" t="s">
        <v>30882</v>
      </c>
      <c r="AF1502" s="82" t="s">
        <v>30883</v>
      </c>
      <c r="AG1502" s="82" t="s">
        <v>30884</v>
      </c>
      <c r="AH1502" s="82" t="s">
        <v>382</v>
      </c>
      <c r="AI1502" s="82" t="s">
        <v>4659</v>
      </c>
      <c r="AJ1502" s="82" t="s">
        <v>30885</v>
      </c>
      <c r="AK1502" s="82" t="s">
        <v>30886</v>
      </c>
      <c r="AL1502" s="82" t="s">
        <v>415</v>
      </c>
    </row>
    <row r="1503" spans="1:38" x14ac:dyDescent="0.25">
      <c r="A1503" s="82" t="s">
        <v>30887</v>
      </c>
      <c r="B1503" s="82">
        <v>84.004000000000005</v>
      </c>
      <c r="D1503" s="82" t="s">
        <v>30888</v>
      </c>
      <c r="E1503" s="82" t="s">
        <v>30889</v>
      </c>
      <c r="F1503" s="82" t="s">
        <v>30890</v>
      </c>
      <c r="G1503" s="82" t="s">
        <v>359</v>
      </c>
      <c r="H1503" s="82" t="s">
        <v>360</v>
      </c>
      <c r="I1503" s="82" t="s">
        <v>30891</v>
      </c>
      <c r="J1503" s="82" t="s">
        <v>30892</v>
      </c>
      <c r="K1503" s="82" t="s">
        <v>30893</v>
      </c>
      <c r="L1503" s="82" t="s">
        <v>30894</v>
      </c>
      <c r="M1503" s="82" t="s">
        <v>30895</v>
      </c>
      <c r="N1503" s="82" t="s">
        <v>30896</v>
      </c>
      <c r="O1503" s="82" t="s">
        <v>558</v>
      </c>
      <c r="P1503" s="82" t="s">
        <v>30897</v>
      </c>
      <c r="Q1503" s="82" t="s">
        <v>360</v>
      </c>
      <c r="R1503" s="82" t="s">
        <v>30898</v>
      </c>
      <c r="S1503" s="82" t="s">
        <v>400</v>
      </c>
      <c r="T1503" s="82" t="s">
        <v>30899</v>
      </c>
      <c r="U1503" s="82" t="s">
        <v>30900</v>
      </c>
      <c r="V1503" s="82" t="s">
        <v>3402</v>
      </c>
      <c r="W1503" s="82" t="s">
        <v>30901</v>
      </c>
      <c r="X1503" s="82" t="s">
        <v>30902</v>
      </c>
      <c r="Y1503" s="82" t="s">
        <v>30903</v>
      </c>
      <c r="Z1503" s="82" t="s">
        <v>30904</v>
      </c>
      <c r="AA1503" s="82" t="s">
        <v>30905</v>
      </c>
      <c r="AB1503" s="82" t="s">
        <v>30906</v>
      </c>
      <c r="AC1503" s="82" t="s">
        <v>1011</v>
      </c>
      <c r="AD1503" s="82" t="s">
        <v>30907</v>
      </c>
      <c r="AE1503" s="82" t="s">
        <v>30908</v>
      </c>
      <c r="AF1503" s="82" t="s">
        <v>30909</v>
      </c>
      <c r="AG1503" s="82" t="s">
        <v>30910</v>
      </c>
      <c r="AH1503" s="82" t="s">
        <v>30911</v>
      </c>
      <c r="AI1503" s="82" t="s">
        <v>4659</v>
      </c>
      <c r="AJ1503" s="82" t="s">
        <v>30885</v>
      </c>
      <c r="AK1503" s="82" t="s">
        <v>30912</v>
      </c>
      <c r="AL1503" s="82" t="s">
        <v>415</v>
      </c>
    </row>
    <row r="1504" spans="1:38" x14ac:dyDescent="0.25">
      <c r="A1504" s="82" t="s">
        <v>30913</v>
      </c>
      <c r="B1504" s="82">
        <v>84.007000000000005</v>
      </c>
      <c r="C1504" s="82" t="s">
        <v>30914</v>
      </c>
      <c r="D1504" s="82" t="s">
        <v>30915</v>
      </c>
      <c r="E1504" s="82" t="s">
        <v>30916</v>
      </c>
      <c r="F1504" s="82" t="s">
        <v>30917</v>
      </c>
      <c r="G1504" s="82" t="s">
        <v>504</v>
      </c>
      <c r="H1504" s="82" t="s">
        <v>360</v>
      </c>
      <c r="I1504" s="82" t="s">
        <v>30918</v>
      </c>
      <c r="J1504" s="82" t="s">
        <v>30919</v>
      </c>
      <c r="K1504" s="82" t="s">
        <v>30920</v>
      </c>
      <c r="L1504" s="82" t="s">
        <v>30921</v>
      </c>
      <c r="M1504" s="82" t="s">
        <v>30922</v>
      </c>
      <c r="N1504" s="82" t="s">
        <v>30923</v>
      </c>
      <c r="O1504" s="82" t="s">
        <v>30924</v>
      </c>
      <c r="P1504" s="82" t="s">
        <v>30925</v>
      </c>
      <c r="Q1504" s="82" t="s">
        <v>360</v>
      </c>
      <c r="R1504" s="82" t="s">
        <v>30926</v>
      </c>
      <c r="S1504" s="82" t="s">
        <v>30927</v>
      </c>
      <c r="T1504" s="82" t="s">
        <v>30928</v>
      </c>
      <c r="U1504" s="82" t="s">
        <v>30929</v>
      </c>
      <c r="V1504" s="82" t="s">
        <v>30930</v>
      </c>
      <c r="W1504" s="82" t="s">
        <v>30931</v>
      </c>
      <c r="X1504" s="82" t="s">
        <v>30932</v>
      </c>
      <c r="Y1504" s="82" t="s">
        <v>30933</v>
      </c>
      <c r="Z1504" s="82" t="s">
        <v>30934</v>
      </c>
      <c r="AA1504" s="82" t="s">
        <v>30935</v>
      </c>
      <c r="AB1504" s="82" t="s">
        <v>30936</v>
      </c>
      <c r="AC1504" s="82" t="s">
        <v>30937</v>
      </c>
      <c r="AD1504" s="82" t="s">
        <v>30938</v>
      </c>
      <c r="AE1504" s="82" t="s">
        <v>30939</v>
      </c>
      <c r="AF1504" s="82" t="s">
        <v>30940</v>
      </c>
      <c r="AG1504" s="82" t="s">
        <v>382</v>
      </c>
      <c r="AH1504" s="82" t="s">
        <v>382</v>
      </c>
      <c r="AI1504" s="82" t="s">
        <v>4659</v>
      </c>
      <c r="AJ1504" s="82" t="s">
        <v>30885</v>
      </c>
      <c r="AK1504" s="82" t="s">
        <v>30941</v>
      </c>
      <c r="AL1504" s="82" t="s">
        <v>1286</v>
      </c>
    </row>
    <row r="1505" spans="1:38" x14ac:dyDescent="0.25">
      <c r="A1505" s="82" t="s">
        <v>30942</v>
      </c>
      <c r="B1505" s="82">
        <v>84.01</v>
      </c>
      <c r="C1505" s="82" t="s">
        <v>30943</v>
      </c>
      <c r="D1505" s="82" t="s">
        <v>30888</v>
      </c>
      <c r="E1505" s="82" t="s">
        <v>30944</v>
      </c>
      <c r="F1505" s="82" t="s">
        <v>30945</v>
      </c>
      <c r="G1505" s="82" t="s">
        <v>683</v>
      </c>
      <c r="H1505" s="82" t="s">
        <v>360</v>
      </c>
      <c r="I1505" s="82" t="s">
        <v>30946</v>
      </c>
      <c r="J1505" s="82" t="s">
        <v>30947</v>
      </c>
      <c r="K1505" s="82" t="s">
        <v>30948</v>
      </c>
      <c r="L1505" s="82" t="s">
        <v>421</v>
      </c>
      <c r="M1505" s="82" t="s">
        <v>30949</v>
      </c>
      <c r="N1505" s="82" t="s">
        <v>30950</v>
      </c>
      <c r="O1505" s="82" t="s">
        <v>366</v>
      </c>
      <c r="P1505" s="82" t="s">
        <v>382</v>
      </c>
      <c r="Q1505" s="82" t="s">
        <v>30951</v>
      </c>
      <c r="R1505" s="82" t="s">
        <v>360</v>
      </c>
      <c r="S1505" s="82" t="s">
        <v>30952</v>
      </c>
      <c r="T1505" s="82" t="s">
        <v>30953</v>
      </c>
      <c r="U1505" s="82" t="s">
        <v>30954</v>
      </c>
      <c r="V1505" s="82" t="s">
        <v>3402</v>
      </c>
      <c r="W1505" s="82" t="s">
        <v>30955</v>
      </c>
      <c r="X1505" s="82" t="s">
        <v>30956</v>
      </c>
      <c r="Y1505" s="82" t="s">
        <v>30957</v>
      </c>
      <c r="Z1505" s="82" t="s">
        <v>30958</v>
      </c>
      <c r="AA1505" s="82" t="s">
        <v>21501</v>
      </c>
      <c r="AB1505" s="82" t="s">
        <v>30959</v>
      </c>
      <c r="AC1505" s="82" t="s">
        <v>735</v>
      </c>
      <c r="AD1505" s="82" t="s">
        <v>30960</v>
      </c>
      <c r="AE1505" s="82" t="s">
        <v>30961</v>
      </c>
      <c r="AF1505" s="82" t="s">
        <v>30962</v>
      </c>
      <c r="AG1505" s="82" t="s">
        <v>382</v>
      </c>
      <c r="AH1505" s="82" t="s">
        <v>382</v>
      </c>
      <c r="AI1505" s="82" t="s">
        <v>4659</v>
      </c>
      <c r="AJ1505" s="82" t="s">
        <v>30885</v>
      </c>
      <c r="AK1505" s="82" t="s">
        <v>30963</v>
      </c>
      <c r="AL1505" s="82" t="s">
        <v>415</v>
      </c>
    </row>
    <row r="1506" spans="1:38" x14ac:dyDescent="0.25">
      <c r="A1506" s="82" t="s">
        <v>30964</v>
      </c>
      <c r="B1506" s="82">
        <v>84.010999999999996</v>
      </c>
      <c r="D1506" s="82" t="s">
        <v>30888</v>
      </c>
      <c r="E1506" s="82" t="s">
        <v>30965</v>
      </c>
      <c r="F1506" s="82" t="s">
        <v>30966</v>
      </c>
      <c r="G1506" s="82" t="s">
        <v>683</v>
      </c>
      <c r="H1506" s="82" t="s">
        <v>360</v>
      </c>
      <c r="I1506" s="82" t="s">
        <v>30967</v>
      </c>
      <c r="J1506" s="82" t="s">
        <v>30968</v>
      </c>
      <c r="K1506" s="82" t="s">
        <v>30969</v>
      </c>
      <c r="L1506" s="82" t="s">
        <v>30970</v>
      </c>
      <c r="M1506" s="82" t="s">
        <v>30971</v>
      </c>
      <c r="N1506" s="82" t="s">
        <v>30972</v>
      </c>
      <c r="O1506" s="82" t="s">
        <v>558</v>
      </c>
      <c r="P1506" s="82" t="s">
        <v>30973</v>
      </c>
      <c r="Q1506" s="82" t="s">
        <v>30974</v>
      </c>
      <c r="R1506" s="82" t="s">
        <v>360</v>
      </c>
      <c r="S1506" s="82" t="s">
        <v>30975</v>
      </c>
      <c r="T1506" s="82" t="s">
        <v>30976</v>
      </c>
      <c r="U1506" s="82" t="s">
        <v>30977</v>
      </c>
      <c r="V1506" s="82" t="s">
        <v>3402</v>
      </c>
      <c r="W1506" s="82" t="s">
        <v>30978</v>
      </c>
      <c r="X1506" s="82" t="s">
        <v>30956</v>
      </c>
      <c r="Y1506" s="82" t="s">
        <v>30979</v>
      </c>
      <c r="Z1506" s="82" t="s">
        <v>30980</v>
      </c>
      <c r="AA1506" s="82" t="s">
        <v>30879</v>
      </c>
      <c r="AB1506" s="82" t="s">
        <v>30981</v>
      </c>
      <c r="AC1506" s="82" t="s">
        <v>1011</v>
      </c>
      <c r="AD1506" s="82" t="s">
        <v>30982</v>
      </c>
      <c r="AE1506" s="82" t="s">
        <v>30983</v>
      </c>
      <c r="AF1506" s="82" t="s">
        <v>30984</v>
      </c>
      <c r="AG1506" s="82" t="s">
        <v>30884</v>
      </c>
      <c r="AH1506" s="82" t="s">
        <v>360</v>
      </c>
      <c r="AI1506" s="82" t="s">
        <v>4659</v>
      </c>
      <c r="AJ1506" s="82" t="s">
        <v>30885</v>
      </c>
      <c r="AK1506" s="82" t="s">
        <v>30985</v>
      </c>
      <c r="AL1506" s="82" t="s">
        <v>415</v>
      </c>
    </row>
    <row r="1507" spans="1:38" x14ac:dyDescent="0.25">
      <c r="A1507" s="82" t="s">
        <v>30986</v>
      </c>
      <c r="B1507" s="82">
        <v>84.013000000000005</v>
      </c>
      <c r="D1507" s="82" t="s">
        <v>30888</v>
      </c>
      <c r="E1507" s="82" t="s">
        <v>30987</v>
      </c>
      <c r="F1507" s="82" t="s">
        <v>30988</v>
      </c>
      <c r="G1507" s="82" t="s">
        <v>683</v>
      </c>
      <c r="H1507" s="82" t="s">
        <v>360</v>
      </c>
      <c r="I1507" s="82" t="s">
        <v>30989</v>
      </c>
      <c r="J1507" s="82" t="s">
        <v>30990</v>
      </c>
      <c r="K1507" s="82" t="s">
        <v>25953</v>
      </c>
      <c r="L1507" s="82" t="s">
        <v>421</v>
      </c>
      <c r="M1507" s="82" t="s">
        <v>30991</v>
      </c>
      <c r="N1507" s="82" t="s">
        <v>30992</v>
      </c>
      <c r="O1507" s="82" t="s">
        <v>558</v>
      </c>
      <c r="P1507" s="82" t="s">
        <v>30993</v>
      </c>
      <c r="Q1507" s="82" t="s">
        <v>360</v>
      </c>
      <c r="R1507" s="82" t="s">
        <v>30994</v>
      </c>
      <c r="S1507" s="82" t="s">
        <v>30995</v>
      </c>
      <c r="T1507" s="82" t="s">
        <v>30996</v>
      </c>
      <c r="U1507" s="82" t="s">
        <v>30997</v>
      </c>
      <c r="V1507" s="82" t="s">
        <v>3402</v>
      </c>
      <c r="W1507" s="82" t="s">
        <v>30998</v>
      </c>
      <c r="X1507" s="82" t="s">
        <v>30956</v>
      </c>
      <c r="Y1507" s="82" t="s">
        <v>30999</v>
      </c>
      <c r="Z1507" s="82" t="s">
        <v>31000</v>
      </c>
      <c r="AA1507" s="82" t="s">
        <v>30879</v>
      </c>
      <c r="AB1507" s="82" t="s">
        <v>31001</v>
      </c>
      <c r="AC1507" s="82" t="s">
        <v>735</v>
      </c>
      <c r="AD1507" s="82" t="s">
        <v>31002</v>
      </c>
      <c r="AE1507" s="82" t="s">
        <v>31003</v>
      </c>
      <c r="AF1507" s="82" t="s">
        <v>31004</v>
      </c>
      <c r="AH1507" s="82" t="s">
        <v>31005</v>
      </c>
      <c r="AI1507" s="82" t="s">
        <v>4659</v>
      </c>
      <c r="AJ1507" s="82" t="s">
        <v>30885</v>
      </c>
      <c r="AK1507" s="82" t="s">
        <v>31006</v>
      </c>
      <c r="AL1507" s="82" t="s">
        <v>415</v>
      </c>
    </row>
    <row r="1508" spans="1:38" x14ac:dyDescent="0.25">
      <c r="A1508" s="82" t="s">
        <v>31007</v>
      </c>
      <c r="B1508" s="82">
        <v>84.015000000000001</v>
      </c>
      <c r="D1508" s="82" t="s">
        <v>31008</v>
      </c>
      <c r="E1508" s="82" t="s">
        <v>31009</v>
      </c>
      <c r="F1508" s="82" t="s">
        <v>31010</v>
      </c>
      <c r="G1508" s="82" t="s">
        <v>359</v>
      </c>
      <c r="H1508" s="82" t="s">
        <v>360</v>
      </c>
      <c r="I1508" s="82" t="s">
        <v>31011</v>
      </c>
      <c r="J1508" s="82" t="s">
        <v>31012</v>
      </c>
      <c r="K1508" s="82" t="s">
        <v>31013</v>
      </c>
      <c r="L1508" s="82" t="s">
        <v>30894</v>
      </c>
      <c r="M1508" s="82" t="s">
        <v>31014</v>
      </c>
      <c r="N1508" s="82" t="s">
        <v>31015</v>
      </c>
      <c r="O1508" s="82" t="s">
        <v>558</v>
      </c>
      <c r="P1508" s="82" t="s">
        <v>31016</v>
      </c>
      <c r="Q1508" s="82" t="s">
        <v>360</v>
      </c>
      <c r="R1508" s="82" t="s">
        <v>31017</v>
      </c>
      <c r="S1508" s="82" t="s">
        <v>368</v>
      </c>
      <c r="T1508" s="82" t="s">
        <v>31018</v>
      </c>
      <c r="U1508" s="82" t="s">
        <v>31019</v>
      </c>
      <c r="V1508" s="82" t="s">
        <v>31020</v>
      </c>
      <c r="W1508" s="82" t="s">
        <v>31021</v>
      </c>
      <c r="X1508" s="82" t="s">
        <v>31022</v>
      </c>
      <c r="Y1508" s="82" t="s">
        <v>31023</v>
      </c>
      <c r="Z1508" s="82" t="s">
        <v>31024</v>
      </c>
      <c r="AA1508" s="82" t="s">
        <v>30879</v>
      </c>
      <c r="AB1508" s="82" t="s">
        <v>31025</v>
      </c>
      <c r="AC1508" s="82" t="s">
        <v>735</v>
      </c>
      <c r="AD1508" s="82" t="s">
        <v>31026</v>
      </c>
      <c r="AE1508" s="82" t="s">
        <v>31027</v>
      </c>
      <c r="AF1508" s="82" t="s">
        <v>31028</v>
      </c>
      <c r="AH1508" s="82" t="s">
        <v>31029</v>
      </c>
      <c r="AI1508" s="82" t="s">
        <v>4659</v>
      </c>
      <c r="AJ1508" s="82" t="s">
        <v>30885</v>
      </c>
      <c r="AK1508" s="82" t="s">
        <v>31030</v>
      </c>
      <c r="AL1508" s="82" t="s">
        <v>499</v>
      </c>
    </row>
    <row r="1509" spans="1:38" x14ac:dyDescent="0.25">
      <c r="A1509" s="82" t="s">
        <v>31031</v>
      </c>
      <c r="B1509" s="82">
        <v>84.016000000000005</v>
      </c>
      <c r="D1509" s="82" t="s">
        <v>31008</v>
      </c>
      <c r="E1509" s="82" t="s">
        <v>31009</v>
      </c>
      <c r="F1509" s="82" t="s">
        <v>31032</v>
      </c>
      <c r="G1509" s="82" t="s">
        <v>359</v>
      </c>
      <c r="H1509" s="82" t="s">
        <v>360</v>
      </c>
      <c r="I1509" s="82" t="s">
        <v>31033</v>
      </c>
      <c r="J1509" s="82" t="s">
        <v>31034</v>
      </c>
      <c r="K1509" s="82" t="s">
        <v>25900</v>
      </c>
      <c r="L1509" s="82" t="s">
        <v>3667</v>
      </c>
      <c r="M1509" s="82" t="s">
        <v>31035</v>
      </c>
      <c r="N1509" s="82" t="s">
        <v>31036</v>
      </c>
      <c r="O1509" s="82" t="s">
        <v>558</v>
      </c>
      <c r="P1509" s="82" t="s">
        <v>15625</v>
      </c>
      <c r="Q1509" s="82" t="s">
        <v>360</v>
      </c>
      <c r="R1509" s="82" t="s">
        <v>31037</v>
      </c>
      <c r="S1509" s="82" t="s">
        <v>31038</v>
      </c>
      <c r="T1509" s="82" t="s">
        <v>31039</v>
      </c>
      <c r="U1509" s="82" t="s">
        <v>31040</v>
      </c>
      <c r="V1509" s="82" t="s">
        <v>31020</v>
      </c>
      <c r="W1509" s="82" t="s">
        <v>31041</v>
      </c>
      <c r="X1509" s="82" t="s">
        <v>31022</v>
      </c>
      <c r="Y1509" s="82" t="s">
        <v>31042</v>
      </c>
      <c r="AA1509" s="82" t="s">
        <v>31043</v>
      </c>
      <c r="AB1509" s="82" t="s">
        <v>31044</v>
      </c>
      <c r="AC1509" s="82" t="s">
        <v>1011</v>
      </c>
      <c r="AD1509" s="82" t="s">
        <v>31045</v>
      </c>
      <c r="AE1509" s="82" t="s">
        <v>31046</v>
      </c>
      <c r="AF1509" s="82" t="s">
        <v>31047</v>
      </c>
      <c r="AH1509" s="82" t="s">
        <v>31048</v>
      </c>
      <c r="AI1509" s="82" t="s">
        <v>4659</v>
      </c>
      <c r="AJ1509" s="82" t="s">
        <v>30885</v>
      </c>
      <c r="AK1509" s="82" t="s">
        <v>31049</v>
      </c>
      <c r="AL1509" s="82" t="s">
        <v>1286</v>
      </c>
    </row>
    <row r="1510" spans="1:38" x14ac:dyDescent="0.25">
      <c r="A1510" s="82" t="s">
        <v>31050</v>
      </c>
      <c r="B1510" s="82">
        <v>84.016999999999996</v>
      </c>
      <c r="D1510" s="82" t="s">
        <v>31008</v>
      </c>
      <c r="E1510" s="82" t="s">
        <v>31051</v>
      </c>
      <c r="F1510" s="82" t="s">
        <v>31052</v>
      </c>
      <c r="G1510" s="82" t="s">
        <v>359</v>
      </c>
      <c r="H1510" s="82" t="s">
        <v>360</v>
      </c>
      <c r="I1510" s="82" t="s">
        <v>31053</v>
      </c>
      <c r="J1510" s="82" t="s">
        <v>31054</v>
      </c>
      <c r="K1510" s="82" t="s">
        <v>31055</v>
      </c>
      <c r="L1510" s="82" t="s">
        <v>31056</v>
      </c>
      <c r="M1510" s="82" t="s">
        <v>31057</v>
      </c>
      <c r="N1510" s="82" t="s">
        <v>31058</v>
      </c>
      <c r="O1510" s="82" t="s">
        <v>558</v>
      </c>
      <c r="P1510" s="82" t="s">
        <v>31059</v>
      </c>
      <c r="Q1510" s="82" t="s">
        <v>360</v>
      </c>
      <c r="R1510" s="82" t="s">
        <v>31060</v>
      </c>
      <c r="S1510" s="82" t="s">
        <v>400</v>
      </c>
      <c r="T1510" s="82" t="s">
        <v>31061</v>
      </c>
      <c r="U1510" s="82" t="s">
        <v>31062</v>
      </c>
      <c r="V1510" s="82" t="s">
        <v>31020</v>
      </c>
      <c r="W1510" s="82" t="s">
        <v>31063</v>
      </c>
      <c r="X1510" s="82" t="s">
        <v>31022</v>
      </c>
      <c r="Y1510" s="82" t="s">
        <v>31064</v>
      </c>
      <c r="Z1510" s="82" t="s">
        <v>31024</v>
      </c>
      <c r="AA1510" s="82" t="s">
        <v>31043</v>
      </c>
      <c r="AB1510" s="82" t="s">
        <v>31065</v>
      </c>
      <c r="AC1510" s="82" t="s">
        <v>735</v>
      </c>
      <c r="AD1510" s="82" t="s">
        <v>31026</v>
      </c>
      <c r="AE1510" s="82" t="s">
        <v>31066</v>
      </c>
      <c r="AF1510" s="82" t="s">
        <v>31067</v>
      </c>
      <c r="AH1510" s="82" t="s">
        <v>31068</v>
      </c>
      <c r="AI1510" s="82" t="s">
        <v>4659</v>
      </c>
      <c r="AJ1510" s="82" t="s">
        <v>30885</v>
      </c>
      <c r="AK1510" s="82" t="s">
        <v>31069</v>
      </c>
      <c r="AL1510" s="82" t="s">
        <v>961</v>
      </c>
    </row>
    <row r="1511" spans="1:38" x14ac:dyDescent="0.25">
      <c r="A1511" s="82" t="s">
        <v>31070</v>
      </c>
      <c r="B1511" s="82">
        <v>84.018000000000001</v>
      </c>
      <c r="D1511" s="82" t="s">
        <v>31008</v>
      </c>
      <c r="E1511" s="82" t="s">
        <v>31071</v>
      </c>
      <c r="F1511" s="82" t="s">
        <v>31072</v>
      </c>
      <c r="G1511" s="82" t="s">
        <v>359</v>
      </c>
      <c r="H1511" s="82" t="s">
        <v>360</v>
      </c>
      <c r="I1511" s="82" t="s">
        <v>31073</v>
      </c>
      <c r="J1511" s="82" t="s">
        <v>31074</v>
      </c>
      <c r="K1511" s="82" t="s">
        <v>31075</v>
      </c>
      <c r="L1511" s="82" t="s">
        <v>31076</v>
      </c>
      <c r="M1511" s="82" t="s">
        <v>31077</v>
      </c>
      <c r="N1511" s="82" t="s">
        <v>31078</v>
      </c>
      <c r="O1511" s="82" t="s">
        <v>558</v>
      </c>
      <c r="P1511" s="82" t="s">
        <v>31079</v>
      </c>
      <c r="Q1511" s="82" t="s">
        <v>360</v>
      </c>
      <c r="R1511" s="82" t="s">
        <v>360</v>
      </c>
      <c r="S1511" s="82" t="s">
        <v>400</v>
      </c>
      <c r="T1511" s="82" t="s">
        <v>31080</v>
      </c>
      <c r="U1511" s="82" t="s">
        <v>31081</v>
      </c>
      <c r="V1511" s="82" t="s">
        <v>632</v>
      </c>
      <c r="W1511" s="82" t="s">
        <v>31082</v>
      </c>
      <c r="X1511" s="82" t="s">
        <v>31022</v>
      </c>
      <c r="Y1511" s="82" t="s">
        <v>31083</v>
      </c>
      <c r="Z1511" s="82" t="s">
        <v>31024</v>
      </c>
      <c r="AA1511" s="82" t="s">
        <v>31084</v>
      </c>
      <c r="AB1511" s="82" t="s">
        <v>31085</v>
      </c>
      <c r="AC1511" s="82" t="s">
        <v>1011</v>
      </c>
      <c r="AD1511" s="82" t="s">
        <v>31086</v>
      </c>
      <c r="AE1511" s="82" t="s">
        <v>31087</v>
      </c>
      <c r="AF1511" s="82" t="s">
        <v>31088</v>
      </c>
      <c r="AG1511" s="82" t="s">
        <v>31089</v>
      </c>
      <c r="AH1511" s="82" t="s">
        <v>31090</v>
      </c>
      <c r="AI1511" s="82" t="s">
        <v>4659</v>
      </c>
      <c r="AJ1511" s="82" t="s">
        <v>30885</v>
      </c>
      <c r="AK1511" s="82" t="s">
        <v>31091</v>
      </c>
      <c r="AL1511" s="82" t="s">
        <v>499</v>
      </c>
    </row>
    <row r="1512" spans="1:38" x14ac:dyDescent="0.25">
      <c r="A1512" s="82" t="s">
        <v>31092</v>
      </c>
      <c r="B1512" s="82">
        <v>84.021000000000001</v>
      </c>
      <c r="D1512" s="82" t="s">
        <v>31008</v>
      </c>
      <c r="E1512" s="82" t="s">
        <v>31071</v>
      </c>
      <c r="F1512" s="82" t="s">
        <v>31093</v>
      </c>
      <c r="G1512" s="82" t="s">
        <v>359</v>
      </c>
      <c r="H1512" s="82" t="s">
        <v>360</v>
      </c>
      <c r="I1512" s="82" t="s">
        <v>31094</v>
      </c>
      <c r="J1512" s="82" t="s">
        <v>31095</v>
      </c>
      <c r="K1512" s="82" t="s">
        <v>31096</v>
      </c>
      <c r="L1512" s="82" t="s">
        <v>580</v>
      </c>
      <c r="M1512" s="82" t="s">
        <v>31097</v>
      </c>
      <c r="N1512" s="82" t="s">
        <v>31098</v>
      </c>
      <c r="O1512" s="82" t="s">
        <v>558</v>
      </c>
      <c r="P1512" s="82" t="s">
        <v>360</v>
      </c>
      <c r="Q1512" s="82" t="s">
        <v>360</v>
      </c>
      <c r="R1512" s="82" t="s">
        <v>360</v>
      </c>
      <c r="S1512" s="82" t="s">
        <v>400</v>
      </c>
      <c r="T1512" s="82" t="s">
        <v>31099</v>
      </c>
      <c r="U1512" s="82" t="s">
        <v>31100</v>
      </c>
      <c r="V1512" s="82" t="s">
        <v>31101</v>
      </c>
      <c r="W1512" s="82" t="s">
        <v>31102</v>
      </c>
      <c r="X1512" s="82" t="s">
        <v>31022</v>
      </c>
      <c r="Y1512" s="82" t="s">
        <v>31103</v>
      </c>
      <c r="Z1512" s="82" t="s">
        <v>31024</v>
      </c>
      <c r="AA1512" s="82" t="s">
        <v>21501</v>
      </c>
      <c r="AB1512" s="82" t="s">
        <v>31104</v>
      </c>
      <c r="AC1512" s="82" t="s">
        <v>1011</v>
      </c>
      <c r="AD1512" s="82" t="s">
        <v>31045</v>
      </c>
      <c r="AE1512" s="82" t="s">
        <v>31105</v>
      </c>
      <c r="AF1512" s="82" t="s">
        <v>31106</v>
      </c>
      <c r="AG1512" s="82" t="s">
        <v>31089</v>
      </c>
      <c r="AH1512" s="82" t="s">
        <v>31107</v>
      </c>
      <c r="AI1512" s="82" t="s">
        <v>4659</v>
      </c>
      <c r="AJ1512" s="82" t="s">
        <v>30885</v>
      </c>
      <c r="AK1512" s="82" t="s">
        <v>31108</v>
      </c>
      <c r="AL1512" s="82" t="s">
        <v>499</v>
      </c>
    </row>
    <row r="1513" spans="1:38" x14ac:dyDescent="0.25">
      <c r="A1513" s="82" t="s">
        <v>31109</v>
      </c>
      <c r="B1513" s="82">
        <v>84.022000000000006</v>
      </c>
      <c r="D1513" s="82" t="s">
        <v>31008</v>
      </c>
      <c r="E1513" s="82" t="s">
        <v>31071</v>
      </c>
      <c r="F1513" s="82" t="s">
        <v>31110</v>
      </c>
      <c r="G1513" s="82" t="s">
        <v>359</v>
      </c>
      <c r="H1513" s="82" t="s">
        <v>360</v>
      </c>
      <c r="I1513" s="82" t="s">
        <v>31111</v>
      </c>
      <c r="J1513" s="82" t="s">
        <v>31112</v>
      </c>
      <c r="K1513" s="82" t="s">
        <v>25900</v>
      </c>
      <c r="L1513" s="82" t="s">
        <v>31113</v>
      </c>
      <c r="M1513" s="82" t="s">
        <v>31114</v>
      </c>
      <c r="N1513" s="82" t="s">
        <v>31115</v>
      </c>
      <c r="O1513" s="82" t="s">
        <v>558</v>
      </c>
      <c r="P1513" s="82" t="s">
        <v>31116</v>
      </c>
      <c r="Q1513" s="82" t="s">
        <v>360</v>
      </c>
      <c r="R1513" s="82" t="s">
        <v>360</v>
      </c>
      <c r="S1513" s="82" t="s">
        <v>400</v>
      </c>
      <c r="T1513" s="82" t="s">
        <v>31117</v>
      </c>
      <c r="U1513" s="82" t="s">
        <v>31118</v>
      </c>
      <c r="V1513" s="82" t="s">
        <v>31020</v>
      </c>
      <c r="W1513" s="82" t="s">
        <v>31119</v>
      </c>
      <c r="X1513" s="82" t="s">
        <v>31022</v>
      </c>
      <c r="Y1513" s="82" t="s">
        <v>31120</v>
      </c>
      <c r="Z1513" s="82" t="s">
        <v>3934</v>
      </c>
      <c r="AA1513" s="82" t="s">
        <v>31121</v>
      </c>
      <c r="AB1513" s="82" t="s">
        <v>31122</v>
      </c>
      <c r="AC1513" s="82" t="s">
        <v>1011</v>
      </c>
      <c r="AD1513" s="82" t="s">
        <v>31123</v>
      </c>
      <c r="AE1513" s="82" t="s">
        <v>31124</v>
      </c>
      <c r="AF1513" s="82" t="s">
        <v>31125</v>
      </c>
      <c r="AG1513" s="82" t="s">
        <v>31089</v>
      </c>
      <c r="AH1513" s="82" t="s">
        <v>31126</v>
      </c>
      <c r="AI1513" s="82" t="s">
        <v>4659</v>
      </c>
      <c r="AJ1513" s="82" t="s">
        <v>30885</v>
      </c>
      <c r="AK1513" s="82" t="s">
        <v>31127</v>
      </c>
      <c r="AL1513" s="82" t="s">
        <v>1286</v>
      </c>
    </row>
    <row r="1514" spans="1:38" x14ac:dyDescent="0.25">
      <c r="A1514" s="82" t="s">
        <v>192</v>
      </c>
      <c r="B1514" s="82">
        <v>84.027000000000001</v>
      </c>
      <c r="D1514" s="82" t="s">
        <v>31128</v>
      </c>
      <c r="E1514" s="82" t="s">
        <v>31129</v>
      </c>
      <c r="F1514" s="82" t="s">
        <v>31130</v>
      </c>
      <c r="G1514" s="82" t="s">
        <v>683</v>
      </c>
      <c r="H1514" s="82" t="s">
        <v>360</v>
      </c>
      <c r="I1514" s="82" t="s">
        <v>31131</v>
      </c>
      <c r="J1514" s="82" t="s">
        <v>31132</v>
      </c>
      <c r="K1514" s="82" t="s">
        <v>31133</v>
      </c>
      <c r="L1514" s="82" t="s">
        <v>3667</v>
      </c>
      <c r="M1514" s="82" t="s">
        <v>31134</v>
      </c>
      <c r="N1514" s="82" t="s">
        <v>31135</v>
      </c>
      <c r="O1514" s="82" t="s">
        <v>558</v>
      </c>
      <c r="P1514" s="82" t="s">
        <v>31136</v>
      </c>
      <c r="Q1514" s="82" t="s">
        <v>31137</v>
      </c>
      <c r="R1514" s="82" t="s">
        <v>360</v>
      </c>
      <c r="S1514" s="82" t="s">
        <v>31138</v>
      </c>
      <c r="T1514" s="82" t="s">
        <v>31139</v>
      </c>
      <c r="U1514" s="82" t="s">
        <v>31140</v>
      </c>
      <c r="V1514" s="82" t="s">
        <v>3402</v>
      </c>
      <c r="W1514" s="82" t="s">
        <v>31141</v>
      </c>
      <c r="X1514" s="82" t="s">
        <v>31142</v>
      </c>
      <c r="Y1514" s="82" t="s">
        <v>31143</v>
      </c>
      <c r="Z1514" s="82" t="s">
        <v>31144</v>
      </c>
      <c r="AA1514" s="82" t="s">
        <v>376</v>
      </c>
      <c r="AB1514" s="82" t="s">
        <v>31145</v>
      </c>
      <c r="AC1514" s="82" t="s">
        <v>735</v>
      </c>
      <c r="AD1514" s="82" t="s">
        <v>31146</v>
      </c>
      <c r="AE1514" s="82" t="s">
        <v>31147</v>
      </c>
      <c r="AF1514" s="82" t="s">
        <v>31148</v>
      </c>
      <c r="AG1514" s="82" t="s">
        <v>30884</v>
      </c>
      <c r="AH1514" s="82" t="s">
        <v>31149</v>
      </c>
      <c r="AI1514" s="82" t="s">
        <v>4659</v>
      </c>
      <c r="AJ1514" s="82" t="s">
        <v>30885</v>
      </c>
      <c r="AK1514" s="82" t="s">
        <v>31150</v>
      </c>
      <c r="AL1514" s="82" t="s">
        <v>415</v>
      </c>
    </row>
    <row r="1515" spans="1:38" x14ac:dyDescent="0.25">
      <c r="A1515" s="82" t="s">
        <v>31151</v>
      </c>
      <c r="B1515" s="82">
        <v>84.031000000000006</v>
      </c>
      <c r="D1515" s="82" t="s">
        <v>31008</v>
      </c>
      <c r="E1515" s="82" t="s">
        <v>31152</v>
      </c>
      <c r="F1515" s="82" t="s">
        <v>31153</v>
      </c>
      <c r="G1515" s="82" t="s">
        <v>359</v>
      </c>
      <c r="H1515" s="82" t="s">
        <v>360</v>
      </c>
      <c r="I1515" s="82" t="s">
        <v>31154</v>
      </c>
      <c r="J1515" s="82" t="s">
        <v>31155</v>
      </c>
      <c r="K1515" s="82" t="s">
        <v>31156</v>
      </c>
      <c r="L1515" s="82" t="s">
        <v>30894</v>
      </c>
      <c r="M1515" s="82" t="s">
        <v>31157</v>
      </c>
      <c r="N1515" s="82" t="s">
        <v>31158</v>
      </c>
      <c r="O1515" s="82" t="s">
        <v>558</v>
      </c>
      <c r="P1515" s="82" t="s">
        <v>31159</v>
      </c>
      <c r="Q1515" s="82" t="s">
        <v>360</v>
      </c>
      <c r="R1515" s="82" t="s">
        <v>31160</v>
      </c>
      <c r="S1515" s="82" t="s">
        <v>31161</v>
      </c>
      <c r="T1515" s="82" t="s">
        <v>31162</v>
      </c>
      <c r="U1515" s="82" t="s">
        <v>31163</v>
      </c>
      <c r="V1515" s="82" t="s">
        <v>31164</v>
      </c>
      <c r="W1515" s="82" t="s">
        <v>31165</v>
      </c>
      <c r="X1515" s="82" t="s">
        <v>31022</v>
      </c>
      <c r="Y1515" s="82" t="s">
        <v>31166</v>
      </c>
      <c r="Z1515" s="82" t="s">
        <v>31167</v>
      </c>
      <c r="AA1515" s="82" t="s">
        <v>31043</v>
      </c>
      <c r="AB1515" s="82" t="s">
        <v>31168</v>
      </c>
      <c r="AC1515" s="82" t="s">
        <v>1011</v>
      </c>
      <c r="AD1515" s="82" t="s">
        <v>31169</v>
      </c>
      <c r="AE1515" s="82" t="s">
        <v>31170</v>
      </c>
      <c r="AF1515" s="82" t="s">
        <v>31171</v>
      </c>
      <c r="AH1515" s="82" t="s">
        <v>31172</v>
      </c>
      <c r="AI1515" s="82" t="s">
        <v>4659</v>
      </c>
      <c r="AJ1515" s="82" t="s">
        <v>30885</v>
      </c>
      <c r="AK1515" s="82" t="s">
        <v>31173</v>
      </c>
      <c r="AL1515" s="82" t="s">
        <v>1286</v>
      </c>
    </row>
    <row r="1516" spans="1:38" x14ac:dyDescent="0.25">
      <c r="A1516" s="82" t="s">
        <v>31174</v>
      </c>
      <c r="B1516" s="82">
        <v>84.033000000000001</v>
      </c>
      <c r="D1516" s="82" t="s">
        <v>30915</v>
      </c>
      <c r="E1516" s="82" t="s">
        <v>31175</v>
      </c>
      <c r="F1516" s="82" t="s">
        <v>31176</v>
      </c>
      <c r="G1516" s="82" t="s">
        <v>504</v>
      </c>
      <c r="H1516" s="82" t="s">
        <v>360</v>
      </c>
      <c r="I1516" s="82" t="s">
        <v>30918</v>
      </c>
      <c r="J1516" s="82" t="s">
        <v>31177</v>
      </c>
      <c r="K1516" s="82" t="s">
        <v>31178</v>
      </c>
      <c r="L1516" s="82" t="s">
        <v>31179</v>
      </c>
      <c r="M1516" s="82" t="s">
        <v>31180</v>
      </c>
      <c r="N1516" s="82" t="s">
        <v>31181</v>
      </c>
      <c r="O1516" s="82" t="s">
        <v>31182</v>
      </c>
      <c r="P1516" s="82" t="s">
        <v>31183</v>
      </c>
      <c r="Q1516" s="82" t="s">
        <v>360</v>
      </c>
      <c r="R1516" s="82" t="s">
        <v>31184</v>
      </c>
      <c r="S1516" s="82" t="s">
        <v>31185</v>
      </c>
      <c r="T1516" s="82" t="s">
        <v>31186</v>
      </c>
      <c r="U1516" s="82" t="s">
        <v>31187</v>
      </c>
      <c r="V1516" s="82" t="s">
        <v>31188</v>
      </c>
      <c r="W1516" s="82" t="s">
        <v>31189</v>
      </c>
      <c r="X1516" s="82" t="s">
        <v>31190</v>
      </c>
      <c r="Y1516" s="82" t="s">
        <v>31191</v>
      </c>
      <c r="Z1516" s="82" t="s">
        <v>31192</v>
      </c>
      <c r="AA1516" s="82" t="s">
        <v>31193</v>
      </c>
      <c r="AB1516" s="82" t="s">
        <v>31194</v>
      </c>
      <c r="AC1516" s="82" t="s">
        <v>31195</v>
      </c>
      <c r="AD1516" s="82" t="s">
        <v>31196</v>
      </c>
      <c r="AE1516" s="82" t="s">
        <v>30939</v>
      </c>
      <c r="AF1516" s="82" t="s">
        <v>31197</v>
      </c>
      <c r="AG1516" s="82" t="s">
        <v>382</v>
      </c>
      <c r="AH1516" s="82" t="s">
        <v>382</v>
      </c>
      <c r="AI1516" s="82" t="s">
        <v>4659</v>
      </c>
      <c r="AJ1516" s="82" t="s">
        <v>30885</v>
      </c>
      <c r="AK1516" s="82" t="s">
        <v>31198</v>
      </c>
      <c r="AL1516" s="82" t="s">
        <v>1286</v>
      </c>
    </row>
    <row r="1517" spans="1:38" x14ac:dyDescent="0.25">
      <c r="A1517" s="82" t="s">
        <v>31199</v>
      </c>
      <c r="B1517" s="82">
        <v>84.04</v>
      </c>
      <c r="D1517" s="82" t="s">
        <v>30888</v>
      </c>
      <c r="E1517" s="82" t="s">
        <v>31200</v>
      </c>
      <c r="F1517" s="82" t="s">
        <v>31201</v>
      </c>
      <c r="G1517" s="82" t="s">
        <v>359</v>
      </c>
      <c r="H1517" s="82" t="s">
        <v>360</v>
      </c>
      <c r="I1517" s="82" t="s">
        <v>31202</v>
      </c>
      <c r="J1517" s="82" t="s">
        <v>31203</v>
      </c>
      <c r="K1517" s="82" t="s">
        <v>30239</v>
      </c>
      <c r="L1517" s="82" t="s">
        <v>421</v>
      </c>
      <c r="M1517" s="82" t="s">
        <v>31204</v>
      </c>
      <c r="N1517" s="82" t="s">
        <v>31205</v>
      </c>
      <c r="O1517" s="82" t="s">
        <v>366</v>
      </c>
      <c r="P1517" s="82" t="s">
        <v>31206</v>
      </c>
      <c r="Q1517" s="82" t="s">
        <v>360</v>
      </c>
      <c r="R1517" s="82" t="s">
        <v>31207</v>
      </c>
      <c r="S1517" s="82" t="s">
        <v>368</v>
      </c>
      <c r="T1517" s="82" t="s">
        <v>31208</v>
      </c>
      <c r="U1517" s="82" t="s">
        <v>31209</v>
      </c>
      <c r="V1517" s="82" t="s">
        <v>31210</v>
      </c>
      <c r="W1517" s="82" t="s">
        <v>31211</v>
      </c>
      <c r="X1517" s="82" t="s">
        <v>31212</v>
      </c>
      <c r="Y1517" s="82" t="s">
        <v>31213</v>
      </c>
      <c r="Z1517" s="82" t="s">
        <v>3934</v>
      </c>
      <c r="AA1517" s="82" t="s">
        <v>30879</v>
      </c>
      <c r="AB1517" s="82" t="s">
        <v>31214</v>
      </c>
      <c r="AC1517" s="82" t="s">
        <v>1011</v>
      </c>
      <c r="AD1517" s="82" t="s">
        <v>31215</v>
      </c>
      <c r="AE1517" s="82" t="s">
        <v>31216</v>
      </c>
      <c r="AF1517" s="82" t="s">
        <v>8985</v>
      </c>
      <c r="AG1517" s="82" t="s">
        <v>31217</v>
      </c>
      <c r="AH1517" s="82" t="s">
        <v>31218</v>
      </c>
      <c r="AI1517" s="82" t="s">
        <v>4659</v>
      </c>
      <c r="AJ1517" s="82" t="s">
        <v>30885</v>
      </c>
      <c r="AK1517" s="82" t="s">
        <v>31219</v>
      </c>
      <c r="AL1517" s="82" t="s">
        <v>961</v>
      </c>
    </row>
    <row r="1518" spans="1:38" x14ac:dyDescent="0.25">
      <c r="A1518" s="82" t="s">
        <v>179</v>
      </c>
      <c r="B1518" s="82">
        <v>84.040999999999997</v>
      </c>
      <c r="D1518" s="82" t="s">
        <v>30888</v>
      </c>
      <c r="E1518" s="82" t="s">
        <v>31220</v>
      </c>
      <c r="F1518" s="82" t="s">
        <v>31221</v>
      </c>
      <c r="G1518" s="82" t="s">
        <v>3143</v>
      </c>
      <c r="H1518" s="82" t="s">
        <v>360</v>
      </c>
      <c r="I1518" s="82" t="s">
        <v>31222</v>
      </c>
      <c r="J1518" s="82" t="s">
        <v>31203</v>
      </c>
      <c r="K1518" s="82" t="s">
        <v>1082</v>
      </c>
      <c r="L1518" s="82" t="s">
        <v>421</v>
      </c>
      <c r="M1518" s="82" t="s">
        <v>31223</v>
      </c>
      <c r="N1518" s="82" t="s">
        <v>31224</v>
      </c>
      <c r="O1518" s="82" t="s">
        <v>558</v>
      </c>
      <c r="P1518" s="82" t="s">
        <v>31225</v>
      </c>
      <c r="Q1518" s="82" t="s">
        <v>31226</v>
      </c>
      <c r="R1518" s="82" t="s">
        <v>360</v>
      </c>
      <c r="S1518" s="82" t="s">
        <v>31227</v>
      </c>
      <c r="T1518" s="82" t="s">
        <v>31228</v>
      </c>
      <c r="U1518" s="82" t="s">
        <v>443</v>
      </c>
      <c r="V1518" s="82" t="s">
        <v>31229</v>
      </c>
      <c r="W1518" s="82" t="s">
        <v>31230</v>
      </c>
      <c r="X1518" s="82" t="s">
        <v>31212</v>
      </c>
      <c r="Y1518" s="82" t="s">
        <v>31231</v>
      </c>
      <c r="Z1518" s="82" t="s">
        <v>31232</v>
      </c>
      <c r="AA1518" s="82" t="s">
        <v>30879</v>
      </c>
      <c r="AB1518" s="82" t="s">
        <v>31233</v>
      </c>
      <c r="AC1518" s="82" t="s">
        <v>1011</v>
      </c>
      <c r="AD1518" s="82" t="s">
        <v>31234</v>
      </c>
      <c r="AE1518" s="82" t="s">
        <v>31216</v>
      </c>
      <c r="AF1518" s="82" t="s">
        <v>31235</v>
      </c>
      <c r="AG1518" s="82" t="s">
        <v>30884</v>
      </c>
      <c r="AH1518" s="82" t="s">
        <v>31236</v>
      </c>
      <c r="AI1518" s="82" t="s">
        <v>4659</v>
      </c>
      <c r="AJ1518" s="82" t="s">
        <v>30885</v>
      </c>
      <c r="AK1518" s="82" t="s">
        <v>31237</v>
      </c>
      <c r="AL1518" s="82" t="s">
        <v>3887</v>
      </c>
    </row>
    <row r="1519" spans="1:38" x14ac:dyDescent="0.25">
      <c r="A1519" s="82" t="s">
        <v>31238</v>
      </c>
      <c r="B1519" s="82">
        <v>84.042000000000002</v>
      </c>
      <c r="D1519" s="82" t="s">
        <v>31008</v>
      </c>
      <c r="E1519" s="82" t="s">
        <v>31239</v>
      </c>
      <c r="F1519" s="82" t="s">
        <v>31240</v>
      </c>
      <c r="G1519" s="82" t="s">
        <v>359</v>
      </c>
      <c r="H1519" s="82" t="s">
        <v>360</v>
      </c>
      <c r="I1519" s="82" t="s">
        <v>31241</v>
      </c>
      <c r="J1519" s="82" t="s">
        <v>31242</v>
      </c>
      <c r="K1519" s="82" t="s">
        <v>31243</v>
      </c>
      <c r="L1519" s="82" t="s">
        <v>31244</v>
      </c>
      <c r="M1519" s="82" t="s">
        <v>31245</v>
      </c>
      <c r="N1519" s="82" t="s">
        <v>31246</v>
      </c>
      <c r="O1519" s="82" t="s">
        <v>558</v>
      </c>
      <c r="P1519" s="82" t="s">
        <v>30216</v>
      </c>
      <c r="Q1519" s="82" t="s">
        <v>31247</v>
      </c>
      <c r="R1519" s="82" t="s">
        <v>31248</v>
      </c>
      <c r="S1519" s="82" t="s">
        <v>31249</v>
      </c>
      <c r="T1519" s="82" t="s">
        <v>31250</v>
      </c>
      <c r="U1519" s="82" t="s">
        <v>31251</v>
      </c>
      <c r="V1519" s="82" t="s">
        <v>31252</v>
      </c>
      <c r="W1519" s="82" t="s">
        <v>31253</v>
      </c>
      <c r="X1519" s="82" t="s">
        <v>31022</v>
      </c>
      <c r="Y1519" s="82" t="s">
        <v>31254</v>
      </c>
      <c r="Z1519" s="82" t="s">
        <v>31255</v>
      </c>
      <c r="AA1519" s="82" t="s">
        <v>31084</v>
      </c>
      <c r="AB1519" s="82" t="s">
        <v>31256</v>
      </c>
      <c r="AC1519" s="82" t="s">
        <v>1011</v>
      </c>
      <c r="AD1519" s="82" t="s">
        <v>31257</v>
      </c>
      <c r="AE1519" s="82" t="s">
        <v>31258</v>
      </c>
      <c r="AF1519" s="82" t="s">
        <v>31259</v>
      </c>
      <c r="AG1519" s="82" t="s">
        <v>31089</v>
      </c>
      <c r="AH1519" s="82" t="s">
        <v>31260</v>
      </c>
      <c r="AI1519" s="82" t="s">
        <v>4659</v>
      </c>
      <c r="AJ1519" s="82" t="s">
        <v>30885</v>
      </c>
      <c r="AK1519" s="82" t="s">
        <v>31261</v>
      </c>
      <c r="AL1519" s="82" t="s">
        <v>415</v>
      </c>
    </row>
    <row r="1520" spans="1:38" x14ac:dyDescent="0.25">
      <c r="A1520" s="82" t="s">
        <v>31262</v>
      </c>
      <c r="B1520" s="82">
        <v>84.043999999999997</v>
      </c>
      <c r="D1520" s="82" t="s">
        <v>31008</v>
      </c>
      <c r="E1520" s="82" t="s">
        <v>31263</v>
      </c>
      <c r="F1520" s="82" t="s">
        <v>31264</v>
      </c>
      <c r="G1520" s="82" t="s">
        <v>359</v>
      </c>
      <c r="H1520" s="82" t="s">
        <v>360</v>
      </c>
      <c r="I1520" s="82" t="s">
        <v>31265</v>
      </c>
      <c r="J1520" s="82" t="s">
        <v>31266</v>
      </c>
      <c r="K1520" s="82" t="s">
        <v>31267</v>
      </c>
      <c r="L1520" s="82" t="s">
        <v>31268</v>
      </c>
      <c r="M1520" s="82" t="s">
        <v>31269</v>
      </c>
      <c r="N1520" s="82" t="s">
        <v>31270</v>
      </c>
      <c r="O1520" s="82" t="s">
        <v>558</v>
      </c>
      <c r="P1520" s="82" t="s">
        <v>31271</v>
      </c>
      <c r="Q1520" s="82" t="s">
        <v>31272</v>
      </c>
      <c r="R1520" s="82" t="s">
        <v>31273</v>
      </c>
      <c r="S1520" s="82" t="s">
        <v>400</v>
      </c>
      <c r="T1520" s="82" t="s">
        <v>31274</v>
      </c>
      <c r="U1520" s="82" t="s">
        <v>31275</v>
      </c>
      <c r="V1520" s="82" t="s">
        <v>31276</v>
      </c>
      <c r="W1520" s="82" t="s">
        <v>31277</v>
      </c>
      <c r="X1520" s="82" t="s">
        <v>31022</v>
      </c>
      <c r="Y1520" s="82" t="s">
        <v>31278</v>
      </c>
      <c r="Z1520" s="82" t="s">
        <v>31279</v>
      </c>
      <c r="AA1520" s="82" t="s">
        <v>31084</v>
      </c>
      <c r="AB1520" s="82" t="s">
        <v>31280</v>
      </c>
      <c r="AC1520" s="82" t="s">
        <v>636</v>
      </c>
      <c r="AD1520" s="82" t="s">
        <v>31281</v>
      </c>
      <c r="AE1520" s="82" t="s">
        <v>31282</v>
      </c>
      <c r="AF1520" s="82" t="s">
        <v>31283</v>
      </c>
      <c r="AG1520" s="82" t="s">
        <v>382</v>
      </c>
      <c r="AH1520" s="82" t="s">
        <v>31284</v>
      </c>
      <c r="AI1520" s="82" t="s">
        <v>4659</v>
      </c>
      <c r="AJ1520" s="82" t="s">
        <v>30885</v>
      </c>
      <c r="AK1520" s="82" t="s">
        <v>31285</v>
      </c>
      <c r="AL1520" s="82" t="s">
        <v>415</v>
      </c>
    </row>
    <row r="1521" spans="1:38" x14ac:dyDescent="0.25">
      <c r="A1521" s="82" t="s">
        <v>31286</v>
      </c>
      <c r="B1521" s="82">
        <v>84.046999999999997</v>
      </c>
      <c r="D1521" s="82" t="s">
        <v>31008</v>
      </c>
      <c r="E1521" s="82" t="s">
        <v>31287</v>
      </c>
      <c r="F1521" s="82" t="s">
        <v>31288</v>
      </c>
      <c r="G1521" s="82" t="s">
        <v>359</v>
      </c>
      <c r="H1521" s="82" t="s">
        <v>360</v>
      </c>
      <c r="I1521" s="82" t="s">
        <v>31289</v>
      </c>
      <c r="J1521" s="82" t="s">
        <v>31290</v>
      </c>
      <c r="K1521" s="82" t="s">
        <v>31291</v>
      </c>
      <c r="L1521" s="82" t="s">
        <v>31268</v>
      </c>
      <c r="M1521" s="82" t="s">
        <v>31292</v>
      </c>
      <c r="N1521" s="82" t="s">
        <v>31293</v>
      </c>
      <c r="O1521" s="82" t="s">
        <v>558</v>
      </c>
      <c r="P1521" s="82" t="s">
        <v>17316</v>
      </c>
      <c r="Q1521" s="82" t="s">
        <v>31294</v>
      </c>
      <c r="R1521" s="82" t="s">
        <v>31295</v>
      </c>
      <c r="S1521" s="82" t="s">
        <v>400</v>
      </c>
      <c r="T1521" s="82" t="s">
        <v>31296</v>
      </c>
      <c r="U1521" s="82" t="s">
        <v>31297</v>
      </c>
      <c r="V1521" s="82" t="s">
        <v>31298</v>
      </c>
      <c r="W1521" s="82" t="s">
        <v>31299</v>
      </c>
      <c r="X1521" s="82" t="s">
        <v>31022</v>
      </c>
      <c r="Y1521" s="82" t="s">
        <v>31300</v>
      </c>
      <c r="Z1521" s="82" t="s">
        <v>31301</v>
      </c>
      <c r="AA1521" s="82" t="s">
        <v>31084</v>
      </c>
      <c r="AB1521" s="82" t="s">
        <v>31302</v>
      </c>
      <c r="AC1521" s="82" t="s">
        <v>31303</v>
      </c>
      <c r="AD1521" s="82" t="s">
        <v>31304</v>
      </c>
      <c r="AE1521" s="82" t="s">
        <v>31305</v>
      </c>
      <c r="AF1521" s="82" t="s">
        <v>382</v>
      </c>
      <c r="AG1521" s="82" t="s">
        <v>31089</v>
      </c>
      <c r="AH1521" s="82" t="s">
        <v>31306</v>
      </c>
      <c r="AI1521" s="82" t="s">
        <v>4659</v>
      </c>
      <c r="AJ1521" s="82" t="s">
        <v>30885</v>
      </c>
      <c r="AK1521" s="82" t="s">
        <v>31307</v>
      </c>
      <c r="AL1521" s="82" t="s">
        <v>1286</v>
      </c>
    </row>
    <row r="1522" spans="1:38" x14ac:dyDescent="0.25">
      <c r="A1522" s="82" t="s">
        <v>193</v>
      </c>
      <c r="B1522" s="82">
        <v>84.048000000000002</v>
      </c>
      <c r="D1522" s="82" t="s">
        <v>30862</v>
      </c>
      <c r="E1522" s="82" t="s">
        <v>31308</v>
      </c>
      <c r="F1522" s="82" t="s">
        <v>31309</v>
      </c>
      <c r="G1522" s="82" t="s">
        <v>683</v>
      </c>
      <c r="H1522" s="82" t="s">
        <v>360</v>
      </c>
      <c r="I1522" s="82" t="s">
        <v>31310</v>
      </c>
      <c r="J1522" s="82" t="s">
        <v>31311</v>
      </c>
      <c r="K1522" s="82" t="s">
        <v>31312</v>
      </c>
      <c r="L1522" s="82" t="s">
        <v>421</v>
      </c>
      <c r="M1522" s="82" t="s">
        <v>31313</v>
      </c>
      <c r="N1522" s="82" t="s">
        <v>31314</v>
      </c>
      <c r="O1522" s="82" t="s">
        <v>558</v>
      </c>
      <c r="P1522" s="82" t="s">
        <v>31315</v>
      </c>
      <c r="Q1522" s="82" t="s">
        <v>31316</v>
      </c>
      <c r="R1522" s="82" t="s">
        <v>360</v>
      </c>
      <c r="S1522" s="82" t="s">
        <v>31317</v>
      </c>
      <c r="T1522" s="82" t="s">
        <v>31318</v>
      </c>
      <c r="U1522" s="82" t="s">
        <v>31319</v>
      </c>
      <c r="V1522" s="82" t="s">
        <v>3402</v>
      </c>
      <c r="W1522" s="82" t="s">
        <v>31320</v>
      </c>
      <c r="X1522" s="82" t="s">
        <v>30876</v>
      </c>
      <c r="Y1522" s="82" t="s">
        <v>31321</v>
      </c>
      <c r="Z1522" s="82" t="s">
        <v>31322</v>
      </c>
      <c r="AA1522" s="82" t="s">
        <v>30879</v>
      </c>
      <c r="AB1522" s="82" t="s">
        <v>31323</v>
      </c>
      <c r="AC1522" s="82" t="s">
        <v>735</v>
      </c>
      <c r="AD1522" s="82" t="s">
        <v>31324</v>
      </c>
      <c r="AE1522" s="82" t="s">
        <v>31325</v>
      </c>
      <c r="AF1522" s="82" t="s">
        <v>382</v>
      </c>
      <c r="AG1522" s="82" t="s">
        <v>30884</v>
      </c>
      <c r="AH1522" s="82" t="s">
        <v>31326</v>
      </c>
      <c r="AI1522" s="82" t="s">
        <v>4659</v>
      </c>
      <c r="AJ1522" s="82" t="s">
        <v>30885</v>
      </c>
      <c r="AK1522" s="82" t="s">
        <v>31327</v>
      </c>
      <c r="AL1522" s="82" t="s">
        <v>415</v>
      </c>
    </row>
    <row r="1523" spans="1:38" x14ac:dyDescent="0.25">
      <c r="A1523" s="82" t="s">
        <v>31328</v>
      </c>
      <c r="B1523" s="82">
        <v>84.051000000000002</v>
      </c>
      <c r="D1523" s="82" t="s">
        <v>30862</v>
      </c>
      <c r="E1523" s="82" t="s">
        <v>31329</v>
      </c>
      <c r="F1523" s="82" t="s">
        <v>31330</v>
      </c>
      <c r="G1523" s="82" t="s">
        <v>359</v>
      </c>
      <c r="H1523" s="82" t="s">
        <v>360</v>
      </c>
      <c r="I1523" s="82" t="s">
        <v>31331</v>
      </c>
      <c r="J1523" s="82" t="s">
        <v>31332</v>
      </c>
      <c r="K1523" s="82" t="s">
        <v>31333</v>
      </c>
      <c r="L1523" s="82" t="s">
        <v>20155</v>
      </c>
      <c r="M1523" s="82" t="s">
        <v>31334</v>
      </c>
      <c r="N1523" s="82" t="s">
        <v>31335</v>
      </c>
      <c r="O1523" s="82" t="s">
        <v>558</v>
      </c>
      <c r="P1523" s="82" t="s">
        <v>31336</v>
      </c>
      <c r="Q1523" s="82" t="s">
        <v>31337</v>
      </c>
      <c r="R1523" s="82" t="s">
        <v>31338</v>
      </c>
      <c r="S1523" s="82" t="s">
        <v>368</v>
      </c>
      <c r="T1523" s="82" t="s">
        <v>31339</v>
      </c>
      <c r="U1523" s="82" t="s">
        <v>31340</v>
      </c>
      <c r="V1523" s="82" t="s">
        <v>31341</v>
      </c>
      <c r="W1523" s="82" t="s">
        <v>31342</v>
      </c>
      <c r="X1523" s="82" t="s">
        <v>30876</v>
      </c>
      <c r="Y1523" s="82" t="s">
        <v>31343</v>
      </c>
      <c r="Z1523" s="82" t="s">
        <v>31344</v>
      </c>
      <c r="AA1523" s="82" t="s">
        <v>30879</v>
      </c>
      <c r="AB1523" s="82" t="s">
        <v>31345</v>
      </c>
      <c r="AC1523" s="82" t="s">
        <v>735</v>
      </c>
      <c r="AD1523" s="82" t="s">
        <v>31346</v>
      </c>
      <c r="AE1523" s="82" t="s">
        <v>31347</v>
      </c>
      <c r="AF1523" s="82" t="s">
        <v>25198</v>
      </c>
      <c r="AH1523" s="82" t="s">
        <v>31348</v>
      </c>
      <c r="AI1523" s="82" t="s">
        <v>4659</v>
      </c>
      <c r="AJ1523" s="82" t="s">
        <v>30885</v>
      </c>
      <c r="AK1523" s="82" t="s">
        <v>31349</v>
      </c>
      <c r="AL1523" s="82" t="s">
        <v>415</v>
      </c>
    </row>
    <row r="1524" spans="1:38" x14ac:dyDescent="0.25">
      <c r="A1524" s="82" t="s">
        <v>31350</v>
      </c>
      <c r="B1524" s="82">
        <v>84.06</v>
      </c>
      <c r="D1524" s="82" t="s">
        <v>30888</v>
      </c>
      <c r="E1524" s="82" t="s">
        <v>31351</v>
      </c>
      <c r="F1524" s="82" t="s">
        <v>31352</v>
      </c>
      <c r="G1524" s="82" t="s">
        <v>683</v>
      </c>
      <c r="H1524" s="82" t="s">
        <v>360</v>
      </c>
      <c r="I1524" s="82" t="s">
        <v>31353</v>
      </c>
      <c r="J1524" s="82" t="s">
        <v>31354</v>
      </c>
      <c r="K1524" s="82" t="s">
        <v>31355</v>
      </c>
      <c r="L1524" s="82" t="s">
        <v>31356</v>
      </c>
      <c r="M1524" s="82" t="s">
        <v>31357</v>
      </c>
      <c r="N1524" s="82" t="s">
        <v>31358</v>
      </c>
      <c r="O1524" s="82" t="s">
        <v>558</v>
      </c>
      <c r="P1524" s="82" t="s">
        <v>31359</v>
      </c>
      <c r="Q1524" s="82" t="s">
        <v>360</v>
      </c>
      <c r="R1524" s="82" t="s">
        <v>360</v>
      </c>
      <c r="S1524" s="82" t="s">
        <v>31360</v>
      </c>
      <c r="T1524" s="82" t="s">
        <v>31361</v>
      </c>
      <c r="U1524" s="82" t="s">
        <v>31362</v>
      </c>
      <c r="V1524" s="82" t="s">
        <v>3402</v>
      </c>
      <c r="W1524" s="82" t="s">
        <v>31363</v>
      </c>
      <c r="X1524" s="82" t="s">
        <v>31364</v>
      </c>
      <c r="Y1524" s="82" t="s">
        <v>31365</v>
      </c>
      <c r="Z1524" s="82" t="s">
        <v>31366</v>
      </c>
      <c r="AA1524" s="82" t="s">
        <v>21501</v>
      </c>
      <c r="AB1524" s="82" t="s">
        <v>31367</v>
      </c>
      <c r="AC1524" s="82" t="s">
        <v>1011</v>
      </c>
      <c r="AD1524" s="82" t="s">
        <v>31368</v>
      </c>
      <c r="AE1524" s="82" t="s">
        <v>31369</v>
      </c>
      <c r="AF1524" s="82" t="s">
        <v>382</v>
      </c>
      <c r="AG1524" s="82" t="s">
        <v>30884</v>
      </c>
      <c r="AH1524" s="82" t="s">
        <v>31370</v>
      </c>
      <c r="AI1524" s="82" t="s">
        <v>4659</v>
      </c>
      <c r="AJ1524" s="82" t="s">
        <v>30885</v>
      </c>
      <c r="AK1524" s="82" t="s">
        <v>31371</v>
      </c>
      <c r="AL1524" s="82" t="s">
        <v>415</v>
      </c>
    </row>
    <row r="1525" spans="1:38" x14ac:dyDescent="0.25">
      <c r="A1525" s="82" t="s">
        <v>31372</v>
      </c>
      <c r="B1525" s="82">
        <v>84.063000000000002</v>
      </c>
      <c r="D1525" s="82" t="s">
        <v>30915</v>
      </c>
      <c r="E1525" s="82" t="s">
        <v>31373</v>
      </c>
      <c r="F1525" s="82" t="s">
        <v>31374</v>
      </c>
      <c r="G1525" s="82" t="s">
        <v>504</v>
      </c>
      <c r="H1525" s="82" t="s">
        <v>360</v>
      </c>
      <c r="I1525" s="82" t="s">
        <v>31375</v>
      </c>
      <c r="J1525" s="82" t="s">
        <v>31376</v>
      </c>
      <c r="K1525" s="82" t="s">
        <v>25900</v>
      </c>
      <c r="L1525" s="82" t="s">
        <v>20155</v>
      </c>
      <c r="M1525" s="82" t="s">
        <v>31377</v>
      </c>
      <c r="N1525" s="82" t="s">
        <v>31378</v>
      </c>
      <c r="O1525" s="82" t="s">
        <v>558</v>
      </c>
      <c r="P1525" s="82" t="s">
        <v>360</v>
      </c>
      <c r="Q1525" s="82" t="s">
        <v>31379</v>
      </c>
      <c r="R1525" s="82" t="s">
        <v>31380</v>
      </c>
      <c r="S1525" s="82" t="s">
        <v>31381</v>
      </c>
      <c r="T1525" s="82" t="s">
        <v>31382</v>
      </c>
      <c r="U1525" s="82" t="s">
        <v>31383</v>
      </c>
      <c r="V1525" s="82" t="s">
        <v>3402</v>
      </c>
      <c r="W1525" s="82" t="s">
        <v>31384</v>
      </c>
      <c r="X1525" s="82" t="s">
        <v>31385</v>
      </c>
      <c r="Y1525" s="82" t="s">
        <v>31386</v>
      </c>
      <c r="Z1525" s="82" t="s">
        <v>31387</v>
      </c>
      <c r="AA1525" s="82" t="s">
        <v>31388</v>
      </c>
      <c r="AB1525" s="82" t="s">
        <v>31389</v>
      </c>
      <c r="AC1525" s="82" t="s">
        <v>31390</v>
      </c>
      <c r="AD1525" s="82" t="s">
        <v>31391</v>
      </c>
      <c r="AE1525" s="82" t="s">
        <v>31392</v>
      </c>
      <c r="AF1525" s="82" t="s">
        <v>31393</v>
      </c>
      <c r="AG1525" s="82" t="s">
        <v>382</v>
      </c>
      <c r="AH1525" s="82" t="s">
        <v>31394</v>
      </c>
      <c r="AI1525" s="82" t="s">
        <v>4659</v>
      </c>
      <c r="AJ1525" s="82" t="s">
        <v>30885</v>
      </c>
      <c r="AK1525" s="82" t="s">
        <v>31395</v>
      </c>
      <c r="AL1525" s="82" t="s">
        <v>387</v>
      </c>
    </row>
    <row r="1526" spans="1:38" x14ac:dyDescent="0.25">
      <c r="A1526" s="82" t="s">
        <v>31396</v>
      </c>
      <c r="B1526" s="82">
        <v>84.066000000000003</v>
      </c>
      <c r="D1526" s="82" t="s">
        <v>31008</v>
      </c>
      <c r="E1526" s="82" t="s">
        <v>31397</v>
      </c>
      <c r="F1526" s="82" t="s">
        <v>31398</v>
      </c>
      <c r="G1526" s="82" t="s">
        <v>359</v>
      </c>
      <c r="H1526" s="82" t="s">
        <v>360</v>
      </c>
      <c r="I1526" s="82" t="s">
        <v>31399</v>
      </c>
      <c r="J1526" s="82" t="s">
        <v>31400</v>
      </c>
      <c r="K1526" s="82" t="s">
        <v>31401</v>
      </c>
      <c r="L1526" s="82" t="s">
        <v>31268</v>
      </c>
      <c r="M1526" s="82" t="s">
        <v>31402</v>
      </c>
      <c r="N1526" s="82" t="s">
        <v>31403</v>
      </c>
      <c r="O1526" s="82" t="s">
        <v>366</v>
      </c>
      <c r="P1526" s="82" t="s">
        <v>17316</v>
      </c>
      <c r="Q1526" s="82" t="s">
        <v>31404</v>
      </c>
      <c r="R1526" s="82" t="s">
        <v>31405</v>
      </c>
      <c r="S1526" s="82" t="s">
        <v>368</v>
      </c>
      <c r="T1526" s="82" t="s">
        <v>31406</v>
      </c>
      <c r="U1526" s="82" t="s">
        <v>31407</v>
      </c>
      <c r="V1526" s="82" t="s">
        <v>31408</v>
      </c>
      <c r="W1526" s="82" t="s">
        <v>31253</v>
      </c>
      <c r="X1526" s="82" t="s">
        <v>31022</v>
      </c>
      <c r="Y1526" s="82" t="s">
        <v>31409</v>
      </c>
      <c r="Z1526" s="82" t="s">
        <v>31410</v>
      </c>
      <c r="AA1526" s="82" t="s">
        <v>31084</v>
      </c>
      <c r="AB1526" s="82" t="s">
        <v>31411</v>
      </c>
      <c r="AC1526" s="82" t="s">
        <v>735</v>
      </c>
      <c r="AD1526" s="82" t="s">
        <v>31412</v>
      </c>
      <c r="AE1526" s="82" t="s">
        <v>31413</v>
      </c>
      <c r="AF1526" s="82" t="s">
        <v>31414</v>
      </c>
      <c r="AG1526" s="82" t="s">
        <v>31089</v>
      </c>
      <c r="AH1526" s="82" t="s">
        <v>31415</v>
      </c>
      <c r="AI1526" s="82" t="s">
        <v>4659</v>
      </c>
      <c r="AJ1526" s="82" t="s">
        <v>30885</v>
      </c>
      <c r="AK1526" s="82" t="s">
        <v>31416</v>
      </c>
      <c r="AL1526" s="82" t="s">
        <v>415</v>
      </c>
    </row>
    <row r="1527" spans="1:38" x14ac:dyDescent="0.25">
      <c r="A1527" s="82" t="s">
        <v>31417</v>
      </c>
      <c r="B1527" s="82">
        <v>84.100999999999999</v>
      </c>
      <c r="D1527" s="82" t="s">
        <v>30862</v>
      </c>
      <c r="E1527" s="82" t="s">
        <v>31418</v>
      </c>
      <c r="F1527" s="82" t="s">
        <v>31419</v>
      </c>
      <c r="G1527" s="82" t="s">
        <v>359</v>
      </c>
      <c r="H1527" s="82" t="s">
        <v>360</v>
      </c>
      <c r="I1527" s="82" t="s">
        <v>31420</v>
      </c>
      <c r="J1527" s="82" t="s">
        <v>31421</v>
      </c>
      <c r="K1527" s="82" t="s">
        <v>31422</v>
      </c>
      <c r="L1527" s="82" t="s">
        <v>580</v>
      </c>
      <c r="M1527" s="82" t="s">
        <v>31423</v>
      </c>
      <c r="N1527" s="82" t="s">
        <v>31424</v>
      </c>
      <c r="O1527" s="82" t="s">
        <v>558</v>
      </c>
      <c r="P1527" s="82" t="s">
        <v>31425</v>
      </c>
      <c r="Q1527" s="82" t="s">
        <v>31426</v>
      </c>
      <c r="R1527" s="82" t="s">
        <v>31427</v>
      </c>
      <c r="S1527" s="82" t="s">
        <v>400</v>
      </c>
      <c r="T1527" s="82" t="s">
        <v>31428</v>
      </c>
      <c r="U1527" s="82" t="s">
        <v>31429</v>
      </c>
      <c r="V1527" s="82" t="s">
        <v>31430</v>
      </c>
      <c r="W1527" s="82" t="s">
        <v>31431</v>
      </c>
      <c r="X1527" s="82" t="s">
        <v>30876</v>
      </c>
      <c r="Y1527" s="82" t="s">
        <v>31432</v>
      </c>
      <c r="Z1527" s="82" t="s">
        <v>31433</v>
      </c>
      <c r="AA1527" s="82" t="s">
        <v>30879</v>
      </c>
      <c r="AB1527" s="82" t="s">
        <v>31434</v>
      </c>
      <c r="AC1527" s="82" t="s">
        <v>735</v>
      </c>
      <c r="AD1527" s="82" t="s">
        <v>31435</v>
      </c>
      <c r="AE1527" s="82" t="s">
        <v>31436</v>
      </c>
      <c r="AF1527" s="82" t="s">
        <v>25198</v>
      </c>
      <c r="AG1527" s="82" t="s">
        <v>31437</v>
      </c>
      <c r="AH1527" s="82" t="s">
        <v>31438</v>
      </c>
      <c r="AI1527" s="82" t="s">
        <v>4659</v>
      </c>
      <c r="AJ1527" s="82" t="s">
        <v>30885</v>
      </c>
      <c r="AK1527" s="82" t="s">
        <v>31439</v>
      </c>
      <c r="AL1527" s="82" t="s">
        <v>415</v>
      </c>
    </row>
    <row r="1528" spans="1:38" x14ac:dyDescent="0.25">
      <c r="A1528" s="82" t="s">
        <v>31440</v>
      </c>
      <c r="B1528" s="82">
        <v>84.102999999999994</v>
      </c>
      <c r="D1528" s="82" t="s">
        <v>31008</v>
      </c>
      <c r="E1528" s="82" t="s">
        <v>31441</v>
      </c>
      <c r="F1528" s="82" t="s">
        <v>31442</v>
      </c>
      <c r="G1528" s="82" t="s">
        <v>359</v>
      </c>
      <c r="H1528" s="82" t="s">
        <v>360</v>
      </c>
      <c r="I1528" s="82" t="s">
        <v>31443</v>
      </c>
      <c r="J1528" s="82" t="s">
        <v>31444</v>
      </c>
      <c r="K1528" s="82" t="s">
        <v>31445</v>
      </c>
      <c r="L1528" s="82" t="s">
        <v>31268</v>
      </c>
      <c r="M1528" s="82" t="s">
        <v>31446</v>
      </c>
      <c r="N1528" s="82" t="s">
        <v>31447</v>
      </c>
      <c r="O1528" s="82" t="s">
        <v>558</v>
      </c>
      <c r="P1528" s="82" t="s">
        <v>17316</v>
      </c>
      <c r="Q1528" s="82" t="s">
        <v>31448</v>
      </c>
      <c r="R1528" s="82" t="s">
        <v>31449</v>
      </c>
      <c r="S1528" s="82" t="s">
        <v>368</v>
      </c>
      <c r="T1528" s="82" t="s">
        <v>31450</v>
      </c>
      <c r="U1528" s="82" t="s">
        <v>31451</v>
      </c>
      <c r="V1528" s="82" t="s">
        <v>31452</v>
      </c>
      <c r="W1528" s="82" t="s">
        <v>31453</v>
      </c>
      <c r="X1528" s="82" t="s">
        <v>31022</v>
      </c>
      <c r="Y1528" s="82" t="s">
        <v>31454</v>
      </c>
      <c r="Z1528" s="82" t="s">
        <v>31455</v>
      </c>
      <c r="AA1528" s="82" t="s">
        <v>31084</v>
      </c>
      <c r="AB1528" s="82" t="s">
        <v>31456</v>
      </c>
      <c r="AC1528" s="82" t="s">
        <v>735</v>
      </c>
      <c r="AD1528" s="82" t="s">
        <v>31457</v>
      </c>
      <c r="AE1528" s="82" t="s">
        <v>31458</v>
      </c>
      <c r="AF1528" s="82" t="s">
        <v>31459</v>
      </c>
      <c r="AG1528" s="82" t="s">
        <v>31089</v>
      </c>
      <c r="AH1528" s="82" t="s">
        <v>31460</v>
      </c>
      <c r="AI1528" s="82" t="s">
        <v>4659</v>
      </c>
      <c r="AJ1528" s="82" t="s">
        <v>30885</v>
      </c>
      <c r="AK1528" s="82" t="s">
        <v>31461</v>
      </c>
      <c r="AL1528" s="82" t="s">
        <v>1286</v>
      </c>
    </row>
    <row r="1529" spans="1:38" x14ac:dyDescent="0.25">
      <c r="A1529" s="82" t="s">
        <v>31462</v>
      </c>
      <c r="B1529" s="82">
        <v>84.116</v>
      </c>
      <c r="C1529" s="82" t="s">
        <v>31463</v>
      </c>
      <c r="D1529" s="82" t="s">
        <v>31008</v>
      </c>
      <c r="E1529" s="82" t="s">
        <v>31464</v>
      </c>
      <c r="F1529" s="82" t="s">
        <v>31465</v>
      </c>
      <c r="G1529" s="82" t="s">
        <v>2317</v>
      </c>
      <c r="H1529" s="82" t="s">
        <v>360</v>
      </c>
      <c r="I1529" s="82" t="s">
        <v>31466</v>
      </c>
      <c r="J1529" s="82" t="s">
        <v>31467</v>
      </c>
      <c r="K1529" s="82" t="s">
        <v>31267</v>
      </c>
      <c r="L1529" s="82" t="s">
        <v>31468</v>
      </c>
      <c r="M1529" s="82" t="s">
        <v>31469</v>
      </c>
      <c r="N1529" s="82" t="s">
        <v>31470</v>
      </c>
      <c r="O1529" s="82" t="s">
        <v>558</v>
      </c>
      <c r="P1529" s="82" t="s">
        <v>31471</v>
      </c>
      <c r="Q1529" s="82" t="s">
        <v>360</v>
      </c>
      <c r="R1529" s="82" t="s">
        <v>31472</v>
      </c>
      <c r="S1529" s="82" t="s">
        <v>400</v>
      </c>
      <c r="T1529" s="82" t="s">
        <v>31473</v>
      </c>
      <c r="U1529" s="82" t="s">
        <v>31474</v>
      </c>
      <c r="V1529" s="82" t="s">
        <v>3402</v>
      </c>
      <c r="W1529" s="82" t="s">
        <v>31475</v>
      </c>
      <c r="X1529" s="82" t="s">
        <v>31022</v>
      </c>
      <c r="Y1529" s="82" t="s">
        <v>31476</v>
      </c>
      <c r="Z1529" s="82" t="s">
        <v>31477</v>
      </c>
      <c r="AA1529" s="82" t="s">
        <v>21501</v>
      </c>
      <c r="AB1529" s="82" t="s">
        <v>31478</v>
      </c>
      <c r="AC1529" s="82" t="s">
        <v>1011</v>
      </c>
      <c r="AD1529" s="82" t="s">
        <v>31479</v>
      </c>
      <c r="AE1529" s="82" t="s">
        <v>31480</v>
      </c>
      <c r="AF1529" s="82" t="s">
        <v>382</v>
      </c>
      <c r="AG1529" s="82" t="s">
        <v>31481</v>
      </c>
      <c r="AH1529" s="82" t="s">
        <v>31482</v>
      </c>
      <c r="AI1529" s="82" t="s">
        <v>4659</v>
      </c>
      <c r="AJ1529" s="82" t="s">
        <v>30885</v>
      </c>
      <c r="AK1529" s="82" t="s">
        <v>31483</v>
      </c>
      <c r="AL1529" s="82" t="s">
        <v>415</v>
      </c>
    </row>
    <row r="1530" spans="1:38" x14ac:dyDescent="0.25">
      <c r="A1530" s="82" t="s">
        <v>31484</v>
      </c>
      <c r="B1530" s="82">
        <v>84.12</v>
      </c>
      <c r="C1530" s="82" t="s">
        <v>31485</v>
      </c>
      <c r="D1530" s="82" t="s">
        <v>31008</v>
      </c>
      <c r="E1530" s="82" t="s">
        <v>31486</v>
      </c>
      <c r="F1530" s="82" t="s">
        <v>31487</v>
      </c>
      <c r="G1530" s="82" t="s">
        <v>359</v>
      </c>
      <c r="H1530" s="82" t="s">
        <v>360</v>
      </c>
      <c r="I1530" s="82" t="s">
        <v>31488</v>
      </c>
      <c r="J1530" s="82" t="s">
        <v>31489</v>
      </c>
      <c r="K1530" s="82" t="s">
        <v>31490</v>
      </c>
      <c r="L1530" s="82" t="s">
        <v>31491</v>
      </c>
      <c r="M1530" s="82" t="s">
        <v>31492</v>
      </c>
      <c r="N1530" s="82" t="s">
        <v>31493</v>
      </c>
      <c r="O1530" s="82" t="s">
        <v>558</v>
      </c>
      <c r="P1530" s="82" t="s">
        <v>16895</v>
      </c>
      <c r="Q1530" s="82" t="s">
        <v>360</v>
      </c>
      <c r="R1530" s="82" t="s">
        <v>31494</v>
      </c>
      <c r="S1530" s="82" t="s">
        <v>400</v>
      </c>
      <c r="T1530" s="82" t="s">
        <v>31495</v>
      </c>
      <c r="U1530" s="82" t="s">
        <v>31496</v>
      </c>
      <c r="V1530" s="82" t="s">
        <v>31497</v>
      </c>
      <c r="W1530" s="82" t="s">
        <v>31498</v>
      </c>
      <c r="X1530" s="82" t="s">
        <v>31022</v>
      </c>
      <c r="Y1530" s="82" t="s">
        <v>31499</v>
      </c>
      <c r="Z1530" s="82" t="s">
        <v>31500</v>
      </c>
      <c r="AA1530" s="82" t="s">
        <v>30879</v>
      </c>
      <c r="AB1530" s="82" t="s">
        <v>31501</v>
      </c>
      <c r="AC1530" s="82" t="s">
        <v>1011</v>
      </c>
      <c r="AD1530" s="82" t="s">
        <v>31502</v>
      </c>
      <c r="AE1530" s="82" t="s">
        <v>31503</v>
      </c>
      <c r="AF1530" s="82" t="s">
        <v>31504</v>
      </c>
      <c r="AH1530" s="82" t="s">
        <v>31505</v>
      </c>
      <c r="AI1530" s="82" t="s">
        <v>4659</v>
      </c>
      <c r="AJ1530" s="82" t="s">
        <v>30885</v>
      </c>
      <c r="AK1530" s="82" t="s">
        <v>31506</v>
      </c>
      <c r="AL1530" s="82" t="s">
        <v>1286</v>
      </c>
    </row>
    <row r="1531" spans="1:38" x14ac:dyDescent="0.25">
      <c r="A1531" s="82" t="s">
        <v>215</v>
      </c>
      <c r="B1531" s="82">
        <v>84.126000000000005</v>
      </c>
      <c r="D1531" s="82" t="s">
        <v>31128</v>
      </c>
      <c r="E1531" s="82" t="s">
        <v>31507</v>
      </c>
      <c r="F1531" s="82" t="s">
        <v>31508</v>
      </c>
      <c r="G1531" s="82" t="s">
        <v>683</v>
      </c>
      <c r="H1531" s="82" t="s">
        <v>360</v>
      </c>
      <c r="I1531" s="82" t="s">
        <v>31509</v>
      </c>
      <c r="J1531" s="82" t="s">
        <v>31510</v>
      </c>
      <c r="K1531" s="82" t="s">
        <v>31511</v>
      </c>
      <c r="L1531" s="82" t="s">
        <v>580</v>
      </c>
      <c r="M1531" s="82" t="s">
        <v>31512</v>
      </c>
      <c r="N1531" s="82" t="s">
        <v>31513</v>
      </c>
      <c r="O1531" s="82" t="s">
        <v>31514</v>
      </c>
      <c r="P1531" s="82" t="s">
        <v>31515</v>
      </c>
      <c r="Q1531" s="82" t="s">
        <v>31516</v>
      </c>
      <c r="R1531" s="82" t="s">
        <v>360</v>
      </c>
      <c r="S1531" s="82" t="s">
        <v>31517</v>
      </c>
      <c r="T1531" s="82" t="s">
        <v>31518</v>
      </c>
      <c r="U1531" s="82" t="s">
        <v>31519</v>
      </c>
      <c r="V1531" s="82" t="s">
        <v>31520</v>
      </c>
      <c r="W1531" s="82" t="s">
        <v>31521</v>
      </c>
      <c r="X1531" s="82" t="s">
        <v>31522</v>
      </c>
      <c r="Y1531" s="82" t="s">
        <v>31523</v>
      </c>
      <c r="Z1531" s="82" t="s">
        <v>31524</v>
      </c>
      <c r="AA1531" s="82" t="s">
        <v>31525</v>
      </c>
      <c r="AB1531" s="82" t="s">
        <v>31526</v>
      </c>
      <c r="AC1531" s="82" t="s">
        <v>1011</v>
      </c>
      <c r="AD1531" s="82" t="s">
        <v>31527</v>
      </c>
      <c r="AE1531" s="82" t="s">
        <v>31528</v>
      </c>
      <c r="AF1531" s="82" t="s">
        <v>31529</v>
      </c>
      <c r="AG1531" s="82" t="s">
        <v>382</v>
      </c>
      <c r="AH1531" s="82" t="s">
        <v>360</v>
      </c>
      <c r="AI1531" s="82" t="s">
        <v>4659</v>
      </c>
      <c r="AJ1531" s="82" t="s">
        <v>30885</v>
      </c>
      <c r="AK1531" s="82" t="s">
        <v>31530</v>
      </c>
      <c r="AL1531" s="82" t="s">
        <v>415</v>
      </c>
    </row>
    <row r="1532" spans="1:38" x14ac:dyDescent="0.25">
      <c r="A1532" s="82" t="s">
        <v>31531</v>
      </c>
      <c r="B1532" s="82">
        <v>84.129000000000005</v>
      </c>
      <c r="D1532" s="82" t="s">
        <v>31128</v>
      </c>
      <c r="E1532" s="82" t="s">
        <v>31532</v>
      </c>
      <c r="F1532" s="82" t="s">
        <v>31533</v>
      </c>
      <c r="G1532" s="82" t="s">
        <v>359</v>
      </c>
      <c r="H1532" s="82" t="s">
        <v>360</v>
      </c>
      <c r="I1532" s="82" t="s">
        <v>31534</v>
      </c>
      <c r="J1532" s="82" t="s">
        <v>31535</v>
      </c>
      <c r="K1532" s="82" t="s">
        <v>31536</v>
      </c>
      <c r="L1532" s="82" t="s">
        <v>30894</v>
      </c>
      <c r="M1532" s="82" t="s">
        <v>31537</v>
      </c>
      <c r="N1532" s="82" t="s">
        <v>31538</v>
      </c>
      <c r="O1532" s="82" t="s">
        <v>558</v>
      </c>
      <c r="P1532" s="82" t="s">
        <v>31539</v>
      </c>
      <c r="Q1532" s="82" t="s">
        <v>360</v>
      </c>
      <c r="R1532" s="82" t="s">
        <v>31540</v>
      </c>
      <c r="S1532" s="82" t="s">
        <v>31541</v>
      </c>
      <c r="T1532" s="82" t="s">
        <v>31542</v>
      </c>
      <c r="U1532" s="82" t="s">
        <v>31543</v>
      </c>
      <c r="V1532" s="82" t="s">
        <v>3402</v>
      </c>
      <c r="W1532" s="82" t="s">
        <v>31544</v>
      </c>
      <c r="X1532" s="82" t="s">
        <v>31522</v>
      </c>
      <c r="Y1532" s="82" t="s">
        <v>31545</v>
      </c>
      <c r="Z1532" s="82" t="s">
        <v>31546</v>
      </c>
      <c r="AA1532" s="82" t="s">
        <v>30879</v>
      </c>
      <c r="AB1532" s="82" t="s">
        <v>31547</v>
      </c>
      <c r="AC1532" s="82" t="s">
        <v>1011</v>
      </c>
      <c r="AD1532" s="82" t="s">
        <v>31548</v>
      </c>
      <c r="AE1532" s="82" t="s">
        <v>31549</v>
      </c>
      <c r="AF1532" s="82" t="s">
        <v>31550</v>
      </c>
      <c r="AG1532" s="82" t="s">
        <v>31481</v>
      </c>
      <c r="AH1532" s="82" t="s">
        <v>31551</v>
      </c>
      <c r="AI1532" s="82" t="s">
        <v>4659</v>
      </c>
      <c r="AJ1532" s="82" t="s">
        <v>30885</v>
      </c>
      <c r="AK1532" s="82" t="s">
        <v>31552</v>
      </c>
      <c r="AL1532" s="82" t="s">
        <v>415</v>
      </c>
    </row>
    <row r="1533" spans="1:38" x14ac:dyDescent="0.25">
      <c r="A1533" s="82" t="s">
        <v>31553</v>
      </c>
      <c r="B1533" s="82">
        <v>84.141000000000005</v>
      </c>
      <c r="C1533" s="82" t="s">
        <v>31554</v>
      </c>
      <c r="D1533" s="82" t="s">
        <v>30888</v>
      </c>
      <c r="E1533" s="82" t="s">
        <v>31555</v>
      </c>
      <c r="F1533" s="82" t="s">
        <v>31556</v>
      </c>
      <c r="G1533" s="82" t="s">
        <v>359</v>
      </c>
      <c r="H1533" s="82" t="s">
        <v>360</v>
      </c>
      <c r="I1533" s="82" t="s">
        <v>31557</v>
      </c>
      <c r="J1533" s="82" t="s">
        <v>31558</v>
      </c>
      <c r="K1533" s="82" t="s">
        <v>31559</v>
      </c>
      <c r="L1533" s="82" t="s">
        <v>30894</v>
      </c>
      <c r="M1533" s="82" t="s">
        <v>31560</v>
      </c>
      <c r="N1533" s="82" t="s">
        <v>31561</v>
      </c>
      <c r="O1533" s="82" t="s">
        <v>558</v>
      </c>
      <c r="P1533" s="82" t="s">
        <v>31562</v>
      </c>
      <c r="Q1533" s="82" t="s">
        <v>360</v>
      </c>
      <c r="R1533" s="82" t="s">
        <v>31563</v>
      </c>
      <c r="S1533" s="82" t="s">
        <v>400</v>
      </c>
      <c r="T1533" s="82" t="s">
        <v>31564</v>
      </c>
      <c r="U1533" s="82" t="s">
        <v>31565</v>
      </c>
      <c r="V1533" s="82" t="s">
        <v>3402</v>
      </c>
      <c r="W1533" s="82" t="s">
        <v>31566</v>
      </c>
      <c r="X1533" s="82" t="s">
        <v>30956</v>
      </c>
      <c r="Y1533" s="82" t="s">
        <v>31567</v>
      </c>
      <c r="Z1533" s="82" t="s">
        <v>31568</v>
      </c>
      <c r="AA1533" s="82" t="s">
        <v>31569</v>
      </c>
      <c r="AB1533" s="82" t="s">
        <v>31570</v>
      </c>
      <c r="AC1533" s="82" t="s">
        <v>1011</v>
      </c>
      <c r="AD1533" s="82" t="s">
        <v>31571</v>
      </c>
      <c r="AE1533" s="82" t="s">
        <v>31572</v>
      </c>
      <c r="AF1533" s="82" t="s">
        <v>31573</v>
      </c>
      <c r="AG1533" s="82" t="s">
        <v>31574</v>
      </c>
      <c r="AH1533" s="82" t="s">
        <v>31575</v>
      </c>
      <c r="AI1533" s="82" t="s">
        <v>4659</v>
      </c>
      <c r="AJ1533" s="82" t="s">
        <v>30885</v>
      </c>
      <c r="AK1533" s="82" t="s">
        <v>31576</v>
      </c>
      <c r="AL1533" s="82" t="s">
        <v>415</v>
      </c>
    </row>
    <row r="1534" spans="1:38" x14ac:dyDescent="0.25">
      <c r="A1534" s="82" t="s">
        <v>31577</v>
      </c>
      <c r="B1534" s="82">
        <v>84.144000000000005</v>
      </c>
      <c r="D1534" s="82" t="s">
        <v>30888</v>
      </c>
      <c r="E1534" s="82" t="s">
        <v>31578</v>
      </c>
      <c r="F1534" s="82" t="s">
        <v>31579</v>
      </c>
      <c r="G1534" s="82" t="s">
        <v>359</v>
      </c>
      <c r="H1534" s="82" t="s">
        <v>360</v>
      </c>
      <c r="I1534" s="82" t="s">
        <v>31580</v>
      </c>
      <c r="J1534" s="82" t="s">
        <v>31581</v>
      </c>
      <c r="K1534" s="82" t="s">
        <v>362</v>
      </c>
      <c r="L1534" s="82" t="s">
        <v>30894</v>
      </c>
      <c r="M1534" s="82" t="s">
        <v>31582</v>
      </c>
      <c r="N1534" s="82" t="s">
        <v>31583</v>
      </c>
      <c r="O1534" s="82" t="s">
        <v>558</v>
      </c>
      <c r="P1534" s="82" t="s">
        <v>31584</v>
      </c>
      <c r="Q1534" s="82" t="s">
        <v>360</v>
      </c>
      <c r="R1534" s="82" t="s">
        <v>360</v>
      </c>
      <c r="S1534" s="82" t="s">
        <v>3224</v>
      </c>
      <c r="T1534" s="82" t="s">
        <v>31585</v>
      </c>
      <c r="U1534" s="82" t="s">
        <v>31586</v>
      </c>
      <c r="V1534" s="82" t="s">
        <v>3402</v>
      </c>
      <c r="W1534" s="82" t="s">
        <v>31587</v>
      </c>
      <c r="X1534" s="82" t="s">
        <v>30956</v>
      </c>
      <c r="Y1534" s="82" t="s">
        <v>31588</v>
      </c>
      <c r="Z1534" s="82" t="s">
        <v>31589</v>
      </c>
      <c r="AA1534" s="82" t="s">
        <v>30879</v>
      </c>
      <c r="AB1534" s="82" t="s">
        <v>31590</v>
      </c>
      <c r="AC1534" s="82" t="s">
        <v>735</v>
      </c>
      <c r="AD1534" s="82" t="s">
        <v>31591</v>
      </c>
      <c r="AE1534" s="82" t="s">
        <v>31592</v>
      </c>
      <c r="AF1534" s="82" t="s">
        <v>31593</v>
      </c>
      <c r="AG1534" s="82" t="s">
        <v>31594</v>
      </c>
      <c r="AH1534" s="82" t="s">
        <v>31595</v>
      </c>
      <c r="AI1534" s="82" t="s">
        <v>4659</v>
      </c>
      <c r="AJ1534" s="82" t="s">
        <v>30885</v>
      </c>
      <c r="AK1534" s="82" t="s">
        <v>31596</v>
      </c>
      <c r="AL1534" s="82" t="s">
        <v>415</v>
      </c>
    </row>
    <row r="1535" spans="1:38" x14ac:dyDescent="0.25">
      <c r="A1535" s="82" t="s">
        <v>31597</v>
      </c>
      <c r="B1535" s="82">
        <v>84.144999999999996</v>
      </c>
      <c r="D1535" s="82" t="s">
        <v>31598</v>
      </c>
      <c r="E1535" s="82" t="s">
        <v>31599</v>
      </c>
      <c r="F1535" s="82" t="s">
        <v>31600</v>
      </c>
      <c r="G1535" s="82" t="s">
        <v>7820</v>
      </c>
      <c r="H1535" s="82" t="s">
        <v>360</v>
      </c>
      <c r="I1535" s="82" t="s">
        <v>31601</v>
      </c>
      <c r="J1535" s="82" t="s">
        <v>31602</v>
      </c>
      <c r="K1535" s="82" t="s">
        <v>25900</v>
      </c>
      <c r="L1535" s="82" t="s">
        <v>31603</v>
      </c>
      <c r="M1535" s="82" t="s">
        <v>31604</v>
      </c>
      <c r="N1535" s="82" t="s">
        <v>31605</v>
      </c>
      <c r="O1535" s="82" t="s">
        <v>558</v>
      </c>
      <c r="P1535" s="82" t="s">
        <v>31606</v>
      </c>
      <c r="Q1535" s="82" t="s">
        <v>360</v>
      </c>
      <c r="R1535" s="82" t="s">
        <v>360</v>
      </c>
      <c r="S1535" s="82" t="s">
        <v>368</v>
      </c>
      <c r="T1535" s="82" t="s">
        <v>31607</v>
      </c>
      <c r="U1535" s="82" t="s">
        <v>31608</v>
      </c>
      <c r="V1535" s="82" t="s">
        <v>31609</v>
      </c>
      <c r="W1535" s="82" t="s">
        <v>31610</v>
      </c>
      <c r="X1535" s="82" t="s">
        <v>31611</v>
      </c>
      <c r="Y1535" s="82" t="s">
        <v>31612</v>
      </c>
      <c r="Z1535" s="82" t="s">
        <v>3934</v>
      </c>
      <c r="AA1535" s="82" t="s">
        <v>376</v>
      </c>
      <c r="AB1535" s="82" t="s">
        <v>31613</v>
      </c>
      <c r="AC1535" s="82" t="s">
        <v>31614</v>
      </c>
      <c r="AD1535" s="82" t="s">
        <v>31615</v>
      </c>
      <c r="AE1535" s="82" t="s">
        <v>31616</v>
      </c>
      <c r="AF1535" s="82" t="s">
        <v>382</v>
      </c>
      <c r="AG1535" s="82" t="s">
        <v>382</v>
      </c>
      <c r="AH1535" s="82" t="s">
        <v>31617</v>
      </c>
      <c r="AI1535" s="82" t="s">
        <v>4659</v>
      </c>
      <c r="AJ1535" s="82" t="s">
        <v>30885</v>
      </c>
      <c r="AK1535" s="82" t="s">
        <v>31618</v>
      </c>
      <c r="AL1535" s="82" t="s">
        <v>450</v>
      </c>
    </row>
    <row r="1536" spans="1:38" x14ac:dyDescent="0.25">
      <c r="A1536" s="82" t="s">
        <v>31619</v>
      </c>
      <c r="B1536" s="82">
        <v>84.149000000000001</v>
      </c>
      <c r="C1536" s="82" t="s">
        <v>31620</v>
      </c>
      <c r="D1536" s="82" t="s">
        <v>30888</v>
      </c>
      <c r="E1536" s="82" t="s">
        <v>31621</v>
      </c>
      <c r="F1536" s="82" t="s">
        <v>31622</v>
      </c>
      <c r="G1536" s="82" t="s">
        <v>359</v>
      </c>
      <c r="H1536" s="82" t="s">
        <v>360</v>
      </c>
      <c r="I1536" s="82" t="s">
        <v>31557</v>
      </c>
      <c r="J1536" s="82" t="s">
        <v>31623</v>
      </c>
      <c r="K1536" s="82" t="s">
        <v>31624</v>
      </c>
      <c r="L1536" s="82" t="s">
        <v>30894</v>
      </c>
      <c r="M1536" s="82" t="s">
        <v>31625</v>
      </c>
      <c r="N1536" s="82" t="s">
        <v>31626</v>
      </c>
      <c r="O1536" s="82" t="s">
        <v>558</v>
      </c>
      <c r="P1536" s="82" t="s">
        <v>31562</v>
      </c>
      <c r="Q1536" s="82" t="s">
        <v>360</v>
      </c>
      <c r="R1536" s="82" t="s">
        <v>31627</v>
      </c>
      <c r="S1536" s="82" t="s">
        <v>400</v>
      </c>
      <c r="T1536" s="82" t="s">
        <v>31628</v>
      </c>
      <c r="U1536" s="82" t="s">
        <v>31629</v>
      </c>
      <c r="V1536" s="82" t="s">
        <v>3402</v>
      </c>
      <c r="W1536" s="82" t="s">
        <v>31566</v>
      </c>
      <c r="X1536" s="82" t="s">
        <v>30956</v>
      </c>
      <c r="Y1536" s="82" t="s">
        <v>31630</v>
      </c>
      <c r="Z1536" s="82" t="s">
        <v>31631</v>
      </c>
      <c r="AA1536" s="82" t="s">
        <v>31632</v>
      </c>
      <c r="AB1536" s="82" t="s">
        <v>31633</v>
      </c>
      <c r="AC1536" s="82" t="s">
        <v>1011</v>
      </c>
      <c r="AD1536" s="82" t="s">
        <v>31571</v>
      </c>
      <c r="AE1536" s="82" t="s">
        <v>31634</v>
      </c>
      <c r="AF1536" s="82" t="s">
        <v>31635</v>
      </c>
      <c r="AG1536" s="82" t="s">
        <v>31574</v>
      </c>
      <c r="AH1536" s="82" t="s">
        <v>31636</v>
      </c>
      <c r="AI1536" s="82" t="s">
        <v>1506</v>
      </c>
      <c r="AJ1536" s="82" t="s">
        <v>30885</v>
      </c>
      <c r="AK1536" s="82" t="s">
        <v>31637</v>
      </c>
      <c r="AL1536" s="82" t="s">
        <v>415</v>
      </c>
    </row>
    <row r="1537" spans="1:38" x14ac:dyDescent="0.25">
      <c r="A1537" s="82" t="s">
        <v>31638</v>
      </c>
      <c r="B1537" s="82">
        <v>84.16</v>
      </c>
      <c r="D1537" s="82" t="s">
        <v>31128</v>
      </c>
      <c r="E1537" s="82" t="s">
        <v>31639</v>
      </c>
      <c r="F1537" s="82" t="s">
        <v>31640</v>
      </c>
      <c r="G1537" s="82" t="s">
        <v>359</v>
      </c>
      <c r="H1537" s="82" t="s">
        <v>360</v>
      </c>
      <c r="I1537" s="82" t="s">
        <v>31641</v>
      </c>
      <c r="J1537" s="82" t="s">
        <v>31642</v>
      </c>
      <c r="K1537" s="82" t="s">
        <v>31643</v>
      </c>
      <c r="L1537" s="82" t="s">
        <v>30894</v>
      </c>
      <c r="M1537" s="82" t="s">
        <v>31644</v>
      </c>
      <c r="N1537" s="82" t="s">
        <v>31538</v>
      </c>
      <c r="O1537" s="82" t="s">
        <v>558</v>
      </c>
      <c r="P1537" s="82" t="s">
        <v>31645</v>
      </c>
      <c r="Q1537" s="82" t="s">
        <v>360</v>
      </c>
      <c r="R1537" s="82" t="s">
        <v>31646</v>
      </c>
      <c r="S1537" s="82" t="s">
        <v>31647</v>
      </c>
      <c r="T1537" s="82" t="s">
        <v>31648</v>
      </c>
      <c r="U1537" s="82" t="s">
        <v>31649</v>
      </c>
      <c r="V1537" s="82" t="s">
        <v>3402</v>
      </c>
      <c r="W1537" s="82" t="s">
        <v>31650</v>
      </c>
      <c r="X1537" s="82" t="s">
        <v>31522</v>
      </c>
      <c r="Y1537" s="82" t="s">
        <v>31651</v>
      </c>
      <c r="Z1537" s="82" t="s">
        <v>11820</v>
      </c>
      <c r="AA1537" s="82" t="s">
        <v>30879</v>
      </c>
      <c r="AB1537" s="82" t="s">
        <v>31652</v>
      </c>
      <c r="AC1537" s="82" t="s">
        <v>1011</v>
      </c>
      <c r="AD1537" s="82" t="s">
        <v>31653</v>
      </c>
      <c r="AE1537" s="82" t="s">
        <v>31654</v>
      </c>
      <c r="AF1537" s="82" t="s">
        <v>31655</v>
      </c>
      <c r="AG1537" s="82" t="s">
        <v>30884</v>
      </c>
      <c r="AH1537" s="82" t="s">
        <v>31656</v>
      </c>
      <c r="AI1537" s="82" t="s">
        <v>3935</v>
      </c>
      <c r="AJ1537" s="82" t="s">
        <v>30885</v>
      </c>
      <c r="AK1537" s="82" t="s">
        <v>31657</v>
      </c>
      <c r="AL1537" s="82" t="s">
        <v>961</v>
      </c>
    </row>
    <row r="1538" spans="1:38" x14ac:dyDescent="0.25">
      <c r="A1538" s="82" t="s">
        <v>31658</v>
      </c>
      <c r="B1538" s="82">
        <v>84.161000000000001</v>
      </c>
      <c r="C1538" s="82" t="s">
        <v>31659</v>
      </c>
      <c r="D1538" s="82" t="s">
        <v>31128</v>
      </c>
      <c r="E1538" s="82" t="s">
        <v>31660</v>
      </c>
      <c r="F1538" s="82" t="s">
        <v>31661</v>
      </c>
      <c r="G1538" s="82" t="s">
        <v>683</v>
      </c>
      <c r="H1538" s="82" t="s">
        <v>360</v>
      </c>
      <c r="I1538" s="82" t="s">
        <v>31662</v>
      </c>
      <c r="J1538" s="82" t="s">
        <v>31663</v>
      </c>
      <c r="K1538" s="82" t="s">
        <v>628</v>
      </c>
      <c r="L1538" s="82" t="s">
        <v>580</v>
      </c>
      <c r="M1538" s="82" t="s">
        <v>31664</v>
      </c>
      <c r="N1538" s="82" t="s">
        <v>31665</v>
      </c>
      <c r="O1538" s="82" t="s">
        <v>366</v>
      </c>
      <c r="P1538" s="82" t="s">
        <v>360</v>
      </c>
      <c r="Q1538" s="82" t="s">
        <v>31666</v>
      </c>
      <c r="R1538" s="82" t="s">
        <v>360</v>
      </c>
      <c r="S1538" s="82" t="s">
        <v>3224</v>
      </c>
      <c r="T1538" s="82" t="s">
        <v>31667</v>
      </c>
      <c r="U1538" s="82" t="s">
        <v>31668</v>
      </c>
      <c r="V1538" s="82" t="s">
        <v>31669</v>
      </c>
      <c r="W1538" s="82" t="s">
        <v>31670</v>
      </c>
      <c r="X1538" s="82" t="s">
        <v>31522</v>
      </c>
      <c r="Y1538" s="82" t="s">
        <v>31671</v>
      </c>
      <c r="Z1538" s="82" t="s">
        <v>31672</v>
      </c>
      <c r="AA1538" s="82" t="s">
        <v>31673</v>
      </c>
      <c r="AB1538" s="82" t="s">
        <v>31674</v>
      </c>
      <c r="AC1538" s="82" t="s">
        <v>1011</v>
      </c>
      <c r="AD1538" s="82" t="s">
        <v>31675</v>
      </c>
      <c r="AE1538" s="82" t="s">
        <v>31528</v>
      </c>
      <c r="AF1538" s="82" t="s">
        <v>31676</v>
      </c>
      <c r="AG1538" s="82" t="s">
        <v>382</v>
      </c>
      <c r="AH1538" s="82" t="s">
        <v>360</v>
      </c>
      <c r="AI1538" s="82" t="s">
        <v>3935</v>
      </c>
      <c r="AJ1538" s="82" t="s">
        <v>30885</v>
      </c>
      <c r="AK1538" s="82" t="s">
        <v>31677</v>
      </c>
      <c r="AL1538" s="82" t="s">
        <v>961</v>
      </c>
    </row>
    <row r="1539" spans="1:38" x14ac:dyDescent="0.25">
      <c r="A1539" s="82" t="s">
        <v>31678</v>
      </c>
      <c r="B1539" s="82">
        <v>84.165000000000006</v>
      </c>
      <c r="D1539" s="82" t="s">
        <v>31679</v>
      </c>
      <c r="E1539" s="82" t="s">
        <v>31200</v>
      </c>
      <c r="F1539" s="82" t="s">
        <v>31680</v>
      </c>
      <c r="G1539" s="82" t="s">
        <v>2317</v>
      </c>
      <c r="H1539" s="82" t="s">
        <v>360</v>
      </c>
      <c r="I1539" s="82" t="s">
        <v>31681</v>
      </c>
      <c r="J1539" s="82" t="s">
        <v>31682</v>
      </c>
      <c r="K1539" s="82" t="s">
        <v>31683</v>
      </c>
      <c r="L1539" s="82" t="s">
        <v>3667</v>
      </c>
      <c r="M1539" s="82" t="s">
        <v>31684</v>
      </c>
      <c r="N1539" s="82" t="s">
        <v>31685</v>
      </c>
      <c r="O1539" s="82" t="s">
        <v>558</v>
      </c>
      <c r="P1539" s="82" t="s">
        <v>31686</v>
      </c>
      <c r="Q1539" s="82" t="s">
        <v>360</v>
      </c>
      <c r="R1539" s="82" t="s">
        <v>31687</v>
      </c>
      <c r="S1539" s="82" t="s">
        <v>400</v>
      </c>
      <c r="T1539" s="82" t="s">
        <v>31688</v>
      </c>
      <c r="U1539" s="82" t="s">
        <v>31689</v>
      </c>
      <c r="V1539" s="82" t="s">
        <v>3402</v>
      </c>
      <c r="W1539" s="82" t="s">
        <v>31690</v>
      </c>
      <c r="X1539" s="82" t="s">
        <v>31691</v>
      </c>
      <c r="Y1539" s="82" t="s">
        <v>31692</v>
      </c>
      <c r="Z1539" s="82" t="s">
        <v>31693</v>
      </c>
      <c r="AA1539" s="82" t="s">
        <v>31694</v>
      </c>
      <c r="AB1539" s="82" t="s">
        <v>31695</v>
      </c>
      <c r="AC1539" s="82" t="s">
        <v>735</v>
      </c>
      <c r="AD1539" s="82" t="s">
        <v>31696</v>
      </c>
      <c r="AE1539" s="82" t="s">
        <v>31697</v>
      </c>
      <c r="AF1539" s="82" t="s">
        <v>31698</v>
      </c>
      <c r="AG1539" s="82" t="s">
        <v>31699</v>
      </c>
      <c r="AH1539" s="82" t="s">
        <v>31700</v>
      </c>
      <c r="AI1539" s="82" t="s">
        <v>1583</v>
      </c>
      <c r="AJ1539" s="82" t="s">
        <v>30885</v>
      </c>
      <c r="AK1539" s="82" t="s">
        <v>31701</v>
      </c>
      <c r="AL1539" s="82" t="s">
        <v>415</v>
      </c>
    </row>
    <row r="1540" spans="1:38" x14ac:dyDescent="0.25">
      <c r="A1540" s="82" t="s">
        <v>31702</v>
      </c>
      <c r="B1540" s="82">
        <v>84.173000000000002</v>
      </c>
      <c r="D1540" s="82" t="s">
        <v>31128</v>
      </c>
      <c r="E1540" s="82" t="s">
        <v>31703</v>
      </c>
      <c r="F1540" s="82" t="s">
        <v>31704</v>
      </c>
      <c r="G1540" s="82" t="s">
        <v>683</v>
      </c>
      <c r="H1540" s="82" t="s">
        <v>360</v>
      </c>
      <c r="I1540" s="82" t="s">
        <v>31705</v>
      </c>
      <c r="J1540" s="82" t="s">
        <v>31706</v>
      </c>
      <c r="K1540" s="82" t="s">
        <v>31707</v>
      </c>
      <c r="L1540" s="82" t="s">
        <v>3667</v>
      </c>
      <c r="M1540" s="82" t="s">
        <v>31708</v>
      </c>
      <c r="N1540" s="82" t="s">
        <v>31709</v>
      </c>
      <c r="O1540" s="82" t="s">
        <v>558</v>
      </c>
      <c r="P1540" s="82" t="s">
        <v>31136</v>
      </c>
      <c r="Q1540" s="82" t="s">
        <v>31137</v>
      </c>
      <c r="R1540" s="82" t="s">
        <v>360</v>
      </c>
      <c r="S1540" s="82" t="s">
        <v>31710</v>
      </c>
      <c r="T1540" s="82" t="s">
        <v>31711</v>
      </c>
      <c r="U1540" s="82" t="s">
        <v>31712</v>
      </c>
      <c r="V1540" s="82" t="s">
        <v>3402</v>
      </c>
      <c r="W1540" s="82" t="s">
        <v>31713</v>
      </c>
      <c r="X1540" s="82" t="s">
        <v>31142</v>
      </c>
      <c r="Y1540" s="82" t="s">
        <v>31714</v>
      </c>
      <c r="Z1540" s="82" t="s">
        <v>31715</v>
      </c>
      <c r="AA1540" s="82" t="s">
        <v>30879</v>
      </c>
      <c r="AB1540" s="82" t="s">
        <v>31716</v>
      </c>
      <c r="AC1540" s="82" t="s">
        <v>735</v>
      </c>
      <c r="AD1540" s="82" t="s">
        <v>31146</v>
      </c>
      <c r="AE1540" s="82" t="s">
        <v>31717</v>
      </c>
      <c r="AF1540" s="82" t="s">
        <v>31718</v>
      </c>
      <c r="AG1540" s="82" t="s">
        <v>30884</v>
      </c>
      <c r="AH1540" s="82" t="s">
        <v>31719</v>
      </c>
      <c r="AI1540" s="82" t="s">
        <v>1583</v>
      </c>
      <c r="AJ1540" s="82" t="s">
        <v>30885</v>
      </c>
      <c r="AK1540" s="82" t="s">
        <v>31720</v>
      </c>
      <c r="AL1540" s="82" t="s">
        <v>415</v>
      </c>
    </row>
    <row r="1541" spans="1:38" x14ac:dyDescent="0.25">
      <c r="A1541" s="82" t="s">
        <v>31721</v>
      </c>
      <c r="B1541" s="82">
        <v>84.177000000000007</v>
      </c>
      <c r="D1541" s="82" t="s">
        <v>31128</v>
      </c>
      <c r="E1541" s="82" t="s">
        <v>31722</v>
      </c>
      <c r="F1541" s="82" t="s">
        <v>31723</v>
      </c>
      <c r="G1541" s="82" t="s">
        <v>359</v>
      </c>
      <c r="H1541" s="82" t="s">
        <v>360</v>
      </c>
      <c r="I1541" s="82" t="s">
        <v>31724</v>
      </c>
      <c r="J1541" s="82" t="s">
        <v>31725</v>
      </c>
      <c r="K1541" s="82" t="s">
        <v>30239</v>
      </c>
      <c r="L1541" s="82" t="s">
        <v>30894</v>
      </c>
      <c r="M1541" s="82" t="s">
        <v>31726</v>
      </c>
      <c r="N1541" s="82" t="s">
        <v>31727</v>
      </c>
      <c r="O1541" s="82" t="s">
        <v>558</v>
      </c>
      <c r="P1541" s="82" t="s">
        <v>31728</v>
      </c>
      <c r="Q1541" s="82" t="s">
        <v>31666</v>
      </c>
      <c r="R1541" s="82" t="s">
        <v>31729</v>
      </c>
      <c r="S1541" s="82" t="s">
        <v>31730</v>
      </c>
      <c r="T1541" s="82" t="s">
        <v>31731</v>
      </c>
      <c r="U1541" s="82" t="s">
        <v>31732</v>
      </c>
      <c r="V1541" s="82" t="s">
        <v>3402</v>
      </c>
      <c r="W1541" s="82" t="s">
        <v>31733</v>
      </c>
      <c r="X1541" s="82" t="s">
        <v>31522</v>
      </c>
      <c r="Y1541" s="82" t="s">
        <v>31734</v>
      </c>
      <c r="Z1541" s="82" t="s">
        <v>31735</v>
      </c>
      <c r="AA1541" s="82" t="s">
        <v>31736</v>
      </c>
      <c r="AB1541" s="82" t="s">
        <v>31737</v>
      </c>
      <c r="AC1541" s="82" t="s">
        <v>735</v>
      </c>
      <c r="AD1541" s="82" t="s">
        <v>31738</v>
      </c>
      <c r="AE1541" s="82" t="s">
        <v>31528</v>
      </c>
      <c r="AF1541" s="82" t="s">
        <v>31739</v>
      </c>
      <c r="AG1541" s="82" t="s">
        <v>30884</v>
      </c>
      <c r="AH1541" s="82" t="s">
        <v>31740</v>
      </c>
      <c r="AI1541" s="82" t="s">
        <v>433</v>
      </c>
      <c r="AJ1541" s="82" t="s">
        <v>30885</v>
      </c>
      <c r="AK1541" s="82" t="s">
        <v>31741</v>
      </c>
      <c r="AL1541" s="82" t="s">
        <v>415</v>
      </c>
    </row>
    <row r="1542" spans="1:38" x14ac:dyDescent="0.25">
      <c r="A1542" s="82" t="s">
        <v>31742</v>
      </c>
      <c r="B1542" s="82">
        <v>84.180999999999997</v>
      </c>
      <c r="D1542" s="82" t="s">
        <v>31128</v>
      </c>
      <c r="E1542" s="82" t="s">
        <v>31743</v>
      </c>
      <c r="F1542" s="82" t="s">
        <v>31744</v>
      </c>
      <c r="G1542" s="82" t="s">
        <v>683</v>
      </c>
      <c r="H1542" s="82" t="s">
        <v>360</v>
      </c>
      <c r="I1542" s="82" t="s">
        <v>31745</v>
      </c>
      <c r="J1542" s="82" t="s">
        <v>31746</v>
      </c>
      <c r="K1542" s="82" t="s">
        <v>31747</v>
      </c>
      <c r="L1542" s="82" t="s">
        <v>30894</v>
      </c>
      <c r="M1542" s="82" t="s">
        <v>31748</v>
      </c>
      <c r="N1542" s="82" t="s">
        <v>31749</v>
      </c>
      <c r="O1542" s="82" t="s">
        <v>558</v>
      </c>
      <c r="P1542" s="82" t="s">
        <v>31750</v>
      </c>
      <c r="Q1542" s="82" t="s">
        <v>31751</v>
      </c>
      <c r="R1542" s="82" t="s">
        <v>360</v>
      </c>
      <c r="S1542" s="82" t="s">
        <v>31752</v>
      </c>
      <c r="T1542" s="82" t="s">
        <v>31753</v>
      </c>
      <c r="U1542" s="82" t="s">
        <v>31754</v>
      </c>
      <c r="V1542" s="82" t="s">
        <v>3402</v>
      </c>
      <c r="W1542" s="82" t="s">
        <v>31755</v>
      </c>
      <c r="X1542" s="82" t="s">
        <v>31142</v>
      </c>
      <c r="Y1542" s="82" t="s">
        <v>31756</v>
      </c>
      <c r="Z1542" s="82" t="s">
        <v>31757</v>
      </c>
      <c r="AA1542" s="82" t="s">
        <v>30879</v>
      </c>
      <c r="AB1542" s="82" t="s">
        <v>31758</v>
      </c>
      <c r="AC1542" s="82" t="s">
        <v>1011</v>
      </c>
      <c r="AD1542" s="82" t="s">
        <v>31759</v>
      </c>
      <c r="AE1542" s="82" t="s">
        <v>31760</v>
      </c>
      <c r="AF1542" s="82" t="s">
        <v>31761</v>
      </c>
      <c r="AH1542" s="82" t="s">
        <v>31762</v>
      </c>
      <c r="AI1542" s="82" t="s">
        <v>4335</v>
      </c>
      <c r="AJ1542" s="82" t="s">
        <v>30885</v>
      </c>
      <c r="AK1542" s="82" t="s">
        <v>31763</v>
      </c>
      <c r="AL1542" s="82" t="s">
        <v>415</v>
      </c>
    </row>
    <row r="1543" spans="1:38" x14ac:dyDescent="0.25">
      <c r="A1543" s="82" t="s">
        <v>31764</v>
      </c>
      <c r="B1543" s="82">
        <v>84.183999999999997</v>
      </c>
      <c r="D1543" s="82" t="s">
        <v>30888</v>
      </c>
      <c r="E1543" s="82" t="s">
        <v>31765</v>
      </c>
      <c r="F1543" s="82" t="s">
        <v>31766</v>
      </c>
      <c r="G1543" s="82" t="s">
        <v>359</v>
      </c>
      <c r="H1543" s="82" t="s">
        <v>360</v>
      </c>
      <c r="I1543" s="82" t="s">
        <v>31767</v>
      </c>
      <c r="J1543" s="82" t="s">
        <v>31768</v>
      </c>
      <c r="K1543" s="82" t="s">
        <v>25953</v>
      </c>
      <c r="L1543" s="82" t="s">
        <v>30894</v>
      </c>
      <c r="M1543" s="82" t="s">
        <v>31769</v>
      </c>
      <c r="N1543" s="82" t="s">
        <v>31770</v>
      </c>
      <c r="O1543" s="82" t="s">
        <v>558</v>
      </c>
      <c r="P1543" s="82" t="s">
        <v>31771</v>
      </c>
      <c r="Q1543" s="82" t="s">
        <v>360</v>
      </c>
      <c r="R1543" s="82" t="s">
        <v>31772</v>
      </c>
      <c r="S1543" s="82" t="s">
        <v>400</v>
      </c>
      <c r="T1543" s="82" t="s">
        <v>31773</v>
      </c>
      <c r="U1543" s="82" t="s">
        <v>31774</v>
      </c>
      <c r="V1543" s="82" t="s">
        <v>3402</v>
      </c>
      <c r="W1543" s="82" t="s">
        <v>31775</v>
      </c>
      <c r="X1543" s="82" t="s">
        <v>31776</v>
      </c>
      <c r="Y1543" s="82" t="s">
        <v>31777</v>
      </c>
      <c r="AA1543" s="82" t="s">
        <v>31778</v>
      </c>
      <c r="AB1543" s="82" t="s">
        <v>31779</v>
      </c>
      <c r="AC1543" s="82" t="s">
        <v>1011</v>
      </c>
      <c r="AD1543" s="82" t="s">
        <v>31780</v>
      </c>
      <c r="AE1543" s="82" t="s">
        <v>31781</v>
      </c>
      <c r="AF1543" s="82" t="s">
        <v>31782</v>
      </c>
      <c r="AG1543" s="82" t="s">
        <v>31783</v>
      </c>
      <c r="AH1543" s="82" t="s">
        <v>31784</v>
      </c>
      <c r="AI1543" s="82" t="s">
        <v>4335</v>
      </c>
      <c r="AJ1543" s="82" t="s">
        <v>30885</v>
      </c>
      <c r="AK1543" s="82" t="s">
        <v>31785</v>
      </c>
      <c r="AL1543" s="82" t="s">
        <v>415</v>
      </c>
    </row>
    <row r="1544" spans="1:38" x14ac:dyDescent="0.25">
      <c r="A1544" s="82" t="s">
        <v>31786</v>
      </c>
      <c r="B1544" s="82">
        <v>84.186999999999998</v>
      </c>
      <c r="C1544" s="82" t="s">
        <v>31787</v>
      </c>
      <c r="D1544" s="82" t="s">
        <v>31128</v>
      </c>
      <c r="E1544" s="82" t="s">
        <v>31788</v>
      </c>
      <c r="F1544" s="82" t="s">
        <v>31789</v>
      </c>
      <c r="G1544" s="82" t="s">
        <v>683</v>
      </c>
      <c r="H1544" s="82" t="s">
        <v>360</v>
      </c>
      <c r="I1544" s="82" t="s">
        <v>31790</v>
      </c>
      <c r="J1544" s="82" t="s">
        <v>31791</v>
      </c>
      <c r="K1544" s="82" t="s">
        <v>31792</v>
      </c>
      <c r="L1544" s="82" t="s">
        <v>580</v>
      </c>
      <c r="M1544" s="82" t="s">
        <v>31793</v>
      </c>
      <c r="N1544" s="82" t="s">
        <v>31794</v>
      </c>
      <c r="O1544" s="82" t="s">
        <v>31795</v>
      </c>
      <c r="P1544" s="82" t="s">
        <v>31796</v>
      </c>
      <c r="Q1544" s="82" t="s">
        <v>31797</v>
      </c>
      <c r="R1544" s="82" t="s">
        <v>360</v>
      </c>
      <c r="S1544" s="82" t="s">
        <v>31798</v>
      </c>
      <c r="T1544" s="82" t="s">
        <v>31799</v>
      </c>
      <c r="U1544" s="82" t="s">
        <v>31800</v>
      </c>
      <c r="V1544" s="82" t="s">
        <v>3402</v>
      </c>
      <c r="W1544" s="82" t="s">
        <v>31801</v>
      </c>
      <c r="X1544" s="82" t="s">
        <v>31522</v>
      </c>
      <c r="Y1544" s="82" t="s">
        <v>31802</v>
      </c>
      <c r="Z1544" s="82" t="s">
        <v>31803</v>
      </c>
      <c r="AA1544" s="82" t="s">
        <v>31804</v>
      </c>
      <c r="AB1544" s="82" t="s">
        <v>31805</v>
      </c>
      <c r="AC1544" s="82" t="s">
        <v>1011</v>
      </c>
      <c r="AD1544" s="82" t="s">
        <v>31806</v>
      </c>
      <c r="AE1544" s="82" t="s">
        <v>31807</v>
      </c>
      <c r="AF1544" s="82" t="s">
        <v>31808</v>
      </c>
      <c r="AG1544" s="82" t="s">
        <v>382</v>
      </c>
      <c r="AH1544" s="82" t="s">
        <v>31809</v>
      </c>
      <c r="AI1544" s="82" t="s">
        <v>4335</v>
      </c>
      <c r="AJ1544" s="82" t="s">
        <v>30885</v>
      </c>
      <c r="AK1544" s="82" t="s">
        <v>31810</v>
      </c>
      <c r="AL1544" s="82" t="s">
        <v>415</v>
      </c>
    </row>
    <row r="1545" spans="1:38" x14ac:dyDescent="0.25">
      <c r="A1545" s="82" t="s">
        <v>31811</v>
      </c>
      <c r="B1545" s="82">
        <v>84.191000000000003</v>
      </c>
      <c r="D1545" s="82" t="s">
        <v>30862</v>
      </c>
      <c r="E1545" s="82" t="s">
        <v>31812</v>
      </c>
      <c r="F1545" s="82" t="s">
        <v>31813</v>
      </c>
      <c r="G1545" s="82" t="s">
        <v>31814</v>
      </c>
      <c r="H1545" s="82" t="s">
        <v>360</v>
      </c>
      <c r="I1545" s="82" t="s">
        <v>31815</v>
      </c>
      <c r="J1545" s="82" t="s">
        <v>31816</v>
      </c>
      <c r="K1545" s="82" t="s">
        <v>31817</v>
      </c>
      <c r="L1545" s="82" t="s">
        <v>31818</v>
      </c>
      <c r="M1545" s="82" t="s">
        <v>31819</v>
      </c>
      <c r="N1545" s="82" t="s">
        <v>31820</v>
      </c>
      <c r="O1545" s="82" t="s">
        <v>558</v>
      </c>
      <c r="P1545" s="82" t="s">
        <v>360</v>
      </c>
      <c r="Q1545" s="82" t="s">
        <v>360</v>
      </c>
      <c r="R1545" s="82" t="s">
        <v>360</v>
      </c>
      <c r="S1545" s="82" t="s">
        <v>400</v>
      </c>
      <c r="T1545" s="82" t="s">
        <v>31821</v>
      </c>
      <c r="U1545" s="82" t="s">
        <v>31822</v>
      </c>
      <c r="V1545" s="82" t="s">
        <v>3402</v>
      </c>
      <c r="W1545" s="82" t="s">
        <v>31823</v>
      </c>
      <c r="X1545" s="82" t="s">
        <v>30876</v>
      </c>
      <c r="Y1545" s="82" t="s">
        <v>31824</v>
      </c>
      <c r="Z1545" s="82" t="s">
        <v>31825</v>
      </c>
      <c r="AA1545" s="82" t="s">
        <v>30879</v>
      </c>
      <c r="AB1545" s="82" t="s">
        <v>31826</v>
      </c>
      <c r="AC1545" s="82" t="s">
        <v>735</v>
      </c>
      <c r="AD1545" s="82" t="s">
        <v>31827</v>
      </c>
      <c r="AE1545" s="82" t="s">
        <v>31828</v>
      </c>
      <c r="AF1545" s="82" t="s">
        <v>31829</v>
      </c>
      <c r="AG1545" s="82" t="s">
        <v>30884</v>
      </c>
      <c r="AH1545" s="82" t="s">
        <v>31830</v>
      </c>
      <c r="AI1545" s="82" t="s">
        <v>4335</v>
      </c>
      <c r="AJ1545" s="82" t="s">
        <v>30885</v>
      </c>
      <c r="AK1545" s="82" t="s">
        <v>31831</v>
      </c>
      <c r="AL1545" s="82" t="s">
        <v>415</v>
      </c>
    </row>
    <row r="1546" spans="1:38" x14ac:dyDescent="0.25">
      <c r="A1546" s="82" t="s">
        <v>31832</v>
      </c>
      <c r="B1546" s="82">
        <v>84.195999999999998</v>
      </c>
      <c r="D1546" s="82" t="s">
        <v>30888</v>
      </c>
      <c r="E1546" s="82" t="s">
        <v>31833</v>
      </c>
      <c r="F1546" s="82" t="s">
        <v>31834</v>
      </c>
      <c r="G1546" s="82" t="s">
        <v>683</v>
      </c>
      <c r="H1546" s="82" t="s">
        <v>360</v>
      </c>
      <c r="I1546" s="82" t="s">
        <v>31835</v>
      </c>
      <c r="J1546" s="82" t="s">
        <v>31836</v>
      </c>
      <c r="K1546" s="82" t="s">
        <v>31837</v>
      </c>
      <c r="L1546" s="82" t="s">
        <v>421</v>
      </c>
      <c r="M1546" s="82" t="s">
        <v>31838</v>
      </c>
      <c r="N1546" s="82" t="s">
        <v>31839</v>
      </c>
      <c r="O1546" s="82" t="s">
        <v>558</v>
      </c>
      <c r="P1546" s="82" t="s">
        <v>360</v>
      </c>
      <c r="Q1546" s="82" t="s">
        <v>360</v>
      </c>
      <c r="R1546" s="82" t="s">
        <v>468</v>
      </c>
      <c r="S1546" s="82" t="s">
        <v>3224</v>
      </c>
      <c r="T1546" s="82" t="s">
        <v>31840</v>
      </c>
      <c r="U1546" s="82" t="s">
        <v>31841</v>
      </c>
      <c r="V1546" s="82" t="s">
        <v>3402</v>
      </c>
      <c r="W1546" s="82" t="s">
        <v>31842</v>
      </c>
      <c r="X1546" s="82" t="s">
        <v>30902</v>
      </c>
      <c r="Y1546" s="82" t="s">
        <v>31843</v>
      </c>
      <c r="Z1546" s="82" t="s">
        <v>31844</v>
      </c>
      <c r="AA1546" s="82" t="s">
        <v>30879</v>
      </c>
      <c r="AB1546" s="82" t="s">
        <v>31845</v>
      </c>
      <c r="AC1546" s="82" t="s">
        <v>735</v>
      </c>
      <c r="AD1546" s="82" t="s">
        <v>31846</v>
      </c>
      <c r="AE1546" s="82" t="s">
        <v>31847</v>
      </c>
      <c r="AF1546" s="82" t="s">
        <v>382</v>
      </c>
      <c r="AH1546" s="82" t="s">
        <v>31848</v>
      </c>
      <c r="AI1546" s="82" t="s">
        <v>4335</v>
      </c>
      <c r="AJ1546" s="82" t="s">
        <v>30885</v>
      </c>
      <c r="AK1546" s="82" t="s">
        <v>31849</v>
      </c>
      <c r="AL1546" s="82" t="s">
        <v>415</v>
      </c>
    </row>
    <row r="1547" spans="1:38" x14ac:dyDescent="0.25">
      <c r="A1547" s="82" t="s">
        <v>31850</v>
      </c>
      <c r="B1547" s="82">
        <v>84.2</v>
      </c>
      <c r="D1547" s="82" t="s">
        <v>31008</v>
      </c>
      <c r="E1547" s="82" t="s">
        <v>31009</v>
      </c>
      <c r="F1547" s="82" t="s">
        <v>31851</v>
      </c>
      <c r="G1547" s="82" t="s">
        <v>359</v>
      </c>
      <c r="H1547" s="82" t="s">
        <v>360</v>
      </c>
      <c r="I1547" s="82" t="s">
        <v>31852</v>
      </c>
      <c r="J1547" s="82" t="s">
        <v>31853</v>
      </c>
      <c r="K1547" s="82" t="s">
        <v>31854</v>
      </c>
      <c r="L1547" s="82" t="s">
        <v>421</v>
      </c>
      <c r="M1547" s="82" t="s">
        <v>31855</v>
      </c>
      <c r="N1547" s="82" t="s">
        <v>31856</v>
      </c>
      <c r="O1547" s="82" t="s">
        <v>558</v>
      </c>
      <c r="P1547" s="82" t="s">
        <v>31857</v>
      </c>
      <c r="Q1547" s="82" t="s">
        <v>360</v>
      </c>
      <c r="R1547" s="82" t="s">
        <v>31858</v>
      </c>
      <c r="S1547" s="82" t="s">
        <v>31859</v>
      </c>
      <c r="T1547" s="82" t="s">
        <v>31860</v>
      </c>
      <c r="U1547" s="82" t="s">
        <v>31861</v>
      </c>
      <c r="V1547" s="82" t="s">
        <v>31862</v>
      </c>
      <c r="W1547" s="82" t="s">
        <v>822</v>
      </c>
      <c r="X1547" s="82" t="s">
        <v>31022</v>
      </c>
      <c r="Y1547" s="82" t="s">
        <v>31863</v>
      </c>
      <c r="AA1547" s="82" t="s">
        <v>31084</v>
      </c>
      <c r="AB1547" s="82" t="s">
        <v>31864</v>
      </c>
      <c r="AC1547" s="82" t="s">
        <v>1011</v>
      </c>
      <c r="AD1547" s="82" t="s">
        <v>31865</v>
      </c>
      <c r="AE1547" s="82" t="s">
        <v>31866</v>
      </c>
      <c r="AF1547" s="82" t="s">
        <v>382</v>
      </c>
      <c r="AG1547" s="82" t="s">
        <v>31089</v>
      </c>
      <c r="AH1547" s="82" t="s">
        <v>31867</v>
      </c>
      <c r="AI1547" s="82" t="s">
        <v>1631</v>
      </c>
      <c r="AJ1547" s="82" t="s">
        <v>30885</v>
      </c>
      <c r="AK1547" s="82" t="s">
        <v>31868</v>
      </c>
      <c r="AL1547" s="82" t="s">
        <v>499</v>
      </c>
    </row>
    <row r="1548" spans="1:38" x14ac:dyDescent="0.25">
      <c r="A1548" s="82" t="s">
        <v>31869</v>
      </c>
      <c r="B1548" s="82">
        <v>84.206000000000003</v>
      </c>
      <c r="D1548" s="82" t="s">
        <v>30888</v>
      </c>
      <c r="E1548" s="82" t="s">
        <v>31200</v>
      </c>
      <c r="F1548" s="82" t="s">
        <v>31870</v>
      </c>
      <c r="G1548" s="82" t="s">
        <v>359</v>
      </c>
      <c r="H1548" s="82" t="s">
        <v>360</v>
      </c>
      <c r="I1548" s="82" t="s">
        <v>31871</v>
      </c>
      <c r="J1548" s="82" t="s">
        <v>31872</v>
      </c>
      <c r="K1548" s="82" t="s">
        <v>31873</v>
      </c>
      <c r="L1548" s="82" t="s">
        <v>30894</v>
      </c>
      <c r="M1548" s="82" t="s">
        <v>31874</v>
      </c>
      <c r="N1548" s="82" t="s">
        <v>31875</v>
      </c>
      <c r="O1548" s="82" t="s">
        <v>558</v>
      </c>
      <c r="P1548" s="82" t="s">
        <v>31876</v>
      </c>
      <c r="Q1548" s="82" t="s">
        <v>360</v>
      </c>
      <c r="R1548" s="82" t="s">
        <v>31877</v>
      </c>
      <c r="S1548" s="82" t="s">
        <v>400</v>
      </c>
      <c r="T1548" s="82" t="s">
        <v>31878</v>
      </c>
      <c r="U1548" s="82" t="s">
        <v>31879</v>
      </c>
      <c r="V1548" s="82" t="s">
        <v>3402</v>
      </c>
      <c r="W1548" s="82" t="s">
        <v>31880</v>
      </c>
      <c r="X1548" s="82" t="s">
        <v>30902</v>
      </c>
      <c r="Y1548" s="82" t="s">
        <v>31881</v>
      </c>
      <c r="Z1548" s="82" t="s">
        <v>427</v>
      </c>
      <c r="AA1548" s="82" t="s">
        <v>31882</v>
      </c>
      <c r="AB1548" s="82" t="s">
        <v>31883</v>
      </c>
      <c r="AC1548" s="82" t="s">
        <v>735</v>
      </c>
      <c r="AD1548" s="82" t="s">
        <v>31884</v>
      </c>
      <c r="AE1548" s="82" t="s">
        <v>31885</v>
      </c>
      <c r="AF1548" s="82" t="s">
        <v>382</v>
      </c>
      <c r="AG1548" s="82" t="s">
        <v>30884</v>
      </c>
      <c r="AH1548" s="82" t="s">
        <v>31886</v>
      </c>
      <c r="AI1548" s="82" t="s">
        <v>1631</v>
      </c>
      <c r="AJ1548" s="82" t="s">
        <v>30885</v>
      </c>
      <c r="AK1548" s="82" t="s">
        <v>31887</v>
      </c>
      <c r="AL1548" s="82" t="s">
        <v>415</v>
      </c>
    </row>
    <row r="1549" spans="1:38" x14ac:dyDescent="0.25">
      <c r="A1549" s="82" t="s">
        <v>31888</v>
      </c>
      <c r="B1549" s="82">
        <v>84.215000000000003</v>
      </c>
      <c r="C1549" s="82" t="s">
        <v>31889</v>
      </c>
      <c r="D1549" s="82" t="s">
        <v>31679</v>
      </c>
      <c r="E1549" s="82" t="s">
        <v>31890</v>
      </c>
      <c r="F1549" s="82" t="s">
        <v>31891</v>
      </c>
      <c r="G1549" s="82" t="s">
        <v>20417</v>
      </c>
      <c r="H1549" s="82" t="s">
        <v>360</v>
      </c>
      <c r="I1549" s="82" t="s">
        <v>31892</v>
      </c>
      <c r="J1549" s="82" t="s">
        <v>31893</v>
      </c>
      <c r="K1549" s="82" t="s">
        <v>31894</v>
      </c>
      <c r="L1549" s="82" t="s">
        <v>421</v>
      </c>
      <c r="M1549" s="82" t="s">
        <v>31895</v>
      </c>
      <c r="N1549" s="82" t="s">
        <v>31896</v>
      </c>
      <c r="O1549" s="82" t="s">
        <v>558</v>
      </c>
      <c r="P1549" s="82" t="s">
        <v>15625</v>
      </c>
      <c r="Q1549" s="82" t="s">
        <v>360</v>
      </c>
      <c r="R1549" s="82" t="s">
        <v>31897</v>
      </c>
      <c r="S1549" s="82" t="s">
        <v>400</v>
      </c>
      <c r="T1549" s="82" t="s">
        <v>31898</v>
      </c>
      <c r="U1549" s="82" t="s">
        <v>31899</v>
      </c>
      <c r="V1549" s="82" t="s">
        <v>3402</v>
      </c>
      <c r="W1549" s="82" t="s">
        <v>31900</v>
      </c>
      <c r="X1549" s="82" t="s">
        <v>31691</v>
      </c>
      <c r="Y1549" s="82" t="s">
        <v>31901</v>
      </c>
      <c r="Z1549" s="82" t="s">
        <v>31024</v>
      </c>
      <c r="AA1549" s="82" t="s">
        <v>21501</v>
      </c>
      <c r="AB1549" s="82" t="s">
        <v>31902</v>
      </c>
      <c r="AC1549" s="82" t="s">
        <v>1011</v>
      </c>
      <c r="AD1549" s="82" t="s">
        <v>31903</v>
      </c>
      <c r="AE1549" s="82" t="s">
        <v>31904</v>
      </c>
      <c r="AF1549" s="82" t="s">
        <v>382</v>
      </c>
      <c r="AG1549" s="82" t="s">
        <v>31905</v>
      </c>
      <c r="AH1549" s="82" t="s">
        <v>31906</v>
      </c>
      <c r="AI1549" s="82" t="s">
        <v>1631</v>
      </c>
      <c r="AJ1549" s="82" t="s">
        <v>30885</v>
      </c>
      <c r="AK1549" s="82" t="s">
        <v>31907</v>
      </c>
      <c r="AL1549" s="82" t="s">
        <v>415</v>
      </c>
    </row>
    <row r="1550" spans="1:38" x14ac:dyDescent="0.25">
      <c r="A1550" s="82" t="s">
        <v>31908</v>
      </c>
      <c r="B1550" s="82">
        <v>84.216999999999999</v>
      </c>
      <c r="D1550" s="82" t="s">
        <v>31008</v>
      </c>
      <c r="E1550" s="82" t="s">
        <v>31909</v>
      </c>
      <c r="F1550" s="82" t="s">
        <v>31910</v>
      </c>
      <c r="G1550" s="82" t="s">
        <v>359</v>
      </c>
      <c r="H1550" s="82" t="s">
        <v>360</v>
      </c>
      <c r="I1550" s="82" t="s">
        <v>31911</v>
      </c>
      <c r="J1550" s="82" t="s">
        <v>31912</v>
      </c>
      <c r="K1550" s="82" t="s">
        <v>31913</v>
      </c>
      <c r="L1550" s="82" t="s">
        <v>3667</v>
      </c>
      <c r="M1550" s="82" t="s">
        <v>31914</v>
      </c>
      <c r="N1550" s="82" t="s">
        <v>31915</v>
      </c>
      <c r="O1550" s="82" t="s">
        <v>366</v>
      </c>
      <c r="P1550" s="82" t="s">
        <v>30216</v>
      </c>
      <c r="Q1550" s="82" t="s">
        <v>31916</v>
      </c>
      <c r="R1550" s="82" t="s">
        <v>31917</v>
      </c>
      <c r="S1550" s="82" t="s">
        <v>400</v>
      </c>
      <c r="T1550" s="82" t="s">
        <v>31918</v>
      </c>
      <c r="U1550" s="82" t="s">
        <v>31919</v>
      </c>
      <c r="V1550" s="82" t="s">
        <v>3402</v>
      </c>
      <c r="W1550" s="82" t="s">
        <v>31920</v>
      </c>
      <c r="X1550" s="82" t="s">
        <v>31022</v>
      </c>
      <c r="Y1550" s="82" t="s">
        <v>31921</v>
      </c>
      <c r="Z1550" s="82" t="s">
        <v>31922</v>
      </c>
      <c r="AA1550" s="82" t="s">
        <v>31084</v>
      </c>
      <c r="AB1550" s="82" t="s">
        <v>31923</v>
      </c>
      <c r="AC1550" s="82" t="s">
        <v>1011</v>
      </c>
      <c r="AD1550" s="82" t="s">
        <v>31924</v>
      </c>
      <c r="AE1550" s="82" t="s">
        <v>31925</v>
      </c>
      <c r="AF1550" s="82" t="s">
        <v>31926</v>
      </c>
      <c r="AG1550" s="82" t="s">
        <v>31089</v>
      </c>
      <c r="AH1550" s="82" t="s">
        <v>31927</v>
      </c>
      <c r="AI1550" s="82" t="s">
        <v>2843</v>
      </c>
      <c r="AJ1550" s="82" t="s">
        <v>30885</v>
      </c>
      <c r="AK1550" s="82" t="s">
        <v>31928</v>
      </c>
      <c r="AL1550" s="82" t="s">
        <v>415</v>
      </c>
    </row>
    <row r="1551" spans="1:38" x14ac:dyDescent="0.25">
      <c r="A1551" s="82" t="s">
        <v>31929</v>
      </c>
      <c r="B1551" s="82">
        <v>84.22</v>
      </c>
      <c r="D1551" s="82" t="s">
        <v>31008</v>
      </c>
      <c r="E1551" s="82" t="s">
        <v>31009</v>
      </c>
      <c r="F1551" s="82" t="s">
        <v>31930</v>
      </c>
      <c r="G1551" s="82" t="s">
        <v>359</v>
      </c>
      <c r="H1551" s="82" t="s">
        <v>360</v>
      </c>
      <c r="I1551" s="82" t="s">
        <v>31931</v>
      </c>
      <c r="J1551" s="82" t="s">
        <v>31932</v>
      </c>
      <c r="K1551" s="82" t="s">
        <v>628</v>
      </c>
      <c r="L1551" s="82" t="s">
        <v>3667</v>
      </c>
      <c r="M1551" s="82" t="s">
        <v>31933</v>
      </c>
      <c r="N1551" s="82" t="s">
        <v>31934</v>
      </c>
      <c r="O1551" s="82" t="s">
        <v>558</v>
      </c>
      <c r="P1551" s="82" t="s">
        <v>15570</v>
      </c>
      <c r="Q1551" s="82" t="s">
        <v>360</v>
      </c>
      <c r="R1551" s="82" t="s">
        <v>31935</v>
      </c>
      <c r="S1551" s="82" t="s">
        <v>31936</v>
      </c>
      <c r="T1551" s="82" t="s">
        <v>31937</v>
      </c>
      <c r="U1551" s="82" t="s">
        <v>31938</v>
      </c>
      <c r="V1551" s="82" t="s">
        <v>31020</v>
      </c>
      <c r="W1551" s="82" t="s">
        <v>31939</v>
      </c>
      <c r="X1551" s="82" t="s">
        <v>31022</v>
      </c>
      <c r="Y1551" s="82" t="s">
        <v>31940</v>
      </c>
      <c r="Z1551" s="82" t="s">
        <v>11820</v>
      </c>
      <c r="AA1551" s="82" t="s">
        <v>31043</v>
      </c>
      <c r="AB1551" s="82" t="s">
        <v>31941</v>
      </c>
      <c r="AC1551" s="82" t="s">
        <v>1011</v>
      </c>
      <c r="AD1551" s="82" t="s">
        <v>31942</v>
      </c>
      <c r="AE1551" s="82" t="s">
        <v>31943</v>
      </c>
      <c r="AF1551" s="82" t="s">
        <v>31944</v>
      </c>
      <c r="AH1551" s="82" t="s">
        <v>31945</v>
      </c>
      <c r="AI1551" s="82" t="s">
        <v>2843</v>
      </c>
      <c r="AJ1551" s="82" t="s">
        <v>30885</v>
      </c>
      <c r="AK1551" s="82" t="s">
        <v>31946</v>
      </c>
      <c r="AL1551" s="82" t="s">
        <v>499</v>
      </c>
    </row>
    <row r="1552" spans="1:38" x14ac:dyDescent="0.25">
      <c r="A1552" s="82" t="s">
        <v>31947</v>
      </c>
      <c r="B1552" s="82">
        <v>84.228999999999999</v>
      </c>
      <c r="D1552" s="82" t="s">
        <v>31008</v>
      </c>
      <c r="E1552" s="82" t="s">
        <v>31555</v>
      </c>
      <c r="F1552" s="82" t="s">
        <v>31948</v>
      </c>
      <c r="G1552" s="82" t="s">
        <v>359</v>
      </c>
      <c r="H1552" s="82" t="s">
        <v>360</v>
      </c>
      <c r="I1552" s="82" t="s">
        <v>31949</v>
      </c>
      <c r="J1552" s="82" t="s">
        <v>31950</v>
      </c>
      <c r="K1552" s="82" t="s">
        <v>362</v>
      </c>
      <c r="L1552" s="82" t="s">
        <v>421</v>
      </c>
      <c r="M1552" s="82" t="s">
        <v>31951</v>
      </c>
      <c r="N1552" s="82" t="s">
        <v>31952</v>
      </c>
      <c r="O1552" s="82" t="s">
        <v>558</v>
      </c>
      <c r="P1552" s="82" t="s">
        <v>4302</v>
      </c>
      <c r="Q1552" s="82" t="s">
        <v>360</v>
      </c>
      <c r="R1552" s="82" t="s">
        <v>31953</v>
      </c>
      <c r="S1552" s="82" t="s">
        <v>400</v>
      </c>
      <c r="T1552" s="82" t="s">
        <v>31954</v>
      </c>
      <c r="U1552" s="82" t="s">
        <v>31955</v>
      </c>
      <c r="V1552" s="82" t="s">
        <v>31020</v>
      </c>
      <c r="W1552" s="82" t="s">
        <v>31956</v>
      </c>
      <c r="X1552" s="82" t="s">
        <v>31022</v>
      </c>
      <c r="Y1552" s="82" t="s">
        <v>31957</v>
      </c>
      <c r="Z1552" s="82" t="s">
        <v>11820</v>
      </c>
      <c r="AA1552" s="82" t="s">
        <v>31043</v>
      </c>
      <c r="AB1552" s="82" t="s">
        <v>31958</v>
      </c>
      <c r="AC1552" s="82" t="s">
        <v>1011</v>
      </c>
      <c r="AD1552" s="82" t="s">
        <v>31959</v>
      </c>
      <c r="AE1552" s="82" t="s">
        <v>31960</v>
      </c>
      <c r="AF1552" s="82" t="s">
        <v>31961</v>
      </c>
      <c r="AH1552" s="82" t="s">
        <v>31962</v>
      </c>
      <c r="AI1552" s="82" t="s">
        <v>1656</v>
      </c>
      <c r="AJ1552" s="82" t="s">
        <v>30885</v>
      </c>
      <c r="AK1552" s="82" t="s">
        <v>31963</v>
      </c>
      <c r="AL1552" s="82" t="s">
        <v>499</v>
      </c>
    </row>
    <row r="1553" spans="1:38" x14ac:dyDescent="0.25">
      <c r="A1553" s="82" t="s">
        <v>31964</v>
      </c>
      <c r="B1553" s="82">
        <v>84.234999999999999</v>
      </c>
      <c r="D1553" s="82" t="s">
        <v>31128</v>
      </c>
      <c r="E1553" s="82" t="s">
        <v>31532</v>
      </c>
      <c r="F1553" s="82" t="s">
        <v>31965</v>
      </c>
      <c r="G1553" s="82" t="s">
        <v>359</v>
      </c>
      <c r="H1553" s="82" t="s">
        <v>360</v>
      </c>
      <c r="I1553" s="82" t="s">
        <v>31966</v>
      </c>
      <c r="J1553" s="82" t="s">
        <v>31967</v>
      </c>
      <c r="K1553" s="82" t="s">
        <v>31968</v>
      </c>
      <c r="L1553" s="82" t="s">
        <v>30894</v>
      </c>
      <c r="M1553" s="82" t="s">
        <v>31664</v>
      </c>
      <c r="N1553" s="82" t="s">
        <v>31969</v>
      </c>
      <c r="O1553" s="82" t="s">
        <v>558</v>
      </c>
      <c r="P1553" s="82" t="s">
        <v>31970</v>
      </c>
      <c r="Q1553" s="82" t="s">
        <v>360</v>
      </c>
      <c r="R1553" s="82" t="s">
        <v>31971</v>
      </c>
      <c r="S1553" s="82" t="s">
        <v>400</v>
      </c>
      <c r="T1553" s="82" t="s">
        <v>31972</v>
      </c>
      <c r="U1553" s="82" t="s">
        <v>31973</v>
      </c>
      <c r="V1553" s="82" t="s">
        <v>31974</v>
      </c>
      <c r="W1553" s="82" t="s">
        <v>31975</v>
      </c>
      <c r="X1553" s="82" t="s">
        <v>31522</v>
      </c>
      <c r="Y1553" s="82" t="s">
        <v>31976</v>
      </c>
      <c r="Z1553" s="82" t="s">
        <v>11820</v>
      </c>
      <c r="AA1553" s="82" t="s">
        <v>31977</v>
      </c>
      <c r="AB1553" s="82" t="s">
        <v>31978</v>
      </c>
      <c r="AC1553" s="82" t="s">
        <v>1011</v>
      </c>
      <c r="AD1553" s="82" t="s">
        <v>31979</v>
      </c>
      <c r="AE1553" s="82" t="s">
        <v>31980</v>
      </c>
      <c r="AF1553" s="82" t="s">
        <v>27621</v>
      </c>
      <c r="AG1553" s="82" t="s">
        <v>30884</v>
      </c>
      <c r="AH1553" s="82" t="s">
        <v>31981</v>
      </c>
      <c r="AI1553" s="82" t="s">
        <v>1211</v>
      </c>
      <c r="AJ1553" s="82" t="s">
        <v>30885</v>
      </c>
      <c r="AK1553" s="82" t="s">
        <v>31982</v>
      </c>
      <c r="AL1553" s="82" t="s">
        <v>3887</v>
      </c>
    </row>
    <row r="1554" spans="1:38" x14ac:dyDescent="0.25">
      <c r="A1554" s="82" t="s">
        <v>31983</v>
      </c>
      <c r="B1554" s="82">
        <v>84.24</v>
      </c>
      <c r="D1554" s="82" t="s">
        <v>31128</v>
      </c>
      <c r="E1554" s="82" t="s">
        <v>31639</v>
      </c>
      <c r="F1554" s="82" t="s">
        <v>31984</v>
      </c>
      <c r="G1554" s="82" t="s">
        <v>683</v>
      </c>
      <c r="H1554" s="82" t="s">
        <v>360</v>
      </c>
      <c r="I1554" s="82" t="s">
        <v>31985</v>
      </c>
      <c r="J1554" s="82" t="s">
        <v>31986</v>
      </c>
      <c r="K1554" s="82" t="s">
        <v>628</v>
      </c>
      <c r="L1554" s="82" t="s">
        <v>580</v>
      </c>
      <c r="M1554" s="82" t="s">
        <v>31987</v>
      </c>
      <c r="N1554" s="82" t="s">
        <v>31988</v>
      </c>
      <c r="O1554" s="82" t="s">
        <v>366</v>
      </c>
      <c r="P1554" s="82" t="s">
        <v>360</v>
      </c>
      <c r="Q1554" s="82" t="s">
        <v>31989</v>
      </c>
      <c r="R1554" s="82" t="s">
        <v>360</v>
      </c>
      <c r="S1554" s="82" t="s">
        <v>400</v>
      </c>
      <c r="T1554" s="82" t="s">
        <v>31990</v>
      </c>
      <c r="U1554" s="82" t="s">
        <v>31991</v>
      </c>
      <c r="V1554" s="82" t="s">
        <v>31210</v>
      </c>
      <c r="W1554" s="82" t="s">
        <v>31992</v>
      </c>
      <c r="X1554" s="82" t="s">
        <v>31522</v>
      </c>
      <c r="Y1554" s="82" t="s">
        <v>31993</v>
      </c>
      <c r="Z1554" s="82" t="s">
        <v>31735</v>
      </c>
      <c r="AA1554" s="82" t="s">
        <v>31994</v>
      </c>
      <c r="AB1554" s="82" t="s">
        <v>31995</v>
      </c>
      <c r="AC1554" s="82" t="s">
        <v>735</v>
      </c>
      <c r="AD1554" s="82" t="s">
        <v>31996</v>
      </c>
      <c r="AE1554" s="82" t="s">
        <v>31528</v>
      </c>
      <c r="AF1554" s="82" t="s">
        <v>31997</v>
      </c>
      <c r="AG1554" s="82" t="s">
        <v>382</v>
      </c>
      <c r="AH1554" s="82" t="s">
        <v>360</v>
      </c>
      <c r="AI1554" s="82" t="s">
        <v>1211</v>
      </c>
      <c r="AJ1554" s="82" t="s">
        <v>30885</v>
      </c>
      <c r="AK1554" s="82" t="s">
        <v>31998</v>
      </c>
      <c r="AL1554" s="82" t="s">
        <v>961</v>
      </c>
    </row>
    <row r="1555" spans="1:38" x14ac:dyDescent="0.25">
      <c r="A1555" s="82" t="s">
        <v>31999</v>
      </c>
      <c r="B1555" s="82">
        <v>84.245000000000005</v>
      </c>
      <c r="D1555" s="82" t="s">
        <v>30862</v>
      </c>
      <c r="E1555" s="82" t="s">
        <v>32000</v>
      </c>
      <c r="F1555" s="82" t="s">
        <v>32001</v>
      </c>
      <c r="G1555" s="82" t="s">
        <v>6635</v>
      </c>
      <c r="H1555" s="82" t="s">
        <v>360</v>
      </c>
      <c r="I1555" s="82" t="s">
        <v>32002</v>
      </c>
      <c r="J1555" s="82" t="s">
        <v>32003</v>
      </c>
      <c r="K1555" s="82" t="s">
        <v>32004</v>
      </c>
      <c r="L1555" s="82" t="s">
        <v>421</v>
      </c>
      <c r="M1555" s="82" t="s">
        <v>32005</v>
      </c>
      <c r="N1555" s="82" t="s">
        <v>32006</v>
      </c>
      <c r="O1555" s="82" t="s">
        <v>558</v>
      </c>
      <c r="P1555" s="82" t="s">
        <v>31425</v>
      </c>
      <c r="Q1555" s="82" t="s">
        <v>32007</v>
      </c>
      <c r="R1555" s="82" t="s">
        <v>32008</v>
      </c>
      <c r="S1555" s="82" t="s">
        <v>32009</v>
      </c>
      <c r="T1555" s="82" t="s">
        <v>32010</v>
      </c>
      <c r="U1555" s="82" t="s">
        <v>32011</v>
      </c>
      <c r="V1555" s="82" t="s">
        <v>3402</v>
      </c>
      <c r="W1555" s="82" t="s">
        <v>31431</v>
      </c>
      <c r="X1555" s="82" t="s">
        <v>32012</v>
      </c>
      <c r="Y1555" s="82" t="s">
        <v>32013</v>
      </c>
      <c r="Z1555" s="82" t="s">
        <v>32014</v>
      </c>
      <c r="AA1555" s="82" t="s">
        <v>30879</v>
      </c>
      <c r="AB1555" s="82" t="s">
        <v>32015</v>
      </c>
      <c r="AC1555" s="82" t="s">
        <v>735</v>
      </c>
      <c r="AD1555" s="82" t="s">
        <v>32016</v>
      </c>
      <c r="AE1555" s="82" t="s">
        <v>32017</v>
      </c>
      <c r="AF1555" s="82" t="s">
        <v>25198</v>
      </c>
      <c r="AH1555" s="82" t="s">
        <v>32018</v>
      </c>
      <c r="AI1555" s="82" t="s">
        <v>1211</v>
      </c>
      <c r="AJ1555" s="82" t="s">
        <v>30885</v>
      </c>
      <c r="AK1555" s="82" t="s">
        <v>32019</v>
      </c>
      <c r="AL1555" s="82" t="s">
        <v>1286</v>
      </c>
    </row>
    <row r="1556" spans="1:38" x14ac:dyDescent="0.25">
      <c r="A1556" s="82" t="s">
        <v>32020</v>
      </c>
      <c r="B1556" s="82">
        <v>84.245999999999995</v>
      </c>
      <c r="D1556" s="82" t="s">
        <v>31128</v>
      </c>
      <c r="E1556" s="82" t="s">
        <v>31532</v>
      </c>
      <c r="F1556" s="82" t="s">
        <v>32021</v>
      </c>
      <c r="G1556" s="82" t="s">
        <v>359</v>
      </c>
      <c r="H1556" s="82" t="s">
        <v>360</v>
      </c>
      <c r="I1556" s="82" t="s">
        <v>32022</v>
      </c>
      <c r="J1556" s="82" t="s">
        <v>32023</v>
      </c>
      <c r="K1556" s="82" t="s">
        <v>32024</v>
      </c>
      <c r="L1556" s="82" t="s">
        <v>6867</v>
      </c>
      <c r="M1556" s="82" t="s">
        <v>32025</v>
      </c>
      <c r="N1556" s="82" t="s">
        <v>31969</v>
      </c>
      <c r="O1556" s="82" t="s">
        <v>558</v>
      </c>
      <c r="P1556" s="82" t="s">
        <v>32026</v>
      </c>
      <c r="Q1556" s="82" t="s">
        <v>360</v>
      </c>
      <c r="R1556" s="82" t="s">
        <v>32027</v>
      </c>
      <c r="S1556" s="82" t="s">
        <v>368</v>
      </c>
      <c r="T1556" s="82" t="s">
        <v>32028</v>
      </c>
      <c r="U1556" s="82" t="s">
        <v>32029</v>
      </c>
      <c r="V1556" s="82" t="s">
        <v>32030</v>
      </c>
      <c r="W1556" s="82" t="s">
        <v>32031</v>
      </c>
      <c r="X1556" s="82" t="s">
        <v>31522</v>
      </c>
      <c r="Y1556" s="82" t="s">
        <v>32032</v>
      </c>
      <c r="Z1556" s="82" t="s">
        <v>32033</v>
      </c>
      <c r="AA1556" s="82" t="s">
        <v>32034</v>
      </c>
      <c r="AB1556" s="82" t="s">
        <v>32035</v>
      </c>
      <c r="AC1556" s="82" t="s">
        <v>735</v>
      </c>
      <c r="AD1556" s="82" t="s">
        <v>31548</v>
      </c>
      <c r="AE1556" s="82" t="s">
        <v>32036</v>
      </c>
      <c r="AF1556" s="82" t="s">
        <v>32037</v>
      </c>
      <c r="AH1556" s="82" t="s">
        <v>32038</v>
      </c>
      <c r="AI1556" s="82" t="s">
        <v>1211</v>
      </c>
      <c r="AJ1556" s="82" t="s">
        <v>30885</v>
      </c>
      <c r="AK1556" s="82" t="s">
        <v>32039</v>
      </c>
      <c r="AL1556" s="82" t="s">
        <v>3887</v>
      </c>
    </row>
    <row r="1557" spans="1:38" x14ac:dyDescent="0.25">
      <c r="A1557" s="82" t="s">
        <v>32040</v>
      </c>
      <c r="B1557" s="82">
        <v>84.25</v>
      </c>
      <c r="D1557" s="82" t="s">
        <v>31128</v>
      </c>
      <c r="E1557" s="82" t="s">
        <v>32041</v>
      </c>
      <c r="F1557" s="82" t="s">
        <v>32042</v>
      </c>
      <c r="G1557" s="82" t="s">
        <v>359</v>
      </c>
      <c r="H1557" s="82" t="s">
        <v>360</v>
      </c>
      <c r="I1557" s="82" t="s">
        <v>32043</v>
      </c>
      <c r="J1557" s="82" t="s">
        <v>32044</v>
      </c>
      <c r="K1557" s="82" t="s">
        <v>628</v>
      </c>
      <c r="L1557" s="82" t="s">
        <v>580</v>
      </c>
      <c r="M1557" s="82" t="s">
        <v>32045</v>
      </c>
      <c r="N1557" s="82" t="s">
        <v>32046</v>
      </c>
      <c r="O1557" s="82" t="s">
        <v>558</v>
      </c>
      <c r="P1557" s="82" t="s">
        <v>360</v>
      </c>
      <c r="Q1557" s="82" t="s">
        <v>360</v>
      </c>
      <c r="R1557" s="82" t="s">
        <v>32047</v>
      </c>
      <c r="S1557" s="82" t="s">
        <v>32048</v>
      </c>
      <c r="T1557" s="82" t="s">
        <v>32049</v>
      </c>
      <c r="U1557" s="82" t="s">
        <v>32050</v>
      </c>
      <c r="V1557" s="82" t="s">
        <v>3402</v>
      </c>
      <c r="W1557" s="82" t="s">
        <v>32051</v>
      </c>
      <c r="X1557" s="82" t="s">
        <v>31522</v>
      </c>
      <c r="Y1557" s="82" t="s">
        <v>32052</v>
      </c>
      <c r="Z1557" s="82" t="s">
        <v>32053</v>
      </c>
      <c r="AA1557" s="82" t="s">
        <v>32054</v>
      </c>
      <c r="AB1557" s="82" t="s">
        <v>32055</v>
      </c>
      <c r="AC1557" s="82" t="s">
        <v>735</v>
      </c>
      <c r="AD1557" s="82" t="s">
        <v>32056</v>
      </c>
      <c r="AE1557" s="82" t="s">
        <v>32057</v>
      </c>
      <c r="AF1557" s="82" t="s">
        <v>27621</v>
      </c>
      <c r="AG1557" s="82" t="s">
        <v>30884</v>
      </c>
      <c r="AH1557" s="82" t="s">
        <v>32058</v>
      </c>
      <c r="AI1557" s="82" t="s">
        <v>1211</v>
      </c>
      <c r="AJ1557" s="82" t="s">
        <v>30885</v>
      </c>
      <c r="AK1557" s="82" t="s">
        <v>32059</v>
      </c>
      <c r="AL1557" s="82" t="s">
        <v>415</v>
      </c>
    </row>
    <row r="1558" spans="1:38" x14ac:dyDescent="0.25">
      <c r="A1558" s="82" t="s">
        <v>32060</v>
      </c>
      <c r="B1558" s="82">
        <v>84.259</v>
      </c>
      <c r="D1558" s="82" t="s">
        <v>30862</v>
      </c>
      <c r="E1558" s="82" t="s">
        <v>32061</v>
      </c>
      <c r="F1558" s="82" t="s">
        <v>32062</v>
      </c>
      <c r="G1558" s="82" t="s">
        <v>2317</v>
      </c>
      <c r="H1558" s="82" t="s">
        <v>360</v>
      </c>
      <c r="I1558" s="82" t="s">
        <v>32063</v>
      </c>
      <c r="J1558" s="82" t="s">
        <v>32064</v>
      </c>
      <c r="K1558" s="82" t="s">
        <v>32065</v>
      </c>
      <c r="L1558" s="82" t="s">
        <v>580</v>
      </c>
      <c r="M1558" s="82" t="s">
        <v>32066</v>
      </c>
      <c r="N1558" s="82" t="s">
        <v>32067</v>
      </c>
      <c r="O1558" s="82" t="s">
        <v>558</v>
      </c>
      <c r="P1558" s="82" t="s">
        <v>31425</v>
      </c>
      <c r="Q1558" s="82" t="s">
        <v>360</v>
      </c>
      <c r="R1558" s="82" t="s">
        <v>32068</v>
      </c>
      <c r="S1558" s="82" t="s">
        <v>400</v>
      </c>
      <c r="T1558" s="82" t="s">
        <v>32069</v>
      </c>
      <c r="U1558" s="82" t="s">
        <v>32070</v>
      </c>
      <c r="V1558" s="82" t="s">
        <v>3402</v>
      </c>
      <c r="W1558" s="82" t="s">
        <v>31431</v>
      </c>
      <c r="X1558" s="82" t="s">
        <v>30876</v>
      </c>
      <c r="Y1558" s="82" t="s">
        <v>32071</v>
      </c>
      <c r="Z1558" s="82" t="s">
        <v>32072</v>
      </c>
      <c r="AA1558" s="82" t="s">
        <v>30879</v>
      </c>
      <c r="AB1558" s="82" t="s">
        <v>32073</v>
      </c>
      <c r="AC1558" s="82" t="s">
        <v>735</v>
      </c>
      <c r="AD1558" s="82" t="s">
        <v>31435</v>
      </c>
      <c r="AE1558" s="82" t="s">
        <v>31436</v>
      </c>
      <c r="AF1558" s="82" t="s">
        <v>25198</v>
      </c>
      <c r="AH1558" s="82" t="s">
        <v>32074</v>
      </c>
      <c r="AI1558" s="82" t="s">
        <v>620</v>
      </c>
      <c r="AJ1558" s="82" t="s">
        <v>30885</v>
      </c>
      <c r="AK1558" s="82" t="s">
        <v>32075</v>
      </c>
      <c r="AL1558" s="82" t="s">
        <v>1286</v>
      </c>
    </row>
    <row r="1559" spans="1:38" x14ac:dyDescent="0.25">
      <c r="A1559" s="82" t="s">
        <v>32076</v>
      </c>
      <c r="B1559" s="82">
        <v>84.263000000000005</v>
      </c>
      <c r="D1559" s="82" t="s">
        <v>31128</v>
      </c>
      <c r="E1559" s="82" t="s">
        <v>31639</v>
      </c>
      <c r="F1559" s="82" t="s">
        <v>32077</v>
      </c>
      <c r="G1559" s="82" t="s">
        <v>359</v>
      </c>
      <c r="H1559" s="82" t="s">
        <v>360</v>
      </c>
      <c r="I1559" s="82" t="s">
        <v>32078</v>
      </c>
      <c r="J1559" s="82" t="s">
        <v>32079</v>
      </c>
      <c r="K1559" s="82" t="s">
        <v>32080</v>
      </c>
      <c r="L1559" s="82" t="s">
        <v>30894</v>
      </c>
      <c r="M1559" s="82" t="s">
        <v>32081</v>
      </c>
      <c r="N1559" s="82" t="s">
        <v>31969</v>
      </c>
      <c r="O1559" s="82" t="s">
        <v>558</v>
      </c>
      <c r="P1559" s="82" t="s">
        <v>31539</v>
      </c>
      <c r="Q1559" s="82" t="s">
        <v>360</v>
      </c>
      <c r="R1559" s="82" t="s">
        <v>31540</v>
      </c>
      <c r="S1559" s="82" t="s">
        <v>31647</v>
      </c>
      <c r="T1559" s="82" t="s">
        <v>32082</v>
      </c>
      <c r="U1559" s="82" t="s">
        <v>31543</v>
      </c>
      <c r="V1559" s="82" t="s">
        <v>3402</v>
      </c>
      <c r="W1559" s="82" t="s">
        <v>32083</v>
      </c>
      <c r="X1559" s="82" t="s">
        <v>31522</v>
      </c>
      <c r="Y1559" s="82" t="s">
        <v>32084</v>
      </c>
      <c r="Z1559" s="82" t="s">
        <v>11820</v>
      </c>
      <c r="AA1559" s="82" t="s">
        <v>30879</v>
      </c>
      <c r="AB1559" s="82" t="s">
        <v>32085</v>
      </c>
      <c r="AC1559" s="82" t="s">
        <v>1011</v>
      </c>
      <c r="AD1559" s="82" t="s">
        <v>31548</v>
      </c>
      <c r="AE1559" s="82" t="s">
        <v>32086</v>
      </c>
      <c r="AF1559" s="82" t="s">
        <v>32087</v>
      </c>
      <c r="AG1559" s="82" t="s">
        <v>30884</v>
      </c>
      <c r="AH1559" s="82" t="s">
        <v>32088</v>
      </c>
      <c r="AI1559" s="82" t="s">
        <v>1703</v>
      </c>
      <c r="AJ1559" s="82" t="s">
        <v>30885</v>
      </c>
      <c r="AK1559" s="82" t="s">
        <v>32089</v>
      </c>
      <c r="AL1559" s="82" t="s">
        <v>415</v>
      </c>
    </row>
    <row r="1560" spans="1:38" x14ac:dyDescent="0.25">
      <c r="A1560" s="82" t="s">
        <v>32090</v>
      </c>
      <c r="B1560" s="82">
        <v>84.263999999999996</v>
      </c>
      <c r="D1560" s="82" t="s">
        <v>31128</v>
      </c>
      <c r="E1560" s="82" t="s">
        <v>31639</v>
      </c>
      <c r="F1560" s="82" t="s">
        <v>32091</v>
      </c>
      <c r="G1560" s="82" t="s">
        <v>359</v>
      </c>
      <c r="H1560" s="82" t="s">
        <v>360</v>
      </c>
      <c r="I1560" s="82" t="s">
        <v>32092</v>
      </c>
      <c r="J1560" s="82" t="s">
        <v>32093</v>
      </c>
      <c r="K1560" s="82" t="s">
        <v>25953</v>
      </c>
      <c r="L1560" s="82" t="s">
        <v>30894</v>
      </c>
      <c r="M1560" s="82" t="s">
        <v>32094</v>
      </c>
      <c r="N1560" s="82" t="s">
        <v>31538</v>
      </c>
      <c r="O1560" s="82" t="s">
        <v>558</v>
      </c>
      <c r="P1560" s="82" t="s">
        <v>31539</v>
      </c>
      <c r="Q1560" s="82" t="s">
        <v>360</v>
      </c>
      <c r="R1560" s="82" t="s">
        <v>31540</v>
      </c>
      <c r="S1560" s="82" t="s">
        <v>32095</v>
      </c>
      <c r="T1560" s="82" t="s">
        <v>32096</v>
      </c>
      <c r="U1560" s="82" t="s">
        <v>31543</v>
      </c>
      <c r="V1560" s="82" t="s">
        <v>3402</v>
      </c>
      <c r="W1560" s="82" t="s">
        <v>32083</v>
      </c>
      <c r="X1560" s="82" t="s">
        <v>31522</v>
      </c>
      <c r="Y1560" s="82" t="s">
        <v>32097</v>
      </c>
      <c r="AA1560" s="82" t="s">
        <v>30879</v>
      </c>
      <c r="AB1560" s="82" t="s">
        <v>32098</v>
      </c>
      <c r="AC1560" s="82" t="s">
        <v>735</v>
      </c>
      <c r="AD1560" s="82" t="s">
        <v>31653</v>
      </c>
      <c r="AE1560" s="82" t="s">
        <v>32036</v>
      </c>
      <c r="AF1560" s="82" t="s">
        <v>32099</v>
      </c>
      <c r="AG1560" s="82" t="s">
        <v>30884</v>
      </c>
      <c r="AH1560" s="82" t="s">
        <v>32100</v>
      </c>
      <c r="AI1560" s="82" t="s">
        <v>1703</v>
      </c>
      <c r="AJ1560" s="82" t="s">
        <v>30885</v>
      </c>
      <c r="AK1560" s="82" t="s">
        <v>32101</v>
      </c>
      <c r="AL1560" s="82" t="s">
        <v>3887</v>
      </c>
    </row>
    <row r="1561" spans="1:38" x14ac:dyDescent="0.25">
      <c r="A1561" s="82" t="s">
        <v>32102</v>
      </c>
      <c r="B1561" s="82">
        <v>84.268000000000001</v>
      </c>
      <c r="D1561" s="82" t="s">
        <v>30915</v>
      </c>
      <c r="E1561" s="82" t="s">
        <v>31009</v>
      </c>
      <c r="F1561" s="82" t="s">
        <v>32103</v>
      </c>
      <c r="G1561" s="82" t="s">
        <v>551</v>
      </c>
      <c r="H1561" s="82" t="s">
        <v>360</v>
      </c>
      <c r="I1561" s="82" t="s">
        <v>32104</v>
      </c>
      <c r="J1561" s="82" t="s">
        <v>32105</v>
      </c>
      <c r="K1561" s="82" t="s">
        <v>32106</v>
      </c>
      <c r="L1561" s="82" t="s">
        <v>421</v>
      </c>
      <c r="M1561" s="82" t="s">
        <v>32107</v>
      </c>
      <c r="N1561" s="82" t="s">
        <v>32108</v>
      </c>
      <c r="O1561" s="82" t="s">
        <v>558</v>
      </c>
      <c r="P1561" s="82" t="s">
        <v>360</v>
      </c>
      <c r="Q1561" s="82" t="s">
        <v>360</v>
      </c>
      <c r="R1561" s="82" t="s">
        <v>360</v>
      </c>
      <c r="S1561" s="82" t="s">
        <v>368</v>
      </c>
      <c r="T1561" s="82" t="s">
        <v>32109</v>
      </c>
      <c r="U1561" s="82" t="s">
        <v>32110</v>
      </c>
      <c r="V1561" s="82" t="s">
        <v>32111</v>
      </c>
      <c r="W1561" s="82" t="s">
        <v>32112</v>
      </c>
      <c r="X1561" s="82" t="s">
        <v>32113</v>
      </c>
      <c r="Y1561" s="82" t="s">
        <v>32114</v>
      </c>
      <c r="Z1561" s="82" t="s">
        <v>11</v>
      </c>
      <c r="AA1561" s="82" t="s">
        <v>32115</v>
      </c>
      <c r="AB1561" s="82" t="s">
        <v>32116</v>
      </c>
      <c r="AC1561" s="82" t="s">
        <v>32117</v>
      </c>
      <c r="AD1561" s="82" t="s">
        <v>32118</v>
      </c>
      <c r="AE1561" s="82" t="s">
        <v>32119</v>
      </c>
      <c r="AF1561" s="82" t="s">
        <v>32120</v>
      </c>
      <c r="AG1561" s="82" t="s">
        <v>382</v>
      </c>
      <c r="AH1561" s="82" t="s">
        <v>382</v>
      </c>
      <c r="AI1561" s="82" t="s">
        <v>1727</v>
      </c>
      <c r="AJ1561" s="82" t="s">
        <v>30885</v>
      </c>
      <c r="AK1561" s="82" t="s">
        <v>32121</v>
      </c>
      <c r="AL1561" s="82" t="s">
        <v>387</v>
      </c>
    </row>
    <row r="1562" spans="1:38" x14ac:dyDescent="0.25">
      <c r="A1562" s="82" t="s">
        <v>32122</v>
      </c>
      <c r="B1562" s="82">
        <v>84.274000000000001</v>
      </c>
      <c r="D1562" s="82" t="s">
        <v>31008</v>
      </c>
      <c r="E1562" s="82" t="s">
        <v>31555</v>
      </c>
      <c r="F1562" s="82" t="s">
        <v>32123</v>
      </c>
      <c r="G1562" s="82" t="s">
        <v>2317</v>
      </c>
      <c r="H1562" s="82" t="s">
        <v>360</v>
      </c>
      <c r="I1562" s="82" t="s">
        <v>32124</v>
      </c>
      <c r="J1562" s="82" t="s">
        <v>32125</v>
      </c>
      <c r="K1562" s="82" t="s">
        <v>628</v>
      </c>
      <c r="L1562" s="82" t="s">
        <v>32126</v>
      </c>
      <c r="M1562" s="82" t="s">
        <v>32127</v>
      </c>
      <c r="N1562" s="82" t="s">
        <v>32128</v>
      </c>
      <c r="O1562" s="82" t="s">
        <v>558</v>
      </c>
      <c r="P1562" s="82" t="s">
        <v>32129</v>
      </c>
      <c r="Q1562" s="82" t="s">
        <v>360</v>
      </c>
      <c r="R1562" s="82" t="s">
        <v>32130</v>
      </c>
      <c r="S1562" s="82" t="s">
        <v>368</v>
      </c>
      <c r="T1562" s="82" t="s">
        <v>32131</v>
      </c>
      <c r="U1562" s="82" t="s">
        <v>32132</v>
      </c>
      <c r="V1562" s="82" t="s">
        <v>31020</v>
      </c>
      <c r="W1562" s="82" t="s">
        <v>32133</v>
      </c>
      <c r="X1562" s="82" t="s">
        <v>31022</v>
      </c>
      <c r="Y1562" s="82" t="s">
        <v>32134</v>
      </c>
      <c r="AA1562" s="82" t="s">
        <v>30879</v>
      </c>
      <c r="AB1562" s="82" t="s">
        <v>32135</v>
      </c>
      <c r="AC1562" s="82" t="s">
        <v>735</v>
      </c>
      <c r="AD1562" s="82" t="s">
        <v>31026</v>
      </c>
      <c r="AE1562" s="82" t="s">
        <v>32136</v>
      </c>
      <c r="AF1562" s="82" t="s">
        <v>32137</v>
      </c>
      <c r="AH1562" s="82" t="s">
        <v>32138</v>
      </c>
      <c r="AI1562" s="82" t="s">
        <v>1727</v>
      </c>
      <c r="AJ1562" s="82" t="s">
        <v>30885</v>
      </c>
      <c r="AK1562" s="82" t="s">
        <v>32139</v>
      </c>
      <c r="AL1562" s="82" t="s">
        <v>450</v>
      </c>
    </row>
    <row r="1563" spans="1:38" x14ac:dyDescent="0.25">
      <c r="A1563" s="82" t="s">
        <v>32140</v>
      </c>
      <c r="B1563" s="82">
        <v>84.281999999999996</v>
      </c>
      <c r="D1563" s="82" t="s">
        <v>31679</v>
      </c>
      <c r="E1563" s="82" t="s">
        <v>32141</v>
      </c>
      <c r="F1563" s="82" t="s">
        <v>32142</v>
      </c>
      <c r="G1563" s="82" t="s">
        <v>2317</v>
      </c>
      <c r="H1563" s="82" t="s">
        <v>360</v>
      </c>
      <c r="I1563" s="82" t="s">
        <v>32143</v>
      </c>
      <c r="J1563" s="82" t="s">
        <v>32144</v>
      </c>
      <c r="K1563" s="82" t="s">
        <v>628</v>
      </c>
      <c r="L1563" s="82" t="s">
        <v>421</v>
      </c>
      <c r="M1563" s="82" t="s">
        <v>32145</v>
      </c>
      <c r="N1563" s="82" t="s">
        <v>32146</v>
      </c>
      <c r="O1563" s="82" t="s">
        <v>558</v>
      </c>
      <c r="P1563" s="82" t="s">
        <v>15625</v>
      </c>
      <c r="Q1563" s="82" t="s">
        <v>360</v>
      </c>
      <c r="R1563" s="82" t="s">
        <v>32147</v>
      </c>
      <c r="S1563" s="82" t="s">
        <v>400</v>
      </c>
      <c r="T1563" s="82" t="s">
        <v>32148</v>
      </c>
      <c r="U1563" s="82" t="s">
        <v>32149</v>
      </c>
      <c r="V1563" s="82" t="s">
        <v>3402</v>
      </c>
      <c r="W1563" s="82" t="s">
        <v>32150</v>
      </c>
      <c r="X1563" s="82" t="s">
        <v>31691</v>
      </c>
      <c r="Y1563" s="82" t="s">
        <v>32151</v>
      </c>
      <c r="Z1563" s="82" t="s">
        <v>32152</v>
      </c>
      <c r="AA1563" s="82" t="s">
        <v>30879</v>
      </c>
      <c r="AB1563" s="82" t="s">
        <v>382</v>
      </c>
      <c r="AC1563" s="82" t="s">
        <v>735</v>
      </c>
      <c r="AD1563" s="82" t="s">
        <v>32153</v>
      </c>
      <c r="AE1563" s="82" t="s">
        <v>32154</v>
      </c>
      <c r="AF1563" s="82" t="s">
        <v>32155</v>
      </c>
      <c r="AH1563" s="82" t="s">
        <v>32156</v>
      </c>
      <c r="AI1563" s="82" t="s">
        <v>7594</v>
      </c>
      <c r="AJ1563" s="82" t="s">
        <v>30885</v>
      </c>
      <c r="AK1563" s="82" t="s">
        <v>32157</v>
      </c>
      <c r="AL1563" s="82" t="s">
        <v>387</v>
      </c>
    </row>
    <row r="1564" spans="1:38" x14ac:dyDescent="0.25">
      <c r="A1564" s="82" t="s">
        <v>32158</v>
      </c>
      <c r="B1564" s="82">
        <v>84.283000000000001</v>
      </c>
      <c r="D1564" s="82" t="s">
        <v>30888</v>
      </c>
      <c r="E1564" s="82" t="s">
        <v>32159</v>
      </c>
      <c r="F1564" s="82" t="s">
        <v>32160</v>
      </c>
      <c r="G1564" s="82" t="s">
        <v>359</v>
      </c>
      <c r="H1564" s="82" t="s">
        <v>360</v>
      </c>
      <c r="I1564" s="82" t="s">
        <v>32161</v>
      </c>
      <c r="J1564" s="82" t="s">
        <v>32162</v>
      </c>
      <c r="K1564" s="82" t="s">
        <v>25953</v>
      </c>
      <c r="L1564" s="82" t="s">
        <v>1180</v>
      </c>
      <c r="M1564" s="82" t="s">
        <v>32163</v>
      </c>
      <c r="N1564" s="82" t="s">
        <v>32164</v>
      </c>
      <c r="O1564" s="82" t="s">
        <v>558</v>
      </c>
      <c r="P1564" s="82" t="s">
        <v>32165</v>
      </c>
      <c r="Q1564" s="82" t="s">
        <v>360</v>
      </c>
      <c r="R1564" s="82" t="s">
        <v>32166</v>
      </c>
      <c r="S1564" s="82" t="s">
        <v>400</v>
      </c>
      <c r="T1564" s="82" t="s">
        <v>32167</v>
      </c>
      <c r="U1564" s="82" t="s">
        <v>32168</v>
      </c>
      <c r="V1564" s="82" t="s">
        <v>32169</v>
      </c>
      <c r="W1564" s="82" t="s">
        <v>32170</v>
      </c>
      <c r="X1564" s="82" t="s">
        <v>30902</v>
      </c>
      <c r="Y1564" s="82" t="s">
        <v>32171</v>
      </c>
      <c r="Z1564" s="82" t="s">
        <v>32172</v>
      </c>
      <c r="AA1564" s="82" t="s">
        <v>32173</v>
      </c>
      <c r="AB1564" s="82" t="s">
        <v>32174</v>
      </c>
      <c r="AC1564" s="82" t="s">
        <v>1011</v>
      </c>
      <c r="AD1564" s="82" t="s">
        <v>32175</v>
      </c>
      <c r="AE1564" s="82" t="s">
        <v>32176</v>
      </c>
      <c r="AF1564" s="82" t="s">
        <v>32177</v>
      </c>
      <c r="AG1564" s="82" t="s">
        <v>32178</v>
      </c>
      <c r="AH1564" s="82" t="s">
        <v>32179</v>
      </c>
      <c r="AI1564" s="82" t="s">
        <v>7594</v>
      </c>
      <c r="AJ1564" s="82" t="s">
        <v>30885</v>
      </c>
      <c r="AK1564" s="82" t="s">
        <v>32180</v>
      </c>
      <c r="AL1564" s="82" t="s">
        <v>415</v>
      </c>
    </row>
    <row r="1565" spans="1:38" x14ac:dyDescent="0.25">
      <c r="A1565" s="82" t="s">
        <v>161</v>
      </c>
      <c r="B1565" s="82">
        <v>84.287000000000006</v>
      </c>
      <c r="D1565" s="82" t="s">
        <v>30888</v>
      </c>
      <c r="E1565" s="82" t="s">
        <v>32181</v>
      </c>
      <c r="F1565" s="82" t="s">
        <v>32182</v>
      </c>
      <c r="G1565" s="82" t="s">
        <v>683</v>
      </c>
      <c r="H1565" s="82" t="s">
        <v>360</v>
      </c>
      <c r="I1565" s="82" t="s">
        <v>32183</v>
      </c>
      <c r="J1565" s="82" t="s">
        <v>32184</v>
      </c>
      <c r="K1565" s="82" t="s">
        <v>31013</v>
      </c>
      <c r="L1565" s="82" t="s">
        <v>421</v>
      </c>
      <c r="M1565" s="82" t="s">
        <v>32185</v>
      </c>
      <c r="N1565" s="82" t="s">
        <v>32186</v>
      </c>
      <c r="O1565" s="82" t="s">
        <v>558</v>
      </c>
      <c r="P1565" s="82" t="s">
        <v>360</v>
      </c>
      <c r="Q1565" s="82" t="s">
        <v>360</v>
      </c>
      <c r="R1565" s="82" t="s">
        <v>360</v>
      </c>
      <c r="S1565" s="82" t="s">
        <v>5378</v>
      </c>
      <c r="T1565" s="82" t="s">
        <v>32187</v>
      </c>
      <c r="U1565" s="82" t="s">
        <v>32188</v>
      </c>
      <c r="V1565" s="82" t="s">
        <v>32189</v>
      </c>
      <c r="W1565" s="82" t="s">
        <v>32190</v>
      </c>
      <c r="X1565" s="82" t="s">
        <v>30902</v>
      </c>
      <c r="Y1565" s="82" t="s">
        <v>32191</v>
      </c>
      <c r="Z1565" s="82" t="s">
        <v>32192</v>
      </c>
      <c r="AA1565" s="82" t="s">
        <v>30879</v>
      </c>
      <c r="AB1565" s="82" t="s">
        <v>31001</v>
      </c>
      <c r="AC1565" s="82" t="s">
        <v>735</v>
      </c>
      <c r="AD1565" s="82" t="s">
        <v>32193</v>
      </c>
      <c r="AE1565" s="82" t="s">
        <v>32194</v>
      </c>
      <c r="AF1565" s="82" t="s">
        <v>382</v>
      </c>
      <c r="AH1565" s="82" t="s">
        <v>31090</v>
      </c>
      <c r="AI1565" s="82" t="s">
        <v>7594</v>
      </c>
      <c r="AJ1565" s="82" t="s">
        <v>30885</v>
      </c>
      <c r="AK1565" s="82" t="s">
        <v>32195</v>
      </c>
      <c r="AL1565" s="82" t="s">
        <v>415</v>
      </c>
    </row>
    <row r="1566" spans="1:38" x14ac:dyDescent="0.25">
      <c r="A1566" s="82" t="s">
        <v>32196</v>
      </c>
      <c r="B1566" s="82">
        <v>84.295000000000002</v>
      </c>
      <c r="D1566" s="82" t="s">
        <v>31679</v>
      </c>
      <c r="E1566" s="82" t="s">
        <v>32197</v>
      </c>
      <c r="F1566" s="82" t="s">
        <v>32198</v>
      </c>
      <c r="G1566" s="82" t="s">
        <v>359</v>
      </c>
      <c r="H1566" s="82" t="s">
        <v>360</v>
      </c>
      <c r="I1566" s="82" t="s">
        <v>32199</v>
      </c>
      <c r="J1566" s="82" t="s">
        <v>32200</v>
      </c>
      <c r="K1566" s="82" t="s">
        <v>362</v>
      </c>
      <c r="L1566" s="82" t="s">
        <v>421</v>
      </c>
      <c r="M1566" s="82" t="s">
        <v>32201</v>
      </c>
      <c r="N1566" s="82" t="s">
        <v>32202</v>
      </c>
      <c r="O1566" s="82" t="s">
        <v>558</v>
      </c>
      <c r="P1566" s="82" t="s">
        <v>32203</v>
      </c>
      <c r="Q1566" s="82" t="s">
        <v>360</v>
      </c>
      <c r="R1566" s="82" t="s">
        <v>32204</v>
      </c>
      <c r="S1566" s="82" t="s">
        <v>400</v>
      </c>
      <c r="T1566" s="82" t="s">
        <v>32205</v>
      </c>
      <c r="U1566" s="82" t="s">
        <v>32206</v>
      </c>
      <c r="V1566" s="82" t="s">
        <v>3402</v>
      </c>
      <c r="W1566" s="82" t="s">
        <v>32207</v>
      </c>
      <c r="X1566" s="82" t="s">
        <v>31691</v>
      </c>
      <c r="Y1566" s="82" t="s">
        <v>32208</v>
      </c>
      <c r="AA1566" s="82" t="s">
        <v>21501</v>
      </c>
      <c r="AB1566" s="82" t="s">
        <v>32209</v>
      </c>
      <c r="AC1566" s="82" t="s">
        <v>735</v>
      </c>
      <c r="AD1566" s="82" t="s">
        <v>32210</v>
      </c>
      <c r="AE1566" s="82" t="s">
        <v>32211</v>
      </c>
      <c r="AF1566" s="82" t="s">
        <v>382</v>
      </c>
      <c r="AG1566" s="82" t="s">
        <v>31481</v>
      </c>
      <c r="AH1566" s="82" t="s">
        <v>32212</v>
      </c>
      <c r="AI1566" s="82" t="s">
        <v>7594</v>
      </c>
      <c r="AJ1566" s="82" t="s">
        <v>30885</v>
      </c>
      <c r="AK1566" s="82" t="s">
        <v>32213</v>
      </c>
      <c r="AL1566" s="82" t="s">
        <v>1286</v>
      </c>
    </row>
    <row r="1567" spans="1:38" x14ac:dyDescent="0.25">
      <c r="A1567" s="82" t="s">
        <v>32214</v>
      </c>
      <c r="B1567" s="82">
        <v>84.299000000000007</v>
      </c>
      <c r="D1567" s="82" t="s">
        <v>30888</v>
      </c>
      <c r="E1567" s="82" t="s">
        <v>32215</v>
      </c>
      <c r="F1567" s="82" t="s">
        <v>32216</v>
      </c>
      <c r="G1567" s="82" t="s">
        <v>359</v>
      </c>
      <c r="H1567" s="82" t="s">
        <v>360</v>
      </c>
      <c r="I1567" s="82" t="s">
        <v>32217</v>
      </c>
      <c r="J1567" s="82" t="s">
        <v>32218</v>
      </c>
      <c r="K1567" s="82" t="s">
        <v>32219</v>
      </c>
      <c r="L1567" s="82" t="s">
        <v>30894</v>
      </c>
      <c r="M1567" s="82" t="s">
        <v>32220</v>
      </c>
      <c r="N1567" s="82" t="s">
        <v>32221</v>
      </c>
      <c r="O1567" s="82" t="s">
        <v>558</v>
      </c>
      <c r="P1567" s="82" t="s">
        <v>32222</v>
      </c>
      <c r="Q1567" s="82" t="s">
        <v>360</v>
      </c>
      <c r="R1567" s="82" t="s">
        <v>32223</v>
      </c>
      <c r="S1567" s="82" t="s">
        <v>368</v>
      </c>
      <c r="T1567" s="82" t="s">
        <v>32224</v>
      </c>
      <c r="U1567" s="82" t="s">
        <v>32225</v>
      </c>
      <c r="V1567" s="82" t="s">
        <v>32226</v>
      </c>
      <c r="W1567" s="82" t="s">
        <v>32227</v>
      </c>
      <c r="X1567" s="82" t="s">
        <v>31364</v>
      </c>
      <c r="Y1567" s="82" t="s">
        <v>32228</v>
      </c>
      <c r="Z1567" s="82" t="s">
        <v>4583</v>
      </c>
      <c r="AA1567" s="82" t="s">
        <v>21501</v>
      </c>
      <c r="AB1567" s="82" t="s">
        <v>32229</v>
      </c>
      <c r="AC1567" s="82" t="s">
        <v>1011</v>
      </c>
      <c r="AD1567" s="82" t="s">
        <v>32230</v>
      </c>
      <c r="AE1567" s="82" t="s">
        <v>32231</v>
      </c>
      <c r="AF1567" s="82" t="s">
        <v>32232</v>
      </c>
      <c r="AG1567" s="82" t="s">
        <v>31481</v>
      </c>
      <c r="AH1567" s="82" t="s">
        <v>32233</v>
      </c>
      <c r="AI1567" s="82" t="s">
        <v>7594</v>
      </c>
      <c r="AJ1567" s="82" t="s">
        <v>30885</v>
      </c>
      <c r="AK1567" s="82" t="s">
        <v>32234</v>
      </c>
      <c r="AL1567" s="82" t="s">
        <v>415</v>
      </c>
    </row>
    <row r="1568" spans="1:38" x14ac:dyDescent="0.25">
      <c r="A1568" s="82" t="s">
        <v>32235</v>
      </c>
      <c r="B1568" s="82">
        <v>84.305000000000007</v>
      </c>
      <c r="D1568" s="82" t="s">
        <v>32236</v>
      </c>
      <c r="E1568" s="82" t="s">
        <v>32237</v>
      </c>
      <c r="F1568" s="82" t="s">
        <v>32238</v>
      </c>
      <c r="G1568" s="82" t="s">
        <v>20417</v>
      </c>
      <c r="H1568" s="82" t="s">
        <v>360</v>
      </c>
      <c r="I1568" s="82" t="s">
        <v>32239</v>
      </c>
      <c r="J1568" s="82" t="s">
        <v>32240</v>
      </c>
      <c r="K1568" s="82" t="s">
        <v>628</v>
      </c>
      <c r="L1568" s="82" t="s">
        <v>580</v>
      </c>
      <c r="M1568" s="82" t="s">
        <v>32241</v>
      </c>
      <c r="N1568" s="82" t="s">
        <v>32242</v>
      </c>
      <c r="O1568" s="82" t="s">
        <v>558</v>
      </c>
      <c r="P1568" s="82" t="s">
        <v>32243</v>
      </c>
      <c r="Q1568" s="82" t="s">
        <v>360</v>
      </c>
      <c r="R1568" s="82" t="s">
        <v>32244</v>
      </c>
      <c r="S1568" s="82" t="s">
        <v>400</v>
      </c>
      <c r="T1568" s="82" t="s">
        <v>32245</v>
      </c>
      <c r="U1568" s="82" t="s">
        <v>32246</v>
      </c>
      <c r="V1568" s="82" t="s">
        <v>3402</v>
      </c>
      <c r="W1568" s="82" t="s">
        <v>32247</v>
      </c>
      <c r="X1568" s="82" t="s">
        <v>32248</v>
      </c>
      <c r="Y1568" s="82" t="s">
        <v>32249</v>
      </c>
      <c r="Z1568" s="82" t="s">
        <v>32250</v>
      </c>
      <c r="AA1568" s="82" t="s">
        <v>32251</v>
      </c>
      <c r="AB1568" s="82" t="s">
        <v>32252</v>
      </c>
      <c r="AC1568" s="82" t="s">
        <v>1011</v>
      </c>
      <c r="AD1568" s="82" t="s">
        <v>32253</v>
      </c>
      <c r="AE1568" s="82" t="s">
        <v>32254</v>
      </c>
      <c r="AF1568" s="82" t="s">
        <v>32255</v>
      </c>
      <c r="AG1568" s="82" t="s">
        <v>32256</v>
      </c>
      <c r="AH1568" s="82" t="s">
        <v>32257</v>
      </c>
      <c r="AI1568" s="82" t="s">
        <v>7594</v>
      </c>
      <c r="AJ1568" s="82" t="s">
        <v>30885</v>
      </c>
      <c r="AK1568" s="82" t="s">
        <v>32258</v>
      </c>
      <c r="AL1568" s="82" t="s">
        <v>4274</v>
      </c>
    </row>
    <row r="1569" spans="1:38" x14ac:dyDescent="0.25">
      <c r="A1569" s="82" t="s">
        <v>32259</v>
      </c>
      <c r="B1569" s="82">
        <v>84.31</v>
      </c>
      <c r="C1569" s="82" t="s">
        <v>32259</v>
      </c>
      <c r="D1569" s="82" t="s">
        <v>30888</v>
      </c>
      <c r="E1569" s="82" t="s">
        <v>30987</v>
      </c>
      <c r="F1569" s="82" t="s">
        <v>32260</v>
      </c>
      <c r="G1569" s="82" t="s">
        <v>359</v>
      </c>
      <c r="H1569" s="82" t="s">
        <v>360</v>
      </c>
      <c r="I1569" s="82" t="s">
        <v>32261</v>
      </c>
      <c r="J1569" s="82" t="s">
        <v>32262</v>
      </c>
      <c r="K1569" s="82" t="s">
        <v>32263</v>
      </c>
      <c r="L1569" s="82" t="s">
        <v>580</v>
      </c>
      <c r="M1569" s="82" t="s">
        <v>32264</v>
      </c>
      <c r="N1569" s="82" t="s">
        <v>31896</v>
      </c>
      <c r="O1569" s="82" t="s">
        <v>558</v>
      </c>
      <c r="P1569" s="82" t="s">
        <v>15625</v>
      </c>
      <c r="Q1569" s="82" t="s">
        <v>360</v>
      </c>
      <c r="R1569" s="82" t="s">
        <v>32265</v>
      </c>
      <c r="S1569" s="82" t="s">
        <v>32266</v>
      </c>
      <c r="T1569" s="82" t="s">
        <v>32267</v>
      </c>
      <c r="U1569" s="82" t="s">
        <v>32268</v>
      </c>
      <c r="V1569" s="82" t="s">
        <v>3402</v>
      </c>
      <c r="W1569" s="82" t="s">
        <v>32269</v>
      </c>
      <c r="X1569" s="82" t="s">
        <v>31691</v>
      </c>
      <c r="Y1569" s="82" t="s">
        <v>32270</v>
      </c>
      <c r="Z1569" s="82" t="s">
        <v>31024</v>
      </c>
      <c r="AA1569" s="82" t="s">
        <v>32271</v>
      </c>
      <c r="AB1569" s="82" t="s">
        <v>32272</v>
      </c>
      <c r="AC1569" s="82" t="s">
        <v>1011</v>
      </c>
      <c r="AD1569" s="82" t="s">
        <v>32273</v>
      </c>
      <c r="AE1569" s="82" t="s">
        <v>32274</v>
      </c>
      <c r="AF1569" s="82" t="s">
        <v>382</v>
      </c>
      <c r="AG1569" s="82" t="s">
        <v>32275</v>
      </c>
      <c r="AH1569" s="82" t="s">
        <v>32276</v>
      </c>
      <c r="AI1569" s="82" t="s">
        <v>7594</v>
      </c>
      <c r="AJ1569" s="82" t="s">
        <v>30885</v>
      </c>
      <c r="AK1569" s="82" t="s">
        <v>32277</v>
      </c>
      <c r="AL1569" s="82" t="s">
        <v>387</v>
      </c>
    </row>
    <row r="1570" spans="1:38" x14ac:dyDescent="0.25">
      <c r="A1570" s="82" t="s">
        <v>32278</v>
      </c>
      <c r="B1570" s="82">
        <v>84.314999999999998</v>
      </c>
      <c r="C1570" s="82" t="s">
        <v>32279</v>
      </c>
      <c r="D1570" s="82" t="s">
        <v>31128</v>
      </c>
      <c r="E1570" s="82" t="s">
        <v>31532</v>
      </c>
      <c r="F1570" s="82" t="s">
        <v>32280</v>
      </c>
      <c r="G1570" s="82" t="s">
        <v>359</v>
      </c>
      <c r="H1570" s="82" t="s">
        <v>360</v>
      </c>
      <c r="I1570" s="82" t="s">
        <v>32281</v>
      </c>
      <c r="J1570" s="82" t="s">
        <v>32282</v>
      </c>
      <c r="K1570" s="82" t="s">
        <v>32283</v>
      </c>
      <c r="L1570" s="82" t="s">
        <v>32284</v>
      </c>
      <c r="M1570" s="82" t="s">
        <v>31664</v>
      </c>
      <c r="N1570" s="82" t="s">
        <v>32285</v>
      </c>
      <c r="O1570" s="82" t="s">
        <v>558</v>
      </c>
      <c r="P1570" s="82" t="s">
        <v>32286</v>
      </c>
      <c r="Q1570" s="82" t="s">
        <v>360</v>
      </c>
      <c r="R1570" s="82" t="s">
        <v>31646</v>
      </c>
      <c r="S1570" s="82" t="s">
        <v>400</v>
      </c>
      <c r="T1570" s="82" t="s">
        <v>32287</v>
      </c>
      <c r="U1570" s="82" t="s">
        <v>32288</v>
      </c>
      <c r="V1570" s="82" t="s">
        <v>32289</v>
      </c>
      <c r="W1570" s="82" t="s">
        <v>32290</v>
      </c>
      <c r="X1570" s="82" t="s">
        <v>31522</v>
      </c>
      <c r="Y1570" s="82" t="s">
        <v>32291</v>
      </c>
      <c r="AA1570" s="82" t="s">
        <v>30879</v>
      </c>
      <c r="AB1570" s="82" t="s">
        <v>32292</v>
      </c>
      <c r="AC1570" s="82" t="s">
        <v>1011</v>
      </c>
      <c r="AD1570" s="82" t="s">
        <v>32293</v>
      </c>
      <c r="AE1570" s="82" t="s">
        <v>32057</v>
      </c>
      <c r="AF1570" s="82" t="s">
        <v>32294</v>
      </c>
      <c r="AG1570" s="82" t="s">
        <v>30884</v>
      </c>
      <c r="AH1570" s="82" t="s">
        <v>32295</v>
      </c>
      <c r="AI1570" s="82" t="s">
        <v>7594</v>
      </c>
      <c r="AJ1570" s="82" t="s">
        <v>30885</v>
      </c>
      <c r="AK1570" s="82" t="s">
        <v>32296</v>
      </c>
      <c r="AL1570" s="82" t="s">
        <v>415</v>
      </c>
    </row>
    <row r="1571" spans="1:38" x14ac:dyDescent="0.25">
      <c r="A1571" s="82" t="s">
        <v>32297</v>
      </c>
      <c r="B1571" s="82">
        <v>84.322999999999993</v>
      </c>
      <c r="D1571" s="82" t="s">
        <v>31128</v>
      </c>
      <c r="E1571" s="82" t="s">
        <v>32298</v>
      </c>
      <c r="F1571" s="82" t="s">
        <v>32299</v>
      </c>
      <c r="G1571" s="82" t="s">
        <v>359</v>
      </c>
      <c r="H1571" s="82" t="s">
        <v>360</v>
      </c>
      <c r="I1571" s="82" t="s">
        <v>32300</v>
      </c>
      <c r="J1571" s="82" t="s">
        <v>32301</v>
      </c>
      <c r="K1571" s="82" t="s">
        <v>31013</v>
      </c>
      <c r="L1571" s="82" t="s">
        <v>3667</v>
      </c>
      <c r="M1571" s="82" t="s">
        <v>32302</v>
      </c>
      <c r="N1571" s="82" t="s">
        <v>32303</v>
      </c>
      <c r="O1571" s="82" t="s">
        <v>558</v>
      </c>
      <c r="P1571" s="82" t="s">
        <v>360</v>
      </c>
      <c r="Q1571" s="82" t="s">
        <v>360</v>
      </c>
      <c r="R1571" s="82" t="s">
        <v>32304</v>
      </c>
      <c r="S1571" s="82" t="s">
        <v>400</v>
      </c>
      <c r="T1571" s="82" t="s">
        <v>32305</v>
      </c>
      <c r="U1571" s="82" t="s">
        <v>32306</v>
      </c>
      <c r="V1571" s="82" t="s">
        <v>3402</v>
      </c>
      <c r="W1571" s="82" t="s">
        <v>32307</v>
      </c>
      <c r="X1571" s="82" t="s">
        <v>32308</v>
      </c>
      <c r="Y1571" s="82" t="s">
        <v>32309</v>
      </c>
      <c r="Z1571" s="82" t="s">
        <v>32310</v>
      </c>
      <c r="AA1571" s="82" t="s">
        <v>30879</v>
      </c>
      <c r="AB1571" s="82" t="s">
        <v>32311</v>
      </c>
      <c r="AC1571" s="82" t="s">
        <v>735</v>
      </c>
      <c r="AD1571" s="82" t="s">
        <v>32312</v>
      </c>
      <c r="AE1571" s="82" t="s">
        <v>31147</v>
      </c>
      <c r="AF1571" s="82" t="s">
        <v>32313</v>
      </c>
      <c r="AG1571" s="82" t="s">
        <v>30884</v>
      </c>
      <c r="AH1571" s="82" t="s">
        <v>32314</v>
      </c>
      <c r="AI1571" s="82" t="s">
        <v>7634</v>
      </c>
      <c r="AJ1571" s="82" t="s">
        <v>30885</v>
      </c>
      <c r="AK1571" s="82" t="s">
        <v>32315</v>
      </c>
      <c r="AL1571" s="82" t="s">
        <v>415</v>
      </c>
    </row>
    <row r="1572" spans="1:38" x14ac:dyDescent="0.25">
      <c r="A1572" s="82" t="s">
        <v>32316</v>
      </c>
      <c r="B1572" s="82">
        <v>84.323999999999998</v>
      </c>
      <c r="D1572" s="82" t="s">
        <v>32236</v>
      </c>
      <c r="E1572" s="82" t="s">
        <v>32317</v>
      </c>
      <c r="F1572" s="82" t="s">
        <v>32318</v>
      </c>
      <c r="G1572" s="82" t="s">
        <v>359</v>
      </c>
      <c r="H1572" s="82" t="s">
        <v>360</v>
      </c>
      <c r="I1572" s="82" t="s">
        <v>32319</v>
      </c>
      <c r="J1572" s="82" t="s">
        <v>32320</v>
      </c>
      <c r="K1572" s="82" t="s">
        <v>628</v>
      </c>
      <c r="L1572" s="82" t="s">
        <v>421</v>
      </c>
      <c r="M1572" s="82" t="s">
        <v>32321</v>
      </c>
      <c r="N1572" s="82" t="s">
        <v>32322</v>
      </c>
      <c r="O1572" s="82" t="s">
        <v>558</v>
      </c>
      <c r="P1572" s="82" t="s">
        <v>32323</v>
      </c>
      <c r="Q1572" s="82" t="s">
        <v>360</v>
      </c>
      <c r="R1572" s="82" t="s">
        <v>32244</v>
      </c>
      <c r="S1572" s="82" t="s">
        <v>400</v>
      </c>
      <c r="T1572" s="82" t="s">
        <v>32324</v>
      </c>
      <c r="U1572" s="82" t="s">
        <v>32325</v>
      </c>
      <c r="V1572" s="82" t="s">
        <v>3402</v>
      </c>
      <c r="W1572" s="82" t="s">
        <v>32326</v>
      </c>
      <c r="X1572" s="82" t="s">
        <v>32248</v>
      </c>
      <c r="Y1572" s="82" t="s">
        <v>32327</v>
      </c>
      <c r="Z1572" s="82" t="s">
        <v>32328</v>
      </c>
      <c r="AA1572" s="82" t="s">
        <v>32329</v>
      </c>
      <c r="AB1572" s="82" t="s">
        <v>32252</v>
      </c>
      <c r="AC1572" s="82" t="s">
        <v>735</v>
      </c>
      <c r="AD1572" s="82" t="s">
        <v>32330</v>
      </c>
      <c r="AE1572" s="82" t="s">
        <v>32331</v>
      </c>
      <c r="AF1572" s="82" t="s">
        <v>32332</v>
      </c>
      <c r="AG1572" s="82" t="s">
        <v>32333</v>
      </c>
      <c r="AH1572" s="82" t="s">
        <v>32334</v>
      </c>
      <c r="AI1572" s="82" t="s">
        <v>7634</v>
      </c>
      <c r="AJ1572" s="82" t="s">
        <v>30885</v>
      </c>
      <c r="AK1572" s="82" t="s">
        <v>32335</v>
      </c>
      <c r="AL1572" s="82" t="s">
        <v>1286</v>
      </c>
    </row>
    <row r="1573" spans="1:38" x14ac:dyDescent="0.25">
      <c r="A1573" s="82" t="s">
        <v>32336</v>
      </c>
      <c r="B1573" s="82">
        <v>84.325000000000003</v>
      </c>
      <c r="D1573" s="82" t="s">
        <v>31128</v>
      </c>
      <c r="E1573" s="82" t="s">
        <v>32337</v>
      </c>
      <c r="F1573" s="82" t="s">
        <v>32338</v>
      </c>
      <c r="G1573" s="82" t="s">
        <v>359</v>
      </c>
      <c r="H1573" s="82" t="s">
        <v>360</v>
      </c>
      <c r="I1573" s="82" t="s">
        <v>32339</v>
      </c>
      <c r="J1573" s="82" t="s">
        <v>32340</v>
      </c>
      <c r="K1573" s="82" t="s">
        <v>628</v>
      </c>
      <c r="L1573" s="82" t="s">
        <v>3667</v>
      </c>
      <c r="M1573" s="82" t="s">
        <v>421</v>
      </c>
      <c r="N1573" s="82" t="s">
        <v>32341</v>
      </c>
      <c r="O1573" s="82" t="s">
        <v>558</v>
      </c>
      <c r="P1573" s="82" t="s">
        <v>360</v>
      </c>
      <c r="Q1573" s="82" t="s">
        <v>360</v>
      </c>
      <c r="R1573" s="82" t="s">
        <v>32342</v>
      </c>
      <c r="S1573" s="82" t="s">
        <v>32343</v>
      </c>
      <c r="T1573" s="82" t="s">
        <v>32344</v>
      </c>
      <c r="U1573" s="82" t="s">
        <v>32345</v>
      </c>
      <c r="V1573" s="82" t="s">
        <v>3402</v>
      </c>
      <c r="W1573" s="82" t="s">
        <v>32346</v>
      </c>
      <c r="X1573" s="82" t="s">
        <v>31142</v>
      </c>
      <c r="Y1573" s="82" t="s">
        <v>32347</v>
      </c>
      <c r="Z1573" s="82" t="s">
        <v>32348</v>
      </c>
      <c r="AA1573" s="82" t="s">
        <v>32349</v>
      </c>
      <c r="AB1573" s="82" t="s">
        <v>32350</v>
      </c>
      <c r="AC1573" s="82" t="s">
        <v>1011</v>
      </c>
      <c r="AD1573" s="82" t="s">
        <v>32351</v>
      </c>
      <c r="AE1573" s="82" t="s">
        <v>31147</v>
      </c>
      <c r="AF1573" s="82" t="s">
        <v>32352</v>
      </c>
      <c r="AG1573" s="82" t="s">
        <v>30884</v>
      </c>
      <c r="AH1573" s="82" t="s">
        <v>32353</v>
      </c>
      <c r="AI1573" s="82" t="s">
        <v>7634</v>
      </c>
      <c r="AJ1573" s="82" t="s">
        <v>30885</v>
      </c>
      <c r="AK1573" s="82" t="s">
        <v>32354</v>
      </c>
      <c r="AL1573" s="82" t="s">
        <v>415</v>
      </c>
    </row>
    <row r="1574" spans="1:38" x14ac:dyDescent="0.25">
      <c r="A1574" s="82" t="s">
        <v>32355</v>
      </c>
      <c r="B1574" s="82">
        <v>84.325999999999993</v>
      </c>
      <c r="D1574" s="82" t="s">
        <v>31128</v>
      </c>
      <c r="E1574" s="82" t="s">
        <v>32356</v>
      </c>
      <c r="F1574" s="82" t="s">
        <v>32357</v>
      </c>
      <c r="G1574" s="82" t="s">
        <v>359</v>
      </c>
      <c r="H1574" s="82" t="s">
        <v>360</v>
      </c>
      <c r="I1574" s="82" t="s">
        <v>32358</v>
      </c>
      <c r="J1574" s="82" t="s">
        <v>32359</v>
      </c>
      <c r="K1574" s="82" t="s">
        <v>25953</v>
      </c>
      <c r="L1574" s="82" t="s">
        <v>421</v>
      </c>
      <c r="M1574" s="82" t="s">
        <v>32360</v>
      </c>
      <c r="N1574" s="82" t="s">
        <v>32341</v>
      </c>
      <c r="O1574" s="82" t="s">
        <v>558</v>
      </c>
      <c r="P1574" s="82" t="s">
        <v>32361</v>
      </c>
      <c r="Q1574" s="82" t="s">
        <v>360</v>
      </c>
      <c r="R1574" s="82" t="s">
        <v>32362</v>
      </c>
      <c r="S1574" s="82" t="s">
        <v>32363</v>
      </c>
      <c r="T1574" s="82" t="s">
        <v>32364</v>
      </c>
      <c r="U1574" s="82" t="s">
        <v>32365</v>
      </c>
      <c r="V1574" s="82" t="s">
        <v>3402</v>
      </c>
      <c r="W1574" s="82" t="s">
        <v>32366</v>
      </c>
      <c r="X1574" s="82" t="s">
        <v>31142</v>
      </c>
      <c r="Y1574" s="82" t="s">
        <v>32367</v>
      </c>
      <c r="Z1574" s="82" t="s">
        <v>32348</v>
      </c>
      <c r="AA1574" s="82" t="s">
        <v>32368</v>
      </c>
      <c r="AB1574" s="82" t="s">
        <v>32369</v>
      </c>
      <c r="AC1574" s="82" t="s">
        <v>1011</v>
      </c>
      <c r="AD1574" s="82" t="s">
        <v>32370</v>
      </c>
      <c r="AE1574" s="82" t="s">
        <v>32371</v>
      </c>
      <c r="AF1574" s="82" t="s">
        <v>32372</v>
      </c>
      <c r="AG1574" s="82" t="s">
        <v>32373</v>
      </c>
      <c r="AH1574" s="82" t="s">
        <v>32353</v>
      </c>
      <c r="AI1574" s="82" t="s">
        <v>7634</v>
      </c>
      <c r="AJ1574" s="82" t="s">
        <v>30885</v>
      </c>
      <c r="AK1574" s="82" t="s">
        <v>32374</v>
      </c>
      <c r="AL1574" s="82" t="s">
        <v>415</v>
      </c>
    </row>
    <row r="1575" spans="1:38" x14ac:dyDescent="0.25">
      <c r="A1575" s="82" t="s">
        <v>32375</v>
      </c>
      <c r="B1575" s="82">
        <v>84.326999999999998</v>
      </c>
      <c r="D1575" s="82" t="s">
        <v>31128</v>
      </c>
      <c r="E1575" s="82" t="s">
        <v>32376</v>
      </c>
      <c r="F1575" s="82" t="s">
        <v>32377</v>
      </c>
      <c r="G1575" s="82" t="s">
        <v>359</v>
      </c>
      <c r="H1575" s="82" t="s">
        <v>360</v>
      </c>
      <c r="I1575" s="82" t="s">
        <v>32358</v>
      </c>
      <c r="J1575" s="82" t="s">
        <v>32378</v>
      </c>
      <c r="K1575" s="82" t="s">
        <v>628</v>
      </c>
      <c r="L1575" s="82" t="s">
        <v>421</v>
      </c>
      <c r="M1575" s="82" t="s">
        <v>32360</v>
      </c>
      <c r="N1575" s="82" t="s">
        <v>32379</v>
      </c>
      <c r="O1575" s="82" t="s">
        <v>558</v>
      </c>
      <c r="P1575" s="82" t="s">
        <v>32380</v>
      </c>
      <c r="Q1575" s="82" t="s">
        <v>360</v>
      </c>
      <c r="R1575" s="82" t="s">
        <v>32381</v>
      </c>
      <c r="S1575" s="82" t="s">
        <v>32343</v>
      </c>
      <c r="T1575" s="82" t="s">
        <v>32382</v>
      </c>
      <c r="U1575" s="82" t="s">
        <v>32383</v>
      </c>
      <c r="V1575" s="82" t="s">
        <v>3402</v>
      </c>
      <c r="W1575" s="82" t="s">
        <v>32384</v>
      </c>
      <c r="X1575" s="82" t="s">
        <v>31142</v>
      </c>
      <c r="Y1575" s="82" t="s">
        <v>32385</v>
      </c>
      <c r="Z1575" s="82" t="s">
        <v>32348</v>
      </c>
      <c r="AA1575" s="82" t="s">
        <v>32386</v>
      </c>
      <c r="AB1575" s="82" t="s">
        <v>32387</v>
      </c>
      <c r="AC1575" s="82" t="s">
        <v>735</v>
      </c>
      <c r="AD1575" s="82" t="s">
        <v>32388</v>
      </c>
      <c r="AE1575" s="82" t="s">
        <v>32389</v>
      </c>
      <c r="AF1575" s="82" t="s">
        <v>32390</v>
      </c>
      <c r="AG1575" s="82" t="s">
        <v>32391</v>
      </c>
      <c r="AH1575" s="82" t="s">
        <v>32353</v>
      </c>
      <c r="AI1575" s="82" t="s">
        <v>7634</v>
      </c>
      <c r="AJ1575" s="82" t="s">
        <v>30885</v>
      </c>
      <c r="AK1575" s="82" t="s">
        <v>32392</v>
      </c>
      <c r="AL1575" s="82" t="s">
        <v>415</v>
      </c>
    </row>
    <row r="1576" spans="1:38" x14ac:dyDescent="0.25">
      <c r="A1576" s="82" t="s">
        <v>32393</v>
      </c>
      <c r="B1576" s="82">
        <v>84.328000000000003</v>
      </c>
      <c r="D1576" s="82" t="s">
        <v>31128</v>
      </c>
      <c r="E1576" s="82" t="s">
        <v>32394</v>
      </c>
      <c r="F1576" s="82" t="s">
        <v>32395</v>
      </c>
      <c r="G1576" s="82" t="s">
        <v>359</v>
      </c>
      <c r="H1576" s="82" t="s">
        <v>360</v>
      </c>
      <c r="I1576" s="82" t="s">
        <v>32396</v>
      </c>
      <c r="J1576" s="82" t="s">
        <v>32397</v>
      </c>
      <c r="K1576" s="82" t="s">
        <v>30893</v>
      </c>
      <c r="L1576" s="82" t="s">
        <v>30894</v>
      </c>
      <c r="M1576" s="82" t="s">
        <v>421</v>
      </c>
      <c r="N1576" s="82" t="s">
        <v>32341</v>
      </c>
      <c r="O1576" s="82" t="s">
        <v>558</v>
      </c>
      <c r="P1576" s="82" t="s">
        <v>360</v>
      </c>
      <c r="Q1576" s="82" t="s">
        <v>360</v>
      </c>
      <c r="R1576" s="82" t="s">
        <v>32398</v>
      </c>
      <c r="S1576" s="82" t="s">
        <v>32399</v>
      </c>
      <c r="T1576" s="82" t="s">
        <v>32400</v>
      </c>
      <c r="U1576" s="82" t="s">
        <v>32401</v>
      </c>
      <c r="V1576" s="82" t="s">
        <v>3402</v>
      </c>
      <c r="W1576" s="82" t="s">
        <v>32402</v>
      </c>
      <c r="X1576" s="82" t="s">
        <v>31142</v>
      </c>
      <c r="Y1576" s="82" t="s">
        <v>32403</v>
      </c>
      <c r="Z1576" s="82" t="s">
        <v>32348</v>
      </c>
      <c r="AA1576" s="82" t="s">
        <v>21501</v>
      </c>
      <c r="AB1576" s="82" t="s">
        <v>32404</v>
      </c>
      <c r="AC1576" s="82" t="s">
        <v>1011</v>
      </c>
      <c r="AD1576" s="82" t="s">
        <v>32405</v>
      </c>
      <c r="AE1576" s="82" t="s">
        <v>32406</v>
      </c>
      <c r="AF1576" s="82" t="s">
        <v>32407</v>
      </c>
      <c r="AG1576" s="82" t="s">
        <v>31481</v>
      </c>
      <c r="AH1576" s="82" t="s">
        <v>32353</v>
      </c>
      <c r="AI1576" s="82" t="s">
        <v>7634</v>
      </c>
      <c r="AJ1576" s="82" t="s">
        <v>30885</v>
      </c>
      <c r="AK1576" s="82" t="s">
        <v>32408</v>
      </c>
      <c r="AL1576" s="82" t="s">
        <v>415</v>
      </c>
    </row>
    <row r="1577" spans="1:38" x14ac:dyDescent="0.25">
      <c r="A1577" s="82" t="s">
        <v>32409</v>
      </c>
      <c r="B1577" s="82">
        <v>84.328999999999994</v>
      </c>
      <c r="D1577" s="82" t="s">
        <v>32236</v>
      </c>
      <c r="E1577" s="82" t="s">
        <v>32410</v>
      </c>
      <c r="F1577" s="82" t="s">
        <v>32411</v>
      </c>
      <c r="G1577" s="82" t="s">
        <v>20417</v>
      </c>
      <c r="H1577" s="82" t="s">
        <v>360</v>
      </c>
      <c r="I1577" s="82" t="s">
        <v>32412</v>
      </c>
      <c r="J1577" s="82" t="s">
        <v>32413</v>
      </c>
      <c r="K1577" s="82" t="s">
        <v>32414</v>
      </c>
      <c r="L1577" s="82" t="s">
        <v>421</v>
      </c>
      <c r="M1577" s="82" t="s">
        <v>32415</v>
      </c>
      <c r="N1577" s="82" t="s">
        <v>32416</v>
      </c>
      <c r="O1577" s="82" t="s">
        <v>558</v>
      </c>
      <c r="P1577" s="82" t="s">
        <v>360</v>
      </c>
      <c r="Q1577" s="82" t="s">
        <v>32417</v>
      </c>
      <c r="R1577" s="82" t="s">
        <v>360</v>
      </c>
      <c r="S1577" s="82" t="s">
        <v>400</v>
      </c>
      <c r="T1577" s="82" t="s">
        <v>32418</v>
      </c>
      <c r="U1577" s="82" t="s">
        <v>32419</v>
      </c>
      <c r="V1577" s="82" t="s">
        <v>3402</v>
      </c>
      <c r="W1577" s="82" t="s">
        <v>32420</v>
      </c>
      <c r="X1577" s="82" t="s">
        <v>32421</v>
      </c>
      <c r="Y1577" s="82" t="s">
        <v>32422</v>
      </c>
      <c r="Z1577" s="82" t="s">
        <v>4583</v>
      </c>
      <c r="AA1577" s="82" t="s">
        <v>32423</v>
      </c>
      <c r="AB1577" s="82" t="s">
        <v>32424</v>
      </c>
      <c r="AC1577" s="82" t="s">
        <v>1011</v>
      </c>
      <c r="AD1577" s="82" t="s">
        <v>32425</v>
      </c>
      <c r="AE1577" s="82" t="s">
        <v>32426</v>
      </c>
      <c r="AF1577" s="82" t="s">
        <v>32427</v>
      </c>
      <c r="AG1577" s="82" t="s">
        <v>32428</v>
      </c>
      <c r="AH1577" s="82" t="s">
        <v>32429</v>
      </c>
      <c r="AI1577" s="82" t="s">
        <v>7634</v>
      </c>
      <c r="AJ1577" s="82" t="s">
        <v>30885</v>
      </c>
      <c r="AK1577" s="82" t="s">
        <v>32430</v>
      </c>
      <c r="AL1577" s="82" t="s">
        <v>3981</v>
      </c>
    </row>
    <row r="1578" spans="1:38" x14ac:dyDescent="0.25">
      <c r="A1578" s="82" t="s">
        <v>32431</v>
      </c>
      <c r="B1578" s="82">
        <v>84.334000000000003</v>
      </c>
      <c r="C1578" s="82" t="s">
        <v>32432</v>
      </c>
      <c r="D1578" s="82" t="s">
        <v>31008</v>
      </c>
      <c r="E1578" s="82" t="s">
        <v>32433</v>
      </c>
      <c r="F1578" s="82" t="s">
        <v>32434</v>
      </c>
      <c r="G1578" s="82" t="s">
        <v>359</v>
      </c>
      <c r="H1578" s="82" t="s">
        <v>360</v>
      </c>
      <c r="I1578" s="82" t="s">
        <v>32435</v>
      </c>
      <c r="J1578" s="82" t="s">
        <v>32436</v>
      </c>
      <c r="K1578" s="82" t="s">
        <v>32437</v>
      </c>
      <c r="L1578" s="82" t="s">
        <v>31268</v>
      </c>
      <c r="M1578" s="82" t="s">
        <v>32438</v>
      </c>
      <c r="N1578" s="82" t="s">
        <v>32439</v>
      </c>
      <c r="O1578" s="82" t="s">
        <v>558</v>
      </c>
      <c r="P1578" s="82" t="s">
        <v>32440</v>
      </c>
      <c r="Q1578" s="82" t="s">
        <v>360</v>
      </c>
      <c r="R1578" s="82" t="s">
        <v>32441</v>
      </c>
      <c r="S1578" s="82" t="s">
        <v>32442</v>
      </c>
      <c r="T1578" s="82" t="s">
        <v>32443</v>
      </c>
      <c r="U1578" s="82" t="s">
        <v>32444</v>
      </c>
      <c r="V1578" s="82" t="s">
        <v>3402</v>
      </c>
      <c r="W1578" s="82" t="s">
        <v>32445</v>
      </c>
      <c r="X1578" s="82" t="s">
        <v>31022</v>
      </c>
      <c r="Y1578" s="82" t="s">
        <v>32446</v>
      </c>
      <c r="Z1578" s="82" t="s">
        <v>32447</v>
      </c>
      <c r="AA1578" s="82" t="s">
        <v>376</v>
      </c>
      <c r="AB1578" s="82" t="s">
        <v>32448</v>
      </c>
      <c r="AC1578" s="82" t="s">
        <v>1011</v>
      </c>
      <c r="AD1578" s="82" t="s">
        <v>32449</v>
      </c>
      <c r="AE1578" s="82" t="s">
        <v>32450</v>
      </c>
      <c r="AF1578" s="82" t="s">
        <v>382</v>
      </c>
      <c r="AG1578" s="82" t="s">
        <v>382</v>
      </c>
      <c r="AH1578" s="82" t="s">
        <v>360</v>
      </c>
      <c r="AI1578" s="82" t="s">
        <v>1842</v>
      </c>
      <c r="AJ1578" s="82" t="s">
        <v>30885</v>
      </c>
      <c r="AK1578" s="82" t="s">
        <v>32451</v>
      </c>
      <c r="AL1578" s="82" t="s">
        <v>415</v>
      </c>
    </row>
    <row r="1579" spans="1:38" x14ac:dyDescent="0.25">
      <c r="A1579" s="82" t="s">
        <v>32452</v>
      </c>
      <c r="B1579" s="82">
        <v>84.334999999999994</v>
      </c>
      <c r="D1579" s="82" t="s">
        <v>31008</v>
      </c>
      <c r="E1579" s="82" t="s">
        <v>32453</v>
      </c>
      <c r="F1579" s="82" t="s">
        <v>32454</v>
      </c>
      <c r="G1579" s="82" t="s">
        <v>359</v>
      </c>
      <c r="H1579" s="82" t="s">
        <v>360</v>
      </c>
      <c r="I1579" s="82" t="s">
        <v>32455</v>
      </c>
      <c r="J1579" s="82" t="s">
        <v>32456</v>
      </c>
      <c r="K1579" s="82" t="s">
        <v>628</v>
      </c>
      <c r="L1579" s="82" t="s">
        <v>32457</v>
      </c>
      <c r="M1579" s="82" t="s">
        <v>32458</v>
      </c>
      <c r="N1579" s="82" t="s">
        <v>32459</v>
      </c>
      <c r="O1579" s="82" t="s">
        <v>558</v>
      </c>
      <c r="P1579" s="82" t="s">
        <v>32460</v>
      </c>
      <c r="Q1579" s="82" t="s">
        <v>360</v>
      </c>
      <c r="R1579" s="82" t="s">
        <v>32461</v>
      </c>
      <c r="S1579" s="82" t="s">
        <v>32462</v>
      </c>
      <c r="T1579" s="82" t="s">
        <v>32463</v>
      </c>
      <c r="U1579" s="82" t="s">
        <v>32464</v>
      </c>
      <c r="V1579" s="82" t="s">
        <v>3402</v>
      </c>
      <c r="W1579" s="82" t="s">
        <v>32465</v>
      </c>
      <c r="X1579" s="82" t="s">
        <v>31022</v>
      </c>
      <c r="Y1579" s="82" t="s">
        <v>32466</v>
      </c>
      <c r="Z1579" s="82" t="s">
        <v>32467</v>
      </c>
      <c r="AA1579" s="82" t="s">
        <v>31043</v>
      </c>
      <c r="AB1579" s="82" t="s">
        <v>32468</v>
      </c>
      <c r="AC1579" s="82" t="s">
        <v>1011</v>
      </c>
      <c r="AD1579" s="82" t="s">
        <v>32469</v>
      </c>
      <c r="AE1579" s="82" t="s">
        <v>32470</v>
      </c>
      <c r="AF1579" s="82" t="s">
        <v>382</v>
      </c>
      <c r="AH1579" s="82" t="s">
        <v>32471</v>
      </c>
      <c r="AI1579" s="82" t="s">
        <v>1842</v>
      </c>
      <c r="AJ1579" s="82" t="s">
        <v>30885</v>
      </c>
      <c r="AK1579" s="82" t="s">
        <v>32472</v>
      </c>
      <c r="AL1579" s="82" t="s">
        <v>1286</v>
      </c>
    </row>
    <row r="1580" spans="1:38" x14ac:dyDescent="0.25">
      <c r="A1580" s="82" t="s">
        <v>32473</v>
      </c>
      <c r="B1580" s="82">
        <v>84.335999999999999</v>
      </c>
      <c r="D1580" s="82" t="s">
        <v>31679</v>
      </c>
      <c r="E1580" s="82" t="s">
        <v>31009</v>
      </c>
      <c r="F1580" s="82" t="s">
        <v>32474</v>
      </c>
      <c r="G1580" s="82" t="s">
        <v>359</v>
      </c>
      <c r="H1580" s="82" t="s">
        <v>360</v>
      </c>
      <c r="I1580" s="82" t="s">
        <v>32475</v>
      </c>
      <c r="J1580" s="82" t="s">
        <v>32476</v>
      </c>
      <c r="K1580" s="82" t="s">
        <v>628</v>
      </c>
      <c r="L1580" s="82" t="s">
        <v>30894</v>
      </c>
      <c r="M1580" s="82" t="s">
        <v>31469</v>
      </c>
      <c r="N1580" s="82" t="s">
        <v>32477</v>
      </c>
      <c r="O1580" s="82" t="s">
        <v>558</v>
      </c>
      <c r="P1580" s="82" t="s">
        <v>32478</v>
      </c>
      <c r="Q1580" s="82" t="s">
        <v>360</v>
      </c>
      <c r="R1580" s="82" t="s">
        <v>32441</v>
      </c>
      <c r="S1580" s="82" t="s">
        <v>32479</v>
      </c>
      <c r="T1580" s="82" t="s">
        <v>32480</v>
      </c>
      <c r="U1580" s="82" t="s">
        <v>32481</v>
      </c>
      <c r="V1580" s="82" t="s">
        <v>3402</v>
      </c>
      <c r="W1580" s="82" t="s">
        <v>32482</v>
      </c>
      <c r="X1580" s="82" t="s">
        <v>32483</v>
      </c>
      <c r="Y1580" s="82" t="s">
        <v>32484</v>
      </c>
      <c r="Z1580" s="82" t="s">
        <v>32485</v>
      </c>
      <c r="AA1580" s="82" t="s">
        <v>30879</v>
      </c>
      <c r="AB1580" s="82" t="s">
        <v>32486</v>
      </c>
      <c r="AC1580" s="82" t="s">
        <v>1011</v>
      </c>
      <c r="AD1580" s="82" t="s">
        <v>32487</v>
      </c>
      <c r="AE1580" s="82" t="s">
        <v>32488</v>
      </c>
      <c r="AF1580" s="82" t="s">
        <v>32489</v>
      </c>
      <c r="AG1580" s="82" t="s">
        <v>30884</v>
      </c>
      <c r="AH1580" s="82" t="s">
        <v>31225</v>
      </c>
      <c r="AI1580" s="82" t="s">
        <v>1842</v>
      </c>
      <c r="AJ1580" s="82" t="s">
        <v>30885</v>
      </c>
      <c r="AK1580" s="82" t="s">
        <v>32490</v>
      </c>
      <c r="AL1580" s="82" t="s">
        <v>1286</v>
      </c>
    </row>
    <row r="1581" spans="1:38" x14ac:dyDescent="0.25">
      <c r="A1581" s="82" t="s">
        <v>32491</v>
      </c>
      <c r="B1581" s="82">
        <v>84.350999999999999</v>
      </c>
      <c r="D1581" s="82" t="s">
        <v>31679</v>
      </c>
      <c r="E1581" s="82" t="s">
        <v>32492</v>
      </c>
      <c r="F1581" s="82" t="s">
        <v>32493</v>
      </c>
      <c r="G1581" s="82" t="s">
        <v>2317</v>
      </c>
      <c r="H1581" s="82" t="s">
        <v>360</v>
      </c>
      <c r="I1581" s="82" t="s">
        <v>32494</v>
      </c>
      <c r="J1581" s="82" t="s">
        <v>32495</v>
      </c>
      <c r="K1581" s="82" t="s">
        <v>628</v>
      </c>
      <c r="L1581" s="82" t="s">
        <v>30894</v>
      </c>
      <c r="M1581" s="82" t="s">
        <v>32496</v>
      </c>
      <c r="N1581" s="82" t="s">
        <v>32497</v>
      </c>
      <c r="O1581" s="82" t="s">
        <v>558</v>
      </c>
      <c r="P1581" s="82" t="s">
        <v>32498</v>
      </c>
      <c r="Q1581" s="82" t="s">
        <v>360</v>
      </c>
      <c r="R1581" s="82" t="s">
        <v>32499</v>
      </c>
      <c r="S1581" s="82" t="s">
        <v>400</v>
      </c>
      <c r="T1581" s="82" t="s">
        <v>32500</v>
      </c>
      <c r="U1581" s="82" t="s">
        <v>32501</v>
      </c>
      <c r="V1581" s="82" t="s">
        <v>3402</v>
      </c>
      <c r="W1581" s="82" t="s">
        <v>32502</v>
      </c>
      <c r="X1581" s="82" t="s">
        <v>31691</v>
      </c>
      <c r="Y1581" s="82" t="s">
        <v>32503</v>
      </c>
      <c r="Z1581" s="82" t="s">
        <v>32504</v>
      </c>
      <c r="AA1581" s="82" t="s">
        <v>21501</v>
      </c>
      <c r="AB1581" s="82" t="s">
        <v>32505</v>
      </c>
      <c r="AC1581" s="82" t="s">
        <v>735</v>
      </c>
      <c r="AD1581" s="82" t="s">
        <v>32506</v>
      </c>
      <c r="AE1581" s="82" t="s">
        <v>32507</v>
      </c>
      <c r="AF1581" s="82" t="s">
        <v>382</v>
      </c>
      <c r="AG1581" s="82" t="s">
        <v>382</v>
      </c>
      <c r="AH1581" s="82" t="s">
        <v>32508</v>
      </c>
      <c r="AI1581" s="82" t="s">
        <v>1886</v>
      </c>
      <c r="AJ1581" s="82" t="s">
        <v>30885</v>
      </c>
      <c r="AK1581" s="82" t="s">
        <v>32509</v>
      </c>
      <c r="AL1581" s="82" t="s">
        <v>1286</v>
      </c>
    </row>
    <row r="1582" spans="1:38" x14ac:dyDescent="0.25">
      <c r="A1582" s="82" t="s">
        <v>32510</v>
      </c>
      <c r="B1582" s="82">
        <v>84.353999999999999</v>
      </c>
      <c r="D1582" s="82" t="s">
        <v>31679</v>
      </c>
      <c r="E1582" s="82" t="s">
        <v>30987</v>
      </c>
      <c r="F1582" s="82" t="s">
        <v>32511</v>
      </c>
      <c r="G1582" s="82" t="s">
        <v>359</v>
      </c>
      <c r="H1582" s="82" t="s">
        <v>360</v>
      </c>
      <c r="I1582" s="82" t="s">
        <v>32512</v>
      </c>
      <c r="J1582" s="82" t="s">
        <v>32513</v>
      </c>
      <c r="K1582" s="82" t="s">
        <v>628</v>
      </c>
      <c r="L1582" s="82" t="s">
        <v>30894</v>
      </c>
      <c r="M1582" s="82" t="s">
        <v>32514</v>
      </c>
      <c r="N1582" s="82" t="s">
        <v>32515</v>
      </c>
      <c r="O1582" s="82" t="s">
        <v>558</v>
      </c>
      <c r="P1582" s="82" t="s">
        <v>32516</v>
      </c>
      <c r="Q1582" s="82" t="s">
        <v>32517</v>
      </c>
      <c r="R1582" s="82" t="s">
        <v>32518</v>
      </c>
      <c r="S1582" s="82" t="s">
        <v>400</v>
      </c>
      <c r="T1582" s="82" t="s">
        <v>32519</v>
      </c>
      <c r="U1582" s="82" t="s">
        <v>32520</v>
      </c>
      <c r="V1582" s="82" t="s">
        <v>32521</v>
      </c>
      <c r="W1582" s="82" t="s">
        <v>32522</v>
      </c>
      <c r="X1582" s="82" t="s">
        <v>31691</v>
      </c>
      <c r="Y1582" s="82" t="s">
        <v>32523</v>
      </c>
      <c r="Z1582" s="82" t="s">
        <v>32524</v>
      </c>
      <c r="AA1582" s="82" t="s">
        <v>30879</v>
      </c>
      <c r="AB1582" s="82" t="s">
        <v>32525</v>
      </c>
      <c r="AC1582" s="82" t="s">
        <v>1011</v>
      </c>
      <c r="AD1582" s="82" t="s">
        <v>32526</v>
      </c>
      <c r="AE1582" s="82" t="s">
        <v>32527</v>
      </c>
      <c r="AF1582" s="82" t="s">
        <v>32528</v>
      </c>
      <c r="AH1582" s="82" t="s">
        <v>32529</v>
      </c>
      <c r="AI1582" s="82" t="s">
        <v>4354</v>
      </c>
      <c r="AJ1582" s="82" t="s">
        <v>30885</v>
      </c>
      <c r="AK1582" s="82" t="s">
        <v>32530</v>
      </c>
      <c r="AL1582" s="82" t="s">
        <v>387</v>
      </c>
    </row>
    <row r="1583" spans="1:38" x14ac:dyDescent="0.25">
      <c r="A1583" s="82" t="s">
        <v>32531</v>
      </c>
      <c r="B1583" s="82">
        <v>84.355999999999995</v>
      </c>
      <c r="D1583" s="82" t="s">
        <v>30888</v>
      </c>
      <c r="E1583" s="82" t="s">
        <v>32532</v>
      </c>
      <c r="F1583" s="82" t="s">
        <v>32533</v>
      </c>
      <c r="G1583" s="82" t="s">
        <v>359</v>
      </c>
      <c r="H1583" s="82" t="s">
        <v>360</v>
      </c>
      <c r="I1583" s="82" t="s">
        <v>32534</v>
      </c>
      <c r="J1583" s="82" t="s">
        <v>32535</v>
      </c>
      <c r="K1583" s="82" t="s">
        <v>32536</v>
      </c>
      <c r="L1583" s="82" t="s">
        <v>421</v>
      </c>
      <c r="M1583" s="82" t="s">
        <v>32537</v>
      </c>
      <c r="N1583" s="82" t="s">
        <v>32538</v>
      </c>
      <c r="O1583" s="82" t="s">
        <v>558</v>
      </c>
      <c r="P1583" s="82" t="s">
        <v>32516</v>
      </c>
      <c r="Q1583" s="82" t="s">
        <v>32517</v>
      </c>
      <c r="R1583" s="82" t="s">
        <v>32539</v>
      </c>
      <c r="S1583" s="82" t="s">
        <v>400</v>
      </c>
      <c r="T1583" s="82" t="s">
        <v>32540</v>
      </c>
      <c r="U1583" s="82" t="s">
        <v>32541</v>
      </c>
      <c r="V1583" s="82" t="s">
        <v>3402</v>
      </c>
      <c r="W1583" s="82" t="s">
        <v>32522</v>
      </c>
      <c r="X1583" s="82" t="s">
        <v>30902</v>
      </c>
      <c r="Y1583" s="82" t="s">
        <v>32542</v>
      </c>
      <c r="Z1583" s="82" t="s">
        <v>32543</v>
      </c>
      <c r="AA1583" s="82" t="s">
        <v>21501</v>
      </c>
      <c r="AB1583" s="82" t="s">
        <v>32525</v>
      </c>
      <c r="AC1583" s="82" t="s">
        <v>735</v>
      </c>
      <c r="AD1583" s="82" t="s">
        <v>32544</v>
      </c>
      <c r="AE1583" s="82" t="s">
        <v>32545</v>
      </c>
      <c r="AF1583" s="82" t="s">
        <v>382</v>
      </c>
      <c r="AG1583" s="82" t="s">
        <v>31481</v>
      </c>
      <c r="AH1583" s="82" t="s">
        <v>32546</v>
      </c>
      <c r="AI1583" s="82" t="s">
        <v>1886</v>
      </c>
      <c r="AJ1583" s="82" t="s">
        <v>30885</v>
      </c>
      <c r="AK1583" s="82" t="s">
        <v>32547</v>
      </c>
      <c r="AL1583" s="82" t="s">
        <v>415</v>
      </c>
    </row>
    <row r="1584" spans="1:38" x14ac:dyDescent="0.25">
      <c r="A1584" s="82" t="s">
        <v>32548</v>
      </c>
      <c r="B1584" s="82">
        <v>84.358000000000004</v>
      </c>
      <c r="D1584" s="82" t="s">
        <v>30888</v>
      </c>
      <c r="E1584" s="82" t="s">
        <v>32549</v>
      </c>
      <c r="F1584" s="82" t="s">
        <v>32550</v>
      </c>
      <c r="G1584" s="82" t="s">
        <v>683</v>
      </c>
      <c r="H1584" s="82" t="s">
        <v>360</v>
      </c>
      <c r="I1584" s="82" t="s">
        <v>32551</v>
      </c>
      <c r="J1584" s="82" t="s">
        <v>32552</v>
      </c>
      <c r="K1584" s="82" t="s">
        <v>362</v>
      </c>
      <c r="L1584" s="82" t="s">
        <v>421</v>
      </c>
      <c r="M1584" s="82" t="s">
        <v>32553</v>
      </c>
      <c r="N1584" s="82" t="s">
        <v>32554</v>
      </c>
      <c r="O1584" s="82" t="s">
        <v>558</v>
      </c>
      <c r="P1584" s="82" t="s">
        <v>15625</v>
      </c>
      <c r="Q1584" s="82" t="s">
        <v>360</v>
      </c>
      <c r="R1584" s="82" t="s">
        <v>360</v>
      </c>
      <c r="S1584" s="82" t="s">
        <v>3224</v>
      </c>
      <c r="T1584" s="82" t="s">
        <v>32555</v>
      </c>
      <c r="U1584" s="82" t="s">
        <v>32556</v>
      </c>
      <c r="V1584" s="82" t="s">
        <v>3402</v>
      </c>
      <c r="W1584" s="82" t="s">
        <v>31363</v>
      </c>
      <c r="X1584" s="82" t="s">
        <v>30902</v>
      </c>
      <c r="Y1584" s="82" t="s">
        <v>32557</v>
      </c>
      <c r="Z1584" s="82" t="s">
        <v>32558</v>
      </c>
      <c r="AA1584" s="82" t="s">
        <v>30879</v>
      </c>
      <c r="AB1584" s="82" t="s">
        <v>32559</v>
      </c>
      <c r="AC1584" s="82" t="s">
        <v>735</v>
      </c>
      <c r="AD1584" s="82" t="s">
        <v>32560</v>
      </c>
      <c r="AE1584" s="82" t="s">
        <v>32561</v>
      </c>
      <c r="AF1584" s="82" t="s">
        <v>382</v>
      </c>
      <c r="AG1584" s="82" t="s">
        <v>30884</v>
      </c>
      <c r="AH1584" s="82" t="s">
        <v>32562</v>
      </c>
      <c r="AI1584" s="82" t="s">
        <v>4354</v>
      </c>
      <c r="AJ1584" s="82" t="s">
        <v>30885</v>
      </c>
      <c r="AK1584" s="82" t="s">
        <v>32563</v>
      </c>
      <c r="AL1584" s="82" t="s">
        <v>387</v>
      </c>
    </row>
    <row r="1585" spans="1:38" x14ac:dyDescent="0.25">
      <c r="A1585" s="82" t="s">
        <v>32564</v>
      </c>
      <c r="B1585" s="82">
        <v>84.361999999999995</v>
      </c>
      <c r="D1585" s="82" t="s">
        <v>30888</v>
      </c>
      <c r="E1585" s="82" t="s">
        <v>32565</v>
      </c>
      <c r="F1585" s="82" t="s">
        <v>32566</v>
      </c>
      <c r="G1585" s="82" t="s">
        <v>359</v>
      </c>
      <c r="H1585" s="82" t="s">
        <v>360</v>
      </c>
      <c r="I1585" s="82" t="s">
        <v>32567</v>
      </c>
      <c r="J1585" s="82" t="s">
        <v>32568</v>
      </c>
      <c r="K1585" s="82" t="s">
        <v>32536</v>
      </c>
      <c r="L1585" s="82" t="s">
        <v>421</v>
      </c>
      <c r="M1585" s="82" t="s">
        <v>32537</v>
      </c>
      <c r="N1585" s="82" t="s">
        <v>32569</v>
      </c>
      <c r="O1585" s="82" t="s">
        <v>558</v>
      </c>
      <c r="P1585" s="82" t="s">
        <v>32516</v>
      </c>
      <c r="Q1585" s="82" t="s">
        <v>360</v>
      </c>
      <c r="R1585" s="82" t="s">
        <v>32570</v>
      </c>
      <c r="S1585" s="82" t="s">
        <v>400</v>
      </c>
      <c r="T1585" s="82" t="s">
        <v>32571</v>
      </c>
      <c r="U1585" s="82" t="s">
        <v>32572</v>
      </c>
      <c r="V1585" s="82" t="s">
        <v>3402</v>
      </c>
      <c r="W1585" s="82" t="s">
        <v>32573</v>
      </c>
      <c r="X1585" s="82" t="s">
        <v>30902</v>
      </c>
      <c r="Y1585" s="82" t="s">
        <v>32574</v>
      </c>
      <c r="Z1585" s="82" t="s">
        <v>32575</v>
      </c>
      <c r="AA1585" s="82" t="s">
        <v>21501</v>
      </c>
      <c r="AB1585" s="82" t="s">
        <v>32525</v>
      </c>
      <c r="AC1585" s="82" t="s">
        <v>735</v>
      </c>
      <c r="AD1585" s="82" t="s">
        <v>32576</v>
      </c>
      <c r="AE1585" s="82" t="s">
        <v>32577</v>
      </c>
      <c r="AF1585" s="82" t="s">
        <v>382</v>
      </c>
      <c r="AG1585" s="82" t="s">
        <v>31481</v>
      </c>
      <c r="AH1585" s="82" t="s">
        <v>32546</v>
      </c>
      <c r="AI1585" s="82" t="s">
        <v>4354</v>
      </c>
      <c r="AJ1585" s="82" t="s">
        <v>30885</v>
      </c>
      <c r="AK1585" s="82" t="s">
        <v>32578</v>
      </c>
      <c r="AL1585" s="82" t="s">
        <v>415</v>
      </c>
    </row>
    <row r="1586" spans="1:38" x14ac:dyDescent="0.25">
      <c r="A1586" s="82" t="s">
        <v>32579</v>
      </c>
      <c r="B1586" s="82">
        <v>84.363</v>
      </c>
      <c r="D1586" s="82" t="s">
        <v>31679</v>
      </c>
      <c r="E1586" s="82" t="s">
        <v>32580</v>
      </c>
      <c r="F1586" s="82" t="s">
        <v>32581</v>
      </c>
      <c r="G1586" s="82" t="s">
        <v>359</v>
      </c>
      <c r="H1586" s="82" t="s">
        <v>360</v>
      </c>
      <c r="I1586" s="82" t="s">
        <v>32582</v>
      </c>
      <c r="J1586" s="82" t="s">
        <v>32583</v>
      </c>
      <c r="K1586" s="82" t="s">
        <v>32584</v>
      </c>
      <c r="L1586" s="82" t="s">
        <v>31244</v>
      </c>
      <c r="M1586" s="82" t="s">
        <v>32585</v>
      </c>
      <c r="N1586" s="82" t="s">
        <v>32586</v>
      </c>
      <c r="O1586" s="82" t="s">
        <v>558</v>
      </c>
      <c r="P1586" s="82" t="s">
        <v>32587</v>
      </c>
      <c r="Q1586" s="82" t="s">
        <v>360</v>
      </c>
      <c r="R1586" s="82" t="s">
        <v>32588</v>
      </c>
      <c r="S1586" s="82" t="s">
        <v>32589</v>
      </c>
      <c r="T1586" s="82" t="s">
        <v>32590</v>
      </c>
      <c r="U1586" s="82" t="s">
        <v>32591</v>
      </c>
      <c r="V1586" s="82" t="s">
        <v>3402</v>
      </c>
      <c r="W1586" s="82" t="s">
        <v>32592</v>
      </c>
      <c r="X1586" s="82" t="s">
        <v>31691</v>
      </c>
      <c r="Y1586" s="82" t="s">
        <v>32593</v>
      </c>
      <c r="Z1586" s="82" t="s">
        <v>32594</v>
      </c>
      <c r="AA1586" s="82" t="s">
        <v>32595</v>
      </c>
      <c r="AB1586" s="82" t="s">
        <v>32596</v>
      </c>
      <c r="AC1586" s="82" t="s">
        <v>1011</v>
      </c>
      <c r="AD1586" s="82" t="s">
        <v>32597</v>
      </c>
      <c r="AE1586" s="82" t="s">
        <v>32598</v>
      </c>
      <c r="AF1586" s="82" t="s">
        <v>32599</v>
      </c>
      <c r="AG1586" s="82" t="s">
        <v>32600</v>
      </c>
      <c r="AH1586" s="82" t="s">
        <v>360</v>
      </c>
      <c r="AI1586" s="82" t="s">
        <v>4354</v>
      </c>
      <c r="AJ1586" s="82" t="s">
        <v>30885</v>
      </c>
      <c r="AK1586" s="82" t="s">
        <v>32601</v>
      </c>
      <c r="AL1586" s="82" t="s">
        <v>415</v>
      </c>
    </row>
    <row r="1587" spans="1:38" x14ac:dyDescent="0.25">
      <c r="A1587" s="82" t="s">
        <v>194</v>
      </c>
      <c r="B1587" s="82">
        <v>84.364999999999995</v>
      </c>
      <c r="D1587" s="82" t="s">
        <v>30888</v>
      </c>
      <c r="E1587" s="82" t="s">
        <v>32602</v>
      </c>
      <c r="F1587" s="82" t="s">
        <v>32603</v>
      </c>
      <c r="G1587" s="82" t="s">
        <v>683</v>
      </c>
      <c r="H1587" s="82" t="s">
        <v>360</v>
      </c>
      <c r="I1587" s="82" t="s">
        <v>32604</v>
      </c>
      <c r="J1587" s="82" t="s">
        <v>32605</v>
      </c>
      <c r="K1587" s="82" t="s">
        <v>25953</v>
      </c>
      <c r="L1587" s="82" t="s">
        <v>421</v>
      </c>
      <c r="M1587" s="82" t="s">
        <v>32606</v>
      </c>
      <c r="N1587" s="82" t="s">
        <v>32607</v>
      </c>
      <c r="O1587" s="82" t="s">
        <v>558</v>
      </c>
      <c r="P1587" s="82" t="s">
        <v>15625</v>
      </c>
      <c r="Q1587" s="82" t="s">
        <v>32608</v>
      </c>
      <c r="R1587" s="82" t="s">
        <v>360</v>
      </c>
      <c r="S1587" s="82" t="s">
        <v>31138</v>
      </c>
      <c r="T1587" s="82" t="s">
        <v>32609</v>
      </c>
      <c r="U1587" s="82" t="s">
        <v>32610</v>
      </c>
      <c r="V1587" s="82" t="s">
        <v>32611</v>
      </c>
      <c r="W1587" s="82" t="s">
        <v>32612</v>
      </c>
      <c r="X1587" s="82" t="s">
        <v>32613</v>
      </c>
      <c r="Y1587" s="82" t="s">
        <v>32614</v>
      </c>
      <c r="Z1587" s="82" t="s">
        <v>32615</v>
      </c>
      <c r="AA1587" s="82" t="s">
        <v>32616</v>
      </c>
      <c r="AB1587" s="82" t="s">
        <v>32617</v>
      </c>
      <c r="AC1587" s="82" t="s">
        <v>735</v>
      </c>
      <c r="AD1587" s="82" t="s">
        <v>32618</v>
      </c>
      <c r="AE1587" s="82" t="s">
        <v>32619</v>
      </c>
      <c r="AF1587" s="82" t="s">
        <v>382</v>
      </c>
      <c r="AG1587" s="82" t="s">
        <v>32620</v>
      </c>
      <c r="AH1587" s="82" t="s">
        <v>382</v>
      </c>
      <c r="AI1587" s="82" t="s">
        <v>2011</v>
      </c>
      <c r="AJ1587" s="82" t="s">
        <v>30885</v>
      </c>
      <c r="AK1587" s="82" t="s">
        <v>32621</v>
      </c>
      <c r="AL1587" s="82" t="s">
        <v>4274</v>
      </c>
    </row>
    <row r="1588" spans="1:38" x14ac:dyDescent="0.25">
      <c r="A1588" s="82" t="s">
        <v>162</v>
      </c>
      <c r="B1588" s="82">
        <v>84.367000000000004</v>
      </c>
      <c r="D1588" s="82" t="s">
        <v>30888</v>
      </c>
      <c r="E1588" s="82" t="s">
        <v>32565</v>
      </c>
      <c r="F1588" s="82" t="s">
        <v>32622</v>
      </c>
      <c r="G1588" s="82" t="s">
        <v>683</v>
      </c>
      <c r="H1588" s="82" t="s">
        <v>360</v>
      </c>
      <c r="I1588" s="82" t="s">
        <v>32623</v>
      </c>
      <c r="J1588" s="82" t="s">
        <v>32624</v>
      </c>
      <c r="K1588" s="82" t="s">
        <v>25953</v>
      </c>
      <c r="L1588" s="82" t="s">
        <v>580</v>
      </c>
      <c r="M1588" s="82" t="s">
        <v>32625</v>
      </c>
      <c r="N1588" s="82" t="s">
        <v>32626</v>
      </c>
      <c r="O1588" s="82" t="s">
        <v>558</v>
      </c>
      <c r="P1588" s="82" t="s">
        <v>16174</v>
      </c>
      <c r="Q1588" s="82" t="s">
        <v>16174</v>
      </c>
      <c r="R1588" s="82" t="s">
        <v>360</v>
      </c>
      <c r="S1588" s="82" t="s">
        <v>32627</v>
      </c>
      <c r="T1588" s="82" t="s">
        <v>32628</v>
      </c>
      <c r="U1588" s="82" t="s">
        <v>32629</v>
      </c>
      <c r="V1588" s="82" t="s">
        <v>32630</v>
      </c>
      <c r="W1588" s="82" t="s">
        <v>32631</v>
      </c>
      <c r="X1588" s="82" t="s">
        <v>30902</v>
      </c>
      <c r="Y1588" s="82" t="s">
        <v>32632</v>
      </c>
      <c r="Z1588" s="82" t="s">
        <v>32633</v>
      </c>
      <c r="AA1588" s="82" t="s">
        <v>31043</v>
      </c>
      <c r="AB1588" s="82" t="s">
        <v>32634</v>
      </c>
      <c r="AC1588" s="82" t="s">
        <v>1011</v>
      </c>
      <c r="AD1588" s="82" t="s">
        <v>32635</v>
      </c>
      <c r="AE1588" s="82" t="s">
        <v>32636</v>
      </c>
      <c r="AF1588" s="82" t="s">
        <v>382</v>
      </c>
      <c r="AG1588" s="82" t="s">
        <v>32637</v>
      </c>
      <c r="AH1588" s="82" t="s">
        <v>360</v>
      </c>
      <c r="AI1588" s="82" t="s">
        <v>2011</v>
      </c>
      <c r="AJ1588" s="82" t="s">
        <v>30885</v>
      </c>
      <c r="AK1588" s="82" t="s">
        <v>32638</v>
      </c>
      <c r="AL1588" s="82" t="s">
        <v>415</v>
      </c>
    </row>
    <row r="1589" spans="1:38" x14ac:dyDescent="0.25">
      <c r="A1589" s="82" t="s">
        <v>32639</v>
      </c>
      <c r="B1589" s="82">
        <v>84.367999999999995</v>
      </c>
      <c r="D1589" s="82" t="s">
        <v>30888</v>
      </c>
      <c r="E1589" s="82" t="s">
        <v>32640</v>
      </c>
      <c r="F1589" s="82" t="s">
        <v>32641</v>
      </c>
      <c r="G1589" s="82" t="s">
        <v>359</v>
      </c>
      <c r="H1589" s="82" t="s">
        <v>360</v>
      </c>
      <c r="I1589" s="82" t="s">
        <v>32642</v>
      </c>
      <c r="J1589" s="82" t="s">
        <v>32643</v>
      </c>
      <c r="K1589" s="82" t="s">
        <v>32644</v>
      </c>
      <c r="L1589" s="82" t="s">
        <v>421</v>
      </c>
      <c r="M1589" s="82" t="s">
        <v>32645</v>
      </c>
      <c r="N1589" s="82" t="s">
        <v>32646</v>
      </c>
      <c r="O1589" s="82" t="s">
        <v>558</v>
      </c>
      <c r="P1589" s="82" t="s">
        <v>360</v>
      </c>
      <c r="Q1589" s="82" t="s">
        <v>360</v>
      </c>
      <c r="R1589" s="82" t="s">
        <v>32647</v>
      </c>
      <c r="S1589" s="82" t="s">
        <v>368</v>
      </c>
      <c r="T1589" s="82" t="s">
        <v>32648</v>
      </c>
      <c r="U1589" s="82" t="s">
        <v>32649</v>
      </c>
      <c r="V1589" s="82" t="s">
        <v>32650</v>
      </c>
      <c r="W1589" s="82" t="s">
        <v>32651</v>
      </c>
      <c r="X1589" s="82" t="s">
        <v>30902</v>
      </c>
      <c r="Y1589" s="82" t="s">
        <v>32652</v>
      </c>
      <c r="Z1589" s="82" t="s">
        <v>32653</v>
      </c>
      <c r="AA1589" s="82" t="s">
        <v>32654</v>
      </c>
      <c r="AB1589" s="82" t="s">
        <v>32655</v>
      </c>
      <c r="AC1589" s="82" t="s">
        <v>735</v>
      </c>
      <c r="AD1589" s="82" t="s">
        <v>32656</v>
      </c>
      <c r="AE1589" s="82" t="s">
        <v>32657</v>
      </c>
      <c r="AF1589" s="82" t="s">
        <v>32658</v>
      </c>
      <c r="AG1589" s="82" t="s">
        <v>30884</v>
      </c>
      <c r="AH1589" s="82" t="s">
        <v>32659</v>
      </c>
      <c r="AI1589" s="82" t="s">
        <v>32660</v>
      </c>
      <c r="AJ1589" s="82" t="s">
        <v>30885</v>
      </c>
      <c r="AK1589" s="82" t="s">
        <v>32661</v>
      </c>
      <c r="AL1589" s="82" t="s">
        <v>415</v>
      </c>
    </row>
    <row r="1590" spans="1:38" x14ac:dyDescent="0.25">
      <c r="A1590" s="82" t="s">
        <v>32662</v>
      </c>
      <c r="B1590" s="82">
        <v>84.369</v>
      </c>
      <c r="D1590" s="82" t="s">
        <v>30888</v>
      </c>
      <c r="E1590" s="82" t="s">
        <v>31200</v>
      </c>
      <c r="F1590" s="82" t="s">
        <v>32663</v>
      </c>
      <c r="G1590" s="82" t="s">
        <v>683</v>
      </c>
      <c r="H1590" s="82" t="s">
        <v>360</v>
      </c>
      <c r="I1590" s="82" t="s">
        <v>32664</v>
      </c>
      <c r="J1590" s="82" t="s">
        <v>32665</v>
      </c>
      <c r="K1590" s="82" t="s">
        <v>32666</v>
      </c>
      <c r="L1590" s="82" t="s">
        <v>421</v>
      </c>
      <c r="M1590" s="82" t="s">
        <v>421</v>
      </c>
      <c r="N1590" s="82" t="s">
        <v>32667</v>
      </c>
      <c r="O1590" s="82" t="s">
        <v>558</v>
      </c>
      <c r="P1590" s="82" t="s">
        <v>4365</v>
      </c>
      <c r="Q1590" s="82" t="s">
        <v>32668</v>
      </c>
      <c r="R1590" s="82" t="s">
        <v>32669</v>
      </c>
      <c r="S1590" s="82" t="s">
        <v>32670</v>
      </c>
      <c r="T1590" s="82" t="s">
        <v>32671</v>
      </c>
      <c r="U1590" s="82" t="s">
        <v>32672</v>
      </c>
      <c r="V1590" s="82" t="s">
        <v>3402</v>
      </c>
      <c r="W1590" s="82" t="s">
        <v>32673</v>
      </c>
      <c r="X1590" s="82" t="s">
        <v>30902</v>
      </c>
      <c r="Y1590" s="82" t="s">
        <v>32674</v>
      </c>
      <c r="Z1590" s="82" t="s">
        <v>32675</v>
      </c>
      <c r="AA1590" s="82" t="s">
        <v>30879</v>
      </c>
      <c r="AB1590" s="82" t="s">
        <v>32676</v>
      </c>
      <c r="AC1590" s="82" t="s">
        <v>735</v>
      </c>
      <c r="AD1590" s="82" t="s">
        <v>30960</v>
      </c>
      <c r="AE1590" s="82" t="s">
        <v>32677</v>
      </c>
      <c r="AF1590" s="82" t="s">
        <v>32678</v>
      </c>
      <c r="AG1590" s="82" t="s">
        <v>30884</v>
      </c>
      <c r="AH1590" s="82" t="s">
        <v>382</v>
      </c>
      <c r="AI1590" s="82" t="s">
        <v>2011</v>
      </c>
      <c r="AJ1590" s="82" t="s">
        <v>30885</v>
      </c>
      <c r="AK1590" s="82" t="s">
        <v>32679</v>
      </c>
      <c r="AL1590" s="82" t="s">
        <v>415</v>
      </c>
    </row>
    <row r="1591" spans="1:38" x14ac:dyDescent="0.25">
      <c r="A1591" s="82" t="s">
        <v>32680</v>
      </c>
      <c r="B1591" s="82">
        <v>84.37</v>
      </c>
      <c r="D1591" s="82" t="s">
        <v>31679</v>
      </c>
      <c r="E1591" s="82" t="s">
        <v>32681</v>
      </c>
      <c r="F1591" s="82" t="s">
        <v>32682</v>
      </c>
      <c r="G1591" s="82" t="s">
        <v>359</v>
      </c>
      <c r="H1591" s="82" t="s">
        <v>360</v>
      </c>
      <c r="I1591" s="82" t="s">
        <v>32683</v>
      </c>
      <c r="J1591" s="82" t="s">
        <v>32684</v>
      </c>
      <c r="K1591" s="82" t="s">
        <v>628</v>
      </c>
      <c r="L1591" s="82" t="s">
        <v>32685</v>
      </c>
      <c r="M1591" s="82" t="s">
        <v>32686</v>
      </c>
      <c r="N1591" s="82" t="s">
        <v>32687</v>
      </c>
      <c r="O1591" s="82" t="s">
        <v>558</v>
      </c>
      <c r="P1591" s="82" t="s">
        <v>18888</v>
      </c>
      <c r="Q1591" s="82" t="s">
        <v>360</v>
      </c>
      <c r="R1591" s="82" t="s">
        <v>32688</v>
      </c>
      <c r="S1591" s="82" t="s">
        <v>400</v>
      </c>
      <c r="T1591" s="82" t="s">
        <v>32689</v>
      </c>
      <c r="U1591" s="82" t="s">
        <v>32690</v>
      </c>
      <c r="V1591" s="82" t="s">
        <v>3402</v>
      </c>
      <c r="W1591" s="82" t="s">
        <v>32502</v>
      </c>
      <c r="X1591" s="82" t="s">
        <v>31691</v>
      </c>
      <c r="Y1591" s="82" t="s">
        <v>32691</v>
      </c>
      <c r="Z1591" s="82" t="s">
        <v>32692</v>
      </c>
      <c r="AA1591" s="82" t="s">
        <v>30879</v>
      </c>
      <c r="AB1591" s="82" t="s">
        <v>32693</v>
      </c>
      <c r="AC1591" s="82" t="s">
        <v>735</v>
      </c>
      <c r="AD1591" s="82" t="s">
        <v>32694</v>
      </c>
      <c r="AE1591" s="82" t="s">
        <v>32695</v>
      </c>
      <c r="AF1591" s="82" t="s">
        <v>382</v>
      </c>
      <c r="AG1591" s="82" t="s">
        <v>30884</v>
      </c>
      <c r="AH1591" s="82" t="s">
        <v>32696</v>
      </c>
      <c r="AI1591" s="82" t="s">
        <v>2035</v>
      </c>
      <c r="AJ1591" s="82" t="s">
        <v>30885</v>
      </c>
      <c r="AK1591" s="82" t="s">
        <v>32697</v>
      </c>
      <c r="AL1591" s="82" t="s">
        <v>387</v>
      </c>
    </row>
    <row r="1592" spans="1:38" x14ac:dyDescent="0.25">
      <c r="A1592" s="82" t="s">
        <v>32698</v>
      </c>
      <c r="B1592" s="82">
        <v>84.370999999999995</v>
      </c>
      <c r="D1592" s="82" t="s">
        <v>30888</v>
      </c>
      <c r="E1592" s="82" t="s">
        <v>31200</v>
      </c>
      <c r="F1592" s="82" t="s">
        <v>32699</v>
      </c>
      <c r="G1592" s="82" t="s">
        <v>2317</v>
      </c>
      <c r="H1592" s="82" t="s">
        <v>360</v>
      </c>
      <c r="I1592" s="82" t="s">
        <v>32700</v>
      </c>
      <c r="J1592" s="82" t="s">
        <v>32701</v>
      </c>
      <c r="K1592" s="82" t="s">
        <v>32702</v>
      </c>
      <c r="L1592" s="82" t="s">
        <v>421</v>
      </c>
      <c r="M1592" s="82" t="s">
        <v>32703</v>
      </c>
      <c r="N1592" s="82" t="s">
        <v>32704</v>
      </c>
      <c r="O1592" s="82" t="s">
        <v>558</v>
      </c>
      <c r="P1592" s="82" t="s">
        <v>32705</v>
      </c>
      <c r="Q1592" s="82" t="s">
        <v>360</v>
      </c>
      <c r="R1592" s="82" t="s">
        <v>32706</v>
      </c>
      <c r="S1592" s="82" t="s">
        <v>400</v>
      </c>
      <c r="T1592" s="82" t="s">
        <v>32707</v>
      </c>
      <c r="U1592" s="82" t="s">
        <v>32708</v>
      </c>
      <c r="V1592" s="82" t="s">
        <v>3402</v>
      </c>
      <c r="W1592" s="82" t="s">
        <v>32709</v>
      </c>
      <c r="X1592" s="82" t="s">
        <v>30956</v>
      </c>
      <c r="Y1592" s="82" t="s">
        <v>32710</v>
      </c>
      <c r="Z1592" s="82" t="s">
        <v>32711</v>
      </c>
      <c r="AA1592" s="82" t="s">
        <v>31084</v>
      </c>
      <c r="AB1592" s="82" t="s">
        <v>32712</v>
      </c>
      <c r="AC1592" s="82" t="s">
        <v>735</v>
      </c>
      <c r="AD1592" s="82" t="s">
        <v>32193</v>
      </c>
      <c r="AE1592" s="82" t="s">
        <v>32713</v>
      </c>
      <c r="AF1592" s="82" t="s">
        <v>32714</v>
      </c>
      <c r="AG1592" s="82" t="s">
        <v>32715</v>
      </c>
      <c r="AH1592" s="82" t="s">
        <v>32716</v>
      </c>
      <c r="AI1592" s="82" t="s">
        <v>1235</v>
      </c>
      <c r="AJ1592" s="82" t="s">
        <v>30885</v>
      </c>
      <c r="AK1592" s="82" t="s">
        <v>32717</v>
      </c>
      <c r="AL1592" s="82" t="s">
        <v>415</v>
      </c>
    </row>
    <row r="1593" spans="1:38" x14ac:dyDescent="0.25">
      <c r="A1593" s="82" t="s">
        <v>32718</v>
      </c>
      <c r="B1593" s="82">
        <v>84.372</v>
      </c>
      <c r="D1593" s="82" t="s">
        <v>32236</v>
      </c>
      <c r="E1593" s="82" t="s">
        <v>32719</v>
      </c>
      <c r="F1593" s="82" t="s">
        <v>32720</v>
      </c>
      <c r="G1593" s="82" t="s">
        <v>20417</v>
      </c>
      <c r="H1593" s="82" t="s">
        <v>360</v>
      </c>
      <c r="I1593" s="82" t="s">
        <v>32664</v>
      </c>
      <c r="J1593" s="82" t="s">
        <v>32721</v>
      </c>
      <c r="K1593" s="82" t="s">
        <v>32722</v>
      </c>
      <c r="L1593" s="82" t="s">
        <v>421</v>
      </c>
      <c r="M1593" s="82" t="s">
        <v>32723</v>
      </c>
      <c r="N1593" s="82" t="s">
        <v>32724</v>
      </c>
      <c r="O1593" s="82" t="s">
        <v>558</v>
      </c>
      <c r="P1593" s="82" t="s">
        <v>32725</v>
      </c>
      <c r="Q1593" s="82" t="s">
        <v>360</v>
      </c>
      <c r="R1593" s="82" t="s">
        <v>32726</v>
      </c>
      <c r="S1593" s="82" t="s">
        <v>368</v>
      </c>
      <c r="T1593" s="82" t="s">
        <v>32727</v>
      </c>
      <c r="U1593" s="82" t="s">
        <v>32728</v>
      </c>
      <c r="V1593" s="82" t="s">
        <v>32729</v>
      </c>
      <c r="W1593" s="82" t="s">
        <v>32730</v>
      </c>
      <c r="X1593" s="82" t="s">
        <v>32248</v>
      </c>
      <c r="Y1593" s="82" t="s">
        <v>32731</v>
      </c>
      <c r="Z1593" s="82" t="s">
        <v>32732</v>
      </c>
      <c r="AA1593" s="82" t="s">
        <v>32733</v>
      </c>
      <c r="AB1593" s="82" t="s">
        <v>32734</v>
      </c>
      <c r="AC1593" s="82" t="s">
        <v>735</v>
      </c>
      <c r="AD1593" s="82" t="s">
        <v>32735</v>
      </c>
      <c r="AE1593" s="82" t="s">
        <v>32736</v>
      </c>
      <c r="AF1593" s="82" t="s">
        <v>382</v>
      </c>
      <c r="AG1593" s="82" t="s">
        <v>32737</v>
      </c>
      <c r="AH1593" s="82" t="s">
        <v>32738</v>
      </c>
      <c r="AI1593" s="82" t="s">
        <v>1235</v>
      </c>
      <c r="AJ1593" s="82" t="s">
        <v>30885</v>
      </c>
      <c r="AK1593" s="82" t="s">
        <v>32739</v>
      </c>
      <c r="AL1593" s="82" t="s">
        <v>415</v>
      </c>
    </row>
    <row r="1594" spans="1:38" x14ac:dyDescent="0.25">
      <c r="A1594" s="82" t="s">
        <v>32740</v>
      </c>
      <c r="B1594" s="82">
        <v>84.373000000000005</v>
      </c>
      <c r="D1594" s="82" t="s">
        <v>31128</v>
      </c>
      <c r="E1594" s="82" t="s">
        <v>32741</v>
      </c>
      <c r="F1594" s="82" t="s">
        <v>32742</v>
      </c>
      <c r="G1594" s="82" t="s">
        <v>359</v>
      </c>
      <c r="H1594" s="82" t="s">
        <v>360</v>
      </c>
      <c r="I1594" s="82" t="s">
        <v>32743</v>
      </c>
      <c r="J1594" s="82" t="s">
        <v>32744</v>
      </c>
      <c r="K1594" s="82" t="s">
        <v>25953</v>
      </c>
      <c r="L1594" s="82" t="s">
        <v>31268</v>
      </c>
      <c r="M1594" s="82" t="s">
        <v>421</v>
      </c>
      <c r="N1594" s="82" t="s">
        <v>32341</v>
      </c>
      <c r="O1594" s="82" t="s">
        <v>558</v>
      </c>
      <c r="P1594" s="82" t="s">
        <v>360</v>
      </c>
      <c r="Q1594" s="82" t="s">
        <v>360</v>
      </c>
      <c r="R1594" s="82" t="s">
        <v>32745</v>
      </c>
      <c r="S1594" s="82" t="s">
        <v>400</v>
      </c>
      <c r="T1594" s="82" t="s">
        <v>32746</v>
      </c>
      <c r="U1594" s="82" t="s">
        <v>32747</v>
      </c>
      <c r="V1594" s="82" t="s">
        <v>3402</v>
      </c>
      <c r="W1594" s="82" t="s">
        <v>32748</v>
      </c>
      <c r="X1594" s="82" t="s">
        <v>31142</v>
      </c>
      <c r="Y1594" s="82" t="s">
        <v>32749</v>
      </c>
      <c r="AA1594" s="82" t="s">
        <v>30879</v>
      </c>
      <c r="AB1594" s="82" t="s">
        <v>32750</v>
      </c>
      <c r="AC1594" s="82" t="s">
        <v>1011</v>
      </c>
      <c r="AD1594" s="82" t="s">
        <v>32751</v>
      </c>
      <c r="AE1594" s="82" t="s">
        <v>31147</v>
      </c>
      <c r="AF1594" s="82" t="s">
        <v>32752</v>
      </c>
      <c r="AG1594" s="82" t="s">
        <v>32753</v>
      </c>
      <c r="AH1594" s="82" t="s">
        <v>32314</v>
      </c>
      <c r="AI1594" s="82" t="s">
        <v>1235</v>
      </c>
      <c r="AJ1594" s="82" t="s">
        <v>30885</v>
      </c>
      <c r="AK1594" s="82" t="s">
        <v>32754</v>
      </c>
      <c r="AL1594" s="82" t="s">
        <v>415</v>
      </c>
    </row>
    <row r="1595" spans="1:38" x14ac:dyDescent="0.25">
      <c r="A1595" s="82" t="s">
        <v>195</v>
      </c>
      <c r="B1595" s="82">
        <v>84.373999999999995</v>
      </c>
      <c r="C1595" s="82" t="s">
        <v>32755</v>
      </c>
      <c r="D1595" s="82" t="s">
        <v>31679</v>
      </c>
      <c r="E1595" s="82" t="s">
        <v>32756</v>
      </c>
      <c r="F1595" s="82" t="s">
        <v>32757</v>
      </c>
      <c r="G1595" s="82" t="s">
        <v>359</v>
      </c>
      <c r="H1595" s="82" t="s">
        <v>360</v>
      </c>
      <c r="I1595" s="82" t="s">
        <v>32758</v>
      </c>
      <c r="J1595" s="82" t="s">
        <v>32759</v>
      </c>
      <c r="K1595" s="82" t="s">
        <v>32760</v>
      </c>
      <c r="L1595" s="82" t="s">
        <v>1180</v>
      </c>
      <c r="M1595" s="82" t="s">
        <v>32761</v>
      </c>
      <c r="N1595" s="82" t="s">
        <v>32762</v>
      </c>
      <c r="O1595" s="82" t="s">
        <v>558</v>
      </c>
      <c r="P1595" s="82" t="s">
        <v>32725</v>
      </c>
      <c r="Q1595" s="82" t="s">
        <v>360</v>
      </c>
      <c r="R1595" s="82" t="s">
        <v>32763</v>
      </c>
      <c r="S1595" s="82" t="s">
        <v>32764</v>
      </c>
      <c r="T1595" s="82" t="s">
        <v>32765</v>
      </c>
      <c r="U1595" s="82" t="s">
        <v>32766</v>
      </c>
      <c r="V1595" s="82" t="s">
        <v>3402</v>
      </c>
      <c r="W1595" s="82" t="s">
        <v>32767</v>
      </c>
      <c r="X1595" s="82" t="s">
        <v>31691</v>
      </c>
      <c r="Y1595" s="82" t="s">
        <v>32768</v>
      </c>
      <c r="Z1595" s="82" t="s">
        <v>32769</v>
      </c>
      <c r="AA1595" s="82" t="s">
        <v>32770</v>
      </c>
      <c r="AB1595" s="82" t="s">
        <v>32771</v>
      </c>
      <c r="AC1595" s="82" t="s">
        <v>1011</v>
      </c>
      <c r="AD1595" s="82" t="s">
        <v>32772</v>
      </c>
      <c r="AE1595" s="82" t="s">
        <v>32773</v>
      </c>
      <c r="AF1595" s="82" t="s">
        <v>32774</v>
      </c>
      <c r="AG1595" s="82" t="s">
        <v>32775</v>
      </c>
      <c r="AH1595" s="82" t="s">
        <v>32776</v>
      </c>
      <c r="AI1595" s="82" t="s">
        <v>1235</v>
      </c>
      <c r="AJ1595" s="82" t="s">
        <v>30885</v>
      </c>
      <c r="AK1595" s="82" t="s">
        <v>32777</v>
      </c>
      <c r="AL1595" s="82" t="s">
        <v>415</v>
      </c>
    </row>
    <row r="1596" spans="1:38" x14ac:dyDescent="0.25">
      <c r="A1596" s="82" t="s">
        <v>32778</v>
      </c>
      <c r="B1596" s="82">
        <v>84.379000000000005</v>
      </c>
      <c r="D1596" s="82" t="s">
        <v>30915</v>
      </c>
      <c r="E1596" s="82" t="s">
        <v>32779</v>
      </c>
      <c r="F1596" s="82" t="s">
        <v>32780</v>
      </c>
      <c r="G1596" s="82" t="s">
        <v>504</v>
      </c>
      <c r="H1596" s="82" t="s">
        <v>360</v>
      </c>
      <c r="I1596" s="82" t="s">
        <v>32781</v>
      </c>
      <c r="J1596" s="82" t="s">
        <v>32782</v>
      </c>
      <c r="K1596" s="82" t="s">
        <v>628</v>
      </c>
      <c r="L1596" s="82" t="s">
        <v>20155</v>
      </c>
      <c r="M1596" s="82" t="s">
        <v>32783</v>
      </c>
      <c r="N1596" s="82" t="s">
        <v>32784</v>
      </c>
      <c r="O1596" s="82" t="s">
        <v>558</v>
      </c>
      <c r="P1596" s="82" t="s">
        <v>32785</v>
      </c>
      <c r="Q1596" s="82" t="s">
        <v>360</v>
      </c>
      <c r="R1596" s="82" t="s">
        <v>32786</v>
      </c>
      <c r="S1596" s="82" t="s">
        <v>368</v>
      </c>
      <c r="T1596" s="82" t="s">
        <v>32787</v>
      </c>
      <c r="U1596" s="82" t="s">
        <v>32788</v>
      </c>
      <c r="V1596" s="82" t="s">
        <v>32789</v>
      </c>
      <c r="W1596" s="82" t="s">
        <v>32790</v>
      </c>
      <c r="X1596" s="82" t="s">
        <v>32791</v>
      </c>
      <c r="Y1596" s="82" t="s">
        <v>32792</v>
      </c>
      <c r="AA1596" s="82" t="s">
        <v>32793</v>
      </c>
      <c r="AB1596" s="82" t="s">
        <v>382</v>
      </c>
      <c r="AC1596" s="82" t="s">
        <v>1011</v>
      </c>
      <c r="AD1596" s="82" t="s">
        <v>32794</v>
      </c>
      <c r="AE1596" s="82" t="s">
        <v>30939</v>
      </c>
      <c r="AF1596" s="82" t="s">
        <v>32795</v>
      </c>
      <c r="AG1596" s="82" t="s">
        <v>382</v>
      </c>
      <c r="AH1596" s="82" t="s">
        <v>360</v>
      </c>
      <c r="AI1596" s="82" t="s">
        <v>1259</v>
      </c>
      <c r="AJ1596" s="82" t="s">
        <v>30885</v>
      </c>
      <c r="AK1596" s="82" t="s">
        <v>32796</v>
      </c>
      <c r="AL1596" s="82" t="s">
        <v>450</v>
      </c>
    </row>
    <row r="1597" spans="1:38" x14ac:dyDescent="0.25">
      <c r="A1597" s="82" t="s">
        <v>32797</v>
      </c>
      <c r="B1597" s="82">
        <v>84.38</v>
      </c>
      <c r="D1597" s="82" t="s">
        <v>31128</v>
      </c>
      <c r="E1597" s="82" t="s">
        <v>32798</v>
      </c>
      <c r="F1597" s="82" t="s">
        <v>32799</v>
      </c>
      <c r="G1597" s="82" t="s">
        <v>359</v>
      </c>
      <c r="H1597" s="82" t="s">
        <v>360</v>
      </c>
      <c r="I1597" s="82" t="s">
        <v>32800</v>
      </c>
      <c r="J1597" s="82" t="s">
        <v>32801</v>
      </c>
      <c r="K1597" s="82" t="s">
        <v>32802</v>
      </c>
      <c r="L1597" s="82" t="s">
        <v>421</v>
      </c>
      <c r="M1597" s="82" t="s">
        <v>32803</v>
      </c>
      <c r="N1597" s="82" t="s">
        <v>32804</v>
      </c>
      <c r="O1597" s="82" t="s">
        <v>366</v>
      </c>
      <c r="P1597" s="82" t="s">
        <v>360</v>
      </c>
      <c r="Q1597" s="82" t="s">
        <v>360</v>
      </c>
      <c r="R1597" s="82" t="s">
        <v>360</v>
      </c>
      <c r="S1597" s="82" t="s">
        <v>400</v>
      </c>
      <c r="T1597" s="82" t="s">
        <v>32805</v>
      </c>
      <c r="U1597" s="82" t="s">
        <v>32806</v>
      </c>
      <c r="V1597" s="82" t="s">
        <v>3402</v>
      </c>
      <c r="W1597" s="82" t="s">
        <v>32807</v>
      </c>
      <c r="X1597" s="82" t="s">
        <v>31142</v>
      </c>
      <c r="Y1597" s="82" t="s">
        <v>32808</v>
      </c>
      <c r="Z1597" s="82" t="s">
        <v>32809</v>
      </c>
      <c r="AA1597" s="82" t="s">
        <v>14112</v>
      </c>
      <c r="AB1597" s="82" t="s">
        <v>32810</v>
      </c>
      <c r="AC1597" s="82" t="s">
        <v>735</v>
      </c>
      <c r="AD1597" s="82" t="s">
        <v>32811</v>
      </c>
      <c r="AE1597" s="82" t="s">
        <v>32812</v>
      </c>
      <c r="AF1597" s="82" t="s">
        <v>32813</v>
      </c>
      <c r="AG1597" s="82" t="s">
        <v>30884</v>
      </c>
      <c r="AH1597" s="82" t="s">
        <v>382</v>
      </c>
      <c r="AI1597" s="82" t="s">
        <v>1259</v>
      </c>
      <c r="AJ1597" s="82" t="s">
        <v>30885</v>
      </c>
      <c r="AK1597" s="82" t="s">
        <v>32814</v>
      </c>
      <c r="AL1597" s="82" t="s">
        <v>1286</v>
      </c>
    </row>
    <row r="1598" spans="1:38" x14ac:dyDescent="0.25">
      <c r="A1598" s="82" t="s">
        <v>32815</v>
      </c>
      <c r="B1598" s="82">
        <v>84.382000000000005</v>
      </c>
      <c r="D1598" s="82" t="s">
        <v>31008</v>
      </c>
      <c r="E1598" s="82" t="s">
        <v>32816</v>
      </c>
      <c r="F1598" s="82" t="s">
        <v>32817</v>
      </c>
      <c r="G1598" s="82" t="s">
        <v>359</v>
      </c>
      <c r="H1598" s="82" t="s">
        <v>360</v>
      </c>
      <c r="I1598" s="82" t="s">
        <v>32818</v>
      </c>
      <c r="J1598" s="82" t="s">
        <v>32819</v>
      </c>
      <c r="K1598" s="82" t="s">
        <v>32820</v>
      </c>
      <c r="L1598" s="82" t="s">
        <v>32821</v>
      </c>
      <c r="M1598" s="82" t="s">
        <v>32822</v>
      </c>
      <c r="N1598" s="82" t="s">
        <v>32823</v>
      </c>
      <c r="O1598" s="82" t="s">
        <v>558</v>
      </c>
      <c r="P1598" s="82" t="s">
        <v>32824</v>
      </c>
      <c r="Q1598" s="82" t="s">
        <v>360</v>
      </c>
      <c r="R1598" s="82" t="s">
        <v>32825</v>
      </c>
      <c r="S1598" s="82" t="s">
        <v>400</v>
      </c>
      <c r="T1598" s="82" t="s">
        <v>32826</v>
      </c>
      <c r="U1598" s="82" t="s">
        <v>32827</v>
      </c>
      <c r="V1598" s="82" t="s">
        <v>3402</v>
      </c>
      <c r="W1598" s="82" t="s">
        <v>32828</v>
      </c>
      <c r="X1598" s="82" t="s">
        <v>31022</v>
      </c>
      <c r="Y1598" s="82" t="s">
        <v>32829</v>
      </c>
      <c r="AA1598" s="82" t="s">
        <v>376</v>
      </c>
      <c r="AB1598" s="82" t="s">
        <v>32830</v>
      </c>
      <c r="AC1598" s="82" t="s">
        <v>735</v>
      </c>
      <c r="AD1598" s="82" t="s">
        <v>32831</v>
      </c>
      <c r="AE1598" s="82" t="s">
        <v>32832</v>
      </c>
      <c r="AF1598" s="82" t="s">
        <v>32833</v>
      </c>
      <c r="AG1598" s="82" t="s">
        <v>382</v>
      </c>
      <c r="AH1598" s="82" t="s">
        <v>32834</v>
      </c>
      <c r="AI1598" s="82" t="s">
        <v>1259</v>
      </c>
      <c r="AJ1598" s="82" t="s">
        <v>30885</v>
      </c>
      <c r="AK1598" s="82" t="s">
        <v>32835</v>
      </c>
      <c r="AL1598" s="82" t="s">
        <v>387</v>
      </c>
    </row>
    <row r="1599" spans="1:38" x14ac:dyDescent="0.25">
      <c r="A1599" s="82" t="s">
        <v>32836</v>
      </c>
      <c r="B1599" s="82">
        <v>84.403000000000006</v>
      </c>
      <c r="D1599" s="82" t="s">
        <v>30888</v>
      </c>
      <c r="E1599" s="82" t="s">
        <v>32837</v>
      </c>
      <c r="F1599" s="82" t="s">
        <v>32838</v>
      </c>
      <c r="G1599" s="82" t="s">
        <v>683</v>
      </c>
      <c r="H1599" s="82" t="s">
        <v>360</v>
      </c>
      <c r="I1599" s="82" t="s">
        <v>32839</v>
      </c>
      <c r="J1599" s="82" t="s">
        <v>32840</v>
      </c>
      <c r="K1599" s="82" t="s">
        <v>362</v>
      </c>
      <c r="L1599" s="82" t="s">
        <v>421</v>
      </c>
      <c r="M1599" s="82" t="s">
        <v>32841</v>
      </c>
      <c r="N1599" s="82" t="s">
        <v>32842</v>
      </c>
      <c r="O1599" s="82" t="s">
        <v>558</v>
      </c>
      <c r="P1599" s="82" t="s">
        <v>32843</v>
      </c>
      <c r="Q1599" s="82" t="s">
        <v>32844</v>
      </c>
      <c r="R1599" s="82" t="s">
        <v>360</v>
      </c>
      <c r="S1599" s="82" t="s">
        <v>400</v>
      </c>
      <c r="T1599" s="82" t="s">
        <v>32845</v>
      </c>
      <c r="U1599" s="82" t="s">
        <v>32846</v>
      </c>
      <c r="V1599" s="82" t="s">
        <v>3402</v>
      </c>
      <c r="W1599" s="82" t="s">
        <v>32847</v>
      </c>
      <c r="X1599" s="82" t="s">
        <v>32848</v>
      </c>
      <c r="Y1599" s="82" t="s">
        <v>32849</v>
      </c>
      <c r="Z1599" s="82" t="s">
        <v>32850</v>
      </c>
      <c r="AA1599" s="82" t="s">
        <v>30879</v>
      </c>
      <c r="AB1599" s="82" t="s">
        <v>32851</v>
      </c>
      <c r="AC1599" s="82" t="s">
        <v>1011</v>
      </c>
      <c r="AD1599" s="82" t="s">
        <v>30907</v>
      </c>
      <c r="AE1599" s="82" t="s">
        <v>32852</v>
      </c>
      <c r="AF1599" s="82" t="s">
        <v>32853</v>
      </c>
      <c r="AG1599" s="82" t="s">
        <v>30884</v>
      </c>
      <c r="AH1599" s="82" t="s">
        <v>382</v>
      </c>
      <c r="AI1599" s="82" t="s">
        <v>21268</v>
      </c>
      <c r="AJ1599" s="82" t="s">
        <v>30885</v>
      </c>
      <c r="AK1599" s="82" t="s">
        <v>32854</v>
      </c>
      <c r="AL1599" s="82" t="s">
        <v>387</v>
      </c>
    </row>
    <row r="1600" spans="1:38" x14ac:dyDescent="0.25">
      <c r="A1600" s="82" t="s">
        <v>32855</v>
      </c>
      <c r="B1600" s="82">
        <v>84.406999999999996</v>
      </c>
      <c r="D1600" s="82" t="s">
        <v>31008</v>
      </c>
      <c r="E1600" s="82" t="s">
        <v>32856</v>
      </c>
      <c r="F1600" s="82" t="s">
        <v>32857</v>
      </c>
      <c r="G1600" s="82" t="s">
        <v>2317</v>
      </c>
      <c r="H1600" s="82" t="s">
        <v>360</v>
      </c>
      <c r="I1600" s="82" t="s">
        <v>32858</v>
      </c>
      <c r="J1600" s="82" t="s">
        <v>32859</v>
      </c>
      <c r="K1600" s="82" t="s">
        <v>32860</v>
      </c>
      <c r="L1600" s="82" t="s">
        <v>421</v>
      </c>
      <c r="M1600" s="82" t="s">
        <v>32861</v>
      </c>
      <c r="N1600" s="82" t="s">
        <v>32862</v>
      </c>
      <c r="O1600" s="82" t="s">
        <v>558</v>
      </c>
      <c r="P1600" s="82" t="s">
        <v>32863</v>
      </c>
      <c r="Q1600" s="82" t="s">
        <v>360</v>
      </c>
      <c r="R1600" s="82" t="s">
        <v>32864</v>
      </c>
      <c r="S1600" s="82" t="s">
        <v>32865</v>
      </c>
      <c r="T1600" s="82" t="s">
        <v>32866</v>
      </c>
      <c r="U1600" s="82" t="s">
        <v>32867</v>
      </c>
      <c r="V1600" s="82" t="s">
        <v>3402</v>
      </c>
      <c r="W1600" s="82" t="s">
        <v>32868</v>
      </c>
      <c r="X1600" s="82" t="s">
        <v>31022</v>
      </c>
      <c r="Y1600" s="82" t="s">
        <v>32869</v>
      </c>
      <c r="Z1600" s="82" t="s">
        <v>32870</v>
      </c>
      <c r="AA1600" s="82" t="s">
        <v>32871</v>
      </c>
      <c r="AB1600" s="82" t="s">
        <v>32872</v>
      </c>
      <c r="AC1600" s="82" t="s">
        <v>735</v>
      </c>
      <c r="AD1600" s="82" t="s">
        <v>32873</v>
      </c>
      <c r="AE1600" s="82" t="s">
        <v>32874</v>
      </c>
      <c r="AF1600" s="82" t="s">
        <v>32875</v>
      </c>
      <c r="AG1600" s="82" t="s">
        <v>32876</v>
      </c>
      <c r="AH1600" s="82" t="s">
        <v>32877</v>
      </c>
      <c r="AI1600" s="82" t="s">
        <v>32878</v>
      </c>
      <c r="AJ1600" s="82" t="s">
        <v>30885</v>
      </c>
      <c r="AK1600" s="82" t="s">
        <v>32879</v>
      </c>
      <c r="AL1600" s="82" t="s">
        <v>415</v>
      </c>
    </row>
    <row r="1601" spans="1:38" x14ac:dyDescent="0.25">
      <c r="A1601" s="82" t="s">
        <v>32880</v>
      </c>
      <c r="B1601" s="82">
        <v>84.408000000000001</v>
      </c>
      <c r="C1601" s="82" t="s">
        <v>32881</v>
      </c>
      <c r="D1601" s="82" t="s">
        <v>30915</v>
      </c>
      <c r="E1601" s="82" t="s">
        <v>32882</v>
      </c>
      <c r="F1601" s="82" t="s">
        <v>32883</v>
      </c>
      <c r="G1601" s="82" t="s">
        <v>504</v>
      </c>
      <c r="H1601" s="82" t="s">
        <v>360</v>
      </c>
      <c r="I1601" s="82" t="s">
        <v>32884</v>
      </c>
      <c r="J1601" s="82" t="s">
        <v>32885</v>
      </c>
      <c r="K1601" s="82" t="s">
        <v>628</v>
      </c>
      <c r="L1601" s="82" t="s">
        <v>20155</v>
      </c>
      <c r="M1601" s="82" t="s">
        <v>32886</v>
      </c>
      <c r="N1601" s="82" t="s">
        <v>32887</v>
      </c>
      <c r="O1601" s="82" t="s">
        <v>558</v>
      </c>
      <c r="P1601" s="82" t="s">
        <v>360</v>
      </c>
      <c r="Q1601" s="82" t="s">
        <v>32888</v>
      </c>
      <c r="R1601" s="82" t="s">
        <v>32889</v>
      </c>
      <c r="S1601" s="82" t="s">
        <v>3849</v>
      </c>
      <c r="T1601" s="82" t="s">
        <v>32890</v>
      </c>
      <c r="U1601" s="82" t="s">
        <v>443</v>
      </c>
      <c r="V1601" s="82" t="s">
        <v>32891</v>
      </c>
      <c r="W1601" s="82" t="s">
        <v>360</v>
      </c>
      <c r="X1601" s="82" t="s">
        <v>32892</v>
      </c>
      <c r="Y1601" s="82" t="s">
        <v>32893</v>
      </c>
      <c r="Z1601" s="82" t="s">
        <v>32894</v>
      </c>
      <c r="AA1601" s="82" t="s">
        <v>32895</v>
      </c>
      <c r="AB1601" s="82" t="s">
        <v>32896</v>
      </c>
      <c r="AC1601" s="82" t="s">
        <v>32897</v>
      </c>
      <c r="AD1601" s="82" t="s">
        <v>32898</v>
      </c>
      <c r="AE1601" s="82" t="s">
        <v>30939</v>
      </c>
      <c r="AF1601" s="82" t="s">
        <v>32795</v>
      </c>
      <c r="AG1601" s="82" t="s">
        <v>382</v>
      </c>
      <c r="AH1601" s="82" t="s">
        <v>32899</v>
      </c>
      <c r="AI1601" s="82" t="s">
        <v>25023</v>
      </c>
      <c r="AJ1601" s="82" t="s">
        <v>30885</v>
      </c>
      <c r="AK1601" s="82" t="s">
        <v>32900</v>
      </c>
      <c r="AL1601" s="82" t="s">
        <v>387</v>
      </c>
    </row>
    <row r="1602" spans="1:38" x14ac:dyDescent="0.25">
      <c r="A1602" s="82" t="s">
        <v>32901</v>
      </c>
      <c r="B1602" s="82">
        <v>84.411000000000001</v>
      </c>
      <c r="D1602" s="82" t="s">
        <v>31679</v>
      </c>
      <c r="E1602" s="82" t="s">
        <v>32902</v>
      </c>
      <c r="F1602" s="82" t="s">
        <v>32903</v>
      </c>
      <c r="G1602" s="82" t="s">
        <v>359</v>
      </c>
      <c r="H1602" s="82" t="s">
        <v>360</v>
      </c>
      <c r="I1602" s="82" t="s">
        <v>32904</v>
      </c>
      <c r="J1602" s="82" t="s">
        <v>32905</v>
      </c>
      <c r="K1602" s="82" t="s">
        <v>32906</v>
      </c>
      <c r="L1602" s="82" t="s">
        <v>421</v>
      </c>
      <c r="M1602" s="82" t="s">
        <v>32907</v>
      </c>
      <c r="N1602" s="82" t="s">
        <v>32908</v>
      </c>
      <c r="O1602" s="82" t="s">
        <v>558</v>
      </c>
      <c r="P1602" s="82" t="s">
        <v>32909</v>
      </c>
      <c r="Q1602" s="82" t="s">
        <v>360</v>
      </c>
      <c r="R1602" s="82" t="s">
        <v>360</v>
      </c>
      <c r="S1602" s="82" t="s">
        <v>32910</v>
      </c>
      <c r="T1602" s="82" t="s">
        <v>32911</v>
      </c>
      <c r="U1602" s="82" t="s">
        <v>32912</v>
      </c>
      <c r="V1602" s="82" t="s">
        <v>32913</v>
      </c>
      <c r="W1602" s="82" t="s">
        <v>32914</v>
      </c>
      <c r="X1602" s="82" t="s">
        <v>31691</v>
      </c>
      <c r="Y1602" s="82" t="s">
        <v>32915</v>
      </c>
      <c r="Z1602" s="82" t="s">
        <v>32916</v>
      </c>
      <c r="AA1602" s="82" t="s">
        <v>30879</v>
      </c>
      <c r="AB1602" s="82" t="s">
        <v>32917</v>
      </c>
      <c r="AC1602" s="82" t="s">
        <v>735</v>
      </c>
      <c r="AD1602" s="82" t="s">
        <v>32918</v>
      </c>
      <c r="AE1602" s="82" t="s">
        <v>32919</v>
      </c>
      <c r="AF1602" s="82" t="s">
        <v>32920</v>
      </c>
      <c r="AH1602" s="82" t="s">
        <v>32921</v>
      </c>
      <c r="AI1602" s="82" t="s">
        <v>32922</v>
      </c>
      <c r="AJ1602" s="82" t="s">
        <v>30885</v>
      </c>
      <c r="AK1602" s="82" t="s">
        <v>32923</v>
      </c>
      <c r="AL1602" s="82" t="s">
        <v>415</v>
      </c>
    </row>
    <row r="1603" spans="1:38" x14ac:dyDescent="0.25">
      <c r="A1603" s="82" t="s">
        <v>32924</v>
      </c>
      <c r="B1603" s="82">
        <v>84.414000000000001</v>
      </c>
      <c r="D1603" s="82" t="s">
        <v>31008</v>
      </c>
      <c r="E1603" s="82" t="s">
        <v>32925</v>
      </c>
      <c r="F1603" s="82" t="s">
        <v>32926</v>
      </c>
      <c r="G1603" s="82" t="s">
        <v>359</v>
      </c>
      <c r="H1603" s="82" t="s">
        <v>360</v>
      </c>
      <c r="I1603" s="82" t="s">
        <v>32927</v>
      </c>
      <c r="J1603" s="82" t="s">
        <v>32928</v>
      </c>
      <c r="K1603" s="82" t="s">
        <v>32929</v>
      </c>
      <c r="L1603" s="82" t="s">
        <v>32930</v>
      </c>
      <c r="M1603" s="82" t="s">
        <v>32931</v>
      </c>
      <c r="N1603" s="82" t="s">
        <v>32932</v>
      </c>
      <c r="O1603" s="82" t="s">
        <v>558</v>
      </c>
      <c r="P1603" s="82" t="s">
        <v>360</v>
      </c>
      <c r="Q1603" s="82" t="s">
        <v>360</v>
      </c>
      <c r="R1603" s="82" t="s">
        <v>360</v>
      </c>
      <c r="S1603" s="82" t="s">
        <v>368</v>
      </c>
      <c r="T1603" s="82" t="s">
        <v>32933</v>
      </c>
      <c r="U1603" s="82" t="s">
        <v>32934</v>
      </c>
      <c r="V1603" s="82" t="s">
        <v>31497</v>
      </c>
      <c r="W1603" s="82" t="s">
        <v>32935</v>
      </c>
      <c r="X1603" s="82" t="s">
        <v>32936</v>
      </c>
      <c r="Y1603" s="82" t="s">
        <v>32937</v>
      </c>
      <c r="Z1603" s="82" t="s">
        <v>32938</v>
      </c>
      <c r="AA1603" s="82" t="s">
        <v>31043</v>
      </c>
      <c r="AB1603" s="82" t="s">
        <v>32939</v>
      </c>
      <c r="AC1603" s="82" t="s">
        <v>735</v>
      </c>
      <c r="AD1603" s="82" t="s">
        <v>32940</v>
      </c>
      <c r="AE1603" s="82" t="s">
        <v>32941</v>
      </c>
      <c r="AF1603" s="82" t="s">
        <v>382</v>
      </c>
      <c r="AG1603" s="82" t="s">
        <v>382</v>
      </c>
      <c r="AH1603" s="82" t="s">
        <v>32942</v>
      </c>
      <c r="AI1603" s="82" t="s">
        <v>32943</v>
      </c>
      <c r="AJ1603" s="82" t="s">
        <v>30885</v>
      </c>
      <c r="AK1603" s="82" t="s">
        <v>32944</v>
      </c>
      <c r="AL1603" s="82" t="s">
        <v>387</v>
      </c>
    </row>
    <row r="1604" spans="1:38" x14ac:dyDescent="0.25">
      <c r="A1604" s="82" t="s">
        <v>32945</v>
      </c>
      <c r="B1604" s="82">
        <v>84.415000000000006</v>
      </c>
      <c r="D1604" s="82" t="s">
        <v>30888</v>
      </c>
      <c r="E1604" s="82" t="s">
        <v>32946</v>
      </c>
      <c r="F1604" s="82" t="s">
        <v>32947</v>
      </c>
      <c r="G1604" s="82" t="s">
        <v>359</v>
      </c>
      <c r="H1604" s="82" t="s">
        <v>360</v>
      </c>
      <c r="I1604" s="82" t="s">
        <v>32948</v>
      </c>
      <c r="J1604" s="82" t="s">
        <v>32949</v>
      </c>
      <c r="K1604" s="82" t="s">
        <v>32950</v>
      </c>
      <c r="L1604" s="82" t="s">
        <v>32951</v>
      </c>
      <c r="M1604" s="82" t="s">
        <v>32952</v>
      </c>
      <c r="N1604" s="82" t="s">
        <v>32953</v>
      </c>
      <c r="O1604" s="82" t="s">
        <v>558</v>
      </c>
      <c r="P1604" s="82" t="s">
        <v>32954</v>
      </c>
      <c r="Q1604" s="82" t="s">
        <v>360</v>
      </c>
      <c r="R1604" s="82" t="s">
        <v>360</v>
      </c>
      <c r="S1604" s="82" t="s">
        <v>368</v>
      </c>
      <c r="T1604" s="82" t="s">
        <v>32955</v>
      </c>
      <c r="U1604" s="82" t="s">
        <v>32956</v>
      </c>
      <c r="V1604" s="82" t="s">
        <v>32957</v>
      </c>
      <c r="W1604" s="82" t="s">
        <v>32958</v>
      </c>
      <c r="X1604" s="82" t="s">
        <v>31364</v>
      </c>
      <c r="Y1604" s="82" t="s">
        <v>32959</v>
      </c>
      <c r="Z1604" s="82" t="s">
        <v>32960</v>
      </c>
      <c r="AA1604" s="82" t="s">
        <v>376</v>
      </c>
      <c r="AB1604" s="82" t="s">
        <v>32961</v>
      </c>
      <c r="AC1604" s="82" t="s">
        <v>1011</v>
      </c>
      <c r="AD1604" s="82" t="s">
        <v>32962</v>
      </c>
      <c r="AE1604" s="82" t="s">
        <v>32963</v>
      </c>
      <c r="AF1604" s="82" t="s">
        <v>382</v>
      </c>
      <c r="AG1604" s="82" t="s">
        <v>382</v>
      </c>
      <c r="AH1604" s="82" t="s">
        <v>32964</v>
      </c>
      <c r="AI1604" s="82" t="s">
        <v>32943</v>
      </c>
      <c r="AJ1604" s="82" t="s">
        <v>30885</v>
      </c>
      <c r="AK1604" s="82" t="s">
        <v>32965</v>
      </c>
      <c r="AL1604" s="82" t="s">
        <v>415</v>
      </c>
    </row>
    <row r="1605" spans="1:38" x14ac:dyDescent="0.25">
      <c r="A1605" s="82" t="s">
        <v>32966</v>
      </c>
      <c r="B1605" s="82">
        <v>84.417000000000002</v>
      </c>
      <c r="D1605" s="82" t="s">
        <v>32967</v>
      </c>
      <c r="E1605" s="82" t="s">
        <v>32968</v>
      </c>
      <c r="F1605" s="82" t="s">
        <v>32969</v>
      </c>
      <c r="G1605" s="82" t="s">
        <v>504</v>
      </c>
      <c r="H1605" s="82" t="s">
        <v>360</v>
      </c>
      <c r="I1605" s="82" t="s">
        <v>32970</v>
      </c>
      <c r="J1605" s="82" t="s">
        <v>32971</v>
      </c>
      <c r="K1605" s="82" t="s">
        <v>32972</v>
      </c>
      <c r="L1605" s="82" t="s">
        <v>421</v>
      </c>
      <c r="M1605" s="82" t="s">
        <v>421</v>
      </c>
      <c r="N1605" s="82" t="s">
        <v>32973</v>
      </c>
      <c r="O1605" s="82" t="s">
        <v>558</v>
      </c>
      <c r="P1605" s="82" t="s">
        <v>360</v>
      </c>
      <c r="Q1605" s="82" t="s">
        <v>360</v>
      </c>
      <c r="R1605" s="82" t="s">
        <v>360</v>
      </c>
      <c r="S1605" s="82" t="s">
        <v>368</v>
      </c>
      <c r="T1605" s="82" t="s">
        <v>32974</v>
      </c>
      <c r="U1605" s="82" t="s">
        <v>32975</v>
      </c>
      <c r="V1605" s="82" t="s">
        <v>32976</v>
      </c>
      <c r="W1605" s="82" t="s">
        <v>32977</v>
      </c>
      <c r="X1605" s="82" t="s">
        <v>32978</v>
      </c>
      <c r="Y1605" s="82" t="s">
        <v>32979</v>
      </c>
      <c r="Z1605" s="82" t="s">
        <v>427</v>
      </c>
      <c r="AA1605" s="82" t="s">
        <v>376</v>
      </c>
      <c r="AB1605" s="82" t="s">
        <v>382</v>
      </c>
      <c r="AC1605" s="82" t="s">
        <v>735</v>
      </c>
      <c r="AD1605" s="82" t="s">
        <v>32980</v>
      </c>
      <c r="AE1605" s="82" t="s">
        <v>360</v>
      </c>
      <c r="AF1605" s="82" t="s">
        <v>382</v>
      </c>
      <c r="AG1605" s="82" t="s">
        <v>382</v>
      </c>
      <c r="AH1605" s="82" t="s">
        <v>382</v>
      </c>
      <c r="AI1605" s="82" t="s">
        <v>32981</v>
      </c>
      <c r="AJ1605" s="82" t="s">
        <v>30885</v>
      </c>
      <c r="AK1605" s="82" t="s">
        <v>32982</v>
      </c>
      <c r="AL1605" s="82" t="s">
        <v>450</v>
      </c>
    </row>
    <row r="1606" spans="1:38" x14ac:dyDescent="0.25">
      <c r="A1606" s="82" t="s">
        <v>304</v>
      </c>
      <c r="B1606" s="82">
        <v>84.418999999999997</v>
      </c>
      <c r="D1606" s="82" t="s">
        <v>32967</v>
      </c>
      <c r="E1606" s="82" t="s">
        <v>32983</v>
      </c>
      <c r="F1606" s="82" t="s">
        <v>32984</v>
      </c>
      <c r="G1606" s="82" t="s">
        <v>359</v>
      </c>
      <c r="H1606" s="82" t="s">
        <v>360</v>
      </c>
      <c r="I1606" s="82" t="s">
        <v>32985</v>
      </c>
      <c r="J1606" s="82" t="s">
        <v>32986</v>
      </c>
      <c r="K1606" s="82" t="s">
        <v>32987</v>
      </c>
      <c r="L1606" s="82" t="s">
        <v>421</v>
      </c>
      <c r="M1606" s="82" t="s">
        <v>32988</v>
      </c>
      <c r="N1606" s="82" t="s">
        <v>32989</v>
      </c>
      <c r="O1606" s="82" t="s">
        <v>558</v>
      </c>
      <c r="P1606" s="82" t="s">
        <v>360</v>
      </c>
      <c r="Q1606" s="82" t="s">
        <v>360</v>
      </c>
      <c r="R1606" s="82" t="s">
        <v>32539</v>
      </c>
      <c r="S1606" s="82" t="s">
        <v>400</v>
      </c>
      <c r="T1606" s="82" t="s">
        <v>32990</v>
      </c>
      <c r="U1606" s="82" t="s">
        <v>32991</v>
      </c>
      <c r="V1606" s="82" t="s">
        <v>3402</v>
      </c>
      <c r="W1606" s="82" t="s">
        <v>32992</v>
      </c>
      <c r="X1606" s="82" t="s">
        <v>31691</v>
      </c>
      <c r="Y1606" s="82" t="s">
        <v>32993</v>
      </c>
      <c r="Z1606" s="82" t="s">
        <v>32994</v>
      </c>
      <c r="AA1606" s="82" t="s">
        <v>376</v>
      </c>
      <c r="AB1606" s="82" t="s">
        <v>32995</v>
      </c>
      <c r="AC1606" s="82" t="s">
        <v>1011</v>
      </c>
      <c r="AD1606" s="82" t="s">
        <v>32996</v>
      </c>
      <c r="AE1606" s="82" t="s">
        <v>32997</v>
      </c>
      <c r="AF1606" s="82" t="s">
        <v>32998</v>
      </c>
      <c r="AG1606" s="82" t="s">
        <v>382</v>
      </c>
      <c r="AH1606" s="82" t="s">
        <v>32999</v>
      </c>
      <c r="AI1606" s="82" t="s">
        <v>33000</v>
      </c>
      <c r="AJ1606" s="82" t="s">
        <v>30885</v>
      </c>
      <c r="AK1606" s="82" t="s">
        <v>33001</v>
      </c>
      <c r="AL1606" s="82" t="s">
        <v>415</v>
      </c>
    </row>
    <row r="1607" spans="1:38" x14ac:dyDescent="0.25">
      <c r="A1607" s="82" t="s">
        <v>33002</v>
      </c>
      <c r="B1607" s="82">
        <v>84.421999999999997</v>
      </c>
      <c r="C1607" s="82" t="s">
        <v>33003</v>
      </c>
      <c r="D1607" s="82" t="s">
        <v>32967</v>
      </c>
      <c r="E1607" s="82" t="s">
        <v>33004</v>
      </c>
      <c r="F1607" s="82" t="s">
        <v>33005</v>
      </c>
      <c r="G1607" s="82" t="s">
        <v>2317</v>
      </c>
      <c r="H1607" s="82" t="s">
        <v>360</v>
      </c>
      <c r="I1607" s="82" t="s">
        <v>367</v>
      </c>
      <c r="J1607" s="82" t="s">
        <v>367</v>
      </c>
      <c r="K1607" s="82" t="s">
        <v>33006</v>
      </c>
      <c r="L1607" s="82" t="s">
        <v>30894</v>
      </c>
      <c r="M1607" s="82" t="s">
        <v>421</v>
      </c>
      <c r="N1607" s="82" t="s">
        <v>31896</v>
      </c>
      <c r="O1607" s="82" t="s">
        <v>558</v>
      </c>
      <c r="P1607" s="82" t="s">
        <v>15625</v>
      </c>
      <c r="Q1607" s="82" t="s">
        <v>360</v>
      </c>
      <c r="R1607" s="82" t="s">
        <v>33007</v>
      </c>
      <c r="S1607" s="82" t="s">
        <v>33008</v>
      </c>
      <c r="T1607" s="82" t="s">
        <v>33009</v>
      </c>
      <c r="U1607" s="82" t="s">
        <v>33010</v>
      </c>
      <c r="V1607" s="82" t="s">
        <v>33011</v>
      </c>
      <c r="W1607" s="82" t="s">
        <v>33012</v>
      </c>
      <c r="X1607" s="82" t="s">
        <v>31691</v>
      </c>
      <c r="Y1607" s="82" t="s">
        <v>33013</v>
      </c>
      <c r="Z1607" s="82" t="s">
        <v>33014</v>
      </c>
      <c r="AA1607" s="82" t="s">
        <v>21501</v>
      </c>
      <c r="AB1607" s="82" t="s">
        <v>33015</v>
      </c>
      <c r="AC1607" s="82" t="s">
        <v>636</v>
      </c>
      <c r="AD1607" s="82" t="s">
        <v>33016</v>
      </c>
      <c r="AE1607" s="82" t="s">
        <v>33017</v>
      </c>
      <c r="AF1607" s="82" t="s">
        <v>382</v>
      </c>
      <c r="AG1607" s="82" t="s">
        <v>31905</v>
      </c>
      <c r="AH1607" s="82" t="s">
        <v>33018</v>
      </c>
      <c r="AI1607" s="82" t="s">
        <v>33019</v>
      </c>
      <c r="AJ1607" s="82" t="s">
        <v>30885</v>
      </c>
      <c r="AK1607" s="82" t="s">
        <v>33020</v>
      </c>
      <c r="AL1607" s="82" t="s">
        <v>415</v>
      </c>
    </row>
    <row r="1608" spans="1:38" x14ac:dyDescent="0.25">
      <c r="A1608" s="82" t="s">
        <v>33021</v>
      </c>
      <c r="B1608" s="82">
        <v>84.423000000000002</v>
      </c>
      <c r="C1608" s="82" t="s">
        <v>33022</v>
      </c>
      <c r="D1608" s="82" t="s">
        <v>31679</v>
      </c>
      <c r="E1608" s="82" t="s">
        <v>32565</v>
      </c>
      <c r="F1608" s="82" t="s">
        <v>33023</v>
      </c>
      <c r="G1608" s="82" t="s">
        <v>359</v>
      </c>
      <c r="H1608" s="82" t="s">
        <v>360</v>
      </c>
      <c r="I1608" s="82" t="s">
        <v>33024</v>
      </c>
      <c r="J1608" s="82" t="s">
        <v>33025</v>
      </c>
      <c r="K1608" s="82" t="s">
        <v>33026</v>
      </c>
      <c r="L1608" s="82" t="s">
        <v>33027</v>
      </c>
      <c r="M1608" s="82" t="s">
        <v>33028</v>
      </c>
      <c r="N1608" s="82" t="s">
        <v>33029</v>
      </c>
      <c r="O1608" s="82" t="s">
        <v>558</v>
      </c>
      <c r="P1608" s="82" t="s">
        <v>360</v>
      </c>
      <c r="Q1608" s="82" t="s">
        <v>360</v>
      </c>
      <c r="R1608" s="82" t="s">
        <v>33030</v>
      </c>
      <c r="S1608" s="82" t="s">
        <v>33031</v>
      </c>
      <c r="T1608" s="82" t="s">
        <v>33032</v>
      </c>
      <c r="U1608" s="82" t="s">
        <v>33033</v>
      </c>
      <c r="V1608" s="82" t="s">
        <v>3402</v>
      </c>
      <c r="W1608" s="82" t="s">
        <v>33034</v>
      </c>
      <c r="X1608" s="82" t="s">
        <v>31691</v>
      </c>
      <c r="Y1608" s="82" t="s">
        <v>33035</v>
      </c>
      <c r="Z1608" s="82" t="s">
        <v>33036</v>
      </c>
      <c r="AA1608" s="82" t="s">
        <v>33037</v>
      </c>
      <c r="AB1608" s="82" t="s">
        <v>33038</v>
      </c>
      <c r="AC1608" s="82" t="s">
        <v>1011</v>
      </c>
      <c r="AD1608" s="82" t="s">
        <v>33039</v>
      </c>
      <c r="AE1608" s="82" t="s">
        <v>33040</v>
      </c>
      <c r="AF1608" s="82" t="s">
        <v>382</v>
      </c>
      <c r="AG1608" s="82" t="s">
        <v>382</v>
      </c>
      <c r="AH1608" s="82" t="s">
        <v>33041</v>
      </c>
      <c r="AI1608" s="82" t="s">
        <v>33042</v>
      </c>
      <c r="AJ1608" s="82" t="s">
        <v>30885</v>
      </c>
      <c r="AK1608" s="82" t="s">
        <v>33043</v>
      </c>
      <c r="AL1608" s="82" t="s">
        <v>415</v>
      </c>
    </row>
    <row r="1609" spans="1:38" x14ac:dyDescent="0.25">
      <c r="A1609" s="82" t="s">
        <v>33044</v>
      </c>
      <c r="B1609" s="82">
        <v>84.424000000000007</v>
      </c>
      <c r="C1609" s="82" t="s">
        <v>33045</v>
      </c>
      <c r="D1609" s="82" t="s">
        <v>32967</v>
      </c>
      <c r="E1609" s="82" t="s">
        <v>33046</v>
      </c>
      <c r="F1609" s="82" t="s">
        <v>33047</v>
      </c>
      <c r="G1609" s="82" t="s">
        <v>683</v>
      </c>
      <c r="H1609" s="82" t="s">
        <v>360</v>
      </c>
      <c r="I1609" s="82" t="s">
        <v>33048</v>
      </c>
      <c r="J1609" s="82" t="s">
        <v>33049</v>
      </c>
      <c r="K1609" s="82" t="s">
        <v>33050</v>
      </c>
      <c r="L1609" s="82" t="s">
        <v>421</v>
      </c>
      <c r="M1609" s="82" t="s">
        <v>421</v>
      </c>
      <c r="N1609" s="82" t="s">
        <v>33051</v>
      </c>
      <c r="O1609" s="82" t="s">
        <v>558</v>
      </c>
      <c r="P1609" s="82" t="s">
        <v>360</v>
      </c>
      <c r="Q1609" s="82" t="s">
        <v>360</v>
      </c>
      <c r="R1609" s="82" t="s">
        <v>360</v>
      </c>
      <c r="S1609" s="82" t="s">
        <v>3224</v>
      </c>
      <c r="T1609" s="82" t="s">
        <v>33052</v>
      </c>
      <c r="U1609" s="82" t="s">
        <v>631</v>
      </c>
      <c r="V1609" s="82" t="s">
        <v>33053</v>
      </c>
      <c r="W1609" s="82" t="s">
        <v>33054</v>
      </c>
      <c r="X1609" s="82" t="s">
        <v>30902</v>
      </c>
      <c r="Y1609" s="82" t="s">
        <v>33055</v>
      </c>
      <c r="Z1609" s="82" t="s">
        <v>33056</v>
      </c>
      <c r="AA1609" s="82" t="s">
        <v>376</v>
      </c>
      <c r="AB1609" s="82" t="s">
        <v>33057</v>
      </c>
      <c r="AC1609" s="82" t="s">
        <v>1011</v>
      </c>
      <c r="AD1609" s="82" t="s">
        <v>33058</v>
      </c>
      <c r="AE1609" s="82" t="s">
        <v>33059</v>
      </c>
      <c r="AF1609" s="82" t="s">
        <v>382</v>
      </c>
      <c r="AG1609" s="82" t="s">
        <v>382</v>
      </c>
      <c r="AH1609" s="82" t="s">
        <v>32186</v>
      </c>
      <c r="AI1609" s="82" t="s">
        <v>33060</v>
      </c>
      <c r="AJ1609" s="82" t="s">
        <v>30885</v>
      </c>
      <c r="AK1609" s="82" t="s">
        <v>33061</v>
      </c>
      <c r="AL1609" s="82" t="s">
        <v>415</v>
      </c>
    </row>
    <row r="1610" spans="1:38" x14ac:dyDescent="0.25">
      <c r="A1610" s="82" t="s">
        <v>33062</v>
      </c>
      <c r="B1610" s="82">
        <v>84.938000000000002</v>
      </c>
      <c r="D1610" s="82" t="s">
        <v>32967</v>
      </c>
      <c r="E1610" s="82" t="s">
        <v>33063</v>
      </c>
      <c r="F1610" s="82" t="s">
        <v>33064</v>
      </c>
      <c r="G1610" s="82" t="s">
        <v>3124</v>
      </c>
      <c r="H1610" s="82" t="s">
        <v>360</v>
      </c>
      <c r="I1610" s="82" t="s">
        <v>33065</v>
      </c>
      <c r="J1610" s="82" t="s">
        <v>33066</v>
      </c>
      <c r="K1610" s="82" t="s">
        <v>25953</v>
      </c>
      <c r="L1610" s="82" t="s">
        <v>580</v>
      </c>
      <c r="M1610" s="82" t="s">
        <v>33067</v>
      </c>
      <c r="N1610" s="82" t="s">
        <v>33068</v>
      </c>
      <c r="O1610" s="82" t="s">
        <v>558</v>
      </c>
      <c r="P1610" s="82" t="s">
        <v>360</v>
      </c>
      <c r="Q1610" s="82" t="s">
        <v>360</v>
      </c>
      <c r="R1610" s="82" t="s">
        <v>360</v>
      </c>
      <c r="S1610" s="82" t="s">
        <v>3224</v>
      </c>
      <c r="T1610" s="82" t="s">
        <v>2968</v>
      </c>
      <c r="U1610" s="82" t="s">
        <v>33069</v>
      </c>
      <c r="V1610" s="82" t="s">
        <v>3402</v>
      </c>
      <c r="W1610" s="82" t="s">
        <v>31775</v>
      </c>
      <c r="X1610" s="82" t="s">
        <v>33070</v>
      </c>
      <c r="Y1610" s="82" t="s">
        <v>33071</v>
      </c>
      <c r="Z1610" s="82" t="s">
        <v>468</v>
      </c>
      <c r="AA1610" s="82" t="s">
        <v>376</v>
      </c>
      <c r="AB1610" s="82" t="s">
        <v>31779</v>
      </c>
      <c r="AC1610" s="82" t="s">
        <v>1011</v>
      </c>
      <c r="AD1610" s="82" t="s">
        <v>33072</v>
      </c>
      <c r="AE1610" s="82" t="s">
        <v>33073</v>
      </c>
      <c r="AF1610" s="82" t="s">
        <v>382</v>
      </c>
      <c r="AG1610" s="82" t="s">
        <v>382</v>
      </c>
      <c r="AH1610" s="82" t="s">
        <v>360</v>
      </c>
      <c r="AI1610" s="82" t="s">
        <v>33074</v>
      </c>
      <c r="AJ1610" s="82" t="s">
        <v>30885</v>
      </c>
      <c r="AK1610" s="82" t="s">
        <v>33075</v>
      </c>
      <c r="AL1610" s="82" t="s">
        <v>415</v>
      </c>
    </row>
    <row r="1611" spans="1:38" x14ac:dyDescent="0.25">
      <c r="A1611" s="82" t="s">
        <v>33076</v>
      </c>
      <c r="B1611" s="82">
        <v>85.001999999999995</v>
      </c>
      <c r="D1611" s="82" t="s">
        <v>33077</v>
      </c>
      <c r="E1611" s="82" t="s">
        <v>33078</v>
      </c>
      <c r="F1611" s="82" t="s">
        <v>33079</v>
      </c>
      <c r="G1611" s="82" t="s">
        <v>4471</v>
      </c>
      <c r="H1611" s="82" t="s">
        <v>360</v>
      </c>
      <c r="I1611" s="82" t="s">
        <v>33080</v>
      </c>
      <c r="J1611" s="82" t="s">
        <v>33081</v>
      </c>
      <c r="K1611" s="82" t="s">
        <v>362</v>
      </c>
      <c r="L1611" s="82" t="s">
        <v>421</v>
      </c>
      <c r="M1611" s="82" t="s">
        <v>421</v>
      </c>
      <c r="N1611" s="82" t="s">
        <v>33082</v>
      </c>
      <c r="O1611" s="82" t="s">
        <v>558</v>
      </c>
      <c r="P1611" s="82" t="s">
        <v>360</v>
      </c>
      <c r="Q1611" s="82" t="s">
        <v>360</v>
      </c>
      <c r="R1611" s="82" t="s">
        <v>360</v>
      </c>
      <c r="S1611" s="82" t="s">
        <v>368</v>
      </c>
      <c r="T1611" s="82" t="s">
        <v>33083</v>
      </c>
      <c r="U1611" s="82" t="s">
        <v>443</v>
      </c>
      <c r="V1611" s="82" t="s">
        <v>33084</v>
      </c>
      <c r="W1611" s="82" t="s">
        <v>33085</v>
      </c>
      <c r="X1611" s="82" t="s">
        <v>33086</v>
      </c>
      <c r="Y1611" s="82" t="s">
        <v>33087</v>
      </c>
      <c r="Z1611" s="82" t="s">
        <v>427</v>
      </c>
      <c r="AA1611" s="82" t="s">
        <v>33088</v>
      </c>
      <c r="AB1611" s="82" t="s">
        <v>382</v>
      </c>
      <c r="AC1611" s="82" t="s">
        <v>446</v>
      </c>
      <c r="AD1611" s="82" t="s">
        <v>33089</v>
      </c>
      <c r="AE1611" s="82" t="s">
        <v>33090</v>
      </c>
      <c r="AF1611" s="82" t="s">
        <v>382</v>
      </c>
      <c r="AG1611" s="82" t="s">
        <v>382</v>
      </c>
      <c r="AH1611" s="82" t="s">
        <v>382</v>
      </c>
      <c r="AI1611" s="82" t="s">
        <v>33091</v>
      </c>
      <c r="AJ1611" s="82" t="s">
        <v>33092</v>
      </c>
      <c r="AK1611" s="82" t="s">
        <v>33093</v>
      </c>
      <c r="AL1611" s="82" t="s">
        <v>450</v>
      </c>
    </row>
    <row r="1612" spans="1:38" x14ac:dyDescent="0.25">
      <c r="A1612" s="82" t="s">
        <v>33094</v>
      </c>
      <c r="B1612" s="82">
        <v>85.2</v>
      </c>
      <c r="C1612" s="82" t="s">
        <v>33095</v>
      </c>
      <c r="D1612" s="82" t="s">
        <v>33096</v>
      </c>
      <c r="E1612" s="82" t="s">
        <v>33097</v>
      </c>
      <c r="F1612" s="82" t="s">
        <v>33098</v>
      </c>
      <c r="G1612" s="82" t="s">
        <v>504</v>
      </c>
      <c r="H1612" s="82" t="s">
        <v>360</v>
      </c>
      <c r="I1612" s="82" t="s">
        <v>33099</v>
      </c>
      <c r="J1612" s="82" t="s">
        <v>33100</v>
      </c>
      <c r="K1612" s="82" t="s">
        <v>33101</v>
      </c>
      <c r="L1612" s="82" t="s">
        <v>421</v>
      </c>
      <c r="M1612" s="82" t="s">
        <v>33102</v>
      </c>
      <c r="N1612" s="82" t="s">
        <v>33103</v>
      </c>
      <c r="O1612" s="82" t="s">
        <v>558</v>
      </c>
      <c r="P1612" s="82" t="s">
        <v>33104</v>
      </c>
      <c r="Q1612" s="82" t="s">
        <v>360</v>
      </c>
      <c r="R1612" s="82" t="s">
        <v>33105</v>
      </c>
      <c r="S1612" s="82" t="s">
        <v>368</v>
      </c>
      <c r="T1612" s="82" t="s">
        <v>33106</v>
      </c>
      <c r="U1612" s="82" t="s">
        <v>33107</v>
      </c>
      <c r="V1612" s="82" t="s">
        <v>362</v>
      </c>
      <c r="W1612" s="82" t="s">
        <v>33108</v>
      </c>
      <c r="X1612" s="82" t="s">
        <v>33109</v>
      </c>
      <c r="Y1612" s="82" t="s">
        <v>33110</v>
      </c>
      <c r="Z1612" s="82" t="s">
        <v>33111</v>
      </c>
      <c r="AA1612" s="82" t="s">
        <v>376</v>
      </c>
      <c r="AB1612" s="82" t="s">
        <v>33112</v>
      </c>
      <c r="AC1612" s="82" t="s">
        <v>735</v>
      </c>
      <c r="AD1612" s="82" t="s">
        <v>33113</v>
      </c>
      <c r="AE1612" s="82" t="s">
        <v>33114</v>
      </c>
      <c r="AF1612" s="82" t="s">
        <v>382</v>
      </c>
      <c r="AG1612" s="82" t="s">
        <v>382</v>
      </c>
      <c r="AH1612" s="82" t="s">
        <v>382</v>
      </c>
      <c r="AI1612" s="82" t="s">
        <v>1752</v>
      </c>
      <c r="AJ1612" s="82" t="s">
        <v>25177</v>
      </c>
      <c r="AK1612" s="82" t="s">
        <v>33115</v>
      </c>
      <c r="AL1612" s="82" t="s">
        <v>3887</v>
      </c>
    </row>
    <row r="1613" spans="1:38" x14ac:dyDescent="0.25">
      <c r="A1613" s="82" t="s">
        <v>33116</v>
      </c>
      <c r="B1613" s="82">
        <v>85.4</v>
      </c>
      <c r="C1613" s="82" t="s">
        <v>33117</v>
      </c>
      <c r="D1613" s="82" t="s">
        <v>33118</v>
      </c>
      <c r="E1613" s="82" t="s">
        <v>33119</v>
      </c>
      <c r="F1613" s="82" t="s">
        <v>33120</v>
      </c>
      <c r="G1613" s="82" t="s">
        <v>504</v>
      </c>
      <c r="H1613" s="82" t="s">
        <v>360</v>
      </c>
      <c r="I1613" s="82" t="s">
        <v>33121</v>
      </c>
      <c r="J1613" s="82" t="s">
        <v>33122</v>
      </c>
      <c r="K1613" s="82" t="s">
        <v>33123</v>
      </c>
      <c r="L1613" s="82" t="s">
        <v>33124</v>
      </c>
      <c r="M1613" s="82" t="s">
        <v>33125</v>
      </c>
      <c r="N1613" s="82" t="s">
        <v>33126</v>
      </c>
      <c r="O1613" s="82" t="s">
        <v>33127</v>
      </c>
      <c r="P1613" s="82" t="s">
        <v>33128</v>
      </c>
      <c r="Q1613" s="82" t="s">
        <v>360</v>
      </c>
      <c r="R1613" s="82" t="s">
        <v>33129</v>
      </c>
      <c r="S1613" s="82" t="s">
        <v>368</v>
      </c>
      <c r="T1613" s="82" t="s">
        <v>33130</v>
      </c>
      <c r="U1613" s="82" t="s">
        <v>443</v>
      </c>
      <c r="V1613" s="82" t="s">
        <v>362</v>
      </c>
      <c r="W1613" s="82" t="s">
        <v>468</v>
      </c>
      <c r="X1613" s="82" t="s">
        <v>33131</v>
      </c>
      <c r="Y1613" s="82" t="s">
        <v>33132</v>
      </c>
      <c r="Z1613" s="82" t="s">
        <v>33133</v>
      </c>
      <c r="AA1613" s="82" t="s">
        <v>376</v>
      </c>
      <c r="AB1613" s="82" t="s">
        <v>382</v>
      </c>
      <c r="AC1613" s="82" t="s">
        <v>735</v>
      </c>
      <c r="AD1613" s="82" t="s">
        <v>33134</v>
      </c>
      <c r="AE1613" s="82" t="s">
        <v>33135</v>
      </c>
      <c r="AF1613" s="82" t="s">
        <v>382</v>
      </c>
      <c r="AG1613" s="82" t="s">
        <v>382</v>
      </c>
      <c r="AH1613" s="82" t="s">
        <v>382</v>
      </c>
      <c r="AI1613" s="82" t="s">
        <v>1752</v>
      </c>
      <c r="AJ1613" s="82" t="s">
        <v>33136</v>
      </c>
      <c r="AK1613" s="82" t="s">
        <v>33137</v>
      </c>
      <c r="AL1613" s="82" t="s">
        <v>450</v>
      </c>
    </row>
    <row r="1614" spans="1:38" x14ac:dyDescent="0.25">
      <c r="A1614" s="82" t="s">
        <v>33138</v>
      </c>
      <c r="B1614" s="82">
        <v>85.402000000000001</v>
      </c>
      <c r="C1614" s="82" t="s">
        <v>33139</v>
      </c>
      <c r="D1614" s="82" t="s">
        <v>33118</v>
      </c>
      <c r="E1614" s="82" t="s">
        <v>33119</v>
      </c>
      <c r="F1614" s="82" t="s">
        <v>33140</v>
      </c>
      <c r="G1614" s="82" t="s">
        <v>504</v>
      </c>
      <c r="H1614" s="82" t="s">
        <v>360</v>
      </c>
      <c r="I1614" s="82" t="s">
        <v>33141</v>
      </c>
      <c r="J1614" s="82" t="s">
        <v>33142</v>
      </c>
      <c r="K1614" s="82" t="s">
        <v>33143</v>
      </c>
      <c r="L1614" s="82" t="s">
        <v>421</v>
      </c>
      <c r="M1614" s="82" t="s">
        <v>33144</v>
      </c>
      <c r="N1614" s="82" t="s">
        <v>33145</v>
      </c>
      <c r="O1614" s="82" t="s">
        <v>33146</v>
      </c>
      <c r="P1614" s="82" t="s">
        <v>33147</v>
      </c>
      <c r="Q1614" s="82" t="s">
        <v>360</v>
      </c>
      <c r="R1614" s="82" t="s">
        <v>360</v>
      </c>
      <c r="S1614" s="82" t="s">
        <v>368</v>
      </c>
      <c r="T1614" s="82" t="s">
        <v>33148</v>
      </c>
      <c r="U1614" s="82" t="s">
        <v>443</v>
      </c>
      <c r="V1614" s="82" t="s">
        <v>362</v>
      </c>
      <c r="W1614" s="82" t="s">
        <v>468</v>
      </c>
      <c r="X1614" s="82" t="s">
        <v>33131</v>
      </c>
      <c r="Y1614" s="82" t="s">
        <v>33149</v>
      </c>
      <c r="Z1614" s="82" t="s">
        <v>33150</v>
      </c>
      <c r="AA1614" s="82" t="s">
        <v>376</v>
      </c>
      <c r="AB1614" s="82" t="s">
        <v>382</v>
      </c>
      <c r="AC1614" s="82" t="s">
        <v>735</v>
      </c>
      <c r="AD1614" s="82" t="s">
        <v>33151</v>
      </c>
      <c r="AE1614" s="82" t="s">
        <v>33135</v>
      </c>
      <c r="AF1614" s="82" t="s">
        <v>382</v>
      </c>
      <c r="AG1614" s="82" t="s">
        <v>382</v>
      </c>
      <c r="AH1614" s="82" t="s">
        <v>382</v>
      </c>
      <c r="AI1614" s="82" t="s">
        <v>1752</v>
      </c>
      <c r="AJ1614" s="82" t="s">
        <v>33136</v>
      </c>
      <c r="AK1614" s="82" t="s">
        <v>33152</v>
      </c>
      <c r="AL1614" s="82" t="s">
        <v>450</v>
      </c>
    </row>
    <row r="1615" spans="1:38" x14ac:dyDescent="0.25">
      <c r="A1615" s="82" t="s">
        <v>33153</v>
      </c>
      <c r="B1615" s="82">
        <v>85.75</v>
      </c>
      <c r="D1615" s="82" t="s">
        <v>33154</v>
      </c>
      <c r="E1615" s="82" t="s">
        <v>33155</v>
      </c>
      <c r="F1615" s="82" t="s">
        <v>33156</v>
      </c>
      <c r="G1615" s="82" t="s">
        <v>33157</v>
      </c>
      <c r="H1615" s="82" t="s">
        <v>360</v>
      </c>
      <c r="I1615" s="82" t="s">
        <v>33158</v>
      </c>
      <c r="J1615" s="82" t="s">
        <v>33158</v>
      </c>
      <c r="K1615" s="82" t="s">
        <v>362</v>
      </c>
      <c r="L1615" s="82" t="s">
        <v>421</v>
      </c>
      <c r="M1615" s="82" t="s">
        <v>33159</v>
      </c>
      <c r="N1615" s="82" t="s">
        <v>33160</v>
      </c>
      <c r="O1615" s="82" t="s">
        <v>366</v>
      </c>
      <c r="P1615" s="82" t="s">
        <v>360</v>
      </c>
      <c r="Q1615" s="82" t="s">
        <v>360</v>
      </c>
      <c r="R1615" s="82" t="s">
        <v>33161</v>
      </c>
      <c r="S1615" s="82" t="s">
        <v>33162</v>
      </c>
      <c r="T1615" s="82" t="s">
        <v>33163</v>
      </c>
      <c r="U1615" s="82" t="s">
        <v>33164</v>
      </c>
      <c r="V1615" s="82" t="s">
        <v>33165</v>
      </c>
      <c r="W1615" s="82" t="s">
        <v>33166</v>
      </c>
      <c r="X1615" s="82" t="s">
        <v>33167</v>
      </c>
      <c r="Y1615" s="82" t="s">
        <v>33168</v>
      </c>
      <c r="Z1615" s="82" t="s">
        <v>33169</v>
      </c>
      <c r="AA1615" s="82" t="s">
        <v>33170</v>
      </c>
      <c r="AB1615" s="82" t="s">
        <v>382</v>
      </c>
      <c r="AC1615" s="82" t="s">
        <v>735</v>
      </c>
      <c r="AD1615" s="82" t="s">
        <v>33171</v>
      </c>
      <c r="AE1615" s="82" t="s">
        <v>33172</v>
      </c>
      <c r="AF1615" s="82" t="s">
        <v>382</v>
      </c>
      <c r="AG1615" s="82" t="s">
        <v>382</v>
      </c>
      <c r="AH1615" s="82" t="s">
        <v>33173</v>
      </c>
      <c r="AI1615" s="82" t="s">
        <v>33174</v>
      </c>
      <c r="AK1615" s="82" t="s">
        <v>33175</v>
      </c>
      <c r="AL1615" s="82" t="s">
        <v>499</v>
      </c>
    </row>
    <row r="1616" spans="1:38" x14ac:dyDescent="0.25">
      <c r="A1616" s="82" t="s">
        <v>33176</v>
      </c>
      <c r="B1616" s="82">
        <v>85.801000000000002</v>
      </c>
      <c r="D1616" s="82" t="s">
        <v>33177</v>
      </c>
      <c r="E1616" s="82" t="s">
        <v>33178</v>
      </c>
      <c r="F1616" s="82" t="s">
        <v>33179</v>
      </c>
      <c r="G1616" s="82" t="s">
        <v>4214</v>
      </c>
      <c r="H1616" s="82" t="s">
        <v>360</v>
      </c>
      <c r="I1616" s="82" t="s">
        <v>33180</v>
      </c>
      <c r="J1616" s="82" t="s">
        <v>33180</v>
      </c>
      <c r="K1616" s="82" t="s">
        <v>33181</v>
      </c>
      <c r="L1616" s="82" t="s">
        <v>5026</v>
      </c>
      <c r="M1616" s="82" t="s">
        <v>33182</v>
      </c>
      <c r="N1616" s="82" t="s">
        <v>33183</v>
      </c>
      <c r="O1616" s="82" t="s">
        <v>33184</v>
      </c>
      <c r="P1616" s="82" t="s">
        <v>360</v>
      </c>
      <c r="Q1616" s="82" t="s">
        <v>360</v>
      </c>
      <c r="R1616" s="82" t="s">
        <v>360</v>
      </c>
      <c r="S1616" s="82" t="s">
        <v>368</v>
      </c>
      <c r="T1616" s="82" t="s">
        <v>33185</v>
      </c>
      <c r="U1616" s="82" t="s">
        <v>33186</v>
      </c>
      <c r="V1616" s="82" t="s">
        <v>362</v>
      </c>
      <c r="W1616" s="82" t="s">
        <v>33187</v>
      </c>
      <c r="X1616" s="82" t="s">
        <v>33188</v>
      </c>
      <c r="Y1616" s="82" t="s">
        <v>33189</v>
      </c>
      <c r="Z1616" s="82" t="s">
        <v>33190</v>
      </c>
      <c r="AA1616" s="82" t="s">
        <v>376</v>
      </c>
      <c r="AB1616" s="82" t="s">
        <v>382</v>
      </c>
      <c r="AC1616" s="82" t="s">
        <v>446</v>
      </c>
      <c r="AD1616" s="82" t="s">
        <v>33191</v>
      </c>
      <c r="AE1616" s="82" t="s">
        <v>33192</v>
      </c>
      <c r="AF1616" s="82" t="s">
        <v>382</v>
      </c>
      <c r="AG1616" s="82" t="s">
        <v>382</v>
      </c>
      <c r="AH1616" s="82" t="s">
        <v>33193</v>
      </c>
      <c r="AI1616" s="82" t="s">
        <v>33194</v>
      </c>
      <c r="AJ1616" s="82" t="s">
        <v>25177</v>
      </c>
      <c r="AK1616" s="82" t="s">
        <v>33195</v>
      </c>
      <c r="AL1616" s="82" t="s">
        <v>450</v>
      </c>
    </row>
    <row r="1617" spans="1:38" x14ac:dyDescent="0.25">
      <c r="A1617" s="82" t="s">
        <v>33196</v>
      </c>
      <c r="B1617" s="82">
        <v>85.802000000000007</v>
      </c>
      <c r="C1617" s="82" t="s">
        <v>33197</v>
      </c>
      <c r="D1617" s="82" t="s">
        <v>33177</v>
      </c>
      <c r="E1617" s="82" t="s">
        <v>33178</v>
      </c>
      <c r="F1617" s="82" t="s">
        <v>33198</v>
      </c>
      <c r="G1617" s="82" t="s">
        <v>4214</v>
      </c>
      <c r="H1617" s="82" t="s">
        <v>360</v>
      </c>
      <c r="I1617" s="82" t="s">
        <v>33199</v>
      </c>
      <c r="J1617" s="82" t="s">
        <v>33200</v>
      </c>
      <c r="K1617" s="82" t="s">
        <v>33201</v>
      </c>
      <c r="L1617" s="82" t="s">
        <v>33202</v>
      </c>
      <c r="M1617" s="82" t="s">
        <v>33203</v>
      </c>
      <c r="N1617" s="82" t="s">
        <v>33204</v>
      </c>
      <c r="O1617" s="82" t="s">
        <v>33205</v>
      </c>
      <c r="P1617" s="82" t="s">
        <v>360</v>
      </c>
      <c r="Q1617" s="82" t="s">
        <v>360</v>
      </c>
      <c r="R1617" s="82" t="s">
        <v>33206</v>
      </c>
      <c r="S1617" s="82" t="s">
        <v>368</v>
      </c>
      <c r="T1617" s="82" t="s">
        <v>33207</v>
      </c>
      <c r="U1617" s="82" t="s">
        <v>33208</v>
      </c>
      <c r="V1617" s="82" t="s">
        <v>362</v>
      </c>
      <c r="W1617" s="82" t="s">
        <v>360</v>
      </c>
      <c r="X1617" s="82" t="s">
        <v>33188</v>
      </c>
      <c r="Y1617" s="82" t="s">
        <v>33209</v>
      </c>
      <c r="Z1617" s="82" t="s">
        <v>33210</v>
      </c>
      <c r="AA1617" s="82" t="s">
        <v>376</v>
      </c>
      <c r="AB1617" s="82" t="s">
        <v>382</v>
      </c>
      <c r="AC1617" s="82" t="s">
        <v>446</v>
      </c>
      <c r="AD1617" s="82" t="s">
        <v>33211</v>
      </c>
      <c r="AE1617" s="82" t="s">
        <v>33192</v>
      </c>
      <c r="AF1617" s="82" t="s">
        <v>382</v>
      </c>
      <c r="AG1617" s="82" t="s">
        <v>382</v>
      </c>
      <c r="AH1617" s="82" t="s">
        <v>33212</v>
      </c>
      <c r="AI1617" s="82" t="s">
        <v>10896</v>
      </c>
      <c r="AJ1617" s="82" t="s">
        <v>25177</v>
      </c>
      <c r="AK1617" s="82" t="s">
        <v>33213</v>
      </c>
      <c r="AL1617" s="82" t="s">
        <v>450</v>
      </c>
    </row>
    <row r="1618" spans="1:38" x14ac:dyDescent="0.25">
      <c r="A1618" s="82" t="s">
        <v>33214</v>
      </c>
      <c r="B1618" s="82">
        <v>85.802999999999997</v>
      </c>
      <c r="C1618" s="82" t="s">
        <v>33215</v>
      </c>
      <c r="D1618" s="82" t="s">
        <v>33177</v>
      </c>
      <c r="E1618" s="82" t="s">
        <v>33178</v>
      </c>
      <c r="F1618" s="82" t="s">
        <v>33216</v>
      </c>
      <c r="G1618" s="82" t="s">
        <v>4214</v>
      </c>
      <c r="H1618" s="82" t="s">
        <v>360</v>
      </c>
      <c r="I1618" s="82" t="s">
        <v>33217</v>
      </c>
      <c r="J1618" s="82" t="s">
        <v>33218</v>
      </c>
      <c r="K1618" s="82" t="s">
        <v>33219</v>
      </c>
      <c r="L1618" s="82" t="s">
        <v>5026</v>
      </c>
      <c r="M1618" s="82" t="s">
        <v>33182</v>
      </c>
      <c r="N1618" s="82" t="s">
        <v>33204</v>
      </c>
      <c r="O1618" s="82" t="s">
        <v>33220</v>
      </c>
      <c r="P1618" s="82" t="s">
        <v>360</v>
      </c>
      <c r="Q1618" s="82" t="s">
        <v>360</v>
      </c>
      <c r="R1618" s="82" t="s">
        <v>360</v>
      </c>
      <c r="S1618" s="82" t="s">
        <v>368</v>
      </c>
      <c r="T1618" s="82" t="s">
        <v>33221</v>
      </c>
      <c r="U1618" s="82" t="s">
        <v>33222</v>
      </c>
      <c r="V1618" s="82" t="s">
        <v>362</v>
      </c>
      <c r="W1618" s="82" t="s">
        <v>360</v>
      </c>
      <c r="X1618" s="82" t="s">
        <v>33188</v>
      </c>
      <c r="Y1618" s="82" t="s">
        <v>33223</v>
      </c>
      <c r="Z1618" s="82" t="s">
        <v>33224</v>
      </c>
      <c r="AA1618" s="82" t="s">
        <v>376</v>
      </c>
      <c r="AB1618" s="82" t="s">
        <v>382</v>
      </c>
      <c r="AC1618" s="82" t="s">
        <v>446</v>
      </c>
      <c r="AD1618" s="82" t="s">
        <v>33211</v>
      </c>
      <c r="AE1618" s="82" t="s">
        <v>33192</v>
      </c>
      <c r="AF1618" s="82" t="s">
        <v>382</v>
      </c>
      <c r="AG1618" s="82" t="s">
        <v>382</v>
      </c>
      <c r="AH1618" s="82" t="s">
        <v>33225</v>
      </c>
      <c r="AI1618" s="82" t="s">
        <v>10896</v>
      </c>
      <c r="AJ1618" s="82" t="s">
        <v>25177</v>
      </c>
      <c r="AK1618" s="82" t="s">
        <v>33226</v>
      </c>
      <c r="AL1618" s="82" t="s">
        <v>450</v>
      </c>
    </row>
    <row r="1619" spans="1:38" x14ac:dyDescent="0.25">
      <c r="A1619" s="82" t="s">
        <v>33227</v>
      </c>
      <c r="B1619" s="82">
        <v>86.001000000000005</v>
      </c>
      <c r="C1619" s="82" t="s">
        <v>33228</v>
      </c>
      <c r="D1619" s="82" t="s">
        <v>33229</v>
      </c>
      <c r="E1619" s="82" t="s">
        <v>33230</v>
      </c>
      <c r="F1619" s="82" t="s">
        <v>33231</v>
      </c>
      <c r="G1619" s="82" t="s">
        <v>2959</v>
      </c>
      <c r="H1619" s="82" t="s">
        <v>360</v>
      </c>
      <c r="I1619" s="82" t="s">
        <v>33232</v>
      </c>
      <c r="J1619" s="82" t="s">
        <v>33233</v>
      </c>
      <c r="K1619" s="82" t="s">
        <v>33234</v>
      </c>
      <c r="L1619" s="82" t="s">
        <v>421</v>
      </c>
      <c r="M1619" s="82" t="s">
        <v>33235</v>
      </c>
      <c r="N1619" s="82" t="s">
        <v>33236</v>
      </c>
      <c r="O1619" s="82" t="s">
        <v>33237</v>
      </c>
      <c r="P1619" s="82" t="s">
        <v>360</v>
      </c>
      <c r="Q1619" s="82" t="s">
        <v>33238</v>
      </c>
      <c r="R1619" s="82" t="s">
        <v>360</v>
      </c>
      <c r="S1619" s="82" t="s">
        <v>368</v>
      </c>
      <c r="T1619" s="82" t="s">
        <v>6729</v>
      </c>
      <c r="U1619" s="82" t="s">
        <v>443</v>
      </c>
      <c r="V1619" s="82" t="s">
        <v>362</v>
      </c>
      <c r="W1619" s="82" t="s">
        <v>33239</v>
      </c>
      <c r="X1619" s="82" t="s">
        <v>33240</v>
      </c>
      <c r="Y1619" s="82" t="s">
        <v>33241</v>
      </c>
      <c r="Z1619" s="82" t="s">
        <v>427</v>
      </c>
      <c r="AA1619" s="82" t="s">
        <v>33242</v>
      </c>
      <c r="AB1619" s="82" t="s">
        <v>33243</v>
      </c>
      <c r="AC1619" s="82" t="s">
        <v>33244</v>
      </c>
      <c r="AD1619" s="82" t="s">
        <v>33245</v>
      </c>
      <c r="AE1619" s="82" t="s">
        <v>33246</v>
      </c>
      <c r="AF1619" s="82" t="s">
        <v>20887</v>
      </c>
      <c r="AG1619" s="82" t="s">
        <v>382</v>
      </c>
      <c r="AH1619" s="82" t="s">
        <v>382</v>
      </c>
      <c r="AI1619" s="82" t="s">
        <v>4659</v>
      </c>
      <c r="AJ1619" s="82" t="s">
        <v>33247</v>
      </c>
      <c r="AK1619" s="82" t="s">
        <v>33248</v>
      </c>
      <c r="AL1619" s="82" t="s">
        <v>450</v>
      </c>
    </row>
    <row r="1620" spans="1:38" x14ac:dyDescent="0.25">
      <c r="A1620" s="82" t="s">
        <v>33249</v>
      </c>
      <c r="B1620" s="82">
        <v>87.001999999999995</v>
      </c>
      <c r="D1620" s="82" t="s">
        <v>33250</v>
      </c>
      <c r="E1620" s="82" t="s">
        <v>33251</v>
      </c>
      <c r="F1620" s="82" t="s">
        <v>33252</v>
      </c>
      <c r="G1620" s="82" t="s">
        <v>359</v>
      </c>
      <c r="H1620" s="82" t="s">
        <v>360</v>
      </c>
      <c r="I1620" s="82" t="s">
        <v>33253</v>
      </c>
      <c r="J1620" s="82" t="s">
        <v>33254</v>
      </c>
      <c r="K1620" s="82" t="s">
        <v>33255</v>
      </c>
      <c r="L1620" s="82" t="s">
        <v>421</v>
      </c>
      <c r="M1620" s="82" t="s">
        <v>421</v>
      </c>
      <c r="N1620" s="82" t="s">
        <v>33256</v>
      </c>
      <c r="O1620" s="82" t="s">
        <v>558</v>
      </c>
      <c r="P1620" s="82" t="s">
        <v>33257</v>
      </c>
      <c r="Q1620" s="82" t="s">
        <v>360</v>
      </c>
      <c r="R1620" s="82" t="s">
        <v>360</v>
      </c>
      <c r="S1620" s="82" t="s">
        <v>368</v>
      </c>
      <c r="T1620" s="82" t="s">
        <v>33258</v>
      </c>
      <c r="U1620" s="82" t="s">
        <v>33259</v>
      </c>
      <c r="V1620" s="82" t="s">
        <v>1376</v>
      </c>
      <c r="W1620" s="82" t="s">
        <v>33260</v>
      </c>
      <c r="X1620" s="82" t="s">
        <v>33261</v>
      </c>
      <c r="Y1620" s="82" t="s">
        <v>33262</v>
      </c>
      <c r="Z1620" s="82" t="s">
        <v>360</v>
      </c>
      <c r="AA1620" s="82" t="s">
        <v>376</v>
      </c>
      <c r="AB1620" s="82" t="s">
        <v>33263</v>
      </c>
      <c r="AC1620" s="82" t="s">
        <v>735</v>
      </c>
      <c r="AD1620" s="82" t="s">
        <v>33264</v>
      </c>
      <c r="AE1620" s="82" t="s">
        <v>33265</v>
      </c>
      <c r="AF1620" s="82" t="s">
        <v>382</v>
      </c>
      <c r="AG1620" s="82" t="s">
        <v>382</v>
      </c>
      <c r="AH1620" s="82" t="s">
        <v>10921</v>
      </c>
      <c r="AI1620" s="82" t="s">
        <v>33266</v>
      </c>
      <c r="AJ1620" s="82" t="s">
        <v>33267</v>
      </c>
      <c r="AK1620" s="82" t="s">
        <v>33268</v>
      </c>
      <c r="AL1620" s="82" t="s">
        <v>415</v>
      </c>
    </row>
    <row r="1621" spans="1:38" x14ac:dyDescent="0.25">
      <c r="A1621" s="82" t="s">
        <v>33269</v>
      </c>
      <c r="B1621" s="82">
        <v>87.051000000000002</v>
      </c>
      <c r="C1621" s="82" t="s">
        <v>33270</v>
      </c>
      <c r="D1621" s="82" t="s">
        <v>33271</v>
      </c>
      <c r="E1621" s="82" t="s">
        <v>33272</v>
      </c>
      <c r="F1621" s="82" t="s">
        <v>33273</v>
      </c>
      <c r="G1621" s="82" t="s">
        <v>359</v>
      </c>
      <c r="H1621" s="82" t="s">
        <v>360</v>
      </c>
      <c r="I1621" s="82" t="s">
        <v>33274</v>
      </c>
      <c r="J1621" s="82" t="s">
        <v>33275</v>
      </c>
      <c r="K1621" s="82" t="s">
        <v>33276</v>
      </c>
      <c r="L1621" s="82" t="s">
        <v>33277</v>
      </c>
      <c r="M1621" s="82" t="s">
        <v>33278</v>
      </c>
      <c r="N1621" s="82" t="s">
        <v>33279</v>
      </c>
      <c r="O1621" s="82" t="s">
        <v>558</v>
      </c>
      <c r="P1621" s="82" t="s">
        <v>360</v>
      </c>
      <c r="Q1621" s="82" t="s">
        <v>33280</v>
      </c>
      <c r="R1621" s="82" t="s">
        <v>360</v>
      </c>
      <c r="S1621" s="82" t="s">
        <v>400</v>
      </c>
      <c r="T1621" s="82" t="s">
        <v>33281</v>
      </c>
      <c r="U1621" s="82" t="s">
        <v>33282</v>
      </c>
      <c r="V1621" s="82" t="s">
        <v>632</v>
      </c>
      <c r="W1621" s="82" t="s">
        <v>33283</v>
      </c>
      <c r="X1621" s="82" t="s">
        <v>33284</v>
      </c>
      <c r="Y1621" s="82" t="s">
        <v>33285</v>
      </c>
      <c r="Z1621" s="82" t="s">
        <v>6687</v>
      </c>
      <c r="AA1621" s="82" t="s">
        <v>376</v>
      </c>
      <c r="AB1621" s="82" t="s">
        <v>33286</v>
      </c>
      <c r="AC1621" s="82" t="s">
        <v>735</v>
      </c>
      <c r="AD1621" s="82" t="s">
        <v>33287</v>
      </c>
      <c r="AE1621" s="82" t="s">
        <v>33288</v>
      </c>
      <c r="AF1621" s="82" t="s">
        <v>33289</v>
      </c>
      <c r="AG1621" s="82" t="s">
        <v>33290</v>
      </c>
      <c r="AH1621" s="82" t="s">
        <v>33291</v>
      </c>
      <c r="AI1621" s="82" t="s">
        <v>33292</v>
      </c>
      <c r="AJ1621" s="82" t="s">
        <v>25177</v>
      </c>
      <c r="AK1621" s="82" t="s">
        <v>33293</v>
      </c>
      <c r="AL1621" s="82" t="s">
        <v>415</v>
      </c>
    </row>
    <row r="1622" spans="1:38" x14ac:dyDescent="0.25">
      <c r="A1622" s="82" t="s">
        <v>33294</v>
      </c>
      <c r="B1622" s="82">
        <v>87.052000000000007</v>
      </c>
      <c r="C1622" s="82" t="s">
        <v>33295</v>
      </c>
      <c r="D1622" s="82" t="s">
        <v>33271</v>
      </c>
      <c r="E1622" s="82" t="s">
        <v>33296</v>
      </c>
      <c r="F1622" s="82" t="s">
        <v>33297</v>
      </c>
      <c r="G1622" s="82" t="s">
        <v>359</v>
      </c>
      <c r="H1622" s="82" t="s">
        <v>360</v>
      </c>
      <c r="I1622" s="82" t="s">
        <v>33298</v>
      </c>
      <c r="J1622" s="82" t="s">
        <v>33299</v>
      </c>
      <c r="K1622" s="82" t="s">
        <v>33300</v>
      </c>
      <c r="L1622" s="82" t="s">
        <v>33301</v>
      </c>
      <c r="M1622" s="82" t="s">
        <v>33302</v>
      </c>
      <c r="N1622" s="82" t="s">
        <v>33279</v>
      </c>
      <c r="O1622" s="82" t="s">
        <v>558</v>
      </c>
      <c r="P1622" s="82" t="s">
        <v>360</v>
      </c>
      <c r="Q1622" s="82" t="s">
        <v>33303</v>
      </c>
      <c r="R1622" s="82" t="s">
        <v>360</v>
      </c>
      <c r="S1622" s="82" t="s">
        <v>33304</v>
      </c>
      <c r="T1622" s="82" t="s">
        <v>33305</v>
      </c>
      <c r="U1622" s="82" t="s">
        <v>33306</v>
      </c>
      <c r="V1622" s="82" t="s">
        <v>632</v>
      </c>
      <c r="W1622" s="82" t="s">
        <v>33283</v>
      </c>
      <c r="X1622" s="82" t="s">
        <v>33284</v>
      </c>
      <c r="Y1622" s="82" t="s">
        <v>33307</v>
      </c>
      <c r="Z1622" s="82" t="s">
        <v>6687</v>
      </c>
      <c r="AA1622" s="82" t="s">
        <v>376</v>
      </c>
      <c r="AB1622" s="82" t="s">
        <v>33308</v>
      </c>
      <c r="AC1622" s="82" t="s">
        <v>735</v>
      </c>
      <c r="AD1622" s="82" t="s">
        <v>33287</v>
      </c>
      <c r="AE1622" s="82" t="s">
        <v>33288</v>
      </c>
      <c r="AF1622" s="82" t="s">
        <v>33289</v>
      </c>
      <c r="AG1622" s="82" t="s">
        <v>33309</v>
      </c>
      <c r="AH1622" s="82" t="s">
        <v>33310</v>
      </c>
      <c r="AI1622" s="82" t="s">
        <v>33311</v>
      </c>
      <c r="AJ1622" s="82" t="s">
        <v>25177</v>
      </c>
      <c r="AK1622" s="82" t="s">
        <v>33312</v>
      </c>
      <c r="AL1622" s="82" t="s">
        <v>415</v>
      </c>
    </row>
    <row r="1623" spans="1:38" x14ac:dyDescent="0.25">
      <c r="A1623" s="82" t="s">
        <v>33313</v>
      </c>
      <c r="B1623" s="82">
        <v>89.001000000000005</v>
      </c>
      <c r="D1623" s="82" t="s">
        <v>33314</v>
      </c>
      <c r="E1623" s="82" t="s">
        <v>33315</v>
      </c>
      <c r="F1623" s="82" t="s">
        <v>33316</v>
      </c>
      <c r="G1623" s="82" t="s">
        <v>33317</v>
      </c>
      <c r="H1623" s="82" t="s">
        <v>360</v>
      </c>
      <c r="I1623" s="82" t="s">
        <v>33318</v>
      </c>
      <c r="J1623" s="82" t="s">
        <v>33318</v>
      </c>
      <c r="K1623" s="82" t="s">
        <v>33319</v>
      </c>
      <c r="L1623" s="82" t="s">
        <v>421</v>
      </c>
      <c r="M1623" s="82" t="s">
        <v>33320</v>
      </c>
      <c r="N1623" s="82" t="s">
        <v>468</v>
      </c>
      <c r="O1623" s="82" t="s">
        <v>366</v>
      </c>
      <c r="P1623" s="82" t="s">
        <v>360</v>
      </c>
      <c r="Q1623" s="82" t="s">
        <v>360</v>
      </c>
      <c r="R1623" s="82" t="s">
        <v>360</v>
      </c>
      <c r="S1623" s="82" t="s">
        <v>368</v>
      </c>
      <c r="T1623" s="82" t="s">
        <v>20235</v>
      </c>
      <c r="U1623" s="82" t="s">
        <v>443</v>
      </c>
      <c r="V1623" s="82" t="s">
        <v>362</v>
      </c>
      <c r="W1623" s="82" t="s">
        <v>468</v>
      </c>
      <c r="X1623" s="82" t="s">
        <v>33321</v>
      </c>
      <c r="Y1623" s="82" t="s">
        <v>33322</v>
      </c>
      <c r="Z1623" s="82" t="s">
        <v>360</v>
      </c>
      <c r="AA1623" s="82" t="s">
        <v>33323</v>
      </c>
      <c r="AB1623" s="82" t="s">
        <v>33324</v>
      </c>
      <c r="AC1623" s="82" t="s">
        <v>33325</v>
      </c>
      <c r="AD1623" s="82" t="s">
        <v>33326</v>
      </c>
      <c r="AE1623" s="82" t="s">
        <v>33327</v>
      </c>
      <c r="AF1623" s="82" t="s">
        <v>33328</v>
      </c>
      <c r="AG1623" s="82" t="s">
        <v>382</v>
      </c>
      <c r="AH1623" s="82" t="s">
        <v>382</v>
      </c>
      <c r="AI1623" s="82" t="s">
        <v>1583</v>
      </c>
      <c r="AJ1623" s="82" t="s">
        <v>33329</v>
      </c>
      <c r="AK1623" s="82" t="s">
        <v>33330</v>
      </c>
      <c r="AL1623" s="82" t="s">
        <v>450</v>
      </c>
    </row>
    <row r="1624" spans="1:38" x14ac:dyDescent="0.25">
      <c r="A1624" s="82" t="s">
        <v>33331</v>
      </c>
      <c r="B1624" s="82">
        <v>89.003</v>
      </c>
      <c r="D1624" s="82" t="s">
        <v>33314</v>
      </c>
      <c r="E1624" s="82" t="s">
        <v>33332</v>
      </c>
      <c r="F1624" s="82" t="s">
        <v>33333</v>
      </c>
      <c r="G1624" s="82" t="s">
        <v>359</v>
      </c>
      <c r="H1624" s="82" t="s">
        <v>360</v>
      </c>
      <c r="I1624" s="82" t="s">
        <v>33334</v>
      </c>
      <c r="J1624" s="82" t="s">
        <v>33335</v>
      </c>
      <c r="K1624" s="82" t="s">
        <v>33336</v>
      </c>
      <c r="L1624" s="82" t="s">
        <v>6867</v>
      </c>
      <c r="M1624" s="82" t="s">
        <v>33337</v>
      </c>
      <c r="N1624" s="82" t="s">
        <v>33338</v>
      </c>
      <c r="O1624" s="82" t="s">
        <v>558</v>
      </c>
      <c r="P1624" s="82" t="s">
        <v>33339</v>
      </c>
      <c r="Q1624" s="82" t="s">
        <v>33340</v>
      </c>
      <c r="R1624" s="82" t="s">
        <v>33341</v>
      </c>
      <c r="S1624" s="82" t="s">
        <v>368</v>
      </c>
      <c r="T1624" s="82" t="s">
        <v>33342</v>
      </c>
      <c r="U1624" s="82" t="s">
        <v>33343</v>
      </c>
      <c r="V1624" s="82" t="s">
        <v>33344</v>
      </c>
      <c r="W1624" s="82" t="s">
        <v>33345</v>
      </c>
      <c r="X1624" s="82" t="s">
        <v>33346</v>
      </c>
      <c r="Y1624" s="82" t="s">
        <v>33347</v>
      </c>
      <c r="Z1624" s="82" t="s">
        <v>427</v>
      </c>
      <c r="AA1624" s="82" t="s">
        <v>33348</v>
      </c>
      <c r="AB1624" s="82" t="s">
        <v>33349</v>
      </c>
      <c r="AC1624" s="82" t="s">
        <v>735</v>
      </c>
      <c r="AD1624" s="82" t="s">
        <v>33326</v>
      </c>
      <c r="AE1624" s="82" t="s">
        <v>33350</v>
      </c>
      <c r="AF1624" s="82" t="s">
        <v>33351</v>
      </c>
      <c r="AG1624" s="82" t="s">
        <v>382</v>
      </c>
      <c r="AH1624" s="82" t="s">
        <v>33352</v>
      </c>
      <c r="AI1624" s="82" t="s">
        <v>1583</v>
      </c>
      <c r="AJ1624" s="82" t="s">
        <v>33329</v>
      </c>
      <c r="AK1624" s="82" t="s">
        <v>33353</v>
      </c>
      <c r="AL1624" s="82" t="s">
        <v>1286</v>
      </c>
    </row>
    <row r="1625" spans="1:38" x14ac:dyDescent="0.25">
      <c r="A1625" s="82" t="s">
        <v>33354</v>
      </c>
      <c r="B1625" s="82">
        <v>90.1</v>
      </c>
      <c r="C1625" s="82" t="s">
        <v>33355</v>
      </c>
      <c r="D1625" s="82" t="s">
        <v>33356</v>
      </c>
      <c r="E1625" s="82" t="s">
        <v>33357</v>
      </c>
      <c r="F1625" s="82" t="s">
        <v>33358</v>
      </c>
      <c r="G1625" s="82" t="s">
        <v>359</v>
      </c>
      <c r="H1625" s="82" t="s">
        <v>360</v>
      </c>
      <c r="I1625" s="82" t="s">
        <v>33359</v>
      </c>
      <c r="J1625" s="82" t="s">
        <v>33360</v>
      </c>
      <c r="K1625" s="82" t="s">
        <v>33361</v>
      </c>
      <c r="L1625" s="82" t="s">
        <v>33362</v>
      </c>
      <c r="M1625" s="82" t="s">
        <v>421</v>
      </c>
      <c r="N1625" s="82" t="s">
        <v>33363</v>
      </c>
      <c r="O1625" s="82" t="s">
        <v>366</v>
      </c>
      <c r="P1625" s="82" t="s">
        <v>360</v>
      </c>
      <c r="Q1625" s="82" t="s">
        <v>33364</v>
      </c>
      <c r="R1625" s="82" t="s">
        <v>360</v>
      </c>
      <c r="S1625" s="82" t="s">
        <v>33365</v>
      </c>
      <c r="T1625" s="82" t="s">
        <v>33366</v>
      </c>
      <c r="U1625" s="82" t="s">
        <v>33367</v>
      </c>
      <c r="V1625" s="82" t="s">
        <v>1376</v>
      </c>
      <c r="W1625" s="82" t="s">
        <v>33368</v>
      </c>
      <c r="X1625" s="82" t="s">
        <v>33369</v>
      </c>
      <c r="Y1625" s="82" t="s">
        <v>33370</v>
      </c>
      <c r="Z1625" s="82" t="s">
        <v>21745</v>
      </c>
      <c r="AA1625" s="82" t="s">
        <v>33371</v>
      </c>
      <c r="AB1625" s="82" t="s">
        <v>33372</v>
      </c>
      <c r="AC1625" s="82" t="s">
        <v>735</v>
      </c>
      <c r="AD1625" s="82" t="s">
        <v>33373</v>
      </c>
      <c r="AE1625" s="82" t="s">
        <v>5611</v>
      </c>
      <c r="AF1625" s="82" t="s">
        <v>382</v>
      </c>
      <c r="AG1625" s="82" t="s">
        <v>33374</v>
      </c>
      <c r="AH1625" s="82" t="s">
        <v>33375</v>
      </c>
      <c r="AI1625" s="82" t="s">
        <v>1865</v>
      </c>
      <c r="AJ1625" s="82" t="s">
        <v>33376</v>
      </c>
      <c r="AK1625" s="82" t="s">
        <v>33377</v>
      </c>
      <c r="AL1625" s="82" t="s">
        <v>415</v>
      </c>
    </row>
    <row r="1626" spans="1:38" x14ac:dyDescent="0.25">
      <c r="A1626" s="82" t="s">
        <v>33378</v>
      </c>
      <c r="B1626" s="82">
        <v>90.198999999999998</v>
      </c>
      <c r="C1626" s="82" t="s">
        <v>33378</v>
      </c>
      <c r="D1626" s="82" t="s">
        <v>33356</v>
      </c>
      <c r="E1626" s="82" t="s">
        <v>33379</v>
      </c>
      <c r="F1626" s="82" t="s">
        <v>33380</v>
      </c>
      <c r="G1626" s="82" t="s">
        <v>359</v>
      </c>
      <c r="H1626" s="82" t="s">
        <v>360</v>
      </c>
      <c r="I1626" s="82" t="s">
        <v>33381</v>
      </c>
      <c r="J1626" s="82" t="s">
        <v>3106</v>
      </c>
      <c r="K1626" s="82" t="s">
        <v>33382</v>
      </c>
      <c r="L1626" s="82" t="s">
        <v>7129</v>
      </c>
      <c r="M1626" s="82" t="s">
        <v>421</v>
      </c>
      <c r="N1626" s="82" t="s">
        <v>33383</v>
      </c>
      <c r="O1626" s="82" t="s">
        <v>366</v>
      </c>
      <c r="P1626" s="82" t="s">
        <v>360</v>
      </c>
      <c r="Q1626" s="82" t="s">
        <v>360</v>
      </c>
      <c r="R1626" s="82" t="s">
        <v>360</v>
      </c>
      <c r="S1626" s="82" t="s">
        <v>33384</v>
      </c>
      <c r="T1626" s="82" t="s">
        <v>33385</v>
      </c>
      <c r="U1626" s="82" t="s">
        <v>33386</v>
      </c>
      <c r="V1626" s="82" t="s">
        <v>1376</v>
      </c>
      <c r="W1626" s="82" t="s">
        <v>33387</v>
      </c>
      <c r="X1626" s="82" t="s">
        <v>33388</v>
      </c>
      <c r="Y1626" s="82" t="s">
        <v>33389</v>
      </c>
      <c r="Z1626" s="82" t="s">
        <v>427</v>
      </c>
      <c r="AA1626" s="82" t="s">
        <v>376</v>
      </c>
      <c r="AB1626" s="82" t="s">
        <v>382</v>
      </c>
      <c r="AC1626" s="82" t="s">
        <v>735</v>
      </c>
      <c r="AD1626" s="82" t="s">
        <v>33390</v>
      </c>
      <c r="AE1626" s="82" t="s">
        <v>5611</v>
      </c>
      <c r="AF1626" s="82" t="s">
        <v>382</v>
      </c>
      <c r="AG1626" s="82" t="s">
        <v>382</v>
      </c>
      <c r="AH1626" s="82" t="s">
        <v>382</v>
      </c>
      <c r="AI1626" s="82" t="s">
        <v>33391</v>
      </c>
      <c r="AJ1626" s="82" t="s">
        <v>33376</v>
      </c>
      <c r="AK1626" s="82" t="s">
        <v>33392</v>
      </c>
      <c r="AL1626" s="82" t="s">
        <v>415</v>
      </c>
    </row>
    <row r="1627" spans="1:38" x14ac:dyDescent="0.25">
      <c r="A1627" s="82" t="s">
        <v>33393</v>
      </c>
      <c r="B1627" s="82">
        <v>90.2</v>
      </c>
      <c r="C1627" s="82" t="s">
        <v>33394</v>
      </c>
      <c r="D1627" s="82" t="s">
        <v>33395</v>
      </c>
      <c r="E1627" s="82" t="s">
        <v>33396</v>
      </c>
      <c r="F1627" s="82" t="s">
        <v>33397</v>
      </c>
      <c r="G1627" s="82" t="s">
        <v>359</v>
      </c>
      <c r="H1627" s="82" t="s">
        <v>360</v>
      </c>
      <c r="I1627" s="82" t="s">
        <v>33398</v>
      </c>
      <c r="J1627" s="82" t="s">
        <v>3106</v>
      </c>
      <c r="K1627" s="82" t="s">
        <v>362</v>
      </c>
      <c r="L1627" s="82" t="s">
        <v>5026</v>
      </c>
      <c r="M1627" s="82" t="s">
        <v>33399</v>
      </c>
      <c r="N1627" s="82" t="s">
        <v>33400</v>
      </c>
      <c r="O1627" s="82" t="s">
        <v>33401</v>
      </c>
      <c r="P1627" s="82" t="s">
        <v>33402</v>
      </c>
      <c r="Q1627" s="82" t="s">
        <v>33403</v>
      </c>
      <c r="R1627" s="82" t="s">
        <v>33404</v>
      </c>
      <c r="S1627" s="82" t="s">
        <v>368</v>
      </c>
      <c r="T1627" s="82" t="s">
        <v>33405</v>
      </c>
      <c r="U1627" s="82" t="s">
        <v>443</v>
      </c>
      <c r="V1627" s="82" t="s">
        <v>362</v>
      </c>
      <c r="W1627" s="82" t="s">
        <v>33406</v>
      </c>
      <c r="X1627" s="82" t="s">
        <v>33407</v>
      </c>
      <c r="Y1627" s="82" t="s">
        <v>33408</v>
      </c>
      <c r="Z1627" s="82" t="s">
        <v>427</v>
      </c>
      <c r="AA1627" s="82" t="s">
        <v>376</v>
      </c>
      <c r="AB1627" s="82" t="s">
        <v>33409</v>
      </c>
      <c r="AC1627" s="82" t="s">
        <v>735</v>
      </c>
      <c r="AD1627" s="82" t="s">
        <v>33410</v>
      </c>
      <c r="AE1627" s="82" t="s">
        <v>33411</v>
      </c>
      <c r="AG1627" s="82" t="s">
        <v>382</v>
      </c>
      <c r="AH1627" s="82" t="s">
        <v>382</v>
      </c>
      <c r="AI1627" s="82" t="s">
        <v>2035</v>
      </c>
      <c r="AJ1627" s="82" t="s">
        <v>33412</v>
      </c>
      <c r="AK1627" s="82" t="s">
        <v>33413</v>
      </c>
      <c r="AL1627" s="82" t="s">
        <v>450</v>
      </c>
    </row>
    <row r="1628" spans="1:38" x14ac:dyDescent="0.25">
      <c r="A1628" s="82" t="s">
        <v>33414</v>
      </c>
      <c r="B1628" s="82">
        <v>90.200999999999993</v>
      </c>
      <c r="C1628" s="82" t="s">
        <v>25180</v>
      </c>
      <c r="D1628" s="82" t="s">
        <v>33395</v>
      </c>
      <c r="E1628" s="82" t="s">
        <v>33415</v>
      </c>
      <c r="F1628" s="82" t="s">
        <v>33416</v>
      </c>
      <c r="G1628" s="82" t="s">
        <v>359</v>
      </c>
      <c r="H1628" s="82" t="s">
        <v>360</v>
      </c>
      <c r="I1628" s="82" t="s">
        <v>33417</v>
      </c>
      <c r="J1628" s="82" t="s">
        <v>3106</v>
      </c>
      <c r="K1628" s="82" t="s">
        <v>33418</v>
      </c>
      <c r="L1628" s="82" t="s">
        <v>5026</v>
      </c>
      <c r="M1628" s="82" t="s">
        <v>33419</v>
      </c>
      <c r="N1628" s="82" t="s">
        <v>33420</v>
      </c>
      <c r="O1628" s="82" t="s">
        <v>33421</v>
      </c>
      <c r="P1628" s="82" t="s">
        <v>33422</v>
      </c>
      <c r="Q1628" s="82" t="s">
        <v>360</v>
      </c>
      <c r="R1628" s="82" t="s">
        <v>360</v>
      </c>
      <c r="S1628" s="82" t="s">
        <v>368</v>
      </c>
      <c r="T1628" s="82" t="s">
        <v>33423</v>
      </c>
      <c r="U1628" s="82" t="s">
        <v>443</v>
      </c>
      <c r="V1628" s="82" t="s">
        <v>362</v>
      </c>
      <c r="W1628" s="82" t="s">
        <v>33406</v>
      </c>
      <c r="X1628" s="82" t="s">
        <v>33407</v>
      </c>
      <c r="Y1628" s="82" t="s">
        <v>33424</v>
      </c>
      <c r="Z1628" s="82" t="s">
        <v>427</v>
      </c>
      <c r="AA1628" s="82" t="s">
        <v>33425</v>
      </c>
      <c r="AB1628" s="82" t="s">
        <v>33426</v>
      </c>
      <c r="AC1628" s="82" t="s">
        <v>735</v>
      </c>
      <c r="AD1628" s="82" t="s">
        <v>33427</v>
      </c>
      <c r="AE1628" s="82" t="s">
        <v>33411</v>
      </c>
      <c r="AF1628" s="82" t="s">
        <v>382</v>
      </c>
      <c r="AG1628" s="82" t="s">
        <v>382</v>
      </c>
      <c r="AH1628" s="82" t="s">
        <v>382</v>
      </c>
      <c r="AI1628" s="82" t="s">
        <v>2035</v>
      </c>
      <c r="AJ1628" s="82" t="s">
        <v>33412</v>
      </c>
      <c r="AK1628" s="82" t="s">
        <v>33428</v>
      </c>
      <c r="AL1628" s="82" t="s">
        <v>450</v>
      </c>
    </row>
    <row r="1629" spans="1:38" x14ac:dyDescent="0.25">
      <c r="A1629" s="82" t="s">
        <v>33429</v>
      </c>
      <c r="B1629" s="82">
        <v>90.201999999999998</v>
      </c>
      <c r="C1629" s="82" t="s">
        <v>25222</v>
      </c>
      <c r="D1629" s="82" t="s">
        <v>33395</v>
      </c>
      <c r="E1629" s="82" t="s">
        <v>6725</v>
      </c>
      <c r="F1629" s="82" t="s">
        <v>33430</v>
      </c>
      <c r="G1629" s="82" t="s">
        <v>359</v>
      </c>
      <c r="H1629" s="82" t="s">
        <v>360</v>
      </c>
      <c r="I1629" s="82" t="s">
        <v>25225</v>
      </c>
      <c r="J1629" s="82" t="s">
        <v>25226</v>
      </c>
      <c r="K1629" s="82" t="s">
        <v>33431</v>
      </c>
      <c r="L1629" s="82" t="s">
        <v>5026</v>
      </c>
      <c r="M1629" s="82" t="s">
        <v>33432</v>
      </c>
      <c r="N1629" s="82" t="s">
        <v>33433</v>
      </c>
      <c r="O1629" s="82" t="s">
        <v>33434</v>
      </c>
      <c r="P1629" s="82" t="s">
        <v>33435</v>
      </c>
      <c r="Q1629" s="82" t="s">
        <v>360</v>
      </c>
      <c r="R1629" s="82" t="s">
        <v>25232</v>
      </c>
      <c r="S1629" s="82" t="s">
        <v>368</v>
      </c>
      <c r="T1629" s="82" t="s">
        <v>33436</v>
      </c>
      <c r="U1629" s="82" t="s">
        <v>443</v>
      </c>
      <c r="V1629" s="82" t="s">
        <v>362</v>
      </c>
      <c r="W1629" s="82" t="s">
        <v>33437</v>
      </c>
      <c r="X1629" s="82" t="s">
        <v>33407</v>
      </c>
      <c r="Y1629" s="82" t="s">
        <v>33438</v>
      </c>
      <c r="Z1629" s="82" t="s">
        <v>427</v>
      </c>
      <c r="AA1629" s="82" t="s">
        <v>376</v>
      </c>
      <c r="AB1629" s="82" t="s">
        <v>33439</v>
      </c>
      <c r="AC1629" s="82" t="s">
        <v>735</v>
      </c>
      <c r="AD1629" s="82" t="s">
        <v>33440</v>
      </c>
      <c r="AE1629" s="82" t="s">
        <v>33411</v>
      </c>
      <c r="AF1629" s="82" t="s">
        <v>382</v>
      </c>
      <c r="AG1629" s="82" t="s">
        <v>382</v>
      </c>
      <c r="AH1629" s="82" t="s">
        <v>382</v>
      </c>
      <c r="AI1629" s="82" t="s">
        <v>2035</v>
      </c>
      <c r="AJ1629" s="82" t="s">
        <v>33412</v>
      </c>
      <c r="AK1629" s="82" t="s">
        <v>33441</v>
      </c>
      <c r="AL1629" s="82" t="s">
        <v>4274</v>
      </c>
    </row>
    <row r="1630" spans="1:38" x14ac:dyDescent="0.25">
      <c r="A1630" s="82" t="s">
        <v>33442</v>
      </c>
      <c r="B1630" s="82">
        <v>90.203000000000003</v>
      </c>
      <c r="C1630" s="82" t="s">
        <v>33443</v>
      </c>
      <c r="D1630" s="82" t="s">
        <v>33395</v>
      </c>
      <c r="E1630" s="82" t="s">
        <v>33444</v>
      </c>
      <c r="F1630" s="82" t="s">
        <v>33445</v>
      </c>
      <c r="G1630" s="82" t="s">
        <v>359</v>
      </c>
      <c r="H1630" s="82" t="s">
        <v>360</v>
      </c>
      <c r="I1630" s="82" t="s">
        <v>33446</v>
      </c>
      <c r="J1630" s="82" t="s">
        <v>33447</v>
      </c>
      <c r="K1630" s="82" t="s">
        <v>362</v>
      </c>
      <c r="L1630" s="82" t="s">
        <v>421</v>
      </c>
      <c r="M1630" s="82" t="s">
        <v>421</v>
      </c>
      <c r="N1630" s="82" t="s">
        <v>33448</v>
      </c>
      <c r="O1630" s="82" t="s">
        <v>33449</v>
      </c>
      <c r="P1630" s="82" t="s">
        <v>360</v>
      </c>
      <c r="Q1630" s="82" t="s">
        <v>360</v>
      </c>
      <c r="R1630" s="82" t="s">
        <v>360</v>
      </c>
      <c r="S1630" s="82" t="s">
        <v>33450</v>
      </c>
      <c r="T1630" s="82" t="s">
        <v>33451</v>
      </c>
      <c r="U1630" s="82" t="s">
        <v>443</v>
      </c>
      <c r="V1630" s="82" t="s">
        <v>33452</v>
      </c>
      <c r="W1630" s="82" t="s">
        <v>360</v>
      </c>
      <c r="X1630" s="82" t="s">
        <v>425</v>
      </c>
      <c r="Y1630" s="82" t="s">
        <v>33453</v>
      </c>
      <c r="Z1630" s="82" t="s">
        <v>33454</v>
      </c>
      <c r="AA1630" s="82" t="s">
        <v>376</v>
      </c>
      <c r="AB1630" s="82" t="s">
        <v>382</v>
      </c>
      <c r="AC1630" s="82" t="s">
        <v>446</v>
      </c>
      <c r="AD1630" s="82" t="s">
        <v>33455</v>
      </c>
      <c r="AE1630" s="82" t="s">
        <v>33456</v>
      </c>
      <c r="AF1630" s="82" t="s">
        <v>382</v>
      </c>
      <c r="AG1630" s="82" t="s">
        <v>382</v>
      </c>
      <c r="AH1630" s="82" t="s">
        <v>33457</v>
      </c>
      <c r="AI1630" s="82" t="s">
        <v>33458</v>
      </c>
      <c r="AJ1630" s="82" t="s">
        <v>33412</v>
      </c>
      <c r="AK1630" s="82" t="s">
        <v>33459</v>
      </c>
      <c r="AL1630" s="82" t="s">
        <v>1286</v>
      </c>
    </row>
    <row r="1631" spans="1:38" x14ac:dyDescent="0.25">
      <c r="A1631" s="82" t="s">
        <v>33460</v>
      </c>
      <c r="B1631" s="82">
        <v>90.203999999999994</v>
      </c>
      <c r="C1631" s="82" t="s">
        <v>33461</v>
      </c>
      <c r="D1631" s="82" t="s">
        <v>33395</v>
      </c>
      <c r="E1631" s="82" t="s">
        <v>33462</v>
      </c>
      <c r="F1631" s="82" t="s">
        <v>33463</v>
      </c>
      <c r="G1631" s="82" t="s">
        <v>359</v>
      </c>
      <c r="H1631" s="82" t="s">
        <v>360</v>
      </c>
      <c r="I1631" s="82" t="s">
        <v>33464</v>
      </c>
      <c r="J1631" s="82" t="s">
        <v>33465</v>
      </c>
      <c r="K1631" s="82" t="s">
        <v>362</v>
      </c>
      <c r="L1631" s="82" t="s">
        <v>421</v>
      </c>
      <c r="M1631" s="82" t="s">
        <v>421</v>
      </c>
      <c r="N1631" s="82" t="s">
        <v>33466</v>
      </c>
      <c r="O1631" s="82" t="s">
        <v>33467</v>
      </c>
      <c r="P1631" s="82" t="s">
        <v>360</v>
      </c>
      <c r="Q1631" s="82" t="s">
        <v>360</v>
      </c>
      <c r="R1631" s="82" t="s">
        <v>360</v>
      </c>
      <c r="S1631" s="82" t="s">
        <v>33468</v>
      </c>
      <c r="T1631" s="82" t="s">
        <v>33469</v>
      </c>
      <c r="U1631" s="82" t="s">
        <v>33470</v>
      </c>
      <c r="V1631" s="82" t="s">
        <v>1376</v>
      </c>
      <c r="W1631" s="82" t="s">
        <v>360</v>
      </c>
      <c r="X1631" s="82" t="s">
        <v>425</v>
      </c>
      <c r="Y1631" s="82" t="s">
        <v>33471</v>
      </c>
      <c r="Z1631" s="82" t="s">
        <v>427</v>
      </c>
      <c r="AA1631" s="82" t="s">
        <v>376</v>
      </c>
      <c r="AB1631" s="82" t="s">
        <v>382</v>
      </c>
      <c r="AC1631" s="82" t="s">
        <v>446</v>
      </c>
      <c r="AD1631" s="82" t="s">
        <v>33455</v>
      </c>
      <c r="AE1631" s="82" t="s">
        <v>33456</v>
      </c>
      <c r="AF1631" s="82" t="s">
        <v>382</v>
      </c>
      <c r="AG1631" s="82" t="s">
        <v>382</v>
      </c>
      <c r="AH1631" s="82" t="s">
        <v>382</v>
      </c>
      <c r="AI1631" s="82" t="s">
        <v>33458</v>
      </c>
      <c r="AJ1631" s="82" t="s">
        <v>33412</v>
      </c>
      <c r="AK1631" s="82" t="s">
        <v>33472</v>
      </c>
      <c r="AL1631" s="82" t="s">
        <v>1286</v>
      </c>
    </row>
    <row r="1632" spans="1:38" x14ac:dyDescent="0.25">
      <c r="A1632" s="82" t="s">
        <v>33473</v>
      </c>
      <c r="B1632" s="82">
        <v>90.3</v>
      </c>
      <c r="D1632" s="82" t="s">
        <v>33474</v>
      </c>
      <c r="E1632" s="82" t="s">
        <v>33475</v>
      </c>
      <c r="F1632" s="82" t="s">
        <v>33476</v>
      </c>
      <c r="G1632" s="82" t="s">
        <v>359</v>
      </c>
      <c r="H1632" s="82" t="s">
        <v>360</v>
      </c>
      <c r="I1632" s="82" t="s">
        <v>33477</v>
      </c>
      <c r="J1632" s="82" t="s">
        <v>33477</v>
      </c>
      <c r="K1632" s="82" t="s">
        <v>33478</v>
      </c>
      <c r="L1632" s="82" t="s">
        <v>5026</v>
      </c>
      <c r="M1632" s="82" t="s">
        <v>33479</v>
      </c>
      <c r="N1632" s="82" t="s">
        <v>33480</v>
      </c>
      <c r="O1632" s="82" t="s">
        <v>33481</v>
      </c>
      <c r="P1632" s="82" t="s">
        <v>33482</v>
      </c>
      <c r="Q1632" s="82" t="s">
        <v>360</v>
      </c>
      <c r="R1632" s="82" t="s">
        <v>360</v>
      </c>
      <c r="S1632" s="82" t="s">
        <v>33483</v>
      </c>
      <c r="T1632" s="82" t="s">
        <v>33484</v>
      </c>
      <c r="U1632" s="82" t="s">
        <v>33485</v>
      </c>
      <c r="V1632" s="82" t="s">
        <v>362</v>
      </c>
      <c r="W1632" s="82" t="s">
        <v>33486</v>
      </c>
      <c r="X1632" s="82" t="s">
        <v>33487</v>
      </c>
      <c r="Y1632" s="82" t="s">
        <v>33488</v>
      </c>
      <c r="Z1632" s="82" t="s">
        <v>427</v>
      </c>
      <c r="AA1632" s="82" t="s">
        <v>376</v>
      </c>
      <c r="AB1632" s="82" t="s">
        <v>33489</v>
      </c>
      <c r="AC1632" s="82" t="s">
        <v>735</v>
      </c>
      <c r="AD1632" s="82" t="s">
        <v>33490</v>
      </c>
      <c r="AE1632" s="82" t="s">
        <v>33491</v>
      </c>
      <c r="AF1632" s="82" t="s">
        <v>382</v>
      </c>
      <c r="AG1632" s="82" t="s">
        <v>382</v>
      </c>
      <c r="AH1632" s="82" t="s">
        <v>33492</v>
      </c>
      <c r="AI1632" s="82" t="s">
        <v>2011</v>
      </c>
      <c r="AJ1632" s="82" t="s">
        <v>33493</v>
      </c>
      <c r="AK1632" s="82" t="s">
        <v>33494</v>
      </c>
      <c r="AL1632" s="82" t="s">
        <v>450</v>
      </c>
    </row>
    <row r="1633" spans="1:38" x14ac:dyDescent="0.25">
      <c r="A1633" s="82" t="s">
        <v>33495</v>
      </c>
      <c r="B1633" s="82">
        <v>90.400999999999996</v>
      </c>
      <c r="C1633" s="82" t="s">
        <v>33496</v>
      </c>
      <c r="D1633" s="82" t="s">
        <v>33497</v>
      </c>
      <c r="E1633" s="82" t="s">
        <v>33498</v>
      </c>
      <c r="F1633" s="82" t="s">
        <v>33499</v>
      </c>
      <c r="G1633" s="82" t="s">
        <v>504</v>
      </c>
      <c r="H1633" s="82" t="s">
        <v>360</v>
      </c>
      <c r="I1633" s="82" t="s">
        <v>33500</v>
      </c>
      <c r="J1633" s="82" t="s">
        <v>33501</v>
      </c>
      <c r="K1633" s="82" t="s">
        <v>33502</v>
      </c>
      <c r="L1633" s="82" t="s">
        <v>421</v>
      </c>
      <c r="M1633" s="82" t="s">
        <v>33503</v>
      </c>
      <c r="N1633" s="82" t="s">
        <v>33504</v>
      </c>
      <c r="O1633" s="82" t="s">
        <v>366</v>
      </c>
      <c r="P1633" s="82" t="s">
        <v>33505</v>
      </c>
      <c r="Q1633" s="82" t="s">
        <v>3562</v>
      </c>
      <c r="R1633" s="82" t="s">
        <v>3562</v>
      </c>
      <c r="S1633" s="82" t="s">
        <v>368</v>
      </c>
      <c r="T1633" s="82" t="s">
        <v>33506</v>
      </c>
      <c r="U1633" s="82" t="s">
        <v>33507</v>
      </c>
      <c r="V1633" s="82" t="s">
        <v>33508</v>
      </c>
      <c r="W1633" s="82" t="s">
        <v>33509</v>
      </c>
      <c r="X1633" s="82" t="s">
        <v>33510</v>
      </c>
      <c r="Y1633" s="82" t="s">
        <v>33511</v>
      </c>
      <c r="Z1633" s="82" t="s">
        <v>33512</v>
      </c>
      <c r="AA1633" s="82" t="s">
        <v>376</v>
      </c>
      <c r="AB1633" s="82" t="s">
        <v>382</v>
      </c>
      <c r="AC1633" s="82" t="s">
        <v>22567</v>
      </c>
      <c r="AD1633" s="82" t="s">
        <v>33513</v>
      </c>
      <c r="AE1633" s="82" t="s">
        <v>33514</v>
      </c>
      <c r="AF1633" s="82" t="s">
        <v>382</v>
      </c>
      <c r="AG1633" s="82" t="s">
        <v>382</v>
      </c>
      <c r="AH1633" s="82" t="s">
        <v>382</v>
      </c>
      <c r="AI1633" s="82" t="s">
        <v>2035</v>
      </c>
      <c r="AJ1633" s="82" t="s">
        <v>33515</v>
      </c>
      <c r="AK1633" s="82" t="s">
        <v>33516</v>
      </c>
      <c r="AL1633" s="82" t="s">
        <v>1286</v>
      </c>
    </row>
    <row r="1634" spans="1:38" x14ac:dyDescent="0.25">
      <c r="A1634" s="82" t="s">
        <v>33517</v>
      </c>
      <c r="B1634" s="82">
        <v>90.403999999999996</v>
      </c>
      <c r="C1634" s="82" t="s">
        <v>33518</v>
      </c>
      <c r="D1634" s="82" t="s">
        <v>33497</v>
      </c>
      <c r="E1634" s="82" t="s">
        <v>33519</v>
      </c>
      <c r="F1634" s="82" t="s">
        <v>33520</v>
      </c>
      <c r="G1634" s="82" t="s">
        <v>683</v>
      </c>
      <c r="H1634" s="82" t="s">
        <v>360</v>
      </c>
      <c r="I1634" s="82" t="s">
        <v>33521</v>
      </c>
      <c r="J1634" s="82" t="s">
        <v>33522</v>
      </c>
      <c r="K1634" s="82" t="s">
        <v>362</v>
      </c>
      <c r="L1634" s="82" t="s">
        <v>421</v>
      </c>
      <c r="M1634" s="82" t="s">
        <v>33523</v>
      </c>
      <c r="N1634" s="82" t="s">
        <v>33524</v>
      </c>
      <c r="O1634" s="82" t="s">
        <v>366</v>
      </c>
      <c r="P1634" s="82" t="s">
        <v>11</v>
      </c>
      <c r="Q1634" s="82" t="s">
        <v>11</v>
      </c>
      <c r="R1634" s="82" t="s">
        <v>360</v>
      </c>
      <c r="S1634" s="82" t="s">
        <v>11760</v>
      </c>
      <c r="T1634" s="82" t="s">
        <v>33525</v>
      </c>
      <c r="U1634" s="82" t="s">
        <v>33526</v>
      </c>
      <c r="V1634" s="82" t="s">
        <v>33527</v>
      </c>
      <c r="W1634" s="82" t="s">
        <v>33528</v>
      </c>
      <c r="X1634" s="82" t="s">
        <v>33510</v>
      </c>
      <c r="Y1634" s="82" t="s">
        <v>33529</v>
      </c>
      <c r="Z1634" s="82" t="s">
        <v>33530</v>
      </c>
      <c r="AA1634" s="82" t="s">
        <v>376</v>
      </c>
      <c r="AB1634" s="82" t="s">
        <v>382</v>
      </c>
      <c r="AC1634" s="82" t="s">
        <v>735</v>
      </c>
      <c r="AD1634" s="82" t="s">
        <v>33531</v>
      </c>
      <c r="AE1634" s="82" t="s">
        <v>33532</v>
      </c>
      <c r="AF1634" s="82" t="s">
        <v>382</v>
      </c>
      <c r="AG1634" s="82" t="s">
        <v>382</v>
      </c>
      <c r="AH1634" s="82" t="s">
        <v>382</v>
      </c>
      <c r="AI1634" s="82" t="s">
        <v>33533</v>
      </c>
      <c r="AJ1634" s="82" t="s">
        <v>33515</v>
      </c>
      <c r="AK1634" s="82" t="s">
        <v>33534</v>
      </c>
      <c r="AL1634" s="82" t="s">
        <v>1286</v>
      </c>
    </row>
    <row r="1635" spans="1:38" x14ac:dyDescent="0.25">
      <c r="A1635" s="82" t="s">
        <v>33535</v>
      </c>
      <c r="B1635" s="82">
        <v>90.5</v>
      </c>
      <c r="D1635" s="82" t="s">
        <v>33536</v>
      </c>
      <c r="E1635" s="82" t="s">
        <v>33537</v>
      </c>
      <c r="F1635" s="82" t="s">
        <v>33538</v>
      </c>
      <c r="G1635" s="82" t="s">
        <v>359</v>
      </c>
      <c r="H1635" s="82" t="s">
        <v>360</v>
      </c>
      <c r="I1635" s="82" t="s">
        <v>33539</v>
      </c>
      <c r="J1635" s="82" t="s">
        <v>33540</v>
      </c>
      <c r="K1635" s="82" t="s">
        <v>362</v>
      </c>
      <c r="L1635" s="82" t="s">
        <v>421</v>
      </c>
      <c r="M1635" s="82" t="s">
        <v>33541</v>
      </c>
      <c r="N1635" s="82" t="s">
        <v>33542</v>
      </c>
      <c r="O1635" s="82" t="s">
        <v>366</v>
      </c>
      <c r="P1635" s="82" t="s">
        <v>360</v>
      </c>
      <c r="Q1635" s="82" t="s">
        <v>360</v>
      </c>
      <c r="R1635" s="82" t="s">
        <v>33543</v>
      </c>
      <c r="S1635" s="82" t="s">
        <v>368</v>
      </c>
      <c r="T1635" s="82" t="s">
        <v>33544</v>
      </c>
      <c r="U1635" s="82" t="s">
        <v>33545</v>
      </c>
      <c r="V1635" s="82" t="s">
        <v>33546</v>
      </c>
      <c r="W1635" s="82" t="s">
        <v>33547</v>
      </c>
      <c r="X1635" s="82" t="s">
        <v>33548</v>
      </c>
      <c r="Y1635" s="82" t="s">
        <v>33549</v>
      </c>
      <c r="Z1635" s="82" t="s">
        <v>33550</v>
      </c>
      <c r="AA1635" s="82" t="s">
        <v>33551</v>
      </c>
      <c r="AB1635" s="82" t="s">
        <v>382</v>
      </c>
      <c r="AC1635" s="82" t="s">
        <v>15152</v>
      </c>
      <c r="AD1635" s="82" t="s">
        <v>33552</v>
      </c>
      <c r="AE1635" s="82" t="s">
        <v>33553</v>
      </c>
      <c r="AF1635" s="82" t="s">
        <v>382</v>
      </c>
      <c r="AG1635" s="82" t="s">
        <v>382</v>
      </c>
      <c r="AH1635" s="82" t="s">
        <v>382</v>
      </c>
      <c r="AI1635" s="82" t="s">
        <v>33554</v>
      </c>
      <c r="AJ1635" s="82" t="s">
        <v>33555</v>
      </c>
      <c r="AK1635" s="82" t="s">
        <v>33556</v>
      </c>
      <c r="AL1635" s="82" t="s">
        <v>1286</v>
      </c>
    </row>
    <row r="1636" spans="1:38" x14ac:dyDescent="0.25">
      <c r="A1636" s="82" t="s">
        <v>33557</v>
      </c>
      <c r="B1636" s="82">
        <v>90.600999999999999</v>
      </c>
      <c r="C1636" s="82" t="s">
        <v>33558</v>
      </c>
      <c r="D1636" s="82" t="s">
        <v>33559</v>
      </c>
      <c r="E1636" s="82" t="s">
        <v>33560</v>
      </c>
      <c r="F1636" s="82" t="s">
        <v>33561</v>
      </c>
      <c r="G1636" s="82" t="s">
        <v>2317</v>
      </c>
      <c r="H1636" s="82" t="s">
        <v>360</v>
      </c>
      <c r="I1636" s="82" t="s">
        <v>8757</v>
      </c>
      <c r="J1636" s="82" t="s">
        <v>8757</v>
      </c>
      <c r="K1636" s="82" t="s">
        <v>362</v>
      </c>
      <c r="L1636" s="82" t="s">
        <v>33562</v>
      </c>
      <c r="M1636" s="82" t="s">
        <v>33563</v>
      </c>
      <c r="N1636" s="82" t="s">
        <v>33564</v>
      </c>
      <c r="O1636" s="82" t="s">
        <v>558</v>
      </c>
      <c r="P1636" s="82" t="s">
        <v>33565</v>
      </c>
      <c r="Q1636" s="82" t="s">
        <v>367</v>
      </c>
      <c r="R1636" s="82" t="s">
        <v>367</v>
      </c>
      <c r="S1636" s="82" t="s">
        <v>33566</v>
      </c>
      <c r="T1636" s="82" t="s">
        <v>33567</v>
      </c>
      <c r="U1636" s="82" t="s">
        <v>33568</v>
      </c>
      <c r="V1636" s="82" t="s">
        <v>33569</v>
      </c>
      <c r="W1636" s="82" t="s">
        <v>33570</v>
      </c>
      <c r="X1636" s="82" t="s">
        <v>33571</v>
      </c>
      <c r="Y1636" s="82" t="s">
        <v>33572</v>
      </c>
      <c r="Z1636" s="82" t="s">
        <v>33573</v>
      </c>
      <c r="AA1636" s="82" t="s">
        <v>33574</v>
      </c>
      <c r="AB1636" s="82" t="s">
        <v>33575</v>
      </c>
      <c r="AC1636" s="82" t="s">
        <v>735</v>
      </c>
      <c r="AD1636" s="82" t="s">
        <v>33576</v>
      </c>
      <c r="AE1636" s="82" t="s">
        <v>33577</v>
      </c>
      <c r="AF1636" s="82" t="s">
        <v>382</v>
      </c>
      <c r="AG1636" s="82" t="s">
        <v>382</v>
      </c>
      <c r="AH1636" s="82" t="s">
        <v>33578</v>
      </c>
      <c r="AI1636" s="82" t="s">
        <v>33579</v>
      </c>
      <c r="AJ1636" s="82" t="s">
        <v>25177</v>
      </c>
      <c r="AK1636" s="82" t="s">
        <v>33580</v>
      </c>
      <c r="AL1636" s="82" t="s">
        <v>1286</v>
      </c>
    </row>
    <row r="1637" spans="1:38" x14ac:dyDescent="0.25">
      <c r="A1637" s="82" t="s">
        <v>33581</v>
      </c>
      <c r="B1637" s="82">
        <v>91.004000000000005</v>
      </c>
      <c r="C1637" s="82" t="s">
        <v>33582</v>
      </c>
      <c r="D1637" s="82" t="s">
        <v>33583</v>
      </c>
      <c r="E1637" s="82" t="s">
        <v>33584</v>
      </c>
      <c r="F1637" s="82" t="s">
        <v>33585</v>
      </c>
      <c r="G1637" s="82" t="s">
        <v>359</v>
      </c>
      <c r="H1637" s="82" t="s">
        <v>360</v>
      </c>
      <c r="I1637" s="82" t="s">
        <v>33586</v>
      </c>
      <c r="J1637" s="82" t="s">
        <v>33587</v>
      </c>
      <c r="K1637" s="82" t="s">
        <v>33588</v>
      </c>
      <c r="L1637" s="82" t="s">
        <v>421</v>
      </c>
      <c r="M1637" s="82" t="s">
        <v>421</v>
      </c>
      <c r="N1637" s="82" t="s">
        <v>33589</v>
      </c>
      <c r="O1637" s="82" t="s">
        <v>33590</v>
      </c>
      <c r="P1637" s="82" t="s">
        <v>360</v>
      </c>
      <c r="Q1637" s="82" t="s">
        <v>360</v>
      </c>
      <c r="R1637" s="82" t="s">
        <v>360</v>
      </c>
      <c r="S1637" s="82" t="s">
        <v>33591</v>
      </c>
      <c r="T1637" s="82" t="s">
        <v>33592</v>
      </c>
      <c r="U1637" s="82" t="s">
        <v>33593</v>
      </c>
      <c r="V1637" s="82" t="s">
        <v>1376</v>
      </c>
      <c r="W1637" s="82" t="s">
        <v>33594</v>
      </c>
      <c r="X1637" s="82" t="s">
        <v>33595</v>
      </c>
      <c r="Y1637" s="82" t="s">
        <v>33596</v>
      </c>
      <c r="Z1637" s="82" t="s">
        <v>33597</v>
      </c>
      <c r="AA1637" s="82" t="s">
        <v>376</v>
      </c>
      <c r="AB1637" s="82" t="s">
        <v>382</v>
      </c>
      <c r="AC1637" s="82" t="s">
        <v>33598</v>
      </c>
      <c r="AD1637" s="82" t="s">
        <v>33599</v>
      </c>
      <c r="AE1637" s="82" t="s">
        <v>33600</v>
      </c>
      <c r="AF1637" s="82" t="s">
        <v>382</v>
      </c>
      <c r="AG1637" s="82" t="s">
        <v>382</v>
      </c>
      <c r="AH1637" s="82" t="s">
        <v>33601</v>
      </c>
      <c r="AI1637" s="82" t="s">
        <v>26815</v>
      </c>
      <c r="AJ1637" s="82" t="s">
        <v>33602</v>
      </c>
      <c r="AK1637" s="82" t="s">
        <v>33603</v>
      </c>
      <c r="AL1637" s="82" t="s">
        <v>387</v>
      </c>
    </row>
    <row r="1638" spans="1:38" x14ac:dyDescent="0.25">
      <c r="A1638" s="82" t="s">
        <v>33604</v>
      </c>
      <c r="B1638" s="82">
        <v>91.004999999999995</v>
      </c>
      <c r="D1638" s="82" t="s">
        <v>33583</v>
      </c>
      <c r="E1638" s="82" t="s">
        <v>33605</v>
      </c>
      <c r="F1638" s="82" t="s">
        <v>33606</v>
      </c>
      <c r="G1638" s="82" t="s">
        <v>359</v>
      </c>
      <c r="H1638" s="82" t="s">
        <v>360</v>
      </c>
      <c r="I1638" s="82" t="s">
        <v>33607</v>
      </c>
      <c r="J1638" s="82" t="s">
        <v>11</v>
      </c>
      <c r="K1638" s="82" t="s">
        <v>33608</v>
      </c>
      <c r="L1638" s="82" t="s">
        <v>421</v>
      </c>
      <c r="M1638" s="82" t="s">
        <v>33609</v>
      </c>
      <c r="N1638" s="82" t="s">
        <v>33610</v>
      </c>
      <c r="O1638" s="82" t="s">
        <v>558</v>
      </c>
      <c r="P1638" s="82" t="s">
        <v>360</v>
      </c>
      <c r="Q1638" s="82" t="s">
        <v>360</v>
      </c>
      <c r="R1638" s="82" t="s">
        <v>360</v>
      </c>
      <c r="S1638" s="82" t="s">
        <v>400</v>
      </c>
      <c r="T1638" s="82" t="s">
        <v>33611</v>
      </c>
      <c r="U1638" s="82" t="s">
        <v>33612</v>
      </c>
      <c r="V1638" s="82" t="s">
        <v>632</v>
      </c>
      <c r="W1638" s="82" t="s">
        <v>33613</v>
      </c>
      <c r="X1638" s="82" t="s">
        <v>33595</v>
      </c>
      <c r="Y1638" s="82" t="s">
        <v>33614</v>
      </c>
      <c r="Z1638" s="82" t="s">
        <v>33615</v>
      </c>
      <c r="AA1638" s="82" t="s">
        <v>376</v>
      </c>
      <c r="AB1638" s="82" t="s">
        <v>382</v>
      </c>
      <c r="AC1638" s="82" t="s">
        <v>1011</v>
      </c>
      <c r="AD1638" s="82" t="s">
        <v>33616</v>
      </c>
      <c r="AE1638" s="82" t="s">
        <v>33617</v>
      </c>
      <c r="AF1638" s="82" t="s">
        <v>382</v>
      </c>
      <c r="AG1638" s="82" t="s">
        <v>382</v>
      </c>
      <c r="AH1638" s="82" t="s">
        <v>33618</v>
      </c>
      <c r="AI1638" s="82" t="s">
        <v>33619</v>
      </c>
      <c r="AJ1638" s="82" t="s">
        <v>33602</v>
      </c>
      <c r="AK1638" s="82" t="s">
        <v>33620</v>
      </c>
      <c r="AL1638" s="82" t="s">
        <v>450</v>
      </c>
    </row>
    <row r="1639" spans="1:38" x14ac:dyDescent="0.25">
      <c r="A1639" s="82" t="s">
        <v>33621</v>
      </c>
      <c r="B1639" s="82">
        <v>92.001999999999995</v>
      </c>
      <c r="C1639" s="82" t="s">
        <v>33622</v>
      </c>
      <c r="D1639" s="82" t="s">
        <v>33623</v>
      </c>
      <c r="E1639" s="82" t="s">
        <v>33624</v>
      </c>
      <c r="F1639" s="82" t="s">
        <v>33625</v>
      </c>
      <c r="G1639" s="82" t="s">
        <v>3580</v>
      </c>
      <c r="H1639" s="82" t="s">
        <v>360</v>
      </c>
      <c r="I1639" s="82" t="s">
        <v>33626</v>
      </c>
      <c r="J1639" s="82" t="s">
        <v>33627</v>
      </c>
      <c r="K1639" s="82" t="s">
        <v>362</v>
      </c>
      <c r="L1639" s="82" t="s">
        <v>421</v>
      </c>
      <c r="M1639" s="82" t="s">
        <v>421</v>
      </c>
      <c r="N1639" s="82" t="s">
        <v>33628</v>
      </c>
      <c r="O1639" s="82" t="s">
        <v>366</v>
      </c>
      <c r="P1639" s="82" t="s">
        <v>360</v>
      </c>
      <c r="Q1639" s="82" t="s">
        <v>360</v>
      </c>
      <c r="R1639" s="82" t="s">
        <v>360</v>
      </c>
      <c r="S1639" s="82" t="s">
        <v>368</v>
      </c>
      <c r="T1639" s="82" t="s">
        <v>33629</v>
      </c>
      <c r="U1639" s="82" t="s">
        <v>33630</v>
      </c>
      <c r="V1639" s="82" t="s">
        <v>362</v>
      </c>
      <c r="W1639" s="82" t="s">
        <v>360</v>
      </c>
      <c r="X1639" s="82" t="s">
        <v>33631</v>
      </c>
      <c r="Y1639" s="82" t="s">
        <v>33632</v>
      </c>
      <c r="Z1639" s="82" t="s">
        <v>33633</v>
      </c>
      <c r="AA1639" s="82" t="s">
        <v>33634</v>
      </c>
      <c r="AB1639" s="82" t="s">
        <v>382</v>
      </c>
      <c r="AC1639" s="82" t="s">
        <v>735</v>
      </c>
      <c r="AD1639" s="82" t="s">
        <v>33635</v>
      </c>
      <c r="AE1639" s="82" t="s">
        <v>33636</v>
      </c>
      <c r="AF1639" s="82" t="s">
        <v>382</v>
      </c>
      <c r="AG1639" s="82" t="s">
        <v>33637</v>
      </c>
      <c r="AH1639" s="82" t="s">
        <v>33638</v>
      </c>
      <c r="AI1639" s="82" t="s">
        <v>33639</v>
      </c>
      <c r="AJ1639" s="82" t="s">
        <v>25177</v>
      </c>
      <c r="AK1639" s="82" t="s">
        <v>33640</v>
      </c>
      <c r="AL1639" s="82" t="s">
        <v>499</v>
      </c>
    </row>
    <row r="1640" spans="1:38" x14ac:dyDescent="0.25">
      <c r="A1640" s="82" t="s">
        <v>33641</v>
      </c>
      <c r="B1640" s="82">
        <v>93.001000000000005</v>
      </c>
      <c r="C1640" s="82" t="s">
        <v>33642</v>
      </c>
      <c r="D1640" s="82" t="s">
        <v>33643</v>
      </c>
      <c r="E1640" s="82" t="s">
        <v>33644</v>
      </c>
      <c r="F1640" s="82" t="s">
        <v>33645</v>
      </c>
      <c r="G1640" s="82" t="s">
        <v>33646</v>
      </c>
      <c r="H1640" s="82" t="s">
        <v>360</v>
      </c>
      <c r="I1640" s="82" t="s">
        <v>33647</v>
      </c>
      <c r="J1640" s="82" t="s">
        <v>33648</v>
      </c>
      <c r="K1640" s="82" t="s">
        <v>362</v>
      </c>
      <c r="L1640" s="82" t="s">
        <v>421</v>
      </c>
      <c r="M1640" s="82" t="s">
        <v>33649</v>
      </c>
      <c r="N1640" s="82" t="s">
        <v>822</v>
      </c>
      <c r="O1640" s="82" t="s">
        <v>366</v>
      </c>
      <c r="P1640" s="82" t="s">
        <v>33650</v>
      </c>
      <c r="Q1640" s="82" t="s">
        <v>33651</v>
      </c>
      <c r="R1640" s="82" t="s">
        <v>360</v>
      </c>
      <c r="S1640" s="82" t="s">
        <v>368</v>
      </c>
      <c r="T1640" s="82" t="s">
        <v>2968</v>
      </c>
      <c r="U1640" s="82" t="s">
        <v>443</v>
      </c>
      <c r="V1640" s="82" t="s">
        <v>362</v>
      </c>
      <c r="W1640" s="82" t="s">
        <v>822</v>
      </c>
      <c r="X1640" s="82" t="s">
        <v>33652</v>
      </c>
      <c r="Y1640" s="82" t="s">
        <v>33653</v>
      </c>
      <c r="Z1640" s="82" t="s">
        <v>468</v>
      </c>
      <c r="AA1640" s="82" t="s">
        <v>33654</v>
      </c>
      <c r="AB1640" s="82" t="s">
        <v>33655</v>
      </c>
      <c r="AC1640" s="82" t="s">
        <v>33656</v>
      </c>
      <c r="AD1640" s="82" t="s">
        <v>33657</v>
      </c>
      <c r="AE1640" s="82" t="s">
        <v>33658</v>
      </c>
      <c r="AF1640" s="82" t="s">
        <v>382</v>
      </c>
      <c r="AG1640" s="82" t="s">
        <v>382</v>
      </c>
      <c r="AH1640" s="82" t="s">
        <v>382</v>
      </c>
      <c r="AI1640" s="82" t="s">
        <v>3776</v>
      </c>
      <c r="AJ1640" s="82" t="s">
        <v>33659</v>
      </c>
      <c r="AK1640" s="82" t="s">
        <v>33660</v>
      </c>
      <c r="AL1640" s="82" t="s">
        <v>450</v>
      </c>
    </row>
    <row r="1641" spans="1:38" x14ac:dyDescent="0.25">
      <c r="A1641" s="82" t="s">
        <v>33661</v>
      </c>
      <c r="B1641" s="82">
        <v>93.004000000000005</v>
      </c>
      <c r="D1641" s="82" t="s">
        <v>33662</v>
      </c>
      <c r="E1641" s="82" t="s">
        <v>33663</v>
      </c>
      <c r="F1641" s="82" t="s">
        <v>33664</v>
      </c>
      <c r="G1641" s="82" t="s">
        <v>600</v>
      </c>
      <c r="H1641" s="82" t="s">
        <v>360</v>
      </c>
      <c r="I1641" s="82" t="s">
        <v>33665</v>
      </c>
      <c r="J1641" s="82" t="s">
        <v>33666</v>
      </c>
      <c r="K1641" s="82" t="s">
        <v>33667</v>
      </c>
      <c r="L1641" s="82" t="s">
        <v>5026</v>
      </c>
      <c r="M1641" s="82" t="s">
        <v>33668</v>
      </c>
      <c r="N1641" s="82" t="s">
        <v>33669</v>
      </c>
      <c r="O1641" s="82" t="s">
        <v>558</v>
      </c>
      <c r="P1641" s="82" t="s">
        <v>360</v>
      </c>
      <c r="Q1641" s="82" t="s">
        <v>360</v>
      </c>
      <c r="R1641" s="82" t="s">
        <v>33670</v>
      </c>
      <c r="S1641" s="82" t="s">
        <v>368</v>
      </c>
      <c r="T1641" s="82" t="s">
        <v>33671</v>
      </c>
      <c r="U1641" s="82" t="s">
        <v>33672</v>
      </c>
      <c r="V1641" s="82" t="s">
        <v>1376</v>
      </c>
      <c r="W1641" s="82" t="s">
        <v>33673</v>
      </c>
      <c r="X1641" s="82" t="s">
        <v>33674</v>
      </c>
      <c r="Y1641" s="82" t="s">
        <v>33675</v>
      </c>
      <c r="Z1641" s="82" t="s">
        <v>33676</v>
      </c>
      <c r="AA1641" s="82" t="s">
        <v>33677</v>
      </c>
      <c r="AB1641" s="82" t="s">
        <v>33678</v>
      </c>
      <c r="AC1641" s="82" t="s">
        <v>33679</v>
      </c>
      <c r="AD1641" s="82" t="s">
        <v>33680</v>
      </c>
      <c r="AE1641" s="82" t="s">
        <v>33681</v>
      </c>
      <c r="AF1641" s="82" t="s">
        <v>382</v>
      </c>
      <c r="AG1641" s="82" t="s">
        <v>382</v>
      </c>
      <c r="AH1641" s="82" t="s">
        <v>33682</v>
      </c>
      <c r="AI1641" s="82" t="s">
        <v>1752</v>
      </c>
      <c r="AJ1641" s="82" t="s">
        <v>33659</v>
      </c>
      <c r="AK1641" s="82" t="s">
        <v>33683</v>
      </c>
      <c r="AL1641" s="82" t="s">
        <v>415</v>
      </c>
    </row>
    <row r="1642" spans="1:38" x14ac:dyDescent="0.25">
      <c r="A1642" s="82" t="s">
        <v>33684</v>
      </c>
      <c r="B1642" s="82">
        <v>93.007000000000005</v>
      </c>
      <c r="C1642" s="82" t="s">
        <v>33685</v>
      </c>
      <c r="D1642" s="82" t="s">
        <v>33643</v>
      </c>
      <c r="E1642" s="82" t="s">
        <v>33686</v>
      </c>
      <c r="F1642" s="82" t="s">
        <v>33687</v>
      </c>
      <c r="G1642" s="82" t="s">
        <v>359</v>
      </c>
      <c r="H1642" s="82" t="s">
        <v>360</v>
      </c>
      <c r="I1642" s="82" t="s">
        <v>33688</v>
      </c>
      <c r="J1642" s="82" t="s">
        <v>33689</v>
      </c>
      <c r="K1642" s="82" t="s">
        <v>33690</v>
      </c>
      <c r="L1642" s="82" t="s">
        <v>22835</v>
      </c>
      <c r="M1642" s="82" t="s">
        <v>1376</v>
      </c>
      <c r="N1642" s="82" t="s">
        <v>33691</v>
      </c>
      <c r="O1642" s="82" t="s">
        <v>558</v>
      </c>
      <c r="P1642" s="82" t="s">
        <v>360</v>
      </c>
      <c r="Q1642" s="82" t="s">
        <v>360</v>
      </c>
      <c r="R1642" s="82" t="s">
        <v>33692</v>
      </c>
      <c r="S1642" s="82" t="s">
        <v>400</v>
      </c>
      <c r="T1642" s="82" t="s">
        <v>33693</v>
      </c>
      <c r="U1642" s="82" t="s">
        <v>33694</v>
      </c>
      <c r="V1642" s="82" t="s">
        <v>632</v>
      </c>
      <c r="W1642" s="82" t="s">
        <v>33695</v>
      </c>
      <c r="X1642" s="82" t="s">
        <v>33674</v>
      </c>
      <c r="Y1642" s="82" t="s">
        <v>33696</v>
      </c>
      <c r="Z1642" s="82" t="s">
        <v>33697</v>
      </c>
      <c r="AA1642" s="82" t="s">
        <v>376</v>
      </c>
      <c r="AB1642" s="82" t="s">
        <v>33698</v>
      </c>
      <c r="AC1642" s="82" t="s">
        <v>33699</v>
      </c>
      <c r="AD1642" s="82" t="s">
        <v>33700</v>
      </c>
      <c r="AE1642" s="82" t="s">
        <v>33701</v>
      </c>
      <c r="AF1642" s="82" t="s">
        <v>382</v>
      </c>
      <c r="AG1642" s="82" t="s">
        <v>382</v>
      </c>
      <c r="AH1642" s="82" t="s">
        <v>33702</v>
      </c>
      <c r="AI1642" s="82" t="s">
        <v>4354</v>
      </c>
      <c r="AJ1642" s="82" t="s">
        <v>33659</v>
      </c>
      <c r="AK1642" s="82" t="s">
        <v>33703</v>
      </c>
      <c r="AL1642" s="82" t="s">
        <v>415</v>
      </c>
    </row>
    <row r="1643" spans="1:38" x14ac:dyDescent="0.25">
      <c r="A1643" s="82" t="s">
        <v>33704</v>
      </c>
      <c r="B1643" s="82">
        <v>93.007999999999996</v>
      </c>
      <c r="C1643" s="82" t="s">
        <v>33705</v>
      </c>
      <c r="D1643" s="82" t="s">
        <v>33643</v>
      </c>
      <c r="E1643" s="82" t="s">
        <v>33706</v>
      </c>
      <c r="F1643" s="82" t="s">
        <v>33707</v>
      </c>
      <c r="G1643" s="82" t="s">
        <v>600</v>
      </c>
      <c r="H1643" s="82" t="s">
        <v>360</v>
      </c>
      <c r="I1643" s="82" t="s">
        <v>33708</v>
      </c>
      <c r="J1643" s="82" t="s">
        <v>3106</v>
      </c>
      <c r="K1643" s="82" t="s">
        <v>33709</v>
      </c>
      <c r="L1643" s="82" t="s">
        <v>580</v>
      </c>
      <c r="M1643" s="82" t="s">
        <v>1376</v>
      </c>
      <c r="N1643" s="82" t="s">
        <v>33710</v>
      </c>
      <c r="O1643" s="82" t="s">
        <v>558</v>
      </c>
      <c r="P1643" s="82" t="s">
        <v>360</v>
      </c>
      <c r="Q1643" s="82" t="s">
        <v>360</v>
      </c>
      <c r="R1643" s="82" t="s">
        <v>360</v>
      </c>
      <c r="S1643" s="82" t="s">
        <v>368</v>
      </c>
      <c r="T1643" s="82" t="s">
        <v>33711</v>
      </c>
      <c r="U1643" s="82" t="s">
        <v>33712</v>
      </c>
      <c r="V1643" s="82" t="s">
        <v>33713</v>
      </c>
      <c r="W1643" s="82" t="s">
        <v>33714</v>
      </c>
      <c r="X1643" s="82" t="s">
        <v>33674</v>
      </c>
      <c r="Y1643" s="82" t="s">
        <v>33715</v>
      </c>
      <c r="Z1643" s="82" t="s">
        <v>33716</v>
      </c>
      <c r="AA1643" s="82" t="s">
        <v>376</v>
      </c>
      <c r="AB1643" s="82" t="s">
        <v>382</v>
      </c>
      <c r="AC1643" s="82" t="s">
        <v>33717</v>
      </c>
      <c r="AD1643" s="82" t="s">
        <v>33718</v>
      </c>
      <c r="AE1643" s="82" t="s">
        <v>33719</v>
      </c>
      <c r="AF1643" s="82" t="s">
        <v>382</v>
      </c>
      <c r="AG1643" s="82" t="s">
        <v>382</v>
      </c>
      <c r="AH1643" s="82" t="s">
        <v>33720</v>
      </c>
      <c r="AI1643" s="82" t="s">
        <v>2011</v>
      </c>
      <c r="AJ1643" s="82" t="s">
        <v>33659</v>
      </c>
      <c r="AK1643" s="82" t="s">
        <v>33721</v>
      </c>
      <c r="AL1643" s="82" t="s">
        <v>499</v>
      </c>
    </row>
    <row r="1644" spans="1:38" x14ac:dyDescent="0.25">
      <c r="A1644" s="82" t="s">
        <v>33722</v>
      </c>
      <c r="B1644" s="82">
        <v>93.010999999999996</v>
      </c>
      <c r="C1644" s="82" t="s">
        <v>33723</v>
      </c>
      <c r="D1644" s="82" t="s">
        <v>33724</v>
      </c>
      <c r="E1644" s="82" t="s">
        <v>33725</v>
      </c>
      <c r="F1644" s="82" t="s">
        <v>33726</v>
      </c>
      <c r="G1644" s="82" t="s">
        <v>600</v>
      </c>
      <c r="H1644" s="82" t="s">
        <v>360</v>
      </c>
      <c r="I1644" s="82" t="s">
        <v>33727</v>
      </c>
      <c r="J1644" s="82" t="s">
        <v>33728</v>
      </c>
      <c r="K1644" s="82" t="s">
        <v>33729</v>
      </c>
      <c r="L1644" s="82" t="s">
        <v>421</v>
      </c>
      <c r="M1644" s="82" t="s">
        <v>33730</v>
      </c>
      <c r="N1644" s="82" t="s">
        <v>33731</v>
      </c>
      <c r="O1644" s="82" t="s">
        <v>558</v>
      </c>
      <c r="P1644" s="82" t="s">
        <v>360</v>
      </c>
      <c r="Q1644" s="82" t="s">
        <v>360</v>
      </c>
      <c r="R1644" s="82" t="s">
        <v>360</v>
      </c>
      <c r="S1644" s="82" t="s">
        <v>368</v>
      </c>
      <c r="T1644" s="82" t="s">
        <v>33732</v>
      </c>
      <c r="U1644" s="82" t="s">
        <v>33733</v>
      </c>
      <c r="V1644" s="82" t="s">
        <v>33734</v>
      </c>
      <c r="W1644" s="82" t="s">
        <v>33735</v>
      </c>
      <c r="X1644" s="82" t="s">
        <v>33736</v>
      </c>
      <c r="Y1644" s="82" t="s">
        <v>33737</v>
      </c>
      <c r="Z1644" s="82" t="s">
        <v>33738</v>
      </c>
      <c r="AA1644" s="82" t="s">
        <v>376</v>
      </c>
      <c r="AB1644" s="82" t="s">
        <v>382</v>
      </c>
      <c r="AC1644" s="82" t="s">
        <v>1011</v>
      </c>
      <c r="AD1644" s="82" t="s">
        <v>33739</v>
      </c>
      <c r="AF1644" s="82" t="s">
        <v>33740</v>
      </c>
      <c r="AG1644" s="82" t="s">
        <v>382</v>
      </c>
      <c r="AH1644" s="82" t="s">
        <v>33741</v>
      </c>
      <c r="AI1644" s="82" t="s">
        <v>33742</v>
      </c>
      <c r="AJ1644" s="82" t="s">
        <v>33659</v>
      </c>
      <c r="AK1644" s="82" t="s">
        <v>33743</v>
      </c>
      <c r="AL1644" s="82" t="s">
        <v>415</v>
      </c>
    </row>
    <row r="1645" spans="1:38" x14ac:dyDescent="0.25">
      <c r="A1645" s="82" t="s">
        <v>33744</v>
      </c>
      <c r="B1645" s="82">
        <v>93.015000000000001</v>
      </c>
      <c r="D1645" s="82" t="s">
        <v>33643</v>
      </c>
      <c r="E1645" s="82" t="s">
        <v>33745</v>
      </c>
      <c r="F1645" s="82" t="s">
        <v>33746</v>
      </c>
      <c r="G1645" s="82" t="s">
        <v>600</v>
      </c>
      <c r="H1645" s="82" t="s">
        <v>360</v>
      </c>
      <c r="I1645" s="82" t="s">
        <v>33747</v>
      </c>
      <c r="J1645" s="82" t="s">
        <v>33748</v>
      </c>
      <c r="K1645" s="82" t="s">
        <v>362</v>
      </c>
      <c r="L1645" s="82" t="s">
        <v>6867</v>
      </c>
      <c r="M1645" s="82" t="s">
        <v>33749</v>
      </c>
      <c r="N1645" s="82" t="s">
        <v>33750</v>
      </c>
      <c r="O1645" s="82" t="s">
        <v>558</v>
      </c>
      <c r="P1645" s="82" t="s">
        <v>33751</v>
      </c>
      <c r="Q1645" s="82" t="s">
        <v>360</v>
      </c>
      <c r="R1645" s="82" t="s">
        <v>33751</v>
      </c>
      <c r="S1645" s="82" t="s">
        <v>368</v>
      </c>
      <c r="T1645" s="82" t="s">
        <v>33752</v>
      </c>
      <c r="U1645" s="82" t="s">
        <v>33753</v>
      </c>
      <c r="V1645" s="82" t="s">
        <v>1376</v>
      </c>
      <c r="W1645" s="82" t="s">
        <v>33754</v>
      </c>
      <c r="X1645" s="82" t="s">
        <v>33674</v>
      </c>
      <c r="Y1645" s="82" t="s">
        <v>33755</v>
      </c>
      <c r="Z1645" s="82" t="s">
        <v>33756</v>
      </c>
      <c r="AA1645" s="82" t="s">
        <v>376</v>
      </c>
      <c r="AB1645" s="82" t="s">
        <v>382</v>
      </c>
      <c r="AC1645" s="82" t="s">
        <v>33757</v>
      </c>
      <c r="AD1645" s="82" t="s">
        <v>33758</v>
      </c>
      <c r="AE1645" s="82" t="s">
        <v>33759</v>
      </c>
      <c r="AF1645" s="82" t="s">
        <v>382</v>
      </c>
      <c r="AG1645" s="82" t="s">
        <v>382</v>
      </c>
      <c r="AH1645" s="82" t="s">
        <v>382</v>
      </c>
      <c r="AI1645" s="82" t="s">
        <v>1235</v>
      </c>
      <c r="AJ1645" s="82" t="s">
        <v>33659</v>
      </c>
      <c r="AK1645" s="82" t="s">
        <v>33760</v>
      </c>
      <c r="AL1645" s="82" t="s">
        <v>1286</v>
      </c>
    </row>
    <row r="1646" spans="1:38" x14ac:dyDescent="0.25">
      <c r="A1646" s="82" t="s">
        <v>33761</v>
      </c>
      <c r="B1646" s="82">
        <v>93.018000000000001</v>
      </c>
      <c r="D1646" s="82" t="s">
        <v>33643</v>
      </c>
      <c r="E1646" s="82" t="s">
        <v>33762</v>
      </c>
      <c r="F1646" s="82" t="s">
        <v>33763</v>
      </c>
      <c r="G1646" s="82" t="s">
        <v>600</v>
      </c>
      <c r="H1646" s="82" t="s">
        <v>360</v>
      </c>
      <c r="I1646" s="82" t="s">
        <v>33764</v>
      </c>
      <c r="J1646" s="82" t="s">
        <v>33765</v>
      </c>
      <c r="K1646" s="82" t="s">
        <v>33766</v>
      </c>
      <c r="L1646" s="82" t="s">
        <v>6867</v>
      </c>
      <c r="M1646" s="82" t="s">
        <v>421</v>
      </c>
      <c r="N1646" s="82" t="s">
        <v>33767</v>
      </c>
      <c r="O1646" s="82" t="s">
        <v>558</v>
      </c>
      <c r="P1646" s="82" t="s">
        <v>33768</v>
      </c>
      <c r="Q1646" s="82" t="s">
        <v>360</v>
      </c>
      <c r="R1646" s="82" t="s">
        <v>33769</v>
      </c>
      <c r="S1646" s="82" t="s">
        <v>368</v>
      </c>
      <c r="T1646" s="82" t="s">
        <v>33770</v>
      </c>
      <c r="U1646" s="82" t="s">
        <v>33771</v>
      </c>
      <c r="V1646" s="82" t="s">
        <v>33772</v>
      </c>
      <c r="W1646" s="82" t="s">
        <v>33773</v>
      </c>
      <c r="X1646" s="82" t="s">
        <v>33674</v>
      </c>
      <c r="Y1646" s="82" t="s">
        <v>33774</v>
      </c>
      <c r="Z1646" s="82" t="s">
        <v>33775</v>
      </c>
      <c r="AA1646" s="82" t="s">
        <v>376</v>
      </c>
      <c r="AB1646" s="82" t="s">
        <v>33776</v>
      </c>
      <c r="AC1646" s="82" t="s">
        <v>33777</v>
      </c>
      <c r="AD1646" s="82" t="s">
        <v>33778</v>
      </c>
      <c r="AE1646" s="82" t="s">
        <v>33779</v>
      </c>
      <c r="AF1646" s="82" t="s">
        <v>382</v>
      </c>
      <c r="AG1646" s="82" t="s">
        <v>382</v>
      </c>
      <c r="AH1646" s="82" t="s">
        <v>33780</v>
      </c>
      <c r="AI1646" s="82" t="s">
        <v>1235</v>
      </c>
      <c r="AJ1646" s="82" t="s">
        <v>33659</v>
      </c>
      <c r="AK1646" s="82" t="s">
        <v>33781</v>
      </c>
      <c r="AL1646" s="82" t="s">
        <v>415</v>
      </c>
    </row>
    <row r="1647" spans="1:38" x14ac:dyDescent="0.25">
      <c r="A1647" s="82" t="s">
        <v>33782</v>
      </c>
      <c r="B1647" s="82">
        <v>93.019000000000005</v>
      </c>
      <c r="C1647" s="82" t="s">
        <v>33783</v>
      </c>
      <c r="D1647" s="82" t="s">
        <v>33643</v>
      </c>
      <c r="E1647" s="82" t="s">
        <v>33784</v>
      </c>
      <c r="F1647" s="82" t="s">
        <v>33785</v>
      </c>
      <c r="G1647" s="82" t="s">
        <v>359</v>
      </c>
      <c r="H1647" s="82" t="s">
        <v>360</v>
      </c>
      <c r="I1647" s="82" t="s">
        <v>1920</v>
      </c>
      <c r="J1647" s="82" t="s">
        <v>33786</v>
      </c>
      <c r="K1647" s="82" t="s">
        <v>362</v>
      </c>
      <c r="L1647" s="82" t="s">
        <v>421</v>
      </c>
      <c r="M1647" s="82" t="s">
        <v>33787</v>
      </c>
      <c r="N1647" s="82" t="s">
        <v>33788</v>
      </c>
      <c r="O1647" s="82" t="s">
        <v>558</v>
      </c>
      <c r="P1647" s="82" t="s">
        <v>33789</v>
      </c>
      <c r="Q1647" s="82" t="s">
        <v>360</v>
      </c>
      <c r="R1647" s="82" t="s">
        <v>33790</v>
      </c>
      <c r="S1647" s="82" t="s">
        <v>368</v>
      </c>
      <c r="T1647" s="82" t="s">
        <v>33791</v>
      </c>
      <c r="U1647" s="82" t="s">
        <v>33792</v>
      </c>
      <c r="V1647" s="82" t="s">
        <v>1376</v>
      </c>
      <c r="W1647" s="82" t="s">
        <v>33793</v>
      </c>
      <c r="X1647" s="82" t="s">
        <v>33674</v>
      </c>
      <c r="Y1647" s="82" t="s">
        <v>33794</v>
      </c>
      <c r="Z1647" s="82" t="s">
        <v>33795</v>
      </c>
      <c r="AA1647" s="82" t="s">
        <v>376</v>
      </c>
      <c r="AB1647" s="82" t="s">
        <v>33796</v>
      </c>
      <c r="AC1647" s="82" t="s">
        <v>33797</v>
      </c>
      <c r="AD1647" s="82" t="s">
        <v>33798</v>
      </c>
      <c r="AE1647" s="82" t="s">
        <v>33799</v>
      </c>
      <c r="AF1647" s="82" t="s">
        <v>382</v>
      </c>
      <c r="AG1647" s="82" t="s">
        <v>382</v>
      </c>
      <c r="AH1647" s="82" t="s">
        <v>33800</v>
      </c>
      <c r="AI1647" s="82" t="s">
        <v>1259</v>
      </c>
      <c r="AJ1647" s="82" t="s">
        <v>33659</v>
      </c>
      <c r="AK1647" s="82" t="s">
        <v>33801</v>
      </c>
      <c r="AL1647" s="82" t="s">
        <v>1286</v>
      </c>
    </row>
    <row r="1648" spans="1:38" x14ac:dyDescent="0.25">
      <c r="A1648" s="82" t="s">
        <v>33802</v>
      </c>
      <c r="B1648" s="82">
        <v>93.040999999999997</v>
      </c>
      <c r="D1648" s="82" t="s">
        <v>33803</v>
      </c>
      <c r="E1648" s="82" t="s">
        <v>33804</v>
      </c>
      <c r="F1648" s="82" t="s">
        <v>33805</v>
      </c>
      <c r="G1648" s="82" t="s">
        <v>683</v>
      </c>
      <c r="H1648" s="82" t="s">
        <v>360</v>
      </c>
      <c r="I1648" s="82" t="s">
        <v>33806</v>
      </c>
      <c r="J1648" s="82" t="s">
        <v>33807</v>
      </c>
      <c r="K1648" s="82" t="s">
        <v>33808</v>
      </c>
      <c r="L1648" s="82" t="s">
        <v>33809</v>
      </c>
      <c r="M1648" s="82" t="s">
        <v>33810</v>
      </c>
      <c r="N1648" s="82" t="s">
        <v>33811</v>
      </c>
      <c r="O1648" s="82" t="s">
        <v>558</v>
      </c>
      <c r="P1648" s="82" t="s">
        <v>33812</v>
      </c>
      <c r="Q1648" s="82" t="s">
        <v>33813</v>
      </c>
      <c r="R1648" s="82" t="s">
        <v>33814</v>
      </c>
      <c r="S1648" s="82" t="s">
        <v>3849</v>
      </c>
      <c r="T1648" s="82" t="s">
        <v>33815</v>
      </c>
      <c r="U1648" s="82" t="s">
        <v>33816</v>
      </c>
      <c r="V1648" s="82" t="s">
        <v>33817</v>
      </c>
      <c r="W1648" s="82" t="s">
        <v>33818</v>
      </c>
      <c r="X1648" s="82" t="s">
        <v>33819</v>
      </c>
      <c r="Y1648" s="82" t="s">
        <v>33820</v>
      </c>
      <c r="Z1648" s="82" t="s">
        <v>33821</v>
      </c>
      <c r="AA1648" s="82" t="s">
        <v>376</v>
      </c>
      <c r="AB1648" s="82" t="s">
        <v>33822</v>
      </c>
      <c r="AC1648" s="82" t="s">
        <v>33823</v>
      </c>
      <c r="AD1648" s="82" t="s">
        <v>33824</v>
      </c>
      <c r="AE1648" s="82" t="s">
        <v>33825</v>
      </c>
      <c r="AF1648" s="82" t="s">
        <v>33826</v>
      </c>
      <c r="AG1648" s="82" t="s">
        <v>382</v>
      </c>
      <c r="AH1648" s="82" t="s">
        <v>382</v>
      </c>
      <c r="AI1648" s="82" t="s">
        <v>620</v>
      </c>
      <c r="AJ1648" s="82" t="s">
        <v>33659</v>
      </c>
      <c r="AK1648" s="82" t="s">
        <v>33827</v>
      </c>
      <c r="AL1648" s="82" t="s">
        <v>415</v>
      </c>
    </row>
    <row r="1649" spans="1:38" x14ac:dyDescent="0.25">
      <c r="A1649" s="82" t="s">
        <v>33828</v>
      </c>
      <c r="B1649" s="82">
        <v>93.042000000000002</v>
      </c>
      <c r="C1649" s="82" t="s">
        <v>33829</v>
      </c>
      <c r="D1649" s="82" t="s">
        <v>33803</v>
      </c>
      <c r="E1649" s="82" t="s">
        <v>33830</v>
      </c>
      <c r="F1649" s="82" t="s">
        <v>33831</v>
      </c>
      <c r="G1649" s="82" t="s">
        <v>683</v>
      </c>
      <c r="H1649" s="82" t="s">
        <v>360</v>
      </c>
      <c r="I1649" s="82" t="s">
        <v>33806</v>
      </c>
      <c r="J1649" s="82" t="s">
        <v>33832</v>
      </c>
      <c r="K1649" s="82" t="s">
        <v>33833</v>
      </c>
      <c r="L1649" s="82" t="s">
        <v>1180</v>
      </c>
      <c r="M1649" s="82" t="s">
        <v>33834</v>
      </c>
      <c r="N1649" s="82" t="s">
        <v>33835</v>
      </c>
      <c r="O1649" s="82" t="s">
        <v>558</v>
      </c>
      <c r="P1649" s="82" t="s">
        <v>33836</v>
      </c>
      <c r="Q1649" s="82" t="s">
        <v>33837</v>
      </c>
      <c r="R1649" s="82" t="s">
        <v>33838</v>
      </c>
      <c r="S1649" s="82" t="s">
        <v>3849</v>
      </c>
      <c r="T1649" s="82" t="s">
        <v>33839</v>
      </c>
      <c r="U1649" s="82" t="s">
        <v>33840</v>
      </c>
      <c r="V1649" s="82" t="s">
        <v>33817</v>
      </c>
      <c r="W1649" s="82" t="s">
        <v>33818</v>
      </c>
      <c r="X1649" s="82" t="s">
        <v>33819</v>
      </c>
      <c r="Y1649" s="82" t="s">
        <v>33841</v>
      </c>
      <c r="Z1649" s="82" t="s">
        <v>33842</v>
      </c>
      <c r="AA1649" s="82" t="s">
        <v>376</v>
      </c>
      <c r="AB1649" s="82" t="s">
        <v>33843</v>
      </c>
      <c r="AC1649" s="82" t="s">
        <v>33844</v>
      </c>
      <c r="AD1649" s="82" t="s">
        <v>33845</v>
      </c>
      <c r="AE1649" s="82" t="s">
        <v>33825</v>
      </c>
      <c r="AF1649" s="82" t="s">
        <v>33846</v>
      </c>
      <c r="AG1649" s="82" t="s">
        <v>382</v>
      </c>
      <c r="AH1649" s="82" t="s">
        <v>33847</v>
      </c>
      <c r="AI1649" s="82" t="s">
        <v>620</v>
      </c>
      <c r="AJ1649" s="82" t="s">
        <v>33659</v>
      </c>
      <c r="AK1649" s="82" t="s">
        <v>33848</v>
      </c>
      <c r="AL1649" s="82" t="s">
        <v>1286</v>
      </c>
    </row>
    <row r="1650" spans="1:38" x14ac:dyDescent="0.25">
      <c r="A1650" s="82" t="s">
        <v>200</v>
      </c>
      <c r="B1650" s="82">
        <v>93.043000000000006</v>
      </c>
      <c r="C1650" s="82" t="s">
        <v>200</v>
      </c>
      <c r="D1650" s="82" t="s">
        <v>33803</v>
      </c>
      <c r="E1650" s="82" t="s">
        <v>33849</v>
      </c>
      <c r="F1650" s="82" t="s">
        <v>33850</v>
      </c>
      <c r="G1650" s="82" t="s">
        <v>683</v>
      </c>
      <c r="H1650" s="82" t="s">
        <v>360</v>
      </c>
      <c r="I1650" s="82" t="s">
        <v>33851</v>
      </c>
      <c r="J1650" s="82" t="s">
        <v>33852</v>
      </c>
      <c r="K1650" s="82" t="s">
        <v>33853</v>
      </c>
      <c r="L1650" s="82" t="s">
        <v>30894</v>
      </c>
      <c r="M1650" s="82" t="s">
        <v>33854</v>
      </c>
      <c r="N1650" s="82" t="s">
        <v>33855</v>
      </c>
      <c r="O1650" s="82" t="s">
        <v>558</v>
      </c>
      <c r="P1650" s="82" t="s">
        <v>33856</v>
      </c>
      <c r="Q1650" s="82" t="s">
        <v>33813</v>
      </c>
      <c r="R1650" s="82" t="s">
        <v>33857</v>
      </c>
      <c r="S1650" s="82" t="s">
        <v>33858</v>
      </c>
      <c r="T1650" s="82" t="s">
        <v>33815</v>
      </c>
      <c r="U1650" s="82" t="s">
        <v>33859</v>
      </c>
      <c r="V1650" s="82" t="s">
        <v>33860</v>
      </c>
      <c r="W1650" s="82" t="s">
        <v>33818</v>
      </c>
      <c r="X1650" s="82" t="s">
        <v>33819</v>
      </c>
      <c r="Y1650" s="82" t="s">
        <v>33861</v>
      </c>
      <c r="Z1650" s="82" t="s">
        <v>33862</v>
      </c>
      <c r="AA1650" s="82" t="s">
        <v>376</v>
      </c>
      <c r="AB1650" s="82" t="s">
        <v>33863</v>
      </c>
      <c r="AC1650" s="82" t="s">
        <v>33844</v>
      </c>
      <c r="AD1650" s="82" t="s">
        <v>33864</v>
      </c>
      <c r="AE1650" s="82" t="s">
        <v>33865</v>
      </c>
      <c r="AF1650" s="82" t="s">
        <v>33866</v>
      </c>
      <c r="AG1650" s="82" t="s">
        <v>382</v>
      </c>
      <c r="AH1650" s="82" t="s">
        <v>33867</v>
      </c>
      <c r="AI1650" s="82" t="s">
        <v>620</v>
      </c>
      <c r="AJ1650" s="82" t="s">
        <v>33659</v>
      </c>
      <c r="AK1650" s="82" t="s">
        <v>33868</v>
      </c>
      <c r="AL1650" s="82" t="s">
        <v>415</v>
      </c>
    </row>
    <row r="1651" spans="1:38" x14ac:dyDescent="0.25">
      <c r="A1651" s="82" t="s">
        <v>183</v>
      </c>
      <c r="B1651" s="82">
        <v>93.043999999999997</v>
      </c>
      <c r="D1651" s="82" t="s">
        <v>33803</v>
      </c>
      <c r="E1651" s="82" t="s">
        <v>33869</v>
      </c>
      <c r="F1651" s="82" t="s">
        <v>33870</v>
      </c>
      <c r="G1651" s="82" t="s">
        <v>683</v>
      </c>
      <c r="H1651" s="82" t="s">
        <v>360</v>
      </c>
      <c r="I1651" s="82" t="s">
        <v>33871</v>
      </c>
      <c r="J1651" s="82" t="s">
        <v>33872</v>
      </c>
      <c r="K1651" s="82" t="s">
        <v>33873</v>
      </c>
      <c r="L1651" s="82" t="s">
        <v>33874</v>
      </c>
      <c r="M1651" s="82" t="s">
        <v>33875</v>
      </c>
      <c r="N1651" s="82" t="s">
        <v>33876</v>
      </c>
      <c r="O1651" s="82" t="s">
        <v>558</v>
      </c>
      <c r="P1651" s="82" t="s">
        <v>33856</v>
      </c>
      <c r="Q1651" s="82" t="s">
        <v>33813</v>
      </c>
      <c r="R1651" s="82" t="s">
        <v>33877</v>
      </c>
      <c r="S1651" s="82" t="s">
        <v>33878</v>
      </c>
      <c r="T1651" s="82" t="s">
        <v>33879</v>
      </c>
      <c r="U1651" s="82" t="s">
        <v>33880</v>
      </c>
      <c r="V1651" s="82" t="s">
        <v>33860</v>
      </c>
      <c r="W1651" s="82" t="s">
        <v>33818</v>
      </c>
      <c r="X1651" s="82" t="s">
        <v>33819</v>
      </c>
      <c r="Y1651" s="82" t="s">
        <v>33881</v>
      </c>
      <c r="Z1651" s="82" t="s">
        <v>33882</v>
      </c>
      <c r="AA1651" s="82" t="s">
        <v>376</v>
      </c>
      <c r="AB1651" s="82" t="s">
        <v>33883</v>
      </c>
      <c r="AC1651" s="82" t="s">
        <v>446</v>
      </c>
      <c r="AD1651" s="82" t="s">
        <v>33884</v>
      </c>
      <c r="AE1651" s="82" t="s">
        <v>33885</v>
      </c>
      <c r="AF1651" s="82" t="s">
        <v>33886</v>
      </c>
      <c r="AG1651" s="82" t="s">
        <v>382</v>
      </c>
      <c r="AH1651" s="82" t="s">
        <v>33887</v>
      </c>
      <c r="AI1651" s="82" t="s">
        <v>620</v>
      </c>
      <c r="AJ1651" s="82" t="s">
        <v>33659</v>
      </c>
      <c r="AK1651" s="82" t="s">
        <v>33888</v>
      </c>
      <c r="AL1651" s="82" t="s">
        <v>3887</v>
      </c>
    </row>
    <row r="1652" spans="1:38" x14ac:dyDescent="0.25">
      <c r="A1652" s="82" t="s">
        <v>184</v>
      </c>
      <c r="B1652" s="82">
        <v>93.045000000000002</v>
      </c>
      <c r="D1652" s="82" t="s">
        <v>33803</v>
      </c>
      <c r="E1652" s="82" t="s">
        <v>33889</v>
      </c>
      <c r="F1652" s="82" t="s">
        <v>33890</v>
      </c>
      <c r="G1652" s="82" t="s">
        <v>683</v>
      </c>
      <c r="H1652" s="82" t="s">
        <v>360</v>
      </c>
      <c r="I1652" s="82" t="s">
        <v>33891</v>
      </c>
      <c r="J1652" s="82" t="s">
        <v>33892</v>
      </c>
      <c r="K1652" s="82" t="s">
        <v>33833</v>
      </c>
      <c r="L1652" s="82" t="s">
        <v>30894</v>
      </c>
      <c r="M1652" s="82" t="s">
        <v>33893</v>
      </c>
      <c r="N1652" s="82" t="s">
        <v>33894</v>
      </c>
      <c r="O1652" s="82" t="s">
        <v>558</v>
      </c>
      <c r="P1652" s="82" t="s">
        <v>33856</v>
      </c>
      <c r="Q1652" s="82" t="s">
        <v>33895</v>
      </c>
      <c r="R1652" s="82" t="s">
        <v>33896</v>
      </c>
      <c r="S1652" s="82" t="s">
        <v>33897</v>
      </c>
      <c r="T1652" s="82" t="s">
        <v>33898</v>
      </c>
      <c r="U1652" s="82" t="s">
        <v>33899</v>
      </c>
      <c r="V1652" s="82" t="s">
        <v>33900</v>
      </c>
      <c r="W1652" s="82" t="s">
        <v>33818</v>
      </c>
      <c r="X1652" s="82" t="s">
        <v>33819</v>
      </c>
      <c r="Y1652" s="82" t="s">
        <v>33901</v>
      </c>
      <c r="Z1652" s="82" t="s">
        <v>33902</v>
      </c>
      <c r="AA1652" s="82" t="s">
        <v>376</v>
      </c>
      <c r="AB1652" s="82" t="s">
        <v>33883</v>
      </c>
      <c r="AC1652" s="82" t="s">
        <v>33903</v>
      </c>
      <c r="AD1652" s="82" t="s">
        <v>33904</v>
      </c>
      <c r="AE1652" s="82" t="s">
        <v>33905</v>
      </c>
      <c r="AF1652" s="82" t="s">
        <v>33906</v>
      </c>
      <c r="AG1652" s="82" t="s">
        <v>382</v>
      </c>
      <c r="AH1652" s="82" t="s">
        <v>33907</v>
      </c>
      <c r="AI1652" s="82" t="s">
        <v>620</v>
      </c>
      <c r="AJ1652" s="82" t="s">
        <v>33659</v>
      </c>
      <c r="AK1652" s="82" t="s">
        <v>33908</v>
      </c>
      <c r="AL1652" s="82" t="s">
        <v>415</v>
      </c>
    </row>
    <row r="1653" spans="1:38" x14ac:dyDescent="0.25">
      <c r="A1653" s="82" t="s">
        <v>33909</v>
      </c>
      <c r="B1653" s="82">
        <v>93.046999999999997</v>
      </c>
      <c r="D1653" s="82" t="s">
        <v>33803</v>
      </c>
      <c r="E1653" s="82" t="s">
        <v>33910</v>
      </c>
      <c r="F1653" s="82" t="s">
        <v>33911</v>
      </c>
      <c r="G1653" s="82" t="s">
        <v>683</v>
      </c>
      <c r="H1653" s="82" t="s">
        <v>360</v>
      </c>
      <c r="I1653" s="82" t="s">
        <v>33912</v>
      </c>
      <c r="J1653" s="82" t="s">
        <v>33913</v>
      </c>
      <c r="K1653" s="82" t="s">
        <v>33914</v>
      </c>
      <c r="L1653" s="82" t="s">
        <v>421</v>
      </c>
      <c r="M1653" s="82" t="s">
        <v>33915</v>
      </c>
      <c r="N1653" s="82" t="s">
        <v>33916</v>
      </c>
      <c r="O1653" s="82" t="s">
        <v>558</v>
      </c>
      <c r="P1653" s="82" t="s">
        <v>33917</v>
      </c>
      <c r="Q1653" s="82" t="s">
        <v>33918</v>
      </c>
      <c r="R1653" s="82" t="s">
        <v>33919</v>
      </c>
      <c r="S1653" s="82" t="s">
        <v>33920</v>
      </c>
      <c r="T1653" s="82" t="s">
        <v>33921</v>
      </c>
      <c r="U1653" s="82" t="s">
        <v>33922</v>
      </c>
      <c r="V1653" s="82" t="s">
        <v>33817</v>
      </c>
      <c r="W1653" s="82" t="s">
        <v>33923</v>
      </c>
      <c r="X1653" s="82" t="s">
        <v>33819</v>
      </c>
      <c r="Y1653" s="82" t="s">
        <v>33924</v>
      </c>
      <c r="Z1653" s="82" t="s">
        <v>33925</v>
      </c>
      <c r="AA1653" s="82" t="s">
        <v>376</v>
      </c>
      <c r="AB1653" s="82" t="s">
        <v>33926</v>
      </c>
      <c r="AC1653" s="82" t="s">
        <v>33927</v>
      </c>
      <c r="AD1653" s="82" t="s">
        <v>33928</v>
      </c>
      <c r="AE1653" s="82" t="s">
        <v>33825</v>
      </c>
      <c r="AF1653" s="82" t="s">
        <v>33929</v>
      </c>
      <c r="AH1653" s="82" t="s">
        <v>33930</v>
      </c>
      <c r="AI1653" s="82" t="s">
        <v>620</v>
      </c>
      <c r="AJ1653" s="82" t="s">
        <v>33659</v>
      </c>
      <c r="AK1653" s="82" t="s">
        <v>33931</v>
      </c>
      <c r="AL1653" s="82" t="s">
        <v>415</v>
      </c>
    </row>
    <row r="1654" spans="1:38" x14ac:dyDescent="0.25">
      <c r="A1654" s="82" t="s">
        <v>33932</v>
      </c>
      <c r="B1654" s="82">
        <v>93.048000000000002</v>
      </c>
      <c r="D1654" s="82" t="s">
        <v>33803</v>
      </c>
      <c r="E1654" s="82" t="s">
        <v>33933</v>
      </c>
      <c r="F1654" s="82" t="s">
        <v>33934</v>
      </c>
      <c r="G1654" s="82" t="s">
        <v>3580</v>
      </c>
      <c r="H1654" s="82" t="s">
        <v>360</v>
      </c>
      <c r="I1654" s="82" t="s">
        <v>33935</v>
      </c>
      <c r="J1654" s="82" t="s">
        <v>33936</v>
      </c>
      <c r="K1654" s="82" t="s">
        <v>33937</v>
      </c>
      <c r="L1654" s="82" t="s">
        <v>4195</v>
      </c>
      <c r="M1654" s="82" t="s">
        <v>33938</v>
      </c>
      <c r="N1654" s="82" t="s">
        <v>33916</v>
      </c>
      <c r="O1654" s="82" t="s">
        <v>558</v>
      </c>
      <c r="P1654" s="82" t="s">
        <v>33939</v>
      </c>
      <c r="Q1654" s="82" t="s">
        <v>360</v>
      </c>
      <c r="R1654" s="82" t="s">
        <v>33940</v>
      </c>
      <c r="S1654" s="82" t="s">
        <v>33941</v>
      </c>
      <c r="T1654" s="82" t="s">
        <v>33942</v>
      </c>
      <c r="U1654" s="82" t="s">
        <v>33943</v>
      </c>
      <c r="V1654" s="82" t="s">
        <v>33860</v>
      </c>
      <c r="W1654" s="82" t="s">
        <v>33944</v>
      </c>
      <c r="X1654" s="82" t="s">
        <v>33819</v>
      </c>
      <c r="Y1654" s="82" t="s">
        <v>33945</v>
      </c>
      <c r="Z1654" s="82" t="s">
        <v>33946</v>
      </c>
      <c r="AA1654" s="82" t="s">
        <v>376</v>
      </c>
      <c r="AB1654" s="82" t="s">
        <v>33947</v>
      </c>
      <c r="AC1654" s="82" t="s">
        <v>33948</v>
      </c>
      <c r="AD1654" s="82" t="s">
        <v>33949</v>
      </c>
      <c r="AE1654" s="82" t="s">
        <v>33825</v>
      </c>
      <c r="AF1654" s="82" t="s">
        <v>33950</v>
      </c>
      <c r="AG1654" s="82" t="s">
        <v>382</v>
      </c>
      <c r="AH1654" s="82" t="s">
        <v>33951</v>
      </c>
      <c r="AI1654" s="82" t="s">
        <v>620</v>
      </c>
      <c r="AJ1654" s="82" t="s">
        <v>33659</v>
      </c>
      <c r="AK1654" s="82" t="s">
        <v>33952</v>
      </c>
      <c r="AL1654" s="82" t="s">
        <v>1286</v>
      </c>
    </row>
    <row r="1655" spans="1:38" x14ac:dyDescent="0.25">
      <c r="A1655" s="82" t="s">
        <v>33953</v>
      </c>
      <c r="B1655" s="82">
        <v>93.051000000000002</v>
      </c>
      <c r="C1655" s="82" t="s">
        <v>33954</v>
      </c>
      <c r="D1655" s="82" t="s">
        <v>33803</v>
      </c>
      <c r="E1655" s="82" t="s">
        <v>33955</v>
      </c>
      <c r="F1655" s="82" t="s">
        <v>33956</v>
      </c>
      <c r="G1655" s="82" t="s">
        <v>3580</v>
      </c>
      <c r="H1655" s="82" t="s">
        <v>360</v>
      </c>
      <c r="I1655" s="82" t="s">
        <v>33957</v>
      </c>
      <c r="J1655" s="82" t="s">
        <v>33958</v>
      </c>
      <c r="K1655" s="82" t="s">
        <v>33959</v>
      </c>
      <c r="L1655" s="82" t="s">
        <v>1180</v>
      </c>
      <c r="M1655" s="82" t="s">
        <v>33960</v>
      </c>
      <c r="N1655" s="82" t="s">
        <v>33961</v>
      </c>
      <c r="O1655" s="82" t="s">
        <v>558</v>
      </c>
      <c r="P1655" s="82" t="s">
        <v>33962</v>
      </c>
      <c r="Q1655" s="82" t="s">
        <v>360</v>
      </c>
      <c r="R1655" s="82" t="s">
        <v>33963</v>
      </c>
      <c r="S1655" s="82" t="s">
        <v>33964</v>
      </c>
      <c r="T1655" s="82" t="s">
        <v>33965</v>
      </c>
      <c r="U1655" s="82" t="s">
        <v>33966</v>
      </c>
      <c r="V1655" s="82" t="s">
        <v>33860</v>
      </c>
      <c r="W1655" s="82" t="s">
        <v>33818</v>
      </c>
      <c r="X1655" s="82" t="s">
        <v>33819</v>
      </c>
      <c r="Y1655" s="82" t="s">
        <v>33967</v>
      </c>
      <c r="Z1655" s="82" t="s">
        <v>33968</v>
      </c>
      <c r="AA1655" s="82" t="s">
        <v>376</v>
      </c>
      <c r="AB1655" s="82" t="s">
        <v>33969</v>
      </c>
      <c r="AC1655" s="82" t="s">
        <v>33970</v>
      </c>
      <c r="AD1655" s="82" t="s">
        <v>33971</v>
      </c>
      <c r="AE1655" s="82" t="s">
        <v>33825</v>
      </c>
      <c r="AF1655" s="82" t="s">
        <v>33972</v>
      </c>
      <c r="AG1655" s="82" t="s">
        <v>382</v>
      </c>
      <c r="AH1655" s="82" t="s">
        <v>33973</v>
      </c>
      <c r="AI1655" s="82" t="s">
        <v>1842</v>
      </c>
      <c r="AJ1655" s="82" t="s">
        <v>33659</v>
      </c>
      <c r="AK1655" s="82" t="s">
        <v>33974</v>
      </c>
      <c r="AL1655" s="82" t="s">
        <v>3887</v>
      </c>
    </row>
    <row r="1656" spans="1:38" x14ac:dyDescent="0.25">
      <c r="A1656" s="82" t="s">
        <v>175</v>
      </c>
      <c r="B1656" s="82">
        <v>93.052000000000007</v>
      </c>
      <c r="D1656" s="82" t="s">
        <v>33803</v>
      </c>
      <c r="E1656" s="82" t="s">
        <v>33975</v>
      </c>
      <c r="F1656" s="82" t="s">
        <v>33976</v>
      </c>
      <c r="G1656" s="82" t="s">
        <v>683</v>
      </c>
      <c r="H1656" s="82" t="s">
        <v>360</v>
      </c>
      <c r="I1656" s="82" t="s">
        <v>33977</v>
      </c>
      <c r="J1656" s="82" t="s">
        <v>33978</v>
      </c>
      <c r="K1656" s="82" t="s">
        <v>33979</v>
      </c>
      <c r="L1656" s="82" t="s">
        <v>33980</v>
      </c>
      <c r="M1656" s="82" t="s">
        <v>33981</v>
      </c>
      <c r="N1656" s="82" t="s">
        <v>33982</v>
      </c>
      <c r="O1656" s="82" t="s">
        <v>558</v>
      </c>
      <c r="P1656" s="82" t="s">
        <v>33983</v>
      </c>
      <c r="Q1656" s="82" t="s">
        <v>33984</v>
      </c>
      <c r="R1656" s="82" t="s">
        <v>33985</v>
      </c>
      <c r="S1656" s="82" t="s">
        <v>33986</v>
      </c>
      <c r="T1656" s="82" t="s">
        <v>33815</v>
      </c>
      <c r="U1656" s="82" t="s">
        <v>33987</v>
      </c>
      <c r="V1656" s="82" t="s">
        <v>33860</v>
      </c>
      <c r="W1656" s="82" t="s">
        <v>33988</v>
      </c>
      <c r="X1656" s="82" t="s">
        <v>33819</v>
      </c>
      <c r="Y1656" s="82" t="s">
        <v>33989</v>
      </c>
      <c r="Z1656" s="82" t="s">
        <v>4583</v>
      </c>
      <c r="AA1656" s="82" t="s">
        <v>376</v>
      </c>
      <c r="AB1656" s="82" t="s">
        <v>33990</v>
      </c>
      <c r="AC1656" s="82" t="s">
        <v>33991</v>
      </c>
      <c r="AD1656" s="82" t="s">
        <v>33992</v>
      </c>
      <c r="AE1656" s="82" t="s">
        <v>33825</v>
      </c>
      <c r="AF1656" s="82" t="s">
        <v>382</v>
      </c>
      <c r="AG1656" s="82" t="s">
        <v>382</v>
      </c>
      <c r="AH1656" s="82" t="s">
        <v>382</v>
      </c>
      <c r="AI1656" s="82" t="s">
        <v>1886</v>
      </c>
      <c r="AJ1656" s="82" t="s">
        <v>33659</v>
      </c>
      <c r="AK1656" s="82" t="s">
        <v>33993</v>
      </c>
      <c r="AL1656" s="82" t="s">
        <v>415</v>
      </c>
    </row>
    <row r="1657" spans="1:38" x14ac:dyDescent="0.25">
      <c r="A1657" s="82" t="s">
        <v>188</v>
      </c>
      <c r="B1657" s="82">
        <v>93.052999999999997</v>
      </c>
      <c r="C1657" s="82" t="s">
        <v>33994</v>
      </c>
      <c r="D1657" s="82" t="s">
        <v>33803</v>
      </c>
      <c r="E1657" s="82" t="s">
        <v>33995</v>
      </c>
      <c r="F1657" s="82" t="s">
        <v>33996</v>
      </c>
      <c r="G1657" s="82" t="s">
        <v>683</v>
      </c>
      <c r="H1657" s="82" t="s">
        <v>360</v>
      </c>
      <c r="I1657" s="82" t="s">
        <v>33997</v>
      </c>
      <c r="J1657" s="82" t="s">
        <v>33998</v>
      </c>
      <c r="K1657" s="82" t="s">
        <v>33999</v>
      </c>
      <c r="L1657" s="82" t="s">
        <v>30894</v>
      </c>
      <c r="M1657" s="82" t="s">
        <v>34000</v>
      </c>
      <c r="N1657" s="82" t="s">
        <v>34001</v>
      </c>
      <c r="O1657" s="82" t="s">
        <v>558</v>
      </c>
      <c r="P1657" s="82" t="s">
        <v>367</v>
      </c>
      <c r="Q1657" s="82" t="s">
        <v>33895</v>
      </c>
      <c r="R1657" s="82" t="s">
        <v>34002</v>
      </c>
      <c r="S1657" s="82" t="s">
        <v>34003</v>
      </c>
      <c r="T1657" s="82" t="s">
        <v>34004</v>
      </c>
      <c r="U1657" s="82" t="s">
        <v>34005</v>
      </c>
      <c r="V1657" s="82" t="s">
        <v>34006</v>
      </c>
      <c r="W1657" s="82" t="s">
        <v>34007</v>
      </c>
      <c r="X1657" s="82" t="s">
        <v>33819</v>
      </c>
      <c r="Y1657" s="82" t="s">
        <v>34008</v>
      </c>
      <c r="Z1657" s="82" t="s">
        <v>34009</v>
      </c>
      <c r="AA1657" s="82" t="s">
        <v>376</v>
      </c>
      <c r="AB1657" s="82" t="s">
        <v>34010</v>
      </c>
      <c r="AC1657" s="82" t="s">
        <v>34011</v>
      </c>
      <c r="AD1657" s="82" t="s">
        <v>34012</v>
      </c>
      <c r="AE1657" s="82" t="s">
        <v>34013</v>
      </c>
      <c r="AF1657" s="82" t="s">
        <v>34014</v>
      </c>
      <c r="AG1657" s="82" t="s">
        <v>382</v>
      </c>
      <c r="AH1657" s="82" t="s">
        <v>360</v>
      </c>
      <c r="AI1657" s="82" t="s">
        <v>4409</v>
      </c>
      <c r="AJ1657" s="82" t="s">
        <v>33659</v>
      </c>
      <c r="AK1657" s="82" t="s">
        <v>34015</v>
      </c>
      <c r="AL1657" s="82" t="s">
        <v>415</v>
      </c>
    </row>
    <row r="1658" spans="1:38" x14ac:dyDescent="0.25">
      <c r="A1658" s="82" t="s">
        <v>34016</v>
      </c>
      <c r="B1658" s="82">
        <v>93.054000000000002</v>
      </c>
      <c r="C1658" s="82" t="s">
        <v>34017</v>
      </c>
      <c r="D1658" s="82" t="s">
        <v>33803</v>
      </c>
      <c r="E1658" s="82" t="s">
        <v>34018</v>
      </c>
      <c r="F1658" s="82" t="s">
        <v>34019</v>
      </c>
      <c r="G1658" s="82" t="s">
        <v>359</v>
      </c>
      <c r="H1658" s="82" t="s">
        <v>360</v>
      </c>
      <c r="I1658" s="82" t="s">
        <v>34020</v>
      </c>
      <c r="J1658" s="82" t="s">
        <v>34021</v>
      </c>
      <c r="K1658" s="82" t="s">
        <v>34022</v>
      </c>
      <c r="L1658" s="82" t="s">
        <v>421</v>
      </c>
      <c r="M1658" s="82" t="s">
        <v>34023</v>
      </c>
      <c r="N1658" s="82" t="s">
        <v>34024</v>
      </c>
      <c r="O1658" s="82" t="s">
        <v>558</v>
      </c>
      <c r="P1658" s="82" t="s">
        <v>34025</v>
      </c>
      <c r="Q1658" s="82" t="s">
        <v>34026</v>
      </c>
      <c r="R1658" s="82" t="s">
        <v>34027</v>
      </c>
      <c r="S1658" s="82" t="s">
        <v>368</v>
      </c>
      <c r="T1658" s="82" t="s">
        <v>34028</v>
      </c>
      <c r="U1658" s="82" t="s">
        <v>34029</v>
      </c>
      <c r="V1658" s="82" t="s">
        <v>33817</v>
      </c>
      <c r="W1658" s="82" t="s">
        <v>33818</v>
      </c>
      <c r="X1658" s="82" t="s">
        <v>33819</v>
      </c>
      <c r="Y1658" s="82" t="s">
        <v>34030</v>
      </c>
      <c r="Z1658" s="82" t="s">
        <v>34031</v>
      </c>
      <c r="AA1658" s="82" t="s">
        <v>376</v>
      </c>
      <c r="AB1658" s="82" t="s">
        <v>34032</v>
      </c>
      <c r="AC1658" s="82" t="s">
        <v>34033</v>
      </c>
      <c r="AD1658" s="82" t="s">
        <v>34034</v>
      </c>
      <c r="AE1658" s="82" t="s">
        <v>33825</v>
      </c>
      <c r="AF1658" s="82" t="s">
        <v>34035</v>
      </c>
      <c r="AH1658" s="82" t="s">
        <v>382</v>
      </c>
      <c r="AI1658" s="82" t="s">
        <v>2918</v>
      </c>
      <c r="AJ1658" s="82" t="s">
        <v>33659</v>
      </c>
      <c r="AK1658" s="82" t="s">
        <v>34036</v>
      </c>
      <c r="AL1658" s="82" t="s">
        <v>415</v>
      </c>
    </row>
    <row r="1659" spans="1:38" x14ac:dyDescent="0.25">
      <c r="A1659" s="82" t="s">
        <v>34037</v>
      </c>
      <c r="B1659" s="82">
        <v>93.057000000000002</v>
      </c>
      <c r="C1659" s="82" t="s">
        <v>34038</v>
      </c>
      <c r="D1659" s="82" t="s">
        <v>33643</v>
      </c>
      <c r="E1659" s="82" t="s">
        <v>34039</v>
      </c>
      <c r="F1659" s="82" t="s">
        <v>34040</v>
      </c>
      <c r="G1659" s="82" t="s">
        <v>600</v>
      </c>
      <c r="H1659" s="82" t="s">
        <v>360</v>
      </c>
      <c r="I1659" s="82" t="s">
        <v>34041</v>
      </c>
      <c r="J1659" s="82" t="s">
        <v>34042</v>
      </c>
      <c r="K1659" s="82" t="s">
        <v>34043</v>
      </c>
      <c r="L1659" s="82" t="s">
        <v>580</v>
      </c>
      <c r="M1659" s="82" t="s">
        <v>34044</v>
      </c>
      <c r="N1659" s="82" t="s">
        <v>34045</v>
      </c>
      <c r="O1659" s="82" t="s">
        <v>34046</v>
      </c>
      <c r="P1659" s="82" t="s">
        <v>360</v>
      </c>
      <c r="Q1659" s="82" t="s">
        <v>360</v>
      </c>
      <c r="R1659" s="82" t="s">
        <v>360</v>
      </c>
      <c r="S1659" s="82" t="s">
        <v>400</v>
      </c>
      <c r="T1659" s="82" t="s">
        <v>34047</v>
      </c>
      <c r="U1659" s="82" t="s">
        <v>34048</v>
      </c>
      <c r="V1659" s="82" t="s">
        <v>632</v>
      </c>
      <c r="W1659" s="82" t="s">
        <v>34049</v>
      </c>
      <c r="X1659" s="82" t="s">
        <v>33674</v>
      </c>
      <c r="Y1659" s="82" t="s">
        <v>34050</v>
      </c>
      <c r="Z1659" s="82" t="s">
        <v>34051</v>
      </c>
      <c r="AA1659" s="82" t="s">
        <v>34052</v>
      </c>
      <c r="AB1659" s="82" t="s">
        <v>382</v>
      </c>
      <c r="AC1659" s="82" t="s">
        <v>34053</v>
      </c>
      <c r="AD1659" s="82" t="s">
        <v>34054</v>
      </c>
      <c r="AE1659" s="82" t="s">
        <v>34055</v>
      </c>
      <c r="AF1659" s="82" t="s">
        <v>382</v>
      </c>
      <c r="AG1659" s="82" t="s">
        <v>34056</v>
      </c>
      <c r="AH1659" s="82" t="s">
        <v>34057</v>
      </c>
      <c r="AI1659" s="82" t="s">
        <v>34058</v>
      </c>
      <c r="AJ1659" s="82" t="s">
        <v>33659</v>
      </c>
      <c r="AK1659" s="82" t="s">
        <v>34059</v>
      </c>
      <c r="AL1659" s="82" t="s">
        <v>415</v>
      </c>
    </row>
    <row r="1660" spans="1:38" x14ac:dyDescent="0.25">
      <c r="A1660" s="82" t="s">
        <v>34060</v>
      </c>
      <c r="B1660" s="82">
        <v>93.058999999999997</v>
      </c>
      <c r="C1660" s="82" t="s">
        <v>34061</v>
      </c>
      <c r="D1660" s="82" t="s">
        <v>33724</v>
      </c>
      <c r="E1660" s="82" t="s">
        <v>34062</v>
      </c>
      <c r="F1660" s="82" t="s">
        <v>34063</v>
      </c>
      <c r="G1660" s="82" t="s">
        <v>359</v>
      </c>
      <c r="H1660" s="82" t="s">
        <v>360</v>
      </c>
      <c r="I1660" s="82" t="s">
        <v>34064</v>
      </c>
      <c r="J1660" s="82" t="s">
        <v>34065</v>
      </c>
      <c r="K1660" s="82" t="s">
        <v>34066</v>
      </c>
      <c r="L1660" s="82" t="s">
        <v>421</v>
      </c>
      <c r="M1660" s="82" t="s">
        <v>34067</v>
      </c>
      <c r="N1660" s="82" t="s">
        <v>34068</v>
      </c>
      <c r="O1660" s="82" t="s">
        <v>558</v>
      </c>
      <c r="P1660" s="82" t="s">
        <v>34069</v>
      </c>
      <c r="Q1660" s="82" t="s">
        <v>360</v>
      </c>
      <c r="R1660" s="82" t="s">
        <v>34070</v>
      </c>
      <c r="S1660" s="82" t="s">
        <v>34071</v>
      </c>
      <c r="T1660" s="82" t="s">
        <v>34072</v>
      </c>
      <c r="U1660" s="82" t="s">
        <v>34073</v>
      </c>
      <c r="V1660" s="82" t="s">
        <v>632</v>
      </c>
      <c r="W1660" s="82" t="s">
        <v>34074</v>
      </c>
      <c r="X1660" s="82" t="s">
        <v>33736</v>
      </c>
      <c r="Y1660" s="82" t="s">
        <v>34075</v>
      </c>
      <c r="Z1660" s="82" t="s">
        <v>34076</v>
      </c>
      <c r="AA1660" s="82" t="s">
        <v>34077</v>
      </c>
      <c r="AB1660" s="82" t="s">
        <v>34078</v>
      </c>
      <c r="AC1660" s="82" t="s">
        <v>1011</v>
      </c>
      <c r="AD1660" s="82" t="s">
        <v>34079</v>
      </c>
      <c r="AE1660" s="82" t="s">
        <v>34080</v>
      </c>
      <c r="AF1660" s="82" t="s">
        <v>382</v>
      </c>
      <c r="AG1660" s="82" t="s">
        <v>34081</v>
      </c>
      <c r="AH1660" s="82" t="s">
        <v>34082</v>
      </c>
      <c r="AI1660" s="82" t="s">
        <v>34083</v>
      </c>
      <c r="AJ1660" s="82" t="s">
        <v>33659</v>
      </c>
      <c r="AK1660" s="82" t="s">
        <v>34084</v>
      </c>
      <c r="AL1660" s="82" t="s">
        <v>415</v>
      </c>
    </row>
    <row r="1661" spans="1:38" x14ac:dyDescent="0.25">
      <c r="A1661" s="82" t="s">
        <v>34085</v>
      </c>
      <c r="B1661" s="82">
        <v>93.06</v>
      </c>
      <c r="C1661" s="82" t="s">
        <v>34086</v>
      </c>
      <c r="D1661" s="82" t="s">
        <v>34087</v>
      </c>
      <c r="E1661" s="82" t="s">
        <v>9776</v>
      </c>
      <c r="F1661" s="82" t="s">
        <v>34088</v>
      </c>
      <c r="G1661" s="82" t="s">
        <v>359</v>
      </c>
      <c r="H1661" s="82" t="s">
        <v>360</v>
      </c>
      <c r="I1661" s="82" t="s">
        <v>34089</v>
      </c>
      <c r="J1661" s="82" t="s">
        <v>34090</v>
      </c>
      <c r="K1661" s="82" t="s">
        <v>34091</v>
      </c>
      <c r="L1661" s="82" t="s">
        <v>30894</v>
      </c>
      <c r="M1661" s="82" t="s">
        <v>1376</v>
      </c>
      <c r="N1661" s="82" t="s">
        <v>34092</v>
      </c>
      <c r="O1661" s="82" t="s">
        <v>558</v>
      </c>
      <c r="P1661" s="82" t="s">
        <v>360</v>
      </c>
      <c r="Q1661" s="82" t="s">
        <v>360</v>
      </c>
      <c r="R1661" s="82" t="s">
        <v>360</v>
      </c>
      <c r="S1661" s="82" t="s">
        <v>400</v>
      </c>
      <c r="T1661" s="82" t="s">
        <v>34093</v>
      </c>
      <c r="U1661" s="82" t="s">
        <v>34094</v>
      </c>
      <c r="V1661" s="82" t="s">
        <v>34095</v>
      </c>
      <c r="W1661" s="82" t="s">
        <v>34096</v>
      </c>
      <c r="X1661" s="82" t="s">
        <v>34097</v>
      </c>
      <c r="Y1661" s="82" t="s">
        <v>34098</v>
      </c>
      <c r="Z1661" s="82" t="s">
        <v>34099</v>
      </c>
      <c r="AA1661" s="82" t="s">
        <v>34100</v>
      </c>
      <c r="AB1661" s="82" t="s">
        <v>34101</v>
      </c>
      <c r="AC1661" s="82" t="s">
        <v>1011</v>
      </c>
      <c r="AD1661" s="82" t="s">
        <v>34102</v>
      </c>
      <c r="AE1661" s="82" t="s">
        <v>34103</v>
      </c>
      <c r="AF1661" s="82" t="s">
        <v>34104</v>
      </c>
      <c r="AG1661" s="82" t="s">
        <v>382</v>
      </c>
      <c r="AH1661" s="82" t="s">
        <v>34105</v>
      </c>
      <c r="AI1661" s="82" t="s">
        <v>34106</v>
      </c>
      <c r="AJ1661" s="82" t="s">
        <v>33659</v>
      </c>
      <c r="AK1661" s="82" t="s">
        <v>34107</v>
      </c>
      <c r="AL1661" s="82" t="s">
        <v>415</v>
      </c>
    </row>
    <row r="1662" spans="1:38" x14ac:dyDescent="0.25">
      <c r="A1662" s="82" t="s">
        <v>34108</v>
      </c>
      <c r="B1662" s="82">
        <v>93.061000000000007</v>
      </c>
      <c r="C1662" s="82" t="s">
        <v>34109</v>
      </c>
      <c r="D1662" s="82" t="s">
        <v>34110</v>
      </c>
      <c r="E1662" s="82" t="s">
        <v>34111</v>
      </c>
      <c r="F1662" s="82" t="s">
        <v>34112</v>
      </c>
      <c r="G1662" s="82" t="s">
        <v>4176</v>
      </c>
      <c r="H1662" s="82" t="s">
        <v>360</v>
      </c>
      <c r="I1662" s="82" t="s">
        <v>34113</v>
      </c>
      <c r="J1662" s="82" t="s">
        <v>34114</v>
      </c>
      <c r="K1662" s="82" t="s">
        <v>34115</v>
      </c>
      <c r="L1662" s="82" t="s">
        <v>421</v>
      </c>
      <c r="M1662" s="82" t="s">
        <v>34116</v>
      </c>
      <c r="N1662" s="82" t="s">
        <v>34117</v>
      </c>
      <c r="O1662" s="82" t="s">
        <v>366</v>
      </c>
      <c r="P1662" s="82" t="s">
        <v>34118</v>
      </c>
      <c r="Q1662" s="82" t="s">
        <v>360</v>
      </c>
      <c r="R1662" s="82" t="s">
        <v>34119</v>
      </c>
      <c r="S1662" s="82" t="s">
        <v>368</v>
      </c>
      <c r="T1662" s="82" t="s">
        <v>34120</v>
      </c>
      <c r="U1662" s="82" t="s">
        <v>34121</v>
      </c>
      <c r="V1662" s="82" t="s">
        <v>34122</v>
      </c>
      <c r="W1662" s="82" t="s">
        <v>34123</v>
      </c>
      <c r="X1662" s="82" t="s">
        <v>34124</v>
      </c>
      <c r="Y1662" s="82" t="s">
        <v>34125</v>
      </c>
      <c r="Z1662" s="82" t="s">
        <v>427</v>
      </c>
      <c r="AA1662" s="82" t="s">
        <v>376</v>
      </c>
      <c r="AB1662" s="82" t="s">
        <v>34126</v>
      </c>
      <c r="AC1662" s="82" t="s">
        <v>735</v>
      </c>
      <c r="AD1662" s="82" t="s">
        <v>34127</v>
      </c>
      <c r="AE1662" s="82" t="s">
        <v>34128</v>
      </c>
      <c r="AF1662" s="82" t="s">
        <v>382</v>
      </c>
      <c r="AH1662" s="82" t="s">
        <v>34129</v>
      </c>
      <c r="AI1662" s="82" t="s">
        <v>2011</v>
      </c>
      <c r="AJ1662" s="82" t="s">
        <v>33659</v>
      </c>
      <c r="AK1662" s="82" t="s">
        <v>34130</v>
      </c>
      <c r="AL1662" s="82" t="s">
        <v>415</v>
      </c>
    </row>
    <row r="1663" spans="1:38" x14ac:dyDescent="0.25">
      <c r="A1663" s="82" t="s">
        <v>34131</v>
      </c>
      <c r="B1663" s="82">
        <v>93.061999999999998</v>
      </c>
      <c r="C1663" s="82" t="s">
        <v>313</v>
      </c>
      <c r="D1663" s="82" t="s">
        <v>34110</v>
      </c>
      <c r="E1663" s="82" t="s">
        <v>34132</v>
      </c>
      <c r="F1663" s="82" t="s">
        <v>34133</v>
      </c>
      <c r="G1663" s="82" t="s">
        <v>600</v>
      </c>
      <c r="H1663" s="82" t="s">
        <v>360</v>
      </c>
      <c r="I1663" s="82" t="s">
        <v>4882</v>
      </c>
      <c r="J1663" s="82" t="s">
        <v>4882</v>
      </c>
      <c r="K1663" s="82" t="s">
        <v>34134</v>
      </c>
      <c r="L1663" s="82" t="s">
        <v>34135</v>
      </c>
      <c r="M1663" s="82" t="s">
        <v>34136</v>
      </c>
      <c r="N1663" s="82" t="s">
        <v>34137</v>
      </c>
      <c r="O1663" s="82" t="s">
        <v>558</v>
      </c>
      <c r="P1663" s="82" t="s">
        <v>360</v>
      </c>
      <c r="Q1663" s="82" t="s">
        <v>360</v>
      </c>
      <c r="R1663" s="82" t="s">
        <v>34138</v>
      </c>
      <c r="S1663" s="82" t="s">
        <v>368</v>
      </c>
      <c r="T1663" s="82" t="s">
        <v>34139</v>
      </c>
      <c r="U1663" s="82" t="s">
        <v>34140</v>
      </c>
      <c r="V1663" s="82" t="s">
        <v>33772</v>
      </c>
      <c r="W1663" s="82" t="s">
        <v>34141</v>
      </c>
      <c r="X1663" s="82" t="s">
        <v>34124</v>
      </c>
      <c r="Y1663" s="82" t="s">
        <v>34142</v>
      </c>
      <c r="Z1663" s="82" t="s">
        <v>427</v>
      </c>
      <c r="AA1663" s="82" t="s">
        <v>376</v>
      </c>
      <c r="AB1663" s="82" t="s">
        <v>34143</v>
      </c>
      <c r="AC1663" s="82" t="s">
        <v>735</v>
      </c>
      <c r="AD1663" s="82" t="s">
        <v>34144</v>
      </c>
      <c r="AE1663" s="82" t="s">
        <v>34128</v>
      </c>
      <c r="AF1663" s="82" t="s">
        <v>382</v>
      </c>
      <c r="AG1663" s="82" t="s">
        <v>382</v>
      </c>
      <c r="AH1663" s="82" t="s">
        <v>34145</v>
      </c>
      <c r="AI1663" s="82" t="s">
        <v>34146</v>
      </c>
      <c r="AJ1663" s="82" t="s">
        <v>33659</v>
      </c>
      <c r="AK1663" s="82" t="s">
        <v>34147</v>
      </c>
      <c r="AL1663" s="82" t="s">
        <v>415</v>
      </c>
    </row>
    <row r="1664" spans="1:38" x14ac:dyDescent="0.25">
      <c r="A1664" s="82" t="s">
        <v>34148</v>
      </c>
      <c r="B1664" s="82">
        <v>93.063999999999993</v>
      </c>
      <c r="C1664" s="82" t="s">
        <v>34149</v>
      </c>
      <c r="D1664" s="82" t="s">
        <v>34110</v>
      </c>
      <c r="E1664" s="82" t="s">
        <v>34150</v>
      </c>
      <c r="F1664" s="82" t="s">
        <v>34151</v>
      </c>
      <c r="G1664" s="82" t="s">
        <v>600</v>
      </c>
      <c r="H1664" s="82" t="s">
        <v>360</v>
      </c>
      <c r="I1664" s="82" t="s">
        <v>34152</v>
      </c>
      <c r="J1664" s="82" t="s">
        <v>34153</v>
      </c>
      <c r="K1664" s="82" t="s">
        <v>34154</v>
      </c>
      <c r="L1664" s="82" t="s">
        <v>421</v>
      </c>
      <c r="M1664" s="82" t="s">
        <v>34155</v>
      </c>
      <c r="N1664" s="82" t="s">
        <v>34156</v>
      </c>
      <c r="O1664" s="82" t="s">
        <v>558</v>
      </c>
      <c r="P1664" s="82" t="s">
        <v>360</v>
      </c>
      <c r="Q1664" s="82" t="s">
        <v>360</v>
      </c>
      <c r="R1664" s="82" t="s">
        <v>34157</v>
      </c>
      <c r="S1664" s="82" t="s">
        <v>368</v>
      </c>
      <c r="T1664" s="82" t="s">
        <v>34158</v>
      </c>
      <c r="U1664" s="82" t="s">
        <v>34159</v>
      </c>
      <c r="V1664" s="82" t="s">
        <v>34160</v>
      </c>
      <c r="W1664" s="82" t="s">
        <v>34161</v>
      </c>
      <c r="X1664" s="82" t="s">
        <v>34162</v>
      </c>
      <c r="Y1664" s="82" t="s">
        <v>34163</v>
      </c>
      <c r="Z1664" s="82" t="s">
        <v>34164</v>
      </c>
      <c r="AA1664" s="82" t="s">
        <v>376</v>
      </c>
      <c r="AB1664" s="82" t="s">
        <v>34165</v>
      </c>
      <c r="AC1664" s="82" t="s">
        <v>34166</v>
      </c>
      <c r="AD1664" s="82" t="s">
        <v>34167</v>
      </c>
      <c r="AE1664" s="82" t="s">
        <v>34128</v>
      </c>
      <c r="AF1664" s="82" t="s">
        <v>34168</v>
      </c>
      <c r="AG1664" s="82" t="s">
        <v>382</v>
      </c>
      <c r="AH1664" s="82" t="s">
        <v>34169</v>
      </c>
      <c r="AI1664" s="82" t="s">
        <v>2011</v>
      </c>
      <c r="AJ1664" s="82" t="s">
        <v>33659</v>
      </c>
      <c r="AK1664" s="82" t="s">
        <v>34170</v>
      </c>
      <c r="AL1664" s="82" t="s">
        <v>387</v>
      </c>
    </row>
    <row r="1665" spans="1:38" x14ac:dyDescent="0.25">
      <c r="A1665" s="82" t="s">
        <v>34171</v>
      </c>
      <c r="B1665" s="82">
        <v>93.064999999999998</v>
      </c>
      <c r="C1665" s="82" t="s">
        <v>34172</v>
      </c>
      <c r="D1665" s="82" t="s">
        <v>34110</v>
      </c>
      <c r="E1665" s="82" t="s">
        <v>34173</v>
      </c>
      <c r="F1665" s="82" t="s">
        <v>34174</v>
      </c>
      <c r="G1665" s="82" t="s">
        <v>600</v>
      </c>
      <c r="H1665" s="82" t="s">
        <v>360</v>
      </c>
      <c r="I1665" s="82" t="s">
        <v>34175</v>
      </c>
      <c r="J1665" s="82" t="s">
        <v>34176</v>
      </c>
      <c r="K1665" s="82" t="s">
        <v>34177</v>
      </c>
      <c r="L1665" s="82" t="s">
        <v>34178</v>
      </c>
      <c r="M1665" s="82" t="s">
        <v>34179</v>
      </c>
      <c r="N1665" s="82" t="s">
        <v>34180</v>
      </c>
      <c r="O1665" s="82" t="s">
        <v>558</v>
      </c>
      <c r="P1665" s="82" t="s">
        <v>34181</v>
      </c>
      <c r="Q1665" s="82" t="s">
        <v>360</v>
      </c>
      <c r="R1665" s="82" t="s">
        <v>34119</v>
      </c>
      <c r="S1665" s="82" t="s">
        <v>368</v>
      </c>
      <c r="T1665" s="82" t="s">
        <v>34182</v>
      </c>
      <c r="U1665" s="82" t="s">
        <v>34183</v>
      </c>
      <c r="V1665" s="82" t="s">
        <v>34184</v>
      </c>
      <c r="W1665" s="82" t="s">
        <v>34185</v>
      </c>
      <c r="X1665" s="82" t="s">
        <v>34124</v>
      </c>
      <c r="Y1665" s="82" t="s">
        <v>34186</v>
      </c>
      <c r="Z1665" s="82">
        <v>0</v>
      </c>
      <c r="AA1665" s="82" t="s">
        <v>376</v>
      </c>
      <c r="AB1665" s="82" t="s">
        <v>382</v>
      </c>
      <c r="AC1665" s="82" t="s">
        <v>446</v>
      </c>
      <c r="AD1665" s="82" t="s">
        <v>34144</v>
      </c>
      <c r="AE1665" s="82" t="s">
        <v>34128</v>
      </c>
      <c r="AF1665" s="82" t="s">
        <v>382</v>
      </c>
      <c r="AG1665" s="82" t="s">
        <v>382</v>
      </c>
      <c r="AH1665" s="82" t="s">
        <v>360</v>
      </c>
      <c r="AI1665" s="82" t="s">
        <v>2035</v>
      </c>
      <c r="AJ1665" s="82" t="s">
        <v>33659</v>
      </c>
      <c r="AK1665" s="82" t="s">
        <v>34187</v>
      </c>
      <c r="AL1665" s="82" t="s">
        <v>415</v>
      </c>
    </row>
    <row r="1666" spans="1:38" x14ac:dyDescent="0.25">
      <c r="A1666" s="82" t="s">
        <v>34188</v>
      </c>
      <c r="B1666" s="82">
        <v>93.066000000000003</v>
      </c>
      <c r="D1666" s="82" t="s">
        <v>34110</v>
      </c>
      <c r="E1666" s="82" t="s">
        <v>34189</v>
      </c>
      <c r="F1666" s="82" t="s">
        <v>34190</v>
      </c>
      <c r="G1666" s="82" t="s">
        <v>600</v>
      </c>
      <c r="H1666" s="82" t="s">
        <v>360</v>
      </c>
      <c r="I1666" s="82" t="s">
        <v>34191</v>
      </c>
      <c r="J1666" s="82" t="s">
        <v>34192</v>
      </c>
      <c r="K1666" s="82" t="s">
        <v>34193</v>
      </c>
      <c r="L1666" s="82" t="s">
        <v>580</v>
      </c>
      <c r="M1666" s="82" t="s">
        <v>34194</v>
      </c>
      <c r="N1666" s="82" t="s">
        <v>34195</v>
      </c>
      <c r="O1666" s="82" t="s">
        <v>34196</v>
      </c>
      <c r="P1666" s="82" t="s">
        <v>34197</v>
      </c>
      <c r="Q1666" s="82" t="s">
        <v>360</v>
      </c>
      <c r="R1666" s="82" t="s">
        <v>34198</v>
      </c>
      <c r="S1666" s="82" t="s">
        <v>400</v>
      </c>
      <c r="T1666" s="82" t="s">
        <v>34199</v>
      </c>
      <c r="U1666" s="82" t="s">
        <v>34200</v>
      </c>
      <c r="V1666" s="82" t="s">
        <v>33772</v>
      </c>
      <c r="W1666" s="82" t="s">
        <v>34201</v>
      </c>
      <c r="X1666" s="82" t="s">
        <v>34202</v>
      </c>
      <c r="Y1666" s="82" t="s">
        <v>34203</v>
      </c>
      <c r="Z1666" s="82" t="s">
        <v>34204</v>
      </c>
      <c r="AA1666" s="82" t="s">
        <v>34205</v>
      </c>
      <c r="AB1666" s="82" t="s">
        <v>382</v>
      </c>
      <c r="AC1666" s="82" t="s">
        <v>34206</v>
      </c>
      <c r="AD1666" s="82" t="s">
        <v>34207</v>
      </c>
      <c r="AE1666" s="82" t="s">
        <v>34128</v>
      </c>
      <c r="AF1666" s="82" t="s">
        <v>382</v>
      </c>
      <c r="AG1666" s="82" t="s">
        <v>382</v>
      </c>
      <c r="AH1666" s="82" t="s">
        <v>360</v>
      </c>
      <c r="AI1666" s="82" t="s">
        <v>2011</v>
      </c>
      <c r="AJ1666" s="82" t="s">
        <v>33659</v>
      </c>
      <c r="AK1666" s="82" t="s">
        <v>34208</v>
      </c>
      <c r="AL1666" s="82" t="s">
        <v>3887</v>
      </c>
    </row>
    <row r="1667" spans="1:38" x14ac:dyDescent="0.25">
      <c r="A1667" s="82" t="s">
        <v>34209</v>
      </c>
      <c r="B1667" s="82">
        <v>93.066999999999993</v>
      </c>
      <c r="D1667" s="82" t="s">
        <v>34110</v>
      </c>
      <c r="E1667" s="82" t="s">
        <v>34210</v>
      </c>
      <c r="F1667" s="82" t="s">
        <v>34211</v>
      </c>
      <c r="G1667" s="82" t="s">
        <v>359</v>
      </c>
      <c r="H1667" s="82" t="s">
        <v>360</v>
      </c>
      <c r="I1667" s="82" t="s">
        <v>34212</v>
      </c>
      <c r="J1667" s="82" t="s">
        <v>34213</v>
      </c>
      <c r="K1667" s="82" t="s">
        <v>34214</v>
      </c>
      <c r="L1667" s="82" t="s">
        <v>580</v>
      </c>
      <c r="M1667" s="82" t="s">
        <v>34215</v>
      </c>
      <c r="N1667" s="82" t="s">
        <v>34216</v>
      </c>
      <c r="O1667" s="82" t="s">
        <v>558</v>
      </c>
      <c r="P1667" s="82" t="s">
        <v>34216</v>
      </c>
      <c r="Q1667" s="82" t="s">
        <v>360</v>
      </c>
      <c r="R1667" s="82" t="s">
        <v>34217</v>
      </c>
      <c r="S1667" s="82" t="s">
        <v>400</v>
      </c>
      <c r="T1667" s="82" t="s">
        <v>34218</v>
      </c>
      <c r="U1667" s="82" t="s">
        <v>34219</v>
      </c>
      <c r="V1667" s="82" t="s">
        <v>34220</v>
      </c>
      <c r="W1667" s="82" t="s">
        <v>34221</v>
      </c>
      <c r="X1667" s="82" t="s">
        <v>34124</v>
      </c>
      <c r="Y1667" s="82" t="s">
        <v>34222</v>
      </c>
      <c r="Z1667" s="82" t="s">
        <v>34223</v>
      </c>
      <c r="AA1667" s="82" t="s">
        <v>376</v>
      </c>
      <c r="AB1667" s="82" t="s">
        <v>34126</v>
      </c>
      <c r="AC1667" s="82" t="s">
        <v>34224</v>
      </c>
      <c r="AD1667" s="82" t="s">
        <v>34225</v>
      </c>
      <c r="AE1667" s="82" t="s">
        <v>34128</v>
      </c>
      <c r="AF1667" s="82" t="s">
        <v>34168</v>
      </c>
      <c r="AG1667" s="82" t="s">
        <v>382</v>
      </c>
      <c r="AH1667" s="82" t="s">
        <v>34226</v>
      </c>
      <c r="AI1667" s="82" t="s">
        <v>2035</v>
      </c>
      <c r="AJ1667" s="82" t="s">
        <v>33659</v>
      </c>
      <c r="AK1667" s="82" t="s">
        <v>34227</v>
      </c>
      <c r="AL1667" s="82" t="s">
        <v>415</v>
      </c>
    </row>
    <row r="1668" spans="1:38" x14ac:dyDescent="0.25">
      <c r="A1668" s="82" t="s">
        <v>34228</v>
      </c>
      <c r="B1668" s="82">
        <v>93.067999999999998</v>
      </c>
      <c r="C1668" s="82" t="s">
        <v>34229</v>
      </c>
      <c r="D1668" s="82" t="s">
        <v>34110</v>
      </c>
      <c r="E1668" s="82" t="s">
        <v>34230</v>
      </c>
      <c r="F1668" s="82" t="s">
        <v>34231</v>
      </c>
      <c r="G1668" s="82" t="s">
        <v>600</v>
      </c>
      <c r="H1668" s="82" t="s">
        <v>360</v>
      </c>
      <c r="I1668" s="82" t="s">
        <v>34232</v>
      </c>
      <c r="J1668" s="82" t="s">
        <v>34233</v>
      </c>
      <c r="K1668" s="82" t="s">
        <v>34234</v>
      </c>
      <c r="L1668" s="82" t="s">
        <v>421</v>
      </c>
      <c r="M1668" s="82" t="s">
        <v>34235</v>
      </c>
      <c r="N1668" s="82" t="s">
        <v>34236</v>
      </c>
      <c r="O1668" s="82" t="s">
        <v>558</v>
      </c>
      <c r="P1668" s="82" t="s">
        <v>16895</v>
      </c>
      <c r="Q1668" s="82" t="s">
        <v>360</v>
      </c>
      <c r="R1668" s="82" t="s">
        <v>34237</v>
      </c>
      <c r="S1668" s="82" t="s">
        <v>368</v>
      </c>
      <c r="T1668" s="82" t="s">
        <v>34238</v>
      </c>
      <c r="U1668" s="82" t="s">
        <v>34239</v>
      </c>
      <c r="V1668" s="82" t="s">
        <v>33772</v>
      </c>
      <c r="W1668" s="82" t="s">
        <v>34240</v>
      </c>
      <c r="X1668" s="82" t="s">
        <v>34124</v>
      </c>
      <c r="Y1668" s="82" t="s">
        <v>34241</v>
      </c>
      <c r="Z1668" s="82" t="s">
        <v>3562</v>
      </c>
      <c r="AA1668" s="82" t="s">
        <v>376</v>
      </c>
      <c r="AB1668" s="82" t="s">
        <v>382</v>
      </c>
      <c r="AC1668" s="82" t="s">
        <v>735</v>
      </c>
      <c r="AD1668" s="82" t="s">
        <v>34242</v>
      </c>
      <c r="AE1668" s="82" t="s">
        <v>34128</v>
      </c>
      <c r="AF1668" s="82" t="s">
        <v>34243</v>
      </c>
      <c r="AG1668" s="82" t="s">
        <v>382</v>
      </c>
      <c r="AH1668" s="82" t="s">
        <v>34244</v>
      </c>
      <c r="AI1668" s="82" t="s">
        <v>2035</v>
      </c>
      <c r="AJ1668" s="82" t="s">
        <v>33659</v>
      </c>
      <c r="AK1668" s="82" t="s">
        <v>34245</v>
      </c>
      <c r="AL1668" s="82" t="s">
        <v>3887</v>
      </c>
    </row>
    <row r="1669" spans="1:38" x14ac:dyDescent="0.25">
      <c r="A1669" s="82" t="s">
        <v>34246</v>
      </c>
      <c r="B1669" s="82">
        <v>93.069000000000003</v>
      </c>
      <c r="C1669" s="82" t="s">
        <v>34247</v>
      </c>
      <c r="D1669" s="82" t="s">
        <v>34110</v>
      </c>
      <c r="E1669" s="82" t="s">
        <v>34248</v>
      </c>
      <c r="F1669" s="82" t="s">
        <v>34249</v>
      </c>
      <c r="G1669" s="82" t="s">
        <v>600</v>
      </c>
      <c r="H1669" s="82" t="s">
        <v>360</v>
      </c>
      <c r="I1669" s="82" t="s">
        <v>34250</v>
      </c>
      <c r="J1669" s="82" t="s">
        <v>34251</v>
      </c>
      <c r="K1669" s="82" t="s">
        <v>34252</v>
      </c>
      <c r="L1669" s="82" t="s">
        <v>34253</v>
      </c>
      <c r="M1669" s="82" t="s">
        <v>34254</v>
      </c>
      <c r="N1669" s="82" t="s">
        <v>34255</v>
      </c>
      <c r="O1669" s="82" t="s">
        <v>558</v>
      </c>
      <c r="P1669" s="82" t="s">
        <v>360</v>
      </c>
      <c r="Q1669" s="82" t="s">
        <v>360</v>
      </c>
      <c r="R1669" s="82" t="s">
        <v>34256</v>
      </c>
      <c r="S1669" s="82" t="s">
        <v>34257</v>
      </c>
      <c r="T1669" s="82" t="s">
        <v>34258</v>
      </c>
      <c r="U1669" s="82" t="s">
        <v>34259</v>
      </c>
      <c r="V1669" s="82" t="s">
        <v>33772</v>
      </c>
      <c r="W1669" s="82" t="s">
        <v>34260</v>
      </c>
      <c r="X1669" s="82" t="s">
        <v>34261</v>
      </c>
      <c r="Y1669" s="82" t="s">
        <v>34262</v>
      </c>
      <c r="Z1669" s="82" t="s">
        <v>427</v>
      </c>
      <c r="AA1669" s="82" t="s">
        <v>376</v>
      </c>
      <c r="AB1669" s="82" t="s">
        <v>34263</v>
      </c>
      <c r="AC1669" s="82" t="s">
        <v>735</v>
      </c>
      <c r="AD1669" s="82" t="s">
        <v>34264</v>
      </c>
      <c r="AE1669" s="82" t="s">
        <v>34128</v>
      </c>
      <c r="AF1669" s="82" t="s">
        <v>382</v>
      </c>
      <c r="AG1669" s="82" t="s">
        <v>382</v>
      </c>
      <c r="AH1669" s="82" t="s">
        <v>34265</v>
      </c>
      <c r="AI1669" s="82" t="s">
        <v>1259</v>
      </c>
      <c r="AJ1669" s="82" t="s">
        <v>33659</v>
      </c>
      <c r="AK1669" s="82" t="s">
        <v>34266</v>
      </c>
      <c r="AL1669" s="82" t="s">
        <v>415</v>
      </c>
    </row>
    <row r="1670" spans="1:38" x14ac:dyDescent="0.25">
      <c r="A1670" s="82" t="s">
        <v>34267</v>
      </c>
      <c r="B1670" s="82">
        <v>93.07</v>
      </c>
      <c r="D1670" s="82" t="s">
        <v>34110</v>
      </c>
      <c r="E1670" s="82" t="s">
        <v>34268</v>
      </c>
      <c r="F1670" s="82" t="s">
        <v>34269</v>
      </c>
      <c r="G1670" s="82" t="s">
        <v>600</v>
      </c>
      <c r="H1670" s="82" t="s">
        <v>360</v>
      </c>
      <c r="I1670" s="82" t="s">
        <v>10921</v>
      </c>
      <c r="J1670" s="82" t="s">
        <v>10921</v>
      </c>
      <c r="K1670" s="82" t="s">
        <v>34270</v>
      </c>
      <c r="L1670" s="82" t="s">
        <v>34271</v>
      </c>
      <c r="M1670" s="82" t="s">
        <v>34272</v>
      </c>
      <c r="N1670" s="82" t="s">
        <v>34273</v>
      </c>
      <c r="O1670" s="82" t="s">
        <v>558</v>
      </c>
      <c r="P1670" s="82" t="s">
        <v>360</v>
      </c>
      <c r="Q1670" s="82" t="s">
        <v>360</v>
      </c>
      <c r="R1670" s="82" t="s">
        <v>34274</v>
      </c>
      <c r="S1670" s="82" t="s">
        <v>368</v>
      </c>
      <c r="T1670" s="82" t="s">
        <v>34275</v>
      </c>
      <c r="U1670" s="82" t="s">
        <v>34276</v>
      </c>
      <c r="V1670" s="82" t="s">
        <v>33772</v>
      </c>
      <c r="W1670" s="82" t="s">
        <v>34141</v>
      </c>
      <c r="X1670" s="82" t="s">
        <v>34124</v>
      </c>
      <c r="Y1670" s="82" t="s">
        <v>34277</v>
      </c>
      <c r="Z1670" s="82" t="s">
        <v>34278</v>
      </c>
      <c r="AA1670" s="82" t="s">
        <v>376</v>
      </c>
      <c r="AB1670" s="82" t="s">
        <v>34279</v>
      </c>
      <c r="AC1670" s="82" t="s">
        <v>735</v>
      </c>
      <c r="AD1670" s="82" t="s">
        <v>34280</v>
      </c>
      <c r="AE1670" s="82" t="s">
        <v>34128</v>
      </c>
      <c r="AF1670" s="82" t="s">
        <v>34281</v>
      </c>
      <c r="AG1670" s="82" t="s">
        <v>382</v>
      </c>
      <c r="AH1670" s="82" t="s">
        <v>34145</v>
      </c>
      <c r="AI1670" s="82" t="s">
        <v>34282</v>
      </c>
      <c r="AJ1670" s="82" t="s">
        <v>33659</v>
      </c>
      <c r="AK1670" s="82" t="s">
        <v>34283</v>
      </c>
      <c r="AL1670" s="82" t="s">
        <v>415</v>
      </c>
    </row>
    <row r="1671" spans="1:38" x14ac:dyDescent="0.25">
      <c r="A1671" s="82" t="s">
        <v>218</v>
      </c>
      <c r="B1671" s="82">
        <v>93.070999999999998</v>
      </c>
      <c r="C1671" s="82" t="s">
        <v>34284</v>
      </c>
      <c r="D1671" s="82" t="s">
        <v>33803</v>
      </c>
      <c r="E1671" s="82" t="s">
        <v>34285</v>
      </c>
      <c r="F1671" s="82" t="s">
        <v>34286</v>
      </c>
      <c r="G1671" s="82" t="s">
        <v>3124</v>
      </c>
      <c r="H1671" s="82" t="s">
        <v>360</v>
      </c>
      <c r="I1671" s="82" t="s">
        <v>34287</v>
      </c>
      <c r="J1671" s="82" t="s">
        <v>34288</v>
      </c>
      <c r="K1671" s="82" t="s">
        <v>34289</v>
      </c>
      <c r="L1671" s="82" t="s">
        <v>580</v>
      </c>
      <c r="M1671" s="82" t="s">
        <v>34290</v>
      </c>
      <c r="N1671" s="82" t="s">
        <v>34291</v>
      </c>
      <c r="O1671" s="82" t="s">
        <v>558</v>
      </c>
      <c r="P1671" s="82" t="s">
        <v>33939</v>
      </c>
      <c r="Q1671" s="82" t="s">
        <v>360</v>
      </c>
      <c r="R1671" s="82" t="s">
        <v>34292</v>
      </c>
      <c r="S1671" s="82" t="s">
        <v>34293</v>
      </c>
      <c r="T1671" s="82" t="s">
        <v>34294</v>
      </c>
      <c r="U1671" s="82" t="s">
        <v>631</v>
      </c>
      <c r="V1671" s="82" t="s">
        <v>33817</v>
      </c>
      <c r="W1671" s="82" t="s">
        <v>34295</v>
      </c>
      <c r="X1671" s="82" t="s">
        <v>33819</v>
      </c>
      <c r="Y1671" s="82" t="s">
        <v>34296</v>
      </c>
      <c r="Z1671" s="82" t="s">
        <v>34297</v>
      </c>
      <c r="AA1671" s="82" t="s">
        <v>376</v>
      </c>
      <c r="AB1671" s="82" t="s">
        <v>382</v>
      </c>
      <c r="AC1671" s="82" t="s">
        <v>34298</v>
      </c>
      <c r="AD1671" s="82" t="s">
        <v>34299</v>
      </c>
      <c r="AE1671" s="82" t="s">
        <v>33825</v>
      </c>
      <c r="AF1671" s="82" t="s">
        <v>34300</v>
      </c>
      <c r="AG1671" s="82" t="s">
        <v>382</v>
      </c>
      <c r="AH1671" s="82" t="s">
        <v>34301</v>
      </c>
      <c r="AI1671" s="82" t="s">
        <v>1259</v>
      </c>
      <c r="AJ1671" s="82" t="s">
        <v>33659</v>
      </c>
      <c r="AK1671" s="82" t="s">
        <v>34302</v>
      </c>
      <c r="AL1671" s="82" t="s">
        <v>3887</v>
      </c>
    </row>
    <row r="1672" spans="1:38" x14ac:dyDescent="0.25">
      <c r="A1672" s="82" t="s">
        <v>34303</v>
      </c>
      <c r="B1672" s="82">
        <v>93.072000000000003</v>
      </c>
      <c r="C1672" s="82" t="s">
        <v>34304</v>
      </c>
      <c r="D1672" s="82" t="s">
        <v>33803</v>
      </c>
      <c r="E1672" s="82" t="s">
        <v>34305</v>
      </c>
      <c r="F1672" s="82" t="s">
        <v>34306</v>
      </c>
      <c r="G1672" s="82" t="s">
        <v>600</v>
      </c>
      <c r="H1672" s="82" t="s">
        <v>360</v>
      </c>
      <c r="I1672" s="82" t="s">
        <v>367</v>
      </c>
      <c r="J1672" s="82" t="s">
        <v>367</v>
      </c>
      <c r="K1672" s="82" t="s">
        <v>34307</v>
      </c>
      <c r="L1672" s="82" t="s">
        <v>421</v>
      </c>
      <c r="M1672" s="82" t="s">
        <v>34308</v>
      </c>
      <c r="N1672" s="82" t="s">
        <v>34309</v>
      </c>
      <c r="O1672" s="82" t="s">
        <v>558</v>
      </c>
      <c r="P1672" s="82" t="s">
        <v>34310</v>
      </c>
      <c r="Q1672" s="82" t="s">
        <v>360</v>
      </c>
      <c r="R1672" s="82" t="s">
        <v>34311</v>
      </c>
      <c r="S1672" s="82" t="s">
        <v>34312</v>
      </c>
      <c r="T1672" s="82" t="s">
        <v>34313</v>
      </c>
      <c r="U1672" s="82" t="s">
        <v>34314</v>
      </c>
      <c r="V1672" s="82" t="s">
        <v>34315</v>
      </c>
      <c r="W1672" s="82" t="s">
        <v>34316</v>
      </c>
      <c r="X1672" s="82" t="s">
        <v>33819</v>
      </c>
      <c r="Y1672" s="82" t="s">
        <v>34317</v>
      </c>
      <c r="Z1672" s="82" t="s">
        <v>34318</v>
      </c>
      <c r="AA1672" s="82" t="s">
        <v>34319</v>
      </c>
      <c r="AB1672" s="82" t="s">
        <v>34320</v>
      </c>
      <c r="AC1672" s="82" t="s">
        <v>446</v>
      </c>
      <c r="AD1672" s="82" t="s">
        <v>34321</v>
      </c>
      <c r="AE1672" s="82" t="s">
        <v>33825</v>
      </c>
      <c r="AF1672" s="82" t="s">
        <v>34322</v>
      </c>
      <c r="AG1672" s="82" t="s">
        <v>382</v>
      </c>
      <c r="AH1672" s="82" t="s">
        <v>34323</v>
      </c>
      <c r="AI1672" s="82" t="s">
        <v>34324</v>
      </c>
      <c r="AJ1672" s="82" t="s">
        <v>33659</v>
      </c>
      <c r="AK1672" s="82" t="s">
        <v>34325</v>
      </c>
      <c r="AL1672" s="82" t="s">
        <v>415</v>
      </c>
    </row>
    <row r="1673" spans="1:38" x14ac:dyDescent="0.25">
      <c r="A1673" s="82" t="s">
        <v>34326</v>
      </c>
      <c r="B1673" s="82">
        <v>93.072999999999993</v>
      </c>
      <c r="D1673" s="82" t="s">
        <v>34110</v>
      </c>
      <c r="E1673" s="82" t="s">
        <v>34327</v>
      </c>
      <c r="F1673" s="82" t="s">
        <v>34328</v>
      </c>
      <c r="G1673" s="82" t="s">
        <v>600</v>
      </c>
      <c r="H1673" s="82" t="s">
        <v>360</v>
      </c>
      <c r="I1673" s="82" t="s">
        <v>11</v>
      </c>
      <c r="J1673" s="82" t="s">
        <v>34329</v>
      </c>
      <c r="K1673" s="82" t="s">
        <v>34330</v>
      </c>
      <c r="L1673" s="82" t="s">
        <v>580</v>
      </c>
      <c r="M1673" s="82" t="s">
        <v>34331</v>
      </c>
      <c r="N1673" s="82" t="s">
        <v>34332</v>
      </c>
      <c r="O1673" s="82" t="s">
        <v>558</v>
      </c>
      <c r="P1673" s="82" t="s">
        <v>360</v>
      </c>
      <c r="Q1673" s="82" t="s">
        <v>360</v>
      </c>
      <c r="R1673" s="82" t="s">
        <v>34333</v>
      </c>
      <c r="S1673" s="82" t="s">
        <v>400</v>
      </c>
      <c r="T1673" s="82" t="s">
        <v>34334</v>
      </c>
      <c r="U1673" s="82" t="s">
        <v>34335</v>
      </c>
      <c r="V1673" s="82" t="s">
        <v>632</v>
      </c>
      <c r="W1673" s="82" t="s">
        <v>34336</v>
      </c>
      <c r="X1673" s="82" t="s">
        <v>34261</v>
      </c>
      <c r="Y1673" s="82" t="s">
        <v>34337</v>
      </c>
      <c r="Z1673" s="82" t="s">
        <v>34338</v>
      </c>
      <c r="AA1673" s="82" t="s">
        <v>376</v>
      </c>
      <c r="AB1673" s="82" t="s">
        <v>34339</v>
      </c>
      <c r="AC1673" s="82" t="s">
        <v>1011</v>
      </c>
      <c r="AD1673" s="82" t="s">
        <v>34340</v>
      </c>
      <c r="AE1673" s="82" t="s">
        <v>34341</v>
      </c>
      <c r="AF1673" s="82" t="s">
        <v>382</v>
      </c>
      <c r="AG1673" s="82" t="s">
        <v>382</v>
      </c>
      <c r="AH1673" s="82" t="s">
        <v>34342</v>
      </c>
      <c r="AI1673" s="82" t="s">
        <v>34343</v>
      </c>
      <c r="AJ1673" s="82" t="s">
        <v>33659</v>
      </c>
      <c r="AK1673" s="82" t="s">
        <v>34344</v>
      </c>
      <c r="AL1673" s="82" t="s">
        <v>3887</v>
      </c>
    </row>
    <row r="1674" spans="1:38" x14ac:dyDescent="0.25">
      <c r="A1674" s="82" t="s">
        <v>181</v>
      </c>
      <c r="B1674" s="82">
        <v>93.073999999999998</v>
      </c>
      <c r="C1674" s="82" t="s">
        <v>34345</v>
      </c>
      <c r="D1674" s="82" t="s">
        <v>34110</v>
      </c>
      <c r="E1674" s="82" t="s">
        <v>34346</v>
      </c>
      <c r="F1674" s="82" t="s">
        <v>34347</v>
      </c>
      <c r="G1674" s="82" t="s">
        <v>14355</v>
      </c>
      <c r="H1674" s="82" t="s">
        <v>360</v>
      </c>
      <c r="I1674" s="82" t="s">
        <v>313</v>
      </c>
      <c r="J1674" s="82" t="s">
        <v>313</v>
      </c>
      <c r="K1674" s="82" t="s">
        <v>34348</v>
      </c>
      <c r="L1674" s="82" t="s">
        <v>421</v>
      </c>
      <c r="M1674" s="82" t="s">
        <v>34349</v>
      </c>
      <c r="N1674" s="82" t="s">
        <v>34350</v>
      </c>
      <c r="O1674" s="82" t="s">
        <v>558</v>
      </c>
      <c r="P1674" s="82" t="s">
        <v>313</v>
      </c>
      <c r="Q1674" s="82" t="s">
        <v>313</v>
      </c>
      <c r="R1674" s="82" t="s">
        <v>34351</v>
      </c>
      <c r="S1674" s="82" t="s">
        <v>34352</v>
      </c>
      <c r="T1674" s="82" t="s">
        <v>34353</v>
      </c>
      <c r="U1674" s="82" t="s">
        <v>34354</v>
      </c>
      <c r="V1674" s="82" t="s">
        <v>34355</v>
      </c>
      <c r="W1674" s="82" t="s">
        <v>34356</v>
      </c>
      <c r="X1674" s="82" t="s">
        <v>34357</v>
      </c>
      <c r="Y1674" s="82" t="s">
        <v>34358</v>
      </c>
      <c r="Z1674" s="82" t="s">
        <v>34359</v>
      </c>
      <c r="AA1674" s="82" t="s">
        <v>376</v>
      </c>
      <c r="AB1674" s="82" t="s">
        <v>34263</v>
      </c>
      <c r="AC1674" s="82" t="s">
        <v>34360</v>
      </c>
      <c r="AD1674" s="82" t="s">
        <v>34361</v>
      </c>
      <c r="AE1674" s="82" t="s">
        <v>34128</v>
      </c>
      <c r="AF1674" s="82" t="s">
        <v>382</v>
      </c>
      <c r="AG1674" s="82" t="s">
        <v>382</v>
      </c>
      <c r="AH1674" s="82" t="s">
        <v>34362</v>
      </c>
      <c r="AI1674" s="82" t="s">
        <v>34363</v>
      </c>
      <c r="AJ1674" s="82" t="s">
        <v>33659</v>
      </c>
      <c r="AK1674" s="82" t="s">
        <v>34364</v>
      </c>
      <c r="AL1674" s="82" t="s">
        <v>415</v>
      </c>
    </row>
    <row r="1675" spans="1:38" x14ac:dyDescent="0.25">
      <c r="A1675" s="82" t="s">
        <v>34365</v>
      </c>
      <c r="B1675" s="82">
        <v>93.076999999999998</v>
      </c>
      <c r="C1675" s="82" t="s">
        <v>34366</v>
      </c>
      <c r="D1675" s="82" t="s">
        <v>34367</v>
      </c>
      <c r="E1675" s="82" t="s">
        <v>34368</v>
      </c>
      <c r="F1675" s="82" t="s">
        <v>34369</v>
      </c>
      <c r="G1675" s="82" t="s">
        <v>34370</v>
      </c>
      <c r="H1675" s="82" t="s">
        <v>360</v>
      </c>
      <c r="I1675" s="82" t="s">
        <v>34371</v>
      </c>
      <c r="J1675" s="82" t="s">
        <v>34372</v>
      </c>
      <c r="K1675" s="82" t="s">
        <v>362</v>
      </c>
      <c r="L1675" s="82" t="s">
        <v>34373</v>
      </c>
      <c r="M1675" s="82" t="s">
        <v>34374</v>
      </c>
      <c r="N1675" s="82" t="s">
        <v>34375</v>
      </c>
      <c r="O1675" s="82" t="s">
        <v>558</v>
      </c>
      <c r="P1675" s="82" t="s">
        <v>34376</v>
      </c>
      <c r="Q1675" s="82" t="s">
        <v>34377</v>
      </c>
      <c r="R1675" s="82" t="s">
        <v>34378</v>
      </c>
      <c r="S1675" s="82" t="s">
        <v>400</v>
      </c>
      <c r="T1675" s="82" t="s">
        <v>34379</v>
      </c>
      <c r="U1675" s="82" t="s">
        <v>34380</v>
      </c>
      <c r="V1675" s="82" t="s">
        <v>632</v>
      </c>
      <c r="W1675" s="82" t="s">
        <v>34381</v>
      </c>
      <c r="X1675" s="82" t="s">
        <v>34382</v>
      </c>
      <c r="Y1675" s="82" t="s">
        <v>34383</v>
      </c>
      <c r="AA1675" s="82" t="s">
        <v>376</v>
      </c>
      <c r="AB1675" s="82" t="s">
        <v>34384</v>
      </c>
      <c r="AC1675" s="82" t="s">
        <v>1011</v>
      </c>
      <c r="AD1675" s="82" t="s">
        <v>34385</v>
      </c>
      <c r="AE1675" s="82" t="s">
        <v>34386</v>
      </c>
      <c r="AF1675" s="82" t="s">
        <v>382</v>
      </c>
      <c r="AG1675" s="82" t="s">
        <v>382</v>
      </c>
      <c r="AH1675" s="82" t="s">
        <v>34387</v>
      </c>
      <c r="AI1675" s="82" t="s">
        <v>34388</v>
      </c>
      <c r="AJ1675" s="82" t="s">
        <v>33659</v>
      </c>
      <c r="AK1675" s="82" t="s">
        <v>34389</v>
      </c>
      <c r="AL1675" s="82" t="s">
        <v>1286</v>
      </c>
    </row>
    <row r="1676" spans="1:38" x14ac:dyDescent="0.25">
      <c r="A1676" s="82" t="s">
        <v>34390</v>
      </c>
      <c r="B1676" s="82">
        <v>93.078000000000003</v>
      </c>
      <c r="D1676" s="82" t="s">
        <v>33643</v>
      </c>
      <c r="E1676" s="82" t="s">
        <v>34391</v>
      </c>
      <c r="F1676" s="82" t="s">
        <v>34392</v>
      </c>
      <c r="G1676" s="82" t="s">
        <v>4176</v>
      </c>
      <c r="H1676" s="82" t="s">
        <v>360</v>
      </c>
      <c r="I1676" s="82" t="s">
        <v>34393</v>
      </c>
      <c r="J1676" s="82" t="s">
        <v>34393</v>
      </c>
      <c r="K1676" s="82" t="s">
        <v>34394</v>
      </c>
      <c r="L1676" s="82" t="s">
        <v>421</v>
      </c>
      <c r="M1676" s="82" t="s">
        <v>34395</v>
      </c>
      <c r="N1676" s="82" t="s">
        <v>34396</v>
      </c>
      <c r="O1676" s="82" t="s">
        <v>34397</v>
      </c>
      <c r="P1676" s="82" t="s">
        <v>34398</v>
      </c>
      <c r="Q1676" s="82" t="s">
        <v>360</v>
      </c>
      <c r="R1676" s="82" t="s">
        <v>360</v>
      </c>
      <c r="S1676" s="82" t="s">
        <v>368</v>
      </c>
      <c r="T1676" s="82" t="s">
        <v>34399</v>
      </c>
      <c r="U1676" s="82" t="s">
        <v>34400</v>
      </c>
      <c r="V1676" s="82" t="s">
        <v>1376</v>
      </c>
      <c r="W1676" s="82" t="s">
        <v>33818</v>
      </c>
      <c r="X1676" s="82" t="s">
        <v>34401</v>
      </c>
      <c r="Y1676" s="82" t="s">
        <v>34402</v>
      </c>
      <c r="Z1676" s="82" t="s">
        <v>427</v>
      </c>
      <c r="AA1676" s="82" t="s">
        <v>376</v>
      </c>
      <c r="AB1676" s="82" t="s">
        <v>382</v>
      </c>
      <c r="AC1676" s="82" t="s">
        <v>735</v>
      </c>
      <c r="AD1676" s="82" t="s">
        <v>34403</v>
      </c>
      <c r="AE1676" s="82" t="s">
        <v>33799</v>
      </c>
      <c r="AF1676" s="82" t="s">
        <v>382</v>
      </c>
      <c r="AG1676" s="82" t="s">
        <v>382</v>
      </c>
      <c r="AH1676" s="82" t="s">
        <v>34404</v>
      </c>
      <c r="AI1676" s="82" t="s">
        <v>34405</v>
      </c>
      <c r="AJ1676" s="82" t="s">
        <v>33659</v>
      </c>
      <c r="AK1676" s="82" t="s">
        <v>34406</v>
      </c>
      <c r="AL1676" s="82" t="s">
        <v>415</v>
      </c>
    </row>
    <row r="1677" spans="1:38" x14ac:dyDescent="0.25">
      <c r="A1677" s="82" t="s">
        <v>34407</v>
      </c>
      <c r="B1677" s="82">
        <v>93.078999999999994</v>
      </c>
      <c r="C1677" s="82" t="s">
        <v>313</v>
      </c>
      <c r="D1677" s="82" t="s">
        <v>34110</v>
      </c>
      <c r="E1677" s="82" t="s">
        <v>34408</v>
      </c>
      <c r="F1677" s="82" t="s">
        <v>34409</v>
      </c>
      <c r="G1677" s="82" t="s">
        <v>600</v>
      </c>
      <c r="H1677" s="82" t="s">
        <v>360</v>
      </c>
      <c r="I1677" s="82" t="s">
        <v>34410</v>
      </c>
      <c r="J1677" s="82" t="s">
        <v>34411</v>
      </c>
      <c r="K1677" s="82" t="s">
        <v>628</v>
      </c>
      <c r="L1677" s="82" t="s">
        <v>34412</v>
      </c>
      <c r="M1677" s="82" t="s">
        <v>1376</v>
      </c>
      <c r="N1677" s="82" t="s">
        <v>34413</v>
      </c>
      <c r="O1677" s="82" t="s">
        <v>34414</v>
      </c>
      <c r="P1677" s="82" t="s">
        <v>360</v>
      </c>
      <c r="Q1677" s="82" t="s">
        <v>360</v>
      </c>
      <c r="R1677" s="82" t="s">
        <v>34415</v>
      </c>
      <c r="S1677" s="82" t="s">
        <v>400</v>
      </c>
      <c r="T1677" s="82" t="s">
        <v>34416</v>
      </c>
      <c r="U1677" s="82" t="s">
        <v>34417</v>
      </c>
      <c r="V1677" s="82" t="s">
        <v>34418</v>
      </c>
      <c r="W1677" s="82" t="s">
        <v>34419</v>
      </c>
      <c r="X1677" s="82" t="s">
        <v>34420</v>
      </c>
      <c r="Y1677" s="82" t="s">
        <v>34421</v>
      </c>
      <c r="Z1677" s="82" t="s">
        <v>34422</v>
      </c>
      <c r="AA1677" s="82" t="s">
        <v>34423</v>
      </c>
      <c r="AB1677" s="82" t="s">
        <v>34424</v>
      </c>
      <c r="AC1677" s="82" t="s">
        <v>735</v>
      </c>
      <c r="AD1677" s="82" t="s">
        <v>34425</v>
      </c>
      <c r="AE1677" s="82" t="s">
        <v>34426</v>
      </c>
      <c r="AF1677" s="82" t="s">
        <v>34427</v>
      </c>
      <c r="AG1677" s="82" t="s">
        <v>34428</v>
      </c>
      <c r="AH1677" s="82" t="s">
        <v>34429</v>
      </c>
      <c r="AI1677" s="82" t="s">
        <v>34430</v>
      </c>
      <c r="AJ1677" s="82" t="s">
        <v>33659</v>
      </c>
      <c r="AK1677" s="82" t="s">
        <v>34431</v>
      </c>
      <c r="AL1677" s="82" t="s">
        <v>415</v>
      </c>
    </row>
    <row r="1678" spans="1:38" x14ac:dyDescent="0.25">
      <c r="A1678" s="82" t="s">
        <v>34432</v>
      </c>
      <c r="B1678" s="82">
        <v>93.08</v>
      </c>
      <c r="C1678" s="82" t="s">
        <v>34433</v>
      </c>
      <c r="D1678" s="82" t="s">
        <v>34110</v>
      </c>
      <c r="E1678" s="82" t="s">
        <v>34434</v>
      </c>
      <c r="F1678" s="82" t="s">
        <v>34435</v>
      </c>
      <c r="G1678" s="82" t="s">
        <v>600</v>
      </c>
      <c r="H1678" s="82" t="s">
        <v>360</v>
      </c>
      <c r="I1678" s="82" t="s">
        <v>11</v>
      </c>
      <c r="J1678" s="82" t="s">
        <v>11</v>
      </c>
      <c r="K1678" s="82" t="s">
        <v>34436</v>
      </c>
      <c r="L1678" s="82" t="s">
        <v>580</v>
      </c>
      <c r="M1678" s="82" t="s">
        <v>34437</v>
      </c>
      <c r="N1678" s="82" t="s">
        <v>34438</v>
      </c>
      <c r="O1678" s="82" t="s">
        <v>558</v>
      </c>
      <c r="P1678" s="82" t="s">
        <v>34439</v>
      </c>
      <c r="Q1678" s="82" t="s">
        <v>360</v>
      </c>
      <c r="R1678" s="82" t="s">
        <v>34440</v>
      </c>
      <c r="S1678" s="82" t="s">
        <v>400</v>
      </c>
      <c r="T1678" s="82" t="s">
        <v>34441</v>
      </c>
      <c r="U1678" s="82" t="s">
        <v>34442</v>
      </c>
      <c r="V1678" s="82" t="s">
        <v>34443</v>
      </c>
      <c r="W1678" s="82" t="s">
        <v>34444</v>
      </c>
      <c r="X1678" s="82" t="s">
        <v>34261</v>
      </c>
      <c r="Y1678" s="82" t="s">
        <v>34445</v>
      </c>
      <c r="Z1678" s="82" t="s">
        <v>34446</v>
      </c>
      <c r="AA1678" s="82" t="s">
        <v>376</v>
      </c>
      <c r="AB1678" s="82" t="s">
        <v>34447</v>
      </c>
      <c r="AC1678" s="82" t="s">
        <v>735</v>
      </c>
      <c r="AD1678" s="82" t="s">
        <v>34448</v>
      </c>
      <c r="AE1678" s="82" t="s">
        <v>34449</v>
      </c>
      <c r="AF1678" s="82" t="s">
        <v>382</v>
      </c>
      <c r="AG1678" s="82" t="s">
        <v>34450</v>
      </c>
      <c r="AH1678" s="82" t="s">
        <v>34451</v>
      </c>
      <c r="AI1678" s="82" t="s">
        <v>34452</v>
      </c>
      <c r="AJ1678" s="82" t="s">
        <v>33659</v>
      </c>
      <c r="AK1678" s="82" t="s">
        <v>34453</v>
      </c>
      <c r="AL1678" s="82" t="s">
        <v>415</v>
      </c>
    </row>
    <row r="1679" spans="1:38" x14ac:dyDescent="0.25">
      <c r="A1679" s="82" t="s">
        <v>34454</v>
      </c>
      <c r="B1679" s="82">
        <v>93.081000000000003</v>
      </c>
      <c r="D1679" s="82" t="s">
        <v>33643</v>
      </c>
      <c r="E1679" s="82" t="s">
        <v>34455</v>
      </c>
      <c r="F1679" s="82" t="s">
        <v>34456</v>
      </c>
      <c r="G1679" s="82" t="s">
        <v>4176</v>
      </c>
      <c r="H1679" s="82" t="s">
        <v>360</v>
      </c>
      <c r="I1679" s="82" t="s">
        <v>34457</v>
      </c>
      <c r="J1679" s="82" t="s">
        <v>34458</v>
      </c>
      <c r="K1679" s="82" t="s">
        <v>34459</v>
      </c>
      <c r="L1679" s="82" t="s">
        <v>421</v>
      </c>
      <c r="M1679" s="82" t="s">
        <v>34395</v>
      </c>
      <c r="N1679" s="82" t="s">
        <v>34396</v>
      </c>
      <c r="O1679" s="82" t="s">
        <v>366</v>
      </c>
      <c r="P1679" s="82" t="s">
        <v>34460</v>
      </c>
      <c r="Q1679" s="82" t="s">
        <v>360</v>
      </c>
      <c r="R1679" s="82" t="s">
        <v>360</v>
      </c>
      <c r="S1679" s="82" t="s">
        <v>400</v>
      </c>
      <c r="T1679" s="82" t="s">
        <v>34461</v>
      </c>
      <c r="U1679" s="82" t="s">
        <v>34462</v>
      </c>
      <c r="V1679" s="82" t="s">
        <v>34463</v>
      </c>
      <c r="W1679" s="82" t="s">
        <v>34464</v>
      </c>
      <c r="X1679" s="82" t="s">
        <v>34401</v>
      </c>
      <c r="Y1679" s="82" t="s">
        <v>34465</v>
      </c>
      <c r="AA1679" s="82" t="s">
        <v>376</v>
      </c>
      <c r="AB1679" s="82" t="s">
        <v>382</v>
      </c>
      <c r="AC1679" s="82" t="s">
        <v>34466</v>
      </c>
      <c r="AD1679" s="82" t="s">
        <v>34467</v>
      </c>
      <c r="AE1679" s="82" t="s">
        <v>33799</v>
      </c>
      <c r="AF1679" s="82" t="s">
        <v>382</v>
      </c>
      <c r="AG1679" s="82" t="s">
        <v>382</v>
      </c>
      <c r="AH1679" s="82" t="s">
        <v>382</v>
      </c>
      <c r="AI1679" s="82" t="s">
        <v>34468</v>
      </c>
      <c r="AJ1679" s="82" t="s">
        <v>33659</v>
      </c>
      <c r="AK1679" s="82" t="s">
        <v>34469</v>
      </c>
      <c r="AL1679" s="82" t="s">
        <v>415</v>
      </c>
    </row>
    <row r="1680" spans="1:38" x14ac:dyDescent="0.25">
      <c r="A1680" s="82" t="s">
        <v>34470</v>
      </c>
      <c r="B1680" s="82">
        <v>93.081999999999994</v>
      </c>
      <c r="D1680" s="82" t="s">
        <v>34110</v>
      </c>
      <c r="E1680" s="82" t="s">
        <v>34471</v>
      </c>
      <c r="F1680" s="82" t="s">
        <v>34472</v>
      </c>
      <c r="G1680" s="82" t="s">
        <v>600</v>
      </c>
      <c r="H1680" s="82" t="s">
        <v>360</v>
      </c>
      <c r="I1680" s="82" t="s">
        <v>34473</v>
      </c>
      <c r="J1680" s="82" t="s">
        <v>34474</v>
      </c>
      <c r="K1680" s="82" t="s">
        <v>34475</v>
      </c>
      <c r="L1680" s="82" t="s">
        <v>34253</v>
      </c>
      <c r="M1680" s="82" t="s">
        <v>421</v>
      </c>
      <c r="N1680" s="82" t="s">
        <v>34476</v>
      </c>
      <c r="O1680" s="82" t="s">
        <v>558</v>
      </c>
      <c r="P1680" s="82" t="s">
        <v>360</v>
      </c>
      <c r="Q1680" s="82" t="s">
        <v>360</v>
      </c>
      <c r="R1680" s="82" t="s">
        <v>360</v>
      </c>
      <c r="S1680" s="82" t="s">
        <v>368</v>
      </c>
      <c r="T1680" s="82" t="s">
        <v>34477</v>
      </c>
      <c r="U1680" s="82" t="s">
        <v>34478</v>
      </c>
      <c r="V1680" s="82" t="s">
        <v>362</v>
      </c>
      <c r="W1680" s="82" t="s">
        <v>34479</v>
      </c>
      <c r="X1680" s="82" t="s">
        <v>34480</v>
      </c>
      <c r="Y1680" s="82" t="s">
        <v>34481</v>
      </c>
      <c r="Z1680" s="82" t="s">
        <v>34482</v>
      </c>
      <c r="AA1680" s="82" t="s">
        <v>376</v>
      </c>
      <c r="AB1680" s="82" t="s">
        <v>382</v>
      </c>
      <c r="AC1680" s="82" t="s">
        <v>735</v>
      </c>
      <c r="AD1680" s="82" t="s">
        <v>34483</v>
      </c>
      <c r="AE1680" s="82" t="s">
        <v>34128</v>
      </c>
      <c r="AF1680" s="82" t="s">
        <v>382</v>
      </c>
      <c r="AG1680" s="82" t="s">
        <v>382</v>
      </c>
      <c r="AH1680" s="82" t="s">
        <v>34484</v>
      </c>
      <c r="AI1680" s="82" t="s">
        <v>34485</v>
      </c>
      <c r="AJ1680" s="82" t="s">
        <v>33659</v>
      </c>
      <c r="AK1680" s="82" t="s">
        <v>34486</v>
      </c>
      <c r="AL1680" s="82" t="s">
        <v>961</v>
      </c>
    </row>
    <row r="1681" spans="1:38" x14ac:dyDescent="0.25">
      <c r="A1681" s="82" t="s">
        <v>34487</v>
      </c>
      <c r="B1681" s="82">
        <v>93.082999999999998</v>
      </c>
      <c r="D1681" s="82" t="s">
        <v>34110</v>
      </c>
      <c r="E1681" s="82" t="s">
        <v>34488</v>
      </c>
      <c r="F1681" s="82" t="s">
        <v>34489</v>
      </c>
      <c r="G1681" s="82" t="s">
        <v>1848</v>
      </c>
      <c r="H1681" s="82" t="s">
        <v>360</v>
      </c>
      <c r="I1681" s="82" t="s">
        <v>34490</v>
      </c>
      <c r="J1681" s="82" t="s">
        <v>360</v>
      </c>
      <c r="K1681" s="82" t="s">
        <v>34491</v>
      </c>
      <c r="L1681" s="82" t="s">
        <v>1180</v>
      </c>
      <c r="M1681" s="82" t="s">
        <v>34492</v>
      </c>
      <c r="N1681" s="82" t="s">
        <v>34493</v>
      </c>
      <c r="O1681" s="82" t="s">
        <v>558</v>
      </c>
      <c r="P1681" s="82" t="s">
        <v>34494</v>
      </c>
      <c r="Q1681" s="82" t="s">
        <v>360</v>
      </c>
      <c r="R1681" s="82" t="s">
        <v>34495</v>
      </c>
      <c r="S1681" s="82" t="s">
        <v>400</v>
      </c>
      <c r="T1681" s="82" t="s">
        <v>34496</v>
      </c>
      <c r="U1681" s="82" t="s">
        <v>34497</v>
      </c>
      <c r="V1681" s="82" t="s">
        <v>33772</v>
      </c>
      <c r="W1681" s="82" t="s">
        <v>34498</v>
      </c>
      <c r="X1681" s="82" t="s">
        <v>34124</v>
      </c>
      <c r="Y1681" s="82" t="s">
        <v>34499</v>
      </c>
      <c r="Z1681" s="82" t="s">
        <v>34500</v>
      </c>
      <c r="AA1681" s="82" t="s">
        <v>376</v>
      </c>
      <c r="AB1681" s="82" t="s">
        <v>382</v>
      </c>
      <c r="AC1681" s="82" t="s">
        <v>446</v>
      </c>
      <c r="AD1681" s="82" t="s">
        <v>34501</v>
      </c>
      <c r="AE1681" s="82" t="s">
        <v>360</v>
      </c>
      <c r="AF1681" s="82" t="s">
        <v>382</v>
      </c>
      <c r="AG1681" s="82" t="s">
        <v>382</v>
      </c>
      <c r="AH1681" s="82" t="s">
        <v>34502</v>
      </c>
      <c r="AI1681" s="82" t="s">
        <v>34503</v>
      </c>
      <c r="AJ1681" s="82" t="s">
        <v>33659</v>
      </c>
      <c r="AK1681" s="82" t="s">
        <v>34504</v>
      </c>
      <c r="AL1681" s="82" t="s">
        <v>415</v>
      </c>
    </row>
    <row r="1682" spans="1:38" x14ac:dyDescent="0.25">
      <c r="A1682" s="82" t="s">
        <v>34505</v>
      </c>
      <c r="B1682" s="82">
        <v>93.084000000000003</v>
      </c>
      <c r="D1682" s="82" t="s">
        <v>34110</v>
      </c>
      <c r="E1682" s="82" t="s">
        <v>34506</v>
      </c>
      <c r="F1682" s="82" t="s">
        <v>34507</v>
      </c>
      <c r="G1682" s="82" t="s">
        <v>600</v>
      </c>
      <c r="H1682" s="82" t="s">
        <v>360</v>
      </c>
      <c r="I1682" s="82" t="s">
        <v>34508</v>
      </c>
      <c r="J1682" s="82" t="s">
        <v>360</v>
      </c>
      <c r="K1682" s="82" t="s">
        <v>34509</v>
      </c>
      <c r="L1682" s="82" t="s">
        <v>1180</v>
      </c>
      <c r="M1682" s="82" t="s">
        <v>34492</v>
      </c>
      <c r="N1682" s="82" t="s">
        <v>34493</v>
      </c>
      <c r="O1682" s="82" t="s">
        <v>558</v>
      </c>
      <c r="P1682" s="82" t="s">
        <v>34510</v>
      </c>
      <c r="Q1682" s="82" t="s">
        <v>360</v>
      </c>
      <c r="R1682" s="82" t="s">
        <v>34511</v>
      </c>
      <c r="S1682" s="82" t="s">
        <v>400</v>
      </c>
      <c r="T1682" s="82" t="s">
        <v>34512</v>
      </c>
      <c r="U1682" s="82" t="s">
        <v>34513</v>
      </c>
      <c r="V1682" s="82" t="s">
        <v>34514</v>
      </c>
      <c r="W1682" s="82" t="s">
        <v>34515</v>
      </c>
      <c r="X1682" s="82" t="s">
        <v>34124</v>
      </c>
      <c r="Y1682" s="82" t="s">
        <v>34516</v>
      </c>
      <c r="Z1682" s="82" t="s">
        <v>34517</v>
      </c>
      <c r="AA1682" s="82" t="s">
        <v>376</v>
      </c>
      <c r="AB1682" s="82" t="s">
        <v>382</v>
      </c>
      <c r="AC1682" s="82" t="s">
        <v>446</v>
      </c>
      <c r="AD1682" s="82" t="s">
        <v>34501</v>
      </c>
      <c r="AE1682" s="82" t="s">
        <v>360</v>
      </c>
      <c r="AF1682" s="82" t="s">
        <v>382</v>
      </c>
      <c r="AG1682" s="82" t="s">
        <v>382</v>
      </c>
      <c r="AH1682" s="82" t="s">
        <v>34518</v>
      </c>
      <c r="AI1682" s="82" t="s">
        <v>34503</v>
      </c>
      <c r="AJ1682" s="82" t="s">
        <v>33659</v>
      </c>
      <c r="AK1682" s="82" t="s">
        <v>34519</v>
      </c>
      <c r="AL1682" s="82" t="s">
        <v>415</v>
      </c>
    </row>
    <row r="1683" spans="1:38" x14ac:dyDescent="0.25">
      <c r="A1683" s="82" t="s">
        <v>34520</v>
      </c>
      <c r="B1683" s="82">
        <v>93.084999999999994</v>
      </c>
      <c r="D1683" s="82" t="s">
        <v>33643</v>
      </c>
      <c r="E1683" s="82" t="s">
        <v>34521</v>
      </c>
      <c r="F1683" s="82" t="s">
        <v>34522</v>
      </c>
      <c r="G1683" s="82" t="s">
        <v>359</v>
      </c>
      <c r="H1683" s="82" t="s">
        <v>360</v>
      </c>
      <c r="I1683" s="82" t="s">
        <v>34523</v>
      </c>
      <c r="J1683" s="82" t="s">
        <v>34524</v>
      </c>
      <c r="K1683" s="82" t="s">
        <v>34525</v>
      </c>
      <c r="L1683" s="82" t="s">
        <v>580</v>
      </c>
      <c r="M1683" s="82" t="s">
        <v>34526</v>
      </c>
      <c r="N1683" s="82" t="s">
        <v>34527</v>
      </c>
      <c r="O1683" s="82" t="s">
        <v>558</v>
      </c>
      <c r="P1683" s="82" t="s">
        <v>34528</v>
      </c>
      <c r="Q1683" s="82" t="s">
        <v>34529</v>
      </c>
      <c r="R1683" s="82" t="s">
        <v>34530</v>
      </c>
      <c r="S1683" s="82" t="s">
        <v>400</v>
      </c>
      <c r="T1683" s="82" t="s">
        <v>34531</v>
      </c>
      <c r="U1683" s="82" t="s">
        <v>34532</v>
      </c>
      <c r="V1683" s="82" t="s">
        <v>632</v>
      </c>
      <c r="W1683" s="82" t="s">
        <v>34533</v>
      </c>
      <c r="X1683" s="82" t="s">
        <v>33674</v>
      </c>
      <c r="Y1683" s="82" t="s">
        <v>34534</v>
      </c>
      <c r="Z1683" s="82" t="s">
        <v>34535</v>
      </c>
      <c r="AA1683" s="82" t="s">
        <v>376</v>
      </c>
      <c r="AB1683" s="82" t="s">
        <v>382</v>
      </c>
      <c r="AC1683" s="82" t="s">
        <v>34536</v>
      </c>
      <c r="AD1683" s="82" t="s">
        <v>34537</v>
      </c>
      <c r="AE1683" s="82" t="s">
        <v>34538</v>
      </c>
      <c r="AF1683" s="82" t="s">
        <v>382</v>
      </c>
      <c r="AG1683" s="82" t="s">
        <v>382</v>
      </c>
      <c r="AH1683" s="82" t="s">
        <v>34539</v>
      </c>
      <c r="AI1683" s="82" t="s">
        <v>34540</v>
      </c>
      <c r="AJ1683" s="82" t="s">
        <v>33659</v>
      </c>
      <c r="AK1683" s="82" t="s">
        <v>34541</v>
      </c>
      <c r="AL1683" s="82" t="s">
        <v>4274</v>
      </c>
    </row>
    <row r="1684" spans="1:38" x14ac:dyDescent="0.25">
      <c r="A1684" s="82" t="s">
        <v>34542</v>
      </c>
      <c r="B1684" s="82">
        <v>93.085999999999999</v>
      </c>
      <c r="C1684" s="82" t="s">
        <v>34543</v>
      </c>
      <c r="D1684" s="82" t="s">
        <v>34087</v>
      </c>
      <c r="E1684" s="82" t="s">
        <v>34544</v>
      </c>
      <c r="F1684" s="82" t="s">
        <v>34545</v>
      </c>
      <c r="G1684" s="82" t="s">
        <v>34546</v>
      </c>
      <c r="H1684" s="82" t="s">
        <v>360</v>
      </c>
      <c r="I1684" s="82" t="s">
        <v>34547</v>
      </c>
      <c r="J1684" s="82" t="s">
        <v>34548</v>
      </c>
      <c r="K1684" s="82" t="s">
        <v>34549</v>
      </c>
      <c r="L1684" s="82" t="s">
        <v>580</v>
      </c>
      <c r="M1684" s="82" t="s">
        <v>34550</v>
      </c>
      <c r="N1684" s="82" t="s">
        <v>34551</v>
      </c>
      <c r="O1684" s="82" t="s">
        <v>366</v>
      </c>
      <c r="P1684" s="82" t="s">
        <v>34552</v>
      </c>
      <c r="Q1684" s="82" t="s">
        <v>360</v>
      </c>
      <c r="R1684" s="82" t="s">
        <v>360</v>
      </c>
      <c r="S1684" s="82" t="s">
        <v>400</v>
      </c>
      <c r="T1684" s="82" t="s">
        <v>34553</v>
      </c>
      <c r="U1684" s="82" t="s">
        <v>34554</v>
      </c>
      <c r="V1684" s="82" t="s">
        <v>34555</v>
      </c>
      <c r="W1684" s="82" t="s">
        <v>34556</v>
      </c>
      <c r="X1684" s="82" t="s">
        <v>34557</v>
      </c>
      <c r="Y1684" s="82" t="s">
        <v>34558</v>
      </c>
      <c r="Z1684" s="82" t="s">
        <v>34559</v>
      </c>
      <c r="AA1684" s="82" t="s">
        <v>34560</v>
      </c>
      <c r="AB1684" s="82" t="s">
        <v>382</v>
      </c>
      <c r="AC1684" s="82" t="s">
        <v>1011</v>
      </c>
      <c r="AD1684" s="82" t="s">
        <v>34561</v>
      </c>
      <c r="AE1684" s="82" t="s">
        <v>34562</v>
      </c>
      <c r="AF1684" s="82" t="s">
        <v>382</v>
      </c>
      <c r="AG1684" s="82" t="s">
        <v>382</v>
      </c>
      <c r="AH1684" s="82" t="s">
        <v>360</v>
      </c>
      <c r="AI1684" s="82" t="s">
        <v>1235</v>
      </c>
      <c r="AJ1684" s="82" t="s">
        <v>33659</v>
      </c>
      <c r="AK1684" s="82" t="s">
        <v>34563</v>
      </c>
      <c r="AL1684" s="82" t="s">
        <v>415</v>
      </c>
    </row>
    <row r="1685" spans="1:38" x14ac:dyDescent="0.25">
      <c r="A1685" s="82" t="s">
        <v>34564</v>
      </c>
      <c r="B1685" s="82">
        <v>93.087000000000003</v>
      </c>
      <c r="C1685" s="82" t="s">
        <v>34565</v>
      </c>
      <c r="D1685" s="82" t="s">
        <v>34087</v>
      </c>
      <c r="E1685" s="82" t="s">
        <v>34566</v>
      </c>
      <c r="F1685" s="82" t="s">
        <v>34567</v>
      </c>
      <c r="G1685" s="82" t="s">
        <v>359</v>
      </c>
      <c r="H1685" s="82" t="s">
        <v>360</v>
      </c>
      <c r="I1685" s="82" t="s">
        <v>34568</v>
      </c>
      <c r="J1685" s="82" t="s">
        <v>34569</v>
      </c>
      <c r="K1685" s="82" t="s">
        <v>34570</v>
      </c>
      <c r="L1685" s="82" t="s">
        <v>34571</v>
      </c>
      <c r="M1685" s="82" t="s">
        <v>34572</v>
      </c>
      <c r="N1685" s="82" t="s">
        <v>34573</v>
      </c>
      <c r="O1685" s="82" t="s">
        <v>558</v>
      </c>
      <c r="P1685" s="82" t="s">
        <v>34574</v>
      </c>
      <c r="Q1685" s="82" t="s">
        <v>34575</v>
      </c>
      <c r="R1685" s="82" t="s">
        <v>34576</v>
      </c>
      <c r="S1685" s="82" t="s">
        <v>34577</v>
      </c>
      <c r="T1685" s="82" t="s">
        <v>34578</v>
      </c>
      <c r="U1685" s="82" t="s">
        <v>34579</v>
      </c>
      <c r="V1685" s="82" t="s">
        <v>34580</v>
      </c>
      <c r="W1685" s="82" t="s">
        <v>34581</v>
      </c>
      <c r="X1685" s="82" t="s">
        <v>34582</v>
      </c>
      <c r="Y1685" s="82" t="s">
        <v>34583</v>
      </c>
      <c r="Z1685" s="82" t="s">
        <v>34584</v>
      </c>
      <c r="AA1685" s="82" t="s">
        <v>34585</v>
      </c>
      <c r="AB1685" s="82" t="s">
        <v>34586</v>
      </c>
      <c r="AC1685" s="82" t="s">
        <v>1011</v>
      </c>
      <c r="AD1685" s="82" t="s">
        <v>34587</v>
      </c>
      <c r="AE1685" s="82" t="s">
        <v>34588</v>
      </c>
      <c r="AF1685" s="82" t="s">
        <v>34589</v>
      </c>
      <c r="AH1685" s="82" t="s">
        <v>34590</v>
      </c>
      <c r="AI1685" s="82" t="s">
        <v>2918</v>
      </c>
      <c r="AJ1685" s="82" t="s">
        <v>33659</v>
      </c>
      <c r="AK1685" s="82" t="s">
        <v>34591</v>
      </c>
      <c r="AL1685" s="82" t="s">
        <v>415</v>
      </c>
    </row>
    <row r="1686" spans="1:38" x14ac:dyDescent="0.25">
      <c r="A1686" s="82" t="s">
        <v>34592</v>
      </c>
      <c r="B1686" s="82">
        <v>93.087999999999994</v>
      </c>
      <c r="C1686" s="82" t="s">
        <v>34593</v>
      </c>
      <c r="D1686" s="82" t="s">
        <v>33643</v>
      </c>
      <c r="E1686" s="82" t="s">
        <v>34594</v>
      </c>
      <c r="F1686" s="82" t="s">
        <v>34595</v>
      </c>
      <c r="G1686" s="82" t="s">
        <v>600</v>
      </c>
      <c r="H1686" s="82" t="s">
        <v>360</v>
      </c>
      <c r="I1686" s="82" t="s">
        <v>34596</v>
      </c>
      <c r="J1686" s="82" t="s">
        <v>34597</v>
      </c>
      <c r="K1686" s="82" t="s">
        <v>628</v>
      </c>
      <c r="L1686" s="82" t="s">
        <v>580</v>
      </c>
      <c r="M1686" s="82" t="s">
        <v>34598</v>
      </c>
      <c r="N1686" s="82" t="s">
        <v>34599</v>
      </c>
      <c r="O1686" s="82" t="s">
        <v>558</v>
      </c>
      <c r="P1686" s="82" t="s">
        <v>34600</v>
      </c>
      <c r="Q1686" s="82" t="s">
        <v>360</v>
      </c>
      <c r="R1686" s="82" t="s">
        <v>34601</v>
      </c>
      <c r="S1686" s="82" t="s">
        <v>400</v>
      </c>
      <c r="T1686" s="82" t="s">
        <v>34602</v>
      </c>
      <c r="U1686" s="82" t="s">
        <v>34603</v>
      </c>
      <c r="V1686" s="82" t="s">
        <v>33772</v>
      </c>
      <c r="W1686" s="82" t="s">
        <v>34604</v>
      </c>
      <c r="X1686" s="82" t="s">
        <v>34605</v>
      </c>
      <c r="Y1686" s="82" t="s">
        <v>34606</v>
      </c>
      <c r="Z1686" s="82" t="s">
        <v>34607</v>
      </c>
      <c r="AA1686" s="82" t="s">
        <v>376</v>
      </c>
      <c r="AB1686" s="82" t="s">
        <v>34608</v>
      </c>
      <c r="AC1686" s="82" t="s">
        <v>34609</v>
      </c>
      <c r="AD1686" s="82" t="s">
        <v>33700</v>
      </c>
      <c r="AE1686" s="82" t="s">
        <v>33759</v>
      </c>
      <c r="AF1686" s="82" t="s">
        <v>382</v>
      </c>
      <c r="AG1686" s="82" t="s">
        <v>382</v>
      </c>
      <c r="AH1686" s="82" t="s">
        <v>34610</v>
      </c>
      <c r="AI1686" s="82" t="s">
        <v>1259</v>
      </c>
      <c r="AJ1686" s="82" t="s">
        <v>33659</v>
      </c>
      <c r="AK1686" s="82" t="s">
        <v>34611</v>
      </c>
      <c r="AL1686" s="82" t="s">
        <v>1286</v>
      </c>
    </row>
    <row r="1687" spans="1:38" x14ac:dyDescent="0.25">
      <c r="A1687" s="82" t="s">
        <v>34612</v>
      </c>
      <c r="B1687" s="82">
        <v>93.088999999999999</v>
      </c>
      <c r="C1687" s="82" t="s">
        <v>34613</v>
      </c>
      <c r="D1687" s="82" t="s">
        <v>33643</v>
      </c>
      <c r="E1687" s="82" t="s">
        <v>34614</v>
      </c>
      <c r="F1687" s="82" t="s">
        <v>34615</v>
      </c>
      <c r="G1687" s="82" t="s">
        <v>2317</v>
      </c>
      <c r="H1687" s="82" t="s">
        <v>360</v>
      </c>
      <c r="I1687" s="82" t="s">
        <v>34616</v>
      </c>
      <c r="J1687" s="82" t="s">
        <v>34617</v>
      </c>
      <c r="K1687" s="82" t="s">
        <v>34618</v>
      </c>
      <c r="L1687" s="82" t="s">
        <v>421</v>
      </c>
      <c r="M1687" s="82" t="s">
        <v>34619</v>
      </c>
      <c r="N1687" s="82" t="s">
        <v>34620</v>
      </c>
      <c r="O1687" s="82" t="s">
        <v>34621</v>
      </c>
      <c r="P1687" s="82" t="s">
        <v>822</v>
      </c>
      <c r="Q1687" s="82" t="s">
        <v>360</v>
      </c>
      <c r="R1687" s="82" t="s">
        <v>360</v>
      </c>
      <c r="S1687" s="82" t="s">
        <v>368</v>
      </c>
      <c r="T1687" s="82" t="s">
        <v>34622</v>
      </c>
      <c r="U1687" s="82" t="s">
        <v>34623</v>
      </c>
      <c r="V1687" s="82" t="s">
        <v>1376</v>
      </c>
      <c r="W1687" s="82" t="s">
        <v>34624</v>
      </c>
      <c r="X1687" s="82" t="s">
        <v>34401</v>
      </c>
      <c r="Y1687" s="82" t="s">
        <v>34625</v>
      </c>
      <c r="Z1687" s="82" t="s">
        <v>34626</v>
      </c>
      <c r="AA1687" s="82" t="s">
        <v>376</v>
      </c>
      <c r="AB1687" s="82" t="s">
        <v>34627</v>
      </c>
      <c r="AC1687" s="82" t="s">
        <v>446</v>
      </c>
      <c r="AD1687" s="82" t="s">
        <v>34628</v>
      </c>
      <c r="AE1687" s="82" t="s">
        <v>34629</v>
      </c>
      <c r="AF1687" s="82" t="s">
        <v>382</v>
      </c>
      <c r="AG1687" s="82" t="s">
        <v>382</v>
      </c>
      <c r="AH1687" s="82" t="s">
        <v>34630</v>
      </c>
      <c r="AI1687" s="82" t="s">
        <v>34631</v>
      </c>
      <c r="AJ1687" s="82" t="s">
        <v>33659</v>
      </c>
      <c r="AK1687" s="82" t="s">
        <v>34632</v>
      </c>
      <c r="AL1687" s="82" t="s">
        <v>415</v>
      </c>
    </row>
    <row r="1688" spans="1:38" x14ac:dyDescent="0.25">
      <c r="A1688" s="82" t="s">
        <v>34633</v>
      </c>
      <c r="B1688" s="82">
        <v>93.09</v>
      </c>
      <c r="D1688" s="82" t="s">
        <v>34087</v>
      </c>
      <c r="E1688" s="82" t="s">
        <v>34634</v>
      </c>
      <c r="F1688" s="82" t="s">
        <v>34635</v>
      </c>
      <c r="G1688" s="82" t="s">
        <v>683</v>
      </c>
      <c r="H1688" s="82" t="s">
        <v>360</v>
      </c>
      <c r="I1688" s="82" t="s">
        <v>34636</v>
      </c>
      <c r="J1688" s="82" t="s">
        <v>34637</v>
      </c>
      <c r="K1688" s="82" t="s">
        <v>34638</v>
      </c>
      <c r="L1688" s="82" t="s">
        <v>580</v>
      </c>
      <c r="M1688" s="82" t="s">
        <v>34639</v>
      </c>
      <c r="N1688" s="82" t="s">
        <v>34640</v>
      </c>
      <c r="O1688" s="82" t="s">
        <v>558</v>
      </c>
      <c r="P1688" s="82" t="s">
        <v>34641</v>
      </c>
      <c r="Q1688" s="82" t="s">
        <v>34642</v>
      </c>
      <c r="R1688" s="82" t="s">
        <v>34643</v>
      </c>
      <c r="S1688" s="82" t="s">
        <v>34644</v>
      </c>
      <c r="T1688" s="82" t="s">
        <v>34645</v>
      </c>
      <c r="U1688" s="82" t="s">
        <v>34646</v>
      </c>
      <c r="V1688" s="82" t="s">
        <v>34555</v>
      </c>
      <c r="W1688" s="82" t="s">
        <v>34647</v>
      </c>
      <c r="X1688" s="82" t="s">
        <v>34648</v>
      </c>
      <c r="Y1688" s="82" t="s">
        <v>34649</v>
      </c>
      <c r="Z1688" s="82" t="s">
        <v>34650</v>
      </c>
      <c r="AA1688" s="82" t="s">
        <v>34651</v>
      </c>
      <c r="AB1688" s="82" t="s">
        <v>34652</v>
      </c>
      <c r="AC1688" s="82" t="s">
        <v>34653</v>
      </c>
      <c r="AD1688" s="82" t="s">
        <v>34654</v>
      </c>
      <c r="AE1688" s="82" t="s">
        <v>34588</v>
      </c>
      <c r="AF1688" s="82" t="s">
        <v>34655</v>
      </c>
      <c r="AG1688" s="82" t="s">
        <v>382</v>
      </c>
      <c r="AH1688" s="82" t="s">
        <v>360</v>
      </c>
      <c r="AI1688" s="82" t="s">
        <v>21390</v>
      </c>
      <c r="AJ1688" s="82" t="s">
        <v>33659</v>
      </c>
      <c r="AK1688" s="82" t="s">
        <v>34656</v>
      </c>
      <c r="AL1688" s="82" t="s">
        <v>415</v>
      </c>
    </row>
    <row r="1689" spans="1:38" x14ac:dyDescent="0.25">
      <c r="A1689" s="82" t="s">
        <v>34657</v>
      </c>
      <c r="B1689" s="82">
        <v>93.091999999999999</v>
      </c>
      <c r="C1689" s="82" t="s">
        <v>34658</v>
      </c>
      <c r="D1689" s="82" t="s">
        <v>34087</v>
      </c>
      <c r="E1689" s="82" t="s">
        <v>34659</v>
      </c>
      <c r="F1689" s="82" t="s">
        <v>34660</v>
      </c>
      <c r="G1689" s="82" t="s">
        <v>3124</v>
      </c>
      <c r="H1689" s="82" t="s">
        <v>360</v>
      </c>
      <c r="I1689" s="82" t="s">
        <v>34661</v>
      </c>
      <c r="J1689" s="82" t="s">
        <v>34662</v>
      </c>
      <c r="K1689" s="82" t="s">
        <v>34663</v>
      </c>
      <c r="L1689" s="82" t="s">
        <v>580</v>
      </c>
      <c r="M1689" s="82" t="s">
        <v>34664</v>
      </c>
      <c r="N1689" s="82" t="s">
        <v>34665</v>
      </c>
      <c r="O1689" s="82" t="s">
        <v>366</v>
      </c>
      <c r="P1689" s="82" t="s">
        <v>34666</v>
      </c>
      <c r="Q1689" s="82" t="s">
        <v>360</v>
      </c>
      <c r="R1689" s="82" t="s">
        <v>360</v>
      </c>
      <c r="S1689" s="82" t="s">
        <v>34667</v>
      </c>
      <c r="T1689" s="82" t="s">
        <v>34668</v>
      </c>
      <c r="U1689" s="82" t="s">
        <v>34669</v>
      </c>
      <c r="V1689" s="82" t="s">
        <v>34670</v>
      </c>
      <c r="W1689" s="82" t="s">
        <v>34671</v>
      </c>
      <c r="X1689" s="82" t="s">
        <v>34582</v>
      </c>
      <c r="Y1689" s="82" t="s">
        <v>34672</v>
      </c>
      <c r="Z1689" s="82" t="s">
        <v>34673</v>
      </c>
      <c r="AA1689" s="82" t="s">
        <v>34674</v>
      </c>
      <c r="AB1689" s="82" t="s">
        <v>34675</v>
      </c>
      <c r="AC1689" s="82" t="s">
        <v>1011</v>
      </c>
      <c r="AD1689" s="82" t="s">
        <v>34676</v>
      </c>
      <c r="AE1689" s="82" t="s">
        <v>34677</v>
      </c>
      <c r="AF1689" s="82" t="s">
        <v>34678</v>
      </c>
      <c r="AG1689" s="82" t="s">
        <v>382</v>
      </c>
      <c r="AH1689" s="82" t="s">
        <v>34679</v>
      </c>
      <c r="AI1689" s="82" t="s">
        <v>34680</v>
      </c>
      <c r="AJ1689" s="82" t="s">
        <v>33659</v>
      </c>
      <c r="AK1689" s="82" t="s">
        <v>34681</v>
      </c>
      <c r="AL1689" s="82" t="s">
        <v>415</v>
      </c>
    </row>
    <row r="1690" spans="1:38" x14ac:dyDescent="0.25">
      <c r="A1690" s="82" t="s">
        <v>34682</v>
      </c>
      <c r="B1690" s="82">
        <v>93.093000000000004</v>
      </c>
      <c r="C1690" s="82" t="s">
        <v>34683</v>
      </c>
      <c r="D1690" s="82" t="s">
        <v>34087</v>
      </c>
      <c r="E1690" s="82" t="s">
        <v>34684</v>
      </c>
      <c r="F1690" s="82" t="s">
        <v>34685</v>
      </c>
      <c r="G1690" s="82" t="s">
        <v>3580</v>
      </c>
      <c r="H1690" s="82" t="s">
        <v>360</v>
      </c>
      <c r="I1690" s="82" t="s">
        <v>34686</v>
      </c>
      <c r="J1690" s="82" t="s">
        <v>34687</v>
      </c>
      <c r="K1690" s="82" t="s">
        <v>34688</v>
      </c>
      <c r="L1690" s="82" t="s">
        <v>34689</v>
      </c>
      <c r="M1690" s="82" t="s">
        <v>34690</v>
      </c>
      <c r="N1690" s="82" t="s">
        <v>34691</v>
      </c>
      <c r="O1690" s="82" t="s">
        <v>366</v>
      </c>
      <c r="P1690" s="82" t="s">
        <v>360</v>
      </c>
      <c r="Q1690" s="82" t="s">
        <v>360</v>
      </c>
      <c r="R1690" s="82" t="s">
        <v>34692</v>
      </c>
      <c r="S1690" s="82" t="s">
        <v>400</v>
      </c>
      <c r="T1690" s="82" t="s">
        <v>34693</v>
      </c>
      <c r="U1690" s="82" t="s">
        <v>34694</v>
      </c>
      <c r="V1690" s="82" t="s">
        <v>632</v>
      </c>
      <c r="W1690" s="82" t="s">
        <v>34695</v>
      </c>
      <c r="X1690" s="82" t="s">
        <v>34696</v>
      </c>
      <c r="Y1690" s="82" t="s">
        <v>34697</v>
      </c>
      <c r="Z1690" s="82" t="s">
        <v>34698</v>
      </c>
      <c r="AA1690" s="82" t="s">
        <v>34699</v>
      </c>
      <c r="AB1690" s="82" t="s">
        <v>34700</v>
      </c>
      <c r="AC1690" s="82" t="s">
        <v>1011</v>
      </c>
      <c r="AD1690" s="82" t="s">
        <v>34701</v>
      </c>
      <c r="AE1690" s="82" t="s">
        <v>34702</v>
      </c>
      <c r="AF1690" s="82" t="s">
        <v>382</v>
      </c>
      <c r="AG1690" s="82" t="s">
        <v>34703</v>
      </c>
      <c r="AH1690" s="82" t="s">
        <v>360</v>
      </c>
      <c r="AI1690" s="82" t="s">
        <v>34704</v>
      </c>
      <c r="AJ1690" s="82" t="s">
        <v>33659</v>
      </c>
      <c r="AK1690" s="82" t="s">
        <v>34705</v>
      </c>
      <c r="AL1690" s="82" t="s">
        <v>415</v>
      </c>
    </row>
    <row r="1691" spans="1:38" x14ac:dyDescent="0.25">
      <c r="A1691" s="82" t="s">
        <v>34706</v>
      </c>
      <c r="B1691" s="82">
        <v>93.093999999999994</v>
      </c>
      <c r="C1691" s="82" t="s">
        <v>34707</v>
      </c>
      <c r="D1691" s="82" t="s">
        <v>34110</v>
      </c>
      <c r="E1691" s="82" t="s">
        <v>34708</v>
      </c>
      <c r="F1691" s="82" t="s">
        <v>34709</v>
      </c>
      <c r="G1691" s="82" t="s">
        <v>600</v>
      </c>
      <c r="H1691" s="82" t="s">
        <v>360</v>
      </c>
      <c r="I1691" s="82" t="s">
        <v>34710</v>
      </c>
      <c r="J1691" s="82" t="s">
        <v>34711</v>
      </c>
      <c r="K1691" s="82" t="s">
        <v>362</v>
      </c>
      <c r="L1691" s="82" t="s">
        <v>34253</v>
      </c>
      <c r="M1691" s="82" t="s">
        <v>34712</v>
      </c>
      <c r="N1691" s="82" t="s">
        <v>34713</v>
      </c>
      <c r="O1691" s="82" t="s">
        <v>558</v>
      </c>
      <c r="P1691" s="82" t="s">
        <v>360</v>
      </c>
      <c r="Q1691" s="82" t="s">
        <v>360</v>
      </c>
      <c r="R1691" s="82" t="s">
        <v>34714</v>
      </c>
      <c r="S1691" s="82" t="s">
        <v>34715</v>
      </c>
      <c r="T1691" s="82" t="s">
        <v>34716</v>
      </c>
      <c r="U1691" s="82" t="s">
        <v>34717</v>
      </c>
      <c r="V1691" s="82" t="s">
        <v>632</v>
      </c>
      <c r="W1691" s="82" t="s">
        <v>34718</v>
      </c>
      <c r="X1691" s="82" t="s">
        <v>34480</v>
      </c>
      <c r="Y1691" s="82" t="s">
        <v>34719</v>
      </c>
      <c r="Z1691" s="82" t="s">
        <v>34720</v>
      </c>
      <c r="AA1691" s="82" t="s">
        <v>376</v>
      </c>
      <c r="AB1691" s="82" t="s">
        <v>382</v>
      </c>
      <c r="AC1691" s="82" t="s">
        <v>446</v>
      </c>
      <c r="AD1691" s="82" t="s">
        <v>34721</v>
      </c>
      <c r="AE1691" s="82" t="s">
        <v>34128</v>
      </c>
      <c r="AF1691" s="82" t="s">
        <v>382</v>
      </c>
      <c r="AG1691" s="82" t="s">
        <v>382</v>
      </c>
      <c r="AH1691" s="82" t="s">
        <v>34722</v>
      </c>
      <c r="AI1691" s="82" t="s">
        <v>34723</v>
      </c>
      <c r="AJ1691" s="82" t="s">
        <v>33659</v>
      </c>
      <c r="AK1691" s="82" t="s">
        <v>34724</v>
      </c>
      <c r="AL1691" s="82" t="s">
        <v>1286</v>
      </c>
    </row>
    <row r="1692" spans="1:38" x14ac:dyDescent="0.25">
      <c r="A1692" s="82" t="s">
        <v>34725</v>
      </c>
      <c r="B1692" s="82">
        <v>93.096999999999994</v>
      </c>
      <c r="C1692" s="82" t="s">
        <v>34726</v>
      </c>
      <c r="D1692" s="82" t="s">
        <v>34110</v>
      </c>
      <c r="E1692" s="82" t="s">
        <v>34727</v>
      </c>
      <c r="F1692" s="82" t="s">
        <v>34728</v>
      </c>
      <c r="G1692" s="82" t="s">
        <v>600</v>
      </c>
      <c r="H1692" s="82" t="s">
        <v>360</v>
      </c>
      <c r="I1692" s="82" t="s">
        <v>34729</v>
      </c>
      <c r="J1692" s="82" t="s">
        <v>34730</v>
      </c>
      <c r="K1692" s="82" t="s">
        <v>362</v>
      </c>
      <c r="L1692" s="82" t="s">
        <v>421</v>
      </c>
      <c r="M1692" s="82" t="s">
        <v>421</v>
      </c>
      <c r="N1692" s="82" t="s">
        <v>34731</v>
      </c>
      <c r="O1692" s="82" t="s">
        <v>34732</v>
      </c>
      <c r="P1692" s="82" t="s">
        <v>360</v>
      </c>
      <c r="Q1692" s="82" t="s">
        <v>360</v>
      </c>
      <c r="R1692" s="82" t="s">
        <v>34733</v>
      </c>
      <c r="S1692" s="82" t="s">
        <v>400</v>
      </c>
      <c r="T1692" s="82" t="s">
        <v>34734</v>
      </c>
      <c r="U1692" s="82" t="s">
        <v>34735</v>
      </c>
      <c r="V1692" s="82" t="s">
        <v>23021</v>
      </c>
      <c r="W1692" s="82" t="s">
        <v>34718</v>
      </c>
      <c r="X1692" s="82" t="s">
        <v>34736</v>
      </c>
      <c r="Y1692" s="82" t="s">
        <v>34737</v>
      </c>
      <c r="Z1692" s="82" t="s">
        <v>34738</v>
      </c>
      <c r="AA1692" s="82" t="s">
        <v>376</v>
      </c>
      <c r="AB1692" s="82" t="s">
        <v>34739</v>
      </c>
      <c r="AC1692" s="82" t="s">
        <v>735</v>
      </c>
      <c r="AD1692" s="82" t="s">
        <v>34740</v>
      </c>
      <c r="AE1692" s="82" t="s">
        <v>34128</v>
      </c>
      <c r="AF1692" s="82" t="s">
        <v>34741</v>
      </c>
      <c r="AG1692" s="82" t="s">
        <v>382</v>
      </c>
      <c r="AH1692" s="82" t="s">
        <v>34742</v>
      </c>
      <c r="AI1692" s="82" t="s">
        <v>34743</v>
      </c>
      <c r="AJ1692" s="82" t="s">
        <v>33659</v>
      </c>
      <c r="AK1692" s="82" t="s">
        <v>34744</v>
      </c>
      <c r="AL1692" s="82" t="s">
        <v>387</v>
      </c>
    </row>
    <row r="1693" spans="1:38" x14ac:dyDescent="0.25">
      <c r="A1693" s="82" t="s">
        <v>34745</v>
      </c>
      <c r="B1693" s="82">
        <v>93.097999999999999</v>
      </c>
      <c r="C1693" s="82" t="s">
        <v>34746</v>
      </c>
      <c r="D1693" s="82" t="s">
        <v>34110</v>
      </c>
      <c r="E1693" s="82" t="s">
        <v>34747</v>
      </c>
      <c r="F1693" s="82" t="s">
        <v>34748</v>
      </c>
      <c r="G1693" s="82" t="s">
        <v>600</v>
      </c>
      <c r="H1693" s="82" t="s">
        <v>360</v>
      </c>
      <c r="I1693" s="82" t="s">
        <v>34749</v>
      </c>
      <c r="J1693" s="82" t="s">
        <v>34750</v>
      </c>
      <c r="K1693" s="82" t="s">
        <v>34751</v>
      </c>
      <c r="L1693" s="82" t="s">
        <v>421</v>
      </c>
      <c r="M1693" s="82" t="s">
        <v>421</v>
      </c>
      <c r="N1693" s="82" t="s">
        <v>34752</v>
      </c>
      <c r="O1693" s="82" t="s">
        <v>34753</v>
      </c>
      <c r="P1693" s="82" t="s">
        <v>34754</v>
      </c>
      <c r="Q1693" s="82" t="s">
        <v>360</v>
      </c>
      <c r="R1693" s="82" t="s">
        <v>34755</v>
      </c>
      <c r="S1693" s="82" t="s">
        <v>368</v>
      </c>
      <c r="T1693" s="82" t="s">
        <v>34756</v>
      </c>
      <c r="U1693" s="82" t="s">
        <v>34757</v>
      </c>
      <c r="V1693" s="82" t="s">
        <v>34758</v>
      </c>
      <c r="W1693" s="82" t="s">
        <v>34759</v>
      </c>
      <c r="X1693" s="82" t="s">
        <v>34736</v>
      </c>
      <c r="Y1693" s="82" t="s">
        <v>34760</v>
      </c>
      <c r="Z1693" s="82" t="s">
        <v>34761</v>
      </c>
      <c r="AA1693" s="82" t="s">
        <v>376</v>
      </c>
      <c r="AB1693" s="82" t="s">
        <v>34762</v>
      </c>
      <c r="AC1693" s="82" t="s">
        <v>735</v>
      </c>
      <c r="AD1693" s="82" t="s">
        <v>34763</v>
      </c>
      <c r="AE1693" s="82" t="s">
        <v>34128</v>
      </c>
      <c r="AF1693" s="82" t="s">
        <v>34741</v>
      </c>
      <c r="AG1693" s="82" t="s">
        <v>382</v>
      </c>
      <c r="AH1693" s="82" t="s">
        <v>34764</v>
      </c>
      <c r="AI1693" s="82" t="s">
        <v>25067</v>
      </c>
      <c r="AJ1693" s="82" t="s">
        <v>33659</v>
      </c>
      <c r="AK1693" s="82" t="s">
        <v>34765</v>
      </c>
      <c r="AL1693" s="82" t="s">
        <v>3887</v>
      </c>
    </row>
    <row r="1694" spans="1:38" x14ac:dyDescent="0.25">
      <c r="A1694" s="82" t="s">
        <v>34766</v>
      </c>
      <c r="B1694" s="82">
        <v>93.099000000000004</v>
      </c>
      <c r="D1694" s="82" t="s">
        <v>34110</v>
      </c>
      <c r="E1694" s="82" t="s">
        <v>34767</v>
      </c>
      <c r="F1694" s="82" t="s">
        <v>34768</v>
      </c>
      <c r="G1694" s="82" t="s">
        <v>600</v>
      </c>
      <c r="H1694" s="82" t="s">
        <v>360</v>
      </c>
      <c r="I1694" s="82" t="s">
        <v>34769</v>
      </c>
      <c r="J1694" s="82" t="s">
        <v>34770</v>
      </c>
      <c r="K1694" s="82" t="s">
        <v>362</v>
      </c>
      <c r="L1694" s="82" t="s">
        <v>421</v>
      </c>
      <c r="M1694" s="82" t="s">
        <v>34771</v>
      </c>
      <c r="N1694" s="82" t="s">
        <v>34772</v>
      </c>
      <c r="O1694" s="82" t="s">
        <v>558</v>
      </c>
      <c r="P1694" s="82" t="s">
        <v>360</v>
      </c>
      <c r="Q1694" s="82" t="s">
        <v>360</v>
      </c>
      <c r="R1694" s="82" t="s">
        <v>34773</v>
      </c>
      <c r="S1694" s="82" t="s">
        <v>368</v>
      </c>
      <c r="T1694" s="82" t="s">
        <v>34774</v>
      </c>
      <c r="U1694" s="82" t="s">
        <v>34775</v>
      </c>
      <c r="V1694" s="82" t="s">
        <v>34776</v>
      </c>
      <c r="W1694" s="82" t="s">
        <v>34777</v>
      </c>
      <c r="X1694" s="82" t="s">
        <v>34124</v>
      </c>
      <c r="Y1694" s="82" t="s">
        <v>34778</v>
      </c>
      <c r="Z1694" s="82" t="s">
        <v>34779</v>
      </c>
      <c r="AA1694" s="82" t="s">
        <v>34780</v>
      </c>
      <c r="AB1694" s="82" t="s">
        <v>34781</v>
      </c>
      <c r="AC1694" s="82" t="s">
        <v>735</v>
      </c>
      <c r="AD1694" s="82" t="s">
        <v>34782</v>
      </c>
      <c r="AE1694" s="82" t="s">
        <v>34128</v>
      </c>
      <c r="AF1694" s="82" t="s">
        <v>34783</v>
      </c>
      <c r="AG1694" s="82" t="s">
        <v>34784</v>
      </c>
      <c r="AH1694" s="82" t="s">
        <v>34785</v>
      </c>
      <c r="AI1694" s="82" t="s">
        <v>34786</v>
      </c>
      <c r="AJ1694" s="82" t="s">
        <v>33659</v>
      </c>
      <c r="AK1694" s="82" t="s">
        <v>34787</v>
      </c>
      <c r="AL1694" s="82" t="s">
        <v>450</v>
      </c>
    </row>
    <row r="1695" spans="1:38" x14ac:dyDescent="0.25">
      <c r="A1695" s="82" t="s">
        <v>34788</v>
      </c>
      <c r="B1695" s="82">
        <v>93.102999999999994</v>
      </c>
      <c r="C1695" s="82" t="s">
        <v>34789</v>
      </c>
      <c r="D1695" s="82" t="s">
        <v>34790</v>
      </c>
      <c r="E1695" s="82" t="s">
        <v>34791</v>
      </c>
      <c r="F1695" s="82" t="s">
        <v>34792</v>
      </c>
      <c r="G1695" s="82" t="s">
        <v>2431</v>
      </c>
      <c r="H1695" s="82" t="s">
        <v>360</v>
      </c>
      <c r="I1695" s="82" t="s">
        <v>34793</v>
      </c>
      <c r="J1695" s="82" t="s">
        <v>34793</v>
      </c>
      <c r="K1695" s="82" t="s">
        <v>34794</v>
      </c>
      <c r="L1695" s="82" t="s">
        <v>421</v>
      </c>
      <c r="M1695" s="82" t="s">
        <v>421</v>
      </c>
      <c r="N1695" s="82" t="s">
        <v>34795</v>
      </c>
      <c r="O1695" s="82" t="s">
        <v>558</v>
      </c>
      <c r="P1695" s="82" t="s">
        <v>34796</v>
      </c>
      <c r="Q1695" s="82" t="s">
        <v>360</v>
      </c>
      <c r="R1695" s="82" t="s">
        <v>34797</v>
      </c>
      <c r="S1695" s="82" t="s">
        <v>368</v>
      </c>
      <c r="T1695" s="82" t="s">
        <v>34798</v>
      </c>
      <c r="U1695" s="82" t="s">
        <v>34799</v>
      </c>
      <c r="V1695" s="82" t="s">
        <v>1376</v>
      </c>
      <c r="W1695" s="82" t="s">
        <v>34800</v>
      </c>
      <c r="X1695" s="82" t="s">
        <v>34801</v>
      </c>
      <c r="Y1695" s="82" t="s">
        <v>34802</v>
      </c>
      <c r="Z1695" s="82" t="s">
        <v>34803</v>
      </c>
      <c r="AA1695" s="82" t="s">
        <v>376</v>
      </c>
      <c r="AB1695" s="82" t="s">
        <v>34804</v>
      </c>
      <c r="AC1695" s="82" t="s">
        <v>735</v>
      </c>
      <c r="AD1695" s="82" t="s">
        <v>34805</v>
      </c>
      <c r="AE1695" s="82" t="s">
        <v>34806</v>
      </c>
      <c r="AF1695" s="82" t="s">
        <v>34807</v>
      </c>
      <c r="AG1695" s="82" t="s">
        <v>382</v>
      </c>
      <c r="AH1695" s="82" t="s">
        <v>34808</v>
      </c>
      <c r="AI1695" s="82" t="s">
        <v>1656</v>
      </c>
      <c r="AJ1695" s="82" t="s">
        <v>33659</v>
      </c>
      <c r="AK1695" s="82" t="s">
        <v>34809</v>
      </c>
      <c r="AL1695" s="82" t="s">
        <v>415</v>
      </c>
    </row>
    <row r="1696" spans="1:38" x14ac:dyDescent="0.25">
      <c r="A1696" s="82" t="s">
        <v>34810</v>
      </c>
      <c r="B1696" s="82">
        <v>93.103999999999999</v>
      </c>
      <c r="C1696" s="82" t="s">
        <v>34811</v>
      </c>
      <c r="D1696" s="82" t="s">
        <v>34812</v>
      </c>
      <c r="E1696" s="82" t="s">
        <v>34813</v>
      </c>
      <c r="F1696" s="82" t="s">
        <v>34814</v>
      </c>
      <c r="G1696" s="82" t="s">
        <v>2317</v>
      </c>
      <c r="H1696" s="82" t="s">
        <v>360</v>
      </c>
      <c r="I1696" s="82" t="s">
        <v>34815</v>
      </c>
      <c r="J1696" s="82" t="s">
        <v>34816</v>
      </c>
      <c r="K1696" s="82" t="s">
        <v>34817</v>
      </c>
      <c r="L1696" s="82" t="s">
        <v>1180</v>
      </c>
      <c r="M1696" s="82" t="s">
        <v>34818</v>
      </c>
      <c r="N1696" s="82" t="s">
        <v>34819</v>
      </c>
      <c r="O1696" s="82" t="s">
        <v>558</v>
      </c>
      <c r="P1696" s="82" t="s">
        <v>360</v>
      </c>
      <c r="Q1696" s="82" t="s">
        <v>822</v>
      </c>
      <c r="R1696" s="82" t="s">
        <v>822</v>
      </c>
      <c r="S1696" s="82" t="s">
        <v>34820</v>
      </c>
      <c r="T1696" s="82" t="s">
        <v>34821</v>
      </c>
      <c r="U1696" s="82" t="s">
        <v>34822</v>
      </c>
      <c r="V1696" s="82" t="s">
        <v>632</v>
      </c>
      <c r="W1696" s="82" t="s">
        <v>34823</v>
      </c>
      <c r="X1696" s="82" t="s">
        <v>34824</v>
      </c>
      <c r="Y1696" s="82" t="s">
        <v>34825</v>
      </c>
      <c r="Z1696" s="82" t="s">
        <v>34826</v>
      </c>
      <c r="AA1696" s="82" t="s">
        <v>34827</v>
      </c>
      <c r="AB1696" s="82" t="s">
        <v>34828</v>
      </c>
      <c r="AC1696" s="82" t="s">
        <v>1011</v>
      </c>
      <c r="AD1696" s="82" t="s">
        <v>34829</v>
      </c>
      <c r="AE1696" s="82" t="s">
        <v>34830</v>
      </c>
      <c r="AF1696" s="82" t="s">
        <v>382</v>
      </c>
      <c r="AG1696" s="82" t="s">
        <v>382</v>
      </c>
      <c r="AH1696" s="82" t="s">
        <v>34831</v>
      </c>
      <c r="AI1696" s="82" t="s">
        <v>1703</v>
      </c>
      <c r="AJ1696" s="82" t="s">
        <v>33659</v>
      </c>
      <c r="AK1696" s="82" t="s">
        <v>34832</v>
      </c>
      <c r="AL1696" s="82" t="s">
        <v>415</v>
      </c>
    </row>
    <row r="1697" spans="1:38" x14ac:dyDescent="0.25">
      <c r="A1697" s="82" t="s">
        <v>34833</v>
      </c>
      <c r="B1697" s="82">
        <v>93.106999999999999</v>
      </c>
      <c r="C1697" s="82" t="s">
        <v>34834</v>
      </c>
      <c r="D1697" s="82" t="s">
        <v>33724</v>
      </c>
      <c r="E1697" s="82" t="s">
        <v>34835</v>
      </c>
      <c r="F1697" s="82" t="s">
        <v>34836</v>
      </c>
      <c r="G1697" s="82" t="s">
        <v>359</v>
      </c>
      <c r="H1697" s="82" t="s">
        <v>360</v>
      </c>
      <c r="I1697" s="82" t="s">
        <v>34837</v>
      </c>
      <c r="J1697" s="82" t="s">
        <v>34838</v>
      </c>
      <c r="K1697" s="82" t="s">
        <v>34839</v>
      </c>
      <c r="L1697" s="82" t="s">
        <v>421</v>
      </c>
      <c r="M1697" s="82" t="s">
        <v>34840</v>
      </c>
      <c r="N1697" s="82" t="s">
        <v>34841</v>
      </c>
      <c r="O1697" s="82" t="s">
        <v>558</v>
      </c>
      <c r="P1697" s="82" t="s">
        <v>34069</v>
      </c>
      <c r="Q1697" s="82" t="s">
        <v>360</v>
      </c>
      <c r="R1697" s="82" t="s">
        <v>34070</v>
      </c>
      <c r="S1697" s="82" t="s">
        <v>34842</v>
      </c>
      <c r="T1697" s="82" t="s">
        <v>34843</v>
      </c>
      <c r="U1697" s="82" t="s">
        <v>34844</v>
      </c>
      <c r="V1697" s="82" t="s">
        <v>632</v>
      </c>
      <c r="W1697" s="82" t="s">
        <v>34845</v>
      </c>
      <c r="X1697" s="82" t="s">
        <v>33736</v>
      </c>
      <c r="Y1697" s="82" t="s">
        <v>34846</v>
      </c>
      <c r="Z1697" s="82" t="s">
        <v>34847</v>
      </c>
      <c r="AA1697" s="82" t="s">
        <v>376</v>
      </c>
      <c r="AB1697" s="82" t="s">
        <v>34848</v>
      </c>
      <c r="AC1697" s="82" t="s">
        <v>1011</v>
      </c>
      <c r="AD1697" s="82" t="s">
        <v>34849</v>
      </c>
      <c r="AE1697" s="82" t="s">
        <v>34850</v>
      </c>
      <c r="AF1697" s="82" t="s">
        <v>34851</v>
      </c>
      <c r="AG1697" s="82" t="s">
        <v>382</v>
      </c>
      <c r="AH1697" s="82" t="s">
        <v>34852</v>
      </c>
      <c r="AI1697" s="82" t="s">
        <v>1703</v>
      </c>
      <c r="AJ1697" s="82" t="s">
        <v>33659</v>
      </c>
      <c r="AK1697" s="82" t="s">
        <v>34853</v>
      </c>
      <c r="AL1697" s="82" t="s">
        <v>415</v>
      </c>
    </row>
    <row r="1698" spans="1:38" x14ac:dyDescent="0.25">
      <c r="A1698" s="82" t="s">
        <v>34854</v>
      </c>
      <c r="B1698" s="82">
        <v>93.11</v>
      </c>
      <c r="C1698" s="82" t="s">
        <v>34855</v>
      </c>
      <c r="D1698" s="82" t="s">
        <v>33724</v>
      </c>
      <c r="E1698" s="82" t="s">
        <v>34856</v>
      </c>
      <c r="F1698" s="82" t="s">
        <v>34857</v>
      </c>
      <c r="G1698" s="82" t="s">
        <v>359</v>
      </c>
      <c r="H1698" s="82" t="s">
        <v>360</v>
      </c>
      <c r="I1698" s="82" t="s">
        <v>34858</v>
      </c>
      <c r="J1698" s="82" t="s">
        <v>34859</v>
      </c>
      <c r="K1698" s="82" t="s">
        <v>33729</v>
      </c>
      <c r="L1698" s="82" t="s">
        <v>20155</v>
      </c>
      <c r="M1698" s="82" t="s">
        <v>34860</v>
      </c>
      <c r="N1698" s="82" t="s">
        <v>34861</v>
      </c>
      <c r="O1698" s="82" t="s">
        <v>558</v>
      </c>
      <c r="P1698" s="82" t="s">
        <v>16895</v>
      </c>
      <c r="Q1698" s="82" t="s">
        <v>360</v>
      </c>
      <c r="R1698" s="82" t="s">
        <v>34862</v>
      </c>
      <c r="S1698" s="82" t="s">
        <v>34863</v>
      </c>
      <c r="T1698" s="82" t="s">
        <v>34864</v>
      </c>
      <c r="U1698" s="82" t="s">
        <v>34865</v>
      </c>
      <c r="V1698" s="82" t="s">
        <v>632</v>
      </c>
      <c r="W1698" s="82" t="s">
        <v>34866</v>
      </c>
      <c r="X1698" s="82" t="s">
        <v>34867</v>
      </c>
      <c r="Y1698" s="82" t="s">
        <v>34868</v>
      </c>
      <c r="Z1698" s="82" t="s">
        <v>34869</v>
      </c>
      <c r="AA1698" s="82" t="s">
        <v>376</v>
      </c>
      <c r="AB1698" s="82" t="s">
        <v>34870</v>
      </c>
      <c r="AC1698" s="82" t="s">
        <v>34871</v>
      </c>
      <c r="AD1698" s="82" t="s">
        <v>34872</v>
      </c>
      <c r="AE1698" s="82" t="s">
        <v>34080</v>
      </c>
      <c r="AF1698" s="82" t="s">
        <v>34873</v>
      </c>
      <c r="AG1698" s="82" t="s">
        <v>34874</v>
      </c>
      <c r="AH1698" s="82" t="s">
        <v>34875</v>
      </c>
      <c r="AI1698" s="82" t="s">
        <v>1656</v>
      </c>
      <c r="AJ1698" s="82" t="s">
        <v>33659</v>
      </c>
      <c r="AK1698" s="82" t="s">
        <v>34876</v>
      </c>
      <c r="AL1698" s="82" t="s">
        <v>415</v>
      </c>
    </row>
    <row r="1699" spans="1:38" x14ac:dyDescent="0.25">
      <c r="A1699" s="82" t="s">
        <v>34877</v>
      </c>
      <c r="B1699" s="82">
        <v>93.113</v>
      </c>
      <c r="C1699" s="82" t="s">
        <v>34878</v>
      </c>
      <c r="D1699" s="82" t="s">
        <v>34367</v>
      </c>
      <c r="E1699" s="82" t="s">
        <v>34879</v>
      </c>
      <c r="F1699" s="82" t="s">
        <v>34880</v>
      </c>
      <c r="G1699" s="82" t="s">
        <v>359</v>
      </c>
      <c r="H1699" s="82" t="s">
        <v>360</v>
      </c>
      <c r="I1699" s="82" t="s">
        <v>34881</v>
      </c>
      <c r="J1699" s="82" t="s">
        <v>34882</v>
      </c>
      <c r="K1699" s="82" t="s">
        <v>34883</v>
      </c>
      <c r="L1699" s="82" t="s">
        <v>421</v>
      </c>
      <c r="M1699" s="82" t="s">
        <v>34884</v>
      </c>
      <c r="N1699" s="82" t="s">
        <v>34885</v>
      </c>
      <c r="O1699" s="82" t="s">
        <v>558</v>
      </c>
      <c r="P1699" s="82" t="s">
        <v>34886</v>
      </c>
      <c r="Q1699" s="82" t="s">
        <v>34887</v>
      </c>
      <c r="R1699" s="82" t="s">
        <v>34888</v>
      </c>
      <c r="S1699" s="82" t="s">
        <v>368</v>
      </c>
      <c r="T1699" s="82" t="s">
        <v>34889</v>
      </c>
      <c r="U1699" s="82" t="s">
        <v>34890</v>
      </c>
      <c r="V1699" s="82" t="s">
        <v>34891</v>
      </c>
      <c r="W1699" s="82" t="s">
        <v>34892</v>
      </c>
      <c r="X1699" s="82" t="s">
        <v>34893</v>
      </c>
      <c r="Y1699" s="82" t="s">
        <v>34894</v>
      </c>
      <c r="Z1699" s="82" t="s">
        <v>34895</v>
      </c>
      <c r="AA1699" s="82" t="s">
        <v>34896</v>
      </c>
      <c r="AB1699" s="82" t="s">
        <v>34897</v>
      </c>
      <c r="AC1699" s="82" t="s">
        <v>34898</v>
      </c>
      <c r="AD1699" s="82" t="s">
        <v>34899</v>
      </c>
      <c r="AE1699" s="82" t="s">
        <v>34900</v>
      </c>
      <c r="AF1699" s="82" t="s">
        <v>382</v>
      </c>
      <c r="AG1699" s="82" t="s">
        <v>34901</v>
      </c>
      <c r="AH1699" s="82" t="s">
        <v>34902</v>
      </c>
      <c r="AI1699" s="82" t="s">
        <v>1656</v>
      </c>
      <c r="AJ1699" s="82" t="s">
        <v>33659</v>
      </c>
      <c r="AK1699" s="82" t="s">
        <v>34903</v>
      </c>
      <c r="AL1699" s="82" t="s">
        <v>415</v>
      </c>
    </row>
    <row r="1700" spans="1:38" x14ac:dyDescent="0.25">
      <c r="A1700" s="82" t="s">
        <v>180</v>
      </c>
      <c r="B1700" s="82">
        <v>93.116</v>
      </c>
      <c r="D1700" s="82" t="s">
        <v>34110</v>
      </c>
      <c r="E1700" s="82" t="s">
        <v>34904</v>
      </c>
      <c r="F1700" s="82" t="s">
        <v>34905</v>
      </c>
      <c r="G1700" s="82" t="s">
        <v>600</v>
      </c>
      <c r="H1700" s="82" t="s">
        <v>360</v>
      </c>
      <c r="I1700" s="82" t="s">
        <v>34906</v>
      </c>
      <c r="J1700" s="82" t="s">
        <v>34907</v>
      </c>
      <c r="K1700" s="82" t="s">
        <v>34908</v>
      </c>
      <c r="L1700" s="82" t="s">
        <v>580</v>
      </c>
      <c r="M1700" s="82" t="s">
        <v>34909</v>
      </c>
      <c r="N1700" s="82" t="s">
        <v>34910</v>
      </c>
      <c r="O1700" s="82" t="s">
        <v>558</v>
      </c>
      <c r="P1700" s="82" t="s">
        <v>360</v>
      </c>
      <c r="Q1700" s="82" t="s">
        <v>360</v>
      </c>
      <c r="R1700" s="82" t="s">
        <v>34911</v>
      </c>
      <c r="S1700" s="82" t="s">
        <v>400</v>
      </c>
      <c r="T1700" s="82" t="s">
        <v>34912</v>
      </c>
      <c r="U1700" s="82" t="s">
        <v>34913</v>
      </c>
      <c r="V1700" s="82" t="s">
        <v>34914</v>
      </c>
      <c r="W1700" s="82" t="s">
        <v>34915</v>
      </c>
      <c r="X1700" s="82" t="s">
        <v>34916</v>
      </c>
      <c r="Y1700" s="82" t="s">
        <v>34917</v>
      </c>
      <c r="Z1700" s="82" t="s">
        <v>34918</v>
      </c>
      <c r="AA1700" s="82" t="s">
        <v>34919</v>
      </c>
      <c r="AB1700" s="82" t="s">
        <v>34920</v>
      </c>
      <c r="AC1700" s="82" t="s">
        <v>1011</v>
      </c>
      <c r="AD1700" s="82" t="s">
        <v>34921</v>
      </c>
      <c r="AE1700" s="82" t="s">
        <v>34922</v>
      </c>
      <c r="AF1700" s="82" t="s">
        <v>34923</v>
      </c>
      <c r="AG1700" s="82" t="s">
        <v>382</v>
      </c>
      <c r="AH1700" s="82" t="s">
        <v>34924</v>
      </c>
      <c r="AI1700" s="82" t="s">
        <v>1656</v>
      </c>
      <c r="AJ1700" s="82" t="s">
        <v>33659</v>
      </c>
      <c r="AK1700" s="82" t="s">
        <v>34925</v>
      </c>
      <c r="AL1700" s="82" t="s">
        <v>415</v>
      </c>
    </row>
    <row r="1701" spans="1:38" x14ac:dyDescent="0.25">
      <c r="A1701" s="82" t="s">
        <v>34926</v>
      </c>
      <c r="B1701" s="82">
        <v>93.117000000000004</v>
      </c>
      <c r="C1701" s="82" t="s">
        <v>34927</v>
      </c>
      <c r="D1701" s="82" t="s">
        <v>33724</v>
      </c>
      <c r="E1701" s="82" t="s">
        <v>34928</v>
      </c>
      <c r="F1701" s="82" t="s">
        <v>34929</v>
      </c>
      <c r="G1701" s="82" t="s">
        <v>359</v>
      </c>
      <c r="H1701" s="82" t="s">
        <v>360</v>
      </c>
      <c r="I1701" s="82" t="s">
        <v>34930</v>
      </c>
      <c r="J1701" s="82" t="s">
        <v>34931</v>
      </c>
      <c r="K1701" s="82" t="s">
        <v>34932</v>
      </c>
      <c r="L1701" s="82" t="s">
        <v>421</v>
      </c>
      <c r="M1701" s="82" t="s">
        <v>34933</v>
      </c>
      <c r="N1701" s="82" t="s">
        <v>34934</v>
      </c>
      <c r="O1701" s="82" t="s">
        <v>558</v>
      </c>
      <c r="P1701" s="82" t="s">
        <v>34069</v>
      </c>
      <c r="Q1701" s="82" t="s">
        <v>360</v>
      </c>
      <c r="R1701" s="82" t="s">
        <v>34070</v>
      </c>
      <c r="S1701" s="82" t="s">
        <v>34935</v>
      </c>
      <c r="T1701" s="82" t="s">
        <v>34936</v>
      </c>
      <c r="U1701" s="82" t="s">
        <v>34937</v>
      </c>
      <c r="V1701" s="82" t="s">
        <v>632</v>
      </c>
      <c r="W1701" s="82" t="s">
        <v>34938</v>
      </c>
      <c r="X1701" s="82" t="s">
        <v>34939</v>
      </c>
      <c r="Y1701" s="82" t="s">
        <v>34940</v>
      </c>
      <c r="Z1701" s="82" t="s">
        <v>34941</v>
      </c>
      <c r="AA1701" s="82" t="s">
        <v>34942</v>
      </c>
      <c r="AB1701" s="82" t="s">
        <v>34943</v>
      </c>
      <c r="AC1701" s="82" t="s">
        <v>1011</v>
      </c>
      <c r="AD1701" s="82" t="s">
        <v>34944</v>
      </c>
      <c r="AE1701" s="82" t="s">
        <v>34080</v>
      </c>
      <c r="AF1701" s="82" t="s">
        <v>34945</v>
      </c>
      <c r="AG1701" s="82" t="s">
        <v>382</v>
      </c>
      <c r="AH1701" s="82" t="s">
        <v>34946</v>
      </c>
      <c r="AI1701" s="82" t="s">
        <v>1656</v>
      </c>
      <c r="AJ1701" s="82" t="s">
        <v>33659</v>
      </c>
      <c r="AK1701" s="82" t="s">
        <v>34947</v>
      </c>
      <c r="AL1701" s="82" t="s">
        <v>415</v>
      </c>
    </row>
    <row r="1702" spans="1:38" x14ac:dyDescent="0.25">
      <c r="A1702" s="82" t="s">
        <v>34948</v>
      </c>
      <c r="B1702" s="82">
        <v>93.117999999999995</v>
      </c>
      <c r="D1702" s="82" t="s">
        <v>34110</v>
      </c>
      <c r="E1702" s="82" t="s">
        <v>34949</v>
      </c>
      <c r="F1702" s="82" t="s">
        <v>34950</v>
      </c>
      <c r="G1702" s="82" t="s">
        <v>600</v>
      </c>
      <c r="H1702" s="82" t="s">
        <v>360</v>
      </c>
      <c r="I1702" s="82" t="s">
        <v>34951</v>
      </c>
      <c r="J1702" s="82" t="s">
        <v>34952</v>
      </c>
      <c r="K1702" s="82" t="s">
        <v>34953</v>
      </c>
      <c r="L1702" s="82" t="s">
        <v>34954</v>
      </c>
      <c r="M1702" s="82" t="s">
        <v>34955</v>
      </c>
      <c r="N1702" s="82" t="s">
        <v>34956</v>
      </c>
      <c r="O1702" s="82" t="s">
        <v>558</v>
      </c>
      <c r="P1702" s="82" t="s">
        <v>34957</v>
      </c>
      <c r="Q1702" s="82" t="s">
        <v>34958</v>
      </c>
      <c r="R1702" s="82" t="s">
        <v>34959</v>
      </c>
      <c r="S1702" s="82" t="s">
        <v>400</v>
      </c>
      <c r="T1702" s="82" t="s">
        <v>34960</v>
      </c>
      <c r="U1702" s="82" t="s">
        <v>34961</v>
      </c>
      <c r="V1702" s="82" t="s">
        <v>34962</v>
      </c>
      <c r="W1702" s="82" t="s">
        <v>34963</v>
      </c>
      <c r="X1702" s="82" t="s">
        <v>34916</v>
      </c>
      <c r="Y1702" s="82" t="s">
        <v>34964</v>
      </c>
      <c r="AA1702" s="82" t="s">
        <v>376</v>
      </c>
      <c r="AB1702" s="82" t="s">
        <v>34965</v>
      </c>
      <c r="AC1702" s="82" t="s">
        <v>1011</v>
      </c>
      <c r="AD1702" s="82" t="s">
        <v>34966</v>
      </c>
      <c r="AE1702" s="82" t="s">
        <v>34967</v>
      </c>
      <c r="AF1702" s="82" t="s">
        <v>34168</v>
      </c>
      <c r="AG1702" s="82" t="s">
        <v>382</v>
      </c>
      <c r="AH1702" s="82" t="s">
        <v>34968</v>
      </c>
      <c r="AI1702" s="82" t="s">
        <v>1656</v>
      </c>
      <c r="AJ1702" s="82" t="s">
        <v>33659</v>
      </c>
      <c r="AK1702" s="82" t="s">
        <v>34969</v>
      </c>
      <c r="AL1702" s="82" t="s">
        <v>415</v>
      </c>
    </row>
    <row r="1703" spans="1:38" x14ac:dyDescent="0.25">
      <c r="A1703" s="82" t="s">
        <v>34970</v>
      </c>
      <c r="B1703" s="82">
        <v>93.120999999999995</v>
      </c>
      <c r="C1703" s="82" t="s">
        <v>34971</v>
      </c>
      <c r="D1703" s="82" t="s">
        <v>34367</v>
      </c>
      <c r="E1703" s="82" t="s">
        <v>34972</v>
      </c>
      <c r="F1703" s="82" t="s">
        <v>34973</v>
      </c>
      <c r="G1703" s="82" t="s">
        <v>34974</v>
      </c>
      <c r="H1703" s="82" t="s">
        <v>360</v>
      </c>
      <c r="I1703" s="82" t="s">
        <v>34975</v>
      </c>
      <c r="J1703" s="82" t="s">
        <v>34976</v>
      </c>
      <c r="K1703" s="82" t="s">
        <v>34977</v>
      </c>
      <c r="L1703" s="82" t="s">
        <v>580</v>
      </c>
      <c r="M1703" s="82" t="s">
        <v>34978</v>
      </c>
      <c r="N1703" s="82" t="s">
        <v>34979</v>
      </c>
      <c r="O1703" s="82" t="s">
        <v>558</v>
      </c>
      <c r="P1703" s="82" t="s">
        <v>34980</v>
      </c>
      <c r="Q1703" s="82" t="s">
        <v>34981</v>
      </c>
      <c r="R1703" s="82" t="s">
        <v>34982</v>
      </c>
      <c r="S1703" s="82" t="s">
        <v>368</v>
      </c>
      <c r="T1703" s="82" t="s">
        <v>34983</v>
      </c>
      <c r="U1703" s="82" t="s">
        <v>34984</v>
      </c>
      <c r="V1703" s="82" t="s">
        <v>34914</v>
      </c>
      <c r="W1703" s="82" t="s">
        <v>34985</v>
      </c>
      <c r="X1703" s="82" t="s">
        <v>34986</v>
      </c>
      <c r="Y1703" s="82" t="s">
        <v>34987</v>
      </c>
      <c r="Z1703" s="82" t="s">
        <v>34988</v>
      </c>
      <c r="AA1703" s="82" t="s">
        <v>376</v>
      </c>
      <c r="AB1703" s="82" t="s">
        <v>34989</v>
      </c>
      <c r="AC1703" s="82" t="s">
        <v>735</v>
      </c>
      <c r="AD1703" s="82" t="s">
        <v>34990</v>
      </c>
      <c r="AE1703" s="82" t="s">
        <v>34991</v>
      </c>
      <c r="AF1703" s="82" t="s">
        <v>382</v>
      </c>
      <c r="AG1703" s="82" t="s">
        <v>382</v>
      </c>
      <c r="AH1703" s="82" t="s">
        <v>34992</v>
      </c>
      <c r="AI1703" s="82" t="s">
        <v>1656</v>
      </c>
      <c r="AJ1703" s="82" t="s">
        <v>33659</v>
      </c>
      <c r="AK1703" s="82" t="s">
        <v>34993</v>
      </c>
      <c r="AL1703" s="82" t="s">
        <v>415</v>
      </c>
    </row>
    <row r="1704" spans="1:38" x14ac:dyDescent="0.25">
      <c r="A1704" s="82" t="s">
        <v>34994</v>
      </c>
      <c r="B1704" s="82">
        <v>93.123000000000005</v>
      </c>
      <c r="D1704" s="82" t="s">
        <v>34995</v>
      </c>
      <c r="E1704" s="82" t="s">
        <v>34996</v>
      </c>
      <c r="F1704" s="82" t="s">
        <v>34997</v>
      </c>
      <c r="G1704" s="82" t="s">
        <v>11911</v>
      </c>
      <c r="H1704" s="82" t="s">
        <v>360</v>
      </c>
      <c r="I1704" s="82" t="s">
        <v>34998</v>
      </c>
      <c r="J1704" s="82" t="s">
        <v>34999</v>
      </c>
      <c r="K1704" s="82" t="s">
        <v>35000</v>
      </c>
      <c r="L1704" s="82" t="s">
        <v>421</v>
      </c>
      <c r="M1704" s="82" t="s">
        <v>35001</v>
      </c>
      <c r="N1704" s="82" t="s">
        <v>35002</v>
      </c>
      <c r="O1704" s="82" t="s">
        <v>35003</v>
      </c>
      <c r="P1704" s="82" t="s">
        <v>35004</v>
      </c>
      <c r="Q1704" s="82" t="s">
        <v>360</v>
      </c>
      <c r="R1704" s="82" t="s">
        <v>35005</v>
      </c>
      <c r="S1704" s="82" t="s">
        <v>368</v>
      </c>
      <c r="T1704" s="82" t="s">
        <v>35006</v>
      </c>
      <c r="U1704" s="82" t="s">
        <v>35007</v>
      </c>
      <c r="V1704" s="82" t="s">
        <v>362</v>
      </c>
      <c r="W1704" s="82" t="s">
        <v>35008</v>
      </c>
      <c r="X1704" s="82" t="s">
        <v>35009</v>
      </c>
      <c r="Y1704" s="82" t="s">
        <v>35010</v>
      </c>
      <c r="Z1704" s="82" t="s">
        <v>35011</v>
      </c>
      <c r="AA1704" s="82" t="s">
        <v>376</v>
      </c>
      <c r="AB1704" s="82" t="s">
        <v>35012</v>
      </c>
      <c r="AC1704" s="82" t="s">
        <v>35013</v>
      </c>
      <c r="AD1704" s="82" t="s">
        <v>35014</v>
      </c>
      <c r="AE1704" s="82" t="s">
        <v>35015</v>
      </c>
      <c r="AF1704" s="82" t="s">
        <v>35016</v>
      </c>
      <c r="AG1704" s="82" t="s">
        <v>382</v>
      </c>
      <c r="AH1704" s="82" t="s">
        <v>35017</v>
      </c>
      <c r="AI1704" s="82" t="s">
        <v>1656</v>
      </c>
      <c r="AJ1704" s="82" t="s">
        <v>33659</v>
      </c>
      <c r="AK1704" s="82" t="s">
        <v>35018</v>
      </c>
      <c r="AL1704" s="82" t="s">
        <v>961</v>
      </c>
    </row>
    <row r="1705" spans="1:38" x14ac:dyDescent="0.25">
      <c r="A1705" s="82" t="s">
        <v>35019</v>
      </c>
      <c r="B1705" s="82">
        <v>93.123999999999995</v>
      </c>
      <c r="C1705" s="82" t="s">
        <v>35020</v>
      </c>
      <c r="D1705" s="82" t="s">
        <v>33724</v>
      </c>
      <c r="E1705" s="82" t="s">
        <v>35021</v>
      </c>
      <c r="F1705" s="82" t="s">
        <v>35022</v>
      </c>
      <c r="G1705" s="82" t="s">
        <v>683</v>
      </c>
      <c r="H1705" s="82" t="s">
        <v>360</v>
      </c>
      <c r="I1705" s="82" t="s">
        <v>35023</v>
      </c>
      <c r="J1705" s="82" t="s">
        <v>35024</v>
      </c>
      <c r="K1705" s="82" t="s">
        <v>34839</v>
      </c>
      <c r="L1705" s="82" t="s">
        <v>580</v>
      </c>
      <c r="M1705" s="82" t="s">
        <v>35025</v>
      </c>
      <c r="N1705" s="82" t="s">
        <v>35026</v>
      </c>
      <c r="O1705" s="82" t="s">
        <v>558</v>
      </c>
      <c r="P1705" s="82" t="s">
        <v>35027</v>
      </c>
      <c r="Q1705" s="82" t="s">
        <v>360</v>
      </c>
      <c r="R1705" s="82" t="s">
        <v>35028</v>
      </c>
      <c r="S1705" s="82" t="s">
        <v>35029</v>
      </c>
      <c r="T1705" s="82" t="s">
        <v>35030</v>
      </c>
      <c r="U1705" s="82" t="s">
        <v>35031</v>
      </c>
      <c r="V1705" s="82" t="s">
        <v>632</v>
      </c>
      <c r="W1705" s="82" t="s">
        <v>35032</v>
      </c>
      <c r="X1705" s="82" t="s">
        <v>33736</v>
      </c>
      <c r="Y1705" s="82" t="s">
        <v>35033</v>
      </c>
      <c r="Z1705" s="82" t="s">
        <v>35034</v>
      </c>
      <c r="AA1705" s="82" t="s">
        <v>376</v>
      </c>
      <c r="AB1705" s="82" t="s">
        <v>35035</v>
      </c>
      <c r="AC1705" s="82" t="s">
        <v>735</v>
      </c>
      <c r="AD1705" s="82" t="s">
        <v>35036</v>
      </c>
      <c r="AE1705" s="82" t="s">
        <v>34080</v>
      </c>
      <c r="AF1705" s="82" t="s">
        <v>382</v>
      </c>
      <c r="AG1705" s="82" t="s">
        <v>382</v>
      </c>
      <c r="AH1705" s="82" t="s">
        <v>35037</v>
      </c>
      <c r="AI1705" s="82" t="s">
        <v>1656</v>
      </c>
      <c r="AJ1705" s="82" t="s">
        <v>33659</v>
      </c>
      <c r="AK1705" s="82" t="s">
        <v>35038</v>
      </c>
      <c r="AL1705" s="82" t="s">
        <v>415</v>
      </c>
    </row>
    <row r="1706" spans="1:38" x14ac:dyDescent="0.25">
      <c r="A1706" s="82" t="s">
        <v>168</v>
      </c>
      <c r="B1706" s="82">
        <v>93.126999999999995</v>
      </c>
      <c r="C1706" s="82" t="s">
        <v>35039</v>
      </c>
      <c r="D1706" s="82" t="s">
        <v>33724</v>
      </c>
      <c r="E1706" s="82" t="s">
        <v>35040</v>
      </c>
      <c r="F1706" s="82" t="s">
        <v>35041</v>
      </c>
      <c r="G1706" s="82" t="s">
        <v>4176</v>
      </c>
      <c r="H1706" s="82" t="s">
        <v>360</v>
      </c>
      <c r="I1706" s="82" t="s">
        <v>35042</v>
      </c>
      <c r="J1706" s="82" t="s">
        <v>35043</v>
      </c>
      <c r="K1706" s="82" t="s">
        <v>33729</v>
      </c>
      <c r="L1706" s="82" t="s">
        <v>20155</v>
      </c>
      <c r="M1706" s="82" t="s">
        <v>34860</v>
      </c>
      <c r="N1706" s="82" t="s">
        <v>35044</v>
      </c>
      <c r="O1706" s="82" t="s">
        <v>558</v>
      </c>
      <c r="P1706" s="82" t="s">
        <v>35045</v>
      </c>
      <c r="Q1706" s="82" t="s">
        <v>360</v>
      </c>
      <c r="R1706" s="82" t="s">
        <v>35046</v>
      </c>
      <c r="S1706" s="82" t="s">
        <v>400</v>
      </c>
      <c r="T1706" s="82" t="s">
        <v>35047</v>
      </c>
      <c r="U1706" s="82" t="s">
        <v>35048</v>
      </c>
      <c r="V1706" s="82" t="s">
        <v>632</v>
      </c>
      <c r="W1706" s="82" t="s">
        <v>35049</v>
      </c>
      <c r="X1706" s="82" t="s">
        <v>34867</v>
      </c>
      <c r="Y1706" s="82" t="s">
        <v>35050</v>
      </c>
      <c r="Z1706" s="82" t="s">
        <v>35051</v>
      </c>
      <c r="AA1706" s="82" t="s">
        <v>35052</v>
      </c>
      <c r="AB1706" s="82" t="s">
        <v>35053</v>
      </c>
      <c r="AC1706" s="82" t="s">
        <v>35054</v>
      </c>
      <c r="AD1706" s="82" t="s">
        <v>35055</v>
      </c>
      <c r="AE1706" s="82" t="s">
        <v>34080</v>
      </c>
      <c r="AF1706" s="82" t="s">
        <v>35056</v>
      </c>
      <c r="AG1706" s="82" t="s">
        <v>35057</v>
      </c>
      <c r="AH1706" s="82" t="s">
        <v>35058</v>
      </c>
      <c r="AI1706" s="82" t="s">
        <v>1656</v>
      </c>
      <c r="AJ1706" s="82" t="s">
        <v>33659</v>
      </c>
      <c r="AK1706" s="82" t="s">
        <v>35059</v>
      </c>
      <c r="AL1706" s="82" t="s">
        <v>415</v>
      </c>
    </row>
    <row r="1707" spans="1:38" x14ac:dyDescent="0.25">
      <c r="A1707" s="82" t="s">
        <v>35060</v>
      </c>
      <c r="B1707" s="82">
        <v>93.129000000000005</v>
      </c>
      <c r="C1707" s="82" t="s">
        <v>35061</v>
      </c>
      <c r="D1707" s="82" t="s">
        <v>33724</v>
      </c>
      <c r="E1707" s="82" t="s">
        <v>35062</v>
      </c>
      <c r="F1707" s="82" t="s">
        <v>35063</v>
      </c>
      <c r="G1707" s="82" t="s">
        <v>600</v>
      </c>
      <c r="H1707" s="82" t="s">
        <v>360</v>
      </c>
      <c r="I1707" s="82" t="s">
        <v>35064</v>
      </c>
      <c r="J1707" s="82" t="s">
        <v>35065</v>
      </c>
      <c r="K1707" s="82" t="s">
        <v>35066</v>
      </c>
      <c r="L1707" s="82" t="s">
        <v>1180</v>
      </c>
      <c r="M1707" s="82" t="s">
        <v>421</v>
      </c>
      <c r="N1707" s="82" t="s">
        <v>35044</v>
      </c>
      <c r="O1707" s="82" t="s">
        <v>558</v>
      </c>
      <c r="P1707" s="82" t="s">
        <v>34528</v>
      </c>
      <c r="Q1707" s="82" t="s">
        <v>360</v>
      </c>
      <c r="R1707" s="82" t="s">
        <v>35067</v>
      </c>
      <c r="S1707" s="82" t="s">
        <v>400</v>
      </c>
      <c r="T1707" s="82" t="s">
        <v>35068</v>
      </c>
      <c r="U1707" s="82" t="s">
        <v>35069</v>
      </c>
      <c r="V1707" s="82" t="s">
        <v>632</v>
      </c>
      <c r="W1707" s="82" t="s">
        <v>35070</v>
      </c>
      <c r="X1707" s="82" t="s">
        <v>33736</v>
      </c>
      <c r="Y1707" s="82" t="s">
        <v>35071</v>
      </c>
      <c r="Z1707" s="82" t="s">
        <v>35072</v>
      </c>
      <c r="AA1707" s="82" t="s">
        <v>376</v>
      </c>
      <c r="AB1707" s="82" t="s">
        <v>35073</v>
      </c>
      <c r="AC1707" s="82" t="s">
        <v>35074</v>
      </c>
      <c r="AD1707" s="82" t="s">
        <v>35075</v>
      </c>
      <c r="AE1707" s="82" t="s">
        <v>35076</v>
      </c>
      <c r="AF1707" s="82" t="s">
        <v>382</v>
      </c>
      <c r="AG1707" s="82" t="s">
        <v>35077</v>
      </c>
      <c r="AH1707" s="82" t="s">
        <v>35078</v>
      </c>
      <c r="AI1707" s="82" t="s">
        <v>1656</v>
      </c>
      <c r="AJ1707" s="82" t="s">
        <v>33659</v>
      </c>
      <c r="AK1707" s="82" t="s">
        <v>35079</v>
      </c>
      <c r="AL1707" s="82" t="s">
        <v>415</v>
      </c>
    </row>
    <row r="1708" spans="1:38" x14ac:dyDescent="0.25">
      <c r="A1708" s="82" t="s">
        <v>35080</v>
      </c>
      <c r="B1708" s="82">
        <v>93.13</v>
      </c>
      <c r="C1708" s="82" t="s">
        <v>35081</v>
      </c>
      <c r="D1708" s="82" t="s">
        <v>33724</v>
      </c>
      <c r="E1708" s="82" t="s">
        <v>35082</v>
      </c>
      <c r="F1708" s="82" t="s">
        <v>35083</v>
      </c>
      <c r="G1708" s="82" t="s">
        <v>600</v>
      </c>
      <c r="H1708" s="82" t="s">
        <v>360</v>
      </c>
      <c r="I1708" s="82" t="s">
        <v>35084</v>
      </c>
      <c r="J1708" s="82" t="s">
        <v>35085</v>
      </c>
      <c r="K1708" s="82" t="s">
        <v>35086</v>
      </c>
      <c r="L1708" s="82" t="s">
        <v>421</v>
      </c>
      <c r="M1708" s="82" t="s">
        <v>35087</v>
      </c>
      <c r="N1708" s="82" t="s">
        <v>35088</v>
      </c>
      <c r="O1708" s="82" t="s">
        <v>558</v>
      </c>
      <c r="P1708" s="82" t="s">
        <v>35089</v>
      </c>
      <c r="Q1708" s="82" t="s">
        <v>360</v>
      </c>
      <c r="R1708" s="82" t="s">
        <v>34070</v>
      </c>
      <c r="S1708" s="82" t="s">
        <v>400</v>
      </c>
      <c r="T1708" s="82" t="s">
        <v>35090</v>
      </c>
      <c r="U1708" s="82" t="s">
        <v>35091</v>
      </c>
      <c r="V1708" s="82" t="s">
        <v>632</v>
      </c>
      <c r="W1708" s="82" t="s">
        <v>35049</v>
      </c>
      <c r="X1708" s="82" t="s">
        <v>33736</v>
      </c>
      <c r="Y1708" s="82" t="s">
        <v>35092</v>
      </c>
      <c r="Z1708" s="82" t="s">
        <v>35093</v>
      </c>
      <c r="AA1708" s="82" t="s">
        <v>376</v>
      </c>
      <c r="AB1708" s="82" t="s">
        <v>35094</v>
      </c>
      <c r="AC1708" s="82" t="s">
        <v>636</v>
      </c>
      <c r="AD1708" s="82" t="s">
        <v>35095</v>
      </c>
      <c r="AE1708" s="82" t="s">
        <v>34080</v>
      </c>
      <c r="AF1708" s="82" t="s">
        <v>35096</v>
      </c>
      <c r="AG1708" s="82" t="s">
        <v>382</v>
      </c>
      <c r="AH1708" s="82" t="s">
        <v>35097</v>
      </c>
      <c r="AI1708" s="82" t="s">
        <v>1656</v>
      </c>
      <c r="AJ1708" s="82" t="s">
        <v>33659</v>
      </c>
      <c r="AK1708" s="82" t="s">
        <v>35098</v>
      </c>
      <c r="AL1708" s="82" t="s">
        <v>415</v>
      </c>
    </row>
    <row r="1709" spans="1:38" x14ac:dyDescent="0.25">
      <c r="A1709" s="82" t="s">
        <v>35099</v>
      </c>
      <c r="B1709" s="82">
        <v>93.134</v>
      </c>
      <c r="D1709" s="82" t="s">
        <v>33724</v>
      </c>
      <c r="E1709" s="82" t="s">
        <v>35100</v>
      </c>
      <c r="F1709" s="82" t="s">
        <v>35101</v>
      </c>
      <c r="G1709" s="82" t="s">
        <v>600</v>
      </c>
      <c r="H1709" s="82" t="s">
        <v>360</v>
      </c>
      <c r="I1709" s="82" t="s">
        <v>35102</v>
      </c>
      <c r="J1709" s="82" t="s">
        <v>35103</v>
      </c>
      <c r="K1709" s="82" t="s">
        <v>35104</v>
      </c>
      <c r="L1709" s="82" t="s">
        <v>5239</v>
      </c>
      <c r="M1709" s="82" t="s">
        <v>35105</v>
      </c>
      <c r="N1709" s="82" t="s">
        <v>34861</v>
      </c>
      <c r="O1709" s="82" t="s">
        <v>558</v>
      </c>
      <c r="P1709" s="82" t="s">
        <v>35106</v>
      </c>
      <c r="Q1709" s="82" t="s">
        <v>360</v>
      </c>
      <c r="R1709" s="82" t="s">
        <v>360</v>
      </c>
      <c r="S1709" s="82" t="s">
        <v>400</v>
      </c>
      <c r="T1709" s="82" t="s">
        <v>35107</v>
      </c>
      <c r="U1709" s="82" t="s">
        <v>35108</v>
      </c>
      <c r="V1709" s="82" t="s">
        <v>632</v>
      </c>
      <c r="W1709" s="82" t="s">
        <v>34866</v>
      </c>
      <c r="X1709" s="82" t="s">
        <v>35109</v>
      </c>
      <c r="Y1709" s="82" t="s">
        <v>35110</v>
      </c>
      <c r="Z1709" s="82" t="s">
        <v>35111</v>
      </c>
      <c r="AA1709" s="82" t="s">
        <v>35112</v>
      </c>
      <c r="AB1709" s="82" t="s">
        <v>35073</v>
      </c>
      <c r="AC1709" s="82" t="s">
        <v>35113</v>
      </c>
      <c r="AD1709" s="82" t="s">
        <v>35114</v>
      </c>
      <c r="AE1709" s="82" t="s">
        <v>34080</v>
      </c>
      <c r="AF1709" s="82" t="s">
        <v>382</v>
      </c>
      <c r="AG1709" s="82" t="s">
        <v>35115</v>
      </c>
      <c r="AH1709" s="82" t="s">
        <v>35116</v>
      </c>
      <c r="AI1709" s="82" t="s">
        <v>1656</v>
      </c>
      <c r="AJ1709" s="82" t="s">
        <v>33659</v>
      </c>
      <c r="AK1709" s="82" t="s">
        <v>35117</v>
      </c>
      <c r="AL1709" s="82" t="s">
        <v>415</v>
      </c>
    </row>
    <row r="1710" spans="1:38" x14ac:dyDescent="0.25">
      <c r="A1710" s="82" t="s">
        <v>35118</v>
      </c>
      <c r="B1710" s="82">
        <v>93.135000000000005</v>
      </c>
      <c r="C1710" s="82" t="s">
        <v>35119</v>
      </c>
      <c r="D1710" s="82" t="s">
        <v>34110</v>
      </c>
      <c r="E1710" s="82" t="s">
        <v>35120</v>
      </c>
      <c r="F1710" s="82" t="s">
        <v>35121</v>
      </c>
      <c r="G1710" s="82" t="s">
        <v>600</v>
      </c>
      <c r="H1710" s="82" t="s">
        <v>360</v>
      </c>
      <c r="I1710" s="82" t="s">
        <v>35122</v>
      </c>
      <c r="J1710" s="82" t="s">
        <v>35123</v>
      </c>
      <c r="K1710" s="82" t="s">
        <v>35124</v>
      </c>
      <c r="L1710" s="82" t="s">
        <v>35125</v>
      </c>
      <c r="M1710" s="82" t="s">
        <v>35126</v>
      </c>
      <c r="N1710" s="82" t="s">
        <v>35127</v>
      </c>
      <c r="O1710" s="82" t="s">
        <v>558</v>
      </c>
      <c r="P1710" s="82" t="s">
        <v>35128</v>
      </c>
      <c r="Q1710" s="82" t="s">
        <v>360</v>
      </c>
      <c r="R1710" s="82" t="s">
        <v>35129</v>
      </c>
      <c r="S1710" s="82" t="s">
        <v>368</v>
      </c>
      <c r="T1710" s="82" t="s">
        <v>35130</v>
      </c>
      <c r="U1710" s="82" t="s">
        <v>35131</v>
      </c>
      <c r="V1710" s="82" t="s">
        <v>34914</v>
      </c>
      <c r="W1710" s="82" t="s">
        <v>35132</v>
      </c>
      <c r="X1710" s="82" t="s">
        <v>34202</v>
      </c>
      <c r="Y1710" s="82" t="s">
        <v>35133</v>
      </c>
      <c r="AA1710" s="82" t="s">
        <v>35134</v>
      </c>
      <c r="AB1710" s="82" t="s">
        <v>382</v>
      </c>
      <c r="AC1710" s="82" t="s">
        <v>735</v>
      </c>
      <c r="AD1710" s="82" t="s">
        <v>35135</v>
      </c>
      <c r="AE1710" s="82" t="s">
        <v>35136</v>
      </c>
      <c r="AF1710" s="82" t="s">
        <v>35137</v>
      </c>
      <c r="AG1710" s="82" t="s">
        <v>382</v>
      </c>
      <c r="AH1710" s="82" t="s">
        <v>35138</v>
      </c>
      <c r="AI1710" s="82" t="s">
        <v>1656</v>
      </c>
      <c r="AJ1710" s="82" t="s">
        <v>33659</v>
      </c>
      <c r="AK1710" s="82" t="s">
        <v>35139</v>
      </c>
      <c r="AL1710" s="82" t="s">
        <v>1286</v>
      </c>
    </row>
    <row r="1711" spans="1:38" x14ac:dyDescent="0.25">
      <c r="A1711" s="82" t="s">
        <v>201</v>
      </c>
      <c r="B1711" s="82">
        <v>93.135999999999996</v>
      </c>
      <c r="C1711" s="82" t="s">
        <v>35140</v>
      </c>
      <c r="D1711" s="82" t="s">
        <v>34110</v>
      </c>
      <c r="E1711" s="82" t="s">
        <v>35141</v>
      </c>
      <c r="F1711" s="82" t="s">
        <v>35142</v>
      </c>
      <c r="G1711" s="82" t="s">
        <v>600</v>
      </c>
      <c r="H1711" s="82" t="s">
        <v>360</v>
      </c>
      <c r="I1711" s="82" t="s">
        <v>35143</v>
      </c>
      <c r="J1711" s="82" t="s">
        <v>35144</v>
      </c>
      <c r="K1711" s="82" t="s">
        <v>35145</v>
      </c>
      <c r="L1711" s="82" t="s">
        <v>421</v>
      </c>
      <c r="M1711" s="82" t="s">
        <v>35146</v>
      </c>
      <c r="N1711" s="82" t="s">
        <v>35147</v>
      </c>
      <c r="O1711" s="82" t="s">
        <v>558</v>
      </c>
      <c r="P1711" s="82" t="s">
        <v>360</v>
      </c>
      <c r="Q1711" s="82" t="s">
        <v>360</v>
      </c>
      <c r="R1711" s="82" t="s">
        <v>8537</v>
      </c>
      <c r="S1711" s="82" t="s">
        <v>368</v>
      </c>
      <c r="T1711" s="82" t="s">
        <v>35148</v>
      </c>
      <c r="U1711" s="82" t="s">
        <v>35149</v>
      </c>
      <c r="V1711" s="82" t="s">
        <v>33772</v>
      </c>
      <c r="W1711" s="82" t="s">
        <v>35150</v>
      </c>
      <c r="X1711" s="82" t="s">
        <v>35151</v>
      </c>
      <c r="Y1711" s="82" t="s">
        <v>35152</v>
      </c>
      <c r="Z1711" s="82" t="s">
        <v>35153</v>
      </c>
      <c r="AA1711" s="82" t="s">
        <v>376</v>
      </c>
      <c r="AB1711" s="82" t="s">
        <v>35154</v>
      </c>
      <c r="AC1711" s="82" t="s">
        <v>35155</v>
      </c>
      <c r="AD1711" s="82" t="s">
        <v>35156</v>
      </c>
      <c r="AE1711" s="82" t="s">
        <v>34128</v>
      </c>
      <c r="AF1711" s="82" t="s">
        <v>382</v>
      </c>
      <c r="AG1711" s="82" t="s">
        <v>382</v>
      </c>
      <c r="AH1711" s="82" t="s">
        <v>35157</v>
      </c>
      <c r="AI1711" s="82" t="s">
        <v>1656</v>
      </c>
      <c r="AJ1711" s="82" t="s">
        <v>33659</v>
      </c>
      <c r="AK1711" s="82" t="s">
        <v>35158</v>
      </c>
      <c r="AL1711" s="82" t="s">
        <v>415</v>
      </c>
    </row>
    <row r="1712" spans="1:38" x14ac:dyDescent="0.25">
      <c r="A1712" s="82" t="s">
        <v>35159</v>
      </c>
      <c r="B1712" s="82">
        <v>93.137</v>
      </c>
      <c r="C1712" s="82" t="s">
        <v>35160</v>
      </c>
      <c r="D1712" s="82" t="s">
        <v>33662</v>
      </c>
      <c r="E1712" s="82" t="s">
        <v>33663</v>
      </c>
      <c r="F1712" s="82" t="s">
        <v>35161</v>
      </c>
      <c r="G1712" s="82" t="s">
        <v>359</v>
      </c>
      <c r="H1712" s="82" t="s">
        <v>360</v>
      </c>
      <c r="I1712" s="82" t="s">
        <v>35162</v>
      </c>
      <c r="J1712" s="82" t="s">
        <v>35163</v>
      </c>
      <c r="K1712" s="82" t="s">
        <v>35164</v>
      </c>
      <c r="L1712" s="82" t="s">
        <v>6867</v>
      </c>
      <c r="M1712" s="82" t="s">
        <v>35165</v>
      </c>
      <c r="N1712" s="82" t="s">
        <v>35166</v>
      </c>
      <c r="O1712" s="82" t="s">
        <v>558</v>
      </c>
      <c r="P1712" s="82" t="s">
        <v>35167</v>
      </c>
      <c r="Q1712" s="82" t="s">
        <v>360</v>
      </c>
      <c r="R1712" s="82" t="s">
        <v>35168</v>
      </c>
      <c r="S1712" s="82" t="s">
        <v>368</v>
      </c>
      <c r="T1712" s="82" t="s">
        <v>35169</v>
      </c>
      <c r="U1712" s="82" t="s">
        <v>35170</v>
      </c>
      <c r="V1712" s="82" t="s">
        <v>1376</v>
      </c>
      <c r="W1712" s="82" t="s">
        <v>35171</v>
      </c>
      <c r="X1712" s="82" t="s">
        <v>33674</v>
      </c>
      <c r="Y1712" s="82" t="s">
        <v>35172</v>
      </c>
      <c r="Z1712" s="82" t="s">
        <v>35173</v>
      </c>
      <c r="AA1712" s="82" t="s">
        <v>376</v>
      </c>
      <c r="AB1712" s="82" t="s">
        <v>35174</v>
      </c>
      <c r="AC1712" s="82" t="s">
        <v>35175</v>
      </c>
      <c r="AD1712" s="82" t="s">
        <v>33680</v>
      </c>
      <c r="AE1712" s="82" t="s">
        <v>35176</v>
      </c>
      <c r="AF1712" s="82" t="s">
        <v>382</v>
      </c>
      <c r="AG1712" s="82" t="s">
        <v>382</v>
      </c>
      <c r="AH1712" s="82" t="s">
        <v>35177</v>
      </c>
      <c r="AI1712" s="82" t="s">
        <v>1656</v>
      </c>
      <c r="AJ1712" s="82" t="s">
        <v>33659</v>
      </c>
      <c r="AK1712" s="82" t="s">
        <v>35178</v>
      </c>
      <c r="AL1712" s="82" t="s">
        <v>415</v>
      </c>
    </row>
    <row r="1713" spans="1:38" x14ac:dyDescent="0.25">
      <c r="A1713" s="82" t="s">
        <v>302</v>
      </c>
      <c r="B1713" s="82">
        <v>93.138000000000005</v>
      </c>
      <c r="C1713" s="82" t="s">
        <v>35179</v>
      </c>
      <c r="D1713" s="82" t="s">
        <v>34812</v>
      </c>
      <c r="E1713" s="82" t="s">
        <v>35180</v>
      </c>
      <c r="F1713" s="82" t="s">
        <v>35181</v>
      </c>
      <c r="G1713" s="82" t="s">
        <v>683</v>
      </c>
      <c r="H1713" s="82" t="s">
        <v>360</v>
      </c>
      <c r="I1713" s="82" t="s">
        <v>35182</v>
      </c>
      <c r="J1713" s="82" t="s">
        <v>35183</v>
      </c>
      <c r="K1713" s="82" t="s">
        <v>35184</v>
      </c>
      <c r="L1713" s="82" t="s">
        <v>421</v>
      </c>
      <c r="M1713" s="82" t="s">
        <v>35185</v>
      </c>
      <c r="N1713" s="82" t="s">
        <v>35186</v>
      </c>
      <c r="O1713" s="82" t="s">
        <v>35187</v>
      </c>
      <c r="P1713" s="82" t="s">
        <v>360</v>
      </c>
      <c r="Q1713" s="82" t="s">
        <v>360</v>
      </c>
      <c r="R1713" s="82" t="s">
        <v>360</v>
      </c>
      <c r="S1713" s="82" t="s">
        <v>35188</v>
      </c>
      <c r="T1713" s="82" t="s">
        <v>35189</v>
      </c>
      <c r="U1713" s="82" t="s">
        <v>35190</v>
      </c>
      <c r="V1713" s="82" t="s">
        <v>35191</v>
      </c>
      <c r="W1713" s="82" t="s">
        <v>35192</v>
      </c>
      <c r="X1713" s="82" t="s">
        <v>34824</v>
      </c>
      <c r="Y1713" s="82" t="s">
        <v>35193</v>
      </c>
      <c r="Z1713" s="82" t="s">
        <v>35194</v>
      </c>
      <c r="AA1713" s="82" t="s">
        <v>35195</v>
      </c>
      <c r="AB1713" s="82" t="s">
        <v>35196</v>
      </c>
      <c r="AC1713" s="82" t="s">
        <v>1011</v>
      </c>
      <c r="AD1713" s="82" t="s">
        <v>35197</v>
      </c>
      <c r="AE1713" s="82" t="s">
        <v>34830</v>
      </c>
      <c r="AF1713" s="82" t="s">
        <v>382</v>
      </c>
      <c r="AG1713" s="82" t="s">
        <v>382</v>
      </c>
      <c r="AH1713" s="82" t="s">
        <v>35198</v>
      </c>
      <c r="AI1713" s="82" t="s">
        <v>1656</v>
      </c>
      <c r="AJ1713" s="82" t="s">
        <v>33659</v>
      </c>
      <c r="AK1713" s="82" t="s">
        <v>35199</v>
      </c>
      <c r="AL1713" s="82" t="s">
        <v>415</v>
      </c>
    </row>
    <row r="1714" spans="1:38" x14ac:dyDescent="0.25">
      <c r="A1714" s="82" t="s">
        <v>35200</v>
      </c>
      <c r="B1714" s="82">
        <v>93.14</v>
      </c>
      <c r="C1714" s="82" t="s">
        <v>35201</v>
      </c>
      <c r="D1714" s="82" t="s">
        <v>34367</v>
      </c>
      <c r="E1714" s="82" t="s">
        <v>35202</v>
      </c>
      <c r="F1714" s="82" t="s">
        <v>35203</v>
      </c>
      <c r="G1714" s="82" t="s">
        <v>504</v>
      </c>
      <c r="H1714" s="82" t="s">
        <v>360</v>
      </c>
      <c r="I1714" s="82" t="s">
        <v>35204</v>
      </c>
      <c r="J1714" s="82" t="s">
        <v>35205</v>
      </c>
      <c r="K1714" s="82" t="s">
        <v>35206</v>
      </c>
      <c r="L1714" s="82" t="s">
        <v>35207</v>
      </c>
      <c r="M1714" s="82" t="s">
        <v>35208</v>
      </c>
      <c r="N1714" s="82" t="s">
        <v>35209</v>
      </c>
      <c r="O1714" s="82" t="s">
        <v>35210</v>
      </c>
      <c r="P1714" s="82" t="s">
        <v>35211</v>
      </c>
      <c r="Q1714" s="82" t="s">
        <v>360</v>
      </c>
      <c r="R1714" s="82" t="s">
        <v>35212</v>
      </c>
      <c r="S1714" s="82" t="s">
        <v>400</v>
      </c>
      <c r="T1714" s="82" t="s">
        <v>35213</v>
      </c>
      <c r="U1714" s="82" t="s">
        <v>631</v>
      </c>
      <c r="V1714" s="82" t="s">
        <v>632</v>
      </c>
      <c r="W1714" s="82" t="s">
        <v>382</v>
      </c>
      <c r="X1714" s="82" t="s">
        <v>35214</v>
      </c>
      <c r="Y1714" s="82" t="s">
        <v>35215</v>
      </c>
      <c r="AA1714" s="82" t="s">
        <v>376</v>
      </c>
      <c r="AB1714" s="82" t="s">
        <v>382</v>
      </c>
      <c r="AC1714" s="82" t="s">
        <v>1011</v>
      </c>
      <c r="AD1714" s="82" t="s">
        <v>35216</v>
      </c>
      <c r="AE1714" s="82" t="s">
        <v>35217</v>
      </c>
      <c r="AF1714" s="82" t="s">
        <v>35218</v>
      </c>
      <c r="AG1714" s="82" t="s">
        <v>382</v>
      </c>
      <c r="AH1714" s="82" t="s">
        <v>360</v>
      </c>
      <c r="AI1714" s="82" t="s">
        <v>1656</v>
      </c>
      <c r="AJ1714" s="82" t="s">
        <v>33659</v>
      </c>
      <c r="AK1714" s="82" t="s">
        <v>35219</v>
      </c>
      <c r="AL1714" s="82" t="s">
        <v>450</v>
      </c>
    </row>
    <row r="1715" spans="1:38" x14ac:dyDescent="0.25">
      <c r="A1715" s="82" t="s">
        <v>35220</v>
      </c>
      <c r="B1715" s="82">
        <v>93.141999999999996</v>
      </c>
      <c r="C1715" s="82" t="s">
        <v>35221</v>
      </c>
      <c r="D1715" s="82" t="s">
        <v>34367</v>
      </c>
      <c r="E1715" s="82" t="s">
        <v>35222</v>
      </c>
      <c r="F1715" s="82" t="s">
        <v>35223</v>
      </c>
      <c r="G1715" s="82" t="s">
        <v>1848</v>
      </c>
      <c r="H1715" s="82" t="s">
        <v>360</v>
      </c>
      <c r="I1715" s="82" t="s">
        <v>35224</v>
      </c>
      <c r="J1715" s="82" t="s">
        <v>35225</v>
      </c>
      <c r="K1715" s="82" t="s">
        <v>35226</v>
      </c>
      <c r="L1715" s="82" t="s">
        <v>421</v>
      </c>
      <c r="M1715" s="82" t="s">
        <v>34884</v>
      </c>
      <c r="N1715" s="82" t="s">
        <v>35227</v>
      </c>
      <c r="O1715" s="82" t="s">
        <v>558</v>
      </c>
      <c r="P1715" s="82" t="s">
        <v>35228</v>
      </c>
      <c r="Q1715" s="82" t="s">
        <v>34887</v>
      </c>
      <c r="R1715" s="82" t="s">
        <v>35229</v>
      </c>
      <c r="S1715" s="82" t="s">
        <v>368</v>
      </c>
      <c r="T1715" s="82" t="s">
        <v>35230</v>
      </c>
      <c r="U1715" s="82" t="s">
        <v>35231</v>
      </c>
      <c r="V1715" s="82" t="s">
        <v>35232</v>
      </c>
      <c r="W1715" s="82" t="s">
        <v>34892</v>
      </c>
      <c r="X1715" s="82" t="s">
        <v>34893</v>
      </c>
      <c r="Y1715" s="82" t="s">
        <v>35233</v>
      </c>
      <c r="Z1715" s="82" t="s">
        <v>35234</v>
      </c>
      <c r="AA1715" s="82" t="s">
        <v>35235</v>
      </c>
      <c r="AB1715" s="82" t="s">
        <v>35236</v>
      </c>
      <c r="AC1715" s="82" t="s">
        <v>35237</v>
      </c>
      <c r="AD1715" s="82" t="s">
        <v>35238</v>
      </c>
      <c r="AE1715" s="82" t="s">
        <v>35239</v>
      </c>
      <c r="AF1715" s="82" t="s">
        <v>382</v>
      </c>
      <c r="AG1715" s="82" t="s">
        <v>35240</v>
      </c>
      <c r="AH1715" s="82" t="s">
        <v>35241</v>
      </c>
      <c r="AI1715" s="82" t="s">
        <v>1656</v>
      </c>
      <c r="AJ1715" s="82" t="s">
        <v>33659</v>
      </c>
      <c r="AK1715" s="82" t="s">
        <v>35242</v>
      </c>
      <c r="AL1715" s="82" t="s">
        <v>415</v>
      </c>
    </row>
    <row r="1716" spans="1:38" x14ac:dyDescent="0.25">
      <c r="A1716" s="82" t="s">
        <v>35243</v>
      </c>
      <c r="B1716" s="82">
        <v>93.143000000000001</v>
      </c>
      <c r="C1716" s="82" t="s">
        <v>35244</v>
      </c>
      <c r="D1716" s="82" t="s">
        <v>34367</v>
      </c>
      <c r="E1716" s="82" t="s">
        <v>35245</v>
      </c>
      <c r="F1716" s="82" t="s">
        <v>35246</v>
      </c>
      <c r="G1716" s="82" t="s">
        <v>359</v>
      </c>
      <c r="H1716" s="82" t="s">
        <v>360</v>
      </c>
      <c r="I1716" s="82" t="s">
        <v>35247</v>
      </c>
      <c r="J1716" s="82" t="s">
        <v>35248</v>
      </c>
      <c r="K1716" s="82" t="s">
        <v>35249</v>
      </c>
      <c r="L1716" s="82" t="s">
        <v>421</v>
      </c>
      <c r="M1716" s="82" t="s">
        <v>35250</v>
      </c>
      <c r="N1716" s="82" t="s">
        <v>35251</v>
      </c>
      <c r="O1716" s="82" t="s">
        <v>558</v>
      </c>
      <c r="P1716" s="82" t="s">
        <v>35252</v>
      </c>
      <c r="Q1716" s="82" t="s">
        <v>35253</v>
      </c>
      <c r="R1716" s="82" t="s">
        <v>35254</v>
      </c>
      <c r="S1716" s="82" t="s">
        <v>368</v>
      </c>
      <c r="T1716" s="82" t="s">
        <v>35255</v>
      </c>
      <c r="U1716" s="82" t="s">
        <v>35256</v>
      </c>
      <c r="V1716" s="82" t="s">
        <v>34891</v>
      </c>
      <c r="W1716" s="82" t="s">
        <v>34892</v>
      </c>
      <c r="X1716" s="82" t="s">
        <v>34893</v>
      </c>
      <c r="Y1716" s="82" t="s">
        <v>35257</v>
      </c>
      <c r="Z1716" s="82" t="s">
        <v>35258</v>
      </c>
      <c r="AA1716" s="82" t="s">
        <v>35259</v>
      </c>
      <c r="AB1716" s="82" t="s">
        <v>35260</v>
      </c>
      <c r="AC1716" s="82" t="s">
        <v>35261</v>
      </c>
      <c r="AD1716" s="82" t="s">
        <v>35262</v>
      </c>
      <c r="AE1716" s="82" t="s">
        <v>35263</v>
      </c>
      <c r="AF1716" s="82" t="s">
        <v>382</v>
      </c>
      <c r="AG1716" s="82" t="s">
        <v>35264</v>
      </c>
      <c r="AH1716" s="82" t="s">
        <v>35265</v>
      </c>
      <c r="AI1716" s="82" t="s">
        <v>1656</v>
      </c>
      <c r="AJ1716" s="82" t="s">
        <v>33659</v>
      </c>
      <c r="AK1716" s="82" t="s">
        <v>35266</v>
      </c>
      <c r="AL1716" s="82" t="s">
        <v>415</v>
      </c>
    </row>
    <row r="1717" spans="1:38" x14ac:dyDescent="0.25">
      <c r="A1717" s="82" t="s">
        <v>35267</v>
      </c>
      <c r="B1717" s="82">
        <v>93.144999999999996</v>
      </c>
      <c r="D1717" s="82" t="s">
        <v>33724</v>
      </c>
      <c r="E1717" s="82" t="s">
        <v>35268</v>
      </c>
      <c r="F1717" s="82" t="s">
        <v>35269</v>
      </c>
      <c r="G1717" s="82" t="s">
        <v>4176</v>
      </c>
      <c r="H1717" s="82" t="s">
        <v>360</v>
      </c>
      <c r="I1717" s="82" t="s">
        <v>35270</v>
      </c>
      <c r="J1717" s="82" t="s">
        <v>35271</v>
      </c>
      <c r="K1717" s="82" t="s">
        <v>35272</v>
      </c>
      <c r="L1717" s="82" t="s">
        <v>580</v>
      </c>
      <c r="M1717" s="82" t="s">
        <v>35273</v>
      </c>
      <c r="N1717" s="82" t="s">
        <v>35274</v>
      </c>
      <c r="O1717" s="82" t="s">
        <v>558</v>
      </c>
      <c r="P1717" s="82" t="s">
        <v>25929</v>
      </c>
      <c r="Q1717" s="82" t="s">
        <v>360</v>
      </c>
      <c r="R1717" s="82" t="s">
        <v>35275</v>
      </c>
      <c r="S1717" s="82" t="s">
        <v>400</v>
      </c>
      <c r="T1717" s="82" t="s">
        <v>35276</v>
      </c>
      <c r="U1717" s="82" t="s">
        <v>35277</v>
      </c>
      <c r="V1717" s="82" t="s">
        <v>632</v>
      </c>
      <c r="W1717" s="82" t="s">
        <v>35278</v>
      </c>
      <c r="X1717" s="82" t="s">
        <v>33736</v>
      </c>
      <c r="Y1717" s="82" t="s">
        <v>35279</v>
      </c>
      <c r="Z1717" s="82" t="s">
        <v>35280</v>
      </c>
      <c r="AA1717" s="82" t="s">
        <v>376</v>
      </c>
      <c r="AB1717" s="82" t="s">
        <v>35281</v>
      </c>
      <c r="AC1717" s="82" t="s">
        <v>35282</v>
      </c>
      <c r="AD1717" s="82" t="s">
        <v>35283</v>
      </c>
      <c r="AE1717" s="82" t="s">
        <v>34080</v>
      </c>
      <c r="AF1717" s="82" t="s">
        <v>35284</v>
      </c>
      <c r="AG1717" s="82" t="s">
        <v>35285</v>
      </c>
      <c r="AH1717" s="82" t="s">
        <v>35286</v>
      </c>
      <c r="AI1717" s="82" t="s">
        <v>1656</v>
      </c>
      <c r="AJ1717" s="82" t="s">
        <v>33659</v>
      </c>
      <c r="AK1717" s="82" t="s">
        <v>35287</v>
      </c>
      <c r="AL1717" s="82" t="s">
        <v>415</v>
      </c>
    </row>
    <row r="1718" spans="1:38" x14ac:dyDescent="0.25">
      <c r="A1718" s="82" t="s">
        <v>202</v>
      </c>
      <c r="B1718" s="82">
        <v>93.15</v>
      </c>
      <c r="C1718" s="82" t="s">
        <v>35288</v>
      </c>
      <c r="D1718" s="82" t="s">
        <v>34812</v>
      </c>
      <c r="E1718" s="82" t="s">
        <v>35289</v>
      </c>
      <c r="F1718" s="82" t="s">
        <v>35290</v>
      </c>
      <c r="G1718" s="82" t="s">
        <v>683</v>
      </c>
      <c r="H1718" s="82" t="s">
        <v>360</v>
      </c>
      <c r="I1718" s="82" t="s">
        <v>35291</v>
      </c>
      <c r="J1718" s="82" t="s">
        <v>35292</v>
      </c>
      <c r="K1718" s="82" t="s">
        <v>35293</v>
      </c>
      <c r="L1718" s="82" t="s">
        <v>35294</v>
      </c>
      <c r="M1718" s="82" t="s">
        <v>35295</v>
      </c>
      <c r="N1718" s="82" t="s">
        <v>35296</v>
      </c>
      <c r="O1718" s="82" t="s">
        <v>558</v>
      </c>
      <c r="P1718" s="82" t="s">
        <v>35297</v>
      </c>
      <c r="Q1718" s="82" t="s">
        <v>360</v>
      </c>
      <c r="R1718" s="82" t="s">
        <v>360</v>
      </c>
      <c r="S1718" s="82" t="s">
        <v>35298</v>
      </c>
      <c r="T1718" s="82" t="s">
        <v>35299</v>
      </c>
      <c r="U1718" s="82" t="s">
        <v>35300</v>
      </c>
      <c r="V1718" s="82" t="s">
        <v>35301</v>
      </c>
      <c r="W1718" s="82" t="s">
        <v>35192</v>
      </c>
      <c r="X1718" s="82" t="s">
        <v>34824</v>
      </c>
      <c r="Y1718" s="82" t="s">
        <v>35302</v>
      </c>
      <c r="Z1718" s="82" t="s">
        <v>35303</v>
      </c>
      <c r="AA1718" s="82" t="s">
        <v>35304</v>
      </c>
      <c r="AB1718" s="82" t="s">
        <v>35305</v>
      </c>
      <c r="AC1718" s="82" t="s">
        <v>1011</v>
      </c>
      <c r="AD1718" s="82" t="s">
        <v>35197</v>
      </c>
      <c r="AE1718" s="82" t="s">
        <v>34830</v>
      </c>
      <c r="AF1718" s="82" t="s">
        <v>382</v>
      </c>
      <c r="AG1718" s="82" t="s">
        <v>382</v>
      </c>
      <c r="AH1718" s="82" t="s">
        <v>35306</v>
      </c>
      <c r="AI1718" s="82" t="s">
        <v>1656</v>
      </c>
      <c r="AJ1718" s="82" t="s">
        <v>33659</v>
      </c>
      <c r="AK1718" s="82" t="s">
        <v>35307</v>
      </c>
      <c r="AL1718" s="82" t="s">
        <v>415</v>
      </c>
    </row>
    <row r="1719" spans="1:38" x14ac:dyDescent="0.25">
      <c r="A1719" s="82" t="s">
        <v>35308</v>
      </c>
      <c r="B1719" s="82">
        <v>93.153000000000006</v>
      </c>
      <c r="C1719" s="82" t="s">
        <v>35309</v>
      </c>
      <c r="D1719" s="82" t="s">
        <v>33724</v>
      </c>
      <c r="E1719" s="82" t="s">
        <v>35310</v>
      </c>
      <c r="F1719" s="82" t="s">
        <v>35311</v>
      </c>
      <c r="G1719" s="82" t="s">
        <v>359</v>
      </c>
      <c r="H1719" s="82" t="s">
        <v>360</v>
      </c>
      <c r="I1719" s="82" t="s">
        <v>35312</v>
      </c>
      <c r="J1719" s="82" t="s">
        <v>35313</v>
      </c>
      <c r="K1719" s="82" t="s">
        <v>35314</v>
      </c>
      <c r="L1719" s="82" t="s">
        <v>1180</v>
      </c>
      <c r="M1719" s="82" t="s">
        <v>35315</v>
      </c>
      <c r="N1719" s="82" t="s">
        <v>35274</v>
      </c>
      <c r="O1719" s="82" t="s">
        <v>558</v>
      </c>
      <c r="P1719" s="82" t="s">
        <v>35316</v>
      </c>
      <c r="Q1719" s="82" t="s">
        <v>360</v>
      </c>
      <c r="R1719" s="82" t="s">
        <v>360</v>
      </c>
      <c r="S1719" s="82" t="s">
        <v>400</v>
      </c>
      <c r="T1719" s="82" t="s">
        <v>35317</v>
      </c>
      <c r="U1719" s="82" t="s">
        <v>35318</v>
      </c>
      <c r="V1719" s="82" t="s">
        <v>632</v>
      </c>
      <c r="W1719" s="82" t="s">
        <v>35278</v>
      </c>
      <c r="X1719" s="82" t="s">
        <v>33736</v>
      </c>
      <c r="Y1719" s="82" t="s">
        <v>35319</v>
      </c>
      <c r="Z1719" s="82" t="s">
        <v>35320</v>
      </c>
      <c r="AA1719" s="82" t="s">
        <v>376</v>
      </c>
      <c r="AB1719" s="82" t="s">
        <v>35321</v>
      </c>
      <c r="AC1719" s="82" t="s">
        <v>636</v>
      </c>
      <c r="AD1719" s="82" t="s">
        <v>35322</v>
      </c>
      <c r="AE1719" s="82" t="s">
        <v>34080</v>
      </c>
      <c r="AF1719" s="82" t="s">
        <v>35323</v>
      </c>
      <c r="AG1719" s="82" t="s">
        <v>382</v>
      </c>
      <c r="AH1719" s="82" t="s">
        <v>35324</v>
      </c>
      <c r="AI1719" s="82" t="s">
        <v>1656</v>
      </c>
      <c r="AJ1719" s="82" t="s">
        <v>33659</v>
      </c>
      <c r="AK1719" s="82" t="s">
        <v>35325</v>
      </c>
      <c r="AL1719" s="82" t="s">
        <v>415</v>
      </c>
    </row>
    <row r="1720" spans="1:38" x14ac:dyDescent="0.25">
      <c r="A1720" s="82" t="s">
        <v>35326</v>
      </c>
      <c r="B1720" s="82">
        <v>93.155000000000001</v>
      </c>
      <c r="C1720" s="82" t="s">
        <v>35327</v>
      </c>
      <c r="D1720" s="82" t="s">
        <v>33724</v>
      </c>
      <c r="E1720" s="82" t="s">
        <v>35328</v>
      </c>
      <c r="F1720" s="82" t="s">
        <v>35329</v>
      </c>
      <c r="G1720" s="82" t="s">
        <v>600</v>
      </c>
      <c r="H1720" s="82" t="s">
        <v>360</v>
      </c>
      <c r="I1720" s="82" t="s">
        <v>35330</v>
      </c>
      <c r="J1720" s="82" t="s">
        <v>35331</v>
      </c>
      <c r="K1720" s="82" t="s">
        <v>35332</v>
      </c>
      <c r="L1720" s="82" t="s">
        <v>35333</v>
      </c>
      <c r="M1720" s="82" t="s">
        <v>35334</v>
      </c>
      <c r="N1720" s="82" t="s">
        <v>35044</v>
      </c>
      <c r="O1720" s="82" t="s">
        <v>558</v>
      </c>
      <c r="P1720" s="82" t="s">
        <v>35316</v>
      </c>
      <c r="Q1720" s="82" t="s">
        <v>360</v>
      </c>
      <c r="R1720" s="82" t="s">
        <v>35335</v>
      </c>
      <c r="S1720" s="82" t="s">
        <v>368</v>
      </c>
      <c r="T1720" s="82" t="s">
        <v>35336</v>
      </c>
      <c r="U1720" s="82" t="s">
        <v>35337</v>
      </c>
      <c r="V1720" s="82" t="s">
        <v>35338</v>
      </c>
      <c r="W1720" s="82" t="s">
        <v>35070</v>
      </c>
      <c r="X1720" s="82" t="s">
        <v>33736</v>
      </c>
      <c r="Y1720" s="82" t="s">
        <v>35339</v>
      </c>
      <c r="Z1720" s="82" t="s">
        <v>35340</v>
      </c>
      <c r="AA1720" s="82" t="s">
        <v>376</v>
      </c>
      <c r="AB1720" s="82" t="s">
        <v>35341</v>
      </c>
      <c r="AC1720" s="82" t="s">
        <v>35342</v>
      </c>
      <c r="AD1720" s="82" t="s">
        <v>35343</v>
      </c>
      <c r="AE1720" s="82" t="s">
        <v>35344</v>
      </c>
      <c r="AF1720" s="82" t="s">
        <v>382</v>
      </c>
      <c r="AH1720" s="82" t="s">
        <v>35345</v>
      </c>
      <c r="AI1720" s="82" t="s">
        <v>1656</v>
      </c>
      <c r="AJ1720" s="82" t="s">
        <v>33659</v>
      </c>
      <c r="AK1720" s="82" t="s">
        <v>35346</v>
      </c>
      <c r="AL1720" s="82" t="s">
        <v>415</v>
      </c>
    </row>
    <row r="1721" spans="1:38" x14ac:dyDescent="0.25">
      <c r="A1721" s="82" t="s">
        <v>35347</v>
      </c>
      <c r="B1721" s="82">
        <v>93.156999999999996</v>
      </c>
      <c r="C1721" s="82" t="s">
        <v>35348</v>
      </c>
      <c r="D1721" s="82" t="s">
        <v>33724</v>
      </c>
      <c r="E1721" s="82" t="s">
        <v>35349</v>
      </c>
      <c r="F1721" s="82" t="s">
        <v>35350</v>
      </c>
      <c r="G1721" s="82" t="s">
        <v>359</v>
      </c>
      <c r="H1721" s="82" t="s">
        <v>360</v>
      </c>
      <c r="I1721" s="82" t="s">
        <v>35351</v>
      </c>
      <c r="J1721" s="82" t="s">
        <v>35352</v>
      </c>
      <c r="K1721" s="82" t="s">
        <v>35353</v>
      </c>
      <c r="L1721" s="82" t="s">
        <v>421</v>
      </c>
      <c r="M1721" s="82" t="s">
        <v>35354</v>
      </c>
      <c r="N1721" s="82" t="s">
        <v>35044</v>
      </c>
      <c r="O1721" s="82" t="s">
        <v>558</v>
      </c>
      <c r="P1721" s="82" t="s">
        <v>34069</v>
      </c>
      <c r="Q1721" s="82" t="s">
        <v>360</v>
      </c>
      <c r="R1721" s="82" t="s">
        <v>34070</v>
      </c>
      <c r="S1721" s="82" t="s">
        <v>34071</v>
      </c>
      <c r="T1721" s="82" t="s">
        <v>35355</v>
      </c>
      <c r="U1721" s="82" t="s">
        <v>35356</v>
      </c>
      <c r="V1721" s="82" t="s">
        <v>632</v>
      </c>
      <c r="W1721" s="82" t="s">
        <v>35357</v>
      </c>
      <c r="X1721" s="82" t="s">
        <v>33736</v>
      </c>
      <c r="Y1721" s="82" t="s">
        <v>35358</v>
      </c>
      <c r="Z1721" s="82" t="s">
        <v>35359</v>
      </c>
      <c r="AA1721" s="82" t="s">
        <v>376</v>
      </c>
      <c r="AB1721" s="82" t="s">
        <v>34848</v>
      </c>
      <c r="AC1721" s="82" t="s">
        <v>735</v>
      </c>
      <c r="AD1721" s="82" t="s">
        <v>35360</v>
      </c>
      <c r="AE1721" s="82" t="s">
        <v>35361</v>
      </c>
      <c r="AF1721" s="82" t="s">
        <v>35362</v>
      </c>
      <c r="AG1721" s="82" t="s">
        <v>382</v>
      </c>
      <c r="AH1721" s="82" t="s">
        <v>35363</v>
      </c>
      <c r="AI1721" s="82" t="s">
        <v>1656</v>
      </c>
      <c r="AJ1721" s="82" t="s">
        <v>33659</v>
      </c>
      <c r="AK1721" s="82" t="s">
        <v>35364</v>
      </c>
      <c r="AL1721" s="82" t="s">
        <v>415</v>
      </c>
    </row>
    <row r="1722" spans="1:38" x14ac:dyDescent="0.25">
      <c r="A1722" s="82" t="s">
        <v>35365</v>
      </c>
      <c r="B1722" s="82">
        <v>93.161000000000001</v>
      </c>
      <c r="D1722" s="82" t="s">
        <v>35366</v>
      </c>
      <c r="E1722" s="82" t="s">
        <v>35367</v>
      </c>
      <c r="F1722" s="82" t="s">
        <v>35368</v>
      </c>
      <c r="G1722" s="82" t="s">
        <v>359</v>
      </c>
      <c r="H1722" s="82" t="s">
        <v>360</v>
      </c>
      <c r="I1722" s="82" t="s">
        <v>35369</v>
      </c>
      <c r="J1722" s="82" t="s">
        <v>35370</v>
      </c>
      <c r="K1722" s="82" t="s">
        <v>35371</v>
      </c>
      <c r="L1722" s="82" t="s">
        <v>6867</v>
      </c>
      <c r="M1722" s="82" t="s">
        <v>35372</v>
      </c>
      <c r="N1722" s="82" t="s">
        <v>35373</v>
      </c>
      <c r="O1722" s="82" t="s">
        <v>558</v>
      </c>
      <c r="P1722" s="82" t="s">
        <v>35374</v>
      </c>
      <c r="Q1722" s="82" t="s">
        <v>360</v>
      </c>
      <c r="R1722" s="82" t="s">
        <v>35375</v>
      </c>
      <c r="S1722" s="82" t="s">
        <v>368</v>
      </c>
      <c r="T1722" s="82" t="s">
        <v>35376</v>
      </c>
      <c r="U1722" s="82" t="s">
        <v>35377</v>
      </c>
      <c r="V1722" s="82" t="s">
        <v>1376</v>
      </c>
      <c r="W1722" s="82" t="s">
        <v>35378</v>
      </c>
      <c r="X1722" s="82" t="s">
        <v>35379</v>
      </c>
      <c r="Y1722" s="82" t="s">
        <v>35380</v>
      </c>
      <c r="Z1722" s="82" t="s">
        <v>35381</v>
      </c>
      <c r="AA1722" s="82" t="s">
        <v>376</v>
      </c>
      <c r="AB1722" s="82" t="s">
        <v>35382</v>
      </c>
      <c r="AC1722" s="82" t="s">
        <v>735</v>
      </c>
      <c r="AD1722" s="82" t="s">
        <v>35383</v>
      </c>
      <c r="AE1722" s="82" t="s">
        <v>34128</v>
      </c>
      <c r="AF1722" s="82" t="s">
        <v>382</v>
      </c>
      <c r="AG1722" s="82" t="s">
        <v>382</v>
      </c>
      <c r="AH1722" s="82" t="s">
        <v>35384</v>
      </c>
      <c r="AI1722" s="82" t="s">
        <v>1656</v>
      </c>
      <c r="AJ1722" s="82" t="s">
        <v>33659</v>
      </c>
      <c r="AK1722" s="82" t="s">
        <v>35385</v>
      </c>
      <c r="AL1722" s="82" t="s">
        <v>415</v>
      </c>
    </row>
    <row r="1723" spans="1:38" x14ac:dyDescent="0.25">
      <c r="A1723" s="82" t="s">
        <v>35386</v>
      </c>
      <c r="B1723" s="82">
        <v>93.162000000000006</v>
      </c>
      <c r="C1723" s="82" t="s">
        <v>35387</v>
      </c>
      <c r="D1723" s="82" t="s">
        <v>33724</v>
      </c>
      <c r="E1723" s="82" t="s">
        <v>35388</v>
      </c>
      <c r="F1723" s="82" t="s">
        <v>35389</v>
      </c>
      <c r="G1723" s="82" t="s">
        <v>504</v>
      </c>
      <c r="H1723" s="82" t="s">
        <v>360</v>
      </c>
      <c r="I1723" s="82" t="s">
        <v>35390</v>
      </c>
      <c r="J1723" s="82" t="s">
        <v>35391</v>
      </c>
      <c r="K1723" s="82" t="s">
        <v>35392</v>
      </c>
      <c r="L1723" s="82" t="s">
        <v>421</v>
      </c>
      <c r="M1723" s="82" t="s">
        <v>35393</v>
      </c>
      <c r="N1723" s="82" t="s">
        <v>35394</v>
      </c>
      <c r="O1723" s="82" t="s">
        <v>558</v>
      </c>
      <c r="P1723" s="82" t="s">
        <v>35395</v>
      </c>
      <c r="Q1723" s="82" t="s">
        <v>360</v>
      </c>
      <c r="R1723" s="82" t="s">
        <v>35396</v>
      </c>
      <c r="S1723" s="82" t="s">
        <v>368</v>
      </c>
      <c r="T1723" s="82" t="s">
        <v>35397</v>
      </c>
      <c r="U1723" s="82" t="s">
        <v>35398</v>
      </c>
      <c r="V1723" s="82" t="s">
        <v>362</v>
      </c>
      <c r="W1723" s="82" t="s">
        <v>468</v>
      </c>
      <c r="X1723" s="82" t="s">
        <v>33736</v>
      </c>
      <c r="Y1723" s="82" t="s">
        <v>35399</v>
      </c>
      <c r="Z1723" s="82" t="s">
        <v>35400</v>
      </c>
      <c r="AA1723" s="82" t="s">
        <v>376</v>
      </c>
      <c r="AB1723" s="82" t="s">
        <v>35401</v>
      </c>
      <c r="AC1723" s="82" t="s">
        <v>636</v>
      </c>
      <c r="AD1723" s="82" t="s">
        <v>35402</v>
      </c>
      <c r="AE1723" s="82" t="s">
        <v>35403</v>
      </c>
      <c r="AF1723" s="82" t="s">
        <v>35404</v>
      </c>
      <c r="AG1723" s="82" t="s">
        <v>382</v>
      </c>
      <c r="AH1723" s="82" t="s">
        <v>35405</v>
      </c>
      <c r="AI1723" s="82" t="s">
        <v>1656</v>
      </c>
      <c r="AJ1723" s="82" t="s">
        <v>33659</v>
      </c>
      <c r="AK1723" s="82" t="s">
        <v>35406</v>
      </c>
      <c r="AL1723" s="82" t="s">
        <v>450</v>
      </c>
    </row>
    <row r="1724" spans="1:38" x14ac:dyDescent="0.25">
      <c r="A1724" s="82" t="s">
        <v>35407</v>
      </c>
      <c r="B1724" s="82">
        <v>93.164000000000001</v>
      </c>
      <c r="C1724" s="82" t="s">
        <v>35408</v>
      </c>
      <c r="D1724" s="82" t="s">
        <v>34995</v>
      </c>
      <c r="E1724" s="82" t="s">
        <v>35409</v>
      </c>
      <c r="F1724" s="82" t="s">
        <v>35410</v>
      </c>
      <c r="G1724" s="82" t="s">
        <v>504</v>
      </c>
      <c r="H1724" s="82" t="s">
        <v>360</v>
      </c>
      <c r="I1724" s="82" t="s">
        <v>35411</v>
      </c>
      <c r="J1724" s="82" t="s">
        <v>35412</v>
      </c>
      <c r="K1724" s="82" t="s">
        <v>35413</v>
      </c>
      <c r="L1724" s="82" t="s">
        <v>421</v>
      </c>
      <c r="M1724" s="82" t="s">
        <v>35414</v>
      </c>
      <c r="N1724" s="82" t="s">
        <v>35415</v>
      </c>
      <c r="O1724" s="82" t="s">
        <v>558</v>
      </c>
      <c r="P1724" s="82" t="s">
        <v>35416</v>
      </c>
      <c r="Q1724" s="82" t="s">
        <v>360</v>
      </c>
      <c r="R1724" s="82" t="s">
        <v>35417</v>
      </c>
      <c r="S1724" s="82" t="s">
        <v>368</v>
      </c>
      <c r="T1724" s="82" t="s">
        <v>35418</v>
      </c>
      <c r="U1724" s="82" t="s">
        <v>35419</v>
      </c>
      <c r="V1724" s="82" t="s">
        <v>362</v>
      </c>
      <c r="W1724" s="82" t="s">
        <v>35420</v>
      </c>
      <c r="X1724" s="82" t="s">
        <v>35009</v>
      </c>
      <c r="Y1724" s="82" t="s">
        <v>35421</v>
      </c>
      <c r="Z1724" s="82" t="s">
        <v>35422</v>
      </c>
      <c r="AA1724" s="82" t="s">
        <v>376</v>
      </c>
      <c r="AB1724" s="82" t="s">
        <v>35423</v>
      </c>
      <c r="AC1724" s="82" t="s">
        <v>35424</v>
      </c>
      <c r="AD1724" s="82" t="s">
        <v>35425</v>
      </c>
      <c r="AE1724" s="82" t="s">
        <v>35015</v>
      </c>
      <c r="AF1724" s="82" t="s">
        <v>35426</v>
      </c>
      <c r="AG1724" s="82" t="s">
        <v>382</v>
      </c>
      <c r="AH1724" s="82" t="s">
        <v>35427</v>
      </c>
      <c r="AI1724" s="82" t="s">
        <v>1656</v>
      </c>
      <c r="AJ1724" s="82" t="s">
        <v>33659</v>
      </c>
      <c r="AK1724" s="82" t="s">
        <v>35428</v>
      </c>
      <c r="AL1724" s="82" t="s">
        <v>961</v>
      </c>
    </row>
    <row r="1725" spans="1:38" x14ac:dyDescent="0.25">
      <c r="A1725" s="82" t="s">
        <v>35429</v>
      </c>
      <c r="B1725" s="82">
        <v>93.165000000000006</v>
      </c>
      <c r="C1725" s="82" t="s">
        <v>35430</v>
      </c>
      <c r="D1725" s="82" t="s">
        <v>33724</v>
      </c>
      <c r="E1725" s="82" t="s">
        <v>35431</v>
      </c>
      <c r="F1725" s="82" t="s">
        <v>35432</v>
      </c>
      <c r="G1725" s="82" t="s">
        <v>4471</v>
      </c>
      <c r="H1725" s="82" t="s">
        <v>360</v>
      </c>
      <c r="I1725" s="82" t="s">
        <v>35433</v>
      </c>
      <c r="J1725" s="82" t="s">
        <v>35434</v>
      </c>
      <c r="K1725" s="82" t="s">
        <v>35435</v>
      </c>
      <c r="L1725" s="82" t="s">
        <v>580</v>
      </c>
      <c r="M1725" s="82" t="s">
        <v>35436</v>
      </c>
      <c r="N1725" s="82" t="s">
        <v>35437</v>
      </c>
      <c r="O1725" s="82" t="s">
        <v>558</v>
      </c>
      <c r="P1725" s="82" t="s">
        <v>35438</v>
      </c>
      <c r="Q1725" s="82" t="s">
        <v>360</v>
      </c>
      <c r="R1725" s="82" t="s">
        <v>34070</v>
      </c>
      <c r="S1725" s="82" t="s">
        <v>35439</v>
      </c>
      <c r="T1725" s="82" t="s">
        <v>35440</v>
      </c>
      <c r="U1725" s="82" t="s">
        <v>35441</v>
      </c>
      <c r="V1725" s="82" t="s">
        <v>632</v>
      </c>
      <c r="W1725" s="82" t="s">
        <v>35442</v>
      </c>
      <c r="X1725" s="82" t="s">
        <v>33736</v>
      </c>
      <c r="Y1725" s="82" t="s">
        <v>35443</v>
      </c>
      <c r="Z1725" s="82" t="s">
        <v>35444</v>
      </c>
      <c r="AA1725" s="82" t="s">
        <v>376</v>
      </c>
      <c r="AB1725" s="82" t="s">
        <v>35445</v>
      </c>
      <c r="AC1725" s="82" t="s">
        <v>1011</v>
      </c>
      <c r="AD1725" s="82" t="s">
        <v>35446</v>
      </c>
      <c r="AE1725" s="82" t="s">
        <v>35447</v>
      </c>
      <c r="AF1725" s="82" t="s">
        <v>35448</v>
      </c>
      <c r="AG1725" s="82" t="s">
        <v>382</v>
      </c>
      <c r="AH1725" s="82" t="s">
        <v>35449</v>
      </c>
      <c r="AI1725" s="82" t="s">
        <v>1656</v>
      </c>
      <c r="AJ1725" s="82" t="s">
        <v>33659</v>
      </c>
      <c r="AK1725" s="82" t="s">
        <v>35450</v>
      </c>
      <c r="AL1725" s="82" t="s">
        <v>415</v>
      </c>
    </row>
    <row r="1726" spans="1:38" x14ac:dyDescent="0.25">
      <c r="A1726" s="82" t="s">
        <v>35451</v>
      </c>
      <c r="B1726" s="82">
        <v>93.171999999999997</v>
      </c>
      <c r="C1726" s="82" t="s">
        <v>35452</v>
      </c>
      <c r="D1726" s="82" t="s">
        <v>34367</v>
      </c>
      <c r="E1726" s="82" t="s">
        <v>35453</v>
      </c>
      <c r="F1726" s="82" t="s">
        <v>35454</v>
      </c>
      <c r="G1726" s="82" t="s">
        <v>359</v>
      </c>
      <c r="H1726" s="82" t="s">
        <v>360</v>
      </c>
      <c r="I1726" s="82" t="s">
        <v>35455</v>
      </c>
      <c r="J1726" s="82" t="s">
        <v>35456</v>
      </c>
      <c r="K1726" s="82" t="s">
        <v>35457</v>
      </c>
      <c r="L1726" s="82" t="s">
        <v>421</v>
      </c>
      <c r="M1726" s="82" t="s">
        <v>35458</v>
      </c>
      <c r="N1726" s="82" t="s">
        <v>35459</v>
      </c>
      <c r="O1726" s="82" t="s">
        <v>35460</v>
      </c>
      <c r="P1726" s="82" t="s">
        <v>35461</v>
      </c>
      <c r="Q1726" s="82" t="s">
        <v>35462</v>
      </c>
      <c r="R1726" s="82" t="s">
        <v>35463</v>
      </c>
      <c r="S1726" s="82" t="s">
        <v>368</v>
      </c>
      <c r="T1726" s="82" t="s">
        <v>35464</v>
      </c>
      <c r="U1726" s="82" t="s">
        <v>35465</v>
      </c>
      <c r="V1726" s="82" t="s">
        <v>362</v>
      </c>
      <c r="W1726" s="82" t="s">
        <v>34985</v>
      </c>
      <c r="X1726" s="82" t="s">
        <v>35466</v>
      </c>
      <c r="Y1726" s="82" t="s">
        <v>35467</v>
      </c>
      <c r="Z1726" s="82" t="s">
        <v>35468</v>
      </c>
      <c r="AA1726" s="82" t="s">
        <v>35469</v>
      </c>
      <c r="AB1726" s="82" t="s">
        <v>35470</v>
      </c>
      <c r="AC1726" s="82" t="s">
        <v>1011</v>
      </c>
      <c r="AD1726" s="82" t="s">
        <v>35471</v>
      </c>
      <c r="AE1726" s="82" t="s">
        <v>35472</v>
      </c>
      <c r="AF1726" s="82" t="s">
        <v>382</v>
      </c>
      <c r="AG1726" s="82" t="s">
        <v>35473</v>
      </c>
      <c r="AH1726" s="82" t="s">
        <v>35474</v>
      </c>
      <c r="AI1726" s="82" t="s">
        <v>1656</v>
      </c>
      <c r="AJ1726" s="82" t="s">
        <v>33659</v>
      </c>
      <c r="AK1726" s="82" t="s">
        <v>35475</v>
      </c>
      <c r="AL1726" s="82" t="s">
        <v>415</v>
      </c>
    </row>
    <row r="1727" spans="1:38" x14ac:dyDescent="0.25">
      <c r="A1727" s="82" t="s">
        <v>35476</v>
      </c>
      <c r="B1727" s="82">
        <v>93.173000000000002</v>
      </c>
      <c r="D1727" s="82" t="s">
        <v>34367</v>
      </c>
      <c r="E1727" s="82" t="s">
        <v>35477</v>
      </c>
      <c r="F1727" s="82" t="s">
        <v>35478</v>
      </c>
      <c r="G1727" s="82" t="s">
        <v>359</v>
      </c>
      <c r="H1727" s="82" t="s">
        <v>360</v>
      </c>
      <c r="I1727" s="82" t="s">
        <v>35479</v>
      </c>
      <c r="J1727" s="82" t="s">
        <v>35480</v>
      </c>
      <c r="K1727" s="82" t="s">
        <v>35481</v>
      </c>
      <c r="L1727" s="82" t="s">
        <v>580</v>
      </c>
      <c r="M1727" s="82" t="s">
        <v>35482</v>
      </c>
      <c r="N1727" s="82" t="s">
        <v>35483</v>
      </c>
      <c r="O1727" s="82" t="s">
        <v>558</v>
      </c>
      <c r="P1727" s="82" t="s">
        <v>35484</v>
      </c>
      <c r="Q1727" s="82" t="s">
        <v>35485</v>
      </c>
      <c r="R1727" s="82" t="s">
        <v>35486</v>
      </c>
      <c r="S1727" s="82" t="s">
        <v>400</v>
      </c>
      <c r="T1727" s="82" t="s">
        <v>35487</v>
      </c>
      <c r="U1727" s="82" t="s">
        <v>35488</v>
      </c>
      <c r="V1727" s="82" t="s">
        <v>632</v>
      </c>
      <c r="W1727" s="82" t="s">
        <v>35489</v>
      </c>
      <c r="X1727" s="82" t="s">
        <v>35490</v>
      </c>
      <c r="Y1727" s="82" t="s">
        <v>35491</v>
      </c>
      <c r="Z1727" s="82" t="s">
        <v>35492</v>
      </c>
      <c r="AA1727" s="82" t="s">
        <v>35493</v>
      </c>
      <c r="AB1727" s="82" t="s">
        <v>35494</v>
      </c>
      <c r="AC1727" s="82" t="s">
        <v>1011</v>
      </c>
      <c r="AD1727" s="82" t="s">
        <v>35495</v>
      </c>
      <c r="AE1727" s="82" t="s">
        <v>35496</v>
      </c>
      <c r="AF1727" s="82" t="s">
        <v>382</v>
      </c>
      <c r="AG1727" s="82" t="s">
        <v>35497</v>
      </c>
      <c r="AH1727" s="82" t="s">
        <v>35498</v>
      </c>
      <c r="AI1727" s="82" t="s">
        <v>1656</v>
      </c>
      <c r="AJ1727" s="82" t="s">
        <v>33659</v>
      </c>
      <c r="AK1727" s="82" t="s">
        <v>35499</v>
      </c>
      <c r="AL1727" s="82" t="s">
        <v>1286</v>
      </c>
    </row>
    <row r="1728" spans="1:38" x14ac:dyDescent="0.25">
      <c r="A1728" s="82" t="s">
        <v>35500</v>
      </c>
      <c r="B1728" s="82">
        <v>93.177999999999997</v>
      </c>
      <c r="C1728" s="82" t="s">
        <v>35501</v>
      </c>
      <c r="D1728" s="82" t="s">
        <v>33724</v>
      </c>
      <c r="E1728" s="82" t="s">
        <v>35502</v>
      </c>
      <c r="F1728" s="82" t="s">
        <v>35503</v>
      </c>
      <c r="G1728" s="82" t="s">
        <v>359</v>
      </c>
      <c r="H1728" s="82" t="s">
        <v>360</v>
      </c>
      <c r="I1728" s="82" t="s">
        <v>35504</v>
      </c>
      <c r="J1728" s="82" t="s">
        <v>35505</v>
      </c>
      <c r="K1728" s="82" t="s">
        <v>35506</v>
      </c>
      <c r="L1728" s="82" t="s">
        <v>421</v>
      </c>
      <c r="M1728" s="82" t="s">
        <v>35507</v>
      </c>
      <c r="N1728" s="82" t="s">
        <v>35088</v>
      </c>
      <c r="O1728" s="82" t="s">
        <v>558</v>
      </c>
      <c r="P1728" s="82" t="s">
        <v>34069</v>
      </c>
      <c r="Q1728" s="82" t="s">
        <v>360</v>
      </c>
      <c r="R1728" s="82" t="s">
        <v>34070</v>
      </c>
      <c r="S1728" s="82" t="s">
        <v>35508</v>
      </c>
      <c r="T1728" s="82" t="s">
        <v>35509</v>
      </c>
      <c r="U1728" s="82" t="s">
        <v>35510</v>
      </c>
      <c r="V1728" s="82" t="s">
        <v>632</v>
      </c>
      <c r="W1728" s="82" t="s">
        <v>35511</v>
      </c>
      <c r="X1728" s="82" t="s">
        <v>33736</v>
      </c>
      <c r="Y1728" s="82" t="s">
        <v>35512</v>
      </c>
      <c r="Z1728" s="82" t="s">
        <v>35513</v>
      </c>
      <c r="AA1728" s="82" t="s">
        <v>376</v>
      </c>
      <c r="AB1728" s="82" t="s">
        <v>35514</v>
      </c>
      <c r="AC1728" s="82" t="s">
        <v>1011</v>
      </c>
      <c r="AD1728" s="82" t="s">
        <v>35515</v>
      </c>
      <c r="AE1728" s="82" t="s">
        <v>34080</v>
      </c>
      <c r="AF1728" s="82" t="s">
        <v>35516</v>
      </c>
      <c r="AG1728" s="82" t="s">
        <v>382</v>
      </c>
      <c r="AH1728" s="82" t="s">
        <v>35517</v>
      </c>
      <c r="AI1728" s="82" t="s">
        <v>1656</v>
      </c>
      <c r="AJ1728" s="82" t="s">
        <v>33659</v>
      </c>
      <c r="AK1728" s="82" t="s">
        <v>35518</v>
      </c>
      <c r="AL1728" s="82" t="s">
        <v>415</v>
      </c>
    </row>
    <row r="1729" spans="1:38" x14ac:dyDescent="0.25">
      <c r="A1729" s="82" t="s">
        <v>35519</v>
      </c>
      <c r="B1729" s="82">
        <v>93.183999999999997</v>
      </c>
      <c r="C1729" s="82" t="s">
        <v>35520</v>
      </c>
      <c r="D1729" s="82" t="s">
        <v>34110</v>
      </c>
      <c r="E1729" s="82" t="s">
        <v>35521</v>
      </c>
      <c r="F1729" s="82" t="s">
        <v>35522</v>
      </c>
      <c r="G1729" s="82" t="s">
        <v>600</v>
      </c>
      <c r="H1729" s="82" t="s">
        <v>360</v>
      </c>
      <c r="I1729" s="82" t="s">
        <v>35523</v>
      </c>
      <c r="J1729" s="82" t="s">
        <v>35524</v>
      </c>
      <c r="K1729" s="82" t="s">
        <v>35525</v>
      </c>
      <c r="L1729" s="82" t="s">
        <v>35526</v>
      </c>
      <c r="M1729" s="82" t="s">
        <v>35527</v>
      </c>
      <c r="N1729" s="82" t="s">
        <v>35528</v>
      </c>
      <c r="O1729" s="82" t="s">
        <v>558</v>
      </c>
      <c r="P1729" s="82" t="s">
        <v>35529</v>
      </c>
      <c r="Q1729" s="82" t="s">
        <v>360</v>
      </c>
      <c r="R1729" s="82" t="s">
        <v>360</v>
      </c>
      <c r="S1729" s="82" t="s">
        <v>400</v>
      </c>
      <c r="T1729" s="82" t="s">
        <v>35530</v>
      </c>
      <c r="U1729" s="82" t="s">
        <v>35531</v>
      </c>
      <c r="V1729" s="82" t="s">
        <v>632</v>
      </c>
      <c r="W1729" s="82" t="s">
        <v>35532</v>
      </c>
      <c r="X1729" s="82" t="s">
        <v>34261</v>
      </c>
      <c r="Y1729" s="82" t="s">
        <v>35533</v>
      </c>
      <c r="Z1729" s="82" t="s">
        <v>35534</v>
      </c>
      <c r="AA1729" s="82" t="s">
        <v>376</v>
      </c>
      <c r="AB1729" s="82" t="s">
        <v>382</v>
      </c>
      <c r="AC1729" s="82" t="s">
        <v>1011</v>
      </c>
      <c r="AD1729" s="82" t="s">
        <v>35535</v>
      </c>
      <c r="AE1729" s="82" t="s">
        <v>35536</v>
      </c>
      <c r="AF1729" s="82" t="s">
        <v>35537</v>
      </c>
      <c r="AG1729" s="82" t="s">
        <v>382</v>
      </c>
      <c r="AH1729" s="82" t="s">
        <v>35538</v>
      </c>
      <c r="AI1729" s="82" t="s">
        <v>1656</v>
      </c>
      <c r="AJ1729" s="82" t="s">
        <v>33659</v>
      </c>
      <c r="AK1729" s="82" t="s">
        <v>35539</v>
      </c>
      <c r="AL1729" s="82" t="s">
        <v>415</v>
      </c>
    </row>
    <row r="1730" spans="1:38" x14ac:dyDescent="0.25">
      <c r="A1730" s="82" t="s">
        <v>35540</v>
      </c>
      <c r="B1730" s="82">
        <v>93.185000000000002</v>
      </c>
      <c r="D1730" s="82" t="s">
        <v>34110</v>
      </c>
      <c r="E1730" s="82" t="s">
        <v>35541</v>
      </c>
      <c r="F1730" s="82" t="s">
        <v>35542</v>
      </c>
      <c r="G1730" s="82" t="s">
        <v>600</v>
      </c>
      <c r="H1730" s="82" t="s">
        <v>360</v>
      </c>
      <c r="I1730" s="82" t="s">
        <v>35543</v>
      </c>
      <c r="J1730" s="82" t="s">
        <v>35544</v>
      </c>
      <c r="K1730" s="82" t="s">
        <v>35545</v>
      </c>
      <c r="L1730" s="82" t="s">
        <v>35546</v>
      </c>
      <c r="M1730" s="82" t="s">
        <v>35547</v>
      </c>
      <c r="N1730" s="82" t="s">
        <v>35548</v>
      </c>
      <c r="O1730" s="82" t="s">
        <v>558</v>
      </c>
      <c r="P1730" s="82" t="s">
        <v>360</v>
      </c>
      <c r="Q1730" s="82" t="s">
        <v>360</v>
      </c>
      <c r="R1730" s="82" t="s">
        <v>35549</v>
      </c>
      <c r="S1730" s="82" t="s">
        <v>368</v>
      </c>
      <c r="T1730" s="82" t="s">
        <v>35550</v>
      </c>
      <c r="U1730" s="82" t="s">
        <v>35551</v>
      </c>
      <c r="V1730" s="82" t="s">
        <v>35552</v>
      </c>
      <c r="W1730" s="82" t="s">
        <v>35553</v>
      </c>
      <c r="X1730" s="82" t="s">
        <v>34124</v>
      </c>
      <c r="Y1730" s="82" t="s">
        <v>35554</v>
      </c>
      <c r="Z1730" s="82" t="s">
        <v>21745</v>
      </c>
      <c r="AA1730" s="82" t="s">
        <v>376</v>
      </c>
      <c r="AB1730" s="82" t="s">
        <v>382</v>
      </c>
      <c r="AC1730" s="82" t="s">
        <v>735</v>
      </c>
      <c r="AD1730" s="82" t="s">
        <v>35555</v>
      </c>
      <c r="AE1730" s="82" t="s">
        <v>34128</v>
      </c>
      <c r="AF1730" s="82" t="s">
        <v>35556</v>
      </c>
      <c r="AG1730" s="82" t="s">
        <v>382</v>
      </c>
      <c r="AH1730" s="82" t="s">
        <v>382</v>
      </c>
      <c r="AI1730" s="82" t="s">
        <v>1656</v>
      </c>
      <c r="AJ1730" s="82" t="s">
        <v>33659</v>
      </c>
      <c r="AK1730" s="82" t="s">
        <v>35557</v>
      </c>
      <c r="AL1730" s="82" t="s">
        <v>3887</v>
      </c>
    </row>
    <row r="1731" spans="1:38" x14ac:dyDescent="0.25">
      <c r="A1731" s="82" t="s">
        <v>35558</v>
      </c>
      <c r="B1731" s="82">
        <v>93.186000000000007</v>
      </c>
      <c r="C1731" s="82" t="s">
        <v>35559</v>
      </c>
      <c r="D1731" s="82" t="s">
        <v>33724</v>
      </c>
      <c r="E1731" s="82" t="s">
        <v>35560</v>
      </c>
      <c r="F1731" s="82" t="s">
        <v>35561</v>
      </c>
      <c r="G1731" s="82" t="s">
        <v>359</v>
      </c>
      <c r="H1731" s="82" t="s">
        <v>360</v>
      </c>
      <c r="I1731" s="82" t="s">
        <v>35562</v>
      </c>
      <c r="J1731" s="82" t="s">
        <v>35563</v>
      </c>
      <c r="K1731" s="82" t="s">
        <v>35564</v>
      </c>
      <c r="L1731" s="82" t="s">
        <v>421</v>
      </c>
      <c r="M1731" s="82" t="s">
        <v>35565</v>
      </c>
      <c r="N1731" s="82" t="s">
        <v>35566</v>
      </c>
      <c r="O1731" s="82" t="s">
        <v>558</v>
      </c>
      <c r="P1731" s="82" t="s">
        <v>34069</v>
      </c>
      <c r="Q1731" s="82" t="s">
        <v>360</v>
      </c>
      <c r="R1731" s="82" t="s">
        <v>35567</v>
      </c>
      <c r="S1731" s="82" t="s">
        <v>400</v>
      </c>
      <c r="T1731" s="82" t="s">
        <v>35568</v>
      </c>
      <c r="U1731" s="82" t="s">
        <v>35569</v>
      </c>
      <c r="V1731" s="82" t="s">
        <v>632</v>
      </c>
      <c r="W1731" s="82" t="s">
        <v>35570</v>
      </c>
      <c r="X1731" s="82" t="s">
        <v>33736</v>
      </c>
      <c r="Y1731" s="82" t="s">
        <v>35571</v>
      </c>
      <c r="Z1731" s="82" t="s">
        <v>35572</v>
      </c>
      <c r="AA1731" s="82" t="s">
        <v>35573</v>
      </c>
      <c r="AB1731" s="82" t="s">
        <v>35574</v>
      </c>
      <c r="AC1731" s="82" t="s">
        <v>1011</v>
      </c>
      <c r="AD1731" s="82" t="s">
        <v>35575</v>
      </c>
      <c r="AE1731" s="82" t="s">
        <v>34080</v>
      </c>
      <c r="AF1731" s="82" t="s">
        <v>35218</v>
      </c>
      <c r="AG1731" s="82" t="s">
        <v>382</v>
      </c>
      <c r="AH1731" s="82" t="s">
        <v>35576</v>
      </c>
      <c r="AI1731" s="82" t="s">
        <v>1656</v>
      </c>
      <c r="AJ1731" s="82" t="s">
        <v>33659</v>
      </c>
      <c r="AK1731" s="82" t="s">
        <v>35577</v>
      </c>
      <c r="AL1731" s="82" t="s">
        <v>415</v>
      </c>
    </row>
    <row r="1732" spans="1:38" x14ac:dyDescent="0.25">
      <c r="A1732" s="82" t="s">
        <v>35578</v>
      </c>
      <c r="B1732" s="82">
        <v>93.186999999999998</v>
      </c>
      <c r="C1732" s="82" t="s">
        <v>35579</v>
      </c>
      <c r="D1732" s="82" t="s">
        <v>34367</v>
      </c>
      <c r="E1732" s="82" t="s">
        <v>35580</v>
      </c>
      <c r="F1732" s="82" t="s">
        <v>35581</v>
      </c>
      <c r="G1732" s="82" t="s">
        <v>504</v>
      </c>
      <c r="H1732" s="82" t="s">
        <v>360</v>
      </c>
      <c r="I1732" s="82" t="s">
        <v>35582</v>
      </c>
      <c r="J1732" s="82" t="s">
        <v>35583</v>
      </c>
      <c r="K1732" s="82" t="s">
        <v>35584</v>
      </c>
      <c r="L1732" s="82" t="s">
        <v>35585</v>
      </c>
      <c r="M1732" s="82" t="s">
        <v>35586</v>
      </c>
      <c r="N1732" s="82" t="s">
        <v>35587</v>
      </c>
      <c r="O1732" s="82" t="s">
        <v>558</v>
      </c>
      <c r="P1732" s="82" t="s">
        <v>35588</v>
      </c>
      <c r="Q1732" s="82" t="s">
        <v>360</v>
      </c>
      <c r="R1732" s="82" t="s">
        <v>35589</v>
      </c>
      <c r="S1732" s="82" t="s">
        <v>368</v>
      </c>
      <c r="T1732" s="82" t="s">
        <v>35590</v>
      </c>
      <c r="U1732" s="82" t="s">
        <v>443</v>
      </c>
      <c r="V1732" s="82" t="s">
        <v>362</v>
      </c>
      <c r="W1732" s="82" t="s">
        <v>35591</v>
      </c>
      <c r="X1732" s="82" t="s">
        <v>35592</v>
      </c>
      <c r="Y1732" s="82" t="s">
        <v>35593</v>
      </c>
      <c r="Z1732" s="82" t="s">
        <v>35594</v>
      </c>
      <c r="AA1732" s="82" t="s">
        <v>376</v>
      </c>
      <c r="AB1732" s="82" t="s">
        <v>382</v>
      </c>
      <c r="AC1732" s="82" t="s">
        <v>35595</v>
      </c>
      <c r="AD1732" s="82" t="s">
        <v>35596</v>
      </c>
      <c r="AE1732" s="82" t="s">
        <v>35597</v>
      </c>
      <c r="AF1732" s="82" t="s">
        <v>35598</v>
      </c>
      <c r="AG1732" s="82" t="s">
        <v>382</v>
      </c>
      <c r="AH1732" s="82" t="s">
        <v>35599</v>
      </c>
      <c r="AI1732" s="82" t="s">
        <v>7594</v>
      </c>
      <c r="AJ1732" s="82" t="s">
        <v>33659</v>
      </c>
      <c r="AK1732" s="82" t="s">
        <v>35600</v>
      </c>
      <c r="AL1732" s="82" t="s">
        <v>450</v>
      </c>
    </row>
    <row r="1733" spans="1:38" x14ac:dyDescent="0.25">
      <c r="A1733" s="82" t="s">
        <v>35601</v>
      </c>
      <c r="B1733" s="82">
        <v>93.191000000000003</v>
      </c>
      <c r="C1733" s="82" t="s">
        <v>35602</v>
      </c>
      <c r="D1733" s="82" t="s">
        <v>33724</v>
      </c>
      <c r="E1733" s="82" t="s">
        <v>35603</v>
      </c>
      <c r="F1733" s="82" t="s">
        <v>35604</v>
      </c>
      <c r="G1733" s="82" t="s">
        <v>359</v>
      </c>
      <c r="H1733" s="82" t="s">
        <v>360</v>
      </c>
      <c r="I1733" s="82" t="s">
        <v>35605</v>
      </c>
      <c r="J1733" s="82" t="s">
        <v>35606</v>
      </c>
      <c r="K1733" s="82" t="s">
        <v>35607</v>
      </c>
      <c r="L1733" s="82" t="s">
        <v>421</v>
      </c>
      <c r="M1733" s="82" t="s">
        <v>35608</v>
      </c>
      <c r="N1733" s="82" t="s">
        <v>35609</v>
      </c>
      <c r="O1733" s="82" t="s">
        <v>558</v>
      </c>
      <c r="P1733" s="82" t="s">
        <v>35610</v>
      </c>
      <c r="Q1733" s="82" t="s">
        <v>360</v>
      </c>
      <c r="R1733" s="82" t="s">
        <v>34070</v>
      </c>
      <c r="S1733" s="82" t="s">
        <v>35508</v>
      </c>
      <c r="T1733" s="82" t="s">
        <v>35611</v>
      </c>
      <c r="U1733" s="82" t="s">
        <v>35612</v>
      </c>
      <c r="V1733" s="82" t="s">
        <v>632</v>
      </c>
      <c r="W1733" s="82" t="s">
        <v>34845</v>
      </c>
      <c r="X1733" s="82" t="s">
        <v>33736</v>
      </c>
      <c r="Y1733" s="82" t="s">
        <v>35613</v>
      </c>
      <c r="Z1733" s="82" t="s">
        <v>35614</v>
      </c>
      <c r="AA1733" s="82" t="s">
        <v>376</v>
      </c>
      <c r="AB1733" s="82" t="s">
        <v>35615</v>
      </c>
      <c r="AC1733" s="82" t="s">
        <v>636</v>
      </c>
      <c r="AD1733" s="82" t="s">
        <v>35616</v>
      </c>
      <c r="AE1733" s="82" t="s">
        <v>34080</v>
      </c>
      <c r="AF1733" s="82" t="s">
        <v>382</v>
      </c>
      <c r="AG1733" s="82" t="s">
        <v>382</v>
      </c>
      <c r="AH1733" s="82" t="s">
        <v>35617</v>
      </c>
      <c r="AI1733" s="82" t="s">
        <v>1656</v>
      </c>
      <c r="AJ1733" s="82" t="s">
        <v>33659</v>
      </c>
      <c r="AK1733" s="82" t="s">
        <v>35618</v>
      </c>
      <c r="AL1733" s="82" t="s">
        <v>415</v>
      </c>
    </row>
    <row r="1734" spans="1:38" x14ac:dyDescent="0.25">
      <c r="A1734" s="82" t="s">
        <v>35619</v>
      </c>
      <c r="B1734" s="82">
        <v>93.192999999999998</v>
      </c>
      <c r="C1734" s="82" t="s">
        <v>35620</v>
      </c>
      <c r="D1734" s="82" t="s">
        <v>34995</v>
      </c>
      <c r="E1734" s="82" t="s">
        <v>35621</v>
      </c>
      <c r="F1734" s="82" t="s">
        <v>35622</v>
      </c>
      <c r="G1734" s="82" t="s">
        <v>4176</v>
      </c>
      <c r="H1734" s="82" t="s">
        <v>360</v>
      </c>
      <c r="I1734" s="82" t="s">
        <v>35623</v>
      </c>
      <c r="J1734" s="82" t="s">
        <v>35624</v>
      </c>
      <c r="K1734" s="82" t="s">
        <v>35625</v>
      </c>
      <c r="L1734" s="82" t="s">
        <v>421</v>
      </c>
      <c r="M1734" s="82" t="s">
        <v>35626</v>
      </c>
      <c r="N1734" s="82" t="s">
        <v>35627</v>
      </c>
      <c r="O1734" s="82" t="s">
        <v>558</v>
      </c>
      <c r="P1734" s="82" t="s">
        <v>35628</v>
      </c>
      <c r="Q1734" s="82" t="s">
        <v>360</v>
      </c>
      <c r="R1734" s="82" t="s">
        <v>35629</v>
      </c>
      <c r="S1734" s="82" t="s">
        <v>368</v>
      </c>
      <c r="T1734" s="82" t="s">
        <v>35630</v>
      </c>
      <c r="U1734" s="82" t="s">
        <v>35631</v>
      </c>
      <c r="V1734" s="82" t="s">
        <v>35632</v>
      </c>
      <c r="W1734" s="82" t="s">
        <v>35633</v>
      </c>
      <c r="X1734" s="82" t="s">
        <v>35009</v>
      </c>
      <c r="Y1734" s="82" t="s">
        <v>35634</v>
      </c>
      <c r="Z1734" s="82" t="s">
        <v>35635</v>
      </c>
      <c r="AA1734" s="82" t="s">
        <v>376</v>
      </c>
      <c r="AB1734" s="82" t="s">
        <v>35636</v>
      </c>
      <c r="AC1734" s="82" t="s">
        <v>35637</v>
      </c>
      <c r="AD1734" s="82" t="s">
        <v>35638</v>
      </c>
      <c r="AE1734" s="82" t="s">
        <v>35015</v>
      </c>
      <c r="AF1734" s="82" t="s">
        <v>382</v>
      </c>
      <c r="AG1734" s="82" t="s">
        <v>382</v>
      </c>
      <c r="AH1734" s="82" t="s">
        <v>35639</v>
      </c>
      <c r="AI1734" s="82" t="s">
        <v>1656</v>
      </c>
      <c r="AJ1734" s="82" t="s">
        <v>33659</v>
      </c>
      <c r="AK1734" s="82" t="s">
        <v>35640</v>
      </c>
      <c r="AL1734" s="82" t="s">
        <v>415</v>
      </c>
    </row>
    <row r="1735" spans="1:38" x14ac:dyDescent="0.25">
      <c r="A1735" s="82" t="s">
        <v>35641</v>
      </c>
      <c r="B1735" s="82">
        <v>93.197000000000003</v>
      </c>
      <c r="C1735" s="82" t="s">
        <v>35642</v>
      </c>
      <c r="D1735" s="82" t="s">
        <v>34110</v>
      </c>
      <c r="E1735" s="82" t="s">
        <v>35643</v>
      </c>
      <c r="F1735" s="82" t="s">
        <v>35644</v>
      </c>
      <c r="G1735" s="82" t="s">
        <v>359</v>
      </c>
      <c r="H1735" s="82" t="s">
        <v>360</v>
      </c>
      <c r="I1735" s="82" t="s">
        <v>35645</v>
      </c>
      <c r="J1735" s="82" t="s">
        <v>35646</v>
      </c>
      <c r="K1735" s="82" t="s">
        <v>34115</v>
      </c>
      <c r="L1735" s="82" t="s">
        <v>35647</v>
      </c>
      <c r="M1735" s="82" t="s">
        <v>35648</v>
      </c>
      <c r="N1735" s="82" t="s">
        <v>35649</v>
      </c>
      <c r="O1735" s="82" t="s">
        <v>366</v>
      </c>
      <c r="P1735" s="82" t="s">
        <v>34181</v>
      </c>
      <c r="Q1735" s="82" t="s">
        <v>360</v>
      </c>
      <c r="R1735" s="82" t="s">
        <v>35650</v>
      </c>
      <c r="S1735" s="82" t="s">
        <v>368</v>
      </c>
      <c r="T1735" s="82" t="s">
        <v>35651</v>
      </c>
      <c r="U1735" s="82" t="s">
        <v>35652</v>
      </c>
      <c r="V1735" s="82" t="s">
        <v>34122</v>
      </c>
      <c r="W1735" s="82" t="s">
        <v>34777</v>
      </c>
      <c r="X1735" s="82" t="s">
        <v>35653</v>
      </c>
      <c r="Y1735" s="82" t="s">
        <v>35654</v>
      </c>
      <c r="Z1735" s="82" t="s">
        <v>427</v>
      </c>
      <c r="AA1735" s="82" t="s">
        <v>376</v>
      </c>
      <c r="AB1735" s="82" t="s">
        <v>35655</v>
      </c>
      <c r="AC1735" s="82" t="s">
        <v>446</v>
      </c>
      <c r="AD1735" s="82" t="s">
        <v>34144</v>
      </c>
      <c r="AE1735" s="82" t="s">
        <v>34128</v>
      </c>
      <c r="AF1735" s="82" t="s">
        <v>34168</v>
      </c>
      <c r="AG1735" s="82" t="s">
        <v>382</v>
      </c>
      <c r="AH1735" s="82" t="s">
        <v>35656</v>
      </c>
      <c r="AI1735" s="82" t="s">
        <v>1656</v>
      </c>
      <c r="AJ1735" s="82" t="s">
        <v>33659</v>
      </c>
      <c r="AK1735" s="82" t="s">
        <v>35657</v>
      </c>
      <c r="AL1735" s="82" t="s">
        <v>3887</v>
      </c>
    </row>
    <row r="1736" spans="1:38" x14ac:dyDescent="0.25">
      <c r="A1736" s="82" t="s">
        <v>35658</v>
      </c>
      <c r="B1736" s="82">
        <v>93.209000000000003</v>
      </c>
      <c r="C1736" s="82" t="s">
        <v>35659</v>
      </c>
      <c r="D1736" s="82" t="s">
        <v>34367</v>
      </c>
      <c r="E1736" s="82" t="s">
        <v>35660</v>
      </c>
      <c r="F1736" s="82" t="s">
        <v>35661</v>
      </c>
      <c r="G1736" s="82" t="s">
        <v>504</v>
      </c>
      <c r="H1736" s="82" t="s">
        <v>360</v>
      </c>
      <c r="I1736" s="82" t="s">
        <v>35662</v>
      </c>
      <c r="J1736" s="82" t="s">
        <v>35663</v>
      </c>
      <c r="K1736" s="82" t="s">
        <v>35664</v>
      </c>
      <c r="L1736" s="82" t="s">
        <v>35665</v>
      </c>
      <c r="M1736" s="82" t="s">
        <v>35666</v>
      </c>
      <c r="N1736" s="82" t="s">
        <v>35667</v>
      </c>
      <c r="O1736" s="82" t="s">
        <v>35668</v>
      </c>
      <c r="P1736" s="82" t="s">
        <v>35669</v>
      </c>
      <c r="Q1736" s="82" t="s">
        <v>360</v>
      </c>
      <c r="R1736" s="82" t="s">
        <v>35670</v>
      </c>
      <c r="S1736" s="82" t="s">
        <v>368</v>
      </c>
      <c r="T1736" s="82" t="s">
        <v>35671</v>
      </c>
      <c r="U1736" s="82" t="s">
        <v>443</v>
      </c>
      <c r="V1736" s="82" t="s">
        <v>362</v>
      </c>
      <c r="W1736" s="82" t="s">
        <v>822</v>
      </c>
      <c r="X1736" s="82" t="s">
        <v>35672</v>
      </c>
      <c r="Y1736" s="82" t="s">
        <v>35673</v>
      </c>
      <c r="Z1736" s="82" t="s">
        <v>35674</v>
      </c>
      <c r="AA1736" s="82" t="s">
        <v>35675</v>
      </c>
      <c r="AB1736" s="82" t="s">
        <v>35676</v>
      </c>
      <c r="AC1736" s="82" t="s">
        <v>735</v>
      </c>
      <c r="AD1736" s="82" t="s">
        <v>35677</v>
      </c>
      <c r="AE1736" s="82" t="s">
        <v>35678</v>
      </c>
      <c r="AF1736" s="82" t="s">
        <v>35679</v>
      </c>
      <c r="AG1736" s="82" t="s">
        <v>382</v>
      </c>
      <c r="AH1736" s="82" t="s">
        <v>35680</v>
      </c>
      <c r="AI1736" s="82" t="s">
        <v>7594</v>
      </c>
      <c r="AJ1736" s="82" t="s">
        <v>33659</v>
      </c>
      <c r="AK1736" s="82" t="s">
        <v>35681</v>
      </c>
      <c r="AL1736" s="82" t="s">
        <v>4274</v>
      </c>
    </row>
    <row r="1737" spans="1:38" x14ac:dyDescent="0.25">
      <c r="A1737" s="82" t="s">
        <v>35682</v>
      </c>
      <c r="B1737" s="82">
        <v>93.21</v>
      </c>
      <c r="C1737" s="82" t="s">
        <v>35683</v>
      </c>
      <c r="D1737" s="82" t="s">
        <v>34995</v>
      </c>
      <c r="E1737" s="82" t="s">
        <v>35684</v>
      </c>
      <c r="F1737" s="82" t="s">
        <v>35685</v>
      </c>
      <c r="G1737" s="82" t="s">
        <v>504</v>
      </c>
      <c r="H1737" s="82" t="s">
        <v>360</v>
      </c>
      <c r="I1737" s="82" t="s">
        <v>35686</v>
      </c>
      <c r="J1737" s="82" t="s">
        <v>35687</v>
      </c>
      <c r="K1737" s="82" t="s">
        <v>35688</v>
      </c>
      <c r="L1737" s="82" t="s">
        <v>421</v>
      </c>
      <c r="M1737" s="82" t="s">
        <v>35689</v>
      </c>
      <c r="N1737" s="82" t="s">
        <v>35690</v>
      </c>
      <c r="O1737" s="82" t="s">
        <v>366</v>
      </c>
      <c r="P1737" s="82" t="s">
        <v>468</v>
      </c>
      <c r="Q1737" s="82" t="s">
        <v>35691</v>
      </c>
      <c r="R1737" s="82" t="s">
        <v>35692</v>
      </c>
      <c r="S1737" s="82" t="s">
        <v>368</v>
      </c>
      <c r="T1737" s="82" t="s">
        <v>751</v>
      </c>
      <c r="U1737" s="82" t="s">
        <v>35693</v>
      </c>
      <c r="V1737" s="82" t="s">
        <v>35694</v>
      </c>
      <c r="W1737" s="82" t="s">
        <v>35695</v>
      </c>
      <c r="X1737" s="82" t="s">
        <v>35009</v>
      </c>
      <c r="Y1737" s="82" t="s">
        <v>35696</v>
      </c>
      <c r="Z1737" s="82" t="s">
        <v>35697</v>
      </c>
      <c r="AA1737" s="82" t="s">
        <v>376</v>
      </c>
      <c r="AB1737" s="82" t="s">
        <v>35698</v>
      </c>
      <c r="AC1737" s="82" t="s">
        <v>35699</v>
      </c>
      <c r="AD1737" s="82" t="s">
        <v>35014</v>
      </c>
      <c r="AE1737" s="82" t="s">
        <v>35015</v>
      </c>
      <c r="AF1737" s="82" t="s">
        <v>382</v>
      </c>
      <c r="AG1737" s="82" t="s">
        <v>382</v>
      </c>
      <c r="AH1737" s="82" t="s">
        <v>382</v>
      </c>
      <c r="AI1737" s="82" t="s">
        <v>1727</v>
      </c>
      <c r="AJ1737" s="82" t="s">
        <v>33659</v>
      </c>
      <c r="AK1737" s="82" t="s">
        <v>35700</v>
      </c>
      <c r="AL1737" s="82" t="s">
        <v>3887</v>
      </c>
    </row>
    <row r="1738" spans="1:38" x14ac:dyDescent="0.25">
      <c r="A1738" s="82" t="s">
        <v>35701</v>
      </c>
      <c r="B1738" s="82">
        <v>93.210999999999999</v>
      </c>
      <c r="C1738" s="82" t="s">
        <v>35702</v>
      </c>
      <c r="D1738" s="82" t="s">
        <v>33724</v>
      </c>
      <c r="E1738" s="82" t="s">
        <v>35703</v>
      </c>
      <c r="F1738" s="82" t="s">
        <v>35704</v>
      </c>
      <c r="G1738" s="82" t="s">
        <v>359</v>
      </c>
      <c r="H1738" s="82" t="s">
        <v>360</v>
      </c>
      <c r="I1738" s="82" t="s">
        <v>35705</v>
      </c>
      <c r="J1738" s="82" t="s">
        <v>35706</v>
      </c>
      <c r="K1738" s="82" t="s">
        <v>35707</v>
      </c>
      <c r="L1738" s="82" t="s">
        <v>35708</v>
      </c>
      <c r="M1738" s="82" t="s">
        <v>35709</v>
      </c>
      <c r="N1738" s="82" t="s">
        <v>35710</v>
      </c>
      <c r="O1738" s="82" t="s">
        <v>558</v>
      </c>
      <c r="P1738" s="82" t="s">
        <v>35711</v>
      </c>
      <c r="Q1738" s="82" t="s">
        <v>360</v>
      </c>
      <c r="R1738" s="82" t="s">
        <v>35712</v>
      </c>
      <c r="S1738" s="82" t="s">
        <v>400</v>
      </c>
      <c r="T1738" s="82" t="s">
        <v>35713</v>
      </c>
      <c r="U1738" s="82" t="s">
        <v>35714</v>
      </c>
      <c r="V1738" s="82" t="s">
        <v>35715</v>
      </c>
      <c r="W1738" s="82" t="s">
        <v>35716</v>
      </c>
      <c r="X1738" s="82" t="s">
        <v>33736</v>
      </c>
      <c r="Y1738" s="82" t="s">
        <v>35717</v>
      </c>
      <c r="AA1738" s="82" t="s">
        <v>376</v>
      </c>
      <c r="AB1738" s="82" t="s">
        <v>35718</v>
      </c>
      <c r="AC1738" s="82" t="s">
        <v>35719</v>
      </c>
      <c r="AD1738" s="82" t="s">
        <v>35720</v>
      </c>
      <c r="AE1738" s="82" t="s">
        <v>35721</v>
      </c>
      <c r="AF1738" s="82" t="s">
        <v>382</v>
      </c>
      <c r="AG1738" s="82" t="s">
        <v>382</v>
      </c>
      <c r="AH1738" s="82" t="s">
        <v>35722</v>
      </c>
      <c r="AI1738" s="82" t="s">
        <v>1727</v>
      </c>
      <c r="AJ1738" s="82" t="s">
        <v>33659</v>
      </c>
      <c r="AK1738" s="82" t="s">
        <v>35723</v>
      </c>
      <c r="AL1738" s="82" t="s">
        <v>415</v>
      </c>
    </row>
    <row r="1739" spans="1:38" x14ac:dyDescent="0.25">
      <c r="A1739" s="82" t="s">
        <v>35724</v>
      </c>
      <c r="B1739" s="82">
        <v>93.212999999999994</v>
      </c>
      <c r="C1739" s="82" t="s">
        <v>35725</v>
      </c>
      <c r="D1739" s="82" t="s">
        <v>34367</v>
      </c>
      <c r="E1739" s="82" t="s">
        <v>35726</v>
      </c>
      <c r="F1739" s="82" t="s">
        <v>35727</v>
      </c>
      <c r="G1739" s="82" t="s">
        <v>12548</v>
      </c>
      <c r="H1739" s="82" t="s">
        <v>360</v>
      </c>
      <c r="I1739" s="82" t="s">
        <v>35728</v>
      </c>
      <c r="J1739" s="82" t="s">
        <v>35729</v>
      </c>
      <c r="K1739" s="82" t="s">
        <v>35730</v>
      </c>
      <c r="L1739" s="82" t="s">
        <v>580</v>
      </c>
      <c r="M1739" s="82" t="s">
        <v>35731</v>
      </c>
      <c r="N1739" s="82" t="s">
        <v>35732</v>
      </c>
      <c r="O1739" s="82" t="s">
        <v>558</v>
      </c>
      <c r="P1739" s="82" t="s">
        <v>35733</v>
      </c>
      <c r="Q1739" s="82" t="s">
        <v>35734</v>
      </c>
      <c r="R1739" s="82" t="s">
        <v>35735</v>
      </c>
      <c r="S1739" s="82" t="s">
        <v>400</v>
      </c>
      <c r="T1739" s="82" t="s">
        <v>35736</v>
      </c>
      <c r="U1739" s="82" t="s">
        <v>35737</v>
      </c>
      <c r="V1739" s="82" t="s">
        <v>35738</v>
      </c>
      <c r="W1739" s="82" t="s">
        <v>35739</v>
      </c>
      <c r="X1739" s="82" t="s">
        <v>35740</v>
      </c>
      <c r="Y1739" s="82" t="s">
        <v>35741</v>
      </c>
      <c r="Z1739" s="82" t="s">
        <v>35742</v>
      </c>
      <c r="AA1739" s="82" t="s">
        <v>376</v>
      </c>
      <c r="AB1739" s="82" t="s">
        <v>382</v>
      </c>
      <c r="AC1739" s="82" t="s">
        <v>35743</v>
      </c>
      <c r="AD1739" s="82" t="s">
        <v>35744</v>
      </c>
      <c r="AE1739" s="82" t="s">
        <v>35745</v>
      </c>
      <c r="AF1739" s="82" t="s">
        <v>382</v>
      </c>
      <c r="AG1739" s="82" t="s">
        <v>382</v>
      </c>
      <c r="AH1739" s="82" t="s">
        <v>35746</v>
      </c>
      <c r="AI1739" s="82" t="s">
        <v>1727</v>
      </c>
      <c r="AJ1739" s="82" t="s">
        <v>33659</v>
      </c>
      <c r="AK1739" s="82" t="s">
        <v>35747</v>
      </c>
      <c r="AL1739" s="82" t="s">
        <v>1286</v>
      </c>
    </row>
    <row r="1740" spans="1:38" x14ac:dyDescent="0.25">
      <c r="A1740" s="82" t="s">
        <v>35748</v>
      </c>
      <c r="B1740" s="82">
        <v>93.216999999999999</v>
      </c>
      <c r="C1740" s="82" t="s">
        <v>35748</v>
      </c>
      <c r="D1740" s="82" t="s">
        <v>35749</v>
      </c>
      <c r="E1740" s="82" t="s">
        <v>35750</v>
      </c>
      <c r="F1740" s="82" t="s">
        <v>35751</v>
      </c>
      <c r="G1740" s="82" t="s">
        <v>359</v>
      </c>
      <c r="H1740" s="82" t="s">
        <v>360</v>
      </c>
      <c r="I1740" s="82" t="s">
        <v>35752</v>
      </c>
      <c r="J1740" s="82" t="s">
        <v>35753</v>
      </c>
      <c r="K1740" s="82" t="s">
        <v>35754</v>
      </c>
      <c r="L1740" s="82" t="s">
        <v>580</v>
      </c>
      <c r="M1740" s="82" t="s">
        <v>35755</v>
      </c>
      <c r="N1740" s="82" t="s">
        <v>35756</v>
      </c>
      <c r="O1740" s="82" t="s">
        <v>558</v>
      </c>
      <c r="P1740" s="82" t="s">
        <v>35757</v>
      </c>
      <c r="Q1740" s="82" t="s">
        <v>360</v>
      </c>
      <c r="R1740" s="82" t="s">
        <v>35758</v>
      </c>
      <c r="S1740" s="82" t="s">
        <v>35759</v>
      </c>
      <c r="T1740" s="82" t="s">
        <v>35760</v>
      </c>
      <c r="U1740" s="82" t="s">
        <v>35761</v>
      </c>
      <c r="V1740" s="82" t="s">
        <v>632</v>
      </c>
      <c r="W1740" s="82" t="s">
        <v>35762</v>
      </c>
      <c r="X1740" s="82" t="s">
        <v>33736</v>
      </c>
      <c r="Y1740" s="82" t="s">
        <v>35763</v>
      </c>
      <c r="Z1740" s="82" t="s">
        <v>35764</v>
      </c>
      <c r="AA1740" s="82" t="s">
        <v>376</v>
      </c>
      <c r="AB1740" s="82" t="s">
        <v>35765</v>
      </c>
      <c r="AC1740" s="82" t="s">
        <v>35766</v>
      </c>
      <c r="AD1740" s="82" t="s">
        <v>35767</v>
      </c>
      <c r="AE1740" s="82" t="s">
        <v>35768</v>
      </c>
      <c r="AF1740" s="82" t="s">
        <v>382</v>
      </c>
      <c r="AG1740" s="82" t="s">
        <v>382</v>
      </c>
      <c r="AH1740" s="82" t="s">
        <v>35769</v>
      </c>
      <c r="AI1740" s="82" t="s">
        <v>1656</v>
      </c>
      <c r="AJ1740" s="82" t="s">
        <v>33659</v>
      </c>
      <c r="AK1740" s="82" t="s">
        <v>35770</v>
      </c>
      <c r="AL1740" s="82" t="s">
        <v>415</v>
      </c>
    </row>
    <row r="1741" spans="1:38" x14ac:dyDescent="0.25">
      <c r="A1741" s="82" t="s">
        <v>35771</v>
      </c>
      <c r="B1741" s="82">
        <v>93.22</v>
      </c>
      <c r="C1741" s="82" t="s">
        <v>35772</v>
      </c>
      <c r="D1741" s="82" t="s">
        <v>34367</v>
      </c>
      <c r="E1741" s="82" t="s">
        <v>35773</v>
      </c>
      <c r="F1741" s="82" t="s">
        <v>35774</v>
      </c>
      <c r="G1741" s="82" t="s">
        <v>504</v>
      </c>
      <c r="H1741" s="82" t="s">
        <v>360</v>
      </c>
      <c r="I1741" s="82" t="s">
        <v>35775</v>
      </c>
      <c r="J1741" s="82" t="s">
        <v>35776</v>
      </c>
      <c r="K1741" s="82" t="s">
        <v>35777</v>
      </c>
      <c r="L1741" s="82" t="s">
        <v>421</v>
      </c>
      <c r="M1741" s="82" t="s">
        <v>35778</v>
      </c>
      <c r="N1741" s="82" t="s">
        <v>35779</v>
      </c>
      <c r="O1741" s="82" t="s">
        <v>558</v>
      </c>
      <c r="P1741" s="82" t="s">
        <v>35588</v>
      </c>
      <c r="Q1741" s="82" t="s">
        <v>35780</v>
      </c>
      <c r="R1741" s="82" t="s">
        <v>35781</v>
      </c>
      <c r="S1741" s="82" t="s">
        <v>368</v>
      </c>
      <c r="T1741" s="82" t="s">
        <v>35782</v>
      </c>
      <c r="U1741" s="82" t="s">
        <v>35783</v>
      </c>
      <c r="V1741" s="82" t="s">
        <v>362</v>
      </c>
      <c r="W1741" s="82" t="s">
        <v>35784</v>
      </c>
      <c r="X1741" s="82" t="s">
        <v>35592</v>
      </c>
      <c r="Y1741" s="82" t="s">
        <v>35785</v>
      </c>
      <c r="Z1741" s="82" t="s">
        <v>35786</v>
      </c>
      <c r="AA1741" s="82" t="s">
        <v>35787</v>
      </c>
      <c r="AB1741" s="82" t="s">
        <v>35788</v>
      </c>
      <c r="AC1741" s="82" t="s">
        <v>735</v>
      </c>
      <c r="AD1741" s="82" t="s">
        <v>35789</v>
      </c>
      <c r="AE1741" s="82" t="s">
        <v>35790</v>
      </c>
      <c r="AF1741" s="82" t="s">
        <v>35791</v>
      </c>
      <c r="AG1741" s="82" t="s">
        <v>35792</v>
      </c>
      <c r="AH1741" s="82" t="s">
        <v>35793</v>
      </c>
      <c r="AI1741" s="82" t="s">
        <v>1727</v>
      </c>
      <c r="AJ1741" s="82" t="s">
        <v>33659</v>
      </c>
      <c r="AK1741" s="82" t="s">
        <v>35794</v>
      </c>
      <c r="AL1741" s="82" t="s">
        <v>450</v>
      </c>
    </row>
    <row r="1742" spans="1:38" x14ac:dyDescent="0.25">
      <c r="A1742" s="82" t="s">
        <v>35795</v>
      </c>
      <c r="B1742" s="82">
        <v>93.222999999999999</v>
      </c>
      <c r="C1742" s="82" t="s">
        <v>35796</v>
      </c>
      <c r="D1742" s="82" t="s">
        <v>33724</v>
      </c>
      <c r="E1742" s="82" t="s">
        <v>35797</v>
      </c>
      <c r="F1742" s="82" t="s">
        <v>35798</v>
      </c>
      <c r="G1742" s="82" t="s">
        <v>600</v>
      </c>
      <c r="H1742" s="82" t="s">
        <v>360</v>
      </c>
      <c r="I1742" s="82" t="s">
        <v>35799</v>
      </c>
      <c r="J1742" s="82" t="s">
        <v>35800</v>
      </c>
      <c r="K1742" s="82" t="s">
        <v>35272</v>
      </c>
      <c r="L1742" s="82" t="s">
        <v>1180</v>
      </c>
      <c r="M1742" s="82" t="s">
        <v>34860</v>
      </c>
      <c r="N1742" s="82" t="s">
        <v>35044</v>
      </c>
      <c r="O1742" s="82" t="s">
        <v>558</v>
      </c>
      <c r="P1742" s="82" t="s">
        <v>35801</v>
      </c>
      <c r="Q1742" s="82" t="s">
        <v>360</v>
      </c>
      <c r="R1742" s="82" t="s">
        <v>360</v>
      </c>
      <c r="S1742" s="82" t="s">
        <v>400</v>
      </c>
      <c r="T1742" s="82" t="s">
        <v>35802</v>
      </c>
      <c r="U1742" s="82" t="s">
        <v>35803</v>
      </c>
      <c r="V1742" s="82" t="s">
        <v>632</v>
      </c>
      <c r="W1742" s="82" t="s">
        <v>35804</v>
      </c>
      <c r="X1742" s="82" t="s">
        <v>33736</v>
      </c>
      <c r="Y1742" s="82" t="s">
        <v>35805</v>
      </c>
      <c r="Z1742" s="82" t="s">
        <v>35806</v>
      </c>
      <c r="AA1742" s="82" t="s">
        <v>376</v>
      </c>
      <c r="AB1742" s="82" t="s">
        <v>35807</v>
      </c>
      <c r="AC1742" s="82" t="s">
        <v>35808</v>
      </c>
      <c r="AD1742" s="82" t="s">
        <v>35809</v>
      </c>
      <c r="AE1742" s="82" t="s">
        <v>35810</v>
      </c>
      <c r="AF1742" s="82" t="s">
        <v>35811</v>
      </c>
      <c r="AG1742" s="82" t="s">
        <v>382</v>
      </c>
      <c r="AH1742" s="82" t="s">
        <v>35812</v>
      </c>
      <c r="AI1742" s="82" t="s">
        <v>1727</v>
      </c>
      <c r="AJ1742" s="82" t="s">
        <v>33659</v>
      </c>
      <c r="AK1742" s="82" t="s">
        <v>35813</v>
      </c>
      <c r="AL1742" s="82" t="s">
        <v>415</v>
      </c>
    </row>
    <row r="1743" spans="1:38" x14ac:dyDescent="0.25">
      <c r="A1743" s="82" t="s">
        <v>196</v>
      </c>
      <c r="B1743" s="82">
        <v>93.224000000000004</v>
      </c>
      <c r="C1743" s="82" t="s">
        <v>35814</v>
      </c>
      <c r="D1743" s="82" t="s">
        <v>33724</v>
      </c>
      <c r="E1743" s="82" t="s">
        <v>9776</v>
      </c>
      <c r="F1743" s="82" t="s">
        <v>35815</v>
      </c>
      <c r="G1743" s="82" t="s">
        <v>359</v>
      </c>
      <c r="H1743" s="82" t="s">
        <v>360</v>
      </c>
      <c r="I1743" s="82" t="s">
        <v>35816</v>
      </c>
      <c r="J1743" s="82" t="s">
        <v>35817</v>
      </c>
      <c r="K1743" s="82" t="s">
        <v>35818</v>
      </c>
      <c r="L1743" s="82" t="s">
        <v>35819</v>
      </c>
      <c r="M1743" s="82" t="s">
        <v>421</v>
      </c>
      <c r="N1743" s="82" t="s">
        <v>35820</v>
      </c>
      <c r="O1743" s="82" t="s">
        <v>558</v>
      </c>
      <c r="P1743" s="82" t="s">
        <v>35821</v>
      </c>
      <c r="Q1743" s="82" t="s">
        <v>360</v>
      </c>
      <c r="R1743" s="82" t="s">
        <v>35822</v>
      </c>
      <c r="S1743" s="82" t="s">
        <v>23084</v>
      </c>
      <c r="T1743" s="82" t="s">
        <v>35823</v>
      </c>
      <c r="U1743" s="82" t="s">
        <v>35824</v>
      </c>
      <c r="V1743" s="82" t="s">
        <v>632</v>
      </c>
      <c r="W1743" s="82" t="s">
        <v>35825</v>
      </c>
      <c r="X1743" s="82" t="s">
        <v>33736</v>
      </c>
      <c r="Y1743" s="82" t="s">
        <v>35826</v>
      </c>
      <c r="Z1743" s="82" t="s">
        <v>35827</v>
      </c>
      <c r="AA1743" s="82" t="s">
        <v>376</v>
      </c>
      <c r="AB1743" s="82" t="s">
        <v>35828</v>
      </c>
      <c r="AC1743" s="82" t="s">
        <v>35829</v>
      </c>
      <c r="AD1743" s="82" t="s">
        <v>35830</v>
      </c>
      <c r="AE1743" s="82" t="s">
        <v>35831</v>
      </c>
      <c r="AG1743" s="82" t="s">
        <v>382</v>
      </c>
      <c r="AH1743" s="82" t="s">
        <v>35832</v>
      </c>
      <c r="AI1743" s="82" t="s">
        <v>1656</v>
      </c>
      <c r="AJ1743" s="82" t="s">
        <v>33659</v>
      </c>
      <c r="AK1743" s="82" t="s">
        <v>35833</v>
      </c>
      <c r="AL1743" s="82" t="s">
        <v>415</v>
      </c>
    </row>
    <row r="1744" spans="1:38" x14ac:dyDescent="0.25">
      <c r="A1744" s="82" t="s">
        <v>35834</v>
      </c>
      <c r="B1744" s="82">
        <v>93.224999999999994</v>
      </c>
      <c r="D1744" s="82" t="s">
        <v>35835</v>
      </c>
      <c r="E1744" s="82" t="s">
        <v>35836</v>
      </c>
      <c r="F1744" s="82" t="s">
        <v>35837</v>
      </c>
      <c r="G1744" s="82" t="s">
        <v>11911</v>
      </c>
      <c r="H1744" s="82" t="s">
        <v>360</v>
      </c>
      <c r="I1744" s="82" t="s">
        <v>35838</v>
      </c>
      <c r="J1744" s="82" t="s">
        <v>35839</v>
      </c>
      <c r="K1744" s="82" t="s">
        <v>35840</v>
      </c>
      <c r="L1744" s="82" t="s">
        <v>580</v>
      </c>
      <c r="M1744" s="82" t="s">
        <v>35841</v>
      </c>
      <c r="N1744" s="82" t="s">
        <v>35842</v>
      </c>
      <c r="O1744" s="82" t="s">
        <v>558</v>
      </c>
      <c r="P1744" s="82" t="s">
        <v>360</v>
      </c>
      <c r="Q1744" s="82" t="s">
        <v>360</v>
      </c>
      <c r="R1744" s="82" t="s">
        <v>35843</v>
      </c>
      <c r="S1744" s="82" t="s">
        <v>400</v>
      </c>
      <c r="T1744" s="82" t="s">
        <v>35844</v>
      </c>
      <c r="U1744" s="82" t="s">
        <v>35845</v>
      </c>
      <c r="V1744" s="82" t="s">
        <v>35846</v>
      </c>
      <c r="W1744" s="82" t="s">
        <v>35847</v>
      </c>
      <c r="X1744" s="82" t="s">
        <v>35848</v>
      </c>
      <c r="Y1744" s="82" t="s">
        <v>35849</v>
      </c>
      <c r="Z1744" s="82" t="s">
        <v>35850</v>
      </c>
      <c r="AA1744" s="82" t="s">
        <v>35851</v>
      </c>
      <c r="AB1744" s="82" t="s">
        <v>35852</v>
      </c>
      <c r="AC1744" s="82" t="s">
        <v>1011</v>
      </c>
      <c r="AD1744" s="82" t="s">
        <v>35853</v>
      </c>
      <c r="AE1744" s="82" t="s">
        <v>35854</v>
      </c>
      <c r="AF1744" s="82" t="s">
        <v>35855</v>
      </c>
      <c r="AG1744" s="82" t="s">
        <v>35856</v>
      </c>
      <c r="AH1744" s="82" t="s">
        <v>35857</v>
      </c>
      <c r="AI1744" s="82" t="s">
        <v>1656</v>
      </c>
      <c r="AJ1744" s="82" t="s">
        <v>33659</v>
      </c>
      <c r="AK1744" s="82" t="s">
        <v>35858</v>
      </c>
      <c r="AL1744" s="82" t="s">
        <v>415</v>
      </c>
    </row>
    <row r="1745" spans="1:38" x14ac:dyDescent="0.25">
      <c r="A1745" s="82" t="s">
        <v>35859</v>
      </c>
      <c r="B1745" s="82">
        <v>93.225999999999999</v>
      </c>
      <c r="D1745" s="82" t="s">
        <v>35835</v>
      </c>
      <c r="E1745" s="82" t="s">
        <v>35860</v>
      </c>
      <c r="F1745" s="82" t="s">
        <v>35861</v>
      </c>
      <c r="G1745" s="82" t="s">
        <v>359</v>
      </c>
      <c r="H1745" s="82" t="s">
        <v>360</v>
      </c>
      <c r="I1745" s="82" t="s">
        <v>35862</v>
      </c>
      <c r="J1745" s="82" t="s">
        <v>35863</v>
      </c>
      <c r="K1745" s="82" t="s">
        <v>35864</v>
      </c>
      <c r="L1745" s="82" t="s">
        <v>580</v>
      </c>
      <c r="M1745" s="82" t="s">
        <v>35865</v>
      </c>
      <c r="N1745" s="82" t="s">
        <v>35866</v>
      </c>
      <c r="O1745" s="82" t="s">
        <v>558</v>
      </c>
      <c r="P1745" s="82" t="s">
        <v>360</v>
      </c>
      <c r="Q1745" s="82" t="s">
        <v>360</v>
      </c>
      <c r="R1745" s="82" t="s">
        <v>35867</v>
      </c>
      <c r="S1745" s="82" t="s">
        <v>400</v>
      </c>
      <c r="T1745" s="82" t="s">
        <v>35868</v>
      </c>
      <c r="U1745" s="82" t="s">
        <v>35869</v>
      </c>
      <c r="V1745" s="82" t="s">
        <v>33772</v>
      </c>
      <c r="W1745" s="82" t="s">
        <v>35870</v>
      </c>
      <c r="X1745" s="82" t="s">
        <v>35848</v>
      </c>
      <c r="Y1745" s="82" t="s">
        <v>35871</v>
      </c>
      <c r="Z1745" s="82" t="s">
        <v>35872</v>
      </c>
      <c r="AA1745" s="82" t="s">
        <v>35873</v>
      </c>
      <c r="AB1745" s="82" t="s">
        <v>35874</v>
      </c>
      <c r="AC1745" s="82" t="s">
        <v>1011</v>
      </c>
      <c r="AD1745" s="82" t="s">
        <v>35875</v>
      </c>
      <c r="AE1745" s="82" t="s">
        <v>35854</v>
      </c>
      <c r="AF1745" s="82" t="s">
        <v>35218</v>
      </c>
      <c r="AG1745" s="82" t="s">
        <v>35876</v>
      </c>
      <c r="AH1745" s="82" t="s">
        <v>35877</v>
      </c>
      <c r="AI1745" s="82" t="s">
        <v>1656</v>
      </c>
      <c r="AJ1745" s="82" t="s">
        <v>33659</v>
      </c>
      <c r="AK1745" s="82" t="s">
        <v>35878</v>
      </c>
      <c r="AL1745" s="82" t="s">
        <v>415</v>
      </c>
    </row>
    <row r="1746" spans="1:38" x14ac:dyDescent="0.25">
      <c r="A1746" s="82" t="s">
        <v>35879</v>
      </c>
      <c r="B1746" s="82">
        <v>93.227999999999994</v>
      </c>
      <c r="C1746" s="82" t="s">
        <v>35880</v>
      </c>
      <c r="D1746" s="82" t="s">
        <v>34995</v>
      </c>
      <c r="E1746" s="82" t="s">
        <v>35881</v>
      </c>
      <c r="F1746" s="82" t="s">
        <v>35882</v>
      </c>
      <c r="G1746" s="82" t="s">
        <v>359</v>
      </c>
      <c r="H1746" s="82" t="s">
        <v>360</v>
      </c>
      <c r="I1746" s="82" t="s">
        <v>35883</v>
      </c>
      <c r="J1746" s="82" t="s">
        <v>35884</v>
      </c>
      <c r="K1746" s="82" t="s">
        <v>35885</v>
      </c>
      <c r="L1746" s="82" t="s">
        <v>421</v>
      </c>
      <c r="M1746" s="82" t="s">
        <v>35886</v>
      </c>
      <c r="N1746" s="82" t="s">
        <v>35887</v>
      </c>
      <c r="O1746" s="82" t="s">
        <v>35888</v>
      </c>
      <c r="P1746" s="82" t="s">
        <v>35889</v>
      </c>
      <c r="Q1746" s="82" t="s">
        <v>35890</v>
      </c>
      <c r="R1746" s="82" t="s">
        <v>35891</v>
      </c>
      <c r="S1746" s="82" t="s">
        <v>368</v>
      </c>
      <c r="T1746" s="82" t="s">
        <v>35892</v>
      </c>
      <c r="U1746" s="82" t="s">
        <v>35893</v>
      </c>
      <c r="V1746" s="82" t="s">
        <v>1376</v>
      </c>
      <c r="W1746" s="82" t="s">
        <v>35894</v>
      </c>
      <c r="X1746" s="82" t="s">
        <v>35009</v>
      </c>
      <c r="Y1746" s="82" t="s">
        <v>35895</v>
      </c>
      <c r="Z1746" s="82" t="s">
        <v>35896</v>
      </c>
      <c r="AA1746" s="82" t="s">
        <v>376</v>
      </c>
      <c r="AB1746" s="82" t="s">
        <v>35897</v>
      </c>
      <c r="AC1746" s="82" t="s">
        <v>35898</v>
      </c>
      <c r="AD1746" s="82" t="s">
        <v>35014</v>
      </c>
      <c r="AE1746" s="82" t="s">
        <v>35015</v>
      </c>
      <c r="AF1746" s="82" t="s">
        <v>35899</v>
      </c>
      <c r="AH1746" s="82" t="s">
        <v>382</v>
      </c>
      <c r="AI1746" s="82" t="s">
        <v>1656</v>
      </c>
      <c r="AJ1746" s="82" t="s">
        <v>33659</v>
      </c>
      <c r="AK1746" s="82" t="s">
        <v>35900</v>
      </c>
      <c r="AL1746" s="82" t="s">
        <v>415</v>
      </c>
    </row>
    <row r="1747" spans="1:38" x14ac:dyDescent="0.25">
      <c r="A1747" s="82" t="s">
        <v>35901</v>
      </c>
      <c r="B1747" s="82">
        <v>93.230999999999995</v>
      </c>
      <c r="D1747" s="82" t="s">
        <v>34995</v>
      </c>
      <c r="E1747" s="82" t="s">
        <v>35902</v>
      </c>
      <c r="F1747" s="82" t="s">
        <v>35903</v>
      </c>
      <c r="G1747" s="82" t="s">
        <v>600</v>
      </c>
      <c r="H1747" s="82" t="s">
        <v>360</v>
      </c>
      <c r="I1747" s="82" t="s">
        <v>35904</v>
      </c>
      <c r="J1747" s="82" t="s">
        <v>35905</v>
      </c>
      <c r="K1747" s="82" t="s">
        <v>35906</v>
      </c>
      <c r="L1747" s="82" t="s">
        <v>421</v>
      </c>
      <c r="M1747" s="82" t="s">
        <v>35907</v>
      </c>
      <c r="N1747" s="82" t="s">
        <v>35908</v>
      </c>
      <c r="O1747" s="82" t="s">
        <v>558</v>
      </c>
      <c r="P1747" s="82" t="s">
        <v>360</v>
      </c>
      <c r="Q1747" s="82" t="s">
        <v>360</v>
      </c>
      <c r="R1747" s="82" t="s">
        <v>360</v>
      </c>
      <c r="S1747" s="82" t="s">
        <v>368</v>
      </c>
      <c r="T1747" s="82" t="s">
        <v>35909</v>
      </c>
      <c r="U1747" s="82" t="s">
        <v>35910</v>
      </c>
      <c r="V1747" s="82" t="s">
        <v>6042</v>
      </c>
      <c r="W1747" s="82" t="s">
        <v>35911</v>
      </c>
      <c r="X1747" s="82" t="s">
        <v>35009</v>
      </c>
      <c r="Y1747" s="82" t="s">
        <v>35912</v>
      </c>
      <c r="Z1747" s="82" t="s">
        <v>35913</v>
      </c>
      <c r="AA1747" s="82" t="s">
        <v>376</v>
      </c>
      <c r="AB1747" s="82" t="s">
        <v>35914</v>
      </c>
      <c r="AC1747" s="82" t="s">
        <v>35915</v>
      </c>
      <c r="AD1747" s="82" t="s">
        <v>35014</v>
      </c>
      <c r="AE1747" s="82" t="s">
        <v>35015</v>
      </c>
      <c r="AF1747" s="82" t="s">
        <v>382</v>
      </c>
      <c r="AG1747" s="82" t="s">
        <v>382</v>
      </c>
      <c r="AH1747" s="82" t="s">
        <v>35916</v>
      </c>
      <c r="AI1747" s="82" t="s">
        <v>8694</v>
      </c>
      <c r="AJ1747" s="82" t="s">
        <v>33659</v>
      </c>
      <c r="AK1747" s="82" t="s">
        <v>35917</v>
      </c>
      <c r="AL1747" s="82" t="s">
        <v>415</v>
      </c>
    </row>
    <row r="1748" spans="1:38" x14ac:dyDescent="0.25">
      <c r="A1748" s="82" t="s">
        <v>35918</v>
      </c>
      <c r="B1748" s="82">
        <v>93.231999999999999</v>
      </c>
      <c r="C1748" s="82" t="s">
        <v>35919</v>
      </c>
      <c r="D1748" s="82" t="s">
        <v>34367</v>
      </c>
      <c r="E1748" s="82" t="s">
        <v>35920</v>
      </c>
      <c r="F1748" s="82" t="s">
        <v>35921</v>
      </c>
      <c r="G1748" s="82" t="s">
        <v>5056</v>
      </c>
      <c r="H1748" s="82" t="s">
        <v>360</v>
      </c>
      <c r="I1748" s="82" t="s">
        <v>35922</v>
      </c>
      <c r="J1748" s="82" t="s">
        <v>35923</v>
      </c>
      <c r="K1748" s="82" t="s">
        <v>35924</v>
      </c>
      <c r="L1748" s="82" t="s">
        <v>580</v>
      </c>
      <c r="M1748" s="82" t="s">
        <v>35778</v>
      </c>
      <c r="N1748" s="82" t="s">
        <v>35925</v>
      </c>
      <c r="O1748" s="82" t="s">
        <v>558</v>
      </c>
      <c r="P1748" s="82" t="s">
        <v>35588</v>
      </c>
      <c r="Q1748" s="82" t="s">
        <v>35926</v>
      </c>
      <c r="R1748" s="82" t="s">
        <v>35927</v>
      </c>
      <c r="S1748" s="82" t="s">
        <v>368</v>
      </c>
      <c r="T1748" s="82" t="s">
        <v>35928</v>
      </c>
      <c r="U1748" s="82" t="s">
        <v>443</v>
      </c>
      <c r="V1748" s="82" t="s">
        <v>35929</v>
      </c>
      <c r="W1748" s="82" t="s">
        <v>35930</v>
      </c>
      <c r="X1748" s="82" t="s">
        <v>35592</v>
      </c>
      <c r="Y1748" s="82" t="s">
        <v>35931</v>
      </c>
      <c r="Z1748" s="82" t="s">
        <v>35932</v>
      </c>
      <c r="AA1748" s="82" t="s">
        <v>35933</v>
      </c>
      <c r="AB1748" s="82" t="s">
        <v>35934</v>
      </c>
      <c r="AC1748" s="82" t="s">
        <v>735</v>
      </c>
      <c r="AD1748" s="82" t="s">
        <v>35935</v>
      </c>
      <c r="AE1748" s="82" t="s">
        <v>35790</v>
      </c>
      <c r="AF1748" s="82" t="s">
        <v>35936</v>
      </c>
      <c r="AG1748" s="82" t="s">
        <v>35937</v>
      </c>
      <c r="AH1748" s="82" t="s">
        <v>35938</v>
      </c>
      <c r="AI1748" s="82" t="s">
        <v>8694</v>
      </c>
      <c r="AJ1748" s="82" t="s">
        <v>33659</v>
      </c>
      <c r="AK1748" s="82" t="s">
        <v>35939</v>
      </c>
      <c r="AL1748" s="82" t="s">
        <v>450</v>
      </c>
    </row>
    <row r="1749" spans="1:38" x14ac:dyDescent="0.25">
      <c r="A1749" s="82" t="s">
        <v>35940</v>
      </c>
      <c r="B1749" s="82">
        <v>93.233000000000004</v>
      </c>
      <c r="D1749" s="82" t="s">
        <v>34367</v>
      </c>
      <c r="E1749" s="82" t="s">
        <v>35941</v>
      </c>
      <c r="F1749" s="82" t="s">
        <v>35942</v>
      </c>
      <c r="G1749" s="82" t="s">
        <v>359</v>
      </c>
      <c r="H1749" s="82" t="s">
        <v>360</v>
      </c>
      <c r="I1749" s="82" t="s">
        <v>35943</v>
      </c>
      <c r="J1749" s="82" t="s">
        <v>35944</v>
      </c>
      <c r="K1749" s="82" t="s">
        <v>35945</v>
      </c>
      <c r="L1749" s="82" t="s">
        <v>580</v>
      </c>
      <c r="M1749" s="82" t="s">
        <v>35946</v>
      </c>
      <c r="N1749" s="82" t="s">
        <v>35947</v>
      </c>
      <c r="O1749" s="82" t="s">
        <v>558</v>
      </c>
      <c r="P1749" s="82" t="s">
        <v>35948</v>
      </c>
      <c r="Q1749" s="82" t="s">
        <v>35949</v>
      </c>
      <c r="R1749" s="82" t="s">
        <v>35950</v>
      </c>
      <c r="S1749" s="82" t="s">
        <v>400</v>
      </c>
      <c r="T1749" s="82" t="s">
        <v>35951</v>
      </c>
      <c r="U1749" s="82" t="s">
        <v>35952</v>
      </c>
      <c r="V1749" s="82" t="s">
        <v>20220</v>
      </c>
      <c r="W1749" s="82" t="s">
        <v>35953</v>
      </c>
      <c r="X1749" s="82" t="s">
        <v>35954</v>
      </c>
      <c r="Y1749" s="82" t="s">
        <v>35955</v>
      </c>
      <c r="Z1749" s="82" t="s">
        <v>35956</v>
      </c>
      <c r="AA1749" s="82" t="s">
        <v>35957</v>
      </c>
      <c r="AB1749" s="82" t="s">
        <v>382</v>
      </c>
      <c r="AC1749" s="82" t="s">
        <v>35958</v>
      </c>
      <c r="AD1749" s="82" t="s">
        <v>35959</v>
      </c>
      <c r="AE1749" s="82" t="s">
        <v>35960</v>
      </c>
      <c r="AF1749" s="82" t="s">
        <v>35961</v>
      </c>
      <c r="AG1749" s="82" t="s">
        <v>382</v>
      </c>
      <c r="AH1749" s="82" t="s">
        <v>35962</v>
      </c>
      <c r="AI1749" s="82" t="s">
        <v>1752</v>
      </c>
      <c r="AJ1749" s="82" t="s">
        <v>33659</v>
      </c>
      <c r="AK1749" s="82" t="s">
        <v>35963</v>
      </c>
      <c r="AL1749" s="82" t="s">
        <v>415</v>
      </c>
    </row>
    <row r="1750" spans="1:38" x14ac:dyDescent="0.25">
      <c r="A1750" s="82" t="s">
        <v>35964</v>
      </c>
      <c r="B1750" s="82">
        <v>93.233999999999995</v>
      </c>
      <c r="C1750" s="82" t="s">
        <v>35965</v>
      </c>
      <c r="D1750" s="82" t="s">
        <v>33803</v>
      </c>
      <c r="E1750" s="82" t="s">
        <v>35966</v>
      </c>
      <c r="F1750" s="82" t="s">
        <v>35967</v>
      </c>
      <c r="G1750" s="82" t="s">
        <v>359</v>
      </c>
      <c r="H1750" s="82" t="s">
        <v>360</v>
      </c>
      <c r="I1750" s="82" t="s">
        <v>35968</v>
      </c>
      <c r="J1750" s="82" t="s">
        <v>35969</v>
      </c>
      <c r="K1750" s="82" t="s">
        <v>35970</v>
      </c>
      <c r="L1750" s="82" t="s">
        <v>1180</v>
      </c>
      <c r="M1750" s="82" t="s">
        <v>35971</v>
      </c>
      <c r="N1750" s="82" t="s">
        <v>35972</v>
      </c>
      <c r="O1750" s="82" t="s">
        <v>558</v>
      </c>
      <c r="P1750" s="82" t="s">
        <v>360</v>
      </c>
      <c r="Q1750" s="82" t="s">
        <v>360</v>
      </c>
      <c r="R1750" s="82" t="s">
        <v>35973</v>
      </c>
      <c r="S1750" s="82" t="s">
        <v>35974</v>
      </c>
      <c r="T1750" s="82" t="s">
        <v>35975</v>
      </c>
      <c r="U1750" s="82" t="s">
        <v>35976</v>
      </c>
      <c r="V1750" s="82" t="s">
        <v>632</v>
      </c>
      <c r="W1750" s="82" t="s">
        <v>35977</v>
      </c>
      <c r="X1750" s="82" t="s">
        <v>35978</v>
      </c>
      <c r="Y1750" s="82" t="s">
        <v>35979</v>
      </c>
      <c r="Z1750" s="82" t="s">
        <v>35980</v>
      </c>
      <c r="AA1750" s="82" t="s">
        <v>376</v>
      </c>
      <c r="AB1750" s="82" t="s">
        <v>35981</v>
      </c>
      <c r="AC1750" s="82" t="s">
        <v>35982</v>
      </c>
      <c r="AD1750" s="82" t="s">
        <v>35983</v>
      </c>
      <c r="AE1750" s="82" t="s">
        <v>33825</v>
      </c>
      <c r="AF1750" s="82" t="s">
        <v>35984</v>
      </c>
      <c r="AG1750" s="82" t="s">
        <v>382</v>
      </c>
      <c r="AH1750" s="82" t="s">
        <v>35985</v>
      </c>
      <c r="AI1750" s="82" t="s">
        <v>1752</v>
      </c>
      <c r="AJ1750" s="82" t="s">
        <v>33659</v>
      </c>
      <c r="AK1750" s="82" t="s">
        <v>35986</v>
      </c>
      <c r="AL1750" s="82" t="s">
        <v>415</v>
      </c>
    </row>
    <row r="1751" spans="1:38" x14ac:dyDescent="0.25">
      <c r="A1751" s="82" t="s">
        <v>35987</v>
      </c>
      <c r="B1751" s="82">
        <v>93.234999999999999</v>
      </c>
      <c r="C1751" s="82" t="s">
        <v>35987</v>
      </c>
      <c r="D1751" s="82" t="s">
        <v>34087</v>
      </c>
      <c r="E1751" s="82" t="s">
        <v>35988</v>
      </c>
      <c r="F1751" s="82" t="s">
        <v>35989</v>
      </c>
      <c r="G1751" s="82" t="s">
        <v>683</v>
      </c>
      <c r="H1751" s="82" t="s">
        <v>360</v>
      </c>
      <c r="I1751" s="82" t="s">
        <v>35990</v>
      </c>
      <c r="J1751" s="82" t="s">
        <v>35991</v>
      </c>
      <c r="K1751" s="82" t="s">
        <v>35992</v>
      </c>
      <c r="L1751" s="82" t="s">
        <v>421</v>
      </c>
      <c r="M1751" s="82" t="s">
        <v>35993</v>
      </c>
      <c r="N1751" s="82" t="s">
        <v>35994</v>
      </c>
      <c r="O1751" s="82" t="s">
        <v>558</v>
      </c>
      <c r="P1751" s="82" t="s">
        <v>360</v>
      </c>
      <c r="Q1751" s="82" t="s">
        <v>360</v>
      </c>
      <c r="R1751" s="82" t="s">
        <v>360</v>
      </c>
      <c r="S1751" s="82" t="s">
        <v>368</v>
      </c>
      <c r="T1751" s="82" t="s">
        <v>35995</v>
      </c>
      <c r="U1751" s="82" t="s">
        <v>35996</v>
      </c>
      <c r="V1751" s="82" t="s">
        <v>1376</v>
      </c>
      <c r="W1751" s="82" t="s">
        <v>35997</v>
      </c>
      <c r="X1751" s="82" t="s">
        <v>34582</v>
      </c>
      <c r="Y1751" s="82" t="s">
        <v>35998</v>
      </c>
      <c r="Z1751" s="82" t="s">
        <v>35999</v>
      </c>
      <c r="AA1751" s="82" t="s">
        <v>36000</v>
      </c>
      <c r="AB1751" s="82" t="s">
        <v>36001</v>
      </c>
      <c r="AC1751" s="82" t="s">
        <v>735</v>
      </c>
      <c r="AD1751" s="82" t="s">
        <v>36002</v>
      </c>
      <c r="AE1751" s="82" t="s">
        <v>34103</v>
      </c>
      <c r="AF1751" s="82" t="s">
        <v>36003</v>
      </c>
      <c r="AG1751" s="82" t="s">
        <v>382</v>
      </c>
      <c r="AH1751" s="82" t="s">
        <v>36004</v>
      </c>
      <c r="AI1751" s="82" t="s">
        <v>1752</v>
      </c>
      <c r="AJ1751" s="82" t="s">
        <v>33659</v>
      </c>
      <c r="AK1751" s="82" t="s">
        <v>36005</v>
      </c>
      <c r="AL1751" s="82" t="s">
        <v>415</v>
      </c>
    </row>
    <row r="1752" spans="1:38" x14ac:dyDescent="0.25">
      <c r="A1752" s="82" t="s">
        <v>36006</v>
      </c>
      <c r="B1752" s="82">
        <v>93.236000000000004</v>
      </c>
      <c r="C1752" s="82" t="s">
        <v>36006</v>
      </c>
      <c r="D1752" s="82" t="s">
        <v>33724</v>
      </c>
      <c r="E1752" s="82" t="s">
        <v>36007</v>
      </c>
      <c r="F1752" s="82" t="s">
        <v>36008</v>
      </c>
      <c r="G1752" s="82" t="s">
        <v>359</v>
      </c>
      <c r="H1752" s="82" t="s">
        <v>360</v>
      </c>
      <c r="I1752" s="82" t="s">
        <v>36009</v>
      </c>
      <c r="J1752" s="82" t="s">
        <v>36010</v>
      </c>
      <c r="K1752" s="82" t="s">
        <v>36011</v>
      </c>
      <c r="L1752" s="82" t="s">
        <v>36012</v>
      </c>
      <c r="M1752" s="82" t="s">
        <v>36013</v>
      </c>
      <c r="N1752" s="82" t="s">
        <v>36014</v>
      </c>
      <c r="O1752" s="82" t="s">
        <v>558</v>
      </c>
      <c r="P1752" s="82" t="s">
        <v>34069</v>
      </c>
      <c r="Q1752" s="82" t="s">
        <v>360</v>
      </c>
      <c r="R1752" s="82" t="s">
        <v>34070</v>
      </c>
      <c r="S1752" s="82" t="s">
        <v>36015</v>
      </c>
      <c r="T1752" s="82" t="s">
        <v>36016</v>
      </c>
      <c r="U1752" s="82" t="s">
        <v>36017</v>
      </c>
      <c r="V1752" s="82" t="s">
        <v>632</v>
      </c>
      <c r="W1752" s="82" t="s">
        <v>36018</v>
      </c>
      <c r="X1752" s="82" t="s">
        <v>33736</v>
      </c>
      <c r="Y1752" s="82" t="s">
        <v>36019</v>
      </c>
      <c r="Z1752" s="82" t="s">
        <v>36020</v>
      </c>
      <c r="AA1752" s="82" t="s">
        <v>36021</v>
      </c>
      <c r="AB1752" s="82" t="s">
        <v>36022</v>
      </c>
      <c r="AC1752" s="82" t="s">
        <v>636</v>
      </c>
      <c r="AD1752" s="82" t="s">
        <v>34079</v>
      </c>
      <c r="AE1752" s="82" t="s">
        <v>34080</v>
      </c>
      <c r="AF1752" s="82" t="s">
        <v>382</v>
      </c>
      <c r="AG1752" s="82" t="s">
        <v>36023</v>
      </c>
      <c r="AH1752" s="82" t="s">
        <v>35097</v>
      </c>
      <c r="AI1752" s="82" t="s">
        <v>7634</v>
      </c>
      <c r="AJ1752" s="82" t="s">
        <v>33659</v>
      </c>
      <c r="AK1752" s="82" t="s">
        <v>36024</v>
      </c>
      <c r="AL1752" s="82" t="s">
        <v>415</v>
      </c>
    </row>
    <row r="1753" spans="1:38" x14ac:dyDescent="0.25">
      <c r="A1753" s="82" t="s">
        <v>36025</v>
      </c>
      <c r="B1753" s="82">
        <v>93.236999999999995</v>
      </c>
      <c r="C1753" s="82" t="s">
        <v>35880</v>
      </c>
      <c r="D1753" s="82" t="s">
        <v>34995</v>
      </c>
      <c r="E1753" s="82" t="s">
        <v>36026</v>
      </c>
      <c r="F1753" s="82" t="s">
        <v>36027</v>
      </c>
      <c r="G1753" s="82" t="s">
        <v>359</v>
      </c>
      <c r="H1753" s="82" t="s">
        <v>360</v>
      </c>
      <c r="I1753" s="82" t="s">
        <v>36028</v>
      </c>
      <c r="J1753" s="82" t="s">
        <v>36029</v>
      </c>
      <c r="K1753" s="82" t="s">
        <v>36030</v>
      </c>
      <c r="L1753" s="82" t="s">
        <v>421</v>
      </c>
      <c r="M1753" s="82" t="s">
        <v>36031</v>
      </c>
      <c r="N1753" s="82" t="s">
        <v>36032</v>
      </c>
      <c r="O1753" s="82" t="s">
        <v>558</v>
      </c>
      <c r="P1753" s="82" t="s">
        <v>36033</v>
      </c>
      <c r="Q1753" s="82" t="s">
        <v>360</v>
      </c>
      <c r="R1753" s="82" t="s">
        <v>36034</v>
      </c>
      <c r="S1753" s="82" t="s">
        <v>368</v>
      </c>
      <c r="T1753" s="82" t="s">
        <v>36035</v>
      </c>
      <c r="U1753" s="82" t="s">
        <v>36036</v>
      </c>
      <c r="V1753" s="82" t="s">
        <v>1376</v>
      </c>
      <c r="W1753" s="82" t="s">
        <v>36037</v>
      </c>
      <c r="X1753" s="82" t="s">
        <v>35009</v>
      </c>
      <c r="Y1753" s="82" t="s">
        <v>36038</v>
      </c>
      <c r="Z1753" s="82" t="s">
        <v>427</v>
      </c>
      <c r="AA1753" s="82" t="s">
        <v>376</v>
      </c>
      <c r="AB1753" s="82" t="s">
        <v>36039</v>
      </c>
      <c r="AC1753" s="82" t="s">
        <v>36040</v>
      </c>
      <c r="AD1753" s="82" t="s">
        <v>35014</v>
      </c>
      <c r="AE1753" s="82" t="s">
        <v>35015</v>
      </c>
      <c r="AF1753" s="82" t="s">
        <v>382</v>
      </c>
      <c r="AG1753" s="82" t="s">
        <v>382</v>
      </c>
      <c r="AH1753" s="82" t="s">
        <v>382</v>
      </c>
      <c r="AI1753" s="82" t="s">
        <v>7634</v>
      </c>
      <c r="AJ1753" s="82" t="s">
        <v>33659</v>
      </c>
      <c r="AK1753" s="82" t="s">
        <v>36041</v>
      </c>
      <c r="AL1753" s="82" t="s">
        <v>3887</v>
      </c>
    </row>
    <row r="1754" spans="1:38" x14ac:dyDescent="0.25">
      <c r="A1754" s="82" t="s">
        <v>36042</v>
      </c>
      <c r="B1754" s="82">
        <v>93.239000000000004</v>
      </c>
      <c r="D1754" s="82" t="s">
        <v>33643</v>
      </c>
      <c r="E1754" s="82" t="s">
        <v>36043</v>
      </c>
      <c r="F1754" s="82" t="s">
        <v>36044</v>
      </c>
      <c r="G1754" s="82" t="s">
        <v>359</v>
      </c>
      <c r="H1754" s="82" t="s">
        <v>360</v>
      </c>
      <c r="I1754" s="82" t="s">
        <v>36045</v>
      </c>
      <c r="J1754" s="82" t="s">
        <v>36046</v>
      </c>
      <c r="K1754" s="82" t="s">
        <v>36047</v>
      </c>
      <c r="L1754" s="82" t="s">
        <v>421</v>
      </c>
      <c r="M1754" s="82" t="s">
        <v>36048</v>
      </c>
      <c r="N1754" s="82" t="s">
        <v>36049</v>
      </c>
      <c r="O1754" s="82" t="s">
        <v>366</v>
      </c>
      <c r="P1754" s="82" t="s">
        <v>360</v>
      </c>
      <c r="Q1754" s="82" t="s">
        <v>367</v>
      </c>
      <c r="R1754" s="82" t="s">
        <v>36050</v>
      </c>
      <c r="S1754" s="82" t="s">
        <v>36051</v>
      </c>
      <c r="T1754" s="82" t="s">
        <v>36052</v>
      </c>
      <c r="U1754" s="82" t="s">
        <v>36053</v>
      </c>
      <c r="V1754" s="82" t="s">
        <v>362</v>
      </c>
      <c r="W1754" s="82" t="s">
        <v>36054</v>
      </c>
      <c r="X1754" s="82" t="s">
        <v>33674</v>
      </c>
      <c r="Y1754" s="82" t="s">
        <v>36055</v>
      </c>
      <c r="Z1754" s="82" t="s">
        <v>36056</v>
      </c>
      <c r="AA1754" s="82" t="s">
        <v>376</v>
      </c>
      <c r="AB1754" s="82" t="s">
        <v>382</v>
      </c>
      <c r="AC1754" s="82" t="s">
        <v>735</v>
      </c>
      <c r="AD1754" s="82" t="s">
        <v>36057</v>
      </c>
      <c r="AE1754" s="82" t="s">
        <v>36058</v>
      </c>
      <c r="AF1754" s="82" t="s">
        <v>382</v>
      </c>
      <c r="AG1754" s="82" t="s">
        <v>382</v>
      </c>
      <c r="AH1754" s="82" t="s">
        <v>36059</v>
      </c>
      <c r="AI1754" s="82" t="s">
        <v>7634</v>
      </c>
      <c r="AJ1754" s="82" t="s">
        <v>33659</v>
      </c>
      <c r="AK1754" s="82" t="s">
        <v>36060</v>
      </c>
      <c r="AL1754" s="82" t="s">
        <v>961</v>
      </c>
    </row>
    <row r="1755" spans="1:38" x14ac:dyDescent="0.25">
      <c r="A1755" s="82" t="s">
        <v>36061</v>
      </c>
      <c r="B1755" s="82">
        <v>93.24</v>
      </c>
      <c r="C1755" s="82" t="s">
        <v>36062</v>
      </c>
      <c r="D1755" s="82" t="s">
        <v>35366</v>
      </c>
      <c r="E1755" s="82" t="s">
        <v>36063</v>
      </c>
      <c r="F1755" s="82" t="s">
        <v>36064</v>
      </c>
      <c r="G1755" s="82" t="s">
        <v>359</v>
      </c>
      <c r="H1755" s="82" t="s">
        <v>360</v>
      </c>
      <c r="I1755" s="82" t="s">
        <v>36065</v>
      </c>
      <c r="J1755" s="82" t="s">
        <v>36066</v>
      </c>
      <c r="K1755" s="82" t="s">
        <v>5025</v>
      </c>
      <c r="L1755" s="82" t="s">
        <v>6867</v>
      </c>
      <c r="M1755" s="82" t="s">
        <v>36067</v>
      </c>
      <c r="N1755" s="82" t="s">
        <v>36068</v>
      </c>
      <c r="O1755" s="82" t="s">
        <v>558</v>
      </c>
      <c r="P1755" s="82" t="s">
        <v>35374</v>
      </c>
      <c r="Q1755" s="82" t="s">
        <v>360</v>
      </c>
      <c r="R1755" s="82" t="s">
        <v>36069</v>
      </c>
      <c r="S1755" s="82" t="s">
        <v>368</v>
      </c>
      <c r="T1755" s="82" t="s">
        <v>36070</v>
      </c>
      <c r="U1755" s="82" t="s">
        <v>36071</v>
      </c>
      <c r="V1755" s="82" t="s">
        <v>1376</v>
      </c>
      <c r="W1755" s="82" t="s">
        <v>36072</v>
      </c>
      <c r="X1755" s="82" t="s">
        <v>35379</v>
      </c>
      <c r="Y1755" s="82" t="s">
        <v>36073</v>
      </c>
      <c r="Z1755" s="82" t="s">
        <v>36074</v>
      </c>
      <c r="AA1755" s="82" t="s">
        <v>376</v>
      </c>
      <c r="AB1755" s="82" t="s">
        <v>382</v>
      </c>
      <c r="AC1755" s="82" t="s">
        <v>735</v>
      </c>
      <c r="AD1755" s="82" t="s">
        <v>35383</v>
      </c>
      <c r="AE1755" s="82" t="s">
        <v>36075</v>
      </c>
      <c r="AF1755" s="82" t="s">
        <v>382</v>
      </c>
      <c r="AG1755" s="82" t="s">
        <v>382</v>
      </c>
      <c r="AH1755" s="82" t="s">
        <v>36076</v>
      </c>
      <c r="AI1755" s="82" t="s">
        <v>1842</v>
      </c>
      <c r="AJ1755" s="82" t="s">
        <v>33659</v>
      </c>
      <c r="AK1755" s="82" t="s">
        <v>36077</v>
      </c>
      <c r="AL1755" s="82" t="s">
        <v>3887</v>
      </c>
    </row>
    <row r="1756" spans="1:38" x14ac:dyDescent="0.25">
      <c r="A1756" s="82" t="s">
        <v>36078</v>
      </c>
      <c r="B1756" s="82">
        <v>93.241</v>
      </c>
      <c r="C1756" s="82" t="s">
        <v>36079</v>
      </c>
      <c r="D1756" s="82" t="s">
        <v>33724</v>
      </c>
      <c r="E1756" s="82" t="s">
        <v>36080</v>
      </c>
      <c r="F1756" s="82" t="s">
        <v>36081</v>
      </c>
      <c r="G1756" s="82" t="s">
        <v>359</v>
      </c>
      <c r="H1756" s="82" t="s">
        <v>360</v>
      </c>
      <c r="I1756" s="82" t="s">
        <v>36082</v>
      </c>
      <c r="J1756" s="82" t="s">
        <v>36083</v>
      </c>
      <c r="K1756" s="82" t="s">
        <v>36084</v>
      </c>
      <c r="L1756" s="82" t="s">
        <v>580</v>
      </c>
      <c r="M1756" s="82" t="s">
        <v>34860</v>
      </c>
      <c r="N1756" s="82" t="s">
        <v>36085</v>
      </c>
      <c r="O1756" s="82" t="s">
        <v>558</v>
      </c>
      <c r="P1756" s="82" t="s">
        <v>36086</v>
      </c>
      <c r="Q1756" s="82" t="s">
        <v>360</v>
      </c>
      <c r="R1756" s="82" t="s">
        <v>36087</v>
      </c>
      <c r="S1756" s="82" t="s">
        <v>400</v>
      </c>
      <c r="T1756" s="82" t="s">
        <v>36088</v>
      </c>
      <c r="U1756" s="82" t="s">
        <v>36089</v>
      </c>
      <c r="V1756" s="82" t="s">
        <v>35338</v>
      </c>
      <c r="W1756" s="82" t="s">
        <v>35804</v>
      </c>
      <c r="X1756" s="82" t="s">
        <v>33736</v>
      </c>
      <c r="Y1756" s="82" t="s">
        <v>36090</v>
      </c>
      <c r="Z1756" s="82" t="s">
        <v>36091</v>
      </c>
      <c r="AA1756" s="82" t="s">
        <v>376</v>
      </c>
      <c r="AB1756" s="82" t="s">
        <v>36092</v>
      </c>
      <c r="AC1756" s="82" t="s">
        <v>36093</v>
      </c>
      <c r="AD1756" s="82" t="s">
        <v>36094</v>
      </c>
      <c r="AE1756" s="82" t="s">
        <v>36095</v>
      </c>
      <c r="AF1756" s="82" t="s">
        <v>382</v>
      </c>
      <c r="AG1756" s="82" t="s">
        <v>382</v>
      </c>
      <c r="AH1756" s="82" t="s">
        <v>36096</v>
      </c>
      <c r="AI1756" s="82" t="s">
        <v>1842</v>
      </c>
      <c r="AJ1756" s="82" t="s">
        <v>33659</v>
      </c>
      <c r="AK1756" s="82" t="s">
        <v>36097</v>
      </c>
      <c r="AL1756" s="82" t="s">
        <v>415</v>
      </c>
    </row>
    <row r="1757" spans="1:38" x14ac:dyDescent="0.25">
      <c r="A1757" s="82" t="s">
        <v>36098</v>
      </c>
      <c r="B1757" s="82">
        <v>93.242000000000004</v>
      </c>
      <c r="D1757" s="82" t="s">
        <v>34367</v>
      </c>
      <c r="E1757" s="82" t="s">
        <v>36099</v>
      </c>
      <c r="F1757" s="82" t="s">
        <v>36100</v>
      </c>
      <c r="G1757" s="82" t="s">
        <v>36101</v>
      </c>
      <c r="H1757" s="82" t="s">
        <v>360</v>
      </c>
      <c r="I1757" s="82" t="s">
        <v>36102</v>
      </c>
      <c r="J1757" s="82" t="s">
        <v>36103</v>
      </c>
      <c r="K1757" s="82" t="s">
        <v>36104</v>
      </c>
      <c r="L1757" s="82" t="s">
        <v>580</v>
      </c>
      <c r="M1757" s="82" t="s">
        <v>36105</v>
      </c>
      <c r="N1757" s="82" t="s">
        <v>36106</v>
      </c>
      <c r="O1757" s="82" t="s">
        <v>558</v>
      </c>
      <c r="P1757" s="82" t="s">
        <v>36107</v>
      </c>
      <c r="Q1757" s="82" t="s">
        <v>36108</v>
      </c>
      <c r="R1757" s="82" t="s">
        <v>36109</v>
      </c>
      <c r="S1757" s="82" t="s">
        <v>400</v>
      </c>
      <c r="T1757" s="82" t="s">
        <v>36110</v>
      </c>
      <c r="U1757" s="82" t="s">
        <v>36111</v>
      </c>
      <c r="V1757" s="82" t="s">
        <v>36112</v>
      </c>
      <c r="W1757" s="82" t="s">
        <v>36113</v>
      </c>
      <c r="X1757" s="82" t="s">
        <v>36114</v>
      </c>
      <c r="Y1757" s="82" t="s">
        <v>36115</v>
      </c>
      <c r="Z1757" s="82" t="s">
        <v>36116</v>
      </c>
      <c r="AA1757" s="82" t="s">
        <v>36117</v>
      </c>
      <c r="AB1757" s="82" t="s">
        <v>36118</v>
      </c>
      <c r="AC1757" s="82" t="s">
        <v>1011</v>
      </c>
      <c r="AD1757" s="82" t="s">
        <v>36119</v>
      </c>
      <c r="AE1757" s="82" t="s">
        <v>36120</v>
      </c>
      <c r="AF1757" s="82" t="s">
        <v>382</v>
      </c>
      <c r="AG1757" s="82" t="s">
        <v>382</v>
      </c>
      <c r="AH1757" s="82" t="s">
        <v>36121</v>
      </c>
      <c r="AI1757" s="82" t="s">
        <v>1656</v>
      </c>
      <c r="AJ1757" s="82" t="s">
        <v>33659</v>
      </c>
      <c r="AK1757" s="82" t="s">
        <v>36122</v>
      </c>
      <c r="AL1757" s="82" t="s">
        <v>415</v>
      </c>
    </row>
    <row r="1758" spans="1:38" x14ac:dyDescent="0.25">
      <c r="A1758" s="82" t="s">
        <v>222</v>
      </c>
      <c r="B1758" s="82">
        <v>93.242999999999995</v>
      </c>
      <c r="C1758" s="82" t="s">
        <v>36123</v>
      </c>
      <c r="D1758" s="82" t="s">
        <v>34812</v>
      </c>
      <c r="E1758" s="82" t="s">
        <v>36124</v>
      </c>
      <c r="F1758" s="82" t="s">
        <v>36125</v>
      </c>
      <c r="G1758" s="82" t="s">
        <v>2317</v>
      </c>
      <c r="H1758" s="82" t="s">
        <v>360</v>
      </c>
      <c r="I1758" s="82" t="s">
        <v>36126</v>
      </c>
      <c r="J1758" s="82" t="s">
        <v>36127</v>
      </c>
      <c r="K1758" s="82" t="s">
        <v>36128</v>
      </c>
      <c r="L1758" s="82" t="s">
        <v>36129</v>
      </c>
      <c r="M1758" s="82" t="s">
        <v>36130</v>
      </c>
      <c r="N1758" s="82" t="s">
        <v>36131</v>
      </c>
      <c r="O1758" s="82" t="s">
        <v>558</v>
      </c>
      <c r="P1758" s="82" t="s">
        <v>360</v>
      </c>
      <c r="Q1758" s="82" t="s">
        <v>822</v>
      </c>
      <c r="R1758" s="82" t="s">
        <v>822</v>
      </c>
      <c r="S1758" s="82" t="s">
        <v>400</v>
      </c>
      <c r="T1758" s="82" t="s">
        <v>36132</v>
      </c>
      <c r="U1758" s="82" t="s">
        <v>36133</v>
      </c>
      <c r="V1758" s="82" t="s">
        <v>632</v>
      </c>
      <c r="W1758" s="82" t="s">
        <v>36134</v>
      </c>
      <c r="X1758" s="82" t="s">
        <v>36135</v>
      </c>
      <c r="Y1758" s="82" t="s">
        <v>36136</v>
      </c>
      <c r="Z1758" s="82" t="s">
        <v>36137</v>
      </c>
      <c r="AA1758" s="82" t="s">
        <v>36138</v>
      </c>
      <c r="AB1758" s="82" t="s">
        <v>36139</v>
      </c>
      <c r="AC1758" s="82" t="s">
        <v>1011</v>
      </c>
      <c r="AD1758" s="82" t="s">
        <v>34829</v>
      </c>
      <c r="AE1758" s="82" t="s">
        <v>34830</v>
      </c>
      <c r="AF1758" s="82" t="s">
        <v>382</v>
      </c>
      <c r="AG1758" s="82" t="s">
        <v>382</v>
      </c>
      <c r="AH1758" s="82" t="s">
        <v>36140</v>
      </c>
      <c r="AI1758" s="82" t="s">
        <v>4354</v>
      </c>
      <c r="AJ1758" s="82" t="s">
        <v>33659</v>
      </c>
      <c r="AK1758" s="82" t="s">
        <v>36141</v>
      </c>
      <c r="AL1758" s="82" t="s">
        <v>415</v>
      </c>
    </row>
    <row r="1759" spans="1:38" x14ac:dyDescent="0.25">
      <c r="A1759" s="82" t="s">
        <v>36142</v>
      </c>
      <c r="B1759" s="82">
        <v>93.247</v>
      </c>
      <c r="C1759" s="82" t="s">
        <v>36143</v>
      </c>
      <c r="D1759" s="82" t="s">
        <v>33724</v>
      </c>
      <c r="E1759" s="82" t="s">
        <v>36144</v>
      </c>
      <c r="F1759" s="82" t="s">
        <v>36145</v>
      </c>
      <c r="G1759" s="82" t="s">
        <v>359</v>
      </c>
      <c r="H1759" s="82" t="s">
        <v>360</v>
      </c>
      <c r="I1759" s="82" t="s">
        <v>36146</v>
      </c>
      <c r="J1759" s="82" t="s">
        <v>36147</v>
      </c>
      <c r="K1759" s="82" t="s">
        <v>35607</v>
      </c>
      <c r="L1759" s="82" t="s">
        <v>580</v>
      </c>
      <c r="M1759" s="82" t="s">
        <v>36148</v>
      </c>
      <c r="N1759" s="82" t="s">
        <v>35609</v>
      </c>
      <c r="O1759" s="82" t="s">
        <v>558</v>
      </c>
      <c r="P1759" s="82" t="s">
        <v>34069</v>
      </c>
      <c r="Q1759" s="82" t="s">
        <v>360</v>
      </c>
      <c r="R1759" s="82" t="s">
        <v>34070</v>
      </c>
      <c r="S1759" s="82" t="s">
        <v>34071</v>
      </c>
      <c r="T1759" s="82" t="s">
        <v>36149</v>
      </c>
      <c r="U1759" s="82" t="s">
        <v>36150</v>
      </c>
      <c r="V1759" s="82" t="s">
        <v>632</v>
      </c>
      <c r="W1759" s="82" t="s">
        <v>36151</v>
      </c>
      <c r="X1759" s="82" t="s">
        <v>33736</v>
      </c>
      <c r="Y1759" s="82" t="s">
        <v>36152</v>
      </c>
      <c r="Z1759" s="82" t="s">
        <v>36153</v>
      </c>
      <c r="AA1759" s="82" t="s">
        <v>376</v>
      </c>
      <c r="AB1759" s="82" t="s">
        <v>36022</v>
      </c>
      <c r="AC1759" s="82" t="s">
        <v>1011</v>
      </c>
      <c r="AD1759" s="82" t="s">
        <v>36154</v>
      </c>
      <c r="AE1759" s="82" t="s">
        <v>34080</v>
      </c>
      <c r="AF1759" s="82" t="s">
        <v>36155</v>
      </c>
      <c r="AG1759" s="82" t="s">
        <v>382</v>
      </c>
      <c r="AH1759" s="82" t="s">
        <v>36156</v>
      </c>
      <c r="AI1759" s="82" t="s">
        <v>1865</v>
      </c>
      <c r="AJ1759" s="82" t="s">
        <v>33659</v>
      </c>
      <c r="AK1759" s="82" t="s">
        <v>36157</v>
      </c>
      <c r="AL1759" s="82" t="s">
        <v>415</v>
      </c>
    </row>
    <row r="1760" spans="1:38" x14ac:dyDescent="0.25">
      <c r="A1760" s="82" t="s">
        <v>36158</v>
      </c>
      <c r="B1760" s="82">
        <v>93.25</v>
      </c>
      <c r="C1760" s="82" t="s">
        <v>36159</v>
      </c>
      <c r="D1760" s="82" t="s">
        <v>33724</v>
      </c>
      <c r="E1760" s="82" t="s">
        <v>36160</v>
      </c>
      <c r="F1760" s="82" t="s">
        <v>36161</v>
      </c>
      <c r="G1760" s="82" t="s">
        <v>360</v>
      </c>
      <c r="H1760" s="82" t="s">
        <v>360</v>
      </c>
      <c r="I1760" s="82" t="s">
        <v>36162</v>
      </c>
      <c r="J1760" s="82" t="s">
        <v>36163</v>
      </c>
      <c r="K1760" s="82" t="s">
        <v>36164</v>
      </c>
      <c r="L1760" s="82" t="s">
        <v>580</v>
      </c>
      <c r="M1760" s="82" t="s">
        <v>36165</v>
      </c>
      <c r="N1760" s="82" t="s">
        <v>34068</v>
      </c>
      <c r="O1760" s="82" t="s">
        <v>558</v>
      </c>
      <c r="P1760" s="82" t="s">
        <v>360</v>
      </c>
      <c r="Q1760" s="82" t="s">
        <v>360</v>
      </c>
      <c r="R1760" s="82" t="s">
        <v>35567</v>
      </c>
      <c r="S1760" s="82" t="s">
        <v>400</v>
      </c>
      <c r="T1760" s="82" t="s">
        <v>36166</v>
      </c>
      <c r="U1760" s="82" t="s">
        <v>36167</v>
      </c>
      <c r="V1760" s="82" t="s">
        <v>3402</v>
      </c>
      <c r="W1760" s="82" t="s">
        <v>36168</v>
      </c>
      <c r="X1760" s="82" t="s">
        <v>33736</v>
      </c>
      <c r="Y1760" s="82" t="s">
        <v>36169</v>
      </c>
      <c r="Z1760" s="82" t="s">
        <v>36170</v>
      </c>
      <c r="AA1760" s="82" t="s">
        <v>36171</v>
      </c>
      <c r="AB1760" s="82" t="s">
        <v>36172</v>
      </c>
      <c r="AC1760" s="82" t="s">
        <v>636</v>
      </c>
      <c r="AD1760" s="82" t="s">
        <v>36173</v>
      </c>
      <c r="AF1760" s="82" t="s">
        <v>382</v>
      </c>
      <c r="AG1760" s="82" t="s">
        <v>382</v>
      </c>
      <c r="AH1760" s="82" t="s">
        <v>36174</v>
      </c>
      <c r="AI1760" s="82" t="s">
        <v>36175</v>
      </c>
      <c r="AJ1760" s="82" t="s">
        <v>33659</v>
      </c>
      <c r="AK1760" s="82" t="s">
        <v>36176</v>
      </c>
      <c r="AL1760" s="82" t="s">
        <v>415</v>
      </c>
    </row>
    <row r="1761" spans="1:38" x14ac:dyDescent="0.25">
      <c r="A1761" s="82" t="s">
        <v>303</v>
      </c>
      <c r="B1761" s="82">
        <v>93.251000000000005</v>
      </c>
      <c r="D1761" s="82" t="s">
        <v>33724</v>
      </c>
      <c r="E1761" s="82" t="s">
        <v>36177</v>
      </c>
      <c r="F1761" s="82" t="s">
        <v>36178</v>
      </c>
      <c r="G1761" s="82" t="s">
        <v>359</v>
      </c>
      <c r="H1761" s="82" t="s">
        <v>360</v>
      </c>
      <c r="I1761" s="82" t="s">
        <v>36179</v>
      </c>
      <c r="J1761" s="82" t="s">
        <v>36180</v>
      </c>
      <c r="K1761" s="82" t="s">
        <v>33729</v>
      </c>
      <c r="L1761" s="82" t="s">
        <v>20155</v>
      </c>
      <c r="M1761" s="82" t="s">
        <v>34860</v>
      </c>
      <c r="N1761" s="82" t="s">
        <v>35044</v>
      </c>
      <c r="O1761" s="82" t="s">
        <v>558</v>
      </c>
      <c r="P1761" s="82" t="s">
        <v>36181</v>
      </c>
      <c r="Q1761" s="82" t="s">
        <v>360</v>
      </c>
      <c r="R1761" s="82" t="s">
        <v>36182</v>
      </c>
      <c r="S1761" s="82" t="s">
        <v>400</v>
      </c>
      <c r="T1761" s="82" t="s">
        <v>36183</v>
      </c>
      <c r="U1761" s="82" t="s">
        <v>36184</v>
      </c>
      <c r="V1761" s="82" t="s">
        <v>632</v>
      </c>
      <c r="W1761" s="82" t="s">
        <v>36185</v>
      </c>
      <c r="X1761" s="82" t="s">
        <v>34867</v>
      </c>
      <c r="Y1761" s="82" t="s">
        <v>36186</v>
      </c>
      <c r="Z1761" s="82" t="s">
        <v>36187</v>
      </c>
      <c r="AA1761" s="82" t="s">
        <v>36188</v>
      </c>
      <c r="AB1761" s="82" t="s">
        <v>35073</v>
      </c>
      <c r="AC1761" s="82" t="s">
        <v>36189</v>
      </c>
      <c r="AD1761" s="82" t="s">
        <v>36190</v>
      </c>
      <c r="AE1761" s="82" t="s">
        <v>34080</v>
      </c>
      <c r="AF1761" s="82" t="s">
        <v>382</v>
      </c>
      <c r="AG1761" s="82" t="s">
        <v>382</v>
      </c>
      <c r="AH1761" s="82" t="s">
        <v>36191</v>
      </c>
      <c r="AI1761" s="82" t="s">
        <v>1865</v>
      </c>
      <c r="AJ1761" s="82" t="s">
        <v>33659</v>
      </c>
      <c r="AK1761" s="82" t="s">
        <v>36192</v>
      </c>
      <c r="AL1761" s="82" t="s">
        <v>415</v>
      </c>
    </row>
    <row r="1762" spans="1:38" x14ac:dyDescent="0.25">
      <c r="A1762" s="82" t="s">
        <v>36193</v>
      </c>
      <c r="B1762" s="82">
        <v>93.253</v>
      </c>
      <c r="C1762" s="82" t="s">
        <v>36194</v>
      </c>
      <c r="D1762" s="82" t="s">
        <v>33724</v>
      </c>
      <c r="E1762" s="82" t="s">
        <v>36195</v>
      </c>
      <c r="F1762" s="82" t="s">
        <v>36196</v>
      </c>
      <c r="G1762" s="82" t="s">
        <v>359</v>
      </c>
      <c r="H1762" s="82" t="s">
        <v>360</v>
      </c>
      <c r="I1762" s="82" t="s">
        <v>36197</v>
      </c>
      <c r="J1762" s="82" t="s">
        <v>36198</v>
      </c>
      <c r="K1762" s="82" t="s">
        <v>36199</v>
      </c>
      <c r="L1762" s="82" t="s">
        <v>36012</v>
      </c>
      <c r="M1762" s="82" t="s">
        <v>35105</v>
      </c>
      <c r="N1762" s="82" t="s">
        <v>34861</v>
      </c>
      <c r="O1762" s="82" t="s">
        <v>558</v>
      </c>
      <c r="P1762" s="82" t="s">
        <v>34528</v>
      </c>
      <c r="Q1762" s="82" t="s">
        <v>360</v>
      </c>
      <c r="R1762" s="82" t="s">
        <v>36200</v>
      </c>
      <c r="S1762" s="82" t="s">
        <v>23084</v>
      </c>
      <c r="T1762" s="82" t="s">
        <v>36201</v>
      </c>
      <c r="U1762" s="82" t="s">
        <v>36202</v>
      </c>
      <c r="V1762" s="82" t="s">
        <v>632</v>
      </c>
      <c r="W1762" s="82" t="s">
        <v>36203</v>
      </c>
      <c r="X1762" s="82" t="s">
        <v>33736</v>
      </c>
      <c r="Y1762" s="82" t="s">
        <v>36204</v>
      </c>
      <c r="Z1762" s="82" t="s">
        <v>36205</v>
      </c>
      <c r="AA1762" s="82" t="s">
        <v>376</v>
      </c>
      <c r="AB1762" s="82" t="s">
        <v>35073</v>
      </c>
      <c r="AC1762" s="82" t="s">
        <v>36206</v>
      </c>
      <c r="AD1762" s="82" t="s">
        <v>36207</v>
      </c>
      <c r="AE1762" s="82" t="s">
        <v>34080</v>
      </c>
      <c r="AF1762" s="82" t="s">
        <v>382</v>
      </c>
      <c r="AG1762" s="82" t="s">
        <v>382</v>
      </c>
      <c r="AH1762" s="82" t="s">
        <v>36208</v>
      </c>
      <c r="AI1762" s="82" t="s">
        <v>1865</v>
      </c>
      <c r="AJ1762" s="82" t="s">
        <v>33659</v>
      </c>
      <c r="AK1762" s="82" t="s">
        <v>36209</v>
      </c>
      <c r="AL1762" s="82" t="s">
        <v>415</v>
      </c>
    </row>
    <row r="1763" spans="1:38" x14ac:dyDescent="0.25">
      <c r="A1763" s="82" t="s">
        <v>36210</v>
      </c>
      <c r="B1763" s="82">
        <v>93.254999999999995</v>
      </c>
      <c r="C1763" s="82" t="s">
        <v>36211</v>
      </c>
      <c r="D1763" s="82" t="s">
        <v>33724</v>
      </c>
      <c r="E1763" s="82" t="s">
        <v>36212</v>
      </c>
      <c r="F1763" s="82" t="s">
        <v>36213</v>
      </c>
      <c r="G1763" s="82" t="s">
        <v>504</v>
      </c>
      <c r="H1763" s="82" t="s">
        <v>360</v>
      </c>
      <c r="I1763" s="82" t="s">
        <v>36214</v>
      </c>
      <c r="J1763" s="82" t="s">
        <v>36215</v>
      </c>
      <c r="K1763" s="82" t="s">
        <v>36216</v>
      </c>
      <c r="L1763" s="82" t="s">
        <v>36217</v>
      </c>
      <c r="M1763" s="82" t="s">
        <v>36218</v>
      </c>
      <c r="N1763" s="82" t="s">
        <v>36219</v>
      </c>
      <c r="O1763" s="82" t="s">
        <v>558</v>
      </c>
      <c r="P1763" s="82" t="s">
        <v>34069</v>
      </c>
      <c r="Q1763" s="82" t="s">
        <v>36220</v>
      </c>
      <c r="R1763" s="82" t="s">
        <v>36221</v>
      </c>
      <c r="S1763" s="82" t="s">
        <v>400</v>
      </c>
      <c r="T1763" s="82" t="s">
        <v>36222</v>
      </c>
      <c r="U1763" s="82" t="s">
        <v>36223</v>
      </c>
      <c r="V1763" s="82" t="s">
        <v>36224</v>
      </c>
      <c r="W1763" s="82" t="s">
        <v>36225</v>
      </c>
      <c r="X1763" s="82" t="s">
        <v>33736</v>
      </c>
      <c r="Y1763" s="82" t="s">
        <v>36226</v>
      </c>
      <c r="Z1763" s="82" t="s">
        <v>36227</v>
      </c>
      <c r="AA1763" s="82" t="s">
        <v>36228</v>
      </c>
      <c r="AB1763" s="82" t="s">
        <v>36229</v>
      </c>
      <c r="AC1763" s="82" t="s">
        <v>1011</v>
      </c>
      <c r="AD1763" s="82" t="s">
        <v>36230</v>
      </c>
      <c r="AE1763" s="82" t="s">
        <v>36231</v>
      </c>
      <c r="AF1763" s="82" t="s">
        <v>382</v>
      </c>
      <c r="AG1763" s="82" t="s">
        <v>382</v>
      </c>
      <c r="AH1763" s="82" t="s">
        <v>36232</v>
      </c>
      <c r="AI1763" s="82" t="s">
        <v>1886</v>
      </c>
      <c r="AJ1763" s="82" t="s">
        <v>33659</v>
      </c>
      <c r="AK1763" s="82" t="s">
        <v>36233</v>
      </c>
      <c r="AL1763" s="82" t="s">
        <v>450</v>
      </c>
    </row>
    <row r="1764" spans="1:38" x14ac:dyDescent="0.25">
      <c r="A1764" s="82" t="s">
        <v>36234</v>
      </c>
      <c r="B1764" s="82">
        <v>93.257000000000005</v>
      </c>
      <c r="C1764" s="82" t="s">
        <v>36235</v>
      </c>
      <c r="D1764" s="82" t="s">
        <v>33724</v>
      </c>
      <c r="E1764" s="82" t="s">
        <v>36236</v>
      </c>
      <c r="F1764" s="82" t="s">
        <v>36237</v>
      </c>
      <c r="G1764" s="82" t="s">
        <v>359</v>
      </c>
      <c r="H1764" s="82" t="s">
        <v>360</v>
      </c>
      <c r="I1764" s="82" t="s">
        <v>36238</v>
      </c>
      <c r="J1764" s="82" t="s">
        <v>36239</v>
      </c>
      <c r="K1764" s="82" t="s">
        <v>33729</v>
      </c>
      <c r="L1764" s="82" t="s">
        <v>36240</v>
      </c>
      <c r="M1764" s="82" t="s">
        <v>36241</v>
      </c>
      <c r="N1764" s="82" t="s">
        <v>34861</v>
      </c>
      <c r="O1764" s="82" t="s">
        <v>558</v>
      </c>
      <c r="P1764" s="82" t="s">
        <v>27851</v>
      </c>
      <c r="Q1764" s="82" t="s">
        <v>360</v>
      </c>
      <c r="R1764" s="82" t="s">
        <v>36242</v>
      </c>
      <c r="S1764" s="82" t="s">
        <v>400</v>
      </c>
      <c r="T1764" s="82" t="s">
        <v>36243</v>
      </c>
      <c r="U1764" s="82" t="s">
        <v>36244</v>
      </c>
      <c r="V1764" s="82" t="s">
        <v>632</v>
      </c>
      <c r="W1764" s="82" t="s">
        <v>35716</v>
      </c>
      <c r="X1764" s="82" t="s">
        <v>33736</v>
      </c>
      <c r="Y1764" s="82" t="s">
        <v>36245</v>
      </c>
      <c r="Z1764" s="82" t="s">
        <v>36246</v>
      </c>
      <c r="AA1764" s="82" t="s">
        <v>376</v>
      </c>
      <c r="AB1764" s="82" t="s">
        <v>36247</v>
      </c>
      <c r="AC1764" s="82" t="s">
        <v>36248</v>
      </c>
      <c r="AD1764" s="82" t="s">
        <v>36249</v>
      </c>
      <c r="AE1764" s="82" t="s">
        <v>36250</v>
      </c>
      <c r="AF1764" s="82" t="s">
        <v>382</v>
      </c>
      <c r="AG1764" s="82" t="s">
        <v>382</v>
      </c>
      <c r="AH1764" s="82" t="s">
        <v>36251</v>
      </c>
      <c r="AI1764" s="82" t="s">
        <v>4354</v>
      </c>
      <c r="AJ1764" s="82" t="s">
        <v>33659</v>
      </c>
      <c r="AK1764" s="82" t="s">
        <v>36252</v>
      </c>
      <c r="AL1764" s="82" t="s">
        <v>415</v>
      </c>
    </row>
    <row r="1765" spans="1:38" x14ac:dyDescent="0.25">
      <c r="A1765" s="82" t="s">
        <v>36253</v>
      </c>
      <c r="B1765" s="82">
        <v>93.259</v>
      </c>
      <c r="C1765" s="82" t="s">
        <v>36254</v>
      </c>
      <c r="D1765" s="82" t="s">
        <v>33724</v>
      </c>
      <c r="E1765" s="82" t="s">
        <v>36255</v>
      </c>
      <c r="F1765" s="82" t="s">
        <v>36256</v>
      </c>
      <c r="G1765" s="82" t="s">
        <v>359</v>
      </c>
      <c r="H1765" s="82" t="s">
        <v>360</v>
      </c>
      <c r="I1765" s="82" t="s">
        <v>36257</v>
      </c>
      <c r="J1765" s="82" t="s">
        <v>8449</v>
      </c>
      <c r="K1765" s="82" t="s">
        <v>36084</v>
      </c>
      <c r="L1765" s="82" t="s">
        <v>580</v>
      </c>
      <c r="M1765" s="82" t="s">
        <v>36258</v>
      </c>
      <c r="N1765" s="82" t="s">
        <v>35044</v>
      </c>
      <c r="O1765" s="82" t="s">
        <v>558</v>
      </c>
      <c r="P1765" s="82" t="s">
        <v>31159</v>
      </c>
      <c r="Q1765" s="82" t="s">
        <v>360</v>
      </c>
      <c r="R1765" s="82" t="s">
        <v>36259</v>
      </c>
      <c r="S1765" s="82" t="s">
        <v>400</v>
      </c>
      <c r="T1765" s="82" t="s">
        <v>36260</v>
      </c>
      <c r="U1765" s="82" t="s">
        <v>36261</v>
      </c>
      <c r="V1765" s="82" t="s">
        <v>632</v>
      </c>
      <c r="W1765" s="82" t="s">
        <v>36262</v>
      </c>
      <c r="X1765" s="82" t="s">
        <v>33736</v>
      </c>
      <c r="Y1765" s="82" t="s">
        <v>36263</v>
      </c>
      <c r="Z1765" s="82" t="s">
        <v>36264</v>
      </c>
      <c r="AA1765" s="82" t="s">
        <v>376</v>
      </c>
      <c r="AB1765" s="82" t="s">
        <v>36265</v>
      </c>
      <c r="AC1765" s="82" t="s">
        <v>36266</v>
      </c>
      <c r="AD1765" s="82" t="s">
        <v>36267</v>
      </c>
      <c r="AE1765" s="82" t="s">
        <v>34080</v>
      </c>
      <c r="AF1765" s="82" t="s">
        <v>382</v>
      </c>
      <c r="AG1765" s="82" t="s">
        <v>382</v>
      </c>
      <c r="AH1765" s="82" t="s">
        <v>36268</v>
      </c>
      <c r="AI1765" s="82" t="s">
        <v>4354</v>
      </c>
      <c r="AJ1765" s="82" t="s">
        <v>33659</v>
      </c>
      <c r="AK1765" s="82" t="s">
        <v>36269</v>
      </c>
      <c r="AL1765" s="82" t="s">
        <v>415</v>
      </c>
    </row>
    <row r="1766" spans="1:38" x14ac:dyDescent="0.25">
      <c r="A1766" s="82" t="s">
        <v>36270</v>
      </c>
      <c r="B1766" s="82">
        <v>93.26</v>
      </c>
      <c r="C1766" s="82" t="s">
        <v>36271</v>
      </c>
      <c r="D1766" s="82" t="s">
        <v>35749</v>
      </c>
      <c r="E1766" s="82" t="s">
        <v>36272</v>
      </c>
      <c r="F1766" s="82" t="s">
        <v>36273</v>
      </c>
      <c r="G1766" s="82" t="s">
        <v>359</v>
      </c>
      <c r="H1766" s="82" t="s">
        <v>360</v>
      </c>
      <c r="I1766" s="82" t="s">
        <v>36274</v>
      </c>
      <c r="J1766" s="82" t="s">
        <v>36275</v>
      </c>
      <c r="K1766" s="82" t="s">
        <v>36276</v>
      </c>
      <c r="L1766" s="82" t="s">
        <v>1180</v>
      </c>
      <c r="M1766" s="82" t="s">
        <v>35755</v>
      </c>
      <c r="N1766" s="82" t="s">
        <v>36277</v>
      </c>
      <c r="O1766" s="82" t="s">
        <v>558</v>
      </c>
      <c r="P1766" s="82" t="s">
        <v>36278</v>
      </c>
      <c r="Q1766" s="82" t="s">
        <v>360</v>
      </c>
      <c r="R1766" s="82" t="s">
        <v>36279</v>
      </c>
      <c r="S1766" s="82" t="s">
        <v>400</v>
      </c>
      <c r="T1766" s="82" t="s">
        <v>36280</v>
      </c>
      <c r="U1766" s="82" t="s">
        <v>36281</v>
      </c>
      <c r="V1766" s="82" t="s">
        <v>632</v>
      </c>
      <c r="W1766" s="82" t="s">
        <v>36282</v>
      </c>
      <c r="X1766" s="82" t="s">
        <v>33736</v>
      </c>
      <c r="Y1766" s="82" t="s">
        <v>36283</v>
      </c>
      <c r="Z1766" s="82" t="s">
        <v>36284</v>
      </c>
      <c r="AA1766" s="82" t="s">
        <v>36285</v>
      </c>
      <c r="AB1766" s="82" t="s">
        <v>36286</v>
      </c>
      <c r="AC1766" s="82" t="s">
        <v>36287</v>
      </c>
      <c r="AD1766" s="82" t="s">
        <v>36288</v>
      </c>
      <c r="AE1766" s="82" t="s">
        <v>36289</v>
      </c>
      <c r="AF1766" s="82" t="s">
        <v>36290</v>
      </c>
      <c r="AG1766" s="82" t="s">
        <v>382</v>
      </c>
      <c r="AH1766" s="82" t="s">
        <v>36291</v>
      </c>
      <c r="AI1766" s="82" t="s">
        <v>1656</v>
      </c>
      <c r="AJ1766" s="82" t="s">
        <v>33659</v>
      </c>
      <c r="AK1766" s="82" t="s">
        <v>36292</v>
      </c>
      <c r="AL1766" s="82" t="s">
        <v>415</v>
      </c>
    </row>
    <row r="1767" spans="1:38" x14ac:dyDescent="0.25">
      <c r="A1767" s="82" t="s">
        <v>36293</v>
      </c>
      <c r="B1767" s="82">
        <v>93.260999999999996</v>
      </c>
      <c r="C1767" s="82" t="s">
        <v>36294</v>
      </c>
      <c r="D1767" s="82" t="s">
        <v>34110</v>
      </c>
      <c r="E1767" s="82" t="s">
        <v>36295</v>
      </c>
      <c r="F1767" s="82" t="s">
        <v>36296</v>
      </c>
      <c r="G1767" s="82" t="s">
        <v>600</v>
      </c>
      <c r="H1767" s="82" t="s">
        <v>360</v>
      </c>
      <c r="I1767" s="82" t="s">
        <v>36297</v>
      </c>
      <c r="J1767" s="82" t="s">
        <v>34474</v>
      </c>
      <c r="K1767" s="82" t="s">
        <v>36298</v>
      </c>
      <c r="L1767" s="82" t="s">
        <v>421</v>
      </c>
      <c r="M1767" s="82" t="s">
        <v>36299</v>
      </c>
      <c r="N1767" s="82" t="s">
        <v>36300</v>
      </c>
      <c r="O1767" s="82" t="s">
        <v>558</v>
      </c>
      <c r="P1767" s="82" t="s">
        <v>360</v>
      </c>
      <c r="Q1767" s="82" t="s">
        <v>360</v>
      </c>
      <c r="R1767" s="82" t="s">
        <v>36301</v>
      </c>
      <c r="S1767" s="82" t="s">
        <v>400</v>
      </c>
      <c r="T1767" s="82" t="s">
        <v>36302</v>
      </c>
      <c r="U1767" s="82" t="s">
        <v>36303</v>
      </c>
      <c r="V1767" s="82" t="s">
        <v>632</v>
      </c>
      <c r="W1767" s="82" t="s">
        <v>36304</v>
      </c>
      <c r="X1767" s="82" t="s">
        <v>34480</v>
      </c>
      <c r="Y1767" s="82" t="s">
        <v>36305</v>
      </c>
      <c r="Z1767" s="82" t="s">
        <v>36306</v>
      </c>
      <c r="AA1767" s="82" t="s">
        <v>376</v>
      </c>
      <c r="AB1767" s="82" t="s">
        <v>382</v>
      </c>
      <c r="AC1767" s="82" t="s">
        <v>636</v>
      </c>
      <c r="AD1767" s="82" t="s">
        <v>36307</v>
      </c>
      <c r="AE1767" s="82" t="s">
        <v>36308</v>
      </c>
      <c r="AF1767" s="82" t="s">
        <v>382</v>
      </c>
      <c r="AG1767" s="82" t="s">
        <v>382</v>
      </c>
      <c r="AH1767" s="82" t="s">
        <v>382</v>
      </c>
      <c r="AI1767" s="82" t="s">
        <v>36309</v>
      </c>
      <c r="AJ1767" s="82" t="s">
        <v>33659</v>
      </c>
      <c r="AK1767" s="82" t="s">
        <v>36310</v>
      </c>
      <c r="AL1767" s="82" t="s">
        <v>415</v>
      </c>
    </row>
    <row r="1768" spans="1:38" x14ac:dyDescent="0.25">
      <c r="A1768" s="82" t="s">
        <v>36311</v>
      </c>
      <c r="B1768" s="82">
        <v>93.262</v>
      </c>
      <c r="D1768" s="82" t="s">
        <v>34110</v>
      </c>
      <c r="E1768" s="82" t="s">
        <v>36312</v>
      </c>
      <c r="F1768" s="82" t="s">
        <v>36313</v>
      </c>
      <c r="G1768" s="82" t="s">
        <v>12548</v>
      </c>
      <c r="H1768" s="82" t="s">
        <v>360</v>
      </c>
      <c r="I1768" s="82" t="s">
        <v>36314</v>
      </c>
      <c r="J1768" s="82" t="s">
        <v>36315</v>
      </c>
      <c r="K1768" s="82" t="s">
        <v>36316</v>
      </c>
      <c r="L1768" s="82" t="s">
        <v>421</v>
      </c>
      <c r="M1768" s="82" t="s">
        <v>36317</v>
      </c>
      <c r="N1768" s="82" t="s">
        <v>36318</v>
      </c>
      <c r="O1768" s="82" t="s">
        <v>558</v>
      </c>
      <c r="P1768" s="82" t="s">
        <v>36319</v>
      </c>
      <c r="Q1768" s="82" t="s">
        <v>36320</v>
      </c>
      <c r="R1768" s="82" t="s">
        <v>36321</v>
      </c>
      <c r="S1768" s="82" t="s">
        <v>368</v>
      </c>
      <c r="T1768" s="82" t="s">
        <v>36322</v>
      </c>
      <c r="U1768" s="82" t="s">
        <v>36323</v>
      </c>
      <c r="V1768" s="82" t="s">
        <v>36324</v>
      </c>
      <c r="W1768" s="82" t="s">
        <v>36325</v>
      </c>
      <c r="X1768" s="82" t="s">
        <v>34124</v>
      </c>
      <c r="Y1768" s="82" t="s">
        <v>36326</v>
      </c>
      <c r="Z1768" s="82" t="s">
        <v>36327</v>
      </c>
      <c r="AA1768" s="82" t="s">
        <v>376</v>
      </c>
      <c r="AB1768" s="82" t="s">
        <v>36328</v>
      </c>
      <c r="AC1768" s="82" t="s">
        <v>36329</v>
      </c>
      <c r="AD1768" s="82" t="s">
        <v>36330</v>
      </c>
      <c r="AE1768" s="82" t="s">
        <v>36331</v>
      </c>
      <c r="AF1768" s="82" t="s">
        <v>382</v>
      </c>
      <c r="AG1768" s="82" t="s">
        <v>382</v>
      </c>
      <c r="AH1768" s="82" t="s">
        <v>36332</v>
      </c>
      <c r="AI1768" s="82" t="s">
        <v>1656</v>
      </c>
      <c r="AJ1768" s="82" t="s">
        <v>33659</v>
      </c>
      <c r="AK1768" s="82" t="s">
        <v>36333</v>
      </c>
      <c r="AL1768" s="82" t="s">
        <v>415</v>
      </c>
    </row>
    <row r="1769" spans="1:38" x14ac:dyDescent="0.25">
      <c r="A1769" s="82" t="s">
        <v>36334</v>
      </c>
      <c r="B1769" s="82">
        <v>93.263999999999996</v>
      </c>
      <c r="C1769" s="82" t="s">
        <v>36335</v>
      </c>
      <c r="D1769" s="82" t="s">
        <v>33724</v>
      </c>
      <c r="E1769" s="82" t="s">
        <v>36336</v>
      </c>
      <c r="F1769" s="82" t="s">
        <v>36337</v>
      </c>
      <c r="G1769" s="82" t="s">
        <v>683</v>
      </c>
      <c r="H1769" s="82" t="s">
        <v>360</v>
      </c>
      <c r="I1769" s="82" t="s">
        <v>36338</v>
      </c>
      <c r="J1769" s="82" t="s">
        <v>36339</v>
      </c>
      <c r="K1769" s="82" t="s">
        <v>34839</v>
      </c>
      <c r="L1769" s="82" t="s">
        <v>580</v>
      </c>
      <c r="M1769" s="82" t="s">
        <v>36340</v>
      </c>
      <c r="N1769" s="82" t="s">
        <v>36341</v>
      </c>
      <c r="O1769" s="82" t="s">
        <v>558</v>
      </c>
      <c r="P1769" s="82" t="s">
        <v>36342</v>
      </c>
      <c r="Q1769" s="82" t="s">
        <v>360</v>
      </c>
      <c r="R1769" s="82" t="s">
        <v>36343</v>
      </c>
      <c r="S1769" s="82" t="s">
        <v>36344</v>
      </c>
      <c r="T1769" s="82" t="s">
        <v>36345</v>
      </c>
      <c r="U1769" s="82" t="s">
        <v>36346</v>
      </c>
      <c r="V1769" s="82" t="s">
        <v>36347</v>
      </c>
      <c r="W1769" s="82" t="s">
        <v>36348</v>
      </c>
      <c r="X1769" s="82" t="s">
        <v>33736</v>
      </c>
      <c r="Y1769" s="82" t="s">
        <v>36349</v>
      </c>
      <c r="Z1769" s="82" t="s">
        <v>36350</v>
      </c>
      <c r="AA1769" s="82" t="s">
        <v>376</v>
      </c>
      <c r="AB1769" s="82" t="s">
        <v>36351</v>
      </c>
      <c r="AC1769" s="82" t="s">
        <v>636</v>
      </c>
      <c r="AD1769" s="82" t="s">
        <v>36352</v>
      </c>
      <c r="AE1769" s="82" t="s">
        <v>36353</v>
      </c>
      <c r="AF1769" s="82" t="s">
        <v>36354</v>
      </c>
      <c r="AG1769" s="82" t="s">
        <v>382</v>
      </c>
      <c r="AH1769" s="82" t="s">
        <v>36355</v>
      </c>
      <c r="AI1769" s="82" t="s">
        <v>4409</v>
      </c>
      <c r="AJ1769" s="82" t="s">
        <v>33659</v>
      </c>
      <c r="AK1769" s="82" t="s">
        <v>36356</v>
      </c>
      <c r="AL1769" s="82" t="s">
        <v>415</v>
      </c>
    </row>
    <row r="1770" spans="1:38" x14ac:dyDescent="0.25">
      <c r="A1770" s="82" t="s">
        <v>36357</v>
      </c>
      <c r="B1770" s="82">
        <v>93.266000000000005</v>
      </c>
      <c r="C1770" s="82" t="s">
        <v>36358</v>
      </c>
      <c r="D1770" s="82" t="s">
        <v>33724</v>
      </c>
      <c r="E1770" s="82" t="s">
        <v>36359</v>
      </c>
      <c r="F1770" s="82" t="s">
        <v>36360</v>
      </c>
      <c r="G1770" s="82" t="s">
        <v>600</v>
      </c>
      <c r="H1770" s="82" t="s">
        <v>360</v>
      </c>
      <c r="I1770" s="82" t="s">
        <v>36361</v>
      </c>
      <c r="J1770" s="82" t="s">
        <v>36362</v>
      </c>
      <c r="K1770" s="82" t="s">
        <v>36363</v>
      </c>
      <c r="L1770" s="82" t="s">
        <v>580</v>
      </c>
      <c r="M1770" s="82" t="s">
        <v>35273</v>
      </c>
      <c r="N1770" s="82" t="s">
        <v>36364</v>
      </c>
      <c r="O1770" s="82" t="s">
        <v>558</v>
      </c>
      <c r="P1770" s="82" t="s">
        <v>36365</v>
      </c>
      <c r="Q1770" s="82" t="s">
        <v>360</v>
      </c>
      <c r="R1770" s="82" t="s">
        <v>36366</v>
      </c>
      <c r="S1770" s="82" t="s">
        <v>400</v>
      </c>
      <c r="T1770" s="82" t="s">
        <v>36367</v>
      </c>
      <c r="U1770" s="82" t="s">
        <v>36368</v>
      </c>
      <c r="V1770" s="82" t="s">
        <v>632</v>
      </c>
      <c r="W1770" s="82" t="s">
        <v>36369</v>
      </c>
      <c r="X1770" s="82" t="s">
        <v>33736</v>
      </c>
      <c r="Y1770" s="82" t="s">
        <v>36370</v>
      </c>
      <c r="Z1770" s="82" t="s">
        <v>36371</v>
      </c>
      <c r="AA1770" s="82" t="s">
        <v>376</v>
      </c>
      <c r="AB1770" s="82" t="s">
        <v>36372</v>
      </c>
      <c r="AC1770" s="82" t="s">
        <v>636</v>
      </c>
      <c r="AD1770" s="82" t="s">
        <v>36373</v>
      </c>
      <c r="AE1770" s="82" t="s">
        <v>34080</v>
      </c>
      <c r="AF1770" s="82" t="s">
        <v>36374</v>
      </c>
      <c r="AG1770" s="82" t="s">
        <v>382</v>
      </c>
      <c r="AH1770" s="82" t="s">
        <v>36375</v>
      </c>
      <c r="AI1770" s="82" t="s">
        <v>2011</v>
      </c>
      <c r="AJ1770" s="82" t="s">
        <v>33659</v>
      </c>
      <c r="AK1770" s="82" t="s">
        <v>36376</v>
      </c>
      <c r="AL1770" s="82" t="s">
        <v>415</v>
      </c>
    </row>
    <row r="1771" spans="1:38" x14ac:dyDescent="0.25">
      <c r="A1771" s="82" t="s">
        <v>221</v>
      </c>
      <c r="B1771" s="82">
        <v>93.268000000000001</v>
      </c>
      <c r="C1771" s="82" t="s">
        <v>36377</v>
      </c>
      <c r="D1771" s="82" t="s">
        <v>34110</v>
      </c>
      <c r="E1771" s="82" t="s">
        <v>36378</v>
      </c>
      <c r="F1771" s="82" t="s">
        <v>36379</v>
      </c>
      <c r="G1771" s="82" t="s">
        <v>359</v>
      </c>
      <c r="H1771" s="82" t="s">
        <v>360</v>
      </c>
      <c r="I1771" s="82" t="s">
        <v>36380</v>
      </c>
      <c r="J1771" s="82" t="s">
        <v>36381</v>
      </c>
      <c r="K1771" s="82" t="s">
        <v>36382</v>
      </c>
      <c r="L1771" s="82" t="s">
        <v>36383</v>
      </c>
      <c r="M1771" s="82" t="s">
        <v>36384</v>
      </c>
      <c r="N1771" s="82" t="s">
        <v>36385</v>
      </c>
      <c r="O1771" s="82" t="s">
        <v>558</v>
      </c>
      <c r="P1771" s="82" t="s">
        <v>36386</v>
      </c>
      <c r="Q1771" s="82" t="s">
        <v>360</v>
      </c>
      <c r="R1771" s="82" t="s">
        <v>36387</v>
      </c>
      <c r="S1771" s="82" t="s">
        <v>368</v>
      </c>
      <c r="T1771" s="82" t="s">
        <v>36388</v>
      </c>
      <c r="U1771" s="82" t="s">
        <v>443</v>
      </c>
      <c r="V1771" s="82" t="s">
        <v>33772</v>
      </c>
      <c r="W1771" s="82" t="s">
        <v>36389</v>
      </c>
      <c r="X1771" s="82" t="s">
        <v>34124</v>
      </c>
      <c r="Y1771" s="82" t="s">
        <v>36390</v>
      </c>
      <c r="Z1771" s="82" t="s">
        <v>36391</v>
      </c>
      <c r="AA1771" s="82" t="s">
        <v>376</v>
      </c>
      <c r="AB1771" s="82" t="s">
        <v>382</v>
      </c>
      <c r="AC1771" s="82" t="s">
        <v>735</v>
      </c>
      <c r="AD1771" s="82" t="s">
        <v>36392</v>
      </c>
      <c r="AE1771" s="82" t="s">
        <v>36393</v>
      </c>
      <c r="AF1771" s="82" t="s">
        <v>36394</v>
      </c>
      <c r="AG1771" s="82" t="s">
        <v>382</v>
      </c>
      <c r="AH1771" s="82" t="s">
        <v>360</v>
      </c>
      <c r="AI1771" s="82" t="s">
        <v>1656</v>
      </c>
      <c r="AJ1771" s="82" t="s">
        <v>33659</v>
      </c>
      <c r="AK1771" s="82" t="s">
        <v>36395</v>
      </c>
      <c r="AL1771" s="82" t="s">
        <v>3887</v>
      </c>
    </row>
    <row r="1772" spans="1:38" x14ac:dyDescent="0.25">
      <c r="A1772" s="82" t="s">
        <v>36396</v>
      </c>
      <c r="B1772" s="82">
        <v>93.269000000000005</v>
      </c>
      <c r="D1772" s="82" t="s">
        <v>34110</v>
      </c>
      <c r="E1772" s="82" t="s">
        <v>36397</v>
      </c>
      <c r="F1772" s="82" t="s">
        <v>36398</v>
      </c>
      <c r="G1772" s="82" t="s">
        <v>359</v>
      </c>
      <c r="H1772" s="82" t="s">
        <v>360</v>
      </c>
      <c r="I1772" s="82" t="s">
        <v>34233</v>
      </c>
      <c r="J1772" s="82" t="s">
        <v>34233</v>
      </c>
      <c r="K1772" s="82" t="s">
        <v>34252</v>
      </c>
      <c r="L1772" s="82" t="s">
        <v>34253</v>
      </c>
      <c r="M1772" s="82" t="s">
        <v>36399</v>
      </c>
      <c r="N1772" s="82" t="s">
        <v>34137</v>
      </c>
      <c r="O1772" s="82" t="s">
        <v>558</v>
      </c>
      <c r="P1772" s="82" t="s">
        <v>8704</v>
      </c>
      <c r="Q1772" s="82" t="s">
        <v>3562</v>
      </c>
      <c r="R1772" s="82" t="s">
        <v>36400</v>
      </c>
      <c r="S1772" s="82" t="s">
        <v>368</v>
      </c>
      <c r="T1772" s="82" t="s">
        <v>36401</v>
      </c>
      <c r="U1772" s="82" t="s">
        <v>36402</v>
      </c>
      <c r="V1772" s="82" t="s">
        <v>33772</v>
      </c>
      <c r="W1772" s="82" t="s">
        <v>36403</v>
      </c>
      <c r="X1772" s="82" t="s">
        <v>36404</v>
      </c>
      <c r="Y1772" s="82" t="s">
        <v>36405</v>
      </c>
      <c r="Z1772" s="82" t="s">
        <v>3562</v>
      </c>
      <c r="AA1772" s="82" t="s">
        <v>376</v>
      </c>
      <c r="AB1772" s="82" t="s">
        <v>34263</v>
      </c>
      <c r="AC1772" s="82" t="s">
        <v>446</v>
      </c>
      <c r="AD1772" s="82" t="s">
        <v>36406</v>
      </c>
      <c r="AE1772" s="82" t="s">
        <v>34128</v>
      </c>
      <c r="AF1772" s="82" t="s">
        <v>382</v>
      </c>
      <c r="AG1772" s="82" t="s">
        <v>36407</v>
      </c>
      <c r="AH1772" s="82" t="s">
        <v>34145</v>
      </c>
      <c r="AI1772" s="82" t="s">
        <v>1259</v>
      </c>
      <c r="AJ1772" s="82" t="s">
        <v>33659</v>
      </c>
      <c r="AK1772" s="82" t="s">
        <v>36408</v>
      </c>
      <c r="AL1772" s="82" t="s">
        <v>387</v>
      </c>
    </row>
    <row r="1773" spans="1:38" x14ac:dyDescent="0.25">
      <c r="A1773" s="82" t="s">
        <v>36409</v>
      </c>
      <c r="B1773" s="82">
        <v>93.27</v>
      </c>
      <c r="C1773" s="82" t="s">
        <v>36410</v>
      </c>
      <c r="D1773" s="82" t="s">
        <v>34110</v>
      </c>
      <c r="E1773" s="82" t="s">
        <v>36411</v>
      </c>
      <c r="F1773" s="82" t="s">
        <v>36412</v>
      </c>
      <c r="G1773" s="82" t="s">
        <v>600</v>
      </c>
      <c r="H1773" s="82" t="s">
        <v>360</v>
      </c>
      <c r="I1773" s="82" t="s">
        <v>36413</v>
      </c>
      <c r="J1773" s="82" t="s">
        <v>36414</v>
      </c>
      <c r="K1773" s="82" t="s">
        <v>36415</v>
      </c>
      <c r="L1773" s="82" t="s">
        <v>580</v>
      </c>
      <c r="M1773" s="82" t="s">
        <v>36416</v>
      </c>
      <c r="N1773" s="82" t="s">
        <v>36417</v>
      </c>
      <c r="O1773" s="82" t="s">
        <v>558</v>
      </c>
      <c r="P1773" s="82" t="s">
        <v>36418</v>
      </c>
      <c r="Q1773" s="82" t="s">
        <v>360</v>
      </c>
      <c r="R1773" s="82" t="s">
        <v>36419</v>
      </c>
      <c r="S1773" s="82" t="s">
        <v>400</v>
      </c>
      <c r="T1773" s="82" t="s">
        <v>36420</v>
      </c>
      <c r="U1773" s="82" t="s">
        <v>36421</v>
      </c>
      <c r="V1773" s="82" t="s">
        <v>36422</v>
      </c>
      <c r="W1773" s="82" t="s">
        <v>36423</v>
      </c>
      <c r="X1773" s="82" t="s">
        <v>36424</v>
      </c>
      <c r="Y1773" s="82" t="s">
        <v>36425</v>
      </c>
      <c r="Z1773" s="82" t="s">
        <v>36426</v>
      </c>
      <c r="AA1773" s="82" t="s">
        <v>36427</v>
      </c>
      <c r="AB1773" s="82" t="s">
        <v>382</v>
      </c>
      <c r="AC1773" s="82" t="s">
        <v>36428</v>
      </c>
      <c r="AD1773" s="82" t="s">
        <v>36429</v>
      </c>
      <c r="AE1773" s="82" t="s">
        <v>36430</v>
      </c>
      <c r="AF1773" s="82" t="s">
        <v>36431</v>
      </c>
      <c r="AG1773" s="82" t="s">
        <v>36432</v>
      </c>
      <c r="AH1773" s="82" t="s">
        <v>36433</v>
      </c>
      <c r="AI1773" s="82" t="s">
        <v>1259</v>
      </c>
      <c r="AJ1773" s="82" t="s">
        <v>33659</v>
      </c>
      <c r="AK1773" s="82" t="s">
        <v>36434</v>
      </c>
      <c r="AL1773" s="82" t="s">
        <v>387</v>
      </c>
    </row>
    <row r="1774" spans="1:38" x14ac:dyDescent="0.25">
      <c r="A1774" s="82" t="s">
        <v>36435</v>
      </c>
      <c r="B1774" s="82">
        <v>93.272999999999996</v>
      </c>
      <c r="D1774" s="82" t="s">
        <v>34367</v>
      </c>
      <c r="E1774" s="82" t="s">
        <v>36436</v>
      </c>
      <c r="F1774" s="82" t="s">
        <v>36437</v>
      </c>
      <c r="G1774" s="82" t="s">
        <v>359</v>
      </c>
      <c r="H1774" s="82" t="s">
        <v>360</v>
      </c>
      <c r="I1774" s="82" t="s">
        <v>36438</v>
      </c>
      <c r="J1774" s="82" t="s">
        <v>36439</v>
      </c>
      <c r="K1774" s="82" t="s">
        <v>36440</v>
      </c>
      <c r="L1774" s="82" t="s">
        <v>421</v>
      </c>
      <c r="M1774" s="82" t="s">
        <v>36441</v>
      </c>
      <c r="N1774" s="82" t="s">
        <v>36442</v>
      </c>
      <c r="O1774" s="82" t="s">
        <v>558</v>
      </c>
      <c r="P1774" s="82" t="s">
        <v>36443</v>
      </c>
      <c r="Q1774" s="82" t="s">
        <v>36444</v>
      </c>
      <c r="R1774" s="82" t="s">
        <v>36445</v>
      </c>
      <c r="S1774" s="82" t="s">
        <v>368</v>
      </c>
      <c r="T1774" s="82" t="s">
        <v>36446</v>
      </c>
      <c r="U1774" s="82" t="s">
        <v>36447</v>
      </c>
      <c r="V1774" s="82" t="s">
        <v>36448</v>
      </c>
      <c r="W1774" s="82" t="s">
        <v>360</v>
      </c>
      <c r="X1774" s="82" t="s">
        <v>36449</v>
      </c>
      <c r="Y1774" s="82" t="s">
        <v>36450</v>
      </c>
      <c r="Z1774" s="82" t="s">
        <v>427</v>
      </c>
      <c r="AA1774" s="82" t="s">
        <v>376</v>
      </c>
      <c r="AB1774" s="82" t="s">
        <v>36451</v>
      </c>
      <c r="AC1774" s="82" t="s">
        <v>36452</v>
      </c>
      <c r="AD1774" s="82" t="s">
        <v>36453</v>
      </c>
      <c r="AE1774" s="82" t="s">
        <v>36454</v>
      </c>
      <c r="AF1774" s="82" t="s">
        <v>36455</v>
      </c>
      <c r="AG1774" s="82" t="s">
        <v>382</v>
      </c>
      <c r="AH1774" s="82" t="s">
        <v>36456</v>
      </c>
      <c r="AI1774" s="82" t="s">
        <v>1656</v>
      </c>
      <c r="AJ1774" s="82" t="s">
        <v>33659</v>
      </c>
      <c r="AK1774" s="82" t="s">
        <v>36457</v>
      </c>
      <c r="AL1774" s="82" t="s">
        <v>415</v>
      </c>
    </row>
    <row r="1775" spans="1:38" x14ac:dyDescent="0.25">
      <c r="A1775" s="82" t="s">
        <v>36458</v>
      </c>
      <c r="B1775" s="82">
        <v>93.275000000000006</v>
      </c>
      <c r="C1775" s="82" t="s">
        <v>36459</v>
      </c>
      <c r="D1775" s="82" t="s">
        <v>34812</v>
      </c>
      <c r="E1775" s="82" t="s">
        <v>36460</v>
      </c>
      <c r="F1775" s="82" t="s">
        <v>36461</v>
      </c>
      <c r="G1775" s="82" t="s">
        <v>2317</v>
      </c>
      <c r="H1775" s="82" t="s">
        <v>360</v>
      </c>
      <c r="I1775" s="82" t="s">
        <v>36462</v>
      </c>
      <c r="J1775" s="82" t="s">
        <v>36463</v>
      </c>
      <c r="K1775" s="82" t="s">
        <v>36464</v>
      </c>
      <c r="L1775" s="82" t="s">
        <v>580</v>
      </c>
      <c r="M1775" s="82" t="s">
        <v>36465</v>
      </c>
      <c r="N1775" s="82" t="s">
        <v>822</v>
      </c>
      <c r="O1775" s="82" t="s">
        <v>558</v>
      </c>
      <c r="P1775" s="82" t="s">
        <v>360</v>
      </c>
      <c r="Q1775" s="82" t="s">
        <v>367</v>
      </c>
      <c r="R1775" s="82" t="s">
        <v>367</v>
      </c>
      <c r="S1775" s="82" t="s">
        <v>400</v>
      </c>
      <c r="T1775" s="82" t="s">
        <v>36466</v>
      </c>
      <c r="U1775" s="82" t="s">
        <v>36467</v>
      </c>
      <c r="V1775" s="82" t="s">
        <v>632</v>
      </c>
      <c r="W1775" s="82" t="s">
        <v>36468</v>
      </c>
      <c r="X1775" s="82" t="s">
        <v>36135</v>
      </c>
      <c r="Y1775" s="82" t="s">
        <v>10708</v>
      </c>
      <c r="Z1775" s="82" t="s">
        <v>427</v>
      </c>
      <c r="AA1775" s="82" t="s">
        <v>376</v>
      </c>
      <c r="AB1775" s="82" t="s">
        <v>36469</v>
      </c>
      <c r="AC1775" s="82" t="s">
        <v>1011</v>
      </c>
      <c r="AD1775" s="82" t="s">
        <v>34829</v>
      </c>
      <c r="AE1775" s="82" t="s">
        <v>34830</v>
      </c>
      <c r="AF1775" s="82" t="s">
        <v>382</v>
      </c>
      <c r="AG1775" s="82" t="s">
        <v>382</v>
      </c>
      <c r="AH1775" s="82" t="s">
        <v>360</v>
      </c>
      <c r="AI1775" s="82" t="s">
        <v>2011</v>
      </c>
      <c r="AJ1775" s="82" t="s">
        <v>33659</v>
      </c>
      <c r="AK1775" s="82" t="s">
        <v>36470</v>
      </c>
      <c r="AL1775" s="82" t="s">
        <v>415</v>
      </c>
    </row>
    <row r="1776" spans="1:38" x14ac:dyDescent="0.25">
      <c r="A1776" s="82" t="s">
        <v>36471</v>
      </c>
      <c r="B1776" s="82">
        <v>93.275999999999996</v>
      </c>
      <c r="C1776" s="82" t="s">
        <v>36472</v>
      </c>
      <c r="D1776" s="82" t="s">
        <v>34812</v>
      </c>
      <c r="E1776" s="82" t="s">
        <v>36473</v>
      </c>
      <c r="F1776" s="82" t="s">
        <v>36474</v>
      </c>
      <c r="G1776" s="82" t="s">
        <v>359</v>
      </c>
      <c r="H1776" s="82" t="s">
        <v>360</v>
      </c>
      <c r="I1776" s="82" t="s">
        <v>36475</v>
      </c>
      <c r="J1776" s="82" t="s">
        <v>36476</v>
      </c>
      <c r="K1776" s="82" t="s">
        <v>36477</v>
      </c>
      <c r="L1776" s="82" t="s">
        <v>1180</v>
      </c>
      <c r="M1776" s="82" t="s">
        <v>36478</v>
      </c>
      <c r="N1776" s="82" t="s">
        <v>36479</v>
      </c>
      <c r="O1776" s="82" t="s">
        <v>558</v>
      </c>
      <c r="P1776" s="82" t="s">
        <v>21816</v>
      </c>
      <c r="Q1776" s="82" t="s">
        <v>367</v>
      </c>
      <c r="R1776" s="82" t="s">
        <v>360</v>
      </c>
      <c r="S1776" s="82" t="s">
        <v>36480</v>
      </c>
      <c r="T1776" s="82" t="s">
        <v>36481</v>
      </c>
      <c r="U1776" s="82" t="s">
        <v>36482</v>
      </c>
      <c r="V1776" s="82" t="s">
        <v>36483</v>
      </c>
      <c r="W1776" s="82" t="s">
        <v>36484</v>
      </c>
      <c r="X1776" s="82" t="s">
        <v>36485</v>
      </c>
      <c r="Y1776" s="82" t="s">
        <v>36486</v>
      </c>
      <c r="Z1776" s="82" t="s">
        <v>36487</v>
      </c>
      <c r="AA1776" s="82" t="s">
        <v>36488</v>
      </c>
      <c r="AB1776" s="82" t="s">
        <v>36489</v>
      </c>
      <c r="AC1776" s="82" t="s">
        <v>735</v>
      </c>
      <c r="AD1776" s="82" t="s">
        <v>35197</v>
      </c>
      <c r="AE1776" s="82" t="s">
        <v>34830</v>
      </c>
      <c r="AF1776" s="82" t="s">
        <v>382</v>
      </c>
      <c r="AG1776" s="82" t="s">
        <v>382</v>
      </c>
      <c r="AH1776" s="82" t="s">
        <v>36490</v>
      </c>
      <c r="AI1776" s="82" t="s">
        <v>2011</v>
      </c>
      <c r="AJ1776" s="82" t="s">
        <v>33659</v>
      </c>
      <c r="AK1776" s="82" t="s">
        <v>36491</v>
      </c>
      <c r="AL1776" s="82" t="s">
        <v>415</v>
      </c>
    </row>
    <row r="1777" spans="1:38" x14ac:dyDescent="0.25">
      <c r="A1777" s="82" t="s">
        <v>36492</v>
      </c>
      <c r="B1777" s="82">
        <v>93.278999999999996</v>
      </c>
      <c r="D1777" s="82" t="s">
        <v>34367</v>
      </c>
      <c r="E1777" s="82" t="s">
        <v>36493</v>
      </c>
      <c r="F1777" s="82" t="s">
        <v>36494</v>
      </c>
      <c r="G1777" s="82" t="s">
        <v>12548</v>
      </c>
      <c r="H1777" s="82" t="s">
        <v>360</v>
      </c>
      <c r="I1777" s="82" t="s">
        <v>36495</v>
      </c>
      <c r="J1777" s="82" t="s">
        <v>36496</v>
      </c>
      <c r="K1777" s="82" t="s">
        <v>362</v>
      </c>
      <c r="L1777" s="82" t="s">
        <v>36497</v>
      </c>
      <c r="M1777" s="82" t="s">
        <v>36498</v>
      </c>
      <c r="N1777" s="82" t="s">
        <v>36499</v>
      </c>
      <c r="O1777" s="82" t="s">
        <v>558</v>
      </c>
      <c r="P1777" s="82" t="s">
        <v>36500</v>
      </c>
      <c r="Q1777" s="82" t="s">
        <v>36501</v>
      </c>
      <c r="R1777" s="82" t="s">
        <v>36502</v>
      </c>
      <c r="S1777" s="82" t="s">
        <v>368</v>
      </c>
      <c r="T1777" s="82" t="s">
        <v>36503</v>
      </c>
      <c r="U1777" s="82" t="s">
        <v>36504</v>
      </c>
      <c r="V1777" s="82" t="s">
        <v>36505</v>
      </c>
      <c r="W1777" s="82" t="s">
        <v>36506</v>
      </c>
      <c r="X1777" s="82" t="s">
        <v>36507</v>
      </c>
      <c r="Y1777" s="82" t="s">
        <v>36508</v>
      </c>
      <c r="Z1777" s="82" t="s">
        <v>36509</v>
      </c>
      <c r="AA1777" s="82" t="s">
        <v>36510</v>
      </c>
      <c r="AB1777" s="82" t="s">
        <v>36511</v>
      </c>
      <c r="AC1777" s="82" t="s">
        <v>735</v>
      </c>
      <c r="AD1777" s="82" t="s">
        <v>36512</v>
      </c>
      <c r="AE1777" s="82" t="s">
        <v>36513</v>
      </c>
      <c r="AF1777" s="82" t="s">
        <v>382</v>
      </c>
      <c r="AH1777" s="82" t="s">
        <v>36514</v>
      </c>
      <c r="AI1777" s="82" t="s">
        <v>1656</v>
      </c>
      <c r="AJ1777" s="82" t="s">
        <v>33659</v>
      </c>
      <c r="AK1777" s="82" t="s">
        <v>36515</v>
      </c>
      <c r="AL1777" s="82" t="s">
        <v>415</v>
      </c>
    </row>
    <row r="1778" spans="1:38" x14ac:dyDescent="0.25">
      <c r="A1778" s="82" t="s">
        <v>36516</v>
      </c>
      <c r="B1778" s="82">
        <v>93.28</v>
      </c>
      <c r="C1778" s="82" t="s">
        <v>36517</v>
      </c>
      <c r="D1778" s="82" t="s">
        <v>34367</v>
      </c>
      <c r="E1778" s="82" t="s">
        <v>36518</v>
      </c>
      <c r="F1778" s="82" t="s">
        <v>36519</v>
      </c>
      <c r="G1778" s="82" t="s">
        <v>504</v>
      </c>
      <c r="H1778" s="82" t="s">
        <v>360</v>
      </c>
      <c r="I1778" s="82" t="s">
        <v>36520</v>
      </c>
      <c r="J1778" s="82" t="s">
        <v>36521</v>
      </c>
      <c r="K1778" s="82" t="s">
        <v>36522</v>
      </c>
      <c r="L1778" s="82" t="s">
        <v>580</v>
      </c>
      <c r="M1778" s="82" t="s">
        <v>36523</v>
      </c>
      <c r="N1778" s="82" t="s">
        <v>36524</v>
      </c>
      <c r="O1778" s="82" t="s">
        <v>36525</v>
      </c>
      <c r="P1778" s="82" t="s">
        <v>36526</v>
      </c>
      <c r="Q1778" s="82" t="s">
        <v>360</v>
      </c>
      <c r="R1778" s="82" t="s">
        <v>36527</v>
      </c>
      <c r="S1778" s="82" t="s">
        <v>400</v>
      </c>
      <c r="T1778" s="82" t="s">
        <v>36528</v>
      </c>
      <c r="U1778" s="82" t="s">
        <v>36529</v>
      </c>
      <c r="V1778" s="82" t="s">
        <v>632</v>
      </c>
      <c r="W1778" s="82" t="s">
        <v>35591</v>
      </c>
      <c r="X1778" s="82" t="s">
        <v>36530</v>
      </c>
      <c r="Y1778" s="82" t="s">
        <v>36531</v>
      </c>
      <c r="Z1778" s="82" t="s">
        <v>36532</v>
      </c>
      <c r="AA1778" s="82" t="s">
        <v>36533</v>
      </c>
      <c r="AB1778" s="82" t="s">
        <v>36534</v>
      </c>
      <c r="AC1778" s="82" t="s">
        <v>1011</v>
      </c>
      <c r="AD1778" s="82" t="s">
        <v>36535</v>
      </c>
      <c r="AE1778" s="82" t="s">
        <v>35790</v>
      </c>
      <c r="AF1778" s="82" t="s">
        <v>36536</v>
      </c>
      <c r="AG1778" s="82" t="s">
        <v>382</v>
      </c>
      <c r="AH1778" s="82" t="s">
        <v>36537</v>
      </c>
      <c r="AI1778" s="82" t="s">
        <v>4409</v>
      </c>
      <c r="AJ1778" s="82" t="s">
        <v>33659</v>
      </c>
      <c r="AK1778" s="82" t="s">
        <v>36538</v>
      </c>
      <c r="AL1778" s="82" t="s">
        <v>499</v>
      </c>
    </row>
    <row r="1779" spans="1:38" x14ac:dyDescent="0.25">
      <c r="A1779" s="82" t="s">
        <v>36539</v>
      </c>
      <c r="B1779" s="82">
        <v>93.283000000000001</v>
      </c>
      <c r="C1779" s="82" t="s">
        <v>36540</v>
      </c>
      <c r="D1779" s="82" t="s">
        <v>34110</v>
      </c>
      <c r="E1779" s="82" t="s">
        <v>36541</v>
      </c>
      <c r="F1779" s="82" t="s">
        <v>36542</v>
      </c>
      <c r="G1779" s="82" t="s">
        <v>600</v>
      </c>
      <c r="H1779" s="82" t="s">
        <v>360</v>
      </c>
      <c r="I1779" s="82" t="s">
        <v>36543</v>
      </c>
      <c r="J1779" s="82" t="s">
        <v>36544</v>
      </c>
      <c r="K1779" s="82" t="s">
        <v>36545</v>
      </c>
      <c r="L1779" s="82" t="s">
        <v>34253</v>
      </c>
      <c r="M1779" s="82" t="s">
        <v>36546</v>
      </c>
      <c r="N1779" s="82" t="s">
        <v>36547</v>
      </c>
      <c r="O1779" s="82" t="s">
        <v>558</v>
      </c>
      <c r="P1779" s="82" t="s">
        <v>34197</v>
      </c>
      <c r="Q1779" s="82" t="s">
        <v>360</v>
      </c>
      <c r="R1779" s="82" t="s">
        <v>36548</v>
      </c>
      <c r="S1779" s="82" t="s">
        <v>368</v>
      </c>
      <c r="T1779" s="82" t="s">
        <v>36549</v>
      </c>
      <c r="U1779" s="82" t="s">
        <v>36550</v>
      </c>
      <c r="V1779" s="82" t="s">
        <v>33772</v>
      </c>
      <c r="W1779" s="82" t="s">
        <v>34777</v>
      </c>
      <c r="X1779" s="82" t="s">
        <v>36551</v>
      </c>
      <c r="Y1779" s="82" t="s">
        <v>36552</v>
      </c>
      <c r="Z1779" s="82" t="s">
        <v>427</v>
      </c>
      <c r="AA1779" s="82" t="s">
        <v>376</v>
      </c>
      <c r="AB1779" s="82" t="s">
        <v>36553</v>
      </c>
      <c r="AC1779" s="82" t="s">
        <v>36554</v>
      </c>
      <c r="AD1779" s="82" t="s">
        <v>36555</v>
      </c>
      <c r="AE1779" s="82" t="s">
        <v>34128</v>
      </c>
      <c r="AF1779" s="82" t="s">
        <v>382</v>
      </c>
      <c r="AG1779" s="82" t="s">
        <v>382</v>
      </c>
      <c r="AH1779" s="82" t="s">
        <v>36556</v>
      </c>
      <c r="AI1779" s="82" t="s">
        <v>1656</v>
      </c>
      <c r="AJ1779" s="82" t="s">
        <v>33659</v>
      </c>
      <c r="AK1779" s="82" t="s">
        <v>36557</v>
      </c>
      <c r="AL1779" s="82" t="s">
        <v>415</v>
      </c>
    </row>
    <row r="1780" spans="1:38" x14ac:dyDescent="0.25">
      <c r="A1780" s="82" t="s">
        <v>36558</v>
      </c>
      <c r="B1780" s="82">
        <v>93.284000000000006</v>
      </c>
      <c r="D1780" s="82" t="s">
        <v>34995</v>
      </c>
      <c r="E1780" s="82" t="s">
        <v>36559</v>
      </c>
      <c r="F1780" s="82" t="s">
        <v>36560</v>
      </c>
      <c r="G1780" s="82" t="s">
        <v>600</v>
      </c>
      <c r="H1780" s="82" t="s">
        <v>360</v>
      </c>
      <c r="I1780" s="82" t="s">
        <v>36561</v>
      </c>
      <c r="J1780" s="82" t="s">
        <v>36562</v>
      </c>
      <c r="K1780" s="82" t="s">
        <v>36563</v>
      </c>
      <c r="L1780" s="82" t="s">
        <v>421</v>
      </c>
      <c r="M1780" s="82" t="s">
        <v>36564</v>
      </c>
      <c r="N1780" s="82" t="s">
        <v>36565</v>
      </c>
      <c r="O1780" s="82" t="s">
        <v>558</v>
      </c>
      <c r="P1780" s="82" t="s">
        <v>36566</v>
      </c>
      <c r="Q1780" s="82" t="s">
        <v>36567</v>
      </c>
      <c r="R1780" s="82" t="s">
        <v>36568</v>
      </c>
      <c r="S1780" s="82" t="s">
        <v>368</v>
      </c>
      <c r="T1780" s="82" t="s">
        <v>36569</v>
      </c>
      <c r="U1780" s="82" t="s">
        <v>36570</v>
      </c>
      <c r="V1780" s="82" t="s">
        <v>33772</v>
      </c>
      <c r="W1780" s="82" t="s">
        <v>36571</v>
      </c>
      <c r="X1780" s="82" t="s">
        <v>35009</v>
      </c>
      <c r="Y1780" s="82" t="s">
        <v>36572</v>
      </c>
      <c r="Z1780" s="82" t="s">
        <v>36573</v>
      </c>
      <c r="AA1780" s="82" t="s">
        <v>376</v>
      </c>
      <c r="AB1780" s="82" t="s">
        <v>36574</v>
      </c>
      <c r="AC1780" s="82" t="s">
        <v>36575</v>
      </c>
      <c r="AD1780" s="82" t="s">
        <v>35014</v>
      </c>
      <c r="AE1780" s="82" t="s">
        <v>35015</v>
      </c>
      <c r="AF1780" s="82" t="s">
        <v>382</v>
      </c>
      <c r="AG1780" s="82" t="s">
        <v>382</v>
      </c>
      <c r="AH1780" s="82" t="s">
        <v>36576</v>
      </c>
      <c r="AI1780" s="82" t="s">
        <v>1865</v>
      </c>
      <c r="AJ1780" s="82" t="s">
        <v>33659</v>
      </c>
      <c r="AK1780" s="82" t="s">
        <v>36577</v>
      </c>
      <c r="AL1780" s="82" t="s">
        <v>415</v>
      </c>
    </row>
    <row r="1781" spans="1:38" x14ac:dyDescent="0.25">
      <c r="A1781" s="82" t="s">
        <v>36578</v>
      </c>
      <c r="B1781" s="82">
        <v>93.284999999999997</v>
      </c>
      <c r="C1781" s="82" t="s">
        <v>36579</v>
      </c>
      <c r="D1781" s="82" t="s">
        <v>34367</v>
      </c>
      <c r="E1781" s="82" t="s">
        <v>36580</v>
      </c>
      <c r="F1781" s="82" t="s">
        <v>36581</v>
      </c>
      <c r="G1781" s="82" t="s">
        <v>504</v>
      </c>
      <c r="H1781" s="82" t="s">
        <v>360</v>
      </c>
      <c r="I1781" s="82" t="s">
        <v>36582</v>
      </c>
      <c r="J1781" s="82" t="s">
        <v>36583</v>
      </c>
      <c r="K1781" s="82" t="s">
        <v>36584</v>
      </c>
      <c r="L1781" s="82" t="s">
        <v>580</v>
      </c>
      <c r="M1781" s="82" t="s">
        <v>36585</v>
      </c>
      <c r="N1781" s="82" t="s">
        <v>36586</v>
      </c>
      <c r="O1781" s="82" t="s">
        <v>36587</v>
      </c>
      <c r="P1781" s="82" t="s">
        <v>36526</v>
      </c>
      <c r="Q1781" s="82" t="s">
        <v>360</v>
      </c>
      <c r="R1781" s="82" t="s">
        <v>36527</v>
      </c>
      <c r="S1781" s="82" t="s">
        <v>400</v>
      </c>
      <c r="T1781" s="82" t="s">
        <v>36588</v>
      </c>
      <c r="U1781" s="82" t="s">
        <v>36529</v>
      </c>
      <c r="V1781" s="82" t="s">
        <v>632</v>
      </c>
      <c r="W1781" s="82" t="s">
        <v>35591</v>
      </c>
      <c r="X1781" s="82" t="s">
        <v>36530</v>
      </c>
      <c r="Y1781" s="82" t="s">
        <v>36589</v>
      </c>
      <c r="Z1781" s="82" t="s">
        <v>36590</v>
      </c>
      <c r="AA1781" s="82" t="s">
        <v>36591</v>
      </c>
      <c r="AB1781" s="82" t="s">
        <v>36592</v>
      </c>
      <c r="AC1781" s="82" t="s">
        <v>1011</v>
      </c>
      <c r="AD1781" s="82" t="s">
        <v>36593</v>
      </c>
      <c r="AE1781" s="82" t="s">
        <v>35790</v>
      </c>
      <c r="AF1781" s="82" t="s">
        <v>36594</v>
      </c>
      <c r="AG1781" s="82" t="s">
        <v>382</v>
      </c>
      <c r="AH1781" s="82" t="s">
        <v>36595</v>
      </c>
      <c r="AI1781" s="82" t="s">
        <v>2011</v>
      </c>
      <c r="AJ1781" s="82" t="s">
        <v>33659</v>
      </c>
      <c r="AK1781" s="82" t="s">
        <v>36596</v>
      </c>
      <c r="AL1781" s="82" t="s">
        <v>450</v>
      </c>
    </row>
    <row r="1782" spans="1:38" x14ac:dyDescent="0.25">
      <c r="A1782" s="82" t="s">
        <v>36597</v>
      </c>
      <c r="B1782" s="82">
        <v>93.286000000000001</v>
      </c>
      <c r="D1782" s="82" t="s">
        <v>34367</v>
      </c>
      <c r="E1782" s="82" t="s">
        <v>36598</v>
      </c>
      <c r="F1782" s="82" t="s">
        <v>36599</v>
      </c>
      <c r="G1782" s="82" t="s">
        <v>359</v>
      </c>
      <c r="H1782" s="82" t="s">
        <v>360</v>
      </c>
      <c r="I1782" s="82" t="s">
        <v>36600</v>
      </c>
      <c r="J1782" s="82" t="s">
        <v>35729</v>
      </c>
      <c r="K1782" s="82" t="s">
        <v>36601</v>
      </c>
      <c r="L1782" s="82" t="s">
        <v>421</v>
      </c>
      <c r="M1782" s="82" t="s">
        <v>36602</v>
      </c>
      <c r="N1782" s="82" t="s">
        <v>36603</v>
      </c>
      <c r="O1782" s="82" t="s">
        <v>558</v>
      </c>
      <c r="P1782" s="82" t="s">
        <v>36604</v>
      </c>
      <c r="Q1782" s="82" t="s">
        <v>36605</v>
      </c>
      <c r="R1782" s="82" t="s">
        <v>36606</v>
      </c>
      <c r="S1782" s="82" t="s">
        <v>368</v>
      </c>
      <c r="T1782" s="82" t="s">
        <v>36607</v>
      </c>
      <c r="U1782" s="82" t="s">
        <v>36608</v>
      </c>
      <c r="V1782" s="82" t="s">
        <v>36609</v>
      </c>
      <c r="W1782" s="82" t="s">
        <v>35489</v>
      </c>
      <c r="X1782" s="82" t="s">
        <v>36610</v>
      </c>
      <c r="Y1782" s="82" t="s">
        <v>36611</v>
      </c>
      <c r="Z1782" s="82" t="s">
        <v>36612</v>
      </c>
      <c r="AA1782" s="82" t="s">
        <v>36613</v>
      </c>
      <c r="AB1782" s="82" t="s">
        <v>36614</v>
      </c>
      <c r="AC1782" s="82" t="s">
        <v>36615</v>
      </c>
      <c r="AD1782" s="82" t="s">
        <v>36616</v>
      </c>
      <c r="AE1782" s="82" t="s">
        <v>36617</v>
      </c>
      <c r="AF1782" s="82" t="s">
        <v>36618</v>
      </c>
      <c r="AG1782" s="82" t="s">
        <v>382</v>
      </c>
      <c r="AH1782" s="82" t="s">
        <v>36619</v>
      </c>
      <c r="AI1782" s="82" t="s">
        <v>4354</v>
      </c>
      <c r="AJ1782" s="82" t="s">
        <v>33659</v>
      </c>
      <c r="AK1782" s="82" t="s">
        <v>36620</v>
      </c>
      <c r="AL1782" s="82" t="s">
        <v>415</v>
      </c>
    </row>
    <row r="1783" spans="1:38" x14ac:dyDescent="0.25">
      <c r="A1783" s="82" t="s">
        <v>36621</v>
      </c>
      <c r="B1783" s="82">
        <v>93.287999999999997</v>
      </c>
      <c r="C1783" s="82" t="s">
        <v>36622</v>
      </c>
      <c r="D1783" s="82" t="s">
        <v>33724</v>
      </c>
      <c r="E1783" s="82" t="s">
        <v>36623</v>
      </c>
      <c r="F1783" s="82" t="s">
        <v>36624</v>
      </c>
      <c r="G1783" s="82" t="s">
        <v>504</v>
      </c>
      <c r="H1783" s="82" t="s">
        <v>360</v>
      </c>
      <c r="I1783" s="82" t="s">
        <v>36625</v>
      </c>
      <c r="J1783" s="82" t="s">
        <v>36626</v>
      </c>
      <c r="K1783" s="82" t="s">
        <v>36627</v>
      </c>
      <c r="L1783" s="82" t="s">
        <v>580</v>
      </c>
      <c r="M1783" s="82" t="s">
        <v>36628</v>
      </c>
      <c r="N1783" s="82" t="s">
        <v>36629</v>
      </c>
      <c r="O1783" s="82" t="s">
        <v>558</v>
      </c>
      <c r="P1783" s="82" t="s">
        <v>36630</v>
      </c>
      <c r="Q1783" s="82" t="s">
        <v>360</v>
      </c>
      <c r="R1783" s="82" t="s">
        <v>36631</v>
      </c>
      <c r="S1783" s="82" t="s">
        <v>400</v>
      </c>
      <c r="T1783" s="82" t="s">
        <v>36632</v>
      </c>
      <c r="U1783" s="82" t="s">
        <v>36633</v>
      </c>
      <c r="V1783" s="82" t="s">
        <v>632</v>
      </c>
      <c r="W1783" s="82" t="s">
        <v>468</v>
      </c>
      <c r="X1783" s="82" t="s">
        <v>33736</v>
      </c>
      <c r="Y1783" s="82" t="s">
        <v>35399</v>
      </c>
      <c r="Z1783" s="82" t="s">
        <v>36634</v>
      </c>
      <c r="AA1783" s="82" t="s">
        <v>376</v>
      </c>
      <c r="AB1783" s="82" t="s">
        <v>36635</v>
      </c>
      <c r="AC1783" s="82" t="s">
        <v>636</v>
      </c>
      <c r="AD1783" s="82" t="s">
        <v>36636</v>
      </c>
      <c r="AE1783" s="82" t="s">
        <v>36637</v>
      </c>
      <c r="AF1783" s="82" t="s">
        <v>36638</v>
      </c>
      <c r="AG1783" s="82" t="s">
        <v>382</v>
      </c>
      <c r="AH1783" s="82" t="s">
        <v>36639</v>
      </c>
      <c r="AI1783" s="82" t="s">
        <v>1656</v>
      </c>
      <c r="AJ1783" s="82" t="s">
        <v>33659</v>
      </c>
      <c r="AK1783" s="82" t="s">
        <v>36640</v>
      </c>
      <c r="AL1783" s="82" t="s">
        <v>450</v>
      </c>
    </row>
    <row r="1784" spans="1:38" x14ac:dyDescent="0.25">
      <c r="A1784" s="82" t="s">
        <v>36641</v>
      </c>
      <c r="B1784" s="82">
        <v>93.289000000000001</v>
      </c>
      <c r="C1784" s="82" t="s">
        <v>36642</v>
      </c>
      <c r="D1784" s="82" t="s">
        <v>36643</v>
      </c>
      <c r="E1784" s="82" t="s">
        <v>36644</v>
      </c>
      <c r="F1784" s="82" t="s">
        <v>36645</v>
      </c>
      <c r="G1784" s="82" t="s">
        <v>5887</v>
      </c>
      <c r="H1784" s="82" t="s">
        <v>360</v>
      </c>
      <c r="I1784" s="82" t="s">
        <v>3106</v>
      </c>
      <c r="J1784" s="82" t="s">
        <v>36646</v>
      </c>
      <c r="K1784" s="82" t="s">
        <v>362</v>
      </c>
      <c r="L1784" s="82" t="s">
        <v>421</v>
      </c>
      <c r="M1784" s="82" t="s">
        <v>36647</v>
      </c>
      <c r="N1784" s="82" t="s">
        <v>2741</v>
      </c>
      <c r="O1784" s="82" t="s">
        <v>366</v>
      </c>
      <c r="P1784" s="82" t="s">
        <v>2741</v>
      </c>
      <c r="Q1784" s="82" t="s">
        <v>2741</v>
      </c>
      <c r="R1784" s="82" t="s">
        <v>2741</v>
      </c>
      <c r="S1784" s="82" t="s">
        <v>368</v>
      </c>
      <c r="T1784" s="82" t="s">
        <v>36648</v>
      </c>
      <c r="U1784" s="82" t="s">
        <v>443</v>
      </c>
      <c r="V1784" s="82" t="s">
        <v>362</v>
      </c>
      <c r="W1784" s="82" t="s">
        <v>822</v>
      </c>
      <c r="X1784" s="82" t="s">
        <v>33674</v>
      </c>
      <c r="Y1784" s="82" t="s">
        <v>36649</v>
      </c>
      <c r="Z1784" s="82" t="s">
        <v>36650</v>
      </c>
      <c r="AA1784" s="82" t="s">
        <v>36651</v>
      </c>
      <c r="AB1784" s="82" t="s">
        <v>382</v>
      </c>
      <c r="AC1784" s="82" t="s">
        <v>36652</v>
      </c>
      <c r="AD1784" s="82" t="s">
        <v>36653</v>
      </c>
      <c r="AE1784" s="82" t="s">
        <v>36654</v>
      </c>
      <c r="AF1784" s="82" t="s">
        <v>382</v>
      </c>
      <c r="AG1784" s="82" t="s">
        <v>382</v>
      </c>
      <c r="AH1784" s="82" t="s">
        <v>382</v>
      </c>
      <c r="AI1784" s="82" t="s">
        <v>1656</v>
      </c>
      <c r="AJ1784" s="82" t="s">
        <v>33659</v>
      </c>
      <c r="AK1784" s="82" t="s">
        <v>36655</v>
      </c>
      <c r="AL1784" s="82" t="s">
        <v>450</v>
      </c>
    </row>
    <row r="1785" spans="1:38" x14ac:dyDescent="0.25">
      <c r="A1785" s="82" t="s">
        <v>36656</v>
      </c>
      <c r="B1785" s="82">
        <v>93.29</v>
      </c>
      <c r="C1785" s="82" t="s">
        <v>36657</v>
      </c>
      <c r="D1785" s="82" t="s">
        <v>33643</v>
      </c>
      <c r="E1785" s="82" t="s">
        <v>36658</v>
      </c>
      <c r="F1785" s="82" t="s">
        <v>36659</v>
      </c>
      <c r="G1785" s="82" t="s">
        <v>600</v>
      </c>
      <c r="H1785" s="82" t="s">
        <v>360</v>
      </c>
      <c r="I1785" s="82" t="s">
        <v>36660</v>
      </c>
      <c r="J1785" s="82" t="s">
        <v>36661</v>
      </c>
      <c r="K1785" s="82" t="s">
        <v>36662</v>
      </c>
      <c r="L1785" s="82" t="s">
        <v>6867</v>
      </c>
      <c r="M1785" s="82" t="s">
        <v>36663</v>
      </c>
      <c r="N1785" s="82" t="s">
        <v>36664</v>
      </c>
      <c r="O1785" s="82" t="s">
        <v>558</v>
      </c>
      <c r="P1785" s="82" t="s">
        <v>36665</v>
      </c>
      <c r="Q1785" s="82" t="s">
        <v>360</v>
      </c>
      <c r="R1785" s="82" t="s">
        <v>360</v>
      </c>
      <c r="S1785" s="82" t="s">
        <v>368</v>
      </c>
      <c r="T1785" s="82" t="s">
        <v>36666</v>
      </c>
      <c r="U1785" s="82" t="s">
        <v>36667</v>
      </c>
      <c r="V1785" s="82" t="s">
        <v>33772</v>
      </c>
      <c r="W1785" s="82" t="s">
        <v>33773</v>
      </c>
      <c r="X1785" s="82" t="s">
        <v>33674</v>
      </c>
      <c r="Y1785" s="82" t="s">
        <v>36668</v>
      </c>
      <c r="Z1785" s="82" t="s">
        <v>36669</v>
      </c>
      <c r="AA1785" s="82" t="s">
        <v>376</v>
      </c>
      <c r="AB1785" s="82" t="s">
        <v>382</v>
      </c>
      <c r="AC1785" s="82" t="s">
        <v>36670</v>
      </c>
      <c r="AD1785" s="82" t="s">
        <v>33758</v>
      </c>
      <c r="AE1785" s="82" t="s">
        <v>36671</v>
      </c>
      <c r="AF1785" s="82" t="s">
        <v>382</v>
      </c>
      <c r="AG1785" s="82" t="s">
        <v>382</v>
      </c>
      <c r="AH1785" s="82" t="s">
        <v>36672</v>
      </c>
      <c r="AI1785" s="82" t="s">
        <v>1865</v>
      </c>
      <c r="AJ1785" s="82" t="s">
        <v>33659</v>
      </c>
      <c r="AK1785" s="82" t="s">
        <v>36673</v>
      </c>
      <c r="AL1785" s="82" t="s">
        <v>415</v>
      </c>
    </row>
    <row r="1786" spans="1:38" x14ac:dyDescent="0.25">
      <c r="A1786" s="82" t="s">
        <v>36674</v>
      </c>
      <c r="B1786" s="82">
        <v>93.290999999999997</v>
      </c>
      <c r="C1786" s="82" t="s">
        <v>36675</v>
      </c>
      <c r="D1786" s="82" t="s">
        <v>36676</v>
      </c>
      <c r="E1786" s="82" t="s">
        <v>36677</v>
      </c>
      <c r="F1786" s="82" t="s">
        <v>36678</v>
      </c>
      <c r="G1786" s="82" t="s">
        <v>7820</v>
      </c>
      <c r="H1786" s="82" t="s">
        <v>360</v>
      </c>
      <c r="I1786" s="82" t="s">
        <v>36679</v>
      </c>
      <c r="J1786" s="82" t="s">
        <v>36680</v>
      </c>
      <c r="K1786" s="82" t="s">
        <v>36681</v>
      </c>
      <c r="L1786" s="82" t="s">
        <v>36682</v>
      </c>
      <c r="M1786" s="82" t="s">
        <v>36683</v>
      </c>
      <c r="N1786" s="82" t="s">
        <v>36684</v>
      </c>
      <c r="O1786" s="82" t="s">
        <v>558</v>
      </c>
      <c r="P1786" s="82" t="s">
        <v>36685</v>
      </c>
      <c r="Q1786" s="82" t="s">
        <v>360</v>
      </c>
      <c r="R1786" s="82" t="s">
        <v>360</v>
      </c>
      <c r="S1786" s="82" t="s">
        <v>368</v>
      </c>
      <c r="T1786" s="82" t="s">
        <v>36686</v>
      </c>
      <c r="U1786" s="82" t="s">
        <v>36687</v>
      </c>
      <c r="V1786" s="82" t="s">
        <v>36688</v>
      </c>
      <c r="W1786" s="82" t="s">
        <v>36689</v>
      </c>
      <c r="X1786" s="82" t="s">
        <v>36690</v>
      </c>
      <c r="Y1786" s="82" t="s">
        <v>36691</v>
      </c>
      <c r="Z1786" s="82" t="s">
        <v>427</v>
      </c>
      <c r="AA1786" s="82" t="s">
        <v>376</v>
      </c>
      <c r="AB1786" s="82" t="s">
        <v>36692</v>
      </c>
      <c r="AC1786" s="82" t="s">
        <v>735</v>
      </c>
      <c r="AD1786" s="82" t="s">
        <v>36693</v>
      </c>
      <c r="AE1786" s="82" t="s">
        <v>36694</v>
      </c>
      <c r="AF1786" s="82" t="s">
        <v>36695</v>
      </c>
      <c r="AG1786" s="82" t="s">
        <v>382</v>
      </c>
      <c r="AH1786" s="82" t="s">
        <v>36696</v>
      </c>
      <c r="AI1786" s="82" t="s">
        <v>1656</v>
      </c>
      <c r="AJ1786" s="82" t="s">
        <v>33659</v>
      </c>
      <c r="AK1786" s="82" t="s">
        <v>36697</v>
      </c>
      <c r="AL1786" s="82" t="s">
        <v>387</v>
      </c>
    </row>
    <row r="1787" spans="1:38" x14ac:dyDescent="0.25">
      <c r="A1787" s="82" t="s">
        <v>36698</v>
      </c>
      <c r="B1787" s="82">
        <v>93.292000000000002</v>
      </c>
      <c r="C1787" s="82" t="s">
        <v>36699</v>
      </c>
      <c r="D1787" s="82" t="s">
        <v>34110</v>
      </c>
      <c r="E1787" s="82" t="s">
        <v>36700</v>
      </c>
      <c r="F1787" s="82" t="s">
        <v>36701</v>
      </c>
      <c r="G1787" s="82" t="s">
        <v>683</v>
      </c>
      <c r="H1787" s="82" t="s">
        <v>360</v>
      </c>
      <c r="I1787" s="82" t="s">
        <v>36702</v>
      </c>
      <c r="J1787" s="82" t="s">
        <v>36703</v>
      </c>
      <c r="K1787" s="82" t="s">
        <v>36704</v>
      </c>
      <c r="L1787" s="82" t="s">
        <v>580</v>
      </c>
      <c r="M1787" s="82" t="s">
        <v>36705</v>
      </c>
      <c r="N1787" s="82" t="s">
        <v>36706</v>
      </c>
      <c r="O1787" s="82" t="s">
        <v>558</v>
      </c>
      <c r="P1787" s="82" t="s">
        <v>360</v>
      </c>
      <c r="Q1787" s="82" t="s">
        <v>3562</v>
      </c>
      <c r="R1787" s="82" t="s">
        <v>36707</v>
      </c>
      <c r="S1787" s="82" t="s">
        <v>36708</v>
      </c>
      <c r="T1787" s="82" t="s">
        <v>36709</v>
      </c>
      <c r="U1787" s="82" t="s">
        <v>36710</v>
      </c>
      <c r="V1787" s="82" t="s">
        <v>36711</v>
      </c>
      <c r="W1787" s="82" t="s">
        <v>36712</v>
      </c>
      <c r="X1787" s="82" t="s">
        <v>36713</v>
      </c>
      <c r="Y1787" s="82" t="s">
        <v>36714</v>
      </c>
      <c r="Z1787" s="82" t="s">
        <v>36715</v>
      </c>
      <c r="AA1787" s="82" t="s">
        <v>376</v>
      </c>
      <c r="AB1787" s="82" t="s">
        <v>36716</v>
      </c>
      <c r="AC1787" s="82" t="s">
        <v>36717</v>
      </c>
      <c r="AD1787" s="82" t="s">
        <v>36718</v>
      </c>
      <c r="AF1787" s="82" t="s">
        <v>382</v>
      </c>
      <c r="AG1787" s="82" t="s">
        <v>382</v>
      </c>
      <c r="AH1787" s="82" t="s">
        <v>3562</v>
      </c>
      <c r="AI1787" s="82" t="s">
        <v>36719</v>
      </c>
      <c r="AJ1787" s="82" t="s">
        <v>33659</v>
      </c>
      <c r="AK1787" s="82" t="s">
        <v>36720</v>
      </c>
      <c r="AL1787" s="82" t="s">
        <v>415</v>
      </c>
    </row>
    <row r="1788" spans="1:38" x14ac:dyDescent="0.25">
      <c r="A1788" s="82" t="s">
        <v>36721</v>
      </c>
      <c r="B1788" s="82">
        <v>93.296000000000006</v>
      </c>
      <c r="C1788" s="82" t="s">
        <v>36722</v>
      </c>
      <c r="D1788" s="82" t="s">
        <v>33643</v>
      </c>
      <c r="E1788" s="82" t="s">
        <v>36723</v>
      </c>
      <c r="F1788" s="82" t="s">
        <v>36724</v>
      </c>
      <c r="G1788" s="82" t="s">
        <v>359</v>
      </c>
      <c r="H1788" s="82" t="s">
        <v>360</v>
      </c>
      <c r="I1788" s="82" t="s">
        <v>36725</v>
      </c>
      <c r="J1788" s="82" t="s">
        <v>36726</v>
      </c>
      <c r="K1788" s="82" t="s">
        <v>36727</v>
      </c>
      <c r="L1788" s="82" t="s">
        <v>1180</v>
      </c>
      <c r="M1788" s="82" t="s">
        <v>36728</v>
      </c>
      <c r="N1788" s="82" t="s">
        <v>36729</v>
      </c>
      <c r="O1788" s="82" t="s">
        <v>558</v>
      </c>
      <c r="P1788" s="82" t="s">
        <v>35167</v>
      </c>
      <c r="Q1788" s="82" t="s">
        <v>360</v>
      </c>
      <c r="R1788" s="82" t="s">
        <v>36730</v>
      </c>
      <c r="S1788" s="82" t="s">
        <v>400</v>
      </c>
      <c r="T1788" s="82" t="s">
        <v>36731</v>
      </c>
      <c r="U1788" s="82" t="s">
        <v>36732</v>
      </c>
      <c r="V1788" s="82" t="s">
        <v>36733</v>
      </c>
      <c r="W1788" s="82" t="s">
        <v>36734</v>
      </c>
      <c r="X1788" s="82" t="s">
        <v>33674</v>
      </c>
      <c r="Y1788" s="82" t="s">
        <v>36735</v>
      </c>
      <c r="Z1788" s="82" t="s">
        <v>36736</v>
      </c>
      <c r="AA1788" s="82" t="s">
        <v>376</v>
      </c>
      <c r="AB1788" s="82" t="s">
        <v>36737</v>
      </c>
      <c r="AC1788" s="82" t="s">
        <v>36738</v>
      </c>
      <c r="AD1788" s="82" t="s">
        <v>36739</v>
      </c>
      <c r="AE1788" s="82" t="s">
        <v>36740</v>
      </c>
      <c r="AF1788" s="82" t="s">
        <v>382</v>
      </c>
      <c r="AG1788" s="82" t="s">
        <v>382</v>
      </c>
      <c r="AH1788" s="82" t="s">
        <v>36741</v>
      </c>
      <c r="AI1788" s="82" t="s">
        <v>1235</v>
      </c>
      <c r="AJ1788" s="82" t="s">
        <v>33659</v>
      </c>
      <c r="AK1788" s="82" t="s">
        <v>36742</v>
      </c>
      <c r="AL1788" s="82" t="s">
        <v>3887</v>
      </c>
    </row>
    <row r="1789" spans="1:38" x14ac:dyDescent="0.25">
      <c r="A1789" s="82" t="s">
        <v>36743</v>
      </c>
      <c r="B1789" s="82">
        <v>93.296999999999997</v>
      </c>
      <c r="C1789" s="82" t="s">
        <v>36744</v>
      </c>
      <c r="D1789" s="82" t="s">
        <v>33643</v>
      </c>
      <c r="E1789" s="82" t="s">
        <v>36745</v>
      </c>
      <c r="F1789" s="82" t="s">
        <v>36746</v>
      </c>
      <c r="G1789" s="82" t="s">
        <v>600</v>
      </c>
      <c r="H1789" s="82" t="s">
        <v>360</v>
      </c>
      <c r="I1789" s="82" t="s">
        <v>36747</v>
      </c>
      <c r="J1789" s="82" t="s">
        <v>36748</v>
      </c>
      <c r="K1789" s="82" t="s">
        <v>36749</v>
      </c>
      <c r="L1789" s="82" t="s">
        <v>580</v>
      </c>
      <c r="M1789" s="82" t="s">
        <v>36750</v>
      </c>
      <c r="N1789" s="82" t="s">
        <v>36751</v>
      </c>
      <c r="O1789" s="82" t="s">
        <v>36752</v>
      </c>
      <c r="P1789" s="82" t="s">
        <v>360</v>
      </c>
      <c r="Q1789" s="82" t="s">
        <v>360</v>
      </c>
      <c r="R1789" s="82" t="s">
        <v>36753</v>
      </c>
      <c r="S1789" s="82" t="s">
        <v>400</v>
      </c>
      <c r="T1789" s="82" t="s">
        <v>36754</v>
      </c>
      <c r="U1789" s="82" t="s">
        <v>36755</v>
      </c>
      <c r="V1789" s="82" t="s">
        <v>632</v>
      </c>
      <c r="W1789" s="82" t="s">
        <v>36756</v>
      </c>
      <c r="X1789" s="82" t="s">
        <v>33674</v>
      </c>
      <c r="Y1789" s="82" t="s">
        <v>36757</v>
      </c>
      <c r="Z1789" s="82" t="s">
        <v>36758</v>
      </c>
      <c r="AA1789" s="82" t="s">
        <v>36759</v>
      </c>
      <c r="AB1789" s="82" t="s">
        <v>36760</v>
      </c>
      <c r="AC1789" s="82" t="s">
        <v>36761</v>
      </c>
      <c r="AD1789" s="82" t="s">
        <v>36762</v>
      </c>
      <c r="AE1789" s="82" t="s">
        <v>34055</v>
      </c>
      <c r="AF1789" s="82" t="s">
        <v>36763</v>
      </c>
      <c r="AG1789" s="82" t="s">
        <v>36764</v>
      </c>
      <c r="AH1789" s="82" t="s">
        <v>36765</v>
      </c>
      <c r="AI1789" s="82" t="s">
        <v>36766</v>
      </c>
      <c r="AJ1789" s="82" t="s">
        <v>33659</v>
      </c>
      <c r="AK1789" s="82" t="s">
        <v>36767</v>
      </c>
      <c r="AL1789" s="82" t="s">
        <v>415</v>
      </c>
    </row>
    <row r="1790" spans="1:38" x14ac:dyDescent="0.25">
      <c r="A1790" s="82" t="s">
        <v>36768</v>
      </c>
      <c r="B1790" s="82">
        <v>93.3</v>
      </c>
      <c r="C1790" s="82" t="s">
        <v>36769</v>
      </c>
      <c r="D1790" s="82" t="s">
        <v>33724</v>
      </c>
      <c r="E1790" s="82" t="s">
        <v>36770</v>
      </c>
      <c r="F1790" s="82" t="s">
        <v>36771</v>
      </c>
      <c r="G1790" s="82" t="s">
        <v>600</v>
      </c>
      <c r="H1790" s="82" t="s">
        <v>360</v>
      </c>
      <c r="I1790" s="82" t="s">
        <v>36772</v>
      </c>
      <c r="J1790" s="82" t="s">
        <v>36773</v>
      </c>
      <c r="K1790" s="82" t="s">
        <v>34839</v>
      </c>
      <c r="L1790" s="82" t="s">
        <v>421</v>
      </c>
      <c r="M1790" s="82" t="s">
        <v>36774</v>
      </c>
      <c r="N1790" s="82" t="s">
        <v>35609</v>
      </c>
      <c r="O1790" s="82" t="s">
        <v>558</v>
      </c>
      <c r="P1790" s="82" t="s">
        <v>36775</v>
      </c>
      <c r="Q1790" s="82" t="s">
        <v>360</v>
      </c>
      <c r="R1790" s="82" t="s">
        <v>34070</v>
      </c>
      <c r="S1790" s="82" t="s">
        <v>36776</v>
      </c>
      <c r="T1790" s="82" t="s">
        <v>36777</v>
      </c>
      <c r="U1790" s="82" t="s">
        <v>36778</v>
      </c>
      <c r="V1790" s="82" t="s">
        <v>632</v>
      </c>
      <c r="W1790" s="82" t="s">
        <v>34074</v>
      </c>
      <c r="X1790" s="82" t="s">
        <v>33736</v>
      </c>
      <c r="Y1790" s="82" t="s">
        <v>36779</v>
      </c>
      <c r="Z1790" s="82" t="s">
        <v>36780</v>
      </c>
      <c r="AA1790" s="82" t="s">
        <v>376</v>
      </c>
      <c r="AB1790" s="82" t="s">
        <v>36781</v>
      </c>
      <c r="AC1790" s="82" t="s">
        <v>1011</v>
      </c>
      <c r="AD1790" s="82" t="s">
        <v>36782</v>
      </c>
      <c r="AE1790" s="82" t="s">
        <v>36783</v>
      </c>
      <c r="AF1790" s="82" t="s">
        <v>382</v>
      </c>
      <c r="AG1790" s="82" t="s">
        <v>382</v>
      </c>
      <c r="AH1790" s="82" t="s">
        <v>36784</v>
      </c>
      <c r="AI1790" s="82" t="s">
        <v>4354</v>
      </c>
      <c r="AJ1790" s="82" t="s">
        <v>33659</v>
      </c>
      <c r="AK1790" s="82" t="s">
        <v>36785</v>
      </c>
      <c r="AL1790" s="82" t="s">
        <v>415</v>
      </c>
    </row>
    <row r="1791" spans="1:38" x14ac:dyDescent="0.25">
      <c r="A1791" s="82" t="s">
        <v>36786</v>
      </c>
      <c r="B1791" s="82">
        <v>93.301000000000002</v>
      </c>
      <c r="C1791" s="82" t="s">
        <v>36787</v>
      </c>
      <c r="D1791" s="82" t="s">
        <v>33724</v>
      </c>
      <c r="E1791" s="82" t="s">
        <v>36788</v>
      </c>
      <c r="F1791" s="82" t="s">
        <v>36789</v>
      </c>
      <c r="G1791" s="82" t="s">
        <v>359</v>
      </c>
      <c r="H1791" s="82" t="s">
        <v>360</v>
      </c>
      <c r="I1791" s="82" t="s">
        <v>36790</v>
      </c>
      <c r="J1791" s="82" t="s">
        <v>36791</v>
      </c>
      <c r="K1791" s="82" t="s">
        <v>35272</v>
      </c>
      <c r="L1791" s="82" t="s">
        <v>580</v>
      </c>
      <c r="M1791" s="82" t="s">
        <v>36792</v>
      </c>
      <c r="N1791" s="82" t="s">
        <v>35044</v>
      </c>
      <c r="O1791" s="82" t="s">
        <v>558</v>
      </c>
      <c r="P1791" s="82" t="s">
        <v>36793</v>
      </c>
      <c r="Q1791" s="82" t="s">
        <v>360</v>
      </c>
      <c r="R1791" s="82" t="s">
        <v>36794</v>
      </c>
      <c r="S1791" s="82" t="s">
        <v>400</v>
      </c>
      <c r="T1791" s="82" t="s">
        <v>36795</v>
      </c>
      <c r="U1791" s="82" t="s">
        <v>36796</v>
      </c>
      <c r="V1791" s="82" t="s">
        <v>632</v>
      </c>
      <c r="W1791" s="82" t="s">
        <v>36797</v>
      </c>
      <c r="X1791" s="82" t="s">
        <v>33736</v>
      </c>
      <c r="Y1791" s="82" t="s">
        <v>36798</v>
      </c>
      <c r="Z1791" s="82" t="s">
        <v>36799</v>
      </c>
      <c r="AA1791" s="82" t="s">
        <v>376</v>
      </c>
      <c r="AB1791" s="82" t="s">
        <v>35073</v>
      </c>
      <c r="AC1791" s="82" t="s">
        <v>36800</v>
      </c>
      <c r="AD1791" s="82" t="s">
        <v>36801</v>
      </c>
      <c r="AE1791" s="82" t="s">
        <v>34080</v>
      </c>
      <c r="AF1791" s="82" t="s">
        <v>382</v>
      </c>
      <c r="AG1791" s="82" t="s">
        <v>382</v>
      </c>
      <c r="AH1791" s="82" t="s">
        <v>36802</v>
      </c>
      <c r="AI1791" s="82" t="s">
        <v>4354</v>
      </c>
      <c r="AJ1791" s="82" t="s">
        <v>33659</v>
      </c>
      <c r="AK1791" s="82" t="s">
        <v>36803</v>
      </c>
      <c r="AL1791" s="82" t="s">
        <v>1286</v>
      </c>
    </row>
    <row r="1792" spans="1:38" x14ac:dyDescent="0.25">
      <c r="A1792" s="82" t="s">
        <v>36804</v>
      </c>
      <c r="B1792" s="82">
        <v>93.302999999999997</v>
      </c>
      <c r="C1792" s="82" t="s">
        <v>36804</v>
      </c>
      <c r="D1792" s="82" t="s">
        <v>33724</v>
      </c>
      <c r="E1792" s="82" t="s">
        <v>36805</v>
      </c>
      <c r="F1792" s="82" t="s">
        <v>36806</v>
      </c>
      <c r="G1792" s="82" t="s">
        <v>504</v>
      </c>
      <c r="H1792" s="82" t="s">
        <v>360</v>
      </c>
      <c r="I1792" s="82" t="s">
        <v>36807</v>
      </c>
      <c r="J1792" s="82" t="s">
        <v>36808</v>
      </c>
      <c r="K1792" s="82" t="s">
        <v>36809</v>
      </c>
      <c r="L1792" s="82" t="s">
        <v>580</v>
      </c>
      <c r="M1792" s="82" t="s">
        <v>36810</v>
      </c>
      <c r="N1792" s="82" t="s">
        <v>36811</v>
      </c>
      <c r="O1792" s="82" t="s">
        <v>558</v>
      </c>
      <c r="P1792" s="82" t="s">
        <v>36812</v>
      </c>
      <c r="Q1792" s="82" t="s">
        <v>360</v>
      </c>
      <c r="R1792" s="82" t="s">
        <v>36813</v>
      </c>
      <c r="S1792" s="82" t="s">
        <v>400</v>
      </c>
      <c r="T1792" s="82" t="s">
        <v>36814</v>
      </c>
      <c r="U1792" s="82" t="s">
        <v>36815</v>
      </c>
      <c r="V1792" s="82" t="s">
        <v>632</v>
      </c>
      <c r="W1792" s="82" t="s">
        <v>822</v>
      </c>
      <c r="X1792" s="82" t="s">
        <v>33736</v>
      </c>
      <c r="Y1792" s="82" t="s">
        <v>36816</v>
      </c>
      <c r="Z1792" s="82" t="s">
        <v>36817</v>
      </c>
      <c r="AA1792" s="82" t="s">
        <v>376</v>
      </c>
      <c r="AB1792" s="82" t="s">
        <v>36818</v>
      </c>
      <c r="AC1792" s="82" t="s">
        <v>1011</v>
      </c>
      <c r="AD1792" s="82" t="s">
        <v>36819</v>
      </c>
      <c r="AE1792" s="82" t="s">
        <v>36820</v>
      </c>
      <c r="AF1792" s="82" t="s">
        <v>36821</v>
      </c>
      <c r="AG1792" s="82" t="s">
        <v>382</v>
      </c>
      <c r="AH1792" s="82" t="s">
        <v>36822</v>
      </c>
      <c r="AI1792" s="82" t="s">
        <v>2918</v>
      </c>
      <c r="AJ1792" s="82" t="s">
        <v>33659</v>
      </c>
      <c r="AK1792" s="82" t="s">
        <v>36823</v>
      </c>
      <c r="AL1792" s="82" t="s">
        <v>961</v>
      </c>
    </row>
    <row r="1793" spans="1:38" x14ac:dyDescent="0.25">
      <c r="A1793" s="82" t="s">
        <v>36824</v>
      </c>
      <c r="B1793" s="82">
        <v>93.304000000000002</v>
      </c>
      <c r="C1793" s="82" t="s">
        <v>36825</v>
      </c>
      <c r="D1793" s="82" t="s">
        <v>34110</v>
      </c>
      <c r="E1793" s="82" t="s">
        <v>36826</v>
      </c>
      <c r="F1793" s="82" t="s">
        <v>36827</v>
      </c>
      <c r="G1793" s="82" t="s">
        <v>600</v>
      </c>
      <c r="H1793" s="82" t="s">
        <v>360</v>
      </c>
      <c r="I1793" s="82" t="s">
        <v>36828</v>
      </c>
      <c r="J1793" s="82" t="s">
        <v>34233</v>
      </c>
      <c r="K1793" s="82" t="s">
        <v>36829</v>
      </c>
      <c r="L1793" s="82" t="s">
        <v>421</v>
      </c>
      <c r="M1793" s="82" t="s">
        <v>421</v>
      </c>
      <c r="N1793" s="82" t="s">
        <v>36830</v>
      </c>
      <c r="O1793" s="82" t="s">
        <v>558</v>
      </c>
      <c r="P1793" s="82" t="s">
        <v>360</v>
      </c>
      <c r="Q1793" s="82" t="s">
        <v>360</v>
      </c>
      <c r="R1793" s="82" t="s">
        <v>36831</v>
      </c>
      <c r="S1793" s="82" t="s">
        <v>400</v>
      </c>
      <c r="T1793" s="82" t="s">
        <v>36832</v>
      </c>
      <c r="U1793" s="82" t="s">
        <v>36833</v>
      </c>
      <c r="V1793" s="82" t="s">
        <v>632</v>
      </c>
      <c r="W1793" s="82" t="s">
        <v>36834</v>
      </c>
      <c r="X1793" s="82" t="s">
        <v>34480</v>
      </c>
      <c r="Y1793" s="82" t="s">
        <v>36835</v>
      </c>
      <c r="Z1793" s="82" t="s">
        <v>427</v>
      </c>
      <c r="AA1793" s="82" t="s">
        <v>376</v>
      </c>
      <c r="AB1793" s="82" t="s">
        <v>382</v>
      </c>
      <c r="AC1793" s="82" t="s">
        <v>446</v>
      </c>
      <c r="AD1793" s="82" t="s">
        <v>36836</v>
      </c>
      <c r="AE1793" s="82" t="s">
        <v>34128</v>
      </c>
      <c r="AF1793" s="82" t="s">
        <v>382</v>
      </c>
      <c r="AH1793" s="82" t="s">
        <v>382</v>
      </c>
      <c r="AI1793" s="82" t="s">
        <v>33194</v>
      </c>
      <c r="AJ1793" s="82" t="s">
        <v>33659</v>
      </c>
      <c r="AK1793" s="82" t="s">
        <v>36837</v>
      </c>
      <c r="AL1793" s="82" t="s">
        <v>1286</v>
      </c>
    </row>
    <row r="1794" spans="1:38" x14ac:dyDescent="0.25">
      <c r="A1794" s="82" t="s">
        <v>36838</v>
      </c>
      <c r="B1794" s="82">
        <v>93.305000000000007</v>
      </c>
      <c r="C1794" s="82" t="s">
        <v>36839</v>
      </c>
      <c r="D1794" s="82" t="s">
        <v>34110</v>
      </c>
      <c r="E1794" s="82" t="s">
        <v>36840</v>
      </c>
      <c r="F1794" s="82" t="s">
        <v>36841</v>
      </c>
      <c r="G1794" s="82" t="s">
        <v>600</v>
      </c>
      <c r="H1794" s="82" t="s">
        <v>360</v>
      </c>
      <c r="I1794" s="82" t="s">
        <v>36842</v>
      </c>
      <c r="J1794" s="82" t="s">
        <v>36843</v>
      </c>
      <c r="K1794" s="82" t="s">
        <v>628</v>
      </c>
      <c r="L1794" s="82" t="s">
        <v>34253</v>
      </c>
      <c r="M1794" s="82" t="s">
        <v>36844</v>
      </c>
      <c r="N1794" s="82" t="s">
        <v>36845</v>
      </c>
      <c r="O1794" s="82" t="s">
        <v>558</v>
      </c>
      <c r="P1794" s="82" t="s">
        <v>36846</v>
      </c>
      <c r="Q1794" s="82" t="s">
        <v>3562</v>
      </c>
      <c r="R1794" s="82" t="s">
        <v>36847</v>
      </c>
      <c r="S1794" s="82" t="s">
        <v>36848</v>
      </c>
      <c r="T1794" s="82" t="s">
        <v>36849</v>
      </c>
      <c r="U1794" s="82" t="s">
        <v>36850</v>
      </c>
      <c r="V1794" s="82" t="s">
        <v>632</v>
      </c>
      <c r="W1794" s="82" t="s">
        <v>36851</v>
      </c>
      <c r="X1794" s="82" t="s">
        <v>34736</v>
      </c>
      <c r="Y1794" s="82" t="s">
        <v>36852</v>
      </c>
      <c r="AA1794" s="82" t="s">
        <v>376</v>
      </c>
      <c r="AB1794" s="82" t="s">
        <v>36853</v>
      </c>
      <c r="AC1794" s="82" t="s">
        <v>9783</v>
      </c>
      <c r="AD1794" s="82" t="s">
        <v>36854</v>
      </c>
      <c r="AE1794" s="82" t="s">
        <v>34128</v>
      </c>
      <c r="AF1794" s="82" t="s">
        <v>34168</v>
      </c>
      <c r="AG1794" s="82" t="s">
        <v>382</v>
      </c>
      <c r="AH1794" s="82" t="s">
        <v>36855</v>
      </c>
      <c r="AI1794" s="82" t="s">
        <v>36856</v>
      </c>
      <c r="AJ1794" s="82" t="s">
        <v>33659</v>
      </c>
      <c r="AK1794" s="82" t="s">
        <v>36857</v>
      </c>
      <c r="AL1794" s="82" t="s">
        <v>1286</v>
      </c>
    </row>
    <row r="1795" spans="1:38" x14ac:dyDescent="0.25">
      <c r="A1795" s="82" t="s">
        <v>36858</v>
      </c>
      <c r="B1795" s="82">
        <v>93.307000000000002</v>
      </c>
      <c r="D1795" s="82" t="s">
        <v>34367</v>
      </c>
      <c r="E1795" s="82" t="s">
        <v>36859</v>
      </c>
      <c r="F1795" s="82" t="s">
        <v>36860</v>
      </c>
      <c r="G1795" s="82" t="s">
        <v>359</v>
      </c>
      <c r="H1795" s="82" t="s">
        <v>360</v>
      </c>
      <c r="I1795" s="82" t="s">
        <v>36861</v>
      </c>
      <c r="J1795" s="82" t="s">
        <v>36862</v>
      </c>
      <c r="K1795" s="82" t="s">
        <v>36863</v>
      </c>
      <c r="L1795" s="82" t="s">
        <v>421</v>
      </c>
      <c r="M1795" s="82" t="s">
        <v>36864</v>
      </c>
      <c r="N1795" s="82" t="s">
        <v>36865</v>
      </c>
      <c r="O1795" s="82" t="s">
        <v>558</v>
      </c>
      <c r="P1795" s="82" t="s">
        <v>36866</v>
      </c>
      <c r="Q1795" s="82" t="s">
        <v>36867</v>
      </c>
      <c r="R1795" s="82" t="s">
        <v>36868</v>
      </c>
      <c r="S1795" s="82" t="s">
        <v>368</v>
      </c>
      <c r="T1795" s="82" t="s">
        <v>36869</v>
      </c>
      <c r="U1795" s="82" t="s">
        <v>36870</v>
      </c>
      <c r="V1795" s="82" t="s">
        <v>35738</v>
      </c>
      <c r="W1795" s="82" t="s">
        <v>36871</v>
      </c>
      <c r="X1795" s="82" t="s">
        <v>36872</v>
      </c>
      <c r="Y1795" s="82" t="s">
        <v>36873</v>
      </c>
      <c r="Z1795" s="82" t="s">
        <v>36874</v>
      </c>
      <c r="AA1795" s="82" t="s">
        <v>36875</v>
      </c>
      <c r="AB1795" s="82" t="s">
        <v>36876</v>
      </c>
      <c r="AC1795" s="82" t="s">
        <v>735</v>
      </c>
      <c r="AD1795" s="82" t="s">
        <v>36877</v>
      </c>
      <c r="AE1795" s="82" t="s">
        <v>36878</v>
      </c>
      <c r="AF1795" s="82" t="s">
        <v>382</v>
      </c>
      <c r="AG1795" s="82" t="s">
        <v>382</v>
      </c>
      <c r="AH1795" s="82" t="s">
        <v>36879</v>
      </c>
      <c r="AI1795" s="82" t="s">
        <v>4354</v>
      </c>
      <c r="AJ1795" s="82" t="s">
        <v>33659</v>
      </c>
      <c r="AK1795" s="82" t="s">
        <v>36880</v>
      </c>
      <c r="AL1795" s="82" t="s">
        <v>415</v>
      </c>
    </row>
    <row r="1796" spans="1:38" x14ac:dyDescent="0.25">
      <c r="A1796" s="82" t="s">
        <v>36881</v>
      </c>
      <c r="B1796" s="82">
        <v>93.308000000000007</v>
      </c>
      <c r="C1796" s="82" t="s">
        <v>36882</v>
      </c>
      <c r="D1796" s="82" t="s">
        <v>34367</v>
      </c>
      <c r="E1796" s="82" t="s">
        <v>36883</v>
      </c>
      <c r="F1796" s="82" t="s">
        <v>36884</v>
      </c>
      <c r="G1796" s="82" t="s">
        <v>504</v>
      </c>
      <c r="H1796" s="82" t="s">
        <v>360</v>
      </c>
      <c r="I1796" s="82" t="s">
        <v>36885</v>
      </c>
      <c r="J1796" s="82" t="s">
        <v>36886</v>
      </c>
      <c r="K1796" s="82" t="s">
        <v>36887</v>
      </c>
      <c r="L1796" s="82" t="s">
        <v>421</v>
      </c>
      <c r="M1796" s="82" t="s">
        <v>36888</v>
      </c>
      <c r="N1796" s="82" t="s">
        <v>36889</v>
      </c>
      <c r="O1796" s="82" t="s">
        <v>558</v>
      </c>
      <c r="P1796" s="82" t="s">
        <v>36890</v>
      </c>
      <c r="Q1796" s="82" t="s">
        <v>360</v>
      </c>
      <c r="R1796" s="82" t="s">
        <v>36891</v>
      </c>
      <c r="S1796" s="82" t="s">
        <v>368</v>
      </c>
      <c r="T1796" s="82" t="s">
        <v>36892</v>
      </c>
      <c r="U1796" s="82" t="s">
        <v>36893</v>
      </c>
      <c r="V1796" s="82" t="s">
        <v>362</v>
      </c>
      <c r="W1796" s="82" t="s">
        <v>36894</v>
      </c>
      <c r="X1796" s="82" t="s">
        <v>36872</v>
      </c>
      <c r="Y1796" s="82" t="s">
        <v>36895</v>
      </c>
      <c r="AA1796" s="82" t="s">
        <v>36896</v>
      </c>
      <c r="AB1796" s="82" t="s">
        <v>36897</v>
      </c>
      <c r="AC1796" s="82" t="s">
        <v>735</v>
      </c>
      <c r="AD1796" s="82" t="s">
        <v>36898</v>
      </c>
      <c r="AE1796" s="82" t="s">
        <v>36878</v>
      </c>
      <c r="AF1796" s="82" t="s">
        <v>36899</v>
      </c>
      <c r="AG1796" s="82" t="s">
        <v>382</v>
      </c>
      <c r="AH1796" s="82" t="s">
        <v>36900</v>
      </c>
      <c r="AI1796" s="82" t="s">
        <v>4354</v>
      </c>
      <c r="AJ1796" s="82" t="s">
        <v>33659</v>
      </c>
      <c r="AK1796" s="82" t="s">
        <v>36901</v>
      </c>
      <c r="AL1796" s="82" t="s">
        <v>450</v>
      </c>
    </row>
    <row r="1797" spans="1:38" x14ac:dyDescent="0.25">
      <c r="A1797" s="82" t="s">
        <v>36902</v>
      </c>
      <c r="B1797" s="82">
        <v>93.31</v>
      </c>
      <c r="C1797" s="82" t="s">
        <v>36903</v>
      </c>
      <c r="D1797" s="82" t="s">
        <v>34367</v>
      </c>
      <c r="E1797" s="82" t="s">
        <v>36904</v>
      </c>
      <c r="F1797" s="82" t="s">
        <v>36905</v>
      </c>
      <c r="G1797" s="82" t="s">
        <v>12548</v>
      </c>
      <c r="H1797" s="82" t="s">
        <v>360</v>
      </c>
      <c r="I1797" s="82" t="s">
        <v>36906</v>
      </c>
      <c r="J1797" s="82" t="s">
        <v>36907</v>
      </c>
      <c r="K1797" s="82" t="s">
        <v>36908</v>
      </c>
      <c r="L1797" s="82" t="s">
        <v>580</v>
      </c>
      <c r="M1797" s="82" t="s">
        <v>36909</v>
      </c>
      <c r="N1797" s="82" t="s">
        <v>36910</v>
      </c>
      <c r="O1797" s="82" t="s">
        <v>558</v>
      </c>
      <c r="P1797" s="82" t="s">
        <v>36911</v>
      </c>
      <c r="Q1797" s="82" t="s">
        <v>36912</v>
      </c>
      <c r="R1797" s="82" t="s">
        <v>36913</v>
      </c>
      <c r="S1797" s="82" t="s">
        <v>400</v>
      </c>
      <c r="T1797" s="82" t="s">
        <v>36914</v>
      </c>
      <c r="U1797" s="82" t="s">
        <v>36915</v>
      </c>
      <c r="V1797" s="82" t="s">
        <v>36916</v>
      </c>
      <c r="W1797" s="82" t="s">
        <v>36917</v>
      </c>
      <c r="X1797" s="82" t="s">
        <v>35214</v>
      </c>
      <c r="Y1797" s="82" t="s">
        <v>36918</v>
      </c>
      <c r="Z1797" s="82" t="s">
        <v>36919</v>
      </c>
      <c r="AA1797" s="82" t="s">
        <v>376</v>
      </c>
      <c r="AB1797" s="82" t="s">
        <v>382</v>
      </c>
      <c r="AC1797" s="82" t="s">
        <v>36920</v>
      </c>
      <c r="AD1797" s="82" t="s">
        <v>36921</v>
      </c>
      <c r="AE1797" s="82" t="s">
        <v>36922</v>
      </c>
      <c r="AF1797" s="82" t="s">
        <v>382</v>
      </c>
      <c r="AG1797" s="82" t="s">
        <v>382</v>
      </c>
      <c r="AH1797" s="82" t="s">
        <v>36923</v>
      </c>
      <c r="AI1797" s="82" t="s">
        <v>1235</v>
      </c>
      <c r="AJ1797" s="82" t="s">
        <v>33659</v>
      </c>
      <c r="AK1797" s="82" t="s">
        <v>36924</v>
      </c>
      <c r="AL1797" s="82" t="s">
        <v>415</v>
      </c>
    </row>
    <row r="1798" spans="1:38" x14ac:dyDescent="0.25">
      <c r="A1798" s="82" t="s">
        <v>36925</v>
      </c>
      <c r="B1798" s="82">
        <v>93.311000000000007</v>
      </c>
      <c r="C1798" s="82" t="s">
        <v>36926</v>
      </c>
      <c r="D1798" s="82" t="s">
        <v>33643</v>
      </c>
      <c r="E1798" s="82" t="s">
        <v>36927</v>
      </c>
      <c r="F1798" s="82" t="s">
        <v>36928</v>
      </c>
      <c r="G1798" s="82" t="s">
        <v>359</v>
      </c>
      <c r="H1798" s="82" t="s">
        <v>360</v>
      </c>
      <c r="I1798" s="82" t="s">
        <v>36929</v>
      </c>
      <c r="J1798" s="82" t="s">
        <v>36930</v>
      </c>
      <c r="K1798" s="82" t="s">
        <v>36931</v>
      </c>
      <c r="L1798" s="82" t="s">
        <v>421</v>
      </c>
      <c r="M1798" s="82" t="s">
        <v>36932</v>
      </c>
      <c r="N1798" s="82" t="s">
        <v>36933</v>
      </c>
      <c r="O1798" s="82" t="s">
        <v>558</v>
      </c>
      <c r="P1798" s="82" t="s">
        <v>360</v>
      </c>
      <c r="Q1798" s="82" t="s">
        <v>360</v>
      </c>
      <c r="R1798" s="82" t="s">
        <v>36934</v>
      </c>
      <c r="S1798" s="82" t="s">
        <v>400</v>
      </c>
      <c r="T1798" s="82" t="s">
        <v>36935</v>
      </c>
      <c r="U1798" s="82" t="s">
        <v>36936</v>
      </c>
      <c r="V1798" s="82" t="s">
        <v>632</v>
      </c>
      <c r="W1798" s="82" t="s">
        <v>36937</v>
      </c>
      <c r="X1798" s="82" t="s">
        <v>33674</v>
      </c>
      <c r="Y1798" s="82" t="s">
        <v>36938</v>
      </c>
      <c r="Z1798" s="82" t="s">
        <v>36939</v>
      </c>
      <c r="AA1798" s="82" t="s">
        <v>376</v>
      </c>
      <c r="AB1798" s="82" t="s">
        <v>382</v>
      </c>
      <c r="AC1798" s="82" t="s">
        <v>36940</v>
      </c>
      <c r="AD1798" s="82" t="s">
        <v>36941</v>
      </c>
      <c r="AE1798" s="82" t="s">
        <v>36942</v>
      </c>
      <c r="AF1798" s="82" t="s">
        <v>382</v>
      </c>
      <c r="AG1798" s="82" t="s">
        <v>382</v>
      </c>
      <c r="AH1798" s="82" t="s">
        <v>36943</v>
      </c>
      <c r="AI1798" s="82" t="s">
        <v>10896</v>
      </c>
      <c r="AJ1798" s="82" t="s">
        <v>33659</v>
      </c>
      <c r="AK1798" s="82" t="s">
        <v>36944</v>
      </c>
      <c r="AL1798" s="82" t="s">
        <v>415</v>
      </c>
    </row>
    <row r="1799" spans="1:38" x14ac:dyDescent="0.25">
      <c r="A1799" s="82" t="s">
        <v>36945</v>
      </c>
      <c r="B1799" s="82">
        <v>93.311999999999998</v>
      </c>
      <c r="D1799" s="82" t="s">
        <v>34110</v>
      </c>
      <c r="E1799" s="82" t="s">
        <v>36946</v>
      </c>
      <c r="F1799" s="82" t="s">
        <v>36947</v>
      </c>
      <c r="G1799" s="82" t="s">
        <v>600</v>
      </c>
      <c r="H1799" s="82" t="s">
        <v>360</v>
      </c>
      <c r="I1799" s="82" t="s">
        <v>11</v>
      </c>
      <c r="J1799" s="82" t="s">
        <v>36948</v>
      </c>
      <c r="K1799" s="82" t="s">
        <v>628</v>
      </c>
      <c r="L1799" s="82" t="s">
        <v>421</v>
      </c>
      <c r="M1799" s="82" t="s">
        <v>36949</v>
      </c>
      <c r="N1799" s="82" t="s">
        <v>36950</v>
      </c>
      <c r="O1799" s="82" t="s">
        <v>558</v>
      </c>
      <c r="P1799" s="82" t="s">
        <v>360</v>
      </c>
      <c r="Q1799" s="82" t="s">
        <v>360</v>
      </c>
      <c r="R1799" s="82" t="s">
        <v>36951</v>
      </c>
      <c r="S1799" s="82" t="s">
        <v>400</v>
      </c>
      <c r="T1799" s="82" t="s">
        <v>36952</v>
      </c>
      <c r="U1799" s="82" t="s">
        <v>36953</v>
      </c>
      <c r="V1799" s="82" t="s">
        <v>632</v>
      </c>
      <c r="W1799" s="82" t="s">
        <v>36954</v>
      </c>
      <c r="X1799" s="82" t="s">
        <v>34261</v>
      </c>
      <c r="Y1799" s="82" t="s">
        <v>36955</v>
      </c>
      <c r="Z1799" s="82" t="s">
        <v>36956</v>
      </c>
      <c r="AA1799" s="82" t="s">
        <v>376</v>
      </c>
      <c r="AB1799" s="82" t="s">
        <v>382</v>
      </c>
      <c r="AC1799" s="82" t="s">
        <v>735</v>
      </c>
      <c r="AD1799" s="82" t="s">
        <v>36957</v>
      </c>
      <c r="AE1799" s="82" t="s">
        <v>360</v>
      </c>
      <c r="AF1799" s="82" t="s">
        <v>382</v>
      </c>
      <c r="AG1799" s="82" t="s">
        <v>382</v>
      </c>
      <c r="AH1799" s="82" t="s">
        <v>36958</v>
      </c>
      <c r="AI1799" s="82" t="s">
        <v>18163</v>
      </c>
      <c r="AJ1799" s="82" t="s">
        <v>33659</v>
      </c>
      <c r="AK1799" s="82" t="s">
        <v>36959</v>
      </c>
      <c r="AL1799" s="82" t="s">
        <v>1286</v>
      </c>
    </row>
    <row r="1800" spans="1:38" x14ac:dyDescent="0.25">
      <c r="A1800" s="82" t="s">
        <v>36960</v>
      </c>
      <c r="B1800" s="82">
        <v>93.313000000000002</v>
      </c>
      <c r="C1800" s="82" t="s">
        <v>36961</v>
      </c>
      <c r="D1800" s="82" t="s">
        <v>34367</v>
      </c>
      <c r="E1800" s="82" t="s">
        <v>36962</v>
      </c>
      <c r="F1800" s="82" t="s">
        <v>36963</v>
      </c>
      <c r="G1800" s="82" t="s">
        <v>359</v>
      </c>
      <c r="H1800" s="82" t="s">
        <v>360</v>
      </c>
      <c r="I1800" s="82" t="s">
        <v>36964</v>
      </c>
      <c r="J1800" s="82" t="s">
        <v>36965</v>
      </c>
      <c r="K1800" s="82" t="s">
        <v>36966</v>
      </c>
      <c r="L1800" s="82" t="s">
        <v>421</v>
      </c>
      <c r="M1800" s="82" t="s">
        <v>421</v>
      </c>
      <c r="N1800" s="82" t="s">
        <v>36967</v>
      </c>
      <c r="O1800" s="82" t="s">
        <v>558</v>
      </c>
      <c r="P1800" s="82" t="s">
        <v>360</v>
      </c>
      <c r="Q1800" s="82" t="s">
        <v>36968</v>
      </c>
      <c r="R1800" s="82" t="s">
        <v>36969</v>
      </c>
      <c r="S1800" s="82" t="s">
        <v>400</v>
      </c>
      <c r="T1800" s="82" t="s">
        <v>36970</v>
      </c>
      <c r="U1800" s="82" t="s">
        <v>36971</v>
      </c>
      <c r="V1800" s="82" t="s">
        <v>632</v>
      </c>
      <c r="W1800" s="82" t="s">
        <v>36972</v>
      </c>
      <c r="X1800" s="82" t="s">
        <v>36973</v>
      </c>
      <c r="Y1800" s="82" t="s">
        <v>36974</v>
      </c>
      <c r="AA1800" s="82" t="s">
        <v>376</v>
      </c>
      <c r="AB1800" s="82" t="s">
        <v>382</v>
      </c>
      <c r="AC1800" s="82" t="s">
        <v>36975</v>
      </c>
      <c r="AD1800" s="82" t="s">
        <v>36976</v>
      </c>
      <c r="AF1800" s="82" t="s">
        <v>382</v>
      </c>
      <c r="AG1800" s="82" t="s">
        <v>382</v>
      </c>
      <c r="AH1800" s="82" t="s">
        <v>382</v>
      </c>
      <c r="AI1800" s="82" t="s">
        <v>10821</v>
      </c>
      <c r="AJ1800" s="82" t="s">
        <v>33659</v>
      </c>
      <c r="AK1800" s="82" t="s">
        <v>36977</v>
      </c>
      <c r="AL1800" s="82" t="s">
        <v>1286</v>
      </c>
    </row>
    <row r="1801" spans="1:38" x14ac:dyDescent="0.25">
      <c r="A1801" s="82" t="s">
        <v>36978</v>
      </c>
      <c r="B1801" s="82">
        <v>93.313999999999993</v>
      </c>
      <c r="C1801" s="82" t="s">
        <v>36979</v>
      </c>
      <c r="D1801" s="82" t="s">
        <v>34110</v>
      </c>
      <c r="E1801" s="82" t="s">
        <v>36980</v>
      </c>
      <c r="F1801" s="82" t="s">
        <v>36981</v>
      </c>
      <c r="G1801" s="82" t="s">
        <v>600</v>
      </c>
      <c r="H1801" s="82" t="s">
        <v>360</v>
      </c>
      <c r="I1801" s="82" t="s">
        <v>11</v>
      </c>
      <c r="J1801" s="82" t="s">
        <v>36982</v>
      </c>
      <c r="K1801" s="82" t="s">
        <v>36983</v>
      </c>
      <c r="L1801" s="82" t="s">
        <v>421</v>
      </c>
      <c r="M1801" s="82" t="s">
        <v>421</v>
      </c>
      <c r="N1801" s="82" t="s">
        <v>36984</v>
      </c>
      <c r="O1801" s="82" t="s">
        <v>366</v>
      </c>
      <c r="P1801" s="82" t="s">
        <v>360</v>
      </c>
      <c r="Q1801" s="82" t="s">
        <v>360</v>
      </c>
      <c r="R1801" s="82" t="s">
        <v>34333</v>
      </c>
      <c r="S1801" s="82" t="s">
        <v>368</v>
      </c>
      <c r="T1801" s="82" t="s">
        <v>36985</v>
      </c>
      <c r="U1801" s="82" t="s">
        <v>36986</v>
      </c>
      <c r="V1801" s="82" t="s">
        <v>36987</v>
      </c>
      <c r="W1801" s="82" t="s">
        <v>34336</v>
      </c>
      <c r="X1801" s="82" t="s">
        <v>34261</v>
      </c>
      <c r="Y1801" s="82" t="s">
        <v>36988</v>
      </c>
      <c r="Z1801" s="82" t="s">
        <v>36989</v>
      </c>
      <c r="AA1801" s="82" t="s">
        <v>376</v>
      </c>
      <c r="AB1801" s="82" t="s">
        <v>382</v>
      </c>
      <c r="AC1801" s="82" t="s">
        <v>446</v>
      </c>
      <c r="AD1801" s="82" t="s">
        <v>36990</v>
      </c>
      <c r="AE1801" s="82" t="s">
        <v>34341</v>
      </c>
      <c r="AF1801" s="82" t="s">
        <v>382</v>
      </c>
      <c r="AG1801" s="82" t="s">
        <v>36991</v>
      </c>
      <c r="AH1801" s="82" t="s">
        <v>34342</v>
      </c>
      <c r="AI1801" s="82" t="s">
        <v>18163</v>
      </c>
      <c r="AJ1801" s="82" t="s">
        <v>33659</v>
      </c>
      <c r="AK1801" s="82" t="s">
        <v>36992</v>
      </c>
      <c r="AL1801" s="82" t="s">
        <v>961</v>
      </c>
    </row>
    <row r="1802" spans="1:38" x14ac:dyDescent="0.25">
      <c r="A1802" s="82" t="s">
        <v>36993</v>
      </c>
      <c r="B1802" s="82">
        <v>93.314999999999998</v>
      </c>
      <c r="C1802" s="82" t="s">
        <v>36994</v>
      </c>
      <c r="D1802" s="82" t="s">
        <v>34110</v>
      </c>
      <c r="E1802" s="82" t="s">
        <v>36995</v>
      </c>
      <c r="F1802" s="82" t="s">
        <v>36996</v>
      </c>
      <c r="G1802" s="82" t="s">
        <v>600</v>
      </c>
      <c r="H1802" s="82" t="s">
        <v>360</v>
      </c>
      <c r="I1802" s="82" t="s">
        <v>11</v>
      </c>
      <c r="J1802" s="82" t="s">
        <v>36997</v>
      </c>
      <c r="K1802" s="82" t="s">
        <v>36998</v>
      </c>
      <c r="L1802" s="82" t="s">
        <v>36999</v>
      </c>
      <c r="M1802" s="82" t="s">
        <v>37000</v>
      </c>
      <c r="N1802" s="82" t="s">
        <v>37001</v>
      </c>
      <c r="O1802" s="82" t="s">
        <v>558</v>
      </c>
      <c r="P1802" s="82" t="s">
        <v>360</v>
      </c>
      <c r="Q1802" s="82" t="s">
        <v>360</v>
      </c>
      <c r="R1802" s="82" t="s">
        <v>37002</v>
      </c>
      <c r="S1802" s="82" t="s">
        <v>400</v>
      </c>
      <c r="T1802" s="82" t="s">
        <v>37003</v>
      </c>
      <c r="U1802" s="82" t="s">
        <v>37004</v>
      </c>
      <c r="V1802" s="82" t="s">
        <v>632</v>
      </c>
      <c r="W1802" s="82" t="s">
        <v>34336</v>
      </c>
      <c r="X1802" s="82" t="s">
        <v>34261</v>
      </c>
      <c r="Y1802" s="82" t="s">
        <v>37005</v>
      </c>
      <c r="Z1802" s="82" t="s">
        <v>37006</v>
      </c>
      <c r="AA1802" s="82" t="s">
        <v>376</v>
      </c>
      <c r="AB1802" s="82" t="s">
        <v>37007</v>
      </c>
      <c r="AC1802" s="82" t="s">
        <v>446</v>
      </c>
      <c r="AD1802" s="82" t="s">
        <v>37008</v>
      </c>
      <c r="AE1802" s="82" t="s">
        <v>360</v>
      </c>
      <c r="AF1802" s="82" t="s">
        <v>382</v>
      </c>
      <c r="AG1802" s="82" t="s">
        <v>382</v>
      </c>
      <c r="AH1802" s="82" t="s">
        <v>37009</v>
      </c>
      <c r="AI1802" s="82" t="s">
        <v>18163</v>
      </c>
      <c r="AJ1802" s="82" t="s">
        <v>33659</v>
      </c>
      <c r="AK1802" s="82" t="s">
        <v>37010</v>
      </c>
      <c r="AL1802" s="82" t="s">
        <v>415</v>
      </c>
    </row>
    <row r="1803" spans="1:38" x14ac:dyDescent="0.25">
      <c r="A1803" s="82" t="s">
        <v>37011</v>
      </c>
      <c r="B1803" s="82">
        <v>93.316000000000003</v>
      </c>
      <c r="C1803" s="82" t="s">
        <v>37012</v>
      </c>
      <c r="D1803" s="82" t="s">
        <v>34110</v>
      </c>
      <c r="E1803" s="82" t="s">
        <v>37013</v>
      </c>
      <c r="F1803" s="82" t="s">
        <v>37014</v>
      </c>
      <c r="G1803" s="82" t="s">
        <v>9351</v>
      </c>
      <c r="H1803" s="82" t="s">
        <v>360</v>
      </c>
      <c r="I1803" s="82" t="s">
        <v>37015</v>
      </c>
      <c r="J1803" s="82" t="s">
        <v>37016</v>
      </c>
      <c r="K1803" s="82" t="s">
        <v>37017</v>
      </c>
      <c r="L1803" s="82" t="s">
        <v>421</v>
      </c>
      <c r="M1803" s="82" t="s">
        <v>37018</v>
      </c>
      <c r="N1803" s="82" t="s">
        <v>37019</v>
      </c>
      <c r="O1803" s="82" t="s">
        <v>558</v>
      </c>
      <c r="P1803" s="82" t="s">
        <v>360</v>
      </c>
      <c r="Q1803" s="82" t="s">
        <v>360</v>
      </c>
      <c r="R1803" s="82" t="s">
        <v>37020</v>
      </c>
      <c r="S1803" s="82" t="s">
        <v>368</v>
      </c>
      <c r="T1803" s="82" t="s">
        <v>37021</v>
      </c>
      <c r="U1803" s="82" t="s">
        <v>37022</v>
      </c>
      <c r="V1803" s="82" t="s">
        <v>37023</v>
      </c>
      <c r="W1803" s="82" t="s">
        <v>36389</v>
      </c>
      <c r="X1803" s="82" t="s">
        <v>34124</v>
      </c>
      <c r="Y1803" s="82" t="s">
        <v>37024</v>
      </c>
      <c r="Z1803" s="82" t="s">
        <v>899</v>
      </c>
      <c r="AA1803" s="82" t="s">
        <v>376</v>
      </c>
      <c r="AB1803" s="82" t="s">
        <v>37025</v>
      </c>
      <c r="AC1803" s="82" t="s">
        <v>735</v>
      </c>
      <c r="AD1803" s="82" t="s">
        <v>37026</v>
      </c>
      <c r="AE1803" s="82" t="s">
        <v>37027</v>
      </c>
      <c r="AF1803" s="82" t="s">
        <v>382</v>
      </c>
      <c r="AG1803" s="82" t="s">
        <v>382</v>
      </c>
      <c r="AH1803" s="82" t="s">
        <v>37028</v>
      </c>
      <c r="AI1803" s="82" t="s">
        <v>37029</v>
      </c>
      <c r="AJ1803" s="82" t="s">
        <v>33659</v>
      </c>
      <c r="AK1803" s="82" t="s">
        <v>37030</v>
      </c>
      <c r="AL1803" s="82" t="s">
        <v>415</v>
      </c>
    </row>
    <row r="1804" spans="1:38" x14ac:dyDescent="0.25">
      <c r="A1804" s="82" t="s">
        <v>37031</v>
      </c>
      <c r="B1804" s="82">
        <v>93.316999999999993</v>
      </c>
      <c r="D1804" s="82" t="s">
        <v>34110</v>
      </c>
      <c r="E1804" s="82" t="s">
        <v>37032</v>
      </c>
      <c r="F1804" s="82" t="s">
        <v>37033</v>
      </c>
      <c r="G1804" s="82" t="s">
        <v>600</v>
      </c>
      <c r="H1804" s="82" t="s">
        <v>360</v>
      </c>
      <c r="I1804" s="82" t="s">
        <v>37034</v>
      </c>
      <c r="J1804" s="82" t="s">
        <v>37035</v>
      </c>
      <c r="K1804" s="82" t="s">
        <v>37036</v>
      </c>
      <c r="L1804" s="82" t="s">
        <v>37037</v>
      </c>
      <c r="M1804" s="82" t="s">
        <v>37038</v>
      </c>
      <c r="N1804" s="82" t="s">
        <v>37039</v>
      </c>
      <c r="O1804" s="82" t="s">
        <v>558</v>
      </c>
      <c r="P1804" s="82" t="s">
        <v>37040</v>
      </c>
      <c r="Q1804" s="82" t="s">
        <v>360</v>
      </c>
      <c r="R1804" s="82" t="s">
        <v>37041</v>
      </c>
      <c r="S1804" s="82" t="s">
        <v>400</v>
      </c>
      <c r="T1804" s="82" t="s">
        <v>37042</v>
      </c>
      <c r="U1804" s="82" t="s">
        <v>37043</v>
      </c>
      <c r="V1804" s="82" t="s">
        <v>632</v>
      </c>
      <c r="W1804" s="82" t="s">
        <v>37044</v>
      </c>
      <c r="X1804" s="82" t="s">
        <v>37045</v>
      </c>
      <c r="Y1804" s="82" t="s">
        <v>37046</v>
      </c>
      <c r="Z1804" s="82" t="s">
        <v>37047</v>
      </c>
      <c r="AA1804" s="82" t="s">
        <v>37048</v>
      </c>
      <c r="AB1804" s="82" t="s">
        <v>37049</v>
      </c>
      <c r="AC1804" s="82" t="s">
        <v>1011</v>
      </c>
      <c r="AD1804" s="82" t="s">
        <v>37050</v>
      </c>
      <c r="AE1804" s="82" t="s">
        <v>34128</v>
      </c>
      <c r="AF1804" s="82" t="s">
        <v>37051</v>
      </c>
      <c r="AG1804" s="82" t="s">
        <v>37052</v>
      </c>
      <c r="AH1804" s="82" t="s">
        <v>37053</v>
      </c>
      <c r="AI1804" s="82" t="s">
        <v>37054</v>
      </c>
      <c r="AJ1804" s="82" t="s">
        <v>33659</v>
      </c>
      <c r="AK1804" s="82" t="s">
        <v>37055</v>
      </c>
      <c r="AL1804" s="82" t="s">
        <v>415</v>
      </c>
    </row>
    <row r="1805" spans="1:38" x14ac:dyDescent="0.25">
      <c r="A1805" s="82" t="s">
        <v>37056</v>
      </c>
      <c r="B1805" s="82">
        <v>93.317999999999998</v>
      </c>
      <c r="C1805" s="82" t="s">
        <v>37057</v>
      </c>
      <c r="D1805" s="82" t="s">
        <v>34110</v>
      </c>
      <c r="E1805" s="82" t="s">
        <v>37058</v>
      </c>
      <c r="F1805" s="82" t="s">
        <v>37059</v>
      </c>
      <c r="G1805" s="82" t="s">
        <v>600</v>
      </c>
      <c r="H1805" s="82" t="s">
        <v>360</v>
      </c>
      <c r="I1805" s="82" t="s">
        <v>37060</v>
      </c>
      <c r="J1805" s="82" t="s">
        <v>37061</v>
      </c>
      <c r="K1805" s="82" t="s">
        <v>37062</v>
      </c>
      <c r="L1805" s="82" t="s">
        <v>421</v>
      </c>
      <c r="M1805" s="82" t="s">
        <v>421</v>
      </c>
      <c r="N1805" s="82" t="s">
        <v>37063</v>
      </c>
      <c r="O1805" s="82" t="s">
        <v>558</v>
      </c>
      <c r="P1805" s="82" t="s">
        <v>360</v>
      </c>
      <c r="Q1805" s="82" t="s">
        <v>360</v>
      </c>
      <c r="R1805" s="82" t="s">
        <v>34733</v>
      </c>
      <c r="S1805" s="82" t="s">
        <v>368</v>
      </c>
      <c r="T1805" s="82" t="s">
        <v>37064</v>
      </c>
      <c r="U1805" s="82" t="s">
        <v>37065</v>
      </c>
      <c r="V1805" s="82" t="s">
        <v>37066</v>
      </c>
      <c r="W1805" s="82" t="s">
        <v>360</v>
      </c>
      <c r="X1805" s="82" t="s">
        <v>34736</v>
      </c>
      <c r="Y1805" s="82" t="s">
        <v>37067</v>
      </c>
      <c r="AA1805" s="82" t="s">
        <v>376</v>
      </c>
      <c r="AB1805" s="82" t="s">
        <v>382</v>
      </c>
      <c r="AC1805" s="82" t="s">
        <v>735</v>
      </c>
      <c r="AD1805" s="82" t="s">
        <v>37068</v>
      </c>
      <c r="AE1805" s="82" t="s">
        <v>34128</v>
      </c>
      <c r="AF1805" s="82" t="s">
        <v>382</v>
      </c>
      <c r="AG1805" s="82" t="s">
        <v>382</v>
      </c>
      <c r="AH1805" s="82" t="s">
        <v>382</v>
      </c>
      <c r="AI1805" s="82" t="s">
        <v>37029</v>
      </c>
      <c r="AJ1805" s="82" t="s">
        <v>33659</v>
      </c>
      <c r="AK1805" s="82" t="s">
        <v>37069</v>
      </c>
      <c r="AL1805" s="82" t="s">
        <v>415</v>
      </c>
    </row>
    <row r="1806" spans="1:38" x14ac:dyDescent="0.25">
      <c r="A1806" s="82" t="s">
        <v>37070</v>
      </c>
      <c r="B1806" s="82">
        <v>93.319000000000003</v>
      </c>
      <c r="C1806" s="82" t="s">
        <v>37071</v>
      </c>
      <c r="D1806" s="82" t="s">
        <v>34110</v>
      </c>
      <c r="E1806" s="82" t="s">
        <v>37072</v>
      </c>
      <c r="F1806" s="82" t="s">
        <v>37073</v>
      </c>
      <c r="G1806" s="82" t="s">
        <v>359</v>
      </c>
      <c r="H1806" s="82" t="s">
        <v>360</v>
      </c>
      <c r="I1806" s="82" t="s">
        <v>37074</v>
      </c>
      <c r="J1806" s="82" t="s">
        <v>37075</v>
      </c>
      <c r="K1806" s="82" t="s">
        <v>37076</v>
      </c>
      <c r="L1806" s="82" t="s">
        <v>421</v>
      </c>
      <c r="M1806" s="82" t="s">
        <v>37077</v>
      </c>
      <c r="N1806" s="82" t="s">
        <v>37078</v>
      </c>
      <c r="O1806" s="82" t="s">
        <v>558</v>
      </c>
      <c r="P1806" s="82" t="s">
        <v>37079</v>
      </c>
      <c r="Q1806" s="82" t="s">
        <v>360</v>
      </c>
      <c r="R1806" s="82" t="s">
        <v>37080</v>
      </c>
      <c r="S1806" s="82" t="s">
        <v>368</v>
      </c>
      <c r="T1806" s="82" t="s">
        <v>37081</v>
      </c>
      <c r="U1806" s="82" t="s">
        <v>37082</v>
      </c>
      <c r="V1806" s="82" t="s">
        <v>362</v>
      </c>
      <c r="W1806" s="82" t="s">
        <v>34777</v>
      </c>
      <c r="X1806" s="82" t="s">
        <v>34124</v>
      </c>
      <c r="Y1806" s="82" t="s">
        <v>37083</v>
      </c>
      <c r="Z1806" s="82" t="s">
        <v>427</v>
      </c>
      <c r="AA1806" s="82" t="s">
        <v>376</v>
      </c>
      <c r="AB1806" s="82" t="s">
        <v>37084</v>
      </c>
      <c r="AC1806" s="82" t="s">
        <v>735</v>
      </c>
      <c r="AD1806" s="82" t="s">
        <v>37085</v>
      </c>
      <c r="AE1806" s="82" t="s">
        <v>360</v>
      </c>
      <c r="AF1806" s="82" t="s">
        <v>37086</v>
      </c>
      <c r="AG1806" s="82" t="s">
        <v>382</v>
      </c>
      <c r="AH1806" s="82" t="s">
        <v>37087</v>
      </c>
      <c r="AI1806" s="82" t="s">
        <v>37088</v>
      </c>
      <c r="AJ1806" s="82" t="s">
        <v>33659</v>
      </c>
      <c r="AK1806" s="82" t="s">
        <v>37089</v>
      </c>
      <c r="AL1806" s="82" t="s">
        <v>499</v>
      </c>
    </row>
    <row r="1807" spans="1:38" x14ac:dyDescent="0.25">
      <c r="A1807" s="82" t="s">
        <v>37090</v>
      </c>
      <c r="B1807" s="82">
        <v>93.320999999999998</v>
      </c>
      <c r="D1807" s="82" t="s">
        <v>34367</v>
      </c>
      <c r="E1807" s="82" t="s">
        <v>37091</v>
      </c>
      <c r="F1807" s="82" t="s">
        <v>37092</v>
      </c>
      <c r="G1807" s="82" t="s">
        <v>4176</v>
      </c>
      <c r="H1807" s="82" t="s">
        <v>360</v>
      </c>
      <c r="I1807" s="82" t="s">
        <v>37093</v>
      </c>
      <c r="J1807" s="82" t="s">
        <v>37094</v>
      </c>
      <c r="K1807" s="82" t="s">
        <v>37095</v>
      </c>
      <c r="L1807" s="82" t="s">
        <v>421</v>
      </c>
      <c r="M1807" s="82" t="s">
        <v>421</v>
      </c>
      <c r="N1807" s="82" t="s">
        <v>37096</v>
      </c>
      <c r="O1807" s="82" t="s">
        <v>366</v>
      </c>
      <c r="P1807" s="82" t="s">
        <v>360</v>
      </c>
      <c r="Q1807" s="82" t="s">
        <v>36968</v>
      </c>
      <c r="R1807" s="82" t="s">
        <v>37097</v>
      </c>
      <c r="S1807" s="82" t="s">
        <v>400</v>
      </c>
      <c r="T1807" s="82" t="s">
        <v>37098</v>
      </c>
      <c r="U1807" s="82" t="s">
        <v>37099</v>
      </c>
      <c r="V1807" s="82" t="s">
        <v>632</v>
      </c>
      <c r="W1807" s="82" t="s">
        <v>37100</v>
      </c>
      <c r="X1807" s="82" t="s">
        <v>37101</v>
      </c>
      <c r="Y1807" s="82" t="s">
        <v>37102</v>
      </c>
      <c r="Z1807" s="82" t="s">
        <v>37103</v>
      </c>
      <c r="AA1807" s="82" t="s">
        <v>376</v>
      </c>
      <c r="AB1807" s="82" t="s">
        <v>382</v>
      </c>
      <c r="AC1807" s="82" t="s">
        <v>37104</v>
      </c>
      <c r="AD1807" s="82" t="s">
        <v>37105</v>
      </c>
      <c r="AE1807" s="82" t="s">
        <v>37106</v>
      </c>
      <c r="AF1807" s="82" t="s">
        <v>382</v>
      </c>
      <c r="AG1807" s="82" t="s">
        <v>382</v>
      </c>
      <c r="AH1807" s="82" t="s">
        <v>382</v>
      </c>
      <c r="AI1807" s="82" t="s">
        <v>37107</v>
      </c>
      <c r="AJ1807" s="82" t="s">
        <v>33659</v>
      </c>
      <c r="AK1807" s="82" t="s">
        <v>37108</v>
      </c>
      <c r="AL1807" s="82" t="s">
        <v>415</v>
      </c>
    </row>
    <row r="1808" spans="1:38" x14ac:dyDescent="0.25">
      <c r="A1808" s="82" t="s">
        <v>37109</v>
      </c>
      <c r="B1808" s="82">
        <v>93.322000000000003</v>
      </c>
      <c r="C1808" s="82" t="s">
        <v>37110</v>
      </c>
      <c r="D1808" s="82" t="s">
        <v>34110</v>
      </c>
      <c r="E1808" s="82" t="s">
        <v>37111</v>
      </c>
      <c r="F1808" s="82" t="s">
        <v>37112</v>
      </c>
      <c r="G1808" s="82" t="s">
        <v>600</v>
      </c>
      <c r="H1808" s="82" t="s">
        <v>360</v>
      </c>
      <c r="I1808" s="82" t="s">
        <v>37113</v>
      </c>
      <c r="J1808" s="82" t="s">
        <v>37114</v>
      </c>
      <c r="K1808" s="82" t="s">
        <v>37115</v>
      </c>
      <c r="L1808" s="82" t="s">
        <v>35125</v>
      </c>
      <c r="M1808" s="82" t="s">
        <v>37116</v>
      </c>
      <c r="N1808" s="82" t="s">
        <v>37117</v>
      </c>
      <c r="O1808" s="82" t="s">
        <v>558</v>
      </c>
      <c r="P1808" s="82" t="s">
        <v>360</v>
      </c>
      <c r="Q1808" s="82" t="s">
        <v>360</v>
      </c>
      <c r="R1808" s="82" t="s">
        <v>37118</v>
      </c>
      <c r="S1808" s="82" t="s">
        <v>400</v>
      </c>
      <c r="T1808" s="82" t="s">
        <v>37119</v>
      </c>
      <c r="U1808" s="82" t="s">
        <v>37120</v>
      </c>
      <c r="V1808" s="82" t="s">
        <v>37121</v>
      </c>
      <c r="W1808" s="82" t="s">
        <v>37122</v>
      </c>
      <c r="X1808" s="82" t="s">
        <v>34124</v>
      </c>
      <c r="Y1808" s="82" t="s">
        <v>37123</v>
      </c>
      <c r="Z1808" s="82" t="s">
        <v>37124</v>
      </c>
      <c r="AA1808" s="82" t="s">
        <v>376</v>
      </c>
      <c r="AB1808" s="82" t="s">
        <v>34165</v>
      </c>
      <c r="AC1808" s="82" t="s">
        <v>37125</v>
      </c>
      <c r="AD1808" s="82" t="s">
        <v>37126</v>
      </c>
      <c r="AE1808" s="82" t="s">
        <v>34128</v>
      </c>
      <c r="AF1808" s="82" t="s">
        <v>382</v>
      </c>
      <c r="AG1808" s="82" t="s">
        <v>382</v>
      </c>
      <c r="AH1808" s="82" t="s">
        <v>37127</v>
      </c>
      <c r="AI1808" s="82" t="s">
        <v>18178</v>
      </c>
      <c r="AJ1808" s="82" t="s">
        <v>33659</v>
      </c>
      <c r="AK1808" s="82" t="s">
        <v>37128</v>
      </c>
      <c r="AL1808" s="82" t="s">
        <v>415</v>
      </c>
    </row>
    <row r="1809" spans="1:38" x14ac:dyDescent="0.25">
      <c r="A1809" s="82" t="s">
        <v>37129</v>
      </c>
      <c r="B1809" s="82">
        <v>93.322999999999993</v>
      </c>
      <c r="C1809" s="82" t="s">
        <v>37130</v>
      </c>
      <c r="D1809" s="82" t="s">
        <v>34110</v>
      </c>
      <c r="E1809" s="82" t="s">
        <v>37131</v>
      </c>
      <c r="F1809" s="82" t="s">
        <v>37132</v>
      </c>
      <c r="G1809" s="82" t="s">
        <v>600</v>
      </c>
      <c r="H1809" s="82" t="s">
        <v>360</v>
      </c>
      <c r="I1809" s="82" t="s">
        <v>37133</v>
      </c>
      <c r="J1809" s="82" t="s">
        <v>37134</v>
      </c>
      <c r="K1809" s="82" t="s">
        <v>37135</v>
      </c>
      <c r="L1809" s="82" t="s">
        <v>37136</v>
      </c>
      <c r="M1809" s="82" t="s">
        <v>421</v>
      </c>
      <c r="N1809" s="82" t="s">
        <v>37137</v>
      </c>
      <c r="O1809" s="82" t="s">
        <v>558</v>
      </c>
      <c r="P1809" s="82" t="s">
        <v>360</v>
      </c>
      <c r="Q1809" s="82" t="s">
        <v>360</v>
      </c>
      <c r="R1809" s="82" t="s">
        <v>37138</v>
      </c>
      <c r="S1809" s="82" t="s">
        <v>400</v>
      </c>
      <c r="T1809" s="82" t="s">
        <v>37139</v>
      </c>
      <c r="U1809" s="82" t="s">
        <v>37140</v>
      </c>
      <c r="V1809" s="82" t="s">
        <v>632</v>
      </c>
      <c r="W1809" s="82" t="s">
        <v>37141</v>
      </c>
      <c r="X1809" s="82" t="s">
        <v>34124</v>
      </c>
      <c r="Y1809" s="82" t="s">
        <v>37142</v>
      </c>
      <c r="Z1809" s="82" t="s">
        <v>37143</v>
      </c>
      <c r="AA1809" s="82" t="s">
        <v>376</v>
      </c>
      <c r="AB1809" s="82" t="s">
        <v>37144</v>
      </c>
      <c r="AC1809" s="82" t="s">
        <v>37145</v>
      </c>
      <c r="AD1809" s="82" t="s">
        <v>37146</v>
      </c>
      <c r="AF1809" s="82" t="s">
        <v>37147</v>
      </c>
      <c r="AG1809" s="82" t="s">
        <v>382</v>
      </c>
      <c r="AH1809" s="82" t="s">
        <v>37148</v>
      </c>
      <c r="AI1809" s="82" t="s">
        <v>37149</v>
      </c>
      <c r="AJ1809" s="82" t="s">
        <v>33659</v>
      </c>
      <c r="AK1809" s="82" t="s">
        <v>37150</v>
      </c>
      <c r="AL1809" s="82" t="s">
        <v>415</v>
      </c>
    </row>
    <row r="1810" spans="1:38" x14ac:dyDescent="0.25">
      <c r="A1810" s="82" t="s">
        <v>37151</v>
      </c>
      <c r="B1810" s="82">
        <v>93.323999999999998</v>
      </c>
      <c r="C1810" s="82" t="s">
        <v>37152</v>
      </c>
      <c r="D1810" s="82" t="s">
        <v>33803</v>
      </c>
      <c r="E1810" s="82" t="s">
        <v>37153</v>
      </c>
      <c r="F1810" s="82" t="s">
        <v>37154</v>
      </c>
      <c r="G1810" s="82" t="s">
        <v>600</v>
      </c>
      <c r="H1810" s="82" t="s">
        <v>360</v>
      </c>
      <c r="I1810" s="82" t="s">
        <v>37155</v>
      </c>
      <c r="J1810" s="82" t="s">
        <v>37156</v>
      </c>
      <c r="K1810" s="82" t="s">
        <v>37157</v>
      </c>
      <c r="L1810" s="82" t="s">
        <v>580</v>
      </c>
      <c r="M1810" s="82" t="s">
        <v>1376</v>
      </c>
      <c r="N1810" s="82" t="s">
        <v>37158</v>
      </c>
      <c r="O1810" s="82" t="s">
        <v>558</v>
      </c>
      <c r="P1810" s="82" t="s">
        <v>360</v>
      </c>
      <c r="Q1810" s="82" t="s">
        <v>37159</v>
      </c>
      <c r="R1810" s="82" t="s">
        <v>37160</v>
      </c>
      <c r="S1810" s="82" t="s">
        <v>37161</v>
      </c>
      <c r="T1810" s="82" t="s">
        <v>37162</v>
      </c>
      <c r="U1810" s="82" t="s">
        <v>37163</v>
      </c>
      <c r="V1810" s="82" t="s">
        <v>33817</v>
      </c>
      <c r="W1810" s="82" t="s">
        <v>37164</v>
      </c>
      <c r="X1810" s="82" t="s">
        <v>33819</v>
      </c>
      <c r="Y1810" s="82" t="s">
        <v>37165</v>
      </c>
      <c r="Z1810" s="82" t="s">
        <v>37166</v>
      </c>
      <c r="AA1810" s="82" t="s">
        <v>376</v>
      </c>
      <c r="AB1810" s="82" t="s">
        <v>37167</v>
      </c>
      <c r="AC1810" s="82" t="s">
        <v>37168</v>
      </c>
      <c r="AD1810" s="82" t="s">
        <v>37169</v>
      </c>
      <c r="AE1810" s="82" t="s">
        <v>37170</v>
      </c>
      <c r="AF1810" s="82" t="s">
        <v>37171</v>
      </c>
      <c r="AG1810" s="82" t="s">
        <v>382</v>
      </c>
      <c r="AH1810" s="82" t="s">
        <v>37172</v>
      </c>
      <c r="AI1810" s="82" t="s">
        <v>37173</v>
      </c>
      <c r="AJ1810" s="82" t="s">
        <v>33659</v>
      </c>
      <c r="AK1810" s="82" t="s">
        <v>37174</v>
      </c>
      <c r="AL1810" s="82" t="s">
        <v>415</v>
      </c>
    </row>
    <row r="1811" spans="1:38" x14ac:dyDescent="0.25">
      <c r="A1811" s="82" t="s">
        <v>37175</v>
      </c>
      <c r="B1811" s="82">
        <v>93.325000000000003</v>
      </c>
      <c r="C1811" s="82" t="s">
        <v>37176</v>
      </c>
      <c r="D1811" s="82" t="s">
        <v>33803</v>
      </c>
      <c r="E1811" s="82" t="s">
        <v>37177</v>
      </c>
      <c r="F1811" s="82" t="s">
        <v>37178</v>
      </c>
      <c r="G1811" s="82" t="s">
        <v>3580</v>
      </c>
      <c r="H1811" s="82" t="s">
        <v>360</v>
      </c>
      <c r="I1811" s="82" t="s">
        <v>37179</v>
      </c>
      <c r="J1811" s="82" t="s">
        <v>37180</v>
      </c>
      <c r="K1811" s="82" t="s">
        <v>37181</v>
      </c>
      <c r="L1811" s="82" t="s">
        <v>1180</v>
      </c>
      <c r="M1811" s="82" t="s">
        <v>421</v>
      </c>
      <c r="N1811" s="82" t="s">
        <v>37182</v>
      </c>
      <c r="O1811" s="82" t="s">
        <v>558</v>
      </c>
      <c r="P1811" s="82" t="s">
        <v>37183</v>
      </c>
      <c r="Q1811" s="82" t="s">
        <v>360</v>
      </c>
      <c r="R1811" s="82" t="s">
        <v>360</v>
      </c>
      <c r="S1811" s="82" t="s">
        <v>368</v>
      </c>
      <c r="T1811" s="82" t="s">
        <v>37184</v>
      </c>
      <c r="U1811" s="82" t="s">
        <v>37185</v>
      </c>
      <c r="V1811" s="82" t="s">
        <v>33817</v>
      </c>
      <c r="W1811" s="82" t="s">
        <v>37186</v>
      </c>
      <c r="X1811" s="82" t="s">
        <v>33819</v>
      </c>
      <c r="Y1811" s="82" t="s">
        <v>37187</v>
      </c>
      <c r="AA1811" s="82" t="s">
        <v>376</v>
      </c>
      <c r="AB1811" s="82" t="s">
        <v>382</v>
      </c>
      <c r="AC1811" s="82" t="s">
        <v>37188</v>
      </c>
      <c r="AD1811" s="82" t="s">
        <v>37189</v>
      </c>
      <c r="AE1811" s="82" t="s">
        <v>33825</v>
      </c>
      <c r="AF1811" s="82" t="s">
        <v>37190</v>
      </c>
      <c r="AG1811" s="82" t="s">
        <v>382</v>
      </c>
      <c r="AH1811" s="82" t="s">
        <v>37191</v>
      </c>
      <c r="AI1811" s="82" t="s">
        <v>37192</v>
      </c>
      <c r="AJ1811" s="82" t="s">
        <v>33659</v>
      </c>
      <c r="AK1811" s="82" t="s">
        <v>37193</v>
      </c>
      <c r="AL1811" s="82" t="s">
        <v>415</v>
      </c>
    </row>
    <row r="1812" spans="1:38" x14ac:dyDescent="0.25">
      <c r="A1812" s="82" t="s">
        <v>37194</v>
      </c>
      <c r="B1812" s="82">
        <v>93.325999999999993</v>
      </c>
      <c r="C1812" s="82" t="s">
        <v>37195</v>
      </c>
      <c r="D1812" s="82" t="s">
        <v>34110</v>
      </c>
      <c r="E1812" s="82" t="s">
        <v>37196</v>
      </c>
      <c r="F1812" s="82" t="s">
        <v>37197</v>
      </c>
      <c r="G1812" s="82" t="s">
        <v>600</v>
      </c>
      <c r="H1812" s="82" t="s">
        <v>360</v>
      </c>
      <c r="I1812" s="82" t="s">
        <v>37198</v>
      </c>
      <c r="J1812" s="82" t="s">
        <v>37199</v>
      </c>
      <c r="K1812" s="82" t="s">
        <v>37200</v>
      </c>
      <c r="L1812" s="82" t="s">
        <v>421</v>
      </c>
      <c r="M1812" s="82" t="s">
        <v>421</v>
      </c>
      <c r="N1812" s="82" t="s">
        <v>37201</v>
      </c>
      <c r="O1812" s="82" t="s">
        <v>558</v>
      </c>
      <c r="P1812" s="82" t="s">
        <v>360</v>
      </c>
      <c r="Q1812" s="82" t="s">
        <v>360</v>
      </c>
      <c r="R1812" s="82" t="s">
        <v>37202</v>
      </c>
      <c r="S1812" s="82" t="s">
        <v>368</v>
      </c>
      <c r="T1812" s="82" t="s">
        <v>37203</v>
      </c>
      <c r="U1812" s="82" t="s">
        <v>37204</v>
      </c>
      <c r="V1812" s="82" t="s">
        <v>37205</v>
      </c>
      <c r="W1812" s="82" t="s">
        <v>37206</v>
      </c>
      <c r="X1812" s="82" t="s">
        <v>37207</v>
      </c>
      <c r="Y1812" s="82" t="s">
        <v>37208</v>
      </c>
      <c r="Z1812" s="82" t="s">
        <v>427</v>
      </c>
      <c r="AA1812" s="82" t="s">
        <v>376</v>
      </c>
      <c r="AB1812" s="82" t="s">
        <v>382</v>
      </c>
      <c r="AC1812" s="82" t="s">
        <v>735</v>
      </c>
      <c r="AD1812" s="82" t="s">
        <v>37209</v>
      </c>
      <c r="AE1812" s="82" t="s">
        <v>360</v>
      </c>
      <c r="AF1812" s="82" t="s">
        <v>382</v>
      </c>
      <c r="AG1812" s="82" t="s">
        <v>382</v>
      </c>
      <c r="AH1812" s="82" t="s">
        <v>382</v>
      </c>
      <c r="AI1812" s="82" t="s">
        <v>9261</v>
      </c>
      <c r="AJ1812" s="82" t="s">
        <v>33659</v>
      </c>
      <c r="AK1812" s="82" t="s">
        <v>37210</v>
      </c>
      <c r="AL1812" s="82" t="s">
        <v>415</v>
      </c>
    </row>
    <row r="1813" spans="1:38" x14ac:dyDescent="0.25">
      <c r="A1813" s="82" t="s">
        <v>37211</v>
      </c>
      <c r="B1813" s="82">
        <v>93.326999999999998</v>
      </c>
      <c r="C1813" s="82" t="s">
        <v>37212</v>
      </c>
      <c r="D1813" s="82" t="s">
        <v>34087</v>
      </c>
      <c r="E1813" s="82" t="s">
        <v>37213</v>
      </c>
      <c r="F1813" s="82" t="s">
        <v>37214</v>
      </c>
      <c r="G1813" s="82" t="s">
        <v>4176</v>
      </c>
      <c r="H1813" s="82" t="s">
        <v>360</v>
      </c>
      <c r="I1813" s="82" t="s">
        <v>37215</v>
      </c>
      <c r="J1813" s="82" t="s">
        <v>37216</v>
      </c>
      <c r="K1813" s="82" t="s">
        <v>37217</v>
      </c>
      <c r="L1813" s="82" t="s">
        <v>580</v>
      </c>
      <c r="M1813" s="82" t="s">
        <v>37218</v>
      </c>
      <c r="N1813" s="82" t="s">
        <v>37219</v>
      </c>
      <c r="O1813" s="82" t="s">
        <v>558</v>
      </c>
      <c r="P1813" s="82" t="s">
        <v>37220</v>
      </c>
      <c r="Q1813" s="82" t="s">
        <v>37221</v>
      </c>
      <c r="R1813" s="82" t="s">
        <v>37222</v>
      </c>
      <c r="S1813" s="82" t="s">
        <v>37223</v>
      </c>
      <c r="T1813" s="82" t="s">
        <v>37224</v>
      </c>
      <c r="U1813" s="82" t="s">
        <v>37225</v>
      </c>
      <c r="V1813" s="82" t="s">
        <v>632</v>
      </c>
      <c r="W1813" s="82" t="s">
        <v>37226</v>
      </c>
      <c r="X1813" s="82" t="s">
        <v>37227</v>
      </c>
      <c r="Y1813" s="82" t="s">
        <v>37228</v>
      </c>
      <c r="Z1813" s="82" t="s">
        <v>37229</v>
      </c>
      <c r="AA1813" s="82" t="s">
        <v>37230</v>
      </c>
      <c r="AB1813" s="82" t="s">
        <v>382</v>
      </c>
      <c r="AC1813" s="82" t="s">
        <v>1011</v>
      </c>
      <c r="AD1813" s="82" t="s">
        <v>37231</v>
      </c>
      <c r="AE1813" s="82" t="s">
        <v>37232</v>
      </c>
      <c r="AF1813" s="82" t="s">
        <v>37233</v>
      </c>
      <c r="AG1813" s="82" t="s">
        <v>37234</v>
      </c>
      <c r="AH1813" s="82" t="s">
        <v>37235</v>
      </c>
      <c r="AI1813" s="82" t="s">
        <v>37236</v>
      </c>
      <c r="AJ1813" s="82" t="s">
        <v>33659</v>
      </c>
      <c r="AK1813" s="82" t="s">
        <v>37237</v>
      </c>
      <c r="AL1813" s="82" t="s">
        <v>415</v>
      </c>
    </row>
    <row r="1814" spans="1:38" x14ac:dyDescent="0.25">
      <c r="A1814" s="82" t="s">
        <v>37238</v>
      </c>
      <c r="B1814" s="82">
        <v>93.328000000000003</v>
      </c>
      <c r="C1814" s="82" t="s">
        <v>37239</v>
      </c>
      <c r="D1814" s="82" t="s">
        <v>34110</v>
      </c>
      <c r="E1814" s="82" t="s">
        <v>37240</v>
      </c>
      <c r="F1814" s="82" t="s">
        <v>37241</v>
      </c>
      <c r="G1814" s="82" t="s">
        <v>600</v>
      </c>
      <c r="H1814" s="82" t="s">
        <v>360</v>
      </c>
      <c r="I1814" s="82" t="s">
        <v>37242</v>
      </c>
      <c r="J1814" s="82" t="s">
        <v>37243</v>
      </c>
      <c r="K1814" s="82" t="s">
        <v>37244</v>
      </c>
      <c r="L1814" s="82" t="s">
        <v>421</v>
      </c>
      <c r="M1814" s="82" t="s">
        <v>421</v>
      </c>
      <c r="N1814" s="82" t="s">
        <v>37245</v>
      </c>
      <c r="O1814" s="82" t="s">
        <v>558</v>
      </c>
      <c r="P1814" s="82" t="s">
        <v>360</v>
      </c>
      <c r="Q1814" s="82" t="s">
        <v>360</v>
      </c>
      <c r="R1814" s="82" t="s">
        <v>37246</v>
      </c>
      <c r="S1814" s="82" t="s">
        <v>37247</v>
      </c>
      <c r="T1814" s="82" t="s">
        <v>37248</v>
      </c>
      <c r="U1814" s="82" t="s">
        <v>37249</v>
      </c>
      <c r="V1814" s="82" t="s">
        <v>632</v>
      </c>
      <c r="W1814" s="82" t="s">
        <v>37250</v>
      </c>
      <c r="X1814" s="82" t="s">
        <v>34124</v>
      </c>
      <c r="Y1814" s="82" t="s">
        <v>37251</v>
      </c>
      <c r="Z1814" s="82" t="s">
        <v>37252</v>
      </c>
      <c r="AA1814" s="82" t="s">
        <v>376</v>
      </c>
      <c r="AB1814" s="82" t="s">
        <v>37253</v>
      </c>
      <c r="AC1814" s="82" t="s">
        <v>735</v>
      </c>
      <c r="AD1814" s="82" t="s">
        <v>36836</v>
      </c>
      <c r="AE1814" s="82" t="s">
        <v>34128</v>
      </c>
      <c r="AF1814" s="82" t="s">
        <v>382</v>
      </c>
      <c r="AG1814" s="82" t="s">
        <v>382</v>
      </c>
      <c r="AH1814" s="82" t="s">
        <v>37254</v>
      </c>
      <c r="AI1814" s="82" t="s">
        <v>37255</v>
      </c>
      <c r="AJ1814" s="82" t="s">
        <v>33659</v>
      </c>
      <c r="AK1814" s="82" t="s">
        <v>37256</v>
      </c>
      <c r="AL1814" s="82" t="s">
        <v>415</v>
      </c>
    </row>
    <row r="1815" spans="1:38" x14ac:dyDescent="0.25">
      <c r="A1815" s="82" t="s">
        <v>37257</v>
      </c>
      <c r="B1815" s="82">
        <v>93.328999999999994</v>
      </c>
      <c r="C1815" s="82" t="s">
        <v>37258</v>
      </c>
      <c r="D1815" s="82" t="s">
        <v>33724</v>
      </c>
      <c r="E1815" s="82" t="s">
        <v>37259</v>
      </c>
      <c r="F1815" s="82" t="s">
        <v>37260</v>
      </c>
      <c r="G1815" s="82" t="s">
        <v>359</v>
      </c>
      <c r="H1815" s="82" t="s">
        <v>360</v>
      </c>
      <c r="I1815" s="82" t="s">
        <v>37261</v>
      </c>
      <c r="J1815" s="82" t="s">
        <v>37262</v>
      </c>
      <c r="K1815" s="82" t="s">
        <v>34839</v>
      </c>
      <c r="L1815" s="82" t="s">
        <v>421</v>
      </c>
      <c r="M1815" s="82" t="s">
        <v>35507</v>
      </c>
      <c r="N1815" s="82" t="s">
        <v>35609</v>
      </c>
      <c r="O1815" s="82" t="s">
        <v>558</v>
      </c>
      <c r="P1815" s="82" t="s">
        <v>36775</v>
      </c>
      <c r="Q1815" s="82" t="s">
        <v>360</v>
      </c>
      <c r="R1815" s="82" t="s">
        <v>34070</v>
      </c>
      <c r="S1815" s="82" t="s">
        <v>37263</v>
      </c>
      <c r="T1815" s="82" t="s">
        <v>37264</v>
      </c>
      <c r="U1815" s="82" t="s">
        <v>37265</v>
      </c>
      <c r="V1815" s="82" t="s">
        <v>632</v>
      </c>
      <c r="W1815" s="82" t="s">
        <v>37266</v>
      </c>
      <c r="X1815" s="82" t="s">
        <v>33736</v>
      </c>
      <c r="Y1815" s="82" t="s">
        <v>37267</v>
      </c>
      <c r="Z1815" s="82" t="s">
        <v>37268</v>
      </c>
      <c r="AA1815" s="82" t="s">
        <v>376</v>
      </c>
      <c r="AB1815" s="82" t="s">
        <v>37269</v>
      </c>
      <c r="AC1815" s="82" t="s">
        <v>735</v>
      </c>
      <c r="AD1815" s="82" t="s">
        <v>37270</v>
      </c>
      <c r="AE1815" s="82" t="s">
        <v>34850</v>
      </c>
      <c r="AF1815" s="82" t="s">
        <v>37271</v>
      </c>
      <c r="AG1815" s="82" t="s">
        <v>382</v>
      </c>
      <c r="AH1815" s="82" t="s">
        <v>37272</v>
      </c>
      <c r="AI1815" s="82" t="s">
        <v>37273</v>
      </c>
      <c r="AJ1815" s="82" t="s">
        <v>33659</v>
      </c>
      <c r="AK1815" s="82" t="s">
        <v>37274</v>
      </c>
      <c r="AL1815" s="82" t="s">
        <v>415</v>
      </c>
    </row>
    <row r="1816" spans="1:38" x14ac:dyDescent="0.25">
      <c r="A1816" s="82" t="s">
        <v>37275</v>
      </c>
      <c r="B1816" s="82">
        <v>93.33</v>
      </c>
      <c r="C1816" s="82" t="s">
        <v>37276</v>
      </c>
      <c r="D1816" s="82" t="s">
        <v>33724</v>
      </c>
      <c r="E1816" s="82" t="s">
        <v>37277</v>
      </c>
      <c r="F1816" s="82" t="s">
        <v>37278</v>
      </c>
      <c r="G1816" s="82" t="s">
        <v>359</v>
      </c>
      <c r="H1816" s="82" t="s">
        <v>360</v>
      </c>
      <c r="I1816" s="82" t="s">
        <v>37279</v>
      </c>
      <c r="J1816" s="82" t="s">
        <v>37280</v>
      </c>
      <c r="K1816" s="82" t="s">
        <v>37281</v>
      </c>
      <c r="L1816" s="82" t="s">
        <v>421</v>
      </c>
      <c r="M1816" s="82" t="s">
        <v>35507</v>
      </c>
      <c r="N1816" s="82" t="s">
        <v>35566</v>
      </c>
      <c r="O1816" s="82" t="s">
        <v>558</v>
      </c>
      <c r="P1816" s="82" t="s">
        <v>36775</v>
      </c>
      <c r="Q1816" s="82" t="s">
        <v>360</v>
      </c>
      <c r="R1816" s="82" t="s">
        <v>35567</v>
      </c>
      <c r="S1816" s="82" t="s">
        <v>35508</v>
      </c>
      <c r="T1816" s="82" t="s">
        <v>37282</v>
      </c>
      <c r="U1816" s="82" t="s">
        <v>37283</v>
      </c>
      <c r="V1816" s="82" t="s">
        <v>632</v>
      </c>
      <c r="W1816" s="82" t="s">
        <v>37284</v>
      </c>
      <c r="X1816" s="82" t="s">
        <v>33736</v>
      </c>
      <c r="Y1816" s="82" t="s">
        <v>37285</v>
      </c>
      <c r="Z1816" s="82" t="s">
        <v>37286</v>
      </c>
      <c r="AA1816" s="82" t="s">
        <v>376</v>
      </c>
      <c r="AB1816" s="82" t="s">
        <v>37287</v>
      </c>
      <c r="AC1816" s="82" t="s">
        <v>1011</v>
      </c>
      <c r="AD1816" s="82" t="s">
        <v>37288</v>
      </c>
      <c r="AE1816" s="82" t="s">
        <v>34080</v>
      </c>
      <c r="AF1816" s="82" t="s">
        <v>37289</v>
      </c>
      <c r="AG1816" s="82" t="s">
        <v>382</v>
      </c>
      <c r="AH1816" s="82" t="s">
        <v>37290</v>
      </c>
      <c r="AI1816" s="82" t="s">
        <v>37273</v>
      </c>
      <c r="AJ1816" s="82" t="s">
        <v>33659</v>
      </c>
      <c r="AK1816" s="82" t="s">
        <v>37291</v>
      </c>
      <c r="AL1816" s="82" t="s">
        <v>415</v>
      </c>
    </row>
    <row r="1817" spans="1:38" x14ac:dyDescent="0.25">
      <c r="A1817" s="82" t="s">
        <v>37292</v>
      </c>
      <c r="B1817" s="82">
        <v>93.331000000000003</v>
      </c>
      <c r="C1817" s="82" t="s">
        <v>37293</v>
      </c>
      <c r="D1817" s="82" t="s">
        <v>34110</v>
      </c>
      <c r="E1817" s="82" t="s">
        <v>37240</v>
      </c>
      <c r="F1817" s="82" t="s">
        <v>37294</v>
      </c>
      <c r="G1817" s="82" t="s">
        <v>600</v>
      </c>
      <c r="H1817" s="82" t="s">
        <v>360</v>
      </c>
      <c r="I1817" s="82" t="s">
        <v>37295</v>
      </c>
      <c r="J1817" s="82" t="s">
        <v>37296</v>
      </c>
      <c r="K1817" s="82" t="s">
        <v>37297</v>
      </c>
      <c r="L1817" s="82" t="s">
        <v>421</v>
      </c>
      <c r="M1817" s="82" t="s">
        <v>421</v>
      </c>
      <c r="N1817" s="82" t="s">
        <v>37245</v>
      </c>
      <c r="O1817" s="82" t="s">
        <v>558</v>
      </c>
      <c r="P1817" s="82" t="s">
        <v>360</v>
      </c>
      <c r="Q1817" s="82" t="s">
        <v>360</v>
      </c>
      <c r="R1817" s="82" t="s">
        <v>37298</v>
      </c>
      <c r="S1817" s="82" t="s">
        <v>37299</v>
      </c>
      <c r="T1817" s="82" t="s">
        <v>37300</v>
      </c>
      <c r="U1817" s="82" t="s">
        <v>37301</v>
      </c>
      <c r="V1817" s="82" t="s">
        <v>632</v>
      </c>
      <c r="W1817" s="82" t="s">
        <v>37250</v>
      </c>
      <c r="X1817" s="82" t="s">
        <v>34124</v>
      </c>
      <c r="Y1817" s="82" t="s">
        <v>37302</v>
      </c>
      <c r="Z1817" s="82" t="s">
        <v>37303</v>
      </c>
      <c r="AA1817" s="82" t="s">
        <v>376</v>
      </c>
      <c r="AB1817" s="82" t="s">
        <v>37304</v>
      </c>
      <c r="AC1817" s="82" t="s">
        <v>1011</v>
      </c>
      <c r="AD1817" s="82" t="s">
        <v>37305</v>
      </c>
      <c r="AE1817" s="82" t="s">
        <v>34128</v>
      </c>
      <c r="AF1817" s="82" t="s">
        <v>382</v>
      </c>
      <c r="AG1817" s="82" t="s">
        <v>382</v>
      </c>
      <c r="AH1817" s="82" t="s">
        <v>37306</v>
      </c>
      <c r="AI1817" s="82" t="s">
        <v>37273</v>
      </c>
      <c r="AJ1817" s="82" t="s">
        <v>33659</v>
      </c>
      <c r="AK1817" s="82" t="s">
        <v>37307</v>
      </c>
      <c r="AL1817" s="82" t="s">
        <v>415</v>
      </c>
    </row>
    <row r="1818" spans="1:38" x14ac:dyDescent="0.25">
      <c r="A1818" s="82" t="s">
        <v>37308</v>
      </c>
      <c r="B1818" s="82">
        <v>93.331999999999994</v>
      </c>
      <c r="C1818" s="82" t="s">
        <v>37309</v>
      </c>
      <c r="D1818" s="82" t="s">
        <v>37310</v>
      </c>
      <c r="E1818" s="82" t="s">
        <v>37311</v>
      </c>
      <c r="F1818" s="82" t="s">
        <v>37312</v>
      </c>
      <c r="G1818" s="82" t="s">
        <v>600</v>
      </c>
      <c r="H1818" s="82" t="s">
        <v>360</v>
      </c>
      <c r="I1818" s="82" t="s">
        <v>37313</v>
      </c>
      <c r="J1818" s="82" t="s">
        <v>37314</v>
      </c>
      <c r="K1818" s="82" t="s">
        <v>37315</v>
      </c>
      <c r="L1818" s="82" t="s">
        <v>580</v>
      </c>
      <c r="M1818" s="82" t="s">
        <v>37316</v>
      </c>
      <c r="N1818" s="82" t="s">
        <v>37317</v>
      </c>
      <c r="O1818" s="82" t="s">
        <v>558</v>
      </c>
      <c r="P1818" s="85">
        <v>43353</v>
      </c>
      <c r="Q1818" s="82" t="s">
        <v>360</v>
      </c>
      <c r="R1818" s="82" t="s">
        <v>360</v>
      </c>
      <c r="S1818" s="82" t="s">
        <v>400</v>
      </c>
      <c r="T1818" s="82" t="s">
        <v>37318</v>
      </c>
      <c r="U1818" s="82" t="s">
        <v>37319</v>
      </c>
      <c r="V1818" s="82" t="s">
        <v>37320</v>
      </c>
      <c r="W1818" s="82" t="s">
        <v>37321</v>
      </c>
      <c r="X1818" s="82" t="s">
        <v>37322</v>
      </c>
      <c r="Y1818" s="82" t="s">
        <v>37323</v>
      </c>
      <c r="Z1818" s="82" t="s">
        <v>37324</v>
      </c>
      <c r="AA1818" s="82" t="s">
        <v>376</v>
      </c>
      <c r="AB1818" s="82" t="s">
        <v>37325</v>
      </c>
      <c r="AC1818" s="82" t="s">
        <v>37326</v>
      </c>
      <c r="AD1818" s="82" t="s">
        <v>37327</v>
      </c>
      <c r="AE1818" s="82" t="s">
        <v>37328</v>
      </c>
      <c r="AF1818" s="82" t="s">
        <v>382</v>
      </c>
      <c r="AG1818" s="82" t="s">
        <v>382</v>
      </c>
      <c r="AH1818" s="82" t="s">
        <v>37329</v>
      </c>
      <c r="AI1818" s="82" t="s">
        <v>37330</v>
      </c>
      <c r="AJ1818" s="82" t="s">
        <v>33659</v>
      </c>
      <c r="AK1818" s="82" t="s">
        <v>37331</v>
      </c>
      <c r="AL1818" s="82" t="s">
        <v>415</v>
      </c>
    </row>
    <row r="1819" spans="1:38" x14ac:dyDescent="0.25">
      <c r="A1819" s="82" t="s">
        <v>37332</v>
      </c>
      <c r="B1819" s="82">
        <v>93.334000000000003</v>
      </c>
      <c r="C1819" s="82" t="s">
        <v>37333</v>
      </c>
      <c r="D1819" s="82" t="s">
        <v>34110</v>
      </c>
      <c r="E1819" s="82" t="s">
        <v>37334</v>
      </c>
      <c r="F1819" s="82" t="s">
        <v>37335</v>
      </c>
      <c r="G1819" s="82" t="s">
        <v>600</v>
      </c>
      <c r="H1819" s="82" t="s">
        <v>360</v>
      </c>
      <c r="I1819" s="82" t="s">
        <v>37336</v>
      </c>
      <c r="J1819" s="82" t="s">
        <v>14527</v>
      </c>
      <c r="K1819" s="82" t="s">
        <v>37337</v>
      </c>
      <c r="L1819" s="82" t="s">
        <v>421</v>
      </c>
      <c r="M1819" s="82" t="s">
        <v>421</v>
      </c>
      <c r="N1819" s="82" t="s">
        <v>37338</v>
      </c>
      <c r="O1819" s="82" t="s">
        <v>558</v>
      </c>
      <c r="P1819" s="82" t="s">
        <v>360</v>
      </c>
      <c r="Q1819" s="82" t="s">
        <v>360</v>
      </c>
      <c r="R1819" s="82" t="s">
        <v>360</v>
      </c>
      <c r="S1819" s="82" t="s">
        <v>400</v>
      </c>
      <c r="T1819" s="82" t="s">
        <v>37339</v>
      </c>
      <c r="U1819" s="82" t="s">
        <v>37340</v>
      </c>
      <c r="V1819" s="82" t="s">
        <v>632</v>
      </c>
      <c r="W1819" s="82" t="s">
        <v>37250</v>
      </c>
      <c r="X1819" s="82" t="s">
        <v>34124</v>
      </c>
      <c r="Y1819" s="82" t="s">
        <v>37341</v>
      </c>
      <c r="Z1819" s="82" t="s">
        <v>427</v>
      </c>
      <c r="AA1819" s="82" t="s">
        <v>376</v>
      </c>
      <c r="AB1819" s="82" t="s">
        <v>37342</v>
      </c>
      <c r="AC1819" s="82" t="s">
        <v>735</v>
      </c>
      <c r="AD1819" s="82" t="s">
        <v>37343</v>
      </c>
      <c r="AE1819" s="82" t="s">
        <v>34128</v>
      </c>
      <c r="AF1819" s="82" t="s">
        <v>382</v>
      </c>
      <c r="AG1819" s="82" t="s">
        <v>382</v>
      </c>
      <c r="AH1819" s="82" t="s">
        <v>37344</v>
      </c>
      <c r="AI1819" s="82" t="s">
        <v>37345</v>
      </c>
      <c r="AJ1819" s="82" t="s">
        <v>33659</v>
      </c>
      <c r="AK1819" s="82" t="s">
        <v>37346</v>
      </c>
      <c r="AL1819" s="82" t="s">
        <v>1286</v>
      </c>
    </row>
    <row r="1820" spans="1:38" x14ac:dyDescent="0.25">
      <c r="A1820" s="82" t="s">
        <v>37347</v>
      </c>
      <c r="B1820" s="82">
        <v>93.335999999999999</v>
      </c>
      <c r="C1820" s="82" t="s">
        <v>37348</v>
      </c>
      <c r="D1820" s="82" t="s">
        <v>34110</v>
      </c>
      <c r="E1820" s="82" t="s">
        <v>37349</v>
      </c>
      <c r="F1820" s="82" t="s">
        <v>37350</v>
      </c>
      <c r="G1820" s="82" t="s">
        <v>600</v>
      </c>
      <c r="H1820" s="82" t="s">
        <v>360</v>
      </c>
      <c r="I1820" s="82" t="s">
        <v>37351</v>
      </c>
      <c r="J1820" s="82" t="s">
        <v>37352</v>
      </c>
      <c r="K1820" s="82" t="s">
        <v>37353</v>
      </c>
      <c r="L1820" s="82" t="s">
        <v>34253</v>
      </c>
      <c r="M1820" s="82" t="s">
        <v>421</v>
      </c>
      <c r="N1820" s="82" t="s">
        <v>37354</v>
      </c>
      <c r="O1820" s="82" t="s">
        <v>558</v>
      </c>
      <c r="P1820" s="82" t="s">
        <v>360</v>
      </c>
      <c r="Q1820" s="82" t="s">
        <v>360</v>
      </c>
      <c r="R1820" s="82" t="s">
        <v>37355</v>
      </c>
      <c r="S1820" s="82" t="s">
        <v>400</v>
      </c>
      <c r="T1820" s="82" t="s">
        <v>37356</v>
      </c>
      <c r="U1820" s="82" t="s">
        <v>37357</v>
      </c>
      <c r="V1820" s="82" t="s">
        <v>632</v>
      </c>
      <c r="X1820" s="82" t="s">
        <v>34124</v>
      </c>
      <c r="Y1820" s="82" t="s">
        <v>37358</v>
      </c>
      <c r="Z1820" s="82" t="s">
        <v>427</v>
      </c>
      <c r="AA1820" s="82" t="s">
        <v>376</v>
      </c>
      <c r="AB1820" s="82" t="s">
        <v>37359</v>
      </c>
      <c r="AC1820" s="82" t="s">
        <v>1011</v>
      </c>
      <c r="AD1820" s="82" t="s">
        <v>37360</v>
      </c>
      <c r="AE1820" s="82" t="s">
        <v>34128</v>
      </c>
      <c r="AF1820" s="82" t="s">
        <v>37361</v>
      </c>
      <c r="AG1820" s="82" t="s">
        <v>382</v>
      </c>
      <c r="AH1820" s="82" t="s">
        <v>37362</v>
      </c>
      <c r="AI1820" s="82" t="s">
        <v>37363</v>
      </c>
      <c r="AJ1820" s="82" t="s">
        <v>33659</v>
      </c>
      <c r="AK1820" s="82" t="s">
        <v>37364</v>
      </c>
      <c r="AL1820" s="82" t="s">
        <v>415</v>
      </c>
    </row>
    <row r="1821" spans="1:38" x14ac:dyDescent="0.25">
      <c r="A1821" s="82" t="s">
        <v>37365</v>
      </c>
      <c r="B1821" s="82">
        <v>93.337999999999994</v>
      </c>
      <c r="D1821" s="82" t="s">
        <v>34110</v>
      </c>
      <c r="E1821" s="82" t="s">
        <v>37366</v>
      </c>
      <c r="F1821" s="82" t="s">
        <v>37367</v>
      </c>
      <c r="G1821" s="82" t="s">
        <v>359</v>
      </c>
      <c r="H1821" s="82" t="s">
        <v>360</v>
      </c>
      <c r="I1821" s="82" t="s">
        <v>37368</v>
      </c>
      <c r="J1821" s="82" t="s">
        <v>37368</v>
      </c>
      <c r="K1821" s="82" t="s">
        <v>362</v>
      </c>
      <c r="L1821" s="82" t="s">
        <v>421</v>
      </c>
      <c r="M1821" s="82" t="s">
        <v>37369</v>
      </c>
      <c r="N1821" s="82" t="s">
        <v>37370</v>
      </c>
      <c r="O1821" s="82" t="s">
        <v>366</v>
      </c>
      <c r="P1821" s="82" t="s">
        <v>37371</v>
      </c>
      <c r="Q1821" s="82" t="s">
        <v>360</v>
      </c>
      <c r="R1821" s="82" t="s">
        <v>360</v>
      </c>
      <c r="S1821" s="82" t="s">
        <v>368</v>
      </c>
      <c r="T1821" s="82" t="s">
        <v>37372</v>
      </c>
      <c r="U1821" s="82" t="s">
        <v>37373</v>
      </c>
      <c r="V1821" s="82" t="s">
        <v>37374</v>
      </c>
      <c r="W1821" s="82" t="s">
        <v>37375</v>
      </c>
      <c r="X1821" s="82" t="s">
        <v>37376</v>
      </c>
      <c r="Y1821" s="82" t="s">
        <v>37377</v>
      </c>
      <c r="Z1821" s="82" t="s">
        <v>37378</v>
      </c>
      <c r="AA1821" s="82" t="s">
        <v>376</v>
      </c>
      <c r="AB1821" s="82" t="s">
        <v>37379</v>
      </c>
      <c r="AC1821" s="82" t="s">
        <v>735</v>
      </c>
      <c r="AD1821" s="82" t="s">
        <v>37380</v>
      </c>
      <c r="AE1821" s="82" t="s">
        <v>34128</v>
      </c>
      <c r="AF1821" s="82" t="s">
        <v>382</v>
      </c>
      <c r="AG1821" s="82" t="s">
        <v>382</v>
      </c>
      <c r="AH1821" s="82" t="s">
        <v>37381</v>
      </c>
      <c r="AI1821" s="82" t="s">
        <v>37382</v>
      </c>
      <c r="AJ1821" s="82" t="s">
        <v>33659</v>
      </c>
      <c r="AK1821" s="82" t="s">
        <v>37383</v>
      </c>
      <c r="AL1821" s="82" t="s">
        <v>450</v>
      </c>
    </row>
    <row r="1822" spans="1:38" x14ac:dyDescent="0.25">
      <c r="A1822" s="82" t="s">
        <v>37384</v>
      </c>
      <c r="B1822" s="82">
        <v>93.338999999999999</v>
      </c>
      <c r="C1822" s="82" t="s">
        <v>37385</v>
      </c>
      <c r="D1822" s="82" t="s">
        <v>34110</v>
      </c>
      <c r="E1822" s="82" t="s">
        <v>37386</v>
      </c>
      <c r="F1822" s="82" t="s">
        <v>37387</v>
      </c>
      <c r="G1822" s="82" t="s">
        <v>600</v>
      </c>
      <c r="H1822" s="82" t="s">
        <v>360</v>
      </c>
      <c r="I1822" s="82" t="s">
        <v>11</v>
      </c>
      <c r="J1822" s="82" t="s">
        <v>11</v>
      </c>
      <c r="K1822" s="82" t="s">
        <v>37388</v>
      </c>
      <c r="L1822" s="82" t="s">
        <v>580</v>
      </c>
      <c r="M1822" s="82" t="s">
        <v>37389</v>
      </c>
      <c r="N1822" s="82" t="s">
        <v>37390</v>
      </c>
      <c r="O1822" s="82" t="s">
        <v>558</v>
      </c>
      <c r="P1822" s="82" t="s">
        <v>360</v>
      </c>
      <c r="Q1822" s="82" t="s">
        <v>360</v>
      </c>
      <c r="R1822" s="82" t="s">
        <v>37391</v>
      </c>
      <c r="S1822" s="82" t="s">
        <v>400</v>
      </c>
      <c r="T1822" s="82" t="s">
        <v>37392</v>
      </c>
      <c r="U1822" s="82" t="s">
        <v>37393</v>
      </c>
      <c r="V1822" s="82" t="s">
        <v>632</v>
      </c>
      <c r="W1822" s="82" t="s">
        <v>34718</v>
      </c>
      <c r="X1822" s="82" t="s">
        <v>34916</v>
      </c>
      <c r="Y1822" s="82" t="s">
        <v>37394</v>
      </c>
      <c r="Z1822" s="82" t="s">
        <v>37395</v>
      </c>
      <c r="AA1822" s="82" t="s">
        <v>37396</v>
      </c>
      <c r="AB1822" s="82" t="s">
        <v>37397</v>
      </c>
      <c r="AC1822" s="82" t="s">
        <v>636</v>
      </c>
      <c r="AD1822" s="82" t="s">
        <v>37398</v>
      </c>
      <c r="AE1822" s="82" t="s">
        <v>34128</v>
      </c>
      <c r="AF1822" s="82" t="s">
        <v>382</v>
      </c>
      <c r="AG1822" s="82" t="s">
        <v>382</v>
      </c>
      <c r="AH1822" s="82" t="s">
        <v>37399</v>
      </c>
      <c r="AI1822" s="82" t="s">
        <v>21748</v>
      </c>
      <c r="AJ1822" s="82" t="s">
        <v>33659</v>
      </c>
      <c r="AK1822" s="82" t="s">
        <v>37400</v>
      </c>
      <c r="AL1822" s="82" t="s">
        <v>3887</v>
      </c>
    </row>
    <row r="1823" spans="1:38" x14ac:dyDescent="0.25">
      <c r="A1823" s="82" t="s">
        <v>37401</v>
      </c>
      <c r="B1823" s="82">
        <v>93.34</v>
      </c>
      <c r="C1823" s="82" t="s">
        <v>37402</v>
      </c>
      <c r="D1823" s="82" t="s">
        <v>34087</v>
      </c>
      <c r="E1823" s="82" t="s">
        <v>37403</v>
      </c>
      <c r="F1823" s="82" t="s">
        <v>37404</v>
      </c>
      <c r="G1823" s="82" t="s">
        <v>600</v>
      </c>
      <c r="H1823" s="82" t="s">
        <v>360</v>
      </c>
      <c r="I1823" s="82" t="s">
        <v>37405</v>
      </c>
      <c r="J1823" s="82" t="s">
        <v>37406</v>
      </c>
      <c r="K1823" s="82" t="s">
        <v>37407</v>
      </c>
      <c r="L1823" s="82" t="s">
        <v>580</v>
      </c>
      <c r="M1823" s="82" t="s">
        <v>37408</v>
      </c>
      <c r="N1823" s="82" t="s">
        <v>37409</v>
      </c>
      <c r="O1823" s="82" t="s">
        <v>558</v>
      </c>
      <c r="P1823" s="82" t="s">
        <v>37410</v>
      </c>
      <c r="Q1823" s="82" t="s">
        <v>37411</v>
      </c>
      <c r="R1823" s="82" t="s">
        <v>37412</v>
      </c>
      <c r="S1823" s="82" t="s">
        <v>37413</v>
      </c>
      <c r="T1823" s="82" t="s">
        <v>37414</v>
      </c>
      <c r="U1823" s="82" t="s">
        <v>37415</v>
      </c>
      <c r="V1823" s="82" t="s">
        <v>37416</v>
      </c>
      <c r="W1823" s="82" t="s">
        <v>37417</v>
      </c>
      <c r="X1823" s="82" t="s">
        <v>37418</v>
      </c>
      <c r="Y1823" s="82" t="s">
        <v>37419</v>
      </c>
      <c r="Z1823" s="82" t="s">
        <v>37420</v>
      </c>
      <c r="AA1823" s="82" t="s">
        <v>37421</v>
      </c>
      <c r="AB1823" s="82" t="s">
        <v>37422</v>
      </c>
      <c r="AC1823" s="82" t="s">
        <v>1011</v>
      </c>
      <c r="AD1823" s="82" t="s">
        <v>37423</v>
      </c>
      <c r="AE1823" s="82" t="s">
        <v>37424</v>
      </c>
      <c r="AF1823" s="82" t="s">
        <v>37425</v>
      </c>
      <c r="AG1823" s="82" t="s">
        <v>37426</v>
      </c>
      <c r="AH1823" s="82" t="s">
        <v>37427</v>
      </c>
      <c r="AI1823" s="82" t="s">
        <v>37428</v>
      </c>
      <c r="AJ1823" s="82" t="s">
        <v>33659</v>
      </c>
      <c r="AK1823" s="82" t="s">
        <v>37429</v>
      </c>
      <c r="AL1823" s="82" t="s">
        <v>415</v>
      </c>
    </row>
    <row r="1824" spans="1:38" x14ac:dyDescent="0.25">
      <c r="A1824" s="82" t="s">
        <v>37430</v>
      </c>
      <c r="B1824" s="82">
        <v>93.340999999999994</v>
      </c>
      <c r="D1824" s="82" t="s">
        <v>37310</v>
      </c>
      <c r="E1824" s="82" t="s">
        <v>37431</v>
      </c>
      <c r="F1824" s="82" t="s">
        <v>37432</v>
      </c>
      <c r="G1824" s="82" t="s">
        <v>600</v>
      </c>
      <c r="H1824" s="82" t="s">
        <v>360</v>
      </c>
      <c r="I1824" s="82" t="s">
        <v>37433</v>
      </c>
      <c r="J1824" s="82" t="s">
        <v>37434</v>
      </c>
      <c r="K1824" s="82" t="s">
        <v>37435</v>
      </c>
      <c r="L1824" s="82" t="s">
        <v>421</v>
      </c>
      <c r="M1824" s="82" t="s">
        <v>37436</v>
      </c>
      <c r="N1824" s="82" t="s">
        <v>37437</v>
      </c>
      <c r="O1824" s="82" t="s">
        <v>558</v>
      </c>
      <c r="P1824" s="82" t="s">
        <v>37438</v>
      </c>
      <c r="Q1824" s="82" t="s">
        <v>360</v>
      </c>
      <c r="R1824" s="82" t="s">
        <v>37439</v>
      </c>
      <c r="S1824" s="82" t="s">
        <v>37440</v>
      </c>
      <c r="T1824" s="82" t="s">
        <v>37441</v>
      </c>
      <c r="U1824" s="82" t="s">
        <v>37442</v>
      </c>
      <c r="V1824" s="82" t="s">
        <v>37443</v>
      </c>
      <c r="W1824" s="82" t="s">
        <v>37444</v>
      </c>
      <c r="X1824" s="82" t="s">
        <v>37445</v>
      </c>
      <c r="Y1824" s="82" t="s">
        <v>37446</v>
      </c>
      <c r="Z1824" s="82" t="s">
        <v>37447</v>
      </c>
      <c r="AA1824" s="82" t="s">
        <v>376</v>
      </c>
      <c r="AB1824" s="82" t="s">
        <v>382</v>
      </c>
      <c r="AC1824" s="82" t="s">
        <v>37448</v>
      </c>
      <c r="AD1824" s="82" t="s">
        <v>37449</v>
      </c>
      <c r="AE1824" s="82" t="s">
        <v>37450</v>
      </c>
      <c r="AF1824" s="82" t="s">
        <v>37451</v>
      </c>
      <c r="AG1824" s="82" t="s">
        <v>382</v>
      </c>
      <c r="AH1824" s="82" t="s">
        <v>37452</v>
      </c>
      <c r="AI1824" s="82" t="s">
        <v>37453</v>
      </c>
      <c r="AJ1824" s="82" t="s">
        <v>33659</v>
      </c>
      <c r="AK1824" s="82" t="s">
        <v>37454</v>
      </c>
      <c r="AL1824" s="82" t="s">
        <v>415</v>
      </c>
    </row>
    <row r="1825" spans="1:38" x14ac:dyDescent="0.25">
      <c r="A1825" s="82" t="s">
        <v>37455</v>
      </c>
      <c r="B1825" s="82">
        <v>93.341999999999999</v>
      </c>
      <c r="C1825" s="82" t="s">
        <v>37456</v>
      </c>
      <c r="D1825" s="82" t="s">
        <v>33724</v>
      </c>
      <c r="E1825" s="82" t="s">
        <v>37457</v>
      </c>
      <c r="F1825" s="82" t="s">
        <v>37458</v>
      </c>
      <c r="G1825" s="82" t="s">
        <v>37459</v>
      </c>
      <c r="H1825" s="82" t="s">
        <v>360</v>
      </c>
      <c r="I1825" s="82" t="s">
        <v>37460</v>
      </c>
      <c r="J1825" s="82" t="s">
        <v>37461</v>
      </c>
      <c r="K1825" s="82" t="s">
        <v>37462</v>
      </c>
      <c r="L1825" s="82" t="s">
        <v>421</v>
      </c>
      <c r="M1825" s="82" t="s">
        <v>37463</v>
      </c>
      <c r="N1825" s="82" t="s">
        <v>37464</v>
      </c>
      <c r="O1825" s="82" t="s">
        <v>558</v>
      </c>
      <c r="P1825" s="82" t="s">
        <v>36775</v>
      </c>
      <c r="Q1825" s="82" t="s">
        <v>360</v>
      </c>
      <c r="R1825" s="82" t="s">
        <v>37465</v>
      </c>
      <c r="S1825" s="82" t="s">
        <v>37466</v>
      </c>
      <c r="T1825" s="82" t="s">
        <v>37467</v>
      </c>
      <c r="U1825" s="82" t="s">
        <v>37468</v>
      </c>
      <c r="V1825" s="82" t="s">
        <v>6042</v>
      </c>
      <c r="W1825" s="82" t="s">
        <v>37469</v>
      </c>
      <c r="X1825" s="82" t="s">
        <v>33736</v>
      </c>
      <c r="Y1825" s="82" t="s">
        <v>37470</v>
      </c>
      <c r="Z1825" s="82" t="s">
        <v>37471</v>
      </c>
      <c r="AA1825" s="82" t="s">
        <v>376</v>
      </c>
      <c r="AB1825" s="82" t="s">
        <v>37472</v>
      </c>
      <c r="AC1825" s="82" t="s">
        <v>1011</v>
      </c>
      <c r="AD1825" s="82" t="s">
        <v>37473</v>
      </c>
      <c r="AE1825" s="82" t="s">
        <v>37474</v>
      </c>
      <c r="AF1825" s="82" t="s">
        <v>37475</v>
      </c>
      <c r="AG1825" s="82" t="s">
        <v>382</v>
      </c>
      <c r="AH1825" s="82" t="s">
        <v>37476</v>
      </c>
      <c r="AI1825" s="82" t="s">
        <v>1656</v>
      </c>
      <c r="AJ1825" s="82" t="s">
        <v>33659</v>
      </c>
      <c r="AK1825" s="82" t="s">
        <v>37477</v>
      </c>
      <c r="AL1825" s="82" t="s">
        <v>415</v>
      </c>
    </row>
    <row r="1826" spans="1:38" x14ac:dyDescent="0.25">
      <c r="A1826" s="82" t="s">
        <v>37478</v>
      </c>
      <c r="B1826" s="82">
        <v>93.343000000000004</v>
      </c>
      <c r="C1826" s="82" t="s">
        <v>37479</v>
      </c>
      <c r="D1826" s="82" t="s">
        <v>33643</v>
      </c>
      <c r="E1826" s="82" t="s">
        <v>37480</v>
      </c>
      <c r="F1826" s="82" t="s">
        <v>37481</v>
      </c>
      <c r="G1826" s="82" t="s">
        <v>600</v>
      </c>
      <c r="H1826" s="82" t="s">
        <v>360</v>
      </c>
      <c r="I1826" s="82" t="s">
        <v>37482</v>
      </c>
      <c r="J1826" s="82" t="s">
        <v>37483</v>
      </c>
      <c r="K1826" s="82" t="s">
        <v>37484</v>
      </c>
      <c r="L1826" s="82" t="s">
        <v>421</v>
      </c>
      <c r="M1826" s="82" t="s">
        <v>37485</v>
      </c>
      <c r="N1826" s="82" t="s">
        <v>37486</v>
      </c>
      <c r="O1826" s="82" t="s">
        <v>558</v>
      </c>
      <c r="P1826" s="82" t="s">
        <v>360</v>
      </c>
      <c r="Q1826" s="82" t="s">
        <v>360</v>
      </c>
      <c r="R1826" s="82" t="s">
        <v>37487</v>
      </c>
      <c r="S1826" s="82" t="s">
        <v>400</v>
      </c>
      <c r="T1826" s="82" t="s">
        <v>37488</v>
      </c>
      <c r="U1826" s="82" t="s">
        <v>37489</v>
      </c>
      <c r="V1826" s="82" t="s">
        <v>632</v>
      </c>
      <c r="W1826" s="82" t="s">
        <v>37490</v>
      </c>
      <c r="X1826" s="82" t="s">
        <v>33674</v>
      </c>
      <c r="Y1826" s="82" t="s">
        <v>37491</v>
      </c>
      <c r="Z1826" s="82" t="s">
        <v>37492</v>
      </c>
      <c r="AA1826" s="82" t="s">
        <v>376</v>
      </c>
      <c r="AB1826" s="82" t="s">
        <v>382</v>
      </c>
      <c r="AC1826" s="82" t="s">
        <v>37493</v>
      </c>
      <c r="AD1826" s="82" t="s">
        <v>37494</v>
      </c>
      <c r="AE1826" s="82" t="s">
        <v>37495</v>
      </c>
      <c r="AF1826" s="82" t="s">
        <v>382</v>
      </c>
      <c r="AG1826" s="82" t="s">
        <v>37496</v>
      </c>
      <c r="AH1826" s="82" t="s">
        <v>37497</v>
      </c>
      <c r="AI1826" s="82" t="s">
        <v>28620</v>
      </c>
      <c r="AJ1826" s="82" t="s">
        <v>33659</v>
      </c>
      <c r="AK1826" s="82" t="s">
        <v>37498</v>
      </c>
      <c r="AL1826" s="82" t="s">
        <v>415</v>
      </c>
    </row>
    <row r="1827" spans="1:38" x14ac:dyDescent="0.25">
      <c r="A1827" s="82" t="s">
        <v>37499</v>
      </c>
      <c r="B1827" s="82">
        <v>93.343999999999994</v>
      </c>
      <c r="C1827" s="82" t="s">
        <v>37500</v>
      </c>
      <c r="D1827" s="82" t="s">
        <v>33643</v>
      </c>
      <c r="E1827" s="82" t="s">
        <v>37501</v>
      </c>
      <c r="F1827" s="82" t="s">
        <v>37502</v>
      </c>
      <c r="G1827" s="82" t="s">
        <v>600</v>
      </c>
      <c r="H1827" s="82" t="s">
        <v>360</v>
      </c>
      <c r="I1827" s="82" t="s">
        <v>37503</v>
      </c>
      <c r="J1827" s="82" t="s">
        <v>37504</v>
      </c>
      <c r="K1827" s="82" t="s">
        <v>37505</v>
      </c>
      <c r="L1827" s="82" t="s">
        <v>421</v>
      </c>
      <c r="M1827" s="82" t="s">
        <v>37506</v>
      </c>
      <c r="N1827" s="82" t="s">
        <v>37507</v>
      </c>
      <c r="O1827" s="82" t="s">
        <v>558</v>
      </c>
      <c r="P1827" s="82" t="s">
        <v>37508</v>
      </c>
      <c r="Q1827" s="82" t="s">
        <v>360</v>
      </c>
      <c r="R1827" s="82" t="s">
        <v>360</v>
      </c>
      <c r="S1827" s="82" t="s">
        <v>400</v>
      </c>
      <c r="T1827" s="82" t="s">
        <v>37509</v>
      </c>
      <c r="U1827" s="82" t="s">
        <v>37510</v>
      </c>
      <c r="V1827" s="82" t="s">
        <v>632</v>
      </c>
      <c r="W1827" s="82" t="s">
        <v>34604</v>
      </c>
      <c r="X1827" s="82" t="s">
        <v>37511</v>
      </c>
      <c r="Y1827" s="82" t="s">
        <v>37512</v>
      </c>
      <c r="Z1827" s="82" t="s">
        <v>37513</v>
      </c>
      <c r="AA1827" s="82" t="s">
        <v>37514</v>
      </c>
      <c r="AB1827" s="82" t="s">
        <v>37515</v>
      </c>
      <c r="AC1827" s="82" t="s">
        <v>37516</v>
      </c>
      <c r="AD1827" s="82" t="s">
        <v>37517</v>
      </c>
      <c r="AE1827" s="82" t="s">
        <v>37518</v>
      </c>
      <c r="AF1827" s="82" t="s">
        <v>382</v>
      </c>
      <c r="AG1827" s="82" t="s">
        <v>37519</v>
      </c>
      <c r="AH1827" s="82" t="s">
        <v>37520</v>
      </c>
      <c r="AI1827" s="82" t="s">
        <v>37521</v>
      </c>
      <c r="AJ1827" s="82" t="s">
        <v>33659</v>
      </c>
      <c r="AK1827" s="82" t="s">
        <v>37522</v>
      </c>
      <c r="AL1827" s="82" t="s">
        <v>415</v>
      </c>
    </row>
    <row r="1828" spans="1:38" x14ac:dyDescent="0.25">
      <c r="A1828" s="82" t="s">
        <v>37523</v>
      </c>
      <c r="B1828" s="82">
        <v>93.344999999999999</v>
      </c>
      <c r="C1828" s="82" t="s">
        <v>37524</v>
      </c>
      <c r="D1828" s="82" t="s">
        <v>37525</v>
      </c>
      <c r="E1828" s="82" t="s">
        <v>9776</v>
      </c>
      <c r="F1828" s="82" t="s">
        <v>37526</v>
      </c>
      <c r="G1828" s="82" t="s">
        <v>360</v>
      </c>
      <c r="H1828" s="82" t="s">
        <v>360</v>
      </c>
      <c r="I1828" s="82" t="s">
        <v>37527</v>
      </c>
      <c r="J1828" s="82" t="s">
        <v>360</v>
      </c>
      <c r="K1828" s="82" t="s">
        <v>37528</v>
      </c>
      <c r="L1828" s="82" t="s">
        <v>580</v>
      </c>
      <c r="M1828" s="82" t="s">
        <v>1376</v>
      </c>
      <c r="N1828" s="82" t="s">
        <v>37529</v>
      </c>
      <c r="O1828" s="82" t="s">
        <v>37530</v>
      </c>
      <c r="P1828" s="82" t="s">
        <v>360</v>
      </c>
      <c r="Q1828" s="82" t="s">
        <v>360</v>
      </c>
      <c r="R1828" s="82" t="s">
        <v>37531</v>
      </c>
      <c r="S1828" s="82" t="s">
        <v>400</v>
      </c>
      <c r="T1828" s="82" t="s">
        <v>37532</v>
      </c>
      <c r="U1828" s="82" t="s">
        <v>37533</v>
      </c>
      <c r="V1828" s="82" t="s">
        <v>632</v>
      </c>
      <c r="W1828" s="82" t="s">
        <v>37534</v>
      </c>
      <c r="X1828" s="82" t="s">
        <v>37535</v>
      </c>
      <c r="Y1828" s="82" t="s">
        <v>37536</v>
      </c>
      <c r="Z1828" s="82" t="s">
        <v>37537</v>
      </c>
      <c r="AA1828" s="82" t="s">
        <v>376</v>
      </c>
      <c r="AB1828" s="82" t="s">
        <v>37538</v>
      </c>
      <c r="AC1828" s="82" t="s">
        <v>1011</v>
      </c>
      <c r="AD1828" s="82" t="s">
        <v>37539</v>
      </c>
      <c r="AE1828" s="82" t="s">
        <v>37540</v>
      </c>
      <c r="AF1828" s="82" t="s">
        <v>382</v>
      </c>
      <c r="AG1828" s="82" t="s">
        <v>382</v>
      </c>
      <c r="AH1828" s="82" t="s">
        <v>37541</v>
      </c>
      <c r="AI1828" s="82" t="s">
        <v>37542</v>
      </c>
      <c r="AJ1828" s="82" t="s">
        <v>33659</v>
      </c>
      <c r="AK1828" s="82" t="s">
        <v>37543</v>
      </c>
      <c r="AL1828" s="82" t="s">
        <v>415</v>
      </c>
    </row>
    <row r="1829" spans="1:38" x14ac:dyDescent="0.25">
      <c r="A1829" s="82" t="s">
        <v>37544</v>
      </c>
      <c r="B1829" s="82">
        <v>93.346000000000004</v>
      </c>
      <c r="C1829" s="82" t="s">
        <v>37545</v>
      </c>
      <c r="D1829" s="82" t="s">
        <v>37525</v>
      </c>
      <c r="E1829" s="82" t="s">
        <v>9776</v>
      </c>
      <c r="F1829" s="82" t="s">
        <v>37546</v>
      </c>
      <c r="G1829" s="82" t="s">
        <v>360</v>
      </c>
      <c r="H1829" s="82" t="s">
        <v>360</v>
      </c>
      <c r="I1829" s="82" t="s">
        <v>37547</v>
      </c>
      <c r="J1829" s="82" t="s">
        <v>360</v>
      </c>
      <c r="K1829" s="82" t="s">
        <v>628</v>
      </c>
      <c r="L1829" s="82" t="s">
        <v>580</v>
      </c>
      <c r="M1829" s="82" t="s">
        <v>1376</v>
      </c>
      <c r="N1829" s="82" t="s">
        <v>37548</v>
      </c>
      <c r="O1829" s="82" t="s">
        <v>37549</v>
      </c>
      <c r="P1829" s="82" t="s">
        <v>360</v>
      </c>
      <c r="Q1829" s="82" t="s">
        <v>37550</v>
      </c>
      <c r="R1829" s="82" t="s">
        <v>37531</v>
      </c>
      <c r="S1829" s="82" t="s">
        <v>400</v>
      </c>
      <c r="T1829" s="82" t="s">
        <v>37551</v>
      </c>
      <c r="U1829" s="82" t="s">
        <v>37552</v>
      </c>
      <c r="V1829" s="82" t="s">
        <v>632</v>
      </c>
      <c r="W1829" s="82" t="s">
        <v>37553</v>
      </c>
      <c r="X1829" s="82" t="s">
        <v>37535</v>
      </c>
      <c r="Y1829" s="82" t="s">
        <v>37554</v>
      </c>
      <c r="Z1829" s="82" t="s">
        <v>37555</v>
      </c>
      <c r="AA1829" s="82" t="s">
        <v>376</v>
      </c>
      <c r="AB1829" s="82" t="s">
        <v>37556</v>
      </c>
      <c r="AC1829" s="82" t="s">
        <v>1011</v>
      </c>
      <c r="AD1829" s="82" t="s">
        <v>37557</v>
      </c>
      <c r="AE1829" s="82" t="s">
        <v>37540</v>
      </c>
      <c r="AF1829" s="82" t="s">
        <v>382</v>
      </c>
      <c r="AG1829" s="82" t="s">
        <v>382</v>
      </c>
      <c r="AH1829" s="82" t="s">
        <v>37558</v>
      </c>
      <c r="AI1829" s="82" t="s">
        <v>37542</v>
      </c>
      <c r="AJ1829" s="82" t="s">
        <v>33659</v>
      </c>
      <c r="AK1829" s="82" t="s">
        <v>37559</v>
      </c>
      <c r="AL1829" s="82" t="s">
        <v>415</v>
      </c>
    </row>
    <row r="1830" spans="1:38" x14ac:dyDescent="0.25">
      <c r="A1830" s="82" t="s">
        <v>37560</v>
      </c>
      <c r="B1830" s="82">
        <v>93.346999999999994</v>
      </c>
      <c r="C1830" s="82" t="s">
        <v>37561</v>
      </c>
      <c r="D1830" s="82" t="s">
        <v>37525</v>
      </c>
      <c r="E1830" s="82" t="s">
        <v>27816</v>
      </c>
      <c r="F1830" s="82" t="s">
        <v>37562</v>
      </c>
      <c r="G1830" s="82" t="s">
        <v>360</v>
      </c>
      <c r="H1830" s="82" t="s">
        <v>360</v>
      </c>
      <c r="I1830" s="82" t="s">
        <v>37563</v>
      </c>
      <c r="J1830" s="82" t="s">
        <v>360</v>
      </c>
      <c r="K1830" s="82" t="s">
        <v>37528</v>
      </c>
      <c r="L1830" s="82" t="s">
        <v>580</v>
      </c>
      <c r="M1830" s="82" t="s">
        <v>1376</v>
      </c>
      <c r="N1830" s="82" t="s">
        <v>37564</v>
      </c>
      <c r="O1830" s="82" t="s">
        <v>37549</v>
      </c>
      <c r="P1830" s="82" t="s">
        <v>360</v>
      </c>
      <c r="Q1830" s="82" t="s">
        <v>37565</v>
      </c>
      <c r="R1830" s="82" t="s">
        <v>37531</v>
      </c>
      <c r="S1830" s="82" t="s">
        <v>400</v>
      </c>
      <c r="T1830" s="82" t="s">
        <v>37566</v>
      </c>
      <c r="U1830" s="82" t="s">
        <v>37567</v>
      </c>
      <c r="V1830" s="82" t="s">
        <v>632</v>
      </c>
      <c r="W1830" s="82" t="s">
        <v>37568</v>
      </c>
      <c r="X1830" s="82" t="s">
        <v>37535</v>
      </c>
      <c r="Y1830" s="82" t="s">
        <v>37569</v>
      </c>
      <c r="Z1830" s="82" t="s">
        <v>37570</v>
      </c>
      <c r="AA1830" s="82" t="s">
        <v>376</v>
      </c>
      <c r="AB1830" s="82" t="s">
        <v>37571</v>
      </c>
      <c r="AC1830" s="82" t="s">
        <v>1011</v>
      </c>
      <c r="AD1830" s="82" t="s">
        <v>37572</v>
      </c>
      <c r="AE1830" s="82" t="s">
        <v>37540</v>
      </c>
      <c r="AF1830" s="82" t="s">
        <v>382</v>
      </c>
      <c r="AG1830" s="82" t="s">
        <v>382</v>
      </c>
      <c r="AH1830" s="82" t="s">
        <v>37573</v>
      </c>
      <c r="AI1830" s="82" t="s">
        <v>37542</v>
      </c>
      <c r="AJ1830" s="82" t="s">
        <v>33659</v>
      </c>
      <c r="AK1830" s="82" t="s">
        <v>37574</v>
      </c>
      <c r="AL1830" s="82" t="s">
        <v>415</v>
      </c>
    </row>
    <row r="1831" spans="1:38" x14ac:dyDescent="0.25">
      <c r="A1831" s="82" t="s">
        <v>37575</v>
      </c>
      <c r="B1831" s="82">
        <v>93.347999999999999</v>
      </c>
      <c r="C1831" s="82" t="s">
        <v>37575</v>
      </c>
      <c r="D1831" s="82" t="s">
        <v>34110</v>
      </c>
      <c r="E1831" s="82" t="s">
        <v>9776</v>
      </c>
      <c r="F1831" s="82" t="s">
        <v>37576</v>
      </c>
      <c r="G1831" s="82" t="s">
        <v>360</v>
      </c>
      <c r="H1831" s="82" t="s">
        <v>360</v>
      </c>
      <c r="I1831" s="82" t="s">
        <v>360</v>
      </c>
      <c r="J1831" s="82" t="s">
        <v>360</v>
      </c>
      <c r="K1831" s="82" t="s">
        <v>628</v>
      </c>
      <c r="L1831" s="82" t="s">
        <v>580</v>
      </c>
      <c r="M1831" s="82" t="s">
        <v>37577</v>
      </c>
      <c r="N1831" s="82" t="s">
        <v>37578</v>
      </c>
      <c r="O1831" s="82" t="s">
        <v>558</v>
      </c>
      <c r="P1831" s="82" t="s">
        <v>37579</v>
      </c>
      <c r="Q1831" s="82" t="s">
        <v>360</v>
      </c>
      <c r="R1831" s="82" t="s">
        <v>37580</v>
      </c>
      <c r="S1831" s="82" t="s">
        <v>37581</v>
      </c>
      <c r="T1831" s="82" t="s">
        <v>37582</v>
      </c>
      <c r="U1831" s="82" t="s">
        <v>37583</v>
      </c>
      <c r="V1831" s="82" t="s">
        <v>692</v>
      </c>
      <c r="W1831" s="82" t="s">
        <v>37584</v>
      </c>
      <c r="X1831" s="82" t="s">
        <v>34736</v>
      </c>
      <c r="Y1831" s="82" t="s">
        <v>37585</v>
      </c>
      <c r="Z1831" s="82" t="s">
        <v>37586</v>
      </c>
      <c r="AA1831" s="82" t="s">
        <v>376</v>
      </c>
      <c r="AB1831" s="82" t="s">
        <v>37587</v>
      </c>
      <c r="AC1831" s="82" t="s">
        <v>1011</v>
      </c>
      <c r="AD1831" s="82" t="s">
        <v>37588</v>
      </c>
      <c r="AE1831" s="82" t="s">
        <v>34128</v>
      </c>
      <c r="AF1831" s="82" t="s">
        <v>382</v>
      </c>
      <c r="AH1831" s="82" t="s">
        <v>37589</v>
      </c>
      <c r="AI1831" s="82" t="s">
        <v>37590</v>
      </c>
      <c r="AJ1831" s="82" t="s">
        <v>33659</v>
      </c>
      <c r="AK1831" s="82" t="s">
        <v>37591</v>
      </c>
      <c r="AL1831" s="82" t="s">
        <v>415</v>
      </c>
    </row>
    <row r="1832" spans="1:38" x14ac:dyDescent="0.25">
      <c r="A1832" s="82" t="s">
        <v>37592</v>
      </c>
      <c r="B1832" s="82">
        <v>93.349000000000004</v>
      </c>
      <c r="C1832" s="82" t="s">
        <v>37593</v>
      </c>
      <c r="D1832" s="82" t="s">
        <v>34110</v>
      </c>
      <c r="E1832" s="82" t="s">
        <v>37594</v>
      </c>
      <c r="F1832" s="82" t="s">
        <v>37595</v>
      </c>
      <c r="G1832" s="82" t="s">
        <v>360</v>
      </c>
      <c r="H1832" s="82" t="s">
        <v>360</v>
      </c>
      <c r="I1832" s="82" t="s">
        <v>37596</v>
      </c>
      <c r="J1832" s="82" t="s">
        <v>360</v>
      </c>
      <c r="K1832" s="82" t="s">
        <v>37597</v>
      </c>
      <c r="L1832" s="82" t="s">
        <v>1180</v>
      </c>
      <c r="M1832" s="82" t="s">
        <v>37598</v>
      </c>
      <c r="N1832" s="82" t="s">
        <v>37599</v>
      </c>
      <c r="O1832" s="82" t="s">
        <v>37600</v>
      </c>
      <c r="P1832" s="82" t="s">
        <v>360</v>
      </c>
      <c r="Q1832" s="82" t="s">
        <v>360</v>
      </c>
      <c r="R1832" s="82" t="s">
        <v>37601</v>
      </c>
      <c r="S1832" s="82" t="s">
        <v>3224</v>
      </c>
      <c r="T1832" s="82" t="s">
        <v>37602</v>
      </c>
      <c r="U1832" s="82" t="s">
        <v>37583</v>
      </c>
      <c r="V1832" s="82" t="s">
        <v>692</v>
      </c>
      <c r="W1832" s="82" t="s">
        <v>37603</v>
      </c>
      <c r="X1832" s="82" t="s">
        <v>34736</v>
      </c>
      <c r="Y1832" s="82" t="s">
        <v>37604</v>
      </c>
      <c r="Z1832" s="82">
        <v>3750000</v>
      </c>
      <c r="AA1832" s="82" t="s">
        <v>376</v>
      </c>
      <c r="AB1832" s="82" t="s">
        <v>37605</v>
      </c>
      <c r="AC1832" s="82" t="s">
        <v>37606</v>
      </c>
      <c r="AD1832" s="82" t="s">
        <v>37607</v>
      </c>
      <c r="AF1832" s="82" t="s">
        <v>382</v>
      </c>
      <c r="AH1832" s="82" t="s">
        <v>37608</v>
      </c>
      <c r="AI1832" s="82" t="s">
        <v>37609</v>
      </c>
      <c r="AJ1832" s="82" t="s">
        <v>33659</v>
      </c>
      <c r="AK1832" s="82" t="s">
        <v>37610</v>
      </c>
      <c r="AL1832" s="82" t="s">
        <v>415</v>
      </c>
    </row>
    <row r="1833" spans="1:38" x14ac:dyDescent="0.25">
      <c r="A1833" s="82" t="s">
        <v>37611</v>
      </c>
      <c r="B1833" s="82">
        <v>93.35</v>
      </c>
      <c r="C1833" s="82" t="s">
        <v>37612</v>
      </c>
      <c r="D1833" s="82" t="s">
        <v>34367</v>
      </c>
      <c r="E1833" s="82" t="s">
        <v>37613</v>
      </c>
      <c r="F1833" s="82" t="s">
        <v>37614</v>
      </c>
      <c r="G1833" s="82" t="s">
        <v>600</v>
      </c>
      <c r="H1833" s="82" t="s">
        <v>360</v>
      </c>
      <c r="I1833" s="82" t="s">
        <v>8449</v>
      </c>
      <c r="J1833" s="82" t="s">
        <v>37615</v>
      </c>
      <c r="K1833" s="82" t="s">
        <v>37616</v>
      </c>
      <c r="L1833" s="82" t="s">
        <v>421</v>
      </c>
      <c r="M1833" s="82" t="s">
        <v>37617</v>
      </c>
      <c r="N1833" s="82" t="s">
        <v>37618</v>
      </c>
      <c r="O1833" s="82" t="s">
        <v>558</v>
      </c>
      <c r="P1833" s="82" t="s">
        <v>360</v>
      </c>
      <c r="Q1833" s="82" t="s">
        <v>37619</v>
      </c>
      <c r="R1833" s="82" t="s">
        <v>37620</v>
      </c>
      <c r="S1833" s="82" t="s">
        <v>400</v>
      </c>
      <c r="T1833" s="82" t="s">
        <v>37621</v>
      </c>
      <c r="U1833" s="82" t="s">
        <v>37622</v>
      </c>
      <c r="V1833" s="82" t="s">
        <v>37623</v>
      </c>
      <c r="W1833" s="82" t="s">
        <v>37624</v>
      </c>
      <c r="X1833" s="82" t="s">
        <v>37625</v>
      </c>
      <c r="Y1833" s="82" t="s">
        <v>37626</v>
      </c>
      <c r="Z1833" s="82" t="s">
        <v>37627</v>
      </c>
      <c r="AA1833" s="82" t="s">
        <v>376</v>
      </c>
      <c r="AB1833" s="82" t="s">
        <v>37628</v>
      </c>
      <c r="AC1833" s="82" t="s">
        <v>1011</v>
      </c>
      <c r="AD1833" s="82" t="s">
        <v>37629</v>
      </c>
      <c r="AE1833" s="82" t="s">
        <v>37630</v>
      </c>
      <c r="AF1833" s="82" t="s">
        <v>382</v>
      </c>
      <c r="AG1833" s="82" t="s">
        <v>37631</v>
      </c>
      <c r="AH1833" s="82" t="s">
        <v>37632</v>
      </c>
      <c r="AI1833" s="82" t="s">
        <v>37633</v>
      </c>
      <c r="AJ1833" s="82" t="s">
        <v>33659</v>
      </c>
      <c r="AK1833" s="82" t="s">
        <v>37634</v>
      </c>
      <c r="AL1833" s="82" t="s">
        <v>415</v>
      </c>
    </row>
    <row r="1834" spans="1:38" x14ac:dyDescent="0.25">
      <c r="A1834" s="82" t="s">
        <v>37635</v>
      </c>
      <c r="B1834" s="82">
        <v>93.350999999999999</v>
      </c>
      <c r="C1834" s="82" t="s">
        <v>37636</v>
      </c>
      <c r="D1834" s="82" t="s">
        <v>34367</v>
      </c>
      <c r="E1834" s="82" t="s">
        <v>37637</v>
      </c>
      <c r="F1834" s="82" t="s">
        <v>37638</v>
      </c>
      <c r="G1834" s="82" t="s">
        <v>359</v>
      </c>
      <c r="H1834" s="82" t="s">
        <v>360</v>
      </c>
      <c r="I1834" s="82" t="s">
        <v>37639</v>
      </c>
      <c r="J1834" s="82" t="s">
        <v>37640</v>
      </c>
      <c r="K1834" s="82" t="s">
        <v>628</v>
      </c>
      <c r="L1834" s="82" t="s">
        <v>37641</v>
      </c>
      <c r="M1834" s="82" t="s">
        <v>37642</v>
      </c>
      <c r="N1834" s="82" t="s">
        <v>37643</v>
      </c>
      <c r="O1834" s="82" t="s">
        <v>558</v>
      </c>
      <c r="P1834" s="82" t="s">
        <v>360</v>
      </c>
      <c r="Q1834" s="82" t="s">
        <v>37644</v>
      </c>
      <c r="R1834" s="82" t="s">
        <v>37645</v>
      </c>
      <c r="S1834" s="82" t="s">
        <v>400</v>
      </c>
      <c r="T1834" s="82" t="s">
        <v>37646</v>
      </c>
      <c r="U1834" s="82" t="s">
        <v>37647</v>
      </c>
      <c r="V1834" s="82" t="s">
        <v>37648</v>
      </c>
      <c r="W1834" s="82" t="s">
        <v>37649</v>
      </c>
      <c r="X1834" s="82" t="s">
        <v>35214</v>
      </c>
      <c r="Y1834" s="82" t="s">
        <v>37650</v>
      </c>
      <c r="Z1834" s="82" t="s">
        <v>37651</v>
      </c>
      <c r="AA1834" s="82" t="s">
        <v>376</v>
      </c>
      <c r="AB1834" s="82" t="s">
        <v>37652</v>
      </c>
      <c r="AC1834" s="82" t="s">
        <v>1011</v>
      </c>
      <c r="AD1834" s="82" t="s">
        <v>37653</v>
      </c>
      <c r="AE1834" s="82" t="s">
        <v>37654</v>
      </c>
      <c r="AF1834" s="82" t="s">
        <v>382</v>
      </c>
      <c r="AG1834" s="82" t="s">
        <v>382</v>
      </c>
      <c r="AH1834" s="82" t="s">
        <v>37632</v>
      </c>
      <c r="AI1834" s="82" t="s">
        <v>37655</v>
      </c>
      <c r="AJ1834" s="82" t="s">
        <v>33659</v>
      </c>
      <c r="AK1834" s="82" t="s">
        <v>37656</v>
      </c>
      <c r="AL1834" s="82" t="s">
        <v>1286</v>
      </c>
    </row>
    <row r="1835" spans="1:38" x14ac:dyDescent="0.25">
      <c r="A1835" s="82" t="s">
        <v>37657</v>
      </c>
      <c r="B1835" s="82">
        <v>93.352000000000004</v>
      </c>
      <c r="C1835" s="82" t="s">
        <v>37658</v>
      </c>
      <c r="D1835" s="82" t="s">
        <v>34367</v>
      </c>
      <c r="E1835" s="82" t="s">
        <v>37659</v>
      </c>
      <c r="F1835" s="82" t="s">
        <v>37660</v>
      </c>
      <c r="G1835" s="82" t="s">
        <v>359</v>
      </c>
      <c r="H1835" s="82" t="s">
        <v>360</v>
      </c>
      <c r="I1835" s="82" t="s">
        <v>37661</v>
      </c>
      <c r="J1835" s="82" t="s">
        <v>37662</v>
      </c>
      <c r="K1835" s="82" t="s">
        <v>37663</v>
      </c>
      <c r="L1835" s="82" t="s">
        <v>37664</v>
      </c>
      <c r="M1835" s="82" t="s">
        <v>37665</v>
      </c>
      <c r="N1835" s="82" t="s">
        <v>37666</v>
      </c>
      <c r="O1835" s="82" t="s">
        <v>558</v>
      </c>
      <c r="P1835" s="82" t="s">
        <v>360</v>
      </c>
      <c r="Q1835" s="82" t="s">
        <v>37667</v>
      </c>
      <c r="R1835" s="82" t="s">
        <v>360</v>
      </c>
      <c r="S1835" s="82" t="s">
        <v>400</v>
      </c>
      <c r="T1835" s="82" t="s">
        <v>37668</v>
      </c>
      <c r="U1835" s="82" t="s">
        <v>37669</v>
      </c>
      <c r="V1835" s="82" t="s">
        <v>632</v>
      </c>
      <c r="W1835" s="82" t="s">
        <v>37670</v>
      </c>
      <c r="X1835" s="82" t="s">
        <v>35214</v>
      </c>
      <c r="Y1835" s="82" t="s">
        <v>10589</v>
      </c>
      <c r="Z1835" s="82" t="s">
        <v>427</v>
      </c>
      <c r="AA1835" s="82" t="s">
        <v>376</v>
      </c>
      <c r="AB1835" s="82" t="s">
        <v>37671</v>
      </c>
      <c r="AC1835" s="82" t="s">
        <v>37672</v>
      </c>
      <c r="AD1835" s="82" t="s">
        <v>37673</v>
      </c>
      <c r="AE1835" s="82" t="s">
        <v>37674</v>
      </c>
      <c r="AF1835" s="82" t="s">
        <v>382</v>
      </c>
      <c r="AG1835" s="82" t="s">
        <v>382</v>
      </c>
      <c r="AH1835" s="82" t="s">
        <v>37675</v>
      </c>
      <c r="AI1835" s="82" t="s">
        <v>37655</v>
      </c>
      <c r="AJ1835" s="82" t="s">
        <v>33659</v>
      </c>
      <c r="AK1835" s="82" t="s">
        <v>37676</v>
      </c>
      <c r="AL1835" s="82" t="s">
        <v>1286</v>
      </c>
    </row>
    <row r="1836" spans="1:38" x14ac:dyDescent="0.25">
      <c r="A1836" s="82" t="s">
        <v>37677</v>
      </c>
      <c r="B1836" s="82">
        <v>93.352999999999994</v>
      </c>
      <c r="D1836" s="82" t="s">
        <v>34367</v>
      </c>
      <c r="E1836" s="82" t="s">
        <v>37678</v>
      </c>
      <c r="F1836" s="82" t="s">
        <v>37679</v>
      </c>
      <c r="G1836" s="82" t="s">
        <v>359</v>
      </c>
      <c r="H1836" s="82" t="s">
        <v>360</v>
      </c>
      <c r="I1836" s="82" t="s">
        <v>37680</v>
      </c>
      <c r="J1836" s="82" t="s">
        <v>35729</v>
      </c>
      <c r="K1836" s="82" t="s">
        <v>37095</v>
      </c>
      <c r="L1836" s="82" t="s">
        <v>421</v>
      </c>
      <c r="M1836" s="82" t="s">
        <v>421</v>
      </c>
      <c r="N1836" s="82" t="s">
        <v>37681</v>
      </c>
      <c r="O1836" s="82" t="s">
        <v>366</v>
      </c>
      <c r="P1836" s="82" t="s">
        <v>37682</v>
      </c>
      <c r="Q1836" s="82" t="s">
        <v>37683</v>
      </c>
      <c r="R1836" s="82" t="s">
        <v>37684</v>
      </c>
      <c r="S1836" s="82" t="s">
        <v>368</v>
      </c>
      <c r="T1836" s="82" t="s">
        <v>37685</v>
      </c>
      <c r="U1836" s="82" t="s">
        <v>37686</v>
      </c>
      <c r="V1836" s="82" t="s">
        <v>37687</v>
      </c>
      <c r="W1836" s="82" t="s">
        <v>37688</v>
      </c>
      <c r="X1836" s="82" t="s">
        <v>37689</v>
      </c>
      <c r="Y1836" s="82" t="s">
        <v>37690</v>
      </c>
      <c r="Z1836" s="82" t="s">
        <v>37691</v>
      </c>
      <c r="AA1836" s="82" t="s">
        <v>37692</v>
      </c>
      <c r="AB1836" s="82" t="s">
        <v>37693</v>
      </c>
      <c r="AC1836" s="82" t="s">
        <v>13373</v>
      </c>
      <c r="AD1836" s="82" t="s">
        <v>37694</v>
      </c>
      <c r="AE1836" s="82" t="s">
        <v>37695</v>
      </c>
      <c r="AF1836" s="82" t="s">
        <v>382</v>
      </c>
      <c r="AG1836" s="82" t="s">
        <v>382</v>
      </c>
      <c r="AH1836" s="82" t="s">
        <v>37696</v>
      </c>
      <c r="AI1836" s="82" t="s">
        <v>3362</v>
      </c>
      <c r="AJ1836" s="82" t="s">
        <v>33659</v>
      </c>
      <c r="AK1836" s="82" t="s">
        <v>37697</v>
      </c>
      <c r="AL1836" s="82" t="s">
        <v>415</v>
      </c>
    </row>
    <row r="1837" spans="1:38" x14ac:dyDescent="0.25">
      <c r="A1837" s="82" t="s">
        <v>37698</v>
      </c>
      <c r="B1837" s="82">
        <v>93.353999999999999</v>
      </c>
      <c r="C1837" s="82" t="s">
        <v>37699</v>
      </c>
      <c r="D1837" s="82" t="s">
        <v>34110</v>
      </c>
      <c r="E1837" s="82" t="s">
        <v>37700</v>
      </c>
      <c r="F1837" s="82" t="s">
        <v>37701</v>
      </c>
      <c r="G1837" s="82" t="s">
        <v>600</v>
      </c>
      <c r="H1837" s="82" t="s">
        <v>360</v>
      </c>
      <c r="I1837" s="82" t="s">
        <v>37702</v>
      </c>
      <c r="J1837" s="82" t="s">
        <v>37703</v>
      </c>
      <c r="K1837" s="82" t="s">
        <v>37704</v>
      </c>
      <c r="L1837" s="82" t="s">
        <v>421</v>
      </c>
      <c r="M1837" s="82" t="s">
        <v>421</v>
      </c>
      <c r="N1837" s="82" t="s">
        <v>37705</v>
      </c>
      <c r="O1837" s="82" t="s">
        <v>558</v>
      </c>
      <c r="P1837" s="82" t="s">
        <v>360</v>
      </c>
      <c r="Q1837" s="82" t="s">
        <v>360</v>
      </c>
      <c r="R1837" s="82" t="s">
        <v>34256</v>
      </c>
      <c r="S1837" s="82" t="s">
        <v>400</v>
      </c>
      <c r="T1837" s="82" t="s">
        <v>37706</v>
      </c>
      <c r="U1837" s="82" t="s">
        <v>37707</v>
      </c>
      <c r="V1837" s="82" t="s">
        <v>9724</v>
      </c>
      <c r="W1837" s="82" t="s">
        <v>37708</v>
      </c>
      <c r="X1837" s="82" t="s">
        <v>37709</v>
      </c>
      <c r="Y1837" s="82" t="s">
        <v>37710</v>
      </c>
      <c r="Z1837" s="82" t="s">
        <v>37711</v>
      </c>
      <c r="AA1837" s="82" t="s">
        <v>376</v>
      </c>
      <c r="AB1837" s="82" t="s">
        <v>382</v>
      </c>
      <c r="AC1837" s="82" t="s">
        <v>735</v>
      </c>
      <c r="AD1837" s="82" t="s">
        <v>37712</v>
      </c>
      <c r="AE1837" s="82" t="s">
        <v>360</v>
      </c>
      <c r="AF1837" s="82" t="s">
        <v>37713</v>
      </c>
      <c r="AG1837" s="82" t="s">
        <v>382</v>
      </c>
      <c r="AH1837" s="82" t="s">
        <v>382</v>
      </c>
      <c r="AI1837" s="82" t="s">
        <v>37714</v>
      </c>
      <c r="AJ1837" s="82" t="s">
        <v>33659</v>
      </c>
      <c r="AK1837" s="82" t="s">
        <v>37715</v>
      </c>
      <c r="AL1837" s="82" t="s">
        <v>415</v>
      </c>
    </row>
    <row r="1838" spans="1:38" x14ac:dyDescent="0.25">
      <c r="A1838" s="82" t="s">
        <v>37716</v>
      </c>
      <c r="B1838" s="82">
        <v>93.355000000000004</v>
      </c>
      <c r="C1838" s="82" t="s">
        <v>37717</v>
      </c>
      <c r="D1838" s="82" t="s">
        <v>33643</v>
      </c>
      <c r="E1838" s="82" t="s">
        <v>37718</v>
      </c>
      <c r="F1838" s="82" t="s">
        <v>37719</v>
      </c>
      <c r="G1838" s="82" t="s">
        <v>600</v>
      </c>
      <c r="H1838" s="82" t="s">
        <v>360</v>
      </c>
      <c r="I1838" s="82" t="s">
        <v>37720</v>
      </c>
      <c r="J1838" s="82" t="s">
        <v>37721</v>
      </c>
      <c r="K1838" s="82" t="s">
        <v>37722</v>
      </c>
      <c r="L1838" s="82" t="s">
        <v>421</v>
      </c>
      <c r="M1838" s="82" t="s">
        <v>37723</v>
      </c>
      <c r="N1838" s="82" t="s">
        <v>37724</v>
      </c>
      <c r="O1838" s="82" t="s">
        <v>37725</v>
      </c>
      <c r="P1838" s="82" t="s">
        <v>360</v>
      </c>
      <c r="Q1838" s="82" t="s">
        <v>360</v>
      </c>
      <c r="R1838" s="82" t="s">
        <v>37531</v>
      </c>
      <c r="S1838" s="82" t="s">
        <v>400</v>
      </c>
      <c r="T1838" s="82" t="s">
        <v>37726</v>
      </c>
      <c r="U1838" s="82" t="s">
        <v>37727</v>
      </c>
      <c r="V1838" s="82" t="s">
        <v>632</v>
      </c>
      <c r="W1838" s="82" t="s">
        <v>37728</v>
      </c>
      <c r="X1838" s="82" t="s">
        <v>37535</v>
      </c>
      <c r="Y1838" s="82" t="s">
        <v>37729</v>
      </c>
      <c r="Z1838" s="82" t="s">
        <v>37730</v>
      </c>
      <c r="AA1838" s="82" t="s">
        <v>376</v>
      </c>
      <c r="AB1838" s="82" t="s">
        <v>37731</v>
      </c>
      <c r="AC1838" s="82" t="s">
        <v>735</v>
      </c>
      <c r="AD1838" s="82" t="s">
        <v>37732</v>
      </c>
      <c r="AE1838" s="82" t="s">
        <v>37733</v>
      </c>
      <c r="AF1838" s="82" t="s">
        <v>382</v>
      </c>
      <c r="AG1838" s="82" t="s">
        <v>382</v>
      </c>
      <c r="AH1838" s="82" t="s">
        <v>37734</v>
      </c>
      <c r="AI1838" s="82" t="s">
        <v>37735</v>
      </c>
      <c r="AJ1838" s="82" t="s">
        <v>33659</v>
      </c>
      <c r="AK1838" s="82" t="s">
        <v>37736</v>
      </c>
      <c r="AL1838" s="82" t="s">
        <v>415</v>
      </c>
    </row>
    <row r="1839" spans="1:38" x14ac:dyDescent="0.25">
      <c r="A1839" s="82" t="s">
        <v>37737</v>
      </c>
      <c r="B1839" s="82">
        <v>93.355999999999995</v>
      </c>
      <c r="D1839" s="82" t="s">
        <v>34087</v>
      </c>
      <c r="E1839" s="82" t="s">
        <v>37738</v>
      </c>
      <c r="F1839" s="82" t="s">
        <v>37739</v>
      </c>
      <c r="G1839" s="82" t="s">
        <v>359</v>
      </c>
      <c r="H1839" s="82" t="s">
        <v>360</v>
      </c>
      <c r="I1839" s="82" t="s">
        <v>37740</v>
      </c>
      <c r="J1839" s="82" t="s">
        <v>37741</v>
      </c>
      <c r="K1839" s="82" t="s">
        <v>37742</v>
      </c>
      <c r="L1839" s="82" t="s">
        <v>2554</v>
      </c>
      <c r="M1839" s="82" t="s">
        <v>37743</v>
      </c>
      <c r="N1839" s="82" t="s">
        <v>37744</v>
      </c>
      <c r="O1839" s="82" t="s">
        <v>558</v>
      </c>
      <c r="P1839" s="82" t="s">
        <v>37745</v>
      </c>
      <c r="Q1839" s="82" t="s">
        <v>37746</v>
      </c>
      <c r="R1839" s="82" t="s">
        <v>37747</v>
      </c>
      <c r="S1839" s="82" t="s">
        <v>37748</v>
      </c>
      <c r="T1839" s="82" t="s">
        <v>37749</v>
      </c>
      <c r="U1839" s="82" t="s">
        <v>37750</v>
      </c>
      <c r="V1839" s="82" t="s">
        <v>37751</v>
      </c>
      <c r="W1839" s="82" t="s">
        <v>37752</v>
      </c>
      <c r="X1839" s="82" t="s">
        <v>37418</v>
      </c>
      <c r="Y1839" s="82" t="s">
        <v>37753</v>
      </c>
      <c r="Z1839" s="82" t="s">
        <v>37754</v>
      </c>
      <c r="AA1839" s="82" t="s">
        <v>376</v>
      </c>
      <c r="AB1839" s="82" t="s">
        <v>37755</v>
      </c>
      <c r="AC1839" s="82" t="s">
        <v>1011</v>
      </c>
      <c r="AD1839" s="82" t="s">
        <v>37756</v>
      </c>
      <c r="AE1839" s="82" t="s">
        <v>37757</v>
      </c>
      <c r="AF1839" s="82" t="s">
        <v>37758</v>
      </c>
      <c r="AG1839" s="82" t="s">
        <v>37759</v>
      </c>
      <c r="AH1839" s="82" t="s">
        <v>37760</v>
      </c>
      <c r="AI1839" s="82" t="s">
        <v>6694</v>
      </c>
      <c r="AJ1839" s="82" t="s">
        <v>33659</v>
      </c>
      <c r="AK1839" s="82" t="s">
        <v>37761</v>
      </c>
      <c r="AL1839" s="82" t="s">
        <v>415</v>
      </c>
    </row>
    <row r="1840" spans="1:38" x14ac:dyDescent="0.25">
      <c r="A1840" s="82" t="s">
        <v>37762</v>
      </c>
      <c r="B1840" s="82">
        <v>93.356999999999999</v>
      </c>
      <c r="D1840" s="82" t="s">
        <v>34110</v>
      </c>
      <c r="E1840" s="82" t="s">
        <v>9776</v>
      </c>
      <c r="F1840" s="82" t="s">
        <v>37763</v>
      </c>
      <c r="G1840" s="82" t="s">
        <v>360</v>
      </c>
      <c r="H1840" s="82" t="s">
        <v>360</v>
      </c>
      <c r="I1840" s="82" t="s">
        <v>37764</v>
      </c>
      <c r="J1840" s="82" t="s">
        <v>37765</v>
      </c>
      <c r="K1840" s="82" t="s">
        <v>628</v>
      </c>
      <c r="L1840" s="82" t="s">
        <v>1180</v>
      </c>
      <c r="M1840" s="82" t="s">
        <v>1376</v>
      </c>
      <c r="N1840" s="82" t="s">
        <v>37766</v>
      </c>
      <c r="O1840" s="82" t="s">
        <v>558</v>
      </c>
      <c r="P1840" s="82" t="s">
        <v>11</v>
      </c>
      <c r="Q1840" s="82" t="s">
        <v>360</v>
      </c>
      <c r="R1840" s="82" t="s">
        <v>37767</v>
      </c>
      <c r="S1840" s="82" t="s">
        <v>400</v>
      </c>
      <c r="T1840" s="82" t="s">
        <v>37768</v>
      </c>
      <c r="U1840" s="82" t="s">
        <v>37769</v>
      </c>
      <c r="V1840" s="82" t="s">
        <v>632</v>
      </c>
      <c r="W1840" s="82" t="s">
        <v>37770</v>
      </c>
      <c r="X1840" s="82" t="s">
        <v>34124</v>
      </c>
      <c r="Y1840" s="82" t="s">
        <v>37771</v>
      </c>
      <c r="Z1840" s="82" t="s">
        <v>37772</v>
      </c>
      <c r="AA1840" s="82" t="s">
        <v>376</v>
      </c>
      <c r="AB1840" s="82" t="s">
        <v>382</v>
      </c>
      <c r="AC1840" s="82" t="s">
        <v>1011</v>
      </c>
      <c r="AD1840" s="82" t="s">
        <v>37773</v>
      </c>
      <c r="AG1840" s="82" t="s">
        <v>382</v>
      </c>
      <c r="AH1840" s="82" t="s">
        <v>37774</v>
      </c>
      <c r="AI1840" s="82" t="s">
        <v>4588</v>
      </c>
      <c r="AJ1840" s="82" t="s">
        <v>33659</v>
      </c>
      <c r="AK1840" s="82" t="s">
        <v>37775</v>
      </c>
      <c r="AL1840" s="82" t="s">
        <v>19001</v>
      </c>
    </row>
    <row r="1841" spans="1:38" x14ac:dyDescent="0.25">
      <c r="A1841" s="82" t="s">
        <v>37776</v>
      </c>
      <c r="B1841" s="82">
        <v>93.358000000000004</v>
      </c>
      <c r="C1841" s="82" t="s">
        <v>37777</v>
      </c>
      <c r="D1841" s="82" t="s">
        <v>33724</v>
      </c>
      <c r="E1841" s="82" t="s">
        <v>37778</v>
      </c>
      <c r="F1841" s="82" t="s">
        <v>37779</v>
      </c>
      <c r="G1841" s="82" t="s">
        <v>359</v>
      </c>
      <c r="H1841" s="82" t="s">
        <v>360</v>
      </c>
      <c r="I1841" s="82" t="s">
        <v>37780</v>
      </c>
      <c r="J1841" s="82" t="s">
        <v>37781</v>
      </c>
      <c r="K1841" s="82" t="s">
        <v>34839</v>
      </c>
      <c r="L1841" s="82" t="s">
        <v>421</v>
      </c>
      <c r="M1841" s="82" t="s">
        <v>35507</v>
      </c>
      <c r="N1841" s="82" t="s">
        <v>35609</v>
      </c>
      <c r="O1841" s="82" t="s">
        <v>558</v>
      </c>
      <c r="P1841" s="82" t="s">
        <v>37782</v>
      </c>
      <c r="Q1841" s="82" t="s">
        <v>360</v>
      </c>
      <c r="R1841" s="82" t="s">
        <v>360</v>
      </c>
      <c r="S1841" s="82" t="s">
        <v>35508</v>
      </c>
      <c r="T1841" s="82" t="s">
        <v>37783</v>
      </c>
      <c r="U1841" s="82" t="s">
        <v>37784</v>
      </c>
      <c r="V1841" s="82" t="s">
        <v>632</v>
      </c>
      <c r="W1841" s="82" t="s">
        <v>37785</v>
      </c>
      <c r="X1841" s="82" t="s">
        <v>37786</v>
      </c>
      <c r="Y1841" s="82" t="s">
        <v>37787</v>
      </c>
      <c r="Z1841" s="82" t="s">
        <v>899</v>
      </c>
      <c r="AA1841" s="82" t="s">
        <v>376</v>
      </c>
      <c r="AB1841" s="82" t="s">
        <v>37788</v>
      </c>
      <c r="AC1841" s="82" t="s">
        <v>1011</v>
      </c>
      <c r="AD1841" s="82" t="s">
        <v>37789</v>
      </c>
      <c r="AE1841" s="82" t="s">
        <v>34080</v>
      </c>
      <c r="AF1841" s="82" t="s">
        <v>382</v>
      </c>
      <c r="AG1841" s="82" t="s">
        <v>382</v>
      </c>
      <c r="AH1841" s="82" t="s">
        <v>37790</v>
      </c>
      <c r="AI1841" s="82" t="s">
        <v>1656</v>
      </c>
      <c r="AJ1841" s="82" t="s">
        <v>33659</v>
      </c>
      <c r="AK1841" s="82" t="s">
        <v>37791</v>
      </c>
      <c r="AL1841" s="82" t="s">
        <v>415</v>
      </c>
    </row>
    <row r="1842" spans="1:38" x14ac:dyDescent="0.25">
      <c r="A1842" s="82" t="s">
        <v>37792</v>
      </c>
      <c r="B1842" s="82">
        <v>93.358999999999995</v>
      </c>
      <c r="C1842" s="82" t="s">
        <v>37793</v>
      </c>
      <c r="D1842" s="82" t="s">
        <v>33724</v>
      </c>
      <c r="E1842" s="82" t="s">
        <v>37794</v>
      </c>
      <c r="F1842" s="82" t="s">
        <v>37795</v>
      </c>
      <c r="G1842" s="82" t="s">
        <v>4176</v>
      </c>
      <c r="H1842" s="82" t="s">
        <v>360</v>
      </c>
      <c r="I1842" s="82" t="s">
        <v>37796</v>
      </c>
      <c r="J1842" s="82" t="s">
        <v>37797</v>
      </c>
      <c r="K1842" s="82" t="s">
        <v>34839</v>
      </c>
      <c r="L1842" s="82" t="s">
        <v>421</v>
      </c>
      <c r="M1842" s="82" t="s">
        <v>37798</v>
      </c>
      <c r="N1842" s="82" t="s">
        <v>35566</v>
      </c>
      <c r="O1842" s="82" t="s">
        <v>558</v>
      </c>
      <c r="P1842" s="82" t="s">
        <v>36775</v>
      </c>
      <c r="Q1842" s="82" t="s">
        <v>360</v>
      </c>
      <c r="R1842" s="82" t="s">
        <v>35567</v>
      </c>
      <c r="S1842" s="82" t="s">
        <v>34071</v>
      </c>
      <c r="T1842" s="82" t="s">
        <v>37799</v>
      </c>
      <c r="U1842" s="82" t="s">
        <v>37800</v>
      </c>
      <c r="V1842" s="82" t="s">
        <v>632</v>
      </c>
      <c r="W1842" s="82" t="s">
        <v>37801</v>
      </c>
      <c r="X1842" s="82" t="s">
        <v>33736</v>
      </c>
      <c r="Y1842" s="82" t="s">
        <v>37802</v>
      </c>
      <c r="Z1842" s="82" t="s">
        <v>37803</v>
      </c>
      <c r="AA1842" s="82" t="s">
        <v>376</v>
      </c>
      <c r="AB1842" s="82" t="s">
        <v>34848</v>
      </c>
      <c r="AC1842" s="82" t="s">
        <v>37804</v>
      </c>
      <c r="AD1842" s="82" t="s">
        <v>37805</v>
      </c>
      <c r="AE1842" s="82" t="s">
        <v>34080</v>
      </c>
      <c r="AF1842" s="82" t="s">
        <v>382</v>
      </c>
      <c r="AG1842" s="82" t="s">
        <v>382</v>
      </c>
      <c r="AH1842" s="82" t="s">
        <v>37806</v>
      </c>
      <c r="AI1842" s="82" t="s">
        <v>1656</v>
      </c>
      <c r="AJ1842" s="82" t="s">
        <v>33659</v>
      </c>
      <c r="AK1842" s="82" t="s">
        <v>37807</v>
      </c>
      <c r="AL1842" s="82" t="s">
        <v>415</v>
      </c>
    </row>
    <row r="1843" spans="1:38" x14ac:dyDescent="0.25">
      <c r="A1843" s="82" t="s">
        <v>37808</v>
      </c>
      <c r="B1843" s="82">
        <v>93.36</v>
      </c>
      <c r="D1843" s="82" t="s">
        <v>33643</v>
      </c>
      <c r="E1843" s="82" t="s">
        <v>37809</v>
      </c>
      <c r="F1843" s="82" t="s">
        <v>37810</v>
      </c>
      <c r="G1843" s="82" t="s">
        <v>2431</v>
      </c>
      <c r="H1843" s="82" t="s">
        <v>360</v>
      </c>
      <c r="I1843" s="82" t="s">
        <v>37811</v>
      </c>
      <c r="J1843" s="82" t="s">
        <v>37812</v>
      </c>
      <c r="K1843" s="82" t="s">
        <v>37813</v>
      </c>
      <c r="L1843" s="82" t="s">
        <v>580</v>
      </c>
      <c r="M1843" s="82" t="s">
        <v>37814</v>
      </c>
      <c r="N1843" s="82" t="s">
        <v>37815</v>
      </c>
      <c r="O1843" s="82" t="s">
        <v>37816</v>
      </c>
      <c r="P1843" s="82" t="s">
        <v>360</v>
      </c>
      <c r="Q1843" s="82" t="s">
        <v>360</v>
      </c>
      <c r="R1843" s="82" t="s">
        <v>360</v>
      </c>
      <c r="S1843" s="82" t="s">
        <v>400</v>
      </c>
      <c r="T1843" s="82" t="s">
        <v>37817</v>
      </c>
      <c r="U1843" s="82" t="s">
        <v>37818</v>
      </c>
      <c r="V1843" s="82" t="s">
        <v>37819</v>
      </c>
      <c r="W1843" s="82" t="s">
        <v>34316</v>
      </c>
      <c r="X1843" s="82" t="s">
        <v>34401</v>
      </c>
      <c r="Y1843" s="82" t="s">
        <v>37820</v>
      </c>
      <c r="Z1843" s="82" t="s">
        <v>37821</v>
      </c>
      <c r="AA1843" s="82" t="s">
        <v>376</v>
      </c>
      <c r="AB1843" s="82" t="s">
        <v>37822</v>
      </c>
      <c r="AC1843" s="82" t="s">
        <v>735</v>
      </c>
      <c r="AD1843" s="82" t="s">
        <v>37823</v>
      </c>
      <c r="AE1843" s="82" t="s">
        <v>37824</v>
      </c>
      <c r="AF1843" s="82" t="s">
        <v>382</v>
      </c>
      <c r="AH1843" s="82" t="s">
        <v>37825</v>
      </c>
      <c r="AI1843" s="82" t="s">
        <v>37826</v>
      </c>
      <c r="AJ1843" s="82" t="s">
        <v>33659</v>
      </c>
      <c r="AK1843" s="82" t="s">
        <v>37827</v>
      </c>
      <c r="AL1843" s="82" t="s">
        <v>415</v>
      </c>
    </row>
    <row r="1844" spans="1:38" x14ac:dyDescent="0.25">
      <c r="A1844" s="82" t="s">
        <v>37828</v>
      </c>
      <c r="B1844" s="82">
        <v>93.361000000000004</v>
      </c>
      <c r="D1844" s="82" t="s">
        <v>34367</v>
      </c>
      <c r="E1844" s="82" t="s">
        <v>37829</v>
      </c>
      <c r="F1844" s="82" t="s">
        <v>37830</v>
      </c>
      <c r="G1844" s="82" t="s">
        <v>359</v>
      </c>
      <c r="H1844" s="82" t="s">
        <v>360</v>
      </c>
      <c r="I1844" s="82" t="s">
        <v>37831</v>
      </c>
      <c r="J1844" s="82" t="s">
        <v>37832</v>
      </c>
      <c r="K1844" s="82" t="s">
        <v>37833</v>
      </c>
      <c r="L1844" s="82" t="s">
        <v>580</v>
      </c>
      <c r="M1844" s="82" t="s">
        <v>37834</v>
      </c>
      <c r="N1844" s="82" t="s">
        <v>37835</v>
      </c>
      <c r="O1844" s="82" t="s">
        <v>558</v>
      </c>
      <c r="P1844" s="82" t="s">
        <v>37836</v>
      </c>
      <c r="Q1844" s="82" t="s">
        <v>37837</v>
      </c>
      <c r="R1844" s="82" t="s">
        <v>37838</v>
      </c>
      <c r="S1844" s="82" t="s">
        <v>400</v>
      </c>
      <c r="T1844" s="82" t="s">
        <v>37839</v>
      </c>
      <c r="U1844" s="82" t="s">
        <v>37840</v>
      </c>
      <c r="V1844" s="82" t="s">
        <v>632</v>
      </c>
      <c r="W1844" s="82" t="s">
        <v>37841</v>
      </c>
      <c r="X1844" s="82" t="s">
        <v>37842</v>
      </c>
      <c r="Y1844" s="82" t="s">
        <v>37843</v>
      </c>
      <c r="Z1844" s="82" t="s">
        <v>37844</v>
      </c>
      <c r="AA1844" s="82" t="s">
        <v>37845</v>
      </c>
      <c r="AB1844" s="82" t="s">
        <v>37846</v>
      </c>
      <c r="AC1844" s="82" t="s">
        <v>1011</v>
      </c>
      <c r="AD1844" s="82" t="s">
        <v>37847</v>
      </c>
      <c r="AE1844" s="82" t="s">
        <v>37848</v>
      </c>
      <c r="AF1844" s="82" t="s">
        <v>37849</v>
      </c>
      <c r="AG1844" s="82" t="s">
        <v>37850</v>
      </c>
      <c r="AH1844" s="82" t="s">
        <v>37851</v>
      </c>
      <c r="AI1844" s="82" t="s">
        <v>1656</v>
      </c>
      <c r="AJ1844" s="82" t="s">
        <v>33659</v>
      </c>
      <c r="AK1844" s="82" t="s">
        <v>37852</v>
      </c>
      <c r="AL1844" s="82" t="s">
        <v>415</v>
      </c>
    </row>
    <row r="1845" spans="1:38" x14ac:dyDescent="0.25">
      <c r="A1845" s="82" t="s">
        <v>37853</v>
      </c>
      <c r="B1845" s="82">
        <v>93.361999999999995</v>
      </c>
      <c r="C1845" s="82" t="s">
        <v>37854</v>
      </c>
      <c r="D1845" s="82" t="s">
        <v>33803</v>
      </c>
      <c r="E1845" s="82" t="s">
        <v>37855</v>
      </c>
      <c r="F1845" s="82" t="s">
        <v>37856</v>
      </c>
      <c r="G1845" s="82" t="s">
        <v>360</v>
      </c>
      <c r="H1845" s="82" t="s">
        <v>360</v>
      </c>
      <c r="I1845" s="82" t="s">
        <v>360</v>
      </c>
      <c r="J1845" s="82" t="s">
        <v>360</v>
      </c>
      <c r="K1845" s="82" t="s">
        <v>628</v>
      </c>
      <c r="L1845" s="82" t="s">
        <v>580</v>
      </c>
      <c r="M1845" s="82" t="s">
        <v>1376</v>
      </c>
      <c r="N1845" s="82" t="s">
        <v>37857</v>
      </c>
      <c r="O1845" s="82" t="s">
        <v>558</v>
      </c>
      <c r="P1845" s="82" t="s">
        <v>360</v>
      </c>
      <c r="Q1845" s="82" t="s">
        <v>11</v>
      </c>
      <c r="R1845" s="82" t="s">
        <v>11</v>
      </c>
      <c r="S1845" s="82" t="s">
        <v>400</v>
      </c>
      <c r="T1845" s="82" t="s">
        <v>37858</v>
      </c>
      <c r="U1845" s="82" t="s">
        <v>37859</v>
      </c>
      <c r="V1845" s="82" t="s">
        <v>632</v>
      </c>
      <c r="X1845" s="82" t="s">
        <v>33819</v>
      </c>
      <c r="Y1845" s="82" t="s">
        <v>37860</v>
      </c>
      <c r="Z1845" s="82" t="s">
        <v>37861</v>
      </c>
      <c r="AA1845" s="82" t="s">
        <v>37862</v>
      </c>
      <c r="AB1845" s="82" t="s">
        <v>382</v>
      </c>
      <c r="AC1845" s="82" t="s">
        <v>37863</v>
      </c>
      <c r="AD1845" s="82" t="s">
        <v>37864</v>
      </c>
      <c r="AG1845" s="82" t="s">
        <v>37865</v>
      </c>
      <c r="AH1845" s="82" t="s">
        <v>360</v>
      </c>
      <c r="AI1845" s="82" t="s">
        <v>5188</v>
      </c>
      <c r="AJ1845" s="82" t="s">
        <v>33659</v>
      </c>
      <c r="AK1845" s="82" t="s">
        <v>37866</v>
      </c>
      <c r="AL1845" s="82" t="s">
        <v>415</v>
      </c>
    </row>
    <row r="1846" spans="1:38" x14ac:dyDescent="0.25">
      <c r="A1846" s="82" t="s">
        <v>37867</v>
      </c>
      <c r="B1846" s="82">
        <v>93.364000000000004</v>
      </c>
      <c r="C1846" s="82" t="s">
        <v>37868</v>
      </c>
      <c r="D1846" s="82" t="s">
        <v>33724</v>
      </c>
      <c r="E1846" s="82" t="s">
        <v>37869</v>
      </c>
      <c r="F1846" s="82" t="s">
        <v>37870</v>
      </c>
      <c r="G1846" s="82" t="s">
        <v>551</v>
      </c>
      <c r="H1846" s="82" t="s">
        <v>360</v>
      </c>
      <c r="I1846" s="82" t="s">
        <v>37871</v>
      </c>
      <c r="J1846" s="82" t="s">
        <v>37872</v>
      </c>
      <c r="K1846" s="82" t="s">
        <v>37873</v>
      </c>
      <c r="L1846" s="82" t="s">
        <v>421</v>
      </c>
      <c r="M1846" s="82" t="s">
        <v>37874</v>
      </c>
      <c r="N1846" s="82" t="s">
        <v>37875</v>
      </c>
      <c r="O1846" s="82" t="s">
        <v>558</v>
      </c>
      <c r="P1846" s="82" t="s">
        <v>36775</v>
      </c>
      <c r="Q1846" s="82" t="s">
        <v>360</v>
      </c>
      <c r="R1846" s="82" t="s">
        <v>37876</v>
      </c>
      <c r="S1846" s="82" t="s">
        <v>37877</v>
      </c>
      <c r="T1846" s="82" t="s">
        <v>37878</v>
      </c>
      <c r="U1846" s="82" t="s">
        <v>37879</v>
      </c>
      <c r="V1846" s="82" t="s">
        <v>632</v>
      </c>
      <c r="W1846" s="82" t="s">
        <v>37880</v>
      </c>
      <c r="X1846" s="82" t="s">
        <v>33736</v>
      </c>
      <c r="Y1846" s="82" t="s">
        <v>37881</v>
      </c>
      <c r="Z1846" s="82" t="s">
        <v>37882</v>
      </c>
      <c r="AA1846" s="82" t="s">
        <v>376</v>
      </c>
      <c r="AB1846" s="82" t="s">
        <v>37883</v>
      </c>
      <c r="AC1846" s="82" t="s">
        <v>1011</v>
      </c>
      <c r="AD1846" s="82" t="s">
        <v>37884</v>
      </c>
      <c r="AE1846" s="82" t="s">
        <v>37474</v>
      </c>
      <c r="AF1846" s="82" t="s">
        <v>32120</v>
      </c>
      <c r="AG1846" s="82" t="s">
        <v>382</v>
      </c>
      <c r="AH1846" s="82" t="s">
        <v>37885</v>
      </c>
      <c r="AI1846" s="82" t="s">
        <v>1656</v>
      </c>
      <c r="AJ1846" s="82" t="s">
        <v>33659</v>
      </c>
      <c r="AK1846" s="82" t="s">
        <v>37886</v>
      </c>
      <c r="AL1846" s="82" t="s">
        <v>415</v>
      </c>
    </row>
    <row r="1847" spans="1:38" x14ac:dyDescent="0.25">
      <c r="A1847" s="82" t="s">
        <v>37887</v>
      </c>
      <c r="B1847" s="82">
        <v>93.364999999999995</v>
      </c>
      <c r="C1847" s="82" t="s">
        <v>37888</v>
      </c>
      <c r="D1847" s="82" t="s">
        <v>33724</v>
      </c>
      <c r="E1847" s="82" t="s">
        <v>37889</v>
      </c>
      <c r="F1847" s="82" t="s">
        <v>37890</v>
      </c>
      <c r="G1847" s="82" t="s">
        <v>600</v>
      </c>
      <c r="H1847" s="82" t="s">
        <v>360</v>
      </c>
      <c r="I1847" s="82" t="s">
        <v>37891</v>
      </c>
      <c r="J1847" s="82" t="s">
        <v>37892</v>
      </c>
      <c r="K1847" s="82" t="s">
        <v>33729</v>
      </c>
      <c r="L1847" s="82" t="s">
        <v>5920</v>
      </c>
      <c r="M1847" s="82" t="s">
        <v>34860</v>
      </c>
      <c r="N1847" s="82" t="s">
        <v>34861</v>
      </c>
      <c r="O1847" s="82" t="s">
        <v>558</v>
      </c>
      <c r="P1847" s="82" t="s">
        <v>37893</v>
      </c>
      <c r="Q1847" s="82" t="s">
        <v>360</v>
      </c>
      <c r="R1847" s="82" t="s">
        <v>34862</v>
      </c>
      <c r="S1847" s="82" t="s">
        <v>400</v>
      </c>
      <c r="T1847" s="82" t="s">
        <v>37894</v>
      </c>
      <c r="U1847" s="82" t="s">
        <v>37895</v>
      </c>
      <c r="V1847" s="82" t="s">
        <v>632</v>
      </c>
      <c r="W1847" s="82" t="s">
        <v>36185</v>
      </c>
      <c r="X1847" s="82" t="s">
        <v>34867</v>
      </c>
      <c r="Y1847" s="82" t="s">
        <v>37896</v>
      </c>
      <c r="Z1847" s="82" t="s">
        <v>37897</v>
      </c>
      <c r="AA1847" s="82" t="s">
        <v>376</v>
      </c>
      <c r="AB1847" s="82" t="s">
        <v>35073</v>
      </c>
      <c r="AC1847" s="82" t="s">
        <v>37898</v>
      </c>
      <c r="AD1847" s="82" t="s">
        <v>37899</v>
      </c>
      <c r="AE1847" s="82" t="s">
        <v>34080</v>
      </c>
      <c r="AF1847" s="82" t="s">
        <v>37289</v>
      </c>
      <c r="AG1847" s="82" t="s">
        <v>37900</v>
      </c>
      <c r="AH1847" s="82" t="s">
        <v>37901</v>
      </c>
      <c r="AI1847" s="82" t="s">
        <v>1235</v>
      </c>
      <c r="AJ1847" s="82" t="s">
        <v>33659</v>
      </c>
      <c r="AK1847" s="82" t="s">
        <v>37902</v>
      </c>
      <c r="AL1847" s="82" t="s">
        <v>1286</v>
      </c>
    </row>
    <row r="1848" spans="1:38" x14ac:dyDescent="0.25">
      <c r="A1848" s="82" t="s">
        <v>37903</v>
      </c>
      <c r="B1848" s="82">
        <v>93.366</v>
      </c>
      <c r="C1848" s="82" t="s">
        <v>37904</v>
      </c>
      <c r="D1848" s="82" t="s">
        <v>34110</v>
      </c>
      <c r="E1848" s="82" t="s">
        <v>37905</v>
      </c>
      <c r="F1848" s="82" t="s">
        <v>37906</v>
      </c>
      <c r="G1848" s="82" t="s">
        <v>4176</v>
      </c>
      <c r="H1848" s="82" t="s">
        <v>360</v>
      </c>
      <c r="I1848" s="82" t="s">
        <v>37907</v>
      </c>
      <c r="J1848" s="82" t="s">
        <v>37907</v>
      </c>
      <c r="K1848" s="82" t="s">
        <v>37908</v>
      </c>
      <c r="L1848" s="82" t="s">
        <v>395</v>
      </c>
      <c r="M1848" s="82" t="s">
        <v>421</v>
      </c>
      <c r="N1848" s="82" t="s">
        <v>37909</v>
      </c>
      <c r="O1848" s="82" t="s">
        <v>558</v>
      </c>
      <c r="P1848" s="82" t="s">
        <v>360</v>
      </c>
      <c r="Q1848" s="82" t="s">
        <v>360</v>
      </c>
      <c r="R1848" s="82" t="s">
        <v>360</v>
      </c>
      <c r="S1848" s="82" t="s">
        <v>368</v>
      </c>
      <c r="T1848" s="82" t="s">
        <v>37910</v>
      </c>
      <c r="U1848" s="82" t="s">
        <v>37911</v>
      </c>
      <c r="V1848" s="82" t="s">
        <v>362</v>
      </c>
      <c r="W1848" s="82" t="s">
        <v>37912</v>
      </c>
      <c r="X1848" s="82" t="s">
        <v>34124</v>
      </c>
      <c r="Y1848" s="82" t="s">
        <v>37913</v>
      </c>
      <c r="Z1848" s="82" t="s">
        <v>427</v>
      </c>
      <c r="AA1848" s="82" t="s">
        <v>376</v>
      </c>
      <c r="AB1848" s="82" t="s">
        <v>382</v>
      </c>
      <c r="AC1848" s="82" t="s">
        <v>735</v>
      </c>
      <c r="AD1848" s="82" t="s">
        <v>37914</v>
      </c>
      <c r="AE1848" s="82" t="s">
        <v>34128</v>
      </c>
      <c r="AF1848" s="82" t="s">
        <v>382</v>
      </c>
      <c r="AG1848" s="82" t="s">
        <v>382</v>
      </c>
      <c r="AH1848" s="82" t="s">
        <v>37915</v>
      </c>
      <c r="AI1848" s="82" t="s">
        <v>37916</v>
      </c>
      <c r="AJ1848" s="82" t="s">
        <v>33659</v>
      </c>
      <c r="AK1848" s="82" t="s">
        <v>37917</v>
      </c>
      <c r="AL1848" s="82" t="s">
        <v>961</v>
      </c>
    </row>
    <row r="1849" spans="1:38" x14ac:dyDescent="0.25">
      <c r="A1849" s="82" t="s">
        <v>37918</v>
      </c>
      <c r="B1849" s="82">
        <v>93.367000000000004</v>
      </c>
      <c r="C1849" s="82" t="s">
        <v>37918</v>
      </c>
      <c r="D1849" s="82" t="s">
        <v>34790</v>
      </c>
      <c r="E1849" s="82" t="s">
        <v>37919</v>
      </c>
      <c r="F1849" s="82" t="s">
        <v>37920</v>
      </c>
      <c r="G1849" s="82" t="s">
        <v>600</v>
      </c>
      <c r="H1849" s="82" t="s">
        <v>360</v>
      </c>
      <c r="I1849" s="82" t="s">
        <v>11</v>
      </c>
      <c r="J1849" s="82" t="s">
        <v>11</v>
      </c>
      <c r="K1849" s="82" t="s">
        <v>37921</v>
      </c>
      <c r="L1849" s="82" t="s">
        <v>421</v>
      </c>
      <c r="M1849" s="82" t="s">
        <v>421</v>
      </c>
      <c r="N1849" s="82" t="s">
        <v>37922</v>
      </c>
      <c r="O1849" s="82" t="s">
        <v>558</v>
      </c>
      <c r="P1849" s="82" t="s">
        <v>360</v>
      </c>
      <c r="Q1849" s="82" t="s">
        <v>360</v>
      </c>
      <c r="R1849" s="82" t="s">
        <v>360</v>
      </c>
      <c r="S1849" s="82" t="s">
        <v>368</v>
      </c>
      <c r="T1849" s="82" t="s">
        <v>37923</v>
      </c>
      <c r="U1849" s="82" t="s">
        <v>37924</v>
      </c>
      <c r="V1849" s="82" t="s">
        <v>1376</v>
      </c>
      <c r="W1849" s="82" t="s">
        <v>37925</v>
      </c>
      <c r="X1849" s="82" t="s">
        <v>8763</v>
      </c>
      <c r="Y1849" s="82" t="s">
        <v>37926</v>
      </c>
      <c r="Z1849" s="82" t="s">
        <v>37927</v>
      </c>
      <c r="AA1849" s="82" t="s">
        <v>376</v>
      </c>
      <c r="AB1849" s="82" t="s">
        <v>382</v>
      </c>
      <c r="AC1849" s="82" t="s">
        <v>735</v>
      </c>
      <c r="AD1849" s="82" t="s">
        <v>37928</v>
      </c>
      <c r="AE1849" s="82" t="s">
        <v>360</v>
      </c>
      <c r="AF1849" s="82" t="s">
        <v>37929</v>
      </c>
      <c r="AG1849" s="82" t="s">
        <v>382</v>
      </c>
      <c r="AH1849" s="82" t="s">
        <v>37930</v>
      </c>
      <c r="AI1849" s="82" t="s">
        <v>37931</v>
      </c>
      <c r="AJ1849" s="82" t="s">
        <v>33659</v>
      </c>
      <c r="AK1849" s="82" t="s">
        <v>37932</v>
      </c>
      <c r="AL1849" s="82" t="s">
        <v>415</v>
      </c>
    </row>
    <row r="1850" spans="1:38" x14ac:dyDescent="0.25">
      <c r="A1850" s="82" t="s">
        <v>37933</v>
      </c>
      <c r="B1850" s="82">
        <v>93.367999999999995</v>
      </c>
      <c r="C1850" s="82" t="s">
        <v>37934</v>
      </c>
      <c r="D1850" s="82" t="s">
        <v>34367</v>
      </c>
      <c r="E1850" s="82" t="s">
        <v>37935</v>
      </c>
      <c r="F1850" s="82" t="s">
        <v>37936</v>
      </c>
      <c r="G1850" s="82" t="s">
        <v>600</v>
      </c>
      <c r="H1850" s="82" t="s">
        <v>360</v>
      </c>
      <c r="I1850" s="82" t="s">
        <v>37937</v>
      </c>
      <c r="J1850" s="82" t="s">
        <v>37938</v>
      </c>
      <c r="K1850" s="82" t="s">
        <v>37095</v>
      </c>
      <c r="L1850" s="82" t="s">
        <v>421</v>
      </c>
      <c r="M1850" s="82" t="s">
        <v>421</v>
      </c>
      <c r="N1850" s="82" t="s">
        <v>37681</v>
      </c>
      <c r="O1850" s="82" t="s">
        <v>366</v>
      </c>
      <c r="P1850" s="82" t="s">
        <v>37939</v>
      </c>
      <c r="Q1850" s="82" t="s">
        <v>37940</v>
      </c>
      <c r="R1850" s="82" t="s">
        <v>37684</v>
      </c>
      <c r="S1850" s="82" t="s">
        <v>400</v>
      </c>
      <c r="T1850" s="82" t="s">
        <v>37941</v>
      </c>
      <c r="U1850" s="82" t="s">
        <v>37942</v>
      </c>
      <c r="V1850" s="82" t="s">
        <v>37943</v>
      </c>
      <c r="W1850" s="82" t="s">
        <v>37688</v>
      </c>
      <c r="X1850" s="82" t="s">
        <v>37944</v>
      </c>
      <c r="Y1850" s="82" t="s">
        <v>37945</v>
      </c>
      <c r="AA1850" s="82" t="s">
        <v>37946</v>
      </c>
      <c r="AB1850" s="82" t="s">
        <v>37693</v>
      </c>
      <c r="AC1850" s="82" t="s">
        <v>446</v>
      </c>
      <c r="AD1850" s="82" t="s">
        <v>37947</v>
      </c>
      <c r="AE1850" s="82" t="s">
        <v>37948</v>
      </c>
      <c r="AF1850" s="82" t="s">
        <v>382</v>
      </c>
      <c r="AG1850" s="82" t="s">
        <v>382</v>
      </c>
      <c r="AH1850" s="82" t="s">
        <v>37949</v>
      </c>
      <c r="AI1850" s="82" t="s">
        <v>37950</v>
      </c>
      <c r="AJ1850" s="82" t="s">
        <v>33659</v>
      </c>
      <c r="AK1850" s="82" t="s">
        <v>37951</v>
      </c>
      <c r="AL1850" s="82" t="s">
        <v>415</v>
      </c>
    </row>
    <row r="1851" spans="1:38" x14ac:dyDescent="0.25">
      <c r="A1851" s="82" t="s">
        <v>37952</v>
      </c>
      <c r="B1851" s="82">
        <v>93.369</v>
      </c>
      <c r="C1851" s="82" t="s">
        <v>37953</v>
      </c>
      <c r="D1851" s="82" t="s">
        <v>33803</v>
      </c>
      <c r="E1851" s="82" t="s">
        <v>37954</v>
      </c>
      <c r="F1851" s="82" t="s">
        <v>37955</v>
      </c>
      <c r="G1851" s="82" t="s">
        <v>683</v>
      </c>
      <c r="H1851" s="82" t="s">
        <v>360</v>
      </c>
      <c r="I1851" s="82" t="s">
        <v>37956</v>
      </c>
      <c r="J1851" s="82" t="s">
        <v>37957</v>
      </c>
      <c r="K1851" s="82" t="s">
        <v>37958</v>
      </c>
      <c r="L1851" s="82" t="s">
        <v>37959</v>
      </c>
      <c r="M1851" s="82" t="s">
        <v>37960</v>
      </c>
      <c r="N1851" s="82" t="s">
        <v>37961</v>
      </c>
      <c r="O1851" s="82" t="s">
        <v>558</v>
      </c>
      <c r="P1851" s="82" t="s">
        <v>360</v>
      </c>
      <c r="Q1851" s="82" t="s">
        <v>37962</v>
      </c>
      <c r="R1851" s="82" t="s">
        <v>37963</v>
      </c>
      <c r="S1851" s="82" t="s">
        <v>37964</v>
      </c>
      <c r="T1851" s="82" t="s">
        <v>37965</v>
      </c>
      <c r="U1851" s="82" t="s">
        <v>37966</v>
      </c>
      <c r="V1851" s="82" t="s">
        <v>632</v>
      </c>
      <c r="W1851" s="82" t="s">
        <v>37967</v>
      </c>
      <c r="X1851" s="82" t="s">
        <v>33819</v>
      </c>
      <c r="Y1851" s="82" t="s">
        <v>37968</v>
      </c>
      <c r="AA1851" s="82" t="s">
        <v>376</v>
      </c>
      <c r="AB1851" s="82" t="s">
        <v>382</v>
      </c>
      <c r="AC1851" s="82" t="s">
        <v>735</v>
      </c>
      <c r="AD1851" s="82" t="s">
        <v>37969</v>
      </c>
      <c r="AE1851" s="82" t="s">
        <v>37970</v>
      </c>
      <c r="AF1851" s="82" t="s">
        <v>37971</v>
      </c>
      <c r="AG1851" s="82" t="s">
        <v>382</v>
      </c>
      <c r="AH1851" s="82" t="s">
        <v>37972</v>
      </c>
      <c r="AI1851" s="82" t="s">
        <v>37973</v>
      </c>
      <c r="AJ1851" s="82" t="s">
        <v>33659</v>
      </c>
      <c r="AK1851" s="82" t="s">
        <v>37974</v>
      </c>
      <c r="AL1851" s="82" t="s">
        <v>3887</v>
      </c>
    </row>
    <row r="1852" spans="1:38" x14ac:dyDescent="0.25">
      <c r="A1852" s="82" t="s">
        <v>37975</v>
      </c>
      <c r="B1852" s="82">
        <v>93.37</v>
      </c>
      <c r="C1852" s="82" t="s">
        <v>37976</v>
      </c>
      <c r="D1852" s="82" t="s">
        <v>34367</v>
      </c>
      <c r="E1852" s="82" t="s">
        <v>37977</v>
      </c>
      <c r="F1852" s="82" t="s">
        <v>37978</v>
      </c>
      <c r="G1852" s="82" t="s">
        <v>1848</v>
      </c>
      <c r="H1852" s="82" t="s">
        <v>360</v>
      </c>
      <c r="I1852" s="82" t="s">
        <v>37680</v>
      </c>
      <c r="J1852" s="82" t="s">
        <v>35729</v>
      </c>
      <c r="K1852" s="82" t="s">
        <v>37095</v>
      </c>
      <c r="L1852" s="82" t="s">
        <v>421</v>
      </c>
      <c r="M1852" s="82" t="s">
        <v>421</v>
      </c>
      <c r="N1852" s="82" t="s">
        <v>37681</v>
      </c>
      <c r="O1852" s="82" t="s">
        <v>366</v>
      </c>
      <c r="P1852" s="82" t="s">
        <v>37682</v>
      </c>
      <c r="Q1852" s="82" t="s">
        <v>37683</v>
      </c>
      <c r="R1852" s="82" t="s">
        <v>37684</v>
      </c>
      <c r="S1852" s="82" t="s">
        <v>400</v>
      </c>
      <c r="T1852" s="82" t="s">
        <v>37979</v>
      </c>
      <c r="U1852" s="82" t="s">
        <v>37980</v>
      </c>
      <c r="V1852" s="82" t="s">
        <v>632</v>
      </c>
      <c r="W1852" s="82" t="s">
        <v>37981</v>
      </c>
      <c r="X1852" s="82" t="s">
        <v>37944</v>
      </c>
      <c r="Y1852" s="82" t="s">
        <v>37982</v>
      </c>
      <c r="AA1852" s="82" t="s">
        <v>37983</v>
      </c>
      <c r="AB1852" s="82" t="s">
        <v>37693</v>
      </c>
      <c r="AC1852" s="82" t="s">
        <v>37984</v>
      </c>
      <c r="AD1852" s="82" t="s">
        <v>37985</v>
      </c>
      <c r="AE1852" s="82" t="s">
        <v>360</v>
      </c>
      <c r="AF1852" s="82" t="s">
        <v>382</v>
      </c>
      <c r="AG1852" s="82" t="s">
        <v>382</v>
      </c>
      <c r="AH1852" s="82" t="s">
        <v>382</v>
      </c>
      <c r="AI1852" s="82" t="s">
        <v>37950</v>
      </c>
      <c r="AJ1852" s="82" t="s">
        <v>33659</v>
      </c>
      <c r="AK1852" s="82" t="s">
        <v>37986</v>
      </c>
      <c r="AL1852" s="82" t="s">
        <v>415</v>
      </c>
    </row>
    <row r="1853" spans="1:38" x14ac:dyDescent="0.25">
      <c r="A1853" s="82" t="s">
        <v>37987</v>
      </c>
      <c r="B1853" s="82">
        <v>93.372</v>
      </c>
      <c r="C1853" s="82" t="s">
        <v>37988</v>
      </c>
      <c r="D1853" s="82" t="s">
        <v>34367</v>
      </c>
      <c r="E1853" s="82" t="s">
        <v>37989</v>
      </c>
      <c r="F1853" s="82" t="s">
        <v>37990</v>
      </c>
      <c r="G1853" s="82" t="s">
        <v>1848</v>
      </c>
      <c r="H1853" s="82" t="s">
        <v>360</v>
      </c>
      <c r="I1853" s="82" t="s">
        <v>37680</v>
      </c>
      <c r="J1853" s="82" t="s">
        <v>35729</v>
      </c>
      <c r="K1853" s="82" t="s">
        <v>37095</v>
      </c>
      <c r="L1853" s="82" t="s">
        <v>421</v>
      </c>
      <c r="M1853" s="82" t="s">
        <v>421</v>
      </c>
      <c r="N1853" s="82" t="s">
        <v>37681</v>
      </c>
      <c r="O1853" s="82" t="s">
        <v>366</v>
      </c>
      <c r="P1853" s="82" t="s">
        <v>37682</v>
      </c>
      <c r="Q1853" s="82" t="s">
        <v>37683</v>
      </c>
      <c r="R1853" s="82" t="s">
        <v>37684</v>
      </c>
      <c r="S1853" s="82" t="s">
        <v>400</v>
      </c>
      <c r="T1853" s="82" t="s">
        <v>37941</v>
      </c>
      <c r="U1853" s="82" t="s">
        <v>37942</v>
      </c>
      <c r="V1853" s="82" t="s">
        <v>632</v>
      </c>
      <c r="W1853" s="82" t="s">
        <v>37688</v>
      </c>
      <c r="X1853" s="82" t="s">
        <v>37944</v>
      </c>
      <c r="Y1853" s="82" t="s">
        <v>37991</v>
      </c>
      <c r="AA1853" s="82" t="s">
        <v>37992</v>
      </c>
      <c r="AB1853" s="82" t="s">
        <v>37693</v>
      </c>
      <c r="AC1853" s="82" t="s">
        <v>37993</v>
      </c>
      <c r="AD1853" s="82" t="s">
        <v>37994</v>
      </c>
      <c r="AE1853" s="82" t="s">
        <v>37995</v>
      </c>
      <c r="AF1853" s="82" t="s">
        <v>382</v>
      </c>
      <c r="AH1853" s="82" t="s">
        <v>37696</v>
      </c>
      <c r="AI1853" s="82" t="s">
        <v>37950</v>
      </c>
      <c r="AJ1853" s="82" t="s">
        <v>33659</v>
      </c>
      <c r="AK1853" s="82" t="s">
        <v>37996</v>
      </c>
      <c r="AL1853" s="82" t="s">
        <v>415</v>
      </c>
    </row>
    <row r="1854" spans="1:38" x14ac:dyDescent="0.25">
      <c r="A1854" s="82" t="s">
        <v>37997</v>
      </c>
      <c r="B1854" s="82">
        <v>93.373000000000005</v>
      </c>
      <c r="C1854" s="82" t="s">
        <v>37998</v>
      </c>
      <c r="D1854" s="82" t="s">
        <v>34110</v>
      </c>
      <c r="E1854" s="82" t="s">
        <v>24765</v>
      </c>
      <c r="F1854" s="82" t="s">
        <v>37999</v>
      </c>
      <c r="G1854" s="82" t="s">
        <v>360</v>
      </c>
      <c r="H1854" s="82" t="s">
        <v>360</v>
      </c>
      <c r="I1854" s="82" t="s">
        <v>38000</v>
      </c>
      <c r="J1854" s="82" t="s">
        <v>360</v>
      </c>
      <c r="K1854" s="82" t="s">
        <v>628</v>
      </c>
      <c r="L1854" s="82" t="s">
        <v>1180</v>
      </c>
      <c r="M1854" s="82" t="s">
        <v>1376</v>
      </c>
      <c r="N1854" s="82" t="s">
        <v>38001</v>
      </c>
      <c r="O1854" s="82" t="s">
        <v>38002</v>
      </c>
      <c r="P1854" s="82" t="s">
        <v>11</v>
      </c>
      <c r="Q1854" s="82" t="s">
        <v>11</v>
      </c>
      <c r="R1854" s="82" t="s">
        <v>38003</v>
      </c>
      <c r="S1854" s="82" t="s">
        <v>38004</v>
      </c>
      <c r="T1854" s="82" t="s">
        <v>38005</v>
      </c>
      <c r="U1854" s="82" t="s">
        <v>38006</v>
      </c>
      <c r="V1854" s="82" t="s">
        <v>38007</v>
      </c>
      <c r="X1854" s="82" t="s">
        <v>34736</v>
      </c>
      <c r="Y1854" s="82" t="s">
        <v>38008</v>
      </c>
      <c r="Z1854" s="82" t="s">
        <v>38009</v>
      </c>
      <c r="AA1854" s="82" t="s">
        <v>38010</v>
      </c>
      <c r="AB1854" s="82" t="s">
        <v>382</v>
      </c>
      <c r="AC1854" s="82" t="s">
        <v>38011</v>
      </c>
      <c r="AD1854" s="82" t="s">
        <v>38012</v>
      </c>
      <c r="AG1854" s="82" t="s">
        <v>38013</v>
      </c>
      <c r="AH1854" s="82" t="s">
        <v>38014</v>
      </c>
      <c r="AI1854" s="82" t="s">
        <v>38015</v>
      </c>
      <c r="AJ1854" s="82" t="s">
        <v>33659</v>
      </c>
      <c r="AK1854" s="82" t="s">
        <v>38016</v>
      </c>
      <c r="AL1854" s="82" t="s">
        <v>450</v>
      </c>
    </row>
    <row r="1855" spans="1:38" x14ac:dyDescent="0.25">
      <c r="A1855" s="82" t="s">
        <v>37997</v>
      </c>
      <c r="B1855" s="82">
        <v>93.373999999999995</v>
      </c>
      <c r="C1855" s="82" t="s">
        <v>37998</v>
      </c>
      <c r="D1855" s="82" t="s">
        <v>34110</v>
      </c>
      <c r="E1855" s="82" t="s">
        <v>38017</v>
      </c>
      <c r="F1855" s="82" t="s">
        <v>37999</v>
      </c>
      <c r="G1855" s="82" t="s">
        <v>360</v>
      </c>
      <c r="H1855" s="82" t="s">
        <v>360</v>
      </c>
      <c r="I1855" s="82" t="s">
        <v>38000</v>
      </c>
      <c r="J1855" s="82" t="s">
        <v>3562</v>
      </c>
      <c r="K1855" s="82" t="s">
        <v>628</v>
      </c>
      <c r="L1855" s="82" t="s">
        <v>580</v>
      </c>
      <c r="M1855" s="82" t="s">
        <v>1376</v>
      </c>
      <c r="N1855" s="82" t="s">
        <v>38001</v>
      </c>
      <c r="O1855" s="82" t="s">
        <v>38002</v>
      </c>
      <c r="P1855" s="82" t="s">
        <v>3562</v>
      </c>
      <c r="Q1855" s="82" t="s">
        <v>3562</v>
      </c>
      <c r="R1855" s="82" t="s">
        <v>38003</v>
      </c>
      <c r="S1855" s="82" t="s">
        <v>400</v>
      </c>
      <c r="T1855" s="82" t="s">
        <v>38005</v>
      </c>
      <c r="U1855" s="82" t="s">
        <v>38006</v>
      </c>
      <c r="V1855" s="82" t="s">
        <v>632</v>
      </c>
      <c r="X1855" s="82" t="s">
        <v>34124</v>
      </c>
      <c r="Y1855" s="82" t="s">
        <v>38018</v>
      </c>
      <c r="Z1855" s="82" t="s">
        <v>38009</v>
      </c>
      <c r="AA1855" s="82" t="s">
        <v>376</v>
      </c>
      <c r="AB1855" s="82" t="s">
        <v>382</v>
      </c>
      <c r="AC1855" s="82" t="s">
        <v>38019</v>
      </c>
      <c r="AD1855" s="82" t="s">
        <v>38020</v>
      </c>
      <c r="AF1855" s="82" t="s">
        <v>382</v>
      </c>
      <c r="AG1855" s="82" t="s">
        <v>38013</v>
      </c>
      <c r="AH1855" s="82" t="s">
        <v>38014</v>
      </c>
      <c r="AI1855" s="82" t="s">
        <v>38021</v>
      </c>
      <c r="AJ1855" s="82" t="s">
        <v>33659</v>
      </c>
      <c r="AK1855" s="82" t="s">
        <v>38022</v>
      </c>
      <c r="AL1855" s="82" t="s">
        <v>450</v>
      </c>
    </row>
    <row r="1856" spans="1:38" x14ac:dyDescent="0.25">
      <c r="A1856" s="82" t="s">
        <v>38023</v>
      </c>
      <c r="B1856" s="82">
        <v>93.376000000000005</v>
      </c>
      <c r="D1856" s="82" t="s">
        <v>34110</v>
      </c>
      <c r="E1856" s="82" t="s">
        <v>38024</v>
      </c>
      <c r="F1856" s="82" t="s">
        <v>37999</v>
      </c>
      <c r="G1856" s="82" t="s">
        <v>360</v>
      </c>
      <c r="H1856" s="82" t="s">
        <v>360</v>
      </c>
      <c r="I1856" s="82" t="s">
        <v>38000</v>
      </c>
      <c r="J1856" s="82" t="s">
        <v>17675</v>
      </c>
      <c r="K1856" s="82" t="s">
        <v>628</v>
      </c>
      <c r="L1856" s="82" t="s">
        <v>580</v>
      </c>
      <c r="M1856" s="82" t="s">
        <v>1376</v>
      </c>
      <c r="N1856" s="82" t="s">
        <v>38001</v>
      </c>
      <c r="O1856" s="82" t="s">
        <v>38025</v>
      </c>
      <c r="P1856" s="82" t="s">
        <v>3562</v>
      </c>
      <c r="Q1856" s="82" t="s">
        <v>3562</v>
      </c>
      <c r="R1856" s="82" t="s">
        <v>38003</v>
      </c>
      <c r="S1856" s="82" t="s">
        <v>400</v>
      </c>
      <c r="T1856" s="82" t="s">
        <v>38005</v>
      </c>
      <c r="U1856" s="82" t="s">
        <v>38006</v>
      </c>
      <c r="V1856" s="82" t="s">
        <v>632</v>
      </c>
      <c r="X1856" s="82" t="s">
        <v>34124</v>
      </c>
      <c r="Y1856" s="82" t="s">
        <v>38026</v>
      </c>
      <c r="Z1856" s="82" t="s">
        <v>38027</v>
      </c>
      <c r="AA1856" s="82" t="s">
        <v>376</v>
      </c>
      <c r="AB1856" s="82" t="s">
        <v>382</v>
      </c>
      <c r="AC1856" s="82" t="s">
        <v>38019</v>
      </c>
      <c r="AD1856" s="82" t="s">
        <v>38028</v>
      </c>
      <c r="AF1856" s="82" t="s">
        <v>382</v>
      </c>
      <c r="AH1856" s="82" t="s">
        <v>382</v>
      </c>
      <c r="AI1856" s="82" t="s">
        <v>38029</v>
      </c>
      <c r="AJ1856" s="82" t="s">
        <v>33659</v>
      </c>
      <c r="AK1856" s="82" t="s">
        <v>38030</v>
      </c>
      <c r="AL1856" s="82" t="s">
        <v>450</v>
      </c>
    </row>
    <row r="1857" spans="1:38" x14ac:dyDescent="0.25">
      <c r="A1857" s="82" t="s">
        <v>38031</v>
      </c>
      <c r="B1857" s="82">
        <v>93.376999999999995</v>
      </c>
      <c r="C1857" s="82" t="s">
        <v>3562</v>
      </c>
      <c r="D1857" s="82" t="s">
        <v>34110</v>
      </c>
      <c r="E1857" s="82" t="s">
        <v>9776</v>
      </c>
      <c r="F1857" s="82" t="s">
        <v>37763</v>
      </c>
      <c r="G1857" s="82" t="s">
        <v>360</v>
      </c>
      <c r="H1857" s="82" t="s">
        <v>360</v>
      </c>
      <c r="I1857" s="82" t="s">
        <v>38032</v>
      </c>
      <c r="J1857" s="82" t="s">
        <v>38033</v>
      </c>
      <c r="K1857" s="82" t="s">
        <v>628</v>
      </c>
      <c r="L1857" s="82" t="s">
        <v>580</v>
      </c>
      <c r="M1857" s="82" t="s">
        <v>38034</v>
      </c>
      <c r="N1857" s="82" t="s">
        <v>37766</v>
      </c>
      <c r="O1857" s="82" t="s">
        <v>38035</v>
      </c>
      <c r="P1857" s="82" t="s">
        <v>3562</v>
      </c>
      <c r="Q1857" s="82" t="s">
        <v>1920</v>
      </c>
      <c r="R1857" s="82" t="s">
        <v>37767</v>
      </c>
      <c r="S1857" s="82" t="s">
        <v>400</v>
      </c>
      <c r="T1857" s="82" t="s">
        <v>38036</v>
      </c>
      <c r="U1857" s="82" t="s">
        <v>37769</v>
      </c>
      <c r="V1857" s="82" t="s">
        <v>632</v>
      </c>
      <c r="W1857" s="82" t="s">
        <v>37770</v>
      </c>
      <c r="X1857" s="82" t="s">
        <v>34124</v>
      </c>
      <c r="Y1857" s="82" t="s">
        <v>38037</v>
      </c>
      <c r="Z1857" s="82" t="s">
        <v>37772</v>
      </c>
      <c r="AA1857" s="82" t="s">
        <v>376</v>
      </c>
      <c r="AB1857" s="82" t="s">
        <v>367</v>
      </c>
      <c r="AC1857" s="82" t="s">
        <v>1011</v>
      </c>
      <c r="AD1857" s="82" t="s">
        <v>38038</v>
      </c>
      <c r="AF1857" s="82" t="s">
        <v>382</v>
      </c>
      <c r="AG1857" s="82" t="s">
        <v>382</v>
      </c>
      <c r="AH1857" s="82" t="s">
        <v>37774</v>
      </c>
      <c r="AI1857" s="82" t="s">
        <v>38029</v>
      </c>
      <c r="AJ1857" s="82" t="s">
        <v>33659</v>
      </c>
      <c r="AK1857" s="82" t="s">
        <v>38039</v>
      </c>
      <c r="AL1857" s="82" t="s">
        <v>20826</v>
      </c>
    </row>
    <row r="1858" spans="1:38" x14ac:dyDescent="0.25">
      <c r="A1858" s="82" t="s">
        <v>38040</v>
      </c>
      <c r="B1858" s="82">
        <v>93.378</v>
      </c>
      <c r="C1858" s="82" t="s">
        <v>38040</v>
      </c>
      <c r="D1858" s="82" t="s">
        <v>37310</v>
      </c>
      <c r="E1858" s="82" t="s">
        <v>38041</v>
      </c>
      <c r="F1858" s="82" t="s">
        <v>38042</v>
      </c>
      <c r="G1858" s="82" t="s">
        <v>360</v>
      </c>
      <c r="H1858" s="82" t="s">
        <v>360</v>
      </c>
      <c r="I1858" s="82" t="s">
        <v>38043</v>
      </c>
      <c r="J1858" s="82" t="s">
        <v>360</v>
      </c>
      <c r="K1858" s="82" t="s">
        <v>38044</v>
      </c>
      <c r="L1858" s="82" t="s">
        <v>21029</v>
      </c>
      <c r="M1858" s="82" t="s">
        <v>38045</v>
      </c>
      <c r="N1858" s="82" t="s">
        <v>38046</v>
      </c>
      <c r="O1858" s="82" t="s">
        <v>558</v>
      </c>
      <c r="P1858" s="82" t="s">
        <v>38047</v>
      </c>
      <c r="Q1858" s="82" t="s">
        <v>38048</v>
      </c>
      <c r="R1858" s="82" t="s">
        <v>11</v>
      </c>
      <c r="S1858" s="82" t="s">
        <v>400</v>
      </c>
      <c r="T1858" s="82" t="s">
        <v>38049</v>
      </c>
      <c r="U1858" s="82" t="s">
        <v>38050</v>
      </c>
      <c r="V1858" s="82" t="s">
        <v>632</v>
      </c>
      <c r="W1858" s="82" t="s">
        <v>38051</v>
      </c>
      <c r="X1858" s="82" t="s">
        <v>38052</v>
      </c>
      <c r="Y1858" s="82" t="s">
        <v>38053</v>
      </c>
      <c r="Z1858" s="82" t="s">
        <v>38054</v>
      </c>
      <c r="AA1858" s="82" t="s">
        <v>376</v>
      </c>
      <c r="AB1858" s="82" t="s">
        <v>38055</v>
      </c>
      <c r="AC1858" s="82" t="s">
        <v>37863</v>
      </c>
      <c r="AD1858" s="82" t="s">
        <v>38056</v>
      </c>
      <c r="AF1858" s="82" t="s">
        <v>382</v>
      </c>
      <c r="AG1858" s="82" t="s">
        <v>382</v>
      </c>
      <c r="AH1858" s="82" t="s">
        <v>38057</v>
      </c>
      <c r="AI1858" s="82" t="s">
        <v>38058</v>
      </c>
      <c r="AJ1858" s="82" t="s">
        <v>33659</v>
      </c>
      <c r="AK1858" s="82" t="s">
        <v>38059</v>
      </c>
      <c r="AL1858" s="82" t="s">
        <v>415</v>
      </c>
    </row>
    <row r="1859" spans="1:38" x14ac:dyDescent="0.25">
      <c r="A1859" s="82" t="s">
        <v>38060</v>
      </c>
      <c r="B1859" s="82">
        <v>93.38</v>
      </c>
      <c r="C1859" s="82" t="s">
        <v>38061</v>
      </c>
      <c r="D1859" s="82" t="s">
        <v>34110</v>
      </c>
      <c r="E1859" s="82" t="s">
        <v>38062</v>
      </c>
      <c r="F1859" s="82" t="s">
        <v>38063</v>
      </c>
      <c r="G1859" s="82" t="s">
        <v>360</v>
      </c>
      <c r="H1859" s="82" t="s">
        <v>360</v>
      </c>
      <c r="I1859" s="82" t="s">
        <v>38064</v>
      </c>
      <c r="J1859" s="82" t="s">
        <v>38064</v>
      </c>
      <c r="K1859" s="82" t="s">
        <v>628</v>
      </c>
      <c r="L1859" s="82" t="s">
        <v>580</v>
      </c>
      <c r="M1859" s="82" t="s">
        <v>38065</v>
      </c>
      <c r="N1859" s="82" t="s">
        <v>38066</v>
      </c>
      <c r="O1859" s="82" t="s">
        <v>558</v>
      </c>
      <c r="P1859" s="82" t="s">
        <v>360</v>
      </c>
      <c r="Q1859" s="82" t="s">
        <v>11</v>
      </c>
      <c r="R1859" s="82" t="s">
        <v>38067</v>
      </c>
      <c r="S1859" s="82" t="s">
        <v>400</v>
      </c>
      <c r="T1859" s="82" t="s">
        <v>38068</v>
      </c>
      <c r="U1859" s="82" t="s">
        <v>38069</v>
      </c>
      <c r="V1859" s="82" t="s">
        <v>632</v>
      </c>
      <c r="X1859" s="82" t="s">
        <v>34736</v>
      </c>
      <c r="Y1859" s="82" t="s">
        <v>38070</v>
      </c>
      <c r="Z1859" s="82" t="s">
        <v>38071</v>
      </c>
      <c r="AA1859" s="82" t="s">
        <v>38072</v>
      </c>
      <c r="AB1859" s="82" t="s">
        <v>382</v>
      </c>
      <c r="AC1859" s="82" t="s">
        <v>1011</v>
      </c>
      <c r="AD1859" s="82" t="s">
        <v>38073</v>
      </c>
      <c r="AF1859" s="82" t="s">
        <v>382</v>
      </c>
      <c r="AH1859" s="82" t="s">
        <v>382</v>
      </c>
      <c r="AI1859" s="82" t="s">
        <v>38074</v>
      </c>
      <c r="AJ1859" s="82" t="s">
        <v>33659</v>
      </c>
      <c r="AK1859" s="82" t="s">
        <v>38075</v>
      </c>
      <c r="AL1859" s="82" t="s">
        <v>450</v>
      </c>
    </row>
    <row r="1860" spans="1:38" x14ac:dyDescent="0.25">
      <c r="A1860" s="82" t="s">
        <v>38076</v>
      </c>
      <c r="B1860" s="82">
        <v>93.387</v>
      </c>
      <c r="C1860" s="82" t="s">
        <v>38077</v>
      </c>
      <c r="D1860" s="82" t="s">
        <v>34110</v>
      </c>
      <c r="E1860" s="82" t="s">
        <v>38078</v>
      </c>
      <c r="F1860" s="82" t="s">
        <v>38079</v>
      </c>
      <c r="G1860" s="82" t="s">
        <v>360</v>
      </c>
      <c r="H1860" s="82" t="s">
        <v>360</v>
      </c>
      <c r="I1860" s="82" t="s">
        <v>38080</v>
      </c>
      <c r="J1860" s="82" t="s">
        <v>38081</v>
      </c>
      <c r="K1860" s="82" t="s">
        <v>628</v>
      </c>
      <c r="L1860" s="82" t="s">
        <v>580</v>
      </c>
      <c r="M1860" s="82" t="s">
        <v>38082</v>
      </c>
      <c r="N1860" s="82" t="s">
        <v>38083</v>
      </c>
      <c r="O1860" s="82" t="s">
        <v>558</v>
      </c>
      <c r="P1860" s="82" t="s">
        <v>37579</v>
      </c>
      <c r="Q1860" s="82" t="s">
        <v>382</v>
      </c>
      <c r="R1860" s="82" t="s">
        <v>38084</v>
      </c>
      <c r="S1860" s="82" t="s">
        <v>400</v>
      </c>
      <c r="T1860" s="82" t="s">
        <v>38085</v>
      </c>
      <c r="U1860" s="82" t="s">
        <v>38086</v>
      </c>
      <c r="V1860" s="82" t="s">
        <v>692</v>
      </c>
      <c r="W1860" s="82" t="s">
        <v>37584</v>
      </c>
      <c r="X1860" s="82" t="s">
        <v>34736</v>
      </c>
      <c r="Y1860" s="82" t="s">
        <v>38087</v>
      </c>
      <c r="Z1860" s="82" t="s">
        <v>11</v>
      </c>
      <c r="AA1860" s="82" t="s">
        <v>376</v>
      </c>
      <c r="AB1860" s="82" t="s">
        <v>382</v>
      </c>
      <c r="AC1860" s="82" t="s">
        <v>1011</v>
      </c>
      <c r="AD1860" s="82" t="s">
        <v>38088</v>
      </c>
      <c r="AF1860" s="82" t="s">
        <v>382</v>
      </c>
      <c r="AG1860" s="82" t="s">
        <v>382</v>
      </c>
      <c r="AH1860" s="82" t="s">
        <v>38089</v>
      </c>
      <c r="AI1860" s="82" t="s">
        <v>1396</v>
      </c>
      <c r="AJ1860" s="82" t="s">
        <v>33659</v>
      </c>
      <c r="AK1860" s="82" t="s">
        <v>38090</v>
      </c>
      <c r="AL1860" s="82" t="s">
        <v>415</v>
      </c>
    </row>
    <row r="1861" spans="1:38" x14ac:dyDescent="0.25">
      <c r="A1861" s="82" t="s">
        <v>38091</v>
      </c>
      <c r="B1861" s="82">
        <v>93.391000000000005</v>
      </c>
      <c r="C1861" s="82" t="s">
        <v>38092</v>
      </c>
      <c r="D1861" s="82" t="s">
        <v>34110</v>
      </c>
      <c r="E1861" s="82" t="s">
        <v>38093</v>
      </c>
      <c r="F1861" s="82" t="s">
        <v>38094</v>
      </c>
      <c r="G1861" s="82" t="s">
        <v>600</v>
      </c>
      <c r="H1861" s="82" t="s">
        <v>360</v>
      </c>
      <c r="I1861" s="82" t="s">
        <v>38095</v>
      </c>
      <c r="J1861" s="82" t="s">
        <v>38096</v>
      </c>
      <c r="K1861" s="82" t="s">
        <v>38097</v>
      </c>
      <c r="L1861" s="82" t="s">
        <v>421</v>
      </c>
      <c r="M1861" s="82" t="s">
        <v>38098</v>
      </c>
      <c r="N1861" s="82" t="s">
        <v>38099</v>
      </c>
      <c r="O1861" s="82" t="s">
        <v>558</v>
      </c>
      <c r="P1861" s="82" t="s">
        <v>11175</v>
      </c>
      <c r="Q1861" s="82" t="s">
        <v>360</v>
      </c>
      <c r="R1861" s="82" t="s">
        <v>34256</v>
      </c>
      <c r="S1861" s="82" t="s">
        <v>400</v>
      </c>
      <c r="T1861" s="82" t="s">
        <v>38100</v>
      </c>
      <c r="U1861" s="82" t="s">
        <v>38101</v>
      </c>
      <c r="V1861" s="82" t="s">
        <v>632</v>
      </c>
      <c r="W1861" s="82" t="s">
        <v>38102</v>
      </c>
      <c r="X1861" s="82" t="s">
        <v>38103</v>
      </c>
      <c r="Y1861" s="82" t="s">
        <v>38104</v>
      </c>
      <c r="Z1861" s="82" t="s">
        <v>38105</v>
      </c>
      <c r="AA1861" s="82" t="s">
        <v>376</v>
      </c>
      <c r="AB1861" s="82" t="s">
        <v>382</v>
      </c>
      <c r="AC1861" s="82" t="s">
        <v>735</v>
      </c>
      <c r="AD1861" s="82" t="s">
        <v>38106</v>
      </c>
      <c r="AE1861" s="82" t="s">
        <v>360</v>
      </c>
      <c r="AF1861" s="82" t="s">
        <v>38107</v>
      </c>
      <c r="AG1861" s="82" t="s">
        <v>382</v>
      </c>
      <c r="AH1861" s="82" t="s">
        <v>382</v>
      </c>
      <c r="AI1861" s="82" t="s">
        <v>11852</v>
      </c>
      <c r="AJ1861" s="82" t="s">
        <v>33659</v>
      </c>
      <c r="AK1861" s="82" t="s">
        <v>38108</v>
      </c>
      <c r="AL1861" s="82" t="s">
        <v>1286</v>
      </c>
    </row>
    <row r="1862" spans="1:38" x14ac:dyDescent="0.25">
      <c r="A1862" s="82" t="s">
        <v>38109</v>
      </c>
      <c r="B1862" s="82">
        <v>93.393000000000001</v>
      </c>
      <c r="C1862" s="82" t="s">
        <v>38109</v>
      </c>
      <c r="D1862" s="82" t="s">
        <v>34367</v>
      </c>
      <c r="E1862" s="82" t="s">
        <v>38110</v>
      </c>
      <c r="F1862" s="82" t="s">
        <v>38111</v>
      </c>
      <c r="G1862" s="82" t="s">
        <v>4176</v>
      </c>
      <c r="H1862" s="82" t="s">
        <v>360</v>
      </c>
      <c r="I1862" s="82" t="s">
        <v>38112</v>
      </c>
      <c r="J1862" s="82" t="s">
        <v>38113</v>
      </c>
      <c r="K1862" s="82" t="s">
        <v>38114</v>
      </c>
      <c r="L1862" s="82" t="s">
        <v>421</v>
      </c>
      <c r="M1862" s="82" t="s">
        <v>38115</v>
      </c>
      <c r="N1862" s="82" t="s">
        <v>38116</v>
      </c>
      <c r="O1862" s="82" t="s">
        <v>558</v>
      </c>
      <c r="P1862" s="82" t="s">
        <v>38117</v>
      </c>
      <c r="Q1862" s="82" t="s">
        <v>38118</v>
      </c>
      <c r="R1862" s="82" t="s">
        <v>38119</v>
      </c>
      <c r="S1862" s="82" t="s">
        <v>368</v>
      </c>
      <c r="T1862" s="82" t="s">
        <v>38120</v>
      </c>
      <c r="U1862" s="82" t="s">
        <v>38121</v>
      </c>
      <c r="V1862" s="82" t="s">
        <v>38122</v>
      </c>
      <c r="W1862" s="82" t="s">
        <v>35489</v>
      </c>
      <c r="X1862" s="82" t="s">
        <v>37689</v>
      </c>
      <c r="Y1862" s="82" t="s">
        <v>38123</v>
      </c>
      <c r="Z1862" s="82" t="s">
        <v>38124</v>
      </c>
      <c r="AA1862" s="82" t="s">
        <v>38125</v>
      </c>
      <c r="AB1862" s="82" t="s">
        <v>38126</v>
      </c>
      <c r="AC1862" s="82" t="s">
        <v>13373</v>
      </c>
      <c r="AD1862" s="82" t="s">
        <v>38127</v>
      </c>
      <c r="AE1862" s="82" t="s">
        <v>38128</v>
      </c>
      <c r="AF1862" s="82" t="s">
        <v>38129</v>
      </c>
      <c r="AG1862" s="82" t="s">
        <v>382</v>
      </c>
      <c r="AH1862" s="82" t="s">
        <v>38130</v>
      </c>
      <c r="AI1862" s="82" t="s">
        <v>1656</v>
      </c>
      <c r="AJ1862" s="82" t="s">
        <v>33659</v>
      </c>
      <c r="AK1862" s="82" t="s">
        <v>38131</v>
      </c>
      <c r="AL1862" s="82" t="s">
        <v>415</v>
      </c>
    </row>
    <row r="1863" spans="1:38" x14ac:dyDescent="0.25">
      <c r="A1863" s="82" t="s">
        <v>38132</v>
      </c>
      <c r="B1863" s="82">
        <v>93.394000000000005</v>
      </c>
      <c r="D1863" s="82" t="s">
        <v>34367</v>
      </c>
      <c r="E1863" s="82" t="s">
        <v>38133</v>
      </c>
      <c r="F1863" s="82" t="s">
        <v>38134</v>
      </c>
      <c r="G1863" s="82" t="s">
        <v>4176</v>
      </c>
      <c r="H1863" s="82" t="s">
        <v>360</v>
      </c>
      <c r="I1863" s="82" t="s">
        <v>38135</v>
      </c>
      <c r="J1863" s="82" t="s">
        <v>35729</v>
      </c>
      <c r="K1863" s="82" t="s">
        <v>38136</v>
      </c>
      <c r="L1863" s="82" t="s">
        <v>421</v>
      </c>
      <c r="M1863" s="82" t="s">
        <v>38137</v>
      </c>
      <c r="N1863" s="82" t="s">
        <v>38138</v>
      </c>
      <c r="O1863" s="82" t="s">
        <v>366</v>
      </c>
      <c r="P1863" s="82" t="s">
        <v>38139</v>
      </c>
      <c r="Q1863" s="82" t="s">
        <v>38140</v>
      </c>
      <c r="R1863" s="82" t="s">
        <v>37684</v>
      </c>
      <c r="S1863" s="82" t="s">
        <v>368</v>
      </c>
      <c r="T1863" s="82" t="s">
        <v>38141</v>
      </c>
      <c r="U1863" s="82" t="s">
        <v>38142</v>
      </c>
      <c r="V1863" s="82" t="s">
        <v>33772</v>
      </c>
      <c r="W1863" s="82" t="s">
        <v>35489</v>
      </c>
      <c r="X1863" s="82" t="s">
        <v>37689</v>
      </c>
      <c r="Y1863" s="82" t="s">
        <v>38143</v>
      </c>
      <c r="Z1863" s="82" t="s">
        <v>38144</v>
      </c>
      <c r="AA1863" s="82" t="s">
        <v>38145</v>
      </c>
      <c r="AB1863" s="82" t="s">
        <v>38146</v>
      </c>
      <c r="AC1863" s="82" t="s">
        <v>4118</v>
      </c>
      <c r="AD1863" s="82" t="s">
        <v>38127</v>
      </c>
      <c r="AE1863" s="82" t="s">
        <v>38147</v>
      </c>
      <c r="AF1863" s="82" t="s">
        <v>38148</v>
      </c>
      <c r="AG1863" s="82" t="s">
        <v>382</v>
      </c>
      <c r="AH1863" s="82" t="s">
        <v>382</v>
      </c>
      <c r="AI1863" s="82" t="s">
        <v>1656</v>
      </c>
      <c r="AJ1863" s="82" t="s">
        <v>33659</v>
      </c>
      <c r="AK1863" s="82" t="s">
        <v>38149</v>
      </c>
      <c r="AL1863" s="82" t="s">
        <v>415</v>
      </c>
    </row>
    <row r="1864" spans="1:38" x14ac:dyDescent="0.25">
      <c r="A1864" s="82" t="s">
        <v>38150</v>
      </c>
      <c r="B1864" s="82">
        <v>93.394999999999996</v>
      </c>
      <c r="C1864" s="82" t="s">
        <v>38150</v>
      </c>
      <c r="D1864" s="82" t="s">
        <v>34367</v>
      </c>
      <c r="E1864" s="82" t="s">
        <v>38151</v>
      </c>
      <c r="F1864" s="82" t="s">
        <v>38152</v>
      </c>
      <c r="G1864" s="82" t="s">
        <v>4176</v>
      </c>
      <c r="H1864" s="82" t="s">
        <v>360</v>
      </c>
      <c r="I1864" s="82" t="s">
        <v>38153</v>
      </c>
      <c r="J1864" s="82" t="s">
        <v>35729</v>
      </c>
      <c r="K1864" s="82" t="s">
        <v>38154</v>
      </c>
      <c r="L1864" s="82" t="s">
        <v>421</v>
      </c>
      <c r="M1864" s="82" t="s">
        <v>38155</v>
      </c>
      <c r="N1864" s="82" t="s">
        <v>38156</v>
      </c>
      <c r="O1864" s="82" t="s">
        <v>558</v>
      </c>
      <c r="P1864" s="82" t="s">
        <v>38157</v>
      </c>
      <c r="Q1864" s="82" t="s">
        <v>38158</v>
      </c>
      <c r="R1864" s="82" t="s">
        <v>37684</v>
      </c>
      <c r="S1864" s="82" t="s">
        <v>368</v>
      </c>
      <c r="T1864" s="82" t="s">
        <v>38159</v>
      </c>
      <c r="U1864" s="82" t="s">
        <v>38160</v>
      </c>
      <c r="V1864" s="82" t="s">
        <v>34914</v>
      </c>
      <c r="W1864" s="82" t="s">
        <v>35489</v>
      </c>
      <c r="X1864" s="82" t="s">
        <v>37689</v>
      </c>
      <c r="Y1864" s="82" t="s">
        <v>38161</v>
      </c>
      <c r="Z1864" s="82" t="s">
        <v>38162</v>
      </c>
      <c r="AA1864" s="82" t="s">
        <v>38163</v>
      </c>
      <c r="AB1864" s="82" t="s">
        <v>38164</v>
      </c>
      <c r="AC1864" s="82" t="s">
        <v>4118</v>
      </c>
      <c r="AD1864" s="82" t="s">
        <v>38165</v>
      </c>
      <c r="AE1864" s="82" t="s">
        <v>38166</v>
      </c>
      <c r="AF1864" s="82" t="s">
        <v>38167</v>
      </c>
      <c r="AG1864" s="82" t="s">
        <v>382</v>
      </c>
      <c r="AH1864" s="82" t="s">
        <v>38168</v>
      </c>
      <c r="AI1864" s="82" t="s">
        <v>1656</v>
      </c>
      <c r="AJ1864" s="82" t="s">
        <v>33659</v>
      </c>
      <c r="AK1864" s="82" t="s">
        <v>38169</v>
      </c>
      <c r="AL1864" s="82" t="s">
        <v>415</v>
      </c>
    </row>
    <row r="1865" spans="1:38" x14ac:dyDescent="0.25">
      <c r="A1865" s="82" t="s">
        <v>38170</v>
      </c>
      <c r="B1865" s="82">
        <v>93.396000000000001</v>
      </c>
      <c r="D1865" s="82" t="s">
        <v>34367</v>
      </c>
      <c r="E1865" s="82" t="s">
        <v>38171</v>
      </c>
      <c r="F1865" s="82" t="s">
        <v>38172</v>
      </c>
      <c r="G1865" s="82" t="s">
        <v>4176</v>
      </c>
      <c r="H1865" s="82" t="s">
        <v>360</v>
      </c>
      <c r="I1865" s="82" t="s">
        <v>38173</v>
      </c>
      <c r="J1865" s="82" t="s">
        <v>35729</v>
      </c>
      <c r="K1865" s="82" t="s">
        <v>38174</v>
      </c>
      <c r="L1865" s="82" t="s">
        <v>421</v>
      </c>
      <c r="M1865" s="82" t="s">
        <v>38175</v>
      </c>
      <c r="N1865" s="82" t="s">
        <v>37681</v>
      </c>
      <c r="O1865" s="82" t="s">
        <v>38176</v>
      </c>
      <c r="P1865" s="82" t="s">
        <v>38177</v>
      </c>
      <c r="Q1865" s="82" t="s">
        <v>38178</v>
      </c>
      <c r="R1865" s="82" t="s">
        <v>37684</v>
      </c>
      <c r="S1865" s="82" t="s">
        <v>368</v>
      </c>
      <c r="T1865" s="82" t="s">
        <v>38179</v>
      </c>
      <c r="U1865" s="82" t="s">
        <v>38180</v>
      </c>
      <c r="V1865" s="82" t="s">
        <v>33772</v>
      </c>
      <c r="W1865" s="82" t="s">
        <v>35489</v>
      </c>
      <c r="X1865" s="82" t="s">
        <v>37689</v>
      </c>
      <c r="Y1865" s="82" t="s">
        <v>38181</v>
      </c>
      <c r="Z1865" s="82" t="s">
        <v>38182</v>
      </c>
      <c r="AA1865" s="82" t="s">
        <v>38183</v>
      </c>
      <c r="AB1865" s="82" t="s">
        <v>38184</v>
      </c>
      <c r="AC1865" s="82" t="s">
        <v>735</v>
      </c>
      <c r="AD1865" s="82" t="s">
        <v>38127</v>
      </c>
      <c r="AE1865" s="82" t="s">
        <v>38185</v>
      </c>
      <c r="AF1865" s="82" t="s">
        <v>38186</v>
      </c>
      <c r="AG1865" s="82" t="s">
        <v>382</v>
      </c>
      <c r="AH1865" s="82" t="s">
        <v>382</v>
      </c>
      <c r="AI1865" s="82" t="s">
        <v>1656</v>
      </c>
      <c r="AJ1865" s="82" t="s">
        <v>33659</v>
      </c>
      <c r="AK1865" s="82" t="s">
        <v>38187</v>
      </c>
      <c r="AL1865" s="82" t="s">
        <v>415</v>
      </c>
    </row>
    <row r="1866" spans="1:38" x14ac:dyDescent="0.25">
      <c r="A1866" s="82" t="s">
        <v>38188</v>
      </c>
      <c r="B1866" s="82">
        <v>93.397000000000006</v>
      </c>
      <c r="C1866" s="82" t="s">
        <v>38189</v>
      </c>
      <c r="D1866" s="82" t="s">
        <v>34367</v>
      </c>
      <c r="E1866" s="82" t="s">
        <v>38190</v>
      </c>
      <c r="F1866" s="82" t="s">
        <v>38191</v>
      </c>
      <c r="G1866" s="82" t="s">
        <v>4176</v>
      </c>
      <c r="H1866" s="82" t="s">
        <v>360</v>
      </c>
      <c r="I1866" s="82" t="s">
        <v>38192</v>
      </c>
      <c r="J1866" s="82" t="s">
        <v>38193</v>
      </c>
      <c r="K1866" s="82" t="s">
        <v>38194</v>
      </c>
      <c r="L1866" s="82" t="s">
        <v>421</v>
      </c>
      <c r="M1866" s="82" t="s">
        <v>38195</v>
      </c>
      <c r="N1866" s="82" t="s">
        <v>38196</v>
      </c>
      <c r="O1866" s="82" t="s">
        <v>558</v>
      </c>
      <c r="P1866" s="82" t="s">
        <v>38197</v>
      </c>
      <c r="Q1866" s="82" t="s">
        <v>38198</v>
      </c>
      <c r="R1866" s="82" t="s">
        <v>38199</v>
      </c>
      <c r="S1866" s="82" t="s">
        <v>368</v>
      </c>
      <c r="T1866" s="82" t="s">
        <v>38200</v>
      </c>
      <c r="U1866" s="82" t="s">
        <v>38201</v>
      </c>
      <c r="V1866" s="82" t="s">
        <v>34914</v>
      </c>
      <c r="W1866" s="82" t="s">
        <v>35489</v>
      </c>
      <c r="X1866" s="82" t="s">
        <v>37689</v>
      </c>
      <c r="Y1866" s="82" t="s">
        <v>38202</v>
      </c>
      <c r="Z1866" s="82" t="s">
        <v>38203</v>
      </c>
      <c r="AA1866" s="82" t="s">
        <v>38204</v>
      </c>
      <c r="AB1866" s="82" t="s">
        <v>38205</v>
      </c>
      <c r="AC1866" s="82" t="s">
        <v>38206</v>
      </c>
      <c r="AD1866" s="82" t="s">
        <v>38127</v>
      </c>
      <c r="AE1866" s="82" t="s">
        <v>38207</v>
      </c>
      <c r="AF1866" s="82" t="s">
        <v>382</v>
      </c>
      <c r="AG1866" s="82" t="s">
        <v>382</v>
      </c>
      <c r="AH1866" s="82" t="s">
        <v>38208</v>
      </c>
      <c r="AI1866" s="82" t="s">
        <v>1656</v>
      </c>
      <c r="AJ1866" s="82" t="s">
        <v>33659</v>
      </c>
      <c r="AK1866" s="82" t="s">
        <v>38209</v>
      </c>
      <c r="AL1866" s="82" t="s">
        <v>415</v>
      </c>
    </row>
    <row r="1867" spans="1:38" x14ac:dyDescent="0.25">
      <c r="A1867" s="82" t="s">
        <v>38210</v>
      </c>
      <c r="B1867" s="82">
        <v>93.397999999999996</v>
      </c>
      <c r="C1867" s="82" t="s">
        <v>38211</v>
      </c>
      <c r="D1867" s="82" t="s">
        <v>34367</v>
      </c>
      <c r="E1867" s="82" t="s">
        <v>38212</v>
      </c>
      <c r="F1867" s="82" t="s">
        <v>38213</v>
      </c>
      <c r="G1867" s="82" t="s">
        <v>359</v>
      </c>
      <c r="H1867" s="82" t="s">
        <v>360</v>
      </c>
      <c r="I1867" s="82" t="s">
        <v>38214</v>
      </c>
      <c r="J1867" s="82" t="s">
        <v>38215</v>
      </c>
      <c r="K1867" s="82" t="s">
        <v>38216</v>
      </c>
      <c r="L1867" s="82" t="s">
        <v>421</v>
      </c>
      <c r="M1867" s="82" t="s">
        <v>38217</v>
      </c>
      <c r="N1867" s="82" t="s">
        <v>38218</v>
      </c>
      <c r="O1867" s="82" t="s">
        <v>558</v>
      </c>
      <c r="P1867" s="82" t="s">
        <v>38219</v>
      </c>
      <c r="Q1867" s="82" t="s">
        <v>38220</v>
      </c>
      <c r="R1867" s="82" t="s">
        <v>38221</v>
      </c>
      <c r="S1867" s="82" t="s">
        <v>368</v>
      </c>
      <c r="T1867" s="82" t="s">
        <v>38222</v>
      </c>
      <c r="U1867" s="82" t="s">
        <v>38223</v>
      </c>
      <c r="V1867" s="82" t="s">
        <v>33772</v>
      </c>
      <c r="W1867" s="82" t="s">
        <v>35489</v>
      </c>
      <c r="X1867" s="82" t="s">
        <v>37689</v>
      </c>
      <c r="Y1867" s="82" t="s">
        <v>38224</v>
      </c>
      <c r="Z1867" s="82" t="s">
        <v>38225</v>
      </c>
      <c r="AA1867" s="82" t="s">
        <v>38226</v>
      </c>
      <c r="AB1867" s="82" t="s">
        <v>38227</v>
      </c>
      <c r="AC1867" s="82" t="s">
        <v>38228</v>
      </c>
      <c r="AD1867" s="82" t="s">
        <v>38127</v>
      </c>
      <c r="AE1867" s="82" t="s">
        <v>38229</v>
      </c>
      <c r="AF1867" s="82" t="s">
        <v>38230</v>
      </c>
      <c r="AG1867" s="82" t="s">
        <v>382</v>
      </c>
      <c r="AH1867" s="82" t="s">
        <v>38231</v>
      </c>
      <c r="AI1867" s="82" t="s">
        <v>1656</v>
      </c>
      <c r="AJ1867" s="82" t="s">
        <v>33659</v>
      </c>
      <c r="AK1867" s="82" t="s">
        <v>38232</v>
      </c>
      <c r="AL1867" s="82" t="s">
        <v>1286</v>
      </c>
    </row>
    <row r="1868" spans="1:38" x14ac:dyDescent="0.25">
      <c r="A1868" s="82" t="s">
        <v>38233</v>
      </c>
      <c r="B1868" s="82">
        <v>93.399000000000001</v>
      </c>
      <c r="C1868" s="82" t="s">
        <v>38234</v>
      </c>
      <c r="D1868" s="82" t="s">
        <v>34367</v>
      </c>
      <c r="E1868" s="82" t="s">
        <v>38235</v>
      </c>
      <c r="F1868" s="82" t="s">
        <v>38236</v>
      </c>
      <c r="G1868" s="82" t="s">
        <v>20040</v>
      </c>
      <c r="H1868" s="82" t="s">
        <v>360</v>
      </c>
      <c r="I1868" s="82" t="s">
        <v>38237</v>
      </c>
      <c r="J1868" s="82" t="s">
        <v>38238</v>
      </c>
      <c r="K1868" s="82" t="s">
        <v>38239</v>
      </c>
      <c r="L1868" s="82" t="s">
        <v>421</v>
      </c>
      <c r="M1868" s="82" t="s">
        <v>38240</v>
      </c>
      <c r="N1868" s="82" t="s">
        <v>38241</v>
      </c>
      <c r="O1868" s="82" t="s">
        <v>558</v>
      </c>
      <c r="P1868" s="82" t="s">
        <v>38242</v>
      </c>
      <c r="Q1868" s="82" t="s">
        <v>38243</v>
      </c>
      <c r="R1868" s="82" t="s">
        <v>37684</v>
      </c>
      <c r="S1868" s="82" t="s">
        <v>368</v>
      </c>
      <c r="T1868" s="82" t="s">
        <v>38244</v>
      </c>
      <c r="U1868" s="82" t="s">
        <v>38245</v>
      </c>
      <c r="V1868" s="82" t="s">
        <v>38246</v>
      </c>
      <c r="W1868" s="82" t="s">
        <v>35489</v>
      </c>
      <c r="X1868" s="82" t="s">
        <v>37689</v>
      </c>
      <c r="Y1868" s="82" t="s">
        <v>38247</v>
      </c>
      <c r="Z1868" s="82" t="s">
        <v>38248</v>
      </c>
      <c r="AA1868" s="82" t="s">
        <v>38249</v>
      </c>
      <c r="AB1868" s="82" t="s">
        <v>38250</v>
      </c>
      <c r="AC1868" s="82" t="s">
        <v>735</v>
      </c>
      <c r="AD1868" s="82" t="s">
        <v>38251</v>
      </c>
      <c r="AE1868" s="82" t="s">
        <v>38252</v>
      </c>
      <c r="AF1868" s="82" t="s">
        <v>38253</v>
      </c>
      <c r="AG1868" s="82" t="s">
        <v>382</v>
      </c>
      <c r="AH1868" s="82" t="s">
        <v>37632</v>
      </c>
      <c r="AI1868" s="82" t="s">
        <v>1656</v>
      </c>
      <c r="AJ1868" s="82" t="s">
        <v>33659</v>
      </c>
      <c r="AK1868" s="82" t="s">
        <v>38254</v>
      </c>
      <c r="AL1868" s="82" t="s">
        <v>415</v>
      </c>
    </row>
    <row r="1869" spans="1:38" x14ac:dyDescent="0.25">
      <c r="A1869" s="82" t="s">
        <v>38255</v>
      </c>
      <c r="B1869" s="82">
        <v>93.412999999999997</v>
      </c>
      <c r="D1869" s="82" t="s">
        <v>37310</v>
      </c>
      <c r="E1869" s="82" t="s">
        <v>38256</v>
      </c>
      <c r="F1869" s="82" t="s">
        <v>38257</v>
      </c>
      <c r="G1869" s="82" t="s">
        <v>359</v>
      </c>
      <c r="H1869" s="82" t="s">
        <v>360</v>
      </c>
      <c r="I1869" s="82" t="s">
        <v>38258</v>
      </c>
      <c r="J1869" s="82" t="s">
        <v>38259</v>
      </c>
      <c r="K1869" s="82" t="s">
        <v>38260</v>
      </c>
      <c r="L1869" s="82" t="s">
        <v>421</v>
      </c>
      <c r="M1869" s="82" t="s">
        <v>38261</v>
      </c>
      <c r="N1869" s="82" t="s">
        <v>38262</v>
      </c>
      <c r="O1869" s="82" t="s">
        <v>38263</v>
      </c>
      <c r="P1869" s="82" t="s">
        <v>5353</v>
      </c>
      <c r="Q1869" s="82" t="s">
        <v>360</v>
      </c>
      <c r="R1869" s="82" t="s">
        <v>38264</v>
      </c>
      <c r="S1869" s="82" t="s">
        <v>38265</v>
      </c>
      <c r="T1869" s="82" t="s">
        <v>38266</v>
      </c>
      <c r="U1869" s="82" t="s">
        <v>38267</v>
      </c>
      <c r="V1869" s="82" t="s">
        <v>1376</v>
      </c>
      <c r="W1869" s="82" t="s">
        <v>38268</v>
      </c>
      <c r="X1869" s="82" t="s">
        <v>38269</v>
      </c>
      <c r="Y1869" s="82" t="s">
        <v>38270</v>
      </c>
      <c r="Z1869" s="82" t="s">
        <v>38271</v>
      </c>
      <c r="AA1869" s="82" t="s">
        <v>376</v>
      </c>
      <c r="AB1869" s="82" t="s">
        <v>38272</v>
      </c>
      <c r="AC1869" s="82" t="s">
        <v>37863</v>
      </c>
      <c r="AD1869" s="82" t="s">
        <v>38273</v>
      </c>
      <c r="AE1869" s="82" t="s">
        <v>38274</v>
      </c>
      <c r="AF1869" s="82" t="s">
        <v>382</v>
      </c>
      <c r="AG1869" s="82" t="s">
        <v>382</v>
      </c>
      <c r="AH1869" s="82" t="s">
        <v>38275</v>
      </c>
      <c r="AI1869" s="82" t="s">
        <v>38276</v>
      </c>
      <c r="AJ1869" s="82" t="s">
        <v>33659</v>
      </c>
      <c r="AK1869" s="82" t="s">
        <v>38277</v>
      </c>
      <c r="AL1869" s="82" t="s">
        <v>415</v>
      </c>
    </row>
    <row r="1870" spans="1:38" x14ac:dyDescent="0.25">
      <c r="A1870" s="82" t="s">
        <v>38278</v>
      </c>
      <c r="B1870" s="82">
        <v>93.421000000000006</v>
      </c>
      <c r="C1870" s="82" t="s">
        <v>38279</v>
      </c>
      <c r="D1870" s="82" t="s">
        <v>34110</v>
      </c>
      <c r="E1870" s="82" t="s">
        <v>38280</v>
      </c>
      <c r="F1870" s="82" t="s">
        <v>38281</v>
      </c>
      <c r="G1870" s="82" t="s">
        <v>600</v>
      </c>
      <c r="H1870" s="82" t="s">
        <v>360</v>
      </c>
      <c r="I1870" s="82" t="s">
        <v>38282</v>
      </c>
      <c r="J1870" s="82" t="s">
        <v>38283</v>
      </c>
      <c r="K1870" s="82" t="s">
        <v>38284</v>
      </c>
      <c r="L1870" s="82" t="s">
        <v>421</v>
      </c>
      <c r="M1870" s="82" t="s">
        <v>421</v>
      </c>
      <c r="N1870" s="82" t="s">
        <v>38285</v>
      </c>
      <c r="O1870" s="82" t="s">
        <v>558</v>
      </c>
      <c r="P1870" s="82" t="s">
        <v>360</v>
      </c>
      <c r="Q1870" s="82" t="s">
        <v>360</v>
      </c>
      <c r="R1870" s="82" t="s">
        <v>38286</v>
      </c>
      <c r="S1870" s="82" t="s">
        <v>368</v>
      </c>
      <c r="T1870" s="82" t="s">
        <v>38287</v>
      </c>
      <c r="U1870" s="82" t="s">
        <v>38288</v>
      </c>
      <c r="V1870" s="82" t="s">
        <v>1376</v>
      </c>
      <c r="W1870" s="82" t="s">
        <v>38289</v>
      </c>
      <c r="X1870" s="82" t="s">
        <v>38103</v>
      </c>
      <c r="Y1870" s="82" t="s">
        <v>38290</v>
      </c>
      <c r="Z1870" s="82" t="s">
        <v>38291</v>
      </c>
      <c r="AA1870" s="82" t="s">
        <v>376</v>
      </c>
      <c r="AB1870" s="82" t="s">
        <v>38292</v>
      </c>
      <c r="AC1870" s="82" t="s">
        <v>735</v>
      </c>
      <c r="AD1870" s="82" t="s">
        <v>38293</v>
      </c>
      <c r="AE1870" s="82" t="s">
        <v>38294</v>
      </c>
      <c r="AF1870" s="82" t="s">
        <v>38295</v>
      </c>
      <c r="AG1870" s="82" t="s">
        <v>382</v>
      </c>
      <c r="AH1870" s="82" t="s">
        <v>382</v>
      </c>
      <c r="AI1870" s="82" t="s">
        <v>38296</v>
      </c>
      <c r="AJ1870" s="82" t="s">
        <v>33659</v>
      </c>
      <c r="AK1870" s="82" t="s">
        <v>38297</v>
      </c>
      <c r="AL1870" s="82" t="s">
        <v>1286</v>
      </c>
    </row>
    <row r="1871" spans="1:38" x14ac:dyDescent="0.25">
      <c r="A1871" s="82" t="s">
        <v>38298</v>
      </c>
      <c r="B1871" s="82">
        <v>93.421999999999997</v>
      </c>
      <c r="C1871" s="82" t="s">
        <v>38299</v>
      </c>
      <c r="D1871" s="82" t="s">
        <v>34110</v>
      </c>
      <c r="E1871" s="82" t="s">
        <v>38300</v>
      </c>
      <c r="F1871" s="82" t="s">
        <v>38301</v>
      </c>
      <c r="G1871" s="82" t="s">
        <v>600</v>
      </c>
      <c r="H1871" s="82" t="s">
        <v>360</v>
      </c>
      <c r="I1871" s="82" t="s">
        <v>38302</v>
      </c>
      <c r="J1871" s="82" t="s">
        <v>38303</v>
      </c>
      <c r="K1871" s="82" t="s">
        <v>362</v>
      </c>
      <c r="L1871" s="82" t="s">
        <v>34253</v>
      </c>
      <c r="M1871" s="82" t="s">
        <v>38304</v>
      </c>
      <c r="N1871" s="82" t="s">
        <v>38305</v>
      </c>
      <c r="O1871" s="82" t="s">
        <v>558</v>
      </c>
      <c r="P1871" s="82" t="s">
        <v>360</v>
      </c>
      <c r="Q1871" s="82" t="s">
        <v>360</v>
      </c>
      <c r="R1871" s="82" t="s">
        <v>38306</v>
      </c>
      <c r="S1871" s="82" t="s">
        <v>400</v>
      </c>
      <c r="T1871" s="82" t="s">
        <v>38307</v>
      </c>
      <c r="U1871" s="82" t="s">
        <v>38308</v>
      </c>
      <c r="V1871" s="82" t="s">
        <v>9724</v>
      </c>
      <c r="X1871" s="82" t="s">
        <v>34124</v>
      </c>
      <c r="Y1871" s="82" t="s">
        <v>38309</v>
      </c>
      <c r="AA1871" s="82" t="s">
        <v>376</v>
      </c>
      <c r="AB1871" s="82" t="s">
        <v>382</v>
      </c>
      <c r="AC1871" s="82" t="s">
        <v>735</v>
      </c>
      <c r="AD1871" s="82" t="s">
        <v>38310</v>
      </c>
      <c r="AE1871" s="82" t="s">
        <v>34128</v>
      </c>
      <c r="AF1871" s="82" t="s">
        <v>34168</v>
      </c>
      <c r="AG1871" s="82" t="s">
        <v>382</v>
      </c>
      <c r="AH1871" s="82" t="s">
        <v>38311</v>
      </c>
      <c r="AI1871" s="82" t="s">
        <v>38312</v>
      </c>
      <c r="AJ1871" s="82" t="s">
        <v>33659</v>
      </c>
      <c r="AK1871" s="82" t="s">
        <v>38313</v>
      </c>
      <c r="AL1871" s="82" t="s">
        <v>1286</v>
      </c>
    </row>
    <row r="1872" spans="1:38" x14ac:dyDescent="0.25">
      <c r="A1872" s="82" t="s">
        <v>38314</v>
      </c>
      <c r="B1872" s="82">
        <v>93.423000000000002</v>
      </c>
      <c r="C1872" s="82" t="s">
        <v>38315</v>
      </c>
      <c r="D1872" s="82" t="s">
        <v>37310</v>
      </c>
      <c r="E1872" s="82" t="s">
        <v>38316</v>
      </c>
      <c r="F1872" s="82" t="s">
        <v>38317</v>
      </c>
      <c r="G1872" s="82" t="s">
        <v>600</v>
      </c>
      <c r="H1872" s="82" t="s">
        <v>360</v>
      </c>
      <c r="I1872" s="82" t="s">
        <v>38318</v>
      </c>
      <c r="J1872" s="82" t="s">
        <v>11</v>
      </c>
      <c r="K1872" s="82" t="s">
        <v>38319</v>
      </c>
      <c r="L1872" s="82" t="s">
        <v>38320</v>
      </c>
      <c r="M1872" s="82" t="s">
        <v>440</v>
      </c>
      <c r="N1872" s="82" t="s">
        <v>38321</v>
      </c>
      <c r="O1872" s="82" t="s">
        <v>366</v>
      </c>
      <c r="P1872" s="82" t="s">
        <v>38322</v>
      </c>
      <c r="Q1872" s="82" t="s">
        <v>360</v>
      </c>
      <c r="R1872" s="82" t="s">
        <v>360</v>
      </c>
      <c r="S1872" s="82" t="s">
        <v>38323</v>
      </c>
      <c r="T1872" s="82" t="s">
        <v>38324</v>
      </c>
      <c r="U1872" s="82" t="s">
        <v>38325</v>
      </c>
      <c r="V1872" s="82" t="s">
        <v>632</v>
      </c>
      <c r="W1872" s="82" t="s">
        <v>38326</v>
      </c>
      <c r="X1872" s="82" t="s">
        <v>38327</v>
      </c>
      <c r="Y1872" s="82" t="s">
        <v>38328</v>
      </c>
      <c r="Z1872" s="82" t="s">
        <v>38329</v>
      </c>
      <c r="AA1872" s="82" t="s">
        <v>38330</v>
      </c>
      <c r="AB1872" s="82" t="s">
        <v>38331</v>
      </c>
      <c r="AC1872" s="82" t="s">
        <v>735</v>
      </c>
      <c r="AD1872" s="82" t="s">
        <v>38332</v>
      </c>
      <c r="AE1872" s="82" t="s">
        <v>38333</v>
      </c>
      <c r="AF1872" s="82" t="s">
        <v>382</v>
      </c>
      <c r="AG1872" s="82" t="s">
        <v>38334</v>
      </c>
      <c r="AH1872" s="82" t="s">
        <v>382</v>
      </c>
      <c r="AI1872" s="82" t="s">
        <v>38335</v>
      </c>
      <c r="AJ1872" s="82" t="s">
        <v>33659</v>
      </c>
      <c r="AK1872" s="82" t="s">
        <v>38336</v>
      </c>
      <c r="AL1872" s="82" t="s">
        <v>415</v>
      </c>
    </row>
    <row r="1873" spans="1:38" x14ac:dyDescent="0.25">
      <c r="A1873" s="82" t="s">
        <v>38337</v>
      </c>
      <c r="B1873" s="82">
        <v>93.424000000000007</v>
      </c>
      <c r="C1873" s="82" t="s">
        <v>38338</v>
      </c>
      <c r="D1873" s="82" t="s">
        <v>34110</v>
      </c>
      <c r="E1873" s="82" t="s">
        <v>38339</v>
      </c>
      <c r="F1873" s="82" t="s">
        <v>38340</v>
      </c>
      <c r="G1873" s="82" t="s">
        <v>600</v>
      </c>
      <c r="H1873" s="82" t="s">
        <v>360</v>
      </c>
      <c r="I1873" s="82" t="s">
        <v>38341</v>
      </c>
      <c r="J1873" s="82" t="s">
        <v>38342</v>
      </c>
      <c r="K1873" s="82" t="s">
        <v>38343</v>
      </c>
      <c r="L1873" s="82" t="s">
        <v>421</v>
      </c>
      <c r="M1873" s="82" t="s">
        <v>38344</v>
      </c>
      <c r="N1873" s="82" t="s">
        <v>38345</v>
      </c>
      <c r="O1873" s="82" t="s">
        <v>38346</v>
      </c>
      <c r="P1873" s="82" t="s">
        <v>360</v>
      </c>
      <c r="Q1873" s="82" t="s">
        <v>360</v>
      </c>
      <c r="R1873" s="82" t="s">
        <v>38347</v>
      </c>
      <c r="S1873" s="82" t="s">
        <v>368</v>
      </c>
      <c r="T1873" s="82" t="s">
        <v>38348</v>
      </c>
      <c r="U1873" s="82" t="s">
        <v>38349</v>
      </c>
      <c r="V1873" s="82" t="s">
        <v>38350</v>
      </c>
      <c r="W1873" s="82" t="s">
        <v>38351</v>
      </c>
      <c r="X1873" s="82" t="s">
        <v>38103</v>
      </c>
      <c r="Y1873" s="82" t="s">
        <v>38352</v>
      </c>
      <c r="Z1873" s="82" t="s">
        <v>38353</v>
      </c>
      <c r="AA1873" s="82" t="s">
        <v>376</v>
      </c>
      <c r="AB1873" s="82" t="s">
        <v>38354</v>
      </c>
      <c r="AC1873" s="82" t="s">
        <v>735</v>
      </c>
      <c r="AD1873" s="82" t="s">
        <v>38355</v>
      </c>
      <c r="AE1873" s="82" t="s">
        <v>38356</v>
      </c>
      <c r="AF1873" s="82" t="s">
        <v>38357</v>
      </c>
      <c r="AG1873" s="82" t="s">
        <v>382</v>
      </c>
      <c r="AH1873" s="82" t="s">
        <v>382</v>
      </c>
      <c r="AI1873" s="82" t="s">
        <v>37029</v>
      </c>
      <c r="AJ1873" s="82" t="s">
        <v>33659</v>
      </c>
      <c r="AK1873" s="82" t="s">
        <v>38358</v>
      </c>
      <c r="AL1873" s="82" t="s">
        <v>387</v>
      </c>
    </row>
    <row r="1874" spans="1:38" x14ac:dyDescent="0.25">
      <c r="A1874" s="82" t="s">
        <v>38359</v>
      </c>
      <c r="B1874" s="82">
        <v>93.424999999999997</v>
      </c>
      <c r="C1874" s="82" t="s">
        <v>38360</v>
      </c>
      <c r="D1874" s="82" t="s">
        <v>34110</v>
      </c>
      <c r="E1874" s="82" t="s">
        <v>38361</v>
      </c>
      <c r="F1874" s="82" t="s">
        <v>38362</v>
      </c>
      <c r="G1874" s="82" t="s">
        <v>600</v>
      </c>
      <c r="H1874" s="82" t="s">
        <v>360</v>
      </c>
      <c r="I1874" s="82" t="s">
        <v>38363</v>
      </c>
      <c r="J1874" s="82" t="s">
        <v>38364</v>
      </c>
      <c r="K1874" s="82" t="s">
        <v>38365</v>
      </c>
      <c r="L1874" s="82" t="s">
        <v>38366</v>
      </c>
      <c r="M1874" s="82" t="s">
        <v>38367</v>
      </c>
      <c r="N1874" s="82" t="s">
        <v>38368</v>
      </c>
      <c r="O1874" s="82" t="s">
        <v>558</v>
      </c>
      <c r="P1874" s="82" t="s">
        <v>360</v>
      </c>
      <c r="Q1874" s="82" t="s">
        <v>360</v>
      </c>
      <c r="R1874" s="82" t="s">
        <v>38369</v>
      </c>
      <c r="S1874" s="82" t="s">
        <v>400</v>
      </c>
      <c r="T1874" s="82" t="s">
        <v>38370</v>
      </c>
      <c r="U1874" s="82" t="s">
        <v>38371</v>
      </c>
      <c r="V1874" s="82" t="s">
        <v>632</v>
      </c>
      <c r="W1874" s="82" t="s">
        <v>38372</v>
      </c>
      <c r="X1874" s="82" t="s">
        <v>37045</v>
      </c>
      <c r="Y1874" s="82" t="s">
        <v>38373</v>
      </c>
      <c r="Z1874" s="82" t="s">
        <v>38374</v>
      </c>
      <c r="AA1874" s="82" t="s">
        <v>376</v>
      </c>
      <c r="AB1874" s="82" t="s">
        <v>38375</v>
      </c>
      <c r="AC1874" s="82" t="s">
        <v>636</v>
      </c>
      <c r="AD1874" s="82" t="s">
        <v>38376</v>
      </c>
      <c r="AE1874" s="82" t="s">
        <v>34128</v>
      </c>
      <c r="AF1874" s="82" t="s">
        <v>38377</v>
      </c>
      <c r="AG1874" s="82" t="s">
        <v>38378</v>
      </c>
      <c r="AH1874" s="82" t="s">
        <v>38379</v>
      </c>
      <c r="AI1874" s="82" t="s">
        <v>3460</v>
      </c>
      <c r="AJ1874" s="82" t="s">
        <v>33659</v>
      </c>
      <c r="AK1874" s="82" t="s">
        <v>38380</v>
      </c>
      <c r="AL1874" s="82" t="s">
        <v>415</v>
      </c>
    </row>
    <row r="1875" spans="1:38" x14ac:dyDescent="0.25">
      <c r="A1875" s="82" t="s">
        <v>38381</v>
      </c>
      <c r="B1875" s="82">
        <v>93.426000000000002</v>
      </c>
      <c r="C1875" s="82" t="s">
        <v>38382</v>
      </c>
      <c r="D1875" s="82" t="s">
        <v>34110</v>
      </c>
      <c r="E1875" s="82" t="s">
        <v>38383</v>
      </c>
      <c r="F1875" s="82" t="s">
        <v>38384</v>
      </c>
      <c r="G1875" s="82" t="s">
        <v>600</v>
      </c>
      <c r="H1875" s="82" t="s">
        <v>360</v>
      </c>
      <c r="I1875" s="82" t="s">
        <v>38385</v>
      </c>
      <c r="J1875" s="82" t="s">
        <v>38386</v>
      </c>
      <c r="K1875" s="82" t="s">
        <v>628</v>
      </c>
      <c r="L1875" s="82" t="s">
        <v>34253</v>
      </c>
      <c r="M1875" s="82" t="s">
        <v>9778</v>
      </c>
      <c r="N1875" s="82" t="s">
        <v>38387</v>
      </c>
      <c r="O1875" s="82" t="s">
        <v>558</v>
      </c>
      <c r="P1875" s="82" t="s">
        <v>38388</v>
      </c>
      <c r="Q1875" s="82" t="s">
        <v>3562</v>
      </c>
      <c r="R1875" s="82" t="s">
        <v>38389</v>
      </c>
      <c r="S1875" s="82" t="s">
        <v>400</v>
      </c>
      <c r="T1875" s="82" t="s">
        <v>38390</v>
      </c>
      <c r="U1875" s="82" t="s">
        <v>38391</v>
      </c>
      <c r="V1875" s="82" t="s">
        <v>38392</v>
      </c>
      <c r="W1875" s="82" t="s">
        <v>37770</v>
      </c>
      <c r="X1875" s="82" t="s">
        <v>34124</v>
      </c>
      <c r="Y1875" s="82" t="s">
        <v>38393</v>
      </c>
      <c r="Z1875" s="82" t="s">
        <v>38394</v>
      </c>
      <c r="AA1875" s="82" t="s">
        <v>376</v>
      </c>
      <c r="AB1875" s="82" t="s">
        <v>382</v>
      </c>
      <c r="AC1875" s="82" t="s">
        <v>9783</v>
      </c>
      <c r="AD1875" s="82" t="s">
        <v>38395</v>
      </c>
      <c r="AF1875" s="82" t="s">
        <v>38396</v>
      </c>
      <c r="AG1875" s="82" t="s">
        <v>382</v>
      </c>
      <c r="AH1875" s="82" t="s">
        <v>38397</v>
      </c>
      <c r="AI1875" s="82" t="s">
        <v>38398</v>
      </c>
      <c r="AJ1875" s="82" t="s">
        <v>33659</v>
      </c>
      <c r="AK1875" s="82" t="s">
        <v>38399</v>
      </c>
      <c r="AL1875" s="82" t="s">
        <v>499</v>
      </c>
    </row>
    <row r="1876" spans="1:38" x14ac:dyDescent="0.25">
      <c r="A1876" s="82" t="s">
        <v>38400</v>
      </c>
      <c r="B1876" s="82">
        <v>93.427000000000007</v>
      </c>
      <c r="D1876" s="82" t="s">
        <v>34110</v>
      </c>
      <c r="E1876" s="82" t="s">
        <v>38401</v>
      </c>
      <c r="F1876" s="82" t="s">
        <v>38402</v>
      </c>
      <c r="G1876" s="82" t="s">
        <v>600</v>
      </c>
      <c r="H1876" s="82" t="s">
        <v>360</v>
      </c>
      <c r="I1876" s="82" t="s">
        <v>38403</v>
      </c>
      <c r="J1876" s="82" t="s">
        <v>38404</v>
      </c>
      <c r="K1876" s="82" t="s">
        <v>628</v>
      </c>
      <c r="L1876" s="82" t="s">
        <v>580</v>
      </c>
      <c r="M1876" s="82" t="s">
        <v>1376</v>
      </c>
      <c r="N1876" s="82" t="s">
        <v>38405</v>
      </c>
      <c r="O1876" s="82" t="s">
        <v>558</v>
      </c>
      <c r="P1876" s="82" t="s">
        <v>360</v>
      </c>
      <c r="Q1876" s="82" t="s">
        <v>360</v>
      </c>
      <c r="R1876" s="82" t="s">
        <v>38406</v>
      </c>
      <c r="S1876" s="82" t="s">
        <v>400</v>
      </c>
      <c r="T1876" s="82" t="s">
        <v>38407</v>
      </c>
      <c r="U1876" s="82" t="s">
        <v>38408</v>
      </c>
      <c r="V1876" s="82" t="s">
        <v>632</v>
      </c>
      <c r="W1876" s="82" t="s">
        <v>38409</v>
      </c>
      <c r="X1876" s="82" t="s">
        <v>34124</v>
      </c>
      <c r="Y1876" s="82" t="s">
        <v>38410</v>
      </c>
      <c r="AA1876" s="82" t="s">
        <v>376</v>
      </c>
      <c r="AB1876" s="82" t="s">
        <v>38411</v>
      </c>
      <c r="AC1876" s="82" t="s">
        <v>1011</v>
      </c>
      <c r="AD1876" s="82" t="s">
        <v>38412</v>
      </c>
      <c r="AE1876" s="82" t="s">
        <v>34128</v>
      </c>
      <c r="AF1876" s="82" t="s">
        <v>382</v>
      </c>
      <c r="AG1876" s="82" t="s">
        <v>382</v>
      </c>
      <c r="AH1876" s="82" t="s">
        <v>38413</v>
      </c>
      <c r="AI1876" s="82" t="s">
        <v>38414</v>
      </c>
      <c r="AJ1876" s="82" t="s">
        <v>33659</v>
      </c>
      <c r="AK1876" s="82" t="s">
        <v>38415</v>
      </c>
      <c r="AL1876" s="82" t="s">
        <v>1286</v>
      </c>
    </row>
    <row r="1877" spans="1:38" x14ac:dyDescent="0.25">
      <c r="A1877" s="82" t="s">
        <v>38416</v>
      </c>
      <c r="B1877" s="82">
        <v>93.43</v>
      </c>
      <c r="C1877" s="82" t="s">
        <v>38279</v>
      </c>
      <c r="D1877" s="82" t="s">
        <v>34110</v>
      </c>
      <c r="E1877" s="82" t="s">
        <v>38280</v>
      </c>
      <c r="F1877" s="82" t="s">
        <v>38417</v>
      </c>
      <c r="G1877" s="82" t="s">
        <v>600</v>
      </c>
      <c r="H1877" s="82" t="s">
        <v>360</v>
      </c>
      <c r="I1877" s="82" t="s">
        <v>38282</v>
      </c>
      <c r="J1877" s="82" t="s">
        <v>38283</v>
      </c>
      <c r="K1877" s="82" t="s">
        <v>38284</v>
      </c>
      <c r="L1877" s="82" t="s">
        <v>421</v>
      </c>
      <c r="M1877" s="82" t="s">
        <v>421</v>
      </c>
      <c r="N1877" s="82" t="s">
        <v>38418</v>
      </c>
      <c r="O1877" s="82" t="s">
        <v>558</v>
      </c>
      <c r="P1877" s="82" t="s">
        <v>360</v>
      </c>
      <c r="Q1877" s="82" t="s">
        <v>360</v>
      </c>
      <c r="R1877" s="82" t="s">
        <v>360</v>
      </c>
      <c r="S1877" s="82" t="s">
        <v>368</v>
      </c>
      <c r="T1877" s="82" t="s">
        <v>38287</v>
      </c>
      <c r="U1877" s="82" t="s">
        <v>38288</v>
      </c>
      <c r="V1877" s="82" t="s">
        <v>38419</v>
      </c>
      <c r="W1877" s="82" t="s">
        <v>38289</v>
      </c>
      <c r="X1877" s="82" t="s">
        <v>38103</v>
      </c>
      <c r="Y1877" s="82" t="s">
        <v>38420</v>
      </c>
      <c r="Z1877" s="82" t="s">
        <v>38291</v>
      </c>
      <c r="AA1877" s="82" t="s">
        <v>376</v>
      </c>
      <c r="AB1877" s="82" t="s">
        <v>38292</v>
      </c>
      <c r="AC1877" s="82" t="s">
        <v>735</v>
      </c>
      <c r="AD1877" s="82" t="s">
        <v>38293</v>
      </c>
      <c r="AE1877" s="82" t="s">
        <v>38294</v>
      </c>
      <c r="AF1877" s="82" t="s">
        <v>38295</v>
      </c>
      <c r="AG1877" s="82" t="s">
        <v>382</v>
      </c>
      <c r="AH1877" s="82" t="s">
        <v>382</v>
      </c>
      <c r="AI1877" s="82" t="s">
        <v>38296</v>
      </c>
      <c r="AJ1877" s="82" t="s">
        <v>33659</v>
      </c>
      <c r="AK1877" s="82" t="s">
        <v>38421</v>
      </c>
      <c r="AL1877" s="82" t="s">
        <v>1286</v>
      </c>
    </row>
    <row r="1878" spans="1:38" x14ac:dyDescent="0.25">
      <c r="A1878" s="82" t="s">
        <v>38422</v>
      </c>
      <c r="B1878" s="82">
        <v>93.430999999999997</v>
      </c>
      <c r="C1878" s="82" t="s">
        <v>38423</v>
      </c>
      <c r="D1878" s="82" t="s">
        <v>34110</v>
      </c>
      <c r="E1878" s="82" t="s">
        <v>38424</v>
      </c>
      <c r="F1878" s="82" t="s">
        <v>38425</v>
      </c>
      <c r="G1878" s="82" t="s">
        <v>600</v>
      </c>
      <c r="H1878" s="82" t="s">
        <v>360</v>
      </c>
      <c r="I1878" s="82" t="s">
        <v>38426</v>
      </c>
      <c r="J1878" s="82" t="s">
        <v>38427</v>
      </c>
      <c r="K1878" s="82" t="s">
        <v>362</v>
      </c>
      <c r="L1878" s="82" t="s">
        <v>34253</v>
      </c>
      <c r="M1878" s="82" t="s">
        <v>421</v>
      </c>
      <c r="N1878" s="82" t="s">
        <v>38428</v>
      </c>
      <c r="O1878" s="82" t="s">
        <v>558</v>
      </c>
      <c r="P1878" s="82" t="s">
        <v>360</v>
      </c>
      <c r="Q1878" s="82" t="s">
        <v>360</v>
      </c>
      <c r="R1878" s="82" t="s">
        <v>38429</v>
      </c>
      <c r="S1878" s="82" t="s">
        <v>400</v>
      </c>
      <c r="T1878" s="82" t="s">
        <v>38430</v>
      </c>
      <c r="U1878" s="82" t="s">
        <v>38431</v>
      </c>
      <c r="V1878" s="82" t="s">
        <v>632</v>
      </c>
      <c r="W1878" s="82" t="s">
        <v>38432</v>
      </c>
      <c r="X1878" s="82" t="s">
        <v>34124</v>
      </c>
      <c r="Y1878" s="82" t="s">
        <v>38433</v>
      </c>
      <c r="Z1878" s="82" t="s">
        <v>427</v>
      </c>
      <c r="AA1878" s="82" t="s">
        <v>376</v>
      </c>
      <c r="AB1878" s="82" t="s">
        <v>382</v>
      </c>
      <c r="AC1878" s="82" t="s">
        <v>735</v>
      </c>
      <c r="AD1878" s="82" t="s">
        <v>38434</v>
      </c>
      <c r="AE1878" s="82" t="s">
        <v>34128</v>
      </c>
      <c r="AF1878" s="82" t="s">
        <v>382</v>
      </c>
      <c r="AG1878" s="82" t="s">
        <v>382</v>
      </c>
      <c r="AH1878" s="82" t="s">
        <v>360</v>
      </c>
      <c r="AI1878" s="82" t="s">
        <v>38435</v>
      </c>
      <c r="AJ1878" s="82" t="s">
        <v>33659</v>
      </c>
      <c r="AK1878" s="82" t="s">
        <v>38436</v>
      </c>
      <c r="AL1878" s="82" t="s">
        <v>387</v>
      </c>
    </row>
    <row r="1879" spans="1:38" x14ac:dyDescent="0.25">
      <c r="A1879" s="82" t="s">
        <v>38437</v>
      </c>
      <c r="B1879" s="82">
        <v>93.432000000000002</v>
      </c>
      <c r="C1879" s="82" t="s">
        <v>38438</v>
      </c>
      <c r="D1879" s="82" t="s">
        <v>33803</v>
      </c>
      <c r="E1879" s="82" t="s">
        <v>38439</v>
      </c>
      <c r="F1879" s="82" t="s">
        <v>38440</v>
      </c>
      <c r="G1879" s="82" t="s">
        <v>2317</v>
      </c>
      <c r="H1879" s="82" t="s">
        <v>360</v>
      </c>
      <c r="I1879" s="82" t="s">
        <v>38441</v>
      </c>
      <c r="J1879" s="82" t="s">
        <v>38442</v>
      </c>
      <c r="K1879" s="82" t="s">
        <v>362</v>
      </c>
      <c r="L1879" s="82" t="s">
        <v>38443</v>
      </c>
      <c r="M1879" s="82" t="s">
        <v>38444</v>
      </c>
      <c r="N1879" s="82" t="s">
        <v>38445</v>
      </c>
      <c r="O1879" s="82" t="s">
        <v>558</v>
      </c>
      <c r="P1879" s="82" t="s">
        <v>38446</v>
      </c>
      <c r="Q1879" s="82" t="s">
        <v>360</v>
      </c>
      <c r="R1879" s="82" t="s">
        <v>38447</v>
      </c>
      <c r="S1879" s="82" t="s">
        <v>368</v>
      </c>
      <c r="T1879" s="82" t="s">
        <v>38448</v>
      </c>
      <c r="U1879" s="82" t="s">
        <v>38449</v>
      </c>
      <c r="V1879" s="82" t="s">
        <v>38450</v>
      </c>
      <c r="W1879" s="82" t="s">
        <v>38451</v>
      </c>
      <c r="X1879" s="82" t="s">
        <v>33819</v>
      </c>
      <c r="Y1879" s="82" t="s">
        <v>38452</v>
      </c>
      <c r="Z1879" s="82" t="s">
        <v>427</v>
      </c>
      <c r="AA1879" s="82" t="s">
        <v>376</v>
      </c>
      <c r="AB1879" s="82" t="s">
        <v>382</v>
      </c>
      <c r="AC1879" s="82" t="s">
        <v>735</v>
      </c>
      <c r="AD1879" s="82" t="s">
        <v>37969</v>
      </c>
      <c r="AE1879" s="82" t="s">
        <v>37970</v>
      </c>
      <c r="AF1879" s="82" t="s">
        <v>38453</v>
      </c>
      <c r="AG1879" s="82" t="s">
        <v>382</v>
      </c>
      <c r="AH1879" s="82" t="s">
        <v>38454</v>
      </c>
      <c r="AI1879" s="82" t="s">
        <v>38455</v>
      </c>
      <c r="AJ1879" s="82" t="s">
        <v>33659</v>
      </c>
      <c r="AK1879" s="82" t="s">
        <v>38456</v>
      </c>
      <c r="AL1879" s="82" t="s">
        <v>1286</v>
      </c>
    </row>
    <row r="1880" spans="1:38" x14ac:dyDescent="0.25">
      <c r="A1880" s="82" t="s">
        <v>38457</v>
      </c>
      <c r="B1880" s="82">
        <v>93.433000000000007</v>
      </c>
      <c r="C1880" s="82" t="s">
        <v>38458</v>
      </c>
      <c r="D1880" s="82" t="s">
        <v>33803</v>
      </c>
      <c r="E1880" s="82" t="s">
        <v>38459</v>
      </c>
      <c r="F1880" s="82" t="s">
        <v>38460</v>
      </c>
      <c r="G1880" s="82" t="s">
        <v>600</v>
      </c>
      <c r="H1880" s="82" t="s">
        <v>360</v>
      </c>
      <c r="I1880" s="82" t="s">
        <v>38461</v>
      </c>
      <c r="J1880" s="82" t="s">
        <v>38462</v>
      </c>
      <c r="K1880" s="82" t="s">
        <v>38463</v>
      </c>
      <c r="L1880" s="82" t="s">
        <v>421</v>
      </c>
      <c r="M1880" s="82" t="s">
        <v>38464</v>
      </c>
      <c r="N1880" s="82" t="s">
        <v>38465</v>
      </c>
      <c r="O1880" s="82" t="s">
        <v>558</v>
      </c>
      <c r="P1880" s="82" t="s">
        <v>38466</v>
      </c>
      <c r="Q1880" s="82" t="s">
        <v>360</v>
      </c>
      <c r="R1880" s="82" t="s">
        <v>38467</v>
      </c>
      <c r="S1880" s="82" t="s">
        <v>368</v>
      </c>
      <c r="T1880" s="82" t="s">
        <v>38468</v>
      </c>
      <c r="U1880" s="82" t="s">
        <v>38469</v>
      </c>
      <c r="V1880" s="82" t="s">
        <v>33817</v>
      </c>
      <c r="W1880" s="82" t="s">
        <v>38470</v>
      </c>
      <c r="X1880" s="82" t="s">
        <v>33819</v>
      </c>
      <c r="Y1880" s="82" t="s">
        <v>38471</v>
      </c>
      <c r="Z1880" s="82" t="s">
        <v>38472</v>
      </c>
      <c r="AA1880" s="82" t="s">
        <v>376</v>
      </c>
      <c r="AB1880" s="82" t="s">
        <v>38473</v>
      </c>
      <c r="AC1880" s="82" t="s">
        <v>1011</v>
      </c>
      <c r="AD1880" s="82" t="s">
        <v>38474</v>
      </c>
      <c r="AF1880" s="82" t="s">
        <v>382</v>
      </c>
      <c r="AG1880" s="82" t="s">
        <v>382</v>
      </c>
      <c r="AH1880" s="82" t="s">
        <v>38475</v>
      </c>
      <c r="AI1880" s="82" t="s">
        <v>37973</v>
      </c>
      <c r="AJ1880" s="82" t="s">
        <v>33659</v>
      </c>
      <c r="AK1880" s="82" t="s">
        <v>38476</v>
      </c>
      <c r="AL1880" s="82" t="s">
        <v>415</v>
      </c>
    </row>
    <row r="1881" spans="1:38" x14ac:dyDescent="0.25">
      <c r="A1881" s="82" t="s">
        <v>38477</v>
      </c>
      <c r="B1881" s="82">
        <v>93.433999999999997</v>
      </c>
      <c r="C1881" s="82" t="s">
        <v>38478</v>
      </c>
      <c r="D1881" s="82" t="s">
        <v>34087</v>
      </c>
      <c r="E1881" s="82" t="s">
        <v>38479</v>
      </c>
      <c r="F1881" s="82" t="s">
        <v>38480</v>
      </c>
      <c r="G1881" s="82" t="s">
        <v>359</v>
      </c>
      <c r="H1881" s="82" t="s">
        <v>360</v>
      </c>
      <c r="I1881" s="82" t="s">
        <v>38481</v>
      </c>
      <c r="J1881" s="82" t="s">
        <v>38482</v>
      </c>
      <c r="K1881" s="82" t="s">
        <v>362</v>
      </c>
      <c r="L1881" s="82" t="s">
        <v>38483</v>
      </c>
      <c r="M1881" s="82" t="s">
        <v>38484</v>
      </c>
      <c r="N1881" s="82" t="s">
        <v>38485</v>
      </c>
      <c r="O1881" s="82" t="s">
        <v>558</v>
      </c>
      <c r="P1881" s="82" t="s">
        <v>360</v>
      </c>
      <c r="Q1881" s="82" t="s">
        <v>360</v>
      </c>
      <c r="R1881" s="82" t="s">
        <v>38486</v>
      </c>
      <c r="S1881" s="82" t="s">
        <v>38487</v>
      </c>
      <c r="T1881" s="82" t="s">
        <v>38488</v>
      </c>
      <c r="U1881" s="82" t="s">
        <v>38489</v>
      </c>
      <c r="V1881" s="82" t="s">
        <v>1376</v>
      </c>
      <c r="W1881" s="82" t="s">
        <v>38490</v>
      </c>
      <c r="X1881" s="82" t="s">
        <v>38491</v>
      </c>
      <c r="Y1881" s="82" t="s">
        <v>38492</v>
      </c>
      <c r="Z1881" s="82" t="s">
        <v>38493</v>
      </c>
      <c r="AA1881" s="82" t="s">
        <v>38494</v>
      </c>
      <c r="AB1881" s="82" t="s">
        <v>382</v>
      </c>
      <c r="AC1881" s="82" t="s">
        <v>735</v>
      </c>
      <c r="AD1881" s="82" t="s">
        <v>38495</v>
      </c>
      <c r="AE1881" s="82" t="s">
        <v>38496</v>
      </c>
      <c r="AF1881" s="82" t="s">
        <v>382</v>
      </c>
      <c r="AG1881" s="82" t="s">
        <v>382</v>
      </c>
      <c r="AH1881" s="82" t="s">
        <v>38497</v>
      </c>
      <c r="AI1881" s="82" t="s">
        <v>38498</v>
      </c>
      <c r="AJ1881" s="82" t="s">
        <v>33659</v>
      </c>
      <c r="AK1881" s="82" t="s">
        <v>38499</v>
      </c>
      <c r="AL1881" s="82" t="s">
        <v>1286</v>
      </c>
    </row>
    <row r="1882" spans="1:38" x14ac:dyDescent="0.25">
      <c r="A1882" s="82" t="s">
        <v>38500</v>
      </c>
      <c r="B1882" s="82">
        <v>93.435000000000002</v>
      </c>
      <c r="C1882" s="82" t="s">
        <v>3562</v>
      </c>
      <c r="D1882" s="82" t="s">
        <v>34110</v>
      </c>
      <c r="E1882" s="82" t="s">
        <v>38383</v>
      </c>
      <c r="F1882" s="82" t="s">
        <v>38501</v>
      </c>
      <c r="G1882" s="82" t="s">
        <v>3580</v>
      </c>
      <c r="H1882" s="82" t="s">
        <v>360</v>
      </c>
      <c r="I1882" s="82" t="s">
        <v>38502</v>
      </c>
      <c r="J1882" s="82" t="s">
        <v>38386</v>
      </c>
      <c r="K1882" s="82" t="s">
        <v>628</v>
      </c>
      <c r="L1882" s="82" t="s">
        <v>34253</v>
      </c>
      <c r="M1882" s="82" t="s">
        <v>9778</v>
      </c>
      <c r="N1882" s="82" t="s">
        <v>38503</v>
      </c>
      <c r="O1882" s="82" t="s">
        <v>558</v>
      </c>
      <c r="P1882" s="82" t="s">
        <v>3562</v>
      </c>
      <c r="Q1882" s="82" t="s">
        <v>3562</v>
      </c>
      <c r="R1882" s="82" t="s">
        <v>3562</v>
      </c>
      <c r="S1882" s="82" t="s">
        <v>400</v>
      </c>
      <c r="T1882" s="82" t="s">
        <v>38504</v>
      </c>
      <c r="U1882" s="82" t="s">
        <v>38391</v>
      </c>
      <c r="V1882" s="82" t="s">
        <v>38505</v>
      </c>
      <c r="W1882" s="82" t="s">
        <v>37770</v>
      </c>
      <c r="X1882" s="82" t="s">
        <v>34124</v>
      </c>
      <c r="Y1882" s="82" t="s">
        <v>38506</v>
      </c>
      <c r="Z1882" s="82" t="s">
        <v>38507</v>
      </c>
      <c r="AA1882" s="82" t="s">
        <v>376</v>
      </c>
      <c r="AB1882" s="82" t="s">
        <v>382</v>
      </c>
      <c r="AC1882" s="82" t="s">
        <v>9783</v>
      </c>
      <c r="AD1882" s="82" t="s">
        <v>38395</v>
      </c>
      <c r="AE1882" s="82" t="s">
        <v>34128</v>
      </c>
      <c r="AF1882" s="82" t="s">
        <v>382</v>
      </c>
      <c r="AG1882" s="82" t="s">
        <v>382</v>
      </c>
      <c r="AH1882" s="82" t="s">
        <v>38508</v>
      </c>
      <c r="AI1882" s="82" t="s">
        <v>38509</v>
      </c>
      <c r="AJ1882" s="82" t="s">
        <v>33659</v>
      </c>
      <c r="AK1882" s="82" t="s">
        <v>38510</v>
      </c>
      <c r="AL1882" s="82" t="s">
        <v>1286</v>
      </c>
    </row>
    <row r="1883" spans="1:38" x14ac:dyDescent="0.25">
      <c r="A1883" s="82" t="s">
        <v>38511</v>
      </c>
      <c r="B1883" s="82">
        <v>93.436000000000007</v>
      </c>
      <c r="C1883" s="82" t="s">
        <v>38512</v>
      </c>
      <c r="D1883" s="82" t="s">
        <v>34110</v>
      </c>
      <c r="E1883" s="82" t="s">
        <v>38513</v>
      </c>
      <c r="F1883" s="82" t="s">
        <v>38514</v>
      </c>
      <c r="G1883" s="82" t="s">
        <v>3580</v>
      </c>
      <c r="H1883" s="82" t="s">
        <v>360</v>
      </c>
      <c r="I1883" s="82" t="s">
        <v>38515</v>
      </c>
      <c r="J1883" s="82" t="s">
        <v>38516</v>
      </c>
      <c r="K1883" s="82" t="s">
        <v>362</v>
      </c>
      <c r="L1883" s="82" t="s">
        <v>34253</v>
      </c>
      <c r="M1883" s="82" t="s">
        <v>421</v>
      </c>
      <c r="N1883" s="82" t="s">
        <v>38517</v>
      </c>
      <c r="O1883" s="82" t="s">
        <v>558</v>
      </c>
      <c r="P1883" s="82" t="s">
        <v>360</v>
      </c>
      <c r="Q1883" s="82" t="s">
        <v>360</v>
      </c>
      <c r="R1883" s="82" t="s">
        <v>360</v>
      </c>
      <c r="S1883" s="82" t="s">
        <v>38518</v>
      </c>
      <c r="T1883" s="82" t="s">
        <v>38519</v>
      </c>
      <c r="U1883" s="82" t="s">
        <v>38520</v>
      </c>
      <c r="V1883" s="82" t="s">
        <v>632</v>
      </c>
      <c r="W1883" s="82" t="s">
        <v>37770</v>
      </c>
      <c r="X1883" s="82" t="s">
        <v>34124</v>
      </c>
      <c r="Y1883" s="82" t="s">
        <v>38521</v>
      </c>
      <c r="Z1883" s="82" t="s">
        <v>38522</v>
      </c>
      <c r="AA1883" s="82" t="s">
        <v>376</v>
      </c>
      <c r="AB1883" s="82" t="s">
        <v>382</v>
      </c>
      <c r="AC1883" s="82" t="s">
        <v>735</v>
      </c>
      <c r="AD1883" s="82" t="s">
        <v>38523</v>
      </c>
      <c r="AE1883" s="82" t="s">
        <v>34128</v>
      </c>
      <c r="AF1883" s="82" t="s">
        <v>382</v>
      </c>
      <c r="AG1883" s="82" t="s">
        <v>382</v>
      </c>
      <c r="AH1883" s="82" t="s">
        <v>38517</v>
      </c>
      <c r="AI1883" s="82" t="s">
        <v>38524</v>
      </c>
      <c r="AJ1883" s="82" t="s">
        <v>33659</v>
      </c>
      <c r="AK1883" s="82" t="s">
        <v>38525</v>
      </c>
      <c r="AL1883" s="82" t="s">
        <v>1286</v>
      </c>
    </row>
    <row r="1884" spans="1:38" x14ac:dyDescent="0.25">
      <c r="A1884" s="82" t="s">
        <v>38526</v>
      </c>
      <c r="B1884" s="82">
        <v>93.436999999999998</v>
      </c>
      <c r="D1884" s="82" t="s">
        <v>34110</v>
      </c>
      <c r="E1884" s="82" t="s">
        <v>38527</v>
      </c>
      <c r="F1884" s="82" t="s">
        <v>38528</v>
      </c>
      <c r="G1884" s="82" t="s">
        <v>600</v>
      </c>
      <c r="H1884" s="82" t="s">
        <v>360</v>
      </c>
      <c r="I1884" s="82" t="s">
        <v>38529</v>
      </c>
      <c r="J1884" s="82" t="s">
        <v>38529</v>
      </c>
      <c r="K1884" s="82" t="s">
        <v>362</v>
      </c>
      <c r="L1884" s="82" t="s">
        <v>421</v>
      </c>
      <c r="M1884" s="82" t="s">
        <v>421</v>
      </c>
      <c r="N1884" s="82" t="s">
        <v>38530</v>
      </c>
      <c r="O1884" s="82" t="s">
        <v>558</v>
      </c>
      <c r="P1884" s="82" t="s">
        <v>360</v>
      </c>
      <c r="Q1884" s="82" t="s">
        <v>360</v>
      </c>
      <c r="R1884" s="82" t="s">
        <v>38531</v>
      </c>
      <c r="S1884" s="82" t="s">
        <v>368</v>
      </c>
      <c r="T1884" s="82" t="s">
        <v>38532</v>
      </c>
      <c r="U1884" s="82" t="s">
        <v>38533</v>
      </c>
      <c r="V1884" s="82" t="s">
        <v>1376</v>
      </c>
      <c r="W1884" s="82" t="s">
        <v>36851</v>
      </c>
      <c r="X1884" s="82" t="s">
        <v>34124</v>
      </c>
      <c r="Y1884" s="82" t="s">
        <v>38534</v>
      </c>
      <c r="Z1884" s="82" t="s">
        <v>427</v>
      </c>
      <c r="AA1884" s="82" t="s">
        <v>376</v>
      </c>
      <c r="AB1884" s="82" t="s">
        <v>38535</v>
      </c>
      <c r="AC1884" s="82" t="s">
        <v>735</v>
      </c>
      <c r="AD1884" s="82" t="s">
        <v>38536</v>
      </c>
      <c r="AE1884" s="82" t="s">
        <v>34128</v>
      </c>
      <c r="AF1884" s="82" t="s">
        <v>38537</v>
      </c>
      <c r="AG1884" s="82" t="s">
        <v>38538</v>
      </c>
      <c r="AH1884" s="82" t="s">
        <v>382</v>
      </c>
      <c r="AI1884" s="82" t="s">
        <v>38539</v>
      </c>
      <c r="AJ1884" s="82" t="s">
        <v>33659</v>
      </c>
      <c r="AK1884" s="82" t="s">
        <v>38540</v>
      </c>
      <c r="AL1884" s="82" t="s">
        <v>1286</v>
      </c>
    </row>
    <row r="1885" spans="1:38" x14ac:dyDescent="0.25">
      <c r="A1885" s="82" t="s">
        <v>38541</v>
      </c>
      <c r="B1885" s="82">
        <v>93.438999999999993</v>
      </c>
      <c r="D1885" s="82" t="s">
        <v>34110</v>
      </c>
      <c r="E1885" s="82" t="s">
        <v>38542</v>
      </c>
      <c r="F1885" s="82" t="s">
        <v>38543</v>
      </c>
      <c r="G1885" s="82" t="s">
        <v>359</v>
      </c>
      <c r="H1885" s="82" t="s">
        <v>360</v>
      </c>
      <c r="I1885" s="82" t="s">
        <v>38544</v>
      </c>
      <c r="J1885" s="82" t="s">
        <v>38544</v>
      </c>
      <c r="K1885" s="82" t="s">
        <v>38545</v>
      </c>
      <c r="L1885" s="82" t="s">
        <v>34253</v>
      </c>
      <c r="M1885" s="82" t="s">
        <v>421</v>
      </c>
      <c r="N1885" s="82" t="s">
        <v>38546</v>
      </c>
      <c r="O1885" s="82" t="s">
        <v>558</v>
      </c>
      <c r="P1885" s="82" t="s">
        <v>360</v>
      </c>
      <c r="Q1885" s="82" t="s">
        <v>360</v>
      </c>
      <c r="R1885" s="82" t="s">
        <v>360</v>
      </c>
      <c r="S1885" s="82" t="s">
        <v>400</v>
      </c>
      <c r="T1885" s="82" t="s">
        <v>36985</v>
      </c>
      <c r="U1885" s="82" t="s">
        <v>38547</v>
      </c>
      <c r="V1885" s="82" t="s">
        <v>632</v>
      </c>
      <c r="W1885" s="82" t="s">
        <v>38548</v>
      </c>
      <c r="X1885" s="82" t="s">
        <v>34124</v>
      </c>
      <c r="Y1885" s="82" t="s">
        <v>38549</v>
      </c>
      <c r="Z1885" s="82" t="s">
        <v>38550</v>
      </c>
      <c r="AA1885" s="82" t="s">
        <v>376</v>
      </c>
      <c r="AB1885" s="82" t="s">
        <v>38551</v>
      </c>
      <c r="AC1885" s="82" t="s">
        <v>735</v>
      </c>
      <c r="AD1885" s="82" t="s">
        <v>37085</v>
      </c>
      <c r="AE1885" s="82" t="s">
        <v>34128</v>
      </c>
      <c r="AF1885" s="82" t="s">
        <v>382</v>
      </c>
      <c r="AG1885" s="82" t="s">
        <v>382</v>
      </c>
      <c r="AH1885" s="82" t="s">
        <v>38552</v>
      </c>
      <c r="AI1885" s="82" t="s">
        <v>38553</v>
      </c>
      <c r="AJ1885" s="82" t="s">
        <v>33659</v>
      </c>
      <c r="AK1885" s="82" t="s">
        <v>38554</v>
      </c>
      <c r="AL1885" s="82" t="s">
        <v>415</v>
      </c>
    </row>
    <row r="1886" spans="1:38" x14ac:dyDescent="0.25">
      <c r="A1886" s="82" t="s">
        <v>38555</v>
      </c>
      <c r="B1886" s="82">
        <v>93.441000000000003</v>
      </c>
      <c r="C1886" s="82" t="s">
        <v>38556</v>
      </c>
      <c r="D1886" s="82" t="s">
        <v>34995</v>
      </c>
      <c r="E1886" s="82" t="s">
        <v>38557</v>
      </c>
      <c r="F1886" s="82" t="s">
        <v>38558</v>
      </c>
      <c r="G1886" s="82" t="s">
        <v>504</v>
      </c>
      <c r="H1886" s="82" t="s">
        <v>360</v>
      </c>
      <c r="I1886" s="82" t="s">
        <v>38559</v>
      </c>
      <c r="J1886" s="82" t="s">
        <v>38560</v>
      </c>
      <c r="K1886" s="82" t="s">
        <v>362</v>
      </c>
      <c r="L1886" s="82" t="s">
        <v>38561</v>
      </c>
      <c r="M1886" s="82" t="s">
        <v>38562</v>
      </c>
      <c r="N1886" s="82" t="s">
        <v>38563</v>
      </c>
      <c r="O1886" s="82" t="s">
        <v>558</v>
      </c>
      <c r="P1886" s="82" t="s">
        <v>360</v>
      </c>
      <c r="Q1886" s="82" t="s">
        <v>38564</v>
      </c>
      <c r="R1886" s="82" t="s">
        <v>38565</v>
      </c>
      <c r="S1886" s="82" t="s">
        <v>38566</v>
      </c>
      <c r="T1886" s="82" t="s">
        <v>38567</v>
      </c>
      <c r="U1886" s="82" t="s">
        <v>443</v>
      </c>
      <c r="V1886" s="82" t="s">
        <v>38568</v>
      </c>
      <c r="W1886" s="82" t="s">
        <v>38569</v>
      </c>
      <c r="X1886" s="82" t="s">
        <v>38570</v>
      </c>
      <c r="Y1886" s="82" t="s">
        <v>38571</v>
      </c>
      <c r="Z1886" s="82" t="s">
        <v>38572</v>
      </c>
      <c r="AA1886" s="82" t="s">
        <v>376</v>
      </c>
      <c r="AB1886" s="82" t="s">
        <v>38573</v>
      </c>
      <c r="AC1886" s="82" t="s">
        <v>38574</v>
      </c>
      <c r="AD1886" s="82" t="s">
        <v>38575</v>
      </c>
      <c r="AE1886" s="82" t="s">
        <v>35015</v>
      </c>
      <c r="AF1886" s="82" t="s">
        <v>382</v>
      </c>
      <c r="AG1886" s="82" t="s">
        <v>382</v>
      </c>
      <c r="AH1886" s="82" t="s">
        <v>38576</v>
      </c>
      <c r="AI1886" s="82" t="s">
        <v>1865</v>
      </c>
      <c r="AJ1886" s="82" t="s">
        <v>33659</v>
      </c>
      <c r="AK1886" s="82" t="s">
        <v>38577</v>
      </c>
      <c r="AL1886" s="82" t="s">
        <v>387</v>
      </c>
    </row>
    <row r="1887" spans="1:38" x14ac:dyDescent="0.25">
      <c r="A1887" s="82" t="s">
        <v>38578</v>
      </c>
      <c r="B1887" s="82">
        <v>93.444000000000003</v>
      </c>
      <c r="C1887" s="82" t="s">
        <v>38579</v>
      </c>
      <c r="D1887" s="82" t="s">
        <v>34995</v>
      </c>
      <c r="E1887" s="82" t="s">
        <v>38580</v>
      </c>
      <c r="F1887" s="82" t="s">
        <v>38581</v>
      </c>
      <c r="G1887" s="82" t="s">
        <v>600</v>
      </c>
      <c r="H1887" s="82" t="s">
        <v>360</v>
      </c>
      <c r="I1887" s="82" t="s">
        <v>38582</v>
      </c>
      <c r="J1887" s="82" t="s">
        <v>38583</v>
      </c>
      <c r="K1887" s="82" t="s">
        <v>38584</v>
      </c>
      <c r="L1887" s="82" t="s">
        <v>421</v>
      </c>
      <c r="M1887" s="82" t="s">
        <v>38585</v>
      </c>
      <c r="N1887" s="82" t="s">
        <v>38586</v>
      </c>
      <c r="O1887" s="82" t="s">
        <v>558</v>
      </c>
      <c r="P1887" s="82" t="s">
        <v>38587</v>
      </c>
      <c r="Q1887" s="82" t="s">
        <v>38588</v>
      </c>
      <c r="R1887" s="82" t="s">
        <v>360</v>
      </c>
      <c r="S1887" s="82" t="s">
        <v>368</v>
      </c>
      <c r="T1887" s="82" t="s">
        <v>20187</v>
      </c>
      <c r="U1887" s="82" t="s">
        <v>38589</v>
      </c>
      <c r="V1887" s="82" t="s">
        <v>1376</v>
      </c>
      <c r="W1887" s="82" t="s">
        <v>38590</v>
      </c>
      <c r="X1887" s="82" t="s">
        <v>35009</v>
      </c>
      <c r="Y1887" s="82" t="s">
        <v>38591</v>
      </c>
      <c r="Z1887" s="82" t="s">
        <v>38592</v>
      </c>
      <c r="AA1887" s="82" t="s">
        <v>376</v>
      </c>
      <c r="AB1887" s="82" t="s">
        <v>38593</v>
      </c>
      <c r="AC1887" s="82" t="s">
        <v>38594</v>
      </c>
      <c r="AD1887" s="82" t="s">
        <v>38595</v>
      </c>
      <c r="AE1887" s="82" t="s">
        <v>35015</v>
      </c>
      <c r="AF1887" s="82" t="s">
        <v>382</v>
      </c>
      <c r="AG1887" s="82" t="s">
        <v>382</v>
      </c>
      <c r="AH1887" s="82" t="s">
        <v>38596</v>
      </c>
      <c r="AI1887" s="82" t="s">
        <v>1259</v>
      </c>
      <c r="AJ1887" s="82" t="s">
        <v>33659</v>
      </c>
      <c r="AK1887" s="82" t="s">
        <v>38597</v>
      </c>
      <c r="AL1887" s="82" t="s">
        <v>3887</v>
      </c>
    </row>
    <row r="1888" spans="1:38" x14ac:dyDescent="0.25">
      <c r="A1888" s="82" t="s">
        <v>38598</v>
      </c>
      <c r="B1888" s="82">
        <v>93.445999999999998</v>
      </c>
      <c r="D1888" s="82" t="s">
        <v>34110</v>
      </c>
      <c r="E1888" s="82" t="s">
        <v>37905</v>
      </c>
      <c r="F1888" s="82" t="s">
        <v>37906</v>
      </c>
      <c r="G1888" s="82" t="s">
        <v>4176</v>
      </c>
      <c r="H1888" s="82" t="s">
        <v>360</v>
      </c>
      <c r="I1888" s="82" t="s">
        <v>38599</v>
      </c>
      <c r="J1888" s="82" t="s">
        <v>37907</v>
      </c>
      <c r="K1888" s="82" t="s">
        <v>38600</v>
      </c>
      <c r="L1888" s="82" t="s">
        <v>421</v>
      </c>
      <c r="M1888" s="82" t="s">
        <v>421</v>
      </c>
      <c r="N1888" s="82" t="s">
        <v>38601</v>
      </c>
      <c r="O1888" s="82" t="s">
        <v>558</v>
      </c>
      <c r="P1888" s="82" t="s">
        <v>360</v>
      </c>
      <c r="Q1888" s="82" t="s">
        <v>360</v>
      </c>
      <c r="R1888" s="82" t="s">
        <v>360</v>
      </c>
      <c r="S1888" s="82" t="s">
        <v>368</v>
      </c>
      <c r="T1888" s="82" t="s">
        <v>38602</v>
      </c>
      <c r="U1888" s="82" t="s">
        <v>38603</v>
      </c>
      <c r="V1888" s="82" t="s">
        <v>362</v>
      </c>
      <c r="W1888" s="82" t="s">
        <v>360</v>
      </c>
      <c r="X1888" s="82" t="s">
        <v>34124</v>
      </c>
      <c r="Y1888" s="82" t="s">
        <v>38604</v>
      </c>
      <c r="Z1888" s="86">
        <v>350000</v>
      </c>
      <c r="AA1888" s="82" t="s">
        <v>376</v>
      </c>
      <c r="AB1888" s="82" t="s">
        <v>382</v>
      </c>
      <c r="AC1888" s="82" t="s">
        <v>735</v>
      </c>
      <c r="AD1888" s="82" t="s">
        <v>37914</v>
      </c>
      <c r="AE1888" s="82" t="s">
        <v>360</v>
      </c>
      <c r="AF1888" s="82" t="s">
        <v>382</v>
      </c>
      <c r="AG1888" s="82" t="s">
        <v>382</v>
      </c>
      <c r="AH1888" s="82" t="s">
        <v>382</v>
      </c>
      <c r="AI1888" s="82" t="s">
        <v>38605</v>
      </c>
      <c r="AJ1888" s="82" t="s">
        <v>33659</v>
      </c>
      <c r="AK1888" s="82" t="s">
        <v>38606</v>
      </c>
      <c r="AL1888" s="82" t="s">
        <v>961</v>
      </c>
    </row>
    <row r="1889" spans="1:38" x14ac:dyDescent="0.25">
      <c r="A1889" s="82" t="s">
        <v>38607</v>
      </c>
      <c r="B1889" s="82">
        <v>93.447999999999993</v>
      </c>
      <c r="C1889" s="82" t="s">
        <v>38608</v>
      </c>
      <c r="D1889" s="82" t="s">
        <v>34790</v>
      </c>
      <c r="E1889" s="82" t="s">
        <v>38609</v>
      </c>
      <c r="F1889" s="82" t="s">
        <v>38610</v>
      </c>
      <c r="G1889" s="82" t="s">
        <v>600</v>
      </c>
      <c r="H1889" s="82" t="s">
        <v>360</v>
      </c>
      <c r="I1889" s="82" t="s">
        <v>38611</v>
      </c>
      <c r="J1889" s="82" t="s">
        <v>38612</v>
      </c>
      <c r="K1889" s="82" t="s">
        <v>38613</v>
      </c>
      <c r="L1889" s="82" t="s">
        <v>6867</v>
      </c>
      <c r="M1889" s="82" t="s">
        <v>38614</v>
      </c>
      <c r="N1889" s="82" t="s">
        <v>38615</v>
      </c>
      <c r="O1889" s="82" t="s">
        <v>558</v>
      </c>
      <c r="P1889" s="82" t="s">
        <v>38616</v>
      </c>
      <c r="Q1889" s="82" t="s">
        <v>360</v>
      </c>
      <c r="R1889" s="82" t="s">
        <v>38617</v>
      </c>
      <c r="S1889" s="82" t="s">
        <v>368</v>
      </c>
      <c r="T1889" s="82" t="s">
        <v>38618</v>
      </c>
      <c r="U1889" s="82" t="s">
        <v>38619</v>
      </c>
      <c r="V1889" s="82" t="s">
        <v>38246</v>
      </c>
      <c r="W1889" s="82" t="s">
        <v>38620</v>
      </c>
      <c r="X1889" s="82" t="s">
        <v>34801</v>
      </c>
      <c r="Y1889" s="82" t="s">
        <v>38621</v>
      </c>
      <c r="Z1889" s="82" t="s">
        <v>38622</v>
      </c>
      <c r="AA1889" s="82" t="s">
        <v>376</v>
      </c>
      <c r="AB1889" s="82" t="s">
        <v>38623</v>
      </c>
      <c r="AC1889" s="82" t="s">
        <v>38624</v>
      </c>
      <c r="AD1889" s="82" t="s">
        <v>38625</v>
      </c>
      <c r="AE1889" s="82" t="s">
        <v>38626</v>
      </c>
      <c r="AF1889" s="82" t="s">
        <v>38627</v>
      </c>
      <c r="AG1889" s="82" t="s">
        <v>382</v>
      </c>
      <c r="AH1889" s="82" t="s">
        <v>38628</v>
      </c>
      <c r="AI1889" s="82" t="s">
        <v>2035</v>
      </c>
      <c r="AJ1889" s="82" t="s">
        <v>33659</v>
      </c>
      <c r="AK1889" s="82" t="s">
        <v>38629</v>
      </c>
      <c r="AL1889" s="82" t="s">
        <v>415</v>
      </c>
    </row>
    <row r="1890" spans="1:38" x14ac:dyDescent="0.25">
      <c r="A1890" s="82" t="s">
        <v>38630</v>
      </c>
      <c r="B1890" s="82">
        <v>93.448999999999998</v>
      </c>
      <c r="C1890" s="82" t="s">
        <v>38631</v>
      </c>
      <c r="D1890" s="82" t="s">
        <v>34790</v>
      </c>
      <c r="E1890" s="82" t="s">
        <v>38609</v>
      </c>
      <c r="F1890" s="82" t="s">
        <v>38632</v>
      </c>
      <c r="G1890" s="82" t="s">
        <v>600</v>
      </c>
      <c r="H1890" s="82" t="s">
        <v>360</v>
      </c>
      <c r="I1890" s="82" t="s">
        <v>38633</v>
      </c>
      <c r="J1890" s="82" t="s">
        <v>38634</v>
      </c>
      <c r="K1890" s="82" t="s">
        <v>38635</v>
      </c>
      <c r="L1890" s="82" t="s">
        <v>6867</v>
      </c>
      <c r="M1890" s="82" t="s">
        <v>38636</v>
      </c>
      <c r="N1890" s="82" t="s">
        <v>38637</v>
      </c>
      <c r="O1890" s="82" t="s">
        <v>558</v>
      </c>
      <c r="P1890" s="82" t="s">
        <v>360</v>
      </c>
      <c r="Q1890" s="82" t="s">
        <v>360</v>
      </c>
      <c r="R1890" s="82" t="s">
        <v>38638</v>
      </c>
      <c r="S1890" s="82" t="s">
        <v>368</v>
      </c>
      <c r="T1890" s="82" t="s">
        <v>38639</v>
      </c>
      <c r="U1890" s="82" t="s">
        <v>38640</v>
      </c>
      <c r="V1890" s="82" t="s">
        <v>38641</v>
      </c>
      <c r="W1890" s="82" t="s">
        <v>38642</v>
      </c>
      <c r="X1890" s="82" t="s">
        <v>34801</v>
      </c>
      <c r="Y1890" s="82" t="s">
        <v>38643</v>
      </c>
      <c r="Z1890" s="82" t="s">
        <v>427</v>
      </c>
      <c r="AA1890" s="82" t="s">
        <v>376</v>
      </c>
      <c r="AB1890" s="82" t="s">
        <v>38644</v>
      </c>
      <c r="AC1890" s="82" t="s">
        <v>38645</v>
      </c>
      <c r="AD1890" s="82" t="s">
        <v>38646</v>
      </c>
      <c r="AE1890" s="82" t="s">
        <v>38647</v>
      </c>
      <c r="AF1890" s="82" t="s">
        <v>38648</v>
      </c>
      <c r="AG1890" s="82" t="s">
        <v>382</v>
      </c>
      <c r="AH1890" s="82" t="s">
        <v>38649</v>
      </c>
      <c r="AI1890" s="82" t="s">
        <v>2035</v>
      </c>
      <c r="AJ1890" s="82" t="s">
        <v>33659</v>
      </c>
      <c r="AK1890" s="82" t="s">
        <v>38650</v>
      </c>
      <c r="AL1890" s="82" t="s">
        <v>3887</v>
      </c>
    </row>
    <row r="1891" spans="1:38" x14ac:dyDescent="0.25">
      <c r="A1891" s="82" t="s">
        <v>38651</v>
      </c>
      <c r="B1891" s="82">
        <v>93.451999999999998</v>
      </c>
      <c r="C1891" s="82" t="s">
        <v>38652</v>
      </c>
      <c r="D1891" s="82" t="s">
        <v>33643</v>
      </c>
      <c r="E1891" s="82" t="s">
        <v>38653</v>
      </c>
      <c r="F1891" s="82" t="s">
        <v>38654</v>
      </c>
      <c r="G1891" s="82" t="s">
        <v>600</v>
      </c>
      <c r="H1891" s="82" t="s">
        <v>360</v>
      </c>
      <c r="I1891" s="82" t="s">
        <v>38655</v>
      </c>
      <c r="J1891" s="82" t="s">
        <v>38656</v>
      </c>
      <c r="K1891" s="82" t="s">
        <v>38657</v>
      </c>
      <c r="L1891" s="82" t="s">
        <v>6867</v>
      </c>
      <c r="M1891" s="82" t="s">
        <v>38658</v>
      </c>
      <c r="N1891" s="82" t="s">
        <v>38659</v>
      </c>
      <c r="O1891" s="82" t="s">
        <v>558</v>
      </c>
      <c r="P1891" s="82" t="s">
        <v>360</v>
      </c>
      <c r="Q1891" s="82" t="s">
        <v>360</v>
      </c>
      <c r="R1891" s="82" t="s">
        <v>38660</v>
      </c>
      <c r="S1891" s="82" t="s">
        <v>368</v>
      </c>
      <c r="T1891" s="82" t="s">
        <v>38661</v>
      </c>
      <c r="U1891" s="82" t="s">
        <v>38662</v>
      </c>
      <c r="V1891" s="82" t="s">
        <v>33772</v>
      </c>
      <c r="W1891" s="82" t="s">
        <v>38663</v>
      </c>
      <c r="X1891" s="82" t="s">
        <v>33674</v>
      </c>
      <c r="Y1891" s="82" t="s">
        <v>38664</v>
      </c>
      <c r="Z1891" s="82" t="s">
        <v>38665</v>
      </c>
      <c r="AA1891" s="82" t="s">
        <v>376</v>
      </c>
      <c r="AB1891" s="82" t="s">
        <v>35174</v>
      </c>
      <c r="AC1891" s="82" t="s">
        <v>38666</v>
      </c>
      <c r="AD1891" s="82" t="s">
        <v>33758</v>
      </c>
      <c r="AE1891" s="82" t="s">
        <v>36740</v>
      </c>
      <c r="AF1891" s="82" t="s">
        <v>382</v>
      </c>
      <c r="AG1891" s="82" t="s">
        <v>382</v>
      </c>
      <c r="AH1891" s="82" t="s">
        <v>38667</v>
      </c>
      <c r="AI1891" s="82" t="s">
        <v>38668</v>
      </c>
      <c r="AJ1891" s="82" t="s">
        <v>33659</v>
      </c>
      <c r="AK1891" s="82" t="s">
        <v>38669</v>
      </c>
      <c r="AL1891" s="82" t="s">
        <v>415</v>
      </c>
    </row>
    <row r="1892" spans="1:38" x14ac:dyDescent="0.25">
      <c r="A1892" s="82" t="s">
        <v>38670</v>
      </c>
      <c r="B1892" s="82">
        <v>93.456000000000003</v>
      </c>
      <c r="D1892" s="82" t="s">
        <v>34110</v>
      </c>
      <c r="E1892" s="82" t="s">
        <v>38671</v>
      </c>
      <c r="F1892" s="82" t="s">
        <v>38672</v>
      </c>
      <c r="G1892" s="82" t="s">
        <v>600</v>
      </c>
      <c r="H1892" s="82" t="s">
        <v>360</v>
      </c>
      <c r="I1892" s="82" t="s">
        <v>38673</v>
      </c>
      <c r="J1892" s="82" t="s">
        <v>38674</v>
      </c>
      <c r="K1892" s="82" t="s">
        <v>362</v>
      </c>
      <c r="L1892" s="82" t="s">
        <v>421</v>
      </c>
      <c r="M1892" s="82" t="s">
        <v>9837</v>
      </c>
      <c r="N1892" s="82" t="s">
        <v>38675</v>
      </c>
      <c r="O1892" s="82" t="s">
        <v>38676</v>
      </c>
      <c r="P1892" s="82" t="s">
        <v>360</v>
      </c>
      <c r="Q1892" s="82" t="s">
        <v>360</v>
      </c>
      <c r="R1892" s="82" t="s">
        <v>38677</v>
      </c>
      <c r="S1892" s="82" t="s">
        <v>368</v>
      </c>
      <c r="T1892" s="82" t="s">
        <v>38678</v>
      </c>
      <c r="U1892" s="82" t="s">
        <v>38679</v>
      </c>
      <c r="V1892" s="82" t="s">
        <v>38680</v>
      </c>
      <c r="W1892" s="82" t="s">
        <v>33673</v>
      </c>
      <c r="X1892" s="82" t="s">
        <v>34124</v>
      </c>
      <c r="Y1892" s="82" t="s">
        <v>38681</v>
      </c>
      <c r="Z1892" s="82" t="s">
        <v>38682</v>
      </c>
      <c r="AA1892" s="82" t="s">
        <v>376</v>
      </c>
      <c r="AB1892" s="82" t="s">
        <v>382</v>
      </c>
      <c r="AC1892" s="82" t="s">
        <v>735</v>
      </c>
      <c r="AD1892" s="82" t="s">
        <v>38683</v>
      </c>
      <c r="AE1892" s="82" t="s">
        <v>34128</v>
      </c>
      <c r="AF1892" s="82" t="s">
        <v>382</v>
      </c>
      <c r="AG1892" s="82" t="s">
        <v>382</v>
      </c>
      <c r="AH1892" s="82" t="s">
        <v>38684</v>
      </c>
      <c r="AI1892" s="82" t="s">
        <v>38685</v>
      </c>
      <c r="AJ1892" s="82" t="s">
        <v>33659</v>
      </c>
      <c r="AK1892" s="82" t="s">
        <v>38686</v>
      </c>
      <c r="AL1892" s="82" t="s">
        <v>499</v>
      </c>
    </row>
    <row r="1893" spans="1:38" x14ac:dyDescent="0.25">
      <c r="A1893" s="82" t="s">
        <v>38687</v>
      </c>
      <c r="B1893" s="82">
        <v>93.463999999999999</v>
      </c>
      <c r="C1893" s="82" t="s">
        <v>38688</v>
      </c>
      <c r="D1893" s="82" t="s">
        <v>33803</v>
      </c>
      <c r="E1893" s="82" t="s">
        <v>38689</v>
      </c>
      <c r="F1893" s="82" t="s">
        <v>38690</v>
      </c>
      <c r="G1893" s="82" t="s">
        <v>2317</v>
      </c>
      <c r="H1893" s="82" t="s">
        <v>360</v>
      </c>
      <c r="I1893" s="82" t="s">
        <v>38691</v>
      </c>
      <c r="J1893" s="82" t="s">
        <v>38692</v>
      </c>
      <c r="K1893" s="82" t="s">
        <v>38693</v>
      </c>
      <c r="L1893" s="82" t="s">
        <v>3667</v>
      </c>
      <c r="M1893" s="82" t="s">
        <v>1376</v>
      </c>
      <c r="N1893" s="82" t="s">
        <v>38694</v>
      </c>
      <c r="O1893" s="82" t="s">
        <v>558</v>
      </c>
      <c r="P1893" s="82" t="s">
        <v>360</v>
      </c>
      <c r="Q1893" s="82" t="s">
        <v>360</v>
      </c>
      <c r="R1893" s="82" t="s">
        <v>360</v>
      </c>
      <c r="S1893" s="82" t="s">
        <v>3849</v>
      </c>
      <c r="T1893" s="82" t="s">
        <v>38695</v>
      </c>
      <c r="U1893" s="82" t="s">
        <v>38696</v>
      </c>
      <c r="V1893" s="82" t="s">
        <v>33817</v>
      </c>
      <c r="W1893" s="82" t="s">
        <v>38697</v>
      </c>
      <c r="X1893" s="82" t="s">
        <v>33819</v>
      </c>
      <c r="Y1893" s="82" t="s">
        <v>38698</v>
      </c>
      <c r="Z1893" s="82" t="s">
        <v>38699</v>
      </c>
      <c r="AA1893" s="82" t="s">
        <v>38700</v>
      </c>
      <c r="AB1893" s="82" t="s">
        <v>38701</v>
      </c>
      <c r="AC1893" s="82" t="s">
        <v>735</v>
      </c>
      <c r="AD1893" s="82" t="s">
        <v>38702</v>
      </c>
      <c r="AE1893" s="82" t="s">
        <v>38703</v>
      </c>
      <c r="AF1893" s="82" t="s">
        <v>382</v>
      </c>
      <c r="AG1893" s="82" t="s">
        <v>38704</v>
      </c>
      <c r="AH1893" s="82" t="s">
        <v>38705</v>
      </c>
      <c r="AI1893" s="82" t="s">
        <v>38455</v>
      </c>
      <c r="AJ1893" s="82" t="s">
        <v>33659</v>
      </c>
      <c r="AK1893" s="82" t="s">
        <v>38706</v>
      </c>
      <c r="AL1893" s="82" t="s">
        <v>415</v>
      </c>
    </row>
    <row r="1894" spans="1:38" x14ac:dyDescent="0.25">
      <c r="A1894" s="82" t="s">
        <v>38707</v>
      </c>
      <c r="B1894" s="82">
        <v>93.465000000000003</v>
      </c>
      <c r="C1894" s="82" t="s">
        <v>38708</v>
      </c>
      <c r="D1894" s="82" t="s">
        <v>34110</v>
      </c>
      <c r="E1894" s="82" t="s">
        <v>38709</v>
      </c>
      <c r="F1894" s="82" t="s">
        <v>38710</v>
      </c>
      <c r="G1894" s="82" t="s">
        <v>3580</v>
      </c>
      <c r="H1894" s="82" t="s">
        <v>360</v>
      </c>
      <c r="I1894" s="82" t="s">
        <v>38711</v>
      </c>
      <c r="J1894" s="82" t="s">
        <v>38712</v>
      </c>
      <c r="K1894" s="82" t="s">
        <v>38713</v>
      </c>
      <c r="L1894" s="82" t="s">
        <v>421</v>
      </c>
      <c r="M1894" s="82" t="s">
        <v>421</v>
      </c>
      <c r="N1894" s="82" t="s">
        <v>38714</v>
      </c>
      <c r="O1894" s="82" t="s">
        <v>558</v>
      </c>
      <c r="P1894" s="82" t="s">
        <v>38715</v>
      </c>
      <c r="Q1894" s="82" t="s">
        <v>367</v>
      </c>
      <c r="R1894" s="82" t="s">
        <v>468</v>
      </c>
      <c r="S1894" s="82" t="s">
        <v>368</v>
      </c>
      <c r="T1894" s="82" t="s">
        <v>38716</v>
      </c>
      <c r="U1894" s="82" t="s">
        <v>443</v>
      </c>
      <c r="V1894" s="82" t="s">
        <v>38717</v>
      </c>
      <c r="W1894" s="82" t="s">
        <v>38718</v>
      </c>
      <c r="X1894" s="82" t="s">
        <v>34124</v>
      </c>
      <c r="Y1894" s="82" t="s">
        <v>38719</v>
      </c>
      <c r="Z1894" s="82" t="s">
        <v>38720</v>
      </c>
      <c r="AA1894" s="82" t="s">
        <v>376</v>
      </c>
      <c r="AB1894" s="82" t="s">
        <v>382</v>
      </c>
      <c r="AC1894" s="82" t="s">
        <v>1011</v>
      </c>
      <c r="AD1894" s="82" t="s">
        <v>38721</v>
      </c>
      <c r="AE1894" s="82" t="s">
        <v>34128</v>
      </c>
      <c r="AF1894" s="82" t="s">
        <v>382</v>
      </c>
      <c r="AG1894" s="82" t="s">
        <v>382</v>
      </c>
      <c r="AH1894" s="82" t="s">
        <v>38722</v>
      </c>
      <c r="AI1894" s="82" t="s">
        <v>38723</v>
      </c>
      <c r="AJ1894" s="82" t="s">
        <v>33659</v>
      </c>
      <c r="AK1894" s="82" t="s">
        <v>38724</v>
      </c>
      <c r="AL1894" s="82" t="s">
        <v>3887</v>
      </c>
    </row>
    <row r="1895" spans="1:38" x14ac:dyDescent="0.25">
      <c r="A1895" s="82" t="s">
        <v>38725</v>
      </c>
      <c r="B1895" s="82">
        <v>93.465999999999994</v>
      </c>
      <c r="C1895" s="82" t="s">
        <v>38726</v>
      </c>
      <c r="D1895" s="82" t="s">
        <v>34110</v>
      </c>
      <c r="E1895" s="82" t="s">
        <v>38727</v>
      </c>
      <c r="F1895" s="82" t="s">
        <v>38728</v>
      </c>
      <c r="G1895" s="82" t="s">
        <v>600</v>
      </c>
      <c r="H1895" s="82" t="s">
        <v>360</v>
      </c>
      <c r="I1895" s="82" t="s">
        <v>11</v>
      </c>
      <c r="J1895" s="82" t="s">
        <v>11</v>
      </c>
      <c r="K1895" s="82" t="s">
        <v>38729</v>
      </c>
      <c r="L1895" s="82" t="s">
        <v>421</v>
      </c>
      <c r="M1895" s="82" t="s">
        <v>421</v>
      </c>
      <c r="N1895" s="82" t="s">
        <v>38730</v>
      </c>
      <c r="O1895" s="82" t="s">
        <v>38731</v>
      </c>
      <c r="P1895" s="82" t="s">
        <v>360</v>
      </c>
      <c r="Q1895" s="82" t="s">
        <v>360</v>
      </c>
      <c r="R1895" s="82" t="s">
        <v>34733</v>
      </c>
      <c r="S1895" s="82" t="s">
        <v>368</v>
      </c>
      <c r="T1895" s="82" t="s">
        <v>38732</v>
      </c>
      <c r="U1895" s="82" t="s">
        <v>38733</v>
      </c>
      <c r="V1895" s="82" t="s">
        <v>38734</v>
      </c>
      <c r="W1895" s="82" t="s">
        <v>38289</v>
      </c>
      <c r="X1895" s="82" t="s">
        <v>34736</v>
      </c>
      <c r="Y1895" s="82" t="s">
        <v>38735</v>
      </c>
      <c r="Z1895" s="82" t="s">
        <v>38736</v>
      </c>
      <c r="AA1895" s="82" t="s">
        <v>376</v>
      </c>
      <c r="AB1895" s="82" t="s">
        <v>38737</v>
      </c>
      <c r="AC1895" s="82" t="s">
        <v>1011</v>
      </c>
      <c r="AD1895" s="82" t="s">
        <v>38738</v>
      </c>
      <c r="AE1895" s="82" t="s">
        <v>34128</v>
      </c>
      <c r="AF1895" s="82" t="s">
        <v>38739</v>
      </c>
      <c r="AG1895" s="82" t="s">
        <v>38740</v>
      </c>
      <c r="AH1895" s="82" t="s">
        <v>38741</v>
      </c>
      <c r="AI1895" s="82" t="s">
        <v>38742</v>
      </c>
      <c r="AJ1895" s="82" t="s">
        <v>33659</v>
      </c>
      <c r="AK1895" s="82" t="s">
        <v>38743</v>
      </c>
      <c r="AL1895" s="82" t="s">
        <v>415</v>
      </c>
    </row>
    <row r="1896" spans="1:38" x14ac:dyDescent="0.25">
      <c r="A1896" s="82" t="s">
        <v>38744</v>
      </c>
      <c r="B1896" s="82">
        <v>93.468999999999994</v>
      </c>
      <c r="C1896" s="82" t="s">
        <v>38745</v>
      </c>
      <c r="D1896" s="82" t="s">
        <v>33803</v>
      </c>
      <c r="E1896" s="82" t="s">
        <v>38746</v>
      </c>
      <c r="F1896" s="82" t="s">
        <v>38747</v>
      </c>
      <c r="G1896" s="82" t="s">
        <v>2317</v>
      </c>
      <c r="H1896" s="82" t="s">
        <v>360</v>
      </c>
      <c r="I1896" s="82" t="s">
        <v>38748</v>
      </c>
      <c r="J1896" s="82" t="s">
        <v>38749</v>
      </c>
      <c r="K1896" s="82" t="s">
        <v>362</v>
      </c>
      <c r="L1896" s="82" t="s">
        <v>421</v>
      </c>
      <c r="M1896" s="82" t="s">
        <v>421</v>
      </c>
      <c r="N1896" s="82" t="s">
        <v>38750</v>
      </c>
      <c r="O1896" s="82" t="s">
        <v>558</v>
      </c>
      <c r="P1896" s="82" t="s">
        <v>360</v>
      </c>
      <c r="Q1896" s="82" t="s">
        <v>360</v>
      </c>
      <c r="R1896" s="82" t="s">
        <v>360</v>
      </c>
      <c r="S1896" s="82" t="s">
        <v>368</v>
      </c>
      <c r="T1896" s="82" t="s">
        <v>38751</v>
      </c>
      <c r="U1896" s="82" t="s">
        <v>38752</v>
      </c>
      <c r="V1896" s="82" t="s">
        <v>362</v>
      </c>
      <c r="W1896" s="82" t="s">
        <v>360</v>
      </c>
      <c r="X1896" s="82" t="s">
        <v>33819</v>
      </c>
      <c r="Y1896" s="82" t="s">
        <v>38753</v>
      </c>
      <c r="Z1896" s="82" t="s">
        <v>38754</v>
      </c>
      <c r="AA1896" s="82" t="s">
        <v>376</v>
      </c>
      <c r="AB1896" s="82" t="s">
        <v>382</v>
      </c>
      <c r="AC1896" s="82" t="s">
        <v>735</v>
      </c>
      <c r="AD1896" s="82" t="s">
        <v>38702</v>
      </c>
      <c r="AE1896" s="82" t="s">
        <v>38755</v>
      </c>
      <c r="AF1896" s="82" t="s">
        <v>382</v>
      </c>
      <c r="AG1896" s="82" t="s">
        <v>38756</v>
      </c>
      <c r="AH1896" s="82" t="s">
        <v>38757</v>
      </c>
      <c r="AI1896" s="82" t="s">
        <v>38758</v>
      </c>
      <c r="AJ1896" s="82" t="s">
        <v>33659</v>
      </c>
      <c r="AK1896" s="82" t="s">
        <v>38759</v>
      </c>
      <c r="AL1896" s="82" t="s">
        <v>499</v>
      </c>
    </row>
    <row r="1897" spans="1:38" x14ac:dyDescent="0.25">
      <c r="A1897" s="82" t="s">
        <v>38760</v>
      </c>
      <c r="B1897" s="82">
        <v>93.47</v>
      </c>
      <c r="C1897" s="82" t="s">
        <v>38760</v>
      </c>
      <c r="D1897" s="82" t="s">
        <v>33803</v>
      </c>
      <c r="E1897" s="82" t="s">
        <v>38761</v>
      </c>
      <c r="F1897" s="82" t="s">
        <v>38762</v>
      </c>
      <c r="G1897" s="82" t="s">
        <v>3580</v>
      </c>
      <c r="H1897" s="82" t="s">
        <v>360</v>
      </c>
      <c r="I1897" s="82" t="s">
        <v>38763</v>
      </c>
      <c r="J1897" s="82" t="s">
        <v>38764</v>
      </c>
      <c r="K1897" s="82" t="s">
        <v>38765</v>
      </c>
      <c r="L1897" s="82" t="s">
        <v>421</v>
      </c>
      <c r="M1897" s="82" t="s">
        <v>38766</v>
      </c>
      <c r="N1897" s="82" t="s">
        <v>38767</v>
      </c>
      <c r="O1897" s="82" t="s">
        <v>558</v>
      </c>
      <c r="P1897" s="82" t="s">
        <v>38768</v>
      </c>
      <c r="Q1897" s="82" t="s">
        <v>360</v>
      </c>
      <c r="R1897" s="82" t="s">
        <v>360</v>
      </c>
      <c r="S1897" s="82" t="s">
        <v>38769</v>
      </c>
      <c r="T1897" s="82" t="s">
        <v>38770</v>
      </c>
      <c r="U1897" s="82" t="s">
        <v>38771</v>
      </c>
      <c r="V1897" s="82" t="s">
        <v>38772</v>
      </c>
      <c r="W1897" s="82" t="s">
        <v>33818</v>
      </c>
      <c r="X1897" s="82" t="s">
        <v>33819</v>
      </c>
      <c r="Y1897" s="82" t="s">
        <v>38773</v>
      </c>
      <c r="Z1897" s="82" t="s">
        <v>38774</v>
      </c>
      <c r="AA1897" s="82" t="s">
        <v>376</v>
      </c>
      <c r="AB1897" s="82" t="s">
        <v>38775</v>
      </c>
      <c r="AC1897" s="82" t="s">
        <v>38776</v>
      </c>
      <c r="AD1897" s="82" t="s">
        <v>38777</v>
      </c>
      <c r="AE1897" s="82" t="s">
        <v>33825</v>
      </c>
      <c r="AF1897" s="82" t="s">
        <v>33972</v>
      </c>
      <c r="AG1897" s="82" t="s">
        <v>382</v>
      </c>
      <c r="AH1897" s="82" t="s">
        <v>38778</v>
      </c>
      <c r="AI1897" s="82" t="s">
        <v>6671</v>
      </c>
      <c r="AJ1897" s="82" t="s">
        <v>33659</v>
      </c>
      <c r="AK1897" s="82" t="s">
        <v>38779</v>
      </c>
      <c r="AL1897" s="82" t="s">
        <v>415</v>
      </c>
    </row>
    <row r="1898" spans="1:38" x14ac:dyDescent="0.25">
      <c r="A1898" s="82" t="s">
        <v>38780</v>
      </c>
      <c r="B1898" s="82">
        <v>93.471000000000004</v>
      </c>
      <c r="C1898" s="82" t="s">
        <v>38781</v>
      </c>
      <c r="D1898" s="82" t="s">
        <v>34087</v>
      </c>
      <c r="E1898" s="82" t="s">
        <v>9776</v>
      </c>
      <c r="F1898" s="82" t="s">
        <v>38782</v>
      </c>
      <c r="G1898" s="82" t="s">
        <v>360</v>
      </c>
      <c r="H1898" s="82" t="s">
        <v>360</v>
      </c>
      <c r="I1898" s="82" t="s">
        <v>38783</v>
      </c>
      <c r="J1898" s="82" t="s">
        <v>38784</v>
      </c>
      <c r="K1898" s="82" t="s">
        <v>38785</v>
      </c>
      <c r="L1898" s="82" t="s">
        <v>580</v>
      </c>
      <c r="M1898" s="82" t="s">
        <v>38786</v>
      </c>
      <c r="N1898" s="82" t="s">
        <v>38787</v>
      </c>
      <c r="O1898" s="82" t="s">
        <v>366</v>
      </c>
      <c r="P1898" s="82" t="s">
        <v>38788</v>
      </c>
      <c r="Q1898" s="82" t="s">
        <v>38789</v>
      </c>
      <c r="R1898" s="82" t="s">
        <v>38790</v>
      </c>
      <c r="S1898" s="82" t="s">
        <v>38791</v>
      </c>
      <c r="T1898" s="82" t="s">
        <v>38792</v>
      </c>
      <c r="U1898" s="82" t="s">
        <v>38793</v>
      </c>
      <c r="V1898" s="82" t="s">
        <v>632</v>
      </c>
      <c r="W1898" s="82" t="s">
        <v>38794</v>
      </c>
      <c r="X1898" s="82" t="s">
        <v>34648</v>
      </c>
      <c r="Y1898" s="82" t="s">
        <v>38795</v>
      </c>
      <c r="Z1898" s="82" t="s">
        <v>38796</v>
      </c>
      <c r="AA1898" s="82" t="s">
        <v>376</v>
      </c>
      <c r="AB1898" s="82" t="s">
        <v>382</v>
      </c>
      <c r="AC1898" s="82" t="s">
        <v>1011</v>
      </c>
      <c r="AD1898" s="82" t="s">
        <v>38797</v>
      </c>
      <c r="AE1898" s="82" t="s">
        <v>34588</v>
      </c>
      <c r="AG1898" s="82" t="s">
        <v>382</v>
      </c>
      <c r="AH1898" s="82" t="s">
        <v>382</v>
      </c>
      <c r="AI1898" s="82" t="s">
        <v>38798</v>
      </c>
      <c r="AJ1898" s="82" t="s">
        <v>33659</v>
      </c>
      <c r="AK1898" s="82" t="s">
        <v>38799</v>
      </c>
      <c r="AL1898" s="82" t="s">
        <v>415</v>
      </c>
    </row>
    <row r="1899" spans="1:38" x14ac:dyDescent="0.25">
      <c r="A1899" s="82" t="s">
        <v>38800</v>
      </c>
      <c r="B1899" s="82">
        <v>93.471999999999994</v>
      </c>
      <c r="C1899" s="82" t="s">
        <v>38801</v>
      </c>
      <c r="D1899" s="82" t="s">
        <v>34087</v>
      </c>
      <c r="E1899" s="82" t="s">
        <v>24765</v>
      </c>
      <c r="F1899" s="82" t="s">
        <v>38802</v>
      </c>
      <c r="G1899" s="82" t="s">
        <v>360</v>
      </c>
      <c r="H1899" s="82" t="s">
        <v>360</v>
      </c>
      <c r="I1899" s="82" t="s">
        <v>38803</v>
      </c>
      <c r="J1899" s="82" t="s">
        <v>38804</v>
      </c>
      <c r="K1899" s="82" t="s">
        <v>38805</v>
      </c>
      <c r="L1899" s="82" t="s">
        <v>580</v>
      </c>
      <c r="M1899" s="82" t="s">
        <v>38786</v>
      </c>
      <c r="N1899" s="82" t="s">
        <v>38787</v>
      </c>
      <c r="O1899" s="82" t="s">
        <v>558</v>
      </c>
      <c r="P1899" s="82" t="s">
        <v>38788</v>
      </c>
      <c r="Q1899" s="82" t="s">
        <v>38789</v>
      </c>
      <c r="R1899" s="82" t="s">
        <v>38806</v>
      </c>
      <c r="S1899" s="82" t="s">
        <v>38807</v>
      </c>
      <c r="T1899" s="82" t="s">
        <v>38792</v>
      </c>
      <c r="U1899" s="82" t="s">
        <v>38808</v>
      </c>
      <c r="V1899" s="82" t="s">
        <v>632</v>
      </c>
      <c r="W1899" s="82" t="s">
        <v>38809</v>
      </c>
      <c r="X1899" s="82" t="s">
        <v>34648</v>
      </c>
      <c r="Y1899" s="82" t="s">
        <v>38810</v>
      </c>
      <c r="AA1899" s="82" t="s">
        <v>376</v>
      </c>
      <c r="AB1899" s="82" t="s">
        <v>382</v>
      </c>
      <c r="AC1899" s="82" t="s">
        <v>1011</v>
      </c>
      <c r="AD1899" s="82" t="s">
        <v>38811</v>
      </c>
      <c r="AE1899" s="82" t="s">
        <v>34588</v>
      </c>
      <c r="AF1899" s="82" t="s">
        <v>382</v>
      </c>
      <c r="AG1899" s="82" t="s">
        <v>38812</v>
      </c>
      <c r="AH1899" s="82" t="s">
        <v>38813</v>
      </c>
      <c r="AI1899" s="82" t="s">
        <v>38814</v>
      </c>
      <c r="AJ1899" s="82" t="s">
        <v>33659</v>
      </c>
      <c r="AK1899" s="82" t="s">
        <v>38815</v>
      </c>
      <c r="AL1899" s="82" t="s">
        <v>415</v>
      </c>
    </row>
    <row r="1900" spans="1:38" x14ac:dyDescent="0.25">
      <c r="A1900" s="82" t="s">
        <v>38816</v>
      </c>
      <c r="B1900" s="82">
        <v>93.474999999999994</v>
      </c>
      <c r="C1900" s="82" t="s">
        <v>38817</v>
      </c>
      <c r="D1900" s="82" t="s">
        <v>34087</v>
      </c>
      <c r="E1900" s="82" t="s">
        <v>38818</v>
      </c>
      <c r="F1900" s="82" t="s">
        <v>38819</v>
      </c>
      <c r="G1900" s="82" t="s">
        <v>600</v>
      </c>
      <c r="H1900" s="82" t="s">
        <v>360</v>
      </c>
      <c r="I1900" s="82" t="s">
        <v>38820</v>
      </c>
      <c r="J1900" s="82" t="s">
        <v>38821</v>
      </c>
      <c r="K1900" s="82" t="s">
        <v>362</v>
      </c>
      <c r="L1900" s="82" t="s">
        <v>580</v>
      </c>
      <c r="M1900" s="82" t="s">
        <v>421</v>
      </c>
      <c r="N1900" s="82" t="s">
        <v>38822</v>
      </c>
      <c r="O1900" s="82" t="s">
        <v>558</v>
      </c>
      <c r="P1900" s="82" t="s">
        <v>360</v>
      </c>
      <c r="Q1900" s="82" t="s">
        <v>360</v>
      </c>
      <c r="R1900" s="82" t="s">
        <v>360</v>
      </c>
      <c r="S1900" s="82" t="s">
        <v>400</v>
      </c>
      <c r="T1900" s="82" t="s">
        <v>38823</v>
      </c>
      <c r="U1900" s="82" t="s">
        <v>38824</v>
      </c>
      <c r="V1900" s="82" t="s">
        <v>632</v>
      </c>
      <c r="W1900" s="82" t="s">
        <v>38825</v>
      </c>
      <c r="X1900" s="82" t="s">
        <v>38826</v>
      </c>
      <c r="Y1900" s="82" t="s">
        <v>38827</v>
      </c>
      <c r="Z1900" s="82" t="s">
        <v>38828</v>
      </c>
      <c r="AA1900" s="82" t="s">
        <v>376</v>
      </c>
      <c r="AB1900" s="82" t="s">
        <v>382</v>
      </c>
      <c r="AC1900" s="82" t="s">
        <v>1011</v>
      </c>
      <c r="AD1900" s="82" t="s">
        <v>38829</v>
      </c>
      <c r="AE1900" s="82" t="s">
        <v>38830</v>
      </c>
      <c r="AF1900" s="82" t="s">
        <v>382</v>
      </c>
      <c r="AG1900" s="82" t="s">
        <v>382</v>
      </c>
      <c r="AH1900" s="82" t="s">
        <v>38831</v>
      </c>
      <c r="AI1900" s="82" t="s">
        <v>38832</v>
      </c>
      <c r="AJ1900" s="82" t="s">
        <v>33659</v>
      </c>
      <c r="AK1900" s="82" t="s">
        <v>38833</v>
      </c>
      <c r="AL1900" s="82" t="s">
        <v>415</v>
      </c>
    </row>
    <row r="1901" spans="1:38" x14ac:dyDescent="0.25">
      <c r="A1901" s="82" t="s">
        <v>38834</v>
      </c>
      <c r="B1901" s="82">
        <v>93.477999999999994</v>
      </c>
      <c r="C1901" s="82" t="s">
        <v>11</v>
      </c>
      <c r="D1901" s="82" t="s">
        <v>34110</v>
      </c>
      <c r="E1901" s="82" t="s">
        <v>38835</v>
      </c>
      <c r="F1901" s="82" t="s">
        <v>38836</v>
      </c>
      <c r="G1901" s="82" t="s">
        <v>360</v>
      </c>
      <c r="H1901" s="82" t="s">
        <v>360</v>
      </c>
      <c r="I1901" s="82" t="s">
        <v>11</v>
      </c>
      <c r="J1901" s="82" t="s">
        <v>360</v>
      </c>
      <c r="K1901" s="82" t="s">
        <v>38837</v>
      </c>
      <c r="L1901" s="82" t="s">
        <v>580</v>
      </c>
      <c r="M1901" s="82" t="s">
        <v>38838</v>
      </c>
      <c r="N1901" s="82" t="s">
        <v>37766</v>
      </c>
      <c r="O1901" s="82" t="s">
        <v>558</v>
      </c>
      <c r="P1901" s="82" t="s">
        <v>11</v>
      </c>
      <c r="Q1901" s="82" t="s">
        <v>11</v>
      </c>
      <c r="R1901" s="82" t="s">
        <v>38839</v>
      </c>
      <c r="S1901" s="82" t="s">
        <v>400</v>
      </c>
      <c r="T1901" s="82" t="s">
        <v>38036</v>
      </c>
      <c r="U1901" s="82" t="s">
        <v>38840</v>
      </c>
      <c r="V1901" s="82" t="s">
        <v>632</v>
      </c>
      <c r="W1901" s="82" t="s">
        <v>37770</v>
      </c>
      <c r="X1901" s="82" t="s">
        <v>34124</v>
      </c>
      <c r="Y1901" s="82" t="s">
        <v>9700</v>
      </c>
      <c r="Z1901" s="82" t="s">
        <v>38841</v>
      </c>
      <c r="AA1901" s="82" t="s">
        <v>376</v>
      </c>
      <c r="AB1901" s="82" t="s">
        <v>11</v>
      </c>
      <c r="AC1901" s="82" t="s">
        <v>1011</v>
      </c>
      <c r="AD1901" s="82" t="s">
        <v>38842</v>
      </c>
      <c r="AF1901" s="82" t="s">
        <v>382</v>
      </c>
      <c r="AG1901" s="82" t="s">
        <v>382</v>
      </c>
      <c r="AH1901" s="82" t="s">
        <v>38843</v>
      </c>
      <c r="AI1901" s="82" t="s">
        <v>1073</v>
      </c>
      <c r="AJ1901" s="82" t="s">
        <v>33659</v>
      </c>
      <c r="AK1901" s="82" t="s">
        <v>38844</v>
      </c>
      <c r="AL1901" s="82" t="s">
        <v>450</v>
      </c>
    </row>
    <row r="1902" spans="1:38" x14ac:dyDescent="0.25">
      <c r="A1902" s="82" t="s">
        <v>38845</v>
      </c>
      <c r="B1902" s="82">
        <v>93.478999999999999</v>
      </c>
      <c r="C1902" s="82" t="s">
        <v>11</v>
      </c>
      <c r="D1902" s="82" t="s">
        <v>34110</v>
      </c>
      <c r="E1902" s="82" t="s">
        <v>9776</v>
      </c>
      <c r="F1902" s="82" t="s">
        <v>38846</v>
      </c>
      <c r="G1902" s="82" t="s">
        <v>360</v>
      </c>
      <c r="H1902" s="82" t="s">
        <v>360</v>
      </c>
      <c r="I1902" s="82" t="s">
        <v>38847</v>
      </c>
      <c r="J1902" s="82" t="s">
        <v>360</v>
      </c>
      <c r="K1902" s="82" t="s">
        <v>38848</v>
      </c>
      <c r="L1902" s="82" t="s">
        <v>1180</v>
      </c>
      <c r="M1902" s="82" t="s">
        <v>38838</v>
      </c>
      <c r="N1902" s="82" t="s">
        <v>37766</v>
      </c>
      <c r="O1902" s="82" t="s">
        <v>558</v>
      </c>
      <c r="P1902" s="82" t="s">
        <v>11</v>
      </c>
      <c r="Q1902" s="82" t="s">
        <v>360</v>
      </c>
      <c r="R1902" s="82" t="s">
        <v>37767</v>
      </c>
      <c r="S1902" s="82" t="s">
        <v>400</v>
      </c>
      <c r="T1902" s="82" t="s">
        <v>38849</v>
      </c>
      <c r="U1902" s="82" t="s">
        <v>38850</v>
      </c>
      <c r="V1902" s="82" t="s">
        <v>632</v>
      </c>
      <c r="W1902" s="82" t="s">
        <v>37770</v>
      </c>
      <c r="X1902" s="82" t="s">
        <v>38851</v>
      </c>
      <c r="Y1902" s="82" t="s">
        <v>38852</v>
      </c>
      <c r="Z1902" s="82" t="s">
        <v>38853</v>
      </c>
      <c r="AA1902" s="82" t="s">
        <v>376</v>
      </c>
      <c r="AB1902" s="82" t="s">
        <v>17150</v>
      </c>
      <c r="AC1902" s="82" t="s">
        <v>1011</v>
      </c>
      <c r="AD1902" s="82" t="s">
        <v>38854</v>
      </c>
      <c r="AF1902" s="82" t="s">
        <v>382</v>
      </c>
      <c r="AG1902" s="82" t="s">
        <v>382</v>
      </c>
      <c r="AH1902" s="82" t="s">
        <v>38855</v>
      </c>
      <c r="AI1902" s="82" t="s">
        <v>1073</v>
      </c>
      <c r="AJ1902" s="82" t="s">
        <v>33659</v>
      </c>
      <c r="AK1902" s="82" t="s">
        <v>38856</v>
      </c>
      <c r="AL1902" s="82" t="s">
        <v>38857</v>
      </c>
    </row>
    <row r="1903" spans="1:38" x14ac:dyDescent="0.25">
      <c r="A1903" s="82" t="s">
        <v>38858</v>
      </c>
      <c r="B1903" s="82">
        <v>93.488</v>
      </c>
      <c r="D1903" s="82" t="s">
        <v>34110</v>
      </c>
      <c r="E1903" s="82" t="s">
        <v>9776</v>
      </c>
      <c r="F1903" s="82" t="s">
        <v>38859</v>
      </c>
      <c r="G1903" s="82" t="s">
        <v>360</v>
      </c>
      <c r="H1903" s="82" t="s">
        <v>360</v>
      </c>
      <c r="I1903" s="82" t="s">
        <v>360</v>
      </c>
      <c r="J1903" s="82" t="s">
        <v>360</v>
      </c>
      <c r="K1903" s="82" t="s">
        <v>628</v>
      </c>
      <c r="L1903" s="82" t="s">
        <v>580</v>
      </c>
      <c r="M1903" s="82" t="s">
        <v>1376</v>
      </c>
      <c r="N1903" s="82" t="s">
        <v>2741</v>
      </c>
      <c r="O1903" s="82" t="s">
        <v>558</v>
      </c>
      <c r="P1903" s="82" t="s">
        <v>360</v>
      </c>
      <c r="Q1903" s="82" t="s">
        <v>2741</v>
      </c>
      <c r="R1903" s="82" t="s">
        <v>360</v>
      </c>
      <c r="S1903" s="82" t="s">
        <v>3224</v>
      </c>
      <c r="T1903" s="82" t="s">
        <v>38860</v>
      </c>
      <c r="U1903" s="82" t="s">
        <v>38861</v>
      </c>
      <c r="V1903" s="82" t="s">
        <v>632</v>
      </c>
      <c r="W1903" s="82" t="s">
        <v>38862</v>
      </c>
      <c r="X1903" s="82" t="s">
        <v>38851</v>
      </c>
      <c r="Y1903" s="82" t="s">
        <v>38863</v>
      </c>
      <c r="Z1903" s="82" t="s">
        <v>2741</v>
      </c>
      <c r="AA1903" s="82" t="s">
        <v>376</v>
      </c>
      <c r="AB1903" s="82" t="s">
        <v>382</v>
      </c>
      <c r="AC1903" s="82" t="s">
        <v>1011</v>
      </c>
      <c r="AD1903" s="82" t="s">
        <v>38864</v>
      </c>
      <c r="AF1903" s="82" t="s">
        <v>382</v>
      </c>
      <c r="AG1903" s="82" t="s">
        <v>382</v>
      </c>
      <c r="AH1903" s="82" t="s">
        <v>382</v>
      </c>
      <c r="AI1903" s="82" t="s">
        <v>38865</v>
      </c>
      <c r="AJ1903" s="82" t="s">
        <v>33659</v>
      </c>
      <c r="AK1903" s="82" t="s">
        <v>38866</v>
      </c>
      <c r="AL1903" s="82" t="s">
        <v>3981</v>
      </c>
    </row>
    <row r="1904" spans="1:38" x14ac:dyDescent="0.25">
      <c r="A1904" s="82" t="s">
        <v>38867</v>
      </c>
      <c r="B1904" s="82">
        <v>93.5</v>
      </c>
      <c r="C1904" s="82" t="s">
        <v>38868</v>
      </c>
      <c r="D1904" s="82" t="s">
        <v>33643</v>
      </c>
      <c r="E1904" s="82" t="s">
        <v>38869</v>
      </c>
      <c r="F1904" s="82" t="s">
        <v>38870</v>
      </c>
      <c r="G1904" s="82" t="s">
        <v>359</v>
      </c>
      <c r="H1904" s="82" t="s">
        <v>360</v>
      </c>
      <c r="I1904" s="82" t="s">
        <v>38871</v>
      </c>
      <c r="J1904" s="82" t="s">
        <v>38872</v>
      </c>
      <c r="K1904" s="82" t="s">
        <v>38873</v>
      </c>
      <c r="L1904" s="82" t="s">
        <v>38874</v>
      </c>
      <c r="M1904" s="82" t="s">
        <v>38875</v>
      </c>
      <c r="N1904" s="82" t="s">
        <v>38876</v>
      </c>
      <c r="O1904" s="82" t="s">
        <v>558</v>
      </c>
      <c r="P1904" s="82" t="s">
        <v>38877</v>
      </c>
      <c r="Q1904" s="82" t="s">
        <v>360</v>
      </c>
      <c r="R1904" s="82" t="s">
        <v>38878</v>
      </c>
      <c r="S1904" s="82" t="s">
        <v>38879</v>
      </c>
      <c r="T1904" s="82" t="s">
        <v>38880</v>
      </c>
      <c r="U1904" s="82" t="s">
        <v>38881</v>
      </c>
      <c r="V1904" s="82" t="s">
        <v>632</v>
      </c>
      <c r="W1904" s="82" t="s">
        <v>33754</v>
      </c>
      <c r="X1904" s="82" t="s">
        <v>33674</v>
      </c>
      <c r="Y1904" s="82" t="s">
        <v>38882</v>
      </c>
      <c r="Z1904" s="82" t="s">
        <v>38883</v>
      </c>
      <c r="AA1904" s="82" t="s">
        <v>38884</v>
      </c>
      <c r="AB1904" s="82" t="s">
        <v>36760</v>
      </c>
      <c r="AC1904" s="82" t="s">
        <v>38885</v>
      </c>
      <c r="AD1904" s="82" t="s">
        <v>38886</v>
      </c>
      <c r="AE1904" s="82" t="s">
        <v>34055</v>
      </c>
      <c r="AF1904" s="82" t="s">
        <v>38887</v>
      </c>
      <c r="AG1904" s="82" t="s">
        <v>38888</v>
      </c>
      <c r="AH1904" s="82" t="s">
        <v>38889</v>
      </c>
      <c r="AI1904" s="82" t="s">
        <v>34680</v>
      </c>
      <c r="AJ1904" s="82" t="s">
        <v>33659</v>
      </c>
      <c r="AK1904" s="82" t="s">
        <v>38890</v>
      </c>
      <c r="AL1904" s="82" t="s">
        <v>1286</v>
      </c>
    </row>
    <row r="1905" spans="1:38" x14ac:dyDescent="0.25">
      <c r="A1905" s="82" t="s">
        <v>38891</v>
      </c>
      <c r="B1905" s="82">
        <v>93.501000000000005</v>
      </c>
      <c r="C1905" s="82" t="s">
        <v>38892</v>
      </c>
      <c r="D1905" s="82" t="s">
        <v>33724</v>
      </c>
      <c r="E1905" s="82" t="s">
        <v>38893</v>
      </c>
      <c r="F1905" s="82" t="s">
        <v>38894</v>
      </c>
      <c r="G1905" s="82" t="s">
        <v>359</v>
      </c>
      <c r="H1905" s="82" t="s">
        <v>360</v>
      </c>
      <c r="I1905" s="82" t="s">
        <v>38895</v>
      </c>
      <c r="J1905" s="82" t="s">
        <v>38896</v>
      </c>
      <c r="K1905" s="82" t="s">
        <v>38897</v>
      </c>
      <c r="L1905" s="82" t="s">
        <v>38898</v>
      </c>
      <c r="M1905" s="82" t="s">
        <v>38899</v>
      </c>
      <c r="N1905" s="82" t="s">
        <v>38900</v>
      </c>
      <c r="O1905" s="82" t="s">
        <v>558</v>
      </c>
      <c r="P1905" s="82" t="s">
        <v>38901</v>
      </c>
      <c r="Q1905" s="82" t="s">
        <v>360</v>
      </c>
      <c r="R1905" s="82" t="s">
        <v>360</v>
      </c>
      <c r="S1905" s="82" t="s">
        <v>400</v>
      </c>
      <c r="T1905" s="82" t="s">
        <v>38902</v>
      </c>
      <c r="U1905" s="82" t="s">
        <v>38903</v>
      </c>
      <c r="V1905" s="82" t="s">
        <v>632</v>
      </c>
      <c r="W1905" s="82" t="s">
        <v>38904</v>
      </c>
      <c r="X1905" s="82" t="s">
        <v>38905</v>
      </c>
      <c r="Y1905" s="82" t="s">
        <v>38906</v>
      </c>
      <c r="Z1905" s="82" t="s">
        <v>382</v>
      </c>
      <c r="AA1905" s="82" t="s">
        <v>376</v>
      </c>
      <c r="AB1905" s="82" t="s">
        <v>38907</v>
      </c>
      <c r="AC1905" s="82" t="s">
        <v>1011</v>
      </c>
      <c r="AD1905" s="82" t="s">
        <v>38908</v>
      </c>
      <c r="AE1905" s="82" t="s">
        <v>34080</v>
      </c>
      <c r="AF1905" s="82" t="s">
        <v>382</v>
      </c>
      <c r="AG1905" s="82" t="s">
        <v>382</v>
      </c>
      <c r="AH1905" s="82" t="s">
        <v>38909</v>
      </c>
      <c r="AI1905" s="82" t="s">
        <v>38910</v>
      </c>
      <c r="AJ1905" s="82" t="s">
        <v>33659</v>
      </c>
      <c r="AK1905" s="82" t="s">
        <v>38911</v>
      </c>
      <c r="AL1905" s="82" t="s">
        <v>415</v>
      </c>
    </row>
    <row r="1906" spans="1:38" x14ac:dyDescent="0.25">
      <c r="A1906" s="82" t="s">
        <v>38912</v>
      </c>
      <c r="B1906" s="82">
        <v>93.504000000000005</v>
      </c>
      <c r="C1906" s="82" t="s">
        <v>38913</v>
      </c>
      <c r="D1906" s="82" t="s">
        <v>33724</v>
      </c>
      <c r="E1906" s="82" t="s">
        <v>38914</v>
      </c>
      <c r="F1906" s="82" t="s">
        <v>38915</v>
      </c>
      <c r="G1906" s="82" t="s">
        <v>359</v>
      </c>
      <c r="H1906" s="82" t="s">
        <v>360</v>
      </c>
      <c r="I1906" s="82" t="s">
        <v>38916</v>
      </c>
      <c r="J1906" s="82" t="s">
        <v>38917</v>
      </c>
      <c r="K1906" s="82" t="s">
        <v>33729</v>
      </c>
      <c r="L1906" s="82" t="s">
        <v>421</v>
      </c>
      <c r="M1906" s="82" t="s">
        <v>38918</v>
      </c>
      <c r="N1906" s="82" t="s">
        <v>35044</v>
      </c>
      <c r="O1906" s="82" t="s">
        <v>558</v>
      </c>
      <c r="P1906" s="82" t="s">
        <v>360</v>
      </c>
      <c r="Q1906" s="82" t="s">
        <v>360</v>
      </c>
      <c r="R1906" s="82" t="s">
        <v>34862</v>
      </c>
      <c r="S1906" s="82" t="s">
        <v>400</v>
      </c>
      <c r="T1906" s="82" t="s">
        <v>38919</v>
      </c>
      <c r="U1906" s="82" t="s">
        <v>38920</v>
      </c>
      <c r="V1906" s="82" t="s">
        <v>632</v>
      </c>
      <c r="W1906" s="82" t="s">
        <v>38921</v>
      </c>
      <c r="X1906" s="82" t="s">
        <v>33736</v>
      </c>
      <c r="Y1906" s="82" t="s">
        <v>38922</v>
      </c>
      <c r="Z1906" s="82" t="s">
        <v>38923</v>
      </c>
      <c r="AA1906" s="82" t="s">
        <v>38924</v>
      </c>
      <c r="AB1906" s="82" t="s">
        <v>38925</v>
      </c>
      <c r="AC1906" s="82" t="s">
        <v>446</v>
      </c>
      <c r="AD1906" s="82" t="s">
        <v>38926</v>
      </c>
      <c r="AE1906" s="82" t="s">
        <v>38927</v>
      </c>
      <c r="AF1906" s="82" t="s">
        <v>38928</v>
      </c>
      <c r="AG1906" s="82" t="s">
        <v>382</v>
      </c>
      <c r="AH1906" s="82" t="s">
        <v>38929</v>
      </c>
      <c r="AI1906" s="82" t="s">
        <v>25023</v>
      </c>
      <c r="AJ1906" s="82" t="s">
        <v>33659</v>
      </c>
      <c r="AK1906" s="82" t="s">
        <v>38930</v>
      </c>
      <c r="AL1906" s="82" t="s">
        <v>415</v>
      </c>
    </row>
    <row r="1907" spans="1:38" x14ac:dyDescent="0.25">
      <c r="A1907" s="82" t="s">
        <v>38931</v>
      </c>
      <c r="B1907" s="82">
        <v>93.504999999999995</v>
      </c>
      <c r="C1907" s="82" t="s">
        <v>38932</v>
      </c>
      <c r="D1907" s="82" t="s">
        <v>33724</v>
      </c>
      <c r="E1907" s="82" t="s">
        <v>38933</v>
      </c>
      <c r="F1907" s="82" t="s">
        <v>38934</v>
      </c>
      <c r="G1907" s="82" t="s">
        <v>683</v>
      </c>
      <c r="H1907" s="82" t="s">
        <v>360</v>
      </c>
      <c r="I1907" s="82" t="s">
        <v>38935</v>
      </c>
      <c r="J1907" s="82" t="s">
        <v>38936</v>
      </c>
      <c r="K1907" s="82" t="s">
        <v>38937</v>
      </c>
      <c r="L1907" s="82" t="s">
        <v>1180</v>
      </c>
      <c r="M1907" s="82" t="s">
        <v>38938</v>
      </c>
      <c r="N1907" s="82" t="s">
        <v>38939</v>
      </c>
      <c r="O1907" s="82" t="s">
        <v>558</v>
      </c>
      <c r="P1907" s="82" t="s">
        <v>38940</v>
      </c>
      <c r="Q1907" s="82" t="s">
        <v>360</v>
      </c>
      <c r="R1907" s="82" t="s">
        <v>38941</v>
      </c>
      <c r="S1907" s="82" t="s">
        <v>38942</v>
      </c>
      <c r="T1907" s="82" t="s">
        <v>38943</v>
      </c>
      <c r="U1907" s="82" t="s">
        <v>38944</v>
      </c>
      <c r="V1907" s="82" t="s">
        <v>632</v>
      </c>
      <c r="W1907" s="82" t="s">
        <v>38945</v>
      </c>
      <c r="X1907" s="82" t="s">
        <v>38946</v>
      </c>
      <c r="Y1907" s="82" t="s">
        <v>38947</v>
      </c>
      <c r="Z1907" s="82" t="s">
        <v>38948</v>
      </c>
      <c r="AA1907" s="82" t="s">
        <v>376</v>
      </c>
      <c r="AB1907" s="82" t="s">
        <v>35053</v>
      </c>
      <c r="AC1907" s="82" t="s">
        <v>38949</v>
      </c>
      <c r="AD1907" s="82" t="s">
        <v>38950</v>
      </c>
      <c r="AE1907" s="82" t="s">
        <v>38951</v>
      </c>
      <c r="AF1907" s="82" t="s">
        <v>38952</v>
      </c>
      <c r="AG1907" s="82" t="s">
        <v>382</v>
      </c>
      <c r="AH1907" s="82" t="s">
        <v>38953</v>
      </c>
      <c r="AI1907" s="82" t="s">
        <v>38954</v>
      </c>
      <c r="AJ1907" s="82" t="s">
        <v>33659</v>
      </c>
      <c r="AK1907" s="82" t="s">
        <v>38955</v>
      </c>
      <c r="AL1907" s="82" t="s">
        <v>415</v>
      </c>
    </row>
    <row r="1908" spans="1:38" x14ac:dyDescent="0.25">
      <c r="A1908" s="82" t="s">
        <v>38956</v>
      </c>
      <c r="B1908" s="82">
        <v>93.506</v>
      </c>
      <c r="D1908" s="82" t="s">
        <v>37310</v>
      </c>
      <c r="E1908" s="82" t="s">
        <v>38957</v>
      </c>
      <c r="F1908" s="82" t="s">
        <v>38958</v>
      </c>
      <c r="G1908" s="82" t="s">
        <v>359</v>
      </c>
      <c r="H1908" s="82" t="s">
        <v>360</v>
      </c>
      <c r="I1908" s="82" t="s">
        <v>38959</v>
      </c>
      <c r="J1908" s="82" t="s">
        <v>38960</v>
      </c>
      <c r="K1908" s="82" t="s">
        <v>628</v>
      </c>
      <c r="L1908" s="82" t="s">
        <v>38961</v>
      </c>
      <c r="M1908" s="82" t="s">
        <v>38962</v>
      </c>
      <c r="N1908" s="82" t="s">
        <v>38963</v>
      </c>
      <c r="O1908" s="82" t="s">
        <v>38964</v>
      </c>
      <c r="P1908" s="82" t="s">
        <v>360</v>
      </c>
      <c r="Q1908" s="82" t="s">
        <v>360</v>
      </c>
      <c r="R1908" s="82" t="s">
        <v>360</v>
      </c>
      <c r="S1908" s="82" t="s">
        <v>38965</v>
      </c>
      <c r="T1908" s="82" t="s">
        <v>38966</v>
      </c>
      <c r="U1908" s="82" t="s">
        <v>38967</v>
      </c>
      <c r="V1908" s="82" t="s">
        <v>632</v>
      </c>
      <c r="X1908" s="82" t="s">
        <v>38968</v>
      </c>
      <c r="Y1908" s="82" t="s">
        <v>38969</v>
      </c>
      <c r="Z1908" s="82" t="s">
        <v>38970</v>
      </c>
      <c r="AA1908" s="82" t="s">
        <v>376</v>
      </c>
      <c r="AB1908" s="82" t="s">
        <v>38971</v>
      </c>
      <c r="AC1908" s="82" t="s">
        <v>38972</v>
      </c>
      <c r="AD1908" s="82" t="s">
        <v>38973</v>
      </c>
      <c r="AE1908" s="82" t="s">
        <v>360</v>
      </c>
      <c r="AF1908" s="82" t="s">
        <v>382</v>
      </c>
      <c r="AG1908" s="82" t="s">
        <v>382</v>
      </c>
      <c r="AH1908" s="82" t="s">
        <v>38974</v>
      </c>
      <c r="AI1908" s="82" t="s">
        <v>38975</v>
      </c>
      <c r="AJ1908" s="82" t="s">
        <v>33659</v>
      </c>
      <c r="AK1908" s="82" t="s">
        <v>38976</v>
      </c>
      <c r="AL1908" s="82" t="s">
        <v>1286</v>
      </c>
    </row>
    <row r="1909" spans="1:38" x14ac:dyDescent="0.25">
      <c r="A1909" s="82" t="s">
        <v>38977</v>
      </c>
      <c r="B1909" s="82">
        <v>93.507000000000005</v>
      </c>
      <c r="D1909" s="82" t="s">
        <v>34110</v>
      </c>
      <c r="E1909" s="82" t="s">
        <v>38978</v>
      </c>
      <c r="F1909" s="82" t="s">
        <v>38979</v>
      </c>
      <c r="G1909" s="82" t="s">
        <v>600</v>
      </c>
      <c r="H1909" s="82" t="s">
        <v>360</v>
      </c>
      <c r="I1909" s="82" t="s">
        <v>38980</v>
      </c>
      <c r="J1909" s="82" t="s">
        <v>38981</v>
      </c>
      <c r="K1909" s="82" t="s">
        <v>5025</v>
      </c>
      <c r="L1909" s="82" t="s">
        <v>34253</v>
      </c>
      <c r="M1909" s="82" t="s">
        <v>38982</v>
      </c>
      <c r="N1909" s="82" t="s">
        <v>38983</v>
      </c>
      <c r="O1909" s="82" t="s">
        <v>558</v>
      </c>
      <c r="P1909" s="82" t="s">
        <v>360</v>
      </c>
      <c r="Q1909" s="82" t="s">
        <v>360</v>
      </c>
      <c r="R1909" s="82" t="s">
        <v>38984</v>
      </c>
      <c r="S1909" s="82" t="s">
        <v>368</v>
      </c>
      <c r="T1909" s="82" t="s">
        <v>38985</v>
      </c>
      <c r="U1909" s="82" t="s">
        <v>38986</v>
      </c>
      <c r="V1909" s="82" t="s">
        <v>35552</v>
      </c>
      <c r="W1909" s="82" t="s">
        <v>38987</v>
      </c>
      <c r="X1909" s="82" t="s">
        <v>34736</v>
      </c>
      <c r="Y1909" s="82" t="s">
        <v>38988</v>
      </c>
      <c r="Z1909" s="82" t="s">
        <v>38989</v>
      </c>
      <c r="AA1909" s="82" t="s">
        <v>376</v>
      </c>
      <c r="AB1909" s="82" t="s">
        <v>37397</v>
      </c>
      <c r="AC1909" s="82" t="s">
        <v>38990</v>
      </c>
      <c r="AD1909" s="82" t="s">
        <v>38991</v>
      </c>
      <c r="AE1909" s="82" t="s">
        <v>34128</v>
      </c>
      <c r="AF1909" s="82" t="s">
        <v>382</v>
      </c>
      <c r="AG1909" s="82" t="s">
        <v>382</v>
      </c>
      <c r="AH1909" s="82" t="s">
        <v>38992</v>
      </c>
      <c r="AI1909" s="82" t="s">
        <v>38993</v>
      </c>
      <c r="AJ1909" s="82" t="s">
        <v>33659</v>
      </c>
      <c r="AK1909" s="82" t="s">
        <v>38994</v>
      </c>
      <c r="AL1909" s="82" t="s">
        <v>415</v>
      </c>
    </row>
    <row r="1910" spans="1:38" x14ac:dyDescent="0.25">
      <c r="A1910" s="82" t="s">
        <v>38995</v>
      </c>
      <c r="B1910" s="82">
        <v>93.507999999999996</v>
      </c>
      <c r="C1910" s="82" t="s">
        <v>38996</v>
      </c>
      <c r="D1910" s="82" t="s">
        <v>34087</v>
      </c>
      <c r="E1910" s="82" t="s">
        <v>38997</v>
      </c>
      <c r="F1910" s="82" t="s">
        <v>38998</v>
      </c>
      <c r="G1910" s="82" t="s">
        <v>359</v>
      </c>
      <c r="H1910" s="82" t="s">
        <v>360</v>
      </c>
      <c r="I1910" s="82" t="s">
        <v>38999</v>
      </c>
      <c r="J1910" s="82" t="s">
        <v>39000</v>
      </c>
      <c r="K1910" s="82" t="s">
        <v>628</v>
      </c>
      <c r="L1910" s="82" t="s">
        <v>580</v>
      </c>
      <c r="M1910" s="82" t="s">
        <v>39001</v>
      </c>
      <c r="N1910" s="82" t="s">
        <v>39002</v>
      </c>
      <c r="O1910" s="82" t="s">
        <v>558</v>
      </c>
      <c r="P1910" s="82" t="s">
        <v>39003</v>
      </c>
      <c r="Q1910" s="82" t="s">
        <v>360</v>
      </c>
      <c r="R1910" s="82" t="s">
        <v>360</v>
      </c>
      <c r="S1910" s="82" t="s">
        <v>400</v>
      </c>
      <c r="T1910" s="82" t="s">
        <v>39004</v>
      </c>
      <c r="U1910" s="82" t="s">
        <v>39005</v>
      </c>
      <c r="V1910" s="82" t="s">
        <v>37023</v>
      </c>
      <c r="W1910" s="82" t="s">
        <v>39006</v>
      </c>
      <c r="X1910" s="82" t="s">
        <v>39007</v>
      </c>
      <c r="Y1910" s="82" t="s">
        <v>39008</v>
      </c>
      <c r="Z1910" s="82" t="s">
        <v>39009</v>
      </c>
      <c r="AA1910" s="82" t="s">
        <v>39010</v>
      </c>
      <c r="AB1910" s="82" t="s">
        <v>382</v>
      </c>
      <c r="AC1910" s="82" t="s">
        <v>1011</v>
      </c>
      <c r="AD1910" s="82" t="s">
        <v>39011</v>
      </c>
      <c r="AE1910" s="82" t="s">
        <v>39012</v>
      </c>
      <c r="AF1910" s="82" t="s">
        <v>39013</v>
      </c>
      <c r="AG1910" s="82" t="s">
        <v>382</v>
      </c>
      <c r="AH1910" s="82" t="s">
        <v>39014</v>
      </c>
      <c r="AI1910" s="82" t="s">
        <v>39015</v>
      </c>
      <c r="AJ1910" s="82" t="s">
        <v>33659</v>
      </c>
      <c r="AK1910" s="82" t="s">
        <v>39016</v>
      </c>
      <c r="AL1910" s="82" t="s">
        <v>415</v>
      </c>
    </row>
    <row r="1911" spans="1:38" x14ac:dyDescent="0.25">
      <c r="A1911" s="82" t="s">
        <v>39017</v>
      </c>
      <c r="B1911" s="82">
        <v>93.51</v>
      </c>
      <c r="C1911" s="82" t="s">
        <v>39018</v>
      </c>
      <c r="D1911" s="82" t="s">
        <v>33724</v>
      </c>
      <c r="E1911" s="82" t="s">
        <v>39019</v>
      </c>
      <c r="F1911" s="82" t="s">
        <v>39020</v>
      </c>
      <c r="G1911" s="82" t="s">
        <v>359</v>
      </c>
      <c r="H1911" s="82" t="s">
        <v>360</v>
      </c>
      <c r="I1911" s="82" t="s">
        <v>39021</v>
      </c>
      <c r="J1911" s="82" t="s">
        <v>39022</v>
      </c>
      <c r="K1911" s="82" t="s">
        <v>39023</v>
      </c>
      <c r="L1911" s="82" t="s">
        <v>421</v>
      </c>
      <c r="M1911" s="82" t="s">
        <v>39024</v>
      </c>
      <c r="N1911" s="82" t="s">
        <v>35609</v>
      </c>
      <c r="O1911" s="82" t="s">
        <v>558</v>
      </c>
      <c r="P1911" s="82" t="s">
        <v>36775</v>
      </c>
      <c r="Q1911" s="82" t="s">
        <v>360</v>
      </c>
      <c r="R1911" s="82" t="s">
        <v>360</v>
      </c>
      <c r="S1911" s="82" t="s">
        <v>34071</v>
      </c>
      <c r="T1911" s="82" t="s">
        <v>39025</v>
      </c>
      <c r="U1911" s="82" t="s">
        <v>39026</v>
      </c>
      <c r="V1911" s="82" t="s">
        <v>632</v>
      </c>
      <c r="W1911" s="82" t="s">
        <v>39027</v>
      </c>
      <c r="X1911" s="82" t="s">
        <v>33736</v>
      </c>
      <c r="Y1911" s="82" t="s">
        <v>39028</v>
      </c>
      <c r="Z1911" s="82" t="s">
        <v>39029</v>
      </c>
      <c r="AA1911" s="82" t="s">
        <v>39030</v>
      </c>
      <c r="AB1911" s="82" t="s">
        <v>35514</v>
      </c>
      <c r="AC1911" s="82" t="s">
        <v>735</v>
      </c>
      <c r="AD1911" s="82" t="s">
        <v>39031</v>
      </c>
      <c r="AE1911" s="82" t="s">
        <v>34080</v>
      </c>
      <c r="AF1911" s="82" t="s">
        <v>382</v>
      </c>
      <c r="AG1911" s="82" t="s">
        <v>382</v>
      </c>
      <c r="AH1911" s="82" t="s">
        <v>39032</v>
      </c>
      <c r="AI1911" s="82" t="s">
        <v>39033</v>
      </c>
      <c r="AJ1911" s="82" t="s">
        <v>33659</v>
      </c>
      <c r="AK1911" s="82" t="s">
        <v>39034</v>
      </c>
      <c r="AL1911" s="82" t="s">
        <v>415</v>
      </c>
    </row>
    <row r="1912" spans="1:38" x14ac:dyDescent="0.25">
      <c r="A1912" s="82" t="s">
        <v>39035</v>
      </c>
      <c r="B1912" s="82">
        <v>93.510999999999996</v>
      </c>
      <c r="C1912" s="82" t="s">
        <v>39036</v>
      </c>
      <c r="D1912" s="82" t="s">
        <v>37310</v>
      </c>
      <c r="E1912" s="82" t="s">
        <v>39037</v>
      </c>
      <c r="F1912" s="82" t="s">
        <v>39038</v>
      </c>
      <c r="G1912" s="82" t="s">
        <v>359</v>
      </c>
      <c r="H1912" s="82" t="s">
        <v>360</v>
      </c>
      <c r="I1912" s="82" t="s">
        <v>39039</v>
      </c>
      <c r="J1912" s="82" t="s">
        <v>39040</v>
      </c>
      <c r="K1912" s="82" t="s">
        <v>39041</v>
      </c>
      <c r="L1912" s="82" t="s">
        <v>421</v>
      </c>
      <c r="M1912" s="82" t="s">
        <v>39042</v>
      </c>
      <c r="N1912" s="82" t="s">
        <v>39043</v>
      </c>
      <c r="O1912" s="82" t="s">
        <v>39044</v>
      </c>
      <c r="P1912" s="82" t="s">
        <v>360</v>
      </c>
      <c r="Q1912" s="82" t="s">
        <v>360</v>
      </c>
      <c r="R1912" s="82" t="s">
        <v>39045</v>
      </c>
      <c r="S1912" s="82" t="s">
        <v>23084</v>
      </c>
      <c r="T1912" s="82" t="s">
        <v>39046</v>
      </c>
      <c r="U1912" s="82" t="s">
        <v>39047</v>
      </c>
      <c r="V1912" s="82" t="s">
        <v>632</v>
      </c>
      <c r="W1912" s="82" t="s">
        <v>39048</v>
      </c>
      <c r="X1912" s="82" t="s">
        <v>38269</v>
      </c>
      <c r="Y1912" s="82" t="s">
        <v>5590</v>
      </c>
      <c r="Z1912" s="82" t="s">
        <v>39049</v>
      </c>
      <c r="AA1912" s="82" t="s">
        <v>376</v>
      </c>
      <c r="AB1912" s="82" t="s">
        <v>39050</v>
      </c>
      <c r="AC1912" s="82" t="s">
        <v>1011</v>
      </c>
      <c r="AD1912" s="82" t="s">
        <v>39051</v>
      </c>
      <c r="AE1912" s="82" t="s">
        <v>39052</v>
      </c>
      <c r="AF1912" s="82" t="s">
        <v>382</v>
      </c>
      <c r="AG1912" s="82" t="s">
        <v>382</v>
      </c>
      <c r="AH1912" s="82" t="s">
        <v>39053</v>
      </c>
      <c r="AI1912" s="82" t="s">
        <v>39054</v>
      </c>
      <c r="AJ1912" s="82" t="s">
        <v>33659</v>
      </c>
      <c r="AK1912" s="82" t="s">
        <v>39055</v>
      </c>
      <c r="AL1912" s="82" t="s">
        <v>415</v>
      </c>
    </row>
    <row r="1913" spans="1:38" x14ac:dyDescent="0.25">
      <c r="A1913" s="82" t="s">
        <v>39056</v>
      </c>
      <c r="B1913" s="82">
        <v>93.516000000000005</v>
      </c>
      <c r="C1913" s="82" t="s">
        <v>39057</v>
      </c>
      <c r="D1913" s="82" t="s">
        <v>33724</v>
      </c>
      <c r="E1913" s="82" t="s">
        <v>39058</v>
      </c>
      <c r="F1913" s="82" t="s">
        <v>39059</v>
      </c>
      <c r="G1913" s="82" t="s">
        <v>4176</v>
      </c>
      <c r="H1913" s="82" t="s">
        <v>360</v>
      </c>
      <c r="I1913" s="82" t="s">
        <v>39060</v>
      </c>
      <c r="J1913" s="82" t="s">
        <v>39061</v>
      </c>
      <c r="K1913" s="82" t="s">
        <v>39062</v>
      </c>
      <c r="L1913" s="82" t="s">
        <v>421</v>
      </c>
      <c r="M1913" s="82" t="s">
        <v>39063</v>
      </c>
      <c r="N1913" s="82" t="s">
        <v>35566</v>
      </c>
      <c r="O1913" s="82" t="s">
        <v>558</v>
      </c>
      <c r="P1913" s="82" t="s">
        <v>36775</v>
      </c>
      <c r="Q1913" s="82" t="s">
        <v>360</v>
      </c>
      <c r="R1913" s="82" t="s">
        <v>34070</v>
      </c>
      <c r="S1913" s="82" t="s">
        <v>34071</v>
      </c>
      <c r="T1913" s="82" t="s">
        <v>39064</v>
      </c>
      <c r="U1913" s="82" t="s">
        <v>39065</v>
      </c>
      <c r="V1913" s="82" t="s">
        <v>632</v>
      </c>
      <c r="W1913" s="82" t="s">
        <v>39066</v>
      </c>
      <c r="X1913" s="82" t="s">
        <v>34939</v>
      </c>
      <c r="Y1913" s="82" t="s">
        <v>39067</v>
      </c>
      <c r="Z1913" s="82" t="s">
        <v>39068</v>
      </c>
      <c r="AA1913" s="82" t="s">
        <v>376</v>
      </c>
      <c r="AB1913" s="82" t="s">
        <v>39069</v>
      </c>
      <c r="AC1913" s="82" t="s">
        <v>735</v>
      </c>
      <c r="AD1913" s="82" t="s">
        <v>39070</v>
      </c>
      <c r="AE1913" s="82" t="s">
        <v>34080</v>
      </c>
      <c r="AF1913" s="82" t="s">
        <v>39071</v>
      </c>
      <c r="AG1913" s="82" t="s">
        <v>382</v>
      </c>
      <c r="AH1913" s="82" t="s">
        <v>39072</v>
      </c>
      <c r="AI1913" s="82" t="s">
        <v>38993</v>
      </c>
      <c r="AJ1913" s="82" t="s">
        <v>33659</v>
      </c>
      <c r="AK1913" s="82" t="s">
        <v>39073</v>
      </c>
      <c r="AL1913" s="82" t="s">
        <v>415</v>
      </c>
    </row>
    <row r="1914" spans="1:38" x14ac:dyDescent="0.25">
      <c r="A1914" s="82" t="s">
        <v>39074</v>
      </c>
      <c r="B1914" s="82">
        <v>93.519000000000005</v>
      </c>
      <c r="D1914" s="82" t="s">
        <v>37310</v>
      </c>
      <c r="E1914" s="82" t="s">
        <v>39075</v>
      </c>
      <c r="F1914" s="82" t="s">
        <v>39076</v>
      </c>
      <c r="G1914" s="82" t="s">
        <v>359</v>
      </c>
      <c r="H1914" s="82" t="s">
        <v>360</v>
      </c>
      <c r="I1914" s="82" t="s">
        <v>39077</v>
      </c>
      <c r="J1914" s="82" t="s">
        <v>39078</v>
      </c>
      <c r="K1914" s="82" t="s">
        <v>39079</v>
      </c>
      <c r="L1914" s="82" t="s">
        <v>421</v>
      </c>
      <c r="M1914" s="82" t="s">
        <v>39080</v>
      </c>
      <c r="N1914" s="82" t="s">
        <v>39081</v>
      </c>
      <c r="O1914" s="82" t="s">
        <v>558</v>
      </c>
      <c r="P1914" s="82" t="s">
        <v>360</v>
      </c>
      <c r="Q1914" s="82" t="s">
        <v>360</v>
      </c>
      <c r="R1914" s="82" t="s">
        <v>360</v>
      </c>
      <c r="S1914" s="82" t="s">
        <v>400</v>
      </c>
      <c r="T1914" s="82" t="s">
        <v>39082</v>
      </c>
      <c r="U1914" s="82" t="s">
        <v>39083</v>
      </c>
      <c r="V1914" s="82" t="s">
        <v>632</v>
      </c>
      <c r="W1914" s="82" t="s">
        <v>39084</v>
      </c>
      <c r="X1914" s="82" t="s">
        <v>37322</v>
      </c>
      <c r="Y1914" s="82" t="s">
        <v>5590</v>
      </c>
      <c r="Z1914" s="82" t="s">
        <v>39085</v>
      </c>
      <c r="AA1914" s="82" t="s">
        <v>376</v>
      </c>
      <c r="AB1914" s="82" t="s">
        <v>39086</v>
      </c>
      <c r="AC1914" s="82" t="s">
        <v>39087</v>
      </c>
      <c r="AD1914" s="82" t="s">
        <v>39088</v>
      </c>
      <c r="AE1914" s="82" t="s">
        <v>39089</v>
      </c>
      <c r="AF1914" s="82" t="s">
        <v>382</v>
      </c>
      <c r="AG1914" s="82" t="s">
        <v>382</v>
      </c>
      <c r="AH1914" s="82" t="s">
        <v>39090</v>
      </c>
      <c r="AI1914" s="82" t="s">
        <v>39091</v>
      </c>
      <c r="AJ1914" s="82" t="s">
        <v>33659</v>
      </c>
      <c r="AK1914" s="82" t="s">
        <v>39092</v>
      </c>
      <c r="AL1914" s="82" t="s">
        <v>415</v>
      </c>
    </row>
    <row r="1915" spans="1:38" x14ac:dyDescent="0.25">
      <c r="A1915" s="82" t="s">
        <v>282</v>
      </c>
      <c r="B1915" s="82">
        <v>93.521000000000001</v>
      </c>
      <c r="C1915" s="82" t="s">
        <v>39093</v>
      </c>
      <c r="D1915" s="82" t="s">
        <v>34110</v>
      </c>
      <c r="E1915" s="82" t="s">
        <v>39094</v>
      </c>
      <c r="F1915" s="82" t="s">
        <v>39095</v>
      </c>
      <c r="G1915" s="82" t="s">
        <v>600</v>
      </c>
      <c r="H1915" s="82" t="s">
        <v>360</v>
      </c>
      <c r="I1915" s="82" t="s">
        <v>39096</v>
      </c>
      <c r="J1915" s="82" t="s">
        <v>39097</v>
      </c>
      <c r="K1915" s="82" t="s">
        <v>37036</v>
      </c>
      <c r="L1915" s="82" t="s">
        <v>37136</v>
      </c>
      <c r="M1915" s="82" t="s">
        <v>39098</v>
      </c>
      <c r="N1915" s="82" t="s">
        <v>39099</v>
      </c>
      <c r="O1915" s="82" t="s">
        <v>558</v>
      </c>
      <c r="P1915" s="82" t="s">
        <v>34197</v>
      </c>
      <c r="Q1915" s="82" t="s">
        <v>360</v>
      </c>
      <c r="R1915" s="82" t="s">
        <v>38984</v>
      </c>
      <c r="S1915" s="82" t="s">
        <v>400</v>
      </c>
      <c r="T1915" s="82" t="s">
        <v>34158</v>
      </c>
      <c r="U1915" s="82" t="s">
        <v>39100</v>
      </c>
      <c r="V1915" s="82" t="s">
        <v>35552</v>
      </c>
      <c r="W1915" s="82" t="s">
        <v>39101</v>
      </c>
      <c r="X1915" s="82" t="s">
        <v>39102</v>
      </c>
      <c r="Y1915" s="82" t="s">
        <v>39103</v>
      </c>
      <c r="AA1915" s="82" t="s">
        <v>39104</v>
      </c>
      <c r="AB1915" s="82" t="s">
        <v>39105</v>
      </c>
      <c r="AC1915" s="82" t="s">
        <v>1011</v>
      </c>
      <c r="AD1915" s="82" t="s">
        <v>39106</v>
      </c>
      <c r="AE1915" s="82" t="s">
        <v>34128</v>
      </c>
      <c r="AG1915" s="82" t="s">
        <v>382</v>
      </c>
      <c r="AH1915" s="82" t="s">
        <v>39107</v>
      </c>
      <c r="AI1915" s="82" t="s">
        <v>15114</v>
      </c>
      <c r="AJ1915" s="82" t="s">
        <v>33659</v>
      </c>
      <c r="AK1915" s="82" t="s">
        <v>39108</v>
      </c>
      <c r="AL1915" s="82" t="s">
        <v>415</v>
      </c>
    </row>
    <row r="1916" spans="1:38" x14ac:dyDescent="0.25">
      <c r="A1916" s="82" t="s">
        <v>39109</v>
      </c>
      <c r="B1916" s="82">
        <v>93.524000000000001</v>
      </c>
      <c r="C1916" s="82" t="s">
        <v>39110</v>
      </c>
      <c r="D1916" s="82" t="s">
        <v>34110</v>
      </c>
      <c r="E1916" s="82" t="s">
        <v>39111</v>
      </c>
      <c r="F1916" s="82" t="s">
        <v>39112</v>
      </c>
      <c r="G1916" s="82" t="s">
        <v>600</v>
      </c>
      <c r="H1916" s="82" t="s">
        <v>360</v>
      </c>
      <c r="I1916" s="82" t="s">
        <v>39113</v>
      </c>
      <c r="J1916" s="82" t="s">
        <v>39114</v>
      </c>
      <c r="K1916" s="82" t="s">
        <v>39115</v>
      </c>
      <c r="L1916" s="82" t="s">
        <v>421</v>
      </c>
      <c r="M1916" s="82" t="s">
        <v>39116</v>
      </c>
      <c r="N1916" s="82" t="s">
        <v>39117</v>
      </c>
      <c r="O1916" s="82" t="s">
        <v>558</v>
      </c>
      <c r="P1916" s="82" t="s">
        <v>360</v>
      </c>
      <c r="Q1916" s="82" t="s">
        <v>360</v>
      </c>
      <c r="R1916" s="82" t="s">
        <v>39118</v>
      </c>
      <c r="S1916" s="82" t="s">
        <v>368</v>
      </c>
      <c r="T1916" s="82" t="s">
        <v>38348</v>
      </c>
      <c r="U1916" s="82" t="s">
        <v>39119</v>
      </c>
      <c r="V1916" s="82" t="s">
        <v>39120</v>
      </c>
      <c r="W1916" s="82" t="s">
        <v>38351</v>
      </c>
      <c r="X1916" s="82" t="s">
        <v>34736</v>
      </c>
      <c r="Y1916" s="82" t="s">
        <v>39121</v>
      </c>
      <c r="Z1916" s="82" t="s">
        <v>39122</v>
      </c>
      <c r="AA1916" s="82" t="s">
        <v>376</v>
      </c>
      <c r="AB1916" s="82" t="s">
        <v>39123</v>
      </c>
      <c r="AC1916" s="82" t="s">
        <v>735</v>
      </c>
      <c r="AD1916" s="82" t="s">
        <v>39124</v>
      </c>
      <c r="AE1916" s="82" t="s">
        <v>38356</v>
      </c>
      <c r="AF1916" s="82" t="s">
        <v>39125</v>
      </c>
      <c r="AG1916" s="82" t="s">
        <v>382</v>
      </c>
      <c r="AH1916" s="82" t="s">
        <v>39126</v>
      </c>
      <c r="AI1916" s="82" t="s">
        <v>39127</v>
      </c>
      <c r="AJ1916" s="82" t="s">
        <v>33659</v>
      </c>
      <c r="AK1916" s="82" t="s">
        <v>39128</v>
      </c>
      <c r="AL1916" s="82" t="s">
        <v>387</v>
      </c>
    </row>
    <row r="1917" spans="1:38" x14ac:dyDescent="0.25">
      <c r="A1917" s="82" t="s">
        <v>39129</v>
      </c>
      <c r="B1917" s="82">
        <v>93.525000000000006</v>
      </c>
      <c r="D1917" s="82" t="s">
        <v>37310</v>
      </c>
      <c r="E1917" s="82" t="s">
        <v>39130</v>
      </c>
      <c r="F1917" s="82" t="s">
        <v>39131</v>
      </c>
      <c r="G1917" s="82" t="s">
        <v>600</v>
      </c>
      <c r="H1917" s="82" t="s">
        <v>360</v>
      </c>
      <c r="I1917" s="82" t="s">
        <v>39132</v>
      </c>
      <c r="J1917" s="82" t="s">
        <v>39133</v>
      </c>
      <c r="K1917" s="82" t="s">
        <v>39134</v>
      </c>
      <c r="L1917" s="82" t="s">
        <v>421</v>
      </c>
      <c r="M1917" s="82" t="s">
        <v>39135</v>
      </c>
      <c r="N1917" s="82" t="s">
        <v>39136</v>
      </c>
      <c r="O1917" s="82" t="s">
        <v>558</v>
      </c>
      <c r="P1917" s="82" t="s">
        <v>360</v>
      </c>
      <c r="Q1917" s="82" t="s">
        <v>360</v>
      </c>
      <c r="R1917" s="82" t="s">
        <v>360</v>
      </c>
      <c r="S1917" s="82" t="s">
        <v>400</v>
      </c>
      <c r="T1917" s="82" t="s">
        <v>39137</v>
      </c>
      <c r="U1917" s="82" t="s">
        <v>39138</v>
      </c>
      <c r="V1917" s="82" t="s">
        <v>632</v>
      </c>
      <c r="W1917" s="82" t="s">
        <v>39139</v>
      </c>
      <c r="X1917" s="82" t="s">
        <v>39140</v>
      </c>
      <c r="Y1917" s="82" t="s">
        <v>39141</v>
      </c>
      <c r="Z1917" s="82" t="s">
        <v>39142</v>
      </c>
      <c r="AA1917" s="82" t="s">
        <v>376</v>
      </c>
      <c r="AB1917" s="82" t="s">
        <v>39143</v>
      </c>
      <c r="AC1917" s="82" t="s">
        <v>39144</v>
      </c>
      <c r="AD1917" s="82" t="s">
        <v>39145</v>
      </c>
      <c r="AE1917" s="82" t="s">
        <v>39146</v>
      </c>
      <c r="AF1917" s="82" t="s">
        <v>382</v>
      </c>
      <c r="AG1917" s="82" t="s">
        <v>382</v>
      </c>
      <c r="AH1917" s="82" t="s">
        <v>39147</v>
      </c>
      <c r="AI1917" s="82" t="s">
        <v>15070</v>
      </c>
      <c r="AJ1917" s="82" t="s">
        <v>33659</v>
      </c>
      <c r="AK1917" s="82" t="s">
        <v>39148</v>
      </c>
      <c r="AL1917" s="82" t="s">
        <v>415</v>
      </c>
    </row>
    <row r="1918" spans="1:38" x14ac:dyDescent="0.25">
      <c r="A1918" s="82" t="s">
        <v>39149</v>
      </c>
      <c r="B1918" s="82">
        <v>93.525999999999996</v>
      </c>
      <c r="C1918" s="82" t="s">
        <v>39150</v>
      </c>
      <c r="D1918" s="82" t="s">
        <v>33724</v>
      </c>
      <c r="E1918" s="82" t="s">
        <v>39151</v>
      </c>
      <c r="F1918" s="82" t="s">
        <v>39152</v>
      </c>
      <c r="G1918" s="82" t="s">
        <v>359</v>
      </c>
      <c r="H1918" s="82" t="s">
        <v>360</v>
      </c>
      <c r="I1918" s="82" t="s">
        <v>39153</v>
      </c>
      <c r="J1918" s="82" t="s">
        <v>39154</v>
      </c>
      <c r="K1918" s="82" t="s">
        <v>39155</v>
      </c>
      <c r="L1918" s="82" t="s">
        <v>421</v>
      </c>
      <c r="M1918" s="82" t="s">
        <v>39156</v>
      </c>
      <c r="N1918" s="82" t="s">
        <v>39157</v>
      </c>
      <c r="O1918" s="82" t="s">
        <v>558</v>
      </c>
      <c r="P1918" s="82" t="s">
        <v>39158</v>
      </c>
      <c r="Q1918" s="82" t="s">
        <v>360</v>
      </c>
      <c r="R1918" s="82" t="s">
        <v>360</v>
      </c>
      <c r="S1918" s="82" t="s">
        <v>400</v>
      </c>
      <c r="T1918" s="82" t="s">
        <v>39159</v>
      </c>
      <c r="U1918" s="82" t="s">
        <v>39160</v>
      </c>
      <c r="V1918" s="82" t="s">
        <v>632</v>
      </c>
      <c r="W1918" s="82" t="s">
        <v>39161</v>
      </c>
      <c r="X1918" s="82" t="s">
        <v>39162</v>
      </c>
      <c r="Y1918" s="82" t="s">
        <v>39163</v>
      </c>
      <c r="Z1918" s="82" t="s">
        <v>39164</v>
      </c>
      <c r="AA1918" s="82" t="s">
        <v>376</v>
      </c>
      <c r="AB1918" s="82" t="s">
        <v>39165</v>
      </c>
      <c r="AC1918" s="82" t="s">
        <v>39166</v>
      </c>
      <c r="AD1918" s="82" t="s">
        <v>39167</v>
      </c>
      <c r="AE1918" s="82" t="s">
        <v>34080</v>
      </c>
      <c r="AF1918" s="82" t="s">
        <v>35899</v>
      </c>
      <c r="AG1918" s="82" t="s">
        <v>382</v>
      </c>
      <c r="AH1918" s="82" t="s">
        <v>39168</v>
      </c>
      <c r="AI1918" s="82" t="s">
        <v>39169</v>
      </c>
      <c r="AJ1918" s="82" t="s">
        <v>33659</v>
      </c>
      <c r="AK1918" s="82" t="s">
        <v>39170</v>
      </c>
      <c r="AL1918" s="82" t="s">
        <v>415</v>
      </c>
    </row>
    <row r="1919" spans="1:38" x14ac:dyDescent="0.25">
      <c r="A1919" s="82" t="s">
        <v>39171</v>
      </c>
      <c r="B1919" s="82">
        <v>93.527000000000001</v>
      </c>
      <c r="C1919" s="82" t="s">
        <v>39171</v>
      </c>
      <c r="D1919" s="82" t="s">
        <v>33724</v>
      </c>
      <c r="E1919" s="82" t="s">
        <v>39172</v>
      </c>
      <c r="F1919" s="82" t="s">
        <v>39173</v>
      </c>
      <c r="G1919" s="82" t="s">
        <v>359</v>
      </c>
      <c r="H1919" s="82" t="s">
        <v>360</v>
      </c>
      <c r="I1919" s="82" t="s">
        <v>39174</v>
      </c>
      <c r="J1919" s="82" t="s">
        <v>39175</v>
      </c>
      <c r="K1919" s="82" t="s">
        <v>35066</v>
      </c>
      <c r="L1919" s="82" t="s">
        <v>24093</v>
      </c>
      <c r="M1919" s="82" t="s">
        <v>421</v>
      </c>
      <c r="N1919" s="82" t="s">
        <v>35820</v>
      </c>
      <c r="O1919" s="82" t="s">
        <v>558</v>
      </c>
      <c r="P1919" s="82" t="s">
        <v>39176</v>
      </c>
      <c r="Q1919" s="82" t="s">
        <v>360</v>
      </c>
      <c r="R1919" s="82" t="s">
        <v>39177</v>
      </c>
      <c r="S1919" s="82" t="s">
        <v>23084</v>
      </c>
      <c r="T1919" s="82" t="s">
        <v>39178</v>
      </c>
      <c r="U1919" s="82" t="s">
        <v>39179</v>
      </c>
      <c r="V1919" s="82" t="s">
        <v>632</v>
      </c>
      <c r="W1919" s="82" t="s">
        <v>39180</v>
      </c>
      <c r="X1919" s="82" t="s">
        <v>33736</v>
      </c>
      <c r="Y1919" s="82" t="s">
        <v>39181</v>
      </c>
      <c r="Z1919" s="82" t="s">
        <v>39182</v>
      </c>
      <c r="AA1919" s="82" t="s">
        <v>376</v>
      </c>
      <c r="AB1919" s="82" t="s">
        <v>39183</v>
      </c>
      <c r="AC1919" s="82" t="s">
        <v>39184</v>
      </c>
      <c r="AD1919" s="82" t="s">
        <v>39185</v>
      </c>
      <c r="AE1919" s="82" t="s">
        <v>34080</v>
      </c>
      <c r="AF1919" s="82" t="s">
        <v>39186</v>
      </c>
      <c r="AG1919" s="82" t="s">
        <v>382</v>
      </c>
      <c r="AH1919" s="82" t="s">
        <v>39187</v>
      </c>
      <c r="AI1919" s="82" t="s">
        <v>27091</v>
      </c>
      <c r="AJ1919" s="82" t="s">
        <v>33659</v>
      </c>
      <c r="AK1919" s="82" t="s">
        <v>39188</v>
      </c>
      <c r="AL1919" s="82" t="s">
        <v>415</v>
      </c>
    </row>
    <row r="1920" spans="1:38" x14ac:dyDescent="0.25">
      <c r="A1920" s="82" t="s">
        <v>39189</v>
      </c>
      <c r="B1920" s="82">
        <v>93.528000000000006</v>
      </c>
      <c r="C1920" s="82" t="s">
        <v>39190</v>
      </c>
      <c r="D1920" s="82" t="s">
        <v>33724</v>
      </c>
      <c r="E1920" s="82" t="s">
        <v>39191</v>
      </c>
      <c r="F1920" s="82" t="s">
        <v>39192</v>
      </c>
      <c r="G1920" s="82" t="s">
        <v>600</v>
      </c>
      <c r="H1920" s="82" t="s">
        <v>360</v>
      </c>
      <c r="I1920" s="82" t="s">
        <v>39193</v>
      </c>
      <c r="J1920" s="82" t="s">
        <v>39194</v>
      </c>
      <c r="K1920" s="82" t="s">
        <v>39195</v>
      </c>
      <c r="L1920" s="82" t="s">
        <v>421</v>
      </c>
      <c r="M1920" s="82" t="s">
        <v>38938</v>
      </c>
      <c r="N1920" s="82" t="s">
        <v>39196</v>
      </c>
      <c r="O1920" s="82" t="s">
        <v>558</v>
      </c>
      <c r="P1920" s="82" t="s">
        <v>360</v>
      </c>
      <c r="Q1920" s="82" t="s">
        <v>360</v>
      </c>
      <c r="R1920" s="82" t="s">
        <v>39197</v>
      </c>
      <c r="S1920" s="82" t="s">
        <v>400</v>
      </c>
      <c r="T1920" s="82" t="s">
        <v>39198</v>
      </c>
      <c r="U1920" s="82" t="s">
        <v>39199</v>
      </c>
      <c r="V1920" s="82" t="s">
        <v>632</v>
      </c>
      <c r="W1920" s="82" t="s">
        <v>39200</v>
      </c>
      <c r="X1920" s="82" t="s">
        <v>33736</v>
      </c>
      <c r="Y1920" s="82" t="s">
        <v>39201</v>
      </c>
      <c r="Z1920" s="82" t="s">
        <v>39202</v>
      </c>
      <c r="AA1920" s="82" t="s">
        <v>376</v>
      </c>
      <c r="AB1920" s="82" t="s">
        <v>35981</v>
      </c>
      <c r="AC1920" s="82" t="s">
        <v>735</v>
      </c>
      <c r="AD1920" s="82" t="s">
        <v>39203</v>
      </c>
      <c r="AE1920" s="82" t="s">
        <v>34080</v>
      </c>
      <c r="AF1920" s="82" t="s">
        <v>39204</v>
      </c>
      <c r="AG1920" s="82" t="s">
        <v>382</v>
      </c>
      <c r="AH1920" s="82" t="s">
        <v>39205</v>
      </c>
      <c r="AI1920" s="82" t="s">
        <v>39206</v>
      </c>
      <c r="AJ1920" s="82" t="s">
        <v>33659</v>
      </c>
      <c r="AK1920" s="82" t="s">
        <v>39207</v>
      </c>
      <c r="AL1920" s="82" t="s">
        <v>1286</v>
      </c>
    </row>
    <row r="1921" spans="1:38" x14ac:dyDescent="0.25">
      <c r="A1921" s="82" t="s">
        <v>39208</v>
      </c>
      <c r="B1921" s="82">
        <v>93.528999999999996</v>
      </c>
      <c r="D1921" s="82" t="s">
        <v>37310</v>
      </c>
      <c r="E1921" s="82" t="s">
        <v>39209</v>
      </c>
      <c r="F1921" s="82" t="s">
        <v>39210</v>
      </c>
      <c r="G1921" s="82" t="s">
        <v>504</v>
      </c>
      <c r="H1921" s="82" t="s">
        <v>360</v>
      </c>
      <c r="I1921" s="82" t="s">
        <v>39211</v>
      </c>
      <c r="J1921" s="82" t="s">
        <v>39212</v>
      </c>
      <c r="K1921" s="82" t="s">
        <v>39213</v>
      </c>
      <c r="L1921" s="82" t="s">
        <v>421</v>
      </c>
      <c r="M1921" s="82" t="s">
        <v>421</v>
      </c>
      <c r="N1921" s="82" t="s">
        <v>39214</v>
      </c>
      <c r="O1921" s="82" t="s">
        <v>39215</v>
      </c>
      <c r="P1921" s="82" t="s">
        <v>360</v>
      </c>
      <c r="Q1921" s="82" t="s">
        <v>360</v>
      </c>
      <c r="R1921" s="82" t="s">
        <v>360</v>
      </c>
      <c r="S1921" s="82" t="s">
        <v>39216</v>
      </c>
      <c r="T1921" s="82" t="s">
        <v>39217</v>
      </c>
      <c r="U1921" s="82" t="s">
        <v>39218</v>
      </c>
      <c r="V1921" s="82" t="s">
        <v>6042</v>
      </c>
      <c r="W1921" s="82" t="s">
        <v>10921</v>
      </c>
      <c r="X1921" s="82" t="s">
        <v>39219</v>
      </c>
      <c r="Y1921" s="82" t="s">
        <v>35399</v>
      </c>
      <c r="Z1921" s="82" t="s">
        <v>427</v>
      </c>
      <c r="AA1921" s="82" t="s">
        <v>376</v>
      </c>
      <c r="AB1921" s="82" t="s">
        <v>39220</v>
      </c>
      <c r="AC1921" s="82" t="s">
        <v>735</v>
      </c>
      <c r="AD1921" s="82" t="s">
        <v>39221</v>
      </c>
      <c r="AE1921" s="82" t="s">
        <v>39222</v>
      </c>
      <c r="AF1921" s="82" t="s">
        <v>382</v>
      </c>
      <c r="AG1921" s="82" t="s">
        <v>382</v>
      </c>
      <c r="AH1921" s="82" t="s">
        <v>39223</v>
      </c>
      <c r="AI1921" s="82" t="s">
        <v>39224</v>
      </c>
      <c r="AJ1921" s="82" t="s">
        <v>33659</v>
      </c>
      <c r="AK1921" s="82" t="s">
        <v>39225</v>
      </c>
      <c r="AL1921" s="82" t="s">
        <v>4274</v>
      </c>
    </row>
    <row r="1922" spans="1:38" x14ac:dyDescent="0.25">
      <c r="A1922" s="82" t="s">
        <v>39226</v>
      </c>
      <c r="B1922" s="82">
        <v>93.53</v>
      </c>
      <c r="C1922" s="82" t="s">
        <v>39227</v>
      </c>
      <c r="D1922" s="82" t="s">
        <v>33724</v>
      </c>
      <c r="E1922" s="82" t="s">
        <v>39228</v>
      </c>
      <c r="F1922" s="82" t="s">
        <v>39229</v>
      </c>
      <c r="G1922" s="82" t="s">
        <v>683</v>
      </c>
      <c r="H1922" s="82" t="s">
        <v>360</v>
      </c>
      <c r="I1922" s="82" t="s">
        <v>39230</v>
      </c>
      <c r="J1922" s="82" t="s">
        <v>39231</v>
      </c>
      <c r="K1922" s="82" t="s">
        <v>39232</v>
      </c>
      <c r="L1922" s="82" t="s">
        <v>580</v>
      </c>
      <c r="M1922" s="82" t="s">
        <v>39233</v>
      </c>
      <c r="N1922" s="82" t="s">
        <v>35088</v>
      </c>
      <c r="O1922" s="82" t="s">
        <v>558</v>
      </c>
      <c r="P1922" s="82" t="s">
        <v>36775</v>
      </c>
      <c r="Q1922" s="82" t="s">
        <v>360</v>
      </c>
      <c r="R1922" s="82" t="s">
        <v>360</v>
      </c>
      <c r="S1922" s="82" t="s">
        <v>3224</v>
      </c>
      <c r="T1922" s="82" t="s">
        <v>39234</v>
      </c>
      <c r="U1922" s="82" t="s">
        <v>39235</v>
      </c>
      <c r="V1922" s="82" t="s">
        <v>39236</v>
      </c>
      <c r="W1922" s="82" t="s">
        <v>39237</v>
      </c>
      <c r="X1922" s="82" t="s">
        <v>33736</v>
      </c>
      <c r="Y1922" s="82" t="s">
        <v>39238</v>
      </c>
      <c r="Z1922" s="82" t="s">
        <v>39239</v>
      </c>
      <c r="AA1922" s="82" t="s">
        <v>39240</v>
      </c>
      <c r="AB1922" s="82" t="s">
        <v>39241</v>
      </c>
      <c r="AC1922" s="82" t="s">
        <v>1011</v>
      </c>
      <c r="AD1922" s="82" t="s">
        <v>39242</v>
      </c>
      <c r="AE1922" s="82" t="s">
        <v>34080</v>
      </c>
      <c r="AF1922" s="82" t="s">
        <v>382</v>
      </c>
      <c r="AG1922" s="82" t="s">
        <v>382</v>
      </c>
      <c r="AH1922" s="82" t="s">
        <v>39243</v>
      </c>
      <c r="AI1922" s="82" t="s">
        <v>39244</v>
      </c>
      <c r="AJ1922" s="82" t="s">
        <v>33659</v>
      </c>
      <c r="AK1922" s="82" t="s">
        <v>39245</v>
      </c>
      <c r="AL1922" s="82" t="s">
        <v>961</v>
      </c>
    </row>
    <row r="1923" spans="1:38" x14ac:dyDescent="0.25">
      <c r="A1923" s="82" t="s">
        <v>39246</v>
      </c>
      <c r="B1923" s="82">
        <v>93.531000000000006</v>
      </c>
      <c r="C1923" s="82" t="s">
        <v>39247</v>
      </c>
      <c r="D1923" s="82" t="s">
        <v>34110</v>
      </c>
      <c r="E1923" s="82" t="s">
        <v>39248</v>
      </c>
      <c r="F1923" s="82" t="s">
        <v>39249</v>
      </c>
      <c r="G1923" s="82" t="s">
        <v>600</v>
      </c>
      <c r="H1923" s="82" t="s">
        <v>360</v>
      </c>
      <c r="I1923" s="82" t="s">
        <v>39250</v>
      </c>
      <c r="J1923" s="82" t="s">
        <v>39251</v>
      </c>
      <c r="K1923" s="82" t="s">
        <v>39252</v>
      </c>
      <c r="L1923" s="82" t="s">
        <v>39253</v>
      </c>
      <c r="M1923" s="82" t="s">
        <v>421</v>
      </c>
      <c r="N1923" s="82" t="s">
        <v>39254</v>
      </c>
      <c r="O1923" s="82" t="s">
        <v>558</v>
      </c>
      <c r="P1923" s="82" t="s">
        <v>360</v>
      </c>
      <c r="Q1923" s="82" t="s">
        <v>360</v>
      </c>
      <c r="R1923" s="82" t="s">
        <v>39255</v>
      </c>
      <c r="S1923" s="82" t="s">
        <v>400</v>
      </c>
      <c r="T1923" s="82" t="s">
        <v>39256</v>
      </c>
      <c r="U1923" s="82" t="s">
        <v>39257</v>
      </c>
      <c r="V1923" s="82" t="s">
        <v>9724</v>
      </c>
      <c r="W1923" s="82" t="s">
        <v>36304</v>
      </c>
      <c r="X1923" s="82" t="s">
        <v>34480</v>
      </c>
      <c r="Y1923" s="82" t="s">
        <v>39258</v>
      </c>
      <c r="Z1923" s="82" t="s">
        <v>39259</v>
      </c>
      <c r="AA1923" s="82" t="s">
        <v>376</v>
      </c>
      <c r="AB1923" s="82" t="s">
        <v>39260</v>
      </c>
      <c r="AC1923" s="82" t="s">
        <v>735</v>
      </c>
      <c r="AD1923" s="82" t="s">
        <v>39261</v>
      </c>
      <c r="AE1923" s="82" t="s">
        <v>34128</v>
      </c>
      <c r="AF1923" s="82" t="s">
        <v>34168</v>
      </c>
      <c r="AG1923" s="82" t="s">
        <v>382</v>
      </c>
      <c r="AH1923" s="82" t="s">
        <v>382</v>
      </c>
      <c r="AI1923" s="82" t="s">
        <v>39262</v>
      </c>
      <c r="AJ1923" s="82" t="s">
        <v>33659</v>
      </c>
      <c r="AK1923" s="82" t="s">
        <v>39263</v>
      </c>
      <c r="AL1923" s="82" t="s">
        <v>1286</v>
      </c>
    </row>
    <row r="1924" spans="1:38" x14ac:dyDescent="0.25">
      <c r="A1924" s="82" t="s">
        <v>39264</v>
      </c>
      <c r="B1924" s="82">
        <v>93.533000000000001</v>
      </c>
      <c r="C1924" s="82" t="s">
        <v>39265</v>
      </c>
      <c r="D1924" s="82" t="s">
        <v>34110</v>
      </c>
      <c r="E1924" s="82" t="s">
        <v>39266</v>
      </c>
      <c r="F1924" s="82" t="s">
        <v>39267</v>
      </c>
      <c r="G1924" s="82" t="s">
        <v>600</v>
      </c>
      <c r="H1924" s="82" t="s">
        <v>360</v>
      </c>
      <c r="I1924" s="82" t="s">
        <v>39268</v>
      </c>
      <c r="J1924" s="82" t="s">
        <v>34474</v>
      </c>
      <c r="K1924" s="82" t="s">
        <v>39269</v>
      </c>
      <c r="L1924" s="82" t="s">
        <v>421</v>
      </c>
      <c r="M1924" s="82" t="s">
        <v>39270</v>
      </c>
      <c r="N1924" s="82" t="s">
        <v>39271</v>
      </c>
      <c r="O1924" s="82" t="s">
        <v>558</v>
      </c>
      <c r="P1924" s="82" t="s">
        <v>39272</v>
      </c>
      <c r="Q1924" s="82" t="s">
        <v>360</v>
      </c>
      <c r="R1924" s="82" t="s">
        <v>39273</v>
      </c>
      <c r="S1924" s="82" t="s">
        <v>368</v>
      </c>
      <c r="T1924" s="82" t="s">
        <v>39274</v>
      </c>
      <c r="U1924" s="82" t="s">
        <v>39275</v>
      </c>
      <c r="V1924" s="82" t="s">
        <v>39276</v>
      </c>
      <c r="W1924" s="82" t="s">
        <v>35553</v>
      </c>
      <c r="X1924" s="82" t="s">
        <v>34736</v>
      </c>
      <c r="Y1924" s="82" t="s">
        <v>39277</v>
      </c>
      <c r="Z1924" s="82" t="s">
        <v>39278</v>
      </c>
      <c r="AA1924" s="82" t="s">
        <v>376</v>
      </c>
      <c r="AB1924" s="82" t="s">
        <v>39279</v>
      </c>
      <c r="AC1924" s="82" t="s">
        <v>446</v>
      </c>
      <c r="AD1924" s="82" t="s">
        <v>39280</v>
      </c>
      <c r="AE1924" s="82" t="s">
        <v>360</v>
      </c>
      <c r="AF1924" s="82" t="s">
        <v>39281</v>
      </c>
      <c r="AG1924" s="82" t="s">
        <v>382</v>
      </c>
      <c r="AH1924" s="82" t="s">
        <v>39282</v>
      </c>
      <c r="AI1924" s="82" t="s">
        <v>39262</v>
      </c>
      <c r="AJ1924" s="82" t="s">
        <v>33659</v>
      </c>
      <c r="AK1924" s="82" t="s">
        <v>39283</v>
      </c>
      <c r="AL1924" s="82" t="s">
        <v>3887</v>
      </c>
    </row>
    <row r="1925" spans="1:38" x14ac:dyDescent="0.25">
      <c r="A1925" s="82" t="s">
        <v>39284</v>
      </c>
      <c r="B1925" s="82">
        <v>93.534000000000006</v>
      </c>
      <c r="C1925" s="82" t="s">
        <v>39285</v>
      </c>
      <c r="D1925" s="82" t="s">
        <v>35366</v>
      </c>
      <c r="E1925" s="82" t="s">
        <v>39286</v>
      </c>
      <c r="F1925" s="82" t="s">
        <v>39287</v>
      </c>
      <c r="G1925" s="82" t="s">
        <v>2317</v>
      </c>
      <c r="H1925" s="82" t="s">
        <v>360</v>
      </c>
      <c r="I1925" s="82" t="s">
        <v>39288</v>
      </c>
      <c r="J1925" s="82" t="s">
        <v>39288</v>
      </c>
      <c r="K1925" s="82" t="s">
        <v>39289</v>
      </c>
      <c r="L1925" s="82" t="s">
        <v>6867</v>
      </c>
      <c r="M1925" s="82" t="s">
        <v>421</v>
      </c>
      <c r="N1925" s="82" t="s">
        <v>39290</v>
      </c>
      <c r="O1925" s="82" t="s">
        <v>558</v>
      </c>
      <c r="P1925" s="82" t="s">
        <v>360</v>
      </c>
      <c r="Q1925" s="82" t="s">
        <v>360</v>
      </c>
      <c r="R1925" s="82" t="s">
        <v>39291</v>
      </c>
      <c r="S1925" s="82" t="s">
        <v>368</v>
      </c>
      <c r="T1925" s="82" t="s">
        <v>39292</v>
      </c>
      <c r="U1925" s="82" t="s">
        <v>39293</v>
      </c>
      <c r="V1925" s="82" t="s">
        <v>1376</v>
      </c>
      <c r="W1925" s="82" t="s">
        <v>39294</v>
      </c>
      <c r="X1925" s="82" t="s">
        <v>39295</v>
      </c>
      <c r="Y1925" s="82" t="s">
        <v>39296</v>
      </c>
      <c r="Z1925" s="82" t="s">
        <v>39297</v>
      </c>
      <c r="AA1925" s="82" t="s">
        <v>376</v>
      </c>
      <c r="AB1925" s="82" t="s">
        <v>39298</v>
      </c>
      <c r="AC1925" s="82" t="s">
        <v>446</v>
      </c>
      <c r="AD1925" s="82" t="s">
        <v>39299</v>
      </c>
      <c r="AE1925" s="82" t="s">
        <v>360</v>
      </c>
      <c r="AF1925" s="82" t="s">
        <v>382</v>
      </c>
      <c r="AG1925" s="82" t="s">
        <v>382</v>
      </c>
      <c r="AH1925" s="82" t="s">
        <v>39300</v>
      </c>
      <c r="AI1925" s="82" t="s">
        <v>39301</v>
      </c>
      <c r="AJ1925" s="82" t="s">
        <v>33659</v>
      </c>
      <c r="AK1925" s="82" t="s">
        <v>39302</v>
      </c>
      <c r="AL1925" s="82" t="s">
        <v>1286</v>
      </c>
    </row>
    <row r="1926" spans="1:38" x14ac:dyDescent="0.25">
      <c r="A1926" s="82" t="s">
        <v>39303</v>
      </c>
      <c r="B1926" s="82">
        <v>93.534999999999997</v>
      </c>
      <c r="C1926" s="82" t="s">
        <v>37593</v>
      </c>
      <c r="D1926" s="82" t="s">
        <v>34110</v>
      </c>
      <c r="E1926" s="82" t="s">
        <v>39304</v>
      </c>
      <c r="F1926" s="82" t="s">
        <v>39305</v>
      </c>
      <c r="G1926" s="82" t="s">
        <v>600</v>
      </c>
      <c r="H1926" s="82" t="s">
        <v>360</v>
      </c>
      <c r="I1926" s="82" t="s">
        <v>39306</v>
      </c>
      <c r="J1926" s="82" t="s">
        <v>39307</v>
      </c>
      <c r="K1926" s="82" t="s">
        <v>39308</v>
      </c>
      <c r="L1926" s="82" t="s">
        <v>421</v>
      </c>
      <c r="M1926" s="82" t="s">
        <v>39309</v>
      </c>
      <c r="N1926" s="82" t="s">
        <v>39310</v>
      </c>
      <c r="O1926" s="82" t="s">
        <v>558</v>
      </c>
      <c r="P1926" s="82" t="s">
        <v>39311</v>
      </c>
      <c r="Q1926" s="82" t="s">
        <v>360</v>
      </c>
      <c r="R1926" s="82" t="s">
        <v>39312</v>
      </c>
      <c r="S1926" s="82" t="s">
        <v>400</v>
      </c>
      <c r="T1926" s="82" t="s">
        <v>39313</v>
      </c>
      <c r="U1926" s="82" t="s">
        <v>39314</v>
      </c>
      <c r="V1926" s="82" t="s">
        <v>9724</v>
      </c>
      <c r="W1926" s="82" t="s">
        <v>36304</v>
      </c>
      <c r="X1926" s="82" t="s">
        <v>34124</v>
      </c>
      <c r="Y1926" s="82" t="s">
        <v>39315</v>
      </c>
      <c r="Z1926" s="82" t="s">
        <v>39316</v>
      </c>
      <c r="AA1926" s="82" t="s">
        <v>376</v>
      </c>
      <c r="AB1926" s="82" t="s">
        <v>39317</v>
      </c>
      <c r="AC1926" s="82" t="s">
        <v>735</v>
      </c>
      <c r="AD1926" s="82" t="s">
        <v>34242</v>
      </c>
      <c r="AE1926" s="82" t="s">
        <v>360</v>
      </c>
      <c r="AF1926" s="82" t="s">
        <v>34168</v>
      </c>
      <c r="AG1926" s="82" t="s">
        <v>382</v>
      </c>
      <c r="AH1926" s="82" t="s">
        <v>382</v>
      </c>
      <c r="AI1926" s="82" t="s">
        <v>39318</v>
      </c>
      <c r="AJ1926" s="82" t="s">
        <v>33659</v>
      </c>
      <c r="AK1926" s="82" t="s">
        <v>39319</v>
      </c>
      <c r="AL1926" s="82" t="s">
        <v>415</v>
      </c>
    </row>
    <row r="1927" spans="1:38" x14ac:dyDescent="0.25">
      <c r="A1927" s="82" t="s">
        <v>39320</v>
      </c>
      <c r="B1927" s="82">
        <v>93.536000000000001</v>
      </c>
      <c r="C1927" s="82" t="s">
        <v>39321</v>
      </c>
      <c r="D1927" s="82" t="s">
        <v>37310</v>
      </c>
      <c r="E1927" s="82" t="s">
        <v>39322</v>
      </c>
      <c r="F1927" s="82" t="s">
        <v>39323</v>
      </c>
      <c r="G1927" s="82" t="s">
        <v>359</v>
      </c>
      <c r="H1927" s="82" t="s">
        <v>360</v>
      </c>
      <c r="I1927" s="82" t="s">
        <v>39324</v>
      </c>
      <c r="J1927" s="82" t="s">
        <v>39325</v>
      </c>
      <c r="K1927" s="82" t="s">
        <v>39326</v>
      </c>
      <c r="L1927" s="82" t="s">
        <v>421</v>
      </c>
      <c r="M1927" s="82" t="s">
        <v>39327</v>
      </c>
      <c r="N1927" s="82" t="s">
        <v>39328</v>
      </c>
      <c r="O1927" s="82" t="s">
        <v>558</v>
      </c>
      <c r="P1927" s="82" t="s">
        <v>39329</v>
      </c>
      <c r="Q1927" s="82" t="s">
        <v>360</v>
      </c>
      <c r="R1927" s="82" t="s">
        <v>39330</v>
      </c>
      <c r="S1927" s="82" t="s">
        <v>400</v>
      </c>
      <c r="T1927" s="82" t="s">
        <v>39331</v>
      </c>
      <c r="U1927" s="82" t="s">
        <v>39332</v>
      </c>
      <c r="V1927" s="82" t="s">
        <v>632</v>
      </c>
      <c r="W1927" s="82" t="s">
        <v>39333</v>
      </c>
      <c r="X1927" s="82" t="s">
        <v>39334</v>
      </c>
      <c r="Y1927" s="82" t="s">
        <v>39335</v>
      </c>
      <c r="Z1927" s="82" t="s">
        <v>39336</v>
      </c>
      <c r="AA1927" s="82" t="s">
        <v>376</v>
      </c>
      <c r="AB1927" s="82" t="s">
        <v>39337</v>
      </c>
      <c r="AC1927" s="82" t="s">
        <v>39338</v>
      </c>
      <c r="AD1927" s="82" t="s">
        <v>39339</v>
      </c>
      <c r="AE1927" s="82" t="s">
        <v>7653</v>
      </c>
      <c r="AF1927" s="82" t="s">
        <v>39340</v>
      </c>
      <c r="AG1927" s="82" t="s">
        <v>382</v>
      </c>
      <c r="AH1927" s="82" t="s">
        <v>39341</v>
      </c>
      <c r="AI1927" s="82" t="s">
        <v>39342</v>
      </c>
      <c r="AJ1927" s="82" t="s">
        <v>33659</v>
      </c>
      <c r="AK1927" s="82" t="s">
        <v>39343</v>
      </c>
      <c r="AL1927" s="82" t="s">
        <v>3887</v>
      </c>
    </row>
    <row r="1928" spans="1:38" x14ac:dyDescent="0.25">
      <c r="A1928" s="82" t="s">
        <v>39344</v>
      </c>
      <c r="B1928" s="82">
        <v>93.537000000000006</v>
      </c>
      <c r="D1928" s="82" t="s">
        <v>37310</v>
      </c>
      <c r="E1928" s="82" t="s">
        <v>39345</v>
      </c>
      <c r="F1928" s="82" t="s">
        <v>39346</v>
      </c>
      <c r="G1928" s="82" t="s">
        <v>504</v>
      </c>
      <c r="H1928" s="82" t="s">
        <v>360</v>
      </c>
      <c r="I1928" s="82" t="s">
        <v>39347</v>
      </c>
      <c r="J1928" s="82" t="s">
        <v>39348</v>
      </c>
      <c r="K1928" s="82" t="s">
        <v>39349</v>
      </c>
      <c r="L1928" s="82" t="s">
        <v>421</v>
      </c>
      <c r="M1928" s="82" t="s">
        <v>39350</v>
      </c>
      <c r="N1928" s="82" t="s">
        <v>39351</v>
      </c>
      <c r="O1928" s="82" t="s">
        <v>558</v>
      </c>
      <c r="P1928" s="82" t="s">
        <v>39352</v>
      </c>
      <c r="Q1928" s="82" t="s">
        <v>468</v>
      </c>
      <c r="R1928" s="82" t="s">
        <v>468</v>
      </c>
      <c r="S1928" s="82" t="s">
        <v>39353</v>
      </c>
      <c r="T1928" s="82" t="s">
        <v>39354</v>
      </c>
      <c r="U1928" s="82" t="s">
        <v>39355</v>
      </c>
      <c r="V1928" s="82" t="s">
        <v>6042</v>
      </c>
      <c r="W1928" s="82" t="s">
        <v>39356</v>
      </c>
      <c r="X1928" s="82" t="s">
        <v>39334</v>
      </c>
      <c r="Y1928" s="82" t="s">
        <v>39357</v>
      </c>
      <c r="Z1928" s="82" t="s">
        <v>39358</v>
      </c>
      <c r="AA1928" s="82" t="s">
        <v>376</v>
      </c>
      <c r="AB1928" s="82" t="s">
        <v>39359</v>
      </c>
      <c r="AC1928" s="82" t="s">
        <v>446</v>
      </c>
      <c r="AD1928" s="82" t="s">
        <v>39360</v>
      </c>
      <c r="AE1928" s="82" t="s">
        <v>39361</v>
      </c>
      <c r="AF1928" s="82" t="s">
        <v>39340</v>
      </c>
      <c r="AG1928" s="82" t="s">
        <v>382</v>
      </c>
      <c r="AH1928" s="82" t="s">
        <v>39362</v>
      </c>
      <c r="AI1928" s="82" t="s">
        <v>39318</v>
      </c>
      <c r="AJ1928" s="82" t="s">
        <v>33659</v>
      </c>
      <c r="AK1928" s="82" t="s">
        <v>39363</v>
      </c>
      <c r="AL1928" s="82" t="s">
        <v>499</v>
      </c>
    </row>
    <row r="1929" spans="1:38" x14ac:dyDescent="0.25">
      <c r="A1929" s="82" t="s">
        <v>39364</v>
      </c>
      <c r="B1929" s="82">
        <v>93.537999999999997</v>
      </c>
      <c r="C1929" s="82" t="s">
        <v>39365</v>
      </c>
      <c r="D1929" s="82" t="s">
        <v>34110</v>
      </c>
      <c r="E1929" s="82" t="s">
        <v>39366</v>
      </c>
      <c r="F1929" s="82" t="s">
        <v>39367</v>
      </c>
      <c r="G1929" s="82" t="s">
        <v>600</v>
      </c>
      <c r="H1929" s="82" t="s">
        <v>360</v>
      </c>
      <c r="I1929" s="82" t="s">
        <v>39368</v>
      </c>
      <c r="J1929" s="82" t="s">
        <v>39251</v>
      </c>
      <c r="K1929" s="82" t="s">
        <v>39369</v>
      </c>
      <c r="L1929" s="82" t="s">
        <v>39370</v>
      </c>
      <c r="M1929" s="82" t="s">
        <v>39371</v>
      </c>
      <c r="N1929" s="82" t="s">
        <v>39372</v>
      </c>
      <c r="O1929" s="82" t="s">
        <v>558</v>
      </c>
      <c r="P1929" s="82" t="s">
        <v>360</v>
      </c>
      <c r="Q1929" s="82" t="s">
        <v>360</v>
      </c>
      <c r="R1929" s="82" t="s">
        <v>39373</v>
      </c>
      <c r="S1929" s="82" t="s">
        <v>368</v>
      </c>
      <c r="T1929" s="82" t="s">
        <v>39374</v>
      </c>
      <c r="U1929" s="82" t="s">
        <v>39375</v>
      </c>
      <c r="V1929" s="82" t="s">
        <v>39376</v>
      </c>
      <c r="W1929" s="82" t="s">
        <v>39377</v>
      </c>
      <c r="X1929" s="82" t="s">
        <v>34736</v>
      </c>
      <c r="Y1929" s="82" t="s">
        <v>39378</v>
      </c>
      <c r="Z1929" s="82" t="s">
        <v>39379</v>
      </c>
      <c r="AA1929" s="82" t="s">
        <v>376</v>
      </c>
      <c r="AB1929" s="82" t="s">
        <v>39380</v>
      </c>
      <c r="AC1929" s="82" t="s">
        <v>735</v>
      </c>
      <c r="AD1929" s="82" t="s">
        <v>39381</v>
      </c>
      <c r="AE1929" s="82" t="s">
        <v>39382</v>
      </c>
      <c r="AF1929" s="82" t="s">
        <v>382</v>
      </c>
      <c r="AH1929" s="82" t="s">
        <v>39383</v>
      </c>
      <c r="AI1929" s="82" t="s">
        <v>21748</v>
      </c>
      <c r="AJ1929" s="82" t="s">
        <v>33659</v>
      </c>
      <c r="AK1929" s="82" t="s">
        <v>39384</v>
      </c>
      <c r="AL1929" s="82" t="s">
        <v>415</v>
      </c>
    </row>
    <row r="1930" spans="1:38" x14ac:dyDescent="0.25">
      <c r="A1930" s="82" t="s">
        <v>39385</v>
      </c>
      <c r="B1930" s="82">
        <v>93.539000000000001</v>
      </c>
      <c r="C1930" s="82" t="s">
        <v>39386</v>
      </c>
      <c r="D1930" s="82" t="s">
        <v>34110</v>
      </c>
      <c r="E1930" s="82" t="s">
        <v>39387</v>
      </c>
      <c r="F1930" s="82" t="s">
        <v>39388</v>
      </c>
      <c r="G1930" s="82" t="s">
        <v>600</v>
      </c>
      <c r="H1930" s="82" t="s">
        <v>360</v>
      </c>
      <c r="I1930" s="82" t="s">
        <v>39389</v>
      </c>
      <c r="J1930" s="82" t="s">
        <v>34474</v>
      </c>
      <c r="K1930" s="82" t="s">
        <v>39390</v>
      </c>
      <c r="L1930" s="82" t="s">
        <v>421</v>
      </c>
      <c r="M1930" s="82" t="s">
        <v>39391</v>
      </c>
      <c r="N1930" s="82" t="s">
        <v>39392</v>
      </c>
      <c r="O1930" s="82" t="s">
        <v>558</v>
      </c>
      <c r="P1930" s="82" t="s">
        <v>360</v>
      </c>
      <c r="Q1930" s="82" t="s">
        <v>360</v>
      </c>
      <c r="R1930" s="82" t="s">
        <v>39393</v>
      </c>
      <c r="S1930" s="82" t="s">
        <v>368</v>
      </c>
      <c r="T1930" s="82" t="s">
        <v>39394</v>
      </c>
      <c r="U1930" s="82" t="s">
        <v>39395</v>
      </c>
      <c r="V1930" s="82" t="s">
        <v>35552</v>
      </c>
      <c r="W1930" s="82" t="s">
        <v>34718</v>
      </c>
      <c r="X1930" s="82" t="s">
        <v>34736</v>
      </c>
      <c r="Y1930" s="82" t="s">
        <v>39396</v>
      </c>
      <c r="Z1930" s="82" t="s">
        <v>39397</v>
      </c>
      <c r="AA1930" s="82" t="s">
        <v>376</v>
      </c>
      <c r="AB1930" s="82" t="s">
        <v>39398</v>
      </c>
      <c r="AC1930" s="82" t="s">
        <v>1011</v>
      </c>
      <c r="AD1930" s="82" t="s">
        <v>36392</v>
      </c>
      <c r="AE1930" s="82" t="s">
        <v>34128</v>
      </c>
      <c r="AF1930" s="82" t="s">
        <v>35556</v>
      </c>
      <c r="AG1930" s="82" t="s">
        <v>382</v>
      </c>
      <c r="AH1930" s="82" t="s">
        <v>39399</v>
      </c>
      <c r="AI1930" s="82" t="s">
        <v>39400</v>
      </c>
      <c r="AJ1930" s="82" t="s">
        <v>33659</v>
      </c>
      <c r="AK1930" s="82" t="s">
        <v>39401</v>
      </c>
      <c r="AL1930" s="82" t="s">
        <v>3887</v>
      </c>
    </row>
    <row r="1931" spans="1:38" x14ac:dyDescent="0.25">
      <c r="A1931" s="82" t="s">
        <v>39402</v>
      </c>
      <c r="B1931" s="82">
        <v>93.54</v>
      </c>
      <c r="D1931" s="82" t="s">
        <v>34110</v>
      </c>
      <c r="E1931" s="82" t="s">
        <v>39403</v>
      </c>
      <c r="F1931" s="82" t="s">
        <v>39404</v>
      </c>
      <c r="G1931" s="82" t="s">
        <v>600</v>
      </c>
      <c r="H1931" s="82" t="s">
        <v>360</v>
      </c>
      <c r="I1931" s="82" t="s">
        <v>39405</v>
      </c>
      <c r="J1931" s="82" t="s">
        <v>39406</v>
      </c>
      <c r="K1931" s="82" t="s">
        <v>37036</v>
      </c>
      <c r="L1931" s="82" t="s">
        <v>421</v>
      </c>
      <c r="M1931" s="82" t="s">
        <v>39407</v>
      </c>
      <c r="N1931" s="82" t="s">
        <v>39408</v>
      </c>
      <c r="O1931" s="82" t="s">
        <v>366</v>
      </c>
      <c r="P1931" s="82" t="s">
        <v>360</v>
      </c>
      <c r="Q1931" s="82" t="s">
        <v>360</v>
      </c>
      <c r="R1931" s="82" t="s">
        <v>39393</v>
      </c>
      <c r="S1931" s="82" t="s">
        <v>368</v>
      </c>
      <c r="T1931" s="82" t="s">
        <v>39409</v>
      </c>
      <c r="U1931" s="82" t="s">
        <v>39410</v>
      </c>
      <c r="V1931" s="82" t="s">
        <v>35552</v>
      </c>
      <c r="W1931" s="82" t="s">
        <v>34718</v>
      </c>
      <c r="X1931" s="82" t="s">
        <v>34736</v>
      </c>
      <c r="Y1931" s="82" t="s">
        <v>39411</v>
      </c>
      <c r="Z1931" s="82" t="s">
        <v>39412</v>
      </c>
      <c r="AA1931" s="82" t="s">
        <v>376</v>
      </c>
      <c r="AB1931" s="82" t="s">
        <v>382</v>
      </c>
      <c r="AC1931" s="82" t="s">
        <v>13373</v>
      </c>
      <c r="AD1931" s="82" t="s">
        <v>39413</v>
      </c>
      <c r="AF1931" s="82" t="s">
        <v>382</v>
      </c>
      <c r="AG1931" s="82" t="s">
        <v>382</v>
      </c>
      <c r="AH1931" s="82" t="s">
        <v>382</v>
      </c>
      <c r="AI1931" s="82" t="s">
        <v>39400</v>
      </c>
      <c r="AJ1931" s="82" t="s">
        <v>33659</v>
      </c>
      <c r="AK1931" s="82" t="s">
        <v>39414</v>
      </c>
      <c r="AL1931" s="82" t="s">
        <v>3887</v>
      </c>
    </row>
    <row r="1932" spans="1:38" x14ac:dyDescent="0.25">
      <c r="A1932" s="82" t="s">
        <v>39415</v>
      </c>
      <c r="B1932" s="82">
        <v>93.542000000000002</v>
      </c>
      <c r="C1932" s="82" t="s">
        <v>39416</v>
      </c>
      <c r="D1932" s="82" t="s">
        <v>34110</v>
      </c>
      <c r="E1932" s="82" t="s">
        <v>39417</v>
      </c>
      <c r="F1932" s="82" t="s">
        <v>39418</v>
      </c>
      <c r="G1932" s="82" t="s">
        <v>600</v>
      </c>
      <c r="H1932" s="82" t="s">
        <v>360</v>
      </c>
      <c r="I1932" s="82" t="s">
        <v>39419</v>
      </c>
      <c r="J1932" s="82" t="s">
        <v>39420</v>
      </c>
      <c r="K1932" s="82" t="s">
        <v>39421</v>
      </c>
      <c r="L1932" s="82" t="s">
        <v>421</v>
      </c>
      <c r="M1932" s="82" t="s">
        <v>39422</v>
      </c>
      <c r="N1932" s="82" t="s">
        <v>39423</v>
      </c>
      <c r="O1932" s="82" t="s">
        <v>558</v>
      </c>
      <c r="P1932" s="82" t="s">
        <v>367</v>
      </c>
      <c r="Q1932" s="82" t="s">
        <v>360</v>
      </c>
      <c r="R1932" s="82" t="s">
        <v>39424</v>
      </c>
      <c r="S1932" s="82" t="s">
        <v>368</v>
      </c>
      <c r="T1932" s="82" t="s">
        <v>39425</v>
      </c>
      <c r="U1932" s="82" t="s">
        <v>39426</v>
      </c>
      <c r="V1932" s="82" t="s">
        <v>39427</v>
      </c>
      <c r="W1932" s="82" t="s">
        <v>36304</v>
      </c>
      <c r="X1932" s="82" t="s">
        <v>39428</v>
      </c>
      <c r="Y1932" s="82" t="s">
        <v>39429</v>
      </c>
      <c r="Z1932" s="82" t="s">
        <v>427</v>
      </c>
      <c r="AA1932" s="82" t="s">
        <v>376</v>
      </c>
      <c r="AB1932" s="82" t="s">
        <v>39430</v>
      </c>
      <c r="AC1932" s="82" t="s">
        <v>735</v>
      </c>
      <c r="AD1932" s="82" t="s">
        <v>35135</v>
      </c>
      <c r="AE1932" s="82" t="s">
        <v>34128</v>
      </c>
      <c r="AF1932" s="82" t="s">
        <v>382</v>
      </c>
      <c r="AG1932" s="82" t="s">
        <v>382</v>
      </c>
      <c r="AH1932" s="82" t="s">
        <v>39431</v>
      </c>
      <c r="AI1932" s="82" t="s">
        <v>39432</v>
      </c>
      <c r="AJ1932" s="82" t="s">
        <v>33659</v>
      </c>
      <c r="AK1932" s="82" t="s">
        <v>39433</v>
      </c>
      <c r="AL1932" s="82" t="s">
        <v>415</v>
      </c>
    </row>
    <row r="1933" spans="1:38" x14ac:dyDescent="0.25">
      <c r="A1933" s="82" t="s">
        <v>39434</v>
      </c>
      <c r="B1933" s="82">
        <v>93.545000000000002</v>
      </c>
      <c r="D1933" s="82" t="s">
        <v>37310</v>
      </c>
      <c r="E1933" s="82" t="s">
        <v>39435</v>
      </c>
      <c r="F1933" s="82" t="s">
        <v>39436</v>
      </c>
      <c r="G1933" s="82" t="s">
        <v>551</v>
      </c>
      <c r="H1933" s="82" t="s">
        <v>360</v>
      </c>
      <c r="I1933" s="82" t="s">
        <v>39437</v>
      </c>
      <c r="J1933" s="82" t="s">
        <v>26213</v>
      </c>
      <c r="K1933" s="82" t="s">
        <v>39438</v>
      </c>
      <c r="L1933" s="82" t="s">
        <v>421</v>
      </c>
      <c r="M1933" s="82" t="s">
        <v>421</v>
      </c>
      <c r="N1933" s="82" t="s">
        <v>39439</v>
      </c>
      <c r="O1933" s="82" t="s">
        <v>39440</v>
      </c>
      <c r="P1933" s="82" t="s">
        <v>39441</v>
      </c>
      <c r="Q1933" s="82" t="s">
        <v>39442</v>
      </c>
      <c r="R1933" s="82" t="s">
        <v>360</v>
      </c>
      <c r="S1933" s="82" t="s">
        <v>368</v>
      </c>
      <c r="T1933" s="82" t="s">
        <v>39443</v>
      </c>
      <c r="U1933" s="82" t="s">
        <v>39444</v>
      </c>
      <c r="V1933" s="82" t="s">
        <v>39445</v>
      </c>
      <c r="W1933" s="82" t="s">
        <v>39446</v>
      </c>
      <c r="X1933" s="82" t="s">
        <v>39447</v>
      </c>
      <c r="Y1933" s="82" t="s">
        <v>39448</v>
      </c>
      <c r="Z1933" s="82" t="s">
        <v>39449</v>
      </c>
      <c r="AA1933" s="82" t="s">
        <v>39450</v>
      </c>
      <c r="AB1933" s="82" t="s">
        <v>39451</v>
      </c>
      <c r="AC1933" s="82" t="s">
        <v>39452</v>
      </c>
      <c r="AD1933" s="82" t="s">
        <v>39453</v>
      </c>
      <c r="AE1933" s="82" t="s">
        <v>39454</v>
      </c>
      <c r="AF1933" s="82" t="s">
        <v>382</v>
      </c>
      <c r="AG1933" s="82" t="s">
        <v>382</v>
      </c>
      <c r="AH1933" s="82" t="s">
        <v>39455</v>
      </c>
      <c r="AI1933" s="82" t="s">
        <v>39456</v>
      </c>
      <c r="AJ1933" s="82" t="s">
        <v>33659</v>
      </c>
      <c r="AK1933" s="82" t="s">
        <v>39457</v>
      </c>
      <c r="AL1933" s="82" t="s">
        <v>387</v>
      </c>
    </row>
    <row r="1934" spans="1:38" x14ac:dyDescent="0.25">
      <c r="A1934" s="82" t="s">
        <v>39458</v>
      </c>
      <c r="B1934" s="82">
        <v>93.546000000000006</v>
      </c>
      <c r="D1934" s="82" t="s">
        <v>37310</v>
      </c>
      <c r="E1934" s="82" t="s">
        <v>39459</v>
      </c>
      <c r="F1934" s="82" t="s">
        <v>39460</v>
      </c>
      <c r="G1934" s="82" t="s">
        <v>504</v>
      </c>
      <c r="H1934" s="82" t="s">
        <v>360</v>
      </c>
      <c r="I1934" s="82" t="s">
        <v>39461</v>
      </c>
      <c r="J1934" s="82" t="s">
        <v>39462</v>
      </c>
      <c r="K1934" s="82" t="s">
        <v>39463</v>
      </c>
      <c r="L1934" s="82" t="s">
        <v>421</v>
      </c>
      <c r="M1934" s="82" t="s">
        <v>421</v>
      </c>
      <c r="N1934" s="82" t="s">
        <v>39464</v>
      </c>
      <c r="O1934" s="82" t="s">
        <v>39465</v>
      </c>
      <c r="P1934" s="82" t="s">
        <v>39466</v>
      </c>
      <c r="Q1934" s="82" t="s">
        <v>39467</v>
      </c>
      <c r="R1934" s="82" t="s">
        <v>360</v>
      </c>
      <c r="S1934" s="82" t="s">
        <v>39468</v>
      </c>
      <c r="T1934" s="82" t="s">
        <v>39469</v>
      </c>
      <c r="U1934" s="82" t="s">
        <v>443</v>
      </c>
      <c r="V1934" s="82" t="s">
        <v>39470</v>
      </c>
      <c r="W1934" s="82" t="s">
        <v>39471</v>
      </c>
      <c r="X1934" s="82" t="s">
        <v>39472</v>
      </c>
      <c r="Y1934" s="82" t="s">
        <v>39473</v>
      </c>
      <c r="Z1934" s="82" t="s">
        <v>39474</v>
      </c>
      <c r="AA1934" s="82" t="s">
        <v>376</v>
      </c>
      <c r="AB1934" s="82" t="s">
        <v>39475</v>
      </c>
      <c r="AC1934" s="82" t="s">
        <v>735</v>
      </c>
      <c r="AD1934" s="82" t="s">
        <v>39476</v>
      </c>
      <c r="AE1934" s="82" t="s">
        <v>39454</v>
      </c>
      <c r="AF1934" s="82" t="s">
        <v>382</v>
      </c>
      <c r="AG1934" s="82" t="s">
        <v>382</v>
      </c>
      <c r="AH1934" s="82" t="s">
        <v>382</v>
      </c>
      <c r="AI1934" s="82" t="s">
        <v>39477</v>
      </c>
      <c r="AJ1934" s="82" t="s">
        <v>33659</v>
      </c>
      <c r="AK1934" s="82" t="s">
        <v>39478</v>
      </c>
      <c r="AL1934" s="82" t="s">
        <v>450</v>
      </c>
    </row>
    <row r="1935" spans="1:38" x14ac:dyDescent="0.25">
      <c r="A1935" s="82" t="s">
        <v>39479</v>
      </c>
      <c r="B1935" s="82">
        <v>93.546999999999997</v>
      </c>
      <c r="C1935" s="82" t="s">
        <v>39480</v>
      </c>
      <c r="D1935" s="82" t="s">
        <v>33724</v>
      </c>
      <c r="E1935" s="82" t="s">
        <v>39481</v>
      </c>
      <c r="F1935" s="82" t="s">
        <v>39482</v>
      </c>
      <c r="G1935" s="82" t="s">
        <v>4471</v>
      </c>
      <c r="H1935" s="82" t="s">
        <v>360</v>
      </c>
      <c r="I1935" s="82" t="s">
        <v>39483</v>
      </c>
      <c r="J1935" s="82" t="s">
        <v>39484</v>
      </c>
      <c r="K1935" s="82" t="s">
        <v>39485</v>
      </c>
      <c r="L1935" s="82" t="s">
        <v>580</v>
      </c>
      <c r="M1935" s="82" t="s">
        <v>39486</v>
      </c>
      <c r="N1935" s="82" t="s">
        <v>39487</v>
      </c>
      <c r="O1935" s="82" t="s">
        <v>558</v>
      </c>
      <c r="P1935" s="82" t="s">
        <v>39488</v>
      </c>
      <c r="Q1935" s="82" t="s">
        <v>360</v>
      </c>
      <c r="R1935" s="82" t="s">
        <v>39489</v>
      </c>
      <c r="S1935" s="82" t="s">
        <v>39490</v>
      </c>
      <c r="T1935" s="82" t="s">
        <v>39491</v>
      </c>
      <c r="U1935" s="82" t="s">
        <v>39492</v>
      </c>
      <c r="V1935" s="82" t="s">
        <v>39493</v>
      </c>
      <c r="W1935" s="82" t="s">
        <v>39494</v>
      </c>
      <c r="X1935" s="82" t="s">
        <v>33736</v>
      </c>
      <c r="Y1935" s="82" t="s">
        <v>39495</v>
      </c>
      <c r="Z1935" s="82" t="s">
        <v>39496</v>
      </c>
      <c r="AA1935" s="82" t="s">
        <v>376</v>
      </c>
      <c r="AB1935" s="82" t="s">
        <v>39497</v>
      </c>
      <c r="AC1935" s="82" t="s">
        <v>39498</v>
      </c>
      <c r="AD1935" s="82" t="s">
        <v>39499</v>
      </c>
      <c r="AE1935" s="82" t="s">
        <v>39500</v>
      </c>
      <c r="AF1935" s="82" t="s">
        <v>39501</v>
      </c>
      <c r="AG1935" s="82" t="s">
        <v>382</v>
      </c>
      <c r="AH1935" s="82" t="s">
        <v>39502</v>
      </c>
      <c r="AI1935" s="82" t="s">
        <v>39503</v>
      </c>
      <c r="AJ1935" s="82" t="s">
        <v>33659</v>
      </c>
      <c r="AK1935" s="82" t="s">
        <v>39504</v>
      </c>
      <c r="AL1935" s="82" t="s">
        <v>415</v>
      </c>
    </row>
    <row r="1936" spans="1:38" x14ac:dyDescent="0.25">
      <c r="A1936" s="82" t="s">
        <v>39505</v>
      </c>
      <c r="B1936" s="82">
        <v>93.548000000000002</v>
      </c>
      <c r="C1936" s="82" t="s">
        <v>39506</v>
      </c>
      <c r="D1936" s="82" t="s">
        <v>34110</v>
      </c>
      <c r="E1936" s="82" t="s">
        <v>39507</v>
      </c>
      <c r="F1936" s="82" t="s">
        <v>39508</v>
      </c>
      <c r="G1936" s="82" t="s">
        <v>600</v>
      </c>
      <c r="H1936" s="82" t="s">
        <v>360</v>
      </c>
      <c r="I1936" s="82" t="s">
        <v>1920</v>
      </c>
      <c r="J1936" s="82" t="s">
        <v>1920</v>
      </c>
      <c r="K1936" s="82" t="s">
        <v>39509</v>
      </c>
      <c r="L1936" s="82" t="s">
        <v>39510</v>
      </c>
      <c r="M1936" s="82" t="s">
        <v>39511</v>
      </c>
      <c r="N1936" s="82" t="s">
        <v>37078</v>
      </c>
      <c r="O1936" s="82" t="s">
        <v>558</v>
      </c>
      <c r="P1936" s="82" t="s">
        <v>360</v>
      </c>
      <c r="Q1936" s="82" t="s">
        <v>360</v>
      </c>
      <c r="R1936" s="82" t="s">
        <v>39512</v>
      </c>
      <c r="S1936" s="82" t="s">
        <v>39513</v>
      </c>
      <c r="T1936" s="82" t="s">
        <v>39514</v>
      </c>
      <c r="U1936" s="82" t="s">
        <v>39515</v>
      </c>
      <c r="V1936" s="82" t="s">
        <v>36324</v>
      </c>
      <c r="W1936" s="82" t="s">
        <v>39516</v>
      </c>
      <c r="X1936" s="82" t="s">
        <v>34736</v>
      </c>
      <c r="Y1936" s="82" t="s">
        <v>39517</v>
      </c>
      <c r="Z1936" s="82" t="s">
        <v>39518</v>
      </c>
      <c r="AA1936" s="82" t="s">
        <v>376</v>
      </c>
      <c r="AB1936" s="82" t="s">
        <v>39519</v>
      </c>
      <c r="AC1936" s="82" t="s">
        <v>735</v>
      </c>
      <c r="AD1936" s="82" t="s">
        <v>37085</v>
      </c>
      <c r="AE1936" s="82" t="s">
        <v>39520</v>
      </c>
      <c r="AF1936" s="82" t="s">
        <v>34168</v>
      </c>
      <c r="AG1936" s="82" t="s">
        <v>382</v>
      </c>
      <c r="AH1936" s="82" t="s">
        <v>39521</v>
      </c>
      <c r="AI1936" s="82" t="s">
        <v>11140</v>
      </c>
      <c r="AJ1936" s="82" t="s">
        <v>33659</v>
      </c>
      <c r="AK1936" s="82" t="s">
        <v>39522</v>
      </c>
      <c r="AL1936" s="82" t="s">
        <v>415</v>
      </c>
    </row>
    <row r="1937" spans="1:38" x14ac:dyDescent="0.25">
      <c r="A1937" s="82" t="s">
        <v>39523</v>
      </c>
      <c r="B1937" s="82">
        <v>93.55</v>
      </c>
      <c r="C1937" s="82" t="s">
        <v>39524</v>
      </c>
      <c r="D1937" s="82" t="s">
        <v>34087</v>
      </c>
      <c r="E1937" s="82" t="s">
        <v>39525</v>
      </c>
      <c r="F1937" s="82" t="s">
        <v>39526</v>
      </c>
      <c r="G1937" s="82" t="s">
        <v>359</v>
      </c>
      <c r="H1937" s="82" t="s">
        <v>360</v>
      </c>
      <c r="I1937" s="82" t="s">
        <v>39527</v>
      </c>
      <c r="J1937" s="82" t="s">
        <v>39528</v>
      </c>
      <c r="K1937" s="82" t="s">
        <v>39529</v>
      </c>
      <c r="L1937" s="82" t="s">
        <v>580</v>
      </c>
      <c r="M1937" s="82" t="s">
        <v>39530</v>
      </c>
      <c r="N1937" s="82" t="s">
        <v>39531</v>
      </c>
      <c r="O1937" s="82" t="s">
        <v>558</v>
      </c>
      <c r="P1937" s="82" t="s">
        <v>360</v>
      </c>
      <c r="Q1937" s="82" t="s">
        <v>360</v>
      </c>
      <c r="R1937" s="82" t="s">
        <v>39532</v>
      </c>
      <c r="S1937" s="82" t="s">
        <v>39533</v>
      </c>
      <c r="T1937" s="82" t="s">
        <v>39534</v>
      </c>
      <c r="U1937" s="82" t="s">
        <v>39535</v>
      </c>
      <c r="V1937" s="82" t="s">
        <v>632</v>
      </c>
      <c r="W1937" s="82" t="s">
        <v>34096</v>
      </c>
      <c r="X1937" s="82" t="s">
        <v>37418</v>
      </c>
      <c r="Y1937" s="82" t="s">
        <v>39536</v>
      </c>
      <c r="Z1937" s="82" t="s">
        <v>39537</v>
      </c>
      <c r="AA1937" s="82" t="s">
        <v>39538</v>
      </c>
      <c r="AB1937" s="82" t="s">
        <v>39539</v>
      </c>
      <c r="AC1937" s="82" t="s">
        <v>39540</v>
      </c>
      <c r="AD1937" s="82" t="s">
        <v>39541</v>
      </c>
      <c r="AE1937" s="82" t="s">
        <v>39542</v>
      </c>
      <c r="AF1937" s="82" t="s">
        <v>39543</v>
      </c>
      <c r="AG1937" s="82" t="s">
        <v>382</v>
      </c>
      <c r="AH1937" s="82" t="s">
        <v>39544</v>
      </c>
      <c r="AI1937" s="82" t="s">
        <v>1656</v>
      </c>
      <c r="AJ1937" s="82" t="s">
        <v>33659</v>
      </c>
      <c r="AK1937" s="82" t="s">
        <v>39545</v>
      </c>
      <c r="AL1937" s="82" t="s">
        <v>387</v>
      </c>
    </row>
    <row r="1938" spans="1:38" x14ac:dyDescent="0.25">
      <c r="A1938" s="82" t="s">
        <v>39546</v>
      </c>
      <c r="B1938" s="82">
        <v>93.551000000000002</v>
      </c>
      <c r="D1938" s="82" t="s">
        <v>34087</v>
      </c>
      <c r="E1938" s="82" t="s">
        <v>39547</v>
      </c>
      <c r="F1938" s="82" t="s">
        <v>39548</v>
      </c>
      <c r="G1938" s="82" t="s">
        <v>359</v>
      </c>
      <c r="H1938" s="82" t="s">
        <v>360</v>
      </c>
      <c r="I1938" s="82" t="s">
        <v>39549</v>
      </c>
      <c r="J1938" s="82" t="s">
        <v>39550</v>
      </c>
      <c r="K1938" s="82" t="s">
        <v>39551</v>
      </c>
      <c r="L1938" s="82" t="s">
        <v>1180</v>
      </c>
      <c r="M1938" s="82" t="s">
        <v>39552</v>
      </c>
      <c r="N1938" s="82" t="s">
        <v>39553</v>
      </c>
      <c r="O1938" s="82" t="s">
        <v>558</v>
      </c>
      <c r="P1938" s="82" t="s">
        <v>39554</v>
      </c>
      <c r="Q1938" s="82" t="s">
        <v>39555</v>
      </c>
      <c r="R1938" s="82" t="s">
        <v>39556</v>
      </c>
      <c r="S1938" s="82" t="s">
        <v>39557</v>
      </c>
      <c r="T1938" s="82" t="s">
        <v>39558</v>
      </c>
      <c r="U1938" s="82" t="s">
        <v>39559</v>
      </c>
      <c r="V1938" s="82" t="s">
        <v>632</v>
      </c>
      <c r="W1938" s="82" t="s">
        <v>39560</v>
      </c>
      <c r="X1938" s="82" t="s">
        <v>37418</v>
      </c>
      <c r="Y1938" s="82" t="s">
        <v>39561</v>
      </c>
      <c r="Z1938" s="82" t="s">
        <v>39562</v>
      </c>
      <c r="AA1938" s="82" t="s">
        <v>39563</v>
      </c>
      <c r="AB1938" s="82" t="s">
        <v>34586</v>
      </c>
      <c r="AC1938" s="82" t="s">
        <v>1011</v>
      </c>
      <c r="AD1938" s="82" t="s">
        <v>39564</v>
      </c>
      <c r="AE1938" s="82" t="s">
        <v>39565</v>
      </c>
      <c r="AF1938" s="82" t="s">
        <v>382</v>
      </c>
      <c r="AG1938" s="82" t="s">
        <v>382</v>
      </c>
      <c r="AH1938" s="82" t="s">
        <v>39566</v>
      </c>
      <c r="AI1938" s="82" t="s">
        <v>1656</v>
      </c>
      <c r="AJ1938" s="82" t="s">
        <v>33659</v>
      </c>
      <c r="AK1938" s="82" t="s">
        <v>39567</v>
      </c>
      <c r="AL1938" s="82" t="s">
        <v>415</v>
      </c>
    </row>
    <row r="1939" spans="1:38" x14ac:dyDescent="0.25">
      <c r="A1939" s="82" t="s">
        <v>219</v>
      </c>
      <c r="B1939" s="82">
        <v>93.555999999999997</v>
      </c>
      <c r="D1939" s="82" t="s">
        <v>34087</v>
      </c>
      <c r="E1939" s="82" t="s">
        <v>34634</v>
      </c>
      <c r="F1939" s="82" t="s">
        <v>39568</v>
      </c>
      <c r="G1939" s="82" t="s">
        <v>3124</v>
      </c>
      <c r="H1939" s="82" t="s">
        <v>360</v>
      </c>
      <c r="I1939" s="82" t="s">
        <v>39569</v>
      </c>
      <c r="J1939" s="82" t="s">
        <v>39570</v>
      </c>
      <c r="K1939" s="82" t="s">
        <v>39571</v>
      </c>
      <c r="L1939" s="82" t="s">
        <v>1180</v>
      </c>
      <c r="M1939" s="82" t="s">
        <v>39572</v>
      </c>
      <c r="N1939" s="82" t="s">
        <v>39573</v>
      </c>
      <c r="O1939" s="82" t="s">
        <v>39574</v>
      </c>
      <c r="P1939" s="82" t="s">
        <v>39575</v>
      </c>
      <c r="Q1939" s="82" t="s">
        <v>39576</v>
      </c>
      <c r="R1939" s="82" t="s">
        <v>39577</v>
      </c>
      <c r="S1939" s="82" t="s">
        <v>39578</v>
      </c>
      <c r="T1939" s="82" t="s">
        <v>39579</v>
      </c>
      <c r="U1939" s="82" t="s">
        <v>39580</v>
      </c>
      <c r="V1939" s="82" t="s">
        <v>39581</v>
      </c>
      <c r="W1939" s="82" t="s">
        <v>39582</v>
      </c>
      <c r="X1939" s="82" t="s">
        <v>34582</v>
      </c>
      <c r="Y1939" s="82" t="s">
        <v>39583</v>
      </c>
      <c r="Z1939" s="82" t="s">
        <v>39584</v>
      </c>
      <c r="AA1939" s="82" t="s">
        <v>39585</v>
      </c>
      <c r="AB1939" s="82" t="s">
        <v>34586</v>
      </c>
      <c r="AC1939" s="82" t="s">
        <v>39586</v>
      </c>
      <c r="AD1939" s="82" t="s">
        <v>39587</v>
      </c>
      <c r="AE1939" s="82" t="s">
        <v>39565</v>
      </c>
      <c r="AF1939" s="82" t="s">
        <v>39588</v>
      </c>
      <c r="AG1939" s="82" t="s">
        <v>382</v>
      </c>
      <c r="AH1939" s="82" t="s">
        <v>360</v>
      </c>
      <c r="AI1939" s="82" t="s">
        <v>1703</v>
      </c>
      <c r="AJ1939" s="82" t="s">
        <v>33659</v>
      </c>
      <c r="AK1939" s="82" t="s">
        <v>39589</v>
      </c>
      <c r="AL1939" s="82" t="s">
        <v>415</v>
      </c>
    </row>
    <row r="1940" spans="1:38" x14ac:dyDescent="0.25">
      <c r="A1940" s="82" t="s">
        <v>39590</v>
      </c>
      <c r="B1940" s="82">
        <v>93.557000000000002</v>
      </c>
      <c r="C1940" s="82" t="s">
        <v>39591</v>
      </c>
      <c r="D1940" s="82" t="s">
        <v>34087</v>
      </c>
      <c r="E1940" s="82" t="s">
        <v>39592</v>
      </c>
      <c r="F1940" s="82" t="s">
        <v>39593</v>
      </c>
      <c r="G1940" s="82" t="s">
        <v>359</v>
      </c>
      <c r="H1940" s="82" t="s">
        <v>360</v>
      </c>
      <c r="I1940" s="82" t="s">
        <v>39594</v>
      </c>
      <c r="J1940" s="82" t="s">
        <v>39595</v>
      </c>
      <c r="K1940" s="82" t="s">
        <v>39596</v>
      </c>
      <c r="L1940" s="82" t="s">
        <v>39597</v>
      </c>
      <c r="M1940" s="82" t="s">
        <v>39598</v>
      </c>
      <c r="N1940" s="82" t="s">
        <v>39599</v>
      </c>
      <c r="O1940" s="82" t="s">
        <v>558</v>
      </c>
      <c r="P1940" s="82" t="s">
        <v>360</v>
      </c>
      <c r="Q1940" s="82" t="s">
        <v>360</v>
      </c>
      <c r="R1940" s="82" t="s">
        <v>39600</v>
      </c>
      <c r="S1940" s="82" t="s">
        <v>39601</v>
      </c>
      <c r="T1940" s="82" t="s">
        <v>39602</v>
      </c>
      <c r="U1940" s="82" t="s">
        <v>39603</v>
      </c>
      <c r="V1940" s="82" t="s">
        <v>34555</v>
      </c>
      <c r="W1940" s="82" t="s">
        <v>39604</v>
      </c>
      <c r="X1940" s="82" t="s">
        <v>37418</v>
      </c>
      <c r="Y1940" s="82" t="s">
        <v>39605</v>
      </c>
      <c r="Z1940" s="82" t="s">
        <v>39606</v>
      </c>
      <c r="AA1940" s="82" t="s">
        <v>39607</v>
      </c>
      <c r="AB1940" s="82" t="s">
        <v>39608</v>
      </c>
      <c r="AC1940" s="82" t="s">
        <v>39609</v>
      </c>
      <c r="AD1940" s="82" t="s">
        <v>39610</v>
      </c>
      <c r="AE1940" s="82" t="s">
        <v>34103</v>
      </c>
      <c r="AF1940" s="82" t="s">
        <v>39611</v>
      </c>
      <c r="AG1940" s="82" t="s">
        <v>382</v>
      </c>
      <c r="AH1940" s="82" t="s">
        <v>39612</v>
      </c>
      <c r="AI1940" s="82" t="s">
        <v>1842</v>
      </c>
      <c r="AJ1940" s="82" t="s">
        <v>33659</v>
      </c>
      <c r="AK1940" s="82" t="s">
        <v>39613</v>
      </c>
      <c r="AL1940" s="82" t="s">
        <v>415</v>
      </c>
    </row>
    <row r="1941" spans="1:38" x14ac:dyDescent="0.25">
      <c r="A1941" s="82" t="s">
        <v>177</v>
      </c>
      <c r="B1941" s="82">
        <v>93.558000000000007</v>
      </c>
      <c r="C1941" s="82" t="s">
        <v>39614</v>
      </c>
      <c r="D1941" s="82" t="s">
        <v>34087</v>
      </c>
      <c r="E1941" s="82" t="s">
        <v>39615</v>
      </c>
      <c r="F1941" s="82" t="s">
        <v>39616</v>
      </c>
      <c r="G1941" s="82" t="s">
        <v>30139</v>
      </c>
      <c r="H1941" s="82" t="s">
        <v>360</v>
      </c>
      <c r="I1941" s="82" t="s">
        <v>39617</v>
      </c>
      <c r="J1941" s="82" t="s">
        <v>39618</v>
      </c>
      <c r="K1941" s="82" t="s">
        <v>39619</v>
      </c>
      <c r="L1941" s="82" t="s">
        <v>421</v>
      </c>
      <c r="M1941" s="82" t="s">
        <v>39620</v>
      </c>
      <c r="N1941" s="82" t="s">
        <v>39621</v>
      </c>
      <c r="O1941" s="82" t="s">
        <v>366</v>
      </c>
      <c r="P1941" s="82" t="s">
        <v>39622</v>
      </c>
      <c r="Q1941" s="82" t="s">
        <v>360</v>
      </c>
      <c r="R1941" s="82" t="s">
        <v>39623</v>
      </c>
      <c r="S1941" s="82" t="s">
        <v>39624</v>
      </c>
      <c r="T1941" s="82" t="s">
        <v>39625</v>
      </c>
      <c r="U1941" s="82" t="s">
        <v>39626</v>
      </c>
      <c r="V1941" s="82" t="s">
        <v>39627</v>
      </c>
      <c r="W1941" s="82" t="s">
        <v>39628</v>
      </c>
      <c r="X1941" s="82" t="s">
        <v>38826</v>
      </c>
      <c r="Y1941" s="82" t="s">
        <v>39629</v>
      </c>
      <c r="Z1941" s="82" t="s">
        <v>39630</v>
      </c>
      <c r="AA1941" s="82" t="s">
        <v>39631</v>
      </c>
      <c r="AB1941" s="82" t="s">
        <v>39632</v>
      </c>
      <c r="AC1941" s="82" t="s">
        <v>39633</v>
      </c>
      <c r="AD1941" s="82" t="s">
        <v>39634</v>
      </c>
      <c r="AE1941" s="82" t="s">
        <v>39635</v>
      </c>
      <c r="AF1941" s="82" t="s">
        <v>39636</v>
      </c>
      <c r="AG1941" s="82" t="s">
        <v>382</v>
      </c>
      <c r="AH1941" s="82" t="s">
        <v>382</v>
      </c>
      <c r="AI1941" s="82" t="s">
        <v>1752</v>
      </c>
      <c r="AJ1941" s="82" t="s">
        <v>33659</v>
      </c>
      <c r="AK1941" s="82" t="s">
        <v>39637</v>
      </c>
      <c r="AL1941" s="82" t="s">
        <v>415</v>
      </c>
    </row>
    <row r="1942" spans="1:38" x14ac:dyDescent="0.25">
      <c r="A1942" s="82" t="s">
        <v>39638</v>
      </c>
      <c r="B1942" s="82">
        <v>93.56</v>
      </c>
      <c r="C1942" s="82" t="s">
        <v>39639</v>
      </c>
      <c r="D1942" s="82" t="s">
        <v>34087</v>
      </c>
      <c r="E1942" s="82" t="s">
        <v>39640</v>
      </c>
      <c r="F1942" s="82" t="s">
        <v>39641</v>
      </c>
      <c r="G1942" s="82" t="s">
        <v>683</v>
      </c>
      <c r="H1942" s="82" t="s">
        <v>360</v>
      </c>
      <c r="I1942" s="82" t="s">
        <v>39642</v>
      </c>
      <c r="J1942" s="82" t="s">
        <v>39643</v>
      </c>
      <c r="K1942" s="82" t="s">
        <v>39644</v>
      </c>
      <c r="L1942" s="82" t="s">
        <v>39645</v>
      </c>
      <c r="M1942" s="82" t="s">
        <v>39646</v>
      </c>
      <c r="N1942" s="82" t="s">
        <v>39647</v>
      </c>
      <c r="O1942" s="82" t="s">
        <v>366</v>
      </c>
      <c r="P1942" s="82" t="s">
        <v>39648</v>
      </c>
      <c r="Q1942" s="82" t="s">
        <v>39649</v>
      </c>
      <c r="R1942" s="82" t="s">
        <v>39650</v>
      </c>
      <c r="S1942" s="82" t="s">
        <v>39651</v>
      </c>
      <c r="T1942" s="82" t="s">
        <v>39652</v>
      </c>
      <c r="U1942" s="82" t="s">
        <v>39653</v>
      </c>
      <c r="V1942" s="82" t="s">
        <v>6042</v>
      </c>
      <c r="W1942" s="82" t="s">
        <v>39654</v>
      </c>
      <c r="X1942" s="82" t="s">
        <v>39655</v>
      </c>
      <c r="Y1942" s="82" t="s">
        <v>39656</v>
      </c>
      <c r="Z1942" s="82" t="s">
        <v>39657</v>
      </c>
      <c r="AA1942" s="82" t="s">
        <v>39658</v>
      </c>
      <c r="AB1942" s="82" t="s">
        <v>39659</v>
      </c>
      <c r="AC1942" s="82" t="s">
        <v>39660</v>
      </c>
      <c r="AD1942" s="82" t="s">
        <v>39661</v>
      </c>
      <c r="AE1942" s="82" t="s">
        <v>39635</v>
      </c>
      <c r="AF1942" s="82" t="s">
        <v>39662</v>
      </c>
      <c r="AG1942" s="82" t="s">
        <v>382</v>
      </c>
      <c r="AH1942" s="82" t="s">
        <v>360</v>
      </c>
      <c r="AI1942" s="82" t="s">
        <v>620</v>
      </c>
      <c r="AJ1942" s="82" t="s">
        <v>33659</v>
      </c>
      <c r="AK1942" s="82" t="s">
        <v>39663</v>
      </c>
      <c r="AL1942" s="82" t="s">
        <v>415</v>
      </c>
    </row>
    <row r="1943" spans="1:38" x14ac:dyDescent="0.25">
      <c r="A1943" s="82" t="s">
        <v>187</v>
      </c>
      <c r="B1943" s="82">
        <v>93.563000000000002</v>
      </c>
      <c r="D1943" s="82" t="s">
        <v>34087</v>
      </c>
      <c r="E1943" s="82" t="s">
        <v>39664</v>
      </c>
      <c r="F1943" s="82" t="s">
        <v>39665</v>
      </c>
      <c r="G1943" s="82" t="s">
        <v>683</v>
      </c>
      <c r="H1943" s="82" t="s">
        <v>360</v>
      </c>
      <c r="I1943" s="82" t="s">
        <v>39666</v>
      </c>
      <c r="J1943" s="82" t="s">
        <v>39667</v>
      </c>
      <c r="K1943" s="82" t="s">
        <v>39668</v>
      </c>
      <c r="L1943" s="82" t="s">
        <v>39669</v>
      </c>
      <c r="M1943" s="82" t="s">
        <v>39670</v>
      </c>
      <c r="N1943" s="82" t="s">
        <v>39671</v>
      </c>
      <c r="O1943" s="82" t="s">
        <v>558</v>
      </c>
      <c r="P1943" s="82" t="s">
        <v>39672</v>
      </c>
      <c r="Q1943" s="82" t="s">
        <v>39673</v>
      </c>
      <c r="R1943" s="82" t="s">
        <v>39674</v>
      </c>
      <c r="S1943" s="82" t="s">
        <v>39675</v>
      </c>
      <c r="T1943" s="82" t="s">
        <v>39676</v>
      </c>
      <c r="U1943" s="82" t="s">
        <v>39677</v>
      </c>
      <c r="V1943" s="82" t="s">
        <v>39678</v>
      </c>
      <c r="W1943" s="82" t="s">
        <v>39679</v>
      </c>
      <c r="X1943" s="82" t="s">
        <v>39655</v>
      </c>
      <c r="Y1943" s="82" t="s">
        <v>39680</v>
      </c>
      <c r="Z1943" s="82" t="s">
        <v>39681</v>
      </c>
      <c r="AA1943" s="82" t="s">
        <v>39682</v>
      </c>
      <c r="AB1943" s="82" t="s">
        <v>39683</v>
      </c>
      <c r="AC1943" s="82" t="s">
        <v>39684</v>
      </c>
      <c r="AD1943" s="82" t="s">
        <v>39685</v>
      </c>
      <c r="AE1943" s="82" t="s">
        <v>39686</v>
      </c>
      <c r="AF1943" s="82" t="s">
        <v>39687</v>
      </c>
      <c r="AG1943" s="82" t="s">
        <v>382</v>
      </c>
      <c r="AH1943" s="82" t="s">
        <v>382</v>
      </c>
      <c r="AI1943" s="82" t="s">
        <v>620</v>
      </c>
      <c r="AJ1943" s="82" t="s">
        <v>33659</v>
      </c>
      <c r="AK1943" s="82" t="s">
        <v>39688</v>
      </c>
      <c r="AL1943" s="82" t="s">
        <v>415</v>
      </c>
    </row>
    <row r="1944" spans="1:38" x14ac:dyDescent="0.25">
      <c r="A1944" s="82" t="s">
        <v>39689</v>
      </c>
      <c r="B1944" s="82">
        <v>93.563999999999993</v>
      </c>
      <c r="D1944" s="82" t="s">
        <v>34087</v>
      </c>
      <c r="E1944" s="82" t="s">
        <v>39690</v>
      </c>
      <c r="F1944" s="82" t="s">
        <v>39691</v>
      </c>
      <c r="G1944" s="82" t="s">
        <v>359</v>
      </c>
      <c r="H1944" s="82" t="s">
        <v>360</v>
      </c>
      <c r="I1944" s="82" t="s">
        <v>39692</v>
      </c>
      <c r="J1944" s="82" t="s">
        <v>39693</v>
      </c>
      <c r="K1944" s="82" t="s">
        <v>39694</v>
      </c>
      <c r="L1944" s="82" t="s">
        <v>1180</v>
      </c>
      <c r="M1944" s="82" t="s">
        <v>39695</v>
      </c>
      <c r="N1944" s="82" t="s">
        <v>39696</v>
      </c>
      <c r="O1944" s="82" t="s">
        <v>558</v>
      </c>
      <c r="P1944" s="82" t="s">
        <v>39697</v>
      </c>
      <c r="Q1944" s="82" t="s">
        <v>39698</v>
      </c>
      <c r="R1944" s="82" t="s">
        <v>39699</v>
      </c>
      <c r="S1944" s="82" t="s">
        <v>39700</v>
      </c>
      <c r="T1944" s="82" t="s">
        <v>39701</v>
      </c>
      <c r="U1944" s="82" t="s">
        <v>39702</v>
      </c>
      <c r="V1944" s="82" t="s">
        <v>39703</v>
      </c>
      <c r="W1944" s="82" t="s">
        <v>39704</v>
      </c>
      <c r="X1944" s="82" t="s">
        <v>39655</v>
      </c>
      <c r="Y1944" s="82" t="s">
        <v>39705</v>
      </c>
      <c r="Z1944" s="82" t="s">
        <v>39706</v>
      </c>
      <c r="AA1944" s="82" t="s">
        <v>39707</v>
      </c>
      <c r="AB1944" s="82" t="s">
        <v>39708</v>
      </c>
      <c r="AC1944" s="82" t="s">
        <v>636</v>
      </c>
      <c r="AD1944" s="82" t="s">
        <v>39709</v>
      </c>
      <c r="AE1944" s="82" t="s">
        <v>39710</v>
      </c>
      <c r="AF1944" s="82" t="s">
        <v>39711</v>
      </c>
      <c r="AG1944" s="82" t="s">
        <v>382</v>
      </c>
      <c r="AH1944" s="82" t="s">
        <v>39712</v>
      </c>
      <c r="AI1944" s="82" t="s">
        <v>620</v>
      </c>
      <c r="AJ1944" s="82" t="s">
        <v>33659</v>
      </c>
      <c r="AK1944" s="82" t="s">
        <v>39713</v>
      </c>
      <c r="AL1944" s="82" t="s">
        <v>1286</v>
      </c>
    </row>
    <row r="1945" spans="1:38" x14ac:dyDescent="0.25">
      <c r="A1945" s="82" t="s">
        <v>39714</v>
      </c>
      <c r="B1945" s="82">
        <v>93.566000000000003</v>
      </c>
      <c r="C1945" s="82" t="s">
        <v>39715</v>
      </c>
      <c r="D1945" s="82" t="s">
        <v>34087</v>
      </c>
      <c r="E1945" s="82" t="s">
        <v>39716</v>
      </c>
      <c r="F1945" s="82" t="s">
        <v>39717</v>
      </c>
      <c r="G1945" s="82" t="s">
        <v>683</v>
      </c>
      <c r="H1945" s="82" t="s">
        <v>360</v>
      </c>
      <c r="I1945" s="82" t="s">
        <v>39718</v>
      </c>
      <c r="J1945" s="82" t="s">
        <v>39719</v>
      </c>
      <c r="K1945" s="82" t="s">
        <v>39720</v>
      </c>
      <c r="L1945" s="82" t="s">
        <v>580</v>
      </c>
      <c r="M1945" s="82" t="s">
        <v>39721</v>
      </c>
      <c r="N1945" s="82" t="s">
        <v>39722</v>
      </c>
      <c r="O1945" s="82" t="s">
        <v>558</v>
      </c>
      <c r="P1945" s="82" t="s">
        <v>360</v>
      </c>
      <c r="Q1945" s="82" t="s">
        <v>360</v>
      </c>
      <c r="R1945" s="82" t="s">
        <v>39723</v>
      </c>
      <c r="S1945" s="82" t="s">
        <v>400</v>
      </c>
      <c r="T1945" s="82" t="s">
        <v>39724</v>
      </c>
      <c r="U1945" s="82" t="s">
        <v>39725</v>
      </c>
      <c r="V1945" s="82" t="s">
        <v>632</v>
      </c>
      <c r="W1945" s="82" t="s">
        <v>39726</v>
      </c>
      <c r="X1945" s="82" t="s">
        <v>37227</v>
      </c>
      <c r="Y1945" s="82" t="s">
        <v>39727</v>
      </c>
      <c r="Z1945" s="82" t="s">
        <v>39728</v>
      </c>
      <c r="AA1945" s="82" t="s">
        <v>39729</v>
      </c>
      <c r="AB1945" s="82" t="s">
        <v>39730</v>
      </c>
      <c r="AC1945" s="82" t="s">
        <v>1011</v>
      </c>
      <c r="AD1945" s="82" t="s">
        <v>39731</v>
      </c>
      <c r="AE1945" s="82" t="s">
        <v>39732</v>
      </c>
      <c r="AF1945" s="82" t="s">
        <v>39733</v>
      </c>
      <c r="AG1945" s="82" t="s">
        <v>382</v>
      </c>
      <c r="AH1945" s="82" t="s">
        <v>360</v>
      </c>
      <c r="AI1945" s="82" t="s">
        <v>620</v>
      </c>
      <c r="AJ1945" s="82" t="s">
        <v>33659</v>
      </c>
      <c r="AK1945" s="82" t="s">
        <v>39734</v>
      </c>
      <c r="AL1945" s="82" t="s">
        <v>415</v>
      </c>
    </row>
    <row r="1946" spans="1:38" x14ac:dyDescent="0.25">
      <c r="A1946" s="82" t="s">
        <v>39735</v>
      </c>
      <c r="B1946" s="82">
        <v>93.566999999999993</v>
      </c>
      <c r="C1946" s="82" t="s">
        <v>39736</v>
      </c>
      <c r="D1946" s="82" t="s">
        <v>34087</v>
      </c>
      <c r="E1946" s="82" t="s">
        <v>39737</v>
      </c>
      <c r="F1946" s="82" t="s">
        <v>39738</v>
      </c>
      <c r="G1946" s="82" t="s">
        <v>14355</v>
      </c>
      <c r="H1946" s="82" t="s">
        <v>360</v>
      </c>
      <c r="I1946" s="82" t="s">
        <v>39739</v>
      </c>
      <c r="J1946" s="82" t="s">
        <v>39740</v>
      </c>
      <c r="K1946" s="82" t="s">
        <v>39741</v>
      </c>
      <c r="L1946" s="82" t="s">
        <v>39742</v>
      </c>
      <c r="M1946" s="82" t="s">
        <v>39743</v>
      </c>
      <c r="N1946" s="82" t="s">
        <v>39744</v>
      </c>
      <c r="O1946" s="82" t="s">
        <v>558</v>
      </c>
      <c r="P1946" s="82" t="s">
        <v>39745</v>
      </c>
      <c r="Q1946" s="82" t="s">
        <v>360</v>
      </c>
      <c r="R1946" s="82" t="s">
        <v>39746</v>
      </c>
      <c r="S1946" s="82" t="s">
        <v>39747</v>
      </c>
      <c r="T1946" s="82" t="s">
        <v>39748</v>
      </c>
      <c r="U1946" s="82" t="s">
        <v>39749</v>
      </c>
      <c r="V1946" s="82" t="s">
        <v>39750</v>
      </c>
      <c r="W1946" s="82" t="s">
        <v>39751</v>
      </c>
      <c r="X1946" s="82" t="s">
        <v>37227</v>
      </c>
      <c r="Y1946" s="82" t="s">
        <v>39752</v>
      </c>
      <c r="Z1946" s="82" t="s">
        <v>39753</v>
      </c>
      <c r="AA1946" s="82" t="s">
        <v>39754</v>
      </c>
      <c r="AB1946" s="82" t="s">
        <v>39755</v>
      </c>
      <c r="AC1946" s="82" t="s">
        <v>1011</v>
      </c>
      <c r="AD1946" s="82" t="s">
        <v>39756</v>
      </c>
      <c r="AE1946" s="82" t="s">
        <v>39757</v>
      </c>
      <c r="AF1946" s="82" t="s">
        <v>39758</v>
      </c>
      <c r="AG1946" s="82" t="s">
        <v>382</v>
      </c>
      <c r="AH1946" s="82" t="s">
        <v>39759</v>
      </c>
      <c r="AI1946" s="82" t="s">
        <v>620</v>
      </c>
      <c r="AJ1946" s="82" t="s">
        <v>33659</v>
      </c>
      <c r="AK1946" s="82" t="s">
        <v>39760</v>
      </c>
      <c r="AL1946" s="82" t="s">
        <v>1286</v>
      </c>
    </row>
    <row r="1947" spans="1:38" x14ac:dyDescent="0.25">
      <c r="A1947" s="82" t="s">
        <v>163</v>
      </c>
      <c r="B1947" s="82">
        <v>93.567999999999998</v>
      </c>
      <c r="D1947" s="82" t="s">
        <v>34087</v>
      </c>
      <c r="E1947" s="82" t="s">
        <v>39761</v>
      </c>
      <c r="F1947" s="82" t="s">
        <v>39762</v>
      </c>
      <c r="G1947" s="82" t="s">
        <v>683</v>
      </c>
      <c r="H1947" s="82" t="s">
        <v>360</v>
      </c>
      <c r="I1947" s="82" t="s">
        <v>39763</v>
      </c>
      <c r="J1947" s="82" t="s">
        <v>39764</v>
      </c>
      <c r="K1947" s="82" t="s">
        <v>39765</v>
      </c>
      <c r="L1947" s="82" t="s">
        <v>580</v>
      </c>
      <c r="M1947" s="82" t="s">
        <v>39766</v>
      </c>
      <c r="N1947" s="82" t="s">
        <v>39767</v>
      </c>
      <c r="O1947" s="82" t="s">
        <v>39768</v>
      </c>
      <c r="P1947" s="82" t="s">
        <v>39769</v>
      </c>
      <c r="Q1947" s="82" t="s">
        <v>39770</v>
      </c>
      <c r="R1947" s="82" t="s">
        <v>39771</v>
      </c>
      <c r="S1947" s="82" t="s">
        <v>400</v>
      </c>
      <c r="T1947" s="82" t="s">
        <v>39772</v>
      </c>
      <c r="U1947" s="82" t="s">
        <v>39773</v>
      </c>
      <c r="V1947" s="82" t="s">
        <v>39774</v>
      </c>
      <c r="W1947" s="82" t="s">
        <v>39775</v>
      </c>
      <c r="X1947" s="82" t="s">
        <v>39776</v>
      </c>
      <c r="Y1947" s="82" t="s">
        <v>39777</v>
      </c>
      <c r="Z1947" s="82" t="s">
        <v>39778</v>
      </c>
      <c r="AA1947" s="82" t="s">
        <v>39779</v>
      </c>
      <c r="AB1947" s="82" t="s">
        <v>382</v>
      </c>
      <c r="AC1947" s="82" t="s">
        <v>1011</v>
      </c>
      <c r="AD1947" s="82" t="s">
        <v>39780</v>
      </c>
      <c r="AE1947" s="82" t="s">
        <v>39781</v>
      </c>
      <c r="AF1947" s="82" t="s">
        <v>382</v>
      </c>
      <c r="AG1947" s="82" t="s">
        <v>382</v>
      </c>
      <c r="AH1947" s="82" t="s">
        <v>39782</v>
      </c>
      <c r="AI1947" s="82" t="s">
        <v>620</v>
      </c>
      <c r="AJ1947" s="82" t="s">
        <v>33659</v>
      </c>
      <c r="AK1947" s="82" t="s">
        <v>39783</v>
      </c>
      <c r="AL1947" s="82" t="s">
        <v>387</v>
      </c>
    </row>
    <row r="1948" spans="1:38" x14ac:dyDescent="0.25">
      <c r="A1948" s="82" t="s">
        <v>164</v>
      </c>
      <c r="B1948" s="82">
        <v>93.569000000000003</v>
      </c>
      <c r="C1948" s="82" t="s">
        <v>39784</v>
      </c>
      <c r="D1948" s="82" t="s">
        <v>34087</v>
      </c>
      <c r="E1948" s="82" t="s">
        <v>39785</v>
      </c>
      <c r="F1948" s="82" t="s">
        <v>39786</v>
      </c>
      <c r="G1948" s="82" t="s">
        <v>683</v>
      </c>
      <c r="H1948" s="82" t="s">
        <v>360</v>
      </c>
      <c r="I1948" s="82" t="s">
        <v>39787</v>
      </c>
      <c r="J1948" s="82" t="s">
        <v>39788</v>
      </c>
      <c r="K1948" s="82" t="s">
        <v>628</v>
      </c>
      <c r="L1948" s="82" t="s">
        <v>580</v>
      </c>
      <c r="M1948" s="82" t="s">
        <v>39789</v>
      </c>
      <c r="N1948" s="82" t="s">
        <v>39790</v>
      </c>
      <c r="O1948" s="82" t="s">
        <v>558</v>
      </c>
      <c r="P1948" s="82" t="s">
        <v>360</v>
      </c>
      <c r="Q1948" s="82" t="s">
        <v>39791</v>
      </c>
      <c r="R1948" s="82" t="s">
        <v>360</v>
      </c>
      <c r="S1948" s="82" t="s">
        <v>39792</v>
      </c>
      <c r="T1948" s="82" t="s">
        <v>39793</v>
      </c>
      <c r="U1948" s="82" t="s">
        <v>39794</v>
      </c>
      <c r="V1948" s="82" t="s">
        <v>632</v>
      </c>
      <c r="W1948" s="82" t="s">
        <v>39795</v>
      </c>
      <c r="X1948" s="82" t="s">
        <v>37418</v>
      </c>
      <c r="Y1948" s="82" t="s">
        <v>39796</v>
      </c>
      <c r="Z1948" s="82" t="s">
        <v>39797</v>
      </c>
      <c r="AA1948" s="82" t="s">
        <v>39798</v>
      </c>
      <c r="AB1948" s="82" t="s">
        <v>39799</v>
      </c>
      <c r="AC1948" s="82" t="s">
        <v>735</v>
      </c>
      <c r="AD1948" s="82" t="s">
        <v>39800</v>
      </c>
      <c r="AE1948" s="82" t="s">
        <v>39801</v>
      </c>
      <c r="AF1948" s="82" t="s">
        <v>39802</v>
      </c>
      <c r="AG1948" s="82" t="s">
        <v>382</v>
      </c>
      <c r="AH1948" s="82" t="s">
        <v>360</v>
      </c>
      <c r="AI1948" s="82" t="s">
        <v>620</v>
      </c>
      <c r="AJ1948" s="82" t="s">
        <v>33659</v>
      </c>
      <c r="AK1948" s="82" t="s">
        <v>39803</v>
      </c>
      <c r="AL1948" s="82" t="s">
        <v>387</v>
      </c>
    </row>
    <row r="1949" spans="1:38" x14ac:dyDescent="0.25">
      <c r="A1949" s="82" t="s">
        <v>169</v>
      </c>
      <c r="B1949" s="82">
        <v>93.57</v>
      </c>
      <c r="C1949" s="82" t="s">
        <v>39804</v>
      </c>
      <c r="D1949" s="82" t="s">
        <v>34087</v>
      </c>
      <c r="E1949" s="82" t="s">
        <v>39805</v>
      </c>
      <c r="F1949" s="82" t="s">
        <v>39806</v>
      </c>
      <c r="G1949" s="82" t="s">
        <v>359</v>
      </c>
      <c r="H1949" s="82" t="s">
        <v>360</v>
      </c>
      <c r="I1949" s="82" t="s">
        <v>39807</v>
      </c>
      <c r="J1949" s="82" t="s">
        <v>39808</v>
      </c>
      <c r="K1949" s="82" t="s">
        <v>39809</v>
      </c>
      <c r="L1949" s="82" t="s">
        <v>1180</v>
      </c>
      <c r="M1949" s="82" t="s">
        <v>39810</v>
      </c>
      <c r="N1949" s="82" t="s">
        <v>39811</v>
      </c>
      <c r="O1949" s="82" t="s">
        <v>39812</v>
      </c>
      <c r="P1949" s="82" t="s">
        <v>39813</v>
      </c>
      <c r="Q1949" s="82" t="s">
        <v>360</v>
      </c>
      <c r="R1949" s="82" t="s">
        <v>39814</v>
      </c>
      <c r="S1949" s="82" t="s">
        <v>400</v>
      </c>
      <c r="T1949" s="82" t="s">
        <v>39815</v>
      </c>
      <c r="U1949" s="82" t="s">
        <v>39816</v>
      </c>
      <c r="V1949" s="82" t="s">
        <v>39817</v>
      </c>
      <c r="W1949" s="82" t="s">
        <v>39818</v>
      </c>
      <c r="X1949" s="82" t="s">
        <v>37418</v>
      </c>
      <c r="Y1949" s="82" t="s">
        <v>39819</v>
      </c>
      <c r="Z1949" s="82" t="s">
        <v>39820</v>
      </c>
      <c r="AA1949" s="82" t="s">
        <v>39821</v>
      </c>
      <c r="AB1949" s="82" t="s">
        <v>39822</v>
      </c>
      <c r="AC1949" s="82" t="s">
        <v>1011</v>
      </c>
      <c r="AD1949" s="82" t="s">
        <v>39823</v>
      </c>
      <c r="AE1949" s="82" t="s">
        <v>39824</v>
      </c>
      <c r="AF1949" s="82" t="s">
        <v>39825</v>
      </c>
      <c r="AG1949" s="82" t="s">
        <v>382</v>
      </c>
      <c r="AH1949" s="82" t="s">
        <v>39826</v>
      </c>
      <c r="AI1949" s="82" t="s">
        <v>620</v>
      </c>
      <c r="AJ1949" s="82" t="s">
        <v>33659</v>
      </c>
      <c r="AK1949" s="82" t="s">
        <v>39827</v>
      </c>
      <c r="AL1949" s="82" t="s">
        <v>415</v>
      </c>
    </row>
    <row r="1950" spans="1:38" x14ac:dyDescent="0.25">
      <c r="A1950" s="82" t="s">
        <v>197</v>
      </c>
      <c r="B1950" s="82">
        <v>93.575000000000003</v>
      </c>
      <c r="C1950" s="82" t="s">
        <v>39828</v>
      </c>
      <c r="D1950" s="82" t="s">
        <v>34087</v>
      </c>
      <c r="E1950" s="82" t="s">
        <v>39829</v>
      </c>
      <c r="F1950" s="82" t="s">
        <v>39830</v>
      </c>
      <c r="G1950" s="82" t="s">
        <v>683</v>
      </c>
      <c r="H1950" s="82" t="s">
        <v>360</v>
      </c>
      <c r="I1950" s="82" t="s">
        <v>39831</v>
      </c>
      <c r="J1950" s="82" t="s">
        <v>39832</v>
      </c>
      <c r="K1950" s="82" t="s">
        <v>39833</v>
      </c>
      <c r="L1950" s="82" t="s">
        <v>39834</v>
      </c>
      <c r="M1950" s="82" t="s">
        <v>39835</v>
      </c>
      <c r="N1950" s="82" t="s">
        <v>39836</v>
      </c>
      <c r="O1950" s="82" t="s">
        <v>558</v>
      </c>
      <c r="P1950" s="82" t="s">
        <v>39837</v>
      </c>
      <c r="Q1950" s="82" t="s">
        <v>39838</v>
      </c>
      <c r="R1950" s="82" t="s">
        <v>39839</v>
      </c>
      <c r="S1950" s="82" t="s">
        <v>39840</v>
      </c>
      <c r="T1950" s="82" t="s">
        <v>39841</v>
      </c>
      <c r="U1950" s="82" t="s">
        <v>39842</v>
      </c>
      <c r="V1950" s="82" t="s">
        <v>39843</v>
      </c>
      <c r="W1950" s="82" t="s">
        <v>39844</v>
      </c>
      <c r="X1950" s="82" t="s">
        <v>39845</v>
      </c>
      <c r="Y1950" s="82" t="s">
        <v>39846</v>
      </c>
      <c r="Z1950" s="82" t="s">
        <v>39847</v>
      </c>
      <c r="AA1950" s="82" t="s">
        <v>39848</v>
      </c>
      <c r="AB1950" s="82" t="s">
        <v>39849</v>
      </c>
      <c r="AC1950" s="82" t="s">
        <v>39850</v>
      </c>
      <c r="AD1950" s="82" t="s">
        <v>39851</v>
      </c>
      <c r="AE1950" s="82" t="s">
        <v>39852</v>
      </c>
      <c r="AF1950" s="82" t="s">
        <v>39853</v>
      </c>
      <c r="AG1950" s="82" t="s">
        <v>382</v>
      </c>
      <c r="AH1950" s="82" t="s">
        <v>360</v>
      </c>
      <c r="AI1950" s="82" t="s">
        <v>620</v>
      </c>
      <c r="AJ1950" s="82" t="s">
        <v>33659</v>
      </c>
      <c r="AK1950" s="82" t="s">
        <v>39854</v>
      </c>
      <c r="AL1950" s="82" t="s">
        <v>1286</v>
      </c>
    </row>
    <row r="1951" spans="1:38" x14ac:dyDescent="0.25">
      <c r="A1951" s="82" t="s">
        <v>39855</v>
      </c>
      <c r="B1951" s="82">
        <v>93.575999999999993</v>
      </c>
      <c r="D1951" s="82" t="s">
        <v>34087</v>
      </c>
      <c r="E1951" s="82" t="s">
        <v>39856</v>
      </c>
      <c r="F1951" s="82" t="s">
        <v>39857</v>
      </c>
      <c r="G1951" s="82" t="s">
        <v>359</v>
      </c>
      <c r="H1951" s="82" t="s">
        <v>360</v>
      </c>
      <c r="I1951" s="82" t="s">
        <v>39858</v>
      </c>
      <c r="J1951" s="82" t="s">
        <v>39859</v>
      </c>
      <c r="K1951" s="82" t="s">
        <v>39860</v>
      </c>
      <c r="L1951" s="82" t="s">
        <v>580</v>
      </c>
      <c r="M1951" s="82" t="s">
        <v>39861</v>
      </c>
      <c r="N1951" s="82" t="s">
        <v>39862</v>
      </c>
      <c r="O1951" s="82" t="s">
        <v>558</v>
      </c>
      <c r="P1951" s="82" t="s">
        <v>360</v>
      </c>
      <c r="Q1951" s="82" t="s">
        <v>360</v>
      </c>
      <c r="R1951" s="82" t="s">
        <v>39863</v>
      </c>
      <c r="S1951" s="82" t="s">
        <v>400</v>
      </c>
      <c r="T1951" s="82" t="s">
        <v>39864</v>
      </c>
      <c r="U1951" s="82" t="s">
        <v>39865</v>
      </c>
      <c r="V1951" s="82" t="s">
        <v>39866</v>
      </c>
      <c r="W1951" s="82" t="s">
        <v>39867</v>
      </c>
      <c r="X1951" s="82" t="s">
        <v>37227</v>
      </c>
      <c r="Y1951" s="82" t="s">
        <v>39868</v>
      </c>
      <c r="Z1951" s="82" t="s">
        <v>39869</v>
      </c>
      <c r="AA1951" s="82" t="s">
        <v>39870</v>
      </c>
      <c r="AB1951" s="82" t="s">
        <v>39871</v>
      </c>
      <c r="AC1951" s="82" t="s">
        <v>1011</v>
      </c>
      <c r="AD1951" s="82" t="s">
        <v>39872</v>
      </c>
      <c r="AE1951" s="82" t="s">
        <v>39757</v>
      </c>
      <c r="AF1951" s="82" t="s">
        <v>39873</v>
      </c>
      <c r="AG1951" s="82" t="s">
        <v>382</v>
      </c>
      <c r="AH1951" s="82" t="s">
        <v>39874</v>
      </c>
      <c r="AI1951" s="82" t="s">
        <v>620</v>
      </c>
      <c r="AJ1951" s="82" t="s">
        <v>33659</v>
      </c>
      <c r="AK1951" s="82" t="s">
        <v>39875</v>
      </c>
      <c r="AL1951" s="82" t="s">
        <v>1286</v>
      </c>
    </row>
    <row r="1952" spans="1:38" x14ac:dyDescent="0.25">
      <c r="A1952" s="82" t="s">
        <v>39876</v>
      </c>
      <c r="B1952" s="82">
        <v>93.578999999999994</v>
      </c>
      <c r="C1952" s="82" t="s">
        <v>39877</v>
      </c>
      <c r="D1952" s="82" t="s">
        <v>34087</v>
      </c>
      <c r="E1952" s="82" t="s">
        <v>39878</v>
      </c>
      <c r="F1952" s="82" t="s">
        <v>39879</v>
      </c>
      <c r="G1952" s="82" t="s">
        <v>600</v>
      </c>
      <c r="H1952" s="82" t="s">
        <v>360</v>
      </c>
      <c r="I1952" s="82" t="s">
        <v>39880</v>
      </c>
      <c r="J1952" s="82" t="s">
        <v>39881</v>
      </c>
      <c r="K1952" s="82" t="s">
        <v>39882</v>
      </c>
      <c r="L1952" s="82" t="s">
        <v>421</v>
      </c>
      <c r="M1952" s="82" t="s">
        <v>421</v>
      </c>
      <c r="N1952" s="82" t="s">
        <v>39883</v>
      </c>
      <c r="O1952" s="82" t="s">
        <v>558</v>
      </c>
      <c r="P1952" s="82" t="s">
        <v>360</v>
      </c>
      <c r="Q1952" s="82" t="s">
        <v>360</v>
      </c>
      <c r="R1952" s="82" t="s">
        <v>39884</v>
      </c>
      <c r="S1952" s="82" t="s">
        <v>400</v>
      </c>
      <c r="T1952" s="82" t="s">
        <v>39885</v>
      </c>
      <c r="U1952" s="82" t="s">
        <v>39886</v>
      </c>
      <c r="V1952" s="82" t="s">
        <v>632</v>
      </c>
      <c r="W1952" s="82" t="s">
        <v>39887</v>
      </c>
      <c r="X1952" s="82" t="s">
        <v>39655</v>
      </c>
      <c r="Y1952" s="82" t="s">
        <v>39888</v>
      </c>
      <c r="Z1952" s="82" t="s">
        <v>39889</v>
      </c>
      <c r="AA1952" s="82" t="s">
        <v>39890</v>
      </c>
      <c r="AB1952" s="82" t="s">
        <v>39891</v>
      </c>
      <c r="AC1952" s="82" t="s">
        <v>1011</v>
      </c>
      <c r="AD1952" s="82" t="s">
        <v>39892</v>
      </c>
      <c r="AE1952" s="82" t="s">
        <v>39732</v>
      </c>
      <c r="AF1952" s="82" t="s">
        <v>382</v>
      </c>
      <c r="AG1952" s="82" t="s">
        <v>382</v>
      </c>
      <c r="AH1952" s="82" t="s">
        <v>39893</v>
      </c>
      <c r="AI1952" s="82" t="s">
        <v>620</v>
      </c>
      <c r="AJ1952" s="82" t="s">
        <v>33659</v>
      </c>
      <c r="AK1952" s="82" t="s">
        <v>39894</v>
      </c>
      <c r="AL1952" s="82" t="s">
        <v>415</v>
      </c>
    </row>
    <row r="1953" spans="1:38" x14ac:dyDescent="0.25">
      <c r="A1953" s="82" t="s">
        <v>39895</v>
      </c>
      <c r="B1953" s="82">
        <v>93.581000000000003</v>
      </c>
      <c r="C1953" s="82" t="s">
        <v>39896</v>
      </c>
      <c r="D1953" s="82" t="s">
        <v>34087</v>
      </c>
      <c r="E1953" s="82" t="s">
        <v>39897</v>
      </c>
      <c r="F1953" s="82" t="s">
        <v>39898</v>
      </c>
      <c r="G1953" s="82" t="s">
        <v>359</v>
      </c>
      <c r="H1953" s="82" t="s">
        <v>360</v>
      </c>
      <c r="I1953" s="82" t="s">
        <v>39899</v>
      </c>
      <c r="J1953" s="82" t="s">
        <v>39900</v>
      </c>
      <c r="K1953" s="82" t="s">
        <v>39901</v>
      </c>
      <c r="L1953" s="82" t="s">
        <v>39902</v>
      </c>
      <c r="M1953" s="82" t="s">
        <v>39903</v>
      </c>
      <c r="N1953" s="82" t="s">
        <v>39904</v>
      </c>
      <c r="O1953" s="82" t="s">
        <v>558</v>
      </c>
      <c r="P1953" s="82" t="s">
        <v>39905</v>
      </c>
      <c r="Q1953" s="82" t="s">
        <v>39906</v>
      </c>
      <c r="R1953" s="82" t="s">
        <v>360</v>
      </c>
      <c r="S1953" s="82" t="s">
        <v>39907</v>
      </c>
      <c r="T1953" s="82" t="s">
        <v>39908</v>
      </c>
      <c r="U1953" s="82" t="s">
        <v>39909</v>
      </c>
      <c r="V1953" s="82" t="s">
        <v>632</v>
      </c>
      <c r="W1953" s="82" t="s">
        <v>39910</v>
      </c>
      <c r="X1953" s="82" t="s">
        <v>37418</v>
      </c>
      <c r="Y1953" s="82" t="s">
        <v>39911</v>
      </c>
      <c r="Z1953" s="82" t="s">
        <v>39912</v>
      </c>
      <c r="AA1953" s="82" t="s">
        <v>39913</v>
      </c>
      <c r="AB1953" s="82" t="s">
        <v>39914</v>
      </c>
      <c r="AC1953" s="82" t="s">
        <v>1011</v>
      </c>
      <c r="AD1953" s="82" t="s">
        <v>39915</v>
      </c>
      <c r="AE1953" s="82" t="s">
        <v>39916</v>
      </c>
      <c r="AF1953" s="82" t="s">
        <v>39917</v>
      </c>
      <c r="AG1953" s="82" t="s">
        <v>39918</v>
      </c>
      <c r="AH1953" s="82" t="s">
        <v>39919</v>
      </c>
      <c r="AI1953" s="82" t="s">
        <v>1727</v>
      </c>
      <c r="AJ1953" s="82" t="s">
        <v>33659</v>
      </c>
      <c r="AK1953" s="82" t="s">
        <v>39920</v>
      </c>
      <c r="AL1953" s="82" t="s">
        <v>415</v>
      </c>
    </row>
    <row r="1954" spans="1:38" x14ac:dyDescent="0.25">
      <c r="A1954" s="82" t="s">
        <v>39921</v>
      </c>
      <c r="B1954" s="82">
        <v>93.582999999999998</v>
      </c>
      <c r="C1954" s="82" t="s">
        <v>39922</v>
      </c>
      <c r="D1954" s="82" t="s">
        <v>34087</v>
      </c>
      <c r="E1954" s="82" t="s">
        <v>39923</v>
      </c>
      <c r="F1954" s="82" t="s">
        <v>39924</v>
      </c>
      <c r="G1954" s="82" t="s">
        <v>600</v>
      </c>
      <c r="H1954" s="82" t="s">
        <v>360</v>
      </c>
      <c r="I1954" s="82" t="s">
        <v>39925</v>
      </c>
      <c r="J1954" s="82" t="s">
        <v>39926</v>
      </c>
      <c r="K1954" s="82" t="s">
        <v>39927</v>
      </c>
      <c r="L1954" s="82" t="s">
        <v>1180</v>
      </c>
      <c r="M1954" s="82" t="s">
        <v>39928</v>
      </c>
      <c r="N1954" s="82" t="s">
        <v>39929</v>
      </c>
      <c r="O1954" s="82" t="s">
        <v>558</v>
      </c>
      <c r="P1954" s="82" t="s">
        <v>360</v>
      </c>
      <c r="Q1954" s="82" t="s">
        <v>360</v>
      </c>
      <c r="R1954" s="82" t="s">
        <v>39930</v>
      </c>
      <c r="S1954" s="82" t="s">
        <v>400</v>
      </c>
      <c r="T1954" s="82" t="s">
        <v>39931</v>
      </c>
      <c r="U1954" s="82" t="s">
        <v>39932</v>
      </c>
      <c r="V1954" s="82" t="s">
        <v>632</v>
      </c>
      <c r="W1954" s="82" t="s">
        <v>39933</v>
      </c>
      <c r="X1954" s="82" t="s">
        <v>37227</v>
      </c>
      <c r="Y1954" s="82" t="s">
        <v>39934</v>
      </c>
      <c r="Z1954" s="82" t="s">
        <v>39935</v>
      </c>
      <c r="AA1954" s="82" t="s">
        <v>39936</v>
      </c>
      <c r="AB1954" s="82" t="s">
        <v>39937</v>
      </c>
      <c r="AC1954" s="82" t="s">
        <v>1011</v>
      </c>
      <c r="AD1954" s="82" t="s">
        <v>39938</v>
      </c>
      <c r="AE1954" s="82" t="s">
        <v>39732</v>
      </c>
      <c r="AF1954" s="82" t="s">
        <v>382</v>
      </c>
      <c r="AG1954" s="82" t="s">
        <v>382</v>
      </c>
      <c r="AH1954" s="82" t="s">
        <v>360</v>
      </c>
      <c r="AI1954" s="82" t="s">
        <v>1727</v>
      </c>
      <c r="AJ1954" s="82" t="s">
        <v>33659</v>
      </c>
      <c r="AK1954" s="82" t="s">
        <v>39939</v>
      </c>
      <c r="AL1954" s="82" t="s">
        <v>415</v>
      </c>
    </row>
    <row r="1955" spans="1:38" x14ac:dyDescent="0.25">
      <c r="A1955" s="82" t="s">
        <v>39940</v>
      </c>
      <c r="B1955" s="82">
        <v>93.584000000000003</v>
      </c>
      <c r="C1955" s="82" t="s">
        <v>39941</v>
      </c>
      <c r="D1955" s="82" t="s">
        <v>34087</v>
      </c>
      <c r="E1955" s="82" t="s">
        <v>39942</v>
      </c>
      <c r="F1955" s="82" t="s">
        <v>39943</v>
      </c>
      <c r="G1955" s="82" t="s">
        <v>683</v>
      </c>
      <c r="H1955" s="82" t="s">
        <v>360</v>
      </c>
      <c r="I1955" s="82" t="s">
        <v>39944</v>
      </c>
      <c r="J1955" s="82" t="s">
        <v>39945</v>
      </c>
      <c r="K1955" s="82" t="s">
        <v>39946</v>
      </c>
      <c r="L1955" s="82" t="s">
        <v>580</v>
      </c>
      <c r="M1955" s="82" t="s">
        <v>421</v>
      </c>
      <c r="N1955" s="82" t="s">
        <v>39947</v>
      </c>
      <c r="O1955" s="82" t="s">
        <v>558</v>
      </c>
      <c r="P1955" s="82" t="s">
        <v>360</v>
      </c>
      <c r="Q1955" s="82" t="s">
        <v>360</v>
      </c>
      <c r="R1955" s="82" t="s">
        <v>39948</v>
      </c>
      <c r="S1955" s="82" t="s">
        <v>400</v>
      </c>
      <c r="T1955" s="82" t="s">
        <v>39949</v>
      </c>
      <c r="U1955" s="82" t="s">
        <v>39950</v>
      </c>
      <c r="V1955" s="82" t="s">
        <v>632</v>
      </c>
      <c r="W1955" s="82" t="s">
        <v>39951</v>
      </c>
      <c r="X1955" s="82" t="s">
        <v>37227</v>
      </c>
      <c r="Y1955" s="82" t="s">
        <v>39952</v>
      </c>
      <c r="Z1955" s="82" t="s">
        <v>39953</v>
      </c>
      <c r="AA1955" s="82" t="s">
        <v>39954</v>
      </c>
      <c r="AB1955" s="82" t="s">
        <v>39955</v>
      </c>
      <c r="AC1955" s="82" t="s">
        <v>1011</v>
      </c>
      <c r="AD1955" s="82" t="s">
        <v>39956</v>
      </c>
      <c r="AE1955" s="82" t="s">
        <v>39732</v>
      </c>
      <c r="AF1955" s="82" t="s">
        <v>39957</v>
      </c>
      <c r="AG1955" s="82" t="s">
        <v>382</v>
      </c>
      <c r="AH1955" s="82" t="s">
        <v>360</v>
      </c>
      <c r="AI1955" s="82" t="s">
        <v>1727</v>
      </c>
      <c r="AJ1955" s="82" t="s">
        <v>33659</v>
      </c>
      <c r="AK1955" s="82" t="s">
        <v>39958</v>
      </c>
      <c r="AL1955" s="82" t="s">
        <v>415</v>
      </c>
    </row>
    <row r="1956" spans="1:38" x14ac:dyDescent="0.25">
      <c r="A1956" s="82" t="s">
        <v>39959</v>
      </c>
      <c r="B1956" s="82">
        <v>93.585999999999999</v>
      </c>
      <c r="C1956" s="82" t="s">
        <v>39960</v>
      </c>
      <c r="D1956" s="82" t="s">
        <v>34087</v>
      </c>
      <c r="E1956" s="82" t="s">
        <v>38818</v>
      </c>
      <c r="F1956" s="82" t="s">
        <v>39961</v>
      </c>
      <c r="G1956" s="82" t="s">
        <v>3143</v>
      </c>
      <c r="H1956" s="82" t="s">
        <v>360</v>
      </c>
      <c r="I1956" s="82" t="s">
        <v>39962</v>
      </c>
      <c r="J1956" s="82" t="s">
        <v>39963</v>
      </c>
      <c r="K1956" s="82" t="s">
        <v>39964</v>
      </c>
      <c r="L1956" s="82" t="s">
        <v>580</v>
      </c>
      <c r="M1956" s="82" t="s">
        <v>39965</v>
      </c>
      <c r="N1956" s="82" t="s">
        <v>39966</v>
      </c>
      <c r="O1956" s="82" t="s">
        <v>558</v>
      </c>
      <c r="P1956" s="82" t="s">
        <v>39967</v>
      </c>
      <c r="Q1956" s="82" t="s">
        <v>39968</v>
      </c>
      <c r="R1956" s="82" t="s">
        <v>39969</v>
      </c>
      <c r="S1956" s="82" t="s">
        <v>39970</v>
      </c>
      <c r="T1956" s="82" t="s">
        <v>39971</v>
      </c>
      <c r="U1956" s="82" t="s">
        <v>39972</v>
      </c>
      <c r="V1956" s="82" t="s">
        <v>632</v>
      </c>
      <c r="W1956" s="82" t="s">
        <v>39973</v>
      </c>
      <c r="X1956" s="82" t="s">
        <v>34582</v>
      </c>
      <c r="Y1956" s="82" t="s">
        <v>39974</v>
      </c>
      <c r="Z1956" s="82" t="s">
        <v>39975</v>
      </c>
      <c r="AA1956" s="82" t="s">
        <v>39976</v>
      </c>
      <c r="AB1956" s="82" t="s">
        <v>39977</v>
      </c>
      <c r="AC1956" s="82" t="s">
        <v>39978</v>
      </c>
      <c r="AD1956" s="82" t="s">
        <v>39979</v>
      </c>
      <c r="AE1956" s="82" t="s">
        <v>39565</v>
      </c>
      <c r="AF1956" s="82" t="s">
        <v>39980</v>
      </c>
      <c r="AG1956" s="82" t="s">
        <v>382</v>
      </c>
      <c r="AH1956" s="82" t="s">
        <v>39981</v>
      </c>
      <c r="AI1956" s="82" t="s">
        <v>1727</v>
      </c>
      <c r="AJ1956" s="82" t="s">
        <v>33659</v>
      </c>
      <c r="AK1956" s="82" t="s">
        <v>39982</v>
      </c>
      <c r="AL1956" s="82" t="s">
        <v>415</v>
      </c>
    </row>
    <row r="1957" spans="1:38" x14ac:dyDescent="0.25">
      <c r="A1957" s="82" t="s">
        <v>39983</v>
      </c>
      <c r="B1957" s="82">
        <v>93.587000000000003</v>
      </c>
      <c r="C1957" s="82" t="s">
        <v>39984</v>
      </c>
      <c r="D1957" s="82" t="s">
        <v>34087</v>
      </c>
      <c r="E1957" s="82" t="s">
        <v>39985</v>
      </c>
      <c r="F1957" s="82" t="s">
        <v>39986</v>
      </c>
      <c r="G1957" s="82" t="s">
        <v>359</v>
      </c>
      <c r="H1957" s="82" t="s">
        <v>360</v>
      </c>
      <c r="I1957" s="82" t="s">
        <v>39987</v>
      </c>
      <c r="J1957" s="82" t="s">
        <v>37406</v>
      </c>
      <c r="K1957" s="82" t="s">
        <v>39901</v>
      </c>
      <c r="L1957" s="82" t="s">
        <v>39988</v>
      </c>
      <c r="M1957" s="82" t="s">
        <v>39989</v>
      </c>
      <c r="N1957" s="82" t="s">
        <v>39990</v>
      </c>
      <c r="O1957" s="82" t="s">
        <v>558</v>
      </c>
      <c r="P1957" s="82" t="s">
        <v>39905</v>
      </c>
      <c r="Q1957" s="82" t="s">
        <v>39906</v>
      </c>
      <c r="R1957" s="82" t="s">
        <v>360</v>
      </c>
      <c r="S1957" s="82" t="s">
        <v>39991</v>
      </c>
      <c r="T1957" s="82" t="s">
        <v>39992</v>
      </c>
      <c r="U1957" s="82" t="s">
        <v>39993</v>
      </c>
      <c r="V1957" s="82" t="s">
        <v>632</v>
      </c>
      <c r="W1957" s="82" t="s">
        <v>39994</v>
      </c>
      <c r="X1957" s="82" t="s">
        <v>37418</v>
      </c>
      <c r="Y1957" s="82" t="s">
        <v>39995</v>
      </c>
      <c r="Z1957" s="82" t="s">
        <v>39996</v>
      </c>
      <c r="AA1957" s="82" t="s">
        <v>39997</v>
      </c>
      <c r="AB1957" s="82" t="s">
        <v>39998</v>
      </c>
      <c r="AC1957" s="82" t="s">
        <v>1011</v>
      </c>
      <c r="AD1957" s="82" t="s">
        <v>39999</v>
      </c>
      <c r="AE1957" s="82" t="s">
        <v>40000</v>
      </c>
      <c r="AF1957" s="82" t="s">
        <v>382</v>
      </c>
      <c r="AG1957" s="82" t="s">
        <v>40001</v>
      </c>
      <c r="AH1957" s="82" t="s">
        <v>40002</v>
      </c>
      <c r="AI1957" s="82" t="s">
        <v>1727</v>
      </c>
      <c r="AJ1957" s="82" t="s">
        <v>33659</v>
      </c>
      <c r="AK1957" s="82" t="s">
        <v>40003</v>
      </c>
      <c r="AL1957" s="82" t="s">
        <v>415</v>
      </c>
    </row>
    <row r="1958" spans="1:38" x14ac:dyDescent="0.25">
      <c r="A1958" s="82" t="s">
        <v>203</v>
      </c>
      <c r="B1958" s="82">
        <v>93.59</v>
      </c>
      <c r="D1958" s="82" t="s">
        <v>34087</v>
      </c>
      <c r="E1958" s="82" t="s">
        <v>40004</v>
      </c>
      <c r="F1958" s="82" t="s">
        <v>40005</v>
      </c>
      <c r="G1958" s="82" t="s">
        <v>683</v>
      </c>
      <c r="H1958" s="82" t="s">
        <v>360</v>
      </c>
      <c r="I1958" s="82" t="s">
        <v>40006</v>
      </c>
      <c r="J1958" s="82" t="s">
        <v>40007</v>
      </c>
      <c r="K1958" s="82" t="s">
        <v>40008</v>
      </c>
      <c r="L1958" s="82" t="s">
        <v>1180</v>
      </c>
      <c r="M1958" s="82" t="s">
        <v>40009</v>
      </c>
      <c r="N1958" s="82" t="s">
        <v>40010</v>
      </c>
      <c r="O1958" s="82" t="s">
        <v>558</v>
      </c>
      <c r="P1958" s="82" t="s">
        <v>40011</v>
      </c>
      <c r="Q1958" s="82" t="s">
        <v>40012</v>
      </c>
      <c r="R1958" s="82" t="s">
        <v>40013</v>
      </c>
      <c r="S1958" s="82" t="s">
        <v>40014</v>
      </c>
      <c r="T1958" s="82" t="s">
        <v>40015</v>
      </c>
      <c r="U1958" s="82" t="s">
        <v>40016</v>
      </c>
      <c r="V1958" s="82" t="s">
        <v>40017</v>
      </c>
      <c r="W1958" s="82" t="s">
        <v>40018</v>
      </c>
      <c r="X1958" s="82" t="s">
        <v>37418</v>
      </c>
      <c r="Y1958" s="82" t="s">
        <v>40019</v>
      </c>
      <c r="Z1958" s="82" t="s">
        <v>40020</v>
      </c>
      <c r="AA1958" s="82" t="s">
        <v>40021</v>
      </c>
      <c r="AB1958" s="82" t="s">
        <v>40022</v>
      </c>
      <c r="AC1958" s="82" t="s">
        <v>40023</v>
      </c>
      <c r="AD1958" s="82" t="s">
        <v>40024</v>
      </c>
      <c r="AE1958" s="82" t="s">
        <v>40025</v>
      </c>
      <c r="AF1958" s="82" t="s">
        <v>40026</v>
      </c>
      <c r="AG1958" s="82" t="s">
        <v>40027</v>
      </c>
      <c r="AH1958" s="82" t="s">
        <v>40028</v>
      </c>
      <c r="AI1958" s="82" t="s">
        <v>7594</v>
      </c>
      <c r="AJ1958" s="82" t="s">
        <v>33659</v>
      </c>
      <c r="AK1958" s="82" t="s">
        <v>40029</v>
      </c>
      <c r="AL1958" s="82" t="s">
        <v>415</v>
      </c>
    </row>
    <row r="1959" spans="1:38" x14ac:dyDescent="0.25">
      <c r="A1959" s="82" t="s">
        <v>40030</v>
      </c>
      <c r="B1959" s="82">
        <v>93.590999999999994</v>
      </c>
      <c r="C1959" s="82" t="s">
        <v>40031</v>
      </c>
      <c r="D1959" s="82" t="s">
        <v>34087</v>
      </c>
      <c r="E1959" s="82" t="s">
        <v>40032</v>
      </c>
      <c r="F1959" s="82" t="s">
        <v>40033</v>
      </c>
      <c r="G1959" s="82" t="s">
        <v>683</v>
      </c>
      <c r="H1959" s="82" t="s">
        <v>360</v>
      </c>
      <c r="I1959" s="82" t="s">
        <v>40034</v>
      </c>
      <c r="J1959" s="82" t="s">
        <v>40035</v>
      </c>
      <c r="K1959" s="82" t="s">
        <v>40036</v>
      </c>
      <c r="L1959" s="82" t="s">
        <v>580</v>
      </c>
      <c r="M1959" s="82" t="s">
        <v>40037</v>
      </c>
      <c r="N1959" s="82" t="s">
        <v>40038</v>
      </c>
      <c r="O1959" s="82" t="s">
        <v>558</v>
      </c>
      <c r="P1959" s="82" t="s">
        <v>360</v>
      </c>
      <c r="Q1959" s="82" t="s">
        <v>360</v>
      </c>
      <c r="R1959" s="82" t="s">
        <v>360</v>
      </c>
      <c r="S1959" s="82" t="s">
        <v>40039</v>
      </c>
      <c r="T1959" s="82" t="s">
        <v>40040</v>
      </c>
      <c r="U1959" s="82" t="s">
        <v>40041</v>
      </c>
      <c r="V1959" s="82" t="s">
        <v>632</v>
      </c>
      <c r="W1959" s="82" t="s">
        <v>40042</v>
      </c>
      <c r="X1959" s="82" t="s">
        <v>37418</v>
      </c>
      <c r="Y1959" s="82" t="s">
        <v>40043</v>
      </c>
      <c r="Z1959" s="82" t="s">
        <v>40044</v>
      </c>
      <c r="AA1959" s="82" t="s">
        <v>40045</v>
      </c>
      <c r="AB1959" s="82" t="s">
        <v>40046</v>
      </c>
      <c r="AC1959" s="82" t="s">
        <v>1011</v>
      </c>
      <c r="AD1959" s="82" t="s">
        <v>40047</v>
      </c>
      <c r="AE1959" s="82" t="s">
        <v>40048</v>
      </c>
      <c r="AF1959" s="82" t="s">
        <v>40049</v>
      </c>
      <c r="AG1959" s="82" t="s">
        <v>382</v>
      </c>
      <c r="AH1959" s="82" t="s">
        <v>40050</v>
      </c>
      <c r="AI1959" s="82" t="s">
        <v>7594</v>
      </c>
      <c r="AJ1959" s="82" t="s">
        <v>33659</v>
      </c>
      <c r="AK1959" s="82" t="s">
        <v>40051</v>
      </c>
      <c r="AL1959" s="82" t="s">
        <v>415</v>
      </c>
    </row>
    <row r="1960" spans="1:38" x14ac:dyDescent="0.25">
      <c r="A1960" s="82" t="s">
        <v>40052</v>
      </c>
      <c r="B1960" s="82">
        <v>93.591999999999999</v>
      </c>
      <c r="C1960" s="82" t="s">
        <v>40053</v>
      </c>
      <c r="D1960" s="82" t="s">
        <v>34087</v>
      </c>
      <c r="E1960" s="82" t="s">
        <v>40032</v>
      </c>
      <c r="F1960" s="82" t="s">
        <v>40054</v>
      </c>
      <c r="G1960" s="82" t="s">
        <v>3580</v>
      </c>
      <c r="H1960" s="82" t="s">
        <v>360</v>
      </c>
      <c r="I1960" s="82" t="s">
        <v>40055</v>
      </c>
      <c r="J1960" s="82" t="s">
        <v>40056</v>
      </c>
      <c r="K1960" s="82" t="s">
        <v>40057</v>
      </c>
      <c r="L1960" s="82" t="s">
        <v>1180</v>
      </c>
      <c r="M1960" s="82" t="s">
        <v>40058</v>
      </c>
      <c r="N1960" s="82" t="s">
        <v>40059</v>
      </c>
      <c r="O1960" s="82" t="s">
        <v>558</v>
      </c>
      <c r="P1960" s="82" t="s">
        <v>360</v>
      </c>
      <c r="Q1960" s="82" t="s">
        <v>360</v>
      </c>
      <c r="R1960" s="82" t="s">
        <v>40060</v>
      </c>
      <c r="S1960" s="82" t="s">
        <v>40061</v>
      </c>
      <c r="T1960" s="82" t="s">
        <v>40062</v>
      </c>
      <c r="U1960" s="82" t="s">
        <v>40063</v>
      </c>
      <c r="V1960" s="82" t="s">
        <v>632</v>
      </c>
      <c r="W1960" s="82" t="s">
        <v>40064</v>
      </c>
      <c r="X1960" s="82" t="s">
        <v>37418</v>
      </c>
      <c r="Y1960" s="82" t="s">
        <v>40065</v>
      </c>
      <c r="Z1960" s="82" t="s">
        <v>40066</v>
      </c>
      <c r="AA1960" s="82" t="s">
        <v>40067</v>
      </c>
      <c r="AB1960" s="82" t="s">
        <v>40068</v>
      </c>
      <c r="AC1960" s="82" t="s">
        <v>1011</v>
      </c>
      <c r="AD1960" s="82" t="s">
        <v>40069</v>
      </c>
      <c r="AE1960" s="82" t="s">
        <v>40048</v>
      </c>
      <c r="AF1960" s="82" t="s">
        <v>40070</v>
      </c>
      <c r="AG1960" s="82" t="s">
        <v>40071</v>
      </c>
      <c r="AH1960" s="82" t="s">
        <v>40072</v>
      </c>
      <c r="AI1960" s="82" t="s">
        <v>7594</v>
      </c>
      <c r="AJ1960" s="82" t="s">
        <v>33659</v>
      </c>
      <c r="AK1960" s="82" t="s">
        <v>40073</v>
      </c>
      <c r="AL1960" s="82" t="s">
        <v>415</v>
      </c>
    </row>
    <row r="1961" spans="1:38" x14ac:dyDescent="0.25">
      <c r="A1961" s="82" t="s">
        <v>40074</v>
      </c>
      <c r="B1961" s="82">
        <v>93.593999999999994</v>
      </c>
      <c r="C1961" s="82" t="s">
        <v>40075</v>
      </c>
      <c r="D1961" s="82" t="s">
        <v>34087</v>
      </c>
      <c r="E1961" s="82" t="s">
        <v>34634</v>
      </c>
      <c r="F1961" s="82" t="s">
        <v>40076</v>
      </c>
      <c r="G1961" s="82" t="s">
        <v>683</v>
      </c>
      <c r="H1961" s="82" t="s">
        <v>360</v>
      </c>
      <c r="I1961" s="82" t="s">
        <v>40077</v>
      </c>
      <c r="J1961" s="82" t="s">
        <v>40078</v>
      </c>
      <c r="K1961" s="82" t="s">
        <v>40079</v>
      </c>
      <c r="L1961" s="82" t="s">
        <v>421</v>
      </c>
      <c r="M1961" s="82" t="s">
        <v>40080</v>
      </c>
      <c r="N1961" s="82" t="s">
        <v>40081</v>
      </c>
      <c r="O1961" s="82" t="s">
        <v>558</v>
      </c>
      <c r="P1961" s="82" t="s">
        <v>28631</v>
      </c>
      <c r="Q1961" s="82" t="s">
        <v>360</v>
      </c>
      <c r="R1961" s="82" t="s">
        <v>360</v>
      </c>
      <c r="S1961" s="82" t="s">
        <v>40082</v>
      </c>
      <c r="T1961" s="82" t="s">
        <v>40083</v>
      </c>
      <c r="U1961" s="82" t="s">
        <v>40084</v>
      </c>
      <c r="V1961" s="82" t="s">
        <v>40085</v>
      </c>
      <c r="W1961" s="82" t="s">
        <v>40086</v>
      </c>
      <c r="X1961" s="82" t="s">
        <v>38826</v>
      </c>
      <c r="Y1961" s="82" t="s">
        <v>40087</v>
      </c>
      <c r="Z1961" s="82" t="s">
        <v>40088</v>
      </c>
      <c r="AA1961" s="82" t="s">
        <v>40089</v>
      </c>
      <c r="AB1961" s="82" t="s">
        <v>40090</v>
      </c>
      <c r="AC1961" s="82" t="s">
        <v>1011</v>
      </c>
      <c r="AD1961" s="82" t="s">
        <v>40091</v>
      </c>
      <c r="AE1961" s="82" t="s">
        <v>40092</v>
      </c>
      <c r="AF1961" s="82" t="s">
        <v>40093</v>
      </c>
      <c r="AH1961" s="82" t="s">
        <v>382</v>
      </c>
      <c r="AI1961" s="82" t="s">
        <v>1752</v>
      </c>
      <c r="AJ1961" s="82" t="s">
        <v>33659</v>
      </c>
      <c r="AK1961" s="82" t="s">
        <v>40094</v>
      </c>
      <c r="AL1961" s="82" t="s">
        <v>415</v>
      </c>
    </row>
    <row r="1962" spans="1:38" x14ac:dyDescent="0.25">
      <c r="A1962" s="82" t="s">
        <v>40095</v>
      </c>
      <c r="B1962" s="82">
        <v>93.594999999999999</v>
      </c>
      <c r="C1962" s="82" t="s">
        <v>40096</v>
      </c>
      <c r="D1962" s="82" t="s">
        <v>34087</v>
      </c>
      <c r="E1962" s="82" t="s">
        <v>40097</v>
      </c>
      <c r="F1962" s="82" t="s">
        <v>40098</v>
      </c>
      <c r="G1962" s="82" t="s">
        <v>359</v>
      </c>
      <c r="H1962" s="82" t="s">
        <v>360</v>
      </c>
      <c r="I1962" s="82" t="s">
        <v>40099</v>
      </c>
      <c r="J1962" s="82" t="s">
        <v>40100</v>
      </c>
      <c r="K1962" s="82" t="s">
        <v>40101</v>
      </c>
      <c r="L1962" s="82" t="s">
        <v>580</v>
      </c>
      <c r="M1962" s="82" t="s">
        <v>40102</v>
      </c>
      <c r="N1962" s="82" t="s">
        <v>40103</v>
      </c>
      <c r="O1962" s="82" t="s">
        <v>558</v>
      </c>
      <c r="P1962" s="82" t="s">
        <v>40104</v>
      </c>
      <c r="Q1962" s="82" t="s">
        <v>34642</v>
      </c>
      <c r="R1962" s="82" t="s">
        <v>40105</v>
      </c>
      <c r="S1962" s="82" t="s">
        <v>40106</v>
      </c>
      <c r="T1962" s="82" t="s">
        <v>40107</v>
      </c>
      <c r="U1962" s="82" t="s">
        <v>40108</v>
      </c>
      <c r="V1962" s="82" t="s">
        <v>40109</v>
      </c>
      <c r="W1962" s="82" t="s">
        <v>40110</v>
      </c>
      <c r="X1962" s="82" t="s">
        <v>38826</v>
      </c>
      <c r="Y1962" s="82" t="s">
        <v>40111</v>
      </c>
      <c r="Z1962" s="82" t="s">
        <v>40112</v>
      </c>
      <c r="AA1962" s="82" t="s">
        <v>40113</v>
      </c>
      <c r="AB1962" s="82" t="s">
        <v>40114</v>
      </c>
      <c r="AC1962" s="82" t="s">
        <v>1011</v>
      </c>
      <c r="AD1962" s="82" t="s">
        <v>40115</v>
      </c>
      <c r="AE1962" s="82" t="s">
        <v>40116</v>
      </c>
      <c r="AF1962" s="82" t="s">
        <v>40117</v>
      </c>
      <c r="AG1962" s="82" t="s">
        <v>40118</v>
      </c>
      <c r="AH1962" s="82" t="s">
        <v>40119</v>
      </c>
      <c r="AI1962" s="82" t="s">
        <v>1752</v>
      </c>
      <c r="AJ1962" s="82" t="s">
        <v>33659</v>
      </c>
      <c r="AK1962" s="82" t="s">
        <v>40120</v>
      </c>
      <c r="AL1962" s="82" t="s">
        <v>415</v>
      </c>
    </row>
    <row r="1963" spans="1:38" x14ac:dyDescent="0.25">
      <c r="A1963" s="82" t="s">
        <v>40121</v>
      </c>
      <c r="B1963" s="82">
        <v>93.596000000000004</v>
      </c>
      <c r="C1963" s="82" t="s">
        <v>39828</v>
      </c>
      <c r="D1963" s="82" t="s">
        <v>34087</v>
      </c>
      <c r="E1963" s="82" t="s">
        <v>40122</v>
      </c>
      <c r="F1963" s="82" t="s">
        <v>40123</v>
      </c>
      <c r="G1963" s="82" t="s">
        <v>683</v>
      </c>
      <c r="H1963" s="82" t="s">
        <v>360</v>
      </c>
      <c r="I1963" s="82" t="s">
        <v>40124</v>
      </c>
      <c r="J1963" s="82" t="s">
        <v>40125</v>
      </c>
      <c r="K1963" s="82" t="s">
        <v>40126</v>
      </c>
      <c r="L1963" s="82" t="s">
        <v>40127</v>
      </c>
      <c r="M1963" s="82" t="s">
        <v>40128</v>
      </c>
      <c r="N1963" s="82" t="s">
        <v>40129</v>
      </c>
      <c r="O1963" s="82" t="s">
        <v>558</v>
      </c>
      <c r="P1963" s="82" t="s">
        <v>39837</v>
      </c>
      <c r="Q1963" s="82" t="s">
        <v>40130</v>
      </c>
      <c r="R1963" s="82" t="s">
        <v>39839</v>
      </c>
      <c r="S1963" s="82" t="s">
        <v>40131</v>
      </c>
      <c r="T1963" s="82" t="s">
        <v>40132</v>
      </c>
      <c r="U1963" s="82" t="s">
        <v>40133</v>
      </c>
      <c r="V1963" s="82" t="s">
        <v>632</v>
      </c>
      <c r="W1963" s="82" t="s">
        <v>40134</v>
      </c>
      <c r="X1963" s="82" t="s">
        <v>40135</v>
      </c>
      <c r="Y1963" s="82" t="s">
        <v>40136</v>
      </c>
      <c r="Z1963" s="82" t="s">
        <v>40137</v>
      </c>
      <c r="AA1963" s="82" t="s">
        <v>40138</v>
      </c>
      <c r="AB1963" s="82" t="s">
        <v>40139</v>
      </c>
      <c r="AC1963" s="82" t="s">
        <v>40140</v>
      </c>
      <c r="AD1963" s="82" t="s">
        <v>40141</v>
      </c>
      <c r="AE1963" s="82" t="s">
        <v>39852</v>
      </c>
      <c r="AF1963" s="82" t="s">
        <v>40142</v>
      </c>
      <c r="AG1963" s="82" t="s">
        <v>382</v>
      </c>
      <c r="AH1963" s="82" t="s">
        <v>360</v>
      </c>
      <c r="AI1963" s="82" t="s">
        <v>1752</v>
      </c>
      <c r="AJ1963" s="82" t="s">
        <v>33659</v>
      </c>
      <c r="AK1963" s="82" t="s">
        <v>40143</v>
      </c>
      <c r="AL1963" s="82" t="s">
        <v>1286</v>
      </c>
    </row>
    <row r="1964" spans="1:38" x14ac:dyDescent="0.25">
      <c r="A1964" s="82" t="s">
        <v>40144</v>
      </c>
      <c r="B1964" s="82">
        <v>93.596999999999994</v>
      </c>
      <c r="D1964" s="82" t="s">
        <v>34087</v>
      </c>
      <c r="E1964" s="82" t="s">
        <v>40145</v>
      </c>
      <c r="F1964" s="82" t="s">
        <v>40146</v>
      </c>
      <c r="G1964" s="82" t="s">
        <v>683</v>
      </c>
      <c r="H1964" s="82" t="s">
        <v>360</v>
      </c>
      <c r="I1964" s="82" t="s">
        <v>40147</v>
      </c>
      <c r="J1964" s="82" t="s">
        <v>40148</v>
      </c>
      <c r="K1964" s="82" t="s">
        <v>40149</v>
      </c>
      <c r="L1964" s="82" t="s">
        <v>40150</v>
      </c>
      <c r="M1964" s="82" t="s">
        <v>40151</v>
      </c>
      <c r="N1964" s="82" t="s">
        <v>40152</v>
      </c>
      <c r="O1964" s="82" t="s">
        <v>558</v>
      </c>
      <c r="P1964" s="82" t="s">
        <v>398</v>
      </c>
      <c r="Q1964" s="82" t="s">
        <v>40153</v>
      </c>
      <c r="R1964" s="82" t="s">
        <v>40154</v>
      </c>
      <c r="S1964" s="82" t="s">
        <v>40155</v>
      </c>
      <c r="T1964" s="82" t="s">
        <v>40156</v>
      </c>
      <c r="U1964" s="82" t="s">
        <v>40157</v>
      </c>
      <c r="V1964" s="82" t="s">
        <v>40158</v>
      </c>
      <c r="W1964" s="82" t="s">
        <v>40159</v>
      </c>
      <c r="X1964" s="82" t="s">
        <v>39655</v>
      </c>
      <c r="Y1964" s="82" t="s">
        <v>40160</v>
      </c>
      <c r="Z1964" s="82" t="s">
        <v>40161</v>
      </c>
      <c r="AA1964" s="82" t="s">
        <v>40162</v>
      </c>
      <c r="AB1964" s="82" t="s">
        <v>40163</v>
      </c>
      <c r="AC1964" s="82" t="s">
        <v>40164</v>
      </c>
      <c r="AD1964" s="82" t="s">
        <v>40165</v>
      </c>
      <c r="AE1964" s="82" t="s">
        <v>39686</v>
      </c>
      <c r="AF1964" s="82" t="s">
        <v>40166</v>
      </c>
      <c r="AG1964" s="82" t="s">
        <v>382</v>
      </c>
      <c r="AH1964" s="82" t="s">
        <v>360</v>
      </c>
      <c r="AI1964" s="82" t="s">
        <v>1752</v>
      </c>
      <c r="AJ1964" s="82" t="s">
        <v>33659</v>
      </c>
      <c r="AK1964" s="82" t="s">
        <v>40167</v>
      </c>
      <c r="AL1964" s="82" t="s">
        <v>415</v>
      </c>
    </row>
    <row r="1965" spans="1:38" x14ac:dyDescent="0.25">
      <c r="A1965" s="82" t="s">
        <v>40168</v>
      </c>
      <c r="B1965" s="82">
        <v>93.597999999999999</v>
      </c>
      <c r="D1965" s="82" t="s">
        <v>34087</v>
      </c>
      <c r="E1965" s="82" t="s">
        <v>40169</v>
      </c>
      <c r="F1965" s="82" t="s">
        <v>40170</v>
      </c>
      <c r="G1965" s="82" t="s">
        <v>4471</v>
      </c>
      <c r="H1965" s="82" t="s">
        <v>360</v>
      </c>
      <c r="I1965" s="82" t="s">
        <v>40171</v>
      </c>
      <c r="J1965" s="82" t="s">
        <v>40172</v>
      </c>
      <c r="K1965" s="82" t="s">
        <v>40173</v>
      </c>
      <c r="L1965" s="82" t="s">
        <v>580</v>
      </c>
      <c r="M1965" s="82" t="s">
        <v>40174</v>
      </c>
      <c r="N1965" s="82" t="s">
        <v>40175</v>
      </c>
      <c r="O1965" s="82" t="s">
        <v>558</v>
      </c>
      <c r="P1965" s="82" t="s">
        <v>37220</v>
      </c>
      <c r="Q1965" s="82" t="s">
        <v>37221</v>
      </c>
      <c r="R1965" s="82" t="s">
        <v>37222</v>
      </c>
      <c r="S1965" s="82" t="s">
        <v>400</v>
      </c>
      <c r="T1965" s="82" t="s">
        <v>40176</v>
      </c>
      <c r="U1965" s="82" t="s">
        <v>40177</v>
      </c>
      <c r="V1965" s="82" t="s">
        <v>6042</v>
      </c>
      <c r="W1965" s="82" t="s">
        <v>40178</v>
      </c>
      <c r="X1965" s="82" t="s">
        <v>37227</v>
      </c>
      <c r="Y1965" s="82" t="s">
        <v>40179</v>
      </c>
      <c r="Z1965" s="82" t="s">
        <v>40180</v>
      </c>
      <c r="AA1965" s="82" t="s">
        <v>40181</v>
      </c>
      <c r="AB1965" s="82" t="s">
        <v>382</v>
      </c>
      <c r="AC1965" s="82" t="s">
        <v>1011</v>
      </c>
      <c r="AD1965" s="82" t="s">
        <v>40182</v>
      </c>
      <c r="AE1965" s="82" t="s">
        <v>40183</v>
      </c>
      <c r="AF1965" s="82" t="s">
        <v>40184</v>
      </c>
      <c r="AG1965" s="82" t="s">
        <v>382</v>
      </c>
      <c r="AH1965" s="82" t="s">
        <v>37235</v>
      </c>
      <c r="AI1965" s="82" t="s">
        <v>1886</v>
      </c>
      <c r="AJ1965" s="82" t="s">
        <v>33659</v>
      </c>
      <c r="AK1965" s="82" t="s">
        <v>40185</v>
      </c>
      <c r="AL1965" s="82" t="s">
        <v>415</v>
      </c>
    </row>
    <row r="1966" spans="1:38" x14ac:dyDescent="0.25">
      <c r="A1966" s="82" t="s">
        <v>40186</v>
      </c>
      <c r="B1966" s="82">
        <v>93.599000000000004</v>
      </c>
      <c r="D1966" s="82" t="s">
        <v>34087</v>
      </c>
      <c r="E1966" s="82" t="s">
        <v>40187</v>
      </c>
      <c r="F1966" s="82" t="s">
        <v>40188</v>
      </c>
      <c r="G1966" s="82" t="s">
        <v>683</v>
      </c>
      <c r="H1966" s="82" t="s">
        <v>360</v>
      </c>
      <c r="I1966" s="82" t="s">
        <v>40189</v>
      </c>
      <c r="J1966" s="82" t="s">
        <v>40190</v>
      </c>
      <c r="K1966" s="82" t="s">
        <v>40191</v>
      </c>
      <c r="L1966" s="82" t="s">
        <v>40192</v>
      </c>
      <c r="M1966" s="82" t="s">
        <v>40193</v>
      </c>
      <c r="N1966" s="82" t="s">
        <v>40194</v>
      </c>
      <c r="O1966" s="82" t="s">
        <v>40195</v>
      </c>
      <c r="P1966" s="82" t="s">
        <v>40196</v>
      </c>
      <c r="Q1966" s="82" t="s">
        <v>40197</v>
      </c>
      <c r="R1966" s="82" t="s">
        <v>360</v>
      </c>
      <c r="S1966" s="82" t="s">
        <v>40198</v>
      </c>
      <c r="T1966" s="82" t="s">
        <v>40199</v>
      </c>
      <c r="U1966" s="82" t="s">
        <v>40200</v>
      </c>
      <c r="V1966" s="82" t="s">
        <v>34555</v>
      </c>
      <c r="W1966" s="82" t="s">
        <v>40201</v>
      </c>
      <c r="X1966" s="82" t="s">
        <v>37418</v>
      </c>
      <c r="Y1966" s="82" t="s">
        <v>40202</v>
      </c>
      <c r="Z1966" s="82" t="s">
        <v>40203</v>
      </c>
      <c r="AA1966" s="82" t="s">
        <v>40204</v>
      </c>
      <c r="AB1966" s="82" t="s">
        <v>40205</v>
      </c>
      <c r="AC1966" s="82" t="s">
        <v>39586</v>
      </c>
      <c r="AD1966" s="82" t="s">
        <v>40206</v>
      </c>
      <c r="AE1966" s="82" t="s">
        <v>34588</v>
      </c>
      <c r="AF1966" s="82" t="s">
        <v>40207</v>
      </c>
      <c r="AG1966" s="82" t="s">
        <v>382</v>
      </c>
      <c r="AH1966" s="82" t="s">
        <v>360</v>
      </c>
      <c r="AI1966" s="82" t="s">
        <v>4409</v>
      </c>
      <c r="AJ1966" s="82" t="s">
        <v>33659</v>
      </c>
      <c r="AK1966" s="82" t="s">
        <v>40208</v>
      </c>
      <c r="AL1966" s="82" t="s">
        <v>415</v>
      </c>
    </row>
    <row r="1967" spans="1:38" x14ac:dyDescent="0.25">
      <c r="A1967" s="82" t="s">
        <v>18</v>
      </c>
      <c r="B1967" s="82">
        <v>93.6</v>
      </c>
      <c r="D1967" s="82" t="s">
        <v>34087</v>
      </c>
      <c r="E1967" s="82" t="s">
        <v>40209</v>
      </c>
      <c r="F1967" s="82" t="s">
        <v>40210</v>
      </c>
      <c r="G1967" s="82" t="s">
        <v>4471</v>
      </c>
      <c r="H1967" s="82" t="s">
        <v>360</v>
      </c>
      <c r="I1967" s="82" t="s">
        <v>40211</v>
      </c>
      <c r="J1967" s="82" t="s">
        <v>40212</v>
      </c>
      <c r="K1967" s="82" t="s">
        <v>40213</v>
      </c>
      <c r="L1967" s="82" t="s">
        <v>5920</v>
      </c>
      <c r="M1967" s="82" t="s">
        <v>40214</v>
      </c>
      <c r="N1967" s="82" t="s">
        <v>40215</v>
      </c>
      <c r="O1967" s="82" t="s">
        <v>558</v>
      </c>
      <c r="P1967" s="82" t="s">
        <v>40216</v>
      </c>
      <c r="Q1967" s="82" t="s">
        <v>40217</v>
      </c>
      <c r="R1967" s="82" t="s">
        <v>40218</v>
      </c>
      <c r="S1967" s="82" t="s">
        <v>40219</v>
      </c>
      <c r="T1967" s="82" t="s">
        <v>40220</v>
      </c>
      <c r="U1967" s="82" t="s">
        <v>40221</v>
      </c>
      <c r="V1967" s="82" t="s">
        <v>40222</v>
      </c>
      <c r="W1967" s="82" t="s">
        <v>37752</v>
      </c>
      <c r="X1967" s="82" t="s">
        <v>37418</v>
      </c>
      <c r="Y1967" s="82" t="s">
        <v>40223</v>
      </c>
      <c r="Z1967" s="82" t="s">
        <v>40224</v>
      </c>
      <c r="AA1967" s="82" t="s">
        <v>40225</v>
      </c>
      <c r="AB1967" s="82" t="s">
        <v>37755</v>
      </c>
      <c r="AC1967" s="82" t="s">
        <v>40226</v>
      </c>
      <c r="AD1967" s="82" t="s">
        <v>40227</v>
      </c>
      <c r="AE1967" s="82" t="s">
        <v>40228</v>
      </c>
      <c r="AF1967" s="82" t="s">
        <v>40229</v>
      </c>
      <c r="AG1967" s="82" t="s">
        <v>382</v>
      </c>
      <c r="AH1967" s="82" t="s">
        <v>360</v>
      </c>
      <c r="AI1967" s="82" t="s">
        <v>1656</v>
      </c>
      <c r="AJ1967" s="82" t="s">
        <v>33659</v>
      </c>
      <c r="AK1967" s="82" t="s">
        <v>40230</v>
      </c>
      <c r="AL1967" s="82" t="s">
        <v>415</v>
      </c>
    </row>
    <row r="1968" spans="1:38" x14ac:dyDescent="0.25">
      <c r="A1968" s="82" t="s">
        <v>40231</v>
      </c>
      <c r="B1968" s="82">
        <v>93.600999999999999</v>
      </c>
      <c r="C1968" s="82" t="s">
        <v>40232</v>
      </c>
      <c r="D1968" s="82" t="s">
        <v>34087</v>
      </c>
      <c r="E1968" s="82" t="s">
        <v>40233</v>
      </c>
      <c r="F1968" s="82" t="s">
        <v>40234</v>
      </c>
      <c r="G1968" s="82" t="s">
        <v>359</v>
      </c>
      <c r="H1968" s="82" t="s">
        <v>360</v>
      </c>
      <c r="I1968" s="82" t="s">
        <v>40235</v>
      </c>
      <c r="J1968" s="82" t="s">
        <v>40236</v>
      </c>
      <c r="K1968" s="82" t="s">
        <v>39694</v>
      </c>
      <c r="L1968" s="82" t="s">
        <v>1180</v>
      </c>
      <c r="M1968" s="82" t="s">
        <v>40237</v>
      </c>
      <c r="N1968" s="82" t="s">
        <v>40238</v>
      </c>
      <c r="O1968" s="82" t="s">
        <v>558</v>
      </c>
      <c r="P1968" s="82" t="s">
        <v>39697</v>
      </c>
      <c r="Q1968" s="82" t="s">
        <v>40239</v>
      </c>
      <c r="R1968" s="82" t="s">
        <v>40240</v>
      </c>
      <c r="S1968" s="82" t="s">
        <v>368</v>
      </c>
      <c r="T1968" s="82" t="s">
        <v>40241</v>
      </c>
      <c r="U1968" s="82" t="s">
        <v>40242</v>
      </c>
      <c r="V1968" s="82" t="s">
        <v>40243</v>
      </c>
      <c r="W1968" s="82" t="s">
        <v>40244</v>
      </c>
      <c r="X1968" s="82" t="s">
        <v>40245</v>
      </c>
      <c r="Y1968" s="82" t="s">
        <v>40246</v>
      </c>
      <c r="Z1968" s="82">
        <v>0</v>
      </c>
      <c r="AA1968" s="82" t="s">
        <v>40247</v>
      </c>
      <c r="AB1968" s="82" t="s">
        <v>40248</v>
      </c>
      <c r="AC1968" s="82" t="s">
        <v>40249</v>
      </c>
      <c r="AD1968" s="82" t="s">
        <v>39709</v>
      </c>
      <c r="AE1968" s="82" t="s">
        <v>40250</v>
      </c>
      <c r="AF1968" s="82" t="s">
        <v>40251</v>
      </c>
      <c r="AG1968" s="82" t="s">
        <v>382</v>
      </c>
      <c r="AH1968" s="82" t="s">
        <v>40252</v>
      </c>
      <c r="AI1968" s="82" t="s">
        <v>1842</v>
      </c>
      <c r="AJ1968" s="82" t="s">
        <v>33659</v>
      </c>
      <c r="AK1968" s="82" t="s">
        <v>40253</v>
      </c>
      <c r="AL1968" s="82" t="s">
        <v>1286</v>
      </c>
    </row>
    <row r="1969" spans="1:38" x14ac:dyDescent="0.25">
      <c r="A1969" s="82" t="s">
        <v>40254</v>
      </c>
      <c r="B1969" s="82">
        <v>93.602000000000004</v>
      </c>
      <c r="C1969" s="82" t="s">
        <v>40255</v>
      </c>
      <c r="D1969" s="82" t="s">
        <v>34087</v>
      </c>
      <c r="E1969" s="82" t="s">
        <v>40256</v>
      </c>
      <c r="F1969" s="82" t="s">
        <v>40257</v>
      </c>
      <c r="G1969" s="82" t="s">
        <v>359</v>
      </c>
      <c r="H1969" s="82" t="s">
        <v>360</v>
      </c>
      <c r="I1969" s="82" t="s">
        <v>40258</v>
      </c>
      <c r="J1969" s="82" t="s">
        <v>40259</v>
      </c>
      <c r="K1969" s="82" t="s">
        <v>40260</v>
      </c>
      <c r="L1969" s="82" t="s">
        <v>1180</v>
      </c>
      <c r="M1969" s="82" t="s">
        <v>40261</v>
      </c>
      <c r="N1969" s="82" t="s">
        <v>40262</v>
      </c>
      <c r="O1969" s="82" t="s">
        <v>558</v>
      </c>
      <c r="P1969" s="82" t="s">
        <v>40263</v>
      </c>
      <c r="Q1969" s="82" t="s">
        <v>360</v>
      </c>
      <c r="R1969" s="82" t="s">
        <v>360</v>
      </c>
      <c r="S1969" s="82" t="s">
        <v>400</v>
      </c>
      <c r="T1969" s="82" t="s">
        <v>40264</v>
      </c>
      <c r="U1969" s="82" t="s">
        <v>40265</v>
      </c>
      <c r="V1969" s="82" t="s">
        <v>6042</v>
      </c>
      <c r="W1969" s="82" t="s">
        <v>40266</v>
      </c>
      <c r="X1969" s="82" t="s">
        <v>37418</v>
      </c>
      <c r="Y1969" s="82" t="s">
        <v>40267</v>
      </c>
      <c r="Z1969" s="82" t="s">
        <v>40268</v>
      </c>
      <c r="AA1969" s="82" t="s">
        <v>40269</v>
      </c>
      <c r="AB1969" s="82" t="s">
        <v>40270</v>
      </c>
      <c r="AC1969" s="82" t="s">
        <v>1011</v>
      </c>
      <c r="AD1969" s="82" t="s">
        <v>40271</v>
      </c>
      <c r="AE1969" s="82" t="s">
        <v>40272</v>
      </c>
      <c r="AF1969" s="82" t="s">
        <v>382</v>
      </c>
      <c r="AG1969" s="82" t="s">
        <v>382</v>
      </c>
      <c r="AH1969" s="82" t="s">
        <v>40273</v>
      </c>
      <c r="AI1969" s="82" t="s">
        <v>1842</v>
      </c>
      <c r="AJ1969" s="82" t="s">
        <v>33659</v>
      </c>
      <c r="AK1969" s="82" t="s">
        <v>40274</v>
      </c>
      <c r="AL1969" s="82" t="s">
        <v>415</v>
      </c>
    </row>
    <row r="1970" spans="1:38" x14ac:dyDescent="0.25">
      <c r="A1970" s="82" t="s">
        <v>40275</v>
      </c>
      <c r="B1970" s="82">
        <v>93.602999999999994</v>
      </c>
      <c r="C1970" s="82" t="s">
        <v>40276</v>
      </c>
      <c r="D1970" s="82" t="s">
        <v>34087</v>
      </c>
      <c r="E1970" s="82" t="s">
        <v>40277</v>
      </c>
      <c r="F1970" s="82" t="s">
        <v>40278</v>
      </c>
      <c r="G1970" s="82" t="s">
        <v>683</v>
      </c>
      <c r="H1970" s="82" t="s">
        <v>360</v>
      </c>
      <c r="I1970" s="82" t="s">
        <v>40279</v>
      </c>
      <c r="J1970" s="82" t="s">
        <v>40280</v>
      </c>
      <c r="K1970" s="82" t="s">
        <v>40281</v>
      </c>
      <c r="L1970" s="82" t="s">
        <v>580</v>
      </c>
      <c r="M1970" s="82" t="s">
        <v>40282</v>
      </c>
      <c r="N1970" s="82" t="s">
        <v>40283</v>
      </c>
      <c r="O1970" s="82" t="s">
        <v>40284</v>
      </c>
      <c r="P1970" s="82" t="s">
        <v>360</v>
      </c>
      <c r="Q1970" s="82" t="s">
        <v>360</v>
      </c>
      <c r="R1970" s="82" t="s">
        <v>40285</v>
      </c>
      <c r="S1970" s="82" t="s">
        <v>40286</v>
      </c>
      <c r="T1970" s="82" t="s">
        <v>40287</v>
      </c>
      <c r="U1970" s="82" t="s">
        <v>40288</v>
      </c>
      <c r="V1970" s="82" t="s">
        <v>632</v>
      </c>
      <c r="W1970" s="82" t="s">
        <v>40289</v>
      </c>
      <c r="X1970" s="82" t="s">
        <v>37418</v>
      </c>
      <c r="Y1970" s="82" t="s">
        <v>40290</v>
      </c>
      <c r="Z1970" s="82" t="s">
        <v>40291</v>
      </c>
      <c r="AA1970" s="82" t="s">
        <v>40292</v>
      </c>
      <c r="AB1970" s="82" t="s">
        <v>40293</v>
      </c>
      <c r="AC1970" s="82" t="s">
        <v>40294</v>
      </c>
      <c r="AD1970" s="82" t="s">
        <v>40295</v>
      </c>
      <c r="AE1970" s="82" t="s">
        <v>39565</v>
      </c>
      <c r="AF1970" s="82" t="s">
        <v>40296</v>
      </c>
      <c r="AG1970" s="82" t="s">
        <v>382</v>
      </c>
      <c r="AH1970" s="82" t="s">
        <v>360</v>
      </c>
      <c r="AI1970" s="82" t="s">
        <v>1842</v>
      </c>
      <c r="AJ1970" s="82" t="s">
        <v>33659</v>
      </c>
      <c r="AK1970" s="82" t="s">
        <v>40297</v>
      </c>
      <c r="AL1970" s="82" t="s">
        <v>415</v>
      </c>
    </row>
    <row r="1971" spans="1:38" x14ac:dyDescent="0.25">
      <c r="A1971" s="82" t="s">
        <v>40298</v>
      </c>
      <c r="B1971" s="82">
        <v>93.603999999999999</v>
      </c>
      <c r="C1971" s="82" t="s">
        <v>40299</v>
      </c>
      <c r="D1971" s="82" t="s">
        <v>34087</v>
      </c>
      <c r="E1971" s="82" t="s">
        <v>40300</v>
      </c>
      <c r="F1971" s="82" t="s">
        <v>40301</v>
      </c>
      <c r="G1971" s="82" t="s">
        <v>4471</v>
      </c>
      <c r="H1971" s="82" t="s">
        <v>360</v>
      </c>
      <c r="I1971" s="82" t="s">
        <v>40302</v>
      </c>
      <c r="J1971" s="82" t="s">
        <v>40303</v>
      </c>
      <c r="K1971" s="82" t="s">
        <v>628</v>
      </c>
      <c r="L1971" s="82" t="s">
        <v>40304</v>
      </c>
      <c r="M1971" s="82" t="s">
        <v>40305</v>
      </c>
      <c r="N1971" s="82" t="s">
        <v>40306</v>
      </c>
      <c r="O1971" s="82" t="s">
        <v>558</v>
      </c>
      <c r="P1971" s="82" t="s">
        <v>360</v>
      </c>
      <c r="Q1971" s="82" t="s">
        <v>360</v>
      </c>
      <c r="R1971" s="82" t="s">
        <v>360</v>
      </c>
      <c r="S1971" s="82" t="s">
        <v>400</v>
      </c>
      <c r="T1971" s="82" t="s">
        <v>40307</v>
      </c>
      <c r="U1971" s="82" t="s">
        <v>40308</v>
      </c>
      <c r="V1971" s="82" t="s">
        <v>40309</v>
      </c>
      <c r="W1971" s="82" t="s">
        <v>40310</v>
      </c>
      <c r="X1971" s="82" t="s">
        <v>37227</v>
      </c>
      <c r="Y1971" s="82" t="s">
        <v>40311</v>
      </c>
      <c r="Z1971" s="82" t="s">
        <v>40312</v>
      </c>
      <c r="AA1971" s="82" t="s">
        <v>40313</v>
      </c>
      <c r="AB1971" s="82" t="s">
        <v>382</v>
      </c>
      <c r="AC1971" s="82" t="s">
        <v>1011</v>
      </c>
      <c r="AD1971" s="82" t="s">
        <v>40314</v>
      </c>
      <c r="AE1971" s="82" t="s">
        <v>39732</v>
      </c>
      <c r="AF1971" s="82" t="s">
        <v>40315</v>
      </c>
      <c r="AG1971" s="82" t="s">
        <v>382</v>
      </c>
      <c r="AH1971" s="82" t="s">
        <v>40316</v>
      </c>
      <c r="AI1971" s="82" t="s">
        <v>1865</v>
      </c>
      <c r="AJ1971" s="82" t="s">
        <v>33659</v>
      </c>
      <c r="AK1971" s="82" t="s">
        <v>40317</v>
      </c>
      <c r="AL1971" s="82" t="s">
        <v>1286</v>
      </c>
    </row>
    <row r="1972" spans="1:38" x14ac:dyDescent="0.25">
      <c r="A1972" s="82" t="s">
        <v>40318</v>
      </c>
      <c r="B1972" s="82">
        <v>93.605000000000004</v>
      </c>
      <c r="D1972" s="82" t="s">
        <v>34087</v>
      </c>
      <c r="E1972" s="82" t="s">
        <v>38818</v>
      </c>
      <c r="F1972" s="82" t="s">
        <v>40319</v>
      </c>
      <c r="G1972" s="82" t="s">
        <v>359</v>
      </c>
      <c r="H1972" s="82" t="s">
        <v>360</v>
      </c>
      <c r="I1972" s="82" t="s">
        <v>40320</v>
      </c>
      <c r="J1972" s="82" t="s">
        <v>40321</v>
      </c>
      <c r="K1972" s="82" t="s">
        <v>40322</v>
      </c>
      <c r="L1972" s="82" t="s">
        <v>40323</v>
      </c>
      <c r="M1972" s="82" t="s">
        <v>40324</v>
      </c>
      <c r="N1972" s="82" t="s">
        <v>40325</v>
      </c>
      <c r="O1972" s="82" t="s">
        <v>558</v>
      </c>
      <c r="P1972" s="82" t="s">
        <v>40326</v>
      </c>
      <c r="Q1972" s="82" t="s">
        <v>34642</v>
      </c>
      <c r="R1972" s="82" t="s">
        <v>40327</v>
      </c>
      <c r="S1972" s="82" t="s">
        <v>40328</v>
      </c>
      <c r="T1972" s="82" t="s">
        <v>40329</v>
      </c>
      <c r="U1972" s="82" t="s">
        <v>40330</v>
      </c>
      <c r="V1972" s="82" t="s">
        <v>632</v>
      </c>
      <c r="W1972" s="82" t="s">
        <v>34581</v>
      </c>
      <c r="X1972" s="82" t="s">
        <v>40331</v>
      </c>
      <c r="Y1972" s="82" t="s">
        <v>40332</v>
      </c>
      <c r="Z1972" s="82" t="s">
        <v>40333</v>
      </c>
      <c r="AA1972" s="82" t="s">
        <v>40334</v>
      </c>
      <c r="AB1972" s="82" t="s">
        <v>34586</v>
      </c>
      <c r="AC1972" s="82" t="s">
        <v>40023</v>
      </c>
      <c r="AD1972" s="82" t="s">
        <v>40335</v>
      </c>
      <c r="AE1972" s="82" t="s">
        <v>34588</v>
      </c>
      <c r="AF1972" s="82" t="s">
        <v>40336</v>
      </c>
      <c r="AG1972" s="82" t="s">
        <v>382</v>
      </c>
      <c r="AH1972" s="82" t="s">
        <v>360</v>
      </c>
      <c r="AI1972" s="82" t="s">
        <v>1259</v>
      </c>
      <c r="AJ1972" s="82" t="s">
        <v>33659</v>
      </c>
      <c r="AK1972" s="82" t="s">
        <v>40337</v>
      </c>
      <c r="AL1972" s="82" t="s">
        <v>415</v>
      </c>
    </row>
    <row r="1973" spans="1:38" x14ac:dyDescent="0.25">
      <c r="A1973" s="82" t="s">
        <v>40338</v>
      </c>
      <c r="B1973" s="82">
        <v>93.605999999999995</v>
      </c>
      <c r="C1973" s="82" t="s">
        <v>40339</v>
      </c>
      <c r="D1973" s="82" t="s">
        <v>34110</v>
      </c>
      <c r="E1973" s="82" t="s">
        <v>40340</v>
      </c>
      <c r="F1973" s="82" t="s">
        <v>40341</v>
      </c>
      <c r="G1973" s="82" t="s">
        <v>600</v>
      </c>
      <c r="H1973" s="82" t="s">
        <v>360</v>
      </c>
      <c r="I1973" s="82" t="s">
        <v>40342</v>
      </c>
      <c r="J1973" s="82" t="s">
        <v>40343</v>
      </c>
      <c r="K1973" s="82" t="s">
        <v>40344</v>
      </c>
      <c r="L1973" s="82" t="s">
        <v>421</v>
      </c>
      <c r="M1973" s="82" t="s">
        <v>40345</v>
      </c>
      <c r="N1973" s="82" t="s">
        <v>40346</v>
      </c>
      <c r="O1973" s="82" t="s">
        <v>558</v>
      </c>
      <c r="P1973" s="82" t="s">
        <v>360</v>
      </c>
      <c r="Q1973" s="82" t="s">
        <v>360</v>
      </c>
      <c r="R1973" s="82" t="s">
        <v>40347</v>
      </c>
      <c r="S1973" s="82" t="s">
        <v>400</v>
      </c>
      <c r="T1973" s="82" t="s">
        <v>40348</v>
      </c>
      <c r="U1973" s="82" t="s">
        <v>40349</v>
      </c>
      <c r="V1973" s="82" t="s">
        <v>9724</v>
      </c>
      <c r="W1973" s="82" t="s">
        <v>40350</v>
      </c>
      <c r="X1973" s="82" t="s">
        <v>34124</v>
      </c>
      <c r="Y1973" s="82" t="s">
        <v>37024</v>
      </c>
      <c r="Z1973" s="82" t="s">
        <v>40351</v>
      </c>
      <c r="AA1973" s="82" t="s">
        <v>376</v>
      </c>
      <c r="AB1973" s="82" t="s">
        <v>40352</v>
      </c>
      <c r="AC1973" s="82" t="s">
        <v>735</v>
      </c>
      <c r="AD1973" s="82" t="s">
        <v>40353</v>
      </c>
      <c r="AE1973" s="82" t="s">
        <v>34128</v>
      </c>
      <c r="AF1973" s="82" t="s">
        <v>382</v>
      </c>
      <c r="AG1973" s="82" t="s">
        <v>382</v>
      </c>
      <c r="AH1973" s="82" t="s">
        <v>40354</v>
      </c>
      <c r="AI1973" s="82" t="s">
        <v>40355</v>
      </c>
      <c r="AJ1973" s="82" t="s">
        <v>33659</v>
      </c>
      <c r="AK1973" s="82" t="s">
        <v>40356</v>
      </c>
      <c r="AL1973" s="82" t="s">
        <v>1286</v>
      </c>
    </row>
    <row r="1974" spans="1:38" x14ac:dyDescent="0.25">
      <c r="A1974" s="82" t="s">
        <v>40357</v>
      </c>
      <c r="B1974" s="82">
        <v>93.608999999999995</v>
      </c>
      <c r="C1974" s="82" t="s">
        <v>40358</v>
      </c>
      <c r="D1974" s="82" t="s">
        <v>37310</v>
      </c>
      <c r="E1974" s="82" t="s">
        <v>40359</v>
      </c>
      <c r="F1974" s="82" t="s">
        <v>40360</v>
      </c>
      <c r="G1974" s="82" t="s">
        <v>359</v>
      </c>
      <c r="H1974" s="82" t="s">
        <v>360</v>
      </c>
      <c r="I1974" s="82" t="s">
        <v>40361</v>
      </c>
      <c r="J1974" s="82" t="s">
        <v>11</v>
      </c>
      <c r="K1974" s="82" t="s">
        <v>362</v>
      </c>
      <c r="L1974" s="82" t="s">
        <v>421</v>
      </c>
      <c r="M1974" s="82" t="s">
        <v>40362</v>
      </c>
      <c r="N1974" s="82" t="s">
        <v>40363</v>
      </c>
      <c r="O1974" s="82" t="s">
        <v>558</v>
      </c>
      <c r="P1974" s="82" t="s">
        <v>360</v>
      </c>
      <c r="Q1974" s="82" t="s">
        <v>360</v>
      </c>
      <c r="R1974" s="82" t="s">
        <v>40364</v>
      </c>
      <c r="S1974" s="82" t="s">
        <v>400</v>
      </c>
      <c r="T1974" s="82" t="s">
        <v>40365</v>
      </c>
      <c r="U1974" s="82" t="s">
        <v>40366</v>
      </c>
      <c r="V1974" s="82" t="s">
        <v>403</v>
      </c>
      <c r="W1974" s="82" t="s">
        <v>40367</v>
      </c>
      <c r="X1974" s="82" t="s">
        <v>40368</v>
      </c>
      <c r="Y1974" s="82" t="s">
        <v>40369</v>
      </c>
      <c r="Z1974" s="82" t="s">
        <v>40370</v>
      </c>
      <c r="AA1974" s="82" t="s">
        <v>376</v>
      </c>
      <c r="AB1974" s="82" t="s">
        <v>40371</v>
      </c>
      <c r="AC1974" s="82" t="s">
        <v>40372</v>
      </c>
      <c r="AD1974" s="82" t="s">
        <v>40373</v>
      </c>
      <c r="AE1974" s="82" t="s">
        <v>40374</v>
      </c>
      <c r="AF1974" s="82" t="s">
        <v>382</v>
      </c>
      <c r="AG1974" s="82" t="s">
        <v>382</v>
      </c>
      <c r="AH1974" s="82" t="s">
        <v>40371</v>
      </c>
      <c r="AI1974" s="82" t="s">
        <v>40375</v>
      </c>
      <c r="AJ1974" s="82" t="s">
        <v>33659</v>
      </c>
      <c r="AK1974" s="82" t="s">
        <v>40376</v>
      </c>
      <c r="AL1974" s="82" t="s">
        <v>1286</v>
      </c>
    </row>
    <row r="1975" spans="1:38" x14ac:dyDescent="0.25">
      <c r="A1975" s="82" t="s">
        <v>40377</v>
      </c>
      <c r="B1975" s="82">
        <v>93.61</v>
      </c>
      <c r="D1975" s="82" t="s">
        <v>37310</v>
      </c>
      <c r="E1975" s="82" t="s">
        <v>40378</v>
      </c>
      <c r="F1975" s="82" t="s">
        <v>40379</v>
      </c>
      <c r="G1975" s="82" t="s">
        <v>600</v>
      </c>
      <c r="H1975" s="82" t="s">
        <v>360</v>
      </c>
      <c r="I1975" s="82" t="s">
        <v>40380</v>
      </c>
      <c r="J1975" s="82" t="s">
        <v>40381</v>
      </c>
      <c r="K1975" s="82" t="s">
        <v>40382</v>
      </c>
      <c r="L1975" s="82" t="s">
        <v>421</v>
      </c>
      <c r="M1975" s="82" t="s">
        <v>40383</v>
      </c>
      <c r="N1975" s="82" t="s">
        <v>40384</v>
      </c>
      <c r="O1975" s="82" t="s">
        <v>40385</v>
      </c>
      <c r="P1975" s="82" t="s">
        <v>40386</v>
      </c>
      <c r="Q1975" s="82" t="s">
        <v>40387</v>
      </c>
      <c r="R1975" s="82" t="s">
        <v>360</v>
      </c>
      <c r="S1975" s="82" t="s">
        <v>400</v>
      </c>
      <c r="T1975" s="82" t="s">
        <v>40388</v>
      </c>
      <c r="U1975" s="82" t="s">
        <v>40389</v>
      </c>
      <c r="V1975" s="82" t="s">
        <v>632</v>
      </c>
      <c r="W1975" s="82" t="s">
        <v>40390</v>
      </c>
      <c r="X1975" s="82" t="s">
        <v>38052</v>
      </c>
      <c r="Y1975" s="82" t="s">
        <v>40391</v>
      </c>
      <c r="Z1975" s="82" t="s">
        <v>40392</v>
      </c>
      <c r="AA1975" s="82" t="s">
        <v>376</v>
      </c>
      <c r="AB1975" s="82" t="s">
        <v>382</v>
      </c>
      <c r="AC1975" s="82" t="s">
        <v>40393</v>
      </c>
      <c r="AD1975" s="82" t="s">
        <v>40394</v>
      </c>
      <c r="AE1975" s="82" t="s">
        <v>40395</v>
      </c>
      <c r="AF1975" s="82" t="s">
        <v>40396</v>
      </c>
      <c r="AG1975" s="82" t="s">
        <v>382</v>
      </c>
      <c r="AH1975" s="82" t="s">
        <v>40397</v>
      </c>
      <c r="AI1975" s="82" t="s">
        <v>40398</v>
      </c>
      <c r="AJ1975" s="82" t="s">
        <v>33659</v>
      </c>
      <c r="AK1975" s="82" t="s">
        <v>40399</v>
      </c>
      <c r="AL1975" s="82" t="s">
        <v>415</v>
      </c>
    </row>
    <row r="1976" spans="1:38" x14ac:dyDescent="0.25">
      <c r="A1976" s="82" t="s">
        <v>40400</v>
      </c>
      <c r="B1976" s="82">
        <v>93.611000000000004</v>
      </c>
      <c r="D1976" s="82" t="s">
        <v>37310</v>
      </c>
      <c r="E1976" s="82" t="s">
        <v>40401</v>
      </c>
      <c r="F1976" s="82" t="s">
        <v>40402</v>
      </c>
      <c r="G1976" s="82" t="s">
        <v>600</v>
      </c>
      <c r="H1976" s="82" t="s">
        <v>360</v>
      </c>
      <c r="I1976" s="82" t="s">
        <v>40403</v>
      </c>
      <c r="J1976" s="82" t="s">
        <v>40404</v>
      </c>
      <c r="K1976" s="82" t="s">
        <v>40405</v>
      </c>
      <c r="L1976" s="82" t="s">
        <v>421</v>
      </c>
      <c r="M1976" s="82" t="s">
        <v>40406</v>
      </c>
      <c r="N1976" s="82" t="s">
        <v>40407</v>
      </c>
      <c r="O1976" s="82" t="s">
        <v>558</v>
      </c>
      <c r="P1976" s="82" t="s">
        <v>360</v>
      </c>
      <c r="Q1976" s="82" t="s">
        <v>360</v>
      </c>
      <c r="R1976" s="82" t="s">
        <v>40408</v>
      </c>
      <c r="S1976" s="82" t="s">
        <v>400</v>
      </c>
      <c r="T1976" s="82" t="s">
        <v>40409</v>
      </c>
      <c r="U1976" s="82" t="s">
        <v>40410</v>
      </c>
      <c r="V1976" s="82" t="s">
        <v>632</v>
      </c>
      <c r="W1976" s="82" t="s">
        <v>40411</v>
      </c>
      <c r="X1976" s="82" t="s">
        <v>38052</v>
      </c>
      <c r="Y1976" s="82" t="s">
        <v>40412</v>
      </c>
      <c r="Z1976" s="82" t="s">
        <v>40413</v>
      </c>
      <c r="AA1976" s="82" t="s">
        <v>376</v>
      </c>
      <c r="AB1976" s="82" t="s">
        <v>39337</v>
      </c>
      <c r="AC1976" s="82" t="s">
        <v>40414</v>
      </c>
      <c r="AD1976" s="82" t="s">
        <v>40415</v>
      </c>
      <c r="AE1976" s="82" t="s">
        <v>40416</v>
      </c>
      <c r="AF1976" s="82" t="s">
        <v>382</v>
      </c>
      <c r="AG1976" s="82" t="s">
        <v>382</v>
      </c>
      <c r="AH1976" s="82" t="s">
        <v>40417</v>
      </c>
      <c r="AI1976" s="82" t="s">
        <v>40418</v>
      </c>
      <c r="AJ1976" s="82" t="s">
        <v>33659</v>
      </c>
      <c r="AK1976" s="82" t="s">
        <v>40419</v>
      </c>
      <c r="AL1976" s="82" t="s">
        <v>415</v>
      </c>
    </row>
    <row r="1977" spans="1:38" x14ac:dyDescent="0.25">
      <c r="A1977" s="82" t="s">
        <v>40420</v>
      </c>
      <c r="B1977" s="82">
        <v>93.611999999999995</v>
      </c>
      <c r="C1977" s="82" t="s">
        <v>40421</v>
      </c>
      <c r="D1977" s="82" t="s">
        <v>34087</v>
      </c>
      <c r="E1977" s="82" t="s">
        <v>40422</v>
      </c>
      <c r="F1977" s="82" t="s">
        <v>40423</v>
      </c>
      <c r="G1977" s="82" t="s">
        <v>359</v>
      </c>
      <c r="H1977" s="82" t="s">
        <v>360</v>
      </c>
      <c r="I1977" s="82" t="s">
        <v>40424</v>
      </c>
      <c r="J1977" s="82" t="s">
        <v>37406</v>
      </c>
      <c r="K1977" s="82" t="s">
        <v>40425</v>
      </c>
      <c r="L1977" s="82" t="s">
        <v>580</v>
      </c>
      <c r="M1977" s="82" t="s">
        <v>40426</v>
      </c>
      <c r="N1977" s="82" t="s">
        <v>40427</v>
      </c>
      <c r="O1977" s="82" t="s">
        <v>558</v>
      </c>
      <c r="P1977" s="82" t="s">
        <v>39905</v>
      </c>
      <c r="Q1977" s="82" t="s">
        <v>40428</v>
      </c>
      <c r="R1977" s="82" t="s">
        <v>360</v>
      </c>
      <c r="S1977" s="82" t="s">
        <v>40429</v>
      </c>
      <c r="T1977" s="82" t="s">
        <v>40430</v>
      </c>
      <c r="U1977" s="82" t="s">
        <v>40431</v>
      </c>
      <c r="V1977" s="82" t="s">
        <v>40432</v>
      </c>
      <c r="W1977" s="82" t="s">
        <v>39994</v>
      </c>
      <c r="X1977" s="82" t="s">
        <v>37418</v>
      </c>
      <c r="Y1977" s="82" t="s">
        <v>40433</v>
      </c>
      <c r="Z1977" s="82" t="s">
        <v>40434</v>
      </c>
      <c r="AA1977" s="82" t="s">
        <v>40435</v>
      </c>
      <c r="AB1977" s="82" t="s">
        <v>40436</v>
      </c>
      <c r="AC1977" s="82" t="s">
        <v>1011</v>
      </c>
      <c r="AD1977" s="82" t="s">
        <v>40437</v>
      </c>
      <c r="AE1977" s="82" t="s">
        <v>39916</v>
      </c>
      <c r="AF1977" s="82" t="s">
        <v>382</v>
      </c>
      <c r="AG1977" s="82" t="s">
        <v>40438</v>
      </c>
      <c r="AH1977" s="82" t="s">
        <v>40439</v>
      </c>
      <c r="AI1977" s="82" t="s">
        <v>1656</v>
      </c>
      <c r="AJ1977" s="82" t="s">
        <v>33659</v>
      </c>
      <c r="AK1977" s="82" t="s">
        <v>40440</v>
      </c>
      <c r="AL1977" s="82" t="s">
        <v>415</v>
      </c>
    </row>
    <row r="1978" spans="1:38" x14ac:dyDescent="0.25">
      <c r="A1978" s="82" t="s">
        <v>40441</v>
      </c>
      <c r="B1978" s="82">
        <v>93.613</v>
      </c>
      <c r="C1978" s="82" t="s">
        <v>40442</v>
      </c>
      <c r="D1978" s="82" t="s">
        <v>33803</v>
      </c>
      <c r="E1978" s="82" t="s">
        <v>40443</v>
      </c>
      <c r="F1978" s="82" t="s">
        <v>40444</v>
      </c>
      <c r="G1978" s="82" t="s">
        <v>1079</v>
      </c>
      <c r="H1978" s="82" t="s">
        <v>360</v>
      </c>
      <c r="I1978" s="82" t="s">
        <v>3106</v>
      </c>
      <c r="J1978" s="82" t="s">
        <v>3106</v>
      </c>
      <c r="K1978" s="82" t="s">
        <v>628</v>
      </c>
      <c r="L1978" s="82" t="s">
        <v>421</v>
      </c>
      <c r="M1978" s="82" t="s">
        <v>7776</v>
      </c>
      <c r="N1978" s="82" t="s">
        <v>822</v>
      </c>
      <c r="O1978" s="82" t="s">
        <v>366</v>
      </c>
      <c r="P1978" s="82" t="s">
        <v>40445</v>
      </c>
      <c r="Q1978" s="82" t="s">
        <v>40445</v>
      </c>
      <c r="R1978" s="82" t="s">
        <v>40445</v>
      </c>
      <c r="S1978" s="82" t="s">
        <v>400</v>
      </c>
      <c r="T1978" s="82" t="s">
        <v>40446</v>
      </c>
      <c r="U1978" s="82" t="s">
        <v>631</v>
      </c>
      <c r="V1978" s="82" t="s">
        <v>632</v>
      </c>
      <c r="W1978" s="82" t="s">
        <v>822</v>
      </c>
      <c r="X1978" s="82" t="s">
        <v>33819</v>
      </c>
      <c r="Y1978" s="82" t="s">
        <v>40447</v>
      </c>
      <c r="Z1978" s="82" t="s">
        <v>40448</v>
      </c>
      <c r="AA1978" s="82" t="s">
        <v>376</v>
      </c>
      <c r="AB1978" s="82" t="s">
        <v>40449</v>
      </c>
      <c r="AC1978" s="82" t="s">
        <v>1011</v>
      </c>
      <c r="AD1978" s="82" t="s">
        <v>40450</v>
      </c>
      <c r="AE1978" s="82" t="s">
        <v>33825</v>
      </c>
      <c r="AG1978" s="82" t="s">
        <v>382</v>
      </c>
      <c r="AH1978" s="82" t="s">
        <v>382</v>
      </c>
      <c r="AI1978" s="82" t="s">
        <v>1656</v>
      </c>
      <c r="AJ1978" s="82" t="s">
        <v>33659</v>
      </c>
      <c r="AK1978" s="82" t="s">
        <v>40451</v>
      </c>
      <c r="AL1978" s="82" t="s">
        <v>450</v>
      </c>
    </row>
    <row r="1979" spans="1:38" x14ac:dyDescent="0.25">
      <c r="A1979" s="82" t="s">
        <v>40452</v>
      </c>
      <c r="B1979" s="82">
        <v>93.614999999999995</v>
      </c>
      <c r="C1979" s="82" t="s">
        <v>40453</v>
      </c>
      <c r="D1979" s="82" t="s">
        <v>33724</v>
      </c>
      <c r="E1979" s="82" t="s">
        <v>40454</v>
      </c>
      <c r="F1979" s="82" t="s">
        <v>40455</v>
      </c>
      <c r="G1979" s="82" t="s">
        <v>4176</v>
      </c>
      <c r="H1979" s="82" t="s">
        <v>360</v>
      </c>
      <c r="I1979" s="82" t="s">
        <v>40456</v>
      </c>
      <c r="J1979" s="82" t="s">
        <v>40457</v>
      </c>
      <c r="K1979" s="82" t="s">
        <v>33729</v>
      </c>
      <c r="L1979" s="82" t="s">
        <v>421</v>
      </c>
      <c r="M1979" s="82" t="s">
        <v>38938</v>
      </c>
      <c r="N1979" s="82" t="s">
        <v>40458</v>
      </c>
      <c r="O1979" s="82" t="s">
        <v>558</v>
      </c>
      <c r="P1979" s="82" t="s">
        <v>40459</v>
      </c>
      <c r="Q1979" s="82" t="s">
        <v>360</v>
      </c>
      <c r="R1979" s="82" t="s">
        <v>360</v>
      </c>
      <c r="S1979" s="82" t="s">
        <v>40460</v>
      </c>
      <c r="T1979" s="82" t="s">
        <v>40461</v>
      </c>
      <c r="U1979" s="82" t="s">
        <v>40462</v>
      </c>
      <c r="V1979" s="82" t="s">
        <v>632</v>
      </c>
      <c r="W1979" s="82" t="s">
        <v>38904</v>
      </c>
      <c r="X1979" s="82" t="s">
        <v>40463</v>
      </c>
      <c r="Y1979" s="82" t="s">
        <v>40464</v>
      </c>
      <c r="Z1979" s="82" t="s">
        <v>40465</v>
      </c>
      <c r="AA1979" s="82" t="s">
        <v>40466</v>
      </c>
      <c r="AB1979" s="82" t="s">
        <v>40467</v>
      </c>
      <c r="AC1979" s="82" t="s">
        <v>40468</v>
      </c>
      <c r="AD1979" s="82" t="s">
        <v>40469</v>
      </c>
      <c r="AE1979" s="82" t="s">
        <v>38951</v>
      </c>
      <c r="AF1979" s="82" t="s">
        <v>40470</v>
      </c>
      <c r="AG1979" s="82" t="s">
        <v>382</v>
      </c>
      <c r="AH1979" s="82" t="s">
        <v>40471</v>
      </c>
      <c r="AI1979" s="82" t="s">
        <v>40472</v>
      </c>
      <c r="AJ1979" s="82" t="s">
        <v>33659</v>
      </c>
      <c r="AK1979" s="82" t="s">
        <v>40473</v>
      </c>
      <c r="AL1979" s="82" t="s">
        <v>415</v>
      </c>
    </row>
    <row r="1980" spans="1:38" x14ac:dyDescent="0.25">
      <c r="A1980" s="82" t="s">
        <v>40474</v>
      </c>
      <c r="B1980" s="82">
        <v>93.617999999999995</v>
      </c>
      <c r="C1980" s="82" t="s">
        <v>40475</v>
      </c>
      <c r="D1980" s="82" t="s">
        <v>33803</v>
      </c>
      <c r="E1980" s="82" t="s">
        <v>40476</v>
      </c>
      <c r="F1980" s="82" t="s">
        <v>40477</v>
      </c>
      <c r="G1980" s="82" t="s">
        <v>3143</v>
      </c>
      <c r="H1980" s="82" t="s">
        <v>360</v>
      </c>
      <c r="I1980" s="82" t="s">
        <v>40478</v>
      </c>
      <c r="J1980" s="82" t="s">
        <v>40479</v>
      </c>
      <c r="K1980" s="82" t="s">
        <v>40480</v>
      </c>
      <c r="L1980" s="82" t="s">
        <v>3667</v>
      </c>
      <c r="M1980" s="82" t="s">
        <v>40481</v>
      </c>
      <c r="N1980" s="82" t="s">
        <v>40482</v>
      </c>
      <c r="O1980" s="82" t="s">
        <v>558</v>
      </c>
      <c r="P1980" s="82" t="s">
        <v>360</v>
      </c>
      <c r="Q1980" s="82" t="s">
        <v>34642</v>
      </c>
      <c r="R1980" s="82" t="s">
        <v>40483</v>
      </c>
      <c r="S1980" s="82" t="s">
        <v>400</v>
      </c>
      <c r="T1980" s="82" t="s">
        <v>40484</v>
      </c>
      <c r="U1980" s="82" t="s">
        <v>40485</v>
      </c>
      <c r="V1980" s="82" t="s">
        <v>33860</v>
      </c>
      <c r="W1980" s="82" t="s">
        <v>40486</v>
      </c>
      <c r="X1980" s="82" t="s">
        <v>37418</v>
      </c>
      <c r="Y1980" s="82" t="s">
        <v>40487</v>
      </c>
      <c r="Z1980" s="82" t="s">
        <v>40488</v>
      </c>
      <c r="AA1980" s="82" t="s">
        <v>40489</v>
      </c>
      <c r="AB1980" s="82" t="s">
        <v>40490</v>
      </c>
      <c r="AC1980" s="82" t="s">
        <v>40491</v>
      </c>
      <c r="AD1980" s="82" t="s">
        <v>40492</v>
      </c>
      <c r="AE1980" s="82" t="s">
        <v>40493</v>
      </c>
      <c r="AF1980" s="82" t="s">
        <v>40494</v>
      </c>
      <c r="AG1980" s="82" t="s">
        <v>382</v>
      </c>
      <c r="AH1980" s="82" t="s">
        <v>360</v>
      </c>
      <c r="AI1980" s="82" t="s">
        <v>4409</v>
      </c>
      <c r="AJ1980" s="82" t="s">
        <v>33659</v>
      </c>
      <c r="AK1980" s="82" t="s">
        <v>40495</v>
      </c>
      <c r="AL1980" s="82" t="s">
        <v>415</v>
      </c>
    </row>
    <row r="1981" spans="1:38" x14ac:dyDescent="0.25">
      <c r="A1981" s="82" t="s">
        <v>40496</v>
      </c>
      <c r="B1981" s="82">
        <v>93.620999999999995</v>
      </c>
      <c r="C1981" s="82" t="s">
        <v>40497</v>
      </c>
      <c r="D1981" s="82" t="s">
        <v>37310</v>
      </c>
      <c r="E1981" s="82" t="s">
        <v>40498</v>
      </c>
      <c r="F1981" s="82" t="s">
        <v>40499</v>
      </c>
      <c r="G1981" s="82" t="s">
        <v>359</v>
      </c>
      <c r="H1981" s="82" t="s">
        <v>360</v>
      </c>
      <c r="I1981" s="82" t="s">
        <v>40500</v>
      </c>
      <c r="J1981" s="82" t="s">
        <v>40501</v>
      </c>
      <c r="K1981" s="82" t="s">
        <v>40502</v>
      </c>
      <c r="L1981" s="82" t="s">
        <v>40503</v>
      </c>
      <c r="M1981" s="82" t="s">
        <v>892</v>
      </c>
      <c r="N1981" s="82" t="s">
        <v>40504</v>
      </c>
      <c r="O1981" s="82" t="s">
        <v>40505</v>
      </c>
      <c r="P1981" s="82" t="s">
        <v>40506</v>
      </c>
      <c r="Q1981" s="82" t="s">
        <v>367</v>
      </c>
      <c r="R1981" s="82" t="s">
        <v>360</v>
      </c>
      <c r="S1981" s="82" t="s">
        <v>368</v>
      </c>
      <c r="T1981" s="82" t="s">
        <v>40507</v>
      </c>
      <c r="U1981" s="82" t="s">
        <v>40508</v>
      </c>
      <c r="V1981" s="82" t="s">
        <v>40509</v>
      </c>
      <c r="W1981" s="82" t="s">
        <v>40510</v>
      </c>
      <c r="X1981" s="82" t="s">
        <v>38052</v>
      </c>
      <c r="Y1981" s="82" t="s">
        <v>40511</v>
      </c>
      <c r="Z1981" s="82" t="s">
        <v>40512</v>
      </c>
      <c r="AA1981" s="82" t="s">
        <v>376</v>
      </c>
      <c r="AB1981" s="82" t="s">
        <v>40513</v>
      </c>
      <c r="AC1981" s="82" t="s">
        <v>40514</v>
      </c>
      <c r="AD1981" s="82" t="s">
        <v>40515</v>
      </c>
      <c r="AE1981" s="82" t="s">
        <v>360</v>
      </c>
      <c r="AF1981" s="82" t="s">
        <v>382</v>
      </c>
      <c r="AG1981" s="82" t="s">
        <v>382</v>
      </c>
      <c r="AH1981" s="82" t="s">
        <v>40516</v>
      </c>
      <c r="AI1981" s="82" t="s">
        <v>40517</v>
      </c>
      <c r="AJ1981" s="82" t="s">
        <v>33659</v>
      </c>
      <c r="AK1981" s="82" t="s">
        <v>40518</v>
      </c>
      <c r="AL1981" s="82" t="s">
        <v>415</v>
      </c>
    </row>
    <row r="1982" spans="1:38" x14ac:dyDescent="0.25">
      <c r="A1982" s="82" t="s">
        <v>220</v>
      </c>
      <c r="B1982" s="82">
        <v>93.623000000000005</v>
      </c>
      <c r="C1982" s="82" t="s">
        <v>40519</v>
      </c>
      <c r="D1982" s="82" t="s">
        <v>34087</v>
      </c>
      <c r="E1982" s="82" t="s">
        <v>40520</v>
      </c>
      <c r="F1982" s="82" t="s">
        <v>40521</v>
      </c>
      <c r="G1982" s="82" t="s">
        <v>359</v>
      </c>
      <c r="H1982" s="82" t="s">
        <v>360</v>
      </c>
      <c r="I1982" s="82" t="s">
        <v>40522</v>
      </c>
      <c r="J1982" s="82" t="s">
        <v>40523</v>
      </c>
      <c r="K1982" s="82" t="s">
        <v>40524</v>
      </c>
      <c r="L1982" s="82" t="s">
        <v>580</v>
      </c>
      <c r="M1982" s="82" t="s">
        <v>40525</v>
      </c>
      <c r="N1982" s="82" t="s">
        <v>40526</v>
      </c>
      <c r="O1982" s="82" t="s">
        <v>558</v>
      </c>
      <c r="P1982" s="82" t="s">
        <v>360</v>
      </c>
      <c r="Q1982" s="82" t="s">
        <v>360</v>
      </c>
      <c r="R1982" s="82" t="s">
        <v>39600</v>
      </c>
      <c r="S1982" s="82" t="s">
        <v>40527</v>
      </c>
      <c r="T1982" s="82" t="s">
        <v>40528</v>
      </c>
      <c r="U1982" s="82" t="s">
        <v>40529</v>
      </c>
      <c r="V1982" s="82" t="s">
        <v>632</v>
      </c>
      <c r="W1982" s="82" t="s">
        <v>40530</v>
      </c>
      <c r="X1982" s="82" t="s">
        <v>37418</v>
      </c>
      <c r="Y1982" s="82" t="s">
        <v>40531</v>
      </c>
      <c r="Z1982" s="82" t="s">
        <v>40532</v>
      </c>
      <c r="AA1982" s="82" t="s">
        <v>40533</v>
      </c>
      <c r="AB1982" s="82" t="s">
        <v>40534</v>
      </c>
      <c r="AC1982" s="82" t="s">
        <v>40535</v>
      </c>
      <c r="AD1982" s="82" t="s">
        <v>40536</v>
      </c>
      <c r="AE1982" s="82" t="s">
        <v>40537</v>
      </c>
      <c r="AF1982" s="82" t="s">
        <v>40538</v>
      </c>
      <c r="AG1982" s="82" t="s">
        <v>382</v>
      </c>
      <c r="AH1982" s="82" t="s">
        <v>40539</v>
      </c>
      <c r="AI1982" s="82" t="s">
        <v>1656</v>
      </c>
      <c r="AJ1982" s="82" t="s">
        <v>33659</v>
      </c>
      <c r="AK1982" s="82" t="s">
        <v>40540</v>
      </c>
      <c r="AL1982" s="82" t="s">
        <v>387</v>
      </c>
    </row>
    <row r="1983" spans="1:38" x14ac:dyDescent="0.25">
      <c r="A1983" s="82" t="s">
        <v>40541</v>
      </c>
      <c r="B1983" s="82">
        <v>93.623999999999995</v>
      </c>
      <c r="C1983" s="82" t="s">
        <v>40542</v>
      </c>
      <c r="D1983" s="82" t="s">
        <v>37310</v>
      </c>
      <c r="E1983" s="82" t="s">
        <v>40543</v>
      </c>
      <c r="F1983" s="82" t="s">
        <v>40544</v>
      </c>
      <c r="G1983" s="82" t="s">
        <v>600</v>
      </c>
      <c r="H1983" s="82" t="s">
        <v>360</v>
      </c>
      <c r="I1983" s="82" t="s">
        <v>40545</v>
      </c>
      <c r="J1983" s="82" t="s">
        <v>40546</v>
      </c>
      <c r="K1983" s="82" t="s">
        <v>40547</v>
      </c>
      <c r="L1983" s="82" t="s">
        <v>421</v>
      </c>
      <c r="M1983" s="82" t="s">
        <v>40548</v>
      </c>
      <c r="AJ1983" s="82" t="s">
        <v>33659</v>
      </c>
    </row>
    <row r="1984" spans="1:38" x14ac:dyDescent="0.25">
      <c r="A1984" s="82" t="s">
        <v>40549</v>
      </c>
      <c r="B1984" s="82">
        <v>93.626000000000005</v>
      </c>
      <c r="C1984" s="82" t="s">
        <v>40550</v>
      </c>
      <c r="D1984" s="82" t="s">
        <v>37310</v>
      </c>
      <c r="E1984" s="82" t="s">
        <v>40551</v>
      </c>
      <c r="F1984" s="82" t="s">
        <v>40552</v>
      </c>
      <c r="G1984" s="82" t="s">
        <v>359</v>
      </c>
      <c r="H1984" s="82" t="s">
        <v>360</v>
      </c>
      <c r="I1984" s="82" t="s">
        <v>40553</v>
      </c>
      <c r="J1984" s="82" t="s">
        <v>40554</v>
      </c>
      <c r="K1984" s="82" t="s">
        <v>40555</v>
      </c>
      <c r="L1984" s="82" t="s">
        <v>21029</v>
      </c>
      <c r="M1984" s="82" t="s">
        <v>40556</v>
      </c>
      <c r="N1984" s="82" t="s">
        <v>40557</v>
      </c>
      <c r="O1984" s="82" t="s">
        <v>558</v>
      </c>
      <c r="P1984" s="82" t="s">
        <v>360</v>
      </c>
      <c r="Q1984" s="82" t="s">
        <v>360</v>
      </c>
      <c r="R1984" s="82" t="s">
        <v>360</v>
      </c>
      <c r="S1984" s="82" t="s">
        <v>400</v>
      </c>
      <c r="T1984" s="82" t="s">
        <v>40558</v>
      </c>
      <c r="U1984" s="82" t="s">
        <v>40559</v>
      </c>
      <c r="V1984" s="82" t="s">
        <v>632</v>
      </c>
      <c r="W1984" s="82" t="s">
        <v>39333</v>
      </c>
      <c r="X1984" s="82" t="s">
        <v>38052</v>
      </c>
      <c r="Y1984" s="82" t="s">
        <v>40560</v>
      </c>
      <c r="Z1984" s="82" t="s">
        <v>40561</v>
      </c>
      <c r="AA1984" s="82" t="s">
        <v>376</v>
      </c>
      <c r="AB1984" s="82" t="s">
        <v>40562</v>
      </c>
      <c r="AC1984" s="82" t="s">
        <v>40563</v>
      </c>
      <c r="AD1984" s="82" t="s">
        <v>40564</v>
      </c>
      <c r="AE1984" s="82" t="s">
        <v>360</v>
      </c>
      <c r="AF1984" s="82" t="s">
        <v>382</v>
      </c>
      <c r="AG1984" s="82" t="s">
        <v>382</v>
      </c>
      <c r="AH1984" s="82" t="s">
        <v>40565</v>
      </c>
      <c r="AI1984" s="82" t="s">
        <v>40566</v>
      </c>
      <c r="AJ1984" s="82" t="s">
        <v>33659</v>
      </c>
      <c r="AK1984" s="82" t="s">
        <v>40567</v>
      </c>
      <c r="AL1984" s="82" t="s">
        <v>415</v>
      </c>
    </row>
    <row r="1985" spans="1:38" x14ac:dyDescent="0.25">
      <c r="A1985" s="82" t="s">
        <v>40568</v>
      </c>
      <c r="B1985" s="82">
        <v>93.626999999999995</v>
      </c>
      <c r="C1985" s="82" t="s">
        <v>40569</v>
      </c>
      <c r="D1985" s="82" t="s">
        <v>37310</v>
      </c>
      <c r="E1985" s="82" t="s">
        <v>40570</v>
      </c>
      <c r="F1985" s="82" t="s">
        <v>40571</v>
      </c>
      <c r="G1985" s="82" t="s">
        <v>359</v>
      </c>
      <c r="H1985" s="82" t="s">
        <v>360</v>
      </c>
      <c r="I1985" s="82" t="s">
        <v>40572</v>
      </c>
      <c r="J1985" s="82" t="s">
        <v>11</v>
      </c>
      <c r="K1985" s="82" t="s">
        <v>362</v>
      </c>
      <c r="L1985" s="82" t="s">
        <v>421</v>
      </c>
      <c r="M1985" s="82" t="s">
        <v>40573</v>
      </c>
      <c r="N1985" s="82" t="s">
        <v>40574</v>
      </c>
      <c r="O1985" s="82" t="s">
        <v>40575</v>
      </c>
      <c r="P1985" s="82" t="s">
        <v>20444</v>
      </c>
      <c r="Q1985" s="82" t="s">
        <v>360</v>
      </c>
      <c r="R1985" s="82" t="s">
        <v>40364</v>
      </c>
      <c r="S1985" s="82" t="s">
        <v>400</v>
      </c>
      <c r="T1985" s="82" t="s">
        <v>40576</v>
      </c>
      <c r="U1985" s="82" t="s">
        <v>40577</v>
      </c>
      <c r="V1985" s="82" t="s">
        <v>632</v>
      </c>
      <c r="W1985" s="82" t="s">
        <v>40578</v>
      </c>
      <c r="X1985" s="82" t="s">
        <v>40368</v>
      </c>
      <c r="Y1985" s="82" t="s">
        <v>40579</v>
      </c>
      <c r="Z1985" s="82" t="s">
        <v>40580</v>
      </c>
      <c r="AA1985" s="82" t="s">
        <v>376</v>
      </c>
      <c r="AB1985" s="82" t="s">
        <v>40581</v>
      </c>
      <c r="AC1985" s="82" t="s">
        <v>40582</v>
      </c>
      <c r="AD1985" s="82" t="s">
        <v>40583</v>
      </c>
      <c r="AE1985" s="82" t="s">
        <v>40374</v>
      </c>
      <c r="AF1985" s="82" t="s">
        <v>40584</v>
      </c>
      <c r="AG1985" s="82" t="s">
        <v>382</v>
      </c>
      <c r="AH1985" s="82" t="s">
        <v>40585</v>
      </c>
      <c r="AI1985" s="82" t="s">
        <v>40566</v>
      </c>
      <c r="AJ1985" s="82" t="s">
        <v>33659</v>
      </c>
      <c r="AK1985" s="82" t="s">
        <v>40586</v>
      </c>
      <c r="AL1985" s="82" t="s">
        <v>1286</v>
      </c>
    </row>
    <row r="1986" spans="1:38" x14ac:dyDescent="0.25">
      <c r="A1986" s="82" t="s">
        <v>40587</v>
      </c>
      <c r="B1986" s="82">
        <v>93.628</v>
      </c>
      <c r="C1986" s="82" t="s">
        <v>40588</v>
      </c>
      <c r="D1986" s="82" t="s">
        <v>37310</v>
      </c>
      <c r="E1986" s="82" t="s">
        <v>40589</v>
      </c>
      <c r="F1986" s="82" t="s">
        <v>40590</v>
      </c>
      <c r="G1986" s="82" t="s">
        <v>600</v>
      </c>
      <c r="H1986" s="82" t="s">
        <v>360</v>
      </c>
      <c r="I1986" s="82" t="s">
        <v>40591</v>
      </c>
      <c r="J1986" s="82" t="s">
        <v>40592</v>
      </c>
      <c r="K1986" s="82" t="s">
        <v>40593</v>
      </c>
      <c r="L1986" s="82" t="s">
        <v>421</v>
      </c>
      <c r="M1986" s="82" t="s">
        <v>440</v>
      </c>
      <c r="N1986" s="82" t="s">
        <v>40594</v>
      </c>
      <c r="O1986" s="82" t="s">
        <v>40595</v>
      </c>
      <c r="P1986" s="82" t="s">
        <v>40596</v>
      </c>
      <c r="Q1986" s="82" t="s">
        <v>360</v>
      </c>
      <c r="R1986" s="82" t="s">
        <v>360</v>
      </c>
      <c r="S1986" s="82" t="s">
        <v>40597</v>
      </c>
      <c r="T1986" s="82" t="s">
        <v>40598</v>
      </c>
      <c r="U1986" s="82" t="s">
        <v>40599</v>
      </c>
      <c r="V1986" s="82" t="s">
        <v>403</v>
      </c>
      <c r="W1986" s="82" t="s">
        <v>40600</v>
      </c>
      <c r="X1986" s="82" t="s">
        <v>38052</v>
      </c>
      <c r="Y1986" s="82" t="s">
        <v>40601</v>
      </c>
      <c r="Z1986" s="82" t="s">
        <v>40602</v>
      </c>
      <c r="AA1986" s="82" t="s">
        <v>376</v>
      </c>
      <c r="AB1986" s="82" t="s">
        <v>40603</v>
      </c>
      <c r="AC1986" s="82" t="s">
        <v>40604</v>
      </c>
      <c r="AD1986" s="82" t="s">
        <v>40605</v>
      </c>
      <c r="AE1986" s="82" t="s">
        <v>40606</v>
      </c>
      <c r="AF1986" s="82" t="s">
        <v>382</v>
      </c>
      <c r="AG1986" s="82" t="s">
        <v>382</v>
      </c>
      <c r="AH1986" s="82" t="s">
        <v>40607</v>
      </c>
      <c r="AI1986" s="82" t="s">
        <v>23666</v>
      </c>
      <c r="AJ1986" s="82" t="s">
        <v>33659</v>
      </c>
      <c r="AK1986" s="82" t="s">
        <v>40608</v>
      </c>
      <c r="AL1986" s="82" t="s">
        <v>415</v>
      </c>
    </row>
    <row r="1987" spans="1:38" x14ac:dyDescent="0.25">
      <c r="A1987" s="82" t="s">
        <v>40609</v>
      </c>
      <c r="B1987" s="82">
        <v>93.63</v>
      </c>
      <c r="C1987" s="82" t="s">
        <v>40610</v>
      </c>
      <c r="D1987" s="82" t="s">
        <v>33803</v>
      </c>
      <c r="E1987" s="82" t="s">
        <v>40611</v>
      </c>
      <c r="F1987" s="82" t="s">
        <v>40612</v>
      </c>
      <c r="G1987" s="82" t="s">
        <v>683</v>
      </c>
      <c r="H1987" s="82" t="s">
        <v>360</v>
      </c>
      <c r="I1987" s="82" t="s">
        <v>40613</v>
      </c>
      <c r="J1987" s="82" t="s">
        <v>40614</v>
      </c>
      <c r="K1987" s="82" t="s">
        <v>40615</v>
      </c>
      <c r="L1987" s="82" t="s">
        <v>421</v>
      </c>
      <c r="M1987" s="82" t="s">
        <v>40616</v>
      </c>
      <c r="N1987" s="82" t="s">
        <v>40617</v>
      </c>
      <c r="O1987" s="82" t="s">
        <v>558</v>
      </c>
      <c r="P1987" s="82" t="s">
        <v>822</v>
      </c>
      <c r="Q1987" s="82" t="s">
        <v>40197</v>
      </c>
      <c r="R1987" s="82" t="s">
        <v>40618</v>
      </c>
      <c r="S1987" s="82" t="s">
        <v>40619</v>
      </c>
      <c r="T1987" s="82" t="s">
        <v>40620</v>
      </c>
      <c r="U1987" s="82" t="s">
        <v>40621</v>
      </c>
      <c r="V1987" s="82" t="s">
        <v>33860</v>
      </c>
      <c r="W1987" s="82" t="s">
        <v>40486</v>
      </c>
      <c r="X1987" s="82" t="s">
        <v>37418</v>
      </c>
      <c r="Y1987" s="82" t="s">
        <v>40622</v>
      </c>
      <c r="Z1987" s="82" t="s">
        <v>40623</v>
      </c>
      <c r="AA1987" s="82" t="s">
        <v>40624</v>
      </c>
      <c r="AB1987" s="82" t="s">
        <v>40625</v>
      </c>
      <c r="AC1987" s="82" t="s">
        <v>40626</v>
      </c>
      <c r="AD1987" s="82" t="s">
        <v>40627</v>
      </c>
      <c r="AE1987" s="82" t="s">
        <v>40628</v>
      </c>
      <c r="AF1987" s="82" t="s">
        <v>40629</v>
      </c>
      <c r="AG1987" s="82" t="s">
        <v>382</v>
      </c>
      <c r="AH1987" s="82" t="s">
        <v>382</v>
      </c>
      <c r="AI1987" s="82" t="s">
        <v>1656</v>
      </c>
      <c r="AJ1987" s="82" t="s">
        <v>33659</v>
      </c>
      <c r="AK1987" s="82" t="s">
        <v>40630</v>
      </c>
      <c r="AL1987" s="82" t="s">
        <v>415</v>
      </c>
    </row>
    <row r="1988" spans="1:38" x14ac:dyDescent="0.25">
      <c r="A1988" s="82" t="s">
        <v>40631</v>
      </c>
      <c r="B1988" s="82">
        <v>93.631</v>
      </c>
      <c r="C1988" s="82" t="s">
        <v>40632</v>
      </c>
      <c r="D1988" s="82" t="s">
        <v>33803</v>
      </c>
      <c r="E1988" s="82" t="s">
        <v>40633</v>
      </c>
      <c r="F1988" s="82" t="s">
        <v>40634</v>
      </c>
      <c r="G1988" s="82" t="s">
        <v>359</v>
      </c>
      <c r="H1988" s="82" t="s">
        <v>360</v>
      </c>
      <c r="I1988" s="82" t="s">
        <v>40635</v>
      </c>
      <c r="J1988" s="82" t="s">
        <v>40635</v>
      </c>
      <c r="K1988" s="82" t="s">
        <v>40636</v>
      </c>
      <c r="L1988" s="82" t="s">
        <v>580</v>
      </c>
      <c r="M1988" s="82" t="s">
        <v>40637</v>
      </c>
      <c r="N1988" s="82" t="s">
        <v>40638</v>
      </c>
      <c r="O1988" s="82" t="s">
        <v>558</v>
      </c>
      <c r="P1988" s="82" t="s">
        <v>40639</v>
      </c>
      <c r="Q1988" s="82" t="s">
        <v>33837</v>
      </c>
      <c r="R1988" s="82" t="s">
        <v>360</v>
      </c>
      <c r="S1988" s="82" t="s">
        <v>40640</v>
      </c>
      <c r="T1988" s="82" t="s">
        <v>40641</v>
      </c>
      <c r="U1988" s="82" t="s">
        <v>40642</v>
      </c>
      <c r="V1988" s="82" t="s">
        <v>33817</v>
      </c>
      <c r="W1988" s="82" t="s">
        <v>39560</v>
      </c>
      <c r="X1988" s="82" t="s">
        <v>33819</v>
      </c>
      <c r="Y1988" s="82" t="s">
        <v>40643</v>
      </c>
      <c r="Z1988" s="82" t="s">
        <v>40644</v>
      </c>
      <c r="AA1988" s="82" t="s">
        <v>376</v>
      </c>
      <c r="AB1988" s="82" t="s">
        <v>40645</v>
      </c>
      <c r="AC1988" s="82" t="s">
        <v>40646</v>
      </c>
      <c r="AD1988" s="82" t="s">
        <v>40647</v>
      </c>
      <c r="AE1988" s="82" t="s">
        <v>40493</v>
      </c>
      <c r="AF1988" s="82" t="s">
        <v>40648</v>
      </c>
      <c r="AG1988" s="82" t="s">
        <v>382</v>
      </c>
      <c r="AH1988" s="82" t="s">
        <v>40649</v>
      </c>
      <c r="AI1988" s="82" t="s">
        <v>1656</v>
      </c>
      <c r="AJ1988" s="82" t="s">
        <v>33659</v>
      </c>
      <c r="AK1988" s="82" t="s">
        <v>40650</v>
      </c>
      <c r="AL1988" s="82" t="s">
        <v>415</v>
      </c>
    </row>
    <row r="1989" spans="1:38" x14ac:dyDescent="0.25">
      <c r="A1989" s="82" t="s">
        <v>40651</v>
      </c>
      <c r="B1989" s="82">
        <v>93.632000000000005</v>
      </c>
      <c r="C1989" s="82" t="s">
        <v>40652</v>
      </c>
      <c r="D1989" s="82" t="s">
        <v>33803</v>
      </c>
      <c r="E1989" s="82" t="s">
        <v>40653</v>
      </c>
      <c r="F1989" s="82" t="s">
        <v>40654</v>
      </c>
      <c r="G1989" s="82" t="s">
        <v>2317</v>
      </c>
      <c r="H1989" s="82" t="s">
        <v>360</v>
      </c>
      <c r="I1989" s="82" t="s">
        <v>40655</v>
      </c>
      <c r="J1989" s="82" t="s">
        <v>40656</v>
      </c>
      <c r="K1989" s="82" t="s">
        <v>40657</v>
      </c>
      <c r="L1989" s="82" t="s">
        <v>421</v>
      </c>
      <c r="M1989" s="82" t="s">
        <v>40658</v>
      </c>
      <c r="N1989" s="82" t="s">
        <v>40659</v>
      </c>
      <c r="O1989" s="82" t="s">
        <v>558</v>
      </c>
      <c r="P1989" s="82" t="s">
        <v>20422</v>
      </c>
      <c r="Q1989" s="82" t="s">
        <v>40660</v>
      </c>
      <c r="R1989" s="82" t="s">
        <v>36387</v>
      </c>
      <c r="S1989" s="82" t="s">
        <v>40661</v>
      </c>
      <c r="T1989" s="82" t="s">
        <v>40662</v>
      </c>
      <c r="U1989" s="82" t="s">
        <v>40663</v>
      </c>
      <c r="V1989" s="82" t="s">
        <v>40664</v>
      </c>
      <c r="W1989" s="82" t="s">
        <v>39560</v>
      </c>
      <c r="X1989" s="82" t="s">
        <v>37418</v>
      </c>
      <c r="Y1989" s="82" t="s">
        <v>40665</v>
      </c>
      <c r="Z1989" s="82" t="s">
        <v>40666</v>
      </c>
      <c r="AA1989" s="82" t="s">
        <v>40667</v>
      </c>
      <c r="AB1989" s="82" t="s">
        <v>40668</v>
      </c>
      <c r="AC1989" s="82" t="s">
        <v>40669</v>
      </c>
      <c r="AD1989" s="82" t="s">
        <v>40670</v>
      </c>
      <c r="AE1989" s="82" t="s">
        <v>40671</v>
      </c>
      <c r="AF1989" s="82" t="s">
        <v>40672</v>
      </c>
      <c r="AG1989" s="82" t="s">
        <v>382</v>
      </c>
      <c r="AH1989" s="82" t="s">
        <v>40673</v>
      </c>
      <c r="AI1989" s="82" t="s">
        <v>1656</v>
      </c>
      <c r="AJ1989" s="82" t="s">
        <v>33659</v>
      </c>
      <c r="AK1989" s="82" t="s">
        <v>40674</v>
      </c>
      <c r="AL1989" s="82" t="s">
        <v>1286</v>
      </c>
    </row>
    <row r="1990" spans="1:38" x14ac:dyDescent="0.25">
      <c r="A1990" s="82" t="s">
        <v>40675</v>
      </c>
      <c r="B1990" s="82">
        <v>93.634</v>
      </c>
      <c r="C1990" s="82" t="s">
        <v>40676</v>
      </c>
      <c r="D1990" s="82" t="s">
        <v>37310</v>
      </c>
      <c r="E1990" s="82" t="s">
        <v>40677</v>
      </c>
      <c r="F1990" s="82" t="s">
        <v>40678</v>
      </c>
      <c r="G1990" s="82" t="s">
        <v>600</v>
      </c>
      <c r="H1990" s="82" t="s">
        <v>360</v>
      </c>
      <c r="I1990" s="82" t="s">
        <v>40679</v>
      </c>
      <c r="J1990" s="82" t="s">
        <v>40680</v>
      </c>
      <c r="K1990" s="82" t="s">
        <v>40681</v>
      </c>
      <c r="L1990" s="82" t="s">
        <v>580</v>
      </c>
      <c r="M1990" s="82" t="s">
        <v>421</v>
      </c>
      <c r="N1990" s="82" t="s">
        <v>40682</v>
      </c>
      <c r="O1990" s="82" t="s">
        <v>40683</v>
      </c>
      <c r="P1990" s="82" t="s">
        <v>40684</v>
      </c>
      <c r="Q1990" s="82" t="s">
        <v>360</v>
      </c>
      <c r="R1990" s="82" t="s">
        <v>360</v>
      </c>
      <c r="S1990" s="82" t="s">
        <v>400</v>
      </c>
      <c r="T1990" s="82" t="s">
        <v>40685</v>
      </c>
      <c r="U1990" s="82" t="s">
        <v>40686</v>
      </c>
      <c r="V1990" s="82" t="s">
        <v>632</v>
      </c>
      <c r="W1990" s="82" t="s">
        <v>40687</v>
      </c>
      <c r="X1990" s="82" t="s">
        <v>38052</v>
      </c>
      <c r="Y1990" s="82" t="s">
        <v>40688</v>
      </c>
      <c r="Z1990" s="82" t="s">
        <v>40689</v>
      </c>
      <c r="AA1990" s="82" t="s">
        <v>376</v>
      </c>
      <c r="AB1990" s="82" t="s">
        <v>382</v>
      </c>
      <c r="AC1990" s="82" t="s">
        <v>735</v>
      </c>
      <c r="AD1990" s="82" t="s">
        <v>40690</v>
      </c>
      <c r="AE1990" s="82" t="s">
        <v>40691</v>
      </c>
      <c r="AF1990" s="82" t="s">
        <v>382</v>
      </c>
      <c r="AG1990" s="82" t="s">
        <v>382</v>
      </c>
      <c r="AH1990" s="82" t="s">
        <v>40692</v>
      </c>
      <c r="AI1990" s="82" t="s">
        <v>40693</v>
      </c>
      <c r="AJ1990" s="82" t="s">
        <v>33659</v>
      </c>
      <c r="AK1990" s="82" t="s">
        <v>40694</v>
      </c>
      <c r="AL1990" s="82" t="s">
        <v>415</v>
      </c>
    </row>
    <row r="1991" spans="1:38" x14ac:dyDescent="0.25">
      <c r="A1991" s="82" t="s">
        <v>40695</v>
      </c>
      <c r="B1991" s="82">
        <v>93.635999999999996</v>
      </c>
      <c r="D1991" s="82" t="s">
        <v>37310</v>
      </c>
      <c r="E1991" s="82" t="s">
        <v>40696</v>
      </c>
      <c r="F1991" s="82" t="s">
        <v>40697</v>
      </c>
      <c r="G1991" s="82" t="s">
        <v>359</v>
      </c>
      <c r="H1991" s="82" t="s">
        <v>360</v>
      </c>
      <c r="I1991" s="82" t="s">
        <v>40698</v>
      </c>
      <c r="J1991" s="82" t="s">
        <v>11</v>
      </c>
      <c r="K1991" s="82" t="s">
        <v>362</v>
      </c>
      <c r="L1991" s="82" t="s">
        <v>21029</v>
      </c>
      <c r="M1991" s="82" t="s">
        <v>421</v>
      </c>
      <c r="N1991" s="82" t="s">
        <v>40699</v>
      </c>
      <c r="O1991" s="82" t="s">
        <v>40700</v>
      </c>
      <c r="P1991" s="82" t="s">
        <v>360</v>
      </c>
      <c r="Q1991" s="82" t="s">
        <v>360</v>
      </c>
      <c r="R1991" s="82" t="s">
        <v>360</v>
      </c>
      <c r="S1991" s="82" t="s">
        <v>400</v>
      </c>
      <c r="T1991" s="82" t="s">
        <v>40701</v>
      </c>
      <c r="U1991" s="82" t="s">
        <v>40702</v>
      </c>
      <c r="V1991" s="82" t="s">
        <v>632</v>
      </c>
      <c r="W1991" s="82" t="s">
        <v>11</v>
      </c>
      <c r="X1991" s="82" t="s">
        <v>37322</v>
      </c>
      <c r="Y1991" s="82" t="s">
        <v>40703</v>
      </c>
      <c r="Z1991" s="82" t="s">
        <v>11</v>
      </c>
      <c r="AA1991" s="82" t="s">
        <v>376</v>
      </c>
      <c r="AB1991" s="82" t="s">
        <v>382</v>
      </c>
      <c r="AC1991" s="82" t="s">
        <v>446</v>
      </c>
      <c r="AD1991" s="82" t="s">
        <v>40704</v>
      </c>
      <c r="AE1991" s="82" t="s">
        <v>360</v>
      </c>
      <c r="AF1991" s="82" t="s">
        <v>382</v>
      </c>
      <c r="AG1991" s="82" t="s">
        <v>382</v>
      </c>
      <c r="AH1991" s="82" t="s">
        <v>360</v>
      </c>
      <c r="AI1991" s="82" t="s">
        <v>40705</v>
      </c>
      <c r="AJ1991" s="82" t="s">
        <v>33659</v>
      </c>
      <c r="AK1991" s="82" t="s">
        <v>40706</v>
      </c>
      <c r="AL1991" s="82" t="s">
        <v>1286</v>
      </c>
    </row>
    <row r="1992" spans="1:38" x14ac:dyDescent="0.25">
      <c r="A1992" s="82" t="s">
        <v>40707</v>
      </c>
      <c r="B1992" s="82">
        <v>93.638000000000005</v>
      </c>
      <c r="C1992" s="82" t="s">
        <v>40708</v>
      </c>
      <c r="D1992" s="82" t="s">
        <v>37310</v>
      </c>
      <c r="E1992" s="82" t="s">
        <v>40709</v>
      </c>
      <c r="F1992" s="82" t="s">
        <v>40710</v>
      </c>
      <c r="G1992" s="82" t="s">
        <v>600</v>
      </c>
      <c r="H1992" s="82" t="s">
        <v>360</v>
      </c>
      <c r="I1992" s="82" t="s">
        <v>40711</v>
      </c>
      <c r="J1992" s="82" t="s">
        <v>40712</v>
      </c>
      <c r="K1992" s="82" t="s">
        <v>362</v>
      </c>
      <c r="L1992" s="82" t="s">
        <v>21029</v>
      </c>
      <c r="M1992" s="82" t="s">
        <v>421</v>
      </c>
      <c r="N1992" s="82" t="s">
        <v>40713</v>
      </c>
      <c r="O1992" s="82" t="s">
        <v>40714</v>
      </c>
      <c r="P1992" s="82" t="s">
        <v>40715</v>
      </c>
      <c r="Q1992" s="82" t="s">
        <v>360</v>
      </c>
      <c r="R1992" s="82" t="s">
        <v>360</v>
      </c>
      <c r="S1992" s="82" t="s">
        <v>40716</v>
      </c>
      <c r="T1992" s="82" t="s">
        <v>37441</v>
      </c>
      <c r="U1992" s="82" t="s">
        <v>40717</v>
      </c>
      <c r="V1992" s="82" t="s">
        <v>632</v>
      </c>
      <c r="W1992" s="82" t="s">
        <v>40718</v>
      </c>
      <c r="X1992" s="82" t="s">
        <v>38052</v>
      </c>
      <c r="Y1992" s="82" t="s">
        <v>40719</v>
      </c>
      <c r="Z1992" s="82" t="s">
        <v>40720</v>
      </c>
      <c r="AA1992" s="82" t="s">
        <v>376</v>
      </c>
      <c r="AB1992" s="82" t="s">
        <v>382</v>
      </c>
      <c r="AC1992" s="82" t="s">
        <v>40721</v>
      </c>
      <c r="AD1992" s="82" t="s">
        <v>40722</v>
      </c>
      <c r="AE1992" s="82" t="s">
        <v>40723</v>
      </c>
      <c r="AF1992" s="82" t="s">
        <v>382</v>
      </c>
      <c r="AG1992" s="82" t="s">
        <v>382</v>
      </c>
      <c r="AH1992" s="82" t="s">
        <v>40724</v>
      </c>
      <c r="AI1992" s="82" t="s">
        <v>40725</v>
      </c>
      <c r="AJ1992" s="82" t="s">
        <v>33659</v>
      </c>
      <c r="AK1992" s="82" t="s">
        <v>40726</v>
      </c>
      <c r="AL1992" s="82" t="s">
        <v>387</v>
      </c>
    </row>
    <row r="1993" spans="1:38" x14ac:dyDescent="0.25">
      <c r="A1993" s="82" t="s">
        <v>40727</v>
      </c>
      <c r="B1993" s="82">
        <v>93.638999999999996</v>
      </c>
      <c r="C1993" s="82" t="s">
        <v>40708</v>
      </c>
      <c r="D1993" s="82" t="s">
        <v>37310</v>
      </c>
      <c r="E1993" s="82" t="s">
        <v>40709</v>
      </c>
      <c r="F1993" s="82" t="s">
        <v>40728</v>
      </c>
      <c r="G1993" s="82" t="s">
        <v>600</v>
      </c>
      <c r="H1993" s="82" t="s">
        <v>360</v>
      </c>
      <c r="I1993" s="82" t="s">
        <v>40729</v>
      </c>
      <c r="J1993" s="82" t="s">
        <v>40712</v>
      </c>
      <c r="K1993" s="82" t="s">
        <v>362</v>
      </c>
      <c r="L1993" s="82" t="s">
        <v>21029</v>
      </c>
      <c r="M1993" s="82" t="s">
        <v>421</v>
      </c>
      <c r="N1993" s="82" t="s">
        <v>40713</v>
      </c>
      <c r="O1993" s="82" t="s">
        <v>40730</v>
      </c>
      <c r="P1993" s="82" t="s">
        <v>40715</v>
      </c>
      <c r="Q1993" s="82" t="s">
        <v>360</v>
      </c>
      <c r="R1993" s="82" t="s">
        <v>360</v>
      </c>
      <c r="S1993" s="82" t="s">
        <v>23084</v>
      </c>
      <c r="T1993" s="82" t="s">
        <v>37441</v>
      </c>
      <c r="U1993" s="82" t="s">
        <v>40731</v>
      </c>
      <c r="V1993" s="82" t="s">
        <v>632</v>
      </c>
      <c r="W1993" s="82" t="s">
        <v>40718</v>
      </c>
      <c r="X1993" s="82" t="s">
        <v>38052</v>
      </c>
      <c r="Y1993" s="82" t="s">
        <v>40732</v>
      </c>
      <c r="Z1993" s="82" t="s">
        <v>40720</v>
      </c>
      <c r="AA1993" s="82" t="s">
        <v>376</v>
      </c>
      <c r="AB1993" s="82" t="s">
        <v>382</v>
      </c>
      <c r="AC1993" s="82" t="s">
        <v>40721</v>
      </c>
      <c r="AD1993" s="82" t="s">
        <v>40722</v>
      </c>
      <c r="AE1993" s="82" t="s">
        <v>40723</v>
      </c>
      <c r="AF1993" s="82" t="s">
        <v>382</v>
      </c>
      <c r="AG1993" s="82" t="s">
        <v>382</v>
      </c>
      <c r="AH1993" s="82" t="s">
        <v>40724</v>
      </c>
      <c r="AI1993" s="82" t="s">
        <v>40725</v>
      </c>
      <c r="AJ1993" s="82" t="s">
        <v>33659</v>
      </c>
      <c r="AK1993" s="82" t="s">
        <v>40733</v>
      </c>
      <c r="AL1993" s="82" t="s">
        <v>387</v>
      </c>
    </row>
    <row r="1994" spans="1:38" x14ac:dyDescent="0.25">
      <c r="A1994" s="82" t="s">
        <v>40734</v>
      </c>
      <c r="B1994" s="82">
        <v>93.64</v>
      </c>
      <c r="C1994" s="82" t="s">
        <v>40735</v>
      </c>
      <c r="D1994" s="82" t="s">
        <v>37310</v>
      </c>
      <c r="E1994" s="82" t="s">
        <v>40736</v>
      </c>
      <c r="F1994" s="82" t="s">
        <v>40737</v>
      </c>
      <c r="G1994" s="82" t="s">
        <v>2959</v>
      </c>
      <c r="H1994" s="82" t="s">
        <v>360</v>
      </c>
      <c r="I1994" s="82" t="s">
        <v>40738</v>
      </c>
      <c r="J1994" s="82" t="s">
        <v>40739</v>
      </c>
      <c r="K1994" s="82" t="s">
        <v>40740</v>
      </c>
      <c r="L1994" s="82" t="s">
        <v>421</v>
      </c>
      <c r="M1994" s="82" t="s">
        <v>421</v>
      </c>
      <c r="N1994" s="82" t="s">
        <v>40741</v>
      </c>
      <c r="O1994" s="82" t="s">
        <v>366</v>
      </c>
      <c r="P1994" s="82" t="s">
        <v>40742</v>
      </c>
      <c r="Q1994" s="82" t="s">
        <v>360</v>
      </c>
      <c r="R1994" s="82" t="s">
        <v>40743</v>
      </c>
      <c r="S1994" s="82" t="s">
        <v>3224</v>
      </c>
      <c r="T1994" s="82" t="s">
        <v>37441</v>
      </c>
      <c r="U1994" s="82" t="s">
        <v>40744</v>
      </c>
      <c r="V1994" s="82" t="s">
        <v>632</v>
      </c>
      <c r="W1994" s="82" t="s">
        <v>40745</v>
      </c>
      <c r="X1994" s="82" t="s">
        <v>38327</v>
      </c>
      <c r="Y1994" s="82" t="s">
        <v>40746</v>
      </c>
      <c r="Z1994" s="82" t="s">
        <v>40747</v>
      </c>
      <c r="AA1994" s="82" t="s">
        <v>376</v>
      </c>
      <c r="AB1994" s="82" t="s">
        <v>382</v>
      </c>
      <c r="AC1994" s="82" t="s">
        <v>40748</v>
      </c>
      <c r="AD1994" s="82" t="s">
        <v>40749</v>
      </c>
      <c r="AE1994" s="82" t="s">
        <v>40750</v>
      </c>
      <c r="AF1994" s="82" t="s">
        <v>382</v>
      </c>
      <c r="AG1994" s="82" t="s">
        <v>382</v>
      </c>
      <c r="AH1994" s="82" t="s">
        <v>382</v>
      </c>
      <c r="AI1994" s="82" t="s">
        <v>40751</v>
      </c>
      <c r="AJ1994" s="82" t="s">
        <v>33659</v>
      </c>
      <c r="AK1994" s="82" t="s">
        <v>40752</v>
      </c>
      <c r="AL1994" s="82" t="s">
        <v>387</v>
      </c>
    </row>
    <row r="1995" spans="1:38" x14ac:dyDescent="0.25">
      <c r="A1995" s="82" t="s">
        <v>40753</v>
      </c>
      <c r="B1995" s="82">
        <v>93.643000000000001</v>
      </c>
      <c r="D1995" s="82" t="s">
        <v>34087</v>
      </c>
      <c r="E1995" s="82" t="s">
        <v>40754</v>
      </c>
      <c r="F1995" s="82" t="s">
        <v>40755</v>
      </c>
      <c r="G1995" s="82" t="s">
        <v>683</v>
      </c>
      <c r="H1995" s="82" t="s">
        <v>360</v>
      </c>
      <c r="I1995" s="82" t="s">
        <v>40756</v>
      </c>
      <c r="J1995" s="82" t="s">
        <v>40757</v>
      </c>
      <c r="K1995" s="82" t="s">
        <v>40758</v>
      </c>
      <c r="L1995" s="82" t="s">
        <v>40759</v>
      </c>
      <c r="M1995" s="82" t="s">
        <v>40760</v>
      </c>
      <c r="N1995" s="82" t="s">
        <v>40761</v>
      </c>
      <c r="O1995" s="82" t="s">
        <v>558</v>
      </c>
      <c r="P1995" s="82" t="s">
        <v>40762</v>
      </c>
      <c r="Q1995" s="82" t="s">
        <v>40197</v>
      </c>
      <c r="R1995" s="82" t="s">
        <v>40013</v>
      </c>
      <c r="S1995" s="82" t="s">
        <v>40763</v>
      </c>
      <c r="T1995" s="82" t="s">
        <v>40764</v>
      </c>
      <c r="U1995" s="82" t="s">
        <v>40765</v>
      </c>
      <c r="V1995" s="82" t="s">
        <v>40766</v>
      </c>
      <c r="W1995" s="82" t="s">
        <v>40767</v>
      </c>
      <c r="X1995" s="82" t="s">
        <v>18452</v>
      </c>
      <c r="Y1995" s="82" t="s">
        <v>40768</v>
      </c>
      <c r="Z1995" s="82" t="s">
        <v>40769</v>
      </c>
      <c r="AA1995" s="82" t="s">
        <v>40770</v>
      </c>
      <c r="AB1995" s="82" t="s">
        <v>40771</v>
      </c>
      <c r="AC1995" s="82" t="s">
        <v>40772</v>
      </c>
      <c r="AD1995" s="82" t="s">
        <v>40773</v>
      </c>
      <c r="AE1995" s="82" t="s">
        <v>40774</v>
      </c>
      <c r="AF1995" s="82" t="s">
        <v>40775</v>
      </c>
      <c r="AG1995" s="82" t="s">
        <v>382</v>
      </c>
      <c r="AH1995" s="82" t="s">
        <v>40776</v>
      </c>
      <c r="AI1995" s="82" t="s">
        <v>1656</v>
      </c>
      <c r="AJ1995" s="82" t="s">
        <v>33659</v>
      </c>
      <c r="AK1995" s="82" t="s">
        <v>40777</v>
      </c>
      <c r="AL1995" s="82" t="s">
        <v>415</v>
      </c>
    </row>
    <row r="1996" spans="1:38" x14ac:dyDescent="0.25">
      <c r="A1996" s="82" t="s">
        <v>40778</v>
      </c>
      <c r="B1996" s="82">
        <v>93.644000000000005</v>
      </c>
      <c r="D1996" s="82" t="s">
        <v>37310</v>
      </c>
      <c r="E1996" s="82" t="s">
        <v>40779</v>
      </c>
      <c r="F1996" s="82" t="s">
        <v>40780</v>
      </c>
      <c r="G1996" s="82" t="s">
        <v>600</v>
      </c>
      <c r="H1996" s="82" t="s">
        <v>360</v>
      </c>
      <c r="I1996" s="82" t="s">
        <v>40781</v>
      </c>
      <c r="J1996" s="82" t="s">
        <v>40782</v>
      </c>
      <c r="K1996" s="82" t="s">
        <v>362</v>
      </c>
      <c r="L1996" s="82" t="s">
        <v>421</v>
      </c>
      <c r="M1996" s="82" t="s">
        <v>440</v>
      </c>
      <c r="N1996" s="82" t="s">
        <v>11</v>
      </c>
      <c r="O1996" s="82" t="s">
        <v>558</v>
      </c>
      <c r="P1996" s="82" t="s">
        <v>11</v>
      </c>
      <c r="Q1996" s="82" t="s">
        <v>11</v>
      </c>
      <c r="R1996" s="82" t="s">
        <v>40783</v>
      </c>
      <c r="S1996" s="82" t="s">
        <v>368</v>
      </c>
      <c r="T1996" s="82" t="s">
        <v>37441</v>
      </c>
      <c r="U1996" s="82" t="s">
        <v>40784</v>
      </c>
      <c r="V1996" s="82" t="s">
        <v>40785</v>
      </c>
      <c r="W1996" s="82" t="s">
        <v>40367</v>
      </c>
      <c r="X1996" s="82" t="s">
        <v>37322</v>
      </c>
      <c r="Y1996" s="82" t="s">
        <v>40786</v>
      </c>
      <c r="Z1996" s="82" t="s">
        <v>40787</v>
      </c>
      <c r="AA1996" s="82" t="s">
        <v>376</v>
      </c>
      <c r="AB1996" s="82" t="s">
        <v>382</v>
      </c>
      <c r="AC1996" s="82" t="s">
        <v>40788</v>
      </c>
      <c r="AD1996" s="82" t="s">
        <v>40789</v>
      </c>
      <c r="AE1996" s="82" t="s">
        <v>39454</v>
      </c>
      <c r="AF1996" s="82" t="s">
        <v>382</v>
      </c>
      <c r="AG1996" s="82" t="s">
        <v>382</v>
      </c>
      <c r="AH1996" s="82" t="s">
        <v>40790</v>
      </c>
      <c r="AI1996" s="82" t="s">
        <v>40791</v>
      </c>
      <c r="AJ1996" s="82" t="s">
        <v>33659</v>
      </c>
      <c r="AK1996" s="82" t="s">
        <v>40792</v>
      </c>
      <c r="AL1996" s="82" t="s">
        <v>1286</v>
      </c>
    </row>
    <row r="1997" spans="1:38" x14ac:dyDescent="0.25">
      <c r="A1997" s="82" t="s">
        <v>40793</v>
      </c>
      <c r="B1997" s="82">
        <v>93.644999999999996</v>
      </c>
      <c r="D1997" s="82" t="s">
        <v>34087</v>
      </c>
      <c r="E1997" s="82" t="s">
        <v>40794</v>
      </c>
      <c r="F1997" s="82" t="s">
        <v>40795</v>
      </c>
      <c r="G1997" s="82" t="s">
        <v>683</v>
      </c>
      <c r="H1997" s="82" t="s">
        <v>360</v>
      </c>
      <c r="I1997" s="82" t="s">
        <v>40796</v>
      </c>
      <c r="J1997" s="82" t="s">
        <v>40797</v>
      </c>
      <c r="K1997" s="82" t="s">
        <v>40798</v>
      </c>
      <c r="L1997" s="82" t="s">
        <v>1180</v>
      </c>
      <c r="M1997" s="82" t="s">
        <v>40799</v>
      </c>
      <c r="N1997" s="82" t="s">
        <v>40800</v>
      </c>
      <c r="O1997" s="82" t="s">
        <v>40801</v>
      </c>
      <c r="P1997" s="82" t="s">
        <v>40802</v>
      </c>
      <c r="Q1997" s="82" t="s">
        <v>33837</v>
      </c>
      <c r="R1997" s="82" t="s">
        <v>360</v>
      </c>
      <c r="S1997" s="82" t="s">
        <v>40803</v>
      </c>
      <c r="T1997" s="82" t="s">
        <v>40804</v>
      </c>
      <c r="U1997" s="82" t="s">
        <v>40805</v>
      </c>
      <c r="V1997" s="82" t="s">
        <v>40806</v>
      </c>
      <c r="W1997" s="82" t="s">
        <v>40807</v>
      </c>
      <c r="X1997" s="82" t="s">
        <v>37418</v>
      </c>
      <c r="Y1997" s="82" t="s">
        <v>40808</v>
      </c>
      <c r="Z1997" s="82" t="s">
        <v>40809</v>
      </c>
      <c r="AA1997" s="82" t="s">
        <v>40810</v>
      </c>
      <c r="AB1997" s="82" t="s">
        <v>40811</v>
      </c>
      <c r="AC1997" s="82" t="s">
        <v>40812</v>
      </c>
      <c r="AD1997" s="82" t="s">
        <v>40813</v>
      </c>
      <c r="AE1997" s="82" t="s">
        <v>34588</v>
      </c>
      <c r="AF1997" s="82" t="s">
        <v>40814</v>
      </c>
      <c r="AG1997" s="82" t="s">
        <v>382</v>
      </c>
      <c r="AH1997" s="82" t="s">
        <v>360</v>
      </c>
      <c r="AI1997" s="82" t="s">
        <v>1656</v>
      </c>
      <c r="AJ1997" s="82" t="s">
        <v>33659</v>
      </c>
      <c r="AK1997" s="82" t="s">
        <v>40815</v>
      </c>
      <c r="AL1997" s="82" t="s">
        <v>415</v>
      </c>
    </row>
    <row r="1998" spans="1:38" x14ac:dyDescent="0.25">
      <c r="A1998" s="82" t="s">
        <v>40816</v>
      </c>
      <c r="B1998" s="82">
        <v>93.646000000000001</v>
      </c>
      <c r="D1998" s="82" t="s">
        <v>37310</v>
      </c>
      <c r="E1998" s="82" t="s">
        <v>40817</v>
      </c>
      <c r="F1998" s="82" t="s">
        <v>40818</v>
      </c>
      <c r="G1998" s="82" t="s">
        <v>600</v>
      </c>
      <c r="H1998" s="82" t="s">
        <v>360</v>
      </c>
      <c r="I1998" s="82" t="s">
        <v>40819</v>
      </c>
      <c r="J1998" s="82" t="s">
        <v>40820</v>
      </c>
      <c r="K1998" s="82" t="s">
        <v>362</v>
      </c>
      <c r="L1998" s="82" t="s">
        <v>421</v>
      </c>
      <c r="M1998" s="82" t="s">
        <v>421</v>
      </c>
      <c r="N1998" s="82" t="s">
        <v>40821</v>
      </c>
      <c r="O1998" s="82" t="s">
        <v>558</v>
      </c>
      <c r="P1998" s="82" t="s">
        <v>360</v>
      </c>
      <c r="Q1998" s="82" t="s">
        <v>40822</v>
      </c>
      <c r="R1998" s="82" t="s">
        <v>40823</v>
      </c>
      <c r="S1998" s="82" t="s">
        <v>40824</v>
      </c>
      <c r="T1998" s="82" t="s">
        <v>37441</v>
      </c>
      <c r="U1998" s="82" t="s">
        <v>40825</v>
      </c>
      <c r="V1998" s="82" t="s">
        <v>362</v>
      </c>
      <c r="W1998" s="82" t="s">
        <v>40826</v>
      </c>
      <c r="X1998" s="82" t="s">
        <v>38052</v>
      </c>
      <c r="Y1998" s="82" t="s">
        <v>40827</v>
      </c>
      <c r="Z1998" s="82" t="s">
        <v>40828</v>
      </c>
      <c r="AA1998" s="82" t="s">
        <v>376</v>
      </c>
      <c r="AB1998" s="82" t="s">
        <v>382</v>
      </c>
      <c r="AC1998" s="82" t="s">
        <v>446</v>
      </c>
      <c r="AD1998" s="82" t="s">
        <v>40829</v>
      </c>
      <c r="AE1998" s="82" t="s">
        <v>40830</v>
      </c>
      <c r="AF1998" s="82" t="s">
        <v>382</v>
      </c>
      <c r="AG1998" s="82" t="s">
        <v>382</v>
      </c>
      <c r="AH1998" s="82" t="s">
        <v>40831</v>
      </c>
      <c r="AI1998" s="82" t="s">
        <v>40832</v>
      </c>
      <c r="AJ1998" s="82" t="s">
        <v>33659</v>
      </c>
      <c r="AK1998" s="82" t="s">
        <v>40833</v>
      </c>
      <c r="AL1998" s="82" t="s">
        <v>450</v>
      </c>
    </row>
    <row r="1999" spans="1:38" x14ac:dyDescent="0.25">
      <c r="A1999" s="82" t="s">
        <v>40834</v>
      </c>
      <c r="B1999" s="82">
        <v>93.647000000000006</v>
      </c>
      <c r="C1999" s="82" t="s">
        <v>40835</v>
      </c>
      <c r="D1999" s="82" t="s">
        <v>34087</v>
      </c>
      <c r="E1999" s="82" t="s">
        <v>40836</v>
      </c>
      <c r="F1999" s="82" t="s">
        <v>40837</v>
      </c>
      <c r="G1999" s="82" t="s">
        <v>359</v>
      </c>
      <c r="H1999" s="82" t="s">
        <v>360</v>
      </c>
      <c r="I1999" s="82" t="s">
        <v>40838</v>
      </c>
      <c r="J1999" s="82" t="s">
        <v>40100</v>
      </c>
      <c r="K1999" s="82" t="s">
        <v>40839</v>
      </c>
      <c r="L1999" s="82" t="s">
        <v>580</v>
      </c>
      <c r="M1999" s="82" t="s">
        <v>40840</v>
      </c>
      <c r="N1999" s="82" t="s">
        <v>40841</v>
      </c>
      <c r="O1999" s="82" t="s">
        <v>558</v>
      </c>
      <c r="P1999" s="82" t="s">
        <v>40104</v>
      </c>
      <c r="Q1999" s="82" t="s">
        <v>34642</v>
      </c>
      <c r="R1999" s="82" t="s">
        <v>40842</v>
      </c>
      <c r="S1999" s="82" t="s">
        <v>400</v>
      </c>
      <c r="T1999" s="82" t="s">
        <v>40107</v>
      </c>
      <c r="U1999" s="82" t="s">
        <v>40843</v>
      </c>
      <c r="V1999" s="82" t="s">
        <v>632</v>
      </c>
      <c r="W1999" s="82" t="s">
        <v>40844</v>
      </c>
      <c r="X1999" s="82" t="s">
        <v>37418</v>
      </c>
      <c r="Y1999" s="82" t="s">
        <v>40845</v>
      </c>
      <c r="Z1999" s="82" t="s">
        <v>40846</v>
      </c>
      <c r="AA1999" s="82" t="s">
        <v>40847</v>
      </c>
      <c r="AB1999" s="82" t="s">
        <v>40848</v>
      </c>
      <c r="AC1999" s="82" t="s">
        <v>40849</v>
      </c>
      <c r="AD1999" s="82" t="s">
        <v>40850</v>
      </c>
      <c r="AE1999" s="82" t="s">
        <v>40851</v>
      </c>
      <c r="AF1999" s="82" t="s">
        <v>40852</v>
      </c>
      <c r="AG1999" s="82" t="s">
        <v>40853</v>
      </c>
      <c r="AH1999" s="82" t="s">
        <v>40854</v>
      </c>
      <c r="AI1999" s="82" t="s">
        <v>1656</v>
      </c>
      <c r="AJ1999" s="82" t="s">
        <v>33659</v>
      </c>
      <c r="AK1999" s="82" t="s">
        <v>40855</v>
      </c>
      <c r="AL1999" s="82" t="s">
        <v>415</v>
      </c>
    </row>
    <row r="2000" spans="1:38" x14ac:dyDescent="0.25">
      <c r="A2000" s="82" t="s">
        <v>40856</v>
      </c>
      <c r="B2000" s="82">
        <v>93.647999999999996</v>
      </c>
      <c r="D2000" s="82" t="s">
        <v>34087</v>
      </c>
      <c r="E2000" s="82" t="s">
        <v>40857</v>
      </c>
      <c r="F2000" s="82" t="s">
        <v>40858</v>
      </c>
      <c r="G2000" s="82" t="s">
        <v>359</v>
      </c>
      <c r="H2000" s="82" t="s">
        <v>360</v>
      </c>
      <c r="I2000" s="82" t="s">
        <v>40859</v>
      </c>
      <c r="J2000" s="82" t="s">
        <v>40860</v>
      </c>
      <c r="K2000" s="82" t="s">
        <v>40861</v>
      </c>
      <c r="L2000" s="82" t="s">
        <v>40862</v>
      </c>
      <c r="M2000" s="82" t="s">
        <v>40863</v>
      </c>
      <c r="N2000" s="82" t="s">
        <v>40864</v>
      </c>
      <c r="O2000" s="82" t="s">
        <v>558</v>
      </c>
      <c r="P2000" s="82" t="s">
        <v>39554</v>
      </c>
      <c r="Q2000" s="82" t="s">
        <v>40865</v>
      </c>
      <c r="R2000" s="82" t="s">
        <v>40866</v>
      </c>
      <c r="S2000" s="82" t="s">
        <v>400</v>
      </c>
      <c r="T2000" s="82" t="s">
        <v>40867</v>
      </c>
      <c r="U2000" s="82" t="s">
        <v>40868</v>
      </c>
      <c r="V2000" s="82" t="s">
        <v>40869</v>
      </c>
      <c r="W2000" s="82" t="s">
        <v>40870</v>
      </c>
      <c r="X2000" s="82" t="s">
        <v>37418</v>
      </c>
      <c r="Y2000" s="82" t="s">
        <v>40871</v>
      </c>
      <c r="Z2000" s="82" t="s">
        <v>40872</v>
      </c>
      <c r="AA2000" s="82" t="s">
        <v>40873</v>
      </c>
      <c r="AB2000" s="82" t="s">
        <v>34586</v>
      </c>
      <c r="AC2000" s="82" t="s">
        <v>40874</v>
      </c>
      <c r="AD2000" s="82" t="s">
        <v>40875</v>
      </c>
      <c r="AE2000" s="82" t="s">
        <v>39565</v>
      </c>
      <c r="AF2000" s="82" t="s">
        <v>40876</v>
      </c>
      <c r="AG2000" s="82" t="s">
        <v>40877</v>
      </c>
      <c r="AH2000" s="82" t="s">
        <v>40878</v>
      </c>
      <c r="AI2000" s="82" t="s">
        <v>1656</v>
      </c>
      <c r="AJ2000" s="82" t="s">
        <v>33659</v>
      </c>
      <c r="AK2000" s="82" t="s">
        <v>40879</v>
      </c>
      <c r="AL2000" s="82" t="s">
        <v>415</v>
      </c>
    </row>
    <row r="2001" spans="1:38" x14ac:dyDescent="0.25">
      <c r="A2001" s="82" t="s">
        <v>40880</v>
      </c>
      <c r="B2001" s="82">
        <v>93.649000000000001</v>
      </c>
      <c r="C2001" s="82" t="s">
        <v>40881</v>
      </c>
      <c r="D2001" s="82" t="s">
        <v>34110</v>
      </c>
      <c r="E2001" s="82" t="s">
        <v>40882</v>
      </c>
      <c r="F2001" s="82" t="s">
        <v>40883</v>
      </c>
      <c r="G2001" s="82" t="s">
        <v>600</v>
      </c>
      <c r="H2001" s="82" t="s">
        <v>360</v>
      </c>
      <c r="I2001" s="82" t="s">
        <v>40884</v>
      </c>
      <c r="J2001" s="82" t="s">
        <v>40884</v>
      </c>
      <c r="K2001" s="82" t="s">
        <v>40885</v>
      </c>
      <c r="L2001" s="82" t="s">
        <v>34253</v>
      </c>
      <c r="M2001" s="82" t="s">
        <v>421</v>
      </c>
      <c r="N2001" s="82" t="s">
        <v>40886</v>
      </c>
      <c r="O2001" s="82" t="s">
        <v>558</v>
      </c>
      <c r="P2001" s="82" t="s">
        <v>40887</v>
      </c>
      <c r="Q2001" s="82" t="s">
        <v>360</v>
      </c>
      <c r="R2001" s="82" t="s">
        <v>40888</v>
      </c>
      <c r="S2001" s="82" t="s">
        <v>400</v>
      </c>
      <c r="T2001" s="82" t="s">
        <v>40889</v>
      </c>
      <c r="U2001" s="82" t="s">
        <v>40890</v>
      </c>
      <c r="V2001" s="82" t="s">
        <v>632</v>
      </c>
      <c r="W2001" s="82" t="s">
        <v>39516</v>
      </c>
      <c r="X2001" s="82" t="s">
        <v>34124</v>
      </c>
      <c r="Y2001" s="82" t="s">
        <v>40891</v>
      </c>
      <c r="Z2001" s="82" t="s">
        <v>40892</v>
      </c>
      <c r="AA2001" s="82" t="s">
        <v>376</v>
      </c>
      <c r="AB2001" s="82" t="s">
        <v>382</v>
      </c>
      <c r="AC2001" s="82" t="s">
        <v>735</v>
      </c>
      <c r="AD2001" s="82" t="s">
        <v>37085</v>
      </c>
      <c r="AE2001" s="82" t="s">
        <v>360</v>
      </c>
      <c r="AF2001" s="82" t="s">
        <v>34168</v>
      </c>
      <c r="AG2001" s="82" t="s">
        <v>382</v>
      </c>
      <c r="AH2001" s="82" t="s">
        <v>40893</v>
      </c>
      <c r="AI2001" s="82" t="s">
        <v>40894</v>
      </c>
      <c r="AJ2001" s="82" t="s">
        <v>33659</v>
      </c>
      <c r="AK2001" s="82" t="s">
        <v>40895</v>
      </c>
      <c r="AL2001" s="82" t="s">
        <v>415</v>
      </c>
    </row>
    <row r="2002" spans="1:38" x14ac:dyDescent="0.25">
      <c r="A2002" s="82" t="s">
        <v>40896</v>
      </c>
      <c r="B2002" s="82">
        <v>93.65</v>
      </c>
      <c r="C2002" s="82" t="s">
        <v>40897</v>
      </c>
      <c r="D2002" s="82" t="s">
        <v>37310</v>
      </c>
      <c r="E2002" s="82" t="s">
        <v>40898</v>
      </c>
      <c r="F2002" s="82" t="s">
        <v>40899</v>
      </c>
      <c r="G2002" s="82" t="s">
        <v>683</v>
      </c>
      <c r="H2002" s="82" t="s">
        <v>360</v>
      </c>
      <c r="I2002" s="82" t="s">
        <v>40900</v>
      </c>
      <c r="J2002" s="82" t="s">
        <v>40901</v>
      </c>
      <c r="K2002" s="82" t="s">
        <v>40902</v>
      </c>
      <c r="L2002" s="82" t="s">
        <v>421</v>
      </c>
      <c r="M2002" s="82" t="s">
        <v>40903</v>
      </c>
      <c r="N2002" s="82" t="s">
        <v>40904</v>
      </c>
      <c r="O2002" s="82" t="s">
        <v>558</v>
      </c>
      <c r="P2002" s="82" t="s">
        <v>40905</v>
      </c>
      <c r="Q2002" s="82" t="s">
        <v>40906</v>
      </c>
      <c r="R2002" s="82" t="s">
        <v>40907</v>
      </c>
      <c r="S2002" s="82" t="s">
        <v>400</v>
      </c>
      <c r="T2002" s="82" t="s">
        <v>40908</v>
      </c>
      <c r="U2002" s="82" t="s">
        <v>40909</v>
      </c>
      <c r="V2002" s="82" t="s">
        <v>632</v>
      </c>
      <c r="W2002" s="82" t="s">
        <v>40910</v>
      </c>
      <c r="X2002" s="82" t="s">
        <v>38052</v>
      </c>
      <c r="Y2002" s="82" t="s">
        <v>40911</v>
      </c>
      <c r="Z2002" s="82" t="s">
        <v>40912</v>
      </c>
      <c r="AA2002" s="82" t="s">
        <v>376</v>
      </c>
      <c r="AB2002" s="82" t="s">
        <v>40913</v>
      </c>
      <c r="AC2002" s="82" t="s">
        <v>40914</v>
      </c>
      <c r="AD2002" s="82" t="s">
        <v>40915</v>
      </c>
      <c r="AE2002" s="82" t="s">
        <v>40916</v>
      </c>
      <c r="AF2002" s="82" t="s">
        <v>382</v>
      </c>
      <c r="AG2002" s="82" t="s">
        <v>382</v>
      </c>
      <c r="AH2002" s="82" t="s">
        <v>40917</v>
      </c>
      <c r="AI2002" s="82" t="s">
        <v>40918</v>
      </c>
      <c r="AJ2002" s="82" t="s">
        <v>33659</v>
      </c>
      <c r="AK2002" s="82" t="s">
        <v>40919</v>
      </c>
      <c r="AL2002" s="82" t="s">
        <v>415</v>
      </c>
    </row>
    <row r="2003" spans="1:38" x14ac:dyDescent="0.25">
      <c r="A2003" s="82" t="s">
        <v>40920</v>
      </c>
      <c r="B2003" s="82">
        <v>93.650999999999996</v>
      </c>
      <c r="D2003" s="82" t="s">
        <v>37310</v>
      </c>
      <c r="E2003" s="82" t="s">
        <v>40921</v>
      </c>
      <c r="F2003" s="82" t="s">
        <v>40922</v>
      </c>
      <c r="G2003" s="82" t="s">
        <v>600</v>
      </c>
      <c r="H2003" s="82" t="s">
        <v>360</v>
      </c>
      <c r="I2003" s="82" t="s">
        <v>40923</v>
      </c>
      <c r="J2003" s="82" t="s">
        <v>40924</v>
      </c>
      <c r="K2003" s="82" t="s">
        <v>362</v>
      </c>
      <c r="L2003" s="82" t="s">
        <v>421</v>
      </c>
      <c r="M2003" s="82" t="s">
        <v>421</v>
      </c>
      <c r="N2003" s="82" t="s">
        <v>40925</v>
      </c>
      <c r="O2003" s="82" t="s">
        <v>558</v>
      </c>
      <c r="P2003" s="82" t="s">
        <v>40926</v>
      </c>
      <c r="Q2003" s="82" t="s">
        <v>11</v>
      </c>
      <c r="R2003" s="82" t="s">
        <v>11</v>
      </c>
      <c r="S2003" s="82" t="s">
        <v>6480</v>
      </c>
      <c r="T2003" s="82" t="s">
        <v>37441</v>
      </c>
      <c r="U2003" s="82" t="s">
        <v>40927</v>
      </c>
      <c r="V2003" s="82" t="s">
        <v>40928</v>
      </c>
      <c r="W2003" s="82" t="s">
        <v>40929</v>
      </c>
      <c r="X2003" s="82" t="s">
        <v>38052</v>
      </c>
      <c r="Y2003" s="82" t="s">
        <v>40930</v>
      </c>
      <c r="Z2003" s="82" t="s">
        <v>40931</v>
      </c>
      <c r="AA2003" s="82" t="s">
        <v>40932</v>
      </c>
      <c r="AB2003" s="82" t="s">
        <v>40933</v>
      </c>
      <c r="AC2003" s="82" t="s">
        <v>446</v>
      </c>
      <c r="AD2003" s="82" t="s">
        <v>40934</v>
      </c>
      <c r="AE2003" s="82" t="s">
        <v>40935</v>
      </c>
      <c r="AF2003" s="82" t="s">
        <v>382</v>
      </c>
      <c r="AG2003" s="82" t="s">
        <v>382</v>
      </c>
      <c r="AH2003" s="82" t="s">
        <v>40936</v>
      </c>
      <c r="AI2003" s="82" t="s">
        <v>40937</v>
      </c>
      <c r="AJ2003" s="82" t="s">
        <v>33659</v>
      </c>
      <c r="AK2003" s="82" t="s">
        <v>40938</v>
      </c>
      <c r="AL2003" s="82" t="s">
        <v>450</v>
      </c>
    </row>
    <row r="2004" spans="1:38" x14ac:dyDescent="0.25">
      <c r="A2004" s="82" t="s">
        <v>40939</v>
      </c>
      <c r="B2004" s="82">
        <v>93.652000000000001</v>
      </c>
      <c r="D2004" s="82" t="s">
        <v>34087</v>
      </c>
      <c r="E2004" s="82" t="s">
        <v>40940</v>
      </c>
      <c r="F2004" s="82" t="s">
        <v>40941</v>
      </c>
      <c r="G2004" s="82" t="s">
        <v>359</v>
      </c>
      <c r="H2004" s="82" t="s">
        <v>360</v>
      </c>
      <c r="I2004" s="82" t="s">
        <v>40942</v>
      </c>
      <c r="J2004" s="82" t="s">
        <v>40943</v>
      </c>
      <c r="K2004" s="82" t="s">
        <v>40944</v>
      </c>
      <c r="L2004" s="82" t="s">
        <v>40945</v>
      </c>
      <c r="M2004" s="82" t="s">
        <v>421</v>
      </c>
      <c r="N2004" s="82" t="s">
        <v>40946</v>
      </c>
      <c r="O2004" s="82" t="s">
        <v>558</v>
      </c>
      <c r="P2004" s="82" t="s">
        <v>39554</v>
      </c>
      <c r="Q2004" s="82" t="s">
        <v>40947</v>
      </c>
      <c r="R2004" s="82" t="s">
        <v>40948</v>
      </c>
      <c r="S2004" s="82" t="s">
        <v>400</v>
      </c>
      <c r="T2004" s="82" t="s">
        <v>40949</v>
      </c>
      <c r="U2004" s="82" t="s">
        <v>40950</v>
      </c>
      <c r="V2004" s="82" t="s">
        <v>632</v>
      </c>
      <c r="W2004" s="82" t="s">
        <v>40951</v>
      </c>
      <c r="X2004" s="82" t="s">
        <v>37418</v>
      </c>
      <c r="Y2004" s="82" t="s">
        <v>40952</v>
      </c>
      <c r="Z2004" s="82" t="s">
        <v>40953</v>
      </c>
      <c r="AA2004" s="82" t="s">
        <v>40954</v>
      </c>
      <c r="AB2004" s="82" t="s">
        <v>34586</v>
      </c>
      <c r="AC2004" s="82" t="s">
        <v>40023</v>
      </c>
      <c r="AD2004" s="82" t="s">
        <v>40955</v>
      </c>
      <c r="AE2004" s="82" t="s">
        <v>39565</v>
      </c>
      <c r="AF2004" s="82" t="s">
        <v>40956</v>
      </c>
      <c r="AG2004" s="82" t="s">
        <v>40957</v>
      </c>
      <c r="AH2004" s="82" t="s">
        <v>40958</v>
      </c>
      <c r="AI2004" s="82" t="s">
        <v>1656</v>
      </c>
      <c r="AJ2004" s="82" t="s">
        <v>33659</v>
      </c>
      <c r="AK2004" s="82" t="s">
        <v>40959</v>
      </c>
      <c r="AL2004" s="82" t="s">
        <v>415</v>
      </c>
    </row>
    <row r="2005" spans="1:38" x14ac:dyDescent="0.25">
      <c r="A2005" s="82" t="s">
        <v>216</v>
      </c>
      <c r="B2005" s="82">
        <v>93.658000000000001</v>
      </c>
      <c r="C2005" s="82" t="s">
        <v>40960</v>
      </c>
      <c r="D2005" s="82" t="s">
        <v>34087</v>
      </c>
      <c r="E2005" s="82" t="s">
        <v>40961</v>
      </c>
      <c r="F2005" s="82" t="s">
        <v>40962</v>
      </c>
      <c r="G2005" s="82" t="s">
        <v>3124</v>
      </c>
      <c r="H2005" s="82" t="s">
        <v>360</v>
      </c>
      <c r="I2005" s="82" t="s">
        <v>40963</v>
      </c>
      <c r="J2005" s="82" t="s">
        <v>40964</v>
      </c>
      <c r="K2005" s="82" t="s">
        <v>40965</v>
      </c>
      <c r="L2005" s="82" t="s">
        <v>40966</v>
      </c>
      <c r="M2005" s="82" t="s">
        <v>40967</v>
      </c>
      <c r="N2005" s="82" t="s">
        <v>40968</v>
      </c>
      <c r="O2005" s="82" t="s">
        <v>558</v>
      </c>
      <c r="P2005" s="82" t="s">
        <v>40969</v>
      </c>
      <c r="Q2005" s="82" t="s">
        <v>34642</v>
      </c>
      <c r="R2005" s="82" t="s">
        <v>40970</v>
      </c>
      <c r="S2005" s="82" t="s">
        <v>40971</v>
      </c>
      <c r="T2005" s="82" t="s">
        <v>40972</v>
      </c>
      <c r="U2005" s="82" t="s">
        <v>40973</v>
      </c>
      <c r="V2005" s="82" t="s">
        <v>40974</v>
      </c>
      <c r="W2005" s="82" t="s">
        <v>40975</v>
      </c>
      <c r="X2005" s="82" t="s">
        <v>34648</v>
      </c>
      <c r="Y2005" s="82" t="s">
        <v>40976</v>
      </c>
      <c r="Z2005" s="82" t="s">
        <v>40977</v>
      </c>
      <c r="AA2005" s="82" t="s">
        <v>40978</v>
      </c>
      <c r="AB2005" s="82" t="s">
        <v>40979</v>
      </c>
      <c r="AC2005" s="82" t="s">
        <v>40980</v>
      </c>
      <c r="AD2005" s="82" t="s">
        <v>40981</v>
      </c>
      <c r="AE2005" s="82" t="s">
        <v>39565</v>
      </c>
      <c r="AF2005" s="82" t="s">
        <v>40982</v>
      </c>
      <c r="AG2005" s="82" t="s">
        <v>382</v>
      </c>
      <c r="AH2005" s="82" t="s">
        <v>360</v>
      </c>
      <c r="AI2005" s="82" t="s">
        <v>1656</v>
      </c>
      <c r="AJ2005" s="82" t="s">
        <v>33659</v>
      </c>
      <c r="AK2005" s="82" t="s">
        <v>40983</v>
      </c>
      <c r="AL2005" s="82" t="s">
        <v>415</v>
      </c>
    </row>
    <row r="2006" spans="1:38" x14ac:dyDescent="0.25">
      <c r="A2006" s="82" t="s">
        <v>217</v>
      </c>
      <c r="B2006" s="82">
        <v>93.659000000000006</v>
      </c>
      <c r="D2006" s="82" t="s">
        <v>34087</v>
      </c>
      <c r="E2006" s="82" t="s">
        <v>34634</v>
      </c>
      <c r="F2006" s="82" t="s">
        <v>40984</v>
      </c>
      <c r="G2006" s="82" t="s">
        <v>683</v>
      </c>
      <c r="H2006" s="82" t="s">
        <v>360</v>
      </c>
      <c r="I2006" s="82" t="s">
        <v>40985</v>
      </c>
      <c r="J2006" s="82" t="s">
        <v>40986</v>
      </c>
      <c r="K2006" s="82" t="s">
        <v>40987</v>
      </c>
      <c r="L2006" s="82" t="s">
        <v>40988</v>
      </c>
      <c r="M2006" s="82" t="s">
        <v>40989</v>
      </c>
      <c r="N2006" s="82" t="s">
        <v>40990</v>
      </c>
      <c r="O2006" s="82" t="s">
        <v>558</v>
      </c>
      <c r="P2006" s="82" t="s">
        <v>40991</v>
      </c>
      <c r="Q2006" s="82" t="s">
        <v>34642</v>
      </c>
      <c r="R2006" s="82" t="s">
        <v>40992</v>
      </c>
      <c r="S2006" s="82" t="s">
        <v>40993</v>
      </c>
      <c r="T2006" s="82" t="s">
        <v>40994</v>
      </c>
      <c r="U2006" s="82" t="s">
        <v>40995</v>
      </c>
      <c r="V2006" s="82" t="s">
        <v>40017</v>
      </c>
      <c r="W2006" s="82" t="s">
        <v>40996</v>
      </c>
      <c r="X2006" s="82" t="s">
        <v>34648</v>
      </c>
      <c r="Y2006" s="82" t="s">
        <v>40997</v>
      </c>
      <c r="Z2006" s="82" t="s">
        <v>40998</v>
      </c>
      <c r="AA2006" s="82" t="s">
        <v>40999</v>
      </c>
      <c r="AB2006" s="82" t="s">
        <v>40979</v>
      </c>
      <c r="AC2006" s="82" t="s">
        <v>41000</v>
      </c>
      <c r="AD2006" s="82" t="s">
        <v>40813</v>
      </c>
      <c r="AE2006" s="82" t="s">
        <v>39565</v>
      </c>
      <c r="AF2006" s="82" t="s">
        <v>41001</v>
      </c>
      <c r="AG2006" s="82" t="s">
        <v>382</v>
      </c>
      <c r="AH2006" s="82" t="s">
        <v>360</v>
      </c>
      <c r="AI2006" s="82" t="s">
        <v>1656</v>
      </c>
      <c r="AJ2006" s="82" t="s">
        <v>33659</v>
      </c>
      <c r="AK2006" s="82" t="s">
        <v>41002</v>
      </c>
      <c r="AL2006" s="82" t="s">
        <v>415</v>
      </c>
    </row>
    <row r="2007" spans="1:38" x14ac:dyDescent="0.25">
      <c r="A2007" s="82" t="s">
        <v>41003</v>
      </c>
      <c r="B2007" s="82">
        <v>93.662000000000006</v>
      </c>
      <c r="C2007" s="82" t="s">
        <v>41003</v>
      </c>
      <c r="D2007" s="82" t="s">
        <v>34367</v>
      </c>
      <c r="E2007" s="82" t="s">
        <v>41004</v>
      </c>
      <c r="F2007" s="82" t="s">
        <v>41005</v>
      </c>
      <c r="G2007" s="82" t="s">
        <v>359</v>
      </c>
      <c r="H2007" s="82" t="s">
        <v>360</v>
      </c>
      <c r="I2007" s="82" t="s">
        <v>41006</v>
      </c>
      <c r="J2007" s="82" t="s">
        <v>41007</v>
      </c>
      <c r="K2007" s="82" t="s">
        <v>41008</v>
      </c>
      <c r="L2007" s="82" t="s">
        <v>41009</v>
      </c>
      <c r="M2007" s="82" t="s">
        <v>41010</v>
      </c>
      <c r="N2007" s="82" t="s">
        <v>41011</v>
      </c>
      <c r="O2007" s="82" t="s">
        <v>558</v>
      </c>
      <c r="P2007" s="82" t="s">
        <v>41011</v>
      </c>
      <c r="Q2007" s="82" t="s">
        <v>41011</v>
      </c>
      <c r="R2007" s="82" t="s">
        <v>41012</v>
      </c>
      <c r="S2007" s="82" t="s">
        <v>368</v>
      </c>
      <c r="T2007" s="82" t="s">
        <v>41013</v>
      </c>
      <c r="U2007" s="82" t="s">
        <v>41014</v>
      </c>
      <c r="V2007" s="82" t="s">
        <v>1376</v>
      </c>
      <c r="W2007" s="82" t="s">
        <v>41015</v>
      </c>
      <c r="X2007" s="82" t="s">
        <v>41016</v>
      </c>
      <c r="Y2007" s="82" t="s">
        <v>41017</v>
      </c>
      <c r="Z2007" s="82" t="s">
        <v>41007</v>
      </c>
      <c r="AA2007" s="82" t="s">
        <v>376</v>
      </c>
      <c r="AB2007" s="82" t="s">
        <v>41007</v>
      </c>
      <c r="AC2007" s="82" t="s">
        <v>41018</v>
      </c>
      <c r="AD2007" s="82" t="s">
        <v>41019</v>
      </c>
      <c r="AE2007" s="82" t="s">
        <v>41020</v>
      </c>
      <c r="AF2007" s="82" t="s">
        <v>382</v>
      </c>
      <c r="AG2007" s="82" t="s">
        <v>382</v>
      </c>
      <c r="AH2007" s="82" t="s">
        <v>41007</v>
      </c>
      <c r="AI2007" s="82" t="s">
        <v>41021</v>
      </c>
      <c r="AJ2007" s="82" t="s">
        <v>33659</v>
      </c>
      <c r="AK2007" s="82" t="s">
        <v>41022</v>
      </c>
      <c r="AL2007" s="82" t="s">
        <v>415</v>
      </c>
    </row>
    <row r="2008" spans="1:38" x14ac:dyDescent="0.25">
      <c r="A2008" s="82" t="s">
        <v>41023</v>
      </c>
      <c r="B2008" s="82">
        <v>93.662999999999997</v>
      </c>
      <c r="C2008" s="82" t="s">
        <v>41023</v>
      </c>
      <c r="D2008" s="82" t="s">
        <v>34367</v>
      </c>
      <c r="E2008" s="82" t="s">
        <v>41024</v>
      </c>
      <c r="F2008" s="82" t="s">
        <v>41005</v>
      </c>
      <c r="G2008" s="82" t="s">
        <v>359</v>
      </c>
      <c r="H2008" s="82" t="s">
        <v>360</v>
      </c>
      <c r="I2008" s="82" t="s">
        <v>41006</v>
      </c>
      <c r="J2008" s="82" t="s">
        <v>41006</v>
      </c>
      <c r="K2008" s="82" t="s">
        <v>41025</v>
      </c>
      <c r="L2008" s="82" t="s">
        <v>41009</v>
      </c>
      <c r="M2008" s="82" t="s">
        <v>41010</v>
      </c>
      <c r="N2008" s="82" t="s">
        <v>41007</v>
      </c>
      <c r="O2008" s="82" t="s">
        <v>558</v>
      </c>
      <c r="P2008" s="82" t="s">
        <v>41007</v>
      </c>
      <c r="Q2008" s="82" t="s">
        <v>41007</v>
      </c>
      <c r="R2008" s="82" t="s">
        <v>41026</v>
      </c>
      <c r="S2008" s="82" t="s">
        <v>368</v>
      </c>
      <c r="T2008" s="82" t="s">
        <v>41027</v>
      </c>
      <c r="U2008" s="82" t="s">
        <v>41014</v>
      </c>
      <c r="V2008" s="82" t="s">
        <v>1376</v>
      </c>
      <c r="W2008" s="82" t="s">
        <v>41015</v>
      </c>
      <c r="X2008" s="82" t="s">
        <v>41016</v>
      </c>
      <c r="Y2008" s="82" t="s">
        <v>41028</v>
      </c>
      <c r="Z2008" s="82" t="s">
        <v>41007</v>
      </c>
      <c r="AA2008" s="82" t="s">
        <v>376</v>
      </c>
      <c r="AB2008" s="82" t="s">
        <v>41007</v>
      </c>
      <c r="AC2008" s="82" t="s">
        <v>41018</v>
      </c>
      <c r="AD2008" s="82" t="s">
        <v>41019</v>
      </c>
      <c r="AE2008" s="82" t="s">
        <v>360</v>
      </c>
      <c r="AF2008" s="82" t="s">
        <v>382</v>
      </c>
      <c r="AG2008" s="82" t="s">
        <v>382</v>
      </c>
      <c r="AH2008" s="82" t="s">
        <v>41007</v>
      </c>
      <c r="AI2008" s="82" t="s">
        <v>41021</v>
      </c>
      <c r="AJ2008" s="82" t="s">
        <v>33659</v>
      </c>
      <c r="AK2008" s="82" t="s">
        <v>41029</v>
      </c>
      <c r="AL2008" s="82" t="s">
        <v>415</v>
      </c>
    </row>
    <row r="2009" spans="1:38" x14ac:dyDescent="0.25">
      <c r="A2009" s="82" t="s">
        <v>41030</v>
      </c>
      <c r="B2009" s="82">
        <v>93.664000000000001</v>
      </c>
      <c r="C2009" s="82" t="s">
        <v>41031</v>
      </c>
      <c r="D2009" s="82" t="s">
        <v>37310</v>
      </c>
      <c r="E2009" s="82" t="s">
        <v>41032</v>
      </c>
      <c r="F2009" s="82" t="s">
        <v>41033</v>
      </c>
      <c r="G2009" s="82" t="s">
        <v>360</v>
      </c>
      <c r="H2009" s="82" t="s">
        <v>360</v>
      </c>
      <c r="I2009" s="82" t="s">
        <v>41034</v>
      </c>
      <c r="J2009" s="82" t="s">
        <v>41035</v>
      </c>
      <c r="K2009" s="82" t="s">
        <v>628</v>
      </c>
      <c r="L2009" s="82" t="s">
        <v>41036</v>
      </c>
      <c r="M2009" s="82" t="s">
        <v>41037</v>
      </c>
      <c r="N2009" s="82" t="s">
        <v>41038</v>
      </c>
      <c r="O2009" s="82" t="s">
        <v>558</v>
      </c>
      <c r="P2009" s="82" t="s">
        <v>41039</v>
      </c>
      <c r="Q2009" s="82" t="s">
        <v>41040</v>
      </c>
      <c r="R2009" s="82" t="s">
        <v>41041</v>
      </c>
      <c r="S2009" s="82" t="s">
        <v>400</v>
      </c>
      <c r="T2009" s="82" t="s">
        <v>41042</v>
      </c>
      <c r="U2009" s="82" t="s">
        <v>41043</v>
      </c>
      <c r="V2009" s="82" t="s">
        <v>632</v>
      </c>
      <c r="W2009" s="82" t="s">
        <v>40367</v>
      </c>
      <c r="X2009" s="82" t="s">
        <v>39334</v>
      </c>
      <c r="Y2009" s="82" t="s">
        <v>41044</v>
      </c>
      <c r="Z2009" s="82" t="s">
        <v>11</v>
      </c>
      <c r="AA2009" s="82" t="s">
        <v>376</v>
      </c>
      <c r="AB2009" s="82" t="s">
        <v>382</v>
      </c>
      <c r="AC2009" s="82" t="s">
        <v>41045</v>
      </c>
      <c r="AD2009" s="82" t="s">
        <v>41046</v>
      </c>
      <c r="AF2009" s="82" t="s">
        <v>382</v>
      </c>
      <c r="AG2009" s="82" t="s">
        <v>382</v>
      </c>
      <c r="AH2009" s="82" t="s">
        <v>41047</v>
      </c>
      <c r="AI2009" s="82" t="s">
        <v>41048</v>
      </c>
      <c r="AJ2009" s="82" t="s">
        <v>33659</v>
      </c>
      <c r="AK2009" s="82" t="s">
        <v>41049</v>
      </c>
      <c r="AL2009" s="82" t="s">
        <v>450</v>
      </c>
    </row>
    <row r="2010" spans="1:38" x14ac:dyDescent="0.25">
      <c r="A2010" s="82" t="s">
        <v>165</v>
      </c>
      <c r="B2010" s="82">
        <v>93.667000000000002</v>
      </c>
      <c r="C2010" s="82" t="s">
        <v>41050</v>
      </c>
      <c r="D2010" s="82" t="s">
        <v>34087</v>
      </c>
      <c r="E2010" s="82" t="s">
        <v>41051</v>
      </c>
      <c r="F2010" s="82" t="s">
        <v>41052</v>
      </c>
      <c r="G2010" s="82" t="s">
        <v>683</v>
      </c>
      <c r="H2010" s="82" t="s">
        <v>360</v>
      </c>
      <c r="I2010" s="82" t="s">
        <v>41053</v>
      </c>
      <c r="J2010" s="82" t="s">
        <v>41054</v>
      </c>
      <c r="K2010" s="82" t="s">
        <v>41055</v>
      </c>
      <c r="L2010" s="82" t="s">
        <v>421</v>
      </c>
      <c r="M2010" s="82" t="s">
        <v>41056</v>
      </c>
      <c r="N2010" s="82" t="s">
        <v>41057</v>
      </c>
      <c r="O2010" s="82" t="s">
        <v>366</v>
      </c>
      <c r="P2010" s="82" t="s">
        <v>360</v>
      </c>
      <c r="Q2010" s="82" t="s">
        <v>41058</v>
      </c>
      <c r="R2010" s="82" t="s">
        <v>360</v>
      </c>
      <c r="S2010" s="82" t="s">
        <v>39792</v>
      </c>
      <c r="T2010" s="82" t="s">
        <v>41059</v>
      </c>
      <c r="U2010" s="82" t="s">
        <v>41060</v>
      </c>
      <c r="V2010" s="82" t="s">
        <v>632</v>
      </c>
      <c r="W2010" s="82" t="s">
        <v>41061</v>
      </c>
      <c r="X2010" s="82" t="s">
        <v>34696</v>
      </c>
      <c r="Y2010" s="82" t="s">
        <v>41062</v>
      </c>
      <c r="Z2010" s="82" t="s">
        <v>41063</v>
      </c>
      <c r="AA2010" s="82" t="s">
        <v>41064</v>
      </c>
      <c r="AB2010" s="82" t="s">
        <v>41065</v>
      </c>
      <c r="AC2010" s="82" t="s">
        <v>1011</v>
      </c>
      <c r="AD2010" s="82" t="s">
        <v>41066</v>
      </c>
      <c r="AE2010" s="82" t="s">
        <v>41067</v>
      </c>
      <c r="AF2010" s="82" t="s">
        <v>41068</v>
      </c>
      <c r="AG2010" s="82" t="s">
        <v>382</v>
      </c>
      <c r="AH2010" s="82" t="s">
        <v>41069</v>
      </c>
      <c r="AI2010" s="82" t="s">
        <v>1656</v>
      </c>
      <c r="AJ2010" s="82" t="s">
        <v>33659</v>
      </c>
      <c r="AK2010" s="82" t="s">
        <v>41070</v>
      </c>
      <c r="AL2010" s="82" t="s">
        <v>450</v>
      </c>
    </row>
    <row r="2011" spans="1:38" x14ac:dyDescent="0.25">
      <c r="A2011" s="82" t="s">
        <v>41071</v>
      </c>
      <c r="B2011" s="82">
        <v>93.668999999999997</v>
      </c>
      <c r="C2011" s="82" t="s">
        <v>41072</v>
      </c>
      <c r="D2011" s="82" t="s">
        <v>34087</v>
      </c>
      <c r="E2011" s="82" t="s">
        <v>41073</v>
      </c>
      <c r="F2011" s="82" t="s">
        <v>41074</v>
      </c>
      <c r="G2011" s="82" t="s">
        <v>683</v>
      </c>
      <c r="H2011" s="82" t="s">
        <v>360</v>
      </c>
      <c r="I2011" s="82" t="s">
        <v>41075</v>
      </c>
      <c r="J2011" s="82" t="s">
        <v>41076</v>
      </c>
      <c r="K2011" s="82" t="s">
        <v>41077</v>
      </c>
      <c r="L2011" s="82" t="s">
        <v>41078</v>
      </c>
      <c r="M2011" s="82" t="s">
        <v>41079</v>
      </c>
      <c r="N2011" s="82" t="s">
        <v>41080</v>
      </c>
      <c r="O2011" s="82" t="s">
        <v>40195</v>
      </c>
      <c r="P2011" s="82" t="s">
        <v>41081</v>
      </c>
      <c r="Q2011" s="82" t="s">
        <v>360</v>
      </c>
      <c r="R2011" s="82" t="s">
        <v>41082</v>
      </c>
      <c r="S2011" s="82" t="s">
        <v>41083</v>
      </c>
      <c r="T2011" s="82" t="s">
        <v>41084</v>
      </c>
      <c r="U2011" s="82" t="s">
        <v>41085</v>
      </c>
      <c r="V2011" s="82" t="s">
        <v>34555</v>
      </c>
      <c r="W2011" s="82" t="s">
        <v>40767</v>
      </c>
      <c r="X2011" s="82" t="s">
        <v>37418</v>
      </c>
      <c r="Y2011" s="82" t="s">
        <v>41086</v>
      </c>
      <c r="Z2011" s="82" t="s">
        <v>41087</v>
      </c>
      <c r="AA2011" s="82" t="s">
        <v>41088</v>
      </c>
      <c r="AB2011" s="82" t="s">
        <v>41089</v>
      </c>
      <c r="AC2011" s="82" t="s">
        <v>41090</v>
      </c>
      <c r="AD2011" s="82" t="s">
        <v>41091</v>
      </c>
      <c r="AE2011" s="82" t="s">
        <v>40774</v>
      </c>
      <c r="AF2011" s="82" t="s">
        <v>41092</v>
      </c>
      <c r="AG2011" s="82" t="s">
        <v>382</v>
      </c>
      <c r="AH2011" s="82" t="s">
        <v>360</v>
      </c>
      <c r="AI2011" s="82" t="s">
        <v>1656</v>
      </c>
      <c r="AJ2011" s="82" t="s">
        <v>33659</v>
      </c>
      <c r="AK2011" s="82" t="s">
        <v>41093</v>
      </c>
      <c r="AL2011" s="82" t="s">
        <v>415</v>
      </c>
    </row>
    <row r="2012" spans="1:38" x14ac:dyDescent="0.25">
      <c r="A2012" s="82" t="s">
        <v>41094</v>
      </c>
      <c r="B2012" s="82">
        <v>93.67</v>
      </c>
      <c r="D2012" s="82" t="s">
        <v>34087</v>
      </c>
      <c r="E2012" s="82" t="s">
        <v>41095</v>
      </c>
      <c r="F2012" s="82" t="s">
        <v>41096</v>
      </c>
      <c r="G2012" s="82" t="s">
        <v>359</v>
      </c>
      <c r="H2012" s="82" t="s">
        <v>360</v>
      </c>
      <c r="I2012" s="82" t="s">
        <v>41097</v>
      </c>
      <c r="J2012" s="82" t="s">
        <v>41098</v>
      </c>
      <c r="K2012" s="82" t="s">
        <v>41099</v>
      </c>
      <c r="L2012" s="82" t="s">
        <v>41100</v>
      </c>
      <c r="M2012" s="82" t="s">
        <v>41101</v>
      </c>
      <c r="N2012" s="82" t="s">
        <v>41102</v>
      </c>
      <c r="O2012" s="82" t="s">
        <v>558</v>
      </c>
      <c r="P2012" s="82" t="s">
        <v>34574</v>
      </c>
      <c r="Q2012" s="82" t="s">
        <v>34642</v>
      </c>
      <c r="R2012" s="82" t="s">
        <v>40948</v>
      </c>
      <c r="S2012" s="82" t="s">
        <v>41103</v>
      </c>
      <c r="T2012" s="82" t="s">
        <v>41104</v>
      </c>
      <c r="U2012" s="82" t="s">
        <v>41105</v>
      </c>
      <c r="V2012" s="82" t="s">
        <v>40017</v>
      </c>
      <c r="W2012" s="82" t="s">
        <v>34581</v>
      </c>
      <c r="X2012" s="82" t="s">
        <v>37418</v>
      </c>
      <c r="Y2012" s="82" t="s">
        <v>41106</v>
      </c>
      <c r="Z2012" s="82" t="s">
        <v>41107</v>
      </c>
      <c r="AA2012" s="82" t="s">
        <v>41108</v>
      </c>
      <c r="AB2012" s="82" t="s">
        <v>34586</v>
      </c>
      <c r="AC2012" s="82" t="s">
        <v>735</v>
      </c>
      <c r="AD2012" s="82" t="s">
        <v>41109</v>
      </c>
      <c r="AE2012" s="82" t="s">
        <v>39565</v>
      </c>
      <c r="AF2012" s="82" t="s">
        <v>41110</v>
      </c>
      <c r="AG2012" s="82" t="s">
        <v>41111</v>
      </c>
      <c r="AH2012" s="82" t="s">
        <v>41112</v>
      </c>
      <c r="AI2012" s="82" t="s">
        <v>1656</v>
      </c>
      <c r="AJ2012" s="82" t="s">
        <v>33659</v>
      </c>
      <c r="AK2012" s="82" t="s">
        <v>41113</v>
      </c>
      <c r="AL2012" s="82" t="s">
        <v>415</v>
      </c>
    </row>
    <row r="2013" spans="1:38" x14ac:dyDescent="0.25">
      <c r="A2013" s="82" t="s">
        <v>204</v>
      </c>
      <c r="B2013" s="82">
        <v>93.671000000000006</v>
      </c>
      <c r="C2013" s="82" t="s">
        <v>41114</v>
      </c>
      <c r="D2013" s="82" t="s">
        <v>34087</v>
      </c>
      <c r="E2013" s="82" t="s">
        <v>40032</v>
      </c>
      <c r="F2013" s="82" t="s">
        <v>41115</v>
      </c>
      <c r="G2013" s="82" t="s">
        <v>683</v>
      </c>
      <c r="H2013" s="82" t="s">
        <v>360</v>
      </c>
      <c r="I2013" s="82" t="s">
        <v>41116</v>
      </c>
      <c r="J2013" s="82" t="s">
        <v>41117</v>
      </c>
      <c r="K2013" s="82" t="s">
        <v>41118</v>
      </c>
      <c r="L2013" s="82" t="s">
        <v>1180</v>
      </c>
      <c r="M2013" s="82" t="s">
        <v>41119</v>
      </c>
      <c r="N2013" s="82" t="s">
        <v>41120</v>
      </c>
      <c r="O2013" s="82" t="s">
        <v>558</v>
      </c>
      <c r="P2013" s="82" t="s">
        <v>360</v>
      </c>
      <c r="Q2013" s="82" t="s">
        <v>360</v>
      </c>
      <c r="R2013" s="82" t="s">
        <v>360</v>
      </c>
      <c r="S2013" s="82" t="s">
        <v>41121</v>
      </c>
      <c r="T2013" s="82" t="s">
        <v>41122</v>
      </c>
      <c r="U2013" s="82" t="s">
        <v>41123</v>
      </c>
      <c r="V2013" s="82" t="s">
        <v>632</v>
      </c>
      <c r="W2013" s="82" t="s">
        <v>41124</v>
      </c>
      <c r="X2013" s="82" t="s">
        <v>37418</v>
      </c>
      <c r="Y2013" s="82" t="s">
        <v>41125</v>
      </c>
      <c r="Z2013" s="82" t="s">
        <v>41126</v>
      </c>
      <c r="AA2013" s="82" t="s">
        <v>41127</v>
      </c>
      <c r="AB2013" s="82" t="s">
        <v>41128</v>
      </c>
      <c r="AC2013" s="82" t="s">
        <v>1011</v>
      </c>
      <c r="AD2013" s="82" t="s">
        <v>41129</v>
      </c>
      <c r="AE2013" s="82" t="s">
        <v>40048</v>
      </c>
      <c r="AF2013" s="82" t="s">
        <v>40070</v>
      </c>
      <c r="AG2013" s="82" t="s">
        <v>382</v>
      </c>
      <c r="AH2013" s="82" t="s">
        <v>41130</v>
      </c>
      <c r="AI2013" s="82" t="s">
        <v>1656</v>
      </c>
      <c r="AJ2013" s="82" t="s">
        <v>33659</v>
      </c>
      <c r="AK2013" s="82" t="s">
        <v>41131</v>
      </c>
      <c r="AL2013" s="82" t="s">
        <v>415</v>
      </c>
    </row>
    <row r="2014" spans="1:38" x14ac:dyDescent="0.25">
      <c r="A2014" s="82" t="s">
        <v>41132</v>
      </c>
      <c r="B2014" s="82">
        <v>93.674000000000007</v>
      </c>
      <c r="C2014" s="82" t="s">
        <v>41133</v>
      </c>
      <c r="D2014" s="82" t="s">
        <v>34087</v>
      </c>
      <c r="E2014" s="82" t="s">
        <v>34634</v>
      </c>
      <c r="F2014" s="82" t="s">
        <v>41134</v>
      </c>
      <c r="G2014" s="82" t="s">
        <v>683</v>
      </c>
      <c r="H2014" s="82" t="s">
        <v>360</v>
      </c>
      <c r="I2014" s="82" t="s">
        <v>41135</v>
      </c>
      <c r="J2014" s="82" t="s">
        <v>41136</v>
      </c>
      <c r="K2014" s="82" t="s">
        <v>41137</v>
      </c>
      <c r="L2014" s="82" t="s">
        <v>580</v>
      </c>
      <c r="M2014" s="82" t="s">
        <v>41138</v>
      </c>
      <c r="N2014" s="82" t="s">
        <v>41139</v>
      </c>
      <c r="O2014" s="82" t="s">
        <v>40195</v>
      </c>
      <c r="P2014" s="82" t="s">
        <v>41140</v>
      </c>
      <c r="Q2014" s="82" t="s">
        <v>41141</v>
      </c>
      <c r="R2014" s="82" t="s">
        <v>360</v>
      </c>
      <c r="S2014" s="82" t="s">
        <v>41142</v>
      </c>
      <c r="T2014" s="82" t="s">
        <v>41143</v>
      </c>
      <c r="U2014" s="82" t="s">
        <v>41144</v>
      </c>
      <c r="V2014" s="82" t="s">
        <v>34555</v>
      </c>
      <c r="W2014" s="82" t="s">
        <v>40201</v>
      </c>
      <c r="X2014" s="82" t="s">
        <v>34648</v>
      </c>
      <c r="Y2014" s="82" t="s">
        <v>41145</v>
      </c>
      <c r="Z2014" s="82" t="s">
        <v>41146</v>
      </c>
      <c r="AA2014" s="82" t="s">
        <v>41147</v>
      </c>
      <c r="AB2014" s="82" t="s">
        <v>41148</v>
      </c>
      <c r="AC2014" s="82" t="s">
        <v>39586</v>
      </c>
      <c r="AD2014" s="82" t="s">
        <v>41149</v>
      </c>
      <c r="AE2014" s="82" t="s">
        <v>40774</v>
      </c>
      <c r="AF2014" s="82" t="s">
        <v>41150</v>
      </c>
      <c r="AG2014" s="82" t="s">
        <v>382</v>
      </c>
      <c r="AH2014" s="82" t="s">
        <v>360</v>
      </c>
      <c r="AI2014" s="82" t="s">
        <v>1656</v>
      </c>
      <c r="AJ2014" s="82" t="s">
        <v>33659</v>
      </c>
      <c r="AK2014" s="82" t="s">
        <v>41151</v>
      </c>
      <c r="AL2014" s="82" t="s">
        <v>415</v>
      </c>
    </row>
    <row r="2015" spans="1:38" x14ac:dyDescent="0.25">
      <c r="A2015" s="82" t="s">
        <v>205</v>
      </c>
      <c r="B2015" s="82">
        <v>93.676000000000002</v>
      </c>
      <c r="D2015" s="82" t="s">
        <v>34087</v>
      </c>
      <c r="E2015" s="82" t="s">
        <v>41152</v>
      </c>
      <c r="F2015" s="82" t="s">
        <v>41153</v>
      </c>
      <c r="G2015" s="82" t="s">
        <v>6242</v>
      </c>
      <c r="H2015" s="82" t="s">
        <v>360</v>
      </c>
      <c r="I2015" s="82" t="s">
        <v>41154</v>
      </c>
      <c r="J2015" s="82" t="s">
        <v>41155</v>
      </c>
      <c r="K2015" s="82" t="s">
        <v>41156</v>
      </c>
      <c r="L2015" s="82" t="s">
        <v>1180</v>
      </c>
      <c r="M2015" s="82" t="s">
        <v>41157</v>
      </c>
      <c r="N2015" s="82" t="s">
        <v>41158</v>
      </c>
      <c r="O2015" s="82" t="s">
        <v>558</v>
      </c>
      <c r="P2015" s="82" t="s">
        <v>41159</v>
      </c>
      <c r="Q2015" s="82" t="s">
        <v>360</v>
      </c>
      <c r="R2015" s="82" t="s">
        <v>41160</v>
      </c>
      <c r="S2015" s="82" t="s">
        <v>400</v>
      </c>
      <c r="T2015" s="82" t="s">
        <v>41161</v>
      </c>
      <c r="U2015" s="82" t="s">
        <v>41162</v>
      </c>
      <c r="V2015" s="82" t="s">
        <v>41163</v>
      </c>
      <c r="W2015" s="82" t="s">
        <v>41164</v>
      </c>
      <c r="X2015" s="82" t="s">
        <v>41165</v>
      </c>
      <c r="Y2015" s="82" t="s">
        <v>41166</v>
      </c>
      <c r="Z2015" s="82" t="s">
        <v>41167</v>
      </c>
      <c r="AA2015" s="82" t="s">
        <v>41168</v>
      </c>
      <c r="AB2015" s="82" t="s">
        <v>41169</v>
      </c>
      <c r="AC2015" s="82" t="s">
        <v>1011</v>
      </c>
      <c r="AD2015" s="82" t="s">
        <v>41170</v>
      </c>
      <c r="AE2015" s="82" t="s">
        <v>39732</v>
      </c>
      <c r="AF2015" s="82" t="s">
        <v>41171</v>
      </c>
      <c r="AG2015" s="82" t="s">
        <v>41172</v>
      </c>
      <c r="AH2015" s="82" t="s">
        <v>41173</v>
      </c>
      <c r="AI2015" s="82" t="s">
        <v>4409</v>
      </c>
      <c r="AJ2015" s="82" t="s">
        <v>33659</v>
      </c>
      <c r="AK2015" s="82" t="s">
        <v>41174</v>
      </c>
      <c r="AL2015" s="82" t="s">
        <v>415</v>
      </c>
    </row>
    <row r="2016" spans="1:38" x14ac:dyDescent="0.25">
      <c r="A2016" s="82" t="s">
        <v>41175</v>
      </c>
      <c r="B2016" s="82">
        <v>93.68</v>
      </c>
      <c r="C2016" s="82" t="s">
        <v>41176</v>
      </c>
      <c r="D2016" s="82" t="s">
        <v>33724</v>
      </c>
      <c r="E2016" s="82" t="s">
        <v>41177</v>
      </c>
      <c r="F2016" s="82" t="s">
        <v>41178</v>
      </c>
      <c r="G2016" s="82" t="s">
        <v>360</v>
      </c>
      <c r="H2016" s="82" t="s">
        <v>360</v>
      </c>
      <c r="I2016" s="82" t="s">
        <v>41179</v>
      </c>
      <c r="J2016" s="82" t="s">
        <v>41180</v>
      </c>
      <c r="K2016" s="82" t="s">
        <v>34839</v>
      </c>
      <c r="L2016" s="82" t="s">
        <v>21029</v>
      </c>
      <c r="M2016" s="82" t="s">
        <v>41181</v>
      </c>
      <c r="N2016" s="82" t="s">
        <v>34068</v>
      </c>
      <c r="O2016" s="82" t="s">
        <v>558</v>
      </c>
      <c r="P2016" s="82" t="s">
        <v>34069</v>
      </c>
      <c r="Q2016" s="82" t="s">
        <v>41182</v>
      </c>
      <c r="R2016" s="82" t="s">
        <v>41183</v>
      </c>
      <c r="S2016" s="82" t="s">
        <v>41184</v>
      </c>
      <c r="T2016" s="82" t="s">
        <v>41185</v>
      </c>
      <c r="U2016" s="82" t="s">
        <v>41186</v>
      </c>
      <c r="V2016" s="82" t="s">
        <v>23087</v>
      </c>
      <c r="W2016" s="82" t="s">
        <v>41187</v>
      </c>
      <c r="X2016" s="82" t="s">
        <v>33736</v>
      </c>
      <c r="Y2016" s="82" t="s">
        <v>41188</v>
      </c>
      <c r="Z2016" s="82" t="s">
        <v>41189</v>
      </c>
      <c r="AA2016" s="82" t="s">
        <v>376</v>
      </c>
      <c r="AB2016" s="82" t="s">
        <v>36022</v>
      </c>
      <c r="AC2016" s="82" t="s">
        <v>41190</v>
      </c>
      <c r="AD2016" s="82" t="s">
        <v>41191</v>
      </c>
      <c r="AE2016" s="82" t="s">
        <v>41192</v>
      </c>
      <c r="AG2016" s="82" t="s">
        <v>382</v>
      </c>
      <c r="AH2016" s="82" t="s">
        <v>34852</v>
      </c>
      <c r="AI2016" s="82" t="s">
        <v>1382</v>
      </c>
      <c r="AJ2016" s="82" t="s">
        <v>33659</v>
      </c>
      <c r="AK2016" s="82" t="s">
        <v>41193</v>
      </c>
      <c r="AL2016" s="82" t="s">
        <v>415</v>
      </c>
    </row>
    <row r="2017" spans="1:38" x14ac:dyDescent="0.25">
      <c r="A2017" s="82" t="s">
        <v>41194</v>
      </c>
      <c r="B2017" s="82">
        <v>93.683999999999997</v>
      </c>
      <c r="D2017" s="82" t="s">
        <v>34110</v>
      </c>
      <c r="E2017" s="82" t="s">
        <v>41195</v>
      </c>
      <c r="F2017" s="82" t="s">
        <v>41196</v>
      </c>
      <c r="G2017" s="82" t="s">
        <v>600</v>
      </c>
      <c r="H2017" s="82" t="s">
        <v>360</v>
      </c>
      <c r="I2017" s="82" t="s">
        <v>41197</v>
      </c>
      <c r="J2017" s="82" t="s">
        <v>41198</v>
      </c>
      <c r="K2017" s="82" t="s">
        <v>41199</v>
      </c>
      <c r="L2017" s="82" t="s">
        <v>421</v>
      </c>
      <c r="M2017" s="82" t="s">
        <v>41200</v>
      </c>
      <c r="N2017" s="82" t="s">
        <v>41201</v>
      </c>
      <c r="O2017" s="82" t="s">
        <v>558</v>
      </c>
      <c r="P2017" s="82" t="s">
        <v>360</v>
      </c>
      <c r="Q2017" s="82" t="s">
        <v>360</v>
      </c>
      <c r="R2017" s="82" t="s">
        <v>41202</v>
      </c>
      <c r="S2017" s="82" t="s">
        <v>368</v>
      </c>
      <c r="T2017" s="82" t="s">
        <v>41203</v>
      </c>
      <c r="U2017" s="82" t="s">
        <v>41204</v>
      </c>
      <c r="V2017" s="82" t="s">
        <v>1376</v>
      </c>
      <c r="W2017" s="82" t="s">
        <v>37122</v>
      </c>
      <c r="X2017" s="82" t="s">
        <v>41205</v>
      </c>
      <c r="Y2017" s="82" t="s">
        <v>41206</v>
      </c>
      <c r="Z2017" s="82" t="s">
        <v>41207</v>
      </c>
      <c r="AA2017" s="82" t="s">
        <v>376</v>
      </c>
      <c r="AB2017" s="82" t="s">
        <v>41208</v>
      </c>
      <c r="AC2017" s="82" t="s">
        <v>735</v>
      </c>
      <c r="AD2017" s="82" t="s">
        <v>37026</v>
      </c>
      <c r="AE2017" s="82" t="s">
        <v>34128</v>
      </c>
      <c r="AF2017" s="82" t="s">
        <v>382</v>
      </c>
      <c r="AG2017" s="82" t="s">
        <v>382</v>
      </c>
      <c r="AH2017" s="82" t="s">
        <v>382</v>
      </c>
      <c r="AI2017" s="82" t="s">
        <v>5033</v>
      </c>
      <c r="AJ2017" s="82" t="s">
        <v>33659</v>
      </c>
      <c r="AK2017" s="82" t="s">
        <v>41209</v>
      </c>
      <c r="AL2017" s="82" t="s">
        <v>415</v>
      </c>
    </row>
    <row r="2018" spans="1:38" x14ac:dyDescent="0.25">
      <c r="A2018" s="82" t="s">
        <v>41210</v>
      </c>
      <c r="B2018" s="82">
        <v>93.686999999999998</v>
      </c>
      <c r="C2018" s="82" t="s">
        <v>41211</v>
      </c>
      <c r="D2018" s="82" t="s">
        <v>37310</v>
      </c>
      <c r="E2018" s="82" t="s">
        <v>41212</v>
      </c>
      <c r="F2018" s="82" t="s">
        <v>41213</v>
      </c>
      <c r="G2018" s="82" t="s">
        <v>360</v>
      </c>
      <c r="H2018" s="82" t="s">
        <v>360</v>
      </c>
      <c r="I2018" s="82" t="s">
        <v>41214</v>
      </c>
      <c r="J2018" s="82" t="s">
        <v>41215</v>
      </c>
      <c r="K2018" s="82" t="s">
        <v>38044</v>
      </c>
      <c r="L2018" s="82" t="s">
        <v>21029</v>
      </c>
      <c r="M2018" s="82" t="s">
        <v>41216</v>
      </c>
      <c r="N2018" s="82" t="s">
        <v>38046</v>
      </c>
      <c r="O2018" s="82" t="s">
        <v>41217</v>
      </c>
      <c r="P2018" s="82" t="s">
        <v>41218</v>
      </c>
      <c r="Q2018" s="82" t="s">
        <v>41219</v>
      </c>
      <c r="R2018" s="82" t="s">
        <v>11</v>
      </c>
      <c r="S2018" s="82" t="s">
        <v>400</v>
      </c>
      <c r="T2018" s="82" t="s">
        <v>41220</v>
      </c>
      <c r="U2018" s="82" t="s">
        <v>41221</v>
      </c>
      <c r="V2018" s="82" t="s">
        <v>632</v>
      </c>
      <c r="W2018" s="82" t="s">
        <v>41222</v>
      </c>
      <c r="X2018" s="82" t="s">
        <v>38052</v>
      </c>
      <c r="Y2018" s="82" t="s">
        <v>41223</v>
      </c>
      <c r="Z2018" s="82" t="s">
        <v>41224</v>
      </c>
      <c r="AA2018" s="82" t="s">
        <v>376</v>
      </c>
      <c r="AB2018" s="82" t="s">
        <v>41225</v>
      </c>
      <c r="AC2018" s="82" t="s">
        <v>41226</v>
      </c>
      <c r="AD2018" s="82" t="s">
        <v>41227</v>
      </c>
      <c r="AE2018" s="82" t="s">
        <v>41228</v>
      </c>
      <c r="AF2018" s="82" t="s">
        <v>382</v>
      </c>
      <c r="AG2018" s="82" t="s">
        <v>382</v>
      </c>
      <c r="AH2018" s="82" t="s">
        <v>41229</v>
      </c>
      <c r="AI2018" s="82" t="s">
        <v>41230</v>
      </c>
      <c r="AJ2018" s="82" t="s">
        <v>33659</v>
      </c>
      <c r="AK2018" s="82" t="s">
        <v>41231</v>
      </c>
      <c r="AL2018" s="82" t="s">
        <v>415</v>
      </c>
    </row>
    <row r="2019" spans="1:38" x14ac:dyDescent="0.25">
      <c r="A2019" s="82" t="s">
        <v>41232</v>
      </c>
      <c r="B2019" s="82">
        <v>93.691000000000003</v>
      </c>
      <c r="C2019" s="82" t="s">
        <v>41233</v>
      </c>
      <c r="D2019" s="82" t="s">
        <v>33643</v>
      </c>
      <c r="E2019" s="82" t="s">
        <v>9776</v>
      </c>
      <c r="F2019" s="82" t="s">
        <v>41234</v>
      </c>
      <c r="G2019" s="82" t="s">
        <v>360</v>
      </c>
      <c r="H2019" s="82" t="s">
        <v>360</v>
      </c>
      <c r="I2019" s="82" t="s">
        <v>41235</v>
      </c>
      <c r="J2019" s="82" t="s">
        <v>37721</v>
      </c>
      <c r="K2019" s="82" t="s">
        <v>628</v>
      </c>
      <c r="L2019" s="82" t="s">
        <v>580</v>
      </c>
      <c r="M2019" s="82" t="s">
        <v>1376</v>
      </c>
      <c r="N2019" s="82" t="s">
        <v>41236</v>
      </c>
      <c r="O2019" s="82" t="s">
        <v>41237</v>
      </c>
      <c r="P2019" s="82" t="s">
        <v>360</v>
      </c>
      <c r="Q2019" s="82" t="s">
        <v>41238</v>
      </c>
      <c r="R2019" s="82" t="s">
        <v>37531</v>
      </c>
      <c r="S2019" s="82" t="s">
        <v>400</v>
      </c>
      <c r="T2019" s="82" t="s">
        <v>41239</v>
      </c>
      <c r="U2019" s="82" t="s">
        <v>41240</v>
      </c>
      <c r="V2019" s="82" t="s">
        <v>632</v>
      </c>
      <c r="W2019" s="82" t="s">
        <v>41241</v>
      </c>
      <c r="X2019" s="82" t="s">
        <v>37535</v>
      </c>
      <c r="Y2019" s="82" t="s">
        <v>41242</v>
      </c>
      <c r="Z2019" s="83">
        <v>500000</v>
      </c>
      <c r="AA2019" s="82" t="s">
        <v>376</v>
      </c>
      <c r="AB2019" s="82" t="s">
        <v>41243</v>
      </c>
      <c r="AC2019" s="82" t="s">
        <v>1011</v>
      </c>
      <c r="AD2019" s="82" t="s">
        <v>41244</v>
      </c>
      <c r="AF2019" s="82" t="s">
        <v>382</v>
      </c>
      <c r="AG2019" s="82" t="s">
        <v>382</v>
      </c>
      <c r="AH2019" s="82" t="s">
        <v>41245</v>
      </c>
      <c r="AI2019" s="82" t="s">
        <v>41246</v>
      </c>
      <c r="AJ2019" s="82" t="s">
        <v>33659</v>
      </c>
      <c r="AK2019" s="82" t="s">
        <v>41247</v>
      </c>
      <c r="AL2019" s="82" t="s">
        <v>415</v>
      </c>
    </row>
    <row r="2020" spans="1:38" x14ac:dyDescent="0.25">
      <c r="A2020" s="82" t="s">
        <v>41248</v>
      </c>
      <c r="B2020" s="82">
        <v>93.698999999999998</v>
      </c>
      <c r="C2020" s="82" t="s">
        <v>41249</v>
      </c>
      <c r="D2020" s="82" t="s">
        <v>34110</v>
      </c>
      <c r="E2020" s="82" t="s">
        <v>9776</v>
      </c>
      <c r="F2020" s="82" t="s">
        <v>41250</v>
      </c>
      <c r="G2020" s="82" t="s">
        <v>360</v>
      </c>
      <c r="H2020" s="82" t="s">
        <v>360</v>
      </c>
      <c r="I2020" s="82" t="s">
        <v>41251</v>
      </c>
      <c r="J2020" s="82" t="s">
        <v>360</v>
      </c>
      <c r="K2020" s="82" t="s">
        <v>628</v>
      </c>
      <c r="L2020" s="82" t="s">
        <v>1180</v>
      </c>
      <c r="M2020" s="82" t="s">
        <v>41252</v>
      </c>
      <c r="N2020" s="82" t="s">
        <v>41253</v>
      </c>
      <c r="O2020" s="82" t="s">
        <v>558</v>
      </c>
      <c r="P2020" s="82" t="s">
        <v>37579</v>
      </c>
      <c r="Q2020" s="82" t="s">
        <v>360</v>
      </c>
      <c r="R2020" s="82" t="s">
        <v>37580</v>
      </c>
      <c r="S2020" s="82" t="s">
        <v>400</v>
      </c>
      <c r="T2020" s="82" t="s">
        <v>41254</v>
      </c>
      <c r="U2020" s="82" t="s">
        <v>41255</v>
      </c>
      <c r="V2020" s="82" t="s">
        <v>692</v>
      </c>
      <c r="W2020" s="82" t="s">
        <v>37584</v>
      </c>
      <c r="X2020" s="82" t="s">
        <v>34736</v>
      </c>
      <c r="Y2020" s="82" t="s">
        <v>41256</v>
      </c>
      <c r="Z2020" s="82" t="s">
        <v>41257</v>
      </c>
      <c r="AA2020" s="82" t="s">
        <v>376</v>
      </c>
      <c r="AB2020" s="82" t="s">
        <v>382</v>
      </c>
      <c r="AC2020" s="82" t="s">
        <v>1011</v>
      </c>
      <c r="AD2020" s="82" t="s">
        <v>41258</v>
      </c>
      <c r="AE2020" s="82" t="s">
        <v>34128</v>
      </c>
      <c r="AF2020" s="82" t="s">
        <v>382</v>
      </c>
      <c r="AG2020" s="82" t="s">
        <v>382</v>
      </c>
      <c r="AH2020" s="82" t="s">
        <v>41259</v>
      </c>
      <c r="AI2020" s="82" t="s">
        <v>41260</v>
      </c>
      <c r="AJ2020" s="82" t="s">
        <v>33659</v>
      </c>
      <c r="AK2020" s="82" t="s">
        <v>41261</v>
      </c>
      <c r="AL2020" s="82" t="s">
        <v>415</v>
      </c>
    </row>
    <row r="2021" spans="1:38" x14ac:dyDescent="0.25">
      <c r="A2021" s="82" t="s">
        <v>41262</v>
      </c>
      <c r="B2021" s="82">
        <v>93.701999999999998</v>
      </c>
      <c r="D2021" s="82" t="s">
        <v>34367</v>
      </c>
      <c r="E2021" s="82" t="s">
        <v>41263</v>
      </c>
      <c r="F2021" s="82" t="s">
        <v>41264</v>
      </c>
      <c r="G2021" s="82" t="s">
        <v>359</v>
      </c>
      <c r="H2021" s="82" t="s">
        <v>360</v>
      </c>
      <c r="I2021" s="82" t="s">
        <v>41265</v>
      </c>
      <c r="J2021" s="82" t="s">
        <v>41266</v>
      </c>
      <c r="K2021" s="82" t="s">
        <v>41267</v>
      </c>
      <c r="L2021" s="82" t="s">
        <v>41268</v>
      </c>
      <c r="M2021" s="82" t="s">
        <v>41269</v>
      </c>
      <c r="N2021" s="82" t="s">
        <v>36910</v>
      </c>
      <c r="O2021" s="82" t="s">
        <v>558</v>
      </c>
      <c r="P2021" s="82" t="s">
        <v>360</v>
      </c>
      <c r="Q2021" s="82" t="s">
        <v>36912</v>
      </c>
      <c r="R2021" s="82" t="s">
        <v>360</v>
      </c>
      <c r="S2021" s="82" t="s">
        <v>400</v>
      </c>
      <c r="T2021" s="82" t="s">
        <v>41270</v>
      </c>
      <c r="U2021" s="82" t="s">
        <v>41271</v>
      </c>
      <c r="V2021" s="82" t="s">
        <v>632</v>
      </c>
      <c r="W2021" s="82" t="s">
        <v>41272</v>
      </c>
      <c r="X2021" s="82" t="s">
        <v>41273</v>
      </c>
      <c r="Y2021" s="82" t="s">
        <v>41274</v>
      </c>
      <c r="Z2021" s="82" t="s">
        <v>41275</v>
      </c>
      <c r="AA2021" s="82" t="s">
        <v>376</v>
      </c>
      <c r="AB2021" s="82" t="s">
        <v>41276</v>
      </c>
      <c r="AC2021" s="82" t="s">
        <v>41277</v>
      </c>
      <c r="AD2021" s="82" t="s">
        <v>41278</v>
      </c>
      <c r="AE2021" s="82" t="s">
        <v>41279</v>
      </c>
      <c r="AF2021" s="82" t="s">
        <v>41280</v>
      </c>
      <c r="AG2021" s="82" t="s">
        <v>382</v>
      </c>
      <c r="AH2021" s="82" t="s">
        <v>41281</v>
      </c>
      <c r="AI2021" s="82" t="s">
        <v>41282</v>
      </c>
      <c r="AJ2021" s="82" t="s">
        <v>33659</v>
      </c>
      <c r="AK2021" s="82" t="s">
        <v>41283</v>
      </c>
      <c r="AL2021" s="82" t="s">
        <v>415</v>
      </c>
    </row>
    <row r="2022" spans="1:38" x14ac:dyDescent="0.25">
      <c r="A2022" s="82" t="s">
        <v>41284</v>
      </c>
      <c r="B2022" s="82">
        <v>93.713999999999999</v>
      </c>
      <c r="C2022" s="82" t="s">
        <v>41285</v>
      </c>
      <c r="D2022" s="82" t="s">
        <v>34087</v>
      </c>
      <c r="E2022" s="82" t="s">
        <v>41286</v>
      </c>
      <c r="F2022" s="82" t="s">
        <v>41287</v>
      </c>
      <c r="G2022" s="82" t="s">
        <v>683</v>
      </c>
      <c r="H2022" s="82" t="s">
        <v>360</v>
      </c>
      <c r="I2022" s="82" t="s">
        <v>367</v>
      </c>
      <c r="J2022" s="82" t="s">
        <v>367</v>
      </c>
      <c r="K2022" s="82" t="s">
        <v>41288</v>
      </c>
      <c r="L2022" s="82" t="s">
        <v>41289</v>
      </c>
      <c r="M2022" s="82" t="s">
        <v>41290</v>
      </c>
      <c r="N2022" s="82" t="s">
        <v>41291</v>
      </c>
      <c r="O2022" s="82" t="s">
        <v>41292</v>
      </c>
      <c r="P2022" s="82" t="s">
        <v>41293</v>
      </c>
      <c r="Q2022" s="82" t="s">
        <v>41294</v>
      </c>
      <c r="R2022" s="82" t="s">
        <v>41295</v>
      </c>
      <c r="S2022" s="82" t="s">
        <v>400</v>
      </c>
      <c r="T2022" s="82" t="s">
        <v>41296</v>
      </c>
      <c r="U2022" s="82" t="s">
        <v>41297</v>
      </c>
      <c r="V2022" s="82" t="s">
        <v>41298</v>
      </c>
      <c r="W2022" s="82" t="s">
        <v>41299</v>
      </c>
      <c r="X2022" s="82" t="s">
        <v>41300</v>
      </c>
      <c r="Y2022" s="82" t="s">
        <v>41301</v>
      </c>
      <c r="Z2022" s="82" t="s">
        <v>41302</v>
      </c>
      <c r="AA2022" s="82" t="s">
        <v>376</v>
      </c>
      <c r="AB2022" s="82" t="s">
        <v>41303</v>
      </c>
      <c r="AC2022" s="82" t="s">
        <v>41304</v>
      </c>
      <c r="AD2022" s="82" t="s">
        <v>39661</v>
      </c>
      <c r="AE2022" s="82" t="s">
        <v>39635</v>
      </c>
      <c r="AF2022" s="82" t="s">
        <v>41305</v>
      </c>
      <c r="AG2022" s="82" t="s">
        <v>382</v>
      </c>
      <c r="AH2022" s="82" t="s">
        <v>382</v>
      </c>
      <c r="AI2022" s="82" t="s">
        <v>7801</v>
      </c>
      <c r="AJ2022" s="82" t="s">
        <v>33659</v>
      </c>
      <c r="AK2022" s="82" t="s">
        <v>41306</v>
      </c>
      <c r="AL2022" s="82" t="s">
        <v>3887</v>
      </c>
    </row>
    <row r="2023" spans="1:38" x14ac:dyDescent="0.25">
      <c r="A2023" s="82" t="s">
        <v>41307</v>
      </c>
      <c r="B2023" s="82">
        <v>93.718000000000004</v>
      </c>
      <c r="D2023" s="82" t="s">
        <v>33643</v>
      </c>
      <c r="E2023" s="82" t="s">
        <v>41308</v>
      </c>
      <c r="F2023" s="82" t="s">
        <v>41309</v>
      </c>
      <c r="G2023" s="82" t="s">
        <v>3580</v>
      </c>
      <c r="H2023" s="82" t="s">
        <v>360</v>
      </c>
      <c r="I2023" s="82" t="s">
        <v>367</v>
      </c>
      <c r="J2023" s="82" t="s">
        <v>367</v>
      </c>
      <c r="K2023" s="82" t="s">
        <v>41310</v>
      </c>
      <c r="L2023" s="82" t="s">
        <v>421</v>
      </c>
      <c r="M2023" s="82" t="s">
        <v>41311</v>
      </c>
      <c r="N2023" s="82" t="s">
        <v>41312</v>
      </c>
      <c r="O2023" s="82" t="s">
        <v>558</v>
      </c>
      <c r="P2023" s="82" t="s">
        <v>360</v>
      </c>
      <c r="Q2023" s="82" t="s">
        <v>360</v>
      </c>
      <c r="R2023" s="82" t="s">
        <v>360</v>
      </c>
      <c r="S2023" s="82" t="s">
        <v>41313</v>
      </c>
      <c r="T2023" s="82" t="s">
        <v>41314</v>
      </c>
      <c r="U2023" s="82" t="s">
        <v>41315</v>
      </c>
      <c r="V2023" s="82" t="s">
        <v>41316</v>
      </c>
      <c r="W2023" s="82" t="s">
        <v>41317</v>
      </c>
      <c r="X2023" s="82" t="s">
        <v>37535</v>
      </c>
      <c r="Y2023" s="82" t="s">
        <v>41318</v>
      </c>
      <c r="Z2023" s="82" t="s">
        <v>41319</v>
      </c>
      <c r="AA2023" s="82" t="s">
        <v>376</v>
      </c>
      <c r="AB2023" s="82" t="s">
        <v>41320</v>
      </c>
      <c r="AC2023" s="82" t="s">
        <v>1011</v>
      </c>
      <c r="AD2023" s="82" t="s">
        <v>41321</v>
      </c>
      <c r="AE2023" s="82" t="s">
        <v>41322</v>
      </c>
      <c r="AF2023" s="82" t="s">
        <v>382</v>
      </c>
      <c r="AH2023" s="82" t="s">
        <v>41323</v>
      </c>
      <c r="AI2023" s="82" t="s">
        <v>41324</v>
      </c>
      <c r="AJ2023" s="82" t="s">
        <v>33659</v>
      </c>
      <c r="AK2023" s="82" t="s">
        <v>41325</v>
      </c>
      <c r="AL2023" s="82" t="s">
        <v>415</v>
      </c>
    </row>
    <row r="2024" spans="1:38" x14ac:dyDescent="0.25">
      <c r="A2024" s="82" t="s">
        <v>41326</v>
      </c>
      <c r="B2024" s="82">
        <v>93.718999999999994</v>
      </c>
      <c r="D2024" s="82" t="s">
        <v>33643</v>
      </c>
      <c r="E2024" s="82" t="s">
        <v>41327</v>
      </c>
      <c r="F2024" s="82" t="s">
        <v>41328</v>
      </c>
      <c r="G2024" s="82" t="s">
        <v>3580</v>
      </c>
      <c r="H2024" s="82" t="s">
        <v>360</v>
      </c>
      <c r="I2024" s="82" t="s">
        <v>41329</v>
      </c>
      <c r="J2024" s="82" t="s">
        <v>367</v>
      </c>
      <c r="K2024" s="82" t="s">
        <v>41330</v>
      </c>
      <c r="L2024" s="82" t="s">
        <v>421</v>
      </c>
      <c r="M2024" s="82" t="s">
        <v>41331</v>
      </c>
      <c r="N2024" s="82" t="s">
        <v>41332</v>
      </c>
      <c r="O2024" s="82" t="s">
        <v>558</v>
      </c>
      <c r="P2024" s="82" t="s">
        <v>360</v>
      </c>
      <c r="Q2024" s="82" t="s">
        <v>360</v>
      </c>
      <c r="R2024" s="82" t="s">
        <v>360</v>
      </c>
      <c r="S2024" s="82" t="s">
        <v>41333</v>
      </c>
      <c r="T2024" s="82" t="s">
        <v>41334</v>
      </c>
      <c r="U2024" s="82" t="s">
        <v>41335</v>
      </c>
      <c r="V2024" s="82" t="s">
        <v>1276</v>
      </c>
      <c r="W2024" s="82" t="s">
        <v>41336</v>
      </c>
      <c r="X2024" s="82" t="s">
        <v>37535</v>
      </c>
      <c r="Y2024" s="82" t="s">
        <v>41337</v>
      </c>
      <c r="Z2024" s="82" t="s">
        <v>41338</v>
      </c>
      <c r="AA2024" s="82" t="s">
        <v>376</v>
      </c>
      <c r="AB2024" s="82" t="s">
        <v>41339</v>
      </c>
      <c r="AC2024" s="82" t="s">
        <v>735</v>
      </c>
      <c r="AD2024" s="82" t="s">
        <v>41340</v>
      </c>
      <c r="AE2024" s="82" t="s">
        <v>41341</v>
      </c>
      <c r="AF2024" s="82" t="s">
        <v>382</v>
      </c>
      <c r="AG2024" s="82" t="s">
        <v>382</v>
      </c>
      <c r="AH2024" s="82" t="s">
        <v>41342</v>
      </c>
      <c r="AI2024" s="82" t="s">
        <v>41324</v>
      </c>
      <c r="AJ2024" s="82" t="s">
        <v>33659</v>
      </c>
      <c r="AK2024" s="82" t="s">
        <v>41343</v>
      </c>
      <c r="AL2024" s="82" t="s">
        <v>415</v>
      </c>
    </row>
    <row r="2025" spans="1:38" x14ac:dyDescent="0.25">
      <c r="A2025" s="82" t="s">
        <v>41344</v>
      </c>
      <c r="B2025" s="82">
        <v>93.721000000000004</v>
      </c>
      <c r="C2025" s="82" t="s">
        <v>41345</v>
      </c>
      <c r="D2025" s="82" t="s">
        <v>33643</v>
      </c>
      <c r="E2025" s="82" t="s">
        <v>41346</v>
      </c>
      <c r="F2025" s="82" t="s">
        <v>41347</v>
      </c>
      <c r="G2025" s="82" t="s">
        <v>2431</v>
      </c>
      <c r="H2025" s="82" t="s">
        <v>360</v>
      </c>
      <c r="I2025" s="82" t="s">
        <v>41348</v>
      </c>
      <c r="J2025" s="82" t="s">
        <v>41348</v>
      </c>
      <c r="K2025" s="82" t="s">
        <v>362</v>
      </c>
      <c r="L2025" s="82" t="s">
        <v>421</v>
      </c>
      <c r="M2025" s="82" t="s">
        <v>41349</v>
      </c>
      <c r="N2025" s="82" t="s">
        <v>41350</v>
      </c>
      <c r="O2025" s="82" t="s">
        <v>558</v>
      </c>
      <c r="P2025" s="82" t="s">
        <v>360</v>
      </c>
      <c r="Q2025" s="82" t="s">
        <v>360</v>
      </c>
      <c r="R2025" s="82" t="s">
        <v>360</v>
      </c>
      <c r="S2025" s="82" t="s">
        <v>400</v>
      </c>
      <c r="T2025" s="82" t="s">
        <v>41351</v>
      </c>
      <c r="U2025" s="82" t="s">
        <v>41352</v>
      </c>
      <c r="V2025" s="82" t="s">
        <v>41353</v>
      </c>
      <c r="W2025" s="82" t="s">
        <v>41317</v>
      </c>
      <c r="X2025" s="82" t="s">
        <v>37535</v>
      </c>
      <c r="Y2025" s="82" t="s">
        <v>41354</v>
      </c>
      <c r="Z2025" s="82" t="s">
        <v>41355</v>
      </c>
      <c r="AA2025" s="82" t="s">
        <v>376</v>
      </c>
      <c r="AB2025" s="82" t="s">
        <v>41356</v>
      </c>
      <c r="AC2025" s="82" t="s">
        <v>1011</v>
      </c>
      <c r="AD2025" s="82" t="s">
        <v>41357</v>
      </c>
      <c r="AE2025" s="82" t="s">
        <v>41322</v>
      </c>
      <c r="AF2025" s="82" t="s">
        <v>382</v>
      </c>
      <c r="AH2025" s="82" t="s">
        <v>41358</v>
      </c>
      <c r="AI2025" s="82" t="s">
        <v>17087</v>
      </c>
      <c r="AJ2025" s="82" t="s">
        <v>33659</v>
      </c>
      <c r="AK2025" s="82" t="s">
        <v>41359</v>
      </c>
      <c r="AL2025" s="82" t="s">
        <v>415</v>
      </c>
    </row>
    <row r="2026" spans="1:38" x14ac:dyDescent="0.25">
      <c r="A2026" s="82" t="s">
        <v>41360</v>
      </c>
      <c r="B2026" s="82">
        <v>93.727000000000004</v>
      </c>
      <c r="D2026" s="82" t="s">
        <v>33643</v>
      </c>
      <c r="E2026" s="82" t="s">
        <v>41361</v>
      </c>
      <c r="F2026" s="82" t="s">
        <v>41362</v>
      </c>
      <c r="G2026" s="82" t="s">
        <v>600</v>
      </c>
      <c r="H2026" s="82" t="s">
        <v>360</v>
      </c>
      <c r="I2026" s="82" t="s">
        <v>41363</v>
      </c>
      <c r="J2026" s="82" t="s">
        <v>41364</v>
      </c>
      <c r="K2026" s="82" t="s">
        <v>41365</v>
      </c>
      <c r="L2026" s="82" t="s">
        <v>421</v>
      </c>
      <c r="M2026" s="82" t="s">
        <v>41366</v>
      </c>
      <c r="N2026" s="82" t="s">
        <v>41367</v>
      </c>
      <c r="O2026" s="82" t="s">
        <v>558</v>
      </c>
      <c r="P2026" s="82" t="s">
        <v>360</v>
      </c>
      <c r="Q2026" s="82" t="s">
        <v>360</v>
      </c>
      <c r="R2026" s="82" t="s">
        <v>360</v>
      </c>
      <c r="S2026" s="82" t="s">
        <v>400</v>
      </c>
      <c r="T2026" s="82" t="s">
        <v>41368</v>
      </c>
      <c r="U2026" s="82" t="s">
        <v>41369</v>
      </c>
      <c r="V2026" s="82" t="s">
        <v>41370</v>
      </c>
      <c r="W2026" s="82" t="s">
        <v>41371</v>
      </c>
      <c r="X2026" s="82" t="s">
        <v>37535</v>
      </c>
      <c r="Y2026" s="82" t="s">
        <v>41372</v>
      </c>
      <c r="Z2026" s="82" t="s">
        <v>41373</v>
      </c>
      <c r="AA2026" s="82" t="s">
        <v>376</v>
      </c>
      <c r="AB2026" s="82" t="s">
        <v>41374</v>
      </c>
      <c r="AC2026" s="82" t="s">
        <v>41375</v>
      </c>
      <c r="AD2026" s="82" t="s">
        <v>37732</v>
      </c>
      <c r="AE2026" s="82" t="s">
        <v>41322</v>
      </c>
      <c r="AF2026" s="82" t="s">
        <v>41376</v>
      </c>
      <c r="AG2026" s="82" t="s">
        <v>382</v>
      </c>
      <c r="AH2026" s="82" t="s">
        <v>41377</v>
      </c>
      <c r="AI2026" s="82" t="s">
        <v>41378</v>
      </c>
      <c r="AJ2026" s="82" t="s">
        <v>33659</v>
      </c>
      <c r="AK2026" s="82" t="s">
        <v>41379</v>
      </c>
      <c r="AL2026" s="82" t="s">
        <v>415</v>
      </c>
    </row>
    <row r="2027" spans="1:38" x14ac:dyDescent="0.25">
      <c r="A2027" s="82" t="s">
        <v>41380</v>
      </c>
      <c r="B2027" s="82">
        <v>93.727999999999994</v>
      </c>
      <c r="C2027" s="82" t="s">
        <v>41381</v>
      </c>
      <c r="D2027" s="82" t="s">
        <v>33643</v>
      </c>
      <c r="E2027" s="82" t="s">
        <v>41382</v>
      </c>
      <c r="F2027" s="82" t="s">
        <v>41383</v>
      </c>
      <c r="G2027" s="82" t="s">
        <v>600</v>
      </c>
      <c r="H2027" s="82" t="s">
        <v>360</v>
      </c>
      <c r="I2027" s="82" t="s">
        <v>41384</v>
      </c>
      <c r="J2027" s="82" t="s">
        <v>41385</v>
      </c>
      <c r="K2027" s="82" t="s">
        <v>362</v>
      </c>
      <c r="L2027" s="82" t="s">
        <v>421</v>
      </c>
      <c r="M2027" s="82" t="s">
        <v>41386</v>
      </c>
      <c r="N2027" s="82" t="s">
        <v>41367</v>
      </c>
      <c r="O2027" s="82" t="s">
        <v>41387</v>
      </c>
      <c r="P2027" s="82" t="s">
        <v>360</v>
      </c>
      <c r="Q2027" s="82" t="s">
        <v>360</v>
      </c>
      <c r="R2027" s="82" t="s">
        <v>360</v>
      </c>
      <c r="S2027" s="82" t="s">
        <v>368</v>
      </c>
      <c r="T2027" s="82" t="s">
        <v>41388</v>
      </c>
      <c r="U2027" s="82" t="s">
        <v>41389</v>
      </c>
      <c r="V2027" s="82" t="s">
        <v>41390</v>
      </c>
      <c r="W2027" s="82" t="s">
        <v>41391</v>
      </c>
      <c r="X2027" s="82" t="s">
        <v>37535</v>
      </c>
      <c r="Y2027" s="82" t="s">
        <v>41392</v>
      </c>
      <c r="Z2027" s="82" t="s">
        <v>41393</v>
      </c>
      <c r="AA2027" s="82" t="s">
        <v>376</v>
      </c>
      <c r="AB2027" s="82" t="s">
        <v>41394</v>
      </c>
      <c r="AC2027" s="82" t="s">
        <v>1011</v>
      </c>
      <c r="AD2027" s="82" t="s">
        <v>41395</v>
      </c>
      <c r="AE2027" s="82" t="s">
        <v>41396</v>
      </c>
      <c r="AF2027" s="82" t="s">
        <v>382</v>
      </c>
      <c r="AG2027" s="82" t="s">
        <v>382</v>
      </c>
      <c r="AH2027" s="82" t="s">
        <v>41397</v>
      </c>
      <c r="AI2027" s="82" t="s">
        <v>41398</v>
      </c>
      <c r="AJ2027" s="82" t="s">
        <v>33659</v>
      </c>
      <c r="AK2027" s="82" t="s">
        <v>41399</v>
      </c>
      <c r="AL2027" s="82" t="s">
        <v>1286</v>
      </c>
    </row>
    <row r="2028" spans="1:38" x14ac:dyDescent="0.25">
      <c r="A2028" s="82" t="s">
        <v>41400</v>
      </c>
      <c r="B2028" s="82">
        <v>93.731999999999999</v>
      </c>
      <c r="C2028" s="82" t="s">
        <v>41401</v>
      </c>
      <c r="D2028" s="82" t="s">
        <v>33724</v>
      </c>
      <c r="E2028" s="82" t="s">
        <v>41402</v>
      </c>
      <c r="F2028" s="82" t="s">
        <v>41403</v>
      </c>
      <c r="G2028" s="82" t="s">
        <v>359</v>
      </c>
      <c r="H2028" s="82" t="s">
        <v>360</v>
      </c>
      <c r="I2028" s="82" t="s">
        <v>41404</v>
      </c>
      <c r="J2028" s="82" t="s">
        <v>41405</v>
      </c>
      <c r="K2028" s="82" t="s">
        <v>41406</v>
      </c>
      <c r="L2028" s="82" t="s">
        <v>421</v>
      </c>
      <c r="M2028" s="82" t="s">
        <v>41407</v>
      </c>
      <c r="N2028" s="82" t="s">
        <v>41408</v>
      </c>
      <c r="O2028" s="82" t="s">
        <v>558</v>
      </c>
      <c r="P2028" s="82" t="s">
        <v>34069</v>
      </c>
      <c r="Q2028" s="82" t="s">
        <v>360</v>
      </c>
      <c r="R2028" s="82" t="s">
        <v>34070</v>
      </c>
      <c r="S2028" s="82" t="s">
        <v>41409</v>
      </c>
      <c r="T2028" s="82" t="s">
        <v>41410</v>
      </c>
      <c r="U2028" s="82" t="s">
        <v>41411</v>
      </c>
      <c r="V2028" s="82" t="s">
        <v>632</v>
      </c>
      <c r="W2028" s="82" t="s">
        <v>41412</v>
      </c>
      <c r="X2028" s="82" t="s">
        <v>34939</v>
      </c>
      <c r="Y2028" s="82" t="s">
        <v>41413</v>
      </c>
      <c r="Z2028" s="82" t="s">
        <v>41414</v>
      </c>
      <c r="AA2028" s="82" t="s">
        <v>376</v>
      </c>
      <c r="AB2028" s="82" t="s">
        <v>41415</v>
      </c>
      <c r="AC2028" s="82" t="s">
        <v>735</v>
      </c>
      <c r="AD2028" s="82" t="s">
        <v>41416</v>
      </c>
      <c r="AE2028" s="82" t="s">
        <v>34080</v>
      </c>
      <c r="AF2028" s="82" t="s">
        <v>41417</v>
      </c>
      <c r="AG2028" s="82" t="s">
        <v>382</v>
      </c>
      <c r="AH2028" s="82" t="s">
        <v>41418</v>
      </c>
      <c r="AI2028" s="82" t="s">
        <v>41419</v>
      </c>
      <c r="AJ2028" s="82" t="s">
        <v>33659</v>
      </c>
      <c r="AK2028" s="82" t="s">
        <v>41420</v>
      </c>
      <c r="AL2028" s="82" t="s">
        <v>415</v>
      </c>
    </row>
    <row r="2029" spans="1:38" x14ac:dyDescent="0.25">
      <c r="A2029" s="82" t="s">
        <v>41421</v>
      </c>
      <c r="B2029" s="82">
        <v>93.733000000000004</v>
      </c>
      <c r="C2029" s="82" t="s">
        <v>41422</v>
      </c>
      <c r="D2029" s="82" t="s">
        <v>34110</v>
      </c>
      <c r="E2029" s="82" t="s">
        <v>39387</v>
      </c>
      <c r="F2029" s="82" t="s">
        <v>41423</v>
      </c>
      <c r="G2029" s="82" t="s">
        <v>600</v>
      </c>
      <c r="H2029" s="82" t="s">
        <v>360</v>
      </c>
      <c r="I2029" s="82" t="s">
        <v>41424</v>
      </c>
      <c r="J2029" s="82" t="s">
        <v>34474</v>
      </c>
      <c r="K2029" s="82" t="s">
        <v>39390</v>
      </c>
      <c r="L2029" s="82" t="s">
        <v>421</v>
      </c>
      <c r="M2029" s="82" t="s">
        <v>41425</v>
      </c>
      <c r="N2029" s="82" t="s">
        <v>39392</v>
      </c>
      <c r="O2029" s="82" t="s">
        <v>558</v>
      </c>
      <c r="P2029" s="82" t="s">
        <v>360</v>
      </c>
      <c r="Q2029" s="82" t="s">
        <v>360</v>
      </c>
      <c r="R2029" s="82" t="s">
        <v>41426</v>
      </c>
      <c r="S2029" s="82" t="s">
        <v>368</v>
      </c>
      <c r="T2029" s="82" t="s">
        <v>39394</v>
      </c>
      <c r="U2029" s="82" t="s">
        <v>41427</v>
      </c>
      <c r="V2029" s="82" t="s">
        <v>41428</v>
      </c>
      <c r="W2029" s="82" t="s">
        <v>34718</v>
      </c>
      <c r="X2029" s="82" t="s">
        <v>34736</v>
      </c>
      <c r="Y2029" s="82" t="s">
        <v>41429</v>
      </c>
      <c r="Z2029" s="82" t="s">
        <v>41430</v>
      </c>
      <c r="AA2029" s="82" t="s">
        <v>376</v>
      </c>
      <c r="AB2029" s="82" t="s">
        <v>41431</v>
      </c>
      <c r="AC2029" s="82" t="s">
        <v>735</v>
      </c>
      <c r="AD2029" s="82" t="s">
        <v>36392</v>
      </c>
      <c r="AE2029" s="82" t="s">
        <v>34128</v>
      </c>
      <c r="AF2029" s="82" t="s">
        <v>41432</v>
      </c>
      <c r="AG2029" s="82" t="s">
        <v>382</v>
      </c>
      <c r="AH2029" s="82" t="s">
        <v>41433</v>
      </c>
      <c r="AI2029" s="82" t="s">
        <v>41434</v>
      </c>
      <c r="AJ2029" s="82" t="s">
        <v>33659</v>
      </c>
      <c r="AK2029" s="82" t="s">
        <v>41435</v>
      </c>
      <c r="AL2029" s="82" t="s">
        <v>3887</v>
      </c>
    </row>
    <row r="2030" spans="1:38" x14ac:dyDescent="0.25">
      <c r="A2030" s="82" t="s">
        <v>41436</v>
      </c>
      <c r="B2030" s="82">
        <v>93.733999999999995</v>
      </c>
      <c r="C2030" s="82" t="s">
        <v>41437</v>
      </c>
      <c r="D2030" s="82" t="s">
        <v>33803</v>
      </c>
      <c r="E2030" s="82" t="s">
        <v>41438</v>
      </c>
      <c r="F2030" s="82" t="s">
        <v>41439</v>
      </c>
      <c r="G2030" s="82" t="s">
        <v>4058</v>
      </c>
      <c r="H2030" s="82" t="s">
        <v>360</v>
      </c>
      <c r="I2030" s="82" t="s">
        <v>41440</v>
      </c>
      <c r="J2030" s="82" t="s">
        <v>41441</v>
      </c>
      <c r="K2030" s="82" t="s">
        <v>41442</v>
      </c>
      <c r="L2030" s="82" t="s">
        <v>20947</v>
      </c>
      <c r="M2030" s="82" t="s">
        <v>1376</v>
      </c>
      <c r="N2030" s="82" t="s">
        <v>41443</v>
      </c>
      <c r="O2030" s="82" t="s">
        <v>558</v>
      </c>
      <c r="P2030" s="82" t="s">
        <v>41444</v>
      </c>
      <c r="Q2030" s="82" t="s">
        <v>360</v>
      </c>
      <c r="R2030" s="82" t="s">
        <v>360</v>
      </c>
      <c r="S2030" s="82" t="s">
        <v>400</v>
      </c>
      <c r="T2030" s="82" t="s">
        <v>41445</v>
      </c>
      <c r="U2030" s="82" t="s">
        <v>41446</v>
      </c>
      <c r="V2030" s="82" t="s">
        <v>33860</v>
      </c>
      <c r="W2030" s="82" t="s">
        <v>41447</v>
      </c>
      <c r="X2030" s="82" t="s">
        <v>33819</v>
      </c>
      <c r="Y2030" s="82" t="s">
        <v>41448</v>
      </c>
      <c r="Z2030" s="82" t="s">
        <v>41449</v>
      </c>
      <c r="AA2030" s="82" t="s">
        <v>376</v>
      </c>
      <c r="AB2030" s="82" t="s">
        <v>41450</v>
      </c>
      <c r="AC2030" s="82" t="s">
        <v>41451</v>
      </c>
      <c r="AD2030" s="82" t="s">
        <v>41452</v>
      </c>
      <c r="AE2030" s="82" t="s">
        <v>33825</v>
      </c>
      <c r="AF2030" s="82" t="s">
        <v>41453</v>
      </c>
      <c r="AG2030" s="82" t="s">
        <v>382</v>
      </c>
      <c r="AH2030" s="82" t="s">
        <v>41454</v>
      </c>
      <c r="AI2030" s="82" t="s">
        <v>41455</v>
      </c>
      <c r="AJ2030" s="82" t="s">
        <v>33659</v>
      </c>
      <c r="AK2030" s="82" t="s">
        <v>41456</v>
      </c>
      <c r="AL2030" s="82" t="s">
        <v>415</v>
      </c>
    </row>
    <row r="2031" spans="1:38" x14ac:dyDescent="0.25">
      <c r="A2031" s="82" t="s">
        <v>41457</v>
      </c>
      <c r="B2031" s="82">
        <v>93.734999999999999</v>
      </c>
      <c r="D2031" s="82" t="s">
        <v>34110</v>
      </c>
      <c r="E2031" s="82" t="s">
        <v>41458</v>
      </c>
      <c r="F2031" s="82" t="s">
        <v>41459</v>
      </c>
      <c r="G2031" s="82" t="s">
        <v>600</v>
      </c>
      <c r="H2031" s="82" t="s">
        <v>360</v>
      </c>
      <c r="I2031" s="82" t="s">
        <v>41460</v>
      </c>
      <c r="J2031" s="82" t="s">
        <v>41461</v>
      </c>
      <c r="K2031" s="82" t="s">
        <v>362</v>
      </c>
      <c r="L2031" s="82" t="s">
        <v>421</v>
      </c>
      <c r="M2031" s="82" t="s">
        <v>41462</v>
      </c>
      <c r="N2031" s="82" t="s">
        <v>41463</v>
      </c>
      <c r="O2031" s="82" t="s">
        <v>558</v>
      </c>
      <c r="P2031" s="82" t="s">
        <v>360</v>
      </c>
      <c r="Q2031" s="82" t="s">
        <v>360</v>
      </c>
      <c r="R2031" s="82" t="s">
        <v>41464</v>
      </c>
      <c r="S2031" s="82" t="s">
        <v>400</v>
      </c>
      <c r="T2031" s="82" t="s">
        <v>41465</v>
      </c>
      <c r="U2031" s="82" t="s">
        <v>41466</v>
      </c>
      <c r="V2031" s="82" t="s">
        <v>632</v>
      </c>
      <c r="W2031" s="82" t="s">
        <v>41467</v>
      </c>
      <c r="X2031" s="82" t="s">
        <v>34736</v>
      </c>
      <c r="Y2031" s="82" t="s">
        <v>41468</v>
      </c>
      <c r="Z2031" s="82" t="s">
        <v>41469</v>
      </c>
      <c r="AA2031" s="82" t="s">
        <v>376</v>
      </c>
      <c r="AB2031" s="82" t="s">
        <v>37587</v>
      </c>
      <c r="AC2031" s="82" t="s">
        <v>735</v>
      </c>
      <c r="AD2031" s="82" t="s">
        <v>41470</v>
      </c>
      <c r="AE2031" s="82" t="s">
        <v>34128</v>
      </c>
      <c r="AF2031" s="82" t="s">
        <v>34168</v>
      </c>
      <c r="AG2031" s="82" t="s">
        <v>382</v>
      </c>
      <c r="AH2031" s="82" t="s">
        <v>41471</v>
      </c>
      <c r="AI2031" s="82" t="s">
        <v>41472</v>
      </c>
      <c r="AJ2031" s="82" t="s">
        <v>33659</v>
      </c>
      <c r="AK2031" s="82" t="s">
        <v>41473</v>
      </c>
      <c r="AL2031" s="82" t="s">
        <v>1286</v>
      </c>
    </row>
    <row r="2032" spans="1:38" x14ac:dyDescent="0.25">
      <c r="A2032" s="82" t="s">
        <v>41474</v>
      </c>
      <c r="B2032" s="82">
        <v>93.738</v>
      </c>
      <c r="C2032" s="82" t="s">
        <v>41475</v>
      </c>
      <c r="D2032" s="82" t="s">
        <v>34110</v>
      </c>
      <c r="E2032" s="82" t="s">
        <v>41476</v>
      </c>
      <c r="F2032" s="82" t="s">
        <v>41477</v>
      </c>
      <c r="G2032" s="82" t="s">
        <v>600</v>
      </c>
      <c r="H2032" s="82" t="s">
        <v>360</v>
      </c>
      <c r="I2032" s="82" t="s">
        <v>41478</v>
      </c>
      <c r="J2032" s="82" t="s">
        <v>41479</v>
      </c>
      <c r="K2032" s="82" t="s">
        <v>41480</v>
      </c>
      <c r="L2032" s="82" t="s">
        <v>421</v>
      </c>
      <c r="M2032" s="82" t="s">
        <v>41481</v>
      </c>
      <c r="N2032" s="82" t="s">
        <v>41482</v>
      </c>
      <c r="O2032" s="82" t="s">
        <v>558</v>
      </c>
      <c r="P2032" s="82" t="s">
        <v>360</v>
      </c>
      <c r="Q2032" s="82" t="s">
        <v>360</v>
      </c>
      <c r="R2032" s="82" t="s">
        <v>41483</v>
      </c>
      <c r="S2032" s="82" t="s">
        <v>400</v>
      </c>
      <c r="T2032" s="82" t="s">
        <v>41484</v>
      </c>
      <c r="U2032" s="82" t="s">
        <v>41485</v>
      </c>
      <c r="V2032" s="82" t="s">
        <v>9724</v>
      </c>
      <c r="W2032" s="82" t="s">
        <v>41486</v>
      </c>
      <c r="X2032" s="82" t="s">
        <v>34124</v>
      </c>
      <c r="Y2032" s="82" t="s">
        <v>41487</v>
      </c>
      <c r="Z2032" s="82" t="s">
        <v>427</v>
      </c>
      <c r="AA2032" s="82" t="s">
        <v>376</v>
      </c>
      <c r="AB2032" s="82" t="s">
        <v>41488</v>
      </c>
      <c r="AC2032" s="82" t="s">
        <v>735</v>
      </c>
      <c r="AD2032" s="82" t="s">
        <v>41489</v>
      </c>
      <c r="AE2032" s="82" t="s">
        <v>34128</v>
      </c>
      <c r="AF2032" s="82" t="s">
        <v>34168</v>
      </c>
      <c r="AG2032" s="82" t="s">
        <v>382</v>
      </c>
      <c r="AH2032" s="82" t="s">
        <v>382</v>
      </c>
      <c r="AI2032" s="82" t="s">
        <v>41490</v>
      </c>
      <c r="AJ2032" s="82" t="s">
        <v>33659</v>
      </c>
      <c r="AK2032" s="82" t="s">
        <v>41491</v>
      </c>
      <c r="AL2032" s="82" t="s">
        <v>415</v>
      </c>
    </row>
    <row r="2033" spans="1:38" x14ac:dyDescent="0.25">
      <c r="A2033" s="82" t="s">
        <v>41492</v>
      </c>
      <c r="B2033" s="82">
        <v>93.739000000000004</v>
      </c>
      <c r="C2033" s="82" t="s">
        <v>41493</v>
      </c>
      <c r="D2033" s="82" t="s">
        <v>34110</v>
      </c>
      <c r="E2033" s="82" t="s">
        <v>41494</v>
      </c>
      <c r="F2033" s="82" t="s">
        <v>41495</v>
      </c>
      <c r="G2033" s="82" t="s">
        <v>600</v>
      </c>
      <c r="H2033" s="82" t="s">
        <v>360</v>
      </c>
      <c r="I2033" s="82" t="s">
        <v>41496</v>
      </c>
      <c r="J2033" s="82" t="s">
        <v>41497</v>
      </c>
      <c r="K2033" s="82" t="s">
        <v>36298</v>
      </c>
      <c r="L2033" s="82" t="s">
        <v>41498</v>
      </c>
      <c r="M2033" s="82" t="s">
        <v>41499</v>
      </c>
      <c r="N2033" s="82" t="s">
        <v>41500</v>
      </c>
      <c r="O2033" s="82" t="s">
        <v>558</v>
      </c>
      <c r="P2033" s="82" t="s">
        <v>360</v>
      </c>
      <c r="Q2033" s="82" t="s">
        <v>360</v>
      </c>
      <c r="R2033" s="82" t="s">
        <v>41501</v>
      </c>
      <c r="S2033" s="82" t="s">
        <v>400</v>
      </c>
      <c r="T2033" s="82" t="s">
        <v>41502</v>
      </c>
      <c r="U2033" s="82" t="s">
        <v>631</v>
      </c>
      <c r="V2033" s="82" t="s">
        <v>9724</v>
      </c>
      <c r="W2033" s="82" t="s">
        <v>41486</v>
      </c>
      <c r="X2033" s="82" t="s">
        <v>34480</v>
      </c>
      <c r="Y2033" s="82" t="s">
        <v>41503</v>
      </c>
      <c r="Z2033" s="82" t="s">
        <v>41504</v>
      </c>
      <c r="AA2033" s="82" t="s">
        <v>376</v>
      </c>
      <c r="AB2033" s="82" t="s">
        <v>41505</v>
      </c>
      <c r="AC2033" s="82" t="s">
        <v>735</v>
      </c>
      <c r="AD2033" s="82" t="s">
        <v>41506</v>
      </c>
      <c r="AE2033" s="82" t="s">
        <v>34128</v>
      </c>
      <c r="AF2033" s="82" t="s">
        <v>34168</v>
      </c>
      <c r="AG2033" s="82" t="s">
        <v>382</v>
      </c>
      <c r="AH2033" s="82" t="s">
        <v>41507</v>
      </c>
      <c r="AI2033" s="82" t="s">
        <v>41490</v>
      </c>
      <c r="AJ2033" s="82" t="s">
        <v>33659</v>
      </c>
      <c r="AK2033" s="82" t="s">
        <v>41508</v>
      </c>
      <c r="AL2033" s="82" t="s">
        <v>415</v>
      </c>
    </row>
    <row r="2034" spans="1:38" x14ac:dyDescent="0.25">
      <c r="A2034" s="82" t="s">
        <v>41509</v>
      </c>
      <c r="B2034" s="82">
        <v>93.742000000000004</v>
      </c>
      <c r="C2034" s="82" t="s">
        <v>41510</v>
      </c>
      <c r="D2034" s="82" t="s">
        <v>34110</v>
      </c>
      <c r="E2034" s="82" t="s">
        <v>41511</v>
      </c>
      <c r="F2034" s="82" t="s">
        <v>41512</v>
      </c>
      <c r="G2034" s="82" t="s">
        <v>600</v>
      </c>
      <c r="H2034" s="82" t="s">
        <v>360</v>
      </c>
      <c r="I2034" s="82" t="s">
        <v>41513</v>
      </c>
      <c r="J2034" s="82" t="s">
        <v>367</v>
      </c>
      <c r="K2034" s="82" t="s">
        <v>41514</v>
      </c>
      <c r="L2034" s="82" t="s">
        <v>34253</v>
      </c>
      <c r="M2034" s="82" t="s">
        <v>421</v>
      </c>
      <c r="N2034" s="82" t="s">
        <v>41482</v>
      </c>
      <c r="O2034" s="82" t="s">
        <v>558</v>
      </c>
      <c r="P2034" s="82" t="s">
        <v>360</v>
      </c>
      <c r="Q2034" s="82" t="s">
        <v>360</v>
      </c>
      <c r="R2034" s="82" t="s">
        <v>41515</v>
      </c>
      <c r="S2034" s="82" t="s">
        <v>368</v>
      </c>
      <c r="T2034" s="82" t="s">
        <v>41516</v>
      </c>
      <c r="U2034" s="82" t="s">
        <v>41517</v>
      </c>
      <c r="V2034" s="82" t="s">
        <v>41518</v>
      </c>
      <c r="W2034" s="82" t="s">
        <v>39516</v>
      </c>
      <c r="X2034" s="82" t="s">
        <v>34480</v>
      </c>
      <c r="Y2034" s="82" t="s">
        <v>41519</v>
      </c>
      <c r="Z2034" s="82" t="s">
        <v>41520</v>
      </c>
      <c r="AA2034" s="82" t="s">
        <v>376</v>
      </c>
      <c r="AB2034" s="82" t="s">
        <v>41521</v>
      </c>
      <c r="AC2034" s="82" t="s">
        <v>41522</v>
      </c>
      <c r="AD2034" s="82" t="s">
        <v>41523</v>
      </c>
      <c r="AE2034" s="82" t="s">
        <v>34128</v>
      </c>
      <c r="AF2034" s="82" t="s">
        <v>382</v>
      </c>
      <c r="AG2034" s="82" t="s">
        <v>382</v>
      </c>
      <c r="AH2034" s="82" t="s">
        <v>41524</v>
      </c>
      <c r="AI2034" s="82" t="s">
        <v>41525</v>
      </c>
      <c r="AJ2034" s="82" t="s">
        <v>33659</v>
      </c>
      <c r="AK2034" s="82" t="s">
        <v>41526</v>
      </c>
      <c r="AL2034" s="82" t="s">
        <v>415</v>
      </c>
    </row>
    <row r="2035" spans="1:38" x14ac:dyDescent="0.25">
      <c r="A2035" s="82" t="s">
        <v>41527</v>
      </c>
      <c r="B2035" s="82">
        <v>93.742999999999995</v>
      </c>
      <c r="C2035" s="82" t="s">
        <v>41475</v>
      </c>
      <c r="D2035" s="82" t="s">
        <v>34110</v>
      </c>
      <c r="E2035" s="82" t="s">
        <v>41528</v>
      </c>
      <c r="F2035" s="82" t="s">
        <v>41529</v>
      </c>
      <c r="G2035" s="82" t="s">
        <v>600</v>
      </c>
      <c r="H2035" s="82" t="s">
        <v>360</v>
      </c>
      <c r="I2035" s="82" t="s">
        <v>39250</v>
      </c>
      <c r="J2035" s="82" t="s">
        <v>41479</v>
      </c>
      <c r="K2035" s="82" t="s">
        <v>41530</v>
      </c>
      <c r="L2035" s="82" t="s">
        <v>41531</v>
      </c>
      <c r="M2035" s="82" t="s">
        <v>41532</v>
      </c>
      <c r="N2035" s="82" t="s">
        <v>41482</v>
      </c>
      <c r="O2035" s="82" t="s">
        <v>558</v>
      </c>
      <c r="P2035" s="82" t="s">
        <v>360</v>
      </c>
      <c r="Q2035" s="82" t="s">
        <v>360</v>
      </c>
      <c r="R2035" s="82" t="s">
        <v>41533</v>
      </c>
      <c r="S2035" s="82" t="s">
        <v>400</v>
      </c>
      <c r="T2035" s="82" t="s">
        <v>41534</v>
      </c>
      <c r="U2035" s="82" t="s">
        <v>41535</v>
      </c>
      <c r="V2035" s="82" t="s">
        <v>9724</v>
      </c>
      <c r="W2035" s="82" t="s">
        <v>41536</v>
      </c>
      <c r="X2035" s="82" t="s">
        <v>34124</v>
      </c>
      <c r="Y2035" s="82" t="s">
        <v>41537</v>
      </c>
      <c r="Z2035" s="82" t="s">
        <v>41538</v>
      </c>
      <c r="AA2035" s="82" t="s">
        <v>376</v>
      </c>
      <c r="AB2035" s="82" t="s">
        <v>41488</v>
      </c>
      <c r="AC2035" s="82" t="s">
        <v>446</v>
      </c>
      <c r="AD2035" s="82" t="s">
        <v>39261</v>
      </c>
      <c r="AE2035" s="82" t="s">
        <v>360</v>
      </c>
      <c r="AF2035" s="82" t="s">
        <v>382</v>
      </c>
      <c r="AG2035" s="82" t="s">
        <v>382</v>
      </c>
      <c r="AH2035" s="82" t="s">
        <v>41539</v>
      </c>
      <c r="AI2035" s="82" t="s">
        <v>41525</v>
      </c>
      <c r="AJ2035" s="82" t="s">
        <v>33659</v>
      </c>
      <c r="AK2035" s="82" t="s">
        <v>41540</v>
      </c>
      <c r="AL2035" s="82" t="s">
        <v>415</v>
      </c>
    </row>
    <row r="2036" spans="1:38" x14ac:dyDescent="0.25">
      <c r="A2036" s="82" t="s">
        <v>41541</v>
      </c>
      <c r="B2036" s="82">
        <v>93.744</v>
      </c>
      <c r="C2036" s="82" t="s">
        <v>41542</v>
      </c>
      <c r="D2036" s="82" t="s">
        <v>34110</v>
      </c>
      <c r="E2036" s="82" t="s">
        <v>41458</v>
      </c>
      <c r="F2036" s="82" t="s">
        <v>41543</v>
      </c>
      <c r="G2036" s="82" t="s">
        <v>600</v>
      </c>
      <c r="H2036" s="82" t="s">
        <v>360</v>
      </c>
      <c r="I2036" s="82" t="s">
        <v>41544</v>
      </c>
      <c r="J2036" s="82" t="s">
        <v>41545</v>
      </c>
      <c r="K2036" s="82" t="s">
        <v>41480</v>
      </c>
      <c r="L2036" s="82" t="s">
        <v>41546</v>
      </c>
      <c r="M2036" s="82" t="s">
        <v>41532</v>
      </c>
      <c r="N2036" s="82" t="s">
        <v>41547</v>
      </c>
      <c r="O2036" s="82" t="s">
        <v>558</v>
      </c>
      <c r="P2036" s="82" t="s">
        <v>360</v>
      </c>
      <c r="Q2036" s="82" t="s">
        <v>360</v>
      </c>
      <c r="R2036" s="82" t="s">
        <v>41548</v>
      </c>
      <c r="S2036" s="82" t="s">
        <v>400</v>
      </c>
      <c r="T2036" s="82" t="s">
        <v>41549</v>
      </c>
      <c r="U2036" s="82" t="s">
        <v>41550</v>
      </c>
      <c r="V2036" s="82" t="s">
        <v>9724</v>
      </c>
      <c r="W2036" s="82" t="s">
        <v>36304</v>
      </c>
      <c r="X2036" s="82" t="s">
        <v>34124</v>
      </c>
      <c r="Y2036" s="82" t="s">
        <v>41551</v>
      </c>
      <c r="Z2036" s="82" t="s">
        <v>41552</v>
      </c>
      <c r="AA2036" s="82" t="s">
        <v>41553</v>
      </c>
      <c r="AB2036" s="82" t="s">
        <v>41554</v>
      </c>
      <c r="AC2036" s="82" t="s">
        <v>735</v>
      </c>
      <c r="AD2036" s="82" t="s">
        <v>41555</v>
      </c>
      <c r="AE2036" s="82" t="s">
        <v>34128</v>
      </c>
      <c r="AF2036" s="82" t="s">
        <v>41556</v>
      </c>
      <c r="AG2036" s="82" t="s">
        <v>382</v>
      </c>
      <c r="AH2036" s="82" t="s">
        <v>41557</v>
      </c>
      <c r="AI2036" s="82" t="s">
        <v>41558</v>
      </c>
      <c r="AJ2036" s="82" t="s">
        <v>33659</v>
      </c>
      <c r="AK2036" s="82" t="s">
        <v>41559</v>
      </c>
      <c r="AL2036" s="82" t="s">
        <v>415</v>
      </c>
    </row>
    <row r="2037" spans="1:38" x14ac:dyDescent="0.25">
      <c r="A2037" s="82" t="s">
        <v>41560</v>
      </c>
      <c r="B2037" s="82">
        <v>93.745000000000005</v>
      </c>
      <c r="C2037" s="82" t="s">
        <v>41561</v>
      </c>
      <c r="D2037" s="82" t="s">
        <v>34110</v>
      </c>
      <c r="E2037" s="82" t="s">
        <v>41562</v>
      </c>
      <c r="F2037" s="82" t="s">
        <v>41563</v>
      </c>
      <c r="G2037" s="82" t="s">
        <v>600</v>
      </c>
      <c r="H2037" s="82" t="s">
        <v>360</v>
      </c>
      <c r="I2037" s="82" t="s">
        <v>41564</v>
      </c>
      <c r="J2037" s="82" t="s">
        <v>41565</v>
      </c>
      <c r="K2037" s="82" t="s">
        <v>41566</v>
      </c>
      <c r="L2037" s="82" t="s">
        <v>421</v>
      </c>
      <c r="M2037" s="82" t="s">
        <v>41567</v>
      </c>
      <c r="N2037" s="82" t="s">
        <v>41568</v>
      </c>
      <c r="O2037" s="82" t="s">
        <v>558</v>
      </c>
      <c r="P2037" s="82" t="s">
        <v>41569</v>
      </c>
      <c r="Q2037" s="82" t="s">
        <v>360</v>
      </c>
      <c r="R2037" s="82" t="s">
        <v>41570</v>
      </c>
      <c r="S2037" s="82" t="s">
        <v>368</v>
      </c>
      <c r="T2037" s="82" t="s">
        <v>41571</v>
      </c>
      <c r="U2037" s="82" t="s">
        <v>41572</v>
      </c>
      <c r="V2037" s="82" t="s">
        <v>362</v>
      </c>
      <c r="W2037" s="82" t="s">
        <v>41573</v>
      </c>
      <c r="X2037" s="82" t="s">
        <v>34736</v>
      </c>
      <c r="Y2037" s="82" t="s">
        <v>41574</v>
      </c>
      <c r="Z2037" s="82" t="s">
        <v>41575</v>
      </c>
      <c r="AA2037" s="82" t="s">
        <v>376</v>
      </c>
      <c r="AB2037" s="82" t="s">
        <v>41576</v>
      </c>
      <c r="AC2037" s="82" t="s">
        <v>1011</v>
      </c>
      <c r="AD2037" s="82" t="s">
        <v>41577</v>
      </c>
      <c r="AE2037" s="82" t="s">
        <v>7653</v>
      </c>
      <c r="AF2037" s="82" t="s">
        <v>37361</v>
      </c>
      <c r="AG2037" s="82" t="s">
        <v>382</v>
      </c>
      <c r="AH2037" s="82" t="s">
        <v>41578</v>
      </c>
      <c r="AI2037" s="82" t="s">
        <v>41579</v>
      </c>
      <c r="AJ2037" s="82" t="s">
        <v>33659</v>
      </c>
      <c r="AK2037" s="82" t="s">
        <v>41580</v>
      </c>
      <c r="AL2037" s="82" t="s">
        <v>4274</v>
      </c>
    </row>
    <row r="2038" spans="1:38" x14ac:dyDescent="0.25">
      <c r="A2038" s="82" t="s">
        <v>41581</v>
      </c>
      <c r="B2038" s="82">
        <v>93.747</v>
      </c>
      <c r="C2038" s="82" t="s">
        <v>41582</v>
      </c>
      <c r="D2038" s="82" t="s">
        <v>33803</v>
      </c>
      <c r="E2038" s="82" t="s">
        <v>41583</v>
      </c>
      <c r="F2038" s="82" t="s">
        <v>41584</v>
      </c>
      <c r="G2038" s="82" t="s">
        <v>3580</v>
      </c>
      <c r="H2038" s="82" t="s">
        <v>360</v>
      </c>
      <c r="I2038" s="82" t="s">
        <v>41585</v>
      </c>
      <c r="J2038" s="82" t="s">
        <v>360</v>
      </c>
      <c r="K2038" s="82" t="s">
        <v>41586</v>
      </c>
      <c r="L2038" s="82" t="s">
        <v>580</v>
      </c>
      <c r="M2038" s="82" t="s">
        <v>41587</v>
      </c>
      <c r="N2038" s="82" t="s">
        <v>41588</v>
      </c>
      <c r="O2038" s="82" t="s">
        <v>558</v>
      </c>
      <c r="P2038" s="82" t="s">
        <v>360</v>
      </c>
      <c r="Q2038" s="82" t="s">
        <v>360</v>
      </c>
      <c r="R2038" s="82" t="s">
        <v>360</v>
      </c>
      <c r="S2038" s="82" t="s">
        <v>41589</v>
      </c>
      <c r="T2038" s="82" t="s">
        <v>41590</v>
      </c>
      <c r="U2038" s="82" t="s">
        <v>41591</v>
      </c>
      <c r="V2038" s="82" t="s">
        <v>33817</v>
      </c>
      <c r="W2038" s="82" t="s">
        <v>41592</v>
      </c>
      <c r="X2038" s="82" t="s">
        <v>33819</v>
      </c>
      <c r="Y2038" s="82" t="s">
        <v>41593</v>
      </c>
      <c r="Z2038" s="82" t="s">
        <v>41594</v>
      </c>
      <c r="AA2038" s="82" t="s">
        <v>376</v>
      </c>
      <c r="AB2038" s="82" t="s">
        <v>41595</v>
      </c>
      <c r="AC2038" s="82" t="s">
        <v>1011</v>
      </c>
      <c r="AD2038" s="82" t="s">
        <v>41596</v>
      </c>
      <c r="AE2038" s="82" t="s">
        <v>33825</v>
      </c>
      <c r="AF2038" s="82" t="s">
        <v>41453</v>
      </c>
      <c r="AG2038" s="82" t="s">
        <v>382</v>
      </c>
      <c r="AH2038" s="82" t="s">
        <v>41597</v>
      </c>
      <c r="AI2038" s="82" t="s">
        <v>41598</v>
      </c>
      <c r="AJ2038" s="82" t="s">
        <v>33659</v>
      </c>
      <c r="AK2038" s="82" t="s">
        <v>41599</v>
      </c>
      <c r="AL2038" s="82" t="s">
        <v>450</v>
      </c>
    </row>
    <row r="2039" spans="1:38" x14ac:dyDescent="0.25">
      <c r="A2039" s="82" t="s">
        <v>41600</v>
      </c>
      <c r="B2039" s="82">
        <v>93.748000000000005</v>
      </c>
      <c r="C2039" s="82" t="s">
        <v>41601</v>
      </c>
      <c r="D2039" s="82" t="s">
        <v>34812</v>
      </c>
      <c r="E2039" s="82" t="s">
        <v>41602</v>
      </c>
      <c r="F2039" s="82" t="s">
        <v>41603</v>
      </c>
      <c r="G2039" s="82" t="s">
        <v>600</v>
      </c>
      <c r="H2039" s="82" t="s">
        <v>360</v>
      </c>
      <c r="I2039" s="82" t="s">
        <v>41604</v>
      </c>
      <c r="J2039" s="82" t="s">
        <v>41605</v>
      </c>
      <c r="K2039" s="82" t="s">
        <v>41606</v>
      </c>
      <c r="L2039" s="82" t="s">
        <v>421</v>
      </c>
      <c r="M2039" s="82" t="s">
        <v>41607</v>
      </c>
      <c r="N2039" s="82" t="s">
        <v>41608</v>
      </c>
      <c r="O2039" s="82" t="s">
        <v>41609</v>
      </c>
      <c r="P2039" s="85">
        <v>41182</v>
      </c>
      <c r="Q2039" s="82" t="s">
        <v>360</v>
      </c>
      <c r="R2039" s="82" t="s">
        <v>360</v>
      </c>
      <c r="S2039" s="82" t="s">
        <v>400</v>
      </c>
      <c r="T2039" s="82" t="s">
        <v>41610</v>
      </c>
      <c r="U2039" s="82" t="s">
        <v>41611</v>
      </c>
      <c r="V2039" s="82" t="s">
        <v>692</v>
      </c>
      <c r="W2039" s="82" t="s">
        <v>41612</v>
      </c>
      <c r="X2039" s="82" t="s">
        <v>36135</v>
      </c>
      <c r="Y2039" s="82" t="s">
        <v>41613</v>
      </c>
      <c r="AA2039" s="82" t="s">
        <v>376</v>
      </c>
      <c r="AB2039" s="82" t="s">
        <v>382</v>
      </c>
      <c r="AC2039" s="82" t="s">
        <v>41614</v>
      </c>
      <c r="AD2039" s="82" t="s">
        <v>41615</v>
      </c>
      <c r="AE2039" s="82" t="s">
        <v>34830</v>
      </c>
      <c r="AF2039" s="82" t="s">
        <v>382</v>
      </c>
      <c r="AG2039" s="82" t="s">
        <v>382</v>
      </c>
      <c r="AH2039" s="82" t="s">
        <v>41616</v>
      </c>
      <c r="AI2039" s="82" t="s">
        <v>41617</v>
      </c>
      <c r="AJ2039" s="82" t="s">
        <v>33659</v>
      </c>
      <c r="AK2039" s="82" t="s">
        <v>41618</v>
      </c>
      <c r="AL2039" s="82" t="s">
        <v>415</v>
      </c>
    </row>
    <row r="2040" spans="1:38" x14ac:dyDescent="0.25">
      <c r="A2040" s="82" t="s">
        <v>41619</v>
      </c>
      <c r="B2040" s="82">
        <v>93.748999999999995</v>
      </c>
      <c r="D2040" s="82" t="s">
        <v>34110</v>
      </c>
      <c r="E2040" s="82" t="s">
        <v>41620</v>
      </c>
      <c r="F2040" s="82" t="s">
        <v>41621</v>
      </c>
      <c r="G2040" s="82" t="s">
        <v>600</v>
      </c>
      <c r="H2040" s="82" t="s">
        <v>360</v>
      </c>
      <c r="I2040" s="82" t="s">
        <v>41622</v>
      </c>
      <c r="J2040" s="82" t="s">
        <v>41623</v>
      </c>
      <c r="K2040" s="82" t="s">
        <v>41624</v>
      </c>
      <c r="L2040" s="82" t="s">
        <v>580</v>
      </c>
      <c r="M2040" s="82" t="s">
        <v>41625</v>
      </c>
      <c r="N2040" s="82" t="s">
        <v>41626</v>
      </c>
      <c r="O2040" s="82" t="s">
        <v>558</v>
      </c>
      <c r="P2040" s="82" t="s">
        <v>360</v>
      </c>
      <c r="Q2040" s="82" t="s">
        <v>360</v>
      </c>
      <c r="R2040" s="82" t="s">
        <v>41627</v>
      </c>
      <c r="S2040" s="82" t="s">
        <v>400</v>
      </c>
      <c r="T2040" s="82" t="s">
        <v>41628</v>
      </c>
      <c r="U2040" s="82" t="s">
        <v>41629</v>
      </c>
      <c r="V2040" s="82" t="s">
        <v>9724</v>
      </c>
      <c r="W2040" s="82" t="s">
        <v>41630</v>
      </c>
      <c r="X2040" s="82" t="s">
        <v>34736</v>
      </c>
      <c r="Y2040" s="82" t="s">
        <v>41631</v>
      </c>
      <c r="Z2040" s="82" t="s">
        <v>41632</v>
      </c>
      <c r="AA2040" s="82" t="s">
        <v>376</v>
      </c>
      <c r="AB2040" s="82" t="s">
        <v>41633</v>
      </c>
      <c r="AC2040" s="82" t="s">
        <v>735</v>
      </c>
      <c r="AD2040" s="82" t="s">
        <v>41634</v>
      </c>
      <c r="AE2040" s="82" t="s">
        <v>34128</v>
      </c>
      <c r="AF2040" s="82" t="s">
        <v>41635</v>
      </c>
      <c r="AG2040" s="82" t="s">
        <v>382</v>
      </c>
      <c r="AH2040" s="82" t="s">
        <v>41636</v>
      </c>
      <c r="AI2040" s="82" t="s">
        <v>10846</v>
      </c>
      <c r="AJ2040" s="82" t="s">
        <v>33659</v>
      </c>
      <c r="AK2040" s="82" t="s">
        <v>41637</v>
      </c>
      <c r="AL2040" s="82" t="s">
        <v>1286</v>
      </c>
    </row>
    <row r="2041" spans="1:38" x14ac:dyDescent="0.25">
      <c r="A2041" s="82" t="s">
        <v>41638</v>
      </c>
      <c r="B2041" s="82">
        <v>93.751000000000005</v>
      </c>
      <c r="C2041" s="82" t="s">
        <v>41639</v>
      </c>
      <c r="D2041" s="82" t="s">
        <v>34110</v>
      </c>
      <c r="E2041" s="82" t="s">
        <v>41640</v>
      </c>
      <c r="F2041" s="82" t="s">
        <v>41641</v>
      </c>
      <c r="G2041" s="82" t="s">
        <v>600</v>
      </c>
      <c r="H2041" s="82" t="s">
        <v>360</v>
      </c>
      <c r="I2041" s="82" t="s">
        <v>41642</v>
      </c>
      <c r="J2041" s="82" t="s">
        <v>41643</v>
      </c>
      <c r="K2041" s="82" t="s">
        <v>362</v>
      </c>
      <c r="L2041" s="82" t="s">
        <v>395</v>
      </c>
      <c r="M2041" s="82" t="s">
        <v>421</v>
      </c>
      <c r="N2041" s="82" t="s">
        <v>41644</v>
      </c>
      <c r="O2041" s="82" t="s">
        <v>558</v>
      </c>
      <c r="P2041" s="82" t="s">
        <v>360</v>
      </c>
      <c r="Q2041" s="82" t="s">
        <v>360</v>
      </c>
      <c r="R2041" s="82" t="s">
        <v>41645</v>
      </c>
      <c r="S2041" s="82" t="s">
        <v>400</v>
      </c>
      <c r="T2041" s="82" t="s">
        <v>41646</v>
      </c>
      <c r="U2041" s="82" t="s">
        <v>41647</v>
      </c>
      <c r="V2041" s="82" t="s">
        <v>632</v>
      </c>
      <c r="W2041" s="82" t="s">
        <v>37206</v>
      </c>
      <c r="X2041" s="82" t="s">
        <v>34480</v>
      </c>
      <c r="Y2041" s="82" t="s">
        <v>41648</v>
      </c>
      <c r="Z2041" s="82" t="s">
        <v>41649</v>
      </c>
      <c r="AA2041" s="82" t="s">
        <v>376</v>
      </c>
      <c r="AB2041" s="82" t="s">
        <v>37587</v>
      </c>
      <c r="AC2041" s="82" t="s">
        <v>446</v>
      </c>
      <c r="AD2041" s="82" t="s">
        <v>41650</v>
      </c>
      <c r="AE2041" s="82" t="s">
        <v>34128</v>
      </c>
      <c r="AF2041" s="82" t="s">
        <v>382</v>
      </c>
      <c r="AG2041" s="82" t="s">
        <v>382</v>
      </c>
      <c r="AH2041" s="82" t="s">
        <v>41651</v>
      </c>
      <c r="AI2041" s="82" t="s">
        <v>41652</v>
      </c>
      <c r="AJ2041" s="82" t="s">
        <v>33659</v>
      </c>
      <c r="AK2041" s="82" t="s">
        <v>41653</v>
      </c>
      <c r="AL2041" s="82" t="s">
        <v>1286</v>
      </c>
    </row>
    <row r="2042" spans="1:38" x14ac:dyDescent="0.25">
      <c r="A2042" s="82" t="s">
        <v>41654</v>
      </c>
      <c r="B2042" s="82">
        <v>93.751999999999995</v>
      </c>
      <c r="C2042" s="82" t="s">
        <v>41655</v>
      </c>
      <c r="D2042" s="82" t="s">
        <v>34110</v>
      </c>
      <c r="E2042" s="82" t="s">
        <v>41656</v>
      </c>
      <c r="F2042" s="82" t="s">
        <v>41657</v>
      </c>
      <c r="G2042" s="82" t="s">
        <v>600</v>
      </c>
      <c r="H2042" s="82" t="s">
        <v>360</v>
      </c>
      <c r="I2042" s="82" t="s">
        <v>41658</v>
      </c>
      <c r="J2042" s="82" t="s">
        <v>41659</v>
      </c>
      <c r="K2042" s="82" t="s">
        <v>41660</v>
      </c>
      <c r="L2042" s="82" t="s">
        <v>34253</v>
      </c>
      <c r="M2042" s="82" t="s">
        <v>421</v>
      </c>
      <c r="N2042" s="82" t="s">
        <v>41661</v>
      </c>
      <c r="O2042" s="82" t="s">
        <v>558</v>
      </c>
      <c r="P2042" s="82" t="s">
        <v>360</v>
      </c>
      <c r="Q2042" s="82" t="s">
        <v>360</v>
      </c>
      <c r="R2042" s="82" t="s">
        <v>41662</v>
      </c>
      <c r="S2042" s="82" t="s">
        <v>41663</v>
      </c>
      <c r="T2042" s="82" t="s">
        <v>41664</v>
      </c>
      <c r="U2042" s="82" t="s">
        <v>41665</v>
      </c>
      <c r="V2042" s="82" t="s">
        <v>632</v>
      </c>
      <c r="W2042" s="82" t="s">
        <v>41666</v>
      </c>
      <c r="X2042" s="82" t="s">
        <v>34124</v>
      </c>
      <c r="Y2042" s="82" t="s">
        <v>41667</v>
      </c>
      <c r="Z2042" s="82" t="s">
        <v>41668</v>
      </c>
      <c r="AA2042" s="82" t="s">
        <v>41669</v>
      </c>
      <c r="AB2042" s="82" t="s">
        <v>41670</v>
      </c>
      <c r="AC2042" s="82" t="s">
        <v>735</v>
      </c>
      <c r="AD2042" s="82" t="s">
        <v>41671</v>
      </c>
      <c r="AE2042" s="82" t="s">
        <v>34128</v>
      </c>
      <c r="AF2042" s="82" t="s">
        <v>41672</v>
      </c>
      <c r="AG2042" s="82" t="s">
        <v>41673</v>
      </c>
      <c r="AH2042" s="82" t="s">
        <v>41674</v>
      </c>
      <c r="AI2042" s="82" t="s">
        <v>11988</v>
      </c>
      <c r="AJ2042" s="82" t="s">
        <v>33659</v>
      </c>
      <c r="AK2042" s="82" t="s">
        <v>41675</v>
      </c>
      <c r="AL2042" s="82" t="s">
        <v>415</v>
      </c>
    </row>
    <row r="2043" spans="1:38" x14ac:dyDescent="0.25">
      <c r="A2043" s="82" t="s">
        <v>41676</v>
      </c>
      <c r="B2043" s="82">
        <v>93.753</v>
      </c>
      <c r="C2043" s="82" t="s">
        <v>41677</v>
      </c>
      <c r="D2043" s="82" t="s">
        <v>34110</v>
      </c>
      <c r="E2043" s="82" t="s">
        <v>41678</v>
      </c>
      <c r="F2043" s="82" t="s">
        <v>41679</v>
      </c>
      <c r="G2043" s="82" t="s">
        <v>600</v>
      </c>
      <c r="H2043" s="82" t="s">
        <v>360</v>
      </c>
      <c r="I2043" s="82" t="s">
        <v>41680</v>
      </c>
      <c r="J2043" s="82" t="s">
        <v>41681</v>
      </c>
      <c r="K2043" s="82" t="s">
        <v>41682</v>
      </c>
      <c r="L2043" s="82" t="s">
        <v>421</v>
      </c>
      <c r="M2043" s="82" t="s">
        <v>41683</v>
      </c>
      <c r="N2043" s="82" t="s">
        <v>41684</v>
      </c>
      <c r="O2043" s="82" t="s">
        <v>366</v>
      </c>
      <c r="P2043" s="82" t="s">
        <v>360</v>
      </c>
      <c r="Q2043" s="82" t="s">
        <v>360</v>
      </c>
      <c r="R2043" s="82" t="s">
        <v>41685</v>
      </c>
      <c r="S2043" s="82" t="s">
        <v>400</v>
      </c>
      <c r="T2043" s="82" t="s">
        <v>41686</v>
      </c>
      <c r="U2043" s="82" t="s">
        <v>41687</v>
      </c>
      <c r="V2043" s="82" t="s">
        <v>41688</v>
      </c>
      <c r="W2043" s="82" t="s">
        <v>41689</v>
      </c>
      <c r="X2043" s="82" t="s">
        <v>34736</v>
      </c>
      <c r="Y2043" s="82" t="s">
        <v>41690</v>
      </c>
      <c r="Z2043" s="82" t="s">
        <v>41691</v>
      </c>
      <c r="AA2043" s="82" t="s">
        <v>376</v>
      </c>
      <c r="AB2043" s="82" t="s">
        <v>41692</v>
      </c>
      <c r="AC2043" s="82" t="s">
        <v>735</v>
      </c>
      <c r="AD2043" s="82" t="s">
        <v>34144</v>
      </c>
      <c r="AE2043" s="82" t="s">
        <v>41693</v>
      </c>
      <c r="AF2043" s="82" t="s">
        <v>382</v>
      </c>
      <c r="AG2043" s="82" t="s">
        <v>382</v>
      </c>
      <c r="AH2043" s="82" t="s">
        <v>41694</v>
      </c>
      <c r="AI2043" s="82" t="s">
        <v>41695</v>
      </c>
      <c r="AJ2043" s="82" t="s">
        <v>33659</v>
      </c>
      <c r="AK2043" s="82" t="s">
        <v>41696</v>
      </c>
      <c r="AL2043" s="82" t="s">
        <v>415</v>
      </c>
    </row>
    <row r="2044" spans="1:38" x14ac:dyDescent="0.25">
      <c r="A2044" s="82" t="s">
        <v>41697</v>
      </c>
      <c r="B2044" s="82">
        <v>93.754999999999995</v>
      </c>
      <c r="D2044" s="82" t="s">
        <v>34110</v>
      </c>
      <c r="E2044" s="82" t="s">
        <v>41698</v>
      </c>
      <c r="F2044" s="82" t="s">
        <v>41699</v>
      </c>
      <c r="G2044" s="82" t="s">
        <v>600</v>
      </c>
      <c r="H2044" s="82" t="s">
        <v>360</v>
      </c>
      <c r="I2044" s="82" t="s">
        <v>41700</v>
      </c>
      <c r="J2044" s="82" t="s">
        <v>41701</v>
      </c>
      <c r="K2044" s="82" t="s">
        <v>362</v>
      </c>
      <c r="L2044" s="82" t="s">
        <v>421</v>
      </c>
      <c r="M2044" s="82" t="s">
        <v>421</v>
      </c>
      <c r="N2044" s="82" t="s">
        <v>41702</v>
      </c>
      <c r="O2044" s="82" t="s">
        <v>558</v>
      </c>
      <c r="P2044" s="82" t="s">
        <v>360</v>
      </c>
      <c r="Q2044" s="82" t="s">
        <v>360</v>
      </c>
      <c r="R2044" s="82" t="s">
        <v>41703</v>
      </c>
      <c r="S2044" s="82" t="s">
        <v>400</v>
      </c>
      <c r="T2044" s="82" t="s">
        <v>41704</v>
      </c>
      <c r="U2044" s="82" t="s">
        <v>41705</v>
      </c>
      <c r="V2044" s="82" t="s">
        <v>9724</v>
      </c>
      <c r="X2044" s="82" t="s">
        <v>41706</v>
      </c>
      <c r="Y2044" s="82" t="s">
        <v>41707</v>
      </c>
      <c r="Z2044" s="82" t="s">
        <v>41708</v>
      </c>
      <c r="AA2044" s="82" t="s">
        <v>376</v>
      </c>
      <c r="AB2044" s="82" t="s">
        <v>382</v>
      </c>
      <c r="AC2044" s="82" t="s">
        <v>735</v>
      </c>
      <c r="AD2044" s="82" t="s">
        <v>41709</v>
      </c>
      <c r="AE2044" s="82" t="s">
        <v>41710</v>
      </c>
      <c r="AF2044" s="82" t="s">
        <v>382</v>
      </c>
      <c r="AG2044" s="82" t="s">
        <v>382</v>
      </c>
      <c r="AH2044" s="82" t="s">
        <v>41711</v>
      </c>
      <c r="AI2044" s="82" t="s">
        <v>18178</v>
      </c>
      <c r="AJ2044" s="82" t="s">
        <v>33659</v>
      </c>
      <c r="AK2044" s="82" t="s">
        <v>41712</v>
      </c>
      <c r="AL2044" s="82" t="s">
        <v>1286</v>
      </c>
    </row>
    <row r="2045" spans="1:38" x14ac:dyDescent="0.25">
      <c r="A2045" s="82" t="s">
        <v>41713</v>
      </c>
      <c r="B2045" s="82">
        <v>93.756</v>
      </c>
      <c r="C2045" s="82" t="s">
        <v>41714</v>
      </c>
      <c r="D2045" s="82" t="s">
        <v>34110</v>
      </c>
      <c r="E2045" s="82" t="s">
        <v>41715</v>
      </c>
      <c r="F2045" s="82" t="s">
        <v>41716</v>
      </c>
      <c r="G2045" s="82" t="s">
        <v>600</v>
      </c>
      <c r="H2045" s="82" t="s">
        <v>360</v>
      </c>
      <c r="I2045" s="82" t="s">
        <v>41717</v>
      </c>
      <c r="J2045" s="82" t="s">
        <v>41718</v>
      </c>
      <c r="K2045" s="82" t="s">
        <v>41719</v>
      </c>
      <c r="L2045" s="82" t="s">
        <v>41720</v>
      </c>
      <c r="M2045" s="82" t="s">
        <v>37077</v>
      </c>
      <c r="N2045" s="82" t="s">
        <v>37078</v>
      </c>
      <c r="O2045" s="82" t="s">
        <v>558</v>
      </c>
      <c r="P2045" s="82" t="s">
        <v>360</v>
      </c>
      <c r="Q2045" s="82" t="s">
        <v>360</v>
      </c>
      <c r="R2045" s="82" t="s">
        <v>41721</v>
      </c>
      <c r="S2045" s="82" t="s">
        <v>400</v>
      </c>
      <c r="T2045" s="82" t="s">
        <v>41722</v>
      </c>
      <c r="U2045" s="82" t="s">
        <v>41723</v>
      </c>
      <c r="V2045" s="82" t="s">
        <v>9724</v>
      </c>
      <c r="W2045" s="82" t="s">
        <v>34777</v>
      </c>
      <c r="X2045" s="82" t="s">
        <v>34124</v>
      </c>
      <c r="Y2045" s="82" t="s">
        <v>37024</v>
      </c>
      <c r="Z2045" s="82" t="s">
        <v>41724</v>
      </c>
      <c r="AA2045" s="82" t="s">
        <v>376</v>
      </c>
      <c r="AB2045" s="82" t="s">
        <v>41725</v>
      </c>
      <c r="AC2045" s="82" t="s">
        <v>735</v>
      </c>
      <c r="AD2045" s="82" t="s">
        <v>37085</v>
      </c>
      <c r="AE2045" s="82" t="s">
        <v>34128</v>
      </c>
      <c r="AF2045" s="82" t="s">
        <v>41726</v>
      </c>
      <c r="AG2045" s="82" t="s">
        <v>382</v>
      </c>
      <c r="AH2045" s="82" t="s">
        <v>37087</v>
      </c>
      <c r="AI2045" s="82" t="s">
        <v>41727</v>
      </c>
      <c r="AJ2045" s="82" t="s">
        <v>33659</v>
      </c>
      <c r="AK2045" s="82" t="s">
        <v>41728</v>
      </c>
      <c r="AL2045" s="82" t="s">
        <v>415</v>
      </c>
    </row>
    <row r="2046" spans="1:38" x14ac:dyDescent="0.25">
      <c r="A2046" s="82" t="s">
        <v>41729</v>
      </c>
      <c r="B2046" s="82">
        <v>93.757000000000005</v>
      </c>
      <c r="C2046" s="82" t="s">
        <v>41730</v>
      </c>
      <c r="D2046" s="82" t="s">
        <v>34110</v>
      </c>
      <c r="E2046" s="82" t="s">
        <v>41731</v>
      </c>
      <c r="F2046" s="82" t="s">
        <v>41732</v>
      </c>
      <c r="G2046" s="82" t="s">
        <v>600</v>
      </c>
      <c r="H2046" s="82" t="s">
        <v>360</v>
      </c>
      <c r="I2046" s="82" t="s">
        <v>41733</v>
      </c>
      <c r="J2046" s="82" t="s">
        <v>41734</v>
      </c>
      <c r="K2046" s="82" t="s">
        <v>41735</v>
      </c>
      <c r="L2046" s="82" t="s">
        <v>34253</v>
      </c>
      <c r="M2046" s="82" t="s">
        <v>37077</v>
      </c>
      <c r="N2046" s="82" t="s">
        <v>37078</v>
      </c>
      <c r="O2046" s="82" t="s">
        <v>558</v>
      </c>
      <c r="P2046" s="82" t="s">
        <v>360</v>
      </c>
      <c r="Q2046" s="82" t="s">
        <v>360</v>
      </c>
      <c r="R2046" s="82" t="s">
        <v>41736</v>
      </c>
      <c r="S2046" s="82" t="s">
        <v>400</v>
      </c>
      <c r="T2046" s="82" t="s">
        <v>41737</v>
      </c>
      <c r="U2046" s="82" t="s">
        <v>41738</v>
      </c>
      <c r="V2046" s="82" t="s">
        <v>632</v>
      </c>
      <c r="W2046" s="82" t="s">
        <v>34777</v>
      </c>
      <c r="X2046" s="82" t="s">
        <v>34124</v>
      </c>
      <c r="Y2046" s="82" t="s">
        <v>41739</v>
      </c>
      <c r="Z2046" s="82" t="s">
        <v>41740</v>
      </c>
      <c r="AA2046" s="82" t="s">
        <v>376</v>
      </c>
      <c r="AB2046" s="82" t="s">
        <v>41741</v>
      </c>
      <c r="AC2046" s="82" t="s">
        <v>735</v>
      </c>
      <c r="AD2046" s="82" t="s">
        <v>41742</v>
      </c>
      <c r="AE2046" s="82" t="s">
        <v>34128</v>
      </c>
      <c r="AF2046" s="82" t="s">
        <v>41743</v>
      </c>
      <c r="AG2046" s="82" t="s">
        <v>382</v>
      </c>
      <c r="AH2046" s="82" t="s">
        <v>41744</v>
      </c>
      <c r="AI2046" s="82" t="s">
        <v>18178</v>
      </c>
      <c r="AJ2046" s="82" t="s">
        <v>33659</v>
      </c>
      <c r="AK2046" s="82" t="s">
        <v>41745</v>
      </c>
      <c r="AL2046" s="82" t="s">
        <v>415</v>
      </c>
    </row>
    <row r="2047" spans="1:38" x14ac:dyDescent="0.25">
      <c r="A2047" s="82" t="s">
        <v>41746</v>
      </c>
      <c r="B2047" s="82">
        <v>93.757999999999996</v>
      </c>
      <c r="C2047" s="82" t="s">
        <v>41747</v>
      </c>
      <c r="D2047" s="82" t="s">
        <v>34110</v>
      </c>
      <c r="E2047" s="82" t="s">
        <v>41748</v>
      </c>
      <c r="F2047" s="82" t="s">
        <v>41749</v>
      </c>
      <c r="G2047" s="82" t="s">
        <v>683</v>
      </c>
      <c r="H2047" s="82" t="s">
        <v>360</v>
      </c>
      <c r="I2047" s="82" t="s">
        <v>41750</v>
      </c>
      <c r="J2047" s="82" t="s">
        <v>41751</v>
      </c>
      <c r="K2047" s="82" t="s">
        <v>41752</v>
      </c>
      <c r="L2047" s="82" t="s">
        <v>421</v>
      </c>
      <c r="M2047" s="82" t="s">
        <v>421</v>
      </c>
      <c r="N2047" s="82" t="s">
        <v>41753</v>
      </c>
      <c r="O2047" s="82" t="s">
        <v>558</v>
      </c>
      <c r="P2047" s="82" t="s">
        <v>41754</v>
      </c>
      <c r="Q2047" s="82" t="s">
        <v>360</v>
      </c>
      <c r="R2047" s="82" t="s">
        <v>360</v>
      </c>
      <c r="S2047" s="82" t="s">
        <v>23084</v>
      </c>
      <c r="T2047" s="82" t="s">
        <v>41755</v>
      </c>
      <c r="U2047" s="82" t="s">
        <v>41756</v>
      </c>
      <c r="V2047" s="82" t="s">
        <v>632</v>
      </c>
      <c r="W2047" s="82" t="s">
        <v>41757</v>
      </c>
      <c r="X2047" s="82" t="s">
        <v>34736</v>
      </c>
      <c r="Y2047" s="82" t="s">
        <v>41758</v>
      </c>
      <c r="Z2047" s="82" t="s">
        <v>41759</v>
      </c>
      <c r="AA2047" s="82" t="s">
        <v>376</v>
      </c>
      <c r="AB2047" s="82" t="s">
        <v>41760</v>
      </c>
      <c r="AC2047" s="82" t="s">
        <v>1011</v>
      </c>
      <c r="AD2047" s="82" t="s">
        <v>41761</v>
      </c>
      <c r="AE2047" s="82" t="s">
        <v>41762</v>
      </c>
      <c r="AF2047" s="82" t="s">
        <v>382</v>
      </c>
      <c r="AG2047" s="82" t="s">
        <v>382</v>
      </c>
      <c r="AH2047" s="82" t="s">
        <v>382</v>
      </c>
      <c r="AI2047" s="82" t="s">
        <v>18178</v>
      </c>
      <c r="AJ2047" s="82" t="s">
        <v>33659</v>
      </c>
      <c r="AK2047" s="82" t="s">
        <v>41763</v>
      </c>
      <c r="AL2047" s="82" t="s">
        <v>1286</v>
      </c>
    </row>
    <row r="2048" spans="1:38" x14ac:dyDescent="0.25">
      <c r="A2048" s="82" t="s">
        <v>41764</v>
      </c>
      <c r="B2048" s="82">
        <v>93.759</v>
      </c>
      <c r="C2048" s="82" t="s">
        <v>41765</v>
      </c>
      <c r="D2048" s="82" t="s">
        <v>34110</v>
      </c>
      <c r="E2048" s="82" t="s">
        <v>41766</v>
      </c>
      <c r="F2048" s="82" t="s">
        <v>41767</v>
      </c>
      <c r="G2048" s="82" t="s">
        <v>600</v>
      </c>
      <c r="H2048" s="82" t="s">
        <v>360</v>
      </c>
      <c r="I2048" s="82" t="s">
        <v>41768</v>
      </c>
      <c r="J2048" s="82" t="s">
        <v>39251</v>
      </c>
      <c r="K2048" s="82" t="s">
        <v>362</v>
      </c>
      <c r="L2048" s="82" t="s">
        <v>34253</v>
      </c>
      <c r="M2048" s="82" t="s">
        <v>421</v>
      </c>
      <c r="N2048" s="82" t="s">
        <v>41645</v>
      </c>
      <c r="O2048" s="82" t="s">
        <v>558</v>
      </c>
      <c r="P2048" s="82" t="s">
        <v>360</v>
      </c>
      <c r="Q2048" s="82" t="s">
        <v>360</v>
      </c>
      <c r="R2048" s="82" t="s">
        <v>41769</v>
      </c>
      <c r="S2048" s="82" t="s">
        <v>368</v>
      </c>
      <c r="T2048" s="82" t="s">
        <v>41770</v>
      </c>
      <c r="U2048" s="82" t="s">
        <v>41771</v>
      </c>
      <c r="V2048" s="82" t="s">
        <v>362</v>
      </c>
      <c r="W2048" s="82" t="s">
        <v>360</v>
      </c>
      <c r="X2048" s="82" t="s">
        <v>34124</v>
      </c>
      <c r="Y2048" s="82" t="s">
        <v>41772</v>
      </c>
      <c r="Z2048" s="82" t="s">
        <v>427</v>
      </c>
      <c r="AA2048" s="82" t="s">
        <v>376</v>
      </c>
      <c r="AB2048" s="82" t="s">
        <v>41773</v>
      </c>
      <c r="AC2048" s="82" t="s">
        <v>1011</v>
      </c>
      <c r="AD2048" s="82" t="s">
        <v>41650</v>
      </c>
      <c r="AF2048" s="82" t="s">
        <v>382</v>
      </c>
      <c r="AG2048" s="82" t="s">
        <v>382</v>
      </c>
      <c r="AH2048" s="82" t="s">
        <v>41651</v>
      </c>
      <c r="AI2048" s="82" t="s">
        <v>37088</v>
      </c>
      <c r="AJ2048" s="82" t="s">
        <v>33659</v>
      </c>
      <c r="AK2048" s="82" t="s">
        <v>41774</v>
      </c>
      <c r="AL2048" s="82" t="s">
        <v>499</v>
      </c>
    </row>
    <row r="2049" spans="1:38" x14ac:dyDescent="0.25">
      <c r="A2049" s="82" t="s">
        <v>41775</v>
      </c>
      <c r="B2049" s="82">
        <v>93.760999999999996</v>
      </c>
      <c r="C2049" s="82" t="s">
        <v>41776</v>
      </c>
      <c r="D2049" s="82" t="s">
        <v>33803</v>
      </c>
      <c r="E2049" s="82" t="s">
        <v>41777</v>
      </c>
      <c r="F2049" s="82" t="s">
        <v>41778</v>
      </c>
      <c r="G2049" s="82" t="s">
        <v>3580</v>
      </c>
      <c r="H2049" s="82" t="s">
        <v>360</v>
      </c>
      <c r="I2049" s="82" t="s">
        <v>41779</v>
      </c>
      <c r="J2049" s="82" t="s">
        <v>41780</v>
      </c>
      <c r="K2049" s="82" t="s">
        <v>41781</v>
      </c>
      <c r="L2049" s="82" t="s">
        <v>580</v>
      </c>
      <c r="M2049" s="82" t="s">
        <v>1376</v>
      </c>
      <c r="N2049" s="82" t="s">
        <v>33916</v>
      </c>
      <c r="O2049" s="82" t="s">
        <v>41782</v>
      </c>
      <c r="P2049" s="82" t="s">
        <v>41783</v>
      </c>
      <c r="Q2049" s="82" t="s">
        <v>360</v>
      </c>
      <c r="R2049" s="82" t="s">
        <v>360</v>
      </c>
      <c r="S2049" s="82" t="s">
        <v>400</v>
      </c>
      <c r="T2049" s="82" t="s">
        <v>41445</v>
      </c>
      <c r="U2049" s="82" t="s">
        <v>41784</v>
      </c>
      <c r="V2049" s="82" t="s">
        <v>33860</v>
      </c>
      <c r="W2049" s="82" t="s">
        <v>41592</v>
      </c>
      <c r="X2049" s="82" t="s">
        <v>33819</v>
      </c>
      <c r="Y2049" s="82" t="s">
        <v>41785</v>
      </c>
      <c r="Z2049" s="82" t="s">
        <v>41786</v>
      </c>
      <c r="AA2049" s="82" t="s">
        <v>376</v>
      </c>
      <c r="AB2049" s="82" t="s">
        <v>41787</v>
      </c>
      <c r="AC2049" s="82" t="s">
        <v>41788</v>
      </c>
      <c r="AD2049" s="82" t="s">
        <v>41789</v>
      </c>
      <c r="AE2049" s="82" t="s">
        <v>33825</v>
      </c>
      <c r="AF2049" s="82" t="s">
        <v>41790</v>
      </c>
      <c r="AG2049" s="82" t="s">
        <v>382</v>
      </c>
      <c r="AH2049" s="82" t="s">
        <v>41791</v>
      </c>
      <c r="AI2049" s="82" t="s">
        <v>37192</v>
      </c>
      <c r="AJ2049" s="82" t="s">
        <v>33659</v>
      </c>
      <c r="AK2049" s="82" t="s">
        <v>41792</v>
      </c>
      <c r="AL2049" s="82" t="s">
        <v>415</v>
      </c>
    </row>
    <row r="2050" spans="1:38" x14ac:dyDescent="0.25">
      <c r="A2050" s="82" t="s">
        <v>41793</v>
      </c>
      <c r="B2050" s="82">
        <v>93.762</v>
      </c>
      <c r="C2050" s="82" t="s">
        <v>41794</v>
      </c>
      <c r="D2050" s="82" t="s">
        <v>34110</v>
      </c>
      <c r="E2050" s="82" t="s">
        <v>41795</v>
      </c>
      <c r="F2050" s="82" t="s">
        <v>41796</v>
      </c>
      <c r="G2050" s="82" t="s">
        <v>600</v>
      </c>
      <c r="H2050" s="82" t="s">
        <v>360</v>
      </c>
      <c r="I2050" s="82" t="s">
        <v>41797</v>
      </c>
      <c r="J2050" s="82" t="s">
        <v>41798</v>
      </c>
      <c r="K2050" s="82" t="s">
        <v>41799</v>
      </c>
      <c r="L2050" s="82" t="s">
        <v>35125</v>
      </c>
      <c r="M2050" s="82" t="s">
        <v>41800</v>
      </c>
      <c r="N2050" s="82" t="s">
        <v>41801</v>
      </c>
      <c r="O2050" s="82" t="s">
        <v>558</v>
      </c>
      <c r="P2050" s="82" t="s">
        <v>360</v>
      </c>
      <c r="Q2050" s="82" t="s">
        <v>360</v>
      </c>
      <c r="R2050" s="82" t="s">
        <v>41802</v>
      </c>
      <c r="S2050" s="82" t="s">
        <v>400</v>
      </c>
      <c r="T2050" s="82" t="s">
        <v>41803</v>
      </c>
      <c r="U2050" s="82" t="s">
        <v>41804</v>
      </c>
      <c r="V2050" s="82" t="s">
        <v>632</v>
      </c>
      <c r="W2050" s="82" t="s">
        <v>41805</v>
      </c>
      <c r="X2050" s="82" t="s">
        <v>34124</v>
      </c>
      <c r="Y2050" s="82" t="s">
        <v>41806</v>
      </c>
      <c r="Z2050" s="82" t="s">
        <v>41807</v>
      </c>
      <c r="AA2050" s="82" t="s">
        <v>376</v>
      </c>
      <c r="AB2050" s="82" t="s">
        <v>41808</v>
      </c>
      <c r="AC2050" s="82" t="s">
        <v>735</v>
      </c>
      <c r="AD2050" s="82" t="s">
        <v>41809</v>
      </c>
      <c r="AE2050" s="82" t="s">
        <v>34128</v>
      </c>
      <c r="AF2050" s="82" t="s">
        <v>382</v>
      </c>
      <c r="AG2050" s="82" t="s">
        <v>382</v>
      </c>
      <c r="AH2050" s="82" t="s">
        <v>41810</v>
      </c>
      <c r="AI2050" s="82" t="s">
        <v>37192</v>
      </c>
      <c r="AJ2050" s="82" t="s">
        <v>33659</v>
      </c>
      <c r="AK2050" s="82" t="s">
        <v>41811</v>
      </c>
      <c r="AL2050" s="82" t="s">
        <v>415</v>
      </c>
    </row>
    <row r="2051" spans="1:38" x14ac:dyDescent="0.25">
      <c r="A2051" s="82" t="s">
        <v>41812</v>
      </c>
      <c r="B2051" s="82">
        <v>93.763000000000005</v>
      </c>
      <c r="C2051" s="82" t="s">
        <v>41813</v>
      </c>
      <c r="D2051" s="82" t="s">
        <v>33803</v>
      </c>
      <c r="E2051" s="82" t="s">
        <v>41814</v>
      </c>
      <c r="F2051" s="82" t="s">
        <v>41815</v>
      </c>
      <c r="G2051" s="82" t="s">
        <v>359</v>
      </c>
      <c r="H2051" s="82" t="s">
        <v>360</v>
      </c>
      <c r="I2051" s="82" t="s">
        <v>41816</v>
      </c>
      <c r="J2051" s="82" t="s">
        <v>41817</v>
      </c>
      <c r="K2051" s="82" t="s">
        <v>41818</v>
      </c>
      <c r="L2051" s="82" t="s">
        <v>421</v>
      </c>
      <c r="M2051" s="82" t="s">
        <v>38766</v>
      </c>
      <c r="N2051" s="82" t="s">
        <v>41819</v>
      </c>
      <c r="O2051" s="82" t="s">
        <v>41820</v>
      </c>
      <c r="P2051" s="82" t="s">
        <v>41821</v>
      </c>
      <c r="Q2051" s="82" t="s">
        <v>360</v>
      </c>
      <c r="R2051" s="82" t="s">
        <v>360</v>
      </c>
      <c r="S2051" s="82" t="s">
        <v>41822</v>
      </c>
      <c r="T2051" s="82" t="s">
        <v>41823</v>
      </c>
      <c r="U2051" s="82" t="s">
        <v>41824</v>
      </c>
      <c r="V2051" s="82" t="s">
        <v>33860</v>
      </c>
      <c r="W2051" s="82" t="s">
        <v>41825</v>
      </c>
      <c r="X2051" s="82" t="s">
        <v>33819</v>
      </c>
      <c r="Y2051" s="82" t="s">
        <v>41826</v>
      </c>
      <c r="Z2051" s="82" t="s">
        <v>41827</v>
      </c>
      <c r="AA2051" s="82" t="s">
        <v>376</v>
      </c>
      <c r="AB2051" s="82" t="s">
        <v>41828</v>
      </c>
      <c r="AC2051" s="82" t="s">
        <v>41829</v>
      </c>
      <c r="AD2051" s="82" t="s">
        <v>41830</v>
      </c>
      <c r="AE2051" s="82" t="s">
        <v>33825</v>
      </c>
      <c r="AF2051" s="82" t="s">
        <v>382</v>
      </c>
      <c r="AG2051" s="82" t="s">
        <v>382</v>
      </c>
      <c r="AH2051" s="82" t="s">
        <v>41831</v>
      </c>
      <c r="AI2051" s="82" t="s">
        <v>41832</v>
      </c>
      <c r="AJ2051" s="82" t="s">
        <v>33659</v>
      </c>
      <c r="AK2051" s="82" t="s">
        <v>41833</v>
      </c>
      <c r="AL2051" s="82" t="s">
        <v>415</v>
      </c>
    </row>
    <row r="2052" spans="1:38" x14ac:dyDescent="0.25">
      <c r="A2052" s="82" t="s">
        <v>41834</v>
      </c>
      <c r="B2052" s="82">
        <v>93.763999999999996</v>
      </c>
      <c r="D2052" s="82" t="s">
        <v>34812</v>
      </c>
      <c r="E2052" s="82" t="s">
        <v>41835</v>
      </c>
      <c r="F2052" s="82" t="s">
        <v>41836</v>
      </c>
      <c r="G2052" s="82" t="s">
        <v>600</v>
      </c>
      <c r="H2052" s="82" t="s">
        <v>360</v>
      </c>
      <c r="I2052" s="82" t="s">
        <v>41837</v>
      </c>
      <c r="J2052" s="82" t="s">
        <v>41838</v>
      </c>
      <c r="K2052" s="82" t="s">
        <v>41839</v>
      </c>
      <c r="L2052" s="82" t="s">
        <v>421</v>
      </c>
      <c r="M2052" s="82" t="s">
        <v>41840</v>
      </c>
      <c r="N2052" s="82" t="s">
        <v>41841</v>
      </c>
      <c r="O2052" s="82" t="s">
        <v>41842</v>
      </c>
      <c r="P2052" s="82" t="s">
        <v>41843</v>
      </c>
      <c r="Q2052" s="82" t="s">
        <v>360</v>
      </c>
      <c r="R2052" s="82" t="s">
        <v>360</v>
      </c>
      <c r="S2052" s="82" t="s">
        <v>400</v>
      </c>
      <c r="T2052" s="82" t="s">
        <v>41844</v>
      </c>
      <c r="U2052" s="82" t="s">
        <v>41845</v>
      </c>
      <c r="V2052" s="82" t="s">
        <v>692</v>
      </c>
      <c r="W2052" s="82" t="s">
        <v>41846</v>
      </c>
      <c r="X2052" s="82" t="s">
        <v>36135</v>
      </c>
      <c r="Y2052" s="82" t="s">
        <v>41847</v>
      </c>
      <c r="Z2052" s="82" t="s">
        <v>41848</v>
      </c>
      <c r="AA2052" s="82" t="s">
        <v>41849</v>
      </c>
      <c r="AB2052" s="82" t="s">
        <v>382</v>
      </c>
      <c r="AC2052" s="82" t="s">
        <v>735</v>
      </c>
      <c r="AD2052" s="82" t="s">
        <v>41850</v>
      </c>
      <c r="AE2052" s="82" t="s">
        <v>360</v>
      </c>
      <c r="AF2052" s="82" t="s">
        <v>382</v>
      </c>
      <c r="AG2052" s="82" t="s">
        <v>382</v>
      </c>
      <c r="AH2052" s="82" t="s">
        <v>41851</v>
      </c>
      <c r="AI2052" s="82" t="s">
        <v>41852</v>
      </c>
      <c r="AJ2052" s="82" t="s">
        <v>33659</v>
      </c>
      <c r="AK2052" s="82" t="s">
        <v>41853</v>
      </c>
      <c r="AL2052" s="82" t="s">
        <v>415</v>
      </c>
    </row>
    <row r="2053" spans="1:38" x14ac:dyDescent="0.25">
      <c r="A2053" s="82" t="s">
        <v>41854</v>
      </c>
      <c r="B2053" s="82">
        <v>93.765000000000001</v>
      </c>
      <c r="C2053" s="82" t="s">
        <v>313</v>
      </c>
      <c r="D2053" s="82" t="s">
        <v>34110</v>
      </c>
      <c r="E2053" s="82" t="s">
        <v>41855</v>
      </c>
      <c r="F2053" s="82" t="s">
        <v>41856</v>
      </c>
      <c r="G2053" s="82" t="s">
        <v>14355</v>
      </c>
      <c r="H2053" s="82" t="s">
        <v>360</v>
      </c>
      <c r="I2053" s="82" t="s">
        <v>41857</v>
      </c>
      <c r="J2053" s="82" t="s">
        <v>41858</v>
      </c>
      <c r="K2053" s="82" t="s">
        <v>41859</v>
      </c>
      <c r="L2053" s="82" t="s">
        <v>35125</v>
      </c>
      <c r="M2053" s="82" t="s">
        <v>41860</v>
      </c>
      <c r="N2053" s="82" t="s">
        <v>41861</v>
      </c>
      <c r="O2053" s="82" t="s">
        <v>41862</v>
      </c>
      <c r="P2053" s="82" t="s">
        <v>360</v>
      </c>
      <c r="Q2053" s="82" t="s">
        <v>360</v>
      </c>
      <c r="R2053" s="82" t="s">
        <v>41863</v>
      </c>
      <c r="S2053" s="82" t="s">
        <v>400</v>
      </c>
      <c r="T2053" s="82" t="s">
        <v>41864</v>
      </c>
      <c r="U2053" s="82" t="s">
        <v>41865</v>
      </c>
      <c r="V2053" s="82" t="s">
        <v>9724</v>
      </c>
      <c r="W2053" s="82" t="s">
        <v>34161</v>
      </c>
      <c r="X2053" s="82" t="s">
        <v>34124</v>
      </c>
      <c r="Y2053" s="82" t="s">
        <v>41866</v>
      </c>
      <c r="Z2053" s="82" t="s">
        <v>41867</v>
      </c>
      <c r="AA2053" s="82" t="s">
        <v>376</v>
      </c>
      <c r="AB2053" s="82" t="s">
        <v>37144</v>
      </c>
      <c r="AC2053" s="82" t="s">
        <v>41868</v>
      </c>
      <c r="AD2053" s="82" t="s">
        <v>41869</v>
      </c>
      <c r="AE2053" s="82" t="s">
        <v>34128</v>
      </c>
      <c r="AF2053" s="82" t="s">
        <v>382</v>
      </c>
      <c r="AH2053" s="82" t="s">
        <v>41870</v>
      </c>
      <c r="AI2053" s="82" t="s">
        <v>13210</v>
      </c>
      <c r="AJ2053" s="82" t="s">
        <v>33659</v>
      </c>
      <c r="AK2053" s="82" t="s">
        <v>41871</v>
      </c>
      <c r="AL2053" s="82" t="s">
        <v>415</v>
      </c>
    </row>
    <row r="2054" spans="1:38" x14ac:dyDescent="0.25">
      <c r="A2054" s="82" t="s">
        <v>214</v>
      </c>
      <c r="B2054" s="82">
        <v>93.766999999999996</v>
      </c>
      <c r="C2054" s="82" t="s">
        <v>41872</v>
      </c>
      <c r="D2054" s="82" t="s">
        <v>37310</v>
      </c>
      <c r="E2054" s="82" t="s">
        <v>41873</v>
      </c>
      <c r="F2054" s="82" t="s">
        <v>41874</v>
      </c>
      <c r="G2054" s="82" t="s">
        <v>683</v>
      </c>
      <c r="H2054" s="82" t="s">
        <v>360</v>
      </c>
      <c r="I2054" s="82" t="s">
        <v>41875</v>
      </c>
      <c r="J2054" s="82" t="s">
        <v>41876</v>
      </c>
      <c r="K2054" s="82" t="s">
        <v>41877</v>
      </c>
      <c r="L2054" s="82" t="s">
        <v>41878</v>
      </c>
      <c r="M2054" s="82" t="s">
        <v>41879</v>
      </c>
      <c r="N2054" s="82" t="s">
        <v>41880</v>
      </c>
      <c r="O2054" s="82" t="s">
        <v>41881</v>
      </c>
      <c r="P2054" s="82" t="s">
        <v>41882</v>
      </c>
      <c r="Q2054" s="82" t="s">
        <v>41883</v>
      </c>
      <c r="R2054" s="82" t="s">
        <v>41884</v>
      </c>
      <c r="S2054" s="82" t="s">
        <v>41885</v>
      </c>
      <c r="T2054" s="82" t="s">
        <v>41886</v>
      </c>
      <c r="U2054" s="82" t="s">
        <v>41887</v>
      </c>
      <c r="V2054" s="82" t="s">
        <v>1276</v>
      </c>
      <c r="W2054" s="82" t="s">
        <v>41888</v>
      </c>
      <c r="X2054" s="82" t="s">
        <v>41889</v>
      </c>
      <c r="Y2054" s="82" t="s">
        <v>41890</v>
      </c>
      <c r="Z2054" s="82" t="s">
        <v>41891</v>
      </c>
      <c r="AA2054" s="82" t="s">
        <v>376</v>
      </c>
      <c r="AB2054" s="82" t="s">
        <v>41892</v>
      </c>
      <c r="AC2054" s="82" t="s">
        <v>41893</v>
      </c>
      <c r="AD2054" s="82" t="s">
        <v>41894</v>
      </c>
      <c r="AE2054" s="82" t="s">
        <v>39454</v>
      </c>
      <c r="AF2054" s="82" t="s">
        <v>39340</v>
      </c>
      <c r="AG2054" s="82" t="s">
        <v>41895</v>
      </c>
      <c r="AH2054" s="82" t="s">
        <v>382</v>
      </c>
      <c r="AI2054" s="82" t="s">
        <v>7634</v>
      </c>
      <c r="AJ2054" s="82" t="s">
        <v>33659</v>
      </c>
      <c r="AK2054" s="82" t="s">
        <v>41896</v>
      </c>
      <c r="AL2054" s="82" t="s">
        <v>3887</v>
      </c>
    </row>
    <row r="2055" spans="1:38" x14ac:dyDescent="0.25">
      <c r="A2055" s="82" t="s">
        <v>41897</v>
      </c>
      <c r="B2055" s="82">
        <v>93.77</v>
      </c>
      <c r="C2055" s="82" t="s">
        <v>41898</v>
      </c>
      <c r="D2055" s="82" t="s">
        <v>37310</v>
      </c>
      <c r="E2055" s="82" t="s">
        <v>41899</v>
      </c>
      <c r="F2055" s="82" t="s">
        <v>41900</v>
      </c>
      <c r="G2055" s="82" t="s">
        <v>504</v>
      </c>
      <c r="H2055" s="82" t="s">
        <v>360</v>
      </c>
      <c r="I2055" s="82" t="s">
        <v>41901</v>
      </c>
      <c r="J2055" s="82" t="s">
        <v>41902</v>
      </c>
      <c r="K2055" s="82" t="s">
        <v>362</v>
      </c>
      <c r="L2055" s="82" t="s">
        <v>421</v>
      </c>
      <c r="M2055" s="82" t="s">
        <v>41903</v>
      </c>
      <c r="N2055" s="82" t="s">
        <v>41904</v>
      </c>
      <c r="O2055" s="82" t="s">
        <v>558</v>
      </c>
      <c r="P2055" s="82" t="s">
        <v>41905</v>
      </c>
      <c r="Q2055" s="82" t="s">
        <v>41906</v>
      </c>
      <c r="R2055" s="82" t="s">
        <v>41907</v>
      </c>
      <c r="S2055" s="82" t="s">
        <v>368</v>
      </c>
      <c r="T2055" s="82" t="s">
        <v>41908</v>
      </c>
      <c r="U2055" s="82" t="s">
        <v>41909</v>
      </c>
      <c r="V2055" s="82" t="s">
        <v>41910</v>
      </c>
      <c r="W2055" s="82" t="s">
        <v>822</v>
      </c>
      <c r="X2055" s="82" t="s">
        <v>41911</v>
      </c>
      <c r="Y2055" s="82" t="s">
        <v>41912</v>
      </c>
      <c r="Z2055" s="82" t="s">
        <v>41913</v>
      </c>
      <c r="AA2055" s="82" t="s">
        <v>376</v>
      </c>
      <c r="AB2055" s="82" t="s">
        <v>41914</v>
      </c>
      <c r="AC2055" s="82" t="s">
        <v>735</v>
      </c>
      <c r="AD2055" s="82" t="s">
        <v>41915</v>
      </c>
      <c r="AE2055" s="82" t="s">
        <v>40935</v>
      </c>
      <c r="AF2055" s="82" t="s">
        <v>41916</v>
      </c>
      <c r="AG2055" s="82" t="s">
        <v>382</v>
      </c>
      <c r="AH2055" s="82" t="s">
        <v>382</v>
      </c>
      <c r="AI2055" s="82" t="s">
        <v>2035</v>
      </c>
      <c r="AJ2055" s="82" t="s">
        <v>33659</v>
      </c>
      <c r="AK2055" s="82" t="s">
        <v>41917</v>
      </c>
      <c r="AL2055" s="82" t="s">
        <v>450</v>
      </c>
    </row>
    <row r="2056" spans="1:38" x14ac:dyDescent="0.25">
      <c r="A2056" s="82" t="s">
        <v>41918</v>
      </c>
      <c r="B2056" s="82">
        <v>93.772000000000006</v>
      </c>
      <c r="C2056" s="82" t="s">
        <v>41919</v>
      </c>
      <c r="D2056" s="82" t="s">
        <v>34110</v>
      </c>
      <c r="E2056" s="82" t="s">
        <v>41920</v>
      </c>
      <c r="F2056" s="82" t="s">
        <v>41921</v>
      </c>
      <c r="G2056" s="82" t="s">
        <v>600</v>
      </c>
      <c r="H2056" s="82" t="s">
        <v>360</v>
      </c>
      <c r="I2056" s="82" t="s">
        <v>41922</v>
      </c>
      <c r="J2056" s="82" t="s">
        <v>41923</v>
      </c>
      <c r="K2056" s="82" t="s">
        <v>41924</v>
      </c>
      <c r="L2056" s="82" t="s">
        <v>421</v>
      </c>
      <c r="M2056" s="82" t="s">
        <v>41925</v>
      </c>
      <c r="N2056" s="82" t="s">
        <v>41926</v>
      </c>
      <c r="O2056" s="82" t="s">
        <v>41927</v>
      </c>
      <c r="P2056" s="82" t="s">
        <v>360</v>
      </c>
      <c r="Q2056" s="82" t="s">
        <v>360</v>
      </c>
      <c r="R2056" s="82" t="s">
        <v>41928</v>
      </c>
      <c r="S2056" s="82" t="s">
        <v>368</v>
      </c>
      <c r="T2056" s="82" t="s">
        <v>41929</v>
      </c>
      <c r="U2056" s="82" t="s">
        <v>41930</v>
      </c>
      <c r="V2056" s="82" t="s">
        <v>692</v>
      </c>
      <c r="W2056" s="82" t="s">
        <v>41931</v>
      </c>
      <c r="X2056" s="82" t="s">
        <v>34736</v>
      </c>
      <c r="Y2056" s="82" t="s">
        <v>41932</v>
      </c>
      <c r="Z2056" s="82" t="s">
        <v>427</v>
      </c>
      <c r="AA2056" s="82" t="s">
        <v>376</v>
      </c>
      <c r="AB2056" s="82" t="s">
        <v>41933</v>
      </c>
      <c r="AC2056" s="82" t="s">
        <v>735</v>
      </c>
      <c r="AD2056" s="82" t="s">
        <v>41934</v>
      </c>
      <c r="AE2056" s="82" t="s">
        <v>41935</v>
      </c>
      <c r="AF2056" s="82" t="s">
        <v>41936</v>
      </c>
      <c r="AG2056" s="82" t="s">
        <v>382</v>
      </c>
      <c r="AH2056" s="82" t="s">
        <v>41937</v>
      </c>
      <c r="AI2056" s="82" t="s">
        <v>5208</v>
      </c>
      <c r="AJ2056" s="82" t="s">
        <v>33659</v>
      </c>
      <c r="AK2056" s="82" t="s">
        <v>41938</v>
      </c>
      <c r="AL2056" s="82" t="s">
        <v>415</v>
      </c>
    </row>
    <row r="2057" spans="1:38" x14ac:dyDescent="0.25">
      <c r="A2057" s="82" t="s">
        <v>41939</v>
      </c>
      <c r="B2057" s="82">
        <v>93.772999999999996</v>
      </c>
      <c r="C2057" s="82" t="s">
        <v>41940</v>
      </c>
      <c r="D2057" s="82" t="s">
        <v>37310</v>
      </c>
      <c r="E2057" s="82" t="s">
        <v>41941</v>
      </c>
      <c r="F2057" s="82" t="s">
        <v>41942</v>
      </c>
      <c r="G2057" s="82" t="s">
        <v>504</v>
      </c>
      <c r="H2057" s="82" t="s">
        <v>360</v>
      </c>
      <c r="I2057" s="82" t="s">
        <v>41943</v>
      </c>
      <c r="J2057" s="82" t="s">
        <v>41944</v>
      </c>
      <c r="K2057" s="82" t="s">
        <v>41945</v>
      </c>
      <c r="L2057" s="82" t="s">
        <v>421</v>
      </c>
      <c r="M2057" s="82" t="s">
        <v>41946</v>
      </c>
      <c r="N2057" s="82" t="s">
        <v>41947</v>
      </c>
      <c r="O2057" s="82" t="s">
        <v>366</v>
      </c>
      <c r="P2057" s="82" t="s">
        <v>367</v>
      </c>
      <c r="Q2057" s="82" t="s">
        <v>41948</v>
      </c>
      <c r="R2057" s="82" t="s">
        <v>367</v>
      </c>
      <c r="S2057" s="82" t="s">
        <v>368</v>
      </c>
      <c r="T2057" s="82" t="s">
        <v>41949</v>
      </c>
      <c r="U2057" s="82" t="s">
        <v>443</v>
      </c>
      <c r="V2057" s="82" t="s">
        <v>362</v>
      </c>
      <c r="W2057" s="82" t="s">
        <v>822</v>
      </c>
      <c r="X2057" s="82" t="s">
        <v>41950</v>
      </c>
      <c r="Y2057" s="82" t="s">
        <v>41951</v>
      </c>
      <c r="Z2057" s="82" t="s">
        <v>41952</v>
      </c>
      <c r="AA2057" s="82" t="s">
        <v>376</v>
      </c>
      <c r="AB2057" s="82" t="s">
        <v>41953</v>
      </c>
      <c r="AC2057" s="82" t="s">
        <v>41954</v>
      </c>
      <c r="AD2057" s="82" t="s">
        <v>41955</v>
      </c>
      <c r="AE2057" s="82" t="s">
        <v>40935</v>
      </c>
      <c r="AF2057" s="82" t="s">
        <v>41956</v>
      </c>
      <c r="AG2057" s="82" t="s">
        <v>382</v>
      </c>
      <c r="AH2057" s="82" t="s">
        <v>382</v>
      </c>
      <c r="AI2057" s="82" t="s">
        <v>1656</v>
      </c>
      <c r="AJ2057" s="82" t="s">
        <v>33659</v>
      </c>
      <c r="AK2057" s="82" t="s">
        <v>41957</v>
      </c>
      <c r="AL2057" s="82" t="s">
        <v>450</v>
      </c>
    </row>
    <row r="2058" spans="1:38" x14ac:dyDescent="0.25">
      <c r="A2058" s="82" t="s">
        <v>41958</v>
      </c>
      <c r="B2058" s="82">
        <v>93.774000000000001</v>
      </c>
      <c r="C2058" s="82" t="s">
        <v>41959</v>
      </c>
      <c r="D2058" s="82" t="s">
        <v>37310</v>
      </c>
      <c r="E2058" s="82" t="s">
        <v>41960</v>
      </c>
      <c r="F2058" s="82" t="s">
        <v>41961</v>
      </c>
      <c r="G2058" s="82" t="s">
        <v>504</v>
      </c>
      <c r="H2058" s="82" t="s">
        <v>360</v>
      </c>
      <c r="I2058" s="82" t="s">
        <v>41962</v>
      </c>
      <c r="J2058" s="82" t="s">
        <v>41963</v>
      </c>
      <c r="K2058" s="82" t="s">
        <v>41964</v>
      </c>
      <c r="L2058" s="82" t="s">
        <v>421</v>
      </c>
      <c r="M2058" s="82" t="s">
        <v>41965</v>
      </c>
      <c r="N2058" s="82" t="s">
        <v>20857</v>
      </c>
      <c r="O2058" s="82" t="s">
        <v>558</v>
      </c>
      <c r="P2058" s="82" t="s">
        <v>360</v>
      </c>
      <c r="Q2058" s="82" t="s">
        <v>41966</v>
      </c>
      <c r="R2058" s="82" t="s">
        <v>360</v>
      </c>
      <c r="S2058" s="82" t="s">
        <v>368</v>
      </c>
      <c r="T2058" s="82" t="s">
        <v>41967</v>
      </c>
      <c r="U2058" s="82" t="s">
        <v>443</v>
      </c>
      <c r="V2058" s="82" t="s">
        <v>41968</v>
      </c>
      <c r="W2058" s="82" t="s">
        <v>822</v>
      </c>
      <c r="X2058" s="82" t="s">
        <v>41969</v>
      </c>
      <c r="Y2058" s="82" t="s">
        <v>41970</v>
      </c>
      <c r="Z2058" s="82" t="s">
        <v>41971</v>
      </c>
      <c r="AA2058" s="82" t="s">
        <v>41972</v>
      </c>
      <c r="AB2058" s="82" t="s">
        <v>41973</v>
      </c>
      <c r="AC2058" s="82" t="s">
        <v>41974</v>
      </c>
      <c r="AD2058" s="82" t="s">
        <v>41975</v>
      </c>
      <c r="AE2058" s="82" t="s">
        <v>40935</v>
      </c>
      <c r="AF2058" s="82" t="s">
        <v>41976</v>
      </c>
      <c r="AG2058" s="82" t="s">
        <v>382</v>
      </c>
      <c r="AH2058" s="82" t="s">
        <v>382</v>
      </c>
      <c r="AI2058" s="82" t="s">
        <v>1656</v>
      </c>
      <c r="AJ2058" s="82" t="s">
        <v>33659</v>
      </c>
      <c r="AK2058" s="82" t="s">
        <v>41977</v>
      </c>
      <c r="AL2058" s="82" t="s">
        <v>450</v>
      </c>
    </row>
    <row r="2059" spans="1:38" x14ac:dyDescent="0.25">
      <c r="A2059" s="82" t="s">
        <v>41978</v>
      </c>
      <c r="B2059" s="82">
        <v>93.775000000000006</v>
      </c>
      <c r="C2059" s="82" t="s">
        <v>41979</v>
      </c>
      <c r="D2059" s="82" t="s">
        <v>37310</v>
      </c>
      <c r="E2059" s="82" t="s">
        <v>41980</v>
      </c>
      <c r="F2059" s="82" t="s">
        <v>41981</v>
      </c>
      <c r="G2059" s="82" t="s">
        <v>683</v>
      </c>
      <c r="H2059" s="82" t="s">
        <v>360</v>
      </c>
      <c r="I2059" s="82" t="s">
        <v>41982</v>
      </c>
      <c r="J2059" s="82" t="s">
        <v>41983</v>
      </c>
      <c r="K2059" s="82" t="s">
        <v>41984</v>
      </c>
      <c r="L2059" s="82" t="s">
        <v>421</v>
      </c>
      <c r="M2059" s="82" t="s">
        <v>41985</v>
      </c>
      <c r="N2059" s="82" t="s">
        <v>41986</v>
      </c>
      <c r="O2059" s="82" t="s">
        <v>558</v>
      </c>
      <c r="P2059" s="82" t="s">
        <v>41987</v>
      </c>
      <c r="Q2059" s="82" t="s">
        <v>41988</v>
      </c>
      <c r="R2059" s="82" t="s">
        <v>41989</v>
      </c>
      <c r="S2059" s="82" t="s">
        <v>41990</v>
      </c>
      <c r="T2059" s="82" t="s">
        <v>41991</v>
      </c>
      <c r="U2059" s="82" t="s">
        <v>41992</v>
      </c>
      <c r="V2059" s="82" t="s">
        <v>41993</v>
      </c>
      <c r="W2059" s="82" t="s">
        <v>41994</v>
      </c>
      <c r="X2059" s="82" t="s">
        <v>41995</v>
      </c>
      <c r="Y2059" s="82" t="s">
        <v>41996</v>
      </c>
      <c r="Z2059" s="82" t="s">
        <v>41997</v>
      </c>
      <c r="AA2059" s="82" t="s">
        <v>376</v>
      </c>
      <c r="AB2059" s="82" t="s">
        <v>41998</v>
      </c>
      <c r="AC2059" s="82" t="s">
        <v>735</v>
      </c>
      <c r="AD2059" s="82" t="s">
        <v>41999</v>
      </c>
      <c r="AE2059" s="82" t="s">
        <v>42000</v>
      </c>
      <c r="AF2059" s="82" t="s">
        <v>39340</v>
      </c>
      <c r="AG2059" s="82" t="s">
        <v>382</v>
      </c>
      <c r="AH2059" s="82" t="s">
        <v>382</v>
      </c>
      <c r="AI2059" s="82" t="s">
        <v>1656</v>
      </c>
      <c r="AJ2059" s="82" t="s">
        <v>33659</v>
      </c>
      <c r="AK2059" s="82" t="s">
        <v>42001</v>
      </c>
      <c r="AL2059" s="82" t="s">
        <v>415</v>
      </c>
    </row>
    <row r="2060" spans="1:38" x14ac:dyDescent="0.25">
      <c r="A2060" s="82" t="s">
        <v>42002</v>
      </c>
      <c r="B2060" s="82">
        <v>93.777000000000001</v>
      </c>
      <c r="D2060" s="82" t="s">
        <v>37310</v>
      </c>
      <c r="E2060" s="82" t="s">
        <v>42003</v>
      </c>
      <c r="F2060" s="82" t="s">
        <v>42004</v>
      </c>
      <c r="G2060" s="82" t="s">
        <v>683</v>
      </c>
      <c r="H2060" s="82" t="s">
        <v>360</v>
      </c>
      <c r="I2060" s="82" t="s">
        <v>42005</v>
      </c>
      <c r="J2060" s="82" t="s">
        <v>313</v>
      </c>
      <c r="K2060" s="82" t="s">
        <v>42006</v>
      </c>
      <c r="L2060" s="82" t="s">
        <v>21029</v>
      </c>
      <c r="M2060" s="82" t="s">
        <v>42007</v>
      </c>
      <c r="N2060" s="82" t="s">
        <v>42008</v>
      </c>
      <c r="O2060" s="82" t="s">
        <v>42009</v>
      </c>
      <c r="P2060" s="82" t="s">
        <v>42010</v>
      </c>
      <c r="Q2060" s="82" t="s">
        <v>42011</v>
      </c>
      <c r="R2060" s="82" t="s">
        <v>42012</v>
      </c>
      <c r="S2060" s="82" t="s">
        <v>368</v>
      </c>
      <c r="T2060" s="82" t="s">
        <v>42013</v>
      </c>
      <c r="U2060" s="82" t="s">
        <v>42014</v>
      </c>
      <c r="V2060" s="82" t="s">
        <v>42015</v>
      </c>
      <c r="W2060" s="82" t="s">
        <v>42016</v>
      </c>
      <c r="X2060" s="82" t="s">
        <v>40368</v>
      </c>
      <c r="Y2060" s="82" t="s">
        <v>42017</v>
      </c>
      <c r="Z2060" s="82" t="s">
        <v>42018</v>
      </c>
      <c r="AA2060" s="82" t="s">
        <v>376</v>
      </c>
      <c r="AB2060" s="82" t="s">
        <v>42019</v>
      </c>
      <c r="AC2060" s="82" t="s">
        <v>42020</v>
      </c>
      <c r="AD2060" s="82" t="s">
        <v>42021</v>
      </c>
      <c r="AE2060" s="82" t="s">
        <v>42022</v>
      </c>
      <c r="AF2060" s="82" t="s">
        <v>41916</v>
      </c>
      <c r="AG2060" s="82" t="s">
        <v>382</v>
      </c>
      <c r="AH2060" s="82" t="s">
        <v>42023</v>
      </c>
      <c r="AI2060" s="82" t="s">
        <v>1656</v>
      </c>
      <c r="AJ2060" s="82" t="s">
        <v>33659</v>
      </c>
      <c r="AK2060" s="82" t="s">
        <v>42024</v>
      </c>
      <c r="AL2060" s="82" t="s">
        <v>3887</v>
      </c>
    </row>
    <row r="2061" spans="1:38" x14ac:dyDescent="0.25">
      <c r="A2061" s="82" t="s">
        <v>213</v>
      </c>
      <c r="B2061" s="82">
        <v>93.778000000000006</v>
      </c>
      <c r="C2061" s="82" t="s">
        <v>42025</v>
      </c>
      <c r="D2061" s="82" t="s">
        <v>37310</v>
      </c>
      <c r="E2061" s="82" t="s">
        <v>42026</v>
      </c>
      <c r="F2061" s="82" t="s">
        <v>42027</v>
      </c>
      <c r="G2061" s="82" t="s">
        <v>683</v>
      </c>
      <c r="H2061" s="82" t="s">
        <v>360</v>
      </c>
      <c r="I2061" s="82" t="s">
        <v>42028</v>
      </c>
      <c r="J2061" s="82" t="s">
        <v>42029</v>
      </c>
      <c r="K2061" s="82" t="s">
        <v>42030</v>
      </c>
      <c r="L2061" s="82" t="s">
        <v>21029</v>
      </c>
      <c r="M2061" s="82" t="s">
        <v>42031</v>
      </c>
      <c r="N2061" s="82" t="s">
        <v>42032</v>
      </c>
      <c r="O2061" s="82" t="s">
        <v>42033</v>
      </c>
      <c r="P2061" s="82" t="s">
        <v>42034</v>
      </c>
      <c r="Q2061" s="82" t="s">
        <v>42035</v>
      </c>
      <c r="R2061" s="82" t="s">
        <v>42036</v>
      </c>
      <c r="S2061" s="82" t="s">
        <v>42037</v>
      </c>
      <c r="T2061" s="82" t="s">
        <v>42038</v>
      </c>
      <c r="U2061" s="82" t="s">
        <v>42039</v>
      </c>
      <c r="V2061" s="82" t="s">
        <v>632</v>
      </c>
      <c r="W2061" s="82" t="s">
        <v>42040</v>
      </c>
      <c r="X2061" s="82" t="s">
        <v>41995</v>
      </c>
      <c r="Y2061" s="82" t="s">
        <v>42041</v>
      </c>
      <c r="Z2061" s="82" t="s">
        <v>42042</v>
      </c>
      <c r="AA2061" s="82" t="s">
        <v>376</v>
      </c>
      <c r="AB2061" s="82" t="s">
        <v>42043</v>
      </c>
      <c r="AC2061" s="82" t="s">
        <v>42044</v>
      </c>
      <c r="AD2061" s="82" t="s">
        <v>42045</v>
      </c>
      <c r="AE2061" s="82" t="s">
        <v>42022</v>
      </c>
      <c r="AF2061" s="82" t="s">
        <v>42046</v>
      </c>
      <c r="AG2061" s="82" t="s">
        <v>382</v>
      </c>
      <c r="AH2061" s="82" t="s">
        <v>360</v>
      </c>
      <c r="AI2061" s="82" t="s">
        <v>1656</v>
      </c>
      <c r="AJ2061" s="82" t="s">
        <v>33659</v>
      </c>
      <c r="AK2061" s="82" t="s">
        <v>42047</v>
      </c>
      <c r="AL2061" s="82" t="s">
        <v>415</v>
      </c>
    </row>
    <row r="2062" spans="1:38" x14ac:dyDescent="0.25">
      <c r="A2062" s="82" t="s">
        <v>42048</v>
      </c>
      <c r="B2062" s="82">
        <v>93.778999999999996</v>
      </c>
      <c r="C2062" s="82" t="s">
        <v>42049</v>
      </c>
      <c r="D2062" s="82" t="s">
        <v>37310</v>
      </c>
      <c r="E2062" s="82" t="s">
        <v>42050</v>
      </c>
      <c r="F2062" s="82" t="s">
        <v>42051</v>
      </c>
      <c r="G2062" s="82" t="s">
        <v>359</v>
      </c>
      <c r="H2062" s="82" t="s">
        <v>360</v>
      </c>
      <c r="I2062" s="82" t="s">
        <v>42052</v>
      </c>
      <c r="J2062" s="82" t="s">
        <v>42053</v>
      </c>
      <c r="K2062" s="82" t="s">
        <v>42054</v>
      </c>
      <c r="L2062" s="82" t="s">
        <v>42055</v>
      </c>
      <c r="M2062" s="82" t="s">
        <v>42056</v>
      </c>
      <c r="N2062" s="82" t="s">
        <v>42057</v>
      </c>
      <c r="O2062" s="82" t="s">
        <v>558</v>
      </c>
      <c r="P2062" s="82" t="s">
        <v>42058</v>
      </c>
      <c r="Q2062" s="82" t="s">
        <v>42059</v>
      </c>
      <c r="R2062" s="82" t="s">
        <v>42060</v>
      </c>
      <c r="S2062" s="82" t="s">
        <v>368</v>
      </c>
      <c r="T2062" s="82" t="s">
        <v>42061</v>
      </c>
      <c r="U2062" s="82" t="s">
        <v>42062</v>
      </c>
      <c r="V2062" s="82" t="s">
        <v>42063</v>
      </c>
      <c r="W2062" s="82" t="s">
        <v>42064</v>
      </c>
      <c r="X2062" s="82" t="s">
        <v>40368</v>
      </c>
      <c r="Y2062" s="82" t="s">
        <v>42065</v>
      </c>
      <c r="Z2062" s="82" t="s">
        <v>42066</v>
      </c>
      <c r="AA2062" s="82" t="s">
        <v>376</v>
      </c>
      <c r="AB2062" s="82" t="s">
        <v>42067</v>
      </c>
      <c r="AC2062" s="82" t="s">
        <v>42068</v>
      </c>
      <c r="AD2062" s="82" t="s">
        <v>42069</v>
      </c>
      <c r="AE2062" s="82" t="s">
        <v>42022</v>
      </c>
      <c r="AF2062" s="82" t="s">
        <v>41916</v>
      </c>
      <c r="AH2062" s="82" t="s">
        <v>42070</v>
      </c>
      <c r="AI2062" s="82" t="s">
        <v>1656</v>
      </c>
      <c r="AJ2062" s="82" t="s">
        <v>33659</v>
      </c>
      <c r="AK2062" s="82" t="s">
        <v>42071</v>
      </c>
      <c r="AL2062" s="82" t="s">
        <v>1286</v>
      </c>
    </row>
    <row r="2063" spans="1:38" x14ac:dyDescent="0.25">
      <c r="A2063" s="82" t="s">
        <v>42072</v>
      </c>
      <c r="B2063" s="82">
        <v>93.78</v>
      </c>
      <c r="D2063" s="82" t="s">
        <v>37310</v>
      </c>
      <c r="E2063" s="82" t="s">
        <v>42073</v>
      </c>
      <c r="F2063" s="82" t="s">
        <v>42074</v>
      </c>
      <c r="G2063" s="82" t="s">
        <v>683</v>
      </c>
      <c r="H2063" s="82" t="s">
        <v>360</v>
      </c>
      <c r="I2063" s="82" t="s">
        <v>42075</v>
      </c>
      <c r="J2063" s="82" t="s">
        <v>42076</v>
      </c>
      <c r="K2063" s="82" t="s">
        <v>42077</v>
      </c>
      <c r="L2063" s="82" t="s">
        <v>24819</v>
      </c>
      <c r="M2063" s="82" t="s">
        <v>42078</v>
      </c>
      <c r="N2063" s="82" t="s">
        <v>42079</v>
      </c>
      <c r="O2063" s="82" t="s">
        <v>558</v>
      </c>
      <c r="P2063" s="82" t="s">
        <v>42080</v>
      </c>
      <c r="Q2063" s="82" t="s">
        <v>42081</v>
      </c>
      <c r="R2063" s="82" t="s">
        <v>367</v>
      </c>
      <c r="S2063" s="82" t="s">
        <v>368</v>
      </c>
      <c r="T2063" s="82" t="s">
        <v>42082</v>
      </c>
      <c r="U2063" s="82" t="s">
        <v>42083</v>
      </c>
      <c r="V2063" s="82" t="s">
        <v>42063</v>
      </c>
      <c r="W2063" s="82" t="s">
        <v>42064</v>
      </c>
      <c r="X2063" s="82" t="s">
        <v>37322</v>
      </c>
      <c r="Y2063" s="82" t="s">
        <v>42084</v>
      </c>
      <c r="Z2063" s="82" t="s">
        <v>367</v>
      </c>
      <c r="AA2063" s="82" t="s">
        <v>376</v>
      </c>
      <c r="AB2063" s="82" t="s">
        <v>42085</v>
      </c>
      <c r="AC2063" s="82" t="s">
        <v>42086</v>
      </c>
      <c r="AD2063" s="82" t="s">
        <v>42087</v>
      </c>
      <c r="AE2063" s="82" t="s">
        <v>42088</v>
      </c>
      <c r="AF2063" s="82" t="s">
        <v>382</v>
      </c>
      <c r="AG2063" s="82" t="s">
        <v>382</v>
      </c>
      <c r="AH2063" s="82" t="s">
        <v>42089</v>
      </c>
      <c r="AI2063" s="82" t="s">
        <v>4409</v>
      </c>
      <c r="AJ2063" s="82" t="s">
        <v>33659</v>
      </c>
      <c r="AK2063" s="82" t="s">
        <v>42090</v>
      </c>
      <c r="AL2063" s="82" t="s">
        <v>1286</v>
      </c>
    </row>
    <row r="2064" spans="1:38" x14ac:dyDescent="0.25">
      <c r="A2064" s="82" t="s">
        <v>42091</v>
      </c>
      <c r="B2064" s="82">
        <v>93.787000000000006</v>
      </c>
      <c r="C2064" s="82" t="s">
        <v>42092</v>
      </c>
      <c r="D2064" s="82" t="s">
        <v>34087</v>
      </c>
      <c r="E2064" s="82" t="s">
        <v>42093</v>
      </c>
      <c r="F2064" s="82" t="s">
        <v>42094</v>
      </c>
      <c r="G2064" s="82" t="s">
        <v>2317</v>
      </c>
      <c r="H2064" s="82" t="s">
        <v>360</v>
      </c>
      <c r="I2064" s="82" t="s">
        <v>42095</v>
      </c>
      <c r="J2064" s="82" t="s">
        <v>42096</v>
      </c>
      <c r="K2064" s="82" t="s">
        <v>42097</v>
      </c>
      <c r="L2064" s="82" t="s">
        <v>421</v>
      </c>
      <c r="M2064" s="82" t="s">
        <v>42098</v>
      </c>
      <c r="N2064" s="82" t="s">
        <v>42099</v>
      </c>
      <c r="O2064" s="82" t="s">
        <v>558</v>
      </c>
      <c r="P2064" s="82" t="s">
        <v>42100</v>
      </c>
      <c r="Q2064" s="82" t="s">
        <v>360</v>
      </c>
      <c r="R2064" s="82" t="s">
        <v>42101</v>
      </c>
      <c r="S2064" s="82" t="s">
        <v>400</v>
      </c>
      <c r="T2064" s="82" t="s">
        <v>42102</v>
      </c>
      <c r="U2064" s="82" t="s">
        <v>42103</v>
      </c>
      <c r="V2064" s="82" t="s">
        <v>632</v>
      </c>
      <c r="W2064" s="82" t="s">
        <v>42104</v>
      </c>
      <c r="X2064" s="82" t="s">
        <v>34582</v>
      </c>
      <c r="Y2064" s="82" t="s">
        <v>42105</v>
      </c>
      <c r="Z2064" s="82" t="s">
        <v>42106</v>
      </c>
      <c r="AA2064" s="82" t="s">
        <v>376</v>
      </c>
      <c r="AB2064" s="82" t="s">
        <v>42107</v>
      </c>
      <c r="AC2064" s="82" t="s">
        <v>735</v>
      </c>
      <c r="AD2064" s="82" t="s">
        <v>42108</v>
      </c>
      <c r="AE2064" s="82" t="s">
        <v>34103</v>
      </c>
      <c r="AF2064" s="82" t="s">
        <v>42109</v>
      </c>
      <c r="AG2064" s="82" t="s">
        <v>382</v>
      </c>
      <c r="AH2064" s="82" t="s">
        <v>42110</v>
      </c>
      <c r="AI2064" s="82" t="s">
        <v>41021</v>
      </c>
      <c r="AJ2064" s="82" t="s">
        <v>33659</v>
      </c>
      <c r="AK2064" s="82" t="s">
        <v>42111</v>
      </c>
      <c r="AL2064" s="82" t="s">
        <v>415</v>
      </c>
    </row>
    <row r="2065" spans="1:38" x14ac:dyDescent="0.25">
      <c r="A2065" s="82" t="s">
        <v>42112</v>
      </c>
      <c r="B2065" s="82">
        <v>93.787999999999997</v>
      </c>
      <c r="C2065" s="82" t="s">
        <v>42113</v>
      </c>
      <c r="D2065" s="82" t="s">
        <v>34812</v>
      </c>
      <c r="E2065" s="82" t="s">
        <v>42114</v>
      </c>
      <c r="F2065" s="82" t="s">
        <v>42115</v>
      </c>
      <c r="G2065" s="82" t="s">
        <v>683</v>
      </c>
      <c r="H2065" s="82" t="s">
        <v>360</v>
      </c>
      <c r="I2065" s="82" t="s">
        <v>11</v>
      </c>
      <c r="J2065" s="82" t="s">
        <v>11</v>
      </c>
      <c r="K2065" s="82" t="s">
        <v>42116</v>
      </c>
      <c r="L2065" s="82" t="s">
        <v>580</v>
      </c>
      <c r="M2065" s="82" t="s">
        <v>421</v>
      </c>
      <c r="N2065" s="82" t="s">
        <v>42117</v>
      </c>
      <c r="O2065" s="82" t="s">
        <v>42118</v>
      </c>
      <c r="P2065" s="82" t="s">
        <v>360</v>
      </c>
      <c r="Q2065" s="82" t="s">
        <v>360</v>
      </c>
      <c r="R2065" s="82" t="s">
        <v>360</v>
      </c>
      <c r="S2065" s="82" t="s">
        <v>400</v>
      </c>
      <c r="T2065" s="82" t="s">
        <v>42119</v>
      </c>
      <c r="U2065" s="82" t="s">
        <v>42120</v>
      </c>
      <c r="V2065" s="82" t="s">
        <v>632</v>
      </c>
      <c r="W2065" s="82" t="s">
        <v>42121</v>
      </c>
      <c r="X2065" s="82" t="s">
        <v>34824</v>
      </c>
      <c r="Y2065" s="82" t="s">
        <v>42122</v>
      </c>
      <c r="AA2065" s="82" t="s">
        <v>42123</v>
      </c>
      <c r="AB2065" s="82" t="s">
        <v>42124</v>
      </c>
      <c r="AC2065" s="82" t="s">
        <v>1011</v>
      </c>
      <c r="AD2065" s="82" t="s">
        <v>42125</v>
      </c>
      <c r="AE2065" s="82" t="s">
        <v>34830</v>
      </c>
      <c r="AF2065" s="82" t="s">
        <v>42126</v>
      </c>
      <c r="AG2065" s="82" t="s">
        <v>382</v>
      </c>
      <c r="AH2065" s="82" t="s">
        <v>360</v>
      </c>
      <c r="AI2065" s="82" t="s">
        <v>42127</v>
      </c>
      <c r="AJ2065" s="82" t="s">
        <v>33659</v>
      </c>
      <c r="AK2065" s="82" t="s">
        <v>42128</v>
      </c>
      <c r="AL2065" s="82" t="s">
        <v>415</v>
      </c>
    </row>
    <row r="2066" spans="1:38" x14ac:dyDescent="0.25">
      <c r="A2066" s="82" t="s">
        <v>42129</v>
      </c>
      <c r="B2066" s="82">
        <v>93.790999999999997</v>
      </c>
      <c r="C2066" s="82" t="s">
        <v>42130</v>
      </c>
      <c r="D2066" s="82" t="s">
        <v>37310</v>
      </c>
      <c r="E2066" s="82" t="s">
        <v>42131</v>
      </c>
      <c r="F2066" s="82" t="s">
        <v>42132</v>
      </c>
      <c r="G2066" s="82" t="s">
        <v>359</v>
      </c>
      <c r="H2066" s="82" t="s">
        <v>360</v>
      </c>
      <c r="I2066" s="82" t="s">
        <v>42133</v>
      </c>
      <c r="J2066" s="82" t="s">
        <v>42134</v>
      </c>
      <c r="K2066" s="82" t="s">
        <v>42135</v>
      </c>
      <c r="L2066" s="82" t="s">
        <v>18442</v>
      </c>
      <c r="M2066" s="82" t="s">
        <v>42136</v>
      </c>
      <c r="N2066" s="82" t="s">
        <v>42137</v>
      </c>
      <c r="O2066" s="82" t="s">
        <v>42138</v>
      </c>
      <c r="P2066" s="82" t="s">
        <v>42139</v>
      </c>
      <c r="Q2066" s="82" t="s">
        <v>42140</v>
      </c>
      <c r="R2066" s="82" t="s">
        <v>42141</v>
      </c>
      <c r="S2066" s="82" t="s">
        <v>42142</v>
      </c>
      <c r="T2066" s="82" t="s">
        <v>42143</v>
      </c>
      <c r="U2066" s="82" t="s">
        <v>42144</v>
      </c>
      <c r="V2066" s="82" t="s">
        <v>27748</v>
      </c>
      <c r="W2066" s="82" t="s">
        <v>42145</v>
      </c>
      <c r="X2066" s="82" t="s">
        <v>39334</v>
      </c>
      <c r="Y2066" s="82" t="s">
        <v>42146</v>
      </c>
      <c r="Z2066" s="82" t="s">
        <v>42147</v>
      </c>
      <c r="AA2066" s="82" t="s">
        <v>376</v>
      </c>
      <c r="AB2066" s="82" t="s">
        <v>42148</v>
      </c>
      <c r="AC2066" s="82" t="s">
        <v>735</v>
      </c>
      <c r="AD2066" s="82" t="s">
        <v>42149</v>
      </c>
      <c r="AE2066" s="82" t="s">
        <v>42150</v>
      </c>
      <c r="AF2066" s="82" t="s">
        <v>382</v>
      </c>
      <c r="AG2066" s="82" t="s">
        <v>382</v>
      </c>
      <c r="AH2066" s="82" t="s">
        <v>382</v>
      </c>
      <c r="AI2066" s="82" t="s">
        <v>1235</v>
      </c>
      <c r="AJ2066" s="82" t="s">
        <v>33659</v>
      </c>
      <c r="AK2066" s="82" t="s">
        <v>42151</v>
      </c>
      <c r="AL2066" s="82" t="s">
        <v>387</v>
      </c>
    </row>
    <row r="2067" spans="1:38" x14ac:dyDescent="0.25">
      <c r="A2067" s="82" t="s">
        <v>38031</v>
      </c>
      <c r="B2067" s="82">
        <v>93.792000000000002</v>
      </c>
      <c r="C2067" s="82" t="s">
        <v>3562</v>
      </c>
      <c r="D2067" s="82" t="s">
        <v>42152</v>
      </c>
      <c r="E2067" s="82" t="s">
        <v>9788</v>
      </c>
      <c r="F2067" s="82" t="s">
        <v>37763</v>
      </c>
      <c r="G2067" s="82" t="s">
        <v>360</v>
      </c>
      <c r="H2067" s="82" t="s">
        <v>360</v>
      </c>
      <c r="I2067" s="82" t="s">
        <v>42153</v>
      </c>
      <c r="J2067" s="82" t="s">
        <v>360</v>
      </c>
      <c r="K2067" s="82" t="s">
        <v>628</v>
      </c>
      <c r="L2067" s="82" t="s">
        <v>1180</v>
      </c>
      <c r="M2067" s="82" t="s">
        <v>38034</v>
      </c>
      <c r="N2067" s="82" t="s">
        <v>37766</v>
      </c>
      <c r="O2067" s="82" t="s">
        <v>558</v>
      </c>
      <c r="P2067" s="82" t="s">
        <v>3562</v>
      </c>
      <c r="Q2067" s="82" t="s">
        <v>367</v>
      </c>
      <c r="R2067" s="82" t="s">
        <v>37767</v>
      </c>
      <c r="S2067" s="82" t="s">
        <v>400</v>
      </c>
      <c r="T2067" s="82" t="s">
        <v>42154</v>
      </c>
      <c r="U2067" s="82" t="s">
        <v>42155</v>
      </c>
      <c r="V2067" s="82" t="s">
        <v>632</v>
      </c>
      <c r="W2067" s="82" t="s">
        <v>37770</v>
      </c>
      <c r="X2067" s="82" t="s">
        <v>34124</v>
      </c>
      <c r="Y2067" s="82" t="s">
        <v>17643</v>
      </c>
      <c r="Z2067" s="82" t="s">
        <v>37772</v>
      </c>
      <c r="AA2067" s="82" t="s">
        <v>376</v>
      </c>
      <c r="AB2067" s="82" t="s">
        <v>382</v>
      </c>
      <c r="AC2067" s="82" t="s">
        <v>9825</v>
      </c>
      <c r="AD2067" s="82" t="s">
        <v>42156</v>
      </c>
      <c r="AF2067" s="82" t="s">
        <v>382</v>
      </c>
      <c r="AG2067" s="82" t="s">
        <v>382</v>
      </c>
      <c r="AH2067" s="82" t="s">
        <v>37774</v>
      </c>
      <c r="AI2067" s="82" t="s">
        <v>38021</v>
      </c>
      <c r="AJ2067" s="82" t="s">
        <v>33659</v>
      </c>
      <c r="AK2067" s="82" t="s">
        <v>42157</v>
      </c>
      <c r="AL2067" s="82" t="s">
        <v>20826</v>
      </c>
    </row>
    <row r="2068" spans="1:38" x14ac:dyDescent="0.25">
      <c r="A2068" s="82" t="s">
        <v>42158</v>
      </c>
      <c r="B2068" s="82">
        <v>93.796000000000006</v>
      </c>
      <c r="D2068" s="82" t="s">
        <v>37310</v>
      </c>
      <c r="E2068" s="82" t="s">
        <v>42159</v>
      </c>
      <c r="F2068" s="82" t="s">
        <v>42160</v>
      </c>
      <c r="G2068" s="82" t="s">
        <v>683</v>
      </c>
      <c r="H2068" s="82" t="s">
        <v>360</v>
      </c>
      <c r="I2068" s="82" t="s">
        <v>42161</v>
      </c>
      <c r="J2068" s="82" t="s">
        <v>313</v>
      </c>
      <c r="K2068" s="82" t="s">
        <v>42162</v>
      </c>
      <c r="L2068" s="82" t="s">
        <v>42163</v>
      </c>
      <c r="M2068" s="82" t="s">
        <v>42164</v>
      </c>
      <c r="N2068" s="82" t="s">
        <v>42165</v>
      </c>
      <c r="O2068" s="82" t="s">
        <v>42166</v>
      </c>
      <c r="P2068" s="82" t="s">
        <v>360</v>
      </c>
      <c r="Q2068" s="82" t="s">
        <v>42167</v>
      </c>
      <c r="R2068" s="82" t="s">
        <v>42168</v>
      </c>
      <c r="S2068" s="82" t="s">
        <v>42169</v>
      </c>
      <c r="T2068" s="82" t="s">
        <v>42170</v>
      </c>
      <c r="U2068" s="82" t="s">
        <v>631</v>
      </c>
      <c r="V2068" s="82" t="s">
        <v>632</v>
      </c>
      <c r="W2068" s="82" t="s">
        <v>42171</v>
      </c>
      <c r="X2068" s="82" t="s">
        <v>42172</v>
      </c>
      <c r="Y2068" s="82" t="s">
        <v>42173</v>
      </c>
      <c r="Z2068" s="82" t="s">
        <v>42174</v>
      </c>
      <c r="AA2068" s="82" t="s">
        <v>376</v>
      </c>
      <c r="AB2068" s="82" t="s">
        <v>42175</v>
      </c>
      <c r="AC2068" s="82" t="s">
        <v>446</v>
      </c>
      <c r="AD2068" s="82" t="s">
        <v>42176</v>
      </c>
      <c r="AE2068" s="82" t="s">
        <v>42177</v>
      </c>
      <c r="AF2068" s="82" t="s">
        <v>382</v>
      </c>
      <c r="AG2068" s="82" t="s">
        <v>382</v>
      </c>
      <c r="AH2068" s="82" t="s">
        <v>382</v>
      </c>
      <c r="AI2068" s="82" t="s">
        <v>42178</v>
      </c>
      <c r="AJ2068" s="82" t="s">
        <v>33659</v>
      </c>
      <c r="AK2068" s="82" t="s">
        <v>42179</v>
      </c>
      <c r="AL2068" s="82" t="s">
        <v>3887</v>
      </c>
    </row>
    <row r="2069" spans="1:38" x14ac:dyDescent="0.25">
      <c r="A2069" s="82" t="s">
        <v>42180</v>
      </c>
      <c r="B2069" s="82">
        <v>93.799000000000007</v>
      </c>
      <c r="C2069" s="82" t="s">
        <v>42181</v>
      </c>
      <c r="D2069" s="82" t="s">
        <v>34812</v>
      </c>
      <c r="E2069" s="82" t="s">
        <v>42182</v>
      </c>
      <c r="F2069" s="82" t="s">
        <v>42183</v>
      </c>
      <c r="G2069" s="82" t="s">
        <v>2317</v>
      </c>
      <c r="H2069" s="82" t="s">
        <v>360</v>
      </c>
      <c r="I2069" s="82" t="s">
        <v>42184</v>
      </c>
      <c r="J2069" s="82" t="s">
        <v>42185</v>
      </c>
      <c r="K2069" s="82" t="s">
        <v>42186</v>
      </c>
      <c r="L2069" s="82" t="s">
        <v>42187</v>
      </c>
      <c r="M2069" s="82" t="s">
        <v>1376</v>
      </c>
      <c r="N2069" s="82" t="s">
        <v>42188</v>
      </c>
      <c r="O2069" s="82" t="s">
        <v>366</v>
      </c>
      <c r="P2069" s="82" t="s">
        <v>360</v>
      </c>
      <c r="Q2069" s="82" t="s">
        <v>360</v>
      </c>
      <c r="R2069" s="82" t="s">
        <v>42189</v>
      </c>
      <c r="S2069" s="82" t="s">
        <v>400</v>
      </c>
      <c r="T2069" s="82" t="s">
        <v>42190</v>
      </c>
      <c r="U2069" s="82" t="s">
        <v>42191</v>
      </c>
      <c r="V2069" s="82" t="s">
        <v>42192</v>
      </c>
      <c r="W2069" s="82" t="s">
        <v>36484</v>
      </c>
      <c r="X2069" s="82" t="s">
        <v>42193</v>
      </c>
      <c r="Y2069" s="82" t="s">
        <v>42194</v>
      </c>
      <c r="Z2069" s="82" t="s">
        <v>42195</v>
      </c>
      <c r="AA2069" s="82" t="s">
        <v>376</v>
      </c>
      <c r="AB2069" s="82" t="s">
        <v>382</v>
      </c>
      <c r="AC2069" s="82" t="s">
        <v>42196</v>
      </c>
      <c r="AD2069" s="82" t="s">
        <v>35197</v>
      </c>
      <c r="AE2069" s="82" t="s">
        <v>42197</v>
      </c>
      <c r="AF2069" s="82" t="s">
        <v>382</v>
      </c>
      <c r="AG2069" s="82" t="s">
        <v>382</v>
      </c>
      <c r="AH2069" s="82" t="s">
        <v>42198</v>
      </c>
      <c r="AI2069" s="82" t="s">
        <v>2425</v>
      </c>
      <c r="AJ2069" s="82" t="s">
        <v>33659</v>
      </c>
      <c r="AK2069" s="82" t="s">
        <v>42199</v>
      </c>
      <c r="AL2069" s="82" t="s">
        <v>415</v>
      </c>
    </row>
    <row r="2070" spans="1:38" x14ac:dyDescent="0.25">
      <c r="A2070" s="82" t="s">
        <v>42200</v>
      </c>
      <c r="B2070" s="82">
        <v>93.8</v>
      </c>
      <c r="C2070" s="82" t="s">
        <v>42201</v>
      </c>
      <c r="D2070" s="82" t="s">
        <v>34110</v>
      </c>
      <c r="E2070" s="82" t="s">
        <v>42202</v>
      </c>
      <c r="F2070" s="82" t="s">
        <v>42203</v>
      </c>
      <c r="G2070" s="82" t="s">
        <v>600</v>
      </c>
      <c r="H2070" s="82" t="s">
        <v>360</v>
      </c>
      <c r="I2070" s="82" t="s">
        <v>42204</v>
      </c>
      <c r="J2070" s="82" t="s">
        <v>42205</v>
      </c>
      <c r="K2070" s="82" t="s">
        <v>42206</v>
      </c>
      <c r="L2070" s="82" t="s">
        <v>34253</v>
      </c>
      <c r="M2070" s="82" t="s">
        <v>421</v>
      </c>
      <c r="N2070" s="82" t="s">
        <v>42207</v>
      </c>
      <c r="O2070" s="82" t="s">
        <v>558</v>
      </c>
      <c r="P2070" s="82" t="s">
        <v>42208</v>
      </c>
      <c r="Q2070" s="82" t="s">
        <v>360</v>
      </c>
      <c r="R2070" s="82" t="s">
        <v>42209</v>
      </c>
      <c r="S2070" s="82" t="s">
        <v>368</v>
      </c>
      <c r="T2070" s="82" t="s">
        <v>42210</v>
      </c>
      <c r="U2070" s="82" t="s">
        <v>42211</v>
      </c>
      <c r="V2070" s="82" t="s">
        <v>42212</v>
      </c>
      <c r="W2070" s="82" t="s">
        <v>360</v>
      </c>
      <c r="X2070" s="82" t="s">
        <v>34124</v>
      </c>
      <c r="Y2070" s="82" t="s">
        <v>42213</v>
      </c>
      <c r="Z2070" s="82" t="s">
        <v>42214</v>
      </c>
      <c r="AA2070" s="82" t="s">
        <v>376</v>
      </c>
      <c r="AB2070" s="82" t="s">
        <v>42215</v>
      </c>
      <c r="AC2070" s="82" t="s">
        <v>1011</v>
      </c>
      <c r="AD2070" s="82" t="s">
        <v>42216</v>
      </c>
      <c r="AF2070" s="82" t="s">
        <v>34168</v>
      </c>
      <c r="AG2070" s="82" t="s">
        <v>382</v>
      </c>
      <c r="AH2070" s="82" t="s">
        <v>42217</v>
      </c>
      <c r="AI2070" s="82" t="s">
        <v>42218</v>
      </c>
      <c r="AJ2070" s="82" t="s">
        <v>33659</v>
      </c>
      <c r="AK2070" s="82" t="s">
        <v>42219</v>
      </c>
      <c r="AL2070" s="82" t="s">
        <v>415</v>
      </c>
    </row>
    <row r="2071" spans="1:38" x14ac:dyDescent="0.25">
      <c r="A2071" s="82" t="s">
        <v>42220</v>
      </c>
      <c r="B2071" s="82">
        <v>93.801000000000002</v>
      </c>
      <c r="D2071" s="82" t="s">
        <v>33643</v>
      </c>
      <c r="E2071" s="82" t="s">
        <v>42221</v>
      </c>
      <c r="F2071" s="82" t="s">
        <v>42222</v>
      </c>
      <c r="G2071" s="82" t="s">
        <v>359</v>
      </c>
      <c r="H2071" s="82" t="s">
        <v>360</v>
      </c>
      <c r="I2071" s="82" t="s">
        <v>42223</v>
      </c>
      <c r="J2071" s="82" t="s">
        <v>42224</v>
      </c>
      <c r="K2071" s="82" t="s">
        <v>628</v>
      </c>
      <c r="L2071" s="82" t="s">
        <v>421</v>
      </c>
      <c r="M2071" s="82" t="s">
        <v>42225</v>
      </c>
      <c r="N2071" s="82" t="s">
        <v>37705</v>
      </c>
      <c r="O2071" s="82" t="s">
        <v>558</v>
      </c>
      <c r="P2071" s="82" t="s">
        <v>360</v>
      </c>
      <c r="Q2071" s="82" t="s">
        <v>360</v>
      </c>
      <c r="R2071" s="82" t="s">
        <v>360</v>
      </c>
      <c r="S2071" s="82" t="s">
        <v>400</v>
      </c>
      <c r="T2071" s="82" t="s">
        <v>42226</v>
      </c>
      <c r="U2071" s="82" t="s">
        <v>42227</v>
      </c>
      <c r="V2071" s="82" t="s">
        <v>37819</v>
      </c>
      <c r="W2071" s="82" t="s">
        <v>42228</v>
      </c>
      <c r="X2071" s="82" t="s">
        <v>34401</v>
      </c>
      <c r="Y2071" s="82" t="s">
        <v>42229</v>
      </c>
      <c r="Z2071" s="82" t="s">
        <v>42230</v>
      </c>
      <c r="AA2071" s="82" t="s">
        <v>376</v>
      </c>
      <c r="AB2071" s="82" t="s">
        <v>382</v>
      </c>
      <c r="AC2071" s="82" t="s">
        <v>735</v>
      </c>
      <c r="AD2071" s="82" t="s">
        <v>42231</v>
      </c>
      <c r="AE2071" s="82" t="s">
        <v>33799</v>
      </c>
      <c r="AF2071" s="82" t="s">
        <v>382</v>
      </c>
      <c r="AG2071" s="82" t="s">
        <v>382</v>
      </c>
      <c r="AH2071" s="82" t="s">
        <v>42232</v>
      </c>
      <c r="AI2071" s="82" t="s">
        <v>42233</v>
      </c>
      <c r="AJ2071" s="82" t="s">
        <v>33659</v>
      </c>
      <c r="AK2071" s="82" t="s">
        <v>42234</v>
      </c>
      <c r="AL2071" s="82" t="s">
        <v>1286</v>
      </c>
    </row>
    <row r="2072" spans="1:38" x14ac:dyDescent="0.25">
      <c r="A2072" s="82" t="s">
        <v>42235</v>
      </c>
      <c r="B2072" s="82">
        <v>93.808000000000007</v>
      </c>
      <c r="C2072" s="82" t="s">
        <v>42236</v>
      </c>
      <c r="D2072" s="82" t="s">
        <v>34110</v>
      </c>
      <c r="E2072" s="82" t="s">
        <v>38424</v>
      </c>
      <c r="F2072" s="82" t="s">
        <v>42237</v>
      </c>
      <c r="G2072" s="82" t="s">
        <v>600</v>
      </c>
      <c r="H2072" s="82" t="s">
        <v>360</v>
      </c>
      <c r="I2072" s="82" t="s">
        <v>42238</v>
      </c>
      <c r="J2072" s="82" t="s">
        <v>42238</v>
      </c>
      <c r="K2072" s="82" t="s">
        <v>628</v>
      </c>
      <c r="L2072" s="82" t="s">
        <v>34253</v>
      </c>
      <c r="M2072" s="82" t="s">
        <v>42239</v>
      </c>
      <c r="N2072" s="82" t="s">
        <v>42240</v>
      </c>
      <c r="O2072" s="82" t="s">
        <v>558</v>
      </c>
      <c r="P2072" s="82" t="s">
        <v>360</v>
      </c>
      <c r="Q2072" s="82" t="s">
        <v>360</v>
      </c>
      <c r="R2072" s="82" t="s">
        <v>42241</v>
      </c>
      <c r="S2072" s="82" t="s">
        <v>400</v>
      </c>
      <c r="T2072" s="82" t="s">
        <v>42242</v>
      </c>
      <c r="U2072" s="82" t="s">
        <v>42243</v>
      </c>
      <c r="V2072" s="82" t="s">
        <v>632</v>
      </c>
      <c r="W2072" s="82" t="s">
        <v>42244</v>
      </c>
      <c r="X2072" s="82" t="s">
        <v>34124</v>
      </c>
      <c r="Y2072" s="82" t="s">
        <v>42245</v>
      </c>
      <c r="Z2072" s="82" t="s">
        <v>42246</v>
      </c>
      <c r="AA2072" s="82" t="s">
        <v>376</v>
      </c>
      <c r="AB2072" s="82" t="s">
        <v>42247</v>
      </c>
      <c r="AC2072" s="82" t="s">
        <v>735</v>
      </c>
      <c r="AD2072" s="82" t="s">
        <v>42248</v>
      </c>
      <c r="AE2072" s="82" t="s">
        <v>360</v>
      </c>
      <c r="AF2072" s="82" t="s">
        <v>382</v>
      </c>
      <c r="AG2072" s="82" t="s">
        <v>382</v>
      </c>
      <c r="AH2072" s="82" t="s">
        <v>37344</v>
      </c>
      <c r="AI2072" s="82" t="s">
        <v>42218</v>
      </c>
      <c r="AJ2072" s="82" t="s">
        <v>33659</v>
      </c>
      <c r="AK2072" s="82" t="s">
        <v>42249</v>
      </c>
      <c r="AL2072" s="82" t="s">
        <v>1286</v>
      </c>
    </row>
    <row r="2073" spans="1:38" x14ac:dyDescent="0.25">
      <c r="A2073" s="82" t="s">
        <v>42250</v>
      </c>
      <c r="B2073" s="82">
        <v>93.808999999999997</v>
      </c>
      <c r="D2073" s="82" t="s">
        <v>34110</v>
      </c>
      <c r="E2073" s="82" t="s">
        <v>42251</v>
      </c>
      <c r="F2073" s="82" t="s">
        <v>42252</v>
      </c>
      <c r="G2073" s="82" t="s">
        <v>600</v>
      </c>
      <c r="H2073" s="82" t="s">
        <v>360</v>
      </c>
      <c r="I2073" s="82" t="s">
        <v>42253</v>
      </c>
      <c r="J2073" s="82" t="s">
        <v>42254</v>
      </c>
      <c r="K2073" s="82" t="s">
        <v>42255</v>
      </c>
      <c r="L2073" s="82" t="s">
        <v>421</v>
      </c>
      <c r="M2073" s="82" t="s">
        <v>421</v>
      </c>
      <c r="N2073" s="82" t="s">
        <v>42256</v>
      </c>
      <c r="O2073" s="82" t="s">
        <v>558</v>
      </c>
      <c r="P2073" s="82" t="s">
        <v>360</v>
      </c>
      <c r="Q2073" s="82" t="s">
        <v>360</v>
      </c>
      <c r="R2073" s="82" t="s">
        <v>360</v>
      </c>
      <c r="S2073" s="82" t="s">
        <v>400</v>
      </c>
      <c r="T2073" s="82" t="s">
        <v>42257</v>
      </c>
      <c r="U2073" s="82" t="s">
        <v>42258</v>
      </c>
      <c r="V2073" s="82" t="s">
        <v>632</v>
      </c>
      <c r="X2073" s="82" t="s">
        <v>34124</v>
      </c>
      <c r="Y2073" s="82" t="s">
        <v>42259</v>
      </c>
      <c r="Z2073" s="82" t="s">
        <v>427</v>
      </c>
      <c r="AA2073" s="82" t="s">
        <v>376</v>
      </c>
      <c r="AB2073" s="82" t="s">
        <v>42260</v>
      </c>
      <c r="AC2073" s="82" t="s">
        <v>735</v>
      </c>
      <c r="AD2073" s="82" t="s">
        <v>42261</v>
      </c>
      <c r="AE2073" s="82" t="s">
        <v>34128</v>
      </c>
      <c r="AF2073" s="82" t="s">
        <v>382</v>
      </c>
      <c r="AG2073" s="82" t="s">
        <v>382</v>
      </c>
      <c r="AH2073" s="82" t="s">
        <v>42262</v>
      </c>
      <c r="AI2073" s="82" t="s">
        <v>42218</v>
      </c>
      <c r="AJ2073" s="82" t="s">
        <v>33659</v>
      </c>
      <c r="AK2073" s="82" t="s">
        <v>42263</v>
      </c>
      <c r="AL2073" s="82" t="s">
        <v>415</v>
      </c>
    </row>
    <row r="2074" spans="1:38" x14ac:dyDescent="0.25">
      <c r="A2074" s="82" t="s">
        <v>42264</v>
      </c>
      <c r="B2074" s="82">
        <v>93.81</v>
      </c>
      <c r="C2074" s="82" t="s">
        <v>42265</v>
      </c>
      <c r="D2074" s="82" t="s">
        <v>34110</v>
      </c>
      <c r="E2074" s="82" t="s">
        <v>42266</v>
      </c>
      <c r="F2074" s="82" t="s">
        <v>42267</v>
      </c>
      <c r="G2074" s="82" t="s">
        <v>600</v>
      </c>
      <c r="H2074" s="82" t="s">
        <v>360</v>
      </c>
      <c r="I2074" s="82" t="s">
        <v>42268</v>
      </c>
      <c r="J2074" s="82" t="s">
        <v>42269</v>
      </c>
      <c r="K2074" s="82" t="s">
        <v>362</v>
      </c>
      <c r="L2074" s="82" t="s">
        <v>34253</v>
      </c>
      <c r="M2074" s="82" t="s">
        <v>421</v>
      </c>
      <c r="N2074" s="82" t="s">
        <v>42270</v>
      </c>
      <c r="O2074" s="82" t="s">
        <v>558</v>
      </c>
      <c r="P2074" s="82" t="s">
        <v>360</v>
      </c>
      <c r="Q2074" s="82" t="s">
        <v>360</v>
      </c>
      <c r="R2074" s="82" t="s">
        <v>360</v>
      </c>
      <c r="S2074" s="82" t="s">
        <v>368</v>
      </c>
      <c r="T2074" s="82" t="s">
        <v>42271</v>
      </c>
      <c r="U2074" s="82" t="s">
        <v>42272</v>
      </c>
      <c r="V2074" s="82" t="s">
        <v>362</v>
      </c>
      <c r="W2074" s="82" t="s">
        <v>360</v>
      </c>
      <c r="X2074" s="82" t="s">
        <v>34124</v>
      </c>
      <c r="Y2074" s="82" t="s">
        <v>42273</v>
      </c>
      <c r="Z2074" s="82" t="s">
        <v>42274</v>
      </c>
      <c r="AA2074" s="82" t="s">
        <v>376</v>
      </c>
      <c r="AB2074" s="82" t="s">
        <v>382</v>
      </c>
      <c r="AC2074" s="82" t="s">
        <v>1011</v>
      </c>
      <c r="AD2074" s="82" t="s">
        <v>42275</v>
      </c>
      <c r="AE2074" s="82" t="s">
        <v>34128</v>
      </c>
      <c r="AF2074" s="82" t="s">
        <v>382</v>
      </c>
      <c r="AG2074" s="82" t="s">
        <v>382</v>
      </c>
      <c r="AH2074" s="82" t="s">
        <v>360</v>
      </c>
      <c r="AI2074" s="82" t="s">
        <v>42276</v>
      </c>
      <c r="AJ2074" s="82" t="s">
        <v>33659</v>
      </c>
      <c r="AK2074" s="82" t="s">
        <v>42277</v>
      </c>
      <c r="AL2074" s="82" t="s">
        <v>499</v>
      </c>
    </row>
    <row r="2075" spans="1:38" x14ac:dyDescent="0.25">
      <c r="A2075" s="82" t="s">
        <v>42278</v>
      </c>
      <c r="B2075" s="82">
        <v>93.813000000000002</v>
      </c>
      <c r="C2075" s="82" t="s">
        <v>42279</v>
      </c>
      <c r="D2075" s="82" t="s">
        <v>34110</v>
      </c>
      <c r="E2075" s="82" t="s">
        <v>42280</v>
      </c>
      <c r="F2075" s="82" t="s">
        <v>42281</v>
      </c>
      <c r="G2075" s="82" t="s">
        <v>600</v>
      </c>
      <c r="H2075" s="82" t="s">
        <v>360</v>
      </c>
      <c r="I2075" s="82" t="s">
        <v>42282</v>
      </c>
      <c r="J2075" s="82" t="s">
        <v>42283</v>
      </c>
      <c r="K2075" s="82" t="s">
        <v>42284</v>
      </c>
      <c r="L2075" s="82" t="s">
        <v>34253</v>
      </c>
      <c r="M2075" s="82" t="s">
        <v>42285</v>
      </c>
      <c r="N2075" s="82" t="s">
        <v>37078</v>
      </c>
      <c r="O2075" s="82" t="s">
        <v>558</v>
      </c>
      <c r="P2075" s="82" t="s">
        <v>360</v>
      </c>
      <c r="Q2075" s="82" t="s">
        <v>360</v>
      </c>
      <c r="R2075" s="82" t="s">
        <v>41736</v>
      </c>
      <c r="S2075" s="82" t="s">
        <v>400</v>
      </c>
      <c r="T2075" s="82" t="s">
        <v>42286</v>
      </c>
      <c r="U2075" s="82" t="s">
        <v>42287</v>
      </c>
      <c r="V2075" s="82" t="s">
        <v>632</v>
      </c>
      <c r="W2075" s="82" t="s">
        <v>34777</v>
      </c>
      <c r="X2075" s="82" t="s">
        <v>34202</v>
      </c>
      <c r="Y2075" s="82" t="s">
        <v>42288</v>
      </c>
      <c r="Z2075" s="82" t="s">
        <v>42289</v>
      </c>
      <c r="AA2075" s="82" t="s">
        <v>376</v>
      </c>
      <c r="AB2075" s="82" t="s">
        <v>42290</v>
      </c>
      <c r="AC2075" s="82" t="s">
        <v>1011</v>
      </c>
      <c r="AD2075" s="82" t="s">
        <v>38395</v>
      </c>
      <c r="AE2075" s="82" t="s">
        <v>34128</v>
      </c>
      <c r="AF2075" s="82" t="s">
        <v>42291</v>
      </c>
      <c r="AG2075" s="82" t="s">
        <v>382</v>
      </c>
      <c r="AH2075" s="82" t="s">
        <v>41744</v>
      </c>
      <c r="AI2075" s="82" t="s">
        <v>42292</v>
      </c>
      <c r="AJ2075" s="82" t="s">
        <v>33659</v>
      </c>
      <c r="AK2075" s="82" t="s">
        <v>42293</v>
      </c>
      <c r="AL2075" s="82" t="s">
        <v>3887</v>
      </c>
    </row>
    <row r="2076" spans="1:38" x14ac:dyDescent="0.25">
      <c r="A2076" s="82" t="s">
        <v>42294</v>
      </c>
      <c r="B2076" s="82">
        <v>93.813999999999993</v>
      </c>
      <c r="C2076" s="82" t="s">
        <v>42295</v>
      </c>
      <c r="D2076" s="82" t="s">
        <v>34110</v>
      </c>
      <c r="E2076" s="82" t="s">
        <v>42296</v>
      </c>
      <c r="F2076" s="82" t="s">
        <v>42297</v>
      </c>
      <c r="G2076" s="82" t="s">
        <v>600</v>
      </c>
      <c r="H2076" s="82" t="s">
        <v>360</v>
      </c>
      <c r="I2076" s="82" t="s">
        <v>42298</v>
      </c>
      <c r="J2076" s="82" t="s">
        <v>42299</v>
      </c>
      <c r="K2076" s="82" t="s">
        <v>362</v>
      </c>
      <c r="L2076" s="82" t="s">
        <v>34253</v>
      </c>
      <c r="M2076" s="82" t="s">
        <v>42300</v>
      </c>
      <c r="N2076" s="82" t="s">
        <v>42301</v>
      </c>
      <c r="O2076" s="82" t="s">
        <v>558</v>
      </c>
      <c r="P2076" s="82" t="s">
        <v>360</v>
      </c>
      <c r="Q2076" s="82" t="s">
        <v>360</v>
      </c>
      <c r="R2076" s="82" t="s">
        <v>42302</v>
      </c>
      <c r="S2076" s="82" t="s">
        <v>42303</v>
      </c>
      <c r="T2076" s="82" t="s">
        <v>42304</v>
      </c>
      <c r="U2076" s="82" t="s">
        <v>42305</v>
      </c>
      <c r="V2076" s="82" t="s">
        <v>632</v>
      </c>
      <c r="X2076" s="82" t="s">
        <v>34124</v>
      </c>
      <c r="Y2076" s="82" t="s">
        <v>42306</v>
      </c>
      <c r="Z2076" s="82" t="s">
        <v>42307</v>
      </c>
      <c r="AA2076" s="82" t="s">
        <v>376</v>
      </c>
      <c r="AB2076" s="82" t="s">
        <v>382</v>
      </c>
      <c r="AC2076" s="82" t="s">
        <v>735</v>
      </c>
      <c r="AD2076" s="82" t="s">
        <v>42308</v>
      </c>
      <c r="AE2076" s="82" t="s">
        <v>34128</v>
      </c>
      <c r="AF2076" s="82" t="s">
        <v>382</v>
      </c>
      <c r="AG2076" s="82" t="s">
        <v>382</v>
      </c>
      <c r="AH2076" s="82" t="s">
        <v>42309</v>
      </c>
      <c r="AI2076" s="82" t="s">
        <v>42310</v>
      </c>
      <c r="AJ2076" s="82" t="s">
        <v>33659</v>
      </c>
      <c r="AK2076" s="82" t="s">
        <v>42311</v>
      </c>
      <c r="AL2076" s="82" t="s">
        <v>1286</v>
      </c>
    </row>
    <row r="2077" spans="1:38" x14ac:dyDescent="0.25">
      <c r="A2077" s="82" t="s">
        <v>42312</v>
      </c>
      <c r="B2077" s="82">
        <v>93.814999999999998</v>
      </c>
      <c r="C2077" s="82" t="s">
        <v>37130</v>
      </c>
      <c r="D2077" s="82" t="s">
        <v>34110</v>
      </c>
      <c r="E2077" s="82" t="s">
        <v>42313</v>
      </c>
      <c r="F2077" s="82" t="s">
        <v>42314</v>
      </c>
      <c r="G2077" s="82" t="s">
        <v>600</v>
      </c>
      <c r="H2077" s="82" t="s">
        <v>360</v>
      </c>
      <c r="I2077" s="82" t="s">
        <v>42315</v>
      </c>
      <c r="J2077" s="82" t="s">
        <v>42316</v>
      </c>
      <c r="K2077" s="82" t="s">
        <v>628</v>
      </c>
      <c r="L2077" s="82" t="s">
        <v>42317</v>
      </c>
      <c r="M2077" s="82" t="s">
        <v>421</v>
      </c>
      <c r="N2077" s="82" t="s">
        <v>37137</v>
      </c>
      <c r="O2077" s="82" t="s">
        <v>558</v>
      </c>
      <c r="P2077" s="82" t="s">
        <v>42318</v>
      </c>
      <c r="Q2077" s="82" t="s">
        <v>360</v>
      </c>
      <c r="R2077" s="82" t="s">
        <v>42319</v>
      </c>
      <c r="S2077" s="82" t="s">
        <v>368</v>
      </c>
      <c r="T2077" s="82" t="s">
        <v>42320</v>
      </c>
      <c r="U2077" s="82" t="s">
        <v>42321</v>
      </c>
      <c r="V2077" s="82" t="s">
        <v>34758</v>
      </c>
      <c r="W2077" s="82" t="s">
        <v>37141</v>
      </c>
      <c r="X2077" s="82" t="s">
        <v>42322</v>
      </c>
      <c r="Y2077" s="82" t="s">
        <v>42323</v>
      </c>
      <c r="AA2077" s="82" t="s">
        <v>376</v>
      </c>
      <c r="AB2077" s="82" t="s">
        <v>42324</v>
      </c>
      <c r="AC2077" s="82" t="s">
        <v>446</v>
      </c>
      <c r="AD2077" s="82" t="s">
        <v>37146</v>
      </c>
      <c r="AE2077" s="82" t="s">
        <v>34128</v>
      </c>
      <c r="AF2077" s="82" t="s">
        <v>382</v>
      </c>
      <c r="AG2077" s="82" t="s">
        <v>382</v>
      </c>
      <c r="AH2077" s="82" t="s">
        <v>37148</v>
      </c>
      <c r="AI2077" s="82" t="s">
        <v>42325</v>
      </c>
      <c r="AJ2077" s="82" t="s">
        <v>33659</v>
      </c>
      <c r="AK2077" s="82" t="s">
        <v>42326</v>
      </c>
      <c r="AL2077" s="82" t="s">
        <v>1286</v>
      </c>
    </row>
    <row r="2078" spans="1:38" x14ac:dyDescent="0.25">
      <c r="A2078" s="82" t="s">
        <v>42327</v>
      </c>
      <c r="B2078" s="82">
        <v>93.816000000000003</v>
      </c>
      <c r="D2078" s="82" t="s">
        <v>34110</v>
      </c>
      <c r="E2078" s="82" t="s">
        <v>42266</v>
      </c>
      <c r="F2078" s="82" t="s">
        <v>42328</v>
      </c>
      <c r="G2078" s="82" t="s">
        <v>600</v>
      </c>
      <c r="H2078" s="82" t="s">
        <v>360</v>
      </c>
      <c r="I2078" s="82" t="s">
        <v>42329</v>
      </c>
      <c r="J2078" s="82" t="s">
        <v>42330</v>
      </c>
      <c r="K2078" s="82" t="s">
        <v>362</v>
      </c>
      <c r="L2078" s="82" t="s">
        <v>34253</v>
      </c>
      <c r="M2078" s="82" t="s">
        <v>42331</v>
      </c>
      <c r="N2078" s="82" t="e">
        <f>-- Financial assistance from this FOA will be provided only To The Mississippi Department of Health / Mississippi Delta Health Collaborative.  Successful applicants will receive a Notice of award (NOA) from The CDC Procurement and Grants Office.  The NOA shall be The only binding, authorizing document between The recipient and CDC.  The NOA will be signed by an authorized Grants Management Officer and e-mailed To The Program director.  a hard copy of The NOA will be mailed To The recipients fiscal officers identified in The applications.</f>
        <v>#NAME?</v>
      </c>
      <c r="O2078" s="82" t="s">
        <v>558</v>
      </c>
      <c r="P2078" s="82" t="s">
        <v>42332</v>
      </c>
      <c r="Q2078" s="82" t="s">
        <v>360</v>
      </c>
      <c r="R2078" s="82" t="s">
        <v>42333</v>
      </c>
      <c r="S2078" s="82" t="s">
        <v>400</v>
      </c>
      <c r="T2078" s="82" t="s">
        <v>42334</v>
      </c>
      <c r="U2078" s="82" t="s">
        <v>42335</v>
      </c>
      <c r="V2078" s="82" t="s">
        <v>632</v>
      </c>
      <c r="W2078" s="82" t="s">
        <v>42336</v>
      </c>
      <c r="X2078" s="82" t="s">
        <v>34124</v>
      </c>
      <c r="Y2078" s="82" t="s">
        <v>42337</v>
      </c>
      <c r="Z2078" s="82" t="s">
        <v>42338</v>
      </c>
      <c r="AA2078" s="82" t="s">
        <v>376</v>
      </c>
      <c r="AB2078" s="82" t="s">
        <v>382</v>
      </c>
      <c r="AC2078" s="82" t="s">
        <v>735</v>
      </c>
      <c r="AD2078" s="82" t="s">
        <v>42339</v>
      </c>
      <c r="AE2078" s="82" t="s">
        <v>34128</v>
      </c>
      <c r="AF2078" s="82" t="s">
        <v>34168</v>
      </c>
      <c r="AG2078" s="82" t="s">
        <v>382</v>
      </c>
      <c r="AH2078" s="82" t="s">
        <v>360</v>
      </c>
      <c r="AI2078" s="82" t="s">
        <v>42276</v>
      </c>
      <c r="AJ2078" s="82" t="s">
        <v>33659</v>
      </c>
      <c r="AK2078" s="82" t="s">
        <v>42340</v>
      </c>
      <c r="AL2078" s="82" t="s">
        <v>1286</v>
      </c>
    </row>
    <row r="2079" spans="1:38" x14ac:dyDescent="0.25">
      <c r="A2079" s="82" t="s">
        <v>42341</v>
      </c>
      <c r="B2079" s="82">
        <v>93.816999999999993</v>
      </c>
      <c r="D2079" s="82" t="s">
        <v>33643</v>
      </c>
      <c r="E2079" s="82" t="s">
        <v>42342</v>
      </c>
      <c r="F2079" s="82" t="s">
        <v>42343</v>
      </c>
      <c r="G2079" s="82" t="s">
        <v>14355</v>
      </c>
      <c r="H2079" s="82" t="s">
        <v>360</v>
      </c>
      <c r="I2079" s="82" t="s">
        <v>42344</v>
      </c>
      <c r="J2079" s="82" t="s">
        <v>42345</v>
      </c>
      <c r="K2079" s="82" t="s">
        <v>42346</v>
      </c>
      <c r="L2079" s="82" t="s">
        <v>421</v>
      </c>
      <c r="M2079" s="82" t="s">
        <v>42347</v>
      </c>
      <c r="N2079" s="82" t="s">
        <v>42348</v>
      </c>
      <c r="O2079" s="82" t="s">
        <v>42349</v>
      </c>
      <c r="P2079" s="82" t="s">
        <v>360</v>
      </c>
      <c r="Q2079" s="82" t="s">
        <v>360</v>
      </c>
      <c r="R2079" s="82" t="s">
        <v>360</v>
      </c>
      <c r="S2079" s="82" t="s">
        <v>368</v>
      </c>
      <c r="T2079" s="82" t="s">
        <v>42350</v>
      </c>
      <c r="U2079" s="82" t="s">
        <v>42351</v>
      </c>
      <c r="V2079" s="82" t="s">
        <v>42352</v>
      </c>
      <c r="W2079" s="82" t="s">
        <v>42353</v>
      </c>
      <c r="X2079" s="82" t="s">
        <v>34401</v>
      </c>
      <c r="Y2079" s="82" t="s">
        <v>42354</v>
      </c>
      <c r="Z2079" s="82" t="s">
        <v>42355</v>
      </c>
      <c r="AA2079" s="82" t="s">
        <v>376</v>
      </c>
      <c r="AB2079" s="82" t="s">
        <v>42356</v>
      </c>
      <c r="AC2079" s="82" t="s">
        <v>735</v>
      </c>
      <c r="AD2079" s="82" t="s">
        <v>42357</v>
      </c>
      <c r="AE2079" s="82" t="s">
        <v>33799</v>
      </c>
      <c r="AF2079" s="82" t="s">
        <v>37713</v>
      </c>
      <c r="AG2079" s="82" t="s">
        <v>382</v>
      </c>
      <c r="AH2079" s="82" t="s">
        <v>42358</v>
      </c>
      <c r="AI2079" s="82" t="s">
        <v>42359</v>
      </c>
      <c r="AJ2079" s="82" t="s">
        <v>33659</v>
      </c>
      <c r="AK2079" s="82" t="s">
        <v>42360</v>
      </c>
      <c r="AL2079" s="82" t="s">
        <v>415</v>
      </c>
    </row>
    <row r="2080" spans="1:38" x14ac:dyDescent="0.25">
      <c r="A2080" s="82" t="s">
        <v>42361</v>
      </c>
      <c r="B2080" s="82">
        <v>93.817999999999998</v>
      </c>
      <c r="D2080" s="82" t="s">
        <v>34110</v>
      </c>
      <c r="E2080" s="82" t="s">
        <v>42362</v>
      </c>
      <c r="F2080" s="82" t="s">
        <v>42363</v>
      </c>
      <c r="G2080" s="82" t="s">
        <v>600</v>
      </c>
      <c r="H2080" s="82" t="s">
        <v>360</v>
      </c>
      <c r="I2080" s="82" t="s">
        <v>42364</v>
      </c>
      <c r="J2080" s="82" t="s">
        <v>42365</v>
      </c>
      <c r="K2080" s="82" t="s">
        <v>362</v>
      </c>
      <c r="L2080" s="82" t="s">
        <v>421</v>
      </c>
      <c r="M2080" s="82" t="s">
        <v>421</v>
      </c>
      <c r="N2080" s="82" t="s">
        <v>42366</v>
      </c>
      <c r="O2080" s="82" t="s">
        <v>558</v>
      </c>
      <c r="P2080" s="82" t="s">
        <v>42367</v>
      </c>
      <c r="Q2080" s="82" t="s">
        <v>360</v>
      </c>
      <c r="R2080" s="82" t="s">
        <v>42368</v>
      </c>
      <c r="S2080" s="82" t="s">
        <v>368</v>
      </c>
      <c r="T2080" s="82" t="s">
        <v>42369</v>
      </c>
      <c r="U2080" s="82" t="s">
        <v>42370</v>
      </c>
      <c r="V2080" s="82" t="s">
        <v>362</v>
      </c>
      <c r="W2080" s="82" t="s">
        <v>42371</v>
      </c>
      <c r="X2080" s="82" t="s">
        <v>34124</v>
      </c>
      <c r="Y2080" s="82" t="s">
        <v>42372</v>
      </c>
      <c r="Z2080" s="82" t="s">
        <v>42373</v>
      </c>
      <c r="AA2080" s="82" t="s">
        <v>376</v>
      </c>
      <c r="AB2080" s="82" t="s">
        <v>42374</v>
      </c>
      <c r="AC2080" s="82" t="s">
        <v>446</v>
      </c>
      <c r="AD2080" s="82" t="s">
        <v>37380</v>
      </c>
      <c r="AE2080" s="82" t="s">
        <v>34128</v>
      </c>
      <c r="AF2080" s="82" t="s">
        <v>42375</v>
      </c>
      <c r="AG2080" s="82" t="s">
        <v>382</v>
      </c>
      <c r="AH2080" s="82" t="s">
        <v>382</v>
      </c>
      <c r="AI2080" s="82" t="s">
        <v>42376</v>
      </c>
      <c r="AJ2080" s="82" t="s">
        <v>33659</v>
      </c>
      <c r="AK2080" s="82" t="s">
        <v>42377</v>
      </c>
      <c r="AL2080" s="82" t="s">
        <v>450</v>
      </c>
    </row>
    <row r="2081" spans="1:38" x14ac:dyDescent="0.25">
      <c r="A2081" s="82" t="s">
        <v>305</v>
      </c>
      <c r="B2081" s="82">
        <v>93.822000000000003</v>
      </c>
      <c r="C2081" s="82" t="s">
        <v>42378</v>
      </c>
      <c r="D2081" s="82" t="s">
        <v>33724</v>
      </c>
      <c r="E2081" s="82" t="s">
        <v>42379</v>
      </c>
      <c r="F2081" s="82" t="s">
        <v>42380</v>
      </c>
      <c r="G2081" s="82" t="s">
        <v>359</v>
      </c>
      <c r="H2081" s="82" t="s">
        <v>360</v>
      </c>
      <c r="I2081" s="82" t="s">
        <v>42381</v>
      </c>
      <c r="J2081" s="82" t="s">
        <v>42382</v>
      </c>
      <c r="K2081" s="82" t="s">
        <v>35086</v>
      </c>
      <c r="L2081" s="82" t="s">
        <v>421</v>
      </c>
      <c r="M2081" s="82" t="s">
        <v>42383</v>
      </c>
      <c r="N2081" s="82" t="s">
        <v>35609</v>
      </c>
      <c r="O2081" s="82" t="s">
        <v>558</v>
      </c>
      <c r="P2081" s="82" t="s">
        <v>36775</v>
      </c>
      <c r="Q2081" s="82" t="s">
        <v>360</v>
      </c>
      <c r="R2081" s="82" t="s">
        <v>34070</v>
      </c>
      <c r="S2081" s="82" t="s">
        <v>400</v>
      </c>
      <c r="T2081" s="82" t="s">
        <v>42384</v>
      </c>
      <c r="U2081" s="82" t="s">
        <v>42385</v>
      </c>
      <c r="V2081" s="82" t="s">
        <v>632</v>
      </c>
      <c r="W2081" s="82" t="s">
        <v>42386</v>
      </c>
      <c r="X2081" s="82" t="s">
        <v>33736</v>
      </c>
      <c r="Y2081" s="82" t="s">
        <v>42387</v>
      </c>
      <c r="Z2081" s="82" t="s">
        <v>42388</v>
      </c>
      <c r="AA2081" s="82" t="s">
        <v>376</v>
      </c>
      <c r="AB2081" s="82" t="s">
        <v>42389</v>
      </c>
      <c r="AC2081" s="82" t="s">
        <v>735</v>
      </c>
      <c r="AD2081" s="82" t="s">
        <v>37270</v>
      </c>
      <c r="AE2081" s="82" t="s">
        <v>34850</v>
      </c>
      <c r="AF2081" s="82" t="s">
        <v>42390</v>
      </c>
      <c r="AG2081" s="82" t="s">
        <v>382</v>
      </c>
      <c r="AH2081" s="82" t="s">
        <v>42391</v>
      </c>
      <c r="AI2081" s="82" t="s">
        <v>1656</v>
      </c>
      <c r="AJ2081" s="82" t="s">
        <v>33659</v>
      </c>
      <c r="AK2081" s="82" t="s">
        <v>42392</v>
      </c>
      <c r="AL2081" s="82" t="s">
        <v>415</v>
      </c>
    </row>
    <row r="2082" spans="1:38" x14ac:dyDescent="0.25">
      <c r="A2082" s="82" t="s">
        <v>42393</v>
      </c>
      <c r="B2082" s="82">
        <v>93.822999999999993</v>
      </c>
      <c r="D2082" s="82" t="s">
        <v>34110</v>
      </c>
      <c r="E2082" s="82" t="s">
        <v>42394</v>
      </c>
      <c r="F2082" s="82" t="s">
        <v>42395</v>
      </c>
      <c r="G2082" s="82" t="s">
        <v>600</v>
      </c>
      <c r="H2082" s="82" t="s">
        <v>360</v>
      </c>
      <c r="I2082" s="82" t="s">
        <v>42396</v>
      </c>
      <c r="J2082" s="82" t="s">
        <v>42397</v>
      </c>
      <c r="K2082" s="82" t="s">
        <v>362</v>
      </c>
      <c r="L2082" s="82" t="s">
        <v>1180</v>
      </c>
      <c r="M2082" s="82" t="s">
        <v>42398</v>
      </c>
      <c r="N2082" s="82" t="s">
        <v>42399</v>
      </c>
      <c r="O2082" s="82" t="s">
        <v>558</v>
      </c>
      <c r="P2082" s="82" t="s">
        <v>360</v>
      </c>
      <c r="Q2082" s="82" t="s">
        <v>360</v>
      </c>
      <c r="R2082" s="82" t="s">
        <v>42400</v>
      </c>
      <c r="S2082" s="82" t="s">
        <v>400</v>
      </c>
      <c r="T2082" s="82" t="s">
        <v>42401</v>
      </c>
      <c r="U2082" s="82" t="s">
        <v>42402</v>
      </c>
      <c r="V2082" s="82" t="s">
        <v>42403</v>
      </c>
      <c r="X2082" s="82" t="s">
        <v>34124</v>
      </c>
      <c r="Y2082" s="82" t="s">
        <v>37024</v>
      </c>
      <c r="Z2082" s="82" t="s">
        <v>6687</v>
      </c>
      <c r="AA2082" s="82" t="s">
        <v>376</v>
      </c>
      <c r="AB2082" s="82" t="s">
        <v>382</v>
      </c>
      <c r="AC2082" s="82" t="s">
        <v>636</v>
      </c>
      <c r="AD2082" s="82" t="s">
        <v>42404</v>
      </c>
      <c r="AF2082" s="82" t="s">
        <v>382</v>
      </c>
      <c r="AG2082" s="82" t="s">
        <v>382</v>
      </c>
      <c r="AH2082" s="82" t="s">
        <v>36556</v>
      </c>
      <c r="AI2082" s="82" t="s">
        <v>9373</v>
      </c>
      <c r="AJ2082" s="82" t="s">
        <v>33659</v>
      </c>
      <c r="AK2082" s="82" t="s">
        <v>42405</v>
      </c>
      <c r="AL2082" s="82" t="s">
        <v>1286</v>
      </c>
    </row>
    <row r="2083" spans="1:38" x14ac:dyDescent="0.25">
      <c r="A2083" s="82" t="s">
        <v>42406</v>
      </c>
      <c r="B2083" s="82">
        <v>93.825000000000003</v>
      </c>
      <c r="C2083" s="82" t="s">
        <v>42407</v>
      </c>
      <c r="D2083" s="82" t="s">
        <v>33643</v>
      </c>
      <c r="E2083" s="82" t="s">
        <v>42342</v>
      </c>
      <c r="F2083" s="82" t="s">
        <v>42408</v>
      </c>
      <c r="G2083" s="82" t="s">
        <v>1848</v>
      </c>
      <c r="H2083" s="82" t="s">
        <v>360</v>
      </c>
      <c r="I2083" s="82" t="s">
        <v>42409</v>
      </c>
      <c r="J2083" s="82" t="s">
        <v>42410</v>
      </c>
      <c r="K2083" s="82" t="s">
        <v>42411</v>
      </c>
      <c r="L2083" s="82" t="s">
        <v>421</v>
      </c>
      <c r="M2083" s="82" t="s">
        <v>42347</v>
      </c>
      <c r="N2083" s="82" t="s">
        <v>42412</v>
      </c>
      <c r="O2083" s="82" t="s">
        <v>558</v>
      </c>
      <c r="P2083" s="82" t="s">
        <v>360</v>
      </c>
      <c r="Q2083" s="82" t="s">
        <v>360</v>
      </c>
      <c r="R2083" s="82" t="s">
        <v>360</v>
      </c>
      <c r="S2083" s="82" t="s">
        <v>400</v>
      </c>
      <c r="T2083" s="82" t="s">
        <v>42413</v>
      </c>
      <c r="U2083" s="82" t="s">
        <v>42414</v>
      </c>
      <c r="V2083" s="82" t="s">
        <v>37819</v>
      </c>
      <c r="W2083" s="82" t="s">
        <v>42415</v>
      </c>
      <c r="X2083" s="82" t="s">
        <v>34401</v>
      </c>
      <c r="Y2083" s="82" t="s">
        <v>42416</v>
      </c>
      <c r="Z2083" s="86">
        <v>12000000</v>
      </c>
      <c r="AA2083" s="82" t="s">
        <v>376</v>
      </c>
      <c r="AB2083" s="82" t="s">
        <v>42417</v>
      </c>
      <c r="AC2083" s="82" t="s">
        <v>735</v>
      </c>
      <c r="AD2083" s="82" t="s">
        <v>42418</v>
      </c>
      <c r="AE2083" s="82" t="s">
        <v>33799</v>
      </c>
      <c r="AF2083" s="82" t="s">
        <v>42419</v>
      </c>
      <c r="AG2083" s="82" t="s">
        <v>382</v>
      </c>
      <c r="AH2083" s="82" t="s">
        <v>42420</v>
      </c>
      <c r="AI2083" s="82" t="s">
        <v>42421</v>
      </c>
      <c r="AJ2083" s="82" t="s">
        <v>33659</v>
      </c>
      <c r="AK2083" s="82" t="s">
        <v>42422</v>
      </c>
      <c r="AL2083" s="82" t="s">
        <v>415</v>
      </c>
    </row>
    <row r="2084" spans="1:38" x14ac:dyDescent="0.25">
      <c r="A2084" s="82" t="s">
        <v>42423</v>
      </c>
      <c r="B2084" s="82">
        <v>93.825999999999993</v>
      </c>
      <c r="D2084" s="82" t="s">
        <v>33643</v>
      </c>
      <c r="E2084" s="82" t="s">
        <v>42424</v>
      </c>
      <c r="F2084" s="82" t="s">
        <v>42425</v>
      </c>
      <c r="G2084" s="82" t="s">
        <v>600</v>
      </c>
      <c r="H2084" s="82" t="s">
        <v>360</v>
      </c>
      <c r="I2084" s="82" t="s">
        <v>42426</v>
      </c>
      <c r="J2084" s="82" t="s">
        <v>42427</v>
      </c>
      <c r="K2084" s="82" t="s">
        <v>362</v>
      </c>
      <c r="L2084" s="82" t="s">
        <v>421</v>
      </c>
      <c r="M2084" s="82" t="s">
        <v>42428</v>
      </c>
      <c r="N2084" s="82" t="s">
        <v>42429</v>
      </c>
      <c r="O2084" s="82" t="s">
        <v>558</v>
      </c>
      <c r="P2084" s="82" t="s">
        <v>360</v>
      </c>
      <c r="Q2084" s="82" t="s">
        <v>360</v>
      </c>
      <c r="R2084" s="82" t="s">
        <v>42430</v>
      </c>
      <c r="S2084" s="82" t="s">
        <v>400</v>
      </c>
      <c r="T2084" s="82" t="s">
        <v>42431</v>
      </c>
      <c r="U2084" s="82" t="s">
        <v>42432</v>
      </c>
      <c r="V2084" s="82" t="s">
        <v>632</v>
      </c>
      <c r="X2084" s="82" t="s">
        <v>37535</v>
      </c>
      <c r="Y2084" s="82" t="s">
        <v>42433</v>
      </c>
      <c r="AA2084" s="82" t="s">
        <v>376</v>
      </c>
      <c r="AB2084" s="82" t="s">
        <v>42434</v>
      </c>
      <c r="AC2084" s="82" t="s">
        <v>1011</v>
      </c>
      <c r="AD2084" s="82" t="s">
        <v>42435</v>
      </c>
      <c r="AE2084" s="82" t="s">
        <v>41341</v>
      </c>
      <c r="AF2084" s="82" t="s">
        <v>382</v>
      </c>
      <c r="AG2084" s="82" t="s">
        <v>382</v>
      </c>
      <c r="AH2084" s="82" t="s">
        <v>382</v>
      </c>
      <c r="AI2084" s="82" t="s">
        <v>42436</v>
      </c>
      <c r="AJ2084" s="82" t="s">
        <v>33659</v>
      </c>
      <c r="AK2084" s="82" t="s">
        <v>42437</v>
      </c>
      <c r="AL2084" s="82" t="s">
        <v>415</v>
      </c>
    </row>
    <row r="2085" spans="1:38" x14ac:dyDescent="0.25">
      <c r="A2085" s="82" t="s">
        <v>42438</v>
      </c>
      <c r="B2085" s="82">
        <v>93.826999999999998</v>
      </c>
      <c r="D2085" s="82" t="s">
        <v>34110</v>
      </c>
      <c r="E2085" s="82" t="s">
        <v>42439</v>
      </c>
      <c r="F2085" s="82" t="s">
        <v>42440</v>
      </c>
      <c r="G2085" s="82" t="s">
        <v>600</v>
      </c>
      <c r="H2085" s="82" t="s">
        <v>360</v>
      </c>
      <c r="I2085" s="82" t="s">
        <v>42441</v>
      </c>
      <c r="J2085" s="82" t="s">
        <v>11</v>
      </c>
      <c r="K2085" s="82" t="s">
        <v>362</v>
      </c>
      <c r="L2085" s="82" t="s">
        <v>421</v>
      </c>
      <c r="M2085" s="82" t="s">
        <v>440</v>
      </c>
      <c r="N2085" s="82" t="s">
        <v>42442</v>
      </c>
      <c r="O2085" s="82" t="s">
        <v>558</v>
      </c>
      <c r="P2085" s="82" t="s">
        <v>11</v>
      </c>
      <c r="Q2085" s="82" t="s">
        <v>11</v>
      </c>
      <c r="R2085" s="82" t="s">
        <v>11</v>
      </c>
      <c r="S2085" s="82" t="s">
        <v>368</v>
      </c>
      <c r="T2085" s="82" t="s">
        <v>42443</v>
      </c>
      <c r="U2085" s="82" t="s">
        <v>42444</v>
      </c>
      <c r="V2085" s="82" t="s">
        <v>403</v>
      </c>
      <c r="W2085" s="82" t="s">
        <v>42336</v>
      </c>
      <c r="X2085" s="82" t="s">
        <v>34124</v>
      </c>
      <c r="Y2085" s="82" t="s">
        <v>42445</v>
      </c>
      <c r="Z2085" s="82" t="s">
        <v>42446</v>
      </c>
      <c r="AA2085" s="82" t="s">
        <v>376</v>
      </c>
      <c r="AB2085" s="82" t="s">
        <v>382</v>
      </c>
      <c r="AC2085" s="82" t="s">
        <v>1011</v>
      </c>
      <c r="AD2085" s="82" t="s">
        <v>42447</v>
      </c>
      <c r="AF2085" s="82" t="s">
        <v>382</v>
      </c>
      <c r="AG2085" s="82" t="s">
        <v>382</v>
      </c>
      <c r="AH2085" s="82" t="s">
        <v>42448</v>
      </c>
      <c r="AI2085" s="82" t="s">
        <v>26840</v>
      </c>
      <c r="AJ2085" s="82" t="s">
        <v>33659</v>
      </c>
      <c r="AK2085" s="82" t="s">
        <v>42449</v>
      </c>
      <c r="AL2085" s="82" t="s">
        <v>387</v>
      </c>
    </row>
    <row r="2086" spans="1:38" x14ac:dyDescent="0.25">
      <c r="A2086" s="82" t="s">
        <v>42450</v>
      </c>
      <c r="B2086" s="82">
        <v>93.828999999999994</v>
      </c>
      <c r="C2086" s="82" t="s">
        <v>42451</v>
      </c>
      <c r="D2086" s="82" t="s">
        <v>37310</v>
      </c>
      <c r="E2086" s="82" t="s">
        <v>42452</v>
      </c>
      <c r="F2086" s="82" t="s">
        <v>42453</v>
      </c>
      <c r="G2086" s="82" t="s">
        <v>359</v>
      </c>
      <c r="H2086" s="82" t="s">
        <v>360</v>
      </c>
      <c r="I2086" s="82" t="s">
        <v>42454</v>
      </c>
      <c r="J2086" s="82" t="s">
        <v>42455</v>
      </c>
      <c r="K2086" s="82" t="s">
        <v>362</v>
      </c>
      <c r="L2086" s="82" t="s">
        <v>421</v>
      </c>
      <c r="M2086" s="82" t="s">
        <v>42456</v>
      </c>
      <c r="N2086" s="82" t="s">
        <v>42457</v>
      </c>
      <c r="O2086" s="82" t="s">
        <v>42458</v>
      </c>
      <c r="P2086" s="82" t="s">
        <v>42459</v>
      </c>
      <c r="Q2086" s="82" t="s">
        <v>11</v>
      </c>
      <c r="R2086" s="82" t="s">
        <v>11</v>
      </c>
      <c r="S2086" s="82" t="s">
        <v>368</v>
      </c>
      <c r="T2086" s="82" t="s">
        <v>27495</v>
      </c>
      <c r="U2086" s="82" t="s">
        <v>42460</v>
      </c>
      <c r="V2086" s="82" t="s">
        <v>6506</v>
      </c>
      <c r="W2086" s="82" t="s">
        <v>42461</v>
      </c>
      <c r="X2086" s="82" t="s">
        <v>39334</v>
      </c>
      <c r="Y2086" s="82" t="s">
        <v>42462</v>
      </c>
      <c r="Z2086" s="82" t="s">
        <v>42463</v>
      </c>
      <c r="AA2086" s="82" t="s">
        <v>42464</v>
      </c>
      <c r="AB2086" s="82" t="s">
        <v>42465</v>
      </c>
      <c r="AC2086" s="82" t="s">
        <v>42466</v>
      </c>
      <c r="AD2086" s="82" t="s">
        <v>42467</v>
      </c>
      <c r="AE2086" s="82" t="s">
        <v>34830</v>
      </c>
      <c r="AF2086" s="82" t="s">
        <v>382</v>
      </c>
      <c r="AG2086" s="82" t="s">
        <v>382</v>
      </c>
      <c r="AH2086" s="82" t="s">
        <v>42468</v>
      </c>
      <c r="AI2086" s="82" t="s">
        <v>26329</v>
      </c>
      <c r="AJ2086" s="82" t="s">
        <v>33659</v>
      </c>
      <c r="AK2086" s="82" t="s">
        <v>42469</v>
      </c>
      <c r="AL2086" s="82" t="s">
        <v>1286</v>
      </c>
    </row>
    <row r="2087" spans="1:38" x14ac:dyDescent="0.25">
      <c r="A2087" s="82" t="s">
        <v>42470</v>
      </c>
      <c r="B2087" s="82">
        <v>93.83</v>
      </c>
      <c r="D2087" s="82" t="s">
        <v>33643</v>
      </c>
      <c r="E2087" s="82" t="s">
        <v>42471</v>
      </c>
      <c r="F2087" s="82" t="s">
        <v>42472</v>
      </c>
      <c r="G2087" s="82" t="s">
        <v>600</v>
      </c>
      <c r="H2087" s="82" t="s">
        <v>360</v>
      </c>
      <c r="I2087" s="82" t="s">
        <v>42473</v>
      </c>
      <c r="J2087" s="82" t="s">
        <v>42474</v>
      </c>
      <c r="K2087" s="82" t="s">
        <v>362</v>
      </c>
      <c r="L2087" s="82" t="s">
        <v>421</v>
      </c>
      <c r="M2087" s="82" t="s">
        <v>42475</v>
      </c>
      <c r="N2087" s="82" t="s">
        <v>42476</v>
      </c>
      <c r="O2087" s="82" t="s">
        <v>558</v>
      </c>
      <c r="P2087" s="82" t="s">
        <v>360</v>
      </c>
      <c r="Q2087" s="82" t="s">
        <v>360</v>
      </c>
      <c r="R2087" s="82" t="s">
        <v>360</v>
      </c>
      <c r="S2087" s="82" t="s">
        <v>400</v>
      </c>
      <c r="T2087" s="82" t="s">
        <v>42477</v>
      </c>
      <c r="U2087" s="82" t="s">
        <v>42478</v>
      </c>
      <c r="V2087" s="82" t="s">
        <v>632</v>
      </c>
      <c r="W2087" s="82" t="s">
        <v>42479</v>
      </c>
      <c r="X2087" s="82" t="s">
        <v>37535</v>
      </c>
      <c r="Y2087" s="82" t="s">
        <v>42480</v>
      </c>
      <c r="Z2087" s="82" t="s">
        <v>42481</v>
      </c>
      <c r="AA2087" s="82" t="s">
        <v>376</v>
      </c>
      <c r="AB2087" s="82" t="s">
        <v>382</v>
      </c>
      <c r="AC2087" s="82" t="s">
        <v>42482</v>
      </c>
      <c r="AD2087" s="82" t="s">
        <v>37732</v>
      </c>
      <c r="AE2087" s="82" t="s">
        <v>360</v>
      </c>
      <c r="AF2087" s="82" t="s">
        <v>382</v>
      </c>
      <c r="AG2087" s="82" t="s">
        <v>382</v>
      </c>
      <c r="AH2087" s="82" t="s">
        <v>42483</v>
      </c>
      <c r="AI2087" s="82" t="s">
        <v>26860</v>
      </c>
      <c r="AJ2087" s="82" t="s">
        <v>33659</v>
      </c>
      <c r="AK2087" s="82" t="s">
        <v>42484</v>
      </c>
      <c r="AL2087" s="82" t="s">
        <v>415</v>
      </c>
    </row>
    <row r="2088" spans="1:38" x14ac:dyDescent="0.25">
      <c r="A2088" s="82" t="s">
        <v>42485</v>
      </c>
      <c r="B2088" s="82">
        <v>93.831000000000003</v>
      </c>
      <c r="D2088" s="82" t="s">
        <v>33643</v>
      </c>
      <c r="E2088" s="82" t="s">
        <v>42486</v>
      </c>
      <c r="F2088" s="82" t="s">
        <v>42487</v>
      </c>
      <c r="G2088" s="82" t="s">
        <v>600</v>
      </c>
      <c r="H2088" s="82" t="s">
        <v>360</v>
      </c>
      <c r="I2088" s="82" t="s">
        <v>42488</v>
      </c>
      <c r="J2088" s="82" t="s">
        <v>42427</v>
      </c>
      <c r="K2088" s="82" t="s">
        <v>362</v>
      </c>
      <c r="L2088" s="82" t="s">
        <v>421</v>
      </c>
      <c r="M2088" s="82" t="s">
        <v>421</v>
      </c>
      <c r="N2088" s="82" t="s">
        <v>42489</v>
      </c>
      <c r="O2088" s="82" t="s">
        <v>42490</v>
      </c>
      <c r="P2088" s="82" t="s">
        <v>360</v>
      </c>
      <c r="Q2088" s="82" t="s">
        <v>360</v>
      </c>
      <c r="R2088" s="82" t="s">
        <v>42430</v>
      </c>
      <c r="S2088" s="82" t="s">
        <v>400</v>
      </c>
      <c r="T2088" s="82" t="s">
        <v>42491</v>
      </c>
      <c r="U2088" s="82" t="s">
        <v>42492</v>
      </c>
      <c r="V2088" s="82" t="s">
        <v>632</v>
      </c>
      <c r="X2088" s="82" t="s">
        <v>37535</v>
      </c>
      <c r="Y2088" s="82" t="s">
        <v>42493</v>
      </c>
      <c r="Z2088" s="82" t="s">
        <v>42494</v>
      </c>
      <c r="AA2088" s="82" t="s">
        <v>376</v>
      </c>
      <c r="AB2088" s="82" t="s">
        <v>382</v>
      </c>
      <c r="AC2088" s="82" t="s">
        <v>42495</v>
      </c>
      <c r="AD2088" s="82" t="s">
        <v>37732</v>
      </c>
      <c r="AE2088" s="82" t="s">
        <v>41341</v>
      </c>
      <c r="AF2088" s="82" t="s">
        <v>382</v>
      </c>
      <c r="AG2088" s="82" t="s">
        <v>382</v>
      </c>
      <c r="AH2088" s="82" t="s">
        <v>42496</v>
      </c>
      <c r="AI2088" s="82" t="s">
        <v>42497</v>
      </c>
      <c r="AJ2088" s="82" t="s">
        <v>33659</v>
      </c>
      <c r="AK2088" s="82" t="s">
        <v>42498</v>
      </c>
      <c r="AL2088" s="82" t="s">
        <v>1286</v>
      </c>
    </row>
    <row r="2089" spans="1:38" x14ac:dyDescent="0.25">
      <c r="A2089" s="82" t="s">
        <v>42499</v>
      </c>
      <c r="B2089" s="82">
        <v>93.831999999999994</v>
      </c>
      <c r="D2089" s="82" t="s">
        <v>34110</v>
      </c>
      <c r="E2089" s="82" t="s">
        <v>42202</v>
      </c>
      <c r="F2089" s="82" t="s">
        <v>42500</v>
      </c>
      <c r="G2089" s="82" t="s">
        <v>600</v>
      </c>
      <c r="H2089" s="82" t="s">
        <v>360</v>
      </c>
      <c r="I2089" s="82" t="s">
        <v>42501</v>
      </c>
      <c r="J2089" s="82" t="s">
        <v>42501</v>
      </c>
      <c r="K2089" s="82" t="s">
        <v>362</v>
      </c>
      <c r="L2089" s="82" t="s">
        <v>35125</v>
      </c>
      <c r="M2089" s="82" t="s">
        <v>42502</v>
      </c>
      <c r="N2089" s="82" t="s">
        <v>42503</v>
      </c>
      <c r="O2089" s="82" t="s">
        <v>558</v>
      </c>
      <c r="P2089" s="82" t="s">
        <v>360</v>
      </c>
      <c r="Q2089" s="82" t="s">
        <v>360</v>
      </c>
      <c r="R2089" s="82" t="s">
        <v>360</v>
      </c>
      <c r="S2089" s="82" t="s">
        <v>400</v>
      </c>
      <c r="T2089" s="82" t="s">
        <v>42304</v>
      </c>
      <c r="U2089" s="82" t="s">
        <v>42504</v>
      </c>
      <c r="V2089" s="82" t="s">
        <v>632</v>
      </c>
      <c r="X2089" s="82" t="s">
        <v>42505</v>
      </c>
      <c r="Y2089" s="82" t="s">
        <v>42506</v>
      </c>
      <c r="Z2089" s="82" t="s">
        <v>42507</v>
      </c>
      <c r="AA2089" s="82" t="s">
        <v>376</v>
      </c>
      <c r="AB2089" s="82" t="s">
        <v>382</v>
      </c>
      <c r="AC2089" s="82" t="s">
        <v>735</v>
      </c>
      <c r="AD2089" s="82" t="s">
        <v>38310</v>
      </c>
      <c r="AE2089" s="82" t="s">
        <v>34128</v>
      </c>
      <c r="AF2089" s="82" t="s">
        <v>382</v>
      </c>
      <c r="AG2089" s="82" t="s">
        <v>42508</v>
      </c>
      <c r="AH2089" s="82" t="s">
        <v>42509</v>
      </c>
      <c r="AI2089" s="82" t="s">
        <v>42510</v>
      </c>
      <c r="AJ2089" s="82" t="s">
        <v>33659</v>
      </c>
      <c r="AK2089" s="82" t="s">
        <v>42511</v>
      </c>
      <c r="AL2089" s="82" t="s">
        <v>387</v>
      </c>
    </row>
    <row r="2090" spans="1:38" x14ac:dyDescent="0.25">
      <c r="A2090" s="82" t="s">
        <v>42512</v>
      </c>
      <c r="B2090" s="82">
        <v>93.832999999999998</v>
      </c>
      <c r="C2090" s="82" t="s">
        <v>42513</v>
      </c>
      <c r="D2090" s="82" t="s">
        <v>34110</v>
      </c>
      <c r="E2090" s="82" t="s">
        <v>42514</v>
      </c>
      <c r="F2090" s="82" t="s">
        <v>42515</v>
      </c>
      <c r="G2090" s="82" t="s">
        <v>600</v>
      </c>
      <c r="H2090" s="82" t="s">
        <v>360</v>
      </c>
      <c r="I2090" s="82" t="s">
        <v>42516</v>
      </c>
      <c r="J2090" s="82" t="s">
        <v>42517</v>
      </c>
      <c r="K2090" s="82" t="s">
        <v>42518</v>
      </c>
      <c r="L2090" s="82" t="s">
        <v>34253</v>
      </c>
      <c r="M2090" s="82" t="s">
        <v>421</v>
      </c>
      <c r="N2090" s="82" t="s">
        <v>34236</v>
      </c>
      <c r="O2090" s="82" t="s">
        <v>558</v>
      </c>
      <c r="P2090" s="82" t="s">
        <v>360</v>
      </c>
      <c r="Q2090" s="82" t="s">
        <v>360</v>
      </c>
      <c r="R2090" s="82" t="s">
        <v>42519</v>
      </c>
      <c r="S2090" s="82" t="s">
        <v>368</v>
      </c>
      <c r="T2090" s="82" t="s">
        <v>42520</v>
      </c>
      <c r="U2090" s="82" t="s">
        <v>42521</v>
      </c>
      <c r="V2090" s="82" t="s">
        <v>362</v>
      </c>
      <c r="W2090" s="82" t="s">
        <v>360</v>
      </c>
      <c r="X2090" s="82" t="s">
        <v>34124</v>
      </c>
      <c r="Y2090" s="82" t="s">
        <v>42522</v>
      </c>
      <c r="Z2090" s="82" t="s">
        <v>42523</v>
      </c>
      <c r="AA2090" s="82" t="s">
        <v>376</v>
      </c>
      <c r="AB2090" s="82" t="s">
        <v>42524</v>
      </c>
      <c r="AC2090" s="82" t="s">
        <v>1011</v>
      </c>
      <c r="AD2090" s="82" t="s">
        <v>42525</v>
      </c>
      <c r="AE2090" s="82" t="s">
        <v>34128</v>
      </c>
      <c r="AF2090" s="82" t="s">
        <v>34168</v>
      </c>
      <c r="AG2090" s="82" t="s">
        <v>382</v>
      </c>
      <c r="AH2090" s="82" t="s">
        <v>42526</v>
      </c>
      <c r="AI2090" s="82" t="s">
        <v>42527</v>
      </c>
      <c r="AJ2090" s="82" t="s">
        <v>33659</v>
      </c>
      <c r="AK2090" s="82" t="s">
        <v>42528</v>
      </c>
      <c r="AL2090" s="82" t="s">
        <v>961</v>
      </c>
    </row>
    <row r="2091" spans="1:38" x14ac:dyDescent="0.25">
      <c r="A2091" s="82" t="s">
        <v>42529</v>
      </c>
      <c r="B2091" s="82">
        <v>93.834000000000003</v>
      </c>
      <c r="C2091" s="82" t="s">
        <v>42530</v>
      </c>
      <c r="D2091" s="82" t="s">
        <v>34110</v>
      </c>
      <c r="E2091" s="82" t="s">
        <v>42531</v>
      </c>
      <c r="F2091" s="82" t="s">
        <v>42532</v>
      </c>
      <c r="G2091" s="82" t="s">
        <v>600</v>
      </c>
      <c r="H2091" s="82" t="s">
        <v>360</v>
      </c>
      <c r="I2091" s="82" t="s">
        <v>42533</v>
      </c>
      <c r="J2091" s="82" t="s">
        <v>34907</v>
      </c>
      <c r="K2091" s="82" t="s">
        <v>42534</v>
      </c>
      <c r="L2091" s="82" t="s">
        <v>1180</v>
      </c>
      <c r="M2091" s="82" t="s">
        <v>37389</v>
      </c>
      <c r="N2091" s="82" t="s">
        <v>42535</v>
      </c>
      <c r="O2091" s="82" t="s">
        <v>558</v>
      </c>
      <c r="P2091" s="82" t="s">
        <v>360</v>
      </c>
      <c r="Q2091" s="82" t="s">
        <v>360</v>
      </c>
      <c r="R2091" s="82" t="s">
        <v>42536</v>
      </c>
      <c r="S2091" s="82" t="s">
        <v>400</v>
      </c>
      <c r="T2091" s="82" t="s">
        <v>42537</v>
      </c>
      <c r="U2091" s="82" t="s">
        <v>42538</v>
      </c>
      <c r="V2091" s="82" t="s">
        <v>42539</v>
      </c>
      <c r="W2091" s="82" t="s">
        <v>42540</v>
      </c>
      <c r="X2091" s="82" t="s">
        <v>34916</v>
      </c>
      <c r="Y2091" s="82" t="s">
        <v>42541</v>
      </c>
      <c r="Z2091" s="82" t="s">
        <v>899</v>
      </c>
      <c r="AA2091" s="82" t="s">
        <v>376</v>
      </c>
      <c r="AB2091" s="82" t="s">
        <v>42542</v>
      </c>
      <c r="AC2091" s="82" t="s">
        <v>735</v>
      </c>
      <c r="AD2091" s="82" t="s">
        <v>42543</v>
      </c>
      <c r="AE2091" s="82" t="s">
        <v>34128</v>
      </c>
      <c r="AF2091" s="82" t="s">
        <v>36431</v>
      </c>
      <c r="AG2091" s="82" t="s">
        <v>382</v>
      </c>
      <c r="AH2091" s="82" t="s">
        <v>42544</v>
      </c>
      <c r="AI2091" s="82" t="s">
        <v>38742</v>
      </c>
      <c r="AJ2091" s="82" t="s">
        <v>33659</v>
      </c>
      <c r="AK2091" s="82" t="s">
        <v>42545</v>
      </c>
      <c r="AL2091" s="82" t="s">
        <v>4274</v>
      </c>
    </row>
    <row r="2092" spans="1:38" x14ac:dyDescent="0.25">
      <c r="A2092" s="82" t="s">
        <v>42546</v>
      </c>
      <c r="B2092" s="82">
        <v>93.834999999999994</v>
      </c>
      <c r="D2092" s="82" t="s">
        <v>33643</v>
      </c>
      <c r="E2092" s="82" t="s">
        <v>42547</v>
      </c>
      <c r="F2092" s="82" t="s">
        <v>42548</v>
      </c>
      <c r="G2092" s="82" t="s">
        <v>3580</v>
      </c>
      <c r="H2092" s="82" t="s">
        <v>360</v>
      </c>
      <c r="I2092" s="82" t="s">
        <v>11</v>
      </c>
      <c r="J2092" s="82" t="s">
        <v>42549</v>
      </c>
      <c r="K2092" s="82" t="s">
        <v>628</v>
      </c>
      <c r="L2092" s="82" t="s">
        <v>421</v>
      </c>
      <c r="M2092" s="82" t="s">
        <v>42550</v>
      </c>
      <c r="N2092" s="82" t="s">
        <v>42551</v>
      </c>
      <c r="O2092" s="82" t="s">
        <v>558</v>
      </c>
      <c r="P2092" s="82" t="s">
        <v>42551</v>
      </c>
      <c r="Q2092" s="82" t="s">
        <v>360</v>
      </c>
      <c r="R2092" s="82" t="s">
        <v>360</v>
      </c>
      <c r="S2092" s="82" t="s">
        <v>400</v>
      </c>
      <c r="T2092" s="82" t="s">
        <v>42552</v>
      </c>
      <c r="U2092" s="82" t="s">
        <v>42553</v>
      </c>
      <c r="V2092" s="82" t="s">
        <v>37819</v>
      </c>
      <c r="W2092" s="82" t="s">
        <v>42554</v>
      </c>
      <c r="X2092" s="82" t="s">
        <v>34401</v>
      </c>
      <c r="Y2092" s="82" t="s">
        <v>42555</v>
      </c>
      <c r="Z2092" s="83">
        <v>150000</v>
      </c>
      <c r="AA2092" s="82" t="s">
        <v>376</v>
      </c>
      <c r="AB2092" s="82" t="s">
        <v>382</v>
      </c>
      <c r="AC2092" s="82" t="s">
        <v>735</v>
      </c>
      <c r="AD2092" s="82" t="s">
        <v>42556</v>
      </c>
      <c r="AE2092" s="82" t="s">
        <v>42557</v>
      </c>
      <c r="AF2092" s="82" t="s">
        <v>382</v>
      </c>
      <c r="AG2092" s="82" t="s">
        <v>382</v>
      </c>
      <c r="AH2092" s="82" t="s">
        <v>42558</v>
      </c>
      <c r="AI2092" s="82" t="s">
        <v>42527</v>
      </c>
      <c r="AJ2092" s="82" t="s">
        <v>33659</v>
      </c>
      <c r="AK2092" s="82" t="s">
        <v>42559</v>
      </c>
      <c r="AL2092" s="82" t="s">
        <v>415</v>
      </c>
    </row>
    <row r="2093" spans="1:38" x14ac:dyDescent="0.25">
      <c r="A2093" s="82" t="s">
        <v>42560</v>
      </c>
      <c r="B2093" s="82">
        <v>93.837000000000003</v>
      </c>
      <c r="D2093" s="82" t="s">
        <v>34367</v>
      </c>
      <c r="E2093" s="82" t="s">
        <v>42561</v>
      </c>
      <c r="F2093" s="82" t="s">
        <v>42562</v>
      </c>
      <c r="G2093" s="82" t="s">
        <v>359</v>
      </c>
      <c r="H2093" s="82" t="s">
        <v>360</v>
      </c>
      <c r="I2093" s="82" t="s">
        <v>42563</v>
      </c>
      <c r="J2093" s="82" t="s">
        <v>42564</v>
      </c>
      <c r="K2093" s="82" t="s">
        <v>42565</v>
      </c>
      <c r="L2093" s="82" t="s">
        <v>580</v>
      </c>
      <c r="M2093" s="82" t="s">
        <v>42566</v>
      </c>
      <c r="N2093" s="82" t="s">
        <v>42567</v>
      </c>
      <c r="O2093" s="82" t="s">
        <v>558</v>
      </c>
      <c r="P2093" s="82" t="s">
        <v>35948</v>
      </c>
      <c r="Q2093" s="82" t="s">
        <v>35949</v>
      </c>
      <c r="R2093" s="82" t="s">
        <v>35950</v>
      </c>
      <c r="S2093" s="82" t="s">
        <v>400</v>
      </c>
      <c r="T2093" s="82" t="s">
        <v>42568</v>
      </c>
      <c r="U2093" s="82" t="s">
        <v>42569</v>
      </c>
      <c r="V2093" s="82" t="s">
        <v>692</v>
      </c>
      <c r="W2093" s="82" t="s">
        <v>42570</v>
      </c>
      <c r="X2093" s="82" t="s">
        <v>35954</v>
      </c>
      <c r="Y2093" s="82" t="s">
        <v>42571</v>
      </c>
      <c r="Z2093" s="82" t="s">
        <v>42572</v>
      </c>
      <c r="AA2093" s="82" t="s">
        <v>42573</v>
      </c>
      <c r="AB2093" s="82" t="s">
        <v>42574</v>
      </c>
      <c r="AC2093" s="82" t="s">
        <v>1011</v>
      </c>
      <c r="AD2093" s="82" t="s">
        <v>35959</v>
      </c>
      <c r="AE2093" s="82" t="s">
        <v>42575</v>
      </c>
      <c r="AF2093" s="82" t="s">
        <v>42576</v>
      </c>
      <c r="AG2093" s="82" t="s">
        <v>382</v>
      </c>
      <c r="AH2093" s="82" t="s">
        <v>42577</v>
      </c>
      <c r="AI2093" s="82" t="s">
        <v>1656</v>
      </c>
      <c r="AJ2093" s="82" t="s">
        <v>33659</v>
      </c>
      <c r="AK2093" s="82" t="s">
        <v>42578</v>
      </c>
      <c r="AL2093" s="82" t="s">
        <v>415</v>
      </c>
    </row>
    <row r="2094" spans="1:38" x14ac:dyDescent="0.25">
      <c r="A2094" s="82" t="s">
        <v>42579</v>
      </c>
      <c r="B2094" s="82">
        <v>93.837999999999994</v>
      </c>
      <c r="D2094" s="82" t="s">
        <v>34367</v>
      </c>
      <c r="E2094" s="82" t="s">
        <v>42580</v>
      </c>
      <c r="F2094" s="82" t="s">
        <v>42581</v>
      </c>
      <c r="G2094" s="82" t="s">
        <v>359</v>
      </c>
      <c r="H2094" s="82" t="s">
        <v>360</v>
      </c>
      <c r="I2094" s="82" t="s">
        <v>42582</v>
      </c>
      <c r="J2094" s="82" t="s">
        <v>42564</v>
      </c>
      <c r="K2094" s="82" t="s">
        <v>35945</v>
      </c>
      <c r="L2094" s="82" t="s">
        <v>421</v>
      </c>
      <c r="M2094" s="82" t="s">
        <v>35946</v>
      </c>
      <c r="N2094" s="82" t="s">
        <v>35947</v>
      </c>
      <c r="O2094" s="82" t="s">
        <v>558</v>
      </c>
      <c r="P2094" s="82" t="s">
        <v>35948</v>
      </c>
      <c r="Q2094" s="82" t="s">
        <v>35949</v>
      </c>
      <c r="R2094" s="82" t="s">
        <v>35950</v>
      </c>
      <c r="S2094" s="82" t="s">
        <v>400</v>
      </c>
      <c r="T2094" s="82" t="s">
        <v>42583</v>
      </c>
      <c r="U2094" s="82" t="s">
        <v>35952</v>
      </c>
      <c r="V2094" s="82" t="s">
        <v>20220</v>
      </c>
      <c r="W2094" s="82" t="s">
        <v>42584</v>
      </c>
      <c r="X2094" s="82" t="s">
        <v>35954</v>
      </c>
      <c r="Y2094" s="82" t="s">
        <v>42585</v>
      </c>
      <c r="Z2094" s="82" t="s">
        <v>42586</v>
      </c>
      <c r="AA2094" s="82" t="s">
        <v>42587</v>
      </c>
      <c r="AB2094" s="82" t="s">
        <v>382</v>
      </c>
      <c r="AC2094" s="82" t="s">
        <v>1011</v>
      </c>
      <c r="AD2094" s="82" t="s">
        <v>35959</v>
      </c>
      <c r="AE2094" s="82" t="s">
        <v>42588</v>
      </c>
      <c r="AF2094" s="82" t="s">
        <v>42589</v>
      </c>
      <c r="AG2094" s="82" t="s">
        <v>382</v>
      </c>
      <c r="AH2094" s="82" t="s">
        <v>42590</v>
      </c>
      <c r="AI2094" s="82" t="s">
        <v>1656</v>
      </c>
      <c r="AJ2094" s="82" t="s">
        <v>33659</v>
      </c>
      <c r="AK2094" s="82" t="s">
        <v>42591</v>
      </c>
      <c r="AL2094" s="82" t="s">
        <v>415</v>
      </c>
    </row>
    <row r="2095" spans="1:38" x14ac:dyDescent="0.25">
      <c r="A2095" s="82" t="s">
        <v>42592</v>
      </c>
      <c r="B2095" s="82">
        <v>93.838999999999999</v>
      </c>
      <c r="C2095" s="82" t="s">
        <v>42593</v>
      </c>
      <c r="D2095" s="82" t="s">
        <v>34367</v>
      </c>
      <c r="E2095" s="82" t="s">
        <v>42594</v>
      </c>
      <c r="F2095" s="82" t="s">
        <v>42595</v>
      </c>
      <c r="G2095" s="82" t="s">
        <v>359</v>
      </c>
      <c r="H2095" s="82" t="s">
        <v>360</v>
      </c>
      <c r="I2095" s="82" t="s">
        <v>42596</v>
      </c>
      <c r="J2095" s="82" t="s">
        <v>35944</v>
      </c>
      <c r="K2095" s="82" t="s">
        <v>35945</v>
      </c>
      <c r="L2095" s="82" t="s">
        <v>580</v>
      </c>
      <c r="M2095" s="82" t="s">
        <v>42597</v>
      </c>
      <c r="N2095" s="82" t="s">
        <v>42598</v>
      </c>
      <c r="O2095" s="82" t="s">
        <v>558</v>
      </c>
      <c r="P2095" s="82" t="s">
        <v>42599</v>
      </c>
      <c r="Q2095" s="82" t="s">
        <v>35949</v>
      </c>
      <c r="R2095" s="82" t="s">
        <v>42600</v>
      </c>
      <c r="S2095" s="82" t="s">
        <v>400</v>
      </c>
      <c r="T2095" s="82" t="s">
        <v>42601</v>
      </c>
      <c r="U2095" s="82" t="s">
        <v>42602</v>
      </c>
      <c r="V2095" s="82" t="s">
        <v>692</v>
      </c>
      <c r="W2095" s="82" t="s">
        <v>42603</v>
      </c>
      <c r="X2095" s="82" t="s">
        <v>35954</v>
      </c>
      <c r="Y2095" s="82" t="s">
        <v>42604</v>
      </c>
      <c r="Z2095" s="82" t="s">
        <v>42605</v>
      </c>
      <c r="AA2095" s="82" t="s">
        <v>42606</v>
      </c>
      <c r="AB2095" s="82" t="s">
        <v>382</v>
      </c>
      <c r="AC2095" s="82" t="s">
        <v>1011</v>
      </c>
      <c r="AD2095" s="82" t="s">
        <v>35959</v>
      </c>
      <c r="AE2095" s="82" t="s">
        <v>42607</v>
      </c>
      <c r="AF2095" s="82" t="s">
        <v>42608</v>
      </c>
      <c r="AG2095" s="82" t="s">
        <v>382</v>
      </c>
      <c r="AH2095" s="82" t="s">
        <v>42609</v>
      </c>
      <c r="AI2095" s="82" t="s">
        <v>1656</v>
      </c>
      <c r="AJ2095" s="82" t="s">
        <v>33659</v>
      </c>
      <c r="AK2095" s="82" t="s">
        <v>42610</v>
      </c>
      <c r="AL2095" s="82" t="s">
        <v>415</v>
      </c>
    </row>
    <row r="2096" spans="1:38" x14ac:dyDescent="0.25">
      <c r="A2096" s="82" t="s">
        <v>42611</v>
      </c>
      <c r="B2096" s="82">
        <v>93.84</v>
      </c>
      <c r="D2096" s="82" t="s">
        <v>34367</v>
      </c>
      <c r="E2096" s="82" t="s">
        <v>42561</v>
      </c>
      <c r="F2096" s="82" t="s">
        <v>42612</v>
      </c>
      <c r="G2096" s="82" t="s">
        <v>359</v>
      </c>
      <c r="H2096" s="82" t="s">
        <v>360</v>
      </c>
      <c r="I2096" s="82" t="s">
        <v>42613</v>
      </c>
      <c r="J2096" s="82" t="s">
        <v>35944</v>
      </c>
      <c r="K2096" s="82" t="s">
        <v>42614</v>
      </c>
      <c r="L2096" s="82" t="s">
        <v>580</v>
      </c>
      <c r="M2096" s="82" t="s">
        <v>42615</v>
      </c>
      <c r="N2096" s="82" t="s">
        <v>42616</v>
      </c>
      <c r="O2096" s="82" t="s">
        <v>558</v>
      </c>
      <c r="P2096" s="82" t="s">
        <v>42617</v>
      </c>
      <c r="Q2096" s="82" t="s">
        <v>35949</v>
      </c>
      <c r="R2096" s="82" t="s">
        <v>42618</v>
      </c>
      <c r="S2096" s="82" t="s">
        <v>400</v>
      </c>
      <c r="T2096" s="82" t="s">
        <v>42619</v>
      </c>
      <c r="U2096" s="82" t="s">
        <v>42569</v>
      </c>
      <c r="V2096" s="82" t="s">
        <v>20220</v>
      </c>
      <c r="W2096" s="82" t="s">
        <v>42620</v>
      </c>
      <c r="X2096" s="82" t="s">
        <v>35954</v>
      </c>
      <c r="Y2096" s="82" t="s">
        <v>42621</v>
      </c>
      <c r="Z2096" s="82" t="s">
        <v>42622</v>
      </c>
      <c r="AA2096" s="82" t="s">
        <v>42623</v>
      </c>
      <c r="AB2096" s="82" t="s">
        <v>42624</v>
      </c>
      <c r="AC2096" s="82" t="s">
        <v>1011</v>
      </c>
      <c r="AD2096" s="82" t="s">
        <v>35959</v>
      </c>
      <c r="AE2096" s="82" t="s">
        <v>42625</v>
      </c>
      <c r="AG2096" s="82" t="s">
        <v>382</v>
      </c>
      <c r="AH2096" s="82" t="s">
        <v>42626</v>
      </c>
      <c r="AI2096" s="82" t="s">
        <v>42627</v>
      </c>
      <c r="AJ2096" s="82" t="s">
        <v>33659</v>
      </c>
      <c r="AK2096" s="82" t="s">
        <v>42628</v>
      </c>
      <c r="AL2096" s="82" t="s">
        <v>415</v>
      </c>
    </row>
    <row r="2097" spans="1:38" x14ac:dyDescent="0.25">
      <c r="A2097" s="82" t="s">
        <v>42629</v>
      </c>
      <c r="B2097" s="82">
        <v>93.843000000000004</v>
      </c>
      <c r="D2097" s="82" t="s">
        <v>33803</v>
      </c>
      <c r="E2097" s="82" t="s">
        <v>42630</v>
      </c>
      <c r="F2097" s="82" t="s">
        <v>42631</v>
      </c>
      <c r="G2097" s="82" t="s">
        <v>683</v>
      </c>
      <c r="H2097" s="82" t="s">
        <v>360</v>
      </c>
      <c r="I2097" s="82" t="s">
        <v>42632</v>
      </c>
      <c r="J2097" s="82" t="s">
        <v>42633</v>
      </c>
      <c r="K2097" s="82" t="s">
        <v>362</v>
      </c>
      <c r="L2097" s="82" t="s">
        <v>395</v>
      </c>
      <c r="M2097" s="82" t="s">
        <v>42634</v>
      </c>
      <c r="N2097" s="82" t="s">
        <v>42635</v>
      </c>
      <c r="O2097" s="82" t="s">
        <v>558</v>
      </c>
      <c r="P2097" s="82" t="s">
        <v>360</v>
      </c>
      <c r="Q2097" s="82" t="s">
        <v>42636</v>
      </c>
      <c r="R2097" s="82" t="s">
        <v>360</v>
      </c>
      <c r="S2097" s="82" t="s">
        <v>42637</v>
      </c>
      <c r="T2097" s="82" t="s">
        <v>42638</v>
      </c>
      <c r="U2097" s="82" t="s">
        <v>42639</v>
      </c>
      <c r="V2097" s="82" t="s">
        <v>42640</v>
      </c>
      <c r="W2097" s="82" t="s">
        <v>42641</v>
      </c>
      <c r="X2097" s="82" t="s">
        <v>33819</v>
      </c>
      <c r="Y2097" s="82" t="s">
        <v>42642</v>
      </c>
      <c r="Z2097" s="82" t="s">
        <v>42643</v>
      </c>
      <c r="AA2097" s="82" t="s">
        <v>376</v>
      </c>
      <c r="AB2097" s="82" t="s">
        <v>42644</v>
      </c>
      <c r="AC2097" s="82" t="s">
        <v>42645</v>
      </c>
      <c r="AD2097" s="82" t="s">
        <v>42646</v>
      </c>
      <c r="AE2097" s="82" t="s">
        <v>33825</v>
      </c>
      <c r="AF2097" s="82" t="s">
        <v>382</v>
      </c>
      <c r="AG2097" s="82" t="s">
        <v>382</v>
      </c>
      <c r="AH2097" s="82" t="s">
        <v>38701</v>
      </c>
      <c r="AI2097" s="82" t="s">
        <v>38455</v>
      </c>
      <c r="AJ2097" s="82" t="s">
        <v>33659</v>
      </c>
      <c r="AK2097" s="82" t="s">
        <v>42647</v>
      </c>
      <c r="AL2097" s="82" t="s">
        <v>1286</v>
      </c>
    </row>
    <row r="2098" spans="1:38" x14ac:dyDescent="0.25">
      <c r="A2098" s="82" t="s">
        <v>42648</v>
      </c>
      <c r="B2098" s="82">
        <v>93.843999999999994</v>
      </c>
      <c r="D2098" s="82" t="s">
        <v>33803</v>
      </c>
      <c r="E2098" s="82" t="s">
        <v>42649</v>
      </c>
      <c r="F2098" s="82" t="s">
        <v>42650</v>
      </c>
      <c r="G2098" s="82" t="s">
        <v>359</v>
      </c>
      <c r="H2098" s="82" t="s">
        <v>360</v>
      </c>
      <c r="I2098" s="82" t="s">
        <v>1920</v>
      </c>
      <c r="J2098" s="82" t="s">
        <v>42651</v>
      </c>
      <c r="K2098" s="82" t="s">
        <v>42652</v>
      </c>
      <c r="L2098" s="82" t="s">
        <v>395</v>
      </c>
      <c r="M2098" s="82" t="s">
        <v>421</v>
      </c>
      <c r="N2098" s="82" t="s">
        <v>42653</v>
      </c>
      <c r="O2098" s="82" t="s">
        <v>366</v>
      </c>
      <c r="P2098" s="82" t="s">
        <v>360</v>
      </c>
      <c r="Q2098" s="82" t="s">
        <v>360</v>
      </c>
      <c r="R2098" s="82" t="s">
        <v>42654</v>
      </c>
      <c r="S2098" s="82" t="s">
        <v>42655</v>
      </c>
      <c r="T2098" s="82" t="s">
        <v>42656</v>
      </c>
      <c r="U2098" s="82" t="s">
        <v>42657</v>
      </c>
      <c r="V2098" s="82" t="s">
        <v>33817</v>
      </c>
      <c r="W2098" s="82" t="s">
        <v>42658</v>
      </c>
      <c r="X2098" s="82" t="s">
        <v>33819</v>
      </c>
      <c r="Y2098" s="82" t="s">
        <v>5590</v>
      </c>
      <c r="AA2098" s="82" t="s">
        <v>376</v>
      </c>
      <c r="AB2098" s="82" t="s">
        <v>42659</v>
      </c>
      <c r="AC2098" s="82" t="s">
        <v>735</v>
      </c>
      <c r="AD2098" s="82" t="s">
        <v>42660</v>
      </c>
      <c r="AE2098" s="82" t="s">
        <v>360</v>
      </c>
      <c r="AF2098" s="82" t="s">
        <v>382</v>
      </c>
      <c r="AG2098" s="82" t="s">
        <v>382</v>
      </c>
      <c r="AH2098" s="82" t="s">
        <v>42661</v>
      </c>
      <c r="AI2098" s="82" t="s">
        <v>37973</v>
      </c>
      <c r="AJ2098" s="82" t="s">
        <v>33659</v>
      </c>
      <c r="AK2098" s="82" t="s">
        <v>42662</v>
      </c>
      <c r="AL2098" s="82" t="s">
        <v>415</v>
      </c>
    </row>
    <row r="2099" spans="1:38" x14ac:dyDescent="0.25">
      <c r="A2099" s="82" t="s">
        <v>42663</v>
      </c>
      <c r="B2099" s="82">
        <v>93.844999999999999</v>
      </c>
      <c r="C2099" s="82" t="s">
        <v>42664</v>
      </c>
      <c r="D2099" s="82" t="s">
        <v>34110</v>
      </c>
      <c r="E2099" s="82" t="s">
        <v>42665</v>
      </c>
      <c r="F2099" s="82" t="s">
        <v>42666</v>
      </c>
      <c r="G2099" s="82" t="s">
        <v>600</v>
      </c>
      <c r="H2099" s="82" t="s">
        <v>360</v>
      </c>
      <c r="I2099" s="82" t="s">
        <v>42667</v>
      </c>
      <c r="J2099" s="82" t="s">
        <v>42668</v>
      </c>
      <c r="K2099" s="82" t="s">
        <v>362</v>
      </c>
      <c r="L2099" s="82" t="s">
        <v>34253</v>
      </c>
      <c r="M2099" s="82" t="s">
        <v>421</v>
      </c>
      <c r="N2099" s="82" t="s">
        <v>42669</v>
      </c>
      <c r="O2099" s="82" t="s">
        <v>558</v>
      </c>
      <c r="P2099" s="82" t="s">
        <v>360</v>
      </c>
      <c r="Q2099" s="82" t="s">
        <v>360</v>
      </c>
      <c r="R2099" s="82" t="s">
        <v>42670</v>
      </c>
      <c r="S2099" s="82" t="s">
        <v>368</v>
      </c>
      <c r="T2099" s="82" t="s">
        <v>42671</v>
      </c>
      <c r="U2099" s="82" t="s">
        <v>42672</v>
      </c>
      <c r="V2099" s="82" t="s">
        <v>362</v>
      </c>
      <c r="W2099" s="82" t="s">
        <v>42673</v>
      </c>
      <c r="X2099" s="82" t="s">
        <v>34124</v>
      </c>
      <c r="Y2099" s="82" t="s">
        <v>42674</v>
      </c>
      <c r="Z2099" s="82" t="s">
        <v>427</v>
      </c>
      <c r="AA2099" s="82" t="s">
        <v>376</v>
      </c>
      <c r="AB2099" s="82" t="s">
        <v>42675</v>
      </c>
      <c r="AC2099" s="82" t="s">
        <v>42676</v>
      </c>
      <c r="AD2099" s="82" t="s">
        <v>42677</v>
      </c>
      <c r="AE2099" s="82" t="s">
        <v>34128</v>
      </c>
      <c r="AF2099" s="82" t="s">
        <v>382</v>
      </c>
      <c r="AG2099" s="82" t="s">
        <v>382</v>
      </c>
      <c r="AH2099" s="82" t="s">
        <v>42678</v>
      </c>
      <c r="AI2099" s="82" t="s">
        <v>42679</v>
      </c>
      <c r="AJ2099" s="82" t="s">
        <v>33659</v>
      </c>
      <c r="AK2099" s="82" t="s">
        <v>42680</v>
      </c>
      <c r="AL2099" s="82" t="s">
        <v>499</v>
      </c>
    </row>
    <row r="2100" spans="1:38" x14ac:dyDescent="0.25">
      <c r="A2100" s="82" t="s">
        <v>42681</v>
      </c>
      <c r="B2100" s="82">
        <v>93.846000000000004</v>
      </c>
      <c r="D2100" s="82" t="s">
        <v>34367</v>
      </c>
      <c r="E2100" s="82" t="s">
        <v>42682</v>
      </c>
      <c r="F2100" s="82" t="s">
        <v>42683</v>
      </c>
      <c r="G2100" s="82" t="s">
        <v>359</v>
      </c>
      <c r="H2100" s="82" t="s">
        <v>360</v>
      </c>
      <c r="I2100" s="82" t="s">
        <v>42684</v>
      </c>
      <c r="J2100" s="82" t="s">
        <v>42685</v>
      </c>
      <c r="K2100" s="82" t="s">
        <v>42686</v>
      </c>
      <c r="L2100" s="82" t="s">
        <v>421</v>
      </c>
      <c r="M2100" s="82" t="s">
        <v>42687</v>
      </c>
      <c r="N2100" s="82" t="s">
        <v>42688</v>
      </c>
      <c r="O2100" s="82" t="s">
        <v>558</v>
      </c>
      <c r="P2100" s="82" t="s">
        <v>42689</v>
      </c>
      <c r="Q2100" s="82" t="s">
        <v>42690</v>
      </c>
      <c r="R2100" s="82" t="s">
        <v>35735</v>
      </c>
      <c r="S2100" s="82" t="s">
        <v>368</v>
      </c>
      <c r="T2100" s="82" t="s">
        <v>42691</v>
      </c>
      <c r="U2100" s="82" t="s">
        <v>443</v>
      </c>
      <c r="V2100" s="82" t="s">
        <v>42692</v>
      </c>
      <c r="W2100" s="82" t="s">
        <v>42693</v>
      </c>
      <c r="X2100" s="82" t="s">
        <v>42694</v>
      </c>
      <c r="Y2100" s="82" t="s">
        <v>42695</v>
      </c>
      <c r="Z2100" s="82" t="s">
        <v>42696</v>
      </c>
      <c r="AA2100" s="82" t="s">
        <v>42697</v>
      </c>
      <c r="AB2100" s="82" t="s">
        <v>42698</v>
      </c>
      <c r="AC2100" s="82" t="s">
        <v>636</v>
      </c>
      <c r="AD2100" s="82" t="s">
        <v>42699</v>
      </c>
      <c r="AE2100" s="82" t="s">
        <v>42700</v>
      </c>
      <c r="AF2100" s="82" t="s">
        <v>382</v>
      </c>
      <c r="AG2100" s="82" t="s">
        <v>382</v>
      </c>
      <c r="AH2100" s="82" t="s">
        <v>42701</v>
      </c>
      <c r="AI2100" s="82" t="s">
        <v>1656</v>
      </c>
      <c r="AJ2100" s="82" t="s">
        <v>33659</v>
      </c>
      <c r="AK2100" s="82" t="s">
        <v>42702</v>
      </c>
      <c r="AL2100" s="82" t="s">
        <v>415</v>
      </c>
    </row>
    <row r="2101" spans="1:38" x14ac:dyDescent="0.25">
      <c r="A2101" s="82" t="s">
        <v>42703</v>
      </c>
      <c r="B2101" s="82">
        <v>93.846999999999994</v>
      </c>
      <c r="D2101" s="82" t="s">
        <v>34367</v>
      </c>
      <c r="E2101" s="82" t="s">
        <v>42704</v>
      </c>
      <c r="F2101" s="82" t="s">
        <v>42705</v>
      </c>
      <c r="G2101" s="82" t="s">
        <v>359</v>
      </c>
      <c r="H2101" s="82" t="s">
        <v>360</v>
      </c>
      <c r="I2101" s="82" t="s">
        <v>42706</v>
      </c>
      <c r="J2101" s="82" t="s">
        <v>42707</v>
      </c>
      <c r="K2101" s="82" t="s">
        <v>42708</v>
      </c>
      <c r="L2101" s="82" t="s">
        <v>421</v>
      </c>
      <c r="M2101" s="82" t="s">
        <v>42709</v>
      </c>
      <c r="N2101" s="82" t="s">
        <v>42710</v>
      </c>
      <c r="O2101" s="82" t="s">
        <v>558</v>
      </c>
      <c r="P2101" s="82" t="s">
        <v>42711</v>
      </c>
      <c r="Q2101" s="82" t="s">
        <v>42712</v>
      </c>
      <c r="R2101" s="82" t="s">
        <v>42713</v>
      </c>
      <c r="S2101" s="82" t="s">
        <v>400</v>
      </c>
      <c r="T2101" s="82" t="s">
        <v>42714</v>
      </c>
      <c r="U2101" s="82" t="s">
        <v>42715</v>
      </c>
      <c r="V2101" s="82" t="s">
        <v>42716</v>
      </c>
      <c r="W2101" s="82" t="s">
        <v>42717</v>
      </c>
      <c r="X2101" s="82" t="s">
        <v>42718</v>
      </c>
      <c r="Y2101" s="82" t="s">
        <v>42719</v>
      </c>
      <c r="Z2101" s="82" t="s">
        <v>42720</v>
      </c>
      <c r="AA2101" s="82" t="s">
        <v>42721</v>
      </c>
      <c r="AB2101" s="82" t="s">
        <v>42722</v>
      </c>
      <c r="AC2101" s="82" t="s">
        <v>42723</v>
      </c>
      <c r="AD2101" s="82" t="s">
        <v>42724</v>
      </c>
      <c r="AE2101" s="82" t="s">
        <v>42725</v>
      </c>
      <c r="AF2101" s="82" t="s">
        <v>382</v>
      </c>
      <c r="AG2101" s="82" t="s">
        <v>42726</v>
      </c>
    </row>
    <row r="2102" spans="1:38" x14ac:dyDescent="0.25">
      <c r="A2102" s="82" t="s">
        <v>42727</v>
      </c>
      <c r="B2102" s="82">
        <v>93.85</v>
      </c>
      <c r="C2102" s="82" t="s">
        <v>42728</v>
      </c>
      <c r="D2102" s="82" t="s">
        <v>34110</v>
      </c>
      <c r="E2102" s="82" t="s">
        <v>42729</v>
      </c>
      <c r="F2102" s="82" t="s">
        <v>42730</v>
      </c>
      <c r="G2102" s="82" t="s">
        <v>600</v>
      </c>
      <c r="H2102" s="82" t="s">
        <v>360</v>
      </c>
      <c r="I2102" s="82" t="s">
        <v>42731</v>
      </c>
      <c r="J2102" s="82" t="s">
        <v>42732</v>
      </c>
      <c r="K2102" s="82" t="s">
        <v>362</v>
      </c>
      <c r="L2102" s="82" t="s">
        <v>421</v>
      </c>
      <c r="M2102" s="82" t="s">
        <v>42733</v>
      </c>
      <c r="N2102" s="82" t="s">
        <v>42734</v>
      </c>
      <c r="O2102" s="82" t="s">
        <v>558</v>
      </c>
      <c r="P2102" s="82" t="s">
        <v>360</v>
      </c>
      <c r="Q2102" s="82" t="s">
        <v>360</v>
      </c>
      <c r="R2102" s="82" t="s">
        <v>360</v>
      </c>
      <c r="S2102" s="82" t="s">
        <v>400</v>
      </c>
      <c r="T2102" s="82" t="s">
        <v>42735</v>
      </c>
      <c r="U2102" s="82" t="s">
        <v>42736</v>
      </c>
      <c r="V2102" s="82" t="s">
        <v>632</v>
      </c>
      <c r="W2102" s="82" t="s">
        <v>42737</v>
      </c>
      <c r="X2102" s="82" t="s">
        <v>34124</v>
      </c>
      <c r="Y2102" s="82" t="s">
        <v>42738</v>
      </c>
      <c r="Z2102" s="82" t="s">
        <v>42739</v>
      </c>
      <c r="AA2102" s="82" t="s">
        <v>376</v>
      </c>
      <c r="AB2102" s="82" t="s">
        <v>382</v>
      </c>
      <c r="AC2102" s="82" t="s">
        <v>735</v>
      </c>
      <c r="AD2102" s="82" t="s">
        <v>42740</v>
      </c>
      <c r="AE2102" s="82" t="s">
        <v>34128</v>
      </c>
      <c r="AF2102" s="82" t="s">
        <v>382</v>
      </c>
      <c r="AG2102" s="82" t="s">
        <v>382</v>
      </c>
      <c r="AH2102" s="82" t="s">
        <v>42741</v>
      </c>
      <c r="AI2102" s="82" t="s">
        <v>42679</v>
      </c>
      <c r="AJ2102" s="82" t="s">
        <v>33659</v>
      </c>
      <c r="AK2102" s="82" t="s">
        <v>42742</v>
      </c>
      <c r="AL2102" s="82" t="s">
        <v>1286</v>
      </c>
    </row>
    <row r="2103" spans="1:38" x14ac:dyDescent="0.25">
      <c r="A2103" s="82" t="s">
        <v>42743</v>
      </c>
      <c r="B2103" s="82">
        <v>93.850999999999999</v>
      </c>
      <c r="D2103" s="82" t="s">
        <v>33643</v>
      </c>
      <c r="E2103" s="82" t="s">
        <v>42744</v>
      </c>
      <c r="F2103" s="82" t="s">
        <v>42745</v>
      </c>
      <c r="G2103" s="82" t="s">
        <v>600</v>
      </c>
      <c r="H2103" s="82" t="s">
        <v>360</v>
      </c>
      <c r="I2103" s="82" t="s">
        <v>42746</v>
      </c>
      <c r="J2103" s="82" t="s">
        <v>42747</v>
      </c>
      <c r="K2103" s="82" t="s">
        <v>362</v>
      </c>
      <c r="L2103" s="82" t="s">
        <v>421</v>
      </c>
      <c r="M2103" s="82" t="s">
        <v>421</v>
      </c>
      <c r="N2103" s="82" t="s">
        <v>42748</v>
      </c>
      <c r="O2103" s="82" t="s">
        <v>42749</v>
      </c>
      <c r="P2103" s="82" t="s">
        <v>360</v>
      </c>
      <c r="Q2103" s="82" t="s">
        <v>360</v>
      </c>
      <c r="R2103" s="82" t="s">
        <v>42750</v>
      </c>
      <c r="S2103" s="82" t="s">
        <v>368</v>
      </c>
      <c r="T2103" s="82" t="s">
        <v>42751</v>
      </c>
      <c r="U2103" s="82" t="s">
        <v>42752</v>
      </c>
      <c r="V2103" s="82" t="s">
        <v>42753</v>
      </c>
      <c r="W2103" s="82" t="s">
        <v>360</v>
      </c>
      <c r="X2103" s="82" t="s">
        <v>42754</v>
      </c>
      <c r="Y2103" s="82" t="s">
        <v>42755</v>
      </c>
      <c r="AA2103" s="82" t="s">
        <v>42756</v>
      </c>
      <c r="AB2103" s="82" t="s">
        <v>42434</v>
      </c>
      <c r="AC2103" s="82" t="s">
        <v>735</v>
      </c>
      <c r="AD2103" s="82" t="s">
        <v>42757</v>
      </c>
      <c r="AE2103" s="82" t="s">
        <v>360</v>
      </c>
      <c r="AF2103" s="82" t="s">
        <v>382</v>
      </c>
      <c r="AG2103" s="82" t="s">
        <v>382</v>
      </c>
      <c r="AH2103" s="82" t="s">
        <v>42758</v>
      </c>
      <c r="AI2103" s="82" t="s">
        <v>42759</v>
      </c>
      <c r="AJ2103" s="82" t="s">
        <v>33659</v>
      </c>
      <c r="AK2103" s="82" t="s">
        <v>42760</v>
      </c>
      <c r="AL2103" s="82" t="s">
        <v>1286</v>
      </c>
    </row>
    <row r="2104" spans="1:38" x14ac:dyDescent="0.25">
      <c r="A2104" s="82" t="s">
        <v>42761</v>
      </c>
      <c r="B2104" s="82">
        <v>93.852000000000004</v>
      </c>
      <c r="C2104" s="82" t="s">
        <v>11</v>
      </c>
      <c r="D2104" s="82" t="s">
        <v>34110</v>
      </c>
      <c r="E2104" s="82" t="s">
        <v>42762</v>
      </c>
      <c r="F2104" s="82" t="s">
        <v>42763</v>
      </c>
      <c r="G2104" s="82" t="s">
        <v>600</v>
      </c>
      <c r="H2104" s="82" t="s">
        <v>360</v>
      </c>
      <c r="I2104" s="82" t="s">
        <v>42764</v>
      </c>
      <c r="J2104" s="82" t="s">
        <v>42765</v>
      </c>
      <c r="K2104" s="82" t="s">
        <v>362</v>
      </c>
      <c r="L2104" s="82" t="s">
        <v>421</v>
      </c>
      <c r="M2104" s="82" t="s">
        <v>4216</v>
      </c>
      <c r="N2104" s="82" t="s">
        <v>37078</v>
      </c>
      <c r="O2104" s="82" t="s">
        <v>366</v>
      </c>
      <c r="P2104" s="82" t="s">
        <v>42766</v>
      </c>
      <c r="Q2104" s="82" t="s">
        <v>360</v>
      </c>
      <c r="R2104" s="82" t="s">
        <v>360</v>
      </c>
      <c r="S2104" s="82" t="s">
        <v>368</v>
      </c>
      <c r="T2104" s="82" t="s">
        <v>42767</v>
      </c>
      <c r="U2104" s="82" t="s">
        <v>42768</v>
      </c>
      <c r="V2104" s="82" t="s">
        <v>362</v>
      </c>
      <c r="W2104" s="82" t="s">
        <v>42769</v>
      </c>
      <c r="X2104" s="82" t="s">
        <v>36551</v>
      </c>
      <c r="Y2104" s="82" t="s">
        <v>42770</v>
      </c>
      <c r="Z2104" s="82" t="s">
        <v>40892</v>
      </c>
      <c r="AA2104" s="82" t="s">
        <v>376</v>
      </c>
      <c r="AB2104" s="82" t="s">
        <v>382</v>
      </c>
      <c r="AC2104" s="82" t="s">
        <v>34360</v>
      </c>
      <c r="AD2104" s="82" t="s">
        <v>42771</v>
      </c>
      <c r="AE2104" s="82" t="s">
        <v>34128</v>
      </c>
      <c r="AF2104" s="82" t="s">
        <v>382</v>
      </c>
      <c r="AG2104" s="82" t="s">
        <v>382</v>
      </c>
      <c r="AH2104" s="82" t="s">
        <v>42772</v>
      </c>
      <c r="AI2104" s="82" t="s">
        <v>6371</v>
      </c>
      <c r="AJ2104" s="82" t="s">
        <v>33659</v>
      </c>
      <c r="AK2104" s="82" t="s">
        <v>42773</v>
      </c>
      <c r="AL2104" s="82" t="s">
        <v>499</v>
      </c>
    </row>
    <row r="2105" spans="1:38" x14ac:dyDescent="0.25">
      <c r="A2105" s="82" t="s">
        <v>42774</v>
      </c>
      <c r="B2105" s="82">
        <v>93.852999999999994</v>
      </c>
      <c r="D2105" s="82" t="s">
        <v>34367</v>
      </c>
      <c r="E2105" s="82" t="s">
        <v>42775</v>
      </c>
      <c r="F2105" s="82" t="s">
        <v>42776</v>
      </c>
      <c r="G2105" s="82" t="s">
        <v>359</v>
      </c>
      <c r="H2105" s="82" t="s">
        <v>360</v>
      </c>
      <c r="I2105" s="82" t="s">
        <v>42777</v>
      </c>
      <c r="J2105" s="82" t="s">
        <v>42778</v>
      </c>
      <c r="K2105" s="82" t="s">
        <v>42779</v>
      </c>
      <c r="L2105" s="82" t="s">
        <v>42780</v>
      </c>
      <c r="M2105" s="82" t="s">
        <v>42781</v>
      </c>
      <c r="N2105" s="82" t="s">
        <v>42782</v>
      </c>
      <c r="O2105" s="82" t="s">
        <v>558</v>
      </c>
      <c r="P2105" s="82" t="s">
        <v>42783</v>
      </c>
      <c r="Q2105" s="82" t="s">
        <v>42784</v>
      </c>
      <c r="R2105" s="82" t="s">
        <v>42785</v>
      </c>
      <c r="S2105" s="82" t="s">
        <v>368</v>
      </c>
      <c r="T2105" s="82" t="s">
        <v>42786</v>
      </c>
      <c r="U2105" s="82" t="s">
        <v>42787</v>
      </c>
      <c r="V2105" s="82" t="s">
        <v>42788</v>
      </c>
      <c r="W2105" s="82" t="s">
        <v>42789</v>
      </c>
      <c r="X2105" s="82" t="s">
        <v>42790</v>
      </c>
      <c r="Y2105" s="82" t="s">
        <v>42791</v>
      </c>
      <c r="Z2105" s="82" t="s">
        <v>42792</v>
      </c>
      <c r="AA2105" s="82" t="s">
        <v>42793</v>
      </c>
      <c r="AB2105" s="82" t="s">
        <v>42794</v>
      </c>
      <c r="AC2105" s="82" t="s">
        <v>42795</v>
      </c>
      <c r="AD2105" s="82" t="s">
        <v>42796</v>
      </c>
      <c r="AE2105" s="82" t="s">
        <v>42797</v>
      </c>
      <c r="AF2105" s="82" t="s">
        <v>382</v>
      </c>
      <c r="AG2105" s="82" t="s">
        <v>382</v>
      </c>
      <c r="AH2105" s="82" t="s">
        <v>42798</v>
      </c>
      <c r="AI2105" s="82" t="s">
        <v>1656</v>
      </c>
      <c r="AJ2105" s="82" t="s">
        <v>33659</v>
      </c>
      <c r="AK2105" s="82" t="s">
        <v>42799</v>
      </c>
      <c r="AL2105" s="82" t="s">
        <v>415</v>
      </c>
    </row>
    <row r="2106" spans="1:38" x14ac:dyDescent="0.25">
      <c r="A2106" s="82" t="s">
        <v>42800</v>
      </c>
      <c r="B2106" s="82">
        <v>93.855000000000004</v>
      </c>
      <c r="C2106" s="82" t="s">
        <v>42800</v>
      </c>
      <c r="D2106" s="82" t="s">
        <v>34367</v>
      </c>
      <c r="E2106" s="82" t="s">
        <v>42801</v>
      </c>
      <c r="F2106" s="82" t="s">
        <v>42802</v>
      </c>
      <c r="G2106" s="82" t="s">
        <v>359</v>
      </c>
      <c r="H2106" s="82" t="s">
        <v>360</v>
      </c>
      <c r="I2106" s="82" t="s">
        <v>42803</v>
      </c>
      <c r="J2106" s="82" t="s">
        <v>35729</v>
      </c>
      <c r="K2106" s="82" t="s">
        <v>42804</v>
      </c>
      <c r="L2106" s="82" t="s">
        <v>421</v>
      </c>
      <c r="M2106" s="82" t="s">
        <v>42805</v>
      </c>
      <c r="N2106" s="82" t="s">
        <v>42806</v>
      </c>
      <c r="O2106" s="82" t="s">
        <v>558</v>
      </c>
      <c r="P2106" s="82" t="s">
        <v>42807</v>
      </c>
      <c r="Q2106" s="82" t="s">
        <v>42808</v>
      </c>
      <c r="R2106" s="82" t="s">
        <v>42809</v>
      </c>
      <c r="S2106" s="82" t="s">
        <v>42810</v>
      </c>
      <c r="T2106" s="82" t="s">
        <v>42811</v>
      </c>
      <c r="U2106" s="82" t="s">
        <v>42812</v>
      </c>
      <c r="V2106" s="82" t="s">
        <v>42813</v>
      </c>
      <c r="W2106" s="82" t="s">
        <v>42814</v>
      </c>
      <c r="X2106" s="82" t="s">
        <v>42815</v>
      </c>
      <c r="Y2106" s="82" t="s">
        <v>42816</v>
      </c>
      <c r="Z2106" s="82" t="s">
        <v>42817</v>
      </c>
      <c r="AA2106" s="82" t="s">
        <v>376</v>
      </c>
      <c r="AB2106" s="82" t="s">
        <v>42818</v>
      </c>
      <c r="AC2106" s="82" t="s">
        <v>735</v>
      </c>
      <c r="AD2106" s="82" t="s">
        <v>42819</v>
      </c>
      <c r="AE2106" s="82" t="s">
        <v>42820</v>
      </c>
      <c r="AF2106" s="82" t="s">
        <v>42821</v>
      </c>
      <c r="AG2106" s="82" t="s">
        <v>382</v>
      </c>
      <c r="AH2106" s="82" t="s">
        <v>42822</v>
      </c>
      <c r="AI2106" s="82" t="s">
        <v>1656</v>
      </c>
      <c r="AJ2106" s="82" t="s">
        <v>33659</v>
      </c>
      <c r="AK2106" s="82" t="s">
        <v>42823</v>
      </c>
      <c r="AL2106" s="82" t="s">
        <v>415</v>
      </c>
    </row>
    <row r="2107" spans="1:38" x14ac:dyDescent="0.25">
      <c r="A2107" s="82" t="s">
        <v>42824</v>
      </c>
      <c r="B2107" s="82">
        <v>93.855999999999995</v>
      </c>
      <c r="C2107" s="82" t="s">
        <v>42825</v>
      </c>
      <c r="D2107" s="82" t="s">
        <v>34367</v>
      </c>
      <c r="E2107" s="82" t="s">
        <v>42801</v>
      </c>
      <c r="F2107" s="82" t="s">
        <v>42826</v>
      </c>
      <c r="G2107" s="82" t="s">
        <v>359</v>
      </c>
      <c r="H2107" s="82" t="s">
        <v>360</v>
      </c>
      <c r="I2107" s="82" t="s">
        <v>42827</v>
      </c>
      <c r="J2107" s="82" t="s">
        <v>35729</v>
      </c>
      <c r="K2107" s="82" t="s">
        <v>42828</v>
      </c>
      <c r="L2107" s="82" t="s">
        <v>421</v>
      </c>
      <c r="M2107" s="82" t="s">
        <v>42829</v>
      </c>
      <c r="N2107" s="82" t="s">
        <v>42825</v>
      </c>
      <c r="O2107" s="82" t="s">
        <v>366</v>
      </c>
      <c r="P2107" s="82" t="s">
        <v>42825</v>
      </c>
      <c r="Q2107" s="82" t="s">
        <v>42830</v>
      </c>
      <c r="R2107" s="82" t="s">
        <v>42809</v>
      </c>
      <c r="S2107" s="82" t="s">
        <v>6480</v>
      </c>
      <c r="T2107" s="82" t="s">
        <v>42831</v>
      </c>
      <c r="U2107" s="82" t="s">
        <v>42832</v>
      </c>
      <c r="V2107" s="82" t="s">
        <v>42813</v>
      </c>
      <c r="W2107" s="82" t="s">
        <v>34985</v>
      </c>
      <c r="X2107" s="82" t="s">
        <v>42815</v>
      </c>
      <c r="Y2107" s="82" t="s">
        <v>42833</v>
      </c>
      <c r="Z2107" s="82" t="s">
        <v>42825</v>
      </c>
      <c r="AA2107" s="82" t="s">
        <v>376</v>
      </c>
      <c r="AB2107" s="82" t="s">
        <v>382</v>
      </c>
      <c r="AC2107" s="82" t="s">
        <v>42834</v>
      </c>
      <c r="AD2107" s="82" t="s">
        <v>42819</v>
      </c>
      <c r="AE2107" s="82" t="s">
        <v>42820</v>
      </c>
      <c r="AF2107" s="82" t="s">
        <v>382</v>
      </c>
      <c r="AG2107" s="82" t="s">
        <v>382</v>
      </c>
      <c r="AH2107" s="82" t="s">
        <v>42835</v>
      </c>
      <c r="AI2107" s="82" t="s">
        <v>1656</v>
      </c>
      <c r="AJ2107" s="82" t="s">
        <v>33659</v>
      </c>
      <c r="AK2107" s="82" t="s">
        <v>42836</v>
      </c>
      <c r="AL2107" s="82" t="s">
        <v>415</v>
      </c>
    </row>
    <row r="2108" spans="1:38" x14ac:dyDescent="0.25">
      <c r="A2108" s="82" t="s">
        <v>42837</v>
      </c>
      <c r="B2108" s="82">
        <v>93.856999999999999</v>
      </c>
      <c r="D2108" s="82" t="s">
        <v>33643</v>
      </c>
      <c r="E2108" s="82" t="s">
        <v>42838</v>
      </c>
      <c r="F2108" s="82" t="s">
        <v>42839</v>
      </c>
      <c r="G2108" s="82" t="s">
        <v>600</v>
      </c>
      <c r="H2108" s="82" t="s">
        <v>360</v>
      </c>
      <c r="I2108" s="82" t="s">
        <v>42840</v>
      </c>
      <c r="J2108" s="82" t="s">
        <v>42841</v>
      </c>
      <c r="K2108" s="82" t="s">
        <v>362</v>
      </c>
      <c r="L2108" s="82" t="s">
        <v>421</v>
      </c>
      <c r="M2108" s="82" t="s">
        <v>42842</v>
      </c>
      <c r="N2108" s="82" t="s">
        <v>42843</v>
      </c>
      <c r="O2108" s="82" t="s">
        <v>42844</v>
      </c>
      <c r="P2108" s="82" t="s">
        <v>360</v>
      </c>
      <c r="Q2108" s="82" t="s">
        <v>360</v>
      </c>
      <c r="R2108" s="82" t="s">
        <v>42845</v>
      </c>
      <c r="S2108" s="82" t="s">
        <v>368</v>
      </c>
      <c r="T2108" s="82" t="s">
        <v>42846</v>
      </c>
      <c r="U2108" s="82" t="s">
        <v>42847</v>
      </c>
      <c r="V2108" s="82" t="s">
        <v>362</v>
      </c>
      <c r="W2108" s="82" t="s">
        <v>360</v>
      </c>
      <c r="X2108" s="82" t="s">
        <v>42754</v>
      </c>
      <c r="Y2108" s="82" t="s">
        <v>42848</v>
      </c>
      <c r="AA2108" s="82" t="s">
        <v>42849</v>
      </c>
      <c r="AB2108" s="82" t="s">
        <v>42434</v>
      </c>
      <c r="AC2108" s="82" t="s">
        <v>735</v>
      </c>
      <c r="AD2108" s="82" t="s">
        <v>37732</v>
      </c>
      <c r="AE2108" s="82" t="s">
        <v>360</v>
      </c>
      <c r="AF2108" s="82" t="s">
        <v>382</v>
      </c>
      <c r="AG2108" s="82" t="s">
        <v>382</v>
      </c>
      <c r="AH2108" s="82" t="s">
        <v>42850</v>
      </c>
      <c r="AI2108" s="82" t="s">
        <v>42851</v>
      </c>
      <c r="AJ2108" s="82" t="s">
        <v>33659</v>
      </c>
      <c r="AK2108" s="82" t="s">
        <v>42852</v>
      </c>
      <c r="AL2108" s="82" t="s">
        <v>499</v>
      </c>
    </row>
    <row r="2109" spans="1:38" x14ac:dyDescent="0.25">
      <c r="A2109" s="82" t="s">
        <v>42853</v>
      </c>
      <c r="B2109" s="82">
        <v>93.858000000000004</v>
      </c>
      <c r="C2109" s="82" t="s">
        <v>313</v>
      </c>
      <c r="D2109" s="82" t="s">
        <v>34110</v>
      </c>
      <c r="E2109" s="82" t="s">
        <v>42854</v>
      </c>
      <c r="F2109" s="82" t="s">
        <v>42855</v>
      </c>
      <c r="G2109" s="82" t="s">
        <v>600</v>
      </c>
      <c r="H2109" s="82" t="s">
        <v>360</v>
      </c>
      <c r="I2109" s="82" t="s">
        <v>42856</v>
      </c>
      <c r="J2109" s="82" t="s">
        <v>42857</v>
      </c>
      <c r="K2109" s="82" t="s">
        <v>42858</v>
      </c>
      <c r="L2109" s="82" t="s">
        <v>421</v>
      </c>
      <c r="M2109" s="82" t="s">
        <v>421</v>
      </c>
      <c r="N2109" s="82" t="s">
        <v>42859</v>
      </c>
      <c r="O2109" s="82" t="s">
        <v>558</v>
      </c>
      <c r="P2109" s="82" t="s">
        <v>42860</v>
      </c>
      <c r="Q2109" s="82" t="s">
        <v>360</v>
      </c>
      <c r="R2109" s="82" t="s">
        <v>42861</v>
      </c>
      <c r="S2109" s="82" t="s">
        <v>368</v>
      </c>
      <c r="T2109" s="82" t="s">
        <v>42286</v>
      </c>
      <c r="U2109" s="82" t="s">
        <v>42862</v>
      </c>
      <c r="V2109" s="82" t="s">
        <v>42863</v>
      </c>
      <c r="W2109" s="82" t="s">
        <v>42864</v>
      </c>
      <c r="X2109" s="82" t="s">
        <v>34124</v>
      </c>
      <c r="Y2109" s="82" t="s">
        <v>42865</v>
      </c>
      <c r="Z2109" s="82" t="s">
        <v>42866</v>
      </c>
      <c r="AA2109" s="82" t="s">
        <v>376</v>
      </c>
      <c r="AB2109" s="82" t="s">
        <v>42867</v>
      </c>
      <c r="AC2109" s="82" t="s">
        <v>735</v>
      </c>
      <c r="AD2109" s="82" t="s">
        <v>42868</v>
      </c>
      <c r="AE2109" s="82" t="s">
        <v>34128</v>
      </c>
      <c r="AF2109" s="82" t="s">
        <v>382</v>
      </c>
      <c r="AG2109" s="82" t="s">
        <v>382</v>
      </c>
      <c r="AH2109" s="82" t="s">
        <v>42869</v>
      </c>
      <c r="AI2109" s="82" t="s">
        <v>42679</v>
      </c>
      <c r="AJ2109" s="82" t="s">
        <v>33659</v>
      </c>
      <c r="AK2109" s="82" t="s">
        <v>42870</v>
      </c>
      <c r="AL2109" s="82" t="s">
        <v>4274</v>
      </c>
    </row>
    <row r="2110" spans="1:38" x14ac:dyDescent="0.25">
      <c r="A2110" s="82" t="s">
        <v>42871</v>
      </c>
      <c r="B2110" s="82">
        <v>93.858999999999995</v>
      </c>
      <c r="D2110" s="82" t="s">
        <v>34367</v>
      </c>
      <c r="E2110" s="82" t="s">
        <v>42872</v>
      </c>
      <c r="F2110" s="82" t="s">
        <v>42873</v>
      </c>
      <c r="G2110" s="82" t="s">
        <v>359</v>
      </c>
      <c r="H2110" s="82" t="s">
        <v>360</v>
      </c>
      <c r="I2110" s="82" t="s">
        <v>42874</v>
      </c>
      <c r="J2110" s="82" t="s">
        <v>42875</v>
      </c>
      <c r="K2110" s="82" t="s">
        <v>42876</v>
      </c>
      <c r="L2110" s="82" t="s">
        <v>421</v>
      </c>
      <c r="M2110" s="82" t="s">
        <v>42877</v>
      </c>
      <c r="N2110" s="82" t="s">
        <v>42878</v>
      </c>
      <c r="O2110" s="82" t="s">
        <v>558</v>
      </c>
      <c r="P2110" s="82" t="s">
        <v>42879</v>
      </c>
      <c r="Q2110" s="82" t="s">
        <v>42880</v>
      </c>
      <c r="R2110" s="82" t="s">
        <v>42881</v>
      </c>
      <c r="S2110" s="82" t="s">
        <v>368</v>
      </c>
      <c r="T2110" s="82" t="s">
        <v>42882</v>
      </c>
      <c r="U2110" s="82" t="s">
        <v>42883</v>
      </c>
      <c r="V2110" s="82" t="s">
        <v>42884</v>
      </c>
      <c r="W2110" s="82" t="s">
        <v>35489</v>
      </c>
      <c r="X2110" s="82" t="s">
        <v>36872</v>
      </c>
      <c r="Y2110" s="82" t="s">
        <v>42885</v>
      </c>
      <c r="Z2110" s="82" t="s">
        <v>42886</v>
      </c>
      <c r="AA2110" s="82" t="s">
        <v>376</v>
      </c>
      <c r="AB2110" s="82" t="s">
        <v>42887</v>
      </c>
      <c r="AC2110" s="82" t="s">
        <v>735</v>
      </c>
      <c r="AD2110" s="82" t="s">
        <v>42888</v>
      </c>
      <c r="AE2110" s="82" t="s">
        <v>42889</v>
      </c>
      <c r="AF2110" s="82" t="s">
        <v>382</v>
      </c>
      <c r="AH2110" s="82" t="s">
        <v>42890</v>
      </c>
      <c r="AI2110" s="82" t="s">
        <v>1656</v>
      </c>
      <c r="AJ2110" s="82" t="s">
        <v>33659</v>
      </c>
      <c r="AK2110" s="82" t="s">
        <v>42891</v>
      </c>
      <c r="AL2110" s="82" t="s">
        <v>415</v>
      </c>
    </row>
    <row r="2111" spans="1:38" x14ac:dyDescent="0.25">
      <c r="A2111" s="82" t="s">
        <v>42892</v>
      </c>
      <c r="B2111" s="82">
        <v>93.86</v>
      </c>
      <c r="C2111" s="82" t="s">
        <v>313</v>
      </c>
      <c r="D2111" s="82" t="s">
        <v>34110</v>
      </c>
      <c r="E2111" s="82" t="s">
        <v>42893</v>
      </c>
      <c r="F2111" s="82" t="s">
        <v>42894</v>
      </c>
      <c r="G2111" s="82" t="s">
        <v>600</v>
      </c>
      <c r="H2111" s="82" t="s">
        <v>360</v>
      </c>
      <c r="I2111" s="82" t="s">
        <v>42895</v>
      </c>
      <c r="J2111" s="82" t="s">
        <v>42896</v>
      </c>
      <c r="K2111" s="82" t="s">
        <v>42897</v>
      </c>
      <c r="L2111" s="82" t="s">
        <v>580</v>
      </c>
      <c r="M2111" s="82" t="s">
        <v>42898</v>
      </c>
      <c r="N2111" s="82" t="s">
        <v>42899</v>
      </c>
      <c r="O2111" s="82" t="s">
        <v>558</v>
      </c>
      <c r="P2111" s="82" t="s">
        <v>360</v>
      </c>
      <c r="Q2111" s="82" t="s">
        <v>360</v>
      </c>
      <c r="R2111" s="82" t="s">
        <v>42900</v>
      </c>
      <c r="S2111" s="82" t="s">
        <v>400</v>
      </c>
      <c r="T2111" s="82" t="s">
        <v>42901</v>
      </c>
      <c r="U2111" s="82" t="s">
        <v>42902</v>
      </c>
      <c r="V2111" s="82" t="s">
        <v>632</v>
      </c>
      <c r="W2111" s="82" t="s">
        <v>42903</v>
      </c>
      <c r="X2111" s="82" t="s">
        <v>37045</v>
      </c>
      <c r="Y2111" s="82" t="s">
        <v>42904</v>
      </c>
      <c r="Z2111" s="82" t="s">
        <v>42905</v>
      </c>
      <c r="AA2111" s="82" t="s">
        <v>376</v>
      </c>
      <c r="AB2111" s="82" t="s">
        <v>42906</v>
      </c>
      <c r="AC2111" s="82" t="s">
        <v>1011</v>
      </c>
      <c r="AD2111" s="82" t="s">
        <v>42907</v>
      </c>
      <c r="AE2111" s="82" t="s">
        <v>34128</v>
      </c>
      <c r="AF2111" s="82" t="s">
        <v>34168</v>
      </c>
      <c r="AG2111" s="82" t="s">
        <v>382</v>
      </c>
      <c r="AH2111" s="82" t="s">
        <v>42908</v>
      </c>
      <c r="AI2111" s="82" t="s">
        <v>42679</v>
      </c>
      <c r="AJ2111" s="82" t="s">
        <v>33659</v>
      </c>
      <c r="AK2111" s="82" t="s">
        <v>42909</v>
      </c>
      <c r="AL2111" s="82" t="s">
        <v>415</v>
      </c>
    </row>
    <row r="2112" spans="1:38" x14ac:dyDescent="0.25">
      <c r="A2112" s="82" t="s">
        <v>42910</v>
      </c>
      <c r="B2112" s="82">
        <v>93.861000000000004</v>
      </c>
      <c r="C2112" s="82" t="s">
        <v>42911</v>
      </c>
      <c r="D2112" s="82" t="s">
        <v>34110</v>
      </c>
      <c r="E2112" s="82" t="s">
        <v>42912</v>
      </c>
      <c r="F2112" s="82" t="s">
        <v>42913</v>
      </c>
      <c r="G2112" s="82" t="s">
        <v>600</v>
      </c>
      <c r="H2112" s="82" t="s">
        <v>360</v>
      </c>
      <c r="I2112" s="82" t="s">
        <v>42914</v>
      </c>
      <c r="J2112" s="82" t="s">
        <v>42915</v>
      </c>
      <c r="K2112" s="82" t="s">
        <v>42916</v>
      </c>
      <c r="L2112" s="82" t="s">
        <v>421</v>
      </c>
      <c r="M2112" s="82" t="s">
        <v>421</v>
      </c>
      <c r="N2112" s="82" t="s">
        <v>42917</v>
      </c>
      <c r="O2112" s="82" t="s">
        <v>558</v>
      </c>
      <c r="P2112" s="82" t="s">
        <v>360</v>
      </c>
      <c r="Q2112" s="82" t="s">
        <v>360</v>
      </c>
      <c r="R2112" s="82" t="s">
        <v>34733</v>
      </c>
      <c r="S2112" s="82" t="s">
        <v>400</v>
      </c>
      <c r="T2112" s="82" t="s">
        <v>38287</v>
      </c>
      <c r="U2112" s="82" t="s">
        <v>42918</v>
      </c>
      <c r="V2112" s="82" t="s">
        <v>23021</v>
      </c>
      <c r="W2112" s="82" t="s">
        <v>38289</v>
      </c>
      <c r="X2112" s="82" t="s">
        <v>34736</v>
      </c>
      <c r="Y2112" s="82" t="s">
        <v>42919</v>
      </c>
      <c r="Z2112" s="82" t="s">
        <v>38736</v>
      </c>
      <c r="AA2112" s="82" t="s">
        <v>376</v>
      </c>
      <c r="AB2112" s="82" t="s">
        <v>42920</v>
      </c>
      <c r="AC2112" s="82" t="s">
        <v>735</v>
      </c>
      <c r="AD2112" s="82" t="s">
        <v>42921</v>
      </c>
      <c r="AE2112" s="82" t="s">
        <v>42922</v>
      </c>
      <c r="AF2112" s="82" t="s">
        <v>42923</v>
      </c>
      <c r="AG2112" s="82" t="s">
        <v>382</v>
      </c>
      <c r="AH2112" s="82" t="s">
        <v>42924</v>
      </c>
      <c r="AI2112" s="82" t="s">
        <v>42925</v>
      </c>
      <c r="AJ2112" s="82" t="s">
        <v>33659</v>
      </c>
      <c r="AK2112" s="82" t="s">
        <v>42926</v>
      </c>
      <c r="AL2112" s="82" t="s">
        <v>387</v>
      </c>
    </row>
    <row r="2113" spans="1:38" x14ac:dyDescent="0.25">
      <c r="A2113" s="82" t="s">
        <v>42927</v>
      </c>
      <c r="B2113" s="82">
        <v>93.864999999999995</v>
      </c>
      <c r="C2113" s="82" t="s">
        <v>42928</v>
      </c>
      <c r="D2113" s="82" t="s">
        <v>34367</v>
      </c>
      <c r="E2113" s="82" t="s">
        <v>42929</v>
      </c>
      <c r="F2113" s="82" t="s">
        <v>42930</v>
      </c>
      <c r="G2113" s="82" t="s">
        <v>359</v>
      </c>
      <c r="H2113" s="82" t="s">
        <v>360</v>
      </c>
      <c r="I2113" s="82" t="s">
        <v>42931</v>
      </c>
      <c r="J2113" s="82" t="s">
        <v>42932</v>
      </c>
      <c r="K2113" s="82" t="s">
        <v>42933</v>
      </c>
      <c r="L2113" s="82" t="s">
        <v>421</v>
      </c>
      <c r="M2113" s="82" t="s">
        <v>42934</v>
      </c>
      <c r="N2113" s="82" t="s">
        <v>42935</v>
      </c>
      <c r="O2113" s="82" t="s">
        <v>558</v>
      </c>
      <c r="P2113" s="82" t="s">
        <v>42936</v>
      </c>
      <c r="Q2113" s="82" t="s">
        <v>42937</v>
      </c>
      <c r="R2113" s="82" t="s">
        <v>42938</v>
      </c>
      <c r="S2113" s="82" t="s">
        <v>368</v>
      </c>
      <c r="T2113" s="82" t="s">
        <v>42939</v>
      </c>
      <c r="U2113" s="82" t="s">
        <v>42940</v>
      </c>
      <c r="V2113" s="82" t="s">
        <v>34914</v>
      </c>
      <c r="W2113" s="82" t="s">
        <v>34985</v>
      </c>
      <c r="X2113" s="82" t="s">
        <v>35672</v>
      </c>
      <c r="Y2113" s="82" t="s">
        <v>42941</v>
      </c>
      <c r="Z2113" s="82" t="s">
        <v>42942</v>
      </c>
      <c r="AA2113" s="82" t="s">
        <v>42943</v>
      </c>
      <c r="AB2113" s="82" t="s">
        <v>42944</v>
      </c>
      <c r="AC2113" s="82" t="s">
        <v>735</v>
      </c>
      <c r="AD2113" s="82" t="s">
        <v>42945</v>
      </c>
      <c r="AE2113" s="82" t="s">
        <v>42946</v>
      </c>
      <c r="AF2113" s="82" t="s">
        <v>382</v>
      </c>
      <c r="AG2113" s="82" t="s">
        <v>42947</v>
      </c>
      <c r="AH2113" s="82" t="s">
        <v>42948</v>
      </c>
      <c r="AI2113" s="82" t="s">
        <v>1656</v>
      </c>
      <c r="AJ2113" s="82" t="s">
        <v>33659</v>
      </c>
      <c r="AK2113" s="82" t="s">
        <v>42949</v>
      </c>
      <c r="AL2113" s="82" t="s">
        <v>415</v>
      </c>
    </row>
    <row r="2114" spans="1:38" x14ac:dyDescent="0.25">
      <c r="A2114" s="82" t="s">
        <v>42950</v>
      </c>
      <c r="B2114" s="82">
        <v>93.866</v>
      </c>
      <c r="C2114" s="82" t="s">
        <v>42951</v>
      </c>
      <c r="D2114" s="82" t="s">
        <v>34367</v>
      </c>
      <c r="E2114" s="82" t="s">
        <v>42952</v>
      </c>
      <c r="F2114" s="82" t="s">
        <v>42953</v>
      </c>
      <c r="G2114" s="82" t="s">
        <v>359</v>
      </c>
      <c r="H2114" s="82" t="s">
        <v>360</v>
      </c>
      <c r="I2114" s="82" t="s">
        <v>42954</v>
      </c>
      <c r="J2114" s="82" t="s">
        <v>42955</v>
      </c>
      <c r="K2114" s="82" t="s">
        <v>42956</v>
      </c>
      <c r="L2114" s="82" t="s">
        <v>421</v>
      </c>
      <c r="M2114" s="82" t="s">
        <v>42957</v>
      </c>
      <c r="N2114" s="82" t="s">
        <v>42958</v>
      </c>
      <c r="O2114" s="82" t="s">
        <v>558</v>
      </c>
      <c r="P2114" s="82" t="s">
        <v>42959</v>
      </c>
      <c r="Q2114" s="82" t="s">
        <v>42960</v>
      </c>
      <c r="R2114" s="82" t="s">
        <v>42961</v>
      </c>
      <c r="S2114" s="82" t="s">
        <v>368</v>
      </c>
      <c r="T2114" s="82" t="s">
        <v>42962</v>
      </c>
      <c r="U2114" s="82" t="s">
        <v>42963</v>
      </c>
      <c r="V2114" s="82" t="s">
        <v>42964</v>
      </c>
      <c r="W2114" s="82" t="s">
        <v>42965</v>
      </c>
      <c r="X2114" s="82" t="s">
        <v>42966</v>
      </c>
      <c r="Y2114" s="82" t="s">
        <v>42967</v>
      </c>
      <c r="Z2114" s="82" t="s">
        <v>42968</v>
      </c>
      <c r="AA2114" s="82" t="s">
        <v>376</v>
      </c>
      <c r="AB2114" s="82" t="s">
        <v>382</v>
      </c>
      <c r="AC2114" s="82" t="s">
        <v>735</v>
      </c>
      <c r="AD2114" s="82" t="s">
        <v>42969</v>
      </c>
      <c r="AE2114" s="82" t="s">
        <v>42970</v>
      </c>
      <c r="AF2114" s="82" t="s">
        <v>382</v>
      </c>
      <c r="AG2114" s="82" t="s">
        <v>42971</v>
      </c>
      <c r="AH2114" s="82" t="s">
        <v>42972</v>
      </c>
      <c r="AI2114" s="82" t="s">
        <v>1656</v>
      </c>
      <c r="AJ2114" s="82" t="s">
        <v>33659</v>
      </c>
      <c r="AK2114" s="82" t="s">
        <v>42973</v>
      </c>
      <c r="AL2114" s="82" t="s">
        <v>415</v>
      </c>
    </row>
    <row r="2115" spans="1:38" x14ac:dyDescent="0.25">
      <c r="A2115" s="82" t="s">
        <v>42974</v>
      </c>
      <c r="B2115" s="82">
        <v>93.867000000000004</v>
      </c>
      <c r="D2115" s="82" t="s">
        <v>34367</v>
      </c>
      <c r="E2115" s="82" t="s">
        <v>42975</v>
      </c>
      <c r="F2115" s="82" t="s">
        <v>42976</v>
      </c>
      <c r="G2115" s="82" t="s">
        <v>359</v>
      </c>
      <c r="H2115" s="82" t="s">
        <v>360</v>
      </c>
      <c r="I2115" s="82" t="s">
        <v>42977</v>
      </c>
      <c r="J2115" s="82" t="s">
        <v>35729</v>
      </c>
      <c r="K2115" s="82" t="s">
        <v>42978</v>
      </c>
      <c r="L2115" s="82" t="s">
        <v>42979</v>
      </c>
      <c r="M2115" s="82" t="s">
        <v>42980</v>
      </c>
      <c r="N2115" s="82" t="s">
        <v>42981</v>
      </c>
      <c r="O2115" s="82" t="s">
        <v>558</v>
      </c>
      <c r="P2115" s="82" t="s">
        <v>42982</v>
      </c>
      <c r="Q2115" s="82" t="s">
        <v>42983</v>
      </c>
      <c r="R2115" s="82" t="s">
        <v>42984</v>
      </c>
      <c r="S2115" s="82" t="s">
        <v>400</v>
      </c>
      <c r="T2115" s="82" t="s">
        <v>42985</v>
      </c>
      <c r="U2115" s="82" t="s">
        <v>631</v>
      </c>
      <c r="V2115" s="82" t="s">
        <v>632</v>
      </c>
      <c r="W2115" s="82" t="s">
        <v>42986</v>
      </c>
      <c r="X2115" s="82" t="s">
        <v>42987</v>
      </c>
      <c r="Y2115" s="82" t="s">
        <v>42988</v>
      </c>
      <c r="Z2115" s="82" t="s">
        <v>42989</v>
      </c>
      <c r="AA2115" s="82" t="s">
        <v>42990</v>
      </c>
      <c r="AB2115" s="82" t="s">
        <v>42991</v>
      </c>
      <c r="AC2115" s="82" t="s">
        <v>42992</v>
      </c>
      <c r="AD2115" s="82" t="s">
        <v>42993</v>
      </c>
      <c r="AE2115" s="82" t="s">
        <v>42994</v>
      </c>
      <c r="AF2115" s="82" t="s">
        <v>382</v>
      </c>
      <c r="AG2115" s="82" t="s">
        <v>382</v>
      </c>
      <c r="AH2115" s="82" t="s">
        <v>42995</v>
      </c>
      <c r="AI2115" s="82" t="s">
        <v>1656</v>
      </c>
      <c r="AJ2115" s="82" t="s">
        <v>33659</v>
      </c>
      <c r="AK2115" s="82" t="s">
        <v>42996</v>
      </c>
      <c r="AL2115" s="82" t="s">
        <v>1286</v>
      </c>
    </row>
    <row r="2116" spans="1:38" x14ac:dyDescent="0.25">
      <c r="A2116" s="82" t="s">
        <v>42997</v>
      </c>
      <c r="B2116" s="82">
        <v>93.87</v>
      </c>
      <c r="C2116" s="82" t="s">
        <v>38932</v>
      </c>
      <c r="D2116" s="82" t="s">
        <v>33724</v>
      </c>
      <c r="E2116" s="82" t="s">
        <v>42998</v>
      </c>
      <c r="F2116" s="82" t="s">
        <v>42999</v>
      </c>
      <c r="G2116" s="82" t="s">
        <v>683</v>
      </c>
      <c r="H2116" s="82" t="s">
        <v>360</v>
      </c>
      <c r="I2116" s="82" t="s">
        <v>43000</v>
      </c>
      <c r="J2116" s="82" t="s">
        <v>43001</v>
      </c>
      <c r="K2116" s="82" t="s">
        <v>43002</v>
      </c>
      <c r="L2116" s="82" t="s">
        <v>5239</v>
      </c>
      <c r="M2116" s="82" t="s">
        <v>43003</v>
      </c>
      <c r="N2116" s="82" t="s">
        <v>43004</v>
      </c>
      <c r="O2116" s="82" t="s">
        <v>558</v>
      </c>
      <c r="P2116" s="82" t="s">
        <v>40459</v>
      </c>
      <c r="Q2116" s="82" t="s">
        <v>360</v>
      </c>
      <c r="R2116" s="82" t="s">
        <v>43005</v>
      </c>
      <c r="S2116" s="82" t="s">
        <v>43006</v>
      </c>
      <c r="T2116" s="82" t="s">
        <v>43007</v>
      </c>
      <c r="U2116" s="82" t="s">
        <v>43008</v>
      </c>
      <c r="V2116" s="82" t="s">
        <v>632</v>
      </c>
      <c r="W2116" s="82" t="s">
        <v>43009</v>
      </c>
      <c r="X2116" s="82" t="s">
        <v>38946</v>
      </c>
      <c r="Y2116" s="82" t="s">
        <v>43010</v>
      </c>
      <c r="Z2116" s="82" t="s">
        <v>43011</v>
      </c>
      <c r="AA2116" s="82" t="s">
        <v>376</v>
      </c>
      <c r="AB2116" s="82" t="s">
        <v>43012</v>
      </c>
      <c r="AC2116" s="82" t="s">
        <v>43013</v>
      </c>
      <c r="AD2116" s="82" t="s">
        <v>38950</v>
      </c>
      <c r="AE2116" s="82" t="s">
        <v>43014</v>
      </c>
      <c r="AF2116" s="82" t="s">
        <v>43015</v>
      </c>
      <c r="AG2116" s="82" t="s">
        <v>382</v>
      </c>
      <c r="AH2116" s="82" t="s">
        <v>43016</v>
      </c>
      <c r="AI2116" s="82" t="s">
        <v>43017</v>
      </c>
      <c r="AJ2116" s="82" t="s">
        <v>33659</v>
      </c>
      <c r="AK2116" s="82" t="s">
        <v>43018</v>
      </c>
      <c r="AL2116" s="82" t="s">
        <v>415</v>
      </c>
    </row>
    <row r="2117" spans="1:38" x14ac:dyDescent="0.25">
      <c r="A2117" s="82" t="s">
        <v>43019</v>
      </c>
      <c r="B2117" s="82">
        <v>93.872</v>
      </c>
      <c r="C2117" s="82" t="s">
        <v>43020</v>
      </c>
      <c r="D2117" s="82" t="s">
        <v>34087</v>
      </c>
      <c r="E2117" s="82" t="s">
        <v>43021</v>
      </c>
      <c r="F2117" s="82" t="s">
        <v>43022</v>
      </c>
      <c r="G2117" s="82" t="s">
        <v>600</v>
      </c>
      <c r="H2117" s="82" t="s">
        <v>360</v>
      </c>
      <c r="I2117" s="82" t="s">
        <v>43023</v>
      </c>
      <c r="J2117" s="82" t="s">
        <v>43024</v>
      </c>
      <c r="K2117" s="82" t="s">
        <v>43025</v>
      </c>
      <c r="L2117" s="82" t="s">
        <v>580</v>
      </c>
      <c r="M2117" s="82" t="s">
        <v>43026</v>
      </c>
      <c r="N2117" s="82" t="s">
        <v>43027</v>
      </c>
      <c r="O2117" s="82" t="s">
        <v>43028</v>
      </c>
      <c r="P2117" s="82" t="s">
        <v>360</v>
      </c>
      <c r="Q2117" s="82" t="s">
        <v>360</v>
      </c>
      <c r="R2117" s="82" t="s">
        <v>360</v>
      </c>
      <c r="S2117" s="82" t="s">
        <v>400</v>
      </c>
      <c r="T2117" s="82" t="s">
        <v>43029</v>
      </c>
      <c r="U2117" s="82" t="s">
        <v>43030</v>
      </c>
      <c r="V2117" s="82" t="s">
        <v>632</v>
      </c>
      <c r="W2117" s="82" t="s">
        <v>39006</v>
      </c>
      <c r="X2117" s="82" t="s">
        <v>39007</v>
      </c>
      <c r="Y2117" s="82" t="s">
        <v>43031</v>
      </c>
      <c r="Z2117" s="82" t="s">
        <v>43032</v>
      </c>
      <c r="AA2117" s="82" t="s">
        <v>43033</v>
      </c>
      <c r="AB2117" s="82" t="s">
        <v>382</v>
      </c>
      <c r="AC2117" s="82" t="s">
        <v>43034</v>
      </c>
      <c r="AD2117" s="82" t="s">
        <v>43035</v>
      </c>
      <c r="AE2117" s="82" t="s">
        <v>39012</v>
      </c>
      <c r="AF2117" s="82" t="s">
        <v>43036</v>
      </c>
      <c r="AG2117" s="82" t="s">
        <v>382</v>
      </c>
      <c r="AH2117" s="82" t="s">
        <v>39014</v>
      </c>
      <c r="AI2117" s="82" t="s">
        <v>43037</v>
      </c>
      <c r="AJ2117" s="82" t="s">
        <v>33659</v>
      </c>
      <c r="AK2117" s="82" t="s">
        <v>43038</v>
      </c>
      <c r="AL2117" s="82" t="s">
        <v>415</v>
      </c>
    </row>
    <row r="2118" spans="1:38" x14ac:dyDescent="0.25">
      <c r="A2118" s="82" t="s">
        <v>43039</v>
      </c>
      <c r="B2118" s="82">
        <v>93.873000000000005</v>
      </c>
      <c r="C2118" s="82" t="s">
        <v>43040</v>
      </c>
      <c r="D2118" s="82" t="s">
        <v>33803</v>
      </c>
      <c r="E2118" s="82" t="s">
        <v>43041</v>
      </c>
      <c r="F2118" s="82" t="s">
        <v>43042</v>
      </c>
      <c r="G2118" s="82" t="s">
        <v>683</v>
      </c>
      <c r="H2118" s="82" t="s">
        <v>360</v>
      </c>
      <c r="I2118" s="82" t="s">
        <v>43043</v>
      </c>
      <c r="J2118" s="82" t="s">
        <v>43044</v>
      </c>
      <c r="K2118" s="82" t="s">
        <v>362</v>
      </c>
      <c r="L2118" s="82" t="s">
        <v>421</v>
      </c>
      <c r="M2118" s="82" t="s">
        <v>43045</v>
      </c>
      <c r="N2118" s="82" t="s">
        <v>43046</v>
      </c>
      <c r="O2118" s="82" t="s">
        <v>558</v>
      </c>
      <c r="P2118" s="82" t="s">
        <v>34528</v>
      </c>
      <c r="Q2118" s="82" t="s">
        <v>40197</v>
      </c>
      <c r="R2118" s="82" t="s">
        <v>43047</v>
      </c>
      <c r="S2118" s="82" t="s">
        <v>43048</v>
      </c>
      <c r="T2118" s="82" t="s">
        <v>43049</v>
      </c>
      <c r="U2118" s="82" t="s">
        <v>43050</v>
      </c>
      <c r="V2118" s="82" t="s">
        <v>362</v>
      </c>
      <c r="W2118" s="82" t="s">
        <v>43051</v>
      </c>
      <c r="X2118" s="82" t="s">
        <v>37418</v>
      </c>
      <c r="Y2118" s="82" t="s">
        <v>43052</v>
      </c>
      <c r="Z2118" s="82" t="s">
        <v>43053</v>
      </c>
      <c r="AA2118" s="82" t="s">
        <v>376</v>
      </c>
      <c r="AB2118" s="82" t="s">
        <v>43054</v>
      </c>
      <c r="AC2118" s="82" t="s">
        <v>43055</v>
      </c>
      <c r="AD2118" s="82" t="s">
        <v>43056</v>
      </c>
      <c r="AE2118" s="82" t="s">
        <v>360</v>
      </c>
      <c r="AF2118" s="82" t="s">
        <v>40629</v>
      </c>
      <c r="AG2118" s="82" t="s">
        <v>382</v>
      </c>
      <c r="AH2118" s="82" t="s">
        <v>382</v>
      </c>
      <c r="AI2118" s="82" t="s">
        <v>43057</v>
      </c>
      <c r="AJ2118" s="82" t="s">
        <v>33659</v>
      </c>
      <c r="AK2118" s="82" t="s">
        <v>43058</v>
      </c>
      <c r="AL2118" s="82" t="s">
        <v>499</v>
      </c>
    </row>
    <row r="2119" spans="1:38" x14ac:dyDescent="0.25">
      <c r="A2119" s="82" t="s">
        <v>43059</v>
      </c>
      <c r="B2119" s="82">
        <v>93.873999999999995</v>
      </c>
      <c r="C2119" s="82" t="s">
        <v>43060</v>
      </c>
      <c r="D2119" s="82" t="s">
        <v>34110</v>
      </c>
      <c r="E2119" s="82" t="s">
        <v>43061</v>
      </c>
      <c r="F2119" s="82" t="s">
        <v>42913</v>
      </c>
      <c r="G2119" s="82" t="s">
        <v>600</v>
      </c>
      <c r="H2119" s="82" t="s">
        <v>360</v>
      </c>
      <c r="I2119" s="82" t="s">
        <v>42914</v>
      </c>
      <c r="J2119" s="82" t="s">
        <v>42915</v>
      </c>
      <c r="K2119" s="82" t="s">
        <v>43062</v>
      </c>
      <c r="L2119" s="82" t="s">
        <v>421</v>
      </c>
      <c r="M2119" s="82" t="s">
        <v>421</v>
      </c>
      <c r="N2119" s="82" t="s">
        <v>43063</v>
      </c>
      <c r="O2119" s="82" t="s">
        <v>43064</v>
      </c>
      <c r="P2119" s="82" t="s">
        <v>360</v>
      </c>
      <c r="Q2119" s="82" t="s">
        <v>360</v>
      </c>
      <c r="R2119" s="82" t="s">
        <v>43065</v>
      </c>
      <c r="S2119" s="82" t="s">
        <v>400</v>
      </c>
      <c r="T2119" s="82" t="s">
        <v>43066</v>
      </c>
      <c r="U2119" s="82" t="s">
        <v>43067</v>
      </c>
      <c r="V2119" s="82" t="s">
        <v>632</v>
      </c>
      <c r="W2119" s="82" t="s">
        <v>43068</v>
      </c>
      <c r="X2119" s="82" t="s">
        <v>34736</v>
      </c>
      <c r="Y2119" s="82" t="s">
        <v>43069</v>
      </c>
      <c r="Z2119" s="82" t="s">
        <v>43070</v>
      </c>
      <c r="AA2119" s="82" t="s">
        <v>376</v>
      </c>
      <c r="AB2119" s="82" t="s">
        <v>43071</v>
      </c>
      <c r="AC2119" s="82" t="s">
        <v>735</v>
      </c>
      <c r="AD2119" s="82" t="s">
        <v>39124</v>
      </c>
      <c r="AE2119" s="82" t="s">
        <v>42922</v>
      </c>
      <c r="AF2119" s="82" t="s">
        <v>42923</v>
      </c>
      <c r="AG2119" s="82" t="s">
        <v>382</v>
      </c>
      <c r="AH2119" s="82" t="s">
        <v>43072</v>
      </c>
      <c r="AI2119" s="82" t="s">
        <v>43073</v>
      </c>
      <c r="AJ2119" s="82" t="s">
        <v>33659</v>
      </c>
      <c r="AK2119" s="82" t="s">
        <v>43074</v>
      </c>
      <c r="AL2119" s="82" t="s">
        <v>387</v>
      </c>
    </row>
    <row r="2120" spans="1:38" x14ac:dyDescent="0.25">
      <c r="A2120" s="82" t="s">
        <v>43075</v>
      </c>
      <c r="B2120" s="82">
        <v>93.875</v>
      </c>
      <c r="D2120" s="82" t="s">
        <v>34110</v>
      </c>
      <c r="E2120" s="82" t="s">
        <v>43076</v>
      </c>
      <c r="F2120" s="82" t="s">
        <v>43077</v>
      </c>
      <c r="G2120" s="82" t="s">
        <v>600</v>
      </c>
      <c r="H2120" s="82" t="s">
        <v>360</v>
      </c>
      <c r="I2120" s="82" t="s">
        <v>43078</v>
      </c>
      <c r="J2120" s="82" t="s">
        <v>37907</v>
      </c>
      <c r="K2120" s="82" t="s">
        <v>43079</v>
      </c>
      <c r="L2120" s="82" t="s">
        <v>34253</v>
      </c>
      <c r="M2120" s="82" t="s">
        <v>43080</v>
      </c>
      <c r="N2120" s="82" t="s">
        <v>36547</v>
      </c>
      <c r="O2120" s="82" t="s">
        <v>558</v>
      </c>
      <c r="P2120" s="82" t="s">
        <v>360</v>
      </c>
      <c r="Q2120" s="82" t="s">
        <v>360</v>
      </c>
      <c r="R2120" s="82" t="s">
        <v>360</v>
      </c>
      <c r="S2120" s="82" t="s">
        <v>400</v>
      </c>
      <c r="T2120" s="82" t="s">
        <v>43081</v>
      </c>
      <c r="U2120" s="82" t="s">
        <v>43082</v>
      </c>
      <c r="V2120" s="82" t="s">
        <v>33772</v>
      </c>
      <c r="W2120" s="82" t="s">
        <v>34777</v>
      </c>
      <c r="X2120" s="82" t="s">
        <v>34124</v>
      </c>
      <c r="Y2120" s="82" t="s">
        <v>43083</v>
      </c>
      <c r="Z2120" s="82" t="s">
        <v>43084</v>
      </c>
      <c r="AA2120" s="82" t="s">
        <v>376</v>
      </c>
      <c r="AB2120" s="82" t="s">
        <v>43085</v>
      </c>
      <c r="AC2120" s="82" t="s">
        <v>1011</v>
      </c>
      <c r="AD2120" s="82" t="s">
        <v>43086</v>
      </c>
      <c r="AE2120" s="82" t="s">
        <v>34128</v>
      </c>
      <c r="AF2120" s="82" t="s">
        <v>34168</v>
      </c>
      <c r="AG2120" s="82" t="s">
        <v>382</v>
      </c>
      <c r="AH2120" s="82" t="s">
        <v>43087</v>
      </c>
      <c r="AI2120" s="82" t="s">
        <v>43088</v>
      </c>
      <c r="AJ2120" s="82" t="s">
        <v>33659</v>
      </c>
      <c r="AK2120" s="82" t="s">
        <v>43089</v>
      </c>
      <c r="AL2120" s="82" t="s">
        <v>1286</v>
      </c>
    </row>
    <row r="2121" spans="1:38" x14ac:dyDescent="0.25">
      <c r="A2121" s="82" t="s">
        <v>43090</v>
      </c>
      <c r="B2121" s="82">
        <v>93.876000000000005</v>
      </c>
      <c r="C2121" s="82" t="s">
        <v>43091</v>
      </c>
      <c r="D2121" s="82" t="s">
        <v>34790</v>
      </c>
      <c r="E2121" s="82" t="s">
        <v>43092</v>
      </c>
      <c r="F2121" s="82" t="s">
        <v>43093</v>
      </c>
      <c r="G2121" s="82" t="s">
        <v>600</v>
      </c>
      <c r="H2121" s="82" t="s">
        <v>360</v>
      </c>
      <c r="I2121" s="82" t="s">
        <v>34793</v>
      </c>
      <c r="J2121" s="82" t="s">
        <v>43094</v>
      </c>
      <c r="K2121" s="82" t="s">
        <v>43095</v>
      </c>
      <c r="L2121" s="82" t="s">
        <v>421</v>
      </c>
      <c r="M2121" s="82" t="s">
        <v>43096</v>
      </c>
      <c r="N2121" s="82" t="s">
        <v>43097</v>
      </c>
      <c r="O2121" s="82" t="s">
        <v>558</v>
      </c>
      <c r="P2121" s="82" t="s">
        <v>360</v>
      </c>
      <c r="Q2121" s="82" t="s">
        <v>360</v>
      </c>
      <c r="R2121" s="82" t="s">
        <v>43098</v>
      </c>
      <c r="S2121" s="82" t="s">
        <v>368</v>
      </c>
      <c r="T2121" s="82" t="s">
        <v>43099</v>
      </c>
      <c r="U2121" s="82" t="s">
        <v>43100</v>
      </c>
      <c r="V2121" s="82" t="s">
        <v>1376</v>
      </c>
      <c r="W2121" s="82" t="s">
        <v>43101</v>
      </c>
      <c r="X2121" s="82" t="s">
        <v>34801</v>
      </c>
      <c r="Y2121" s="82" t="s">
        <v>43102</v>
      </c>
      <c r="Z2121" s="82" t="s">
        <v>43103</v>
      </c>
      <c r="AA2121" s="82" t="s">
        <v>376</v>
      </c>
      <c r="AB2121" s="82" t="s">
        <v>43104</v>
      </c>
      <c r="AC2121" s="82" t="s">
        <v>735</v>
      </c>
      <c r="AD2121" s="82" t="s">
        <v>43105</v>
      </c>
      <c r="AE2121" s="82" t="s">
        <v>34806</v>
      </c>
      <c r="AF2121" s="82" t="s">
        <v>382</v>
      </c>
      <c r="AG2121" s="82" t="s">
        <v>382</v>
      </c>
      <c r="AH2121" s="82" t="s">
        <v>43106</v>
      </c>
      <c r="AI2121" s="82" t="s">
        <v>43073</v>
      </c>
      <c r="AJ2121" s="82" t="s">
        <v>33659</v>
      </c>
      <c r="AK2121" s="82" t="s">
        <v>43107</v>
      </c>
      <c r="AL2121" s="82" t="s">
        <v>415</v>
      </c>
    </row>
    <row r="2122" spans="1:38" x14ac:dyDescent="0.25">
      <c r="A2122" s="82" t="s">
        <v>43108</v>
      </c>
      <c r="B2122" s="82">
        <v>93.876999999999995</v>
      </c>
      <c r="C2122" s="82" t="s">
        <v>43109</v>
      </c>
      <c r="D2122" s="82" t="s">
        <v>33724</v>
      </c>
      <c r="E2122" s="82" t="s">
        <v>43110</v>
      </c>
      <c r="F2122" s="82" t="s">
        <v>43111</v>
      </c>
      <c r="G2122" s="82" t="s">
        <v>359</v>
      </c>
      <c r="H2122" s="82" t="s">
        <v>360</v>
      </c>
      <c r="I2122" s="82" t="s">
        <v>43112</v>
      </c>
      <c r="J2122" s="82" t="s">
        <v>43113</v>
      </c>
      <c r="K2122" s="82" t="s">
        <v>36363</v>
      </c>
      <c r="L2122" s="82" t="s">
        <v>421</v>
      </c>
      <c r="M2122" s="82" t="s">
        <v>421</v>
      </c>
      <c r="N2122" s="82" t="s">
        <v>35044</v>
      </c>
      <c r="O2122" s="82" t="s">
        <v>558</v>
      </c>
      <c r="P2122" s="82" t="s">
        <v>43114</v>
      </c>
      <c r="Q2122" s="82" t="s">
        <v>360</v>
      </c>
      <c r="R2122" s="82" t="s">
        <v>34862</v>
      </c>
      <c r="S2122" s="82" t="s">
        <v>400</v>
      </c>
      <c r="T2122" s="82" t="s">
        <v>43115</v>
      </c>
      <c r="U2122" s="82" t="s">
        <v>43116</v>
      </c>
      <c r="V2122" s="82" t="s">
        <v>632</v>
      </c>
      <c r="W2122" s="82" t="s">
        <v>43117</v>
      </c>
      <c r="X2122" s="82" t="s">
        <v>33736</v>
      </c>
      <c r="Y2122" s="82" t="s">
        <v>43118</v>
      </c>
      <c r="Z2122" s="82" t="s">
        <v>43119</v>
      </c>
      <c r="AA2122" s="82" t="s">
        <v>43120</v>
      </c>
      <c r="AB2122" s="82" t="s">
        <v>43121</v>
      </c>
      <c r="AC2122" s="82" t="s">
        <v>636</v>
      </c>
      <c r="AD2122" s="82" t="s">
        <v>43122</v>
      </c>
      <c r="AE2122" s="82" t="s">
        <v>43123</v>
      </c>
      <c r="AF2122" s="82" t="s">
        <v>43124</v>
      </c>
      <c r="AG2122" s="82" t="s">
        <v>43125</v>
      </c>
      <c r="AH2122" s="82" t="s">
        <v>43126</v>
      </c>
      <c r="AI2122" s="82" t="s">
        <v>43127</v>
      </c>
      <c r="AJ2122" s="82" t="s">
        <v>33659</v>
      </c>
      <c r="AK2122" s="82" t="s">
        <v>43128</v>
      </c>
      <c r="AL2122" s="82" t="s">
        <v>415</v>
      </c>
    </row>
    <row r="2123" spans="1:38" x14ac:dyDescent="0.25">
      <c r="A2123" s="82" t="s">
        <v>43129</v>
      </c>
      <c r="B2123" s="82">
        <v>93.878</v>
      </c>
      <c r="C2123" s="82" t="s">
        <v>11</v>
      </c>
      <c r="D2123" s="82" t="s">
        <v>33643</v>
      </c>
      <c r="E2123" s="82" t="s">
        <v>43130</v>
      </c>
      <c r="F2123" s="82" t="s">
        <v>43131</v>
      </c>
      <c r="G2123" s="82" t="s">
        <v>3580</v>
      </c>
      <c r="H2123" s="82" t="s">
        <v>360</v>
      </c>
      <c r="I2123" s="82" t="s">
        <v>43132</v>
      </c>
      <c r="J2123" s="82" t="s">
        <v>43133</v>
      </c>
      <c r="K2123" s="82" t="s">
        <v>628</v>
      </c>
      <c r="L2123" s="82" t="s">
        <v>421</v>
      </c>
      <c r="M2123" s="82" t="s">
        <v>34349</v>
      </c>
      <c r="N2123" s="82" t="s">
        <v>313</v>
      </c>
      <c r="O2123" s="82" t="s">
        <v>43134</v>
      </c>
      <c r="P2123" s="82" t="s">
        <v>360</v>
      </c>
      <c r="Q2123" s="82" t="s">
        <v>360</v>
      </c>
      <c r="R2123" s="82" t="s">
        <v>313</v>
      </c>
      <c r="S2123" s="82" t="s">
        <v>400</v>
      </c>
      <c r="T2123" s="82" t="s">
        <v>43135</v>
      </c>
      <c r="U2123" s="82" t="s">
        <v>43136</v>
      </c>
      <c r="V2123" s="82" t="s">
        <v>43137</v>
      </c>
      <c r="W2123" s="82" t="s">
        <v>313</v>
      </c>
      <c r="X2123" s="82" t="s">
        <v>43138</v>
      </c>
      <c r="Y2123" s="82" t="s">
        <v>43139</v>
      </c>
      <c r="Z2123" s="82" t="s">
        <v>43140</v>
      </c>
      <c r="AA2123" s="82" t="s">
        <v>376</v>
      </c>
      <c r="AB2123" s="82" t="s">
        <v>382</v>
      </c>
      <c r="AC2123" s="82" t="s">
        <v>43141</v>
      </c>
      <c r="AD2123" s="82" t="s">
        <v>43142</v>
      </c>
      <c r="AE2123" s="82" t="s">
        <v>33799</v>
      </c>
      <c r="AF2123" s="82" t="s">
        <v>382</v>
      </c>
      <c r="AG2123" s="82" t="s">
        <v>382</v>
      </c>
      <c r="AH2123" s="82" t="s">
        <v>43143</v>
      </c>
      <c r="AI2123" s="82" t="s">
        <v>43144</v>
      </c>
      <c r="AJ2123" s="82" t="s">
        <v>33659</v>
      </c>
      <c r="AK2123" s="82" t="s">
        <v>43145</v>
      </c>
      <c r="AL2123" s="82" t="s">
        <v>415</v>
      </c>
    </row>
    <row r="2124" spans="1:38" x14ac:dyDescent="0.25">
      <c r="A2124" s="82" t="s">
        <v>43146</v>
      </c>
      <c r="B2124" s="82">
        <v>93.879000000000005</v>
      </c>
      <c r="D2124" s="82" t="s">
        <v>34367</v>
      </c>
      <c r="E2124" s="82" t="s">
        <v>43147</v>
      </c>
      <c r="F2124" s="82" t="s">
        <v>43148</v>
      </c>
      <c r="G2124" s="82" t="s">
        <v>359</v>
      </c>
      <c r="H2124" s="82" t="s">
        <v>360</v>
      </c>
      <c r="I2124" s="82" t="s">
        <v>43149</v>
      </c>
      <c r="J2124" s="82" t="s">
        <v>43150</v>
      </c>
      <c r="K2124" s="82" t="s">
        <v>43151</v>
      </c>
      <c r="L2124" s="82" t="s">
        <v>580</v>
      </c>
      <c r="M2124" s="82" t="s">
        <v>43152</v>
      </c>
      <c r="N2124" s="82" t="s">
        <v>43153</v>
      </c>
      <c r="O2124" s="82" t="s">
        <v>558</v>
      </c>
      <c r="P2124" s="82" t="s">
        <v>43154</v>
      </c>
      <c r="Q2124" s="82" t="s">
        <v>43155</v>
      </c>
      <c r="R2124" s="82" t="s">
        <v>43156</v>
      </c>
      <c r="S2124" s="82" t="s">
        <v>400</v>
      </c>
      <c r="T2124" s="82" t="s">
        <v>43157</v>
      </c>
      <c r="U2124" s="82" t="s">
        <v>43158</v>
      </c>
      <c r="V2124" s="82" t="s">
        <v>43159</v>
      </c>
      <c r="W2124" s="82" t="s">
        <v>43160</v>
      </c>
      <c r="X2124" s="82" t="s">
        <v>43161</v>
      </c>
      <c r="Y2124" s="82" t="s">
        <v>43162</v>
      </c>
      <c r="Z2124" s="82" t="s">
        <v>43163</v>
      </c>
      <c r="AA2124" s="82" t="s">
        <v>43164</v>
      </c>
      <c r="AB2124" s="82" t="s">
        <v>43165</v>
      </c>
      <c r="AC2124" s="82" t="s">
        <v>1011</v>
      </c>
      <c r="AD2124" s="82" t="s">
        <v>43166</v>
      </c>
      <c r="AE2124" s="82" t="s">
        <v>43167</v>
      </c>
      <c r="AF2124" s="82" t="s">
        <v>382</v>
      </c>
      <c r="AG2124" s="82" t="s">
        <v>43168</v>
      </c>
      <c r="AH2124" s="82" t="s">
        <v>43169</v>
      </c>
      <c r="AI2124" s="82" t="s">
        <v>1656</v>
      </c>
      <c r="AJ2124" s="82" t="s">
        <v>33659</v>
      </c>
      <c r="AK2124" s="82" t="s">
        <v>43170</v>
      </c>
      <c r="AL2124" s="82" t="s">
        <v>415</v>
      </c>
    </row>
    <row r="2125" spans="1:38" x14ac:dyDescent="0.25">
      <c r="A2125" s="82" t="s">
        <v>43171</v>
      </c>
      <c r="B2125" s="82">
        <v>93.881</v>
      </c>
      <c r="D2125" s="82" t="s">
        <v>37310</v>
      </c>
      <c r="E2125" s="82" t="s">
        <v>43172</v>
      </c>
      <c r="F2125" s="82" t="s">
        <v>43173</v>
      </c>
      <c r="G2125" s="82" t="s">
        <v>359</v>
      </c>
      <c r="H2125" s="82" t="s">
        <v>360</v>
      </c>
      <c r="I2125" s="82" t="s">
        <v>43174</v>
      </c>
      <c r="J2125" s="82" t="s">
        <v>43175</v>
      </c>
      <c r="K2125" s="82" t="s">
        <v>38260</v>
      </c>
      <c r="L2125" s="82" t="s">
        <v>421</v>
      </c>
      <c r="M2125" s="82" t="s">
        <v>43176</v>
      </c>
      <c r="N2125" s="82" t="s">
        <v>38262</v>
      </c>
      <c r="O2125" s="82" t="s">
        <v>43177</v>
      </c>
      <c r="P2125" s="82" t="s">
        <v>360</v>
      </c>
      <c r="Q2125" s="82" t="s">
        <v>360</v>
      </c>
      <c r="R2125" s="82" t="s">
        <v>43178</v>
      </c>
      <c r="S2125" s="82" t="s">
        <v>40716</v>
      </c>
      <c r="T2125" s="82" t="s">
        <v>43179</v>
      </c>
      <c r="U2125" s="82" t="s">
        <v>43180</v>
      </c>
      <c r="V2125" s="82" t="s">
        <v>632</v>
      </c>
      <c r="W2125" s="82" t="s">
        <v>43181</v>
      </c>
      <c r="X2125" s="82" t="s">
        <v>38269</v>
      </c>
      <c r="Y2125" s="82" t="s">
        <v>43182</v>
      </c>
      <c r="Z2125" s="82" t="s">
        <v>43183</v>
      </c>
      <c r="AA2125" s="82" t="s">
        <v>376</v>
      </c>
      <c r="AB2125" s="82" t="s">
        <v>38272</v>
      </c>
      <c r="AC2125" s="82" t="s">
        <v>735</v>
      </c>
      <c r="AD2125" s="82" t="s">
        <v>43184</v>
      </c>
      <c r="AE2125" s="82" t="s">
        <v>43185</v>
      </c>
      <c r="AF2125" s="82" t="s">
        <v>382</v>
      </c>
      <c r="AG2125" s="82" t="s">
        <v>382</v>
      </c>
      <c r="AH2125" s="82" t="s">
        <v>39090</v>
      </c>
      <c r="AI2125" s="82" t="s">
        <v>43186</v>
      </c>
      <c r="AJ2125" s="82" t="s">
        <v>33659</v>
      </c>
      <c r="AK2125" s="82" t="s">
        <v>43187</v>
      </c>
      <c r="AL2125" s="82" t="s">
        <v>415</v>
      </c>
    </row>
    <row r="2126" spans="1:38" x14ac:dyDescent="0.25">
      <c r="A2126" s="82" t="s">
        <v>43188</v>
      </c>
      <c r="B2126" s="82">
        <v>93.882000000000005</v>
      </c>
      <c r="C2126" s="82" t="s">
        <v>43189</v>
      </c>
      <c r="D2126" s="82" t="s">
        <v>33643</v>
      </c>
      <c r="E2126" s="82" t="s">
        <v>43190</v>
      </c>
      <c r="F2126" s="82" t="s">
        <v>43191</v>
      </c>
      <c r="G2126" s="82" t="s">
        <v>600</v>
      </c>
      <c r="H2126" s="82" t="s">
        <v>360</v>
      </c>
      <c r="I2126" s="82" t="s">
        <v>43192</v>
      </c>
      <c r="J2126" s="82" t="s">
        <v>43193</v>
      </c>
      <c r="K2126" s="82" t="s">
        <v>43194</v>
      </c>
      <c r="L2126" s="82" t="s">
        <v>421</v>
      </c>
      <c r="M2126" s="82" t="s">
        <v>43195</v>
      </c>
      <c r="N2126" s="82" t="s">
        <v>43196</v>
      </c>
      <c r="O2126" s="82" t="s">
        <v>43197</v>
      </c>
      <c r="P2126" s="82" t="s">
        <v>360</v>
      </c>
      <c r="Q2126" s="82" t="s">
        <v>360</v>
      </c>
      <c r="R2126" s="82" t="s">
        <v>43198</v>
      </c>
      <c r="S2126" s="82" t="s">
        <v>368</v>
      </c>
      <c r="T2126" s="82" t="s">
        <v>43199</v>
      </c>
      <c r="U2126" s="82" t="s">
        <v>43200</v>
      </c>
      <c r="V2126" s="82" t="s">
        <v>362</v>
      </c>
      <c r="W2126" s="82" t="s">
        <v>43201</v>
      </c>
      <c r="X2126" s="82" t="s">
        <v>37535</v>
      </c>
      <c r="Y2126" s="82" t="s">
        <v>43202</v>
      </c>
      <c r="Z2126" s="82" t="s">
        <v>43203</v>
      </c>
      <c r="AA2126" s="82" t="s">
        <v>376</v>
      </c>
      <c r="AB2126" s="82" t="s">
        <v>41243</v>
      </c>
      <c r="AC2126" s="82" t="s">
        <v>735</v>
      </c>
      <c r="AD2126" s="82" t="s">
        <v>37732</v>
      </c>
      <c r="AE2126" s="82" t="s">
        <v>41341</v>
      </c>
      <c r="AF2126" s="82" t="s">
        <v>382</v>
      </c>
      <c r="AG2126" s="82" t="s">
        <v>382</v>
      </c>
      <c r="AH2126" s="82" t="s">
        <v>43204</v>
      </c>
      <c r="AI2126" s="82" t="s">
        <v>2450</v>
      </c>
      <c r="AJ2126" s="82" t="s">
        <v>33659</v>
      </c>
      <c r="AK2126" s="82" t="s">
        <v>43205</v>
      </c>
      <c r="AL2126" s="82" t="s">
        <v>961</v>
      </c>
    </row>
    <row r="2127" spans="1:38" x14ac:dyDescent="0.25">
      <c r="A2127" s="82" t="s">
        <v>43206</v>
      </c>
      <c r="B2127" s="82">
        <v>93.882999999999996</v>
      </c>
      <c r="C2127" s="82" t="s">
        <v>43207</v>
      </c>
      <c r="D2127" s="82" t="s">
        <v>33643</v>
      </c>
      <c r="E2127" s="82" t="s">
        <v>43208</v>
      </c>
      <c r="F2127" s="82" t="s">
        <v>43209</v>
      </c>
      <c r="G2127" s="82" t="s">
        <v>600</v>
      </c>
      <c r="H2127" s="82" t="s">
        <v>360</v>
      </c>
      <c r="I2127" s="82" t="s">
        <v>43192</v>
      </c>
      <c r="J2127" s="82" t="s">
        <v>43210</v>
      </c>
      <c r="K2127" s="82" t="s">
        <v>43194</v>
      </c>
      <c r="L2127" s="82" t="s">
        <v>421</v>
      </c>
      <c r="M2127" s="82" t="s">
        <v>43211</v>
      </c>
      <c r="N2127" s="82" t="s">
        <v>43212</v>
      </c>
      <c r="O2127" s="82" t="s">
        <v>43213</v>
      </c>
      <c r="P2127" s="82" t="s">
        <v>360</v>
      </c>
      <c r="Q2127" s="82" t="s">
        <v>360</v>
      </c>
      <c r="R2127" s="82" t="s">
        <v>360</v>
      </c>
      <c r="S2127" s="82" t="s">
        <v>368</v>
      </c>
      <c r="T2127" s="82" t="s">
        <v>43214</v>
      </c>
      <c r="U2127" s="82" t="s">
        <v>43215</v>
      </c>
      <c r="V2127" s="82" t="s">
        <v>362</v>
      </c>
      <c r="W2127" s="82" t="s">
        <v>360</v>
      </c>
      <c r="X2127" s="82" t="s">
        <v>37535</v>
      </c>
      <c r="Y2127" s="82" t="s">
        <v>43216</v>
      </c>
      <c r="Z2127" s="82" t="s">
        <v>43217</v>
      </c>
      <c r="AA2127" s="82" t="s">
        <v>376</v>
      </c>
      <c r="AB2127" s="82" t="s">
        <v>43218</v>
      </c>
      <c r="AC2127" s="82" t="s">
        <v>735</v>
      </c>
      <c r="AD2127" s="82" t="s">
        <v>37732</v>
      </c>
      <c r="AE2127" s="82" t="s">
        <v>360</v>
      </c>
      <c r="AF2127" s="82" t="s">
        <v>382</v>
      </c>
      <c r="AG2127" s="82" t="s">
        <v>382</v>
      </c>
      <c r="AH2127" s="82" t="s">
        <v>43204</v>
      </c>
      <c r="AI2127" s="82" t="s">
        <v>43219</v>
      </c>
      <c r="AJ2127" s="82" t="s">
        <v>33659</v>
      </c>
      <c r="AK2127" s="82" t="s">
        <v>43220</v>
      </c>
      <c r="AL2127" s="82" t="s">
        <v>499</v>
      </c>
    </row>
    <row r="2128" spans="1:38" x14ac:dyDescent="0.25">
      <c r="A2128" s="82" t="s">
        <v>43221</v>
      </c>
      <c r="B2128" s="82">
        <v>93.884</v>
      </c>
      <c r="C2128" s="82" t="s">
        <v>43222</v>
      </c>
      <c r="D2128" s="82" t="s">
        <v>33724</v>
      </c>
      <c r="E2128" s="82" t="s">
        <v>43223</v>
      </c>
      <c r="F2128" s="82" t="s">
        <v>43224</v>
      </c>
      <c r="G2128" s="82" t="s">
        <v>359</v>
      </c>
      <c r="H2128" s="82" t="s">
        <v>360</v>
      </c>
      <c r="I2128" s="82" t="s">
        <v>43225</v>
      </c>
      <c r="J2128" s="82" t="s">
        <v>43226</v>
      </c>
      <c r="K2128" s="82" t="s">
        <v>43227</v>
      </c>
      <c r="L2128" s="82" t="s">
        <v>421</v>
      </c>
      <c r="M2128" s="82" t="s">
        <v>42383</v>
      </c>
      <c r="N2128" s="82" t="s">
        <v>35609</v>
      </c>
      <c r="O2128" s="82" t="s">
        <v>558</v>
      </c>
      <c r="P2128" s="82" t="s">
        <v>36775</v>
      </c>
      <c r="Q2128" s="82" t="s">
        <v>360</v>
      </c>
      <c r="R2128" s="82" t="s">
        <v>34070</v>
      </c>
      <c r="S2128" s="82" t="s">
        <v>34071</v>
      </c>
      <c r="T2128" s="82" t="s">
        <v>43228</v>
      </c>
      <c r="U2128" s="82" t="s">
        <v>43229</v>
      </c>
      <c r="V2128" s="82" t="s">
        <v>632</v>
      </c>
      <c r="W2128" s="82" t="s">
        <v>34074</v>
      </c>
      <c r="X2128" s="82" t="s">
        <v>33736</v>
      </c>
      <c r="Y2128" s="82" t="s">
        <v>43230</v>
      </c>
      <c r="Z2128" s="82" t="s">
        <v>43231</v>
      </c>
      <c r="AA2128" s="82" t="s">
        <v>43232</v>
      </c>
      <c r="AB2128" s="82" t="s">
        <v>43233</v>
      </c>
      <c r="AC2128" s="82" t="s">
        <v>43234</v>
      </c>
      <c r="AD2128" s="82" t="s">
        <v>43235</v>
      </c>
      <c r="AE2128" s="82" t="s">
        <v>43236</v>
      </c>
      <c r="AF2128" s="82" t="s">
        <v>43237</v>
      </c>
      <c r="AG2128" s="82" t="s">
        <v>382</v>
      </c>
      <c r="AH2128" s="82" t="s">
        <v>43238</v>
      </c>
      <c r="AI2128" s="82" t="s">
        <v>1656</v>
      </c>
      <c r="AJ2128" s="82" t="s">
        <v>33659</v>
      </c>
      <c r="AK2128" s="82" t="s">
        <v>43239</v>
      </c>
      <c r="AL2128" s="82" t="s">
        <v>415</v>
      </c>
    </row>
    <row r="2129" spans="1:38" x14ac:dyDescent="0.25">
      <c r="A2129" s="82" t="s">
        <v>43240</v>
      </c>
      <c r="B2129" s="82">
        <v>93.888999999999996</v>
      </c>
      <c r="C2129" s="82" t="s">
        <v>43241</v>
      </c>
      <c r="D2129" s="82" t="s">
        <v>33643</v>
      </c>
      <c r="E2129" s="82" t="s">
        <v>43242</v>
      </c>
      <c r="F2129" s="82" t="s">
        <v>43243</v>
      </c>
      <c r="G2129" s="82" t="s">
        <v>683</v>
      </c>
      <c r="H2129" s="82" t="s">
        <v>360</v>
      </c>
      <c r="I2129" s="82" t="s">
        <v>43244</v>
      </c>
      <c r="J2129" s="82" t="s">
        <v>34617</v>
      </c>
      <c r="K2129" s="82" t="s">
        <v>43245</v>
      </c>
      <c r="L2129" s="82" t="s">
        <v>421</v>
      </c>
      <c r="M2129" s="82" t="s">
        <v>42225</v>
      </c>
      <c r="N2129" s="82" t="s">
        <v>43246</v>
      </c>
      <c r="O2129" s="82" t="s">
        <v>558</v>
      </c>
      <c r="P2129" s="82" t="s">
        <v>360</v>
      </c>
      <c r="Q2129" s="82" t="s">
        <v>360</v>
      </c>
      <c r="R2129" s="82" t="s">
        <v>360</v>
      </c>
      <c r="S2129" s="82" t="s">
        <v>43247</v>
      </c>
      <c r="T2129" s="82" t="s">
        <v>43248</v>
      </c>
      <c r="U2129" s="82" t="s">
        <v>43249</v>
      </c>
      <c r="V2129" s="82" t="s">
        <v>43250</v>
      </c>
      <c r="W2129" s="82" t="s">
        <v>43251</v>
      </c>
      <c r="X2129" s="82" t="s">
        <v>34401</v>
      </c>
      <c r="Y2129" s="82" t="s">
        <v>43252</v>
      </c>
      <c r="Z2129" s="82" t="s">
        <v>43253</v>
      </c>
      <c r="AA2129" s="82" t="s">
        <v>376</v>
      </c>
      <c r="AB2129" s="82" t="s">
        <v>34263</v>
      </c>
      <c r="AC2129" s="82" t="s">
        <v>735</v>
      </c>
      <c r="AD2129" s="82" t="s">
        <v>43254</v>
      </c>
      <c r="AE2129" s="82" t="s">
        <v>33799</v>
      </c>
      <c r="AF2129" s="82" t="s">
        <v>43255</v>
      </c>
      <c r="AG2129" s="82" t="s">
        <v>382</v>
      </c>
      <c r="AH2129" s="82" t="s">
        <v>43256</v>
      </c>
      <c r="AI2129" s="82" t="s">
        <v>2011</v>
      </c>
      <c r="AJ2129" s="82" t="s">
        <v>33659</v>
      </c>
      <c r="AK2129" s="82" t="s">
        <v>43257</v>
      </c>
      <c r="AL2129" s="82" t="s">
        <v>415</v>
      </c>
    </row>
    <row r="2130" spans="1:38" x14ac:dyDescent="0.25">
      <c r="A2130" s="82" t="s">
        <v>43258</v>
      </c>
      <c r="B2130" s="82">
        <v>93.893000000000001</v>
      </c>
      <c r="D2130" s="82" t="s">
        <v>33643</v>
      </c>
      <c r="E2130" s="82" t="s">
        <v>43259</v>
      </c>
      <c r="F2130" s="82" t="s">
        <v>43260</v>
      </c>
      <c r="G2130" s="82" t="s">
        <v>600</v>
      </c>
      <c r="H2130" s="82" t="s">
        <v>360</v>
      </c>
      <c r="I2130" s="82" t="s">
        <v>43261</v>
      </c>
      <c r="J2130" s="82" t="s">
        <v>43262</v>
      </c>
      <c r="K2130" s="82" t="s">
        <v>43263</v>
      </c>
      <c r="L2130" s="82" t="s">
        <v>421</v>
      </c>
      <c r="M2130" s="82" t="s">
        <v>421</v>
      </c>
      <c r="N2130" s="82" t="s">
        <v>43264</v>
      </c>
      <c r="O2130" s="82" t="s">
        <v>43265</v>
      </c>
      <c r="P2130" s="82" t="s">
        <v>360</v>
      </c>
      <c r="Q2130" s="82" t="s">
        <v>43266</v>
      </c>
      <c r="R2130" s="82" t="s">
        <v>43267</v>
      </c>
      <c r="S2130" s="82" t="s">
        <v>400</v>
      </c>
      <c r="T2130" s="82" t="s">
        <v>43268</v>
      </c>
      <c r="U2130" s="82" t="s">
        <v>43269</v>
      </c>
      <c r="V2130" s="82" t="s">
        <v>632</v>
      </c>
      <c r="W2130" s="82" t="s">
        <v>43270</v>
      </c>
      <c r="X2130" s="82" t="s">
        <v>37535</v>
      </c>
      <c r="Y2130" s="82" t="s">
        <v>43271</v>
      </c>
      <c r="AA2130" s="82" t="s">
        <v>376</v>
      </c>
      <c r="AB2130" s="82" t="s">
        <v>41243</v>
      </c>
      <c r="AC2130" s="82" t="s">
        <v>735</v>
      </c>
      <c r="AD2130" s="82" t="s">
        <v>37732</v>
      </c>
      <c r="AE2130" s="82" t="s">
        <v>41341</v>
      </c>
      <c r="AF2130" s="82" t="s">
        <v>382</v>
      </c>
      <c r="AG2130" s="82" t="s">
        <v>382</v>
      </c>
      <c r="AH2130" s="82" t="s">
        <v>43204</v>
      </c>
      <c r="AI2130" s="82" t="s">
        <v>43272</v>
      </c>
      <c r="AJ2130" s="82" t="s">
        <v>33659</v>
      </c>
      <c r="AK2130" s="82" t="s">
        <v>43273</v>
      </c>
      <c r="AL2130" s="82" t="s">
        <v>415</v>
      </c>
    </row>
    <row r="2131" spans="1:38" x14ac:dyDescent="0.25">
      <c r="A2131" s="82" t="s">
        <v>43274</v>
      </c>
      <c r="B2131" s="82">
        <v>93.897999999999996</v>
      </c>
      <c r="C2131" s="82" t="s">
        <v>43274</v>
      </c>
      <c r="D2131" s="82" t="s">
        <v>34110</v>
      </c>
      <c r="E2131" s="82" t="s">
        <v>43275</v>
      </c>
      <c r="F2131" s="82" t="s">
        <v>43276</v>
      </c>
      <c r="G2131" s="82" t="s">
        <v>600</v>
      </c>
      <c r="H2131" s="82" t="s">
        <v>360</v>
      </c>
      <c r="I2131" s="82" t="s">
        <v>43277</v>
      </c>
      <c r="J2131" s="82" t="s">
        <v>43277</v>
      </c>
      <c r="K2131" s="82" t="s">
        <v>362</v>
      </c>
      <c r="L2131" s="82" t="s">
        <v>34253</v>
      </c>
      <c r="M2131" s="82" t="s">
        <v>43278</v>
      </c>
      <c r="N2131" s="82" t="s">
        <v>42503</v>
      </c>
      <c r="O2131" s="82" t="s">
        <v>558</v>
      </c>
      <c r="P2131" s="82" t="s">
        <v>360</v>
      </c>
      <c r="Q2131" s="82" t="s">
        <v>360</v>
      </c>
      <c r="R2131" s="82" t="s">
        <v>43279</v>
      </c>
      <c r="S2131" s="82" t="s">
        <v>43280</v>
      </c>
      <c r="T2131" s="82" t="s">
        <v>43281</v>
      </c>
      <c r="U2131" s="82" t="s">
        <v>43282</v>
      </c>
      <c r="V2131" s="82" t="s">
        <v>632</v>
      </c>
      <c r="X2131" s="82" t="s">
        <v>34124</v>
      </c>
      <c r="Y2131" s="82" t="s">
        <v>43283</v>
      </c>
      <c r="Z2131" s="82" t="s">
        <v>43284</v>
      </c>
      <c r="AA2131" s="82" t="s">
        <v>376</v>
      </c>
      <c r="AB2131" s="82" t="s">
        <v>382</v>
      </c>
      <c r="AC2131" s="82" t="s">
        <v>735</v>
      </c>
      <c r="AD2131" s="82" t="s">
        <v>43285</v>
      </c>
      <c r="AE2131" s="82" t="s">
        <v>34128</v>
      </c>
      <c r="AF2131" s="82" t="s">
        <v>43286</v>
      </c>
      <c r="AG2131" s="82" t="s">
        <v>382</v>
      </c>
      <c r="AH2131" s="82" t="s">
        <v>43287</v>
      </c>
      <c r="AI2131" s="82" t="s">
        <v>43288</v>
      </c>
      <c r="AJ2131" s="82" t="s">
        <v>33659</v>
      </c>
      <c r="AK2131" s="82" t="s">
        <v>43289</v>
      </c>
      <c r="AL2131" s="82" t="s">
        <v>387</v>
      </c>
    </row>
    <row r="2132" spans="1:38" x14ac:dyDescent="0.25">
      <c r="A2132" s="82" t="s">
        <v>43290</v>
      </c>
      <c r="B2132" s="82">
        <v>93.908000000000001</v>
      </c>
      <c r="C2132" s="82" t="s">
        <v>43291</v>
      </c>
      <c r="D2132" s="82" t="s">
        <v>33724</v>
      </c>
      <c r="E2132" s="82" t="s">
        <v>43292</v>
      </c>
      <c r="F2132" s="82" t="s">
        <v>43293</v>
      </c>
      <c r="G2132" s="82" t="s">
        <v>504</v>
      </c>
      <c r="H2132" s="82" t="s">
        <v>360</v>
      </c>
      <c r="I2132" s="82" t="s">
        <v>43294</v>
      </c>
      <c r="J2132" s="82" t="s">
        <v>43295</v>
      </c>
      <c r="K2132" s="82" t="s">
        <v>43296</v>
      </c>
      <c r="L2132" s="82" t="s">
        <v>580</v>
      </c>
      <c r="M2132" s="82" t="s">
        <v>43297</v>
      </c>
      <c r="N2132" s="82" t="s">
        <v>43298</v>
      </c>
      <c r="O2132" s="82" t="s">
        <v>558</v>
      </c>
      <c r="P2132" s="82" t="s">
        <v>43299</v>
      </c>
      <c r="Q2132" s="82" t="s">
        <v>360</v>
      </c>
      <c r="R2132" s="82" t="s">
        <v>43300</v>
      </c>
      <c r="S2132" s="82" t="s">
        <v>400</v>
      </c>
      <c r="T2132" s="82" t="s">
        <v>43301</v>
      </c>
      <c r="U2132" s="82" t="s">
        <v>43302</v>
      </c>
      <c r="V2132" s="82" t="s">
        <v>632</v>
      </c>
      <c r="X2132" s="82" t="s">
        <v>33736</v>
      </c>
      <c r="Y2132" s="82" t="s">
        <v>43303</v>
      </c>
      <c r="Z2132" s="82" t="s">
        <v>43304</v>
      </c>
      <c r="AA2132" s="82" t="s">
        <v>43305</v>
      </c>
      <c r="AB2132" s="82" t="s">
        <v>43306</v>
      </c>
      <c r="AC2132" s="82" t="s">
        <v>1011</v>
      </c>
      <c r="AD2132" s="82" t="s">
        <v>43307</v>
      </c>
      <c r="AE2132" s="82" t="s">
        <v>43308</v>
      </c>
      <c r="AF2132" s="82" t="s">
        <v>43309</v>
      </c>
      <c r="AG2132" s="82" t="s">
        <v>382</v>
      </c>
      <c r="AH2132" s="82" t="s">
        <v>43310</v>
      </c>
      <c r="AI2132" s="82" t="s">
        <v>1656</v>
      </c>
      <c r="AJ2132" s="82" t="s">
        <v>33659</v>
      </c>
      <c r="AK2132" s="82" t="s">
        <v>43311</v>
      </c>
      <c r="AL2132" s="82" t="s">
        <v>415</v>
      </c>
    </row>
    <row r="2133" spans="1:38" x14ac:dyDescent="0.25">
      <c r="A2133" s="82" t="s">
        <v>43312</v>
      </c>
      <c r="B2133" s="82">
        <v>93.91</v>
      </c>
      <c r="D2133" s="82" t="s">
        <v>33662</v>
      </c>
      <c r="E2133" s="82" t="s">
        <v>43313</v>
      </c>
      <c r="F2133" s="82" t="s">
        <v>43314</v>
      </c>
      <c r="G2133" s="82" t="s">
        <v>600</v>
      </c>
      <c r="H2133" s="82" t="s">
        <v>360</v>
      </c>
      <c r="I2133" s="82" t="s">
        <v>43315</v>
      </c>
      <c r="J2133" s="82" t="s">
        <v>43316</v>
      </c>
      <c r="K2133" s="82" t="s">
        <v>38657</v>
      </c>
      <c r="L2133" s="82" t="s">
        <v>1180</v>
      </c>
      <c r="M2133" s="82" t="s">
        <v>43317</v>
      </c>
      <c r="N2133" s="82" t="s">
        <v>43318</v>
      </c>
      <c r="O2133" s="82" t="s">
        <v>558</v>
      </c>
      <c r="P2133" s="82" t="s">
        <v>35167</v>
      </c>
      <c r="Q2133" s="82" t="s">
        <v>367</v>
      </c>
      <c r="R2133" s="82" t="s">
        <v>43319</v>
      </c>
      <c r="S2133" s="82" t="s">
        <v>400</v>
      </c>
      <c r="T2133" s="82" t="s">
        <v>43320</v>
      </c>
      <c r="U2133" s="82" t="s">
        <v>43321</v>
      </c>
      <c r="V2133" s="82" t="s">
        <v>632</v>
      </c>
      <c r="W2133" s="82" t="s">
        <v>43322</v>
      </c>
      <c r="X2133" s="82" t="s">
        <v>33674</v>
      </c>
      <c r="Y2133" s="82" t="s">
        <v>43323</v>
      </c>
      <c r="Z2133" s="82" t="s">
        <v>43324</v>
      </c>
      <c r="AA2133" s="82" t="s">
        <v>376</v>
      </c>
      <c r="AB2133" s="82" t="s">
        <v>35174</v>
      </c>
      <c r="AC2133" s="82" t="s">
        <v>43325</v>
      </c>
      <c r="AD2133" s="82" t="s">
        <v>33680</v>
      </c>
      <c r="AE2133" s="82" t="s">
        <v>36740</v>
      </c>
      <c r="AF2133" s="82" t="s">
        <v>382</v>
      </c>
      <c r="AG2133" s="82" t="s">
        <v>43326</v>
      </c>
      <c r="AH2133" s="82" t="s">
        <v>33682</v>
      </c>
      <c r="AI2133" s="82" t="s">
        <v>1656</v>
      </c>
      <c r="AJ2133" s="82" t="s">
        <v>33659</v>
      </c>
      <c r="AK2133" s="82" t="s">
        <v>43327</v>
      </c>
      <c r="AL2133" s="82" t="s">
        <v>415</v>
      </c>
    </row>
    <row r="2134" spans="1:38" x14ac:dyDescent="0.25">
      <c r="A2134" s="82" t="s">
        <v>43328</v>
      </c>
      <c r="B2134" s="82">
        <v>93.912000000000006</v>
      </c>
      <c r="C2134" s="82" t="s">
        <v>43329</v>
      </c>
      <c r="D2134" s="82" t="s">
        <v>33724</v>
      </c>
      <c r="E2134" s="82" t="s">
        <v>43330</v>
      </c>
      <c r="F2134" s="82" t="s">
        <v>43331</v>
      </c>
      <c r="G2134" s="82" t="s">
        <v>20040</v>
      </c>
      <c r="H2134" s="82" t="s">
        <v>360</v>
      </c>
      <c r="I2134" s="82" t="s">
        <v>43332</v>
      </c>
      <c r="J2134" s="82" t="s">
        <v>43333</v>
      </c>
      <c r="K2134" s="82" t="s">
        <v>33729</v>
      </c>
      <c r="L2134" s="82" t="s">
        <v>43334</v>
      </c>
      <c r="M2134" s="82" t="s">
        <v>38899</v>
      </c>
      <c r="N2134" s="82" t="s">
        <v>43335</v>
      </c>
      <c r="O2134" s="82" t="s">
        <v>558</v>
      </c>
      <c r="P2134" s="82" t="s">
        <v>43336</v>
      </c>
      <c r="Q2134" s="82" t="s">
        <v>360</v>
      </c>
      <c r="R2134" s="82" t="s">
        <v>43337</v>
      </c>
      <c r="S2134" s="82" t="s">
        <v>400</v>
      </c>
      <c r="T2134" s="82" t="s">
        <v>43338</v>
      </c>
      <c r="U2134" s="82" t="s">
        <v>43339</v>
      </c>
      <c r="V2134" s="82" t="s">
        <v>43340</v>
      </c>
      <c r="W2134" s="82" t="s">
        <v>43009</v>
      </c>
      <c r="X2134" s="82" t="s">
        <v>33736</v>
      </c>
      <c r="Y2134" s="82" t="s">
        <v>43341</v>
      </c>
      <c r="Z2134" s="82" t="s">
        <v>43342</v>
      </c>
      <c r="AA2134" s="82" t="s">
        <v>376</v>
      </c>
      <c r="AB2134" s="82" t="s">
        <v>43343</v>
      </c>
      <c r="AC2134" s="82" t="s">
        <v>43344</v>
      </c>
      <c r="AD2134" s="82" t="s">
        <v>43345</v>
      </c>
      <c r="AE2134" s="82" t="s">
        <v>36095</v>
      </c>
      <c r="AF2134" s="82" t="s">
        <v>35899</v>
      </c>
      <c r="AG2134" s="82" t="s">
        <v>382</v>
      </c>
      <c r="AH2134" s="82" t="s">
        <v>43346</v>
      </c>
      <c r="AI2134" s="82" t="s">
        <v>1211</v>
      </c>
      <c r="AJ2134" s="82" t="s">
        <v>33659</v>
      </c>
      <c r="AK2134" s="82" t="s">
        <v>43347</v>
      </c>
      <c r="AL2134" s="82" t="s">
        <v>415</v>
      </c>
    </row>
    <row r="2135" spans="1:38" x14ac:dyDescent="0.25">
      <c r="A2135" s="82" t="s">
        <v>43348</v>
      </c>
      <c r="B2135" s="82">
        <v>93.912999999999997</v>
      </c>
      <c r="C2135" s="82" t="s">
        <v>43349</v>
      </c>
      <c r="D2135" s="82" t="s">
        <v>33724</v>
      </c>
      <c r="E2135" s="82" t="s">
        <v>43350</v>
      </c>
      <c r="F2135" s="82" t="s">
        <v>43351</v>
      </c>
      <c r="G2135" s="82" t="s">
        <v>359</v>
      </c>
      <c r="H2135" s="82" t="s">
        <v>360</v>
      </c>
      <c r="I2135" s="82" t="s">
        <v>43352</v>
      </c>
      <c r="J2135" s="82" t="s">
        <v>43353</v>
      </c>
      <c r="K2135" s="82" t="s">
        <v>33729</v>
      </c>
      <c r="L2135" s="82" t="s">
        <v>43354</v>
      </c>
      <c r="M2135" s="82" t="s">
        <v>38899</v>
      </c>
      <c r="N2135" s="82" t="s">
        <v>43335</v>
      </c>
      <c r="O2135" s="82" t="s">
        <v>558</v>
      </c>
      <c r="P2135" s="82" t="s">
        <v>36086</v>
      </c>
      <c r="Q2135" s="82" t="s">
        <v>360</v>
      </c>
      <c r="R2135" s="82" t="s">
        <v>43355</v>
      </c>
      <c r="S2135" s="82" t="s">
        <v>43356</v>
      </c>
      <c r="T2135" s="82" t="s">
        <v>43357</v>
      </c>
      <c r="U2135" s="82" t="s">
        <v>43358</v>
      </c>
      <c r="V2135" s="82" t="s">
        <v>632</v>
      </c>
      <c r="W2135" s="82" t="s">
        <v>43009</v>
      </c>
      <c r="X2135" s="82" t="s">
        <v>33736</v>
      </c>
      <c r="Y2135" s="82" t="s">
        <v>43359</v>
      </c>
      <c r="Z2135" s="82" t="s">
        <v>43360</v>
      </c>
      <c r="AA2135" s="82" t="s">
        <v>376</v>
      </c>
      <c r="AB2135" s="82" t="s">
        <v>43343</v>
      </c>
      <c r="AC2135" s="82" t="s">
        <v>43361</v>
      </c>
      <c r="AD2135" s="82" t="s">
        <v>43362</v>
      </c>
      <c r="AE2135" s="82" t="s">
        <v>35344</v>
      </c>
      <c r="AF2135" s="82" t="s">
        <v>382</v>
      </c>
      <c r="AG2135" s="82" t="s">
        <v>382</v>
      </c>
      <c r="AH2135" s="82" t="s">
        <v>43363</v>
      </c>
      <c r="AI2135" s="82" t="s">
        <v>1211</v>
      </c>
      <c r="AJ2135" s="82" t="s">
        <v>33659</v>
      </c>
      <c r="AK2135" s="82" t="s">
        <v>43364</v>
      </c>
      <c r="AL2135" s="82" t="s">
        <v>415</v>
      </c>
    </row>
    <row r="2136" spans="1:38" x14ac:dyDescent="0.25">
      <c r="A2136" s="82" t="s">
        <v>206</v>
      </c>
      <c r="B2136" s="82">
        <v>93.914000000000001</v>
      </c>
      <c r="D2136" s="82" t="s">
        <v>33724</v>
      </c>
      <c r="E2136" s="82" t="s">
        <v>43365</v>
      </c>
      <c r="F2136" s="82" t="s">
        <v>43366</v>
      </c>
      <c r="G2136" s="82" t="s">
        <v>359</v>
      </c>
      <c r="H2136" s="82" t="s">
        <v>360</v>
      </c>
      <c r="I2136" s="82" t="s">
        <v>43367</v>
      </c>
      <c r="J2136" s="82" t="s">
        <v>43368</v>
      </c>
      <c r="K2136" s="82" t="s">
        <v>33729</v>
      </c>
      <c r="L2136" s="82" t="s">
        <v>1180</v>
      </c>
      <c r="M2136" s="82" t="s">
        <v>43369</v>
      </c>
      <c r="N2136" s="82" t="s">
        <v>43370</v>
      </c>
      <c r="O2136" s="82" t="s">
        <v>558</v>
      </c>
      <c r="P2136" s="82" t="s">
        <v>35316</v>
      </c>
      <c r="Q2136" s="82" t="s">
        <v>360</v>
      </c>
      <c r="R2136" s="82" t="s">
        <v>360</v>
      </c>
      <c r="S2136" s="82" t="s">
        <v>43371</v>
      </c>
      <c r="T2136" s="82" t="s">
        <v>43372</v>
      </c>
      <c r="U2136" s="82" t="s">
        <v>43373</v>
      </c>
      <c r="V2136" s="82" t="s">
        <v>632</v>
      </c>
      <c r="W2136" s="82" t="s">
        <v>43374</v>
      </c>
      <c r="X2136" s="82" t="s">
        <v>33736</v>
      </c>
      <c r="Y2136" s="82" t="s">
        <v>43375</v>
      </c>
      <c r="Z2136" s="82" t="s">
        <v>43376</v>
      </c>
      <c r="AA2136" s="82" t="s">
        <v>43377</v>
      </c>
      <c r="AB2136" s="82" t="s">
        <v>43378</v>
      </c>
      <c r="AC2136" s="82" t="s">
        <v>636</v>
      </c>
      <c r="AD2136" s="82" t="s">
        <v>43379</v>
      </c>
      <c r="AE2136" s="82" t="s">
        <v>34080</v>
      </c>
      <c r="AF2136" s="82" t="s">
        <v>43380</v>
      </c>
      <c r="AG2136" s="82" t="s">
        <v>43381</v>
      </c>
      <c r="AH2136" s="82" t="s">
        <v>43382</v>
      </c>
      <c r="AI2136" s="82" t="s">
        <v>1211</v>
      </c>
      <c r="AJ2136" s="82" t="s">
        <v>33659</v>
      </c>
      <c r="AK2136" s="82" t="s">
        <v>43383</v>
      </c>
      <c r="AL2136" s="82" t="s">
        <v>415</v>
      </c>
    </row>
    <row r="2137" spans="1:38" x14ac:dyDescent="0.25">
      <c r="A2137" s="82" t="s">
        <v>207</v>
      </c>
      <c r="B2137" s="82">
        <v>93.917000000000002</v>
      </c>
      <c r="D2137" s="82" t="s">
        <v>33724</v>
      </c>
      <c r="E2137" s="82" t="s">
        <v>43384</v>
      </c>
      <c r="F2137" s="82" t="s">
        <v>43385</v>
      </c>
      <c r="G2137" s="82" t="s">
        <v>683</v>
      </c>
      <c r="H2137" s="82" t="s">
        <v>360</v>
      </c>
      <c r="I2137" s="82" t="s">
        <v>43386</v>
      </c>
      <c r="J2137" s="82" t="s">
        <v>43387</v>
      </c>
      <c r="K2137" s="82" t="s">
        <v>43388</v>
      </c>
      <c r="L2137" s="82" t="s">
        <v>580</v>
      </c>
      <c r="M2137" s="82" t="s">
        <v>43369</v>
      </c>
      <c r="N2137" s="82" t="s">
        <v>43389</v>
      </c>
      <c r="O2137" s="82" t="s">
        <v>558</v>
      </c>
      <c r="P2137" s="82" t="s">
        <v>360</v>
      </c>
      <c r="Q2137" s="82" t="s">
        <v>360</v>
      </c>
      <c r="R2137" s="82" t="s">
        <v>360</v>
      </c>
      <c r="S2137" s="82" t="s">
        <v>43390</v>
      </c>
      <c r="T2137" s="82" t="s">
        <v>43391</v>
      </c>
      <c r="U2137" s="82" t="s">
        <v>43392</v>
      </c>
      <c r="V2137" s="82" t="s">
        <v>632</v>
      </c>
      <c r="W2137" s="82" t="s">
        <v>43374</v>
      </c>
      <c r="X2137" s="82" t="s">
        <v>33736</v>
      </c>
      <c r="Y2137" s="82" t="s">
        <v>43393</v>
      </c>
      <c r="Z2137" s="82" t="s">
        <v>43394</v>
      </c>
      <c r="AA2137" s="82" t="s">
        <v>376</v>
      </c>
      <c r="AB2137" s="82" t="s">
        <v>43395</v>
      </c>
      <c r="AC2137" s="82" t="s">
        <v>636</v>
      </c>
      <c r="AD2137" s="82" t="s">
        <v>43396</v>
      </c>
      <c r="AE2137" s="82" t="s">
        <v>34080</v>
      </c>
      <c r="AF2137" s="82" t="s">
        <v>43397</v>
      </c>
      <c r="AG2137" s="82" t="s">
        <v>382</v>
      </c>
      <c r="AH2137" s="82" t="s">
        <v>43398</v>
      </c>
      <c r="AI2137" s="82" t="s">
        <v>1211</v>
      </c>
      <c r="AJ2137" s="82" t="s">
        <v>33659</v>
      </c>
      <c r="AK2137" s="82" t="s">
        <v>43399</v>
      </c>
      <c r="AL2137" s="82" t="s">
        <v>415</v>
      </c>
    </row>
    <row r="2138" spans="1:38" x14ac:dyDescent="0.25">
      <c r="A2138" s="82" t="s">
        <v>43400</v>
      </c>
      <c r="B2138" s="82">
        <v>93.918000000000006</v>
      </c>
      <c r="C2138" s="82" t="s">
        <v>43401</v>
      </c>
      <c r="D2138" s="82" t="s">
        <v>33724</v>
      </c>
      <c r="E2138" s="82" t="s">
        <v>43402</v>
      </c>
      <c r="F2138" s="82" t="s">
        <v>43403</v>
      </c>
      <c r="G2138" s="82" t="s">
        <v>359</v>
      </c>
      <c r="H2138" s="82" t="s">
        <v>360</v>
      </c>
      <c r="I2138" s="82" t="s">
        <v>43404</v>
      </c>
      <c r="J2138" s="82" t="s">
        <v>43405</v>
      </c>
      <c r="K2138" s="82" t="s">
        <v>43406</v>
      </c>
      <c r="L2138" s="82" t="s">
        <v>3667</v>
      </c>
      <c r="M2138" s="82" t="s">
        <v>35315</v>
      </c>
      <c r="N2138" s="82" t="s">
        <v>43407</v>
      </c>
      <c r="O2138" s="82" t="s">
        <v>558</v>
      </c>
      <c r="P2138" s="82" t="s">
        <v>35316</v>
      </c>
      <c r="Q2138" s="82" t="s">
        <v>360</v>
      </c>
      <c r="R2138" s="82" t="s">
        <v>360</v>
      </c>
      <c r="S2138" s="82" t="s">
        <v>43408</v>
      </c>
      <c r="T2138" s="82" t="s">
        <v>43409</v>
      </c>
      <c r="U2138" s="82" t="s">
        <v>43410</v>
      </c>
      <c r="V2138" s="82" t="s">
        <v>632</v>
      </c>
      <c r="W2138" s="82" t="s">
        <v>43411</v>
      </c>
      <c r="X2138" s="82" t="s">
        <v>33736</v>
      </c>
      <c r="Y2138" s="82" t="s">
        <v>43412</v>
      </c>
      <c r="Z2138" s="82" t="s">
        <v>43413</v>
      </c>
      <c r="AA2138" s="82" t="s">
        <v>376</v>
      </c>
      <c r="AB2138" s="82" t="s">
        <v>43414</v>
      </c>
      <c r="AC2138" s="82" t="s">
        <v>636</v>
      </c>
      <c r="AD2138" s="82" t="s">
        <v>43415</v>
      </c>
      <c r="AE2138" s="82" t="s">
        <v>34080</v>
      </c>
      <c r="AF2138" s="82" t="s">
        <v>382</v>
      </c>
      <c r="AG2138" s="82" t="s">
        <v>382</v>
      </c>
      <c r="AH2138" s="82" t="s">
        <v>43416</v>
      </c>
      <c r="AI2138" s="82" t="s">
        <v>1211</v>
      </c>
      <c r="AJ2138" s="82" t="s">
        <v>33659</v>
      </c>
      <c r="AK2138" s="82" t="s">
        <v>43417</v>
      </c>
      <c r="AL2138" s="82" t="s">
        <v>415</v>
      </c>
    </row>
    <row r="2139" spans="1:38" x14ac:dyDescent="0.25">
      <c r="A2139" s="82" t="s">
        <v>43418</v>
      </c>
      <c r="B2139" s="82">
        <v>93.918999999999997</v>
      </c>
      <c r="C2139" s="82" t="s">
        <v>43419</v>
      </c>
      <c r="D2139" s="82" t="s">
        <v>34110</v>
      </c>
      <c r="E2139" s="82" t="s">
        <v>43420</v>
      </c>
      <c r="F2139" s="82" t="s">
        <v>43421</v>
      </c>
      <c r="G2139" s="82" t="s">
        <v>600</v>
      </c>
      <c r="H2139" s="82" t="s">
        <v>360</v>
      </c>
      <c r="I2139" s="82" t="s">
        <v>43422</v>
      </c>
      <c r="J2139" s="82" t="s">
        <v>43423</v>
      </c>
      <c r="K2139" s="82" t="s">
        <v>43424</v>
      </c>
      <c r="L2139" s="82" t="s">
        <v>421</v>
      </c>
      <c r="M2139" s="82" t="s">
        <v>43425</v>
      </c>
      <c r="N2139" s="82" t="s">
        <v>41661</v>
      </c>
      <c r="O2139" s="82" t="s">
        <v>558</v>
      </c>
      <c r="P2139" s="82" t="s">
        <v>7063</v>
      </c>
      <c r="Q2139" s="82" t="s">
        <v>367</v>
      </c>
      <c r="R2139" s="82" t="s">
        <v>43426</v>
      </c>
      <c r="S2139" s="82" t="s">
        <v>43427</v>
      </c>
      <c r="T2139" s="82" t="s">
        <v>41664</v>
      </c>
      <c r="U2139" s="82" t="s">
        <v>43428</v>
      </c>
      <c r="V2139" s="82" t="s">
        <v>33772</v>
      </c>
      <c r="W2139" s="82" t="s">
        <v>41666</v>
      </c>
      <c r="X2139" s="82" t="s">
        <v>34124</v>
      </c>
      <c r="Y2139" s="82" t="s">
        <v>43429</v>
      </c>
      <c r="Z2139" s="82" t="s">
        <v>43430</v>
      </c>
      <c r="AA2139" s="82" t="s">
        <v>43431</v>
      </c>
      <c r="AB2139" s="82" t="s">
        <v>43432</v>
      </c>
      <c r="AC2139" s="82" t="s">
        <v>735</v>
      </c>
      <c r="AD2139" s="82" t="s">
        <v>41555</v>
      </c>
      <c r="AE2139" s="82" t="s">
        <v>43433</v>
      </c>
      <c r="AF2139" s="82" t="s">
        <v>43434</v>
      </c>
      <c r="AG2139" s="82" t="s">
        <v>43435</v>
      </c>
      <c r="AH2139" s="82" t="s">
        <v>43436</v>
      </c>
      <c r="AI2139" s="82" t="s">
        <v>1211</v>
      </c>
      <c r="AJ2139" s="82" t="s">
        <v>33659</v>
      </c>
      <c r="AK2139" s="82" t="s">
        <v>43437</v>
      </c>
      <c r="AL2139" s="82" t="s">
        <v>415</v>
      </c>
    </row>
    <row r="2140" spans="1:38" x14ac:dyDescent="0.25">
      <c r="A2140" s="82" t="s">
        <v>43438</v>
      </c>
      <c r="B2140" s="82">
        <v>93.923000000000002</v>
      </c>
      <c r="C2140" s="82" t="s">
        <v>43439</v>
      </c>
      <c r="D2140" s="82" t="s">
        <v>33724</v>
      </c>
      <c r="E2140" s="82" t="s">
        <v>43440</v>
      </c>
      <c r="F2140" s="82" t="s">
        <v>43441</v>
      </c>
      <c r="G2140" s="82" t="s">
        <v>504</v>
      </c>
      <c r="H2140" s="82" t="s">
        <v>360</v>
      </c>
      <c r="I2140" s="82" t="s">
        <v>43442</v>
      </c>
      <c r="J2140" s="82" t="s">
        <v>43443</v>
      </c>
      <c r="K2140" s="82" t="s">
        <v>43296</v>
      </c>
      <c r="L2140" s="82" t="s">
        <v>580</v>
      </c>
      <c r="M2140" s="82" t="s">
        <v>421</v>
      </c>
      <c r="N2140" s="82" t="s">
        <v>43444</v>
      </c>
      <c r="O2140" s="82" t="s">
        <v>558</v>
      </c>
      <c r="P2140" s="82" t="s">
        <v>43299</v>
      </c>
      <c r="Q2140" s="82" t="s">
        <v>360</v>
      </c>
      <c r="R2140" s="82" t="s">
        <v>360</v>
      </c>
      <c r="S2140" s="82" t="s">
        <v>43445</v>
      </c>
      <c r="T2140" s="82" t="s">
        <v>43446</v>
      </c>
      <c r="U2140" s="82" t="s">
        <v>43447</v>
      </c>
      <c r="V2140" s="82" t="s">
        <v>362</v>
      </c>
      <c r="W2140" s="82" t="s">
        <v>899</v>
      </c>
      <c r="X2140" s="82" t="s">
        <v>33736</v>
      </c>
      <c r="Y2140" s="82" t="s">
        <v>43448</v>
      </c>
      <c r="Z2140" s="82" t="s">
        <v>43449</v>
      </c>
      <c r="AA2140" s="82" t="s">
        <v>43450</v>
      </c>
      <c r="AB2140" s="82" t="s">
        <v>43451</v>
      </c>
      <c r="AC2140" s="82" t="s">
        <v>636</v>
      </c>
      <c r="AD2140" s="82" t="s">
        <v>43452</v>
      </c>
      <c r="AE2140" s="82" t="s">
        <v>43453</v>
      </c>
      <c r="AF2140" s="82" t="s">
        <v>382</v>
      </c>
      <c r="AG2140" s="82" t="s">
        <v>382</v>
      </c>
      <c r="AH2140" s="82" t="s">
        <v>43454</v>
      </c>
      <c r="AI2140" s="82" t="s">
        <v>1211</v>
      </c>
      <c r="AJ2140" s="82" t="s">
        <v>33659</v>
      </c>
      <c r="AK2140" s="82" t="s">
        <v>43455</v>
      </c>
      <c r="AL2140" s="82" t="s">
        <v>415</v>
      </c>
    </row>
    <row r="2141" spans="1:38" x14ac:dyDescent="0.25">
      <c r="A2141" s="82" t="s">
        <v>43456</v>
      </c>
      <c r="B2141" s="82">
        <v>93.924000000000007</v>
      </c>
      <c r="D2141" s="82" t="s">
        <v>33724</v>
      </c>
      <c r="E2141" s="82" t="s">
        <v>43457</v>
      </c>
      <c r="F2141" s="82" t="s">
        <v>43458</v>
      </c>
      <c r="G2141" s="82" t="s">
        <v>3124</v>
      </c>
      <c r="H2141" s="82" t="s">
        <v>360</v>
      </c>
      <c r="I2141" s="82" t="s">
        <v>43459</v>
      </c>
      <c r="J2141" s="82" t="s">
        <v>43460</v>
      </c>
      <c r="K2141" s="82" t="s">
        <v>43461</v>
      </c>
      <c r="L2141" s="82" t="s">
        <v>421</v>
      </c>
      <c r="M2141" s="82" t="s">
        <v>43369</v>
      </c>
      <c r="N2141" s="82" t="s">
        <v>43462</v>
      </c>
      <c r="O2141" s="82" t="s">
        <v>558</v>
      </c>
      <c r="P2141" s="82" t="s">
        <v>43463</v>
      </c>
      <c r="Q2141" s="82" t="s">
        <v>360</v>
      </c>
      <c r="R2141" s="82" t="s">
        <v>360</v>
      </c>
      <c r="S2141" s="82" t="s">
        <v>43464</v>
      </c>
      <c r="T2141" s="82" t="s">
        <v>43465</v>
      </c>
      <c r="U2141" s="82" t="s">
        <v>43466</v>
      </c>
      <c r="V2141" s="82" t="s">
        <v>632</v>
      </c>
      <c r="W2141" s="82" t="s">
        <v>43467</v>
      </c>
      <c r="X2141" s="82" t="s">
        <v>33736</v>
      </c>
      <c r="Y2141" s="82" t="s">
        <v>43468</v>
      </c>
      <c r="Z2141" s="82" t="s">
        <v>43469</v>
      </c>
      <c r="AA2141" s="82" t="s">
        <v>376</v>
      </c>
      <c r="AB2141" s="82" t="s">
        <v>43470</v>
      </c>
      <c r="AC2141" s="82" t="s">
        <v>636</v>
      </c>
      <c r="AD2141" s="82" t="s">
        <v>43471</v>
      </c>
      <c r="AE2141" s="82" t="s">
        <v>34080</v>
      </c>
      <c r="AF2141" s="82" t="s">
        <v>382</v>
      </c>
      <c r="AG2141" s="82" t="s">
        <v>382</v>
      </c>
      <c r="AH2141" s="82" t="s">
        <v>43472</v>
      </c>
      <c r="AI2141" s="82" t="s">
        <v>1211</v>
      </c>
      <c r="AJ2141" s="82" t="s">
        <v>33659</v>
      </c>
      <c r="AK2141" s="82" t="s">
        <v>43473</v>
      </c>
      <c r="AL2141" s="82" t="s">
        <v>415</v>
      </c>
    </row>
    <row r="2142" spans="1:38" x14ac:dyDescent="0.25">
      <c r="A2142" s="82" t="s">
        <v>43474</v>
      </c>
      <c r="B2142" s="82">
        <v>93.924999999999997</v>
      </c>
      <c r="C2142" s="82" t="s">
        <v>43475</v>
      </c>
      <c r="D2142" s="82" t="s">
        <v>33724</v>
      </c>
      <c r="E2142" s="82" t="s">
        <v>43476</v>
      </c>
      <c r="F2142" s="82" t="s">
        <v>43477</v>
      </c>
      <c r="G2142" s="82" t="s">
        <v>359</v>
      </c>
      <c r="H2142" s="82" t="s">
        <v>360</v>
      </c>
      <c r="I2142" s="82" t="s">
        <v>43478</v>
      </c>
      <c r="J2142" s="82" t="s">
        <v>43479</v>
      </c>
      <c r="K2142" s="82" t="s">
        <v>35086</v>
      </c>
      <c r="L2142" s="82" t="s">
        <v>421</v>
      </c>
      <c r="M2142" s="82" t="s">
        <v>43480</v>
      </c>
      <c r="N2142" s="82" t="s">
        <v>34068</v>
      </c>
      <c r="O2142" s="82" t="s">
        <v>558</v>
      </c>
      <c r="P2142" s="82" t="s">
        <v>36775</v>
      </c>
      <c r="Q2142" s="82" t="s">
        <v>360</v>
      </c>
      <c r="R2142" s="82" t="s">
        <v>34070</v>
      </c>
      <c r="S2142" s="82" t="s">
        <v>35508</v>
      </c>
      <c r="T2142" s="82" t="s">
        <v>43481</v>
      </c>
      <c r="U2142" s="82" t="s">
        <v>43482</v>
      </c>
      <c r="V2142" s="82" t="s">
        <v>632</v>
      </c>
      <c r="W2142" s="82" t="s">
        <v>43483</v>
      </c>
      <c r="X2142" s="82" t="s">
        <v>33736</v>
      </c>
      <c r="Y2142" s="82" t="s">
        <v>43484</v>
      </c>
      <c r="Z2142" s="82" t="s">
        <v>43485</v>
      </c>
      <c r="AA2142" s="82" t="s">
        <v>376</v>
      </c>
      <c r="AB2142" s="82" t="s">
        <v>34848</v>
      </c>
      <c r="AC2142" s="82" t="s">
        <v>735</v>
      </c>
      <c r="AD2142" s="82" t="s">
        <v>43486</v>
      </c>
      <c r="AE2142" s="82" t="s">
        <v>43487</v>
      </c>
      <c r="AF2142" s="82" t="s">
        <v>43488</v>
      </c>
      <c r="AG2142" s="82" t="s">
        <v>382</v>
      </c>
      <c r="AH2142" s="82" t="s">
        <v>43489</v>
      </c>
      <c r="AI2142" s="82" t="s">
        <v>1211</v>
      </c>
      <c r="AJ2142" s="82" t="s">
        <v>33659</v>
      </c>
      <c r="AK2142" s="82" t="s">
        <v>43490</v>
      </c>
      <c r="AL2142" s="82" t="s">
        <v>415</v>
      </c>
    </row>
    <row r="2143" spans="1:38" x14ac:dyDescent="0.25">
      <c r="A2143" s="82" t="s">
        <v>208</v>
      </c>
      <c r="B2143" s="82">
        <v>93.926000000000002</v>
      </c>
      <c r="C2143" s="82" t="s">
        <v>306</v>
      </c>
      <c r="D2143" s="82" t="s">
        <v>33724</v>
      </c>
      <c r="E2143" s="82" t="s">
        <v>43491</v>
      </c>
      <c r="F2143" s="82" t="s">
        <v>43492</v>
      </c>
      <c r="G2143" s="82" t="s">
        <v>359</v>
      </c>
      <c r="H2143" s="82" t="s">
        <v>360</v>
      </c>
      <c r="I2143" s="82" t="s">
        <v>43493</v>
      </c>
      <c r="J2143" s="82" t="s">
        <v>43494</v>
      </c>
      <c r="K2143" s="82" t="s">
        <v>33729</v>
      </c>
      <c r="L2143" s="82" t="s">
        <v>5239</v>
      </c>
      <c r="M2143" s="82" t="s">
        <v>43369</v>
      </c>
      <c r="N2143" s="82" t="s">
        <v>43495</v>
      </c>
      <c r="O2143" s="82" t="s">
        <v>558</v>
      </c>
      <c r="P2143" s="82" t="s">
        <v>43496</v>
      </c>
      <c r="Q2143" s="82" t="s">
        <v>360</v>
      </c>
      <c r="R2143" s="82" t="s">
        <v>43497</v>
      </c>
      <c r="S2143" s="82" t="s">
        <v>400</v>
      </c>
      <c r="T2143" s="82" t="s">
        <v>43498</v>
      </c>
      <c r="U2143" s="82" t="s">
        <v>43499</v>
      </c>
      <c r="V2143" s="82" t="s">
        <v>632</v>
      </c>
      <c r="W2143" s="82" t="s">
        <v>38921</v>
      </c>
      <c r="X2143" s="82" t="s">
        <v>34867</v>
      </c>
      <c r="Y2143" s="82" t="s">
        <v>43500</v>
      </c>
      <c r="Z2143" s="82" t="s">
        <v>43501</v>
      </c>
      <c r="AA2143" s="82" t="s">
        <v>376</v>
      </c>
      <c r="AB2143" s="82" t="s">
        <v>38925</v>
      </c>
      <c r="AC2143" s="82" t="s">
        <v>43502</v>
      </c>
      <c r="AD2143" s="82" t="s">
        <v>43503</v>
      </c>
      <c r="AE2143" s="82" t="s">
        <v>34080</v>
      </c>
      <c r="AF2143" s="82" t="s">
        <v>43504</v>
      </c>
      <c r="AG2143" s="82" t="s">
        <v>382</v>
      </c>
      <c r="AH2143" s="82" t="s">
        <v>43505</v>
      </c>
      <c r="AI2143" s="82" t="s">
        <v>1211</v>
      </c>
      <c r="AJ2143" s="82" t="s">
        <v>33659</v>
      </c>
      <c r="AK2143" s="82" t="s">
        <v>43506</v>
      </c>
      <c r="AL2143" s="82" t="s">
        <v>415</v>
      </c>
    </row>
    <row r="2144" spans="1:38" x14ac:dyDescent="0.25">
      <c r="A2144" s="82" t="s">
        <v>43507</v>
      </c>
      <c r="B2144" s="82">
        <v>93.927999999999997</v>
      </c>
      <c r="C2144" s="82" t="s">
        <v>43508</v>
      </c>
      <c r="D2144" s="82" t="s">
        <v>33724</v>
      </c>
      <c r="E2144" s="82" t="s">
        <v>43509</v>
      </c>
      <c r="F2144" s="82" t="s">
        <v>43510</v>
      </c>
      <c r="G2144" s="82" t="s">
        <v>4176</v>
      </c>
      <c r="H2144" s="82" t="s">
        <v>360</v>
      </c>
      <c r="I2144" s="82" t="s">
        <v>43511</v>
      </c>
      <c r="J2144" s="82" t="s">
        <v>43387</v>
      </c>
      <c r="K2144" s="82" t="s">
        <v>33729</v>
      </c>
      <c r="L2144" s="82" t="s">
        <v>3667</v>
      </c>
      <c r="M2144" s="82" t="s">
        <v>43512</v>
      </c>
      <c r="N2144" s="82" t="s">
        <v>43513</v>
      </c>
      <c r="O2144" s="82" t="s">
        <v>558</v>
      </c>
      <c r="P2144" s="82" t="s">
        <v>35316</v>
      </c>
      <c r="Q2144" s="82" t="s">
        <v>360</v>
      </c>
      <c r="R2144" s="82" t="s">
        <v>360</v>
      </c>
      <c r="S2144" s="82" t="s">
        <v>400</v>
      </c>
      <c r="T2144" s="82" t="s">
        <v>43514</v>
      </c>
      <c r="U2144" s="82" t="s">
        <v>43515</v>
      </c>
      <c r="V2144" s="82" t="s">
        <v>632</v>
      </c>
      <c r="W2144" s="82" t="s">
        <v>43374</v>
      </c>
      <c r="X2144" s="82" t="s">
        <v>33736</v>
      </c>
      <c r="Y2144" s="82" t="s">
        <v>43516</v>
      </c>
      <c r="Z2144" s="82" t="s">
        <v>43517</v>
      </c>
      <c r="AA2144" s="82" t="s">
        <v>376</v>
      </c>
      <c r="AB2144" s="82" t="s">
        <v>43395</v>
      </c>
      <c r="AC2144" s="82" t="s">
        <v>636</v>
      </c>
      <c r="AD2144" s="82" t="s">
        <v>43518</v>
      </c>
      <c r="AE2144" s="82" t="s">
        <v>34080</v>
      </c>
      <c r="AF2144" s="82" t="s">
        <v>43519</v>
      </c>
      <c r="AG2144" s="82" t="s">
        <v>43520</v>
      </c>
      <c r="AH2144" s="82" t="s">
        <v>43521</v>
      </c>
      <c r="AI2144" s="82" t="s">
        <v>1211</v>
      </c>
      <c r="AJ2144" s="82" t="s">
        <v>33659</v>
      </c>
      <c r="AK2144" s="82" t="s">
        <v>43522</v>
      </c>
      <c r="AL2144" s="82" t="s">
        <v>415</v>
      </c>
    </row>
    <row r="2145" spans="1:38" x14ac:dyDescent="0.25">
      <c r="A2145" s="82" t="s">
        <v>43523</v>
      </c>
      <c r="B2145" s="82">
        <v>93.932000000000002</v>
      </c>
      <c r="C2145" s="82" t="s">
        <v>43523</v>
      </c>
      <c r="D2145" s="82" t="s">
        <v>33724</v>
      </c>
      <c r="E2145" s="82" t="s">
        <v>43524</v>
      </c>
      <c r="F2145" s="82" t="s">
        <v>43525</v>
      </c>
      <c r="G2145" s="82" t="s">
        <v>359</v>
      </c>
      <c r="H2145" s="82" t="s">
        <v>360</v>
      </c>
      <c r="I2145" s="82" t="s">
        <v>43526</v>
      </c>
      <c r="J2145" s="82" t="s">
        <v>43527</v>
      </c>
      <c r="K2145" s="82" t="s">
        <v>38897</v>
      </c>
      <c r="L2145" s="82" t="s">
        <v>43528</v>
      </c>
      <c r="M2145" s="82" t="s">
        <v>43529</v>
      </c>
      <c r="N2145" s="82" t="s">
        <v>35044</v>
      </c>
      <c r="O2145" s="82" t="s">
        <v>558</v>
      </c>
      <c r="P2145" s="82" t="s">
        <v>35821</v>
      </c>
      <c r="Q2145" s="82" t="s">
        <v>360</v>
      </c>
      <c r="R2145" s="82" t="s">
        <v>43530</v>
      </c>
      <c r="S2145" s="82" t="s">
        <v>43531</v>
      </c>
      <c r="T2145" s="82" t="s">
        <v>43532</v>
      </c>
      <c r="U2145" s="82" t="s">
        <v>43533</v>
      </c>
      <c r="V2145" s="82" t="s">
        <v>632</v>
      </c>
      <c r="W2145" s="82" t="s">
        <v>43534</v>
      </c>
      <c r="X2145" s="82" t="s">
        <v>33736</v>
      </c>
      <c r="Y2145" s="82" t="s">
        <v>43535</v>
      </c>
      <c r="Z2145" s="82" t="s">
        <v>43536</v>
      </c>
      <c r="AA2145" s="82" t="s">
        <v>376</v>
      </c>
      <c r="AB2145" s="82" t="s">
        <v>35073</v>
      </c>
      <c r="AC2145" s="82" t="s">
        <v>39184</v>
      </c>
      <c r="AD2145" s="82" t="s">
        <v>43537</v>
      </c>
      <c r="AE2145" s="82" t="s">
        <v>43538</v>
      </c>
      <c r="AG2145" s="82" t="s">
        <v>382</v>
      </c>
      <c r="AH2145" s="82" t="s">
        <v>43539</v>
      </c>
      <c r="AI2145" s="82" t="s">
        <v>1211</v>
      </c>
      <c r="AJ2145" s="82" t="s">
        <v>33659</v>
      </c>
      <c r="AK2145" s="82" t="s">
        <v>43540</v>
      </c>
      <c r="AL2145" s="82" t="s">
        <v>415</v>
      </c>
    </row>
    <row r="2146" spans="1:38" x14ac:dyDescent="0.25">
      <c r="A2146" s="82" t="s">
        <v>43541</v>
      </c>
      <c r="B2146" s="82">
        <v>93.933000000000007</v>
      </c>
      <c r="D2146" s="82" t="s">
        <v>34995</v>
      </c>
      <c r="E2146" s="82" t="s">
        <v>43542</v>
      </c>
      <c r="F2146" s="82" t="s">
        <v>43543</v>
      </c>
      <c r="G2146" s="82" t="s">
        <v>4176</v>
      </c>
      <c r="H2146" s="82" t="s">
        <v>360</v>
      </c>
      <c r="I2146" s="82" t="s">
        <v>43544</v>
      </c>
      <c r="J2146" s="82" t="s">
        <v>43545</v>
      </c>
      <c r="K2146" s="82" t="s">
        <v>43546</v>
      </c>
      <c r="L2146" s="82" t="s">
        <v>421</v>
      </c>
      <c r="M2146" s="82" t="s">
        <v>43547</v>
      </c>
      <c r="N2146" s="82" t="s">
        <v>43548</v>
      </c>
      <c r="O2146" s="82" t="s">
        <v>558</v>
      </c>
      <c r="P2146" s="82" t="s">
        <v>360</v>
      </c>
      <c r="Q2146" s="82" t="s">
        <v>35890</v>
      </c>
      <c r="R2146" s="82" t="s">
        <v>43549</v>
      </c>
      <c r="S2146" s="82" t="s">
        <v>368</v>
      </c>
      <c r="T2146" s="82" t="s">
        <v>12872</v>
      </c>
      <c r="U2146" s="82" t="s">
        <v>43550</v>
      </c>
      <c r="V2146" s="82" t="s">
        <v>33772</v>
      </c>
      <c r="W2146" s="82" t="s">
        <v>43551</v>
      </c>
      <c r="X2146" s="82" t="s">
        <v>35009</v>
      </c>
      <c r="Y2146" s="82" t="s">
        <v>43552</v>
      </c>
      <c r="Z2146" s="82" t="s">
        <v>427</v>
      </c>
      <c r="AA2146" s="82" t="s">
        <v>376</v>
      </c>
      <c r="AB2146" s="82" t="s">
        <v>43553</v>
      </c>
      <c r="AC2146" s="82" t="s">
        <v>43554</v>
      </c>
      <c r="AD2146" s="82" t="s">
        <v>43555</v>
      </c>
      <c r="AE2146" s="82" t="s">
        <v>35015</v>
      </c>
      <c r="AF2146" s="82" t="s">
        <v>382</v>
      </c>
      <c r="AG2146" s="82" t="s">
        <v>382</v>
      </c>
      <c r="AH2146" s="82" t="s">
        <v>43556</v>
      </c>
      <c r="AI2146" s="82" t="s">
        <v>1211</v>
      </c>
      <c r="AJ2146" s="82" t="s">
        <v>33659</v>
      </c>
      <c r="AK2146" s="82" t="s">
        <v>43557</v>
      </c>
      <c r="AL2146" s="82" t="s">
        <v>415</v>
      </c>
    </row>
    <row r="2147" spans="1:38" x14ac:dyDescent="0.25">
      <c r="A2147" s="82" t="s">
        <v>43558</v>
      </c>
      <c r="B2147" s="82">
        <v>93.936000000000007</v>
      </c>
      <c r="C2147" s="82" t="s">
        <v>43559</v>
      </c>
      <c r="D2147" s="82" t="s">
        <v>34367</v>
      </c>
      <c r="E2147" s="82" t="s">
        <v>43560</v>
      </c>
      <c r="F2147" s="82" t="s">
        <v>43561</v>
      </c>
      <c r="G2147" s="82" t="s">
        <v>504</v>
      </c>
      <c r="H2147" s="82" t="s">
        <v>360</v>
      </c>
      <c r="I2147" s="82" t="s">
        <v>43562</v>
      </c>
      <c r="J2147" s="82" t="s">
        <v>43563</v>
      </c>
      <c r="K2147" s="82" t="s">
        <v>43564</v>
      </c>
      <c r="L2147" s="82" t="s">
        <v>421</v>
      </c>
      <c r="M2147" s="82" t="s">
        <v>35778</v>
      </c>
      <c r="N2147" s="82" t="s">
        <v>43565</v>
      </c>
      <c r="O2147" s="82" t="s">
        <v>558</v>
      </c>
      <c r="P2147" s="82" t="s">
        <v>43566</v>
      </c>
      <c r="Q2147" s="82" t="s">
        <v>35926</v>
      </c>
      <c r="R2147" s="82" t="s">
        <v>43567</v>
      </c>
      <c r="S2147" s="82" t="s">
        <v>368</v>
      </c>
      <c r="T2147" s="82" t="s">
        <v>43568</v>
      </c>
      <c r="U2147" s="82" t="s">
        <v>43569</v>
      </c>
      <c r="V2147" s="82" t="s">
        <v>43570</v>
      </c>
      <c r="W2147" s="82" t="s">
        <v>43571</v>
      </c>
      <c r="X2147" s="82" t="s">
        <v>35592</v>
      </c>
      <c r="Y2147" s="82" t="s">
        <v>43572</v>
      </c>
      <c r="Z2147" s="82" t="s">
        <v>43573</v>
      </c>
      <c r="AA2147" s="82" t="s">
        <v>43574</v>
      </c>
      <c r="AB2147" s="82" t="s">
        <v>43575</v>
      </c>
      <c r="AC2147" s="82" t="s">
        <v>1011</v>
      </c>
      <c r="AD2147" s="82" t="s">
        <v>43576</v>
      </c>
      <c r="AE2147" s="82" t="s">
        <v>35790</v>
      </c>
      <c r="AF2147" s="82" t="s">
        <v>43577</v>
      </c>
      <c r="AG2147" s="82" t="s">
        <v>43578</v>
      </c>
      <c r="AH2147" s="82" t="s">
        <v>43579</v>
      </c>
      <c r="AI2147" s="82" t="s">
        <v>620</v>
      </c>
      <c r="AJ2147" s="82" t="s">
        <v>33659</v>
      </c>
      <c r="AK2147" s="82" t="s">
        <v>43580</v>
      </c>
      <c r="AL2147" s="82" t="s">
        <v>450</v>
      </c>
    </row>
    <row r="2148" spans="1:38" x14ac:dyDescent="0.25">
      <c r="A2148" s="82" t="s">
        <v>43581</v>
      </c>
      <c r="B2148" s="82">
        <v>93.938000000000002</v>
      </c>
      <c r="C2148" s="82" t="s">
        <v>43582</v>
      </c>
      <c r="D2148" s="82" t="s">
        <v>34110</v>
      </c>
      <c r="E2148" s="82" t="s">
        <v>43583</v>
      </c>
      <c r="F2148" s="82" t="s">
        <v>43584</v>
      </c>
      <c r="G2148" s="82" t="s">
        <v>359</v>
      </c>
      <c r="H2148" s="82" t="s">
        <v>360</v>
      </c>
      <c r="I2148" s="82" t="s">
        <v>43585</v>
      </c>
      <c r="J2148" s="82" t="s">
        <v>43586</v>
      </c>
      <c r="K2148" s="82" t="s">
        <v>43587</v>
      </c>
      <c r="L2148" s="82" t="s">
        <v>43588</v>
      </c>
      <c r="M2148" s="82" t="s">
        <v>43589</v>
      </c>
      <c r="N2148" s="82" t="s">
        <v>43548</v>
      </c>
      <c r="O2148" s="82" t="s">
        <v>558</v>
      </c>
      <c r="P2148" s="82" t="s">
        <v>360</v>
      </c>
      <c r="Q2148" s="82" t="s">
        <v>360</v>
      </c>
      <c r="R2148" s="82" t="s">
        <v>43590</v>
      </c>
      <c r="S2148" s="82" t="s">
        <v>368</v>
      </c>
      <c r="T2148" s="82" t="s">
        <v>43591</v>
      </c>
      <c r="U2148" s="82" t="s">
        <v>43592</v>
      </c>
      <c r="V2148" s="82" t="s">
        <v>33772</v>
      </c>
      <c r="W2148" s="82" t="s">
        <v>43593</v>
      </c>
      <c r="X2148" s="82" t="s">
        <v>34124</v>
      </c>
      <c r="Y2148" s="82" t="s">
        <v>43594</v>
      </c>
      <c r="Z2148" s="82" t="s">
        <v>43595</v>
      </c>
      <c r="AA2148" s="82" t="s">
        <v>376</v>
      </c>
      <c r="AB2148" s="82" t="s">
        <v>43596</v>
      </c>
      <c r="AC2148" s="82" t="s">
        <v>43597</v>
      </c>
      <c r="AD2148" s="82" t="s">
        <v>43598</v>
      </c>
      <c r="AE2148" s="82" t="s">
        <v>34426</v>
      </c>
      <c r="AF2148" s="82" t="s">
        <v>382</v>
      </c>
      <c r="AG2148" s="82" t="s">
        <v>382</v>
      </c>
      <c r="AH2148" s="82" t="s">
        <v>43599</v>
      </c>
      <c r="AI2148" s="82" t="s">
        <v>620</v>
      </c>
      <c r="AJ2148" s="82" t="s">
        <v>33659</v>
      </c>
      <c r="AK2148" s="82" t="s">
        <v>43600</v>
      </c>
      <c r="AL2148" s="82" t="s">
        <v>3887</v>
      </c>
    </row>
    <row r="2149" spans="1:38" x14ac:dyDescent="0.25">
      <c r="A2149" s="82" t="s">
        <v>43601</v>
      </c>
      <c r="B2149" s="82">
        <v>93.938999999999993</v>
      </c>
      <c r="D2149" s="82" t="s">
        <v>34110</v>
      </c>
      <c r="E2149" s="82" t="s">
        <v>43602</v>
      </c>
      <c r="F2149" s="82" t="s">
        <v>43603</v>
      </c>
      <c r="G2149" s="82" t="s">
        <v>600</v>
      </c>
      <c r="H2149" s="82" t="s">
        <v>360</v>
      </c>
      <c r="I2149" s="82" t="s">
        <v>43604</v>
      </c>
      <c r="J2149" s="82" t="s">
        <v>43605</v>
      </c>
      <c r="K2149" s="82" t="s">
        <v>43606</v>
      </c>
      <c r="L2149" s="82" t="s">
        <v>43607</v>
      </c>
      <c r="M2149" s="82" t="s">
        <v>43608</v>
      </c>
      <c r="N2149" s="82" t="s">
        <v>42535</v>
      </c>
      <c r="O2149" s="82" t="s">
        <v>558</v>
      </c>
      <c r="P2149" s="82" t="s">
        <v>16895</v>
      </c>
      <c r="Q2149" s="82" t="s">
        <v>360</v>
      </c>
      <c r="R2149" s="82" t="s">
        <v>43609</v>
      </c>
      <c r="S2149" s="82" t="s">
        <v>400</v>
      </c>
      <c r="T2149" s="82" t="s">
        <v>43610</v>
      </c>
      <c r="U2149" s="82" t="s">
        <v>43611</v>
      </c>
      <c r="V2149" s="82" t="s">
        <v>43612</v>
      </c>
      <c r="W2149" s="82" t="s">
        <v>34240</v>
      </c>
      <c r="X2149" s="82" t="s">
        <v>34916</v>
      </c>
      <c r="Y2149" s="82" t="s">
        <v>43613</v>
      </c>
      <c r="AA2149" s="82" t="s">
        <v>376</v>
      </c>
      <c r="AB2149" s="82" t="s">
        <v>43614</v>
      </c>
      <c r="AC2149" s="82" t="s">
        <v>1011</v>
      </c>
      <c r="AD2149" s="82" t="s">
        <v>43615</v>
      </c>
      <c r="AE2149" s="82" t="s">
        <v>34967</v>
      </c>
      <c r="AF2149" s="82" t="s">
        <v>36431</v>
      </c>
      <c r="AG2149" s="82" t="s">
        <v>382</v>
      </c>
      <c r="AH2149" s="82" t="s">
        <v>43616</v>
      </c>
      <c r="AI2149" s="82" t="s">
        <v>620</v>
      </c>
      <c r="AJ2149" s="82" t="s">
        <v>33659</v>
      </c>
      <c r="AK2149" s="82" t="s">
        <v>43617</v>
      </c>
      <c r="AL2149" s="82" t="s">
        <v>1286</v>
      </c>
    </row>
    <row r="2150" spans="1:38" x14ac:dyDescent="0.25">
      <c r="A2150" s="82" t="s">
        <v>280</v>
      </c>
      <c r="B2150" s="82">
        <v>93.94</v>
      </c>
      <c r="C2150" s="82" t="s">
        <v>43618</v>
      </c>
      <c r="D2150" s="82" t="s">
        <v>34110</v>
      </c>
      <c r="E2150" s="82" t="s">
        <v>43619</v>
      </c>
      <c r="F2150" s="82" t="s">
        <v>43620</v>
      </c>
      <c r="G2150" s="82" t="s">
        <v>600</v>
      </c>
      <c r="H2150" s="82" t="s">
        <v>360</v>
      </c>
      <c r="I2150" s="82" t="s">
        <v>43621</v>
      </c>
      <c r="J2150" s="82" t="s">
        <v>43622</v>
      </c>
      <c r="K2150" s="82" t="s">
        <v>43623</v>
      </c>
      <c r="L2150" s="82" t="s">
        <v>43624</v>
      </c>
      <c r="M2150" s="82" t="s">
        <v>43625</v>
      </c>
      <c r="N2150" s="82" t="s">
        <v>43626</v>
      </c>
      <c r="O2150" s="82" t="s">
        <v>558</v>
      </c>
      <c r="P2150" s="82" t="s">
        <v>43627</v>
      </c>
      <c r="Q2150" s="82" t="s">
        <v>360</v>
      </c>
      <c r="R2150" s="82" t="s">
        <v>43628</v>
      </c>
      <c r="S2150" s="82" t="s">
        <v>400</v>
      </c>
      <c r="T2150" s="82" t="s">
        <v>43629</v>
      </c>
      <c r="U2150" s="82" t="s">
        <v>43630</v>
      </c>
      <c r="V2150" s="82" t="s">
        <v>692</v>
      </c>
      <c r="W2150" s="82" t="s">
        <v>43631</v>
      </c>
      <c r="X2150" s="82" t="s">
        <v>34916</v>
      </c>
      <c r="Y2150" s="82" t="s">
        <v>43632</v>
      </c>
      <c r="AA2150" s="82" t="s">
        <v>376</v>
      </c>
      <c r="AB2150" s="82" t="s">
        <v>43633</v>
      </c>
      <c r="AC2150" s="82" t="s">
        <v>735</v>
      </c>
      <c r="AD2150" s="82" t="s">
        <v>43634</v>
      </c>
      <c r="AE2150" s="82" t="s">
        <v>34967</v>
      </c>
      <c r="AF2150" s="82" t="s">
        <v>34923</v>
      </c>
      <c r="AG2150" s="82" t="s">
        <v>382</v>
      </c>
      <c r="AH2150" s="82" t="s">
        <v>43635</v>
      </c>
      <c r="AI2150" s="82" t="s">
        <v>620</v>
      </c>
      <c r="AJ2150" s="82" t="s">
        <v>33659</v>
      </c>
      <c r="AK2150" s="82" t="s">
        <v>43636</v>
      </c>
      <c r="AL2150" s="82" t="s">
        <v>415</v>
      </c>
    </row>
    <row r="2151" spans="1:38" x14ac:dyDescent="0.25">
      <c r="A2151" s="82" t="s">
        <v>43637</v>
      </c>
      <c r="B2151" s="82">
        <v>93.941000000000003</v>
      </c>
      <c r="D2151" s="82" t="s">
        <v>34110</v>
      </c>
      <c r="E2151" s="82" t="s">
        <v>43602</v>
      </c>
      <c r="F2151" s="82" t="s">
        <v>43638</v>
      </c>
      <c r="G2151" s="82" t="s">
        <v>600</v>
      </c>
      <c r="H2151" s="82" t="s">
        <v>360</v>
      </c>
      <c r="I2151" s="82" t="s">
        <v>43639</v>
      </c>
      <c r="J2151" s="82" t="s">
        <v>43639</v>
      </c>
      <c r="K2151" s="82" t="s">
        <v>43640</v>
      </c>
      <c r="L2151" s="82" t="s">
        <v>43641</v>
      </c>
      <c r="M2151" s="82" t="s">
        <v>43642</v>
      </c>
      <c r="N2151" s="82" t="s">
        <v>43626</v>
      </c>
      <c r="O2151" s="82" t="s">
        <v>558</v>
      </c>
      <c r="P2151" s="82" t="s">
        <v>43643</v>
      </c>
      <c r="Q2151" s="82" t="s">
        <v>43644</v>
      </c>
      <c r="R2151" s="82" t="s">
        <v>43645</v>
      </c>
      <c r="S2151" s="82" t="s">
        <v>400</v>
      </c>
      <c r="T2151" s="82" t="s">
        <v>43646</v>
      </c>
      <c r="U2151" s="82" t="s">
        <v>43647</v>
      </c>
      <c r="V2151" s="82" t="s">
        <v>43648</v>
      </c>
      <c r="W2151" s="82" t="s">
        <v>43631</v>
      </c>
      <c r="X2151" s="82" t="s">
        <v>34916</v>
      </c>
      <c r="Y2151" s="82" t="s">
        <v>43649</v>
      </c>
      <c r="AA2151" s="82" t="s">
        <v>376</v>
      </c>
      <c r="AB2151" s="82" t="s">
        <v>43650</v>
      </c>
      <c r="AC2151" s="82" t="s">
        <v>1011</v>
      </c>
      <c r="AD2151" s="82" t="s">
        <v>43651</v>
      </c>
      <c r="AE2151" s="82" t="s">
        <v>34967</v>
      </c>
      <c r="AF2151" s="82" t="s">
        <v>43652</v>
      </c>
      <c r="AG2151" s="82" t="s">
        <v>382</v>
      </c>
      <c r="AH2151" s="82" t="s">
        <v>43653</v>
      </c>
      <c r="AI2151" s="82" t="s">
        <v>43654</v>
      </c>
      <c r="AJ2151" s="82" t="s">
        <v>33659</v>
      </c>
      <c r="AK2151" s="82" t="s">
        <v>43655</v>
      </c>
      <c r="AL2151" s="82" t="s">
        <v>3887</v>
      </c>
    </row>
    <row r="2152" spans="1:38" x14ac:dyDescent="0.25">
      <c r="A2152" s="82" t="s">
        <v>43656</v>
      </c>
      <c r="B2152" s="82">
        <v>93.941999999999993</v>
      </c>
      <c r="C2152" s="82" t="s">
        <v>43657</v>
      </c>
      <c r="D2152" s="82" t="s">
        <v>34110</v>
      </c>
      <c r="E2152" s="82" t="s">
        <v>43658</v>
      </c>
      <c r="F2152" s="82" t="s">
        <v>43659</v>
      </c>
      <c r="G2152" s="82" t="s">
        <v>3580</v>
      </c>
      <c r="H2152" s="82" t="s">
        <v>360</v>
      </c>
      <c r="I2152" s="82" t="s">
        <v>43660</v>
      </c>
      <c r="J2152" s="82" t="s">
        <v>43661</v>
      </c>
      <c r="K2152" s="82" t="s">
        <v>43662</v>
      </c>
      <c r="L2152" s="82" t="s">
        <v>43663</v>
      </c>
      <c r="M2152" s="82" t="s">
        <v>43664</v>
      </c>
      <c r="N2152" s="82" t="s">
        <v>43665</v>
      </c>
      <c r="O2152" s="82" t="s">
        <v>558</v>
      </c>
      <c r="P2152" s="82" t="s">
        <v>43666</v>
      </c>
      <c r="Q2152" s="82" t="s">
        <v>360</v>
      </c>
      <c r="R2152" s="82" t="s">
        <v>43667</v>
      </c>
      <c r="S2152" s="82" t="s">
        <v>400</v>
      </c>
      <c r="T2152" s="82" t="s">
        <v>43668</v>
      </c>
      <c r="U2152" s="82" t="s">
        <v>43669</v>
      </c>
      <c r="V2152" s="82" t="s">
        <v>632</v>
      </c>
      <c r="W2152" s="82" t="s">
        <v>34777</v>
      </c>
      <c r="X2152" s="82" t="s">
        <v>37045</v>
      </c>
      <c r="Y2152" s="82" t="s">
        <v>43670</v>
      </c>
      <c r="Z2152" s="82" t="s">
        <v>43671</v>
      </c>
      <c r="AA2152" s="82" t="s">
        <v>43672</v>
      </c>
      <c r="AB2152" s="82" t="s">
        <v>43673</v>
      </c>
      <c r="AC2152" s="82" t="s">
        <v>43674</v>
      </c>
      <c r="AD2152" s="82" t="s">
        <v>43675</v>
      </c>
      <c r="AE2152" s="82" t="s">
        <v>36430</v>
      </c>
      <c r="AF2152" s="82" t="s">
        <v>382</v>
      </c>
      <c r="AG2152" s="82" t="s">
        <v>382</v>
      </c>
      <c r="AH2152" s="82" t="s">
        <v>43676</v>
      </c>
      <c r="AI2152" s="82" t="s">
        <v>620</v>
      </c>
      <c r="AJ2152" s="82" t="s">
        <v>33659</v>
      </c>
      <c r="AK2152" s="82" t="s">
        <v>43677</v>
      </c>
      <c r="AL2152" s="82" t="s">
        <v>1286</v>
      </c>
    </row>
    <row r="2153" spans="1:38" x14ac:dyDescent="0.25">
      <c r="A2153" s="82" t="s">
        <v>43678</v>
      </c>
      <c r="B2153" s="82">
        <v>93.942999999999998</v>
      </c>
      <c r="C2153" s="82" t="s">
        <v>43679</v>
      </c>
      <c r="D2153" s="82" t="s">
        <v>34110</v>
      </c>
      <c r="E2153" s="82" t="s">
        <v>43680</v>
      </c>
      <c r="F2153" s="82" t="s">
        <v>43681</v>
      </c>
      <c r="G2153" s="82" t="s">
        <v>600</v>
      </c>
      <c r="H2153" s="82" t="s">
        <v>360</v>
      </c>
      <c r="I2153" s="82" t="s">
        <v>43682</v>
      </c>
      <c r="J2153" s="82" t="s">
        <v>43683</v>
      </c>
      <c r="K2153" s="82" t="s">
        <v>43684</v>
      </c>
      <c r="L2153" s="82" t="s">
        <v>580</v>
      </c>
      <c r="M2153" s="82" t="s">
        <v>43685</v>
      </c>
      <c r="N2153" s="82" t="s">
        <v>43686</v>
      </c>
      <c r="O2153" s="82" t="s">
        <v>558</v>
      </c>
      <c r="P2153" s="82" t="s">
        <v>43687</v>
      </c>
      <c r="Q2153" s="82" t="s">
        <v>43688</v>
      </c>
      <c r="R2153" s="82" t="s">
        <v>43689</v>
      </c>
      <c r="S2153" s="82" t="s">
        <v>400</v>
      </c>
      <c r="T2153" s="82" t="s">
        <v>43690</v>
      </c>
      <c r="U2153" s="82" t="s">
        <v>43691</v>
      </c>
      <c r="V2153" s="82" t="s">
        <v>43612</v>
      </c>
      <c r="W2153" s="82" t="s">
        <v>43692</v>
      </c>
      <c r="X2153" s="82" t="s">
        <v>34916</v>
      </c>
      <c r="Y2153" s="82" t="s">
        <v>43693</v>
      </c>
      <c r="AA2153" s="82" t="s">
        <v>376</v>
      </c>
      <c r="AB2153" s="82" t="s">
        <v>43694</v>
      </c>
      <c r="AC2153" s="82" t="s">
        <v>1011</v>
      </c>
      <c r="AD2153" s="82" t="s">
        <v>43615</v>
      </c>
      <c r="AE2153" s="82" t="s">
        <v>34128</v>
      </c>
      <c r="AF2153" s="82" t="s">
        <v>43695</v>
      </c>
      <c r="AG2153" s="82" t="s">
        <v>382</v>
      </c>
      <c r="AH2153" s="82" t="s">
        <v>43696</v>
      </c>
      <c r="AI2153" s="82" t="s">
        <v>620</v>
      </c>
      <c r="AJ2153" s="82" t="s">
        <v>33659</v>
      </c>
      <c r="AK2153" s="82" t="s">
        <v>43697</v>
      </c>
      <c r="AL2153" s="82" t="s">
        <v>415</v>
      </c>
    </row>
    <row r="2154" spans="1:38" x14ac:dyDescent="0.25">
      <c r="A2154" s="82" t="s">
        <v>43698</v>
      </c>
      <c r="B2154" s="82">
        <v>93.944000000000003</v>
      </c>
      <c r="C2154" s="82" t="s">
        <v>43699</v>
      </c>
      <c r="D2154" s="82" t="s">
        <v>34110</v>
      </c>
      <c r="E2154" s="82" t="s">
        <v>43602</v>
      </c>
      <c r="F2154" s="82" t="s">
        <v>43700</v>
      </c>
      <c r="G2154" s="82" t="s">
        <v>600</v>
      </c>
      <c r="H2154" s="82" t="s">
        <v>360</v>
      </c>
      <c r="I2154" s="82" t="s">
        <v>43701</v>
      </c>
      <c r="J2154" s="82" t="s">
        <v>43702</v>
      </c>
      <c r="K2154" s="82" t="s">
        <v>43703</v>
      </c>
      <c r="L2154" s="82" t="s">
        <v>580</v>
      </c>
      <c r="M2154" s="82" t="s">
        <v>43704</v>
      </c>
      <c r="N2154" s="82" t="s">
        <v>43705</v>
      </c>
      <c r="O2154" s="82" t="s">
        <v>558</v>
      </c>
      <c r="P2154" s="82" t="s">
        <v>360</v>
      </c>
      <c r="Q2154" s="82" t="s">
        <v>43706</v>
      </c>
      <c r="R2154" s="82" t="s">
        <v>43707</v>
      </c>
      <c r="S2154" s="82" t="s">
        <v>400</v>
      </c>
      <c r="T2154" s="82" t="s">
        <v>43708</v>
      </c>
      <c r="U2154" s="82" t="s">
        <v>34961</v>
      </c>
      <c r="V2154" s="82" t="s">
        <v>33772</v>
      </c>
      <c r="W2154" s="82" t="s">
        <v>43709</v>
      </c>
      <c r="X2154" s="82" t="s">
        <v>34916</v>
      </c>
      <c r="Y2154" s="82" t="s">
        <v>43710</v>
      </c>
      <c r="AA2154" s="82" t="s">
        <v>376</v>
      </c>
      <c r="AB2154" s="82" t="s">
        <v>43711</v>
      </c>
      <c r="AC2154" s="82" t="s">
        <v>1011</v>
      </c>
      <c r="AD2154" s="82" t="s">
        <v>43651</v>
      </c>
      <c r="AE2154" s="82" t="s">
        <v>34128</v>
      </c>
      <c r="AF2154" s="82" t="s">
        <v>34168</v>
      </c>
      <c r="AG2154" s="82" t="s">
        <v>382</v>
      </c>
      <c r="AH2154" s="82" t="s">
        <v>43712</v>
      </c>
      <c r="AI2154" s="82" t="s">
        <v>620</v>
      </c>
      <c r="AJ2154" s="82" t="s">
        <v>33659</v>
      </c>
      <c r="AK2154" s="82" t="s">
        <v>43713</v>
      </c>
      <c r="AL2154" s="82" t="s">
        <v>3887</v>
      </c>
    </row>
    <row r="2155" spans="1:38" x14ac:dyDescent="0.25">
      <c r="A2155" s="82" t="s">
        <v>43714</v>
      </c>
      <c r="B2155" s="82">
        <v>93.944999999999993</v>
      </c>
      <c r="C2155" s="82" t="s">
        <v>43715</v>
      </c>
      <c r="D2155" s="82" t="s">
        <v>34110</v>
      </c>
      <c r="E2155" s="82" t="s">
        <v>43716</v>
      </c>
      <c r="F2155" s="82" t="s">
        <v>43717</v>
      </c>
      <c r="G2155" s="82" t="s">
        <v>600</v>
      </c>
      <c r="H2155" s="82" t="s">
        <v>360</v>
      </c>
      <c r="I2155" s="82" t="s">
        <v>43718</v>
      </c>
      <c r="J2155" s="82" t="s">
        <v>43719</v>
      </c>
      <c r="K2155" s="82" t="s">
        <v>43720</v>
      </c>
      <c r="L2155" s="82" t="s">
        <v>395</v>
      </c>
      <c r="M2155" s="82" t="s">
        <v>43721</v>
      </c>
      <c r="N2155" s="82" t="s">
        <v>43548</v>
      </c>
      <c r="O2155" s="82" t="s">
        <v>558</v>
      </c>
      <c r="P2155" s="82" t="s">
        <v>43722</v>
      </c>
      <c r="Q2155" s="82" t="s">
        <v>360</v>
      </c>
      <c r="R2155" s="82" t="s">
        <v>43548</v>
      </c>
      <c r="S2155" s="82" t="s">
        <v>368</v>
      </c>
      <c r="T2155" s="82" t="s">
        <v>43723</v>
      </c>
      <c r="U2155" s="82" t="s">
        <v>43724</v>
      </c>
      <c r="V2155" s="82" t="s">
        <v>33772</v>
      </c>
      <c r="W2155" s="82" t="s">
        <v>43725</v>
      </c>
      <c r="X2155" s="82" t="s">
        <v>43726</v>
      </c>
      <c r="Y2155" s="82" t="s">
        <v>43727</v>
      </c>
      <c r="AA2155" s="82" t="s">
        <v>376</v>
      </c>
      <c r="AB2155" s="82" t="s">
        <v>43728</v>
      </c>
      <c r="AC2155" s="82" t="s">
        <v>43729</v>
      </c>
      <c r="AD2155" s="82" t="s">
        <v>43730</v>
      </c>
      <c r="AE2155" s="82" t="s">
        <v>34128</v>
      </c>
      <c r="AF2155" s="82" t="s">
        <v>37361</v>
      </c>
      <c r="AG2155" s="82" t="s">
        <v>382</v>
      </c>
      <c r="AH2155" s="82" t="s">
        <v>43731</v>
      </c>
      <c r="AI2155" s="82" t="s">
        <v>620</v>
      </c>
      <c r="AJ2155" s="82" t="s">
        <v>33659</v>
      </c>
      <c r="AK2155" s="82" t="s">
        <v>43732</v>
      </c>
      <c r="AL2155" s="82" t="s">
        <v>3887</v>
      </c>
    </row>
    <row r="2156" spans="1:38" x14ac:dyDescent="0.25">
      <c r="A2156" s="82" t="s">
        <v>43733</v>
      </c>
      <c r="B2156" s="82">
        <v>93.945999999999998</v>
      </c>
      <c r="C2156" s="82" t="s">
        <v>43734</v>
      </c>
      <c r="D2156" s="82" t="s">
        <v>34110</v>
      </c>
      <c r="E2156" s="82" t="s">
        <v>43735</v>
      </c>
      <c r="F2156" s="82" t="s">
        <v>43736</v>
      </c>
      <c r="G2156" s="82" t="s">
        <v>600</v>
      </c>
      <c r="H2156" s="82" t="s">
        <v>360</v>
      </c>
      <c r="I2156" s="82" t="s">
        <v>43737</v>
      </c>
      <c r="J2156" s="82" t="s">
        <v>43737</v>
      </c>
      <c r="K2156" s="82" t="s">
        <v>43738</v>
      </c>
      <c r="L2156" s="82" t="s">
        <v>34253</v>
      </c>
      <c r="M2156" s="82" t="s">
        <v>43739</v>
      </c>
      <c r="N2156" s="82" t="s">
        <v>43548</v>
      </c>
      <c r="O2156" s="82" t="s">
        <v>558</v>
      </c>
      <c r="P2156" s="82" t="s">
        <v>360</v>
      </c>
      <c r="Q2156" s="82" t="s">
        <v>360</v>
      </c>
      <c r="R2156" s="82" t="s">
        <v>43740</v>
      </c>
      <c r="S2156" s="82" t="s">
        <v>368</v>
      </c>
      <c r="T2156" s="82" t="s">
        <v>43741</v>
      </c>
      <c r="U2156" s="82" t="s">
        <v>43742</v>
      </c>
      <c r="V2156" s="82" t="s">
        <v>33772</v>
      </c>
      <c r="W2156" s="82" t="s">
        <v>43743</v>
      </c>
      <c r="X2156" s="82" t="s">
        <v>34202</v>
      </c>
      <c r="Y2156" s="82" t="s">
        <v>43744</v>
      </c>
      <c r="Z2156" s="82" t="s">
        <v>427</v>
      </c>
      <c r="AA2156" s="82" t="s">
        <v>376</v>
      </c>
      <c r="AB2156" s="82" t="s">
        <v>43745</v>
      </c>
      <c r="AC2156" s="82" t="s">
        <v>735</v>
      </c>
      <c r="AD2156" s="82" t="s">
        <v>43746</v>
      </c>
      <c r="AE2156" s="82" t="s">
        <v>34128</v>
      </c>
      <c r="AF2156" s="82" t="s">
        <v>43747</v>
      </c>
      <c r="AG2156" s="82" t="s">
        <v>382</v>
      </c>
      <c r="AH2156" s="82" t="s">
        <v>43748</v>
      </c>
      <c r="AI2156" s="82" t="s">
        <v>620</v>
      </c>
      <c r="AJ2156" s="82" t="s">
        <v>33659</v>
      </c>
      <c r="AK2156" s="82" t="s">
        <v>43749</v>
      </c>
      <c r="AL2156" s="82" t="s">
        <v>415</v>
      </c>
    </row>
    <row r="2157" spans="1:38" x14ac:dyDescent="0.25">
      <c r="A2157" s="82" t="s">
        <v>43750</v>
      </c>
      <c r="B2157" s="82">
        <v>93.947000000000003</v>
      </c>
      <c r="D2157" s="82" t="s">
        <v>34110</v>
      </c>
      <c r="E2157" s="82" t="s">
        <v>43751</v>
      </c>
      <c r="F2157" s="82" t="s">
        <v>43752</v>
      </c>
      <c r="G2157" s="82" t="s">
        <v>600</v>
      </c>
      <c r="H2157" s="82" t="s">
        <v>360</v>
      </c>
      <c r="I2157" s="82" t="s">
        <v>43753</v>
      </c>
      <c r="J2157" s="82" t="s">
        <v>43754</v>
      </c>
      <c r="K2157" s="82" t="s">
        <v>43755</v>
      </c>
      <c r="L2157" s="82" t="s">
        <v>580</v>
      </c>
      <c r="M2157" s="82" t="s">
        <v>43756</v>
      </c>
      <c r="N2157" s="82" t="s">
        <v>43757</v>
      </c>
      <c r="O2157" s="82" t="s">
        <v>558</v>
      </c>
      <c r="P2157" s="82" t="s">
        <v>360</v>
      </c>
      <c r="Q2157" s="82" t="s">
        <v>360</v>
      </c>
      <c r="R2157" s="82" t="s">
        <v>43758</v>
      </c>
      <c r="S2157" s="82" t="s">
        <v>400</v>
      </c>
      <c r="T2157" s="82" t="s">
        <v>43759</v>
      </c>
      <c r="U2157" s="82" t="s">
        <v>43760</v>
      </c>
      <c r="V2157" s="82" t="s">
        <v>43761</v>
      </c>
      <c r="W2157" s="82" t="s">
        <v>43762</v>
      </c>
      <c r="X2157" s="82" t="s">
        <v>34916</v>
      </c>
      <c r="Y2157" s="82" t="s">
        <v>43763</v>
      </c>
      <c r="Z2157" s="82" t="s">
        <v>43764</v>
      </c>
      <c r="AA2157" s="82" t="s">
        <v>43765</v>
      </c>
      <c r="AB2157" s="82" t="s">
        <v>43766</v>
      </c>
      <c r="AC2157" s="82" t="s">
        <v>1011</v>
      </c>
      <c r="AD2157" s="82" t="s">
        <v>43767</v>
      </c>
      <c r="AE2157" s="82" t="s">
        <v>34922</v>
      </c>
      <c r="AF2157" s="82" t="s">
        <v>43652</v>
      </c>
      <c r="AG2157" s="82" t="s">
        <v>382</v>
      </c>
      <c r="AH2157" s="82" t="s">
        <v>34924</v>
      </c>
      <c r="AI2157" s="82" t="s">
        <v>620</v>
      </c>
      <c r="AJ2157" s="82" t="s">
        <v>33659</v>
      </c>
      <c r="AK2157" s="82" t="s">
        <v>43768</v>
      </c>
      <c r="AL2157" s="82" t="s">
        <v>415</v>
      </c>
    </row>
    <row r="2158" spans="1:38" x14ac:dyDescent="0.25">
      <c r="A2158" s="82" t="s">
        <v>198</v>
      </c>
      <c r="B2158" s="82">
        <v>93.957999999999998</v>
      </c>
      <c r="C2158" s="82" t="s">
        <v>43769</v>
      </c>
      <c r="D2158" s="82" t="s">
        <v>34812</v>
      </c>
      <c r="E2158" s="82" t="s">
        <v>43770</v>
      </c>
      <c r="F2158" s="82" t="s">
        <v>43771</v>
      </c>
      <c r="G2158" s="82" t="s">
        <v>683</v>
      </c>
      <c r="H2158" s="82" t="s">
        <v>360</v>
      </c>
      <c r="I2158" s="82" t="s">
        <v>43772</v>
      </c>
      <c r="J2158" s="82" t="s">
        <v>43773</v>
      </c>
      <c r="K2158" s="82" t="s">
        <v>362</v>
      </c>
      <c r="L2158" s="82" t="s">
        <v>421</v>
      </c>
      <c r="M2158" s="82" t="s">
        <v>43774</v>
      </c>
      <c r="N2158" s="82" t="s">
        <v>43775</v>
      </c>
      <c r="O2158" s="82" t="s">
        <v>43776</v>
      </c>
      <c r="P2158" s="82" t="s">
        <v>360</v>
      </c>
      <c r="Q2158" s="82" t="s">
        <v>360</v>
      </c>
      <c r="R2158" s="82" t="s">
        <v>360</v>
      </c>
      <c r="S2158" s="82" t="s">
        <v>43777</v>
      </c>
      <c r="T2158" s="82" t="s">
        <v>43778</v>
      </c>
      <c r="U2158" s="82" t="s">
        <v>43779</v>
      </c>
      <c r="V2158" s="82" t="s">
        <v>632</v>
      </c>
      <c r="W2158" s="82" t="s">
        <v>43780</v>
      </c>
      <c r="X2158" s="82" t="s">
        <v>34824</v>
      </c>
      <c r="Y2158" s="82" t="s">
        <v>43781</v>
      </c>
      <c r="Z2158" s="82" t="s">
        <v>43782</v>
      </c>
      <c r="AA2158" s="82" t="s">
        <v>43783</v>
      </c>
      <c r="AB2158" s="82" t="s">
        <v>43784</v>
      </c>
      <c r="AC2158" s="82" t="s">
        <v>735</v>
      </c>
      <c r="AD2158" s="82" t="s">
        <v>35197</v>
      </c>
      <c r="AE2158" s="82" t="s">
        <v>34830</v>
      </c>
      <c r="AF2158" s="82" t="s">
        <v>382</v>
      </c>
      <c r="AG2158" s="82" t="s">
        <v>382</v>
      </c>
      <c r="AH2158" s="82" t="s">
        <v>43785</v>
      </c>
      <c r="AI2158" s="82" t="s">
        <v>1703</v>
      </c>
      <c r="AJ2158" s="82" t="s">
        <v>33659</v>
      </c>
      <c r="AK2158" s="82" t="s">
        <v>43786</v>
      </c>
      <c r="AL2158" s="82" t="s">
        <v>1286</v>
      </c>
    </row>
    <row r="2159" spans="1:38" x14ac:dyDescent="0.25">
      <c r="A2159" s="82" t="s">
        <v>199</v>
      </c>
      <c r="B2159" s="82">
        <v>93.959000000000003</v>
      </c>
      <c r="C2159" s="82" t="s">
        <v>43787</v>
      </c>
      <c r="D2159" s="82" t="s">
        <v>34812</v>
      </c>
      <c r="E2159" s="82" t="s">
        <v>9776</v>
      </c>
      <c r="F2159" s="82" t="s">
        <v>43788</v>
      </c>
      <c r="G2159" s="82" t="s">
        <v>683</v>
      </c>
      <c r="H2159" s="82" t="s">
        <v>360</v>
      </c>
      <c r="I2159" s="82" t="s">
        <v>43789</v>
      </c>
      <c r="J2159" s="82" t="s">
        <v>43790</v>
      </c>
      <c r="K2159" s="82" t="s">
        <v>362</v>
      </c>
      <c r="L2159" s="82" t="s">
        <v>580</v>
      </c>
      <c r="M2159" s="82" t="s">
        <v>43791</v>
      </c>
      <c r="N2159" s="82" t="s">
        <v>43792</v>
      </c>
      <c r="O2159" s="82" t="s">
        <v>43793</v>
      </c>
      <c r="P2159" s="82" t="s">
        <v>43794</v>
      </c>
      <c r="Q2159" s="82" t="s">
        <v>360</v>
      </c>
      <c r="R2159" s="82" t="s">
        <v>360</v>
      </c>
      <c r="S2159" s="82" t="s">
        <v>43795</v>
      </c>
      <c r="T2159" s="82" t="s">
        <v>43796</v>
      </c>
      <c r="U2159" s="82" t="s">
        <v>43797</v>
      </c>
      <c r="V2159" s="82" t="s">
        <v>43798</v>
      </c>
      <c r="W2159" s="82" t="s">
        <v>43780</v>
      </c>
      <c r="X2159" s="82" t="s">
        <v>36135</v>
      </c>
      <c r="Y2159" s="82" t="s">
        <v>43799</v>
      </c>
      <c r="Z2159" s="82" t="s">
        <v>43800</v>
      </c>
      <c r="AA2159" s="82" t="s">
        <v>43801</v>
      </c>
      <c r="AB2159" s="82" t="s">
        <v>43802</v>
      </c>
      <c r="AC2159" s="82" t="s">
        <v>1011</v>
      </c>
      <c r="AD2159" s="82" t="s">
        <v>35197</v>
      </c>
      <c r="AE2159" s="82" t="s">
        <v>34830</v>
      </c>
      <c r="AF2159" s="82" t="s">
        <v>382</v>
      </c>
      <c r="AG2159" s="82" t="s">
        <v>382</v>
      </c>
      <c r="AH2159" s="82" t="s">
        <v>43803</v>
      </c>
      <c r="AI2159" s="82" t="s">
        <v>1703</v>
      </c>
      <c r="AJ2159" s="82" t="s">
        <v>33659</v>
      </c>
      <c r="AK2159" s="82" t="s">
        <v>43804</v>
      </c>
      <c r="AL2159" s="82" t="s">
        <v>43805</v>
      </c>
    </row>
    <row r="2160" spans="1:38" x14ac:dyDescent="0.25">
      <c r="A2160" s="82" t="s">
        <v>43806</v>
      </c>
      <c r="B2160" s="82">
        <v>93.960999999999999</v>
      </c>
      <c r="D2160" s="82" t="s">
        <v>37310</v>
      </c>
      <c r="E2160" s="82" t="s">
        <v>43807</v>
      </c>
      <c r="F2160" s="82" t="s">
        <v>43808</v>
      </c>
      <c r="G2160" s="82" t="s">
        <v>600</v>
      </c>
      <c r="H2160" s="82" t="s">
        <v>360</v>
      </c>
      <c r="I2160" s="82" t="s">
        <v>43809</v>
      </c>
      <c r="J2160" s="82" t="s">
        <v>43810</v>
      </c>
      <c r="K2160" s="82" t="s">
        <v>43811</v>
      </c>
      <c r="L2160" s="82" t="s">
        <v>421</v>
      </c>
      <c r="M2160" s="82" t="s">
        <v>43812</v>
      </c>
      <c r="N2160" s="82" t="s">
        <v>43813</v>
      </c>
      <c r="O2160" s="82" t="s">
        <v>558</v>
      </c>
      <c r="P2160" s="82" t="s">
        <v>43814</v>
      </c>
      <c r="Q2160" s="82" t="s">
        <v>43815</v>
      </c>
      <c r="R2160" s="82" t="s">
        <v>360</v>
      </c>
      <c r="S2160" s="82" t="s">
        <v>400</v>
      </c>
      <c r="T2160" s="82" t="s">
        <v>43816</v>
      </c>
      <c r="U2160" s="82" t="s">
        <v>43817</v>
      </c>
      <c r="V2160" s="82" t="s">
        <v>632</v>
      </c>
      <c r="W2160" s="82" t="s">
        <v>43818</v>
      </c>
      <c r="X2160" s="82" t="s">
        <v>38052</v>
      </c>
      <c r="Y2160" s="82" t="s">
        <v>43819</v>
      </c>
      <c r="Z2160" s="82" t="s">
        <v>43820</v>
      </c>
      <c r="AA2160" s="82" t="s">
        <v>376</v>
      </c>
      <c r="AB2160" s="82" t="s">
        <v>43821</v>
      </c>
      <c r="AC2160" s="82" t="s">
        <v>735</v>
      </c>
      <c r="AD2160" s="82" t="s">
        <v>43822</v>
      </c>
      <c r="AE2160" s="82" t="s">
        <v>40916</v>
      </c>
      <c r="AF2160" s="82" t="s">
        <v>382</v>
      </c>
      <c r="AG2160" s="82" t="s">
        <v>382</v>
      </c>
      <c r="AH2160" s="82" t="s">
        <v>43823</v>
      </c>
      <c r="AI2160" s="82" t="s">
        <v>43824</v>
      </c>
      <c r="AJ2160" s="82" t="s">
        <v>33659</v>
      </c>
      <c r="AK2160" s="82" t="s">
        <v>43825</v>
      </c>
      <c r="AL2160" s="82" t="s">
        <v>415</v>
      </c>
    </row>
    <row r="2161" spans="1:38" x14ac:dyDescent="0.25">
      <c r="A2161" s="82" t="s">
        <v>43826</v>
      </c>
      <c r="B2161" s="82">
        <v>93.965000000000003</v>
      </c>
      <c r="C2161" s="82" t="s">
        <v>43827</v>
      </c>
      <c r="D2161" s="82" t="s">
        <v>33724</v>
      </c>
      <c r="E2161" s="82" t="s">
        <v>43828</v>
      </c>
      <c r="F2161" s="82" t="s">
        <v>43829</v>
      </c>
      <c r="G2161" s="82" t="s">
        <v>600</v>
      </c>
      <c r="H2161" s="82" t="s">
        <v>360</v>
      </c>
      <c r="I2161" s="82" t="s">
        <v>43830</v>
      </c>
      <c r="J2161" s="82" t="s">
        <v>43831</v>
      </c>
      <c r="K2161" s="82" t="s">
        <v>35707</v>
      </c>
      <c r="L2161" s="82" t="s">
        <v>36240</v>
      </c>
      <c r="M2161" s="82" t="s">
        <v>36792</v>
      </c>
      <c r="N2161" s="82" t="s">
        <v>35044</v>
      </c>
      <c r="O2161" s="82" t="s">
        <v>558</v>
      </c>
      <c r="P2161" s="82" t="s">
        <v>35801</v>
      </c>
      <c r="Q2161" s="82" t="s">
        <v>360</v>
      </c>
      <c r="R2161" s="82" t="s">
        <v>43832</v>
      </c>
      <c r="S2161" s="82" t="s">
        <v>368</v>
      </c>
      <c r="T2161" s="82" t="s">
        <v>43833</v>
      </c>
      <c r="U2161" s="82" t="s">
        <v>43834</v>
      </c>
      <c r="V2161" s="82" t="s">
        <v>43835</v>
      </c>
      <c r="W2161" s="82" t="s">
        <v>43009</v>
      </c>
      <c r="X2161" s="82" t="s">
        <v>33736</v>
      </c>
      <c r="Y2161" s="82" t="s">
        <v>43836</v>
      </c>
      <c r="Z2161" s="82" t="s">
        <v>43837</v>
      </c>
      <c r="AA2161" s="82" t="s">
        <v>376</v>
      </c>
      <c r="AB2161" s="82" t="s">
        <v>43838</v>
      </c>
      <c r="AC2161" s="82" t="s">
        <v>43839</v>
      </c>
      <c r="AD2161" s="82" t="s">
        <v>43840</v>
      </c>
      <c r="AE2161" s="82" t="s">
        <v>36095</v>
      </c>
      <c r="AF2161" s="82" t="s">
        <v>43841</v>
      </c>
      <c r="AG2161" s="82" t="s">
        <v>382</v>
      </c>
      <c r="AH2161" s="82" t="s">
        <v>43842</v>
      </c>
      <c r="AI2161" s="82" t="s">
        <v>1656</v>
      </c>
      <c r="AJ2161" s="82" t="s">
        <v>33659</v>
      </c>
      <c r="AK2161" s="82" t="s">
        <v>43843</v>
      </c>
      <c r="AL2161" s="82" t="s">
        <v>415</v>
      </c>
    </row>
    <row r="2162" spans="1:38" x14ac:dyDescent="0.25">
      <c r="A2162" s="82" t="s">
        <v>43844</v>
      </c>
      <c r="B2162" s="82">
        <v>93.965999999999994</v>
      </c>
      <c r="C2162" s="82" t="s">
        <v>43845</v>
      </c>
      <c r="D2162" s="82" t="s">
        <v>37310</v>
      </c>
      <c r="E2162" s="82" t="s">
        <v>43846</v>
      </c>
      <c r="F2162" s="82" t="s">
        <v>43847</v>
      </c>
      <c r="G2162" s="82" t="s">
        <v>14355</v>
      </c>
      <c r="H2162" s="82" t="s">
        <v>360</v>
      </c>
      <c r="I2162" s="82" t="s">
        <v>43848</v>
      </c>
      <c r="J2162" s="82" t="s">
        <v>43849</v>
      </c>
      <c r="K2162" s="82" t="s">
        <v>362</v>
      </c>
      <c r="L2162" s="82" t="s">
        <v>421</v>
      </c>
      <c r="M2162" s="82" t="s">
        <v>43850</v>
      </c>
      <c r="N2162" s="82" t="s">
        <v>43851</v>
      </c>
      <c r="O2162" s="82" t="s">
        <v>558</v>
      </c>
      <c r="P2162" s="82" t="s">
        <v>43852</v>
      </c>
      <c r="Q2162" s="82" t="s">
        <v>11</v>
      </c>
      <c r="R2162" s="82" t="s">
        <v>360</v>
      </c>
      <c r="S2162" s="82" t="s">
        <v>400</v>
      </c>
      <c r="T2162" s="82" t="s">
        <v>43853</v>
      </c>
      <c r="U2162" s="82" t="s">
        <v>43854</v>
      </c>
      <c r="V2162" s="82" t="s">
        <v>632</v>
      </c>
      <c r="W2162" s="82" t="s">
        <v>43855</v>
      </c>
      <c r="X2162" s="82" t="s">
        <v>34401</v>
      </c>
      <c r="Y2162" s="82" t="s">
        <v>43856</v>
      </c>
      <c r="Z2162" s="82" t="s">
        <v>43857</v>
      </c>
      <c r="AA2162" s="82" t="s">
        <v>376</v>
      </c>
      <c r="AB2162" s="82" t="s">
        <v>382</v>
      </c>
      <c r="AC2162" s="82" t="s">
        <v>446</v>
      </c>
      <c r="AD2162" s="82" t="s">
        <v>43858</v>
      </c>
      <c r="AE2162" s="82" t="s">
        <v>39454</v>
      </c>
      <c r="AF2162" s="82" t="s">
        <v>382</v>
      </c>
      <c r="AG2162" s="82" t="s">
        <v>382</v>
      </c>
      <c r="AH2162" s="82" t="s">
        <v>43859</v>
      </c>
      <c r="AI2162" s="82" t="s">
        <v>43860</v>
      </c>
      <c r="AJ2162" s="82" t="s">
        <v>33659</v>
      </c>
      <c r="AK2162" s="82" t="s">
        <v>43861</v>
      </c>
      <c r="AL2162" s="82" t="s">
        <v>1286</v>
      </c>
    </row>
    <row r="2163" spans="1:38" x14ac:dyDescent="0.25">
      <c r="A2163" s="82" t="s">
        <v>43862</v>
      </c>
      <c r="B2163" s="82">
        <v>93.966999999999999</v>
      </c>
      <c r="C2163" s="82" t="s">
        <v>43862</v>
      </c>
      <c r="D2163" s="82" t="s">
        <v>34110</v>
      </c>
      <c r="E2163" s="82" t="s">
        <v>43863</v>
      </c>
      <c r="F2163" s="82" t="s">
        <v>43864</v>
      </c>
      <c r="G2163" s="82" t="s">
        <v>600</v>
      </c>
      <c r="H2163" s="82" t="s">
        <v>360</v>
      </c>
      <c r="I2163" s="82" t="s">
        <v>43865</v>
      </c>
      <c r="J2163" s="82" t="s">
        <v>367</v>
      </c>
      <c r="K2163" s="82" t="s">
        <v>43866</v>
      </c>
      <c r="L2163" s="82" t="s">
        <v>5026</v>
      </c>
      <c r="M2163" s="82" t="s">
        <v>43867</v>
      </c>
      <c r="N2163" s="82" t="s">
        <v>43868</v>
      </c>
      <c r="O2163" s="82" t="s">
        <v>43869</v>
      </c>
      <c r="P2163" s="82" t="s">
        <v>360</v>
      </c>
      <c r="Q2163" s="82" t="s">
        <v>367</v>
      </c>
      <c r="R2163" s="82" t="s">
        <v>41863</v>
      </c>
      <c r="S2163" s="82" t="s">
        <v>368</v>
      </c>
      <c r="T2163" s="82" t="s">
        <v>43870</v>
      </c>
      <c r="U2163" s="82" t="s">
        <v>43871</v>
      </c>
      <c r="V2163" s="82" t="s">
        <v>43872</v>
      </c>
      <c r="W2163" s="82" t="s">
        <v>43873</v>
      </c>
      <c r="X2163" s="82" t="s">
        <v>38103</v>
      </c>
      <c r="Y2163" s="82" t="s">
        <v>43874</v>
      </c>
      <c r="Z2163" s="82" t="s">
        <v>43875</v>
      </c>
      <c r="AA2163" s="82" t="s">
        <v>376</v>
      </c>
      <c r="AB2163" s="82" t="s">
        <v>382</v>
      </c>
      <c r="AC2163" s="82" t="s">
        <v>43876</v>
      </c>
      <c r="AD2163" s="82" t="s">
        <v>43877</v>
      </c>
      <c r="AE2163" s="82" t="s">
        <v>34128</v>
      </c>
      <c r="AF2163" s="82" t="s">
        <v>382</v>
      </c>
      <c r="AG2163" s="82" t="s">
        <v>382</v>
      </c>
      <c r="AH2163" s="82" t="s">
        <v>43878</v>
      </c>
      <c r="AI2163" s="82" t="s">
        <v>25088</v>
      </c>
      <c r="AJ2163" s="82" t="s">
        <v>33659</v>
      </c>
      <c r="AK2163" s="82" t="s">
        <v>43879</v>
      </c>
      <c r="AL2163" s="82" t="s">
        <v>415</v>
      </c>
    </row>
    <row r="2164" spans="1:38" x14ac:dyDescent="0.25">
      <c r="A2164" s="82" t="s">
        <v>43880</v>
      </c>
      <c r="B2164" s="82">
        <v>93.968000000000004</v>
      </c>
      <c r="C2164" s="82" t="s">
        <v>11</v>
      </c>
      <c r="D2164" s="82" t="s">
        <v>37310</v>
      </c>
      <c r="E2164" s="82" t="s">
        <v>43807</v>
      </c>
      <c r="F2164" s="82" t="s">
        <v>43881</v>
      </c>
      <c r="G2164" s="82" t="s">
        <v>600</v>
      </c>
      <c r="H2164" s="82" t="s">
        <v>360</v>
      </c>
      <c r="I2164" s="82" t="s">
        <v>43882</v>
      </c>
      <c r="J2164" s="82" t="s">
        <v>43883</v>
      </c>
      <c r="K2164" s="82" t="s">
        <v>43884</v>
      </c>
      <c r="L2164" s="82" t="s">
        <v>421</v>
      </c>
      <c r="M2164" s="82" t="s">
        <v>43885</v>
      </c>
      <c r="N2164" s="82" t="s">
        <v>43886</v>
      </c>
      <c r="O2164" s="82" t="s">
        <v>558</v>
      </c>
      <c r="P2164" s="82" t="s">
        <v>43887</v>
      </c>
      <c r="Q2164" s="82" t="s">
        <v>43888</v>
      </c>
      <c r="R2164" s="82" t="s">
        <v>11</v>
      </c>
      <c r="S2164" s="82" t="s">
        <v>400</v>
      </c>
      <c r="T2164" s="82" t="s">
        <v>43889</v>
      </c>
      <c r="U2164" s="82" t="s">
        <v>43890</v>
      </c>
      <c r="V2164" s="82" t="s">
        <v>632</v>
      </c>
      <c r="W2164" s="82" t="s">
        <v>43891</v>
      </c>
      <c r="X2164" s="82" t="s">
        <v>38052</v>
      </c>
      <c r="Y2164" s="82" t="s">
        <v>43892</v>
      </c>
      <c r="Z2164" s="82" t="s">
        <v>43893</v>
      </c>
      <c r="AA2164" s="82" t="s">
        <v>376</v>
      </c>
      <c r="AB2164" s="82" t="s">
        <v>43894</v>
      </c>
      <c r="AC2164" s="82" t="s">
        <v>37863</v>
      </c>
      <c r="AD2164" s="82" t="s">
        <v>43895</v>
      </c>
      <c r="AE2164" s="82" t="s">
        <v>43896</v>
      </c>
      <c r="AF2164" s="82" t="s">
        <v>382</v>
      </c>
      <c r="AG2164" s="82" t="s">
        <v>382</v>
      </c>
      <c r="AH2164" s="82" t="s">
        <v>43897</v>
      </c>
      <c r="AI2164" s="82" t="s">
        <v>43898</v>
      </c>
      <c r="AJ2164" s="82" t="s">
        <v>33659</v>
      </c>
      <c r="AK2164" s="82" t="s">
        <v>43899</v>
      </c>
      <c r="AL2164" s="82" t="s">
        <v>415</v>
      </c>
    </row>
    <row r="2165" spans="1:38" x14ac:dyDescent="0.25">
      <c r="A2165" s="82" t="s">
        <v>43900</v>
      </c>
      <c r="B2165" s="82">
        <v>93.968999999999994</v>
      </c>
      <c r="C2165" s="82" t="s">
        <v>43901</v>
      </c>
      <c r="D2165" s="82" t="s">
        <v>33724</v>
      </c>
      <c r="E2165" s="82" t="s">
        <v>43902</v>
      </c>
      <c r="F2165" s="82" t="s">
        <v>43903</v>
      </c>
      <c r="G2165" s="82" t="s">
        <v>600</v>
      </c>
      <c r="H2165" s="82" t="s">
        <v>360</v>
      </c>
      <c r="I2165" s="82" t="s">
        <v>43904</v>
      </c>
      <c r="J2165" s="82" t="s">
        <v>43905</v>
      </c>
      <c r="K2165" s="82" t="s">
        <v>34839</v>
      </c>
      <c r="L2165" s="82" t="s">
        <v>580</v>
      </c>
      <c r="M2165" s="82" t="s">
        <v>43906</v>
      </c>
      <c r="N2165" s="82" t="s">
        <v>35609</v>
      </c>
      <c r="O2165" s="82" t="s">
        <v>558</v>
      </c>
      <c r="P2165" s="82" t="s">
        <v>36775</v>
      </c>
      <c r="Q2165" s="82" t="s">
        <v>360</v>
      </c>
      <c r="R2165" s="82" t="s">
        <v>35567</v>
      </c>
      <c r="S2165" s="82" t="s">
        <v>35508</v>
      </c>
      <c r="T2165" s="82" t="s">
        <v>43907</v>
      </c>
      <c r="U2165" s="82" t="s">
        <v>43908</v>
      </c>
      <c r="V2165" s="82" t="s">
        <v>632</v>
      </c>
      <c r="W2165" s="82" t="s">
        <v>43909</v>
      </c>
      <c r="X2165" s="82" t="s">
        <v>43910</v>
      </c>
      <c r="Y2165" s="82" t="s">
        <v>43911</v>
      </c>
      <c r="Z2165" s="82" t="s">
        <v>43912</v>
      </c>
      <c r="AA2165" s="82" t="s">
        <v>376</v>
      </c>
      <c r="AB2165" s="82" t="s">
        <v>34078</v>
      </c>
      <c r="AC2165" s="82" t="s">
        <v>735</v>
      </c>
      <c r="AD2165" s="82" t="s">
        <v>43913</v>
      </c>
      <c r="AE2165" s="82" t="s">
        <v>34080</v>
      </c>
      <c r="AF2165" s="82" t="s">
        <v>382</v>
      </c>
      <c r="AG2165" s="82" t="s">
        <v>382</v>
      </c>
      <c r="AH2165" s="82" t="s">
        <v>43914</v>
      </c>
      <c r="AI2165" s="82" t="s">
        <v>1656</v>
      </c>
      <c r="AJ2165" s="82" t="s">
        <v>33659</v>
      </c>
      <c r="AK2165" s="82" t="s">
        <v>43915</v>
      </c>
      <c r="AL2165" s="82" t="s">
        <v>415</v>
      </c>
    </row>
    <row r="2166" spans="1:38" x14ac:dyDescent="0.25">
      <c r="A2166" s="82" t="s">
        <v>43916</v>
      </c>
      <c r="B2166" s="82">
        <v>93.97</v>
      </c>
      <c r="C2166" s="82" t="s">
        <v>43917</v>
      </c>
      <c r="D2166" s="82" t="s">
        <v>34995</v>
      </c>
      <c r="E2166" s="82" t="s">
        <v>43918</v>
      </c>
      <c r="F2166" s="82" t="s">
        <v>43919</v>
      </c>
      <c r="G2166" s="82" t="s">
        <v>4176</v>
      </c>
      <c r="H2166" s="82" t="s">
        <v>360</v>
      </c>
      <c r="I2166" s="82" t="s">
        <v>43920</v>
      </c>
      <c r="J2166" s="82" t="s">
        <v>43921</v>
      </c>
      <c r="K2166" s="82" t="s">
        <v>43922</v>
      </c>
      <c r="L2166" s="82" t="s">
        <v>421</v>
      </c>
      <c r="M2166" s="82" t="s">
        <v>43923</v>
      </c>
      <c r="N2166" s="82" t="s">
        <v>43924</v>
      </c>
      <c r="O2166" s="82" t="s">
        <v>558</v>
      </c>
      <c r="P2166" s="82" t="s">
        <v>43925</v>
      </c>
      <c r="Q2166" s="82" t="s">
        <v>360</v>
      </c>
      <c r="R2166" s="82" t="s">
        <v>43926</v>
      </c>
      <c r="S2166" s="82" t="s">
        <v>368</v>
      </c>
      <c r="T2166" s="82" t="s">
        <v>43927</v>
      </c>
      <c r="U2166" s="82" t="s">
        <v>43928</v>
      </c>
      <c r="V2166" s="82" t="s">
        <v>43929</v>
      </c>
      <c r="W2166" s="82" t="s">
        <v>43930</v>
      </c>
      <c r="X2166" s="82" t="s">
        <v>35009</v>
      </c>
      <c r="Y2166" s="82" t="s">
        <v>43931</v>
      </c>
      <c r="Z2166" s="82" t="s">
        <v>427</v>
      </c>
      <c r="AA2166" s="82" t="s">
        <v>376</v>
      </c>
      <c r="AB2166" s="82" t="s">
        <v>43932</v>
      </c>
      <c r="AC2166" s="82" t="s">
        <v>43933</v>
      </c>
      <c r="AD2166" s="82" t="s">
        <v>35014</v>
      </c>
      <c r="AE2166" s="82" t="s">
        <v>35015</v>
      </c>
      <c r="AF2166" s="82" t="s">
        <v>382</v>
      </c>
      <c r="AG2166" s="82" t="s">
        <v>382</v>
      </c>
      <c r="AH2166" s="82" t="s">
        <v>43934</v>
      </c>
      <c r="AI2166" s="82" t="s">
        <v>1656</v>
      </c>
      <c r="AJ2166" s="82" t="s">
        <v>33659</v>
      </c>
      <c r="AK2166" s="82" t="s">
        <v>43935</v>
      </c>
      <c r="AL2166" s="82" t="s">
        <v>961</v>
      </c>
    </row>
    <row r="2167" spans="1:38" x14ac:dyDescent="0.25">
      <c r="A2167" s="82" t="s">
        <v>43936</v>
      </c>
      <c r="B2167" s="82">
        <v>93.971000000000004</v>
      </c>
      <c r="D2167" s="82" t="s">
        <v>34995</v>
      </c>
      <c r="E2167" s="82" t="s">
        <v>34996</v>
      </c>
      <c r="F2167" s="82" t="s">
        <v>43937</v>
      </c>
      <c r="G2167" s="82" t="s">
        <v>11911</v>
      </c>
      <c r="H2167" s="82" t="s">
        <v>360</v>
      </c>
      <c r="I2167" s="82" t="s">
        <v>43938</v>
      </c>
      <c r="J2167" s="82" t="s">
        <v>34999</v>
      </c>
      <c r="K2167" s="82" t="s">
        <v>43939</v>
      </c>
      <c r="L2167" s="82" t="s">
        <v>421</v>
      </c>
      <c r="M2167" s="82" t="s">
        <v>35001</v>
      </c>
      <c r="N2167" s="82" t="s">
        <v>43940</v>
      </c>
      <c r="O2167" s="82" t="s">
        <v>43941</v>
      </c>
      <c r="P2167" s="82" t="s">
        <v>35004</v>
      </c>
      <c r="Q2167" s="82" t="s">
        <v>360</v>
      </c>
      <c r="R2167" s="82" t="s">
        <v>43942</v>
      </c>
      <c r="S2167" s="82" t="s">
        <v>368</v>
      </c>
      <c r="T2167" s="82" t="s">
        <v>43943</v>
      </c>
      <c r="U2167" s="82" t="s">
        <v>35007</v>
      </c>
      <c r="V2167" s="82" t="s">
        <v>1376</v>
      </c>
      <c r="W2167" s="82" t="s">
        <v>35008</v>
      </c>
      <c r="X2167" s="82" t="s">
        <v>35009</v>
      </c>
      <c r="Y2167" s="82" t="s">
        <v>43944</v>
      </c>
      <c r="Z2167" s="82" t="s">
        <v>43945</v>
      </c>
      <c r="AA2167" s="82" t="s">
        <v>376</v>
      </c>
      <c r="AB2167" s="82" t="s">
        <v>35012</v>
      </c>
      <c r="AC2167" s="82" t="s">
        <v>43946</v>
      </c>
      <c r="AD2167" s="82" t="s">
        <v>35638</v>
      </c>
      <c r="AE2167" s="82" t="s">
        <v>35015</v>
      </c>
      <c r="AF2167" s="82" t="s">
        <v>382</v>
      </c>
      <c r="AG2167" s="82" t="s">
        <v>382</v>
      </c>
      <c r="AH2167" s="82" t="s">
        <v>35017</v>
      </c>
      <c r="AI2167" s="82" t="s">
        <v>1656</v>
      </c>
      <c r="AJ2167" s="82" t="s">
        <v>33659</v>
      </c>
      <c r="AK2167" s="82" t="s">
        <v>43947</v>
      </c>
      <c r="AL2167" s="82" t="s">
        <v>1286</v>
      </c>
    </row>
    <row r="2168" spans="1:38" x14ac:dyDescent="0.25">
      <c r="A2168" s="82" t="s">
        <v>43948</v>
      </c>
      <c r="B2168" s="82">
        <v>93.971999999999994</v>
      </c>
      <c r="D2168" s="82" t="s">
        <v>34995</v>
      </c>
      <c r="E2168" s="82" t="s">
        <v>34996</v>
      </c>
      <c r="F2168" s="82" t="s">
        <v>43949</v>
      </c>
      <c r="G2168" s="82" t="s">
        <v>11911</v>
      </c>
      <c r="H2168" s="82" t="s">
        <v>360</v>
      </c>
      <c r="I2168" s="82" t="s">
        <v>43950</v>
      </c>
      <c r="J2168" s="82" t="s">
        <v>43951</v>
      </c>
      <c r="K2168" s="82" t="s">
        <v>43952</v>
      </c>
      <c r="L2168" s="82" t="s">
        <v>421</v>
      </c>
      <c r="M2168" s="82" t="s">
        <v>35001</v>
      </c>
      <c r="N2168" s="82" t="s">
        <v>43953</v>
      </c>
      <c r="O2168" s="82" t="s">
        <v>43941</v>
      </c>
      <c r="P2168" s="82" t="s">
        <v>35004</v>
      </c>
      <c r="Q2168" s="82" t="s">
        <v>360</v>
      </c>
      <c r="R2168" s="82" t="s">
        <v>43942</v>
      </c>
      <c r="S2168" s="82" t="s">
        <v>368</v>
      </c>
      <c r="T2168" s="82" t="s">
        <v>43954</v>
      </c>
      <c r="U2168" s="82" t="s">
        <v>35007</v>
      </c>
      <c r="V2168" s="82" t="s">
        <v>1376</v>
      </c>
      <c r="W2168" s="82" t="s">
        <v>43955</v>
      </c>
      <c r="X2168" s="82" t="s">
        <v>35009</v>
      </c>
      <c r="Y2168" s="82" t="s">
        <v>43956</v>
      </c>
      <c r="Z2168" s="82" t="s">
        <v>43957</v>
      </c>
      <c r="AA2168" s="82" t="s">
        <v>376</v>
      </c>
      <c r="AB2168" s="82" t="s">
        <v>43958</v>
      </c>
      <c r="AC2168" s="82" t="s">
        <v>43959</v>
      </c>
      <c r="AD2168" s="82" t="s">
        <v>35638</v>
      </c>
      <c r="AE2168" s="82" t="s">
        <v>35015</v>
      </c>
      <c r="AF2168" s="82" t="s">
        <v>43960</v>
      </c>
      <c r="AG2168" s="82" t="s">
        <v>382</v>
      </c>
      <c r="AH2168" s="82" t="s">
        <v>35017</v>
      </c>
      <c r="AI2168" s="82" t="s">
        <v>1656</v>
      </c>
      <c r="AJ2168" s="82" t="s">
        <v>33659</v>
      </c>
      <c r="AK2168" s="82" t="s">
        <v>43961</v>
      </c>
      <c r="AL2168" s="82" t="s">
        <v>1286</v>
      </c>
    </row>
    <row r="2169" spans="1:38" x14ac:dyDescent="0.25">
      <c r="A2169" s="82" t="s">
        <v>43962</v>
      </c>
      <c r="B2169" s="82">
        <v>93.974000000000004</v>
      </c>
      <c r="C2169" s="82" t="s">
        <v>43963</v>
      </c>
      <c r="D2169" s="82" t="s">
        <v>35749</v>
      </c>
      <c r="E2169" s="82" t="s">
        <v>43964</v>
      </c>
      <c r="F2169" s="82" t="s">
        <v>43965</v>
      </c>
      <c r="G2169" s="82" t="s">
        <v>359</v>
      </c>
      <c r="H2169" s="82" t="s">
        <v>360</v>
      </c>
      <c r="I2169" s="82" t="s">
        <v>43966</v>
      </c>
      <c r="J2169" s="82" t="s">
        <v>43967</v>
      </c>
      <c r="K2169" s="82" t="s">
        <v>43968</v>
      </c>
      <c r="L2169" s="82" t="s">
        <v>580</v>
      </c>
      <c r="M2169" s="82" t="s">
        <v>35755</v>
      </c>
      <c r="N2169" s="82" t="s">
        <v>43969</v>
      </c>
      <c r="O2169" s="82" t="s">
        <v>558</v>
      </c>
      <c r="P2169" s="82" t="s">
        <v>43970</v>
      </c>
      <c r="Q2169" s="82" t="s">
        <v>360</v>
      </c>
      <c r="R2169" s="82" t="s">
        <v>43971</v>
      </c>
      <c r="S2169" s="82" t="s">
        <v>400</v>
      </c>
      <c r="T2169" s="82" t="s">
        <v>43972</v>
      </c>
      <c r="U2169" s="82" t="s">
        <v>43973</v>
      </c>
      <c r="V2169" s="82" t="s">
        <v>632</v>
      </c>
      <c r="W2169" s="82" t="s">
        <v>43974</v>
      </c>
      <c r="X2169" s="82" t="s">
        <v>33736</v>
      </c>
      <c r="Y2169" s="82" t="s">
        <v>43975</v>
      </c>
      <c r="Z2169" s="82" t="s">
        <v>43976</v>
      </c>
      <c r="AA2169" s="82" t="s">
        <v>43977</v>
      </c>
      <c r="AB2169" s="82" t="s">
        <v>34608</v>
      </c>
      <c r="AC2169" s="82" t="s">
        <v>43978</v>
      </c>
      <c r="AD2169" s="82" t="s">
        <v>33700</v>
      </c>
      <c r="AE2169" s="82" t="s">
        <v>35768</v>
      </c>
      <c r="AF2169" s="82" t="s">
        <v>43979</v>
      </c>
      <c r="AG2169" s="82" t="s">
        <v>382</v>
      </c>
      <c r="AH2169" s="82" t="s">
        <v>35769</v>
      </c>
      <c r="AI2169" s="82" t="s">
        <v>1656</v>
      </c>
      <c r="AJ2169" s="82" t="s">
        <v>33659</v>
      </c>
      <c r="AK2169" s="82" t="s">
        <v>43980</v>
      </c>
      <c r="AL2169" s="82" t="s">
        <v>415</v>
      </c>
    </row>
    <row r="2170" spans="1:38" x14ac:dyDescent="0.25">
      <c r="A2170" s="82" t="s">
        <v>43981</v>
      </c>
      <c r="B2170" s="82">
        <v>93.975999999999999</v>
      </c>
      <c r="C2170" s="82" t="s">
        <v>43982</v>
      </c>
      <c r="D2170" s="82" t="s">
        <v>33724</v>
      </c>
      <c r="E2170" s="82" t="s">
        <v>43983</v>
      </c>
      <c r="F2170" s="82" t="s">
        <v>43984</v>
      </c>
      <c r="G2170" s="82" t="s">
        <v>359</v>
      </c>
      <c r="H2170" s="82" t="s">
        <v>360</v>
      </c>
      <c r="I2170" s="82" t="s">
        <v>43985</v>
      </c>
      <c r="J2170" s="82" t="s">
        <v>43986</v>
      </c>
      <c r="K2170" s="82" t="s">
        <v>43987</v>
      </c>
      <c r="L2170" s="82" t="s">
        <v>421</v>
      </c>
      <c r="M2170" s="82" t="s">
        <v>43988</v>
      </c>
      <c r="N2170" s="82" t="s">
        <v>35609</v>
      </c>
      <c r="O2170" s="82" t="s">
        <v>558</v>
      </c>
      <c r="P2170" s="82" t="s">
        <v>34069</v>
      </c>
      <c r="Q2170" s="82" t="s">
        <v>360</v>
      </c>
      <c r="R2170" s="82" t="s">
        <v>34070</v>
      </c>
      <c r="S2170" s="82" t="s">
        <v>35508</v>
      </c>
      <c r="T2170" s="82" t="s">
        <v>43989</v>
      </c>
      <c r="U2170" s="82" t="s">
        <v>43990</v>
      </c>
      <c r="V2170" s="82" t="s">
        <v>632</v>
      </c>
      <c r="W2170" s="82" t="s">
        <v>43991</v>
      </c>
      <c r="X2170" s="82" t="s">
        <v>33736</v>
      </c>
      <c r="Y2170" s="82" t="s">
        <v>43992</v>
      </c>
      <c r="Z2170" s="82" t="s">
        <v>43993</v>
      </c>
      <c r="AA2170" s="82" t="s">
        <v>376</v>
      </c>
      <c r="AB2170" s="82" t="s">
        <v>36022</v>
      </c>
      <c r="AC2170" s="82" t="s">
        <v>1011</v>
      </c>
      <c r="AD2170" s="82" t="s">
        <v>43994</v>
      </c>
      <c r="AE2170" s="82" t="s">
        <v>34080</v>
      </c>
      <c r="AF2170" s="82" t="s">
        <v>382</v>
      </c>
      <c r="AG2170" s="82" t="s">
        <v>382</v>
      </c>
      <c r="AH2170" s="82" t="s">
        <v>43995</v>
      </c>
      <c r="AI2170" s="82" t="s">
        <v>43996</v>
      </c>
      <c r="AJ2170" s="82" t="s">
        <v>33659</v>
      </c>
      <c r="AK2170" s="82" t="s">
        <v>43997</v>
      </c>
      <c r="AL2170" s="82" t="s">
        <v>415</v>
      </c>
    </row>
    <row r="2171" spans="1:38" x14ac:dyDescent="0.25">
      <c r="A2171" s="82" t="s">
        <v>209</v>
      </c>
      <c r="B2171" s="82">
        <v>93.977000000000004</v>
      </c>
      <c r="C2171" s="82" t="s">
        <v>43998</v>
      </c>
      <c r="D2171" s="82" t="s">
        <v>34110</v>
      </c>
      <c r="E2171" s="82" t="s">
        <v>43999</v>
      </c>
      <c r="F2171" s="82" t="s">
        <v>44000</v>
      </c>
      <c r="G2171" s="82" t="s">
        <v>359</v>
      </c>
      <c r="H2171" s="82" t="s">
        <v>360</v>
      </c>
      <c r="I2171" s="82" t="s">
        <v>44001</v>
      </c>
      <c r="J2171" s="82" t="s">
        <v>44002</v>
      </c>
      <c r="K2171" s="82" t="s">
        <v>44003</v>
      </c>
      <c r="L2171" s="82" t="s">
        <v>44004</v>
      </c>
      <c r="M2171" s="82" t="s">
        <v>44005</v>
      </c>
      <c r="N2171" s="82" t="s">
        <v>44006</v>
      </c>
      <c r="O2171" s="82" t="s">
        <v>558</v>
      </c>
      <c r="P2171" s="82" t="s">
        <v>44007</v>
      </c>
      <c r="Q2171" s="82" t="s">
        <v>360</v>
      </c>
      <c r="R2171" s="82" t="s">
        <v>11</v>
      </c>
      <c r="S2171" s="82" t="s">
        <v>400</v>
      </c>
      <c r="T2171" s="82" t="s">
        <v>44008</v>
      </c>
      <c r="U2171" s="82" t="s">
        <v>44009</v>
      </c>
      <c r="V2171" s="82" t="s">
        <v>44010</v>
      </c>
      <c r="W2171" s="82" t="s">
        <v>36389</v>
      </c>
      <c r="X2171" s="82" t="s">
        <v>34916</v>
      </c>
      <c r="Y2171" s="82" t="s">
        <v>44011</v>
      </c>
      <c r="Z2171" s="82" t="s">
        <v>44012</v>
      </c>
      <c r="AA2171" s="82" t="s">
        <v>376</v>
      </c>
      <c r="AB2171" s="82" t="s">
        <v>44013</v>
      </c>
      <c r="AC2171" s="82" t="s">
        <v>735</v>
      </c>
      <c r="AD2171" s="82" t="s">
        <v>43634</v>
      </c>
      <c r="AE2171" s="82" t="s">
        <v>44014</v>
      </c>
      <c r="AF2171" s="82" t="s">
        <v>44015</v>
      </c>
      <c r="AG2171" s="82" t="s">
        <v>382</v>
      </c>
      <c r="AH2171" s="82" t="s">
        <v>44016</v>
      </c>
      <c r="AI2171" s="82" t="s">
        <v>1656</v>
      </c>
      <c r="AJ2171" s="82" t="s">
        <v>33659</v>
      </c>
      <c r="AK2171" s="82" t="s">
        <v>44017</v>
      </c>
      <c r="AL2171" s="82" t="s">
        <v>3887</v>
      </c>
    </row>
    <row r="2172" spans="1:38" x14ac:dyDescent="0.25">
      <c r="A2172" s="82" t="s">
        <v>44018</v>
      </c>
      <c r="B2172" s="82">
        <v>93.977999999999994</v>
      </c>
      <c r="C2172" s="82" t="s">
        <v>44019</v>
      </c>
      <c r="D2172" s="82" t="s">
        <v>34110</v>
      </c>
      <c r="E2172" s="82" t="s">
        <v>44020</v>
      </c>
      <c r="F2172" s="82" t="s">
        <v>44021</v>
      </c>
      <c r="G2172" s="82" t="s">
        <v>359</v>
      </c>
      <c r="H2172" s="82" t="s">
        <v>360</v>
      </c>
      <c r="I2172" s="82" t="s">
        <v>44022</v>
      </c>
      <c r="J2172" s="82" t="s">
        <v>44023</v>
      </c>
      <c r="K2172" s="82" t="s">
        <v>44024</v>
      </c>
      <c r="L2172" s="82" t="s">
        <v>44025</v>
      </c>
      <c r="M2172" s="82" t="s">
        <v>44026</v>
      </c>
      <c r="N2172" s="82" t="s">
        <v>44006</v>
      </c>
      <c r="O2172" s="82" t="s">
        <v>558</v>
      </c>
      <c r="P2172" s="82" t="s">
        <v>44027</v>
      </c>
      <c r="Q2172" s="82" t="s">
        <v>360</v>
      </c>
      <c r="R2172" s="82" t="s">
        <v>36387</v>
      </c>
      <c r="S2172" s="82" t="s">
        <v>400</v>
      </c>
      <c r="T2172" s="82" t="s">
        <v>44028</v>
      </c>
      <c r="U2172" s="82" t="s">
        <v>43630</v>
      </c>
      <c r="V2172" s="82" t="s">
        <v>43648</v>
      </c>
      <c r="W2172" s="82" t="s">
        <v>36389</v>
      </c>
      <c r="X2172" s="82" t="s">
        <v>44029</v>
      </c>
      <c r="Y2172" s="82" t="s">
        <v>44030</v>
      </c>
      <c r="Z2172" s="82" t="s">
        <v>44031</v>
      </c>
      <c r="AA2172" s="82" t="s">
        <v>376</v>
      </c>
      <c r="AB2172" s="82" t="s">
        <v>44032</v>
      </c>
      <c r="AC2172" s="82" t="s">
        <v>1011</v>
      </c>
      <c r="AD2172" s="82" t="s">
        <v>43634</v>
      </c>
      <c r="AE2172" s="82" t="s">
        <v>44014</v>
      </c>
      <c r="AF2172" s="82" t="s">
        <v>44033</v>
      </c>
      <c r="AG2172" s="82" t="s">
        <v>382</v>
      </c>
      <c r="AH2172" s="82" t="s">
        <v>44034</v>
      </c>
      <c r="AI2172" s="82" t="s">
        <v>1656</v>
      </c>
      <c r="AJ2172" s="82" t="s">
        <v>33659</v>
      </c>
      <c r="AK2172" s="82" t="s">
        <v>44035</v>
      </c>
      <c r="AL2172" s="82" t="s">
        <v>1286</v>
      </c>
    </row>
    <row r="2173" spans="1:38" x14ac:dyDescent="0.25">
      <c r="A2173" s="82" t="s">
        <v>44036</v>
      </c>
      <c r="B2173" s="82">
        <v>93.98</v>
      </c>
      <c r="C2173" s="82" t="s">
        <v>44036</v>
      </c>
      <c r="D2173" s="82" t="s">
        <v>34110</v>
      </c>
      <c r="E2173" s="82" t="s">
        <v>44037</v>
      </c>
      <c r="F2173" s="82" t="s">
        <v>44038</v>
      </c>
      <c r="G2173" s="82" t="s">
        <v>359</v>
      </c>
      <c r="H2173" s="82" t="s">
        <v>360</v>
      </c>
      <c r="I2173" s="82" t="s">
        <v>44039</v>
      </c>
      <c r="J2173" s="82" t="s">
        <v>44040</v>
      </c>
      <c r="K2173" s="82" t="s">
        <v>44041</v>
      </c>
      <c r="L2173" s="82" t="s">
        <v>21029</v>
      </c>
      <c r="M2173" s="82" t="s">
        <v>44042</v>
      </c>
      <c r="N2173" s="82" t="s">
        <v>44043</v>
      </c>
      <c r="O2173" s="82" t="s">
        <v>44044</v>
      </c>
      <c r="P2173" s="82" t="s">
        <v>360</v>
      </c>
      <c r="Q2173" s="82" t="s">
        <v>360</v>
      </c>
      <c r="R2173" s="82" t="s">
        <v>44045</v>
      </c>
      <c r="S2173" s="82" t="s">
        <v>368</v>
      </c>
      <c r="T2173" s="82" t="s">
        <v>44046</v>
      </c>
      <c r="U2173" s="82" t="s">
        <v>44047</v>
      </c>
      <c r="V2173" s="82" t="s">
        <v>44048</v>
      </c>
      <c r="W2173" s="82" t="s">
        <v>44049</v>
      </c>
      <c r="X2173" s="82" t="s">
        <v>38103</v>
      </c>
      <c r="Y2173" s="82" t="s">
        <v>44050</v>
      </c>
      <c r="Z2173" s="82" t="s">
        <v>44051</v>
      </c>
      <c r="AA2173" s="82" t="s">
        <v>376</v>
      </c>
      <c r="AB2173" s="82" t="s">
        <v>382</v>
      </c>
      <c r="AC2173" s="82" t="s">
        <v>446</v>
      </c>
      <c r="AD2173" s="82" t="s">
        <v>44052</v>
      </c>
      <c r="AE2173" s="82" t="s">
        <v>44053</v>
      </c>
      <c r="AF2173" s="82" t="s">
        <v>382</v>
      </c>
      <c r="AG2173" s="82" t="s">
        <v>382</v>
      </c>
      <c r="AH2173" s="82" t="s">
        <v>44054</v>
      </c>
      <c r="AI2173" s="82" t="s">
        <v>44055</v>
      </c>
      <c r="AJ2173" s="82" t="s">
        <v>33659</v>
      </c>
      <c r="AK2173" s="82" t="s">
        <v>44056</v>
      </c>
      <c r="AL2173" s="82" t="s">
        <v>415</v>
      </c>
    </row>
    <row r="2174" spans="1:38" x14ac:dyDescent="0.25">
      <c r="A2174" s="82" t="s">
        <v>44057</v>
      </c>
      <c r="B2174" s="82">
        <v>93.980999999999995</v>
      </c>
      <c r="C2174" s="82" t="s">
        <v>44057</v>
      </c>
      <c r="D2174" s="82" t="s">
        <v>34110</v>
      </c>
      <c r="E2174" s="82" t="s">
        <v>44058</v>
      </c>
      <c r="F2174" s="82" t="s">
        <v>44059</v>
      </c>
      <c r="G2174" s="82" t="s">
        <v>600</v>
      </c>
      <c r="H2174" s="82" t="s">
        <v>360</v>
      </c>
      <c r="I2174" s="82" t="s">
        <v>44060</v>
      </c>
      <c r="J2174" s="82" t="s">
        <v>44061</v>
      </c>
      <c r="K2174" s="82" t="s">
        <v>362</v>
      </c>
      <c r="L2174" s="82" t="s">
        <v>34253</v>
      </c>
      <c r="M2174" s="82" t="s">
        <v>421</v>
      </c>
      <c r="N2174" s="82" t="s">
        <v>44062</v>
      </c>
      <c r="O2174" s="82" t="s">
        <v>558</v>
      </c>
      <c r="P2174" s="82" t="s">
        <v>44063</v>
      </c>
      <c r="Q2174" s="82" t="s">
        <v>360</v>
      </c>
      <c r="R2174" s="82" t="s">
        <v>44064</v>
      </c>
      <c r="S2174" s="82" t="s">
        <v>400</v>
      </c>
      <c r="T2174" s="82" t="s">
        <v>44065</v>
      </c>
      <c r="U2174" s="82" t="s">
        <v>44066</v>
      </c>
      <c r="V2174" s="82" t="s">
        <v>632</v>
      </c>
      <c r="X2174" s="82" t="s">
        <v>34124</v>
      </c>
      <c r="Y2174" s="82" t="s">
        <v>44067</v>
      </c>
      <c r="Z2174" s="82" t="s">
        <v>44068</v>
      </c>
      <c r="AA2174" s="82" t="s">
        <v>376</v>
      </c>
      <c r="AB2174" s="82" t="s">
        <v>44069</v>
      </c>
      <c r="AC2174" s="82" t="s">
        <v>735</v>
      </c>
      <c r="AD2174" s="82" t="s">
        <v>44070</v>
      </c>
      <c r="AE2174" s="82" t="s">
        <v>34128</v>
      </c>
      <c r="AF2174" s="82" t="s">
        <v>44071</v>
      </c>
      <c r="AG2174" s="82" t="s">
        <v>382</v>
      </c>
      <c r="AH2174" s="82" t="s">
        <v>360</v>
      </c>
      <c r="AI2174" s="82" t="s">
        <v>44072</v>
      </c>
      <c r="AJ2174" s="82" t="s">
        <v>33659</v>
      </c>
      <c r="AK2174" s="82" t="s">
        <v>44073</v>
      </c>
      <c r="AL2174" s="82" t="s">
        <v>1286</v>
      </c>
    </row>
    <row r="2175" spans="1:38" x14ac:dyDescent="0.25">
      <c r="A2175" s="82" t="s">
        <v>44074</v>
      </c>
      <c r="B2175" s="82">
        <v>93.981999999999999</v>
      </c>
      <c r="C2175" s="82" t="s">
        <v>44075</v>
      </c>
      <c r="D2175" s="82" t="s">
        <v>34812</v>
      </c>
      <c r="E2175" s="82" t="s">
        <v>44076</v>
      </c>
      <c r="F2175" s="82" t="s">
        <v>44077</v>
      </c>
      <c r="G2175" s="82" t="s">
        <v>2317</v>
      </c>
      <c r="H2175" s="82" t="s">
        <v>360</v>
      </c>
      <c r="I2175" s="82" t="s">
        <v>44078</v>
      </c>
      <c r="J2175" s="82" t="s">
        <v>44079</v>
      </c>
      <c r="K2175" s="82" t="s">
        <v>44080</v>
      </c>
      <c r="L2175" s="82" t="s">
        <v>580</v>
      </c>
      <c r="M2175" s="82" t="s">
        <v>44081</v>
      </c>
      <c r="N2175" s="82" t="s">
        <v>44082</v>
      </c>
      <c r="O2175" s="82" t="s">
        <v>558</v>
      </c>
      <c r="P2175" s="82" t="s">
        <v>8341</v>
      </c>
      <c r="Q2175" s="82" t="s">
        <v>822</v>
      </c>
      <c r="R2175" s="82" t="s">
        <v>822</v>
      </c>
      <c r="S2175" s="82" t="s">
        <v>400</v>
      </c>
      <c r="T2175" s="82" t="s">
        <v>44083</v>
      </c>
      <c r="U2175" s="82" t="s">
        <v>44084</v>
      </c>
      <c r="V2175" s="82" t="s">
        <v>44085</v>
      </c>
      <c r="W2175" s="82" t="s">
        <v>44086</v>
      </c>
      <c r="X2175" s="82" t="s">
        <v>34824</v>
      </c>
      <c r="Y2175" s="82" t="s">
        <v>44087</v>
      </c>
      <c r="Z2175" s="82" t="s">
        <v>44088</v>
      </c>
      <c r="AA2175" s="82" t="s">
        <v>44089</v>
      </c>
      <c r="AB2175" s="82" t="s">
        <v>44090</v>
      </c>
      <c r="AC2175" s="82" t="s">
        <v>44091</v>
      </c>
      <c r="AD2175" s="82" t="s">
        <v>34829</v>
      </c>
      <c r="AE2175" s="82" t="s">
        <v>34830</v>
      </c>
      <c r="AF2175" s="82" t="s">
        <v>382</v>
      </c>
      <c r="AG2175" s="82" t="s">
        <v>382</v>
      </c>
      <c r="AH2175" s="82" t="s">
        <v>44092</v>
      </c>
      <c r="AI2175" s="82" t="s">
        <v>1656</v>
      </c>
      <c r="AJ2175" s="82" t="s">
        <v>33659</v>
      </c>
      <c r="AK2175" s="82" t="s">
        <v>44093</v>
      </c>
      <c r="AL2175" s="82" t="s">
        <v>415</v>
      </c>
    </row>
    <row r="2176" spans="1:38" x14ac:dyDescent="0.25">
      <c r="A2176" s="82" t="s">
        <v>44094</v>
      </c>
      <c r="B2176" s="82">
        <v>93.983000000000004</v>
      </c>
      <c r="C2176" s="82" t="s">
        <v>44095</v>
      </c>
      <c r="D2176" s="82" t="s">
        <v>33643</v>
      </c>
      <c r="E2176" s="82" t="s">
        <v>37718</v>
      </c>
      <c r="F2176" s="82" t="s">
        <v>44096</v>
      </c>
      <c r="G2176" s="82" t="s">
        <v>21623</v>
      </c>
      <c r="H2176" s="82" t="s">
        <v>360</v>
      </c>
      <c r="I2176" s="82" t="s">
        <v>44097</v>
      </c>
      <c r="J2176" s="82" t="s">
        <v>44098</v>
      </c>
      <c r="K2176" s="82" t="s">
        <v>44099</v>
      </c>
      <c r="L2176" s="82" t="s">
        <v>421</v>
      </c>
      <c r="M2176" s="82" t="s">
        <v>421</v>
      </c>
      <c r="N2176" s="82" t="s">
        <v>44100</v>
      </c>
      <c r="O2176" s="82" t="s">
        <v>44101</v>
      </c>
      <c r="P2176" s="82" t="s">
        <v>360</v>
      </c>
      <c r="Q2176" s="82" t="s">
        <v>360</v>
      </c>
      <c r="R2176" s="82" t="s">
        <v>360</v>
      </c>
      <c r="S2176" s="82" t="s">
        <v>368</v>
      </c>
      <c r="T2176" s="82" t="s">
        <v>44102</v>
      </c>
      <c r="U2176" s="82" t="s">
        <v>44103</v>
      </c>
      <c r="V2176" s="82" t="s">
        <v>44104</v>
      </c>
      <c r="W2176" s="82" t="s">
        <v>44105</v>
      </c>
      <c r="X2176" s="82" t="s">
        <v>37535</v>
      </c>
      <c r="Y2176" s="82" t="s">
        <v>44106</v>
      </c>
      <c r="Z2176" s="82" t="s">
        <v>427</v>
      </c>
      <c r="AA2176" s="82" t="s">
        <v>376</v>
      </c>
      <c r="AB2176" s="82" t="s">
        <v>37731</v>
      </c>
      <c r="AC2176" s="82" t="s">
        <v>735</v>
      </c>
      <c r="AD2176" s="82" t="s">
        <v>37732</v>
      </c>
      <c r="AE2176" s="82" t="s">
        <v>41341</v>
      </c>
      <c r="AF2176" s="82" t="s">
        <v>382</v>
      </c>
      <c r="AG2176" s="82" t="s">
        <v>382</v>
      </c>
      <c r="AH2176" s="82" t="s">
        <v>44107</v>
      </c>
      <c r="AI2176" s="82" t="s">
        <v>37735</v>
      </c>
      <c r="AJ2176" s="82" t="s">
        <v>33659</v>
      </c>
      <c r="AK2176" s="82" t="s">
        <v>44108</v>
      </c>
      <c r="AL2176" s="82" t="s">
        <v>961</v>
      </c>
    </row>
    <row r="2177" spans="1:38" x14ac:dyDescent="0.25">
      <c r="A2177" s="82" t="s">
        <v>44109</v>
      </c>
      <c r="B2177" s="82">
        <v>93.986000000000004</v>
      </c>
      <c r="C2177" s="82" t="s">
        <v>11</v>
      </c>
      <c r="D2177" s="82" t="s">
        <v>37310</v>
      </c>
      <c r="E2177" s="82" t="s">
        <v>44110</v>
      </c>
      <c r="F2177" s="82" t="s">
        <v>44111</v>
      </c>
      <c r="G2177" s="82" t="s">
        <v>14355</v>
      </c>
      <c r="H2177" s="82" t="s">
        <v>360</v>
      </c>
      <c r="I2177" s="82" t="s">
        <v>44112</v>
      </c>
      <c r="J2177" s="82" t="s">
        <v>44113</v>
      </c>
      <c r="K2177" s="82" t="s">
        <v>362</v>
      </c>
      <c r="L2177" s="82" t="s">
        <v>421</v>
      </c>
      <c r="M2177" s="82" t="s">
        <v>440</v>
      </c>
      <c r="N2177" s="82" t="s">
        <v>44114</v>
      </c>
      <c r="O2177" s="82" t="s">
        <v>558</v>
      </c>
      <c r="P2177" s="82" t="s">
        <v>44115</v>
      </c>
      <c r="Q2177" s="82" t="s">
        <v>11</v>
      </c>
      <c r="R2177" s="82" t="s">
        <v>11</v>
      </c>
      <c r="S2177" s="82" t="s">
        <v>368</v>
      </c>
      <c r="T2177" s="82" t="s">
        <v>44116</v>
      </c>
      <c r="U2177" s="82" t="s">
        <v>44117</v>
      </c>
      <c r="V2177" s="82" t="s">
        <v>403</v>
      </c>
      <c r="W2177" s="82" t="s">
        <v>44118</v>
      </c>
      <c r="X2177" s="82" t="s">
        <v>37322</v>
      </c>
      <c r="Y2177" s="82" t="s">
        <v>44119</v>
      </c>
      <c r="Z2177" s="82" t="s">
        <v>44120</v>
      </c>
      <c r="AA2177" s="82" t="s">
        <v>44121</v>
      </c>
      <c r="AB2177" s="82" t="s">
        <v>44122</v>
      </c>
      <c r="AC2177" s="82" t="s">
        <v>735</v>
      </c>
      <c r="AD2177" s="82" t="s">
        <v>44123</v>
      </c>
      <c r="AE2177" s="82" t="s">
        <v>39454</v>
      </c>
      <c r="AF2177" s="82" t="s">
        <v>382</v>
      </c>
      <c r="AG2177" s="82" t="s">
        <v>382</v>
      </c>
      <c r="AH2177" s="82" t="s">
        <v>382</v>
      </c>
      <c r="AI2177" s="82" t="s">
        <v>44124</v>
      </c>
      <c r="AJ2177" s="82" t="s">
        <v>33659</v>
      </c>
      <c r="AK2177" s="82" t="s">
        <v>44125</v>
      </c>
      <c r="AL2177" s="82" t="s">
        <v>1286</v>
      </c>
    </row>
    <row r="2178" spans="1:38" x14ac:dyDescent="0.25">
      <c r="A2178" s="82" t="s">
        <v>44126</v>
      </c>
      <c r="B2178" s="82">
        <v>93.988</v>
      </c>
      <c r="C2178" s="82" t="s">
        <v>44127</v>
      </c>
      <c r="D2178" s="82" t="s">
        <v>34110</v>
      </c>
      <c r="E2178" s="82" t="s">
        <v>44128</v>
      </c>
      <c r="F2178" s="82" t="s">
        <v>44129</v>
      </c>
      <c r="G2178" s="82" t="s">
        <v>600</v>
      </c>
      <c r="H2178" s="82" t="s">
        <v>360</v>
      </c>
      <c r="I2178" s="82" t="s">
        <v>44130</v>
      </c>
      <c r="J2178" s="82" t="s">
        <v>44131</v>
      </c>
      <c r="K2178" s="82" t="s">
        <v>43738</v>
      </c>
      <c r="L2178" s="82" t="s">
        <v>580</v>
      </c>
      <c r="M2178" s="82" t="s">
        <v>44132</v>
      </c>
      <c r="N2178" s="82" t="s">
        <v>43548</v>
      </c>
      <c r="O2178" s="82" t="s">
        <v>558</v>
      </c>
      <c r="P2178" s="82" t="s">
        <v>7063</v>
      </c>
      <c r="Q2178" s="82" t="s">
        <v>360</v>
      </c>
      <c r="R2178" s="82" t="s">
        <v>36387</v>
      </c>
      <c r="S2178" s="82" t="s">
        <v>44133</v>
      </c>
      <c r="T2178" s="82" t="s">
        <v>44134</v>
      </c>
      <c r="U2178" s="82" t="s">
        <v>44135</v>
      </c>
      <c r="V2178" s="82" t="s">
        <v>43761</v>
      </c>
      <c r="W2178" s="82" t="s">
        <v>43725</v>
      </c>
      <c r="X2178" s="82" t="s">
        <v>43726</v>
      </c>
      <c r="Y2178" s="82" t="s">
        <v>37024</v>
      </c>
      <c r="AA2178" s="82" t="s">
        <v>376</v>
      </c>
      <c r="AB2178" s="82" t="s">
        <v>382</v>
      </c>
      <c r="AC2178" s="82" t="s">
        <v>44136</v>
      </c>
      <c r="AD2178" s="82" t="s">
        <v>44137</v>
      </c>
      <c r="AE2178" s="82" t="s">
        <v>34128</v>
      </c>
      <c r="AF2178" s="82" t="s">
        <v>34168</v>
      </c>
      <c r="AG2178" s="82" t="s">
        <v>382</v>
      </c>
      <c r="AH2178" s="82" t="s">
        <v>44138</v>
      </c>
      <c r="AI2178" s="82" t="s">
        <v>1656</v>
      </c>
      <c r="AJ2178" s="82" t="s">
        <v>33659</v>
      </c>
      <c r="AK2178" s="82" t="s">
        <v>44139</v>
      </c>
      <c r="AL2178" s="82" t="s">
        <v>3887</v>
      </c>
    </row>
    <row r="2179" spans="1:38" x14ac:dyDescent="0.25">
      <c r="A2179" s="82" t="s">
        <v>44140</v>
      </c>
      <c r="B2179" s="82">
        <v>93.989000000000004</v>
      </c>
      <c r="C2179" s="82" t="s">
        <v>44141</v>
      </c>
      <c r="D2179" s="82" t="s">
        <v>34367</v>
      </c>
      <c r="E2179" s="82" t="s">
        <v>44142</v>
      </c>
      <c r="F2179" s="82" t="s">
        <v>44143</v>
      </c>
      <c r="G2179" s="82" t="s">
        <v>12548</v>
      </c>
      <c r="H2179" s="82" t="s">
        <v>360</v>
      </c>
      <c r="I2179" s="82" t="s">
        <v>44144</v>
      </c>
      <c r="J2179" s="82" t="s">
        <v>44145</v>
      </c>
      <c r="K2179" s="82" t="s">
        <v>44146</v>
      </c>
      <c r="L2179" s="82" t="s">
        <v>421</v>
      </c>
      <c r="M2179" s="82" t="s">
        <v>44147</v>
      </c>
      <c r="N2179" s="82" t="s">
        <v>44148</v>
      </c>
      <c r="O2179" s="82" t="s">
        <v>558</v>
      </c>
      <c r="P2179" s="82" t="s">
        <v>44149</v>
      </c>
      <c r="Q2179" s="82" t="s">
        <v>44150</v>
      </c>
      <c r="R2179" s="82" t="s">
        <v>44151</v>
      </c>
      <c r="S2179" s="82" t="s">
        <v>400</v>
      </c>
      <c r="T2179" s="82" t="s">
        <v>44152</v>
      </c>
      <c r="U2179" s="82" t="s">
        <v>44153</v>
      </c>
      <c r="V2179" s="82" t="s">
        <v>632</v>
      </c>
      <c r="W2179" s="82" t="s">
        <v>44154</v>
      </c>
      <c r="X2179" s="82" t="s">
        <v>44155</v>
      </c>
      <c r="Y2179" s="82" t="s">
        <v>44156</v>
      </c>
      <c r="AA2179" s="82" t="s">
        <v>44157</v>
      </c>
      <c r="AB2179" s="82" t="s">
        <v>44158</v>
      </c>
      <c r="AC2179" s="82" t="s">
        <v>735</v>
      </c>
      <c r="AD2179" s="82" t="s">
        <v>44159</v>
      </c>
      <c r="AE2179" s="82" t="s">
        <v>44160</v>
      </c>
      <c r="AF2179" s="82" t="s">
        <v>382</v>
      </c>
      <c r="AG2179" s="82" t="s">
        <v>382</v>
      </c>
      <c r="AH2179" s="82" t="s">
        <v>44161</v>
      </c>
      <c r="AI2179" s="82" t="s">
        <v>1656</v>
      </c>
      <c r="AJ2179" s="82" t="s">
        <v>33659</v>
      </c>
      <c r="AK2179" s="82" t="s">
        <v>44162</v>
      </c>
      <c r="AL2179" s="82" t="s">
        <v>415</v>
      </c>
    </row>
    <row r="2180" spans="1:38" x14ac:dyDescent="0.25">
      <c r="A2180" s="82" t="s">
        <v>44163</v>
      </c>
      <c r="B2180" s="82">
        <v>93.99</v>
      </c>
      <c r="C2180" s="82" t="s">
        <v>44164</v>
      </c>
      <c r="D2180" s="82" t="s">
        <v>44165</v>
      </c>
      <c r="E2180" s="82" t="s">
        <v>44166</v>
      </c>
      <c r="F2180" s="82" t="s">
        <v>44167</v>
      </c>
      <c r="G2180" s="82" t="s">
        <v>600</v>
      </c>
      <c r="H2180" s="82" t="s">
        <v>360</v>
      </c>
      <c r="I2180" s="82" t="s">
        <v>44168</v>
      </c>
      <c r="J2180" s="82" t="s">
        <v>44168</v>
      </c>
      <c r="K2180" s="82" t="s">
        <v>44169</v>
      </c>
      <c r="L2180" s="82" t="s">
        <v>421</v>
      </c>
      <c r="M2180" s="82" t="s">
        <v>33787</v>
      </c>
      <c r="N2180" s="82" t="s">
        <v>44170</v>
      </c>
      <c r="O2180" s="82" t="s">
        <v>366</v>
      </c>
      <c r="P2180" s="82" t="s">
        <v>44170</v>
      </c>
      <c r="Q2180" s="82" t="s">
        <v>360</v>
      </c>
      <c r="R2180" s="82" t="s">
        <v>360</v>
      </c>
      <c r="S2180" s="82" t="s">
        <v>400</v>
      </c>
      <c r="T2180" s="82" t="s">
        <v>44171</v>
      </c>
      <c r="U2180" s="82" t="s">
        <v>44172</v>
      </c>
      <c r="V2180" s="82" t="s">
        <v>632</v>
      </c>
      <c r="W2180" s="82" t="s">
        <v>44173</v>
      </c>
      <c r="X2180" s="82" t="s">
        <v>33674</v>
      </c>
      <c r="Y2180" s="82" t="s">
        <v>44174</v>
      </c>
      <c r="Z2180" s="82" t="s">
        <v>44175</v>
      </c>
      <c r="AA2180" s="82" t="s">
        <v>44176</v>
      </c>
      <c r="AB2180" s="82" t="s">
        <v>44177</v>
      </c>
      <c r="AC2180" s="82" t="s">
        <v>44178</v>
      </c>
      <c r="AD2180" s="82" t="s">
        <v>44179</v>
      </c>
      <c r="AE2180" s="82" t="s">
        <v>44180</v>
      </c>
      <c r="AF2180" s="82" t="s">
        <v>382</v>
      </c>
      <c r="AG2180" s="82" t="s">
        <v>382</v>
      </c>
      <c r="AH2180" s="82" t="s">
        <v>382</v>
      </c>
      <c r="AI2180" s="82" t="s">
        <v>1656</v>
      </c>
      <c r="AJ2180" s="82" t="s">
        <v>33659</v>
      </c>
      <c r="AK2180" s="82" t="s">
        <v>44181</v>
      </c>
      <c r="AL2180" s="82" t="s">
        <v>1286</v>
      </c>
    </row>
    <row r="2181" spans="1:38" x14ac:dyDescent="0.25">
      <c r="A2181" s="82" t="s">
        <v>44182</v>
      </c>
      <c r="B2181" s="82">
        <v>93.991</v>
      </c>
      <c r="C2181" s="82" t="s">
        <v>44183</v>
      </c>
      <c r="D2181" s="82" t="s">
        <v>34110</v>
      </c>
      <c r="E2181" s="82" t="s">
        <v>44184</v>
      </c>
      <c r="F2181" s="82" t="s">
        <v>44185</v>
      </c>
      <c r="G2181" s="82" t="s">
        <v>683</v>
      </c>
      <c r="H2181" s="82" t="s">
        <v>360</v>
      </c>
      <c r="I2181" s="82" t="s">
        <v>44186</v>
      </c>
      <c r="J2181" s="82" t="s">
        <v>44187</v>
      </c>
      <c r="K2181" s="82" t="s">
        <v>41752</v>
      </c>
      <c r="L2181" s="82" t="s">
        <v>421</v>
      </c>
      <c r="M2181" s="82" t="s">
        <v>44188</v>
      </c>
      <c r="N2181" s="82" t="s">
        <v>44189</v>
      </c>
      <c r="O2181" s="82" t="s">
        <v>44190</v>
      </c>
      <c r="P2181" s="82" t="s">
        <v>44191</v>
      </c>
      <c r="Q2181" s="82" t="s">
        <v>360</v>
      </c>
      <c r="R2181" s="82" t="s">
        <v>360</v>
      </c>
      <c r="S2181" s="82" t="s">
        <v>368</v>
      </c>
      <c r="T2181" s="82" t="s">
        <v>44192</v>
      </c>
      <c r="U2181" s="82" t="s">
        <v>443</v>
      </c>
      <c r="V2181" s="82" t="s">
        <v>44193</v>
      </c>
      <c r="W2181" s="82" t="s">
        <v>43780</v>
      </c>
      <c r="X2181" s="82" t="s">
        <v>34736</v>
      </c>
      <c r="Y2181" s="82" t="s">
        <v>44194</v>
      </c>
      <c r="Z2181" s="82" t="s">
        <v>44195</v>
      </c>
      <c r="AA2181" s="82" t="s">
        <v>44196</v>
      </c>
      <c r="AB2181" s="82" t="s">
        <v>44197</v>
      </c>
      <c r="AC2181" s="82" t="s">
        <v>735</v>
      </c>
      <c r="AD2181" s="82" t="s">
        <v>38991</v>
      </c>
      <c r="AE2181" s="82" t="s">
        <v>44198</v>
      </c>
      <c r="AF2181" s="82" t="s">
        <v>382</v>
      </c>
      <c r="AG2181" s="82" t="s">
        <v>382</v>
      </c>
      <c r="AH2181" s="82" t="s">
        <v>382</v>
      </c>
      <c r="AI2181" s="82" t="s">
        <v>1656</v>
      </c>
      <c r="AJ2181" s="82" t="s">
        <v>33659</v>
      </c>
      <c r="AK2181" s="82" t="s">
        <v>44199</v>
      </c>
      <c r="AL2181" s="82" t="s">
        <v>387</v>
      </c>
    </row>
    <row r="2182" spans="1:38" x14ac:dyDescent="0.25">
      <c r="A2182" s="82" t="s">
        <v>182</v>
      </c>
      <c r="B2182" s="82">
        <v>93.994</v>
      </c>
      <c r="C2182" s="82" t="s">
        <v>44200</v>
      </c>
      <c r="D2182" s="82" t="s">
        <v>33724</v>
      </c>
      <c r="E2182" s="82" t="s">
        <v>44201</v>
      </c>
      <c r="F2182" s="82" t="s">
        <v>44202</v>
      </c>
      <c r="G2182" s="82" t="s">
        <v>683</v>
      </c>
      <c r="H2182" s="82" t="s">
        <v>360</v>
      </c>
      <c r="I2182" s="82" t="s">
        <v>44203</v>
      </c>
      <c r="J2182" s="82" t="s">
        <v>44204</v>
      </c>
      <c r="K2182" s="82" t="s">
        <v>44205</v>
      </c>
      <c r="L2182" s="82" t="s">
        <v>44206</v>
      </c>
      <c r="M2182" s="82" t="s">
        <v>44207</v>
      </c>
      <c r="N2182" s="82" t="s">
        <v>35044</v>
      </c>
      <c r="O2182" s="82" t="s">
        <v>44208</v>
      </c>
      <c r="P2182" s="82" t="s">
        <v>360</v>
      </c>
      <c r="Q2182" s="82" t="s">
        <v>360</v>
      </c>
      <c r="R2182" s="82" t="s">
        <v>44209</v>
      </c>
      <c r="S2182" s="82" t="s">
        <v>44210</v>
      </c>
      <c r="T2182" s="82" t="s">
        <v>44211</v>
      </c>
      <c r="U2182" s="82" t="s">
        <v>44212</v>
      </c>
      <c r="V2182" s="82" t="s">
        <v>632</v>
      </c>
      <c r="W2182" s="82" t="s">
        <v>38921</v>
      </c>
      <c r="X2182" s="82" t="s">
        <v>34867</v>
      </c>
      <c r="Y2182" s="82" t="s">
        <v>44213</v>
      </c>
      <c r="Z2182" s="82" t="s">
        <v>44214</v>
      </c>
      <c r="AA2182" s="82" t="s">
        <v>44215</v>
      </c>
      <c r="AB2182" s="82" t="s">
        <v>44216</v>
      </c>
      <c r="AC2182" s="82" t="s">
        <v>44217</v>
      </c>
      <c r="AD2182" s="82" t="s">
        <v>44218</v>
      </c>
      <c r="AE2182" s="82" t="s">
        <v>34080</v>
      </c>
      <c r="AF2182" s="82" t="s">
        <v>37289</v>
      </c>
      <c r="AG2182" s="82" t="s">
        <v>382</v>
      </c>
      <c r="AH2182" s="82" t="s">
        <v>360</v>
      </c>
      <c r="AI2182" s="82" t="s">
        <v>1656</v>
      </c>
      <c r="AJ2182" s="82" t="s">
        <v>33659</v>
      </c>
      <c r="AK2182" s="82" t="s">
        <v>44219</v>
      </c>
      <c r="AL2182" s="82" t="s">
        <v>415</v>
      </c>
    </row>
    <row r="2183" spans="1:38" x14ac:dyDescent="0.25">
      <c r="A2183" s="82" t="s">
        <v>308</v>
      </c>
      <c r="B2183" s="82">
        <v>93.997</v>
      </c>
      <c r="C2183" s="82" t="s">
        <v>44220</v>
      </c>
      <c r="D2183" s="82" t="s">
        <v>34812</v>
      </c>
      <c r="E2183" s="82" t="s">
        <v>44221</v>
      </c>
      <c r="F2183" s="82" t="s">
        <v>44222</v>
      </c>
      <c r="G2183" s="82" t="s">
        <v>2317</v>
      </c>
      <c r="H2183" s="82" t="s">
        <v>360</v>
      </c>
      <c r="I2183" s="82" t="s">
        <v>44223</v>
      </c>
      <c r="J2183" s="82" t="s">
        <v>44224</v>
      </c>
      <c r="K2183" s="82" t="s">
        <v>44225</v>
      </c>
      <c r="L2183" s="82" t="s">
        <v>421</v>
      </c>
      <c r="M2183" s="82" t="s">
        <v>421</v>
      </c>
      <c r="N2183" s="82" t="s">
        <v>44226</v>
      </c>
      <c r="O2183" s="82" t="s">
        <v>558</v>
      </c>
      <c r="P2183" s="82" t="s">
        <v>360</v>
      </c>
      <c r="Q2183" s="82" t="s">
        <v>360</v>
      </c>
      <c r="R2183" s="82" t="s">
        <v>360</v>
      </c>
      <c r="S2183" s="82" t="s">
        <v>400</v>
      </c>
      <c r="T2183" s="82" t="s">
        <v>44227</v>
      </c>
      <c r="U2183" s="82" t="s">
        <v>44228</v>
      </c>
      <c r="V2183" s="82" t="s">
        <v>632</v>
      </c>
      <c r="W2183" s="82" t="s">
        <v>44229</v>
      </c>
      <c r="X2183" s="82" t="s">
        <v>34824</v>
      </c>
      <c r="Y2183" s="82" t="s">
        <v>44230</v>
      </c>
      <c r="Z2183" s="82" t="s">
        <v>44231</v>
      </c>
      <c r="AA2183" s="82" t="s">
        <v>44232</v>
      </c>
      <c r="AB2183" s="82" t="s">
        <v>44233</v>
      </c>
      <c r="AC2183" s="82" t="s">
        <v>735</v>
      </c>
      <c r="AD2183" s="82" t="s">
        <v>34829</v>
      </c>
      <c r="AE2183" s="82" t="s">
        <v>34830</v>
      </c>
      <c r="AF2183" s="82" t="s">
        <v>382</v>
      </c>
      <c r="AG2183" s="82" t="s">
        <v>382</v>
      </c>
      <c r="AH2183" s="82" t="s">
        <v>44234</v>
      </c>
      <c r="AI2183" s="82" t="s">
        <v>44235</v>
      </c>
      <c r="AJ2183" s="82" t="s">
        <v>33659</v>
      </c>
      <c r="AK2183" s="82" t="s">
        <v>44236</v>
      </c>
      <c r="AL2183" s="82" t="s">
        <v>415</v>
      </c>
    </row>
    <row r="2184" spans="1:38" x14ac:dyDescent="0.25">
      <c r="A2184" s="82" t="s">
        <v>44237</v>
      </c>
      <c r="B2184" s="82">
        <v>93.998000000000005</v>
      </c>
      <c r="C2184" s="82" t="s">
        <v>44238</v>
      </c>
      <c r="D2184" s="82" t="s">
        <v>34110</v>
      </c>
      <c r="E2184" s="82" t="s">
        <v>44239</v>
      </c>
      <c r="F2184" s="82" t="s">
        <v>44240</v>
      </c>
      <c r="G2184" s="82" t="s">
        <v>600</v>
      </c>
      <c r="H2184" s="82" t="s">
        <v>360</v>
      </c>
      <c r="I2184" s="82" t="s">
        <v>11</v>
      </c>
      <c r="J2184" s="82" t="s">
        <v>44241</v>
      </c>
      <c r="K2184" s="82" t="s">
        <v>44242</v>
      </c>
      <c r="L2184" s="82" t="s">
        <v>421</v>
      </c>
      <c r="M2184" s="82" t="s">
        <v>421</v>
      </c>
      <c r="N2184" s="82" t="s">
        <v>44243</v>
      </c>
      <c r="O2184" s="82" t="s">
        <v>558</v>
      </c>
      <c r="P2184" s="82" t="s">
        <v>360</v>
      </c>
      <c r="Q2184" s="82" t="s">
        <v>360</v>
      </c>
      <c r="R2184" s="82" t="s">
        <v>44244</v>
      </c>
      <c r="S2184" s="82" t="s">
        <v>400</v>
      </c>
      <c r="T2184" s="82" t="s">
        <v>44245</v>
      </c>
      <c r="U2184" s="82" t="s">
        <v>44246</v>
      </c>
      <c r="V2184" s="82" t="s">
        <v>9724</v>
      </c>
      <c r="W2184" s="82" t="s">
        <v>34336</v>
      </c>
      <c r="X2184" s="82" t="s">
        <v>34261</v>
      </c>
      <c r="Y2184" s="82" t="s">
        <v>44247</v>
      </c>
      <c r="Z2184" s="82" t="s">
        <v>44248</v>
      </c>
      <c r="AA2184" s="82" t="s">
        <v>376</v>
      </c>
      <c r="AB2184" s="82" t="s">
        <v>37007</v>
      </c>
      <c r="AC2184" s="82" t="s">
        <v>735</v>
      </c>
      <c r="AD2184" s="82" t="s">
        <v>44249</v>
      </c>
      <c r="AE2184" s="82" t="s">
        <v>360</v>
      </c>
      <c r="AF2184" s="82" t="s">
        <v>382</v>
      </c>
      <c r="AG2184" s="82" t="s">
        <v>382</v>
      </c>
      <c r="AH2184" s="82" t="s">
        <v>34451</v>
      </c>
      <c r="AI2184" s="82" t="s">
        <v>8789</v>
      </c>
      <c r="AJ2184" s="82" t="s">
        <v>33659</v>
      </c>
      <c r="AK2184" s="82" t="s">
        <v>44250</v>
      </c>
      <c r="AL2184" s="82" t="s">
        <v>3887</v>
      </c>
    </row>
    <row r="2185" spans="1:38" x14ac:dyDescent="0.25">
      <c r="A2185" s="82" t="s">
        <v>44251</v>
      </c>
      <c r="B2185" s="82">
        <v>94.001999999999995</v>
      </c>
      <c r="C2185" s="82" t="s">
        <v>44252</v>
      </c>
      <c r="D2185" s="82" t="s">
        <v>44253</v>
      </c>
      <c r="E2185" s="82" t="s">
        <v>44254</v>
      </c>
      <c r="F2185" s="82" t="s">
        <v>44255</v>
      </c>
      <c r="G2185" s="82" t="s">
        <v>2317</v>
      </c>
      <c r="H2185" s="82" t="s">
        <v>360</v>
      </c>
      <c r="I2185" s="82" t="s">
        <v>44256</v>
      </c>
      <c r="J2185" s="82" t="s">
        <v>44257</v>
      </c>
      <c r="K2185" s="82" t="s">
        <v>44258</v>
      </c>
      <c r="L2185" s="82" t="s">
        <v>580</v>
      </c>
      <c r="M2185" s="82" t="s">
        <v>44259</v>
      </c>
      <c r="N2185" s="82" t="s">
        <v>44260</v>
      </c>
      <c r="O2185" s="82" t="s">
        <v>558</v>
      </c>
      <c r="P2185" s="82" t="s">
        <v>44261</v>
      </c>
      <c r="Q2185" s="82" t="s">
        <v>44262</v>
      </c>
      <c r="R2185" s="82" t="s">
        <v>44263</v>
      </c>
      <c r="S2185" s="82" t="s">
        <v>44264</v>
      </c>
      <c r="T2185" s="82" t="s">
        <v>44265</v>
      </c>
      <c r="U2185" s="82" t="s">
        <v>44266</v>
      </c>
      <c r="V2185" s="82" t="s">
        <v>44267</v>
      </c>
      <c r="W2185" s="82" t="s">
        <v>44268</v>
      </c>
      <c r="X2185" s="82" t="s">
        <v>44269</v>
      </c>
      <c r="Y2185" s="82" t="s">
        <v>44270</v>
      </c>
      <c r="Z2185" s="82" t="s">
        <v>44271</v>
      </c>
      <c r="AA2185" s="82" t="s">
        <v>44272</v>
      </c>
      <c r="AB2185" s="82" t="s">
        <v>44273</v>
      </c>
      <c r="AC2185" s="82" t="s">
        <v>44274</v>
      </c>
      <c r="AD2185" s="82" t="s">
        <v>44275</v>
      </c>
      <c r="AE2185" s="82" t="s">
        <v>44276</v>
      </c>
      <c r="AF2185" s="82" t="s">
        <v>44277</v>
      </c>
      <c r="AG2185" s="82" t="s">
        <v>382</v>
      </c>
      <c r="AH2185" s="82" t="s">
        <v>44278</v>
      </c>
      <c r="AI2185" s="82" t="s">
        <v>7594</v>
      </c>
      <c r="AJ2185" s="82" t="s">
        <v>44279</v>
      </c>
      <c r="AK2185" s="82" t="s">
        <v>44280</v>
      </c>
      <c r="AL2185" s="82" t="s">
        <v>415</v>
      </c>
    </row>
    <row r="2186" spans="1:38" x14ac:dyDescent="0.25">
      <c r="A2186" s="82" t="s">
        <v>44281</v>
      </c>
      <c r="B2186" s="82">
        <v>94.003</v>
      </c>
      <c r="C2186" s="82" t="s">
        <v>44282</v>
      </c>
      <c r="D2186" s="82" t="s">
        <v>44253</v>
      </c>
      <c r="E2186" s="82" t="s">
        <v>44283</v>
      </c>
      <c r="F2186" s="82" t="s">
        <v>44284</v>
      </c>
      <c r="G2186" s="82" t="s">
        <v>359</v>
      </c>
      <c r="H2186" s="82" t="s">
        <v>360</v>
      </c>
      <c r="I2186" s="82" t="s">
        <v>44285</v>
      </c>
      <c r="J2186" s="82" t="s">
        <v>44286</v>
      </c>
      <c r="K2186" s="82" t="s">
        <v>44287</v>
      </c>
      <c r="L2186" s="82" t="s">
        <v>421</v>
      </c>
      <c r="M2186" s="82" t="s">
        <v>44288</v>
      </c>
      <c r="N2186" s="82" t="s">
        <v>44289</v>
      </c>
      <c r="O2186" s="82" t="s">
        <v>558</v>
      </c>
      <c r="P2186" s="82" t="s">
        <v>44290</v>
      </c>
      <c r="Q2186" s="82" t="s">
        <v>44291</v>
      </c>
      <c r="R2186" s="82" t="s">
        <v>44292</v>
      </c>
      <c r="S2186" s="82" t="s">
        <v>44293</v>
      </c>
      <c r="T2186" s="82" t="s">
        <v>44294</v>
      </c>
      <c r="U2186" s="82" t="s">
        <v>44295</v>
      </c>
      <c r="V2186" s="82" t="s">
        <v>44296</v>
      </c>
      <c r="W2186" s="82" t="s">
        <v>44297</v>
      </c>
      <c r="X2186" s="82" t="s">
        <v>44298</v>
      </c>
      <c r="Y2186" s="82" t="s">
        <v>44299</v>
      </c>
      <c r="Z2186" s="82" t="s">
        <v>44300</v>
      </c>
      <c r="AA2186" s="82" t="s">
        <v>376</v>
      </c>
      <c r="AB2186" s="82" t="s">
        <v>44301</v>
      </c>
      <c r="AC2186" s="82" t="s">
        <v>735</v>
      </c>
      <c r="AD2186" s="82" t="s">
        <v>44302</v>
      </c>
      <c r="AE2186" s="82" t="s">
        <v>44303</v>
      </c>
      <c r="AF2186" s="82" t="s">
        <v>44304</v>
      </c>
      <c r="AG2186" s="82" t="s">
        <v>382</v>
      </c>
      <c r="AH2186" s="82" t="s">
        <v>382</v>
      </c>
      <c r="AI2186" s="82" t="s">
        <v>7594</v>
      </c>
      <c r="AJ2186" s="82" t="s">
        <v>44279</v>
      </c>
      <c r="AK2186" s="82" t="s">
        <v>44305</v>
      </c>
      <c r="AL2186" s="82" t="s">
        <v>415</v>
      </c>
    </row>
    <row r="2187" spans="1:38" x14ac:dyDescent="0.25">
      <c r="A2187" s="82" t="s">
        <v>44306</v>
      </c>
      <c r="B2187" s="82">
        <v>94.006</v>
      </c>
      <c r="C2187" s="82" t="s">
        <v>44307</v>
      </c>
      <c r="D2187" s="82" t="s">
        <v>44253</v>
      </c>
      <c r="E2187" s="82" t="s">
        <v>44308</v>
      </c>
      <c r="F2187" s="82" t="s">
        <v>44309</v>
      </c>
      <c r="G2187" s="82" t="s">
        <v>359</v>
      </c>
      <c r="H2187" s="82" t="s">
        <v>360</v>
      </c>
      <c r="I2187" s="82" t="s">
        <v>44310</v>
      </c>
      <c r="J2187" s="82" t="s">
        <v>44311</v>
      </c>
      <c r="K2187" s="82" t="s">
        <v>44312</v>
      </c>
      <c r="L2187" s="82" t="s">
        <v>421</v>
      </c>
      <c r="M2187" s="82" t="s">
        <v>44313</v>
      </c>
      <c r="N2187" s="82" t="s">
        <v>44314</v>
      </c>
      <c r="O2187" s="82" t="s">
        <v>558</v>
      </c>
      <c r="P2187" s="82" t="s">
        <v>360</v>
      </c>
      <c r="Q2187" s="82" t="s">
        <v>44291</v>
      </c>
      <c r="R2187" s="82" t="s">
        <v>44315</v>
      </c>
      <c r="S2187" s="82" t="s">
        <v>44316</v>
      </c>
      <c r="T2187" s="82" t="s">
        <v>44317</v>
      </c>
      <c r="U2187" s="82" t="s">
        <v>44318</v>
      </c>
      <c r="V2187" s="82" t="s">
        <v>44296</v>
      </c>
      <c r="W2187" s="82" t="s">
        <v>44297</v>
      </c>
      <c r="X2187" s="82" t="s">
        <v>44319</v>
      </c>
      <c r="Y2187" s="82" t="s">
        <v>44320</v>
      </c>
      <c r="Z2187" s="82" t="s">
        <v>44321</v>
      </c>
      <c r="AA2187" s="82" t="s">
        <v>376</v>
      </c>
      <c r="AB2187" s="82" t="s">
        <v>44322</v>
      </c>
      <c r="AC2187" s="82" t="s">
        <v>44323</v>
      </c>
      <c r="AD2187" s="82" t="s">
        <v>44302</v>
      </c>
      <c r="AE2187" s="82" t="s">
        <v>44324</v>
      </c>
      <c r="AF2187" s="82" t="s">
        <v>382</v>
      </c>
      <c r="AG2187" s="82" t="s">
        <v>44325</v>
      </c>
      <c r="AH2187" s="82" t="s">
        <v>44326</v>
      </c>
      <c r="AI2187" s="82" t="s">
        <v>7594</v>
      </c>
      <c r="AJ2187" s="82" t="s">
        <v>44279</v>
      </c>
      <c r="AK2187" s="82" t="s">
        <v>44327</v>
      </c>
      <c r="AL2187" s="82" t="s">
        <v>415</v>
      </c>
    </row>
    <row r="2188" spans="1:38" x14ac:dyDescent="0.25">
      <c r="A2188" s="82" t="s">
        <v>44328</v>
      </c>
      <c r="B2188" s="82">
        <v>94.007000000000005</v>
      </c>
      <c r="C2188" s="82" t="s">
        <v>44329</v>
      </c>
      <c r="D2188" s="82" t="s">
        <v>44253</v>
      </c>
      <c r="E2188" s="82" t="s">
        <v>44330</v>
      </c>
      <c r="F2188" s="82" t="s">
        <v>44331</v>
      </c>
      <c r="G2188" s="82" t="s">
        <v>359</v>
      </c>
      <c r="H2188" s="82" t="s">
        <v>360</v>
      </c>
      <c r="I2188" s="82" t="s">
        <v>44332</v>
      </c>
      <c r="J2188" s="82" t="s">
        <v>44332</v>
      </c>
      <c r="K2188" s="82" t="s">
        <v>44333</v>
      </c>
      <c r="L2188" s="82" t="s">
        <v>421</v>
      </c>
      <c r="M2188" s="82" t="s">
        <v>44313</v>
      </c>
      <c r="N2188" s="82" t="s">
        <v>44334</v>
      </c>
      <c r="O2188" s="82" t="s">
        <v>558</v>
      </c>
      <c r="P2188" s="82" t="s">
        <v>44332</v>
      </c>
      <c r="Q2188" s="82" t="s">
        <v>44291</v>
      </c>
      <c r="R2188" s="82" t="s">
        <v>44332</v>
      </c>
      <c r="S2188" s="82" t="s">
        <v>44335</v>
      </c>
      <c r="T2188" s="82" t="s">
        <v>44265</v>
      </c>
      <c r="U2188" s="82" t="s">
        <v>44336</v>
      </c>
      <c r="V2188" s="82" t="s">
        <v>44296</v>
      </c>
      <c r="W2188" s="82" t="s">
        <v>44297</v>
      </c>
      <c r="X2188" s="82" t="s">
        <v>44269</v>
      </c>
      <c r="Y2188" s="82" t="s">
        <v>44337</v>
      </c>
      <c r="Z2188" s="82" t="s">
        <v>44338</v>
      </c>
      <c r="AA2188" s="82" t="s">
        <v>376</v>
      </c>
      <c r="AB2188" s="82" t="s">
        <v>382</v>
      </c>
      <c r="AC2188" s="82" t="s">
        <v>1011</v>
      </c>
      <c r="AD2188" s="82" t="s">
        <v>44339</v>
      </c>
      <c r="AE2188" s="82" t="s">
        <v>44303</v>
      </c>
      <c r="AF2188" s="82" t="s">
        <v>44340</v>
      </c>
      <c r="AG2188" s="82" t="s">
        <v>382</v>
      </c>
      <c r="AH2188" s="82" t="s">
        <v>44341</v>
      </c>
      <c r="AI2188" s="82" t="s">
        <v>7594</v>
      </c>
      <c r="AJ2188" s="82" t="s">
        <v>44279</v>
      </c>
      <c r="AK2188" s="82" t="s">
        <v>44342</v>
      </c>
      <c r="AL2188" s="82" t="s">
        <v>415</v>
      </c>
    </row>
    <row r="2189" spans="1:38" x14ac:dyDescent="0.25">
      <c r="A2189" s="82" t="s">
        <v>44343</v>
      </c>
      <c r="B2189" s="82">
        <v>94.007999999999996</v>
      </c>
      <c r="C2189" s="82" t="s">
        <v>44344</v>
      </c>
      <c r="D2189" s="82" t="s">
        <v>44253</v>
      </c>
      <c r="E2189" s="82" t="s">
        <v>44345</v>
      </c>
      <c r="F2189" s="82" t="s">
        <v>44346</v>
      </c>
      <c r="G2189" s="82" t="s">
        <v>2317</v>
      </c>
      <c r="H2189" s="82" t="s">
        <v>360</v>
      </c>
      <c r="I2189" s="82" t="s">
        <v>44347</v>
      </c>
      <c r="J2189" s="82" t="s">
        <v>44348</v>
      </c>
      <c r="K2189" s="82" t="s">
        <v>44333</v>
      </c>
      <c r="L2189" s="82" t="s">
        <v>421</v>
      </c>
      <c r="M2189" s="82" t="s">
        <v>44349</v>
      </c>
      <c r="N2189" s="82" t="s">
        <v>44350</v>
      </c>
      <c r="O2189" s="82" t="s">
        <v>558</v>
      </c>
      <c r="P2189" s="82" t="s">
        <v>360</v>
      </c>
      <c r="Q2189" s="82" t="s">
        <v>44291</v>
      </c>
      <c r="R2189" s="82" t="s">
        <v>44351</v>
      </c>
      <c r="S2189" s="82" t="s">
        <v>3849</v>
      </c>
      <c r="T2189" s="82" t="s">
        <v>44352</v>
      </c>
      <c r="U2189" s="82" t="s">
        <v>44353</v>
      </c>
      <c r="V2189" s="82" t="s">
        <v>44296</v>
      </c>
      <c r="W2189" s="82" t="s">
        <v>44354</v>
      </c>
      <c r="X2189" s="82" t="s">
        <v>44269</v>
      </c>
      <c r="Y2189" s="82" t="s">
        <v>44355</v>
      </c>
      <c r="Z2189" s="82" t="s">
        <v>44356</v>
      </c>
      <c r="AA2189" s="82" t="s">
        <v>376</v>
      </c>
      <c r="AB2189" s="82" t="s">
        <v>382</v>
      </c>
      <c r="AC2189" s="82" t="s">
        <v>735</v>
      </c>
      <c r="AD2189" s="82" t="s">
        <v>44357</v>
      </c>
      <c r="AE2189" s="82" t="s">
        <v>44303</v>
      </c>
      <c r="AF2189" s="82" t="s">
        <v>382</v>
      </c>
      <c r="AG2189" s="82" t="s">
        <v>382</v>
      </c>
      <c r="AH2189" s="82" t="s">
        <v>382</v>
      </c>
      <c r="AI2189" s="82" t="s">
        <v>44358</v>
      </c>
      <c r="AJ2189" s="82" t="s">
        <v>44279</v>
      </c>
      <c r="AK2189" s="82" t="s">
        <v>44359</v>
      </c>
      <c r="AL2189" s="82" t="s">
        <v>415</v>
      </c>
    </row>
    <row r="2190" spans="1:38" x14ac:dyDescent="0.25">
      <c r="A2190" s="82" t="s">
        <v>44360</v>
      </c>
      <c r="B2190" s="82">
        <v>94.009</v>
      </c>
      <c r="C2190" s="82" t="s">
        <v>44361</v>
      </c>
      <c r="D2190" s="82" t="s">
        <v>44253</v>
      </c>
      <c r="E2190" s="82" t="s">
        <v>44362</v>
      </c>
      <c r="F2190" s="82" t="s">
        <v>44363</v>
      </c>
      <c r="G2190" s="82" t="s">
        <v>44364</v>
      </c>
      <c r="H2190" s="82" t="s">
        <v>360</v>
      </c>
      <c r="I2190" s="82" t="s">
        <v>44365</v>
      </c>
      <c r="J2190" s="82" t="s">
        <v>44366</v>
      </c>
      <c r="K2190" s="82" t="s">
        <v>44333</v>
      </c>
      <c r="L2190" s="82" t="s">
        <v>421</v>
      </c>
      <c r="M2190" s="82" t="s">
        <v>44367</v>
      </c>
      <c r="N2190" s="82" t="s">
        <v>44368</v>
      </c>
      <c r="O2190" s="82" t="s">
        <v>558</v>
      </c>
      <c r="P2190" s="82" t="s">
        <v>44369</v>
      </c>
      <c r="Q2190" s="82" t="s">
        <v>44291</v>
      </c>
      <c r="R2190" s="82" t="s">
        <v>360</v>
      </c>
      <c r="S2190" s="82" t="s">
        <v>368</v>
      </c>
      <c r="T2190" s="82" t="s">
        <v>44370</v>
      </c>
      <c r="U2190" s="82" t="s">
        <v>44371</v>
      </c>
      <c r="V2190" s="82" t="s">
        <v>44372</v>
      </c>
      <c r="W2190" s="82" t="s">
        <v>44297</v>
      </c>
      <c r="X2190" s="82" t="s">
        <v>44298</v>
      </c>
      <c r="Y2190" s="82" t="s">
        <v>44373</v>
      </c>
      <c r="Z2190" s="82" t="s">
        <v>44374</v>
      </c>
      <c r="AA2190" s="82" t="s">
        <v>376</v>
      </c>
      <c r="AB2190" s="82" t="s">
        <v>44375</v>
      </c>
      <c r="AC2190" s="82" t="s">
        <v>735</v>
      </c>
      <c r="AD2190" s="82" t="s">
        <v>44357</v>
      </c>
      <c r="AE2190" s="82" t="s">
        <v>44303</v>
      </c>
      <c r="AF2190" s="82" t="s">
        <v>382</v>
      </c>
      <c r="AG2190" s="82" t="s">
        <v>382</v>
      </c>
      <c r="AH2190" s="82" t="s">
        <v>382</v>
      </c>
      <c r="AI2190" s="82" t="s">
        <v>7594</v>
      </c>
      <c r="AJ2190" s="82" t="s">
        <v>44279</v>
      </c>
      <c r="AK2190" s="82" t="s">
        <v>44376</v>
      </c>
      <c r="AL2190" s="82" t="s">
        <v>415</v>
      </c>
    </row>
    <row r="2191" spans="1:38" x14ac:dyDescent="0.25">
      <c r="A2191" s="82" t="s">
        <v>44377</v>
      </c>
      <c r="B2191" s="82">
        <v>94.010999999999996</v>
      </c>
      <c r="C2191" s="82" t="s">
        <v>44378</v>
      </c>
      <c r="D2191" s="82" t="s">
        <v>44253</v>
      </c>
      <c r="E2191" s="82" t="s">
        <v>44379</v>
      </c>
      <c r="F2191" s="82" t="s">
        <v>44380</v>
      </c>
      <c r="G2191" s="82" t="s">
        <v>2317</v>
      </c>
      <c r="H2191" s="82" t="s">
        <v>360</v>
      </c>
      <c r="I2191" s="82" t="s">
        <v>44381</v>
      </c>
      <c r="J2191" s="82" t="s">
        <v>44382</v>
      </c>
      <c r="K2191" s="82" t="s">
        <v>44383</v>
      </c>
      <c r="L2191" s="82" t="s">
        <v>580</v>
      </c>
      <c r="M2191" s="82" t="s">
        <v>44384</v>
      </c>
      <c r="N2191" s="82" t="s">
        <v>44385</v>
      </c>
      <c r="O2191" s="82" t="s">
        <v>558</v>
      </c>
      <c r="P2191" s="82" t="s">
        <v>44386</v>
      </c>
      <c r="Q2191" s="82" t="s">
        <v>44262</v>
      </c>
      <c r="R2191" s="82" t="s">
        <v>44387</v>
      </c>
      <c r="S2191" s="82" t="s">
        <v>44388</v>
      </c>
      <c r="T2191" s="82" t="s">
        <v>44265</v>
      </c>
      <c r="U2191" s="82" t="s">
        <v>44389</v>
      </c>
      <c r="V2191" s="82" t="s">
        <v>44267</v>
      </c>
      <c r="W2191" s="82" t="s">
        <v>44297</v>
      </c>
      <c r="X2191" s="82" t="s">
        <v>44269</v>
      </c>
      <c r="Y2191" s="82" t="s">
        <v>44390</v>
      </c>
      <c r="Z2191" s="82" t="s">
        <v>44391</v>
      </c>
      <c r="AA2191" s="82" t="s">
        <v>44392</v>
      </c>
      <c r="AB2191" s="82" t="s">
        <v>44273</v>
      </c>
      <c r="AC2191" s="82" t="s">
        <v>44274</v>
      </c>
      <c r="AD2191" s="82" t="s">
        <v>44393</v>
      </c>
      <c r="AE2191" s="82" t="s">
        <v>44394</v>
      </c>
      <c r="AF2191" s="82" t="s">
        <v>44395</v>
      </c>
      <c r="AG2191" s="82" t="s">
        <v>382</v>
      </c>
      <c r="AH2191" s="82" t="s">
        <v>44396</v>
      </c>
      <c r="AI2191" s="82" t="s">
        <v>7594</v>
      </c>
      <c r="AJ2191" s="82" t="s">
        <v>44279</v>
      </c>
      <c r="AK2191" s="82" t="s">
        <v>44397</v>
      </c>
      <c r="AL2191" s="82" t="s">
        <v>415</v>
      </c>
    </row>
    <row r="2192" spans="1:38" x14ac:dyDescent="0.25">
      <c r="A2192" s="82" t="s">
        <v>44398</v>
      </c>
      <c r="B2192" s="82">
        <v>94.012</v>
      </c>
      <c r="C2192" s="82" t="s">
        <v>44399</v>
      </c>
      <c r="D2192" s="82" t="s">
        <v>44253</v>
      </c>
      <c r="E2192" s="82" t="s">
        <v>44400</v>
      </c>
      <c r="F2192" s="82" t="s">
        <v>44401</v>
      </c>
      <c r="G2192" s="82" t="s">
        <v>359</v>
      </c>
      <c r="H2192" s="82" t="s">
        <v>360</v>
      </c>
      <c r="I2192" s="82" t="s">
        <v>44402</v>
      </c>
      <c r="J2192" s="82" t="s">
        <v>44402</v>
      </c>
      <c r="K2192" s="82" t="s">
        <v>44333</v>
      </c>
      <c r="L2192" s="82" t="s">
        <v>421</v>
      </c>
      <c r="M2192" s="82" t="s">
        <v>44403</v>
      </c>
      <c r="N2192" s="82" t="s">
        <v>44404</v>
      </c>
      <c r="O2192" s="82" t="s">
        <v>558</v>
      </c>
      <c r="P2192" s="82" t="s">
        <v>44402</v>
      </c>
      <c r="Q2192" s="82" t="s">
        <v>44291</v>
      </c>
      <c r="R2192" s="82" t="s">
        <v>44402</v>
      </c>
      <c r="S2192" s="82" t="s">
        <v>44405</v>
      </c>
      <c r="T2192" s="82" t="s">
        <v>44352</v>
      </c>
      <c r="U2192" s="82" t="s">
        <v>44406</v>
      </c>
      <c r="V2192" s="82" t="s">
        <v>44296</v>
      </c>
      <c r="W2192" s="82" t="s">
        <v>44407</v>
      </c>
      <c r="X2192" s="82" t="s">
        <v>44269</v>
      </c>
      <c r="Y2192" s="82" t="s">
        <v>44408</v>
      </c>
      <c r="Z2192" s="82" t="s">
        <v>44409</v>
      </c>
      <c r="AA2192" s="82" t="s">
        <v>44410</v>
      </c>
      <c r="AB2192" s="82" t="s">
        <v>382</v>
      </c>
      <c r="AC2192" s="82" t="s">
        <v>44411</v>
      </c>
      <c r="AD2192" s="82" t="s">
        <v>44412</v>
      </c>
      <c r="AE2192" s="82" t="s">
        <v>44413</v>
      </c>
      <c r="AF2192" s="82" t="s">
        <v>382</v>
      </c>
      <c r="AG2192" s="82" t="s">
        <v>44414</v>
      </c>
      <c r="AH2192" s="82" t="s">
        <v>44415</v>
      </c>
      <c r="AI2192" s="82" t="s">
        <v>44416</v>
      </c>
      <c r="AJ2192" s="82" t="s">
        <v>44279</v>
      </c>
      <c r="AK2192" s="82" t="s">
        <v>44417</v>
      </c>
      <c r="AL2192" s="82" t="s">
        <v>415</v>
      </c>
    </row>
    <row r="2193" spans="1:38" x14ac:dyDescent="0.25">
      <c r="A2193" s="82" t="s">
        <v>44418</v>
      </c>
      <c r="B2193" s="82">
        <v>94.013000000000005</v>
      </c>
      <c r="C2193" s="82" t="s">
        <v>44419</v>
      </c>
      <c r="D2193" s="82" t="s">
        <v>44253</v>
      </c>
      <c r="E2193" s="82" t="s">
        <v>44420</v>
      </c>
      <c r="F2193" s="82" t="s">
        <v>44421</v>
      </c>
      <c r="G2193" s="82" t="s">
        <v>1144</v>
      </c>
      <c r="H2193" s="82" t="s">
        <v>360</v>
      </c>
      <c r="I2193" s="82" t="s">
        <v>44422</v>
      </c>
      <c r="J2193" s="82" t="s">
        <v>44423</v>
      </c>
      <c r="K2193" s="82" t="s">
        <v>44424</v>
      </c>
      <c r="L2193" s="82" t="s">
        <v>44425</v>
      </c>
      <c r="M2193" s="82" t="s">
        <v>44426</v>
      </c>
      <c r="N2193" s="82" t="s">
        <v>44427</v>
      </c>
      <c r="O2193" s="82" t="s">
        <v>558</v>
      </c>
      <c r="P2193" s="82" t="s">
        <v>360</v>
      </c>
      <c r="Q2193" s="82" t="s">
        <v>44428</v>
      </c>
      <c r="R2193" s="82" t="s">
        <v>44429</v>
      </c>
      <c r="S2193" s="82" t="s">
        <v>400</v>
      </c>
      <c r="T2193" s="82" t="s">
        <v>44430</v>
      </c>
      <c r="U2193" s="82" t="s">
        <v>44431</v>
      </c>
      <c r="V2193" s="82" t="s">
        <v>44432</v>
      </c>
      <c r="W2193" s="82" t="s">
        <v>44433</v>
      </c>
      <c r="X2193" s="82" t="s">
        <v>44269</v>
      </c>
      <c r="Y2193" s="82" t="s">
        <v>44434</v>
      </c>
      <c r="Z2193" s="82" t="s">
        <v>44435</v>
      </c>
      <c r="AA2193" s="82" t="s">
        <v>44436</v>
      </c>
      <c r="AB2193" s="82" t="s">
        <v>44437</v>
      </c>
      <c r="AC2193" s="82" t="s">
        <v>44438</v>
      </c>
      <c r="AD2193" s="82" t="s">
        <v>44439</v>
      </c>
      <c r="AE2193" s="82" t="s">
        <v>44440</v>
      </c>
      <c r="AF2193" s="82" t="s">
        <v>382</v>
      </c>
      <c r="AG2193" s="82" t="s">
        <v>382</v>
      </c>
      <c r="AH2193" s="82" t="s">
        <v>44441</v>
      </c>
      <c r="AI2193" s="82" t="s">
        <v>7594</v>
      </c>
      <c r="AJ2193" s="82" t="s">
        <v>44279</v>
      </c>
      <c r="AK2193" s="82" t="s">
        <v>44442</v>
      </c>
      <c r="AL2193" s="82" t="s">
        <v>415</v>
      </c>
    </row>
    <row r="2194" spans="1:38" x14ac:dyDescent="0.25">
      <c r="A2194" s="82" t="s">
        <v>44443</v>
      </c>
      <c r="B2194" s="82">
        <v>94.013999999999996</v>
      </c>
      <c r="C2194" s="82" t="s">
        <v>44444</v>
      </c>
      <c r="D2194" s="82" t="s">
        <v>44253</v>
      </c>
      <c r="E2194" s="82" t="s">
        <v>44445</v>
      </c>
      <c r="F2194" s="82" t="s">
        <v>44446</v>
      </c>
      <c r="G2194" s="82" t="s">
        <v>359</v>
      </c>
      <c r="H2194" s="82" t="s">
        <v>360</v>
      </c>
      <c r="I2194" s="82" t="s">
        <v>44402</v>
      </c>
      <c r="J2194" s="82" t="s">
        <v>44402</v>
      </c>
      <c r="K2194" s="82" t="s">
        <v>44333</v>
      </c>
      <c r="L2194" s="82" t="s">
        <v>421</v>
      </c>
      <c r="M2194" s="82" t="s">
        <v>44403</v>
      </c>
      <c r="N2194" s="82" t="s">
        <v>44404</v>
      </c>
      <c r="O2194" s="82" t="s">
        <v>558</v>
      </c>
      <c r="P2194" s="82" t="s">
        <v>44402</v>
      </c>
      <c r="Q2194" s="82" t="s">
        <v>44291</v>
      </c>
      <c r="R2194" s="82" t="s">
        <v>44402</v>
      </c>
      <c r="S2194" s="82" t="s">
        <v>44447</v>
      </c>
      <c r="T2194" s="82" t="s">
        <v>44352</v>
      </c>
      <c r="U2194" s="82" t="s">
        <v>44406</v>
      </c>
      <c r="V2194" s="82" t="s">
        <v>44296</v>
      </c>
      <c r="W2194" s="82" t="s">
        <v>44407</v>
      </c>
      <c r="X2194" s="82" t="s">
        <v>44269</v>
      </c>
      <c r="Y2194" s="82" t="s">
        <v>44448</v>
      </c>
      <c r="Z2194" s="82" t="s">
        <v>44409</v>
      </c>
      <c r="AA2194" s="82" t="s">
        <v>44449</v>
      </c>
      <c r="AB2194" s="82" t="s">
        <v>382</v>
      </c>
      <c r="AC2194" s="82" t="s">
        <v>44450</v>
      </c>
      <c r="AD2194" s="82" t="s">
        <v>44412</v>
      </c>
      <c r="AE2194" s="82" t="s">
        <v>44451</v>
      </c>
      <c r="AF2194" s="82" t="s">
        <v>382</v>
      </c>
      <c r="AG2194" s="82" t="s">
        <v>44452</v>
      </c>
      <c r="AH2194" s="82" t="s">
        <v>44415</v>
      </c>
      <c r="AI2194" s="82" t="s">
        <v>44416</v>
      </c>
      <c r="AJ2194" s="82" t="s">
        <v>44279</v>
      </c>
      <c r="AK2194" s="82" t="s">
        <v>44453</v>
      </c>
      <c r="AL2194" s="82" t="s">
        <v>415</v>
      </c>
    </row>
    <row r="2195" spans="1:38" x14ac:dyDescent="0.25">
      <c r="A2195" s="82" t="s">
        <v>44454</v>
      </c>
      <c r="B2195" s="82">
        <v>94.016000000000005</v>
      </c>
      <c r="C2195" s="82" t="s">
        <v>44455</v>
      </c>
      <c r="D2195" s="82" t="s">
        <v>44253</v>
      </c>
      <c r="E2195" s="82" t="s">
        <v>44456</v>
      </c>
      <c r="F2195" s="82" t="s">
        <v>44457</v>
      </c>
      <c r="G2195" s="82" t="s">
        <v>2317</v>
      </c>
      <c r="H2195" s="82" t="s">
        <v>360</v>
      </c>
      <c r="I2195" s="82" t="s">
        <v>44256</v>
      </c>
      <c r="J2195" s="82" t="s">
        <v>44458</v>
      </c>
      <c r="K2195" s="82" t="s">
        <v>44459</v>
      </c>
      <c r="L2195" s="82" t="s">
        <v>580</v>
      </c>
      <c r="M2195" s="82" t="s">
        <v>44259</v>
      </c>
      <c r="N2195" s="82" t="s">
        <v>44460</v>
      </c>
      <c r="O2195" s="82" t="s">
        <v>558</v>
      </c>
      <c r="P2195" s="82" t="s">
        <v>44256</v>
      </c>
      <c r="Q2195" s="82" t="s">
        <v>44461</v>
      </c>
      <c r="R2195" s="82" t="s">
        <v>44462</v>
      </c>
      <c r="S2195" s="82" t="s">
        <v>44463</v>
      </c>
      <c r="T2195" s="82" t="s">
        <v>44464</v>
      </c>
      <c r="U2195" s="82" t="s">
        <v>44465</v>
      </c>
      <c r="V2195" s="82" t="s">
        <v>44267</v>
      </c>
      <c r="W2195" s="82" t="s">
        <v>44297</v>
      </c>
      <c r="X2195" s="82" t="s">
        <v>44466</v>
      </c>
      <c r="Y2195" s="82" t="s">
        <v>44467</v>
      </c>
      <c r="Z2195" s="82" t="s">
        <v>44468</v>
      </c>
      <c r="AA2195" s="82" t="s">
        <v>44469</v>
      </c>
      <c r="AB2195" s="82" t="s">
        <v>44273</v>
      </c>
      <c r="AC2195" s="82" t="s">
        <v>44274</v>
      </c>
      <c r="AD2195" s="82" t="s">
        <v>44470</v>
      </c>
      <c r="AE2195" s="82" t="s">
        <v>44471</v>
      </c>
      <c r="AF2195" s="82" t="s">
        <v>44472</v>
      </c>
      <c r="AG2195" s="82" t="s">
        <v>382</v>
      </c>
      <c r="AH2195" s="82" t="s">
        <v>44278</v>
      </c>
      <c r="AI2195" s="82" t="s">
        <v>7594</v>
      </c>
      <c r="AJ2195" s="82" t="s">
        <v>44279</v>
      </c>
      <c r="AK2195" s="82" t="s">
        <v>44473</v>
      </c>
      <c r="AL2195" s="82" t="s">
        <v>415</v>
      </c>
    </row>
    <row r="2196" spans="1:38" x14ac:dyDescent="0.25">
      <c r="A2196" s="82" t="s">
        <v>44474</v>
      </c>
      <c r="B2196" s="82">
        <v>94.016999999999996</v>
      </c>
      <c r="C2196" s="82" t="s">
        <v>44475</v>
      </c>
      <c r="D2196" s="82" t="s">
        <v>44253</v>
      </c>
      <c r="E2196" s="82" t="s">
        <v>44476</v>
      </c>
      <c r="F2196" s="82" t="s">
        <v>44477</v>
      </c>
      <c r="G2196" s="82" t="s">
        <v>2317</v>
      </c>
      <c r="H2196" s="82" t="s">
        <v>360</v>
      </c>
      <c r="I2196" s="82" t="s">
        <v>44478</v>
      </c>
      <c r="J2196" s="82" t="s">
        <v>44479</v>
      </c>
      <c r="K2196" s="82" t="s">
        <v>44480</v>
      </c>
      <c r="L2196" s="82" t="s">
        <v>580</v>
      </c>
      <c r="M2196" s="82" t="s">
        <v>44481</v>
      </c>
      <c r="N2196" s="82" t="s">
        <v>44482</v>
      </c>
      <c r="O2196" s="82" t="s">
        <v>558</v>
      </c>
      <c r="P2196" s="82" t="s">
        <v>44256</v>
      </c>
      <c r="Q2196" s="82" t="s">
        <v>44483</v>
      </c>
      <c r="R2196" s="82" t="s">
        <v>44484</v>
      </c>
      <c r="S2196" s="82" t="s">
        <v>368</v>
      </c>
      <c r="T2196" s="82" t="s">
        <v>44485</v>
      </c>
      <c r="U2196" s="82" t="s">
        <v>44486</v>
      </c>
      <c r="V2196" s="82" t="s">
        <v>44267</v>
      </c>
      <c r="W2196" s="82" t="s">
        <v>44487</v>
      </c>
      <c r="X2196" s="82" t="s">
        <v>44466</v>
      </c>
      <c r="Y2196" s="82" t="s">
        <v>44488</v>
      </c>
      <c r="Z2196" s="82" t="s">
        <v>44489</v>
      </c>
      <c r="AA2196" s="82" t="s">
        <v>376</v>
      </c>
      <c r="AB2196" s="82" t="s">
        <v>44490</v>
      </c>
      <c r="AC2196" s="82" t="s">
        <v>44274</v>
      </c>
      <c r="AD2196" s="82" t="s">
        <v>44491</v>
      </c>
      <c r="AE2196" s="82" t="s">
        <v>44492</v>
      </c>
      <c r="AF2196" s="82" t="s">
        <v>44493</v>
      </c>
      <c r="AG2196" s="82" t="s">
        <v>382</v>
      </c>
      <c r="AH2196" s="82" t="s">
        <v>44494</v>
      </c>
      <c r="AI2196" s="82" t="s">
        <v>44495</v>
      </c>
      <c r="AJ2196" s="82" t="s">
        <v>44279</v>
      </c>
      <c r="AK2196" s="82" t="s">
        <v>44496</v>
      </c>
      <c r="AL2196" s="82" t="s">
        <v>415</v>
      </c>
    </row>
    <row r="2197" spans="1:38" x14ac:dyDescent="0.25">
      <c r="A2197" s="82" t="s">
        <v>44497</v>
      </c>
      <c r="B2197" s="82">
        <v>94.019000000000005</v>
      </c>
      <c r="C2197" s="82" t="s">
        <v>44498</v>
      </c>
      <c r="D2197" s="82" t="s">
        <v>44253</v>
      </c>
      <c r="E2197" s="82" t="s">
        <v>44499</v>
      </c>
      <c r="F2197" s="82" t="s">
        <v>44500</v>
      </c>
      <c r="G2197" s="82" t="s">
        <v>600</v>
      </c>
      <c r="H2197" s="82" t="s">
        <v>360</v>
      </c>
      <c r="I2197" s="82" t="s">
        <v>44402</v>
      </c>
      <c r="J2197" s="82" t="s">
        <v>44402</v>
      </c>
      <c r="K2197" s="82" t="s">
        <v>44501</v>
      </c>
      <c r="L2197" s="82" t="s">
        <v>421</v>
      </c>
      <c r="M2197" s="82" t="s">
        <v>44502</v>
      </c>
      <c r="N2197" s="82" t="s">
        <v>44503</v>
      </c>
      <c r="O2197" s="82" t="s">
        <v>558</v>
      </c>
      <c r="P2197" s="82" t="s">
        <v>44504</v>
      </c>
      <c r="Q2197" s="82" t="s">
        <v>44291</v>
      </c>
      <c r="R2197" s="82" t="s">
        <v>44505</v>
      </c>
      <c r="S2197" s="82" t="s">
        <v>44506</v>
      </c>
      <c r="T2197" s="82" t="s">
        <v>44507</v>
      </c>
      <c r="U2197" s="82" t="s">
        <v>44508</v>
      </c>
      <c r="V2197" s="82" t="s">
        <v>44296</v>
      </c>
      <c r="W2197" s="82" t="s">
        <v>44509</v>
      </c>
      <c r="X2197" s="82" t="s">
        <v>44269</v>
      </c>
      <c r="Y2197" s="82" t="s">
        <v>44510</v>
      </c>
      <c r="AA2197" s="82" t="s">
        <v>376</v>
      </c>
      <c r="AB2197" s="82" t="s">
        <v>44511</v>
      </c>
      <c r="AC2197" s="82" t="s">
        <v>40514</v>
      </c>
      <c r="AD2197" s="82" t="s">
        <v>44512</v>
      </c>
      <c r="AE2197" s="82" t="s">
        <v>44513</v>
      </c>
      <c r="AF2197" s="82" t="s">
        <v>382</v>
      </c>
      <c r="AG2197" s="82" t="s">
        <v>44514</v>
      </c>
      <c r="AH2197" s="82" t="s">
        <v>44515</v>
      </c>
      <c r="AI2197" s="82" t="s">
        <v>44516</v>
      </c>
      <c r="AJ2197" s="82" t="s">
        <v>44279</v>
      </c>
      <c r="AK2197" s="82" t="s">
        <v>44517</v>
      </c>
      <c r="AL2197" s="82" t="s">
        <v>415</v>
      </c>
    </row>
    <row r="2198" spans="1:38" x14ac:dyDescent="0.25">
      <c r="A2198" s="82" t="s">
        <v>44518</v>
      </c>
      <c r="B2198" s="82">
        <v>94.02</v>
      </c>
      <c r="C2198" s="82" t="s">
        <v>44519</v>
      </c>
      <c r="D2198" s="82" t="s">
        <v>44253</v>
      </c>
      <c r="E2198" s="82" t="s">
        <v>44520</v>
      </c>
      <c r="F2198" s="82" t="s">
        <v>44521</v>
      </c>
      <c r="G2198" s="82" t="s">
        <v>600</v>
      </c>
      <c r="H2198" s="82" t="s">
        <v>360</v>
      </c>
      <c r="I2198" s="82" t="s">
        <v>44522</v>
      </c>
      <c r="J2198" s="82" t="s">
        <v>44522</v>
      </c>
      <c r="K2198" s="82" t="s">
        <v>44523</v>
      </c>
      <c r="L2198" s="82" t="s">
        <v>44524</v>
      </c>
      <c r="M2198" s="82" t="s">
        <v>44525</v>
      </c>
      <c r="N2198" s="82" t="s">
        <v>44526</v>
      </c>
      <c r="O2198" s="82" t="s">
        <v>366</v>
      </c>
      <c r="P2198" s="82" t="s">
        <v>44527</v>
      </c>
      <c r="Q2198" s="82" t="s">
        <v>44291</v>
      </c>
      <c r="R2198" s="82" t="s">
        <v>44528</v>
      </c>
      <c r="S2198" s="82" t="s">
        <v>400</v>
      </c>
      <c r="T2198" s="82" t="s">
        <v>44529</v>
      </c>
      <c r="U2198" s="82" t="s">
        <v>44530</v>
      </c>
      <c r="V2198" s="82" t="s">
        <v>44531</v>
      </c>
      <c r="W2198" s="82" t="s">
        <v>44532</v>
      </c>
      <c r="X2198" s="82" t="s">
        <v>44533</v>
      </c>
      <c r="Y2198" s="82" t="s">
        <v>44534</v>
      </c>
      <c r="Z2198" s="82" t="s">
        <v>44535</v>
      </c>
      <c r="AA2198" s="82" t="s">
        <v>44536</v>
      </c>
      <c r="AB2198" s="82" t="s">
        <v>44537</v>
      </c>
      <c r="AC2198" s="82" t="s">
        <v>1011</v>
      </c>
      <c r="AD2198" s="82" t="s">
        <v>44538</v>
      </c>
      <c r="AE2198" s="82" t="s">
        <v>44539</v>
      </c>
      <c r="AF2198" s="82" t="s">
        <v>382</v>
      </c>
      <c r="AG2198" s="82" t="s">
        <v>382</v>
      </c>
      <c r="AH2198" s="82" t="s">
        <v>44540</v>
      </c>
      <c r="AI2198" s="82" t="s">
        <v>4999</v>
      </c>
      <c r="AJ2198" s="82" t="s">
        <v>44279</v>
      </c>
      <c r="AK2198" s="82" t="s">
        <v>44541</v>
      </c>
      <c r="AL2198" s="82" t="s">
        <v>415</v>
      </c>
    </row>
    <row r="2199" spans="1:38" x14ac:dyDescent="0.25">
      <c r="A2199" s="82" t="s">
        <v>44542</v>
      </c>
      <c r="B2199" s="82">
        <v>94.021000000000001</v>
      </c>
      <c r="C2199" s="82" t="s">
        <v>44542</v>
      </c>
      <c r="D2199" s="82" t="s">
        <v>44253</v>
      </c>
      <c r="E2199" s="82" t="s">
        <v>44543</v>
      </c>
      <c r="F2199" s="82" t="s">
        <v>44544</v>
      </c>
      <c r="G2199" s="82" t="s">
        <v>2317</v>
      </c>
      <c r="H2199" s="82" t="s">
        <v>360</v>
      </c>
      <c r="I2199" s="82" t="s">
        <v>44545</v>
      </c>
      <c r="J2199" s="82" t="s">
        <v>11</v>
      </c>
      <c r="K2199" s="82" t="s">
        <v>44546</v>
      </c>
      <c r="L2199" s="82" t="s">
        <v>421</v>
      </c>
      <c r="M2199" s="82" t="s">
        <v>44313</v>
      </c>
      <c r="N2199" s="82" t="s">
        <v>44547</v>
      </c>
      <c r="O2199" s="82" t="s">
        <v>558</v>
      </c>
      <c r="P2199" s="82" t="s">
        <v>44332</v>
      </c>
      <c r="Q2199" s="82" t="s">
        <v>44291</v>
      </c>
      <c r="R2199" s="82" t="s">
        <v>44332</v>
      </c>
      <c r="S2199" s="82" t="s">
        <v>44548</v>
      </c>
      <c r="T2199" s="82" t="s">
        <v>44549</v>
      </c>
      <c r="U2199" s="82" t="s">
        <v>44550</v>
      </c>
      <c r="V2199" s="82" t="s">
        <v>44531</v>
      </c>
      <c r="W2199" s="82" t="s">
        <v>44551</v>
      </c>
      <c r="X2199" s="82" t="s">
        <v>44319</v>
      </c>
      <c r="Y2199" s="82" t="s">
        <v>44552</v>
      </c>
      <c r="Z2199" s="82" t="s">
        <v>44338</v>
      </c>
      <c r="AA2199" s="82" t="s">
        <v>376</v>
      </c>
      <c r="AB2199" s="82" t="s">
        <v>44553</v>
      </c>
      <c r="AC2199" s="82" t="s">
        <v>40514</v>
      </c>
      <c r="AD2199" s="82" t="s">
        <v>44412</v>
      </c>
      <c r="AE2199" s="82" t="s">
        <v>44554</v>
      </c>
      <c r="AF2199" s="82" t="s">
        <v>382</v>
      </c>
      <c r="AG2199" s="82" t="s">
        <v>44555</v>
      </c>
      <c r="AH2199" s="82" t="s">
        <v>44556</v>
      </c>
      <c r="AI2199" s="82" t="s">
        <v>44557</v>
      </c>
      <c r="AJ2199" s="82" t="s">
        <v>44279</v>
      </c>
      <c r="AK2199" s="82" t="s">
        <v>44558</v>
      </c>
      <c r="AL2199" s="82" t="s">
        <v>415</v>
      </c>
    </row>
    <row r="2200" spans="1:38" x14ac:dyDescent="0.25">
      <c r="A2200" s="82" t="s">
        <v>44559</v>
      </c>
      <c r="B2200" s="82">
        <v>94.022999999999996</v>
      </c>
      <c r="C2200" s="82" t="s">
        <v>44560</v>
      </c>
      <c r="D2200" s="82" t="s">
        <v>44253</v>
      </c>
      <c r="E2200" s="82" t="s">
        <v>44561</v>
      </c>
      <c r="F2200" s="82" t="s">
        <v>44562</v>
      </c>
      <c r="G2200" s="82" t="s">
        <v>44364</v>
      </c>
      <c r="H2200" s="82" t="s">
        <v>360</v>
      </c>
      <c r="I2200" s="82" t="s">
        <v>44563</v>
      </c>
      <c r="J2200" s="82" t="s">
        <v>44564</v>
      </c>
      <c r="K2200" s="82" t="s">
        <v>44333</v>
      </c>
      <c r="L2200" s="82" t="s">
        <v>580</v>
      </c>
      <c r="M2200" s="82" t="s">
        <v>44367</v>
      </c>
      <c r="N2200" s="82" t="s">
        <v>44565</v>
      </c>
      <c r="O2200" s="82" t="s">
        <v>558</v>
      </c>
      <c r="P2200" s="82" t="s">
        <v>360</v>
      </c>
      <c r="Q2200" s="82" t="s">
        <v>44291</v>
      </c>
      <c r="R2200" s="82" t="s">
        <v>44566</v>
      </c>
      <c r="S2200" s="82" t="s">
        <v>400</v>
      </c>
      <c r="T2200" s="82" t="s">
        <v>44567</v>
      </c>
      <c r="U2200" s="82" t="s">
        <v>44568</v>
      </c>
      <c r="V2200" s="82" t="s">
        <v>632</v>
      </c>
      <c r="W2200" s="82" t="s">
        <v>44569</v>
      </c>
      <c r="X2200" s="82" t="s">
        <v>44269</v>
      </c>
      <c r="Y2200" s="82" t="s">
        <v>44570</v>
      </c>
      <c r="Z2200" s="82" t="s">
        <v>44571</v>
      </c>
      <c r="AA2200" s="82" t="s">
        <v>376</v>
      </c>
      <c r="AB2200" s="82" t="s">
        <v>44572</v>
      </c>
      <c r="AC2200" s="82" t="s">
        <v>1011</v>
      </c>
      <c r="AD2200" s="82" t="s">
        <v>44573</v>
      </c>
      <c r="AE2200" s="82" t="s">
        <v>44303</v>
      </c>
      <c r="AF2200" s="82" t="s">
        <v>382</v>
      </c>
      <c r="AG2200" s="82" t="s">
        <v>382</v>
      </c>
      <c r="AH2200" s="82" t="s">
        <v>44574</v>
      </c>
      <c r="AI2200" s="82" t="s">
        <v>44575</v>
      </c>
      <c r="AJ2200" s="82" t="s">
        <v>44279</v>
      </c>
      <c r="AK2200" s="82" t="s">
        <v>44576</v>
      </c>
      <c r="AL2200" s="82" t="s">
        <v>415</v>
      </c>
    </row>
    <row r="2201" spans="1:38" x14ac:dyDescent="0.25">
      <c r="A2201" s="82" t="s">
        <v>44577</v>
      </c>
      <c r="B2201" s="82">
        <v>94.024000000000001</v>
      </c>
      <c r="C2201" s="82" t="s">
        <v>44578</v>
      </c>
      <c r="D2201" s="82" t="s">
        <v>44253</v>
      </c>
      <c r="E2201" s="82" t="s">
        <v>44579</v>
      </c>
      <c r="F2201" s="82" t="s">
        <v>44580</v>
      </c>
      <c r="G2201" s="82" t="s">
        <v>359</v>
      </c>
      <c r="H2201" s="82" t="s">
        <v>360</v>
      </c>
      <c r="I2201" s="82" t="s">
        <v>44332</v>
      </c>
      <c r="J2201" s="82" t="s">
        <v>44332</v>
      </c>
      <c r="K2201" s="82" t="s">
        <v>44312</v>
      </c>
      <c r="L2201" s="82" t="s">
        <v>421</v>
      </c>
      <c r="M2201" s="82" t="s">
        <v>44313</v>
      </c>
      <c r="N2201" s="82" t="s">
        <v>44334</v>
      </c>
      <c r="O2201" s="82" t="s">
        <v>558</v>
      </c>
      <c r="P2201" s="82" t="s">
        <v>44332</v>
      </c>
      <c r="Q2201" s="82" t="s">
        <v>44291</v>
      </c>
      <c r="R2201" s="82" t="s">
        <v>44332</v>
      </c>
      <c r="S2201" s="82" t="s">
        <v>44581</v>
      </c>
      <c r="T2201" s="82" t="s">
        <v>44265</v>
      </c>
      <c r="U2201" s="82" t="s">
        <v>44336</v>
      </c>
      <c r="V2201" s="82" t="s">
        <v>44296</v>
      </c>
      <c r="W2201" s="82" t="s">
        <v>44297</v>
      </c>
      <c r="X2201" s="82" t="s">
        <v>44582</v>
      </c>
      <c r="Y2201" s="82" t="s">
        <v>44583</v>
      </c>
      <c r="AA2201" s="82" t="s">
        <v>376</v>
      </c>
      <c r="AB2201" s="82" t="s">
        <v>44584</v>
      </c>
      <c r="AC2201" s="82" t="s">
        <v>1011</v>
      </c>
      <c r="AD2201" s="82" t="s">
        <v>44585</v>
      </c>
      <c r="AE2201" s="82" t="s">
        <v>44586</v>
      </c>
      <c r="AF2201" s="82" t="s">
        <v>44587</v>
      </c>
      <c r="AG2201" s="82" t="s">
        <v>382</v>
      </c>
      <c r="AH2201" s="82" t="s">
        <v>44326</v>
      </c>
      <c r="AI2201" s="82" t="s">
        <v>44588</v>
      </c>
      <c r="AJ2201" s="82" t="s">
        <v>44279</v>
      </c>
      <c r="AK2201" s="82" t="s">
        <v>44589</v>
      </c>
      <c r="AL2201" s="82" t="s">
        <v>415</v>
      </c>
    </row>
    <row r="2202" spans="1:38" x14ac:dyDescent="0.25">
      <c r="A2202" s="82" t="s">
        <v>44590</v>
      </c>
      <c r="B2202" s="82">
        <v>94.025000000000006</v>
      </c>
      <c r="C2202" s="82" t="s">
        <v>44591</v>
      </c>
      <c r="D2202" s="82" t="s">
        <v>44253</v>
      </c>
      <c r="E2202" s="82" t="s">
        <v>44592</v>
      </c>
      <c r="F2202" s="82" t="s">
        <v>44593</v>
      </c>
      <c r="G2202" s="82" t="s">
        <v>359</v>
      </c>
      <c r="H2202" s="82" t="s">
        <v>360</v>
      </c>
      <c r="I2202" s="82" t="s">
        <v>44332</v>
      </c>
      <c r="J2202" s="82" t="s">
        <v>44332</v>
      </c>
      <c r="K2202" s="82" t="s">
        <v>44594</v>
      </c>
      <c r="L2202" s="82" t="s">
        <v>421</v>
      </c>
      <c r="M2202" s="82" t="s">
        <v>44313</v>
      </c>
      <c r="N2202" s="82" t="s">
        <v>44595</v>
      </c>
      <c r="O2202" s="82" t="s">
        <v>558</v>
      </c>
      <c r="P2202" s="82" t="s">
        <v>44596</v>
      </c>
      <c r="Q2202" s="82" t="s">
        <v>44291</v>
      </c>
      <c r="R2202" s="82" t="s">
        <v>44332</v>
      </c>
      <c r="S2202" s="82" t="s">
        <v>44597</v>
      </c>
      <c r="T2202" s="82" t="s">
        <v>44598</v>
      </c>
      <c r="U2202" s="82" t="s">
        <v>44599</v>
      </c>
      <c r="V2202" s="82" t="s">
        <v>44296</v>
      </c>
      <c r="W2202" s="82" t="s">
        <v>44600</v>
      </c>
      <c r="X2202" s="82" t="s">
        <v>44298</v>
      </c>
      <c r="Y2202" s="82" t="s">
        <v>44601</v>
      </c>
      <c r="Z2202" s="82" t="s">
        <v>44338</v>
      </c>
      <c r="AA2202" s="82" t="s">
        <v>44602</v>
      </c>
      <c r="AB2202" s="82" t="s">
        <v>44603</v>
      </c>
      <c r="AC2202" s="82" t="s">
        <v>44604</v>
      </c>
      <c r="AD2202" s="82" t="s">
        <v>44412</v>
      </c>
      <c r="AE2202" s="82" t="s">
        <v>44605</v>
      </c>
      <c r="AF2202" s="82" t="s">
        <v>44606</v>
      </c>
      <c r="AG2202" s="82" t="s">
        <v>44607</v>
      </c>
      <c r="AH2202" s="82" t="s">
        <v>44341</v>
      </c>
      <c r="AI2202" s="82" t="s">
        <v>44608</v>
      </c>
      <c r="AJ2202" s="82" t="s">
        <v>44279</v>
      </c>
      <c r="AK2202" s="82" t="s">
        <v>44609</v>
      </c>
      <c r="AL2202" s="82" t="s">
        <v>415</v>
      </c>
    </row>
    <row r="2203" spans="1:38" x14ac:dyDescent="0.25">
      <c r="A2203" s="82" t="s">
        <v>44610</v>
      </c>
      <c r="B2203" s="82">
        <v>94.025999999999996</v>
      </c>
      <c r="D2203" s="82" t="s">
        <v>44253</v>
      </c>
      <c r="E2203" s="82" t="s">
        <v>44611</v>
      </c>
      <c r="F2203" s="82" t="s">
        <v>44612</v>
      </c>
      <c r="G2203" s="82" t="s">
        <v>600</v>
      </c>
      <c r="H2203" s="82" t="s">
        <v>360</v>
      </c>
      <c r="I2203" s="82" t="s">
        <v>44613</v>
      </c>
      <c r="J2203" s="82" t="s">
        <v>44613</v>
      </c>
      <c r="K2203" s="82" t="s">
        <v>44312</v>
      </c>
      <c r="L2203" s="82" t="s">
        <v>421</v>
      </c>
      <c r="M2203" s="82" t="s">
        <v>44614</v>
      </c>
      <c r="N2203" s="82" t="s">
        <v>44615</v>
      </c>
      <c r="O2203" s="82" t="s">
        <v>558</v>
      </c>
      <c r="P2203" s="82" t="s">
        <v>44402</v>
      </c>
      <c r="Q2203" s="82" t="s">
        <v>44291</v>
      </c>
      <c r="R2203" s="82" t="s">
        <v>44402</v>
      </c>
      <c r="S2203" s="82" t="s">
        <v>368</v>
      </c>
      <c r="T2203" s="82" t="s">
        <v>44616</v>
      </c>
      <c r="U2203" s="82" t="s">
        <v>44617</v>
      </c>
      <c r="V2203" s="82" t="s">
        <v>44296</v>
      </c>
      <c r="W2203" s="82" t="s">
        <v>44297</v>
      </c>
      <c r="X2203" s="82" t="s">
        <v>44618</v>
      </c>
      <c r="Y2203" s="82" t="s">
        <v>44619</v>
      </c>
      <c r="Z2203" s="82" t="s">
        <v>44620</v>
      </c>
      <c r="AA2203" s="82" t="s">
        <v>44621</v>
      </c>
      <c r="AB2203" s="82" t="s">
        <v>382</v>
      </c>
      <c r="AC2203" s="82" t="s">
        <v>44622</v>
      </c>
      <c r="AD2203" s="82" t="s">
        <v>44623</v>
      </c>
      <c r="AE2203" s="82" t="s">
        <v>44303</v>
      </c>
      <c r="AF2203" s="82" t="s">
        <v>382</v>
      </c>
      <c r="AG2203" s="82" t="s">
        <v>382</v>
      </c>
      <c r="AH2203" s="82" t="s">
        <v>44624</v>
      </c>
      <c r="AI2203" s="82" t="s">
        <v>26840</v>
      </c>
      <c r="AJ2203" s="82" t="s">
        <v>44279</v>
      </c>
      <c r="AK2203" s="82" t="s">
        <v>44625</v>
      </c>
      <c r="AL2203" s="82" t="s">
        <v>415</v>
      </c>
    </row>
    <row r="2204" spans="1:38" x14ac:dyDescent="0.25">
      <c r="A2204" s="82" t="s">
        <v>44626</v>
      </c>
      <c r="B2204" s="82">
        <v>95.001000000000005</v>
      </c>
      <c r="C2204" s="82" t="s">
        <v>44627</v>
      </c>
      <c r="D2204" s="82" t="s">
        <v>44628</v>
      </c>
      <c r="E2204" s="82" t="s">
        <v>44629</v>
      </c>
      <c r="F2204" s="82" t="s">
        <v>44630</v>
      </c>
      <c r="G2204" s="82" t="s">
        <v>359</v>
      </c>
      <c r="H2204" s="82" t="s">
        <v>360</v>
      </c>
      <c r="I2204" s="82" t="s">
        <v>44631</v>
      </c>
      <c r="J2204" s="82" t="s">
        <v>44632</v>
      </c>
      <c r="K2204" s="82" t="s">
        <v>44633</v>
      </c>
      <c r="L2204" s="82" t="s">
        <v>580</v>
      </c>
      <c r="M2204" s="82" t="s">
        <v>44634</v>
      </c>
      <c r="N2204" s="82" t="s">
        <v>44635</v>
      </c>
      <c r="O2204" s="82" t="s">
        <v>44636</v>
      </c>
      <c r="P2204" s="82" t="s">
        <v>360</v>
      </c>
      <c r="Q2204" s="82" t="s">
        <v>360</v>
      </c>
      <c r="R2204" s="82" t="s">
        <v>44637</v>
      </c>
      <c r="S2204" s="82" t="s">
        <v>400</v>
      </c>
      <c r="T2204" s="82" t="s">
        <v>44638</v>
      </c>
      <c r="U2204" s="82" t="s">
        <v>44639</v>
      </c>
      <c r="V2204" s="82" t="s">
        <v>632</v>
      </c>
      <c r="W2204" s="82" t="s">
        <v>44640</v>
      </c>
      <c r="X2204" s="82" t="s">
        <v>44641</v>
      </c>
      <c r="Y2204" s="82" t="s">
        <v>44642</v>
      </c>
      <c r="Z2204" s="82" t="s">
        <v>44643</v>
      </c>
      <c r="AA2204" s="82" t="s">
        <v>376</v>
      </c>
      <c r="AB2204" s="82" t="s">
        <v>44644</v>
      </c>
      <c r="AC2204" s="82" t="s">
        <v>1011</v>
      </c>
      <c r="AD2204" s="82" t="s">
        <v>44645</v>
      </c>
      <c r="AE2204" s="82" t="s">
        <v>44646</v>
      </c>
      <c r="AF2204" s="82" t="s">
        <v>382</v>
      </c>
      <c r="AG2204" s="82" t="s">
        <v>382</v>
      </c>
      <c r="AH2204" s="82" t="s">
        <v>44647</v>
      </c>
      <c r="AI2204" s="82" t="s">
        <v>44648</v>
      </c>
      <c r="AJ2204" s="82" t="s">
        <v>44649</v>
      </c>
      <c r="AK2204" s="82" t="s">
        <v>44650</v>
      </c>
      <c r="AL2204" s="82" t="s">
        <v>415</v>
      </c>
    </row>
    <row r="2205" spans="1:38" x14ac:dyDescent="0.25">
      <c r="A2205" s="82" t="s">
        <v>44651</v>
      </c>
      <c r="B2205" s="82">
        <v>95.003</v>
      </c>
      <c r="C2205" s="82" t="s">
        <v>44652</v>
      </c>
      <c r="D2205" s="82" t="s">
        <v>44628</v>
      </c>
      <c r="E2205" s="82" t="s">
        <v>44653</v>
      </c>
      <c r="F2205" s="82" t="s">
        <v>44654</v>
      </c>
      <c r="G2205" s="82" t="s">
        <v>360</v>
      </c>
      <c r="H2205" s="82" t="s">
        <v>360</v>
      </c>
      <c r="I2205" s="82" t="s">
        <v>44655</v>
      </c>
      <c r="J2205" s="82" t="s">
        <v>360</v>
      </c>
      <c r="K2205" s="82" t="s">
        <v>44656</v>
      </c>
      <c r="L2205" s="82" t="s">
        <v>580</v>
      </c>
      <c r="M2205" s="82" t="s">
        <v>421</v>
      </c>
      <c r="N2205" s="82" t="s">
        <v>44657</v>
      </c>
      <c r="O2205" s="82" t="s">
        <v>44658</v>
      </c>
      <c r="P2205" s="82" t="s">
        <v>360</v>
      </c>
      <c r="Q2205" s="82" t="s">
        <v>360</v>
      </c>
      <c r="R2205" s="82" t="s">
        <v>44659</v>
      </c>
      <c r="S2205" s="82" t="s">
        <v>400</v>
      </c>
      <c r="T2205" s="82" t="s">
        <v>44660</v>
      </c>
      <c r="U2205" s="82" t="s">
        <v>44661</v>
      </c>
      <c r="V2205" s="82" t="s">
        <v>44662</v>
      </c>
      <c r="W2205" s="82" t="s">
        <v>44663</v>
      </c>
      <c r="X2205" s="82" t="s">
        <v>44664</v>
      </c>
      <c r="Y2205" s="82" t="s">
        <v>44665</v>
      </c>
      <c r="Z2205" s="82" t="s">
        <v>44666</v>
      </c>
      <c r="AA2205" s="82" t="s">
        <v>376</v>
      </c>
      <c r="AB2205" s="82" t="s">
        <v>382</v>
      </c>
      <c r="AC2205" s="82" t="s">
        <v>1011</v>
      </c>
      <c r="AD2205" s="82" t="s">
        <v>44667</v>
      </c>
      <c r="AE2205" s="82" t="s">
        <v>44668</v>
      </c>
      <c r="AF2205" s="82" t="s">
        <v>382</v>
      </c>
      <c r="AG2205" s="82" t="s">
        <v>382</v>
      </c>
      <c r="AH2205" s="82" t="s">
        <v>44669</v>
      </c>
      <c r="AI2205" s="82" t="s">
        <v>38029</v>
      </c>
      <c r="AJ2205" s="82" t="s">
        <v>44649</v>
      </c>
      <c r="AK2205" s="82" t="s">
        <v>44670</v>
      </c>
      <c r="AL2205" s="82" t="s">
        <v>415</v>
      </c>
    </row>
    <row r="2206" spans="1:38" x14ac:dyDescent="0.25">
      <c r="A2206" s="82" t="s">
        <v>44671</v>
      </c>
      <c r="B2206" s="82">
        <v>95.004000000000005</v>
      </c>
      <c r="D2206" s="82" t="s">
        <v>44628</v>
      </c>
      <c r="E2206" s="82" t="s">
        <v>44672</v>
      </c>
      <c r="F2206" s="82" t="s">
        <v>44673</v>
      </c>
      <c r="G2206" s="82" t="s">
        <v>359</v>
      </c>
      <c r="H2206" s="82" t="s">
        <v>360</v>
      </c>
      <c r="I2206" s="82" t="s">
        <v>44674</v>
      </c>
      <c r="J2206" s="82" t="s">
        <v>44674</v>
      </c>
      <c r="K2206" s="82" t="s">
        <v>44675</v>
      </c>
      <c r="L2206" s="82" t="s">
        <v>421</v>
      </c>
      <c r="M2206" s="82" t="s">
        <v>44676</v>
      </c>
      <c r="N2206" s="82" t="s">
        <v>44677</v>
      </c>
      <c r="O2206" s="82" t="s">
        <v>558</v>
      </c>
      <c r="P2206" s="82" t="s">
        <v>44678</v>
      </c>
      <c r="Q2206" s="82" t="s">
        <v>360</v>
      </c>
      <c r="R2206" s="82" t="s">
        <v>360</v>
      </c>
      <c r="S2206" s="82" t="s">
        <v>400</v>
      </c>
      <c r="T2206" s="82" t="s">
        <v>44679</v>
      </c>
      <c r="U2206" s="82" t="s">
        <v>44680</v>
      </c>
      <c r="V2206" s="82" t="s">
        <v>632</v>
      </c>
      <c r="W2206" s="82" t="s">
        <v>36484</v>
      </c>
      <c r="X2206" s="82" t="s">
        <v>44681</v>
      </c>
      <c r="Y2206" s="82" t="s">
        <v>44682</v>
      </c>
      <c r="AA2206" s="82" t="s">
        <v>376</v>
      </c>
      <c r="AB2206" s="82" t="s">
        <v>44683</v>
      </c>
      <c r="AC2206" s="82" t="s">
        <v>735</v>
      </c>
      <c r="AD2206" s="82" t="s">
        <v>44684</v>
      </c>
      <c r="AE2206" s="82" t="s">
        <v>44668</v>
      </c>
      <c r="AF2206" s="82" t="s">
        <v>382</v>
      </c>
      <c r="AG2206" s="82" t="s">
        <v>382</v>
      </c>
      <c r="AH2206" s="82" t="s">
        <v>44685</v>
      </c>
      <c r="AI2206" s="82" t="s">
        <v>44686</v>
      </c>
      <c r="AJ2206" s="82" t="s">
        <v>44649</v>
      </c>
      <c r="AK2206" s="82" t="s">
        <v>44687</v>
      </c>
      <c r="AL2206" s="82" t="s">
        <v>415</v>
      </c>
    </row>
    <row r="2207" spans="1:38" x14ac:dyDescent="0.25">
      <c r="A2207" s="82" t="s">
        <v>44688</v>
      </c>
      <c r="B2207" s="82">
        <v>95.004999999999995</v>
      </c>
      <c r="D2207" s="82" t="s">
        <v>44628</v>
      </c>
      <c r="E2207" s="82" t="s">
        <v>44689</v>
      </c>
      <c r="F2207" s="82" t="s">
        <v>44690</v>
      </c>
      <c r="G2207" s="82" t="s">
        <v>359</v>
      </c>
      <c r="H2207" s="82" t="s">
        <v>360</v>
      </c>
      <c r="I2207" s="82" t="s">
        <v>44691</v>
      </c>
      <c r="J2207" s="82" t="s">
        <v>468</v>
      </c>
      <c r="K2207" s="82" t="s">
        <v>44692</v>
      </c>
      <c r="L2207" s="82" t="s">
        <v>421</v>
      </c>
      <c r="M2207" s="82" t="s">
        <v>421</v>
      </c>
      <c r="N2207" s="82" t="s">
        <v>44693</v>
      </c>
      <c r="O2207" s="82" t="s">
        <v>558</v>
      </c>
      <c r="P2207" s="82" t="s">
        <v>360</v>
      </c>
      <c r="Q2207" s="82" t="s">
        <v>360</v>
      </c>
      <c r="R2207" s="82" t="s">
        <v>360</v>
      </c>
      <c r="S2207" s="82" t="s">
        <v>400</v>
      </c>
      <c r="T2207" s="82" t="s">
        <v>44694</v>
      </c>
      <c r="U2207" s="82" t="s">
        <v>44695</v>
      </c>
      <c r="V2207" s="82" t="s">
        <v>632</v>
      </c>
      <c r="W2207" s="82" t="s">
        <v>42121</v>
      </c>
      <c r="X2207" s="82" t="s">
        <v>44681</v>
      </c>
      <c r="Y2207" s="82" t="s">
        <v>44696</v>
      </c>
      <c r="Z2207" s="82" t="s">
        <v>44697</v>
      </c>
      <c r="AA2207" s="82" t="s">
        <v>376</v>
      </c>
      <c r="AB2207" s="82" t="s">
        <v>382</v>
      </c>
      <c r="AC2207" s="82" t="s">
        <v>735</v>
      </c>
      <c r="AD2207" s="82" t="s">
        <v>44684</v>
      </c>
      <c r="AE2207" s="82" t="s">
        <v>44668</v>
      </c>
      <c r="AF2207" s="82" t="s">
        <v>382</v>
      </c>
      <c r="AG2207" s="82" t="s">
        <v>382</v>
      </c>
      <c r="AH2207" s="82" t="s">
        <v>44698</v>
      </c>
      <c r="AI2207" s="82" t="s">
        <v>32981</v>
      </c>
      <c r="AJ2207" s="82" t="s">
        <v>44649</v>
      </c>
      <c r="AK2207" s="82" t="s">
        <v>44699</v>
      </c>
      <c r="AL2207" s="82" t="s">
        <v>415</v>
      </c>
    </row>
    <row r="2208" spans="1:38" x14ac:dyDescent="0.25">
      <c r="A2208" s="82" t="s">
        <v>44700</v>
      </c>
      <c r="B2208" s="82">
        <v>95.006</v>
      </c>
      <c r="D2208" s="82" t="s">
        <v>44628</v>
      </c>
      <c r="E2208" s="82" t="s">
        <v>44701</v>
      </c>
      <c r="F2208" s="82" t="s">
        <v>44702</v>
      </c>
      <c r="G2208" s="82" t="s">
        <v>359</v>
      </c>
      <c r="H2208" s="82" t="s">
        <v>360</v>
      </c>
      <c r="I2208" s="82" t="s">
        <v>44703</v>
      </c>
      <c r="J2208" s="82" t="s">
        <v>468</v>
      </c>
      <c r="K2208" s="82" t="s">
        <v>44704</v>
      </c>
      <c r="L2208" s="82" t="s">
        <v>421</v>
      </c>
      <c r="M2208" s="82" t="s">
        <v>421</v>
      </c>
      <c r="N2208" s="82" t="s">
        <v>44705</v>
      </c>
      <c r="O2208" s="82" t="s">
        <v>558</v>
      </c>
      <c r="P2208" s="82" t="s">
        <v>360</v>
      </c>
      <c r="Q2208" s="82" t="s">
        <v>360</v>
      </c>
      <c r="R2208" s="82" t="s">
        <v>360</v>
      </c>
      <c r="S2208" s="82" t="s">
        <v>400</v>
      </c>
      <c r="T2208" s="82" t="s">
        <v>44706</v>
      </c>
      <c r="U2208" s="82" t="s">
        <v>44707</v>
      </c>
      <c r="V2208" s="82" t="s">
        <v>632</v>
      </c>
      <c r="W2208" s="82" t="s">
        <v>42121</v>
      </c>
      <c r="X2208" s="82" t="s">
        <v>44681</v>
      </c>
      <c r="Y2208" s="82" t="s">
        <v>44708</v>
      </c>
      <c r="Z2208" s="82" t="s">
        <v>44709</v>
      </c>
      <c r="AA2208" s="82" t="s">
        <v>376</v>
      </c>
      <c r="AB2208" s="82" t="s">
        <v>382</v>
      </c>
      <c r="AC2208" s="82" t="s">
        <v>735</v>
      </c>
      <c r="AD2208" s="82" t="s">
        <v>44684</v>
      </c>
      <c r="AE2208" s="82" t="s">
        <v>44668</v>
      </c>
      <c r="AF2208" s="82" t="s">
        <v>382</v>
      </c>
      <c r="AG2208" s="82" t="s">
        <v>382</v>
      </c>
      <c r="AH2208" s="82" t="s">
        <v>44710</v>
      </c>
      <c r="AI2208" s="82" t="s">
        <v>44711</v>
      </c>
      <c r="AJ2208" s="82" t="s">
        <v>44649</v>
      </c>
      <c r="AK2208" s="82" t="s">
        <v>44712</v>
      </c>
      <c r="AL2208" s="82" t="s">
        <v>415</v>
      </c>
    </row>
    <row r="2209" spans="1:38" x14ac:dyDescent="0.25">
      <c r="A2209" s="82" t="s">
        <v>44713</v>
      </c>
      <c r="B2209" s="82">
        <v>95.007000000000005</v>
      </c>
      <c r="D2209" s="82" t="s">
        <v>44628</v>
      </c>
      <c r="E2209" s="82" t="s">
        <v>44714</v>
      </c>
      <c r="F2209" s="82" t="s">
        <v>44715</v>
      </c>
      <c r="G2209" s="82" t="s">
        <v>600</v>
      </c>
      <c r="H2209" s="82" t="s">
        <v>360</v>
      </c>
      <c r="I2209" s="82" t="s">
        <v>44716</v>
      </c>
      <c r="J2209" s="82" t="s">
        <v>44716</v>
      </c>
      <c r="K2209" s="82" t="s">
        <v>44717</v>
      </c>
      <c r="L2209" s="82" t="s">
        <v>421</v>
      </c>
      <c r="M2209" s="82" t="s">
        <v>421</v>
      </c>
      <c r="N2209" s="82" t="s">
        <v>44705</v>
      </c>
      <c r="O2209" s="82" t="s">
        <v>558</v>
      </c>
      <c r="P2209" s="82" t="s">
        <v>360</v>
      </c>
      <c r="Q2209" s="82" t="s">
        <v>360</v>
      </c>
      <c r="R2209" s="82" t="s">
        <v>360</v>
      </c>
      <c r="S2209" s="82" t="s">
        <v>400</v>
      </c>
      <c r="T2209" s="82" t="s">
        <v>44718</v>
      </c>
      <c r="U2209" s="82" t="s">
        <v>44707</v>
      </c>
      <c r="V2209" s="82" t="s">
        <v>632</v>
      </c>
      <c r="W2209" s="82" t="s">
        <v>36484</v>
      </c>
      <c r="X2209" s="82" t="s">
        <v>44719</v>
      </c>
      <c r="Y2209" s="82" t="s">
        <v>44720</v>
      </c>
      <c r="AA2209" s="82" t="s">
        <v>376</v>
      </c>
      <c r="AB2209" s="82" t="s">
        <v>382</v>
      </c>
      <c r="AC2209" s="82" t="s">
        <v>735</v>
      </c>
      <c r="AD2209" s="82" t="s">
        <v>44721</v>
      </c>
      <c r="AE2209" s="82" t="s">
        <v>360</v>
      </c>
      <c r="AF2209" s="82" t="s">
        <v>382</v>
      </c>
      <c r="AG2209" s="82" t="s">
        <v>382</v>
      </c>
      <c r="AH2209" s="82" t="s">
        <v>44722</v>
      </c>
      <c r="AI2209" s="82" t="s">
        <v>44723</v>
      </c>
      <c r="AJ2209" s="82" t="s">
        <v>44649</v>
      </c>
      <c r="AK2209" s="82" t="s">
        <v>44724</v>
      </c>
      <c r="AL2209" s="82" t="s">
        <v>415</v>
      </c>
    </row>
    <row r="2210" spans="1:38" x14ac:dyDescent="0.25">
      <c r="A2210" s="82" t="s">
        <v>44725</v>
      </c>
      <c r="B2210" s="82">
        <v>95.007999999999996</v>
      </c>
      <c r="D2210" s="82" t="s">
        <v>44628</v>
      </c>
      <c r="E2210" s="82" t="s">
        <v>44726</v>
      </c>
      <c r="F2210" s="82" t="s">
        <v>44727</v>
      </c>
      <c r="G2210" s="82" t="s">
        <v>600</v>
      </c>
      <c r="H2210" s="82" t="s">
        <v>360</v>
      </c>
      <c r="I2210" s="82" t="s">
        <v>44728</v>
      </c>
      <c r="J2210" s="82" t="s">
        <v>44729</v>
      </c>
      <c r="K2210" s="82" t="s">
        <v>44730</v>
      </c>
      <c r="L2210" s="82" t="s">
        <v>421</v>
      </c>
      <c r="M2210" s="82" t="s">
        <v>421</v>
      </c>
      <c r="N2210" s="82" t="s">
        <v>44657</v>
      </c>
      <c r="O2210" s="82" t="s">
        <v>558</v>
      </c>
      <c r="P2210" s="82" t="s">
        <v>360</v>
      </c>
      <c r="Q2210" s="82" t="s">
        <v>360</v>
      </c>
      <c r="R2210" s="82" t="s">
        <v>360</v>
      </c>
      <c r="S2210" s="82" t="s">
        <v>400</v>
      </c>
      <c r="T2210" s="82" t="s">
        <v>44731</v>
      </c>
      <c r="U2210" s="82" t="s">
        <v>44732</v>
      </c>
      <c r="V2210" s="82" t="s">
        <v>632</v>
      </c>
      <c r="W2210" s="82" t="s">
        <v>44663</v>
      </c>
      <c r="X2210" s="82" t="s">
        <v>44681</v>
      </c>
      <c r="Y2210" s="82" t="s">
        <v>44733</v>
      </c>
      <c r="AA2210" s="82" t="s">
        <v>376</v>
      </c>
      <c r="AB2210" s="82" t="s">
        <v>382</v>
      </c>
      <c r="AC2210" s="82" t="s">
        <v>735</v>
      </c>
      <c r="AD2210" s="82" t="s">
        <v>44684</v>
      </c>
      <c r="AE2210" s="82" t="s">
        <v>44668</v>
      </c>
      <c r="AF2210" s="82" t="s">
        <v>382</v>
      </c>
      <c r="AG2210" s="82" t="s">
        <v>382</v>
      </c>
      <c r="AH2210" s="82" t="s">
        <v>44734</v>
      </c>
      <c r="AI2210" s="82" t="s">
        <v>44723</v>
      </c>
      <c r="AJ2210" s="82" t="s">
        <v>44649</v>
      </c>
      <c r="AK2210" s="82" t="s">
        <v>44735</v>
      </c>
      <c r="AL2210" s="82" t="s">
        <v>415</v>
      </c>
    </row>
    <row r="2211" spans="1:38" x14ac:dyDescent="0.25">
      <c r="A2211" s="82" t="s">
        <v>44736</v>
      </c>
      <c r="B2211" s="82">
        <v>95.009</v>
      </c>
      <c r="C2211" s="82" t="s">
        <v>44737</v>
      </c>
      <c r="D2211" s="82" t="s">
        <v>44628</v>
      </c>
      <c r="E2211" s="82" t="s">
        <v>44738</v>
      </c>
      <c r="F2211" s="82" t="s">
        <v>44739</v>
      </c>
      <c r="G2211" s="82" t="s">
        <v>360</v>
      </c>
      <c r="H2211" s="82" t="s">
        <v>360</v>
      </c>
      <c r="I2211" s="82" t="s">
        <v>44740</v>
      </c>
      <c r="J2211" s="82" t="s">
        <v>360</v>
      </c>
      <c r="K2211" s="82" t="s">
        <v>44741</v>
      </c>
      <c r="L2211" s="82" t="s">
        <v>1180</v>
      </c>
      <c r="M2211" s="82" t="s">
        <v>44742</v>
      </c>
      <c r="N2211" s="82" t="s">
        <v>44743</v>
      </c>
      <c r="O2211" s="82" t="s">
        <v>44744</v>
      </c>
      <c r="P2211" s="82" t="s">
        <v>313</v>
      </c>
      <c r="Q2211" s="82" t="s">
        <v>360</v>
      </c>
      <c r="R2211" s="82" t="s">
        <v>44745</v>
      </c>
      <c r="S2211" s="82" t="s">
        <v>44746</v>
      </c>
      <c r="T2211" s="82" t="s">
        <v>44747</v>
      </c>
      <c r="U2211" s="82" t="s">
        <v>44748</v>
      </c>
      <c r="V2211" s="82" t="s">
        <v>44749</v>
      </c>
      <c r="W2211" s="82" t="s">
        <v>44750</v>
      </c>
      <c r="X2211" s="82" t="s">
        <v>44681</v>
      </c>
      <c r="Y2211" s="82" t="s">
        <v>44751</v>
      </c>
      <c r="Z2211" s="82" t="s">
        <v>44752</v>
      </c>
      <c r="AA2211" s="82" t="s">
        <v>376</v>
      </c>
      <c r="AB2211" s="82" t="s">
        <v>377</v>
      </c>
      <c r="AC2211" s="82" t="s">
        <v>44753</v>
      </c>
      <c r="AD2211" s="82" t="s">
        <v>44754</v>
      </c>
      <c r="AF2211" s="82" t="s">
        <v>382</v>
      </c>
      <c r="AG2211" s="82" t="s">
        <v>44755</v>
      </c>
      <c r="AH2211" s="82" t="s">
        <v>44756</v>
      </c>
      <c r="AI2211" s="82" t="s">
        <v>44757</v>
      </c>
      <c r="AJ2211" s="82" t="s">
        <v>44649</v>
      </c>
      <c r="AK2211" s="82" t="s">
        <v>44758</v>
      </c>
      <c r="AL2211" s="82" t="s">
        <v>415</v>
      </c>
    </row>
    <row r="2212" spans="1:38" x14ac:dyDescent="0.25">
      <c r="A2212" s="82" t="s">
        <v>44759</v>
      </c>
      <c r="B2212" s="82">
        <v>96.001000000000005</v>
      </c>
      <c r="C2212" s="82" t="s">
        <v>44760</v>
      </c>
      <c r="D2212" s="82" t="s">
        <v>44761</v>
      </c>
      <c r="E2212" s="82" t="s">
        <v>44762</v>
      </c>
      <c r="F2212" s="82" t="s">
        <v>44763</v>
      </c>
      <c r="G2212" s="82" t="s">
        <v>779</v>
      </c>
      <c r="H2212" s="82" t="s">
        <v>360</v>
      </c>
      <c r="I2212" s="82" t="s">
        <v>44764</v>
      </c>
      <c r="J2212" s="82" t="s">
        <v>44765</v>
      </c>
      <c r="K2212" s="82" t="s">
        <v>44766</v>
      </c>
      <c r="L2212" s="82" t="s">
        <v>421</v>
      </c>
      <c r="M2212" s="82" t="s">
        <v>44767</v>
      </c>
      <c r="N2212" s="82" t="s">
        <v>44768</v>
      </c>
      <c r="O2212" s="82" t="s">
        <v>558</v>
      </c>
      <c r="P2212" s="82" t="s">
        <v>44769</v>
      </c>
      <c r="Q2212" s="82" t="s">
        <v>44770</v>
      </c>
      <c r="R2212" s="82" t="s">
        <v>360</v>
      </c>
      <c r="S2212" s="82" t="s">
        <v>368</v>
      </c>
      <c r="T2212" s="82" t="s">
        <v>5955</v>
      </c>
      <c r="U2212" s="82" t="s">
        <v>443</v>
      </c>
      <c r="V2212" s="82" t="s">
        <v>44771</v>
      </c>
      <c r="W2212" s="82" t="s">
        <v>468</v>
      </c>
      <c r="X2212" s="82" t="s">
        <v>44772</v>
      </c>
      <c r="Y2212" s="82" t="s">
        <v>44773</v>
      </c>
      <c r="Z2212" s="82" t="s">
        <v>44774</v>
      </c>
      <c r="AA2212" s="82" t="s">
        <v>376</v>
      </c>
      <c r="AB2212" s="82" t="s">
        <v>382</v>
      </c>
      <c r="AC2212" s="82" t="s">
        <v>44775</v>
      </c>
      <c r="AD2212" s="82" t="s">
        <v>44776</v>
      </c>
      <c r="AE2212" s="82" t="s">
        <v>44777</v>
      </c>
      <c r="AF2212" s="82" t="s">
        <v>44778</v>
      </c>
      <c r="AG2212" s="82" t="s">
        <v>382</v>
      </c>
      <c r="AH2212" s="82" t="s">
        <v>382</v>
      </c>
      <c r="AI2212" s="82" t="s">
        <v>7594</v>
      </c>
      <c r="AJ2212" s="82" t="s">
        <v>44779</v>
      </c>
      <c r="AK2212" s="82" t="s">
        <v>44780</v>
      </c>
      <c r="AL2212" s="82" t="s">
        <v>387</v>
      </c>
    </row>
    <row r="2213" spans="1:38" x14ac:dyDescent="0.25">
      <c r="A2213" s="82" t="s">
        <v>44781</v>
      </c>
      <c r="B2213" s="82">
        <v>96.001999999999995</v>
      </c>
      <c r="D2213" s="82" t="s">
        <v>44761</v>
      </c>
      <c r="E2213" s="82" t="s">
        <v>44782</v>
      </c>
      <c r="F2213" s="82" t="s">
        <v>44783</v>
      </c>
      <c r="G2213" s="82" t="s">
        <v>438</v>
      </c>
      <c r="H2213" s="82" t="s">
        <v>360</v>
      </c>
      <c r="I2213" s="82" t="s">
        <v>44784</v>
      </c>
      <c r="J2213" s="82" t="s">
        <v>44785</v>
      </c>
      <c r="K2213" s="82" t="s">
        <v>44786</v>
      </c>
      <c r="L2213" s="82" t="s">
        <v>421</v>
      </c>
      <c r="M2213" s="82" t="s">
        <v>44787</v>
      </c>
      <c r="N2213" s="82" t="s">
        <v>44768</v>
      </c>
      <c r="O2213" s="82" t="s">
        <v>44788</v>
      </c>
      <c r="P2213" s="82" t="s">
        <v>360</v>
      </c>
      <c r="Q2213" s="82" t="s">
        <v>44789</v>
      </c>
      <c r="R2213" s="82" t="s">
        <v>360</v>
      </c>
      <c r="S2213" s="82" t="s">
        <v>368</v>
      </c>
      <c r="T2213" s="82" t="s">
        <v>44790</v>
      </c>
      <c r="U2213" s="82" t="s">
        <v>443</v>
      </c>
      <c r="V2213" s="82" t="s">
        <v>362</v>
      </c>
      <c r="W2213" s="82" t="s">
        <v>44791</v>
      </c>
      <c r="X2213" s="82" t="s">
        <v>44792</v>
      </c>
      <c r="Y2213" s="82" t="s">
        <v>44773</v>
      </c>
      <c r="Z2213" s="82" t="s">
        <v>44793</v>
      </c>
      <c r="AA2213" s="82" t="s">
        <v>376</v>
      </c>
      <c r="AB2213" s="82" t="s">
        <v>44794</v>
      </c>
      <c r="AC2213" s="82" t="s">
        <v>44795</v>
      </c>
      <c r="AD2213" s="82" t="s">
        <v>44796</v>
      </c>
      <c r="AE2213" s="82" t="s">
        <v>44777</v>
      </c>
      <c r="AF2213" s="82" t="s">
        <v>44797</v>
      </c>
      <c r="AG2213" s="82" t="s">
        <v>382</v>
      </c>
      <c r="AH2213" s="82" t="s">
        <v>382</v>
      </c>
      <c r="AI2213" s="82" t="s">
        <v>7594</v>
      </c>
      <c r="AJ2213" s="82" t="s">
        <v>44779</v>
      </c>
      <c r="AK2213" s="82" t="s">
        <v>44798</v>
      </c>
      <c r="AL2213" s="82" t="s">
        <v>450</v>
      </c>
    </row>
    <row r="2214" spans="1:38" x14ac:dyDescent="0.25">
      <c r="A2214" s="82" t="s">
        <v>44799</v>
      </c>
      <c r="B2214" s="82">
        <v>96.004000000000005</v>
      </c>
      <c r="D2214" s="82" t="s">
        <v>44761</v>
      </c>
      <c r="E2214" s="82" t="s">
        <v>44800</v>
      </c>
      <c r="F2214" s="82" t="s">
        <v>44801</v>
      </c>
      <c r="G2214" s="82" t="s">
        <v>779</v>
      </c>
      <c r="H2214" s="82" t="s">
        <v>360</v>
      </c>
      <c r="I2214" s="82" t="s">
        <v>44802</v>
      </c>
      <c r="J2214" s="82" t="s">
        <v>44803</v>
      </c>
      <c r="K2214" s="82" t="s">
        <v>44804</v>
      </c>
      <c r="L2214" s="82" t="s">
        <v>421</v>
      </c>
      <c r="M2214" s="82" t="s">
        <v>44805</v>
      </c>
      <c r="N2214" s="82" t="s">
        <v>44768</v>
      </c>
      <c r="O2214" s="82" t="s">
        <v>44806</v>
      </c>
      <c r="P2214" s="82" t="s">
        <v>360</v>
      </c>
      <c r="Q2214" s="82" t="s">
        <v>44807</v>
      </c>
      <c r="R2214" s="82" t="s">
        <v>360</v>
      </c>
      <c r="S2214" s="82" t="s">
        <v>368</v>
      </c>
      <c r="T2214" s="82" t="s">
        <v>44808</v>
      </c>
      <c r="U2214" s="82" t="s">
        <v>443</v>
      </c>
      <c r="V2214" s="82" t="s">
        <v>362</v>
      </c>
      <c r="W2214" s="82" t="s">
        <v>822</v>
      </c>
      <c r="X2214" s="82" t="s">
        <v>44792</v>
      </c>
      <c r="Y2214" s="82" t="s">
        <v>44809</v>
      </c>
      <c r="Z2214" s="82" t="s">
        <v>427</v>
      </c>
      <c r="AA2214" s="82" t="s">
        <v>376</v>
      </c>
      <c r="AB2214" s="82" t="s">
        <v>382</v>
      </c>
      <c r="AC2214" s="82" t="s">
        <v>44795</v>
      </c>
      <c r="AD2214" s="82" t="s">
        <v>44796</v>
      </c>
      <c r="AE2214" s="82" t="s">
        <v>44777</v>
      </c>
      <c r="AF2214" s="82" t="s">
        <v>44810</v>
      </c>
      <c r="AG2214" s="82" t="s">
        <v>382</v>
      </c>
      <c r="AH2214" s="82" t="s">
        <v>382</v>
      </c>
      <c r="AI2214" s="82" t="s">
        <v>7594</v>
      </c>
      <c r="AJ2214" s="82" t="s">
        <v>44779</v>
      </c>
      <c r="AK2214" s="82" t="s">
        <v>44811</v>
      </c>
      <c r="AL2214" s="82" t="s">
        <v>450</v>
      </c>
    </row>
    <row r="2215" spans="1:38" x14ac:dyDescent="0.25">
      <c r="A2215" s="82" t="s">
        <v>44812</v>
      </c>
      <c r="B2215" s="82">
        <v>96.006</v>
      </c>
      <c r="C2215" s="82" t="s">
        <v>44813</v>
      </c>
      <c r="D2215" s="82" t="s">
        <v>44761</v>
      </c>
      <c r="E2215" s="82" t="s">
        <v>44814</v>
      </c>
      <c r="F2215" s="82" t="s">
        <v>44815</v>
      </c>
      <c r="G2215" s="82" t="s">
        <v>779</v>
      </c>
      <c r="H2215" s="82" t="s">
        <v>360</v>
      </c>
      <c r="I2215" s="82" t="s">
        <v>44816</v>
      </c>
      <c r="J2215" s="82" t="s">
        <v>44817</v>
      </c>
      <c r="K2215" s="82" t="s">
        <v>44818</v>
      </c>
      <c r="L2215" s="82" t="s">
        <v>421</v>
      </c>
      <c r="M2215" s="82" t="s">
        <v>44819</v>
      </c>
      <c r="N2215" s="82" t="s">
        <v>44820</v>
      </c>
      <c r="O2215" s="82" t="s">
        <v>366</v>
      </c>
      <c r="P2215" s="82" t="s">
        <v>360</v>
      </c>
      <c r="Q2215" s="82" t="s">
        <v>44821</v>
      </c>
      <c r="R2215" s="82" t="s">
        <v>44822</v>
      </c>
      <c r="S2215" s="82" t="s">
        <v>368</v>
      </c>
      <c r="T2215" s="82" t="s">
        <v>44823</v>
      </c>
      <c r="U2215" s="82" t="s">
        <v>443</v>
      </c>
      <c r="V2215" s="82" t="s">
        <v>44824</v>
      </c>
      <c r="W2215" s="82" t="s">
        <v>822</v>
      </c>
      <c r="X2215" s="82" t="s">
        <v>44825</v>
      </c>
      <c r="Y2215" s="82" t="s">
        <v>44826</v>
      </c>
      <c r="Z2215" s="82" t="s">
        <v>44827</v>
      </c>
      <c r="AA2215" s="82" t="s">
        <v>44828</v>
      </c>
      <c r="AB2215" s="82" t="s">
        <v>44829</v>
      </c>
      <c r="AC2215" s="82" t="s">
        <v>44795</v>
      </c>
      <c r="AD2215" s="82" t="s">
        <v>44830</v>
      </c>
      <c r="AE2215" s="82" t="s">
        <v>44777</v>
      </c>
      <c r="AF2215" s="82" t="s">
        <v>44831</v>
      </c>
      <c r="AG2215" s="82" t="s">
        <v>382</v>
      </c>
      <c r="AH2215" s="82" t="s">
        <v>382</v>
      </c>
      <c r="AI2215" s="82" t="s">
        <v>7594</v>
      </c>
      <c r="AJ2215" s="82" t="s">
        <v>44779</v>
      </c>
      <c r="AK2215" s="82" t="s">
        <v>44832</v>
      </c>
      <c r="AL2215" s="82" t="s">
        <v>450</v>
      </c>
    </row>
    <row r="2216" spans="1:38" x14ac:dyDescent="0.25">
      <c r="A2216" s="82" t="s">
        <v>44833</v>
      </c>
      <c r="B2216" s="82">
        <v>96.007000000000005</v>
      </c>
      <c r="C2216" s="82" t="s">
        <v>44834</v>
      </c>
      <c r="D2216" s="82" t="s">
        <v>44761</v>
      </c>
      <c r="E2216" s="82" t="s">
        <v>44835</v>
      </c>
      <c r="F2216" s="82" t="s">
        <v>44836</v>
      </c>
      <c r="G2216" s="82" t="s">
        <v>359</v>
      </c>
      <c r="H2216" s="82" t="s">
        <v>360</v>
      </c>
      <c r="I2216" s="82" t="s">
        <v>44837</v>
      </c>
      <c r="J2216" s="82" t="s">
        <v>44838</v>
      </c>
      <c r="K2216" s="82" t="s">
        <v>628</v>
      </c>
      <c r="L2216" s="82" t="s">
        <v>421</v>
      </c>
      <c r="M2216" s="82" t="s">
        <v>44839</v>
      </c>
      <c r="N2216" s="82" t="s">
        <v>44840</v>
      </c>
      <c r="O2216" s="82" t="s">
        <v>558</v>
      </c>
      <c r="P2216" s="82" t="s">
        <v>44841</v>
      </c>
      <c r="Q2216" s="82" t="s">
        <v>44842</v>
      </c>
      <c r="R2216" s="82" t="s">
        <v>44843</v>
      </c>
      <c r="S2216" s="82" t="s">
        <v>368</v>
      </c>
      <c r="T2216" s="82" t="s">
        <v>44844</v>
      </c>
      <c r="U2216" s="82" t="s">
        <v>44845</v>
      </c>
      <c r="V2216" s="82" t="s">
        <v>44846</v>
      </c>
      <c r="W2216" s="82" t="s">
        <v>44847</v>
      </c>
      <c r="X2216" s="82" t="s">
        <v>44848</v>
      </c>
      <c r="Y2216" s="82" t="s">
        <v>44849</v>
      </c>
      <c r="Z2216" s="82" t="s">
        <v>44850</v>
      </c>
      <c r="AA2216" s="82" t="s">
        <v>376</v>
      </c>
      <c r="AB2216" s="82" t="s">
        <v>382</v>
      </c>
      <c r="AC2216" s="82" t="s">
        <v>735</v>
      </c>
      <c r="AD2216" s="82" t="s">
        <v>44851</v>
      </c>
      <c r="AE2216" s="82" t="s">
        <v>44852</v>
      </c>
      <c r="AF2216" s="82" t="s">
        <v>44853</v>
      </c>
      <c r="AG2216" s="82" t="s">
        <v>382</v>
      </c>
      <c r="AH2216" s="82" t="s">
        <v>382</v>
      </c>
      <c r="AI2216" s="82" t="s">
        <v>7594</v>
      </c>
      <c r="AJ2216" s="82" t="s">
        <v>44779</v>
      </c>
      <c r="AK2216" s="82" t="s">
        <v>44854</v>
      </c>
      <c r="AL2216" s="82" t="s">
        <v>415</v>
      </c>
    </row>
    <row r="2217" spans="1:38" x14ac:dyDescent="0.25">
      <c r="A2217" s="82" t="s">
        <v>44855</v>
      </c>
      <c r="B2217" s="82">
        <v>96.007999999999996</v>
      </c>
      <c r="C2217" s="82" t="s">
        <v>44856</v>
      </c>
      <c r="D2217" s="82" t="s">
        <v>44761</v>
      </c>
      <c r="E2217" s="82" t="s">
        <v>44857</v>
      </c>
      <c r="F2217" s="82" t="s">
        <v>44858</v>
      </c>
      <c r="G2217" s="82" t="s">
        <v>359</v>
      </c>
      <c r="H2217" s="82" t="s">
        <v>360</v>
      </c>
      <c r="I2217" s="82" t="s">
        <v>44859</v>
      </c>
      <c r="J2217" s="82" t="s">
        <v>44860</v>
      </c>
      <c r="K2217" s="82" t="s">
        <v>44861</v>
      </c>
      <c r="L2217" s="82" t="s">
        <v>421</v>
      </c>
      <c r="M2217" s="82" t="s">
        <v>44862</v>
      </c>
      <c r="N2217" s="82" t="s">
        <v>44863</v>
      </c>
      <c r="O2217" s="82" t="s">
        <v>558</v>
      </c>
      <c r="P2217" s="82" t="s">
        <v>44841</v>
      </c>
      <c r="Q2217" s="82" t="s">
        <v>44864</v>
      </c>
      <c r="R2217" s="82" t="s">
        <v>44865</v>
      </c>
      <c r="S2217" s="82" t="s">
        <v>44866</v>
      </c>
      <c r="T2217" s="82" t="s">
        <v>44867</v>
      </c>
      <c r="U2217" s="82" t="s">
        <v>44868</v>
      </c>
      <c r="V2217" s="82" t="s">
        <v>44869</v>
      </c>
      <c r="W2217" s="82" t="s">
        <v>44870</v>
      </c>
      <c r="X2217" s="82" t="s">
        <v>44871</v>
      </c>
      <c r="Y2217" s="82" t="s">
        <v>44872</v>
      </c>
      <c r="Z2217" s="82" t="s">
        <v>44873</v>
      </c>
      <c r="AA2217" s="82" t="s">
        <v>376</v>
      </c>
      <c r="AB2217" s="82" t="s">
        <v>382</v>
      </c>
      <c r="AC2217" s="82" t="s">
        <v>735</v>
      </c>
      <c r="AD2217" s="82" t="s">
        <v>44851</v>
      </c>
      <c r="AE2217" s="82" t="s">
        <v>44852</v>
      </c>
      <c r="AF2217" s="82" t="s">
        <v>20345</v>
      </c>
      <c r="AG2217" s="82" t="s">
        <v>382</v>
      </c>
      <c r="AH2217" s="82" t="s">
        <v>382</v>
      </c>
      <c r="AI2217" s="82" t="s">
        <v>1865</v>
      </c>
      <c r="AJ2217" s="82" t="s">
        <v>44779</v>
      </c>
      <c r="AK2217" s="82" t="s">
        <v>44874</v>
      </c>
      <c r="AL2217" s="82" t="s">
        <v>415</v>
      </c>
    </row>
    <row r="2218" spans="1:38" x14ac:dyDescent="0.25">
      <c r="A2218" s="82" t="s">
        <v>44875</v>
      </c>
      <c r="B2218" s="82">
        <v>96.009</v>
      </c>
      <c r="C2218" s="82" t="s">
        <v>44876</v>
      </c>
      <c r="D2218" s="82" t="s">
        <v>44761</v>
      </c>
      <c r="E2218" s="82" t="s">
        <v>44857</v>
      </c>
      <c r="F2218" s="82" t="s">
        <v>44877</v>
      </c>
      <c r="G2218" s="82" t="s">
        <v>359</v>
      </c>
      <c r="H2218" s="82" t="s">
        <v>360</v>
      </c>
      <c r="I2218" s="82" t="s">
        <v>44878</v>
      </c>
      <c r="J2218" s="82" t="s">
        <v>44879</v>
      </c>
      <c r="K2218" s="82" t="s">
        <v>44880</v>
      </c>
      <c r="L2218" s="82" t="s">
        <v>421</v>
      </c>
      <c r="M2218" s="82" t="s">
        <v>44881</v>
      </c>
      <c r="N2218" s="82" t="s">
        <v>44882</v>
      </c>
      <c r="O2218" s="82" t="s">
        <v>558</v>
      </c>
      <c r="P2218" s="82" t="s">
        <v>44841</v>
      </c>
      <c r="Q2218" s="82" t="s">
        <v>44864</v>
      </c>
      <c r="R2218" s="82" t="s">
        <v>44883</v>
      </c>
      <c r="S2218" s="82" t="s">
        <v>400</v>
      </c>
      <c r="T2218" s="82" t="s">
        <v>44884</v>
      </c>
      <c r="U2218" s="82" t="s">
        <v>44885</v>
      </c>
      <c r="V2218" s="82" t="s">
        <v>44886</v>
      </c>
      <c r="W2218" s="82" t="s">
        <v>44870</v>
      </c>
      <c r="X2218" s="82" t="s">
        <v>44887</v>
      </c>
      <c r="Y2218" s="82" t="s">
        <v>44888</v>
      </c>
      <c r="Z2218" s="82" t="s">
        <v>44889</v>
      </c>
      <c r="AA2218" s="82" t="s">
        <v>376</v>
      </c>
      <c r="AB2218" s="82" t="s">
        <v>382</v>
      </c>
      <c r="AC2218" s="82" t="s">
        <v>735</v>
      </c>
      <c r="AD2218" s="82" t="s">
        <v>44851</v>
      </c>
      <c r="AE2218" s="82" t="s">
        <v>44852</v>
      </c>
      <c r="AF2218" s="82" t="s">
        <v>20345</v>
      </c>
      <c r="AG2218" s="82" t="s">
        <v>382</v>
      </c>
      <c r="AH2218" s="82" t="s">
        <v>44890</v>
      </c>
      <c r="AI2218" s="82" t="s">
        <v>4354</v>
      </c>
      <c r="AJ2218" s="82" t="s">
        <v>44779</v>
      </c>
      <c r="AK2218" s="82" t="s">
        <v>44891</v>
      </c>
      <c r="AL2218" s="82" t="s">
        <v>415</v>
      </c>
    </row>
    <row r="2219" spans="1:38" x14ac:dyDescent="0.25">
      <c r="A2219" s="82" t="s">
        <v>44892</v>
      </c>
      <c r="B2219" s="82">
        <v>96.02</v>
      </c>
      <c r="C2219" s="82" t="s">
        <v>44893</v>
      </c>
      <c r="D2219" s="82" t="s">
        <v>44761</v>
      </c>
      <c r="E2219" s="82" t="s">
        <v>44894</v>
      </c>
      <c r="F2219" s="82" t="s">
        <v>44895</v>
      </c>
      <c r="G2219" s="82" t="s">
        <v>438</v>
      </c>
      <c r="H2219" s="82" t="s">
        <v>360</v>
      </c>
      <c r="I2219" s="82" t="s">
        <v>44896</v>
      </c>
      <c r="J2219" s="82" t="s">
        <v>44897</v>
      </c>
      <c r="K2219" s="82" t="s">
        <v>44898</v>
      </c>
      <c r="L2219" s="82" t="s">
        <v>44899</v>
      </c>
      <c r="M2219" s="82" t="s">
        <v>44900</v>
      </c>
      <c r="N2219" s="82" t="s">
        <v>44901</v>
      </c>
      <c r="O2219" s="82" t="s">
        <v>558</v>
      </c>
      <c r="P2219" s="82" t="s">
        <v>360</v>
      </c>
      <c r="Q2219" s="82" t="s">
        <v>44902</v>
      </c>
      <c r="R2219" s="82" t="s">
        <v>44903</v>
      </c>
      <c r="S2219" s="82" t="s">
        <v>400</v>
      </c>
      <c r="T2219" s="82" t="s">
        <v>44904</v>
      </c>
      <c r="U2219" s="82" t="s">
        <v>631</v>
      </c>
      <c r="V2219" s="82" t="s">
        <v>632</v>
      </c>
      <c r="W2219" s="82" t="s">
        <v>822</v>
      </c>
      <c r="X2219" s="82" t="s">
        <v>44905</v>
      </c>
      <c r="Y2219" s="82" t="s">
        <v>44906</v>
      </c>
      <c r="Z2219" s="82" t="s">
        <v>44907</v>
      </c>
      <c r="AA2219" s="82" t="s">
        <v>44908</v>
      </c>
      <c r="AB2219" s="82" t="s">
        <v>44909</v>
      </c>
      <c r="AC2219" s="82" t="s">
        <v>44795</v>
      </c>
      <c r="AD2219" s="82" t="s">
        <v>44910</v>
      </c>
      <c r="AE2219" s="82" t="s">
        <v>44777</v>
      </c>
      <c r="AG2219" s="82" t="s">
        <v>382</v>
      </c>
      <c r="AH2219" s="82" t="s">
        <v>360</v>
      </c>
      <c r="AI2219" s="82" t="s">
        <v>1865</v>
      </c>
      <c r="AJ2219" s="82" t="s">
        <v>44779</v>
      </c>
      <c r="AK2219" s="82" t="s">
        <v>44911</v>
      </c>
      <c r="AL2219" s="82" t="s">
        <v>450</v>
      </c>
    </row>
    <row r="2220" spans="1:38" x14ac:dyDescent="0.25">
      <c r="A2220" s="82" t="s">
        <v>44912</v>
      </c>
      <c r="B2220" s="82">
        <v>97.004999999999995</v>
      </c>
      <c r="C2220" s="82" t="s">
        <v>44913</v>
      </c>
      <c r="D2220" s="82" t="s">
        <v>44914</v>
      </c>
      <c r="E2220" s="82" t="s">
        <v>44915</v>
      </c>
      <c r="F2220" s="82" t="s">
        <v>44916</v>
      </c>
      <c r="G2220" s="82" t="s">
        <v>359</v>
      </c>
      <c r="H2220" s="82" t="s">
        <v>360</v>
      </c>
      <c r="I2220" s="82" t="s">
        <v>44917</v>
      </c>
      <c r="J2220" s="82" t="s">
        <v>44918</v>
      </c>
      <c r="K2220" s="82" t="s">
        <v>44919</v>
      </c>
      <c r="L2220" s="82" t="s">
        <v>5920</v>
      </c>
      <c r="M2220" s="82" t="s">
        <v>44920</v>
      </c>
      <c r="N2220" s="82" t="s">
        <v>44921</v>
      </c>
      <c r="O2220" s="82" t="s">
        <v>558</v>
      </c>
      <c r="P2220" s="82" t="s">
        <v>44922</v>
      </c>
      <c r="Q2220" s="82" t="s">
        <v>44923</v>
      </c>
      <c r="R2220" s="82" t="s">
        <v>44924</v>
      </c>
      <c r="S2220" s="82" t="s">
        <v>400</v>
      </c>
      <c r="T2220" s="82" t="s">
        <v>44925</v>
      </c>
      <c r="U2220" s="82" t="s">
        <v>44926</v>
      </c>
      <c r="V2220" s="82" t="s">
        <v>44927</v>
      </c>
      <c r="W2220" s="82" t="s">
        <v>6603</v>
      </c>
      <c r="X2220" s="82" t="s">
        <v>44928</v>
      </c>
      <c r="Y2220" s="82" t="s">
        <v>44929</v>
      </c>
      <c r="Z2220" s="82" t="s">
        <v>44930</v>
      </c>
      <c r="AA2220" s="82" t="s">
        <v>44931</v>
      </c>
      <c r="AB2220" s="82" t="s">
        <v>44932</v>
      </c>
      <c r="AC2220" s="82" t="s">
        <v>1011</v>
      </c>
      <c r="AD2220" s="82" t="s">
        <v>44933</v>
      </c>
      <c r="AE2220" s="82" t="s">
        <v>44934</v>
      </c>
      <c r="AF2220" s="82" t="s">
        <v>44935</v>
      </c>
      <c r="AG2220" s="82" t="s">
        <v>382</v>
      </c>
      <c r="AH2220" s="82" t="s">
        <v>44936</v>
      </c>
      <c r="AI2220" s="82" t="s">
        <v>4409</v>
      </c>
      <c r="AJ2220" s="82" t="s">
        <v>44937</v>
      </c>
      <c r="AK2220" s="82" t="s">
        <v>44938</v>
      </c>
      <c r="AL2220" s="82" t="s">
        <v>415</v>
      </c>
    </row>
    <row r="2221" spans="1:38" x14ac:dyDescent="0.25">
      <c r="A2221" s="82" t="s">
        <v>44939</v>
      </c>
      <c r="B2221" s="82">
        <v>97.007000000000005</v>
      </c>
      <c r="C2221" s="82" t="s">
        <v>44940</v>
      </c>
      <c r="D2221" s="82" t="s">
        <v>44914</v>
      </c>
      <c r="E2221" s="82" t="s">
        <v>44941</v>
      </c>
      <c r="F2221" s="82" t="s">
        <v>44942</v>
      </c>
      <c r="G2221" s="82" t="s">
        <v>600</v>
      </c>
      <c r="H2221" s="82" t="s">
        <v>360</v>
      </c>
      <c r="I2221" s="82" t="s">
        <v>44943</v>
      </c>
      <c r="J2221" s="82" t="s">
        <v>44944</v>
      </c>
      <c r="K2221" s="82" t="s">
        <v>362</v>
      </c>
      <c r="L2221" s="82" t="s">
        <v>5920</v>
      </c>
      <c r="M2221" s="82" t="s">
        <v>44945</v>
      </c>
      <c r="N2221" s="82" t="s">
        <v>44946</v>
      </c>
      <c r="O2221" s="82" t="s">
        <v>558</v>
      </c>
      <c r="P2221" s="82" t="s">
        <v>44922</v>
      </c>
      <c r="Q2221" s="82" t="s">
        <v>360</v>
      </c>
      <c r="R2221" s="82" t="s">
        <v>360</v>
      </c>
      <c r="S2221" s="82" t="s">
        <v>400</v>
      </c>
      <c r="T2221" s="82" t="s">
        <v>44947</v>
      </c>
      <c r="U2221" s="82" t="s">
        <v>44948</v>
      </c>
      <c r="V2221" s="82" t="s">
        <v>632</v>
      </c>
      <c r="W2221" s="82" t="s">
        <v>44949</v>
      </c>
      <c r="X2221" s="82" t="s">
        <v>44928</v>
      </c>
      <c r="Y2221" s="82" t="s">
        <v>44950</v>
      </c>
      <c r="Z2221" s="82" t="s">
        <v>44922</v>
      </c>
      <c r="AA2221" s="82" t="s">
        <v>44951</v>
      </c>
      <c r="AB2221" s="82" t="s">
        <v>44952</v>
      </c>
      <c r="AC2221" s="82" t="s">
        <v>44953</v>
      </c>
      <c r="AD2221" s="82" t="s">
        <v>44954</v>
      </c>
      <c r="AE2221" s="82" t="s">
        <v>44955</v>
      </c>
      <c r="AF2221" s="82" t="s">
        <v>44956</v>
      </c>
      <c r="AG2221" s="82" t="s">
        <v>382</v>
      </c>
      <c r="AH2221" s="82" t="s">
        <v>44957</v>
      </c>
      <c r="AI2221" s="82" t="s">
        <v>4409</v>
      </c>
      <c r="AJ2221" s="82" t="s">
        <v>44937</v>
      </c>
      <c r="AK2221" s="82" t="s">
        <v>44958</v>
      </c>
      <c r="AL2221" s="82" t="s">
        <v>387</v>
      </c>
    </row>
    <row r="2222" spans="1:38" x14ac:dyDescent="0.25">
      <c r="A2222" s="82" t="s">
        <v>44959</v>
      </c>
      <c r="B2222" s="82">
        <v>97.007999999999996</v>
      </c>
      <c r="C2222" s="82" t="s">
        <v>44960</v>
      </c>
      <c r="D2222" s="82" t="s">
        <v>44914</v>
      </c>
      <c r="E2222" s="82" t="s">
        <v>44961</v>
      </c>
      <c r="F2222" s="82" t="s">
        <v>44962</v>
      </c>
      <c r="G2222" s="82" t="s">
        <v>359</v>
      </c>
      <c r="H2222" s="82" t="s">
        <v>360</v>
      </c>
      <c r="I2222" s="82" t="s">
        <v>44963</v>
      </c>
      <c r="J2222" s="82" t="s">
        <v>44964</v>
      </c>
      <c r="K2222" s="82" t="s">
        <v>44965</v>
      </c>
      <c r="L2222" s="82" t="s">
        <v>1180</v>
      </c>
      <c r="M2222" s="82" t="s">
        <v>44966</v>
      </c>
      <c r="N2222" s="82" t="s">
        <v>44967</v>
      </c>
      <c r="O2222" s="82" t="s">
        <v>44968</v>
      </c>
      <c r="P2222" s="82" t="s">
        <v>44969</v>
      </c>
      <c r="Q2222" s="82" t="s">
        <v>44970</v>
      </c>
      <c r="R2222" s="82" t="s">
        <v>44971</v>
      </c>
      <c r="S2222" s="82" t="s">
        <v>400</v>
      </c>
      <c r="T2222" s="82" t="s">
        <v>44972</v>
      </c>
      <c r="U2222" s="82" t="s">
        <v>44973</v>
      </c>
      <c r="V2222" s="82" t="s">
        <v>632</v>
      </c>
      <c r="W2222" s="82" t="s">
        <v>44974</v>
      </c>
      <c r="X2222" s="82" t="s">
        <v>44975</v>
      </c>
      <c r="Y2222" s="82" t="s">
        <v>44976</v>
      </c>
      <c r="AA2222" s="82" t="s">
        <v>44977</v>
      </c>
      <c r="AB2222" s="82" t="s">
        <v>44978</v>
      </c>
      <c r="AC2222" s="82" t="s">
        <v>1011</v>
      </c>
      <c r="AD2222" s="82" t="s">
        <v>44979</v>
      </c>
      <c r="AE2222" s="82" t="s">
        <v>44980</v>
      </c>
      <c r="AF2222" s="82" t="s">
        <v>44981</v>
      </c>
      <c r="AG2222" s="82" t="s">
        <v>382</v>
      </c>
      <c r="AH2222" s="82" t="s">
        <v>44982</v>
      </c>
      <c r="AI2222" s="82" t="s">
        <v>4409</v>
      </c>
      <c r="AJ2222" s="82" t="s">
        <v>44937</v>
      </c>
      <c r="AK2222" s="82" t="s">
        <v>44983</v>
      </c>
      <c r="AL2222" s="82" t="s">
        <v>415</v>
      </c>
    </row>
    <row r="2223" spans="1:38" x14ac:dyDescent="0.25">
      <c r="A2223" s="82" t="s">
        <v>44984</v>
      </c>
      <c r="B2223" s="82">
        <v>97.009</v>
      </c>
      <c r="C2223" s="82" t="s">
        <v>44985</v>
      </c>
      <c r="D2223" s="82" t="s">
        <v>44986</v>
      </c>
      <c r="E2223" s="82" t="s">
        <v>44987</v>
      </c>
      <c r="F2223" s="82" t="s">
        <v>44988</v>
      </c>
      <c r="G2223" s="82" t="s">
        <v>600</v>
      </c>
      <c r="H2223" s="82" t="s">
        <v>360</v>
      </c>
      <c r="I2223" s="82" t="s">
        <v>44989</v>
      </c>
      <c r="J2223" s="82" t="s">
        <v>44990</v>
      </c>
      <c r="K2223" s="82" t="s">
        <v>44991</v>
      </c>
      <c r="L2223" s="82" t="s">
        <v>421</v>
      </c>
      <c r="M2223" s="82" t="s">
        <v>44992</v>
      </c>
      <c r="N2223" s="82" t="s">
        <v>44993</v>
      </c>
      <c r="O2223" s="82" t="s">
        <v>558</v>
      </c>
      <c r="P2223" s="82" t="s">
        <v>44994</v>
      </c>
      <c r="Q2223" s="82" t="s">
        <v>822</v>
      </c>
      <c r="R2223" s="82" t="s">
        <v>44995</v>
      </c>
      <c r="S2223" s="82" t="s">
        <v>400</v>
      </c>
      <c r="T2223" s="82" t="s">
        <v>44996</v>
      </c>
      <c r="U2223" s="82" t="s">
        <v>44997</v>
      </c>
      <c r="V2223" s="82" t="s">
        <v>44998</v>
      </c>
      <c r="W2223" s="82" t="s">
        <v>6603</v>
      </c>
      <c r="X2223" s="82" t="s">
        <v>44999</v>
      </c>
      <c r="Y2223" s="82" t="s">
        <v>45000</v>
      </c>
      <c r="Z2223" s="82" t="s">
        <v>45001</v>
      </c>
      <c r="AA2223" s="82" t="s">
        <v>45002</v>
      </c>
      <c r="AB2223" s="82" t="s">
        <v>45003</v>
      </c>
      <c r="AC2223" s="82" t="s">
        <v>45004</v>
      </c>
      <c r="AD2223" s="82" t="s">
        <v>45005</v>
      </c>
      <c r="AE2223" s="82" t="s">
        <v>45006</v>
      </c>
      <c r="AF2223" s="82" t="s">
        <v>382</v>
      </c>
      <c r="AG2223" s="82" t="s">
        <v>382</v>
      </c>
      <c r="AH2223" s="82" t="s">
        <v>45007</v>
      </c>
      <c r="AI2223" s="82" t="s">
        <v>4409</v>
      </c>
      <c r="AJ2223" s="82" t="s">
        <v>44937</v>
      </c>
      <c r="AK2223" s="82" t="s">
        <v>45008</v>
      </c>
      <c r="AL2223" s="82" t="s">
        <v>415</v>
      </c>
    </row>
    <row r="2224" spans="1:38" x14ac:dyDescent="0.25">
      <c r="A2224" s="82" t="s">
        <v>45009</v>
      </c>
      <c r="B2224" s="82">
        <v>97.01</v>
      </c>
      <c r="D2224" s="82" t="s">
        <v>44986</v>
      </c>
      <c r="E2224" s="82" t="s">
        <v>45010</v>
      </c>
      <c r="F2224" s="82" t="s">
        <v>45011</v>
      </c>
      <c r="G2224" s="82" t="s">
        <v>9351</v>
      </c>
      <c r="H2224" s="82" t="s">
        <v>360</v>
      </c>
      <c r="I2224" s="82" t="s">
        <v>45012</v>
      </c>
      <c r="J2224" s="82" t="s">
        <v>45013</v>
      </c>
      <c r="K2224" s="82" t="s">
        <v>45014</v>
      </c>
      <c r="L2224" s="82" t="s">
        <v>421</v>
      </c>
      <c r="M2224" s="82" t="s">
        <v>44992</v>
      </c>
      <c r="N2224" s="82" t="s">
        <v>45015</v>
      </c>
      <c r="O2224" s="82" t="s">
        <v>558</v>
      </c>
      <c r="P2224" s="82" t="s">
        <v>45016</v>
      </c>
      <c r="Q2224" s="82" t="s">
        <v>367</v>
      </c>
      <c r="R2224" s="82" t="s">
        <v>45017</v>
      </c>
      <c r="S2224" s="82" t="s">
        <v>400</v>
      </c>
      <c r="T2224" s="82" t="s">
        <v>45018</v>
      </c>
      <c r="U2224" s="82" t="s">
        <v>45019</v>
      </c>
      <c r="V2224" s="82" t="s">
        <v>632</v>
      </c>
      <c r="W2224" s="82" t="s">
        <v>45020</v>
      </c>
      <c r="X2224" s="82" t="s">
        <v>45021</v>
      </c>
      <c r="Y2224" s="82" t="s">
        <v>45022</v>
      </c>
      <c r="Z2224" s="82" t="s">
        <v>45023</v>
      </c>
      <c r="AA2224" s="82" t="s">
        <v>45024</v>
      </c>
      <c r="AB2224" s="82" t="s">
        <v>45025</v>
      </c>
      <c r="AC2224" s="82" t="s">
        <v>636</v>
      </c>
      <c r="AD2224" s="82" t="s">
        <v>45026</v>
      </c>
      <c r="AE2224" s="82" t="s">
        <v>45027</v>
      </c>
      <c r="AF2224" s="82" t="s">
        <v>31829</v>
      </c>
      <c r="AG2224" s="82" t="s">
        <v>382</v>
      </c>
      <c r="AH2224" s="82" t="s">
        <v>382</v>
      </c>
      <c r="AI2224" s="82" t="s">
        <v>4409</v>
      </c>
      <c r="AJ2224" s="82" t="s">
        <v>44937</v>
      </c>
      <c r="AK2224" s="82" t="s">
        <v>45028</v>
      </c>
      <c r="AL2224" s="82" t="s">
        <v>415</v>
      </c>
    </row>
    <row r="2225" spans="1:38" x14ac:dyDescent="0.25">
      <c r="A2225" s="82" t="s">
        <v>45029</v>
      </c>
      <c r="B2225" s="82">
        <v>97.012</v>
      </c>
      <c r="C2225" s="82" t="s">
        <v>45030</v>
      </c>
      <c r="D2225" s="82" t="s">
        <v>45031</v>
      </c>
      <c r="E2225" s="82" t="s">
        <v>45032</v>
      </c>
      <c r="F2225" s="82" t="s">
        <v>45033</v>
      </c>
      <c r="G2225" s="82" t="s">
        <v>3124</v>
      </c>
      <c r="H2225" s="82" t="s">
        <v>360</v>
      </c>
      <c r="I2225" s="82" t="s">
        <v>45034</v>
      </c>
      <c r="J2225" s="82" t="s">
        <v>45035</v>
      </c>
      <c r="K2225" s="82" t="s">
        <v>45036</v>
      </c>
      <c r="L2225" s="82" t="s">
        <v>580</v>
      </c>
      <c r="M2225" s="82" t="s">
        <v>45037</v>
      </c>
      <c r="N2225" s="82" t="s">
        <v>45038</v>
      </c>
      <c r="O2225" s="82" t="s">
        <v>558</v>
      </c>
      <c r="P2225" s="82" t="s">
        <v>360</v>
      </c>
      <c r="Q2225" s="82" t="s">
        <v>360</v>
      </c>
      <c r="R2225" s="82" t="s">
        <v>360</v>
      </c>
      <c r="S2225" s="82" t="s">
        <v>45039</v>
      </c>
      <c r="T2225" s="82" t="s">
        <v>45040</v>
      </c>
      <c r="U2225" s="82" t="s">
        <v>45041</v>
      </c>
      <c r="V2225" s="82" t="s">
        <v>632</v>
      </c>
      <c r="X2225" s="82" t="s">
        <v>45042</v>
      </c>
      <c r="Y2225" s="82" t="s">
        <v>45043</v>
      </c>
      <c r="Z2225" s="82" t="s">
        <v>45044</v>
      </c>
      <c r="AA2225" s="82" t="s">
        <v>45045</v>
      </c>
      <c r="AB2225" s="82" t="s">
        <v>382</v>
      </c>
      <c r="AC2225" s="82" t="s">
        <v>1011</v>
      </c>
      <c r="AD2225" s="82" t="s">
        <v>45046</v>
      </c>
      <c r="AE2225" s="82" t="s">
        <v>45047</v>
      </c>
      <c r="AF2225" s="82" t="s">
        <v>382</v>
      </c>
      <c r="AG2225" s="82" t="s">
        <v>45048</v>
      </c>
      <c r="AH2225" s="82" t="s">
        <v>45049</v>
      </c>
      <c r="AI2225" s="82" t="s">
        <v>4409</v>
      </c>
      <c r="AJ2225" s="82" t="s">
        <v>44937</v>
      </c>
      <c r="AK2225" s="82" t="s">
        <v>45050</v>
      </c>
      <c r="AL2225" s="82" t="s">
        <v>415</v>
      </c>
    </row>
    <row r="2226" spans="1:38" x14ac:dyDescent="0.25">
      <c r="A2226" s="82" t="s">
        <v>45051</v>
      </c>
      <c r="B2226" s="82">
        <v>97.018000000000001</v>
      </c>
      <c r="C2226" s="82" t="s">
        <v>45052</v>
      </c>
      <c r="D2226" s="82" t="s">
        <v>44914</v>
      </c>
      <c r="E2226" s="82" t="s">
        <v>45053</v>
      </c>
      <c r="F2226" s="82" t="s">
        <v>45054</v>
      </c>
      <c r="G2226" s="82" t="s">
        <v>504</v>
      </c>
      <c r="H2226" s="82" t="s">
        <v>360</v>
      </c>
      <c r="I2226" s="82" t="s">
        <v>45055</v>
      </c>
      <c r="J2226" s="82" t="s">
        <v>45056</v>
      </c>
      <c r="K2226" s="82" t="s">
        <v>45057</v>
      </c>
      <c r="L2226" s="82" t="s">
        <v>421</v>
      </c>
      <c r="M2226" s="82" t="s">
        <v>45058</v>
      </c>
      <c r="N2226" s="82" t="s">
        <v>45059</v>
      </c>
      <c r="O2226" s="82" t="s">
        <v>558</v>
      </c>
      <c r="P2226" s="82" t="s">
        <v>44922</v>
      </c>
      <c r="Q2226" s="82" t="s">
        <v>45060</v>
      </c>
      <c r="R2226" s="82" t="s">
        <v>367</v>
      </c>
      <c r="S2226" s="82" t="s">
        <v>368</v>
      </c>
      <c r="T2226" s="82" t="s">
        <v>45061</v>
      </c>
      <c r="U2226" s="82" t="s">
        <v>443</v>
      </c>
      <c r="V2226" s="82" t="s">
        <v>44998</v>
      </c>
      <c r="W2226" s="82" t="s">
        <v>822</v>
      </c>
      <c r="X2226" s="82" t="s">
        <v>45062</v>
      </c>
      <c r="Y2226" s="82" t="s">
        <v>45063</v>
      </c>
      <c r="Z2226" s="82" t="s">
        <v>45064</v>
      </c>
      <c r="AA2226" s="82" t="s">
        <v>45065</v>
      </c>
      <c r="AB2226" s="82" t="s">
        <v>45066</v>
      </c>
      <c r="AC2226" s="82" t="s">
        <v>735</v>
      </c>
      <c r="AD2226" s="82" t="s">
        <v>45067</v>
      </c>
      <c r="AE2226" s="82" t="s">
        <v>45068</v>
      </c>
      <c r="AF2226" s="82" t="s">
        <v>45069</v>
      </c>
      <c r="AG2226" s="82" t="s">
        <v>382</v>
      </c>
      <c r="AH2226" s="82" t="s">
        <v>45070</v>
      </c>
      <c r="AI2226" s="82" t="s">
        <v>4409</v>
      </c>
      <c r="AJ2226" s="82" t="s">
        <v>44937</v>
      </c>
      <c r="AK2226" s="82" t="s">
        <v>45071</v>
      </c>
      <c r="AL2226" s="82" t="s">
        <v>450</v>
      </c>
    </row>
    <row r="2227" spans="1:38" x14ac:dyDescent="0.25">
      <c r="A2227" s="82" t="s">
        <v>45072</v>
      </c>
      <c r="B2227" s="82">
        <v>97.022000000000006</v>
      </c>
      <c r="D2227" s="82" t="s">
        <v>44914</v>
      </c>
      <c r="E2227" s="82" t="s">
        <v>45073</v>
      </c>
      <c r="F2227" s="82" t="s">
        <v>45074</v>
      </c>
      <c r="G2227" s="82" t="s">
        <v>2959</v>
      </c>
      <c r="H2227" s="82" t="s">
        <v>360</v>
      </c>
      <c r="I2227" s="82" t="s">
        <v>45075</v>
      </c>
      <c r="J2227" s="82" t="s">
        <v>45076</v>
      </c>
      <c r="K2227" s="82" t="s">
        <v>45077</v>
      </c>
      <c r="L2227" s="82" t="s">
        <v>421</v>
      </c>
      <c r="M2227" s="82" t="s">
        <v>45078</v>
      </c>
      <c r="N2227" s="82" t="s">
        <v>45079</v>
      </c>
      <c r="O2227" s="82" t="s">
        <v>558</v>
      </c>
      <c r="P2227" s="82" t="s">
        <v>45080</v>
      </c>
      <c r="Q2227" s="82" t="s">
        <v>45081</v>
      </c>
      <c r="R2227" s="82" t="s">
        <v>822</v>
      </c>
      <c r="S2227" s="82" t="s">
        <v>400</v>
      </c>
      <c r="T2227" s="82" t="s">
        <v>45082</v>
      </c>
      <c r="U2227" s="82" t="s">
        <v>45083</v>
      </c>
      <c r="V2227" s="82" t="s">
        <v>632</v>
      </c>
      <c r="W2227" s="82" t="s">
        <v>45084</v>
      </c>
      <c r="X2227" s="82" t="s">
        <v>45085</v>
      </c>
      <c r="Y2227" s="82" t="s">
        <v>45086</v>
      </c>
      <c r="Z2227" s="82" t="s">
        <v>45087</v>
      </c>
      <c r="AA2227" s="82" t="s">
        <v>45088</v>
      </c>
      <c r="AB2227" s="82" t="s">
        <v>45089</v>
      </c>
      <c r="AC2227" s="82" t="s">
        <v>45090</v>
      </c>
      <c r="AD2227" s="82" t="s">
        <v>45091</v>
      </c>
      <c r="AE2227" s="82" t="s">
        <v>45092</v>
      </c>
      <c r="AF2227" s="82" t="s">
        <v>45093</v>
      </c>
      <c r="AG2227" s="82" t="s">
        <v>382</v>
      </c>
      <c r="AH2227" s="82" t="s">
        <v>382</v>
      </c>
      <c r="AI2227" s="82" t="s">
        <v>4409</v>
      </c>
      <c r="AJ2227" s="82" t="s">
        <v>44937</v>
      </c>
      <c r="AK2227" s="82" t="s">
        <v>45094</v>
      </c>
      <c r="AL2227" s="82" t="s">
        <v>387</v>
      </c>
    </row>
    <row r="2228" spans="1:38" x14ac:dyDescent="0.25">
      <c r="A2228" s="82" t="s">
        <v>45095</v>
      </c>
      <c r="B2228" s="82">
        <v>97.022999999999996</v>
      </c>
      <c r="C2228" s="82" t="s">
        <v>45096</v>
      </c>
      <c r="D2228" s="82" t="s">
        <v>44914</v>
      </c>
      <c r="E2228" s="82" t="s">
        <v>45097</v>
      </c>
      <c r="F2228" s="82" t="s">
        <v>45098</v>
      </c>
      <c r="G2228" s="82" t="s">
        <v>600</v>
      </c>
      <c r="H2228" s="82" t="s">
        <v>360</v>
      </c>
      <c r="I2228" s="82" t="s">
        <v>45099</v>
      </c>
      <c r="J2228" s="82" t="s">
        <v>45100</v>
      </c>
      <c r="K2228" s="82" t="s">
        <v>45101</v>
      </c>
      <c r="L2228" s="82" t="s">
        <v>45102</v>
      </c>
      <c r="M2228" s="82" t="s">
        <v>45103</v>
      </c>
      <c r="N2228" s="82" t="s">
        <v>45104</v>
      </c>
      <c r="O2228" s="82" t="s">
        <v>558</v>
      </c>
      <c r="P2228" s="82" t="s">
        <v>45105</v>
      </c>
      <c r="Q2228" s="82" t="s">
        <v>45106</v>
      </c>
      <c r="R2228" s="82" t="s">
        <v>45107</v>
      </c>
      <c r="S2228" s="82" t="s">
        <v>45108</v>
      </c>
      <c r="T2228" s="82" t="s">
        <v>45109</v>
      </c>
      <c r="U2228" s="82" t="s">
        <v>45110</v>
      </c>
      <c r="V2228" s="82" t="s">
        <v>44998</v>
      </c>
      <c r="W2228" s="82" t="s">
        <v>45111</v>
      </c>
      <c r="X2228" s="82" t="s">
        <v>45085</v>
      </c>
      <c r="Y2228" s="82" t="s">
        <v>45112</v>
      </c>
      <c r="Z2228" s="82" t="s">
        <v>45113</v>
      </c>
      <c r="AA2228" s="82" t="s">
        <v>45114</v>
      </c>
      <c r="AB2228" s="82" t="s">
        <v>45064</v>
      </c>
      <c r="AC2228" s="82" t="s">
        <v>45115</v>
      </c>
      <c r="AD2228" s="82" t="s">
        <v>45116</v>
      </c>
      <c r="AE2228" s="82" t="s">
        <v>44955</v>
      </c>
      <c r="AF2228" s="82" t="s">
        <v>45117</v>
      </c>
      <c r="AG2228" s="82" t="s">
        <v>382</v>
      </c>
      <c r="AH2228" s="82" t="s">
        <v>44957</v>
      </c>
      <c r="AI2228" s="82" t="s">
        <v>4409</v>
      </c>
      <c r="AJ2228" s="82" t="s">
        <v>44937</v>
      </c>
      <c r="AK2228" s="82" t="s">
        <v>45118</v>
      </c>
      <c r="AL2228" s="82" t="s">
        <v>415</v>
      </c>
    </row>
    <row r="2229" spans="1:38" x14ac:dyDescent="0.25">
      <c r="A2229" s="82" t="s">
        <v>166</v>
      </c>
      <c r="B2229" s="82">
        <v>97.024000000000001</v>
      </c>
      <c r="C2229" s="82" t="s">
        <v>45119</v>
      </c>
      <c r="D2229" s="82" t="s">
        <v>44914</v>
      </c>
      <c r="E2229" s="82" t="s">
        <v>45120</v>
      </c>
      <c r="F2229" s="82" t="s">
        <v>45121</v>
      </c>
      <c r="G2229" s="82" t="s">
        <v>359</v>
      </c>
      <c r="H2229" s="82" t="s">
        <v>360</v>
      </c>
      <c r="I2229" s="82" t="s">
        <v>45122</v>
      </c>
      <c r="J2229" s="82" t="s">
        <v>45123</v>
      </c>
      <c r="K2229" s="82" t="s">
        <v>45124</v>
      </c>
      <c r="L2229" s="82" t="s">
        <v>5920</v>
      </c>
      <c r="M2229" s="82" t="s">
        <v>45125</v>
      </c>
      <c r="N2229" s="82" t="s">
        <v>45126</v>
      </c>
      <c r="O2229" s="82" t="s">
        <v>558</v>
      </c>
      <c r="P2229" s="82" t="s">
        <v>45127</v>
      </c>
      <c r="Q2229" s="82" t="s">
        <v>45128</v>
      </c>
      <c r="R2229" s="82" t="s">
        <v>45129</v>
      </c>
      <c r="S2229" s="82" t="s">
        <v>400</v>
      </c>
      <c r="T2229" s="82" t="s">
        <v>45130</v>
      </c>
      <c r="U2229" s="82" t="s">
        <v>45131</v>
      </c>
      <c r="V2229" s="82" t="s">
        <v>44998</v>
      </c>
      <c r="W2229" s="82" t="s">
        <v>45132</v>
      </c>
      <c r="X2229" s="82" t="s">
        <v>45133</v>
      </c>
      <c r="Y2229" s="82" t="s">
        <v>45134</v>
      </c>
      <c r="Z2229" s="82" t="s">
        <v>45001</v>
      </c>
      <c r="AA2229" s="82" t="s">
        <v>45135</v>
      </c>
      <c r="AB2229" s="82" t="s">
        <v>45136</v>
      </c>
      <c r="AC2229" s="82" t="s">
        <v>45137</v>
      </c>
      <c r="AD2229" s="82" t="s">
        <v>45138</v>
      </c>
      <c r="AE2229" s="82" t="s">
        <v>44955</v>
      </c>
      <c r="AF2229" s="82" t="s">
        <v>45139</v>
      </c>
      <c r="AG2229" s="82" t="s">
        <v>382</v>
      </c>
      <c r="AH2229" s="82" t="s">
        <v>360</v>
      </c>
      <c r="AI2229" s="82" t="s">
        <v>4409</v>
      </c>
      <c r="AJ2229" s="82" t="s">
        <v>44937</v>
      </c>
      <c r="AK2229" s="82" t="s">
        <v>45140</v>
      </c>
      <c r="AL2229" s="82" t="s">
        <v>1286</v>
      </c>
    </row>
    <row r="2230" spans="1:38" x14ac:dyDescent="0.25">
      <c r="A2230" s="82" t="s">
        <v>45141</v>
      </c>
      <c r="B2230" s="82">
        <v>97.025000000000006</v>
      </c>
      <c r="C2230" s="82" t="s">
        <v>45142</v>
      </c>
      <c r="D2230" s="82" t="s">
        <v>44914</v>
      </c>
      <c r="E2230" s="82" t="s">
        <v>45143</v>
      </c>
      <c r="F2230" s="82" t="s">
        <v>45144</v>
      </c>
      <c r="G2230" s="82" t="s">
        <v>359</v>
      </c>
      <c r="H2230" s="82" t="s">
        <v>360</v>
      </c>
      <c r="I2230" s="82" t="s">
        <v>45145</v>
      </c>
      <c r="J2230" s="82" t="s">
        <v>45146</v>
      </c>
      <c r="K2230" s="82" t="s">
        <v>45147</v>
      </c>
      <c r="L2230" s="82" t="s">
        <v>580</v>
      </c>
      <c r="M2230" s="82" t="s">
        <v>45148</v>
      </c>
      <c r="N2230" s="82" t="s">
        <v>45149</v>
      </c>
      <c r="O2230" s="82" t="s">
        <v>558</v>
      </c>
      <c r="P2230" s="82" t="s">
        <v>45150</v>
      </c>
      <c r="Q2230" s="82" t="s">
        <v>45151</v>
      </c>
      <c r="R2230" s="82" t="s">
        <v>45152</v>
      </c>
      <c r="S2230" s="82" t="s">
        <v>400</v>
      </c>
      <c r="T2230" s="82" t="s">
        <v>45153</v>
      </c>
      <c r="U2230" s="82" t="s">
        <v>45154</v>
      </c>
      <c r="V2230" s="82" t="s">
        <v>44998</v>
      </c>
      <c r="W2230" s="82" t="s">
        <v>45155</v>
      </c>
      <c r="X2230" s="82" t="s">
        <v>45156</v>
      </c>
      <c r="Y2230" s="82" t="s">
        <v>45157</v>
      </c>
      <c r="Z2230" s="82" t="s">
        <v>45158</v>
      </c>
      <c r="AA2230" s="82" t="s">
        <v>45159</v>
      </c>
      <c r="AB2230" s="82" t="s">
        <v>45160</v>
      </c>
      <c r="AC2230" s="82" t="s">
        <v>1011</v>
      </c>
      <c r="AD2230" s="82" t="s">
        <v>45161</v>
      </c>
      <c r="AE2230" s="82" t="s">
        <v>44955</v>
      </c>
      <c r="AF2230" s="82" t="s">
        <v>382</v>
      </c>
      <c r="AG2230" s="82" t="s">
        <v>382</v>
      </c>
      <c r="AH2230" s="82" t="s">
        <v>45162</v>
      </c>
      <c r="AI2230" s="82" t="s">
        <v>4409</v>
      </c>
      <c r="AJ2230" s="82" t="s">
        <v>44937</v>
      </c>
      <c r="AK2230" s="82" t="s">
        <v>45163</v>
      </c>
      <c r="AL2230" s="82" t="s">
        <v>415</v>
      </c>
    </row>
    <row r="2231" spans="1:38" x14ac:dyDescent="0.25">
      <c r="A2231" s="82" t="s">
        <v>45164</v>
      </c>
      <c r="B2231" s="82">
        <v>97.025999999999996</v>
      </c>
      <c r="C2231" s="82" t="s">
        <v>45165</v>
      </c>
      <c r="D2231" s="82" t="s">
        <v>44914</v>
      </c>
      <c r="E2231" s="82" t="s">
        <v>45166</v>
      </c>
      <c r="F2231" s="82" t="s">
        <v>45167</v>
      </c>
      <c r="G2231" s="82" t="s">
        <v>504</v>
      </c>
      <c r="H2231" s="82" t="s">
        <v>360</v>
      </c>
      <c r="I2231" s="82" t="s">
        <v>45168</v>
      </c>
      <c r="J2231" s="82" t="s">
        <v>45169</v>
      </c>
      <c r="K2231" s="82" t="s">
        <v>45170</v>
      </c>
      <c r="L2231" s="82" t="s">
        <v>45171</v>
      </c>
      <c r="M2231" s="82" t="s">
        <v>45172</v>
      </c>
      <c r="N2231" s="82" t="s">
        <v>45173</v>
      </c>
      <c r="O2231" s="82" t="s">
        <v>558</v>
      </c>
      <c r="P2231" s="82" t="s">
        <v>44922</v>
      </c>
      <c r="Q2231" s="82" t="s">
        <v>45174</v>
      </c>
      <c r="R2231" s="82" t="s">
        <v>360</v>
      </c>
      <c r="S2231" s="82" t="s">
        <v>45175</v>
      </c>
      <c r="T2231" s="82" t="s">
        <v>45176</v>
      </c>
      <c r="U2231" s="82" t="s">
        <v>631</v>
      </c>
      <c r="V2231" s="82" t="s">
        <v>632</v>
      </c>
      <c r="W2231" s="82" t="s">
        <v>382</v>
      </c>
      <c r="X2231" s="82" t="s">
        <v>45156</v>
      </c>
      <c r="Y2231" s="82" t="s">
        <v>45177</v>
      </c>
      <c r="Z2231" s="82" t="s">
        <v>44922</v>
      </c>
      <c r="AA2231" s="82" t="s">
        <v>45178</v>
      </c>
      <c r="AB2231" s="82" t="s">
        <v>45179</v>
      </c>
      <c r="AC2231" s="82" t="s">
        <v>45180</v>
      </c>
      <c r="AD2231" s="82" t="s">
        <v>45181</v>
      </c>
      <c r="AE2231" s="82" t="s">
        <v>45182</v>
      </c>
      <c r="AF2231" s="82" t="s">
        <v>45183</v>
      </c>
      <c r="AG2231" s="82" t="s">
        <v>382</v>
      </c>
      <c r="AH2231" s="82" t="s">
        <v>45070</v>
      </c>
      <c r="AI2231" s="82" t="s">
        <v>4409</v>
      </c>
      <c r="AJ2231" s="82" t="s">
        <v>44937</v>
      </c>
      <c r="AK2231" s="82" t="s">
        <v>45184</v>
      </c>
      <c r="AL2231" s="82" t="s">
        <v>387</v>
      </c>
    </row>
    <row r="2232" spans="1:38" x14ac:dyDescent="0.25">
      <c r="A2232" s="82" t="s">
        <v>45185</v>
      </c>
      <c r="B2232" s="82">
        <v>97.027000000000001</v>
      </c>
      <c r="C2232" s="82" t="s">
        <v>45186</v>
      </c>
      <c r="D2232" s="82" t="s">
        <v>44914</v>
      </c>
      <c r="E2232" s="82" t="s">
        <v>45187</v>
      </c>
      <c r="F2232" s="82" t="s">
        <v>45188</v>
      </c>
      <c r="G2232" s="82" t="s">
        <v>11911</v>
      </c>
      <c r="H2232" s="82" t="s">
        <v>360</v>
      </c>
      <c r="I2232" s="82" t="s">
        <v>45189</v>
      </c>
      <c r="J2232" s="82" t="s">
        <v>13560</v>
      </c>
      <c r="K2232" s="82" t="s">
        <v>362</v>
      </c>
      <c r="L2232" s="82" t="s">
        <v>421</v>
      </c>
      <c r="M2232" s="82" t="s">
        <v>45190</v>
      </c>
      <c r="N2232" s="82" t="s">
        <v>45191</v>
      </c>
      <c r="O2232" s="82" t="s">
        <v>558</v>
      </c>
      <c r="P2232" s="82" t="s">
        <v>360</v>
      </c>
      <c r="Q2232" s="82" t="s">
        <v>360</v>
      </c>
      <c r="R2232" s="82" t="s">
        <v>360</v>
      </c>
      <c r="S2232" s="82" t="s">
        <v>368</v>
      </c>
      <c r="T2232" s="82" t="s">
        <v>45192</v>
      </c>
      <c r="U2232" s="82" t="s">
        <v>443</v>
      </c>
      <c r="V2232" s="82" t="s">
        <v>362</v>
      </c>
      <c r="W2232" s="82" t="s">
        <v>468</v>
      </c>
      <c r="X2232" s="82" t="s">
        <v>45156</v>
      </c>
      <c r="Y2232" s="82" t="s">
        <v>45193</v>
      </c>
      <c r="Z2232" s="82" t="s">
        <v>360</v>
      </c>
      <c r="AA2232" s="82" t="s">
        <v>45194</v>
      </c>
      <c r="AB2232" s="82" t="s">
        <v>45195</v>
      </c>
      <c r="AC2232" s="82" t="s">
        <v>45196</v>
      </c>
      <c r="AD2232" s="82" t="s">
        <v>45197</v>
      </c>
      <c r="AE2232" s="82" t="s">
        <v>45198</v>
      </c>
      <c r="AF2232" s="82" t="s">
        <v>45199</v>
      </c>
      <c r="AG2232" s="82" t="s">
        <v>382</v>
      </c>
      <c r="AH2232" s="82" t="s">
        <v>382</v>
      </c>
      <c r="AI2232" s="82" t="s">
        <v>4409</v>
      </c>
      <c r="AJ2232" s="82" t="s">
        <v>44937</v>
      </c>
      <c r="AK2232" s="82" t="s">
        <v>45200</v>
      </c>
      <c r="AL2232" s="82" t="s">
        <v>387</v>
      </c>
    </row>
    <row r="2233" spans="1:38" x14ac:dyDescent="0.25">
      <c r="A2233" s="82" t="s">
        <v>45201</v>
      </c>
      <c r="B2233" s="82">
        <v>97.028000000000006</v>
      </c>
      <c r="D2233" s="82" t="s">
        <v>44914</v>
      </c>
      <c r="E2233" s="82" t="s">
        <v>45202</v>
      </c>
      <c r="F2233" s="82" t="s">
        <v>45203</v>
      </c>
      <c r="G2233" s="82" t="s">
        <v>11911</v>
      </c>
      <c r="H2233" s="82" t="s">
        <v>360</v>
      </c>
      <c r="I2233" s="82" t="s">
        <v>45204</v>
      </c>
      <c r="J2233" s="82" t="s">
        <v>3072</v>
      </c>
      <c r="K2233" s="82" t="s">
        <v>45205</v>
      </c>
      <c r="L2233" s="82" t="s">
        <v>421</v>
      </c>
      <c r="M2233" s="82" t="s">
        <v>45206</v>
      </c>
      <c r="N2233" s="82" t="s">
        <v>45207</v>
      </c>
      <c r="O2233" s="82" t="s">
        <v>558</v>
      </c>
      <c r="P2233" s="82" t="s">
        <v>44922</v>
      </c>
      <c r="Q2233" s="82" t="s">
        <v>45174</v>
      </c>
      <c r="R2233" s="82" t="s">
        <v>360</v>
      </c>
      <c r="S2233" s="82" t="s">
        <v>368</v>
      </c>
      <c r="T2233" s="82" t="s">
        <v>45208</v>
      </c>
      <c r="U2233" s="82" t="s">
        <v>443</v>
      </c>
      <c r="V2233" s="82" t="s">
        <v>45209</v>
      </c>
      <c r="W2233" s="82" t="s">
        <v>468</v>
      </c>
      <c r="X2233" s="82" t="s">
        <v>45156</v>
      </c>
      <c r="Y2233" s="82" t="s">
        <v>45210</v>
      </c>
      <c r="Z2233" s="82" t="s">
        <v>468</v>
      </c>
      <c r="AA2233" s="82" t="s">
        <v>45211</v>
      </c>
      <c r="AB2233" s="82" t="s">
        <v>45212</v>
      </c>
      <c r="AC2233" s="82" t="s">
        <v>45196</v>
      </c>
      <c r="AD2233" s="82" t="s">
        <v>45213</v>
      </c>
      <c r="AE2233" s="82" t="s">
        <v>45214</v>
      </c>
      <c r="AF2233" s="82" t="s">
        <v>45215</v>
      </c>
      <c r="AG2233" s="82" t="s">
        <v>382</v>
      </c>
      <c r="AH2233" s="82" t="s">
        <v>45216</v>
      </c>
      <c r="AI2233" s="82" t="s">
        <v>4409</v>
      </c>
      <c r="AJ2233" s="82" t="s">
        <v>44937</v>
      </c>
      <c r="AK2233" s="82" t="s">
        <v>45217</v>
      </c>
      <c r="AL2233" s="82" t="s">
        <v>1286</v>
      </c>
    </row>
    <row r="2234" spans="1:38" x14ac:dyDescent="0.25">
      <c r="A2234" s="82" t="s">
        <v>45218</v>
      </c>
      <c r="B2234" s="82">
        <v>97.028999999999996</v>
      </c>
      <c r="C2234" s="82" t="s">
        <v>45219</v>
      </c>
      <c r="D2234" s="82" t="s">
        <v>44914</v>
      </c>
      <c r="E2234" s="82" t="s">
        <v>45220</v>
      </c>
      <c r="F2234" s="82" t="s">
        <v>45221</v>
      </c>
      <c r="G2234" s="82" t="s">
        <v>359</v>
      </c>
      <c r="H2234" s="82" t="s">
        <v>360</v>
      </c>
      <c r="I2234" s="82" t="s">
        <v>45222</v>
      </c>
      <c r="J2234" s="82" t="s">
        <v>45223</v>
      </c>
      <c r="K2234" s="82" t="s">
        <v>45224</v>
      </c>
      <c r="L2234" s="82" t="s">
        <v>23388</v>
      </c>
      <c r="M2234" s="82" t="s">
        <v>45225</v>
      </c>
      <c r="N2234" s="82" t="s">
        <v>45226</v>
      </c>
      <c r="O2234" s="82" t="s">
        <v>558</v>
      </c>
      <c r="P2234" s="82" t="s">
        <v>45227</v>
      </c>
      <c r="Q2234" s="82" t="s">
        <v>45228</v>
      </c>
      <c r="R2234" s="82" t="s">
        <v>360</v>
      </c>
      <c r="S2234" s="82" t="s">
        <v>45229</v>
      </c>
      <c r="T2234" s="82" t="s">
        <v>45230</v>
      </c>
      <c r="U2234" s="82" t="s">
        <v>45231</v>
      </c>
      <c r="V2234" s="82" t="s">
        <v>44927</v>
      </c>
      <c r="W2234" s="82" t="s">
        <v>45232</v>
      </c>
      <c r="X2234" s="82" t="s">
        <v>45233</v>
      </c>
      <c r="Y2234" s="82" t="s">
        <v>45234</v>
      </c>
      <c r="Z2234" s="82" t="s">
        <v>3934</v>
      </c>
      <c r="AA2234" s="82" t="s">
        <v>45235</v>
      </c>
      <c r="AB2234" s="82" t="s">
        <v>45236</v>
      </c>
      <c r="AC2234" s="82" t="s">
        <v>45237</v>
      </c>
      <c r="AD2234" s="82" t="s">
        <v>45238</v>
      </c>
      <c r="AE2234" s="82" t="s">
        <v>45239</v>
      </c>
      <c r="AF2234" s="82" t="s">
        <v>45240</v>
      </c>
      <c r="AG2234" s="82" t="s">
        <v>382</v>
      </c>
      <c r="AH2234" s="82" t="s">
        <v>45241</v>
      </c>
      <c r="AI2234" s="82" t="s">
        <v>4409</v>
      </c>
      <c r="AJ2234" s="82" t="s">
        <v>44937</v>
      </c>
      <c r="AK2234" s="82" t="s">
        <v>45242</v>
      </c>
      <c r="AL2234" s="82" t="s">
        <v>415</v>
      </c>
    </row>
    <row r="2235" spans="1:38" x14ac:dyDescent="0.25">
      <c r="A2235" s="82" t="s">
        <v>45243</v>
      </c>
      <c r="B2235" s="82">
        <v>97.03</v>
      </c>
      <c r="D2235" s="82" t="s">
        <v>44914</v>
      </c>
      <c r="E2235" s="82" t="s">
        <v>45244</v>
      </c>
      <c r="F2235" s="82" t="s">
        <v>45245</v>
      </c>
      <c r="G2235" s="82" t="s">
        <v>551</v>
      </c>
      <c r="H2235" s="82" t="s">
        <v>360</v>
      </c>
      <c r="I2235" s="82" t="s">
        <v>45246</v>
      </c>
      <c r="J2235" s="82" t="s">
        <v>45247</v>
      </c>
      <c r="K2235" s="82" t="s">
        <v>45248</v>
      </c>
      <c r="L2235" s="82" t="s">
        <v>45249</v>
      </c>
      <c r="M2235" s="82" t="s">
        <v>45250</v>
      </c>
      <c r="N2235" s="82" t="s">
        <v>45251</v>
      </c>
      <c r="O2235" s="82" t="s">
        <v>45252</v>
      </c>
      <c r="P2235" s="82" t="s">
        <v>45253</v>
      </c>
      <c r="Q2235" s="82" t="s">
        <v>45254</v>
      </c>
      <c r="R2235" s="82" t="s">
        <v>360</v>
      </c>
      <c r="S2235" s="82" t="s">
        <v>400</v>
      </c>
      <c r="T2235" s="82" t="s">
        <v>45255</v>
      </c>
      <c r="U2235" s="82" t="s">
        <v>45256</v>
      </c>
      <c r="V2235" s="82" t="s">
        <v>44998</v>
      </c>
      <c r="W2235" s="82" t="s">
        <v>45257</v>
      </c>
      <c r="X2235" s="82" t="s">
        <v>45258</v>
      </c>
      <c r="Y2235" s="82" t="s">
        <v>45259</v>
      </c>
      <c r="Z2235" s="82" t="s">
        <v>367</v>
      </c>
      <c r="AA2235" s="82" t="s">
        <v>45260</v>
      </c>
      <c r="AB2235" s="82" t="s">
        <v>45261</v>
      </c>
      <c r="AC2235" s="82" t="s">
        <v>45262</v>
      </c>
      <c r="AD2235" s="82" t="s">
        <v>45263</v>
      </c>
      <c r="AE2235" s="82" t="s">
        <v>45264</v>
      </c>
      <c r="AF2235" s="82" t="s">
        <v>382</v>
      </c>
      <c r="AG2235" s="82" t="s">
        <v>382</v>
      </c>
      <c r="AH2235" s="82" t="s">
        <v>360</v>
      </c>
      <c r="AI2235" s="82" t="s">
        <v>4409</v>
      </c>
      <c r="AJ2235" s="82" t="s">
        <v>44937</v>
      </c>
      <c r="AK2235" s="82" t="s">
        <v>45265</v>
      </c>
      <c r="AL2235" s="82" t="s">
        <v>415</v>
      </c>
    </row>
    <row r="2236" spans="1:38" x14ac:dyDescent="0.25">
      <c r="A2236" s="82" t="s">
        <v>45266</v>
      </c>
      <c r="B2236" s="82">
        <v>97.031999999999996</v>
      </c>
      <c r="C2236" s="82" t="s">
        <v>45267</v>
      </c>
      <c r="D2236" s="82" t="s">
        <v>44914</v>
      </c>
      <c r="E2236" s="82" t="s">
        <v>45268</v>
      </c>
      <c r="F2236" s="82" t="s">
        <v>45269</v>
      </c>
      <c r="G2236" s="82" t="s">
        <v>359</v>
      </c>
      <c r="H2236" s="82" t="s">
        <v>360</v>
      </c>
      <c r="I2236" s="82" t="s">
        <v>45270</v>
      </c>
      <c r="J2236" s="82" t="s">
        <v>45271</v>
      </c>
      <c r="K2236" s="82" t="s">
        <v>45272</v>
      </c>
      <c r="L2236" s="82" t="s">
        <v>2554</v>
      </c>
      <c r="M2236" s="82" t="s">
        <v>45273</v>
      </c>
      <c r="N2236" s="82" t="s">
        <v>45274</v>
      </c>
      <c r="O2236" s="82" t="s">
        <v>558</v>
      </c>
      <c r="P2236" s="82" t="s">
        <v>45275</v>
      </c>
      <c r="Q2236" s="82" t="s">
        <v>45276</v>
      </c>
      <c r="R2236" s="82" t="s">
        <v>360</v>
      </c>
      <c r="S2236" s="82" t="s">
        <v>368</v>
      </c>
      <c r="T2236" s="82" t="s">
        <v>45277</v>
      </c>
      <c r="U2236" s="82" t="s">
        <v>45278</v>
      </c>
      <c r="V2236" s="82" t="s">
        <v>44998</v>
      </c>
      <c r="W2236" s="82" t="s">
        <v>6603</v>
      </c>
      <c r="X2236" s="82" t="s">
        <v>45279</v>
      </c>
      <c r="Y2236" s="82" t="s">
        <v>45280</v>
      </c>
      <c r="Z2236" s="82" t="s">
        <v>468</v>
      </c>
      <c r="AA2236" s="82" t="s">
        <v>45281</v>
      </c>
      <c r="AB2236" s="82" t="s">
        <v>45282</v>
      </c>
      <c r="AC2236" s="82" t="s">
        <v>45262</v>
      </c>
      <c r="AD2236" s="82" t="s">
        <v>45283</v>
      </c>
      <c r="AE2236" s="82" t="s">
        <v>34830</v>
      </c>
      <c r="AF2236" s="82" t="s">
        <v>45284</v>
      </c>
      <c r="AG2236" s="82" t="s">
        <v>382</v>
      </c>
      <c r="AH2236" s="82" t="s">
        <v>360</v>
      </c>
      <c r="AI2236" s="82" t="s">
        <v>4409</v>
      </c>
      <c r="AJ2236" s="82" t="s">
        <v>44937</v>
      </c>
      <c r="AK2236" s="82" t="s">
        <v>45285</v>
      </c>
      <c r="AL2236" s="82" t="s">
        <v>415</v>
      </c>
    </row>
    <row r="2237" spans="1:38" x14ac:dyDescent="0.25">
      <c r="A2237" s="82" t="s">
        <v>45286</v>
      </c>
      <c r="B2237" s="82">
        <v>97.033000000000001</v>
      </c>
      <c r="C2237" s="82" t="s">
        <v>45287</v>
      </c>
      <c r="D2237" s="82" t="s">
        <v>44914</v>
      </c>
      <c r="E2237" s="82" t="s">
        <v>45288</v>
      </c>
      <c r="F2237" s="82" t="s">
        <v>45289</v>
      </c>
      <c r="G2237" s="82" t="s">
        <v>504</v>
      </c>
      <c r="H2237" s="82" t="s">
        <v>360</v>
      </c>
      <c r="I2237" s="82" t="s">
        <v>45290</v>
      </c>
      <c r="J2237" s="82" t="s">
        <v>45291</v>
      </c>
      <c r="K2237" s="82" t="s">
        <v>362</v>
      </c>
      <c r="L2237" s="82" t="s">
        <v>421</v>
      </c>
      <c r="M2237" s="82" t="s">
        <v>45292</v>
      </c>
      <c r="N2237" s="82" t="s">
        <v>45293</v>
      </c>
      <c r="O2237" s="82" t="s">
        <v>366</v>
      </c>
      <c r="P2237" s="82" t="s">
        <v>822</v>
      </c>
      <c r="Q2237" s="82" t="s">
        <v>822</v>
      </c>
      <c r="R2237" s="82" t="s">
        <v>822</v>
      </c>
      <c r="S2237" s="82" t="s">
        <v>368</v>
      </c>
      <c r="T2237" s="82" t="s">
        <v>45294</v>
      </c>
      <c r="U2237" s="82" t="s">
        <v>45295</v>
      </c>
      <c r="V2237" s="82" t="s">
        <v>362</v>
      </c>
      <c r="W2237" s="82" t="s">
        <v>822</v>
      </c>
      <c r="X2237" s="82" t="s">
        <v>45279</v>
      </c>
      <c r="Y2237" s="82" t="s">
        <v>45296</v>
      </c>
      <c r="Z2237" s="82" t="s">
        <v>822</v>
      </c>
      <c r="AA2237" s="82" t="s">
        <v>45297</v>
      </c>
      <c r="AB2237" s="82" t="s">
        <v>45298</v>
      </c>
      <c r="AC2237" s="82" t="s">
        <v>45262</v>
      </c>
      <c r="AD2237" s="82" t="s">
        <v>45299</v>
      </c>
      <c r="AE2237" s="82" t="s">
        <v>44955</v>
      </c>
      <c r="AF2237" s="82" t="s">
        <v>382</v>
      </c>
      <c r="AG2237" s="82" t="s">
        <v>382</v>
      </c>
      <c r="AH2237" s="82" t="s">
        <v>382</v>
      </c>
      <c r="AI2237" s="82" t="s">
        <v>4409</v>
      </c>
      <c r="AJ2237" s="82" t="s">
        <v>44937</v>
      </c>
      <c r="AK2237" s="82" t="s">
        <v>45300</v>
      </c>
      <c r="AL2237" s="82" t="s">
        <v>450</v>
      </c>
    </row>
    <row r="2238" spans="1:38" x14ac:dyDescent="0.25">
      <c r="A2238" s="82" t="s">
        <v>45301</v>
      </c>
      <c r="B2238" s="82">
        <v>97.034000000000006</v>
      </c>
      <c r="C2238" s="82" t="s">
        <v>45302</v>
      </c>
      <c r="D2238" s="82" t="s">
        <v>44914</v>
      </c>
      <c r="E2238" s="82" t="s">
        <v>45303</v>
      </c>
      <c r="F2238" s="82" t="s">
        <v>45304</v>
      </c>
      <c r="G2238" s="82" t="s">
        <v>359</v>
      </c>
      <c r="H2238" s="82" t="s">
        <v>360</v>
      </c>
      <c r="I2238" s="82" t="s">
        <v>45305</v>
      </c>
      <c r="J2238" s="82" t="s">
        <v>45001</v>
      </c>
      <c r="K2238" s="82" t="s">
        <v>45306</v>
      </c>
      <c r="L2238" s="82" t="s">
        <v>45307</v>
      </c>
      <c r="M2238" s="82" t="s">
        <v>45308</v>
      </c>
      <c r="N2238" s="82" t="s">
        <v>45309</v>
      </c>
      <c r="O2238" s="82" t="s">
        <v>558</v>
      </c>
      <c r="P2238" s="82" t="s">
        <v>45310</v>
      </c>
      <c r="Q2238" s="82" t="s">
        <v>45311</v>
      </c>
      <c r="R2238" s="82" t="s">
        <v>360</v>
      </c>
      <c r="S2238" s="82" t="s">
        <v>400</v>
      </c>
      <c r="T2238" s="82" t="s">
        <v>45312</v>
      </c>
      <c r="U2238" s="82" t="s">
        <v>45313</v>
      </c>
      <c r="V2238" s="82" t="s">
        <v>632</v>
      </c>
      <c r="W2238" s="82" t="s">
        <v>45314</v>
      </c>
      <c r="X2238" s="82" t="s">
        <v>45279</v>
      </c>
      <c r="Y2238" s="82" t="s">
        <v>45315</v>
      </c>
      <c r="Z2238" s="82" t="s">
        <v>427</v>
      </c>
      <c r="AA2238" s="82" t="s">
        <v>45316</v>
      </c>
      <c r="AB2238" s="82" t="s">
        <v>44952</v>
      </c>
      <c r="AC2238" s="82" t="s">
        <v>45262</v>
      </c>
      <c r="AD2238" s="82" t="s">
        <v>45317</v>
      </c>
      <c r="AE2238" s="82" t="s">
        <v>44955</v>
      </c>
      <c r="AF2238" s="82" t="s">
        <v>382</v>
      </c>
      <c r="AG2238" s="82" t="s">
        <v>382</v>
      </c>
      <c r="AH2238" s="82" t="s">
        <v>382</v>
      </c>
      <c r="AI2238" s="82" t="s">
        <v>4409</v>
      </c>
      <c r="AJ2238" s="82" t="s">
        <v>44937</v>
      </c>
      <c r="AK2238" s="82" t="s">
        <v>45318</v>
      </c>
      <c r="AL2238" s="82" t="s">
        <v>1286</v>
      </c>
    </row>
    <row r="2239" spans="1:38" x14ac:dyDescent="0.25">
      <c r="A2239" s="82" t="s">
        <v>45319</v>
      </c>
      <c r="B2239" s="82">
        <v>97.036000000000001</v>
      </c>
      <c r="D2239" s="82" t="s">
        <v>44914</v>
      </c>
      <c r="E2239" s="82" t="s">
        <v>45320</v>
      </c>
      <c r="F2239" s="82" t="s">
        <v>45321</v>
      </c>
      <c r="G2239" s="82" t="s">
        <v>359</v>
      </c>
      <c r="H2239" s="82" t="s">
        <v>360</v>
      </c>
      <c r="I2239" s="82" t="s">
        <v>45322</v>
      </c>
      <c r="J2239" s="82" t="s">
        <v>45323</v>
      </c>
      <c r="K2239" s="82" t="s">
        <v>45324</v>
      </c>
      <c r="L2239" s="82" t="s">
        <v>45325</v>
      </c>
      <c r="M2239" s="82" t="s">
        <v>45326</v>
      </c>
      <c r="N2239" s="82" t="s">
        <v>45327</v>
      </c>
      <c r="O2239" s="82" t="s">
        <v>558</v>
      </c>
      <c r="P2239" s="82" t="s">
        <v>45328</v>
      </c>
      <c r="Q2239" s="82" t="s">
        <v>45329</v>
      </c>
      <c r="R2239" s="82" t="s">
        <v>360</v>
      </c>
      <c r="S2239" s="82" t="s">
        <v>45330</v>
      </c>
      <c r="T2239" s="82" t="s">
        <v>45331</v>
      </c>
      <c r="U2239" s="82" t="s">
        <v>45332</v>
      </c>
      <c r="V2239" s="82" t="s">
        <v>632</v>
      </c>
      <c r="W2239" s="82" t="s">
        <v>45333</v>
      </c>
      <c r="X2239" s="82" t="s">
        <v>45279</v>
      </c>
      <c r="Y2239" s="82" t="s">
        <v>45334</v>
      </c>
      <c r="Z2239" s="82" t="s">
        <v>822</v>
      </c>
      <c r="AA2239" s="82" t="s">
        <v>45335</v>
      </c>
      <c r="AB2239" s="82" t="s">
        <v>45336</v>
      </c>
      <c r="AC2239" s="82" t="s">
        <v>45262</v>
      </c>
      <c r="AD2239" s="82" t="s">
        <v>45337</v>
      </c>
      <c r="AE2239" s="82" t="s">
        <v>44955</v>
      </c>
      <c r="AF2239" s="82" t="s">
        <v>45338</v>
      </c>
      <c r="AG2239" s="82" t="s">
        <v>382</v>
      </c>
      <c r="AH2239" s="82" t="s">
        <v>382</v>
      </c>
      <c r="AI2239" s="82" t="s">
        <v>4409</v>
      </c>
      <c r="AJ2239" s="82" t="s">
        <v>44937</v>
      </c>
      <c r="AK2239" s="82" t="s">
        <v>45339</v>
      </c>
      <c r="AL2239" s="82" t="s">
        <v>415</v>
      </c>
    </row>
    <row r="2240" spans="1:38" x14ac:dyDescent="0.25">
      <c r="A2240" s="82" t="s">
        <v>45340</v>
      </c>
      <c r="B2240" s="82">
        <v>97.039000000000001</v>
      </c>
      <c r="C2240" s="82" t="s">
        <v>45341</v>
      </c>
      <c r="D2240" s="82" t="s">
        <v>44914</v>
      </c>
      <c r="E2240" s="82" t="s">
        <v>45342</v>
      </c>
      <c r="F2240" s="82" t="s">
        <v>45343</v>
      </c>
      <c r="G2240" s="82" t="s">
        <v>359</v>
      </c>
      <c r="H2240" s="82" t="s">
        <v>360</v>
      </c>
      <c r="I2240" s="82" t="s">
        <v>45344</v>
      </c>
      <c r="J2240" s="82" t="s">
        <v>45345</v>
      </c>
      <c r="K2240" s="82" t="s">
        <v>45346</v>
      </c>
      <c r="L2240" s="82" t="s">
        <v>45347</v>
      </c>
      <c r="M2240" s="82" t="s">
        <v>45348</v>
      </c>
      <c r="N2240" s="82" t="s">
        <v>45349</v>
      </c>
      <c r="O2240" s="82" t="s">
        <v>558</v>
      </c>
      <c r="P2240" s="82" t="s">
        <v>45228</v>
      </c>
      <c r="Q2240" s="82" t="s">
        <v>45350</v>
      </c>
      <c r="R2240" s="82" t="s">
        <v>360</v>
      </c>
      <c r="S2240" s="82" t="s">
        <v>45351</v>
      </c>
      <c r="T2240" s="82" t="s">
        <v>45352</v>
      </c>
      <c r="U2240" s="82" t="s">
        <v>45353</v>
      </c>
      <c r="V2240" s="82" t="s">
        <v>45354</v>
      </c>
      <c r="W2240" s="82" t="s">
        <v>45232</v>
      </c>
      <c r="X2240" s="82" t="s">
        <v>45355</v>
      </c>
      <c r="Y2240" s="82" t="s">
        <v>45356</v>
      </c>
      <c r="Z2240" s="82" t="s">
        <v>45357</v>
      </c>
      <c r="AA2240" s="82" t="s">
        <v>45358</v>
      </c>
      <c r="AB2240" s="82" t="s">
        <v>45359</v>
      </c>
      <c r="AC2240" s="82" t="s">
        <v>45360</v>
      </c>
      <c r="AD2240" s="82" t="s">
        <v>45361</v>
      </c>
      <c r="AE2240" s="82" t="s">
        <v>45362</v>
      </c>
      <c r="AF2240" s="82" t="s">
        <v>45363</v>
      </c>
      <c r="AG2240" s="82" t="s">
        <v>382</v>
      </c>
      <c r="AH2240" s="82" t="s">
        <v>45364</v>
      </c>
      <c r="AI2240" s="82" t="s">
        <v>4409</v>
      </c>
      <c r="AJ2240" s="82" t="s">
        <v>44937</v>
      </c>
      <c r="AK2240" s="82" t="s">
        <v>45365</v>
      </c>
      <c r="AL2240" s="82" t="s">
        <v>415</v>
      </c>
    </row>
    <row r="2241" spans="1:38" x14ac:dyDescent="0.25">
      <c r="A2241" s="82" t="s">
        <v>45366</v>
      </c>
      <c r="B2241" s="82">
        <v>97.04</v>
      </c>
      <c r="C2241" s="82" t="s">
        <v>45367</v>
      </c>
      <c r="D2241" s="82" t="s">
        <v>44914</v>
      </c>
      <c r="E2241" s="82" t="s">
        <v>45368</v>
      </c>
      <c r="F2241" s="82" t="s">
        <v>45369</v>
      </c>
      <c r="G2241" s="82" t="s">
        <v>600</v>
      </c>
      <c r="H2241" s="82" t="s">
        <v>360</v>
      </c>
      <c r="I2241" s="82" t="s">
        <v>45370</v>
      </c>
      <c r="J2241" s="82" t="s">
        <v>45371</v>
      </c>
      <c r="K2241" s="82" t="s">
        <v>45372</v>
      </c>
      <c r="L2241" s="82" t="s">
        <v>45373</v>
      </c>
      <c r="M2241" s="82" t="s">
        <v>421</v>
      </c>
      <c r="N2241" s="82" t="s">
        <v>45374</v>
      </c>
      <c r="O2241" s="82" t="s">
        <v>558</v>
      </c>
      <c r="P2241" s="82" t="s">
        <v>45375</v>
      </c>
      <c r="Q2241" s="82" t="s">
        <v>360</v>
      </c>
      <c r="R2241" s="82" t="s">
        <v>45376</v>
      </c>
      <c r="S2241" s="82" t="s">
        <v>400</v>
      </c>
      <c r="T2241" s="82" t="s">
        <v>45377</v>
      </c>
      <c r="U2241" s="82" t="s">
        <v>45378</v>
      </c>
      <c r="V2241" s="82" t="s">
        <v>45379</v>
      </c>
      <c r="W2241" s="82" t="s">
        <v>6603</v>
      </c>
      <c r="X2241" s="82" t="s">
        <v>45156</v>
      </c>
      <c r="Y2241" s="82" t="s">
        <v>45380</v>
      </c>
      <c r="Z2241" s="82" t="s">
        <v>45001</v>
      </c>
      <c r="AA2241" s="82" t="s">
        <v>45381</v>
      </c>
      <c r="AB2241" s="82" t="s">
        <v>45382</v>
      </c>
      <c r="AC2241" s="82" t="s">
        <v>45383</v>
      </c>
      <c r="AD2241" s="82" t="s">
        <v>45384</v>
      </c>
      <c r="AE2241" s="82" t="s">
        <v>45264</v>
      </c>
      <c r="AF2241" s="82" t="s">
        <v>45385</v>
      </c>
      <c r="AG2241" s="82" t="s">
        <v>382</v>
      </c>
      <c r="AH2241" s="82" t="s">
        <v>44957</v>
      </c>
      <c r="AI2241" s="82" t="s">
        <v>4409</v>
      </c>
      <c r="AJ2241" s="82" t="s">
        <v>44937</v>
      </c>
      <c r="AK2241" s="82" t="s">
        <v>45386</v>
      </c>
      <c r="AL2241" s="82" t="s">
        <v>415</v>
      </c>
    </row>
    <row r="2242" spans="1:38" x14ac:dyDescent="0.25">
      <c r="A2242" s="82" t="s">
        <v>45387</v>
      </c>
      <c r="B2242" s="82">
        <v>97.040999999999997</v>
      </c>
      <c r="D2242" s="82" t="s">
        <v>44914</v>
      </c>
      <c r="E2242" s="82" t="s">
        <v>45388</v>
      </c>
      <c r="F2242" s="82" t="s">
        <v>45389</v>
      </c>
      <c r="G2242" s="82" t="s">
        <v>359</v>
      </c>
      <c r="H2242" s="82" t="s">
        <v>360</v>
      </c>
      <c r="I2242" s="82" t="s">
        <v>45390</v>
      </c>
      <c r="J2242" s="82" t="s">
        <v>45391</v>
      </c>
      <c r="K2242" s="82" t="s">
        <v>45392</v>
      </c>
      <c r="L2242" s="82" t="s">
        <v>2554</v>
      </c>
      <c r="M2242" s="82" t="s">
        <v>45393</v>
      </c>
      <c r="N2242" s="82" t="s">
        <v>45394</v>
      </c>
      <c r="O2242" s="82" t="s">
        <v>558</v>
      </c>
      <c r="P2242" s="82" t="s">
        <v>360</v>
      </c>
      <c r="Q2242" s="82" t="s">
        <v>360</v>
      </c>
      <c r="R2242" s="82" t="s">
        <v>360</v>
      </c>
      <c r="S2242" s="82" t="s">
        <v>45395</v>
      </c>
      <c r="T2242" s="82" t="s">
        <v>45396</v>
      </c>
      <c r="U2242" s="82" t="s">
        <v>45397</v>
      </c>
      <c r="V2242" s="82" t="s">
        <v>44998</v>
      </c>
      <c r="W2242" s="82" t="s">
        <v>45398</v>
      </c>
      <c r="X2242" s="82" t="s">
        <v>45399</v>
      </c>
      <c r="Y2242" s="82" t="s">
        <v>45400</v>
      </c>
      <c r="Z2242" s="82" t="s">
        <v>45001</v>
      </c>
      <c r="AA2242" s="82" t="s">
        <v>45401</v>
      </c>
      <c r="AB2242" s="82" t="s">
        <v>45402</v>
      </c>
      <c r="AC2242" s="82" t="s">
        <v>636</v>
      </c>
      <c r="AD2242" s="82" t="s">
        <v>45403</v>
      </c>
      <c r="AE2242" s="82" t="s">
        <v>44955</v>
      </c>
      <c r="AF2242" s="82" t="s">
        <v>45404</v>
      </c>
      <c r="AG2242" s="82" t="s">
        <v>382</v>
      </c>
      <c r="AH2242" s="82" t="s">
        <v>44957</v>
      </c>
      <c r="AI2242" s="82" t="s">
        <v>4409</v>
      </c>
      <c r="AJ2242" s="82" t="s">
        <v>44937</v>
      </c>
      <c r="AK2242" s="82" t="s">
        <v>45405</v>
      </c>
      <c r="AL2242" s="82" t="s">
        <v>415</v>
      </c>
    </row>
    <row r="2243" spans="1:38" x14ac:dyDescent="0.25">
      <c r="A2243" s="82" t="s">
        <v>174</v>
      </c>
      <c r="B2243" s="82">
        <v>97.042000000000002</v>
      </c>
      <c r="C2243" s="82" t="s">
        <v>45406</v>
      </c>
      <c r="D2243" s="82" t="s">
        <v>44914</v>
      </c>
      <c r="E2243" s="82" t="s">
        <v>45407</v>
      </c>
      <c r="F2243" s="82" t="s">
        <v>45408</v>
      </c>
      <c r="G2243" s="82" t="s">
        <v>683</v>
      </c>
      <c r="H2243" s="82" t="s">
        <v>360</v>
      </c>
      <c r="I2243" s="82" t="s">
        <v>45409</v>
      </c>
      <c r="J2243" s="82" t="s">
        <v>45410</v>
      </c>
      <c r="K2243" s="82" t="s">
        <v>45411</v>
      </c>
      <c r="L2243" s="82" t="s">
        <v>1180</v>
      </c>
      <c r="M2243" s="82" t="s">
        <v>45412</v>
      </c>
      <c r="N2243" s="82" t="s">
        <v>45413</v>
      </c>
      <c r="O2243" s="82" t="s">
        <v>45414</v>
      </c>
      <c r="P2243" s="82" t="s">
        <v>45415</v>
      </c>
      <c r="Q2243" s="82" t="s">
        <v>360</v>
      </c>
      <c r="R2243" s="82" t="s">
        <v>45416</v>
      </c>
      <c r="S2243" s="82" t="s">
        <v>45417</v>
      </c>
      <c r="T2243" s="82" t="s">
        <v>45418</v>
      </c>
      <c r="U2243" s="82" t="s">
        <v>45419</v>
      </c>
      <c r="V2243" s="82" t="s">
        <v>632</v>
      </c>
      <c r="W2243" s="82" t="s">
        <v>45111</v>
      </c>
      <c r="X2243" s="82" t="s">
        <v>45420</v>
      </c>
      <c r="Y2243" s="82" t="s">
        <v>45421</v>
      </c>
      <c r="AA2243" s="82" t="s">
        <v>45422</v>
      </c>
      <c r="AB2243" s="82" t="s">
        <v>45423</v>
      </c>
      <c r="AC2243" s="82" t="s">
        <v>636</v>
      </c>
      <c r="AD2243" s="82" t="s">
        <v>45424</v>
      </c>
      <c r="AE2243" s="82" t="s">
        <v>44934</v>
      </c>
      <c r="AF2243" s="82" t="s">
        <v>45425</v>
      </c>
      <c r="AG2243" s="82" t="s">
        <v>382</v>
      </c>
      <c r="AH2243" s="82" t="s">
        <v>45426</v>
      </c>
      <c r="AI2243" s="82" t="s">
        <v>4409</v>
      </c>
      <c r="AJ2243" s="82" t="s">
        <v>44937</v>
      </c>
      <c r="AK2243" s="82" t="s">
        <v>45427</v>
      </c>
      <c r="AL2243" s="82" t="s">
        <v>415</v>
      </c>
    </row>
    <row r="2244" spans="1:38" x14ac:dyDescent="0.25">
      <c r="A2244" s="82" t="s">
        <v>45428</v>
      </c>
      <c r="B2244" s="82">
        <v>97.043000000000006</v>
      </c>
      <c r="C2244" s="82" t="s">
        <v>45429</v>
      </c>
      <c r="D2244" s="82" t="s">
        <v>44914</v>
      </c>
      <c r="E2244" s="82" t="s">
        <v>45430</v>
      </c>
      <c r="F2244" s="82" t="s">
        <v>45431</v>
      </c>
      <c r="G2244" s="82" t="s">
        <v>359</v>
      </c>
      <c r="H2244" s="82" t="s">
        <v>360</v>
      </c>
      <c r="I2244" s="82" t="s">
        <v>45432</v>
      </c>
      <c r="J2244" s="82" t="s">
        <v>45433</v>
      </c>
      <c r="K2244" s="82" t="s">
        <v>45434</v>
      </c>
      <c r="L2244" s="82" t="s">
        <v>421</v>
      </c>
      <c r="M2244" s="82" t="s">
        <v>45435</v>
      </c>
      <c r="N2244" s="82" t="s">
        <v>45436</v>
      </c>
      <c r="O2244" s="82" t="s">
        <v>558</v>
      </c>
      <c r="P2244" s="82" t="s">
        <v>44922</v>
      </c>
      <c r="Q2244" s="82" t="s">
        <v>360</v>
      </c>
      <c r="R2244" s="82" t="s">
        <v>360</v>
      </c>
      <c r="S2244" s="82" t="s">
        <v>400</v>
      </c>
      <c r="T2244" s="82" t="s">
        <v>45437</v>
      </c>
      <c r="U2244" s="82" t="s">
        <v>45438</v>
      </c>
      <c r="V2244" s="82" t="s">
        <v>44998</v>
      </c>
      <c r="W2244" s="82" t="s">
        <v>6603</v>
      </c>
      <c r="X2244" s="82" t="s">
        <v>45062</v>
      </c>
      <c r="Y2244" s="82" t="s">
        <v>45439</v>
      </c>
      <c r="Z2244" s="82" t="s">
        <v>45001</v>
      </c>
      <c r="AA2244" s="82" t="s">
        <v>45440</v>
      </c>
      <c r="AB2244" s="82" t="s">
        <v>382</v>
      </c>
      <c r="AC2244" s="82" t="s">
        <v>45441</v>
      </c>
      <c r="AD2244" s="82" t="s">
        <v>45442</v>
      </c>
      <c r="AE2244" s="82" t="s">
        <v>45068</v>
      </c>
      <c r="AF2244" s="82" t="s">
        <v>382</v>
      </c>
      <c r="AG2244" s="82" t="s">
        <v>382</v>
      </c>
      <c r="AH2244" s="82" t="s">
        <v>45001</v>
      </c>
      <c r="AI2244" s="82" t="s">
        <v>4409</v>
      </c>
      <c r="AJ2244" s="82" t="s">
        <v>44937</v>
      </c>
      <c r="AK2244" s="82" t="s">
        <v>45443</v>
      </c>
      <c r="AL2244" s="82" t="s">
        <v>1286</v>
      </c>
    </row>
    <row r="2245" spans="1:38" x14ac:dyDescent="0.25">
      <c r="A2245" s="82" t="s">
        <v>45444</v>
      </c>
      <c r="B2245" s="82">
        <v>97.043999999999997</v>
      </c>
      <c r="C2245" s="82" t="s">
        <v>45445</v>
      </c>
      <c r="D2245" s="82" t="s">
        <v>44914</v>
      </c>
      <c r="E2245" s="82" t="s">
        <v>45446</v>
      </c>
      <c r="F2245" s="82" t="s">
        <v>45447</v>
      </c>
      <c r="G2245" s="82" t="s">
        <v>359</v>
      </c>
      <c r="H2245" s="82" t="s">
        <v>360</v>
      </c>
      <c r="I2245" s="82" t="s">
        <v>45448</v>
      </c>
      <c r="J2245" s="82" t="s">
        <v>45449</v>
      </c>
      <c r="K2245" s="82" t="s">
        <v>45450</v>
      </c>
      <c r="L2245" s="82" t="s">
        <v>45451</v>
      </c>
      <c r="M2245" s="82" t="s">
        <v>45452</v>
      </c>
      <c r="N2245" s="82" t="s">
        <v>45453</v>
      </c>
      <c r="O2245" s="82" t="s">
        <v>558</v>
      </c>
      <c r="P2245" s="82" t="s">
        <v>45454</v>
      </c>
      <c r="Q2245" s="82" t="s">
        <v>45455</v>
      </c>
      <c r="R2245" s="82" t="s">
        <v>45456</v>
      </c>
      <c r="S2245" s="82" t="s">
        <v>45457</v>
      </c>
      <c r="T2245" s="82" t="s">
        <v>45458</v>
      </c>
      <c r="U2245" s="82" t="s">
        <v>45459</v>
      </c>
      <c r="V2245" s="82" t="s">
        <v>45460</v>
      </c>
      <c r="W2245" s="82" t="s">
        <v>45111</v>
      </c>
      <c r="X2245" s="82" t="s">
        <v>45461</v>
      </c>
      <c r="Y2245" s="82" t="s">
        <v>45462</v>
      </c>
      <c r="Z2245" s="82" t="s">
        <v>45001</v>
      </c>
      <c r="AA2245" s="82" t="s">
        <v>45463</v>
      </c>
      <c r="AB2245" s="82" t="s">
        <v>45464</v>
      </c>
      <c r="AC2245" s="82" t="s">
        <v>45465</v>
      </c>
      <c r="AD2245" s="82" t="s">
        <v>45466</v>
      </c>
      <c r="AE2245" s="82" t="s">
        <v>44955</v>
      </c>
      <c r="AF2245" s="82" t="s">
        <v>45467</v>
      </c>
      <c r="AG2245" s="82" t="s">
        <v>382</v>
      </c>
      <c r="AH2245" s="82" t="s">
        <v>45468</v>
      </c>
      <c r="AI2245" s="82" t="s">
        <v>4409</v>
      </c>
      <c r="AJ2245" s="82" t="s">
        <v>44937</v>
      </c>
      <c r="AK2245" s="82" t="s">
        <v>45469</v>
      </c>
      <c r="AL2245" s="82" t="s">
        <v>415</v>
      </c>
    </row>
    <row r="2246" spans="1:38" x14ac:dyDescent="0.25">
      <c r="A2246" s="82" t="s">
        <v>45470</v>
      </c>
      <c r="B2246" s="82">
        <v>97.045000000000002</v>
      </c>
      <c r="C2246" s="82" t="s">
        <v>45471</v>
      </c>
      <c r="D2246" s="82" t="s">
        <v>44914</v>
      </c>
      <c r="E2246" s="82" t="s">
        <v>45472</v>
      </c>
      <c r="F2246" s="82" t="s">
        <v>45473</v>
      </c>
      <c r="G2246" s="82" t="s">
        <v>600</v>
      </c>
      <c r="H2246" s="82" t="s">
        <v>360</v>
      </c>
      <c r="I2246" s="82" t="s">
        <v>45474</v>
      </c>
      <c r="J2246" s="82" t="s">
        <v>45475</v>
      </c>
      <c r="K2246" s="82" t="s">
        <v>45476</v>
      </c>
      <c r="L2246" s="82" t="s">
        <v>45477</v>
      </c>
      <c r="M2246" s="82" t="s">
        <v>45478</v>
      </c>
      <c r="N2246" s="82" t="s">
        <v>45479</v>
      </c>
      <c r="O2246" s="82" t="s">
        <v>558</v>
      </c>
      <c r="P2246" s="82" t="s">
        <v>45480</v>
      </c>
      <c r="Q2246" s="82" t="s">
        <v>822</v>
      </c>
      <c r="R2246" s="82" t="s">
        <v>822</v>
      </c>
      <c r="S2246" s="82" t="s">
        <v>400</v>
      </c>
      <c r="T2246" s="82" t="s">
        <v>45481</v>
      </c>
      <c r="U2246" s="82" t="s">
        <v>45482</v>
      </c>
      <c r="V2246" s="82" t="s">
        <v>44927</v>
      </c>
      <c r="W2246" s="82" t="s">
        <v>45111</v>
      </c>
      <c r="X2246" s="82" t="s">
        <v>45483</v>
      </c>
      <c r="Y2246" s="82" t="s">
        <v>45484</v>
      </c>
      <c r="Z2246" s="82" t="s">
        <v>45485</v>
      </c>
      <c r="AA2246" s="82" t="s">
        <v>45486</v>
      </c>
      <c r="AB2246" s="82" t="s">
        <v>45487</v>
      </c>
      <c r="AC2246" s="82" t="s">
        <v>45488</v>
      </c>
      <c r="AD2246" s="82" t="s">
        <v>45489</v>
      </c>
      <c r="AE2246" s="82" t="s">
        <v>45490</v>
      </c>
      <c r="AF2246" s="82" t="s">
        <v>45491</v>
      </c>
      <c r="AG2246" s="82" t="s">
        <v>382</v>
      </c>
      <c r="AH2246" s="82" t="s">
        <v>45492</v>
      </c>
      <c r="AI2246" s="82" t="s">
        <v>4409</v>
      </c>
      <c r="AJ2246" s="82" t="s">
        <v>44937</v>
      </c>
      <c r="AK2246" s="82" t="s">
        <v>45493</v>
      </c>
      <c r="AL2246" s="82" t="s">
        <v>415</v>
      </c>
    </row>
    <row r="2247" spans="1:38" x14ac:dyDescent="0.25">
      <c r="A2247" s="82" t="s">
        <v>45494</v>
      </c>
      <c r="B2247" s="82">
        <v>97.046000000000006</v>
      </c>
      <c r="C2247" s="82" t="s">
        <v>45495</v>
      </c>
      <c r="D2247" s="82" t="s">
        <v>44914</v>
      </c>
      <c r="E2247" s="82" t="s">
        <v>45496</v>
      </c>
      <c r="F2247" s="82" t="s">
        <v>45497</v>
      </c>
      <c r="G2247" s="82" t="s">
        <v>45498</v>
      </c>
      <c r="H2247" s="82" t="s">
        <v>360</v>
      </c>
      <c r="I2247" s="82" t="s">
        <v>45499</v>
      </c>
      <c r="J2247" s="82" t="s">
        <v>45500</v>
      </c>
      <c r="K2247" s="82" t="s">
        <v>45501</v>
      </c>
      <c r="L2247" s="82" t="s">
        <v>45502</v>
      </c>
      <c r="M2247" s="82" t="s">
        <v>45503</v>
      </c>
      <c r="N2247" s="82" t="s">
        <v>45504</v>
      </c>
      <c r="O2247" s="82" t="s">
        <v>558</v>
      </c>
      <c r="P2247" s="82" t="s">
        <v>45505</v>
      </c>
      <c r="Q2247" s="82" t="s">
        <v>45506</v>
      </c>
      <c r="R2247" s="82" t="s">
        <v>367</v>
      </c>
      <c r="S2247" s="82" t="s">
        <v>45507</v>
      </c>
      <c r="T2247" s="82" t="s">
        <v>45508</v>
      </c>
      <c r="U2247" s="82" t="s">
        <v>45509</v>
      </c>
      <c r="V2247" s="82" t="s">
        <v>44927</v>
      </c>
      <c r="W2247" s="82" t="s">
        <v>45510</v>
      </c>
      <c r="X2247" s="82" t="s">
        <v>45279</v>
      </c>
      <c r="Y2247" s="82" t="s">
        <v>45511</v>
      </c>
      <c r="Z2247" s="82" t="s">
        <v>45512</v>
      </c>
      <c r="AA2247" s="82" t="s">
        <v>45513</v>
      </c>
      <c r="AB2247" s="82" t="s">
        <v>45514</v>
      </c>
      <c r="AC2247" s="82" t="s">
        <v>45262</v>
      </c>
      <c r="AD2247" s="82" t="s">
        <v>45515</v>
      </c>
      <c r="AE2247" s="82" t="s">
        <v>44955</v>
      </c>
      <c r="AF2247" s="82" t="s">
        <v>382</v>
      </c>
      <c r="AG2247" s="82" t="s">
        <v>382</v>
      </c>
      <c r="AH2247" s="82" t="s">
        <v>360</v>
      </c>
      <c r="AI2247" s="82" t="s">
        <v>4409</v>
      </c>
      <c r="AJ2247" s="82" t="s">
        <v>44937</v>
      </c>
      <c r="AK2247" s="82" t="s">
        <v>45516</v>
      </c>
      <c r="AL2247" s="82" t="s">
        <v>415</v>
      </c>
    </row>
    <row r="2248" spans="1:38" x14ac:dyDescent="0.25">
      <c r="A2248" s="82" t="s">
        <v>45517</v>
      </c>
      <c r="B2248" s="82">
        <v>97.046999999999997</v>
      </c>
      <c r="C2248" s="82" t="s">
        <v>45518</v>
      </c>
      <c r="D2248" s="82" t="s">
        <v>44914</v>
      </c>
      <c r="E2248" s="82" t="s">
        <v>45519</v>
      </c>
      <c r="F2248" s="82" t="s">
        <v>45520</v>
      </c>
      <c r="G2248" s="82" t="s">
        <v>359</v>
      </c>
      <c r="H2248" s="82" t="s">
        <v>360</v>
      </c>
      <c r="I2248" s="82" t="s">
        <v>45521</v>
      </c>
      <c r="J2248" s="82" t="s">
        <v>45522</v>
      </c>
      <c r="K2248" s="82" t="s">
        <v>45224</v>
      </c>
      <c r="L2248" s="82" t="s">
        <v>23388</v>
      </c>
      <c r="M2248" s="82" t="s">
        <v>45225</v>
      </c>
      <c r="N2248" s="82" t="s">
        <v>45521</v>
      </c>
      <c r="O2248" s="82" t="s">
        <v>558</v>
      </c>
      <c r="P2248" s="82" t="s">
        <v>45523</v>
      </c>
      <c r="Q2248" s="82" t="s">
        <v>45228</v>
      </c>
      <c r="R2248" s="82" t="s">
        <v>360</v>
      </c>
      <c r="S2248" s="82" t="s">
        <v>45524</v>
      </c>
      <c r="T2248" s="82" t="s">
        <v>45525</v>
      </c>
      <c r="U2248" s="82" t="s">
        <v>45526</v>
      </c>
      <c r="V2248" s="82" t="s">
        <v>44998</v>
      </c>
      <c r="W2248" s="82" t="s">
        <v>45232</v>
      </c>
      <c r="X2248" s="82" t="s">
        <v>45527</v>
      </c>
      <c r="Y2248" s="82" t="s">
        <v>45528</v>
      </c>
      <c r="Z2248" s="82" t="s">
        <v>427</v>
      </c>
      <c r="AA2248" s="82" t="s">
        <v>45529</v>
      </c>
      <c r="AB2248" s="82" t="s">
        <v>45530</v>
      </c>
      <c r="AC2248" s="82" t="s">
        <v>45531</v>
      </c>
      <c r="AD2248" s="82" t="s">
        <v>45532</v>
      </c>
      <c r="AE2248" s="82" t="s">
        <v>45533</v>
      </c>
      <c r="AF2248" s="82" t="s">
        <v>45534</v>
      </c>
      <c r="AG2248" s="82" t="s">
        <v>382</v>
      </c>
      <c r="AH2248" s="82" t="s">
        <v>45535</v>
      </c>
      <c r="AI2248" s="82" t="s">
        <v>4409</v>
      </c>
      <c r="AJ2248" s="82" t="s">
        <v>44937</v>
      </c>
      <c r="AK2248" s="82" t="s">
        <v>45536</v>
      </c>
      <c r="AL2248" s="82" t="s">
        <v>415</v>
      </c>
    </row>
    <row r="2249" spans="1:38" x14ac:dyDescent="0.25">
      <c r="A2249" s="82" t="s">
        <v>45537</v>
      </c>
      <c r="B2249" s="82">
        <v>97.048000000000002</v>
      </c>
      <c r="C2249" s="82" t="s">
        <v>45538</v>
      </c>
      <c r="D2249" s="82" t="s">
        <v>44914</v>
      </c>
      <c r="E2249" s="82" t="s">
        <v>45539</v>
      </c>
      <c r="F2249" s="82" t="s">
        <v>45540</v>
      </c>
      <c r="G2249" s="82" t="s">
        <v>4471</v>
      </c>
      <c r="H2249" s="82" t="s">
        <v>360</v>
      </c>
      <c r="I2249" s="82" t="s">
        <v>45541</v>
      </c>
      <c r="J2249" s="82" t="s">
        <v>45542</v>
      </c>
      <c r="K2249" s="82" t="s">
        <v>45543</v>
      </c>
      <c r="L2249" s="82" t="s">
        <v>45544</v>
      </c>
      <c r="M2249" s="82" t="s">
        <v>45545</v>
      </c>
      <c r="N2249" s="82" t="s">
        <v>45546</v>
      </c>
      <c r="O2249" s="82" t="s">
        <v>558</v>
      </c>
      <c r="P2249" s="82" t="s">
        <v>45547</v>
      </c>
      <c r="Q2249" s="82" t="s">
        <v>45548</v>
      </c>
      <c r="R2249" s="82" t="s">
        <v>822</v>
      </c>
      <c r="S2249" s="82" t="s">
        <v>45549</v>
      </c>
      <c r="T2249" s="82" t="s">
        <v>45550</v>
      </c>
      <c r="U2249" s="82" t="s">
        <v>45131</v>
      </c>
      <c r="V2249" s="82" t="s">
        <v>45551</v>
      </c>
      <c r="W2249" s="82" t="s">
        <v>45552</v>
      </c>
      <c r="X2249" s="82" t="s">
        <v>45279</v>
      </c>
      <c r="Y2249" s="82" t="s">
        <v>45553</v>
      </c>
      <c r="Z2249" s="82" t="s">
        <v>45554</v>
      </c>
      <c r="AA2249" s="82" t="s">
        <v>45555</v>
      </c>
      <c r="AB2249" s="82" t="s">
        <v>45556</v>
      </c>
      <c r="AC2249" s="82" t="s">
        <v>45557</v>
      </c>
      <c r="AD2249" s="82" t="s">
        <v>45558</v>
      </c>
      <c r="AE2249" s="82" t="s">
        <v>45559</v>
      </c>
      <c r="AF2249" s="82" t="s">
        <v>45560</v>
      </c>
      <c r="AG2249" s="82" t="s">
        <v>382</v>
      </c>
      <c r="AH2249" s="82" t="s">
        <v>382</v>
      </c>
      <c r="AI2249" s="82" t="s">
        <v>4409</v>
      </c>
      <c r="AJ2249" s="82" t="s">
        <v>44937</v>
      </c>
      <c r="AK2249" s="82" t="s">
        <v>45561</v>
      </c>
      <c r="AL2249" s="82" t="s">
        <v>961</v>
      </c>
    </row>
    <row r="2250" spans="1:38" x14ac:dyDescent="0.25">
      <c r="A2250" s="82" t="s">
        <v>45562</v>
      </c>
      <c r="B2250" s="82">
        <v>97.05</v>
      </c>
      <c r="C2250" s="82" t="s">
        <v>45563</v>
      </c>
      <c r="D2250" s="82" t="s">
        <v>44914</v>
      </c>
      <c r="E2250" s="82" t="s">
        <v>45564</v>
      </c>
      <c r="F2250" s="82" t="s">
        <v>45565</v>
      </c>
      <c r="G2250" s="82" t="s">
        <v>504</v>
      </c>
      <c r="H2250" s="82" t="s">
        <v>360</v>
      </c>
      <c r="I2250" s="82" t="s">
        <v>45566</v>
      </c>
      <c r="J2250" s="82" t="s">
        <v>45567</v>
      </c>
      <c r="K2250" s="82" t="s">
        <v>45568</v>
      </c>
      <c r="L2250" s="82" t="s">
        <v>45569</v>
      </c>
      <c r="M2250" s="82" t="s">
        <v>45570</v>
      </c>
      <c r="N2250" s="82" t="s">
        <v>45571</v>
      </c>
      <c r="O2250" s="82" t="s">
        <v>558</v>
      </c>
      <c r="P2250" s="82" t="s">
        <v>45572</v>
      </c>
      <c r="Q2250" s="82" t="s">
        <v>45548</v>
      </c>
      <c r="R2250" s="82" t="s">
        <v>360</v>
      </c>
      <c r="S2250" s="82" t="s">
        <v>45573</v>
      </c>
      <c r="T2250" s="82" t="s">
        <v>45574</v>
      </c>
      <c r="U2250" s="82" t="s">
        <v>45575</v>
      </c>
      <c r="V2250" s="82" t="s">
        <v>45576</v>
      </c>
      <c r="W2250" s="82" t="s">
        <v>45577</v>
      </c>
      <c r="X2250" s="82" t="s">
        <v>45279</v>
      </c>
      <c r="Y2250" s="82" t="s">
        <v>45578</v>
      </c>
      <c r="Z2250" s="82" t="s">
        <v>45579</v>
      </c>
      <c r="AA2250" s="82" t="s">
        <v>45580</v>
      </c>
      <c r="AB2250" s="82" t="s">
        <v>45581</v>
      </c>
      <c r="AC2250" s="82" t="s">
        <v>45262</v>
      </c>
      <c r="AD2250" s="82" t="s">
        <v>45582</v>
      </c>
      <c r="AE2250" s="82" t="s">
        <v>45264</v>
      </c>
      <c r="AF2250" s="82" t="s">
        <v>45583</v>
      </c>
      <c r="AG2250" s="82" t="s">
        <v>382</v>
      </c>
      <c r="AH2250" s="82" t="s">
        <v>382</v>
      </c>
      <c r="AI2250" s="82" t="s">
        <v>4409</v>
      </c>
      <c r="AJ2250" s="82" t="s">
        <v>44937</v>
      </c>
      <c r="AK2250" s="82" t="s">
        <v>45584</v>
      </c>
      <c r="AL2250" s="82" t="s">
        <v>415</v>
      </c>
    </row>
    <row r="2251" spans="1:38" x14ac:dyDescent="0.25">
      <c r="A2251" s="82" t="s">
        <v>45585</v>
      </c>
      <c r="B2251" s="82">
        <v>97.052000000000007</v>
      </c>
      <c r="C2251" s="82" t="s">
        <v>45586</v>
      </c>
      <c r="D2251" s="82" t="s">
        <v>44914</v>
      </c>
      <c r="E2251" s="82" t="s">
        <v>45587</v>
      </c>
      <c r="F2251" s="82" t="s">
        <v>45588</v>
      </c>
      <c r="G2251" s="82" t="s">
        <v>359</v>
      </c>
      <c r="H2251" s="82" t="s">
        <v>360</v>
      </c>
      <c r="I2251" s="82" t="s">
        <v>45589</v>
      </c>
      <c r="J2251" s="82" t="s">
        <v>45590</v>
      </c>
      <c r="K2251" s="82" t="s">
        <v>45591</v>
      </c>
      <c r="L2251" s="82" t="s">
        <v>1180</v>
      </c>
      <c r="M2251" s="82" t="s">
        <v>44992</v>
      </c>
      <c r="N2251" s="82" t="s">
        <v>45015</v>
      </c>
      <c r="O2251" s="82" t="s">
        <v>558</v>
      </c>
      <c r="P2251" s="82" t="s">
        <v>45592</v>
      </c>
      <c r="Q2251" s="82" t="s">
        <v>367</v>
      </c>
      <c r="R2251" s="82" t="s">
        <v>45593</v>
      </c>
      <c r="S2251" s="82" t="s">
        <v>45594</v>
      </c>
      <c r="T2251" s="82" t="s">
        <v>45595</v>
      </c>
      <c r="U2251" s="82" t="s">
        <v>45596</v>
      </c>
      <c r="V2251" s="82" t="s">
        <v>44998</v>
      </c>
      <c r="W2251" s="82" t="s">
        <v>45597</v>
      </c>
      <c r="X2251" s="82" t="s">
        <v>45598</v>
      </c>
      <c r="Y2251" s="82" t="s">
        <v>45599</v>
      </c>
      <c r="Z2251" s="82" t="s">
        <v>45600</v>
      </c>
      <c r="AA2251" s="82" t="s">
        <v>376</v>
      </c>
      <c r="AB2251" s="82" t="s">
        <v>45601</v>
      </c>
      <c r="AC2251" s="82" t="s">
        <v>45602</v>
      </c>
      <c r="AD2251" s="82" t="s">
        <v>45603</v>
      </c>
      <c r="AE2251" s="82" t="s">
        <v>44955</v>
      </c>
      <c r="AF2251" s="82" t="s">
        <v>44981</v>
      </c>
      <c r="AG2251" s="82" t="s">
        <v>382</v>
      </c>
      <c r="AH2251" s="82" t="s">
        <v>44957</v>
      </c>
      <c r="AI2251" s="82" t="s">
        <v>4409</v>
      </c>
      <c r="AJ2251" s="82" t="s">
        <v>44937</v>
      </c>
      <c r="AK2251" s="82" t="s">
        <v>45604</v>
      </c>
      <c r="AL2251" s="82" t="s">
        <v>4274</v>
      </c>
    </row>
    <row r="2252" spans="1:38" x14ac:dyDescent="0.25">
      <c r="A2252" s="82" t="s">
        <v>45605</v>
      </c>
      <c r="B2252" s="82">
        <v>97.055000000000007</v>
      </c>
      <c r="D2252" s="82" t="s">
        <v>44914</v>
      </c>
      <c r="E2252" s="82" t="s">
        <v>45606</v>
      </c>
      <c r="F2252" s="82" t="s">
        <v>45607</v>
      </c>
      <c r="G2252" s="82" t="s">
        <v>359</v>
      </c>
      <c r="H2252" s="82" t="s">
        <v>360</v>
      </c>
      <c r="I2252" s="82" t="s">
        <v>45608</v>
      </c>
      <c r="J2252" s="82" t="s">
        <v>45609</v>
      </c>
      <c r="K2252" s="82" t="s">
        <v>45610</v>
      </c>
      <c r="L2252" s="82" t="s">
        <v>580</v>
      </c>
      <c r="M2252" s="82" t="s">
        <v>44992</v>
      </c>
      <c r="N2252" s="82" t="s">
        <v>45015</v>
      </c>
      <c r="O2252" s="82" t="s">
        <v>558</v>
      </c>
      <c r="P2252" s="82" t="s">
        <v>44922</v>
      </c>
      <c r="Q2252" s="82" t="s">
        <v>360</v>
      </c>
      <c r="R2252" s="82" t="s">
        <v>360</v>
      </c>
      <c r="S2252" s="82" t="s">
        <v>45611</v>
      </c>
      <c r="T2252" s="82" t="s">
        <v>45612</v>
      </c>
      <c r="U2252" s="82" t="s">
        <v>45613</v>
      </c>
      <c r="V2252" s="82" t="s">
        <v>44998</v>
      </c>
      <c r="W2252" s="82" t="s">
        <v>45597</v>
      </c>
      <c r="X2252" s="82" t="s">
        <v>45614</v>
      </c>
      <c r="Y2252" s="82" t="s">
        <v>45599</v>
      </c>
      <c r="Z2252" s="82" t="s">
        <v>44922</v>
      </c>
      <c r="AA2252" s="82" t="s">
        <v>376</v>
      </c>
      <c r="AB2252" s="82" t="s">
        <v>45001</v>
      </c>
      <c r="AC2252" s="82" t="s">
        <v>636</v>
      </c>
      <c r="AD2252" s="82" t="s">
        <v>45424</v>
      </c>
      <c r="AE2252" s="82" t="s">
        <v>44934</v>
      </c>
      <c r="AF2252" s="82" t="s">
        <v>382</v>
      </c>
      <c r="AG2252" s="82" t="s">
        <v>382</v>
      </c>
      <c r="AH2252" s="82" t="s">
        <v>44957</v>
      </c>
      <c r="AI2252" s="82" t="s">
        <v>4409</v>
      </c>
      <c r="AJ2252" s="82" t="s">
        <v>44937</v>
      </c>
      <c r="AK2252" s="82" t="s">
        <v>45615</v>
      </c>
      <c r="AL2252" s="82" t="s">
        <v>415</v>
      </c>
    </row>
    <row r="2253" spans="1:38" x14ac:dyDescent="0.25">
      <c r="A2253" s="82" t="s">
        <v>45616</v>
      </c>
      <c r="B2253" s="82">
        <v>97.055999999999997</v>
      </c>
      <c r="C2253" s="82" t="s">
        <v>45617</v>
      </c>
      <c r="D2253" s="82" t="s">
        <v>44914</v>
      </c>
      <c r="E2253" s="82" t="s">
        <v>45618</v>
      </c>
      <c r="F2253" s="82" t="s">
        <v>45619</v>
      </c>
      <c r="G2253" s="82" t="s">
        <v>359</v>
      </c>
      <c r="H2253" s="82" t="s">
        <v>360</v>
      </c>
      <c r="I2253" s="82" t="s">
        <v>45620</v>
      </c>
      <c r="J2253" s="82" t="s">
        <v>45621</v>
      </c>
      <c r="K2253" s="82" t="s">
        <v>44965</v>
      </c>
      <c r="L2253" s="82" t="s">
        <v>45622</v>
      </c>
      <c r="M2253" s="82" t="s">
        <v>45623</v>
      </c>
      <c r="N2253" s="82" t="s">
        <v>45624</v>
      </c>
      <c r="O2253" s="82" t="s">
        <v>45625</v>
      </c>
      <c r="P2253" s="82" t="s">
        <v>360</v>
      </c>
      <c r="Q2253" s="82" t="s">
        <v>360</v>
      </c>
      <c r="R2253" s="82" t="s">
        <v>360</v>
      </c>
      <c r="S2253" s="82" t="s">
        <v>45626</v>
      </c>
      <c r="T2253" s="82" t="s">
        <v>45627</v>
      </c>
      <c r="U2253" s="82" t="s">
        <v>45628</v>
      </c>
      <c r="V2253" s="82" t="s">
        <v>632</v>
      </c>
      <c r="W2253" s="82" t="s">
        <v>6603</v>
      </c>
      <c r="X2253" s="82" t="s">
        <v>45629</v>
      </c>
      <c r="Y2253" s="82" t="s">
        <v>45630</v>
      </c>
      <c r="AA2253" s="82" t="s">
        <v>45631</v>
      </c>
      <c r="AB2253" s="82" t="s">
        <v>45632</v>
      </c>
      <c r="AC2253" s="82" t="s">
        <v>1011</v>
      </c>
      <c r="AD2253" s="82" t="s">
        <v>45424</v>
      </c>
      <c r="AE2253" s="82" t="s">
        <v>44934</v>
      </c>
      <c r="AF2253" s="82" t="s">
        <v>45633</v>
      </c>
      <c r="AG2253" s="82" t="s">
        <v>382</v>
      </c>
      <c r="AH2253" s="82" t="s">
        <v>45634</v>
      </c>
      <c r="AI2253" s="82" t="s">
        <v>4409</v>
      </c>
      <c r="AJ2253" s="82" t="s">
        <v>44937</v>
      </c>
      <c r="AK2253" s="82" t="s">
        <v>45635</v>
      </c>
      <c r="AL2253" s="82" t="s">
        <v>415</v>
      </c>
    </row>
    <row r="2254" spans="1:38" x14ac:dyDescent="0.25">
      <c r="A2254" s="82" t="s">
        <v>45636</v>
      </c>
      <c r="B2254" s="82">
        <v>97.057000000000002</v>
      </c>
      <c r="C2254" s="82" t="s">
        <v>45637</v>
      </c>
      <c r="D2254" s="82" t="s">
        <v>44914</v>
      </c>
      <c r="E2254" s="82" t="s">
        <v>45638</v>
      </c>
      <c r="F2254" s="82" t="s">
        <v>45639</v>
      </c>
      <c r="G2254" s="82" t="s">
        <v>600</v>
      </c>
      <c r="H2254" s="82" t="s">
        <v>360</v>
      </c>
      <c r="I2254" s="82" t="s">
        <v>45640</v>
      </c>
      <c r="J2254" s="82" t="s">
        <v>3106</v>
      </c>
      <c r="K2254" s="82" t="s">
        <v>45641</v>
      </c>
      <c r="L2254" s="82" t="s">
        <v>2554</v>
      </c>
      <c r="M2254" s="82" t="s">
        <v>45642</v>
      </c>
      <c r="N2254" s="82" t="s">
        <v>44921</v>
      </c>
      <c r="O2254" s="82" t="s">
        <v>558</v>
      </c>
      <c r="P2254" s="82" t="s">
        <v>44922</v>
      </c>
      <c r="Q2254" s="82" t="s">
        <v>367</v>
      </c>
      <c r="R2254" s="82" t="s">
        <v>367</v>
      </c>
      <c r="S2254" s="82" t="s">
        <v>11631</v>
      </c>
      <c r="T2254" s="82" t="s">
        <v>45643</v>
      </c>
      <c r="U2254" s="82" t="s">
        <v>45644</v>
      </c>
      <c r="V2254" s="82" t="s">
        <v>44998</v>
      </c>
      <c r="W2254" s="82" t="s">
        <v>45645</v>
      </c>
      <c r="X2254" s="82" t="s">
        <v>45629</v>
      </c>
      <c r="Y2254" s="82" t="s">
        <v>45646</v>
      </c>
      <c r="Z2254" s="82" t="s">
        <v>45001</v>
      </c>
      <c r="AA2254" s="82" t="s">
        <v>45647</v>
      </c>
      <c r="AB2254" s="82" t="s">
        <v>45648</v>
      </c>
      <c r="AC2254" s="82" t="s">
        <v>735</v>
      </c>
      <c r="AD2254" s="82" t="s">
        <v>45649</v>
      </c>
      <c r="AE2254" s="82" t="s">
        <v>44955</v>
      </c>
      <c r="AF2254" s="82" t="s">
        <v>45650</v>
      </c>
      <c r="AG2254" s="82" t="s">
        <v>382</v>
      </c>
      <c r="AH2254" s="82" t="s">
        <v>44957</v>
      </c>
      <c r="AI2254" s="82" t="s">
        <v>4409</v>
      </c>
      <c r="AJ2254" s="82" t="s">
        <v>44937</v>
      </c>
      <c r="AK2254" s="82" t="s">
        <v>45651</v>
      </c>
      <c r="AL2254" s="82" t="s">
        <v>415</v>
      </c>
    </row>
    <row r="2255" spans="1:38" x14ac:dyDescent="0.25">
      <c r="A2255" s="82" t="s">
        <v>45652</v>
      </c>
      <c r="B2255" s="82">
        <v>97.061000000000007</v>
      </c>
      <c r="C2255" s="82" t="s">
        <v>45653</v>
      </c>
      <c r="D2255" s="82" t="s">
        <v>45654</v>
      </c>
      <c r="E2255" s="82" t="s">
        <v>45655</v>
      </c>
      <c r="F2255" s="82" t="s">
        <v>45656</v>
      </c>
      <c r="G2255" s="82" t="s">
        <v>4176</v>
      </c>
      <c r="H2255" s="82" t="s">
        <v>360</v>
      </c>
      <c r="I2255" s="82" t="s">
        <v>45657</v>
      </c>
      <c r="J2255" s="82" t="s">
        <v>45658</v>
      </c>
      <c r="K2255" s="82" t="s">
        <v>362</v>
      </c>
      <c r="L2255" s="82" t="s">
        <v>421</v>
      </c>
      <c r="M2255" s="82" t="s">
        <v>44992</v>
      </c>
      <c r="N2255" s="82" t="s">
        <v>45659</v>
      </c>
      <c r="O2255" s="82" t="s">
        <v>558</v>
      </c>
      <c r="P2255" s="82" t="s">
        <v>45660</v>
      </c>
      <c r="Q2255" s="82" t="s">
        <v>367</v>
      </c>
      <c r="R2255" s="82" t="s">
        <v>45661</v>
      </c>
      <c r="S2255" s="82" t="s">
        <v>400</v>
      </c>
      <c r="T2255" s="82" t="s">
        <v>45662</v>
      </c>
      <c r="U2255" s="82" t="s">
        <v>45663</v>
      </c>
      <c r="V2255" s="82" t="s">
        <v>44998</v>
      </c>
      <c r="W2255" s="82" t="s">
        <v>6603</v>
      </c>
      <c r="X2255" s="82" t="s">
        <v>45664</v>
      </c>
      <c r="Y2255" s="82" t="s">
        <v>45665</v>
      </c>
      <c r="AA2255" s="82" t="s">
        <v>45666</v>
      </c>
      <c r="AB2255" s="82" t="s">
        <v>382</v>
      </c>
      <c r="AC2255" s="82" t="s">
        <v>1011</v>
      </c>
      <c r="AD2255" s="82" t="s">
        <v>45667</v>
      </c>
      <c r="AE2255" s="82" t="s">
        <v>45668</v>
      </c>
      <c r="AF2255" s="82" t="s">
        <v>382</v>
      </c>
      <c r="AG2255" s="82" t="s">
        <v>382</v>
      </c>
      <c r="AH2255" s="82" t="s">
        <v>44957</v>
      </c>
      <c r="AI2255" s="82" t="s">
        <v>2011</v>
      </c>
      <c r="AJ2255" s="82" t="s">
        <v>44937</v>
      </c>
      <c r="AK2255" s="82" t="s">
        <v>45669</v>
      </c>
      <c r="AL2255" s="82" t="s">
        <v>415</v>
      </c>
    </row>
    <row r="2256" spans="1:38" x14ac:dyDescent="0.25">
      <c r="A2256" s="82" t="s">
        <v>45670</v>
      </c>
      <c r="B2256" s="82">
        <v>97.061999999999998</v>
      </c>
      <c r="D2256" s="82" t="s">
        <v>45654</v>
      </c>
      <c r="E2256" s="82" t="s">
        <v>45655</v>
      </c>
      <c r="F2256" s="82" t="s">
        <v>45671</v>
      </c>
      <c r="G2256" s="82" t="s">
        <v>4471</v>
      </c>
      <c r="H2256" s="82" t="s">
        <v>360</v>
      </c>
      <c r="I2256" s="82" t="s">
        <v>45672</v>
      </c>
      <c r="J2256" s="82" t="s">
        <v>45673</v>
      </c>
      <c r="K2256" s="82" t="s">
        <v>362</v>
      </c>
      <c r="L2256" s="82" t="s">
        <v>580</v>
      </c>
      <c r="M2256" s="82" t="s">
        <v>421</v>
      </c>
      <c r="N2256" s="82" t="s">
        <v>45674</v>
      </c>
      <c r="O2256" s="82" t="s">
        <v>558</v>
      </c>
      <c r="P2256" s="82" t="s">
        <v>44922</v>
      </c>
      <c r="Q2256" s="82" t="s">
        <v>367</v>
      </c>
      <c r="R2256" s="82" t="s">
        <v>822</v>
      </c>
      <c r="S2256" s="82" t="s">
        <v>400</v>
      </c>
      <c r="T2256" s="82" t="s">
        <v>45675</v>
      </c>
      <c r="U2256" s="82" t="s">
        <v>45676</v>
      </c>
      <c r="V2256" s="82" t="s">
        <v>45551</v>
      </c>
      <c r="W2256" s="82" t="s">
        <v>6603</v>
      </c>
      <c r="X2256" s="82" t="s">
        <v>45664</v>
      </c>
      <c r="Y2256" s="82" t="s">
        <v>45677</v>
      </c>
      <c r="Z2256" s="82" t="s">
        <v>45001</v>
      </c>
      <c r="AA2256" s="82" t="s">
        <v>45678</v>
      </c>
      <c r="AB2256" s="82" t="s">
        <v>382</v>
      </c>
      <c r="AC2256" s="82" t="s">
        <v>1011</v>
      </c>
      <c r="AD2256" s="82" t="s">
        <v>45679</v>
      </c>
      <c r="AE2256" s="82" t="s">
        <v>45668</v>
      </c>
      <c r="AF2256" s="82" t="s">
        <v>45680</v>
      </c>
      <c r="AG2256" s="82" t="s">
        <v>382</v>
      </c>
      <c r="AH2256" s="82" t="s">
        <v>44957</v>
      </c>
      <c r="AI2256" s="82" t="s">
        <v>2011</v>
      </c>
      <c r="AJ2256" s="82" t="s">
        <v>44937</v>
      </c>
      <c r="AK2256" s="82" t="s">
        <v>45681</v>
      </c>
      <c r="AL2256" s="82" t="s">
        <v>1286</v>
      </c>
    </row>
    <row r="2257" spans="1:38" x14ac:dyDescent="0.25">
      <c r="A2257" s="82" t="s">
        <v>173</v>
      </c>
      <c r="B2257" s="82">
        <v>97.066999999999993</v>
      </c>
      <c r="C2257" s="82" t="s">
        <v>45682</v>
      </c>
      <c r="D2257" s="82" t="s">
        <v>44914</v>
      </c>
      <c r="E2257" s="82" t="s">
        <v>45683</v>
      </c>
      <c r="F2257" s="82" t="s">
        <v>45684</v>
      </c>
      <c r="G2257" s="82" t="s">
        <v>683</v>
      </c>
      <c r="H2257" s="82" t="s">
        <v>360</v>
      </c>
      <c r="I2257" s="82" t="s">
        <v>45685</v>
      </c>
      <c r="J2257" s="82" t="s">
        <v>45686</v>
      </c>
      <c r="K2257" s="82" t="s">
        <v>45687</v>
      </c>
      <c r="L2257" s="82" t="s">
        <v>1180</v>
      </c>
      <c r="M2257" s="82" t="s">
        <v>45688</v>
      </c>
      <c r="N2257" s="82" t="s">
        <v>45689</v>
      </c>
      <c r="O2257" s="82" t="s">
        <v>45690</v>
      </c>
      <c r="P2257" s="82" t="s">
        <v>45691</v>
      </c>
      <c r="Q2257" s="82" t="s">
        <v>360</v>
      </c>
      <c r="R2257" s="82" t="s">
        <v>360</v>
      </c>
      <c r="S2257" s="82" t="s">
        <v>400</v>
      </c>
      <c r="T2257" s="82" t="s">
        <v>45692</v>
      </c>
      <c r="U2257" s="82" t="s">
        <v>45693</v>
      </c>
      <c r="V2257" s="82" t="s">
        <v>632</v>
      </c>
      <c r="W2257" s="82" t="s">
        <v>44974</v>
      </c>
      <c r="X2257" s="82" t="s">
        <v>44928</v>
      </c>
      <c r="Y2257" s="82" t="s">
        <v>45694</v>
      </c>
      <c r="Z2257" s="82" t="s">
        <v>45695</v>
      </c>
      <c r="AA2257" s="82" t="s">
        <v>45696</v>
      </c>
      <c r="AB2257" s="82" t="s">
        <v>45697</v>
      </c>
      <c r="AC2257" s="82" t="s">
        <v>45698</v>
      </c>
      <c r="AD2257" s="82" t="s">
        <v>45424</v>
      </c>
      <c r="AE2257" s="82" t="s">
        <v>45699</v>
      </c>
      <c r="AF2257" s="82" t="s">
        <v>45700</v>
      </c>
      <c r="AG2257" s="82" t="s">
        <v>382</v>
      </c>
      <c r="AH2257" s="82" t="s">
        <v>45701</v>
      </c>
      <c r="AI2257" s="82" t="s">
        <v>2011</v>
      </c>
      <c r="AJ2257" s="82" t="s">
        <v>44937</v>
      </c>
      <c r="AK2257" s="82" t="s">
        <v>45702</v>
      </c>
      <c r="AL2257" s="82" t="s">
        <v>415</v>
      </c>
    </row>
    <row r="2258" spans="1:38" x14ac:dyDescent="0.25">
      <c r="A2258" s="82" t="s">
        <v>45703</v>
      </c>
      <c r="B2258" s="82">
        <v>97.07</v>
      </c>
      <c r="C2258" s="82" t="s">
        <v>45704</v>
      </c>
      <c r="D2258" s="82" t="s">
        <v>44914</v>
      </c>
      <c r="E2258" s="82" t="s">
        <v>45705</v>
      </c>
      <c r="F2258" s="82" t="s">
        <v>45706</v>
      </c>
      <c r="G2258" s="82" t="s">
        <v>359</v>
      </c>
      <c r="H2258" s="82" t="s">
        <v>360</v>
      </c>
      <c r="I2258" s="82" t="s">
        <v>45707</v>
      </c>
      <c r="J2258" s="82" t="s">
        <v>45708</v>
      </c>
      <c r="K2258" s="82" t="s">
        <v>45709</v>
      </c>
      <c r="L2258" s="82" t="s">
        <v>1180</v>
      </c>
      <c r="M2258" s="82" t="s">
        <v>44992</v>
      </c>
      <c r="N2258" s="82" t="s">
        <v>45015</v>
      </c>
      <c r="O2258" s="82" t="s">
        <v>558</v>
      </c>
      <c r="P2258" s="82" t="s">
        <v>44922</v>
      </c>
      <c r="Q2258" s="82" t="s">
        <v>367</v>
      </c>
      <c r="R2258" s="82" t="s">
        <v>367</v>
      </c>
      <c r="S2258" s="82" t="s">
        <v>45710</v>
      </c>
      <c r="T2258" s="82" t="s">
        <v>45711</v>
      </c>
      <c r="U2258" s="82" t="s">
        <v>45712</v>
      </c>
      <c r="V2258" s="82" t="s">
        <v>44998</v>
      </c>
      <c r="W2258" s="82" t="s">
        <v>45597</v>
      </c>
      <c r="X2258" s="82" t="s">
        <v>45483</v>
      </c>
      <c r="Y2258" s="82" t="s">
        <v>45713</v>
      </c>
      <c r="Z2258" s="82" t="s">
        <v>45714</v>
      </c>
      <c r="AA2258" s="82" t="s">
        <v>376</v>
      </c>
      <c r="AB2258" s="82" t="s">
        <v>45715</v>
      </c>
      <c r="AC2258" s="82" t="s">
        <v>45716</v>
      </c>
      <c r="AD2258" s="82" t="s">
        <v>45717</v>
      </c>
      <c r="AE2258" s="82" t="s">
        <v>45264</v>
      </c>
      <c r="AF2258" s="82" t="s">
        <v>45718</v>
      </c>
      <c r="AG2258" s="82" t="s">
        <v>382</v>
      </c>
      <c r="AH2258" s="82" t="s">
        <v>360</v>
      </c>
      <c r="AI2258" s="82" t="s">
        <v>2011</v>
      </c>
      <c r="AJ2258" s="82" t="s">
        <v>44937</v>
      </c>
      <c r="AK2258" s="82" t="s">
        <v>45719</v>
      </c>
      <c r="AL2258" s="82" t="s">
        <v>415</v>
      </c>
    </row>
    <row r="2259" spans="1:38" x14ac:dyDescent="0.25">
      <c r="A2259" s="82" t="s">
        <v>45720</v>
      </c>
      <c r="B2259" s="82">
        <v>97.075000000000003</v>
      </c>
      <c r="C2259" s="82" t="s">
        <v>45721</v>
      </c>
      <c r="D2259" s="82" t="s">
        <v>44914</v>
      </c>
      <c r="E2259" s="82" t="s">
        <v>45722</v>
      </c>
      <c r="F2259" s="82" t="s">
        <v>45723</v>
      </c>
      <c r="G2259" s="82" t="s">
        <v>359</v>
      </c>
      <c r="H2259" s="82" t="s">
        <v>360</v>
      </c>
      <c r="I2259" s="82" t="s">
        <v>45724</v>
      </c>
      <c r="J2259" s="82" t="s">
        <v>45725</v>
      </c>
      <c r="K2259" s="82" t="s">
        <v>45726</v>
      </c>
      <c r="L2259" s="82" t="s">
        <v>45727</v>
      </c>
      <c r="M2259" s="82" t="s">
        <v>45728</v>
      </c>
      <c r="N2259" s="82" t="s">
        <v>45729</v>
      </c>
      <c r="O2259" s="82" t="s">
        <v>45730</v>
      </c>
      <c r="P2259" s="82" t="s">
        <v>45731</v>
      </c>
      <c r="Q2259" s="82" t="s">
        <v>360</v>
      </c>
      <c r="R2259" s="82" t="s">
        <v>360</v>
      </c>
      <c r="S2259" s="82" t="s">
        <v>400</v>
      </c>
      <c r="T2259" s="82" t="s">
        <v>45732</v>
      </c>
      <c r="U2259" s="82" t="s">
        <v>45733</v>
      </c>
      <c r="V2259" s="82" t="s">
        <v>632</v>
      </c>
      <c r="W2259" s="82" t="s">
        <v>45111</v>
      </c>
      <c r="X2259" s="82" t="s">
        <v>44928</v>
      </c>
      <c r="Y2259" s="82" t="s">
        <v>45734</v>
      </c>
      <c r="Z2259" s="82" t="s">
        <v>45735</v>
      </c>
      <c r="AA2259" s="82" t="s">
        <v>45736</v>
      </c>
      <c r="AB2259" s="82" t="s">
        <v>45737</v>
      </c>
      <c r="AC2259" s="82" t="s">
        <v>1011</v>
      </c>
      <c r="AD2259" s="82" t="s">
        <v>45424</v>
      </c>
      <c r="AE2259" s="82" t="s">
        <v>44934</v>
      </c>
      <c r="AF2259" s="82" t="s">
        <v>45738</v>
      </c>
      <c r="AG2259" s="82" t="s">
        <v>382</v>
      </c>
      <c r="AH2259" s="82" t="s">
        <v>45739</v>
      </c>
      <c r="AI2259" s="82" t="s">
        <v>2011</v>
      </c>
      <c r="AJ2259" s="82" t="s">
        <v>44937</v>
      </c>
      <c r="AK2259" s="82" t="s">
        <v>45740</v>
      </c>
      <c r="AL2259" s="82" t="s">
        <v>415</v>
      </c>
    </row>
    <row r="2260" spans="1:38" x14ac:dyDescent="0.25">
      <c r="A2260" s="82" t="s">
        <v>45741</v>
      </c>
      <c r="B2260" s="82">
        <v>97.075999999999993</v>
      </c>
      <c r="C2260" s="82" t="s">
        <v>45742</v>
      </c>
      <c r="D2260" s="82" t="s">
        <v>45743</v>
      </c>
      <c r="E2260" s="82" t="s">
        <v>45744</v>
      </c>
      <c r="F2260" s="82" t="s">
        <v>45745</v>
      </c>
      <c r="G2260" s="82" t="s">
        <v>359</v>
      </c>
      <c r="H2260" s="82" t="s">
        <v>360</v>
      </c>
      <c r="I2260" s="82" t="s">
        <v>45746</v>
      </c>
      <c r="J2260" s="82" t="s">
        <v>3106</v>
      </c>
      <c r="K2260" s="82" t="s">
        <v>628</v>
      </c>
      <c r="L2260" s="82" t="s">
        <v>580</v>
      </c>
      <c r="M2260" s="82" t="s">
        <v>44992</v>
      </c>
      <c r="N2260" s="82" t="s">
        <v>45747</v>
      </c>
      <c r="O2260" s="82" t="s">
        <v>558</v>
      </c>
      <c r="P2260" s="82" t="s">
        <v>44922</v>
      </c>
      <c r="Q2260" s="82" t="s">
        <v>367</v>
      </c>
      <c r="R2260" s="82" t="s">
        <v>45748</v>
      </c>
      <c r="S2260" s="82" t="s">
        <v>400</v>
      </c>
      <c r="T2260" s="82" t="s">
        <v>45749</v>
      </c>
      <c r="U2260" s="82" t="s">
        <v>45750</v>
      </c>
      <c r="V2260" s="82" t="s">
        <v>44998</v>
      </c>
      <c r="W2260" s="82" t="s">
        <v>45751</v>
      </c>
      <c r="X2260" s="82" t="s">
        <v>45752</v>
      </c>
      <c r="Y2260" s="82" t="s">
        <v>45753</v>
      </c>
      <c r="Z2260" s="82" t="s">
        <v>45754</v>
      </c>
      <c r="AA2260" s="82" t="s">
        <v>45755</v>
      </c>
      <c r="AB2260" s="82" t="s">
        <v>45756</v>
      </c>
      <c r="AC2260" s="82" t="s">
        <v>1011</v>
      </c>
      <c r="AD2260" s="82" t="s">
        <v>45757</v>
      </c>
      <c r="AE2260" s="82" t="s">
        <v>45264</v>
      </c>
      <c r="AF2260" s="82" t="s">
        <v>45758</v>
      </c>
      <c r="AG2260" s="82" t="s">
        <v>382</v>
      </c>
      <c r="AH2260" s="82" t="s">
        <v>45759</v>
      </c>
      <c r="AI2260" s="82" t="s">
        <v>2035</v>
      </c>
      <c r="AJ2260" s="82" t="s">
        <v>44937</v>
      </c>
      <c r="AK2260" s="82" t="s">
        <v>45760</v>
      </c>
      <c r="AL2260" s="82" t="s">
        <v>415</v>
      </c>
    </row>
    <row r="2261" spans="1:38" x14ac:dyDescent="0.25">
      <c r="A2261" s="82" t="s">
        <v>45761</v>
      </c>
      <c r="B2261" s="82">
        <v>97.076999999999998</v>
      </c>
      <c r="C2261" s="82" t="s">
        <v>45762</v>
      </c>
      <c r="D2261" s="82" t="s">
        <v>45763</v>
      </c>
      <c r="E2261" s="82" t="s">
        <v>45764</v>
      </c>
      <c r="F2261" s="82" t="s">
        <v>45765</v>
      </c>
      <c r="G2261" s="82" t="s">
        <v>600</v>
      </c>
      <c r="H2261" s="82" t="s">
        <v>360</v>
      </c>
      <c r="I2261" s="82" t="s">
        <v>45766</v>
      </c>
      <c r="J2261" s="82" t="s">
        <v>45767</v>
      </c>
      <c r="K2261" s="82" t="s">
        <v>45768</v>
      </c>
      <c r="L2261" s="82" t="s">
        <v>580</v>
      </c>
      <c r="M2261" s="82" t="s">
        <v>44992</v>
      </c>
      <c r="N2261" s="82" t="s">
        <v>45769</v>
      </c>
      <c r="O2261" s="82" t="s">
        <v>558</v>
      </c>
      <c r="P2261" s="82" t="s">
        <v>45770</v>
      </c>
      <c r="Q2261" s="82" t="s">
        <v>360</v>
      </c>
      <c r="R2261" s="82" t="s">
        <v>45771</v>
      </c>
      <c r="S2261" s="82" t="s">
        <v>368</v>
      </c>
      <c r="T2261" s="82" t="s">
        <v>45772</v>
      </c>
      <c r="U2261" s="82" t="s">
        <v>45773</v>
      </c>
      <c r="V2261" s="82" t="s">
        <v>44998</v>
      </c>
      <c r="W2261" s="82" t="s">
        <v>6603</v>
      </c>
      <c r="X2261" s="82" t="s">
        <v>45774</v>
      </c>
      <c r="Y2261" s="82" t="s">
        <v>45775</v>
      </c>
      <c r="Z2261" s="82" t="s">
        <v>45776</v>
      </c>
      <c r="AA2261" s="82" t="s">
        <v>45777</v>
      </c>
      <c r="AB2261" s="82" t="s">
        <v>45778</v>
      </c>
      <c r="AC2261" s="82" t="s">
        <v>1011</v>
      </c>
      <c r="AD2261" s="82" t="s">
        <v>45779</v>
      </c>
      <c r="AE2261" s="82" t="s">
        <v>45780</v>
      </c>
      <c r="AF2261" s="82" t="s">
        <v>382</v>
      </c>
      <c r="AG2261" s="82" t="s">
        <v>382</v>
      </c>
      <c r="AH2261" s="82" t="s">
        <v>45781</v>
      </c>
      <c r="AI2261" s="82" t="s">
        <v>2035</v>
      </c>
      <c r="AJ2261" s="82" t="s">
        <v>44937</v>
      </c>
      <c r="AK2261" s="82" t="s">
        <v>45782</v>
      </c>
      <c r="AL2261" s="82" t="s">
        <v>961</v>
      </c>
    </row>
    <row r="2262" spans="1:38" x14ac:dyDescent="0.25">
      <c r="A2262" s="82" t="s">
        <v>45783</v>
      </c>
      <c r="B2262" s="82">
        <v>97.078000000000003</v>
      </c>
      <c r="C2262" s="82" t="s">
        <v>45784</v>
      </c>
      <c r="D2262" s="82" t="s">
        <v>44914</v>
      </c>
      <c r="E2262" s="82" t="s">
        <v>45785</v>
      </c>
      <c r="F2262" s="82" t="s">
        <v>45786</v>
      </c>
      <c r="G2262" s="82" t="s">
        <v>359</v>
      </c>
      <c r="H2262" s="82" t="s">
        <v>360</v>
      </c>
      <c r="I2262" s="82" t="s">
        <v>45787</v>
      </c>
      <c r="J2262" s="82" t="s">
        <v>45788</v>
      </c>
      <c r="K2262" s="82" t="s">
        <v>45789</v>
      </c>
      <c r="L2262" s="82" t="s">
        <v>1180</v>
      </c>
      <c r="M2262" s="82" t="s">
        <v>44992</v>
      </c>
      <c r="N2262" s="82" t="s">
        <v>45747</v>
      </c>
      <c r="O2262" s="82" t="s">
        <v>558</v>
      </c>
      <c r="P2262" s="82" t="s">
        <v>44922</v>
      </c>
      <c r="Q2262" s="82" t="s">
        <v>1920</v>
      </c>
      <c r="R2262" s="82" t="s">
        <v>45790</v>
      </c>
      <c r="S2262" s="82" t="s">
        <v>368</v>
      </c>
      <c r="T2262" s="82" t="s">
        <v>45791</v>
      </c>
      <c r="U2262" s="82" t="s">
        <v>45792</v>
      </c>
      <c r="V2262" s="82" t="s">
        <v>45793</v>
      </c>
      <c r="W2262" s="82" t="s">
        <v>45645</v>
      </c>
      <c r="X2262" s="82" t="s">
        <v>44928</v>
      </c>
      <c r="Y2262" s="82" t="s">
        <v>45794</v>
      </c>
      <c r="Z2262" s="82" t="s">
        <v>45795</v>
      </c>
      <c r="AA2262" s="82" t="s">
        <v>376</v>
      </c>
      <c r="AB2262" s="82" t="s">
        <v>45796</v>
      </c>
      <c r="AC2262" s="82" t="s">
        <v>735</v>
      </c>
      <c r="AD2262" s="82" t="s">
        <v>45797</v>
      </c>
      <c r="AE2262" s="82" t="s">
        <v>44955</v>
      </c>
      <c r="AF2262" s="82" t="s">
        <v>45798</v>
      </c>
      <c r="AG2262" s="82" t="s">
        <v>382</v>
      </c>
      <c r="AH2262" s="82" t="s">
        <v>44957</v>
      </c>
      <c r="AI2262" s="82" t="s">
        <v>2035</v>
      </c>
      <c r="AJ2262" s="82" t="s">
        <v>44937</v>
      </c>
      <c r="AK2262" s="82" t="s">
        <v>45799</v>
      </c>
      <c r="AL2262" s="82" t="s">
        <v>415</v>
      </c>
    </row>
    <row r="2263" spans="1:38" x14ac:dyDescent="0.25">
      <c r="A2263" s="82" t="s">
        <v>45800</v>
      </c>
      <c r="B2263" s="82">
        <v>97.081999999999994</v>
      </c>
      <c r="C2263" s="82" t="s">
        <v>45801</v>
      </c>
      <c r="D2263" s="82" t="s">
        <v>44914</v>
      </c>
      <c r="E2263" s="82" t="s">
        <v>45802</v>
      </c>
      <c r="F2263" s="82" t="s">
        <v>45803</v>
      </c>
      <c r="G2263" s="82" t="s">
        <v>600</v>
      </c>
      <c r="H2263" s="82" t="s">
        <v>360</v>
      </c>
      <c r="I2263" s="82" t="s">
        <v>45804</v>
      </c>
      <c r="J2263" s="82" t="s">
        <v>45805</v>
      </c>
      <c r="K2263" s="82" t="s">
        <v>45806</v>
      </c>
      <c r="L2263" s="82" t="s">
        <v>45807</v>
      </c>
      <c r="M2263" s="82" t="s">
        <v>45808</v>
      </c>
      <c r="N2263" s="82" t="s">
        <v>45809</v>
      </c>
      <c r="O2263" s="82" t="s">
        <v>558</v>
      </c>
      <c r="P2263" s="82" t="s">
        <v>45810</v>
      </c>
      <c r="Q2263" s="82" t="s">
        <v>360</v>
      </c>
      <c r="R2263" s="82" t="s">
        <v>360</v>
      </c>
      <c r="S2263" s="82" t="s">
        <v>45811</v>
      </c>
      <c r="T2263" s="82" t="s">
        <v>45812</v>
      </c>
      <c r="U2263" s="82" t="s">
        <v>45813</v>
      </c>
      <c r="V2263" s="82" t="s">
        <v>45814</v>
      </c>
      <c r="W2263" s="82" t="s">
        <v>45815</v>
      </c>
      <c r="X2263" s="82" t="s">
        <v>45399</v>
      </c>
      <c r="Y2263" s="82" t="s">
        <v>45816</v>
      </c>
      <c r="Z2263" s="82" t="s">
        <v>45817</v>
      </c>
      <c r="AA2263" s="82" t="s">
        <v>45818</v>
      </c>
      <c r="AB2263" s="82" t="s">
        <v>45819</v>
      </c>
      <c r="AC2263" s="82" t="s">
        <v>45820</v>
      </c>
      <c r="AD2263" s="82" t="s">
        <v>45821</v>
      </c>
      <c r="AE2263" s="82" t="s">
        <v>45822</v>
      </c>
      <c r="AF2263" s="82" t="s">
        <v>382</v>
      </c>
      <c r="AG2263" s="82" t="s">
        <v>382</v>
      </c>
      <c r="AH2263" s="82" t="s">
        <v>382</v>
      </c>
      <c r="AI2263" s="82" t="s">
        <v>2035</v>
      </c>
      <c r="AJ2263" s="82" t="s">
        <v>44937</v>
      </c>
      <c r="AK2263" s="82" t="s">
        <v>45823</v>
      </c>
      <c r="AL2263" s="82" t="s">
        <v>1286</v>
      </c>
    </row>
    <row r="2264" spans="1:38" x14ac:dyDescent="0.25">
      <c r="A2264" s="82" t="s">
        <v>45824</v>
      </c>
      <c r="B2264" s="82">
        <v>97.082999999999998</v>
      </c>
      <c r="C2264" s="82" t="s">
        <v>45825</v>
      </c>
      <c r="D2264" s="82" t="s">
        <v>44914</v>
      </c>
      <c r="E2264" s="82" t="s">
        <v>45826</v>
      </c>
      <c r="F2264" s="82" t="s">
        <v>45827</v>
      </c>
      <c r="G2264" s="82" t="s">
        <v>359</v>
      </c>
      <c r="H2264" s="82" t="s">
        <v>360</v>
      </c>
      <c r="I2264" s="82" t="s">
        <v>45828</v>
      </c>
      <c r="J2264" s="82" t="s">
        <v>45829</v>
      </c>
      <c r="K2264" s="82" t="s">
        <v>45830</v>
      </c>
      <c r="L2264" s="82" t="s">
        <v>1180</v>
      </c>
      <c r="M2264" s="82" t="s">
        <v>45831</v>
      </c>
      <c r="N2264" s="82" t="s">
        <v>45832</v>
      </c>
      <c r="O2264" s="82" t="s">
        <v>558</v>
      </c>
      <c r="P2264" s="82" t="s">
        <v>45833</v>
      </c>
      <c r="Q2264" s="82" t="s">
        <v>45834</v>
      </c>
      <c r="R2264" s="82" t="s">
        <v>822</v>
      </c>
      <c r="S2264" s="82" t="s">
        <v>368</v>
      </c>
      <c r="T2264" s="82" t="s">
        <v>45835</v>
      </c>
      <c r="U2264" s="82" t="s">
        <v>45836</v>
      </c>
      <c r="V2264" s="82" t="s">
        <v>44998</v>
      </c>
      <c r="W2264" s="82" t="s">
        <v>45645</v>
      </c>
      <c r="X2264" s="82" t="s">
        <v>45461</v>
      </c>
      <c r="Y2264" s="82" t="s">
        <v>45837</v>
      </c>
      <c r="Z2264" s="82" t="s">
        <v>45833</v>
      </c>
      <c r="AA2264" s="82" t="s">
        <v>45838</v>
      </c>
      <c r="AB2264" s="82" t="s">
        <v>45839</v>
      </c>
      <c r="AC2264" s="82" t="s">
        <v>45840</v>
      </c>
      <c r="AD2264" s="82" t="s">
        <v>45841</v>
      </c>
      <c r="AE2264" s="82" t="s">
        <v>45842</v>
      </c>
      <c r="AF2264" s="82" t="s">
        <v>45467</v>
      </c>
      <c r="AG2264" s="82" t="s">
        <v>382</v>
      </c>
      <c r="AH2264" s="82" t="s">
        <v>45843</v>
      </c>
      <c r="AI2264" s="82" t="s">
        <v>2035</v>
      </c>
      <c r="AJ2264" s="82" t="s">
        <v>44937</v>
      </c>
      <c r="AK2264" s="82" t="s">
        <v>45844</v>
      </c>
      <c r="AL2264" s="82" t="s">
        <v>415</v>
      </c>
    </row>
    <row r="2265" spans="1:38" x14ac:dyDescent="0.25">
      <c r="A2265" s="82" t="s">
        <v>45845</v>
      </c>
      <c r="B2265" s="82">
        <v>97.087999999999994</v>
      </c>
      <c r="C2265" s="82" t="s">
        <v>45846</v>
      </c>
      <c r="D2265" s="82" t="s">
        <v>44914</v>
      </c>
      <c r="E2265" s="82" t="s">
        <v>45847</v>
      </c>
      <c r="F2265" s="82" t="s">
        <v>45848</v>
      </c>
      <c r="G2265" s="82" t="s">
        <v>600</v>
      </c>
      <c r="H2265" s="82" t="s">
        <v>360</v>
      </c>
      <c r="I2265" s="82" t="s">
        <v>45849</v>
      </c>
      <c r="J2265" s="82" t="s">
        <v>45850</v>
      </c>
      <c r="K2265" s="82" t="s">
        <v>45851</v>
      </c>
      <c r="L2265" s="82" t="s">
        <v>45852</v>
      </c>
      <c r="M2265" s="82" t="s">
        <v>45853</v>
      </c>
      <c r="N2265" s="82" t="s">
        <v>45854</v>
      </c>
      <c r="O2265" s="82" t="s">
        <v>558</v>
      </c>
      <c r="P2265" s="82" t="s">
        <v>45855</v>
      </c>
      <c r="Q2265" s="82" t="s">
        <v>822</v>
      </c>
      <c r="R2265" s="82" t="s">
        <v>822</v>
      </c>
      <c r="S2265" s="82" t="s">
        <v>45856</v>
      </c>
      <c r="T2265" s="82" t="s">
        <v>45857</v>
      </c>
      <c r="U2265" s="82" t="s">
        <v>45858</v>
      </c>
      <c r="V2265" s="82" t="s">
        <v>632</v>
      </c>
      <c r="W2265" s="82" t="s">
        <v>45859</v>
      </c>
      <c r="X2265" s="82" t="s">
        <v>45860</v>
      </c>
      <c r="Y2265" s="82" t="s">
        <v>45861</v>
      </c>
      <c r="Z2265" s="82" t="s">
        <v>45862</v>
      </c>
      <c r="AA2265" s="82" t="s">
        <v>376</v>
      </c>
      <c r="AB2265" s="82" t="s">
        <v>45863</v>
      </c>
      <c r="AC2265" s="82" t="s">
        <v>636</v>
      </c>
      <c r="AD2265" s="82" t="s">
        <v>45864</v>
      </c>
      <c r="AE2265" s="82" t="s">
        <v>44955</v>
      </c>
      <c r="AF2265" s="82" t="s">
        <v>382</v>
      </c>
      <c r="AG2265" s="82" t="s">
        <v>382</v>
      </c>
      <c r="AH2265" s="82" t="s">
        <v>382</v>
      </c>
      <c r="AI2265" s="82" t="s">
        <v>2035</v>
      </c>
      <c r="AJ2265" s="82" t="s">
        <v>44937</v>
      </c>
      <c r="AK2265" s="82" t="s">
        <v>45865</v>
      </c>
      <c r="AL2265" s="82" t="s">
        <v>415</v>
      </c>
    </row>
    <row r="2266" spans="1:38" x14ac:dyDescent="0.25">
      <c r="A2266" s="82" t="s">
        <v>45866</v>
      </c>
      <c r="B2266" s="82">
        <v>97.088999999999999</v>
      </c>
      <c r="C2266" s="82" t="s">
        <v>45866</v>
      </c>
      <c r="D2266" s="82" t="s">
        <v>44914</v>
      </c>
      <c r="E2266" s="82" t="s">
        <v>45867</v>
      </c>
      <c r="F2266" s="82" t="s">
        <v>45868</v>
      </c>
      <c r="G2266" s="82" t="s">
        <v>359</v>
      </c>
      <c r="H2266" s="82" t="s">
        <v>360</v>
      </c>
      <c r="I2266" s="82" t="s">
        <v>45869</v>
      </c>
      <c r="J2266" s="82" t="s">
        <v>45870</v>
      </c>
      <c r="K2266" s="82" t="s">
        <v>45871</v>
      </c>
      <c r="L2266" s="82" t="s">
        <v>5920</v>
      </c>
      <c r="M2266" s="82" t="s">
        <v>45872</v>
      </c>
      <c r="N2266" s="82" t="s">
        <v>45873</v>
      </c>
      <c r="O2266" s="82" t="s">
        <v>558</v>
      </c>
      <c r="P2266" s="82" t="s">
        <v>45874</v>
      </c>
      <c r="Q2266" s="82" t="s">
        <v>822</v>
      </c>
      <c r="R2266" s="82" t="s">
        <v>822</v>
      </c>
      <c r="S2266" s="82" t="s">
        <v>368</v>
      </c>
      <c r="T2266" s="82" t="s">
        <v>45875</v>
      </c>
      <c r="U2266" s="82" t="s">
        <v>45876</v>
      </c>
      <c r="V2266" s="82" t="s">
        <v>45877</v>
      </c>
      <c r="W2266" s="82" t="s">
        <v>45878</v>
      </c>
      <c r="X2266" s="82" t="s">
        <v>44928</v>
      </c>
      <c r="Y2266" s="82" t="s">
        <v>45879</v>
      </c>
      <c r="Z2266" s="82" t="s">
        <v>45880</v>
      </c>
      <c r="AA2266" s="82" t="s">
        <v>376</v>
      </c>
      <c r="AB2266" s="82" t="s">
        <v>45881</v>
      </c>
      <c r="AC2266" s="82" t="s">
        <v>735</v>
      </c>
      <c r="AD2266" s="82" t="s">
        <v>45882</v>
      </c>
      <c r="AE2266" s="82" t="s">
        <v>44934</v>
      </c>
      <c r="AF2266" s="82" t="s">
        <v>382</v>
      </c>
      <c r="AG2266" s="82" t="s">
        <v>382</v>
      </c>
      <c r="AH2266" s="82" t="s">
        <v>45880</v>
      </c>
      <c r="AI2266" s="82" t="s">
        <v>2035</v>
      </c>
      <c r="AJ2266" s="82" t="s">
        <v>44937</v>
      </c>
      <c r="AK2266" s="82" t="s">
        <v>45883</v>
      </c>
      <c r="AL2266" s="82" t="s">
        <v>415</v>
      </c>
    </row>
    <row r="2267" spans="1:38" x14ac:dyDescent="0.25">
      <c r="A2267" s="82" t="s">
        <v>45884</v>
      </c>
      <c r="B2267" s="82">
        <v>97.090999999999994</v>
      </c>
      <c r="D2267" s="82" t="s">
        <v>45885</v>
      </c>
      <c r="E2267" s="82" t="s">
        <v>45886</v>
      </c>
      <c r="F2267" s="82" t="s">
        <v>45887</v>
      </c>
      <c r="G2267" s="82" t="s">
        <v>22624</v>
      </c>
      <c r="H2267" s="82" t="s">
        <v>360</v>
      </c>
      <c r="I2267" s="82" t="s">
        <v>45888</v>
      </c>
      <c r="J2267" s="82" t="s">
        <v>45889</v>
      </c>
      <c r="K2267" s="82" t="s">
        <v>45890</v>
      </c>
      <c r="L2267" s="82" t="s">
        <v>45891</v>
      </c>
      <c r="M2267" s="82" t="s">
        <v>45892</v>
      </c>
      <c r="N2267" s="82" t="s">
        <v>45893</v>
      </c>
      <c r="O2267" s="82" t="s">
        <v>558</v>
      </c>
      <c r="P2267" s="82" t="s">
        <v>45894</v>
      </c>
      <c r="Q2267" s="82" t="s">
        <v>360</v>
      </c>
      <c r="R2267" s="82" t="s">
        <v>45771</v>
      </c>
      <c r="S2267" s="82" t="s">
        <v>400</v>
      </c>
      <c r="T2267" s="82" t="s">
        <v>45895</v>
      </c>
      <c r="U2267" s="82" t="s">
        <v>45896</v>
      </c>
      <c r="V2267" s="82" t="s">
        <v>632</v>
      </c>
      <c r="W2267" s="82" t="s">
        <v>45897</v>
      </c>
      <c r="X2267" s="82" t="s">
        <v>45664</v>
      </c>
      <c r="Y2267" s="82" t="s">
        <v>45898</v>
      </c>
      <c r="Z2267" s="82" t="s">
        <v>45899</v>
      </c>
      <c r="AA2267" s="82" t="s">
        <v>45900</v>
      </c>
      <c r="AB2267" s="82" t="s">
        <v>45901</v>
      </c>
      <c r="AC2267" s="82" t="s">
        <v>1011</v>
      </c>
      <c r="AD2267" s="82" t="s">
        <v>45902</v>
      </c>
      <c r="AE2267" s="82" t="s">
        <v>45264</v>
      </c>
      <c r="AF2267" s="82" t="s">
        <v>382</v>
      </c>
      <c r="AG2267" s="82" t="s">
        <v>382</v>
      </c>
      <c r="AH2267" s="82" t="s">
        <v>45903</v>
      </c>
      <c r="AI2267" s="82" t="s">
        <v>1235</v>
      </c>
      <c r="AJ2267" s="82" t="s">
        <v>44937</v>
      </c>
      <c r="AK2267" s="82" t="s">
        <v>45904</v>
      </c>
      <c r="AL2267" s="82" t="s">
        <v>415</v>
      </c>
    </row>
    <row r="2268" spans="1:38" x14ac:dyDescent="0.25">
      <c r="A2268" s="82" t="s">
        <v>45905</v>
      </c>
      <c r="B2268" s="82">
        <v>97.091999999999999</v>
      </c>
      <c r="C2268" s="82" t="s">
        <v>45906</v>
      </c>
      <c r="D2268" s="82" t="s">
        <v>44914</v>
      </c>
      <c r="E2268" s="82" t="s">
        <v>45907</v>
      </c>
      <c r="F2268" s="82" t="s">
        <v>45908</v>
      </c>
      <c r="G2268" s="82" t="s">
        <v>359</v>
      </c>
      <c r="H2268" s="82" t="s">
        <v>360</v>
      </c>
      <c r="I2268" s="82" t="s">
        <v>45909</v>
      </c>
      <c r="J2268" s="82" t="s">
        <v>45910</v>
      </c>
      <c r="K2268" s="82" t="s">
        <v>45911</v>
      </c>
      <c r="L2268" s="82" t="s">
        <v>5920</v>
      </c>
      <c r="M2268" s="82" t="s">
        <v>45912</v>
      </c>
      <c r="N2268" s="82" t="s">
        <v>45913</v>
      </c>
      <c r="O2268" s="82" t="s">
        <v>558</v>
      </c>
      <c r="P2268" s="82" t="s">
        <v>45228</v>
      </c>
      <c r="Q2268" s="82" t="s">
        <v>45228</v>
      </c>
      <c r="R2268" s="82" t="s">
        <v>360</v>
      </c>
      <c r="S2268" s="82" t="s">
        <v>45914</v>
      </c>
      <c r="T2268" s="82" t="s">
        <v>45915</v>
      </c>
      <c r="U2268" s="82" t="s">
        <v>45916</v>
      </c>
      <c r="V2268" s="82" t="s">
        <v>44927</v>
      </c>
      <c r="W2268" s="82" t="s">
        <v>6603</v>
      </c>
      <c r="X2268" s="82" t="s">
        <v>45917</v>
      </c>
      <c r="Y2268" s="82" t="s">
        <v>45918</v>
      </c>
      <c r="Z2268" s="82" t="s">
        <v>45919</v>
      </c>
      <c r="AA2268" s="82" t="s">
        <v>376</v>
      </c>
      <c r="AB2268" s="82" t="s">
        <v>45920</v>
      </c>
      <c r="AC2268" s="82" t="s">
        <v>45921</v>
      </c>
      <c r="AD2268" s="82" t="s">
        <v>45922</v>
      </c>
      <c r="AE2268" s="82" t="s">
        <v>44955</v>
      </c>
      <c r="AF2268" s="82" t="s">
        <v>45923</v>
      </c>
      <c r="AG2268" s="82" t="s">
        <v>382</v>
      </c>
      <c r="AH2268" s="82" t="s">
        <v>45364</v>
      </c>
      <c r="AI2268" s="82" t="s">
        <v>1259</v>
      </c>
      <c r="AJ2268" s="82" t="s">
        <v>44937</v>
      </c>
      <c r="AK2268" s="82" t="s">
        <v>45924</v>
      </c>
      <c r="AL2268" s="82" t="s">
        <v>415</v>
      </c>
    </row>
    <row r="2269" spans="1:38" x14ac:dyDescent="0.25">
      <c r="A2269" s="82" t="s">
        <v>45925</v>
      </c>
      <c r="B2269" s="82">
        <v>97.103999999999999</v>
      </c>
      <c r="C2269" s="82" t="s">
        <v>45926</v>
      </c>
      <c r="D2269" s="82" t="s">
        <v>45654</v>
      </c>
      <c r="E2269" s="82" t="s">
        <v>45927</v>
      </c>
      <c r="F2269" s="82" t="s">
        <v>45928</v>
      </c>
      <c r="G2269" s="82" t="s">
        <v>359</v>
      </c>
      <c r="H2269" s="82" t="s">
        <v>360</v>
      </c>
      <c r="I2269" s="82" t="s">
        <v>45929</v>
      </c>
      <c r="J2269" s="82" t="s">
        <v>45930</v>
      </c>
      <c r="K2269" s="82" t="s">
        <v>45931</v>
      </c>
      <c r="L2269" s="82" t="s">
        <v>14484</v>
      </c>
      <c r="M2269" s="82" t="s">
        <v>44992</v>
      </c>
      <c r="N2269" s="82" t="s">
        <v>45932</v>
      </c>
      <c r="O2269" s="82" t="s">
        <v>558</v>
      </c>
      <c r="P2269" s="82" t="s">
        <v>44922</v>
      </c>
      <c r="Q2269" s="82" t="s">
        <v>2741</v>
      </c>
      <c r="R2269" s="82" t="s">
        <v>360</v>
      </c>
      <c r="S2269" s="82" t="s">
        <v>368</v>
      </c>
      <c r="T2269" s="82" t="s">
        <v>45643</v>
      </c>
      <c r="U2269" s="82" t="s">
        <v>45933</v>
      </c>
      <c r="V2269" s="82" t="s">
        <v>44998</v>
      </c>
      <c r="W2269" s="82" t="s">
        <v>6603</v>
      </c>
      <c r="X2269" s="82" t="s">
        <v>45664</v>
      </c>
      <c r="Y2269" s="82" t="s">
        <v>45934</v>
      </c>
      <c r="Z2269" s="82" t="s">
        <v>45935</v>
      </c>
      <c r="AA2269" s="82" t="s">
        <v>376</v>
      </c>
      <c r="AB2269" s="82" t="s">
        <v>45936</v>
      </c>
      <c r="AC2269" s="82" t="s">
        <v>735</v>
      </c>
      <c r="AD2269" s="82" t="s">
        <v>45937</v>
      </c>
      <c r="AE2269" s="82" t="s">
        <v>45668</v>
      </c>
      <c r="AF2269" s="82" t="s">
        <v>45938</v>
      </c>
      <c r="AG2269" s="82" t="s">
        <v>382</v>
      </c>
      <c r="AH2269" s="82" t="s">
        <v>44957</v>
      </c>
      <c r="AI2269" s="82" t="s">
        <v>2918</v>
      </c>
      <c r="AJ2269" s="82" t="s">
        <v>44937</v>
      </c>
      <c r="AK2269" s="82" t="s">
        <v>45939</v>
      </c>
      <c r="AL2269" s="82" t="s">
        <v>415</v>
      </c>
    </row>
    <row r="2270" spans="1:38" x14ac:dyDescent="0.25">
      <c r="A2270" s="82" t="s">
        <v>45940</v>
      </c>
      <c r="B2270" s="82">
        <v>97.105999999999995</v>
      </c>
      <c r="C2270" s="82" t="s">
        <v>45941</v>
      </c>
      <c r="D2270" s="82" t="s">
        <v>45763</v>
      </c>
      <c r="E2270" s="82" t="s">
        <v>45942</v>
      </c>
      <c r="F2270" s="82" t="s">
        <v>45943</v>
      </c>
      <c r="G2270" s="82" t="s">
        <v>45944</v>
      </c>
      <c r="H2270" s="82" t="s">
        <v>360</v>
      </c>
      <c r="I2270" s="82" t="s">
        <v>45945</v>
      </c>
      <c r="J2270" s="82" t="s">
        <v>45946</v>
      </c>
      <c r="K2270" s="82" t="s">
        <v>45890</v>
      </c>
      <c r="L2270" s="82" t="s">
        <v>580</v>
      </c>
      <c r="M2270" s="82" t="s">
        <v>44992</v>
      </c>
      <c r="N2270" s="82" t="s">
        <v>45015</v>
      </c>
      <c r="O2270" s="82" t="s">
        <v>558</v>
      </c>
      <c r="P2270" s="82" t="s">
        <v>45947</v>
      </c>
      <c r="Q2270" s="82" t="s">
        <v>367</v>
      </c>
      <c r="R2270" s="82" t="s">
        <v>45948</v>
      </c>
      <c r="S2270" s="82" t="s">
        <v>400</v>
      </c>
      <c r="T2270" s="82" t="s">
        <v>45949</v>
      </c>
      <c r="U2270" s="82" t="s">
        <v>45950</v>
      </c>
      <c r="V2270" s="82" t="s">
        <v>44998</v>
      </c>
      <c r="W2270" s="82" t="s">
        <v>45951</v>
      </c>
      <c r="X2270" s="82" t="s">
        <v>45952</v>
      </c>
      <c r="Y2270" s="82" t="s">
        <v>45953</v>
      </c>
      <c r="Z2270" s="82" t="s">
        <v>45954</v>
      </c>
      <c r="AA2270" s="82" t="s">
        <v>45955</v>
      </c>
      <c r="AB2270" s="82" t="s">
        <v>45956</v>
      </c>
      <c r="AC2270" s="82" t="s">
        <v>1011</v>
      </c>
      <c r="AD2270" s="82" t="s">
        <v>45957</v>
      </c>
      <c r="AE2270" s="82" t="s">
        <v>45264</v>
      </c>
      <c r="AF2270" s="82" t="s">
        <v>382</v>
      </c>
      <c r="AG2270" s="82" t="s">
        <v>382</v>
      </c>
      <c r="AH2270" s="82" t="s">
        <v>44957</v>
      </c>
      <c r="AI2270" s="82" t="s">
        <v>2918</v>
      </c>
      <c r="AJ2270" s="82" t="s">
        <v>44937</v>
      </c>
      <c r="AK2270" s="82" t="s">
        <v>45958</v>
      </c>
      <c r="AL2270" s="82" t="s">
        <v>415</v>
      </c>
    </row>
    <row r="2271" spans="1:38" x14ac:dyDescent="0.25">
      <c r="A2271" s="82" t="s">
        <v>45959</v>
      </c>
      <c r="B2271" s="82">
        <v>97.106999999999999</v>
      </c>
      <c r="D2271" s="82" t="s">
        <v>44914</v>
      </c>
      <c r="E2271" s="82" t="s">
        <v>45960</v>
      </c>
      <c r="F2271" s="82" t="s">
        <v>45961</v>
      </c>
      <c r="G2271" s="82" t="s">
        <v>359</v>
      </c>
      <c r="H2271" s="82" t="s">
        <v>360</v>
      </c>
      <c r="I2271" s="82" t="s">
        <v>45962</v>
      </c>
      <c r="J2271" s="82" t="s">
        <v>45963</v>
      </c>
      <c r="K2271" s="82" t="s">
        <v>362</v>
      </c>
      <c r="L2271" s="82" t="s">
        <v>421</v>
      </c>
      <c r="M2271" s="82" t="s">
        <v>44992</v>
      </c>
      <c r="N2271" s="82" t="s">
        <v>45964</v>
      </c>
      <c r="O2271" s="82" t="s">
        <v>558</v>
      </c>
      <c r="P2271" s="82" t="s">
        <v>44922</v>
      </c>
      <c r="Q2271" s="82" t="s">
        <v>45001</v>
      </c>
      <c r="R2271" s="82" t="s">
        <v>31184</v>
      </c>
      <c r="S2271" s="82" t="s">
        <v>368</v>
      </c>
      <c r="T2271" s="82" t="s">
        <v>45437</v>
      </c>
      <c r="U2271" s="82" t="s">
        <v>45965</v>
      </c>
      <c r="V2271" s="82" t="s">
        <v>44998</v>
      </c>
      <c r="W2271" s="82" t="s">
        <v>45597</v>
      </c>
      <c r="X2271" s="82" t="s">
        <v>45355</v>
      </c>
      <c r="Y2271" s="82" t="s">
        <v>45966</v>
      </c>
      <c r="Z2271" s="82" t="s">
        <v>45714</v>
      </c>
      <c r="AA2271" s="82" t="s">
        <v>45967</v>
      </c>
      <c r="AB2271" s="82" t="s">
        <v>45968</v>
      </c>
      <c r="AC2271" s="82" t="s">
        <v>735</v>
      </c>
      <c r="AD2271" s="82" t="s">
        <v>45969</v>
      </c>
      <c r="AE2271" s="82" t="s">
        <v>45970</v>
      </c>
      <c r="AF2271" s="82" t="s">
        <v>382</v>
      </c>
      <c r="AG2271" s="82" t="s">
        <v>382</v>
      </c>
      <c r="AH2271" s="82" t="s">
        <v>45971</v>
      </c>
      <c r="AI2271" s="82" t="s">
        <v>2918</v>
      </c>
      <c r="AJ2271" s="82" t="s">
        <v>44937</v>
      </c>
      <c r="AK2271" s="82" t="s">
        <v>45972</v>
      </c>
      <c r="AL2271" s="82" t="s">
        <v>1286</v>
      </c>
    </row>
    <row r="2272" spans="1:38" x14ac:dyDescent="0.25">
      <c r="A2272" s="82" t="s">
        <v>45973</v>
      </c>
      <c r="B2272" s="82">
        <v>97.108000000000004</v>
      </c>
      <c r="D2272" s="82" t="s">
        <v>45654</v>
      </c>
      <c r="E2272" s="82" t="s">
        <v>45974</v>
      </c>
      <c r="F2272" s="82" t="s">
        <v>45975</v>
      </c>
      <c r="G2272" s="82" t="s">
        <v>600</v>
      </c>
      <c r="H2272" s="82" t="s">
        <v>360</v>
      </c>
      <c r="I2272" s="82" t="s">
        <v>45976</v>
      </c>
      <c r="J2272" s="82" t="s">
        <v>45977</v>
      </c>
      <c r="K2272" s="82" t="s">
        <v>45890</v>
      </c>
      <c r="L2272" s="82" t="s">
        <v>421</v>
      </c>
      <c r="M2272" s="82" t="s">
        <v>44992</v>
      </c>
      <c r="N2272" s="82" t="s">
        <v>45015</v>
      </c>
      <c r="O2272" s="82" t="s">
        <v>558</v>
      </c>
      <c r="P2272" s="82" t="s">
        <v>44922</v>
      </c>
      <c r="Q2272" s="82" t="s">
        <v>367</v>
      </c>
      <c r="R2272" s="82" t="s">
        <v>367</v>
      </c>
      <c r="S2272" s="82" t="s">
        <v>400</v>
      </c>
      <c r="T2272" s="82" t="s">
        <v>45791</v>
      </c>
      <c r="U2272" s="82" t="s">
        <v>45978</v>
      </c>
      <c r="V2272" s="82" t="s">
        <v>45979</v>
      </c>
      <c r="W2272" s="82" t="s">
        <v>45980</v>
      </c>
      <c r="X2272" s="82" t="s">
        <v>45664</v>
      </c>
      <c r="Y2272" s="82" t="s">
        <v>45981</v>
      </c>
      <c r="Z2272" s="82" t="s">
        <v>45935</v>
      </c>
      <c r="AA2272" s="82" t="s">
        <v>45982</v>
      </c>
      <c r="AB2272" s="82" t="s">
        <v>377</v>
      </c>
      <c r="AC2272" s="82" t="s">
        <v>1011</v>
      </c>
      <c r="AD2272" s="82" t="s">
        <v>45983</v>
      </c>
      <c r="AE2272" s="82" t="s">
        <v>45264</v>
      </c>
      <c r="AF2272" s="82" t="s">
        <v>382</v>
      </c>
      <c r="AG2272" s="82" t="s">
        <v>382</v>
      </c>
      <c r="AH2272" s="82" t="s">
        <v>44957</v>
      </c>
      <c r="AI2272" s="82" t="s">
        <v>2918</v>
      </c>
      <c r="AJ2272" s="82" t="s">
        <v>44937</v>
      </c>
      <c r="AK2272" s="82" t="s">
        <v>45984</v>
      </c>
      <c r="AL2272" s="82" t="s">
        <v>415</v>
      </c>
    </row>
    <row r="2273" spans="1:38" x14ac:dyDescent="0.25">
      <c r="A2273" s="82" t="s">
        <v>45985</v>
      </c>
      <c r="B2273" s="82">
        <v>97.11</v>
      </c>
      <c r="C2273" s="82" t="s">
        <v>45986</v>
      </c>
      <c r="D2273" s="82" t="s">
        <v>44914</v>
      </c>
      <c r="E2273" s="82" t="s">
        <v>45987</v>
      </c>
      <c r="F2273" s="82" t="s">
        <v>45988</v>
      </c>
      <c r="G2273" s="82" t="s">
        <v>359</v>
      </c>
      <c r="H2273" s="82" t="s">
        <v>360</v>
      </c>
      <c r="I2273" s="82" t="s">
        <v>45909</v>
      </c>
      <c r="J2273" s="82" t="s">
        <v>45989</v>
      </c>
      <c r="K2273" s="82" t="s">
        <v>45911</v>
      </c>
      <c r="L2273" s="82" t="s">
        <v>5920</v>
      </c>
      <c r="M2273" s="82" t="s">
        <v>45912</v>
      </c>
      <c r="N2273" s="82" t="s">
        <v>45913</v>
      </c>
      <c r="O2273" s="82" t="s">
        <v>558</v>
      </c>
      <c r="P2273" s="82" t="s">
        <v>45990</v>
      </c>
      <c r="Q2273" s="82" t="s">
        <v>45991</v>
      </c>
      <c r="R2273" s="82" t="s">
        <v>45990</v>
      </c>
      <c r="S2273" s="82" t="s">
        <v>45992</v>
      </c>
      <c r="T2273" s="82" t="s">
        <v>45993</v>
      </c>
      <c r="U2273" s="82" t="s">
        <v>45916</v>
      </c>
      <c r="V2273" s="82" t="s">
        <v>45994</v>
      </c>
      <c r="W2273" s="82" t="s">
        <v>45995</v>
      </c>
      <c r="X2273" s="82" t="s">
        <v>45917</v>
      </c>
      <c r="Y2273" s="82" t="s">
        <v>45996</v>
      </c>
      <c r="Z2273" s="82" t="s">
        <v>45228</v>
      </c>
      <c r="AA2273" s="82" t="s">
        <v>376</v>
      </c>
      <c r="AB2273" s="82" t="s">
        <v>45997</v>
      </c>
      <c r="AC2273" s="82" t="s">
        <v>45998</v>
      </c>
      <c r="AD2273" s="82" t="s">
        <v>45999</v>
      </c>
      <c r="AE2273" s="82" t="s">
        <v>45362</v>
      </c>
      <c r="AF2273" s="82" t="s">
        <v>46000</v>
      </c>
      <c r="AG2273" s="82" t="s">
        <v>382</v>
      </c>
      <c r="AH2273" s="82" t="s">
        <v>45364</v>
      </c>
      <c r="AI2273" s="82" t="s">
        <v>1259</v>
      </c>
      <c r="AJ2273" s="82" t="s">
        <v>44937</v>
      </c>
      <c r="AK2273" s="82" t="s">
        <v>46001</v>
      </c>
      <c r="AL2273" s="82" t="s">
        <v>415</v>
      </c>
    </row>
    <row r="2274" spans="1:38" x14ac:dyDescent="0.25">
      <c r="A2274" s="82" t="s">
        <v>46002</v>
      </c>
      <c r="B2274" s="82">
        <v>97.111000000000004</v>
      </c>
      <c r="C2274" s="82" t="s">
        <v>46003</v>
      </c>
      <c r="D2274" s="82" t="s">
        <v>44914</v>
      </c>
      <c r="E2274" s="82" t="s">
        <v>46004</v>
      </c>
      <c r="F2274" s="82" t="s">
        <v>46005</v>
      </c>
      <c r="G2274" s="82" t="s">
        <v>359</v>
      </c>
      <c r="H2274" s="82" t="s">
        <v>360</v>
      </c>
      <c r="I2274" s="82" t="s">
        <v>45962</v>
      </c>
      <c r="J2274" s="82" t="s">
        <v>45889</v>
      </c>
      <c r="K2274" s="82" t="s">
        <v>46006</v>
      </c>
      <c r="L2274" s="82" t="s">
        <v>46007</v>
      </c>
      <c r="M2274" s="82" t="s">
        <v>44992</v>
      </c>
      <c r="N2274" s="82" t="s">
        <v>44921</v>
      </c>
      <c r="O2274" s="82" t="s">
        <v>558</v>
      </c>
      <c r="P2274" s="82" t="s">
        <v>44922</v>
      </c>
      <c r="Q2274" s="82" t="s">
        <v>822</v>
      </c>
      <c r="R2274" s="82" t="s">
        <v>45748</v>
      </c>
      <c r="S2274" s="82" t="s">
        <v>46008</v>
      </c>
      <c r="T2274" s="82" t="s">
        <v>45791</v>
      </c>
      <c r="U2274" s="82" t="s">
        <v>46009</v>
      </c>
      <c r="V2274" s="82" t="s">
        <v>45354</v>
      </c>
      <c r="W2274" s="82" t="s">
        <v>6603</v>
      </c>
      <c r="X2274" s="82" t="s">
        <v>44928</v>
      </c>
      <c r="Y2274" s="82" t="s">
        <v>46010</v>
      </c>
      <c r="Z2274" s="82" t="s">
        <v>45001</v>
      </c>
      <c r="AA2274" s="82" t="s">
        <v>376</v>
      </c>
      <c r="AB2274" s="82" t="s">
        <v>45601</v>
      </c>
      <c r="AC2274" s="82" t="s">
        <v>735</v>
      </c>
      <c r="AD2274" s="82" t="s">
        <v>46011</v>
      </c>
      <c r="AE2274" s="82" t="s">
        <v>44955</v>
      </c>
      <c r="AF2274" s="82" t="s">
        <v>382</v>
      </c>
      <c r="AG2274" s="82" t="s">
        <v>382</v>
      </c>
      <c r="AH2274" s="82" t="s">
        <v>44957</v>
      </c>
      <c r="AI2274" s="82" t="s">
        <v>1259</v>
      </c>
      <c r="AJ2274" s="82" t="s">
        <v>44937</v>
      </c>
      <c r="AK2274" s="82" t="s">
        <v>46012</v>
      </c>
      <c r="AL2274" s="82" t="s">
        <v>415</v>
      </c>
    </row>
    <row r="2275" spans="1:38" x14ac:dyDescent="0.25">
      <c r="A2275" s="82" t="s">
        <v>46013</v>
      </c>
      <c r="B2275" s="82">
        <v>97.12</v>
      </c>
      <c r="C2275" s="82" t="s">
        <v>46014</v>
      </c>
      <c r="D2275" s="82" t="s">
        <v>46015</v>
      </c>
      <c r="E2275" s="82" t="s">
        <v>46016</v>
      </c>
      <c r="F2275" s="82" t="s">
        <v>46017</v>
      </c>
      <c r="G2275" s="82" t="s">
        <v>359</v>
      </c>
      <c r="H2275" s="82" t="s">
        <v>360</v>
      </c>
      <c r="I2275" s="82" t="s">
        <v>46018</v>
      </c>
      <c r="J2275" s="82" t="s">
        <v>46019</v>
      </c>
      <c r="K2275" s="82" t="s">
        <v>46020</v>
      </c>
      <c r="L2275" s="82" t="s">
        <v>46021</v>
      </c>
      <c r="M2275" s="82" t="s">
        <v>45393</v>
      </c>
      <c r="N2275" s="82" t="s">
        <v>46022</v>
      </c>
      <c r="O2275" s="82" t="s">
        <v>558</v>
      </c>
      <c r="P2275" s="82" t="s">
        <v>46023</v>
      </c>
      <c r="Q2275" s="82" t="s">
        <v>46024</v>
      </c>
      <c r="R2275" s="82" t="s">
        <v>46024</v>
      </c>
      <c r="S2275" s="82" t="s">
        <v>400</v>
      </c>
      <c r="T2275" s="82" t="s">
        <v>46025</v>
      </c>
      <c r="U2275" s="82" t="s">
        <v>46026</v>
      </c>
      <c r="V2275" s="82" t="s">
        <v>44998</v>
      </c>
      <c r="W2275" s="82" t="s">
        <v>46027</v>
      </c>
      <c r="X2275" s="82" t="s">
        <v>46028</v>
      </c>
      <c r="Y2275" s="82" t="s">
        <v>46029</v>
      </c>
      <c r="Z2275" s="82" t="s">
        <v>45001</v>
      </c>
      <c r="AA2275" s="82" t="s">
        <v>46030</v>
      </c>
      <c r="AB2275" s="82" t="s">
        <v>46031</v>
      </c>
      <c r="AC2275" s="82" t="s">
        <v>636</v>
      </c>
      <c r="AD2275" s="82" t="s">
        <v>46032</v>
      </c>
      <c r="AE2275" s="82" t="s">
        <v>45264</v>
      </c>
      <c r="AF2275" s="82" t="s">
        <v>382</v>
      </c>
      <c r="AG2275" s="82" t="s">
        <v>382</v>
      </c>
      <c r="AH2275" s="82" t="s">
        <v>45001</v>
      </c>
      <c r="AI2275" s="82" t="s">
        <v>46033</v>
      </c>
      <c r="AJ2275" s="82" t="s">
        <v>44937</v>
      </c>
      <c r="AK2275" s="82" t="s">
        <v>46034</v>
      </c>
      <c r="AL2275" s="82" t="s">
        <v>415</v>
      </c>
    </row>
    <row r="2276" spans="1:38" x14ac:dyDescent="0.25">
      <c r="A2276" s="82" t="s">
        <v>46035</v>
      </c>
      <c r="B2276" s="82">
        <v>97.122</v>
      </c>
      <c r="D2276" s="82" t="s">
        <v>45885</v>
      </c>
      <c r="E2276" s="82" t="s">
        <v>46036</v>
      </c>
      <c r="F2276" s="82" t="s">
        <v>46037</v>
      </c>
      <c r="G2276" s="82" t="s">
        <v>600</v>
      </c>
      <c r="H2276" s="82" t="s">
        <v>360</v>
      </c>
      <c r="I2276" s="82" t="s">
        <v>45929</v>
      </c>
      <c r="J2276" s="82" t="s">
        <v>46038</v>
      </c>
      <c r="K2276" s="82" t="s">
        <v>46039</v>
      </c>
      <c r="L2276" s="82" t="s">
        <v>421</v>
      </c>
      <c r="M2276" s="82" t="s">
        <v>46040</v>
      </c>
      <c r="N2276" s="82" t="s">
        <v>44921</v>
      </c>
      <c r="O2276" s="82" t="s">
        <v>558</v>
      </c>
      <c r="P2276" s="82" t="s">
        <v>44994</v>
      </c>
      <c r="Q2276" s="82" t="s">
        <v>360</v>
      </c>
      <c r="R2276" s="82" t="s">
        <v>46041</v>
      </c>
      <c r="S2276" s="82" t="s">
        <v>400</v>
      </c>
      <c r="T2276" s="82" t="s">
        <v>46042</v>
      </c>
      <c r="U2276" s="82" t="s">
        <v>46043</v>
      </c>
      <c r="V2276" s="82" t="s">
        <v>46044</v>
      </c>
      <c r="W2276" s="82" t="s">
        <v>6603</v>
      </c>
      <c r="X2276" s="82" t="s">
        <v>46045</v>
      </c>
      <c r="Y2276" s="82" t="s">
        <v>46046</v>
      </c>
      <c r="Z2276" s="82" t="s">
        <v>45001</v>
      </c>
      <c r="AA2276" s="82" t="s">
        <v>46047</v>
      </c>
      <c r="AB2276" s="82" t="s">
        <v>46048</v>
      </c>
      <c r="AC2276" s="82" t="s">
        <v>636</v>
      </c>
      <c r="AD2276" s="82" t="s">
        <v>46049</v>
      </c>
      <c r="AE2276" s="82" t="s">
        <v>45264</v>
      </c>
      <c r="AF2276" s="82" t="s">
        <v>382</v>
      </c>
      <c r="AG2276" s="82" t="s">
        <v>382</v>
      </c>
      <c r="AH2276" s="82" t="s">
        <v>382</v>
      </c>
      <c r="AI2276" s="82" t="s">
        <v>19648</v>
      </c>
      <c r="AJ2276" s="82" t="s">
        <v>44937</v>
      </c>
      <c r="AK2276" s="82" t="s">
        <v>46050</v>
      </c>
      <c r="AL2276" s="82" t="s">
        <v>1286</v>
      </c>
    </row>
    <row r="2277" spans="1:38" x14ac:dyDescent="0.25">
      <c r="A2277" s="82" t="s">
        <v>46051</v>
      </c>
      <c r="B2277" s="82">
        <v>97.123000000000005</v>
      </c>
      <c r="C2277" s="82" t="s">
        <v>46052</v>
      </c>
      <c r="D2277" s="82" t="s">
        <v>46015</v>
      </c>
      <c r="E2277" s="82" t="s">
        <v>46053</v>
      </c>
      <c r="F2277" s="82" t="s">
        <v>46054</v>
      </c>
      <c r="G2277" s="82" t="s">
        <v>600</v>
      </c>
      <c r="H2277" s="82" t="s">
        <v>360</v>
      </c>
      <c r="I2277" s="82" t="s">
        <v>46055</v>
      </c>
      <c r="J2277" s="82" t="s">
        <v>46056</v>
      </c>
      <c r="K2277" s="82" t="s">
        <v>46057</v>
      </c>
      <c r="L2277" s="82" t="s">
        <v>421</v>
      </c>
      <c r="M2277" s="82" t="s">
        <v>46058</v>
      </c>
      <c r="N2277" s="82" t="s">
        <v>44921</v>
      </c>
      <c r="O2277" s="82" t="s">
        <v>558</v>
      </c>
      <c r="P2277" s="82" t="s">
        <v>46059</v>
      </c>
      <c r="Q2277" s="82" t="s">
        <v>360</v>
      </c>
      <c r="R2277" s="82" t="s">
        <v>46041</v>
      </c>
      <c r="S2277" s="82" t="s">
        <v>400</v>
      </c>
      <c r="T2277" s="82" t="s">
        <v>46060</v>
      </c>
      <c r="U2277" s="82" t="s">
        <v>46061</v>
      </c>
      <c r="V2277" s="82" t="s">
        <v>632</v>
      </c>
      <c r="W2277" s="82" t="s">
        <v>46062</v>
      </c>
      <c r="X2277" s="82" t="s">
        <v>46028</v>
      </c>
      <c r="Y2277" s="82" t="s">
        <v>46063</v>
      </c>
      <c r="Z2277" s="82" t="s">
        <v>46059</v>
      </c>
      <c r="AA2277" s="82" t="s">
        <v>46064</v>
      </c>
      <c r="AB2277" s="82" t="s">
        <v>46065</v>
      </c>
      <c r="AC2277" s="82" t="s">
        <v>1011</v>
      </c>
      <c r="AD2277" s="82" t="s">
        <v>46066</v>
      </c>
      <c r="AE2277" s="82" t="s">
        <v>45264</v>
      </c>
      <c r="AF2277" s="82" t="s">
        <v>382</v>
      </c>
      <c r="AG2277" s="82" t="s">
        <v>382</v>
      </c>
      <c r="AH2277" s="82" t="s">
        <v>46067</v>
      </c>
      <c r="AI2277" s="82" t="s">
        <v>46068</v>
      </c>
      <c r="AJ2277" s="82" t="s">
        <v>44937</v>
      </c>
      <c r="AK2277" s="82" t="s">
        <v>46069</v>
      </c>
      <c r="AL2277" s="82" t="s">
        <v>415</v>
      </c>
    </row>
    <row r="2278" spans="1:38" x14ac:dyDescent="0.25">
      <c r="A2278" s="82" t="s">
        <v>46070</v>
      </c>
      <c r="B2278" s="82">
        <v>97.126999999999995</v>
      </c>
      <c r="C2278" s="82" t="s">
        <v>46071</v>
      </c>
      <c r="D2278" s="82" t="s">
        <v>46015</v>
      </c>
      <c r="E2278" s="82" t="s">
        <v>46072</v>
      </c>
      <c r="F2278" s="82" t="s">
        <v>46073</v>
      </c>
      <c r="G2278" s="82" t="s">
        <v>359</v>
      </c>
      <c r="H2278" s="82" t="s">
        <v>360</v>
      </c>
      <c r="I2278" s="82" t="s">
        <v>46074</v>
      </c>
      <c r="J2278" s="82" t="s">
        <v>45001</v>
      </c>
      <c r="K2278" s="82" t="s">
        <v>628</v>
      </c>
      <c r="L2278" s="82" t="s">
        <v>421</v>
      </c>
      <c r="M2278" s="82" t="s">
        <v>46075</v>
      </c>
      <c r="N2278" s="82" t="s">
        <v>46076</v>
      </c>
      <c r="O2278" s="82" t="s">
        <v>558</v>
      </c>
      <c r="P2278" s="82" t="s">
        <v>46077</v>
      </c>
      <c r="Q2278" s="82" t="s">
        <v>360</v>
      </c>
      <c r="R2278" s="82" t="s">
        <v>46041</v>
      </c>
      <c r="S2278" s="82" t="s">
        <v>400</v>
      </c>
      <c r="T2278" s="82" t="s">
        <v>46078</v>
      </c>
      <c r="U2278" s="82" t="s">
        <v>46079</v>
      </c>
      <c r="V2278" s="82" t="s">
        <v>44998</v>
      </c>
      <c r="W2278" s="82" t="s">
        <v>6603</v>
      </c>
      <c r="X2278" s="82" t="s">
        <v>46028</v>
      </c>
      <c r="Y2278" s="82" t="s">
        <v>46080</v>
      </c>
      <c r="Z2278" s="82" t="s">
        <v>46081</v>
      </c>
      <c r="AA2278" s="82" t="s">
        <v>46082</v>
      </c>
      <c r="AB2278" s="82" t="s">
        <v>46083</v>
      </c>
      <c r="AC2278" s="82" t="s">
        <v>636</v>
      </c>
      <c r="AD2278" s="82" t="s">
        <v>46084</v>
      </c>
      <c r="AE2278" s="82" t="s">
        <v>45264</v>
      </c>
      <c r="AF2278" s="82" t="s">
        <v>382</v>
      </c>
      <c r="AG2278" s="82" t="s">
        <v>382</v>
      </c>
      <c r="AH2278" s="82" t="s">
        <v>46085</v>
      </c>
      <c r="AI2278" s="82" t="s">
        <v>46086</v>
      </c>
      <c r="AJ2278" s="82" t="s">
        <v>44937</v>
      </c>
      <c r="AK2278" s="82" t="s">
        <v>46087</v>
      </c>
      <c r="AL2278" s="82" t="s">
        <v>1286</v>
      </c>
    </row>
    <row r="2279" spans="1:38" x14ac:dyDescent="0.25">
      <c r="A2279" s="82" t="s">
        <v>46088</v>
      </c>
      <c r="B2279" s="82">
        <v>97.128</v>
      </c>
      <c r="D2279" s="82" t="s">
        <v>46015</v>
      </c>
      <c r="E2279" s="82" t="s">
        <v>46089</v>
      </c>
      <c r="F2279" s="82" t="s">
        <v>46090</v>
      </c>
      <c r="G2279" s="82" t="s">
        <v>600</v>
      </c>
      <c r="H2279" s="82" t="s">
        <v>360</v>
      </c>
      <c r="I2279" s="82" t="s">
        <v>8449</v>
      </c>
      <c r="J2279" s="82" t="s">
        <v>8449</v>
      </c>
      <c r="K2279" s="82" t="s">
        <v>362</v>
      </c>
      <c r="L2279" s="82" t="s">
        <v>421</v>
      </c>
      <c r="M2279" s="82" t="s">
        <v>46091</v>
      </c>
      <c r="N2279" s="82" t="s">
        <v>44921</v>
      </c>
      <c r="O2279" s="82" t="s">
        <v>558</v>
      </c>
      <c r="P2279" s="82" t="s">
        <v>46077</v>
      </c>
      <c r="Q2279" s="82" t="s">
        <v>360</v>
      </c>
      <c r="R2279" s="82" t="s">
        <v>46092</v>
      </c>
      <c r="S2279" s="82" t="s">
        <v>368</v>
      </c>
      <c r="T2279" s="82" t="s">
        <v>46093</v>
      </c>
      <c r="U2279" s="82" t="s">
        <v>46094</v>
      </c>
      <c r="V2279" s="82" t="s">
        <v>46095</v>
      </c>
      <c r="W2279" s="82" t="s">
        <v>6603</v>
      </c>
      <c r="X2279" s="82" t="s">
        <v>46028</v>
      </c>
      <c r="Y2279" s="82" t="s">
        <v>46096</v>
      </c>
      <c r="Z2279" s="82" t="s">
        <v>46077</v>
      </c>
      <c r="AA2279" s="82" t="s">
        <v>46097</v>
      </c>
      <c r="AB2279" s="82" t="s">
        <v>46098</v>
      </c>
      <c r="AC2279" s="82" t="s">
        <v>1011</v>
      </c>
      <c r="AD2279" s="82" t="s">
        <v>46099</v>
      </c>
      <c r="AE2279" s="82" t="s">
        <v>46100</v>
      </c>
      <c r="AF2279" s="82" t="s">
        <v>382</v>
      </c>
      <c r="AG2279" s="82" t="s">
        <v>46101</v>
      </c>
      <c r="AH2279" s="82" t="s">
        <v>46102</v>
      </c>
      <c r="AI2279" s="82" t="s">
        <v>46103</v>
      </c>
      <c r="AJ2279" s="82" t="s">
        <v>44937</v>
      </c>
      <c r="AK2279" s="82" t="s">
        <v>46104</v>
      </c>
      <c r="AL2279" s="82" t="s">
        <v>1286</v>
      </c>
    </row>
    <row r="2280" spans="1:38" x14ac:dyDescent="0.25">
      <c r="A2280" s="82" t="s">
        <v>46105</v>
      </c>
      <c r="B2280" s="82">
        <v>97.13</v>
      </c>
      <c r="C2280" s="82" t="s">
        <v>46106</v>
      </c>
      <c r="D2280" s="82" t="s">
        <v>45763</v>
      </c>
      <c r="E2280" s="82" t="s">
        <v>46107</v>
      </c>
      <c r="F2280" s="82" t="s">
        <v>46108</v>
      </c>
      <c r="G2280" s="82" t="s">
        <v>4176</v>
      </c>
      <c r="H2280" s="82" t="s">
        <v>360</v>
      </c>
      <c r="I2280" s="82" t="s">
        <v>45971</v>
      </c>
      <c r="J2280" s="82" t="s">
        <v>45971</v>
      </c>
      <c r="K2280" s="82" t="s">
        <v>362</v>
      </c>
      <c r="L2280" s="82" t="s">
        <v>421</v>
      </c>
      <c r="M2280" s="82" t="s">
        <v>421</v>
      </c>
      <c r="N2280" s="82" t="s">
        <v>46109</v>
      </c>
      <c r="O2280" s="82" t="s">
        <v>558</v>
      </c>
      <c r="P2280" s="82" t="s">
        <v>46092</v>
      </c>
      <c r="Q2280" s="82" t="s">
        <v>360</v>
      </c>
      <c r="R2280" s="82" t="s">
        <v>46110</v>
      </c>
      <c r="S2280" s="82" t="s">
        <v>400</v>
      </c>
      <c r="T2280" s="82" t="s">
        <v>46111</v>
      </c>
      <c r="U2280" s="82" t="s">
        <v>46112</v>
      </c>
      <c r="V2280" s="82" t="s">
        <v>632</v>
      </c>
      <c r="W2280" s="82" t="s">
        <v>6603</v>
      </c>
      <c r="X2280" s="82" t="s">
        <v>45774</v>
      </c>
      <c r="Y2280" s="82" t="s">
        <v>46113</v>
      </c>
      <c r="Z2280" s="82" t="s">
        <v>46114</v>
      </c>
      <c r="AA2280" s="82" t="s">
        <v>46115</v>
      </c>
      <c r="AB2280" s="82" t="s">
        <v>46116</v>
      </c>
      <c r="AC2280" s="82" t="s">
        <v>636</v>
      </c>
      <c r="AD2280" s="82" t="s">
        <v>46117</v>
      </c>
      <c r="AE2280" s="82" t="s">
        <v>45264</v>
      </c>
      <c r="AF2280" s="82" t="s">
        <v>382</v>
      </c>
      <c r="AG2280" s="82" t="s">
        <v>382</v>
      </c>
      <c r="AH2280" s="82" t="s">
        <v>46118</v>
      </c>
      <c r="AI2280" s="82" t="s">
        <v>46119</v>
      </c>
      <c r="AJ2280" s="82" t="s">
        <v>44937</v>
      </c>
      <c r="AK2280" s="82" t="s">
        <v>46120</v>
      </c>
      <c r="AL2280" s="82" t="s">
        <v>415</v>
      </c>
    </row>
    <row r="2281" spans="1:38" x14ac:dyDescent="0.25">
      <c r="A2281" s="82" t="s">
        <v>46121</v>
      </c>
      <c r="B2281" s="82">
        <v>97.131</v>
      </c>
      <c r="C2281" s="82" t="s">
        <v>46122</v>
      </c>
      <c r="D2281" s="82" t="s">
        <v>44914</v>
      </c>
      <c r="E2281" s="82" t="s">
        <v>46123</v>
      </c>
      <c r="F2281" s="82" t="s">
        <v>46124</v>
      </c>
      <c r="G2281" s="82" t="s">
        <v>504</v>
      </c>
      <c r="H2281" s="82" t="s">
        <v>360</v>
      </c>
      <c r="I2281" s="82" t="s">
        <v>46125</v>
      </c>
      <c r="J2281" s="82" t="s">
        <v>46126</v>
      </c>
      <c r="K2281" s="82" t="s">
        <v>628</v>
      </c>
      <c r="L2281" s="82" t="s">
        <v>580</v>
      </c>
      <c r="M2281" s="82" t="s">
        <v>421</v>
      </c>
      <c r="N2281" s="82" t="s">
        <v>46127</v>
      </c>
      <c r="O2281" s="82" t="s">
        <v>558</v>
      </c>
      <c r="P2281" s="82" t="s">
        <v>360</v>
      </c>
      <c r="Q2281" s="82" t="s">
        <v>360</v>
      </c>
      <c r="R2281" s="82" t="s">
        <v>360</v>
      </c>
      <c r="S2281" s="82" t="s">
        <v>400</v>
      </c>
      <c r="T2281" s="82" t="s">
        <v>46128</v>
      </c>
      <c r="U2281" s="82" t="s">
        <v>46129</v>
      </c>
      <c r="V2281" s="82" t="s">
        <v>632</v>
      </c>
      <c r="W2281" s="82" t="s">
        <v>45111</v>
      </c>
      <c r="X2281" s="82" t="s">
        <v>44928</v>
      </c>
      <c r="Y2281" s="82" t="s">
        <v>46130</v>
      </c>
      <c r="AA2281" s="82" t="s">
        <v>46131</v>
      </c>
      <c r="AB2281" s="82" t="s">
        <v>46132</v>
      </c>
      <c r="AC2281" s="82" t="s">
        <v>1011</v>
      </c>
      <c r="AD2281" s="82" t="s">
        <v>46133</v>
      </c>
      <c r="AE2281" s="82" t="s">
        <v>44955</v>
      </c>
      <c r="AF2281" s="82" t="s">
        <v>382</v>
      </c>
      <c r="AG2281" s="82" t="s">
        <v>382</v>
      </c>
      <c r="AH2281" s="82" t="s">
        <v>46134</v>
      </c>
      <c r="AI2281" s="82" t="s">
        <v>46135</v>
      </c>
      <c r="AJ2281" s="82" t="s">
        <v>44937</v>
      </c>
      <c r="AK2281" s="82" t="s">
        <v>46136</v>
      </c>
      <c r="AL2281" s="82" t="s">
        <v>1286</v>
      </c>
    </row>
    <row r="2282" spans="1:38" x14ac:dyDescent="0.25">
      <c r="A2282" s="82" t="s">
        <v>46137</v>
      </c>
      <c r="B2282" s="82">
        <v>97.132000000000005</v>
      </c>
      <c r="C2282" s="82" t="s">
        <v>46138</v>
      </c>
      <c r="D2282" s="82" t="s">
        <v>44914</v>
      </c>
      <c r="E2282" s="82" t="s">
        <v>46139</v>
      </c>
      <c r="F2282" s="82" t="s">
        <v>46140</v>
      </c>
      <c r="G2282" s="82" t="s">
        <v>359</v>
      </c>
      <c r="H2282" s="82" t="s">
        <v>360</v>
      </c>
      <c r="I2282" s="82" t="s">
        <v>46141</v>
      </c>
      <c r="J2282" s="82" t="s">
        <v>46142</v>
      </c>
      <c r="K2282" s="82" t="s">
        <v>628</v>
      </c>
      <c r="L2282" s="82" t="s">
        <v>421</v>
      </c>
      <c r="M2282" s="82" t="s">
        <v>46143</v>
      </c>
      <c r="N2282" s="82" t="s">
        <v>46144</v>
      </c>
      <c r="O2282" s="82" t="s">
        <v>366</v>
      </c>
      <c r="P2282" s="82" t="s">
        <v>46145</v>
      </c>
      <c r="Q2282" s="82" t="s">
        <v>46146</v>
      </c>
      <c r="R2282" s="82" t="s">
        <v>46146</v>
      </c>
      <c r="S2282" s="82" t="s">
        <v>400</v>
      </c>
      <c r="T2282" s="82" t="s">
        <v>46147</v>
      </c>
      <c r="U2282" s="82" t="s">
        <v>46148</v>
      </c>
      <c r="V2282" s="82" t="s">
        <v>632</v>
      </c>
      <c r="W2282" s="82" t="s">
        <v>6603</v>
      </c>
      <c r="X2282" s="82" t="s">
        <v>46149</v>
      </c>
      <c r="Y2282" s="82" t="s">
        <v>46150</v>
      </c>
      <c r="Z2282" s="82" t="s">
        <v>38329</v>
      </c>
      <c r="AA2282" s="82" t="s">
        <v>46151</v>
      </c>
      <c r="AB2282" s="82" t="s">
        <v>45025</v>
      </c>
      <c r="AC2282" s="82" t="s">
        <v>46152</v>
      </c>
      <c r="AD2282" s="82" t="s">
        <v>46153</v>
      </c>
      <c r="AE2282" s="82" t="s">
        <v>44955</v>
      </c>
      <c r="AF2282" s="82" t="s">
        <v>382</v>
      </c>
      <c r="AG2282" s="82" t="s">
        <v>46154</v>
      </c>
      <c r="AH2282" s="82" t="s">
        <v>46155</v>
      </c>
      <c r="AI2282" s="82" t="s">
        <v>46156</v>
      </c>
      <c r="AJ2282" s="82" t="s">
        <v>44937</v>
      </c>
      <c r="AK2282" s="82" t="s">
        <v>46157</v>
      </c>
      <c r="AL2282" s="82" t="s">
        <v>1286</v>
      </c>
    </row>
    <row r="2283" spans="1:38" x14ac:dyDescent="0.25">
      <c r="A2283" s="82" t="s">
        <v>46158</v>
      </c>
      <c r="B2283" s="82">
        <v>97.132999999999996</v>
      </c>
      <c r="D2283" s="82" t="s">
        <v>44914</v>
      </c>
      <c r="E2283" s="82" t="s">
        <v>46139</v>
      </c>
      <c r="F2283" s="82" t="s">
        <v>46159</v>
      </c>
      <c r="G2283" s="82" t="s">
        <v>359</v>
      </c>
      <c r="H2283" s="82" t="s">
        <v>360</v>
      </c>
      <c r="I2283" s="82" t="s">
        <v>46160</v>
      </c>
      <c r="J2283" s="82" t="s">
        <v>46161</v>
      </c>
      <c r="K2283" s="82" t="s">
        <v>362</v>
      </c>
      <c r="L2283" s="82" t="s">
        <v>421</v>
      </c>
      <c r="M2283" s="82" t="s">
        <v>421</v>
      </c>
      <c r="N2283" s="82" t="s">
        <v>46162</v>
      </c>
      <c r="O2283" s="82" t="s">
        <v>46163</v>
      </c>
      <c r="P2283" s="82" t="s">
        <v>360</v>
      </c>
      <c r="Q2283" s="82" t="s">
        <v>360</v>
      </c>
      <c r="R2283" s="82" t="s">
        <v>360</v>
      </c>
      <c r="S2283" s="82" t="s">
        <v>400</v>
      </c>
      <c r="T2283" s="82" t="s">
        <v>46164</v>
      </c>
      <c r="U2283" s="82" t="s">
        <v>46165</v>
      </c>
      <c r="V2283" s="82" t="s">
        <v>632</v>
      </c>
      <c r="W2283" s="82" t="s">
        <v>6603</v>
      </c>
      <c r="X2283" s="82" t="s">
        <v>46149</v>
      </c>
      <c r="Y2283" s="82" t="s">
        <v>46166</v>
      </c>
      <c r="Z2283" s="82" t="s">
        <v>38329</v>
      </c>
      <c r="AA2283" s="82" t="s">
        <v>46167</v>
      </c>
      <c r="AB2283" s="82" t="s">
        <v>45025</v>
      </c>
      <c r="AC2283" s="82" t="s">
        <v>46168</v>
      </c>
      <c r="AD2283" s="82" t="s">
        <v>46169</v>
      </c>
      <c r="AE2283" s="82" t="s">
        <v>45559</v>
      </c>
      <c r="AF2283" s="82" t="s">
        <v>382</v>
      </c>
      <c r="AG2283" s="82" t="s">
        <v>382</v>
      </c>
      <c r="AH2283" s="82" t="s">
        <v>46170</v>
      </c>
      <c r="AI2283" s="82" t="s">
        <v>21864</v>
      </c>
      <c r="AJ2283" s="82" t="s">
        <v>44937</v>
      </c>
      <c r="AK2283" s="82" t="s">
        <v>46171</v>
      </c>
      <c r="AL2283" s="82" t="s">
        <v>1286</v>
      </c>
    </row>
    <row r="2284" spans="1:38" x14ac:dyDescent="0.25">
      <c r="A2284" s="82" t="s">
        <v>46172</v>
      </c>
      <c r="B2284" s="82">
        <v>97.134</v>
      </c>
      <c r="C2284" s="82" t="s">
        <v>46173</v>
      </c>
      <c r="D2284" s="82" t="s">
        <v>44914</v>
      </c>
      <c r="E2284" s="82" t="s">
        <v>46174</v>
      </c>
      <c r="F2284" s="82" t="s">
        <v>46175</v>
      </c>
      <c r="G2284" s="82" t="s">
        <v>359</v>
      </c>
      <c r="H2284" s="82" t="s">
        <v>360</v>
      </c>
      <c r="I2284" s="82" t="s">
        <v>46176</v>
      </c>
      <c r="J2284" s="82" t="s">
        <v>46177</v>
      </c>
      <c r="K2284" s="82" t="s">
        <v>46178</v>
      </c>
      <c r="L2284" s="82" t="s">
        <v>580</v>
      </c>
      <c r="M2284" s="82" t="s">
        <v>46179</v>
      </c>
      <c r="N2284" s="82" t="s">
        <v>46180</v>
      </c>
      <c r="O2284" s="82" t="s">
        <v>46181</v>
      </c>
      <c r="P2284" s="82" t="s">
        <v>360</v>
      </c>
      <c r="Q2284" s="82" t="s">
        <v>360</v>
      </c>
      <c r="R2284" s="82" t="s">
        <v>360</v>
      </c>
      <c r="S2284" s="82" t="s">
        <v>400</v>
      </c>
      <c r="T2284" s="82" t="s">
        <v>46182</v>
      </c>
      <c r="U2284" s="82" t="s">
        <v>46183</v>
      </c>
      <c r="V2284" s="82" t="s">
        <v>46184</v>
      </c>
      <c r="W2284" s="82" t="s">
        <v>46185</v>
      </c>
      <c r="X2284" s="82" t="s">
        <v>46186</v>
      </c>
      <c r="Y2284" s="82" t="s">
        <v>46187</v>
      </c>
      <c r="Z2284" s="82" t="s">
        <v>46188</v>
      </c>
      <c r="AA2284" s="82" t="s">
        <v>376</v>
      </c>
      <c r="AB2284" s="82" t="s">
        <v>46189</v>
      </c>
      <c r="AC2284" s="82" t="s">
        <v>46190</v>
      </c>
      <c r="AD2284" s="82" t="s">
        <v>46191</v>
      </c>
      <c r="AE2284" s="82" t="s">
        <v>46192</v>
      </c>
      <c r="AF2284" s="82" t="s">
        <v>382</v>
      </c>
      <c r="AG2284" s="82" t="s">
        <v>382</v>
      </c>
      <c r="AH2284" s="82" t="s">
        <v>46193</v>
      </c>
      <c r="AI2284" s="82" t="s">
        <v>46194</v>
      </c>
      <c r="AJ2284" s="82" t="s">
        <v>44937</v>
      </c>
      <c r="AK2284" s="82" t="s">
        <v>46195</v>
      </c>
      <c r="AL2284" s="82" t="s">
        <v>415</v>
      </c>
    </row>
    <row r="2285" spans="1:38" x14ac:dyDescent="0.25">
      <c r="A2285" s="82" t="s">
        <v>46196</v>
      </c>
      <c r="B2285" s="82">
        <v>98.001000000000005</v>
      </c>
      <c r="D2285" s="82" t="s">
        <v>46197</v>
      </c>
      <c r="E2285" s="82" t="s">
        <v>46198</v>
      </c>
      <c r="F2285" s="82" t="s">
        <v>46199</v>
      </c>
      <c r="G2285" s="82" t="s">
        <v>359</v>
      </c>
      <c r="H2285" s="82" t="s">
        <v>360</v>
      </c>
      <c r="I2285" s="82" t="s">
        <v>46200</v>
      </c>
      <c r="J2285" s="82" t="s">
        <v>36362</v>
      </c>
      <c r="K2285" s="82" t="s">
        <v>46201</v>
      </c>
      <c r="L2285" s="82" t="s">
        <v>18608</v>
      </c>
      <c r="M2285" s="82" t="s">
        <v>46202</v>
      </c>
      <c r="N2285" s="82" t="s">
        <v>46203</v>
      </c>
      <c r="O2285" s="82" t="s">
        <v>366</v>
      </c>
      <c r="P2285" s="82" t="s">
        <v>30564</v>
      </c>
      <c r="Q2285" s="82" t="s">
        <v>360</v>
      </c>
      <c r="R2285" s="82" t="s">
        <v>46204</v>
      </c>
      <c r="S2285" s="82" t="s">
        <v>368</v>
      </c>
      <c r="T2285" s="82" t="s">
        <v>46205</v>
      </c>
      <c r="U2285" s="82" t="s">
        <v>46206</v>
      </c>
      <c r="V2285" s="82" t="s">
        <v>46207</v>
      </c>
      <c r="W2285" s="82" t="s">
        <v>46208</v>
      </c>
      <c r="X2285" s="82" t="s">
        <v>46209</v>
      </c>
      <c r="Y2285" s="82" t="s">
        <v>7760</v>
      </c>
      <c r="Z2285" s="82" t="s">
        <v>427</v>
      </c>
      <c r="AA2285" s="82" t="s">
        <v>376</v>
      </c>
      <c r="AB2285" s="82" t="s">
        <v>382</v>
      </c>
      <c r="AC2285" s="82" t="s">
        <v>46210</v>
      </c>
      <c r="AD2285" s="82" t="s">
        <v>46211</v>
      </c>
      <c r="AE2285" s="82" t="s">
        <v>46212</v>
      </c>
      <c r="AF2285" s="82" t="s">
        <v>382</v>
      </c>
      <c r="AG2285" s="82" t="s">
        <v>382</v>
      </c>
      <c r="AH2285" s="82" t="s">
        <v>382</v>
      </c>
      <c r="AI2285" s="82" t="s">
        <v>2011</v>
      </c>
      <c r="AJ2285" s="82" t="s">
        <v>46213</v>
      </c>
      <c r="AK2285" s="82" t="s">
        <v>46214</v>
      </c>
      <c r="AL2285" s="82" t="s">
        <v>415</v>
      </c>
    </row>
    <row r="2286" spans="1:38" x14ac:dyDescent="0.25">
      <c r="A2286" s="82" t="s">
        <v>46215</v>
      </c>
      <c r="B2286" s="82">
        <v>98.001999999999995</v>
      </c>
      <c r="D2286" s="82" t="s">
        <v>46197</v>
      </c>
      <c r="E2286" s="82" t="s">
        <v>46198</v>
      </c>
      <c r="F2286" s="82" t="s">
        <v>46216</v>
      </c>
      <c r="G2286" s="82" t="s">
        <v>359</v>
      </c>
      <c r="H2286" s="82" t="s">
        <v>360</v>
      </c>
      <c r="I2286" s="82" t="s">
        <v>46217</v>
      </c>
      <c r="J2286" s="82" t="s">
        <v>46218</v>
      </c>
      <c r="K2286" s="82" t="s">
        <v>46219</v>
      </c>
      <c r="L2286" s="82" t="s">
        <v>5026</v>
      </c>
      <c r="M2286" s="82" t="s">
        <v>46220</v>
      </c>
      <c r="N2286" s="82" t="s">
        <v>46221</v>
      </c>
      <c r="O2286" s="82" t="s">
        <v>558</v>
      </c>
      <c r="P2286" s="82" t="s">
        <v>46222</v>
      </c>
      <c r="Q2286" s="82" t="s">
        <v>46223</v>
      </c>
      <c r="R2286" s="82" t="s">
        <v>360</v>
      </c>
      <c r="S2286" s="82" t="s">
        <v>368</v>
      </c>
      <c r="T2286" s="82" t="s">
        <v>46224</v>
      </c>
      <c r="U2286" s="82" t="s">
        <v>443</v>
      </c>
      <c r="V2286" s="82" t="s">
        <v>46225</v>
      </c>
      <c r="W2286" s="82" t="s">
        <v>2489</v>
      </c>
      <c r="X2286" s="82" t="s">
        <v>46226</v>
      </c>
      <c r="Y2286" s="82" t="s">
        <v>13018</v>
      </c>
      <c r="Z2286" s="82" t="s">
        <v>427</v>
      </c>
      <c r="AA2286" s="82" t="s">
        <v>376</v>
      </c>
      <c r="AB2286" s="82" t="s">
        <v>382</v>
      </c>
      <c r="AC2286" s="82" t="s">
        <v>735</v>
      </c>
      <c r="AD2286" s="82" t="s">
        <v>46211</v>
      </c>
      <c r="AE2286" s="82" t="s">
        <v>46227</v>
      </c>
      <c r="AF2286" s="82" t="s">
        <v>382</v>
      </c>
      <c r="AG2286" s="82" t="s">
        <v>382</v>
      </c>
      <c r="AH2286" s="82" t="s">
        <v>382</v>
      </c>
      <c r="AI2286" s="82" t="s">
        <v>2011</v>
      </c>
      <c r="AJ2286" s="82" t="s">
        <v>46213</v>
      </c>
      <c r="AK2286" s="82" t="s">
        <v>46228</v>
      </c>
      <c r="AL2286" s="82" t="s">
        <v>415</v>
      </c>
    </row>
    <row r="2287" spans="1:38" x14ac:dyDescent="0.25">
      <c r="A2287" s="82" t="s">
        <v>46229</v>
      </c>
      <c r="B2287" s="82">
        <v>98.003</v>
      </c>
      <c r="D2287" s="82" t="s">
        <v>46197</v>
      </c>
      <c r="E2287" s="82" t="s">
        <v>46230</v>
      </c>
      <c r="F2287" s="82" t="s">
        <v>46231</v>
      </c>
      <c r="G2287" s="82" t="s">
        <v>359</v>
      </c>
      <c r="H2287" s="82" t="s">
        <v>360</v>
      </c>
      <c r="I2287" s="82" t="s">
        <v>46232</v>
      </c>
      <c r="J2287" s="82" t="s">
        <v>46233</v>
      </c>
      <c r="K2287" s="82" t="s">
        <v>46219</v>
      </c>
      <c r="L2287" s="82" t="s">
        <v>5026</v>
      </c>
      <c r="M2287" s="82" t="s">
        <v>46234</v>
      </c>
      <c r="N2287" s="82" t="s">
        <v>46235</v>
      </c>
      <c r="O2287" s="82" t="s">
        <v>558</v>
      </c>
      <c r="P2287" s="82" t="s">
        <v>46236</v>
      </c>
      <c r="Q2287" s="82" t="s">
        <v>46237</v>
      </c>
      <c r="R2287" s="82" t="s">
        <v>46238</v>
      </c>
      <c r="S2287" s="82" t="s">
        <v>368</v>
      </c>
      <c r="T2287" s="82" t="s">
        <v>46239</v>
      </c>
      <c r="U2287" s="82" t="s">
        <v>443</v>
      </c>
      <c r="V2287" s="82" t="s">
        <v>46240</v>
      </c>
      <c r="W2287" s="82" t="s">
        <v>2489</v>
      </c>
      <c r="X2287" s="82" t="s">
        <v>46241</v>
      </c>
      <c r="Y2287" s="82" t="s">
        <v>7760</v>
      </c>
      <c r="Z2287" s="82" t="s">
        <v>427</v>
      </c>
      <c r="AA2287" s="82" t="s">
        <v>376</v>
      </c>
      <c r="AB2287" s="82" t="s">
        <v>382</v>
      </c>
      <c r="AC2287" s="82" t="s">
        <v>735</v>
      </c>
      <c r="AD2287" s="82" t="s">
        <v>46211</v>
      </c>
      <c r="AE2287" s="82" t="s">
        <v>46212</v>
      </c>
      <c r="AF2287" s="82" t="s">
        <v>382</v>
      </c>
      <c r="AG2287" s="82" t="s">
        <v>382</v>
      </c>
      <c r="AH2287" s="82" t="s">
        <v>382</v>
      </c>
      <c r="AI2287" s="82" t="s">
        <v>2011</v>
      </c>
      <c r="AJ2287" s="82" t="s">
        <v>46213</v>
      </c>
      <c r="AK2287" s="82" t="s">
        <v>46242</v>
      </c>
      <c r="AL2287" s="82" t="s">
        <v>3887</v>
      </c>
    </row>
    <row r="2288" spans="1:38" x14ac:dyDescent="0.25">
      <c r="A2288" s="82" t="s">
        <v>46243</v>
      </c>
      <c r="B2288" s="82">
        <v>98.004000000000005</v>
      </c>
      <c r="D2288" s="82" t="s">
        <v>46197</v>
      </c>
      <c r="E2288" s="82" t="s">
        <v>46198</v>
      </c>
      <c r="F2288" s="82" t="s">
        <v>46244</v>
      </c>
      <c r="G2288" s="82" t="s">
        <v>359</v>
      </c>
      <c r="H2288" s="82" t="s">
        <v>360</v>
      </c>
      <c r="I2288" s="82" t="s">
        <v>46245</v>
      </c>
      <c r="J2288" s="82" t="s">
        <v>46246</v>
      </c>
      <c r="K2288" s="82" t="s">
        <v>46247</v>
      </c>
      <c r="L2288" s="82" t="s">
        <v>5026</v>
      </c>
      <c r="M2288" s="82" t="s">
        <v>46248</v>
      </c>
      <c r="N2288" s="82" t="s">
        <v>46249</v>
      </c>
      <c r="O2288" s="82" t="s">
        <v>558</v>
      </c>
      <c r="P2288" s="82" t="s">
        <v>30564</v>
      </c>
      <c r="Q2288" s="82" t="s">
        <v>360</v>
      </c>
      <c r="R2288" s="82" t="s">
        <v>46204</v>
      </c>
      <c r="S2288" s="82" t="s">
        <v>368</v>
      </c>
      <c r="T2288" s="82" t="s">
        <v>46250</v>
      </c>
      <c r="U2288" s="82" t="s">
        <v>443</v>
      </c>
      <c r="V2288" s="82" t="s">
        <v>46207</v>
      </c>
      <c r="W2288" s="82" t="s">
        <v>46251</v>
      </c>
      <c r="X2288" s="82" t="s">
        <v>46226</v>
      </c>
      <c r="Y2288" s="82" t="s">
        <v>13018</v>
      </c>
      <c r="Z2288" s="82" t="s">
        <v>427</v>
      </c>
      <c r="AA2288" s="82" t="s">
        <v>376</v>
      </c>
      <c r="AB2288" s="82" t="s">
        <v>382</v>
      </c>
      <c r="AC2288" s="82" t="s">
        <v>735</v>
      </c>
      <c r="AD2288" s="82" t="s">
        <v>46211</v>
      </c>
      <c r="AE2288" s="82" t="s">
        <v>46212</v>
      </c>
      <c r="AF2288" s="82" t="s">
        <v>382</v>
      </c>
      <c r="AG2288" s="82" t="s">
        <v>382</v>
      </c>
      <c r="AH2288" s="82" t="s">
        <v>382</v>
      </c>
      <c r="AI2288" s="82" t="s">
        <v>2011</v>
      </c>
      <c r="AJ2288" s="82" t="s">
        <v>46213</v>
      </c>
      <c r="AK2288" s="82" t="s">
        <v>46252</v>
      </c>
      <c r="AL2288" s="82" t="s">
        <v>415</v>
      </c>
    </row>
    <row r="2289" spans="1:38" x14ac:dyDescent="0.25">
      <c r="A2289" s="82" t="s">
        <v>46253</v>
      </c>
      <c r="B2289" s="82">
        <v>98.004999999999995</v>
      </c>
      <c r="C2289" s="82" t="s">
        <v>46254</v>
      </c>
      <c r="D2289" s="82" t="s">
        <v>46197</v>
      </c>
      <c r="E2289" s="82" t="s">
        <v>46198</v>
      </c>
      <c r="F2289" s="82" t="s">
        <v>46255</v>
      </c>
      <c r="G2289" s="82" t="s">
        <v>359</v>
      </c>
      <c r="H2289" s="82" t="s">
        <v>360</v>
      </c>
      <c r="I2289" s="82" t="s">
        <v>46256</v>
      </c>
      <c r="J2289" s="82" t="s">
        <v>46257</v>
      </c>
      <c r="K2289" s="82" t="s">
        <v>46258</v>
      </c>
      <c r="L2289" s="82" t="s">
        <v>5026</v>
      </c>
      <c r="M2289" s="82" t="s">
        <v>46259</v>
      </c>
      <c r="N2289" s="82" t="s">
        <v>46260</v>
      </c>
      <c r="O2289" s="82" t="s">
        <v>558</v>
      </c>
      <c r="P2289" s="82" t="s">
        <v>46261</v>
      </c>
      <c r="Q2289" s="82" t="s">
        <v>360</v>
      </c>
      <c r="R2289" s="82" t="s">
        <v>360</v>
      </c>
      <c r="S2289" s="82" t="s">
        <v>368</v>
      </c>
      <c r="T2289" s="82" t="s">
        <v>46262</v>
      </c>
      <c r="U2289" s="82" t="s">
        <v>443</v>
      </c>
      <c r="V2289" s="82" t="s">
        <v>46263</v>
      </c>
      <c r="W2289" s="82" t="s">
        <v>2489</v>
      </c>
      <c r="X2289" s="82" t="s">
        <v>46241</v>
      </c>
      <c r="Y2289" s="82" t="s">
        <v>46264</v>
      </c>
      <c r="Z2289" s="82" t="s">
        <v>427</v>
      </c>
      <c r="AA2289" s="82" t="s">
        <v>376</v>
      </c>
      <c r="AB2289" s="82" t="s">
        <v>382</v>
      </c>
      <c r="AC2289" s="82" t="s">
        <v>735</v>
      </c>
      <c r="AD2289" s="82" t="s">
        <v>46211</v>
      </c>
      <c r="AE2289" s="82" t="s">
        <v>46212</v>
      </c>
      <c r="AF2289" s="82" t="s">
        <v>382</v>
      </c>
      <c r="AG2289" s="82" t="s">
        <v>382</v>
      </c>
      <c r="AH2289" s="82" t="s">
        <v>382</v>
      </c>
      <c r="AI2289" s="82" t="s">
        <v>2011</v>
      </c>
      <c r="AJ2289" s="82" t="s">
        <v>46213</v>
      </c>
      <c r="AK2289" s="82" t="s">
        <v>46265</v>
      </c>
      <c r="AL2289" s="82" t="s">
        <v>415</v>
      </c>
    </row>
    <row r="2290" spans="1:38" x14ac:dyDescent="0.25">
      <c r="A2290" s="82" t="s">
        <v>46266</v>
      </c>
      <c r="B2290" s="82">
        <v>98.006</v>
      </c>
      <c r="D2290" s="82" t="s">
        <v>46197</v>
      </c>
      <c r="E2290" s="82" t="s">
        <v>46267</v>
      </c>
      <c r="F2290" s="82" t="s">
        <v>46268</v>
      </c>
      <c r="G2290" s="82" t="s">
        <v>359</v>
      </c>
      <c r="H2290" s="82" t="s">
        <v>360</v>
      </c>
      <c r="I2290" s="82" t="s">
        <v>46269</v>
      </c>
      <c r="J2290" s="82" t="s">
        <v>46270</v>
      </c>
      <c r="K2290" s="82" t="s">
        <v>46271</v>
      </c>
      <c r="L2290" s="82" t="s">
        <v>46272</v>
      </c>
      <c r="M2290" s="82" t="s">
        <v>46273</v>
      </c>
      <c r="N2290" s="82" t="s">
        <v>46274</v>
      </c>
      <c r="O2290" s="82" t="s">
        <v>558</v>
      </c>
      <c r="P2290" s="82" t="s">
        <v>46275</v>
      </c>
      <c r="Q2290" s="82" t="s">
        <v>360</v>
      </c>
      <c r="R2290" s="82" t="s">
        <v>46204</v>
      </c>
      <c r="S2290" s="82" t="s">
        <v>368</v>
      </c>
      <c r="T2290" s="82" t="s">
        <v>46276</v>
      </c>
      <c r="U2290" s="82" t="s">
        <v>46277</v>
      </c>
      <c r="V2290" s="82" t="s">
        <v>46278</v>
      </c>
      <c r="W2290" s="82" t="s">
        <v>46208</v>
      </c>
      <c r="X2290" s="82" t="s">
        <v>46226</v>
      </c>
      <c r="Y2290" s="82" t="s">
        <v>46279</v>
      </c>
      <c r="Z2290" s="82" t="s">
        <v>46280</v>
      </c>
      <c r="AA2290" s="82" t="s">
        <v>376</v>
      </c>
      <c r="AB2290" s="82" t="s">
        <v>46281</v>
      </c>
      <c r="AC2290" s="82" t="s">
        <v>735</v>
      </c>
      <c r="AD2290" s="82" t="s">
        <v>46282</v>
      </c>
      <c r="AE2290" s="82" t="s">
        <v>46283</v>
      </c>
      <c r="AF2290" s="82" t="s">
        <v>382</v>
      </c>
      <c r="AH2290" s="82" t="s">
        <v>46284</v>
      </c>
      <c r="AI2290" s="82" t="s">
        <v>2011</v>
      </c>
      <c r="AJ2290" s="82" t="s">
        <v>46213</v>
      </c>
      <c r="AK2290" s="82" t="s">
        <v>46285</v>
      </c>
      <c r="AL2290" s="82" t="s">
        <v>415</v>
      </c>
    </row>
    <row r="2291" spans="1:38" x14ac:dyDescent="0.25">
      <c r="A2291" s="82" t="s">
        <v>46286</v>
      </c>
      <c r="B2291" s="82">
        <v>98.007000000000005</v>
      </c>
      <c r="D2291" s="82" t="s">
        <v>46197</v>
      </c>
      <c r="E2291" s="82" t="s">
        <v>46198</v>
      </c>
      <c r="F2291" s="82" t="s">
        <v>46287</v>
      </c>
      <c r="G2291" s="82" t="s">
        <v>3892</v>
      </c>
      <c r="H2291" s="82" t="s">
        <v>360</v>
      </c>
      <c r="I2291" s="82" t="s">
        <v>46288</v>
      </c>
      <c r="J2291" s="82" t="s">
        <v>46289</v>
      </c>
      <c r="K2291" s="82" t="s">
        <v>46258</v>
      </c>
      <c r="L2291" s="82" t="s">
        <v>5026</v>
      </c>
      <c r="M2291" s="82" t="s">
        <v>46290</v>
      </c>
      <c r="N2291" s="82" t="s">
        <v>46291</v>
      </c>
      <c r="O2291" s="82" t="s">
        <v>558</v>
      </c>
      <c r="P2291" s="82" t="s">
        <v>46292</v>
      </c>
      <c r="Q2291" s="82" t="s">
        <v>360</v>
      </c>
      <c r="R2291" s="82" t="s">
        <v>46293</v>
      </c>
      <c r="S2291" s="82" t="s">
        <v>368</v>
      </c>
      <c r="T2291" s="82" t="s">
        <v>46262</v>
      </c>
      <c r="U2291" s="82" t="s">
        <v>443</v>
      </c>
      <c r="V2291" s="82" t="s">
        <v>46294</v>
      </c>
      <c r="W2291" s="82" t="s">
        <v>46295</v>
      </c>
      <c r="X2291" s="82" t="s">
        <v>46241</v>
      </c>
      <c r="Y2291" s="82" t="s">
        <v>13018</v>
      </c>
      <c r="Z2291" s="82" t="s">
        <v>427</v>
      </c>
      <c r="AA2291" s="82" t="s">
        <v>376</v>
      </c>
      <c r="AB2291" s="82" t="s">
        <v>382</v>
      </c>
      <c r="AC2291" s="82" t="s">
        <v>735</v>
      </c>
      <c r="AD2291" s="82" t="s">
        <v>46211</v>
      </c>
      <c r="AE2291" s="82" t="s">
        <v>46212</v>
      </c>
      <c r="AF2291" s="82" t="s">
        <v>382</v>
      </c>
      <c r="AG2291" s="82" t="s">
        <v>382</v>
      </c>
      <c r="AH2291" s="82" t="s">
        <v>382</v>
      </c>
      <c r="AI2291" s="82" t="s">
        <v>2011</v>
      </c>
      <c r="AJ2291" s="82" t="s">
        <v>46213</v>
      </c>
      <c r="AK2291" s="82" t="s">
        <v>46296</v>
      </c>
      <c r="AL2291" s="82" t="s">
        <v>415</v>
      </c>
    </row>
    <row r="2292" spans="1:38" x14ac:dyDescent="0.25">
      <c r="A2292" s="82" t="s">
        <v>46297</v>
      </c>
      <c r="B2292" s="82">
        <v>98.007999999999996</v>
      </c>
      <c r="D2292" s="82" t="s">
        <v>46197</v>
      </c>
      <c r="E2292" s="82" t="s">
        <v>46198</v>
      </c>
      <c r="F2292" s="82" t="s">
        <v>46298</v>
      </c>
      <c r="G2292" s="82" t="s">
        <v>3892</v>
      </c>
      <c r="H2292" s="82" t="s">
        <v>360</v>
      </c>
      <c r="I2292" s="82" t="s">
        <v>46299</v>
      </c>
      <c r="J2292" s="82" t="s">
        <v>46300</v>
      </c>
      <c r="K2292" s="82" t="s">
        <v>46258</v>
      </c>
      <c r="L2292" s="82" t="s">
        <v>5026</v>
      </c>
      <c r="M2292" s="82" t="s">
        <v>46301</v>
      </c>
      <c r="N2292" s="82" t="s">
        <v>46302</v>
      </c>
      <c r="O2292" s="82" t="s">
        <v>366</v>
      </c>
      <c r="P2292" s="82" t="s">
        <v>46303</v>
      </c>
      <c r="Q2292" s="82" t="s">
        <v>46304</v>
      </c>
      <c r="R2292" s="82" t="s">
        <v>46305</v>
      </c>
      <c r="S2292" s="82" t="s">
        <v>368</v>
      </c>
      <c r="T2292" s="82" t="s">
        <v>46306</v>
      </c>
      <c r="U2292" s="82" t="s">
        <v>443</v>
      </c>
      <c r="V2292" s="82" t="s">
        <v>46307</v>
      </c>
      <c r="W2292" s="82" t="s">
        <v>46295</v>
      </c>
      <c r="X2292" s="82" t="s">
        <v>46241</v>
      </c>
      <c r="Y2292" s="82" t="s">
        <v>46264</v>
      </c>
      <c r="Z2292" s="82" t="s">
        <v>427</v>
      </c>
      <c r="AA2292" s="82" t="s">
        <v>376</v>
      </c>
      <c r="AB2292" s="82" t="s">
        <v>382</v>
      </c>
      <c r="AC2292" s="82" t="s">
        <v>735</v>
      </c>
      <c r="AD2292" s="82" t="s">
        <v>46211</v>
      </c>
      <c r="AE2292" s="82" t="s">
        <v>46212</v>
      </c>
      <c r="AF2292" s="82" t="s">
        <v>382</v>
      </c>
      <c r="AG2292" s="82" t="s">
        <v>382</v>
      </c>
      <c r="AH2292" s="82" t="s">
        <v>382</v>
      </c>
      <c r="AI2292" s="82" t="s">
        <v>2011</v>
      </c>
      <c r="AJ2292" s="82" t="s">
        <v>46213</v>
      </c>
      <c r="AK2292" s="82" t="s">
        <v>46308</v>
      </c>
      <c r="AL2292" s="82" t="s">
        <v>415</v>
      </c>
    </row>
    <row r="2293" spans="1:38" x14ac:dyDescent="0.25">
      <c r="A2293" s="82" t="s">
        <v>46309</v>
      </c>
      <c r="B2293" s="82">
        <v>98.009</v>
      </c>
      <c r="C2293" s="82" t="s">
        <v>46310</v>
      </c>
      <c r="D2293" s="82" t="s">
        <v>46197</v>
      </c>
      <c r="E2293" s="82" t="s">
        <v>46230</v>
      </c>
      <c r="F2293" s="82" t="s">
        <v>46311</v>
      </c>
      <c r="G2293" s="82" t="s">
        <v>359</v>
      </c>
      <c r="H2293" s="82" t="s">
        <v>360</v>
      </c>
      <c r="I2293" s="82" t="s">
        <v>46312</v>
      </c>
      <c r="J2293" s="82" t="s">
        <v>46313</v>
      </c>
      <c r="K2293" s="82" t="s">
        <v>46314</v>
      </c>
      <c r="L2293" s="82" t="s">
        <v>5026</v>
      </c>
      <c r="M2293" s="82" t="s">
        <v>46220</v>
      </c>
      <c r="N2293" s="82" t="s">
        <v>46315</v>
      </c>
      <c r="O2293" s="82" t="s">
        <v>558</v>
      </c>
      <c r="P2293" s="82" t="s">
        <v>46222</v>
      </c>
      <c r="Q2293" s="82" t="s">
        <v>46223</v>
      </c>
      <c r="R2293" s="82" t="s">
        <v>360</v>
      </c>
      <c r="S2293" s="82" t="s">
        <v>368</v>
      </c>
      <c r="T2293" s="82" t="s">
        <v>46316</v>
      </c>
      <c r="U2293" s="82" t="s">
        <v>443</v>
      </c>
      <c r="V2293" s="82" t="s">
        <v>46225</v>
      </c>
      <c r="W2293" s="82" t="s">
        <v>2489</v>
      </c>
      <c r="X2293" s="82" t="s">
        <v>46241</v>
      </c>
      <c r="Y2293" s="82" t="s">
        <v>46317</v>
      </c>
      <c r="Z2293" s="82" t="s">
        <v>427</v>
      </c>
      <c r="AA2293" s="82" t="s">
        <v>376</v>
      </c>
      <c r="AB2293" s="82" t="s">
        <v>382</v>
      </c>
      <c r="AC2293" s="82" t="s">
        <v>735</v>
      </c>
      <c r="AD2293" s="82" t="s">
        <v>46211</v>
      </c>
      <c r="AE2293" s="82" t="s">
        <v>46318</v>
      </c>
      <c r="AF2293" s="82" t="s">
        <v>382</v>
      </c>
      <c r="AG2293" s="82" t="s">
        <v>382</v>
      </c>
      <c r="AH2293" s="82" t="s">
        <v>382</v>
      </c>
      <c r="AI2293" s="82" t="s">
        <v>2011</v>
      </c>
      <c r="AJ2293" s="82" t="s">
        <v>46213</v>
      </c>
      <c r="AK2293" s="82" t="s">
        <v>46319</v>
      </c>
      <c r="AL2293" s="82" t="s">
        <v>3887</v>
      </c>
    </row>
    <row r="2294" spans="1:38" x14ac:dyDescent="0.25">
      <c r="A2294" s="82" t="s">
        <v>46320</v>
      </c>
      <c r="B2294" s="82">
        <v>98.01</v>
      </c>
      <c r="D2294" s="82" t="s">
        <v>46197</v>
      </c>
      <c r="E2294" s="82" t="s">
        <v>46230</v>
      </c>
      <c r="F2294" s="82" t="s">
        <v>46321</v>
      </c>
      <c r="G2294" s="82" t="s">
        <v>1144</v>
      </c>
      <c r="H2294" s="82" t="s">
        <v>360</v>
      </c>
      <c r="I2294" s="82" t="s">
        <v>46322</v>
      </c>
      <c r="J2294" s="82" t="s">
        <v>46323</v>
      </c>
      <c r="K2294" s="82" t="s">
        <v>46324</v>
      </c>
      <c r="L2294" s="82" t="s">
        <v>5026</v>
      </c>
      <c r="M2294" s="82" t="s">
        <v>46325</v>
      </c>
      <c r="N2294" s="82" t="s">
        <v>468</v>
      </c>
      <c r="O2294" s="82" t="s">
        <v>366</v>
      </c>
      <c r="P2294" s="82" t="s">
        <v>46326</v>
      </c>
      <c r="Q2294" s="82" t="s">
        <v>360</v>
      </c>
      <c r="R2294" s="82" t="s">
        <v>46327</v>
      </c>
      <c r="S2294" s="82" t="s">
        <v>368</v>
      </c>
      <c r="T2294" s="82" t="s">
        <v>46328</v>
      </c>
      <c r="U2294" s="82" t="s">
        <v>443</v>
      </c>
      <c r="V2294" s="82" t="s">
        <v>1376</v>
      </c>
      <c r="W2294" s="82" t="s">
        <v>468</v>
      </c>
      <c r="X2294" s="82" t="s">
        <v>46241</v>
      </c>
      <c r="Y2294" s="82" t="s">
        <v>46329</v>
      </c>
      <c r="Z2294" s="82" t="s">
        <v>427</v>
      </c>
      <c r="AA2294" s="82" t="s">
        <v>376</v>
      </c>
      <c r="AB2294" s="82" t="s">
        <v>382</v>
      </c>
      <c r="AC2294" s="82" t="s">
        <v>735</v>
      </c>
      <c r="AD2294" s="82" t="s">
        <v>46211</v>
      </c>
      <c r="AE2294" s="82" t="s">
        <v>46212</v>
      </c>
      <c r="AF2294" s="82" t="s">
        <v>382</v>
      </c>
      <c r="AG2294" s="82" t="s">
        <v>382</v>
      </c>
      <c r="AH2294" s="82" t="s">
        <v>382</v>
      </c>
      <c r="AI2294" s="82" t="s">
        <v>2011</v>
      </c>
      <c r="AJ2294" s="82" t="s">
        <v>46213</v>
      </c>
      <c r="AK2294" s="82" t="s">
        <v>46330</v>
      </c>
      <c r="AL2294" s="82" t="s">
        <v>3887</v>
      </c>
    </row>
    <row r="2295" spans="1:38" x14ac:dyDescent="0.25">
      <c r="A2295" s="82" t="s">
        <v>46331</v>
      </c>
      <c r="B2295" s="82">
        <v>98.010999999999996</v>
      </c>
      <c r="D2295" s="82" t="s">
        <v>46197</v>
      </c>
      <c r="E2295" s="82" t="s">
        <v>46230</v>
      </c>
      <c r="F2295" s="82" t="s">
        <v>46332</v>
      </c>
      <c r="G2295" s="82" t="s">
        <v>359</v>
      </c>
      <c r="H2295" s="82" t="s">
        <v>360</v>
      </c>
      <c r="I2295" s="82" t="s">
        <v>46333</v>
      </c>
      <c r="J2295" s="82" t="s">
        <v>46334</v>
      </c>
      <c r="K2295" s="82" t="s">
        <v>46335</v>
      </c>
      <c r="L2295" s="82" t="s">
        <v>18608</v>
      </c>
      <c r="M2295" s="82" t="s">
        <v>46336</v>
      </c>
      <c r="N2295" s="82" t="s">
        <v>46337</v>
      </c>
      <c r="O2295" s="82" t="s">
        <v>558</v>
      </c>
      <c r="P2295" s="82" t="s">
        <v>46338</v>
      </c>
      <c r="Q2295" s="82" t="s">
        <v>360</v>
      </c>
      <c r="R2295" s="82" t="s">
        <v>46339</v>
      </c>
      <c r="S2295" s="82" t="s">
        <v>368</v>
      </c>
      <c r="T2295" s="82" t="s">
        <v>46340</v>
      </c>
      <c r="U2295" s="82" t="s">
        <v>443</v>
      </c>
      <c r="V2295" s="82" t="s">
        <v>46341</v>
      </c>
      <c r="W2295" s="82" t="s">
        <v>46208</v>
      </c>
      <c r="X2295" s="82" t="s">
        <v>46342</v>
      </c>
      <c r="Y2295" s="82" t="s">
        <v>46343</v>
      </c>
      <c r="Z2295" s="82" t="s">
        <v>427</v>
      </c>
      <c r="AA2295" s="82" t="s">
        <v>376</v>
      </c>
      <c r="AB2295" s="82" t="s">
        <v>382</v>
      </c>
      <c r="AC2295" s="82" t="s">
        <v>46344</v>
      </c>
      <c r="AD2295" s="82" t="s">
        <v>46211</v>
      </c>
      <c r="AE2295" s="82" t="s">
        <v>46345</v>
      </c>
      <c r="AF2295" s="82" t="s">
        <v>382</v>
      </c>
      <c r="AG2295" s="82" t="s">
        <v>382</v>
      </c>
      <c r="AH2295" s="82" t="s">
        <v>382</v>
      </c>
      <c r="AI2295" s="82" t="s">
        <v>2011</v>
      </c>
      <c r="AJ2295" s="82" t="s">
        <v>46213</v>
      </c>
      <c r="AK2295" s="82" t="s">
        <v>46346</v>
      </c>
      <c r="AL2295" s="82" t="s">
        <v>415</v>
      </c>
    </row>
    <row r="2296" spans="1:38" x14ac:dyDescent="0.25">
      <c r="A2296" s="82" t="s">
        <v>46347</v>
      </c>
      <c r="B2296" s="82">
        <v>98.012</v>
      </c>
      <c r="D2296" s="82" t="s">
        <v>46197</v>
      </c>
      <c r="E2296" s="82" t="s">
        <v>46230</v>
      </c>
      <c r="F2296" s="82" t="s">
        <v>46348</v>
      </c>
      <c r="G2296" s="82" t="s">
        <v>359</v>
      </c>
      <c r="H2296" s="82" t="s">
        <v>360</v>
      </c>
      <c r="I2296" s="82" t="s">
        <v>46349</v>
      </c>
      <c r="J2296" s="82" t="s">
        <v>46349</v>
      </c>
      <c r="K2296" s="82" t="s">
        <v>362</v>
      </c>
      <c r="L2296" s="82" t="s">
        <v>421</v>
      </c>
      <c r="M2296" s="82" t="s">
        <v>46350</v>
      </c>
      <c r="N2296" s="82" t="s">
        <v>46351</v>
      </c>
      <c r="O2296" s="82" t="s">
        <v>558</v>
      </c>
      <c r="P2296" s="82" t="s">
        <v>46352</v>
      </c>
      <c r="Q2296" s="82" t="s">
        <v>360</v>
      </c>
      <c r="R2296" s="82" t="s">
        <v>360</v>
      </c>
      <c r="S2296" s="82" t="s">
        <v>368</v>
      </c>
      <c r="T2296" s="82" t="s">
        <v>46353</v>
      </c>
      <c r="U2296" s="82" t="s">
        <v>443</v>
      </c>
      <c r="V2296" s="82" t="s">
        <v>46354</v>
      </c>
      <c r="W2296" s="82" t="s">
        <v>2489</v>
      </c>
      <c r="X2296" s="82" t="s">
        <v>46226</v>
      </c>
      <c r="Y2296" s="82" t="s">
        <v>46343</v>
      </c>
      <c r="Z2296" s="82" t="s">
        <v>427</v>
      </c>
      <c r="AA2296" s="82" t="s">
        <v>376</v>
      </c>
      <c r="AB2296" s="82" t="s">
        <v>382</v>
      </c>
      <c r="AC2296" s="82" t="s">
        <v>735</v>
      </c>
      <c r="AD2296" s="82" t="s">
        <v>46211</v>
      </c>
      <c r="AE2296" s="82" t="s">
        <v>46212</v>
      </c>
      <c r="AF2296" s="82" t="s">
        <v>382</v>
      </c>
      <c r="AG2296" s="82" t="s">
        <v>382</v>
      </c>
      <c r="AH2296" s="82" t="s">
        <v>382</v>
      </c>
      <c r="AI2296" s="82" t="s">
        <v>2035</v>
      </c>
      <c r="AJ2296" s="82" t="s">
        <v>46213</v>
      </c>
      <c r="AK2296" s="82" t="s">
        <v>46355</v>
      </c>
      <c r="AL2296" s="82" t="s">
        <v>387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EBBE9-47AB-45A8-82E8-717C4A56E9DC}">
  <sheetPr codeName="Sheet3"/>
  <dimension ref="A2:W374"/>
  <sheetViews>
    <sheetView topLeftCell="M1" zoomScale="80" zoomScaleNormal="80" workbookViewId="0">
      <selection activeCell="Q22" sqref="Q22"/>
    </sheetView>
  </sheetViews>
  <sheetFormatPr defaultRowHeight="15" x14ac:dyDescent="0.25"/>
  <cols>
    <col min="1" max="1" width="54" customWidth="1"/>
    <col min="6" max="8" width="11.85546875" customWidth="1"/>
    <col min="9" max="9" width="13.42578125" customWidth="1"/>
    <col min="11" max="11" width="19.42578125" customWidth="1"/>
    <col min="12" max="12" width="74.7109375" bestFit="1" customWidth="1"/>
    <col min="14" max="14" width="20.7109375" bestFit="1" customWidth="1"/>
    <col min="15" max="15" width="14.5703125" bestFit="1" customWidth="1"/>
    <col min="16" max="16" width="12.28515625" bestFit="1" customWidth="1"/>
    <col min="18" max="18" width="13" bestFit="1" customWidth="1"/>
    <col min="19" max="19" width="111" customWidth="1"/>
    <col min="23" max="23" width="13.7109375" bestFit="1" customWidth="1"/>
  </cols>
  <sheetData>
    <row r="2" spans="1:23" x14ac:dyDescent="0.25">
      <c r="A2" t="s">
        <v>144</v>
      </c>
      <c r="F2" t="s">
        <v>248</v>
      </c>
      <c r="G2" t="s">
        <v>251</v>
      </c>
      <c r="I2" t="s">
        <v>251</v>
      </c>
      <c r="K2" t="s">
        <v>148</v>
      </c>
      <c r="L2" t="s">
        <v>149</v>
      </c>
      <c r="N2" s="3" t="s">
        <v>151</v>
      </c>
      <c r="O2" t="str">
        <f>SelectMemberOrgs</f>
        <v>CHINESE-AMERICAN PLANNING COUNCIL</v>
      </c>
      <c r="R2" s="90" t="s">
        <v>275</v>
      </c>
      <c r="S2" s="90"/>
    </row>
    <row r="3" spans="1:23" x14ac:dyDescent="0.25">
      <c r="A3" t="s">
        <v>145</v>
      </c>
      <c r="B3">
        <f>ROW(MemberOrgsData[#All])</f>
        <v>1</v>
      </c>
      <c r="F3" s="4">
        <f>IFERROR(INDEX(MemberOrgsData[AUDITYEAR], MATCH(0, INDEX(COUNTIF(F$2:F2, MemberOrgsData[AUDITYEAR]),),0)), "")</f>
        <v>2018</v>
      </c>
      <c r="G3" s="24">
        <f>IFERROR(INDEX(BudgetAppropData[Fiscal Year], MATCH(0, INDEX(COUNTIF(G$2:G2, BudgetAppropData[Fiscal Year]),),0)),"")</f>
        <v>2020</v>
      </c>
      <c r="H3" s="24"/>
      <c r="I3" s="24">
        <f>IFERROR(INDEX(BudgetAppropData[Fiscal Year], MATCH(0, INDEX(COUNTIF(I$2:I2, BudgetAppropData[Fiscal Year]),),0)),"")</f>
        <v>2020</v>
      </c>
      <c r="K3">
        <f>COUNTIF(MemberOrgs[], "*")</f>
        <v>271</v>
      </c>
      <c r="L3" t="str">
        <f t="array" ref="L3">IFERROR(INDEX(MemberOrgsData[Auditee Name], MATCH(0, INDEX(COUNTIF($L$2:L2, MemberOrgsData[Auditee Name]),)+IF(MemberOrgsData[AUDITYEAR] &lt;&gt; SelectFiscalYear, 1, 0),0)), "")</f>
        <v>ABBOTT HOUSE</v>
      </c>
      <c r="N3" t="s">
        <v>249</v>
      </c>
      <c r="O3">
        <f>SelectFiscalYear</f>
        <v>2018</v>
      </c>
      <c r="R3" s="22" t="s">
        <v>243</v>
      </c>
      <c r="S3">
        <f>COUNT(MemberOrgFinalSort[FY 2018 Total])</f>
        <v>10</v>
      </c>
    </row>
    <row r="4" spans="1:23" x14ac:dyDescent="0.25">
      <c r="A4" t="s">
        <v>146</v>
      </c>
      <c r="B4">
        <f>ROWS(MemberOrgsData[#All])-1</f>
        <v>368</v>
      </c>
      <c r="H4" s="24"/>
      <c r="I4" s="24"/>
      <c r="L4" t="str">
        <f t="array" ref="L4">IFERROR(INDEX(MemberOrgsData[Auditee Name], MATCH(0, INDEX(COUNTIF($L$2:L3, MemberOrgsData[Auditee Name]),)+IF(MemberOrgsData[AUDITYEAR] &lt;&gt; SelectFiscalYear, 1, 0),0)), "")</f>
        <v>AFRO-AMERICAN PARENTS EDUCATIONAL CENTER, INC</v>
      </c>
      <c r="N4" t="s">
        <v>252</v>
      </c>
      <c r="O4">
        <f>SelectBudgetYear</f>
        <v>2020</v>
      </c>
      <c r="R4" t="s">
        <v>244</v>
      </c>
      <c r="S4" t="str">
        <f>MemberOrgs_FilteredSortedTbl!P4</f>
        <v>STATE ADM MATCHING GRANTS-NUTRITION ASST. PROGRAM</v>
      </c>
      <c r="U4" t="s">
        <v>262</v>
      </c>
      <c r="V4" t="str">
        <f>INDEX(MemberOrgFinalSort[Grant Name], MATCH($S$4, MemberOrgFinalSort[Grant Name], 0)):INDEX(MemberOrgFinalSort[Grant Name], MATCH($S$5, MemberOrgFinalSort[Grant Name], 0))</f>
        <v>STATE ADM MATCHING GRANTS-NUTRITION ASST. PROGRAM</v>
      </c>
    </row>
    <row r="5" spans="1:23" x14ac:dyDescent="0.25">
      <c r="H5" s="24"/>
      <c r="I5" s="24"/>
      <c r="L5" t="str">
        <f t="array" ref="L5">IFERROR(INDEX(MemberOrgsData[Auditee Name], MATCH(0, INDEX(COUNTIF($L$2:L4, MemberOrgsData[Auditee Name]),)+IF(MemberOrgsData[AUDITYEAR] &lt;&gt; SelectFiscalYear, 1, 0),0)), "")</f>
        <v>AIDS SERVICE CENTER OF LOWER MANHATTAN INC DBA AIDS SERVICE CENTER NYC</v>
      </c>
      <c r="N5" t="s">
        <v>272</v>
      </c>
      <c r="O5" t="str">
        <f>IF(Q5 &lt;7, TEXT(ROUND(P5, -3)/1000, "$#")&amp;" "&amp;"Thousand", TEXT(ROUND(P5, -5)/1000000, "$#.0")&amp;" "&amp;"Million")</f>
        <v>$5.9 Million</v>
      </c>
      <c r="P5" s="25">
        <f>'FPWA Member Grants'!K9</f>
        <v>5905484</v>
      </c>
      <c r="Q5">
        <f>LEN(P5)</f>
        <v>7</v>
      </c>
      <c r="R5" t="s">
        <v>245</v>
      </c>
      <c r="S5" t="str">
        <f>INDEX(MemberOrgFinalSort[Grant Name], S3)</f>
        <v>SENIOR COMMUNITY SERVICE EMPLOYMENT PROGRAM</v>
      </c>
      <c r="U5" t="s">
        <v>260</v>
      </c>
      <c r="V5">
        <f>INDEX(MemberOrgFinalSort[President $ Change], MATCH($S$4, MemberOrgFinalSort[Grant Name], 0)):INDEX(MemberOrgFinalSort[President $ Change], MATCH($S$5, MemberOrgFinalSort[Grant Name], 0))</f>
        <v>2583.2020177557474</v>
      </c>
      <c r="W5">
        <f>INDEX(MemberOrgFinalSort[President % Change], MATCH($S$4, MemberOrgFinalSort[Grant Name], 0)):INDEX(MemberOrgFinalSort[President % Change], MATCH($S$5, MemberOrgFinalSort[Grant Name], 0))</f>
        <v>6.3813648525107144E-3</v>
      </c>
    </row>
    <row r="6" spans="1:23" x14ac:dyDescent="0.25">
      <c r="A6" t="s">
        <v>223</v>
      </c>
      <c r="B6" t="s">
        <v>224</v>
      </c>
      <c r="C6" t="s">
        <v>237</v>
      </c>
      <c r="H6" s="24"/>
      <c r="I6" s="24"/>
      <c r="L6" t="str">
        <f t="array" ref="L6">IFERROR(INDEX(MemberOrgsData[Auditee Name], MATCH(0, INDEX(COUNTIF($L$2:L5, MemberOrgsData[Auditee Name]),)+IF(MemberOrgsData[AUDITYEAR] &lt;&gt; SelectFiscalYear, 1, 0),0)), "")</f>
        <v>ARGUS COMMUNITY, INC</v>
      </c>
      <c r="N6" t="s">
        <v>273</v>
      </c>
      <c r="O6" t="str">
        <f>IF('FPWA Member Grants'!K10&lt;0, "Cut", "Increase")</f>
        <v>Cut</v>
      </c>
      <c r="R6" s="23" t="s">
        <v>246</v>
      </c>
      <c r="S6" t="str">
        <f>CONCATENATE("President Trump's Budget Would ",O6," the federal grants that ",O2, " relies on by ",P8, " or ", O7,CHAR(10), "While the House Budget Would ",O9, " those federal grants by ", P11, " or by ", O10)</f>
        <v>President Trump's Budget Would Cut the federal grants that CHINESE-AMERICAN PLANNING COUNCIL relies on by 42% or $2.5 Million
While the House Budget Would Increase those federal grants by 15% or by $883 Thousand</v>
      </c>
      <c r="U6" t="s">
        <v>261</v>
      </c>
      <c r="V6">
        <f>INDEX(MemberOrgFinalSort[House $ Change], MATCH($S$4, MemberOrgFinalSort[Grant Name], 0)):INDEX(MemberOrgFinalSort[House $ Change], MATCH($S$5, MemberOrgFinalSort[Grant Name], 0))</f>
        <v>0</v>
      </c>
      <c r="W6">
        <f>INDEX(MemberOrgFinalSort[House % Change], MATCH($S$4, MemberOrgFinalSort[Grant Name], 0)):INDEX(MemberOrgFinalSort[House % Change], MATCH($S$5, MemberOrgFinalSort[Grant Name], 0))</f>
        <v>0</v>
      </c>
    </row>
    <row r="7" spans="1:23" x14ac:dyDescent="0.25">
      <c r="A7">
        <v>1</v>
      </c>
      <c r="B7">
        <f>IF($A7 &gt; MemberOrgs_NumRow, "", IFERROR(IF(SelectMemberOrgs = "*", $A7, _xlfn.AGGREGATE(15, 6, (1/(MemberOrgsData[Auditee Name] = SelectMemberOrgs))*ROW(MemberOrgsData[Auditee Name])*(1/(MemberOrgsData[AUDITYEAR] = SelectFiscalYear))*(MemberOrgsData[AUDITYEAR] = SelectFiscalYear), $A7)-MemberOrgs_TopRow), ""))</f>
        <v>45</v>
      </c>
      <c r="C7">
        <f>IFERROR(IF(OR(INDEX(MemberOrgsData[BudgetApprop?], MemberOrgs_Control[[#This Row],[Row]]) = "No", IFERROR(INDEX(BudgetAppropData[President % Change], MATCH(INDEX(MemberOrgsData[CFDA], MemberOrgs_Control[[#This Row],[Row]]), BudgetAppropData[CFDA], 0)), 0) = 0),"", MemberOrgs_Control[[#This Row],[Row]]), "")</f>
        <v>45</v>
      </c>
      <c r="H7" s="24"/>
      <c r="I7" s="24"/>
      <c r="L7" t="str">
        <f t="array" ref="L7">IFERROR(INDEX(MemberOrgsData[Auditee Name], MATCH(0, INDEX(COUNTIF($L$2:L6, MemberOrgsData[Auditee Name]),)+IF(MemberOrgsData[AUDITYEAR] &lt;&gt; SelectFiscalYear, 1, 0),0)), "")</f>
        <v>BAILEY HOUSE, INC. &amp; BAILEY-HOLT HOUSE HDFC</v>
      </c>
      <c r="N7" t="s">
        <v>227</v>
      </c>
      <c r="O7" t="str">
        <f>IF(Q7 &lt;7, TEXT(ROUND(P7, -3)/1000, "$#")&amp;" "&amp;"Thousand", TEXT(ROUND(P7, -5)/1000000, "$#.0")&amp;" "&amp;"Million")</f>
        <v>$2.5 Million</v>
      </c>
      <c r="P7" t="str">
        <f>IF('FPWA Member Grants'!K10 &lt; 0, TEXT(('FPWA Member Grants'!K10*-1), "0"), TEXT('FPWA Member Grants'!K10, "0"))</f>
        <v>2461928</v>
      </c>
      <c r="Q7">
        <f>LEN(P7)</f>
        <v>7</v>
      </c>
      <c r="R7" t="s">
        <v>298</v>
      </c>
      <c r="S7" s="65" t="s">
        <v>299</v>
      </c>
    </row>
    <row r="8" spans="1:23" x14ac:dyDescent="0.25">
      <c r="A8">
        <v>2</v>
      </c>
      <c r="B8">
        <f>IF($A8 &gt; MemberOrgs_NumRow, "", IFERROR(IF(SelectMemberOrgs = "*", $A8, _xlfn.AGGREGATE(15, 6, (1/(MemberOrgsData[Auditee Name] = SelectMemberOrgs))*ROW(MemberOrgsData[Auditee Name])*(1/(MemberOrgsData[AUDITYEAR] = SelectFiscalYear))*(MemberOrgsData[AUDITYEAR] = SelectFiscalYear), $A8)-MemberOrgs_TopRow), ""))</f>
        <v>46</v>
      </c>
      <c r="C8">
        <f>IFERROR(IF(OR(INDEX(MemberOrgsData[BudgetApprop?], MemberOrgs_Control[[#This Row],[Row]]) = "No", IFERROR(INDEX(BudgetAppropData[President % Change], MATCH(INDEX(MemberOrgsData[CFDA], MemberOrgs_Control[[#This Row],[Row]]), BudgetAppropData[CFDA], 0)), 0) = 0),"", MemberOrgs_Control[[#This Row],[Row]]), "")</f>
        <v>46</v>
      </c>
      <c r="H8" s="24"/>
      <c r="I8" s="24"/>
      <c r="L8" t="str">
        <f t="array" ref="L8">IFERROR(INDEX(MemberOrgsData[Auditee Name], MATCH(0, INDEX(COUNTIF($L$2:L7, MemberOrgsData[Auditee Name]),)+IF(MemberOrgsData[AUDITYEAR] &lt;&gt; SelectFiscalYear, 1, 0),0)), "")</f>
        <v>BRONXDALE TENANTS LEAGUE DCC, INC.</v>
      </c>
      <c r="N8" t="s">
        <v>238</v>
      </c>
      <c r="O8" s="14">
        <f>IF('FPWA Member Grants'!K11&lt; 0, 'FPWA Member Grants'!K11*-1, 'FPWA Member Grants'!K11)</f>
        <v>0.41688840213621098</v>
      </c>
      <c r="P8" t="str">
        <f>TEXT(O8, "#%")</f>
        <v>42%</v>
      </c>
      <c r="R8" s="90" t="s">
        <v>267</v>
      </c>
      <c r="S8" s="90"/>
    </row>
    <row r="9" spans="1:23" x14ac:dyDescent="0.25">
      <c r="A9">
        <v>3</v>
      </c>
      <c r="B9">
        <f>IF($A9 &gt; MemberOrgs_NumRow, "", IFERROR(IF(SelectMemberOrgs = "*", $A9, _xlfn.AGGREGATE(15, 6, (1/(MemberOrgsData[Auditee Name] = SelectMemberOrgs))*ROW(MemberOrgsData[Auditee Name])*(1/(MemberOrgsData[AUDITYEAR] = SelectFiscalYear))*(MemberOrgsData[AUDITYEAR] = SelectFiscalYear), $A9)-MemberOrgs_TopRow), ""))</f>
        <v>47</v>
      </c>
      <c r="C9">
        <f>IFERROR(IF(OR(INDEX(MemberOrgsData[BudgetApprop?], MemberOrgs_Control[[#This Row],[Row]]) = "No", IFERROR(INDEX(BudgetAppropData[President % Change], MATCH(INDEX(MemberOrgsData[CFDA], MemberOrgs_Control[[#This Row],[Row]]), BudgetAppropData[CFDA], 0)), 0) = 0),"", MemberOrgs_Control[[#This Row],[Row]]), "")</f>
        <v>47</v>
      </c>
      <c r="H9" s="24"/>
      <c r="I9" s="24"/>
      <c r="L9" t="str">
        <f t="array" ref="L9">IFERROR(INDEX(MemberOrgsData[Auditee Name], MATCH(0, INDEX(COUNTIF($L$2:L8, MemberOrgsData[Auditee Name]),)+IF(MemberOrgsData[AUDITYEAR] &lt;&gt; SelectFiscalYear, 1, 0),0)), "")</f>
        <v>BROOKLYN KINDERGARTEN SOCIETY</v>
      </c>
      <c r="N9" t="s">
        <v>274</v>
      </c>
      <c r="O9" t="str">
        <f>IF('FPWA Member Grants'!K12&lt;0, "Cut", "Increase")</f>
        <v>Increase</v>
      </c>
      <c r="R9" s="22" t="s">
        <v>243</v>
      </c>
      <c r="S9">
        <f>COUNT(ImpactTable[FY 2018 Total])</f>
        <v>15</v>
      </c>
    </row>
    <row r="10" spans="1:23" x14ac:dyDescent="0.25">
      <c r="A10">
        <v>4</v>
      </c>
      <c r="B10">
        <f>IF($A10 &gt; MemberOrgs_NumRow, "", IFERROR(IF(SelectMemberOrgs = "*", $A10, _xlfn.AGGREGATE(15, 6, (1/(MemberOrgsData[Auditee Name] = SelectMemberOrgs))*ROW(MemberOrgsData[Auditee Name])*(1/(MemberOrgsData[AUDITYEAR] = SelectFiscalYear))*(MemberOrgsData[AUDITYEAR] = SelectFiscalYear), $A10)-MemberOrgs_TopRow), ""))</f>
        <v>48</v>
      </c>
      <c r="C10" t="str">
        <f>IFERROR(IF(OR(INDEX(MemberOrgsData[BudgetApprop?], MemberOrgs_Control[[#This Row],[Row]]) = "No", IFERROR(INDEX(BudgetAppropData[President % Change], MATCH(INDEX(MemberOrgsData[CFDA], MemberOrgs_Control[[#This Row],[Row]]), BudgetAppropData[CFDA], 0)), 0) = 0),"", MemberOrgs_Control[[#This Row],[Row]]), "")</f>
        <v/>
      </c>
      <c r="H10" s="24"/>
      <c r="I10" s="24"/>
      <c r="L10" t="str">
        <f t="array" ref="L10">IFERROR(INDEX(MemberOrgsData[Auditee Name], MATCH(0, INDEX(COUNTIF($L$2:L9, MemberOrgsData[Auditee Name]),)+IF(MemberOrgsData[AUDITYEAR] &lt;&gt; SelectFiscalYear, 1, 0),0)), "")</f>
        <v>CENTER FOR THE ELIMINATION OF VIOLENCE IN THE FAMILY, INC</v>
      </c>
      <c r="N10" t="s">
        <v>228</v>
      </c>
      <c r="O10" t="str">
        <f>IF(Q10 &lt;7, TEXT(ROUND(P10, -3)/1000, "$#")&amp;" "&amp;"Thousand", TEXT(ROUND(P10, -5)/1000000, "$#.0")&amp;" "&amp;"Million")</f>
        <v>$883 Thousand</v>
      </c>
      <c r="P10" t="str">
        <f>IF('FPWA Member Grants'!K12 &lt; 0, TEXT(('FPWA Member Grants'!K12*-1), "0"), TEXT('FPWA Member Grants'!K12, "0"))</f>
        <v>883213</v>
      </c>
      <c r="Q10">
        <f t="shared" ref="Q10" si="0">LEN(P10)</f>
        <v>6</v>
      </c>
      <c r="R10" s="26" t="s">
        <v>244</v>
      </c>
      <c r="S10" t="str">
        <f>'FPWA Member Grants'!C9</f>
        <v>STATE ADM MATCHING GRANTS-NUTRITION ASST. PROGRAM</v>
      </c>
      <c r="T10" t="str">
        <f>INDEX(ImpactTable[Grant Name], MATCH($S$10, ImpactTable[Grant Name], 0)):INDEX(ImpactTable[Grant Name], MATCH($S$11, ImpactTable[Grant Name], 0))</f>
        <v>CHILD AND ADULT CARE FOOD PROGRAM</v>
      </c>
    </row>
    <row r="11" spans="1:23" x14ac:dyDescent="0.25">
      <c r="A11">
        <v>5</v>
      </c>
      <c r="B11">
        <f>IF($A11 &gt; MemberOrgs_NumRow, "", IFERROR(IF(SelectMemberOrgs = "*", $A11, _xlfn.AGGREGATE(15, 6, (1/(MemberOrgsData[Auditee Name] = SelectMemberOrgs))*ROW(MemberOrgsData[Auditee Name])*(1/(MemberOrgsData[AUDITYEAR] = SelectFiscalYear))*(MemberOrgsData[AUDITYEAR] = SelectFiscalYear), $A11)-MemberOrgs_TopRow), ""))</f>
        <v>49</v>
      </c>
      <c r="C11" t="str">
        <f>IFERROR(IF(OR(INDEX(MemberOrgsData[BudgetApprop?], MemberOrgs_Control[[#This Row],[Row]]) = "No", IFERROR(INDEX(BudgetAppropData[President % Change], MATCH(INDEX(MemberOrgsData[CFDA], MemberOrgs_Control[[#This Row],[Row]]), BudgetAppropData[CFDA], 0)), 0) = 0),"", MemberOrgs_Control[[#This Row],[Row]]), "")</f>
        <v/>
      </c>
      <c r="H11" s="24"/>
      <c r="I11" s="24"/>
      <c r="L11" t="str">
        <f t="array" ref="L11">IFERROR(INDEX(MemberOrgsData[Auditee Name], MATCH(0, INDEX(COUNTIF($L$2:L10, MemberOrgsData[Auditee Name]),)+IF(MemberOrgsData[AUDITYEAR] &lt;&gt; SelectFiscalYear, 1, 0),0)), "")</f>
        <v>CHINESE-AMERICAN PLANNING COUNCIL</v>
      </c>
      <c r="N11" t="s">
        <v>258</v>
      </c>
      <c r="O11" s="14">
        <f>IF('FPWA Member Grants'!K13&lt; 0, 'FPWA Member Grants'!K13*-1, 'FPWA Member Grants'!K13)</f>
        <v>0.14955802781242883</v>
      </c>
      <c r="P11" t="str">
        <f>TEXT(O11, "#%")</f>
        <v>15%</v>
      </c>
      <c r="R11" t="s">
        <v>245</v>
      </c>
      <c r="S11" t="str">
        <f>INDEX(ImpactTable[Grant Name], S9)</f>
        <v>AGING RESEARCH</v>
      </c>
      <c r="T11">
        <f>INDEX(ImpactTable[FY 2018 Total], MATCH($S$10, ImpactTable[Grant Name], 0)):INDEX(ImpactTable[FY 2018 Total], MATCH($S$11, ImpactTable[Grant Name], 0))</f>
        <v>9088</v>
      </c>
    </row>
    <row r="12" spans="1:23" x14ac:dyDescent="0.25">
      <c r="A12">
        <v>6</v>
      </c>
      <c r="B12">
        <f>IF($A12 &gt; MemberOrgs_NumRow, "", IFERROR(IF(SelectMemberOrgs = "*", $A12, _xlfn.AGGREGATE(15, 6, (1/(MemberOrgsData[Auditee Name] = SelectMemberOrgs))*ROW(MemberOrgsData[Auditee Name])*(1/(MemberOrgsData[AUDITYEAR] = SelectFiscalYear))*(MemberOrgsData[AUDITYEAR] = SelectFiscalYear), $A12)-MemberOrgs_TopRow), ""))</f>
        <v>50</v>
      </c>
      <c r="C12" t="str">
        <f>IFERROR(IF(OR(INDEX(MemberOrgsData[BudgetApprop?], MemberOrgs_Control[[#This Row],[Row]]) = "No", IFERROR(INDEX(BudgetAppropData[President % Change], MATCH(INDEX(MemberOrgsData[CFDA], MemberOrgs_Control[[#This Row],[Row]]), BudgetAppropData[CFDA], 0)), 0) = 0),"", MemberOrgs_Control[[#This Row],[Row]]), "")</f>
        <v/>
      </c>
      <c r="H12" s="24"/>
      <c r="I12" s="24"/>
      <c r="L12" t="str">
        <f t="array" ref="L12">IFERROR(INDEX(MemberOrgsData[Auditee Name], MATCH(0, INDEX(COUNTIF($L$2:L11, MemberOrgsData[Auditee Name]),)+IF(MemberOrgsData[AUDITYEAR] &lt;&gt; SelectFiscalYear, 1, 0),0)), "")</f>
        <v>CLIFFORD GLOVER DAY CARE CENTER, INC.</v>
      </c>
      <c r="R12" s="23" t="s">
        <v>246</v>
      </c>
      <c r="S12" t="str">
        <f>CONCATENATE(O2," Relies on ", O5, " From ", S9, " Federal Grants")</f>
        <v>CHINESE-AMERICAN PLANNING COUNCIL Relies on $5.9 Million From 15 Federal Grants</v>
      </c>
    </row>
    <row r="13" spans="1:23" x14ac:dyDescent="0.25">
      <c r="A13">
        <v>7</v>
      </c>
      <c r="B13">
        <f>IF($A13 &gt; MemberOrgs_NumRow, "", IFERROR(IF(SelectMemberOrgs = "*", $A13, _xlfn.AGGREGATE(15, 6, (1/(MemberOrgsData[Auditee Name] = SelectMemberOrgs))*ROW(MemberOrgsData[Auditee Name])*(1/(MemberOrgsData[AUDITYEAR] = SelectFiscalYear))*(MemberOrgsData[AUDITYEAR] = SelectFiscalYear), $A13)-MemberOrgs_TopRow), ""))</f>
        <v>51</v>
      </c>
      <c r="C13">
        <f>IFERROR(IF(OR(INDEX(MemberOrgsData[BudgetApprop?], MemberOrgs_Control[[#This Row],[Row]]) = "No", IFERROR(INDEX(BudgetAppropData[President % Change], MATCH(INDEX(MemberOrgsData[CFDA], MemberOrgs_Control[[#This Row],[Row]]), BudgetAppropData[CFDA], 0)), 0) = 0),"", MemberOrgs_Control[[#This Row],[Row]]), "")</f>
        <v>51</v>
      </c>
      <c r="H13" s="24"/>
      <c r="L13" t="str">
        <f t="array" ref="L13">IFERROR(INDEX(MemberOrgsData[Auditee Name], MATCH(0, INDEX(COUNTIF($L$2:L12, MemberOrgsData[Auditee Name]),)+IF(MemberOrgsData[AUDITYEAR] &lt;&gt; SelectFiscalYear, 1, 0),0)), "")</f>
        <v>COMMUNITY LIFE CENTER INC</v>
      </c>
    </row>
    <row r="14" spans="1:23" x14ac:dyDescent="0.25">
      <c r="A14">
        <v>8</v>
      </c>
      <c r="B14">
        <f>IF($A14 &gt; MemberOrgs_NumRow, "", IFERROR(IF(SelectMemberOrgs = "*", $A14, _xlfn.AGGREGATE(15, 6, (1/(MemberOrgsData[Auditee Name] = SelectMemberOrgs))*ROW(MemberOrgsData[Auditee Name])*(1/(MemberOrgsData[AUDITYEAR] = SelectFiscalYear))*(MemberOrgsData[AUDITYEAR] = SelectFiscalYear), $A14)-MemberOrgs_TopRow), ""))</f>
        <v>52</v>
      </c>
      <c r="C14">
        <f>IFERROR(IF(OR(INDEX(MemberOrgsData[BudgetApprop?], MemberOrgs_Control[[#This Row],[Row]]) = "No", IFERROR(INDEX(BudgetAppropData[President % Change], MATCH(INDEX(MemberOrgsData[CFDA], MemberOrgs_Control[[#This Row],[Row]]), BudgetAppropData[CFDA], 0)), 0) = 0),"", MemberOrgs_Control[[#This Row],[Row]]), "")</f>
        <v>52</v>
      </c>
      <c r="H14" s="24"/>
      <c r="L14" t="str">
        <f t="array" ref="L14">IFERROR(INDEX(MemberOrgsData[Auditee Name], MATCH(0, INDEX(COUNTIF($L$2:L13, MemberOrgsData[Auditee Name]),)+IF(MemberOrgsData[AUDITYEAR] &lt;&gt; SelectFiscalYear, 1, 0),0)), "")</f>
        <v>CYPRESS HILLS LOCAL DEVELOPMENT CORPORATION</v>
      </c>
    </row>
    <row r="15" spans="1:23" x14ac:dyDescent="0.25">
      <c r="A15">
        <v>9</v>
      </c>
      <c r="B15">
        <f>IF($A15 &gt; MemberOrgs_NumRow, "", IFERROR(IF(SelectMemberOrgs = "*", $A15, _xlfn.AGGREGATE(15, 6, (1/(MemberOrgsData[Auditee Name] = SelectMemberOrgs))*ROW(MemberOrgsData[Auditee Name])*(1/(MemberOrgsData[AUDITYEAR] = SelectFiscalYear))*(MemberOrgsData[AUDITYEAR] = SelectFiscalYear), $A15)-MemberOrgs_TopRow), ""))</f>
        <v>53</v>
      </c>
      <c r="C15" t="str">
        <f>IFERROR(IF(OR(INDEX(MemberOrgsData[BudgetApprop?], MemberOrgs_Control[[#This Row],[Row]]) = "No", IFERROR(INDEX(BudgetAppropData[President % Change], MATCH(INDEX(MemberOrgsData[CFDA], MemberOrgs_Control[[#This Row],[Row]]), BudgetAppropData[CFDA], 0)), 0) = 0),"", MemberOrgs_Control[[#This Row],[Row]]), "")</f>
        <v/>
      </c>
      <c r="H15" s="24"/>
      <c r="L15" t="str">
        <f t="array" ref="L15">IFERROR(INDEX(MemberOrgsData[Auditee Name], MATCH(0, INDEX(COUNTIF($L$2:L14, MemberOrgsData[Auditee Name]),)+IF(MemberOrgsData[AUDITYEAR] &lt;&gt; SelectFiscalYear, 1, 0),0)), "")</f>
        <v>DAY CARE COUNCIL OF NEW YORK, INC.</v>
      </c>
    </row>
    <row r="16" spans="1:23" x14ac:dyDescent="0.25">
      <c r="A16">
        <v>10</v>
      </c>
      <c r="B16">
        <f>IF($A16 &gt; MemberOrgs_NumRow, "", IFERROR(IF(SelectMemberOrgs = "*", $A16, _xlfn.AGGREGATE(15, 6, (1/(MemberOrgsData[Auditee Name] = SelectMemberOrgs))*ROW(MemberOrgsData[Auditee Name])*(1/(MemberOrgsData[AUDITYEAR] = SelectFiscalYear))*(MemberOrgsData[AUDITYEAR] = SelectFiscalYear), $A16)-MemberOrgs_TopRow), ""))</f>
        <v>54</v>
      </c>
      <c r="C16" t="str">
        <f>IFERROR(IF(OR(INDEX(MemberOrgsData[BudgetApprop?], MemberOrgs_Control[[#This Row],[Row]]) = "No", IFERROR(INDEX(BudgetAppropData[President % Change], MATCH(INDEX(MemberOrgsData[CFDA], MemberOrgs_Control[[#This Row],[Row]]), BudgetAppropData[CFDA], 0)), 0) = 0),"", MemberOrgs_Control[[#This Row],[Row]]), "")</f>
        <v/>
      </c>
      <c r="L16" t="str">
        <f t="array" ref="L16">IFERROR(INDEX(MemberOrgsData[Auditee Name], MATCH(0, INDEX(COUNTIF($L$2:L15, MemberOrgsData[Auditee Name]),)+IF(MemberOrgsData[AUDITYEAR] &lt;&gt; SelectFiscalYear, 1, 0),0)), "")</f>
        <v>EAST SIDE HOUSE, INC.</v>
      </c>
    </row>
    <row r="17" spans="1:12" x14ac:dyDescent="0.25">
      <c r="A17">
        <v>11</v>
      </c>
      <c r="B17">
        <f>IF($A17 &gt; MemberOrgs_NumRow, "", IFERROR(IF(SelectMemberOrgs = "*", $A17, _xlfn.AGGREGATE(15, 6, (1/(MemberOrgsData[Auditee Name] = SelectMemberOrgs))*ROW(MemberOrgsData[Auditee Name])*(1/(MemberOrgsData[AUDITYEAR] = SelectFiscalYear))*(MemberOrgsData[AUDITYEAR] = SelectFiscalYear), $A17)-MemberOrgs_TopRow), ""))</f>
        <v>55</v>
      </c>
      <c r="C17" t="str">
        <f>IFERROR(IF(OR(INDEX(MemberOrgsData[BudgetApprop?], MemberOrgs_Control[[#This Row],[Row]]) = "No", IFERROR(INDEX(BudgetAppropData[President % Change], MATCH(INDEX(MemberOrgsData[CFDA], MemberOrgs_Control[[#This Row],[Row]]), BudgetAppropData[CFDA], 0)), 0) = 0),"", MemberOrgs_Control[[#This Row],[Row]]), "")</f>
        <v/>
      </c>
      <c r="L17" t="str">
        <f t="array" ref="L17">IFERROR(INDEX(MemberOrgsData[Auditee Name], MATCH(0, INDEX(COUNTIF($L$2:L16, MemberOrgsData[Auditee Name]),)+IF(MemberOrgsData[AUDITYEAR] &lt;&gt; SelectFiscalYear, 1, 0),0)), "")</f>
        <v>EDWIN GOULD SERVICES FOR CHILDREN AND FAMILIES</v>
      </c>
    </row>
    <row r="18" spans="1:12" x14ac:dyDescent="0.25">
      <c r="A18">
        <v>12</v>
      </c>
      <c r="B18">
        <f>IF($A18 &gt; MemberOrgs_NumRow, "", IFERROR(IF(SelectMemberOrgs = "*", $A18, _xlfn.AGGREGATE(15, 6, (1/(MemberOrgsData[Auditee Name] = SelectMemberOrgs))*ROW(MemberOrgsData[Auditee Name])*(1/(MemberOrgsData[AUDITYEAR] = SelectFiscalYear))*(MemberOrgsData[AUDITYEAR] = SelectFiscalYear), $A18)-MemberOrgs_TopRow), ""))</f>
        <v>56</v>
      </c>
      <c r="C18" t="str">
        <f>IFERROR(IF(OR(INDEX(MemberOrgsData[BudgetApprop?], MemberOrgs_Control[[#This Row],[Row]]) = "No", IFERROR(INDEX(BudgetAppropData[President % Change], MATCH(INDEX(MemberOrgsData[CFDA], MemberOrgs_Control[[#This Row],[Row]]), BudgetAppropData[CFDA], 0)), 0) = 0),"", MemberOrgs_Control[[#This Row],[Row]]), "")</f>
        <v/>
      </c>
      <c r="L18" t="str">
        <f t="array" ref="L18">IFERROR(INDEX(MemberOrgsData[Auditee Name], MATCH(0, INDEX(COUNTIF($L$2:L17, MemberOrgsData[Auditee Name]),)+IF(MemberOrgsData[AUDITYEAR] &lt;&gt; SelectFiscalYear, 1, 0),0)), "")</f>
        <v>EPISCOPAL SOCIAL SERVICES OF NEW YORK, INC.</v>
      </c>
    </row>
    <row r="19" spans="1:12" x14ac:dyDescent="0.25">
      <c r="A19">
        <v>13</v>
      </c>
      <c r="B19">
        <f>IF($A19 &gt; MemberOrgs_NumRow, "", IFERROR(IF(SelectMemberOrgs = "*", $A19, _xlfn.AGGREGATE(15, 6, (1/(MemberOrgsData[Auditee Name] = SelectMemberOrgs))*ROW(MemberOrgsData[Auditee Name])*(1/(MemberOrgsData[AUDITYEAR] = SelectFiscalYear))*(MemberOrgsData[AUDITYEAR] = SelectFiscalYear), $A19)-MemberOrgs_TopRow), ""))</f>
        <v>57</v>
      </c>
      <c r="C19" t="str">
        <f>IFERROR(IF(OR(INDEX(MemberOrgsData[BudgetApprop?], MemberOrgs_Control[[#This Row],[Row]]) = "No", IFERROR(INDEX(BudgetAppropData[President % Change], MATCH(INDEX(MemberOrgsData[CFDA], MemberOrgs_Control[[#This Row],[Row]]), BudgetAppropData[CFDA], 0)), 0) = 0),"", MemberOrgs_Control[[#This Row],[Row]]), "")</f>
        <v/>
      </c>
      <c r="L19" t="str">
        <f t="array" ref="L19">IFERROR(INDEX(MemberOrgsData[Auditee Name], MATCH(0, INDEX(COUNTIF($L$2:L18, MemberOrgsData[Auditee Name]),)+IF(MemberOrgsData[AUDITYEAR] &lt;&gt; SelectFiscalYear, 1, 0),0)), "")</f>
        <v>GODDARD RIVERSIDE COMMUNITY CENTER</v>
      </c>
    </row>
    <row r="20" spans="1:12" x14ac:dyDescent="0.25">
      <c r="A20">
        <v>14</v>
      </c>
      <c r="B20">
        <f>IF($A20 &gt; MemberOrgs_NumRow, "", IFERROR(IF(SelectMemberOrgs = "*", $A20, _xlfn.AGGREGATE(15, 6, (1/(MemberOrgsData[Auditee Name] = SelectMemberOrgs))*ROW(MemberOrgsData[Auditee Name])*(1/(MemberOrgsData[AUDITYEAR] = SelectFiscalYear))*(MemberOrgsData[AUDITYEAR] = SelectFiscalYear), $A20)-MemberOrgs_TopRow), ""))</f>
        <v>58</v>
      </c>
      <c r="C20" t="str">
        <f>IFERROR(IF(OR(INDEX(MemberOrgsData[BudgetApprop?], MemberOrgs_Control[[#This Row],[Row]]) = "No", IFERROR(INDEX(BudgetAppropData[President % Change], MATCH(INDEX(MemberOrgsData[CFDA], MemberOrgs_Control[[#This Row],[Row]]), BudgetAppropData[CFDA], 0)), 0) = 0),"", MemberOrgs_Control[[#This Row],[Row]]), "")</f>
        <v/>
      </c>
      <c r="L20" t="str">
        <f t="array" ref="L20">IFERROR(INDEX(MemberOrgsData[Auditee Name], MATCH(0, INDEX(COUNTIF($L$2:L19, MemberOrgsData[Auditee Name]),)+IF(MemberOrgsData[AUDITYEAR] &lt;&gt; SelectFiscalYear, 1, 0),0)), "")</f>
        <v>GREENHOPE SERVICES FOR WOMEN, INC.</v>
      </c>
    </row>
    <row r="21" spans="1:12" x14ac:dyDescent="0.25">
      <c r="A21">
        <v>15</v>
      </c>
      <c r="B21">
        <f>IF($A21 &gt; MemberOrgs_NumRow, "", IFERROR(IF(SelectMemberOrgs = "*", $A21, _xlfn.AGGREGATE(15, 6, (1/(MemberOrgsData[Auditee Name] = SelectMemberOrgs))*ROW(MemberOrgsData[Auditee Name])*(1/(MemberOrgsData[AUDITYEAR] = SelectFiscalYear))*(MemberOrgsData[AUDITYEAR] = SelectFiscalYear), $A21)-MemberOrgs_TopRow), ""))</f>
        <v>59</v>
      </c>
      <c r="C21">
        <f>IFERROR(IF(OR(INDEX(MemberOrgsData[BudgetApprop?], MemberOrgs_Control[[#This Row],[Row]]) = "No", IFERROR(INDEX(BudgetAppropData[President % Change], MATCH(INDEX(MemberOrgsData[CFDA], MemberOrgs_Control[[#This Row],[Row]]), BudgetAppropData[CFDA], 0)), 0) = 0),"", MemberOrgs_Control[[#This Row],[Row]]), "")</f>
        <v>59</v>
      </c>
      <c r="L21" t="str">
        <f t="array" ref="L21">IFERROR(INDEX(MemberOrgsData[Auditee Name], MATCH(0, INDEX(COUNTIF($L$2:L20, MemberOrgsData[Auditee Name]),)+IF(MemberOrgsData[AUDITYEAR] &lt;&gt; SelectFiscalYear, 1, 0),0)), "")</f>
        <v>HAMILTON-MADISON HOUSE, INC.</v>
      </c>
    </row>
    <row r="22" spans="1:12" x14ac:dyDescent="0.25">
      <c r="A22">
        <v>16</v>
      </c>
      <c r="B22">
        <f>IF($A22 &gt; MemberOrgs_NumRow, "", IFERROR(IF(SelectMemberOrgs = "*", $A22, _xlfn.AGGREGATE(15, 6, (1/(MemberOrgsData[Auditee Name] = SelectMemberOrgs))*ROW(MemberOrgsData[Auditee Name])*(1/(MemberOrgsData[AUDITYEAR] = SelectFiscalYear))*(MemberOrgsData[AUDITYEAR] = SelectFiscalYear), $A22)-MemberOrgs_TopRow), ""))</f>
        <v>60</v>
      </c>
      <c r="C22">
        <f>IFERROR(IF(OR(INDEX(MemberOrgsData[BudgetApprop?], MemberOrgs_Control[[#This Row],[Row]]) = "No", IFERROR(INDEX(BudgetAppropData[President % Change], MATCH(INDEX(MemberOrgsData[CFDA], MemberOrgs_Control[[#This Row],[Row]]), BudgetAppropData[CFDA], 0)), 0) = 0),"", MemberOrgs_Control[[#This Row],[Row]]), "")</f>
        <v>60</v>
      </c>
      <c r="L22" t="str">
        <f t="array" ref="L22">IFERROR(INDEX(MemberOrgsData[Auditee Name], MATCH(0, INDEX(COUNTIF($L$2:L21, MemberOrgsData[Auditee Name]),)+IF(MemberOrgsData[AUDITYEAR] &lt;&gt; SelectFiscalYear, 1, 0),0)), "")</f>
        <v>HARLEM COMMUNITY AIDS CENTER AND AFFILIATES, INC</v>
      </c>
    </row>
    <row r="23" spans="1:12" x14ac:dyDescent="0.25">
      <c r="A23">
        <v>17</v>
      </c>
      <c r="B23">
        <f>IF($A23 &gt; MemberOrgs_NumRow, "", IFERROR(IF(SelectMemberOrgs = "*", $A23, _xlfn.AGGREGATE(15, 6, (1/(MemberOrgsData[Auditee Name] = SelectMemberOrgs))*ROW(MemberOrgsData[Auditee Name])*(1/(MemberOrgsData[AUDITYEAR] = SelectFiscalYear))*(MemberOrgsData[AUDITYEAR] = SelectFiscalYear), $A23)-MemberOrgs_TopRow), ""))</f>
        <v>61</v>
      </c>
      <c r="C23">
        <f>IFERROR(IF(OR(INDEX(MemberOrgsData[BudgetApprop?], MemberOrgs_Control[[#This Row],[Row]]) = "No", IFERROR(INDEX(BudgetAppropData[President % Change], MATCH(INDEX(MemberOrgsData[CFDA], MemberOrgs_Control[[#This Row],[Row]]), BudgetAppropData[CFDA], 0)), 0) = 0),"", MemberOrgs_Control[[#This Row],[Row]]), "")</f>
        <v>61</v>
      </c>
      <c r="L23" t="str">
        <f t="array" ref="L23">IFERROR(INDEX(MemberOrgsData[Auditee Name], MATCH(0, INDEX(COUNTIF($L$2:L22, MemberOrgsData[Auditee Name]),)+IF(MemberOrgsData[AUDITYEAR] &lt;&gt; SelectFiscalYear, 1, 0),0)), "")</f>
        <v>HENRY STREET SETTLEMENT AND AFFILIATES</v>
      </c>
    </row>
    <row r="24" spans="1:12" x14ac:dyDescent="0.25">
      <c r="A24">
        <v>18</v>
      </c>
      <c r="B24">
        <f>IF($A24 &gt; MemberOrgs_NumRow, "", IFERROR(IF(SelectMemberOrgs = "*", $A24, _xlfn.AGGREGATE(15, 6, (1/(MemberOrgsData[Auditee Name] = SelectMemberOrgs))*ROW(MemberOrgsData[Auditee Name])*(1/(MemberOrgsData[AUDITYEAR] = SelectFiscalYear))*(MemberOrgsData[AUDITYEAR] = SelectFiscalYear), $A24)-MemberOrgs_TopRow), ""))</f>
        <v>62</v>
      </c>
      <c r="C24">
        <f>IFERROR(IF(OR(INDEX(MemberOrgsData[BudgetApprop?], MemberOrgs_Control[[#This Row],[Row]]) = "No", IFERROR(INDEX(BudgetAppropData[President % Change], MATCH(INDEX(MemberOrgsData[CFDA], MemberOrgs_Control[[#This Row],[Row]]), BudgetAppropData[CFDA], 0)), 0) = 0),"", MemberOrgs_Control[[#This Row],[Row]]), "")</f>
        <v>62</v>
      </c>
      <c r="L24" t="str">
        <f t="array" ref="L24">IFERROR(INDEX(MemberOrgsData[Auditee Name], MATCH(0, INDEX(COUNTIF($L$2:L23, MemberOrgsData[Auditee Name]),)+IF(MemberOrgsData[AUDITYEAR] &lt;&gt; SelectFiscalYear, 1, 0),0)), "")</f>
        <v>HIGHBRIDGE ADVISORY COUNCIL FAMILY SERVICES, INC</v>
      </c>
    </row>
    <row r="25" spans="1:12" x14ac:dyDescent="0.25">
      <c r="A25">
        <v>19</v>
      </c>
      <c r="B25">
        <f>IF($A25 &gt; MemberOrgs_NumRow, "", IFERROR(IF(SelectMemberOrgs = "*", $A25, _xlfn.AGGREGATE(15, 6, (1/(MemberOrgsData[Auditee Name] = SelectMemberOrgs))*ROW(MemberOrgsData[Auditee Name])*(1/(MemberOrgsData[AUDITYEAR] = SelectFiscalYear))*(MemberOrgsData[AUDITYEAR] = SelectFiscalYear), $A25)-MemberOrgs_TopRow), ""))</f>
        <v>63</v>
      </c>
      <c r="C25">
        <f>IFERROR(IF(OR(INDEX(MemberOrgsData[BudgetApprop?], MemberOrgs_Control[[#This Row],[Row]]) = "No", IFERROR(INDEX(BudgetAppropData[President % Change], MATCH(INDEX(MemberOrgsData[CFDA], MemberOrgs_Control[[#This Row],[Row]]), BudgetAppropData[CFDA], 0)), 0) = 0),"", MemberOrgs_Control[[#This Row],[Row]]), "")</f>
        <v>63</v>
      </c>
      <c r="L25" t="str">
        <f t="array" ref="L25">IFERROR(INDEX(MemberOrgsData[Auditee Name], MATCH(0, INDEX(COUNTIF($L$2:L24, MemberOrgsData[Auditee Name]),)+IF(MemberOrgsData[AUDITYEAR] &lt;&gt; SelectFiscalYear, 1, 0),0)), "")</f>
        <v>HOUSING + SOLUTIONS, INC.</v>
      </c>
    </row>
    <row r="26" spans="1:12" x14ac:dyDescent="0.25">
      <c r="A26">
        <v>20</v>
      </c>
      <c r="B26">
        <f>IF($A26 &gt; MemberOrgs_NumRow, "", IFERROR(IF(SelectMemberOrgs = "*", $A26, _xlfn.AGGREGATE(15, 6, (1/(MemberOrgsData[Auditee Name] = SelectMemberOrgs))*ROW(MemberOrgsData[Auditee Name])*(1/(MemberOrgsData[AUDITYEAR] = SelectFiscalYear))*(MemberOrgsData[AUDITYEAR] = SelectFiscalYear), $A26)-MemberOrgs_TopRow), ""))</f>
        <v>64</v>
      </c>
      <c r="C26">
        <f>IFERROR(IF(OR(INDEX(MemberOrgsData[BudgetApprop?], MemberOrgs_Control[[#This Row],[Row]]) = "No", IFERROR(INDEX(BudgetAppropData[President % Change], MATCH(INDEX(MemberOrgsData[CFDA], MemberOrgs_Control[[#This Row],[Row]]), BudgetAppropData[CFDA], 0)), 0) = 0),"", MemberOrgs_Control[[#This Row],[Row]]), "")</f>
        <v>64</v>
      </c>
      <c r="L26" t="str">
        <f t="array" ref="L26">IFERROR(INDEX(MemberOrgsData[Auditee Name], MATCH(0, INDEX(COUNTIF($L$2:L25, MemberOrgsData[Auditee Name]),)+IF(MemberOrgsData[AUDITYEAR] &lt;&gt; SelectFiscalYear, 1, 0),0)), "")</f>
        <v>HUDSON GUILD, INC</v>
      </c>
    </row>
    <row r="27" spans="1:12" x14ac:dyDescent="0.25">
      <c r="A27">
        <v>21</v>
      </c>
      <c r="B27">
        <f>IF($A27 &gt; MemberOrgs_NumRow, "", IFERROR(IF(SelectMemberOrgs = "*", $A27, _xlfn.AGGREGATE(15, 6, (1/(MemberOrgsData[Auditee Name] = SelectMemberOrgs))*ROW(MemberOrgsData[Auditee Name])*(1/(MemberOrgsData[AUDITYEAR] = SelectFiscalYear))*(MemberOrgsData[AUDITYEAR] = SelectFiscalYear), $A27)-MemberOrgs_TopRow), ""))</f>
        <v>65</v>
      </c>
      <c r="C27">
        <f>IFERROR(IF(OR(INDEX(MemberOrgsData[BudgetApprop?], MemberOrgs_Control[[#This Row],[Row]]) = "No", IFERROR(INDEX(BudgetAppropData[President % Change], MATCH(INDEX(MemberOrgsData[CFDA], MemberOrgs_Control[[#This Row],[Row]]), BudgetAppropData[CFDA], 0)), 0) = 0),"", MemberOrgs_Control[[#This Row],[Row]]), "")</f>
        <v>65</v>
      </c>
      <c r="L27" t="str">
        <f t="array" ref="L27">IFERROR(INDEX(MemberOrgsData[Auditee Name], MATCH(0, INDEX(COUNTIF($L$2:L26, MemberOrgsData[Auditee Name]),)+IF(MemberOrgsData[AUDITYEAR] &lt;&gt; SelectFiscalYear, 1, 0),0)), "")</f>
        <v>JAMAICA SERVICE PROGRAM FOR OLDER ADULTS, INC</v>
      </c>
    </row>
    <row r="28" spans="1:12" x14ac:dyDescent="0.25">
      <c r="A28">
        <v>22</v>
      </c>
      <c r="B28">
        <f>IF($A28 &gt; MemberOrgs_NumRow, "", IFERROR(IF(SelectMemberOrgs = "*", $A28, _xlfn.AGGREGATE(15, 6, (1/(MemberOrgsData[Auditee Name] = SelectMemberOrgs))*ROW(MemberOrgsData[Auditee Name])*(1/(MemberOrgsData[AUDITYEAR] = SelectFiscalYear))*(MemberOrgsData[AUDITYEAR] = SelectFiscalYear), $A28)-MemberOrgs_TopRow), ""))</f>
        <v>66</v>
      </c>
      <c r="C28">
        <f>IFERROR(IF(OR(INDEX(MemberOrgsData[BudgetApprop?], MemberOrgs_Control[[#This Row],[Row]]) = "No", IFERROR(INDEX(BudgetAppropData[President % Change], MATCH(INDEX(MemberOrgsData[CFDA], MemberOrgs_Control[[#This Row],[Row]]), BudgetAppropData[CFDA], 0)), 0) = 0),"", MemberOrgs_Control[[#This Row],[Row]]), "")</f>
        <v>66</v>
      </c>
      <c r="L28" t="str">
        <f t="array" ref="L28">IFERROR(INDEX(MemberOrgsData[Auditee Name], MATCH(0, INDEX(COUNTIF($L$2:L27, MemberOrgsData[Auditee Name]),)+IF(MemberOrgsData[AUDITYEAR] &lt;&gt; SelectFiscalYear, 1, 0),0)), "")</f>
        <v>JEWISH CHILD CARE ASSOCIATION</v>
      </c>
    </row>
    <row r="29" spans="1:12" x14ac:dyDescent="0.25">
      <c r="A29">
        <v>23</v>
      </c>
      <c r="B29">
        <f>IF($A29 &gt; MemberOrgs_NumRow, "", IFERROR(IF(SelectMemberOrgs = "*", $A29, _xlfn.AGGREGATE(15, 6, (1/(MemberOrgsData[Auditee Name] = SelectMemberOrgs))*ROW(MemberOrgsData[Auditee Name])*(1/(MemberOrgsData[AUDITYEAR] = SelectFiscalYear))*(MemberOrgsData[AUDITYEAR] = SelectFiscalYear), $A29)-MemberOrgs_TopRow), ""))</f>
        <v>67</v>
      </c>
      <c r="C29">
        <f>IFERROR(IF(OR(INDEX(MemberOrgsData[BudgetApprop?], MemberOrgs_Control[[#This Row],[Row]]) = "No", IFERROR(INDEX(BudgetAppropData[President % Change], MATCH(INDEX(MemberOrgsData[CFDA], MemberOrgs_Control[[#This Row],[Row]]), BudgetAppropData[CFDA], 0)), 0) = 0),"", MemberOrgs_Control[[#This Row],[Row]]), "")</f>
        <v>67</v>
      </c>
      <c r="L29" t="str">
        <f t="array" ref="L29">IFERROR(INDEX(MemberOrgsData[Auditee Name], MATCH(0, INDEX(COUNTIF($L$2:L28, MemberOrgsData[Auditee Name]),)+IF(MemberOrgsData[AUDITYEAR] &lt;&gt; SelectFiscalYear, 1, 0),0)), "")</f>
        <v>LEAKE AND WATTS SERVICES, INC. AND AFFILIATE</v>
      </c>
    </row>
    <row r="30" spans="1:12" x14ac:dyDescent="0.25">
      <c r="A30">
        <v>24</v>
      </c>
      <c r="B30">
        <f>IF($A30 &gt; MemberOrgs_NumRow, "", IFERROR(IF(SelectMemberOrgs = "*", $A30, _xlfn.AGGREGATE(15, 6, (1/(MemberOrgsData[Auditee Name] = SelectMemberOrgs))*ROW(MemberOrgsData[Auditee Name])*(1/(MemberOrgsData[AUDITYEAR] = SelectFiscalYear))*(MemberOrgsData[AUDITYEAR] = SelectFiscalYear), $A30)-MemberOrgs_TopRow), ""))</f>
        <v>68</v>
      </c>
      <c r="C30">
        <f>IFERROR(IF(OR(INDEX(MemberOrgsData[BudgetApprop?], MemberOrgs_Control[[#This Row],[Row]]) = "No", IFERROR(INDEX(BudgetAppropData[President % Change], MATCH(INDEX(MemberOrgsData[CFDA], MemberOrgs_Control[[#This Row],[Row]]), BudgetAppropData[CFDA], 0)), 0) = 0),"", MemberOrgs_Control[[#This Row],[Row]]), "")</f>
        <v>68</v>
      </c>
      <c r="L30" t="str">
        <f t="array" ref="L30">IFERROR(INDEX(MemberOrgsData[Auditee Name], MATCH(0, INDEX(COUNTIF($L$2:L29, MemberOrgsData[Auditee Name]),)+IF(MemberOrgsData[AUDITYEAR] &lt;&gt; SelectFiscalYear, 1, 0),0)), "")</f>
        <v>NATIONAL FEDERATION OF COMMUNITY DEVELOPMENT CREDIT UINIONS</v>
      </c>
    </row>
    <row r="31" spans="1:12" x14ac:dyDescent="0.25">
      <c r="A31">
        <v>25</v>
      </c>
      <c r="B31">
        <f>IF($A31 &gt; MemberOrgs_NumRow, "", IFERROR(IF(SelectMemberOrgs = "*", $A31, _xlfn.AGGREGATE(15, 6, (1/(MemberOrgsData[Auditee Name] = SelectMemberOrgs))*ROW(MemberOrgsData[Auditee Name])*(1/(MemberOrgsData[AUDITYEAR] = SelectFiscalYear))*(MemberOrgsData[AUDITYEAR] = SelectFiscalYear), $A31)-MemberOrgs_TopRow), ""))</f>
        <v>69</v>
      </c>
      <c r="C31">
        <f>IFERROR(IF(OR(INDEX(MemberOrgsData[BudgetApprop?], MemberOrgs_Control[[#This Row],[Row]]) = "No", IFERROR(INDEX(BudgetAppropData[President % Change], MATCH(INDEX(MemberOrgsData[CFDA], MemberOrgs_Control[[#This Row],[Row]]), BudgetAppropData[CFDA], 0)), 0) = 0),"", MemberOrgs_Control[[#This Row],[Row]]), "")</f>
        <v>69</v>
      </c>
      <c r="L31" t="str">
        <f t="array" ref="L31">IFERROR(INDEX(MemberOrgsData[Auditee Name], MATCH(0, INDEX(COUNTIF($L$2:L30, MemberOrgsData[Auditee Name]),)+IF(MemberOrgsData[AUDITYEAR] &lt;&gt; SelectFiscalYear, 1, 0),0)), "")</f>
        <v>NORTHSIDE CENTER FOR CHILD DEVELOPMENT, INC.</v>
      </c>
    </row>
    <row r="32" spans="1:12" x14ac:dyDescent="0.25">
      <c r="A32">
        <v>26</v>
      </c>
      <c r="B32">
        <f>IF($A32 &gt; MemberOrgs_NumRow, "", IFERROR(IF(SelectMemberOrgs = "*", $A32, _xlfn.AGGREGATE(15, 6, (1/(MemberOrgsData[Auditee Name] = SelectMemberOrgs))*ROW(MemberOrgsData[Auditee Name])*(1/(MemberOrgsData[AUDITYEAR] = SelectFiscalYear))*(MemberOrgsData[AUDITYEAR] = SelectFiscalYear), $A32)-MemberOrgs_TopRow), ""))</f>
        <v>70</v>
      </c>
      <c r="C32">
        <f>IFERROR(IF(OR(INDEX(MemberOrgsData[BudgetApprop?], MemberOrgs_Control[[#This Row],[Row]]) = "No", IFERROR(INDEX(BudgetAppropData[President % Change], MATCH(INDEX(MemberOrgsData[CFDA], MemberOrgs_Control[[#This Row],[Row]]), BudgetAppropData[CFDA], 0)), 0) = 0),"", MemberOrgs_Control[[#This Row],[Row]]), "")</f>
        <v>70</v>
      </c>
      <c r="L32" t="str">
        <f t="array" ref="L32">IFERROR(INDEX(MemberOrgsData[Auditee Name], MATCH(0, INDEX(COUNTIF($L$2:L31, MemberOrgsData[Auditee Name]),)+IF(MemberOrgsData[AUDITYEAR] &lt;&gt; SelectFiscalYear, 1, 0),0)), "")</f>
        <v>PARTNERSHIP WITH CHILDREN, INC</v>
      </c>
    </row>
    <row r="33" spans="1:12" x14ac:dyDescent="0.25">
      <c r="A33">
        <v>27</v>
      </c>
      <c r="B33">
        <f>IF($A33 &gt; MemberOrgs_NumRow, "", IFERROR(IF(SelectMemberOrgs = "*", $A33, _xlfn.AGGREGATE(15, 6, (1/(MemberOrgsData[Auditee Name] = SelectMemberOrgs))*ROW(MemberOrgsData[Auditee Name])*(1/(MemberOrgsData[AUDITYEAR] = SelectFiscalYear))*(MemberOrgsData[AUDITYEAR] = SelectFiscalYear), $A33)-MemberOrgs_TopRow), ""))</f>
        <v>71</v>
      </c>
      <c r="C33">
        <f>IFERROR(IF(OR(INDEX(MemberOrgsData[BudgetApprop?], MemberOrgs_Control[[#This Row],[Row]]) = "No", IFERROR(INDEX(BudgetAppropData[President % Change], MATCH(INDEX(MemberOrgsData[CFDA], MemberOrgs_Control[[#This Row],[Row]]), BudgetAppropData[CFDA], 0)), 0) = 0),"", MemberOrgs_Control[[#This Row],[Row]]), "")</f>
        <v>71</v>
      </c>
      <c r="L33" t="str">
        <f t="array" ref="L33">IFERROR(INDEX(MemberOrgsData[Auditee Name], MATCH(0, INDEX(COUNTIF($L$2:L32, MemberOrgsData[Auditee Name]),)+IF(MemberOrgsData[AUDITYEAR] &lt;&gt; SelectFiscalYear, 1, 0),0)), "")</f>
        <v>PHIPPS COMMUNITY DEVELOPMENT CORPORATION</v>
      </c>
    </row>
    <row r="34" spans="1:12" x14ac:dyDescent="0.25">
      <c r="A34">
        <v>28</v>
      </c>
      <c r="B34">
        <f>IF($A34 &gt; MemberOrgs_NumRow, "", IFERROR(IF(SelectMemberOrgs = "*", $A34, _xlfn.AGGREGATE(15, 6, (1/(MemberOrgsData[Auditee Name] = SelectMemberOrgs))*ROW(MemberOrgsData[Auditee Name])*(1/(MemberOrgsData[AUDITYEAR] = SelectFiscalYear))*(MemberOrgsData[AUDITYEAR] = SelectFiscalYear), $A34)-MemberOrgs_TopRow), ""))</f>
        <v>72</v>
      </c>
      <c r="C34">
        <f>IFERROR(IF(OR(INDEX(MemberOrgsData[BudgetApprop?], MemberOrgs_Control[[#This Row],[Row]]) = "No", IFERROR(INDEX(BudgetAppropData[President % Change], MATCH(INDEX(MemberOrgsData[CFDA], MemberOrgs_Control[[#This Row],[Row]]), BudgetAppropData[CFDA], 0)), 0) = 0),"", MemberOrgs_Control[[#This Row],[Row]]), "")</f>
        <v>72</v>
      </c>
      <c r="L34" t="str">
        <f t="array" ref="L34">IFERROR(INDEX(MemberOrgsData[Auditee Name], MATCH(0, INDEX(COUNTIF($L$2:L33, MemberOrgsData[Auditee Name]),)+IF(MemberOrgsData[AUDITYEAR] &lt;&gt; SelectFiscalYear, 1, 0),0)), "")</f>
        <v>PRESBYTERIAN SENIOR SERVICES</v>
      </c>
    </row>
    <row r="35" spans="1:12" x14ac:dyDescent="0.25">
      <c r="A35">
        <v>29</v>
      </c>
      <c r="B35">
        <f>IF($A35 &gt; MemberOrgs_NumRow, "", IFERROR(IF(SelectMemberOrgs = "*", $A35, _xlfn.AGGREGATE(15, 6, (1/(MemberOrgsData[Auditee Name] = SelectMemberOrgs))*ROW(MemberOrgsData[Auditee Name])*(1/(MemberOrgsData[AUDITYEAR] = SelectFiscalYear))*(MemberOrgsData[AUDITYEAR] = SelectFiscalYear), $A35)-MemberOrgs_TopRow), ""))</f>
        <v>73</v>
      </c>
      <c r="C35">
        <f>IFERROR(IF(OR(INDEX(MemberOrgsData[BudgetApprop?], MemberOrgs_Control[[#This Row],[Row]]) = "No", IFERROR(INDEX(BudgetAppropData[President % Change], MATCH(INDEX(MemberOrgsData[CFDA], MemberOrgs_Control[[#This Row],[Row]]), BudgetAppropData[CFDA], 0)), 0) = 0),"", MemberOrgs_Control[[#This Row],[Row]]), "")</f>
        <v>73</v>
      </c>
      <c r="L35" t="str">
        <f t="array" ref="L35">IFERROR(INDEX(MemberOrgsData[Auditee Name], MATCH(0, INDEX(COUNTIF($L$2:L34, MemberOrgsData[Auditee Name]),)+IF(MemberOrgsData[AUDITYEAR] &lt;&gt; SelectFiscalYear, 1, 0),0)), "")</f>
        <v>RENA DAY CARE CENTER</v>
      </c>
    </row>
    <row r="36" spans="1:12" x14ac:dyDescent="0.25">
      <c r="A36">
        <v>30</v>
      </c>
      <c r="B36">
        <f>IF($A36 &gt; MemberOrgs_NumRow, "", IFERROR(IF(SelectMemberOrgs = "*", $A36, _xlfn.AGGREGATE(15, 6, (1/(MemberOrgsData[Auditee Name] = SelectMemberOrgs))*ROW(MemberOrgsData[Auditee Name])*(1/(MemberOrgsData[AUDITYEAR] = SelectFiscalYear))*(MemberOrgsData[AUDITYEAR] = SelectFiscalYear), $A36)-MemberOrgs_TopRow), ""))</f>
        <v>74</v>
      </c>
      <c r="C36">
        <f>IFERROR(IF(OR(INDEX(MemberOrgsData[BudgetApprop?], MemberOrgs_Control[[#This Row],[Row]]) = "No", IFERROR(INDEX(BudgetAppropData[President % Change], MATCH(INDEX(MemberOrgsData[CFDA], MemberOrgs_Control[[#This Row],[Row]]), BudgetAppropData[CFDA], 0)), 0) = 0),"", MemberOrgs_Control[[#This Row],[Row]]), "")</f>
        <v>74</v>
      </c>
      <c r="L36" t="str">
        <f t="array" ref="L36">IFERROR(INDEX(MemberOrgsData[Auditee Name], MATCH(0, INDEX(COUNTIF($L$2:L35, MemberOrgsData[Auditee Name]),)+IF(MemberOrgsData[AUDITYEAR] &lt;&gt; SelectFiscalYear, 1, 0),0)), "")</f>
        <v>SCO FAMILY OF SERVICES</v>
      </c>
    </row>
    <row r="37" spans="1:12" x14ac:dyDescent="0.25">
      <c r="A37">
        <v>31</v>
      </c>
      <c r="B37">
        <f>IF($A37 &gt; MemberOrgs_NumRow, "", IFERROR(IF(SelectMemberOrgs = "*", $A37, _xlfn.AGGREGATE(15, 6, (1/(MemberOrgsData[Auditee Name] = SelectMemberOrgs))*ROW(MemberOrgsData[Auditee Name])*(1/(MemberOrgsData[AUDITYEAR] = SelectFiscalYear))*(MemberOrgsData[AUDITYEAR] = SelectFiscalYear), $A37)-MemberOrgs_TopRow), ""))</f>
        <v>75</v>
      </c>
      <c r="C37">
        <f>IFERROR(IF(OR(INDEX(MemberOrgsData[BudgetApprop?], MemberOrgs_Control[[#This Row],[Row]]) = "No", IFERROR(INDEX(BudgetAppropData[President % Change], MATCH(INDEX(MemberOrgsData[CFDA], MemberOrgs_Control[[#This Row],[Row]]), BudgetAppropData[CFDA], 0)), 0) = 0),"", MemberOrgs_Control[[#This Row],[Row]]), "")</f>
        <v>75</v>
      </c>
      <c r="L37" t="str">
        <f t="array" ref="L37">IFERROR(INDEX(MemberOrgsData[Auditee Name], MATCH(0, INDEX(COUNTIF($L$2:L36, MemberOrgsData[Auditee Name]),)+IF(MemberOrgsData[AUDITYEAR] &lt;&gt; SelectFiscalYear, 1, 0),0)), "")</f>
        <v>SOUTHEAST BRONX NEIGHBORHOOD CENTERS, INC</v>
      </c>
    </row>
    <row r="38" spans="1:12" x14ac:dyDescent="0.25">
      <c r="A38">
        <v>32</v>
      </c>
      <c r="B38">
        <f>IF($A38 &gt; MemberOrgs_NumRow, "", IFERROR(IF(SelectMemberOrgs = "*", $A38, _xlfn.AGGREGATE(15, 6, (1/(MemberOrgsData[Auditee Name] = SelectMemberOrgs))*ROW(MemberOrgsData[Auditee Name])*(1/(MemberOrgsData[AUDITYEAR] = SelectFiscalYear))*(MemberOrgsData[AUDITYEAR] = SelectFiscalYear), $A38)-MemberOrgs_TopRow), ""))</f>
        <v>76</v>
      </c>
      <c r="C38" t="str">
        <f>IFERROR(IF(OR(INDEX(MemberOrgsData[BudgetApprop?], MemberOrgs_Control[[#This Row],[Row]]) = "No", IFERROR(INDEX(BudgetAppropData[President % Change], MATCH(INDEX(MemberOrgsData[CFDA], MemberOrgs_Control[[#This Row],[Row]]), BudgetAppropData[CFDA], 0)), 0) = 0),"", MemberOrgs_Control[[#This Row],[Row]]), "")</f>
        <v/>
      </c>
      <c r="L38" t="str">
        <f t="array" ref="L38">IFERROR(INDEX(MemberOrgsData[Auditee Name], MATCH(0, INDEX(COUNTIF($L$2:L37, MemberOrgsData[Auditee Name]),)+IF(MemberOrgsData[AUDITYEAR] &lt;&gt; SelectFiscalYear, 1, 0),0)), "")</f>
        <v>STANLEY M. ISAACS NEIGHBORHOOD CENTER, INC.</v>
      </c>
    </row>
    <row r="39" spans="1:12" x14ac:dyDescent="0.25">
      <c r="A39">
        <v>33</v>
      </c>
      <c r="B39">
        <f>IF($A39 &gt; MemberOrgs_NumRow, "", IFERROR(IF(SelectMemberOrgs = "*", $A39, _xlfn.AGGREGATE(15, 6, (1/(MemberOrgsData[Auditee Name] = SelectMemberOrgs))*ROW(MemberOrgsData[Auditee Name])*(1/(MemberOrgsData[AUDITYEAR] = SelectFiscalYear))*(MemberOrgsData[AUDITYEAR] = SelectFiscalYear), $A39)-MemberOrgs_TopRow), ""))</f>
        <v>77</v>
      </c>
      <c r="C39" t="str">
        <f>IFERROR(IF(OR(INDEX(MemberOrgsData[BudgetApprop?], MemberOrgs_Control[[#This Row],[Row]]) = "No", IFERROR(INDEX(BudgetAppropData[President % Change], MATCH(INDEX(MemberOrgsData[CFDA], MemberOrgs_Control[[#This Row],[Row]]), BudgetAppropData[CFDA], 0)), 0) = 0),"", MemberOrgs_Control[[#This Row],[Row]]), "")</f>
        <v/>
      </c>
      <c r="L39" t="str">
        <f t="array" ref="L39">IFERROR(INDEX(MemberOrgsData[Auditee Name], MATCH(0, INDEX(COUNTIF($L$2:L38, MemberOrgsData[Auditee Name]),)+IF(MemberOrgsData[AUDITYEAR] &lt;&gt; SelectFiscalYear, 1, 0),0)), "")</f>
        <v>THE CARTER BURDEN CENTER FOR THE AGING, INC.</v>
      </c>
    </row>
    <row r="40" spans="1:12" x14ac:dyDescent="0.25">
      <c r="A40">
        <v>34</v>
      </c>
      <c r="B40">
        <f>IF($A40 &gt; MemberOrgs_NumRow, "", IFERROR(IF(SelectMemberOrgs = "*", $A40, _xlfn.AGGREGATE(15, 6, (1/(MemberOrgsData[Auditee Name] = SelectMemberOrgs))*ROW(MemberOrgsData[Auditee Name])*(1/(MemberOrgsData[AUDITYEAR] = SelectFiscalYear))*(MemberOrgsData[AUDITYEAR] = SelectFiscalYear), $A40)-MemberOrgs_TopRow), ""))</f>
        <v>78</v>
      </c>
      <c r="C40">
        <f>IFERROR(IF(OR(INDEX(MemberOrgsData[BudgetApprop?], MemberOrgs_Control[[#This Row],[Row]]) = "No", IFERROR(INDEX(BudgetAppropData[President % Change], MATCH(INDEX(MemberOrgsData[CFDA], MemberOrgs_Control[[#This Row],[Row]]), BudgetAppropData[CFDA], 0)), 0) = 0),"", MemberOrgs_Control[[#This Row],[Row]]), "")</f>
        <v>78</v>
      </c>
      <c r="L40" t="str">
        <f t="array" ref="L40">IFERROR(INDEX(MemberOrgsData[Auditee Name], MATCH(0, INDEX(COUNTIF($L$2:L39, MemberOrgsData[Auditee Name]),)+IF(MemberOrgsData[AUDITYEAR] &lt;&gt; SelectFiscalYear, 1, 0),0)), "")</f>
        <v>THE CHILDREN'S VILLAGE, INC. AND AFFILIATES</v>
      </c>
    </row>
    <row r="41" spans="1:12" x14ac:dyDescent="0.25">
      <c r="A41">
        <v>35</v>
      </c>
      <c r="B41">
        <f>IF($A41 &gt; MemberOrgs_NumRow, "", IFERROR(IF(SelectMemberOrgs = "*", $A41, _xlfn.AGGREGATE(15, 6, (1/(MemberOrgsData[Auditee Name] = SelectMemberOrgs))*ROW(MemberOrgsData[Auditee Name])*(1/(MemberOrgsData[AUDITYEAR] = SelectFiscalYear))*(MemberOrgsData[AUDITYEAR] = SelectFiscalYear), $A41)-MemberOrgs_TopRow), ""))</f>
        <v>79</v>
      </c>
      <c r="C41">
        <f>IFERROR(IF(OR(INDEX(MemberOrgsData[BudgetApprop?], MemberOrgs_Control[[#This Row],[Row]]) = "No", IFERROR(INDEX(BudgetAppropData[President % Change], MATCH(INDEX(MemberOrgsData[CFDA], MemberOrgs_Control[[#This Row],[Row]]), BudgetAppropData[CFDA], 0)), 0) = 0),"", MemberOrgs_Control[[#This Row],[Row]]), "")</f>
        <v>79</v>
      </c>
      <c r="L41" t="str">
        <f t="array" ref="L41">IFERROR(INDEX(MemberOrgsData[Auditee Name], MATCH(0, INDEX(COUNTIF($L$2:L40, MemberOrgsData[Auditee Name]),)+IF(MemberOrgsData[AUDITYEAR] &lt;&gt; SelectFiscalYear, 1, 0),0)), "")</f>
        <v>THE FAMILY CENTER, INC.</v>
      </c>
    </row>
    <row r="42" spans="1:12" x14ac:dyDescent="0.25">
      <c r="A42">
        <v>36</v>
      </c>
      <c r="B42">
        <f>IF($A42 &gt; MemberOrgs_NumRow, "", IFERROR(IF(SelectMemberOrgs = "*", $A42, _xlfn.AGGREGATE(15, 6, (1/(MemberOrgsData[Auditee Name] = SelectMemberOrgs))*ROW(MemberOrgsData[Auditee Name])*(1/(MemberOrgsData[AUDITYEAR] = SelectFiscalYear))*(MemberOrgsData[AUDITYEAR] = SelectFiscalYear), $A42)-MemberOrgs_TopRow), ""))</f>
        <v>80</v>
      </c>
      <c r="C42">
        <f>IFERROR(IF(OR(INDEX(MemberOrgsData[BudgetApprop?], MemberOrgs_Control[[#This Row],[Row]]) = "No", IFERROR(INDEX(BudgetAppropData[President % Change], MATCH(INDEX(MemberOrgsData[CFDA], MemberOrgs_Control[[#This Row],[Row]]), BudgetAppropData[CFDA], 0)), 0) = 0),"", MemberOrgs_Control[[#This Row],[Row]]), "")</f>
        <v>80</v>
      </c>
      <c r="L42" t="str">
        <f t="array" ref="L42">IFERROR(INDEX(MemberOrgsData[Auditee Name], MATCH(0, INDEX(COUNTIF($L$2:L41, MemberOrgsData[Auditee Name]),)+IF(MemberOrgsData[AUDITYEAR] &lt;&gt; SelectFiscalYear, 1, 0),0)), "")</f>
        <v>TREMONT MONTEREY DAY CARE CENTER INC.</v>
      </c>
    </row>
    <row r="43" spans="1:12" x14ac:dyDescent="0.25">
      <c r="A43">
        <v>37</v>
      </c>
      <c r="B43">
        <f>IF($A43 &gt; MemberOrgs_NumRow, "", IFERROR(IF(SelectMemberOrgs = "*", $A43, _xlfn.AGGREGATE(15, 6, (1/(MemberOrgsData[Auditee Name] = SelectMemberOrgs))*ROW(MemberOrgsData[Auditee Name])*(1/(MemberOrgsData[AUDITYEAR] = SelectFiscalYear))*(MemberOrgsData[AUDITYEAR] = SelectFiscalYear), $A43)-MemberOrgs_TopRow), ""))</f>
        <v>81</v>
      </c>
      <c r="C43">
        <f>IFERROR(IF(OR(INDEX(MemberOrgsData[BudgetApprop?], MemberOrgs_Control[[#This Row],[Row]]) = "No", IFERROR(INDEX(BudgetAppropData[President % Change], MATCH(INDEX(MemberOrgsData[CFDA], MemberOrgs_Control[[#This Row],[Row]]), BudgetAppropData[CFDA], 0)), 0) = 0),"", MemberOrgs_Control[[#This Row],[Row]]), "")</f>
        <v>81</v>
      </c>
      <c r="L43" t="str">
        <f t="array" ref="L43">IFERROR(INDEX(MemberOrgsData[Auditee Name], MATCH(0, INDEX(COUNTIF($L$2:L42, MemberOrgsData[Auditee Name]),)+IF(MemberOrgsData[AUDITYEAR] &lt;&gt; SelectFiscalYear, 1, 0),0)), "")</f>
        <v>UNION SETTLEMENT ASSOCIATION, INC.</v>
      </c>
    </row>
    <row r="44" spans="1:12" x14ac:dyDescent="0.25">
      <c r="A44">
        <v>38</v>
      </c>
      <c r="B44" t="str">
        <f>IF($A44 &gt; MemberOrgs_NumRow, "", IFERROR(IF(SelectMemberOrgs = "*", $A44, _xlfn.AGGREGATE(15, 6, (1/(MemberOrgsData[Auditee Name] = SelectMemberOrgs))*ROW(MemberOrgsData[Auditee Name])*(1/(MemberOrgsData[AUDITYEAR] = SelectFiscalYear))*(MemberOrgsData[AUDITYEAR] = SelectFiscalYear), $A44)-MemberOrgs_TopRow), ""))</f>
        <v/>
      </c>
      <c r="C44" t="str">
        <f>IFERROR(IF(OR(INDEX(MemberOrgsData[BudgetApprop?], MemberOrgs_Control[[#This Row],[Row]]) = "No", IFERROR(INDEX(BudgetAppropData[President % Change], MATCH(INDEX(MemberOrgsData[CFDA], MemberOrgs_Control[[#This Row],[Row]]), BudgetAppropData[CFDA], 0)), 0) = 0),"", MemberOrgs_Control[[#This Row],[Row]]), "")</f>
        <v/>
      </c>
      <c r="L44" t="str">
        <f t="array" ref="L44">IFERROR(INDEX(MemberOrgsData[Auditee Name], MATCH(0, INDEX(COUNTIF($L$2:L43, MemberOrgsData[Auditee Name]),)+IF(MemberOrgsData[AUDITYEAR] &lt;&gt; SelectFiscalYear, 1, 0),0)), "")</f>
        <v>UNIVERSITY SETTLEMENT SOCIETY OF NEW YORK, INC</v>
      </c>
    </row>
    <row r="45" spans="1:12" x14ac:dyDescent="0.25">
      <c r="A45">
        <v>39</v>
      </c>
      <c r="B45" t="str">
        <f>IF($A45 &gt; MemberOrgs_NumRow, "", IFERROR(IF(SelectMemberOrgs = "*", $A45, _xlfn.AGGREGATE(15, 6, (1/(MemberOrgsData[Auditee Name] = SelectMemberOrgs))*ROW(MemberOrgsData[Auditee Name])*(1/(MemberOrgsData[AUDITYEAR] = SelectFiscalYear))*(MemberOrgsData[AUDITYEAR] = SelectFiscalYear), $A45)-MemberOrgs_TopRow), ""))</f>
        <v/>
      </c>
      <c r="C45" t="str">
        <f>IFERROR(IF(OR(INDEX(MemberOrgsData[BudgetApprop?], MemberOrgs_Control[[#This Row],[Row]]) = "No", IFERROR(INDEX(BudgetAppropData[President % Change], MATCH(INDEX(MemberOrgsData[CFDA], MemberOrgs_Control[[#This Row],[Row]]), BudgetAppropData[CFDA], 0)), 0) = 0),"", MemberOrgs_Control[[#This Row],[Row]]), "")</f>
        <v/>
      </c>
      <c r="L45" t="str">
        <f t="array" ref="L45">IFERROR(INDEX(MemberOrgsData[Auditee Name], MATCH(0, INDEX(COUNTIF($L$2:L44, MemberOrgsData[Auditee Name]),)+IF(MemberOrgsData[AUDITYEAR] &lt;&gt; SelectFiscalYear, 1, 0),0)), "")</f>
        <v>WOMEN'S PRISON ASSOCIATION AND HOME</v>
      </c>
    </row>
    <row r="46" spans="1:12" x14ac:dyDescent="0.25">
      <c r="A46">
        <v>40</v>
      </c>
      <c r="B46" t="str">
        <f>IF($A46 &gt; MemberOrgs_NumRow, "", IFERROR(IF(SelectMemberOrgs = "*", $A46, _xlfn.AGGREGATE(15, 6, (1/(MemberOrgsData[Auditee Name] = SelectMemberOrgs))*ROW(MemberOrgsData[Auditee Name])*(1/(MemberOrgsData[AUDITYEAR] = SelectFiscalYear))*(MemberOrgsData[AUDITYEAR] = SelectFiscalYear), $A46)-MemberOrgs_TopRow), ""))</f>
        <v/>
      </c>
      <c r="C46" t="str">
        <f>IFERROR(IF(OR(INDEX(MemberOrgsData[BudgetApprop?], MemberOrgs_Control[[#This Row],[Row]]) = "No", IFERROR(INDEX(BudgetAppropData[President % Change], MATCH(INDEX(MemberOrgsData[CFDA], MemberOrgs_Control[[#This Row],[Row]]), BudgetAppropData[CFDA], 0)), 0) = 0),"", MemberOrgs_Control[[#This Row],[Row]]), "")</f>
        <v/>
      </c>
      <c r="L46" t="str">
        <f t="array" ref="L46">IFERROR(INDEX(MemberOrgsData[Auditee Name], MATCH(0, INDEX(COUNTIF($L$2:L45, MemberOrgsData[Auditee Name]),)+IF(MemberOrgsData[AUDITYEAR] &lt;&gt; SelectFiscalYear, 1, 0),0)), "")</f>
        <v/>
      </c>
    </row>
    <row r="47" spans="1:12" x14ac:dyDescent="0.25">
      <c r="A47">
        <v>41</v>
      </c>
      <c r="B47" t="str">
        <f>IF($A47 &gt; MemberOrgs_NumRow, "", IFERROR(IF(SelectMemberOrgs = "*", $A47, _xlfn.AGGREGATE(15, 6, (1/(MemberOrgsData[Auditee Name] = SelectMemberOrgs))*ROW(MemberOrgsData[Auditee Name])*(1/(MemberOrgsData[AUDITYEAR] = SelectFiscalYear))*(MemberOrgsData[AUDITYEAR] = SelectFiscalYear), $A47)-MemberOrgs_TopRow), ""))</f>
        <v/>
      </c>
      <c r="C47" t="str">
        <f>IFERROR(IF(OR(INDEX(MemberOrgsData[BudgetApprop?], MemberOrgs_Control[[#This Row],[Row]]) = "No", IFERROR(INDEX(BudgetAppropData[President % Change], MATCH(INDEX(MemberOrgsData[CFDA], MemberOrgs_Control[[#This Row],[Row]]), BudgetAppropData[CFDA], 0)), 0) = 0),"", MemberOrgs_Control[[#This Row],[Row]]), "")</f>
        <v/>
      </c>
      <c r="L47" t="str">
        <f t="array" ref="L47">IFERROR(INDEX(MemberOrgsData[Auditee Name], MATCH(0, INDEX(COUNTIF($L$2:L46, MemberOrgsData[Auditee Name]),)+IF(MemberOrgsData[AUDITYEAR] &lt;&gt; SelectFiscalYear, 1, 0),0)), "")</f>
        <v/>
      </c>
    </row>
    <row r="48" spans="1:12" x14ac:dyDescent="0.25">
      <c r="A48">
        <v>42</v>
      </c>
      <c r="B48" t="str">
        <f>IF($A48 &gt; MemberOrgs_NumRow, "", IFERROR(IF(SelectMemberOrgs = "*", $A48, _xlfn.AGGREGATE(15, 6, (1/(MemberOrgsData[Auditee Name] = SelectMemberOrgs))*ROW(MemberOrgsData[Auditee Name])*(1/(MemberOrgsData[AUDITYEAR] = SelectFiscalYear))*(MemberOrgsData[AUDITYEAR] = SelectFiscalYear), $A48)-MemberOrgs_TopRow), ""))</f>
        <v/>
      </c>
      <c r="C48" t="str">
        <f>IFERROR(IF(OR(INDEX(MemberOrgsData[BudgetApprop?], MemberOrgs_Control[[#This Row],[Row]]) = "No", IFERROR(INDEX(BudgetAppropData[President % Change], MATCH(INDEX(MemberOrgsData[CFDA], MemberOrgs_Control[[#This Row],[Row]]), BudgetAppropData[CFDA], 0)), 0) = 0),"", MemberOrgs_Control[[#This Row],[Row]]), "")</f>
        <v/>
      </c>
      <c r="L48" t="str">
        <f t="array" ref="L48">IFERROR(INDEX(MemberOrgsData[Auditee Name], MATCH(0, INDEX(COUNTIF($L$2:L47, MemberOrgsData[Auditee Name]),)+IF(MemberOrgsData[AUDITYEAR] &lt;&gt; SelectFiscalYear, 1, 0),0)), "")</f>
        <v/>
      </c>
    </row>
    <row r="49" spans="1:12" x14ac:dyDescent="0.25">
      <c r="A49">
        <v>43</v>
      </c>
      <c r="B49" t="str">
        <f>IF($A49 &gt; MemberOrgs_NumRow, "", IFERROR(IF(SelectMemberOrgs = "*", $A49, _xlfn.AGGREGATE(15, 6, (1/(MemberOrgsData[Auditee Name] = SelectMemberOrgs))*ROW(MemberOrgsData[Auditee Name])*(1/(MemberOrgsData[AUDITYEAR] = SelectFiscalYear))*(MemberOrgsData[AUDITYEAR] = SelectFiscalYear), $A49)-MemberOrgs_TopRow), ""))</f>
        <v/>
      </c>
      <c r="C49" t="str">
        <f>IFERROR(IF(OR(INDEX(MemberOrgsData[BudgetApprop?], MemberOrgs_Control[[#This Row],[Row]]) = "No", IFERROR(INDEX(BudgetAppropData[President % Change], MATCH(INDEX(MemberOrgsData[CFDA], MemberOrgs_Control[[#This Row],[Row]]), BudgetAppropData[CFDA], 0)), 0) = 0),"", MemberOrgs_Control[[#This Row],[Row]]), "")</f>
        <v/>
      </c>
      <c r="L49" t="str">
        <f t="array" ref="L49">IFERROR(INDEX(MemberOrgsData[Auditee Name], MATCH(0, INDEX(COUNTIF($L$2:L48, MemberOrgsData[Auditee Name]),)+IF(MemberOrgsData[AUDITYEAR] &lt;&gt; SelectFiscalYear, 1, 0),0)), "")</f>
        <v/>
      </c>
    </row>
    <row r="50" spans="1:12" x14ac:dyDescent="0.25">
      <c r="A50">
        <v>44</v>
      </c>
      <c r="B50" t="str">
        <f>IF($A50 &gt; MemberOrgs_NumRow, "", IFERROR(IF(SelectMemberOrgs = "*", $A50, _xlfn.AGGREGATE(15, 6, (1/(MemberOrgsData[Auditee Name] = SelectMemberOrgs))*ROW(MemberOrgsData[Auditee Name])*(1/(MemberOrgsData[AUDITYEAR] = SelectFiscalYear))*(MemberOrgsData[AUDITYEAR] = SelectFiscalYear), $A50)-MemberOrgs_TopRow), ""))</f>
        <v/>
      </c>
      <c r="C50" t="str">
        <f>IFERROR(IF(OR(INDEX(MemberOrgsData[BudgetApprop?], MemberOrgs_Control[[#This Row],[Row]]) = "No", IFERROR(INDEX(BudgetAppropData[President % Change], MATCH(INDEX(MemberOrgsData[CFDA], MemberOrgs_Control[[#This Row],[Row]]), BudgetAppropData[CFDA], 0)), 0) = 0),"", MemberOrgs_Control[[#This Row],[Row]]), "")</f>
        <v/>
      </c>
      <c r="L50" t="str">
        <f t="array" ref="L50">IFERROR(INDEX(MemberOrgsData[Auditee Name], MATCH(0, INDEX(COUNTIF($L$2:L49, MemberOrgsData[Auditee Name]),)+IF(MemberOrgsData[AUDITYEAR] &lt;&gt; SelectFiscalYear, 1, 0),0)), "")</f>
        <v/>
      </c>
    </row>
    <row r="51" spans="1:12" x14ac:dyDescent="0.25">
      <c r="A51">
        <v>45</v>
      </c>
      <c r="B51" t="str">
        <f>IF($A51 &gt; MemberOrgs_NumRow, "", IFERROR(IF(SelectMemberOrgs = "*", $A51, _xlfn.AGGREGATE(15, 6, (1/(MemberOrgsData[Auditee Name] = SelectMemberOrgs))*ROW(MemberOrgsData[Auditee Name])*(1/(MemberOrgsData[AUDITYEAR] = SelectFiscalYear))*(MemberOrgsData[AUDITYEAR] = SelectFiscalYear), $A51)-MemberOrgs_TopRow), ""))</f>
        <v/>
      </c>
      <c r="C51" t="str">
        <f>IFERROR(IF(OR(INDEX(MemberOrgsData[BudgetApprop?], MemberOrgs_Control[[#This Row],[Row]]) = "No", IFERROR(INDEX(BudgetAppropData[President % Change], MATCH(INDEX(MemberOrgsData[CFDA], MemberOrgs_Control[[#This Row],[Row]]), BudgetAppropData[CFDA], 0)), 0) = 0),"", MemberOrgs_Control[[#This Row],[Row]]), "")</f>
        <v/>
      </c>
      <c r="L51" t="str">
        <f t="array" ref="L51">IFERROR(INDEX(MemberOrgsData[Auditee Name], MATCH(0, INDEX(COUNTIF($L$2:L50, MemberOrgsData[Auditee Name]),)+IF(MemberOrgsData[AUDITYEAR] &lt;&gt; SelectFiscalYear, 1, 0),0)), "")</f>
        <v/>
      </c>
    </row>
    <row r="52" spans="1:12" x14ac:dyDescent="0.25">
      <c r="A52">
        <v>46</v>
      </c>
      <c r="B52" t="str">
        <f>IF($A52 &gt; MemberOrgs_NumRow, "", IFERROR(IF(SelectMemberOrgs = "*", $A52, _xlfn.AGGREGATE(15, 6, (1/(MemberOrgsData[Auditee Name] = SelectMemberOrgs))*ROW(MemberOrgsData[Auditee Name])*(1/(MemberOrgsData[AUDITYEAR] = SelectFiscalYear))*(MemberOrgsData[AUDITYEAR] = SelectFiscalYear), $A52)-MemberOrgs_TopRow), ""))</f>
        <v/>
      </c>
      <c r="C52" t="str">
        <f>IFERROR(IF(OR(INDEX(MemberOrgsData[BudgetApprop?], MemberOrgs_Control[[#This Row],[Row]]) = "No", IFERROR(INDEX(BudgetAppropData[President % Change], MATCH(INDEX(MemberOrgsData[CFDA], MemberOrgs_Control[[#This Row],[Row]]), BudgetAppropData[CFDA], 0)), 0) = 0),"", MemberOrgs_Control[[#This Row],[Row]]), "")</f>
        <v/>
      </c>
      <c r="L52" t="str">
        <f t="array" ref="L52">IFERROR(INDEX(MemberOrgsData[Auditee Name], MATCH(0, INDEX(COUNTIF($L$2:L51, MemberOrgsData[Auditee Name]),)+IF(MemberOrgsData[AUDITYEAR] &lt;&gt; SelectFiscalYear, 1, 0),0)), "")</f>
        <v/>
      </c>
    </row>
    <row r="53" spans="1:12" x14ac:dyDescent="0.25">
      <c r="A53">
        <v>47</v>
      </c>
      <c r="B53" t="str">
        <f>IF($A53 &gt; MemberOrgs_NumRow, "", IFERROR(IF(SelectMemberOrgs = "*", $A53, _xlfn.AGGREGATE(15, 6, (1/(MemberOrgsData[Auditee Name] = SelectMemberOrgs))*ROW(MemberOrgsData[Auditee Name])*(1/(MemberOrgsData[AUDITYEAR] = SelectFiscalYear))*(MemberOrgsData[AUDITYEAR] = SelectFiscalYear), $A53)-MemberOrgs_TopRow), ""))</f>
        <v/>
      </c>
      <c r="C53" t="str">
        <f>IFERROR(IF(OR(INDEX(MemberOrgsData[BudgetApprop?], MemberOrgs_Control[[#This Row],[Row]]) = "No", IFERROR(INDEX(BudgetAppropData[President % Change], MATCH(INDEX(MemberOrgsData[CFDA], MemberOrgs_Control[[#This Row],[Row]]), BudgetAppropData[CFDA], 0)), 0) = 0),"", MemberOrgs_Control[[#This Row],[Row]]), "")</f>
        <v/>
      </c>
      <c r="L53" t="str">
        <f t="array" ref="L53">IFERROR(INDEX(MemberOrgsData[Auditee Name], MATCH(0, INDEX(COUNTIF($L$2:L52, MemberOrgsData[Auditee Name]),)+IF(MemberOrgsData[AUDITYEAR] &lt;&gt; SelectFiscalYear, 1, 0),0)), "")</f>
        <v/>
      </c>
    </row>
    <row r="54" spans="1:12" x14ac:dyDescent="0.25">
      <c r="A54">
        <v>48</v>
      </c>
      <c r="B54" t="str">
        <f>IF($A54 &gt; MemberOrgs_NumRow, "", IFERROR(IF(SelectMemberOrgs = "*", $A54, _xlfn.AGGREGATE(15, 6, (1/(MemberOrgsData[Auditee Name] = SelectMemberOrgs))*ROW(MemberOrgsData[Auditee Name])*(1/(MemberOrgsData[AUDITYEAR] = SelectFiscalYear))*(MemberOrgsData[AUDITYEAR] = SelectFiscalYear), $A54)-MemberOrgs_TopRow), ""))</f>
        <v/>
      </c>
      <c r="C54" t="str">
        <f>IFERROR(IF(OR(INDEX(MemberOrgsData[BudgetApprop?], MemberOrgs_Control[[#This Row],[Row]]) = "No", IFERROR(INDEX(BudgetAppropData[President % Change], MATCH(INDEX(MemberOrgsData[CFDA], MemberOrgs_Control[[#This Row],[Row]]), BudgetAppropData[CFDA], 0)), 0) = 0),"", MemberOrgs_Control[[#This Row],[Row]]), "")</f>
        <v/>
      </c>
      <c r="L54" t="str">
        <f t="array" ref="L54">IFERROR(INDEX(MemberOrgsData[Auditee Name], MATCH(0, INDEX(COUNTIF($L$2:L53, MemberOrgsData[Auditee Name]),)+IF(MemberOrgsData[AUDITYEAR] &lt;&gt; SelectFiscalYear, 1, 0),0)), "")</f>
        <v/>
      </c>
    </row>
    <row r="55" spans="1:12" x14ac:dyDescent="0.25">
      <c r="A55">
        <v>49</v>
      </c>
      <c r="B55" t="str">
        <f>IF($A55 &gt; MemberOrgs_NumRow, "", IFERROR(IF(SelectMemberOrgs = "*", $A55, _xlfn.AGGREGATE(15, 6, (1/(MemberOrgsData[Auditee Name] = SelectMemberOrgs))*ROW(MemberOrgsData[Auditee Name])*(1/(MemberOrgsData[AUDITYEAR] = SelectFiscalYear))*(MemberOrgsData[AUDITYEAR] = SelectFiscalYear), $A55)-MemberOrgs_TopRow), ""))</f>
        <v/>
      </c>
      <c r="C55" t="str">
        <f>IFERROR(IF(OR(INDEX(MemberOrgsData[BudgetApprop?], MemberOrgs_Control[[#This Row],[Row]]) = "No", IFERROR(INDEX(BudgetAppropData[President % Change], MATCH(INDEX(MemberOrgsData[CFDA], MemberOrgs_Control[[#This Row],[Row]]), BudgetAppropData[CFDA], 0)), 0) = 0),"", MemberOrgs_Control[[#This Row],[Row]]), "")</f>
        <v/>
      </c>
      <c r="L55" t="str">
        <f t="array" ref="L55">IFERROR(INDEX(MemberOrgsData[Auditee Name], MATCH(0, INDEX(COUNTIF($L$2:L54, MemberOrgsData[Auditee Name]),)+IF(MemberOrgsData[AUDITYEAR] &lt;&gt; SelectFiscalYear, 1, 0),0)), "")</f>
        <v/>
      </c>
    </row>
    <row r="56" spans="1:12" x14ac:dyDescent="0.25">
      <c r="A56">
        <v>50</v>
      </c>
      <c r="B56" t="str">
        <f>IF($A56 &gt; MemberOrgs_NumRow, "", IFERROR(IF(SelectMemberOrgs = "*", $A56, _xlfn.AGGREGATE(15, 6, (1/(MemberOrgsData[Auditee Name] = SelectMemberOrgs))*ROW(MemberOrgsData[Auditee Name])*(1/(MemberOrgsData[AUDITYEAR] = SelectFiscalYear))*(MemberOrgsData[AUDITYEAR] = SelectFiscalYear), $A56)-MemberOrgs_TopRow), ""))</f>
        <v/>
      </c>
      <c r="C56" t="str">
        <f>IFERROR(IF(OR(INDEX(MemberOrgsData[BudgetApprop?], MemberOrgs_Control[[#This Row],[Row]]) = "No", IFERROR(INDEX(BudgetAppropData[President % Change], MATCH(INDEX(MemberOrgsData[CFDA], MemberOrgs_Control[[#This Row],[Row]]), BudgetAppropData[CFDA], 0)), 0) = 0),"", MemberOrgs_Control[[#This Row],[Row]]), "")</f>
        <v/>
      </c>
      <c r="L56" t="str">
        <f t="array" ref="L56">IFERROR(INDEX(MemberOrgsData[Auditee Name], MATCH(0, INDEX(COUNTIF($L$2:L55, MemberOrgsData[Auditee Name]),)+IF(MemberOrgsData[AUDITYEAR] &lt;&gt; SelectFiscalYear, 1, 0),0)), "")</f>
        <v/>
      </c>
    </row>
    <row r="57" spans="1:12" x14ac:dyDescent="0.25">
      <c r="A57">
        <v>51</v>
      </c>
      <c r="B57" t="str">
        <f>IF($A57 &gt; MemberOrgs_NumRow, "", IFERROR(IF(SelectMemberOrgs = "*", $A57, _xlfn.AGGREGATE(15, 6, (1/(MemberOrgsData[Auditee Name] = SelectMemberOrgs))*ROW(MemberOrgsData[Auditee Name])*(1/(MemberOrgsData[AUDITYEAR] = SelectFiscalYear))*(MemberOrgsData[AUDITYEAR] = SelectFiscalYear), $A57)-MemberOrgs_TopRow), ""))</f>
        <v/>
      </c>
      <c r="C57" t="str">
        <f>IFERROR(IF(OR(INDEX(MemberOrgsData[BudgetApprop?], MemberOrgs_Control[[#This Row],[Row]]) = "No", IFERROR(INDEX(BudgetAppropData[President % Change], MATCH(INDEX(MemberOrgsData[CFDA], MemberOrgs_Control[[#This Row],[Row]]), BudgetAppropData[CFDA], 0)), 0) = 0),"", MemberOrgs_Control[[#This Row],[Row]]), "")</f>
        <v/>
      </c>
      <c r="L57" t="str">
        <f t="array" ref="L57">IFERROR(INDEX(MemberOrgsData[Auditee Name], MATCH(0, INDEX(COUNTIF($L$2:L56, MemberOrgsData[Auditee Name]),)+IF(MemberOrgsData[AUDITYEAR] &lt;&gt; SelectFiscalYear, 1, 0),0)), "")</f>
        <v/>
      </c>
    </row>
    <row r="58" spans="1:12" x14ac:dyDescent="0.25">
      <c r="A58">
        <v>52</v>
      </c>
      <c r="B58" t="str">
        <f>IF($A58 &gt; MemberOrgs_NumRow, "", IFERROR(IF(SelectMemberOrgs = "*", $A58, _xlfn.AGGREGATE(15, 6, (1/(MemberOrgsData[Auditee Name] = SelectMemberOrgs))*ROW(MemberOrgsData[Auditee Name])*(1/(MemberOrgsData[AUDITYEAR] = SelectFiscalYear))*(MemberOrgsData[AUDITYEAR] = SelectFiscalYear), $A58)-MemberOrgs_TopRow), ""))</f>
        <v/>
      </c>
      <c r="C58" t="str">
        <f>IFERROR(IF(OR(INDEX(MemberOrgsData[BudgetApprop?], MemberOrgs_Control[[#This Row],[Row]]) = "No", IFERROR(INDEX(BudgetAppropData[President % Change], MATCH(INDEX(MemberOrgsData[CFDA], MemberOrgs_Control[[#This Row],[Row]]), BudgetAppropData[CFDA], 0)), 0) = 0),"", MemberOrgs_Control[[#This Row],[Row]]), "")</f>
        <v/>
      </c>
      <c r="L58" t="str">
        <f t="array" ref="L58">IFERROR(INDEX(MemberOrgsData[Auditee Name], MATCH(0, INDEX(COUNTIF($L$2:L57, MemberOrgsData[Auditee Name]),)+IF(MemberOrgsData[AUDITYEAR] &lt;&gt; SelectFiscalYear, 1, 0),0)), "")</f>
        <v/>
      </c>
    </row>
    <row r="59" spans="1:12" x14ac:dyDescent="0.25">
      <c r="A59">
        <v>53</v>
      </c>
      <c r="B59" t="str">
        <f>IF($A59 &gt; MemberOrgs_NumRow, "", IFERROR(IF(SelectMemberOrgs = "*", $A59, _xlfn.AGGREGATE(15, 6, (1/(MemberOrgsData[Auditee Name] = SelectMemberOrgs))*ROW(MemberOrgsData[Auditee Name])*(1/(MemberOrgsData[AUDITYEAR] = SelectFiscalYear))*(MemberOrgsData[AUDITYEAR] = SelectFiscalYear), $A59)-MemberOrgs_TopRow), ""))</f>
        <v/>
      </c>
      <c r="C59" t="str">
        <f>IFERROR(IF(OR(INDEX(MemberOrgsData[BudgetApprop?], MemberOrgs_Control[[#This Row],[Row]]) = "No", IFERROR(INDEX(BudgetAppropData[President % Change], MATCH(INDEX(MemberOrgsData[CFDA], MemberOrgs_Control[[#This Row],[Row]]), BudgetAppropData[CFDA], 0)), 0) = 0),"", MemberOrgs_Control[[#This Row],[Row]]), "")</f>
        <v/>
      </c>
      <c r="L59" t="str">
        <f t="array" ref="L59">IFERROR(INDEX(MemberOrgsData[Auditee Name], MATCH(0, INDEX(COUNTIF($L$2:L58, MemberOrgsData[Auditee Name]),)+IF(MemberOrgsData[AUDITYEAR] &lt;&gt; SelectFiscalYear, 1, 0),0)), "")</f>
        <v/>
      </c>
    </row>
    <row r="60" spans="1:12" x14ac:dyDescent="0.25">
      <c r="A60">
        <v>54</v>
      </c>
      <c r="B60" t="str">
        <f>IF($A60 &gt; MemberOrgs_NumRow, "", IFERROR(IF(SelectMemberOrgs = "*", $A60, _xlfn.AGGREGATE(15, 6, (1/(MemberOrgsData[Auditee Name] = SelectMemberOrgs))*ROW(MemberOrgsData[Auditee Name])*(1/(MemberOrgsData[AUDITYEAR] = SelectFiscalYear))*(MemberOrgsData[AUDITYEAR] = SelectFiscalYear), $A60)-MemberOrgs_TopRow), ""))</f>
        <v/>
      </c>
      <c r="C60" t="str">
        <f>IFERROR(IF(OR(INDEX(MemberOrgsData[BudgetApprop?], MemberOrgs_Control[[#This Row],[Row]]) = "No", IFERROR(INDEX(BudgetAppropData[President % Change], MATCH(INDEX(MemberOrgsData[CFDA], MemberOrgs_Control[[#This Row],[Row]]), BudgetAppropData[CFDA], 0)), 0) = 0),"", MemberOrgs_Control[[#This Row],[Row]]), "")</f>
        <v/>
      </c>
      <c r="L60" t="str">
        <f t="array" ref="L60">IFERROR(INDEX(MemberOrgsData[Auditee Name], MATCH(0, INDEX(COUNTIF($L$2:L59, MemberOrgsData[Auditee Name]),)+IF(MemberOrgsData[AUDITYEAR] &lt;&gt; SelectFiscalYear, 1, 0),0)), "")</f>
        <v/>
      </c>
    </row>
    <row r="61" spans="1:12" x14ac:dyDescent="0.25">
      <c r="A61">
        <v>55</v>
      </c>
      <c r="B61" t="str">
        <f>IF($A61 &gt; MemberOrgs_NumRow, "", IFERROR(IF(SelectMemberOrgs = "*", $A61, _xlfn.AGGREGATE(15, 6, (1/(MemberOrgsData[Auditee Name] = SelectMemberOrgs))*ROW(MemberOrgsData[Auditee Name])*(1/(MemberOrgsData[AUDITYEAR] = SelectFiscalYear))*(MemberOrgsData[AUDITYEAR] = SelectFiscalYear), $A61)-MemberOrgs_TopRow), ""))</f>
        <v/>
      </c>
      <c r="C61" t="str">
        <f>IFERROR(IF(OR(INDEX(MemberOrgsData[BudgetApprop?], MemberOrgs_Control[[#This Row],[Row]]) = "No", IFERROR(INDEX(BudgetAppropData[President % Change], MATCH(INDEX(MemberOrgsData[CFDA], MemberOrgs_Control[[#This Row],[Row]]), BudgetAppropData[CFDA], 0)), 0) = 0),"", MemberOrgs_Control[[#This Row],[Row]]), "")</f>
        <v/>
      </c>
      <c r="L61" t="str">
        <f t="array" ref="L61">IFERROR(INDEX(MemberOrgsData[Auditee Name], MATCH(0, INDEX(COUNTIF($L$2:L60, MemberOrgsData[Auditee Name]),)+IF(MemberOrgsData[AUDITYEAR] &lt;&gt; SelectFiscalYear, 1, 0),0)), "")</f>
        <v/>
      </c>
    </row>
    <row r="62" spans="1:12" x14ac:dyDescent="0.25">
      <c r="A62">
        <v>56</v>
      </c>
      <c r="B62" t="str">
        <f>IF($A62 &gt; MemberOrgs_NumRow, "", IFERROR(IF(SelectMemberOrgs = "*", $A62, _xlfn.AGGREGATE(15, 6, (1/(MemberOrgsData[Auditee Name] = SelectMemberOrgs))*ROW(MemberOrgsData[Auditee Name])*(1/(MemberOrgsData[AUDITYEAR] = SelectFiscalYear))*(MemberOrgsData[AUDITYEAR] = SelectFiscalYear), $A62)-MemberOrgs_TopRow), ""))</f>
        <v/>
      </c>
      <c r="C62" t="str">
        <f>IFERROR(IF(OR(INDEX(MemberOrgsData[BudgetApprop?], MemberOrgs_Control[[#This Row],[Row]]) = "No", IFERROR(INDEX(BudgetAppropData[President % Change], MATCH(INDEX(MemberOrgsData[CFDA], MemberOrgs_Control[[#This Row],[Row]]), BudgetAppropData[CFDA], 0)), 0) = 0),"", MemberOrgs_Control[[#This Row],[Row]]), "")</f>
        <v/>
      </c>
      <c r="L62" t="str">
        <f t="array" ref="L62">IFERROR(INDEX(MemberOrgsData[Auditee Name], MATCH(0, INDEX(COUNTIF($L$2:L61, MemberOrgsData[Auditee Name]),)+IF(MemberOrgsData[AUDITYEAR] &lt;&gt; SelectFiscalYear, 1, 0),0)), "")</f>
        <v/>
      </c>
    </row>
    <row r="63" spans="1:12" x14ac:dyDescent="0.25">
      <c r="A63">
        <v>57</v>
      </c>
      <c r="B63" t="str">
        <f>IF($A63 &gt; MemberOrgs_NumRow, "", IFERROR(IF(SelectMemberOrgs = "*", $A63, _xlfn.AGGREGATE(15, 6, (1/(MemberOrgsData[Auditee Name] = SelectMemberOrgs))*ROW(MemberOrgsData[Auditee Name])*(1/(MemberOrgsData[AUDITYEAR] = SelectFiscalYear))*(MemberOrgsData[AUDITYEAR] = SelectFiscalYear), $A63)-MemberOrgs_TopRow), ""))</f>
        <v/>
      </c>
      <c r="C63" t="str">
        <f>IFERROR(IF(OR(INDEX(MemberOrgsData[BudgetApprop?], MemberOrgs_Control[[#This Row],[Row]]) = "No", IFERROR(INDEX(BudgetAppropData[President % Change], MATCH(INDEX(MemberOrgsData[CFDA], MemberOrgs_Control[[#This Row],[Row]]), BudgetAppropData[CFDA], 0)), 0) = 0),"", MemberOrgs_Control[[#This Row],[Row]]), "")</f>
        <v/>
      </c>
      <c r="L63" t="str">
        <f t="array" ref="L63">IFERROR(INDEX(MemberOrgsData[Auditee Name], MATCH(0, INDEX(COUNTIF($L$2:L62, MemberOrgsData[Auditee Name]),)+IF(MemberOrgsData[AUDITYEAR] &lt;&gt; SelectFiscalYear, 1, 0),0)), "")</f>
        <v/>
      </c>
    </row>
    <row r="64" spans="1:12" x14ac:dyDescent="0.25">
      <c r="A64">
        <v>58</v>
      </c>
      <c r="B64" t="str">
        <f>IF($A64 &gt; MemberOrgs_NumRow, "", IFERROR(IF(SelectMemberOrgs = "*", $A64, _xlfn.AGGREGATE(15, 6, (1/(MemberOrgsData[Auditee Name] = SelectMemberOrgs))*ROW(MemberOrgsData[Auditee Name])*(1/(MemberOrgsData[AUDITYEAR] = SelectFiscalYear))*(MemberOrgsData[AUDITYEAR] = SelectFiscalYear), $A64)-MemberOrgs_TopRow), ""))</f>
        <v/>
      </c>
      <c r="C64" t="str">
        <f>IFERROR(IF(OR(INDEX(MemberOrgsData[BudgetApprop?], MemberOrgs_Control[[#This Row],[Row]]) = "No", IFERROR(INDEX(BudgetAppropData[President % Change], MATCH(INDEX(MemberOrgsData[CFDA], MemberOrgs_Control[[#This Row],[Row]]), BudgetAppropData[CFDA], 0)), 0) = 0),"", MemberOrgs_Control[[#This Row],[Row]]), "")</f>
        <v/>
      </c>
      <c r="L64" t="str">
        <f t="array" ref="L64">IFERROR(INDEX(MemberOrgsData[Auditee Name], MATCH(0, INDEX(COUNTIF($L$2:L63, MemberOrgsData[Auditee Name]),)+IF(MemberOrgsData[AUDITYEAR] &lt;&gt; SelectFiscalYear, 1, 0),0)), "")</f>
        <v/>
      </c>
    </row>
    <row r="65" spans="1:12" x14ac:dyDescent="0.25">
      <c r="A65">
        <v>59</v>
      </c>
      <c r="B65" t="str">
        <f>IF($A65 &gt; MemberOrgs_NumRow, "", IFERROR(IF(SelectMemberOrgs = "*", $A65, _xlfn.AGGREGATE(15, 6, (1/(MemberOrgsData[Auditee Name] = SelectMemberOrgs))*ROW(MemberOrgsData[Auditee Name])*(1/(MemberOrgsData[AUDITYEAR] = SelectFiscalYear))*(MemberOrgsData[AUDITYEAR] = SelectFiscalYear), $A65)-MemberOrgs_TopRow), ""))</f>
        <v/>
      </c>
      <c r="C65" t="str">
        <f>IFERROR(IF(OR(INDEX(MemberOrgsData[BudgetApprop?], MemberOrgs_Control[[#This Row],[Row]]) = "No", IFERROR(INDEX(BudgetAppropData[President % Change], MATCH(INDEX(MemberOrgsData[CFDA], MemberOrgs_Control[[#This Row],[Row]]), BudgetAppropData[CFDA], 0)), 0) = 0),"", MemberOrgs_Control[[#This Row],[Row]]), "")</f>
        <v/>
      </c>
      <c r="L65" t="str">
        <f t="array" ref="L65">IFERROR(INDEX(MemberOrgsData[Auditee Name], MATCH(0, INDEX(COUNTIF($L$2:L64, MemberOrgsData[Auditee Name]),)+IF(MemberOrgsData[AUDITYEAR] &lt;&gt; SelectFiscalYear, 1, 0),0)), "")</f>
        <v/>
      </c>
    </row>
    <row r="66" spans="1:12" x14ac:dyDescent="0.25">
      <c r="A66">
        <v>60</v>
      </c>
      <c r="B66" t="str">
        <f>IF($A66 &gt; MemberOrgs_NumRow, "", IFERROR(IF(SelectMemberOrgs = "*", $A66, _xlfn.AGGREGATE(15, 6, (1/(MemberOrgsData[Auditee Name] = SelectMemberOrgs))*ROW(MemberOrgsData[Auditee Name])*(1/(MemberOrgsData[AUDITYEAR] = SelectFiscalYear))*(MemberOrgsData[AUDITYEAR] = SelectFiscalYear), $A66)-MemberOrgs_TopRow), ""))</f>
        <v/>
      </c>
      <c r="C66" t="str">
        <f>IFERROR(IF(OR(INDEX(MemberOrgsData[BudgetApprop?], MemberOrgs_Control[[#This Row],[Row]]) = "No", IFERROR(INDEX(BudgetAppropData[President % Change], MATCH(INDEX(MemberOrgsData[CFDA], MemberOrgs_Control[[#This Row],[Row]]), BudgetAppropData[CFDA], 0)), 0) = 0),"", MemberOrgs_Control[[#This Row],[Row]]), "")</f>
        <v/>
      </c>
      <c r="L66" t="str">
        <f t="array" ref="L66">IFERROR(INDEX(MemberOrgsData[Auditee Name], MATCH(0, INDEX(COUNTIF($L$2:L65, MemberOrgsData[Auditee Name]),)+IF(MemberOrgsData[AUDITYEAR] &lt;&gt; SelectFiscalYear, 1, 0),0)), "")</f>
        <v/>
      </c>
    </row>
    <row r="67" spans="1:12" x14ac:dyDescent="0.25">
      <c r="A67">
        <v>61</v>
      </c>
      <c r="B67" t="str">
        <f>IF($A67 &gt; MemberOrgs_NumRow, "", IFERROR(IF(SelectMemberOrgs = "*", $A67, _xlfn.AGGREGATE(15, 6, (1/(MemberOrgsData[Auditee Name] = SelectMemberOrgs))*ROW(MemberOrgsData[Auditee Name])*(1/(MemberOrgsData[AUDITYEAR] = SelectFiscalYear))*(MemberOrgsData[AUDITYEAR] = SelectFiscalYear), $A67)-MemberOrgs_TopRow), ""))</f>
        <v/>
      </c>
      <c r="C67" t="str">
        <f>IFERROR(IF(OR(INDEX(MemberOrgsData[BudgetApprop?], MemberOrgs_Control[[#This Row],[Row]]) = "No", IFERROR(INDEX(BudgetAppropData[President % Change], MATCH(INDEX(MemberOrgsData[CFDA], MemberOrgs_Control[[#This Row],[Row]]), BudgetAppropData[CFDA], 0)), 0) = 0),"", MemberOrgs_Control[[#This Row],[Row]]), "")</f>
        <v/>
      </c>
      <c r="L67" t="str">
        <f t="array" ref="L67">IFERROR(INDEX(MemberOrgsData[Auditee Name], MATCH(0, INDEX(COUNTIF($L$2:L66, MemberOrgsData[Auditee Name]),)+IF(MemberOrgsData[AUDITYEAR] &lt;&gt; SelectFiscalYear, 1, 0),0)), "")</f>
        <v/>
      </c>
    </row>
    <row r="68" spans="1:12" x14ac:dyDescent="0.25">
      <c r="A68">
        <v>62</v>
      </c>
      <c r="B68" t="str">
        <f>IF($A68 &gt; MemberOrgs_NumRow, "", IFERROR(IF(SelectMemberOrgs = "*", $A68, _xlfn.AGGREGATE(15, 6, (1/(MemberOrgsData[Auditee Name] = SelectMemberOrgs))*ROW(MemberOrgsData[Auditee Name])*(1/(MemberOrgsData[AUDITYEAR] = SelectFiscalYear))*(MemberOrgsData[AUDITYEAR] = SelectFiscalYear), $A68)-MemberOrgs_TopRow), ""))</f>
        <v/>
      </c>
      <c r="C68" t="str">
        <f>IFERROR(IF(OR(INDEX(MemberOrgsData[BudgetApprop?], MemberOrgs_Control[[#This Row],[Row]]) = "No", IFERROR(INDEX(BudgetAppropData[President % Change], MATCH(INDEX(MemberOrgsData[CFDA], MemberOrgs_Control[[#This Row],[Row]]), BudgetAppropData[CFDA], 0)), 0) = 0),"", MemberOrgs_Control[[#This Row],[Row]]), "")</f>
        <v/>
      </c>
      <c r="L68" t="str">
        <f t="array" ref="L68">IFERROR(INDEX(MemberOrgsData[Auditee Name], MATCH(0, INDEX(COUNTIF($L$2:L67, MemberOrgsData[Auditee Name]),)+IF(MemberOrgsData[AUDITYEAR] &lt;&gt; SelectFiscalYear, 1, 0),0)), "")</f>
        <v/>
      </c>
    </row>
    <row r="69" spans="1:12" x14ac:dyDescent="0.25">
      <c r="A69">
        <v>63</v>
      </c>
      <c r="B69" t="str">
        <f>IF($A69 &gt; MemberOrgs_NumRow, "", IFERROR(IF(SelectMemberOrgs = "*", $A69, _xlfn.AGGREGATE(15, 6, (1/(MemberOrgsData[Auditee Name] = SelectMemberOrgs))*ROW(MemberOrgsData[Auditee Name])*(1/(MemberOrgsData[AUDITYEAR] = SelectFiscalYear))*(MemberOrgsData[AUDITYEAR] = SelectFiscalYear), $A69)-MemberOrgs_TopRow), ""))</f>
        <v/>
      </c>
      <c r="C69" t="str">
        <f>IFERROR(IF(OR(INDEX(MemberOrgsData[BudgetApprop?], MemberOrgs_Control[[#This Row],[Row]]) = "No", IFERROR(INDEX(BudgetAppropData[President % Change], MATCH(INDEX(MemberOrgsData[CFDA], MemberOrgs_Control[[#This Row],[Row]]), BudgetAppropData[CFDA], 0)), 0) = 0),"", MemberOrgs_Control[[#This Row],[Row]]), "")</f>
        <v/>
      </c>
      <c r="L69" t="str">
        <f t="array" ref="L69">IFERROR(INDEX(MemberOrgsData[Auditee Name], MATCH(0, INDEX(COUNTIF($L$2:L68, MemberOrgsData[Auditee Name]),)+IF(MemberOrgsData[AUDITYEAR] &lt;&gt; SelectFiscalYear, 1, 0),0)), "")</f>
        <v/>
      </c>
    </row>
    <row r="70" spans="1:12" x14ac:dyDescent="0.25">
      <c r="A70">
        <v>64</v>
      </c>
      <c r="B70" t="str">
        <f>IF($A70 &gt; MemberOrgs_NumRow, "", IFERROR(IF(SelectMemberOrgs = "*", $A70, _xlfn.AGGREGATE(15, 6, (1/(MemberOrgsData[Auditee Name] = SelectMemberOrgs))*ROW(MemberOrgsData[Auditee Name])*(1/(MemberOrgsData[AUDITYEAR] = SelectFiscalYear))*(MemberOrgsData[AUDITYEAR] = SelectFiscalYear), $A70)-MemberOrgs_TopRow), ""))</f>
        <v/>
      </c>
      <c r="C70" t="str">
        <f>IFERROR(IF(OR(INDEX(MemberOrgsData[BudgetApprop?], MemberOrgs_Control[[#This Row],[Row]]) = "No", IFERROR(INDEX(BudgetAppropData[President % Change], MATCH(INDEX(MemberOrgsData[CFDA], MemberOrgs_Control[[#This Row],[Row]]), BudgetAppropData[CFDA], 0)), 0) = 0),"", MemberOrgs_Control[[#This Row],[Row]]), "")</f>
        <v/>
      </c>
      <c r="L70" t="str">
        <f t="array" ref="L70">IFERROR(INDEX(MemberOrgsData[Auditee Name], MATCH(0, INDEX(COUNTIF($L$2:L69, MemberOrgsData[Auditee Name]),)+IF(MemberOrgsData[AUDITYEAR] &lt;&gt; SelectFiscalYear, 1, 0),0)), "")</f>
        <v/>
      </c>
    </row>
    <row r="71" spans="1:12" x14ac:dyDescent="0.25">
      <c r="A71">
        <v>65</v>
      </c>
      <c r="B71" t="str">
        <f>IF($A71 &gt; MemberOrgs_NumRow, "", IFERROR(IF(SelectMemberOrgs = "*", $A71, _xlfn.AGGREGATE(15, 6, (1/(MemberOrgsData[Auditee Name] = SelectMemberOrgs))*ROW(MemberOrgsData[Auditee Name])*(1/(MemberOrgsData[AUDITYEAR] = SelectFiscalYear))*(MemberOrgsData[AUDITYEAR] = SelectFiscalYear), $A71)-MemberOrgs_TopRow), ""))</f>
        <v/>
      </c>
      <c r="C71" t="str">
        <f>IFERROR(IF(OR(INDEX(MemberOrgsData[BudgetApprop?], MemberOrgs_Control[[#This Row],[Row]]) = "No", IFERROR(INDEX(BudgetAppropData[President % Change], MATCH(INDEX(MemberOrgsData[CFDA], MemberOrgs_Control[[#This Row],[Row]]), BudgetAppropData[CFDA], 0)), 0) = 0),"", MemberOrgs_Control[[#This Row],[Row]]), "")</f>
        <v/>
      </c>
      <c r="L71" t="str">
        <f t="array" ref="L71">IFERROR(INDEX(MemberOrgsData[Auditee Name], MATCH(0, INDEX(COUNTIF($L$2:L70, MemberOrgsData[Auditee Name]),)+IF(MemberOrgsData[AUDITYEAR] &lt;&gt; SelectFiscalYear, 1, 0),0)), "")</f>
        <v/>
      </c>
    </row>
    <row r="72" spans="1:12" x14ac:dyDescent="0.25">
      <c r="A72">
        <v>66</v>
      </c>
      <c r="B72" t="str">
        <f>IF($A72 &gt; MemberOrgs_NumRow, "", IFERROR(IF(SelectMemberOrgs = "*", $A72, _xlfn.AGGREGATE(15, 6, (1/(MemberOrgsData[Auditee Name] = SelectMemberOrgs))*ROW(MemberOrgsData[Auditee Name])*(1/(MemberOrgsData[AUDITYEAR] = SelectFiscalYear))*(MemberOrgsData[AUDITYEAR] = SelectFiscalYear), $A72)-MemberOrgs_TopRow), ""))</f>
        <v/>
      </c>
      <c r="C72" t="str">
        <f>IFERROR(IF(OR(INDEX(MemberOrgsData[BudgetApprop?], MemberOrgs_Control[[#This Row],[Row]]) = "No", IFERROR(INDEX(BudgetAppropData[President % Change], MATCH(INDEX(MemberOrgsData[CFDA], MemberOrgs_Control[[#This Row],[Row]]), BudgetAppropData[CFDA], 0)), 0) = 0),"", MemberOrgs_Control[[#This Row],[Row]]), "")</f>
        <v/>
      </c>
      <c r="L72" t="str">
        <f t="array" ref="L72">IFERROR(INDEX(MemberOrgsData[Auditee Name], MATCH(0, INDEX(COUNTIF($L$2:L71, MemberOrgsData[Auditee Name]),)+IF(MemberOrgsData[AUDITYEAR] &lt;&gt; SelectFiscalYear, 1, 0),0)), "")</f>
        <v/>
      </c>
    </row>
    <row r="73" spans="1:12" x14ac:dyDescent="0.25">
      <c r="A73">
        <v>67</v>
      </c>
      <c r="B73" t="str">
        <f>IF($A73 &gt; MemberOrgs_NumRow, "", IFERROR(IF(SelectMemberOrgs = "*", $A73, _xlfn.AGGREGATE(15, 6, (1/(MemberOrgsData[Auditee Name] = SelectMemberOrgs))*ROW(MemberOrgsData[Auditee Name])*(1/(MemberOrgsData[AUDITYEAR] = SelectFiscalYear))*(MemberOrgsData[AUDITYEAR] = SelectFiscalYear), $A73)-MemberOrgs_TopRow), ""))</f>
        <v/>
      </c>
      <c r="C73" t="str">
        <f>IFERROR(IF(OR(INDEX(MemberOrgsData[BudgetApprop?], MemberOrgs_Control[[#This Row],[Row]]) = "No", IFERROR(INDEX(BudgetAppropData[President % Change], MATCH(INDEX(MemberOrgsData[CFDA], MemberOrgs_Control[[#This Row],[Row]]), BudgetAppropData[CFDA], 0)), 0) = 0),"", MemberOrgs_Control[[#This Row],[Row]]), "")</f>
        <v/>
      </c>
      <c r="L73" t="str">
        <f t="array" ref="L73">IFERROR(INDEX(MemberOrgsData[Auditee Name], MATCH(0, INDEX(COUNTIF($L$2:L72, MemberOrgsData[Auditee Name]),)+IF(MemberOrgsData[AUDITYEAR] &lt;&gt; SelectFiscalYear, 1, 0),0)), "")</f>
        <v/>
      </c>
    </row>
    <row r="74" spans="1:12" x14ac:dyDescent="0.25">
      <c r="A74">
        <v>68</v>
      </c>
      <c r="B74" t="str">
        <f>IF($A74 &gt; MemberOrgs_NumRow, "", IFERROR(IF(SelectMemberOrgs = "*", $A74, _xlfn.AGGREGATE(15, 6, (1/(MemberOrgsData[Auditee Name] = SelectMemberOrgs))*ROW(MemberOrgsData[Auditee Name])*(1/(MemberOrgsData[AUDITYEAR] = SelectFiscalYear))*(MemberOrgsData[AUDITYEAR] = SelectFiscalYear), $A74)-MemberOrgs_TopRow), ""))</f>
        <v/>
      </c>
      <c r="C74" t="str">
        <f>IFERROR(IF(OR(INDEX(MemberOrgsData[BudgetApprop?], MemberOrgs_Control[[#This Row],[Row]]) = "No", IFERROR(INDEX(BudgetAppropData[President % Change], MATCH(INDEX(MemberOrgsData[CFDA], MemberOrgs_Control[[#This Row],[Row]]), BudgetAppropData[CFDA], 0)), 0) = 0),"", MemberOrgs_Control[[#This Row],[Row]]), "")</f>
        <v/>
      </c>
      <c r="L74" t="str">
        <f t="array" ref="L74">IFERROR(INDEX(MemberOrgsData[Auditee Name], MATCH(0, INDEX(COUNTIF($L$2:L73, MemberOrgsData[Auditee Name]),)+IF(MemberOrgsData[AUDITYEAR] &lt;&gt; SelectFiscalYear, 1, 0),0)), "")</f>
        <v/>
      </c>
    </row>
    <row r="75" spans="1:12" x14ac:dyDescent="0.25">
      <c r="A75">
        <v>69</v>
      </c>
      <c r="B75" t="str">
        <f>IF($A75 &gt; MemberOrgs_NumRow, "", IFERROR(IF(SelectMemberOrgs = "*", $A75, _xlfn.AGGREGATE(15, 6, (1/(MemberOrgsData[Auditee Name] = SelectMemberOrgs))*ROW(MemberOrgsData[Auditee Name])*(1/(MemberOrgsData[AUDITYEAR] = SelectFiscalYear))*(MemberOrgsData[AUDITYEAR] = SelectFiscalYear), $A75)-MemberOrgs_TopRow), ""))</f>
        <v/>
      </c>
      <c r="C75" t="str">
        <f>IFERROR(IF(OR(INDEX(MemberOrgsData[BudgetApprop?], MemberOrgs_Control[[#This Row],[Row]]) = "No", IFERROR(INDEX(BudgetAppropData[President % Change], MATCH(INDEX(MemberOrgsData[CFDA], MemberOrgs_Control[[#This Row],[Row]]), BudgetAppropData[CFDA], 0)), 0) = 0),"", MemberOrgs_Control[[#This Row],[Row]]), "")</f>
        <v/>
      </c>
      <c r="L75" t="str">
        <f t="array" ref="L75">IFERROR(INDEX(MemberOrgsData[Auditee Name], MATCH(0, INDEX(COUNTIF($L$2:L74, MemberOrgsData[Auditee Name]),)+IF(MemberOrgsData[AUDITYEAR] &lt;&gt; SelectFiscalYear, 1, 0),0)), "")</f>
        <v/>
      </c>
    </row>
    <row r="76" spans="1:12" x14ac:dyDescent="0.25">
      <c r="A76">
        <v>70</v>
      </c>
      <c r="B76" t="str">
        <f>IF($A76 &gt; MemberOrgs_NumRow, "", IFERROR(IF(SelectMemberOrgs = "*", $A76, _xlfn.AGGREGATE(15, 6, (1/(MemberOrgsData[Auditee Name] = SelectMemberOrgs))*ROW(MemberOrgsData[Auditee Name])*(1/(MemberOrgsData[AUDITYEAR] = SelectFiscalYear))*(MemberOrgsData[AUDITYEAR] = SelectFiscalYear), $A76)-MemberOrgs_TopRow), ""))</f>
        <v/>
      </c>
      <c r="C76" t="str">
        <f>IFERROR(IF(OR(INDEX(MemberOrgsData[BudgetApprop?], MemberOrgs_Control[[#This Row],[Row]]) = "No", IFERROR(INDEX(BudgetAppropData[President % Change], MATCH(INDEX(MemberOrgsData[CFDA], MemberOrgs_Control[[#This Row],[Row]]), BudgetAppropData[CFDA], 0)), 0) = 0),"", MemberOrgs_Control[[#This Row],[Row]]), "")</f>
        <v/>
      </c>
      <c r="L76" t="str">
        <f t="array" ref="L76">IFERROR(INDEX(MemberOrgsData[Auditee Name], MATCH(0, INDEX(COUNTIF($L$2:L75, MemberOrgsData[Auditee Name]),)+IF(MemberOrgsData[AUDITYEAR] &lt;&gt; SelectFiscalYear, 1, 0),0)), "")</f>
        <v/>
      </c>
    </row>
    <row r="77" spans="1:12" x14ac:dyDescent="0.25">
      <c r="A77">
        <v>71</v>
      </c>
      <c r="B77" t="str">
        <f>IF($A77 &gt; MemberOrgs_NumRow, "", IFERROR(IF(SelectMemberOrgs = "*", $A77, _xlfn.AGGREGATE(15, 6, (1/(MemberOrgsData[Auditee Name] = SelectMemberOrgs))*ROW(MemberOrgsData[Auditee Name])*(1/(MemberOrgsData[AUDITYEAR] = SelectFiscalYear))*(MemberOrgsData[AUDITYEAR] = SelectFiscalYear), $A77)-MemberOrgs_TopRow), ""))</f>
        <v/>
      </c>
      <c r="C77" t="str">
        <f>IFERROR(IF(OR(INDEX(MemberOrgsData[BudgetApprop?], MemberOrgs_Control[[#This Row],[Row]]) = "No", IFERROR(INDEX(BudgetAppropData[President % Change], MATCH(INDEX(MemberOrgsData[CFDA], MemberOrgs_Control[[#This Row],[Row]]), BudgetAppropData[CFDA], 0)), 0) = 0),"", MemberOrgs_Control[[#This Row],[Row]]), "")</f>
        <v/>
      </c>
      <c r="L77" t="str">
        <f t="array" ref="L77">IFERROR(INDEX(MemberOrgsData[Auditee Name], MATCH(0, INDEX(COUNTIF($L$2:L76, MemberOrgsData[Auditee Name]),)+IF(MemberOrgsData[AUDITYEAR] &lt;&gt; SelectFiscalYear, 1, 0),0)), "")</f>
        <v/>
      </c>
    </row>
    <row r="78" spans="1:12" x14ac:dyDescent="0.25">
      <c r="A78">
        <v>72</v>
      </c>
      <c r="B78" t="str">
        <f>IF($A78 &gt; MemberOrgs_NumRow, "", IFERROR(IF(SelectMemberOrgs = "*", $A78, _xlfn.AGGREGATE(15, 6, (1/(MemberOrgsData[Auditee Name] = SelectMemberOrgs))*ROW(MemberOrgsData[Auditee Name])*(1/(MemberOrgsData[AUDITYEAR] = SelectFiscalYear))*(MemberOrgsData[AUDITYEAR] = SelectFiscalYear), $A78)-MemberOrgs_TopRow), ""))</f>
        <v/>
      </c>
      <c r="C78" t="str">
        <f>IFERROR(IF(OR(INDEX(MemberOrgsData[BudgetApprop?], MemberOrgs_Control[[#This Row],[Row]]) = "No", IFERROR(INDEX(BudgetAppropData[President % Change], MATCH(INDEX(MemberOrgsData[CFDA], MemberOrgs_Control[[#This Row],[Row]]), BudgetAppropData[CFDA], 0)), 0) = 0),"", MemberOrgs_Control[[#This Row],[Row]]), "")</f>
        <v/>
      </c>
      <c r="L78" t="str">
        <f t="array" ref="L78">IFERROR(INDEX(MemberOrgsData[Auditee Name], MATCH(0, INDEX(COUNTIF($L$2:L77, MemberOrgsData[Auditee Name]),)+IF(MemberOrgsData[AUDITYEAR] &lt;&gt; SelectFiscalYear, 1, 0),0)), "")</f>
        <v/>
      </c>
    </row>
    <row r="79" spans="1:12" x14ac:dyDescent="0.25">
      <c r="A79">
        <v>73</v>
      </c>
      <c r="B79" t="str">
        <f>IF($A79 &gt; MemberOrgs_NumRow, "", IFERROR(IF(SelectMemberOrgs = "*", $A79, _xlfn.AGGREGATE(15, 6, (1/(MemberOrgsData[Auditee Name] = SelectMemberOrgs))*ROW(MemberOrgsData[Auditee Name])*(1/(MemberOrgsData[AUDITYEAR] = SelectFiscalYear))*(MemberOrgsData[AUDITYEAR] = SelectFiscalYear), $A79)-MemberOrgs_TopRow), ""))</f>
        <v/>
      </c>
      <c r="C79" t="str">
        <f>IFERROR(IF(OR(INDEX(MemberOrgsData[BudgetApprop?], MemberOrgs_Control[[#This Row],[Row]]) = "No", IFERROR(INDEX(BudgetAppropData[President % Change], MATCH(INDEX(MemberOrgsData[CFDA], MemberOrgs_Control[[#This Row],[Row]]), BudgetAppropData[CFDA], 0)), 0) = 0),"", MemberOrgs_Control[[#This Row],[Row]]), "")</f>
        <v/>
      </c>
      <c r="L79" t="str">
        <f t="array" ref="L79">IFERROR(INDEX(MemberOrgsData[Auditee Name], MATCH(0, INDEX(COUNTIF($L$2:L78, MemberOrgsData[Auditee Name]),)+IF(MemberOrgsData[AUDITYEAR] &lt;&gt; SelectFiscalYear, 1, 0),0)), "")</f>
        <v/>
      </c>
    </row>
    <row r="80" spans="1:12" x14ac:dyDescent="0.25">
      <c r="A80">
        <v>74</v>
      </c>
      <c r="B80" t="str">
        <f>IF($A80 &gt; MemberOrgs_NumRow, "", IFERROR(IF(SelectMemberOrgs = "*", $A80, _xlfn.AGGREGATE(15, 6, (1/(MemberOrgsData[Auditee Name] = SelectMemberOrgs))*ROW(MemberOrgsData[Auditee Name])*(1/(MemberOrgsData[AUDITYEAR] = SelectFiscalYear))*(MemberOrgsData[AUDITYEAR] = SelectFiscalYear), $A80)-MemberOrgs_TopRow), ""))</f>
        <v/>
      </c>
      <c r="C80" t="str">
        <f>IFERROR(IF(OR(INDEX(MemberOrgsData[BudgetApprop?], MemberOrgs_Control[[#This Row],[Row]]) = "No", IFERROR(INDEX(BudgetAppropData[President % Change], MATCH(INDEX(MemberOrgsData[CFDA], MemberOrgs_Control[[#This Row],[Row]]), BudgetAppropData[CFDA], 0)), 0) = 0),"", MemberOrgs_Control[[#This Row],[Row]]), "")</f>
        <v/>
      </c>
      <c r="L80" t="str">
        <f t="array" ref="L80">IFERROR(INDEX(MemberOrgsData[Auditee Name], MATCH(0, INDEX(COUNTIF($L$2:L79, MemberOrgsData[Auditee Name]),)+IF(MemberOrgsData[AUDITYEAR] &lt;&gt; SelectFiscalYear, 1, 0),0)), "")</f>
        <v/>
      </c>
    </row>
    <row r="81" spans="1:12" x14ac:dyDescent="0.25">
      <c r="A81">
        <v>75</v>
      </c>
      <c r="B81" t="str">
        <f>IF($A81 &gt; MemberOrgs_NumRow, "", IFERROR(IF(SelectMemberOrgs = "*", $A81, _xlfn.AGGREGATE(15, 6, (1/(MemberOrgsData[Auditee Name] = SelectMemberOrgs))*ROW(MemberOrgsData[Auditee Name])*(1/(MemberOrgsData[AUDITYEAR] = SelectFiscalYear))*(MemberOrgsData[AUDITYEAR] = SelectFiscalYear), $A81)-MemberOrgs_TopRow), ""))</f>
        <v/>
      </c>
      <c r="C81" t="str">
        <f>IFERROR(IF(OR(INDEX(MemberOrgsData[BudgetApprop?], MemberOrgs_Control[[#This Row],[Row]]) = "No", IFERROR(INDEX(BudgetAppropData[President % Change], MATCH(INDEX(MemberOrgsData[CFDA], MemberOrgs_Control[[#This Row],[Row]]), BudgetAppropData[CFDA], 0)), 0) = 0),"", MemberOrgs_Control[[#This Row],[Row]]), "")</f>
        <v/>
      </c>
      <c r="L81" t="str">
        <f t="array" ref="L81">IFERROR(INDEX(MemberOrgsData[Auditee Name], MATCH(0, INDEX(COUNTIF($L$2:L80, MemberOrgsData[Auditee Name]),)+IF(MemberOrgsData[AUDITYEAR] &lt;&gt; SelectFiscalYear, 1, 0),0)), "")</f>
        <v/>
      </c>
    </row>
    <row r="82" spans="1:12" x14ac:dyDescent="0.25">
      <c r="A82">
        <v>76</v>
      </c>
      <c r="B82" t="str">
        <f>IF($A82 &gt; MemberOrgs_NumRow, "", IFERROR(IF(SelectMemberOrgs = "*", $A82, _xlfn.AGGREGATE(15, 6, (1/(MemberOrgsData[Auditee Name] = SelectMemberOrgs))*ROW(MemberOrgsData[Auditee Name])*(1/(MemberOrgsData[AUDITYEAR] = SelectFiscalYear))*(MemberOrgsData[AUDITYEAR] = SelectFiscalYear), $A82)-MemberOrgs_TopRow), ""))</f>
        <v/>
      </c>
      <c r="C82" t="str">
        <f>IFERROR(IF(OR(INDEX(MemberOrgsData[BudgetApprop?], MemberOrgs_Control[[#This Row],[Row]]) = "No", IFERROR(INDEX(BudgetAppropData[President % Change], MATCH(INDEX(MemberOrgsData[CFDA], MemberOrgs_Control[[#This Row],[Row]]), BudgetAppropData[CFDA], 0)), 0) = 0),"", MemberOrgs_Control[[#This Row],[Row]]), "")</f>
        <v/>
      </c>
      <c r="L82" t="str">
        <f t="array" ref="L82">IFERROR(INDEX(MemberOrgsData[Auditee Name], MATCH(0, INDEX(COUNTIF($L$2:L81, MemberOrgsData[Auditee Name]),)+IF(MemberOrgsData[AUDITYEAR] &lt;&gt; SelectFiscalYear, 1, 0),0)), "")</f>
        <v/>
      </c>
    </row>
    <row r="83" spans="1:12" x14ac:dyDescent="0.25">
      <c r="A83">
        <v>77</v>
      </c>
      <c r="B83" t="str">
        <f>IF($A83 &gt; MemberOrgs_NumRow, "", IFERROR(IF(SelectMemberOrgs = "*", $A83, _xlfn.AGGREGATE(15, 6, (1/(MemberOrgsData[Auditee Name] = SelectMemberOrgs))*ROW(MemberOrgsData[Auditee Name])*(1/(MemberOrgsData[AUDITYEAR] = SelectFiscalYear))*(MemberOrgsData[AUDITYEAR] = SelectFiscalYear), $A83)-MemberOrgs_TopRow), ""))</f>
        <v/>
      </c>
      <c r="C83" t="str">
        <f>IFERROR(IF(OR(INDEX(MemberOrgsData[BudgetApprop?], MemberOrgs_Control[[#This Row],[Row]]) = "No", IFERROR(INDEX(BudgetAppropData[President % Change], MATCH(INDEX(MemberOrgsData[CFDA], MemberOrgs_Control[[#This Row],[Row]]), BudgetAppropData[CFDA], 0)), 0) = 0),"", MemberOrgs_Control[[#This Row],[Row]]), "")</f>
        <v/>
      </c>
      <c r="L83" t="str">
        <f t="array" ref="L83">IFERROR(INDEX(MemberOrgsData[Auditee Name], MATCH(0, INDEX(COUNTIF($L$2:L82, MemberOrgsData[Auditee Name]),)+IF(MemberOrgsData[AUDITYEAR] &lt;&gt; SelectFiscalYear, 1, 0),0)), "")</f>
        <v/>
      </c>
    </row>
    <row r="84" spans="1:12" x14ac:dyDescent="0.25">
      <c r="A84">
        <v>78</v>
      </c>
      <c r="B84" t="str">
        <f>IF($A84 &gt; MemberOrgs_NumRow, "", IFERROR(IF(SelectMemberOrgs = "*", $A84, _xlfn.AGGREGATE(15, 6, (1/(MemberOrgsData[Auditee Name] = SelectMemberOrgs))*ROW(MemberOrgsData[Auditee Name])*(1/(MemberOrgsData[AUDITYEAR] = SelectFiscalYear))*(MemberOrgsData[AUDITYEAR] = SelectFiscalYear), $A84)-MemberOrgs_TopRow), ""))</f>
        <v/>
      </c>
      <c r="C84" t="str">
        <f>IFERROR(IF(OR(INDEX(MemberOrgsData[BudgetApprop?], MemberOrgs_Control[[#This Row],[Row]]) = "No", IFERROR(INDEX(BudgetAppropData[President % Change], MATCH(INDEX(MemberOrgsData[CFDA], MemberOrgs_Control[[#This Row],[Row]]), BudgetAppropData[CFDA], 0)), 0) = 0),"", MemberOrgs_Control[[#This Row],[Row]]), "")</f>
        <v/>
      </c>
      <c r="L84" t="str">
        <f t="array" ref="L84">IFERROR(INDEX(MemberOrgsData[Auditee Name], MATCH(0, INDEX(COUNTIF($L$2:L83, MemberOrgsData[Auditee Name]),)+IF(MemberOrgsData[AUDITYEAR] &lt;&gt; SelectFiscalYear, 1, 0),0)), "")</f>
        <v/>
      </c>
    </row>
    <row r="85" spans="1:12" x14ac:dyDescent="0.25">
      <c r="A85">
        <v>79</v>
      </c>
      <c r="B85" t="str">
        <f>IF($A85 &gt; MemberOrgs_NumRow, "", IFERROR(IF(SelectMemberOrgs = "*", $A85, _xlfn.AGGREGATE(15, 6, (1/(MemberOrgsData[Auditee Name] = SelectMemberOrgs))*ROW(MemberOrgsData[Auditee Name])*(1/(MemberOrgsData[AUDITYEAR] = SelectFiscalYear))*(MemberOrgsData[AUDITYEAR] = SelectFiscalYear), $A85)-MemberOrgs_TopRow), ""))</f>
        <v/>
      </c>
      <c r="C85" t="str">
        <f>IFERROR(IF(OR(INDEX(MemberOrgsData[BudgetApprop?], MemberOrgs_Control[[#This Row],[Row]]) = "No", IFERROR(INDEX(BudgetAppropData[President % Change], MATCH(INDEX(MemberOrgsData[CFDA], MemberOrgs_Control[[#This Row],[Row]]), BudgetAppropData[CFDA], 0)), 0) = 0),"", MemberOrgs_Control[[#This Row],[Row]]), "")</f>
        <v/>
      </c>
      <c r="L85" t="str">
        <f t="array" ref="L85">IFERROR(INDEX(MemberOrgsData[Auditee Name], MATCH(0, INDEX(COUNTIF($L$2:L84, MemberOrgsData[Auditee Name]),)+IF(MemberOrgsData[AUDITYEAR] &lt;&gt; SelectFiscalYear, 1, 0),0)), "")</f>
        <v/>
      </c>
    </row>
    <row r="86" spans="1:12" x14ac:dyDescent="0.25">
      <c r="A86">
        <v>80</v>
      </c>
      <c r="B86" t="str">
        <f>IF($A86 &gt; MemberOrgs_NumRow, "", IFERROR(IF(SelectMemberOrgs = "*", $A86, _xlfn.AGGREGATE(15, 6, (1/(MemberOrgsData[Auditee Name] = SelectMemberOrgs))*ROW(MemberOrgsData[Auditee Name])*(1/(MemberOrgsData[AUDITYEAR] = SelectFiscalYear))*(MemberOrgsData[AUDITYEAR] = SelectFiscalYear), $A86)-MemberOrgs_TopRow), ""))</f>
        <v/>
      </c>
      <c r="C86" t="str">
        <f>IFERROR(IF(OR(INDEX(MemberOrgsData[BudgetApprop?], MemberOrgs_Control[[#This Row],[Row]]) = "No", IFERROR(INDEX(BudgetAppropData[President % Change], MATCH(INDEX(MemberOrgsData[CFDA], MemberOrgs_Control[[#This Row],[Row]]), BudgetAppropData[CFDA], 0)), 0) = 0),"", MemberOrgs_Control[[#This Row],[Row]]), "")</f>
        <v/>
      </c>
      <c r="L86" t="str">
        <f t="array" ref="L86">IFERROR(INDEX(MemberOrgsData[Auditee Name], MATCH(0, INDEX(COUNTIF($L$2:L85, MemberOrgsData[Auditee Name]),)+IF(MemberOrgsData[AUDITYEAR] &lt;&gt; SelectFiscalYear, 1, 0),0)), "")</f>
        <v/>
      </c>
    </row>
    <row r="87" spans="1:12" x14ac:dyDescent="0.25">
      <c r="A87">
        <v>81</v>
      </c>
      <c r="B87" t="str">
        <f>IF($A87 &gt; MemberOrgs_NumRow, "", IFERROR(IF(SelectMemberOrgs = "*", $A87, _xlfn.AGGREGATE(15, 6, (1/(MemberOrgsData[Auditee Name] = SelectMemberOrgs))*ROW(MemberOrgsData[Auditee Name])*(1/(MemberOrgsData[AUDITYEAR] = SelectFiscalYear))*(MemberOrgsData[AUDITYEAR] = SelectFiscalYear), $A87)-MemberOrgs_TopRow), ""))</f>
        <v/>
      </c>
      <c r="C87" t="str">
        <f>IFERROR(IF(OR(INDEX(MemberOrgsData[BudgetApprop?], MemberOrgs_Control[[#This Row],[Row]]) = "No", IFERROR(INDEX(BudgetAppropData[President % Change], MATCH(INDEX(MemberOrgsData[CFDA], MemberOrgs_Control[[#This Row],[Row]]), BudgetAppropData[CFDA], 0)), 0) = 0),"", MemberOrgs_Control[[#This Row],[Row]]), "")</f>
        <v/>
      </c>
      <c r="L87" t="str">
        <f t="array" ref="L87">IFERROR(INDEX(MemberOrgsData[Auditee Name], MATCH(0, INDEX(COUNTIF($L$2:L86, MemberOrgsData[Auditee Name]),)+IF(MemberOrgsData[AUDITYEAR] &lt;&gt; SelectFiscalYear, 1, 0),0)), "")</f>
        <v/>
      </c>
    </row>
    <row r="88" spans="1:12" x14ac:dyDescent="0.25">
      <c r="A88">
        <v>82</v>
      </c>
      <c r="B88" t="str">
        <f>IF($A88 &gt; MemberOrgs_NumRow, "", IFERROR(IF(SelectMemberOrgs = "*", $A88, _xlfn.AGGREGATE(15, 6, (1/(MemberOrgsData[Auditee Name] = SelectMemberOrgs))*ROW(MemberOrgsData[Auditee Name])*(1/(MemberOrgsData[AUDITYEAR] = SelectFiscalYear))*(MemberOrgsData[AUDITYEAR] = SelectFiscalYear), $A88)-MemberOrgs_TopRow), ""))</f>
        <v/>
      </c>
      <c r="C88" t="str">
        <f>IFERROR(IF(OR(INDEX(MemberOrgsData[BudgetApprop?], MemberOrgs_Control[[#This Row],[Row]]) = "No", IFERROR(INDEX(BudgetAppropData[President % Change], MATCH(INDEX(MemberOrgsData[CFDA], MemberOrgs_Control[[#This Row],[Row]]), BudgetAppropData[CFDA], 0)), 0) = 0),"", MemberOrgs_Control[[#This Row],[Row]]), "")</f>
        <v/>
      </c>
      <c r="L88" t="str">
        <f t="array" ref="L88">IFERROR(INDEX(MemberOrgsData[Auditee Name], MATCH(0, INDEX(COUNTIF($L$2:L87, MemberOrgsData[Auditee Name]),)+IF(MemberOrgsData[AUDITYEAR] &lt;&gt; SelectFiscalYear, 1, 0),0)), "")</f>
        <v/>
      </c>
    </row>
    <row r="89" spans="1:12" x14ac:dyDescent="0.25">
      <c r="A89">
        <v>83</v>
      </c>
      <c r="B89" t="str">
        <f>IF($A89 &gt; MemberOrgs_NumRow, "", IFERROR(IF(SelectMemberOrgs = "*", $A89, _xlfn.AGGREGATE(15, 6, (1/(MemberOrgsData[Auditee Name] = SelectMemberOrgs))*ROW(MemberOrgsData[Auditee Name])*(1/(MemberOrgsData[AUDITYEAR] = SelectFiscalYear))*(MemberOrgsData[AUDITYEAR] = SelectFiscalYear), $A89)-MemberOrgs_TopRow), ""))</f>
        <v/>
      </c>
      <c r="C89" t="str">
        <f>IFERROR(IF(OR(INDEX(MemberOrgsData[BudgetApprop?], MemberOrgs_Control[[#This Row],[Row]]) = "No", IFERROR(INDEX(BudgetAppropData[President % Change], MATCH(INDEX(MemberOrgsData[CFDA], MemberOrgs_Control[[#This Row],[Row]]), BudgetAppropData[CFDA], 0)), 0) = 0),"", MemberOrgs_Control[[#This Row],[Row]]), "")</f>
        <v/>
      </c>
      <c r="L89" t="str">
        <f t="array" ref="L89">IFERROR(INDEX(MemberOrgsData[Auditee Name], MATCH(0, INDEX(COUNTIF($L$2:L88, MemberOrgsData[Auditee Name]),)+IF(MemberOrgsData[AUDITYEAR] &lt;&gt; SelectFiscalYear, 1, 0),0)), "")</f>
        <v/>
      </c>
    </row>
    <row r="90" spans="1:12" x14ac:dyDescent="0.25">
      <c r="A90">
        <v>84</v>
      </c>
      <c r="B90" t="str">
        <f>IF($A90 &gt; MemberOrgs_NumRow, "", IFERROR(IF(SelectMemberOrgs = "*", $A90, _xlfn.AGGREGATE(15, 6, (1/(MemberOrgsData[Auditee Name] = SelectMemberOrgs))*ROW(MemberOrgsData[Auditee Name])*(1/(MemberOrgsData[AUDITYEAR] = SelectFiscalYear))*(MemberOrgsData[AUDITYEAR] = SelectFiscalYear), $A90)-MemberOrgs_TopRow), ""))</f>
        <v/>
      </c>
      <c r="C90" t="str">
        <f>IFERROR(IF(OR(INDEX(MemberOrgsData[BudgetApprop?], MemberOrgs_Control[[#This Row],[Row]]) = "No", IFERROR(INDEX(BudgetAppropData[President % Change], MATCH(INDEX(MemberOrgsData[CFDA], MemberOrgs_Control[[#This Row],[Row]]), BudgetAppropData[CFDA], 0)), 0) = 0),"", MemberOrgs_Control[[#This Row],[Row]]), "")</f>
        <v/>
      </c>
      <c r="L90" t="str">
        <f t="array" ref="L90">IFERROR(INDEX(MemberOrgsData[Auditee Name], MATCH(0, INDEX(COUNTIF($L$2:L89, MemberOrgsData[Auditee Name]),)+IF(MemberOrgsData[AUDITYEAR] &lt;&gt; SelectFiscalYear, 1, 0),0)), "")</f>
        <v/>
      </c>
    </row>
    <row r="91" spans="1:12" x14ac:dyDescent="0.25">
      <c r="A91">
        <v>85</v>
      </c>
      <c r="B91" t="str">
        <f>IF($A91 &gt; MemberOrgs_NumRow, "", IFERROR(IF(SelectMemberOrgs = "*", $A91, _xlfn.AGGREGATE(15, 6, (1/(MemberOrgsData[Auditee Name] = SelectMemberOrgs))*ROW(MemberOrgsData[Auditee Name])*(1/(MemberOrgsData[AUDITYEAR] = SelectFiscalYear))*(MemberOrgsData[AUDITYEAR] = SelectFiscalYear), $A91)-MemberOrgs_TopRow), ""))</f>
        <v/>
      </c>
      <c r="C91" t="str">
        <f>IFERROR(IF(OR(INDEX(MemberOrgsData[BudgetApprop?], MemberOrgs_Control[[#This Row],[Row]]) = "No", IFERROR(INDEX(BudgetAppropData[President % Change], MATCH(INDEX(MemberOrgsData[CFDA], MemberOrgs_Control[[#This Row],[Row]]), BudgetAppropData[CFDA], 0)), 0) = 0),"", MemberOrgs_Control[[#This Row],[Row]]), "")</f>
        <v/>
      </c>
      <c r="L91" t="str">
        <f t="array" ref="L91">IFERROR(INDEX(MemberOrgsData[Auditee Name], MATCH(0, INDEX(COUNTIF($L$2:L90, MemberOrgsData[Auditee Name]),)+IF(MemberOrgsData[AUDITYEAR] &lt;&gt; SelectFiscalYear, 1, 0),0)), "")</f>
        <v/>
      </c>
    </row>
    <row r="92" spans="1:12" x14ac:dyDescent="0.25">
      <c r="A92">
        <v>86</v>
      </c>
      <c r="B92" t="str">
        <f>IF($A92 &gt; MemberOrgs_NumRow, "", IFERROR(IF(SelectMemberOrgs = "*", $A92, _xlfn.AGGREGATE(15, 6, (1/(MemberOrgsData[Auditee Name] = SelectMemberOrgs))*ROW(MemberOrgsData[Auditee Name])*(1/(MemberOrgsData[AUDITYEAR] = SelectFiscalYear))*(MemberOrgsData[AUDITYEAR] = SelectFiscalYear), $A92)-MemberOrgs_TopRow), ""))</f>
        <v/>
      </c>
      <c r="C92" t="str">
        <f>IFERROR(IF(OR(INDEX(MemberOrgsData[BudgetApprop?], MemberOrgs_Control[[#This Row],[Row]]) = "No", IFERROR(INDEX(BudgetAppropData[President % Change], MATCH(INDEX(MemberOrgsData[CFDA], MemberOrgs_Control[[#This Row],[Row]]), BudgetAppropData[CFDA], 0)), 0) = 0),"", MemberOrgs_Control[[#This Row],[Row]]), "")</f>
        <v/>
      </c>
      <c r="L92" t="str">
        <f t="array" ref="L92">IFERROR(INDEX(MemberOrgsData[Auditee Name], MATCH(0, INDEX(COUNTIF($L$2:L91, MemberOrgsData[Auditee Name]),)+IF(MemberOrgsData[AUDITYEAR] &lt;&gt; SelectFiscalYear, 1, 0),0)), "")</f>
        <v/>
      </c>
    </row>
    <row r="93" spans="1:12" x14ac:dyDescent="0.25">
      <c r="A93">
        <v>87</v>
      </c>
      <c r="B93" t="str">
        <f>IF($A93 &gt; MemberOrgs_NumRow, "", IFERROR(IF(SelectMemberOrgs = "*", $A93, _xlfn.AGGREGATE(15, 6, (1/(MemberOrgsData[Auditee Name] = SelectMemberOrgs))*ROW(MemberOrgsData[Auditee Name])*(1/(MemberOrgsData[AUDITYEAR] = SelectFiscalYear))*(MemberOrgsData[AUDITYEAR] = SelectFiscalYear), $A93)-MemberOrgs_TopRow), ""))</f>
        <v/>
      </c>
      <c r="C93" t="str">
        <f>IFERROR(IF(OR(INDEX(MemberOrgsData[BudgetApprop?], MemberOrgs_Control[[#This Row],[Row]]) = "No", IFERROR(INDEX(BudgetAppropData[President % Change], MATCH(INDEX(MemberOrgsData[CFDA], MemberOrgs_Control[[#This Row],[Row]]), BudgetAppropData[CFDA], 0)), 0) = 0),"", MemberOrgs_Control[[#This Row],[Row]]), "")</f>
        <v/>
      </c>
      <c r="L93" t="str">
        <f t="array" ref="L93">IFERROR(INDEX(MemberOrgsData[Auditee Name], MATCH(0, INDEX(COUNTIF($L$2:L92, MemberOrgsData[Auditee Name]),)+IF(MemberOrgsData[AUDITYEAR] &lt;&gt; SelectFiscalYear, 1, 0),0)), "")</f>
        <v/>
      </c>
    </row>
    <row r="94" spans="1:12" x14ac:dyDescent="0.25">
      <c r="A94">
        <v>88</v>
      </c>
      <c r="B94" t="str">
        <f>IF($A94 &gt; MemberOrgs_NumRow, "", IFERROR(IF(SelectMemberOrgs = "*", $A94, _xlfn.AGGREGATE(15, 6, (1/(MemberOrgsData[Auditee Name] = SelectMemberOrgs))*ROW(MemberOrgsData[Auditee Name])*(1/(MemberOrgsData[AUDITYEAR] = SelectFiscalYear))*(MemberOrgsData[AUDITYEAR] = SelectFiscalYear), $A94)-MemberOrgs_TopRow), ""))</f>
        <v/>
      </c>
      <c r="C94" t="str">
        <f>IFERROR(IF(OR(INDEX(MemberOrgsData[BudgetApprop?], MemberOrgs_Control[[#This Row],[Row]]) = "No", IFERROR(INDEX(BudgetAppropData[President % Change], MATCH(INDEX(MemberOrgsData[CFDA], MemberOrgs_Control[[#This Row],[Row]]), BudgetAppropData[CFDA], 0)), 0) = 0),"", MemberOrgs_Control[[#This Row],[Row]]), "")</f>
        <v/>
      </c>
      <c r="L94" t="str">
        <f t="array" ref="L94">IFERROR(INDEX(MemberOrgsData[Auditee Name], MATCH(0, INDEX(COUNTIF($L$2:L93, MemberOrgsData[Auditee Name]),)+IF(MemberOrgsData[AUDITYEAR] &lt;&gt; SelectFiscalYear, 1, 0),0)), "")</f>
        <v/>
      </c>
    </row>
    <row r="95" spans="1:12" x14ac:dyDescent="0.25">
      <c r="A95">
        <v>89</v>
      </c>
      <c r="B95" t="str">
        <f>IF($A95 &gt; MemberOrgs_NumRow, "", IFERROR(IF(SelectMemberOrgs = "*", $A95, _xlfn.AGGREGATE(15, 6, (1/(MemberOrgsData[Auditee Name] = SelectMemberOrgs))*ROW(MemberOrgsData[Auditee Name])*(1/(MemberOrgsData[AUDITYEAR] = SelectFiscalYear))*(MemberOrgsData[AUDITYEAR] = SelectFiscalYear), $A95)-MemberOrgs_TopRow), ""))</f>
        <v/>
      </c>
      <c r="C95" t="str">
        <f>IFERROR(IF(OR(INDEX(MemberOrgsData[BudgetApprop?], MemberOrgs_Control[[#This Row],[Row]]) = "No", IFERROR(INDEX(BudgetAppropData[President % Change], MATCH(INDEX(MemberOrgsData[CFDA], MemberOrgs_Control[[#This Row],[Row]]), BudgetAppropData[CFDA], 0)), 0) = 0),"", MemberOrgs_Control[[#This Row],[Row]]), "")</f>
        <v/>
      </c>
      <c r="L95" t="str">
        <f t="array" ref="L95">IFERROR(INDEX(MemberOrgsData[Auditee Name], MATCH(0, INDEX(COUNTIF($L$2:L94, MemberOrgsData[Auditee Name]),)+IF(MemberOrgsData[AUDITYEAR] &lt;&gt; SelectFiscalYear, 1, 0),0)), "")</f>
        <v/>
      </c>
    </row>
    <row r="96" spans="1:12" x14ac:dyDescent="0.25">
      <c r="A96">
        <v>90</v>
      </c>
      <c r="B96" t="str">
        <f>IF($A96 &gt; MemberOrgs_NumRow, "", IFERROR(IF(SelectMemberOrgs = "*", $A96, _xlfn.AGGREGATE(15, 6, (1/(MemberOrgsData[Auditee Name] = SelectMemberOrgs))*ROW(MemberOrgsData[Auditee Name])*(1/(MemberOrgsData[AUDITYEAR] = SelectFiscalYear))*(MemberOrgsData[AUDITYEAR] = SelectFiscalYear), $A96)-MemberOrgs_TopRow), ""))</f>
        <v/>
      </c>
      <c r="C96" t="str">
        <f>IFERROR(IF(OR(INDEX(MemberOrgsData[BudgetApprop?], MemberOrgs_Control[[#This Row],[Row]]) = "No", IFERROR(INDEX(BudgetAppropData[President % Change], MATCH(INDEX(MemberOrgsData[CFDA], MemberOrgs_Control[[#This Row],[Row]]), BudgetAppropData[CFDA], 0)), 0) = 0),"", MemberOrgs_Control[[#This Row],[Row]]), "")</f>
        <v/>
      </c>
      <c r="L96" t="str">
        <f t="array" ref="L96">IFERROR(INDEX(MemberOrgsData[Auditee Name], MATCH(0, INDEX(COUNTIF($L$2:L95, MemberOrgsData[Auditee Name]),)+IF(MemberOrgsData[AUDITYEAR] &lt;&gt; SelectFiscalYear, 1, 0),0)), "")</f>
        <v/>
      </c>
    </row>
    <row r="97" spans="1:12" x14ac:dyDescent="0.25">
      <c r="A97">
        <v>91</v>
      </c>
      <c r="B97" t="str">
        <f>IF($A97 &gt; MemberOrgs_NumRow, "", IFERROR(IF(SelectMemberOrgs = "*", $A97, _xlfn.AGGREGATE(15, 6, (1/(MemberOrgsData[Auditee Name] = SelectMemberOrgs))*ROW(MemberOrgsData[Auditee Name])*(1/(MemberOrgsData[AUDITYEAR] = SelectFiscalYear))*(MemberOrgsData[AUDITYEAR] = SelectFiscalYear), $A97)-MemberOrgs_TopRow), ""))</f>
        <v/>
      </c>
      <c r="C97" t="str">
        <f>IFERROR(IF(OR(INDEX(MemberOrgsData[BudgetApprop?], MemberOrgs_Control[[#This Row],[Row]]) = "No", IFERROR(INDEX(BudgetAppropData[President % Change], MATCH(INDEX(MemberOrgsData[CFDA], MemberOrgs_Control[[#This Row],[Row]]), BudgetAppropData[CFDA], 0)), 0) = 0),"", MemberOrgs_Control[[#This Row],[Row]]), "")</f>
        <v/>
      </c>
      <c r="L97" t="str">
        <f t="array" ref="L97">IFERROR(INDEX(MemberOrgsData[Auditee Name], MATCH(0, INDEX(COUNTIF($L$2:L96, MemberOrgsData[Auditee Name]),)+IF(MemberOrgsData[AUDITYEAR] &lt;&gt; SelectFiscalYear, 1, 0),0)), "")</f>
        <v/>
      </c>
    </row>
    <row r="98" spans="1:12" x14ac:dyDescent="0.25">
      <c r="A98">
        <v>92</v>
      </c>
      <c r="B98" t="str">
        <f>IF($A98 &gt; MemberOrgs_NumRow, "", IFERROR(IF(SelectMemberOrgs = "*", $A98, _xlfn.AGGREGATE(15, 6, (1/(MemberOrgsData[Auditee Name] = SelectMemberOrgs))*ROW(MemberOrgsData[Auditee Name])*(1/(MemberOrgsData[AUDITYEAR] = SelectFiscalYear))*(MemberOrgsData[AUDITYEAR] = SelectFiscalYear), $A98)-MemberOrgs_TopRow), ""))</f>
        <v/>
      </c>
      <c r="C98" t="str">
        <f>IFERROR(IF(OR(INDEX(MemberOrgsData[BudgetApprop?], MemberOrgs_Control[[#This Row],[Row]]) = "No", IFERROR(INDEX(BudgetAppropData[President % Change], MATCH(INDEX(MemberOrgsData[CFDA], MemberOrgs_Control[[#This Row],[Row]]), BudgetAppropData[CFDA], 0)), 0) = 0),"", MemberOrgs_Control[[#This Row],[Row]]), "")</f>
        <v/>
      </c>
      <c r="L98" t="str">
        <f t="array" ref="L98">IFERROR(INDEX(MemberOrgsData[Auditee Name], MATCH(0, INDEX(COUNTIF($L$2:L97, MemberOrgsData[Auditee Name]),)+IF(MemberOrgsData[AUDITYEAR] &lt;&gt; SelectFiscalYear, 1, 0),0)), "")</f>
        <v/>
      </c>
    </row>
    <row r="99" spans="1:12" x14ac:dyDescent="0.25">
      <c r="A99">
        <v>93</v>
      </c>
      <c r="B99" t="str">
        <f>IF($A99 &gt; MemberOrgs_NumRow, "", IFERROR(IF(SelectMemberOrgs = "*", $A99, _xlfn.AGGREGATE(15, 6, (1/(MemberOrgsData[Auditee Name] = SelectMemberOrgs))*ROW(MemberOrgsData[Auditee Name])*(1/(MemberOrgsData[AUDITYEAR] = SelectFiscalYear))*(MemberOrgsData[AUDITYEAR] = SelectFiscalYear), $A99)-MemberOrgs_TopRow), ""))</f>
        <v/>
      </c>
      <c r="C99" t="str">
        <f>IFERROR(IF(OR(INDEX(MemberOrgsData[BudgetApprop?], MemberOrgs_Control[[#This Row],[Row]]) = "No", IFERROR(INDEX(BudgetAppropData[President % Change], MATCH(INDEX(MemberOrgsData[CFDA], MemberOrgs_Control[[#This Row],[Row]]), BudgetAppropData[CFDA], 0)), 0) = 0),"", MemberOrgs_Control[[#This Row],[Row]]), "")</f>
        <v/>
      </c>
      <c r="L99" t="str">
        <f t="array" ref="L99">IFERROR(INDEX(MemberOrgsData[Auditee Name], MATCH(0, INDEX(COUNTIF($L$2:L98, MemberOrgsData[Auditee Name]),)+IF(MemberOrgsData[AUDITYEAR] &lt;&gt; SelectFiscalYear, 1, 0),0)), "")</f>
        <v/>
      </c>
    </row>
    <row r="100" spans="1:12" x14ac:dyDescent="0.25">
      <c r="A100">
        <v>94</v>
      </c>
      <c r="B100" t="str">
        <f>IF($A100 &gt; MemberOrgs_NumRow, "", IFERROR(IF(SelectMemberOrgs = "*", $A100, _xlfn.AGGREGATE(15, 6, (1/(MemberOrgsData[Auditee Name] = SelectMemberOrgs))*ROW(MemberOrgsData[Auditee Name])*(1/(MemberOrgsData[AUDITYEAR] = SelectFiscalYear))*(MemberOrgsData[AUDITYEAR] = SelectFiscalYear), $A100)-MemberOrgs_TopRow), ""))</f>
        <v/>
      </c>
      <c r="C100" t="str">
        <f>IFERROR(IF(OR(INDEX(MemberOrgsData[BudgetApprop?], MemberOrgs_Control[[#This Row],[Row]]) = "No", IFERROR(INDEX(BudgetAppropData[President % Change], MATCH(INDEX(MemberOrgsData[CFDA], MemberOrgs_Control[[#This Row],[Row]]), BudgetAppropData[CFDA], 0)), 0) = 0),"", MemberOrgs_Control[[#This Row],[Row]]), "")</f>
        <v/>
      </c>
      <c r="L100" t="str">
        <f t="array" ref="L100">IFERROR(INDEX(MemberOrgsData[Auditee Name], MATCH(0, INDEX(COUNTIF($L$2:L99, MemberOrgsData[Auditee Name]),)+IF(MemberOrgsData[AUDITYEAR] &lt;&gt; SelectFiscalYear, 1, 0),0)), "")</f>
        <v/>
      </c>
    </row>
    <row r="101" spans="1:12" x14ac:dyDescent="0.25">
      <c r="A101">
        <v>95</v>
      </c>
      <c r="B101" t="str">
        <f>IF($A101 &gt; MemberOrgs_NumRow, "", IFERROR(IF(SelectMemberOrgs = "*", $A101, _xlfn.AGGREGATE(15, 6, (1/(MemberOrgsData[Auditee Name] = SelectMemberOrgs))*ROW(MemberOrgsData[Auditee Name])*(1/(MemberOrgsData[AUDITYEAR] = SelectFiscalYear))*(MemberOrgsData[AUDITYEAR] = SelectFiscalYear), $A101)-MemberOrgs_TopRow), ""))</f>
        <v/>
      </c>
      <c r="C101" t="str">
        <f>IFERROR(IF(OR(INDEX(MemberOrgsData[BudgetApprop?], MemberOrgs_Control[[#This Row],[Row]]) = "No", IFERROR(INDEX(BudgetAppropData[President % Change], MATCH(INDEX(MemberOrgsData[CFDA], MemberOrgs_Control[[#This Row],[Row]]), BudgetAppropData[CFDA], 0)), 0) = 0),"", MemberOrgs_Control[[#This Row],[Row]]), "")</f>
        <v/>
      </c>
      <c r="L101" t="str">
        <f t="array" ref="L101">IFERROR(INDEX(MemberOrgsData[Auditee Name], MATCH(0, INDEX(COUNTIF($L$2:L100, MemberOrgsData[Auditee Name]),)+IF(MemberOrgsData[AUDITYEAR] &lt;&gt; SelectFiscalYear, 1, 0),0)), "")</f>
        <v/>
      </c>
    </row>
    <row r="102" spans="1:12" x14ac:dyDescent="0.25">
      <c r="A102">
        <v>96</v>
      </c>
      <c r="B102" t="str">
        <f>IF($A102 &gt; MemberOrgs_NumRow, "", IFERROR(IF(SelectMemberOrgs = "*", $A102, _xlfn.AGGREGATE(15, 6, (1/(MemberOrgsData[Auditee Name] = SelectMemberOrgs))*ROW(MemberOrgsData[Auditee Name])*(1/(MemberOrgsData[AUDITYEAR] = SelectFiscalYear))*(MemberOrgsData[AUDITYEAR] = SelectFiscalYear), $A102)-MemberOrgs_TopRow), ""))</f>
        <v/>
      </c>
      <c r="C102" t="str">
        <f>IFERROR(IF(OR(INDEX(MemberOrgsData[BudgetApprop?], MemberOrgs_Control[[#This Row],[Row]]) = "No", IFERROR(INDEX(BudgetAppropData[President % Change], MATCH(INDEX(MemberOrgsData[CFDA], MemberOrgs_Control[[#This Row],[Row]]), BudgetAppropData[CFDA], 0)), 0) = 0),"", MemberOrgs_Control[[#This Row],[Row]]), "")</f>
        <v/>
      </c>
      <c r="L102" t="str">
        <f t="array" ref="L102">IFERROR(INDEX(MemberOrgsData[Auditee Name], MATCH(0, INDEX(COUNTIF($L$2:L101, MemberOrgsData[Auditee Name]),)+IF(MemberOrgsData[AUDITYEAR] &lt;&gt; SelectFiscalYear, 1, 0),0)), "")</f>
        <v/>
      </c>
    </row>
    <row r="103" spans="1:12" x14ac:dyDescent="0.25">
      <c r="A103">
        <v>97</v>
      </c>
      <c r="B103" t="str">
        <f>IF($A103 &gt; MemberOrgs_NumRow, "", IFERROR(IF(SelectMemberOrgs = "*", $A103, _xlfn.AGGREGATE(15, 6, (1/(MemberOrgsData[Auditee Name] = SelectMemberOrgs))*ROW(MemberOrgsData[Auditee Name])*(1/(MemberOrgsData[AUDITYEAR] = SelectFiscalYear))*(MemberOrgsData[AUDITYEAR] = SelectFiscalYear), $A103)-MemberOrgs_TopRow), ""))</f>
        <v/>
      </c>
      <c r="C103" t="str">
        <f>IFERROR(IF(OR(INDEX(MemberOrgsData[BudgetApprop?], MemberOrgs_Control[[#This Row],[Row]]) = "No", IFERROR(INDEX(BudgetAppropData[President % Change], MATCH(INDEX(MemberOrgsData[CFDA], MemberOrgs_Control[[#This Row],[Row]]), BudgetAppropData[CFDA], 0)), 0) = 0),"", MemberOrgs_Control[[#This Row],[Row]]), "")</f>
        <v/>
      </c>
      <c r="L103" t="str">
        <f t="array" ref="L103">IFERROR(INDEX(MemberOrgsData[Auditee Name], MATCH(0, INDEX(COUNTIF($L$2:L102, MemberOrgsData[Auditee Name]),)+IF(MemberOrgsData[AUDITYEAR] &lt;&gt; SelectFiscalYear, 1, 0),0)), "")</f>
        <v/>
      </c>
    </row>
    <row r="104" spans="1:12" x14ac:dyDescent="0.25">
      <c r="A104">
        <v>98</v>
      </c>
      <c r="B104" t="str">
        <f>IF($A104 &gt; MemberOrgs_NumRow, "", IFERROR(IF(SelectMemberOrgs = "*", $A104, _xlfn.AGGREGATE(15, 6, (1/(MemberOrgsData[Auditee Name] = SelectMemberOrgs))*ROW(MemberOrgsData[Auditee Name])*(1/(MemberOrgsData[AUDITYEAR] = SelectFiscalYear))*(MemberOrgsData[AUDITYEAR] = SelectFiscalYear), $A104)-MemberOrgs_TopRow), ""))</f>
        <v/>
      </c>
      <c r="C104" t="str">
        <f>IFERROR(IF(OR(INDEX(MemberOrgsData[BudgetApprop?], MemberOrgs_Control[[#This Row],[Row]]) = "No", IFERROR(INDEX(BudgetAppropData[President % Change], MATCH(INDEX(MemberOrgsData[CFDA], MemberOrgs_Control[[#This Row],[Row]]), BudgetAppropData[CFDA], 0)), 0) = 0),"", MemberOrgs_Control[[#This Row],[Row]]), "")</f>
        <v/>
      </c>
      <c r="L104" t="str">
        <f t="array" ref="L104">IFERROR(INDEX(MemberOrgsData[Auditee Name], MATCH(0, INDEX(COUNTIF($L$2:L103, MemberOrgsData[Auditee Name]),)+IF(MemberOrgsData[AUDITYEAR] &lt;&gt; SelectFiscalYear, 1, 0),0)), "")</f>
        <v/>
      </c>
    </row>
    <row r="105" spans="1:12" x14ac:dyDescent="0.25">
      <c r="A105">
        <v>99</v>
      </c>
      <c r="B105" t="str">
        <f>IF($A105 &gt; MemberOrgs_NumRow, "", IFERROR(IF(SelectMemberOrgs = "*", $A105, _xlfn.AGGREGATE(15, 6, (1/(MemberOrgsData[Auditee Name] = SelectMemberOrgs))*ROW(MemberOrgsData[Auditee Name])*(1/(MemberOrgsData[AUDITYEAR] = SelectFiscalYear))*(MemberOrgsData[AUDITYEAR] = SelectFiscalYear), $A105)-MemberOrgs_TopRow), ""))</f>
        <v/>
      </c>
      <c r="C105" t="str">
        <f>IFERROR(IF(OR(INDEX(MemberOrgsData[BudgetApprop?], MemberOrgs_Control[[#This Row],[Row]]) = "No", IFERROR(INDEX(BudgetAppropData[President % Change], MATCH(INDEX(MemberOrgsData[CFDA], MemberOrgs_Control[[#This Row],[Row]]), BudgetAppropData[CFDA], 0)), 0) = 0),"", MemberOrgs_Control[[#This Row],[Row]]), "")</f>
        <v/>
      </c>
      <c r="L105" t="str">
        <f t="array" ref="L105">IFERROR(INDEX(MemberOrgsData[Auditee Name], MATCH(0, INDEX(COUNTIF($L$2:L104, MemberOrgsData[Auditee Name]),)+IF(MemberOrgsData[AUDITYEAR] &lt;&gt; SelectFiscalYear, 1, 0),0)), "")</f>
        <v/>
      </c>
    </row>
    <row r="106" spans="1:12" x14ac:dyDescent="0.25">
      <c r="A106">
        <v>100</v>
      </c>
      <c r="B106" t="str">
        <f>IF($A106 &gt; MemberOrgs_NumRow, "", IFERROR(IF(SelectMemberOrgs = "*", $A106, _xlfn.AGGREGATE(15, 6, (1/(MemberOrgsData[Auditee Name] = SelectMemberOrgs))*ROW(MemberOrgsData[Auditee Name])*(1/(MemberOrgsData[AUDITYEAR] = SelectFiscalYear))*(MemberOrgsData[AUDITYEAR] = SelectFiscalYear), $A106)-MemberOrgs_TopRow), ""))</f>
        <v/>
      </c>
      <c r="C106" t="str">
        <f>IFERROR(IF(OR(INDEX(MemberOrgsData[BudgetApprop?], MemberOrgs_Control[[#This Row],[Row]]) = "No", IFERROR(INDEX(BudgetAppropData[President % Change], MATCH(INDEX(MemberOrgsData[CFDA], MemberOrgs_Control[[#This Row],[Row]]), BudgetAppropData[CFDA], 0)), 0) = 0),"", MemberOrgs_Control[[#This Row],[Row]]), "")</f>
        <v/>
      </c>
      <c r="L106" t="str">
        <f t="array" ref="L106">IFERROR(INDEX(MemberOrgsData[Auditee Name], MATCH(0, INDEX(COUNTIF($L$2:L105, MemberOrgsData[Auditee Name]),)+IF(MemberOrgsData[AUDITYEAR] &lt;&gt; SelectFiscalYear, 1, 0),0)), "")</f>
        <v/>
      </c>
    </row>
    <row r="107" spans="1:12" x14ac:dyDescent="0.25">
      <c r="A107">
        <v>101</v>
      </c>
      <c r="B107" t="str">
        <f>IF($A107 &gt; MemberOrgs_NumRow, "", IFERROR(IF(SelectMemberOrgs = "*", $A107, _xlfn.AGGREGATE(15, 6, (1/(MemberOrgsData[Auditee Name] = SelectMemberOrgs))*ROW(MemberOrgsData[Auditee Name])*(1/(MemberOrgsData[AUDITYEAR] = SelectFiscalYear))*(MemberOrgsData[AUDITYEAR] = SelectFiscalYear), $A107)-MemberOrgs_TopRow), ""))</f>
        <v/>
      </c>
      <c r="C107" t="str">
        <f>IFERROR(IF(OR(INDEX(MemberOrgsData[BudgetApprop?], MemberOrgs_Control[[#This Row],[Row]]) = "No", IFERROR(INDEX(BudgetAppropData[President % Change], MATCH(INDEX(MemberOrgsData[CFDA], MemberOrgs_Control[[#This Row],[Row]]), BudgetAppropData[CFDA], 0)), 0) = 0),"", MemberOrgs_Control[[#This Row],[Row]]), "")</f>
        <v/>
      </c>
      <c r="L107" t="str">
        <f t="array" ref="L107">IFERROR(INDEX(MemberOrgsData[Auditee Name], MATCH(0, INDEX(COUNTIF($L$2:L106, MemberOrgsData[Auditee Name]),)+IF(MemberOrgsData[AUDITYEAR] &lt;&gt; SelectFiscalYear, 1, 0),0)), "")</f>
        <v/>
      </c>
    </row>
    <row r="108" spans="1:12" x14ac:dyDescent="0.25">
      <c r="A108">
        <v>102</v>
      </c>
      <c r="B108" t="str">
        <f>IF($A108 &gt; MemberOrgs_NumRow, "", IFERROR(IF(SelectMemberOrgs = "*", $A108, _xlfn.AGGREGATE(15, 6, (1/(MemberOrgsData[Auditee Name] = SelectMemberOrgs))*ROW(MemberOrgsData[Auditee Name])*(1/(MemberOrgsData[AUDITYEAR] = SelectFiscalYear))*(MemberOrgsData[AUDITYEAR] = SelectFiscalYear), $A108)-MemberOrgs_TopRow), ""))</f>
        <v/>
      </c>
      <c r="C108" t="str">
        <f>IFERROR(IF(OR(INDEX(MemberOrgsData[BudgetApprop?], MemberOrgs_Control[[#This Row],[Row]]) = "No", IFERROR(INDEX(BudgetAppropData[President % Change], MATCH(INDEX(MemberOrgsData[CFDA], MemberOrgs_Control[[#This Row],[Row]]), BudgetAppropData[CFDA], 0)), 0) = 0),"", MemberOrgs_Control[[#This Row],[Row]]), "")</f>
        <v/>
      </c>
      <c r="L108" t="str">
        <f t="array" ref="L108">IFERROR(INDEX(MemberOrgsData[Auditee Name], MATCH(0, INDEX(COUNTIF($L$2:L107, MemberOrgsData[Auditee Name]),)+IF(MemberOrgsData[AUDITYEAR] &lt;&gt; SelectFiscalYear, 1, 0),0)), "")</f>
        <v/>
      </c>
    </row>
    <row r="109" spans="1:12" x14ac:dyDescent="0.25">
      <c r="A109">
        <v>103</v>
      </c>
      <c r="B109" t="str">
        <f>IF($A109 &gt; MemberOrgs_NumRow, "", IFERROR(IF(SelectMemberOrgs = "*", $A109, _xlfn.AGGREGATE(15, 6, (1/(MemberOrgsData[Auditee Name] = SelectMemberOrgs))*ROW(MemberOrgsData[Auditee Name])*(1/(MemberOrgsData[AUDITYEAR] = SelectFiscalYear))*(MemberOrgsData[AUDITYEAR] = SelectFiscalYear), $A109)-MemberOrgs_TopRow), ""))</f>
        <v/>
      </c>
      <c r="C109" t="str">
        <f>IFERROR(IF(OR(INDEX(MemberOrgsData[BudgetApprop?], MemberOrgs_Control[[#This Row],[Row]]) = "No", IFERROR(INDEX(BudgetAppropData[President % Change], MATCH(INDEX(MemberOrgsData[CFDA], MemberOrgs_Control[[#This Row],[Row]]), BudgetAppropData[CFDA], 0)), 0) = 0),"", MemberOrgs_Control[[#This Row],[Row]]), "")</f>
        <v/>
      </c>
      <c r="L109" t="str">
        <f t="array" ref="L109">IFERROR(INDEX(MemberOrgsData[Auditee Name], MATCH(0, INDEX(COUNTIF($L$2:L108, MemberOrgsData[Auditee Name]),)+IF(MemberOrgsData[AUDITYEAR] &lt;&gt; SelectFiscalYear, 1, 0),0)), "")</f>
        <v/>
      </c>
    </row>
    <row r="110" spans="1:12" x14ac:dyDescent="0.25">
      <c r="A110">
        <v>104</v>
      </c>
      <c r="B110" t="str">
        <f>IF($A110 &gt; MemberOrgs_NumRow, "", IFERROR(IF(SelectMemberOrgs = "*", $A110, _xlfn.AGGREGATE(15, 6, (1/(MemberOrgsData[Auditee Name] = SelectMemberOrgs))*ROW(MemberOrgsData[Auditee Name])*(1/(MemberOrgsData[AUDITYEAR] = SelectFiscalYear))*(MemberOrgsData[AUDITYEAR] = SelectFiscalYear), $A110)-MemberOrgs_TopRow), ""))</f>
        <v/>
      </c>
      <c r="C110" t="str">
        <f>IFERROR(IF(OR(INDEX(MemberOrgsData[BudgetApprop?], MemberOrgs_Control[[#This Row],[Row]]) = "No", IFERROR(INDEX(BudgetAppropData[President % Change], MATCH(INDEX(MemberOrgsData[CFDA], MemberOrgs_Control[[#This Row],[Row]]), BudgetAppropData[CFDA], 0)), 0) = 0),"", MemberOrgs_Control[[#This Row],[Row]]), "")</f>
        <v/>
      </c>
      <c r="L110" t="str">
        <f t="array" ref="L110">IFERROR(INDEX(MemberOrgsData[Auditee Name], MATCH(0, INDEX(COUNTIF($L$2:L109, MemberOrgsData[Auditee Name]),)+IF(MemberOrgsData[AUDITYEAR] &lt;&gt; SelectFiscalYear, 1, 0),0)), "")</f>
        <v/>
      </c>
    </row>
    <row r="111" spans="1:12" x14ac:dyDescent="0.25">
      <c r="A111">
        <v>105</v>
      </c>
      <c r="B111" t="str">
        <f>IF($A111 &gt; MemberOrgs_NumRow, "", IFERROR(IF(SelectMemberOrgs = "*", $A111, _xlfn.AGGREGATE(15, 6, (1/(MemberOrgsData[Auditee Name] = SelectMemberOrgs))*ROW(MemberOrgsData[Auditee Name])*(1/(MemberOrgsData[AUDITYEAR] = SelectFiscalYear))*(MemberOrgsData[AUDITYEAR] = SelectFiscalYear), $A111)-MemberOrgs_TopRow), ""))</f>
        <v/>
      </c>
      <c r="C111" t="str">
        <f>IFERROR(IF(OR(INDEX(MemberOrgsData[BudgetApprop?], MemberOrgs_Control[[#This Row],[Row]]) = "No", IFERROR(INDEX(BudgetAppropData[President % Change], MATCH(INDEX(MemberOrgsData[CFDA], MemberOrgs_Control[[#This Row],[Row]]), BudgetAppropData[CFDA], 0)), 0) = 0),"", MemberOrgs_Control[[#This Row],[Row]]), "")</f>
        <v/>
      </c>
      <c r="L111" t="str">
        <f t="array" ref="L111">IFERROR(INDEX(MemberOrgsData[Auditee Name], MATCH(0, INDEX(COUNTIF($L$2:L110, MemberOrgsData[Auditee Name]),)+IF(MemberOrgsData[AUDITYEAR] &lt;&gt; SelectFiscalYear, 1, 0),0)), "")</f>
        <v/>
      </c>
    </row>
    <row r="112" spans="1:12" x14ac:dyDescent="0.25">
      <c r="A112">
        <v>106</v>
      </c>
      <c r="B112" t="str">
        <f>IF($A112 &gt; MemberOrgs_NumRow, "", IFERROR(IF(SelectMemberOrgs = "*", $A112, _xlfn.AGGREGATE(15, 6, (1/(MemberOrgsData[Auditee Name] = SelectMemberOrgs))*ROW(MemberOrgsData[Auditee Name])*(1/(MemberOrgsData[AUDITYEAR] = SelectFiscalYear))*(MemberOrgsData[AUDITYEAR] = SelectFiscalYear), $A112)-MemberOrgs_TopRow), ""))</f>
        <v/>
      </c>
      <c r="C112" t="str">
        <f>IFERROR(IF(OR(INDEX(MemberOrgsData[BudgetApprop?], MemberOrgs_Control[[#This Row],[Row]]) = "No", IFERROR(INDEX(BudgetAppropData[President % Change], MATCH(INDEX(MemberOrgsData[CFDA], MemberOrgs_Control[[#This Row],[Row]]), BudgetAppropData[CFDA], 0)), 0) = 0),"", MemberOrgs_Control[[#This Row],[Row]]), "")</f>
        <v/>
      </c>
      <c r="L112" t="str">
        <f t="array" ref="L112">IFERROR(INDEX(MemberOrgsData[Auditee Name], MATCH(0, INDEX(COUNTIF($L$2:L111, MemberOrgsData[Auditee Name]),)+IF(MemberOrgsData[AUDITYEAR] &lt;&gt; SelectFiscalYear, 1, 0),0)), "")</f>
        <v/>
      </c>
    </row>
    <row r="113" spans="1:12" x14ac:dyDescent="0.25">
      <c r="A113">
        <v>107</v>
      </c>
      <c r="B113" t="str">
        <f>IF($A113 &gt; MemberOrgs_NumRow, "", IFERROR(IF(SelectMemberOrgs = "*", $A113, _xlfn.AGGREGATE(15, 6, (1/(MemberOrgsData[Auditee Name] = SelectMemberOrgs))*ROW(MemberOrgsData[Auditee Name])*(1/(MemberOrgsData[AUDITYEAR] = SelectFiscalYear))*(MemberOrgsData[AUDITYEAR] = SelectFiscalYear), $A113)-MemberOrgs_TopRow), ""))</f>
        <v/>
      </c>
      <c r="C113" t="str">
        <f>IFERROR(IF(OR(INDEX(MemberOrgsData[BudgetApprop?], MemberOrgs_Control[[#This Row],[Row]]) = "No", IFERROR(INDEX(BudgetAppropData[President % Change], MATCH(INDEX(MemberOrgsData[CFDA], MemberOrgs_Control[[#This Row],[Row]]), BudgetAppropData[CFDA], 0)), 0) = 0),"", MemberOrgs_Control[[#This Row],[Row]]), "")</f>
        <v/>
      </c>
      <c r="L113" t="str">
        <f t="array" ref="L113">IFERROR(INDEX(MemberOrgsData[Auditee Name], MATCH(0, INDEX(COUNTIF($L$2:L112, MemberOrgsData[Auditee Name]),)+IF(MemberOrgsData[AUDITYEAR] &lt;&gt; SelectFiscalYear, 1, 0),0)), "")</f>
        <v/>
      </c>
    </row>
    <row r="114" spans="1:12" x14ac:dyDescent="0.25">
      <c r="A114">
        <v>108</v>
      </c>
      <c r="B114" t="str">
        <f>IF($A114 &gt; MemberOrgs_NumRow, "", IFERROR(IF(SelectMemberOrgs = "*", $A114, _xlfn.AGGREGATE(15, 6, (1/(MemberOrgsData[Auditee Name] = SelectMemberOrgs))*ROW(MemberOrgsData[Auditee Name])*(1/(MemberOrgsData[AUDITYEAR] = SelectFiscalYear))*(MemberOrgsData[AUDITYEAR] = SelectFiscalYear), $A114)-MemberOrgs_TopRow), ""))</f>
        <v/>
      </c>
      <c r="C114" t="str">
        <f>IFERROR(IF(OR(INDEX(MemberOrgsData[BudgetApprop?], MemberOrgs_Control[[#This Row],[Row]]) = "No", IFERROR(INDEX(BudgetAppropData[President % Change], MATCH(INDEX(MemberOrgsData[CFDA], MemberOrgs_Control[[#This Row],[Row]]), BudgetAppropData[CFDA], 0)), 0) = 0),"", MemberOrgs_Control[[#This Row],[Row]]), "")</f>
        <v/>
      </c>
      <c r="L114" t="str">
        <f t="array" ref="L114">IFERROR(INDEX(MemberOrgsData[Auditee Name], MATCH(0, INDEX(COUNTIF($L$2:L113, MemberOrgsData[Auditee Name]),)+IF(MemberOrgsData[AUDITYEAR] &lt;&gt; SelectFiscalYear, 1, 0),0)), "")</f>
        <v/>
      </c>
    </row>
    <row r="115" spans="1:12" x14ac:dyDescent="0.25">
      <c r="A115">
        <v>109</v>
      </c>
      <c r="B115" t="str">
        <f>IF($A115 &gt; MemberOrgs_NumRow, "", IFERROR(IF(SelectMemberOrgs = "*", $A115, _xlfn.AGGREGATE(15, 6, (1/(MemberOrgsData[Auditee Name] = SelectMemberOrgs))*ROW(MemberOrgsData[Auditee Name])*(1/(MemberOrgsData[AUDITYEAR] = SelectFiscalYear))*(MemberOrgsData[AUDITYEAR] = SelectFiscalYear), $A115)-MemberOrgs_TopRow), ""))</f>
        <v/>
      </c>
      <c r="C115" t="str">
        <f>IFERROR(IF(OR(INDEX(MemberOrgsData[BudgetApprop?], MemberOrgs_Control[[#This Row],[Row]]) = "No", IFERROR(INDEX(BudgetAppropData[President % Change], MATCH(INDEX(MemberOrgsData[CFDA], MemberOrgs_Control[[#This Row],[Row]]), BudgetAppropData[CFDA], 0)), 0) = 0),"", MemberOrgs_Control[[#This Row],[Row]]), "")</f>
        <v/>
      </c>
      <c r="L115" t="str">
        <f t="array" ref="L115">IFERROR(INDEX(MemberOrgsData[Auditee Name], MATCH(0, INDEX(COUNTIF($L$2:L114, MemberOrgsData[Auditee Name]),)+IF(MemberOrgsData[AUDITYEAR] &lt;&gt; SelectFiscalYear, 1, 0),0)), "")</f>
        <v/>
      </c>
    </row>
    <row r="116" spans="1:12" x14ac:dyDescent="0.25">
      <c r="A116">
        <v>110</v>
      </c>
      <c r="B116" t="str">
        <f>IF($A116 &gt; MemberOrgs_NumRow, "", IFERROR(IF(SelectMemberOrgs = "*", $A116, _xlfn.AGGREGATE(15, 6, (1/(MemberOrgsData[Auditee Name] = SelectMemberOrgs))*ROW(MemberOrgsData[Auditee Name])*(1/(MemberOrgsData[AUDITYEAR] = SelectFiscalYear))*(MemberOrgsData[AUDITYEAR] = SelectFiscalYear), $A116)-MemberOrgs_TopRow), ""))</f>
        <v/>
      </c>
      <c r="C116" t="str">
        <f>IFERROR(IF(OR(INDEX(MemberOrgsData[BudgetApprop?], MemberOrgs_Control[[#This Row],[Row]]) = "No", IFERROR(INDEX(BudgetAppropData[President % Change], MATCH(INDEX(MemberOrgsData[CFDA], MemberOrgs_Control[[#This Row],[Row]]), BudgetAppropData[CFDA], 0)), 0) = 0),"", MemberOrgs_Control[[#This Row],[Row]]), "")</f>
        <v/>
      </c>
      <c r="L116" t="str">
        <f t="array" ref="L116">IFERROR(INDEX(MemberOrgsData[Auditee Name], MATCH(0, INDEX(COUNTIF($L$2:L115, MemberOrgsData[Auditee Name]),)+IF(MemberOrgsData[AUDITYEAR] &lt;&gt; SelectFiscalYear, 1, 0),0)), "")</f>
        <v/>
      </c>
    </row>
    <row r="117" spans="1:12" x14ac:dyDescent="0.25">
      <c r="A117">
        <v>111</v>
      </c>
      <c r="B117" t="str">
        <f>IF($A117 &gt; MemberOrgs_NumRow, "", IFERROR(IF(SelectMemberOrgs = "*", $A117, _xlfn.AGGREGATE(15, 6, (1/(MemberOrgsData[Auditee Name] = SelectMemberOrgs))*ROW(MemberOrgsData[Auditee Name])*(1/(MemberOrgsData[AUDITYEAR] = SelectFiscalYear))*(MemberOrgsData[AUDITYEAR] = SelectFiscalYear), $A117)-MemberOrgs_TopRow), ""))</f>
        <v/>
      </c>
      <c r="C117" t="str">
        <f>IFERROR(IF(OR(INDEX(MemberOrgsData[BudgetApprop?], MemberOrgs_Control[[#This Row],[Row]]) = "No", IFERROR(INDEX(BudgetAppropData[President % Change], MATCH(INDEX(MemberOrgsData[CFDA], MemberOrgs_Control[[#This Row],[Row]]), BudgetAppropData[CFDA], 0)), 0) = 0),"", MemberOrgs_Control[[#This Row],[Row]]), "")</f>
        <v/>
      </c>
      <c r="L117" t="str">
        <f t="array" ref="L117">IFERROR(INDEX(MemberOrgsData[Auditee Name], MATCH(0, INDEX(COUNTIF($L$2:L116, MemberOrgsData[Auditee Name]),)+IF(MemberOrgsData[AUDITYEAR] &lt;&gt; SelectFiscalYear, 1, 0),0)), "")</f>
        <v/>
      </c>
    </row>
    <row r="118" spans="1:12" x14ac:dyDescent="0.25">
      <c r="A118">
        <v>112</v>
      </c>
      <c r="B118" t="str">
        <f>IF($A118 &gt; MemberOrgs_NumRow, "", IFERROR(IF(SelectMemberOrgs = "*", $A118, _xlfn.AGGREGATE(15, 6, (1/(MemberOrgsData[Auditee Name] = SelectMemberOrgs))*ROW(MemberOrgsData[Auditee Name])*(1/(MemberOrgsData[AUDITYEAR] = SelectFiscalYear))*(MemberOrgsData[AUDITYEAR] = SelectFiscalYear), $A118)-MemberOrgs_TopRow), ""))</f>
        <v/>
      </c>
      <c r="C118" t="str">
        <f>IFERROR(IF(OR(INDEX(MemberOrgsData[BudgetApprop?], MemberOrgs_Control[[#This Row],[Row]]) = "No", IFERROR(INDEX(BudgetAppropData[President % Change], MATCH(INDEX(MemberOrgsData[CFDA], MemberOrgs_Control[[#This Row],[Row]]), BudgetAppropData[CFDA], 0)), 0) = 0),"", MemberOrgs_Control[[#This Row],[Row]]), "")</f>
        <v/>
      </c>
      <c r="L118" t="str">
        <f t="array" ref="L118">IFERROR(INDEX(MemberOrgsData[Auditee Name], MATCH(0, INDEX(COUNTIF($L$2:L117, MemberOrgsData[Auditee Name]),)+IF(MemberOrgsData[AUDITYEAR] &lt;&gt; SelectFiscalYear, 1, 0),0)), "")</f>
        <v/>
      </c>
    </row>
    <row r="119" spans="1:12" x14ac:dyDescent="0.25">
      <c r="A119">
        <v>113</v>
      </c>
      <c r="B119" t="str">
        <f>IF($A119 &gt; MemberOrgs_NumRow, "", IFERROR(IF(SelectMemberOrgs = "*", $A119, _xlfn.AGGREGATE(15, 6, (1/(MemberOrgsData[Auditee Name] = SelectMemberOrgs))*ROW(MemberOrgsData[Auditee Name])*(1/(MemberOrgsData[AUDITYEAR] = SelectFiscalYear))*(MemberOrgsData[AUDITYEAR] = SelectFiscalYear), $A119)-MemberOrgs_TopRow), ""))</f>
        <v/>
      </c>
      <c r="C119" t="str">
        <f>IFERROR(IF(OR(INDEX(MemberOrgsData[BudgetApprop?], MemberOrgs_Control[[#This Row],[Row]]) = "No", IFERROR(INDEX(BudgetAppropData[President % Change], MATCH(INDEX(MemberOrgsData[CFDA], MemberOrgs_Control[[#This Row],[Row]]), BudgetAppropData[CFDA], 0)), 0) = 0),"", MemberOrgs_Control[[#This Row],[Row]]), "")</f>
        <v/>
      </c>
      <c r="L119" t="str">
        <f t="array" ref="L119">IFERROR(INDEX(MemberOrgsData[Auditee Name], MATCH(0, INDEX(COUNTIF($L$2:L118, MemberOrgsData[Auditee Name]),)+IF(MemberOrgsData[AUDITYEAR] &lt;&gt; SelectFiscalYear, 1, 0),0)), "")</f>
        <v/>
      </c>
    </row>
    <row r="120" spans="1:12" x14ac:dyDescent="0.25">
      <c r="A120">
        <v>114</v>
      </c>
      <c r="B120" t="str">
        <f>IF($A120 &gt; MemberOrgs_NumRow, "", IFERROR(IF(SelectMemberOrgs = "*", $A120, _xlfn.AGGREGATE(15, 6, (1/(MemberOrgsData[Auditee Name] = SelectMemberOrgs))*ROW(MemberOrgsData[Auditee Name])*(1/(MemberOrgsData[AUDITYEAR] = SelectFiscalYear))*(MemberOrgsData[AUDITYEAR] = SelectFiscalYear), $A120)-MemberOrgs_TopRow), ""))</f>
        <v/>
      </c>
      <c r="C120" t="str">
        <f>IFERROR(IF(OR(INDEX(MemberOrgsData[BudgetApprop?], MemberOrgs_Control[[#This Row],[Row]]) = "No", IFERROR(INDEX(BudgetAppropData[President % Change], MATCH(INDEX(MemberOrgsData[CFDA], MemberOrgs_Control[[#This Row],[Row]]), BudgetAppropData[CFDA], 0)), 0) = 0),"", MemberOrgs_Control[[#This Row],[Row]]), "")</f>
        <v/>
      </c>
      <c r="L120" t="str">
        <f t="array" ref="L120">IFERROR(INDEX(MemberOrgsData[Auditee Name], MATCH(0, INDEX(COUNTIF($L$2:L119, MemberOrgsData[Auditee Name]),)+IF(MemberOrgsData[AUDITYEAR] &lt;&gt; SelectFiscalYear, 1, 0),0)), "")</f>
        <v/>
      </c>
    </row>
    <row r="121" spans="1:12" x14ac:dyDescent="0.25">
      <c r="A121">
        <v>115</v>
      </c>
      <c r="B121" t="str">
        <f>IF($A121 &gt; MemberOrgs_NumRow, "", IFERROR(IF(SelectMemberOrgs = "*", $A121, _xlfn.AGGREGATE(15, 6, (1/(MemberOrgsData[Auditee Name] = SelectMemberOrgs))*ROW(MemberOrgsData[Auditee Name])*(1/(MemberOrgsData[AUDITYEAR] = SelectFiscalYear))*(MemberOrgsData[AUDITYEAR] = SelectFiscalYear), $A121)-MemberOrgs_TopRow), ""))</f>
        <v/>
      </c>
      <c r="C121" t="str">
        <f>IFERROR(IF(OR(INDEX(MemberOrgsData[BudgetApprop?], MemberOrgs_Control[[#This Row],[Row]]) = "No", IFERROR(INDEX(BudgetAppropData[President % Change], MATCH(INDEX(MemberOrgsData[CFDA], MemberOrgs_Control[[#This Row],[Row]]), BudgetAppropData[CFDA], 0)), 0) = 0),"", MemberOrgs_Control[[#This Row],[Row]]), "")</f>
        <v/>
      </c>
      <c r="L121" t="str">
        <f t="array" ref="L121">IFERROR(INDEX(MemberOrgsData[Auditee Name], MATCH(0, INDEX(COUNTIF($L$2:L120, MemberOrgsData[Auditee Name]),)+IF(MemberOrgsData[AUDITYEAR] &lt;&gt; SelectFiscalYear, 1, 0),0)), "")</f>
        <v/>
      </c>
    </row>
    <row r="122" spans="1:12" x14ac:dyDescent="0.25">
      <c r="A122">
        <v>116</v>
      </c>
      <c r="B122" t="str">
        <f>IF($A122 &gt; MemberOrgs_NumRow, "", IFERROR(IF(SelectMemberOrgs = "*", $A122, _xlfn.AGGREGATE(15, 6, (1/(MemberOrgsData[Auditee Name] = SelectMemberOrgs))*ROW(MemberOrgsData[Auditee Name])*(1/(MemberOrgsData[AUDITYEAR] = SelectFiscalYear))*(MemberOrgsData[AUDITYEAR] = SelectFiscalYear), $A122)-MemberOrgs_TopRow), ""))</f>
        <v/>
      </c>
      <c r="C122" t="str">
        <f>IFERROR(IF(OR(INDEX(MemberOrgsData[BudgetApprop?], MemberOrgs_Control[[#This Row],[Row]]) = "No", IFERROR(INDEX(BudgetAppropData[President % Change], MATCH(INDEX(MemberOrgsData[CFDA], MemberOrgs_Control[[#This Row],[Row]]), BudgetAppropData[CFDA], 0)), 0) = 0),"", MemberOrgs_Control[[#This Row],[Row]]), "")</f>
        <v/>
      </c>
      <c r="L122" t="str">
        <f t="array" ref="L122">IFERROR(INDEX(MemberOrgsData[Auditee Name], MATCH(0, INDEX(COUNTIF($L$2:L121, MemberOrgsData[Auditee Name]),)+IF(MemberOrgsData[AUDITYEAR] &lt;&gt; SelectFiscalYear, 1, 0),0)), "")</f>
        <v/>
      </c>
    </row>
    <row r="123" spans="1:12" x14ac:dyDescent="0.25">
      <c r="A123">
        <v>117</v>
      </c>
      <c r="B123" t="str">
        <f>IF($A123 &gt; MemberOrgs_NumRow, "", IFERROR(IF(SelectMemberOrgs = "*", $A123, _xlfn.AGGREGATE(15, 6, (1/(MemberOrgsData[Auditee Name] = SelectMemberOrgs))*ROW(MemberOrgsData[Auditee Name])*(1/(MemberOrgsData[AUDITYEAR] = SelectFiscalYear))*(MemberOrgsData[AUDITYEAR] = SelectFiscalYear), $A123)-MemberOrgs_TopRow), ""))</f>
        <v/>
      </c>
      <c r="C123" t="str">
        <f>IFERROR(IF(OR(INDEX(MemberOrgsData[BudgetApprop?], MemberOrgs_Control[[#This Row],[Row]]) = "No", IFERROR(INDEX(BudgetAppropData[President % Change], MATCH(INDEX(MemberOrgsData[CFDA], MemberOrgs_Control[[#This Row],[Row]]), BudgetAppropData[CFDA], 0)), 0) = 0),"", MemberOrgs_Control[[#This Row],[Row]]), "")</f>
        <v/>
      </c>
      <c r="L123" t="str">
        <f t="array" ref="L123">IFERROR(INDEX(MemberOrgsData[Auditee Name], MATCH(0, INDEX(COUNTIF($L$2:L122, MemberOrgsData[Auditee Name]),)+IF(MemberOrgsData[AUDITYEAR] &lt;&gt; SelectFiscalYear, 1, 0),0)), "")</f>
        <v/>
      </c>
    </row>
    <row r="124" spans="1:12" x14ac:dyDescent="0.25">
      <c r="A124">
        <v>118</v>
      </c>
      <c r="B124" t="str">
        <f>IF($A124 &gt; MemberOrgs_NumRow, "", IFERROR(IF(SelectMemberOrgs = "*", $A124, _xlfn.AGGREGATE(15, 6, (1/(MemberOrgsData[Auditee Name] = SelectMemberOrgs))*ROW(MemberOrgsData[Auditee Name])*(1/(MemberOrgsData[AUDITYEAR] = SelectFiscalYear))*(MemberOrgsData[AUDITYEAR] = SelectFiscalYear), $A124)-MemberOrgs_TopRow), ""))</f>
        <v/>
      </c>
      <c r="C124" t="str">
        <f>IFERROR(IF(OR(INDEX(MemberOrgsData[BudgetApprop?], MemberOrgs_Control[[#This Row],[Row]]) = "No", IFERROR(INDEX(BudgetAppropData[President % Change], MATCH(INDEX(MemberOrgsData[CFDA], MemberOrgs_Control[[#This Row],[Row]]), BudgetAppropData[CFDA], 0)), 0) = 0),"", MemberOrgs_Control[[#This Row],[Row]]), "")</f>
        <v/>
      </c>
      <c r="L124" t="str">
        <f t="array" ref="L124">IFERROR(INDEX(MemberOrgsData[Auditee Name], MATCH(0, INDEX(COUNTIF($L$2:L123, MemberOrgsData[Auditee Name]),)+IF(MemberOrgsData[AUDITYEAR] &lt;&gt; SelectFiscalYear, 1, 0),0)), "")</f>
        <v/>
      </c>
    </row>
    <row r="125" spans="1:12" x14ac:dyDescent="0.25">
      <c r="A125">
        <v>119</v>
      </c>
      <c r="B125" t="str">
        <f>IF($A125 &gt; MemberOrgs_NumRow, "", IFERROR(IF(SelectMemberOrgs = "*", $A125, _xlfn.AGGREGATE(15, 6, (1/(MemberOrgsData[Auditee Name] = SelectMemberOrgs))*ROW(MemberOrgsData[Auditee Name])*(1/(MemberOrgsData[AUDITYEAR] = SelectFiscalYear))*(MemberOrgsData[AUDITYEAR] = SelectFiscalYear), $A125)-MemberOrgs_TopRow), ""))</f>
        <v/>
      </c>
      <c r="C125" t="str">
        <f>IFERROR(IF(OR(INDEX(MemberOrgsData[BudgetApprop?], MemberOrgs_Control[[#This Row],[Row]]) = "No", IFERROR(INDEX(BudgetAppropData[President % Change], MATCH(INDEX(MemberOrgsData[CFDA], MemberOrgs_Control[[#This Row],[Row]]), BudgetAppropData[CFDA], 0)), 0) = 0),"", MemberOrgs_Control[[#This Row],[Row]]), "")</f>
        <v/>
      </c>
      <c r="L125" t="str">
        <f t="array" ref="L125">IFERROR(INDEX(MemberOrgsData[Auditee Name], MATCH(0, INDEX(COUNTIF($L$2:L124, MemberOrgsData[Auditee Name]),)+IF(MemberOrgsData[AUDITYEAR] &lt;&gt; SelectFiscalYear, 1, 0),0)), "")</f>
        <v/>
      </c>
    </row>
    <row r="126" spans="1:12" x14ac:dyDescent="0.25">
      <c r="A126">
        <v>120</v>
      </c>
      <c r="B126" t="str">
        <f>IF($A126 &gt; MemberOrgs_NumRow, "", IFERROR(IF(SelectMemberOrgs = "*", $A126, _xlfn.AGGREGATE(15, 6, (1/(MemberOrgsData[Auditee Name] = SelectMemberOrgs))*ROW(MemberOrgsData[Auditee Name])*(1/(MemberOrgsData[AUDITYEAR] = SelectFiscalYear))*(MemberOrgsData[AUDITYEAR] = SelectFiscalYear), $A126)-MemberOrgs_TopRow), ""))</f>
        <v/>
      </c>
      <c r="C126" t="str">
        <f>IFERROR(IF(OR(INDEX(MemberOrgsData[BudgetApprop?], MemberOrgs_Control[[#This Row],[Row]]) = "No", IFERROR(INDEX(BudgetAppropData[President % Change], MATCH(INDEX(MemberOrgsData[CFDA], MemberOrgs_Control[[#This Row],[Row]]), BudgetAppropData[CFDA], 0)), 0) = 0),"", MemberOrgs_Control[[#This Row],[Row]]), "")</f>
        <v/>
      </c>
      <c r="L126" t="str">
        <f t="array" ref="L126">IFERROR(INDEX(MemberOrgsData[Auditee Name], MATCH(0, INDEX(COUNTIF($L$2:L125, MemberOrgsData[Auditee Name]),)+IF(MemberOrgsData[AUDITYEAR] &lt;&gt; SelectFiscalYear, 1, 0),0)), "")</f>
        <v/>
      </c>
    </row>
    <row r="127" spans="1:12" x14ac:dyDescent="0.25">
      <c r="A127">
        <v>121</v>
      </c>
      <c r="B127" t="str">
        <f>IF($A127 &gt; MemberOrgs_NumRow, "", IFERROR(IF(SelectMemberOrgs = "*", $A127, _xlfn.AGGREGATE(15, 6, (1/(MemberOrgsData[Auditee Name] = SelectMemberOrgs))*ROW(MemberOrgsData[Auditee Name])*(1/(MemberOrgsData[AUDITYEAR] = SelectFiscalYear))*(MemberOrgsData[AUDITYEAR] = SelectFiscalYear), $A127)-MemberOrgs_TopRow), ""))</f>
        <v/>
      </c>
      <c r="C127" t="str">
        <f>IFERROR(IF(OR(INDEX(MemberOrgsData[BudgetApprop?], MemberOrgs_Control[[#This Row],[Row]]) = "No", IFERROR(INDEX(BudgetAppropData[President % Change], MATCH(INDEX(MemberOrgsData[CFDA], MemberOrgs_Control[[#This Row],[Row]]), BudgetAppropData[CFDA], 0)), 0) = 0),"", MemberOrgs_Control[[#This Row],[Row]]), "")</f>
        <v/>
      </c>
      <c r="L127" t="str">
        <f t="array" ref="L127">IFERROR(INDEX(MemberOrgsData[Auditee Name], MATCH(0, INDEX(COUNTIF($L$2:L126, MemberOrgsData[Auditee Name]),)+IF(MemberOrgsData[AUDITYEAR] &lt;&gt; SelectFiscalYear, 1, 0),0)), "")</f>
        <v/>
      </c>
    </row>
    <row r="128" spans="1:12" x14ac:dyDescent="0.25">
      <c r="A128">
        <v>122</v>
      </c>
      <c r="B128" t="str">
        <f>IF($A128 &gt; MemberOrgs_NumRow, "", IFERROR(IF(SelectMemberOrgs = "*", $A128, _xlfn.AGGREGATE(15, 6, (1/(MemberOrgsData[Auditee Name] = SelectMemberOrgs))*ROW(MemberOrgsData[Auditee Name])*(1/(MemberOrgsData[AUDITYEAR] = SelectFiscalYear))*(MemberOrgsData[AUDITYEAR] = SelectFiscalYear), $A128)-MemberOrgs_TopRow), ""))</f>
        <v/>
      </c>
      <c r="C128" t="str">
        <f>IFERROR(IF(OR(INDEX(MemberOrgsData[BudgetApprop?], MemberOrgs_Control[[#This Row],[Row]]) = "No", IFERROR(INDEX(BudgetAppropData[President % Change], MATCH(INDEX(MemberOrgsData[CFDA], MemberOrgs_Control[[#This Row],[Row]]), BudgetAppropData[CFDA], 0)), 0) = 0),"", MemberOrgs_Control[[#This Row],[Row]]), "")</f>
        <v/>
      </c>
      <c r="L128" t="str">
        <f t="array" ref="L128">IFERROR(INDEX(MemberOrgsData[Auditee Name], MATCH(0, INDEX(COUNTIF($L$2:L127, MemberOrgsData[Auditee Name]),)+IF(MemberOrgsData[AUDITYEAR] &lt;&gt; SelectFiscalYear, 1, 0),0)), "")</f>
        <v/>
      </c>
    </row>
    <row r="129" spans="1:12" x14ac:dyDescent="0.25">
      <c r="A129">
        <v>123</v>
      </c>
      <c r="B129" t="str">
        <f>IF($A129 &gt; MemberOrgs_NumRow, "", IFERROR(IF(SelectMemberOrgs = "*", $A129, _xlfn.AGGREGATE(15, 6, (1/(MemberOrgsData[Auditee Name] = SelectMemberOrgs))*ROW(MemberOrgsData[Auditee Name])*(1/(MemberOrgsData[AUDITYEAR] = SelectFiscalYear))*(MemberOrgsData[AUDITYEAR] = SelectFiscalYear), $A129)-MemberOrgs_TopRow), ""))</f>
        <v/>
      </c>
      <c r="C129" t="str">
        <f>IFERROR(IF(OR(INDEX(MemberOrgsData[BudgetApprop?], MemberOrgs_Control[[#This Row],[Row]]) = "No", IFERROR(INDEX(BudgetAppropData[President % Change], MATCH(INDEX(MemberOrgsData[CFDA], MemberOrgs_Control[[#This Row],[Row]]), BudgetAppropData[CFDA], 0)), 0) = 0),"", MemberOrgs_Control[[#This Row],[Row]]), "")</f>
        <v/>
      </c>
      <c r="L129" t="str">
        <f t="array" ref="L129">IFERROR(INDEX(MemberOrgsData[Auditee Name], MATCH(0, INDEX(COUNTIF($L$2:L128, MemberOrgsData[Auditee Name]),)+IF(MemberOrgsData[AUDITYEAR] &lt;&gt; SelectFiscalYear, 1, 0),0)), "")</f>
        <v/>
      </c>
    </row>
    <row r="130" spans="1:12" x14ac:dyDescent="0.25">
      <c r="A130">
        <v>124</v>
      </c>
      <c r="B130" t="str">
        <f>IF($A130 &gt; MemberOrgs_NumRow, "", IFERROR(IF(SelectMemberOrgs = "*", $A130, _xlfn.AGGREGATE(15, 6, (1/(MemberOrgsData[Auditee Name] = SelectMemberOrgs))*ROW(MemberOrgsData[Auditee Name])*(1/(MemberOrgsData[AUDITYEAR] = SelectFiscalYear))*(MemberOrgsData[AUDITYEAR] = SelectFiscalYear), $A130)-MemberOrgs_TopRow), ""))</f>
        <v/>
      </c>
      <c r="C130" t="str">
        <f>IFERROR(IF(OR(INDEX(MemberOrgsData[BudgetApprop?], MemberOrgs_Control[[#This Row],[Row]]) = "No", IFERROR(INDEX(BudgetAppropData[President % Change], MATCH(INDEX(MemberOrgsData[CFDA], MemberOrgs_Control[[#This Row],[Row]]), BudgetAppropData[CFDA], 0)), 0) = 0),"", MemberOrgs_Control[[#This Row],[Row]]), "")</f>
        <v/>
      </c>
      <c r="L130" t="str">
        <f t="array" ref="L130">IFERROR(INDEX(MemberOrgsData[Auditee Name], MATCH(0, INDEX(COUNTIF($L$2:L129, MemberOrgsData[Auditee Name]),)+IF(MemberOrgsData[AUDITYEAR] &lt;&gt; SelectFiscalYear, 1, 0),0)), "")</f>
        <v/>
      </c>
    </row>
    <row r="131" spans="1:12" x14ac:dyDescent="0.25">
      <c r="A131">
        <v>125</v>
      </c>
      <c r="B131" t="str">
        <f>IF($A131 &gt; MemberOrgs_NumRow, "", IFERROR(IF(SelectMemberOrgs = "*", $A131, _xlfn.AGGREGATE(15, 6, (1/(MemberOrgsData[Auditee Name] = SelectMemberOrgs))*ROW(MemberOrgsData[Auditee Name])*(1/(MemberOrgsData[AUDITYEAR] = SelectFiscalYear))*(MemberOrgsData[AUDITYEAR] = SelectFiscalYear), $A131)-MemberOrgs_TopRow), ""))</f>
        <v/>
      </c>
      <c r="C131" t="str">
        <f>IFERROR(IF(OR(INDEX(MemberOrgsData[BudgetApprop?], MemberOrgs_Control[[#This Row],[Row]]) = "No", IFERROR(INDEX(BudgetAppropData[President % Change], MATCH(INDEX(MemberOrgsData[CFDA], MemberOrgs_Control[[#This Row],[Row]]), BudgetAppropData[CFDA], 0)), 0) = 0),"", MemberOrgs_Control[[#This Row],[Row]]), "")</f>
        <v/>
      </c>
      <c r="L131" t="str">
        <f t="array" ref="L131">IFERROR(INDEX(MemberOrgsData[Auditee Name], MATCH(0, INDEX(COUNTIF($L$2:L130, MemberOrgsData[Auditee Name]),)+IF(MemberOrgsData[AUDITYEAR] &lt;&gt; SelectFiscalYear, 1, 0),0)), "")</f>
        <v/>
      </c>
    </row>
    <row r="132" spans="1:12" x14ac:dyDescent="0.25">
      <c r="A132">
        <v>126</v>
      </c>
      <c r="B132" t="str">
        <f>IF($A132 &gt; MemberOrgs_NumRow, "", IFERROR(IF(SelectMemberOrgs = "*", $A132, _xlfn.AGGREGATE(15, 6, (1/(MemberOrgsData[Auditee Name] = SelectMemberOrgs))*ROW(MemberOrgsData[Auditee Name])*(1/(MemberOrgsData[AUDITYEAR] = SelectFiscalYear))*(MemberOrgsData[AUDITYEAR] = SelectFiscalYear), $A132)-MemberOrgs_TopRow), ""))</f>
        <v/>
      </c>
      <c r="C132" t="str">
        <f>IFERROR(IF(OR(INDEX(MemberOrgsData[BudgetApprop?], MemberOrgs_Control[[#This Row],[Row]]) = "No", IFERROR(INDEX(BudgetAppropData[President % Change], MATCH(INDEX(MemberOrgsData[CFDA], MemberOrgs_Control[[#This Row],[Row]]), BudgetAppropData[CFDA], 0)), 0) = 0),"", MemberOrgs_Control[[#This Row],[Row]]), "")</f>
        <v/>
      </c>
      <c r="L132" t="str">
        <f t="array" ref="L132">IFERROR(INDEX(MemberOrgsData[Auditee Name], MATCH(0, INDEX(COUNTIF($L$2:L131, MemberOrgsData[Auditee Name]),)+IF(MemberOrgsData[AUDITYEAR] &lt;&gt; SelectFiscalYear, 1, 0),0)), "")</f>
        <v/>
      </c>
    </row>
    <row r="133" spans="1:12" x14ac:dyDescent="0.25">
      <c r="A133">
        <v>127</v>
      </c>
      <c r="B133" t="str">
        <f>IF($A133 &gt; MemberOrgs_NumRow, "", IFERROR(IF(SelectMemberOrgs = "*", $A133, _xlfn.AGGREGATE(15, 6, (1/(MemberOrgsData[Auditee Name] = SelectMemberOrgs))*ROW(MemberOrgsData[Auditee Name])*(1/(MemberOrgsData[AUDITYEAR] = SelectFiscalYear))*(MemberOrgsData[AUDITYEAR] = SelectFiscalYear), $A133)-MemberOrgs_TopRow), ""))</f>
        <v/>
      </c>
      <c r="C133" t="str">
        <f>IFERROR(IF(OR(INDEX(MemberOrgsData[BudgetApprop?], MemberOrgs_Control[[#This Row],[Row]]) = "No", IFERROR(INDEX(BudgetAppropData[President % Change], MATCH(INDEX(MemberOrgsData[CFDA], MemberOrgs_Control[[#This Row],[Row]]), BudgetAppropData[CFDA], 0)), 0) = 0),"", MemberOrgs_Control[[#This Row],[Row]]), "")</f>
        <v/>
      </c>
      <c r="L133" t="str">
        <f t="array" ref="L133">IFERROR(INDEX(MemberOrgsData[Auditee Name], MATCH(0, INDEX(COUNTIF($L$2:L132, MemberOrgsData[Auditee Name]),)+IF(MemberOrgsData[AUDITYEAR] &lt;&gt; SelectFiscalYear, 1, 0),0)), "")</f>
        <v/>
      </c>
    </row>
    <row r="134" spans="1:12" x14ac:dyDescent="0.25">
      <c r="A134">
        <v>128</v>
      </c>
      <c r="B134" t="str">
        <f>IF($A134 &gt; MemberOrgs_NumRow, "", IFERROR(IF(SelectMemberOrgs = "*", $A134, _xlfn.AGGREGATE(15, 6, (1/(MemberOrgsData[Auditee Name] = SelectMemberOrgs))*ROW(MemberOrgsData[Auditee Name])*(1/(MemberOrgsData[AUDITYEAR] = SelectFiscalYear))*(MemberOrgsData[AUDITYEAR] = SelectFiscalYear), $A134)-MemberOrgs_TopRow), ""))</f>
        <v/>
      </c>
      <c r="C134" t="str">
        <f>IFERROR(IF(OR(INDEX(MemberOrgsData[BudgetApprop?], MemberOrgs_Control[[#This Row],[Row]]) = "No", IFERROR(INDEX(BudgetAppropData[President % Change], MATCH(INDEX(MemberOrgsData[CFDA], MemberOrgs_Control[[#This Row],[Row]]), BudgetAppropData[CFDA], 0)), 0) = 0),"", MemberOrgs_Control[[#This Row],[Row]]), "")</f>
        <v/>
      </c>
      <c r="L134" t="str">
        <f t="array" ref="L134">IFERROR(INDEX(MemberOrgsData[Auditee Name], MATCH(0, INDEX(COUNTIF($L$2:L133, MemberOrgsData[Auditee Name]),)+IF(MemberOrgsData[AUDITYEAR] &lt;&gt; SelectFiscalYear, 1, 0),0)), "")</f>
        <v/>
      </c>
    </row>
    <row r="135" spans="1:12" x14ac:dyDescent="0.25">
      <c r="A135">
        <v>129</v>
      </c>
      <c r="B135" t="str">
        <f>IF($A135 &gt; MemberOrgs_NumRow, "", IFERROR(IF(SelectMemberOrgs = "*", $A135, _xlfn.AGGREGATE(15, 6, (1/(MemberOrgsData[Auditee Name] = SelectMemberOrgs))*ROW(MemberOrgsData[Auditee Name])*(1/(MemberOrgsData[AUDITYEAR] = SelectFiscalYear))*(MemberOrgsData[AUDITYEAR] = SelectFiscalYear), $A135)-MemberOrgs_TopRow), ""))</f>
        <v/>
      </c>
      <c r="C135" t="str">
        <f>IFERROR(IF(OR(INDEX(MemberOrgsData[BudgetApprop?], MemberOrgs_Control[[#This Row],[Row]]) = "No", IFERROR(INDEX(BudgetAppropData[President % Change], MATCH(INDEX(MemberOrgsData[CFDA], MemberOrgs_Control[[#This Row],[Row]]), BudgetAppropData[CFDA], 0)), 0) = 0),"", MemberOrgs_Control[[#This Row],[Row]]), "")</f>
        <v/>
      </c>
      <c r="L135" t="str">
        <f t="array" ref="L135">IFERROR(INDEX(MemberOrgsData[Auditee Name], MATCH(0, INDEX(COUNTIF($L$2:L134, MemberOrgsData[Auditee Name]),)+IF(MemberOrgsData[AUDITYEAR] &lt;&gt; SelectFiscalYear, 1, 0),0)), "")</f>
        <v/>
      </c>
    </row>
    <row r="136" spans="1:12" x14ac:dyDescent="0.25">
      <c r="A136">
        <v>130</v>
      </c>
      <c r="B136" t="str">
        <f>IF($A136 &gt; MemberOrgs_NumRow, "", IFERROR(IF(SelectMemberOrgs = "*", $A136, _xlfn.AGGREGATE(15, 6, (1/(MemberOrgsData[Auditee Name] = SelectMemberOrgs))*ROW(MemberOrgsData[Auditee Name])*(1/(MemberOrgsData[AUDITYEAR] = SelectFiscalYear))*(MemberOrgsData[AUDITYEAR] = SelectFiscalYear), $A136)-MemberOrgs_TopRow), ""))</f>
        <v/>
      </c>
      <c r="C136" t="str">
        <f>IFERROR(IF(OR(INDEX(MemberOrgsData[BudgetApprop?], MemberOrgs_Control[[#This Row],[Row]]) = "No", IFERROR(INDEX(BudgetAppropData[President % Change], MATCH(INDEX(MemberOrgsData[CFDA], MemberOrgs_Control[[#This Row],[Row]]), BudgetAppropData[CFDA], 0)), 0) = 0),"", MemberOrgs_Control[[#This Row],[Row]]), "")</f>
        <v/>
      </c>
      <c r="L136" t="str">
        <f t="array" ref="L136">IFERROR(INDEX(MemberOrgsData[Auditee Name], MATCH(0, INDEX(COUNTIF($L$2:L135, MemberOrgsData[Auditee Name]),)+IF(MemberOrgsData[AUDITYEAR] &lt;&gt; SelectFiscalYear, 1, 0),0)), "")</f>
        <v/>
      </c>
    </row>
    <row r="137" spans="1:12" x14ac:dyDescent="0.25">
      <c r="A137">
        <v>131</v>
      </c>
      <c r="B137" t="str">
        <f>IF($A137 &gt; MemberOrgs_NumRow, "", IFERROR(IF(SelectMemberOrgs = "*", $A137, _xlfn.AGGREGATE(15, 6, (1/(MemberOrgsData[Auditee Name] = SelectMemberOrgs))*ROW(MemberOrgsData[Auditee Name])*(1/(MemberOrgsData[AUDITYEAR] = SelectFiscalYear))*(MemberOrgsData[AUDITYEAR] = SelectFiscalYear), $A137)-MemberOrgs_TopRow), ""))</f>
        <v/>
      </c>
      <c r="C137" t="str">
        <f>IFERROR(IF(OR(INDEX(MemberOrgsData[BudgetApprop?], MemberOrgs_Control[[#This Row],[Row]]) = "No", IFERROR(INDEX(BudgetAppropData[President % Change], MATCH(INDEX(MemberOrgsData[CFDA], MemberOrgs_Control[[#This Row],[Row]]), BudgetAppropData[CFDA], 0)), 0) = 0),"", MemberOrgs_Control[[#This Row],[Row]]), "")</f>
        <v/>
      </c>
      <c r="L137" t="str">
        <f t="array" ref="L137">IFERROR(INDEX(MemberOrgsData[Auditee Name], MATCH(0, INDEX(COUNTIF($L$2:L136, MemberOrgsData[Auditee Name]),)+IF(MemberOrgsData[AUDITYEAR] &lt;&gt; SelectFiscalYear, 1, 0),0)), "")</f>
        <v/>
      </c>
    </row>
    <row r="138" spans="1:12" x14ac:dyDescent="0.25">
      <c r="A138">
        <v>132</v>
      </c>
      <c r="B138" t="str">
        <f>IF($A138 &gt; MemberOrgs_NumRow, "", IFERROR(IF(SelectMemberOrgs = "*", $A138, _xlfn.AGGREGATE(15, 6, (1/(MemberOrgsData[Auditee Name] = SelectMemberOrgs))*ROW(MemberOrgsData[Auditee Name])*(1/(MemberOrgsData[AUDITYEAR] = SelectFiscalYear))*(MemberOrgsData[AUDITYEAR] = SelectFiscalYear), $A138)-MemberOrgs_TopRow), ""))</f>
        <v/>
      </c>
      <c r="C138" t="str">
        <f>IFERROR(IF(OR(INDEX(MemberOrgsData[BudgetApprop?], MemberOrgs_Control[[#This Row],[Row]]) = "No", IFERROR(INDEX(BudgetAppropData[President % Change], MATCH(INDEX(MemberOrgsData[CFDA], MemberOrgs_Control[[#This Row],[Row]]), BudgetAppropData[CFDA], 0)), 0) = 0),"", MemberOrgs_Control[[#This Row],[Row]]), "")</f>
        <v/>
      </c>
      <c r="L138" t="str">
        <f t="array" ref="L138">IFERROR(INDEX(MemberOrgsData[Auditee Name], MATCH(0, INDEX(COUNTIF($L$2:L137, MemberOrgsData[Auditee Name]),)+IF(MemberOrgsData[AUDITYEAR] &lt;&gt; SelectFiscalYear, 1, 0),0)), "")</f>
        <v/>
      </c>
    </row>
    <row r="139" spans="1:12" x14ac:dyDescent="0.25">
      <c r="A139">
        <v>133</v>
      </c>
      <c r="B139" t="str">
        <f>IF($A139 &gt; MemberOrgs_NumRow, "", IFERROR(IF(SelectMemberOrgs = "*", $A139, _xlfn.AGGREGATE(15, 6, (1/(MemberOrgsData[Auditee Name] = SelectMemberOrgs))*ROW(MemberOrgsData[Auditee Name])*(1/(MemberOrgsData[AUDITYEAR] = SelectFiscalYear))*(MemberOrgsData[AUDITYEAR] = SelectFiscalYear), $A139)-MemberOrgs_TopRow), ""))</f>
        <v/>
      </c>
      <c r="C139" t="str">
        <f>IFERROR(IF(OR(INDEX(MemberOrgsData[BudgetApprop?], MemberOrgs_Control[[#This Row],[Row]]) = "No", IFERROR(INDEX(BudgetAppropData[President % Change], MATCH(INDEX(MemberOrgsData[CFDA], MemberOrgs_Control[[#This Row],[Row]]), BudgetAppropData[CFDA], 0)), 0) = 0),"", MemberOrgs_Control[[#This Row],[Row]]), "")</f>
        <v/>
      </c>
      <c r="L139" t="str">
        <f t="array" ref="L139">IFERROR(INDEX(MemberOrgsData[Auditee Name], MATCH(0, INDEX(COUNTIF($L$2:L138, MemberOrgsData[Auditee Name]),)+IF(MemberOrgsData[AUDITYEAR] &lt;&gt; SelectFiscalYear, 1, 0),0)), "")</f>
        <v/>
      </c>
    </row>
    <row r="140" spans="1:12" x14ac:dyDescent="0.25">
      <c r="A140">
        <v>134</v>
      </c>
      <c r="B140" t="str">
        <f>IF($A140 &gt; MemberOrgs_NumRow, "", IFERROR(IF(SelectMemberOrgs = "*", $A140, _xlfn.AGGREGATE(15, 6, (1/(MemberOrgsData[Auditee Name] = SelectMemberOrgs))*ROW(MemberOrgsData[Auditee Name])*(1/(MemberOrgsData[AUDITYEAR] = SelectFiscalYear))*(MemberOrgsData[AUDITYEAR] = SelectFiscalYear), $A140)-MemberOrgs_TopRow), ""))</f>
        <v/>
      </c>
      <c r="C140" t="str">
        <f>IFERROR(IF(OR(INDEX(MemberOrgsData[BudgetApprop?], MemberOrgs_Control[[#This Row],[Row]]) = "No", IFERROR(INDEX(BudgetAppropData[President % Change], MATCH(INDEX(MemberOrgsData[CFDA], MemberOrgs_Control[[#This Row],[Row]]), BudgetAppropData[CFDA], 0)), 0) = 0),"", MemberOrgs_Control[[#This Row],[Row]]), "")</f>
        <v/>
      </c>
      <c r="L140" t="str">
        <f t="array" ref="L140">IFERROR(INDEX(MemberOrgsData[Auditee Name], MATCH(0, INDEX(COUNTIF($L$2:L139, MemberOrgsData[Auditee Name]),)+IF(MemberOrgsData[AUDITYEAR] &lt;&gt; SelectFiscalYear, 1, 0),0)), "")</f>
        <v/>
      </c>
    </row>
    <row r="141" spans="1:12" x14ac:dyDescent="0.25">
      <c r="A141">
        <v>135</v>
      </c>
      <c r="B141" t="str">
        <f>IF($A141 &gt; MemberOrgs_NumRow, "", IFERROR(IF(SelectMemberOrgs = "*", $A141, _xlfn.AGGREGATE(15, 6, (1/(MemberOrgsData[Auditee Name] = SelectMemberOrgs))*ROW(MemberOrgsData[Auditee Name])*(1/(MemberOrgsData[AUDITYEAR] = SelectFiscalYear))*(MemberOrgsData[AUDITYEAR] = SelectFiscalYear), $A141)-MemberOrgs_TopRow), ""))</f>
        <v/>
      </c>
      <c r="C141" t="str">
        <f>IFERROR(IF(OR(INDEX(MemberOrgsData[BudgetApprop?], MemberOrgs_Control[[#This Row],[Row]]) = "No", IFERROR(INDEX(BudgetAppropData[President % Change], MATCH(INDEX(MemberOrgsData[CFDA], MemberOrgs_Control[[#This Row],[Row]]), BudgetAppropData[CFDA], 0)), 0) = 0),"", MemberOrgs_Control[[#This Row],[Row]]), "")</f>
        <v/>
      </c>
      <c r="L141" t="str">
        <f t="array" ref="L141">IFERROR(INDEX(MemberOrgsData[Auditee Name], MATCH(0, INDEX(COUNTIF($L$2:L140, MemberOrgsData[Auditee Name]),)+IF(MemberOrgsData[AUDITYEAR] &lt;&gt; SelectFiscalYear, 1, 0),0)), "")</f>
        <v/>
      </c>
    </row>
    <row r="142" spans="1:12" x14ac:dyDescent="0.25">
      <c r="A142">
        <v>136</v>
      </c>
      <c r="B142" t="str">
        <f>IF($A142 &gt; MemberOrgs_NumRow, "", IFERROR(IF(SelectMemberOrgs = "*", $A142, _xlfn.AGGREGATE(15, 6, (1/(MemberOrgsData[Auditee Name] = SelectMemberOrgs))*ROW(MemberOrgsData[Auditee Name])*(1/(MemberOrgsData[AUDITYEAR] = SelectFiscalYear))*(MemberOrgsData[AUDITYEAR] = SelectFiscalYear), $A142)-MemberOrgs_TopRow), ""))</f>
        <v/>
      </c>
      <c r="C142" t="str">
        <f>IFERROR(IF(OR(INDEX(MemberOrgsData[BudgetApprop?], MemberOrgs_Control[[#This Row],[Row]]) = "No", IFERROR(INDEX(BudgetAppropData[President % Change], MATCH(INDEX(MemberOrgsData[CFDA], MemberOrgs_Control[[#This Row],[Row]]), BudgetAppropData[CFDA], 0)), 0) = 0),"", MemberOrgs_Control[[#This Row],[Row]]), "")</f>
        <v/>
      </c>
      <c r="L142" t="str">
        <f t="array" ref="L142">IFERROR(INDEX(MemberOrgsData[Auditee Name], MATCH(0, INDEX(COUNTIF($L$2:L141, MemberOrgsData[Auditee Name]),)+IF(MemberOrgsData[AUDITYEAR] &lt;&gt; SelectFiscalYear, 1, 0),0)), "")</f>
        <v/>
      </c>
    </row>
    <row r="143" spans="1:12" x14ac:dyDescent="0.25">
      <c r="A143">
        <v>137</v>
      </c>
      <c r="B143" t="str">
        <f>IF($A143 &gt; MemberOrgs_NumRow, "", IFERROR(IF(SelectMemberOrgs = "*", $A143, _xlfn.AGGREGATE(15, 6, (1/(MemberOrgsData[Auditee Name] = SelectMemberOrgs))*ROW(MemberOrgsData[Auditee Name])*(1/(MemberOrgsData[AUDITYEAR] = SelectFiscalYear))*(MemberOrgsData[AUDITYEAR] = SelectFiscalYear), $A143)-MemberOrgs_TopRow), ""))</f>
        <v/>
      </c>
      <c r="C143" t="str">
        <f>IFERROR(IF(OR(INDEX(MemberOrgsData[BudgetApprop?], MemberOrgs_Control[[#This Row],[Row]]) = "No", IFERROR(INDEX(BudgetAppropData[President % Change], MATCH(INDEX(MemberOrgsData[CFDA], MemberOrgs_Control[[#This Row],[Row]]), BudgetAppropData[CFDA], 0)), 0) = 0),"", MemberOrgs_Control[[#This Row],[Row]]), "")</f>
        <v/>
      </c>
      <c r="L143" t="str">
        <f t="array" ref="L143">IFERROR(INDEX(MemberOrgsData[Auditee Name], MATCH(0, INDEX(COUNTIF($L$2:L142, MemberOrgsData[Auditee Name]),)+IF(MemberOrgsData[AUDITYEAR] &lt;&gt; SelectFiscalYear, 1, 0),0)), "")</f>
        <v/>
      </c>
    </row>
    <row r="144" spans="1:12" x14ac:dyDescent="0.25">
      <c r="A144">
        <v>138</v>
      </c>
      <c r="B144" t="str">
        <f>IF($A144 &gt; MemberOrgs_NumRow, "", IFERROR(IF(SelectMemberOrgs = "*", $A144, _xlfn.AGGREGATE(15, 6, (1/(MemberOrgsData[Auditee Name] = SelectMemberOrgs))*ROW(MemberOrgsData[Auditee Name])*(1/(MemberOrgsData[AUDITYEAR] = SelectFiscalYear))*(MemberOrgsData[AUDITYEAR] = SelectFiscalYear), $A144)-MemberOrgs_TopRow), ""))</f>
        <v/>
      </c>
      <c r="C144" t="str">
        <f>IFERROR(IF(OR(INDEX(MemberOrgsData[BudgetApprop?], MemberOrgs_Control[[#This Row],[Row]]) = "No", IFERROR(INDEX(BudgetAppropData[President % Change], MATCH(INDEX(MemberOrgsData[CFDA], MemberOrgs_Control[[#This Row],[Row]]), BudgetAppropData[CFDA], 0)), 0) = 0),"", MemberOrgs_Control[[#This Row],[Row]]), "")</f>
        <v/>
      </c>
      <c r="L144" t="str">
        <f t="array" ref="L144">IFERROR(INDEX(MemberOrgsData[Auditee Name], MATCH(0, INDEX(COUNTIF($L$2:L143, MemberOrgsData[Auditee Name]),)+IF(MemberOrgsData[AUDITYEAR] &lt;&gt; SelectFiscalYear, 1, 0),0)), "")</f>
        <v/>
      </c>
    </row>
    <row r="145" spans="1:12" x14ac:dyDescent="0.25">
      <c r="A145">
        <v>139</v>
      </c>
      <c r="B145" t="str">
        <f>IF($A145 &gt; MemberOrgs_NumRow, "", IFERROR(IF(SelectMemberOrgs = "*", $A145, _xlfn.AGGREGATE(15, 6, (1/(MemberOrgsData[Auditee Name] = SelectMemberOrgs))*ROW(MemberOrgsData[Auditee Name])*(1/(MemberOrgsData[AUDITYEAR] = SelectFiscalYear))*(MemberOrgsData[AUDITYEAR] = SelectFiscalYear), $A145)-MemberOrgs_TopRow), ""))</f>
        <v/>
      </c>
      <c r="C145" t="str">
        <f>IFERROR(IF(OR(INDEX(MemberOrgsData[BudgetApprop?], MemberOrgs_Control[[#This Row],[Row]]) = "No", IFERROR(INDEX(BudgetAppropData[President % Change], MATCH(INDEX(MemberOrgsData[CFDA], MemberOrgs_Control[[#This Row],[Row]]), BudgetAppropData[CFDA], 0)), 0) = 0),"", MemberOrgs_Control[[#This Row],[Row]]), "")</f>
        <v/>
      </c>
      <c r="L145" t="str">
        <f t="array" ref="L145">IFERROR(INDEX(MemberOrgsData[Auditee Name], MATCH(0, INDEX(COUNTIF($L$2:L144, MemberOrgsData[Auditee Name]),)+IF(MemberOrgsData[AUDITYEAR] &lt;&gt; SelectFiscalYear, 1, 0),0)), "")</f>
        <v/>
      </c>
    </row>
    <row r="146" spans="1:12" x14ac:dyDescent="0.25">
      <c r="A146">
        <v>140</v>
      </c>
      <c r="B146" t="str">
        <f>IF($A146 &gt; MemberOrgs_NumRow, "", IFERROR(IF(SelectMemberOrgs = "*", $A146, _xlfn.AGGREGATE(15, 6, (1/(MemberOrgsData[Auditee Name] = SelectMemberOrgs))*ROW(MemberOrgsData[Auditee Name])*(1/(MemberOrgsData[AUDITYEAR] = SelectFiscalYear))*(MemberOrgsData[AUDITYEAR] = SelectFiscalYear), $A146)-MemberOrgs_TopRow), ""))</f>
        <v/>
      </c>
      <c r="C146" t="str">
        <f>IFERROR(IF(OR(INDEX(MemberOrgsData[BudgetApprop?], MemberOrgs_Control[[#This Row],[Row]]) = "No", IFERROR(INDEX(BudgetAppropData[President % Change], MATCH(INDEX(MemberOrgsData[CFDA], MemberOrgs_Control[[#This Row],[Row]]), BudgetAppropData[CFDA], 0)), 0) = 0),"", MemberOrgs_Control[[#This Row],[Row]]), "")</f>
        <v/>
      </c>
      <c r="L146" t="str">
        <f t="array" ref="L146">IFERROR(INDEX(MemberOrgsData[Auditee Name], MATCH(0, INDEX(COUNTIF($L$2:L145, MemberOrgsData[Auditee Name]),)+IF(MemberOrgsData[AUDITYEAR] &lt;&gt; SelectFiscalYear, 1, 0),0)), "")</f>
        <v/>
      </c>
    </row>
    <row r="147" spans="1:12" x14ac:dyDescent="0.25">
      <c r="A147">
        <v>141</v>
      </c>
      <c r="B147" t="str">
        <f>IF($A147 &gt; MemberOrgs_NumRow, "", IFERROR(IF(SelectMemberOrgs = "*", $A147, _xlfn.AGGREGATE(15, 6, (1/(MemberOrgsData[Auditee Name] = SelectMemberOrgs))*ROW(MemberOrgsData[Auditee Name])*(1/(MemberOrgsData[AUDITYEAR] = SelectFiscalYear))*(MemberOrgsData[AUDITYEAR] = SelectFiscalYear), $A147)-MemberOrgs_TopRow), ""))</f>
        <v/>
      </c>
      <c r="C147" t="str">
        <f>IFERROR(IF(OR(INDEX(MemberOrgsData[BudgetApprop?], MemberOrgs_Control[[#This Row],[Row]]) = "No", IFERROR(INDEX(BudgetAppropData[President % Change], MATCH(INDEX(MemberOrgsData[CFDA], MemberOrgs_Control[[#This Row],[Row]]), BudgetAppropData[CFDA], 0)), 0) = 0),"", MemberOrgs_Control[[#This Row],[Row]]), "")</f>
        <v/>
      </c>
      <c r="L147" t="str">
        <f t="array" ref="L147">IFERROR(INDEX(MemberOrgsData[Auditee Name], MATCH(0, INDEX(COUNTIF($L$2:L146, MemberOrgsData[Auditee Name]),)+IF(MemberOrgsData[AUDITYEAR] &lt;&gt; SelectFiscalYear, 1, 0),0)), "")</f>
        <v/>
      </c>
    </row>
    <row r="148" spans="1:12" x14ac:dyDescent="0.25">
      <c r="A148">
        <v>142</v>
      </c>
      <c r="B148" t="str">
        <f>IF($A148 &gt; MemberOrgs_NumRow, "", IFERROR(IF(SelectMemberOrgs = "*", $A148, _xlfn.AGGREGATE(15, 6, (1/(MemberOrgsData[Auditee Name] = SelectMemberOrgs))*ROW(MemberOrgsData[Auditee Name])*(1/(MemberOrgsData[AUDITYEAR] = SelectFiscalYear))*(MemberOrgsData[AUDITYEAR] = SelectFiscalYear), $A148)-MemberOrgs_TopRow), ""))</f>
        <v/>
      </c>
      <c r="C148" t="str">
        <f>IFERROR(IF(OR(INDEX(MemberOrgsData[BudgetApprop?], MemberOrgs_Control[[#This Row],[Row]]) = "No", IFERROR(INDEX(BudgetAppropData[President % Change], MATCH(INDEX(MemberOrgsData[CFDA], MemberOrgs_Control[[#This Row],[Row]]), BudgetAppropData[CFDA], 0)), 0) = 0),"", MemberOrgs_Control[[#This Row],[Row]]), "")</f>
        <v/>
      </c>
      <c r="L148" t="str">
        <f t="array" ref="L148">IFERROR(INDEX(MemberOrgsData[Auditee Name], MATCH(0, INDEX(COUNTIF($L$2:L147, MemberOrgsData[Auditee Name]),)+IF(MemberOrgsData[AUDITYEAR] &lt;&gt; SelectFiscalYear, 1, 0),0)), "")</f>
        <v/>
      </c>
    </row>
    <row r="149" spans="1:12" x14ac:dyDescent="0.25">
      <c r="A149">
        <v>143</v>
      </c>
      <c r="B149" t="str">
        <f>IF($A149 &gt; MemberOrgs_NumRow, "", IFERROR(IF(SelectMemberOrgs = "*", $A149, _xlfn.AGGREGATE(15, 6, (1/(MemberOrgsData[Auditee Name] = SelectMemberOrgs))*ROW(MemberOrgsData[Auditee Name])*(1/(MemberOrgsData[AUDITYEAR] = SelectFiscalYear))*(MemberOrgsData[AUDITYEAR] = SelectFiscalYear), $A149)-MemberOrgs_TopRow), ""))</f>
        <v/>
      </c>
      <c r="C149" t="str">
        <f>IFERROR(IF(OR(INDEX(MemberOrgsData[BudgetApprop?], MemberOrgs_Control[[#This Row],[Row]]) = "No", IFERROR(INDEX(BudgetAppropData[President % Change], MATCH(INDEX(MemberOrgsData[CFDA], MemberOrgs_Control[[#This Row],[Row]]), BudgetAppropData[CFDA], 0)), 0) = 0),"", MemberOrgs_Control[[#This Row],[Row]]), "")</f>
        <v/>
      </c>
      <c r="L149" t="str">
        <f t="array" ref="L149">IFERROR(INDEX(MemberOrgsData[Auditee Name], MATCH(0, INDEX(COUNTIF($L$2:L148, MemberOrgsData[Auditee Name]),)+IF(MemberOrgsData[AUDITYEAR] &lt;&gt; SelectFiscalYear, 1, 0),0)), "")</f>
        <v/>
      </c>
    </row>
    <row r="150" spans="1:12" x14ac:dyDescent="0.25">
      <c r="A150">
        <v>144</v>
      </c>
      <c r="B150" t="str">
        <f>IF($A150 &gt; MemberOrgs_NumRow, "", IFERROR(IF(SelectMemberOrgs = "*", $A150, _xlfn.AGGREGATE(15, 6, (1/(MemberOrgsData[Auditee Name] = SelectMemberOrgs))*ROW(MemberOrgsData[Auditee Name])*(1/(MemberOrgsData[AUDITYEAR] = SelectFiscalYear))*(MemberOrgsData[AUDITYEAR] = SelectFiscalYear), $A150)-MemberOrgs_TopRow), ""))</f>
        <v/>
      </c>
      <c r="C150" t="str">
        <f>IFERROR(IF(OR(INDEX(MemberOrgsData[BudgetApprop?], MemberOrgs_Control[[#This Row],[Row]]) = "No", IFERROR(INDEX(BudgetAppropData[President % Change], MATCH(INDEX(MemberOrgsData[CFDA], MemberOrgs_Control[[#This Row],[Row]]), BudgetAppropData[CFDA], 0)), 0) = 0),"", MemberOrgs_Control[[#This Row],[Row]]), "")</f>
        <v/>
      </c>
      <c r="L150" t="str">
        <f t="array" ref="L150">IFERROR(INDEX(MemberOrgsData[Auditee Name], MATCH(0, INDEX(COUNTIF($L$2:L149, MemberOrgsData[Auditee Name]),)+IF(MemberOrgsData[AUDITYEAR] &lt;&gt; SelectFiscalYear, 1, 0),0)), "")</f>
        <v/>
      </c>
    </row>
    <row r="151" spans="1:12" x14ac:dyDescent="0.25">
      <c r="A151">
        <v>145</v>
      </c>
      <c r="B151" t="str">
        <f>IF($A151 &gt; MemberOrgs_NumRow, "", IFERROR(IF(SelectMemberOrgs = "*", $A151, _xlfn.AGGREGATE(15, 6, (1/(MemberOrgsData[Auditee Name] = SelectMemberOrgs))*ROW(MemberOrgsData[Auditee Name])*(1/(MemberOrgsData[AUDITYEAR] = SelectFiscalYear))*(MemberOrgsData[AUDITYEAR] = SelectFiscalYear), $A151)-MemberOrgs_TopRow), ""))</f>
        <v/>
      </c>
      <c r="C151" t="str">
        <f>IFERROR(IF(OR(INDEX(MemberOrgsData[BudgetApprop?], MemberOrgs_Control[[#This Row],[Row]]) = "No", IFERROR(INDEX(BudgetAppropData[President % Change], MATCH(INDEX(MemberOrgsData[CFDA], MemberOrgs_Control[[#This Row],[Row]]), BudgetAppropData[CFDA], 0)), 0) = 0),"", MemberOrgs_Control[[#This Row],[Row]]), "")</f>
        <v/>
      </c>
      <c r="L151" t="str">
        <f t="array" ref="L151">IFERROR(INDEX(MemberOrgsData[Auditee Name], MATCH(0, INDEX(COUNTIF($L$2:L150, MemberOrgsData[Auditee Name]),)+IF(MemberOrgsData[AUDITYEAR] &lt;&gt; SelectFiscalYear, 1, 0),0)), "")</f>
        <v/>
      </c>
    </row>
    <row r="152" spans="1:12" x14ac:dyDescent="0.25">
      <c r="A152">
        <v>146</v>
      </c>
      <c r="B152" t="str">
        <f>IF($A152 &gt; MemberOrgs_NumRow, "", IFERROR(IF(SelectMemberOrgs = "*", $A152, _xlfn.AGGREGATE(15, 6, (1/(MemberOrgsData[Auditee Name] = SelectMemberOrgs))*ROW(MemberOrgsData[Auditee Name])*(1/(MemberOrgsData[AUDITYEAR] = SelectFiscalYear))*(MemberOrgsData[AUDITYEAR] = SelectFiscalYear), $A152)-MemberOrgs_TopRow), ""))</f>
        <v/>
      </c>
      <c r="C152" t="str">
        <f>IFERROR(IF(OR(INDEX(MemberOrgsData[BudgetApprop?], MemberOrgs_Control[[#This Row],[Row]]) = "No", IFERROR(INDEX(BudgetAppropData[President % Change], MATCH(INDEX(MemberOrgsData[CFDA], MemberOrgs_Control[[#This Row],[Row]]), BudgetAppropData[CFDA], 0)), 0) = 0),"", MemberOrgs_Control[[#This Row],[Row]]), "")</f>
        <v/>
      </c>
      <c r="L152" t="str">
        <f t="array" ref="L152">IFERROR(INDEX(MemberOrgsData[Auditee Name], MATCH(0, INDEX(COUNTIF($L$2:L151, MemberOrgsData[Auditee Name]),)+IF(MemberOrgsData[AUDITYEAR] &lt;&gt; SelectFiscalYear, 1, 0),0)), "")</f>
        <v/>
      </c>
    </row>
    <row r="153" spans="1:12" x14ac:dyDescent="0.25">
      <c r="A153">
        <v>147</v>
      </c>
      <c r="B153" t="str">
        <f>IF($A153 &gt; MemberOrgs_NumRow, "", IFERROR(IF(SelectMemberOrgs = "*", $A153, _xlfn.AGGREGATE(15, 6, (1/(MemberOrgsData[Auditee Name] = SelectMemberOrgs))*ROW(MemberOrgsData[Auditee Name])*(1/(MemberOrgsData[AUDITYEAR] = SelectFiscalYear))*(MemberOrgsData[AUDITYEAR] = SelectFiscalYear), $A153)-MemberOrgs_TopRow), ""))</f>
        <v/>
      </c>
      <c r="C153" t="str">
        <f>IFERROR(IF(OR(INDEX(MemberOrgsData[BudgetApprop?], MemberOrgs_Control[[#This Row],[Row]]) = "No", IFERROR(INDEX(BudgetAppropData[President % Change], MATCH(INDEX(MemberOrgsData[CFDA], MemberOrgs_Control[[#This Row],[Row]]), BudgetAppropData[CFDA], 0)), 0) = 0),"", MemberOrgs_Control[[#This Row],[Row]]), "")</f>
        <v/>
      </c>
      <c r="L153" t="str">
        <f t="array" ref="L153">IFERROR(INDEX(MemberOrgsData[Auditee Name], MATCH(0, INDEX(COUNTIF($L$2:L152, MemberOrgsData[Auditee Name]),)+IF(MemberOrgsData[AUDITYEAR] &lt;&gt; SelectFiscalYear, 1, 0),0)), "")</f>
        <v/>
      </c>
    </row>
    <row r="154" spans="1:12" x14ac:dyDescent="0.25">
      <c r="A154">
        <v>148</v>
      </c>
      <c r="B154" t="str">
        <f>IF($A154 &gt; MemberOrgs_NumRow, "", IFERROR(IF(SelectMemberOrgs = "*", $A154, _xlfn.AGGREGATE(15, 6, (1/(MemberOrgsData[Auditee Name] = SelectMemberOrgs))*ROW(MemberOrgsData[Auditee Name])*(1/(MemberOrgsData[AUDITYEAR] = SelectFiscalYear))*(MemberOrgsData[AUDITYEAR] = SelectFiscalYear), $A154)-MemberOrgs_TopRow), ""))</f>
        <v/>
      </c>
      <c r="C154" t="str">
        <f>IFERROR(IF(OR(INDEX(MemberOrgsData[BudgetApprop?], MemberOrgs_Control[[#This Row],[Row]]) = "No", IFERROR(INDEX(BudgetAppropData[President % Change], MATCH(INDEX(MemberOrgsData[CFDA], MemberOrgs_Control[[#This Row],[Row]]), BudgetAppropData[CFDA], 0)), 0) = 0),"", MemberOrgs_Control[[#This Row],[Row]]), "")</f>
        <v/>
      </c>
      <c r="L154" t="str">
        <f t="array" ref="L154">IFERROR(INDEX(MemberOrgsData[Auditee Name], MATCH(0, INDEX(COUNTIF($L$2:L153, MemberOrgsData[Auditee Name]),)+IF(MemberOrgsData[AUDITYEAR] &lt;&gt; SelectFiscalYear, 1, 0),0)), "")</f>
        <v/>
      </c>
    </row>
    <row r="155" spans="1:12" x14ac:dyDescent="0.25">
      <c r="A155">
        <v>149</v>
      </c>
      <c r="B155" t="str">
        <f>IF($A155 &gt; MemberOrgs_NumRow, "", IFERROR(IF(SelectMemberOrgs = "*", $A155, _xlfn.AGGREGATE(15, 6, (1/(MemberOrgsData[Auditee Name] = SelectMemberOrgs))*ROW(MemberOrgsData[Auditee Name])*(1/(MemberOrgsData[AUDITYEAR] = SelectFiscalYear))*(MemberOrgsData[AUDITYEAR] = SelectFiscalYear), $A155)-MemberOrgs_TopRow), ""))</f>
        <v/>
      </c>
      <c r="C155" t="str">
        <f>IFERROR(IF(OR(INDEX(MemberOrgsData[BudgetApprop?], MemberOrgs_Control[[#This Row],[Row]]) = "No", IFERROR(INDEX(BudgetAppropData[President % Change], MATCH(INDEX(MemberOrgsData[CFDA], MemberOrgs_Control[[#This Row],[Row]]), BudgetAppropData[CFDA], 0)), 0) = 0),"", MemberOrgs_Control[[#This Row],[Row]]), "")</f>
        <v/>
      </c>
      <c r="L155" t="str">
        <f t="array" ref="L155">IFERROR(INDEX(MemberOrgsData[Auditee Name], MATCH(0, INDEX(COUNTIF($L$2:L154, MemberOrgsData[Auditee Name]),)+IF(MemberOrgsData[AUDITYEAR] &lt;&gt; SelectFiscalYear, 1, 0),0)), "")</f>
        <v/>
      </c>
    </row>
    <row r="156" spans="1:12" x14ac:dyDescent="0.25">
      <c r="A156">
        <v>150</v>
      </c>
      <c r="B156" t="str">
        <f>IF($A156 &gt; MemberOrgs_NumRow, "", IFERROR(IF(SelectMemberOrgs = "*", $A156, _xlfn.AGGREGATE(15, 6, (1/(MemberOrgsData[Auditee Name] = SelectMemberOrgs))*ROW(MemberOrgsData[Auditee Name])*(1/(MemberOrgsData[AUDITYEAR] = SelectFiscalYear))*(MemberOrgsData[AUDITYEAR] = SelectFiscalYear), $A156)-MemberOrgs_TopRow), ""))</f>
        <v/>
      </c>
      <c r="C156" t="str">
        <f>IFERROR(IF(OR(INDEX(MemberOrgsData[BudgetApprop?], MemberOrgs_Control[[#This Row],[Row]]) = "No", IFERROR(INDEX(BudgetAppropData[President % Change], MATCH(INDEX(MemberOrgsData[CFDA], MemberOrgs_Control[[#This Row],[Row]]), BudgetAppropData[CFDA], 0)), 0) = 0),"", MemberOrgs_Control[[#This Row],[Row]]), "")</f>
        <v/>
      </c>
      <c r="L156" t="str">
        <f t="array" ref="L156">IFERROR(INDEX(MemberOrgsData[Auditee Name], MATCH(0, INDEX(COUNTIF($L$2:L155, MemberOrgsData[Auditee Name]),)+IF(MemberOrgsData[AUDITYEAR] &lt;&gt; SelectFiscalYear, 1, 0),0)), "")</f>
        <v/>
      </c>
    </row>
    <row r="157" spans="1:12" x14ac:dyDescent="0.25">
      <c r="A157">
        <v>151</v>
      </c>
      <c r="B157" t="str">
        <f>IF($A157 &gt; MemberOrgs_NumRow, "", IFERROR(IF(SelectMemberOrgs = "*", $A157, _xlfn.AGGREGATE(15, 6, (1/(MemberOrgsData[Auditee Name] = SelectMemberOrgs))*ROW(MemberOrgsData[Auditee Name])*(1/(MemberOrgsData[AUDITYEAR] = SelectFiscalYear))*(MemberOrgsData[AUDITYEAR] = SelectFiscalYear), $A157)-MemberOrgs_TopRow), ""))</f>
        <v/>
      </c>
      <c r="C157" t="str">
        <f>IFERROR(IF(OR(INDEX(MemberOrgsData[BudgetApprop?], MemberOrgs_Control[[#This Row],[Row]]) = "No", IFERROR(INDEX(BudgetAppropData[President % Change], MATCH(INDEX(MemberOrgsData[CFDA], MemberOrgs_Control[[#This Row],[Row]]), BudgetAppropData[CFDA], 0)), 0) = 0),"", MemberOrgs_Control[[#This Row],[Row]]), "")</f>
        <v/>
      </c>
      <c r="L157" t="str">
        <f t="array" ref="L157">IFERROR(INDEX(MemberOrgsData[Auditee Name], MATCH(0, INDEX(COUNTIF($L$2:L156, MemberOrgsData[Auditee Name]),)+IF(MemberOrgsData[AUDITYEAR] &lt;&gt; SelectFiscalYear, 1, 0),0)), "")</f>
        <v/>
      </c>
    </row>
    <row r="158" spans="1:12" x14ac:dyDescent="0.25">
      <c r="A158">
        <v>152</v>
      </c>
      <c r="B158" t="str">
        <f>IF($A158 &gt; MemberOrgs_NumRow, "", IFERROR(IF(SelectMemberOrgs = "*", $A158, _xlfn.AGGREGATE(15, 6, (1/(MemberOrgsData[Auditee Name] = SelectMemberOrgs))*ROW(MemberOrgsData[Auditee Name])*(1/(MemberOrgsData[AUDITYEAR] = SelectFiscalYear))*(MemberOrgsData[AUDITYEAR] = SelectFiscalYear), $A158)-MemberOrgs_TopRow), ""))</f>
        <v/>
      </c>
      <c r="C158" t="str">
        <f>IFERROR(IF(OR(INDEX(MemberOrgsData[BudgetApprop?], MemberOrgs_Control[[#This Row],[Row]]) = "No", IFERROR(INDEX(BudgetAppropData[President % Change], MATCH(INDEX(MemberOrgsData[CFDA], MemberOrgs_Control[[#This Row],[Row]]), BudgetAppropData[CFDA], 0)), 0) = 0),"", MemberOrgs_Control[[#This Row],[Row]]), "")</f>
        <v/>
      </c>
      <c r="L158" t="str">
        <f t="array" ref="L158">IFERROR(INDEX(MemberOrgsData[Auditee Name], MATCH(0, INDEX(COUNTIF($L$2:L157, MemberOrgsData[Auditee Name]),)+IF(MemberOrgsData[AUDITYEAR] &lt;&gt; SelectFiscalYear, 1, 0),0)), "")</f>
        <v/>
      </c>
    </row>
    <row r="159" spans="1:12" x14ac:dyDescent="0.25">
      <c r="A159">
        <v>153</v>
      </c>
      <c r="B159" t="str">
        <f>IF($A159 &gt; MemberOrgs_NumRow, "", IFERROR(IF(SelectMemberOrgs = "*", $A159, _xlfn.AGGREGATE(15, 6, (1/(MemberOrgsData[Auditee Name] = SelectMemberOrgs))*ROW(MemberOrgsData[Auditee Name])*(1/(MemberOrgsData[AUDITYEAR] = SelectFiscalYear))*(MemberOrgsData[AUDITYEAR] = SelectFiscalYear), $A159)-MemberOrgs_TopRow), ""))</f>
        <v/>
      </c>
      <c r="C159" t="str">
        <f>IFERROR(IF(OR(INDEX(MemberOrgsData[BudgetApprop?], MemberOrgs_Control[[#This Row],[Row]]) = "No", IFERROR(INDEX(BudgetAppropData[President % Change], MATCH(INDEX(MemberOrgsData[CFDA], MemberOrgs_Control[[#This Row],[Row]]), BudgetAppropData[CFDA], 0)), 0) = 0),"", MemberOrgs_Control[[#This Row],[Row]]), "")</f>
        <v/>
      </c>
      <c r="L159" t="str">
        <f t="array" ref="L159">IFERROR(INDEX(MemberOrgsData[Auditee Name], MATCH(0, INDEX(COUNTIF($L$2:L158, MemberOrgsData[Auditee Name]),)+IF(MemberOrgsData[AUDITYEAR] &lt;&gt; SelectFiscalYear, 1, 0),0)), "")</f>
        <v/>
      </c>
    </row>
    <row r="160" spans="1:12" x14ac:dyDescent="0.25">
      <c r="A160">
        <v>154</v>
      </c>
      <c r="B160" t="str">
        <f>IF($A160 &gt; MemberOrgs_NumRow, "", IFERROR(IF(SelectMemberOrgs = "*", $A160, _xlfn.AGGREGATE(15, 6, (1/(MemberOrgsData[Auditee Name] = SelectMemberOrgs))*ROW(MemberOrgsData[Auditee Name])*(1/(MemberOrgsData[AUDITYEAR] = SelectFiscalYear))*(MemberOrgsData[AUDITYEAR] = SelectFiscalYear), $A160)-MemberOrgs_TopRow), ""))</f>
        <v/>
      </c>
      <c r="C160" t="str">
        <f>IFERROR(IF(OR(INDEX(MemberOrgsData[BudgetApprop?], MemberOrgs_Control[[#This Row],[Row]]) = "No", IFERROR(INDEX(BudgetAppropData[President % Change], MATCH(INDEX(MemberOrgsData[CFDA], MemberOrgs_Control[[#This Row],[Row]]), BudgetAppropData[CFDA], 0)), 0) = 0),"", MemberOrgs_Control[[#This Row],[Row]]), "")</f>
        <v/>
      </c>
      <c r="L160" t="str">
        <f t="array" ref="L160">IFERROR(INDEX(MemberOrgsData[Auditee Name], MATCH(0, INDEX(COUNTIF($L$2:L159, MemberOrgsData[Auditee Name]),)+IF(MemberOrgsData[AUDITYEAR] &lt;&gt; SelectFiscalYear, 1, 0),0)), "")</f>
        <v/>
      </c>
    </row>
    <row r="161" spans="1:12" x14ac:dyDescent="0.25">
      <c r="A161">
        <v>155</v>
      </c>
      <c r="B161" t="str">
        <f>IF($A161 &gt; MemberOrgs_NumRow, "", IFERROR(IF(SelectMemberOrgs = "*", $A161, _xlfn.AGGREGATE(15, 6, (1/(MemberOrgsData[Auditee Name] = SelectMemberOrgs))*ROW(MemberOrgsData[Auditee Name])*(1/(MemberOrgsData[AUDITYEAR] = SelectFiscalYear))*(MemberOrgsData[AUDITYEAR] = SelectFiscalYear), $A161)-MemberOrgs_TopRow), ""))</f>
        <v/>
      </c>
      <c r="C161" t="str">
        <f>IFERROR(IF(OR(INDEX(MemberOrgsData[BudgetApprop?], MemberOrgs_Control[[#This Row],[Row]]) = "No", IFERROR(INDEX(BudgetAppropData[President % Change], MATCH(INDEX(MemberOrgsData[CFDA], MemberOrgs_Control[[#This Row],[Row]]), BudgetAppropData[CFDA], 0)), 0) = 0),"", MemberOrgs_Control[[#This Row],[Row]]), "")</f>
        <v/>
      </c>
      <c r="L161" t="str">
        <f t="array" ref="L161">IFERROR(INDEX(MemberOrgsData[Auditee Name], MATCH(0, INDEX(COUNTIF($L$2:L160, MemberOrgsData[Auditee Name]),)+IF(MemberOrgsData[AUDITYEAR] &lt;&gt; SelectFiscalYear, 1, 0),0)), "")</f>
        <v/>
      </c>
    </row>
    <row r="162" spans="1:12" x14ac:dyDescent="0.25">
      <c r="A162">
        <v>156</v>
      </c>
      <c r="B162" t="str">
        <f>IF($A162 &gt; MemberOrgs_NumRow, "", IFERROR(IF(SelectMemberOrgs = "*", $A162, _xlfn.AGGREGATE(15, 6, (1/(MemberOrgsData[Auditee Name] = SelectMemberOrgs))*ROW(MemberOrgsData[Auditee Name])*(1/(MemberOrgsData[AUDITYEAR] = SelectFiscalYear))*(MemberOrgsData[AUDITYEAR] = SelectFiscalYear), $A162)-MemberOrgs_TopRow), ""))</f>
        <v/>
      </c>
      <c r="C162" t="str">
        <f>IFERROR(IF(OR(INDEX(MemberOrgsData[BudgetApprop?], MemberOrgs_Control[[#This Row],[Row]]) = "No", IFERROR(INDEX(BudgetAppropData[President % Change], MATCH(INDEX(MemberOrgsData[CFDA], MemberOrgs_Control[[#This Row],[Row]]), BudgetAppropData[CFDA], 0)), 0) = 0),"", MemberOrgs_Control[[#This Row],[Row]]), "")</f>
        <v/>
      </c>
      <c r="L162" t="str">
        <f t="array" ref="L162">IFERROR(INDEX(MemberOrgsData[Auditee Name], MATCH(0, INDEX(COUNTIF($L$2:L161, MemberOrgsData[Auditee Name]),)+IF(MemberOrgsData[AUDITYEAR] &lt;&gt; SelectFiscalYear, 1, 0),0)), "")</f>
        <v/>
      </c>
    </row>
    <row r="163" spans="1:12" x14ac:dyDescent="0.25">
      <c r="A163">
        <v>157</v>
      </c>
      <c r="B163" t="str">
        <f>IF($A163 &gt; MemberOrgs_NumRow, "", IFERROR(IF(SelectMemberOrgs = "*", $A163, _xlfn.AGGREGATE(15, 6, (1/(MemberOrgsData[Auditee Name] = SelectMemberOrgs))*ROW(MemberOrgsData[Auditee Name])*(1/(MemberOrgsData[AUDITYEAR] = SelectFiscalYear))*(MemberOrgsData[AUDITYEAR] = SelectFiscalYear), $A163)-MemberOrgs_TopRow), ""))</f>
        <v/>
      </c>
      <c r="C163" t="str">
        <f>IFERROR(IF(OR(INDEX(MemberOrgsData[BudgetApprop?], MemberOrgs_Control[[#This Row],[Row]]) = "No", IFERROR(INDEX(BudgetAppropData[President % Change], MATCH(INDEX(MemberOrgsData[CFDA], MemberOrgs_Control[[#This Row],[Row]]), BudgetAppropData[CFDA], 0)), 0) = 0),"", MemberOrgs_Control[[#This Row],[Row]]), "")</f>
        <v/>
      </c>
      <c r="L163" t="str">
        <f t="array" ref="L163">IFERROR(INDEX(MemberOrgsData[Auditee Name], MATCH(0, INDEX(COUNTIF($L$2:L162, MemberOrgsData[Auditee Name]),)+IF(MemberOrgsData[AUDITYEAR] &lt;&gt; SelectFiscalYear, 1, 0),0)), "")</f>
        <v/>
      </c>
    </row>
    <row r="164" spans="1:12" x14ac:dyDescent="0.25">
      <c r="A164">
        <v>158</v>
      </c>
      <c r="B164" t="str">
        <f>IF($A164 &gt; MemberOrgs_NumRow, "", IFERROR(IF(SelectMemberOrgs = "*", $A164, _xlfn.AGGREGATE(15, 6, (1/(MemberOrgsData[Auditee Name] = SelectMemberOrgs))*ROW(MemberOrgsData[Auditee Name])*(1/(MemberOrgsData[AUDITYEAR] = SelectFiscalYear))*(MemberOrgsData[AUDITYEAR] = SelectFiscalYear), $A164)-MemberOrgs_TopRow), ""))</f>
        <v/>
      </c>
      <c r="C164" t="str">
        <f>IFERROR(IF(OR(INDEX(MemberOrgsData[BudgetApprop?], MemberOrgs_Control[[#This Row],[Row]]) = "No", IFERROR(INDEX(BudgetAppropData[President % Change], MATCH(INDEX(MemberOrgsData[CFDA], MemberOrgs_Control[[#This Row],[Row]]), BudgetAppropData[CFDA], 0)), 0) = 0),"", MemberOrgs_Control[[#This Row],[Row]]), "")</f>
        <v/>
      </c>
      <c r="L164" t="str">
        <f t="array" ref="L164">IFERROR(INDEX(MemberOrgsData[Auditee Name], MATCH(0, INDEX(COUNTIF($L$2:L163, MemberOrgsData[Auditee Name]),)+IF(MemberOrgsData[AUDITYEAR] &lt;&gt; SelectFiscalYear, 1, 0),0)), "")</f>
        <v/>
      </c>
    </row>
    <row r="165" spans="1:12" x14ac:dyDescent="0.25">
      <c r="A165">
        <v>159</v>
      </c>
      <c r="B165" t="str">
        <f>IF($A165 &gt; MemberOrgs_NumRow, "", IFERROR(IF(SelectMemberOrgs = "*", $A165, _xlfn.AGGREGATE(15, 6, (1/(MemberOrgsData[Auditee Name] = SelectMemberOrgs))*ROW(MemberOrgsData[Auditee Name])*(1/(MemberOrgsData[AUDITYEAR] = SelectFiscalYear))*(MemberOrgsData[AUDITYEAR] = SelectFiscalYear), $A165)-MemberOrgs_TopRow), ""))</f>
        <v/>
      </c>
      <c r="C165" t="str">
        <f>IFERROR(IF(OR(INDEX(MemberOrgsData[BudgetApprop?], MemberOrgs_Control[[#This Row],[Row]]) = "No", IFERROR(INDEX(BudgetAppropData[President % Change], MATCH(INDEX(MemberOrgsData[CFDA], MemberOrgs_Control[[#This Row],[Row]]), BudgetAppropData[CFDA], 0)), 0) = 0),"", MemberOrgs_Control[[#This Row],[Row]]), "")</f>
        <v/>
      </c>
      <c r="L165" t="str">
        <f t="array" ref="L165">IFERROR(INDEX(MemberOrgsData[Auditee Name], MATCH(0, INDEX(COUNTIF($L$2:L164, MemberOrgsData[Auditee Name]),)+IF(MemberOrgsData[AUDITYEAR] &lt;&gt; SelectFiscalYear, 1, 0),0)), "")</f>
        <v/>
      </c>
    </row>
    <row r="166" spans="1:12" x14ac:dyDescent="0.25">
      <c r="A166">
        <v>160</v>
      </c>
      <c r="B166" t="str">
        <f>IF($A166 &gt; MemberOrgs_NumRow, "", IFERROR(IF(SelectMemberOrgs = "*", $A166, _xlfn.AGGREGATE(15, 6, (1/(MemberOrgsData[Auditee Name] = SelectMemberOrgs))*ROW(MemberOrgsData[Auditee Name])*(1/(MemberOrgsData[AUDITYEAR] = SelectFiscalYear))*(MemberOrgsData[AUDITYEAR] = SelectFiscalYear), $A166)-MemberOrgs_TopRow), ""))</f>
        <v/>
      </c>
      <c r="C166" t="str">
        <f>IFERROR(IF(OR(INDEX(MemberOrgsData[BudgetApprop?], MemberOrgs_Control[[#This Row],[Row]]) = "No", IFERROR(INDEX(BudgetAppropData[President % Change], MATCH(INDEX(MemberOrgsData[CFDA], MemberOrgs_Control[[#This Row],[Row]]), BudgetAppropData[CFDA], 0)), 0) = 0),"", MemberOrgs_Control[[#This Row],[Row]]), "")</f>
        <v/>
      </c>
      <c r="L166" t="str">
        <f t="array" ref="L166">IFERROR(INDEX(MemberOrgsData[Auditee Name], MATCH(0, INDEX(COUNTIF($L$2:L165, MemberOrgsData[Auditee Name]),)+IF(MemberOrgsData[AUDITYEAR] &lt;&gt; SelectFiscalYear, 1, 0),0)), "")</f>
        <v/>
      </c>
    </row>
    <row r="167" spans="1:12" x14ac:dyDescent="0.25">
      <c r="A167">
        <v>161</v>
      </c>
      <c r="B167" t="str">
        <f>IF($A167 &gt; MemberOrgs_NumRow, "", IFERROR(IF(SelectMemberOrgs = "*", $A167, _xlfn.AGGREGATE(15, 6, (1/(MemberOrgsData[Auditee Name] = SelectMemberOrgs))*ROW(MemberOrgsData[Auditee Name])*(1/(MemberOrgsData[AUDITYEAR] = SelectFiscalYear))*(MemberOrgsData[AUDITYEAR] = SelectFiscalYear), $A167)-MemberOrgs_TopRow), ""))</f>
        <v/>
      </c>
      <c r="C167" t="str">
        <f>IFERROR(IF(OR(INDEX(MemberOrgsData[BudgetApprop?], MemberOrgs_Control[[#This Row],[Row]]) = "No", IFERROR(INDEX(BudgetAppropData[President % Change], MATCH(INDEX(MemberOrgsData[CFDA], MemberOrgs_Control[[#This Row],[Row]]), BudgetAppropData[CFDA], 0)), 0) = 0),"", MemberOrgs_Control[[#This Row],[Row]]), "")</f>
        <v/>
      </c>
      <c r="L167" t="str">
        <f t="array" ref="L167">IFERROR(INDEX(MemberOrgsData[Auditee Name], MATCH(0, INDEX(COUNTIF($L$2:L166, MemberOrgsData[Auditee Name]),)+IF(MemberOrgsData[AUDITYEAR] &lt;&gt; SelectFiscalYear, 1, 0),0)), "")</f>
        <v/>
      </c>
    </row>
    <row r="168" spans="1:12" x14ac:dyDescent="0.25">
      <c r="A168">
        <v>162</v>
      </c>
      <c r="B168" t="str">
        <f>IF($A168 &gt; MemberOrgs_NumRow, "", IFERROR(IF(SelectMemberOrgs = "*", $A168, _xlfn.AGGREGATE(15, 6, (1/(MemberOrgsData[Auditee Name] = SelectMemberOrgs))*ROW(MemberOrgsData[Auditee Name])*(1/(MemberOrgsData[AUDITYEAR] = SelectFiscalYear))*(MemberOrgsData[AUDITYEAR] = SelectFiscalYear), $A168)-MemberOrgs_TopRow), ""))</f>
        <v/>
      </c>
      <c r="C168" t="str">
        <f>IFERROR(IF(OR(INDEX(MemberOrgsData[BudgetApprop?], MemberOrgs_Control[[#This Row],[Row]]) = "No", IFERROR(INDEX(BudgetAppropData[President % Change], MATCH(INDEX(MemberOrgsData[CFDA], MemberOrgs_Control[[#This Row],[Row]]), BudgetAppropData[CFDA], 0)), 0) = 0),"", MemberOrgs_Control[[#This Row],[Row]]), "")</f>
        <v/>
      </c>
      <c r="L168" t="str">
        <f t="array" ref="L168">IFERROR(INDEX(MemberOrgsData[Auditee Name], MATCH(0, INDEX(COUNTIF($L$2:L167, MemberOrgsData[Auditee Name]),)+IF(MemberOrgsData[AUDITYEAR] &lt;&gt; SelectFiscalYear, 1, 0),0)), "")</f>
        <v/>
      </c>
    </row>
    <row r="169" spans="1:12" x14ac:dyDescent="0.25">
      <c r="A169">
        <v>163</v>
      </c>
      <c r="B169" t="str">
        <f>IF($A169 &gt; MemberOrgs_NumRow, "", IFERROR(IF(SelectMemberOrgs = "*", $A169, _xlfn.AGGREGATE(15, 6, (1/(MemberOrgsData[Auditee Name] = SelectMemberOrgs))*ROW(MemberOrgsData[Auditee Name])*(1/(MemberOrgsData[AUDITYEAR] = SelectFiscalYear))*(MemberOrgsData[AUDITYEAR] = SelectFiscalYear), $A169)-MemberOrgs_TopRow), ""))</f>
        <v/>
      </c>
      <c r="C169" t="str">
        <f>IFERROR(IF(OR(INDEX(MemberOrgsData[BudgetApprop?], MemberOrgs_Control[[#This Row],[Row]]) = "No", IFERROR(INDEX(BudgetAppropData[President % Change], MATCH(INDEX(MemberOrgsData[CFDA], MemberOrgs_Control[[#This Row],[Row]]), BudgetAppropData[CFDA], 0)), 0) = 0),"", MemberOrgs_Control[[#This Row],[Row]]), "")</f>
        <v/>
      </c>
      <c r="L169" t="str">
        <f t="array" ref="L169">IFERROR(INDEX(MemberOrgsData[Auditee Name], MATCH(0, INDEX(COUNTIF($L$2:L168, MemberOrgsData[Auditee Name]),)+IF(MemberOrgsData[AUDITYEAR] &lt;&gt; SelectFiscalYear, 1, 0),0)), "")</f>
        <v/>
      </c>
    </row>
    <row r="170" spans="1:12" x14ac:dyDescent="0.25">
      <c r="A170">
        <v>164</v>
      </c>
      <c r="B170" t="str">
        <f>IF($A170 &gt; MemberOrgs_NumRow, "", IFERROR(IF(SelectMemberOrgs = "*", $A170, _xlfn.AGGREGATE(15, 6, (1/(MemberOrgsData[Auditee Name] = SelectMemberOrgs))*ROW(MemberOrgsData[Auditee Name])*(1/(MemberOrgsData[AUDITYEAR] = SelectFiscalYear))*(MemberOrgsData[AUDITYEAR] = SelectFiscalYear), $A170)-MemberOrgs_TopRow), ""))</f>
        <v/>
      </c>
      <c r="C170" t="str">
        <f>IFERROR(IF(OR(INDEX(MemberOrgsData[BudgetApprop?], MemberOrgs_Control[[#This Row],[Row]]) = "No", IFERROR(INDEX(BudgetAppropData[President % Change], MATCH(INDEX(MemberOrgsData[CFDA], MemberOrgs_Control[[#This Row],[Row]]), BudgetAppropData[CFDA], 0)), 0) = 0),"", MemberOrgs_Control[[#This Row],[Row]]), "")</f>
        <v/>
      </c>
      <c r="L170" t="str">
        <f t="array" ref="L170">IFERROR(INDEX(MemberOrgsData[Auditee Name], MATCH(0, INDEX(COUNTIF($L$2:L169, MemberOrgsData[Auditee Name]),)+IF(MemberOrgsData[AUDITYEAR] &lt;&gt; SelectFiscalYear, 1, 0),0)), "")</f>
        <v/>
      </c>
    </row>
    <row r="171" spans="1:12" x14ac:dyDescent="0.25">
      <c r="A171">
        <v>165</v>
      </c>
      <c r="B171" t="str">
        <f>IF($A171 &gt; MemberOrgs_NumRow, "", IFERROR(IF(SelectMemberOrgs = "*", $A171, _xlfn.AGGREGATE(15, 6, (1/(MemberOrgsData[Auditee Name] = SelectMemberOrgs))*ROW(MemberOrgsData[Auditee Name])*(1/(MemberOrgsData[AUDITYEAR] = SelectFiscalYear))*(MemberOrgsData[AUDITYEAR] = SelectFiscalYear), $A171)-MemberOrgs_TopRow), ""))</f>
        <v/>
      </c>
      <c r="C171" t="str">
        <f>IFERROR(IF(OR(INDEX(MemberOrgsData[BudgetApprop?], MemberOrgs_Control[[#This Row],[Row]]) = "No", IFERROR(INDEX(BudgetAppropData[President % Change], MATCH(INDEX(MemberOrgsData[CFDA], MemberOrgs_Control[[#This Row],[Row]]), BudgetAppropData[CFDA], 0)), 0) = 0),"", MemberOrgs_Control[[#This Row],[Row]]), "")</f>
        <v/>
      </c>
      <c r="L171" t="str">
        <f t="array" ref="L171">IFERROR(INDEX(MemberOrgsData[Auditee Name], MATCH(0, INDEX(COUNTIF($L$2:L170, MemberOrgsData[Auditee Name]),)+IF(MemberOrgsData[AUDITYEAR] &lt;&gt; SelectFiscalYear, 1, 0),0)), "")</f>
        <v/>
      </c>
    </row>
    <row r="172" spans="1:12" x14ac:dyDescent="0.25">
      <c r="A172">
        <v>166</v>
      </c>
      <c r="B172" t="str">
        <f>IF($A172 &gt; MemberOrgs_NumRow, "", IFERROR(IF(SelectMemberOrgs = "*", $A172, _xlfn.AGGREGATE(15, 6, (1/(MemberOrgsData[Auditee Name] = SelectMemberOrgs))*ROW(MemberOrgsData[Auditee Name])*(1/(MemberOrgsData[AUDITYEAR] = SelectFiscalYear))*(MemberOrgsData[AUDITYEAR] = SelectFiscalYear), $A172)-MemberOrgs_TopRow), ""))</f>
        <v/>
      </c>
      <c r="C172" t="str">
        <f>IFERROR(IF(OR(INDEX(MemberOrgsData[BudgetApprop?], MemberOrgs_Control[[#This Row],[Row]]) = "No", IFERROR(INDEX(BudgetAppropData[President % Change], MATCH(INDEX(MemberOrgsData[CFDA], MemberOrgs_Control[[#This Row],[Row]]), BudgetAppropData[CFDA], 0)), 0) = 0),"", MemberOrgs_Control[[#This Row],[Row]]), "")</f>
        <v/>
      </c>
      <c r="L172" t="str">
        <f t="array" ref="L172">IFERROR(INDEX(MemberOrgsData[Auditee Name], MATCH(0, INDEX(COUNTIF($L$2:L171, MemberOrgsData[Auditee Name]),)+IF(MemberOrgsData[AUDITYEAR] &lt;&gt; SelectFiscalYear, 1, 0),0)), "")</f>
        <v/>
      </c>
    </row>
    <row r="173" spans="1:12" x14ac:dyDescent="0.25">
      <c r="A173">
        <v>167</v>
      </c>
      <c r="B173" t="str">
        <f>IF($A173 &gt; MemberOrgs_NumRow, "", IFERROR(IF(SelectMemberOrgs = "*", $A173, _xlfn.AGGREGATE(15, 6, (1/(MemberOrgsData[Auditee Name] = SelectMemberOrgs))*ROW(MemberOrgsData[Auditee Name])*(1/(MemberOrgsData[AUDITYEAR] = SelectFiscalYear))*(MemberOrgsData[AUDITYEAR] = SelectFiscalYear), $A173)-MemberOrgs_TopRow), ""))</f>
        <v/>
      </c>
      <c r="C173" t="str">
        <f>IFERROR(IF(OR(INDEX(MemberOrgsData[BudgetApprop?], MemberOrgs_Control[[#This Row],[Row]]) = "No", IFERROR(INDEX(BudgetAppropData[President % Change], MATCH(INDEX(MemberOrgsData[CFDA], MemberOrgs_Control[[#This Row],[Row]]), BudgetAppropData[CFDA], 0)), 0) = 0),"", MemberOrgs_Control[[#This Row],[Row]]), "")</f>
        <v/>
      </c>
      <c r="L173" t="str">
        <f t="array" ref="L173">IFERROR(INDEX(MemberOrgsData[Auditee Name], MATCH(0, INDEX(COUNTIF($L$2:L172, MemberOrgsData[Auditee Name]),)+IF(MemberOrgsData[AUDITYEAR] &lt;&gt; SelectFiscalYear, 1, 0),0)), "")</f>
        <v/>
      </c>
    </row>
    <row r="174" spans="1:12" x14ac:dyDescent="0.25">
      <c r="A174">
        <v>168</v>
      </c>
      <c r="B174" t="str">
        <f>IF($A174 &gt; MemberOrgs_NumRow, "", IFERROR(IF(SelectMemberOrgs = "*", $A174, _xlfn.AGGREGATE(15, 6, (1/(MemberOrgsData[Auditee Name] = SelectMemberOrgs))*ROW(MemberOrgsData[Auditee Name])*(1/(MemberOrgsData[AUDITYEAR] = SelectFiscalYear))*(MemberOrgsData[AUDITYEAR] = SelectFiscalYear), $A174)-MemberOrgs_TopRow), ""))</f>
        <v/>
      </c>
      <c r="C174" t="str">
        <f>IFERROR(IF(OR(INDEX(MemberOrgsData[BudgetApprop?], MemberOrgs_Control[[#This Row],[Row]]) = "No", IFERROR(INDEX(BudgetAppropData[President % Change], MATCH(INDEX(MemberOrgsData[CFDA], MemberOrgs_Control[[#This Row],[Row]]), BudgetAppropData[CFDA], 0)), 0) = 0),"", MemberOrgs_Control[[#This Row],[Row]]), "")</f>
        <v/>
      </c>
      <c r="L174" t="str">
        <f t="array" ref="L174">IFERROR(INDEX(MemberOrgsData[Auditee Name], MATCH(0, INDEX(COUNTIF($L$2:L173, MemberOrgsData[Auditee Name]),)+IF(MemberOrgsData[AUDITYEAR] &lt;&gt; SelectFiscalYear, 1, 0),0)), "")</f>
        <v/>
      </c>
    </row>
    <row r="175" spans="1:12" x14ac:dyDescent="0.25">
      <c r="A175">
        <v>169</v>
      </c>
      <c r="B175" t="str">
        <f>IF($A175 &gt; MemberOrgs_NumRow, "", IFERROR(IF(SelectMemberOrgs = "*", $A175, _xlfn.AGGREGATE(15, 6, (1/(MemberOrgsData[Auditee Name] = SelectMemberOrgs))*ROW(MemberOrgsData[Auditee Name])*(1/(MemberOrgsData[AUDITYEAR] = SelectFiscalYear))*(MemberOrgsData[AUDITYEAR] = SelectFiscalYear), $A175)-MemberOrgs_TopRow), ""))</f>
        <v/>
      </c>
      <c r="C175" t="str">
        <f>IFERROR(IF(OR(INDEX(MemberOrgsData[BudgetApprop?], MemberOrgs_Control[[#This Row],[Row]]) = "No", IFERROR(INDEX(BudgetAppropData[President % Change], MATCH(INDEX(MemberOrgsData[CFDA], MemberOrgs_Control[[#This Row],[Row]]), BudgetAppropData[CFDA], 0)), 0) = 0),"", MemberOrgs_Control[[#This Row],[Row]]), "")</f>
        <v/>
      </c>
      <c r="L175" t="str">
        <f t="array" ref="L175">IFERROR(INDEX(MemberOrgsData[Auditee Name], MATCH(0, INDEX(COUNTIF($L$2:L174, MemberOrgsData[Auditee Name]),)+IF(MemberOrgsData[AUDITYEAR] &lt;&gt; SelectFiscalYear, 1, 0),0)), "")</f>
        <v/>
      </c>
    </row>
    <row r="176" spans="1:12" x14ac:dyDescent="0.25">
      <c r="A176">
        <v>170</v>
      </c>
      <c r="B176" t="str">
        <f>IF($A176 &gt; MemberOrgs_NumRow, "", IFERROR(IF(SelectMemberOrgs = "*", $A176, _xlfn.AGGREGATE(15, 6, (1/(MemberOrgsData[Auditee Name] = SelectMemberOrgs))*ROW(MemberOrgsData[Auditee Name])*(1/(MemberOrgsData[AUDITYEAR] = SelectFiscalYear))*(MemberOrgsData[AUDITYEAR] = SelectFiscalYear), $A176)-MemberOrgs_TopRow), ""))</f>
        <v/>
      </c>
      <c r="C176" t="str">
        <f>IFERROR(IF(OR(INDEX(MemberOrgsData[BudgetApprop?], MemberOrgs_Control[[#This Row],[Row]]) = "No", IFERROR(INDEX(BudgetAppropData[President % Change], MATCH(INDEX(MemberOrgsData[CFDA], MemberOrgs_Control[[#This Row],[Row]]), BudgetAppropData[CFDA], 0)), 0) = 0),"", MemberOrgs_Control[[#This Row],[Row]]), "")</f>
        <v/>
      </c>
      <c r="L176" t="str">
        <f t="array" ref="L176">IFERROR(INDEX(MemberOrgsData[Auditee Name], MATCH(0, INDEX(COUNTIF($L$2:L175, MemberOrgsData[Auditee Name]),)+IF(MemberOrgsData[AUDITYEAR] &lt;&gt; SelectFiscalYear, 1, 0),0)), "")</f>
        <v/>
      </c>
    </row>
    <row r="177" spans="1:12" x14ac:dyDescent="0.25">
      <c r="A177">
        <v>171</v>
      </c>
      <c r="B177" t="str">
        <f>IF($A177 &gt; MemberOrgs_NumRow, "", IFERROR(IF(SelectMemberOrgs = "*", $A177, _xlfn.AGGREGATE(15, 6, (1/(MemberOrgsData[Auditee Name] = SelectMemberOrgs))*ROW(MemberOrgsData[Auditee Name])*(1/(MemberOrgsData[AUDITYEAR] = SelectFiscalYear))*(MemberOrgsData[AUDITYEAR] = SelectFiscalYear), $A177)-MemberOrgs_TopRow), ""))</f>
        <v/>
      </c>
      <c r="C177" t="str">
        <f>IFERROR(IF(OR(INDEX(MemberOrgsData[BudgetApprop?], MemberOrgs_Control[[#This Row],[Row]]) = "No", IFERROR(INDEX(BudgetAppropData[President % Change], MATCH(INDEX(MemberOrgsData[CFDA], MemberOrgs_Control[[#This Row],[Row]]), BudgetAppropData[CFDA], 0)), 0) = 0),"", MemberOrgs_Control[[#This Row],[Row]]), "")</f>
        <v/>
      </c>
      <c r="L177" t="str">
        <f t="array" ref="L177">IFERROR(INDEX(MemberOrgsData[Auditee Name], MATCH(0, INDEX(COUNTIF($L$2:L176, MemberOrgsData[Auditee Name]),)+IF(MemberOrgsData[AUDITYEAR] &lt;&gt; SelectFiscalYear, 1, 0),0)), "")</f>
        <v/>
      </c>
    </row>
    <row r="178" spans="1:12" x14ac:dyDescent="0.25">
      <c r="A178">
        <v>172</v>
      </c>
      <c r="B178" t="str">
        <f>IF($A178 &gt; MemberOrgs_NumRow, "", IFERROR(IF(SelectMemberOrgs = "*", $A178, _xlfn.AGGREGATE(15, 6, (1/(MemberOrgsData[Auditee Name] = SelectMemberOrgs))*ROW(MemberOrgsData[Auditee Name])*(1/(MemberOrgsData[AUDITYEAR] = SelectFiscalYear))*(MemberOrgsData[AUDITYEAR] = SelectFiscalYear), $A178)-MemberOrgs_TopRow), ""))</f>
        <v/>
      </c>
      <c r="C178" t="str">
        <f>IFERROR(IF(OR(INDEX(MemberOrgsData[BudgetApprop?], MemberOrgs_Control[[#This Row],[Row]]) = "No", IFERROR(INDEX(BudgetAppropData[President % Change], MATCH(INDEX(MemberOrgsData[CFDA], MemberOrgs_Control[[#This Row],[Row]]), BudgetAppropData[CFDA], 0)), 0) = 0),"", MemberOrgs_Control[[#This Row],[Row]]), "")</f>
        <v/>
      </c>
      <c r="L178" t="str">
        <f t="array" ref="L178">IFERROR(INDEX(MemberOrgsData[Auditee Name], MATCH(0, INDEX(COUNTIF($L$2:L177, MemberOrgsData[Auditee Name]),)+IF(MemberOrgsData[AUDITYEAR] &lt;&gt; SelectFiscalYear, 1, 0),0)), "")</f>
        <v/>
      </c>
    </row>
    <row r="179" spans="1:12" x14ac:dyDescent="0.25">
      <c r="A179">
        <v>173</v>
      </c>
      <c r="B179" t="str">
        <f>IF($A179 &gt; MemberOrgs_NumRow, "", IFERROR(IF(SelectMemberOrgs = "*", $A179, _xlfn.AGGREGATE(15, 6, (1/(MemberOrgsData[Auditee Name] = SelectMemberOrgs))*ROW(MemberOrgsData[Auditee Name])*(1/(MemberOrgsData[AUDITYEAR] = SelectFiscalYear))*(MemberOrgsData[AUDITYEAR] = SelectFiscalYear), $A179)-MemberOrgs_TopRow), ""))</f>
        <v/>
      </c>
      <c r="C179" t="str">
        <f>IFERROR(IF(OR(INDEX(MemberOrgsData[BudgetApprop?], MemberOrgs_Control[[#This Row],[Row]]) = "No", IFERROR(INDEX(BudgetAppropData[President % Change], MATCH(INDEX(MemberOrgsData[CFDA], MemberOrgs_Control[[#This Row],[Row]]), BudgetAppropData[CFDA], 0)), 0) = 0),"", MemberOrgs_Control[[#This Row],[Row]]), "")</f>
        <v/>
      </c>
      <c r="L179" t="str">
        <f t="array" ref="L179">IFERROR(INDEX(MemberOrgsData[Auditee Name], MATCH(0, INDEX(COUNTIF($L$2:L178, MemberOrgsData[Auditee Name]),)+IF(MemberOrgsData[AUDITYEAR] &lt;&gt; SelectFiscalYear, 1, 0),0)), "")</f>
        <v/>
      </c>
    </row>
    <row r="180" spans="1:12" x14ac:dyDescent="0.25">
      <c r="A180">
        <v>174</v>
      </c>
      <c r="B180" t="str">
        <f>IF($A180 &gt; MemberOrgs_NumRow, "", IFERROR(IF(SelectMemberOrgs = "*", $A180, _xlfn.AGGREGATE(15, 6, (1/(MemberOrgsData[Auditee Name] = SelectMemberOrgs))*ROW(MemberOrgsData[Auditee Name])*(1/(MemberOrgsData[AUDITYEAR] = SelectFiscalYear))*(MemberOrgsData[AUDITYEAR] = SelectFiscalYear), $A180)-MemberOrgs_TopRow), ""))</f>
        <v/>
      </c>
      <c r="C180" t="str">
        <f>IFERROR(IF(OR(INDEX(MemberOrgsData[BudgetApprop?], MemberOrgs_Control[[#This Row],[Row]]) = "No", IFERROR(INDEX(BudgetAppropData[President % Change], MATCH(INDEX(MemberOrgsData[CFDA], MemberOrgs_Control[[#This Row],[Row]]), BudgetAppropData[CFDA], 0)), 0) = 0),"", MemberOrgs_Control[[#This Row],[Row]]), "")</f>
        <v/>
      </c>
      <c r="L180" t="str">
        <f t="array" ref="L180">IFERROR(INDEX(MemberOrgsData[Auditee Name], MATCH(0, INDEX(COUNTIF($L$2:L179, MemberOrgsData[Auditee Name]),)+IF(MemberOrgsData[AUDITYEAR] &lt;&gt; SelectFiscalYear, 1, 0),0)), "")</f>
        <v/>
      </c>
    </row>
    <row r="181" spans="1:12" x14ac:dyDescent="0.25">
      <c r="A181">
        <v>175</v>
      </c>
      <c r="B181" t="str">
        <f>IF($A181 &gt; MemberOrgs_NumRow, "", IFERROR(IF(SelectMemberOrgs = "*", $A181, _xlfn.AGGREGATE(15, 6, (1/(MemberOrgsData[Auditee Name] = SelectMemberOrgs))*ROW(MemberOrgsData[Auditee Name])*(1/(MemberOrgsData[AUDITYEAR] = SelectFiscalYear))*(MemberOrgsData[AUDITYEAR] = SelectFiscalYear), $A181)-MemberOrgs_TopRow), ""))</f>
        <v/>
      </c>
      <c r="C181" t="str">
        <f>IFERROR(IF(OR(INDEX(MemberOrgsData[BudgetApprop?], MemberOrgs_Control[[#This Row],[Row]]) = "No", IFERROR(INDEX(BudgetAppropData[President % Change], MATCH(INDEX(MemberOrgsData[CFDA], MemberOrgs_Control[[#This Row],[Row]]), BudgetAppropData[CFDA], 0)), 0) = 0),"", MemberOrgs_Control[[#This Row],[Row]]), "")</f>
        <v/>
      </c>
      <c r="L181" t="str">
        <f t="array" ref="L181">IFERROR(INDEX(MemberOrgsData[Auditee Name], MATCH(0, INDEX(COUNTIF($L$2:L180, MemberOrgsData[Auditee Name]),)+IF(MemberOrgsData[AUDITYEAR] &lt;&gt; SelectFiscalYear, 1, 0),0)), "")</f>
        <v/>
      </c>
    </row>
    <row r="182" spans="1:12" x14ac:dyDescent="0.25">
      <c r="A182">
        <v>176</v>
      </c>
      <c r="B182" t="str">
        <f>IF($A182 &gt; MemberOrgs_NumRow, "", IFERROR(IF(SelectMemberOrgs = "*", $A182, _xlfn.AGGREGATE(15, 6, (1/(MemberOrgsData[Auditee Name] = SelectMemberOrgs))*ROW(MemberOrgsData[Auditee Name])*(1/(MemberOrgsData[AUDITYEAR] = SelectFiscalYear))*(MemberOrgsData[AUDITYEAR] = SelectFiscalYear), $A182)-MemberOrgs_TopRow), ""))</f>
        <v/>
      </c>
      <c r="C182" t="str">
        <f>IFERROR(IF(OR(INDEX(MemberOrgsData[BudgetApprop?], MemberOrgs_Control[[#This Row],[Row]]) = "No", IFERROR(INDEX(BudgetAppropData[President % Change], MATCH(INDEX(MemberOrgsData[CFDA], MemberOrgs_Control[[#This Row],[Row]]), BudgetAppropData[CFDA], 0)), 0) = 0),"", MemberOrgs_Control[[#This Row],[Row]]), "")</f>
        <v/>
      </c>
      <c r="L182" t="str">
        <f t="array" ref="L182">IFERROR(INDEX(MemberOrgsData[Auditee Name], MATCH(0, INDEX(COUNTIF($L$2:L181, MemberOrgsData[Auditee Name]),)+IF(MemberOrgsData[AUDITYEAR] &lt;&gt; SelectFiscalYear, 1, 0),0)), "")</f>
        <v/>
      </c>
    </row>
    <row r="183" spans="1:12" x14ac:dyDescent="0.25">
      <c r="A183">
        <v>177</v>
      </c>
      <c r="B183" t="str">
        <f>IF($A183 &gt; MemberOrgs_NumRow, "", IFERROR(IF(SelectMemberOrgs = "*", $A183, _xlfn.AGGREGATE(15, 6, (1/(MemberOrgsData[Auditee Name] = SelectMemberOrgs))*ROW(MemberOrgsData[Auditee Name])*(1/(MemberOrgsData[AUDITYEAR] = SelectFiscalYear))*(MemberOrgsData[AUDITYEAR] = SelectFiscalYear), $A183)-MemberOrgs_TopRow), ""))</f>
        <v/>
      </c>
      <c r="C183" t="str">
        <f>IFERROR(IF(OR(INDEX(MemberOrgsData[BudgetApprop?], MemberOrgs_Control[[#This Row],[Row]]) = "No", IFERROR(INDEX(BudgetAppropData[President % Change], MATCH(INDEX(MemberOrgsData[CFDA], MemberOrgs_Control[[#This Row],[Row]]), BudgetAppropData[CFDA], 0)), 0) = 0),"", MemberOrgs_Control[[#This Row],[Row]]), "")</f>
        <v/>
      </c>
      <c r="L183" t="str">
        <f t="array" ref="L183">IFERROR(INDEX(MemberOrgsData[Auditee Name], MATCH(0, INDEX(COUNTIF($L$2:L182, MemberOrgsData[Auditee Name]),)+IF(MemberOrgsData[AUDITYEAR] &lt;&gt; SelectFiscalYear, 1, 0),0)), "")</f>
        <v/>
      </c>
    </row>
    <row r="184" spans="1:12" x14ac:dyDescent="0.25">
      <c r="A184">
        <v>178</v>
      </c>
      <c r="B184" t="str">
        <f>IF($A184 &gt; MemberOrgs_NumRow, "", IFERROR(IF(SelectMemberOrgs = "*", $A184, _xlfn.AGGREGATE(15, 6, (1/(MemberOrgsData[Auditee Name] = SelectMemberOrgs))*ROW(MemberOrgsData[Auditee Name])*(1/(MemberOrgsData[AUDITYEAR] = SelectFiscalYear))*(MemberOrgsData[AUDITYEAR] = SelectFiscalYear), $A184)-MemberOrgs_TopRow), ""))</f>
        <v/>
      </c>
      <c r="C184" t="str">
        <f>IFERROR(IF(OR(INDEX(MemberOrgsData[BudgetApprop?], MemberOrgs_Control[[#This Row],[Row]]) = "No", IFERROR(INDEX(BudgetAppropData[President % Change], MATCH(INDEX(MemberOrgsData[CFDA], MemberOrgs_Control[[#This Row],[Row]]), BudgetAppropData[CFDA], 0)), 0) = 0),"", MemberOrgs_Control[[#This Row],[Row]]), "")</f>
        <v/>
      </c>
      <c r="L184" t="str">
        <f t="array" ref="L184">IFERROR(INDEX(MemberOrgsData[Auditee Name], MATCH(0, INDEX(COUNTIF($L$2:L183, MemberOrgsData[Auditee Name]),)+IF(MemberOrgsData[AUDITYEAR] &lt;&gt; SelectFiscalYear, 1, 0),0)), "")</f>
        <v/>
      </c>
    </row>
    <row r="185" spans="1:12" x14ac:dyDescent="0.25">
      <c r="A185">
        <v>179</v>
      </c>
      <c r="B185" t="str">
        <f>IF($A185 &gt; MemberOrgs_NumRow, "", IFERROR(IF(SelectMemberOrgs = "*", $A185, _xlfn.AGGREGATE(15, 6, (1/(MemberOrgsData[Auditee Name] = SelectMemberOrgs))*ROW(MemberOrgsData[Auditee Name])*(1/(MemberOrgsData[AUDITYEAR] = SelectFiscalYear))*(MemberOrgsData[AUDITYEAR] = SelectFiscalYear), $A185)-MemberOrgs_TopRow), ""))</f>
        <v/>
      </c>
      <c r="C185" t="str">
        <f>IFERROR(IF(OR(INDEX(MemberOrgsData[BudgetApprop?], MemberOrgs_Control[[#This Row],[Row]]) = "No", IFERROR(INDEX(BudgetAppropData[President % Change], MATCH(INDEX(MemberOrgsData[CFDA], MemberOrgs_Control[[#This Row],[Row]]), BudgetAppropData[CFDA], 0)), 0) = 0),"", MemberOrgs_Control[[#This Row],[Row]]), "")</f>
        <v/>
      </c>
      <c r="L185" t="str">
        <f t="array" ref="L185">IFERROR(INDEX(MemberOrgsData[Auditee Name], MATCH(0, INDEX(COUNTIF($L$2:L184, MemberOrgsData[Auditee Name]),)+IF(MemberOrgsData[AUDITYEAR] &lt;&gt; SelectFiscalYear, 1, 0),0)), "")</f>
        <v/>
      </c>
    </row>
    <row r="186" spans="1:12" x14ac:dyDescent="0.25">
      <c r="A186">
        <v>180</v>
      </c>
      <c r="B186" t="str">
        <f>IF($A186 &gt; MemberOrgs_NumRow, "", IFERROR(IF(SelectMemberOrgs = "*", $A186, _xlfn.AGGREGATE(15, 6, (1/(MemberOrgsData[Auditee Name] = SelectMemberOrgs))*ROW(MemberOrgsData[Auditee Name])*(1/(MemberOrgsData[AUDITYEAR] = SelectFiscalYear))*(MemberOrgsData[AUDITYEAR] = SelectFiscalYear), $A186)-MemberOrgs_TopRow), ""))</f>
        <v/>
      </c>
      <c r="C186" t="str">
        <f>IFERROR(IF(OR(INDEX(MemberOrgsData[BudgetApprop?], MemberOrgs_Control[[#This Row],[Row]]) = "No", IFERROR(INDEX(BudgetAppropData[President % Change], MATCH(INDEX(MemberOrgsData[CFDA], MemberOrgs_Control[[#This Row],[Row]]), BudgetAppropData[CFDA], 0)), 0) = 0),"", MemberOrgs_Control[[#This Row],[Row]]), "")</f>
        <v/>
      </c>
      <c r="L186" t="str">
        <f t="array" ref="L186">IFERROR(INDEX(MemberOrgsData[Auditee Name], MATCH(0, INDEX(COUNTIF($L$2:L185, MemberOrgsData[Auditee Name]),)+IF(MemberOrgsData[AUDITYEAR] &lt;&gt; SelectFiscalYear, 1, 0),0)), "")</f>
        <v/>
      </c>
    </row>
    <row r="187" spans="1:12" x14ac:dyDescent="0.25">
      <c r="A187">
        <v>181</v>
      </c>
      <c r="B187" t="str">
        <f>IF($A187 &gt; MemberOrgs_NumRow, "", IFERROR(IF(SelectMemberOrgs = "*", $A187, _xlfn.AGGREGATE(15, 6, (1/(MemberOrgsData[Auditee Name] = SelectMemberOrgs))*ROW(MemberOrgsData[Auditee Name])*(1/(MemberOrgsData[AUDITYEAR] = SelectFiscalYear))*(MemberOrgsData[AUDITYEAR] = SelectFiscalYear), $A187)-MemberOrgs_TopRow), ""))</f>
        <v/>
      </c>
      <c r="C187" t="str">
        <f>IFERROR(IF(OR(INDEX(MemberOrgsData[BudgetApprop?], MemberOrgs_Control[[#This Row],[Row]]) = "No", IFERROR(INDEX(BudgetAppropData[President % Change], MATCH(INDEX(MemberOrgsData[CFDA], MemberOrgs_Control[[#This Row],[Row]]), BudgetAppropData[CFDA], 0)), 0) = 0),"", MemberOrgs_Control[[#This Row],[Row]]), "")</f>
        <v/>
      </c>
      <c r="L187" t="str">
        <f t="array" ref="L187">IFERROR(INDEX(MemberOrgsData[Auditee Name], MATCH(0, INDEX(COUNTIF($L$2:L186, MemberOrgsData[Auditee Name]),)+IF(MemberOrgsData[AUDITYEAR] &lt;&gt; SelectFiscalYear, 1, 0),0)), "")</f>
        <v/>
      </c>
    </row>
    <row r="188" spans="1:12" x14ac:dyDescent="0.25">
      <c r="A188">
        <v>182</v>
      </c>
      <c r="B188" t="str">
        <f>IF($A188 &gt; MemberOrgs_NumRow, "", IFERROR(IF(SelectMemberOrgs = "*", $A188, _xlfn.AGGREGATE(15, 6, (1/(MemberOrgsData[Auditee Name] = SelectMemberOrgs))*ROW(MemberOrgsData[Auditee Name])*(1/(MemberOrgsData[AUDITYEAR] = SelectFiscalYear))*(MemberOrgsData[AUDITYEAR] = SelectFiscalYear), $A188)-MemberOrgs_TopRow), ""))</f>
        <v/>
      </c>
      <c r="C188" t="str">
        <f>IFERROR(IF(OR(INDEX(MemberOrgsData[BudgetApprop?], MemberOrgs_Control[[#This Row],[Row]]) = "No", IFERROR(INDEX(BudgetAppropData[President % Change], MATCH(INDEX(MemberOrgsData[CFDA], MemberOrgs_Control[[#This Row],[Row]]), BudgetAppropData[CFDA], 0)), 0) = 0),"", MemberOrgs_Control[[#This Row],[Row]]), "")</f>
        <v/>
      </c>
      <c r="L188" t="str">
        <f t="array" ref="L188">IFERROR(INDEX(MemberOrgsData[Auditee Name], MATCH(0, INDEX(COUNTIF($L$2:L187, MemberOrgsData[Auditee Name]),)+IF(MemberOrgsData[AUDITYEAR] &lt;&gt; SelectFiscalYear, 1, 0),0)), "")</f>
        <v/>
      </c>
    </row>
    <row r="189" spans="1:12" x14ac:dyDescent="0.25">
      <c r="A189">
        <v>183</v>
      </c>
      <c r="B189" t="str">
        <f>IF($A189 &gt; MemberOrgs_NumRow, "", IFERROR(IF(SelectMemberOrgs = "*", $A189, _xlfn.AGGREGATE(15, 6, (1/(MemberOrgsData[Auditee Name] = SelectMemberOrgs))*ROW(MemberOrgsData[Auditee Name])*(1/(MemberOrgsData[AUDITYEAR] = SelectFiscalYear))*(MemberOrgsData[AUDITYEAR] = SelectFiscalYear), $A189)-MemberOrgs_TopRow), ""))</f>
        <v/>
      </c>
      <c r="C189" t="str">
        <f>IFERROR(IF(OR(INDEX(MemberOrgsData[BudgetApprop?], MemberOrgs_Control[[#This Row],[Row]]) = "No", IFERROR(INDEX(BudgetAppropData[President % Change], MATCH(INDEX(MemberOrgsData[CFDA], MemberOrgs_Control[[#This Row],[Row]]), BudgetAppropData[CFDA], 0)), 0) = 0),"", MemberOrgs_Control[[#This Row],[Row]]), "")</f>
        <v/>
      </c>
      <c r="L189" t="str">
        <f t="array" ref="L189">IFERROR(INDEX(MemberOrgsData[Auditee Name], MATCH(0, INDEX(COUNTIF($L$2:L188, MemberOrgsData[Auditee Name]),)+IF(MemberOrgsData[AUDITYEAR] &lt;&gt; SelectFiscalYear, 1, 0),0)), "")</f>
        <v/>
      </c>
    </row>
    <row r="190" spans="1:12" x14ac:dyDescent="0.25">
      <c r="A190">
        <v>184</v>
      </c>
      <c r="B190" t="str">
        <f>IF($A190 &gt; MemberOrgs_NumRow, "", IFERROR(IF(SelectMemberOrgs = "*", $A190, _xlfn.AGGREGATE(15, 6, (1/(MemberOrgsData[Auditee Name] = SelectMemberOrgs))*ROW(MemberOrgsData[Auditee Name])*(1/(MemberOrgsData[AUDITYEAR] = SelectFiscalYear))*(MemberOrgsData[AUDITYEAR] = SelectFiscalYear), $A190)-MemberOrgs_TopRow), ""))</f>
        <v/>
      </c>
      <c r="C190" t="str">
        <f>IFERROR(IF(OR(INDEX(MemberOrgsData[BudgetApprop?], MemberOrgs_Control[[#This Row],[Row]]) = "No", IFERROR(INDEX(BudgetAppropData[President % Change], MATCH(INDEX(MemberOrgsData[CFDA], MemberOrgs_Control[[#This Row],[Row]]), BudgetAppropData[CFDA], 0)), 0) = 0),"", MemberOrgs_Control[[#This Row],[Row]]), "")</f>
        <v/>
      </c>
      <c r="L190" t="str">
        <f t="array" ref="L190">IFERROR(INDEX(MemberOrgsData[Auditee Name], MATCH(0, INDEX(COUNTIF($L$2:L189, MemberOrgsData[Auditee Name]),)+IF(MemberOrgsData[AUDITYEAR] &lt;&gt; SelectFiscalYear, 1, 0),0)), "")</f>
        <v/>
      </c>
    </row>
    <row r="191" spans="1:12" x14ac:dyDescent="0.25">
      <c r="A191">
        <v>185</v>
      </c>
      <c r="B191" t="str">
        <f>IF($A191 &gt; MemberOrgs_NumRow, "", IFERROR(IF(SelectMemberOrgs = "*", $A191, _xlfn.AGGREGATE(15, 6, (1/(MemberOrgsData[Auditee Name] = SelectMemberOrgs))*ROW(MemberOrgsData[Auditee Name])*(1/(MemberOrgsData[AUDITYEAR] = SelectFiscalYear))*(MemberOrgsData[AUDITYEAR] = SelectFiscalYear), $A191)-MemberOrgs_TopRow), ""))</f>
        <v/>
      </c>
      <c r="C191" t="str">
        <f>IFERROR(IF(OR(INDEX(MemberOrgsData[BudgetApprop?], MemberOrgs_Control[[#This Row],[Row]]) = "No", IFERROR(INDEX(BudgetAppropData[President % Change], MATCH(INDEX(MemberOrgsData[CFDA], MemberOrgs_Control[[#This Row],[Row]]), BudgetAppropData[CFDA], 0)), 0) = 0),"", MemberOrgs_Control[[#This Row],[Row]]), "")</f>
        <v/>
      </c>
      <c r="L191" t="str">
        <f t="array" ref="L191">IFERROR(INDEX(MemberOrgsData[Auditee Name], MATCH(0, INDEX(COUNTIF($L$2:L190, MemberOrgsData[Auditee Name]),)+IF(MemberOrgsData[AUDITYEAR] &lt;&gt; SelectFiscalYear, 1, 0),0)), "")</f>
        <v/>
      </c>
    </row>
    <row r="192" spans="1:12" x14ac:dyDescent="0.25">
      <c r="A192">
        <v>186</v>
      </c>
      <c r="B192" t="str">
        <f>IF($A192 &gt; MemberOrgs_NumRow, "", IFERROR(IF(SelectMemberOrgs = "*", $A192, _xlfn.AGGREGATE(15, 6, (1/(MemberOrgsData[Auditee Name] = SelectMemberOrgs))*ROW(MemberOrgsData[Auditee Name])*(1/(MemberOrgsData[AUDITYEAR] = SelectFiscalYear))*(MemberOrgsData[AUDITYEAR] = SelectFiscalYear), $A192)-MemberOrgs_TopRow), ""))</f>
        <v/>
      </c>
      <c r="C192" t="str">
        <f>IFERROR(IF(OR(INDEX(MemberOrgsData[BudgetApprop?], MemberOrgs_Control[[#This Row],[Row]]) = "No", IFERROR(INDEX(BudgetAppropData[President % Change], MATCH(INDEX(MemberOrgsData[CFDA], MemberOrgs_Control[[#This Row],[Row]]), BudgetAppropData[CFDA], 0)), 0) = 0),"", MemberOrgs_Control[[#This Row],[Row]]), "")</f>
        <v/>
      </c>
      <c r="L192" t="str">
        <f t="array" ref="L192">IFERROR(INDEX(MemberOrgsData[Auditee Name], MATCH(0, INDEX(COUNTIF($L$2:L191, MemberOrgsData[Auditee Name]),)+IF(MemberOrgsData[AUDITYEAR] &lt;&gt; SelectFiscalYear, 1, 0),0)), "")</f>
        <v/>
      </c>
    </row>
    <row r="193" spans="1:12" x14ac:dyDescent="0.25">
      <c r="A193">
        <v>187</v>
      </c>
      <c r="B193" t="str">
        <f>IF($A193 &gt; MemberOrgs_NumRow, "", IFERROR(IF(SelectMemberOrgs = "*", $A193, _xlfn.AGGREGATE(15, 6, (1/(MemberOrgsData[Auditee Name] = SelectMemberOrgs))*ROW(MemberOrgsData[Auditee Name])*(1/(MemberOrgsData[AUDITYEAR] = SelectFiscalYear))*(MemberOrgsData[AUDITYEAR] = SelectFiscalYear), $A193)-MemberOrgs_TopRow), ""))</f>
        <v/>
      </c>
      <c r="C193" t="str">
        <f>IFERROR(IF(OR(INDEX(MemberOrgsData[BudgetApprop?], MemberOrgs_Control[[#This Row],[Row]]) = "No", IFERROR(INDEX(BudgetAppropData[President % Change], MATCH(INDEX(MemberOrgsData[CFDA], MemberOrgs_Control[[#This Row],[Row]]), BudgetAppropData[CFDA], 0)), 0) = 0),"", MemberOrgs_Control[[#This Row],[Row]]), "")</f>
        <v/>
      </c>
      <c r="L193" t="str">
        <f t="array" ref="L193">IFERROR(INDEX(MemberOrgsData[Auditee Name], MATCH(0, INDEX(COUNTIF($L$2:L192, MemberOrgsData[Auditee Name]),)+IF(MemberOrgsData[AUDITYEAR] &lt;&gt; SelectFiscalYear, 1, 0),0)), "")</f>
        <v/>
      </c>
    </row>
    <row r="194" spans="1:12" x14ac:dyDescent="0.25">
      <c r="A194">
        <v>188</v>
      </c>
      <c r="B194" t="str">
        <f>IF($A194 &gt; MemberOrgs_NumRow, "", IFERROR(IF(SelectMemberOrgs = "*", $A194, _xlfn.AGGREGATE(15, 6, (1/(MemberOrgsData[Auditee Name] = SelectMemberOrgs))*ROW(MemberOrgsData[Auditee Name])*(1/(MemberOrgsData[AUDITYEAR] = SelectFiscalYear))*(MemberOrgsData[AUDITYEAR] = SelectFiscalYear), $A194)-MemberOrgs_TopRow), ""))</f>
        <v/>
      </c>
      <c r="C194" t="str">
        <f>IFERROR(IF(OR(INDEX(MemberOrgsData[BudgetApprop?], MemberOrgs_Control[[#This Row],[Row]]) = "No", IFERROR(INDEX(BudgetAppropData[President % Change], MATCH(INDEX(MemberOrgsData[CFDA], MemberOrgs_Control[[#This Row],[Row]]), BudgetAppropData[CFDA], 0)), 0) = 0),"", MemberOrgs_Control[[#This Row],[Row]]), "")</f>
        <v/>
      </c>
      <c r="L194" t="str">
        <f t="array" ref="L194">IFERROR(INDEX(MemberOrgsData[Auditee Name], MATCH(0, INDEX(COUNTIF($L$2:L193, MemberOrgsData[Auditee Name]),)+IF(MemberOrgsData[AUDITYEAR] &lt;&gt; SelectFiscalYear, 1, 0),0)), "")</f>
        <v/>
      </c>
    </row>
    <row r="195" spans="1:12" x14ac:dyDescent="0.25">
      <c r="A195">
        <v>189</v>
      </c>
      <c r="B195" t="str">
        <f>IF($A195 &gt; MemberOrgs_NumRow, "", IFERROR(IF(SelectMemberOrgs = "*", $A195, _xlfn.AGGREGATE(15, 6, (1/(MemberOrgsData[Auditee Name] = SelectMemberOrgs))*ROW(MemberOrgsData[Auditee Name])*(1/(MemberOrgsData[AUDITYEAR] = SelectFiscalYear))*(MemberOrgsData[AUDITYEAR] = SelectFiscalYear), $A195)-MemberOrgs_TopRow), ""))</f>
        <v/>
      </c>
      <c r="C195" t="str">
        <f>IFERROR(IF(OR(INDEX(MemberOrgsData[BudgetApprop?], MemberOrgs_Control[[#This Row],[Row]]) = "No", IFERROR(INDEX(BudgetAppropData[President % Change], MATCH(INDEX(MemberOrgsData[CFDA], MemberOrgs_Control[[#This Row],[Row]]), BudgetAppropData[CFDA], 0)), 0) = 0),"", MemberOrgs_Control[[#This Row],[Row]]), "")</f>
        <v/>
      </c>
      <c r="L195" t="str">
        <f t="array" ref="L195">IFERROR(INDEX(MemberOrgsData[Auditee Name], MATCH(0, INDEX(COUNTIF($L$2:L194, MemberOrgsData[Auditee Name]),)+IF(MemberOrgsData[AUDITYEAR] &lt;&gt; SelectFiscalYear, 1, 0),0)), "")</f>
        <v/>
      </c>
    </row>
    <row r="196" spans="1:12" x14ac:dyDescent="0.25">
      <c r="A196">
        <v>190</v>
      </c>
      <c r="B196" t="str">
        <f>IF($A196 &gt; MemberOrgs_NumRow, "", IFERROR(IF(SelectMemberOrgs = "*", $A196, _xlfn.AGGREGATE(15, 6, (1/(MemberOrgsData[Auditee Name] = SelectMemberOrgs))*ROW(MemberOrgsData[Auditee Name])*(1/(MemberOrgsData[AUDITYEAR] = SelectFiscalYear))*(MemberOrgsData[AUDITYEAR] = SelectFiscalYear), $A196)-MemberOrgs_TopRow), ""))</f>
        <v/>
      </c>
      <c r="C196" t="str">
        <f>IFERROR(IF(OR(INDEX(MemberOrgsData[BudgetApprop?], MemberOrgs_Control[[#This Row],[Row]]) = "No", IFERROR(INDEX(BudgetAppropData[President % Change], MATCH(INDEX(MemberOrgsData[CFDA], MemberOrgs_Control[[#This Row],[Row]]), BudgetAppropData[CFDA], 0)), 0) = 0),"", MemberOrgs_Control[[#This Row],[Row]]), "")</f>
        <v/>
      </c>
      <c r="L196" t="str">
        <f t="array" ref="L196">IFERROR(INDEX(MemberOrgsData[Auditee Name], MATCH(0, INDEX(COUNTIF($L$2:L195, MemberOrgsData[Auditee Name]),)+IF(MemberOrgsData[AUDITYEAR] &lt;&gt; SelectFiscalYear, 1, 0),0)), "")</f>
        <v/>
      </c>
    </row>
    <row r="197" spans="1:12" x14ac:dyDescent="0.25">
      <c r="A197">
        <v>191</v>
      </c>
      <c r="B197" t="str">
        <f>IF($A197 &gt; MemberOrgs_NumRow, "", IFERROR(IF(SelectMemberOrgs = "*", $A197, _xlfn.AGGREGATE(15, 6, (1/(MemberOrgsData[Auditee Name] = SelectMemberOrgs))*ROW(MemberOrgsData[Auditee Name])*(1/(MemberOrgsData[AUDITYEAR] = SelectFiscalYear))*(MemberOrgsData[AUDITYEAR] = SelectFiscalYear), $A197)-MemberOrgs_TopRow), ""))</f>
        <v/>
      </c>
      <c r="C197" t="str">
        <f>IFERROR(IF(OR(INDEX(MemberOrgsData[BudgetApprop?], MemberOrgs_Control[[#This Row],[Row]]) = "No", IFERROR(INDEX(BudgetAppropData[President % Change], MATCH(INDEX(MemberOrgsData[CFDA], MemberOrgs_Control[[#This Row],[Row]]), BudgetAppropData[CFDA], 0)), 0) = 0),"", MemberOrgs_Control[[#This Row],[Row]]), "")</f>
        <v/>
      </c>
      <c r="L197" t="str">
        <f t="array" ref="L197">IFERROR(INDEX(MemberOrgsData[Auditee Name], MATCH(0, INDEX(COUNTIF($L$2:L196, MemberOrgsData[Auditee Name]),)+IF(MemberOrgsData[AUDITYEAR] &lt;&gt; SelectFiscalYear, 1, 0),0)), "")</f>
        <v/>
      </c>
    </row>
    <row r="198" spans="1:12" x14ac:dyDescent="0.25">
      <c r="A198">
        <v>192</v>
      </c>
      <c r="B198" t="str">
        <f>IF($A198 &gt; MemberOrgs_NumRow, "", IFERROR(IF(SelectMemberOrgs = "*", $A198, _xlfn.AGGREGATE(15, 6, (1/(MemberOrgsData[Auditee Name] = SelectMemberOrgs))*ROW(MemberOrgsData[Auditee Name])*(1/(MemberOrgsData[AUDITYEAR] = SelectFiscalYear))*(MemberOrgsData[AUDITYEAR] = SelectFiscalYear), $A198)-MemberOrgs_TopRow), ""))</f>
        <v/>
      </c>
      <c r="C198" t="str">
        <f>IFERROR(IF(OR(INDEX(MemberOrgsData[BudgetApprop?], MemberOrgs_Control[[#This Row],[Row]]) = "No", IFERROR(INDEX(BudgetAppropData[President % Change], MATCH(INDEX(MemberOrgsData[CFDA], MemberOrgs_Control[[#This Row],[Row]]), BudgetAppropData[CFDA], 0)), 0) = 0),"", MemberOrgs_Control[[#This Row],[Row]]), "")</f>
        <v/>
      </c>
      <c r="L198" t="str">
        <f t="array" ref="L198">IFERROR(INDEX(MemberOrgsData[Auditee Name], MATCH(0, INDEX(COUNTIF($L$2:L197, MemberOrgsData[Auditee Name]),)+IF(MemberOrgsData[AUDITYEAR] &lt;&gt; SelectFiscalYear, 1, 0),0)), "")</f>
        <v/>
      </c>
    </row>
    <row r="199" spans="1:12" x14ac:dyDescent="0.25">
      <c r="A199">
        <v>193</v>
      </c>
      <c r="B199" t="str">
        <f>IF($A199 &gt; MemberOrgs_NumRow, "", IFERROR(IF(SelectMemberOrgs = "*", $A199, _xlfn.AGGREGATE(15, 6, (1/(MemberOrgsData[Auditee Name] = SelectMemberOrgs))*ROW(MemberOrgsData[Auditee Name])*(1/(MemberOrgsData[AUDITYEAR] = SelectFiscalYear))*(MemberOrgsData[AUDITYEAR] = SelectFiscalYear), $A199)-MemberOrgs_TopRow), ""))</f>
        <v/>
      </c>
      <c r="C199" t="str">
        <f>IFERROR(IF(OR(INDEX(MemberOrgsData[BudgetApprop?], MemberOrgs_Control[[#This Row],[Row]]) = "No", IFERROR(INDEX(BudgetAppropData[President % Change], MATCH(INDEX(MemberOrgsData[CFDA], MemberOrgs_Control[[#This Row],[Row]]), BudgetAppropData[CFDA], 0)), 0) = 0),"", MemberOrgs_Control[[#This Row],[Row]]), "")</f>
        <v/>
      </c>
      <c r="L199" t="str">
        <f t="array" ref="L199">IFERROR(INDEX(MemberOrgsData[Auditee Name], MATCH(0, INDEX(COUNTIF($L$2:L198, MemberOrgsData[Auditee Name]),)+IF(MemberOrgsData[AUDITYEAR] &lt;&gt; SelectFiscalYear, 1, 0),0)), "")</f>
        <v/>
      </c>
    </row>
    <row r="200" spans="1:12" x14ac:dyDescent="0.25">
      <c r="A200">
        <v>194</v>
      </c>
      <c r="B200" t="str">
        <f>IF($A200 &gt; MemberOrgs_NumRow, "", IFERROR(IF(SelectMemberOrgs = "*", $A200, _xlfn.AGGREGATE(15, 6, (1/(MemberOrgsData[Auditee Name] = SelectMemberOrgs))*ROW(MemberOrgsData[Auditee Name])*(1/(MemberOrgsData[AUDITYEAR] = SelectFiscalYear))*(MemberOrgsData[AUDITYEAR] = SelectFiscalYear), $A200)-MemberOrgs_TopRow), ""))</f>
        <v/>
      </c>
      <c r="C200" t="str">
        <f>IFERROR(IF(OR(INDEX(MemberOrgsData[BudgetApprop?], MemberOrgs_Control[[#This Row],[Row]]) = "No", IFERROR(INDEX(BudgetAppropData[President % Change], MATCH(INDEX(MemberOrgsData[CFDA], MemberOrgs_Control[[#This Row],[Row]]), BudgetAppropData[CFDA], 0)), 0) = 0),"", MemberOrgs_Control[[#This Row],[Row]]), "")</f>
        <v/>
      </c>
      <c r="L200" t="str">
        <f t="array" ref="L200">IFERROR(INDEX(MemberOrgsData[Auditee Name], MATCH(0, INDEX(COUNTIF($L$2:L199, MemberOrgsData[Auditee Name]),)+IF(MemberOrgsData[AUDITYEAR] &lt;&gt; SelectFiscalYear, 1, 0),0)), "")</f>
        <v/>
      </c>
    </row>
    <row r="201" spans="1:12" x14ac:dyDescent="0.25">
      <c r="A201">
        <v>195</v>
      </c>
      <c r="B201" t="str">
        <f>IF($A201 &gt; MemberOrgs_NumRow, "", IFERROR(IF(SelectMemberOrgs = "*", $A201, _xlfn.AGGREGATE(15, 6, (1/(MemberOrgsData[Auditee Name] = SelectMemberOrgs))*ROW(MemberOrgsData[Auditee Name])*(1/(MemberOrgsData[AUDITYEAR] = SelectFiscalYear))*(MemberOrgsData[AUDITYEAR] = SelectFiscalYear), $A201)-MemberOrgs_TopRow), ""))</f>
        <v/>
      </c>
      <c r="C201" t="str">
        <f>IFERROR(IF(OR(INDEX(MemberOrgsData[BudgetApprop?], MemberOrgs_Control[[#This Row],[Row]]) = "No", IFERROR(INDEX(BudgetAppropData[President % Change], MATCH(INDEX(MemberOrgsData[CFDA], MemberOrgs_Control[[#This Row],[Row]]), BudgetAppropData[CFDA], 0)), 0) = 0),"", MemberOrgs_Control[[#This Row],[Row]]), "")</f>
        <v/>
      </c>
      <c r="L201" t="str">
        <f t="array" ref="L201">IFERROR(INDEX(MemberOrgsData[Auditee Name], MATCH(0, INDEX(COUNTIF($L$2:L200, MemberOrgsData[Auditee Name]),)+IF(MemberOrgsData[AUDITYEAR] &lt;&gt; SelectFiscalYear, 1, 0),0)), "")</f>
        <v/>
      </c>
    </row>
    <row r="202" spans="1:12" x14ac:dyDescent="0.25">
      <c r="A202">
        <v>196</v>
      </c>
      <c r="B202" t="str">
        <f>IF($A202 &gt; MemberOrgs_NumRow, "", IFERROR(IF(SelectMemberOrgs = "*", $A202, _xlfn.AGGREGATE(15, 6, (1/(MemberOrgsData[Auditee Name] = SelectMemberOrgs))*ROW(MemberOrgsData[Auditee Name])*(1/(MemberOrgsData[AUDITYEAR] = SelectFiscalYear))*(MemberOrgsData[AUDITYEAR] = SelectFiscalYear), $A202)-MemberOrgs_TopRow), ""))</f>
        <v/>
      </c>
      <c r="C202" t="str">
        <f>IFERROR(IF(OR(INDEX(MemberOrgsData[BudgetApprop?], MemberOrgs_Control[[#This Row],[Row]]) = "No", IFERROR(INDEX(BudgetAppropData[President % Change], MATCH(INDEX(MemberOrgsData[CFDA], MemberOrgs_Control[[#This Row],[Row]]), BudgetAppropData[CFDA], 0)), 0) = 0),"", MemberOrgs_Control[[#This Row],[Row]]), "")</f>
        <v/>
      </c>
      <c r="L202" t="str">
        <f t="array" ref="L202">IFERROR(INDEX(MemberOrgsData[Auditee Name], MATCH(0, INDEX(COUNTIF($L$2:L201, MemberOrgsData[Auditee Name]),)+IF(MemberOrgsData[AUDITYEAR] &lt;&gt; SelectFiscalYear, 1, 0),0)), "")</f>
        <v/>
      </c>
    </row>
    <row r="203" spans="1:12" x14ac:dyDescent="0.25">
      <c r="A203">
        <v>197</v>
      </c>
      <c r="B203" t="str">
        <f>IF($A203 &gt; MemberOrgs_NumRow, "", IFERROR(IF(SelectMemberOrgs = "*", $A203, _xlfn.AGGREGATE(15, 6, (1/(MemberOrgsData[Auditee Name] = SelectMemberOrgs))*ROW(MemberOrgsData[Auditee Name])*(1/(MemberOrgsData[AUDITYEAR] = SelectFiscalYear))*(MemberOrgsData[AUDITYEAR] = SelectFiscalYear), $A203)-MemberOrgs_TopRow), ""))</f>
        <v/>
      </c>
      <c r="C203" t="str">
        <f>IFERROR(IF(OR(INDEX(MemberOrgsData[BudgetApprop?], MemberOrgs_Control[[#This Row],[Row]]) = "No", IFERROR(INDEX(BudgetAppropData[President % Change], MATCH(INDEX(MemberOrgsData[CFDA], MemberOrgs_Control[[#This Row],[Row]]), BudgetAppropData[CFDA], 0)), 0) = 0),"", MemberOrgs_Control[[#This Row],[Row]]), "")</f>
        <v/>
      </c>
      <c r="L203" t="str">
        <f t="array" ref="L203">IFERROR(INDEX(MemberOrgsData[Auditee Name], MATCH(0, INDEX(COUNTIF($L$2:L202, MemberOrgsData[Auditee Name]),)+IF(MemberOrgsData[AUDITYEAR] &lt;&gt; SelectFiscalYear, 1, 0),0)), "")</f>
        <v/>
      </c>
    </row>
    <row r="204" spans="1:12" x14ac:dyDescent="0.25">
      <c r="A204">
        <v>198</v>
      </c>
      <c r="B204" t="str">
        <f>IF($A204 &gt; MemberOrgs_NumRow, "", IFERROR(IF(SelectMemberOrgs = "*", $A204, _xlfn.AGGREGATE(15, 6, (1/(MemberOrgsData[Auditee Name] = SelectMemberOrgs))*ROW(MemberOrgsData[Auditee Name])*(1/(MemberOrgsData[AUDITYEAR] = SelectFiscalYear))*(MemberOrgsData[AUDITYEAR] = SelectFiscalYear), $A204)-MemberOrgs_TopRow), ""))</f>
        <v/>
      </c>
      <c r="C204" t="str">
        <f>IFERROR(IF(OR(INDEX(MemberOrgsData[BudgetApprop?], MemberOrgs_Control[[#This Row],[Row]]) = "No", IFERROR(INDEX(BudgetAppropData[President % Change], MATCH(INDEX(MemberOrgsData[CFDA], MemberOrgs_Control[[#This Row],[Row]]), BudgetAppropData[CFDA], 0)), 0) = 0),"", MemberOrgs_Control[[#This Row],[Row]]), "")</f>
        <v/>
      </c>
      <c r="L204" t="str">
        <f t="array" ref="L204">IFERROR(INDEX(MemberOrgsData[Auditee Name], MATCH(0, INDEX(COUNTIF($L$2:L203, MemberOrgsData[Auditee Name]),)+IF(MemberOrgsData[AUDITYEAR] &lt;&gt; SelectFiscalYear, 1, 0),0)), "")</f>
        <v/>
      </c>
    </row>
    <row r="205" spans="1:12" x14ac:dyDescent="0.25">
      <c r="A205">
        <v>199</v>
      </c>
      <c r="B205" t="str">
        <f>IF($A205 &gt; MemberOrgs_NumRow, "", IFERROR(IF(SelectMemberOrgs = "*", $A205, _xlfn.AGGREGATE(15, 6, (1/(MemberOrgsData[Auditee Name] = SelectMemberOrgs))*ROW(MemberOrgsData[Auditee Name])*(1/(MemberOrgsData[AUDITYEAR] = SelectFiscalYear))*(MemberOrgsData[AUDITYEAR] = SelectFiscalYear), $A205)-MemberOrgs_TopRow), ""))</f>
        <v/>
      </c>
      <c r="C205" t="str">
        <f>IFERROR(IF(OR(INDEX(MemberOrgsData[BudgetApprop?], MemberOrgs_Control[[#This Row],[Row]]) = "No", IFERROR(INDEX(BudgetAppropData[President % Change], MATCH(INDEX(MemberOrgsData[CFDA], MemberOrgs_Control[[#This Row],[Row]]), BudgetAppropData[CFDA], 0)), 0) = 0),"", MemberOrgs_Control[[#This Row],[Row]]), "")</f>
        <v/>
      </c>
      <c r="L205" t="str">
        <f t="array" ref="L205">IFERROR(INDEX(MemberOrgsData[Auditee Name], MATCH(0, INDEX(COUNTIF($L$2:L204, MemberOrgsData[Auditee Name]),)+IF(MemberOrgsData[AUDITYEAR] &lt;&gt; SelectFiscalYear, 1, 0),0)), "")</f>
        <v/>
      </c>
    </row>
    <row r="206" spans="1:12" x14ac:dyDescent="0.25">
      <c r="A206">
        <v>200</v>
      </c>
      <c r="B206" t="str">
        <f>IF($A206 &gt; MemberOrgs_NumRow, "", IFERROR(IF(SelectMemberOrgs = "*", $A206, _xlfn.AGGREGATE(15, 6, (1/(MemberOrgsData[Auditee Name] = SelectMemberOrgs))*ROW(MemberOrgsData[Auditee Name])*(1/(MemberOrgsData[AUDITYEAR] = SelectFiscalYear))*(MemberOrgsData[AUDITYEAR] = SelectFiscalYear), $A206)-MemberOrgs_TopRow), ""))</f>
        <v/>
      </c>
      <c r="C206" t="str">
        <f>IFERROR(IF(OR(INDEX(MemberOrgsData[BudgetApprop?], MemberOrgs_Control[[#This Row],[Row]]) = "No", IFERROR(INDEX(BudgetAppropData[President % Change], MATCH(INDEX(MemberOrgsData[CFDA], MemberOrgs_Control[[#This Row],[Row]]), BudgetAppropData[CFDA], 0)), 0) = 0),"", MemberOrgs_Control[[#This Row],[Row]]), "")</f>
        <v/>
      </c>
      <c r="L206" t="str">
        <f t="array" ref="L206">IFERROR(INDEX(MemberOrgsData[Auditee Name], MATCH(0, INDEX(COUNTIF($L$2:L205, MemberOrgsData[Auditee Name]),)+IF(MemberOrgsData[AUDITYEAR] &lt;&gt; SelectFiscalYear, 1, 0),0)), "")</f>
        <v/>
      </c>
    </row>
    <row r="207" spans="1:12" x14ac:dyDescent="0.25">
      <c r="A207">
        <v>201</v>
      </c>
      <c r="B207" t="str">
        <f>IF($A207 &gt; MemberOrgs_NumRow, "", IFERROR(IF(SelectMemberOrgs = "*", $A207, _xlfn.AGGREGATE(15, 6, (1/(MemberOrgsData[Auditee Name] = SelectMemberOrgs))*ROW(MemberOrgsData[Auditee Name])*(1/(MemberOrgsData[AUDITYEAR] = SelectFiscalYear))*(MemberOrgsData[AUDITYEAR] = SelectFiscalYear), $A207)-MemberOrgs_TopRow), ""))</f>
        <v/>
      </c>
      <c r="C207" t="str">
        <f>IFERROR(IF(OR(INDEX(MemberOrgsData[BudgetApprop?], MemberOrgs_Control[[#This Row],[Row]]) = "No", IFERROR(INDEX(BudgetAppropData[President % Change], MATCH(INDEX(MemberOrgsData[CFDA], MemberOrgs_Control[[#This Row],[Row]]), BudgetAppropData[CFDA], 0)), 0) = 0),"", MemberOrgs_Control[[#This Row],[Row]]), "")</f>
        <v/>
      </c>
      <c r="L207" t="str">
        <f t="array" ref="L207">IFERROR(INDEX(MemberOrgsData[Auditee Name], MATCH(0, INDEX(COUNTIF($L$2:L206, MemberOrgsData[Auditee Name]),)+IF(MemberOrgsData[AUDITYEAR] &lt;&gt; SelectFiscalYear, 1, 0),0)), "")</f>
        <v/>
      </c>
    </row>
    <row r="208" spans="1:12" x14ac:dyDescent="0.25">
      <c r="A208">
        <v>202</v>
      </c>
      <c r="B208" t="str">
        <f>IF($A208 &gt; MemberOrgs_NumRow, "", IFERROR(IF(SelectMemberOrgs = "*", $A208, _xlfn.AGGREGATE(15, 6, (1/(MemberOrgsData[Auditee Name] = SelectMemberOrgs))*ROW(MemberOrgsData[Auditee Name])*(1/(MemberOrgsData[AUDITYEAR] = SelectFiscalYear))*(MemberOrgsData[AUDITYEAR] = SelectFiscalYear), $A208)-MemberOrgs_TopRow), ""))</f>
        <v/>
      </c>
      <c r="C208" t="str">
        <f>IFERROR(IF(OR(INDEX(MemberOrgsData[BudgetApprop?], MemberOrgs_Control[[#This Row],[Row]]) = "No", IFERROR(INDEX(BudgetAppropData[President % Change], MATCH(INDEX(MemberOrgsData[CFDA], MemberOrgs_Control[[#This Row],[Row]]), BudgetAppropData[CFDA], 0)), 0) = 0),"", MemberOrgs_Control[[#This Row],[Row]]), "")</f>
        <v/>
      </c>
      <c r="L208" t="str">
        <f t="array" ref="L208">IFERROR(INDEX(MemberOrgsData[Auditee Name], MATCH(0, INDEX(COUNTIF($L$2:L207, MemberOrgsData[Auditee Name]),)+IF(MemberOrgsData[AUDITYEAR] &lt;&gt; SelectFiscalYear, 1, 0),0)), "")</f>
        <v/>
      </c>
    </row>
    <row r="209" spans="1:12" x14ac:dyDescent="0.25">
      <c r="A209">
        <v>203</v>
      </c>
      <c r="B209" t="str">
        <f>IF($A209 &gt; MemberOrgs_NumRow, "", IFERROR(IF(SelectMemberOrgs = "*", $A209, _xlfn.AGGREGATE(15, 6, (1/(MemberOrgsData[Auditee Name] = SelectMemberOrgs))*ROW(MemberOrgsData[Auditee Name])*(1/(MemberOrgsData[AUDITYEAR] = SelectFiscalYear))*(MemberOrgsData[AUDITYEAR] = SelectFiscalYear), $A209)-MemberOrgs_TopRow), ""))</f>
        <v/>
      </c>
      <c r="C209" t="str">
        <f>IFERROR(IF(OR(INDEX(MemberOrgsData[BudgetApprop?], MemberOrgs_Control[[#This Row],[Row]]) = "No", IFERROR(INDEX(BudgetAppropData[President % Change], MATCH(INDEX(MemberOrgsData[CFDA], MemberOrgs_Control[[#This Row],[Row]]), BudgetAppropData[CFDA], 0)), 0) = 0),"", MemberOrgs_Control[[#This Row],[Row]]), "")</f>
        <v/>
      </c>
      <c r="L209" t="str">
        <f t="array" ref="L209">IFERROR(INDEX(MemberOrgsData[Auditee Name], MATCH(0, INDEX(COUNTIF($L$2:L208, MemberOrgsData[Auditee Name]),)+IF(MemberOrgsData[AUDITYEAR] &lt;&gt; SelectFiscalYear, 1, 0),0)), "")</f>
        <v/>
      </c>
    </row>
    <row r="210" spans="1:12" x14ac:dyDescent="0.25">
      <c r="A210">
        <v>204</v>
      </c>
      <c r="B210" t="str">
        <f>IF($A210 &gt; MemberOrgs_NumRow, "", IFERROR(IF(SelectMemberOrgs = "*", $A210, _xlfn.AGGREGATE(15, 6, (1/(MemberOrgsData[Auditee Name] = SelectMemberOrgs))*ROW(MemberOrgsData[Auditee Name])*(1/(MemberOrgsData[AUDITYEAR] = SelectFiscalYear))*(MemberOrgsData[AUDITYEAR] = SelectFiscalYear), $A210)-MemberOrgs_TopRow), ""))</f>
        <v/>
      </c>
      <c r="C210" t="str">
        <f>IFERROR(IF(OR(INDEX(MemberOrgsData[BudgetApprop?], MemberOrgs_Control[[#This Row],[Row]]) = "No", IFERROR(INDEX(BudgetAppropData[President % Change], MATCH(INDEX(MemberOrgsData[CFDA], MemberOrgs_Control[[#This Row],[Row]]), BudgetAppropData[CFDA], 0)), 0) = 0),"", MemberOrgs_Control[[#This Row],[Row]]), "")</f>
        <v/>
      </c>
      <c r="L210" t="str">
        <f t="array" ref="L210">IFERROR(INDEX(MemberOrgsData[Auditee Name], MATCH(0, INDEX(COUNTIF($L$2:L209, MemberOrgsData[Auditee Name]),)+IF(MemberOrgsData[AUDITYEAR] &lt;&gt; SelectFiscalYear, 1, 0),0)), "")</f>
        <v/>
      </c>
    </row>
    <row r="211" spans="1:12" x14ac:dyDescent="0.25">
      <c r="A211">
        <v>205</v>
      </c>
      <c r="B211" t="str">
        <f>IF($A211 &gt; MemberOrgs_NumRow, "", IFERROR(IF(SelectMemberOrgs = "*", $A211, _xlfn.AGGREGATE(15, 6, (1/(MemberOrgsData[Auditee Name] = SelectMemberOrgs))*ROW(MemberOrgsData[Auditee Name])*(1/(MemberOrgsData[AUDITYEAR] = SelectFiscalYear))*(MemberOrgsData[AUDITYEAR] = SelectFiscalYear), $A211)-MemberOrgs_TopRow), ""))</f>
        <v/>
      </c>
      <c r="C211" t="str">
        <f>IFERROR(IF(OR(INDEX(MemberOrgsData[BudgetApprop?], MemberOrgs_Control[[#This Row],[Row]]) = "No", IFERROR(INDEX(BudgetAppropData[President % Change], MATCH(INDEX(MemberOrgsData[CFDA], MemberOrgs_Control[[#This Row],[Row]]), BudgetAppropData[CFDA], 0)), 0) = 0),"", MemberOrgs_Control[[#This Row],[Row]]), "")</f>
        <v/>
      </c>
      <c r="L211" t="str">
        <f t="array" ref="L211">IFERROR(INDEX(MemberOrgsData[Auditee Name], MATCH(0, INDEX(COUNTIF($L$2:L210, MemberOrgsData[Auditee Name]),)+IF(MemberOrgsData[AUDITYEAR] &lt;&gt; SelectFiscalYear, 1, 0),0)), "")</f>
        <v/>
      </c>
    </row>
    <row r="212" spans="1:12" x14ac:dyDescent="0.25">
      <c r="A212">
        <v>206</v>
      </c>
      <c r="B212" t="str">
        <f>IF($A212 &gt; MemberOrgs_NumRow, "", IFERROR(IF(SelectMemberOrgs = "*", $A212, _xlfn.AGGREGATE(15, 6, (1/(MemberOrgsData[Auditee Name] = SelectMemberOrgs))*ROW(MemberOrgsData[Auditee Name])*(1/(MemberOrgsData[AUDITYEAR] = SelectFiscalYear))*(MemberOrgsData[AUDITYEAR] = SelectFiscalYear), $A212)-MemberOrgs_TopRow), ""))</f>
        <v/>
      </c>
      <c r="C212" t="str">
        <f>IFERROR(IF(OR(INDEX(MemberOrgsData[BudgetApprop?], MemberOrgs_Control[[#This Row],[Row]]) = "No", IFERROR(INDEX(BudgetAppropData[President % Change], MATCH(INDEX(MemberOrgsData[CFDA], MemberOrgs_Control[[#This Row],[Row]]), BudgetAppropData[CFDA], 0)), 0) = 0),"", MemberOrgs_Control[[#This Row],[Row]]), "")</f>
        <v/>
      </c>
      <c r="L212" t="str">
        <f t="array" ref="L212">IFERROR(INDEX(MemberOrgsData[Auditee Name], MATCH(0, INDEX(COUNTIF($L$2:L211, MemberOrgsData[Auditee Name]),)+IF(MemberOrgsData[AUDITYEAR] &lt;&gt; SelectFiscalYear, 1, 0),0)), "")</f>
        <v/>
      </c>
    </row>
    <row r="213" spans="1:12" x14ac:dyDescent="0.25">
      <c r="A213">
        <v>207</v>
      </c>
      <c r="B213" t="str">
        <f>IF($A213 &gt; MemberOrgs_NumRow, "", IFERROR(IF(SelectMemberOrgs = "*", $A213, _xlfn.AGGREGATE(15, 6, (1/(MemberOrgsData[Auditee Name] = SelectMemberOrgs))*ROW(MemberOrgsData[Auditee Name])*(1/(MemberOrgsData[AUDITYEAR] = SelectFiscalYear))*(MemberOrgsData[AUDITYEAR] = SelectFiscalYear), $A213)-MemberOrgs_TopRow), ""))</f>
        <v/>
      </c>
      <c r="C213" t="str">
        <f>IFERROR(IF(OR(INDEX(MemberOrgsData[BudgetApprop?], MemberOrgs_Control[[#This Row],[Row]]) = "No", IFERROR(INDEX(BudgetAppropData[President % Change], MATCH(INDEX(MemberOrgsData[CFDA], MemberOrgs_Control[[#This Row],[Row]]), BudgetAppropData[CFDA], 0)), 0) = 0),"", MemberOrgs_Control[[#This Row],[Row]]), "")</f>
        <v/>
      </c>
      <c r="L213" t="str">
        <f t="array" ref="L213">IFERROR(INDEX(MemberOrgsData[Auditee Name], MATCH(0, INDEX(COUNTIF($L$2:L212, MemberOrgsData[Auditee Name]),)+IF(MemberOrgsData[AUDITYEAR] &lt;&gt; SelectFiscalYear, 1, 0),0)), "")</f>
        <v/>
      </c>
    </row>
    <row r="214" spans="1:12" x14ac:dyDescent="0.25">
      <c r="A214">
        <v>208</v>
      </c>
      <c r="B214" t="str">
        <f>IF($A214 &gt; MemberOrgs_NumRow, "", IFERROR(IF(SelectMemberOrgs = "*", $A214, _xlfn.AGGREGATE(15, 6, (1/(MemberOrgsData[Auditee Name] = SelectMemberOrgs))*ROW(MemberOrgsData[Auditee Name])*(1/(MemberOrgsData[AUDITYEAR] = SelectFiscalYear))*(MemberOrgsData[AUDITYEAR] = SelectFiscalYear), $A214)-MemberOrgs_TopRow), ""))</f>
        <v/>
      </c>
      <c r="C214" t="str">
        <f>IFERROR(IF(OR(INDEX(MemberOrgsData[BudgetApprop?], MemberOrgs_Control[[#This Row],[Row]]) = "No", IFERROR(INDEX(BudgetAppropData[President % Change], MATCH(INDEX(MemberOrgsData[CFDA], MemberOrgs_Control[[#This Row],[Row]]), BudgetAppropData[CFDA], 0)), 0) = 0),"", MemberOrgs_Control[[#This Row],[Row]]), "")</f>
        <v/>
      </c>
      <c r="L214" t="str">
        <f t="array" ref="L214">IFERROR(INDEX(MemberOrgsData[Auditee Name], MATCH(0, INDEX(COUNTIF($L$2:L213, MemberOrgsData[Auditee Name]),)+IF(MemberOrgsData[AUDITYEAR] &lt;&gt; SelectFiscalYear, 1, 0),0)), "")</f>
        <v/>
      </c>
    </row>
    <row r="215" spans="1:12" x14ac:dyDescent="0.25">
      <c r="A215">
        <v>209</v>
      </c>
      <c r="B215" t="str">
        <f>IF($A215 &gt; MemberOrgs_NumRow, "", IFERROR(IF(SelectMemberOrgs = "*", $A215, _xlfn.AGGREGATE(15, 6, (1/(MemberOrgsData[Auditee Name] = SelectMemberOrgs))*ROW(MemberOrgsData[Auditee Name])*(1/(MemberOrgsData[AUDITYEAR] = SelectFiscalYear))*(MemberOrgsData[AUDITYEAR] = SelectFiscalYear), $A215)-MemberOrgs_TopRow), ""))</f>
        <v/>
      </c>
      <c r="C215" t="str">
        <f>IFERROR(IF(OR(INDEX(MemberOrgsData[BudgetApprop?], MemberOrgs_Control[[#This Row],[Row]]) = "No", IFERROR(INDEX(BudgetAppropData[President % Change], MATCH(INDEX(MemberOrgsData[CFDA], MemberOrgs_Control[[#This Row],[Row]]), BudgetAppropData[CFDA], 0)), 0) = 0),"", MemberOrgs_Control[[#This Row],[Row]]), "")</f>
        <v/>
      </c>
      <c r="L215" t="str">
        <f t="array" ref="L215">IFERROR(INDEX(MemberOrgsData[Auditee Name], MATCH(0, INDEX(COUNTIF($L$2:L214, MemberOrgsData[Auditee Name]),)+IF(MemberOrgsData[AUDITYEAR] &lt;&gt; SelectFiscalYear, 1, 0),0)), "")</f>
        <v/>
      </c>
    </row>
    <row r="216" spans="1:12" x14ac:dyDescent="0.25">
      <c r="A216">
        <v>210</v>
      </c>
      <c r="B216" t="str">
        <f>IF($A216 &gt; MemberOrgs_NumRow, "", IFERROR(IF(SelectMemberOrgs = "*", $A216, _xlfn.AGGREGATE(15, 6, (1/(MemberOrgsData[Auditee Name] = SelectMemberOrgs))*ROW(MemberOrgsData[Auditee Name])*(1/(MemberOrgsData[AUDITYEAR] = SelectFiscalYear))*(MemberOrgsData[AUDITYEAR] = SelectFiscalYear), $A216)-MemberOrgs_TopRow), ""))</f>
        <v/>
      </c>
      <c r="C216" t="str">
        <f>IFERROR(IF(OR(INDEX(MemberOrgsData[BudgetApprop?], MemberOrgs_Control[[#This Row],[Row]]) = "No", IFERROR(INDEX(BudgetAppropData[President % Change], MATCH(INDEX(MemberOrgsData[CFDA], MemberOrgs_Control[[#This Row],[Row]]), BudgetAppropData[CFDA], 0)), 0) = 0),"", MemberOrgs_Control[[#This Row],[Row]]), "")</f>
        <v/>
      </c>
      <c r="L216" t="str">
        <f t="array" ref="L216">IFERROR(INDEX(MemberOrgsData[Auditee Name], MATCH(0, INDEX(COUNTIF($L$2:L215, MemberOrgsData[Auditee Name]),)+IF(MemberOrgsData[AUDITYEAR] &lt;&gt; SelectFiscalYear, 1, 0),0)), "")</f>
        <v/>
      </c>
    </row>
    <row r="217" spans="1:12" x14ac:dyDescent="0.25">
      <c r="A217">
        <v>211</v>
      </c>
      <c r="B217" t="str">
        <f>IF($A217 &gt; MemberOrgs_NumRow, "", IFERROR(IF(SelectMemberOrgs = "*", $A217, _xlfn.AGGREGATE(15, 6, (1/(MemberOrgsData[Auditee Name] = SelectMemberOrgs))*ROW(MemberOrgsData[Auditee Name])*(1/(MemberOrgsData[AUDITYEAR] = SelectFiscalYear))*(MemberOrgsData[AUDITYEAR] = SelectFiscalYear), $A217)-MemberOrgs_TopRow), ""))</f>
        <v/>
      </c>
      <c r="C217" t="str">
        <f>IFERROR(IF(OR(INDEX(MemberOrgsData[BudgetApprop?], MemberOrgs_Control[[#This Row],[Row]]) = "No", IFERROR(INDEX(BudgetAppropData[President % Change], MATCH(INDEX(MemberOrgsData[CFDA], MemberOrgs_Control[[#This Row],[Row]]), BudgetAppropData[CFDA], 0)), 0) = 0),"", MemberOrgs_Control[[#This Row],[Row]]), "")</f>
        <v/>
      </c>
      <c r="L217" t="str">
        <f t="array" ref="L217">IFERROR(INDEX(MemberOrgsData[Auditee Name], MATCH(0, INDEX(COUNTIF($L$2:L216, MemberOrgsData[Auditee Name]),)+IF(MemberOrgsData[AUDITYEAR] &lt;&gt; SelectFiscalYear, 1, 0),0)), "")</f>
        <v/>
      </c>
    </row>
    <row r="218" spans="1:12" x14ac:dyDescent="0.25">
      <c r="A218">
        <v>212</v>
      </c>
      <c r="B218" t="str">
        <f>IF($A218 &gt; MemberOrgs_NumRow, "", IFERROR(IF(SelectMemberOrgs = "*", $A218, _xlfn.AGGREGATE(15, 6, (1/(MemberOrgsData[Auditee Name] = SelectMemberOrgs))*ROW(MemberOrgsData[Auditee Name])*(1/(MemberOrgsData[AUDITYEAR] = SelectFiscalYear))*(MemberOrgsData[AUDITYEAR] = SelectFiscalYear), $A218)-MemberOrgs_TopRow), ""))</f>
        <v/>
      </c>
      <c r="C218" t="str">
        <f>IFERROR(IF(OR(INDEX(MemberOrgsData[BudgetApprop?], MemberOrgs_Control[[#This Row],[Row]]) = "No", IFERROR(INDEX(BudgetAppropData[President % Change], MATCH(INDEX(MemberOrgsData[CFDA], MemberOrgs_Control[[#This Row],[Row]]), BudgetAppropData[CFDA], 0)), 0) = 0),"", MemberOrgs_Control[[#This Row],[Row]]), "")</f>
        <v/>
      </c>
      <c r="L218" t="str">
        <f t="array" ref="L218">IFERROR(INDEX(MemberOrgsData[Auditee Name], MATCH(0, INDEX(COUNTIF($L$2:L217, MemberOrgsData[Auditee Name]),)+IF(MemberOrgsData[AUDITYEAR] &lt;&gt; SelectFiscalYear, 1, 0),0)), "")</f>
        <v/>
      </c>
    </row>
    <row r="219" spans="1:12" x14ac:dyDescent="0.25">
      <c r="A219">
        <v>213</v>
      </c>
      <c r="B219" t="str">
        <f>IF($A219 &gt; MemberOrgs_NumRow, "", IFERROR(IF(SelectMemberOrgs = "*", $A219, _xlfn.AGGREGATE(15, 6, (1/(MemberOrgsData[Auditee Name] = SelectMemberOrgs))*ROW(MemberOrgsData[Auditee Name])*(1/(MemberOrgsData[AUDITYEAR] = SelectFiscalYear))*(MemberOrgsData[AUDITYEAR] = SelectFiscalYear), $A219)-MemberOrgs_TopRow), ""))</f>
        <v/>
      </c>
      <c r="C219" t="str">
        <f>IFERROR(IF(OR(INDEX(MemberOrgsData[BudgetApprop?], MemberOrgs_Control[[#This Row],[Row]]) = "No", IFERROR(INDEX(BudgetAppropData[President % Change], MATCH(INDEX(MemberOrgsData[CFDA], MemberOrgs_Control[[#This Row],[Row]]), BudgetAppropData[CFDA], 0)), 0) = 0),"", MemberOrgs_Control[[#This Row],[Row]]), "")</f>
        <v/>
      </c>
      <c r="L219" t="str">
        <f t="array" ref="L219">IFERROR(INDEX(MemberOrgsData[Auditee Name], MATCH(0, INDEX(COUNTIF($L$2:L218, MemberOrgsData[Auditee Name]),)+IF(MemberOrgsData[AUDITYEAR] &lt;&gt; SelectFiscalYear, 1, 0),0)), "")</f>
        <v/>
      </c>
    </row>
    <row r="220" spans="1:12" x14ac:dyDescent="0.25">
      <c r="A220">
        <v>214</v>
      </c>
      <c r="B220" t="str">
        <f>IF($A220 &gt; MemberOrgs_NumRow, "", IFERROR(IF(SelectMemberOrgs = "*", $A220, _xlfn.AGGREGATE(15, 6, (1/(MemberOrgsData[Auditee Name] = SelectMemberOrgs))*ROW(MemberOrgsData[Auditee Name])*(1/(MemberOrgsData[AUDITYEAR] = SelectFiscalYear))*(MemberOrgsData[AUDITYEAR] = SelectFiscalYear), $A220)-MemberOrgs_TopRow), ""))</f>
        <v/>
      </c>
      <c r="C220" t="str">
        <f>IFERROR(IF(OR(INDEX(MemberOrgsData[BudgetApprop?], MemberOrgs_Control[[#This Row],[Row]]) = "No", IFERROR(INDEX(BudgetAppropData[President % Change], MATCH(INDEX(MemberOrgsData[CFDA], MemberOrgs_Control[[#This Row],[Row]]), BudgetAppropData[CFDA], 0)), 0) = 0),"", MemberOrgs_Control[[#This Row],[Row]]), "")</f>
        <v/>
      </c>
      <c r="L220" t="str">
        <f t="array" ref="L220">IFERROR(INDEX(MemberOrgsData[Auditee Name], MATCH(0, INDEX(COUNTIF($L$2:L219, MemberOrgsData[Auditee Name]),)+IF(MemberOrgsData[AUDITYEAR] &lt;&gt; SelectFiscalYear, 1, 0),0)), "")</f>
        <v/>
      </c>
    </row>
    <row r="221" spans="1:12" x14ac:dyDescent="0.25">
      <c r="A221">
        <v>215</v>
      </c>
      <c r="B221" t="str">
        <f>IF($A221 &gt; MemberOrgs_NumRow, "", IFERROR(IF(SelectMemberOrgs = "*", $A221, _xlfn.AGGREGATE(15, 6, (1/(MemberOrgsData[Auditee Name] = SelectMemberOrgs))*ROW(MemberOrgsData[Auditee Name])*(1/(MemberOrgsData[AUDITYEAR] = SelectFiscalYear))*(MemberOrgsData[AUDITYEAR] = SelectFiscalYear), $A221)-MemberOrgs_TopRow), ""))</f>
        <v/>
      </c>
      <c r="C221" t="str">
        <f>IFERROR(IF(OR(INDEX(MemberOrgsData[BudgetApprop?], MemberOrgs_Control[[#This Row],[Row]]) = "No", IFERROR(INDEX(BudgetAppropData[President % Change], MATCH(INDEX(MemberOrgsData[CFDA], MemberOrgs_Control[[#This Row],[Row]]), BudgetAppropData[CFDA], 0)), 0) = 0),"", MemberOrgs_Control[[#This Row],[Row]]), "")</f>
        <v/>
      </c>
      <c r="L221" t="str">
        <f t="array" ref="L221">IFERROR(INDEX(MemberOrgsData[Auditee Name], MATCH(0, INDEX(COUNTIF($L$2:L220, MemberOrgsData[Auditee Name]),)+IF(MemberOrgsData[AUDITYEAR] &lt;&gt; SelectFiscalYear, 1, 0),0)), "")</f>
        <v/>
      </c>
    </row>
    <row r="222" spans="1:12" x14ac:dyDescent="0.25">
      <c r="A222">
        <v>216</v>
      </c>
      <c r="B222" t="str">
        <f>IF($A222 &gt; MemberOrgs_NumRow, "", IFERROR(IF(SelectMemberOrgs = "*", $A222, _xlfn.AGGREGATE(15, 6, (1/(MemberOrgsData[Auditee Name] = SelectMemberOrgs))*ROW(MemberOrgsData[Auditee Name])*(1/(MemberOrgsData[AUDITYEAR] = SelectFiscalYear))*(MemberOrgsData[AUDITYEAR] = SelectFiscalYear), $A222)-MemberOrgs_TopRow), ""))</f>
        <v/>
      </c>
      <c r="C222" t="str">
        <f>IFERROR(IF(OR(INDEX(MemberOrgsData[BudgetApprop?], MemberOrgs_Control[[#This Row],[Row]]) = "No", IFERROR(INDEX(BudgetAppropData[President % Change], MATCH(INDEX(MemberOrgsData[CFDA], MemberOrgs_Control[[#This Row],[Row]]), BudgetAppropData[CFDA], 0)), 0) = 0),"", MemberOrgs_Control[[#This Row],[Row]]), "")</f>
        <v/>
      </c>
      <c r="L222" t="str">
        <f t="array" ref="L222">IFERROR(INDEX(MemberOrgsData[Auditee Name], MATCH(0, INDEX(COUNTIF($L$2:L221, MemberOrgsData[Auditee Name]),)+IF(MemberOrgsData[AUDITYEAR] &lt;&gt; SelectFiscalYear, 1, 0),0)), "")</f>
        <v/>
      </c>
    </row>
    <row r="223" spans="1:12" x14ac:dyDescent="0.25">
      <c r="A223">
        <v>217</v>
      </c>
      <c r="B223" t="str">
        <f>IF($A223 &gt; MemberOrgs_NumRow, "", IFERROR(IF(SelectMemberOrgs = "*", $A223, _xlfn.AGGREGATE(15, 6, (1/(MemberOrgsData[Auditee Name] = SelectMemberOrgs))*ROW(MemberOrgsData[Auditee Name])*(1/(MemberOrgsData[AUDITYEAR] = SelectFiscalYear))*(MemberOrgsData[AUDITYEAR] = SelectFiscalYear), $A223)-MemberOrgs_TopRow), ""))</f>
        <v/>
      </c>
      <c r="C223" t="str">
        <f>IFERROR(IF(OR(INDEX(MemberOrgsData[BudgetApprop?], MemberOrgs_Control[[#This Row],[Row]]) = "No", IFERROR(INDEX(BudgetAppropData[President % Change], MATCH(INDEX(MemberOrgsData[CFDA], MemberOrgs_Control[[#This Row],[Row]]), BudgetAppropData[CFDA], 0)), 0) = 0),"", MemberOrgs_Control[[#This Row],[Row]]), "")</f>
        <v/>
      </c>
      <c r="L223" t="str">
        <f t="array" ref="L223">IFERROR(INDEX(MemberOrgsData[Auditee Name], MATCH(0, INDEX(COUNTIF($L$2:L222, MemberOrgsData[Auditee Name]),)+IF(MemberOrgsData[AUDITYEAR] &lt;&gt; SelectFiscalYear, 1, 0),0)), "")</f>
        <v/>
      </c>
    </row>
    <row r="224" spans="1:12" x14ac:dyDescent="0.25">
      <c r="A224">
        <v>218</v>
      </c>
      <c r="B224" t="str">
        <f>IF($A224 &gt; MemberOrgs_NumRow, "", IFERROR(IF(SelectMemberOrgs = "*", $A224, _xlfn.AGGREGATE(15, 6, (1/(MemberOrgsData[Auditee Name] = SelectMemberOrgs))*ROW(MemberOrgsData[Auditee Name])*(1/(MemberOrgsData[AUDITYEAR] = SelectFiscalYear))*(MemberOrgsData[AUDITYEAR] = SelectFiscalYear), $A224)-MemberOrgs_TopRow), ""))</f>
        <v/>
      </c>
      <c r="C224" t="str">
        <f>IFERROR(IF(OR(INDEX(MemberOrgsData[BudgetApprop?], MemberOrgs_Control[[#This Row],[Row]]) = "No", IFERROR(INDEX(BudgetAppropData[President % Change], MATCH(INDEX(MemberOrgsData[CFDA], MemberOrgs_Control[[#This Row],[Row]]), BudgetAppropData[CFDA], 0)), 0) = 0),"", MemberOrgs_Control[[#This Row],[Row]]), "")</f>
        <v/>
      </c>
      <c r="L224" t="str">
        <f t="array" ref="L224">IFERROR(INDEX(MemberOrgsData[Auditee Name], MATCH(0, INDEX(COUNTIF($L$2:L223, MemberOrgsData[Auditee Name]),)+IF(MemberOrgsData[AUDITYEAR] &lt;&gt; SelectFiscalYear, 1, 0),0)), "")</f>
        <v/>
      </c>
    </row>
    <row r="225" spans="1:12" x14ac:dyDescent="0.25">
      <c r="A225">
        <v>219</v>
      </c>
      <c r="B225" t="str">
        <f>IF($A225 &gt; MemberOrgs_NumRow, "", IFERROR(IF(SelectMemberOrgs = "*", $A225, _xlfn.AGGREGATE(15, 6, (1/(MemberOrgsData[Auditee Name] = SelectMemberOrgs))*ROW(MemberOrgsData[Auditee Name])*(1/(MemberOrgsData[AUDITYEAR] = SelectFiscalYear))*(MemberOrgsData[AUDITYEAR] = SelectFiscalYear), $A225)-MemberOrgs_TopRow), ""))</f>
        <v/>
      </c>
      <c r="C225" t="str">
        <f>IFERROR(IF(OR(INDEX(MemberOrgsData[BudgetApprop?], MemberOrgs_Control[[#This Row],[Row]]) = "No", IFERROR(INDEX(BudgetAppropData[President % Change], MATCH(INDEX(MemberOrgsData[CFDA], MemberOrgs_Control[[#This Row],[Row]]), BudgetAppropData[CFDA], 0)), 0) = 0),"", MemberOrgs_Control[[#This Row],[Row]]), "")</f>
        <v/>
      </c>
      <c r="L225" t="str">
        <f t="array" ref="L225">IFERROR(INDEX(MemberOrgsData[Auditee Name], MATCH(0, INDEX(COUNTIF($L$2:L224, MemberOrgsData[Auditee Name]),)+IF(MemberOrgsData[AUDITYEAR] &lt;&gt; SelectFiscalYear, 1, 0),0)), "")</f>
        <v/>
      </c>
    </row>
    <row r="226" spans="1:12" x14ac:dyDescent="0.25">
      <c r="A226">
        <v>220</v>
      </c>
      <c r="B226" t="str">
        <f>IF($A226 &gt; MemberOrgs_NumRow, "", IFERROR(IF(SelectMemberOrgs = "*", $A226, _xlfn.AGGREGATE(15, 6, (1/(MemberOrgsData[Auditee Name] = SelectMemberOrgs))*ROW(MemberOrgsData[Auditee Name])*(1/(MemberOrgsData[AUDITYEAR] = SelectFiscalYear))*(MemberOrgsData[AUDITYEAR] = SelectFiscalYear), $A226)-MemberOrgs_TopRow), ""))</f>
        <v/>
      </c>
      <c r="C226" t="str">
        <f>IFERROR(IF(OR(INDEX(MemberOrgsData[BudgetApprop?], MemberOrgs_Control[[#This Row],[Row]]) = "No", IFERROR(INDEX(BudgetAppropData[President % Change], MATCH(INDEX(MemberOrgsData[CFDA], MemberOrgs_Control[[#This Row],[Row]]), BudgetAppropData[CFDA], 0)), 0) = 0),"", MemberOrgs_Control[[#This Row],[Row]]), "")</f>
        <v/>
      </c>
      <c r="L226" t="str">
        <f t="array" ref="L226">IFERROR(INDEX(MemberOrgsData[Auditee Name], MATCH(0, INDEX(COUNTIF($L$2:L225, MemberOrgsData[Auditee Name]),)+IF(MemberOrgsData[AUDITYEAR] &lt;&gt; SelectFiscalYear, 1, 0),0)), "")</f>
        <v/>
      </c>
    </row>
    <row r="227" spans="1:12" x14ac:dyDescent="0.25">
      <c r="A227">
        <v>221</v>
      </c>
      <c r="B227" t="str">
        <f>IF($A227 &gt; MemberOrgs_NumRow, "", IFERROR(IF(SelectMemberOrgs = "*", $A227, _xlfn.AGGREGATE(15, 6, (1/(MemberOrgsData[Auditee Name] = SelectMemberOrgs))*ROW(MemberOrgsData[Auditee Name])*(1/(MemberOrgsData[AUDITYEAR] = SelectFiscalYear))*(MemberOrgsData[AUDITYEAR] = SelectFiscalYear), $A227)-MemberOrgs_TopRow), ""))</f>
        <v/>
      </c>
      <c r="C227" t="str">
        <f>IFERROR(IF(OR(INDEX(MemberOrgsData[BudgetApprop?], MemberOrgs_Control[[#This Row],[Row]]) = "No", IFERROR(INDEX(BudgetAppropData[President % Change], MATCH(INDEX(MemberOrgsData[CFDA], MemberOrgs_Control[[#This Row],[Row]]), BudgetAppropData[CFDA], 0)), 0) = 0),"", MemberOrgs_Control[[#This Row],[Row]]), "")</f>
        <v/>
      </c>
      <c r="L227" t="str">
        <f t="array" ref="L227">IFERROR(INDEX(MemberOrgsData[Auditee Name], MATCH(0, INDEX(COUNTIF($L$2:L226, MemberOrgsData[Auditee Name]),)+IF(MemberOrgsData[AUDITYEAR] &lt;&gt; SelectFiscalYear, 1, 0),0)), "")</f>
        <v/>
      </c>
    </row>
    <row r="228" spans="1:12" x14ac:dyDescent="0.25">
      <c r="A228">
        <v>222</v>
      </c>
      <c r="B228" t="str">
        <f>IF($A228 &gt; MemberOrgs_NumRow, "", IFERROR(IF(SelectMemberOrgs = "*", $A228, _xlfn.AGGREGATE(15, 6, (1/(MemberOrgsData[Auditee Name] = SelectMemberOrgs))*ROW(MemberOrgsData[Auditee Name])*(1/(MemberOrgsData[AUDITYEAR] = SelectFiscalYear))*(MemberOrgsData[AUDITYEAR] = SelectFiscalYear), $A228)-MemberOrgs_TopRow), ""))</f>
        <v/>
      </c>
      <c r="C228" t="str">
        <f>IFERROR(IF(OR(INDEX(MemberOrgsData[BudgetApprop?], MemberOrgs_Control[[#This Row],[Row]]) = "No", IFERROR(INDEX(BudgetAppropData[President % Change], MATCH(INDEX(MemberOrgsData[CFDA], MemberOrgs_Control[[#This Row],[Row]]), BudgetAppropData[CFDA], 0)), 0) = 0),"", MemberOrgs_Control[[#This Row],[Row]]), "")</f>
        <v/>
      </c>
      <c r="L228" t="str">
        <f t="array" ref="L228">IFERROR(INDEX(MemberOrgsData[Auditee Name], MATCH(0, INDEX(COUNTIF($L$2:L227, MemberOrgsData[Auditee Name]),)+IF(MemberOrgsData[AUDITYEAR] &lt;&gt; SelectFiscalYear, 1, 0),0)), "")</f>
        <v/>
      </c>
    </row>
    <row r="229" spans="1:12" x14ac:dyDescent="0.25">
      <c r="A229">
        <v>223</v>
      </c>
      <c r="B229" t="str">
        <f>IF($A229 &gt; MemberOrgs_NumRow, "", IFERROR(IF(SelectMemberOrgs = "*", $A229, _xlfn.AGGREGATE(15, 6, (1/(MemberOrgsData[Auditee Name] = SelectMemberOrgs))*ROW(MemberOrgsData[Auditee Name])*(1/(MemberOrgsData[AUDITYEAR] = SelectFiscalYear))*(MemberOrgsData[AUDITYEAR] = SelectFiscalYear), $A229)-MemberOrgs_TopRow), ""))</f>
        <v/>
      </c>
      <c r="C229" t="str">
        <f>IFERROR(IF(OR(INDEX(MemberOrgsData[BudgetApprop?], MemberOrgs_Control[[#This Row],[Row]]) = "No", IFERROR(INDEX(BudgetAppropData[President % Change], MATCH(INDEX(MemberOrgsData[CFDA], MemberOrgs_Control[[#This Row],[Row]]), BudgetAppropData[CFDA], 0)), 0) = 0),"", MemberOrgs_Control[[#This Row],[Row]]), "")</f>
        <v/>
      </c>
      <c r="L229" t="str">
        <f t="array" ref="L229">IFERROR(INDEX(MemberOrgsData[Auditee Name], MATCH(0, INDEX(COUNTIF($L$2:L228, MemberOrgsData[Auditee Name]),)+IF(MemberOrgsData[AUDITYEAR] &lt;&gt; SelectFiscalYear, 1, 0),0)), "")</f>
        <v/>
      </c>
    </row>
    <row r="230" spans="1:12" x14ac:dyDescent="0.25">
      <c r="A230">
        <v>224</v>
      </c>
      <c r="B230" t="str">
        <f>IF($A230 &gt; MemberOrgs_NumRow, "", IFERROR(IF(SelectMemberOrgs = "*", $A230, _xlfn.AGGREGATE(15, 6, (1/(MemberOrgsData[Auditee Name] = SelectMemberOrgs))*ROW(MemberOrgsData[Auditee Name])*(1/(MemberOrgsData[AUDITYEAR] = SelectFiscalYear))*(MemberOrgsData[AUDITYEAR] = SelectFiscalYear), $A230)-MemberOrgs_TopRow), ""))</f>
        <v/>
      </c>
      <c r="C230" t="str">
        <f>IFERROR(IF(OR(INDEX(MemberOrgsData[BudgetApprop?], MemberOrgs_Control[[#This Row],[Row]]) = "No", IFERROR(INDEX(BudgetAppropData[President % Change], MATCH(INDEX(MemberOrgsData[CFDA], MemberOrgs_Control[[#This Row],[Row]]), BudgetAppropData[CFDA], 0)), 0) = 0),"", MemberOrgs_Control[[#This Row],[Row]]), "")</f>
        <v/>
      </c>
      <c r="L230" t="str">
        <f t="array" ref="L230">IFERROR(INDEX(MemberOrgsData[Auditee Name], MATCH(0, INDEX(COUNTIF($L$2:L229, MemberOrgsData[Auditee Name]),)+IF(MemberOrgsData[AUDITYEAR] &lt;&gt; SelectFiscalYear, 1, 0),0)), "")</f>
        <v/>
      </c>
    </row>
    <row r="231" spans="1:12" x14ac:dyDescent="0.25">
      <c r="A231">
        <v>225</v>
      </c>
      <c r="B231" t="str">
        <f>IF($A231 &gt; MemberOrgs_NumRow, "", IFERROR(IF(SelectMemberOrgs = "*", $A231, _xlfn.AGGREGATE(15, 6, (1/(MemberOrgsData[Auditee Name] = SelectMemberOrgs))*ROW(MemberOrgsData[Auditee Name])*(1/(MemberOrgsData[AUDITYEAR] = SelectFiscalYear))*(MemberOrgsData[AUDITYEAR] = SelectFiscalYear), $A231)-MemberOrgs_TopRow), ""))</f>
        <v/>
      </c>
      <c r="C231" t="str">
        <f>IFERROR(IF(OR(INDEX(MemberOrgsData[BudgetApprop?], MemberOrgs_Control[[#This Row],[Row]]) = "No", IFERROR(INDEX(BudgetAppropData[President % Change], MATCH(INDEX(MemberOrgsData[CFDA], MemberOrgs_Control[[#This Row],[Row]]), BudgetAppropData[CFDA], 0)), 0) = 0),"", MemberOrgs_Control[[#This Row],[Row]]), "")</f>
        <v/>
      </c>
      <c r="L231" t="str">
        <f t="array" ref="L231">IFERROR(INDEX(MemberOrgsData[Auditee Name], MATCH(0, INDEX(COUNTIF($L$2:L230, MemberOrgsData[Auditee Name]),)+IF(MemberOrgsData[AUDITYEAR] &lt;&gt; SelectFiscalYear, 1, 0),0)), "")</f>
        <v/>
      </c>
    </row>
    <row r="232" spans="1:12" x14ac:dyDescent="0.25">
      <c r="A232">
        <v>226</v>
      </c>
      <c r="B232" t="str">
        <f>IF($A232 &gt; MemberOrgs_NumRow, "", IFERROR(IF(SelectMemberOrgs = "*", $A232, _xlfn.AGGREGATE(15, 6, (1/(MemberOrgsData[Auditee Name] = SelectMemberOrgs))*ROW(MemberOrgsData[Auditee Name])*(1/(MemberOrgsData[AUDITYEAR] = SelectFiscalYear))*(MemberOrgsData[AUDITYEAR] = SelectFiscalYear), $A232)-MemberOrgs_TopRow), ""))</f>
        <v/>
      </c>
      <c r="C232" t="str">
        <f>IFERROR(IF(OR(INDEX(MemberOrgsData[BudgetApprop?], MemberOrgs_Control[[#This Row],[Row]]) = "No", IFERROR(INDEX(BudgetAppropData[President % Change], MATCH(INDEX(MemberOrgsData[CFDA], MemberOrgs_Control[[#This Row],[Row]]), BudgetAppropData[CFDA], 0)), 0) = 0),"", MemberOrgs_Control[[#This Row],[Row]]), "")</f>
        <v/>
      </c>
      <c r="L232" t="str">
        <f t="array" ref="L232">IFERROR(INDEX(MemberOrgsData[Auditee Name], MATCH(0, INDEX(COUNTIF($L$2:L231, MemberOrgsData[Auditee Name]),)+IF(MemberOrgsData[AUDITYEAR] &lt;&gt; SelectFiscalYear, 1, 0),0)), "")</f>
        <v/>
      </c>
    </row>
    <row r="233" spans="1:12" x14ac:dyDescent="0.25">
      <c r="A233">
        <v>227</v>
      </c>
      <c r="B233" t="str">
        <f>IF($A233 &gt; MemberOrgs_NumRow, "", IFERROR(IF(SelectMemberOrgs = "*", $A233, _xlfn.AGGREGATE(15, 6, (1/(MemberOrgsData[Auditee Name] = SelectMemberOrgs))*ROW(MemberOrgsData[Auditee Name])*(1/(MemberOrgsData[AUDITYEAR] = SelectFiscalYear))*(MemberOrgsData[AUDITYEAR] = SelectFiscalYear), $A233)-MemberOrgs_TopRow), ""))</f>
        <v/>
      </c>
      <c r="C233" t="str">
        <f>IFERROR(IF(OR(INDEX(MemberOrgsData[BudgetApprop?], MemberOrgs_Control[[#This Row],[Row]]) = "No", IFERROR(INDEX(BudgetAppropData[President % Change], MATCH(INDEX(MemberOrgsData[CFDA], MemberOrgs_Control[[#This Row],[Row]]), BudgetAppropData[CFDA], 0)), 0) = 0),"", MemberOrgs_Control[[#This Row],[Row]]), "")</f>
        <v/>
      </c>
      <c r="L233" t="str">
        <f t="array" ref="L233">IFERROR(INDEX(MemberOrgsData[Auditee Name], MATCH(0, INDEX(COUNTIF($L$2:L232, MemberOrgsData[Auditee Name]),)+IF(MemberOrgsData[AUDITYEAR] &lt;&gt; SelectFiscalYear, 1, 0),0)), "")</f>
        <v/>
      </c>
    </row>
    <row r="234" spans="1:12" x14ac:dyDescent="0.25">
      <c r="A234">
        <v>228</v>
      </c>
      <c r="B234" t="str">
        <f>IF($A234 &gt; MemberOrgs_NumRow, "", IFERROR(IF(SelectMemberOrgs = "*", $A234, _xlfn.AGGREGATE(15, 6, (1/(MemberOrgsData[Auditee Name] = SelectMemberOrgs))*ROW(MemberOrgsData[Auditee Name])*(1/(MemberOrgsData[AUDITYEAR] = SelectFiscalYear))*(MemberOrgsData[AUDITYEAR] = SelectFiscalYear), $A234)-MemberOrgs_TopRow), ""))</f>
        <v/>
      </c>
      <c r="C234" t="str">
        <f>IFERROR(IF(OR(INDEX(MemberOrgsData[BudgetApprop?], MemberOrgs_Control[[#This Row],[Row]]) = "No", IFERROR(INDEX(BudgetAppropData[President % Change], MATCH(INDEX(MemberOrgsData[CFDA], MemberOrgs_Control[[#This Row],[Row]]), BudgetAppropData[CFDA], 0)), 0) = 0),"", MemberOrgs_Control[[#This Row],[Row]]), "")</f>
        <v/>
      </c>
      <c r="L234" t="str">
        <f t="array" ref="L234">IFERROR(INDEX(MemberOrgsData[Auditee Name], MATCH(0, INDEX(COUNTIF($L$2:L233, MemberOrgsData[Auditee Name]),)+IF(MemberOrgsData[AUDITYEAR] &lt;&gt; SelectFiscalYear, 1, 0),0)), "")</f>
        <v/>
      </c>
    </row>
    <row r="235" spans="1:12" x14ac:dyDescent="0.25">
      <c r="A235">
        <v>229</v>
      </c>
      <c r="B235" t="str">
        <f>IF($A235 &gt; MemberOrgs_NumRow, "", IFERROR(IF(SelectMemberOrgs = "*", $A235, _xlfn.AGGREGATE(15, 6, (1/(MemberOrgsData[Auditee Name] = SelectMemberOrgs))*ROW(MemberOrgsData[Auditee Name])*(1/(MemberOrgsData[AUDITYEAR] = SelectFiscalYear))*(MemberOrgsData[AUDITYEAR] = SelectFiscalYear), $A235)-MemberOrgs_TopRow), ""))</f>
        <v/>
      </c>
      <c r="C235" t="str">
        <f>IFERROR(IF(OR(INDEX(MemberOrgsData[BudgetApprop?], MemberOrgs_Control[[#This Row],[Row]]) = "No", IFERROR(INDEX(BudgetAppropData[President % Change], MATCH(INDEX(MemberOrgsData[CFDA], MemberOrgs_Control[[#This Row],[Row]]), BudgetAppropData[CFDA], 0)), 0) = 0),"", MemberOrgs_Control[[#This Row],[Row]]), "")</f>
        <v/>
      </c>
      <c r="L235" t="str">
        <f t="array" ref="L235">IFERROR(INDEX(MemberOrgsData[Auditee Name], MATCH(0, INDEX(COUNTIF($L$2:L234, MemberOrgsData[Auditee Name]),)+IF(MemberOrgsData[AUDITYEAR] &lt;&gt; SelectFiscalYear, 1, 0),0)), "")</f>
        <v/>
      </c>
    </row>
    <row r="236" spans="1:12" x14ac:dyDescent="0.25">
      <c r="A236">
        <v>230</v>
      </c>
      <c r="B236" t="str">
        <f>IF($A236 &gt; MemberOrgs_NumRow, "", IFERROR(IF(SelectMemberOrgs = "*", $A236, _xlfn.AGGREGATE(15, 6, (1/(MemberOrgsData[Auditee Name] = SelectMemberOrgs))*ROW(MemberOrgsData[Auditee Name])*(1/(MemberOrgsData[AUDITYEAR] = SelectFiscalYear))*(MemberOrgsData[AUDITYEAR] = SelectFiscalYear), $A236)-MemberOrgs_TopRow), ""))</f>
        <v/>
      </c>
      <c r="C236" t="str">
        <f>IFERROR(IF(OR(INDEX(MemberOrgsData[BudgetApprop?], MemberOrgs_Control[[#This Row],[Row]]) = "No", IFERROR(INDEX(BudgetAppropData[President % Change], MATCH(INDEX(MemberOrgsData[CFDA], MemberOrgs_Control[[#This Row],[Row]]), BudgetAppropData[CFDA], 0)), 0) = 0),"", MemberOrgs_Control[[#This Row],[Row]]), "")</f>
        <v/>
      </c>
      <c r="L236" t="str">
        <f t="array" ref="L236">IFERROR(INDEX(MemberOrgsData[Auditee Name], MATCH(0, INDEX(COUNTIF($L$2:L235, MemberOrgsData[Auditee Name]),)+IF(MemberOrgsData[AUDITYEAR] &lt;&gt; SelectFiscalYear, 1, 0),0)), "")</f>
        <v/>
      </c>
    </row>
    <row r="237" spans="1:12" x14ac:dyDescent="0.25">
      <c r="A237">
        <v>231</v>
      </c>
      <c r="B237" t="str">
        <f>IF($A237 &gt; MemberOrgs_NumRow, "", IFERROR(IF(SelectMemberOrgs = "*", $A237, _xlfn.AGGREGATE(15, 6, (1/(MemberOrgsData[Auditee Name] = SelectMemberOrgs))*ROW(MemberOrgsData[Auditee Name])*(1/(MemberOrgsData[AUDITYEAR] = SelectFiscalYear))*(MemberOrgsData[AUDITYEAR] = SelectFiscalYear), $A237)-MemberOrgs_TopRow), ""))</f>
        <v/>
      </c>
      <c r="C237" t="str">
        <f>IFERROR(IF(OR(INDEX(MemberOrgsData[BudgetApprop?], MemberOrgs_Control[[#This Row],[Row]]) = "No", IFERROR(INDEX(BudgetAppropData[President % Change], MATCH(INDEX(MemberOrgsData[CFDA], MemberOrgs_Control[[#This Row],[Row]]), BudgetAppropData[CFDA], 0)), 0) = 0),"", MemberOrgs_Control[[#This Row],[Row]]), "")</f>
        <v/>
      </c>
      <c r="L237" t="str">
        <f t="array" ref="L237">IFERROR(INDEX(MemberOrgsData[Auditee Name], MATCH(0, INDEX(COUNTIF($L$2:L236, MemberOrgsData[Auditee Name]),)+IF(MemberOrgsData[AUDITYEAR] &lt;&gt; SelectFiscalYear, 1, 0),0)), "")</f>
        <v/>
      </c>
    </row>
    <row r="238" spans="1:12" x14ac:dyDescent="0.25">
      <c r="A238">
        <v>232</v>
      </c>
      <c r="B238" t="str">
        <f>IF($A238 &gt; MemberOrgs_NumRow, "", IFERROR(IF(SelectMemberOrgs = "*", $A238, _xlfn.AGGREGATE(15, 6, (1/(MemberOrgsData[Auditee Name] = SelectMemberOrgs))*ROW(MemberOrgsData[Auditee Name])*(1/(MemberOrgsData[AUDITYEAR] = SelectFiscalYear))*(MemberOrgsData[AUDITYEAR] = SelectFiscalYear), $A238)-MemberOrgs_TopRow), ""))</f>
        <v/>
      </c>
      <c r="C238" t="str">
        <f>IFERROR(IF(OR(INDEX(MemberOrgsData[BudgetApprop?], MemberOrgs_Control[[#This Row],[Row]]) = "No", IFERROR(INDEX(BudgetAppropData[President % Change], MATCH(INDEX(MemberOrgsData[CFDA], MemberOrgs_Control[[#This Row],[Row]]), BudgetAppropData[CFDA], 0)), 0) = 0),"", MemberOrgs_Control[[#This Row],[Row]]), "")</f>
        <v/>
      </c>
      <c r="L238" t="str">
        <f t="array" ref="L238">IFERROR(INDEX(MemberOrgsData[Auditee Name], MATCH(0, INDEX(COUNTIF($L$2:L237, MemberOrgsData[Auditee Name]),)+IF(MemberOrgsData[AUDITYEAR] &lt;&gt; SelectFiscalYear, 1, 0),0)), "")</f>
        <v/>
      </c>
    </row>
    <row r="239" spans="1:12" x14ac:dyDescent="0.25">
      <c r="A239">
        <v>233</v>
      </c>
      <c r="B239" t="str">
        <f>IF($A239 &gt; MemberOrgs_NumRow, "", IFERROR(IF(SelectMemberOrgs = "*", $A239, _xlfn.AGGREGATE(15, 6, (1/(MemberOrgsData[Auditee Name] = SelectMemberOrgs))*ROW(MemberOrgsData[Auditee Name])*(1/(MemberOrgsData[AUDITYEAR] = SelectFiscalYear))*(MemberOrgsData[AUDITYEAR] = SelectFiscalYear), $A239)-MemberOrgs_TopRow), ""))</f>
        <v/>
      </c>
      <c r="C239" t="str">
        <f>IFERROR(IF(OR(INDEX(MemberOrgsData[BudgetApprop?], MemberOrgs_Control[[#This Row],[Row]]) = "No", IFERROR(INDEX(BudgetAppropData[President % Change], MATCH(INDEX(MemberOrgsData[CFDA], MemberOrgs_Control[[#This Row],[Row]]), BudgetAppropData[CFDA], 0)), 0) = 0),"", MemberOrgs_Control[[#This Row],[Row]]), "")</f>
        <v/>
      </c>
      <c r="L239" t="str">
        <f t="array" ref="L239">IFERROR(INDEX(MemberOrgsData[Auditee Name], MATCH(0, INDEX(COUNTIF($L$2:L238, MemberOrgsData[Auditee Name]),)+IF(MemberOrgsData[AUDITYEAR] &lt;&gt; SelectFiscalYear, 1, 0),0)), "")</f>
        <v/>
      </c>
    </row>
    <row r="240" spans="1:12" x14ac:dyDescent="0.25">
      <c r="A240">
        <v>234</v>
      </c>
      <c r="B240" t="str">
        <f>IF($A240 &gt; MemberOrgs_NumRow, "", IFERROR(IF(SelectMemberOrgs = "*", $A240, _xlfn.AGGREGATE(15, 6, (1/(MemberOrgsData[Auditee Name] = SelectMemberOrgs))*ROW(MemberOrgsData[Auditee Name])*(1/(MemberOrgsData[AUDITYEAR] = SelectFiscalYear))*(MemberOrgsData[AUDITYEAR] = SelectFiscalYear), $A240)-MemberOrgs_TopRow), ""))</f>
        <v/>
      </c>
      <c r="C240" t="str">
        <f>IFERROR(IF(OR(INDEX(MemberOrgsData[BudgetApprop?], MemberOrgs_Control[[#This Row],[Row]]) = "No", IFERROR(INDEX(BudgetAppropData[President % Change], MATCH(INDEX(MemberOrgsData[CFDA], MemberOrgs_Control[[#This Row],[Row]]), BudgetAppropData[CFDA], 0)), 0) = 0),"", MemberOrgs_Control[[#This Row],[Row]]), "")</f>
        <v/>
      </c>
      <c r="L240" t="str">
        <f t="array" ref="L240">IFERROR(INDEX(MemberOrgsData[Auditee Name], MATCH(0, INDEX(COUNTIF($L$2:L239, MemberOrgsData[Auditee Name]),)+IF(MemberOrgsData[AUDITYEAR] &lt;&gt; SelectFiscalYear, 1, 0),0)), "")</f>
        <v/>
      </c>
    </row>
    <row r="241" spans="1:12" x14ac:dyDescent="0.25">
      <c r="A241">
        <v>235</v>
      </c>
      <c r="B241" t="str">
        <f>IF($A241 &gt; MemberOrgs_NumRow, "", IFERROR(IF(SelectMemberOrgs = "*", $A241, _xlfn.AGGREGATE(15, 6, (1/(MemberOrgsData[Auditee Name] = SelectMemberOrgs))*ROW(MemberOrgsData[Auditee Name])*(1/(MemberOrgsData[AUDITYEAR] = SelectFiscalYear))*(MemberOrgsData[AUDITYEAR] = SelectFiscalYear), $A241)-MemberOrgs_TopRow), ""))</f>
        <v/>
      </c>
      <c r="C241" t="str">
        <f>IFERROR(IF(OR(INDEX(MemberOrgsData[BudgetApprop?], MemberOrgs_Control[[#This Row],[Row]]) = "No", IFERROR(INDEX(BudgetAppropData[President % Change], MATCH(INDEX(MemberOrgsData[CFDA], MemberOrgs_Control[[#This Row],[Row]]), BudgetAppropData[CFDA], 0)), 0) = 0),"", MemberOrgs_Control[[#This Row],[Row]]), "")</f>
        <v/>
      </c>
      <c r="L241" t="str">
        <f t="array" ref="L241">IFERROR(INDEX(MemberOrgsData[Auditee Name], MATCH(0, INDEX(COUNTIF($L$2:L240, MemberOrgsData[Auditee Name]),)+IF(MemberOrgsData[AUDITYEAR] &lt;&gt; SelectFiscalYear, 1, 0),0)), "")</f>
        <v/>
      </c>
    </row>
    <row r="242" spans="1:12" x14ac:dyDescent="0.25">
      <c r="A242">
        <v>236</v>
      </c>
      <c r="B242" t="str">
        <f>IF($A242 &gt; MemberOrgs_NumRow, "", IFERROR(IF(SelectMemberOrgs = "*", $A242, _xlfn.AGGREGATE(15, 6, (1/(MemberOrgsData[Auditee Name] = SelectMemberOrgs))*ROW(MemberOrgsData[Auditee Name])*(1/(MemberOrgsData[AUDITYEAR] = SelectFiscalYear))*(MemberOrgsData[AUDITYEAR] = SelectFiscalYear), $A242)-MemberOrgs_TopRow), ""))</f>
        <v/>
      </c>
      <c r="C242" t="str">
        <f>IFERROR(IF(OR(INDEX(MemberOrgsData[BudgetApprop?], MemberOrgs_Control[[#This Row],[Row]]) = "No", IFERROR(INDEX(BudgetAppropData[President % Change], MATCH(INDEX(MemberOrgsData[CFDA], MemberOrgs_Control[[#This Row],[Row]]), BudgetAppropData[CFDA], 0)), 0) = 0),"", MemberOrgs_Control[[#This Row],[Row]]), "")</f>
        <v/>
      </c>
      <c r="L242" t="str">
        <f t="array" ref="L242">IFERROR(INDEX(MemberOrgsData[Auditee Name], MATCH(0, INDEX(COUNTIF($L$2:L241, MemberOrgsData[Auditee Name]),)+IF(MemberOrgsData[AUDITYEAR] &lt;&gt; SelectFiscalYear, 1, 0),0)), "")</f>
        <v/>
      </c>
    </row>
    <row r="243" spans="1:12" x14ac:dyDescent="0.25">
      <c r="A243">
        <v>237</v>
      </c>
      <c r="B243" t="str">
        <f>IF($A243 &gt; MemberOrgs_NumRow, "", IFERROR(IF(SelectMemberOrgs = "*", $A243, _xlfn.AGGREGATE(15, 6, (1/(MemberOrgsData[Auditee Name] = SelectMemberOrgs))*ROW(MemberOrgsData[Auditee Name])*(1/(MemberOrgsData[AUDITYEAR] = SelectFiscalYear))*(MemberOrgsData[AUDITYEAR] = SelectFiscalYear), $A243)-MemberOrgs_TopRow), ""))</f>
        <v/>
      </c>
      <c r="C243" t="str">
        <f>IFERROR(IF(OR(INDEX(MemberOrgsData[BudgetApprop?], MemberOrgs_Control[[#This Row],[Row]]) = "No", IFERROR(INDEX(BudgetAppropData[President % Change], MATCH(INDEX(MemberOrgsData[CFDA], MemberOrgs_Control[[#This Row],[Row]]), BudgetAppropData[CFDA], 0)), 0) = 0),"", MemberOrgs_Control[[#This Row],[Row]]), "")</f>
        <v/>
      </c>
      <c r="L243" t="str">
        <f t="array" ref="L243">IFERROR(INDEX(MemberOrgsData[Auditee Name], MATCH(0, INDEX(COUNTIF($L$2:L242, MemberOrgsData[Auditee Name]),)+IF(MemberOrgsData[AUDITYEAR] &lt;&gt; SelectFiscalYear, 1, 0),0)), "")</f>
        <v/>
      </c>
    </row>
    <row r="244" spans="1:12" x14ac:dyDescent="0.25">
      <c r="A244">
        <v>238</v>
      </c>
      <c r="B244" t="str">
        <f>IF($A244 &gt; MemberOrgs_NumRow, "", IFERROR(IF(SelectMemberOrgs = "*", $A244, _xlfn.AGGREGATE(15, 6, (1/(MemberOrgsData[Auditee Name] = SelectMemberOrgs))*ROW(MemberOrgsData[Auditee Name])*(1/(MemberOrgsData[AUDITYEAR] = SelectFiscalYear))*(MemberOrgsData[AUDITYEAR] = SelectFiscalYear), $A244)-MemberOrgs_TopRow), ""))</f>
        <v/>
      </c>
      <c r="C244" t="str">
        <f>IFERROR(IF(OR(INDEX(MemberOrgsData[BudgetApprop?], MemberOrgs_Control[[#This Row],[Row]]) = "No", IFERROR(INDEX(BudgetAppropData[President % Change], MATCH(INDEX(MemberOrgsData[CFDA], MemberOrgs_Control[[#This Row],[Row]]), BudgetAppropData[CFDA], 0)), 0) = 0),"", MemberOrgs_Control[[#This Row],[Row]]), "")</f>
        <v/>
      </c>
      <c r="L244" t="str">
        <f t="array" ref="L244">IFERROR(INDEX(MemberOrgsData[Auditee Name], MATCH(0, INDEX(COUNTIF($L$2:L243, MemberOrgsData[Auditee Name]),)+IF(MemberOrgsData[AUDITYEAR] &lt;&gt; SelectFiscalYear, 1, 0),0)), "")</f>
        <v/>
      </c>
    </row>
    <row r="245" spans="1:12" x14ac:dyDescent="0.25">
      <c r="A245">
        <v>239</v>
      </c>
      <c r="B245" t="str">
        <f>IF($A245 &gt; MemberOrgs_NumRow, "", IFERROR(IF(SelectMemberOrgs = "*", $A245, _xlfn.AGGREGATE(15, 6, (1/(MemberOrgsData[Auditee Name] = SelectMemberOrgs))*ROW(MemberOrgsData[Auditee Name])*(1/(MemberOrgsData[AUDITYEAR] = SelectFiscalYear))*(MemberOrgsData[AUDITYEAR] = SelectFiscalYear), $A245)-MemberOrgs_TopRow), ""))</f>
        <v/>
      </c>
      <c r="C245" t="str">
        <f>IFERROR(IF(OR(INDEX(MemberOrgsData[BudgetApprop?], MemberOrgs_Control[[#This Row],[Row]]) = "No", IFERROR(INDEX(BudgetAppropData[President % Change], MATCH(INDEX(MemberOrgsData[CFDA], MemberOrgs_Control[[#This Row],[Row]]), BudgetAppropData[CFDA], 0)), 0) = 0),"", MemberOrgs_Control[[#This Row],[Row]]), "")</f>
        <v/>
      </c>
      <c r="L245" t="str">
        <f t="array" ref="L245">IFERROR(INDEX(MemberOrgsData[Auditee Name], MATCH(0, INDEX(COUNTIF($L$2:L244, MemberOrgsData[Auditee Name]),)+IF(MemberOrgsData[AUDITYEAR] &lt;&gt; SelectFiscalYear, 1, 0),0)), "")</f>
        <v/>
      </c>
    </row>
    <row r="246" spans="1:12" x14ac:dyDescent="0.25">
      <c r="A246">
        <v>240</v>
      </c>
      <c r="B246" t="str">
        <f>IF($A246 &gt; MemberOrgs_NumRow, "", IFERROR(IF(SelectMemberOrgs = "*", $A246, _xlfn.AGGREGATE(15, 6, (1/(MemberOrgsData[Auditee Name] = SelectMemberOrgs))*ROW(MemberOrgsData[Auditee Name])*(1/(MemberOrgsData[AUDITYEAR] = SelectFiscalYear))*(MemberOrgsData[AUDITYEAR] = SelectFiscalYear), $A246)-MemberOrgs_TopRow), ""))</f>
        <v/>
      </c>
      <c r="C246" t="str">
        <f>IFERROR(IF(OR(INDEX(MemberOrgsData[BudgetApprop?], MemberOrgs_Control[[#This Row],[Row]]) = "No", IFERROR(INDEX(BudgetAppropData[President % Change], MATCH(INDEX(MemberOrgsData[CFDA], MemberOrgs_Control[[#This Row],[Row]]), BudgetAppropData[CFDA], 0)), 0) = 0),"", MemberOrgs_Control[[#This Row],[Row]]), "")</f>
        <v/>
      </c>
      <c r="L246" t="str">
        <f t="array" ref="L246">IFERROR(INDEX(MemberOrgsData[Auditee Name], MATCH(0, INDEX(COUNTIF($L$2:L245, MemberOrgsData[Auditee Name]),)+IF(MemberOrgsData[AUDITYEAR] &lt;&gt; SelectFiscalYear, 1, 0),0)), "")</f>
        <v/>
      </c>
    </row>
    <row r="247" spans="1:12" x14ac:dyDescent="0.25">
      <c r="A247">
        <v>241</v>
      </c>
      <c r="B247" t="str">
        <f>IF($A247 &gt; MemberOrgs_NumRow, "", IFERROR(IF(SelectMemberOrgs = "*", $A247, _xlfn.AGGREGATE(15, 6, (1/(MemberOrgsData[Auditee Name] = SelectMemberOrgs))*ROW(MemberOrgsData[Auditee Name])*(1/(MemberOrgsData[AUDITYEAR] = SelectFiscalYear))*(MemberOrgsData[AUDITYEAR] = SelectFiscalYear), $A247)-MemberOrgs_TopRow), ""))</f>
        <v/>
      </c>
      <c r="C247" t="str">
        <f>IFERROR(IF(OR(INDEX(MemberOrgsData[BudgetApprop?], MemberOrgs_Control[[#This Row],[Row]]) = "No", IFERROR(INDEX(BudgetAppropData[President % Change], MATCH(INDEX(MemberOrgsData[CFDA], MemberOrgs_Control[[#This Row],[Row]]), BudgetAppropData[CFDA], 0)), 0) = 0),"", MemberOrgs_Control[[#This Row],[Row]]), "")</f>
        <v/>
      </c>
      <c r="L247" t="str">
        <f t="array" ref="L247">IFERROR(INDEX(MemberOrgsData[Auditee Name], MATCH(0, INDEX(COUNTIF($L$2:L246, MemberOrgsData[Auditee Name]),)+IF(MemberOrgsData[AUDITYEAR] &lt;&gt; SelectFiscalYear, 1, 0),0)), "")</f>
        <v/>
      </c>
    </row>
    <row r="248" spans="1:12" x14ac:dyDescent="0.25">
      <c r="A248">
        <v>242</v>
      </c>
      <c r="B248" t="str">
        <f>IF($A248 &gt; MemberOrgs_NumRow, "", IFERROR(IF(SelectMemberOrgs = "*", $A248, _xlfn.AGGREGATE(15, 6, (1/(MemberOrgsData[Auditee Name] = SelectMemberOrgs))*ROW(MemberOrgsData[Auditee Name])*(1/(MemberOrgsData[AUDITYEAR] = SelectFiscalYear))*(MemberOrgsData[AUDITYEAR] = SelectFiscalYear), $A248)-MemberOrgs_TopRow), ""))</f>
        <v/>
      </c>
      <c r="C248" t="str">
        <f>IFERROR(IF(OR(INDEX(MemberOrgsData[BudgetApprop?], MemberOrgs_Control[[#This Row],[Row]]) = "No", IFERROR(INDEX(BudgetAppropData[President % Change], MATCH(INDEX(MemberOrgsData[CFDA], MemberOrgs_Control[[#This Row],[Row]]), BudgetAppropData[CFDA], 0)), 0) = 0),"", MemberOrgs_Control[[#This Row],[Row]]), "")</f>
        <v/>
      </c>
      <c r="L248" t="str">
        <f t="array" ref="L248">IFERROR(INDEX(MemberOrgsData[Auditee Name], MATCH(0, INDEX(COUNTIF($L$2:L247, MemberOrgsData[Auditee Name]),)+IF(MemberOrgsData[AUDITYEAR] &lt;&gt; SelectFiscalYear, 1, 0),0)), "")</f>
        <v/>
      </c>
    </row>
    <row r="249" spans="1:12" x14ac:dyDescent="0.25">
      <c r="A249">
        <v>243</v>
      </c>
      <c r="B249" t="str">
        <f>IF($A249 &gt; MemberOrgs_NumRow, "", IFERROR(IF(SelectMemberOrgs = "*", $A249, _xlfn.AGGREGATE(15, 6, (1/(MemberOrgsData[Auditee Name] = SelectMemberOrgs))*ROW(MemberOrgsData[Auditee Name])*(1/(MemberOrgsData[AUDITYEAR] = SelectFiscalYear))*(MemberOrgsData[AUDITYEAR] = SelectFiscalYear), $A249)-MemberOrgs_TopRow), ""))</f>
        <v/>
      </c>
      <c r="C249" t="str">
        <f>IFERROR(IF(OR(INDEX(MemberOrgsData[BudgetApprop?], MemberOrgs_Control[[#This Row],[Row]]) = "No", IFERROR(INDEX(BudgetAppropData[President % Change], MATCH(INDEX(MemberOrgsData[CFDA], MemberOrgs_Control[[#This Row],[Row]]), BudgetAppropData[CFDA], 0)), 0) = 0),"", MemberOrgs_Control[[#This Row],[Row]]), "")</f>
        <v/>
      </c>
      <c r="L249" t="str">
        <f t="array" ref="L249">IFERROR(INDEX(MemberOrgsData[Auditee Name], MATCH(0, INDEX(COUNTIF($L$2:L248, MemberOrgsData[Auditee Name]),)+IF(MemberOrgsData[AUDITYEAR] &lt;&gt; SelectFiscalYear, 1, 0),0)), "")</f>
        <v/>
      </c>
    </row>
    <row r="250" spans="1:12" x14ac:dyDescent="0.25">
      <c r="A250">
        <v>244</v>
      </c>
      <c r="B250" t="str">
        <f>IF($A250 &gt; MemberOrgs_NumRow, "", IFERROR(IF(SelectMemberOrgs = "*", $A250, _xlfn.AGGREGATE(15, 6, (1/(MemberOrgsData[Auditee Name] = SelectMemberOrgs))*ROW(MemberOrgsData[Auditee Name])*(1/(MemberOrgsData[AUDITYEAR] = SelectFiscalYear))*(MemberOrgsData[AUDITYEAR] = SelectFiscalYear), $A250)-MemberOrgs_TopRow), ""))</f>
        <v/>
      </c>
      <c r="C250" t="str">
        <f>IFERROR(IF(OR(INDEX(MemberOrgsData[BudgetApprop?], MemberOrgs_Control[[#This Row],[Row]]) = "No", IFERROR(INDEX(BudgetAppropData[President % Change], MATCH(INDEX(MemberOrgsData[CFDA], MemberOrgs_Control[[#This Row],[Row]]), BudgetAppropData[CFDA], 0)), 0) = 0),"", MemberOrgs_Control[[#This Row],[Row]]), "")</f>
        <v/>
      </c>
      <c r="L250" t="str">
        <f t="array" ref="L250">IFERROR(INDEX(MemberOrgsData[Auditee Name], MATCH(0, INDEX(COUNTIF($L$2:L249, MemberOrgsData[Auditee Name]),)+IF(MemberOrgsData[AUDITYEAR] &lt;&gt; SelectFiscalYear, 1, 0),0)), "")</f>
        <v/>
      </c>
    </row>
    <row r="251" spans="1:12" x14ac:dyDescent="0.25">
      <c r="A251">
        <v>245</v>
      </c>
      <c r="B251" t="str">
        <f>IF($A251 &gt; MemberOrgs_NumRow, "", IFERROR(IF(SelectMemberOrgs = "*", $A251, _xlfn.AGGREGATE(15, 6, (1/(MemberOrgsData[Auditee Name] = SelectMemberOrgs))*ROW(MemberOrgsData[Auditee Name])*(1/(MemberOrgsData[AUDITYEAR] = SelectFiscalYear))*(MemberOrgsData[AUDITYEAR] = SelectFiscalYear), $A251)-MemberOrgs_TopRow), ""))</f>
        <v/>
      </c>
      <c r="C251" t="str">
        <f>IFERROR(IF(OR(INDEX(MemberOrgsData[BudgetApprop?], MemberOrgs_Control[[#This Row],[Row]]) = "No", IFERROR(INDEX(BudgetAppropData[President % Change], MATCH(INDEX(MemberOrgsData[CFDA], MemberOrgs_Control[[#This Row],[Row]]), BudgetAppropData[CFDA], 0)), 0) = 0),"", MemberOrgs_Control[[#This Row],[Row]]), "")</f>
        <v/>
      </c>
      <c r="L251" t="str">
        <f t="array" ref="L251">IFERROR(INDEX(MemberOrgsData[Auditee Name], MATCH(0, INDEX(COUNTIF($L$2:L250, MemberOrgsData[Auditee Name]),)+IF(MemberOrgsData[AUDITYEAR] &lt;&gt; SelectFiscalYear, 1, 0),0)), "")</f>
        <v/>
      </c>
    </row>
    <row r="252" spans="1:12" x14ac:dyDescent="0.25">
      <c r="A252">
        <v>246</v>
      </c>
      <c r="B252" t="str">
        <f>IF($A252 &gt; MemberOrgs_NumRow, "", IFERROR(IF(SelectMemberOrgs = "*", $A252, _xlfn.AGGREGATE(15, 6, (1/(MemberOrgsData[Auditee Name] = SelectMemberOrgs))*ROW(MemberOrgsData[Auditee Name])*(1/(MemberOrgsData[AUDITYEAR] = SelectFiscalYear))*(MemberOrgsData[AUDITYEAR] = SelectFiscalYear), $A252)-MemberOrgs_TopRow), ""))</f>
        <v/>
      </c>
      <c r="C252" t="str">
        <f>IFERROR(IF(OR(INDEX(MemberOrgsData[BudgetApprop?], MemberOrgs_Control[[#This Row],[Row]]) = "No", IFERROR(INDEX(BudgetAppropData[President % Change], MATCH(INDEX(MemberOrgsData[CFDA], MemberOrgs_Control[[#This Row],[Row]]), BudgetAppropData[CFDA], 0)), 0) = 0),"", MemberOrgs_Control[[#This Row],[Row]]), "")</f>
        <v/>
      </c>
      <c r="L252" t="str">
        <f t="array" ref="L252">IFERROR(INDEX(MemberOrgsData[Auditee Name], MATCH(0, INDEX(COUNTIF($L$2:L251, MemberOrgsData[Auditee Name]),)+IF(MemberOrgsData[AUDITYEAR] &lt;&gt; SelectFiscalYear, 1, 0),0)), "")</f>
        <v/>
      </c>
    </row>
    <row r="253" spans="1:12" x14ac:dyDescent="0.25">
      <c r="A253">
        <v>247</v>
      </c>
      <c r="B253" t="str">
        <f>IF($A253 &gt; MemberOrgs_NumRow, "", IFERROR(IF(SelectMemberOrgs = "*", $A253, _xlfn.AGGREGATE(15, 6, (1/(MemberOrgsData[Auditee Name] = SelectMemberOrgs))*ROW(MemberOrgsData[Auditee Name])*(1/(MemberOrgsData[AUDITYEAR] = SelectFiscalYear))*(MemberOrgsData[AUDITYEAR] = SelectFiscalYear), $A253)-MemberOrgs_TopRow), ""))</f>
        <v/>
      </c>
      <c r="C253" t="str">
        <f>IFERROR(IF(OR(INDEX(MemberOrgsData[BudgetApprop?], MemberOrgs_Control[[#This Row],[Row]]) = "No", IFERROR(INDEX(BudgetAppropData[President % Change], MATCH(INDEX(MemberOrgsData[CFDA], MemberOrgs_Control[[#This Row],[Row]]), BudgetAppropData[CFDA], 0)), 0) = 0),"", MemberOrgs_Control[[#This Row],[Row]]), "")</f>
        <v/>
      </c>
      <c r="L253" t="str">
        <f t="array" ref="L253">IFERROR(INDEX(MemberOrgsData[Auditee Name], MATCH(0, INDEX(COUNTIF($L$2:L252, MemberOrgsData[Auditee Name]),)+IF(MemberOrgsData[AUDITYEAR] &lt;&gt; SelectFiscalYear, 1, 0),0)), "")</f>
        <v/>
      </c>
    </row>
    <row r="254" spans="1:12" x14ac:dyDescent="0.25">
      <c r="A254">
        <v>248</v>
      </c>
      <c r="B254" t="str">
        <f>IF($A254 &gt; MemberOrgs_NumRow, "", IFERROR(IF(SelectMemberOrgs = "*", $A254, _xlfn.AGGREGATE(15, 6, (1/(MemberOrgsData[Auditee Name] = SelectMemberOrgs))*ROW(MemberOrgsData[Auditee Name])*(1/(MemberOrgsData[AUDITYEAR] = SelectFiscalYear))*(MemberOrgsData[AUDITYEAR] = SelectFiscalYear), $A254)-MemberOrgs_TopRow), ""))</f>
        <v/>
      </c>
      <c r="C254" t="str">
        <f>IFERROR(IF(OR(INDEX(MemberOrgsData[BudgetApprop?], MemberOrgs_Control[[#This Row],[Row]]) = "No", IFERROR(INDEX(BudgetAppropData[President % Change], MATCH(INDEX(MemberOrgsData[CFDA], MemberOrgs_Control[[#This Row],[Row]]), BudgetAppropData[CFDA], 0)), 0) = 0),"", MemberOrgs_Control[[#This Row],[Row]]), "")</f>
        <v/>
      </c>
      <c r="L254" t="str">
        <f t="array" ref="L254">IFERROR(INDEX(MemberOrgsData[Auditee Name], MATCH(0, INDEX(COUNTIF($L$2:L253, MemberOrgsData[Auditee Name]),)+IF(MemberOrgsData[AUDITYEAR] &lt;&gt; SelectFiscalYear, 1, 0),0)), "")</f>
        <v/>
      </c>
    </row>
    <row r="255" spans="1:12" x14ac:dyDescent="0.25">
      <c r="A255">
        <v>249</v>
      </c>
      <c r="B255" t="str">
        <f>IF($A255 &gt; MemberOrgs_NumRow, "", IFERROR(IF(SelectMemberOrgs = "*", $A255, _xlfn.AGGREGATE(15, 6, (1/(MemberOrgsData[Auditee Name] = SelectMemberOrgs))*ROW(MemberOrgsData[Auditee Name])*(1/(MemberOrgsData[AUDITYEAR] = SelectFiscalYear))*(MemberOrgsData[AUDITYEAR] = SelectFiscalYear), $A255)-MemberOrgs_TopRow), ""))</f>
        <v/>
      </c>
      <c r="C255" t="str">
        <f>IFERROR(IF(OR(INDEX(MemberOrgsData[BudgetApprop?], MemberOrgs_Control[[#This Row],[Row]]) = "No", IFERROR(INDEX(BudgetAppropData[President % Change], MATCH(INDEX(MemberOrgsData[CFDA], MemberOrgs_Control[[#This Row],[Row]]), BudgetAppropData[CFDA], 0)), 0) = 0),"", MemberOrgs_Control[[#This Row],[Row]]), "")</f>
        <v/>
      </c>
      <c r="L255" t="str">
        <f t="array" ref="L255">IFERROR(INDEX(MemberOrgsData[Auditee Name], MATCH(0, INDEX(COUNTIF($L$2:L254, MemberOrgsData[Auditee Name]),)+IF(MemberOrgsData[AUDITYEAR] &lt;&gt; SelectFiscalYear, 1, 0),0)), "")</f>
        <v/>
      </c>
    </row>
    <row r="256" spans="1:12" x14ac:dyDescent="0.25">
      <c r="A256">
        <v>250</v>
      </c>
      <c r="B256" t="str">
        <f>IF($A256 &gt; MemberOrgs_NumRow, "", IFERROR(IF(SelectMemberOrgs = "*", $A256, _xlfn.AGGREGATE(15, 6, (1/(MemberOrgsData[Auditee Name] = SelectMemberOrgs))*ROW(MemberOrgsData[Auditee Name])*(1/(MemberOrgsData[AUDITYEAR] = SelectFiscalYear))*(MemberOrgsData[AUDITYEAR] = SelectFiscalYear), $A256)-MemberOrgs_TopRow), ""))</f>
        <v/>
      </c>
      <c r="C256" t="str">
        <f>IFERROR(IF(OR(INDEX(MemberOrgsData[BudgetApprop?], MemberOrgs_Control[[#This Row],[Row]]) = "No", IFERROR(INDEX(BudgetAppropData[President % Change], MATCH(INDEX(MemberOrgsData[CFDA], MemberOrgs_Control[[#This Row],[Row]]), BudgetAppropData[CFDA], 0)), 0) = 0),"", MemberOrgs_Control[[#This Row],[Row]]), "")</f>
        <v/>
      </c>
      <c r="L256" t="str">
        <f t="array" ref="L256">IFERROR(INDEX(MemberOrgsData[Auditee Name], MATCH(0, INDEX(COUNTIF($L$2:L255, MemberOrgsData[Auditee Name]),)+IF(MemberOrgsData[AUDITYEAR] &lt;&gt; SelectFiscalYear, 1, 0),0)), "")</f>
        <v/>
      </c>
    </row>
    <row r="257" spans="1:12" x14ac:dyDescent="0.25">
      <c r="A257">
        <v>251</v>
      </c>
      <c r="B257" t="str">
        <f>IF($A257 &gt; MemberOrgs_NumRow, "", IFERROR(IF(SelectMemberOrgs = "*", $A257, _xlfn.AGGREGATE(15, 6, (1/(MemberOrgsData[Auditee Name] = SelectMemberOrgs))*ROW(MemberOrgsData[Auditee Name])*(1/(MemberOrgsData[AUDITYEAR] = SelectFiscalYear))*(MemberOrgsData[AUDITYEAR] = SelectFiscalYear), $A257)-MemberOrgs_TopRow), ""))</f>
        <v/>
      </c>
      <c r="C257" t="str">
        <f>IFERROR(IF(OR(INDEX(MemberOrgsData[BudgetApprop?], MemberOrgs_Control[[#This Row],[Row]]) = "No", IFERROR(INDEX(BudgetAppropData[President % Change], MATCH(INDEX(MemberOrgsData[CFDA], MemberOrgs_Control[[#This Row],[Row]]), BudgetAppropData[CFDA], 0)), 0) = 0),"", MemberOrgs_Control[[#This Row],[Row]]), "")</f>
        <v/>
      </c>
      <c r="L257" t="str">
        <f t="array" ref="L257">IFERROR(INDEX(MemberOrgsData[Auditee Name], MATCH(0, INDEX(COUNTIF($L$2:L256, MemberOrgsData[Auditee Name]),)+IF(MemberOrgsData[AUDITYEAR] &lt;&gt; SelectFiscalYear, 1, 0),0)), "")</f>
        <v/>
      </c>
    </row>
    <row r="258" spans="1:12" x14ac:dyDescent="0.25">
      <c r="A258">
        <v>252</v>
      </c>
      <c r="B258" t="str">
        <f>IF($A258 &gt; MemberOrgs_NumRow, "", IFERROR(IF(SelectMemberOrgs = "*", $A258, _xlfn.AGGREGATE(15, 6, (1/(MemberOrgsData[Auditee Name] = SelectMemberOrgs))*ROW(MemberOrgsData[Auditee Name])*(1/(MemberOrgsData[AUDITYEAR] = SelectFiscalYear))*(MemberOrgsData[AUDITYEAR] = SelectFiscalYear), $A258)-MemberOrgs_TopRow), ""))</f>
        <v/>
      </c>
      <c r="C258" t="str">
        <f>IFERROR(IF(OR(INDEX(MemberOrgsData[BudgetApprop?], MemberOrgs_Control[[#This Row],[Row]]) = "No", IFERROR(INDEX(BudgetAppropData[President % Change], MATCH(INDEX(MemberOrgsData[CFDA], MemberOrgs_Control[[#This Row],[Row]]), BudgetAppropData[CFDA], 0)), 0) = 0),"", MemberOrgs_Control[[#This Row],[Row]]), "")</f>
        <v/>
      </c>
      <c r="L258" t="str">
        <f t="array" ref="L258">IFERROR(INDEX(MemberOrgsData[Auditee Name], MATCH(0, INDEX(COUNTIF($L$2:L257, MemberOrgsData[Auditee Name]),)+IF(MemberOrgsData[AUDITYEAR] &lt;&gt; SelectFiscalYear, 1, 0),0)), "")</f>
        <v/>
      </c>
    </row>
    <row r="259" spans="1:12" x14ac:dyDescent="0.25">
      <c r="A259">
        <v>253</v>
      </c>
      <c r="B259" t="str">
        <f>IF($A259 &gt; MemberOrgs_NumRow, "", IFERROR(IF(SelectMemberOrgs = "*", $A259, _xlfn.AGGREGATE(15, 6, (1/(MemberOrgsData[Auditee Name] = SelectMemberOrgs))*ROW(MemberOrgsData[Auditee Name])*(1/(MemberOrgsData[AUDITYEAR] = SelectFiscalYear))*(MemberOrgsData[AUDITYEAR] = SelectFiscalYear), $A259)-MemberOrgs_TopRow), ""))</f>
        <v/>
      </c>
      <c r="C259" t="str">
        <f>IFERROR(IF(OR(INDEX(MemberOrgsData[BudgetApprop?], MemberOrgs_Control[[#This Row],[Row]]) = "No", IFERROR(INDEX(BudgetAppropData[President % Change], MATCH(INDEX(MemberOrgsData[CFDA], MemberOrgs_Control[[#This Row],[Row]]), BudgetAppropData[CFDA], 0)), 0) = 0),"", MemberOrgs_Control[[#This Row],[Row]]), "")</f>
        <v/>
      </c>
      <c r="L259" t="str">
        <f t="array" ref="L259">IFERROR(INDEX(MemberOrgsData[Auditee Name], MATCH(0, INDEX(COUNTIF($L$2:L258, MemberOrgsData[Auditee Name]),)+IF(MemberOrgsData[AUDITYEAR] &lt;&gt; SelectFiscalYear, 1, 0),0)), "")</f>
        <v/>
      </c>
    </row>
    <row r="260" spans="1:12" x14ac:dyDescent="0.25">
      <c r="A260">
        <v>254</v>
      </c>
      <c r="B260" t="str">
        <f>IF($A260 &gt; MemberOrgs_NumRow, "", IFERROR(IF(SelectMemberOrgs = "*", $A260, _xlfn.AGGREGATE(15, 6, (1/(MemberOrgsData[Auditee Name] = SelectMemberOrgs))*ROW(MemberOrgsData[Auditee Name])*(1/(MemberOrgsData[AUDITYEAR] = SelectFiscalYear))*(MemberOrgsData[AUDITYEAR] = SelectFiscalYear), $A260)-MemberOrgs_TopRow), ""))</f>
        <v/>
      </c>
      <c r="C260" t="str">
        <f>IFERROR(IF(OR(INDEX(MemberOrgsData[BudgetApprop?], MemberOrgs_Control[[#This Row],[Row]]) = "No", IFERROR(INDEX(BudgetAppropData[President % Change], MATCH(INDEX(MemberOrgsData[CFDA], MemberOrgs_Control[[#This Row],[Row]]), BudgetAppropData[CFDA], 0)), 0) = 0),"", MemberOrgs_Control[[#This Row],[Row]]), "")</f>
        <v/>
      </c>
      <c r="L260" t="str">
        <f t="array" ref="L260">IFERROR(INDEX(MemberOrgsData[Auditee Name], MATCH(0, INDEX(COUNTIF($L$2:L259, MemberOrgsData[Auditee Name]),)+IF(MemberOrgsData[AUDITYEAR] &lt;&gt; SelectFiscalYear, 1, 0),0)), "")</f>
        <v/>
      </c>
    </row>
    <row r="261" spans="1:12" x14ac:dyDescent="0.25">
      <c r="A261">
        <v>255</v>
      </c>
      <c r="B261" t="str">
        <f>IF($A261 &gt; MemberOrgs_NumRow, "", IFERROR(IF(SelectMemberOrgs = "*", $A261, _xlfn.AGGREGATE(15, 6, (1/(MemberOrgsData[Auditee Name] = SelectMemberOrgs))*ROW(MemberOrgsData[Auditee Name])*(1/(MemberOrgsData[AUDITYEAR] = SelectFiscalYear))*(MemberOrgsData[AUDITYEAR] = SelectFiscalYear), $A261)-MemberOrgs_TopRow), ""))</f>
        <v/>
      </c>
      <c r="C261" t="str">
        <f>IFERROR(IF(OR(INDEX(MemberOrgsData[BudgetApprop?], MemberOrgs_Control[[#This Row],[Row]]) = "No", IFERROR(INDEX(BudgetAppropData[President % Change], MATCH(INDEX(MemberOrgsData[CFDA], MemberOrgs_Control[[#This Row],[Row]]), BudgetAppropData[CFDA], 0)), 0) = 0),"", MemberOrgs_Control[[#This Row],[Row]]), "")</f>
        <v/>
      </c>
      <c r="L261" t="str">
        <f t="array" ref="L261">IFERROR(INDEX(MemberOrgsData[Auditee Name], MATCH(0, INDEX(COUNTIF($L$2:L260, MemberOrgsData[Auditee Name]),)+IF(MemberOrgsData[AUDITYEAR] &lt;&gt; SelectFiscalYear, 1, 0),0)), "")</f>
        <v/>
      </c>
    </row>
    <row r="262" spans="1:12" x14ac:dyDescent="0.25">
      <c r="A262">
        <v>256</v>
      </c>
      <c r="B262" t="str">
        <f>IF($A262 &gt; MemberOrgs_NumRow, "", IFERROR(IF(SelectMemberOrgs = "*", $A262, _xlfn.AGGREGATE(15, 6, (1/(MemberOrgsData[Auditee Name] = SelectMemberOrgs))*ROW(MemberOrgsData[Auditee Name])*(1/(MemberOrgsData[AUDITYEAR] = SelectFiscalYear))*(MemberOrgsData[AUDITYEAR] = SelectFiscalYear), $A262)-MemberOrgs_TopRow), ""))</f>
        <v/>
      </c>
      <c r="C262" t="str">
        <f>IFERROR(IF(OR(INDEX(MemberOrgsData[BudgetApprop?], MemberOrgs_Control[[#This Row],[Row]]) = "No", IFERROR(INDEX(BudgetAppropData[President % Change], MATCH(INDEX(MemberOrgsData[CFDA], MemberOrgs_Control[[#This Row],[Row]]), BudgetAppropData[CFDA], 0)), 0) = 0),"", MemberOrgs_Control[[#This Row],[Row]]), "")</f>
        <v/>
      </c>
      <c r="L262" t="str">
        <f t="array" ref="L262">IFERROR(INDEX(MemberOrgsData[Auditee Name], MATCH(0, INDEX(COUNTIF($L$2:L261, MemberOrgsData[Auditee Name]),)+IF(MemberOrgsData[AUDITYEAR] &lt;&gt; SelectFiscalYear, 1, 0),0)), "")</f>
        <v/>
      </c>
    </row>
    <row r="263" spans="1:12" x14ac:dyDescent="0.25">
      <c r="A263">
        <v>257</v>
      </c>
      <c r="B263" t="str">
        <f>IF($A263 &gt; MemberOrgs_NumRow, "", IFERROR(IF(SelectMemberOrgs = "*", $A263, _xlfn.AGGREGATE(15, 6, (1/(MemberOrgsData[Auditee Name] = SelectMemberOrgs))*ROW(MemberOrgsData[Auditee Name])*(1/(MemberOrgsData[AUDITYEAR] = SelectFiscalYear))*(MemberOrgsData[AUDITYEAR] = SelectFiscalYear), $A263)-MemberOrgs_TopRow), ""))</f>
        <v/>
      </c>
      <c r="C263" t="str">
        <f>IFERROR(IF(OR(INDEX(MemberOrgsData[BudgetApprop?], MemberOrgs_Control[[#This Row],[Row]]) = "No", IFERROR(INDEX(BudgetAppropData[President % Change], MATCH(INDEX(MemberOrgsData[CFDA], MemberOrgs_Control[[#This Row],[Row]]), BudgetAppropData[CFDA], 0)), 0) = 0),"", MemberOrgs_Control[[#This Row],[Row]]), "")</f>
        <v/>
      </c>
      <c r="L263" t="str">
        <f t="array" ref="L263">IFERROR(INDEX(MemberOrgsData[Auditee Name], MATCH(0, INDEX(COUNTIF($L$2:L262, MemberOrgsData[Auditee Name]),)+IF(MemberOrgsData[AUDITYEAR] &lt;&gt; SelectFiscalYear, 1, 0),0)), "")</f>
        <v/>
      </c>
    </row>
    <row r="264" spans="1:12" x14ac:dyDescent="0.25">
      <c r="A264">
        <v>258</v>
      </c>
      <c r="B264" t="str">
        <f>IF($A264 &gt; MemberOrgs_NumRow, "", IFERROR(IF(SelectMemberOrgs = "*", $A264, _xlfn.AGGREGATE(15, 6, (1/(MemberOrgsData[Auditee Name] = SelectMemberOrgs))*ROW(MemberOrgsData[Auditee Name])*(1/(MemberOrgsData[AUDITYEAR] = SelectFiscalYear))*(MemberOrgsData[AUDITYEAR] = SelectFiscalYear), $A264)-MemberOrgs_TopRow), ""))</f>
        <v/>
      </c>
      <c r="C264" t="str">
        <f>IFERROR(IF(OR(INDEX(MemberOrgsData[BudgetApprop?], MemberOrgs_Control[[#This Row],[Row]]) = "No", IFERROR(INDEX(BudgetAppropData[President % Change], MATCH(INDEX(MemberOrgsData[CFDA], MemberOrgs_Control[[#This Row],[Row]]), BudgetAppropData[CFDA], 0)), 0) = 0),"", MemberOrgs_Control[[#This Row],[Row]]), "")</f>
        <v/>
      </c>
      <c r="L264" t="str">
        <f t="array" ref="L264">IFERROR(INDEX(MemberOrgsData[Auditee Name], MATCH(0, INDEX(COUNTIF($L$2:L263, MemberOrgsData[Auditee Name]),)+IF(MemberOrgsData[AUDITYEAR] &lt;&gt; SelectFiscalYear, 1, 0),0)), "")</f>
        <v/>
      </c>
    </row>
    <row r="265" spans="1:12" x14ac:dyDescent="0.25">
      <c r="A265">
        <v>259</v>
      </c>
      <c r="B265" t="str">
        <f>IF($A265 &gt; MemberOrgs_NumRow, "", IFERROR(IF(SelectMemberOrgs = "*", $A265, _xlfn.AGGREGATE(15, 6, (1/(MemberOrgsData[Auditee Name] = SelectMemberOrgs))*ROW(MemberOrgsData[Auditee Name])*(1/(MemberOrgsData[AUDITYEAR] = SelectFiscalYear))*(MemberOrgsData[AUDITYEAR] = SelectFiscalYear), $A265)-MemberOrgs_TopRow), ""))</f>
        <v/>
      </c>
      <c r="C265" t="str">
        <f>IFERROR(IF(OR(INDEX(MemberOrgsData[BudgetApprop?], MemberOrgs_Control[[#This Row],[Row]]) = "No", IFERROR(INDEX(BudgetAppropData[President % Change], MATCH(INDEX(MemberOrgsData[CFDA], MemberOrgs_Control[[#This Row],[Row]]), BudgetAppropData[CFDA], 0)), 0) = 0),"", MemberOrgs_Control[[#This Row],[Row]]), "")</f>
        <v/>
      </c>
      <c r="L265" t="str">
        <f t="array" ref="L265">IFERROR(INDEX(MemberOrgsData[Auditee Name], MATCH(0, INDEX(COUNTIF($L$2:L264, MemberOrgsData[Auditee Name]),)+IF(MemberOrgsData[AUDITYEAR] &lt;&gt; SelectFiscalYear, 1, 0),0)), "")</f>
        <v/>
      </c>
    </row>
    <row r="266" spans="1:12" x14ac:dyDescent="0.25">
      <c r="A266">
        <v>260</v>
      </c>
      <c r="B266" t="str">
        <f>IF($A266 &gt; MemberOrgs_NumRow, "", IFERROR(IF(SelectMemberOrgs = "*", $A266, _xlfn.AGGREGATE(15, 6, (1/(MemberOrgsData[Auditee Name] = SelectMemberOrgs))*ROW(MemberOrgsData[Auditee Name])*(1/(MemberOrgsData[AUDITYEAR] = SelectFiscalYear))*(MemberOrgsData[AUDITYEAR] = SelectFiscalYear), $A266)-MemberOrgs_TopRow), ""))</f>
        <v/>
      </c>
      <c r="C266" t="str">
        <f>IFERROR(IF(OR(INDEX(MemberOrgsData[BudgetApprop?], MemberOrgs_Control[[#This Row],[Row]]) = "No", IFERROR(INDEX(BudgetAppropData[President % Change], MATCH(INDEX(MemberOrgsData[CFDA], MemberOrgs_Control[[#This Row],[Row]]), BudgetAppropData[CFDA], 0)), 0) = 0),"", MemberOrgs_Control[[#This Row],[Row]]), "")</f>
        <v/>
      </c>
      <c r="L266" t="str">
        <f t="array" ref="L266">IFERROR(INDEX(MemberOrgsData[Auditee Name], MATCH(0, INDEX(COUNTIF($L$2:L265, MemberOrgsData[Auditee Name]),)+IF(MemberOrgsData[AUDITYEAR] &lt;&gt; SelectFiscalYear, 1, 0),0)), "")</f>
        <v/>
      </c>
    </row>
    <row r="267" spans="1:12" x14ac:dyDescent="0.25">
      <c r="A267">
        <v>261</v>
      </c>
      <c r="B267" t="str">
        <f>IF($A267 &gt; MemberOrgs_NumRow, "", IFERROR(IF(SelectMemberOrgs = "*", $A267, _xlfn.AGGREGATE(15, 6, (1/(MemberOrgsData[Auditee Name] = SelectMemberOrgs))*ROW(MemberOrgsData[Auditee Name])*(1/(MemberOrgsData[AUDITYEAR] = SelectFiscalYear))*(MemberOrgsData[AUDITYEAR] = SelectFiscalYear), $A267)-MemberOrgs_TopRow), ""))</f>
        <v/>
      </c>
      <c r="C267" t="str">
        <f>IFERROR(IF(OR(INDEX(MemberOrgsData[BudgetApprop?], MemberOrgs_Control[[#This Row],[Row]]) = "No", IFERROR(INDEX(BudgetAppropData[President % Change], MATCH(INDEX(MemberOrgsData[CFDA], MemberOrgs_Control[[#This Row],[Row]]), BudgetAppropData[CFDA], 0)), 0) = 0),"", MemberOrgs_Control[[#This Row],[Row]]), "")</f>
        <v/>
      </c>
      <c r="L267" t="str">
        <f t="array" ref="L267">IFERROR(INDEX(MemberOrgsData[Auditee Name], MATCH(0, INDEX(COUNTIF($L$2:L266, MemberOrgsData[Auditee Name]),)+IF(MemberOrgsData[AUDITYEAR] &lt;&gt; SelectFiscalYear, 1, 0),0)), "")</f>
        <v/>
      </c>
    </row>
    <row r="268" spans="1:12" x14ac:dyDescent="0.25">
      <c r="A268">
        <v>262</v>
      </c>
      <c r="B268" t="str">
        <f>IF($A268 &gt; MemberOrgs_NumRow, "", IFERROR(IF(SelectMemberOrgs = "*", $A268, _xlfn.AGGREGATE(15, 6, (1/(MemberOrgsData[Auditee Name] = SelectMemberOrgs))*ROW(MemberOrgsData[Auditee Name])*(1/(MemberOrgsData[AUDITYEAR] = SelectFiscalYear))*(MemberOrgsData[AUDITYEAR] = SelectFiscalYear), $A268)-MemberOrgs_TopRow), ""))</f>
        <v/>
      </c>
      <c r="C268" t="str">
        <f>IFERROR(IF(OR(INDEX(MemberOrgsData[BudgetApprop?], MemberOrgs_Control[[#This Row],[Row]]) = "No", IFERROR(INDEX(BudgetAppropData[President % Change], MATCH(INDEX(MemberOrgsData[CFDA], MemberOrgs_Control[[#This Row],[Row]]), BudgetAppropData[CFDA], 0)), 0) = 0),"", MemberOrgs_Control[[#This Row],[Row]]), "")</f>
        <v/>
      </c>
      <c r="L268" t="str">
        <f t="array" ref="L268">IFERROR(INDEX(MemberOrgsData[Auditee Name], MATCH(0, INDEX(COUNTIF($L$2:L267, MemberOrgsData[Auditee Name]),)+IF(MemberOrgsData[AUDITYEAR] &lt;&gt; SelectFiscalYear, 1, 0),0)), "")</f>
        <v/>
      </c>
    </row>
    <row r="269" spans="1:12" x14ac:dyDescent="0.25">
      <c r="A269">
        <v>263</v>
      </c>
      <c r="B269" t="str">
        <f>IF($A269 &gt; MemberOrgs_NumRow, "", IFERROR(IF(SelectMemberOrgs = "*", $A269, _xlfn.AGGREGATE(15, 6, (1/(MemberOrgsData[Auditee Name] = SelectMemberOrgs))*ROW(MemberOrgsData[Auditee Name])*(1/(MemberOrgsData[AUDITYEAR] = SelectFiscalYear))*(MemberOrgsData[AUDITYEAR] = SelectFiscalYear), $A269)-MemberOrgs_TopRow), ""))</f>
        <v/>
      </c>
      <c r="C269" t="str">
        <f>IFERROR(IF(OR(INDEX(MemberOrgsData[BudgetApprop?], MemberOrgs_Control[[#This Row],[Row]]) = "No", IFERROR(INDEX(BudgetAppropData[President % Change], MATCH(INDEX(MemberOrgsData[CFDA], MemberOrgs_Control[[#This Row],[Row]]), BudgetAppropData[CFDA], 0)), 0) = 0),"", MemberOrgs_Control[[#This Row],[Row]]), "")</f>
        <v/>
      </c>
      <c r="L269" t="str">
        <f t="array" ref="L269">IFERROR(INDEX(MemberOrgsData[Auditee Name], MATCH(0, INDEX(COUNTIF($L$2:L268, MemberOrgsData[Auditee Name]),)+IF(MemberOrgsData[AUDITYEAR] &lt;&gt; SelectFiscalYear, 1, 0),0)), "")</f>
        <v/>
      </c>
    </row>
    <row r="270" spans="1:12" x14ac:dyDescent="0.25">
      <c r="A270">
        <v>264</v>
      </c>
      <c r="B270" t="str">
        <f>IF($A270 &gt; MemberOrgs_NumRow, "", IFERROR(IF(SelectMemberOrgs = "*", $A270, _xlfn.AGGREGATE(15, 6, (1/(MemberOrgsData[Auditee Name] = SelectMemberOrgs))*ROW(MemberOrgsData[Auditee Name])*(1/(MemberOrgsData[AUDITYEAR] = SelectFiscalYear))*(MemberOrgsData[AUDITYEAR] = SelectFiscalYear), $A270)-MemberOrgs_TopRow), ""))</f>
        <v/>
      </c>
      <c r="C270" t="str">
        <f>IFERROR(IF(OR(INDEX(MemberOrgsData[BudgetApprop?], MemberOrgs_Control[[#This Row],[Row]]) = "No", IFERROR(INDEX(BudgetAppropData[President % Change], MATCH(INDEX(MemberOrgsData[CFDA], MemberOrgs_Control[[#This Row],[Row]]), BudgetAppropData[CFDA], 0)), 0) = 0),"", MemberOrgs_Control[[#This Row],[Row]]), "")</f>
        <v/>
      </c>
      <c r="L270" t="str">
        <f t="array" ref="L270">IFERROR(INDEX(MemberOrgsData[Auditee Name], MATCH(0, INDEX(COUNTIF($L$2:L269, MemberOrgsData[Auditee Name]),)+IF(MemberOrgsData[AUDITYEAR] &lt;&gt; SelectFiscalYear, 1, 0),0)), "")</f>
        <v/>
      </c>
    </row>
    <row r="271" spans="1:12" x14ac:dyDescent="0.25">
      <c r="A271">
        <v>265</v>
      </c>
      <c r="B271" t="str">
        <f>IF($A271 &gt; MemberOrgs_NumRow, "", IFERROR(IF(SelectMemberOrgs = "*", $A271, _xlfn.AGGREGATE(15, 6, (1/(MemberOrgsData[Auditee Name] = SelectMemberOrgs))*ROW(MemberOrgsData[Auditee Name])*(1/(MemberOrgsData[AUDITYEAR] = SelectFiscalYear))*(MemberOrgsData[AUDITYEAR] = SelectFiscalYear), $A271)-MemberOrgs_TopRow), ""))</f>
        <v/>
      </c>
      <c r="C271" t="str">
        <f>IFERROR(IF(OR(INDEX(MemberOrgsData[BudgetApprop?], MemberOrgs_Control[[#This Row],[Row]]) = "No", IFERROR(INDEX(BudgetAppropData[President % Change], MATCH(INDEX(MemberOrgsData[CFDA], MemberOrgs_Control[[#This Row],[Row]]), BudgetAppropData[CFDA], 0)), 0) = 0),"", MemberOrgs_Control[[#This Row],[Row]]), "")</f>
        <v/>
      </c>
      <c r="L271" t="str">
        <f t="array" ref="L271">IFERROR(INDEX(MemberOrgsData[Auditee Name], MATCH(0, INDEX(COUNTIF($L$2:L270, MemberOrgsData[Auditee Name]),)+IF(MemberOrgsData[AUDITYEAR] &lt;&gt; SelectFiscalYear, 1, 0),0)), "")</f>
        <v/>
      </c>
    </row>
    <row r="272" spans="1:12" x14ac:dyDescent="0.25">
      <c r="A272">
        <v>266</v>
      </c>
      <c r="B272" t="str">
        <f>IF($A272 &gt; MemberOrgs_NumRow, "", IFERROR(IF(SelectMemberOrgs = "*", $A272, _xlfn.AGGREGATE(15, 6, (1/(MemberOrgsData[Auditee Name] = SelectMemberOrgs))*ROW(MemberOrgsData[Auditee Name])*(1/(MemberOrgsData[AUDITYEAR] = SelectFiscalYear))*(MemberOrgsData[AUDITYEAR] = SelectFiscalYear), $A272)-MemberOrgs_TopRow), ""))</f>
        <v/>
      </c>
      <c r="C272" t="str">
        <f>IFERROR(IF(OR(INDEX(MemberOrgsData[BudgetApprop?], MemberOrgs_Control[[#This Row],[Row]]) = "No", IFERROR(INDEX(BudgetAppropData[President % Change], MATCH(INDEX(MemberOrgsData[CFDA], MemberOrgs_Control[[#This Row],[Row]]), BudgetAppropData[CFDA], 0)), 0) = 0),"", MemberOrgs_Control[[#This Row],[Row]]), "")</f>
        <v/>
      </c>
      <c r="L272" t="str">
        <f t="array" ref="L272">IFERROR(INDEX(MemberOrgsData[Auditee Name], MATCH(0, INDEX(COUNTIF($L$2:L271, MemberOrgsData[Auditee Name]),)+IF(MemberOrgsData[AUDITYEAR] &lt;&gt; SelectFiscalYear, 1, 0),0)), "")</f>
        <v/>
      </c>
    </row>
    <row r="273" spans="1:12" x14ac:dyDescent="0.25">
      <c r="A273">
        <v>267</v>
      </c>
      <c r="B273" t="str">
        <f>IF($A273 &gt; MemberOrgs_NumRow, "", IFERROR(IF(SelectMemberOrgs = "*", $A273, _xlfn.AGGREGATE(15, 6, (1/(MemberOrgsData[Auditee Name] = SelectMemberOrgs))*ROW(MemberOrgsData[Auditee Name])*(1/(MemberOrgsData[AUDITYEAR] = SelectFiscalYear))*(MemberOrgsData[AUDITYEAR] = SelectFiscalYear), $A273)-MemberOrgs_TopRow), ""))</f>
        <v/>
      </c>
      <c r="C273" t="str">
        <f>IFERROR(IF(OR(INDEX(MemberOrgsData[BudgetApprop?], MemberOrgs_Control[[#This Row],[Row]]) = "No", IFERROR(INDEX(BudgetAppropData[President % Change], MATCH(INDEX(MemberOrgsData[CFDA], MemberOrgs_Control[[#This Row],[Row]]), BudgetAppropData[CFDA], 0)), 0) = 0),"", MemberOrgs_Control[[#This Row],[Row]]), "")</f>
        <v/>
      </c>
      <c r="L273" t="str">
        <f t="array" ref="L273">IFERROR(INDEX(MemberOrgsData[Auditee Name], MATCH(0, INDEX(COUNTIF($L$2:L272, MemberOrgsData[Auditee Name]),)+IF(MemberOrgsData[AUDITYEAR] &lt;&gt; SelectFiscalYear, 1, 0),0)), "")</f>
        <v/>
      </c>
    </row>
    <row r="274" spans="1:12" x14ac:dyDescent="0.25">
      <c r="A274">
        <v>268</v>
      </c>
      <c r="B274" t="str">
        <f>IF($A274 &gt; MemberOrgs_NumRow, "", IFERROR(IF(SelectMemberOrgs = "*", $A274, _xlfn.AGGREGATE(15, 6, (1/(MemberOrgsData[Auditee Name] = SelectMemberOrgs))*ROW(MemberOrgsData[Auditee Name])*(1/(MemberOrgsData[AUDITYEAR] = SelectFiscalYear))*(MemberOrgsData[AUDITYEAR] = SelectFiscalYear), $A274)-MemberOrgs_TopRow), ""))</f>
        <v/>
      </c>
      <c r="C274" t="str">
        <f>IFERROR(IF(OR(INDEX(MemberOrgsData[BudgetApprop?], MemberOrgs_Control[[#This Row],[Row]]) = "No", IFERROR(INDEX(BudgetAppropData[President % Change], MATCH(INDEX(MemberOrgsData[CFDA], MemberOrgs_Control[[#This Row],[Row]]), BudgetAppropData[CFDA], 0)), 0) = 0),"", MemberOrgs_Control[[#This Row],[Row]]), "")</f>
        <v/>
      </c>
    </row>
    <row r="275" spans="1:12" x14ac:dyDescent="0.25">
      <c r="A275">
        <v>269</v>
      </c>
      <c r="B275" t="str">
        <f>IF($A275 &gt; MemberOrgs_NumRow, "", IFERROR(IF(SelectMemberOrgs = "*", $A275, _xlfn.AGGREGATE(15, 6, (1/(MemberOrgsData[Auditee Name] = SelectMemberOrgs))*ROW(MemberOrgsData[Auditee Name])*(1/(MemberOrgsData[AUDITYEAR] = SelectFiscalYear))*(MemberOrgsData[AUDITYEAR] = SelectFiscalYear), $A275)-MemberOrgs_TopRow), ""))</f>
        <v/>
      </c>
      <c r="C275" t="str">
        <f>IFERROR(IF(OR(INDEX(MemberOrgsData[BudgetApprop?], MemberOrgs_Control[[#This Row],[Row]]) = "No", IFERROR(INDEX(BudgetAppropData[President % Change], MATCH(INDEX(MemberOrgsData[CFDA], MemberOrgs_Control[[#This Row],[Row]]), BudgetAppropData[CFDA], 0)), 0) = 0),"", MemberOrgs_Control[[#This Row],[Row]]), "")</f>
        <v/>
      </c>
    </row>
    <row r="276" spans="1:12" x14ac:dyDescent="0.25">
      <c r="A276">
        <v>270</v>
      </c>
      <c r="B276" t="str">
        <f>IF($A276 &gt; MemberOrgs_NumRow, "", IFERROR(IF(SelectMemberOrgs = "*", $A276, _xlfn.AGGREGATE(15, 6, (1/(MemberOrgsData[Auditee Name] = SelectMemberOrgs))*ROW(MemberOrgsData[Auditee Name])*(1/(MemberOrgsData[AUDITYEAR] = SelectFiscalYear))*(MemberOrgsData[AUDITYEAR] = SelectFiscalYear), $A276)-MemberOrgs_TopRow), ""))</f>
        <v/>
      </c>
      <c r="C276" t="str">
        <f>IFERROR(IF(OR(INDEX(MemberOrgsData[BudgetApprop?], MemberOrgs_Control[[#This Row],[Row]]) = "No", IFERROR(INDEX(BudgetAppropData[President % Change], MATCH(INDEX(MemberOrgsData[CFDA], MemberOrgs_Control[[#This Row],[Row]]), BudgetAppropData[CFDA], 0)), 0) = 0),"", MemberOrgs_Control[[#This Row],[Row]]), "")</f>
        <v/>
      </c>
    </row>
    <row r="277" spans="1:12" x14ac:dyDescent="0.25">
      <c r="A277">
        <v>271</v>
      </c>
      <c r="B277" t="str">
        <f>IF($A277 &gt; MemberOrgs_NumRow, "", IFERROR(IF(SelectMemberOrgs = "*", $A277, _xlfn.AGGREGATE(15, 6, (1/(MemberOrgsData[Auditee Name] = SelectMemberOrgs))*ROW(MemberOrgsData[Auditee Name])*(1/(MemberOrgsData[AUDITYEAR] = SelectFiscalYear))*(MemberOrgsData[AUDITYEAR] = SelectFiscalYear), $A277)-MemberOrgs_TopRow), ""))</f>
        <v/>
      </c>
      <c r="C277" t="str">
        <f>IFERROR(IF(OR(INDEX(MemberOrgsData[BudgetApprop?], MemberOrgs_Control[[#This Row],[Row]]) = "No", IFERROR(INDEX(BudgetAppropData[President % Change], MATCH(INDEX(MemberOrgsData[CFDA], MemberOrgs_Control[[#This Row],[Row]]), BudgetAppropData[CFDA], 0)), 0) = 0),"", MemberOrgs_Control[[#This Row],[Row]]), "")</f>
        <v/>
      </c>
    </row>
    <row r="278" spans="1:12" x14ac:dyDescent="0.25">
      <c r="A278">
        <v>272</v>
      </c>
      <c r="B278" t="str">
        <f>IF($A278 &gt; MemberOrgs_NumRow, "", IFERROR(IF(SelectMemberOrgs = "*", $A278, _xlfn.AGGREGATE(15, 6, (1/(MemberOrgsData[Auditee Name] = SelectMemberOrgs))*ROW(MemberOrgsData[Auditee Name])*(1/(MemberOrgsData[AUDITYEAR] = SelectFiscalYear))*(MemberOrgsData[AUDITYEAR] = SelectFiscalYear), $A278)-MemberOrgs_TopRow), ""))</f>
        <v/>
      </c>
      <c r="C278" t="str">
        <f>IFERROR(IF(OR(INDEX(MemberOrgsData[BudgetApprop?], MemberOrgs_Control[[#This Row],[Row]]) = "No", IFERROR(INDEX(BudgetAppropData[President % Change], MATCH(INDEX(MemberOrgsData[CFDA], MemberOrgs_Control[[#This Row],[Row]]), BudgetAppropData[CFDA], 0)), 0) = 0),"", MemberOrgs_Control[[#This Row],[Row]]), "")</f>
        <v/>
      </c>
    </row>
    <row r="279" spans="1:12" x14ac:dyDescent="0.25">
      <c r="A279">
        <v>273</v>
      </c>
      <c r="B279" t="str">
        <f>IF($A279 &gt; MemberOrgs_NumRow, "", IFERROR(IF(SelectMemberOrgs = "*", $A279, _xlfn.AGGREGATE(15, 6, (1/(MemberOrgsData[Auditee Name] = SelectMemberOrgs))*ROW(MemberOrgsData[Auditee Name])*(1/(MemberOrgsData[AUDITYEAR] = SelectFiscalYear))*(MemberOrgsData[AUDITYEAR] = SelectFiscalYear), $A279)-MemberOrgs_TopRow), ""))</f>
        <v/>
      </c>
      <c r="C279" t="str">
        <f>IFERROR(IF(OR(INDEX(MemberOrgsData[BudgetApprop?], MemberOrgs_Control[[#This Row],[Row]]) = "No", IFERROR(INDEX(BudgetAppropData[President % Change], MATCH(INDEX(MemberOrgsData[CFDA], MemberOrgs_Control[[#This Row],[Row]]), BudgetAppropData[CFDA], 0)), 0) = 0),"", MemberOrgs_Control[[#This Row],[Row]]), "")</f>
        <v/>
      </c>
    </row>
    <row r="280" spans="1:12" x14ac:dyDescent="0.25">
      <c r="A280">
        <v>274</v>
      </c>
      <c r="B280" t="str">
        <f>IF($A280 &gt; MemberOrgs_NumRow, "", IFERROR(IF(SelectMemberOrgs = "*", $A280, _xlfn.AGGREGATE(15, 6, (1/(MemberOrgsData[Auditee Name] = SelectMemberOrgs))*ROW(MemberOrgsData[Auditee Name])*(1/(MemberOrgsData[AUDITYEAR] = SelectFiscalYear))*(MemberOrgsData[AUDITYEAR] = SelectFiscalYear), $A280)-MemberOrgs_TopRow), ""))</f>
        <v/>
      </c>
      <c r="C280" t="str">
        <f>IFERROR(IF(OR(INDEX(MemberOrgsData[BudgetApprop?], MemberOrgs_Control[[#This Row],[Row]]) = "No", IFERROR(INDEX(BudgetAppropData[President % Change], MATCH(INDEX(MemberOrgsData[CFDA], MemberOrgs_Control[[#This Row],[Row]]), BudgetAppropData[CFDA], 0)), 0) = 0),"", MemberOrgs_Control[[#This Row],[Row]]), "")</f>
        <v/>
      </c>
    </row>
    <row r="281" spans="1:12" x14ac:dyDescent="0.25">
      <c r="A281">
        <v>275</v>
      </c>
      <c r="B281" t="str">
        <f>IF($A281 &gt; MemberOrgs_NumRow, "", IFERROR(IF(SelectMemberOrgs = "*", $A281, _xlfn.AGGREGATE(15, 6, (1/(MemberOrgsData[Auditee Name] = SelectMemberOrgs))*ROW(MemberOrgsData[Auditee Name])*(1/(MemberOrgsData[AUDITYEAR] = SelectFiscalYear))*(MemberOrgsData[AUDITYEAR] = SelectFiscalYear), $A281)-MemberOrgs_TopRow), ""))</f>
        <v/>
      </c>
      <c r="C281" t="str">
        <f>IFERROR(IF(OR(INDEX(MemberOrgsData[BudgetApprop?], MemberOrgs_Control[[#This Row],[Row]]) = "No", IFERROR(INDEX(BudgetAppropData[President % Change], MATCH(INDEX(MemberOrgsData[CFDA], MemberOrgs_Control[[#This Row],[Row]]), BudgetAppropData[CFDA], 0)), 0) = 0),"", MemberOrgs_Control[[#This Row],[Row]]), "")</f>
        <v/>
      </c>
    </row>
    <row r="282" spans="1:12" x14ac:dyDescent="0.25">
      <c r="A282">
        <v>276</v>
      </c>
      <c r="B282" t="str">
        <f>IF($A282 &gt; MemberOrgs_NumRow, "", IFERROR(IF(SelectMemberOrgs = "*", $A282, _xlfn.AGGREGATE(15, 6, (1/(MemberOrgsData[Auditee Name] = SelectMemberOrgs))*ROW(MemberOrgsData[Auditee Name])*(1/(MemberOrgsData[AUDITYEAR] = SelectFiscalYear))*(MemberOrgsData[AUDITYEAR] = SelectFiscalYear), $A282)-MemberOrgs_TopRow), ""))</f>
        <v/>
      </c>
      <c r="C282" t="str">
        <f>IFERROR(IF(OR(INDEX(MemberOrgsData[BudgetApprop?], MemberOrgs_Control[[#This Row],[Row]]) = "No", IFERROR(INDEX(BudgetAppropData[President % Change], MATCH(INDEX(MemberOrgsData[CFDA], MemberOrgs_Control[[#This Row],[Row]]), BudgetAppropData[CFDA], 0)), 0) = 0),"", MemberOrgs_Control[[#This Row],[Row]]), "")</f>
        <v/>
      </c>
    </row>
    <row r="283" spans="1:12" x14ac:dyDescent="0.25">
      <c r="A283">
        <v>277</v>
      </c>
      <c r="B283" t="str">
        <f>IF($A283 &gt; MemberOrgs_NumRow, "", IFERROR(IF(SelectMemberOrgs = "*", $A283, _xlfn.AGGREGATE(15, 6, (1/(MemberOrgsData[Auditee Name] = SelectMemberOrgs))*ROW(MemberOrgsData[Auditee Name])*(1/(MemberOrgsData[AUDITYEAR] = SelectFiscalYear))*(MemberOrgsData[AUDITYEAR] = SelectFiscalYear), $A283)-MemberOrgs_TopRow), ""))</f>
        <v/>
      </c>
      <c r="C283" t="str">
        <f>IFERROR(IF(OR(INDEX(MemberOrgsData[BudgetApprop?], MemberOrgs_Control[[#This Row],[Row]]) = "No", IFERROR(INDEX(BudgetAppropData[President % Change], MATCH(INDEX(MemberOrgsData[CFDA], MemberOrgs_Control[[#This Row],[Row]]), BudgetAppropData[CFDA], 0)), 0) = 0),"", MemberOrgs_Control[[#This Row],[Row]]), "")</f>
        <v/>
      </c>
    </row>
    <row r="284" spans="1:12" x14ac:dyDescent="0.25">
      <c r="A284">
        <v>278</v>
      </c>
      <c r="B284" t="str">
        <f>IF($A284 &gt; MemberOrgs_NumRow, "", IFERROR(IF(SelectMemberOrgs = "*", $A284, _xlfn.AGGREGATE(15, 6, (1/(MemberOrgsData[Auditee Name] = SelectMemberOrgs))*ROW(MemberOrgsData[Auditee Name])*(1/(MemberOrgsData[AUDITYEAR] = SelectFiscalYear))*(MemberOrgsData[AUDITYEAR] = SelectFiscalYear), $A284)-MemberOrgs_TopRow), ""))</f>
        <v/>
      </c>
      <c r="C284" t="str">
        <f>IFERROR(IF(OR(INDEX(MemberOrgsData[BudgetApprop?], MemberOrgs_Control[[#This Row],[Row]]) = "No", IFERROR(INDEX(BudgetAppropData[President % Change], MATCH(INDEX(MemberOrgsData[CFDA], MemberOrgs_Control[[#This Row],[Row]]), BudgetAppropData[CFDA], 0)), 0) = 0),"", MemberOrgs_Control[[#This Row],[Row]]), "")</f>
        <v/>
      </c>
    </row>
    <row r="285" spans="1:12" x14ac:dyDescent="0.25">
      <c r="A285">
        <v>279</v>
      </c>
      <c r="B285" t="str">
        <f>IF($A285 &gt; MemberOrgs_NumRow, "", IFERROR(IF(SelectMemberOrgs = "*", $A285, _xlfn.AGGREGATE(15, 6, (1/(MemberOrgsData[Auditee Name] = SelectMemberOrgs))*ROW(MemberOrgsData[Auditee Name])*(1/(MemberOrgsData[AUDITYEAR] = SelectFiscalYear))*(MemberOrgsData[AUDITYEAR] = SelectFiscalYear), $A285)-MemberOrgs_TopRow), ""))</f>
        <v/>
      </c>
      <c r="C285" t="str">
        <f>IFERROR(IF(OR(INDEX(MemberOrgsData[BudgetApprop?], MemberOrgs_Control[[#This Row],[Row]]) = "No", IFERROR(INDEX(BudgetAppropData[President % Change], MATCH(INDEX(MemberOrgsData[CFDA], MemberOrgs_Control[[#This Row],[Row]]), BudgetAppropData[CFDA], 0)), 0) = 0),"", MemberOrgs_Control[[#This Row],[Row]]), "")</f>
        <v/>
      </c>
    </row>
    <row r="286" spans="1:12" x14ac:dyDescent="0.25">
      <c r="A286">
        <v>280</v>
      </c>
      <c r="B286" t="str">
        <f>IF($A286 &gt; MemberOrgs_NumRow, "", IFERROR(IF(SelectMemberOrgs = "*", $A286, _xlfn.AGGREGATE(15, 6, (1/(MemberOrgsData[Auditee Name] = SelectMemberOrgs))*ROW(MemberOrgsData[Auditee Name])*(1/(MemberOrgsData[AUDITYEAR] = SelectFiscalYear))*(MemberOrgsData[AUDITYEAR] = SelectFiscalYear), $A286)-MemberOrgs_TopRow), ""))</f>
        <v/>
      </c>
      <c r="C286" t="str">
        <f>IFERROR(IF(OR(INDEX(MemberOrgsData[BudgetApprop?], MemberOrgs_Control[[#This Row],[Row]]) = "No", IFERROR(INDEX(BudgetAppropData[President % Change], MATCH(INDEX(MemberOrgsData[CFDA], MemberOrgs_Control[[#This Row],[Row]]), BudgetAppropData[CFDA], 0)), 0) = 0),"", MemberOrgs_Control[[#This Row],[Row]]), "")</f>
        <v/>
      </c>
    </row>
    <row r="287" spans="1:12" x14ac:dyDescent="0.25">
      <c r="A287">
        <v>281</v>
      </c>
      <c r="B287" t="str">
        <f>IF($A287 &gt; MemberOrgs_NumRow, "", IFERROR(IF(SelectMemberOrgs = "*", $A287, _xlfn.AGGREGATE(15, 6, (1/(MemberOrgsData[Auditee Name] = SelectMemberOrgs))*ROW(MemberOrgsData[Auditee Name])*(1/(MemberOrgsData[AUDITYEAR] = SelectFiscalYear))*(MemberOrgsData[AUDITYEAR] = SelectFiscalYear), $A287)-MemberOrgs_TopRow), ""))</f>
        <v/>
      </c>
      <c r="C287" t="str">
        <f>IFERROR(IF(OR(INDEX(MemberOrgsData[BudgetApprop?], MemberOrgs_Control[[#This Row],[Row]]) = "No", IFERROR(INDEX(BudgetAppropData[President % Change], MATCH(INDEX(MemberOrgsData[CFDA], MemberOrgs_Control[[#This Row],[Row]]), BudgetAppropData[CFDA], 0)), 0) = 0),"", MemberOrgs_Control[[#This Row],[Row]]), "")</f>
        <v/>
      </c>
    </row>
    <row r="288" spans="1:12" x14ac:dyDescent="0.25">
      <c r="A288">
        <v>282</v>
      </c>
      <c r="B288" t="str">
        <f>IF($A288 &gt; MemberOrgs_NumRow, "", IFERROR(IF(SelectMemberOrgs = "*", $A288, _xlfn.AGGREGATE(15, 6, (1/(MemberOrgsData[Auditee Name] = SelectMemberOrgs))*ROW(MemberOrgsData[Auditee Name])*(1/(MemberOrgsData[AUDITYEAR] = SelectFiscalYear))*(MemberOrgsData[AUDITYEAR] = SelectFiscalYear), $A288)-MemberOrgs_TopRow), ""))</f>
        <v/>
      </c>
      <c r="C288" t="str">
        <f>IFERROR(IF(OR(INDEX(MemberOrgsData[BudgetApprop?], MemberOrgs_Control[[#This Row],[Row]]) = "No", IFERROR(INDEX(BudgetAppropData[President % Change], MATCH(INDEX(MemberOrgsData[CFDA], MemberOrgs_Control[[#This Row],[Row]]), BudgetAppropData[CFDA], 0)), 0) = 0),"", MemberOrgs_Control[[#This Row],[Row]]), "")</f>
        <v/>
      </c>
    </row>
    <row r="289" spans="1:3" x14ac:dyDescent="0.25">
      <c r="A289">
        <v>283</v>
      </c>
      <c r="B289" t="str">
        <f>IF($A289 &gt; MemberOrgs_NumRow, "", IFERROR(IF(SelectMemberOrgs = "*", $A289, _xlfn.AGGREGATE(15, 6, (1/(MemberOrgsData[Auditee Name] = SelectMemberOrgs))*ROW(MemberOrgsData[Auditee Name])*(1/(MemberOrgsData[AUDITYEAR] = SelectFiscalYear))*(MemberOrgsData[AUDITYEAR] = SelectFiscalYear), $A289)-MemberOrgs_TopRow), ""))</f>
        <v/>
      </c>
      <c r="C289" t="str">
        <f>IFERROR(IF(OR(INDEX(MemberOrgsData[BudgetApprop?], MemberOrgs_Control[[#This Row],[Row]]) = "No", IFERROR(INDEX(BudgetAppropData[President % Change], MATCH(INDEX(MemberOrgsData[CFDA], MemberOrgs_Control[[#This Row],[Row]]), BudgetAppropData[CFDA], 0)), 0) = 0),"", MemberOrgs_Control[[#This Row],[Row]]), "")</f>
        <v/>
      </c>
    </row>
    <row r="290" spans="1:3" x14ac:dyDescent="0.25">
      <c r="A290">
        <v>284</v>
      </c>
      <c r="B290" t="str">
        <f>IF($A290 &gt; MemberOrgs_NumRow, "", IFERROR(IF(SelectMemberOrgs = "*", $A290, _xlfn.AGGREGATE(15, 6, (1/(MemberOrgsData[Auditee Name] = SelectMemberOrgs))*ROW(MemberOrgsData[Auditee Name])*(1/(MemberOrgsData[AUDITYEAR] = SelectFiscalYear))*(MemberOrgsData[AUDITYEAR] = SelectFiscalYear), $A290)-MemberOrgs_TopRow), ""))</f>
        <v/>
      </c>
      <c r="C290" t="str">
        <f>IFERROR(IF(OR(INDEX(MemberOrgsData[BudgetApprop?], MemberOrgs_Control[[#This Row],[Row]]) = "No", IFERROR(INDEX(BudgetAppropData[President % Change], MATCH(INDEX(MemberOrgsData[CFDA], MemberOrgs_Control[[#This Row],[Row]]), BudgetAppropData[CFDA], 0)), 0) = 0),"", MemberOrgs_Control[[#This Row],[Row]]), "")</f>
        <v/>
      </c>
    </row>
    <row r="291" spans="1:3" x14ac:dyDescent="0.25">
      <c r="A291">
        <v>285</v>
      </c>
      <c r="B291" t="str">
        <f>IF($A291 &gt; MemberOrgs_NumRow, "", IFERROR(IF(SelectMemberOrgs = "*", $A291, _xlfn.AGGREGATE(15, 6, (1/(MemberOrgsData[Auditee Name] = SelectMemberOrgs))*ROW(MemberOrgsData[Auditee Name])*(1/(MemberOrgsData[AUDITYEAR] = SelectFiscalYear))*(MemberOrgsData[AUDITYEAR] = SelectFiscalYear), $A291)-MemberOrgs_TopRow), ""))</f>
        <v/>
      </c>
      <c r="C291" t="str">
        <f>IFERROR(IF(OR(INDEX(MemberOrgsData[BudgetApprop?], MemberOrgs_Control[[#This Row],[Row]]) = "No", IFERROR(INDEX(BudgetAppropData[President % Change], MATCH(INDEX(MemberOrgsData[CFDA], MemberOrgs_Control[[#This Row],[Row]]), BudgetAppropData[CFDA], 0)), 0) = 0),"", MemberOrgs_Control[[#This Row],[Row]]), "")</f>
        <v/>
      </c>
    </row>
    <row r="292" spans="1:3" x14ac:dyDescent="0.25">
      <c r="A292">
        <v>286</v>
      </c>
      <c r="B292" t="str">
        <f>IF($A292 &gt; MemberOrgs_NumRow, "", IFERROR(IF(SelectMemberOrgs = "*", $A292, _xlfn.AGGREGATE(15, 6, (1/(MemberOrgsData[Auditee Name] = SelectMemberOrgs))*ROW(MemberOrgsData[Auditee Name])*(1/(MemberOrgsData[AUDITYEAR] = SelectFiscalYear))*(MemberOrgsData[AUDITYEAR] = SelectFiscalYear), $A292)-MemberOrgs_TopRow), ""))</f>
        <v/>
      </c>
      <c r="C292" t="str">
        <f>IFERROR(IF(OR(INDEX(MemberOrgsData[BudgetApprop?], MemberOrgs_Control[[#This Row],[Row]]) = "No", IFERROR(INDEX(BudgetAppropData[President % Change], MATCH(INDEX(MemberOrgsData[CFDA], MemberOrgs_Control[[#This Row],[Row]]), BudgetAppropData[CFDA], 0)), 0) = 0),"", MemberOrgs_Control[[#This Row],[Row]]), "")</f>
        <v/>
      </c>
    </row>
    <row r="293" spans="1:3" x14ac:dyDescent="0.25">
      <c r="A293">
        <v>287</v>
      </c>
      <c r="B293" t="str">
        <f>IF($A293 &gt; MemberOrgs_NumRow, "", IFERROR(IF(SelectMemberOrgs = "*", $A293, _xlfn.AGGREGATE(15, 6, (1/(MemberOrgsData[Auditee Name] = SelectMemberOrgs))*ROW(MemberOrgsData[Auditee Name])*(1/(MemberOrgsData[AUDITYEAR] = SelectFiscalYear))*(MemberOrgsData[AUDITYEAR] = SelectFiscalYear), $A293)-MemberOrgs_TopRow), ""))</f>
        <v/>
      </c>
      <c r="C293" t="str">
        <f>IFERROR(IF(OR(INDEX(MemberOrgsData[BudgetApprop?], MemberOrgs_Control[[#This Row],[Row]]) = "No", IFERROR(INDEX(BudgetAppropData[President % Change], MATCH(INDEX(MemberOrgsData[CFDA], MemberOrgs_Control[[#This Row],[Row]]), BudgetAppropData[CFDA], 0)), 0) = 0),"", MemberOrgs_Control[[#This Row],[Row]]), "")</f>
        <v/>
      </c>
    </row>
    <row r="294" spans="1:3" x14ac:dyDescent="0.25">
      <c r="A294">
        <v>288</v>
      </c>
      <c r="B294" t="str">
        <f>IF($A294 &gt; MemberOrgs_NumRow, "", IFERROR(IF(SelectMemberOrgs = "*", $A294, _xlfn.AGGREGATE(15, 6, (1/(MemberOrgsData[Auditee Name] = SelectMemberOrgs))*ROW(MemberOrgsData[Auditee Name])*(1/(MemberOrgsData[AUDITYEAR] = SelectFiscalYear))*(MemberOrgsData[AUDITYEAR] = SelectFiscalYear), $A294)-MemberOrgs_TopRow), ""))</f>
        <v/>
      </c>
      <c r="C294" t="str">
        <f>IFERROR(IF(OR(INDEX(MemberOrgsData[BudgetApprop?], MemberOrgs_Control[[#This Row],[Row]]) = "No", IFERROR(INDEX(BudgetAppropData[President % Change], MATCH(INDEX(MemberOrgsData[CFDA], MemberOrgs_Control[[#This Row],[Row]]), BudgetAppropData[CFDA], 0)), 0) = 0),"", MemberOrgs_Control[[#This Row],[Row]]), "")</f>
        <v/>
      </c>
    </row>
    <row r="295" spans="1:3" x14ac:dyDescent="0.25">
      <c r="A295">
        <v>289</v>
      </c>
      <c r="B295" t="str">
        <f>IF($A295 &gt; MemberOrgs_NumRow, "", IFERROR(IF(SelectMemberOrgs = "*", $A295, _xlfn.AGGREGATE(15, 6, (1/(MemberOrgsData[Auditee Name] = SelectMemberOrgs))*ROW(MemberOrgsData[Auditee Name])*(1/(MemberOrgsData[AUDITYEAR] = SelectFiscalYear))*(MemberOrgsData[AUDITYEAR] = SelectFiscalYear), $A295)-MemberOrgs_TopRow), ""))</f>
        <v/>
      </c>
      <c r="C295" t="str">
        <f>IFERROR(IF(OR(INDEX(MemberOrgsData[BudgetApprop?], MemberOrgs_Control[[#This Row],[Row]]) = "No", IFERROR(INDEX(BudgetAppropData[President % Change], MATCH(INDEX(MemberOrgsData[CFDA], MemberOrgs_Control[[#This Row],[Row]]), BudgetAppropData[CFDA], 0)), 0) = 0),"", MemberOrgs_Control[[#This Row],[Row]]), "")</f>
        <v/>
      </c>
    </row>
    <row r="296" spans="1:3" x14ac:dyDescent="0.25">
      <c r="A296">
        <v>290</v>
      </c>
      <c r="B296" t="str">
        <f>IF($A296 &gt; MemberOrgs_NumRow, "", IFERROR(IF(SelectMemberOrgs = "*", $A296, _xlfn.AGGREGATE(15, 6, (1/(MemberOrgsData[Auditee Name] = SelectMemberOrgs))*ROW(MemberOrgsData[Auditee Name])*(1/(MemberOrgsData[AUDITYEAR] = SelectFiscalYear))*(MemberOrgsData[AUDITYEAR] = SelectFiscalYear), $A296)-MemberOrgs_TopRow), ""))</f>
        <v/>
      </c>
      <c r="C296" t="str">
        <f>IFERROR(IF(OR(INDEX(MemberOrgsData[BudgetApprop?], MemberOrgs_Control[[#This Row],[Row]]) = "No", IFERROR(INDEX(BudgetAppropData[President % Change], MATCH(INDEX(MemberOrgsData[CFDA], MemberOrgs_Control[[#This Row],[Row]]), BudgetAppropData[CFDA], 0)), 0) = 0),"", MemberOrgs_Control[[#This Row],[Row]]), "")</f>
        <v/>
      </c>
    </row>
    <row r="297" spans="1:3" x14ac:dyDescent="0.25">
      <c r="A297">
        <v>291</v>
      </c>
      <c r="B297" t="str">
        <f>IF($A297 &gt; MemberOrgs_NumRow, "", IFERROR(IF(SelectMemberOrgs = "*", $A297, _xlfn.AGGREGATE(15, 6, (1/(MemberOrgsData[Auditee Name] = SelectMemberOrgs))*ROW(MemberOrgsData[Auditee Name])*(1/(MemberOrgsData[AUDITYEAR] = SelectFiscalYear))*(MemberOrgsData[AUDITYEAR] = SelectFiscalYear), $A297)-MemberOrgs_TopRow), ""))</f>
        <v/>
      </c>
      <c r="C297" t="str">
        <f>IFERROR(IF(OR(INDEX(MemberOrgsData[BudgetApprop?], MemberOrgs_Control[[#This Row],[Row]]) = "No", IFERROR(INDEX(BudgetAppropData[President % Change], MATCH(INDEX(MemberOrgsData[CFDA], MemberOrgs_Control[[#This Row],[Row]]), BudgetAppropData[CFDA], 0)), 0) = 0),"", MemberOrgs_Control[[#This Row],[Row]]), "")</f>
        <v/>
      </c>
    </row>
    <row r="298" spans="1:3" x14ac:dyDescent="0.25">
      <c r="A298">
        <v>292</v>
      </c>
      <c r="B298" t="str">
        <f>IF($A298 &gt; MemberOrgs_NumRow, "", IFERROR(IF(SelectMemberOrgs = "*", $A298, _xlfn.AGGREGATE(15, 6, (1/(MemberOrgsData[Auditee Name] = SelectMemberOrgs))*ROW(MemberOrgsData[Auditee Name])*(1/(MemberOrgsData[AUDITYEAR] = SelectFiscalYear))*(MemberOrgsData[AUDITYEAR] = SelectFiscalYear), $A298)-MemberOrgs_TopRow), ""))</f>
        <v/>
      </c>
      <c r="C298" t="str">
        <f>IFERROR(IF(OR(INDEX(MemberOrgsData[BudgetApprop?], MemberOrgs_Control[[#This Row],[Row]]) = "No", IFERROR(INDEX(BudgetAppropData[President % Change], MATCH(INDEX(MemberOrgsData[CFDA], MemberOrgs_Control[[#This Row],[Row]]), BudgetAppropData[CFDA], 0)), 0) = 0),"", MemberOrgs_Control[[#This Row],[Row]]), "")</f>
        <v/>
      </c>
    </row>
    <row r="299" spans="1:3" x14ac:dyDescent="0.25">
      <c r="A299">
        <v>293</v>
      </c>
      <c r="B299" t="str">
        <f>IF($A299 &gt; MemberOrgs_NumRow, "", IFERROR(IF(SelectMemberOrgs = "*", $A299, _xlfn.AGGREGATE(15, 6, (1/(MemberOrgsData[Auditee Name] = SelectMemberOrgs))*ROW(MemberOrgsData[Auditee Name])*(1/(MemberOrgsData[AUDITYEAR] = SelectFiscalYear))*(MemberOrgsData[AUDITYEAR] = SelectFiscalYear), $A299)-MemberOrgs_TopRow), ""))</f>
        <v/>
      </c>
      <c r="C299" t="str">
        <f>IFERROR(IF(OR(INDEX(MemberOrgsData[BudgetApprop?], MemberOrgs_Control[[#This Row],[Row]]) = "No", IFERROR(INDEX(BudgetAppropData[President % Change], MATCH(INDEX(MemberOrgsData[CFDA], MemberOrgs_Control[[#This Row],[Row]]), BudgetAppropData[CFDA], 0)), 0) = 0),"", MemberOrgs_Control[[#This Row],[Row]]), "")</f>
        <v/>
      </c>
    </row>
    <row r="300" spans="1:3" x14ac:dyDescent="0.25">
      <c r="A300">
        <v>294</v>
      </c>
      <c r="B300" t="str">
        <f>IF($A300 &gt; MemberOrgs_NumRow, "", IFERROR(IF(SelectMemberOrgs = "*", $A300, _xlfn.AGGREGATE(15, 6, (1/(MemberOrgsData[Auditee Name] = SelectMemberOrgs))*ROW(MemberOrgsData[Auditee Name])*(1/(MemberOrgsData[AUDITYEAR] = SelectFiscalYear))*(MemberOrgsData[AUDITYEAR] = SelectFiscalYear), $A300)-MemberOrgs_TopRow), ""))</f>
        <v/>
      </c>
      <c r="C300" t="str">
        <f>IFERROR(IF(OR(INDEX(MemberOrgsData[BudgetApprop?], MemberOrgs_Control[[#This Row],[Row]]) = "No", IFERROR(INDEX(BudgetAppropData[President % Change], MATCH(INDEX(MemberOrgsData[CFDA], MemberOrgs_Control[[#This Row],[Row]]), BudgetAppropData[CFDA], 0)), 0) = 0),"", MemberOrgs_Control[[#This Row],[Row]]), "")</f>
        <v/>
      </c>
    </row>
    <row r="301" spans="1:3" x14ac:dyDescent="0.25">
      <c r="A301">
        <v>295</v>
      </c>
      <c r="B301" t="str">
        <f>IF($A301 &gt; MemberOrgs_NumRow, "", IFERROR(IF(SelectMemberOrgs = "*", $A301, _xlfn.AGGREGATE(15, 6, (1/(MemberOrgsData[Auditee Name] = SelectMemberOrgs))*ROW(MemberOrgsData[Auditee Name])*(1/(MemberOrgsData[AUDITYEAR] = SelectFiscalYear))*(MemberOrgsData[AUDITYEAR] = SelectFiscalYear), $A301)-MemberOrgs_TopRow), ""))</f>
        <v/>
      </c>
      <c r="C301" t="str">
        <f>IFERROR(IF(OR(INDEX(MemberOrgsData[BudgetApprop?], MemberOrgs_Control[[#This Row],[Row]]) = "No", IFERROR(INDEX(BudgetAppropData[President % Change], MATCH(INDEX(MemberOrgsData[CFDA], MemberOrgs_Control[[#This Row],[Row]]), BudgetAppropData[CFDA], 0)), 0) = 0),"", MemberOrgs_Control[[#This Row],[Row]]), "")</f>
        <v/>
      </c>
    </row>
    <row r="302" spans="1:3" x14ac:dyDescent="0.25">
      <c r="A302">
        <v>296</v>
      </c>
      <c r="B302" t="str">
        <f>IF($A302 &gt; MemberOrgs_NumRow, "", IFERROR(IF(SelectMemberOrgs = "*", $A302, _xlfn.AGGREGATE(15, 6, (1/(MemberOrgsData[Auditee Name] = SelectMemberOrgs))*ROW(MemberOrgsData[Auditee Name])*(1/(MemberOrgsData[AUDITYEAR] = SelectFiscalYear))*(MemberOrgsData[AUDITYEAR] = SelectFiscalYear), $A302)-MemberOrgs_TopRow), ""))</f>
        <v/>
      </c>
      <c r="C302" t="str">
        <f>IFERROR(IF(OR(INDEX(MemberOrgsData[BudgetApprop?], MemberOrgs_Control[[#This Row],[Row]]) = "No", IFERROR(INDEX(BudgetAppropData[President % Change], MATCH(INDEX(MemberOrgsData[CFDA], MemberOrgs_Control[[#This Row],[Row]]), BudgetAppropData[CFDA], 0)), 0) = 0),"", MemberOrgs_Control[[#This Row],[Row]]), "")</f>
        <v/>
      </c>
    </row>
    <row r="303" spans="1:3" x14ac:dyDescent="0.25">
      <c r="A303">
        <v>297</v>
      </c>
      <c r="B303" t="str">
        <f>IF($A303 &gt; MemberOrgs_NumRow, "", IFERROR(IF(SelectMemberOrgs = "*", $A303, _xlfn.AGGREGATE(15, 6, (1/(MemberOrgsData[Auditee Name] = SelectMemberOrgs))*ROW(MemberOrgsData[Auditee Name])*(1/(MemberOrgsData[AUDITYEAR] = SelectFiscalYear))*(MemberOrgsData[AUDITYEAR] = SelectFiscalYear), $A303)-MemberOrgs_TopRow), ""))</f>
        <v/>
      </c>
      <c r="C303" t="str">
        <f>IFERROR(IF(OR(INDEX(MemberOrgsData[BudgetApprop?], MemberOrgs_Control[[#This Row],[Row]]) = "No", IFERROR(INDEX(BudgetAppropData[President % Change], MATCH(INDEX(MemberOrgsData[CFDA], MemberOrgs_Control[[#This Row],[Row]]), BudgetAppropData[CFDA], 0)), 0) = 0),"", MemberOrgs_Control[[#This Row],[Row]]), "")</f>
        <v/>
      </c>
    </row>
    <row r="304" spans="1:3" x14ac:dyDescent="0.25">
      <c r="A304">
        <v>298</v>
      </c>
      <c r="B304" t="str">
        <f>IF($A304 &gt; MemberOrgs_NumRow, "", IFERROR(IF(SelectMemberOrgs = "*", $A304, _xlfn.AGGREGATE(15, 6, (1/(MemberOrgsData[Auditee Name] = SelectMemberOrgs))*ROW(MemberOrgsData[Auditee Name])*(1/(MemberOrgsData[AUDITYEAR] = SelectFiscalYear))*(MemberOrgsData[AUDITYEAR] = SelectFiscalYear), $A304)-MemberOrgs_TopRow), ""))</f>
        <v/>
      </c>
      <c r="C304" t="str">
        <f>IFERROR(IF(OR(INDEX(MemberOrgsData[BudgetApprop?], MemberOrgs_Control[[#This Row],[Row]]) = "No", IFERROR(INDEX(BudgetAppropData[President % Change], MATCH(INDEX(MemberOrgsData[CFDA], MemberOrgs_Control[[#This Row],[Row]]), BudgetAppropData[CFDA], 0)), 0) = 0),"", MemberOrgs_Control[[#This Row],[Row]]), "")</f>
        <v/>
      </c>
    </row>
    <row r="305" spans="1:3" x14ac:dyDescent="0.25">
      <c r="A305">
        <v>299</v>
      </c>
      <c r="B305" t="str">
        <f>IF($A305 &gt; MemberOrgs_NumRow, "", IFERROR(IF(SelectMemberOrgs = "*", $A305, _xlfn.AGGREGATE(15, 6, (1/(MemberOrgsData[Auditee Name] = SelectMemberOrgs))*ROW(MemberOrgsData[Auditee Name])*(1/(MemberOrgsData[AUDITYEAR] = SelectFiscalYear))*(MemberOrgsData[AUDITYEAR] = SelectFiscalYear), $A305)-MemberOrgs_TopRow), ""))</f>
        <v/>
      </c>
      <c r="C305" t="str">
        <f>IFERROR(IF(OR(INDEX(MemberOrgsData[BudgetApprop?], MemberOrgs_Control[[#This Row],[Row]]) = "No", IFERROR(INDEX(BudgetAppropData[President % Change], MATCH(INDEX(MemberOrgsData[CFDA], MemberOrgs_Control[[#This Row],[Row]]), BudgetAppropData[CFDA], 0)), 0) = 0),"", MemberOrgs_Control[[#This Row],[Row]]), "")</f>
        <v/>
      </c>
    </row>
    <row r="306" spans="1:3" x14ac:dyDescent="0.25">
      <c r="A306">
        <v>300</v>
      </c>
      <c r="B306" t="str">
        <f>IF($A306 &gt; MemberOrgs_NumRow, "", IFERROR(IF(SelectMemberOrgs = "*", $A306, _xlfn.AGGREGATE(15, 6, (1/(MemberOrgsData[Auditee Name] = SelectMemberOrgs))*ROW(MemberOrgsData[Auditee Name])*(1/(MemberOrgsData[AUDITYEAR] = SelectFiscalYear))*(MemberOrgsData[AUDITYEAR] = SelectFiscalYear), $A306)-MemberOrgs_TopRow), ""))</f>
        <v/>
      </c>
      <c r="C306" t="str">
        <f>IFERROR(IF(OR(INDEX(MemberOrgsData[BudgetApprop?], MemberOrgs_Control[[#This Row],[Row]]) = "No", IFERROR(INDEX(BudgetAppropData[President % Change], MATCH(INDEX(MemberOrgsData[CFDA], MemberOrgs_Control[[#This Row],[Row]]), BudgetAppropData[CFDA], 0)), 0) = 0),"", MemberOrgs_Control[[#This Row],[Row]]), "")</f>
        <v/>
      </c>
    </row>
    <row r="307" spans="1:3" x14ac:dyDescent="0.25">
      <c r="A307">
        <v>301</v>
      </c>
      <c r="B307" t="str">
        <f>IF($A307 &gt; MemberOrgs_NumRow, "", IFERROR(IF(SelectMemberOrgs = "*", $A307, _xlfn.AGGREGATE(15, 6, (1/(MemberOrgsData[Auditee Name] = SelectMemberOrgs))*ROW(MemberOrgsData[Auditee Name])*(1/(MemberOrgsData[AUDITYEAR] = SelectFiscalYear))*(MemberOrgsData[AUDITYEAR] = SelectFiscalYear), $A307)-MemberOrgs_TopRow), ""))</f>
        <v/>
      </c>
      <c r="C307" t="str">
        <f>IFERROR(IF(OR(INDEX(MemberOrgsData[BudgetApprop?], MemberOrgs_Control[[#This Row],[Row]]) = "No", IFERROR(INDEX(BudgetAppropData[President % Change], MATCH(INDEX(MemberOrgsData[CFDA], MemberOrgs_Control[[#This Row],[Row]]), BudgetAppropData[CFDA], 0)), 0) = 0),"", MemberOrgs_Control[[#This Row],[Row]]), "")</f>
        <v/>
      </c>
    </row>
    <row r="308" spans="1:3" x14ac:dyDescent="0.25">
      <c r="A308">
        <v>302</v>
      </c>
      <c r="B308" t="str">
        <f>IF($A308 &gt; MemberOrgs_NumRow, "", IFERROR(IF(SelectMemberOrgs = "*", $A308, _xlfn.AGGREGATE(15, 6, (1/(MemberOrgsData[Auditee Name] = SelectMemberOrgs))*ROW(MemberOrgsData[Auditee Name])*(1/(MemberOrgsData[AUDITYEAR] = SelectFiscalYear))*(MemberOrgsData[AUDITYEAR] = SelectFiscalYear), $A308)-MemberOrgs_TopRow), ""))</f>
        <v/>
      </c>
      <c r="C308" t="str">
        <f>IFERROR(IF(OR(INDEX(MemberOrgsData[BudgetApprop?], MemberOrgs_Control[[#This Row],[Row]]) = "No", IFERROR(INDEX(BudgetAppropData[President % Change], MATCH(INDEX(MemberOrgsData[CFDA], MemberOrgs_Control[[#This Row],[Row]]), BudgetAppropData[CFDA], 0)), 0) = 0),"", MemberOrgs_Control[[#This Row],[Row]]), "")</f>
        <v/>
      </c>
    </row>
    <row r="309" spans="1:3" x14ac:dyDescent="0.25">
      <c r="A309">
        <v>303</v>
      </c>
      <c r="B309" t="str">
        <f>IF($A309 &gt; MemberOrgs_NumRow, "", IFERROR(IF(SelectMemberOrgs = "*", $A309, _xlfn.AGGREGATE(15, 6, (1/(MemberOrgsData[Auditee Name] = SelectMemberOrgs))*ROW(MemberOrgsData[Auditee Name])*(1/(MemberOrgsData[AUDITYEAR] = SelectFiscalYear))*(MemberOrgsData[AUDITYEAR] = SelectFiscalYear), $A309)-MemberOrgs_TopRow), ""))</f>
        <v/>
      </c>
      <c r="C309" t="str">
        <f>IFERROR(IF(OR(INDEX(MemberOrgsData[BudgetApprop?], MemberOrgs_Control[[#This Row],[Row]]) = "No", IFERROR(INDEX(BudgetAppropData[President % Change], MATCH(INDEX(MemberOrgsData[CFDA], MemberOrgs_Control[[#This Row],[Row]]), BudgetAppropData[CFDA], 0)), 0) = 0),"", MemberOrgs_Control[[#This Row],[Row]]), "")</f>
        <v/>
      </c>
    </row>
    <row r="310" spans="1:3" x14ac:dyDescent="0.25">
      <c r="A310">
        <v>304</v>
      </c>
      <c r="B310" t="str">
        <f>IF($A310 &gt; MemberOrgs_NumRow, "", IFERROR(IF(SelectMemberOrgs = "*", $A310, _xlfn.AGGREGATE(15, 6, (1/(MemberOrgsData[Auditee Name] = SelectMemberOrgs))*ROW(MemberOrgsData[Auditee Name])*(1/(MemberOrgsData[AUDITYEAR] = SelectFiscalYear))*(MemberOrgsData[AUDITYEAR] = SelectFiscalYear), $A310)-MemberOrgs_TopRow), ""))</f>
        <v/>
      </c>
      <c r="C310" t="str">
        <f>IFERROR(IF(OR(INDEX(MemberOrgsData[BudgetApprop?], MemberOrgs_Control[[#This Row],[Row]]) = "No", IFERROR(INDEX(BudgetAppropData[President % Change], MATCH(INDEX(MemberOrgsData[CFDA], MemberOrgs_Control[[#This Row],[Row]]), BudgetAppropData[CFDA], 0)), 0) = 0),"", MemberOrgs_Control[[#This Row],[Row]]), "")</f>
        <v/>
      </c>
    </row>
    <row r="311" spans="1:3" x14ac:dyDescent="0.25">
      <c r="A311">
        <v>305</v>
      </c>
      <c r="B311" t="str">
        <f>IF($A311 &gt; MemberOrgs_NumRow, "", IFERROR(IF(SelectMemberOrgs = "*", $A311, _xlfn.AGGREGATE(15, 6, (1/(MemberOrgsData[Auditee Name] = SelectMemberOrgs))*ROW(MemberOrgsData[Auditee Name])*(1/(MemberOrgsData[AUDITYEAR] = SelectFiscalYear))*(MemberOrgsData[AUDITYEAR] = SelectFiscalYear), $A311)-MemberOrgs_TopRow), ""))</f>
        <v/>
      </c>
      <c r="C311" t="str">
        <f>IFERROR(IF(OR(INDEX(MemberOrgsData[BudgetApprop?], MemberOrgs_Control[[#This Row],[Row]]) = "No", IFERROR(INDEX(BudgetAppropData[President % Change], MATCH(INDEX(MemberOrgsData[CFDA], MemberOrgs_Control[[#This Row],[Row]]), BudgetAppropData[CFDA], 0)), 0) = 0),"", MemberOrgs_Control[[#This Row],[Row]]), "")</f>
        <v/>
      </c>
    </row>
    <row r="312" spans="1:3" x14ac:dyDescent="0.25">
      <c r="A312">
        <v>306</v>
      </c>
      <c r="B312" t="str">
        <f>IF($A312 &gt; MemberOrgs_NumRow, "", IFERROR(IF(SelectMemberOrgs = "*", $A312, _xlfn.AGGREGATE(15, 6, (1/(MemberOrgsData[Auditee Name] = SelectMemberOrgs))*ROW(MemberOrgsData[Auditee Name])*(1/(MemberOrgsData[AUDITYEAR] = SelectFiscalYear))*(MemberOrgsData[AUDITYEAR] = SelectFiscalYear), $A312)-MemberOrgs_TopRow), ""))</f>
        <v/>
      </c>
      <c r="C312" t="str">
        <f>IFERROR(IF(OR(INDEX(MemberOrgsData[BudgetApprop?], MemberOrgs_Control[[#This Row],[Row]]) = "No", IFERROR(INDEX(BudgetAppropData[President % Change], MATCH(INDEX(MemberOrgsData[CFDA], MemberOrgs_Control[[#This Row],[Row]]), BudgetAppropData[CFDA], 0)), 0) = 0),"", MemberOrgs_Control[[#This Row],[Row]]), "")</f>
        <v/>
      </c>
    </row>
    <row r="313" spans="1:3" x14ac:dyDescent="0.25">
      <c r="A313">
        <v>307</v>
      </c>
      <c r="B313" t="str">
        <f>IF($A313 &gt; MemberOrgs_NumRow, "", IFERROR(IF(SelectMemberOrgs = "*", $A313, _xlfn.AGGREGATE(15, 6, (1/(MemberOrgsData[Auditee Name] = SelectMemberOrgs))*ROW(MemberOrgsData[Auditee Name])*(1/(MemberOrgsData[AUDITYEAR] = SelectFiscalYear))*(MemberOrgsData[AUDITYEAR] = SelectFiscalYear), $A313)-MemberOrgs_TopRow), ""))</f>
        <v/>
      </c>
      <c r="C313" t="str">
        <f>IFERROR(IF(OR(INDEX(MemberOrgsData[BudgetApprop?], MemberOrgs_Control[[#This Row],[Row]]) = "No", IFERROR(INDEX(BudgetAppropData[President % Change], MATCH(INDEX(MemberOrgsData[CFDA], MemberOrgs_Control[[#This Row],[Row]]), BudgetAppropData[CFDA], 0)), 0) = 0),"", MemberOrgs_Control[[#This Row],[Row]]), "")</f>
        <v/>
      </c>
    </row>
    <row r="314" spans="1:3" x14ac:dyDescent="0.25">
      <c r="A314">
        <v>308</v>
      </c>
      <c r="B314" t="str">
        <f>IF($A314 &gt; MemberOrgs_NumRow, "", IFERROR(IF(SelectMemberOrgs = "*", $A314, _xlfn.AGGREGATE(15, 6, (1/(MemberOrgsData[Auditee Name] = SelectMemberOrgs))*ROW(MemberOrgsData[Auditee Name])*(1/(MemberOrgsData[AUDITYEAR] = SelectFiscalYear))*(MemberOrgsData[AUDITYEAR] = SelectFiscalYear), $A314)-MemberOrgs_TopRow), ""))</f>
        <v/>
      </c>
      <c r="C314" t="str">
        <f>IFERROR(IF(OR(INDEX(MemberOrgsData[BudgetApprop?], MemberOrgs_Control[[#This Row],[Row]]) = "No", IFERROR(INDEX(BudgetAppropData[President % Change], MATCH(INDEX(MemberOrgsData[CFDA], MemberOrgs_Control[[#This Row],[Row]]), BudgetAppropData[CFDA], 0)), 0) = 0),"", MemberOrgs_Control[[#This Row],[Row]]), "")</f>
        <v/>
      </c>
    </row>
    <row r="315" spans="1:3" x14ac:dyDescent="0.25">
      <c r="A315">
        <v>309</v>
      </c>
      <c r="B315" t="str">
        <f>IF($A315 &gt; MemberOrgs_NumRow, "", IFERROR(IF(SelectMemberOrgs = "*", $A315, _xlfn.AGGREGATE(15, 6, (1/(MemberOrgsData[Auditee Name] = SelectMemberOrgs))*ROW(MemberOrgsData[Auditee Name])*(1/(MemberOrgsData[AUDITYEAR] = SelectFiscalYear))*(MemberOrgsData[AUDITYEAR] = SelectFiscalYear), $A315)-MemberOrgs_TopRow), ""))</f>
        <v/>
      </c>
      <c r="C315" t="str">
        <f>IFERROR(IF(OR(INDEX(MemberOrgsData[BudgetApprop?], MemberOrgs_Control[[#This Row],[Row]]) = "No", IFERROR(INDEX(BudgetAppropData[President % Change], MATCH(INDEX(MemberOrgsData[CFDA], MemberOrgs_Control[[#This Row],[Row]]), BudgetAppropData[CFDA], 0)), 0) = 0),"", MemberOrgs_Control[[#This Row],[Row]]), "")</f>
        <v/>
      </c>
    </row>
    <row r="316" spans="1:3" x14ac:dyDescent="0.25">
      <c r="A316">
        <v>310</v>
      </c>
      <c r="B316" t="str">
        <f>IF($A316 &gt; MemberOrgs_NumRow, "", IFERROR(IF(SelectMemberOrgs = "*", $A316, _xlfn.AGGREGATE(15, 6, (1/(MemberOrgsData[Auditee Name] = SelectMemberOrgs))*ROW(MemberOrgsData[Auditee Name])*(1/(MemberOrgsData[AUDITYEAR] = SelectFiscalYear))*(MemberOrgsData[AUDITYEAR] = SelectFiscalYear), $A316)-MemberOrgs_TopRow), ""))</f>
        <v/>
      </c>
      <c r="C316" t="str">
        <f>IFERROR(IF(OR(INDEX(MemberOrgsData[BudgetApprop?], MemberOrgs_Control[[#This Row],[Row]]) = "No", IFERROR(INDEX(BudgetAppropData[President % Change], MATCH(INDEX(MemberOrgsData[CFDA], MemberOrgs_Control[[#This Row],[Row]]), BudgetAppropData[CFDA], 0)), 0) = 0),"", MemberOrgs_Control[[#This Row],[Row]]), "")</f>
        <v/>
      </c>
    </row>
    <row r="317" spans="1:3" x14ac:dyDescent="0.25">
      <c r="A317">
        <v>311</v>
      </c>
      <c r="B317" t="str">
        <f>IF($A317 &gt; MemberOrgs_NumRow, "", IFERROR(IF(SelectMemberOrgs = "*", $A317, _xlfn.AGGREGATE(15, 6, (1/(MemberOrgsData[Auditee Name] = SelectMemberOrgs))*ROW(MemberOrgsData[Auditee Name])*(1/(MemberOrgsData[AUDITYEAR] = SelectFiscalYear))*(MemberOrgsData[AUDITYEAR] = SelectFiscalYear), $A317)-MemberOrgs_TopRow), ""))</f>
        <v/>
      </c>
      <c r="C317" t="str">
        <f>IFERROR(IF(OR(INDEX(MemberOrgsData[BudgetApprop?], MemberOrgs_Control[[#This Row],[Row]]) = "No", IFERROR(INDEX(BudgetAppropData[President % Change], MATCH(INDEX(MemberOrgsData[CFDA], MemberOrgs_Control[[#This Row],[Row]]), BudgetAppropData[CFDA], 0)), 0) = 0),"", MemberOrgs_Control[[#This Row],[Row]]), "")</f>
        <v/>
      </c>
    </row>
    <row r="318" spans="1:3" x14ac:dyDescent="0.25">
      <c r="A318">
        <v>312</v>
      </c>
      <c r="B318" t="str">
        <f>IF($A318 &gt; MemberOrgs_NumRow, "", IFERROR(IF(SelectMemberOrgs = "*", $A318, _xlfn.AGGREGATE(15, 6, (1/(MemberOrgsData[Auditee Name] = SelectMemberOrgs))*ROW(MemberOrgsData[Auditee Name])*(1/(MemberOrgsData[AUDITYEAR] = SelectFiscalYear))*(MemberOrgsData[AUDITYEAR] = SelectFiscalYear), $A318)-MemberOrgs_TopRow), ""))</f>
        <v/>
      </c>
      <c r="C318" t="str">
        <f>IFERROR(IF(OR(INDEX(MemberOrgsData[BudgetApprop?], MemberOrgs_Control[[#This Row],[Row]]) = "No", IFERROR(INDEX(BudgetAppropData[President % Change], MATCH(INDEX(MemberOrgsData[CFDA], MemberOrgs_Control[[#This Row],[Row]]), BudgetAppropData[CFDA], 0)), 0) = 0),"", MemberOrgs_Control[[#This Row],[Row]]), "")</f>
        <v/>
      </c>
    </row>
    <row r="319" spans="1:3" x14ac:dyDescent="0.25">
      <c r="A319">
        <v>313</v>
      </c>
      <c r="B319" t="str">
        <f>IF($A319 &gt; MemberOrgs_NumRow, "", IFERROR(IF(SelectMemberOrgs = "*", $A319, _xlfn.AGGREGATE(15, 6, (1/(MemberOrgsData[Auditee Name] = SelectMemberOrgs))*ROW(MemberOrgsData[Auditee Name])*(1/(MemberOrgsData[AUDITYEAR] = SelectFiscalYear))*(MemberOrgsData[AUDITYEAR] = SelectFiscalYear), $A319)-MemberOrgs_TopRow), ""))</f>
        <v/>
      </c>
      <c r="C319" t="str">
        <f>IFERROR(IF(OR(INDEX(MemberOrgsData[BudgetApprop?], MemberOrgs_Control[[#This Row],[Row]]) = "No", IFERROR(INDEX(BudgetAppropData[President % Change], MATCH(INDEX(MemberOrgsData[CFDA], MemberOrgs_Control[[#This Row],[Row]]), BudgetAppropData[CFDA], 0)), 0) = 0),"", MemberOrgs_Control[[#This Row],[Row]]), "")</f>
        <v/>
      </c>
    </row>
    <row r="320" spans="1:3" x14ac:dyDescent="0.25">
      <c r="A320">
        <v>314</v>
      </c>
      <c r="B320" t="str">
        <f>IF($A320 &gt; MemberOrgs_NumRow, "", IFERROR(IF(SelectMemberOrgs = "*", $A320, _xlfn.AGGREGATE(15, 6, (1/(MemberOrgsData[Auditee Name] = SelectMemberOrgs))*ROW(MemberOrgsData[Auditee Name])*(1/(MemberOrgsData[AUDITYEAR] = SelectFiscalYear))*(MemberOrgsData[AUDITYEAR] = SelectFiscalYear), $A320)-MemberOrgs_TopRow), ""))</f>
        <v/>
      </c>
      <c r="C320" t="str">
        <f>IFERROR(IF(OR(INDEX(MemberOrgsData[BudgetApprop?], MemberOrgs_Control[[#This Row],[Row]]) = "No", IFERROR(INDEX(BudgetAppropData[President % Change], MATCH(INDEX(MemberOrgsData[CFDA], MemberOrgs_Control[[#This Row],[Row]]), BudgetAppropData[CFDA], 0)), 0) = 0),"", MemberOrgs_Control[[#This Row],[Row]]), "")</f>
        <v/>
      </c>
    </row>
    <row r="321" spans="1:3" x14ac:dyDescent="0.25">
      <c r="A321">
        <v>315</v>
      </c>
      <c r="B321" t="str">
        <f>IF($A321 &gt; MemberOrgs_NumRow, "", IFERROR(IF(SelectMemberOrgs = "*", $A321, _xlfn.AGGREGATE(15, 6, (1/(MemberOrgsData[Auditee Name] = SelectMemberOrgs))*ROW(MemberOrgsData[Auditee Name])*(1/(MemberOrgsData[AUDITYEAR] = SelectFiscalYear))*(MemberOrgsData[AUDITYEAR] = SelectFiscalYear), $A321)-MemberOrgs_TopRow), ""))</f>
        <v/>
      </c>
      <c r="C321" t="str">
        <f>IFERROR(IF(OR(INDEX(MemberOrgsData[BudgetApprop?], MemberOrgs_Control[[#This Row],[Row]]) = "No", IFERROR(INDEX(BudgetAppropData[President % Change], MATCH(INDEX(MemberOrgsData[CFDA], MemberOrgs_Control[[#This Row],[Row]]), BudgetAppropData[CFDA], 0)), 0) = 0),"", MemberOrgs_Control[[#This Row],[Row]]), "")</f>
        <v/>
      </c>
    </row>
    <row r="322" spans="1:3" x14ac:dyDescent="0.25">
      <c r="A322">
        <v>316</v>
      </c>
      <c r="B322" t="str">
        <f>IF($A322 &gt; MemberOrgs_NumRow, "", IFERROR(IF(SelectMemberOrgs = "*", $A322, _xlfn.AGGREGATE(15, 6, (1/(MemberOrgsData[Auditee Name] = SelectMemberOrgs))*ROW(MemberOrgsData[Auditee Name])*(1/(MemberOrgsData[AUDITYEAR] = SelectFiscalYear))*(MemberOrgsData[AUDITYEAR] = SelectFiscalYear), $A322)-MemberOrgs_TopRow), ""))</f>
        <v/>
      </c>
      <c r="C322" t="str">
        <f>IFERROR(IF(OR(INDEX(MemberOrgsData[BudgetApprop?], MemberOrgs_Control[[#This Row],[Row]]) = "No", IFERROR(INDEX(BudgetAppropData[President % Change], MATCH(INDEX(MemberOrgsData[CFDA], MemberOrgs_Control[[#This Row],[Row]]), BudgetAppropData[CFDA], 0)), 0) = 0),"", MemberOrgs_Control[[#This Row],[Row]]), "")</f>
        <v/>
      </c>
    </row>
    <row r="323" spans="1:3" x14ac:dyDescent="0.25">
      <c r="A323">
        <v>317</v>
      </c>
      <c r="B323" t="str">
        <f>IF($A323 &gt; MemberOrgs_NumRow, "", IFERROR(IF(SelectMemberOrgs = "*", $A323, _xlfn.AGGREGATE(15, 6, (1/(MemberOrgsData[Auditee Name] = SelectMemberOrgs))*ROW(MemberOrgsData[Auditee Name])*(1/(MemberOrgsData[AUDITYEAR] = SelectFiscalYear))*(MemberOrgsData[AUDITYEAR] = SelectFiscalYear), $A323)-MemberOrgs_TopRow), ""))</f>
        <v/>
      </c>
      <c r="C323" t="str">
        <f>IFERROR(IF(OR(INDEX(MemberOrgsData[BudgetApprop?], MemberOrgs_Control[[#This Row],[Row]]) = "No", IFERROR(INDEX(BudgetAppropData[President % Change], MATCH(INDEX(MemberOrgsData[CFDA], MemberOrgs_Control[[#This Row],[Row]]), BudgetAppropData[CFDA], 0)), 0) = 0),"", MemberOrgs_Control[[#This Row],[Row]]), "")</f>
        <v/>
      </c>
    </row>
    <row r="324" spans="1:3" x14ac:dyDescent="0.25">
      <c r="A324">
        <v>318</v>
      </c>
      <c r="B324" t="str">
        <f>IF($A324 &gt; MemberOrgs_NumRow, "", IFERROR(IF(SelectMemberOrgs = "*", $A324, _xlfn.AGGREGATE(15, 6, (1/(MemberOrgsData[Auditee Name] = SelectMemberOrgs))*ROW(MemberOrgsData[Auditee Name])*(1/(MemberOrgsData[AUDITYEAR] = SelectFiscalYear))*(MemberOrgsData[AUDITYEAR] = SelectFiscalYear), $A324)-MemberOrgs_TopRow), ""))</f>
        <v/>
      </c>
      <c r="C324" t="str">
        <f>IFERROR(IF(OR(INDEX(MemberOrgsData[BudgetApprop?], MemberOrgs_Control[[#This Row],[Row]]) = "No", IFERROR(INDEX(BudgetAppropData[President % Change], MATCH(INDEX(MemberOrgsData[CFDA], MemberOrgs_Control[[#This Row],[Row]]), BudgetAppropData[CFDA], 0)), 0) = 0),"", MemberOrgs_Control[[#This Row],[Row]]), "")</f>
        <v/>
      </c>
    </row>
    <row r="325" spans="1:3" x14ac:dyDescent="0.25">
      <c r="A325">
        <v>319</v>
      </c>
      <c r="B325" t="str">
        <f>IF($A325 &gt; MemberOrgs_NumRow, "", IFERROR(IF(SelectMemberOrgs = "*", $A325, _xlfn.AGGREGATE(15, 6, (1/(MemberOrgsData[Auditee Name] = SelectMemberOrgs))*ROW(MemberOrgsData[Auditee Name])*(1/(MemberOrgsData[AUDITYEAR] = SelectFiscalYear))*(MemberOrgsData[AUDITYEAR] = SelectFiscalYear), $A325)-MemberOrgs_TopRow), ""))</f>
        <v/>
      </c>
      <c r="C325" t="str">
        <f>IFERROR(IF(OR(INDEX(MemberOrgsData[BudgetApprop?], MemberOrgs_Control[[#This Row],[Row]]) = "No", IFERROR(INDEX(BudgetAppropData[President % Change], MATCH(INDEX(MemberOrgsData[CFDA], MemberOrgs_Control[[#This Row],[Row]]), BudgetAppropData[CFDA], 0)), 0) = 0),"", MemberOrgs_Control[[#This Row],[Row]]), "")</f>
        <v/>
      </c>
    </row>
    <row r="326" spans="1:3" x14ac:dyDescent="0.25">
      <c r="A326">
        <v>320</v>
      </c>
      <c r="B326" t="str">
        <f>IF($A326 &gt; MemberOrgs_NumRow, "", IFERROR(IF(SelectMemberOrgs = "*", $A326, _xlfn.AGGREGATE(15, 6, (1/(MemberOrgsData[Auditee Name] = SelectMemberOrgs))*ROW(MemberOrgsData[Auditee Name])*(1/(MemberOrgsData[AUDITYEAR] = SelectFiscalYear))*(MemberOrgsData[AUDITYEAR] = SelectFiscalYear), $A326)-MemberOrgs_TopRow), ""))</f>
        <v/>
      </c>
      <c r="C326" t="str">
        <f>IFERROR(IF(OR(INDEX(MemberOrgsData[BudgetApprop?], MemberOrgs_Control[[#This Row],[Row]]) = "No", IFERROR(INDEX(BudgetAppropData[President % Change], MATCH(INDEX(MemberOrgsData[CFDA], MemberOrgs_Control[[#This Row],[Row]]), BudgetAppropData[CFDA], 0)), 0) = 0),"", MemberOrgs_Control[[#This Row],[Row]]), "")</f>
        <v/>
      </c>
    </row>
    <row r="327" spans="1:3" x14ac:dyDescent="0.25">
      <c r="A327">
        <v>321</v>
      </c>
      <c r="B327" t="str">
        <f>IF($A327 &gt; MemberOrgs_NumRow, "", IFERROR(IF(SelectMemberOrgs = "*", $A327, _xlfn.AGGREGATE(15, 6, (1/(MemberOrgsData[Auditee Name] = SelectMemberOrgs))*ROW(MemberOrgsData[Auditee Name])*(1/(MemberOrgsData[AUDITYEAR] = SelectFiscalYear))*(MemberOrgsData[AUDITYEAR] = SelectFiscalYear), $A327)-MemberOrgs_TopRow), ""))</f>
        <v/>
      </c>
      <c r="C327" t="str">
        <f>IFERROR(IF(OR(INDEX(MemberOrgsData[BudgetApprop?], MemberOrgs_Control[[#This Row],[Row]]) = "No", IFERROR(INDEX(BudgetAppropData[President % Change], MATCH(INDEX(MemberOrgsData[CFDA], MemberOrgs_Control[[#This Row],[Row]]), BudgetAppropData[CFDA], 0)), 0) = 0),"", MemberOrgs_Control[[#This Row],[Row]]), "")</f>
        <v/>
      </c>
    </row>
    <row r="328" spans="1:3" x14ac:dyDescent="0.25">
      <c r="A328">
        <v>322</v>
      </c>
      <c r="B328" t="str">
        <f>IF($A328 &gt; MemberOrgs_NumRow, "", IFERROR(IF(SelectMemberOrgs = "*", $A328, _xlfn.AGGREGATE(15, 6, (1/(MemberOrgsData[Auditee Name] = SelectMemberOrgs))*ROW(MemberOrgsData[Auditee Name])*(1/(MemberOrgsData[AUDITYEAR] = SelectFiscalYear))*(MemberOrgsData[AUDITYEAR] = SelectFiscalYear), $A328)-MemberOrgs_TopRow), ""))</f>
        <v/>
      </c>
      <c r="C328" t="str">
        <f>IFERROR(IF(OR(INDEX(MemberOrgsData[BudgetApprop?], MemberOrgs_Control[[#This Row],[Row]]) = "No", IFERROR(INDEX(BudgetAppropData[President % Change], MATCH(INDEX(MemberOrgsData[CFDA], MemberOrgs_Control[[#This Row],[Row]]), BudgetAppropData[CFDA], 0)), 0) = 0),"", MemberOrgs_Control[[#This Row],[Row]]), "")</f>
        <v/>
      </c>
    </row>
    <row r="329" spans="1:3" x14ac:dyDescent="0.25">
      <c r="A329">
        <v>323</v>
      </c>
      <c r="B329" t="str">
        <f>IF($A329 &gt; MemberOrgs_NumRow, "", IFERROR(IF(SelectMemberOrgs = "*", $A329, _xlfn.AGGREGATE(15, 6, (1/(MemberOrgsData[Auditee Name] = SelectMemberOrgs))*ROW(MemberOrgsData[Auditee Name])*(1/(MemberOrgsData[AUDITYEAR] = SelectFiscalYear))*(MemberOrgsData[AUDITYEAR] = SelectFiscalYear), $A329)-MemberOrgs_TopRow), ""))</f>
        <v/>
      </c>
      <c r="C329" t="str">
        <f>IFERROR(IF(OR(INDEX(MemberOrgsData[BudgetApprop?], MemberOrgs_Control[[#This Row],[Row]]) = "No", IFERROR(INDEX(BudgetAppropData[President % Change], MATCH(INDEX(MemberOrgsData[CFDA], MemberOrgs_Control[[#This Row],[Row]]), BudgetAppropData[CFDA], 0)), 0) = 0),"", MemberOrgs_Control[[#This Row],[Row]]), "")</f>
        <v/>
      </c>
    </row>
    <row r="330" spans="1:3" x14ac:dyDescent="0.25">
      <c r="A330">
        <v>324</v>
      </c>
      <c r="B330" t="str">
        <f>IF($A330 &gt; MemberOrgs_NumRow, "", IFERROR(IF(SelectMemberOrgs = "*", $A330, _xlfn.AGGREGATE(15, 6, (1/(MemberOrgsData[Auditee Name] = SelectMemberOrgs))*ROW(MemberOrgsData[Auditee Name])*(1/(MemberOrgsData[AUDITYEAR] = SelectFiscalYear))*(MemberOrgsData[AUDITYEAR] = SelectFiscalYear), $A330)-MemberOrgs_TopRow), ""))</f>
        <v/>
      </c>
      <c r="C330" t="str">
        <f>IFERROR(IF(OR(INDEX(MemberOrgsData[BudgetApprop?], MemberOrgs_Control[[#This Row],[Row]]) = "No", IFERROR(INDEX(BudgetAppropData[President % Change], MATCH(INDEX(MemberOrgsData[CFDA], MemberOrgs_Control[[#This Row],[Row]]), BudgetAppropData[CFDA], 0)), 0) = 0),"", MemberOrgs_Control[[#This Row],[Row]]), "")</f>
        <v/>
      </c>
    </row>
    <row r="331" spans="1:3" x14ac:dyDescent="0.25">
      <c r="A331">
        <v>325</v>
      </c>
      <c r="B331" t="str">
        <f>IF($A331 &gt; MemberOrgs_NumRow, "", IFERROR(IF(SelectMemberOrgs = "*", $A331, _xlfn.AGGREGATE(15, 6, (1/(MemberOrgsData[Auditee Name] = SelectMemberOrgs))*ROW(MemberOrgsData[Auditee Name])*(1/(MemberOrgsData[AUDITYEAR] = SelectFiscalYear))*(MemberOrgsData[AUDITYEAR] = SelectFiscalYear), $A331)-MemberOrgs_TopRow), ""))</f>
        <v/>
      </c>
      <c r="C331" t="str">
        <f>IFERROR(IF(OR(INDEX(MemberOrgsData[BudgetApprop?], MemberOrgs_Control[[#This Row],[Row]]) = "No", IFERROR(INDEX(BudgetAppropData[President % Change], MATCH(INDEX(MemberOrgsData[CFDA], MemberOrgs_Control[[#This Row],[Row]]), BudgetAppropData[CFDA], 0)), 0) = 0),"", MemberOrgs_Control[[#This Row],[Row]]), "")</f>
        <v/>
      </c>
    </row>
    <row r="332" spans="1:3" x14ac:dyDescent="0.25">
      <c r="A332">
        <v>326</v>
      </c>
      <c r="B332" t="str">
        <f>IF($A332 &gt; MemberOrgs_NumRow, "", IFERROR(IF(SelectMemberOrgs = "*", $A332, _xlfn.AGGREGATE(15, 6, (1/(MemberOrgsData[Auditee Name] = SelectMemberOrgs))*ROW(MemberOrgsData[Auditee Name])*(1/(MemberOrgsData[AUDITYEAR] = SelectFiscalYear))*(MemberOrgsData[AUDITYEAR] = SelectFiscalYear), $A332)-MemberOrgs_TopRow), ""))</f>
        <v/>
      </c>
      <c r="C332" t="str">
        <f>IFERROR(IF(OR(INDEX(MemberOrgsData[BudgetApprop?], MemberOrgs_Control[[#This Row],[Row]]) = "No", IFERROR(INDEX(BudgetAppropData[President % Change], MATCH(INDEX(MemberOrgsData[CFDA], MemberOrgs_Control[[#This Row],[Row]]), BudgetAppropData[CFDA], 0)), 0) = 0),"", MemberOrgs_Control[[#This Row],[Row]]), "")</f>
        <v/>
      </c>
    </row>
    <row r="333" spans="1:3" x14ac:dyDescent="0.25">
      <c r="A333">
        <v>327</v>
      </c>
      <c r="B333" t="str">
        <f>IF($A333 &gt; MemberOrgs_NumRow, "", IFERROR(IF(SelectMemberOrgs = "*", $A333, _xlfn.AGGREGATE(15, 6, (1/(MemberOrgsData[Auditee Name] = SelectMemberOrgs))*ROW(MemberOrgsData[Auditee Name])*(1/(MemberOrgsData[AUDITYEAR] = SelectFiscalYear))*(MemberOrgsData[AUDITYEAR] = SelectFiscalYear), $A333)-MemberOrgs_TopRow), ""))</f>
        <v/>
      </c>
      <c r="C333" t="str">
        <f>IFERROR(IF(OR(INDEX(MemberOrgsData[BudgetApprop?], MemberOrgs_Control[[#This Row],[Row]]) = "No", IFERROR(INDEX(BudgetAppropData[President % Change], MATCH(INDEX(MemberOrgsData[CFDA], MemberOrgs_Control[[#This Row],[Row]]), BudgetAppropData[CFDA], 0)), 0) = 0),"", MemberOrgs_Control[[#This Row],[Row]]), "")</f>
        <v/>
      </c>
    </row>
    <row r="334" spans="1:3" x14ac:dyDescent="0.25">
      <c r="A334">
        <v>328</v>
      </c>
      <c r="B334" t="str">
        <f>IF($A334 &gt; MemberOrgs_NumRow, "", IFERROR(IF(SelectMemberOrgs = "*", $A334, _xlfn.AGGREGATE(15, 6, (1/(MemberOrgsData[Auditee Name] = SelectMemberOrgs))*ROW(MemberOrgsData[Auditee Name])*(1/(MemberOrgsData[AUDITYEAR] = SelectFiscalYear))*(MemberOrgsData[AUDITYEAR] = SelectFiscalYear), $A334)-MemberOrgs_TopRow), ""))</f>
        <v/>
      </c>
      <c r="C334" t="str">
        <f>IFERROR(IF(OR(INDEX(MemberOrgsData[BudgetApprop?], MemberOrgs_Control[[#This Row],[Row]]) = "No", IFERROR(INDEX(BudgetAppropData[President % Change], MATCH(INDEX(MemberOrgsData[CFDA], MemberOrgs_Control[[#This Row],[Row]]), BudgetAppropData[CFDA], 0)), 0) = 0),"", MemberOrgs_Control[[#This Row],[Row]]), "")</f>
        <v/>
      </c>
    </row>
    <row r="335" spans="1:3" x14ac:dyDescent="0.25">
      <c r="A335">
        <v>329</v>
      </c>
      <c r="B335" t="str">
        <f>IF($A335 &gt; MemberOrgs_NumRow, "", IFERROR(IF(SelectMemberOrgs = "*", $A335, _xlfn.AGGREGATE(15, 6, (1/(MemberOrgsData[Auditee Name] = SelectMemberOrgs))*ROW(MemberOrgsData[Auditee Name])*(1/(MemberOrgsData[AUDITYEAR] = SelectFiscalYear))*(MemberOrgsData[AUDITYEAR] = SelectFiscalYear), $A335)-MemberOrgs_TopRow), ""))</f>
        <v/>
      </c>
      <c r="C335" t="str">
        <f>IFERROR(IF(OR(INDEX(MemberOrgsData[BudgetApprop?], MemberOrgs_Control[[#This Row],[Row]]) = "No", IFERROR(INDEX(BudgetAppropData[President % Change], MATCH(INDEX(MemberOrgsData[CFDA], MemberOrgs_Control[[#This Row],[Row]]), BudgetAppropData[CFDA], 0)), 0) = 0),"", MemberOrgs_Control[[#This Row],[Row]]), "")</f>
        <v/>
      </c>
    </row>
    <row r="336" spans="1:3" x14ac:dyDescent="0.25">
      <c r="A336">
        <v>330</v>
      </c>
      <c r="B336" t="str">
        <f>IF($A336 &gt; MemberOrgs_NumRow, "", IFERROR(IF(SelectMemberOrgs = "*", $A336, _xlfn.AGGREGATE(15, 6, (1/(MemberOrgsData[Auditee Name] = SelectMemberOrgs))*ROW(MemberOrgsData[Auditee Name])*(1/(MemberOrgsData[AUDITYEAR] = SelectFiscalYear))*(MemberOrgsData[AUDITYEAR] = SelectFiscalYear), $A336)-MemberOrgs_TopRow), ""))</f>
        <v/>
      </c>
      <c r="C336" t="str">
        <f>IFERROR(IF(OR(INDEX(MemberOrgsData[BudgetApprop?], MemberOrgs_Control[[#This Row],[Row]]) = "No", IFERROR(INDEX(BudgetAppropData[President % Change], MATCH(INDEX(MemberOrgsData[CFDA], MemberOrgs_Control[[#This Row],[Row]]), BudgetAppropData[CFDA], 0)), 0) = 0),"", MemberOrgs_Control[[#This Row],[Row]]), "")</f>
        <v/>
      </c>
    </row>
    <row r="337" spans="1:3" x14ac:dyDescent="0.25">
      <c r="A337">
        <v>331</v>
      </c>
      <c r="B337" t="str">
        <f>IF($A337 &gt; MemberOrgs_NumRow, "", IFERROR(IF(SelectMemberOrgs = "*", $A337, _xlfn.AGGREGATE(15, 6, (1/(MemberOrgsData[Auditee Name] = SelectMemberOrgs))*ROW(MemberOrgsData[Auditee Name])*(1/(MemberOrgsData[AUDITYEAR] = SelectFiscalYear))*(MemberOrgsData[AUDITYEAR] = SelectFiscalYear), $A337)-MemberOrgs_TopRow), ""))</f>
        <v/>
      </c>
      <c r="C337" t="str">
        <f>IFERROR(IF(OR(INDEX(MemberOrgsData[BudgetApprop?], MemberOrgs_Control[[#This Row],[Row]]) = "No", IFERROR(INDEX(BudgetAppropData[President % Change], MATCH(INDEX(MemberOrgsData[CFDA], MemberOrgs_Control[[#This Row],[Row]]), BudgetAppropData[CFDA], 0)), 0) = 0),"", MemberOrgs_Control[[#This Row],[Row]]), "")</f>
        <v/>
      </c>
    </row>
    <row r="338" spans="1:3" x14ac:dyDescent="0.25">
      <c r="A338">
        <v>332</v>
      </c>
      <c r="B338" t="str">
        <f>IF($A338 &gt; MemberOrgs_NumRow, "", IFERROR(IF(SelectMemberOrgs = "*", $A338, _xlfn.AGGREGATE(15, 6, (1/(MemberOrgsData[Auditee Name] = SelectMemberOrgs))*ROW(MemberOrgsData[Auditee Name])*(1/(MemberOrgsData[AUDITYEAR] = SelectFiscalYear))*(MemberOrgsData[AUDITYEAR] = SelectFiscalYear), $A338)-MemberOrgs_TopRow), ""))</f>
        <v/>
      </c>
      <c r="C338" t="str">
        <f>IFERROR(IF(OR(INDEX(MemberOrgsData[BudgetApprop?], MemberOrgs_Control[[#This Row],[Row]]) = "No", IFERROR(INDEX(BudgetAppropData[President % Change], MATCH(INDEX(MemberOrgsData[CFDA], MemberOrgs_Control[[#This Row],[Row]]), BudgetAppropData[CFDA], 0)), 0) = 0),"", MemberOrgs_Control[[#This Row],[Row]]), "")</f>
        <v/>
      </c>
    </row>
    <row r="339" spans="1:3" x14ac:dyDescent="0.25">
      <c r="A339">
        <v>333</v>
      </c>
      <c r="B339" t="str">
        <f>IF($A339 &gt; MemberOrgs_NumRow, "", IFERROR(IF(SelectMemberOrgs = "*", $A339, _xlfn.AGGREGATE(15, 6, (1/(MemberOrgsData[Auditee Name] = SelectMemberOrgs))*ROW(MemberOrgsData[Auditee Name])*(1/(MemberOrgsData[AUDITYEAR] = SelectFiscalYear))*(MemberOrgsData[AUDITYEAR] = SelectFiscalYear), $A339)-MemberOrgs_TopRow), ""))</f>
        <v/>
      </c>
      <c r="C339" t="str">
        <f>IFERROR(IF(OR(INDEX(MemberOrgsData[BudgetApprop?], MemberOrgs_Control[[#This Row],[Row]]) = "No", IFERROR(INDEX(BudgetAppropData[President % Change], MATCH(INDEX(MemberOrgsData[CFDA], MemberOrgs_Control[[#This Row],[Row]]), BudgetAppropData[CFDA], 0)), 0) = 0),"", MemberOrgs_Control[[#This Row],[Row]]), "")</f>
        <v/>
      </c>
    </row>
    <row r="340" spans="1:3" x14ac:dyDescent="0.25">
      <c r="A340">
        <v>334</v>
      </c>
      <c r="B340" t="str">
        <f>IF($A340 &gt; MemberOrgs_NumRow, "", IFERROR(IF(SelectMemberOrgs = "*", $A340, _xlfn.AGGREGATE(15, 6, (1/(MemberOrgsData[Auditee Name] = SelectMemberOrgs))*ROW(MemberOrgsData[Auditee Name])*(1/(MemberOrgsData[AUDITYEAR] = SelectFiscalYear))*(MemberOrgsData[AUDITYEAR] = SelectFiscalYear), $A340)-MemberOrgs_TopRow), ""))</f>
        <v/>
      </c>
      <c r="C340" t="str">
        <f>IFERROR(IF(OR(INDEX(MemberOrgsData[BudgetApprop?], MemberOrgs_Control[[#This Row],[Row]]) = "No", IFERROR(INDEX(BudgetAppropData[President % Change], MATCH(INDEX(MemberOrgsData[CFDA], MemberOrgs_Control[[#This Row],[Row]]), BudgetAppropData[CFDA], 0)), 0) = 0),"", MemberOrgs_Control[[#This Row],[Row]]), "")</f>
        <v/>
      </c>
    </row>
    <row r="341" spans="1:3" x14ac:dyDescent="0.25">
      <c r="A341">
        <v>335</v>
      </c>
      <c r="B341" t="str">
        <f>IF($A341 &gt; MemberOrgs_NumRow, "", IFERROR(IF(SelectMemberOrgs = "*", $A341, _xlfn.AGGREGATE(15, 6, (1/(MemberOrgsData[Auditee Name] = SelectMemberOrgs))*ROW(MemberOrgsData[Auditee Name])*(1/(MemberOrgsData[AUDITYEAR] = SelectFiscalYear))*(MemberOrgsData[AUDITYEAR] = SelectFiscalYear), $A341)-MemberOrgs_TopRow), ""))</f>
        <v/>
      </c>
      <c r="C341" t="str">
        <f>IFERROR(IF(OR(INDEX(MemberOrgsData[BudgetApprop?], MemberOrgs_Control[[#This Row],[Row]]) = "No", IFERROR(INDEX(BudgetAppropData[President % Change], MATCH(INDEX(MemberOrgsData[CFDA], MemberOrgs_Control[[#This Row],[Row]]), BudgetAppropData[CFDA], 0)), 0) = 0),"", MemberOrgs_Control[[#This Row],[Row]]), "")</f>
        <v/>
      </c>
    </row>
    <row r="342" spans="1:3" x14ac:dyDescent="0.25">
      <c r="A342">
        <v>336</v>
      </c>
      <c r="B342" t="str">
        <f>IF($A342 &gt; MemberOrgs_NumRow, "", IFERROR(IF(SelectMemberOrgs = "*", $A342, _xlfn.AGGREGATE(15, 6, (1/(MemberOrgsData[Auditee Name] = SelectMemberOrgs))*ROW(MemberOrgsData[Auditee Name])*(1/(MemberOrgsData[AUDITYEAR] = SelectFiscalYear))*(MemberOrgsData[AUDITYEAR] = SelectFiscalYear), $A342)-MemberOrgs_TopRow), ""))</f>
        <v/>
      </c>
      <c r="C342" t="str">
        <f>IFERROR(IF(OR(INDEX(MemberOrgsData[BudgetApprop?], MemberOrgs_Control[[#This Row],[Row]]) = "No", IFERROR(INDEX(BudgetAppropData[President % Change], MATCH(INDEX(MemberOrgsData[CFDA], MemberOrgs_Control[[#This Row],[Row]]), BudgetAppropData[CFDA], 0)), 0) = 0),"", MemberOrgs_Control[[#This Row],[Row]]), "")</f>
        <v/>
      </c>
    </row>
    <row r="343" spans="1:3" x14ac:dyDescent="0.25">
      <c r="A343">
        <v>337</v>
      </c>
      <c r="B343" t="str">
        <f>IF($A343 &gt; MemberOrgs_NumRow, "", IFERROR(IF(SelectMemberOrgs = "*", $A343, _xlfn.AGGREGATE(15, 6, (1/(MemberOrgsData[Auditee Name] = SelectMemberOrgs))*ROW(MemberOrgsData[Auditee Name])*(1/(MemberOrgsData[AUDITYEAR] = SelectFiscalYear))*(MemberOrgsData[AUDITYEAR] = SelectFiscalYear), $A343)-MemberOrgs_TopRow), ""))</f>
        <v/>
      </c>
      <c r="C343" t="str">
        <f>IFERROR(IF(OR(INDEX(MemberOrgsData[BudgetApprop?], MemberOrgs_Control[[#This Row],[Row]]) = "No", IFERROR(INDEX(BudgetAppropData[President % Change], MATCH(INDEX(MemberOrgsData[CFDA], MemberOrgs_Control[[#This Row],[Row]]), BudgetAppropData[CFDA], 0)), 0) = 0),"", MemberOrgs_Control[[#This Row],[Row]]), "")</f>
        <v/>
      </c>
    </row>
    <row r="344" spans="1:3" x14ac:dyDescent="0.25">
      <c r="A344">
        <v>338</v>
      </c>
      <c r="B344" t="str">
        <f>IF($A344 &gt; MemberOrgs_NumRow, "", IFERROR(IF(SelectMemberOrgs = "*", $A344, _xlfn.AGGREGATE(15, 6, (1/(MemberOrgsData[Auditee Name] = SelectMemberOrgs))*ROW(MemberOrgsData[Auditee Name])*(1/(MemberOrgsData[AUDITYEAR] = SelectFiscalYear))*(MemberOrgsData[AUDITYEAR] = SelectFiscalYear), $A344)-MemberOrgs_TopRow), ""))</f>
        <v/>
      </c>
      <c r="C344" t="str">
        <f>IFERROR(IF(OR(INDEX(MemberOrgsData[BudgetApprop?], MemberOrgs_Control[[#This Row],[Row]]) = "No", IFERROR(INDEX(BudgetAppropData[President % Change], MATCH(INDEX(MemberOrgsData[CFDA], MemberOrgs_Control[[#This Row],[Row]]), BudgetAppropData[CFDA], 0)), 0) = 0),"", MemberOrgs_Control[[#This Row],[Row]]), "")</f>
        <v/>
      </c>
    </row>
    <row r="345" spans="1:3" x14ac:dyDescent="0.25">
      <c r="A345">
        <v>339</v>
      </c>
      <c r="B345" t="str">
        <f>IF($A345 &gt; MemberOrgs_NumRow, "", IFERROR(IF(SelectMemberOrgs = "*", $A345, _xlfn.AGGREGATE(15, 6, (1/(MemberOrgsData[Auditee Name] = SelectMemberOrgs))*ROW(MemberOrgsData[Auditee Name])*(1/(MemberOrgsData[AUDITYEAR] = SelectFiscalYear))*(MemberOrgsData[AUDITYEAR] = SelectFiscalYear), $A345)-MemberOrgs_TopRow), ""))</f>
        <v/>
      </c>
      <c r="C345" t="str">
        <f>IFERROR(IF(OR(INDEX(MemberOrgsData[BudgetApprop?], MemberOrgs_Control[[#This Row],[Row]]) = "No", IFERROR(INDEX(BudgetAppropData[President % Change], MATCH(INDEX(MemberOrgsData[CFDA], MemberOrgs_Control[[#This Row],[Row]]), BudgetAppropData[CFDA], 0)), 0) = 0),"", MemberOrgs_Control[[#This Row],[Row]]), "")</f>
        <v/>
      </c>
    </row>
    <row r="346" spans="1:3" x14ac:dyDescent="0.25">
      <c r="A346">
        <v>340</v>
      </c>
      <c r="B346" t="str">
        <f>IF($A346 &gt; MemberOrgs_NumRow, "", IFERROR(IF(SelectMemberOrgs = "*", $A346, _xlfn.AGGREGATE(15, 6, (1/(MemberOrgsData[Auditee Name] = SelectMemberOrgs))*ROW(MemberOrgsData[Auditee Name])*(1/(MemberOrgsData[AUDITYEAR] = SelectFiscalYear))*(MemberOrgsData[AUDITYEAR] = SelectFiscalYear), $A346)-MemberOrgs_TopRow), ""))</f>
        <v/>
      </c>
      <c r="C346" t="str">
        <f>IFERROR(IF(OR(INDEX(MemberOrgsData[BudgetApprop?], MemberOrgs_Control[[#This Row],[Row]]) = "No", IFERROR(INDEX(BudgetAppropData[President % Change], MATCH(INDEX(MemberOrgsData[CFDA], MemberOrgs_Control[[#This Row],[Row]]), BudgetAppropData[CFDA], 0)), 0) = 0),"", MemberOrgs_Control[[#This Row],[Row]]), "")</f>
        <v/>
      </c>
    </row>
    <row r="347" spans="1:3" x14ac:dyDescent="0.25">
      <c r="A347">
        <v>341</v>
      </c>
      <c r="B347" t="str">
        <f>IF($A347 &gt; MemberOrgs_NumRow, "", IFERROR(IF(SelectMemberOrgs = "*", $A347, _xlfn.AGGREGATE(15, 6, (1/(MemberOrgsData[Auditee Name] = SelectMemberOrgs))*ROW(MemberOrgsData[Auditee Name])*(1/(MemberOrgsData[AUDITYEAR] = SelectFiscalYear))*(MemberOrgsData[AUDITYEAR] = SelectFiscalYear), $A347)-MemberOrgs_TopRow), ""))</f>
        <v/>
      </c>
      <c r="C347" t="str">
        <f>IFERROR(IF(OR(INDEX(MemberOrgsData[BudgetApprop?], MemberOrgs_Control[[#This Row],[Row]]) = "No", IFERROR(INDEX(BudgetAppropData[President % Change], MATCH(INDEX(MemberOrgsData[CFDA], MemberOrgs_Control[[#This Row],[Row]]), BudgetAppropData[CFDA], 0)), 0) = 0),"", MemberOrgs_Control[[#This Row],[Row]]), "")</f>
        <v/>
      </c>
    </row>
    <row r="348" spans="1:3" x14ac:dyDescent="0.25">
      <c r="A348">
        <v>342</v>
      </c>
      <c r="B348" t="str">
        <f>IF($A348 &gt; MemberOrgs_NumRow, "", IFERROR(IF(SelectMemberOrgs = "*", $A348, _xlfn.AGGREGATE(15, 6, (1/(MemberOrgsData[Auditee Name] = SelectMemberOrgs))*ROW(MemberOrgsData[Auditee Name])*(1/(MemberOrgsData[AUDITYEAR] = SelectFiscalYear))*(MemberOrgsData[AUDITYEAR] = SelectFiscalYear), $A348)-MemberOrgs_TopRow), ""))</f>
        <v/>
      </c>
      <c r="C348" t="str">
        <f>IFERROR(IF(OR(INDEX(MemberOrgsData[BudgetApprop?], MemberOrgs_Control[[#This Row],[Row]]) = "No", IFERROR(INDEX(BudgetAppropData[President % Change], MATCH(INDEX(MemberOrgsData[CFDA], MemberOrgs_Control[[#This Row],[Row]]), BudgetAppropData[CFDA], 0)), 0) = 0),"", MemberOrgs_Control[[#This Row],[Row]]), "")</f>
        <v/>
      </c>
    </row>
    <row r="349" spans="1:3" x14ac:dyDescent="0.25">
      <c r="A349">
        <v>343</v>
      </c>
      <c r="B349" t="str">
        <f>IF($A349 &gt; MemberOrgs_NumRow, "", IFERROR(IF(SelectMemberOrgs = "*", $A349, _xlfn.AGGREGATE(15, 6, (1/(MemberOrgsData[Auditee Name] = SelectMemberOrgs))*ROW(MemberOrgsData[Auditee Name])*(1/(MemberOrgsData[AUDITYEAR] = SelectFiscalYear))*(MemberOrgsData[AUDITYEAR] = SelectFiscalYear), $A349)-MemberOrgs_TopRow), ""))</f>
        <v/>
      </c>
      <c r="C349" t="str">
        <f>IFERROR(IF(OR(INDEX(MemberOrgsData[BudgetApprop?], MemberOrgs_Control[[#This Row],[Row]]) = "No", IFERROR(INDEX(BudgetAppropData[President % Change], MATCH(INDEX(MemberOrgsData[CFDA], MemberOrgs_Control[[#This Row],[Row]]), BudgetAppropData[CFDA], 0)), 0) = 0),"", MemberOrgs_Control[[#This Row],[Row]]), "")</f>
        <v/>
      </c>
    </row>
    <row r="350" spans="1:3" x14ac:dyDescent="0.25">
      <c r="A350">
        <v>344</v>
      </c>
      <c r="B350" t="str">
        <f>IF($A350 &gt; MemberOrgs_NumRow, "", IFERROR(IF(SelectMemberOrgs = "*", $A350, _xlfn.AGGREGATE(15, 6, (1/(MemberOrgsData[Auditee Name] = SelectMemberOrgs))*ROW(MemberOrgsData[Auditee Name])*(1/(MemberOrgsData[AUDITYEAR] = SelectFiscalYear))*(MemberOrgsData[AUDITYEAR] = SelectFiscalYear), $A350)-MemberOrgs_TopRow), ""))</f>
        <v/>
      </c>
      <c r="C350" t="str">
        <f>IFERROR(IF(OR(INDEX(MemberOrgsData[BudgetApprop?], MemberOrgs_Control[[#This Row],[Row]]) = "No", IFERROR(INDEX(BudgetAppropData[President % Change], MATCH(INDEX(MemberOrgsData[CFDA], MemberOrgs_Control[[#This Row],[Row]]), BudgetAppropData[CFDA], 0)), 0) = 0),"", MemberOrgs_Control[[#This Row],[Row]]), "")</f>
        <v/>
      </c>
    </row>
    <row r="351" spans="1:3" x14ac:dyDescent="0.25">
      <c r="A351">
        <v>345</v>
      </c>
      <c r="B351" t="str">
        <f>IF($A351 &gt; MemberOrgs_NumRow, "", IFERROR(IF(SelectMemberOrgs = "*", $A351, _xlfn.AGGREGATE(15, 6, (1/(MemberOrgsData[Auditee Name] = SelectMemberOrgs))*ROW(MemberOrgsData[Auditee Name])*(1/(MemberOrgsData[AUDITYEAR] = SelectFiscalYear))*(MemberOrgsData[AUDITYEAR] = SelectFiscalYear), $A351)-MemberOrgs_TopRow), ""))</f>
        <v/>
      </c>
      <c r="C351" t="str">
        <f>IFERROR(IF(OR(INDEX(MemberOrgsData[BudgetApprop?], MemberOrgs_Control[[#This Row],[Row]]) = "No", IFERROR(INDEX(BudgetAppropData[President % Change], MATCH(INDEX(MemberOrgsData[CFDA], MemberOrgs_Control[[#This Row],[Row]]), BudgetAppropData[CFDA], 0)), 0) = 0),"", MemberOrgs_Control[[#This Row],[Row]]), "")</f>
        <v/>
      </c>
    </row>
    <row r="352" spans="1:3" x14ac:dyDescent="0.25">
      <c r="A352">
        <v>346</v>
      </c>
      <c r="B352" t="str">
        <f>IF($A352 &gt; MemberOrgs_NumRow, "", IFERROR(IF(SelectMemberOrgs = "*", $A352, _xlfn.AGGREGATE(15, 6, (1/(MemberOrgsData[Auditee Name] = SelectMemberOrgs))*ROW(MemberOrgsData[Auditee Name])*(1/(MemberOrgsData[AUDITYEAR] = SelectFiscalYear))*(MemberOrgsData[AUDITYEAR] = SelectFiscalYear), $A352)-MemberOrgs_TopRow), ""))</f>
        <v/>
      </c>
      <c r="C352" t="str">
        <f>IFERROR(IF(OR(INDEX(MemberOrgsData[BudgetApprop?], MemberOrgs_Control[[#This Row],[Row]]) = "No", IFERROR(INDEX(BudgetAppropData[President % Change], MATCH(INDEX(MemberOrgsData[CFDA], MemberOrgs_Control[[#This Row],[Row]]), BudgetAppropData[CFDA], 0)), 0) = 0),"", MemberOrgs_Control[[#This Row],[Row]]), "")</f>
        <v/>
      </c>
    </row>
    <row r="353" spans="1:3" x14ac:dyDescent="0.25">
      <c r="A353">
        <v>347</v>
      </c>
      <c r="B353" t="str">
        <f>IF($A353 &gt; MemberOrgs_NumRow, "", IFERROR(IF(SelectMemberOrgs = "*", $A353, _xlfn.AGGREGATE(15, 6, (1/(MemberOrgsData[Auditee Name] = SelectMemberOrgs))*ROW(MemberOrgsData[Auditee Name])*(1/(MemberOrgsData[AUDITYEAR] = SelectFiscalYear))*(MemberOrgsData[AUDITYEAR] = SelectFiscalYear), $A353)-MemberOrgs_TopRow), ""))</f>
        <v/>
      </c>
      <c r="C353" t="str">
        <f>IFERROR(IF(OR(INDEX(MemberOrgsData[BudgetApprop?], MemberOrgs_Control[[#This Row],[Row]]) = "No", IFERROR(INDEX(BudgetAppropData[President % Change], MATCH(INDEX(MemberOrgsData[CFDA], MemberOrgs_Control[[#This Row],[Row]]), BudgetAppropData[CFDA], 0)), 0) = 0),"", MemberOrgs_Control[[#This Row],[Row]]), "")</f>
        <v/>
      </c>
    </row>
    <row r="354" spans="1:3" x14ac:dyDescent="0.25">
      <c r="A354">
        <v>348</v>
      </c>
      <c r="B354" t="str">
        <f>IF($A354 &gt; MemberOrgs_NumRow, "", IFERROR(IF(SelectMemberOrgs = "*", $A354, _xlfn.AGGREGATE(15, 6, (1/(MemberOrgsData[Auditee Name] = SelectMemberOrgs))*ROW(MemberOrgsData[Auditee Name])*(1/(MemberOrgsData[AUDITYEAR] = SelectFiscalYear))*(MemberOrgsData[AUDITYEAR] = SelectFiscalYear), $A354)-MemberOrgs_TopRow), ""))</f>
        <v/>
      </c>
      <c r="C354" t="str">
        <f>IFERROR(IF(OR(INDEX(MemberOrgsData[BudgetApprop?], MemberOrgs_Control[[#This Row],[Row]]) = "No", IFERROR(INDEX(BudgetAppropData[President % Change], MATCH(INDEX(MemberOrgsData[CFDA], MemberOrgs_Control[[#This Row],[Row]]), BudgetAppropData[CFDA], 0)), 0) = 0),"", MemberOrgs_Control[[#This Row],[Row]]), "")</f>
        <v/>
      </c>
    </row>
    <row r="355" spans="1:3" x14ac:dyDescent="0.25">
      <c r="A355">
        <v>349</v>
      </c>
      <c r="B355" t="str">
        <f>IF($A355 &gt; MemberOrgs_NumRow, "", IFERROR(IF(SelectMemberOrgs = "*", $A355, _xlfn.AGGREGATE(15, 6, (1/(MemberOrgsData[Auditee Name] = SelectMemberOrgs))*ROW(MemberOrgsData[Auditee Name])*(1/(MemberOrgsData[AUDITYEAR] = SelectFiscalYear))*(MemberOrgsData[AUDITYEAR] = SelectFiscalYear), $A355)-MemberOrgs_TopRow), ""))</f>
        <v/>
      </c>
      <c r="C355" t="str">
        <f>IFERROR(IF(OR(INDEX(MemberOrgsData[BudgetApprop?], MemberOrgs_Control[[#This Row],[Row]]) = "No", IFERROR(INDEX(BudgetAppropData[President % Change], MATCH(INDEX(MemberOrgsData[CFDA], MemberOrgs_Control[[#This Row],[Row]]), BudgetAppropData[CFDA], 0)), 0) = 0),"", MemberOrgs_Control[[#This Row],[Row]]), "")</f>
        <v/>
      </c>
    </row>
    <row r="356" spans="1:3" x14ac:dyDescent="0.25">
      <c r="A356">
        <v>350</v>
      </c>
      <c r="B356" t="str">
        <f>IF($A356 &gt; MemberOrgs_NumRow, "", IFERROR(IF(SelectMemberOrgs = "*", $A356, _xlfn.AGGREGATE(15, 6, (1/(MemberOrgsData[Auditee Name] = SelectMemberOrgs))*ROW(MemberOrgsData[Auditee Name])*(1/(MemberOrgsData[AUDITYEAR] = SelectFiscalYear))*(MemberOrgsData[AUDITYEAR] = SelectFiscalYear), $A356)-MemberOrgs_TopRow), ""))</f>
        <v/>
      </c>
      <c r="C356" t="str">
        <f>IFERROR(IF(OR(INDEX(MemberOrgsData[BudgetApprop?], MemberOrgs_Control[[#This Row],[Row]]) = "No", IFERROR(INDEX(BudgetAppropData[President % Change], MATCH(INDEX(MemberOrgsData[CFDA], MemberOrgs_Control[[#This Row],[Row]]), BudgetAppropData[CFDA], 0)), 0) = 0),"", MemberOrgs_Control[[#This Row],[Row]]), "")</f>
        <v/>
      </c>
    </row>
    <row r="357" spans="1:3" x14ac:dyDescent="0.25">
      <c r="A357">
        <v>351</v>
      </c>
      <c r="B357" t="str">
        <f>IF($A357 &gt; MemberOrgs_NumRow, "", IFERROR(IF(SelectMemberOrgs = "*", $A357, _xlfn.AGGREGATE(15, 6, (1/(MemberOrgsData[Auditee Name] = SelectMemberOrgs))*ROW(MemberOrgsData[Auditee Name])*(1/(MemberOrgsData[AUDITYEAR] = SelectFiscalYear))*(MemberOrgsData[AUDITYEAR] = SelectFiscalYear), $A357)-MemberOrgs_TopRow), ""))</f>
        <v/>
      </c>
      <c r="C357" t="str">
        <f>IFERROR(IF(OR(INDEX(MemberOrgsData[BudgetApprop?], MemberOrgs_Control[[#This Row],[Row]]) = "No", IFERROR(INDEX(BudgetAppropData[President % Change], MATCH(INDEX(MemberOrgsData[CFDA], MemberOrgs_Control[[#This Row],[Row]]), BudgetAppropData[CFDA], 0)), 0) = 0),"", MemberOrgs_Control[[#This Row],[Row]]), "")</f>
        <v/>
      </c>
    </row>
    <row r="358" spans="1:3" x14ac:dyDescent="0.25">
      <c r="A358">
        <v>352</v>
      </c>
      <c r="B358" t="str">
        <f>IF($A358 &gt; MemberOrgs_NumRow, "", IFERROR(IF(SelectMemberOrgs = "*", $A358, _xlfn.AGGREGATE(15, 6, (1/(MemberOrgsData[Auditee Name] = SelectMemberOrgs))*ROW(MemberOrgsData[Auditee Name])*(1/(MemberOrgsData[AUDITYEAR] = SelectFiscalYear))*(MemberOrgsData[AUDITYEAR] = SelectFiscalYear), $A358)-MemberOrgs_TopRow), ""))</f>
        <v/>
      </c>
      <c r="C358" t="str">
        <f>IFERROR(IF(OR(INDEX(MemberOrgsData[BudgetApprop?], MemberOrgs_Control[[#This Row],[Row]]) = "No", IFERROR(INDEX(BudgetAppropData[President % Change], MATCH(INDEX(MemberOrgsData[CFDA], MemberOrgs_Control[[#This Row],[Row]]), BudgetAppropData[CFDA], 0)), 0) = 0),"", MemberOrgs_Control[[#This Row],[Row]]), "")</f>
        <v/>
      </c>
    </row>
    <row r="359" spans="1:3" x14ac:dyDescent="0.25">
      <c r="A359">
        <v>353</v>
      </c>
      <c r="B359" t="str">
        <f>IF($A359 &gt; MemberOrgs_NumRow, "", IFERROR(IF(SelectMemberOrgs = "*", $A359, _xlfn.AGGREGATE(15, 6, (1/(MemberOrgsData[Auditee Name] = SelectMemberOrgs))*ROW(MemberOrgsData[Auditee Name])*(1/(MemberOrgsData[AUDITYEAR] = SelectFiscalYear))*(MemberOrgsData[AUDITYEAR] = SelectFiscalYear), $A359)-MemberOrgs_TopRow), ""))</f>
        <v/>
      </c>
      <c r="C359" t="str">
        <f>IFERROR(IF(OR(INDEX(MemberOrgsData[BudgetApprop?], MemberOrgs_Control[[#This Row],[Row]]) = "No", IFERROR(INDEX(BudgetAppropData[President % Change], MATCH(INDEX(MemberOrgsData[CFDA], MemberOrgs_Control[[#This Row],[Row]]), BudgetAppropData[CFDA], 0)), 0) = 0),"", MemberOrgs_Control[[#This Row],[Row]]), "")</f>
        <v/>
      </c>
    </row>
    <row r="360" spans="1:3" x14ac:dyDescent="0.25">
      <c r="A360">
        <v>354</v>
      </c>
      <c r="B360" t="str">
        <f>IF($A360 &gt; MemberOrgs_NumRow, "", IFERROR(IF(SelectMemberOrgs = "*", $A360, _xlfn.AGGREGATE(15, 6, (1/(MemberOrgsData[Auditee Name] = SelectMemberOrgs))*ROW(MemberOrgsData[Auditee Name])*(1/(MemberOrgsData[AUDITYEAR] = SelectFiscalYear))*(MemberOrgsData[AUDITYEAR] = SelectFiscalYear), $A360)-MemberOrgs_TopRow), ""))</f>
        <v/>
      </c>
      <c r="C360" t="str">
        <f>IFERROR(IF(OR(INDEX(MemberOrgsData[BudgetApprop?], MemberOrgs_Control[[#This Row],[Row]]) = "No", IFERROR(INDEX(BudgetAppropData[President % Change], MATCH(INDEX(MemberOrgsData[CFDA], MemberOrgs_Control[[#This Row],[Row]]), BudgetAppropData[CFDA], 0)), 0) = 0),"", MemberOrgs_Control[[#This Row],[Row]]), "")</f>
        <v/>
      </c>
    </row>
    <row r="361" spans="1:3" x14ac:dyDescent="0.25">
      <c r="A361">
        <v>355</v>
      </c>
      <c r="B361" t="str">
        <f>IF($A361 &gt; MemberOrgs_NumRow, "", IFERROR(IF(SelectMemberOrgs = "*", $A361, _xlfn.AGGREGATE(15, 6, (1/(MemberOrgsData[Auditee Name] = SelectMemberOrgs))*ROW(MemberOrgsData[Auditee Name])*(1/(MemberOrgsData[AUDITYEAR] = SelectFiscalYear))*(MemberOrgsData[AUDITYEAR] = SelectFiscalYear), $A361)-MemberOrgs_TopRow), ""))</f>
        <v/>
      </c>
      <c r="C361" t="str">
        <f>IFERROR(IF(OR(INDEX(MemberOrgsData[BudgetApprop?], MemberOrgs_Control[[#This Row],[Row]]) = "No", IFERROR(INDEX(BudgetAppropData[President % Change], MATCH(INDEX(MemberOrgsData[CFDA], MemberOrgs_Control[[#This Row],[Row]]), BudgetAppropData[CFDA], 0)), 0) = 0),"", MemberOrgs_Control[[#This Row],[Row]]), "")</f>
        <v/>
      </c>
    </row>
    <row r="362" spans="1:3" x14ac:dyDescent="0.25">
      <c r="A362">
        <v>356</v>
      </c>
      <c r="B362" t="str">
        <f>IF($A362 &gt; MemberOrgs_NumRow, "", IFERROR(IF(SelectMemberOrgs = "*", $A362, _xlfn.AGGREGATE(15, 6, (1/(MemberOrgsData[Auditee Name] = SelectMemberOrgs))*ROW(MemberOrgsData[Auditee Name])*(1/(MemberOrgsData[AUDITYEAR] = SelectFiscalYear))*(MemberOrgsData[AUDITYEAR] = SelectFiscalYear), $A362)-MemberOrgs_TopRow), ""))</f>
        <v/>
      </c>
      <c r="C362" t="str">
        <f>IFERROR(IF(OR(INDEX(MemberOrgsData[BudgetApprop?], MemberOrgs_Control[[#This Row],[Row]]) = "No", IFERROR(INDEX(BudgetAppropData[President % Change], MATCH(INDEX(MemberOrgsData[CFDA], MemberOrgs_Control[[#This Row],[Row]]), BudgetAppropData[CFDA], 0)), 0) = 0),"", MemberOrgs_Control[[#This Row],[Row]]), "")</f>
        <v/>
      </c>
    </row>
    <row r="363" spans="1:3" x14ac:dyDescent="0.25">
      <c r="A363">
        <v>357</v>
      </c>
      <c r="B363" t="str">
        <f>IF($A363 &gt; MemberOrgs_NumRow, "", IFERROR(IF(SelectMemberOrgs = "*", $A363, _xlfn.AGGREGATE(15, 6, (1/(MemberOrgsData[Auditee Name] = SelectMemberOrgs))*ROW(MemberOrgsData[Auditee Name])*(1/(MemberOrgsData[AUDITYEAR] = SelectFiscalYear))*(MemberOrgsData[AUDITYEAR] = SelectFiscalYear), $A363)-MemberOrgs_TopRow), ""))</f>
        <v/>
      </c>
      <c r="C363" t="str">
        <f>IFERROR(IF(OR(INDEX(MemberOrgsData[BudgetApprop?], MemberOrgs_Control[[#This Row],[Row]]) = "No", IFERROR(INDEX(BudgetAppropData[President % Change], MATCH(INDEX(MemberOrgsData[CFDA], MemberOrgs_Control[[#This Row],[Row]]), BudgetAppropData[CFDA], 0)), 0) = 0),"", MemberOrgs_Control[[#This Row],[Row]]), "")</f>
        <v/>
      </c>
    </row>
    <row r="364" spans="1:3" x14ac:dyDescent="0.25">
      <c r="A364">
        <v>358</v>
      </c>
      <c r="B364" t="str">
        <f>IF($A364 &gt; MemberOrgs_NumRow, "", IFERROR(IF(SelectMemberOrgs = "*", $A364, _xlfn.AGGREGATE(15, 6, (1/(MemberOrgsData[Auditee Name] = SelectMemberOrgs))*ROW(MemberOrgsData[Auditee Name])*(1/(MemberOrgsData[AUDITYEAR] = SelectFiscalYear))*(MemberOrgsData[AUDITYEAR] = SelectFiscalYear), $A364)-MemberOrgs_TopRow), ""))</f>
        <v/>
      </c>
      <c r="C364" t="str">
        <f>IFERROR(IF(OR(INDEX(MemberOrgsData[BudgetApprop?], MemberOrgs_Control[[#This Row],[Row]]) = "No", IFERROR(INDEX(BudgetAppropData[President % Change], MATCH(INDEX(MemberOrgsData[CFDA], MemberOrgs_Control[[#This Row],[Row]]), BudgetAppropData[CFDA], 0)), 0) = 0),"", MemberOrgs_Control[[#This Row],[Row]]), "")</f>
        <v/>
      </c>
    </row>
    <row r="365" spans="1:3" x14ac:dyDescent="0.25">
      <c r="A365">
        <v>359</v>
      </c>
      <c r="B365" t="str">
        <f>IF($A365 &gt; MemberOrgs_NumRow, "", IFERROR(IF(SelectMemberOrgs = "*", $A365, _xlfn.AGGREGATE(15, 6, (1/(MemberOrgsData[Auditee Name] = SelectMemberOrgs))*ROW(MemberOrgsData[Auditee Name])*(1/(MemberOrgsData[AUDITYEAR] = SelectFiscalYear))*(MemberOrgsData[AUDITYEAR] = SelectFiscalYear), $A365)-MemberOrgs_TopRow), ""))</f>
        <v/>
      </c>
      <c r="C365" t="str">
        <f>IFERROR(IF(OR(INDEX(MemberOrgsData[BudgetApprop?], MemberOrgs_Control[[#This Row],[Row]]) = "No", IFERROR(INDEX(BudgetAppropData[President % Change], MATCH(INDEX(MemberOrgsData[CFDA], MemberOrgs_Control[[#This Row],[Row]]), BudgetAppropData[CFDA], 0)), 0) = 0),"", MemberOrgs_Control[[#This Row],[Row]]), "")</f>
        <v/>
      </c>
    </row>
    <row r="366" spans="1:3" x14ac:dyDescent="0.25">
      <c r="A366">
        <v>360</v>
      </c>
      <c r="B366" t="str">
        <f>IF($A366 &gt; MemberOrgs_NumRow, "", IFERROR(IF(SelectMemberOrgs = "*", $A366, _xlfn.AGGREGATE(15, 6, (1/(MemberOrgsData[Auditee Name] = SelectMemberOrgs))*ROW(MemberOrgsData[Auditee Name])*(1/(MemberOrgsData[AUDITYEAR] = SelectFiscalYear))*(MemberOrgsData[AUDITYEAR] = SelectFiscalYear), $A366)-MemberOrgs_TopRow), ""))</f>
        <v/>
      </c>
      <c r="C366" t="str">
        <f>IFERROR(IF(OR(INDEX(MemberOrgsData[BudgetApprop?], MemberOrgs_Control[[#This Row],[Row]]) = "No", IFERROR(INDEX(BudgetAppropData[President % Change], MATCH(INDEX(MemberOrgsData[CFDA], MemberOrgs_Control[[#This Row],[Row]]), BudgetAppropData[CFDA], 0)), 0) = 0),"", MemberOrgs_Control[[#This Row],[Row]]), "")</f>
        <v/>
      </c>
    </row>
    <row r="367" spans="1:3" x14ac:dyDescent="0.25">
      <c r="A367">
        <v>361</v>
      </c>
      <c r="B367" t="str">
        <f>IF($A367 &gt; MemberOrgs_NumRow, "", IFERROR(IF(SelectMemberOrgs = "*", $A367, _xlfn.AGGREGATE(15, 6, (1/(MemberOrgsData[Auditee Name] = SelectMemberOrgs))*ROW(MemberOrgsData[Auditee Name])*(1/(MemberOrgsData[AUDITYEAR] = SelectFiscalYear))*(MemberOrgsData[AUDITYEAR] = SelectFiscalYear), $A367)-MemberOrgs_TopRow), ""))</f>
        <v/>
      </c>
      <c r="C367" t="str">
        <f>IFERROR(IF(OR(INDEX(MemberOrgsData[BudgetApprop?], MemberOrgs_Control[[#This Row],[Row]]) = "No", IFERROR(INDEX(BudgetAppropData[President % Change], MATCH(INDEX(MemberOrgsData[CFDA], MemberOrgs_Control[[#This Row],[Row]]), BudgetAppropData[CFDA], 0)), 0) = 0),"", MemberOrgs_Control[[#This Row],[Row]]), "")</f>
        <v/>
      </c>
    </row>
    <row r="368" spans="1:3" x14ac:dyDescent="0.25">
      <c r="A368">
        <v>362</v>
      </c>
      <c r="B368" t="str">
        <f>IF($A368 &gt; MemberOrgs_NumRow, "", IFERROR(IF(SelectMemberOrgs = "*", $A368, _xlfn.AGGREGATE(15, 6, (1/(MemberOrgsData[Auditee Name] = SelectMemberOrgs))*ROW(MemberOrgsData[Auditee Name])*(1/(MemberOrgsData[AUDITYEAR] = SelectFiscalYear))*(MemberOrgsData[AUDITYEAR] = SelectFiscalYear), $A368)-MemberOrgs_TopRow), ""))</f>
        <v/>
      </c>
      <c r="C368" t="str">
        <f>IFERROR(IF(OR(INDEX(MemberOrgsData[BudgetApprop?], MemberOrgs_Control[[#This Row],[Row]]) = "No", IFERROR(INDEX(BudgetAppropData[President % Change], MATCH(INDEX(MemberOrgsData[CFDA], MemberOrgs_Control[[#This Row],[Row]]), BudgetAppropData[CFDA], 0)), 0) = 0),"", MemberOrgs_Control[[#This Row],[Row]]), "")</f>
        <v/>
      </c>
    </row>
    <row r="369" spans="1:3" x14ac:dyDescent="0.25">
      <c r="A369">
        <v>363</v>
      </c>
      <c r="B369" t="str">
        <f>IF($A369 &gt; MemberOrgs_NumRow, "", IFERROR(IF(SelectMemberOrgs = "*", $A369, _xlfn.AGGREGATE(15, 6, (1/(MemberOrgsData[Auditee Name] = SelectMemberOrgs))*ROW(MemberOrgsData[Auditee Name])*(1/(MemberOrgsData[AUDITYEAR] = SelectFiscalYear))*(MemberOrgsData[AUDITYEAR] = SelectFiscalYear), $A369)-MemberOrgs_TopRow), ""))</f>
        <v/>
      </c>
      <c r="C369" t="str">
        <f>IFERROR(IF(OR(INDEX(MemberOrgsData[BudgetApprop?], MemberOrgs_Control[[#This Row],[Row]]) = "No", IFERROR(INDEX(BudgetAppropData[President % Change], MATCH(INDEX(MemberOrgsData[CFDA], MemberOrgs_Control[[#This Row],[Row]]), BudgetAppropData[CFDA], 0)), 0) = 0),"", MemberOrgs_Control[[#This Row],[Row]]), "")</f>
        <v/>
      </c>
    </row>
    <row r="370" spans="1:3" x14ac:dyDescent="0.25">
      <c r="A370">
        <v>364</v>
      </c>
      <c r="B370" t="str">
        <f>IF($A370 &gt; MemberOrgs_NumRow, "", IFERROR(IF(SelectMemberOrgs = "*", $A370, _xlfn.AGGREGATE(15, 6, (1/(MemberOrgsData[Auditee Name] = SelectMemberOrgs))*ROW(MemberOrgsData[Auditee Name])*(1/(MemberOrgsData[AUDITYEAR] = SelectFiscalYear))*(MemberOrgsData[AUDITYEAR] = SelectFiscalYear), $A370)-MemberOrgs_TopRow), ""))</f>
        <v/>
      </c>
      <c r="C370" t="str">
        <f>IFERROR(IF(OR(INDEX(MemberOrgsData[BudgetApprop?], MemberOrgs_Control[[#This Row],[Row]]) = "No", IFERROR(INDEX(BudgetAppropData[President % Change], MATCH(INDEX(MemberOrgsData[CFDA], MemberOrgs_Control[[#This Row],[Row]]), BudgetAppropData[CFDA], 0)), 0) = 0),"", MemberOrgs_Control[[#This Row],[Row]]), "")</f>
        <v/>
      </c>
    </row>
    <row r="371" spans="1:3" x14ac:dyDescent="0.25">
      <c r="A371">
        <v>365</v>
      </c>
      <c r="B371" t="str">
        <f>IF($A371 &gt; MemberOrgs_NumRow, "", IFERROR(IF(SelectMemberOrgs = "*", $A371, _xlfn.AGGREGATE(15, 6, (1/(MemberOrgsData[Auditee Name] = SelectMemberOrgs))*ROW(MemberOrgsData[Auditee Name])*(1/(MemberOrgsData[AUDITYEAR] = SelectFiscalYear))*(MemberOrgsData[AUDITYEAR] = SelectFiscalYear), $A371)-MemberOrgs_TopRow), ""))</f>
        <v/>
      </c>
      <c r="C371" t="str">
        <f>IFERROR(IF(OR(INDEX(MemberOrgsData[BudgetApprop?], MemberOrgs_Control[[#This Row],[Row]]) = "No", IFERROR(INDEX(BudgetAppropData[President % Change], MATCH(INDEX(MemberOrgsData[CFDA], MemberOrgs_Control[[#This Row],[Row]]), BudgetAppropData[CFDA], 0)), 0) = 0),"", MemberOrgs_Control[[#This Row],[Row]]), "")</f>
        <v/>
      </c>
    </row>
    <row r="372" spans="1:3" x14ac:dyDescent="0.25">
      <c r="A372">
        <v>366</v>
      </c>
      <c r="B372" t="str">
        <f>IF($A372 &gt; MemberOrgs_NumRow, "", IFERROR(IF(SelectMemberOrgs = "*", $A372, _xlfn.AGGREGATE(15, 6, (1/(MemberOrgsData[Auditee Name] = SelectMemberOrgs))*ROW(MemberOrgsData[Auditee Name])*(1/(MemberOrgsData[AUDITYEAR] = SelectFiscalYear))*(MemberOrgsData[AUDITYEAR] = SelectFiscalYear), $A372)-MemberOrgs_TopRow), ""))</f>
        <v/>
      </c>
      <c r="C372" t="str">
        <f>IFERROR(IF(OR(INDEX(MemberOrgsData[BudgetApprop?], MemberOrgs_Control[[#This Row],[Row]]) = "No", IFERROR(INDEX(BudgetAppropData[President % Change], MATCH(INDEX(MemberOrgsData[CFDA], MemberOrgs_Control[[#This Row],[Row]]), BudgetAppropData[CFDA], 0)), 0) = 0),"", MemberOrgs_Control[[#This Row],[Row]]), "")</f>
        <v/>
      </c>
    </row>
    <row r="373" spans="1:3" x14ac:dyDescent="0.25">
      <c r="A373">
        <v>367</v>
      </c>
      <c r="B373" t="str">
        <f>IF($A373 &gt; MemberOrgs_NumRow, "", IFERROR(IF(SelectMemberOrgs = "*", $A373, _xlfn.AGGREGATE(15, 6, (1/(MemberOrgsData[Auditee Name] = SelectMemberOrgs))*ROW(MemberOrgsData[Auditee Name])*(1/(MemberOrgsData[AUDITYEAR] = SelectFiscalYear))*(MemberOrgsData[AUDITYEAR] = SelectFiscalYear), $A373)-MemberOrgs_TopRow), ""))</f>
        <v/>
      </c>
      <c r="C373" t="str">
        <f>IFERROR(IF(OR(INDEX(MemberOrgsData[BudgetApprop?], MemberOrgs_Control[[#This Row],[Row]]) = "No", IFERROR(INDEX(BudgetAppropData[President % Change], MATCH(INDEX(MemberOrgsData[CFDA], MemberOrgs_Control[[#This Row],[Row]]), BudgetAppropData[CFDA], 0)), 0) = 0),"", MemberOrgs_Control[[#This Row],[Row]]), "")</f>
        <v/>
      </c>
    </row>
    <row r="374" spans="1:3" x14ac:dyDescent="0.25">
      <c r="A374">
        <v>368</v>
      </c>
      <c r="B374" t="str">
        <f>IF($A374 &gt; MemberOrgs_NumRow, "", IFERROR(IF(SelectMemberOrgs = "*", $A374, _xlfn.AGGREGATE(15, 6, (1/(MemberOrgsData[Auditee Name] = SelectMemberOrgs))*ROW(MemberOrgsData[Auditee Name])*(1/(MemberOrgsData[AUDITYEAR] = SelectFiscalYear))*(MemberOrgsData[AUDITYEAR] = SelectFiscalYear), $A374)-MemberOrgs_TopRow), ""))</f>
        <v/>
      </c>
      <c r="C374" t="str">
        <f>IFERROR(IF(OR(INDEX(MemberOrgsData[BudgetApprop?], MemberOrgs_Control[[#This Row],[Row]]) = "No", IFERROR(INDEX(BudgetAppropData[President % Change], MATCH(INDEX(MemberOrgsData[CFDA], MemberOrgs_Control[[#This Row],[Row]]), BudgetAppropData[CFDA], 0)), 0) = 0),"", MemberOrgs_Control[[#This Row],[Row]]), "")</f>
        <v/>
      </c>
    </row>
  </sheetData>
  <mergeCells count="2">
    <mergeCell ref="R2:S2"/>
    <mergeCell ref="R8:S8"/>
  </mergeCells>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BA35F-72D1-427D-8B96-0616465202A6}">
  <dimension ref="A1:K70"/>
  <sheetViews>
    <sheetView workbookViewId="0">
      <selection activeCell="E5" sqref="E5"/>
    </sheetView>
  </sheetViews>
  <sheetFormatPr defaultRowHeight="15" x14ac:dyDescent="0.25"/>
  <cols>
    <col min="1" max="1" width="21.140625" bestFit="1" customWidth="1"/>
    <col min="5" max="5" width="161" bestFit="1" customWidth="1"/>
  </cols>
  <sheetData>
    <row r="1" spans="1:11" x14ac:dyDescent="0.25">
      <c r="A1" t="s">
        <v>292</v>
      </c>
    </row>
    <row r="2" spans="1:11" x14ac:dyDescent="0.25">
      <c r="A2" s="91" t="s">
        <v>283</v>
      </c>
      <c r="B2" s="91"/>
      <c r="D2" s="3" t="s">
        <v>287</v>
      </c>
      <c r="E2" t="str">
        <f>'Individual Grants'!C2</f>
        <v>Adoption Assistance</v>
      </c>
    </row>
    <row r="3" spans="1:11" x14ac:dyDescent="0.25">
      <c r="A3" s="55" t="s">
        <v>285</v>
      </c>
      <c r="B3" s="53">
        <f>ROW(FedGrant_Data[#All])</f>
        <v>2</v>
      </c>
      <c r="D3" s="3" t="s">
        <v>273</v>
      </c>
      <c r="E3" t="str">
        <f>_xlfn.IFS(FedGrantFinal[President $ Change]&lt;0, "Cut", FedGrantFinal[President $ Change] = 0, "Level Fund", FedGrantFinal[President $ Change]&gt;0, "Increase")</f>
        <v>Increase</v>
      </c>
      <c r="I3" t="str">
        <f>IF(K3 &lt;7, TEXT(ROUND(J3, -3)/1000, "$#")&amp;" "&amp;"Thousand", TEXT(ROUND(J3, -5)/1000000, "$#.0")&amp;" "&amp;"Million")</f>
        <v>$ Thousand</v>
      </c>
      <c r="J3" t="str">
        <f>IF('FPWA Member Grants'!E6 &lt; 0, TEXT(('FPWA Member Grants'!E6*-1), "0"), TEXT('FPWA Member Grants'!E6, "0"))</f>
        <v>0</v>
      </c>
      <c r="K3">
        <f>LEN(J3)</f>
        <v>1</v>
      </c>
    </row>
    <row r="4" spans="1:11" x14ac:dyDescent="0.25">
      <c r="A4" s="56" t="s">
        <v>286</v>
      </c>
      <c r="B4" s="54">
        <v>56</v>
      </c>
      <c r="D4" s="3" t="s">
        <v>288</v>
      </c>
      <c r="E4" t="str">
        <f>_xlfn.IFS(AND(G4 &lt;7, G4&gt;1), TEXT(ROUND(F4, -3)/1000, "$#")&amp;" "&amp;"By Thousand", G4&gt;=7, TEXT(ROUND(F4, -5)/1000000, "$#.0")&amp;" "&amp;"By Million", G4 = 1, "")</f>
        <v>$3.2 By Million</v>
      </c>
      <c r="F4" t="str">
        <f>IF(FedGrantFinal[President $ Change] &lt;0, TEXT((FedGrantFinal[President $ Change]*-1), "0"), TEXT(FedGrantFinal[President $ Change], "0"))</f>
        <v>3247853</v>
      </c>
      <c r="G4">
        <f>LEN(F4)</f>
        <v>7</v>
      </c>
    </row>
    <row r="5" spans="1:11" x14ac:dyDescent="0.25">
      <c r="D5" s="3" t="s">
        <v>274</v>
      </c>
      <c r="E5" t="str">
        <f>_xlfn.IFS(FedGrantFinal[House $ Change]&lt;0, "Cut", FedGrantFinal[House $ Change] = 0, "Level Funded", FedGrantFinal[House $ Change] &gt;0, "Increase")</f>
        <v>Increase</v>
      </c>
    </row>
    <row r="6" spans="1:11" x14ac:dyDescent="0.25">
      <c r="D6" s="3" t="s">
        <v>289</v>
      </c>
      <c r="E6" t="str">
        <f>_xlfn.IFS(AND(G6 &lt;7, G6&gt;1), TEXT(ROUND(F6, -3)/1000, "$#")&amp;" "&amp;"By Thousand", G6&gt;=7, TEXT(ROUND(F6, -5)/1000000, "$#.0")&amp;" "&amp;"By Million", G6 =1, "")</f>
        <v>$2.9 By Million</v>
      </c>
      <c r="F6" t="str">
        <f>IF(FedGrantFinal[House $ Change]&lt; 0, TEXT((FedGrantFinal[]*-1), "0"), TEXT(FedGrantFinal[House $ Change], "0"))</f>
        <v>2890589</v>
      </c>
      <c r="G6">
        <f>LEN(F6)</f>
        <v>7</v>
      </c>
    </row>
    <row r="7" spans="1:11" x14ac:dyDescent="0.25">
      <c r="D7" s="3" t="s">
        <v>290</v>
      </c>
      <c r="E7" t="str">
        <f>CONCATENATE("President Trump's FY 2020 Budget Proposal Would ", E3, " ", SelectFedGrant," ", E4, CHAR(10), "Whereas the House Budget Would ",E5, " ", SelectFedGrant, " ", E6)</f>
        <v>President Trump's FY 2020 Budget Proposal Would Increase Adoption Assistance $3.2 By Million
Whereas the House Budget Would Increase Adoption Assistance $2.9 By Million</v>
      </c>
    </row>
    <row r="8" spans="1:11" x14ac:dyDescent="0.25">
      <c r="D8" s="3" t="s">
        <v>295</v>
      </c>
      <c r="E8" s="62" t="s">
        <v>296</v>
      </c>
    </row>
    <row r="9" spans="1:11" x14ac:dyDescent="0.25">
      <c r="A9" s="57" t="s">
        <v>284</v>
      </c>
      <c r="B9" s="58"/>
      <c r="E9" t="s">
        <v>223</v>
      </c>
      <c r="F9" t="s">
        <v>224</v>
      </c>
    </row>
    <row r="10" spans="1:11" x14ac:dyDescent="0.25">
      <c r="A10" s="80" t="s">
        <v>217</v>
      </c>
      <c r="E10">
        <v>1</v>
      </c>
      <c r="F10">
        <f>IF($E10&gt;FedGrant_NumRow, "",IFERROR(IF(SelectFedGrant = "*", $E10, _xlfn.AGGREGATE(15, 6, (1/(FedGrant_Data[Grant Name] = SelectFedGrant))*ROW(FedGrant_Data[Grant Name]), $E10)-FedGrant_Top_Row), ""))</f>
        <v>1</v>
      </c>
    </row>
    <row r="11" spans="1:11" x14ac:dyDescent="0.25">
      <c r="A11" s="81" t="s">
        <v>198</v>
      </c>
      <c r="E11">
        <v>2</v>
      </c>
      <c r="F11" t="str">
        <f>IF($E11&gt;FedGrant_NumRow, "",IFERROR(IF(SelectFedGrant = "*", $E11, _xlfn.AGGREGATE(15, 6, (1/(FedGrant_Data[Grant Name] = SelectFedGrant))*ROW(FedGrant_Data[Grant Name]), $E11)-FedGrant_Top_Row), ""))</f>
        <v/>
      </c>
    </row>
    <row r="12" spans="1:11" x14ac:dyDescent="0.25">
      <c r="A12" s="80" t="s">
        <v>199</v>
      </c>
      <c r="E12">
        <v>3</v>
      </c>
      <c r="F12" t="str">
        <f>IF($E12&gt;FedGrant_NumRow, "",IFERROR(IF(SelectFedGrant = "*", $E12, _xlfn.AGGREGATE(15, 6, (1/(FedGrant_Data[Grant Name] = SelectFedGrant))*ROW(FedGrant_Data[Grant Name]), $E12)-FedGrant_Top_Row), ""))</f>
        <v/>
      </c>
    </row>
    <row r="13" spans="1:11" x14ac:dyDescent="0.25">
      <c r="A13" s="81" t="s">
        <v>193</v>
      </c>
      <c r="E13">
        <v>4</v>
      </c>
      <c r="F13" t="str">
        <f>IF($E13&gt;FedGrant_NumRow, "",IFERROR(IF(SelectFedGrant = "*", $E13, _xlfn.AGGREGATE(15, 6, (1/(FedGrant_Data[Grant Name] = SelectFedGrant))*ROW(FedGrant_Data[Grant Name]), $E13)-FedGrant_Top_Row), ""))</f>
        <v/>
      </c>
    </row>
    <row r="14" spans="1:11" x14ac:dyDescent="0.25">
      <c r="A14" s="80" t="s">
        <v>210</v>
      </c>
      <c r="E14">
        <v>5</v>
      </c>
      <c r="F14" t="str">
        <f>IF($E14&gt;FedGrant_NumRow, "",IFERROR(IF(SelectFedGrant = "*", $E14, _xlfn.AGGREGATE(15, 6, (1/(FedGrant_Data[Grant Name] = SelectFedGrant))*ROW(FedGrant_Data[Grant Name]), $E14)-FedGrant_Top_Row), ""))</f>
        <v/>
      </c>
    </row>
    <row r="15" spans="1:11" x14ac:dyDescent="0.25">
      <c r="A15" s="81" t="s">
        <v>197</v>
      </c>
      <c r="E15">
        <v>6</v>
      </c>
      <c r="F15" t="str">
        <f>IF($E15&gt;FedGrant_NumRow, "",IFERROR(IF(SelectFedGrant = "*", $E15, _xlfn.AGGREGATE(15, 6, (1/(FedGrant_Data[Grant Name] = SelectFedGrant))*ROW(FedGrant_Data[Grant Name]), $E15)-FedGrant_Top_Row), ""))</f>
        <v/>
      </c>
    </row>
    <row r="16" spans="1:11" x14ac:dyDescent="0.25">
      <c r="A16" s="80" t="s">
        <v>187</v>
      </c>
      <c r="E16">
        <v>7</v>
      </c>
      <c r="F16" t="str">
        <f>IF($E16&gt;FedGrant_NumRow, "",IFERROR(IF(SelectFedGrant = "*", $E16, _xlfn.AGGREGATE(15, 6, (1/(FedGrant_Data[Grant Name] = SelectFedGrant))*ROW(FedGrant_Data[Grant Name]), $E16)-FedGrant_Top_Row), ""))</f>
        <v/>
      </c>
    </row>
    <row r="17" spans="1:6" x14ac:dyDescent="0.25">
      <c r="A17" s="81" t="s">
        <v>279</v>
      </c>
      <c r="E17">
        <v>8</v>
      </c>
      <c r="F17" t="str">
        <f>IF($E17&gt;FedGrant_NumRow, "",IFERROR(IF(SelectFedGrant = "*", $E17, _xlfn.AGGREGATE(15, 6, (1/(FedGrant_Data[Grant Name] = SelectFedGrant))*ROW(FedGrant_Data[Grant Name]), $E17)-FedGrant_Top_Row), ""))</f>
        <v/>
      </c>
    </row>
    <row r="18" spans="1:6" x14ac:dyDescent="0.25">
      <c r="A18" s="80" t="s">
        <v>158</v>
      </c>
      <c r="E18">
        <v>9</v>
      </c>
      <c r="F18" t="str">
        <f>IF($E18&gt;FedGrant_NumRow, "",IFERROR(IF(SelectFedGrant = "*", $E18, _xlfn.AGGREGATE(15, 6, (1/(FedGrant_Data[Grant Name] = SelectFedGrant))*ROW(FedGrant_Data[Grant Name]), $E18)-FedGrant_Top_Row), ""))</f>
        <v/>
      </c>
    </row>
    <row r="19" spans="1:6" x14ac:dyDescent="0.25">
      <c r="A19" s="81" t="s">
        <v>164</v>
      </c>
      <c r="E19">
        <v>10</v>
      </c>
      <c r="F19" t="str">
        <f>IF($E19&gt;FedGrant_NumRow, "",IFERROR(IF(SelectFedGrant = "*", $E19, _xlfn.AGGREGATE(15, 6, (1/(FedGrant_Data[Grant Name] = SelectFedGrant))*ROW(FedGrant_Data[Grant Name]), $E19)-FedGrant_Top_Row), ""))</f>
        <v/>
      </c>
    </row>
    <row r="20" spans="1:6" x14ac:dyDescent="0.25">
      <c r="A20" s="80" t="s">
        <v>169</v>
      </c>
      <c r="E20">
        <v>11</v>
      </c>
      <c r="F20" t="str">
        <f>IF($E20&gt;FedGrant_NumRow, "",IFERROR(IF(SelectFedGrant = "*", $E20, _xlfn.AGGREGATE(15, 6, (1/(FedGrant_Data[Grant Name] = SelectFedGrant))*ROW(FedGrant_Data[Grant Name]), $E20)-FedGrant_Top_Row), ""))</f>
        <v/>
      </c>
    </row>
    <row r="21" spans="1:6" x14ac:dyDescent="0.25">
      <c r="A21" s="81" t="s">
        <v>178</v>
      </c>
      <c r="E21">
        <v>12</v>
      </c>
      <c r="F21" t="str">
        <f>IF($E21&gt;FedGrant_NumRow, "",IFERROR(IF(SelectFedGrant = "*", $E21, _xlfn.AGGREGATE(15, 6, (1/(FedGrant_Data[Grant Name] = SelectFedGrant))*ROW(FedGrant_Data[Grant Name]), $E21)-FedGrant_Top_Row), ""))</f>
        <v/>
      </c>
    </row>
    <row r="22" spans="1:6" x14ac:dyDescent="0.25">
      <c r="A22" s="80" t="s">
        <v>166</v>
      </c>
      <c r="E22">
        <v>13</v>
      </c>
      <c r="F22" t="str">
        <f>IF($E22&gt;FedGrant_NumRow, "",IFERROR(IF(SelectFedGrant = "*", $E22, _xlfn.AGGREGATE(15, 6, (1/(FedGrant_Data[Grant Name] = SelectFedGrant))*ROW(FedGrant_Data[Grant Name]), $E22)-FedGrant_Top_Row), ""))</f>
        <v/>
      </c>
    </row>
    <row r="23" spans="1:6" x14ac:dyDescent="0.25">
      <c r="A23" s="81" t="s">
        <v>174</v>
      </c>
      <c r="E23">
        <v>14</v>
      </c>
      <c r="F23" t="str">
        <f>IF($E23&gt;FedGrant_NumRow, "",IFERROR(IF(SelectFedGrant = "*", $E23, _xlfn.AGGREGATE(15, 6, (1/(FedGrant_Data[Grant Name] = SelectFedGrant))*ROW(FedGrant_Data[Grant Name]), $E23)-FedGrant_Top_Row), ""))</f>
        <v/>
      </c>
    </row>
    <row r="24" spans="1:6" x14ac:dyDescent="0.25">
      <c r="A24" s="80" t="s">
        <v>168</v>
      </c>
      <c r="E24">
        <v>15</v>
      </c>
      <c r="F24" t="str">
        <f>IF($E24&gt;FedGrant_NumRow, "",IFERROR(IF(SelectFedGrant = "*", $E24, _xlfn.AGGREGATE(15, 6, (1/(FedGrant_Data[Grant Name] = SelectFedGrant))*ROW(FedGrant_Data[Grant Name]), $E24)-FedGrant_Top_Row), ""))</f>
        <v/>
      </c>
    </row>
    <row r="25" spans="1:6" x14ac:dyDescent="0.25">
      <c r="A25" s="81" t="s">
        <v>186</v>
      </c>
      <c r="E25">
        <v>16</v>
      </c>
      <c r="F25" t="str">
        <f>IF($E25&gt;FedGrant_NumRow, "",IFERROR(IF(SelectFedGrant = "*", $E25, _xlfn.AGGREGATE(15, 6, (1/(FedGrant_Data[Grant Name] = SelectFedGrant))*ROW(FedGrant_Data[Grant Name]), $E25)-FedGrant_Top_Row), ""))</f>
        <v/>
      </c>
    </row>
    <row r="26" spans="1:6" x14ac:dyDescent="0.25">
      <c r="A26" s="80" t="s">
        <v>194</v>
      </c>
      <c r="E26">
        <v>17</v>
      </c>
      <c r="F26" t="str">
        <f>IF($E26&gt;FedGrant_NumRow, "",IFERROR(IF(SelectFedGrant = "*", $E26, _xlfn.AGGREGATE(15, 6, (1/(FedGrant_Data[Grant Name] = SelectFedGrant))*ROW(FedGrant_Data[Grant Name]), $E26)-FedGrant_Top_Row), ""))</f>
        <v/>
      </c>
    </row>
    <row r="27" spans="1:6" x14ac:dyDescent="0.25">
      <c r="A27" s="81" t="s">
        <v>216</v>
      </c>
      <c r="E27">
        <v>18</v>
      </c>
      <c r="F27" t="str">
        <f>IF($E27&gt;FedGrant_NumRow, "",IFERROR(IF(SelectFedGrant = "*", $E27, _xlfn.AGGREGATE(15, 6, (1/(FedGrant_Data[Grant Name] = SelectFedGrant))*ROW(FedGrant_Data[Grant Name]), $E27)-FedGrant_Top_Row), ""))</f>
        <v/>
      </c>
    </row>
    <row r="28" spans="1:6" x14ac:dyDescent="0.25">
      <c r="A28" s="80" t="s">
        <v>18</v>
      </c>
      <c r="E28">
        <v>19</v>
      </c>
      <c r="F28" t="str">
        <f>IF($E28&gt;FedGrant_NumRow, "",IFERROR(IF(SelectFedGrant = "*", $E28, _xlfn.AGGREGATE(15, 6, (1/(FedGrant_Data[Grant Name] = SelectFedGrant))*ROW(FedGrant_Data[Grant Name]), $E28)-FedGrant_Top_Row), ""))</f>
        <v/>
      </c>
    </row>
    <row r="29" spans="1:6" x14ac:dyDescent="0.25">
      <c r="A29" s="81" t="s">
        <v>208</v>
      </c>
      <c r="E29">
        <v>20</v>
      </c>
      <c r="F29" t="str">
        <f>IF($E29&gt;FedGrant_NumRow, "",IFERROR(IF(SelectFedGrant = "*", $E29, _xlfn.AGGREGATE(15, 6, (1/(FedGrant_Data[Grant Name] = SelectFedGrant))*ROW(FedGrant_Data[Grant Name]), $E29)-FedGrant_Top_Row), ""))</f>
        <v/>
      </c>
    </row>
    <row r="30" spans="1:6" x14ac:dyDescent="0.25">
      <c r="A30" s="80" t="s">
        <v>212</v>
      </c>
      <c r="E30">
        <v>21</v>
      </c>
      <c r="F30" t="str">
        <f>IF($E30&gt;FedGrant_NumRow, "",IFERROR(IF(SelectFedGrant = "*", $E30, _xlfn.AGGREGATE(15, 6, (1/(FedGrant_Data[Grant Name] = SelectFedGrant))*ROW(FedGrant_Data[Grant Name]), $E30)-FedGrant_Top_Row), ""))</f>
        <v/>
      </c>
    </row>
    <row r="31" spans="1:6" x14ac:dyDescent="0.25">
      <c r="A31" s="81" t="s">
        <v>206</v>
      </c>
      <c r="E31">
        <v>22</v>
      </c>
      <c r="F31" t="str">
        <f>IF($E31&gt;FedGrant_NumRow, "",IFERROR(IF(SelectFedGrant = "*", $E31, _xlfn.AGGREGATE(15, 6, (1/(FedGrant_Data[Grant Name] = SelectFedGrant))*ROW(FedGrant_Data[Grant Name]), $E31)-FedGrant_Top_Row), ""))</f>
        <v/>
      </c>
    </row>
    <row r="32" spans="1:6" x14ac:dyDescent="0.25">
      <c r="A32" s="80" t="s">
        <v>159</v>
      </c>
      <c r="E32">
        <v>23</v>
      </c>
      <c r="F32" t="str">
        <f>IF($E32&gt;FedGrant_NumRow, "",IFERROR(IF(SelectFedGrant = "*", $E32, _xlfn.AGGREGATE(15, 6, (1/(FedGrant_Data[Grant Name] = SelectFedGrant))*ROW(FedGrant_Data[Grant Name]), $E32)-FedGrant_Top_Row), ""))</f>
        <v/>
      </c>
    </row>
    <row r="33" spans="1:6" x14ac:dyDescent="0.25">
      <c r="A33" s="81" t="s">
        <v>173</v>
      </c>
      <c r="E33">
        <v>24</v>
      </c>
      <c r="F33" t="str">
        <f>IF($E33&gt;FedGrant_NumRow, "",IFERROR(IF(SelectFedGrant = "*", $E33, _xlfn.AGGREGATE(15, 6, (1/(FedGrant_Data[Grant Name] = SelectFedGrant))*ROW(FedGrant_Data[Grant Name]), $E33)-FedGrant_Top_Row), ""))</f>
        <v/>
      </c>
    </row>
    <row r="34" spans="1:6" x14ac:dyDescent="0.25">
      <c r="A34" s="80" t="s">
        <v>181</v>
      </c>
      <c r="E34">
        <v>25</v>
      </c>
      <c r="F34" t="str">
        <f>IF($E34&gt;FedGrant_NumRow, "",IFERROR(IF(SelectFedGrant = "*", $E34, _xlfn.AGGREGATE(15, 6, (1/(FedGrant_Data[Grant Name] = SelectFedGrant))*ROW(FedGrant_Data[Grant Name]), $E34)-FedGrant_Top_Row), ""))</f>
        <v/>
      </c>
    </row>
    <row r="35" spans="1:6" x14ac:dyDescent="0.25">
      <c r="A35" s="81" t="s">
        <v>176</v>
      </c>
      <c r="E35">
        <v>26</v>
      </c>
      <c r="F35" t="str">
        <f>IF($E35&gt;FedGrant_NumRow, "",IFERROR(IF(SelectFedGrant = "*", $E35, _xlfn.AGGREGATE(15, 6, (1/(FedGrant_Data[Grant Name] = SelectFedGrant))*ROW(FedGrant_Data[Grant Name]), $E35)-FedGrant_Top_Row), ""))</f>
        <v/>
      </c>
    </row>
    <row r="36" spans="1:6" x14ac:dyDescent="0.25">
      <c r="A36" s="80" t="s">
        <v>221</v>
      </c>
      <c r="E36">
        <v>27</v>
      </c>
      <c r="F36" t="str">
        <f>IF($E36&gt;FedGrant_NumRow, "",IFERROR(IF(SelectFedGrant = "*", $E36, _xlfn.AGGREGATE(15, 6, (1/(FedGrant_Data[Grant Name] = SelectFedGrant))*ROW(FedGrant_Data[Grant Name]), $E36)-FedGrant_Top_Row), ""))</f>
        <v/>
      </c>
    </row>
    <row r="37" spans="1:6" x14ac:dyDescent="0.25">
      <c r="A37" s="81" t="s">
        <v>179</v>
      </c>
      <c r="E37">
        <v>28</v>
      </c>
      <c r="F37" t="str">
        <f>IF($E37&gt;FedGrant_NumRow, "",IFERROR(IF(SelectFedGrant = "*", $E37, _xlfn.AGGREGATE(15, 6, (1/(FedGrant_Data[Grant Name] = SelectFedGrant))*ROW(FedGrant_Data[Grant Name]), $E37)-FedGrant_Top_Row), ""))</f>
        <v/>
      </c>
    </row>
    <row r="38" spans="1:6" x14ac:dyDescent="0.25">
      <c r="A38" s="80" t="s">
        <v>201</v>
      </c>
      <c r="E38">
        <v>29</v>
      </c>
      <c r="F38" t="str">
        <f>IF($E38&gt;FedGrant_NumRow, "",IFERROR(IF(SelectFedGrant = "*", $E38, _xlfn.AGGREGATE(15, 6, (1/(FedGrant_Data[Grant Name] = SelectFedGrant))*ROW(FedGrant_Data[Grant Name]), $E38)-FedGrant_Top_Row), ""))</f>
        <v/>
      </c>
    </row>
    <row r="39" spans="1:6" x14ac:dyDescent="0.25">
      <c r="A39" s="81" t="s">
        <v>211</v>
      </c>
      <c r="E39">
        <v>30</v>
      </c>
      <c r="F39" t="str">
        <f>IF($E39&gt;FedGrant_NumRow, "",IFERROR(IF(SelectFedGrant = "*", $E39, _xlfn.AGGREGATE(15, 6, (1/(FedGrant_Data[Grant Name] = SelectFedGrant))*ROW(FedGrant_Data[Grant Name]), $E39)-FedGrant_Top_Row), ""))</f>
        <v/>
      </c>
    </row>
    <row r="40" spans="1:6" x14ac:dyDescent="0.25">
      <c r="A40" s="80" t="s">
        <v>163</v>
      </c>
      <c r="E40">
        <v>31</v>
      </c>
      <c r="F40" t="str">
        <f>IF($E40&gt;FedGrant_NumRow, "",IFERROR(IF(SelectFedGrant = "*", $E40, _xlfn.AGGREGATE(15, 6, (1/(FedGrant_Data[Grant Name] = SelectFedGrant))*ROW(FedGrant_Data[Grant Name]), $E40)-FedGrant_Top_Row), ""))</f>
        <v/>
      </c>
    </row>
    <row r="41" spans="1:6" x14ac:dyDescent="0.25">
      <c r="A41" s="81" t="s">
        <v>182</v>
      </c>
      <c r="E41">
        <v>32</v>
      </c>
      <c r="F41" t="str">
        <f>IF($E41&gt;FedGrant_NumRow, "",IFERROR(IF(SelectFedGrant = "*", $E41, _xlfn.AGGREGATE(15, 6, (1/(FedGrant_Data[Grant Name] = SelectFedGrant))*ROW(FedGrant_Data[Grant Name]), $E41)-FedGrant_Top_Row), ""))</f>
        <v/>
      </c>
    </row>
    <row r="42" spans="1:6" x14ac:dyDescent="0.25">
      <c r="A42" s="80" t="s">
        <v>213</v>
      </c>
      <c r="E42">
        <v>33</v>
      </c>
      <c r="F42" t="str">
        <f>IF($E42&gt;FedGrant_NumRow, "",IFERROR(IF(SelectFedGrant = "*", $E42, _xlfn.AGGREGATE(15, 6, (1/(FedGrant_Data[Grant Name] = SelectFedGrant))*ROW(FedGrant_Data[Grant Name]), $E42)-FedGrant_Top_Row), ""))</f>
        <v/>
      </c>
    </row>
    <row r="43" spans="1:6" x14ac:dyDescent="0.25">
      <c r="A43" s="81" t="s">
        <v>218</v>
      </c>
      <c r="E43">
        <v>34</v>
      </c>
      <c r="F43" t="str">
        <f>IF($E43&gt;FedGrant_NumRow, "",IFERROR(IF(SelectFedGrant = "*", $E43, _xlfn.AGGREGATE(15, 6, (1/(FedGrant_Data[Grant Name] = SelectFedGrant))*ROW(FedGrant_Data[Grant Name]), $E43)-FedGrant_Top_Row), ""))</f>
        <v/>
      </c>
    </row>
    <row r="44" spans="1:6" x14ac:dyDescent="0.25">
      <c r="A44" s="80" t="s">
        <v>175</v>
      </c>
      <c r="E44">
        <v>35</v>
      </c>
      <c r="F44" t="str">
        <f>IF($E44&gt;FedGrant_NumRow, "",IFERROR(IF(SelectFedGrant = "*", $E44, _xlfn.AGGREGATE(15, 6, (1/(FedGrant_Data[Grant Name] = SelectFedGrant))*ROW(FedGrant_Data[Grant Name]), $E44)-FedGrant_Top_Row), ""))</f>
        <v/>
      </c>
    </row>
    <row r="45" spans="1:6" x14ac:dyDescent="0.25">
      <c r="A45" s="81" t="s">
        <v>3685</v>
      </c>
      <c r="E45">
        <v>36</v>
      </c>
      <c r="F45" t="str">
        <f>IF($E45&gt;FedGrant_NumRow, "",IFERROR(IF(SelectFedGrant = "*", $E45, _xlfn.AGGREGATE(15, 6, (1/(FedGrant_Data[Grant Name] = SelectFedGrant))*ROW(FedGrant_Data[Grant Name]), $E45)-FedGrant_Top_Row), ""))</f>
        <v/>
      </c>
    </row>
    <row r="46" spans="1:6" x14ac:dyDescent="0.25">
      <c r="A46" s="80" t="s">
        <v>188</v>
      </c>
      <c r="E46">
        <v>37</v>
      </c>
      <c r="F46" t="str">
        <f>IF($E46&gt;FedGrant_NumRow, "",IFERROR(IF(SelectFedGrant = "*", $E46, _xlfn.AGGREGATE(15, 6, (1/(FedGrant_Data[Grant Name] = SelectFedGrant))*ROW(FedGrant_Data[Grant Name]), $E46)-FedGrant_Top_Row), ""))</f>
        <v/>
      </c>
    </row>
    <row r="47" spans="1:6" x14ac:dyDescent="0.25">
      <c r="A47" s="81" t="s">
        <v>180</v>
      </c>
      <c r="E47">
        <v>38</v>
      </c>
      <c r="F47" t="str">
        <f>IF($E47&gt;FedGrant_NumRow, "",IFERROR(IF(SelectFedGrant = "*", $E47, _xlfn.AGGREGATE(15, 6, (1/(FedGrant_Data[Grant Name] = SelectFedGrant))*ROW(FedGrant_Data[Grant Name]), $E47)-FedGrant_Top_Row), ""))</f>
        <v/>
      </c>
    </row>
    <row r="48" spans="1:6" x14ac:dyDescent="0.25">
      <c r="A48" s="80" t="s">
        <v>219</v>
      </c>
      <c r="E48">
        <v>39</v>
      </c>
      <c r="F48" t="str">
        <f>IF($E48&gt;FedGrant_NumRow, "",IFERROR(IF(SelectFedGrant = "*", $E48, _xlfn.AGGREGATE(15, 6, (1/(FedGrant_Data[Grant Name] = SelectFedGrant))*ROW(FedGrant_Data[Grant Name]), $E48)-FedGrant_Top_Row), ""))</f>
        <v/>
      </c>
    </row>
    <row r="49" spans="1:6" x14ac:dyDescent="0.25">
      <c r="A49" s="81" t="s">
        <v>185</v>
      </c>
      <c r="E49">
        <v>40</v>
      </c>
      <c r="F49" t="str">
        <f>IF($E49&gt;FedGrant_NumRow, "",IFERROR(IF(SelectFedGrant = "*", $E49, _xlfn.AGGREGATE(15, 6, (1/(FedGrant_Data[Grant Name] = SelectFedGrant))*ROW(FedGrant_Data[Grant Name]), $E49)-FedGrant_Top_Row), ""))</f>
        <v/>
      </c>
    </row>
    <row r="50" spans="1:6" x14ac:dyDescent="0.25">
      <c r="A50" s="80" t="s">
        <v>170</v>
      </c>
      <c r="E50">
        <v>41</v>
      </c>
      <c r="F50" t="str">
        <f>IF($E50&gt;FedGrant_NumRow, "",IFERROR(IF(SelectFedGrant = "*", $E50, _xlfn.AGGREGATE(15, 6, (1/(FedGrant_Data[Grant Name] = SelectFedGrant))*ROW(FedGrant_Data[Grant Name]), $E50)-FedGrant_Top_Row), ""))</f>
        <v/>
      </c>
    </row>
    <row r="51" spans="1:6" x14ac:dyDescent="0.25">
      <c r="A51" s="81" t="s">
        <v>209</v>
      </c>
      <c r="E51">
        <v>42</v>
      </c>
      <c r="F51" t="str">
        <f>IF($E51&gt;FedGrant_NumRow, "",IFERROR(IF(SelectFedGrant = "*", $E51, _xlfn.AGGREGATE(15, 6, (1/(FedGrant_Data[Grant Name] = SelectFedGrant))*ROW(FedGrant_Data[Grant Name]), $E51)-FedGrant_Top_Row), ""))</f>
        <v/>
      </c>
    </row>
    <row r="52" spans="1:6" x14ac:dyDescent="0.25">
      <c r="A52" s="80" t="s">
        <v>165</v>
      </c>
      <c r="E52">
        <v>43</v>
      </c>
      <c r="F52" t="str">
        <f>IF($E52&gt;FedGrant_NumRow, "",IFERROR(IF(SelectFedGrant = "*", $E52, _xlfn.AGGREGATE(15, 6, (1/(FedGrant_Data[Grant Name] = SelectFedGrant))*ROW(FedGrant_Data[Grant Name]), $E52)-FedGrant_Top_Row), ""))</f>
        <v/>
      </c>
    </row>
    <row r="53" spans="1:6" x14ac:dyDescent="0.25">
      <c r="A53" s="81" t="s">
        <v>192</v>
      </c>
      <c r="E53">
        <v>44</v>
      </c>
      <c r="F53" t="str">
        <f>IF($E53&gt;FedGrant_NumRow, "",IFERROR(IF(SelectFedGrant = "*", $E53, _xlfn.AGGREGATE(15, 6, (1/(FedGrant_Data[Grant Name] = SelectFedGrant))*ROW(FedGrant_Data[Grant Name]), $E53)-FedGrant_Top_Row), ""))</f>
        <v/>
      </c>
    </row>
    <row r="54" spans="1:6" x14ac:dyDescent="0.25">
      <c r="A54" s="80" t="s">
        <v>183</v>
      </c>
      <c r="E54">
        <v>45</v>
      </c>
      <c r="F54" t="str">
        <f>IF($E54&gt;FedGrant_NumRow, "",IFERROR(IF(SelectFedGrant = "*", $E54, _xlfn.AGGREGATE(15, 6, (1/(FedGrant_Data[Grant Name] = SelectFedGrant))*ROW(FedGrant_Data[Grant Name]), $E54)-FedGrant_Top_Row), ""))</f>
        <v/>
      </c>
    </row>
    <row r="55" spans="1:6" x14ac:dyDescent="0.25">
      <c r="A55" s="81" t="s">
        <v>184</v>
      </c>
      <c r="E55">
        <v>46</v>
      </c>
      <c r="F55" t="str">
        <f>IF($E55&gt;FedGrant_NumRow, "",IFERROR(IF(SelectFedGrant = "*", $E55, _xlfn.AGGREGATE(15, 6, (1/(FedGrant_Data[Grant Name] = SelectFedGrant))*ROW(FedGrant_Data[Grant Name]), $E55)-FedGrant_Top_Row), ""))</f>
        <v/>
      </c>
    </row>
    <row r="56" spans="1:6" x14ac:dyDescent="0.25">
      <c r="A56" s="80" t="s">
        <v>200</v>
      </c>
      <c r="E56">
        <v>47</v>
      </c>
      <c r="F56" t="str">
        <f>IF($E56&gt;FedGrant_NumRow, "",IFERROR(IF(SelectFedGrant = "*", $E56, _xlfn.AGGREGATE(15, 6, (1/(FedGrant_Data[Grant Name] = SelectFedGrant))*ROW(FedGrant_Data[Grant Name]), $E56)-FedGrant_Top_Row), ""))</f>
        <v/>
      </c>
    </row>
    <row r="57" spans="1:6" x14ac:dyDescent="0.25">
      <c r="A57" s="81" t="s">
        <v>281</v>
      </c>
      <c r="E57">
        <v>48</v>
      </c>
      <c r="F57" t="str">
        <f>IF($E57&gt;FedGrant_NumRow, "",IFERROR(IF(SelectFedGrant = "*", $E57, _xlfn.AGGREGATE(15, 6, (1/(FedGrant_Data[Grant Name] = SelectFedGrant))*ROW(FedGrant_Data[Grant Name]), $E57)-FedGrant_Top_Row), ""))</f>
        <v/>
      </c>
    </row>
    <row r="58" spans="1:6" x14ac:dyDescent="0.25">
      <c r="A58" s="80" t="s">
        <v>23804</v>
      </c>
      <c r="E58">
        <v>49</v>
      </c>
      <c r="F58" t="str">
        <f>IF($E58&gt;FedGrant_NumRow, "",IFERROR(IF(SelectFedGrant = "*", $E58, _xlfn.AGGREGATE(15, 6, (1/(FedGrant_Data[Grant Name] = SelectFedGrant))*ROW(FedGrant_Data[Grant Name]), $E58)-FedGrant_Top_Row), ""))</f>
        <v/>
      </c>
    </row>
    <row r="59" spans="1:6" x14ac:dyDescent="0.25">
      <c r="A59" s="81" t="s">
        <v>160</v>
      </c>
      <c r="E59">
        <v>50</v>
      </c>
      <c r="F59" t="str">
        <f>IF($E59&gt;FedGrant_NumRow, "",IFERROR(IF(SelectFedGrant = "*", $E59, _xlfn.AGGREGATE(15, 6, (1/(FedGrant_Data[Grant Name] = SelectFedGrant))*ROW(FedGrant_Data[Grant Name]), $E59)-FedGrant_Top_Row), ""))</f>
        <v/>
      </c>
    </row>
    <row r="60" spans="1:6" x14ac:dyDescent="0.25">
      <c r="A60" s="80" t="s">
        <v>222</v>
      </c>
      <c r="E60">
        <v>51</v>
      </c>
      <c r="F60" t="str">
        <f>IF($E60&gt;FedGrant_NumRow, "",IFERROR(IF(SelectFedGrant = "*", $E60, _xlfn.AGGREGATE(15, 6, (1/(FedGrant_Data[Grant Name] = SelectFedGrant))*ROW(FedGrant_Data[Grant Name]), $E60)-FedGrant_Top_Row), ""))</f>
        <v/>
      </c>
    </row>
    <row r="61" spans="1:6" x14ac:dyDescent="0.25">
      <c r="A61" s="81" t="s">
        <v>162</v>
      </c>
      <c r="E61">
        <v>52</v>
      </c>
      <c r="F61" t="str">
        <f>IF($E61&gt;FedGrant_NumRow, "",IFERROR(IF(SelectFedGrant = "*", $E61, _xlfn.AGGREGATE(15, 6, (1/(FedGrant_Data[Grant Name] = SelectFedGrant))*ROW(FedGrant_Data[Grant Name]), $E61)-FedGrant_Top_Row), ""))</f>
        <v/>
      </c>
    </row>
    <row r="62" spans="1:6" x14ac:dyDescent="0.25">
      <c r="A62" s="80" t="s">
        <v>195</v>
      </c>
      <c r="E62">
        <v>53</v>
      </c>
      <c r="F62" t="str">
        <f>IF($E62&gt;FedGrant_NumRow, "",IFERROR(IF(SelectFedGrant = "*", $E62, _xlfn.AGGREGATE(15, 6, (1/(FedGrant_Data[Grant Name] = SelectFedGrant))*ROW(FedGrant_Data[Grant Name]), $E62)-FedGrant_Top_Row), ""))</f>
        <v/>
      </c>
    </row>
    <row r="63" spans="1:6" x14ac:dyDescent="0.25">
      <c r="A63" s="81" t="s">
        <v>177</v>
      </c>
      <c r="E63">
        <v>54</v>
      </c>
      <c r="F63" t="str">
        <f>IF($E63&gt;FedGrant_NumRow, "",IFERROR(IF(SelectFedGrant = "*", $E63, _xlfn.AGGREGATE(15, 6, (1/(FedGrant_Data[Grant Name] = SelectFedGrant))*ROW(FedGrant_Data[Grant Name]), $E63)-FedGrant_Top_Row), ""))</f>
        <v/>
      </c>
    </row>
    <row r="64" spans="1:6" x14ac:dyDescent="0.25">
      <c r="A64" s="80" t="s">
        <v>282</v>
      </c>
      <c r="E64">
        <v>55</v>
      </c>
      <c r="F64" t="str">
        <f>IF($E64&gt;FedGrant_NumRow, "",IFERROR(IF(SelectFedGrant = "*", $E64, _xlfn.AGGREGATE(15, 6, (1/(FedGrant_Data[Grant Name] = SelectFedGrant))*ROW(FedGrant_Data[Grant Name]), $E64)-FedGrant_Top_Row), ""))</f>
        <v/>
      </c>
    </row>
    <row r="65" spans="1:6" x14ac:dyDescent="0.25">
      <c r="A65" s="81" t="s">
        <v>30942</v>
      </c>
      <c r="E65">
        <v>56</v>
      </c>
      <c r="F65" t="str">
        <f>IF($E65&gt;FedGrant_NumRow, "",IFERROR(IF(SelectFedGrant = "*", $E65, _xlfn.AGGREGATE(15, 6, (1/(FedGrant_Data[Grant Name] = SelectFedGrant))*ROW(FedGrant_Data[Grant Name]), $E65)-FedGrant_Top_Row), ""))</f>
        <v/>
      </c>
    </row>
    <row r="66" spans="1:6" x14ac:dyDescent="0.25">
      <c r="A66" s="80" t="s">
        <v>161</v>
      </c>
      <c r="E66">
        <v>57</v>
      </c>
      <c r="F66" t="str">
        <f>IF($E66&gt;FedGrant_NumRow, "",IFERROR(IF(SelectFedGrant = "*", $E66, _xlfn.AGGREGATE(15, 6, (1/(FedGrant_Data[Grant Name] = SelectFedGrant))*ROW(FedGrant_Data[Grant Name]), $E66)-FedGrant_Top_Row), ""))</f>
        <v/>
      </c>
    </row>
    <row r="67" spans="1:6" x14ac:dyDescent="0.25">
      <c r="A67" s="81" t="s">
        <v>189</v>
      </c>
    </row>
    <row r="68" spans="1:6" x14ac:dyDescent="0.25">
      <c r="A68" s="80" t="s">
        <v>190</v>
      </c>
    </row>
    <row r="69" spans="1:6" x14ac:dyDescent="0.25">
      <c r="A69" s="81" t="s">
        <v>191</v>
      </c>
    </row>
    <row r="70" spans="1:6" x14ac:dyDescent="0.25">
      <c r="A70" s="80" t="s">
        <v>25</v>
      </c>
    </row>
  </sheetData>
  <mergeCells count="1">
    <mergeCell ref="A2:B2"/>
  </mergeCells>
  <pageMargins left="0.7" right="0.7" top="0.75" bottom="0.75" header="0.3" footer="0.3"/>
  <pageSetup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389FB-5808-47CF-821E-6AD6D2ADB80E}">
  <sheetPr codeName="Sheet5"/>
  <dimension ref="A1:R227"/>
  <sheetViews>
    <sheetView topLeftCell="D1" workbookViewId="0">
      <selection activeCell="H4" sqref="H4"/>
    </sheetView>
  </sheetViews>
  <sheetFormatPr defaultRowHeight="15" x14ac:dyDescent="0.25"/>
  <cols>
    <col min="1" max="1" width="11.5703125" customWidth="1"/>
    <col min="5" max="5" width="23.42578125" customWidth="1"/>
    <col min="6" max="6" width="14.5703125" customWidth="1"/>
    <col min="7" max="7" width="18.42578125" customWidth="1"/>
    <col min="8" max="8" width="20.140625" customWidth="1"/>
    <col min="9" max="9" width="19" bestFit="1" customWidth="1"/>
    <col min="10" max="12" width="17.140625" customWidth="1"/>
    <col min="15" max="15" width="11.42578125" customWidth="1"/>
    <col min="17" max="17" width="14.85546875" customWidth="1"/>
  </cols>
  <sheetData>
    <row r="1" spans="1:18" x14ac:dyDescent="0.25">
      <c r="A1" t="s">
        <v>253</v>
      </c>
    </row>
    <row r="3" spans="1:18" x14ac:dyDescent="0.25">
      <c r="A3" t="s">
        <v>235</v>
      </c>
      <c r="C3" s="9" t="s">
        <v>233</v>
      </c>
      <c r="D3" s="9" t="s">
        <v>225</v>
      </c>
      <c r="E3" s="9" t="s">
        <v>226</v>
      </c>
      <c r="F3" s="9" t="s">
        <v>238</v>
      </c>
      <c r="G3" s="9" t="s">
        <v>227</v>
      </c>
      <c r="H3" s="9" t="s">
        <v>258</v>
      </c>
      <c r="I3" s="9" t="s">
        <v>228</v>
      </c>
      <c r="J3" s="9" t="s">
        <v>231</v>
      </c>
      <c r="K3" s="9" t="s">
        <v>232</v>
      </c>
      <c r="L3" s="10" t="s">
        <v>229</v>
      </c>
      <c r="M3" s="9" t="s">
        <v>230</v>
      </c>
      <c r="N3" s="11" t="s">
        <v>239</v>
      </c>
      <c r="P3" t="s">
        <v>234</v>
      </c>
      <c r="Q3" t="s">
        <v>4</v>
      </c>
      <c r="R3" t="s">
        <v>256</v>
      </c>
    </row>
    <row r="4" spans="1:18" x14ac:dyDescent="0.25">
      <c r="A4">
        <f>IF(OR(MemberOrgControl!$B7 = "", MemberOrgControl!$B7 &lt;0), "", INDEX(MemberOrgsData[CFDA], MemberOrgControl!$B7))</f>
        <v>10.561</v>
      </c>
      <c r="C4">
        <f>IFERROR(INDEX(AllCFDAs[All CFDAs], MATCH(0, INDEX(COUNTIF($C$3:C3, AllCFDAs[All CFDAs]),),0)), "")</f>
        <v>10.561</v>
      </c>
      <c r="D4" t="str">
        <f t="array" ref="D4">IFERROR(INDEX(MemberOrgsData[FEDERALPROGRAMNAME], MATCH(1, (SelectMemberOrgs = MemberOrgsData[Auditee Name])*(MemberOrgs_SortedTable[[#This Row],[Unique CFDA]]= MemberOrgsData[CFDA]), 0)), "")</f>
        <v>STATE ADM MATCHING GRANTS-NUTRITION ASST. PROGRAM</v>
      </c>
      <c r="E4" s="13">
        <f t="array" ref="E4">IFERROR(IF(MemberOrgs_SortedTable[[#This Row],[Unique CFDA]]&lt;&gt; "", SUMIFS(MemberOrgsData[AMOUNT], MemberOrgsData[Auditee Name], SelectMemberOrgs, MemberOrgsData[CFDA], MemberOrgs_SortedTable[[#This Row],[Unique CFDA]], MemberOrgsData[AUDITYEAR], SelectFiscalYear), ""), "")</f>
        <v>113124</v>
      </c>
      <c r="F4" s="14">
        <f t="array" ref="F4">IF(ISNUMBER(MemberOrgs_SortedTable[[#This Row],[Unique CFDA]]), IFERROR(INDEX(BudgetAppropData[President % Change], MATCH(1, (MemberOrgs_SortedTable[[#This Row],[Unique CFDA]] = BudgetAppropData[CFDA])*(SelectBudgetYear = BudgetAppropData[Fiscal Year]), 0)), "No Budget Data"), "")</f>
        <v>7.6873105240363795E-2</v>
      </c>
      <c r="G4" s="12">
        <f>IF(MemberOrgs_SortedTable[[#This Row],[Unique CFDA]] = "", "", IFERROR(MemberOrgs_SortedTable[[#This Row],[FY 2018 Total]]*MemberOrgs_SortedTable[[#This Row],[President % Change]], "No Budget Data"))</f>
        <v>8696.1931572109133</v>
      </c>
      <c r="H4" s="14">
        <f t="array" ref="H4">IF(ISNUMBER(MemberOrgs_SortedTable[[#This Row],[Unique CFDA]]), IFERROR(INDEX(BudgetAppropData[House % Change], MATCH(1,(MemberOrgs_SortedTable[[#This Row],[Unique CFDA]] = BudgetAppropData[CFDA])*(SelectBudgetYear = BudgetAppropData[Fiscal Year]), 0)), "No Budget Data"), "")</f>
        <v>7.5357297531398873E-2</v>
      </c>
      <c r="I4" s="12">
        <f>IF(MemberOrgs_SortedTable[[#This Row],[Unique CFDA]] = "", "", IFERROR(MemberOrgs_SortedTable[[#This Row],[FY 2018 Total]]*MemberOrgs_SortedTable[[#This Row],[House % Change]], "No Budget Data"))</f>
        <v>8524.7189259419665</v>
      </c>
      <c r="K4" s="12">
        <f>IF(MemberOrgs_SortedTable[[#This Row],[Unique CFDA]] = "", "", IFERROR(MemberOrgs_SortedTable[[#This Row],[FY 2018 Total]]*MemberOrgs_SortedTable[[#This Row],[Senate Budget]], "No Budget Data"))</f>
        <v>0</v>
      </c>
      <c r="L4">
        <f>IF(MemberOrgs_SortedTable[[#This Row],[Unique CFDA]] = "", "", IF(ISNUMBER(MemberOrgs_SortedTable[[#This Row],[President $ Change]]), RANK(MemberOrgs_SortedTable[[#This Row],[President $ Change]], $G$4:$G$227)+COUNTIF($G$4:G4, G4)-1, 0))</f>
        <v>1</v>
      </c>
      <c r="M4" t="str">
        <f>IFERROR((IF(MemberOrgs_SortedTable[[#This Row],[Sort 1]] = 0, COUNTIF($L$4:L4, 0), "")+MAX(MemberOrgs_SortedTable[Sort 1])), "")</f>
        <v/>
      </c>
      <c r="N4">
        <f>IF(MemberOrgs_SortedTable[[#This Row],[Sort 1]]&gt;0, MemberOrgs_SortedTable[[#This Row],[Sort 1]], MemberOrgs_SortedTable[[#This Row],[Sort 2]])</f>
        <v>1</v>
      </c>
      <c r="P4">
        <v>1</v>
      </c>
      <c r="Q4">
        <f>IFERROR(INDEX(MemberOrgs_SortedTable[Unique CFDA], MATCH(Table7[[#This Row],[Desired Order]], MemberOrgs_SortedTable[Final Pres. Sort], 0)), "")</f>
        <v>10.561</v>
      </c>
      <c r="R4" s="1">
        <f>IF(ISNUMBER(Table7[[#This Row],[CFDA]]), INDEX(MemberOrgs_Control[Row], MATCH(Table7[[#This Row],[Desired Order]], MemberOrgs_Control['#], 0)), "")</f>
        <v>45</v>
      </c>
    </row>
    <row r="5" spans="1:18" x14ac:dyDescent="0.25">
      <c r="A5">
        <f>IF(OR(MemberOrgControl!$B8 = "", MemberOrgControl!$B8 &lt;0), "", INDEX(MemberOrgsData[CFDA], MemberOrgControl!$B8))</f>
        <v>10.561</v>
      </c>
      <c r="C5">
        <f>IFERROR(INDEX(AllCFDAs[All CFDAs], MATCH(0, INDEX(COUNTIF($C$3:C4, AllCFDAs[All CFDAs]),),0)), "")</f>
        <v>93.091999999999999</v>
      </c>
      <c r="D5" t="str">
        <f t="array" ref="D5">IFERROR(INDEX(MemberOrgsData[FEDERALPROGRAMNAME], MATCH(1, (SelectMemberOrgs = MemberOrgsData[Auditee Name])*(MemberOrgs_SortedTable[[#This Row],[Unique CFDA]]= MemberOrgsData[CFDA]), 0)), "")</f>
        <v>AFFORDABLE CARE ACT</v>
      </c>
      <c r="E5" s="13">
        <f t="array" ref="E5">IFERROR(IF(MemberOrgs_SortedTable[[#This Row],[Unique CFDA]]&lt;&gt; "", SUMIFS(MemberOrgsData[AMOUNT], MemberOrgsData[Auditee Name], SelectMemberOrgs, MemberOrgsData[CFDA], MemberOrgs_SortedTable[[#This Row],[Unique CFDA]], MemberOrgsData[AUDITYEAR], SelectFiscalYear), ""), "")</f>
        <v>312348</v>
      </c>
      <c r="F5" s="14" t="str">
        <f t="array" ref="F5">IF(ISNUMBER(MemberOrgs_SortedTable[[#This Row],[Unique CFDA]]), IFERROR(INDEX(BudgetAppropData[President % Change], MATCH(1, (MemberOrgs_SortedTable[[#This Row],[Unique CFDA]] = BudgetAppropData[CFDA])*(SelectBudgetYear = BudgetAppropData[Fiscal Year]), 0)), "No Budget Data"), "")</f>
        <v>No Budget Data</v>
      </c>
      <c r="G5" s="12" t="str">
        <f>IF(MemberOrgs_SortedTable[[#This Row],[Unique CFDA]] = "", "", IFERROR(MemberOrgs_SortedTable[[#This Row],[FY 2018 Total]]*MemberOrgs_SortedTable[[#This Row],[President % Change]], "No Budget Data"))</f>
        <v>No Budget Data</v>
      </c>
      <c r="H5" s="14" t="str">
        <f t="array" ref="H5">IF(ISNUMBER(MemberOrgs_SortedTable[[#This Row],[Unique CFDA]]), IFERROR(INDEX(BudgetAppropData[House % Change], MATCH(1,(MemberOrgs_SortedTable[[#This Row],[Unique CFDA]] = BudgetAppropData[CFDA])*(SelectBudgetYear = BudgetAppropData[Fiscal Year]), 0)), "No Budget Data"), "")</f>
        <v>No Budget Data</v>
      </c>
      <c r="I5" s="12" t="str">
        <f>IF(MemberOrgs_SortedTable[[#This Row],[Unique CFDA]] = "", "", IFERROR(MemberOrgs_SortedTable[[#This Row],[FY 2018 Total]]*MemberOrgs_SortedTable[[#This Row],[House % Change]], "No Budget Data"))</f>
        <v>No Budget Data</v>
      </c>
      <c r="K5" s="12">
        <f>IF(MemberOrgs_SortedTable[[#This Row],[Unique CFDA]] = "", "", IFERROR(MemberOrgs_SortedTable[[#This Row],[FY 2018 Total]]*MemberOrgs_SortedTable[[#This Row],[Senate Budget]], "No Budget Data"))</f>
        <v>0</v>
      </c>
      <c r="L5">
        <f>IF(MemberOrgs_SortedTable[[#This Row],[Unique CFDA]] = "", "", IF(ISNUMBER(MemberOrgs_SortedTable[[#This Row],[President $ Change]]), RANK(MemberOrgs_SortedTable[[#This Row],[President $ Change]], $G$4:$G$227)+COUNTIF($G$4:G5, G5)-1, 0))</f>
        <v>0</v>
      </c>
      <c r="M5">
        <f>IFERROR((IF(MemberOrgs_SortedTable[[#This Row],[Sort 1]] = 0, COUNTIF($L$4:L5, 0), "")+MAX(MemberOrgs_SortedTable[Sort 1])), "")</f>
        <v>13</v>
      </c>
      <c r="N5">
        <f>IF(MemberOrgs_SortedTable[[#This Row],[Sort 1]]&gt;0, MemberOrgs_SortedTable[[#This Row],[Sort 1]], MemberOrgs_SortedTable[[#This Row],[Sort 2]])</f>
        <v>13</v>
      </c>
      <c r="P5">
        <v>2</v>
      </c>
      <c r="Q5">
        <f>IFERROR(INDEX(MemberOrgs_SortedTable[Unique CFDA], MATCH(Table7[[#This Row],[Desired Order]], MemberOrgs_SortedTable[Final Pres. Sort], 0)), "")</f>
        <v>10.558</v>
      </c>
      <c r="R5" s="1">
        <f>IF(ISNUMBER(Table7[[#This Row],[CFDA]]), INDEX(MemberOrgs_Control[Row], MATCH(Table7[[#This Row],[Desired Order]], MemberOrgs_Control['#], 0)), "")</f>
        <v>46</v>
      </c>
    </row>
    <row r="6" spans="1:18" x14ac:dyDescent="0.25">
      <c r="A6">
        <f>IF(OR(MemberOrgControl!$B9 = "", MemberOrgControl!$B9 &lt;0), "", INDEX(MemberOrgsData[CFDA], MemberOrgControl!$B9))</f>
        <v>10.561</v>
      </c>
      <c r="C6">
        <f>IFERROR(INDEX(AllCFDAs[All CFDAs], MATCH(0, INDEX(COUNTIF($C$3:C5, AllCFDAs[All CFDAs]),),0)), "")</f>
        <v>93.331000000000003</v>
      </c>
      <c r="D6" t="str">
        <f t="array" ref="D6">IFERROR(INDEX(MemberOrgsData[FEDERALPROGRAMNAME], MATCH(1, (SelectMemberOrgs = MemberOrgsData[Auditee Name])*(MemberOrgs_SortedTable[[#This Row],[Unique CFDA]]= MemberOrgsData[CFDA]), 0)), "")</f>
        <v>PARTNERSHIPS TO IMPROVE COMMUNITY HEALTH</v>
      </c>
      <c r="E6" s="13">
        <f t="array" ref="E6">IFERROR(IF(MemberOrgs_SortedTable[[#This Row],[Unique CFDA]]&lt;&gt; "", SUMIFS(MemberOrgsData[AMOUNT], MemberOrgsData[Auditee Name], SelectMemberOrgs, MemberOrgsData[CFDA], MemberOrgs_SortedTable[[#This Row],[Unique CFDA]], MemberOrgsData[AUDITYEAR], SelectFiscalYear), ""), "")</f>
        <v>2099</v>
      </c>
      <c r="F6" s="14" t="str">
        <f t="array" ref="F6">IF(ISNUMBER(MemberOrgs_SortedTable[[#This Row],[Unique CFDA]]), IFERROR(INDEX(BudgetAppropData[President % Change], MATCH(1, (MemberOrgs_SortedTable[[#This Row],[Unique CFDA]] = BudgetAppropData[CFDA])*(SelectBudgetYear = BudgetAppropData[Fiscal Year]), 0)), "No Budget Data"), "")</f>
        <v>No Budget Data</v>
      </c>
      <c r="G6" s="12" t="str">
        <f>IF(MemberOrgs_SortedTable[[#This Row],[Unique CFDA]] = "", "", IFERROR(MemberOrgs_SortedTable[[#This Row],[FY 2018 Total]]*MemberOrgs_SortedTable[[#This Row],[President % Change]], "No Budget Data"))</f>
        <v>No Budget Data</v>
      </c>
      <c r="H6" s="14" t="str">
        <f t="array" ref="H6">IF(ISNUMBER(MemberOrgs_SortedTable[[#This Row],[Unique CFDA]]), IFERROR(INDEX(BudgetAppropData[House % Change], MATCH(1,(MemberOrgs_SortedTable[[#This Row],[Unique CFDA]] = BudgetAppropData[CFDA])*(SelectBudgetYear = BudgetAppropData[Fiscal Year]), 0)), "No Budget Data"), "")</f>
        <v>No Budget Data</v>
      </c>
      <c r="I6" s="12" t="str">
        <f>IF(MemberOrgs_SortedTable[[#This Row],[Unique CFDA]] = "", "", IFERROR(MemberOrgs_SortedTable[[#This Row],[FY 2018 Total]]*MemberOrgs_SortedTable[[#This Row],[House % Change]], "No Budget Data"))</f>
        <v>No Budget Data</v>
      </c>
      <c r="K6" s="12">
        <f>IF(MemberOrgs_SortedTable[[#This Row],[Unique CFDA]] = "", "", IFERROR(MemberOrgs_SortedTable[[#This Row],[FY 2018 Total]]*MemberOrgs_SortedTable[[#This Row],[Senate Budget]], "No Budget Data"))</f>
        <v>0</v>
      </c>
      <c r="L6">
        <f>IF(MemberOrgs_SortedTable[[#This Row],[Unique CFDA]] = "", "", IF(ISNUMBER(MemberOrgs_SortedTable[[#This Row],[President $ Change]]), RANK(MemberOrgs_SortedTable[[#This Row],[President $ Change]], $G$4:$G$227)+COUNTIF($G$4:G6, G6)-1, 0))</f>
        <v>0</v>
      </c>
      <c r="M6">
        <f>IFERROR((IF(MemberOrgs_SortedTable[[#This Row],[Sort 1]] = 0, COUNTIF($L$4:L6, 0), "")+MAX(MemberOrgs_SortedTable[Sort 1])), "")</f>
        <v>14</v>
      </c>
      <c r="N6">
        <f>IF(MemberOrgs_SortedTable[[#This Row],[Sort 1]]&gt;0, MemberOrgs_SortedTable[[#This Row],[Sort 1]], MemberOrgs_SortedTable[[#This Row],[Sort 2]])</f>
        <v>14</v>
      </c>
      <c r="P6">
        <v>3</v>
      </c>
      <c r="Q6">
        <f>IFERROR(INDEX(MemberOrgs_SortedTable[Unique CFDA], MATCH(Table7[[#This Row],[Desired Order]], MemberOrgs_SortedTable[Final Pres. Sort], 0)), "")</f>
        <v>93.070999999999998</v>
      </c>
      <c r="R6" s="1">
        <f>IF(ISNUMBER(Table7[[#This Row],[CFDA]]), INDEX(MemberOrgs_Control[Row], MATCH(Table7[[#This Row],[Desired Order]], MemberOrgs_Control['#], 0)), "")</f>
        <v>47</v>
      </c>
    </row>
    <row r="7" spans="1:18" x14ac:dyDescent="0.25">
      <c r="A7">
        <f>IF(OR(MemberOrgControl!$B10 = "", MemberOrgControl!$B10 &lt;0), "", INDEX(MemberOrgsData[CFDA], MemberOrgControl!$B10))</f>
        <v>93.091999999999999</v>
      </c>
      <c r="C7">
        <f>IFERROR(INDEX(AllCFDAs[All CFDAs], MATCH(0, INDEX(COUNTIF($C$3:C6, AllCFDAs[All CFDAs]),),0)), "")</f>
        <v>93.866</v>
      </c>
      <c r="D7" t="str">
        <f t="array" ref="D7">IFERROR(INDEX(MemberOrgsData[FEDERALPROGRAMNAME], MATCH(1, (SelectMemberOrgs = MemberOrgsData[Auditee Name])*(MemberOrgs_SortedTable[[#This Row],[Unique CFDA]]= MemberOrgsData[CFDA]), 0)), "")</f>
        <v>AGING RESEARCH</v>
      </c>
      <c r="E7" s="13">
        <f t="array" ref="E7">IFERROR(IF(MemberOrgs_SortedTable[[#This Row],[Unique CFDA]]&lt;&gt; "", SUMIFS(MemberOrgsData[AMOUNT], MemberOrgsData[Auditee Name], SelectMemberOrgs, MemberOrgsData[CFDA], MemberOrgs_SortedTable[[#This Row],[Unique CFDA]], MemberOrgsData[AUDITYEAR], SelectFiscalYear), ""), "")</f>
        <v>3470</v>
      </c>
      <c r="F7" s="14" t="str">
        <f t="array" ref="F7">IF(ISNUMBER(MemberOrgs_SortedTable[[#This Row],[Unique CFDA]]), IFERROR(INDEX(BudgetAppropData[President % Change], MATCH(1, (MemberOrgs_SortedTable[[#This Row],[Unique CFDA]] = BudgetAppropData[CFDA])*(SelectBudgetYear = BudgetAppropData[Fiscal Year]), 0)), "No Budget Data"), "")</f>
        <v>No Budget Data</v>
      </c>
      <c r="G7" s="12" t="str">
        <f>IF(MemberOrgs_SortedTable[[#This Row],[Unique CFDA]] = "", "", IFERROR(MemberOrgs_SortedTable[[#This Row],[FY 2018 Total]]*MemberOrgs_SortedTable[[#This Row],[President % Change]], "No Budget Data"))</f>
        <v>No Budget Data</v>
      </c>
      <c r="H7" s="14" t="str">
        <f t="array" ref="H7">IF(ISNUMBER(MemberOrgs_SortedTable[[#This Row],[Unique CFDA]]), IFERROR(INDEX(BudgetAppropData[House % Change], MATCH(1,(MemberOrgs_SortedTable[[#This Row],[Unique CFDA]] = BudgetAppropData[CFDA])*(SelectBudgetYear = BudgetAppropData[Fiscal Year]), 0)), "No Budget Data"), "")</f>
        <v>No Budget Data</v>
      </c>
      <c r="I7" s="12" t="str">
        <f>IF(MemberOrgs_SortedTable[[#This Row],[Unique CFDA]] = "", "", IFERROR(MemberOrgs_SortedTable[[#This Row],[FY 2018 Total]]*MemberOrgs_SortedTable[[#This Row],[House % Change]], "No Budget Data"))</f>
        <v>No Budget Data</v>
      </c>
      <c r="K7" s="12">
        <f>IF(MemberOrgs_SortedTable[[#This Row],[Unique CFDA]] = "", "", IFERROR(MemberOrgs_SortedTable[[#This Row],[FY 2018 Total]]*MemberOrgs_SortedTable[[#This Row],[Senate Budget]], "No Budget Data"))</f>
        <v>0</v>
      </c>
      <c r="L7">
        <f>IF(MemberOrgs_SortedTable[[#This Row],[Unique CFDA]] = "", "", IF(ISNUMBER(MemberOrgs_SortedTable[[#This Row],[President $ Change]]), RANK(MemberOrgs_SortedTable[[#This Row],[President $ Change]], $G$4:$G$227)+COUNTIF($G$4:G7, G7)-1, 0))</f>
        <v>0</v>
      </c>
      <c r="M7">
        <f>IFERROR((IF(MemberOrgs_SortedTable[[#This Row],[Sort 1]] = 0, COUNTIF($L$4:L7, 0), "")+MAX(MemberOrgs_SortedTable[Sort 1])), "")</f>
        <v>15</v>
      </c>
      <c r="N7">
        <f>IF(MemberOrgs_SortedTable[[#This Row],[Sort 1]]&gt;0, MemberOrgs_SortedTable[[#This Row],[Sort 1]], MemberOrgs_SortedTable[[#This Row],[Sort 2]])</f>
        <v>15</v>
      </c>
      <c r="P7">
        <v>4</v>
      </c>
      <c r="Q7">
        <f>IFERROR(INDEX(MemberOrgs_SortedTable[Unique CFDA], MATCH(Table7[[#This Row],[Desired Order]], MemberOrgs_SortedTable[Final Pres. Sort], 0)), "")</f>
        <v>17.259</v>
      </c>
      <c r="R7" s="1">
        <f>IF(ISNUMBER(Table7[[#This Row],[CFDA]]), INDEX(MemberOrgs_Control[Row], MATCH(Table7[[#This Row],[Desired Order]], MemberOrgs_Control['#], 0)), "")</f>
        <v>48</v>
      </c>
    </row>
    <row r="8" spans="1:18" x14ac:dyDescent="0.25">
      <c r="A8">
        <f>IF(OR(MemberOrgControl!$B11 = "", MemberOrgControl!$B11 &lt;0), "", INDEX(MemberOrgsData[CFDA], MemberOrgControl!$B11))</f>
        <v>93.331000000000003</v>
      </c>
      <c r="C8">
        <f>IFERROR(INDEX(AllCFDAs[All CFDAs], MATCH(0, INDEX(COUNTIF($C$3:C7, AllCFDAs[All CFDAs]),),0)), "")</f>
        <v>10.558</v>
      </c>
      <c r="D8" t="str">
        <f t="array" ref="D8">IFERROR(INDEX(MemberOrgsData[FEDERALPROGRAMNAME], MATCH(1, (SelectMemberOrgs = MemberOrgsData[Auditee Name])*(MemberOrgs_SortedTable[[#This Row],[Unique CFDA]]= MemberOrgsData[CFDA]), 0)), "")</f>
        <v>CHILD AND ADULT CARE FOOD PROGRAM</v>
      </c>
      <c r="E8" s="13">
        <f t="array" ref="E8">IFERROR(IF(MemberOrgs_SortedTable[[#This Row],[Unique CFDA]]&lt;&gt; "", SUMIFS(MemberOrgsData[AMOUNT], MemberOrgsData[Auditee Name], SelectMemberOrgs, MemberOrgsData[CFDA], MemberOrgs_SortedTable[[#This Row],[Unique CFDA]], MemberOrgsData[AUDITYEAR], SelectFiscalYear), ""), "")</f>
        <v>404804</v>
      </c>
      <c r="F8" s="14">
        <f t="array" ref="F8">IF(ISNUMBER(MemberOrgs_SortedTable[[#This Row],[Unique CFDA]]), IFERROR(INDEX(BudgetAppropData[President % Change], MATCH(1, (MemberOrgs_SortedTable[[#This Row],[Unique CFDA]] = BudgetAppropData[CFDA])*(SelectBudgetYear = BudgetAppropData[Fiscal Year]), 0)), "No Budget Data"), "")</f>
        <v>6.3813648525107144E-3</v>
      </c>
      <c r="G8" s="12">
        <f>IF(MemberOrgs_SortedTable[[#This Row],[Unique CFDA]] = "", "", IFERROR(MemberOrgs_SortedTable[[#This Row],[FY 2018 Total]]*MemberOrgs_SortedTable[[#This Row],[President % Change]], "No Budget Data"))</f>
        <v>2583.2020177557474</v>
      </c>
      <c r="H8" s="14">
        <f t="array" ref="H8">IF(ISNUMBER(MemberOrgs_SortedTable[[#This Row],[Unique CFDA]]), IFERROR(INDEX(BudgetAppropData[House % Change], MATCH(1,(MemberOrgs_SortedTable[[#This Row],[Unique CFDA]] = BudgetAppropData[CFDA])*(SelectBudgetYear = BudgetAppropData[Fiscal Year]), 0)), "No Budget Data"), "")</f>
        <v>6.3813648525107144E-3</v>
      </c>
      <c r="I8" s="12">
        <f>IF(MemberOrgs_SortedTable[[#This Row],[Unique CFDA]] = "", "", IFERROR(MemberOrgs_SortedTable[[#This Row],[FY 2018 Total]]*MemberOrgs_SortedTable[[#This Row],[House % Change]], "No Budget Data"))</f>
        <v>2583.2020177557474</v>
      </c>
      <c r="K8" s="12">
        <f>IF(MemberOrgs_SortedTable[[#This Row],[Unique CFDA]] = "", "", IFERROR(MemberOrgs_SortedTable[[#This Row],[FY 2018 Total]]*MemberOrgs_SortedTable[[#This Row],[Senate Budget]], "No Budget Data"))</f>
        <v>0</v>
      </c>
      <c r="L8">
        <f>IF(MemberOrgs_SortedTable[[#This Row],[Unique CFDA]] = "", "", IF(ISNUMBER(MemberOrgs_SortedTable[[#This Row],[President $ Change]]), RANK(MemberOrgs_SortedTable[[#This Row],[President $ Change]], $G$4:$G$227)+COUNTIF($G$4:G8, G8)-1, 0))</f>
        <v>2</v>
      </c>
      <c r="M8" t="str">
        <f>IFERROR((IF(MemberOrgs_SortedTable[[#This Row],[Sort 1]] = 0, COUNTIF($L$4:L8, 0), "")+MAX(MemberOrgs_SortedTable[Sort 1])), "")</f>
        <v/>
      </c>
      <c r="N8">
        <f>IF(MemberOrgs_SortedTable[[#This Row],[Sort 1]]&gt;0, MemberOrgs_SortedTable[[#This Row],[Sort 1]], MemberOrgs_SortedTable[[#This Row],[Sort 2]])</f>
        <v>2</v>
      </c>
      <c r="P8">
        <v>5</v>
      </c>
      <c r="Q8">
        <f>IFERROR(INDEX(MemberOrgs_SortedTable[Unique CFDA], MATCH(Table7[[#This Row],[Desired Order]], MemberOrgs_SortedTable[Final Pres. Sort], 0)), "")</f>
        <v>93.575000000000003</v>
      </c>
      <c r="R8" s="1">
        <f>IF(ISNUMBER(Table7[[#This Row],[CFDA]]), INDEX(MemberOrgs_Control[Row], MATCH(Table7[[#This Row],[Desired Order]], MemberOrgs_Control['#], 0)), "")</f>
        <v>49</v>
      </c>
    </row>
    <row r="9" spans="1:18" x14ac:dyDescent="0.25">
      <c r="A9">
        <f>IF(OR(MemberOrgControl!$B12 = "", MemberOrgControl!$B12 &lt;0), "", INDEX(MemberOrgsData[CFDA], MemberOrgControl!$B12))</f>
        <v>93.866</v>
      </c>
      <c r="C9">
        <f>IFERROR(INDEX(AllCFDAs[All CFDAs], MATCH(0, INDEX(COUNTIF($C$3:C8, AllCFDAs[All CFDAs]),),0)), "")</f>
        <v>17.234999999999999</v>
      </c>
      <c r="D9" t="str">
        <f t="array" ref="D9">IFERROR(INDEX(MemberOrgsData[FEDERALPROGRAMNAME], MATCH(1, (SelectMemberOrgs = MemberOrgsData[Auditee Name])*(MemberOrgs_SortedTable[[#This Row],[Unique CFDA]]= MemberOrgsData[CFDA]), 0)), "")</f>
        <v>SENIOR COMMUNITY SERVICE EMPLOYMENT PROGRAM</v>
      </c>
      <c r="E9" s="13">
        <f t="array" ref="E9">IFERROR(IF(MemberOrgs_SortedTable[[#This Row],[Unique CFDA]]&lt;&gt; "", SUMIFS(MemberOrgsData[AMOUNT], MemberOrgsData[Auditee Name], SelectMemberOrgs, MemberOrgsData[CFDA], MemberOrgs_SortedTable[[#This Row],[Unique CFDA]], MemberOrgsData[AUDITYEAR], SelectFiscalYear), ""), "")</f>
        <v>1837226</v>
      </c>
      <c r="F9" s="14">
        <f t="array" ref="F9">IF(ISNUMBER(MemberOrgs_SortedTable[[#This Row],[Unique CFDA]]), IFERROR(INDEX(BudgetAppropData[President % Change], MATCH(1, (MemberOrgs_SortedTable[[#This Row],[Unique CFDA]] = BudgetAppropData[CFDA])*(SelectBudgetYear = BudgetAppropData[Fiscal Year]), 0)), "No Budget Data"), "")</f>
        <v>-1</v>
      </c>
      <c r="G9" s="12">
        <f>IF(MemberOrgs_SortedTable[[#This Row],[Unique CFDA]] = "", "", IFERROR(MemberOrgs_SortedTable[[#This Row],[FY 2018 Total]]*MemberOrgs_SortedTable[[#This Row],[President % Change]], "No Budget Data"))</f>
        <v>-1837226</v>
      </c>
      <c r="H9" s="14">
        <f t="array" ref="H9">IF(ISNUMBER(MemberOrgs_SortedTable[[#This Row],[Unique CFDA]]), IFERROR(INDEX(BudgetAppropData[House % Change], MATCH(1,(MemberOrgs_SortedTable[[#This Row],[Unique CFDA]] = BudgetAppropData[CFDA])*(SelectBudgetYear = BudgetAppropData[Fiscal Year]), 0)), "No Budget Data"), "")</f>
        <v>0</v>
      </c>
      <c r="I9" s="12">
        <f>IF(MemberOrgs_SortedTable[[#This Row],[Unique CFDA]] = "", "", IFERROR(MemberOrgs_SortedTable[[#This Row],[FY 2018 Total]]*MemberOrgs_SortedTable[[#This Row],[House % Change]], "No Budget Data"))</f>
        <v>0</v>
      </c>
      <c r="K9" s="12">
        <f>IF(MemberOrgs_SortedTable[[#This Row],[Unique CFDA]] = "", "", IFERROR(MemberOrgs_SortedTable[[#This Row],[FY 2018 Total]]*MemberOrgs_SortedTable[[#This Row],[Senate Budget]], "No Budget Data"))</f>
        <v>0</v>
      </c>
      <c r="L9">
        <f>IF(MemberOrgs_SortedTable[[#This Row],[Unique CFDA]] = "", "", IF(ISNUMBER(MemberOrgs_SortedTable[[#This Row],[President $ Change]]), RANK(MemberOrgs_SortedTable[[#This Row],[President $ Change]], $G$4:$G$227)+COUNTIF($G$4:G9, G9)-1, 0))</f>
        <v>12</v>
      </c>
      <c r="M9" t="str">
        <f>IFERROR((IF(MemberOrgs_SortedTable[[#This Row],[Sort 1]] = 0, COUNTIF($L$4:L9, 0), "")+MAX(MemberOrgs_SortedTable[Sort 1])), "")</f>
        <v/>
      </c>
      <c r="N9">
        <f>IF(MemberOrgs_SortedTable[[#This Row],[Sort 1]]&gt;0, MemberOrgs_SortedTable[[#This Row],[Sort 1]], MemberOrgs_SortedTable[[#This Row],[Sort 2]])</f>
        <v>12</v>
      </c>
      <c r="P9">
        <v>6</v>
      </c>
      <c r="Q9">
        <f>IFERROR(INDEX(MemberOrgs_SortedTable[Unique CFDA], MATCH(Table7[[#This Row],[Desired Order]], MemberOrgs_SortedTable[Final Pres. Sort], 0)), "")</f>
        <v>93.052999999999997</v>
      </c>
      <c r="R9" s="1">
        <f>IF(ISNUMBER(Table7[[#This Row],[CFDA]]), INDEX(MemberOrgs_Control[Row], MATCH(Table7[[#This Row],[Desired Order]], MemberOrgs_Control['#], 0)), "")</f>
        <v>50</v>
      </c>
    </row>
    <row r="10" spans="1:18" x14ac:dyDescent="0.25">
      <c r="A10">
        <f>IF(OR(MemberOrgControl!$B13 = "", MemberOrgControl!$B13 &lt;0), "", INDEX(MemberOrgsData[CFDA], MemberOrgControl!$B13))</f>
        <v>10.558</v>
      </c>
      <c r="C10">
        <f>IFERROR(INDEX(AllCFDAs[All CFDAs], MATCH(0, INDEX(COUNTIF($C$3:C9, AllCFDAs[All CFDAs]),),0)), "")</f>
        <v>17.259</v>
      </c>
      <c r="D10" t="str">
        <f t="array" ref="D10">IFERROR(INDEX(MemberOrgsData[FEDERALPROGRAMNAME], MATCH(1, (SelectMemberOrgs = MemberOrgsData[Auditee Name])*(MemberOrgs_SortedTable[[#This Row],[Unique CFDA]]= MemberOrgsData[CFDA]), 0)), "")</f>
        <v>WIA YOUTH ACTIVITIES</v>
      </c>
      <c r="E10" s="13">
        <f t="array" ref="E10">IFERROR(IF(MemberOrgs_SortedTable[[#This Row],[Unique CFDA]]&lt;&gt; "", SUMIFS(MemberOrgsData[AMOUNT], MemberOrgsData[Auditee Name], SelectMemberOrgs, MemberOrgsData[CFDA], MemberOrgs_SortedTable[[#This Row],[Unique CFDA]], MemberOrgsData[AUDITYEAR], SelectFiscalYear), ""), "")</f>
        <v>398295</v>
      </c>
      <c r="F10" s="14">
        <f t="array" ref="F10">IF(ISNUMBER(MemberOrgs_SortedTable[[#This Row],[Unique CFDA]]), IFERROR(INDEX(BudgetAppropData[President % Change], MATCH(1, (MemberOrgs_SortedTable[[#This Row],[Unique CFDA]] = BudgetAppropData[CFDA])*(SelectBudgetYear = BudgetAppropData[Fiscal Year]), 0)), "No Budget Data"), "")</f>
        <v>0</v>
      </c>
      <c r="G10" s="12">
        <f>IF(MemberOrgs_SortedTable[[#This Row],[Unique CFDA]] = "", "", IFERROR(MemberOrgs_SortedTable[[#This Row],[FY 2018 Total]]*MemberOrgs_SortedTable[[#This Row],[President % Change]], "No Budget Data"))</f>
        <v>0</v>
      </c>
      <c r="H10" s="14">
        <f t="array" ref="H10">IF(ISNUMBER(MemberOrgs_SortedTable[[#This Row],[Unique CFDA]]), IFERROR(INDEX(BudgetAppropData[House % Change], MATCH(1,(MemberOrgs_SortedTable[[#This Row],[Unique CFDA]] = BudgetAppropData[CFDA])*(SelectBudgetYear = BudgetAppropData[Fiscal Year]), 0)), "No Budget Data"), "")</f>
        <v>6.755260243632337E-2</v>
      </c>
      <c r="I10" s="12">
        <f>IF(MemberOrgs_SortedTable[[#This Row],[Unique CFDA]] = "", "", IFERROR(MemberOrgs_SortedTable[[#This Row],[FY 2018 Total]]*MemberOrgs_SortedTable[[#This Row],[House % Change]], "No Budget Data"))</f>
        <v>26905.863787375416</v>
      </c>
      <c r="K10" s="12">
        <f>IF(MemberOrgs_SortedTable[[#This Row],[Unique CFDA]] = "", "", IFERROR(MemberOrgs_SortedTable[[#This Row],[FY 2018 Total]]*MemberOrgs_SortedTable[[#This Row],[Senate Budget]], "No Budget Data"))</f>
        <v>0</v>
      </c>
      <c r="L10">
        <f>IF(MemberOrgs_SortedTable[[#This Row],[Unique CFDA]] = "", "", IF(ISNUMBER(MemberOrgs_SortedTable[[#This Row],[President $ Change]]), RANK(MemberOrgs_SortedTable[[#This Row],[President $ Change]], $G$4:$G$227)+COUNTIF($G$4:G10, G10)-1, 0))</f>
        <v>4</v>
      </c>
      <c r="M10" t="str">
        <f>IFERROR((IF(MemberOrgs_SortedTable[[#This Row],[Sort 1]] = 0, COUNTIF($L$4:L10, 0), "")+MAX(MemberOrgs_SortedTable[Sort 1])), "")</f>
        <v/>
      </c>
      <c r="N10">
        <f>IF(MemberOrgs_SortedTable[[#This Row],[Sort 1]]&gt;0, MemberOrgs_SortedTable[[#This Row],[Sort 1]], MemberOrgs_SortedTable[[#This Row],[Sort 2]])</f>
        <v>4</v>
      </c>
      <c r="P10">
        <v>7</v>
      </c>
      <c r="Q10">
        <f>IFERROR(INDEX(MemberOrgs_SortedTable[Unique CFDA], MATCH(Table7[[#This Row],[Desired Order]], MemberOrgs_SortedTable[Final Pres. Sort], 0)), "")</f>
        <v>93.563000000000002</v>
      </c>
      <c r="R10" s="1">
        <f>IF(ISNUMBER(Table7[[#This Row],[CFDA]]), INDEX(MemberOrgs_Control[Row], MATCH(Table7[[#This Row],[Desired Order]], MemberOrgs_Control['#], 0)), "")</f>
        <v>51</v>
      </c>
    </row>
    <row r="11" spans="1:18" x14ac:dyDescent="0.25">
      <c r="A11">
        <f>IF(OR(MemberOrgControl!$B14 = "", MemberOrgControl!$B14 &lt;0), "", INDEX(MemberOrgsData[CFDA], MemberOrgControl!$B14))</f>
        <v>17.234999999999999</v>
      </c>
      <c r="C11">
        <f>IFERROR(INDEX(AllCFDAs[All CFDAs], MATCH(0, INDEX(COUNTIF($C$3:C10, AllCFDAs[All CFDAs]),),0)), "")</f>
        <v>93.043999999999997</v>
      </c>
      <c r="D11" t="str">
        <f t="array" ref="D11">IFERROR(INDEX(MemberOrgsData[FEDERALPROGRAMNAME], MATCH(1, (SelectMemberOrgs = MemberOrgsData[Auditee Name])*(MemberOrgs_SortedTable[[#This Row],[Unique CFDA]]= MemberOrgsData[CFDA]), 0)), "")</f>
        <v>SPECIAL PROGRAMS FOR THE AGING-TITLE III PART B</v>
      </c>
      <c r="E11" s="13">
        <f t="array" ref="E11">IFERROR(IF(MemberOrgs_SortedTable[[#This Row],[Unique CFDA]]&lt;&gt; "", SUMIFS(MemberOrgsData[AMOUNT], MemberOrgsData[Auditee Name], SelectMemberOrgs, MemberOrgsData[CFDA], MemberOrgs_SortedTable[[#This Row],[Unique CFDA]], MemberOrgsData[AUDITYEAR], SelectFiscalYear), ""), "")</f>
        <v>68567</v>
      </c>
      <c r="F11" s="14">
        <f t="array" ref="F11">IF(ISNUMBER(MemberOrgs_SortedTable[[#This Row],[Unique CFDA]]), IFERROR(INDEX(BudgetAppropData[President % Change], MATCH(1, (MemberOrgs_SortedTable[[#This Row],[Unique CFDA]] = BudgetAppropData[CFDA])*(SelectBudgetYear = BudgetAppropData[Fiscal Year]), 0)), "No Budget Data"), "")</f>
        <v>-2.2875816993464051E-2</v>
      </c>
      <c r="G11" s="12">
        <f>IF(MemberOrgs_SortedTable[[#This Row],[Unique CFDA]] = "", "", IFERROR(MemberOrgs_SortedTable[[#This Row],[FY 2018 Total]]*MemberOrgs_SortedTable[[#This Row],[President % Change]], "No Budget Data"))</f>
        <v>-1568.5261437908496</v>
      </c>
      <c r="H11" s="14">
        <f t="array" ref="H11">IF(ISNUMBER(MemberOrgs_SortedTable[[#This Row],[Unique CFDA]]), IFERROR(INDEX(BudgetAppropData[House % Change], MATCH(1,(MemberOrgs_SortedTable[[#This Row],[Unique CFDA]] = BudgetAppropData[CFDA])*(SelectBudgetYear = BudgetAppropData[Fiscal Year]), 0)), "No Budget Data"), "")</f>
        <v>0.1</v>
      </c>
      <c r="I11" s="12">
        <f>IF(MemberOrgs_SortedTable[[#This Row],[Unique CFDA]] = "", "", IFERROR(MemberOrgs_SortedTable[[#This Row],[FY 2018 Total]]*MemberOrgs_SortedTable[[#This Row],[House % Change]], "No Budget Data"))</f>
        <v>6856.7000000000007</v>
      </c>
      <c r="K11" s="12">
        <f>IF(MemberOrgs_SortedTable[[#This Row],[Unique CFDA]] = "", "", IFERROR(MemberOrgs_SortedTable[[#This Row],[FY 2018 Total]]*MemberOrgs_SortedTable[[#This Row],[Senate Budget]], "No Budget Data"))</f>
        <v>0</v>
      </c>
      <c r="L11">
        <f>IF(MemberOrgs_SortedTable[[#This Row],[Unique CFDA]] = "", "", IF(ISNUMBER(MemberOrgs_SortedTable[[#This Row],[President $ Change]]), RANK(MemberOrgs_SortedTable[[#This Row],[President $ Change]], $G$4:$G$227)+COUNTIF($G$4:G11, G11)-1, 0))</f>
        <v>8</v>
      </c>
      <c r="M11" t="str">
        <f>IFERROR((IF(MemberOrgs_SortedTable[[#This Row],[Sort 1]] = 0, COUNTIF($L$4:L11, 0), "")+MAX(MemberOrgs_SortedTable[Sort 1])), "")</f>
        <v/>
      </c>
      <c r="N11">
        <f>IF(MemberOrgs_SortedTable[[#This Row],[Sort 1]]&gt;0, MemberOrgs_SortedTable[[#This Row],[Sort 1]], MemberOrgs_SortedTable[[#This Row],[Sort 2]])</f>
        <v>8</v>
      </c>
      <c r="P11">
        <v>8</v>
      </c>
      <c r="Q11">
        <f>IFERROR(INDEX(MemberOrgs_SortedTable[Unique CFDA], MATCH(Table7[[#This Row],[Desired Order]], MemberOrgs_SortedTable[Final Pres. Sort], 0)), "")</f>
        <v>93.043999999999997</v>
      </c>
      <c r="R11" s="1">
        <f>IF(ISNUMBER(Table7[[#This Row],[CFDA]]), INDEX(MemberOrgs_Control[Row], MATCH(Table7[[#This Row],[Desired Order]], MemberOrgs_Control['#], 0)), "")</f>
        <v>52</v>
      </c>
    </row>
    <row r="12" spans="1:18" x14ac:dyDescent="0.25">
      <c r="A12">
        <f>IF(OR(MemberOrgControl!$B15 = "", MemberOrgControl!$B15 &lt;0), "", INDEX(MemberOrgsData[CFDA], MemberOrgControl!$B15))</f>
        <v>17.259</v>
      </c>
      <c r="C12">
        <f>IFERROR(INDEX(AllCFDAs[All CFDAs], MATCH(0, INDEX(COUNTIF($C$3:C11, AllCFDAs[All CFDAs]),),0)), "")</f>
        <v>93.045000000000002</v>
      </c>
      <c r="D12" t="str">
        <f t="array" ref="D12">IFERROR(INDEX(MemberOrgsData[FEDERALPROGRAMNAME], MATCH(1, (SelectMemberOrgs = MemberOrgsData[Auditee Name])*(MemberOrgs_SortedTable[[#This Row],[Unique CFDA]]= MemberOrgsData[CFDA]), 0)), "")</f>
        <v>SPECIAL PROGRAMS FOR THE AGING-TITLE III PART C</v>
      </c>
      <c r="E12" s="13">
        <f t="array" ref="E12">IFERROR(IF(MemberOrgs_SortedTable[[#This Row],[Unique CFDA]]&lt;&gt; "", SUMIFS(MemberOrgsData[AMOUNT], MemberOrgsData[Auditee Name], SelectMemberOrgs, MemberOrgsData[CFDA], MemberOrgs_SortedTable[[#This Row],[Unique CFDA]], MemberOrgsData[AUDITYEAR], SelectFiscalYear), ""), "")</f>
        <v>189703</v>
      </c>
      <c r="F12" s="14">
        <f t="array" ref="F12">IF(ISNUMBER(MemberOrgs_SortedTable[[#This Row],[Unique CFDA]]), IFERROR(INDEX(BudgetAppropData[President % Change], MATCH(1, (MemberOrgs_SortedTable[[#This Row],[Unique CFDA]] = BudgetAppropData[CFDA])*(SelectBudgetYear = BudgetAppropData[Fiscal Year]), 0)), "No Budget Data"), "")</f>
        <v>-2.2875816993464051E-2</v>
      </c>
      <c r="G12" s="12">
        <f>IF(MemberOrgs_SortedTable[[#This Row],[Unique CFDA]] = "", "", IFERROR(MemberOrgs_SortedTable[[#This Row],[FY 2018 Total]]*MemberOrgs_SortedTable[[#This Row],[President % Change]], "No Budget Data"))</f>
        <v>-4339.6111111111104</v>
      </c>
      <c r="H12" s="14">
        <f t="array" ref="H12">IF(ISNUMBER(MemberOrgs_SortedTable[[#This Row],[Unique CFDA]]), IFERROR(INDEX(BudgetAppropData[House % Change], MATCH(1,(MemberOrgs_SortedTable[[#This Row],[Unique CFDA]] = BudgetAppropData[CFDA])*(SelectBudgetYear = BudgetAppropData[Fiscal Year]), 0)), "No Budget Data"), "")</f>
        <v>0.1</v>
      </c>
      <c r="I12" s="12">
        <f>IF(MemberOrgs_SortedTable[[#This Row],[Unique CFDA]] = "", "", IFERROR(MemberOrgs_SortedTable[[#This Row],[FY 2018 Total]]*MemberOrgs_SortedTable[[#This Row],[House % Change]], "No Budget Data"))</f>
        <v>18970.3</v>
      </c>
      <c r="K12" s="12">
        <f>IF(MemberOrgs_SortedTable[[#This Row],[Unique CFDA]] = "", "", IFERROR(MemberOrgs_SortedTable[[#This Row],[FY 2018 Total]]*MemberOrgs_SortedTable[[#This Row],[Senate Budget]], "No Budget Data"))</f>
        <v>0</v>
      </c>
      <c r="L12">
        <f>IF(MemberOrgs_SortedTable[[#This Row],[Unique CFDA]] = "", "", IF(ISNUMBER(MemberOrgs_SortedTable[[#This Row],[President $ Change]]), RANK(MemberOrgs_SortedTable[[#This Row],[President $ Change]], $G$4:$G$227)+COUNTIF($G$4:G12, G12)-1, 0))</f>
        <v>9</v>
      </c>
      <c r="M12" t="str">
        <f>IFERROR((IF(MemberOrgs_SortedTable[[#This Row],[Sort 1]] = 0, COUNTIF($L$4:L12, 0), "")+MAX(MemberOrgs_SortedTable[Sort 1])), "")</f>
        <v/>
      </c>
      <c r="N12">
        <f>IF(MemberOrgs_SortedTable[[#This Row],[Sort 1]]&gt;0, MemberOrgs_SortedTable[[#This Row],[Sort 1]], MemberOrgs_SortedTable[[#This Row],[Sort 2]])</f>
        <v>9</v>
      </c>
      <c r="P12">
        <v>9</v>
      </c>
      <c r="Q12">
        <f>IFERROR(INDEX(MemberOrgs_SortedTable[Unique CFDA], MATCH(Table7[[#This Row],[Desired Order]], MemberOrgs_SortedTable[Final Pres. Sort], 0)), "")</f>
        <v>93.045000000000002</v>
      </c>
      <c r="R12" s="1">
        <f>IF(ISNUMBER(Table7[[#This Row],[CFDA]]), INDEX(MemberOrgs_Control[Row], MATCH(Table7[[#This Row],[Desired Order]], MemberOrgs_Control['#], 0)), "")</f>
        <v>53</v>
      </c>
    </row>
    <row r="13" spans="1:18" x14ac:dyDescent="0.25">
      <c r="A13">
        <f>IF(OR(MemberOrgControl!$B16 = "", MemberOrgControl!$B16 &lt;0), "", INDEX(MemberOrgsData[CFDA], MemberOrgControl!$B16))</f>
        <v>17.259</v>
      </c>
      <c r="C13">
        <f>IFERROR(INDEX(AllCFDAs[All CFDAs], MATCH(0, INDEX(COUNTIF($C$3:C12, AllCFDAs[All CFDAs]),),0)), "")</f>
        <v>93.052999999999997</v>
      </c>
      <c r="D13" t="str">
        <f t="array" ref="D13">IFERROR(INDEX(MemberOrgsData[FEDERALPROGRAMNAME], MATCH(1, (SelectMemberOrgs = MemberOrgsData[Auditee Name])*(MemberOrgs_SortedTable[[#This Row],[Unique CFDA]]= MemberOrgsData[CFDA]), 0)), "")</f>
        <v>NUTRITION SERVICES INCENTIVE PROGRAM</v>
      </c>
      <c r="E13" s="13">
        <f t="array" ref="E13">IFERROR(IF(MemberOrgs_SortedTable[[#This Row],[Unique CFDA]]&lt;&gt; "", SUMIFS(MemberOrgsData[AMOUNT], MemberOrgsData[Auditee Name], SelectMemberOrgs, MemberOrgsData[CFDA], MemberOrgs_SortedTable[[#This Row],[Unique CFDA]], MemberOrgsData[AUDITYEAR], SelectFiscalYear), ""), "")</f>
        <v>151965</v>
      </c>
      <c r="F13" s="14">
        <f t="array" ref="F13">IF(ISNUMBER(MemberOrgs_SortedTable[[#This Row],[Unique CFDA]]), IFERROR(INDEX(BudgetAppropData[President % Change], MATCH(1, (MemberOrgs_SortedTable[[#This Row],[Unique CFDA]] = BudgetAppropData[CFDA])*(SelectBudgetYear = BudgetAppropData[Fiscal Year]), 0)), "No Budget Data"), "")</f>
        <v>-6.2473058493524672E-6</v>
      </c>
      <c r="G13" s="12">
        <f>IF(MemberOrgs_SortedTable[[#This Row],[Unique CFDA]] = "", "", IFERROR(MemberOrgs_SortedTable[[#This Row],[FY 2018 Total]]*MemberOrgs_SortedTable[[#This Row],[President % Change]], "No Budget Data"))</f>
        <v>-0.94937183339684772</v>
      </c>
      <c r="H13" s="14">
        <f t="array" ref="H13">IF(ISNUMBER(MemberOrgs_SortedTable[[#This Row],[Unique CFDA]]), IFERROR(INDEX(BudgetAppropData[House % Change], MATCH(1,(MemberOrgs_SortedTable[[#This Row],[Unique CFDA]] = BudgetAppropData[CFDA])*(SelectBudgetYear = BudgetAppropData[Fiscal Year]), 0)), "No Budget Data"), "")</f>
        <v>6.204199438991935E-2</v>
      </c>
      <c r="I13" s="12">
        <f>IF(MemberOrgs_SortedTable[[#This Row],[Unique CFDA]] = "", "", IFERROR(MemberOrgs_SortedTable[[#This Row],[FY 2018 Total]]*MemberOrgs_SortedTable[[#This Row],[House % Change]], "No Budget Data"))</f>
        <v>9428.2116774640945</v>
      </c>
      <c r="K13" s="12">
        <f>IF(MemberOrgs_SortedTable[[#This Row],[Unique CFDA]] = "", "", IFERROR(MemberOrgs_SortedTable[[#This Row],[FY 2018 Total]]*MemberOrgs_SortedTable[[#This Row],[Senate Budget]], "No Budget Data"))</f>
        <v>0</v>
      </c>
      <c r="L13">
        <f>IF(MemberOrgs_SortedTable[[#This Row],[Unique CFDA]] = "", "", IF(ISNUMBER(MemberOrgs_SortedTable[[#This Row],[President $ Change]]), RANK(MemberOrgs_SortedTable[[#This Row],[President $ Change]], $G$4:$G$227)+COUNTIF($G$4:G13, G13)-1, 0))</f>
        <v>6</v>
      </c>
      <c r="M13" t="str">
        <f>IFERROR((IF(MemberOrgs_SortedTable[[#This Row],[Sort 1]] = 0, COUNTIF($L$4:L13, 0), "")+MAX(MemberOrgs_SortedTable[Sort 1])), "")</f>
        <v/>
      </c>
      <c r="N13">
        <f>IF(MemberOrgs_SortedTable[[#This Row],[Sort 1]]&gt;0, MemberOrgs_SortedTable[[#This Row],[Sort 1]], MemberOrgs_SortedTable[[#This Row],[Sort 2]])</f>
        <v>6</v>
      </c>
      <c r="P13">
        <v>10</v>
      </c>
      <c r="Q13">
        <f>IFERROR(INDEX(MemberOrgs_SortedTable[Unique CFDA], MATCH(Table7[[#This Row],[Desired Order]], MemberOrgs_SortedTable[Final Pres. Sort], 0)), "")</f>
        <v>93.569000000000003</v>
      </c>
      <c r="R13" s="1">
        <f>IF(ISNUMBER(Table7[[#This Row],[CFDA]]), INDEX(MemberOrgs_Control[Row], MATCH(Table7[[#This Row],[Desired Order]], MemberOrgs_Control['#], 0)), "")</f>
        <v>54</v>
      </c>
    </row>
    <row r="14" spans="1:18" x14ac:dyDescent="0.25">
      <c r="A14">
        <f>IF(OR(MemberOrgControl!$B17 = "", MemberOrgControl!$B17 &lt;0), "", INDEX(MemberOrgsData[CFDA], MemberOrgControl!$B17))</f>
        <v>17.259</v>
      </c>
      <c r="C14">
        <f>IFERROR(INDEX(AllCFDAs[All CFDAs], MATCH(0, INDEX(COUNTIF($C$3:C13, AllCFDAs[All CFDAs]),),0)), "")</f>
        <v>93.070999999999998</v>
      </c>
      <c r="D14" t="str">
        <f t="array" ref="D14">IFERROR(INDEX(MemberOrgsData[FEDERALPROGRAMNAME], MATCH(1, (SelectMemberOrgs = MemberOrgsData[Auditee Name])*(MemberOrgs_SortedTable[[#This Row],[Unique CFDA]]= MemberOrgsData[CFDA]), 0)), "")</f>
        <v>MEDICARE ENROLLMENT ASSISTANCE PROGRAM</v>
      </c>
      <c r="E14" s="13">
        <f t="array" ref="E14">IFERROR(IF(MemberOrgs_SortedTable[[#This Row],[Unique CFDA]]&lt;&gt; "", SUMIFS(MemberOrgsData[AMOUNT], MemberOrgsData[Auditee Name], SelectMemberOrgs, MemberOrgsData[CFDA], MemberOrgs_SortedTable[[#This Row],[Unique CFDA]], MemberOrgsData[AUDITYEAR], SelectFiscalYear), ""), "")</f>
        <v>9088</v>
      </c>
      <c r="F14" s="14">
        <f t="array" ref="F14">IF(ISNUMBER(MemberOrgs_SortedTable[[#This Row],[Unique CFDA]]), IFERROR(INDEX(BudgetAppropData[President % Change], MATCH(1, (MemberOrgs_SortedTable[[#This Row],[Unique CFDA]] = BudgetAppropData[CFDA])*(SelectBudgetYear = BudgetAppropData[Fiscal Year]), 0)), "No Budget Data"), "")</f>
        <v>7.0000000000000007E-2</v>
      </c>
      <c r="G14" s="12">
        <f>IF(MemberOrgs_SortedTable[[#This Row],[Unique CFDA]] = "", "", IFERROR(MemberOrgs_SortedTable[[#This Row],[FY 2018 Total]]*MemberOrgs_SortedTable[[#This Row],[President % Change]], "No Budget Data"))</f>
        <v>636.16000000000008</v>
      </c>
      <c r="H14" s="14">
        <f t="array" ref="H14">IF(ISNUMBER(MemberOrgs_SortedTable[[#This Row],[Unique CFDA]]), IFERROR(INDEX(BudgetAppropData[House % Change], MATCH(1,(MemberOrgs_SortedTable[[#This Row],[Unique CFDA]] = BudgetAppropData[CFDA])*(SelectBudgetYear = BudgetAppropData[Fiscal Year]), 0)), "No Budget Data"), "")</f>
        <v>0</v>
      </c>
      <c r="I14" s="12">
        <f>IF(MemberOrgs_SortedTable[[#This Row],[Unique CFDA]] = "", "", IFERROR(MemberOrgs_SortedTable[[#This Row],[FY 2018 Total]]*MemberOrgs_SortedTable[[#This Row],[House % Change]], "No Budget Data"))</f>
        <v>0</v>
      </c>
      <c r="K14" s="12">
        <f>IF(MemberOrgs_SortedTable[[#This Row],[Unique CFDA]] = "", "", IFERROR(MemberOrgs_SortedTable[[#This Row],[FY 2018 Total]]*MemberOrgs_SortedTable[[#This Row],[Senate Budget]], "No Budget Data"))</f>
        <v>0</v>
      </c>
      <c r="L14">
        <f>IF(MemberOrgs_SortedTable[[#This Row],[Unique CFDA]] = "", "", IF(ISNUMBER(MemberOrgs_SortedTable[[#This Row],[President $ Change]]), RANK(MemberOrgs_SortedTable[[#This Row],[President $ Change]], $G$4:$G$227)+COUNTIF($G$4:G14, G14)-1, 0))</f>
        <v>3</v>
      </c>
      <c r="M14" t="str">
        <f>IFERROR((IF(MemberOrgs_SortedTable[[#This Row],[Sort 1]] = 0, COUNTIF($L$4:L14, 0), "")+MAX(MemberOrgs_SortedTable[Sort 1])), "")</f>
        <v/>
      </c>
      <c r="N14">
        <f>IF(MemberOrgs_SortedTable[[#This Row],[Sort 1]]&gt;0, MemberOrgs_SortedTable[[#This Row],[Sort 1]], MemberOrgs_SortedTable[[#This Row],[Sort 2]])</f>
        <v>3</v>
      </c>
      <c r="P14">
        <v>11</v>
      </c>
      <c r="Q14">
        <f>IFERROR(INDEX(MemberOrgs_SortedTable[Unique CFDA], MATCH(Table7[[#This Row],[Desired Order]], MemberOrgs_SortedTable[Final Pres. Sort], 0)), "")</f>
        <v>93.667000000000002</v>
      </c>
      <c r="R14" s="1">
        <f>IF(ISNUMBER(Table7[[#This Row],[CFDA]]), INDEX(MemberOrgs_Control[Row], MATCH(Table7[[#This Row],[Desired Order]], MemberOrgs_Control['#], 0)), "")</f>
        <v>55</v>
      </c>
    </row>
    <row r="15" spans="1:18" x14ac:dyDescent="0.25">
      <c r="A15">
        <f>IF(OR(MemberOrgControl!$B18 = "", MemberOrgControl!$B18 &lt;0), "", INDEX(MemberOrgsData[CFDA], MemberOrgControl!$B18))</f>
        <v>17.259</v>
      </c>
      <c r="C15">
        <f>IFERROR(INDEX(AllCFDAs[All CFDAs], MATCH(0, INDEX(COUNTIF($C$3:C14, AllCFDAs[All CFDAs]),),0)), "")</f>
        <v>93.563000000000002</v>
      </c>
      <c r="D15" t="str">
        <f t="array" ref="D15">IFERROR(INDEX(MemberOrgsData[FEDERALPROGRAMNAME], MATCH(1, (SelectMemberOrgs = MemberOrgsData[Auditee Name])*(MemberOrgs_SortedTable[[#This Row],[Unique CFDA]]= MemberOrgsData[CFDA]), 0)), "")</f>
        <v>CHILD SUPPORT ENFORCEMENT</v>
      </c>
      <c r="E15" s="13">
        <f t="array" ref="E15">IFERROR(IF(MemberOrgs_SortedTable[[#This Row],[Unique CFDA]]&lt;&gt; "", SUMIFS(MemberOrgsData[AMOUNT], MemberOrgsData[Auditee Name], SelectMemberOrgs, MemberOrgsData[CFDA], MemberOrgs_SortedTable[[#This Row],[Unique CFDA]], MemberOrgsData[AUDITYEAR], SelectFiscalYear), ""), "")</f>
        <v>34882</v>
      </c>
      <c r="F15" s="14">
        <f t="array" ref="F15">IF(ISNUMBER(MemberOrgs_SortedTable[[#This Row],[Unique CFDA]]), IFERROR(INDEX(BudgetAppropData[President % Change], MATCH(1, (MemberOrgs_SortedTable[[#This Row],[Unique CFDA]] = BudgetAppropData[CFDA])*(SelectBudgetYear = BudgetAppropData[Fiscal Year]), 0)), "No Budget Data"), "")</f>
        <v>-3.1035247173575703E-3</v>
      </c>
      <c r="G15" s="12">
        <f>IF(MemberOrgs_SortedTable[[#This Row],[Unique CFDA]] = "", "", IFERROR(MemberOrgs_SortedTable[[#This Row],[FY 2018 Total]]*MemberOrgs_SortedTable[[#This Row],[President % Change]], "No Budget Data"))</f>
        <v>-108.25714919086677</v>
      </c>
      <c r="H15" s="14">
        <f t="array" ref="H15">IF(ISNUMBER(MemberOrgs_SortedTable[[#This Row],[Unique CFDA]]), IFERROR(INDEX(BudgetAppropData[House % Change], MATCH(1,(MemberOrgs_SortedTable[[#This Row],[Unique CFDA]] = BudgetAppropData[CFDA])*(SelectBudgetYear = BudgetAppropData[Fiscal Year]), 0)), "No Budget Data"), "")</f>
        <v>1.2635779206384394E-2</v>
      </c>
      <c r="I15" s="12">
        <f>IF(MemberOrgs_SortedTable[[#This Row],[Unique CFDA]] = "", "", IFERROR(MemberOrgs_SortedTable[[#This Row],[FY 2018 Total]]*MemberOrgs_SortedTable[[#This Row],[House % Change]], "No Budget Data"))</f>
        <v>440.76125027710043</v>
      </c>
      <c r="K15" s="12">
        <f>IF(MemberOrgs_SortedTable[[#This Row],[Unique CFDA]] = "", "", IFERROR(MemberOrgs_SortedTable[[#This Row],[FY 2018 Total]]*MemberOrgs_SortedTable[[#This Row],[Senate Budget]], "No Budget Data"))</f>
        <v>0</v>
      </c>
      <c r="L15">
        <f>IF(MemberOrgs_SortedTable[[#This Row],[Unique CFDA]] = "", "", IF(ISNUMBER(MemberOrgs_SortedTable[[#This Row],[President $ Change]]), RANK(MemberOrgs_SortedTable[[#This Row],[President $ Change]], $G$4:$G$227)+COUNTIF($G$4:G15, G15)-1, 0))</f>
        <v>7</v>
      </c>
      <c r="M15" t="str">
        <f>IFERROR((IF(MemberOrgs_SortedTable[[#This Row],[Sort 1]] = 0, COUNTIF($L$4:L15, 0), "")+MAX(MemberOrgs_SortedTable[Sort 1])), "")</f>
        <v/>
      </c>
      <c r="N15">
        <f>IF(MemberOrgs_SortedTable[[#This Row],[Sort 1]]&gt;0, MemberOrgs_SortedTable[[#This Row],[Sort 1]], MemberOrgs_SortedTable[[#This Row],[Sort 2]])</f>
        <v>7</v>
      </c>
      <c r="P15">
        <v>12</v>
      </c>
      <c r="Q15">
        <f>IFERROR(INDEX(MemberOrgs_SortedTable[Unique CFDA], MATCH(Table7[[#This Row],[Desired Order]], MemberOrgs_SortedTable[Final Pres. Sort], 0)), "")</f>
        <v>17.234999999999999</v>
      </c>
      <c r="R15" s="1">
        <f>IF(ISNUMBER(Table7[[#This Row],[CFDA]]), INDEX(MemberOrgs_Control[Row], MATCH(Table7[[#This Row],[Desired Order]], MemberOrgs_Control['#], 0)), "")</f>
        <v>56</v>
      </c>
    </row>
    <row r="16" spans="1:18" x14ac:dyDescent="0.25">
      <c r="A16">
        <f>IF(OR(MemberOrgControl!$B19 = "", MemberOrgControl!$B19 &lt;0), "", INDEX(MemberOrgsData[CFDA], MemberOrgControl!$B19))</f>
        <v>17.259</v>
      </c>
      <c r="C16">
        <f>IFERROR(INDEX(AllCFDAs[All CFDAs], MATCH(0, INDEX(COUNTIF($C$3:C15, AllCFDAs[All CFDAs]),),0)), "")</f>
        <v>93.569000000000003</v>
      </c>
      <c r="D16" t="str">
        <f t="array" ref="D16">IFERROR(INDEX(MemberOrgsData[FEDERALPROGRAMNAME], MATCH(1, (SelectMemberOrgs = MemberOrgsData[Auditee Name])*(MemberOrgs_SortedTable[[#This Row],[Unique CFDA]]= MemberOrgsData[CFDA]), 0)), "")</f>
        <v>COMMUNITY SERVICES BLOCK GRANT</v>
      </c>
      <c r="E16" s="13">
        <f t="array" ref="E16">IFERROR(IF(MemberOrgs_SortedTable[[#This Row],[Unique CFDA]]&lt;&gt; "", SUMIFS(MemberOrgsData[AMOUNT], MemberOrgsData[Auditee Name], SelectMemberOrgs, MemberOrgsData[CFDA], MemberOrgs_SortedTable[[#This Row],[Unique CFDA]], MemberOrgsData[AUDITYEAR], SelectFiscalYear), ""), "")</f>
        <v>260979</v>
      </c>
      <c r="F16" s="14">
        <f t="array" ref="F16">IF(ISNUMBER(MemberOrgs_SortedTable[[#This Row],[Unique CFDA]]), IFERROR(INDEX(BudgetAppropData[President % Change], MATCH(1, (MemberOrgs_SortedTable[[#This Row],[Unique CFDA]] = BudgetAppropData[CFDA])*(SelectBudgetYear = BudgetAppropData[Fiscal Year]), 0)), "No Budget Data"), "")</f>
        <v>-1</v>
      </c>
      <c r="G16" s="12">
        <f>IF(MemberOrgs_SortedTable[[#This Row],[Unique CFDA]] = "", "", IFERROR(MemberOrgs_SortedTable[[#This Row],[FY 2018 Total]]*MemberOrgs_SortedTable[[#This Row],[President % Change]], "No Budget Data"))</f>
        <v>-260979</v>
      </c>
      <c r="H16" s="14">
        <f t="array" ref="H16">IF(ISNUMBER(MemberOrgs_SortedTable[[#This Row],[Unique CFDA]]), IFERROR(INDEX(BudgetAppropData[House % Change], MATCH(1,(MemberOrgs_SortedTable[[#This Row],[Unique CFDA]] = BudgetAppropData[CFDA])*(SelectBudgetYear = BudgetAppropData[Fiscal Year]), 0)), "No Budget Data"), "")</f>
        <v>4.8275862068965517E-2</v>
      </c>
      <c r="I16" s="12">
        <f>IF(MemberOrgs_SortedTable[[#This Row],[Unique CFDA]] = "", "", IFERROR(MemberOrgs_SortedTable[[#This Row],[FY 2018 Total]]*MemberOrgs_SortedTable[[#This Row],[House % Change]], "No Budget Data"))</f>
        <v>12598.986206896552</v>
      </c>
      <c r="K16" s="12">
        <f>IF(MemberOrgs_SortedTable[[#This Row],[Unique CFDA]] = "", "", IFERROR(MemberOrgs_SortedTable[[#This Row],[FY 2018 Total]]*MemberOrgs_SortedTable[[#This Row],[Senate Budget]], "No Budget Data"))</f>
        <v>0</v>
      </c>
      <c r="L16">
        <f>IF(MemberOrgs_SortedTable[[#This Row],[Unique CFDA]] = "", "", IF(ISNUMBER(MemberOrgs_SortedTable[[#This Row],[President $ Change]]), RANK(MemberOrgs_SortedTable[[#This Row],[President $ Change]], $G$4:$G$227)+COUNTIF($G$4:G16, G16)-1, 0))</f>
        <v>10</v>
      </c>
      <c r="M16" t="str">
        <f>IFERROR((IF(MemberOrgs_SortedTable[[#This Row],[Sort 1]] = 0, COUNTIF($L$4:L16, 0), "")+MAX(MemberOrgs_SortedTable[Sort 1])), "")</f>
        <v/>
      </c>
      <c r="N16">
        <f>IF(MemberOrgs_SortedTable[[#This Row],[Sort 1]]&gt;0, MemberOrgs_SortedTable[[#This Row],[Sort 1]], MemberOrgs_SortedTable[[#This Row],[Sort 2]])</f>
        <v>10</v>
      </c>
      <c r="P16">
        <v>13</v>
      </c>
      <c r="Q16">
        <f>IFERROR(INDEX(MemberOrgs_SortedTable[Unique CFDA], MATCH(Table7[[#This Row],[Desired Order]], MemberOrgs_SortedTable[Final Pres. Sort], 0)), "")</f>
        <v>93.091999999999999</v>
      </c>
      <c r="R16" s="1">
        <f>IF(ISNUMBER(Table7[[#This Row],[CFDA]]), INDEX(MemberOrgs_Control[Row], MATCH(Table7[[#This Row],[Desired Order]], MemberOrgs_Control['#], 0)), "")</f>
        <v>57</v>
      </c>
    </row>
    <row r="17" spans="1:18" x14ac:dyDescent="0.25">
      <c r="A17">
        <f>IF(OR(MemberOrgControl!$B20 = "", MemberOrgControl!$B20 &lt;0), "", INDEX(MemberOrgsData[CFDA], MemberOrgControl!$B20))</f>
        <v>17.259</v>
      </c>
      <c r="C17">
        <f>IFERROR(INDEX(AllCFDAs[All CFDAs], MATCH(0, INDEX(COUNTIF($C$3:C16, AllCFDAs[All CFDAs]),),0)), "")</f>
        <v>93.575000000000003</v>
      </c>
      <c r="D17" t="str">
        <f t="array" ref="D17">IFERROR(INDEX(MemberOrgsData[FEDERALPROGRAMNAME], MATCH(1, (SelectMemberOrgs = MemberOrgsData[Auditee Name])*(MemberOrgs_SortedTable[[#This Row],[Unique CFDA]]= MemberOrgsData[CFDA]), 0)), "")</f>
        <v>CHILD CARE AND DEVELOPMENT BLOCK GRANT</v>
      </c>
      <c r="E17" s="13">
        <f t="array" ref="E17">IFERROR(IF(MemberOrgs_SortedTable[[#This Row],[Unique CFDA]]&lt;&gt; "", SUMIFS(MemberOrgsData[AMOUNT], MemberOrgsData[Auditee Name], SelectMemberOrgs, MemberOrgsData[CFDA], MemberOrgs_SortedTable[[#This Row],[Unique CFDA]], MemberOrgsData[AUDITYEAR], SelectFiscalYear), ""), "")</f>
        <v>1749313</v>
      </c>
      <c r="F17" s="14">
        <f t="array" ref="F17">IF(ISNUMBER(MemberOrgs_SortedTable[[#This Row],[Unique CFDA]]), IFERROR(INDEX(BudgetAppropData[President % Change], MATCH(1, (MemberOrgs_SortedTable[[#This Row],[Unique CFDA]] = BudgetAppropData[CFDA])*(SelectBudgetYear = BudgetAppropData[Fiscal Year]), 0)), "No Budget Data"), "")</f>
        <v>0</v>
      </c>
      <c r="G17" s="12">
        <f>IF(MemberOrgs_SortedTable[[#This Row],[Unique CFDA]] = "", "", IFERROR(MemberOrgs_SortedTable[[#This Row],[FY 2018 Total]]*MemberOrgs_SortedTable[[#This Row],[President % Change]], "No Budget Data"))</f>
        <v>0</v>
      </c>
      <c r="H17" s="14">
        <f t="array" ref="H17">IF(ISNUMBER(MemberOrgs_SortedTable[[#This Row],[Unique CFDA]]), IFERROR(INDEX(BudgetAppropData[House % Change], MATCH(1,(MemberOrgs_SortedTable[[#This Row],[Unique CFDA]] = BudgetAppropData[CFDA])*(SelectBudgetYear = BudgetAppropData[Fiscal Year]), 0)), "No Budget Data"), "")</f>
        <v>0.45489006823351025</v>
      </c>
      <c r="I17" s="12">
        <f>IF(MemberOrgs_SortedTable[[#This Row],[Unique CFDA]] = "", "", IFERROR(MemberOrgs_SortedTable[[#This Row],[FY 2018 Total]]*MemberOrgs_SortedTable[[#This Row],[House % Change]], "No Budget Data"))</f>
        <v>795745.10993176652</v>
      </c>
      <c r="K17" s="12">
        <f>IF(MemberOrgs_SortedTable[[#This Row],[Unique CFDA]] = "", "", IFERROR(MemberOrgs_SortedTable[[#This Row],[FY 2018 Total]]*MemberOrgs_SortedTable[[#This Row],[Senate Budget]], "No Budget Data"))</f>
        <v>0</v>
      </c>
      <c r="L17">
        <f>IF(MemberOrgs_SortedTable[[#This Row],[Unique CFDA]] = "", "", IF(ISNUMBER(MemberOrgs_SortedTable[[#This Row],[President $ Change]]), RANK(MemberOrgs_SortedTable[[#This Row],[President $ Change]], $G$4:$G$227)+COUNTIF($G$4:G17, G17)-1, 0))</f>
        <v>5</v>
      </c>
      <c r="M17" t="str">
        <f>IFERROR((IF(MemberOrgs_SortedTable[[#This Row],[Sort 1]] = 0, COUNTIF($L$4:L17, 0), "")+MAX(MemberOrgs_SortedTable[Sort 1])), "")</f>
        <v/>
      </c>
      <c r="N17">
        <f>IF(MemberOrgs_SortedTable[[#This Row],[Sort 1]]&gt;0, MemberOrgs_SortedTable[[#This Row],[Sort 1]], MemberOrgs_SortedTable[[#This Row],[Sort 2]])</f>
        <v>5</v>
      </c>
      <c r="P17">
        <v>14</v>
      </c>
      <c r="Q17">
        <f>IFERROR(INDEX(MemberOrgs_SortedTable[Unique CFDA], MATCH(Table7[[#This Row],[Desired Order]], MemberOrgs_SortedTable[Final Pres. Sort], 0)), "")</f>
        <v>93.331000000000003</v>
      </c>
      <c r="R17" s="1">
        <f>IF(ISNUMBER(Table7[[#This Row],[CFDA]]), INDEX(MemberOrgs_Control[Row], MATCH(Table7[[#This Row],[Desired Order]], MemberOrgs_Control['#], 0)), "")</f>
        <v>58</v>
      </c>
    </row>
    <row r="18" spans="1:18" x14ac:dyDescent="0.25">
      <c r="A18">
        <f>IF(OR(MemberOrgControl!$B21 = "", MemberOrgControl!$B21 &lt;0), "", INDEX(MemberOrgsData[CFDA], MemberOrgControl!$B21))</f>
        <v>93.043999999999997</v>
      </c>
      <c r="C18">
        <f>IFERROR(INDEX(AllCFDAs[All CFDAs], MATCH(0, INDEX(COUNTIF($C$3:C17, AllCFDAs[All CFDAs]),),0)), "")</f>
        <v>93.667000000000002</v>
      </c>
      <c r="D18" t="str">
        <f t="array" ref="D18">IFERROR(INDEX(MemberOrgsData[FEDERALPROGRAMNAME], MATCH(1, (SelectMemberOrgs = MemberOrgsData[Auditee Name])*(MemberOrgs_SortedTable[[#This Row],[Unique CFDA]]= MemberOrgsData[CFDA]), 0)), "")</f>
        <v>SOCIAL SERVICES BLOCK GRANT</v>
      </c>
      <c r="E18" s="13">
        <f t="array" ref="E18">IFERROR(IF(MemberOrgs_SortedTable[[#This Row],[Unique CFDA]]&lt;&gt; "", SUMIFS(MemberOrgsData[AMOUNT], MemberOrgsData[Auditee Name], SelectMemberOrgs, MemberOrgsData[CFDA], MemberOrgs_SortedTable[[#This Row],[Unique CFDA]], MemberOrgsData[AUDITYEAR], SelectFiscalYear), ""), "")</f>
        <v>369621</v>
      </c>
      <c r="F18" s="14">
        <f t="array" ref="F18">IF(ISNUMBER(MemberOrgs_SortedTable[[#This Row],[Unique CFDA]]), IFERROR(INDEX(BudgetAppropData[President % Change], MATCH(1, (MemberOrgs_SortedTable[[#This Row],[Unique CFDA]] = BudgetAppropData[CFDA])*(SelectBudgetYear = BudgetAppropData[Fiscal Year]), 0)), "No Budget Data"), "")</f>
        <v>-1</v>
      </c>
      <c r="G18" s="12">
        <f>IF(MemberOrgs_SortedTable[[#This Row],[Unique CFDA]] = "", "", IFERROR(MemberOrgs_SortedTable[[#This Row],[FY 2018 Total]]*MemberOrgs_SortedTable[[#This Row],[President % Change]], "No Budget Data"))</f>
        <v>-369621</v>
      </c>
      <c r="H18" s="14">
        <f t="array" ref="H18">IF(ISNUMBER(MemberOrgs_SortedTable[[#This Row],[Unique CFDA]]), IFERROR(INDEX(BudgetAppropData[House % Change], MATCH(1,(MemberOrgs_SortedTable[[#This Row],[Unique CFDA]] = BudgetAppropData[CFDA])*(SelectBudgetYear = BudgetAppropData[Fiscal Year]), 0)), "No Budget Data"), "")</f>
        <v>3.134796238244514E-3</v>
      </c>
      <c r="I18" s="12">
        <f>IF(MemberOrgs_SortedTable[[#This Row],[Unique CFDA]] = "", "", IFERROR(MemberOrgs_SortedTable[[#This Row],[FY 2018 Total]]*MemberOrgs_SortedTable[[#This Row],[House % Change]], "No Budget Data"))</f>
        <v>1158.6865203761754</v>
      </c>
      <c r="K18" s="12">
        <f>IF(MemberOrgs_SortedTable[[#This Row],[Unique CFDA]] = "", "", IFERROR(MemberOrgs_SortedTable[[#This Row],[FY 2018 Total]]*MemberOrgs_SortedTable[[#This Row],[Senate Budget]], "No Budget Data"))</f>
        <v>0</v>
      </c>
      <c r="L18">
        <f>IF(MemberOrgs_SortedTable[[#This Row],[Unique CFDA]] = "", "", IF(ISNUMBER(MemberOrgs_SortedTable[[#This Row],[President $ Change]]), RANK(MemberOrgs_SortedTable[[#This Row],[President $ Change]], $G$4:$G$227)+COUNTIF($G$4:G18, G18)-1, 0))</f>
        <v>11</v>
      </c>
      <c r="M18" t="str">
        <f>IFERROR((IF(MemberOrgs_SortedTable[[#This Row],[Sort 1]] = 0, COUNTIF($L$4:L18, 0), "")+MAX(MemberOrgs_SortedTable[Sort 1])), "")</f>
        <v/>
      </c>
      <c r="N18">
        <f>IF(MemberOrgs_SortedTable[[#This Row],[Sort 1]]&gt;0, MemberOrgs_SortedTable[[#This Row],[Sort 1]], MemberOrgs_SortedTable[[#This Row],[Sort 2]])</f>
        <v>11</v>
      </c>
      <c r="P18">
        <v>15</v>
      </c>
      <c r="Q18">
        <f>IFERROR(INDEX(MemberOrgs_SortedTable[Unique CFDA], MATCH(Table7[[#This Row],[Desired Order]], MemberOrgs_SortedTable[Final Pres. Sort], 0)), "")</f>
        <v>93.866</v>
      </c>
      <c r="R18" s="1">
        <f>IF(ISNUMBER(Table7[[#This Row],[CFDA]]), INDEX(MemberOrgs_Control[Row], MATCH(Table7[[#This Row],[Desired Order]], MemberOrgs_Control['#], 0)), "")</f>
        <v>59</v>
      </c>
    </row>
    <row r="19" spans="1:18" x14ac:dyDescent="0.25">
      <c r="A19">
        <f>IF(OR(MemberOrgControl!$B22 = "", MemberOrgControl!$B22 &lt;0), "", INDEX(MemberOrgsData[CFDA], MemberOrgControl!$B22))</f>
        <v>93.043999999999997</v>
      </c>
      <c r="C19" t="str">
        <f>IFERROR(INDEX(AllCFDAs[All CFDAs], MATCH(0, INDEX(COUNTIF($C$3:C18, AllCFDAs[All CFDAs]),),0)), "")</f>
        <v/>
      </c>
      <c r="D19" t="str">
        <f t="array" ref="D19">IFERROR(INDEX(MemberOrgsData[FEDERALPROGRAMNAME], MATCH(1, (SelectMemberOrgs = MemberOrgsData[Auditee Name])*(MemberOrgs_SortedTable[[#This Row],[Unique CFDA]]= MemberOrgsData[CFDA]), 0)), "")</f>
        <v/>
      </c>
      <c r="E19" s="13" t="str">
        <f t="array" ref="E19">IFERROR(IF(MemberOrgs_SortedTable[[#This Row],[Unique CFDA]]&lt;&gt; "", SUMIFS(MemberOrgsData[AMOUNT], MemberOrgsData[Auditee Name], SelectMemberOrgs, MemberOrgsData[CFDA], MemberOrgs_SortedTable[[#This Row],[Unique CFDA]], MemberOrgsData[AUDITYEAR], SelectFiscalYear), ""), "")</f>
        <v/>
      </c>
      <c r="F19" s="14" t="str">
        <f t="array" ref="F19">IF(ISNUMBER(MemberOrgs_SortedTable[[#This Row],[Unique CFDA]]), IFERROR(INDEX(BudgetAppropData[President % Change], MATCH(1, (MemberOrgs_SortedTable[[#This Row],[Unique CFDA]] = BudgetAppropData[CFDA])*(SelectBudgetYear = BudgetAppropData[Fiscal Year]), 0)), "No Budget Data"), "")</f>
        <v/>
      </c>
      <c r="G19" s="12" t="str">
        <f>IF(MemberOrgs_SortedTable[[#This Row],[Unique CFDA]] = "", "", IFERROR(MemberOrgs_SortedTable[[#This Row],[FY 2018 Total]]*MemberOrgs_SortedTable[[#This Row],[President % Change]], "No Budget Data"))</f>
        <v/>
      </c>
      <c r="H19" s="14" t="str">
        <f t="array" ref="H19">IF(ISNUMBER(MemberOrgs_SortedTable[[#This Row],[Unique CFDA]]), IFERROR(INDEX(BudgetAppropData[House % Change], MATCH(1,(MemberOrgs_SortedTable[[#This Row],[Unique CFDA]] = BudgetAppropData[CFDA])*(SelectBudgetYear = BudgetAppropData[Fiscal Year]), 0)), "No Budget Data"), "")</f>
        <v/>
      </c>
      <c r="I19" s="12" t="str">
        <f>IF(MemberOrgs_SortedTable[[#This Row],[Unique CFDA]] = "", "", IFERROR(MemberOrgs_SortedTable[[#This Row],[FY 2018 Total]]*MemberOrgs_SortedTable[[#This Row],[House % Change]], "No Budget Data"))</f>
        <v/>
      </c>
      <c r="K19" s="12" t="str">
        <f>IF(MemberOrgs_SortedTable[[#This Row],[Unique CFDA]] = "", "", IFERROR(MemberOrgs_SortedTable[[#This Row],[FY 2018 Total]]*MemberOrgs_SortedTable[[#This Row],[Senate Budget]], "No Budget Data"))</f>
        <v/>
      </c>
      <c r="L19" t="str">
        <f>IF(MemberOrgs_SortedTable[[#This Row],[Unique CFDA]] = "", "", IF(ISNUMBER(MemberOrgs_SortedTable[[#This Row],[President $ Change]]), RANK(MemberOrgs_SortedTable[[#This Row],[President $ Change]], $G$4:$G$227)+COUNTIF($G$4:G19, G19)-1, 0))</f>
        <v/>
      </c>
      <c r="M19" t="str">
        <f>IFERROR((IF(MemberOrgs_SortedTable[[#This Row],[Sort 1]] = 0, COUNTIF($L$4:L19, 0), "")+MAX(MemberOrgs_SortedTable[Sort 1])), "")</f>
        <v/>
      </c>
      <c r="N19" t="str">
        <f>IF(MemberOrgs_SortedTable[[#This Row],[Sort 1]]&gt;0, MemberOrgs_SortedTable[[#This Row],[Sort 1]], MemberOrgs_SortedTable[[#This Row],[Sort 2]])</f>
        <v/>
      </c>
      <c r="P19">
        <v>16</v>
      </c>
      <c r="Q19" t="str">
        <f>IFERROR(INDEX(MemberOrgs_SortedTable[Unique CFDA], MATCH(Table7[[#This Row],[Desired Order]], MemberOrgs_SortedTable[Final Pres. Sort], 0)), "")</f>
        <v/>
      </c>
      <c r="R19" s="1" t="str">
        <f>IF(ISNUMBER(Table7[[#This Row],[CFDA]]), INDEX(MemberOrgs_Control[Row], MATCH(Table7[[#This Row],[Desired Order]], MemberOrgs_Control['#], 0)), "")</f>
        <v/>
      </c>
    </row>
    <row r="20" spans="1:18" x14ac:dyDescent="0.25">
      <c r="A20">
        <f>IF(OR(MemberOrgControl!$B23 = "", MemberOrgControl!$B23 &lt;0), "", INDEX(MemberOrgsData[CFDA], MemberOrgControl!$B23))</f>
        <v>93.043999999999997</v>
      </c>
      <c r="C20" t="str">
        <f>IFERROR(INDEX(AllCFDAs[All CFDAs], MATCH(0, INDEX(COUNTIF($C$3:C19, AllCFDAs[All CFDAs]),),0)), "")</f>
        <v/>
      </c>
      <c r="D20" t="str">
        <f t="array" ref="D20">IFERROR(INDEX(MemberOrgsData[FEDERALPROGRAMNAME], MATCH(1, (SelectMemberOrgs = MemberOrgsData[Auditee Name])*(MemberOrgs_SortedTable[[#This Row],[Unique CFDA]]= MemberOrgsData[CFDA]), 0)), "")</f>
        <v/>
      </c>
      <c r="E20" s="13" t="str">
        <f t="array" ref="E20">IFERROR(IF(MemberOrgs_SortedTable[[#This Row],[Unique CFDA]]&lt;&gt; "", SUMIFS(MemberOrgsData[AMOUNT], MemberOrgsData[Auditee Name], SelectMemberOrgs, MemberOrgsData[CFDA], MemberOrgs_SortedTable[[#This Row],[Unique CFDA]], MemberOrgsData[AUDITYEAR], SelectFiscalYear), ""), "")</f>
        <v/>
      </c>
      <c r="F20" s="14" t="str">
        <f t="array" ref="F20">IF(ISNUMBER(MemberOrgs_SortedTable[[#This Row],[Unique CFDA]]), IFERROR(INDEX(BudgetAppropData[President % Change], MATCH(1, (MemberOrgs_SortedTable[[#This Row],[Unique CFDA]] = BudgetAppropData[CFDA])*(SelectBudgetYear = BudgetAppropData[Fiscal Year]), 0)), "No Budget Data"), "")</f>
        <v/>
      </c>
      <c r="G20" s="12" t="str">
        <f>IF(MemberOrgs_SortedTable[[#This Row],[Unique CFDA]] = "", "", IFERROR(MemberOrgs_SortedTable[[#This Row],[FY 2018 Total]]*MemberOrgs_SortedTable[[#This Row],[President % Change]], "No Budget Data"))</f>
        <v/>
      </c>
      <c r="H20" s="14" t="str">
        <f t="array" ref="H20">IF(ISNUMBER(MemberOrgs_SortedTable[[#This Row],[Unique CFDA]]), IFERROR(INDEX(BudgetAppropData[House % Change], MATCH(1,(MemberOrgs_SortedTable[[#This Row],[Unique CFDA]] = BudgetAppropData[CFDA])*(SelectBudgetYear = BudgetAppropData[Fiscal Year]), 0)), "No Budget Data"), "")</f>
        <v/>
      </c>
      <c r="I20" s="12" t="str">
        <f>IF(MemberOrgs_SortedTable[[#This Row],[Unique CFDA]] = "", "", IFERROR(MemberOrgs_SortedTable[[#This Row],[FY 2018 Total]]*MemberOrgs_SortedTable[[#This Row],[House % Change]], "No Budget Data"))</f>
        <v/>
      </c>
      <c r="K20" s="12" t="str">
        <f>IF(MemberOrgs_SortedTable[[#This Row],[Unique CFDA]] = "", "", IFERROR(MemberOrgs_SortedTable[[#This Row],[FY 2018 Total]]*MemberOrgs_SortedTable[[#This Row],[Senate Budget]], "No Budget Data"))</f>
        <v/>
      </c>
      <c r="L20" t="str">
        <f>IF(MemberOrgs_SortedTable[[#This Row],[Unique CFDA]] = "", "", IF(ISNUMBER(MemberOrgs_SortedTable[[#This Row],[President $ Change]]), RANK(MemberOrgs_SortedTable[[#This Row],[President $ Change]], $G$4:$G$227)+COUNTIF($G$4:G20, G20)-1, 0))</f>
        <v/>
      </c>
      <c r="M20" t="str">
        <f>IFERROR((IF(MemberOrgs_SortedTable[[#This Row],[Sort 1]] = 0, COUNTIF($L$4:L20, 0), "")+MAX(MemberOrgs_SortedTable[Sort 1])), "")</f>
        <v/>
      </c>
      <c r="N20" t="str">
        <f>IF(MemberOrgs_SortedTable[[#This Row],[Sort 1]]&gt;0, MemberOrgs_SortedTable[[#This Row],[Sort 1]], MemberOrgs_SortedTable[[#This Row],[Sort 2]])</f>
        <v/>
      </c>
      <c r="P20">
        <v>17</v>
      </c>
      <c r="Q20" t="str">
        <f>IFERROR(INDEX(MemberOrgs_SortedTable[Unique CFDA], MATCH(Table7[[#This Row],[Desired Order]], MemberOrgs_SortedTable[Final Pres. Sort], 0)), "")</f>
        <v/>
      </c>
      <c r="R20" s="1" t="str">
        <f>IF(ISNUMBER(Table7[[#This Row],[CFDA]]), INDEX(MemberOrgs_Control[Row], MATCH(Table7[[#This Row],[Desired Order]], MemberOrgs_Control['#], 0)), "")</f>
        <v/>
      </c>
    </row>
    <row r="21" spans="1:18" x14ac:dyDescent="0.25">
      <c r="A21">
        <f>IF(OR(MemberOrgControl!$B24 = "", MemberOrgControl!$B24 &lt;0), "", INDEX(MemberOrgsData[CFDA], MemberOrgControl!$B24))</f>
        <v>93.045000000000002</v>
      </c>
      <c r="C21" t="str">
        <f>IFERROR(INDEX(AllCFDAs[All CFDAs], MATCH(0, INDEX(COUNTIF($C$3:C20, AllCFDAs[All CFDAs]),),0)), "")</f>
        <v/>
      </c>
      <c r="D21" t="str">
        <f t="array" ref="D21">IFERROR(INDEX(MemberOrgsData[FEDERALPROGRAMNAME], MATCH(1, (SelectMemberOrgs = MemberOrgsData[Auditee Name])*(MemberOrgs_SortedTable[[#This Row],[Unique CFDA]]= MemberOrgsData[CFDA]), 0)), "")</f>
        <v/>
      </c>
      <c r="E21" s="13" t="str">
        <f t="array" ref="E21">IFERROR(IF(MemberOrgs_SortedTable[[#This Row],[Unique CFDA]]&lt;&gt; "", SUMIFS(MemberOrgsData[AMOUNT], MemberOrgsData[Auditee Name], SelectMemberOrgs, MemberOrgsData[CFDA], MemberOrgs_SortedTable[[#This Row],[Unique CFDA]], MemberOrgsData[AUDITYEAR], SelectFiscalYear), ""), "")</f>
        <v/>
      </c>
      <c r="F21" s="14" t="str">
        <f t="array" ref="F21">IF(ISNUMBER(MemberOrgs_SortedTable[[#This Row],[Unique CFDA]]), IFERROR(INDEX(BudgetAppropData[President % Change], MATCH(1, (MemberOrgs_SortedTable[[#This Row],[Unique CFDA]] = BudgetAppropData[CFDA])*(SelectBudgetYear = BudgetAppropData[Fiscal Year]), 0)), "No Budget Data"), "")</f>
        <v/>
      </c>
      <c r="G21" s="12" t="str">
        <f>IF(MemberOrgs_SortedTable[[#This Row],[Unique CFDA]] = "", "", IFERROR(MemberOrgs_SortedTable[[#This Row],[FY 2018 Total]]*MemberOrgs_SortedTable[[#This Row],[President % Change]], "No Budget Data"))</f>
        <v/>
      </c>
      <c r="H21" s="14" t="str">
        <f t="array" ref="H21">IF(ISNUMBER(MemberOrgs_SortedTable[[#This Row],[Unique CFDA]]), IFERROR(INDEX(BudgetAppropData[House % Change], MATCH(1,(MemberOrgs_SortedTable[[#This Row],[Unique CFDA]] = BudgetAppropData[CFDA])*(SelectBudgetYear = BudgetAppropData[Fiscal Year]), 0)), "No Budget Data"), "")</f>
        <v/>
      </c>
      <c r="I21" s="12" t="str">
        <f>IF(MemberOrgs_SortedTable[[#This Row],[Unique CFDA]] = "", "", IFERROR(MemberOrgs_SortedTable[[#This Row],[FY 2018 Total]]*MemberOrgs_SortedTable[[#This Row],[House % Change]], "No Budget Data"))</f>
        <v/>
      </c>
      <c r="K21" s="12" t="str">
        <f>IF(MemberOrgs_SortedTable[[#This Row],[Unique CFDA]] = "", "", IFERROR(MemberOrgs_SortedTable[[#This Row],[FY 2018 Total]]*MemberOrgs_SortedTable[[#This Row],[Senate Budget]], "No Budget Data"))</f>
        <v/>
      </c>
      <c r="L21" t="str">
        <f>IF(MemberOrgs_SortedTable[[#This Row],[Unique CFDA]] = "", "", IF(ISNUMBER(MemberOrgs_SortedTable[[#This Row],[President $ Change]]), RANK(MemberOrgs_SortedTable[[#This Row],[President $ Change]], $G$4:$G$227)+COUNTIF($G$4:G21, G21)-1, 0))</f>
        <v/>
      </c>
      <c r="M21" t="str">
        <f>IFERROR((IF(MemberOrgs_SortedTable[[#This Row],[Sort 1]] = 0, COUNTIF($L$4:L21, 0), "")+MAX(MemberOrgs_SortedTable[Sort 1])), "")</f>
        <v/>
      </c>
      <c r="N21" t="str">
        <f>IF(MemberOrgs_SortedTable[[#This Row],[Sort 1]]&gt;0, MemberOrgs_SortedTable[[#This Row],[Sort 1]], MemberOrgs_SortedTable[[#This Row],[Sort 2]])</f>
        <v/>
      </c>
      <c r="P21">
        <v>18</v>
      </c>
      <c r="Q21" t="str">
        <f>IFERROR(INDEX(MemberOrgs_SortedTable[Unique CFDA], MATCH(Table7[[#This Row],[Desired Order]], MemberOrgs_SortedTable[Final Pres. Sort], 0)), "")</f>
        <v/>
      </c>
      <c r="R21" s="1" t="str">
        <f>IF(ISNUMBER(Table7[[#This Row],[CFDA]]), INDEX(MemberOrgs_Control[Row], MATCH(Table7[[#This Row],[Desired Order]], MemberOrgs_Control['#], 0)), "")</f>
        <v/>
      </c>
    </row>
    <row r="22" spans="1:18" x14ac:dyDescent="0.25">
      <c r="A22">
        <f>IF(OR(MemberOrgControl!$B25 = "", MemberOrgControl!$B25 &lt;0), "", INDEX(MemberOrgsData[CFDA], MemberOrgControl!$B25))</f>
        <v>93.045000000000002</v>
      </c>
      <c r="C22" t="str">
        <f>IFERROR(INDEX(AllCFDAs[All CFDAs], MATCH(0, INDEX(COUNTIF($C$3:C21, AllCFDAs[All CFDAs]),),0)), "")</f>
        <v/>
      </c>
      <c r="D22" t="str">
        <f t="array" ref="D22">IFERROR(INDEX(MemberOrgsData[FEDERALPROGRAMNAME], MATCH(1, (SelectMemberOrgs = MemberOrgsData[Auditee Name])*(MemberOrgs_SortedTable[[#This Row],[Unique CFDA]]= MemberOrgsData[CFDA]), 0)), "")</f>
        <v/>
      </c>
      <c r="E22" s="13" t="str">
        <f t="array" ref="E22">IFERROR(IF(MemberOrgs_SortedTable[[#This Row],[Unique CFDA]]&lt;&gt; "", SUMIFS(MemberOrgsData[AMOUNT], MemberOrgsData[Auditee Name], SelectMemberOrgs, MemberOrgsData[CFDA], MemberOrgs_SortedTable[[#This Row],[Unique CFDA]], MemberOrgsData[AUDITYEAR], SelectFiscalYear), ""), "")</f>
        <v/>
      </c>
      <c r="F22" s="14" t="str">
        <f t="array" ref="F22">IF(ISNUMBER(MemberOrgs_SortedTable[[#This Row],[Unique CFDA]]), IFERROR(INDEX(BudgetAppropData[President % Change], MATCH(1, (MemberOrgs_SortedTable[[#This Row],[Unique CFDA]] = BudgetAppropData[CFDA])*(SelectBudgetYear = BudgetAppropData[Fiscal Year]), 0)), "No Budget Data"), "")</f>
        <v/>
      </c>
      <c r="G22" s="12" t="str">
        <f>IF(MemberOrgs_SortedTable[[#This Row],[Unique CFDA]] = "", "", IFERROR(MemberOrgs_SortedTable[[#This Row],[FY 2018 Total]]*MemberOrgs_SortedTable[[#This Row],[President % Change]], "No Budget Data"))</f>
        <v/>
      </c>
      <c r="H22" s="14" t="str">
        <f t="array" ref="H22">IF(ISNUMBER(MemberOrgs_SortedTable[[#This Row],[Unique CFDA]]), IFERROR(INDEX(BudgetAppropData[House % Change], MATCH(1,(MemberOrgs_SortedTable[[#This Row],[Unique CFDA]] = BudgetAppropData[CFDA])*(SelectBudgetYear = BudgetAppropData[Fiscal Year]), 0)), "No Budget Data"), "")</f>
        <v/>
      </c>
      <c r="I22" s="12" t="str">
        <f>IF(MemberOrgs_SortedTable[[#This Row],[Unique CFDA]] = "", "", IFERROR(MemberOrgs_SortedTable[[#This Row],[FY 2018 Total]]*MemberOrgs_SortedTable[[#This Row],[House % Change]], "No Budget Data"))</f>
        <v/>
      </c>
      <c r="K22" s="12" t="str">
        <f>IF(MemberOrgs_SortedTable[[#This Row],[Unique CFDA]] = "", "", IFERROR(MemberOrgs_SortedTable[[#This Row],[FY 2018 Total]]*MemberOrgs_SortedTable[[#This Row],[Senate Budget]], "No Budget Data"))</f>
        <v/>
      </c>
      <c r="L22" t="str">
        <f>IF(MemberOrgs_SortedTable[[#This Row],[Unique CFDA]] = "", "", IF(ISNUMBER(MemberOrgs_SortedTable[[#This Row],[President $ Change]]), RANK(MemberOrgs_SortedTable[[#This Row],[President $ Change]], $G$4:$G$227)+COUNTIF($G$4:G22, G22)-1, 0))</f>
        <v/>
      </c>
      <c r="M22" t="str">
        <f>IFERROR((IF(MemberOrgs_SortedTable[[#This Row],[Sort 1]] = 0, COUNTIF($L$4:L22, 0), "")+MAX(MemberOrgs_SortedTable[Sort 1])), "")</f>
        <v/>
      </c>
      <c r="N22" t="str">
        <f>IF(MemberOrgs_SortedTable[[#This Row],[Sort 1]]&gt;0, MemberOrgs_SortedTable[[#This Row],[Sort 1]], MemberOrgs_SortedTable[[#This Row],[Sort 2]])</f>
        <v/>
      </c>
      <c r="P22">
        <v>19</v>
      </c>
      <c r="Q22" t="str">
        <f>IFERROR(INDEX(MemberOrgs_SortedTable[Unique CFDA], MATCH(Table7[[#This Row],[Desired Order]], MemberOrgs_SortedTable[Final Pres. Sort], 0)), "")</f>
        <v/>
      </c>
      <c r="R22" s="1" t="str">
        <f>IF(ISNUMBER(Table7[[#This Row],[CFDA]]), INDEX(MemberOrgs_Control[Row], MATCH(Table7[[#This Row],[Desired Order]], MemberOrgs_Control['#], 0)), "")</f>
        <v/>
      </c>
    </row>
    <row r="23" spans="1:18" x14ac:dyDescent="0.25">
      <c r="A23">
        <f>IF(OR(MemberOrgControl!$B26 = "", MemberOrgControl!$B26 &lt;0), "", INDEX(MemberOrgsData[CFDA], MemberOrgControl!$B26))</f>
        <v>93.045000000000002</v>
      </c>
      <c r="C23" t="str">
        <f>IFERROR(INDEX(AllCFDAs[All CFDAs], MATCH(0, INDEX(COUNTIF($C$3:C22, AllCFDAs[All CFDAs]),),0)), "")</f>
        <v/>
      </c>
      <c r="D23" t="str">
        <f t="array" ref="D23">IFERROR(INDEX(MemberOrgsData[FEDERALPROGRAMNAME], MATCH(1, (SelectMemberOrgs = MemberOrgsData[Auditee Name])*(MemberOrgs_SortedTable[[#This Row],[Unique CFDA]]= MemberOrgsData[CFDA]), 0)), "")</f>
        <v/>
      </c>
      <c r="E23" s="13" t="str">
        <f t="array" ref="E23">IFERROR(IF(MemberOrgs_SortedTable[[#This Row],[Unique CFDA]]&lt;&gt; "", SUMIFS(MemberOrgsData[AMOUNT], MemberOrgsData[Auditee Name], SelectMemberOrgs, MemberOrgsData[CFDA], MemberOrgs_SortedTable[[#This Row],[Unique CFDA]], MemberOrgsData[AUDITYEAR], SelectFiscalYear), ""), "")</f>
        <v/>
      </c>
      <c r="F23" s="14" t="str">
        <f t="array" ref="F23">IF(ISNUMBER(MemberOrgs_SortedTable[[#This Row],[Unique CFDA]]), IFERROR(INDEX(BudgetAppropData[President % Change], MATCH(1, (MemberOrgs_SortedTable[[#This Row],[Unique CFDA]] = BudgetAppropData[CFDA])*(SelectBudgetYear = BudgetAppropData[Fiscal Year]), 0)), "No Budget Data"), "")</f>
        <v/>
      </c>
      <c r="G23" s="12" t="str">
        <f>IF(MemberOrgs_SortedTable[[#This Row],[Unique CFDA]] = "", "", IFERROR(MemberOrgs_SortedTable[[#This Row],[FY 2018 Total]]*MemberOrgs_SortedTable[[#This Row],[President % Change]], "No Budget Data"))</f>
        <v/>
      </c>
      <c r="H23" s="14" t="str">
        <f t="array" ref="H23">IF(ISNUMBER(MemberOrgs_SortedTable[[#This Row],[Unique CFDA]]), IFERROR(INDEX(BudgetAppropData[House % Change], MATCH(1,(MemberOrgs_SortedTable[[#This Row],[Unique CFDA]] = BudgetAppropData[CFDA])*(SelectBudgetYear = BudgetAppropData[Fiscal Year]), 0)), "No Budget Data"), "")</f>
        <v/>
      </c>
      <c r="I23" s="12" t="str">
        <f>IF(MemberOrgs_SortedTable[[#This Row],[Unique CFDA]] = "", "", IFERROR(MemberOrgs_SortedTable[[#This Row],[FY 2018 Total]]*MemberOrgs_SortedTable[[#This Row],[House % Change]], "No Budget Data"))</f>
        <v/>
      </c>
      <c r="K23" s="12" t="str">
        <f>IF(MemberOrgs_SortedTable[[#This Row],[Unique CFDA]] = "", "", IFERROR(MemberOrgs_SortedTable[[#This Row],[FY 2018 Total]]*MemberOrgs_SortedTable[[#This Row],[Senate Budget]], "No Budget Data"))</f>
        <v/>
      </c>
      <c r="L23" t="str">
        <f>IF(MemberOrgs_SortedTable[[#This Row],[Unique CFDA]] = "", "", IF(ISNUMBER(MemberOrgs_SortedTable[[#This Row],[President $ Change]]), RANK(MemberOrgs_SortedTable[[#This Row],[President $ Change]], $G$4:$G$227)+COUNTIF($G$4:G23, G23)-1, 0))</f>
        <v/>
      </c>
      <c r="M23" t="str">
        <f>IFERROR((IF(MemberOrgs_SortedTable[[#This Row],[Sort 1]] = 0, COUNTIF($L$4:L23, 0), "")+MAX(MemberOrgs_SortedTable[Sort 1])), "")</f>
        <v/>
      </c>
      <c r="N23" t="str">
        <f>IF(MemberOrgs_SortedTable[[#This Row],[Sort 1]]&gt;0, MemberOrgs_SortedTable[[#This Row],[Sort 1]], MemberOrgs_SortedTable[[#This Row],[Sort 2]])</f>
        <v/>
      </c>
      <c r="P23">
        <v>20</v>
      </c>
      <c r="Q23" t="str">
        <f>IFERROR(INDEX(MemberOrgs_SortedTable[Unique CFDA], MATCH(Table7[[#This Row],[Desired Order]], MemberOrgs_SortedTable[Final Pres. Sort], 0)), "")</f>
        <v/>
      </c>
      <c r="R23" s="1" t="str">
        <f>IF(ISNUMBER(Table7[[#This Row],[CFDA]]), INDEX(MemberOrgs_Control[Row], MATCH(Table7[[#This Row],[Desired Order]], MemberOrgs_Control['#], 0)), "")</f>
        <v/>
      </c>
    </row>
    <row r="24" spans="1:18" x14ac:dyDescent="0.25">
      <c r="A24">
        <f>IF(OR(MemberOrgControl!$B27 = "", MemberOrgControl!$B27 &lt;0), "", INDEX(MemberOrgsData[CFDA], MemberOrgControl!$B27))</f>
        <v>93.052999999999997</v>
      </c>
      <c r="C24" t="str">
        <f>IFERROR(INDEX(AllCFDAs[All CFDAs], MATCH(0, INDEX(COUNTIF($C$3:C23, AllCFDAs[All CFDAs]),),0)), "")</f>
        <v/>
      </c>
      <c r="D24" t="str">
        <f t="array" ref="D24">IFERROR(INDEX(MemberOrgsData[FEDERALPROGRAMNAME], MATCH(1, (SelectMemberOrgs = MemberOrgsData[Auditee Name])*(MemberOrgs_SortedTable[[#This Row],[Unique CFDA]]= MemberOrgsData[CFDA]), 0)), "")</f>
        <v/>
      </c>
      <c r="E24" s="13" t="str">
        <f t="array" ref="E24">IFERROR(IF(MemberOrgs_SortedTable[[#This Row],[Unique CFDA]]&lt;&gt; "", SUMIFS(MemberOrgsData[AMOUNT], MemberOrgsData[Auditee Name], SelectMemberOrgs, MemberOrgsData[CFDA], MemberOrgs_SortedTable[[#This Row],[Unique CFDA]], MemberOrgsData[AUDITYEAR], SelectFiscalYear), ""), "")</f>
        <v/>
      </c>
      <c r="F24" s="14" t="str">
        <f t="array" ref="F24">IF(ISNUMBER(MemberOrgs_SortedTable[[#This Row],[Unique CFDA]]), IFERROR(INDEX(BudgetAppropData[President % Change], MATCH(1, (MemberOrgs_SortedTable[[#This Row],[Unique CFDA]] = BudgetAppropData[CFDA])*(SelectBudgetYear = BudgetAppropData[Fiscal Year]), 0)), "No Budget Data"), "")</f>
        <v/>
      </c>
      <c r="G24" s="12" t="str">
        <f>IF(MemberOrgs_SortedTable[[#This Row],[Unique CFDA]] = "", "", IFERROR(MemberOrgs_SortedTable[[#This Row],[FY 2018 Total]]*MemberOrgs_SortedTable[[#This Row],[President % Change]], "No Budget Data"))</f>
        <v/>
      </c>
      <c r="H24" s="14" t="str">
        <f t="array" ref="H24">IF(ISNUMBER(MemberOrgs_SortedTable[[#This Row],[Unique CFDA]]), IFERROR(INDEX(BudgetAppropData[House % Change], MATCH(1,(MemberOrgs_SortedTable[[#This Row],[Unique CFDA]] = BudgetAppropData[CFDA])*(SelectBudgetYear = BudgetAppropData[Fiscal Year]), 0)), "No Budget Data"), "")</f>
        <v/>
      </c>
      <c r="I24" s="12" t="str">
        <f>IF(MemberOrgs_SortedTable[[#This Row],[Unique CFDA]] = "", "", IFERROR(MemberOrgs_SortedTable[[#This Row],[FY 2018 Total]]*MemberOrgs_SortedTable[[#This Row],[House % Change]], "No Budget Data"))</f>
        <v/>
      </c>
      <c r="K24" s="12" t="str">
        <f>IF(MemberOrgs_SortedTable[[#This Row],[Unique CFDA]] = "", "", IFERROR(MemberOrgs_SortedTable[[#This Row],[FY 2018 Total]]*MemberOrgs_SortedTable[[#This Row],[Senate Budget]], "No Budget Data"))</f>
        <v/>
      </c>
      <c r="L24" t="str">
        <f>IF(MemberOrgs_SortedTable[[#This Row],[Unique CFDA]] = "", "", IF(ISNUMBER(MemberOrgs_SortedTable[[#This Row],[President $ Change]]), RANK(MemberOrgs_SortedTable[[#This Row],[President $ Change]], $G$4:$G$227)+COUNTIF($G$4:G24, G24)-1, 0))</f>
        <v/>
      </c>
      <c r="M24" t="str">
        <f>IFERROR((IF(MemberOrgs_SortedTable[[#This Row],[Sort 1]] = 0, COUNTIF($L$4:L24, 0), "")+MAX(MemberOrgs_SortedTable[Sort 1])), "")</f>
        <v/>
      </c>
      <c r="N24" t="str">
        <f>IF(MemberOrgs_SortedTable[[#This Row],[Sort 1]]&gt;0, MemberOrgs_SortedTable[[#This Row],[Sort 1]], MemberOrgs_SortedTable[[#This Row],[Sort 2]])</f>
        <v/>
      </c>
      <c r="P24">
        <v>21</v>
      </c>
      <c r="Q24" t="str">
        <f>IFERROR(INDEX(MemberOrgs_SortedTable[Unique CFDA], MATCH(Table7[[#This Row],[Desired Order]], MemberOrgs_SortedTable[Final Pres. Sort], 0)), "")</f>
        <v/>
      </c>
      <c r="R24" s="1" t="str">
        <f>IF(ISNUMBER(Table7[[#This Row],[CFDA]]), INDEX(MemberOrgs_Control[Row], MATCH(Table7[[#This Row],[Desired Order]], MemberOrgs_Control['#], 0)), "")</f>
        <v/>
      </c>
    </row>
    <row r="25" spans="1:18" x14ac:dyDescent="0.25">
      <c r="A25">
        <f>IF(OR(MemberOrgControl!$B28 = "", MemberOrgControl!$B28 &lt;0), "", INDEX(MemberOrgsData[CFDA], MemberOrgControl!$B28))</f>
        <v>93.052999999999997</v>
      </c>
      <c r="C25" t="str">
        <f>IFERROR(INDEX(AllCFDAs[All CFDAs], MATCH(0, INDEX(COUNTIF($C$3:C24, AllCFDAs[All CFDAs]),),0)), "")</f>
        <v/>
      </c>
      <c r="D25" t="str">
        <f t="array" ref="D25">IFERROR(INDEX(MemberOrgsData[FEDERALPROGRAMNAME], MATCH(1, (SelectMemberOrgs = MemberOrgsData[Auditee Name])*(MemberOrgs_SortedTable[[#This Row],[Unique CFDA]]= MemberOrgsData[CFDA]), 0)), "")</f>
        <v/>
      </c>
      <c r="E25" s="13" t="str">
        <f t="array" ref="E25">IFERROR(IF(MemberOrgs_SortedTable[[#This Row],[Unique CFDA]]&lt;&gt; "", SUMIFS(MemberOrgsData[AMOUNT], MemberOrgsData[Auditee Name], SelectMemberOrgs, MemberOrgsData[CFDA], MemberOrgs_SortedTable[[#This Row],[Unique CFDA]], MemberOrgsData[AUDITYEAR], SelectFiscalYear), ""), "")</f>
        <v/>
      </c>
      <c r="F25" s="14" t="str">
        <f t="array" ref="F25">IF(ISNUMBER(MemberOrgs_SortedTable[[#This Row],[Unique CFDA]]), IFERROR(INDEX(BudgetAppropData[President % Change], MATCH(1, (MemberOrgs_SortedTable[[#This Row],[Unique CFDA]] = BudgetAppropData[CFDA])*(SelectBudgetYear = BudgetAppropData[Fiscal Year]), 0)), "No Budget Data"), "")</f>
        <v/>
      </c>
      <c r="G25" s="12" t="str">
        <f>IF(MemberOrgs_SortedTable[[#This Row],[Unique CFDA]] = "", "", IFERROR(MemberOrgs_SortedTable[[#This Row],[FY 2018 Total]]*MemberOrgs_SortedTable[[#This Row],[President % Change]], "No Budget Data"))</f>
        <v/>
      </c>
      <c r="H25" s="14" t="str">
        <f t="array" ref="H25">IF(ISNUMBER(MemberOrgs_SortedTable[[#This Row],[Unique CFDA]]), IFERROR(INDEX(BudgetAppropData[House % Change], MATCH(1,(MemberOrgs_SortedTable[[#This Row],[Unique CFDA]] = BudgetAppropData[CFDA])*(SelectBudgetYear = BudgetAppropData[Fiscal Year]), 0)), "No Budget Data"), "")</f>
        <v/>
      </c>
      <c r="I25" s="12" t="str">
        <f>IF(MemberOrgs_SortedTable[[#This Row],[Unique CFDA]] = "", "", IFERROR(MemberOrgs_SortedTable[[#This Row],[FY 2018 Total]]*MemberOrgs_SortedTable[[#This Row],[House % Change]], "No Budget Data"))</f>
        <v/>
      </c>
      <c r="K25" s="12" t="str">
        <f>IF(MemberOrgs_SortedTable[[#This Row],[Unique CFDA]] = "", "", IFERROR(MemberOrgs_SortedTable[[#This Row],[FY 2018 Total]]*MemberOrgs_SortedTable[[#This Row],[Senate Budget]], "No Budget Data"))</f>
        <v/>
      </c>
      <c r="L25" t="str">
        <f>IF(MemberOrgs_SortedTable[[#This Row],[Unique CFDA]] = "", "", IF(ISNUMBER(MemberOrgs_SortedTable[[#This Row],[President $ Change]]), RANK(MemberOrgs_SortedTable[[#This Row],[President $ Change]], $G$4:$G$227)+COUNTIF($G$4:G25, G25)-1, 0))</f>
        <v/>
      </c>
      <c r="M25" t="str">
        <f>IFERROR((IF(MemberOrgs_SortedTable[[#This Row],[Sort 1]] = 0, COUNTIF($L$4:L25, 0), "")+MAX(MemberOrgs_SortedTable[Sort 1])), "")</f>
        <v/>
      </c>
      <c r="N25" t="str">
        <f>IF(MemberOrgs_SortedTable[[#This Row],[Sort 1]]&gt;0, MemberOrgs_SortedTable[[#This Row],[Sort 1]], MemberOrgs_SortedTable[[#This Row],[Sort 2]])</f>
        <v/>
      </c>
      <c r="P25">
        <v>22</v>
      </c>
      <c r="Q25" t="str">
        <f>IFERROR(INDEX(MemberOrgs_SortedTable[Unique CFDA], MATCH(Table7[[#This Row],[Desired Order]], MemberOrgs_SortedTable[Final Pres. Sort], 0)), "")</f>
        <v/>
      </c>
      <c r="R25" s="1" t="str">
        <f>IF(ISNUMBER(Table7[[#This Row],[CFDA]]), INDEX(MemberOrgs_Control[Row], MATCH(Table7[[#This Row],[Desired Order]], MemberOrgs_Control['#], 0)), "")</f>
        <v/>
      </c>
    </row>
    <row r="26" spans="1:18" x14ac:dyDescent="0.25">
      <c r="A26">
        <f>IF(OR(MemberOrgControl!$B29 = "", MemberOrgControl!$B29 &lt;0), "", INDEX(MemberOrgsData[CFDA], MemberOrgControl!$B29))</f>
        <v>93.052999999999997</v>
      </c>
      <c r="C26" t="str">
        <f>IFERROR(INDEX(AllCFDAs[All CFDAs], MATCH(0, INDEX(COUNTIF($C$3:C25, AllCFDAs[All CFDAs]),),0)), "")</f>
        <v/>
      </c>
      <c r="D26" t="str">
        <f t="array" ref="D26">IFERROR(INDEX(MemberOrgsData[FEDERALPROGRAMNAME], MATCH(1, (SelectMemberOrgs = MemberOrgsData[Auditee Name])*(MemberOrgs_SortedTable[[#This Row],[Unique CFDA]]= MemberOrgsData[CFDA]), 0)), "")</f>
        <v/>
      </c>
      <c r="E26" s="13" t="str">
        <f t="array" ref="E26">IFERROR(IF(MemberOrgs_SortedTable[[#This Row],[Unique CFDA]]&lt;&gt; "", SUMIFS(MemberOrgsData[AMOUNT], MemberOrgsData[Auditee Name], SelectMemberOrgs, MemberOrgsData[CFDA], MemberOrgs_SortedTable[[#This Row],[Unique CFDA]], MemberOrgsData[AUDITYEAR], SelectFiscalYear), ""), "")</f>
        <v/>
      </c>
      <c r="F26" s="14" t="str">
        <f t="array" ref="F26">IF(ISNUMBER(MemberOrgs_SortedTable[[#This Row],[Unique CFDA]]), IFERROR(INDEX(BudgetAppropData[President % Change], MATCH(1, (MemberOrgs_SortedTable[[#This Row],[Unique CFDA]] = BudgetAppropData[CFDA])*(SelectBudgetYear = BudgetAppropData[Fiscal Year]), 0)), "No Budget Data"), "")</f>
        <v/>
      </c>
      <c r="G26" s="12" t="str">
        <f>IF(MemberOrgs_SortedTable[[#This Row],[Unique CFDA]] = "", "", IFERROR(MemberOrgs_SortedTable[[#This Row],[FY 2018 Total]]*MemberOrgs_SortedTable[[#This Row],[President % Change]], "No Budget Data"))</f>
        <v/>
      </c>
      <c r="H26" s="14" t="str">
        <f t="array" ref="H26">IF(ISNUMBER(MemberOrgs_SortedTable[[#This Row],[Unique CFDA]]), IFERROR(INDEX(BudgetAppropData[House % Change], MATCH(1,(MemberOrgs_SortedTable[[#This Row],[Unique CFDA]] = BudgetAppropData[CFDA])*(SelectBudgetYear = BudgetAppropData[Fiscal Year]), 0)), "No Budget Data"), "")</f>
        <v/>
      </c>
      <c r="I26" s="12" t="str">
        <f>IF(MemberOrgs_SortedTable[[#This Row],[Unique CFDA]] = "", "", IFERROR(MemberOrgs_SortedTable[[#This Row],[FY 2018 Total]]*MemberOrgs_SortedTable[[#This Row],[House % Change]], "No Budget Data"))</f>
        <v/>
      </c>
      <c r="K26" s="12" t="str">
        <f>IF(MemberOrgs_SortedTable[[#This Row],[Unique CFDA]] = "", "", IFERROR(MemberOrgs_SortedTable[[#This Row],[FY 2018 Total]]*MemberOrgs_SortedTable[[#This Row],[Senate Budget]], "No Budget Data"))</f>
        <v/>
      </c>
      <c r="L26" t="str">
        <f>IF(MemberOrgs_SortedTable[[#This Row],[Unique CFDA]] = "", "", IF(ISNUMBER(MemberOrgs_SortedTable[[#This Row],[President $ Change]]), RANK(MemberOrgs_SortedTable[[#This Row],[President $ Change]], $G$4:$G$227)+COUNTIF($G$4:G26, G26)-1, 0))</f>
        <v/>
      </c>
      <c r="M26" t="str">
        <f>IFERROR((IF(MemberOrgs_SortedTable[[#This Row],[Sort 1]] = 0, COUNTIF($L$4:L26, 0), "")+MAX(MemberOrgs_SortedTable[Sort 1])), "")</f>
        <v/>
      </c>
      <c r="N26" t="str">
        <f>IF(MemberOrgs_SortedTable[[#This Row],[Sort 1]]&gt;0, MemberOrgs_SortedTable[[#This Row],[Sort 1]], MemberOrgs_SortedTable[[#This Row],[Sort 2]])</f>
        <v/>
      </c>
      <c r="P26">
        <v>23</v>
      </c>
      <c r="Q26" t="str">
        <f>IFERROR(INDEX(MemberOrgs_SortedTable[Unique CFDA], MATCH(Table7[[#This Row],[Desired Order]], MemberOrgs_SortedTable[Final Pres. Sort], 0)), "")</f>
        <v/>
      </c>
      <c r="R26" s="1" t="str">
        <f>IF(ISNUMBER(Table7[[#This Row],[CFDA]]), INDEX(MemberOrgs_Control[Row], MATCH(Table7[[#This Row],[Desired Order]], MemberOrgs_Control['#], 0)), "")</f>
        <v/>
      </c>
    </row>
    <row r="27" spans="1:18" x14ac:dyDescent="0.25">
      <c r="A27">
        <f>IF(OR(MemberOrgControl!$B30 = "", MemberOrgControl!$B30 &lt;0), "", INDEX(MemberOrgsData[CFDA], MemberOrgControl!$B30))</f>
        <v>93.070999999999998</v>
      </c>
      <c r="C27" t="str">
        <f>IFERROR(INDEX(AllCFDAs[All CFDAs], MATCH(0, INDEX(COUNTIF($C$3:C26, AllCFDAs[All CFDAs]),),0)), "")</f>
        <v/>
      </c>
      <c r="D27" t="str">
        <f t="array" ref="D27">IFERROR(INDEX(MemberOrgsData[FEDERALPROGRAMNAME], MATCH(1, (SelectMemberOrgs = MemberOrgsData[Auditee Name])*(MemberOrgs_SortedTable[[#This Row],[Unique CFDA]]= MemberOrgsData[CFDA]), 0)), "")</f>
        <v/>
      </c>
      <c r="E27" s="13" t="str">
        <f t="array" ref="E27">IFERROR(IF(MemberOrgs_SortedTable[[#This Row],[Unique CFDA]]&lt;&gt; "", SUMIFS(MemberOrgsData[AMOUNT], MemberOrgsData[Auditee Name], SelectMemberOrgs, MemberOrgsData[CFDA], MemberOrgs_SortedTable[[#This Row],[Unique CFDA]], MemberOrgsData[AUDITYEAR], SelectFiscalYear), ""), "")</f>
        <v/>
      </c>
      <c r="F27" s="14" t="str">
        <f t="array" ref="F27">IF(ISNUMBER(MemberOrgs_SortedTable[[#This Row],[Unique CFDA]]), IFERROR(INDEX(BudgetAppropData[President % Change], MATCH(1, (MemberOrgs_SortedTable[[#This Row],[Unique CFDA]] = BudgetAppropData[CFDA])*(SelectBudgetYear = BudgetAppropData[Fiscal Year]), 0)), "No Budget Data"), "")</f>
        <v/>
      </c>
      <c r="G27" s="12" t="str">
        <f>IF(MemberOrgs_SortedTable[[#This Row],[Unique CFDA]] = "", "", IFERROR(MemberOrgs_SortedTable[[#This Row],[FY 2018 Total]]*MemberOrgs_SortedTable[[#This Row],[President % Change]], "No Budget Data"))</f>
        <v/>
      </c>
      <c r="H27" s="14" t="str">
        <f t="array" ref="H27">IF(ISNUMBER(MemberOrgs_SortedTable[[#This Row],[Unique CFDA]]), IFERROR(INDEX(BudgetAppropData[House % Change], MATCH(1,(MemberOrgs_SortedTable[[#This Row],[Unique CFDA]] = BudgetAppropData[CFDA])*(SelectBudgetYear = BudgetAppropData[Fiscal Year]), 0)), "No Budget Data"), "")</f>
        <v/>
      </c>
      <c r="I27" s="12" t="str">
        <f>IF(MemberOrgs_SortedTable[[#This Row],[Unique CFDA]] = "", "", IFERROR(MemberOrgs_SortedTable[[#This Row],[FY 2018 Total]]*MemberOrgs_SortedTable[[#This Row],[House % Change]], "No Budget Data"))</f>
        <v/>
      </c>
      <c r="K27" s="12" t="str">
        <f>IF(MemberOrgs_SortedTable[[#This Row],[Unique CFDA]] = "", "", IFERROR(MemberOrgs_SortedTable[[#This Row],[FY 2018 Total]]*MemberOrgs_SortedTable[[#This Row],[Senate Budget]], "No Budget Data"))</f>
        <v/>
      </c>
      <c r="L27" t="str">
        <f>IF(MemberOrgs_SortedTable[[#This Row],[Unique CFDA]] = "", "", IF(ISNUMBER(MemberOrgs_SortedTable[[#This Row],[President $ Change]]), RANK(MemberOrgs_SortedTable[[#This Row],[President $ Change]], $G$4:$G$227)+COUNTIF($G$4:G27, G27)-1, 0))</f>
        <v/>
      </c>
      <c r="M27" t="str">
        <f>IFERROR((IF(MemberOrgs_SortedTable[[#This Row],[Sort 1]] = 0, COUNTIF($L$4:L27, 0), "")+MAX(MemberOrgs_SortedTable[Sort 1])), "")</f>
        <v/>
      </c>
      <c r="N27" t="str">
        <f>IF(MemberOrgs_SortedTable[[#This Row],[Sort 1]]&gt;0, MemberOrgs_SortedTable[[#This Row],[Sort 1]], MemberOrgs_SortedTable[[#This Row],[Sort 2]])</f>
        <v/>
      </c>
      <c r="P27">
        <v>24</v>
      </c>
      <c r="Q27" t="str">
        <f>IFERROR(INDEX(MemberOrgs_SortedTable[Unique CFDA], MATCH(Table7[[#This Row],[Desired Order]], MemberOrgs_SortedTable[Final Pres. Sort], 0)), "")</f>
        <v/>
      </c>
      <c r="R27" s="1" t="str">
        <f>IF(ISNUMBER(Table7[[#This Row],[CFDA]]), INDEX(MemberOrgs_Control[Row], MATCH(Table7[[#This Row],[Desired Order]], MemberOrgs_Control['#], 0)), "")</f>
        <v/>
      </c>
    </row>
    <row r="28" spans="1:18" x14ac:dyDescent="0.25">
      <c r="A28">
        <f>IF(OR(MemberOrgControl!$B31 = "", MemberOrgControl!$B31 &lt;0), "", INDEX(MemberOrgsData[CFDA], MemberOrgControl!$B31))</f>
        <v>93.070999999999998</v>
      </c>
      <c r="C28" t="str">
        <f>IFERROR(INDEX(AllCFDAs[All CFDAs], MATCH(0, INDEX(COUNTIF($C$3:C27, AllCFDAs[All CFDAs]),),0)), "")</f>
        <v/>
      </c>
      <c r="D28" t="str">
        <f t="array" ref="D28">IFERROR(INDEX(MemberOrgsData[FEDERALPROGRAMNAME], MATCH(1, (SelectMemberOrgs = MemberOrgsData[Auditee Name])*(MemberOrgs_SortedTable[[#This Row],[Unique CFDA]]= MemberOrgsData[CFDA]), 0)), "")</f>
        <v/>
      </c>
      <c r="E28" s="13" t="str">
        <f t="array" ref="E28">IFERROR(IF(MemberOrgs_SortedTable[[#This Row],[Unique CFDA]]&lt;&gt; "", SUMIFS(MemberOrgsData[AMOUNT], MemberOrgsData[Auditee Name], SelectMemberOrgs, MemberOrgsData[CFDA], MemberOrgs_SortedTable[[#This Row],[Unique CFDA]], MemberOrgsData[AUDITYEAR], SelectFiscalYear), ""), "")</f>
        <v/>
      </c>
      <c r="F28" s="14" t="str">
        <f t="array" ref="F28">IF(ISNUMBER(MemberOrgs_SortedTable[[#This Row],[Unique CFDA]]), IFERROR(INDEX(BudgetAppropData[President % Change], MATCH(1, (MemberOrgs_SortedTable[[#This Row],[Unique CFDA]] = BudgetAppropData[CFDA])*(SelectBudgetYear = BudgetAppropData[Fiscal Year]), 0)), "No Budget Data"), "")</f>
        <v/>
      </c>
      <c r="G28" s="12" t="str">
        <f>IF(MemberOrgs_SortedTable[[#This Row],[Unique CFDA]] = "", "", IFERROR(MemberOrgs_SortedTable[[#This Row],[FY 2018 Total]]*MemberOrgs_SortedTable[[#This Row],[President % Change]], "No Budget Data"))</f>
        <v/>
      </c>
      <c r="H28" s="14" t="str">
        <f t="array" ref="H28">IF(ISNUMBER(MemberOrgs_SortedTable[[#This Row],[Unique CFDA]]), IFERROR(INDEX(BudgetAppropData[House % Change], MATCH(1,(MemberOrgs_SortedTable[[#This Row],[Unique CFDA]] = BudgetAppropData[CFDA])*(SelectBudgetYear = BudgetAppropData[Fiscal Year]), 0)), "No Budget Data"), "")</f>
        <v/>
      </c>
      <c r="I28" s="12" t="str">
        <f>IF(MemberOrgs_SortedTable[[#This Row],[Unique CFDA]] = "", "", IFERROR(MemberOrgs_SortedTable[[#This Row],[FY 2018 Total]]*MemberOrgs_SortedTable[[#This Row],[House % Change]], "No Budget Data"))</f>
        <v/>
      </c>
      <c r="K28" s="12" t="str">
        <f>IF(MemberOrgs_SortedTable[[#This Row],[Unique CFDA]] = "", "", IFERROR(MemberOrgs_SortedTable[[#This Row],[FY 2018 Total]]*MemberOrgs_SortedTable[[#This Row],[Senate Budget]], "No Budget Data"))</f>
        <v/>
      </c>
      <c r="L28" t="str">
        <f>IF(MemberOrgs_SortedTable[[#This Row],[Unique CFDA]] = "", "", IF(ISNUMBER(MemberOrgs_SortedTable[[#This Row],[President $ Change]]), RANK(MemberOrgs_SortedTable[[#This Row],[President $ Change]], $G$4:$G$227)+COUNTIF($G$4:G28, G28)-1, 0))</f>
        <v/>
      </c>
      <c r="M28" t="str">
        <f>IFERROR((IF(MemberOrgs_SortedTable[[#This Row],[Sort 1]] = 0, COUNTIF($L$4:L28, 0), "")+MAX(MemberOrgs_SortedTable[Sort 1])), "")</f>
        <v/>
      </c>
      <c r="N28" t="str">
        <f>IF(MemberOrgs_SortedTable[[#This Row],[Sort 1]]&gt;0, MemberOrgs_SortedTable[[#This Row],[Sort 1]], MemberOrgs_SortedTable[[#This Row],[Sort 2]])</f>
        <v/>
      </c>
      <c r="P28">
        <v>25</v>
      </c>
      <c r="Q28" t="str">
        <f>IFERROR(INDEX(MemberOrgs_SortedTable[Unique CFDA], MATCH(Table7[[#This Row],[Desired Order]], MemberOrgs_SortedTable[Final Pres. Sort], 0)), "")</f>
        <v/>
      </c>
      <c r="R28" s="1" t="str">
        <f>IF(ISNUMBER(Table7[[#This Row],[CFDA]]), INDEX(MemberOrgs_Control[Row], MATCH(Table7[[#This Row],[Desired Order]], MemberOrgs_Control['#], 0)), "")</f>
        <v/>
      </c>
    </row>
    <row r="29" spans="1:18" x14ac:dyDescent="0.25">
      <c r="A29">
        <f>IF(OR(MemberOrgControl!$B32 = "", MemberOrgControl!$B32 &lt;0), "", INDEX(MemberOrgsData[CFDA], MemberOrgControl!$B32))</f>
        <v>93.563000000000002</v>
      </c>
      <c r="C29" t="str">
        <f>IFERROR(INDEX(AllCFDAs[All CFDAs], MATCH(0, INDEX(COUNTIF($C$3:C28, AllCFDAs[All CFDAs]),),0)), "")</f>
        <v/>
      </c>
      <c r="D29" t="str">
        <f t="array" ref="D29">IFERROR(INDEX(MemberOrgsData[FEDERALPROGRAMNAME], MATCH(1, (SelectMemberOrgs = MemberOrgsData[Auditee Name])*(MemberOrgs_SortedTable[[#This Row],[Unique CFDA]]= MemberOrgsData[CFDA]), 0)), "")</f>
        <v/>
      </c>
      <c r="E29" s="13" t="str">
        <f t="array" ref="E29">IFERROR(IF(MemberOrgs_SortedTable[[#This Row],[Unique CFDA]]&lt;&gt; "", SUMIFS(MemberOrgsData[AMOUNT], MemberOrgsData[Auditee Name], SelectMemberOrgs, MemberOrgsData[CFDA], MemberOrgs_SortedTable[[#This Row],[Unique CFDA]], MemberOrgsData[AUDITYEAR], SelectFiscalYear), ""), "")</f>
        <v/>
      </c>
      <c r="F29" s="14" t="str">
        <f t="array" ref="F29">IF(ISNUMBER(MemberOrgs_SortedTable[[#This Row],[Unique CFDA]]), IFERROR(INDEX(BudgetAppropData[President % Change], MATCH(1, (MemberOrgs_SortedTable[[#This Row],[Unique CFDA]] = BudgetAppropData[CFDA])*(SelectBudgetYear = BudgetAppropData[Fiscal Year]), 0)), "No Budget Data"), "")</f>
        <v/>
      </c>
      <c r="G29" s="12" t="str">
        <f>IF(MemberOrgs_SortedTable[[#This Row],[Unique CFDA]] = "", "", IFERROR(MemberOrgs_SortedTable[[#This Row],[FY 2018 Total]]*MemberOrgs_SortedTable[[#This Row],[President % Change]], "No Budget Data"))</f>
        <v/>
      </c>
      <c r="H29" s="14" t="str">
        <f t="array" ref="H29">IF(ISNUMBER(MemberOrgs_SortedTable[[#This Row],[Unique CFDA]]), IFERROR(INDEX(BudgetAppropData[House % Change], MATCH(1,(MemberOrgs_SortedTable[[#This Row],[Unique CFDA]] = BudgetAppropData[CFDA])*(SelectBudgetYear = BudgetAppropData[Fiscal Year]), 0)), "No Budget Data"), "")</f>
        <v/>
      </c>
      <c r="I29" s="12" t="str">
        <f>IF(MemberOrgs_SortedTable[[#This Row],[Unique CFDA]] = "", "", IFERROR(MemberOrgs_SortedTable[[#This Row],[FY 2018 Total]]*MemberOrgs_SortedTable[[#This Row],[House % Change]], "No Budget Data"))</f>
        <v/>
      </c>
      <c r="K29" s="12" t="str">
        <f>IF(MemberOrgs_SortedTable[[#This Row],[Unique CFDA]] = "", "", IFERROR(MemberOrgs_SortedTable[[#This Row],[FY 2018 Total]]*MemberOrgs_SortedTable[[#This Row],[Senate Budget]], "No Budget Data"))</f>
        <v/>
      </c>
      <c r="L29" t="str">
        <f>IF(MemberOrgs_SortedTable[[#This Row],[Unique CFDA]] = "", "", IF(ISNUMBER(MemberOrgs_SortedTable[[#This Row],[President $ Change]]), RANK(MemberOrgs_SortedTable[[#This Row],[President $ Change]], $G$4:$G$227)+COUNTIF($G$4:G29, G29)-1, 0))</f>
        <v/>
      </c>
      <c r="M29" t="str">
        <f>IFERROR((IF(MemberOrgs_SortedTable[[#This Row],[Sort 1]] = 0, COUNTIF($L$4:L29, 0), "")+MAX(MemberOrgs_SortedTable[Sort 1])), "")</f>
        <v/>
      </c>
      <c r="N29" t="str">
        <f>IF(MemberOrgs_SortedTable[[#This Row],[Sort 1]]&gt;0, MemberOrgs_SortedTable[[#This Row],[Sort 1]], MemberOrgs_SortedTable[[#This Row],[Sort 2]])</f>
        <v/>
      </c>
      <c r="P29">
        <v>26</v>
      </c>
      <c r="Q29" t="str">
        <f>IFERROR(INDEX(MemberOrgs_SortedTable[Unique CFDA], MATCH(Table7[[#This Row],[Desired Order]], MemberOrgs_SortedTable[Final Pres. Sort], 0)), "")</f>
        <v/>
      </c>
      <c r="R29" s="1" t="str">
        <f>IF(ISNUMBER(Table7[[#This Row],[CFDA]]), INDEX(MemberOrgs_Control[Row], MATCH(Table7[[#This Row],[Desired Order]], MemberOrgs_Control['#], 0)), "")</f>
        <v/>
      </c>
    </row>
    <row r="30" spans="1:18" x14ac:dyDescent="0.25">
      <c r="A30">
        <f>IF(OR(MemberOrgControl!$B33 = "", MemberOrgControl!$B33 &lt;0), "", INDEX(MemberOrgsData[CFDA], MemberOrgControl!$B33))</f>
        <v>93.569000000000003</v>
      </c>
      <c r="C30" t="str">
        <f>IFERROR(INDEX(AllCFDAs[All CFDAs], MATCH(0, INDEX(COUNTIF($C$3:C29, AllCFDAs[All CFDAs]),),0)), "")</f>
        <v/>
      </c>
      <c r="D30" t="str">
        <f t="array" ref="D30">IFERROR(INDEX(MemberOrgsData[FEDERALPROGRAMNAME], MATCH(1, (SelectMemberOrgs = MemberOrgsData[Auditee Name])*(MemberOrgs_SortedTable[[#This Row],[Unique CFDA]]= MemberOrgsData[CFDA]), 0)), "")</f>
        <v/>
      </c>
      <c r="E30" s="13" t="str">
        <f t="array" ref="E30">IFERROR(IF(MemberOrgs_SortedTable[[#This Row],[Unique CFDA]]&lt;&gt; "", SUMIFS(MemberOrgsData[AMOUNT], MemberOrgsData[Auditee Name], SelectMemberOrgs, MemberOrgsData[CFDA], MemberOrgs_SortedTable[[#This Row],[Unique CFDA]], MemberOrgsData[AUDITYEAR], SelectFiscalYear), ""), "")</f>
        <v/>
      </c>
      <c r="F30" s="14" t="str">
        <f t="array" ref="F30">IF(ISNUMBER(MemberOrgs_SortedTable[[#This Row],[Unique CFDA]]), IFERROR(INDEX(BudgetAppropData[President % Change], MATCH(1, (MemberOrgs_SortedTable[[#This Row],[Unique CFDA]] = BudgetAppropData[CFDA])*(SelectBudgetYear = BudgetAppropData[Fiscal Year]), 0)), "No Budget Data"), "")</f>
        <v/>
      </c>
      <c r="G30" s="12" t="str">
        <f>IF(MemberOrgs_SortedTable[[#This Row],[Unique CFDA]] = "", "", IFERROR(MemberOrgs_SortedTable[[#This Row],[FY 2018 Total]]*MemberOrgs_SortedTable[[#This Row],[President % Change]], "No Budget Data"))</f>
        <v/>
      </c>
      <c r="H30" s="14" t="str">
        <f t="array" ref="H30">IF(ISNUMBER(MemberOrgs_SortedTable[[#This Row],[Unique CFDA]]), IFERROR(INDEX(BudgetAppropData[House % Change], MATCH(1,(MemberOrgs_SortedTable[[#This Row],[Unique CFDA]] = BudgetAppropData[CFDA])*(SelectBudgetYear = BudgetAppropData[Fiscal Year]), 0)), "No Budget Data"), "")</f>
        <v/>
      </c>
      <c r="I30" s="12" t="str">
        <f>IF(MemberOrgs_SortedTable[[#This Row],[Unique CFDA]] = "", "", IFERROR(MemberOrgs_SortedTable[[#This Row],[FY 2018 Total]]*MemberOrgs_SortedTable[[#This Row],[House % Change]], "No Budget Data"))</f>
        <v/>
      </c>
      <c r="K30" s="12" t="str">
        <f>IF(MemberOrgs_SortedTable[[#This Row],[Unique CFDA]] = "", "", IFERROR(MemberOrgs_SortedTable[[#This Row],[FY 2018 Total]]*MemberOrgs_SortedTable[[#This Row],[Senate Budget]], "No Budget Data"))</f>
        <v/>
      </c>
      <c r="L30" t="str">
        <f>IF(MemberOrgs_SortedTable[[#This Row],[Unique CFDA]] = "", "", IF(ISNUMBER(MemberOrgs_SortedTable[[#This Row],[President $ Change]]), RANK(MemberOrgs_SortedTable[[#This Row],[President $ Change]], $G$4:$G$227)+COUNTIF($G$4:G30, G30)-1, 0))</f>
        <v/>
      </c>
      <c r="M30" t="str">
        <f>IFERROR((IF(MemberOrgs_SortedTable[[#This Row],[Sort 1]] = 0, COUNTIF($L$4:L30, 0), "")+MAX(MemberOrgs_SortedTable[Sort 1])), "")</f>
        <v/>
      </c>
      <c r="N30" t="str">
        <f>IF(MemberOrgs_SortedTable[[#This Row],[Sort 1]]&gt;0, MemberOrgs_SortedTable[[#This Row],[Sort 1]], MemberOrgs_SortedTable[[#This Row],[Sort 2]])</f>
        <v/>
      </c>
      <c r="P30">
        <v>27</v>
      </c>
      <c r="Q30" t="str">
        <f>IFERROR(INDEX(MemberOrgs_SortedTable[Unique CFDA], MATCH(Table7[[#This Row],[Desired Order]], MemberOrgs_SortedTable[Final Pres. Sort], 0)), "")</f>
        <v/>
      </c>
      <c r="R30" s="1" t="str">
        <f>IF(ISNUMBER(Table7[[#This Row],[CFDA]]), INDEX(MemberOrgs_Control[Row], MATCH(Table7[[#This Row],[Desired Order]], MemberOrgs_Control['#], 0)), "")</f>
        <v/>
      </c>
    </row>
    <row r="31" spans="1:18" x14ac:dyDescent="0.25">
      <c r="A31">
        <f>IF(OR(MemberOrgControl!$B34 = "", MemberOrgControl!$B34 &lt;0), "", INDEX(MemberOrgsData[CFDA], MemberOrgControl!$B34))</f>
        <v>93.569000000000003</v>
      </c>
      <c r="C31" t="str">
        <f>IFERROR(INDEX(AllCFDAs[All CFDAs], MATCH(0, INDEX(COUNTIF($C$3:C30, AllCFDAs[All CFDAs]),),0)), "")</f>
        <v/>
      </c>
      <c r="D31" t="str">
        <f t="array" ref="D31">IFERROR(INDEX(MemberOrgsData[FEDERALPROGRAMNAME], MATCH(1, (SelectMemberOrgs = MemberOrgsData[Auditee Name])*(MemberOrgs_SortedTable[[#This Row],[Unique CFDA]]= MemberOrgsData[CFDA]), 0)), "")</f>
        <v/>
      </c>
      <c r="E31" s="13" t="str">
        <f t="array" ref="E31">IFERROR(IF(MemberOrgs_SortedTable[[#This Row],[Unique CFDA]]&lt;&gt; "", SUMIFS(MemberOrgsData[AMOUNT], MemberOrgsData[Auditee Name], SelectMemberOrgs, MemberOrgsData[CFDA], MemberOrgs_SortedTable[[#This Row],[Unique CFDA]], MemberOrgsData[AUDITYEAR], SelectFiscalYear), ""), "")</f>
        <v/>
      </c>
      <c r="F31" s="14" t="str">
        <f t="array" ref="F31">IF(ISNUMBER(MemberOrgs_SortedTable[[#This Row],[Unique CFDA]]), IFERROR(INDEX(BudgetAppropData[President % Change], MATCH(1, (MemberOrgs_SortedTable[[#This Row],[Unique CFDA]] = BudgetAppropData[CFDA])*(SelectBudgetYear = BudgetAppropData[Fiscal Year]), 0)), "No Budget Data"), "")</f>
        <v/>
      </c>
      <c r="G31" s="12" t="str">
        <f>IF(MemberOrgs_SortedTable[[#This Row],[Unique CFDA]] = "", "", IFERROR(MemberOrgs_SortedTable[[#This Row],[FY 2018 Total]]*MemberOrgs_SortedTable[[#This Row],[President % Change]], "No Budget Data"))</f>
        <v/>
      </c>
      <c r="H31" s="14" t="str">
        <f t="array" ref="H31">IF(ISNUMBER(MemberOrgs_SortedTable[[#This Row],[Unique CFDA]]), IFERROR(INDEX(BudgetAppropData[House % Change], MATCH(1,(MemberOrgs_SortedTable[[#This Row],[Unique CFDA]] = BudgetAppropData[CFDA])*(SelectBudgetYear = BudgetAppropData[Fiscal Year]), 0)), "No Budget Data"), "")</f>
        <v/>
      </c>
      <c r="I31" s="12" t="str">
        <f>IF(MemberOrgs_SortedTable[[#This Row],[Unique CFDA]] = "", "", IFERROR(MemberOrgs_SortedTable[[#This Row],[FY 2018 Total]]*MemberOrgs_SortedTable[[#This Row],[House % Change]], "No Budget Data"))</f>
        <v/>
      </c>
      <c r="K31" s="12" t="str">
        <f>IF(MemberOrgs_SortedTable[[#This Row],[Unique CFDA]] = "", "", IFERROR(MemberOrgs_SortedTable[[#This Row],[FY 2018 Total]]*MemberOrgs_SortedTable[[#This Row],[Senate Budget]], "No Budget Data"))</f>
        <v/>
      </c>
      <c r="L31" t="str">
        <f>IF(MemberOrgs_SortedTable[[#This Row],[Unique CFDA]] = "", "", IF(ISNUMBER(MemberOrgs_SortedTable[[#This Row],[President $ Change]]), RANK(MemberOrgs_SortedTable[[#This Row],[President $ Change]], $G$4:$G$227)+COUNTIF($G$4:G31, G31)-1, 0))</f>
        <v/>
      </c>
      <c r="M31" t="str">
        <f>IFERROR((IF(MemberOrgs_SortedTable[[#This Row],[Sort 1]] = 0, COUNTIF($L$4:L31, 0), "")+MAX(MemberOrgs_SortedTable[Sort 1])), "")</f>
        <v/>
      </c>
      <c r="N31" t="str">
        <f>IF(MemberOrgs_SortedTable[[#This Row],[Sort 1]]&gt;0, MemberOrgs_SortedTable[[#This Row],[Sort 1]], MemberOrgs_SortedTable[[#This Row],[Sort 2]])</f>
        <v/>
      </c>
      <c r="P31">
        <v>28</v>
      </c>
      <c r="Q31" t="str">
        <f>IFERROR(INDEX(MemberOrgs_SortedTable[Unique CFDA], MATCH(Table7[[#This Row],[Desired Order]], MemberOrgs_SortedTable[Final Pres. Sort], 0)), "")</f>
        <v/>
      </c>
      <c r="R31" s="1" t="str">
        <f>IF(ISNUMBER(Table7[[#This Row],[CFDA]]), INDEX(MemberOrgs_Control[Row], MATCH(Table7[[#This Row],[Desired Order]], MemberOrgs_Control['#], 0)), "")</f>
        <v/>
      </c>
    </row>
    <row r="32" spans="1:18" x14ac:dyDescent="0.25">
      <c r="A32">
        <f>IF(OR(MemberOrgControl!$B35 = "", MemberOrgControl!$B35 &lt;0), "", INDEX(MemberOrgsData[CFDA], MemberOrgControl!$B35))</f>
        <v>93.569000000000003</v>
      </c>
      <c r="C32" t="str">
        <f>IFERROR(INDEX(AllCFDAs[All CFDAs], MATCH(0, INDEX(COUNTIF($C$3:C31, AllCFDAs[All CFDAs]),),0)), "")</f>
        <v/>
      </c>
      <c r="D32" t="str">
        <f t="array" ref="D32">IFERROR(INDEX(MemberOrgsData[FEDERALPROGRAMNAME], MATCH(1, (SelectMemberOrgs = MemberOrgsData[Auditee Name])*(MemberOrgs_SortedTable[[#This Row],[Unique CFDA]]= MemberOrgsData[CFDA]), 0)), "")</f>
        <v/>
      </c>
      <c r="E32" s="13" t="str">
        <f t="array" ref="E32">IFERROR(IF(MemberOrgs_SortedTable[[#This Row],[Unique CFDA]]&lt;&gt; "", SUMIFS(MemberOrgsData[AMOUNT], MemberOrgsData[Auditee Name], SelectMemberOrgs, MemberOrgsData[CFDA], MemberOrgs_SortedTable[[#This Row],[Unique CFDA]], MemberOrgsData[AUDITYEAR], SelectFiscalYear), ""), "")</f>
        <v/>
      </c>
      <c r="F32" s="14" t="str">
        <f t="array" ref="F32">IF(ISNUMBER(MemberOrgs_SortedTable[[#This Row],[Unique CFDA]]), IFERROR(INDEX(BudgetAppropData[President % Change], MATCH(1, (MemberOrgs_SortedTable[[#This Row],[Unique CFDA]] = BudgetAppropData[CFDA])*(SelectBudgetYear = BudgetAppropData[Fiscal Year]), 0)), "No Budget Data"), "")</f>
        <v/>
      </c>
      <c r="G32" s="12" t="str">
        <f>IF(MemberOrgs_SortedTable[[#This Row],[Unique CFDA]] = "", "", IFERROR(MemberOrgs_SortedTable[[#This Row],[FY 2018 Total]]*MemberOrgs_SortedTable[[#This Row],[President % Change]], "No Budget Data"))</f>
        <v/>
      </c>
      <c r="H32" s="14" t="str">
        <f t="array" ref="H32">IF(ISNUMBER(MemberOrgs_SortedTable[[#This Row],[Unique CFDA]]), IFERROR(INDEX(BudgetAppropData[House % Change], MATCH(1,(MemberOrgs_SortedTable[[#This Row],[Unique CFDA]] = BudgetAppropData[CFDA])*(SelectBudgetYear = BudgetAppropData[Fiscal Year]), 0)), "No Budget Data"), "")</f>
        <v/>
      </c>
      <c r="I32" s="12" t="str">
        <f>IF(MemberOrgs_SortedTable[[#This Row],[Unique CFDA]] = "", "", IFERROR(MemberOrgs_SortedTable[[#This Row],[FY 2018 Total]]*MemberOrgs_SortedTable[[#This Row],[House % Change]], "No Budget Data"))</f>
        <v/>
      </c>
      <c r="K32" s="12" t="str">
        <f>IF(MemberOrgs_SortedTable[[#This Row],[Unique CFDA]] = "", "", IFERROR(MemberOrgs_SortedTable[[#This Row],[FY 2018 Total]]*MemberOrgs_SortedTable[[#This Row],[Senate Budget]], "No Budget Data"))</f>
        <v/>
      </c>
      <c r="L32" t="str">
        <f>IF(MemberOrgs_SortedTable[[#This Row],[Unique CFDA]] = "", "", IF(ISNUMBER(MemberOrgs_SortedTable[[#This Row],[President $ Change]]), RANK(MemberOrgs_SortedTable[[#This Row],[President $ Change]], $G$4:$G$227)+COUNTIF($G$4:G32, G32)-1, 0))</f>
        <v/>
      </c>
      <c r="M32" t="str">
        <f>IFERROR((IF(MemberOrgs_SortedTable[[#This Row],[Sort 1]] = 0, COUNTIF($L$4:L32, 0), "")+MAX(MemberOrgs_SortedTable[Sort 1])), "")</f>
        <v/>
      </c>
      <c r="N32" t="str">
        <f>IF(MemberOrgs_SortedTable[[#This Row],[Sort 1]]&gt;0, MemberOrgs_SortedTable[[#This Row],[Sort 1]], MemberOrgs_SortedTable[[#This Row],[Sort 2]])</f>
        <v/>
      </c>
      <c r="P32">
        <v>29</v>
      </c>
      <c r="Q32" t="str">
        <f>IFERROR(INDEX(MemberOrgs_SortedTable[Unique CFDA], MATCH(Table7[[#This Row],[Desired Order]], MemberOrgs_SortedTable[Final Pres. Sort], 0)), "")</f>
        <v/>
      </c>
      <c r="R32" s="1" t="str">
        <f>IF(ISNUMBER(Table7[[#This Row],[CFDA]]), INDEX(MemberOrgs_Control[Row], MATCH(Table7[[#This Row],[Desired Order]], MemberOrgs_Control['#], 0)), "")</f>
        <v/>
      </c>
    </row>
    <row r="33" spans="1:18" x14ac:dyDescent="0.25">
      <c r="A33">
        <f>IF(OR(MemberOrgControl!$B36 = "", MemberOrgControl!$B36 &lt;0), "", INDEX(MemberOrgsData[CFDA], MemberOrgControl!$B36))</f>
        <v>93.569000000000003</v>
      </c>
      <c r="C33" t="str">
        <f>IFERROR(INDEX(AllCFDAs[All CFDAs], MATCH(0, INDEX(COUNTIF($C$3:C32, AllCFDAs[All CFDAs]),),0)), "")</f>
        <v/>
      </c>
      <c r="D33" t="str">
        <f t="array" ref="D33">IFERROR(INDEX(MemberOrgsData[FEDERALPROGRAMNAME], MATCH(1, (SelectMemberOrgs = MemberOrgsData[Auditee Name])*(MemberOrgs_SortedTable[[#This Row],[Unique CFDA]]= MemberOrgsData[CFDA]), 0)), "")</f>
        <v/>
      </c>
      <c r="E33" s="13" t="str">
        <f t="array" ref="E33">IFERROR(IF(MemberOrgs_SortedTable[[#This Row],[Unique CFDA]]&lt;&gt; "", SUMIFS(MemberOrgsData[AMOUNT], MemberOrgsData[Auditee Name], SelectMemberOrgs, MemberOrgsData[CFDA], MemberOrgs_SortedTable[[#This Row],[Unique CFDA]], MemberOrgsData[AUDITYEAR], SelectFiscalYear), ""), "")</f>
        <v/>
      </c>
      <c r="F33" s="14" t="str">
        <f t="array" ref="F33">IF(ISNUMBER(MemberOrgs_SortedTable[[#This Row],[Unique CFDA]]), IFERROR(INDEX(BudgetAppropData[President % Change], MATCH(1, (MemberOrgs_SortedTable[[#This Row],[Unique CFDA]] = BudgetAppropData[CFDA])*(SelectBudgetYear = BudgetAppropData[Fiscal Year]), 0)), "No Budget Data"), "")</f>
        <v/>
      </c>
      <c r="G33" s="12" t="str">
        <f>IF(MemberOrgs_SortedTable[[#This Row],[Unique CFDA]] = "", "", IFERROR(MemberOrgs_SortedTable[[#This Row],[FY 2018 Total]]*MemberOrgs_SortedTable[[#This Row],[President % Change]], "No Budget Data"))</f>
        <v/>
      </c>
      <c r="H33" s="14" t="str">
        <f t="array" ref="H33">IF(ISNUMBER(MemberOrgs_SortedTable[[#This Row],[Unique CFDA]]), IFERROR(INDEX(BudgetAppropData[House % Change], MATCH(1,(MemberOrgs_SortedTable[[#This Row],[Unique CFDA]] = BudgetAppropData[CFDA])*(SelectBudgetYear = BudgetAppropData[Fiscal Year]), 0)), "No Budget Data"), "")</f>
        <v/>
      </c>
      <c r="I33" s="12" t="str">
        <f>IF(MemberOrgs_SortedTable[[#This Row],[Unique CFDA]] = "", "", IFERROR(MemberOrgs_SortedTable[[#This Row],[FY 2018 Total]]*MemberOrgs_SortedTable[[#This Row],[House % Change]], "No Budget Data"))</f>
        <v/>
      </c>
      <c r="K33" s="12" t="str">
        <f>IF(MemberOrgs_SortedTable[[#This Row],[Unique CFDA]] = "", "", IFERROR(MemberOrgs_SortedTable[[#This Row],[FY 2018 Total]]*MemberOrgs_SortedTable[[#This Row],[Senate Budget]], "No Budget Data"))</f>
        <v/>
      </c>
      <c r="L33" t="str">
        <f>IF(MemberOrgs_SortedTable[[#This Row],[Unique CFDA]] = "", "", IF(ISNUMBER(MemberOrgs_SortedTable[[#This Row],[President $ Change]]), RANK(MemberOrgs_SortedTable[[#This Row],[President $ Change]], $G$4:$G$227)+COUNTIF($G$4:G33, G33)-1, 0))</f>
        <v/>
      </c>
      <c r="M33" t="str">
        <f>IFERROR((IF(MemberOrgs_SortedTable[[#This Row],[Sort 1]] = 0, COUNTIF($L$4:L33, 0), "")+MAX(MemberOrgs_SortedTable[Sort 1])), "")</f>
        <v/>
      </c>
      <c r="N33" t="str">
        <f>IF(MemberOrgs_SortedTable[[#This Row],[Sort 1]]&gt;0, MemberOrgs_SortedTable[[#This Row],[Sort 1]], MemberOrgs_SortedTable[[#This Row],[Sort 2]])</f>
        <v/>
      </c>
      <c r="P33">
        <v>30</v>
      </c>
      <c r="Q33" t="str">
        <f>IFERROR(INDEX(MemberOrgs_SortedTable[Unique CFDA], MATCH(Table7[[#This Row],[Desired Order]], MemberOrgs_SortedTable[Final Pres. Sort], 0)), "")</f>
        <v/>
      </c>
      <c r="R33" s="1" t="str">
        <f>IF(ISNUMBER(Table7[[#This Row],[CFDA]]), INDEX(MemberOrgs_Control[Row], MATCH(Table7[[#This Row],[Desired Order]], MemberOrgs_Control['#], 0)), "")</f>
        <v/>
      </c>
    </row>
    <row r="34" spans="1:18" x14ac:dyDescent="0.25">
      <c r="A34">
        <f>IF(OR(MemberOrgControl!$B37 = "", MemberOrgControl!$B37 &lt;0), "", INDEX(MemberOrgsData[CFDA], MemberOrgControl!$B37))</f>
        <v>93.569000000000003</v>
      </c>
      <c r="C34" t="str">
        <f>IFERROR(INDEX(AllCFDAs[All CFDAs], MATCH(0, INDEX(COUNTIF($C$3:C33, AllCFDAs[All CFDAs]),),0)), "")</f>
        <v/>
      </c>
      <c r="D34" t="str">
        <f t="array" ref="D34">IFERROR(INDEX(MemberOrgsData[FEDERALPROGRAMNAME], MATCH(1, (SelectMemberOrgs = MemberOrgsData[Auditee Name])*(MemberOrgs_SortedTable[[#This Row],[Unique CFDA]]= MemberOrgsData[CFDA]), 0)), "")</f>
        <v/>
      </c>
      <c r="E34" s="13" t="str">
        <f t="array" ref="E34">IFERROR(IF(MemberOrgs_SortedTable[[#This Row],[Unique CFDA]]&lt;&gt; "", SUMIFS(MemberOrgsData[AMOUNT], MemberOrgsData[Auditee Name], SelectMemberOrgs, MemberOrgsData[CFDA], MemberOrgs_SortedTable[[#This Row],[Unique CFDA]], MemberOrgsData[AUDITYEAR], SelectFiscalYear), ""), "")</f>
        <v/>
      </c>
      <c r="F34" s="14" t="str">
        <f t="array" ref="F34">IF(ISNUMBER(MemberOrgs_SortedTable[[#This Row],[Unique CFDA]]), IFERROR(INDEX(BudgetAppropData[President % Change], MATCH(1, (MemberOrgs_SortedTable[[#This Row],[Unique CFDA]] = BudgetAppropData[CFDA])*(SelectBudgetYear = BudgetAppropData[Fiscal Year]), 0)), "No Budget Data"), "")</f>
        <v/>
      </c>
      <c r="G34" s="12" t="str">
        <f>IF(MemberOrgs_SortedTable[[#This Row],[Unique CFDA]] = "", "", IFERROR(MemberOrgs_SortedTable[[#This Row],[FY 2018 Total]]*MemberOrgs_SortedTable[[#This Row],[President % Change]], "No Budget Data"))</f>
        <v/>
      </c>
      <c r="H34" s="14" t="str">
        <f t="array" ref="H34">IF(ISNUMBER(MemberOrgs_SortedTable[[#This Row],[Unique CFDA]]), IFERROR(INDEX(BudgetAppropData[House % Change], MATCH(1,(MemberOrgs_SortedTable[[#This Row],[Unique CFDA]] = BudgetAppropData[CFDA])*(SelectBudgetYear = BudgetAppropData[Fiscal Year]), 0)), "No Budget Data"), "")</f>
        <v/>
      </c>
      <c r="I34" s="12" t="str">
        <f>IF(MemberOrgs_SortedTable[[#This Row],[Unique CFDA]] = "", "", IFERROR(MemberOrgs_SortedTable[[#This Row],[FY 2018 Total]]*MemberOrgs_SortedTable[[#This Row],[House % Change]], "No Budget Data"))</f>
        <v/>
      </c>
      <c r="K34" s="12" t="str">
        <f>IF(MemberOrgs_SortedTable[[#This Row],[Unique CFDA]] = "", "", IFERROR(MemberOrgs_SortedTable[[#This Row],[FY 2018 Total]]*MemberOrgs_SortedTable[[#This Row],[Senate Budget]], "No Budget Data"))</f>
        <v/>
      </c>
      <c r="L34" t="str">
        <f>IF(MemberOrgs_SortedTable[[#This Row],[Unique CFDA]] = "", "", IF(ISNUMBER(MemberOrgs_SortedTable[[#This Row],[President $ Change]]), RANK(MemberOrgs_SortedTable[[#This Row],[President $ Change]], $G$4:$G$227)+COUNTIF($G$4:G34, G34)-1, 0))</f>
        <v/>
      </c>
      <c r="M34" t="str">
        <f>IFERROR((IF(MemberOrgs_SortedTable[[#This Row],[Sort 1]] = 0, COUNTIF($L$4:L34, 0), "")+MAX(MemberOrgs_SortedTable[Sort 1])), "")</f>
        <v/>
      </c>
      <c r="N34" t="str">
        <f>IF(MemberOrgs_SortedTable[[#This Row],[Sort 1]]&gt;0, MemberOrgs_SortedTable[[#This Row],[Sort 1]], MemberOrgs_SortedTable[[#This Row],[Sort 2]])</f>
        <v/>
      </c>
      <c r="P34">
        <v>31</v>
      </c>
      <c r="Q34" t="str">
        <f>IFERROR(INDEX(MemberOrgs_SortedTable[Unique CFDA], MATCH(Table7[[#This Row],[Desired Order]], MemberOrgs_SortedTable[Final Pres. Sort], 0)), "")</f>
        <v/>
      </c>
      <c r="R34" s="1" t="str">
        <f>IF(ISNUMBER(Table7[[#This Row],[CFDA]]), INDEX(MemberOrgs_Control[Row], MATCH(Table7[[#This Row],[Desired Order]], MemberOrgs_Control['#], 0)), "")</f>
        <v/>
      </c>
    </row>
    <row r="35" spans="1:18" x14ac:dyDescent="0.25">
      <c r="A35">
        <f>IF(OR(MemberOrgControl!$B38 = "", MemberOrgControl!$B38 &lt;0), "", INDEX(MemberOrgsData[CFDA], MemberOrgControl!$B38))</f>
        <v>93.575000000000003</v>
      </c>
      <c r="C35" t="str">
        <f>IFERROR(INDEX(AllCFDAs[All CFDAs], MATCH(0, INDEX(COUNTIF($C$3:C34, AllCFDAs[All CFDAs]),),0)), "")</f>
        <v/>
      </c>
      <c r="D35" t="str">
        <f t="array" ref="D35">IFERROR(INDEX(MemberOrgsData[FEDERALPROGRAMNAME], MATCH(1, (SelectMemberOrgs = MemberOrgsData[Auditee Name])*(MemberOrgs_SortedTable[[#This Row],[Unique CFDA]]= MemberOrgsData[CFDA]), 0)), "")</f>
        <v/>
      </c>
      <c r="E35" s="13" t="str">
        <f t="array" ref="E35">IFERROR(IF(MemberOrgs_SortedTable[[#This Row],[Unique CFDA]]&lt;&gt; "", SUMIFS(MemberOrgsData[AMOUNT], MemberOrgsData[Auditee Name], SelectMemberOrgs, MemberOrgsData[CFDA], MemberOrgs_SortedTable[[#This Row],[Unique CFDA]], MemberOrgsData[AUDITYEAR], SelectFiscalYear), ""), "")</f>
        <v/>
      </c>
      <c r="F35" s="14" t="str">
        <f t="array" ref="F35">IF(ISNUMBER(MemberOrgs_SortedTable[[#This Row],[Unique CFDA]]), IFERROR(INDEX(BudgetAppropData[President % Change], MATCH(1, (MemberOrgs_SortedTable[[#This Row],[Unique CFDA]] = BudgetAppropData[CFDA])*(SelectBudgetYear = BudgetAppropData[Fiscal Year]), 0)), "No Budget Data"), "")</f>
        <v/>
      </c>
      <c r="G35" s="12" t="str">
        <f>IF(MemberOrgs_SortedTable[[#This Row],[Unique CFDA]] = "", "", IFERROR(MemberOrgs_SortedTable[[#This Row],[FY 2018 Total]]*MemberOrgs_SortedTable[[#This Row],[President % Change]], "No Budget Data"))</f>
        <v/>
      </c>
      <c r="H35" s="14" t="str">
        <f t="array" ref="H35">IF(ISNUMBER(MemberOrgs_SortedTable[[#This Row],[Unique CFDA]]), IFERROR(INDEX(BudgetAppropData[House % Change], MATCH(1,(MemberOrgs_SortedTable[[#This Row],[Unique CFDA]] = BudgetAppropData[CFDA])*(SelectBudgetYear = BudgetAppropData[Fiscal Year]), 0)), "No Budget Data"), "")</f>
        <v/>
      </c>
      <c r="I35" s="12" t="str">
        <f>IF(MemberOrgs_SortedTable[[#This Row],[Unique CFDA]] = "", "", IFERROR(MemberOrgs_SortedTable[[#This Row],[FY 2018 Total]]*MemberOrgs_SortedTable[[#This Row],[House % Change]], "No Budget Data"))</f>
        <v/>
      </c>
      <c r="K35" s="12" t="str">
        <f>IF(MemberOrgs_SortedTable[[#This Row],[Unique CFDA]] = "", "", IFERROR(MemberOrgs_SortedTable[[#This Row],[FY 2018 Total]]*MemberOrgs_SortedTable[[#This Row],[Senate Budget]], "No Budget Data"))</f>
        <v/>
      </c>
      <c r="L35" t="str">
        <f>IF(MemberOrgs_SortedTable[[#This Row],[Unique CFDA]] = "", "", IF(ISNUMBER(MemberOrgs_SortedTable[[#This Row],[President $ Change]]), RANK(MemberOrgs_SortedTable[[#This Row],[President $ Change]], $G$4:$G$227)+COUNTIF($G$4:G35, G35)-1, 0))</f>
        <v/>
      </c>
      <c r="M35" t="str">
        <f>IFERROR((IF(MemberOrgs_SortedTable[[#This Row],[Sort 1]] = 0, COUNTIF($L$4:L35, 0), "")+MAX(MemberOrgs_SortedTable[Sort 1])), "")</f>
        <v/>
      </c>
      <c r="N35" t="str">
        <f>IF(MemberOrgs_SortedTable[[#This Row],[Sort 1]]&gt;0, MemberOrgs_SortedTable[[#This Row],[Sort 1]], MemberOrgs_SortedTable[[#This Row],[Sort 2]])</f>
        <v/>
      </c>
      <c r="P35">
        <v>32</v>
      </c>
      <c r="Q35" t="str">
        <f>IFERROR(INDEX(MemberOrgs_SortedTable[Unique CFDA], MATCH(Table7[[#This Row],[Desired Order]], MemberOrgs_SortedTable[Final Pres. Sort], 0)), "")</f>
        <v/>
      </c>
      <c r="R35" s="1" t="str">
        <f>IF(ISNUMBER(Table7[[#This Row],[CFDA]]), INDEX(MemberOrgs_Control[Row], MATCH(Table7[[#This Row],[Desired Order]], MemberOrgs_Control['#], 0)), "")</f>
        <v/>
      </c>
    </row>
    <row r="36" spans="1:18" x14ac:dyDescent="0.25">
      <c r="A36">
        <f>IF(OR(MemberOrgControl!$B39 = "", MemberOrgControl!$B39 &lt;0), "", INDEX(MemberOrgsData[CFDA], MemberOrgControl!$B39))</f>
        <v>93.575000000000003</v>
      </c>
      <c r="C36" t="str">
        <f>IFERROR(INDEX(AllCFDAs[All CFDAs], MATCH(0, INDEX(COUNTIF($C$3:C35, AllCFDAs[All CFDAs]),),0)), "")</f>
        <v/>
      </c>
      <c r="D36" t="str">
        <f t="array" ref="D36">IFERROR(INDEX(MemberOrgsData[FEDERALPROGRAMNAME], MATCH(1, (SelectMemberOrgs = MemberOrgsData[Auditee Name])*(MemberOrgs_SortedTable[[#This Row],[Unique CFDA]]= MemberOrgsData[CFDA]), 0)), "")</f>
        <v/>
      </c>
      <c r="E36" s="13" t="str">
        <f t="array" ref="E36">IFERROR(IF(MemberOrgs_SortedTable[[#This Row],[Unique CFDA]]&lt;&gt; "", SUMIFS(MemberOrgsData[AMOUNT], MemberOrgsData[Auditee Name], SelectMemberOrgs, MemberOrgsData[CFDA], MemberOrgs_SortedTable[[#This Row],[Unique CFDA]], MemberOrgsData[AUDITYEAR], SelectFiscalYear), ""), "")</f>
        <v/>
      </c>
      <c r="F36" s="14" t="str">
        <f t="array" ref="F36">IF(ISNUMBER(MemberOrgs_SortedTable[[#This Row],[Unique CFDA]]), IFERROR(INDEX(BudgetAppropData[President % Change], MATCH(1, (MemberOrgs_SortedTable[[#This Row],[Unique CFDA]] = BudgetAppropData[CFDA])*(SelectBudgetYear = BudgetAppropData[Fiscal Year]), 0)), "No Budget Data"), "")</f>
        <v/>
      </c>
      <c r="G36" s="12" t="str">
        <f>IF(MemberOrgs_SortedTable[[#This Row],[Unique CFDA]] = "", "", IFERROR(MemberOrgs_SortedTable[[#This Row],[FY 2018 Total]]*MemberOrgs_SortedTable[[#This Row],[President % Change]], "No Budget Data"))</f>
        <v/>
      </c>
      <c r="H36" s="14" t="str">
        <f t="array" ref="H36">IF(ISNUMBER(MemberOrgs_SortedTable[[#This Row],[Unique CFDA]]), IFERROR(INDEX(BudgetAppropData[House % Change], MATCH(1,(MemberOrgs_SortedTable[[#This Row],[Unique CFDA]] = BudgetAppropData[CFDA])*(SelectBudgetYear = BudgetAppropData[Fiscal Year]), 0)), "No Budget Data"), "")</f>
        <v/>
      </c>
      <c r="I36" s="12" t="str">
        <f>IF(MemberOrgs_SortedTable[[#This Row],[Unique CFDA]] = "", "", IFERROR(MemberOrgs_SortedTable[[#This Row],[FY 2018 Total]]*MemberOrgs_SortedTable[[#This Row],[House % Change]], "No Budget Data"))</f>
        <v/>
      </c>
      <c r="K36" s="12" t="str">
        <f>IF(MemberOrgs_SortedTable[[#This Row],[Unique CFDA]] = "", "", IFERROR(MemberOrgs_SortedTable[[#This Row],[FY 2018 Total]]*MemberOrgs_SortedTable[[#This Row],[Senate Budget]], "No Budget Data"))</f>
        <v/>
      </c>
      <c r="L36" t="str">
        <f>IF(MemberOrgs_SortedTable[[#This Row],[Unique CFDA]] = "", "", IF(ISNUMBER(MemberOrgs_SortedTable[[#This Row],[President $ Change]]), RANK(MemberOrgs_SortedTable[[#This Row],[President $ Change]], $G$4:$G$227)+COUNTIF($G$4:G36, G36)-1, 0))</f>
        <v/>
      </c>
      <c r="M36" t="str">
        <f>IFERROR((IF(MemberOrgs_SortedTable[[#This Row],[Sort 1]] = 0, COUNTIF($L$4:L36, 0), "")+MAX(MemberOrgs_SortedTable[Sort 1])), "")</f>
        <v/>
      </c>
      <c r="N36" t="str">
        <f>IF(MemberOrgs_SortedTable[[#This Row],[Sort 1]]&gt;0, MemberOrgs_SortedTable[[#This Row],[Sort 1]], MemberOrgs_SortedTable[[#This Row],[Sort 2]])</f>
        <v/>
      </c>
      <c r="P36">
        <v>33</v>
      </c>
      <c r="Q36" t="str">
        <f>IFERROR(INDEX(MemberOrgs_SortedTable[Unique CFDA], MATCH(Table7[[#This Row],[Desired Order]], MemberOrgs_SortedTable[Final Pres. Sort], 0)), "")</f>
        <v/>
      </c>
      <c r="R36" s="1" t="str">
        <f>IF(ISNUMBER(Table7[[#This Row],[CFDA]]), INDEX(MemberOrgs_Control[Row], MATCH(Table7[[#This Row],[Desired Order]], MemberOrgs_Control['#], 0)), "")</f>
        <v/>
      </c>
    </row>
    <row r="37" spans="1:18" x14ac:dyDescent="0.25">
      <c r="A37">
        <f>IF(OR(MemberOrgControl!$B40 = "", MemberOrgControl!$B40 &lt;0), "", INDEX(MemberOrgsData[CFDA], MemberOrgControl!$B40))</f>
        <v>93.667000000000002</v>
      </c>
      <c r="C37" t="str">
        <f>IFERROR(INDEX(AllCFDAs[All CFDAs], MATCH(0, INDEX(COUNTIF($C$3:C36, AllCFDAs[All CFDAs]),),0)), "")</f>
        <v/>
      </c>
      <c r="D37" t="str">
        <f t="array" ref="D37">IFERROR(INDEX(MemberOrgsData[FEDERALPROGRAMNAME], MATCH(1, (SelectMemberOrgs = MemberOrgsData[Auditee Name])*(MemberOrgs_SortedTable[[#This Row],[Unique CFDA]]= MemberOrgsData[CFDA]), 0)), "")</f>
        <v/>
      </c>
      <c r="E37" s="13" t="str">
        <f t="array" ref="E37">IFERROR(IF(MemberOrgs_SortedTable[[#This Row],[Unique CFDA]]&lt;&gt; "", SUMIFS(MemberOrgsData[AMOUNT], MemberOrgsData[Auditee Name], SelectMemberOrgs, MemberOrgsData[CFDA], MemberOrgs_SortedTable[[#This Row],[Unique CFDA]], MemberOrgsData[AUDITYEAR], SelectFiscalYear), ""), "")</f>
        <v/>
      </c>
      <c r="F37" s="14" t="str">
        <f t="array" ref="F37">IF(ISNUMBER(MemberOrgs_SortedTable[[#This Row],[Unique CFDA]]), IFERROR(INDEX(BudgetAppropData[President % Change], MATCH(1, (MemberOrgs_SortedTable[[#This Row],[Unique CFDA]] = BudgetAppropData[CFDA])*(SelectBudgetYear = BudgetAppropData[Fiscal Year]), 0)), "No Budget Data"), "")</f>
        <v/>
      </c>
      <c r="G37" s="12" t="str">
        <f>IF(MemberOrgs_SortedTable[[#This Row],[Unique CFDA]] = "", "", IFERROR(MemberOrgs_SortedTable[[#This Row],[FY 2018 Total]]*MemberOrgs_SortedTable[[#This Row],[President % Change]], "No Budget Data"))</f>
        <v/>
      </c>
      <c r="H37" s="14" t="str">
        <f t="array" ref="H37">IF(ISNUMBER(MemberOrgs_SortedTable[[#This Row],[Unique CFDA]]), IFERROR(INDEX(BudgetAppropData[House % Change], MATCH(1,(MemberOrgs_SortedTable[[#This Row],[Unique CFDA]] = BudgetAppropData[CFDA])*(SelectBudgetYear = BudgetAppropData[Fiscal Year]), 0)), "No Budget Data"), "")</f>
        <v/>
      </c>
      <c r="I37" s="12" t="str">
        <f>IF(MemberOrgs_SortedTable[[#This Row],[Unique CFDA]] = "", "", IFERROR(MemberOrgs_SortedTable[[#This Row],[FY 2018 Total]]*MemberOrgs_SortedTable[[#This Row],[House % Change]], "No Budget Data"))</f>
        <v/>
      </c>
      <c r="K37" s="12" t="str">
        <f>IF(MemberOrgs_SortedTable[[#This Row],[Unique CFDA]] = "", "", IFERROR(MemberOrgs_SortedTable[[#This Row],[FY 2018 Total]]*MemberOrgs_SortedTable[[#This Row],[Senate Budget]], "No Budget Data"))</f>
        <v/>
      </c>
      <c r="L37" t="str">
        <f>IF(MemberOrgs_SortedTable[[#This Row],[Unique CFDA]] = "", "", IF(ISNUMBER(MemberOrgs_SortedTable[[#This Row],[President $ Change]]), RANK(MemberOrgs_SortedTable[[#This Row],[President $ Change]], $G$4:$G$227)+COUNTIF($G$4:G37, G37)-1, 0))</f>
        <v/>
      </c>
      <c r="M37" t="str">
        <f>IFERROR((IF(MemberOrgs_SortedTable[[#This Row],[Sort 1]] = 0, COUNTIF($L$4:L37, 0), "")+MAX(MemberOrgs_SortedTable[Sort 1])), "")</f>
        <v/>
      </c>
      <c r="N37" t="str">
        <f>IF(MemberOrgs_SortedTable[[#This Row],[Sort 1]]&gt;0, MemberOrgs_SortedTable[[#This Row],[Sort 1]], MemberOrgs_SortedTable[[#This Row],[Sort 2]])</f>
        <v/>
      </c>
      <c r="P37">
        <v>34</v>
      </c>
      <c r="Q37" t="str">
        <f>IFERROR(INDEX(MemberOrgs_SortedTable[Unique CFDA], MATCH(Table7[[#This Row],[Desired Order]], MemberOrgs_SortedTable[Final Pres. Sort], 0)), "")</f>
        <v/>
      </c>
      <c r="R37" s="1" t="str">
        <f>IF(ISNUMBER(Table7[[#This Row],[CFDA]]), INDEX(MemberOrgs_Control[Row], MATCH(Table7[[#This Row],[Desired Order]], MemberOrgs_Control['#], 0)), "")</f>
        <v/>
      </c>
    </row>
    <row r="38" spans="1:18" x14ac:dyDescent="0.25">
      <c r="A38">
        <f>IF(OR(MemberOrgControl!$B41 = "", MemberOrgControl!$B41 &lt;0), "", INDEX(MemberOrgsData[CFDA], MemberOrgControl!$B41))</f>
        <v>93.667000000000002</v>
      </c>
      <c r="C38" t="str">
        <f>IFERROR(INDEX(AllCFDAs[All CFDAs], MATCH(0, INDEX(COUNTIF($C$3:C37, AllCFDAs[All CFDAs]),),0)), "")</f>
        <v/>
      </c>
      <c r="D38" t="str">
        <f t="array" ref="D38">IFERROR(INDEX(MemberOrgsData[FEDERALPROGRAMNAME], MATCH(1, (SelectMemberOrgs = MemberOrgsData[Auditee Name])*(MemberOrgs_SortedTable[[#This Row],[Unique CFDA]]= MemberOrgsData[CFDA]), 0)), "")</f>
        <v/>
      </c>
      <c r="E38" s="13" t="str">
        <f t="array" ref="E38">IFERROR(IF(MemberOrgs_SortedTable[[#This Row],[Unique CFDA]]&lt;&gt; "", SUMIFS(MemberOrgsData[AMOUNT], MemberOrgsData[Auditee Name], SelectMemberOrgs, MemberOrgsData[CFDA], MemberOrgs_SortedTable[[#This Row],[Unique CFDA]], MemberOrgsData[AUDITYEAR], SelectFiscalYear), ""), "")</f>
        <v/>
      </c>
      <c r="F38" s="14" t="str">
        <f t="array" ref="F38">IF(ISNUMBER(MemberOrgs_SortedTable[[#This Row],[Unique CFDA]]), IFERROR(INDEX(BudgetAppropData[President % Change], MATCH(1, (MemberOrgs_SortedTable[[#This Row],[Unique CFDA]] = BudgetAppropData[CFDA])*(SelectBudgetYear = BudgetAppropData[Fiscal Year]), 0)), "No Budget Data"), "")</f>
        <v/>
      </c>
      <c r="G38" s="12" t="str">
        <f>IF(MemberOrgs_SortedTable[[#This Row],[Unique CFDA]] = "", "", IFERROR(MemberOrgs_SortedTable[[#This Row],[FY 2018 Total]]*MemberOrgs_SortedTable[[#This Row],[President % Change]], "No Budget Data"))</f>
        <v/>
      </c>
      <c r="H38" s="14" t="str">
        <f t="array" ref="H38">IF(ISNUMBER(MemberOrgs_SortedTable[[#This Row],[Unique CFDA]]), IFERROR(INDEX(BudgetAppropData[House % Change], MATCH(1,(MemberOrgs_SortedTable[[#This Row],[Unique CFDA]] = BudgetAppropData[CFDA])*(SelectBudgetYear = BudgetAppropData[Fiscal Year]), 0)), "No Budget Data"), "")</f>
        <v/>
      </c>
      <c r="I38" s="12" t="str">
        <f>IF(MemberOrgs_SortedTable[[#This Row],[Unique CFDA]] = "", "", IFERROR(MemberOrgs_SortedTable[[#This Row],[FY 2018 Total]]*MemberOrgs_SortedTable[[#This Row],[House % Change]], "No Budget Data"))</f>
        <v/>
      </c>
      <c r="K38" s="12" t="str">
        <f>IF(MemberOrgs_SortedTable[[#This Row],[Unique CFDA]] = "", "", IFERROR(MemberOrgs_SortedTable[[#This Row],[FY 2018 Total]]*MemberOrgs_SortedTable[[#This Row],[Senate Budget]], "No Budget Data"))</f>
        <v/>
      </c>
      <c r="L38" t="str">
        <f>IF(MemberOrgs_SortedTable[[#This Row],[Unique CFDA]] = "", "", IF(ISNUMBER(MemberOrgs_SortedTable[[#This Row],[President $ Change]]), RANK(MemberOrgs_SortedTable[[#This Row],[President $ Change]], $G$4:$G$227)+COUNTIF($G$4:G38, G38)-1, 0))</f>
        <v/>
      </c>
      <c r="M38" t="str">
        <f>IFERROR((IF(MemberOrgs_SortedTable[[#This Row],[Sort 1]] = 0, COUNTIF($L$4:L38, 0), "")+MAX(MemberOrgs_SortedTable[Sort 1])), "")</f>
        <v/>
      </c>
      <c r="N38" t="str">
        <f>IF(MemberOrgs_SortedTable[[#This Row],[Sort 1]]&gt;0, MemberOrgs_SortedTable[[#This Row],[Sort 1]], MemberOrgs_SortedTable[[#This Row],[Sort 2]])</f>
        <v/>
      </c>
      <c r="P38">
        <v>35</v>
      </c>
      <c r="Q38" t="str">
        <f>IFERROR(INDEX(MemberOrgs_SortedTable[Unique CFDA], MATCH(Table7[[#This Row],[Desired Order]], MemberOrgs_SortedTable[Final Pres. Sort], 0)), "")</f>
        <v/>
      </c>
      <c r="R38" s="1" t="str">
        <f>IF(ISNUMBER(Table7[[#This Row],[CFDA]]), INDEX(MemberOrgs_Control[Row], MATCH(Table7[[#This Row],[Desired Order]], MemberOrgs_Control['#], 0)), "")</f>
        <v/>
      </c>
    </row>
    <row r="39" spans="1:18" x14ac:dyDescent="0.25">
      <c r="A39">
        <f>IF(OR(MemberOrgControl!$B42 = "", MemberOrgControl!$B42 &lt;0), "", INDEX(MemberOrgsData[CFDA], MemberOrgControl!$B42))</f>
        <v>93.667000000000002</v>
      </c>
      <c r="C39" t="str">
        <f>IFERROR(INDEX(AllCFDAs[All CFDAs], MATCH(0, INDEX(COUNTIF($C$3:C38, AllCFDAs[All CFDAs]),),0)), "")</f>
        <v/>
      </c>
      <c r="D39" t="str">
        <f t="array" ref="D39">IFERROR(INDEX(MemberOrgsData[FEDERALPROGRAMNAME], MATCH(1, (SelectMemberOrgs = MemberOrgsData[Auditee Name])*(MemberOrgs_SortedTable[[#This Row],[Unique CFDA]]= MemberOrgsData[CFDA]), 0)), "")</f>
        <v/>
      </c>
      <c r="E39" s="13" t="str">
        <f t="array" ref="E39">IFERROR(IF(MemberOrgs_SortedTable[[#This Row],[Unique CFDA]]&lt;&gt; "", SUMIFS(MemberOrgsData[AMOUNT], MemberOrgsData[Auditee Name], SelectMemberOrgs, MemberOrgsData[CFDA], MemberOrgs_SortedTable[[#This Row],[Unique CFDA]], MemberOrgsData[AUDITYEAR], SelectFiscalYear), ""), "")</f>
        <v/>
      </c>
      <c r="F39" s="14" t="str">
        <f t="array" ref="F39">IF(ISNUMBER(MemberOrgs_SortedTable[[#This Row],[Unique CFDA]]), IFERROR(INDEX(BudgetAppropData[President % Change], MATCH(1, (MemberOrgs_SortedTable[[#This Row],[Unique CFDA]] = BudgetAppropData[CFDA])*(SelectBudgetYear = BudgetAppropData[Fiscal Year]), 0)), "No Budget Data"), "")</f>
        <v/>
      </c>
      <c r="G39" s="12" t="str">
        <f>IF(MemberOrgs_SortedTable[[#This Row],[Unique CFDA]] = "", "", IFERROR(MemberOrgs_SortedTable[[#This Row],[FY 2018 Total]]*MemberOrgs_SortedTable[[#This Row],[President % Change]], "No Budget Data"))</f>
        <v/>
      </c>
      <c r="H39" s="14" t="str">
        <f t="array" ref="H39">IF(ISNUMBER(MemberOrgs_SortedTable[[#This Row],[Unique CFDA]]), IFERROR(INDEX(BudgetAppropData[House % Change], MATCH(1,(MemberOrgs_SortedTable[[#This Row],[Unique CFDA]] = BudgetAppropData[CFDA])*(SelectBudgetYear = BudgetAppropData[Fiscal Year]), 0)), "No Budget Data"), "")</f>
        <v/>
      </c>
      <c r="I39" s="12" t="str">
        <f>IF(MemberOrgs_SortedTable[[#This Row],[Unique CFDA]] = "", "", IFERROR(MemberOrgs_SortedTable[[#This Row],[FY 2018 Total]]*MemberOrgs_SortedTable[[#This Row],[House % Change]], "No Budget Data"))</f>
        <v/>
      </c>
      <c r="K39" s="12" t="str">
        <f>IF(MemberOrgs_SortedTable[[#This Row],[Unique CFDA]] = "", "", IFERROR(MemberOrgs_SortedTable[[#This Row],[FY 2018 Total]]*MemberOrgs_SortedTable[[#This Row],[Senate Budget]], "No Budget Data"))</f>
        <v/>
      </c>
      <c r="L39" t="str">
        <f>IF(MemberOrgs_SortedTable[[#This Row],[Unique CFDA]] = "", "", IF(ISNUMBER(MemberOrgs_SortedTable[[#This Row],[President $ Change]]), RANK(MemberOrgs_SortedTable[[#This Row],[President $ Change]], $G$4:$G$227)+COUNTIF($G$4:G39, G39)-1, 0))</f>
        <v/>
      </c>
      <c r="M39" t="str">
        <f>IFERROR((IF(MemberOrgs_SortedTable[[#This Row],[Sort 1]] = 0, COUNTIF($L$4:L39, 0), "")+MAX(MemberOrgs_SortedTable[Sort 1])), "")</f>
        <v/>
      </c>
      <c r="N39" t="str">
        <f>IF(MemberOrgs_SortedTable[[#This Row],[Sort 1]]&gt;0, MemberOrgs_SortedTable[[#This Row],[Sort 1]], MemberOrgs_SortedTable[[#This Row],[Sort 2]])</f>
        <v/>
      </c>
      <c r="P39">
        <v>36</v>
      </c>
      <c r="Q39" t="str">
        <f>IFERROR(INDEX(MemberOrgs_SortedTable[Unique CFDA], MATCH(Table7[[#This Row],[Desired Order]], MemberOrgs_SortedTable[Final Pres. Sort], 0)), "")</f>
        <v/>
      </c>
      <c r="R39" s="1" t="str">
        <f>IF(ISNUMBER(Table7[[#This Row],[CFDA]]), INDEX(MemberOrgs_Control[Row], MATCH(Table7[[#This Row],[Desired Order]], MemberOrgs_Control['#], 0)), "")</f>
        <v/>
      </c>
    </row>
    <row r="40" spans="1:18" x14ac:dyDescent="0.25">
      <c r="A40">
        <f>IF(OR(MemberOrgControl!$B43 = "", MemberOrgControl!$B43 &lt;0), "", INDEX(MemberOrgsData[CFDA], MemberOrgControl!$B43))</f>
        <v>93.667000000000002</v>
      </c>
      <c r="C40" t="str">
        <f>IFERROR(INDEX(AllCFDAs[All CFDAs], MATCH(0, INDEX(COUNTIF($C$3:C39, AllCFDAs[All CFDAs]),),0)), "")</f>
        <v/>
      </c>
      <c r="D40" t="str">
        <f t="array" ref="D40">IFERROR(INDEX(MemberOrgsData[FEDERALPROGRAMNAME], MATCH(1, (SelectMemberOrgs = MemberOrgsData[Auditee Name])*(MemberOrgs_SortedTable[[#This Row],[Unique CFDA]]= MemberOrgsData[CFDA]), 0)), "")</f>
        <v/>
      </c>
      <c r="E40" s="13" t="str">
        <f t="array" ref="E40">IFERROR(IF(MemberOrgs_SortedTable[[#This Row],[Unique CFDA]]&lt;&gt; "", SUMIFS(MemberOrgsData[AMOUNT], MemberOrgsData[Auditee Name], SelectMemberOrgs, MemberOrgsData[CFDA], MemberOrgs_SortedTable[[#This Row],[Unique CFDA]], MemberOrgsData[AUDITYEAR], SelectFiscalYear), ""), "")</f>
        <v/>
      </c>
      <c r="F40" s="14" t="str">
        <f t="array" ref="F40">IF(ISNUMBER(MemberOrgs_SortedTable[[#This Row],[Unique CFDA]]), IFERROR(INDEX(BudgetAppropData[President % Change], MATCH(1, (MemberOrgs_SortedTable[[#This Row],[Unique CFDA]] = BudgetAppropData[CFDA])*(SelectBudgetYear = BudgetAppropData[Fiscal Year]), 0)), "No Budget Data"), "")</f>
        <v/>
      </c>
      <c r="G40" s="12" t="str">
        <f>IF(MemberOrgs_SortedTable[[#This Row],[Unique CFDA]] = "", "", IFERROR(MemberOrgs_SortedTable[[#This Row],[FY 2018 Total]]*MemberOrgs_SortedTable[[#This Row],[President % Change]], "No Budget Data"))</f>
        <v/>
      </c>
      <c r="H40" s="14" t="str">
        <f t="array" ref="H40">IF(ISNUMBER(MemberOrgs_SortedTable[[#This Row],[Unique CFDA]]), IFERROR(INDEX(BudgetAppropData[House % Change], MATCH(1,(MemberOrgs_SortedTable[[#This Row],[Unique CFDA]] = BudgetAppropData[CFDA])*(SelectBudgetYear = BudgetAppropData[Fiscal Year]), 0)), "No Budget Data"), "")</f>
        <v/>
      </c>
      <c r="I40" s="12" t="str">
        <f>IF(MemberOrgs_SortedTable[[#This Row],[Unique CFDA]] = "", "", IFERROR(MemberOrgs_SortedTable[[#This Row],[FY 2018 Total]]*MemberOrgs_SortedTable[[#This Row],[House % Change]], "No Budget Data"))</f>
        <v/>
      </c>
      <c r="K40" s="12" t="str">
        <f>IF(MemberOrgs_SortedTable[[#This Row],[Unique CFDA]] = "", "", IFERROR(MemberOrgs_SortedTable[[#This Row],[FY 2018 Total]]*MemberOrgs_SortedTable[[#This Row],[Senate Budget]], "No Budget Data"))</f>
        <v/>
      </c>
      <c r="L40" t="str">
        <f>IF(MemberOrgs_SortedTable[[#This Row],[Unique CFDA]] = "", "", IF(ISNUMBER(MemberOrgs_SortedTable[[#This Row],[President $ Change]]), RANK(MemberOrgs_SortedTable[[#This Row],[President $ Change]], $G$4:$G$227)+COUNTIF($G$4:G40, G40)-1, 0))</f>
        <v/>
      </c>
      <c r="M40" t="str">
        <f>IFERROR((IF(MemberOrgs_SortedTable[[#This Row],[Sort 1]] = 0, COUNTIF($L$4:L40, 0), "")+MAX(MemberOrgs_SortedTable[Sort 1])), "")</f>
        <v/>
      </c>
      <c r="N40" t="str">
        <f>IF(MemberOrgs_SortedTable[[#This Row],[Sort 1]]&gt;0, MemberOrgs_SortedTable[[#This Row],[Sort 1]], MemberOrgs_SortedTable[[#This Row],[Sort 2]])</f>
        <v/>
      </c>
      <c r="P40">
        <v>37</v>
      </c>
      <c r="Q40" t="str">
        <f>IFERROR(INDEX(MemberOrgs_SortedTable[Unique CFDA], MATCH(Table7[[#This Row],[Desired Order]], MemberOrgs_SortedTable[Final Pres. Sort], 0)), "")</f>
        <v/>
      </c>
      <c r="R40" s="1" t="str">
        <f>IF(ISNUMBER(Table7[[#This Row],[CFDA]]), INDEX(MemberOrgs_Control[Row], MATCH(Table7[[#This Row],[Desired Order]], MemberOrgs_Control['#], 0)), "")</f>
        <v/>
      </c>
    </row>
    <row r="41" spans="1:18" x14ac:dyDescent="0.25">
      <c r="A41" t="str">
        <f>IF(OR(MemberOrgControl!$B44 = "", MemberOrgControl!$B44 &lt;0), "", INDEX(MemberOrgsData[CFDA], MemberOrgControl!$B44))</f>
        <v/>
      </c>
      <c r="C41" t="str">
        <f>IFERROR(INDEX(AllCFDAs[All CFDAs], MATCH(0, INDEX(COUNTIF($C$3:C40, AllCFDAs[All CFDAs]),),0)), "")</f>
        <v/>
      </c>
      <c r="D41" t="str">
        <f t="array" ref="D41">IFERROR(INDEX(MemberOrgsData[FEDERALPROGRAMNAME], MATCH(1, (SelectMemberOrgs = MemberOrgsData[Auditee Name])*(MemberOrgs_SortedTable[[#This Row],[Unique CFDA]]= MemberOrgsData[CFDA]), 0)), "")</f>
        <v/>
      </c>
      <c r="E41" s="13" t="str">
        <f t="array" ref="E41">IFERROR(IF(MemberOrgs_SortedTable[[#This Row],[Unique CFDA]]&lt;&gt; "", SUMIFS(MemberOrgsData[AMOUNT], MemberOrgsData[Auditee Name], SelectMemberOrgs, MemberOrgsData[CFDA], MemberOrgs_SortedTable[[#This Row],[Unique CFDA]], MemberOrgsData[AUDITYEAR], SelectFiscalYear), ""), "")</f>
        <v/>
      </c>
      <c r="F41" s="14" t="str">
        <f t="array" ref="F41">IF(ISNUMBER(MemberOrgs_SortedTable[[#This Row],[Unique CFDA]]), IFERROR(INDEX(BudgetAppropData[President % Change], MATCH(1, (MemberOrgs_SortedTable[[#This Row],[Unique CFDA]] = BudgetAppropData[CFDA])*(SelectBudgetYear = BudgetAppropData[Fiscal Year]), 0)), "No Budget Data"), "")</f>
        <v/>
      </c>
      <c r="G41" s="12" t="str">
        <f>IF(MemberOrgs_SortedTable[[#This Row],[Unique CFDA]] = "", "", IFERROR(MemberOrgs_SortedTable[[#This Row],[FY 2018 Total]]*MemberOrgs_SortedTable[[#This Row],[President % Change]], "No Budget Data"))</f>
        <v/>
      </c>
      <c r="H41" s="14" t="str">
        <f t="array" ref="H41">IF(ISNUMBER(MemberOrgs_SortedTable[[#This Row],[Unique CFDA]]), IFERROR(INDEX(BudgetAppropData[House % Change], MATCH(1,(MemberOrgs_SortedTable[[#This Row],[Unique CFDA]] = BudgetAppropData[CFDA])*(SelectBudgetYear = BudgetAppropData[Fiscal Year]), 0)), "No Budget Data"), "")</f>
        <v/>
      </c>
      <c r="I41" s="12" t="str">
        <f>IF(MemberOrgs_SortedTable[[#This Row],[Unique CFDA]] = "", "", IFERROR(MemberOrgs_SortedTable[[#This Row],[FY 2018 Total]]*MemberOrgs_SortedTable[[#This Row],[House % Change]], "No Budget Data"))</f>
        <v/>
      </c>
      <c r="K41" s="12" t="str">
        <f>IF(MemberOrgs_SortedTable[[#This Row],[Unique CFDA]] = "", "", IFERROR(MemberOrgs_SortedTable[[#This Row],[FY 2018 Total]]*MemberOrgs_SortedTable[[#This Row],[Senate Budget]], "No Budget Data"))</f>
        <v/>
      </c>
      <c r="L41" t="str">
        <f>IF(MemberOrgs_SortedTable[[#This Row],[Unique CFDA]] = "", "", IF(ISNUMBER(MemberOrgs_SortedTable[[#This Row],[President $ Change]]), RANK(MemberOrgs_SortedTable[[#This Row],[President $ Change]], $G$4:$G$227)+COUNTIF($G$4:G41, G41)-1, 0))</f>
        <v/>
      </c>
      <c r="M41" t="str">
        <f>IFERROR((IF(MemberOrgs_SortedTable[[#This Row],[Sort 1]] = 0, COUNTIF($L$4:L41, 0), "")+MAX(MemberOrgs_SortedTable[Sort 1])), "")</f>
        <v/>
      </c>
      <c r="N41" t="str">
        <f>IF(MemberOrgs_SortedTable[[#This Row],[Sort 1]]&gt;0, MemberOrgs_SortedTable[[#This Row],[Sort 1]], MemberOrgs_SortedTable[[#This Row],[Sort 2]])</f>
        <v/>
      </c>
      <c r="P41">
        <v>38</v>
      </c>
      <c r="Q41" t="str">
        <f>IFERROR(INDEX(MemberOrgs_SortedTable[Unique CFDA], MATCH(Table7[[#This Row],[Desired Order]], MemberOrgs_SortedTable[Final Pres. Sort], 0)), "")</f>
        <v/>
      </c>
      <c r="R41" s="1" t="str">
        <f>IF(ISNUMBER(Table7[[#This Row],[CFDA]]), INDEX(MemberOrgs_Control[Row], MATCH(Table7[[#This Row],[Desired Order]], MemberOrgs_Control['#], 0)), "")</f>
        <v/>
      </c>
    </row>
    <row r="42" spans="1:18" x14ac:dyDescent="0.25">
      <c r="A42" t="str">
        <f>IF(OR(MemberOrgControl!$B45 = "", MemberOrgControl!$B45 &lt;0), "", INDEX(MemberOrgsData[CFDA], MemberOrgControl!$B45))</f>
        <v/>
      </c>
      <c r="C42" t="str">
        <f>IFERROR(INDEX(AllCFDAs[All CFDAs], MATCH(0, INDEX(COUNTIF($C$3:C41, AllCFDAs[All CFDAs]),),0)), "")</f>
        <v/>
      </c>
      <c r="D42" t="str">
        <f t="array" ref="D42">IFERROR(INDEX(MemberOrgsData[FEDERALPROGRAMNAME], MATCH(1, (SelectMemberOrgs = MemberOrgsData[Auditee Name])*(MemberOrgs_SortedTable[[#This Row],[Unique CFDA]]= MemberOrgsData[CFDA]), 0)), "")</f>
        <v/>
      </c>
      <c r="E42" s="13" t="str">
        <f t="array" ref="E42">IFERROR(IF(MemberOrgs_SortedTable[[#This Row],[Unique CFDA]]&lt;&gt; "", SUMIFS(MemberOrgsData[AMOUNT], MemberOrgsData[Auditee Name], SelectMemberOrgs, MemberOrgsData[CFDA], MemberOrgs_SortedTable[[#This Row],[Unique CFDA]], MemberOrgsData[AUDITYEAR], SelectFiscalYear), ""), "")</f>
        <v/>
      </c>
      <c r="F42" s="14" t="str">
        <f t="array" ref="F42">IF(ISNUMBER(MemberOrgs_SortedTable[[#This Row],[Unique CFDA]]), IFERROR(INDEX(BudgetAppropData[President % Change], MATCH(1, (MemberOrgs_SortedTable[[#This Row],[Unique CFDA]] = BudgetAppropData[CFDA])*(SelectBudgetYear = BudgetAppropData[Fiscal Year]), 0)), "No Budget Data"), "")</f>
        <v/>
      </c>
      <c r="G42" s="12" t="str">
        <f>IF(MemberOrgs_SortedTable[[#This Row],[Unique CFDA]] = "", "", IFERROR(MemberOrgs_SortedTable[[#This Row],[FY 2018 Total]]*MemberOrgs_SortedTable[[#This Row],[President % Change]], "No Budget Data"))</f>
        <v/>
      </c>
      <c r="H42" s="14" t="str">
        <f t="array" ref="H42">IF(ISNUMBER(MemberOrgs_SortedTable[[#This Row],[Unique CFDA]]), IFERROR(INDEX(BudgetAppropData[House % Change], MATCH(1,(MemberOrgs_SortedTable[[#This Row],[Unique CFDA]] = BudgetAppropData[CFDA])*(SelectBudgetYear = BudgetAppropData[Fiscal Year]), 0)), "No Budget Data"), "")</f>
        <v/>
      </c>
      <c r="I42" s="12" t="str">
        <f>IF(MemberOrgs_SortedTable[[#This Row],[Unique CFDA]] = "", "", IFERROR(MemberOrgs_SortedTable[[#This Row],[FY 2018 Total]]*MemberOrgs_SortedTable[[#This Row],[House % Change]], "No Budget Data"))</f>
        <v/>
      </c>
      <c r="K42" s="12" t="str">
        <f>IF(MemberOrgs_SortedTable[[#This Row],[Unique CFDA]] = "", "", IFERROR(MemberOrgs_SortedTable[[#This Row],[FY 2018 Total]]*MemberOrgs_SortedTable[[#This Row],[Senate Budget]], "No Budget Data"))</f>
        <v/>
      </c>
      <c r="L42" t="str">
        <f>IF(MemberOrgs_SortedTable[[#This Row],[Unique CFDA]] = "", "", IF(ISNUMBER(MemberOrgs_SortedTable[[#This Row],[President $ Change]]), RANK(MemberOrgs_SortedTable[[#This Row],[President $ Change]], $G$4:$G$227)+COUNTIF($G$4:G42, G42)-1, 0))</f>
        <v/>
      </c>
      <c r="M42" t="str">
        <f>IFERROR((IF(MemberOrgs_SortedTable[[#This Row],[Sort 1]] = 0, COUNTIF($L$4:L42, 0), "")+MAX(MemberOrgs_SortedTable[Sort 1])), "")</f>
        <v/>
      </c>
      <c r="N42" t="str">
        <f>IF(MemberOrgs_SortedTable[[#This Row],[Sort 1]]&gt;0, MemberOrgs_SortedTable[[#This Row],[Sort 1]], MemberOrgs_SortedTable[[#This Row],[Sort 2]])</f>
        <v/>
      </c>
      <c r="P42">
        <v>39</v>
      </c>
      <c r="Q42" t="str">
        <f>IFERROR(INDEX(MemberOrgs_SortedTable[Unique CFDA], MATCH(Table7[[#This Row],[Desired Order]], MemberOrgs_SortedTable[Final Pres. Sort], 0)), "")</f>
        <v/>
      </c>
      <c r="R42" s="1" t="str">
        <f>IF(ISNUMBER(Table7[[#This Row],[CFDA]]), INDEX(MemberOrgs_Control[Row], MATCH(Table7[[#This Row],[Desired Order]], MemberOrgs_Control['#], 0)), "")</f>
        <v/>
      </c>
    </row>
    <row r="43" spans="1:18" x14ac:dyDescent="0.25">
      <c r="A43" t="str">
        <f>IF(OR(MemberOrgControl!$B46 = "", MemberOrgControl!$B46 &lt;0), "", INDEX(MemberOrgsData[CFDA], MemberOrgControl!$B46))</f>
        <v/>
      </c>
      <c r="C43" t="str">
        <f>IFERROR(INDEX(AllCFDAs[All CFDAs], MATCH(0, INDEX(COUNTIF($C$3:C42, AllCFDAs[All CFDAs]),),0)), "")</f>
        <v/>
      </c>
      <c r="D43" t="str">
        <f t="array" ref="D43">IFERROR(INDEX(MemberOrgsData[FEDERALPROGRAMNAME], MATCH(1, (SelectMemberOrgs = MemberOrgsData[Auditee Name])*(MemberOrgs_SortedTable[[#This Row],[Unique CFDA]]= MemberOrgsData[CFDA]), 0)), "")</f>
        <v/>
      </c>
      <c r="E43" s="13" t="str">
        <f t="array" ref="E43">IFERROR(IF(MemberOrgs_SortedTable[[#This Row],[Unique CFDA]]&lt;&gt; "", SUMIFS(MemberOrgsData[AMOUNT], MemberOrgsData[Auditee Name], SelectMemberOrgs, MemberOrgsData[CFDA], MemberOrgs_SortedTable[[#This Row],[Unique CFDA]], MemberOrgsData[AUDITYEAR], SelectFiscalYear), ""), "")</f>
        <v/>
      </c>
      <c r="F43" s="14" t="str">
        <f t="array" ref="F43">IF(ISNUMBER(MemberOrgs_SortedTable[[#This Row],[Unique CFDA]]), IFERROR(INDEX(BudgetAppropData[President % Change], MATCH(1, (MemberOrgs_SortedTable[[#This Row],[Unique CFDA]] = BudgetAppropData[CFDA])*(SelectBudgetYear = BudgetAppropData[Fiscal Year]), 0)), "No Budget Data"), "")</f>
        <v/>
      </c>
      <c r="G43" s="12" t="str">
        <f>IF(MemberOrgs_SortedTable[[#This Row],[Unique CFDA]] = "", "", IFERROR(MemberOrgs_SortedTable[[#This Row],[FY 2018 Total]]*MemberOrgs_SortedTable[[#This Row],[President % Change]], "No Budget Data"))</f>
        <v/>
      </c>
      <c r="H43" s="14" t="str">
        <f t="array" ref="H43">IF(ISNUMBER(MemberOrgs_SortedTable[[#This Row],[Unique CFDA]]), IFERROR(INDEX(BudgetAppropData[House % Change], MATCH(1,(MemberOrgs_SortedTable[[#This Row],[Unique CFDA]] = BudgetAppropData[CFDA])*(SelectBudgetYear = BudgetAppropData[Fiscal Year]), 0)), "No Budget Data"), "")</f>
        <v/>
      </c>
      <c r="I43" s="12" t="str">
        <f>IF(MemberOrgs_SortedTable[[#This Row],[Unique CFDA]] = "", "", IFERROR(MemberOrgs_SortedTable[[#This Row],[FY 2018 Total]]*MemberOrgs_SortedTable[[#This Row],[House % Change]], "No Budget Data"))</f>
        <v/>
      </c>
      <c r="K43" s="12" t="str">
        <f>IF(MemberOrgs_SortedTable[[#This Row],[Unique CFDA]] = "", "", IFERROR(MemberOrgs_SortedTable[[#This Row],[FY 2018 Total]]*MemberOrgs_SortedTable[[#This Row],[Senate Budget]], "No Budget Data"))</f>
        <v/>
      </c>
      <c r="L43" t="str">
        <f>IF(MemberOrgs_SortedTable[[#This Row],[Unique CFDA]] = "", "", IF(ISNUMBER(MemberOrgs_SortedTable[[#This Row],[President $ Change]]), RANK(MemberOrgs_SortedTable[[#This Row],[President $ Change]], $G$4:$G$227)+COUNTIF($G$4:G43, G43)-1, 0))</f>
        <v/>
      </c>
      <c r="M43" t="str">
        <f>IFERROR((IF(MemberOrgs_SortedTable[[#This Row],[Sort 1]] = 0, COUNTIF($L$4:L43, 0), "")+MAX(MemberOrgs_SortedTable[Sort 1])), "")</f>
        <v/>
      </c>
      <c r="N43" t="str">
        <f>IF(MemberOrgs_SortedTable[[#This Row],[Sort 1]]&gt;0, MemberOrgs_SortedTable[[#This Row],[Sort 1]], MemberOrgs_SortedTable[[#This Row],[Sort 2]])</f>
        <v/>
      </c>
      <c r="P43">
        <v>40</v>
      </c>
      <c r="Q43" t="str">
        <f>IFERROR(INDEX(MemberOrgs_SortedTable[Unique CFDA], MATCH(Table7[[#This Row],[Desired Order]], MemberOrgs_SortedTable[Final Pres. Sort], 0)), "")</f>
        <v/>
      </c>
      <c r="R43" s="1" t="str">
        <f>IF(ISNUMBER(Table7[[#This Row],[CFDA]]), INDEX(MemberOrgs_Control[Row], MATCH(Table7[[#This Row],[Desired Order]], MemberOrgs_Control['#], 0)), "")</f>
        <v/>
      </c>
    </row>
    <row r="44" spans="1:18" x14ac:dyDescent="0.25">
      <c r="A44" t="str">
        <f>IF(OR(MemberOrgControl!$B47 = "", MemberOrgControl!$B47 &lt;0), "", INDEX(MemberOrgsData[CFDA], MemberOrgControl!$B47))</f>
        <v/>
      </c>
      <c r="C44" t="str">
        <f>IFERROR(INDEX(AllCFDAs[All CFDAs], MATCH(0, INDEX(COUNTIF($C$3:C43, AllCFDAs[All CFDAs]),),0)), "")</f>
        <v/>
      </c>
      <c r="D44" t="str">
        <f t="array" ref="D44">IFERROR(INDEX(MemberOrgsData[FEDERALPROGRAMNAME], MATCH(1, (SelectMemberOrgs = MemberOrgsData[Auditee Name])*(MemberOrgs_SortedTable[[#This Row],[Unique CFDA]]= MemberOrgsData[CFDA]), 0)), "")</f>
        <v/>
      </c>
      <c r="E44" s="13" t="str">
        <f t="array" ref="E44">IFERROR(IF(MemberOrgs_SortedTable[[#This Row],[Unique CFDA]]&lt;&gt; "", SUMIFS(MemberOrgsData[AMOUNT], MemberOrgsData[Auditee Name], SelectMemberOrgs, MemberOrgsData[CFDA], MemberOrgs_SortedTable[[#This Row],[Unique CFDA]], MemberOrgsData[AUDITYEAR], SelectFiscalYear), ""), "")</f>
        <v/>
      </c>
      <c r="F44" s="14" t="str">
        <f t="array" ref="F44">IF(ISNUMBER(MemberOrgs_SortedTable[[#This Row],[Unique CFDA]]), IFERROR(INDEX(BudgetAppropData[President % Change], MATCH(1, (MemberOrgs_SortedTable[[#This Row],[Unique CFDA]] = BudgetAppropData[CFDA])*(SelectBudgetYear = BudgetAppropData[Fiscal Year]), 0)), "No Budget Data"), "")</f>
        <v/>
      </c>
      <c r="G44" s="12" t="str">
        <f>IF(MemberOrgs_SortedTable[[#This Row],[Unique CFDA]] = "", "", IFERROR(MemberOrgs_SortedTable[[#This Row],[FY 2018 Total]]*MemberOrgs_SortedTable[[#This Row],[President % Change]], "No Budget Data"))</f>
        <v/>
      </c>
      <c r="H44" s="14" t="str">
        <f t="array" ref="H44">IF(ISNUMBER(MemberOrgs_SortedTable[[#This Row],[Unique CFDA]]), IFERROR(INDEX(BudgetAppropData[House % Change], MATCH(1,(MemberOrgs_SortedTable[[#This Row],[Unique CFDA]] = BudgetAppropData[CFDA])*(SelectBudgetYear = BudgetAppropData[Fiscal Year]), 0)), "No Budget Data"), "")</f>
        <v/>
      </c>
      <c r="I44" s="12" t="str">
        <f>IF(MemberOrgs_SortedTable[[#This Row],[Unique CFDA]] = "", "", IFERROR(MemberOrgs_SortedTable[[#This Row],[FY 2018 Total]]*MemberOrgs_SortedTable[[#This Row],[House % Change]], "No Budget Data"))</f>
        <v/>
      </c>
      <c r="K44" s="12" t="str">
        <f>IF(MemberOrgs_SortedTable[[#This Row],[Unique CFDA]] = "", "", IFERROR(MemberOrgs_SortedTable[[#This Row],[FY 2018 Total]]*MemberOrgs_SortedTable[[#This Row],[Senate Budget]], "No Budget Data"))</f>
        <v/>
      </c>
      <c r="L44" t="str">
        <f>IF(MemberOrgs_SortedTable[[#This Row],[Unique CFDA]] = "", "", IF(ISNUMBER(MemberOrgs_SortedTable[[#This Row],[President $ Change]]), RANK(MemberOrgs_SortedTable[[#This Row],[President $ Change]], $G$4:$G$227)+COUNTIF($G$4:G44, G44)-1, 0))</f>
        <v/>
      </c>
      <c r="M44" t="str">
        <f>IFERROR((IF(MemberOrgs_SortedTable[[#This Row],[Sort 1]] = 0, COUNTIF($L$4:L44, 0), "")+MAX(MemberOrgs_SortedTable[Sort 1])), "")</f>
        <v/>
      </c>
      <c r="N44" t="str">
        <f>IF(MemberOrgs_SortedTable[[#This Row],[Sort 1]]&gt;0, MemberOrgs_SortedTable[[#This Row],[Sort 1]], MemberOrgs_SortedTable[[#This Row],[Sort 2]])</f>
        <v/>
      </c>
      <c r="P44">
        <v>41</v>
      </c>
      <c r="Q44" t="str">
        <f>IFERROR(INDEX(MemberOrgs_SortedTable[Unique CFDA], MATCH(Table7[[#This Row],[Desired Order]], MemberOrgs_SortedTable[Final Pres. Sort], 0)), "")</f>
        <v/>
      </c>
      <c r="R44" s="1" t="str">
        <f>IF(ISNUMBER(Table7[[#This Row],[CFDA]]), INDEX(MemberOrgs_Control[Row], MATCH(Table7[[#This Row],[Desired Order]], MemberOrgs_Control['#], 0)), "")</f>
        <v/>
      </c>
    </row>
    <row r="45" spans="1:18" x14ac:dyDescent="0.25">
      <c r="A45" t="str">
        <f>IF(OR(MemberOrgControl!$B48 = "", MemberOrgControl!$B48 &lt;0), "", INDEX(MemberOrgsData[CFDA], MemberOrgControl!$B48))</f>
        <v/>
      </c>
      <c r="C45" t="str">
        <f>IFERROR(INDEX(AllCFDAs[All CFDAs], MATCH(0, INDEX(COUNTIF($C$3:C44, AllCFDAs[All CFDAs]),),0)), "")</f>
        <v/>
      </c>
      <c r="D45" t="str">
        <f t="array" ref="D45">IFERROR(INDEX(MemberOrgsData[FEDERALPROGRAMNAME], MATCH(1, (SelectMemberOrgs = MemberOrgsData[Auditee Name])*(MemberOrgs_SortedTable[[#This Row],[Unique CFDA]]= MemberOrgsData[CFDA]), 0)), "")</f>
        <v/>
      </c>
      <c r="E45" s="13" t="str">
        <f t="array" ref="E45">IFERROR(IF(MemberOrgs_SortedTable[[#This Row],[Unique CFDA]]&lt;&gt; "", SUMIFS(MemberOrgsData[AMOUNT], MemberOrgsData[Auditee Name], SelectMemberOrgs, MemberOrgsData[CFDA], MemberOrgs_SortedTable[[#This Row],[Unique CFDA]], MemberOrgsData[AUDITYEAR], SelectFiscalYear), ""), "")</f>
        <v/>
      </c>
      <c r="F45" s="14" t="str">
        <f t="array" ref="F45">IF(ISNUMBER(MemberOrgs_SortedTable[[#This Row],[Unique CFDA]]), IFERROR(INDEX(BudgetAppropData[President % Change], MATCH(1, (MemberOrgs_SortedTable[[#This Row],[Unique CFDA]] = BudgetAppropData[CFDA])*(SelectBudgetYear = BudgetAppropData[Fiscal Year]), 0)), "No Budget Data"), "")</f>
        <v/>
      </c>
      <c r="G45" s="12" t="str">
        <f>IF(MemberOrgs_SortedTable[[#This Row],[Unique CFDA]] = "", "", IFERROR(MemberOrgs_SortedTable[[#This Row],[FY 2018 Total]]*MemberOrgs_SortedTable[[#This Row],[President % Change]], "No Budget Data"))</f>
        <v/>
      </c>
      <c r="H45" s="14" t="str">
        <f t="array" ref="H45">IF(ISNUMBER(MemberOrgs_SortedTable[[#This Row],[Unique CFDA]]), IFERROR(INDEX(BudgetAppropData[House % Change], MATCH(1,(MemberOrgs_SortedTable[[#This Row],[Unique CFDA]] = BudgetAppropData[CFDA])*(SelectBudgetYear = BudgetAppropData[Fiscal Year]), 0)), "No Budget Data"), "")</f>
        <v/>
      </c>
      <c r="I45" s="12" t="str">
        <f>IF(MemberOrgs_SortedTable[[#This Row],[Unique CFDA]] = "", "", IFERROR(MemberOrgs_SortedTable[[#This Row],[FY 2018 Total]]*MemberOrgs_SortedTable[[#This Row],[House % Change]], "No Budget Data"))</f>
        <v/>
      </c>
      <c r="K45" s="12" t="str">
        <f>IF(MemberOrgs_SortedTable[[#This Row],[Unique CFDA]] = "", "", IFERROR(MemberOrgs_SortedTable[[#This Row],[FY 2018 Total]]*MemberOrgs_SortedTable[[#This Row],[Senate Budget]], "No Budget Data"))</f>
        <v/>
      </c>
      <c r="L45" t="str">
        <f>IF(MemberOrgs_SortedTable[[#This Row],[Unique CFDA]] = "", "", IF(ISNUMBER(MemberOrgs_SortedTable[[#This Row],[President $ Change]]), RANK(MemberOrgs_SortedTable[[#This Row],[President $ Change]], $G$4:$G$227)+COUNTIF($G$4:G45, G45)-1, 0))</f>
        <v/>
      </c>
      <c r="M45" t="str">
        <f>IFERROR((IF(MemberOrgs_SortedTable[[#This Row],[Sort 1]] = 0, COUNTIF($L$4:L45, 0), "")+MAX(MemberOrgs_SortedTable[Sort 1])), "")</f>
        <v/>
      </c>
      <c r="N45" t="str">
        <f>IF(MemberOrgs_SortedTable[[#This Row],[Sort 1]]&gt;0, MemberOrgs_SortedTable[[#This Row],[Sort 1]], MemberOrgs_SortedTable[[#This Row],[Sort 2]])</f>
        <v/>
      </c>
      <c r="P45">
        <v>42</v>
      </c>
      <c r="Q45" t="str">
        <f>IFERROR(INDEX(MemberOrgs_SortedTable[Unique CFDA], MATCH(Table7[[#This Row],[Desired Order]], MemberOrgs_SortedTable[Final Pres. Sort], 0)), "")</f>
        <v/>
      </c>
      <c r="R45" s="1" t="str">
        <f>IF(ISNUMBER(Table7[[#This Row],[CFDA]]), INDEX(MemberOrgs_Control[Row], MATCH(Table7[[#This Row],[Desired Order]], MemberOrgs_Control['#], 0)), "")</f>
        <v/>
      </c>
    </row>
    <row r="46" spans="1:18" x14ac:dyDescent="0.25">
      <c r="A46" t="str">
        <f>IF(OR(MemberOrgControl!$B49 = "", MemberOrgControl!$B49 &lt;0), "", INDEX(MemberOrgsData[CFDA], MemberOrgControl!$B49))</f>
        <v/>
      </c>
      <c r="C46" t="str">
        <f>IFERROR(INDEX(AllCFDAs[All CFDAs], MATCH(0, INDEX(COUNTIF($C$3:C45, AllCFDAs[All CFDAs]),),0)), "")</f>
        <v/>
      </c>
      <c r="D46" t="str">
        <f t="array" ref="D46">IFERROR(INDEX(MemberOrgsData[FEDERALPROGRAMNAME], MATCH(1, (SelectMemberOrgs = MemberOrgsData[Auditee Name])*(MemberOrgs_SortedTable[[#This Row],[Unique CFDA]]= MemberOrgsData[CFDA]), 0)), "")</f>
        <v/>
      </c>
      <c r="E46" s="13" t="str">
        <f t="array" ref="E46">IFERROR(IF(MemberOrgs_SortedTable[[#This Row],[Unique CFDA]]&lt;&gt; "", SUMIFS(MemberOrgsData[AMOUNT], MemberOrgsData[Auditee Name], SelectMemberOrgs, MemberOrgsData[CFDA], MemberOrgs_SortedTable[[#This Row],[Unique CFDA]], MemberOrgsData[AUDITYEAR], SelectFiscalYear), ""), "")</f>
        <v/>
      </c>
      <c r="F46" s="14" t="str">
        <f t="array" ref="F46">IF(ISNUMBER(MemberOrgs_SortedTable[[#This Row],[Unique CFDA]]), IFERROR(INDEX(BudgetAppropData[President % Change], MATCH(1, (MemberOrgs_SortedTable[[#This Row],[Unique CFDA]] = BudgetAppropData[CFDA])*(SelectBudgetYear = BudgetAppropData[Fiscal Year]), 0)), "No Budget Data"), "")</f>
        <v/>
      </c>
      <c r="G46" s="12" t="str">
        <f>IF(MemberOrgs_SortedTable[[#This Row],[Unique CFDA]] = "", "", IFERROR(MemberOrgs_SortedTable[[#This Row],[FY 2018 Total]]*MemberOrgs_SortedTable[[#This Row],[President % Change]], "No Budget Data"))</f>
        <v/>
      </c>
      <c r="H46" s="14" t="str">
        <f t="array" ref="H46">IF(ISNUMBER(MemberOrgs_SortedTable[[#This Row],[Unique CFDA]]), IFERROR(INDEX(BudgetAppropData[House % Change], MATCH(1,(MemberOrgs_SortedTable[[#This Row],[Unique CFDA]] = BudgetAppropData[CFDA])*(SelectBudgetYear = BudgetAppropData[Fiscal Year]), 0)), "No Budget Data"), "")</f>
        <v/>
      </c>
      <c r="I46" s="12" t="str">
        <f>IF(MemberOrgs_SortedTable[[#This Row],[Unique CFDA]] = "", "", IFERROR(MemberOrgs_SortedTable[[#This Row],[FY 2018 Total]]*MemberOrgs_SortedTable[[#This Row],[House % Change]], "No Budget Data"))</f>
        <v/>
      </c>
      <c r="K46" s="12" t="str">
        <f>IF(MemberOrgs_SortedTable[[#This Row],[Unique CFDA]] = "", "", IFERROR(MemberOrgs_SortedTable[[#This Row],[FY 2018 Total]]*MemberOrgs_SortedTable[[#This Row],[Senate Budget]], "No Budget Data"))</f>
        <v/>
      </c>
      <c r="L46" t="str">
        <f>IF(MemberOrgs_SortedTable[[#This Row],[Unique CFDA]] = "", "", IF(ISNUMBER(MemberOrgs_SortedTable[[#This Row],[President $ Change]]), RANK(MemberOrgs_SortedTable[[#This Row],[President $ Change]], $G$4:$G$227)+COUNTIF($G$4:G46, G46)-1, 0))</f>
        <v/>
      </c>
      <c r="M46" t="str">
        <f>IFERROR((IF(MemberOrgs_SortedTable[[#This Row],[Sort 1]] = 0, COUNTIF($L$4:L46, 0), "")+MAX(MemberOrgs_SortedTable[Sort 1])), "")</f>
        <v/>
      </c>
      <c r="N46" t="str">
        <f>IF(MemberOrgs_SortedTable[[#This Row],[Sort 1]]&gt;0, MemberOrgs_SortedTable[[#This Row],[Sort 1]], MemberOrgs_SortedTable[[#This Row],[Sort 2]])</f>
        <v/>
      </c>
      <c r="P46">
        <v>43</v>
      </c>
      <c r="Q46" t="str">
        <f>IFERROR(INDEX(MemberOrgs_SortedTable[Unique CFDA], MATCH(Table7[[#This Row],[Desired Order]], MemberOrgs_SortedTable[Final Pres. Sort], 0)), "")</f>
        <v/>
      </c>
      <c r="R46" s="1" t="str">
        <f>IF(ISNUMBER(Table7[[#This Row],[CFDA]]), INDEX(MemberOrgs_Control[Row], MATCH(Table7[[#This Row],[Desired Order]], MemberOrgs_Control['#], 0)), "")</f>
        <v/>
      </c>
    </row>
    <row r="47" spans="1:18" x14ac:dyDescent="0.25">
      <c r="A47" t="str">
        <f>IF(OR(MemberOrgControl!$B50 = "", MemberOrgControl!$B50 &lt;0), "", INDEX(MemberOrgsData[CFDA], MemberOrgControl!$B50))</f>
        <v/>
      </c>
      <c r="C47" t="str">
        <f>IFERROR(INDEX(AllCFDAs[All CFDAs], MATCH(0, INDEX(COUNTIF($C$3:C46, AllCFDAs[All CFDAs]),),0)), "")</f>
        <v/>
      </c>
      <c r="D47" t="str">
        <f t="array" ref="D47">IFERROR(INDEX(MemberOrgsData[FEDERALPROGRAMNAME], MATCH(1, (SelectMemberOrgs = MemberOrgsData[Auditee Name])*(MemberOrgs_SortedTable[[#This Row],[Unique CFDA]]= MemberOrgsData[CFDA]), 0)), "")</f>
        <v/>
      </c>
      <c r="E47" s="13" t="str">
        <f t="array" ref="E47">IFERROR(IF(MemberOrgs_SortedTable[[#This Row],[Unique CFDA]]&lt;&gt; "", SUMIFS(MemberOrgsData[AMOUNT], MemberOrgsData[Auditee Name], SelectMemberOrgs, MemberOrgsData[CFDA], MemberOrgs_SortedTable[[#This Row],[Unique CFDA]], MemberOrgsData[AUDITYEAR], SelectFiscalYear), ""), "")</f>
        <v/>
      </c>
      <c r="F47" s="14" t="str">
        <f t="array" ref="F47">IF(ISNUMBER(MemberOrgs_SortedTable[[#This Row],[Unique CFDA]]), IFERROR(INDEX(BudgetAppropData[President % Change], MATCH(1, (MemberOrgs_SortedTable[[#This Row],[Unique CFDA]] = BudgetAppropData[CFDA])*(SelectBudgetYear = BudgetAppropData[Fiscal Year]), 0)), "No Budget Data"), "")</f>
        <v/>
      </c>
      <c r="G47" s="12" t="str">
        <f>IF(MemberOrgs_SortedTable[[#This Row],[Unique CFDA]] = "", "", IFERROR(MemberOrgs_SortedTable[[#This Row],[FY 2018 Total]]*MemberOrgs_SortedTable[[#This Row],[President % Change]], "No Budget Data"))</f>
        <v/>
      </c>
      <c r="H47" s="14" t="str">
        <f t="array" ref="H47">IF(ISNUMBER(MemberOrgs_SortedTable[[#This Row],[Unique CFDA]]), IFERROR(INDEX(BudgetAppropData[House % Change], MATCH(1,(MemberOrgs_SortedTable[[#This Row],[Unique CFDA]] = BudgetAppropData[CFDA])*(SelectBudgetYear = BudgetAppropData[Fiscal Year]), 0)), "No Budget Data"), "")</f>
        <v/>
      </c>
      <c r="I47" s="12" t="str">
        <f>IF(MemberOrgs_SortedTable[[#This Row],[Unique CFDA]] = "", "", IFERROR(MemberOrgs_SortedTable[[#This Row],[FY 2018 Total]]*MemberOrgs_SortedTable[[#This Row],[House % Change]], "No Budget Data"))</f>
        <v/>
      </c>
      <c r="K47" s="12" t="str">
        <f>IF(MemberOrgs_SortedTable[[#This Row],[Unique CFDA]] = "", "", IFERROR(MemberOrgs_SortedTable[[#This Row],[FY 2018 Total]]*MemberOrgs_SortedTable[[#This Row],[Senate Budget]], "No Budget Data"))</f>
        <v/>
      </c>
      <c r="L47" t="str">
        <f>IF(MemberOrgs_SortedTable[[#This Row],[Unique CFDA]] = "", "", IF(ISNUMBER(MemberOrgs_SortedTable[[#This Row],[President $ Change]]), RANK(MemberOrgs_SortedTable[[#This Row],[President $ Change]], $G$4:$G$227)+COUNTIF($G$4:G47, G47)-1, 0))</f>
        <v/>
      </c>
      <c r="M47" t="str">
        <f>IFERROR((IF(MemberOrgs_SortedTable[[#This Row],[Sort 1]] = 0, COUNTIF($L$4:L47, 0), "")+MAX(MemberOrgs_SortedTable[Sort 1])), "")</f>
        <v/>
      </c>
      <c r="N47" t="str">
        <f>IF(MemberOrgs_SortedTable[[#This Row],[Sort 1]]&gt;0, MemberOrgs_SortedTable[[#This Row],[Sort 1]], MemberOrgs_SortedTable[[#This Row],[Sort 2]])</f>
        <v/>
      </c>
      <c r="P47">
        <v>44</v>
      </c>
      <c r="Q47" t="str">
        <f>IFERROR(INDEX(MemberOrgs_SortedTable[Unique CFDA], MATCH(Table7[[#This Row],[Desired Order]], MemberOrgs_SortedTable[Final Pres. Sort], 0)), "")</f>
        <v/>
      </c>
      <c r="R47" s="1" t="str">
        <f>IF(ISNUMBER(Table7[[#This Row],[CFDA]]), INDEX(MemberOrgs_Control[Row], MATCH(Table7[[#This Row],[Desired Order]], MemberOrgs_Control['#], 0)), "")</f>
        <v/>
      </c>
    </row>
    <row r="48" spans="1:18" x14ac:dyDescent="0.25">
      <c r="A48" t="str">
        <f>IF(OR(MemberOrgControl!$B51 = "", MemberOrgControl!$B51 &lt;0), "", INDEX(MemberOrgsData[CFDA], MemberOrgControl!$B51))</f>
        <v/>
      </c>
      <c r="C48" t="str">
        <f>IFERROR(INDEX(AllCFDAs[All CFDAs], MATCH(0, INDEX(COUNTIF($C$3:C47, AllCFDAs[All CFDAs]),),0)), "")</f>
        <v/>
      </c>
      <c r="D48" t="str">
        <f t="array" ref="D48">IFERROR(INDEX(MemberOrgsData[FEDERALPROGRAMNAME], MATCH(1, (SelectMemberOrgs = MemberOrgsData[Auditee Name])*(MemberOrgs_SortedTable[[#This Row],[Unique CFDA]]= MemberOrgsData[CFDA]), 0)), "")</f>
        <v/>
      </c>
      <c r="E48" s="13" t="str">
        <f t="array" ref="E48">IFERROR(IF(MemberOrgs_SortedTable[[#This Row],[Unique CFDA]]&lt;&gt; "", SUMIFS(MemberOrgsData[AMOUNT], MemberOrgsData[Auditee Name], SelectMemberOrgs, MemberOrgsData[CFDA], MemberOrgs_SortedTable[[#This Row],[Unique CFDA]], MemberOrgsData[AUDITYEAR], SelectFiscalYear), ""), "")</f>
        <v/>
      </c>
      <c r="F48" s="14" t="str">
        <f t="array" ref="F48">IF(ISNUMBER(MemberOrgs_SortedTable[[#This Row],[Unique CFDA]]), IFERROR(INDEX(BudgetAppropData[President % Change], MATCH(1, (MemberOrgs_SortedTable[[#This Row],[Unique CFDA]] = BudgetAppropData[CFDA])*(SelectBudgetYear = BudgetAppropData[Fiscal Year]), 0)), "No Budget Data"), "")</f>
        <v/>
      </c>
      <c r="G48" s="12" t="str">
        <f>IF(MemberOrgs_SortedTable[[#This Row],[Unique CFDA]] = "", "", IFERROR(MemberOrgs_SortedTable[[#This Row],[FY 2018 Total]]*MemberOrgs_SortedTable[[#This Row],[President % Change]], "No Budget Data"))</f>
        <v/>
      </c>
      <c r="H48" s="14" t="str">
        <f t="array" ref="H48">IF(ISNUMBER(MemberOrgs_SortedTable[[#This Row],[Unique CFDA]]), IFERROR(INDEX(BudgetAppropData[House % Change], MATCH(1,(MemberOrgs_SortedTable[[#This Row],[Unique CFDA]] = BudgetAppropData[CFDA])*(SelectBudgetYear = BudgetAppropData[Fiscal Year]), 0)), "No Budget Data"), "")</f>
        <v/>
      </c>
      <c r="I48" s="12" t="str">
        <f>IF(MemberOrgs_SortedTable[[#This Row],[Unique CFDA]] = "", "", IFERROR(MemberOrgs_SortedTable[[#This Row],[FY 2018 Total]]*MemberOrgs_SortedTable[[#This Row],[House % Change]], "No Budget Data"))</f>
        <v/>
      </c>
      <c r="K48" s="12" t="str">
        <f>IF(MemberOrgs_SortedTable[[#This Row],[Unique CFDA]] = "", "", IFERROR(MemberOrgs_SortedTable[[#This Row],[FY 2018 Total]]*MemberOrgs_SortedTable[[#This Row],[Senate Budget]], "No Budget Data"))</f>
        <v/>
      </c>
      <c r="L48" t="str">
        <f>IF(MemberOrgs_SortedTable[[#This Row],[Unique CFDA]] = "", "", IF(ISNUMBER(MemberOrgs_SortedTable[[#This Row],[President $ Change]]), RANK(MemberOrgs_SortedTable[[#This Row],[President $ Change]], $G$4:$G$227)+COUNTIF($G$4:G48, G48)-1, 0))</f>
        <v/>
      </c>
      <c r="M48" t="str">
        <f>IFERROR((IF(MemberOrgs_SortedTable[[#This Row],[Sort 1]] = 0, COUNTIF($L$4:L48, 0), "")+MAX(MemberOrgs_SortedTable[Sort 1])), "")</f>
        <v/>
      </c>
      <c r="N48" t="str">
        <f>IF(MemberOrgs_SortedTable[[#This Row],[Sort 1]]&gt;0, MemberOrgs_SortedTable[[#This Row],[Sort 1]], MemberOrgs_SortedTable[[#This Row],[Sort 2]])</f>
        <v/>
      </c>
      <c r="P48">
        <v>45</v>
      </c>
      <c r="Q48" t="str">
        <f>IFERROR(INDEX(MemberOrgs_SortedTable[Unique CFDA], MATCH(Table7[[#This Row],[Desired Order]], MemberOrgs_SortedTable[Final Pres. Sort], 0)), "")</f>
        <v/>
      </c>
      <c r="R48" s="1" t="str">
        <f>IF(ISNUMBER(Table7[[#This Row],[CFDA]]), INDEX(MemberOrgs_Control[Row], MATCH(Table7[[#This Row],[Desired Order]], MemberOrgs_Control['#], 0)), "")</f>
        <v/>
      </c>
    </row>
    <row r="49" spans="1:18" x14ac:dyDescent="0.25">
      <c r="A49" t="str">
        <f>IF(OR(MemberOrgControl!$B52 = "", MemberOrgControl!$B52 &lt;0), "", INDEX(MemberOrgsData[CFDA], MemberOrgControl!$B52))</f>
        <v/>
      </c>
      <c r="C49" t="str">
        <f>IFERROR(INDEX(AllCFDAs[All CFDAs], MATCH(0, INDEX(COUNTIF($C$3:C48, AllCFDAs[All CFDAs]),),0)), "")</f>
        <v/>
      </c>
      <c r="D49" t="str">
        <f t="array" ref="D49">IFERROR(INDEX(MemberOrgsData[FEDERALPROGRAMNAME], MATCH(1, (SelectMemberOrgs = MemberOrgsData[Auditee Name])*(MemberOrgs_SortedTable[[#This Row],[Unique CFDA]]= MemberOrgsData[CFDA]), 0)), "")</f>
        <v/>
      </c>
      <c r="E49" s="13" t="str">
        <f t="array" ref="E49">IFERROR(IF(MemberOrgs_SortedTable[[#This Row],[Unique CFDA]]&lt;&gt; "", SUMIFS(MemberOrgsData[AMOUNT], MemberOrgsData[Auditee Name], SelectMemberOrgs, MemberOrgsData[CFDA], MemberOrgs_SortedTable[[#This Row],[Unique CFDA]], MemberOrgsData[AUDITYEAR], SelectFiscalYear), ""), "")</f>
        <v/>
      </c>
      <c r="F49" s="14" t="str">
        <f t="array" ref="F49">IF(ISNUMBER(MemberOrgs_SortedTable[[#This Row],[Unique CFDA]]), IFERROR(INDEX(BudgetAppropData[President % Change], MATCH(1, (MemberOrgs_SortedTable[[#This Row],[Unique CFDA]] = BudgetAppropData[CFDA])*(SelectBudgetYear = BudgetAppropData[Fiscal Year]), 0)), "No Budget Data"), "")</f>
        <v/>
      </c>
      <c r="G49" s="12" t="str">
        <f>IF(MemberOrgs_SortedTable[[#This Row],[Unique CFDA]] = "", "", IFERROR(MemberOrgs_SortedTable[[#This Row],[FY 2018 Total]]*MemberOrgs_SortedTable[[#This Row],[President % Change]], "No Budget Data"))</f>
        <v/>
      </c>
      <c r="H49" s="14" t="str">
        <f t="array" ref="H49">IF(ISNUMBER(MemberOrgs_SortedTable[[#This Row],[Unique CFDA]]), IFERROR(INDEX(BudgetAppropData[House % Change], MATCH(1,(MemberOrgs_SortedTable[[#This Row],[Unique CFDA]] = BudgetAppropData[CFDA])*(SelectBudgetYear = BudgetAppropData[Fiscal Year]), 0)), "No Budget Data"), "")</f>
        <v/>
      </c>
      <c r="I49" s="12" t="str">
        <f>IF(MemberOrgs_SortedTable[[#This Row],[Unique CFDA]] = "", "", IFERROR(MemberOrgs_SortedTable[[#This Row],[FY 2018 Total]]*MemberOrgs_SortedTable[[#This Row],[House % Change]], "No Budget Data"))</f>
        <v/>
      </c>
      <c r="K49" s="12" t="str">
        <f>IF(MemberOrgs_SortedTable[[#This Row],[Unique CFDA]] = "", "", IFERROR(MemberOrgs_SortedTable[[#This Row],[FY 2018 Total]]*MemberOrgs_SortedTable[[#This Row],[Senate Budget]], "No Budget Data"))</f>
        <v/>
      </c>
      <c r="L49" t="str">
        <f>IF(MemberOrgs_SortedTable[[#This Row],[Unique CFDA]] = "", "", IF(ISNUMBER(MemberOrgs_SortedTable[[#This Row],[President $ Change]]), RANK(MemberOrgs_SortedTable[[#This Row],[President $ Change]], $G$4:$G$227)+COUNTIF($G$4:G49, G49)-1, 0))</f>
        <v/>
      </c>
      <c r="M49" t="str">
        <f>IFERROR((IF(MemberOrgs_SortedTable[[#This Row],[Sort 1]] = 0, COUNTIF($L$4:L49, 0), "")+MAX(MemberOrgs_SortedTable[Sort 1])), "")</f>
        <v/>
      </c>
      <c r="N49" t="str">
        <f>IF(MemberOrgs_SortedTable[[#This Row],[Sort 1]]&gt;0, MemberOrgs_SortedTable[[#This Row],[Sort 1]], MemberOrgs_SortedTable[[#This Row],[Sort 2]])</f>
        <v/>
      </c>
      <c r="P49">
        <v>46</v>
      </c>
      <c r="Q49" t="str">
        <f>IFERROR(INDEX(MemberOrgs_SortedTable[Unique CFDA], MATCH(Table7[[#This Row],[Desired Order]], MemberOrgs_SortedTable[Final Pres. Sort], 0)), "")</f>
        <v/>
      </c>
      <c r="R49" s="1" t="str">
        <f>IF(ISNUMBER(Table7[[#This Row],[CFDA]]), INDEX(MemberOrgs_Control[Row], MATCH(Table7[[#This Row],[Desired Order]], MemberOrgs_Control['#], 0)), "")</f>
        <v/>
      </c>
    </row>
    <row r="50" spans="1:18" x14ac:dyDescent="0.25">
      <c r="A50" t="str">
        <f>IF(OR(MemberOrgControl!$B53 = "", MemberOrgControl!$B53 &lt;0), "", INDEX(MemberOrgsData[CFDA], MemberOrgControl!$B53))</f>
        <v/>
      </c>
      <c r="C50" t="str">
        <f>IFERROR(INDEX(AllCFDAs[All CFDAs], MATCH(0, INDEX(COUNTIF($C$3:C49, AllCFDAs[All CFDAs]),),0)), "")</f>
        <v/>
      </c>
      <c r="D50" t="str">
        <f t="array" ref="D50">IFERROR(INDEX(MemberOrgsData[FEDERALPROGRAMNAME], MATCH(1, (SelectMemberOrgs = MemberOrgsData[Auditee Name])*(MemberOrgs_SortedTable[[#This Row],[Unique CFDA]]= MemberOrgsData[CFDA]), 0)), "")</f>
        <v/>
      </c>
      <c r="E50" s="13" t="str">
        <f t="array" ref="E50">IFERROR(IF(MemberOrgs_SortedTable[[#This Row],[Unique CFDA]]&lt;&gt; "", SUMIFS(MemberOrgsData[AMOUNT], MemberOrgsData[Auditee Name], SelectMemberOrgs, MemberOrgsData[CFDA], MemberOrgs_SortedTable[[#This Row],[Unique CFDA]], MemberOrgsData[AUDITYEAR], SelectFiscalYear), ""), "")</f>
        <v/>
      </c>
      <c r="F50" s="14" t="str">
        <f t="array" ref="F50">IF(ISNUMBER(MemberOrgs_SortedTable[[#This Row],[Unique CFDA]]), IFERROR(INDEX(BudgetAppropData[President % Change], MATCH(1, (MemberOrgs_SortedTable[[#This Row],[Unique CFDA]] = BudgetAppropData[CFDA])*(SelectBudgetYear = BudgetAppropData[Fiscal Year]), 0)), "No Budget Data"), "")</f>
        <v/>
      </c>
      <c r="G50" s="12" t="str">
        <f>IF(MemberOrgs_SortedTable[[#This Row],[Unique CFDA]] = "", "", IFERROR(MemberOrgs_SortedTable[[#This Row],[FY 2018 Total]]*MemberOrgs_SortedTable[[#This Row],[President % Change]], "No Budget Data"))</f>
        <v/>
      </c>
      <c r="H50" s="14" t="str">
        <f t="array" ref="H50">IF(ISNUMBER(MemberOrgs_SortedTable[[#This Row],[Unique CFDA]]), IFERROR(INDEX(BudgetAppropData[House % Change], MATCH(1,(MemberOrgs_SortedTable[[#This Row],[Unique CFDA]] = BudgetAppropData[CFDA])*(SelectBudgetYear = BudgetAppropData[Fiscal Year]), 0)), "No Budget Data"), "")</f>
        <v/>
      </c>
      <c r="I50" s="12" t="str">
        <f>IF(MemberOrgs_SortedTable[[#This Row],[Unique CFDA]] = "", "", IFERROR(MemberOrgs_SortedTable[[#This Row],[FY 2018 Total]]*MemberOrgs_SortedTable[[#This Row],[House % Change]], "No Budget Data"))</f>
        <v/>
      </c>
      <c r="K50" s="12" t="str">
        <f>IF(MemberOrgs_SortedTable[[#This Row],[Unique CFDA]] = "", "", IFERROR(MemberOrgs_SortedTable[[#This Row],[FY 2018 Total]]*MemberOrgs_SortedTable[[#This Row],[Senate Budget]], "No Budget Data"))</f>
        <v/>
      </c>
      <c r="L50" t="str">
        <f>IF(MemberOrgs_SortedTable[[#This Row],[Unique CFDA]] = "", "", IF(ISNUMBER(MemberOrgs_SortedTable[[#This Row],[President $ Change]]), RANK(MemberOrgs_SortedTable[[#This Row],[President $ Change]], $G$4:$G$227)+COUNTIF($G$4:G50, G50)-1, 0))</f>
        <v/>
      </c>
      <c r="M50" t="str">
        <f>IFERROR((IF(MemberOrgs_SortedTable[[#This Row],[Sort 1]] = 0, COUNTIF($L$4:L50, 0), "")+MAX(MemberOrgs_SortedTable[Sort 1])), "")</f>
        <v/>
      </c>
      <c r="N50" t="str">
        <f>IF(MemberOrgs_SortedTable[[#This Row],[Sort 1]]&gt;0, MemberOrgs_SortedTable[[#This Row],[Sort 1]], MemberOrgs_SortedTable[[#This Row],[Sort 2]])</f>
        <v/>
      </c>
      <c r="P50">
        <v>47</v>
      </c>
      <c r="Q50" t="str">
        <f>IFERROR(INDEX(MemberOrgs_SortedTable[Unique CFDA], MATCH(Table7[[#This Row],[Desired Order]], MemberOrgs_SortedTable[Final Pres. Sort], 0)), "")</f>
        <v/>
      </c>
      <c r="R50" s="1" t="str">
        <f>IF(ISNUMBER(Table7[[#This Row],[CFDA]]), INDEX(MemberOrgs_Control[Row], MATCH(Table7[[#This Row],[Desired Order]], MemberOrgs_Control['#], 0)), "")</f>
        <v/>
      </c>
    </row>
    <row r="51" spans="1:18" x14ac:dyDescent="0.25">
      <c r="A51" t="str">
        <f>IF(OR(MemberOrgControl!$B54 = "", MemberOrgControl!$B54 &lt;0), "", INDEX(MemberOrgsData[CFDA], MemberOrgControl!$B54))</f>
        <v/>
      </c>
      <c r="C51" t="str">
        <f>IFERROR(INDEX(AllCFDAs[All CFDAs], MATCH(0, INDEX(COUNTIF($C$3:C50, AllCFDAs[All CFDAs]),),0)), "")</f>
        <v/>
      </c>
      <c r="D51" t="str">
        <f t="array" ref="D51">IFERROR(INDEX(MemberOrgsData[FEDERALPROGRAMNAME], MATCH(1, (SelectMemberOrgs = MemberOrgsData[Auditee Name])*(MemberOrgs_SortedTable[[#This Row],[Unique CFDA]]= MemberOrgsData[CFDA]), 0)), "")</f>
        <v/>
      </c>
      <c r="E51" s="13" t="str">
        <f t="array" ref="E51">IFERROR(IF(MemberOrgs_SortedTable[[#This Row],[Unique CFDA]]&lt;&gt; "", SUMIFS(MemberOrgsData[AMOUNT], MemberOrgsData[Auditee Name], SelectMemberOrgs, MemberOrgsData[CFDA], MemberOrgs_SortedTable[[#This Row],[Unique CFDA]], MemberOrgsData[AUDITYEAR], SelectFiscalYear), ""), "")</f>
        <v/>
      </c>
      <c r="F51" s="14" t="str">
        <f t="array" ref="F51">IF(ISNUMBER(MemberOrgs_SortedTable[[#This Row],[Unique CFDA]]), IFERROR(INDEX(BudgetAppropData[President % Change], MATCH(1, (MemberOrgs_SortedTable[[#This Row],[Unique CFDA]] = BudgetAppropData[CFDA])*(SelectBudgetYear = BudgetAppropData[Fiscal Year]), 0)), "No Budget Data"), "")</f>
        <v/>
      </c>
      <c r="G51" s="12" t="str">
        <f>IF(MemberOrgs_SortedTable[[#This Row],[Unique CFDA]] = "", "", IFERROR(MemberOrgs_SortedTable[[#This Row],[FY 2018 Total]]*MemberOrgs_SortedTable[[#This Row],[President % Change]], "No Budget Data"))</f>
        <v/>
      </c>
      <c r="H51" s="14" t="str">
        <f t="array" ref="H51">IF(ISNUMBER(MemberOrgs_SortedTable[[#This Row],[Unique CFDA]]), IFERROR(INDEX(BudgetAppropData[House % Change], MATCH(1,(MemberOrgs_SortedTable[[#This Row],[Unique CFDA]] = BudgetAppropData[CFDA])*(SelectBudgetYear = BudgetAppropData[Fiscal Year]), 0)), "No Budget Data"), "")</f>
        <v/>
      </c>
      <c r="I51" s="12" t="str">
        <f>IF(MemberOrgs_SortedTable[[#This Row],[Unique CFDA]] = "", "", IFERROR(MemberOrgs_SortedTable[[#This Row],[FY 2018 Total]]*MemberOrgs_SortedTable[[#This Row],[House % Change]], "No Budget Data"))</f>
        <v/>
      </c>
      <c r="K51" s="12" t="str">
        <f>IF(MemberOrgs_SortedTable[[#This Row],[Unique CFDA]] = "", "", IFERROR(MemberOrgs_SortedTable[[#This Row],[FY 2018 Total]]*MemberOrgs_SortedTable[[#This Row],[Senate Budget]], "No Budget Data"))</f>
        <v/>
      </c>
      <c r="L51" t="str">
        <f>IF(MemberOrgs_SortedTable[[#This Row],[Unique CFDA]] = "", "", IF(ISNUMBER(MemberOrgs_SortedTable[[#This Row],[President $ Change]]), RANK(MemberOrgs_SortedTable[[#This Row],[President $ Change]], $G$4:$G$227)+COUNTIF($G$4:G51, G51)-1, 0))</f>
        <v/>
      </c>
      <c r="M51" t="str">
        <f>IFERROR((IF(MemberOrgs_SortedTable[[#This Row],[Sort 1]] = 0, COUNTIF($L$4:L51, 0), "")+MAX(MemberOrgs_SortedTable[Sort 1])), "")</f>
        <v/>
      </c>
      <c r="N51" t="str">
        <f>IF(MemberOrgs_SortedTable[[#This Row],[Sort 1]]&gt;0, MemberOrgs_SortedTable[[#This Row],[Sort 1]], MemberOrgs_SortedTable[[#This Row],[Sort 2]])</f>
        <v/>
      </c>
      <c r="P51">
        <v>48</v>
      </c>
      <c r="Q51" t="str">
        <f>IFERROR(INDEX(MemberOrgs_SortedTable[Unique CFDA], MATCH(Table7[[#This Row],[Desired Order]], MemberOrgs_SortedTable[Final Pres. Sort], 0)), "")</f>
        <v/>
      </c>
      <c r="R51" s="1" t="str">
        <f>IF(ISNUMBER(Table7[[#This Row],[CFDA]]), INDEX(MemberOrgs_Control[Row], MATCH(Table7[[#This Row],[Desired Order]], MemberOrgs_Control['#], 0)), "")</f>
        <v/>
      </c>
    </row>
    <row r="52" spans="1:18" x14ac:dyDescent="0.25">
      <c r="A52" t="str">
        <f>IF(OR(MemberOrgControl!$B55 = "", MemberOrgControl!$B55 &lt;0), "", INDEX(MemberOrgsData[CFDA], MemberOrgControl!$B55))</f>
        <v/>
      </c>
      <c r="C52" t="str">
        <f>IFERROR(INDEX(AllCFDAs[All CFDAs], MATCH(0, INDEX(COUNTIF($C$3:C51, AllCFDAs[All CFDAs]),),0)), "")</f>
        <v/>
      </c>
      <c r="D52" t="str">
        <f t="array" ref="D52">IFERROR(INDEX(MemberOrgsData[FEDERALPROGRAMNAME], MATCH(1, (SelectMemberOrgs = MemberOrgsData[Auditee Name])*(MemberOrgs_SortedTable[[#This Row],[Unique CFDA]]= MemberOrgsData[CFDA]), 0)), "")</f>
        <v/>
      </c>
      <c r="E52" s="13" t="str">
        <f t="array" ref="E52">IFERROR(IF(MemberOrgs_SortedTable[[#This Row],[Unique CFDA]]&lt;&gt; "", SUMIFS(MemberOrgsData[AMOUNT], MemberOrgsData[Auditee Name], SelectMemberOrgs, MemberOrgsData[CFDA], MemberOrgs_SortedTable[[#This Row],[Unique CFDA]], MemberOrgsData[AUDITYEAR], SelectFiscalYear), ""), "")</f>
        <v/>
      </c>
      <c r="F52" s="14" t="str">
        <f t="array" ref="F52">IF(ISNUMBER(MemberOrgs_SortedTable[[#This Row],[Unique CFDA]]), IFERROR(INDEX(BudgetAppropData[President % Change], MATCH(1, (MemberOrgs_SortedTable[[#This Row],[Unique CFDA]] = BudgetAppropData[CFDA])*(SelectBudgetYear = BudgetAppropData[Fiscal Year]), 0)), "No Budget Data"), "")</f>
        <v/>
      </c>
      <c r="G52" s="12" t="str">
        <f>IF(MemberOrgs_SortedTable[[#This Row],[Unique CFDA]] = "", "", IFERROR(MemberOrgs_SortedTable[[#This Row],[FY 2018 Total]]*MemberOrgs_SortedTable[[#This Row],[President % Change]], "No Budget Data"))</f>
        <v/>
      </c>
      <c r="H52" s="14" t="str">
        <f t="array" ref="H52">IF(ISNUMBER(MemberOrgs_SortedTable[[#This Row],[Unique CFDA]]), IFERROR(INDEX(BudgetAppropData[House % Change], MATCH(1,(MemberOrgs_SortedTable[[#This Row],[Unique CFDA]] = BudgetAppropData[CFDA])*(SelectBudgetYear = BudgetAppropData[Fiscal Year]), 0)), "No Budget Data"), "")</f>
        <v/>
      </c>
      <c r="I52" s="12" t="str">
        <f>IF(MemberOrgs_SortedTable[[#This Row],[Unique CFDA]] = "", "", IFERROR(MemberOrgs_SortedTable[[#This Row],[FY 2018 Total]]*MemberOrgs_SortedTable[[#This Row],[House % Change]], "No Budget Data"))</f>
        <v/>
      </c>
      <c r="K52" s="12" t="str">
        <f>IF(MemberOrgs_SortedTable[[#This Row],[Unique CFDA]] = "", "", IFERROR(MemberOrgs_SortedTable[[#This Row],[FY 2018 Total]]*MemberOrgs_SortedTable[[#This Row],[Senate Budget]], "No Budget Data"))</f>
        <v/>
      </c>
      <c r="L52" t="str">
        <f>IF(MemberOrgs_SortedTable[[#This Row],[Unique CFDA]] = "", "", IF(ISNUMBER(MemberOrgs_SortedTable[[#This Row],[President $ Change]]), RANK(MemberOrgs_SortedTable[[#This Row],[President $ Change]], $G$4:$G$227)+COUNTIF($G$4:G52, G52)-1, 0))</f>
        <v/>
      </c>
      <c r="M52" t="str">
        <f>IFERROR((IF(MemberOrgs_SortedTable[[#This Row],[Sort 1]] = 0, COUNTIF($L$4:L52, 0), "")+MAX(MemberOrgs_SortedTable[Sort 1])), "")</f>
        <v/>
      </c>
      <c r="N52" t="str">
        <f>IF(MemberOrgs_SortedTable[[#This Row],[Sort 1]]&gt;0, MemberOrgs_SortedTable[[#This Row],[Sort 1]], MemberOrgs_SortedTable[[#This Row],[Sort 2]])</f>
        <v/>
      </c>
      <c r="P52">
        <v>49</v>
      </c>
      <c r="Q52" t="str">
        <f>IFERROR(INDEX(MemberOrgs_SortedTable[Unique CFDA], MATCH(Table7[[#This Row],[Desired Order]], MemberOrgs_SortedTable[Final Pres. Sort], 0)), "")</f>
        <v/>
      </c>
      <c r="R52" s="1" t="str">
        <f>IF(ISNUMBER(Table7[[#This Row],[CFDA]]), INDEX(MemberOrgs_Control[Row], MATCH(Table7[[#This Row],[Desired Order]], MemberOrgs_Control['#], 0)), "")</f>
        <v/>
      </c>
    </row>
    <row r="53" spans="1:18" x14ac:dyDescent="0.25">
      <c r="A53" t="str">
        <f>IF(OR(MemberOrgControl!$B56 = "", MemberOrgControl!$B56 &lt;0), "", INDEX(MemberOrgsData[CFDA], MemberOrgControl!$B56))</f>
        <v/>
      </c>
      <c r="C53" t="str">
        <f>IFERROR(INDEX(AllCFDAs[All CFDAs], MATCH(0, INDEX(COUNTIF($C$3:C52, AllCFDAs[All CFDAs]),),0)), "")</f>
        <v/>
      </c>
      <c r="D53" t="str">
        <f t="array" ref="D53">IFERROR(INDEX(MemberOrgsData[FEDERALPROGRAMNAME], MATCH(1, (SelectMemberOrgs = MemberOrgsData[Auditee Name])*(MemberOrgs_SortedTable[[#This Row],[Unique CFDA]]= MemberOrgsData[CFDA]), 0)), "")</f>
        <v/>
      </c>
      <c r="E53" s="13" t="str">
        <f t="array" ref="E53">IFERROR(IF(MemberOrgs_SortedTable[[#This Row],[Unique CFDA]]&lt;&gt; "", SUMIFS(MemberOrgsData[AMOUNT], MemberOrgsData[Auditee Name], SelectMemberOrgs, MemberOrgsData[CFDA], MemberOrgs_SortedTable[[#This Row],[Unique CFDA]], MemberOrgsData[AUDITYEAR], SelectFiscalYear), ""), "")</f>
        <v/>
      </c>
      <c r="F53" s="14" t="str">
        <f t="array" ref="F53">IF(ISNUMBER(MemberOrgs_SortedTable[[#This Row],[Unique CFDA]]), IFERROR(INDEX(BudgetAppropData[President % Change], MATCH(1, (MemberOrgs_SortedTable[[#This Row],[Unique CFDA]] = BudgetAppropData[CFDA])*(SelectBudgetYear = BudgetAppropData[Fiscal Year]), 0)), "No Budget Data"), "")</f>
        <v/>
      </c>
      <c r="G53" s="12" t="str">
        <f>IF(MemberOrgs_SortedTable[[#This Row],[Unique CFDA]] = "", "", IFERROR(MemberOrgs_SortedTable[[#This Row],[FY 2018 Total]]*MemberOrgs_SortedTable[[#This Row],[President % Change]], "No Budget Data"))</f>
        <v/>
      </c>
      <c r="H53" s="14" t="str">
        <f t="array" ref="H53">IF(ISNUMBER(MemberOrgs_SortedTable[[#This Row],[Unique CFDA]]), IFERROR(INDEX(BudgetAppropData[House % Change], MATCH(1,(MemberOrgs_SortedTable[[#This Row],[Unique CFDA]] = BudgetAppropData[CFDA])*(SelectBudgetYear = BudgetAppropData[Fiscal Year]), 0)), "No Budget Data"), "")</f>
        <v/>
      </c>
      <c r="I53" s="12" t="str">
        <f>IF(MemberOrgs_SortedTable[[#This Row],[Unique CFDA]] = "", "", IFERROR(MemberOrgs_SortedTable[[#This Row],[FY 2018 Total]]*MemberOrgs_SortedTable[[#This Row],[House % Change]], "No Budget Data"))</f>
        <v/>
      </c>
      <c r="K53" s="12" t="str">
        <f>IF(MemberOrgs_SortedTable[[#This Row],[Unique CFDA]] = "", "", IFERROR(MemberOrgs_SortedTable[[#This Row],[FY 2018 Total]]*MemberOrgs_SortedTable[[#This Row],[Senate Budget]], "No Budget Data"))</f>
        <v/>
      </c>
      <c r="L53" t="str">
        <f>IF(MemberOrgs_SortedTable[[#This Row],[Unique CFDA]] = "", "", IF(ISNUMBER(MemberOrgs_SortedTable[[#This Row],[President $ Change]]), RANK(MemberOrgs_SortedTable[[#This Row],[President $ Change]], $G$4:$G$227)+COUNTIF($G$4:G53, G53)-1, 0))</f>
        <v/>
      </c>
      <c r="M53" t="str">
        <f>IFERROR((IF(MemberOrgs_SortedTable[[#This Row],[Sort 1]] = 0, COUNTIF($L$4:L53, 0), "")+MAX(MemberOrgs_SortedTable[Sort 1])), "")</f>
        <v/>
      </c>
      <c r="N53" t="str">
        <f>IF(MemberOrgs_SortedTable[[#This Row],[Sort 1]]&gt;0, MemberOrgs_SortedTable[[#This Row],[Sort 1]], MemberOrgs_SortedTable[[#This Row],[Sort 2]])</f>
        <v/>
      </c>
      <c r="P53">
        <v>50</v>
      </c>
      <c r="Q53" t="str">
        <f>IFERROR(INDEX(MemberOrgs_SortedTable[Unique CFDA], MATCH(Table7[[#This Row],[Desired Order]], MemberOrgs_SortedTable[Final Pres. Sort], 0)), "")</f>
        <v/>
      </c>
      <c r="R53" s="1" t="str">
        <f>IF(ISNUMBER(Table7[[#This Row],[CFDA]]), INDEX(MemberOrgs_Control[Row], MATCH(Table7[[#This Row],[Desired Order]], MemberOrgs_Control['#], 0)), "")</f>
        <v/>
      </c>
    </row>
    <row r="54" spans="1:18" x14ac:dyDescent="0.25">
      <c r="A54" t="str">
        <f>IF(OR(MemberOrgControl!$B57 = "", MemberOrgControl!$B57 &lt;0), "", INDEX(MemberOrgsData[CFDA], MemberOrgControl!$B57))</f>
        <v/>
      </c>
      <c r="C54" t="str">
        <f>IFERROR(INDEX(AllCFDAs[All CFDAs], MATCH(0, INDEX(COUNTIF($C$3:C53, AllCFDAs[All CFDAs]),),0)), "")</f>
        <v/>
      </c>
      <c r="D54" t="str">
        <f t="array" ref="D54">IFERROR(INDEX(MemberOrgsData[FEDERALPROGRAMNAME], MATCH(1, (SelectMemberOrgs = MemberOrgsData[Auditee Name])*(MemberOrgs_SortedTable[[#This Row],[Unique CFDA]]= MemberOrgsData[CFDA]), 0)), "")</f>
        <v/>
      </c>
      <c r="E54" s="13" t="str">
        <f t="array" ref="E54">IFERROR(IF(MemberOrgs_SortedTable[[#This Row],[Unique CFDA]]&lt;&gt; "", SUMIFS(MemberOrgsData[AMOUNT], MemberOrgsData[Auditee Name], SelectMemberOrgs, MemberOrgsData[CFDA], MemberOrgs_SortedTable[[#This Row],[Unique CFDA]], MemberOrgsData[AUDITYEAR], SelectFiscalYear), ""), "")</f>
        <v/>
      </c>
      <c r="F54" s="14" t="str">
        <f t="array" ref="F54">IF(ISNUMBER(MemberOrgs_SortedTable[[#This Row],[Unique CFDA]]), IFERROR(INDEX(BudgetAppropData[President % Change], MATCH(1, (MemberOrgs_SortedTable[[#This Row],[Unique CFDA]] = BudgetAppropData[CFDA])*(SelectBudgetYear = BudgetAppropData[Fiscal Year]), 0)), "No Budget Data"), "")</f>
        <v/>
      </c>
      <c r="G54" s="12" t="str">
        <f>IF(MemberOrgs_SortedTable[[#This Row],[Unique CFDA]] = "", "", IFERROR(MemberOrgs_SortedTable[[#This Row],[FY 2018 Total]]*MemberOrgs_SortedTable[[#This Row],[President % Change]], "No Budget Data"))</f>
        <v/>
      </c>
      <c r="H54" s="14" t="str">
        <f t="array" ref="H54">IF(ISNUMBER(MemberOrgs_SortedTable[[#This Row],[Unique CFDA]]), IFERROR(INDEX(BudgetAppropData[House % Change], MATCH(1,(MemberOrgs_SortedTable[[#This Row],[Unique CFDA]] = BudgetAppropData[CFDA])*(SelectBudgetYear = BudgetAppropData[Fiscal Year]), 0)), "No Budget Data"), "")</f>
        <v/>
      </c>
      <c r="I54" s="12" t="str">
        <f>IF(MemberOrgs_SortedTable[[#This Row],[Unique CFDA]] = "", "", IFERROR(MemberOrgs_SortedTable[[#This Row],[FY 2018 Total]]*MemberOrgs_SortedTable[[#This Row],[House % Change]], "No Budget Data"))</f>
        <v/>
      </c>
      <c r="K54" s="12" t="str">
        <f>IF(MemberOrgs_SortedTable[[#This Row],[Unique CFDA]] = "", "", IFERROR(MemberOrgs_SortedTable[[#This Row],[FY 2018 Total]]*MemberOrgs_SortedTable[[#This Row],[Senate Budget]], "No Budget Data"))</f>
        <v/>
      </c>
      <c r="L54" t="str">
        <f>IF(MemberOrgs_SortedTable[[#This Row],[Unique CFDA]] = "", "", IF(ISNUMBER(MemberOrgs_SortedTable[[#This Row],[President $ Change]]), RANK(MemberOrgs_SortedTable[[#This Row],[President $ Change]], $G$4:$G$227)+COUNTIF($G$4:G54, G54)-1, 0))</f>
        <v/>
      </c>
      <c r="M54" t="str">
        <f>IFERROR((IF(MemberOrgs_SortedTable[[#This Row],[Sort 1]] = 0, COUNTIF($L$4:L54, 0), "")+MAX(MemberOrgs_SortedTable[Sort 1])), "")</f>
        <v/>
      </c>
      <c r="N54" t="str">
        <f>IF(MemberOrgs_SortedTable[[#This Row],[Sort 1]]&gt;0, MemberOrgs_SortedTable[[#This Row],[Sort 1]], MemberOrgs_SortedTable[[#This Row],[Sort 2]])</f>
        <v/>
      </c>
      <c r="P54">
        <v>51</v>
      </c>
      <c r="Q54" t="str">
        <f>IFERROR(INDEX(MemberOrgs_SortedTable[Unique CFDA], MATCH(Table7[[#This Row],[Desired Order]], MemberOrgs_SortedTable[Final Pres. Sort], 0)), "")</f>
        <v/>
      </c>
      <c r="R54" s="1" t="str">
        <f>IF(ISNUMBER(Table7[[#This Row],[CFDA]]), INDEX(MemberOrgs_Control[Row], MATCH(Table7[[#This Row],[Desired Order]], MemberOrgs_Control['#], 0)), "")</f>
        <v/>
      </c>
    </row>
    <row r="55" spans="1:18" x14ac:dyDescent="0.25">
      <c r="A55" t="str">
        <f>IF(OR(MemberOrgControl!$B58 = "", MemberOrgControl!$B58 &lt;0), "", INDEX(MemberOrgsData[CFDA], MemberOrgControl!$B58))</f>
        <v/>
      </c>
      <c r="C55" t="str">
        <f>IFERROR(INDEX(AllCFDAs[All CFDAs], MATCH(0, INDEX(COUNTIF($C$3:C54, AllCFDAs[All CFDAs]),),0)), "")</f>
        <v/>
      </c>
      <c r="D55" t="str">
        <f t="array" ref="D55">IFERROR(INDEX(MemberOrgsData[FEDERALPROGRAMNAME], MATCH(1, (SelectMemberOrgs = MemberOrgsData[Auditee Name])*(MemberOrgs_SortedTable[[#This Row],[Unique CFDA]]= MemberOrgsData[CFDA]), 0)), "")</f>
        <v/>
      </c>
      <c r="E55" s="13" t="str">
        <f t="array" ref="E55">IFERROR(IF(MemberOrgs_SortedTable[[#This Row],[Unique CFDA]]&lt;&gt; "", SUMIFS(MemberOrgsData[AMOUNT], MemberOrgsData[Auditee Name], SelectMemberOrgs, MemberOrgsData[CFDA], MemberOrgs_SortedTable[[#This Row],[Unique CFDA]], MemberOrgsData[AUDITYEAR], SelectFiscalYear), ""), "")</f>
        <v/>
      </c>
      <c r="F55" s="14" t="str">
        <f t="array" ref="F55">IF(ISNUMBER(MemberOrgs_SortedTable[[#This Row],[Unique CFDA]]), IFERROR(INDEX(BudgetAppropData[President % Change], MATCH(1, (MemberOrgs_SortedTable[[#This Row],[Unique CFDA]] = BudgetAppropData[CFDA])*(SelectBudgetYear = BudgetAppropData[Fiscal Year]), 0)), "No Budget Data"), "")</f>
        <v/>
      </c>
      <c r="G55" s="12" t="str">
        <f>IF(MemberOrgs_SortedTable[[#This Row],[Unique CFDA]] = "", "", IFERROR(MemberOrgs_SortedTable[[#This Row],[FY 2018 Total]]*MemberOrgs_SortedTable[[#This Row],[President % Change]], "No Budget Data"))</f>
        <v/>
      </c>
      <c r="H55" s="14" t="str">
        <f t="array" ref="H55">IF(ISNUMBER(MemberOrgs_SortedTable[[#This Row],[Unique CFDA]]), IFERROR(INDEX(BudgetAppropData[House % Change], MATCH(1,(MemberOrgs_SortedTable[[#This Row],[Unique CFDA]] = BudgetAppropData[CFDA])*(SelectBudgetYear = BudgetAppropData[Fiscal Year]), 0)), "No Budget Data"), "")</f>
        <v/>
      </c>
      <c r="I55" s="12" t="str">
        <f>IF(MemberOrgs_SortedTable[[#This Row],[Unique CFDA]] = "", "", IFERROR(MemberOrgs_SortedTable[[#This Row],[FY 2018 Total]]*MemberOrgs_SortedTable[[#This Row],[House % Change]], "No Budget Data"))</f>
        <v/>
      </c>
      <c r="K55" s="12" t="str">
        <f>IF(MemberOrgs_SortedTable[[#This Row],[Unique CFDA]] = "", "", IFERROR(MemberOrgs_SortedTable[[#This Row],[FY 2018 Total]]*MemberOrgs_SortedTable[[#This Row],[Senate Budget]], "No Budget Data"))</f>
        <v/>
      </c>
      <c r="L55" t="str">
        <f>IF(MemberOrgs_SortedTable[[#This Row],[Unique CFDA]] = "", "", IF(ISNUMBER(MemberOrgs_SortedTable[[#This Row],[President $ Change]]), RANK(MemberOrgs_SortedTable[[#This Row],[President $ Change]], $G$4:$G$227)+COUNTIF($G$4:G55, G55)-1, 0))</f>
        <v/>
      </c>
      <c r="M55" t="str">
        <f>IFERROR((IF(MemberOrgs_SortedTable[[#This Row],[Sort 1]] = 0, COUNTIF($L$4:L55, 0), "")+MAX(MemberOrgs_SortedTable[Sort 1])), "")</f>
        <v/>
      </c>
      <c r="N55" t="str">
        <f>IF(MemberOrgs_SortedTable[[#This Row],[Sort 1]]&gt;0, MemberOrgs_SortedTable[[#This Row],[Sort 1]], MemberOrgs_SortedTable[[#This Row],[Sort 2]])</f>
        <v/>
      </c>
      <c r="P55">
        <v>52</v>
      </c>
      <c r="Q55" t="str">
        <f>IFERROR(INDEX(MemberOrgs_SortedTable[Unique CFDA], MATCH(Table7[[#This Row],[Desired Order]], MemberOrgs_SortedTable[Final Pres. Sort], 0)), "")</f>
        <v/>
      </c>
      <c r="R55" s="1" t="str">
        <f>IF(ISNUMBER(Table7[[#This Row],[CFDA]]), INDEX(MemberOrgs_Control[Row], MATCH(Table7[[#This Row],[Desired Order]], MemberOrgs_Control['#], 0)), "")</f>
        <v/>
      </c>
    </row>
    <row r="56" spans="1:18" x14ac:dyDescent="0.25">
      <c r="A56" t="str">
        <f>IF(OR(MemberOrgControl!$B59 = "", MemberOrgControl!$B59 &lt;0), "", INDEX(MemberOrgsData[CFDA], MemberOrgControl!$B59))</f>
        <v/>
      </c>
      <c r="C56" t="str">
        <f>IFERROR(INDEX(AllCFDAs[All CFDAs], MATCH(0, INDEX(COUNTIF($C$3:C55, AllCFDAs[All CFDAs]),),0)), "")</f>
        <v/>
      </c>
      <c r="D56" t="str">
        <f t="array" ref="D56">IFERROR(INDEX(MemberOrgsData[FEDERALPROGRAMNAME], MATCH(1, (SelectMemberOrgs = MemberOrgsData[Auditee Name])*(MemberOrgs_SortedTable[[#This Row],[Unique CFDA]]= MemberOrgsData[CFDA]), 0)), "")</f>
        <v/>
      </c>
      <c r="E56" s="13" t="str">
        <f t="array" ref="E56">IFERROR(IF(MemberOrgs_SortedTable[[#This Row],[Unique CFDA]]&lt;&gt; "", SUMIFS(MemberOrgsData[AMOUNT], MemberOrgsData[Auditee Name], SelectMemberOrgs, MemberOrgsData[CFDA], MemberOrgs_SortedTable[[#This Row],[Unique CFDA]], MemberOrgsData[AUDITYEAR], SelectFiscalYear), ""), "")</f>
        <v/>
      </c>
      <c r="F56" s="14" t="str">
        <f t="array" ref="F56">IF(ISNUMBER(MemberOrgs_SortedTable[[#This Row],[Unique CFDA]]), IFERROR(INDEX(BudgetAppropData[President % Change], MATCH(1, (MemberOrgs_SortedTable[[#This Row],[Unique CFDA]] = BudgetAppropData[CFDA])*(SelectBudgetYear = BudgetAppropData[Fiscal Year]), 0)), "No Budget Data"), "")</f>
        <v/>
      </c>
      <c r="G56" s="12" t="str">
        <f>IF(MemberOrgs_SortedTable[[#This Row],[Unique CFDA]] = "", "", IFERROR(MemberOrgs_SortedTable[[#This Row],[FY 2018 Total]]*MemberOrgs_SortedTable[[#This Row],[President % Change]], "No Budget Data"))</f>
        <v/>
      </c>
      <c r="H56" s="14" t="str">
        <f t="array" ref="H56">IF(ISNUMBER(MemberOrgs_SortedTable[[#This Row],[Unique CFDA]]), IFERROR(INDEX(BudgetAppropData[House % Change], MATCH(1,(MemberOrgs_SortedTable[[#This Row],[Unique CFDA]] = BudgetAppropData[CFDA])*(SelectBudgetYear = BudgetAppropData[Fiscal Year]), 0)), "No Budget Data"), "")</f>
        <v/>
      </c>
      <c r="I56" s="12" t="str">
        <f>IF(MemberOrgs_SortedTable[[#This Row],[Unique CFDA]] = "", "", IFERROR(MemberOrgs_SortedTable[[#This Row],[FY 2018 Total]]*MemberOrgs_SortedTable[[#This Row],[House % Change]], "No Budget Data"))</f>
        <v/>
      </c>
      <c r="K56" s="12" t="str">
        <f>IF(MemberOrgs_SortedTable[[#This Row],[Unique CFDA]] = "", "", IFERROR(MemberOrgs_SortedTable[[#This Row],[FY 2018 Total]]*MemberOrgs_SortedTable[[#This Row],[Senate Budget]], "No Budget Data"))</f>
        <v/>
      </c>
      <c r="L56" t="str">
        <f>IF(MemberOrgs_SortedTable[[#This Row],[Unique CFDA]] = "", "", IF(ISNUMBER(MemberOrgs_SortedTable[[#This Row],[President $ Change]]), RANK(MemberOrgs_SortedTable[[#This Row],[President $ Change]], $G$4:$G$227)+COUNTIF($G$4:G56, G56)-1, 0))</f>
        <v/>
      </c>
      <c r="M56" t="str">
        <f>IFERROR((IF(MemberOrgs_SortedTable[[#This Row],[Sort 1]] = 0, COUNTIF($L$4:L56, 0), "")+MAX(MemberOrgs_SortedTable[Sort 1])), "")</f>
        <v/>
      </c>
      <c r="N56" t="str">
        <f>IF(MemberOrgs_SortedTable[[#This Row],[Sort 1]]&gt;0, MemberOrgs_SortedTable[[#This Row],[Sort 1]], MemberOrgs_SortedTable[[#This Row],[Sort 2]])</f>
        <v/>
      </c>
      <c r="P56">
        <v>53</v>
      </c>
      <c r="Q56" t="str">
        <f>IFERROR(INDEX(MemberOrgs_SortedTable[Unique CFDA], MATCH(Table7[[#This Row],[Desired Order]], MemberOrgs_SortedTable[Final Pres. Sort], 0)), "")</f>
        <v/>
      </c>
      <c r="R56" s="1" t="str">
        <f>IF(ISNUMBER(Table7[[#This Row],[CFDA]]), INDEX(MemberOrgs_Control[Row], MATCH(Table7[[#This Row],[Desired Order]], MemberOrgs_Control['#], 0)), "")</f>
        <v/>
      </c>
    </row>
    <row r="57" spans="1:18" x14ac:dyDescent="0.25">
      <c r="A57" t="str">
        <f>IF(OR(MemberOrgControl!$B60 = "", MemberOrgControl!$B60 &lt;0), "", INDEX(MemberOrgsData[CFDA], MemberOrgControl!$B60))</f>
        <v/>
      </c>
      <c r="C57" t="str">
        <f>IFERROR(INDEX(AllCFDAs[All CFDAs], MATCH(0, INDEX(COUNTIF($C$3:C56, AllCFDAs[All CFDAs]),),0)), "")</f>
        <v/>
      </c>
      <c r="D57" t="str">
        <f t="array" ref="D57">IFERROR(INDEX(MemberOrgsData[FEDERALPROGRAMNAME], MATCH(1, (SelectMemberOrgs = MemberOrgsData[Auditee Name])*(MemberOrgs_SortedTable[[#This Row],[Unique CFDA]]= MemberOrgsData[CFDA]), 0)), "")</f>
        <v/>
      </c>
      <c r="E57" s="13" t="str">
        <f t="array" ref="E57">IFERROR(IF(MemberOrgs_SortedTable[[#This Row],[Unique CFDA]]&lt;&gt; "", SUMIFS(MemberOrgsData[AMOUNT], MemberOrgsData[Auditee Name], SelectMemberOrgs, MemberOrgsData[CFDA], MemberOrgs_SortedTable[[#This Row],[Unique CFDA]], MemberOrgsData[AUDITYEAR], SelectFiscalYear), ""), "")</f>
        <v/>
      </c>
      <c r="F57" s="14" t="str">
        <f t="array" ref="F57">IF(ISNUMBER(MemberOrgs_SortedTable[[#This Row],[Unique CFDA]]), IFERROR(INDEX(BudgetAppropData[President % Change], MATCH(1, (MemberOrgs_SortedTable[[#This Row],[Unique CFDA]] = BudgetAppropData[CFDA])*(SelectBudgetYear = BudgetAppropData[Fiscal Year]), 0)), "No Budget Data"), "")</f>
        <v/>
      </c>
      <c r="G57" s="12" t="str">
        <f>IF(MemberOrgs_SortedTable[[#This Row],[Unique CFDA]] = "", "", IFERROR(MemberOrgs_SortedTable[[#This Row],[FY 2018 Total]]*MemberOrgs_SortedTable[[#This Row],[President % Change]], "No Budget Data"))</f>
        <v/>
      </c>
      <c r="H57" s="14" t="str">
        <f t="array" ref="H57">IF(ISNUMBER(MemberOrgs_SortedTable[[#This Row],[Unique CFDA]]), IFERROR(INDEX(BudgetAppropData[House % Change], MATCH(1,(MemberOrgs_SortedTable[[#This Row],[Unique CFDA]] = BudgetAppropData[CFDA])*(SelectBudgetYear = BudgetAppropData[Fiscal Year]), 0)), "No Budget Data"), "")</f>
        <v/>
      </c>
      <c r="I57" s="12" t="str">
        <f>IF(MemberOrgs_SortedTable[[#This Row],[Unique CFDA]] = "", "", IFERROR(MemberOrgs_SortedTable[[#This Row],[FY 2018 Total]]*MemberOrgs_SortedTable[[#This Row],[House % Change]], "No Budget Data"))</f>
        <v/>
      </c>
      <c r="K57" s="12" t="str">
        <f>IF(MemberOrgs_SortedTable[[#This Row],[Unique CFDA]] = "", "", IFERROR(MemberOrgs_SortedTable[[#This Row],[FY 2018 Total]]*MemberOrgs_SortedTable[[#This Row],[Senate Budget]], "No Budget Data"))</f>
        <v/>
      </c>
      <c r="L57" t="str">
        <f>IF(MemberOrgs_SortedTable[[#This Row],[Unique CFDA]] = "", "", IF(ISNUMBER(MemberOrgs_SortedTable[[#This Row],[President $ Change]]), RANK(MemberOrgs_SortedTable[[#This Row],[President $ Change]], $G$4:$G$227)+COUNTIF($G$4:G57, G57)-1, 0))</f>
        <v/>
      </c>
      <c r="M57" t="str">
        <f>IFERROR((IF(MemberOrgs_SortedTable[[#This Row],[Sort 1]] = 0, COUNTIF($L$4:L57, 0), "")+MAX(MemberOrgs_SortedTable[Sort 1])), "")</f>
        <v/>
      </c>
      <c r="N57" t="str">
        <f>IF(MemberOrgs_SortedTable[[#This Row],[Sort 1]]&gt;0, MemberOrgs_SortedTable[[#This Row],[Sort 1]], MemberOrgs_SortedTable[[#This Row],[Sort 2]])</f>
        <v/>
      </c>
      <c r="P57">
        <v>54</v>
      </c>
      <c r="Q57" t="str">
        <f>IFERROR(INDEX(MemberOrgs_SortedTable[Unique CFDA], MATCH(Table7[[#This Row],[Desired Order]], MemberOrgs_SortedTable[Final Pres. Sort], 0)), "")</f>
        <v/>
      </c>
      <c r="R57" s="1" t="str">
        <f>IF(ISNUMBER(Table7[[#This Row],[CFDA]]), INDEX(MemberOrgs_Control[Row], MATCH(Table7[[#This Row],[Desired Order]], MemberOrgs_Control['#], 0)), "")</f>
        <v/>
      </c>
    </row>
    <row r="58" spans="1:18" x14ac:dyDescent="0.25">
      <c r="A58" t="str">
        <f>IF(OR(MemberOrgControl!$B61 = "", MemberOrgControl!$B61 &lt;0), "", INDEX(MemberOrgsData[CFDA], MemberOrgControl!$B61))</f>
        <v/>
      </c>
      <c r="C58" t="str">
        <f>IFERROR(INDEX(AllCFDAs[All CFDAs], MATCH(0, INDEX(COUNTIF($C$3:C57, AllCFDAs[All CFDAs]),),0)), "")</f>
        <v/>
      </c>
      <c r="D58" t="str">
        <f t="array" ref="D58">IFERROR(INDEX(MemberOrgsData[FEDERALPROGRAMNAME], MATCH(1, (SelectMemberOrgs = MemberOrgsData[Auditee Name])*(MemberOrgs_SortedTable[[#This Row],[Unique CFDA]]= MemberOrgsData[CFDA]), 0)), "")</f>
        <v/>
      </c>
      <c r="E58" s="13" t="str">
        <f t="array" ref="E58">IFERROR(IF(MemberOrgs_SortedTable[[#This Row],[Unique CFDA]]&lt;&gt; "", SUMIFS(MemberOrgsData[AMOUNT], MemberOrgsData[Auditee Name], SelectMemberOrgs, MemberOrgsData[CFDA], MemberOrgs_SortedTable[[#This Row],[Unique CFDA]], MemberOrgsData[AUDITYEAR], SelectFiscalYear), ""), "")</f>
        <v/>
      </c>
      <c r="F58" s="14" t="str">
        <f t="array" ref="F58">IF(ISNUMBER(MemberOrgs_SortedTable[[#This Row],[Unique CFDA]]), IFERROR(INDEX(BudgetAppropData[President % Change], MATCH(1, (MemberOrgs_SortedTable[[#This Row],[Unique CFDA]] = BudgetAppropData[CFDA])*(SelectBudgetYear = BudgetAppropData[Fiscal Year]), 0)), "No Budget Data"), "")</f>
        <v/>
      </c>
      <c r="G58" s="12" t="str">
        <f>IF(MemberOrgs_SortedTable[[#This Row],[Unique CFDA]] = "", "", IFERROR(MemberOrgs_SortedTable[[#This Row],[FY 2018 Total]]*MemberOrgs_SortedTable[[#This Row],[President % Change]], "No Budget Data"))</f>
        <v/>
      </c>
      <c r="H58" s="14" t="str">
        <f t="array" ref="H58">IF(ISNUMBER(MemberOrgs_SortedTable[[#This Row],[Unique CFDA]]), IFERROR(INDEX(BudgetAppropData[House % Change], MATCH(1,(MemberOrgs_SortedTable[[#This Row],[Unique CFDA]] = BudgetAppropData[CFDA])*(SelectBudgetYear = BudgetAppropData[Fiscal Year]), 0)), "No Budget Data"), "")</f>
        <v/>
      </c>
      <c r="I58" s="12" t="str">
        <f>IF(MemberOrgs_SortedTable[[#This Row],[Unique CFDA]] = "", "", IFERROR(MemberOrgs_SortedTable[[#This Row],[FY 2018 Total]]*MemberOrgs_SortedTable[[#This Row],[House % Change]], "No Budget Data"))</f>
        <v/>
      </c>
      <c r="K58" s="12" t="str">
        <f>IF(MemberOrgs_SortedTable[[#This Row],[Unique CFDA]] = "", "", IFERROR(MemberOrgs_SortedTable[[#This Row],[FY 2018 Total]]*MemberOrgs_SortedTable[[#This Row],[Senate Budget]], "No Budget Data"))</f>
        <v/>
      </c>
      <c r="L58" t="str">
        <f>IF(MemberOrgs_SortedTable[[#This Row],[Unique CFDA]] = "", "", IF(ISNUMBER(MemberOrgs_SortedTable[[#This Row],[President $ Change]]), RANK(MemberOrgs_SortedTable[[#This Row],[President $ Change]], $G$4:$G$227)+COUNTIF($G$4:G58, G58)-1, 0))</f>
        <v/>
      </c>
      <c r="M58" t="str">
        <f>IFERROR((IF(MemberOrgs_SortedTable[[#This Row],[Sort 1]] = 0, COUNTIF($L$4:L58, 0), "")+MAX(MemberOrgs_SortedTable[Sort 1])), "")</f>
        <v/>
      </c>
      <c r="N58" t="str">
        <f>IF(MemberOrgs_SortedTable[[#This Row],[Sort 1]]&gt;0, MemberOrgs_SortedTable[[#This Row],[Sort 1]], MemberOrgs_SortedTable[[#This Row],[Sort 2]])</f>
        <v/>
      </c>
      <c r="P58">
        <v>55</v>
      </c>
      <c r="Q58" t="str">
        <f>IFERROR(INDEX(MemberOrgs_SortedTable[Unique CFDA], MATCH(Table7[[#This Row],[Desired Order]], MemberOrgs_SortedTable[Final Pres. Sort], 0)), "")</f>
        <v/>
      </c>
      <c r="R58" s="1" t="str">
        <f>IF(ISNUMBER(Table7[[#This Row],[CFDA]]), INDEX(MemberOrgs_Control[Row], MATCH(Table7[[#This Row],[Desired Order]], MemberOrgs_Control['#], 0)), "")</f>
        <v/>
      </c>
    </row>
    <row r="59" spans="1:18" x14ac:dyDescent="0.25">
      <c r="A59" t="str">
        <f>IF(OR(MemberOrgControl!$B62 = "", MemberOrgControl!$B62 &lt;0), "", INDEX(MemberOrgsData[CFDA], MemberOrgControl!$B62))</f>
        <v/>
      </c>
      <c r="C59" t="str">
        <f>IFERROR(INDEX(AllCFDAs[All CFDAs], MATCH(0, INDEX(COUNTIF($C$3:C58, AllCFDAs[All CFDAs]),),0)), "")</f>
        <v/>
      </c>
      <c r="D59" t="str">
        <f t="array" ref="D59">IFERROR(INDEX(MemberOrgsData[FEDERALPROGRAMNAME], MATCH(1, (SelectMemberOrgs = MemberOrgsData[Auditee Name])*(MemberOrgs_SortedTable[[#This Row],[Unique CFDA]]= MemberOrgsData[CFDA]), 0)), "")</f>
        <v/>
      </c>
      <c r="E59" s="13" t="str">
        <f t="array" ref="E59">IFERROR(IF(MemberOrgs_SortedTable[[#This Row],[Unique CFDA]]&lt;&gt; "", SUMIFS(MemberOrgsData[AMOUNT], MemberOrgsData[Auditee Name], SelectMemberOrgs, MemberOrgsData[CFDA], MemberOrgs_SortedTable[[#This Row],[Unique CFDA]], MemberOrgsData[AUDITYEAR], SelectFiscalYear), ""), "")</f>
        <v/>
      </c>
      <c r="F59" s="14" t="str">
        <f t="array" ref="F59">IF(ISNUMBER(MemberOrgs_SortedTable[[#This Row],[Unique CFDA]]), IFERROR(INDEX(BudgetAppropData[President % Change], MATCH(1, (MemberOrgs_SortedTable[[#This Row],[Unique CFDA]] = BudgetAppropData[CFDA])*(SelectBudgetYear = BudgetAppropData[Fiscal Year]), 0)), "No Budget Data"), "")</f>
        <v/>
      </c>
      <c r="G59" s="12" t="str">
        <f>IF(MemberOrgs_SortedTable[[#This Row],[Unique CFDA]] = "", "", IFERROR(MemberOrgs_SortedTable[[#This Row],[FY 2018 Total]]*MemberOrgs_SortedTable[[#This Row],[President % Change]], "No Budget Data"))</f>
        <v/>
      </c>
      <c r="H59" s="14" t="str">
        <f t="array" ref="H59">IF(ISNUMBER(MemberOrgs_SortedTable[[#This Row],[Unique CFDA]]), IFERROR(INDEX(BudgetAppropData[House % Change], MATCH(1,(MemberOrgs_SortedTable[[#This Row],[Unique CFDA]] = BudgetAppropData[CFDA])*(SelectBudgetYear = BudgetAppropData[Fiscal Year]), 0)), "No Budget Data"), "")</f>
        <v/>
      </c>
      <c r="I59" s="12" t="str">
        <f>IF(MemberOrgs_SortedTable[[#This Row],[Unique CFDA]] = "", "", IFERROR(MemberOrgs_SortedTable[[#This Row],[FY 2018 Total]]*MemberOrgs_SortedTable[[#This Row],[House % Change]], "No Budget Data"))</f>
        <v/>
      </c>
      <c r="K59" s="12" t="str">
        <f>IF(MemberOrgs_SortedTable[[#This Row],[Unique CFDA]] = "", "", IFERROR(MemberOrgs_SortedTable[[#This Row],[FY 2018 Total]]*MemberOrgs_SortedTable[[#This Row],[Senate Budget]], "No Budget Data"))</f>
        <v/>
      </c>
      <c r="L59" t="str">
        <f>IF(MemberOrgs_SortedTable[[#This Row],[Unique CFDA]] = "", "", IF(ISNUMBER(MemberOrgs_SortedTable[[#This Row],[President $ Change]]), RANK(MemberOrgs_SortedTable[[#This Row],[President $ Change]], $G$4:$G$227)+COUNTIF($G$4:G59, G59)-1, 0))</f>
        <v/>
      </c>
      <c r="M59" t="str">
        <f>IFERROR((IF(MemberOrgs_SortedTable[[#This Row],[Sort 1]] = 0, COUNTIF($L$4:L59, 0), "")+MAX(MemberOrgs_SortedTable[Sort 1])), "")</f>
        <v/>
      </c>
      <c r="N59" t="str">
        <f>IF(MemberOrgs_SortedTable[[#This Row],[Sort 1]]&gt;0, MemberOrgs_SortedTable[[#This Row],[Sort 1]], MemberOrgs_SortedTable[[#This Row],[Sort 2]])</f>
        <v/>
      </c>
      <c r="P59">
        <v>56</v>
      </c>
      <c r="Q59" t="str">
        <f>IFERROR(INDEX(MemberOrgs_SortedTable[Unique CFDA], MATCH(Table7[[#This Row],[Desired Order]], MemberOrgs_SortedTable[Final Pres. Sort], 0)), "")</f>
        <v/>
      </c>
      <c r="R59" s="1" t="str">
        <f>IF(ISNUMBER(Table7[[#This Row],[CFDA]]), INDEX(MemberOrgs_Control[Row], MATCH(Table7[[#This Row],[Desired Order]], MemberOrgs_Control['#], 0)), "")</f>
        <v/>
      </c>
    </row>
    <row r="60" spans="1:18" x14ac:dyDescent="0.25">
      <c r="A60" t="str">
        <f>IF(OR(MemberOrgControl!$B63 = "", MemberOrgControl!$B63 &lt;0), "", INDEX(MemberOrgsData[CFDA], MemberOrgControl!$B63))</f>
        <v/>
      </c>
      <c r="C60" t="str">
        <f>IFERROR(INDEX(AllCFDAs[All CFDAs], MATCH(0, INDEX(COUNTIF($C$3:C59, AllCFDAs[All CFDAs]),),0)), "")</f>
        <v/>
      </c>
      <c r="D60" t="str">
        <f t="array" ref="D60">IFERROR(INDEX(MemberOrgsData[FEDERALPROGRAMNAME], MATCH(1, (SelectMemberOrgs = MemberOrgsData[Auditee Name])*(MemberOrgs_SortedTable[[#This Row],[Unique CFDA]]= MemberOrgsData[CFDA]), 0)), "")</f>
        <v/>
      </c>
      <c r="E60" s="13" t="str">
        <f t="array" ref="E60">IFERROR(IF(MemberOrgs_SortedTable[[#This Row],[Unique CFDA]]&lt;&gt; "", SUMIFS(MemberOrgsData[AMOUNT], MemberOrgsData[Auditee Name], SelectMemberOrgs, MemberOrgsData[CFDA], MemberOrgs_SortedTable[[#This Row],[Unique CFDA]], MemberOrgsData[AUDITYEAR], SelectFiscalYear), ""), "")</f>
        <v/>
      </c>
      <c r="F60" s="14" t="str">
        <f t="array" ref="F60">IF(ISNUMBER(MemberOrgs_SortedTable[[#This Row],[Unique CFDA]]), IFERROR(INDEX(BudgetAppropData[President % Change], MATCH(1, (MemberOrgs_SortedTable[[#This Row],[Unique CFDA]] = BudgetAppropData[CFDA])*(SelectBudgetYear = BudgetAppropData[Fiscal Year]), 0)), "No Budget Data"), "")</f>
        <v/>
      </c>
      <c r="G60" s="12" t="str">
        <f>IF(MemberOrgs_SortedTable[[#This Row],[Unique CFDA]] = "", "", IFERROR(MemberOrgs_SortedTable[[#This Row],[FY 2018 Total]]*MemberOrgs_SortedTable[[#This Row],[President % Change]], "No Budget Data"))</f>
        <v/>
      </c>
      <c r="H60" s="14" t="str">
        <f t="array" ref="H60">IF(ISNUMBER(MemberOrgs_SortedTable[[#This Row],[Unique CFDA]]), IFERROR(INDEX(BudgetAppropData[House % Change], MATCH(1,(MemberOrgs_SortedTable[[#This Row],[Unique CFDA]] = BudgetAppropData[CFDA])*(SelectBudgetYear = BudgetAppropData[Fiscal Year]), 0)), "No Budget Data"), "")</f>
        <v/>
      </c>
      <c r="I60" s="12" t="str">
        <f>IF(MemberOrgs_SortedTable[[#This Row],[Unique CFDA]] = "", "", IFERROR(MemberOrgs_SortedTable[[#This Row],[FY 2018 Total]]*MemberOrgs_SortedTable[[#This Row],[House % Change]], "No Budget Data"))</f>
        <v/>
      </c>
      <c r="K60" s="12" t="str">
        <f>IF(MemberOrgs_SortedTable[[#This Row],[Unique CFDA]] = "", "", IFERROR(MemberOrgs_SortedTable[[#This Row],[FY 2018 Total]]*MemberOrgs_SortedTable[[#This Row],[Senate Budget]], "No Budget Data"))</f>
        <v/>
      </c>
      <c r="L60" t="str">
        <f>IF(MemberOrgs_SortedTable[[#This Row],[Unique CFDA]] = "", "", IF(ISNUMBER(MemberOrgs_SortedTable[[#This Row],[President $ Change]]), RANK(MemberOrgs_SortedTable[[#This Row],[President $ Change]], $G$4:$G$227)+COUNTIF($G$4:G60, G60)-1, 0))</f>
        <v/>
      </c>
      <c r="M60" t="str">
        <f>IFERROR((IF(MemberOrgs_SortedTable[[#This Row],[Sort 1]] = 0, COUNTIF($L$4:L60, 0), "")+MAX(MemberOrgs_SortedTable[Sort 1])), "")</f>
        <v/>
      </c>
      <c r="N60" t="str">
        <f>IF(MemberOrgs_SortedTable[[#This Row],[Sort 1]]&gt;0, MemberOrgs_SortedTable[[#This Row],[Sort 1]], MemberOrgs_SortedTable[[#This Row],[Sort 2]])</f>
        <v/>
      </c>
      <c r="P60">
        <v>57</v>
      </c>
      <c r="Q60" t="str">
        <f>IFERROR(INDEX(MemberOrgs_SortedTable[Unique CFDA], MATCH(Table7[[#This Row],[Desired Order]], MemberOrgs_SortedTable[Final Pres. Sort], 0)), "")</f>
        <v/>
      </c>
      <c r="R60" s="1" t="str">
        <f>IF(ISNUMBER(Table7[[#This Row],[CFDA]]), INDEX(MemberOrgs_Control[Row], MATCH(Table7[[#This Row],[Desired Order]], MemberOrgs_Control['#], 0)), "")</f>
        <v/>
      </c>
    </row>
    <row r="61" spans="1:18" x14ac:dyDescent="0.25">
      <c r="A61" t="str">
        <f>IF(OR(MemberOrgControl!$B64 = "", MemberOrgControl!$B64 &lt;0), "", INDEX(MemberOrgsData[CFDA], MemberOrgControl!$B64))</f>
        <v/>
      </c>
      <c r="C61" t="str">
        <f>IFERROR(INDEX(AllCFDAs[All CFDAs], MATCH(0, INDEX(COUNTIF($C$3:C60, AllCFDAs[All CFDAs]),),0)), "")</f>
        <v/>
      </c>
      <c r="D61" t="str">
        <f t="array" ref="D61">IFERROR(INDEX(MemberOrgsData[FEDERALPROGRAMNAME], MATCH(1, (SelectMemberOrgs = MemberOrgsData[Auditee Name])*(MemberOrgs_SortedTable[[#This Row],[Unique CFDA]]= MemberOrgsData[CFDA]), 0)), "")</f>
        <v/>
      </c>
      <c r="E61" s="13" t="str">
        <f t="array" ref="E61">IFERROR(IF(MemberOrgs_SortedTable[[#This Row],[Unique CFDA]]&lt;&gt; "", SUMIFS(MemberOrgsData[AMOUNT], MemberOrgsData[Auditee Name], SelectMemberOrgs, MemberOrgsData[CFDA], MemberOrgs_SortedTable[[#This Row],[Unique CFDA]], MemberOrgsData[AUDITYEAR], SelectFiscalYear), ""), "")</f>
        <v/>
      </c>
      <c r="F61" s="14" t="str">
        <f t="array" ref="F61">IF(ISNUMBER(MemberOrgs_SortedTable[[#This Row],[Unique CFDA]]), IFERROR(INDEX(BudgetAppropData[President % Change], MATCH(1, (MemberOrgs_SortedTable[[#This Row],[Unique CFDA]] = BudgetAppropData[CFDA])*(SelectBudgetYear = BudgetAppropData[Fiscal Year]), 0)), "No Budget Data"), "")</f>
        <v/>
      </c>
      <c r="G61" s="12" t="str">
        <f>IF(MemberOrgs_SortedTable[[#This Row],[Unique CFDA]] = "", "", IFERROR(MemberOrgs_SortedTable[[#This Row],[FY 2018 Total]]*MemberOrgs_SortedTable[[#This Row],[President % Change]], "No Budget Data"))</f>
        <v/>
      </c>
      <c r="H61" s="14" t="str">
        <f t="array" ref="H61">IF(ISNUMBER(MemberOrgs_SortedTable[[#This Row],[Unique CFDA]]), IFERROR(INDEX(BudgetAppropData[House % Change], MATCH(1,(MemberOrgs_SortedTable[[#This Row],[Unique CFDA]] = BudgetAppropData[CFDA])*(SelectBudgetYear = BudgetAppropData[Fiscal Year]), 0)), "No Budget Data"), "")</f>
        <v/>
      </c>
      <c r="I61" s="12" t="str">
        <f>IF(MemberOrgs_SortedTable[[#This Row],[Unique CFDA]] = "", "", IFERROR(MemberOrgs_SortedTable[[#This Row],[FY 2018 Total]]*MemberOrgs_SortedTable[[#This Row],[House % Change]], "No Budget Data"))</f>
        <v/>
      </c>
      <c r="K61" s="12" t="str">
        <f>IF(MemberOrgs_SortedTable[[#This Row],[Unique CFDA]] = "", "", IFERROR(MemberOrgs_SortedTable[[#This Row],[FY 2018 Total]]*MemberOrgs_SortedTable[[#This Row],[Senate Budget]], "No Budget Data"))</f>
        <v/>
      </c>
      <c r="L61" t="str">
        <f>IF(MemberOrgs_SortedTable[[#This Row],[Unique CFDA]] = "", "", IF(ISNUMBER(MemberOrgs_SortedTable[[#This Row],[President $ Change]]), RANK(MemberOrgs_SortedTable[[#This Row],[President $ Change]], $G$4:$G$227)+COUNTIF($G$4:G61, G61)-1, 0))</f>
        <v/>
      </c>
      <c r="M61" t="str">
        <f>IFERROR((IF(MemberOrgs_SortedTable[[#This Row],[Sort 1]] = 0, COUNTIF($L$4:L61, 0), "")+MAX(MemberOrgs_SortedTable[Sort 1])), "")</f>
        <v/>
      </c>
      <c r="N61" t="str">
        <f>IF(MemberOrgs_SortedTable[[#This Row],[Sort 1]]&gt;0, MemberOrgs_SortedTable[[#This Row],[Sort 1]], MemberOrgs_SortedTable[[#This Row],[Sort 2]])</f>
        <v/>
      </c>
      <c r="P61">
        <v>58</v>
      </c>
      <c r="Q61" t="str">
        <f>IFERROR(INDEX(MemberOrgs_SortedTable[Unique CFDA], MATCH(Table7[[#This Row],[Desired Order]], MemberOrgs_SortedTable[Final Pres. Sort], 0)), "")</f>
        <v/>
      </c>
      <c r="R61" s="1" t="str">
        <f>IF(ISNUMBER(Table7[[#This Row],[CFDA]]), INDEX(MemberOrgs_Control[Row], MATCH(Table7[[#This Row],[Desired Order]], MemberOrgs_Control['#], 0)), "")</f>
        <v/>
      </c>
    </row>
    <row r="62" spans="1:18" x14ac:dyDescent="0.25">
      <c r="A62" t="str">
        <f>IF(OR(MemberOrgControl!$B65 = "", MemberOrgControl!$B65 &lt;0), "", INDEX(MemberOrgsData[CFDA], MemberOrgControl!$B65))</f>
        <v/>
      </c>
      <c r="C62" t="str">
        <f>IFERROR(INDEX(AllCFDAs[All CFDAs], MATCH(0, INDEX(COUNTIF($C$3:C61, AllCFDAs[All CFDAs]),),0)), "")</f>
        <v/>
      </c>
      <c r="D62" t="str">
        <f t="array" ref="D62">IFERROR(INDEX(MemberOrgsData[FEDERALPROGRAMNAME], MATCH(1, (SelectMemberOrgs = MemberOrgsData[Auditee Name])*(MemberOrgs_SortedTable[[#This Row],[Unique CFDA]]= MemberOrgsData[CFDA]), 0)), "")</f>
        <v/>
      </c>
      <c r="E62" s="13" t="str">
        <f t="array" ref="E62">IFERROR(IF(MemberOrgs_SortedTable[[#This Row],[Unique CFDA]]&lt;&gt; "", SUMIFS(MemberOrgsData[AMOUNT], MemberOrgsData[Auditee Name], SelectMemberOrgs, MemberOrgsData[CFDA], MemberOrgs_SortedTable[[#This Row],[Unique CFDA]], MemberOrgsData[AUDITYEAR], SelectFiscalYear), ""), "")</f>
        <v/>
      </c>
      <c r="F62" s="14" t="str">
        <f t="array" ref="F62">IF(ISNUMBER(MemberOrgs_SortedTable[[#This Row],[Unique CFDA]]), IFERROR(INDEX(BudgetAppropData[President % Change], MATCH(1, (MemberOrgs_SortedTable[[#This Row],[Unique CFDA]] = BudgetAppropData[CFDA])*(SelectBudgetYear = BudgetAppropData[Fiscal Year]), 0)), "No Budget Data"), "")</f>
        <v/>
      </c>
      <c r="G62" s="12" t="str">
        <f>IF(MemberOrgs_SortedTable[[#This Row],[Unique CFDA]] = "", "", IFERROR(MemberOrgs_SortedTable[[#This Row],[FY 2018 Total]]*MemberOrgs_SortedTable[[#This Row],[President % Change]], "No Budget Data"))</f>
        <v/>
      </c>
      <c r="H62" s="14" t="str">
        <f t="array" ref="H62">IF(ISNUMBER(MemberOrgs_SortedTable[[#This Row],[Unique CFDA]]), IFERROR(INDEX(BudgetAppropData[House % Change], MATCH(1,(MemberOrgs_SortedTable[[#This Row],[Unique CFDA]] = BudgetAppropData[CFDA])*(SelectBudgetYear = BudgetAppropData[Fiscal Year]), 0)), "No Budget Data"), "")</f>
        <v/>
      </c>
      <c r="I62" s="12" t="str">
        <f>IF(MemberOrgs_SortedTable[[#This Row],[Unique CFDA]] = "", "", IFERROR(MemberOrgs_SortedTable[[#This Row],[FY 2018 Total]]*MemberOrgs_SortedTable[[#This Row],[House % Change]], "No Budget Data"))</f>
        <v/>
      </c>
      <c r="K62" s="12" t="str">
        <f>IF(MemberOrgs_SortedTable[[#This Row],[Unique CFDA]] = "", "", IFERROR(MemberOrgs_SortedTable[[#This Row],[FY 2018 Total]]*MemberOrgs_SortedTable[[#This Row],[Senate Budget]], "No Budget Data"))</f>
        <v/>
      </c>
      <c r="L62" t="str">
        <f>IF(MemberOrgs_SortedTable[[#This Row],[Unique CFDA]] = "", "", IF(ISNUMBER(MemberOrgs_SortedTable[[#This Row],[President $ Change]]), RANK(MemberOrgs_SortedTable[[#This Row],[President $ Change]], $G$4:$G$227)+COUNTIF($G$4:G62, G62)-1, 0))</f>
        <v/>
      </c>
      <c r="M62" t="str">
        <f>IFERROR((IF(MemberOrgs_SortedTable[[#This Row],[Sort 1]] = 0, COUNTIF($L$4:L62, 0), "")+MAX(MemberOrgs_SortedTable[Sort 1])), "")</f>
        <v/>
      </c>
      <c r="N62" t="str">
        <f>IF(MemberOrgs_SortedTable[[#This Row],[Sort 1]]&gt;0, MemberOrgs_SortedTable[[#This Row],[Sort 1]], MemberOrgs_SortedTable[[#This Row],[Sort 2]])</f>
        <v/>
      </c>
      <c r="P62">
        <v>59</v>
      </c>
      <c r="Q62" t="str">
        <f>IFERROR(INDEX(MemberOrgs_SortedTable[Unique CFDA], MATCH(Table7[[#This Row],[Desired Order]], MemberOrgs_SortedTable[Final Pres. Sort], 0)), "")</f>
        <v/>
      </c>
      <c r="R62" s="1" t="str">
        <f>IF(ISNUMBER(Table7[[#This Row],[CFDA]]), INDEX(MemberOrgs_Control[Row], MATCH(Table7[[#This Row],[Desired Order]], MemberOrgs_Control['#], 0)), "")</f>
        <v/>
      </c>
    </row>
    <row r="63" spans="1:18" x14ac:dyDescent="0.25">
      <c r="A63" t="str">
        <f>IF(OR(MemberOrgControl!$B66 = "", MemberOrgControl!$B66 &lt;0), "", INDEX(MemberOrgsData[CFDA], MemberOrgControl!$B66))</f>
        <v/>
      </c>
      <c r="C63" t="str">
        <f>IFERROR(INDEX(AllCFDAs[All CFDAs], MATCH(0, INDEX(COUNTIF($C$3:C62, AllCFDAs[All CFDAs]),),0)), "")</f>
        <v/>
      </c>
      <c r="D63" t="str">
        <f t="array" ref="D63">IFERROR(INDEX(MemberOrgsData[FEDERALPROGRAMNAME], MATCH(1, (SelectMemberOrgs = MemberOrgsData[Auditee Name])*(MemberOrgs_SortedTable[[#This Row],[Unique CFDA]]= MemberOrgsData[CFDA]), 0)), "")</f>
        <v/>
      </c>
      <c r="E63" s="13" t="str">
        <f t="array" ref="E63">IFERROR(IF(MemberOrgs_SortedTable[[#This Row],[Unique CFDA]]&lt;&gt; "", SUMIFS(MemberOrgsData[AMOUNT], MemberOrgsData[Auditee Name], SelectMemberOrgs, MemberOrgsData[CFDA], MemberOrgs_SortedTable[[#This Row],[Unique CFDA]], MemberOrgsData[AUDITYEAR], SelectFiscalYear), ""), "")</f>
        <v/>
      </c>
      <c r="F63" s="14" t="str">
        <f t="array" ref="F63">IF(ISNUMBER(MemberOrgs_SortedTable[[#This Row],[Unique CFDA]]), IFERROR(INDEX(BudgetAppropData[President % Change], MATCH(1, (MemberOrgs_SortedTable[[#This Row],[Unique CFDA]] = BudgetAppropData[CFDA])*(SelectBudgetYear = BudgetAppropData[Fiscal Year]), 0)), "No Budget Data"), "")</f>
        <v/>
      </c>
      <c r="G63" s="12" t="str">
        <f>IF(MemberOrgs_SortedTable[[#This Row],[Unique CFDA]] = "", "", IFERROR(MemberOrgs_SortedTable[[#This Row],[FY 2018 Total]]*MemberOrgs_SortedTable[[#This Row],[President % Change]], "No Budget Data"))</f>
        <v/>
      </c>
      <c r="H63" s="14" t="str">
        <f t="array" ref="H63">IF(ISNUMBER(MemberOrgs_SortedTable[[#This Row],[Unique CFDA]]), IFERROR(INDEX(BudgetAppropData[House % Change], MATCH(1,(MemberOrgs_SortedTable[[#This Row],[Unique CFDA]] = BudgetAppropData[CFDA])*(SelectBudgetYear = BudgetAppropData[Fiscal Year]), 0)), "No Budget Data"), "")</f>
        <v/>
      </c>
      <c r="I63" s="12" t="str">
        <f>IF(MemberOrgs_SortedTable[[#This Row],[Unique CFDA]] = "", "", IFERROR(MemberOrgs_SortedTable[[#This Row],[FY 2018 Total]]*MemberOrgs_SortedTable[[#This Row],[House % Change]], "No Budget Data"))</f>
        <v/>
      </c>
      <c r="K63" s="12" t="str">
        <f>IF(MemberOrgs_SortedTable[[#This Row],[Unique CFDA]] = "", "", IFERROR(MemberOrgs_SortedTable[[#This Row],[FY 2018 Total]]*MemberOrgs_SortedTable[[#This Row],[Senate Budget]], "No Budget Data"))</f>
        <v/>
      </c>
      <c r="L63" t="str">
        <f>IF(MemberOrgs_SortedTable[[#This Row],[Unique CFDA]] = "", "", IF(ISNUMBER(MemberOrgs_SortedTable[[#This Row],[President $ Change]]), RANK(MemberOrgs_SortedTable[[#This Row],[President $ Change]], $G$4:$G$227)+COUNTIF($G$4:G63, G63)-1, 0))</f>
        <v/>
      </c>
      <c r="M63" t="str">
        <f>IFERROR((IF(MemberOrgs_SortedTable[[#This Row],[Sort 1]] = 0, COUNTIF($L$4:L63, 0), "")+MAX(MemberOrgs_SortedTable[Sort 1])), "")</f>
        <v/>
      </c>
      <c r="N63" t="str">
        <f>IF(MemberOrgs_SortedTable[[#This Row],[Sort 1]]&gt;0, MemberOrgs_SortedTable[[#This Row],[Sort 1]], MemberOrgs_SortedTable[[#This Row],[Sort 2]])</f>
        <v/>
      </c>
      <c r="P63">
        <v>60</v>
      </c>
      <c r="Q63" t="str">
        <f>IFERROR(INDEX(MemberOrgs_SortedTable[Unique CFDA], MATCH(Table7[[#This Row],[Desired Order]], MemberOrgs_SortedTable[Final Pres. Sort], 0)), "")</f>
        <v/>
      </c>
      <c r="R63" s="1" t="str">
        <f>IF(ISNUMBER(Table7[[#This Row],[CFDA]]), INDEX(MemberOrgs_Control[Row], MATCH(Table7[[#This Row],[Desired Order]], MemberOrgs_Control['#], 0)), "")</f>
        <v/>
      </c>
    </row>
    <row r="64" spans="1:18" x14ac:dyDescent="0.25">
      <c r="A64" t="str">
        <f>IF(OR(MemberOrgControl!$B67 = "", MemberOrgControl!$B67 &lt;0), "", INDEX(MemberOrgsData[CFDA], MemberOrgControl!$B67))</f>
        <v/>
      </c>
      <c r="C64" t="str">
        <f>IFERROR(INDEX(AllCFDAs[All CFDAs], MATCH(0, INDEX(COUNTIF($C$3:C63, AllCFDAs[All CFDAs]),),0)), "")</f>
        <v/>
      </c>
      <c r="D64" t="str">
        <f t="array" ref="D64">IFERROR(INDEX(MemberOrgsData[FEDERALPROGRAMNAME], MATCH(1, (SelectMemberOrgs = MemberOrgsData[Auditee Name])*(MemberOrgs_SortedTable[[#This Row],[Unique CFDA]]= MemberOrgsData[CFDA]), 0)), "")</f>
        <v/>
      </c>
      <c r="E64" s="13" t="str">
        <f t="array" ref="E64">IFERROR(IF(MemberOrgs_SortedTable[[#This Row],[Unique CFDA]]&lt;&gt; "", SUMIFS(MemberOrgsData[AMOUNT], MemberOrgsData[Auditee Name], SelectMemberOrgs, MemberOrgsData[CFDA], MemberOrgs_SortedTable[[#This Row],[Unique CFDA]], MemberOrgsData[AUDITYEAR], SelectFiscalYear), ""), "")</f>
        <v/>
      </c>
      <c r="F64" s="14" t="str">
        <f t="array" ref="F64">IF(ISNUMBER(MemberOrgs_SortedTable[[#This Row],[Unique CFDA]]), IFERROR(INDEX(BudgetAppropData[President % Change], MATCH(1, (MemberOrgs_SortedTable[[#This Row],[Unique CFDA]] = BudgetAppropData[CFDA])*(SelectBudgetYear = BudgetAppropData[Fiscal Year]), 0)), "No Budget Data"), "")</f>
        <v/>
      </c>
      <c r="G64" s="12" t="str">
        <f>IF(MemberOrgs_SortedTable[[#This Row],[Unique CFDA]] = "", "", IFERROR(MemberOrgs_SortedTable[[#This Row],[FY 2018 Total]]*MemberOrgs_SortedTable[[#This Row],[President % Change]], "No Budget Data"))</f>
        <v/>
      </c>
      <c r="H64" s="14" t="str">
        <f t="array" ref="H64">IF(ISNUMBER(MemberOrgs_SortedTable[[#This Row],[Unique CFDA]]), IFERROR(INDEX(BudgetAppropData[House % Change], MATCH(1,(MemberOrgs_SortedTable[[#This Row],[Unique CFDA]] = BudgetAppropData[CFDA])*(SelectBudgetYear = BudgetAppropData[Fiscal Year]), 0)), "No Budget Data"), "")</f>
        <v/>
      </c>
      <c r="I64" s="12" t="str">
        <f>IF(MemberOrgs_SortedTable[[#This Row],[Unique CFDA]] = "", "", IFERROR(MemberOrgs_SortedTable[[#This Row],[FY 2018 Total]]*MemberOrgs_SortedTable[[#This Row],[House % Change]], "No Budget Data"))</f>
        <v/>
      </c>
      <c r="K64" s="12" t="str">
        <f>IF(MemberOrgs_SortedTable[[#This Row],[Unique CFDA]] = "", "", IFERROR(MemberOrgs_SortedTable[[#This Row],[FY 2018 Total]]*MemberOrgs_SortedTable[[#This Row],[Senate Budget]], "No Budget Data"))</f>
        <v/>
      </c>
      <c r="L64" t="str">
        <f>IF(MemberOrgs_SortedTable[[#This Row],[Unique CFDA]] = "", "", IF(ISNUMBER(MemberOrgs_SortedTable[[#This Row],[President $ Change]]), RANK(MemberOrgs_SortedTable[[#This Row],[President $ Change]], $G$4:$G$227)+COUNTIF($G$4:G64, G64)-1, 0))</f>
        <v/>
      </c>
      <c r="M64" t="str">
        <f>IFERROR((IF(MemberOrgs_SortedTable[[#This Row],[Sort 1]] = 0, COUNTIF($L$4:L64, 0), "")+MAX(MemberOrgs_SortedTable[Sort 1])), "")</f>
        <v/>
      </c>
      <c r="N64" t="str">
        <f>IF(MemberOrgs_SortedTable[[#This Row],[Sort 1]]&gt;0, MemberOrgs_SortedTable[[#This Row],[Sort 1]], MemberOrgs_SortedTable[[#This Row],[Sort 2]])</f>
        <v/>
      </c>
      <c r="P64">
        <v>61</v>
      </c>
      <c r="Q64" t="str">
        <f>IFERROR(INDEX(MemberOrgs_SortedTable[Unique CFDA], MATCH(Table7[[#This Row],[Desired Order]], MemberOrgs_SortedTable[Final Pres. Sort], 0)), "")</f>
        <v/>
      </c>
      <c r="R64" s="1" t="str">
        <f>IF(ISNUMBER(Table7[[#This Row],[CFDA]]), INDEX(MemberOrgs_Control[Row], MATCH(Table7[[#This Row],[Desired Order]], MemberOrgs_Control['#], 0)), "")</f>
        <v/>
      </c>
    </row>
    <row r="65" spans="1:18" x14ac:dyDescent="0.25">
      <c r="A65" t="str">
        <f>IF(OR(MemberOrgControl!$B68 = "", MemberOrgControl!$B68 &lt;0), "", INDEX(MemberOrgsData[CFDA], MemberOrgControl!$B68))</f>
        <v/>
      </c>
      <c r="C65" t="str">
        <f>IFERROR(INDEX(AllCFDAs[All CFDAs], MATCH(0, INDEX(COUNTIF($C$3:C64, AllCFDAs[All CFDAs]),),0)), "")</f>
        <v/>
      </c>
      <c r="D65" t="str">
        <f t="array" ref="D65">IFERROR(INDEX(MemberOrgsData[FEDERALPROGRAMNAME], MATCH(1, (SelectMemberOrgs = MemberOrgsData[Auditee Name])*(MemberOrgs_SortedTable[[#This Row],[Unique CFDA]]= MemberOrgsData[CFDA]), 0)), "")</f>
        <v/>
      </c>
      <c r="E65" s="13" t="str">
        <f t="array" ref="E65">IFERROR(IF(MemberOrgs_SortedTable[[#This Row],[Unique CFDA]]&lt;&gt; "", SUMIFS(MemberOrgsData[AMOUNT], MemberOrgsData[Auditee Name], SelectMemberOrgs, MemberOrgsData[CFDA], MemberOrgs_SortedTable[[#This Row],[Unique CFDA]], MemberOrgsData[AUDITYEAR], SelectFiscalYear), ""), "")</f>
        <v/>
      </c>
      <c r="F65" s="14" t="str">
        <f t="array" ref="F65">IF(ISNUMBER(MemberOrgs_SortedTable[[#This Row],[Unique CFDA]]), IFERROR(INDEX(BudgetAppropData[President % Change], MATCH(1, (MemberOrgs_SortedTable[[#This Row],[Unique CFDA]] = BudgetAppropData[CFDA])*(SelectBudgetYear = BudgetAppropData[Fiscal Year]), 0)), "No Budget Data"), "")</f>
        <v/>
      </c>
      <c r="G65" s="12" t="str">
        <f>IF(MemberOrgs_SortedTable[[#This Row],[Unique CFDA]] = "", "", IFERROR(MemberOrgs_SortedTable[[#This Row],[FY 2018 Total]]*MemberOrgs_SortedTable[[#This Row],[President % Change]], "No Budget Data"))</f>
        <v/>
      </c>
      <c r="H65" s="14" t="str">
        <f t="array" ref="H65">IF(ISNUMBER(MemberOrgs_SortedTable[[#This Row],[Unique CFDA]]), IFERROR(INDEX(BudgetAppropData[House % Change], MATCH(1,(MemberOrgs_SortedTable[[#This Row],[Unique CFDA]] = BudgetAppropData[CFDA])*(SelectBudgetYear = BudgetAppropData[Fiscal Year]), 0)), "No Budget Data"), "")</f>
        <v/>
      </c>
      <c r="I65" s="12" t="str">
        <f>IF(MemberOrgs_SortedTable[[#This Row],[Unique CFDA]] = "", "", IFERROR(MemberOrgs_SortedTable[[#This Row],[FY 2018 Total]]*MemberOrgs_SortedTable[[#This Row],[House % Change]], "No Budget Data"))</f>
        <v/>
      </c>
      <c r="K65" s="12" t="str">
        <f>IF(MemberOrgs_SortedTable[[#This Row],[Unique CFDA]] = "", "", IFERROR(MemberOrgs_SortedTable[[#This Row],[FY 2018 Total]]*MemberOrgs_SortedTable[[#This Row],[Senate Budget]], "No Budget Data"))</f>
        <v/>
      </c>
      <c r="L65" t="str">
        <f>IF(MemberOrgs_SortedTable[[#This Row],[Unique CFDA]] = "", "", IF(ISNUMBER(MemberOrgs_SortedTable[[#This Row],[President $ Change]]), RANK(MemberOrgs_SortedTable[[#This Row],[President $ Change]], $G$4:$G$227)+COUNTIF($G$4:G65, G65)-1, 0))</f>
        <v/>
      </c>
      <c r="M65" t="str">
        <f>IFERROR((IF(MemberOrgs_SortedTable[[#This Row],[Sort 1]] = 0, COUNTIF($L$4:L65, 0), "")+MAX(MemberOrgs_SortedTable[Sort 1])), "")</f>
        <v/>
      </c>
      <c r="N65" t="str">
        <f>IF(MemberOrgs_SortedTable[[#This Row],[Sort 1]]&gt;0, MemberOrgs_SortedTable[[#This Row],[Sort 1]], MemberOrgs_SortedTable[[#This Row],[Sort 2]])</f>
        <v/>
      </c>
      <c r="P65">
        <v>62</v>
      </c>
      <c r="Q65" t="str">
        <f>IFERROR(INDEX(MemberOrgs_SortedTable[Unique CFDA], MATCH(Table7[[#This Row],[Desired Order]], MemberOrgs_SortedTable[Final Pres. Sort], 0)), "")</f>
        <v/>
      </c>
      <c r="R65" s="1" t="str">
        <f>IF(ISNUMBER(Table7[[#This Row],[CFDA]]), INDEX(MemberOrgs_Control[Row], MATCH(Table7[[#This Row],[Desired Order]], MemberOrgs_Control['#], 0)), "")</f>
        <v/>
      </c>
    </row>
    <row r="66" spans="1:18" x14ac:dyDescent="0.25">
      <c r="A66" t="str">
        <f>IF(OR(MemberOrgControl!$B69 = "", MemberOrgControl!$B69 &lt;0), "", INDEX(MemberOrgsData[CFDA], MemberOrgControl!$B69))</f>
        <v/>
      </c>
      <c r="C66" t="str">
        <f>IFERROR(INDEX(AllCFDAs[All CFDAs], MATCH(0, INDEX(COUNTIF($C$3:C65, AllCFDAs[All CFDAs]),),0)), "")</f>
        <v/>
      </c>
      <c r="D66" t="str">
        <f t="array" ref="D66">IFERROR(INDEX(MemberOrgsData[FEDERALPROGRAMNAME], MATCH(1, (SelectMemberOrgs = MemberOrgsData[Auditee Name])*(MemberOrgs_SortedTable[[#This Row],[Unique CFDA]]= MemberOrgsData[CFDA]), 0)), "")</f>
        <v/>
      </c>
      <c r="E66" s="13" t="str">
        <f t="array" ref="E66">IFERROR(IF(MemberOrgs_SortedTable[[#This Row],[Unique CFDA]]&lt;&gt; "", SUMIFS(MemberOrgsData[AMOUNT], MemberOrgsData[Auditee Name], SelectMemberOrgs, MemberOrgsData[CFDA], MemberOrgs_SortedTable[[#This Row],[Unique CFDA]], MemberOrgsData[AUDITYEAR], SelectFiscalYear), ""), "")</f>
        <v/>
      </c>
      <c r="F66" s="14" t="str">
        <f t="array" ref="F66">IF(ISNUMBER(MemberOrgs_SortedTable[[#This Row],[Unique CFDA]]), IFERROR(INDEX(BudgetAppropData[President % Change], MATCH(1, (MemberOrgs_SortedTable[[#This Row],[Unique CFDA]] = BudgetAppropData[CFDA])*(SelectBudgetYear = BudgetAppropData[Fiscal Year]), 0)), "No Budget Data"), "")</f>
        <v/>
      </c>
      <c r="G66" s="12" t="str">
        <f>IF(MemberOrgs_SortedTable[[#This Row],[Unique CFDA]] = "", "", IFERROR(MemberOrgs_SortedTable[[#This Row],[FY 2018 Total]]*MemberOrgs_SortedTable[[#This Row],[President % Change]], "No Budget Data"))</f>
        <v/>
      </c>
      <c r="H66" s="14" t="str">
        <f t="array" ref="H66">IF(ISNUMBER(MemberOrgs_SortedTable[[#This Row],[Unique CFDA]]), IFERROR(INDEX(BudgetAppropData[House % Change], MATCH(1,(MemberOrgs_SortedTable[[#This Row],[Unique CFDA]] = BudgetAppropData[CFDA])*(SelectBudgetYear = BudgetAppropData[Fiscal Year]), 0)), "No Budget Data"), "")</f>
        <v/>
      </c>
      <c r="I66" s="12" t="str">
        <f>IF(MemberOrgs_SortedTable[[#This Row],[Unique CFDA]] = "", "", IFERROR(MemberOrgs_SortedTable[[#This Row],[FY 2018 Total]]*MemberOrgs_SortedTable[[#This Row],[House % Change]], "No Budget Data"))</f>
        <v/>
      </c>
      <c r="K66" s="12" t="str">
        <f>IF(MemberOrgs_SortedTable[[#This Row],[Unique CFDA]] = "", "", IFERROR(MemberOrgs_SortedTable[[#This Row],[FY 2018 Total]]*MemberOrgs_SortedTable[[#This Row],[Senate Budget]], "No Budget Data"))</f>
        <v/>
      </c>
      <c r="L66" t="str">
        <f>IF(MemberOrgs_SortedTable[[#This Row],[Unique CFDA]] = "", "", IF(ISNUMBER(MemberOrgs_SortedTable[[#This Row],[President $ Change]]), RANK(MemberOrgs_SortedTable[[#This Row],[President $ Change]], $G$4:$G$227)+COUNTIF($G$4:G66, G66)-1, 0))</f>
        <v/>
      </c>
      <c r="M66" t="str">
        <f>IFERROR((IF(MemberOrgs_SortedTable[[#This Row],[Sort 1]] = 0, COUNTIF($L$4:L66, 0), "")+MAX(MemberOrgs_SortedTable[Sort 1])), "")</f>
        <v/>
      </c>
      <c r="N66" t="str">
        <f>IF(MemberOrgs_SortedTable[[#This Row],[Sort 1]]&gt;0, MemberOrgs_SortedTable[[#This Row],[Sort 1]], MemberOrgs_SortedTable[[#This Row],[Sort 2]])</f>
        <v/>
      </c>
      <c r="P66">
        <v>63</v>
      </c>
      <c r="Q66" t="str">
        <f>IFERROR(INDEX(MemberOrgs_SortedTable[Unique CFDA], MATCH(Table7[[#This Row],[Desired Order]], MemberOrgs_SortedTable[Final Pres. Sort], 0)), "")</f>
        <v/>
      </c>
      <c r="R66" s="1" t="str">
        <f>IF(ISNUMBER(Table7[[#This Row],[CFDA]]), INDEX(MemberOrgs_Control[Row], MATCH(Table7[[#This Row],[Desired Order]], MemberOrgs_Control['#], 0)), "")</f>
        <v/>
      </c>
    </row>
    <row r="67" spans="1:18" x14ac:dyDescent="0.25">
      <c r="A67" t="str">
        <f>IF(OR(MemberOrgControl!$B70 = "", MemberOrgControl!$B70 &lt;0), "", INDEX(MemberOrgsData[CFDA], MemberOrgControl!$B70))</f>
        <v/>
      </c>
      <c r="C67" t="str">
        <f>IFERROR(INDEX(AllCFDAs[All CFDAs], MATCH(0, INDEX(COUNTIF($C$3:C66, AllCFDAs[All CFDAs]),),0)), "")</f>
        <v/>
      </c>
      <c r="D67" t="str">
        <f t="array" ref="D67">IFERROR(INDEX(MemberOrgsData[FEDERALPROGRAMNAME], MATCH(1, (SelectMemberOrgs = MemberOrgsData[Auditee Name])*(MemberOrgs_SortedTable[[#This Row],[Unique CFDA]]= MemberOrgsData[CFDA]), 0)), "")</f>
        <v/>
      </c>
      <c r="E67" s="13" t="str">
        <f t="array" ref="E67">IFERROR(IF(MemberOrgs_SortedTable[[#This Row],[Unique CFDA]]&lt;&gt; "", SUMIFS(MemberOrgsData[AMOUNT], MemberOrgsData[Auditee Name], SelectMemberOrgs, MemberOrgsData[CFDA], MemberOrgs_SortedTable[[#This Row],[Unique CFDA]], MemberOrgsData[AUDITYEAR], SelectFiscalYear), ""), "")</f>
        <v/>
      </c>
      <c r="F67" s="14" t="str">
        <f t="array" ref="F67">IF(ISNUMBER(MemberOrgs_SortedTable[[#This Row],[Unique CFDA]]), IFERROR(INDEX(BudgetAppropData[President % Change], MATCH(1, (MemberOrgs_SortedTable[[#This Row],[Unique CFDA]] = BudgetAppropData[CFDA])*(SelectBudgetYear = BudgetAppropData[Fiscal Year]), 0)), "No Budget Data"), "")</f>
        <v/>
      </c>
      <c r="G67" s="12" t="str">
        <f>IF(MemberOrgs_SortedTable[[#This Row],[Unique CFDA]] = "", "", IFERROR(MemberOrgs_SortedTable[[#This Row],[FY 2018 Total]]*MemberOrgs_SortedTable[[#This Row],[President % Change]], "No Budget Data"))</f>
        <v/>
      </c>
      <c r="H67" s="14" t="str">
        <f t="array" ref="H67">IF(ISNUMBER(MemberOrgs_SortedTable[[#This Row],[Unique CFDA]]), IFERROR(INDEX(BudgetAppropData[House % Change], MATCH(1,(MemberOrgs_SortedTable[[#This Row],[Unique CFDA]] = BudgetAppropData[CFDA])*(SelectBudgetYear = BudgetAppropData[Fiscal Year]), 0)), "No Budget Data"), "")</f>
        <v/>
      </c>
      <c r="I67" s="12" t="str">
        <f>IF(MemberOrgs_SortedTable[[#This Row],[Unique CFDA]] = "", "", IFERROR(MemberOrgs_SortedTable[[#This Row],[FY 2018 Total]]*MemberOrgs_SortedTable[[#This Row],[House % Change]], "No Budget Data"))</f>
        <v/>
      </c>
      <c r="K67" s="12" t="str">
        <f>IF(MemberOrgs_SortedTable[[#This Row],[Unique CFDA]] = "", "", IFERROR(MemberOrgs_SortedTable[[#This Row],[FY 2018 Total]]*MemberOrgs_SortedTable[[#This Row],[Senate Budget]], "No Budget Data"))</f>
        <v/>
      </c>
      <c r="L67" t="str">
        <f>IF(MemberOrgs_SortedTable[[#This Row],[Unique CFDA]] = "", "", IF(ISNUMBER(MemberOrgs_SortedTable[[#This Row],[President $ Change]]), RANK(MemberOrgs_SortedTable[[#This Row],[President $ Change]], $G$4:$G$227)+COUNTIF($G$4:G67, G67)-1, 0))</f>
        <v/>
      </c>
      <c r="M67" t="str">
        <f>IFERROR((IF(MemberOrgs_SortedTable[[#This Row],[Sort 1]] = 0, COUNTIF($L$4:L67, 0), "")+MAX(MemberOrgs_SortedTable[Sort 1])), "")</f>
        <v/>
      </c>
      <c r="N67" t="str">
        <f>IF(MemberOrgs_SortedTable[[#This Row],[Sort 1]]&gt;0, MemberOrgs_SortedTable[[#This Row],[Sort 1]], MemberOrgs_SortedTable[[#This Row],[Sort 2]])</f>
        <v/>
      </c>
      <c r="P67">
        <v>64</v>
      </c>
      <c r="Q67" t="str">
        <f>IFERROR(INDEX(MemberOrgs_SortedTable[Unique CFDA], MATCH(Table7[[#This Row],[Desired Order]], MemberOrgs_SortedTable[Final Pres. Sort], 0)), "")</f>
        <v/>
      </c>
      <c r="R67" s="1" t="str">
        <f>IF(ISNUMBER(Table7[[#This Row],[CFDA]]), INDEX(MemberOrgs_Control[Row], MATCH(Table7[[#This Row],[Desired Order]], MemberOrgs_Control['#], 0)), "")</f>
        <v/>
      </c>
    </row>
    <row r="68" spans="1:18" x14ac:dyDescent="0.25">
      <c r="A68" t="str">
        <f>IF(OR(MemberOrgControl!$B71 = "", MemberOrgControl!$B71 &lt;0), "", INDEX(MemberOrgsData[CFDA], MemberOrgControl!$B71))</f>
        <v/>
      </c>
      <c r="C68" t="str">
        <f>IFERROR(INDEX(AllCFDAs[All CFDAs], MATCH(0, INDEX(COUNTIF($C$3:C67, AllCFDAs[All CFDAs]),),0)), "")</f>
        <v/>
      </c>
      <c r="D68" t="str">
        <f t="array" ref="D68">IFERROR(INDEX(MemberOrgsData[FEDERALPROGRAMNAME], MATCH(1, (SelectMemberOrgs = MemberOrgsData[Auditee Name])*(MemberOrgs_SortedTable[[#This Row],[Unique CFDA]]= MemberOrgsData[CFDA]), 0)), "")</f>
        <v/>
      </c>
      <c r="E68" s="13" t="str">
        <f t="array" ref="E68">IFERROR(IF(MemberOrgs_SortedTable[[#This Row],[Unique CFDA]]&lt;&gt; "", SUMIFS(MemberOrgsData[AMOUNT], MemberOrgsData[Auditee Name], SelectMemberOrgs, MemberOrgsData[CFDA], MemberOrgs_SortedTable[[#This Row],[Unique CFDA]], MemberOrgsData[AUDITYEAR], SelectFiscalYear), ""), "")</f>
        <v/>
      </c>
      <c r="F68" s="14" t="str">
        <f t="array" ref="F68">IF(ISNUMBER(MemberOrgs_SortedTable[[#This Row],[Unique CFDA]]), IFERROR(INDEX(BudgetAppropData[President % Change], MATCH(1, (MemberOrgs_SortedTable[[#This Row],[Unique CFDA]] = BudgetAppropData[CFDA])*(SelectBudgetYear = BudgetAppropData[Fiscal Year]), 0)), "No Budget Data"), "")</f>
        <v/>
      </c>
      <c r="G68" s="12" t="str">
        <f>IF(MemberOrgs_SortedTable[[#This Row],[Unique CFDA]] = "", "", IFERROR(MemberOrgs_SortedTable[[#This Row],[FY 2018 Total]]*MemberOrgs_SortedTable[[#This Row],[President % Change]], "No Budget Data"))</f>
        <v/>
      </c>
      <c r="H68" s="14" t="str">
        <f t="array" ref="H68">IF(ISNUMBER(MemberOrgs_SortedTable[[#This Row],[Unique CFDA]]), IFERROR(INDEX(BudgetAppropData[House % Change], MATCH(1,(MemberOrgs_SortedTable[[#This Row],[Unique CFDA]] = BudgetAppropData[CFDA])*(SelectBudgetYear = BudgetAppropData[Fiscal Year]), 0)), "No Budget Data"), "")</f>
        <v/>
      </c>
      <c r="I68" s="12" t="str">
        <f>IF(MemberOrgs_SortedTable[[#This Row],[Unique CFDA]] = "", "", IFERROR(MemberOrgs_SortedTable[[#This Row],[FY 2018 Total]]*MemberOrgs_SortedTable[[#This Row],[House % Change]], "No Budget Data"))</f>
        <v/>
      </c>
      <c r="K68" s="12" t="str">
        <f>IF(MemberOrgs_SortedTable[[#This Row],[Unique CFDA]] = "", "", IFERROR(MemberOrgs_SortedTable[[#This Row],[FY 2018 Total]]*MemberOrgs_SortedTable[[#This Row],[Senate Budget]], "No Budget Data"))</f>
        <v/>
      </c>
      <c r="L68" t="str">
        <f>IF(MemberOrgs_SortedTable[[#This Row],[Unique CFDA]] = "", "", IF(ISNUMBER(MemberOrgs_SortedTable[[#This Row],[President $ Change]]), RANK(MemberOrgs_SortedTable[[#This Row],[President $ Change]], $G$4:$G$227)+COUNTIF($G$4:G68, G68)-1, 0))</f>
        <v/>
      </c>
      <c r="M68" t="str">
        <f>IFERROR((IF(MemberOrgs_SortedTable[[#This Row],[Sort 1]] = 0, COUNTIF($L$4:L68, 0), "")+MAX(MemberOrgs_SortedTable[Sort 1])), "")</f>
        <v/>
      </c>
      <c r="N68" t="str">
        <f>IF(MemberOrgs_SortedTable[[#This Row],[Sort 1]]&gt;0, MemberOrgs_SortedTable[[#This Row],[Sort 1]], MemberOrgs_SortedTable[[#This Row],[Sort 2]])</f>
        <v/>
      </c>
      <c r="P68">
        <v>65</v>
      </c>
      <c r="Q68" t="str">
        <f>IFERROR(INDEX(MemberOrgs_SortedTable[Unique CFDA], MATCH(Table7[[#This Row],[Desired Order]], MemberOrgs_SortedTable[Final Pres. Sort], 0)), "")</f>
        <v/>
      </c>
      <c r="R68" s="1" t="str">
        <f>IF(ISNUMBER(Table7[[#This Row],[CFDA]]), INDEX(MemberOrgs_Control[Row], MATCH(Table7[[#This Row],[Desired Order]], MemberOrgs_Control['#], 0)), "")</f>
        <v/>
      </c>
    </row>
    <row r="69" spans="1:18" x14ac:dyDescent="0.25">
      <c r="A69" t="str">
        <f>IF(OR(MemberOrgControl!$B72 = "", MemberOrgControl!$B72 &lt;0), "", INDEX(MemberOrgsData[CFDA], MemberOrgControl!$B72))</f>
        <v/>
      </c>
      <c r="C69" t="str">
        <f>IFERROR(INDEX(AllCFDAs[All CFDAs], MATCH(0, INDEX(COUNTIF($C$3:C68, AllCFDAs[All CFDAs]),),0)), "")</f>
        <v/>
      </c>
      <c r="D69" t="str">
        <f t="array" ref="D69">IFERROR(INDEX(MemberOrgsData[FEDERALPROGRAMNAME], MATCH(1, (SelectMemberOrgs = MemberOrgsData[Auditee Name])*(MemberOrgs_SortedTable[[#This Row],[Unique CFDA]]= MemberOrgsData[CFDA]), 0)), "")</f>
        <v/>
      </c>
      <c r="E69" s="13" t="str">
        <f t="array" ref="E69">IFERROR(IF(MemberOrgs_SortedTable[[#This Row],[Unique CFDA]]&lt;&gt; "", SUMIFS(MemberOrgsData[AMOUNT], MemberOrgsData[Auditee Name], SelectMemberOrgs, MemberOrgsData[CFDA], MemberOrgs_SortedTable[[#This Row],[Unique CFDA]], MemberOrgsData[AUDITYEAR], SelectFiscalYear), ""), "")</f>
        <v/>
      </c>
      <c r="F69" s="14" t="str">
        <f t="array" ref="F69">IF(ISNUMBER(MemberOrgs_SortedTable[[#This Row],[Unique CFDA]]), IFERROR(INDEX(BudgetAppropData[President % Change], MATCH(1, (MemberOrgs_SortedTable[[#This Row],[Unique CFDA]] = BudgetAppropData[CFDA])*(SelectBudgetYear = BudgetAppropData[Fiscal Year]), 0)), "No Budget Data"), "")</f>
        <v/>
      </c>
      <c r="G69" s="12" t="str">
        <f>IF(MemberOrgs_SortedTable[[#This Row],[Unique CFDA]] = "", "", IFERROR(MemberOrgs_SortedTable[[#This Row],[FY 2018 Total]]*MemberOrgs_SortedTable[[#This Row],[President % Change]], "No Budget Data"))</f>
        <v/>
      </c>
      <c r="H69" s="14" t="str">
        <f t="array" ref="H69">IF(ISNUMBER(MemberOrgs_SortedTable[[#This Row],[Unique CFDA]]), IFERROR(INDEX(BudgetAppropData[House % Change], MATCH(1,(MemberOrgs_SortedTable[[#This Row],[Unique CFDA]] = BudgetAppropData[CFDA])*(SelectBudgetYear = BudgetAppropData[Fiscal Year]), 0)), "No Budget Data"), "")</f>
        <v/>
      </c>
      <c r="I69" s="12" t="str">
        <f>IF(MemberOrgs_SortedTable[[#This Row],[Unique CFDA]] = "", "", IFERROR(MemberOrgs_SortedTable[[#This Row],[FY 2018 Total]]*MemberOrgs_SortedTable[[#This Row],[House % Change]], "No Budget Data"))</f>
        <v/>
      </c>
      <c r="K69" s="12" t="str">
        <f>IF(MemberOrgs_SortedTable[[#This Row],[Unique CFDA]] = "", "", IFERROR(MemberOrgs_SortedTable[[#This Row],[FY 2018 Total]]*MemberOrgs_SortedTable[[#This Row],[Senate Budget]], "No Budget Data"))</f>
        <v/>
      </c>
      <c r="L69" t="str">
        <f>IF(MemberOrgs_SortedTable[[#This Row],[Unique CFDA]] = "", "", IF(ISNUMBER(MemberOrgs_SortedTable[[#This Row],[President $ Change]]), RANK(MemberOrgs_SortedTable[[#This Row],[President $ Change]], $G$4:$G$227)+COUNTIF($G$4:G69, G69)-1, 0))</f>
        <v/>
      </c>
      <c r="M69" t="str">
        <f>IFERROR((IF(MemberOrgs_SortedTable[[#This Row],[Sort 1]] = 0, COUNTIF($L$4:L69, 0), "")+MAX(MemberOrgs_SortedTable[Sort 1])), "")</f>
        <v/>
      </c>
      <c r="N69" t="str">
        <f>IF(MemberOrgs_SortedTable[[#This Row],[Sort 1]]&gt;0, MemberOrgs_SortedTable[[#This Row],[Sort 1]], MemberOrgs_SortedTable[[#This Row],[Sort 2]])</f>
        <v/>
      </c>
      <c r="P69">
        <v>66</v>
      </c>
      <c r="Q69" t="str">
        <f>IFERROR(INDEX(MemberOrgs_SortedTable[Unique CFDA], MATCH(Table7[[#This Row],[Desired Order]], MemberOrgs_SortedTable[Final Pres. Sort], 0)), "")</f>
        <v/>
      </c>
      <c r="R69" s="1" t="str">
        <f>IF(ISNUMBER(Table7[[#This Row],[CFDA]]), INDEX(MemberOrgs_Control[Row], MATCH(Table7[[#This Row],[Desired Order]], MemberOrgs_Control['#], 0)), "")</f>
        <v/>
      </c>
    </row>
    <row r="70" spans="1:18" x14ac:dyDescent="0.25">
      <c r="A70" t="str">
        <f>IF(OR(MemberOrgControl!$B73 = "", MemberOrgControl!$B73 &lt;0), "", INDEX(MemberOrgsData[CFDA], MemberOrgControl!$B73))</f>
        <v/>
      </c>
      <c r="C70" t="str">
        <f>IFERROR(INDEX(AllCFDAs[All CFDAs], MATCH(0, INDEX(COUNTIF($C$3:C69, AllCFDAs[All CFDAs]),),0)), "")</f>
        <v/>
      </c>
      <c r="D70" t="str">
        <f t="array" ref="D70">IFERROR(INDEX(MemberOrgsData[FEDERALPROGRAMNAME], MATCH(1, (SelectMemberOrgs = MemberOrgsData[Auditee Name])*(MemberOrgs_SortedTable[[#This Row],[Unique CFDA]]= MemberOrgsData[CFDA]), 0)), "")</f>
        <v/>
      </c>
      <c r="E70" s="13" t="str">
        <f t="array" ref="E70">IFERROR(IF(MemberOrgs_SortedTable[[#This Row],[Unique CFDA]]&lt;&gt; "", SUMIFS(MemberOrgsData[AMOUNT], MemberOrgsData[Auditee Name], SelectMemberOrgs, MemberOrgsData[CFDA], MemberOrgs_SortedTable[[#This Row],[Unique CFDA]], MemberOrgsData[AUDITYEAR], SelectFiscalYear), ""), "")</f>
        <v/>
      </c>
      <c r="F70" s="14" t="str">
        <f t="array" ref="F70">IF(ISNUMBER(MemberOrgs_SortedTable[[#This Row],[Unique CFDA]]), IFERROR(INDEX(BudgetAppropData[President % Change], MATCH(1, (MemberOrgs_SortedTable[[#This Row],[Unique CFDA]] = BudgetAppropData[CFDA])*(SelectBudgetYear = BudgetAppropData[Fiscal Year]), 0)), "No Budget Data"), "")</f>
        <v/>
      </c>
      <c r="G70" s="12" t="str">
        <f>IF(MemberOrgs_SortedTable[[#This Row],[Unique CFDA]] = "", "", IFERROR(MemberOrgs_SortedTable[[#This Row],[FY 2018 Total]]*MemberOrgs_SortedTable[[#This Row],[President % Change]], "No Budget Data"))</f>
        <v/>
      </c>
      <c r="H70" s="14" t="str">
        <f t="array" ref="H70">IF(ISNUMBER(MemberOrgs_SortedTable[[#This Row],[Unique CFDA]]), IFERROR(INDEX(BudgetAppropData[House % Change], MATCH(1,(MemberOrgs_SortedTable[[#This Row],[Unique CFDA]] = BudgetAppropData[CFDA])*(SelectBudgetYear = BudgetAppropData[Fiscal Year]), 0)), "No Budget Data"), "")</f>
        <v/>
      </c>
      <c r="I70" s="12" t="str">
        <f>IF(MemberOrgs_SortedTable[[#This Row],[Unique CFDA]] = "", "", IFERROR(MemberOrgs_SortedTable[[#This Row],[FY 2018 Total]]*MemberOrgs_SortedTable[[#This Row],[House % Change]], "No Budget Data"))</f>
        <v/>
      </c>
      <c r="K70" s="12" t="str">
        <f>IF(MemberOrgs_SortedTable[[#This Row],[Unique CFDA]] = "", "", IFERROR(MemberOrgs_SortedTable[[#This Row],[FY 2018 Total]]*MemberOrgs_SortedTable[[#This Row],[Senate Budget]], "No Budget Data"))</f>
        <v/>
      </c>
      <c r="L70" t="str">
        <f>IF(MemberOrgs_SortedTable[[#This Row],[Unique CFDA]] = "", "", IF(ISNUMBER(MemberOrgs_SortedTable[[#This Row],[President $ Change]]), RANK(MemberOrgs_SortedTable[[#This Row],[President $ Change]], $G$4:$G$227)+COUNTIF($G$4:G70, G70)-1, 0))</f>
        <v/>
      </c>
      <c r="M70" t="str">
        <f>IFERROR((IF(MemberOrgs_SortedTable[[#This Row],[Sort 1]] = 0, COUNTIF($L$4:L70, 0), "")+MAX(MemberOrgs_SortedTable[Sort 1])), "")</f>
        <v/>
      </c>
      <c r="N70" t="str">
        <f>IF(MemberOrgs_SortedTable[[#This Row],[Sort 1]]&gt;0, MemberOrgs_SortedTable[[#This Row],[Sort 1]], MemberOrgs_SortedTable[[#This Row],[Sort 2]])</f>
        <v/>
      </c>
      <c r="P70">
        <v>67</v>
      </c>
      <c r="Q70" t="str">
        <f>IFERROR(INDEX(MemberOrgs_SortedTable[Unique CFDA], MATCH(Table7[[#This Row],[Desired Order]], MemberOrgs_SortedTable[Final Pres. Sort], 0)), "")</f>
        <v/>
      </c>
      <c r="R70" s="1" t="str">
        <f>IF(ISNUMBER(Table7[[#This Row],[CFDA]]), INDEX(MemberOrgs_Control[Row], MATCH(Table7[[#This Row],[Desired Order]], MemberOrgs_Control['#], 0)), "")</f>
        <v/>
      </c>
    </row>
    <row r="71" spans="1:18" x14ac:dyDescent="0.25">
      <c r="A71" t="str">
        <f>IF(OR(MemberOrgControl!$B74 = "", MemberOrgControl!$B74 &lt;0), "", INDEX(MemberOrgsData[CFDA], MemberOrgControl!$B74))</f>
        <v/>
      </c>
      <c r="C71" t="str">
        <f>IFERROR(INDEX(AllCFDAs[All CFDAs], MATCH(0, INDEX(COUNTIF($C$3:C70, AllCFDAs[All CFDAs]),),0)), "")</f>
        <v/>
      </c>
      <c r="D71" t="str">
        <f t="array" ref="D71">IFERROR(INDEX(MemberOrgsData[FEDERALPROGRAMNAME], MATCH(1, (SelectMemberOrgs = MemberOrgsData[Auditee Name])*(MemberOrgs_SortedTable[[#This Row],[Unique CFDA]]= MemberOrgsData[CFDA]), 0)), "")</f>
        <v/>
      </c>
      <c r="E71" s="13" t="str">
        <f t="array" ref="E71">IFERROR(IF(MemberOrgs_SortedTable[[#This Row],[Unique CFDA]]&lt;&gt; "", SUMIFS(MemberOrgsData[AMOUNT], MemberOrgsData[Auditee Name], SelectMemberOrgs, MemberOrgsData[CFDA], MemberOrgs_SortedTable[[#This Row],[Unique CFDA]], MemberOrgsData[AUDITYEAR], SelectFiscalYear), ""), "")</f>
        <v/>
      </c>
      <c r="F71" s="14" t="str">
        <f t="array" ref="F71">IF(ISNUMBER(MemberOrgs_SortedTable[[#This Row],[Unique CFDA]]), IFERROR(INDEX(BudgetAppropData[President % Change], MATCH(1, (MemberOrgs_SortedTable[[#This Row],[Unique CFDA]] = BudgetAppropData[CFDA])*(SelectBudgetYear = BudgetAppropData[Fiscal Year]), 0)), "No Budget Data"), "")</f>
        <v/>
      </c>
      <c r="G71" s="12" t="str">
        <f>IF(MemberOrgs_SortedTable[[#This Row],[Unique CFDA]] = "", "", IFERROR(MemberOrgs_SortedTable[[#This Row],[FY 2018 Total]]*MemberOrgs_SortedTable[[#This Row],[President % Change]], "No Budget Data"))</f>
        <v/>
      </c>
      <c r="H71" s="14" t="str">
        <f t="array" ref="H71">IF(ISNUMBER(MemberOrgs_SortedTable[[#This Row],[Unique CFDA]]), IFERROR(INDEX(BudgetAppropData[House % Change], MATCH(1,(MemberOrgs_SortedTable[[#This Row],[Unique CFDA]] = BudgetAppropData[CFDA])*(SelectBudgetYear = BudgetAppropData[Fiscal Year]), 0)), "No Budget Data"), "")</f>
        <v/>
      </c>
      <c r="I71" s="12" t="str">
        <f>IF(MemberOrgs_SortedTable[[#This Row],[Unique CFDA]] = "", "", IFERROR(MemberOrgs_SortedTable[[#This Row],[FY 2018 Total]]*MemberOrgs_SortedTable[[#This Row],[House % Change]], "No Budget Data"))</f>
        <v/>
      </c>
      <c r="K71" s="12" t="str">
        <f>IF(MemberOrgs_SortedTable[[#This Row],[Unique CFDA]] = "", "", IFERROR(MemberOrgs_SortedTable[[#This Row],[FY 2018 Total]]*MemberOrgs_SortedTable[[#This Row],[Senate Budget]], "No Budget Data"))</f>
        <v/>
      </c>
      <c r="L71" t="str">
        <f>IF(MemberOrgs_SortedTable[[#This Row],[Unique CFDA]] = "", "", IF(ISNUMBER(MemberOrgs_SortedTable[[#This Row],[President $ Change]]), RANK(MemberOrgs_SortedTable[[#This Row],[President $ Change]], $G$4:$G$227)+COUNTIF($G$4:G71, G71)-1, 0))</f>
        <v/>
      </c>
      <c r="M71" t="str">
        <f>IFERROR((IF(MemberOrgs_SortedTable[[#This Row],[Sort 1]] = 0, COUNTIF($L$4:L71, 0), "")+MAX(MemberOrgs_SortedTable[Sort 1])), "")</f>
        <v/>
      </c>
      <c r="N71" t="str">
        <f>IF(MemberOrgs_SortedTable[[#This Row],[Sort 1]]&gt;0, MemberOrgs_SortedTable[[#This Row],[Sort 1]], MemberOrgs_SortedTable[[#This Row],[Sort 2]])</f>
        <v/>
      </c>
      <c r="P71">
        <v>68</v>
      </c>
      <c r="Q71" t="str">
        <f>IFERROR(INDEX(MemberOrgs_SortedTable[Unique CFDA], MATCH(Table7[[#This Row],[Desired Order]], MemberOrgs_SortedTable[Final Pres. Sort], 0)), "")</f>
        <v/>
      </c>
      <c r="R71" s="1" t="str">
        <f>IF(ISNUMBER(Table7[[#This Row],[CFDA]]), INDEX(MemberOrgs_Control[Row], MATCH(Table7[[#This Row],[Desired Order]], MemberOrgs_Control['#], 0)), "")</f>
        <v/>
      </c>
    </row>
    <row r="72" spans="1:18" x14ac:dyDescent="0.25">
      <c r="A72" t="str">
        <f>IF(OR(MemberOrgControl!$B75 = "", MemberOrgControl!$B75 &lt;0), "", INDEX(MemberOrgsData[CFDA], MemberOrgControl!$B75))</f>
        <v/>
      </c>
      <c r="C72" t="str">
        <f>IFERROR(INDEX(AllCFDAs[All CFDAs], MATCH(0, INDEX(COUNTIF($C$3:C71, AllCFDAs[All CFDAs]),),0)), "")</f>
        <v/>
      </c>
      <c r="D72" t="str">
        <f t="array" ref="D72">IFERROR(INDEX(MemberOrgsData[FEDERALPROGRAMNAME], MATCH(1, (SelectMemberOrgs = MemberOrgsData[Auditee Name])*(MemberOrgs_SortedTable[[#This Row],[Unique CFDA]]= MemberOrgsData[CFDA]), 0)), "")</f>
        <v/>
      </c>
      <c r="E72" s="13" t="str">
        <f t="array" ref="E72">IFERROR(IF(MemberOrgs_SortedTable[[#This Row],[Unique CFDA]]&lt;&gt; "", SUMIFS(MemberOrgsData[AMOUNT], MemberOrgsData[Auditee Name], SelectMemberOrgs, MemberOrgsData[CFDA], MemberOrgs_SortedTable[[#This Row],[Unique CFDA]], MemberOrgsData[AUDITYEAR], SelectFiscalYear), ""), "")</f>
        <v/>
      </c>
      <c r="F72" s="14" t="str">
        <f t="array" ref="F72">IF(ISNUMBER(MemberOrgs_SortedTable[[#This Row],[Unique CFDA]]), IFERROR(INDEX(BudgetAppropData[President % Change], MATCH(1, (MemberOrgs_SortedTable[[#This Row],[Unique CFDA]] = BudgetAppropData[CFDA])*(SelectBudgetYear = BudgetAppropData[Fiscal Year]), 0)), "No Budget Data"), "")</f>
        <v/>
      </c>
      <c r="G72" s="12" t="str">
        <f>IF(MemberOrgs_SortedTable[[#This Row],[Unique CFDA]] = "", "", IFERROR(MemberOrgs_SortedTable[[#This Row],[FY 2018 Total]]*MemberOrgs_SortedTable[[#This Row],[President % Change]], "No Budget Data"))</f>
        <v/>
      </c>
      <c r="H72" s="14" t="str">
        <f t="array" ref="H72">IF(ISNUMBER(MemberOrgs_SortedTable[[#This Row],[Unique CFDA]]), IFERROR(INDEX(BudgetAppropData[House % Change], MATCH(1,(MemberOrgs_SortedTable[[#This Row],[Unique CFDA]] = BudgetAppropData[CFDA])*(SelectBudgetYear = BudgetAppropData[Fiscal Year]), 0)), "No Budget Data"), "")</f>
        <v/>
      </c>
      <c r="I72" s="12" t="str">
        <f>IF(MemberOrgs_SortedTable[[#This Row],[Unique CFDA]] = "", "", IFERROR(MemberOrgs_SortedTable[[#This Row],[FY 2018 Total]]*MemberOrgs_SortedTable[[#This Row],[House % Change]], "No Budget Data"))</f>
        <v/>
      </c>
      <c r="K72" s="12" t="str">
        <f>IF(MemberOrgs_SortedTable[[#This Row],[Unique CFDA]] = "", "", IFERROR(MemberOrgs_SortedTable[[#This Row],[FY 2018 Total]]*MemberOrgs_SortedTable[[#This Row],[Senate Budget]], "No Budget Data"))</f>
        <v/>
      </c>
      <c r="L72" t="str">
        <f>IF(MemberOrgs_SortedTable[[#This Row],[Unique CFDA]] = "", "", IF(ISNUMBER(MemberOrgs_SortedTable[[#This Row],[President $ Change]]), RANK(MemberOrgs_SortedTable[[#This Row],[President $ Change]], $G$4:$G$227)+COUNTIF($G$4:G72, G72)-1, 0))</f>
        <v/>
      </c>
      <c r="M72" t="str">
        <f>IFERROR((IF(MemberOrgs_SortedTable[[#This Row],[Sort 1]] = 0, COUNTIF($L$4:L72, 0), "")+MAX(MemberOrgs_SortedTable[Sort 1])), "")</f>
        <v/>
      </c>
      <c r="N72" t="str">
        <f>IF(MemberOrgs_SortedTable[[#This Row],[Sort 1]]&gt;0, MemberOrgs_SortedTable[[#This Row],[Sort 1]], MemberOrgs_SortedTable[[#This Row],[Sort 2]])</f>
        <v/>
      </c>
      <c r="P72">
        <v>69</v>
      </c>
      <c r="Q72" t="str">
        <f>IFERROR(INDEX(MemberOrgs_SortedTable[Unique CFDA], MATCH(Table7[[#This Row],[Desired Order]], MemberOrgs_SortedTable[Final Pres. Sort], 0)), "")</f>
        <v/>
      </c>
      <c r="R72" s="1" t="str">
        <f>IF(ISNUMBER(Table7[[#This Row],[CFDA]]), INDEX(MemberOrgs_Control[Row], MATCH(Table7[[#This Row],[Desired Order]], MemberOrgs_Control['#], 0)), "")</f>
        <v/>
      </c>
    </row>
    <row r="73" spans="1:18" x14ac:dyDescent="0.25">
      <c r="A73" t="str">
        <f>IF(OR(MemberOrgControl!$B76 = "", MemberOrgControl!$B76 &lt;0), "", INDEX(MemberOrgsData[CFDA], MemberOrgControl!$B76))</f>
        <v/>
      </c>
      <c r="C73" t="str">
        <f>IFERROR(INDEX(AllCFDAs[All CFDAs], MATCH(0, INDEX(COUNTIF($C$3:C72, AllCFDAs[All CFDAs]),),0)), "")</f>
        <v/>
      </c>
      <c r="D73" t="str">
        <f t="array" ref="D73">IFERROR(INDEX(MemberOrgsData[FEDERALPROGRAMNAME], MATCH(1, (SelectMemberOrgs = MemberOrgsData[Auditee Name])*(MemberOrgs_SortedTable[[#This Row],[Unique CFDA]]= MemberOrgsData[CFDA]), 0)), "")</f>
        <v/>
      </c>
      <c r="E73" s="13" t="str">
        <f t="array" ref="E73">IFERROR(IF(MemberOrgs_SortedTable[[#This Row],[Unique CFDA]]&lt;&gt; "", SUMIFS(MemberOrgsData[AMOUNT], MemberOrgsData[Auditee Name], SelectMemberOrgs, MemberOrgsData[CFDA], MemberOrgs_SortedTable[[#This Row],[Unique CFDA]], MemberOrgsData[AUDITYEAR], SelectFiscalYear), ""), "")</f>
        <v/>
      </c>
      <c r="F73" s="14" t="str">
        <f t="array" ref="F73">IF(ISNUMBER(MemberOrgs_SortedTable[[#This Row],[Unique CFDA]]), IFERROR(INDEX(BudgetAppropData[President % Change], MATCH(1, (MemberOrgs_SortedTable[[#This Row],[Unique CFDA]] = BudgetAppropData[CFDA])*(SelectBudgetYear = BudgetAppropData[Fiscal Year]), 0)), "No Budget Data"), "")</f>
        <v/>
      </c>
      <c r="G73" s="12" t="str">
        <f>IF(MemberOrgs_SortedTable[[#This Row],[Unique CFDA]] = "", "", IFERROR(MemberOrgs_SortedTable[[#This Row],[FY 2018 Total]]*MemberOrgs_SortedTable[[#This Row],[President % Change]], "No Budget Data"))</f>
        <v/>
      </c>
      <c r="H73" s="14" t="str">
        <f t="array" ref="H73">IF(ISNUMBER(MemberOrgs_SortedTable[[#This Row],[Unique CFDA]]), IFERROR(INDEX(BudgetAppropData[House % Change], MATCH(1,(MemberOrgs_SortedTable[[#This Row],[Unique CFDA]] = BudgetAppropData[CFDA])*(SelectBudgetYear = BudgetAppropData[Fiscal Year]), 0)), "No Budget Data"), "")</f>
        <v/>
      </c>
      <c r="I73" s="12" t="str">
        <f>IF(MemberOrgs_SortedTable[[#This Row],[Unique CFDA]] = "", "", IFERROR(MemberOrgs_SortedTable[[#This Row],[FY 2018 Total]]*MemberOrgs_SortedTable[[#This Row],[House % Change]], "No Budget Data"))</f>
        <v/>
      </c>
      <c r="K73" s="12" t="str">
        <f>IF(MemberOrgs_SortedTable[[#This Row],[Unique CFDA]] = "", "", IFERROR(MemberOrgs_SortedTable[[#This Row],[FY 2018 Total]]*MemberOrgs_SortedTable[[#This Row],[Senate Budget]], "No Budget Data"))</f>
        <v/>
      </c>
      <c r="L73" t="str">
        <f>IF(MemberOrgs_SortedTable[[#This Row],[Unique CFDA]] = "", "", IF(ISNUMBER(MemberOrgs_SortedTable[[#This Row],[President $ Change]]), RANK(MemberOrgs_SortedTable[[#This Row],[President $ Change]], $G$4:$G$227)+COUNTIF($G$4:G73, G73)-1, 0))</f>
        <v/>
      </c>
      <c r="M73" t="str">
        <f>IFERROR((IF(MemberOrgs_SortedTable[[#This Row],[Sort 1]] = 0, COUNTIF($L$4:L73, 0), "")+MAX(MemberOrgs_SortedTable[Sort 1])), "")</f>
        <v/>
      </c>
      <c r="N73" t="str">
        <f>IF(MemberOrgs_SortedTable[[#This Row],[Sort 1]]&gt;0, MemberOrgs_SortedTable[[#This Row],[Sort 1]], MemberOrgs_SortedTable[[#This Row],[Sort 2]])</f>
        <v/>
      </c>
      <c r="P73">
        <v>70</v>
      </c>
      <c r="Q73" t="str">
        <f>IFERROR(INDEX(MemberOrgs_SortedTable[Unique CFDA], MATCH(Table7[[#This Row],[Desired Order]], MemberOrgs_SortedTable[Final Pres. Sort], 0)), "")</f>
        <v/>
      </c>
      <c r="R73" s="1" t="str">
        <f>IF(ISNUMBER(Table7[[#This Row],[CFDA]]), INDEX(MemberOrgs_Control[Row], MATCH(Table7[[#This Row],[Desired Order]], MemberOrgs_Control['#], 0)), "")</f>
        <v/>
      </c>
    </row>
    <row r="74" spans="1:18" x14ac:dyDescent="0.25">
      <c r="A74" t="str">
        <f>IF(OR(MemberOrgControl!$B77 = "", MemberOrgControl!$B77 &lt;0), "", INDEX(MemberOrgsData[CFDA], MemberOrgControl!$B77))</f>
        <v/>
      </c>
      <c r="C74" t="str">
        <f>IFERROR(INDEX(AllCFDAs[All CFDAs], MATCH(0, INDEX(COUNTIF($C$3:C73, AllCFDAs[All CFDAs]),),0)), "")</f>
        <v/>
      </c>
      <c r="D74" t="str">
        <f t="array" ref="D74">IFERROR(INDEX(MemberOrgsData[FEDERALPROGRAMNAME], MATCH(1, (SelectMemberOrgs = MemberOrgsData[Auditee Name])*(MemberOrgs_SortedTable[[#This Row],[Unique CFDA]]= MemberOrgsData[CFDA]), 0)), "")</f>
        <v/>
      </c>
      <c r="E74" s="13" t="str">
        <f t="array" ref="E74">IFERROR(IF(MemberOrgs_SortedTable[[#This Row],[Unique CFDA]]&lt;&gt; "", SUMIFS(MemberOrgsData[AMOUNT], MemberOrgsData[Auditee Name], SelectMemberOrgs, MemberOrgsData[CFDA], MemberOrgs_SortedTable[[#This Row],[Unique CFDA]], MemberOrgsData[AUDITYEAR], SelectFiscalYear), ""), "")</f>
        <v/>
      </c>
      <c r="F74" s="14" t="str">
        <f t="array" ref="F74">IF(ISNUMBER(MemberOrgs_SortedTable[[#This Row],[Unique CFDA]]), IFERROR(INDEX(BudgetAppropData[President % Change], MATCH(1, (MemberOrgs_SortedTable[[#This Row],[Unique CFDA]] = BudgetAppropData[CFDA])*(SelectBudgetYear = BudgetAppropData[Fiscal Year]), 0)), "No Budget Data"), "")</f>
        <v/>
      </c>
      <c r="G74" s="12" t="str">
        <f>IF(MemberOrgs_SortedTable[[#This Row],[Unique CFDA]] = "", "", IFERROR(MemberOrgs_SortedTable[[#This Row],[FY 2018 Total]]*MemberOrgs_SortedTable[[#This Row],[President % Change]], "No Budget Data"))</f>
        <v/>
      </c>
      <c r="H74" s="14" t="str">
        <f t="array" ref="H74">IF(ISNUMBER(MemberOrgs_SortedTable[[#This Row],[Unique CFDA]]), IFERROR(INDEX(BudgetAppropData[House % Change], MATCH(1,(MemberOrgs_SortedTable[[#This Row],[Unique CFDA]] = BudgetAppropData[CFDA])*(SelectBudgetYear = BudgetAppropData[Fiscal Year]), 0)), "No Budget Data"), "")</f>
        <v/>
      </c>
      <c r="I74" s="12" t="str">
        <f>IF(MemberOrgs_SortedTable[[#This Row],[Unique CFDA]] = "", "", IFERROR(MemberOrgs_SortedTable[[#This Row],[FY 2018 Total]]*MemberOrgs_SortedTable[[#This Row],[House % Change]], "No Budget Data"))</f>
        <v/>
      </c>
      <c r="K74" s="12" t="str">
        <f>IF(MemberOrgs_SortedTable[[#This Row],[Unique CFDA]] = "", "", IFERROR(MemberOrgs_SortedTable[[#This Row],[FY 2018 Total]]*MemberOrgs_SortedTable[[#This Row],[Senate Budget]], "No Budget Data"))</f>
        <v/>
      </c>
      <c r="L74" t="str">
        <f>IF(MemberOrgs_SortedTable[[#This Row],[Unique CFDA]] = "", "", IF(ISNUMBER(MemberOrgs_SortedTable[[#This Row],[President $ Change]]), RANK(MemberOrgs_SortedTable[[#This Row],[President $ Change]], $G$4:$G$227)+COUNTIF($G$4:G74, G74)-1, 0))</f>
        <v/>
      </c>
      <c r="M74" t="str">
        <f>IFERROR((IF(MemberOrgs_SortedTable[[#This Row],[Sort 1]] = 0, COUNTIF($L$4:L74, 0), "")+MAX(MemberOrgs_SortedTable[Sort 1])), "")</f>
        <v/>
      </c>
      <c r="N74" t="str">
        <f>IF(MemberOrgs_SortedTable[[#This Row],[Sort 1]]&gt;0, MemberOrgs_SortedTable[[#This Row],[Sort 1]], MemberOrgs_SortedTable[[#This Row],[Sort 2]])</f>
        <v/>
      </c>
      <c r="P74">
        <v>71</v>
      </c>
      <c r="Q74" t="str">
        <f>IFERROR(INDEX(MemberOrgs_SortedTable[Unique CFDA], MATCH(Table7[[#This Row],[Desired Order]], MemberOrgs_SortedTable[Final Pres. Sort], 0)), "")</f>
        <v/>
      </c>
      <c r="R74" s="1" t="str">
        <f>IF(ISNUMBER(Table7[[#This Row],[CFDA]]), INDEX(MemberOrgs_Control[Row], MATCH(Table7[[#This Row],[Desired Order]], MemberOrgs_Control['#], 0)), "")</f>
        <v/>
      </c>
    </row>
    <row r="75" spans="1:18" x14ac:dyDescent="0.25">
      <c r="A75" t="str">
        <f>IF(OR(MemberOrgControl!$B78 = "", MemberOrgControl!$B78 &lt;0), "", INDEX(MemberOrgsData[CFDA], MemberOrgControl!$B78))</f>
        <v/>
      </c>
      <c r="C75" t="str">
        <f>IFERROR(INDEX(AllCFDAs[All CFDAs], MATCH(0, INDEX(COUNTIF($C$3:C74, AllCFDAs[All CFDAs]),),0)), "")</f>
        <v/>
      </c>
      <c r="D75" t="str">
        <f t="array" ref="D75">IFERROR(INDEX(MemberOrgsData[FEDERALPROGRAMNAME], MATCH(1, (SelectMemberOrgs = MemberOrgsData[Auditee Name])*(MemberOrgs_SortedTable[[#This Row],[Unique CFDA]]= MemberOrgsData[CFDA]), 0)), "")</f>
        <v/>
      </c>
      <c r="E75" s="13" t="str">
        <f t="array" ref="E75">IFERROR(IF(MemberOrgs_SortedTable[[#This Row],[Unique CFDA]]&lt;&gt; "", SUMIFS(MemberOrgsData[AMOUNT], MemberOrgsData[Auditee Name], SelectMemberOrgs, MemberOrgsData[CFDA], MemberOrgs_SortedTable[[#This Row],[Unique CFDA]], MemberOrgsData[AUDITYEAR], SelectFiscalYear), ""), "")</f>
        <v/>
      </c>
      <c r="F75" s="14" t="str">
        <f t="array" ref="F75">IF(ISNUMBER(MemberOrgs_SortedTable[[#This Row],[Unique CFDA]]), IFERROR(INDEX(BudgetAppropData[President % Change], MATCH(1, (MemberOrgs_SortedTable[[#This Row],[Unique CFDA]] = BudgetAppropData[CFDA])*(SelectBudgetYear = BudgetAppropData[Fiscal Year]), 0)), "No Budget Data"), "")</f>
        <v/>
      </c>
      <c r="G75" s="12" t="str">
        <f>IF(MemberOrgs_SortedTable[[#This Row],[Unique CFDA]] = "", "", IFERROR(MemberOrgs_SortedTable[[#This Row],[FY 2018 Total]]*MemberOrgs_SortedTable[[#This Row],[President % Change]], "No Budget Data"))</f>
        <v/>
      </c>
      <c r="H75" s="14" t="str">
        <f t="array" ref="H75">IF(ISNUMBER(MemberOrgs_SortedTable[[#This Row],[Unique CFDA]]), IFERROR(INDEX(BudgetAppropData[House % Change], MATCH(1,(MemberOrgs_SortedTable[[#This Row],[Unique CFDA]] = BudgetAppropData[CFDA])*(SelectBudgetYear = BudgetAppropData[Fiscal Year]), 0)), "No Budget Data"), "")</f>
        <v/>
      </c>
      <c r="I75" s="12" t="str">
        <f>IF(MemberOrgs_SortedTable[[#This Row],[Unique CFDA]] = "", "", IFERROR(MemberOrgs_SortedTable[[#This Row],[FY 2018 Total]]*MemberOrgs_SortedTable[[#This Row],[House % Change]], "No Budget Data"))</f>
        <v/>
      </c>
      <c r="K75" s="12" t="str">
        <f>IF(MemberOrgs_SortedTable[[#This Row],[Unique CFDA]] = "", "", IFERROR(MemberOrgs_SortedTable[[#This Row],[FY 2018 Total]]*MemberOrgs_SortedTable[[#This Row],[Senate Budget]], "No Budget Data"))</f>
        <v/>
      </c>
      <c r="L75" t="str">
        <f>IF(MemberOrgs_SortedTable[[#This Row],[Unique CFDA]] = "", "", IF(ISNUMBER(MemberOrgs_SortedTable[[#This Row],[President $ Change]]), RANK(MemberOrgs_SortedTable[[#This Row],[President $ Change]], $G$4:$G$227)+COUNTIF($G$4:G75, G75)-1, 0))</f>
        <v/>
      </c>
      <c r="M75" t="str">
        <f>IFERROR((IF(MemberOrgs_SortedTable[[#This Row],[Sort 1]] = 0, COUNTIF($L$4:L75, 0), "")+MAX(MemberOrgs_SortedTable[Sort 1])), "")</f>
        <v/>
      </c>
      <c r="N75" t="str">
        <f>IF(MemberOrgs_SortedTable[[#This Row],[Sort 1]]&gt;0, MemberOrgs_SortedTable[[#This Row],[Sort 1]], MemberOrgs_SortedTable[[#This Row],[Sort 2]])</f>
        <v/>
      </c>
      <c r="P75">
        <v>72</v>
      </c>
      <c r="Q75" t="str">
        <f>IFERROR(INDEX(MemberOrgs_SortedTable[Unique CFDA], MATCH(Table7[[#This Row],[Desired Order]], MemberOrgs_SortedTable[Final Pres. Sort], 0)), "")</f>
        <v/>
      </c>
      <c r="R75" s="1" t="str">
        <f>IF(ISNUMBER(Table7[[#This Row],[CFDA]]), INDEX(MemberOrgs_Control[Row], MATCH(Table7[[#This Row],[Desired Order]], MemberOrgs_Control['#], 0)), "")</f>
        <v/>
      </c>
    </row>
    <row r="76" spans="1:18" x14ac:dyDescent="0.25">
      <c r="A76" t="str">
        <f>IF(OR(MemberOrgControl!$B79 = "", MemberOrgControl!$B79 &lt;0), "", INDEX(MemberOrgsData[CFDA], MemberOrgControl!$B79))</f>
        <v/>
      </c>
      <c r="C76" t="str">
        <f>IFERROR(INDEX(AllCFDAs[All CFDAs], MATCH(0, INDEX(COUNTIF($C$3:C75, AllCFDAs[All CFDAs]),),0)), "")</f>
        <v/>
      </c>
      <c r="D76" t="str">
        <f t="array" ref="D76">IFERROR(INDEX(MemberOrgsData[FEDERALPROGRAMNAME], MATCH(1, (SelectMemberOrgs = MemberOrgsData[Auditee Name])*(MemberOrgs_SortedTable[[#This Row],[Unique CFDA]]= MemberOrgsData[CFDA]), 0)), "")</f>
        <v/>
      </c>
      <c r="E76" s="13" t="str">
        <f t="array" ref="E76">IFERROR(IF(MemberOrgs_SortedTable[[#This Row],[Unique CFDA]]&lt;&gt; "", SUMIFS(MemberOrgsData[AMOUNT], MemberOrgsData[Auditee Name], SelectMemberOrgs, MemberOrgsData[CFDA], MemberOrgs_SortedTable[[#This Row],[Unique CFDA]], MemberOrgsData[AUDITYEAR], SelectFiscalYear), ""), "")</f>
        <v/>
      </c>
      <c r="F76" s="14" t="str">
        <f t="array" ref="F76">IF(ISNUMBER(MemberOrgs_SortedTable[[#This Row],[Unique CFDA]]), IFERROR(INDEX(BudgetAppropData[President % Change], MATCH(1, (MemberOrgs_SortedTable[[#This Row],[Unique CFDA]] = BudgetAppropData[CFDA])*(SelectBudgetYear = BudgetAppropData[Fiscal Year]), 0)), "No Budget Data"), "")</f>
        <v/>
      </c>
      <c r="G76" s="12" t="str">
        <f>IF(MemberOrgs_SortedTable[[#This Row],[Unique CFDA]] = "", "", IFERROR(MemberOrgs_SortedTable[[#This Row],[FY 2018 Total]]*MemberOrgs_SortedTable[[#This Row],[President % Change]], "No Budget Data"))</f>
        <v/>
      </c>
      <c r="H76" s="14" t="str">
        <f t="array" ref="H76">IF(ISNUMBER(MemberOrgs_SortedTable[[#This Row],[Unique CFDA]]), IFERROR(INDEX(BudgetAppropData[House % Change], MATCH(1,(MemberOrgs_SortedTable[[#This Row],[Unique CFDA]] = BudgetAppropData[CFDA])*(SelectBudgetYear = BudgetAppropData[Fiscal Year]), 0)), "No Budget Data"), "")</f>
        <v/>
      </c>
      <c r="I76" s="12" t="str">
        <f>IF(MemberOrgs_SortedTable[[#This Row],[Unique CFDA]] = "", "", IFERROR(MemberOrgs_SortedTable[[#This Row],[FY 2018 Total]]*MemberOrgs_SortedTable[[#This Row],[House % Change]], "No Budget Data"))</f>
        <v/>
      </c>
      <c r="K76" s="12" t="str">
        <f>IF(MemberOrgs_SortedTable[[#This Row],[Unique CFDA]] = "", "", IFERROR(MemberOrgs_SortedTable[[#This Row],[FY 2018 Total]]*MemberOrgs_SortedTable[[#This Row],[Senate Budget]], "No Budget Data"))</f>
        <v/>
      </c>
      <c r="L76" t="str">
        <f>IF(MemberOrgs_SortedTable[[#This Row],[Unique CFDA]] = "", "", IF(ISNUMBER(MemberOrgs_SortedTable[[#This Row],[President $ Change]]), RANK(MemberOrgs_SortedTable[[#This Row],[President $ Change]], $G$4:$G$227)+COUNTIF($G$4:G76, G76)-1, 0))</f>
        <v/>
      </c>
      <c r="M76" t="str">
        <f>IFERROR((IF(MemberOrgs_SortedTable[[#This Row],[Sort 1]] = 0, COUNTIF($L$4:L76, 0), "")+MAX(MemberOrgs_SortedTable[Sort 1])), "")</f>
        <v/>
      </c>
      <c r="N76" t="str">
        <f>IF(MemberOrgs_SortedTable[[#This Row],[Sort 1]]&gt;0, MemberOrgs_SortedTable[[#This Row],[Sort 1]], MemberOrgs_SortedTable[[#This Row],[Sort 2]])</f>
        <v/>
      </c>
      <c r="P76">
        <v>73</v>
      </c>
      <c r="Q76" t="str">
        <f>IFERROR(INDEX(MemberOrgs_SortedTable[Unique CFDA], MATCH(Table7[[#This Row],[Desired Order]], MemberOrgs_SortedTable[Final Pres. Sort], 0)), "")</f>
        <v/>
      </c>
      <c r="R76" s="1" t="str">
        <f>IF(ISNUMBER(Table7[[#This Row],[CFDA]]), INDEX(MemberOrgs_Control[Row], MATCH(Table7[[#This Row],[Desired Order]], MemberOrgs_Control['#], 0)), "")</f>
        <v/>
      </c>
    </row>
    <row r="77" spans="1:18" x14ac:dyDescent="0.25">
      <c r="A77" t="str">
        <f>IF(OR(MemberOrgControl!$B80 = "", MemberOrgControl!$B80 &lt;0), "", INDEX(MemberOrgsData[CFDA], MemberOrgControl!$B80))</f>
        <v/>
      </c>
      <c r="C77" t="str">
        <f>IFERROR(INDEX(AllCFDAs[All CFDAs], MATCH(0, INDEX(COUNTIF($C$3:C76, AllCFDAs[All CFDAs]),),0)), "")</f>
        <v/>
      </c>
      <c r="D77" t="str">
        <f t="array" ref="D77">IFERROR(INDEX(MemberOrgsData[FEDERALPROGRAMNAME], MATCH(1, (SelectMemberOrgs = MemberOrgsData[Auditee Name])*(MemberOrgs_SortedTable[[#This Row],[Unique CFDA]]= MemberOrgsData[CFDA]), 0)), "")</f>
        <v/>
      </c>
      <c r="E77" s="13" t="str">
        <f t="array" ref="E77">IFERROR(IF(MemberOrgs_SortedTable[[#This Row],[Unique CFDA]]&lt;&gt; "", SUMIFS(MemberOrgsData[AMOUNT], MemberOrgsData[Auditee Name], SelectMemberOrgs, MemberOrgsData[CFDA], MemberOrgs_SortedTable[[#This Row],[Unique CFDA]], MemberOrgsData[AUDITYEAR], SelectFiscalYear), ""), "")</f>
        <v/>
      </c>
      <c r="F77" s="14" t="str">
        <f t="array" ref="F77">IF(ISNUMBER(MemberOrgs_SortedTable[[#This Row],[Unique CFDA]]), IFERROR(INDEX(BudgetAppropData[President % Change], MATCH(1, (MemberOrgs_SortedTable[[#This Row],[Unique CFDA]] = BudgetAppropData[CFDA])*(SelectBudgetYear = BudgetAppropData[Fiscal Year]), 0)), "No Budget Data"), "")</f>
        <v/>
      </c>
      <c r="G77" s="12" t="str">
        <f>IF(MemberOrgs_SortedTable[[#This Row],[Unique CFDA]] = "", "", IFERROR(MemberOrgs_SortedTable[[#This Row],[FY 2018 Total]]*MemberOrgs_SortedTable[[#This Row],[President % Change]], "No Budget Data"))</f>
        <v/>
      </c>
      <c r="H77" s="14" t="str">
        <f t="array" ref="H77">IF(ISNUMBER(MemberOrgs_SortedTable[[#This Row],[Unique CFDA]]), IFERROR(INDEX(BudgetAppropData[House % Change], MATCH(1,(MemberOrgs_SortedTable[[#This Row],[Unique CFDA]] = BudgetAppropData[CFDA])*(SelectBudgetYear = BudgetAppropData[Fiscal Year]), 0)), "No Budget Data"), "")</f>
        <v/>
      </c>
      <c r="I77" s="12" t="str">
        <f>IF(MemberOrgs_SortedTable[[#This Row],[Unique CFDA]] = "", "", IFERROR(MemberOrgs_SortedTable[[#This Row],[FY 2018 Total]]*MemberOrgs_SortedTable[[#This Row],[House % Change]], "No Budget Data"))</f>
        <v/>
      </c>
      <c r="K77" s="12" t="str">
        <f>IF(MemberOrgs_SortedTable[[#This Row],[Unique CFDA]] = "", "", IFERROR(MemberOrgs_SortedTable[[#This Row],[FY 2018 Total]]*MemberOrgs_SortedTable[[#This Row],[Senate Budget]], "No Budget Data"))</f>
        <v/>
      </c>
      <c r="L77" t="str">
        <f>IF(MemberOrgs_SortedTable[[#This Row],[Unique CFDA]] = "", "", IF(ISNUMBER(MemberOrgs_SortedTable[[#This Row],[President $ Change]]), RANK(MemberOrgs_SortedTable[[#This Row],[President $ Change]], $G$4:$G$227)+COUNTIF($G$4:G77, G77)-1, 0))</f>
        <v/>
      </c>
      <c r="M77" t="str">
        <f>IFERROR((IF(MemberOrgs_SortedTable[[#This Row],[Sort 1]] = 0, COUNTIF($L$4:L77, 0), "")+MAX(MemberOrgs_SortedTable[Sort 1])), "")</f>
        <v/>
      </c>
      <c r="N77" t="str">
        <f>IF(MemberOrgs_SortedTable[[#This Row],[Sort 1]]&gt;0, MemberOrgs_SortedTable[[#This Row],[Sort 1]], MemberOrgs_SortedTable[[#This Row],[Sort 2]])</f>
        <v/>
      </c>
      <c r="P77">
        <v>74</v>
      </c>
      <c r="Q77" t="str">
        <f>IFERROR(INDEX(MemberOrgs_SortedTable[Unique CFDA], MATCH(Table7[[#This Row],[Desired Order]], MemberOrgs_SortedTable[Final Pres. Sort], 0)), "")</f>
        <v/>
      </c>
      <c r="R77" s="1" t="str">
        <f>IF(ISNUMBER(Table7[[#This Row],[CFDA]]), INDEX(MemberOrgs_Control[Row], MATCH(Table7[[#This Row],[Desired Order]], MemberOrgs_Control['#], 0)), "")</f>
        <v/>
      </c>
    </row>
    <row r="78" spans="1:18" x14ac:dyDescent="0.25">
      <c r="A78" t="str">
        <f>IF(OR(MemberOrgControl!$B81 = "", MemberOrgControl!$B81 &lt;0), "", INDEX(MemberOrgsData[CFDA], MemberOrgControl!$B81))</f>
        <v/>
      </c>
      <c r="C78" t="str">
        <f>IFERROR(INDEX(AllCFDAs[All CFDAs], MATCH(0, INDEX(COUNTIF($C$3:C77, AllCFDAs[All CFDAs]),),0)), "")</f>
        <v/>
      </c>
      <c r="D78" t="str">
        <f t="array" ref="D78">IFERROR(INDEX(MemberOrgsData[FEDERALPROGRAMNAME], MATCH(1, (SelectMemberOrgs = MemberOrgsData[Auditee Name])*(MemberOrgs_SortedTable[[#This Row],[Unique CFDA]]= MemberOrgsData[CFDA]), 0)), "")</f>
        <v/>
      </c>
      <c r="E78" s="13" t="str">
        <f t="array" ref="E78">IFERROR(IF(MemberOrgs_SortedTable[[#This Row],[Unique CFDA]]&lt;&gt; "", SUMIFS(MemberOrgsData[AMOUNT], MemberOrgsData[Auditee Name], SelectMemberOrgs, MemberOrgsData[CFDA], MemberOrgs_SortedTable[[#This Row],[Unique CFDA]], MemberOrgsData[AUDITYEAR], SelectFiscalYear), ""), "")</f>
        <v/>
      </c>
      <c r="F78" s="14" t="str">
        <f t="array" ref="F78">IF(ISNUMBER(MemberOrgs_SortedTable[[#This Row],[Unique CFDA]]), IFERROR(INDEX(BudgetAppropData[President % Change], MATCH(1, (MemberOrgs_SortedTable[[#This Row],[Unique CFDA]] = BudgetAppropData[CFDA])*(SelectBudgetYear = BudgetAppropData[Fiscal Year]), 0)), "No Budget Data"), "")</f>
        <v/>
      </c>
      <c r="G78" s="12" t="str">
        <f>IF(MemberOrgs_SortedTable[[#This Row],[Unique CFDA]] = "", "", IFERROR(MemberOrgs_SortedTable[[#This Row],[FY 2018 Total]]*MemberOrgs_SortedTable[[#This Row],[President % Change]], "No Budget Data"))</f>
        <v/>
      </c>
      <c r="H78" s="14" t="str">
        <f t="array" ref="H78">IF(ISNUMBER(MemberOrgs_SortedTable[[#This Row],[Unique CFDA]]), IFERROR(INDEX(BudgetAppropData[House % Change], MATCH(1,(MemberOrgs_SortedTable[[#This Row],[Unique CFDA]] = BudgetAppropData[CFDA])*(SelectBudgetYear = BudgetAppropData[Fiscal Year]), 0)), "No Budget Data"), "")</f>
        <v/>
      </c>
      <c r="I78" s="12" t="str">
        <f>IF(MemberOrgs_SortedTable[[#This Row],[Unique CFDA]] = "", "", IFERROR(MemberOrgs_SortedTable[[#This Row],[FY 2018 Total]]*MemberOrgs_SortedTable[[#This Row],[House % Change]], "No Budget Data"))</f>
        <v/>
      </c>
      <c r="K78" s="12" t="str">
        <f>IF(MemberOrgs_SortedTable[[#This Row],[Unique CFDA]] = "", "", IFERROR(MemberOrgs_SortedTable[[#This Row],[FY 2018 Total]]*MemberOrgs_SortedTable[[#This Row],[Senate Budget]], "No Budget Data"))</f>
        <v/>
      </c>
      <c r="L78" t="str">
        <f>IF(MemberOrgs_SortedTable[[#This Row],[Unique CFDA]] = "", "", IF(ISNUMBER(MemberOrgs_SortedTable[[#This Row],[President $ Change]]), RANK(MemberOrgs_SortedTable[[#This Row],[President $ Change]], $G$4:$G$227)+COUNTIF($G$4:G78, G78)-1, 0))</f>
        <v/>
      </c>
      <c r="M78" t="str">
        <f>IFERROR((IF(MemberOrgs_SortedTable[[#This Row],[Sort 1]] = 0, COUNTIF($L$4:L78, 0), "")+MAX(MemberOrgs_SortedTable[Sort 1])), "")</f>
        <v/>
      </c>
      <c r="N78" t="str">
        <f>IF(MemberOrgs_SortedTable[[#This Row],[Sort 1]]&gt;0, MemberOrgs_SortedTable[[#This Row],[Sort 1]], MemberOrgs_SortedTable[[#This Row],[Sort 2]])</f>
        <v/>
      </c>
      <c r="P78">
        <v>75</v>
      </c>
      <c r="Q78" t="str">
        <f>IFERROR(INDEX(MemberOrgs_SortedTable[Unique CFDA], MATCH(Table7[[#This Row],[Desired Order]], MemberOrgs_SortedTable[Final Pres. Sort], 0)), "")</f>
        <v/>
      </c>
      <c r="R78" s="1" t="str">
        <f>IF(ISNUMBER(Table7[[#This Row],[CFDA]]), INDEX(MemberOrgs_Control[Row], MATCH(Table7[[#This Row],[Desired Order]], MemberOrgs_Control['#], 0)), "")</f>
        <v/>
      </c>
    </row>
    <row r="79" spans="1:18" x14ac:dyDescent="0.25">
      <c r="A79" t="str">
        <f>IF(OR(MemberOrgControl!$B82 = "", MemberOrgControl!$B82 &lt;0), "", INDEX(MemberOrgsData[CFDA], MemberOrgControl!$B82))</f>
        <v/>
      </c>
      <c r="C79" t="str">
        <f>IFERROR(INDEX(AllCFDAs[All CFDAs], MATCH(0, INDEX(COUNTIF($C$3:C78, AllCFDAs[All CFDAs]),),0)), "")</f>
        <v/>
      </c>
      <c r="D79" t="str">
        <f t="array" ref="D79">IFERROR(INDEX(MemberOrgsData[FEDERALPROGRAMNAME], MATCH(1, (SelectMemberOrgs = MemberOrgsData[Auditee Name])*(MemberOrgs_SortedTable[[#This Row],[Unique CFDA]]= MemberOrgsData[CFDA]), 0)), "")</f>
        <v/>
      </c>
      <c r="E79" s="13" t="str">
        <f t="array" ref="E79">IFERROR(IF(MemberOrgs_SortedTable[[#This Row],[Unique CFDA]]&lt;&gt; "", SUMIFS(MemberOrgsData[AMOUNT], MemberOrgsData[Auditee Name], SelectMemberOrgs, MemberOrgsData[CFDA], MemberOrgs_SortedTable[[#This Row],[Unique CFDA]], MemberOrgsData[AUDITYEAR], SelectFiscalYear), ""), "")</f>
        <v/>
      </c>
      <c r="F79" s="14" t="str">
        <f t="array" ref="F79">IF(ISNUMBER(MemberOrgs_SortedTable[[#This Row],[Unique CFDA]]), IFERROR(INDEX(BudgetAppropData[President % Change], MATCH(1, (MemberOrgs_SortedTable[[#This Row],[Unique CFDA]] = BudgetAppropData[CFDA])*(SelectBudgetYear = BudgetAppropData[Fiscal Year]), 0)), "No Budget Data"), "")</f>
        <v/>
      </c>
      <c r="G79" s="12" t="str">
        <f>IF(MemberOrgs_SortedTable[[#This Row],[Unique CFDA]] = "", "", IFERROR(MemberOrgs_SortedTable[[#This Row],[FY 2018 Total]]*MemberOrgs_SortedTable[[#This Row],[President % Change]], "No Budget Data"))</f>
        <v/>
      </c>
      <c r="H79" s="14" t="str">
        <f t="array" ref="H79">IF(ISNUMBER(MemberOrgs_SortedTable[[#This Row],[Unique CFDA]]), IFERROR(INDEX(BudgetAppropData[House % Change], MATCH(1,(MemberOrgs_SortedTable[[#This Row],[Unique CFDA]] = BudgetAppropData[CFDA])*(SelectBudgetYear = BudgetAppropData[Fiscal Year]), 0)), "No Budget Data"), "")</f>
        <v/>
      </c>
      <c r="I79" s="12" t="str">
        <f>IF(MemberOrgs_SortedTable[[#This Row],[Unique CFDA]] = "", "", IFERROR(MemberOrgs_SortedTable[[#This Row],[FY 2018 Total]]*MemberOrgs_SortedTable[[#This Row],[House % Change]], "No Budget Data"))</f>
        <v/>
      </c>
      <c r="K79" s="12" t="str">
        <f>IF(MemberOrgs_SortedTable[[#This Row],[Unique CFDA]] = "", "", IFERROR(MemberOrgs_SortedTable[[#This Row],[FY 2018 Total]]*MemberOrgs_SortedTable[[#This Row],[Senate Budget]], "No Budget Data"))</f>
        <v/>
      </c>
      <c r="L79" t="str">
        <f>IF(MemberOrgs_SortedTable[[#This Row],[Unique CFDA]] = "", "", IF(ISNUMBER(MemberOrgs_SortedTable[[#This Row],[President $ Change]]), RANK(MemberOrgs_SortedTable[[#This Row],[President $ Change]], $G$4:$G$227)+COUNTIF($G$4:G79, G79)-1, 0))</f>
        <v/>
      </c>
      <c r="M79" t="str">
        <f>IFERROR((IF(MemberOrgs_SortedTable[[#This Row],[Sort 1]] = 0, COUNTIF($L$4:L79, 0), "")+MAX(MemberOrgs_SortedTable[Sort 1])), "")</f>
        <v/>
      </c>
      <c r="N79" t="str">
        <f>IF(MemberOrgs_SortedTable[[#This Row],[Sort 1]]&gt;0, MemberOrgs_SortedTable[[#This Row],[Sort 1]], MemberOrgs_SortedTable[[#This Row],[Sort 2]])</f>
        <v/>
      </c>
      <c r="P79">
        <v>76</v>
      </c>
      <c r="Q79" t="str">
        <f>IFERROR(INDEX(MemberOrgs_SortedTable[Unique CFDA], MATCH(Table7[[#This Row],[Desired Order]], MemberOrgs_SortedTable[Final Pres. Sort], 0)), "")</f>
        <v/>
      </c>
      <c r="R79" s="1" t="str">
        <f>IF(ISNUMBER(Table7[[#This Row],[CFDA]]), INDEX(MemberOrgs_Control[Row], MATCH(Table7[[#This Row],[Desired Order]], MemberOrgs_Control['#], 0)), "")</f>
        <v/>
      </c>
    </row>
    <row r="80" spans="1:18" x14ac:dyDescent="0.25">
      <c r="A80" t="str">
        <f>IF(OR(MemberOrgControl!$B83 = "", MemberOrgControl!$B83 &lt;0), "", INDEX(MemberOrgsData[CFDA], MemberOrgControl!$B83))</f>
        <v/>
      </c>
      <c r="C80" t="str">
        <f>IFERROR(INDEX(AllCFDAs[All CFDAs], MATCH(0, INDEX(COUNTIF($C$3:C79, AllCFDAs[All CFDAs]),),0)), "")</f>
        <v/>
      </c>
      <c r="D80" t="str">
        <f t="array" ref="D80">IFERROR(INDEX(MemberOrgsData[FEDERALPROGRAMNAME], MATCH(1, (SelectMemberOrgs = MemberOrgsData[Auditee Name])*(MemberOrgs_SortedTable[[#This Row],[Unique CFDA]]= MemberOrgsData[CFDA]), 0)), "")</f>
        <v/>
      </c>
      <c r="E80" s="13" t="str">
        <f t="array" ref="E80">IFERROR(IF(MemberOrgs_SortedTable[[#This Row],[Unique CFDA]]&lt;&gt; "", SUMIFS(MemberOrgsData[AMOUNT], MemberOrgsData[Auditee Name], SelectMemberOrgs, MemberOrgsData[CFDA], MemberOrgs_SortedTable[[#This Row],[Unique CFDA]], MemberOrgsData[AUDITYEAR], SelectFiscalYear), ""), "")</f>
        <v/>
      </c>
      <c r="F80" s="14" t="str">
        <f t="array" ref="F80">IF(ISNUMBER(MemberOrgs_SortedTable[[#This Row],[Unique CFDA]]), IFERROR(INDEX(BudgetAppropData[President % Change], MATCH(1, (MemberOrgs_SortedTable[[#This Row],[Unique CFDA]] = BudgetAppropData[CFDA])*(SelectBudgetYear = BudgetAppropData[Fiscal Year]), 0)), "No Budget Data"), "")</f>
        <v/>
      </c>
      <c r="G80" s="12" t="str">
        <f>IF(MemberOrgs_SortedTable[[#This Row],[Unique CFDA]] = "", "", IFERROR(MemberOrgs_SortedTable[[#This Row],[FY 2018 Total]]*MemberOrgs_SortedTable[[#This Row],[President % Change]], "No Budget Data"))</f>
        <v/>
      </c>
      <c r="H80" s="14" t="str">
        <f t="array" ref="H80">IF(ISNUMBER(MemberOrgs_SortedTable[[#This Row],[Unique CFDA]]), IFERROR(INDEX(BudgetAppropData[House % Change], MATCH(1,(MemberOrgs_SortedTable[[#This Row],[Unique CFDA]] = BudgetAppropData[CFDA])*(SelectBudgetYear = BudgetAppropData[Fiscal Year]), 0)), "No Budget Data"), "")</f>
        <v/>
      </c>
      <c r="I80" s="12" t="str">
        <f>IF(MemberOrgs_SortedTable[[#This Row],[Unique CFDA]] = "", "", IFERROR(MemberOrgs_SortedTable[[#This Row],[FY 2018 Total]]*MemberOrgs_SortedTable[[#This Row],[House % Change]], "No Budget Data"))</f>
        <v/>
      </c>
      <c r="K80" s="12" t="str">
        <f>IF(MemberOrgs_SortedTable[[#This Row],[Unique CFDA]] = "", "", IFERROR(MemberOrgs_SortedTable[[#This Row],[FY 2018 Total]]*MemberOrgs_SortedTable[[#This Row],[Senate Budget]], "No Budget Data"))</f>
        <v/>
      </c>
      <c r="L80" t="str">
        <f>IF(MemberOrgs_SortedTable[[#This Row],[Unique CFDA]] = "", "", IF(ISNUMBER(MemberOrgs_SortedTable[[#This Row],[President $ Change]]), RANK(MemberOrgs_SortedTable[[#This Row],[President $ Change]], $G$4:$G$227)+COUNTIF($G$4:G80, G80)-1, 0))</f>
        <v/>
      </c>
      <c r="M80" t="str">
        <f>IFERROR((IF(MemberOrgs_SortedTable[[#This Row],[Sort 1]] = 0, COUNTIF($L$4:L80, 0), "")+MAX(MemberOrgs_SortedTable[Sort 1])), "")</f>
        <v/>
      </c>
      <c r="N80" t="str">
        <f>IF(MemberOrgs_SortedTable[[#This Row],[Sort 1]]&gt;0, MemberOrgs_SortedTable[[#This Row],[Sort 1]], MemberOrgs_SortedTable[[#This Row],[Sort 2]])</f>
        <v/>
      </c>
      <c r="P80">
        <v>77</v>
      </c>
      <c r="Q80" t="str">
        <f>IFERROR(INDEX(MemberOrgs_SortedTable[Unique CFDA], MATCH(Table7[[#This Row],[Desired Order]], MemberOrgs_SortedTable[Final Pres. Sort], 0)), "")</f>
        <v/>
      </c>
      <c r="R80" s="1" t="str">
        <f>IF(ISNUMBER(Table7[[#This Row],[CFDA]]), INDEX(MemberOrgs_Control[Row], MATCH(Table7[[#This Row],[Desired Order]], MemberOrgs_Control['#], 0)), "")</f>
        <v/>
      </c>
    </row>
    <row r="81" spans="1:18" x14ac:dyDescent="0.25">
      <c r="A81" t="str">
        <f>IF(OR(MemberOrgControl!$B84 = "", MemberOrgControl!$B84 &lt;0), "", INDEX(MemberOrgsData[CFDA], MemberOrgControl!$B84))</f>
        <v/>
      </c>
      <c r="C81" t="str">
        <f>IFERROR(INDEX(AllCFDAs[All CFDAs], MATCH(0, INDEX(COUNTIF($C$3:C80, AllCFDAs[All CFDAs]),),0)), "")</f>
        <v/>
      </c>
      <c r="D81" t="str">
        <f t="array" ref="D81">IFERROR(INDEX(MemberOrgsData[FEDERALPROGRAMNAME], MATCH(1, (SelectMemberOrgs = MemberOrgsData[Auditee Name])*(MemberOrgs_SortedTable[[#This Row],[Unique CFDA]]= MemberOrgsData[CFDA]), 0)), "")</f>
        <v/>
      </c>
      <c r="E81" s="13" t="str">
        <f t="array" ref="E81">IFERROR(IF(MemberOrgs_SortedTable[[#This Row],[Unique CFDA]]&lt;&gt; "", SUMIFS(MemberOrgsData[AMOUNT], MemberOrgsData[Auditee Name], SelectMemberOrgs, MemberOrgsData[CFDA], MemberOrgs_SortedTable[[#This Row],[Unique CFDA]], MemberOrgsData[AUDITYEAR], SelectFiscalYear), ""), "")</f>
        <v/>
      </c>
      <c r="F81" s="14" t="str">
        <f t="array" ref="F81">IF(ISNUMBER(MemberOrgs_SortedTable[[#This Row],[Unique CFDA]]), IFERROR(INDEX(BudgetAppropData[President % Change], MATCH(1, (MemberOrgs_SortedTable[[#This Row],[Unique CFDA]] = BudgetAppropData[CFDA])*(SelectBudgetYear = BudgetAppropData[Fiscal Year]), 0)), "No Budget Data"), "")</f>
        <v/>
      </c>
      <c r="G81" s="12" t="str">
        <f>IF(MemberOrgs_SortedTable[[#This Row],[Unique CFDA]] = "", "", IFERROR(MemberOrgs_SortedTable[[#This Row],[FY 2018 Total]]*MemberOrgs_SortedTable[[#This Row],[President % Change]], "No Budget Data"))</f>
        <v/>
      </c>
      <c r="H81" s="14" t="str">
        <f t="array" ref="H81">IF(ISNUMBER(MemberOrgs_SortedTable[[#This Row],[Unique CFDA]]), IFERROR(INDEX(BudgetAppropData[House % Change], MATCH(1,(MemberOrgs_SortedTable[[#This Row],[Unique CFDA]] = BudgetAppropData[CFDA])*(SelectBudgetYear = BudgetAppropData[Fiscal Year]), 0)), "No Budget Data"), "")</f>
        <v/>
      </c>
      <c r="I81" s="12" t="str">
        <f>IF(MemberOrgs_SortedTable[[#This Row],[Unique CFDA]] = "", "", IFERROR(MemberOrgs_SortedTable[[#This Row],[FY 2018 Total]]*MemberOrgs_SortedTable[[#This Row],[House % Change]], "No Budget Data"))</f>
        <v/>
      </c>
      <c r="K81" s="12" t="str">
        <f>IF(MemberOrgs_SortedTable[[#This Row],[Unique CFDA]] = "", "", IFERROR(MemberOrgs_SortedTable[[#This Row],[FY 2018 Total]]*MemberOrgs_SortedTable[[#This Row],[Senate Budget]], "No Budget Data"))</f>
        <v/>
      </c>
      <c r="L81" t="str">
        <f>IF(MemberOrgs_SortedTable[[#This Row],[Unique CFDA]] = "", "", IF(ISNUMBER(MemberOrgs_SortedTable[[#This Row],[President $ Change]]), RANK(MemberOrgs_SortedTable[[#This Row],[President $ Change]], $G$4:$G$227)+COUNTIF($G$4:G81, G81)-1, 0))</f>
        <v/>
      </c>
      <c r="M81" t="str">
        <f>IFERROR((IF(MemberOrgs_SortedTable[[#This Row],[Sort 1]] = 0, COUNTIF($L$4:L81, 0), "")+MAX(MemberOrgs_SortedTable[Sort 1])), "")</f>
        <v/>
      </c>
      <c r="N81" t="str">
        <f>IF(MemberOrgs_SortedTable[[#This Row],[Sort 1]]&gt;0, MemberOrgs_SortedTable[[#This Row],[Sort 1]], MemberOrgs_SortedTable[[#This Row],[Sort 2]])</f>
        <v/>
      </c>
      <c r="P81">
        <v>78</v>
      </c>
      <c r="Q81" t="str">
        <f>IFERROR(INDEX(MemberOrgs_SortedTable[Unique CFDA], MATCH(Table7[[#This Row],[Desired Order]], MemberOrgs_SortedTable[Final Pres. Sort], 0)), "")</f>
        <v/>
      </c>
      <c r="R81" s="1" t="str">
        <f>IF(ISNUMBER(Table7[[#This Row],[CFDA]]), INDEX(MemberOrgs_Control[Row], MATCH(Table7[[#This Row],[Desired Order]], MemberOrgs_Control['#], 0)), "")</f>
        <v/>
      </c>
    </row>
    <row r="82" spans="1:18" x14ac:dyDescent="0.25">
      <c r="A82" t="str">
        <f>IF(OR(MemberOrgControl!$B85 = "", MemberOrgControl!$B85 &lt;0), "", INDEX(MemberOrgsData[CFDA], MemberOrgControl!$B85))</f>
        <v/>
      </c>
      <c r="C82" t="str">
        <f>IFERROR(INDEX(AllCFDAs[All CFDAs], MATCH(0, INDEX(COUNTIF($C$3:C81, AllCFDAs[All CFDAs]),),0)), "")</f>
        <v/>
      </c>
      <c r="D82" t="str">
        <f t="array" ref="D82">IFERROR(INDEX(MemberOrgsData[FEDERALPROGRAMNAME], MATCH(1, (SelectMemberOrgs = MemberOrgsData[Auditee Name])*(MemberOrgs_SortedTable[[#This Row],[Unique CFDA]]= MemberOrgsData[CFDA]), 0)), "")</f>
        <v/>
      </c>
      <c r="E82" s="13" t="str">
        <f t="array" ref="E82">IFERROR(IF(MemberOrgs_SortedTable[[#This Row],[Unique CFDA]]&lt;&gt; "", SUMIFS(MemberOrgsData[AMOUNT], MemberOrgsData[Auditee Name], SelectMemberOrgs, MemberOrgsData[CFDA], MemberOrgs_SortedTable[[#This Row],[Unique CFDA]], MemberOrgsData[AUDITYEAR], SelectFiscalYear), ""), "")</f>
        <v/>
      </c>
      <c r="F82" s="14" t="str">
        <f t="array" ref="F82">IF(ISNUMBER(MemberOrgs_SortedTable[[#This Row],[Unique CFDA]]), IFERROR(INDEX(BudgetAppropData[President % Change], MATCH(1, (MemberOrgs_SortedTable[[#This Row],[Unique CFDA]] = BudgetAppropData[CFDA])*(SelectBudgetYear = BudgetAppropData[Fiscal Year]), 0)), "No Budget Data"), "")</f>
        <v/>
      </c>
      <c r="G82" s="12" t="str">
        <f>IF(MemberOrgs_SortedTable[[#This Row],[Unique CFDA]] = "", "", IFERROR(MemberOrgs_SortedTable[[#This Row],[FY 2018 Total]]*MemberOrgs_SortedTable[[#This Row],[President % Change]], "No Budget Data"))</f>
        <v/>
      </c>
      <c r="H82" s="14" t="str">
        <f t="array" ref="H82">IF(ISNUMBER(MemberOrgs_SortedTable[[#This Row],[Unique CFDA]]), IFERROR(INDEX(BudgetAppropData[House % Change], MATCH(1,(MemberOrgs_SortedTable[[#This Row],[Unique CFDA]] = BudgetAppropData[CFDA])*(SelectBudgetYear = BudgetAppropData[Fiscal Year]), 0)), "No Budget Data"), "")</f>
        <v/>
      </c>
      <c r="I82" s="12" t="str">
        <f>IF(MemberOrgs_SortedTable[[#This Row],[Unique CFDA]] = "", "", IFERROR(MemberOrgs_SortedTable[[#This Row],[FY 2018 Total]]*MemberOrgs_SortedTable[[#This Row],[House % Change]], "No Budget Data"))</f>
        <v/>
      </c>
      <c r="K82" s="12" t="str">
        <f>IF(MemberOrgs_SortedTable[[#This Row],[Unique CFDA]] = "", "", IFERROR(MemberOrgs_SortedTable[[#This Row],[FY 2018 Total]]*MemberOrgs_SortedTable[[#This Row],[Senate Budget]], "No Budget Data"))</f>
        <v/>
      </c>
      <c r="L82" t="str">
        <f>IF(MemberOrgs_SortedTable[[#This Row],[Unique CFDA]] = "", "", IF(ISNUMBER(MemberOrgs_SortedTable[[#This Row],[President $ Change]]), RANK(MemberOrgs_SortedTable[[#This Row],[President $ Change]], $G$4:$G$227)+COUNTIF($G$4:G82, G82)-1, 0))</f>
        <v/>
      </c>
      <c r="M82" t="str">
        <f>IFERROR((IF(MemberOrgs_SortedTable[[#This Row],[Sort 1]] = 0, COUNTIF($L$4:L82, 0), "")+MAX(MemberOrgs_SortedTable[Sort 1])), "")</f>
        <v/>
      </c>
      <c r="N82" t="str">
        <f>IF(MemberOrgs_SortedTable[[#This Row],[Sort 1]]&gt;0, MemberOrgs_SortedTable[[#This Row],[Sort 1]], MemberOrgs_SortedTable[[#This Row],[Sort 2]])</f>
        <v/>
      </c>
      <c r="P82">
        <v>79</v>
      </c>
      <c r="Q82" t="str">
        <f>IFERROR(INDEX(MemberOrgs_SortedTable[Unique CFDA], MATCH(Table7[[#This Row],[Desired Order]], MemberOrgs_SortedTable[Final Pres. Sort], 0)), "")</f>
        <v/>
      </c>
      <c r="R82" s="1" t="str">
        <f>IF(ISNUMBER(Table7[[#This Row],[CFDA]]), INDEX(MemberOrgs_Control[Row], MATCH(Table7[[#This Row],[Desired Order]], MemberOrgs_Control['#], 0)), "")</f>
        <v/>
      </c>
    </row>
    <row r="83" spans="1:18" x14ac:dyDescent="0.25">
      <c r="A83" t="str">
        <f>IF(OR(MemberOrgControl!$B86 = "", MemberOrgControl!$B86 &lt;0), "", INDEX(MemberOrgsData[CFDA], MemberOrgControl!$B86))</f>
        <v/>
      </c>
      <c r="C83" t="str">
        <f>IFERROR(INDEX(AllCFDAs[All CFDAs], MATCH(0, INDEX(COUNTIF($C$3:C82, AllCFDAs[All CFDAs]),),0)), "")</f>
        <v/>
      </c>
      <c r="D83" t="str">
        <f t="array" ref="D83">IFERROR(INDEX(MemberOrgsData[FEDERALPROGRAMNAME], MATCH(1, (SelectMemberOrgs = MemberOrgsData[Auditee Name])*(MemberOrgs_SortedTable[[#This Row],[Unique CFDA]]= MemberOrgsData[CFDA]), 0)), "")</f>
        <v/>
      </c>
      <c r="E83" s="13" t="str">
        <f t="array" ref="E83">IFERROR(IF(MemberOrgs_SortedTable[[#This Row],[Unique CFDA]]&lt;&gt; "", SUMIFS(MemberOrgsData[AMOUNT], MemberOrgsData[Auditee Name], SelectMemberOrgs, MemberOrgsData[CFDA], MemberOrgs_SortedTable[[#This Row],[Unique CFDA]], MemberOrgsData[AUDITYEAR], SelectFiscalYear), ""), "")</f>
        <v/>
      </c>
      <c r="F83" s="14" t="str">
        <f t="array" ref="F83">IF(ISNUMBER(MemberOrgs_SortedTable[[#This Row],[Unique CFDA]]), IFERROR(INDEX(BudgetAppropData[President % Change], MATCH(1, (MemberOrgs_SortedTable[[#This Row],[Unique CFDA]] = BudgetAppropData[CFDA])*(SelectBudgetYear = BudgetAppropData[Fiscal Year]), 0)), "No Budget Data"), "")</f>
        <v/>
      </c>
      <c r="G83" s="12" t="str">
        <f>IF(MemberOrgs_SortedTable[[#This Row],[Unique CFDA]] = "", "", IFERROR(MemberOrgs_SortedTable[[#This Row],[FY 2018 Total]]*MemberOrgs_SortedTable[[#This Row],[President % Change]], "No Budget Data"))</f>
        <v/>
      </c>
      <c r="H83" s="14" t="str">
        <f t="array" ref="H83">IF(ISNUMBER(MemberOrgs_SortedTable[[#This Row],[Unique CFDA]]), IFERROR(INDEX(BudgetAppropData[House % Change], MATCH(1,(MemberOrgs_SortedTable[[#This Row],[Unique CFDA]] = BudgetAppropData[CFDA])*(SelectBudgetYear = BudgetAppropData[Fiscal Year]), 0)), "No Budget Data"), "")</f>
        <v/>
      </c>
      <c r="I83" s="12" t="str">
        <f>IF(MemberOrgs_SortedTable[[#This Row],[Unique CFDA]] = "", "", IFERROR(MemberOrgs_SortedTable[[#This Row],[FY 2018 Total]]*MemberOrgs_SortedTable[[#This Row],[House % Change]], "No Budget Data"))</f>
        <v/>
      </c>
      <c r="K83" s="12" t="str">
        <f>IF(MemberOrgs_SortedTable[[#This Row],[Unique CFDA]] = "", "", IFERROR(MemberOrgs_SortedTable[[#This Row],[FY 2018 Total]]*MemberOrgs_SortedTable[[#This Row],[Senate Budget]], "No Budget Data"))</f>
        <v/>
      </c>
      <c r="L83" t="str">
        <f>IF(MemberOrgs_SortedTable[[#This Row],[Unique CFDA]] = "", "", IF(ISNUMBER(MemberOrgs_SortedTable[[#This Row],[President $ Change]]), RANK(MemberOrgs_SortedTable[[#This Row],[President $ Change]], $G$4:$G$227)+COUNTIF($G$4:G83, G83)-1, 0))</f>
        <v/>
      </c>
      <c r="M83" t="str">
        <f>IFERROR((IF(MemberOrgs_SortedTable[[#This Row],[Sort 1]] = 0, COUNTIF($L$4:L83, 0), "")+MAX(MemberOrgs_SortedTable[Sort 1])), "")</f>
        <v/>
      </c>
      <c r="N83" t="str">
        <f>IF(MemberOrgs_SortedTable[[#This Row],[Sort 1]]&gt;0, MemberOrgs_SortedTable[[#This Row],[Sort 1]], MemberOrgs_SortedTable[[#This Row],[Sort 2]])</f>
        <v/>
      </c>
      <c r="P83">
        <v>80</v>
      </c>
      <c r="Q83" t="str">
        <f>IFERROR(INDEX(MemberOrgs_SortedTable[Unique CFDA], MATCH(Table7[[#This Row],[Desired Order]], MemberOrgs_SortedTable[Final Pres. Sort], 0)), "")</f>
        <v/>
      </c>
      <c r="R83" s="1" t="str">
        <f>IF(ISNUMBER(Table7[[#This Row],[CFDA]]), INDEX(MemberOrgs_Control[Row], MATCH(Table7[[#This Row],[Desired Order]], MemberOrgs_Control['#], 0)), "")</f>
        <v/>
      </c>
    </row>
    <row r="84" spans="1:18" x14ac:dyDescent="0.25">
      <c r="A84" t="str">
        <f>IF(OR(MemberOrgControl!$B87 = "", MemberOrgControl!$B87 &lt;0), "", INDEX(MemberOrgsData[CFDA], MemberOrgControl!$B87))</f>
        <v/>
      </c>
      <c r="C84" t="str">
        <f>IFERROR(INDEX(AllCFDAs[All CFDAs], MATCH(0, INDEX(COUNTIF($C$3:C83, AllCFDAs[All CFDAs]),),0)), "")</f>
        <v/>
      </c>
      <c r="D84" t="str">
        <f t="array" ref="D84">IFERROR(INDEX(MemberOrgsData[FEDERALPROGRAMNAME], MATCH(1, (SelectMemberOrgs = MemberOrgsData[Auditee Name])*(MemberOrgs_SortedTable[[#This Row],[Unique CFDA]]= MemberOrgsData[CFDA]), 0)), "")</f>
        <v/>
      </c>
      <c r="E84" s="13" t="str">
        <f t="array" ref="E84">IFERROR(IF(MemberOrgs_SortedTable[[#This Row],[Unique CFDA]]&lt;&gt; "", SUMIFS(MemberOrgsData[AMOUNT], MemberOrgsData[Auditee Name], SelectMemberOrgs, MemberOrgsData[CFDA], MemberOrgs_SortedTable[[#This Row],[Unique CFDA]], MemberOrgsData[AUDITYEAR], SelectFiscalYear), ""), "")</f>
        <v/>
      </c>
      <c r="F84" s="14" t="str">
        <f t="array" ref="F84">IF(ISNUMBER(MemberOrgs_SortedTable[[#This Row],[Unique CFDA]]), IFERROR(INDEX(BudgetAppropData[President % Change], MATCH(1, (MemberOrgs_SortedTable[[#This Row],[Unique CFDA]] = BudgetAppropData[CFDA])*(SelectBudgetYear = BudgetAppropData[Fiscal Year]), 0)), "No Budget Data"), "")</f>
        <v/>
      </c>
      <c r="G84" s="12" t="str">
        <f>IF(MemberOrgs_SortedTable[[#This Row],[Unique CFDA]] = "", "", IFERROR(MemberOrgs_SortedTable[[#This Row],[FY 2018 Total]]*MemberOrgs_SortedTable[[#This Row],[President % Change]], "No Budget Data"))</f>
        <v/>
      </c>
      <c r="H84" s="14" t="str">
        <f t="array" ref="H84">IF(ISNUMBER(MemberOrgs_SortedTable[[#This Row],[Unique CFDA]]), IFERROR(INDEX(BudgetAppropData[House % Change], MATCH(1,(MemberOrgs_SortedTable[[#This Row],[Unique CFDA]] = BudgetAppropData[CFDA])*(SelectBudgetYear = BudgetAppropData[Fiscal Year]), 0)), "No Budget Data"), "")</f>
        <v/>
      </c>
      <c r="I84" s="12" t="str">
        <f>IF(MemberOrgs_SortedTable[[#This Row],[Unique CFDA]] = "", "", IFERROR(MemberOrgs_SortedTable[[#This Row],[FY 2018 Total]]*MemberOrgs_SortedTable[[#This Row],[House % Change]], "No Budget Data"))</f>
        <v/>
      </c>
      <c r="K84" s="12" t="str">
        <f>IF(MemberOrgs_SortedTable[[#This Row],[Unique CFDA]] = "", "", IFERROR(MemberOrgs_SortedTable[[#This Row],[FY 2018 Total]]*MemberOrgs_SortedTable[[#This Row],[Senate Budget]], "No Budget Data"))</f>
        <v/>
      </c>
      <c r="L84" t="str">
        <f>IF(MemberOrgs_SortedTable[[#This Row],[Unique CFDA]] = "", "", IF(ISNUMBER(MemberOrgs_SortedTable[[#This Row],[President $ Change]]), RANK(MemberOrgs_SortedTable[[#This Row],[President $ Change]], $G$4:$G$227)+COUNTIF($G$4:G84, G84)-1, 0))</f>
        <v/>
      </c>
      <c r="M84" t="str">
        <f>IFERROR((IF(MemberOrgs_SortedTable[[#This Row],[Sort 1]] = 0, COUNTIF($L$4:L84, 0), "")+MAX(MemberOrgs_SortedTable[Sort 1])), "")</f>
        <v/>
      </c>
      <c r="N84" t="str">
        <f>IF(MemberOrgs_SortedTable[[#This Row],[Sort 1]]&gt;0, MemberOrgs_SortedTable[[#This Row],[Sort 1]], MemberOrgs_SortedTable[[#This Row],[Sort 2]])</f>
        <v/>
      </c>
      <c r="P84">
        <v>81</v>
      </c>
      <c r="Q84" t="str">
        <f>IFERROR(INDEX(MemberOrgs_SortedTable[Unique CFDA], MATCH(Table7[[#This Row],[Desired Order]], MemberOrgs_SortedTable[Final Pres. Sort], 0)), "")</f>
        <v/>
      </c>
      <c r="R84" s="1" t="str">
        <f>IF(ISNUMBER(Table7[[#This Row],[CFDA]]), INDEX(MemberOrgs_Control[Row], MATCH(Table7[[#This Row],[Desired Order]], MemberOrgs_Control['#], 0)), "")</f>
        <v/>
      </c>
    </row>
    <row r="85" spans="1:18" x14ac:dyDescent="0.25">
      <c r="A85" t="str">
        <f>IF(OR(MemberOrgControl!$B88 = "", MemberOrgControl!$B88 &lt;0), "", INDEX(MemberOrgsData[CFDA], MemberOrgControl!$B88))</f>
        <v/>
      </c>
      <c r="C85" t="str">
        <f>IFERROR(INDEX(AllCFDAs[All CFDAs], MATCH(0, INDEX(COUNTIF($C$3:C84, AllCFDAs[All CFDAs]),),0)), "")</f>
        <v/>
      </c>
      <c r="D85" t="str">
        <f t="array" ref="D85">IFERROR(INDEX(MemberOrgsData[FEDERALPROGRAMNAME], MATCH(1, (SelectMemberOrgs = MemberOrgsData[Auditee Name])*(MemberOrgs_SortedTable[[#This Row],[Unique CFDA]]= MemberOrgsData[CFDA]), 0)), "")</f>
        <v/>
      </c>
      <c r="E85" s="13" t="str">
        <f t="array" ref="E85">IFERROR(IF(MemberOrgs_SortedTable[[#This Row],[Unique CFDA]]&lt;&gt; "", SUMIFS(MemberOrgsData[AMOUNT], MemberOrgsData[Auditee Name], SelectMemberOrgs, MemberOrgsData[CFDA], MemberOrgs_SortedTable[[#This Row],[Unique CFDA]], MemberOrgsData[AUDITYEAR], SelectFiscalYear), ""), "")</f>
        <v/>
      </c>
      <c r="F85" s="14" t="str">
        <f t="array" ref="F85">IF(ISNUMBER(MemberOrgs_SortedTable[[#This Row],[Unique CFDA]]), IFERROR(INDEX(BudgetAppropData[President % Change], MATCH(1, (MemberOrgs_SortedTable[[#This Row],[Unique CFDA]] = BudgetAppropData[CFDA])*(SelectBudgetYear = BudgetAppropData[Fiscal Year]), 0)), "No Budget Data"), "")</f>
        <v/>
      </c>
      <c r="G85" s="12" t="str">
        <f>IF(MemberOrgs_SortedTable[[#This Row],[Unique CFDA]] = "", "", IFERROR(MemberOrgs_SortedTable[[#This Row],[FY 2018 Total]]*MemberOrgs_SortedTable[[#This Row],[President % Change]], "No Budget Data"))</f>
        <v/>
      </c>
      <c r="H85" s="14" t="str">
        <f t="array" ref="H85">IF(ISNUMBER(MemberOrgs_SortedTable[[#This Row],[Unique CFDA]]), IFERROR(INDEX(BudgetAppropData[House % Change], MATCH(1,(MemberOrgs_SortedTable[[#This Row],[Unique CFDA]] = BudgetAppropData[CFDA])*(SelectBudgetYear = BudgetAppropData[Fiscal Year]), 0)), "No Budget Data"), "")</f>
        <v/>
      </c>
      <c r="I85" s="12" t="str">
        <f>IF(MemberOrgs_SortedTable[[#This Row],[Unique CFDA]] = "", "", IFERROR(MemberOrgs_SortedTable[[#This Row],[FY 2018 Total]]*MemberOrgs_SortedTable[[#This Row],[House % Change]], "No Budget Data"))</f>
        <v/>
      </c>
      <c r="K85" s="12" t="str">
        <f>IF(MemberOrgs_SortedTable[[#This Row],[Unique CFDA]] = "", "", IFERROR(MemberOrgs_SortedTable[[#This Row],[FY 2018 Total]]*MemberOrgs_SortedTable[[#This Row],[Senate Budget]], "No Budget Data"))</f>
        <v/>
      </c>
      <c r="L85" t="str">
        <f>IF(MemberOrgs_SortedTable[[#This Row],[Unique CFDA]] = "", "", IF(ISNUMBER(MemberOrgs_SortedTable[[#This Row],[President $ Change]]), RANK(MemberOrgs_SortedTable[[#This Row],[President $ Change]], $G$4:$G$227)+COUNTIF($G$4:G85, G85)-1, 0))</f>
        <v/>
      </c>
      <c r="M85" t="str">
        <f>IFERROR((IF(MemberOrgs_SortedTable[[#This Row],[Sort 1]] = 0, COUNTIF($L$4:L85, 0), "")+MAX(MemberOrgs_SortedTable[Sort 1])), "")</f>
        <v/>
      </c>
      <c r="N85" t="str">
        <f>IF(MemberOrgs_SortedTable[[#This Row],[Sort 1]]&gt;0, MemberOrgs_SortedTable[[#This Row],[Sort 1]], MemberOrgs_SortedTable[[#This Row],[Sort 2]])</f>
        <v/>
      </c>
      <c r="P85">
        <v>82</v>
      </c>
      <c r="Q85" t="str">
        <f>IFERROR(INDEX(MemberOrgs_SortedTable[Unique CFDA], MATCH(Table7[[#This Row],[Desired Order]], MemberOrgs_SortedTable[Final Pres. Sort], 0)), "")</f>
        <v/>
      </c>
      <c r="R85" s="1" t="str">
        <f>IF(ISNUMBER(Table7[[#This Row],[CFDA]]), INDEX(MemberOrgs_Control[Row], MATCH(Table7[[#This Row],[Desired Order]], MemberOrgs_Control['#], 0)), "")</f>
        <v/>
      </c>
    </row>
    <row r="86" spans="1:18" x14ac:dyDescent="0.25">
      <c r="A86" t="str">
        <f>IF(OR(MemberOrgControl!$B89 = "", MemberOrgControl!$B89 &lt;0), "", INDEX(MemberOrgsData[CFDA], MemberOrgControl!$B89))</f>
        <v/>
      </c>
      <c r="C86" t="str">
        <f>IFERROR(INDEX(AllCFDAs[All CFDAs], MATCH(0, INDEX(COUNTIF($C$3:C85, AllCFDAs[All CFDAs]),),0)), "")</f>
        <v/>
      </c>
      <c r="D86" t="str">
        <f t="array" ref="D86">IFERROR(INDEX(MemberOrgsData[FEDERALPROGRAMNAME], MATCH(1, (SelectMemberOrgs = MemberOrgsData[Auditee Name])*(MemberOrgs_SortedTable[[#This Row],[Unique CFDA]]= MemberOrgsData[CFDA]), 0)), "")</f>
        <v/>
      </c>
      <c r="E86" s="13" t="str">
        <f t="array" ref="E86">IFERROR(IF(MemberOrgs_SortedTable[[#This Row],[Unique CFDA]]&lt;&gt; "", SUMIFS(MemberOrgsData[AMOUNT], MemberOrgsData[Auditee Name], SelectMemberOrgs, MemberOrgsData[CFDA], MemberOrgs_SortedTable[[#This Row],[Unique CFDA]], MemberOrgsData[AUDITYEAR], SelectFiscalYear), ""), "")</f>
        <v/>
      </c>
      <c r="F86" s="14" t="str">
        <f t="array" ref="F86">IF(ISNUMBER(MemberOrgs_SortedTable[[#This Row],[Unique CFDA]]), IFERROR(INDEX(BudgetAppropData[President % Change], MATCH(1, (MemberOrgs_SortedTable[[#This Row],[Unique CFDA]] = BudgetAppropData[CFDA])*(SelectBudgetYear = BudgetAppropData[Fiscal Year]), 0)), "No Budget Data"), "")</f>
        <v/>
      </c>
      <c r="G86" s="12" t="str">
        <f>IF(MemberOrgs_SortedTable[[#This Row],[Unique CFDA]] = "", "", IFERROR(MemberOrgs_SortedTable[[#This Row],[FY 2018 Total]]*MemberOrgs_SortedTable[[#This Row],[President % Change]], "No Budget Data"))</f>
        <v/>
      </c>
      <c r="H86" s="14" t="str">
        <f t="array" ref="H86">IF(ISNUMBER(MemberOrgs_SortedTable[[#This Row],[Unique CFDA]]), IFERROR(INDEX(BudgetAppropData[House % Change], MATCH(1,(MemberOrgs_SortedTable[[#This Row],[Unique CFDA]] = BudgetAppropData[CFDA])*(SelectBudgetYear = BudgetAppropData[Fiscal Year]), 0)), "No Budget Data"), "")</f>
        <v/>
      </c>
      <c r="I86" s="12" t="str">
        <f>IF(MemberOrgs_SortedTable[[#This Row],[Unique CFDA]] = "", "", IFERROR(MemberOrgs_SortedTable[[#This Row],[FY 2018 Total]]*MemberOrgs_SortedTable[[#This Row],[House % Change]], "No Budget Data"))</f>
        <v/>
      </c>
      <c r="K86" s="12" t="str">
        <f>IF(MemberOrgs_SortedTable[[#This Row],[Unique CFDA]] = "", "", IFERROR(MemberOrgs_SortedTable[[#This Row],[FY 2018 Total]]*MemberOrgs_SortedTable[[#This Row],[Senate Budget]], "No Budget Data"))</f>
        <v/>
      </c>
      <c r="L86" t="str">
        <f>IF(MemberOrgs_SortedTable[[#This Row],[Unique CFDA]] = "", "", IF(ISNUMBER(MemberOrgs_SortedTable[[#This Row],[President $ Change]]), RANK(MemberOrgs_SortedTable[[#This Row],[President $ Change]], $G$4:$G$227)+COUNTIF($G$4:G86, G86)-1, 0))</f>
        <v/>
      </c>
      <c r="M86" t="str">
        <f>IFERROR((IF(MemberOrgs_SortedTable[[#This Row],[Sort 1]] = 0, COUNTIF($L$4:L86, 0), "")+MAX(MemberOrgs_SortedTable[Sort 1])), "")</f>
        <v/>
      </c>
      <c r="N86" t="str">
        <f>IF(MemberOrgs_SortedTable[[#This Row],[Sort 1]]&gt;0, MemberOrgs_SortedTable[[#This Row],[Sort 1]], MemberOrgs_SortedTable[[#This Row],[Sort 2]])</f>
        <v/>
      </c>
      <c r="P86">
        <v>83</v>
      </c>
      <c r="Q86" t="str">
        <f>IFERROR(INDEX(MemberOrgs_SortedTable[Unique CFDA], MATCH(Table7[[#This Row],[Desired Order]], MemberOrgs_SortedTable[Final Pres. Sort], 0)), "")</f>
        <v/>
      </c>
      <c r="R86" s="1" t="str">
        <f>IF(ISNUMBER(Table7[[#This Row],[CFDA]]), INDEX(MemberOrgs_Control[Row], MATCH(Table7[[#This Row],[Desired Order]], MemberOrgs_Control['#], 0)), "")</f>
        <v/>
      </c>
    </row>
    <row r="87" spans="1:18" x14ac:dyDescent="0.25">
      <c r="A87" t="str">
        <f>IF(OR(MemberOrgControl!$B90 = "", MemberOrgControl!$B90 &lt;0), "", INDEX(MemberOrgsData[CFDA], MemberOrgControl!$B90))</f>
        <v/>
      </c>
      <c r="C87" t="str">
        <f>IFERROR(INDEX(AllCFDAs[All CFDAs], MATCH(0, INDEX(COUNTIF($C$3:C86, AllCFDAs[All CFDAs]),),0)), "")</f>
        <v/>
      </c>
      <c r="D87" t="str">
        <f t="array" ref="D87">IFERROR(INDEX(MemberOrgsData[FEDERALPROGRAMNAME], MATCH(1, (SelectMemberOrgs = MemberOrgsData[Auditee Name])*(MemberOrgs_SortedTable[[#This Row],[Unique CFDA]]= MemberOrgsData[CFDA]), 0)), "")</f>
        <v/>
      </c>
      <c r="E87" s="13" t="str">
        <f t="array" ref="E87">IFERROR(IF(MemberOrgs_SortedTable[[#This Row],[Unique CFDA]]&lt;&gt; "", SUMIFS(MemberOrgsData[AMOUNT], MemberOrgsData[Auditee Name], SelectMemberOrgs, MemberOrgsData[CFDA], MemberOrgs_SortedTable[[#This Row],[Unique CFDA]], MemberOrgsData[AUDITYEAR], SelectFiscalYear), ""), "")</f>
        <v/>
      </c>
      <c r="F87" s="14" t="str">
        <f t="array" ref="F87">IF(ISNUMBER(MemberOrgs_SortedTable[[#This Row],[Unique CFDA]]), IFERROR(INDEX(BudgetAppropData[President % Change], MATCH(1, (MemberOrgs_SortedTable[[#This Row],[Unique CFDA]] = BudgetAppropData[CFDA])*(SelectBudgetYear = BudgetAppropData[Fiscal Year]), 0)), "No Budget Data"), "")</f>
        <v/>
      </c>
      <c r="G87" s="12" t="str">
        <f>IF(MemberOrgs_SortedTable[[#This Row],[Unique CFDA]] = "", "", IFERROR(MemberOrgs_SortedTable[[#This Row],[FY 2018 Total]]*MemberOrgs_SortedTable[[#This Row],[President % Change]], "No Budget Data"))</f>
        <v/>
      </c>
      <c r="H87" s="14" t="str">
        <f t="array" ref="H87">IF(ISNUMBER(MemberOrgs_SortedTable[[#This Row],[Unique CFDA]]), IFERROR(INDEX(BudgetAppropData[House % Change], MATCH(1,(MemberOrgs_SortedTable[[#This Row],[Unique CFDA]] = BudgetAppropData[CFDA])*(SelectBudgetYear = BudgetAppropData[Fiscal Year]), 0)), "No Budget Data"), "")</f>
        <v/>
      </c>
      <c r="I87" s="12" t="str">
        <f>IF(MemberOrgs_SortedTable[[#This Row],[Unique CFDA]] = "", "", IFERROR(MemberOrgs_SortedTable[[#This Row],[FY 2018 Total]]*MemberOrgs_SortedTable[[#This Row],[House % Change]], "No Budget Data"))</f>
        <v/>
      </c>
      <c r="K87" s="12" t="str">
        <f>IF(MemberOrgs_SortedTable[[#This Row],[Unique CFDA]] = "", "", IFERROR(MemberOrgs_SortedTable[[#This Row],[FY 2018 Total]]*MemberOrgs_SortedTable[[#This Row],[Senate Budget]], "No Budget Data"))</f>
        <v/>
      </c>
      <c r="L87" t="str">
        <f>IF(MemberOrgs_SortedTable[[#This Row],[Unique CFDA]] = "", "", IF(ISNUMBER(MemberOrgs_SortedTable[[#This Row],[President $ Change]]), RANK(MemberOrgs_SortedTable[[#This Row],[President $ Change]], $G$4:$G$227)+COUNTIF($G$4:G87, G87)-1, 0))</f>
        <v/>
      </c>
      <c r="M87" t="str">
        <f>IFERROR((IF(MemberOrgs_SortedTable[[#This Row],[Sort 1]] = 0, COUNTIF($L$4:L87, 0), "")+MAX(MemberOrgs_SortedTable[Sort 1])), "")</f>
        <v/>
      </c>
      <c r="N87" t="str">
        <f>IF(MemberOrgs_SortedTable[[#This Row],[Sort 1]]&gt;0, MemberOrgs_SortedTable[[#This Row],[Sort 1]], MemberOrgs_SortedTable[[#This Row],[Sort 2]])</f>
        <v/>
      </c>
      <c r="P87">
        <v>84</v>
      </c>
      <c r="Q87" t="str">
        <f>IFERROR(INDEX(MemberOrgs_SortedTable[Unique CFDA], MATCH(Table7[[#This Row],[Desired Order]], MemberOrgs_SortedTable[Final Pres. Sort], 0)), "")</f>
        <v/>
      </c>
      <c r="R87" s="1" t="str">
        <f>IF(ISNUMBER(Table7[[#This Row],[CFDA]]), INDEX(MemberOrgs_Control[Row], MATCH(Table7[[#This Row],[Desired Order]], MemberOrgs_Control['#], 0)), "")</f>
        <v/>
      </c>
    </row>
    <row r="88" spans="1:18" x14ac:dyDescent="0.25">
      <c r="A88" t="str">
        <f>IF(OR(MemberOrgControl!$B91 = "", MemberOrgControl!$B91 &lt;0), "", INDEX(MemberOrgsData[CFDA], MemberOrgControl!$B91))</f>
        <v/>
      </c>
      <c r="C88" t="str">
        <f>IFERROR(INDEX(AllCFDAs[All CFDAs], MATCH(0, INDEX(COUNTIF($C$3:C87, AllCFDAs[All CFDAs]),),0)), "")</f>
        <v/>
      </c>
      <c r="D88" t="str">
        <f t="array" ref="D88">IFERROR(INDEX(MemberOrgsData[FEDERALPROGRAMNAME], MATCH(1, (SelectMemberOrgs = MemberOrgsData[Auditee Name])*(MemberOrgs_SortedTable[[#This Row],[Unique CFDA]]= MemberOrgsData[CFDA]), 0)), "")</f>
        <v/>
      </c>
      <c r="E88" s="13" t="str">
        <f t="array" ref="E88">IFERROR(IF(MemberOrgs_SortedTable[[#This Row],[Unique CFDA]]&lt;&gt; "", SUMIFS(MemberOrgsData[AMOUNT], MemberOrgsData[Auditee Name], SelectMemberOrgs, MemberOrgsData[CFDA], MemberOrgs_SortedTable[[#This Row],[Unique CFDA]], MemberOrgsData[AUDITYEAR], SelectFiscalYear), ""), "")</f>
        <v/>
      </c>
      <c r="F88" s="14" t="str">
        <f t="array" ref="F88">IF(ISNUMBER(MemberOrgs_SortedTable[[#This Row],[Unique CFDA]]), IFERROR(INDEX(BudgetAppropData[President % Change], MATCH(1, (MemberOrgs_SortedTable[[#This Row],[Unique CFDA]] = BudgetAppropData[CFDA])*(SelectBudgetYear = BudgetAppropData[Fiscal Year]), 0)), "No Budget Data"), "")</f>
        <v/>
      </c>
      <c r="G88" s="12" t="str">
        <f>IF(MemberOrgs_SortedTable[[#This Row],[Unique CFDA]] = "", "", IFERROR(MemberOrgs_SortedTable[[#This Row],[FY 2018 Total]]*MemberOrgs_SortedTable[[#This Row],[President % Change]], "No Budget Data"))</f>
        <v/>
      </c>
      <c r="H88" s="14" t="str">
        <f t="array" ref="H88">IF(ISNUMBER(MemberOrgs_SortedTable[[#This Row],[Unique CFDA]]), IFERROR(INDEX(BudgetAppropData[House % Change], MATCH(1,(MemberOrgs_SortedTable[[#This Row],[Unique CFDA]] = BudgetAppropData[CFDA])*(SelectBudgetYear = BudgetAppropData[Fiscal Year]), 0)), "No Budget Data"), "")</f>
        <v/>
      </c>
      <c r="I88" s="12" t="str">
        <f>IF(MemberOrgs_SortedTable[[#This Row],[Unique CFDA]] = "", "", IFERROR(MemberOrgs_SortedTable[[#This Row],[FY 2018 Total]]*MemberOrgs_SortedTable[[#This Row],[House % Change]], "No Budget Data"))</f>
        <v/>
      </c>
      <c r="K88" s="12" t="str">
        <f>IF(MemberOrgs_SortedTable[[#This Row],[Unique CFDA]] = "", "", IFERROR(MemberOrgs_SortedTable[[#This Row],[FY 2018 Total]]*MemberOrgs_SortedTable[[#This Row],[Senate Budget]], "No Budget Data"))</f>
        <v/>
      </c>
      <c r="L88" t="str">
        <f>IF(MemberOrgs_SortedTable[[#This Row],[Unique CFDA]] = "", "", IF(ISNUMBER(MemberOrgs_SortedTable[[#This Row],[President $ Change]]), RANK(MemberOrgs_SortedTable[[#This Row],[President $ Change]], $G$4:$G$227)+COUNTIF($G$4:G88, G88)-1, 0))</f>
        <v/>
      </c>
      <c r="M88" t="str">
        <f>IFERROR((IF(MemberOrgs_SortedTable[[#This Row],[Sort 1]] = 0, COUNTIF($L$4:L88, 0), "")+MAX(MemberOrgs_SortedTable[Sort 1])), "")</f>
        <v/>
      </c>
      <c r="N88" t="str">
        <f>IF(MemberOrgs_SortedTable[[#This Row],[Sort 1]]&gt;0, MemberOrgs_SortedTable[[#This Row],[Sort 1]], MemberOrgs_SortedTable[[#This Row],[Sort 2]])</f>
        <v/>
      </c>
      <c r="P88">
        <v>85</v>
      </c>
      <c r="Q88" t="str">
        <f>IFERROR(INDEX(MemberOrgs_SortedTable[Unique CFDA], MATCH(Table7[[#This Row],[Desired Order]], MemberOrgs_SortedTable[Final Pres. Sort], 0)), "")</f>
        <v/>
      </c>
      <c r="R88" s="1" t="str">
        <f>IF(ISNUMBER(Table7[[#This Row],[CFDA]]), INDEX(MemberOrgs_Control[Row], MATCH(Table7[[#This Row],[Desired Order]], MemberOrgs_Control['#], 0)), "")</f>
        <v/>
      </c>
    </row>
    <row r="89" spans="1:18" x14ac:dyDescent="0.25">
      <c r="A89" t="str">
        <f>IF(OR(MemberOrgControl!$B92 = "", MemberOrgControl!$B92 &lt;0), "", INDEX(MemberOrgsData[CFDA], MemberOrgControl!$B92))</f>
        <v/>
      </c>
      <c r="C89" t="str">
        <f>IFERROR(INDEX(AllCFDAs[All CFDAs], MATCH(0, INDEX(COUNTIF($C$3:C88, AllCFDAs[All CFDAs]),),0)), "")</f>
        <v/>
      </c>
      <c r="D89" t="str">
        <f t="array" ref="D89">IFERROR(INDEX(MemberOrgsData[FEDERALPROGRAMNAME], MATCH(1, (SelectMemberOrgs = MemberOrgsData[Auditee Name])*(MemberOrgs_SortedTable[[#This Row],[Unique CFDA]]= MemberOrgsData[CFDA]), 0)), "")</f>
        <v/>
      </c>
      <c r="E89" s="13" t="str">
        <f t="array" ref="E89">IFERROR(IF(MemberOrgs_SortedTable[[#This Row],[Unique CFDA]]&lt;&gt; "", SUMIFS(MemberOrgsData[AMOUNT], MemberOrgsData[Auditee Name], SelectMemberOrgs, MemberOrgsData[CFDA], MemberOrgs_SortedTable[[#This Row],[Unique CFDA]], MemberOrgsData[AUDITYEAR], SelectFiscalYear), ""), "")</f>
        <v/>
      </c>
      <c r="F89" s="14" t="str">
        <f t="array" ref="F89">IF(ISNUMBER(MemberOrgs_SortedTable[[#This Row],[Unique CFDA]]), IFERROR(INDEX(BudgetAppropData[President % Change], MATCH(1, (MemberOrgs_SortedTable[[#This Row],[Unique CFDA]] = BudgetAppropData[CFDA])*(SelectBudgetYear = BudgetAppropData[Fiscal Year]), 0)), "No Budget Data"), "")</f>
        <v/>
      </c>
      <c r="G89" s="12" t="str">
        <f>IF(MemberOrgs_SortedTable[[#This Row],[Unique CFDA]] = "", "", IFERROR(MemberOrgs_SortedTable[[#This Row],[FY 2018 Total]]*MemberOrgs_SortedTable[[#This Row],[President % Change]], "No Budget Data"))</f>
        <v/>
      </c>
      <c r="H89" s="14" t="str">
        <f t="array" ref="H89">IF(ISNUMBER(MemberOrgs_SortedTable[[#This Row],[Unique CFDA]]), IFERROR(INDEX(BudgetAppropData[House % Change], MATCH(1,(MemberOrgs_SortedTable[[#This Row],[Unique CFDA]] = BudgetAppropData[CFDA])*(SelectBudgetYear = BudgetAppropData[Fiscal Year]), 0)), "No Budget Data"), "")</f>
        <v/>
      </c>
      <c r="I89" s="12" t="str">
        <f>IF(MemberOrgs_SortedTable[[#This Row],[Unique CFDA]] = "", "", IFERROR(MemberOrgs_SortedTable[[#This Row],[FY 2018 Total]]*MemberOrgs_SortedTable[[#This Row],[House % Change]], "No Budget Data"))</f>
        <v/>
      </c>
      <c r="K89" s="12" t="str">
        <f>IF(MemberOrgs_SortedTable[[#This Row],[Unique CFDA]] = "", "", IFERROR(MemberOrgs_SortedTable[[#This Row],[FY 2018 Total]]*MemberOrgs_SortedTable[[#This Row],[Senate Budget]], "No Budget Data"))</f>
        <v/>
      </c>
      <c r="L89" t="str">
        <f>IF(MemberOrgs_SortedTable[[#This Row],[Unique CFDA]] = "", "", IF(ISNUMBER(MemberOrgs_SortedTable[[#This Row],[President $ Change]]), RANK(MemberOrgs_SortedTable[[#This Row],[President $ Change]], $G$4:$G$227)+COUNTIF($G$4:G89, G89)-1, 0))</f>
        <v/>
      </c>
      <c r="M89" t="str">
        <f>IFERROR((IF(MemberOrgs_SortedTable[[#This Row],[Sort 1]] = 0, COUNTIF($L$4:L89, 0), "")+MAX(MemberOrgs_SortedTable[Sort 1])), "")</f>
        <v/>
      </c>
      <c r="N89" t="str">
        <f>IF(MemberOrgs_SortedTable[[#This Row],[Sort 1]]&gt;0, MemberOrgs_SortedTable[[#This Row],[Sort 1]], MemberOrgs_SortedTable[[#This Row],[Sort 2]])</f>
        <v/>
      </c>
      <c r="P89">
        <v>86</v>
      </c>
      <c r="Q89" t="str">
        <f>IFERROR(INDEX(MemberOrgs_SortedTable[Unique CFDA], MATCH(Table7[[#This Row],[Desired Order]], MemberOrgs_SortedTable[Final Pres. Sort], 0)), "")</f>
        <v/>
      </c>
      <c r="R89" s="1" t="str">
        <f>IF(ISNUMBER(Table7[[#This Row],[CFDA]]), INDEX(MemberOrgs_Control[Row], MATCH(Table7[[#This Row],[Desired Order]], MemberOrgs_Control['#], 0)), "")</f>
        <v/>
      </c>
    </row>
    <row r="90" spans="1:18" x14ac:dyDescent="0.25">
      <c r="A90" t="str">
        <f>IF(OR(MemberOrgControl!$B93 = "", MemberOrgControl!$B93 &lt;0), "", INDEX(MemberOrgsData[CFDA], MemberOrgControl!$B93))</f>
        <v/>
      </c>
      <c r="C90" t="str">
        <f>IFERROR(INDEX(AllCFDAs[All CFDAs], MATCH(0, INDEX(COUNTIF($C$3:C89, AllCFDAs[All CFDAs]),),0)), "")</f>
        <v/>
      </c>
      <c r="D90" t="str">
        <f t="array" ref="D90">IFERROR(INDEX(MemberOrgsData[FEDERALPROGRAMNAME], MATCH(1, (SelectMemberOrgs = MemberOrgsData[Auditee Name])*(MemberOrgs_SortedTable[[#This Row],[Unique CFDA]]= MemberOrgsData[CFDA]), 0)), "")</f>
        <v/>
      </c>
      <c r="E90" s="13" t="str">
        <f t="array" ref="E90">IFERROR(IF(MemberOrgs_SortedTable[[#This Row],[Unique CFDA]]&lt;&gt; "", SUMIFS(MemberOrgsData[AMOUNT], MemberOrgsData[Auditee Name], SelectMemberOrgs, MemberOrgsData[CFDA], MemberOrgs_SortedTable[[#This Row],[Unique CFDA]], MemberOrgsData[AUDITYEAR], SelectFiscalYear), ""), "")</f>
        <v/>
      </c>
      <c r="F90" s="14" t="str">
        <f t="array" ref="F90">IF(ISNUMBER(MemberOrgs_SortedTable[[#This Row],[Unique CFDA]]), IFERROR(INDEX(BudgetAppropData[President % Change], MATCH(1, (MemberOrgs_SortedTable[[#This Row],[Unique CFDA]] = BudgetAppropData[CFDA])*(SelectBudgetYear = BudgetAppropData[Fiscal Year]), 0)), "No Budget Data"), "")</f>
        <v/>
      </c>
      <c r="G90" s="12" t="str">
        <f>IF(MemberOrgs_SortedTable[[#This Row],[Unique CFDA]] = "", "", IFERROR(MemberOrgs_SortedTable[[#This Row],[FY 2018 Total]]*MemberOrgs_SortedTable[[#This Row],[President % Change]], "No Budget Data"))</f>
        <v/>
      </c>
      <c r="H90" s="14" t="str">
        <f t="array" ref="H90">IF(ISNUMBER(MemberOrgs_SortedTable[[#This Row],[Unique CFDA]]), IFERROR(INDEX(BudgetAppropData[House % Change], MATCH(1,(MemberOrgs_SortedTable[[#This Row],[Unique CFDA]] = BudgetAppropData[CFDA])*(SelectBudgetYear = BudgetAppropData[Fiscal Year]), 0)), "No Budget Data"), "")</f>
        <v/>
      </c>
      <c r="I90" s="12" t="str">
        <f>IF(MemberOrgs_SortedTable[[#This Row],[Unique CFDA]] = "", "", IFERROR(MemberOrgs_SortedTable[[#This Row],[FY 2018 Total]]*MemberOrgs_SortedTable[[#This Row],[House % Change]], "No Budget Data"))</f>
        <v/>
      </c>
      <c r="K90" s="12" t="str">
        <f>IF(MemberOrgs_SortedTable[[#This Row],[Unique CFDA]] = "", "", IFERROR(MemberOrgs_SortedTable[[#This Row],[FY 2018 Total]]*MemberOrgs_SortedTable[[#This Row],[Senate Budget]], "No Budget Data"))</f>
        <v/>
      </c>
      <c r="L90" t="str">
        <f>IF(MemberOrgs_SortedTable[[#This Row],[Unique CFDA]] = "", "", IF(ISNUMBER(MemberOrgs_SortedTable[[#This Row],[President $ Change]]), RANK(MemberOrgs_SortedTable[[#This Row],[President $ Change]], $G$4:$G$227)+COUNTIF($G$4:G90, G90)-1, 0))</f>
        <v/>
      </c>
      <c r="M90" t="str">
        <f>IFERROR((IF(MemberOrgs_SortedTable[[#This Row],[Sort 1]] = 0, COUNTIF($L$4:L90, 0), "")+MAX(MemberOrgs_SortedTable[Sort 1])), "")</f>
        <v/>
      </c>
      <c r="N90" t="str">
        <f>IF(MemberOrgs_SortedTable[[#This Row],[Sort 1]]&gt;0, MemberOrgs_SortedTable[[#This Row],[Sort 1]], MemberOrgs_SortedTable[[#This Row],[Sort 2]])</f>
        <v/>
      </c>
    </row>
    <row r="91" spans="1:18" x14ac:dyDescent="0.25">
      <c r="A91" t="str">
        <f>IF(OR(MemberOrgControl!$B94 = "", MemberOrgControl!$B94 &lt;0), "", INDEX(MemberOrgsData[CFDA], MemberOrgControl!$B94))</f>
        <v/>
      </c>
      <c r="C91" t="str">
        <f>IFERROR(INDEX(AllCFDAs[All CFDAs], MATCH(0, INDEX(COUNTIF($C$3:C90, AllCFDAs[All CFDAs]),),0)), "")</f>
        <v/>
      </c>
      <c r="D91" t="str">
        <f t="array" ref="D91">IFERROR(INDEX(MemberOrgsData[FEDERALPROGRAMNAME], MATCH(1, (SelectMemberOrgs = MemberOrgsData[Auditee Name])*(MemberOrgs_SortedTable[[#This Row],[Unique CFDA]]= MemberOrgsData[CFDA]), 0)), "")</f>
        <v/>
      </c>
      <c r="E91" s="13" t="str">
        <f t="array" ref="E91">IFERROR(IF(MemberOrgs_SortedTable[[#This Row],[Unique CFDA]]&lt;&gt; "", SUMIFS(MemberOrgsData[AMOUNT], MemberOrgsData[Auditee Name], SelectMemberOrgs, MemberOrgsData[CFDA], MemberOrgs_SortedTable[[#This Row],[Unique CFDA]], MemberOrgsData[AUDITYEAR], SelectFiscalYear), ""), "")</f>
        <v/>
      </c>
      <c r="F91" s="14" t="str">
        <f t="array" ref="F91">IF(ISNUMBER(MemberOrgs_SortedTable[[#This Row],[Unique CFDA]]), IFERROR(INDEX(BudgetAppropData[President % Change], MATCH(1, (MemberOrgs_SortedTable[[#This Row],[Unique CFDA]] = BudgetAppropData[CFDA])*(SelectBudgetYear = BudgetAppropData[Fiscal Year]), 0)), "No Budget Data"), "")</f>
        <v/>
      </c>
      <c r="G91" s="12" t="str">
        <f>IF(MemberOrgs_SortedTable[[#This Row],[Unique CFDA]] = "", "", IFERROR(MemberOrgs_SortedTable[[#This Row],[FY 2018 Total]]*MemberOrgs_SortedTable[[#This Row],[President % Change]], "No Budget Data"))</f>
        <v/>
      </c>
      <c r="H91" s="14" t="str">
        <f t="array" ref="H91">IF(ISNUMBER(MemberOrgs_SortedTable[[#This Row],[Unique CFDA]]), IFERROR(INDEX(BudgetAppropData[House % Change], MATCH(1,(MemberOrgs_SortedTable[[#This Row],[Unique CFDA]] = BudgetAppropData[CFDA])*(SelectBudgetYear = BudgetAppropData[Fiscal Year]), 0)), "No Budget Data"), "")</f>
        <v/>
      </c>
      <c r="I91" s="12" t="str">
        <f>IF(MemberOrgs_SortedTable[[#This Row],[Unique CFDA]] = "", "", IFERROR(MemberOrgs_SortedTable[[#This Row],[FY 2018 Total]]*MemberOrgs_SortedTable[[#This Row],[House % Change]], "No Budget Data"))</f>
        <v/>
      </c>
      <c r="K91" s="12" t="str">
        <f>IF(MemberOrgs_SortedTable[[#This Row],[Unique CFDA]] = "", "", IFERROR(MemberOrgs_SortedTable[[#This Row],[FY 2018 Total]]*MemberOrgs_SortedTable[[#This Row],[Senate Budget]], "No Budget Data"))</f>
        <v/>
      </c>
      <c r="L91" t="str">
        <f>IF(MemberOrgs_SortedTable[[#This Row],[Unique CFDA]] = "", "", IF(ISNUMBER(MemberOrgs_SortedTable[[#This Row],[President $ Change]]), RANK(MemberOrgs_SortedTable[[#This Row],[President $ Change]], $G$4:$G$227)+COUNTIF($G$4:G91, G91)-1, 0))</f>
        <v/>
      </c>
      <c r="M91" t="str">
        <f>IFERROR((IF(MemberOrgs_SortedTable[[#This Row],[Sort 1]] = 0, COUNTIF($L$4:L91, 0), "")+MAX(MemberOrgs_SortedTable[Sort 1])), "")</f>
        <v/>
      </c>
      <c r="N91" t="str">
        <f>IF(MemberOrgs_SortedTable[[#This Row],[Sort 1]]&gt;0, MemberOrgs_SortedTable[[#This Row],[Sort 1]], MemberOrgs_SortedTable[[#This Row],[Sort 2]])</f>
        <v/>
      </c>
    </row>
    <row r="92" spans="1:18" x14ac:dyDescent="0.25">
      <c r="A92" t="str">
        <f>IF(OR(MemberOrgControl!$B95 = "", MemberOrgControl!$B95 &lt;0), "", INDEX(MemberOrgsData[CFDA], MemberOrgControl!$B95))</f>
        <v/>
      </c>
      <c r="C92" t="str">
        <f>IFERROR(INDEX(AllCFDAs[All CFDAs], MATCH(0, INDEX(COUNTIF($C$3:C91, AllCFDAs[All CFDAs]),),0)), "")</f>
        <v/>
      </c>
      <c r="D92" t="str">
        <f t="array" ref="D92">IFERROR(INDEX(MemberOrgsData[FEDERALPROGRAMNAME], MATCH(1, (SelectMemberOrgs = MemberOrgsData[Auditee Name])*(MemberOrgs_SortedTable[[#This Row],[Unique CFDA]]= MemberOrgsData[CFDA]), 0)), "")</f>
        <v/>
      </c>
      <c r="E92" s="13" t="str">
        <f t="array" ref="E92">IFERROR(IF(MemberOrgs_SortedTable[[#This Row],[Unique CFDA]]&lt;&gt; "", SUMIFS(MemberOrgsData[AMOUNT], MemberOrgsData[Auditee Name], SelectMemberOrgs, MemberOrgsData[CFDA], MemberOrgs_SortedTable[[#This Row],[Unique CFDA]], MemberOrgsData[AUDITYEAR], SelectFiscalYear), ""), "")</f>
        <v/>
      </c>
      <c r="F92" s="14" t="str">
        <f t="array" ref="F92">IF(ISNUMBER(MemberOrgs_SortedTable[[#This Row],[Unique CFDA]]), IFERROR(INDEX(BudgetAppropData[President % Change], MATCH(1, (MemberOrgs_SortedTable[[#This Row],[Unique CFDA]] = BudgetAppropData[CFDA])*(SelectBudgetYear = BudgetAppropData[Fiscal Year]), 0)), "No Budget Data"), "")</f>
        <v/>
      </c>
      <c r="G92" s="12" t="str">
        <f>IF(MemberOrgs_SortedTable[[#This Row],[Unique CFDA]] = "", "", IFERROR(MemberOrgs_SortedTable[[#This Row],[FY 2018 Total]]*MemberOrgs_SortedTable[[#This Row],[President % Change]], "No Budget Data"))</f>
        <v/>
      </c>
      <c r="H92" s="14" t="str">
        <f t="array" ref="H92">IF(ISNUMBER(MemberOrgs_SortedTable[[#This Row],[Unique CFDA]]), IFERROR(INDEX(BudgetAppropData[House % Change], MATCH(1,(MemberOrgs_SortedTable[[#This Row],[Unique CFDA]] = BudgetAppropData[CFDA])*(SelectBudgetYear = BudgetAppropData[Fiscal Year]), 0)), "No Budget Data"), "")</f>
        <v/>
      </c>
      <c r="I92" s="12" t="str">
        <f>IF(MemberOrgs_SortedTable[[#This Row],[Unique CFDA]] = "", "", IFERROR(MemberOrgs_SortedTable[[#This Row],[FY 2018 Total]]*MemberOrgs_SortedTable[[#This Row],[House % Change]], "No Budget Data"))</f>
        <v/>
      </c>
      <c r="K92" s="12" t="str">
        <f>IF(MemberOrgs_SortedTable[[#This Row],[Unique CFDA]] = "", "", IFERROR(MemberOrgs_SortedTable[[#This Row],[FY 2018 Total]]*MemberOrgs_SortedTable[[#This Row],[Senate Budget]], "No Budget Data"))</f>
        <v/>
      </c>
      <c r="L92" t="str">
        <f>IF(MemberOrgs_SortedTable[[#This Row],[Unique CFDA]] = "", "", IF(ISNUMBER(MemberOrgs_SortedTable[[#This Row],[President $ Change]]), RANK(MemberOrgs_SortedTable[[#This Row],[President $ Change]], $G$4:$G$227)+COUNTIF($G$4:G92, G92)-1, 0))</f>
        <v/>
      </c>
      <c r="M92" t="str">
        <f>IFERROR((IF(MemberOrgs_SortedTable[[#This Row],[Sort 1]] = 0, COUNTIF($L$4:L92, 0), "")+MAX(MemberOrgs_SortedTable[Sort 1])), "")</f>
        <v/>
      </c>
      <c r="N92" t="str">
        <f>IF(MemberOrgs_SortedTable[[#This Row],[Sort 1]]&gt;0, MemberOrgs_SortedTable[[#This Row],[Sort 1]], MemberOrgs_SortedTable[[#This Row],[Sort 2]])</f>
        <v/>
      </c>
    </row>
    <row r="93" spans="1:18" x14ac:dyDescent="0.25">
      <c r="A93" t="str">
        <f>IF(OR(MemberOrgControl!$B96 = "", MemberOrgControl!$B96 &lt;0), "", INDEX(MemberOrgsData[CFDA], MemberOrgControl!$B96))</f>
        <v/>
      </c>
      <c r="C93" t="str">
        <f>IFERROR(INDEX(AllCFDAs[All CFDAs], MATCH(0, INDEX(COUNTIF($C$3:C92, AllCFDAs[All CFDAs]),),0)), "")</f>
        <v/>
      </c>
      <c r="D93" t="str">
        <f t="array" ref="D93">IFERROR(INDEX(MemberOrgsData[FEDERALPROGRAMNAME], MATCH(1, (SelectMemberOrgs = MemberOrgsData[Auditee Name])*(MemberOrgs_SortedTable[[#This Row],[Unique CFDA]]= MemberOrgsData[CFDA]), 0)), "")</f>
        <v/>
      </c>
      <c r="E93" s="13" t="str">
        <f t="array" ref="E93">IFERROR(IF(MemberOrgs_SortedTable[[#This Row],[Unique CFDA]]&lt;&gt; "", SUMIFS(MemberOrgsData[AMOUNT], MemberOrgsData[Auditee Name], SelectMemberOrgs, MemberOrgsData[CFDA], MemberOrgs_SortedTable[[#This Row],[Unique CFDA]], MemberOrgsData[AUDITYEAR], SelectFiscalYear), ""), "")</f>
        <v/>
      </c>
      <c r="F93" s="14" t="str">
        <f t="array" ref="F93">IF(ISNUMBER(MemberOrgs_SortedTable[[#This Row],[Unique CFDA]]), IFERROR(INDEX(BudgetAppropData[President % Change], MATCH(1, (MemberOrgs_SortedTable[[#This Row],[Unique CFDA]] = BudgetAppropData[CFDA])*(SelectBudgetYear = BudgetAppropData[Fiscal Year]), 0)), "No Budget Data"), "")</f>
        <v/>
      </c>
      <c r="G93" s="12" t="str">
        <f>IF(MemberOrgs_SortedTable[[#This Row],[Unique CFDA]] = "", "", IFERROR(MemberOrgs_SortedTable[[#This Row],[FY 2018 Total]]*MemberOrgs_SortedTable[[#This Row],[President % Change]], "No Budget Data"))</f>
        <v/>
      </c>
      <c r="H93" s="14" t="str">
        <f t="array" ref="H93">IF(ISNUMBER(MemberOrgs_SortedTable[[#This Row],[Unique CFDA]]), IFERROR(INDEX(BudgetAppropData[House % Change], MATCH(1,(MemberOrgs_SortedTable[[#This Row],[Unique CFDA]] = BudgetAppropData[CFDA])*(SelectBudgetYear = BudgetAppropData[Fiscal Year]), 0)), "No Budget Data"), "")</f>
        <v/>
      </c>
      <c r="I93" s="12" t="str">
        <f>IF(MemberOrgs_SortedTable[[#This Row],[Unique CFDA]] = "", "", IFERROR(MemberOrgs_SortedTable[[#This Row],[FY 2018 Total]]*MemberOrgs_SortedTable[[#This Row],[House % Change]], "No Budget Data"))</f>
        <v/>
      </c>
      <c r="K93" s="12" t="str">
        <f>IF(MemberOrgs_SortedTable[[#This Row],[Unique CFDA]] = "", "", IFERROR(MemberOrgs_SortedTable[[#This Row],[FY 2018 Total]]*MemberOrgs_SortedTable[[#This Row],[Senate Budget]], "No Budget Data"))</f>
        <v/>
      </c>
      <c r="L93" t="str">
        <f>IF(MemberOrgs_SortedTable[[#This Row],[Unique CFDA]] = "", "", IF(ISNUMBER(MemberOrgs_SortedTable[[#This Row],[President $ Change]]), RANK(MemberOrgs_SortedTable[[#This Row],[President $ Change]], $G$4:$G$227)+COUNTIF($G$4:G93, G93)-1, 0))</f>
        <v/>
      </c>
      <c r="M93" t="str">
        <f>IFERROR((IF(MemberOrgs_SortedTable[[#This Row],[Sort 1]] = 0, COUNTIF($L$4:L93, 0), "")+MAX(MemberOrgs_SortedTable[Sort 1])), "")</f>
        <v/>
      </c>
      <c r="N93" t="str">
        <f>IF(MemberOrgs_SortedTable[[#This Row],[Sort 1]]&gt;0, MemberOrgs_SortedTable[[#This Row],[Sort 1]], MemberOrgs_SortedTable[[#This Row],[Sort 2]])</f>
        <v/>
      </c>
    </row>
    <row r="94" spans="1:18" x14ac:dyDescent="0.25">
      <c r="A94" t="str">
        <f>IF(OR(MemberOrgControl!$B97 = "", MemberOrgControl!$B97 &lt;0), "", INDEX(MemberOrgsData[CFDA], MemberOrgControl!$B97))</f>
        <v/>
      </c>
      <c r="C94" t="str">
        <f>IFERROR(INDEX(AllCFDAs[All CFDAs], MATCH(0, INDEX(COUNTIF($C$3:C93, AllCFDAs[All CFDAs]),),0)), "")</f>
        <v/>
      </c>
      <c r="D94" t="str">
        <f t="array" ref="D94">IFERROR(INDEX(MemberOrgsData[FEDERALPROGRAMNAME], MATCH(1, (SelectMemberOrgs = MemberOrgsData[Auditee Name])*(MemberOrgs_SortedTable[[#This Row],[Unique CFDA]]= MemberOrgsData[CFDA]), 0)), "")</f>
        <v/>
      </c>
      <c r="E94" s="13" t="str">
        <f t="array" ref="E94">IFERROR(IF(MemberOrgs_SortedTable[[#This Row],[Unique CFDA]]&lt;&gt; "", SUMIFS(MemberOrgsData[AMOUNT], MemberOrgsData[Auditee Name], SelectMemberOrgs, MemberOrgsData[CFDA], MemberOrgs_SortedTable[[#This Row],[Unique CFDA]], MemberOrgsData[AUDITYEAR], SelectFiscalYear), ""), "")</f>
        <v/>
      </c>
      <c r="F94" s="14" t="str">
        <f t="array" ref="F94">IF(ISNUMBER(MemberOrgs_SortedTable[[#This Row],[Unique CFDA]]), IFERROR(INDEX(BudgetAppropData[President % Change], MATCH(1, (MemberOrgs_SortedTable[[#This Row],[Unique CFDA]] = BudgetAppropData[CFDA])*(SelectBudgetYear = BudgetAppropData[Fiscal Year]), 0)), "No Budget Data"), "")</f>
        <v/>
      </c>
      <c r="G94" s="12" t="str">
        <f>IF(MemberOrgs_SortedTable[[#This Row],[Unique CFDA]] = "", "", IFERROR(MemberOrgs_SortedTable[[#This Row],[FY 2018 Total]]*MemberOrgs_SortedTable[[#This Row],[President % Change]], "No Budget Data"))</f>
        <v/>
      </c>
      <c r="H94" s="14" t="str">
        <f t="array" ref="H94">IF(ISNUMBER(MemberOrgs_SortedTable[[#This Row],[Unique CFDA]]), IFERROR(INDEX(BudgetAppropData[House % Change], MATCH(1,(MemberOrgs_SortedTable[[#This Row],[Unique CFDA]] = BudgetAppropData[CFDA])*(SelectBudgetYear = BudgetAppropData[Fiscal Year]), 0)), "No Budget Data"), "")</f>
        <v/>
      </c>
      <c r="I94" s="12" t="str">
        <f>IF(MemberOrgs_SortedTable[[#This Row],[Unique CFDA]] = "", "", IFERROR(MemberOrgs_SortedTable[[#This Row],[FY 2018 Total]]*MemberOrgs_SortedTable[[#This Row],[House % Change]], "No Budget Data"))</f>
        <v/>
      </c>
      <c r="K94" s="12" t="str">
        <f>IF(MemberOrgs_SortedTable[[#This Row],[Unique CFDA]] = "", "", IFERROR(MemberOrgs_SortedTable[[#This Row],[FY 2018 Total]]*MemberOrgs_SortedTable[[#This Row],[Senate Budget]], "No Budget Data"))</f>
        <v/>
      </c>
      <c r="L94" t="str">
        <f>IF(MemberOrgs_SortedTable[[#This Row],[Unique CFDA]] = "", "", IF(ISNUMBER(MemberOrgs_SortedTable[[#This Row],[President $ Change]]), RANK(MemberOrgs_SortedTable[[#This Row],[President $ Change]], $G$4:$G$227)+COUNTIF($G$4:G94, G94)-1, 0))</f>
        <v/>
      </c>
      <c r="M94" t="str">
        <f>IFERROR((IF(MemberOrgs_SortedTable[[#This Row],[Sort 1]] = 0, COUNTIF($L$4:L94, 0), "")+MAX(MemberOrgs_SortedTable[Sort 1])), "")</f>
        <v/>
      </c>
      <c r="N94" t="str">
        <f>IF(MemberOrgs_SortedTable[[#This Row],[Sort 1]]&gt;0, MemberOrgs_SortedTable[[#This Row],[Sort 1]], MemberOrgs_SortedTable[[#This Row],[Sort 2]])</f>
        <v/>
      </c>
    </row>
    <row r="95" spans="1:18" x14ac:dyDescent="0.25">
      <c r="A95" t="str">
        <f>IF(OR(MemberOrgControl!$B98 = "", MemberOrgControl!$B98 &lt;0), "", INDEX(MemberOrgsData[CFDA], MemberOrgControl!$B98))</f>
        <v/>
      </c>
      <c r="C95" t="str">
        <f>IFERROR(INDEX(AllCFDAs[All CFDAs], MATCH(0, INDEX(COUNTIF($C$3:C94, AllCFDAs[All CFDAs]),),0)), "")</f>
        <v/>
      </c>
      <c r="D95" t="str">
        <f t="array" ref="D95">IFERROR(INDEX(MemberOrgsData[FEDERALPROGRAMNAME], MATCH(1, (SelectMemberOrgs = MemberOrgsData[Auditee Name])*(MemberOrgs_SortedTable[[#This Row],[Unique CFDA]]= MemberOrgsData[CFDA]), 0)), "")</f>
        <v/>
      </c>
      <c r="E95" s="13" t="str">
        <f t="array" ref="E95">IFERROR(IF(MemberOrgs_SortedTable[[#This Row],[Unique CFDA]]&lt;&gt; "", SUMIFS(MemberOrgsData[AMOUNT], MemberOrgsData[Auditee Name], SelectMemberOrgs, MemberOrgsData[CFDA], MemberOrgs_SortedTable[[#This Row],[Unique CFDA]], MemberOrgsData[AUDITYEAR], SelectFiscalYear), ""), "")</f>
        <v/>
      </c>
      <c r="F95" s="14" t="str">
        <f t="array" ref="F95">IF(ISNUMBER(MemberOrgs_SortedTable[[#This Row],[Unique CFDA]]), IFERROR(INDEX(BudgetAppropData[President % Change], MATCH(1, (MemberOrgs_SortedTable[[#This Row],[Unique CFDA]] = BudgetAppropData[CFDA])*(SelectBudgetYear = BudgetAppropData[Fiscal Year]), 0)), "No Budget Data"), "")</f>
        <v/>
      </c>
      <c r="G95" s="12" t="str">
        <f>IF(MemberOrgs_SortedTable[[#This Row],[Unique CFDA]] = "", "", IFERROR(MemberOrgs_SortedTable[[#This Row],[FY 2018 Total]]*MemberOrgs_SortedTable[[#This Row],[President % Change]], "No Budget Data"))</f>
        <v/>
      </c>
      <c r="H95" s="14" t="str">
        <f t="array" ref="H95">IF(ISNUMBER(MemberOrgs_SortedTable[[#This Row],[Unique CFDA]]), IFERROR(INDEX(BudgetAppropData[House % Change], MATCH(1,(MemberOrgs_SortedTable[[#This Row],[Unique CFDA]] = BudgetAppropData[CFDA])*(SelectBudgetYear = BudgetAppropData[Fiscal Year]), 0)), "No Budget Data"), "")</f>
        <v/>
      </c>
      <c r="I95" s="12" t="str">
        <f>IF(MemberOrgs_SortedTable[[#This Row],[Unique CFDA]] = "", "", IFERROR(MemberOrgs_SortedTable[[#This Row],[FY 2018 Total]]*MemberOrgs_SortedTable[[#This Row],[House % Change]], "No Budget Data"))</f>
        <v/>
      </c>
      <c r="K95" s="12" t="str">
        <f>IF(MemberOrgs_SortedTable[[#This Row],[Unique CFDA]] = "", "", IFERROR(MemberOrgs_SortedTable[[#This Row],[FY 2018 Total]]*MemberOrgs_SortedTable[[#This Row],[Senate Budget]], "No Budget Data"))</f>
        <v/>
      </c>
      <c r="L95" t="str">
        <f>IF(MemberOrgs_SortedTable[[#This Row],[Unique CFDA]] = "", "", IF(ISNUMBER(MemberOrgs_SortedTable[[#This Row],[President $ Change]]), RANK(MemberOrgs_SortedTable[[#This Row],[President $ Change]], $G$4:$G$227)+COUNTIF($G$4:G95, G95)-1, 0))</f>
        <v/>
      </c>
      <c r="M95" t="str">
        <f>IFERROR((IF(MemberOrgs_SortedTable[[#This Row],[Sort 1]] = 0, COUNTIF($L$4:L95, 0), "")+MAX(MemberOrgs_SortedTable[Sort 1])), "")</f>
        <v/>
      </c>
      <c r="N95" t="str">
        <f>IF(MemberOrgs_SortedTable[[#This Row],[Sort 1]]&gt;0, MemberOrgs_SortedTable[[#This Row],[Sort 1]], MemberOrgs_SortedTable[[#This Row],[Sort 2]])</f>
        <v/>
      </c>
    </row>
    <row r="96" spans="1:18" x14ac:dyDescent="0.25">
      <c r="A96" t="str">
        <f>IF(OR(MemberOrgControl!$B99 = "", MemberOrgControl!$B99 &lt;0), "", INDEX(MemberOrgsData[CFDA], MemberOrgControl!$B99))</f>
        <v/>
      </c>
      <c r="C96" t="str">
        <f>IFERROR(INDEX(AllCFDAs[All CFDAs], MATCH(0, INDEX(COUNTIF($C$3:C95, AllCFDAs[All CFDAs]),),0)), "")</f>
        <v/>
      </c>
      <c r="D96" t="str">
        <f t="array" ref="D96">IFERROR(INDEX(MemberOrgsData[FEDERALPROGRAMNAME], MATCH(1, (SelectMemberOrgs = MemberOrgsData[Auditee Name])*(MemberOrgs_SortedTable[[#This Row],[Unique CFDA]]= MemberOrgsData[CFDA]), 0)), "")</f>
        <v/>
      </c>
      <c r="E96" s="13" t="str">
        <f t="array" ref="E96">IFERROR(IF(MemberOrgs_SortedTable[[#This Row],[Unique CFDA]]&lt;&gt; "", SUMIFS(MemberOrgsData[AMOUNT], MemberOrgsData[Auditee Name], SelectMemberOrgs, MemberOrgsData[CFDA], MemberOrgs_SortedTable[[#This Row],[Unique CFDA]], MemberOrgsData[AUDITYEAR], SelectFiscalYear), ""), "")</f>
        <v/>
      </c>
      <c r="F96" s="14" t="str">
        <f t="array" ref="F96">IF(ISNUMBER(MemberOrgs_SortedTable[[#This Row],[Unique CFDA]]), IFERROR(INDEX(BudgetAppropData[President % Change], MATCH(1, (MemberOrgs_SortedTable[[#This Row],[Unique CFDA]] = BudgetAppropData[CFDA])*(SelectBudgetYear = BudgetAppropData[Fiscal Year]), 0)), "No Budget Data"), "")</f>
        <v/>
      </c>
      <c r="G96" s="12" t="str">
        <f>IF(MemberOrgs_SortedTable[[#This Row],[Unique CFDA]] = "", "", IFERROR(MemberOrgs_SortedTable[[#This Row],[FY 2018 Total]]*MemberOrgs_SortedTable[[#This Row],[President % Change]], "No Budget Data"))</f>
        <v/>
      </c>
      <c r="H96" s="14" t="str">
        <f t="array" ref="H96">IF(ISNUMBER(MemberOrgs_SortedTable[[#This Row],[Unique CFDA]]), IFERROR(INDEX(BudgetAppropData[House % Change], MATCH(1,(MemberOrgs_SortedTable[[#This Row],[Unique CFDA]] = BudgetAppropData[CFDA])*(SelectBudgetYear = BudgetAppropData[Fiscal Year]), 0)), "No Budget Data"), "")</f>
        <v/>
      </c>
      <c r="I96" s="12" t="str">
        <f>IF(MemberOrgs_SortedTable[[#This Row],[Unique CFDA]] = "", "", IFERROR(MemberOrgs_SortedTable[[#This Row],[FY 2018 Total]]*MemberOrgs_SortedTable[[#This Row],[House % Change]], "No Budget Data"))</f>
        <v/>
      </c>
      <c r="K96" s="12" t="str">
        <f>IF(MemberOrgs_SortedTable[[#This Row],[Unique CFDA]] = "", "", IFERROR(MemberOrgs_SortedTable[[#This Row],[FY 2018 Total]]*MemberOrgs_SortedTable[[#This Row],[Senate Budget]], "No Budget Data"))</f>
        <v/>
      </c>
      <c r="L96" t="str">
        <f>IF(MemberOrgs_SortedTable[[#This Row],[Unique CFDA]] = "", "", IF(ISNUMBER(MemberOrgs_SortedTable[[#This Row],[President $ Change]]), RANK(MemberOrgs_SortedTable[[#This Row],[President $ Change]], $G$4:$G$227)+COUNTIF($G$4:G96, G96)-1, 0))</f>
        <v/>
      </c>
      <c r="M96" t="str">
        <f>IFERROR((IF(MemberOrgs_SortedTable[[#This Row],[Sort 1]] = 0, COUNTIF($L$4:L96, 0), "")+MAX(MemberOrgs_SortedTable[Sort 1])), "")</f>
        <v/>
      </c>
      <c r="N96" t="str">
        <f>IF(MemberOrgs_SortedTable[[#This Row],[Sort 1]]&gt;0, MemberOrgs_SortedTable[[#This Row],[Sort 1]], MemberOrgs_SortedTable[[#This Row],[Sort 2]])</f>
        <v/>
      </c>
    </row>
    <row r="97" spans="1:14" x14ac:dyDescent="0.25">
      <c r="A97" t="str">
        <f>IF(OR(MemberOrgControl!$B100 = "", MemberOrgControl!$B100 &lt;0), "", INDEX(MemberOrgsData[CFDA], MemberOrgControl!$B100))</f>
        <v/>
      </c>
      <c r="C97" t="str">
        <f>IFERROR(INDEX(AllCFDAs[All CFDAs], MATCH(0, INDEX(COUNTIF($C$3:C96, AllCFDAs[All CFDAs]),),0)), "")</f>
        <v/>
      </c>
      <c r="D97" t="str">
        <f t="array" ref="D97">IFERROR(INDEX(MemberOrgsData[FEDERALPROGRAMNAME], MATCH(1, (SelectMemberOrgs = MemberOrgsData[Auditee Name])*(MemberOrgs_SortedTable[[#This Row],[Unique CFDA]]= MemberOrgsData[CFDA]), 0)), "")</f>
        <v/>
      </c>
      <c r="E97" s="13" t="str">
        <f t="array" ref="E97">IFERROR(IF(MemberOrgs_SortedTable[[#This Row],[Unique CFDA]]&lt;&gt; "", SUMIFS(MemberOrgsData[AMOUNT], MemberOrgsData[Auditee Name], SelectMemberOrgs, MemberOrgsData[CFDA], MemberOrgs_SortedTable[[#This Row],[Unique CFDA]], MemberOrgsData[AUDITYEAR], SelectFiscalYear), ""), "")</f>
        <v/>
      </c>
      <c r="F97" s="14" t="str">
        <f t="array" ref="F97">IF(ISNUMBER(MemberOrgs_SortedTable[[#This Row],[Unique CFDA]]), IFERROR(INDEX(BudgetAppropData[President % Change], MATCH(1, (MemberOrgs_SortedTable[[#This Row],[Unique CFDA]] = BudgetAppropData[CFDA])*(SelectBudgetYear = BudgetAppropData[Fiscal Year]), 0)), "No Budget Data"), "")</f>
        <v/>
      </c>
      <c r="G97" s="12" t="str">
        <f>IF(MemberOrgs_SortedTable[[#This Row],[Unique CFDA]] = "", "", IFERROR(MemberOrgs_SortedTable[[#This Row],[FY 2018 Total]]*MemberOrgs_SortedTable[[#This Row],[President % Change]], "No Budget Data"))</f>
        <v/>
      </c>
      <c r="H97" s="14" t="str">
        <f t="array" ref="H97">IF(ISNUMBER(MemberOrgs_SortedTable[[#This Row],[Unique CFDA]]), IFERROR(INDEX(BudgetAppropData[House % Change], MATCH(1,(MemberOrgs_SortedTable[[#This Row],[Unique CFDA]] = BudgetAppropData[CFDA])*(SelectBudgetYear = BudgetAppropData[Fiscal Year]), 0)), "No Budget Data"), "")</f>
        <v/>
      </c>
      <c r="I97" s="12" t="str">
        <f>IF(MemberOrgs_SortedTable[[#This Row],[Unique CFDA]] = "", "", IFERROR(MemberOrgs_SortedTable[[#This Row],[FY 2018 Total]]*MemberOrgs_SortedTable[[#This Row],[House % Change]], "No Budget Data"))</f>
        <v/>
      </c>
      <c r="K97" s="12" t="str">
        <f>IF(MemberOrgs_SortedTable[[#This Row],[Unique CFDA]] = "", "", IFERROR(MemberOrgs_SortedTable[[#This Row],[FY 2018 Total]]*MemberOrgs_SortedTable[[#This Row],[Senate Budget]], "No Budget Data"))</f>
        <v/>
      </c>
      <c r="L97" t="str">
        <f>IF(MemberOrgs_SortedTable[[#This Row],[Unique CFDA]] = "", "", IF(ISNUMBER(MemberOrgs_SortedTable[[#This Row],[President $ Change]]), RANK(MemberOrgs_SortedTable[[#This Row],[President $ Change]], $G$4:$G$227)+COUNTIF($G$4:G97, G97)-1, 0))</f>
        <v/>
      </c>
      <c r="M97" t="str">
        <f>IFERROR((IF(MemberOrgs_SortedTable[[#This Row],[Sort 1]] = 0, COUNTIF($L$4:L97, 0), "")+MAX(MemberOrgs_SortedTable[Sort 1])), "")</f>
        <v/>
      </c>
      <c r="N97" t="str">
        <f>IF(MemberOrgs_SortedTable[[#This Row],[Sort 1]]&gt;0, MemberOrgs_SortedTable[[#This Row],[Sort 1]], MemberOrgs_SortedTable[[#This Row],[Sort 2]])</f>
        <v/>
      </c>
    </row>
    <row r="98" spans="1:14" x14ac:dyDescent="0.25">
      <c r="A98" t="str">
        <f>IF(OR(MemberOrgControl!$B101 = "", MemberOrgControl!$B101 &lt;0), "", INDEX(MemberOrgsData[CFDA], MemberOrgControl!$B101))</f>
        <v/>
      </c>
      <c r="C98" t="str">
        <f>IFERROR(INDEX(AllCFDAs[All CFDAs], MATCH(0, INDEX(COUNTIF($C$3:C97, AllCFDAs[All CFDAs]),),0)), "")</f>
        <v/>
      </c>
      <c r="D98" t="str">
        <f t="array" ref="D98">IFERROR(INDEX(MemberOrgsData[FEDERALPROGRAMNAME], MATCH(1, (SelectMemberOrgs = MemberOrgsData[Auditee Name])*(MemberOrgs_SortedTable[[#This Row],[Unique CFDA]]= MemberOrgsData[CFDA]), 0)), "")</f>
        <v/>
      </c>
      <c r="E98" s="13" t="str">
        <f t="array" ref="E98">IFERROR(IF(MemberOrgs_SortedTable[[#This Row],[Unique CFDA]]&lt;&gt; "", SUMIFS(MemberOrgsData[AMOUNT], MemberOrgsData[Auditee Name], SelectMemberOrgs, MemberOrgsData[CFDA], MemberOrgs_SortedTable[[#This Row],[Unique CFDA]], MemberOrgsData[AUDITYEAR], SelectFiscalYear), ""), "")</f>
        <v/>
      </c>
      <c r="F98" s="14" t="str">
        <f t="array" ref="F98">IF(ISNUMBER(MemberOrgs_SortedTable[[#This Row],[Unique CFDA]]), IFERROR(INDEX(BudgetAppropData[President % Change], MATCH(1, (MemberOrgs_SortedTable[[#This Row],[Unique CFDA]] = BudgetAppropData[CFDA])*(SelectBudgetYear = BudgetAppropData[Fiscal Year]), 0)), "No Budget Data"), "")</f>
        <v/>
      </c>
      <c r="G98" s="12" t="str">
        <f>IF(MemberOrgs_SortedTable[[#This Row],[Unique CFDA]] = "", "", IFERROR(MemberOrgs_SortedTable[[#This Row],[FY 2018 Total]]*MemberOrgs_SortedTable[[#This Row],[President % Change]], "No Budget Data"))</f>
        <v/>
      </c>
      <c r="H98" s="14" t="str">
        <f t="array" ref="H98">IF(ISNUMBER(MemberOrgs_SortedTable[[#This Row],[Unique CFDA]]), IFERROR(INDEX(BudgetAppropData[House % Change], MATCH(1,(MemberOrgs_SortedTable[[#This Row],[Unique CFDA]] = BudgetAppropData[CFDA])*(SelectBudgetYear = BudgetAppropData[Fiscal Year]), 0)), "No Budget Data"), "")</f>
        <v/>
      </c>
      <c r="I98" s="12" t="str">
        <f>IF(MemberOrgs_SortedTable[[#This Row],[Unique CFDA]] = "", "", IFERROR(MemberOrgs_SortedTable[[#This Row],[FY 2018 Total]]*MemberOrgs_SortedTable[[#This Row],[House % Change]], "No Budget Data"))</f>
        <v/>
      </c>
      <c r="K98" s="12" t="str">
        <f>IF(MemberOrgs_SortedTable[[#This Row],[Unique CFDA]] = "", "", IFERROR(MemberOrgs_SortedTable[[#This Row],[FY 2018 Total]]*MemberOrgs_SortedTable[[#This Row],[Senate Budget]], "No Budget Data"))</f>
        <v/>
      </c>
      <c r="L98" t="str">
        <f>IF(MemberOrgs_SortedTable[[#This Row],[Unique CFDA]] = "", "", IF(ISNUMBER(MemberOrgs_SortedTable[[#This Row],[President $ Change]]), RANK(MemberOrgs_SortedTable[[#This Row],[President $ Change]], $G$4:$G$227)+COUNTIF($G$4:G98, G98)-1, 0))</f>
        <v/>
      </c>
      <c r="M98" t="str">
        <f>IFERROR((IF(MemberOrgs_SortedTable[[#This Row],[Sort 1]] = 0, COUNTIF($L$4:L98, 0), "")+MAX(MemberOrgs_SortedTable[Sort 1])), "")</f>
        <v/>
      </c>
      <c r="N98" t="str">
        <f>IF(MemberOrgs_SortedTable[[#This Row],[Sort 1]]&gt;0, MemberOrgs_SortedTable[[#This Row],[Sort 1]], MemberOrgs_SortedTable[[#This Row],[Sort 2]])</f>
        <v/>
      </c>
    </row>
    <row r="99" spans="1:14" x14ac:dyDescent="0.25">
      <c r="A99" t="str">
        <f>IF(OR(MemberOrgControl!$B102 = "", MemberOrgControl!$B102 &lt;0), "", INDEX(MemberOrgsData[CFDA], MemberOrgControl!$B102))</f>
        <v/>
      </c>
      <c r="C99" t="str">
        <f>IFERROR(INDEX(AllCFDAs[All CFDAs], MATCH(0, INDEX(COUNTIF($C$3:C98, AllCFDAs[All CFDAs]),),0)), "")</f>
        <v/>
      </c>
      <c r="D99" t="str">
        <f t="array" ref="D99">IFERROR(INDEX(MemberOrgsData[FEDERALPROGRAMNAME], MATCH(1, (SelectMemberOrgs = MemberOrgsData[Auditee Name])*(MemberOrgs_SortedTable[[#This Row],[Unique CFDA]]= MemberOrgsData[CFDA]), 0)), "")</f>
        <v/>
      </c>
      <c r="E99" s="13" t="str">
        <f t="array" ref="E99">IFERROR(IF(MemberOrgs_SortedTable[[#This Row],[Unique CFDA]]&lt;&gt; "", SUMIFS(MemberOrgsData[AMOUNT], MemberOrgsData[Auditee Name], SelectMemberOrgs, MemberOrgsData[CFDA], MemberOrgs_SortedTable[[#This Row],[Unique CFDA]], MemberOrgsData[AUDITYEAR], SelectFiscalYear), ""), "")</f>
        <v/>
      </c>
      <c r="F99" s="14" t="str">
        <f t="array" ref="F99">IF(ISNUMBER(MemberOrgs_SortedTable[[#This Row],[Unique CFDA]]), IFERROR(INDEX(BudgetAppropData[President % Change], MATCH(1, (MemberOrgs_SortedTable[[#This Row],[Unique CFDA]] = BudgetAppropData[CFDA])*(SelectBudgetYear = BudgetAppropData[Fiscal Year]), 0)), "No Budget Data"), "")</f>
        <v/>
      </c>
      <c r="G99" s="12" t="str">
        <f>IF(MemberOrgs_SortedTable[[#This Row],[Unique CFDA]] = "", "", IFERROR(MemberOrgs_SortedTable[[#This Row],[FY 2018 Total]]*MemberOrgs_SortedTable[[#This Row],[President % Change]], "No Budget Data"))</f>
        <v/>
      </c>
      <c r="H99" s="14" t="str">
        <f t="array" ref="H99">IF(ISNUMBER(MemberOrgs_SortedTable[[#This Row],[Unique CFDA]]), IFERROR(INDEX(BudgetAppropData[House % Change], MATCH(1,(MemberOrgs_SortedTable[[#This Row],[Unique CFDA]] = BudgetAppropData[CFDA])*(SelectBudgetYear = BudgetAppropData[Fiscal Year]), 0)), "No Budget Data"), "")</f>
        <v/>
      </c>
      <c r="I99" s="12" t="str">
        <f>IF(MemberOrgs_SortedTable[[#This Row],[Unique CFDA]] = "", "", IFERROR(MemberOrgs_SortedTable[[#This Row],[FY 2018 Total]]*MemberOrgs_SortedTable[[#This Row],[House % Change]], "No Budget Data"))</f>
        <v/>
      </c>
      <c r="K99" s="12" t="str">
        <f>IF(MemberOrgs_SortedTable[[#This Row],[Unique CFDA]] = "", "", IFERROR(MemberOrgs_SortedTable[[#This Row],[FY 2018 Total]]*MemberOrgs_SortedTable[[#This Row],[Senate Budget]], "No Budget Data"))</f>
        <v/>
      </c>
      <c r="L99" t="str">
        <f>IF(MemberOrgs_SortedTable[[#This Row],[Unique CFDA]] = "", "", IF(ISNUMBER(MemberOrgs_SortedTable[[#This Row],[President $ Change]]), RANK(MemberOrgs_SortedTable[[#This Row],[President $ Change]], $G$4:$G$227)+COUNTIF($G$4:G99, G99)-1, 0))</f>
        <v/>
      </c>
      <c r="M99" t="str">
        <f>IFERROR((IF(MemberOrgs_SortedTable[[#This Row],[Sort 1]] = 0, COUNTIF($L$4:L99, 0), "")+MAX(MemberOrgs_SortedTable[Sort 1])), "")</f>
        <v/>
      </c>
      <c r="N99" t="str">
        <f>IF(MemberOrgs_SortedTable[[#This Row],[Sort 1]]&gt;0, MemberOrgs_SortedTable[[#This Row],[Sort 1]], MemberOrgs_SortedTable[[#This Row],[Sort 2]])</f>
        <v/>
      </c>
    </row>
    <row r="100" spans="1:14" x14ac:dyDescent="0.25">
      <c r="A100" t="str">
        <f>IF(OR(MemberOrgControl!$B103 = "", MemberOrgControl!$B103 &lt;0), "", INDEX(MemberOrgsData[CFDA], MemberOrgControl!$B103))</f>
        <v/>
      </c>
      <c r="C100" t="str">
        <f>IFERROR(INDEX(AllCFDAs[All CFDAs], MATCH(0, INDEX(COUNTIF($C$3:C99, AllCFDAs[All CFDAs]),),0)), "")</f>
        <v/>
      </c>
      <c r="D100" t="str">
        <f t="array" ref="D100">IFERROR(INDEX(MemberOrgsData[FEDERALPROGRAMNAME], MATCH(1, (SelectMemberOrgs = MemberOrgsData[Auditee Name])*(MemberOrgs_SortedTable[[#This Row],[Unique CFDA]]= MemberOrgsData[CFDA]), 0)), "")</f>
        <v/>
      </c>
      <c r="E100" s="13" t="str">
        <f t="array" ref="E100">IFERROR(IF(MemberOrgs_SortedTable[[#This Row],[Unique CFDA]]&lt;&gt; "", SUMIFS(MemberOrgsData[AMOUNT], MemberOrgsData[Auditee Name], SelectMemberOrgs, MemberOrgsData[CFDA], MemberOrgs_SortedTable[[#This Row],[Unique CFDA]], MemberOrgsData[AUDITYEAR], SelectFiscalYear), ""), "")</f>
        <v/>
      </c>
      <c r="F100" s="14" t="str">
        <f t="array" ref="F100">IF(ISNUMBER(MemberOrgs_SortedTable[[#This Row],[Unique CFDA]]), IFERROR(INDEX(BudgetAppropData[President % Change], MATCH(1, (MemberOrgs_SortedTable[[#This Row],[Unique CFDA]] = BudgetAppropData[CFDA])*(SelectBudgetYear = BudgetAppropData[Fiscal Year]), 0)), "No Budget Data"), "")</f>
        <v/>
      </c>
      <c r="G100" s="12" t="str">
        <f>IF(MemberOrgs_SortedTable[[#This Row],[Unique CFDA]] = "", "", IFERROR(MemberOrgs_SortedTable[[#This Row],[FY 2018 Total]]*MemberOrgs_SortedTable[[#This Row],[President % Change]], "No Budget Data"))</f>
        <v/>
      </c>
      <c r="H100" s="14" t="str">
        <f t="array" ref="H100">IF(ISNUMBER(MemberOrgs_SortedTable[[#This Row],[Unique CFDA]]), IFERROR(INDEX(BudgetAppropData[House % Change], MATCH(1,(MemberOrgs_SortedTable[[#This Row],[Unique CFDA]] = BudgetAppropData[CFDA])*(SelectBudgetYear = BudgetAppropData[Fiscal Year]), 0)), "No Budget Data"), "")</f>
        <v/>
      </c>
      <c r="I100" s="12" t="str">
        <f>IF(MemberOrgs_SortedTable[[#This Row],[Unique CFDA]] = "", "", IFERROR(MemberOrgs_SortedTable[[#This Row],[FY 2018 Total]]*MemberOrgs_SortedTable[[#This Row],[House % Change]], "No Budget Data"))</f>
        <v/>
      </c>
      <c r="K100" s="12" t="str">
        <f>IF(MemberOrgs_SortedTable[[#This Row],[Unique CFDA]] = "", "", IFERROR(MemberOrgs_SortedTable[[#This Row],[FY 2018 Total]]*MemberOrgs_SortedTable[[#This Row],[Senate Budget]], "No Budget Data"))</f>
        <v/>
      </c>
      <c r="L100" t="str">
        <f>IF(MemberOrgs_SortedTable[[#This Row],[Unique CFDA]] = "", "", IF(ISNUMBER(MemberOrgs_SortedTable[[#This Row],[President $ Change]]), RANK(MemberOrgs_SortedTable[[#This Row],[President $ Change]], $G$4:$G$227)+COUNTIF($G$4:G100, G100)-1, 0))</f>
        <v/>
      </c>
      <c r="M100" t="str">
        <f>IFERROR((IF(MemberOrgs_SortedTable[[#This Row],[Sort 1]] = 0, COUNTIF($L$4:L100, 0), "")+MAX(MemberOrgs_SortedTable[Sort 1])), "")</f>
        <v/>
      </c>
      <c r="N100" t="str">
        <f>IF(MemberOrgs_SortedTable[[#This Row],[Sort 1]]&gt;0, MemberOrgs_SortedTable[[#This Row],[Sort 1]], MemberOrgs_SortedTable[[#This Row],[Sort 2]])</f>
        <v/>
      </c>
    </row>
    <row r="101" spans="1:14" x14ac:dyDescent="0.25">
      <c r="A101" t="str">
        <f>IF(OR(MemberOrgControl!$B104 = "", MemberOrgControl!$B104 &lt;0), "", INDEX(MemberOrgsData[CFDA], MemberOrgControl!$B104))</f>
        <v/>
      </c>
      <c r="C101" t="str">
        <f>IFERROR(INDEX(AllCFDAs[All CFDAs], MATCH(0, INDEX(COUNTIF($C$3:C100, AllCFDAs[All CFDAs]),),0)), "")</f>
        <v/>
      </c>
      <c r="D101" t="str">
        <f t="array" ref="D101">IFERROR(INDEX(MemberOrgsData[FEDERALPROGRAMNAME], MATCH(1, (SelectMemberOrgs = MemberOrgsData[Auditee Name])*(MemberOrgs_SortedTable[[#This Row],[Unique CFDA]]= MemberOrgsData[CFDA]), 0)), "")</f>
        <v/>
      </c>
      <c r="E101" s="13" t="str">
        <f t="array" ref="E101">IFERROR(IF(MemberOrgs_SortedTable[[#This Row],[Unique CFDA]]&lt;&gt; "", SUMIFS(MemberOrgsData[AMOUNT], MemberOrgsData[Auditee Name], SelectMemberOrgs, MemberOrgsData[CFDA], MemberOrgs_SortedTable[[#This Row],[Unique CFDA]], MemberOrgsData[AUDITYEAR], SelectFiscalYear), ""), "")</f>
        <v/>
      </c>
      <c r="F101" s="14" t="str">
        <f t="array" ref="F101">IF(ISNUMBER(MemberOrgs_SortedTable[[#This Row],[Unique CFDA]]), IFERROR(INDEX(BudgetAppropData[President % Change], MATCH(1, (MemberOrgs_SortedTable[[#This Row],[Unique CFDA]] = BudgetAppropData[CFDA])*(SelectBudgetYear = BudgetAppropData[Fiscal Year]), 0)), "No Budget Data"), "")</f>
        <v/>
      </c>
      <c r="G101" s="12" t="str">
        <f>IF(MemberOrgs_SortedTable[[#This Row],[Unique CFDA]] = "", "", IFERROR(MemberOrgs_SortedTable[[#This Row],[FY 2018 Total]]*MemberOrgs_SortedTable[[#This Row],[President % Change]], "No Budget Data"))</f>
        <v/>
      </c>
      <c r="H101" s="14" t="str">
        <f t="array" ref="H101">IF(ISNUMBER(MemberOrgs_SortedTable[[#This Row],[Unique CFDA]]), IFERROR(INDEX(BudgetAppropData[House % Change], MATCH(1,(MemberOrgs_SortedTable[[#This Row],[Unique CFDA]] = BudgetAppropData[CFDA])*(SelectBudgetYear = BudgetAppropData[Fiscal Year]), 0)), "No Budget Data"), "")</f>
        <v/>
      </c>
      <c r="I101" s="12" t="str">
        <f>IF(MemberOrgs_SortedTable[[#This Row],[Unique CFDA]] = "", "", IFERROR(MemberOrgs_SortedTable[[#This Row],[FY 2018 Total]]*MemberOrgs_SortedTable[[#This Row],[House % Change]], "No Budget Data"))</f>
        <v/>
      </c>
      <c r="K101" s="12" t="str">
        <f>IF(MemberOrgs_SortedTable[[#This Row],[Unique CFDA]] = "", "", IFERROR(MemberOrgs_SortedTable[[#This Row],[FY 2018 Total]]*MemberOrgs_SortedTable[[#This Row],[Senate Budget]], "No Budget Data"))</f>
        <v/>
      </c>
      <c r="L101" t="str">
        <f>IF(MemberOrgs_SortedTable[[#This Row],[Unique CFDA]] = "", "", IF(ISNUMBER(MemberOrgs_SortedTable[[#This Row],[President $ Change]]), RANK(MemberOrgs_SortedTable[[#This Row],[President $ Change]], $G$4:$G$227)+COUNTIF($G$4:G101, G101)-1, 0))</f>
        <v/>
      </c>
      <c r="M101" t="str">
        <f>IFERROR((IF(MemberOrgs_SortedTable[[#This Row],[Sort 1]] = 0, COUNTIF($L$4:L101, 0), "")+MAX(MemberOrgs_SortedTable[Sort 1])), "")</f>
        <v/>
      </c>
      <c r="N101" t="str">
        <f>IF(MemberOrgs_SortedTable[[#This Row],[Sort 1]]&gt;0, MemberOrgs_SortedTable[[#This Row],[Sort 1]], MemberOrgs_SortedTable[[#This Row],[Sort 2]])</f>
        <v/>
      </c>
    </row>
    <row r="102" spans="1:14" x14ac:dyDescent="0.25">
      <c r="A102" t="str">
        <f>IF(OR(MemberOrgControl!$B105 = "", MemberOrgControl!$B105 &lt;0), "", INDEX(MemberOrgsData[CFDA], MemberOrgControl!$B105))</f>
        <v/>
      </c>
      <c r="C102" t="str">
        <f>IFERROR(INDEX(AllCFDAs[All CFDAs], MATCH(0, INDEX(COUNTIF($C$3:C101, AllCFDAs[All CFDAs]),),0)), "")</f>
        <v/>
      </c>
      <c r="D102" t="str">
        <f t="array" ref="D102">IFERROR(INDEX(MemberOrgsData[FEDERALPROGRAMNAME], MATCH(1, (SelectMemberOrgs = MemberOrgsData[Auditee Name])*(MemberOrgs_SortedTable[[#This Row],[Unique CFDA]]= MemberOrgsData[CFDA]), 0)), "")</f>
        <v/>
      </c>
      <c r="E102" s="13" t="str">
        <f t="array" ref="E102">IFERROR(IF(MemberOrgs_SortedTable[[#This Row],[Unique CFDA]]&lt;&gt; "", SUMIFS(MemberOrgsData[AMOUNT], MemberOrgsData[Auditee Name], SelectMemberOrgs, MemberOrgsData[CFDA], MemberOrgs_SortedTable[[#This Row],[Unique CFDA]], MemberOrgsData[AUDITYEAR], SelectFiscalYear), ""), "")</f>
        <v/>
      </c>
      <c r="F102" s="14" t="str">
        <f t="array" ref="F102">IF(ISNUMBER(MemberOrgs_SortedTable[[#This Row],[Unique CFDA]]), IFERROR(INDEX(BudgetAppropData[President % Change], MATCH(1, (MemberOrgs_SortedTable[[#This Row],[Unique CFDA]] = BudgetAppropData[CFDA])*(SelectBudgetYear = BudgetAppropData[Fiscal Year]), 0)), "No Budget Data"), "")</f>
        <v/>
      </c>
      <c r="G102" s="12" t="str">
        <f>IF(MemberOrgs_SortedTable[[#This Row],[Unique CFDA]] = "", "", IFERROR(MemberOrgs_SortedTable[[#This Row],[FY 2018 Total]]*MemberOrgs_SortedTable[[#This Row],[President % Change]], "No Budget Data"))</f>
        <v/>
      </c>
      <c r="H102" s="14" t="str">
        <f t="array" ref="H102">IF(ISNUMBER(MemberOrgs_SortedTable[[#This Row],[Unique CFDA]]), IFERROR(INDEX(BudgetAppropData[House % Change], MATCH(1,(MemberOrgs_SortedTable[[#This Row],[Unique CFDA]] = BudgetAppropData[CFDA])*(SelectBudgetYear = BudgetAppropData[Fiscal Year]), 0)), "No Budget Data"), "")</f>
        <v/>
      </c>
      <c r="I102" s="12" t="str">
        <f>IF(MemberOrgs_SortedTable[[#This Row],[Unique CFDA]] = "", "", IFERROR(MemberOrgs_SortedTable[[#This Row],[FY 2018 Total]]*MemberOrgs_SortedTable[[#This Row],[House % Change]], "No Budget Data"))</f>
        <v/>
      </c>
      <c r="K102" s="12" t="str">
        <f>IF(MemberOrgs_SortedTable[[#This Row],[Unique CFDA]] = "", "", IFERROR(MemberOrgs_SortedTable[[#This Row],[FY 2018 Total]]*MemberOrgs_SortedTable[[#This Row],[Senate Budget]], "No Budget Data"))</f>
        <v/>
      </c>
      <c r="L102" t="str">
        <f>IF(MemberOrgs_SortedTable[[#This Row],[Unique CFDA]] = "", "", IF(ISNUMBER(MemberOrgs_SortedTable[[#This Row],[President $ Change]]), RANK(MemberOrgs_SortedTable[[#This Row],[President $ Change]], $G$4:$G$227)+COUNTIF($G$4:G102, G102)-1, 0))</f>
        <v/>
      </c>
      <c r="M102" t="str">
        <f>IFERROR((IF(MemberOrgs_SortedTable[[#This Row],[Sort 1]] = 0, COUNTIF($L$4:L102, 0), "")+MAX(MemberOrgs_SortedTable[Sort 1])), "")</f>
        <v/>
      </c>
      <c r="N102" t="str">
        <f>IF(MemberOrgs_SortedTable[[#This Row],[Sort 1]]&gt;0, MemberOrgs_SortedTable[[#This Row],[Sort 1]], MemberOrgs_SortedTable[[#This Row],[Sort 2]])</f>
        <v/>
      </c>
    </row>
    <row r="103" spans="1:14" x14ac:dyDescent="0.25">
      <c r="A103" t="str">
        <f>IF(OR(MemberOrgControl!$B106 = "", MemberOrgControl!$B106 &lt;0), "", INDEX(MemberOrgsData[CFDA], MemberOrgControl!$B106))</f>
        <v/>
      </c>
      <c r="C103" t="str">
        <f>IFERROR(INDEX(AllCFDAs[All CFDAs], MATCH(0, INDEX(COUNTIF($C$3:C102, AllCFDAs[All CFDAs]),),0)), "")</f>
        <v/>
      </c>
      <c r="D103" t="str">
        <f t="array" ref="D103">IFERROR(INDEX(MemberOrgsData[FEDERALPROGRAMNAME], MATCH(1, (SelectMemberOrgs = MemberOrgsData[Auditee Name])*(MemberOrgs_SortedTable[[#This Row],[Unique CFDA]]= MemberOrgsData[CFDA]), 0)), "")</f>
        <v/>
      </c>
      <c r="E103" s="13" t="str">
        <f t="array" ref="E103">IFERROR(IF(MemberOrgs_SortedTable[[#This Row],[Unique CFDA]]&lt;&gt; "", SUMIFS(MemberOrgsData[AMOUNT], MemberOrgsData[Auditee Name], SelectMemberOrgs, MemberOrgsData[CFDA], MemberOrgs_SortedTable[[#This Row],[Unique CFDA]], MemberOrgsData[AUDITYEAR], SelectFiscalYear), ""), "")</f>
        <v/>
      </c>
      <c r="F103" s="14" t="str">
        <f t="array" ref="F103">IF(ISNUMBER(MemberOrgs_SortedTable[[#This Row],[Unique CFDA]]), IFERROR(INDEX(BudgetAppropData[President % Change], MATCH(1, (MemberOrgs_SortedTable[[#This Row],[Unique CFDA]] = BudgetAppropData[CFDA])*(SelectBudgetYear = BudgetAppropData[Fiscal Year]), 0)), "No Budget Data"), "")</f>
        <v/>
      </c>
      <c r="G103" s="12" t="str">
        <f>IF(MemberOrgs_SortedTable[[#This Row],[Unique CFDA]] = "", "", IFERROR(MemberOrgs_SortedTable[[#This Row],[FY 2018 Total]]*MemberOrgs_SortedTable[[#This Row],[President % Change]], "No Budget Data"))</f>
        <v/>
      </c>
      <c r="H103" s="14" t="str">
        <f t="array" ref="H103">IF(ISNUMBER(MemberOrgs_SortedTable[[#This Row],[Unique CFDA]]), IFERROR(INDEX(BudgetAppropData[House % Change], MATCH(1,(MemberOrgs_SortedTable[[#This Row],[Unique CFDA]] = BudgetAppropData[CFDA])*(SelectBudgetYear = BudgetAppropData[Fiscal Year]), 0)), "No Budget Data"), "")</f>
        <v/>
      </c>
      <c r="I103" s="12" t="str">
        <f>IF(MemberOrgs_SortedTable[[#This Row],[Unique CFDA]] = "", "", IFERROR(MemberOrgs_SortedTable[[#This Row],[FY 2018 Total]]*MemberOrgs_SortedTable[[#This Row],[House % Change]], "No Budget Data"))</f>
        <v/>
      </c>
      <c r="K103" s="12" t="str">
        <f>IF(MemberOrgs_SortedTable[[#This Row],[Unique CFDA]] = "", "", IFERROR(MemberOrgs_SortedTable[[#This Row],[FY 2018 Total]]*MemberOrgs_SortedTable[[#This Row],[Senate Budget]], "No Budget Data"))</f>
        <v/>
      </c>
      <c r="L103" t="str">
        <f>IF(MemberOrgs_SortedTable[[#This Row],[Unique CFDA]] = "", "", IF(ISNUMBER(MemberOrgs_SortedTable[[#This Row],[President $ Change]]), RANK(MemberOrgs_SortedTable[[#This Row],[President $ Change]], $G$4:$G$227)+COUNTIF($G$4:G103, G103)-1, 0))</f>
        <v/>
      </c>
      <c r="M103" t="str">
        <f>IFERROR((IF(MemberOrgs_SortedTable[[#This Row],[Sort 1]] = 0, COUNTIF($L$4:L103, 0), "")+MAX(MemberOrgs_SortedTable[Sort 1])), "")</f>
        <v/>
      </c>
      <c r="N103" t="str">
        <f>IF(MemberOrgs_SortedTable[[#This Row],[Sort 1]]&gt;0, MemberOrgs_SortedTable[[#This Row],[Sort 1]], MemberOrgs_SortedTable[[#This Row],[Sort 2]])</f>
        <v/>
      </c>
    </row>
    <row r="104" spans="1:14" x14ac:dyDescent="0.25">
      <c r="A104" t="str">
        <f>IF(OR(MemberOrgControl!$B107 = "", MemberOrgControl!$B107 &lt;0), "", INDEX(MemberOrgsData[CFDA], MemberOrgControl!$B107))</f>
        <v/>
      </c>
      <c r="C104" t="str">
        <f>IFERROR(INDEX(AllCFDAs[All CFDAs], MATCH(0, INDEX(COUNTIF($C$3:C103, AllCFDAs[All CFDAs]),),0)), "")</f>
        <v/>
      </c>
      <c r="D104" t="str">
        <f t="array" ref="D104">IFERROR(INDEX(MemberOrgsData[FEDERALPROGRAMNAME], MATCH(1, (SelectMemberOrgs = MemberOrgsData[Auditee Name])*(MemberOrgs_SortedTable[[#This Row],[Unique CFDA]]= MemberOrgsData[CFDA]), 0)), "")</f>
        <v/>
      </c>
      <c r="E104" s="13" t="str">
        <f t="array" ref="E104">IFERROR(IF(MemberOrgs_SortedTable[[#This Row],[Unique CFDA]]&lt;&gt; "", SUMIFS(MemberOrgsData[AMOUNT], MemberOrgsData[Auditee Name], SelectMemberOrgs, MemberOrgsData[CFDA], MemberOrgs_SortedTable[[#This Row],[Unique CFDA]], MemberOrgsData[AUDITYEAR], SelectFiscalYear), ""), "")</f>
        <v/>
      </c>
      <c r="F104" s="14" t="str">
        <f t="array" ref="F104">IF(ISNUMBER(MemberOrgs_SortedTable[[#This Row],[Unique CFDA]]), IFERROR(INDEX(BudgetAppropData[President % Change], MATCH(1, (MemberOrgs_SortedTable[[#This Row],[Unique CFDA]] = BudgetAppropData[CFDA])*(SelectBudgetYear = BudgetAppropData[Fiscal Year]), 0)), "No Budget Data"), "")</f>
        <v/>
      </c>
      <c r="G104" s="12" t="str">
        <f>IF(MemberOrgs_SortedTable[[#This Row],[Unique CFDA]] = "", "", IFERROR(MemberOrgs_SortedTable[[#This Row],[FY 2018 Total]]*MemberOrgs_SortedTable[[#This Row],[President % Change]], "No Budget Data"))</f>
        <v/>
      </c>
      <c r="H104" s="14" t="str">
        <f t="array" ref="H104">IF(ISNUMBER(MemberOrgs_SortedTable[[#This Row],[Unique CFDA]]), IFERROR(INDEX(BudgetAppropData[House % Change], MATCH(1,(MemberOrgs_SortedTable[[#This Row],[Unique CFDA]] = BudgetAppropData[CFDA])*(SelectBudgetYear = BudgetAppropData[Fiscal Year]), 0)), "No Budget Data"), "")</f>
        <v/>
      </c>
      <c r="I104" s="12" t="str">
        <f>IF(MemberOrgs_SortedTable[[#This Row],[Unique CFDA]] = "", "", IFERROR(MemberOrgs_SortedTable[[#This Row],[FY 2018 Total]]*MemberOrgs_SortedTable[[#This Row],[House % Change]], "No Budget Data"))</f>
        <v/>
      </c>
      <c r="K104" s="12" t="str">
        <f>IF(MemberOrgs_SortedTable[[#This Row],[Unique CFDA]] = "", "", IFERROR(MemberOrgs_SortedTable[[#This Row],[FY 2018 Total]]*MemberOrgs_SortedTable[[#This Row],[Senate Budget]], "No Budget Data"))</f>
        <v/>
      </c>
      <c r="L104" t="str">
        <f>IF(MemberOrgs_SortedTable[[#This Row],[Unique CFDA]] = "", "", IF(ISNUMBER(MemberOrgs_SortedTable[[#This Row],[President $ Change]]), RANK(MemberOrgs_SortedTable[[#This Row],[President $ Change]], $G$4:$G$227)+COUNTIF($G$4:G104, G104)-1, 0))</f>
        <v/>
      </c>
      <c r="M104" t="str">
        <f>IFERROR((IF(MemberOrgs_SortedTable[[#This Row],[Sort 1]] = 0, COUNTIF($L$4:L104, 0), "")+MAX(MemberOrgs_SortedTable[Sort 1])), "")</f>
        <v/>
      </c>
      <c r="N104" t="str">
        <f>IF(MemberOrgs_SortedTable[[#This Row],[Sort 1]]&gt;0, MemberOrgs_SortedTable[[#This Row],[Sort 1]], MemberOrgs_SortedTable[[#This Row],[Sort 2]])</f>
        <v/>
      </c>
    </row>
    <row r="105" spans="1:14" x14ac:dyDescent="0.25">
      <c r="A105" t="str">
        <f>IF(OR(MemberOrgControl!$B108 = "", MemberOrgControl!$B108 &lt;0), "", INDEX(MemberOrgsData[CFDA], MemberOrgControl!$B108))</f>
        <v/>
      </c>
      <c r="C105" t="str">
        <f>IFERROR(INDEX(AllCFDAs[All CFDAs], MATCH(0, INDEX(COUNTIF($C$3:C104, AllCFDAs[All CFDAs]),),0)), "")</f>
        <v/>
      </c>
      <c r="D105" t="str">
        <f t="array" ref="D105">IFERROR(INDEX(MemberOrgsData[FEDERALPROGRAMNAME], MATCH(1, (SelectMemberOrgs = MemberOrgsData[Auditee Name])*(MemberOrgs_SortedTable[[#This Row],[Unique CFDA]]= MemberOrgsData[CFDA]), 0)), "")</f>
        <v/>
      </c>
      <c r="E105" s="13" t="str">
        <f t="array" ref="E105">IFERROR(IF(MemberOrgs_SortedTable[[#This Row],[Unique CFDA]]&lt;&gt; "", SUMIFS(MemberOrgsData[AMOUNT], MemberOrgsData[Auditee Name], SelectMemberOrgs, MemberOrgsData[CFDA], MemberOrgs_SortedTable[[#This Row],[Unique CFDA]], MemberOrgsData[AUDITYEAR], SelectFiscalYear), ""), "")</f>
        <v/>
      </c>
      <c r="F105" s="14" t="str">
        <f t="array" ref="F105">IF(ISNUMBER(MemberOrgs_SortedTable[[#This Row],[Unique CFDA]]), IFERROR(INDEX(BudgetAppropData[President % Change], MATCH(1, (MemberOrgs_SortedTable[[#This Row],[Unique CFDA]] = BudgetAppropData[CFDA])*(SelectBudgetYear = BudgetAppropData[Fiscal Year]), 0)), "No Budget Data"), "")</f>
        <v/>
      </c>
      <c r="G105" s="12" t="str">
        <f>IF(MemberOrgs_SortedTable[[#This Row],[Unique CFDA]] = "", "", IFERROR(MemberOrgs_SortedTable[[#This Row],[FY 2018 Total]]*MemberOrgs_SortedTable[[#This Row],[President % Change]], "No Budget Data"))</f>
        <v/>
      </c>
      <c r="H105" s="14" t="str">
        <f t="array" ref="H105">IF(ISNUMBER(MemberOrgs_SortedTable[[#This Row],[Unique CFDA]]), IFERROR(INDEX(BudgetAppropData[House % Change], MATCH(1,(MemberOrgs_SortedTable[[#This Row],[Unique CFDA]] = BudgetAppropData[CFDA])*(SelectBudgetYear = BudgetAppropData[Fiscal Year]), 0)), "No Budget Data"), "")</f>
        <v/>
      </c>
      <c r="I105" s="12" t="str">
        <f>IF(MemberOrgs_SortedTable[[#This Row],[Unique CFDA]] = "", "", IFERROR(MemberOrgs_SortedTable[[#This Row],[FY 2018 Total]]*MemberOrgs_SortedTable[[#This Row],[House % Change]], "No Budget Data"))</f>
        <v/>
      </c>
      <c r="K105" s="12" t="str">
        <f>IF(MemberOrgs_SortedTable[[#This Row],[Unique CFDA]] = "", "", IFERROR(MemberOrgs_SortedTable[[#This Row],[FY 2018 Total]]*MemberOrgs_SortedTable[[#This Row],[Senate Budget]], "No Budget Data"))</f>
        <v/>
      </c>
      <c r="L105" t="str">
        <f>IF(MemberOrgs_SortedTable[[#This Row],[Unique CFDA]] = "", "", IF(ISNUMBER(MemberOrgs_SortedTable[[#This Row],[President $ Change]]), RANK(MemberOrgs_SortedTable[[#This Row],[President $ Change]], $G$4:$G$227)+COUNTIF($G$4:G105, G105)-1, 0))</f>
        <v/>
      </c>
      <c r="M105" t="str">
        <f>IFERROR((IF(MemberOrgs_SortedTable[[#This Row],[Sort 1]] = 0, COUNTIF($L$4:L105, 0), "")+MAX(MemberOrgs_SortedTable[Sort 1])), "")</f>
        <v/>
      </c>
      <c r="N105" t="str">
        <f>IF(MemberOrgs_SortedTable[[#This Row],[Sort 1]]&gt;0, MemberOrgs_SortedTable[[#This Row],[Sort 1]], MemberOrgs_SortedTable[[#This Row],[Sort 2]])</f>
        <v/>
      </c>
    </row>
    <row r="106" spans="1:14" x14ac:dyDescent="0.25">
      <c r="A106" t="str">
        <f>IF(OR(MemberOrgControl!$B109 = "", MemberOrgControl!$B109 &lt;0), "", INDEX(MemberOrgsData[CFDA], MemberOrgControl!$B109))</f>
        <v/>
      </c>
      <c r="C106" t="str">
        <f>IFERROR(INDEX(AllCFDAs[All CFDAs], MATCH(0, INDEX(COUNTIF($C$3:C105, AllCFDAs[All CFDAs]),),0)), "")</f>
        <v/>
      </c>
      <c r="D106" t="str">
        <f t="array" ref="D106">IFERROR(INDEX(MemberOrgsData[FEDERALPROGRAMNAME], MATCH(1, (SelectMemberOrgs = MemberOrgsData[Auditee Name])*(MemberOrgs_SortedTable[[#This Row],[Unique CFDA]]= MemberOrgsData[CFDA]), 0)), "")</f>
        <v/>
      </c>
      <c r="E106" s="13" t="str">
        <f t="array" ref="E106">IFERROR(IF(MemberOrgs_SortedTable[[#This Row],[Unique CFDA]]&lt;&gt; "", SUMIFS(MemberOrgsData[AMOUNT], MemberOrgsData[Auditee Name], SelectMemberOrgs, MemberOrgsData[CFDA], MemberOrgs_SortedTable[[#This Row],[Unique CFDA]], MemberOrgsData[AUDITYEAR], SelectFiscalYear), ""), "")</f>
        <v/>
      </c>
      <c r="F106" s="14" t="str">
        <f t="array" ref="F106">IF(ISNUMBER(MemberOrgs_SortedTable[[#This Row],[Unique CFDA]]), IFERROR(INDEX(BudgetAppropData[President % Change], MATCH(1, (MemberOrgs_SortedTable[[#This Row],[Unique CFDA]] = BudgetAppropData[CFDA])*(SelectBudgetYear = BudgetAppropData[Fiscal Year]), 0)), "No Budget Data"), "")</f>
        <v/>
      </c>
      <c r="G106" s="12" t="str">
        <f>IF(MemberOrgs_SortedTable[[#This Row],[Unique CFDA]] = "", "", IFERROR(MemberOrgs_SortedTable[[#This Row],[FY 2018 Total]]*MemberOrgs_SortedTable[[#This Row],[President % Change]], "No Budget Data"))</f>
        <v/>
      </c>
      <c r="H106" s="14" t="str">
        <f t="array" ref="H106">IF(ISNUMBER(MemberOrgs_SortedTable[[#This Row],[Unique CFDA]]), IFERROR(INDEX(BudgetAppropData[House % Change], MATCH(1,(MemberOrgs_SortedTable[[#This Row],[Unique CFDA]] = BudgetAppropData[CFDA])*(SelectBudgetYear = BudgetAppropData[Fiscal Year]), 0)), "No Budget Data"), "")</f>
        <v/>
      </c>
      <c r="I106" s="12" t="str">
        <f>IF(MemberOrgs_SortedTable[[#This Row],[Unique CFDA]] = "", "", IFERROR(MemberOrgs_SortedTable[[#This Row],[FY 2018 Total]]*MemberOrgs_SortedTable[[#This Row],[House % Change]], "No Budget Data"))</f>
        <v/>
      </c>
      <c r="K106" s="12" t="str">
        <f>IF(MemberOrgs_SortedTable[[#This Row],[Unique CFDA]] = "", "", IFERROR(MemberOrgs_SortedTable[[#This Row],[FY 2018 Total]]*MemberOrgs_SortedTable[[#This Row],[Senate Budget]], "No Budget Data"))</f>
        <v/>
      </c>
      <c r="L106" t="str">
        <f>IF(MemberOrgs_SortedTable[[#This Row],[Unique CFDA]] = "", "", IF(ISNUMBER(MemberOrgs_SortedTable[[#This Row],[President $ Change]]), RANK(MemberOrgs_SortedTable[[#This Row],[President $ Change]], $G$4:$G$227)+COUNTIF($G$4:G106, G106)-1, 0))</f>
        <v/>
      </c>
      <c r="M106" t="str">
        <f>IFERROR((IF(MemberOrgs_SortedTable[[#This Row],[Sort 1]] = 0, COUNTIF($L$4:L106, 0), "")+MAX(MemberOrgs_SortedTable[Sort 1])), "")</f>
        <v/>
      </c>
      <c r="N106" t="str">
        <f>IF(MemberOrgs_SortedTable[[#This Row],[Sort 1]]&gt;0, MemberOrgs_SortedTable[[#This Row],[Sort 1]], MemberOrgs_SortedTable[[#This Row],[Sort 2]])</f>
        <v/>
      </c>
    </row>
    <row r="107" spans="1:14" x14ac:dyDescent="0.25">
      <c r="A107" t="str">
        <f>IF(OR(MemberOrgControl!$B110 = "", MemberOrgControl!$B110 &lt;0), "", INDEX(MemberOrgsData[CFDA], MemberOrgControl!$B110))</f>
        <v/>
      </c>
      <c r="C107" t="str">
        <f>IFERROR(INDEX(AllCFDAs[All CFDAs], MATCH(0, INDEX(COUNTIF($C$3:C106, AllCFDAs[All CFDAs]),),0)), "")</f>
        <v/>
      </c>
      <c r="D107" t="str">
        <f t="array" ref="D107">IFERROR(INDEX(MemberOrgsData[FEDERALPROGRAMNAME], MATCH(1, (SelectMemberOrgs = MemberOrgsData[Auditee Name])*(MemberOrgs_SortedTable[[#This Row],[Unique CFDA]]= MemberOrgsData[CFDA]), 0)), "")</f>
        <v/>
      </c>
      <c r="E107" s="13" t="str">
        <f t="array" ref="E107">IFERROR(IF(MemberOrgs_SortedTable[[#This Row],[Unique CFDA]]&lt;&gt; "", SUMIFS(MemberOrgsData[AMOUNT], MemberOrgsData[Auditee Name], SelectMemberOrgs, MemberOrgsData[CFDA], MemberOrgs_SortedTable[[#This Row],[Unique CFDA]], MemberOrgsData[AUDITYEAR], SelectFiscalYear), ""), "")</f>
        <v/>
      </c>
      <c r="F107" s="14" t="str">
        <f t="array" ref="F107">IF(ISNUMBER(MemberOrgs_SortedTable[[#This Row],[Unique CFDA]]), IFERROR(INDEX(BudgetAppropData[President % Change], MATCH(1, (MemberOrgs_SortedTable[[#This Row],[Unique CFDA]] = BudgetAppropData[CFDA])*(SelectBudgetYear = BudgetAppropData[Fiscal Year]), 0)), "No Budget Data"), "")</f>
        <v/>
      </c>
      <c r="G107" s="12" t="str">
        <f>IF(MemberOrgs_SortedTable[[#This Row],[Unique CFDA]] = "", "", IFERROR(MemberOrgs_SortedTable[[#This Row],[FY 2018 Total]]*MemberOrgs_SortedTable[[#This Row],[President % Change]], "No Budget Data"))</f>
        <v/>
      </c>
      <c r="H107" s="14" t="str">
        <f t="array" ref="H107">IF(ISNUMBER(MemberOrgs_SortedTable[[#This Row],[Unique CFDA]]), IFERROR(INDEX(BudgetAppropData[House % Change], MATCH(1,(MemberOrgs_SortedTable[[#This Row],[Unique CFDA]] = BudgetAppropData[CFDA])*(SelectBudgetYear = BudgetAppropData[Fiscal Year]), 0)), "No Budget Data"), "")</f>
        <v/>
      </c>
      <c r="I107" s="12" t="str">
        <f>IF(MemberOrgs_SortedTable[[#This Row],[Unique CFDA]] = "", "", IFERROR(MemberOrgs_SortedTable[[#This Row],[FY 2018 Total]]*MemberOrgs_SortedTable[[#This Row],[House % Change]], "No Budget Data"))</f>
        <v/>
      </c>
      <c r="K107" s="12" t="str">
        <f>IF(MemberOrgs_SortedTable[[#This Row],[Unique CFDA]] = "", "", IFERROR(MemberOrgs_SortedTable[[#This Row],[FY 2018 Total]]*MemberOrgs_SortedTable[[#This Row],[Senate Budget]], "No Budget Data"))</f>
        <v/>
      </c>
      <c r="L107" t="str">
        <f>IF(MemberOrgs_SortedTable[[#This Row],[Unique CFDA]] = "", "", IF(ISNUMBER(MemberOrgs_SortedTable[[#This Row],[President $ Change]]), RANK(MemberOrgs_SortedTable[[#This Row],[President $ Change]], $G$4:$G$227)+COUNTIF($G$4:G107, G107)-1, 0))</f>
        <v/>
      </c>
      <c r="M107" t="str">
        <f>IFERROR((IF(MemberOrgs_SortedTable[[#This Row],[Sort 1]] = 0, COUNTIF($L$4:L107, 0), "")+MAX(MemberOrgs_SortedTable[Sort 1])), "")</f>
        <v/>
      </c>
      <c r="N107" t="str">
        <f>IF(MemberOrgs_SortedTable[[#This Row],[Sort 1]]&gt;0, MemberOrgs_SortedTable[[#This Row],[Sort 1]], MemberOrgs_SortedTable[[#This Row],[Sort 2]])</f>
        <v/>
      </c>
    </row>
    <row r="108" spans="1:14" x14ac:dyDescent="0.25">
      <c r="A108" t="str">
        <f>IF(OR(MemberOrgControl!$B111 = "", MemberOrgControl!$B111 &lt;0), "", INDEX(MemberOrgsData[CFDA], MemberOrgControl!$B111))</f>
        <v/>
      </c>
      <c r="C108" t="str">
        <f>IFERROR(INDEX(AllCFDAs[All CFDAs], MATCH(0, INDEX(COUNTIF($C$3:C107, AllCFDAs[All CFDAs]),),0)), "")</f>
        <v/>
      </c>
      <c r="D108" t="str">
        <f t="array" ref="D108">IFERROR(INDEX(MemberOrgsData[FEDERALPROGRAMNAME], MATCH(1, (SelectMemberOrgs = MemberOrgsData[Auditee Name])*(MemberOrgs_SortedTable[[#This Row],[Unique CFDA]]= MemberOrgsData[CFDA]), 0)), "")</f>
        <v/>
      </c>
      <c r="E108" s="13" t="str">
        <f t="array" ref="E108">IFERROR(IF(MemberOrgs_SortedTable[[#This Row],[Unique CFDA]]&lt;&gt; "", SUMIFS(MemberOrgsData[AMOUNT], MemberOrgsData[Auditee Name], SelectMemberOrgs, MemberOrgsData[CFDA], MemberOrgs_SortedTable[[#This Row],[Unique CFDA]], MemberOrgsData[AUDITYEAR], SelectFiscalYear), ""), "")</f>
        <v/>
      </c>
      <c r="F108" s="14" t="str">
        <f t="array" ref="F108">IF(ISNUMBER(MemberOrgs_SortedTable[[#This Row],[Unique CFDA]]), IFERROR(INDEX(BudgetAppropData[President % Change], MATCH(1, (MemberOrgs_SortedTable[[#This Row],[Unique CFDA]] = BudgetAppropData[CFDA])*(SelectBudgetYear = BudgetAppropData[Fiscal Year]), 0)), "No Budget Data"), "")</f>
        <v/>
      </c>
      <c r="G108" s="12" t="str">
        <f>IF(MemberOrgs_SortedTable[[#This Row],[Unique CFDA]] = "", "", IFERROR(MemberOrgs_SortedTable[[#This Row],[FY 2018 Total]]*MemberOrgs_SortedTable[[#This Row],[President % Change]], "No Budget Data"))</f>
        <v/>
      </c>
      <c r="H108" s="14" t="str">
        <f t="array" ref="H108">IF(ISNUMBER(MemberOrgs_SortedTable[[#This Row],[Unique CFDA]]), IFERROR(INDEX(BudgetAppropData[House % Change], MATCH(1,(MemberOrgs_SortedTable[[#This Row],[Unique CFDA]] = BudgetAppropData[CFDA])*(SelectBudgetYear = BudgetAppropData[Fiscal Year]), 0)), "No Budget Data"), "")</f>
        <v/>
      </c>
      <c r="I108" s="12" t="str">
        <f>IF(MemberOrgs_SortedTable[[#This Row],[Unique CFDA]] = "", "", IFERROR(MemberOrgs_SortedTable[[#This Row],[FY 2018 Total]]*MemberOrgs_SortedTable[[#This Row],[House % Change]], "No Budget Data"))</f>
        <v/>
      </c>
      <c r="K108" s="12" t="str">
        <f>IF(MemberOrgs_SortedTable[[#This Row],[Unique CFDA]] = "", "", IFERROR(MemberOrgs_SortedTable[[#This Row],[FY 2018 Total]]*MemberOrgs_SortedTable[[#This Row],[Senate Budget]], "No Budget Data"))</f>
        <v/>
      </c>
      <c r="L108" t="str">
        <f>IF(MemberOrgs_SortedTable[[#This Row],[Unique CFDA]] = "", "", IF(ISNUMBER(MemberOrgs_SortedTable[[#This Row],[President $ Change]]), RANK(MemberOrgs_SortedTable[[#This Row],[President $ Change]], $G$4:$G$227)+COUNTIF($G$4:G108, G108)-1, 0))</f>
        <v/>
      </c>
      <c r="M108" t="str">
        <f>IFERROR((IF(MemberOrgs_SortedTable[[#This Row],[Sort 1]] = 0, COUNTIF($L$4:L108, 0), "")+MAX(MemberOrgs_SortedTable[Sort 1])), "")</f>
        <v/>
      </c>
      <c r="N108" t="str">
        <f>IF(MemberOrgs_SortedTable[[#This Row],[Sort 1]]&gt;0, MemberOrgs_SortedTable[[#This Row],[Sort 1]], MemberOrgs_SortedTable[[#This Row],[Sort 2]])</f>
        <v/>
      </c>
    </row>
    <row r="109" spans="1:14" x14ac:dyDescent="0.25">
      <c r="A109" t="str">
        <f>IF(OR(MemberOrgControl!$B112 = "", MemberOrgControl!$B112 &lt;0), "", INDEX(MemberOrgsData[CFDA], MemberOrgControl!$B112))</f>
        <v/>
      </c>
      <c r="C109" t="str">
        <f>IFERROR(INDEX(AllCFDAs[All CFDAs], MATCH(0, INDEX(COUNTIF($C$3:C108, AllCFDAs[All CFDAs]),),0)), "")</f>
        <v/>
      </c>
      <c r="D109" t="str">
        <f t="array" ref="D109">IFERROR(INDEX(MemberOrgsData[FEDERALPROGRAMNAME], MATCH(1, (SelectMemberOrgs = MemberOrgsData[Auditee Name])*(MemberOrgs_SortedTable[[#This Row],[Unique CFDA]]= MemberOrgsData[CFDA]), 0)), "")</f>
        <v/>
      </c>
      <c r="E109" s="13" t="str">
        <f t="array" ref="E109">IFERROR(IF(MemberOrgs_SortedTable[[#This Row],[Unique CFDA]]&lt;&gt; "", SUMIFS(MemberOrgsData[AMOUNT], MemberOrgsData[Auditee Name], SelectMemberOrgs, MemberOrgsData[CFDA], MemberOrgs_SortedTable[[#This Row],[Unique CFDA]], MemberOrgsData[AUDITYEAR], SelectFiscalYear), ""), "")</f>
        <v/>
      </c>
      <c r="F109" s="14" t="str">
        <f t="array" ref="F109">IF(ISNUMBER(MemberOrgs_SortedTable[[#This Row],[Unique CFDA]]), IFERROR(INDEX(BudgetAppropData[President % Change], MATCH(1, (MemberOrgs_SortedTable[[#This Row],[Unique CFDA]] = BudgetAppropData[CFDA])*(SelectBudgetYear = BudgetAppropData[Fiscal Year]), 0)), "No Budget Data"), "")</f>
        <v/>
      </c>
      <c r="G109" s="12" t="str">
        <f>IF(MemberOrgs_SortedTable[[#This Row],[Unique CFDA]] = "", "", IFERROR(MemberOrgs_SortedTable[[#This Row],[FY 2018 Total]]*MemberOrgs_SortedTable[[#This Row],[President % Change]], "No Budget Data"))</f>
        <v/>
      </c>
      <c r="H109" s="14" t="str">
        <f t="array" ref="H109">IF(ISNUMBER(MemberOrgs_SortedTable[[#This Row],[Unique CFDA]]), IFERROR(INDEX(BudgetAppropData[House % Change], MATCH(1,(MemberOrgs_SortedTable[[#This Row],[Unique CFDA]] = BudgetAppropData[CFDA])*(SelectBudgetYear = BudgetAppropData[Fiscal Year]), 0)), "No Budget Data"), "")</f>
        <v/>
      </c>
      <c r="I109" s="12" t="str">
        <f>IF(MemberOrgs_SortedTable[[#This Row],[Unique CFDA]] = "", "", IFERROR(MemberOrgs_SortedTable[[#This Row],[FY 2018 Total]]*MemberOrgs_SortedTable[[#This Row],[House % Change]], "No Budget Data"))</f>
        <v/>
      </c>
      <c r="K109" s="12" t="str">
        <f>IF(MemberOrgs_SortedTable[[#This Row],[Unique CFDA]] = "", "", IFERROR(MemberOrgs_SortedTable[[#This Row],[FY 2018 Total]]*MemberOrgs_SortedTable[[#This Row],[Senate Budget]], "No Budget Data"))</f>
        <v/>
      </c>
      <c r="L109" t="str">
        <f>IF(MemberOrgs_SortedTable[[#This Row],[Unique CFDA]] = "", "", IF(ISNUMBER(MemberOrgs_SortedTable[[#This Row],[President $ Change]]), RANK(MemberOrgs_SortedTable[[#This Row],[President $ Change]], $G$4:$G$227)+COUNTIF($G$4:G109, G109)-1, 0))</f>
        <v/>
      </c>
      <c r="M109" t="str">
        <f>IFERROR((IF(MemberOrgs_SortedTable[[#This Row],[Sort 1]] = 0, COUNTIF($L$4:L109, 0), "")+MAX(MemberOrgs_SortedTable[Sort 1])), "")</f>
        <v/>
      </c>
      <c r="N109" t="str">
        <f>IF(MemberOrgs_SortedTable[[#This Row],[Sort 1]]&gt;0, MemberOrgs_SortedTable[[#This Row],[Sort 1]], MemberOrgs_SortedTable[[#This Row],[Sort 2]])</f>
        <v/>
      </c>
    </row>
    <row r="110" spans="1:14" x14ac:dyDescent="0.25">
      <c r="A110" t="str">
        <f>IF(OR(MemberOrgControl!$B113 = "", MemberOrgControl!$B113 &lt;0), "", INDEX(MemberOrgsData[CFDA], MemberOrgControl!$B113))</f>
        <v/>
      </c>
      <c r="C110" t="str">
        <f>IFERROR(INDEX(AllCFDAs[All CFDAs], MATCH(0, INDEX(COUNTIF($C$3:C109, AllCFDAs[All CFDAs]),),0)), "")</f>
        <v/>
      </c>
      <c r="D110" t="str">
        <f t="array" ref="D110">IFERROR(INDEX(MemberOrgsData[FEDERALPROGRAMNAME], MATCH(1, (SelectMemberOrgs = MemberOrgsData[Auditee Name])*(MemberOrgs_SortedTable[[#This Row],[Unique CFDA]]= MemberOrgsData[CFDA]), 0)), "")</f>
        <v/>
      </c>
      <c r="E110" s="13" t="str">
        <f t="array" ref="E110">IFERROR(IF(MemberOrgs_SortedTable[[#This Row],[Unique CFDA]]&lt;&gt; "", SUMIFS(MemberOrgsData[AMOUNT], MemberOrgsData[Auditee Name], SelectMemberOrgs, MemberOrgsData[CFDA], MemberOrgs_SortedTable[[#This Row],[Unique CFDA]], MemberOrgsData[AUDITYEAR], SelectFiscalYear), ""), "")</f>
        <v/>
      </c>
      <c r="F110" s="14" t="str">
        <f t="array" ref="F110">IF(ISNUMBER(MemberOrgs_SortedTable[[#This Row],[Unique CFDA]]), IFERROR(INDEX(BudgetAppropData[President % Change], MATCH(1, (MemberOrgs_SortedTable[[#This Row],[Unique CFDA]] = BudgetAppropData[CFDA])*(SelectBudgetYear = BudgetAppropData[Fiscal Year]), 0)), "No Budget Data"), "")</f>
        <v/>
      </c>
      <c r="G110" s="12" t="str">
        <f>IF(MemberOrgs_SortedTable[[#This Row],[Unique CFDA]] = "", "", IFERROR(MemberOrgs_SortedTable[[#This Row],[FY 2018 Total]]*MemberOrgs_SortedTable[[#This Row],[President % Change]], "No Budget Data"))</f>
        <v/>
      </c>
      <c r="H110" s="14" t="str">
        <f t="array" ref="H110">IF(ISNUMBER(MemberOrgs_SortedTable[[#This Row],[Unique CFDA]]), IFERROR(INDEX(BudgetAppropData[House % Change], MATCH(1,(MemberOrgs_SortedTable[[#This Row],[Unique CFDA]] = BudgetAppropData[CFDA])*(SelectBudgetYear = BudgetAppropData[Fiscal Year]), 0)), "No Budget Data"), "")</f>
        <v/>
      </c>
      <c r="I110" s="12" t="str">
        <f>IF(MemberOrgs_SortedTable[[#This Row],[Unique CFDA]] = "", "", IFERROR(MemberOrgs_SortedTable[[#This Row],[FY 2018 Total]]*MemberOrgs_SortedTable[[#This Row],[House % Change]], "No Budget Data"))</f>
        <v/>
      </c>
      <c r="K110" s="12" t="str">
        <f>IF(MemberOrgs_SortedTable[[#This Row],[Unique CFDA]] = "", "", IFERROR(MemberOrgs_SortedTable[[#This Row],[FY 2018 Total]]*MemberOrgs_SortedTable[[#This Row],[Senate Budget]], "No Budget Data"))</f>
        <v/>
      </c>
      <c r="L110" t="str">
        <f>IF(MemberOrgs_SortedTable[[#This Row],[Unique CFDA]] = "", "", IF(ISNUMBER(MemberOrgs_SortedTable[[#This Row],[President $ Change]]), RANK(MemberOrgs_SortedTable[[#This Row],[President $ Change]], $G$4:$G$227)+COUNTIF($G$4:G110, G110)-1, 0))</f>
        <v/>
      </c>
      <c r="M110" t="str">
        <f>IFERROR((IF(MemberOrgs_SortedTable[[#This Row],[Sort 1]] = 0, COUNTIF($L$4:L110, 0), "")+MAX(MemberOrgs_SortedTable[Sort 1])), "")</f>
        <v/>
      </c>
      <c r="N110" t="str">
        <f>IF(MemberOrgs_SortedTable[[#This Row],[Sort 1]]&gt;0, MemberOrgs_SortedTable[[#This Row],[Sort 1]], MemberOrgs_SortedTable[[#This Row],[Sort 2]])</f>
        <v/>
      </c>
    </row>
    <row r="111" spans="1:14" x14ac:dyDescent="0.25">
      <c r="A111" t="str">
        <f>IF(OR(MemberOrgControl!$B114 = "", MemberOrgControl!$B114 &lt;0), "", INDEX(MemberOrgsData[CFDA], MemberOrgControl!$B114))</f>
        <v/>
      </c>
      <c r="C111" t="str">
        <f>IFERROR(INDEX(AllCFDAs[All CFDAs], MATCH(0, INDEX(COUNTIF($C$3:C110, AllCFDAs[All CFDAs]),),0)), "")</f>
        <v/>
      </c>
      <c r="D111" t="str">
        <f t="array" ref="D111">IFERROR(INDEX(MemberOrgsData[FEDERALPROGRAMNAME], MATCH(1, (SelectMemberOrgs = MemberOrgsData[Auditee Name])*(MemberOrgs_SortedTable[[#This Row],[Unique CFDA]]= MemberOrgsData[CFDA]), 0)), "")</f>
        <v/>
      </c>
      <c r="E111" s="13" t="str">
        <f t="array" ref="E111">IFERROR(IF(MemberOrgs_SortedTable[[#This Row],[Unique CFDA]]&lt;&gt; "", SUMIFS(MemberOrgsData[AMOUNT], MemberOrgsData[Auditee Name], SelectMemberOrgs, MemberOrgsData[CFDA], MemberOrgs_SortedTable[[#This Row],[Unique CFDA]], MemberOrgsData[AUDITYEAR], SelectFiscalYear), ""), "")</f>
        <v/>
      </c>
      <c r="F111" s="14" t="str">
        <f t="array" ref="F111">IF(ISNUMBER(MemberOrgs_SortedTable[[#This Row],[Unique CFDA]]), IFERROR(INDEX(BudgetAppropData[President % Change], MATCH(1, (MemberOrgs_SortedTable[[#This Row],[Unique CFDA]] = BudgetAppropData[CFDA])*(SelectBudgetYear = BudgetAppropData[Fiscal Year]), 0)), "No Budget Data"), "")</f>
        <v/>
      </c>
      <c r="G111" s="12" t="str">
        <f>IF(MemberOrgs_SortedTable[[#This Row],[Unique CFDA]] = "", "", IFERROR(MemberOrgs_SortedTable[[#This Row],[FY 2018 Total]]*MemberOrgs_SortedTable[[#This Row],[President % Change]], "No Budget Data"))</f>
        <v/>
      </c>
      <c r="H111" s="14" t="str">
        <f t="array" ref="H111">IF(ISNUMBER(MemberOrgs_SortedTable[[#This Row],[Unique CFDA]]), IFERROR(INDEX(BudgetAppropData[House % Change], MATCH(1,(MemberOrgs_SortedTable[[#This Row],[Unique CFDA]] = BudgetAppropData[CFDA])*(SelectBudgetYear = BudgetAppropData[Fiscal Year]), 0)), "No Budget Data"), "")</f>
        <v/>
      </c>
      <c r="I111" s="12" t="str">
        <f>IF(MemberOrgs_SortedTable[[#This Row],[Unique CFDA]] = "", "", IFERROR(MemberOrgs_SortedTable[[#This Row],[FY 2018 Total]]*MemberOrgs_SortedTable[[#This Row],[House % Change]], "No Budget Data"))</f>
        <v/>
      </c>
      <c r="K111" s="12" t="str">
        <f>IF(MemberOrgs_SortedTable[[#This Row],[Unique CFDA]] = "", "", IFERROR(MemberOrgs_SortedTable[[#This Row],[FY 2018 Total]]*MemberOrgs_SortedTable[[#This Row],[Senate Budget]], "No Budget Data"))</f>
        <v/>
      </c>
      <c r="L111" t="str">
        <f>IF(MemberOrgs_SortedTable[[#This Row],[Unique CFDA]] = "", "", IF(ISNUMBER(MemberOrgs_SortedTable[[#This Row],[President $ Change]]), RANK(MemberOrgs_SortedTable[[#This Row],[President $ Change]], $G$4:$G$227)+COUNTIF($G$4:G111, G111)-1, 0))</f>
        <v/>
      </c>
      <c r="M111" t="str">
        <f>IFERROR((IF(MemberOrgs_SortedTable[[#This Row],[Sort 1]] = 0, COUNTIF($L$4:L111, 0), "")+MAX(MemberOrgs_SortedTable[Sort 1])), "")</f>
        <v/>
      </c>
      <c r="N111" t="str">
        <f>IF(MemberOrgs_SortedTable[[#This Row],[Sort 1]]&gt;0, MemberOrgs_SortedTable[[#This Row],[Sort 1]], MemberOrgs_SortedTable[[#This Row],[Sort 2]])</f>
        <v/>
      </c>
    </row>
    <row r="112" spans="1:14" x14ac:dyDescent="0.25">
      <c r="A112" t="str">
        <f>IF(OR(MemberOrgControl!$B115 = "", MemberOrgControl!$B115 &lt;0), "", INDEX(MemberOrgsData[CFDA], MemberOrgControl!$B115))</f>
        <v/>
      </c>
      <c r="C112" t="str">
        <f>IFERROR(INDEX(AllCFDAs[All CFDAs], MATCH(0, INDEX(COUNTIF($C$3:C111, AllCFDAs[All CFDAs]),),0)), "")</f>
        <v/>
      </c>
      <c r="D112" t="str">
        <f t="array" ref="D112">IFERROR(INDEX(MemberOrgsData[FEDERALPROGRAMNAME], MATCH(1, (SelectMemberOrgs = MemberOrgsData[Auditee Name])*(MemberOrgs_SortedTable[[#This Row],[Unique CFDA]]= MemberOrgsData[CFDA]), 0)), "")</f>
        <v/>
      </c>
      <c r="E112" s="13" t="str">
        <f t="array" ref="E112">IFERROR(IF(MemberOrgs_SortedTable[[#This Row],[Unique CFDA]]&lt;&gt; "", SUMIFS(MemberOrgsData[AMOUNT], MemberOrgsData[Auditee Name], SelectMemberOrgs, MemberOrgsData[CFDA], MemberOrgs_SortedTable[[#This Row],[Unique CFDA]], MemberOrgsData[AUDITYEAR], SelectFiscalYear), ""), "")</f>
        <v/>
      </c>
      <c r="F112" s="14" t="str">
        <f t="array" ref="F112">IF(ISNUMBER(MemberOrgs_SortedTable[[#This Row],[Unique CFDA]]), IFERROR(INDEX(BudgetAppropData[President % Change], MATCH(1, (MemberOrgs_SortedTable[[#This Row],[Unique CFDA]] = BudgetAppropData[CFDA])*(SelectBudgetYear = BudgetAppropData[Fiscal Year]), 0)), "No Budget Data"), "")</f>
        <v/>
      </c>
      <c r="G112" s="12" t="str">
        <f>IF(MemberOrgs_SortedTable[[#This Row],[Unique CFDA]] = "", "", IFERROR(MemberOrgs_SortedTable[[#This Row],[FY 2018 Total]]*MemberOrgs_SortedTable[[#This Row],[President % Change]], "No Budget Data"))</f>
        <v/>
      </c>
      <c r="H112" s="14" t="str">
        <f t="array" ref="H112">IF(ISNUMBER(MemberOrgs_SortedTable[[#This Row],[Unique CFDA]]), IFERROR(INDEX(BudgetAppropData[House % Change], MATCH(1,(MemberOrgs_SortedTable[[#This Row],[Unique CFDA]] = BudgetAppropData[CFDA])*(SelectBudgetYear = BudgetAppropData[Fiscal Year]), 0)), "No Budget Data"), "")</f>
        <v/>
      </c>
      <c r="I112" s="12" t="str">
        <f>IF(MemberOrgs_SortedTable[[#This Row],[Unique CFDA]] = "", "", IFERROR(MemberOrgs_SortedTable[[#This Row],[FY 2018 Total]]*MemberOrgs_SortedTable[[#This Row],[House % Change]], "No Budget Data"))</f>
        <v/>
      </c>
      <c r="K112" s="12" t="str">
        <f>IF(MemberOrgs_SortedTable[[#This Row],[Unique CFDA]] = "", "", IFERROR(MemberOrgs_SortedTable[[#This Row],[FY 2018 Total]]*MemberOrgs_SortedTable[[#This Row],[Senate Budget]], "No Budget Data"))</f>
        <v/>
      </c>
      <c r="L112" t="str">
        <f>IF(MemberOrgs_SortedTable[[#This Row],[Unique CFDA]] = "", "", IF(ISNUMBER(MemberOrgs_SortedTable[[#This Row],[President $ Change]]), RANK(MemberOrgs_SortedTable[[#This Row],[President $ Change]], $G$4:$G$227)+COUNTIF($G$4:G112, G112)-1, 0))</f>
        <v/>
      </c>
      <c r="M112" t="str">
        <f>IFERROR((IF(MemberOrgs_SortedTable[[#This Row],[Sort 1]] = 0, COUNTIF($L$4:L112, 0), "")+MAX(MemberOrgs_SortedTable[Sort 1])), "")</f>
        <v/>
      </c>
      <c r="N112" t="str">
        <f>IF(MemberOrgs_SortedTable[[#This Row],[Sort 1]]&gt;0, MemberOrgs_SortedTable[[#This Row],[Sort 1]], MemberOrgs_SortedTable[[#This Row],[Sort 2]])</f>
        <v/>
      </c>
    </row>
    <row r="113" spans="1:14" x14ac:dyDescent="0.25">
      <c r="A113" t="str">
        <f>IF(OR(MemberOrgControl!$B116 = "", MemberOrgControl!$B116 &lt;0), "", INDEX(MemberOrgsData[CFDA], MemberOrgControl!$B116))</f>
        <v/>
      </c>
      <c r="C113" t="str">
        <f>IFERROR(INDEX(AllCFDAs[All CFDAs], MATCH(0, INDEX(COUNTIF($C$3:C112, AllCFDAs[All CFDAs]),),0)), "")</f>
        <v/>
      </c>
      <c r="D113" t="str">
        <f t="array" ref="D113">IFERROR(INDEX(MemberOrgsData[FEDERALPROGRAMNAME], MATCH(1, (SelectMemberOrgs = MemberOrgsData[Auditee Name])*(MemberOrgs_SortedTable[[#This Row],[Unique CFDA]]= MemberOrgsData[CFDA]), 0)), "")</f>
        <v/>
      </c>
      <c r="E113" s="13" t="str">
        <f t="array" ref="E113">IFERROR(IF(MemberOrgs_SortedTable[[#This Row],[Unique CFDA]]&lt;&gt; "", SUMIFS(MemberOrgsData[AMOUNT], MemberOrgsData[Auditee Name], SelectMemberOrgs, MemberOrgsData[CFDA], MemberOrgs_SortedTable[[#This Row],[Unique CFDA]], MemberOrgsData[AUDITYEAR], SelectFiscalYear), ""), "")</f>
        <v/>
      </c>
      <c r="F113" s="14" t="str">
        <f t="array" ref="F113">IF(ISNUMBER(MemberOrgs_SortedTable[[#This Row],[Unique CFDA]]), IFERROR(INDEX(BudgetAppropData[President % Change], MATCH(1, (MemberOrgs_SortedTable[[#This Row],[Unique CFDA]] = BudgetAppropData[CFDA])*(SelectBudgetYear = BudgetAppropData[Fiscal Year]), 0)), "No Budget Data"), "")</f>
        <v/>
      </c>
      <c r="G113" s="12" t="str">
        <f>IF(MemberOrgs_SortedTable[[#This Row],[Unique CFDA]] = "", "", IFERROR(MemberOrgs_SortedTable[[#This Row],[FY 2018 Total]]*MemberOrgs_SortedTable[[#This Row],[President % Change]], "No Budget Data"))</f>
        <v/>
      </c>
      <c r="H113" s="14" t="str">
        <f t="array" ref="H113">IF(ISNUMBER(MemberOrgs_SortedTable[[#This Row],[Unique CFDA]]), IFERROR(INDEX(BudgetAppropData[House % Change], MATCH(1,(MemberOrgs_SortedTable[[#This Row],[Unique CFDA]] = BudgetAppropData[CFDA])*(SelectBudgetYear = BudgetAppropData[Fiscal Year]), 0)), "No Budget Data"), "")</f>
        <v/>
      </c>
      <c r="I113" s="12" t="str">
        <f>IF(MemberOrgs_SortedTable[[#This Row],[Unique CFDA]] = "", "", IFERROR(MemberOrgs_SortedTable[[#This Row],[FY 2018 Total]]*MemberOrgs_SortedTable[[#This Row],[House % Change]], "No Budget Data"))</f>
        <v/>
      </c>
      <c r="K113" s="12" t="str">
        <f>IF(MemberOrgs_SortedTable[[#This Row],[Unique CFDA]] = "", "", IFERROR(MemberOrgs_SortedTable[[#This Row],[FY 2018 Total]]*MemberOrgs_SortedTable[[#This Row],[Senate Budget]], "No Budget Data"))</f>
        <v/>
      </c>
      <c r="L113" t="str">
        <f>IF(MemberOrgs_SortedTable[[#This Row],[Unique CFDA]] = "", "", IF(ISNUMBER(MemberOrgs_SortedTable[[#This Row],[President $ Change]]), RANK(MemberOrgs_SortedTable[[#This Row],[President $ Change]], $G$4:$G$227)+COUNTIF($G$4:G113, G113)-1, 0))</f>
        <v/>
      </c>
      <c r="M113" t="str">
        <f>IFERROR((IF(MemberOrgs_SortedTable[[#This Row],[Sort 1]] = 0, COUNTIF($L$4:L113, 0), "")+MAX(MemberOrgs_SortedTable[Sort 1])), "")</f>
        <v/>
      </c>
      <c r="N113" t="str">
        <f>IF(MemberOrgs_SortedTable[[#This Row],[Sort 1]]&gt;0, MemberOrgs_SortedTable[[#This Row],[Sort 1]], MemberOrgs_SortedTable[[#This Row],[Sort 2]])</f>
        <v/>
      </c>
    </row>
    <row r="114" spans="1:14" x14ac:dyDescent="0.25">
      <c r="A114" t="str">
        <f>IF(OR(MemberOrgControl!$B117 = "", MemberOrgControl!$B117 &lt;0), "", INDEX(MemberOrgsData[CFDA], MemberOrgControl!$B117))</f>
        <v/>
      </c>
      <c r="C114" t="str">
        <f>IFERROR(INDEX(AllCFDAs[All CFDAs], MATCH(0, INDEX(COUNTIF($C$3:C113, AllCFDAs[All CFDAs]),),0)), "")</f>
        <v/>
      </c>
      <c r="D114" t="str">
        <f t="array" ref="D114">IFERROR(INDEX(MemberOrgsData[FEDERALPROGRAMNAME], MATCH(1, (SelectMemberOrgs = MemberOrgsData[Auditee Name])*(MemberOrgs_SortedTable[[#This Row],[Unique CFDA]]= MemberOrgsData[CFDA]), 0)), "")</f>
        <v/>
      </c>
      <c r="E114" s="13" t="str">
        <f t="array" ref="E114">IFERROR(IF(MemberOrgs_SortedTable[[#This Row],[Unique CFDA]]&lt;&gt; "", SUMIFS(MemberOrgsData[AMOUNT], MemberOrgsData[Auditee Name], SelectMemberOrgs, MemberOrgsData[CFDA], MemberOrgs_SortedTable[[#This Row],[Unique CFDA]], MemberOrgsData[AUDITYEAR], SelectFiscalYear), ""), "")</f>
        <v/>
      </c>
      <c r="F114" s="14" t="str">
        <f t="array" ref="F114">IF(ISNUMBER(MemberOrgs_SortedTable[[#This Row],[Unique CFDA]]), IFERROR(INDEX(BudgetAppropData[President % Change], MATCH(1, (MemberOrgs_SortedTable[[#This Row],[Unique CFDA]] = BudgetAppropData[CFDA])*(SelectBudgetYear = BudgetAppropData[Fiscal Year]), 0)), "No Budget Data"), "")</f>
        <v/>
      </c>
      <c r="G114" s="12" t="str">
        <f>IF(MemberOrgs_SortedTable[[#This Row],[Unique CFDA]] = "", "", IFERROR(MemberOrgs_SortedTable[[#This Row],[FY 2018 Total]]*MemberOrgs_SortedTable[[#This Row],[President % Change]], "No Budget Data"))</f>
        <v/>
      </c>
      <c r="H114" s="14" t="str">
        <f t="array" ref="H114">IF(ISNUMBER(MemberOrgs_SortedTable[[#This Row],[Unique CFDA]]), IFERROR(INDEX(BudgetAppropData[House % Change], MATCH(1,(MemberOrgs_SortedTable[[#This Row],[Unique CFDA]] = BudgetAppropData[CFDA])*(SelectBudgetYear = BudgetAppropData[Fiscal Year]), 0)), "No Budget Data"), "")</f>
        <v/>
      </c>
      <c r="I114" s="12" t="str">
        <f>IF(MemberOrgs_SortedTable[[#This Row],[Unique CFDA]] = "", "", IFERROR(MemberOrgs_SortedTable[[#This Row],[FY 2018 Total]]*MemberOrgs_SortedTable[[#This Row],[House % Change]], "No Budget Data"))</f>
        <v/>
      </c>
      <c r="K114" s="12" t="str">
        <f>IF(MemberOrgs_SortedTable[[#This Row],[Unique CFDA]] = "", "", IFERROR(MemberOrgs_SortedTable[[#This Row],[FY 2018 Total]]*MemberOrgs_SortedTable[[#This Row],[Senate Budget]], "No Budget Data"))</f>
        <v/>
      </c>
      <c r="L114" t="str">
        <f>IF(MemberOrgs_SortedTable[[#This Row],[Unique CFDA]] = "", "", IF(ISNUMBER(MemberOrgs_SortedTable[[#This Row],[President $ Change]]), RANK(MemberOrgs_SortedTable[[#This Row],[President $ Change]], $G$4:$G$227)+COUNTIF($G$4:G114, G114)-1, 0))</f>
        <v/>
      </c>
      <c r="M114" t="str">
        <f>IFERROR((IF(MemberOrgs_SortedTable[[#This Row],[Sort 1]] = 0, COUNTIF($L$4:L114, 0), "")+MAX(MemberOrgs_SortedTable[Sort 1])), "")</f>
        <v/>
      </c>
      <c r="N114" t="str">
        <f>IF(MemberOrgs_SortedTable[[#This Row],[Sort 1]]&gt;0, MemberOrgs_SortedTable[[#This Row],[Sort 1]], MemberOrgs_SortedTable[[#This Row],[Sort 2]])</f>
        <v/>
      </c>
    </row>
    <row r="115" spans="1:14" x14ac:dyDescent="0.25">
      <c r="A115" t="str">
        <f>IF(OR(MemberOrgControl!$B118 = "", MemberOrgControl!$B118 &lt;0), "", INDEX(MemberOrgsData[CFDA], MemberOrgControl!$B118))</f>
        <v/>
      </c>
      <c r="C115" t="str">
        <f>IFERROR(INDEX(AllCFDAs[All CFDAs], MATCH(0, INDEX(COUNTIF($C$3:C114, AllCFDAs[All CFDAs]),),0)), "")</f>
        <v/>
      </c>
      <c r="D115" t="str">
        <f t="array" ref="D115">IFERROR(INDEX(MemberOrgsData[FEDERALPROGRAMNAME], MATCH(1, (SelectMemberOrgs = MemberOrgsData[Auditee Name])*(MemberOrgs_SortedTable[[#This Row],[Unique CFDA]]= MemberOrgsData[CFDA]), 0)), "")</f>
        <v/>
      </c>
      <c r="E115" s="13" t="str">
        <f t="array" ref="E115">IFERROR(IF(MemberOrgs_SortedTable[[#This Row],[Unique CFDA]]&lt;&gt; "", SUMIFS(MemberOrgsData[AMOUNT], MemberOrgsData[Auditee Name], SelectMemberOrgs, MemberOrgsData[CFDA], MemberOrgs_SortedTable[[#This Row],[Unique CFDA]], MemberOrgsData[AUDITYEAR], SelectFiscalYear), ""), "")</f>
        <v/>
      </c>
      <c r="F115" s="14" t="str">
        <f t="array" ref="F115">IF(ISNUMBER(MemberOrgs_SortedTable[[#This Row],[Unique CFDA]]), IFERROR(INDEX(BudgetAppropData[President % Change], MATCH(1, (MemberOrgs_SortedTable[[#This Row],[Unique CFDA]] = BudgetAppropData[CFDA])*(SelectBudgetYear = BudgetAppropData[Fiscal Year]), 0)), "No Budget Data"), "")</f>
        <v/>
      </c>
      <c r="G115" s="12" t="str">
        <f>IF(MemberOrgs_SortedTable[[#This Row],[Unique CFDA]] = "", "", IFERROR(MemberOrgs_SortedTable[[#This Row],[FY 2018 Total]]*MemberOrgs_SortedTable[[#This Row],[President % Change]], "No Budget Data"))</f>
        <v/>
      </c>
      <c r="H115" s="14" t="str">
        <f t="array" ref="H115">IF(ISNUMBER(MemberOrgs_SortedTable[[#This Row],[Unique CFDA]]), IFERROR(INDEX(BudgetAppropData[House % Change], MATCH(1,(MemberOrgs_SortedTable[[#This Row],[Unique CFDA]] = BudgetAppropData[CFDA])*(SelectBudgetYear = BudgetAppropData[Fiscal Year]), 0)), "No Budget Data"), "")</f>
        <v/>
      </c>
      <c r="I115" s="12" t="str">
        <f>IF(MemberOrgs_SortedTable[[#This Row],[Unique CFDA]] = "", "", IFERROR(MemberOrgs_SortedTable[[#This Row],[FY 2018 Total]]*MemberOrgs_SortedTable[[#This Row],[House % Change]], "No Budget Data"))</f>
        <v/>
      </c>
      <c r="K115" s="12" t="str">
        <f>IF(MemberOrgs_SortedTable[[#This Row],[Unique CFDA]] = "", "", IFERROR(MemberOrgs_SortedTable[[#This Row],[FY 2018 Total]]*MemberOrgs_SortedTable[[#This Row],[Senate Budget]], "No Budget Data"))</f>
        <v/>
      </c>
      <c r="L115" t="str">
        <f>IF(MemberOrgs_SortedTable[[#This Row],[Unique CFDA]] = "", "", IF(ISNUMBER(MemberOrgs_SortedTable[[#This Row],[President $ Change]]), RANK(MemberOrgs_SortedTable[[#This Row],[President $ Change]], $G$4:$G$227)+COUNTIF($G$4:G115, G115)-1, 0))</f>
        <v/>
      </c>
      <c r="M115" t="str">
        <f>IFERROR((IF(MemberOrgs_SortedTable[[#This Row],[Sort 1]] = 0, COUNTIF($L$4:L115, 0), "")+MAX(MemberOrgs_SortedTable[Sort 1])), "")</f>
        <v/>
      </c>
      <c r="N115" t="str">
        <f>IF(MemberOrgs_SortedTable[[#This Row],[Sort 1]]&gt;0, MemberOrgs_SortedTable[[#This Row],[Sort 1]], MemberOrgs_SortedTable[[#This Row],[Sort 2]])</f>
        <v/>
      </c>
    </row>
    <row r="116" spans="1:14" x14ac:dyDescent="0.25">
      <c r="A116" t="str">
        <f>IF(OR(MemberOrgControl!$B119 = "", MemberOrgControl!$B119 &lt;0), "", INDEX(MemberOrgsData[CFDA], MemberOrgControl!$B119))</f>
        <v/>
      </c>
      <c r="C116" t="str">
        <f>IFERROR(INDEX(AllCFDAs[All CFDAs], MATCH(0, INDEX(COUNTIF($C$3:C115, AllCFDAs[All CFDAs]),),0)), "")</f>
        <v/>
      </c>
      <c r="D116" t="str">
        <f t="array" ref="D116">IFERROR(INDEX(MemberOrgsData[FEDERALPROGRAMNAME], MATCH(1, (SelectMemberOrgs = MemberOrgsData[Auditee Name])*(MemberOrgs_SortedTable[[#This Row],[Unique CFDA]]= MemberOrgsData[CFDA]), 0)), "")</f>
        <v/>
      </c>
      <c r="E116" s="13" t="str">
        <f t="array" ref="E116">IFERROR(IF(MemberOrgs_SortedTable[[#This Row],[Unique CFDA]]&lt;&gt; "", SUMIFS(MemberOrgsData[AMOUNT], MemberOrgsData[Auditee Name], SelectMemberOrgs, MemberOrgsData[CFDA], MemberOrgs_SortedTable[[#This Row],[Unique CFDA]], MemberOrgsData[AUDITYEAR], SelectFiscalYear), ""), "")</f>
        <v/>
      </c>
      <c r="F116" s="14" t="str">
        <f t="array" ref="F116">IF(ISNUMBER(MemberOrgs_SortedTable[[#This Row],[Unique CFDA]]), IFERROR(INDEX(BudgetAppropData[President % Change], MATCH(1, (MemberOrgs_SortedTable[[#This Row],[Unique CFDA]] = BudgetAppropData[CFDA])*(SelectBudgetYear = BudgetAppropData[Fiscal Year]), 0)), "No Budget Data"), "")</f>
        <v/>
      </c>
      <c r="G116" s="12" t="str">
        <f>IF(MemberOrgs_SortedTable[[#This Row],[Unique CFDA]] = "", "", IFERROR(MemberOrgs_SortedTable[[#This Row],[FY 2018 Total]]*MemberOrgs_SortedTable[[#This Row],[President % Change]], "No Budget Data"))</f>
        <v/>
      </c>
      <c r="H116" s="14" t="str">
        <f t="array" ref="H116">IF(ISNUMBER(MemberOrgs_SortedTable[[#This Row],[Unique CFDA]]), IFERROR(INDEX(BudgetAppropData[House % Change], MATCH(1,(MemberOrgs_SortedTable[[#This Row],[Unique CFDA]] = BudgetAppropData[CFDA])*(SelectBudgetYear = BudgetAppropData[Fiscal Year]), 0)), "No Budget Data"), "")</f>
        <v/>
      </c>
      <c r="I116" s="12" t="str">
        <f>IF(MemberOrgs_SortedTable[[#This Row],[Unique CFDA]] = "", "", IFERROR(MemberOrgs_SortedTable[[#This Row],[FY 2018 Total]]*MemberOrgs_SortedTable[[#This Row],[House % Change]], "No Budget Data"))</f>
        <v/>
      </c>
      <c r="K116" s="12" t="str">
        <f>IF(MemberOrgs_SortedTable[[#This Row],[Unique CFDA]] = "", "", IFERROR(MemberOrgs_SortedTable[[#This Row],[FY 2018 Total]]*MemberOrgs_SortedTable[[#This Row],[Senate Budget]], "No Budget Data"))</f>
        <v/>
      </c>
      <c r="L116" t="str">
        <f>IF(MemberOrgs_SortedTable[[#This Row],[Unique CFDA]] = "", "", IF(ISNUMBER(MemberOrgs_SortedTable[[#This Row],[President $ Change]]), RANK(MemberOrgs_SortedTable[[#This Row],[President $ Change]], $G$4:$G$227)+COUNTIF($G$4:G116, G116)-1, 0))</f>
        <v/>
      </c>
      <c r="M116" t="str">
        <f>IFERROR((IF(MemberOrgs_SortedTable[[#This Row],[Sort 1]] = 0, COUNTIF($L$4:L116, 0), "")+MAX(MemberOrgs_SortedTable[Sort 1])), "")</f>
        <v/>
      </c>
      <c r="N116" t="str">
        <f>IF(MemberOrgs_SortedTable[[#This Row],[Sort 1]]&gt;0, MemberOrgs_SortedTable[[#This Row],[Sort 1]], MemberOrgs_SortedTable[[#This Row],[Sort 2]])</f>
        <v/>
      </c>
    </row>
    <row r="117" spans="1:14" x14ac:dyDescent="0.25">
      <c r="A117" t="str">
        <f>IF(OR(MemberOrgControl!$B120 = "", MemberOrgControl!$B120 &lt;0), "", INDEX(MemberOrgsData[CFDA], MemberOrgControl!$B120))</f>
        <v/>
      </c>
      <c r="C117" t="str">
        <f>IFERROR(INDEX(AllCFDAs[All CFDAs], MATCH(0, INDEX(COUNTIF($C$3:C116, AllCFDAs[All CFDAs]),),0)), "")</f>
        <v/>
      </c>
      <c r="D117" t="str">
        <f t="array" ref="D117">IFERROR(INDEX(MemberOrgsData[FEDERALPROGRAMNAME], MATCH(1, (SelectMemberOrgs = MemberOrgsData[Auditee Name])*(MemberOrgs_SortedTable[[#This Row],[Unique CFDA]]= MemberOrgsData[CFDA]), 0)), "")</f>
        <v/>
      </c>
      <c r="E117" s="13" t="str">
        <f t="array" ref="E117">IFERROR(IF(MemberOrgs_SortedTable[[#This Row],[Unique CFDA]]&lt;&gt; "", SUMIFS(MemberOrgsData[AMOUNT], MemberOrgsData[Auditee Name], SelectMemberOrgs, MemberOrgsData[CFDA], MemberOrgs_SortedTable[[#This Row],[Unique CFDA]], MemberOrgsData[AUDITYEAR], SelectFiscalYear), ""), "")</f>
        <v/>
      </c>
      <c r="F117" s="14" t="str">
        <f t="array" ref="F117">IF(ISNUMBER(MemberOrgs_SortedTable[[#This Row],[Unique CFDA]]), IFERROR(INDEX(BudgetAppropData[President % Change], MATCH(1, (MemberOrgs_SortedTable[[#This Row],[Unique CFDA]] = BudgetAppropData[CFDA])*(SelectBudgetYear = BudgetAppropData[Fiscal Year]), 0)), "No Budget Data"), "")</f>
        <v/>
      </c>
      <c r="G117" s="12" t="str">
        <f>IF(MemberOrgs_SortedTable[[#This Row],[Unique CFDA]] = "", "", IFERROR(MemberOrgs_SortedTable[[#This Row],[FY 2018 Total]]*MemberOrgs_SortedTable[[#This Row],[President % Change]], "No Budget Data"))</f>
        <v/>
      </c>
      <c r="H117" s="14" t="str">
        <f t="array" ref="H117">IF(ISNUMBER(MemberOrgs_SortedTable[[#This Row],[Unique CFDA]]), IFERROR(INDEX(BudgetAppropData[House % Change], MATCH(1,(MemberOrgs_SortedTable[[#This Row],[Unique CFDA]] = BudgetAppropData[CFDA])*(SelectBudgetYear = BudgetAppropData[Fiscal Year]), 0)), "No Budget Data"), "")</f>
        <v/>
      </c>
      <c r="I117" s="12" t="str">
        <f>IF(MemberOrgs_SortedTable[[#This Row],[Unique CFDA]] = "", "", IFERROR(MemberOrgs_SortedTable[[#This Row],[FY 2018 Total]]*MemberOrgs_SortedTable[[#This Row],[House % Change]], "No Budget Data"))</f>
        <v/>
      </c>
      <c r="K117" s="12" t="str">
        <f>IF(MemberOrgs_SortedTable[[#This Row],[Unique CFDA]] = "", "", IFERROR(MemberOrgs_SortedTable[[#This Row],[FY 2018 Total]]*MemberOrgs_SortedTable[[#This Row],[Senate Budget]], "No Budget Data"))</f>
        <v/>
      </c>
      <c r="L117" t="str">
        <f>IF(MemberOrgs_SortedTable[[#This Row],[Unique CFDA]] = "", "", IF(ISNUMBER(MemberOrgs_SortedTable[[#This Row],[President $ Change]]), RANK(MemberOrgs_SortedTable[[#This Row],[President $ Change]], $G$4:$G$227)+COUNTIF($G$4:G117, G117)-1, 0))</f>
        <v/>
      </c>
      <c r="M117" t="str">
        <f>IFERROR((IF(MemberOrgs_SortedTable[[#This Row],[Sort 1]] = 0, COUNTIF($L$4:L117, 0), "")+MAX(MemberOrgs_SortedTable[Sort 1])), "")</f>
        <v/>
      </c>
      <c r="N117" t="str">
        <f>IF(MemberOrgs_SortedTable[[#This Row],[Sort 1]]&gt;0, MemberOrgs_SortedTable[[#This Row],[Sort 1]], MemberOrgs_SortedTable[[#This Row],[Sort 2]])</f>
        <v/>
      </c>
    </row>
    <row r="118" spans="1:14" x14ac:dyDescent="0.25">
      <c r="A118" t="str">
        <f>IF(OR(MemberOrgControl!$B121 = "", MemberOrgControl!$B121 &lt;0), "", INDEX(MemberOrgsData[CFDA], MemberOrgControl!$B121))</f>
        <v/>
      </c>
      <c r="C118" t="str">
        <f>IFERROR(INDEX(AllCFDAs[All CFDAs], MATCH(0, INDEX(COUNTIF($C$3:C117, AllCFDAs[All CFDAs]),),0)), "")</f>
        <v/>
      </c>
      <c r="D118" t="str">
        <f t="array" ref="D118">IFERROR(INDEX(MemberOrgsData[FEDERALPROGRAMNAME], MATCH(1, (SelectMemberOrgs = MemberOrgsData[Auditee Name])*(MemberOrgs_SortedTable[[#This Row],[Unique CFDA]]= MemberOrgsData[CFDA]), 0)), "")</f>
        <v/>
      </c>
      <c r="E118" s="13" t="str">
        <f t="array" ref="E118">IFERROR(IF(MemberOrgs_SortedTable[[#This Row],[Unique CFDA]]&lt;&gt; "", SUMIFS(MemberOrgsData[AMOUNT], MemberOrgsData[Auditee Name], SelectMemberOrgs, MemberOrgsData[CFDA], MemberOrgs_SortedTable[[#This Row],[Unique CFDA]], MemberOrgsData[AUDITYEAR], SelectFiscalYear), ""), "")</f>
        <v/>
      </c>
      <c r="F118" s="14" t="str">
        <f t="array" ref="F118">IF(ISNUMBER(MemberOrgs_SortedTable[[#This Row],[Unique CFDA]]), IFERROR(INDEX(BudgetAppropData[President % Change], MATCH(1, (MemberOrgs_SortedTable[[#This Row],[Unique CFDA]] = BudgetAppropData[CFDA])*(SelectBudgetYear = BudgetAppropData[Fiscal Year]), 0)), "No Budget Data"), "")</f>
        <v/>
      </c>
      <c r="G118" s="12" t="str">
        <f>IF(MemberOrgs_SortedTable[[#This Row],[Unique CFDA]] = "", "", IFERROR(MemberOrgs_SortedTable[[#This Row],[FY 2018 Total]]*MemberOrgs_SortedTable[[#This Row],[President % Change]], "No Budget Data"))</f>
        <v/>
      </c>
      <c r="H118" s="14" t="str">
        <f t="array" ref="H118">IF(ISNUMBER(MemberOrgs_SortedTable[[#This Row],[Unique CFDA]]), IFERROR(INDEX(BudgetAppropData[House % Change], MATCH(1,(MemberOrgs_SortedTable[[#This Row],[Unique CFDA]] = BudgetAppropData[CFDA])*(SelectBudgetYear = BudgetAppropData[Fiscal Year]), 0)), "No Budget Data"), "")</f>
        <v/>
      </c>
      <c r="I118" s="12" t="str">
        <f>IF(MemberOrgs_SortedTable[[#This Row],[Unique CFDA]] = "", "", IFERROR(MemberOrgs_SortedTable[[#This Row],[FY 2018 Total]]*MemberOrgs_SortedTable[[#This Row],[House % Change]], "No Budget Data"))</f>
        <v/>
      </c>
      <c r="K118" s="12" t="str">
        <f>IF(MemberOrgs_SortedTable[[#This Row],[Unique CFDA]] = "", "", IFERROR(MemberOrgs_SortedTable[[#This Row],[FY 2018 Total]]*MemberOrgs_SortedTable[[#This Row],[Senate Budget]], "No Budget Data"))</f>
        <v/>
      </c>
      <c r="L118" t="str">
        <f>IF(MemberOrgs_SortedTable[[#This Row],[Unique CFDA]] = "", "", IF(ISNUMBER(MemberOrgs_SortedTable[[#This Row],[President $ Change]]), RANK(MemberOrgs_SortedTable[[#This Row],[President $ Change]], $G$4:$G$227)+COUNTIF($G$4:G118, G118)-1, 0))</f>
        <v/>
      </c>
      <c r="M118" t="str">
        <f>IFERROR((IF(MemberOrgs_SortedTable[[#This Row],[Sort 1]] = 0, COUNTIF($L$4:L118, 0), "")+MAX(MemberOrgs_SortedTable[Sort 1])), "")</f>
        <v/>
      </c>
      <c r="N118" t="str">
        <f>IF(MemberOrgs_SortedTable[[#This Row],[Sort 1]]&gt;0, MemberOrgs_SortedTable[[#This Row],[Sort 1]], MemberOrgs_SortedTable[[#This Row],[Sort 2]])</f>
        <v/>
      </c>
    </row>
    <row r="119" spans="1:14" x14ac:dyDescent="0.25">
      <c r="A119" t="str">
        <f>IF(OR(MemberOrgControl!$B122 = "", MemberOrgControl!$B122 &lt;0), "", INDEX(MemberOrgsData[CFDA], MemberOrgControl!$B122))</f>
        <v/>
      </c>
      <c r="C119" t="str">
        <f>IFERROR(INDEX(AllCFDAs[All CFDAs], MATCH(0, INDEX(COUNTIF($C$3:C118, AllCFDAs[All CFDAs]),),0)), "")</f>
        <v/>
      </c>
      <c r="D119" t="str">
        <f t="array" ref="D119">IFERROR(INDEX(MemberOrgsData[FEDERALPROGRAMNAME], MATCH(1, (SelectMemberOrgs = MemberOrgsData[Auditee Name])*(MemberOrgs_SortedTable[[#This Row],[Unique CFDA]]= MemberOrgsData[CFDA]), 0)), "")</f>
        <v/>
      </c>
      <c r="E119" s="13" t="str">
        <f t="array" ref="E119">IFERROR(IF(MemberOrgs_SortedTable[[#This Row],[Unique CFDA]]&lt;&gt; "", SUMIFS(MemberOrgsData[AMOUNT], MemberOrgsData[Auditee Name], SelectMemberOrgs, MemberOrgsData[CFDA], MemberOrgs_SortedTable[[#This Row],[Unique CFDA]], MemberOrgsData[AUDITYEAR], SelectFiscalYear), ""), "")</f>
        <v/>
      </c>
      <c r="F119" s="14" t="str">
        <f t="array" ref="F119">IF(ISNUMBER(MemberOrgs_SortedTable[[#This Row],[Unique CFDA]]), IFERROR(INDEX(BudgetAppropData[President % Change], MATCH(1, (MemberOrgs_SortedTable[[#This Row],[Unique CFDA]] = BudgetAppropData[CFDA])*(SelectBudgetYear = BudgetAppropData[Fiscal Year]), 0)), "No Budget Data"), "")</f>
        <v/>
      </c>
      <c r="G119" s="12" t="str">
        <f>IF(MemberOrgs_SortedTable[[#This Row],[Unique CFDA]] = "", "", IFERROR(MemberOrgs_SortedTable[[#This Row],[FY 2018 Total]]*MemberOrgs_SortedTable[[#This Row],[President % Change]], "No Budget Data"))</f>
        <v/>
      </c>
      <c r="H119" s="14" t="str">
        <f t="array" ref="H119">IF(ISNUMBER(MemberOrgs_SortedTable[[#This Row],[Unique CFDA]]), IFERROR(INDEX(BudgetAppropData[House % Change], MATCH(1,(MemberOrgs_SortedTable[[#This Row],[Unique CFDA]] = BudgetAppropData[CFDA])*(SelectBudgetYear = BudgetAppropData[Fiscal Year]), 0)), "No Budget Data"), "")</f>
        <v/>
      </c>
      <c r="I119" s="12" t="str">
        <f>IF(MemberOrgs_SortedTable[[#This Row],[Unique CFDA]] = "", "", IFERROR(MemberOrgs_SortedTable[[#This Row],[FY 2018 Total]]*MemberOrgs_SortedTable[[#This Row],[House % Change]], "No Budget Data"))</f>
        <v/>
      </c>
      <c r="K119" s="12" t="str">
        <f>IF(MemberOrgs_SortedTable[[#This Row],[Unique CFDA]] = "", "", IFERROR(MemberOrgs_SortedTable[[#This Row],[FY 2018 Total]]*MemberOrgs_SortedTable[[#This Row],[Senate Budget]], "No Budget Data"))</f>
        <v/>
      </c>
      <c r="L119" t="str">
        <f>IF(MemberOrgs_SortedTable[[#This Row],[Unique CFDA]] = "", "", IF(ISNUMBER(MemberOrgs_SortedTable[[#This Row],[President $ Change]]), RANK(MemberOrgs_SortedTable[[#This Row],[President $ Change]], $G$4:$G$227)+COUNTIF($G$4:G119, G119)-1, 0))</f>
        <v/>
      </c>
      <c r="M119" t="str">
        <f>IFERROR((IF(MemberOrgs_SortedTable[[#This Row],[Sort 1]] = 0, COUNTIF($L$4:L119, 0), "")+MAX(MemberOrgs_SortedTable[Sort 1])), "")</f>
        <v/>
      </c>
      <c r="N119" t="str">
        <f>IF(MemberOrgs_SortedTable[[#This Row],[Sort 1]]&gt;0, MemberOrgs_SortedTable[[#This Row],[Sort 1]], MemberOrgs_SortedTable[[#This Row],[Sort 2]])</f>
        <v/>
      </c>
    </row>
    <row r="120" spans="1:14" x14ac:dyDescent="0.25">
      <c r="A120" t="str">
        <f>IF(OR(MemberOrgControl!$B123 = "", MemberOrgControl!$B123 &lt;0), "", INDEX(MemberOrgsData[CFDA], MemberOrgControl!$B123))</f>
        <v/>
      </c>
      <c r="C120" t="str">
        <f>IFERROR(INDEX(AllCFDAs[All CFDAs], MATCH(0, INDEX(COUNTIF($C$3:C119, AllCFDAs[All CFDAs]),),0)), "")</f>
        <v/>
      </c>
      <c r="D120" t="str">
        <f t="array" ref="D120">IFERROR(INDEX(MemberOrgsData[FEDERALPROGRAMNAME], MATCH(1, (SelectMemberOrgs = MemberOrgsData[Auditee Name])*(MemberOrgs_SortedTable[[#This Row],[Unique CFDA]]= MemberOrgsData[CFDA]), 0)), "")</f>
        <v/>
      </c>
      <c r="E120" s="13" t="str">
        <f t="array" ref="E120">IFERROR(IF(MemberOrgs_SortedTable[[#This Row],[Unique CFDA]]&lt;&gt; "", SUMIFS(MemberOrgsData[AMOUNT], MemberOrgsData[Auditee Name], SelectMemberOrgs, MemberOrgsData[CFDA], MemberOrgs_SortedTable[[#This Row],[Unique CFDA]], MemberOrgsData[AUDITYEAR], SelectFiscalYear), ""), "")</f>
        <v/>
      </c>
      <c r="F120" s="14" t="str">
        <f t="array" ref="F120">IF(ISNUMBER(MemberOrgs_SortedTable[[#This Row],[Unique CFDA]]), IFERROR(INDEX(BudgetAppropData[President % Change], MATCH(1, (MemberOrgs_SortedTable[[#This Row],[Unique CFDA]] = BudgetAppropData[CFDA])*(SelectBudgetYear = BudgetAppropData[Fiscal Year]), 0)), "No Budget Data"), "")</f>
        <v/>
      </c>
      <c r="G120" s="12" t="str">
        <f>IF(MemberOrgs_SortedTable[[#This Row],[Unique CFDA]] = "", "", IFERROR(MemberOrgs_SortedTable[[#This Row],[FY 2018 Total]]*MemberOrgs_SortedTable[[#This Row],[President % Change]], "No Budget Data"))</f>
        <v/>
      </c>
      <c r="H120" s="14" t="str">
        <f t="array" ref="H120">IF(ISNUMBER(MemberOrgs_SortedTable[[#This Row],[Unique CFDA]]), IFERROR(INDEX(BudgetAppropData[House % Change], MATCH(1,(MemberOrgs_SortedTable[[#This Row],[Unique CFDA]] = BudgetAppropData[CFDA])*(SelectBudgetYear = BudgetAppropData[Fiscal Year]), 0)), "No Budget Data"), "")</f>
        <v/>
      </c>
      <c r="I120" s="12" t="str">
        <f>IF(MemberOrgs_SortedTable[[#This Row],[Unique CFDA]] = "", "", IFERROR(MemberOrgs_SortedTable[[#This Row],[FY 2018 Total]]*MemberOrgs_SortedTable[[#This Row],[House % Change]], "No Budget Data"))</f>
        <v/>
      </c>
      <c r="K120" s="12" t="str">
        <f>IF(MemberOrgs_SortedTable[[#This Row],[Unique CFDA]] = "", "", IFERROR(MemberOrgs_SortedTable[[#This Row],[FY 2018 Total]]*MemberOrgs_SortedTable[[#This Row],[Senate Budget]], "No Budget Data"))</f>
        <v/>
      </c>
      <c r="L120" t="str">
        <f>IF(MemberOrgs_SortedTable[[#This Row],[Unique CFDA]] = "", "", IF(ISNUMBER(MemberOrgs_SortedTable[[#This Row],[President $ Change]]), RANK(MemberOrgs_SortedTable[[#This Row],[President $ Change]], $G$4:$G$227)+COUNTIF($G$4:G120, G120)-1, 0))</f>
        <v/>
      </c>
      <c r="M120" t="str">
        <f>IFERROR((IF(MemberOrgs_SortedTable[[#This Row],[Sort 1]] = 0, COUNTIF($L$4:L120, 0), "")+MAX(MemberOrgs_SortedTable[Sort 1])), "")</f>
        <v/>
      </c>
      <c r="N120" t="str">
        <f>IF(MemberOrgs_SortedTable[[#This Row],[Sort 1]]&gt;0, MemberOrgs_SortedTable[[#This Row],[Sort 1]], MemberOrgs_SortedTable[[#This Row],[Sort 2]])</f>
        <v/>
      </c>
    </row>
    <row r="121" spans="1:14" x14ac:dyDescent="0.25">
      <c r="A121" t="str">
        <f>IF(OR(MemberOrgControl!$B124 = "", MemberOrgControl!$B124 &lt;0), "", INDEX(MemberOrgsData[CFDA], MemberOrgControl!$B124))</f>
        <v/>
      </c>
      <c r="C121" t="str">
        <f>IFERROR(INDEX(AllCFDAs[All CFDAs], MATCH(0, INDEX(COUNTIF($C$3:C120, AllCFDAs[All CFDAs]),),0)), "")</f>
        <v/>
      </c>
      <c r="D121" t="str">
        <f t="array" ref="D121">IFERROR(INDEX(MemberOrgsData[FEDERALPROGRAMNAME], MATCH(1, (SelectMemberOrgs = MemberOrgsData[Auditee Name])*(MemberOrgs_SortedTable[[#This Row],[Unique CFDA]]= MemberOrgsData[CFDA]), 0)), "")</f>
        <v/>
      </c>
      <c r="E121" s="13" t="str">
        <f t="array" ref="E121">IFERROR(IF(MemberOrgs_SortedTable[[#This Row],[Unique CFDA]]&lt;&gt; "", SUMIFS(MemberOrgsData[AMOUNT], MemberOrgsData[Auditee Name], SelectMemberOrgs, MemberOrgsData[CFDA], MemberOrgs_SortedTable[[#This Row],[Unique CFDA]], MemberOrgsData[AUDITYEAR], SelectFiscalYear), ""), "")</f>
        <v/>
      </c>
      <c r="F121" s="14" t="str">
        <f t="array" ref="F121">IF(ISNUMBER(MemberOrgs_SortedTable[[#This Row],[Unique CFDA]]), IFERROR(INDEX(BudgetAppropData[President % Change], MATCH(1, (MemberOrgs_SortedTable[[#This Row],[Unique CFDA]] = BudgetAppropData[CFDA])*(SelectBudgetYear = BudgetAppropData[Fiscal Year]), 0)), "No Budget Data"), "")</f>
        <v/>
      </c>
      <c r="G121" s="12" t="str">
        <f>IF(MemberOrgs_SortedTable[[#This Row],[Unique CFDA]] = "", "", IFERROR(MemberOrgs_SortedTable[[#This Row],[FY 2018 Total]]*MemberOrgs_SortedTable[[#This Row],[President % Change]], "No Budget Data"))</f>
        <v/>
      </c>
      <c r="H121" s="14" t="str">
        <f t="array" ref="H121">IF(ISNUMBER(MemberOrgs_SortedTable[[#This Row],[Unique CFDA]]), IFERROR(INDEX(BudgetAppropData[House % Change], MATCH(1,(MemberOrgs_SortedTable[[#This Row],[Unique CFDA]] = BudgetAppropData[CFDA])*(SelectBudgetYear = BudgetAppropData[Fiscal Year]), 0)), "No Budget Data"), "")</f>
        <v/>
      </c>
      <c r="I121" s="12" t="str">
        <f>IF(MemberOrgs_SortedTable[[#This Row],[Unique CFDA]] = "", "", IFERROR(MemberOrgs_SortedTable[[#This Row],[FY 2018 Total]]*MemberOrgs_SortedTable[[#This Row],[House % Change]], "No Budget Data"))</f>
        <v/>
      </c>
      <c r="K121" s="12" t="str">
        <f>IF(MemberOrgs_SortedTable[[#This Row],[Unique CFDA]] = "", "", IFERROR(MemberOrgs_SortedTable[[#This Row],[FY 2018 Total]]*MemberOrgs_SortedTable[[#This Row],[Senate Budget]], "No Budget Data"))</f>
        <v/>
      </c>
      <c r="L121" t="str">
        <f>IF(MemberOrgs_SortedTable[[#This Row],[Unique CFDA]] = "", "", IF(ISNUMBER(MemberOrgs_SortedTable[[#This Row],[President $ Change]]), RANK(MemberOrgs_SortedTable[[#This Row],[President $ Change]], $G$4:$G$227)+COUNTIF($G$4:G121, G121)-1, 0))</f>
        <v/>
      </c>
      <c r="M121" t="str">
        <f>IFERROR((IF(MemberOrgs_SortedTable[[#This Row],[Sort 1]] = 0, COUNTIF($L$4:L121, 0), "")+MAX(MemberOrgs_SortedTable[Sort 1])), "")</f>
        <v/>
      </c>
      <c r="N121" t="str">
        <f>IF(MemberOrgs_SortedTable[[#This Row],[Sort 1]]&gt;0, MemberOrgs_SortedTable[[#This Row],[Sort 1]], MemberOrgs_SortedTable[[#This Row],[Sort 2]])</f>
        <v/>
      </c>
    </row>
    <row r="122" spans="1:14" x14ac:dyDescent="0.25">
      <c r="A122" t="str">
        <f>IF(OR(MemberOrgControl!$B125 = "", MemberOrgControl!$B125 &lt;0), "", INDEX(MemberOrgsData[CFDA], MemberOrgControl!$B125))</f>
        <v/>
      </c>
      <c r="C122" t="str">
        <f>IFERROR(INDEX(AllCFDAs[All CFDAs], MATCH(0, INDEX(COUNTIF($C$3:C121, AllCFDAs[All CFDAs]),),0)), "")</f>
        <v/>
      </c>
      <c r="D122" t="str">
        <f t="array" ref="D122">IFERROR(INDEX(MemberOrgsData[FEDERALPROGRAMNAME], MATCH(1, (SelectMemberOrgs = MemberOrgsData[Auditee Name])*(MemberOrgs_SortedTable[[#This Row],[Unique CFDA]]= MemberOrgsData[CFDA]), 0)), "")</f>
        <v/>
      </c>
      <c r="E122" s="13" t="str">
        <f t="array" ref="E122">IFERROR(IF(MemberOrgs_SortedTable[[#This Row],[Unique CFDA]]&lt;&gt; "", SUMIFS(MemberOrgsData[AMOUNT], MemberOrgsData[Auditee Name], SelectMemberOrgs, MemberOrgsData[CFDA], MemberOrgs_SortedTable[[#This Row],[Unique CFDA]], MemberOrgsData[AUDITYEAR], SelectFiscalYear), ""), "")</f>
        <v/>
      </c>
      <c r="F122" s="14" t="str">
        <f t="array" ref="F122">IF(ISNUMBER(MemberOrgs_SortedTable[[#This Row],[Unique CFDA]]), IFERROR(INDEX(BudgetAppropData[President % Change], MATCH(1, (MemberOrgs_SortedTable[[#This Row],[Unique CFDA]] = BudgetAppropData[CFDA])*(SelectBudgetYear = BudgetAppropData[Fiscal Year]), 0)), "No Budget Data"), "")</f>
        <v/>
      </c>
      <c r="G122" s="12" t="str">
        <f>IF(MemberOrgs_SortedTable[[#This Row],[Unique CFDA]] = "", "", IFERROR(MemberOrgs_SortedTable[[#This Row],[FY 2018 Total]]*MemberOrgs_SortedTable[[#This Row],[President % Change]], "No Budget Data"))</f>
        <v/>
      </c>
      <c r="H122" s="14" t="str">
        <f t="array" ref="H122">IF(ISNUMBER(MemberOrgs_SortedTable[[#This Row],[Unique CFDA]]), IFERROR(INDEX(BudgetAppropData[House % Change], MATCH(1,(MemberOrgs_SortedTable[[#This Row],[Unique CFDA]] = BudgetAppropData[CFDA])*(SelectBudgetYear = BudgetAppropData[Fiscal Year]), 0)), "No Budget Data"), "")</f>
        <v/>
      </c>
      <c r="I122" s="12" t="str">
        <f>IF(MemberOrgs_SortedTable[[#This Row],[Unique CFDA]] = "", "", IFERROR(MemberOrgs_SortedTable[[#This Row],[FY 2018 Total]]*MemberOrgs_SortedTable[[#This Row],[House % Change]], "No Budget Data"))</f>
        <v/>
      </c>
      <c r="K122" s="12" t="str">
        <f>IF(MemberOrgs_SortedTable[[#This Row],[Unique CFDA]] = "", "", IFERROR(MemberOrgs_SortedTable[[#This Row],[FY 2018 Total]]*MemberOrgs_SortedTable[[#This Row],[Senate Budget]], "No Budget Data"))</f>
        <v/>
      </c>
      <c r="L122" t="str">
        <f>IF(MemberOrgs_SortedTable[[#This Row],[Unique CFDA]] = "", "", IF(ISNUMBER(MemberOrgs_SortedTable[[#This Row],[President $ Change]]), RANK(MemberOrgs_SortedTable[[#This Row],[President $ Change]], $G$4:$G$227)+COUNTIF($G$4:G122, G122)-1, 0))</f>
        <v/>
      </c>
      <c r="M122" t="str">
        <f>IFERROR((IF(MemberOrgs_SortedTable[[#This Row],[Sort 1]] = 0, COUNTIF($L$4:L122, 0), "")+MAX(MemberOrgs_SortedTable[Sort 1])), "")</f>
        <v/>
      </c>
      <c r="N122" t="str">
        <f>IF(MemberOrgs_SortedTable[[#This Row],[Sort 1]]&gt;0, MemberOrgs_SortedTable[[#This Row],[Sort 1]], MemberOrgs_SortedTable[[#This Row],[Sort 2]])</f>
        <v/>
      </c>
    </row>
    <row r="123" spans="1:14" x14ac:dyDescent="0.25">
      <c r="A123" t="str">
        <f>IF(OR(MemberOrgControl!$B126 = "", MemberOrgControl!$B126 &lt;0), "", INDEX(MemberOrgsData[CFDA], MemberOrgControl!$B126))</f>
        <v/>
      </c>
      <c r="C123" t="str">
        <f>IFERROR(INDEX(AllCFDAs[All CFDAs], MATCH(0, INDEX(COUNTIF($C$3:C122, AllCFDAs[All CFDAs]),),0)), "")</f>
        <v/>
      </c>
      <c r="D123" t="str">
        <f t="array" ref="D123">IFERROR(INDEX(MemberOrgsData[FEDERALPROGRAMNAME], MATCH(1, (SelectMemberOrgs = MemberOrgsData[Auditee Name])*(MemberOrgs_SortedTable[[#This Row],[Unique CFDA]]= MemberOrgsData[CFDA]), 0)), "")</f>
        <v/>
      </c>
      <c r="E123" s="13" t="str">
        <f t="array" ref="E123">IFERROR(IF(MemberOrgs_SortedTable[[#This Row],[Unique CFDA]]&lt;&gt; "", SUMIFS(MemberOrgsData[AMOUNT], MemberOrgsData[Auditee Name], SelectMemberOrgs, MemberOrgsData[CFDA], MemberOrgs_SortedTable[[#This Row],[Unique CFDA]], MemberOrgsData[AUDITYEAR], SelectFiscalYear), ""), "")</f>
        <v/>
      </c>
      <c r="F123" s="14" t="str">
        <f t="array" ref="F123">IF(ISNUMBER(MemberOrgs_SortedTable[[#This Row],[Unique CFDA]]), IFERROR(INDEX(BudgetAppropData[President % Change], MATCH(1, (MemberOrgs_SortedTable[[#This Row],[Unique CFDA]] = BudgetAppropData[CFDA])*(SelectBudgetYear = BudgetAppropData[Fiscal Year]), 0)), "No Budget Data"), "")</f>
        <v/>
      </c>
      <c r="G123" s="12" t="str">
        <f>IF(MemberOrgs_SortedTable[[#This Row],[Unique CFDA]] = "", "", IFERROR(MemberOrgs_SortedTable[[#This Row],[FY 2018 Total]]*MemberOrgs_SortedTable[[#This Row],[President % Change]], "No Budget Data"))</f>
        <v/>
      </c>
      <c r="H123" s="14" t="str">
        <f t="array" ref="H123">IF(ISNUMBER(MemberOrgs_SortedTable[[#This Row],[Unique CFDA]]), IFERROR(INDEX(BudgetAppropData[House % Change], MATCH(1,(MemberOrgs_SortedTable[[#This Row],[Unique CFDA]] = BudgetAppropData[CFDA])*(SelectBudgetYear = BudgetAppropData[Fiscal Year]), 0)), "No Budget Data"), "")</f>
        <v/>
      </c>
      <c r="I123" s="12" t="str">
        <f>IF(MemberOrgs_SortedTable[[#This Row],[Unique CFDA]] = "", "", IFERROR(MemberOrgs_SortedTable[[#This Row],[FY 2018 Total]]*MemberOrgs_SortedTable[[#This Row],[House % Change]], "No Budget Data"))</f>
        <v/>
      </c>
      <c r="K123" s="12" t="str">
        <f>IF(MemberOrgs_SortedTable[[#This Row],[Unique CFDA]] = "", "", IFERROR(MemberOrgs_SortedTable[[#This Row],[FY 2018 Total]]*MemberOrgs_SortedTable[[#This Row],[Senate Budget]], "No Budget Data"))</f>
        <v/>
      </c>
      <c r="L123" t="str">
        <f>IF(MemberOrgs_SortedTable[[#This Row],[Unique CFDA]] = "", "", IF(ISNUMBER(MemberOrgs_SortedTable[[#This Row],[President $ Change]]), RANK(MemberOrgs_SortedTable[[#This Row],[President $ Change]], $G$4:$G$227)+COUNTIF($G$4:G123, G123)-1, 0))</f>
        <v/>
      </c>
      <c r="M123" t="str">
        <f>IFERROR((IF(MemberOrgs_SortedTable[[#This Row],[Sort 1]] = 0, COUNTIF($L$4:L123, 0), "")+MAX(MemberOrgs_SortedTable[Sort 1])), "")</f>
        <v/>
      </c>
      <c r="N123" t="str">
        <f>IF(MemberOrgs_SortedTable[[#This Row],[Sort 1]]&gt;0, MemberOrgs_SortedTable[[#This Row],[Sort 1]], MemberOrgs_SortedTable[[#This Row],[Sort 2]])</f>
        <v/>
      </c>
    </row>
    <row r="124" spans="1:14" x14ac:dyDescent="0.25">
      <c r="A124" t="str">
        <f>IF(OR(MemberOrgControl!$B127 = "", MemberOrgControl!$B127 &lt;0), "", INDEX(MemberOrgsData[CFDA], MemberOrgControl!$B127))</f>
        <v/>
      </c>
      <c r="C124" t="str">
        <f>IFERROR(INDEX(AllCFDAs[All CFDAs], MATCH(0, INDEX(COUNTIF($C$3:C123, AllCFDAs[All CFDAs]),),0)), "")</f>
        <v/>
      </c>
      <c r="D124" t="str">
        <f t="array" ref="D124">IFERROR(INDEX(MemberOrgsData[FEDERALPROGRAMNAME], MATCH(1, (SelectMemberOrgs = MemberOrgsData[Auditee Name])*(MemberOrgs_SortedTable[[#This Row],[Unique CFDA]]= MemberOrgsData[CFDA]), 0)), "")</f>
        <v/>
      </c>
      <c r="E124" s="13" t="str">
        <f t="array" ref="E124">IFERROR(IF(MemberOrgs_SortedTable[[#This Row],[Unique CFDA]]&lt;&gt; "", SUMIFS(MemberOrgsData[AMOUNT], MemberOrgsData[Auditee Name], SelectMemberOrgs, MemberOrgsData[CFDA], MemberOrgs_SortedTable[[#This Row],[Unique CFDA]], MemberOrgsData[AUDITYEAR], SelectFiscalYear), ""), "")</f>
        <v/>
      </c>
      <c r="F124" s="14" t="str">
        <f t="array" ref="F124">IF(ISNUMBER(MemberOrgs_SortedTable[[#This Row],[Unique CFDA]]), IFERROR(INDEX(BudgetAppropData[President % Change], MATCH(1, (MemberOrgs_SortedTable[[#This Row],[Unique CFDA]] = BudgetAppropData[CFDA])*(SelectBudgetYear = BudgetAppropData[Fiscal Year]), 0)), "No Budget Data"), "")</f>
        <v/>
      </c>
      <c r="G124" s="12" t="str">
        <f>IF(MemberOrgs_SortedTable[[#This Row],[Unique CFDA]] = "", "", IFERROR(MemberOrgs_SortedTable[[#This Row],[FY 2018 Total]]*MemberOrgs_SortedTable[[#This Row],[President % Change]], "No Budget Data"))</f>
        <v/>
      </c>
      <c r="H124" s="14" t="str">
        <f t="array" ref="H124">IF(ISNUMBER(MemberOrgs_SortedTable[[#This Row],[Unique CFDA]]), IFERROR(INDEX(BudgetAppropData[House % Change], MATCH(1,(MemberOrgs_SortedTable[[#This Row],[Unique CFDA]] = BudgetAppropData[CFDA])*(SelectBudgetYear = BudgetAppropData[Fiscal Year]), 0)), "No Budget Data"), "")</f>
        <v/>
      </c>
      <c r="I124" s="12" t="str">
        <f>IF(MemberOrgs_SortedTable[[#This Row],[Unique CFDA]] = "", "", IFERROR(MemberOrgs_SortedTable[[#This Row],[FY 2018 Total]]*MemberOrgs_SortedTable[[#This Row],[House % Change]], "No Budget Data"))</f>
        <v/>
      </c>
      <c r="K124" s="12" t="str">
        <f>IF(MemberOrgs_SortedTable[[#This Row],[Unique CFDA]] = "", "", IFERROR(MemberOrgs_SortedTable[[#This Row],[FY 2018 Total]]*MemberOrgs_SortedTable[[#This Row],[Senate Budget]], "No Budget Data"))</f>
        <v/>
      </c>
      <c r="L124" t="str">
        <f>IF(MemberOrgs_SortedTable[[#This Row],[Unique CFDA]] = "", "", IF(ISNUMBER(MemberOrgs_SortedTable[[#This Row],[President $ Change]]), RANK(MemberOrgs_SortedTable[[#This Row],[President $ Change]], $G$4:$G$227)+COUNTIF($G$4:G124, G124)-1, 0))</f>
        <v/>
      </c>
      <c r="M124" t="str">
        <f>IFERROR((IF(MemberOrgs_SortedTable[[#This Row],[Sort 1]] = 0, COUNTIF($L$4:L124, 0), "")+MAX(MemberOrgs_SortedTable[Sort 1])), "")</f>
        <v/>
      </c>
      <c r="N124" t="str">
        <f>IF(MemberOrgs_SortedTable[[#This Row],[Sort 1]]&gt;0, MemberOrgs_SortedTable[[#This Row],[Sort 1]], MemberOrgs_SortedTable[[#This Row],[Sort 2]])</f>
        <v/>
      </c>
    </row>
    <row r="125" spans="1:14" x14ac:dyDescent="0.25">
      <c r="A125" t="str">
        <f>IF(OR(MemberOrgControl!$B128 = "", MemberOrgControl!$B128 &lt;0), "", INDEX(MemberOrgsData[CFDA], MemberOrgControl!$B128))</f>
        <v/>
      </c>
      <c r="C125" t="str">
        <f>IFERROR(INDEX(AllCFDAs[All CFDAs], MATCH(0, INDEX(COUNTIF($C$3:C124, AllCFDAs[All CFDAs]),),0)), "")</f>
        <v/>
      </c>
      <c r="D125" t="str">
        <f t="array" ref="D125">IFERROR(INDEX(MemberOrgsData[FEDERALPROGRAMNAME], MATCH(1, (SelectMemberOrgs = MemberOrgsData[Auditee Name])*(MemberOrgs_SortedTable[[#This Row],[Unique CFDA]]= MemberOrgsData[CFDA]), 0)), "")</f>
        <v/>
      </c>
      <c r="E125" s="13" t="str">
        <f t="array" ref="E125">IFERROR(IF(MemberOrgs_SortedTable[[#This Row],[Unique CFDA]]&lt;&gt; "", SUMIFS(MemberOrgsData[AMOUNT], MemberOrgsData[Auditee Name], SelectMemberOrgs, MemberOrgsData[CFDA], MemberOrgs_SortedTable[[#This Row],[Unique CFDA]], MemberOrgsData[AUDITYEAR], SelectFiscalYear), ""), "")</f>
        <v/>
      </c>
      <c r="F125" s="14" t="str">
        <f t="array" ref="F125">IF(ISNUMBER(MemberOrgs_SortedTable[[#This Row],[Unique CFDA]]), IFERROR(INDEX(BudgetAppropData[President % Change], MATCH(1, (MemberOrgs_SortedTable[[#This Row],[Unique CFDA]] = BudgetAppropData[CFDA])*(SelectBudgetYear = BudgetAppropData[Fiscal Year]), 0)), "No Budget Data"), "")</f>
        <v/>
      </c>
      <c r="G125" s="12" t="str">
        <f>IF(MemberOrgs_SortedTable[[#This Row],[Unique CFDA]] = "", "", IFERROR(MemberOrgs_SortedTable[[#This Row],[FY 2018 Total]]*MemberOrgs_SortedTable[[#This Row],[President % Change]], "No Budget Data"))</f>
        <v/>
      </c>
      <c r="H125" s="14" t="str">
        <f t="array" ref="H125">IF(ISNUMBER(MemberOrgs_SortedTable[[#This Row],[Unique CFDA]]), IFERROR(INDEX(BudgetAppropData[House % Change], MATCH(1,(MemberOrgs_SortedTable[[#This Row],[Unique CFDA]] = BudgetAppropData[CFDA])*(SelectBudgetYear = BudgetAppropData[Fiscal Year]), 0)), "No Budget Data"), "")</f>
        <v/>
      </c>
      <c r="I125" s="12" t="str">
        <f>IF(MemberOrgs_SortedTable[[#This Row],[Unique CFDA]] = "", "", IFERROR(MemberOrgs_SortedTable[[#This Row],[FY 2018 Total]]*MemberOrgs_SortedTable[[#This Row],[House % Change]], "No Budget Data"))</f>
        <v/>
      </c>
      <c r="K125" s="12" t="str">
        <f>IF(MemberOrgs_SortedTable[[#This Row],[Unique CFDA]] = "", "", IFERROR(MemberOrgs_SortedTable[[#This Row],[FY 2018 Total]]*MemberOrgs_SortedTable[[#This Row],[Senate Budget]], "No Budget Data"))</f>
        <v/>
      </c>
      <c r="L125" t="str">
        <f>IF(MemberOrgs_SortedTable[[#This Row],[Unique CFDA]] = "", "", IF(ISNUMBER(MemberOrgs_SortedTable[[#This Row],[President $ Change]]), RANK(MemberOrgs_SortedTable[[#This Row],[President $ Change]], $G$4:$G$227)+COUNTIF($G$4:G125, G125)-1, 0))</f>
        <v/>
      </c>
      <c r="M125" t="str">
        <f>IFERROR((IF(MemberOrgs_SortedTable[[#This Row],[Sort 1]] = 0, COUNTIF($L$4:L125, 0), "")+MAX(MemberOrgs_SortedTable[Sort 1])), "")</f>
        <v/>
      </c>
      <c r="N125" t="str">
        <f>IF(MemberOrgs_SortedTable[[#This Row],[Sort 1]]&gt;0, MemberOrgs_SortedTable[[#This Row],[Sort 1]], MemberOrgs_SortedTable[[#This Row],[Sort 2]])</f>
        <v/>
      </c>
    </row>
    <row r="126" spans="1:14" x14ac:dyDescent="0.25">
      <c r="A126" t="str">
        <f>IF(OR(MemberOrgControl!$B129 = "", MemberOrgControl!$B129 &lt;0), "", INDEX(MemberOrgsData[CFDA], MemberOrgControl!$B129))</f>
        <v/>
      </c>
      <c r="C126" t="str">
        <f>IFERROR(INDEX(AllCFDAs[All CFDAs], MATCH(0, INDEX(COUNTIF($C$3:C125, AllCFDAs[All CFDAs]),),0)), "")</f>
        <v/>
      </c>
      <c r="D126" t="str">
        <f t="array" ref="D126">IFERROR(INDEX(MemberOrgsData[FEDERALPROGRAMNAME], MATCH(1, (SelectMemberOrgs = MemberOrgsData[Auditee Name])*(MemberOrgs_SortedTable[[#This Row],[Unique CFDA]]= MemberOrgsData[CFDA]), 0)), "")</f>
        <v/>
      </c>
      <c r="E126" s="13" t="str">
        <f t="array" ref="E126">IFERROR(IF(MemberOrgs_SortedTable[[#This Row],[Unique CFDA]]&lt;&gt; "", SUMIFS(MemberOrgsData[AMOUNT], MemberOrgsData[Auditee Name], SelectMemberOrgs, MemberOrgsData[CFDA], MemberOrgs_SortedTable[[#This Row],[Unique CFDA]], MemberOrgsData[AUDITYEAR], SelectFiscalYear), ""), "")</f>
        <v/>
      </c>
      <c r="F126" s="14" t="str">
        <f t="array" ref="F126">IF(ISNUMBER(MemberOrgs_SortedTable[[#This Row],[Unique CFDA]]), IFERROR(INDEX(BudgetAppropData[President % Change], MATCH(1, (MemberOrgs_SortedTable[[#This Row],[Unique CFDA]] = BudgetAppropData[CFDA])*(SelectBudgetYear = BudgetAppropData[Fiscal Year]), 0)), "No Budget Data"), "")</f>
        <v/>
      </c>
      <c r="G126" s="12" t="str">
        <f>IF(MemberOrgs_SortedTable[[#This Row],[Unique CFDA]] = "", "", IFERROR(MemberOrgs_SortedTable[[#This Row],[FY 2018 Total]]*MemberOrgs_SortedTable[[#This Row],[President % Change]], "No Budget Data"))</f>
        <v/>
      </c>
      <c r="H126" s="14" t="str">
        <f t="array" ref="H126">IF(ISNUMBER(MemberOrgs_SortedTable[[#This Row],[Unique CFDA]]), IFERROR(INDEX(BudgetAppropData[House % Change], MATCH(1,(MemberOrgs_SortedTable[[#This Row],[Unique CFDA]] = BudgetAppropData[CFDA])*(SelectBudgetYear = BudgetAppropData[Fiscal Year]), 0)), "No Budget Data"), "")</f>
        <v/>
      </c>
      <c r="I126" s="12" t="str">
        <f>IF(MemberOrgs_SortedTable[[#This Row],[Unique CFDA]] = "", "", IFERROR(MemberOrgs_SortedTable[[#This Row],[FY 2018 Total]]*MemberOrgs_SortedTable[[#This Row],[House % Change]], "No Budget Data"))</f>
        <v/>
      </c>
      <c r="K126" s="12" t="str">
        <f>IF(MemberOrgs_SortedTable[[#This Row],[Unique CFDA]] = "", "", IFERROR(MemberOrgs_SortedTable[[#This Row],[FY 2018 Total]]*MemberOrgs_SortedTable[[#This Row],[Senate Budget]], "No Budget Data"))</f>
        <v/>
      </c>
      <c r="L126" t="str">
        <f>IF(MemberOrgs_SortedTable[[#This Row],[Unique CFDA]] = "", "", IF(ISNUMBER(MemberOrgs_SortedTable[[#This Row],[President $ Change]]), RANK(MemberOrgs_SortedTable[[#This Row],[President $ Change]], $G$4:$G$227)+COUNTIF($G$4:G126, G126)-1, 0))</f>
        <v/>
      </c>
      <c r="M126" t="str">
        <f>IFERROR((IF(MemberOrgs_SortedTable[[#This Row],[Sort 1]] = 0, COUNTIF($L$4:L126, 0), "")+MAX(MemberOrgs_SortedTable[Sort 1])), "")</f>
        <v/>
      </c>
      <c r="N126" t="str">
        <f>IF(MemberOrgs_SortedTable[[#This Row],[Sort 1]]&gt;0, MemberOrgs_SortedTable[[#This Row],[Sort 1]], MemberOrgs_SortedTable[[#This Row],[Sort 2]])</f>
        <v/>
      </c>
    </row>
    <row r="127" spans="1:14" x14ac:dyDescent="0.25">
      <c r="A127" t="str">
        <f>IF(OR(MemberOrgControl!$B130 = "", MemberOrgControl!$B130 &lt;0), "", INDEX(MemberOrgsData[CFDA], MemberOrgControl!$B130))</f>
        <v/>
      </c>
      <c r="C127" t="str">
        <f>IFERROR(INDEX(AllCFDAs[All CFDAs], MATCH(0, INDEX(COUNTIF($C$3:C126, AllCFDAs[All CFDAs]),),0)), "")</f>
        <v/>
      </c>
      <c r="D127" t="str">
        <f t="array" ref="D127">IFERROR(INDEX(MemberOrgsData[FEDERALPROGRAMNAME], MATCH(1, (SelectMemberOrgs = MemberOrgsData[Auditee Name])*(MemberOrgs_SortedTable[[#This Row],[Unique CFDA]]= MemberOrgsData[CFDA]), 0)), "")</f>
        <v/>
      </c>
      <c r="E127" s="13" t="str">
        <f t="array" ref="E127">IFERROR(IF(MemberOrgs_SortedTable[[#This Row],[Unique CFDA]]&lt;&gt; "", SUMIFS(MemberOrgsData[AMOUNT], MemberOrgsData[Auditee Name], SelectMemberOrgs, MemberOrgsData[CFDA], MemberOrgs_SortedTable[[#This Row],[Unique CFDA]], MemberOrgsData[AUDITYEAR], SelectFiscalYear), ""), "")</f>
        <v/>
      </c>
      <c r="F127" s="14" t="str">
        <f t="array" ref="F127">IF(ISNUMBER(MemberOrgs_SortedTable[[#This Row],[Unique CFDA]]), IFERROR(INDEX(BudgetAppropData[President % Change], MATCH(1, (MemberOrgs_SortedTable[[#This Row],[Unique CFDA]] = BudgetAppropData[CFDA])*(SelectBudgetYear = BudgetAppropData[Fiscal Year]), 0)), "No Budget Data"), "")</f>
        <v/>
      </c>
      <c r="G127" s="12" t="str">
        <f>IF(MemberOrgs_SortedTable[[#This Row],[Unique CFDA]] = "", "", IFERROR(MemberOrgs_SortedTable[[#This Row],[FY 2018 Total]]*MemberOrgs_SortedTable[[#This Row],[President % Change]], "No Budget Data"))</f>
        <v/>
      </c>
      <c r="H127" s="14" t="str">
        <f t="array" ref="H127">IF(ISNUMBER(MemberOrgs_SortedTable[[#This Row],[Unique CFDA]]), IFERROR(INDEX(BudgetAppropData[House % Change], MATCH(1,(MemberOrgs_SortedTable[[#This Row],[Unique CFDA]] = BudgetAppropData[CFDA])*(SelectBudgetYear = BudgetAppropData[Fiscal Year]), 0)), "No Budget Data"), "")</f>
        <v/>
      </c>
      <c r="I127" s="12" t="str">
        <f>IF(MemberOrgs_SortedTable[[#This Row],[Unique CFDA]] = "", "", IFERROR(MemberOrgs_SortedTable[[#This Row],[FY 2018 Total]]*MemberOrgs_SortedTable[[#This Row],[House % Change]], "No Budget Data"))</f>
        <v/>
      </c>
      <c r="K127" s="12" t="str">
        <f>IF(MemberOrgs_SortedTable[[#This Row],[Unique CFDA]] = "", "", IFERROR(MemberOrgs_SortedTable[[#This Row],[FY 2018 Total]]*MemberOrgs_SortedTable[[#This Row],[Senate Budget]], "No Budget Data"))</f>
        <v/>
      </c>
      <c r="L127" t="str">
        <f>IF(MemberOrgs_SortedTable[[#This Row],[Unique CFDA]] = "", "", IF(ISNUMBER(MemberOrgs_SortedTable[[#This Row],[President $ Change]]), RANK(MemberOrgs_SortedTable[[#This Row],[President $ Change]], $G$4:$G$227)+COUNTIF($G$4:G127, G127)-1, 0))</f>
        <v/>
      </c>
      <c r="M127" t="str">
        <f>IFERROR((IF(MemberOrgs_SortedTable[[#This Row],[Sort 1]] = 0, COUNTIF($L$4:L127, 0), "")+MAX(MemberOrgs_SortedTable[Sort 1])), "")</f>
        <v/>
      </c>
      <c r="N127" t="str">
        <f>IF(MemberOrgs_SortedTable[[#This Row],[Sort 1]]&gt;0, MemberOrgs_SortedTable[[#This Row],[Sort 1]], MemberOrgs_SortedTable[[#This Row],[Sort 2]])</f>
        <v/>
      </c>
    </row>
    <row r="128" spans="1:14" x14ac:dyDescent="0.25">
      <c r="A128" t="str">
        <f>IF(OR(MemberOrgControl!$B131 = "", MemberOrgControl!$B131 &lt;0), "", INDEX(MemberOrgsData[CFDA], MemberOrgControl!$B131))</f>
        <v/>
      </c>
      <c r="C128" t="str">
        <f>IFERROR(INDEX(AllCFDAs[All CFDAs], MATCH(0, INDEX(COUNTIF($C$3:C127, AllCFDAs[All CFDAs]),),0)), "")</f>
        <v/>
      </c>
      <c r="D128" t="str">
        <f t="array" ref="D128">IFERROR(INDEX(MemberOrgsData[FEDERALPROGRAMNAME], MATCH(1, (SelectMemberOrgs = MemberOrgsData[Auditee Name])*(MemberOrgs_SortedTable[[#This Row],[Unique CFDA]]= MemberOrgsData[CFDA]), 0)), "")</f>
        <v/>
      </c>
      <c r="E128" s="13" t="str">
        <f t="array" ref="E128">IFERROR(IF(MemberOrgs_SortedTable[[#This Row],[Unique CFDA]]&lt;&gt; "", SUMIFS(MemberOrgsData[AMOUNT], MemberOrgsData[Auditee Name], SelectMemberOrgs, MemberOrgsData[CFDA], MemberOrgs_SortedTable[[#This Row],[Unique CFDA]], MemberOrgsData[AUDITYEAR], SelectFiscalYear), ""), "")</f>
        <v/>
      </c>
      <c r="F128" s="14" t="str">
        <f t="array" ref="F128">IF(ISNUMBER(MemberOrgs_SortedTable[[#This Row],[Unique CFDA]]), IFERROR(INDEX(BudgetAppropData[President % Change], MATCH(1, (MemberOrgs_SortedTable[[#This Row],[Unique CFDA]] = BudgetAppropData[CFDA])*(SelectBudgetYear = BudgetAppropData[Fiscal Year]), 0)), "No Budget Data"), "")</f>
        <v/>
      </c>
      <c r="G128" s="12" t="str">
        <f>IF(MemberOrgs_SortedTable[[#This Row],[Unique CFDA]] = "", "", IFERROR(MemberOrgs_SortedTable[[#This Row],[FY 2018 Total]]*MemberOrgs_SortedTable[[#This Row],[President % Change]], "No Budget Data"))</f>
        <v/>
      </c>
      <c r="H128" s="14" t="str">
        <f t="array" ref="H128">IF(ISNUMBER(MemberOrgs_SortedTable[[#This Row],[Unique CFDA]]), IFERROR(INDEX(BudgetAppropData[House % Change], MATCH(1,(MemberOrgs_SortedTable[[#This Row],[Unique CFDA]] = BudgetAppropData[CFDA])*(SelectBudgetYear = BudgetAppropData[Fiscal Year]), 0)), "No Budget Data"), "")</f>
        <v/>
      </c>
      <c r="I128" s="12" t="str">
        <f>IF(MemberOrgs_SortedTable[[#This Row],[Unique CFDA]] = "", "", IFERROR(MemberOrgs_SortedTable[[#This Row],[FY 2018 Total]]*MemberOrgs_SortedTable[[#This Row],[House % Change]], "No Budget Data"))</f>
        <v/>
      </c>
      <c r="K128" s="12" t="str">
        <f>IF(MemberOrgs_SortedTable[[#This Row],[Unique CFDA]] = "", "", IFERROR(MemberOrgs_SortedTable[[#This Row],[FY 2018 Total]]*MemberOrgs_SortedTable[[#This Row],[Senate Budget]], "No Budget Data"))</f>
        <v/>
      </c>
      <c r="L128" t="str">
        <f>IF(MemberOrgs_SortedTable[[#This Row],[Unique CFDA]] = "", "", IF(ISNUMBER(MemberOrgs_SortedTable[[#This Row],[President $ Change]]), RANK(MemberOrgs_SortedTable[[#This Row],[President $ Change]], $G$4:$G$227)+COUNTIF($G$4:G128, G128)-1, 0))</f>
        <v/>
      </c>
      <c r="M128" t="str">
        <f>IFERROR((IF(MemberOrgs_SortedTable[[#This Row],[Sort 1]] = 0, COUNTIF($L$4:L128, 0), "")+MAX(MemberOrgs_SortedTable[Sort 1])), "")</f>
        <v/>
      </c>
      <c r="N128" t="str">
        <f>IF(MemberOrgs_SortedTable[[#This Row],[Sort 1]]&gt;0, MemberOrgs_SortedTable[[#This Row],[Sort 1]], MemberOrgs_SortedTable[[#This Row],[Sort 2]])</f>
        <v/>
      </c>
    </row>
    <row r="129" spans="1:14" x14ac:dyDescent="0.25">
      <c r="A129" t="str">
        <f>IF(OR(MemberOrgControl!$B132 = "", MemberOrgControl!$B132 &lt;0), "", INDEX(MemberOrgsData[CFDA], MemberOrgControl!$B132))</f>
        <v/>
      </c>
      <c r="C129" t="str">
        <f>IFERROR(INDEX(AllCFDAs[All CFDAs], MATCH(0, INDEX(COUNTIF($C$3:C128, AllCFDAs[All CFDAs]),),0)), "")</f>
        <v/>
      </c>
      <c r="D129" t="str">
        <f t="array" ref="D129">IFERROR(INDEX(MemberOrgsData[FEDERALPROGRAMNAME], MATCH(1, (SelectMemberOrgs = MemberOrgsData[Auditee Name])*(MemberOrgs_SortedTable[[#This Row],[Unique CFDA]]= MemberOrgsData[CFDA]), 0)), "")</f>
        <v/>
      </c>
      <c r="E129" s="13" t="str">
        <f t="array" ref="E129">IFERROR(IF(MemberOrgs_SortedTable[[#This Row],[Unique CFDA]]&lt;&gt; "", SUMIFS(MemberOrgsData[AMOUNT], MemberOrgsData[Auditee Name], SelectMemberOrgs, MemberOrgsData[CFDA], MemberOrgs_SortedTable[[#This Row],[Unique CFDA]], MemberOrgsData[AUDITYEAR], SelectFiscalYear), ""), "")</f>
        <v/>
      </c>
      <c r="F129" s="14" t="str">
        <f t="array" ref="F129">IF(ISNUMBER(MemberOrgs_SortedTable[[#This Row],[Unique CFDA]]), IFERROR(INDEX(BudgetAppropData[President % Change], MATCH(1, (MemberOrgs_SortedTable[[#This Row],[Unique CFDA]] = BudgetAppropData[CFDA])*(SelectBudgetYear = BudgetAppropData[Fiscal Year]), 0)), "No Budget Data"), "")</f>
        <v/>
      </c>
      <c r="G129" s="12" t="str">
        <f>IF(MemberOrgs_SortedTable[[#This Row],[Unique CFDA]] = "", "", IFERROR(MemberOrgs_SortedTable[[#This Row],[FY 2018 Total]]*MemberOrgs_SortedTable[[#This Row],[President % Change]], "No Budget Data"))</f>
        <v/>
      </c>
      <c r="H129" s="14" t="str">
        <f t="array" ref="H129">IF(ISNUMBER(MemberOrgs_SortedTable[[#This Row],[Unique CFDA]]), IFERROR(INDEX(BudgetAppropData[House % Change], MATCH(1,(MemberOrgs_SortedTable[[#This Row],[Unique CFDA]] = BudgetAppropData[CFDA])*(SelectBudgetYear = BudgetAppropData[Fiscal Year]), 0)), "No Budget Data"), "")</f>
        <v/>
      </c>
      <c r="I129" s="12" t="str">
        <f>IF(MemberOrgs_SortedTable[[#This Row],[Unique CFDA]] = "", "", IFERROR(MemberOrgs_SortedTable[[#This Row],[FY 2018 Total]]*MemberOrgs_SortedTable[[#This Row],[House % Change]], "No Budget Data"))</f>
        <v/>
      </c>
      <c r="K129" s="12" t="str">
        <f>IF(MemberOrgs_SortedTable[[#This Row],[Unique CFDA]] = "", "", IFERROR(MemberOrgs_SortedTable[[#This Row],[FY 2018 Total]]*MemberOrgs_SortedTable[[#This Row],[Senate Budget]], "No Budget Data"))</f>
        <v/>
      </c>
      <c r="L129" t="str">
        <f>IF(MemberOrgs_SortedTable[[#This Row],[Unique CFDA]] = "", "", IF(ISNUMBER(MemberOrgs_SortedTable[[#This Row],[President $ Change]]), RANK(MemberOrgs_SortedTable[[#This Row],[President $ Change]], $G$4:$G$227)+COUNTIF($G$4:G129, G129)-1, 0))</f>
        <v/>
      </c>
      <c r="M129" t="str">
        <f>IFERROR((IF(MemberOrgs_SortedTable[[#This Row],[Sort 1]] = 0, COUNTIF($L$4:L129, 0), "")+MAX(MemberOrgs_SortedTable[Sort 1])), "")</f>
        <v/>
      </c>
      <c r="N129" t="str">
        <f>IF(MemberOrgs_SortedTable[[#This Row],[Sort 1]]&gt;0, MemberOrgs_SortedTable[[#This Row],[Sort 1]], MemberOrgs_SortedTable[[#This Row],[Sort 2]])</f>
        <v/>
      </c>
    </row>
    <row r="130" spans="1:14" x14ac:dyDescent="0.25">
      <c r="A130" t="str">
        <f>IF(OR(MemberOrgControl!$B133 = "", MemberOrgControl!$B133 &lt;0), "", INDEX(MemberOrgsData[CFDA], MemberOrgControl!$B133))</f>
        <v/>
      </c>
      <c r="C130" t="str">
        <f>IFERROR(INDEX(AllCFDAs[All CFDAs], MATCH(0, INDEX(COUNTIF($C$3:C129, AllCFDAs[All CFDAs]),),0)), "")</f>
        <v/>
      </c>
      <c r="D130" t="str">
        <f t="array" ref="D130">IFERROR(INDEX(MemberOrgsData[FEDERALPROGRAMNAME], MATCH(1, (SelectMemberOrgs = MemberOrgsData[Auditee Name])*(MemberOrgs_SortedTable[[#This Row],[Unique CFDA]]= MemberOrgsData[CFDA]), 0)), "")</f>
        <v/>
      </c>
      <c r="E130" s="13" t="str">
        <f t="array" ref="E130">IFERROR(IF(MemberOrgs_SortedTable[[#This Row],[Unique CFDA]]&lt;&gt; "", SUMIFS(MemberOrgsData[AMOUNT], MemberOrgsData[Auditee Name], SelectMemberOrgs, MemberOrgsData[CFDA], MemberOrgs_SortedTable[[#This Row],[Unique CFDA]], MemberOrgsData[AUDITYEAR], SelectFiscalYear), ""), "")</f>
        <v/>
      </c>
      <c r="F130" s="14" t="str">
        <f t="array" ref="F130">IF(ISNUMBER(MemberOrgs_SortedTable[[#This Row],[Unique CFDA]]), IFERROR(INDEX(BudgetAppropData[President % Change], MATCH(1, (MemberOrgs_SortedTable[[#This Row],[Unique CFDA]] = BudgetAppropData[CFDA])*(SelectBudgetYear = BudgetAppropData[Fiscal Year]), 0)), "No Budget Data"), "")</f>
        <v/>
      </c>
      <c r="G130" s="12" t="str">
        <f>IF(MemberOrgs_SortedTable[[#This Row],[Unique CFDA]] = "", "", IFERROR(MemberOrgs_SortedTable[[#This Row],[FY 2018 Total]]*MemberOrgs_SortedTable[[#This Row],[President % Change]], "No Budget Data"))</f>
        <v/>
      </c>
      <c r="H130" s="14" t="str">
        <f t="array" ref="H130">IF(ISNUMBER(MemberOrgs_SortedTable[[#This Row],[Unique CFDA]]), IFERROR(INDEX(BudgetAppropData[House % Change], MATCH(1,(MemberOrgs_SortedTable[[#This Row],[Unique CFDA]] = BudgetAppropData[CFDA])*(SelectBudgetYear = BudgetAppropData[Fiscal Year]), 0)), "No Budget Data"), "")</f>
        <v/>
      </c>
      <c r="I130" s="12" t="str">
        <f>IF(MemberOrgs_SortedTable[[#This Row],[Unique CFDA]] = "", "", IFERROR(MemberOrgs_SortedTable[[#This Row],[FY 2018 Total]]*MemberOrgs_SortedTable[[#This Row],[House % Change]], "No Budget Data"))</f>
        <v/>
      </c>
      <c r="K130" s="12" t="str">
        <f>IF(MemberOrgs_SortedTable[[#This Row],[Unique CFDA]] = "", "", IFERROR(MemberOrgs_SortedTable[[#This Row],[FY 2018 Total]]*MemberOrgs_SortedTable[[#This Row],[Senate Budget]], "No Budget Data"))</f>
        <v/>
      </c>
      <c r="L130" t="str">
        <f>IF(MemberOrgs_SortedTable[[#This Row],[Unique CFDA]] = "", "", IF(ISNUMBER(MemberOrgs_SortedTable[[#This Row],[President $ Change]]), RANK(MemberOrgs_SortedTable[[#This Row],[President $ Change]], $G$4:$G$227)+COUNTIF($G$4:G130, G130)-1, 0))</f>
        <v/>
      </c>
      <c r="M130" t="str">
        <f>IFERROR((IF(MemberOrgs_SortedTable[[#This Row],[Sort 1]] = 0, COUNTIF($L$4:L130, 0), "")+MAX(MemberOrgs_SortedTable[Sort 1])), "")</f>
        <v/>
      </c>
      <c r="N130" t="str">
        <f>IF(MemberOrgs_SortedTable[[#This Row],[Sort 1]]&gt;0, MemberOrgs_SortedTable[[#This Row],[Sort 1]], MemberOrgs_SortedTable[[#This Row],[Sort 2]])</f>
        <v/>
      </c>
    </row>
    <row r="131" spans="1:14" x14ac:dyDescent="0.25">
      <c r="A131" t="str">
        <f>IF(OR(MemberOrgControl!$B134 = "", MemberOrgControl!$B134 &lt;0), "", INDEX(MemberOrgsData[CFDA], MemberOrgControl!$B134))</f>
        <v/>
      </c>
      <c r="C131" t="str">
        <f>IFERROR(INDEX(AllCFDAs[All CFDAs], MATCH(0, INDEX(COUNTIF($C$3:C130, AllCFDAs[All CFDAs]),),0)), "")</f>
        <v/>
      </c>
      <c r="D131" t="str">
        <f t="array" ref="D131">IFERROR(INDEX(MemberOrgsData[FEDERALPROGRAMNAME], MATCH(1, (SelectMemberOrgs = MemberOrgsData[Auditee Name])*(MemberOrgs_SortedTable[[#This Row],[Unique CFDA]]= MemberOrgsData[CFDA]), 0)), "")</f>
        <v/>
      </c>
      <c r="E131" s="13" t="str">
        <f t="array" ref="E131">IFERROR(IF(MemberOrgs_SortedTable[[#This Row],[Unique CFDA]]&lt;&gt; "", SUMIFS(MemberOrgsData[AMOUNT], MemberOrgsData[Auditee Name], SelectMemberOrgs, MemberOrgsData[CFDA], MemberOrgs_SortedTable[[#This Row],[Unique CFDA]], MemberOrgsData[AUDITYEAR], SelectFiscalYear), ""), "")</f>
        <v/>
      </c>
      <c r="F131" s="14" t="str">
        <f t="array" ref="F131">IF(ISNUMBER(MemberOrgs_SortedTable[[#This Row],[Unique CFDA]]), IFERROR(INDEX(BudgetAppropData[President % Change], MATCH(1, (MemberOrgs_SortedTable[[#This Row],[Unique CFDA]] = BudgetAppropData[CFDA])*(SelectBudgetYear = BudgetAppropData[Fiscal Year]), 0)), "No Budget Data"), "")</f>
        <v/>
      </c>
      <c r="G131" s="12" t="str">
        <f>IF(MemberOrgs_SortedTable[[#This Row],[Unique CFDA]] = "", "", IFERROR(MemberOrgs_SortedTable[[#This Row],[FY 2018 Total]]*MemberOrgs_SortedTable[[#This Row],[President % Change]], "No Budget Data"))</f>
        <v/>
      </c>
      <c r="H131" s="14" t="str">
        <f t="array" ref="H131">IF(ISNUMBER(MemberOrgs_SortedTable[[#This Row],[Unique CFDA]]), IFERROR(INDEX(BudgetAppropData[House % Change], MATCH(1,(MemberOrgs_SortedTable[[#This Row],[Unique CFDA]] = BudgetAppropData[CFDA])*(SelectBudgetYear = BudgetAppropData[Fiscal Year]), 0)), "No Budget Data"), "")</f>
        <v/>
      </c>
      <c r="I131" s="12" t="str">
        <f>IF(MemberOrgs_SortedTable[[#This Row],[Unique CFDA]] = "", "", IFERROR(MemberOrgs_SortedTable[[#This Row],[FY 2018 Total]]*MemberOrgs_SortedTable[[#This Row],[House % Change]], "No Budget Data"))</f>
        <v/>
      </c>
      <c r="K131" s="12" t="str">
        <f>IF(MemberOrgs_SortedTable[[#This Row],[Unique CFDA]] = "", "", IFERROR(MemberOrgs_SortedTable[[#This Row],[FY 2018 Total]]*MemberOrgs_SortedTable[[#This Row],[Senate Budget]], "No Budget Data"))</f>
        <v/>
      </c>
      <c r="L131" t="str">
        <f>IF(MemberOrgs_SortedTable[[#This Row],[Unique CFDA]] = "", "", IF(ISNUMBER(MemberOrgs_SortedTable[[#This Row],[President $ Change]]), RANK(MemberOrgs_SortedTable[[#This Row],[President $ Change]], $G$4:$G$227)+COUNTIF($G$4:G131, G131)-1, 0))</f>
        <v/>
      </c>
      <c r="M131" t="str">
        <f>IFERROR((IF(MemberOrgs_SortedTable[[#This Row],[Sort 1]] = 0, COUNTIF($L$4:L131, 0), "")+MAX(MemberOrgs_SortedTable[Sort 1])), "")</f>
        <v/>
      </c>
      <c r="N131" t="str">
        <f>IF(MemberOrgs_SortedTable[[#This Row],[Sort 1]]&gt;0, MemberOrgs_SortedTable[[#This Row],[Sort 1]], MemberOrgs_SortedTable[[#This Row],[Sort 2]])</f>
        <v/>
      </c>
    </row>
    <row r="132" spans="1:14" x14ac:dyDescent="0.25">
      <c r="A132" t="str">
        <f>IF(OR(MemberOrgControl!$B135 = "", MemberOrgControl!$B135 &lt;0), "", INDEX(MemberOrgsData[CFDA], MemberOrgControl!$B135))</f>
        <v/>
      </c>
      <c r="C132" t="str">
        <f>IFERROR(INDEX(AllCFDAs[All CFDAs], MATCH(0, INDEX(COUNTIF($C$3:C131, AllCFDAs[All CFDAs]),),0)), "")</f>
        <v/>
      </c>
      <c r="D132" t="str">
        <f t="array" ref="D132">IFERROR(INDEX(MemberOrgsData[FEDERALPROGRAMNAME], MATCH(1, (SelectMemberOrgs = MemberOrgsData[Auditee Name])*(MemberOrgs_SortedTable[[#This Row],[Unique CFDA]]= MemberOrgsData[CFDA]), 0)), "")</f>
        <v/>
      </c>
      <c r="E132" s="13" t="str">
        <f t="array" ref="E132">IFERROR(IF(MemberOrgs_SortedTable[[#This Row],[Unique CFDA]]&lt;&gt; "", SUMIFS(MemberOrgsData[AMOUNT], MemberOrgsData[Auditee Name], SelectMemberOrgs, MemberOrgsData[CFDA], MemberOrgs_SortedTable[[#This Row],[Unique CFDA]], MemberOrgsData[AUDITYEAR], SelectFiscalYear), ""), "")</f>
        <v/>
      </c>
      <c r="F132" s="14" t="str">
        <f t="array" ref="F132">IF(ISNUMBER(MemberOrgs_SortedTable[[#This Row],[Unique CFDA]]), IFERROR(INDEX(BudgetAppropData[President % Change], MATCH(1, (MemberOrgs_SortedTable[[#This Row],[Unique CFDA]] = BudgetAppropData[CFDA])*(SelectBudgetYear = BudgetAppropData[Fiscal Year]), 0)), "No Budget Data"), "")</f>
        <v/>
      </c>
      <c r="G132" s="12" t="str">
        <f>IF(MemberOrgs_SortedTable[[#This Row],[Unique CFDA]] = "", "", IFERROR(MemberOrgs_SortedTable[[#This Row],[FY 2018 Total]]*MemberOrgs_SortedTable[[#This Row],[President % Change]], "No Budget Data"))</f>
        <v/>
      </c>
      <c r="H132" s="14" t="str">
        <f t="array" ref="H132">IF(ISNUMBER(MemberOrgs_SortedTable[[#This Row],[Unique CFDA]]), IFERROR(INDEX(BudgetAppropData[House % Change], MATCH(1,(MemberOrgs_SortedTable[[#This Row],[Unique CFDA]] = BudgetAppropData[CFDA])*(SelectBudgetYear = BudgetAppropData[Fiscal Year]), 0)), "No Budget Data"), "")</f>
        <v/>
      </c>
      <c r="I132" s="12" t="str">
        <f>IF(MemberOrgs_SortedTable[[#This Row],[Unique CFDA]] = "", "", IFERROR(MemberOrgs_SortedTable[[#This Row],[FY 2018 Total]]*MemberOrgs_SortedTable[[#This Row],[House % Change]], "No Budget Data"))</f>
        <v/>
      </c>
      <c r="K132" s="12" t="str">
        <f>IF(MemberOrgs_SortedTable[[#This Row],[Unique CFDA]] = "", "", IFERROR(MemberOrgs_SortedTable[[#This Row],[FY 2018 Total]]*MemberOrgs_SortedTable[[#This Row],[Senate Budget]], "No Budget Data"))</f>
        <v/>
      </c>
      <c r="L132" t="str">
        <f>IF(MemberOrgs_SortedTable[[#This Row],[Unique CFDA]] = "", "", IF(ISNUMBER(MemberOrgs_SortedTable[[#This Row],[President $ Change]]), RANK(MemberOrgs_SortedTable[[#This Row],[President $ Change]], $G$4:$G$227)+COUNTIF($G$4:G132, G132)-1, 0))</f>
        <v/>
      </c>
      <c r="M132" t="str">
        <f>IFERROR((IF(MemberOrgs_SortedTable[[#This Row],[Sort 1]] = 0, COUNTIF($L$4:L132, 0), "")+MAX(MemberOrgs_SortedTable[Sort 1])), "")</f>
        <v/>
      </c>
      <c r="N132" t="str">
        <f>IF(MemberOrgs_SortedTable[[#This Row],[Sort 1]]&gt;0, MemberOrgs_SortedTable[[#This Row],[Sort 1]], MemberOrgs_SortedTable[[#This Row],[Sort 2]])</f>
        <v/>
      </c>
    </row>
    <row r="133" spans="1:14" x14ac:dyDescent="0.25">
      <c r="A133" t="str">
        <f>IF(OR(MemberOrgControl!$B136 = "", MemberOrgControl!$B136 &lt;0), "", INDEX(MemberOrgsData[CFDA], MemberOrgControl!$B136))</f>
        <v/>
      </c>
      <c r="C133" t="str">
        <f>IFERROR(INDEX(AllCFDAs[All CFDAs], MATCH(0, INDEX(COUNTIF($C$3:C132, AllCFDAs[All CFDAs]),),0)), "")</f>
        <v/>
      </c>
      <c r="D133" t="str">
        <f t="array" ref="D133">IFERROR(INDEX(MemberOrgsData[FEDERALPROGRAMNAME], MATCH(1, (SelectMemberOrgs = MemberOrgsData[Auditee Name])*(MemberOrgs_SortedTable[[#This Row],[Unique CFDA]]= MemberOrgsData[CFDA]), 0)), "")</f>
        <v/>
      </c>
      <c r="E133" s="13" t="str">
        <f t="array" ref="E133">IFERROR(IF(MemberOrgs_SortedTable[[#This Row],[Unique CFDA]]&lt;&gt; "", SUMIFS(MemberOrgsData[AMOUNT], MemberOrgsData[Auditee Name], SelectMemberOrgs, MemberOrgsData[CFDA], MemberOrgs_SortedTable[[#This Row],[Unique CFDA]], MemberOrgsData[AUDITYEAR], SelectFiscalYear), ""), "")</f>
        <v/>
      </c>
      <c r="F133" s="14" t="str">
        <f t="array" ref="F133">IF(ISNUMBER(MemberOrgs_SortedTable[[#This Row],[Unique CFDA]]), IFERROR(INDEX(BudgetAppropData[President % Change], MATCH(1, (MemberOrgs_SortedTable[[#This Row],[Unique CFDA]] = BudgetAppropData[CFDA])*(SelectBudgetYear = BudgetAppropData[Fiscal Year]), 0)), "No Budget Data"), "")</f>
        <v/>
      </c>
      <c r="G133" s="12" t="str">
        <f>IF(MemberOrgs_SortedTable[[#This Row],[Unique CFDA]] = "", "", IFERROR(MemberOrgs_SortedTable[[#This Row],[FY 2018 Total]]*MemberOrgs_SortedTable[[#This Row],[President % Change]], "No Budget Data"))</f>
        <v/>
      </c>
      <c r="H133" s="14" t="str">
        <f t="array" ref="H133">IF(ISNUMBER(MemberOrgs_SortedTable[[#This Row],[Unique CFDA]]), IFERROR(INDEX(BudgetAppropData[House % Change], MATCH(1,(MemberOrgs_SortedTable[[#This Row],[Unique CFDA]] = BudgetAppropData[CFDA])*(SelectBudgetYear = BudgetAppropData[Fiscal Year]), 0)), "No Budget Data"), "")</f>
        <v/>
      </c>
      <c r="I133" s="12" t="str">
        <f>IF(MemberOrgs_SortedTable[[#This Row],[Unique CFDA]] = "", "", IFERROR(MemberOrgs_SortedTable[[#This Row],[FY 2018 Total]]*MemberOrgs_SortedTable[[#This Row],[House % Change]], "No Budget Data"))</f>
        <v/>
      </c>
      <c r="K133" s="12" t="str">
        <f>IF(MemberOrgs_SortedTable[[#This Row],[Unique CFDA]] = "", "", IFERROR(MemberOrgs_SortedTable[[#This Row],[FY 2018 Total]]*MemberOrgs_SortedTable[[#This Row],[Senate Budget]], "No Budget Data"))</f>
        <v/>
      </c>
      <c r="L133" t="str">
        <f>IF(MemberOrgs_SortedTable[[#This Row],[Unique CFDA]] = "", "", IF(ISNUMBER(MemberOrgs_SortedTable[[#This Row],[President $ Change]]), RANK(MemberOrgs_SortedTable[[#This Row],[President $ Change]], $G$4:$G$227)+COUNTIF($G$4:G133, G133)-1, 0))</f>
        <v/>
      </c>
      <c r="M133" t="str">
        <f>IFERROR((IF(MemberOrgs_SortedTable[[#This Row],[Sort 1]] = 0, COUNTIF($L$4:L133, 0), "")+MAX(MemberOrgs_SortedTable[Sort 1])), "")</f>
        <v/>
      </c>
      <c r="N133" t="str">
        <f>IF(MemberOrgs_SortedTable[[#This Row],[Sort 1]]&gt;0, MemberOrgs_SortedTable[[#This Row],[Sort 1]], MemberOrgs_SortedTable[[#This Row],[Sort 2]])</f>
        <v/>
      </c>
    </row>
    <row r="134" spans="1:14" x14ac:dyDescent="0.25">
      <c r="A134" t="str">
        <f>IF(OR(MemberOrgControl!$B137 = "", MemberOrgControl!$B137 &lt;0), "", INDEX(MemberOrgsData[CFDA], MemberOrgControl!$B137))</f>
        <v/>
      </c>
      <c r="C134" t="str">
        <f>IFERROR(INDEX(AllCFDAs[All CFDAs], MATCH(0, INDEX(COUNTIF($C$3:C133, AllCFDAs[All CFDAs]),),0)), "")</f>
        <v/>
      </c>
      <c r="D134" t="str">
        <f t="array" ref="D134">IFERROR(INDEX(MemberOrgsData[FEDERALPROGRAMNAME], MATCH(1, (SelectMemberOrgs = MemberOrgsData[Auditee Name])*(MemberOrgs_SortedTable[[#This Row],[Unique CFDA]]= MemberOrgsData[CFDA]), 0)), "")</f>
        <v/>
      </c>
      <c r="E134" s="13" t="str">
        <f t="array" ref="E134">IFERROR(IF(MemberOrgs_SortedTable[[#This Row],[Unique CFDA]]&lt;&gt; "", SUMIFS(MemberOrgsData[AMOUNT], MemberOrgsData[Auditee Name], SelectMemberOrgs, MemberOrgsData[CFDA], MemberOrgs_SortedTable[[#This Row],[Unique CFDA]], MemberOrgsData[AUDITYEAR], SelectFiscalYear), ""), "")</f>
        <v/>
      </c>
      <c r="F134" s="14" t="str">
        <f t="array" ref="F134">IF(ISNUMBER(MemberOrgs_SortedTable[[#This Row],[Unique CFDA]]), IFERROR(INDEX(BudgetAppropData[President % Change], MATCH(1, (MemberOrgs_SortedTable[[#This Row],[Unique CFDA]] = BudgetAppropData[CFDA])*(SelectBudgetYear = BudgetAppropData[Fiscal Year]), 0)), "No Budget Data"), "")</f>
        <v/>
      </c>
      <c r="G134" s="12" t="str">
        <f>IF(MemberOrgs_SortedTable[[#This Row],[Unique CFDA]] = "", "", IFERROR(MemberOrgs_SortedTable[[#This Row],[FY 2018 Total]]*MemberOrgs_SortedTable[[#This Row],[President % Change]], "No Budget Data"))</f>
        <v/>
      </c>
      <c r="H134" s="14" t="str">
        <f t="array" ref="H134">IF(ISNUMBER(MemberOrgs_SortedTable[[#This Row],[Unique CFDA]]), IFERROR(INDEX(BudgetAppropData[House % Change], MATCH(1,(MemberOrgs_SortedTable[[#This Row],[Unique CFDA]] = BudgetAppropData[CFDA])*(SelectBudgetYear = BudgetAppropData[Fiscal Year]), 0)), "No Budget Data"), "")</f>
        <v/>
      </c>
      <c r="I134" s="12" t="str">
        <f>IF(MemberOrgs_SortedTable[[#This Row],[Unique CFDA]] = "", "", IFERROR(MemberOrgs_SortedTable[[#This Row],[FY 2018 Total]]*MemberOrgs_SortedTable[[#This Row],[House % Change]], "No Budget Data"))</f>
        <v/>
      </c>
      <c r="K134" s="12" t="str">
        <f>IF(MemberOrgs_SortedTable[[#This Row],[Unique CFDA]] = "", "", IFERROR(MemberOrgs_SortedTable[[#This Row],[FY 2018 Total]]*MemberOrgs_SortedTable[[#This Row],[Senate Budget]], "No Budget Data"))</f>
        <v/>
      </c>
      <c r="L134" t="str">
        <f>IF(MemberOrgs_SortedTable[[#This Row],[Unique CFDA]] = "", "", IF(ISNUMBER(MemberOrgs_SortedTable[[#This Row],[President $ Change]]), RANK(MemberOrgs_SortedTable[[#This Row],[President $ Change]], $G$4:$G$227)+COUNTIF($G$4:G134, G134)-1, 0))</f>
        <v/>
      </c>
      <c r="M134" t="str">
        <f>IFERROR((IF(MemberOrgs_SortedTable[[#This Row],[Sort 1]] = 0, COUNTIF($L$4:L134, 0), "")+MAX(MemberOrgs_SortedTable[Sort 1])), "")</f>
        <v/>
      </c>
      <c r="N134" t="str">
        <f>IF(MemberOrgs_SortedTable[[#This Row],[Sort 1]]&gt;0, MemberOrgs_SortedTable[[#This Row],[Sort 1]], MemberOrgs_SortedTable[[#This Row],[Sort 2]])</f>
        <v/>
      </c>
    </row>
    <row r="135" spans="1:14" x14ac:dyDescent="0.25">
      <c r="A135" t="str">
        <f>IF(OR(MemberOrgControl!$B138 = "", MemberOrgControl!$B138 &lt;0), "", INDEX(MemberOrgsData[CFDA], MemberOrgControl!$B138))</f>
        <v/>
      </c>
      <c r="C135" t="str">
        <f>IFERROR(INDEX(AllCFDAs[All CFDAs], MATCH(0, INDEX(COUNTIF($C$3:C134, AllCFDAs[All CFDAs]),),0)), "")</f>
        <v/>
      </c>
      <c r="D135" t="str">
        <f t="array" ref="D135">IFERROR(INDEX(MemberOrgsData[FEDERALPROGRAMNAME], MATCH(1, (SelectMemberOrgs = MemberOrgsData[Auditee Name])*(MemberOrgs_SortedTable[[#This Row],[Unique CFDA]]= MemberOrgsData[CFDA]), 0)), "")</f>
        <v/>
      </c>
      <c r="E135" s="13" t="str">
        <f t="array" ref="E135">IFERROR(IF(MemberOrgs_SortedTable[[#This Row],[Unique CFDA]]&lt;&gt; "", SUMIFS(MemberOrgsData[AMOUNT], MemberOrgsData[Auditee Name], SelectMemberOrgs, MemberOrgsData[CFDA], MemberOrgs_SortedTable[[#This Row],[Unique CFDA]], MemberOrgsData[AUDITYEAR], SelectFiscalYear), ""), "")</f>
        <v/>
      </c>
      <c r="F135" s="14" t="str">
        <f t="array" ref="F135">IF(ISNUMBER(MemberOrgs_SortedTable[[#This Row],[Unique CFDA]]), IFERROR(INDEX(BudgetAppropData[President % Change], MATCH(1, (MemberOrgs_SortedTable[[#This Row],[Unique CFDA]] = BudgetAppropData[CFDA])*(SelectBudgetYear = BudgetAppropData[Fiscal Year]), 0)), "No Budget Data"), "")</f>
        <v/>
      </c>
      <c r="G135" s="12" t="str">
        <f>IF(MemberOrgs_SortedTable[[#This Row],[Unique CFDA]] = "", "", IFERROR(MemberOrgs_SortedTable[[#This Row],[FY 2018 Total]]*MemberOrgs_SortedTable[[#This Row],[President % Change]], "No Budget Data"))</f>
        <v/>
      </c>
      <c r="H135" s="14" t="str">
        <f t="array" ref="H135">IF(ISNUMBER(MemberOrgs_SortedTable[[#This Row],[Unique CFDA]]), IFERROR(INDEX(BudgetAppropData[House % Change], MATCH(1,(MemberOrgs_SortedTable[[#This Row],[Unique CFDA]] = BudgetAppropData[CFDA])*(SelectBudgetYear = BudgetAppropData[Fiscal Year]), 0)), "No Budget Data"), "")</f>
        <v/>
      </c>
      <c r="I135" s="12" t="str">
        <f>IF(MemberOrgs_SortedTable[[#This Row],[Unique CFDA]] = "", "", IFERROR(MemberOrgs_SortedTable[[#This Row],[FY 2018 Total]]*MemberOrgs_SortedTable[[#This Row],[House % Change]], "No Budget Data"))</f>
        <v/>
      </c>
      <c r="K135" s="12" t="str">
        <f>IF(MemberOrgs_SortedTable[[#This Row],[Unique CFDA]] = "", "", IFERROR(MemberOrgs_SortedTable[[#This Row],[FY 2018 Total]]*MemberOrgs_SortedTable[[#This Row],[Senate Budget]], "No Budget Data"))</f>
        <v/>
      </c>
      <c r="L135" t="str">
        <f>IF(MemberOrgs_SortedTable[[#This Row],[Unique CFDA]] = "", "", IF(ISNUMBER(MemberOrgs_SortedTable[[#This Row],[President $ Change]]), RANK(MemberOrgs_SortedTable[[#This Row],[President $ Change]], $G$4:$G$227)+COUNTIF($G$4:G135, G135)-1, 0))</f>
        <v/>
      </c>
      <c r="M135" t="str">
        <f>IFERROR((IF(MemberOrgs_SortedTable[[#This Row],[Sort 1]] = 0, COUNTIF($L$4:L135, 0), "")+MAX(MemberOrgs_SortedTable[Sort 1])), "")</f>
        <v/>
      </c>
      <c r="N135" t="str">
        <f>IF(MemberOrgs_SortedTable[[#This Row],[Sort 1]]&gt;0, MemberOrgs_SortedTable[[#This Row],[Sort 1]], MemberOrgs_SortedTable[[#This Row],[Sort 2]])</f>
        <v/>
      </c>
    </row>
    <row r="136" spans="1:14" x14ac:dyDescent="0.25">
      <c r="A136" t="str">
        <f>IF(OR(MemberOrgControl!$B139 = "", MemberOrgControl!$B139 &lt;0), "", INDEX(MemberOrgsData[CFDA], MemberOrgControl!$B139))</f>
        <v/>
      </c>
      <c r="C136" t="str">
        <f>IFERROR(INDEX(AllCFDAs[All CFDAs], MATCH(0, INDEX(COUNTIF($C$3:C135, AllCFDAs[All CFDAs]),),0)), "")</f>
        <v/>
      </c>
      <c r="D136" t="str">
        <f t="array" ref="D136">IFERROR(INDEX(MemberOrgsData[FEDERALPROGRAMNAME], MATCH(1, (SelectMemberOrgs = MemberOrgsData[Auditee Name])*(MemberOrgs_SortedTable[[#This Row],[Unique CFDA]]= MemberOrgsData[CFDA]), 0)), "")</f>
        <v/>
      </c>
      <c r="E136" s="13" t="str">
        <f t="array" ref="E136">IFERROR(IF(MemberOrgs_SortedTable[[#This Row],[Unique CFDA]]&lt;&gt; "", SUMIFS(MemberOrgsData[AMOUNT], MemberOrgsData[Auditee Name], SelectMemberOrgs, MemberOrgsData[CFDA], MemberOrgs_SortedTable[[#This Row],[Unique CFDA]], MemberOrgsData[AUDITYEAR], SelectFiscalYear), ""), "")</f>
        <v/>
      </c>
      <c r="F136" s="14" t="str">
        <f t="array" ref="F136">IF(ISNUMBER(MemberOrgs_SortedTable[[#This Row],[Unique CFDA]]), IFERROR(INDEX(BudgetAppropData[President % Change], MATCH(1, (MemberOrgs_SortedTable[[#This Row],[Unique CFDA]] = BudgetAppropData[CFDA])*(SelectBudgetYear = BudgetAppropData[Fiscal Year]), 0)), "No Budget Data"), "")</f>
        <v/>
      </c>
      <c r="G136" s="12" t="str">
        <f>IF(MemberOrgs_SortedTable[[#This Row],[Unique CFDA]] = "", "", IFERROR(MemberOrgs_SortedTable[[#This Row],[FY 2018 Total]]*MemberOrgs_SortedTable[[#This Row],[President % Change]], "No Budget Data"))</f>
        <v/>
      </c>
      <c r="H136" s="14" t="str">
        <f t="array" ref="H136">IF(ISNUMBER(MemberOrgs_SortedTable[[#This Row],[Unique CFDA]]), IFERROR(INDEX(BudgetAppropData[House % Change], MATCH(1,(MemberOrgs_SortedTable[[#This Row],[Unique CFDA]] = BudgetAppropData[CFDA])*(SelectBudgetYear = BudgetAppropData[Fiscal Year]), 0)), "No Budget Data"), "")</f>
        <v/>
      </c>
      <c r="I136" s="12" t="str">
        <f>IF(MemberOrgs_SortedTable[[#This Row],[Unique CFDA]] = "", "", IFERROR(MemberOrgs_SortedTable[[#This Row],[FY 2018 Total]]*MemberOrgs_SortedTable[[#This Row],[House % Change]], "No Budget Data"))</f>
        <v/>
      </c>
      <c r="K136" s="12" t="str">
        <f>IF(MemberOrgs_SortedTable[[#This Row],[Unique CFDA]] = "", "", IFERROR(MemberOrgs_SortedTable[[#This Row],[FY 2018 Total]]*MemberOrgs_SortedTable[[#This Row],[Senate Budget]], "No Budget Data"))</f>
        <v/>
      </c>
      <c r="L136" t="str">
        <f>IF(MemberOrgs_SortedTable[[#This Row],[Unique CFDA]] = "", "", IF(ISNUMBER(MemberOrgs_SortedTable[[#This Row],[President $ Change]]), RANK(MemberOrgs_SortedTable[[#This Row],[President $ Change]], $G$4:$G$227)+COUNTIF($G$4:G136, G136)-1, 0))</f>
        <v/>
      </c>
      <c r="M136" t="str">
        <f>IFERROR((IF(MemberOrgs_SortedTable[[#This Row],[Sort 1]] = 0, COUNTIF($L$4:L136, 0), "")+MAX(MemberOrgs_SortedTable[Sort 1])), "")</f>
        <v/>
      </c>
      <c r="N136" t="str">
        <f>IF(MemberOrgs_SortedTable[[#This Row],[Sort 1]]&gt;0, MemberOrgs_SortedTable[[#This Row],[Sort 1]], MemberOrgs_SortedTable[[#This Row],[Sort 2]])</f>
        <v/>
      </c>
    </row>
    <row r="137" spans="1:14" x14ac:dyDescent="0.25">
      <c r="A137" t="str">
        <f>IF(OR(MemberOrgControl!$B140 = "", MemberOrgControl!$B140 &lt;0), "", INDEX(MemberOrgsData[CFDA], MemberOrgControl!$B140))</f>
        <v/>
      </c>
      <c r="C137" t="str">
        <f>IFERROR(INDEX(AllCFDAs[All CFDAs], MATCH(0, INDEX(COUNTIF($C$3:C136, AllCFDAs[All CFDAs]),),0)), "")</f>
        <v/>
      </c>
      <c r="D137" t="str">
        <f t="array" ref="D137">IFERROR(INDEX(MemberOrgsData[FEDERALPROGRAMNAME], MATCH(1, (SelectMemberOrgs = MemberOrgsData[Auditee Name])*(MemberOrgs_SortedTable[[#This Row],[Unique CFDA]]= MemberOrgsData[CFDA]), 0)), "")</f>
        <v/>
      </c>
      <c r="E137" s="13" t="str">
        <f t="array" ref="E137">IFERROR(IF(MemberOrgs_SortedTable[[#This Row],[Unique CFDA]]&lt;&gt; "", SUMIFS(MemberOrgsData[AMOUNT], MemberOrgsData[Auditee Name], SelectMemberOrgs, MemberOrgsData[CFDA], MemberOrgs_SortedTable[[#This Row],[Unique CFDA]], MemberOrgsData[AUDITYEAR], SelectFiscalYear), ""), "")</f>
        <v/>
      </c>
      <c r="F137" s="14" t="str">
        <f t="array" ref="F137">IF(ISNUMBER(MemberOrgs_SortedTable[[#This Row],[Unique CFDA]]), IFERROR(INDEX(BudgetAppropData[President % Change], MATCH(1, (MemberOrgs_SortedTable[[#This Row],[Unique CFDA]] = BudgetAppropData[CFDA])*(SelectBudgetYear = BudgetAppropData[Fiscal Year]), 0)), "No Budget Data"), "")</f>
        <v/>
      </c>
      <c r="G137" s="12" t="str">
        <f>IF(MemberOrgs_SortedTable[[#This Row],[Unique CFDA]] = "", "", IFERROR(MemberOrgs_SortedTable[[#This Row],[FY 2018 Total]]*MemberOrgs_SortedTable[[#This Row],[President % Change]], "No Budget Data"))</f>
        <v/>
      </c>
      <c r="H137" s="14" t="str">
        <f t="array" ref="H137">IF(ISNUMBER(MemberOrgs_SortedTable[[#This Row],[Unique CFDA]]), IFERROR(INDEX(BudgetAppropData[House % Change], MATCH(1,(MemberOrgs_SortedTable[[#This Row],[Unique CFDA]] = BudgetAppropData[CFDA])*(SelectBudgetYear = BudgetAppropData[Fiscal Year]), 0)), "No Budget Data"), "")</f>
        <v/>
      </c>
      <c r="I137" s="12" t="str">
        <f>IF(MemberOrgs_SortedTable[[#This Row],[Unique CFDA]] = "", "", IFERROR(MemberOrgs_SortedTable[[#This Row],[FY 2018 Total]]*MemberOrgs_SortedTable[[#This Row],[House % Change]], "No Budget Data"))</f>
        <v/>
      </c>
      <c r="K137" s="12" t="str">
        <f>IF(MemberOrgs_SortedTable[[#This Row],[Unique CFDA]] = "", "", IFERROR(MemberOrgs_SortedTable[[#This Row],[FY 2018 Total]]*MemberOrgs_SortedTable[[#This Row],[Senate Budget]], "No Budget Data"))</f>
        <v/>
      </c>
      <c r="L137" t="str">
        <f>IF(MemberOrgs_SortedTable[[#This Row],[Unique CFDA]] = "", "", IF(ISNUMBER(MemberOrgs_SortedTable[[#This Row],[President $ Change]]), RANK(MemberOrgs_SortedTable[[#This Row],[President $ Change]], $G$4:$G$227)+COUNTIF($G$4:G137, G137)-1, 0))</f>
        <v/>
      </c>
      <c r="M137" t="str">
        <f>IFERROR((IF(MemberOrgs_SortedTable[[#This Row],[Sort 1]] = 0, COUNTIF($L$4:L137, 0), "")+MAX(MemberOrgs_SortedTable[Sort 1])), "")</f>
        <v/>
      </c>
      <c r="N137" t="str">
        <f>IF(MemberOrgs_SortedTable[[#This Row],[Sort 1]]&gt;0, MemberOrgs_SortedTable[[#This Row],[Sort 1]], MemberOrgs_SortedTable[[#This Row],[Sort 2]])</f>
        <v/>
      </c>
    </row>
    <row r="138" spans="1:14" x14ac:dyDescent="0.25">
      <c r="A138" t="str">
        <f>IF(OR(MemberOrgControl!$B141 = "", MemberOrgControl!$B141 &lt;0), "", INDEX(MemberOrgsData[CFDA], MemberOrgControl!$B141))</f>
        <v/>
      </c>
      <c r="C138" t="str">
        <f>IFERROR(INDEX(AllCFDAs[All CFDAs], MATCH(0, INDEX(COUNTIF($C$3:C137, AllCFDAs[All CFDAs]),),0)), "")</f>
        <v/>
      </c>
      <c r="D138" t="str">
        <f t="array" ref="D138">IFERROR(INDEX(MemberOrgsData[FEDERALPROGRAMNAME], MATCH(1, (SelectMemberOrgs = MemberOrgsData[Auditee Name])*(MemberOrgs_SortedTable[[#This Row],[Unique CFDA]]= MemberOrgsData[CFDA]), 0)), "")</f>
        <v/>
      </c>
      <c r="E138" s="13" t="str">
        <f t="array" ref="E138">IFERROR(IF(MemberOrgs_SortedTable[[#This Row],[Unique CFDA]]&lt;&gt; "", SUMIFS(MemberOrgsData[AMOUNT], MemberOrgsData[Auditee Name], SelectMemberOrgs, MemberOrgsData[CFDA], MemberOrgs_SortedTable[[#This Row],[Unique CFDA]], MemberOrgsData[AUDITYEAR], SelectFiscalYear), ""), "")</f>
        <v/>
      </c>
      <c r="F138" s="14" t="str">
        <f t="array" ref="F138">IF(ISNUMBER(MemberOrgs_SortedTable[[#This Row],[Unique CFDA]]), IFERROR(INDEX(BudgetAppropData[President % Change], MATCH(1, (MemberOrgs_SortedTable[[#This Row],[Unique CFDA]] = BudgetAppropData[CFDA])*(SelectBudgetYear = BudgetAppropData[Fiscal Year]), 0)), "No Budget Data"), "")</f>
        <v/>
      </c>
      <c r="G138" s="12" t="str">
        <f>IF(MemberOrgs_SortedTable[[#This Row],[Unique CFDA]] = "", "", IFERROR(MemberOrgs_SortedTable[[#This Row],[FY 2018 Total]]*MemberOrgs_SortedTable[[#This Row],[President % Change]], "No Budget Data"))</f>
        <v/>
      </c>
      <c r="H138" s="14" t="str">
        <f t="array" ref="H138">IF(ISNUMBER(MemberOrgs_SortedTable[[#This Row],[Unique CFDA]]), IFERROR(INDEX(BudgetAppropData[House % Change], MATCH(1,(MemberOrgs_SortedTable[[#This Row],[Unique CFDA]] = BudgetAppropData[CFDA])*(SelectBudgetYear = BudgetAppropData[Fiscal Year]), 0)), "No Budget Data"), "")</f>
        <v/>
      </c>
      <c r="I138" s="12" t="str">
        <f>IF(MemberOrgs_SortedTable[[#This Row],[Unique CFDA]] = "", "", IFERROR(MemberOrgs_SortedTable[[#This Row],[FY 2018 Total]]*MemberOrgs_SortedTable[[#This Row],[House % Change]], "No Budget Data"))</f>
        <v/>
      </c>
      <c r="K138" s="12" t="str">
        <f>IF(MemberOrgs_SortedTable[[#This Row],[Unique CFDA]] = "", "", IFERROR(MemberOrgs_SortedTable[[#This Row],[FY 2018 Total]]*MemberOrgs_SortedTable[[#This Row],[Senate Budget]], "No Budget Data"))</f>
        <v/>
      </c>
      <c r="L138" t="str">
        <f>IF(MemberOrgs_SortedTable[[#This Row],[Unique CFDA]] = "", "", IF(ISNUMBER(MemberOrgs_SortedTable[[#This Row],[President $ Change]]), RANK(MemberOrgs_SortedTable[[#This Row],[President $ Change]], $G$4:$G$227)+COUNTIF($G$4:G138, G138)-1, 0))</f>
        <v/>
      </c>
      <c r="M138" t="str">
        <f>IFERROR((IF(MemberOrgs_SortedTable[[#This Row],[Sort 1]] = 0, COUNTIF($L$4:L138, 0), "")+MAX(MemberOrgs_SortedTable[Sort 1])), "")</f>
        <v/>
      </c>
      <c r="N138" t="str">
        <f>IF(MemberOrgs_SortedTable[[#This Row],[Sort 1]]&gt;0, MemberOrgs_SortedTable[[#This Row],[Sort 1]], MemberOrgs_SortedTable[[#This Row],[Sort 2]])</f>
        <v/>
      </c>
    </row>
    <row r="139" spans="1:14" x14ac:dyDescent="0.25">
      <c r="A139" t="str">
        <f>IF(OR(MemberOrgControl!$B142 = "", MemberOrgControl!$B142 &lt;0), "", INDEX(MemberOrgsData[CFDA], MemberOrgControl!$B142))</f>
        <v/>
      </c>
      <c r="C139" t="str">
        <f>IFERROR(INDEX(AllCFDAs[All CFDAs], MATCH(0, INDEX(COUNTIF($C$3:C138, AllCFDAs[All CFDAs]),),0)), "")</f>
        <v/>
      </c>
      <c r="D139" t="str">
        <f t="array" ref="D139">IFERROR(INDEX(MemberOrgsData[FEDERALPROGRAMNAME], MATCH(1, (SelectMemberOrgs = MemberOrgsData[Auditee Name])*(MemberOrgs_SortedTable[[#This Row],[Unique CFDA]]= MemberOrgsData[CFDA]), 0)), "")</f>
        <v/>
      </c>
      <c r="E139" s="13" t="str">
        <f t="array" ref="E139">IFERROR(IF(MemberOrgs_SortedTable[[#This Row],[Unique CFDA]]&lt;&gt; "", SUMIFS(MemberOrgsData[AMOUNT], MemberOrgsData[Auditee Name], SelectMemberOrgs, MemberOrgsData[CFDA], MemberOrgs_SortedTable[[#This Row],[Unique CFDA]], MemberOrgsData[AUDITYEAR], SelectFiscalYear), ""), "")</f>
        <v/>
      </c>
      <c r="F139" s="14" t="str">
        <f t="array" ref="F139">IF(ISNUMBER(MemberOrgs_SortedTable[[#This Row],[Unique CFDA]]), IFERROR(INDEX(BudgetAppropData[President % Change], MATCH(1, (MemberOrgs_SortedTable[[#This Row],[Unique CFDA]] = BudgetAppropData[CFDA])*(SelectBudgetYear = BudgetAppropData[Fiscal Year]), 0)), "No Budget Data"), "")</f>
        <v/>
      </c>
      <c r="G139" s="12" t="str">
        <f>IF(MemberOrgs_SortedTable[[#This Row],[Unique CFDA]] = "", "", IFERROR(MemberOrgs_SortedTable[[#This Row],[FY 2018 Total]]*MemberOrgs_SortedTable[[#This Row],[President % Change]], "No Budget Data"))</f>
        <v/>
      </c>
      <c r="H139" s="14" t="str">
        <f t="array" ref="H139">IF(ISNUMBER(MemberOrgs_SortedTable[[#This Row],[Unique CFDA]]), IFERROR(INDEX(BudgetAppropData[House % Change], MATCH(1,(MemberOrgs_SortedTable[[#This Row],[Unique CFDA]] = BudgetAppropData[CFDA])*(SelectBudgetYear = BudgetAppropData[Fiscal Year]), 0)), "No Budget Data"), "")</f>
        <v/>
      </c>
      <c r="I139" s="12" t="str">
        <f>IF(MemberOrgs_SortedTable[[#This Row],[Unique CFDA]] = "", "", IFERROR(MemberOrgs_SortedTable[[#This Row],[FY 2018 Total]]*MemberOrgs_SortedTable[[#This Row],[House % Change]], "No Budget Data"))</f>
        <v/>
      </c>
      <c r="K139" s="12" t="str">
        <f>IF(MemberOrgs_SortedTable[[#This Row],[Unique CFDA]] = "", "", IFERROR(MemberOrgs_SortedTable[[#This Row],[FY 2018 Total]]*MemberOrgs_SortedTable[[#This Row],[Senate Budget]], "No Budget Data"))</f>
        <v/>
      </c>
      <c r="L139" t="str">
        <f>IF(MemberOrgs_SortedTable[[#This Row],[Unique CFDA]] = "", "", IF(ISNUMBER(MemberOrgs_SortedTable[[#This Row],[President $ Change]]), RANK(MemberOrgs_SortedTable[[#This Row],[President $ Change]], $G$4:$G$227)+COUNTIF($G$4:G139, G139)-1, 0))</f>
        <v/>
      </c>
      <c r="M139" t="str">
        <f>IFERROR((IF(MemberOrgs_SortedTable[[#This Row],[Sort 1]] = 0, COUNTIF($L$4:L139, 0), "")+MAX(MemberOrgs_SortedTable[Sort 1])), "")</f>
        <v/>
      </c>
      <c r="N139" t="str">
        <f>IF(MemberOrgs_SortedTable[[#This Row],[Sort 1]]&gt;0, MemberOrgs_SortedTable[[#This Row],[Sort 1]], MemberOrgs_SortedTable[[#This Row],[Sort 2]])</f>
        <v/>
      </c>
    </row>
    <row r="140" spans="1:14" x14ac:dyDescent="0.25">
      <c r="A140" t="str">
        <f>IF(OR(MemberOrgControl!$B143 = "", MemberOrgControl!$B143 &lt;0), "", INDEX(MemberOrgsData[CFDA], MemberOrgControl!$B143))</f>
        <v/>
      </c>
      <c r="C140" t="str">
        <f>IFERROR(INDEX(AllCFDAs[All CFDAs], MATCH(0, INDEX(COUNTIF($C$3:C139, AllCFDAs[All CFDAs]),),0)), "")</f>
        <v/>
      </c>
      <c r="D140" t="str">
        <f t="array" ref="D140">IFERROR(INDEX(MemberOrgsData[FEDERALPROGRAMNAME], MATCH(1, (SelectMemberOrgs = MemberOrgsData[Auditee Name])*(MemberOrgs_SortedTable[[#This Row],[Unique CFDA]]= MemberOrgsData[CFDA]), 0)), "")</f>
        <v/>
      </c>
      <c r="E140" s="13" t="str">
        <f t="array" ref="E140">IFERROR(IF(MemberOrgs_SortedTable[[#This Row],[Unique CFDA]]&lt;&gt; "", SUMIFS(MemberOrgsData[AMOUNT], MemberOrgsData[Auditee Name], SelectMemberOrgs, MemberOrgsData[CFDA], MemberOrgs_SortedTable[[#This Row],[Unique CFDA]], MemberOrgsData[AUDITYEAR], SelectFiscalYear), ""), "")</f>
        <v/>
      </c>
      <c r="F140" s="14" t="str">
        <f t="array" ref="F140">IF(ISNUMBER(MemberOrgs_SortedTable[[#This Row],[Unique CFDA]]), IFERROR(INDEX(BudgetAppropData[President % Change], MATCH(1, (MemberOrgs_SortedTable[[#This Row],[Unique CFDA]] = BudgetAppropData[CFDA])*(SelectBudgetYear = BudgetAppropData[Fiscal Year]), 0)), "No Budget Data"), "")</f>
        <v/>
      </c>
      <c r="G140" s="12" t="str">
        <f>IF(MemberOrgs_SortedTable[[#This Row],[Unique CFDA]] = "", "", IFERROR(MemberOrgs_SortedTable[[#This Row],[FY 2018 Total]]*MemberOrgs_SortedTable[[#This Row],[President % Change]], "No Budget Data"))</f>
        <v/>
      </c>
      <c r="H140" s="14" t="str">
        <f t="array" ref="H140">IF(ISNUMBER(MemberOrgs_SortedTable[[#This Row],[Unique CFDA]]), IFERROR(INDEX(BudgetAppropData[House % Change], MATCH(1,(MemberOrgs_SortedTable[[#This Row],[Unique CFDA]] = BudgetAppropData[CFDA])*(SelectBudgetYear = BudgetAppropData[Fiscal Year]), 0)), "No Budget Data"), "")</f>
        <v/>
      </c>
      <c r="I140" s="12" t="str">
        <f>IF(MemberOrgs_SortedTable[[#This Row],[Unique CFDA]] = "", "", IFERROR(MemberOrgs_SortedTable[[#This Row],[FY 2018 Total]]*MemberOrgs_SortedTable[[#This Row],[House % Change]], "No Budget Data"))</f>
        <v/>
      </c>
      <c r="K140" s="12" t="str">
        <f>IF(MemberOrgs_SortedTable[[#This Row],[Unique CFDA]] = "", "", IFERROR(MemberOrgs_SortedTable[[#This Row],[FY 2018 Total]]*MemberOrgs_SortedTable[[#This Row],[Senate Budget]], "No Budget Data"))</f>
        <v/>
      </c>
      <c r="L140" t="str">
        <f>IF(MemberOrgs_SortedTable[[#This Row],[Unique CFDA]] = "", "", IF(ISNUMBER(MemberOrgs_SortedTable[[#This Row],[President $ Change]]), RANK(MemberOrgs_SortedTable[[#This Row],[President $ Change]], $G$4:$G$227)+COUNTIF($G$4:G140, G140)-1, 0))</f>
        <v/>
      </c>
      <c r="M140" t="str">
        <f>IFERROR((IF(MemberOrgs_SortedTable[[#This Row],[Sort 1]] = 0, COUNTIF($L$4:L140, 0), "")+MAX(MemberOrgs_SortedTable[Sort 1])), "")</f>
        <v/>
      </c>
      <c r="N140" t="str">
        <f>IF(MemberOrgs_SortedTable[[#This Row],[Sort 1]]&gt;0, MemberOrgs_SortedTable[[#This Row],[Sort 1]], MemberOrgs_SortedTable[[#This Row],[Sort 2]])</f>
        <v/>
      </c>
    </row>
    <row r="141" spans="1:14" x14ac:dyDescent="0.25">
      <c r="A141" t="str">
        <f>IF(OR(MemberOrgControl!$B144 = "", MemberOrgControl!$B144 &lt;0), "", INDEX(MemberOrgsData[CFDA], MemberOrgControl!$B144))</f>
        <v/>
      </c>
      <c r="C141" t="str">
        <f>IFERROR(INDEX(AllCFDAs[All CFDAs], MATCH(0, INDEX(COUNTIF($C$3:C140, AllCFDAs[All CFDAs]),),0)), "")</f>
        <v/>
      </c>
      <c r="D141" t="str">
        <f t="array" ref="D141">IFERROR(INDEX(MemberOrgsData[FEDERALPROGRAMNAME], MATCH(1, (SelectMemberOrgs = MemberOrgsData[Auditee Name])*(MemberOrgs_SortedTable[[#This Row],[Unique CFDA]]= MemberOrgsData[CFDA]), 0)), "")</f>
        <v/>
      </c>
      <c r="E141" s="13" t="str">
        <f t="array" ref="E141">IFERROR(IF(MemberOrgs_SortedTable[[#This Row],[Unique CFDA]]&lt;&gt; "", SUMIFS(MemberOrgsData[AMOUNT], MemberOrgsData[Auditee Name], SelectMemberOrgs, MemberOrgsData[CFDA], MemberOrgs_SortedTable[[#This Row],[Unique CFDA]], MemberOrgsData[AUDITYEAR], SelectFiscalYear), ""), "")</f>
        <v/>
      </c>
      <c r="F141" s="14" t="str">
        <f t="array" ref="F141">IF(ISNUMBER(MemberOrgs_SortedTable[[#This Row],[Unique CFDA]]), IFERROR(INDEX(BudgetAppropData[President % Change], MATCH(1, (MemberOrgs_SortedTable[[#This Row],[Unique CFDA]] = BudgetAppropData[CFDA])*(SelectBudgetYear = BudgetAppropData[Fiscal Year]), 0)), "No Budget Data"), "")</f>
        <v/>
      </c>
      <c r="G141" s="12" t="str">
        <f>IF(MemberOrgs_SortedTable[[#This Row],[Unique CFDA]] = "", "", IFERROR(MemberOrgs_SortedTable[[#This Row],[FY 2018 Total]]*MemberOrgs_SortedTable[[#This Row],[President % Change]], "No Budget Data"))</f>
        <v/>
      </c>
      <c r="H141" s="14" t="str">
        <f t="array" ref="H141">IF(ISNUMBER(MemberOrgs_SortedTable[[#This Row],[Unique CFDA]]), IFERROR(INDEX(BudgetAppropData[House % Change], MATCH(1,(MemberOrgs_SortedTable[[#This Row],[Unique CFDA]] = BudgetAppropData[CFDA])*(SelectBudgetYear = BudgetAppropData[Fiscal Year]), 0)), "No Budget Data"), "")</f>
        <v/>
      </c>
      <c r="I141" s="12" t="str">
        <f>IF(MemberOrgs_SortedTable[[#This Row],[Unique CFDA]] = "", "", IFERROR(MemberOrgs_SortedTable[[#This Row],[FY 2018 Total]]*MemberOrgs_SortedTable[[#This Row],[House % Change]], "No Budget Data"))</f>
        <v/>
      </c>
      <c r="K141" s="12" t="str">
        <f>IF(MemberOrgs_SortedTable[[#This Row],[Unique CFDA]] = "", "", IFERROR(MemberOrgs_SortedTable[[#This Row],[FY 2018 Total]]*MemberOrgs_SortedTable[[#This Row],[Senate Budget]], "No Budget Data"))</f>
        <v/>
      </c>
      <c r="L141" t="str">
        <f>IF(MemberOrgs_SortedTable[[#This Row],[Unique CFDA]] = "", "", IF(ISNUMBER(MemberOrgs_SortedTable[[#This Row],[President $ Change]]), RANK(MemberOrgs_SortedTable[[#This Row],[President $ Change]], $G$4:$G$227)+COUNTIF($G$4:G141, G141)-1, 0))</f>
        <v/>
      </c>
      <c r="M141" t="str">
        <f>IFERROR((IF(MemberOrgs_SortedTable[[#This Row],[Sort 1]] = 0, COUNTIF($L$4:L141, 0), "")+MAX(MemberOrgs_SortedTable[Sort 1])), "")</f>
        <v/>
      </c>
      <c r="N141" t="str">
        <f>IF(MemberOrgs_SortedTable[[#This Row],[Sort 1]]&gt;0, MemberOrgs_SortedTable[[#This Row],[Sort 1]], MemberOrgs_SortedTable[[#This Row],[Sort 2]])</f>
        <v/>
      </c>
    </row>
    <row r="142" spans="1:14" x14ac:dyDescent="0.25">
      <c r="A142" t="str">
        <f>IF(OR(MemberOrgControl!$B145 = "", MemberOrgControl!$B145 &lt;0), "", INDEX(MemberOrgsData[CFDA], MemberOrgControl!$B145))</f>
        <v/>
      </c>
      <c r="C142" t="str">
        <f>IFERROR(INDEX(AllCFDAs[All CFDAs], MATCH(0, INDEX(COUNTIF($C$3:C141, AllCFDAs[All CFDAs]),),0)), "")</f>
        <v/>
      </c>
      <c r="D142" t="str">
        <f t="array" ref="D142">IFERROR(INDEX(MemberOrgsData[FEDERALPROGRAMNAME], MATCH(1, (SelectMemberOrgs = MemberOrgsData[Auditee Name])*(MemberOrgs_SortedTable[[#This Row],[Unique CFDA]]= MemberOrgsData[CFDA]), 0)), "")</f>
        <v/>
      </c>
      <c r="E142" s="13" t="str">
        <f t="array" ref="E142">IFERROR(IF(MemberOrgs_SortedTable[[#This Row],[Unique CFDA]]&lt;&gt; "", SUMIFS(MemberOrgsData[AMOUNT], MemberOrgsData[Auditee Name], SelectMemberOrgs, MemberOrgsData[CFDA], MemberOrgs_SortedTable[[#This Row],[Unique CFDA]], MemberOrgsData[AUDITYEAR], SelectFiscalYear), ""), "")</f>
        <v/>
      </c>
      <c r="F142" s="14" t="str">
        <f t="array" ref="F142">IF(ISNUMBER(MemberOrgs_SortedTable[[#This Row],[Unique CFDA]]), IFERROR(INDEX(BudgetAppropData[President % Change], MATCH(1, (MemberOrgs_SortedTable[[#This Row],[Unique CFDA]] = BudgetAppropData[CFDA])*(SelectBudgetYear = BudgetAppropData[Fiscal Year]), 0)), "No Budget Data"), "")</f>
        <v/>
      </c>
      <c r="G142" s="12" t="str">
        <f>IF(MemberOrgs_SortedTable[[#This Row],[Unique CFDA]] = "", "", IFERROR(MemberOrgs_SortedTable[[#This Row],[FY 2018 Total]]*MemberOrgs_SortedTable[[#This Row],[President % Change]], "No Budget Data"))</f>
        <v/>
      </c>
      <c r="H142" s="14" t="str">
        <f t="array" ref="H142">IF(ISNUMBER(MemberOrgs_SortedTable[[#This Row],[Unique CFDA]]), IFERROR(INDEX(BudgetAppropData[House % Change], MATCH(1,(MemberOrgs_SortedTable[[#This Row],[Unique CFDA]] = BudgetAppropData[CFDA])*(SelectBudgetYear = BudgetAppropData[Fiscal Year]), 0)), "No Budget Data"), "")</f>
        <v/>
      </c>
      <c r="I142" s="12" t="str">
        <f>IF(MemberOrgs_SortedTable[[#This Row],[Unique CFDA]] = "", "", IFERROR(MemberOrgs_SortedTable[[#This Row],[FY 2018 Total]]*MemberOrgs_SortedTable[[#This Row],[House % Change]], "No Budget Data"))</f>
        <v/>
      </c>
      <c r="K142" s="12" t="str">
        <f>IF(MemberOrgs_SortedTable[[#This Row],[Unique CFDA]] = "", "", IFERROR(MemberOrgs_SortedTable[[#This Row],[FY 2018 Total]]*MemberOrgs_SortedTable[[#This Row],[Senate Budget]], "No Budget Data"))</f>
        <v/>
      </c>
      <c r="L142" t="str">
        <f>IF(MemberOrgs_SortedTable[[#This Row],[Unique CFDA]] = "", "", IF(ISNUMBER(MemberOrgs_SortedTable[[#This Row],[President $ Change]]), RANK(MemberOrgs_SortedTable[[#This Row],[President $ Change]], $G$4:$G$227)+COUNTIF($G$4:G142, G142)-1, 0))</f>
        <v/>
      </c>
      <c r="M142" t="str">
        <f>IFERROR((IF(MemberOrgs_SortedTable[[#This Row],[Sort 1]] = 0, COUNTIF($L$4:L142, 0), "")+MAX(MemberOrgs_SortedTable[Sort 1])), "")</f>
        <v/>
      </c>
      <c r="N142" t="str">
        <f>IF(MemberOrgs_SortedTable[[#This Row],[Sort 1]]&gt;0, MemberOrgs_SortedTable[[#This Row],[Sort 1]], MemberOrgs_SortedTable[[#This Row],[Sort 2]])</f>
        <v/>
      </c>
    </row>
    <row r="143" spans="1:14" x14ac:dyDescent="0.25">
      <c r="A143" t="str">
        <f>IF(OR(MemberOrgControl!$B146 = "", MemberOrgControl!$B146 &lt;0), "", INDEX(MemberOrgsData[CFDA], MemberOrgControl!$B146))</f>
        <v/>
      </c>
      <c r="C143" t="str">
        <f>IFERROR(INDEX(AllCFDAs[All CFDAs], MATCH(0, INDEX(COUNTIF($C$3:C142, AllCFDAs[All CFDAs]),),0)), "")</f>
        <v/>
      </c>
      <c r="D143" t="str">
        <f t="array" ref="D143">IFERROR(INDEX(MemberOrgsData[FEDERALPROGRAMNAME], MATCH(1, (SelectMemberOrgs = MemberOrgsData[Auditee Name])*(MemberOrgs_SortedTable[[#This Row],[Unique CFDA]]= MemberOrgsData[CFDA]), 0)), "")</f>
        <v/>
      </c>
      <c r="E143" s="13" t="str">
        <f t="array" ref="E143">IFERROR(IF(MemberOrgs_SortedTable[[#This Row],[Unique CFDA]]&lt;&gt; "", SUMIFS(MemberOrgsData[AMOUNT], MemberOrgsData[Auditee Name], SelectMemberOrgs, MemberOrgsData[CFDA], MemberOrgs_SortedTable[[#This Row],[Unique CFDA]], MemberOrgsData[AUDITYEAR], SelectFiscalYear), ""), "")</f>
        <v/>
      </c>
      <c r="F143" s="14" t="str">
        <f t="array" ref="F143">IF(ISNUMBER(MemberOrgs_SortedTable[[#This Row],[Unique CFDA]]), IFERROR(INDEX(BudgetAppropData[President % Change], MATCH(1, (MemberOrgs_SortedTable[[#This Row],[Unique CFDA]] = BudgetAppropData[CFDA])*(SelectBudgetYear = BudgetAppropData[Fiscal Year]), 0)), "No Budget Data"), "")</f>
        <v/>
      </c>
      <c r="G143" s="12" t="str">
        <f>IF(MemberOrgs_SortedTable[[#This Row],[Unique CFDA]] = "", "", IFERROR(MemberOrgs_SortedTable[[#This Row],[FY 2018 Total]]*MemberOrgs_SortedTable[[#This Row],[President % Change]], "No Budget Data"))</f>
        <v/>
      </c>
      <c r="H143" s="14" t="str">
        <f t="array" ref="H143">IF(ISNUMBER(MemberOrgs_SortedTable[[#This Row],[Unique CFDA]]), IFERROR(INDEX(BudgetAppropData[House % Change], MATCH(1,(MemberOrgs_SortedTable[[#This Row],[Unique CFDA]] = BudgetAppropData[CFDA])*(SelectBudgetYear = BudgetAppropData[Fiscal Year]), 0)), "No Budget Data"), "")</f>
        <v/>
      </c>
      <c r="I143" s="12" t="str">
        <f>IF(MemberOrgs_SortedTable[[#This Row],[Unique CFDA]] = "", "", IFERROR(MemberOrgs_SortedTable[[#This Row],[FY 2018 Total]]*MemberOrgs_SortedTable[[#This Row],[House % Change]], "No Budget Data"))</f>
        <v/>
      </c>
      <c r="K143" s="12" t="str">
        <f>IF(MemberOrgs_SortedTable[[#This Row],[Unique CFDA]] = "", "", IFERROR(MemberOrgs_SortedTable[[#This Row],[FY 2018 Total]]*MemberOrgs_SortedTable[[#This Row],[Senate Budget]], "No Budget Data"))</f>
        <v/>
      </c>
      <c r="L143" t="str">
        <f>IF(MemberOrgs_SortedTable[[#This Row],[Unique CFDA]] = "", "", IF(ISNUMBER(MemberOrgs_SortedTable[[#This Row],[President $ Change]]), RANK(MemberOrgs_SortedTable[[#This Row],[President $ Change]], $G$4:$G$227)+COUNTIF($G$4:G143, G143)-1, 0))</f>
        <v/>
      </c>
      <c r="M143" t="str">
        <f>IFERROR((IF(MemberOrgs_SortedTable[[#This Row],[Sort 1]] = 0, COUNTIF($L$4:L143, 0), "")+MAX(MemberOrgs_SortedTable[Sort 1])), "")</f>
        <v/>
      </c>
      <c r="N143" t="str">
        <f>IF(MemberOrgs_SortedTable[[#This Row],[Sort 1]]&gt;0, MemberOrgs_SortedTable[[#This Row],[Sort 1]], MemberOrgs_SortedTable[[#This Row],[Sort 2]])</f>
        <v/>
      </c>
    </row>
    <row r="144" spans="1:14" x14ac:dyDescent="0.25">
      <c r="A144" t="str">
        <f>IF(OR(MemberOrgControl!$B147 = "", MemberOrgControl!$B147 &lt;0), "", INDEX(MemberOrgsData[CFDA], MemberOrgControl!$B147))</f>
        <v/>
      </c>
      <c r="C144" t="str">
        <f>IFERROR(INDEX(AllCFDAs[All CFDAs], MATCH(0, INDEX(COUNTIF($C$3:C143, AllCFDAs[All CFDAs]),),0)), "")</f>
        <v/>
      </c>
      <c r="D144" t="str">
        <f t="array" ref="D144">IFERROR(INDEX(MemberOrgsData[FEDERALPROGRAMNAME], MATCH(1, (SelectMemberOrgs = MemberOrgsData[Auditee Name])*(MemberOrgs_SortedTable[[#This Row],[Unique CFDA]]= MemberOrgsData[CFDA]), 0)), "")</f>
        <v/>
      </c>
      <c r="E144" s="13" t="str">
        <f t="array" ref="E144">IFERROR(IF(MemberOrgs_SortedTable[[#This Row],[Unique CFDA]]&lt;&gt; "", SUMIFS(MemberOrgsData[AMOUNT], MemberOrgsData[Auditee Name], SelectMemberOrgs, MemberOrgsData[CFDA], MemberOrgs_SortedTable[[#This Row],[Unique CFDA]], MemberOrgsData[AUDITYEAR], SelectFiscalYear), ""), "")</f>
        <v/>
      </c>
      <c r="F144" s="14" t="str">
        <f t="array" ref="F144">IF(ISNUMBER(MemberOrgs_SortedTable[[#This Row],[Unique CFDA]]), IFERROR(INDEX(BudgetAppropData[President % Change], MATCH(1, (MemberOrgs_SortedTable[[#This Row],[Unique CFDA]] = BudgetAppropData[CFDA])*(SelectBudgetYear = BudgetAppropData[Fiscal Year]), 0)), "No Budget Data"), "")</f>
        <v/>
      </c>
      <c r="G144" s="12" t="str">
        <f>IF(MemberOrgs_SortedTable[[#This Row],[Unique CFDA]] = "", "", IFERROR(MemberOrgs_SortedTable[[#This Row],[FY 2018 Total]]*MemberOrgs_SortedTable[[#This Row],[President % Change]], "No Budget Data"))</f>
        <v/>
      </c>
      <c r="H144" s="14" t="str">
        <f t="array" ref="H144">IF(ISNUMBER(MemberOrgs_SortedTable[[#This Row],[Unique CFDA]]), IFERROR(INDEX(BudgetAppropData[House % Change], MATCH(1,(MemberOrgs_SortedTable[[#This Row],[Unique CFDA]] = BudgetAppropData[CFDA])*(SelectBudgetYear = BudgetAppropData[Fiscal Year]), 0)), "No Budget Data"), "")</f>
        <v/>
      </c>
      <c r="I144" s="12" t="str">
        <f>IF(MemberOrgs_SortedTable[[#This Row],[Unique CFDA]] = "", "", IFERROR(MemberOrgs_SortedTable[[#This Row],[FY 2018 Total]]*MemberOrgs_SortedTable[[#This Row],[House % Change]], "No Budget Data"))</f>
        <v/>
      </c>
      <c r="K144" s="12" t="str">
        <f>IF(MemberOrgs_SortedTable[[#This Row],[Unique CFDA]] = "", "", IFERROR(MemberOrgs_SortedTable[[#This Row],[FY 2018 Total]]*MemberOrgs_SortedTable[[#This Row],[Senate Budget]], "No Budget Data"))</f>
        <v/>
      </c>
      <c r="L144" t="str">
        <f>IF(MemberOrgs_SortedTable[[#This Row],[Unique CFDA]] = "", "", IF(ISNUMBER(MemberOrgs_SortedTable[[#This Row],[President $ Change]]), RANK(MemberOrgs_SortedTable[[#This Row],[President $ Change]], $G$4:$G$227)+COUNTIF($G$4:G144, G144)-1, 0))</f>
        <v/>
      </c>
      <c r="M144" t="str">
        <f>IFERROR((IF(MemberOrgs_SortedTable[[#This Row],[Sort 1]] = 0, COUNTIF($L$4:L144, 0), "")+MAX(MemberOrgs_SortedTable[Sort 1])), "")</f>
        <v/>
      </c>
      <c r="N144" t="str">
        <f>IF(MemberOrgs_SortedTable[[#This Row],[Sort 1]]&gt;0, MemberOrgs_SortedTable[[#This Row],[Sort 1]], MemberOrgs_SortedTable[[#This Row],[Sort 2]])</f>
        <v/>
      </c>
    </row>
    <row r="145" spans="1:14" x14ac:dyDescent="0.25">
      <c r="A145" t="str">
        <f>IF(OR(MemberOrgControl!$B148 = "", MemberOrgControl!$B148 &lt;0), "", INDEX(MemberOrgsData[CFDA], MemberOrgControl!$B148))</f>
        <v/>
      </c>
      <c r="C145" t="str">
        <f>IFERROR(INDEX(AllCFDAs[All CFDAs], MATCH(0, INDEX(COUNTIF($C$3:C144, AllCFDAs[All CFDAs]),),0)), "")</f>
        <v/>
      </c>
      <c r="D145" t="str">
        <f t="array" ref="D145">IFERROR(INDEX(MemberOrgsData[FEDERALPROGRAMNAME], MATCH(1, (SelectMemberOrgs = MemberOrgsData[Auditee Name])*(MemberOrgs_SortedTable[[#This Row],[Unique CFDA]]= MemberOrgsData[CFDA]), 0)), "")</f>
        <v/>
      </c>
      <c r="E145" s="13" t="str">
        <f t="array" ref="E145">IFERROR(IF(MemberOrgs_SortedTable[[#This Row],[Unique CFDA]]&lt;&gt; "", SUMIFS(MemberOrgsData[AMOUNT], MemberOrgsData[Auditee Name], SelectMemberOrgs, MemberOrgsData[CFDA], MemberOrgs_SortedTable[[#This Row],[Unique CFDA]], MemberOrgsData[AUDITYEAR], SelectFiscalYear), ""), "")</f>
        <v/>
      </c>
      <c r="F145" s="14" t="str">
        <f t="array" ref="F145">IF(ISNUMBER(MemberOrgs_SortedTable[[#This Row],[Unique CFDA]]), IFERROR(INDEX(BudgetAppropData[President % Change], MATCH(1, (MemberOrgs_SortedTable[[#This Row],[Unique CFDA]] = BudgetAppropData[CFDA])*(SelectBudgetYear = BudgetAppropData[Fiscal Year]), 0)), "No Budget Data"), "")</f>
        <v/>
      </c>
      <c r="G145" s="12" t="str">
        <f>IF(MemberOrgs_SortedTable[[#This Row],[Unique CFDA]] = "", "", IFERROR(MemberOrgs_SortedTable[[#This Row],[FY 2018 Total]]*MemberOrgs_SortedTable[[#This Row],[President % Change]], "No Budget Data"))</f>
        <v/>
      </c>
      <c r="H145" s="14" t="str">
        <f t="array" ref="H145">IF(ISNUMBER(MemberOrgs_SortedTable[[#This Row],[Unique CFDA]]), IFERROR(INDEX(BudgetAppropData[House % Change], MATCH(1,(MemberOrgs_SortedTable[[#This Row],[Unique CFDA]] = BudgetAppropData[CFDA])*(SelectBudgetYear = BudgetAppropData[Fiscal Year]), 0)), "No Budget Data"), "")</f>
        <v/>
      </c>
      <c r="I145" s="12" t="str">
        <f>IF(MemberOrgs_SortedTable[[#This Row],[Unique CFDA]] = "", "", IFERROR(MemberOrgs_SortedTable[[#This Row],[FY 2018 Total]]*MemberOrgs_SortedTable[[#This Row],[House % Change]], "No Budget Data"))</f>
        <v/>
      </c>
      <c r="K145" s="12" t="str">
        <f>IF(MemberOrgs_SortedTable[[#This Row],[Unique CFDA]] = "", "", IFERROR(MemberOrgs_SortedTable[[#This Row],[FY 2018 Total]]*MemberOrgs_SortedTable[[#This Row],[Senate Budget]], "No Budget Data"))</f>
        <v/>
      </c>
      <c r="L145" t="str">
        <f>IF(MemberOrgs_SortedTable[[#This Row],[Unique CFDA]] = "", "", IF(ISNUMBER(MemberOrgs_SortedTable[[#This Row],[President $ Change]]), RANK(MemberOrgs_SortedTable[[#This Row],[President $ Change]], $G$4:$G$227)+COUNTIF($G$4:G145, G145)-1, 0))</f>
        <v/>
      </c>
      <c r="M145" t="str">
        <f>IFERROR((IF(MemberOrgs_SortedTable[[#This Row],[Sort 1]] = 0, COUNTIF($L$4:L145, 0), "")+MAX(MemberOrgs_SortedTable[Sort 1])), "")</f>
        <v/>
      </c>
      <c r="N145" t="str">
        <f>IF(MemberOrgs_SortedTable[[#This Row],[Sort 1]]&gt;0, MemberOrgs_SortedTable[[#This Row],[Sort 1]], MemberOrgs_SortedTable[[#This Row],[Sort 2]])</f>
        <v/>
      </c>
    </row>
    <row r="146" spans="1:14" x14ac:dyDescent="0.25">
      <c r="A146" t="str">
        <f>IF(OR(MemberOrgControl!$B149 = "", MemberOrgControl!$B149 &lt;0), "", INDEX(MemberOrgsData[CFDA], MemberOrgControl!$B149))</f>
        <v/>
      </c>
      <c r="C146" t="str">
        <f>IFERROR(INDEX(AllCFDAs[All CFDAs], MATCH(0, INDEX(COUNTIF($C$3:C145, AllCFDAs[All CFDAs]),),0)), "")</f>
        <v/>
      </c>
      <c r="D146" t="str">
        <f t="array" ref="D146">IFERROR(INDEX(MemberOrgsData[FEDERALPROGRAMNAME], MATCH(1, (SelectMemberOrgs = MemberOrgsData[Auditee Name])*(MemberOrgs_SortedTable[[#This Row],[Unique CFDA]]= MemberOrgsData[CFDA]), 0)), "")</f>
        <v/>
      </c>
      <c r="E146" s="13" t="str">
        <f t="array" ref="E146">IFERROR(IF(MemberOrgs_SortedTable[[#This Row],[Unique CFDA]]&lt;&gt; "", SUMIFS(MemberOrgsData[AMOUNT], MemberOrgsData[Auditee Name], SelectMemberOrgs, MemberOrgsData[CFDA], MemberOrgs_SortedTable[[#This Row],[Unique CFDA]], MemberOrgsData[AUDITYEAR], SelectFiscalYear), ""), "")</f>
        <v/>
      </c>
      <c r="F146" s="14" t="str">
        <f t="array" ref="F146">IF(ISNUMBER(MemberOrgs_SortedTable[[#This Row],[Unique CFDA]]), IFERROR(INDEX(BudgetAppropData[President % Change], MATCH(1, (MemberOrgs_SortedTable[[#This Row],[Unique CFDA]] = BudgetAppropData[CFDA])*(SelectBudgetYear = BudgetAppropData[Fiscal Year]), 0)), "No Budget Data"), "")</f>
        <v/>
      </c>
      <c r="G146" s="12" t="str">
        <f>IF(MemberOrgs_SortedTable[[#This Row],[Unique CFDA]] = "", "", IFERROR(MemberOrgs_SortedTable[[#This Row],[FY 2018 Total]]*MemberOrgs_SortedTable[[#This Row],[President % Change]], "No Budget Data"))</f>
        <v/>
      </c>
      <c r="H146" s="14" t="str">
        <f t="array" ref="H146">IF(ISNUMBER(MemberOrgs_SortedTable[[#This Row],[Unique CFDA]]), IFERROR(INDEX(BudgetAppropData[House % Change], MATCH(1,(MemberOrgs_SortedTable[[#This Row],[Unique CFDA]] = BudgetAppropData[CFDA])*(SelectBudgetYear = BudgetAppropData[Fiscal Year]), 0)), "No Budget Data"), "")</f>
        <v/>
      </c>
      <c r="I146" s="12" t="str">
        <f>IF(MemberOrgs_SortedTable[[#This Row],[Unique CFDA]] = "", "", IFERROR(MemberOrgs_SortedTable[[#This Row],[FY 2018 Total]]*MemberOrgs_SortedTable[[#This Row],[House % Change]], "No Budget Data"))</f>
        <v/>
      </c>
      <c r="K146" s="12" t="str">
        <f>IF(MemberOrgs_SortedTable[[#This Row],[Unique CFDA]] = "", "", IFERROR(MemberOrgs_SortedTable[[#This Row],[FY 2018 Total]]*MemberOrgs_SortedTable[[#This Row],[Senate Budget]], "No Budget Data"))</f>
        <v/>
      </c>
      <c r="L146" t="str">
        <f>IF(MemberOrgs_SortedTable[[#This Row],[Unique CFDA]] = "", "", IF(ISNUMBER(MemberOrgs_SortedTable[[#This Row],[President $ Change]]), RANK(MemberOrgs_SortedTable[[#This Row],[President $ Change]], $G$4:$G$227)+COUNTIF($G$4:G146, G146)-1, 0))</f>
        <v/>
      </c>
      <c r="M146" t="str">
        <f>IFERROR((IF(MemberOrgs_SortedTable[[#This Row],[Sort 1]] = 0, COUNTIF($L$4:L146, 0), "")+MAX(MemberOrgs_SortedTable[Sort 1])), "")</f>
        <v/>
      </c>
      <c r="N146" t="str">
        <f>IF(MemberOrgs_SortedTable[[#This Row],[Sort 1]]&gt;0, MemberOrgs_SortedTable[[#This Row],[Sort 1]], MemberOrgs_SortedTable[[#This Row],[Sort 2]])</f>
        <v/>
      </c>
    </row>
    <row r="147" spans="1:14" x14ac:dyDescent="0.25">
      <c r="A147" t="str">
        <f>IF(OR(MemberOrgControl!$B150 = "", MemberOrgControl!$B150 &lt;0), "", INDEX(MemberOrgsData[CFDA], MemberOrgControl!$B150))</f>
        <v/>
      </c>
      <c r="C147" t="str">
        <f>IFERROR(INDEX(AllCFDAs[All CFDAs], MATCH(0, INDEX(COUNTIF($C$3:C146, AllCFDAs[All CFDAs]),),0)), "")</f>
        <v/>
      </c>
      <c r="D147" t="str">
        <f t="array" ref="D147">IFERROR(INDEX(MemberOrgsData[FEDERALPROGRAMNAME], MATCH(1, (SelectMemberOrgs = MemberOrgsData[Auditee Name])*(MemberOrgs_SortedTable[[#This Row],[Unique CFDA]]= MemberOrgsData[CFDA]), 0)), "")</f>
        <v/>
      </c>
      <c r="E147" s="13" t="str">
        <f t="array" ref="E147">IFERROR(IF(MemberOrgs_SortedTable[[#This Row],[Unique CFDA]]&lt;&gt; "", SUMIFS(MemberOrgsData[AMOUNT], MemberOrgsData[Auditee Name], SelectMemberOrgs, MemberOrgsData[CFDA], MemberOrgs_SortedTable[[#This Row],[Unique CFDA]], MemberOrgsData[AUDITYEAR], SelectFiscalYear), ""), "")</f>
        <v/>
      </c>
      <c r="F147" s="14" t="str">
        <f t="array" ref="F147">IF(ISNUMBER(MemberOrgs_SortedTable[[#This Row],[Unique CFDA]]), IFERROR(INDEX(BudgetAppropData[President % Change], MATCH(1, (MemberOrgs_SortedTable[[#This Row],[Unique CFDA]] = BudgetAppropData[CFDA])*(SelectBudgetYear = BudgetAppropData[Fiscal Year]), 0)), "No Budget Data"), "")</f>
        <v/>
      </c>
      <c r="G147" s="12" t="str">
        <f>IF(MemberOrgs_SortedTable[[#This Row],[Unique CFDA]] = "", "", IFERROR(MemberOrgs_SortedTable[[#This Row],[FY 2018 Total]]*MemberOrgs_SortedTable[[#This Row],[President % Change]], "No Budget Data"))</f>
        <v/>
      </c>
      <c r="H147" s="14" t="str">
        <f t="array" ref="H147">IF(ISNUMBER(MemberOrgs_SortedTable[[#This Row],[Unique CFDA]]), IFERROR(INDEX(BudgetAppropData[House % Change], MATCH(1,(MemberOrgs_SortedTable[[#This Row],[Unique CFDA]] = BudgetAppropData[CFDA])*(SelectBudgetYear = BudgetAppropData[Fiscal Year]), 0)), "No Budget Data"), "")</f>
        <v/>
      </c>
      <c r="I147" s="12" t="str">
        <f>IF(MemberOrgs_SortedTable[[#This Row],[Unique CFDA]] = "", "", IFERROR(MemberOrgs_SortedTable[[#This Row],[FY 2018 Total]]*MemberOrgs_SortedTable[[#This Row],[House % Change]], "No Budget Data"))</f>
        <v/>
      </c>
      <c r="K147" s="12" t="str">
        <f>IF(MemberOrgs_SortedTable[[#This Row],[Unique CFDA]] = "", "", IFERROR(MemberOrgs_SortedTable[[#This Row],[FY 2018 Total]]*MemberOrgs_SortedTable[[#This Row],[Senate Budget]], "No Budget Data"))</f>
        <v/>
      </c>
      <c r="L147" t="str">
        <f>IF(MemberOrgs_SortedTable[[#This Row],[Unique CFDA]] = "", "", IF(ISNUMBER(MemberOrgs_SortedTable[[#This Row],[President $ Change]]), RANK(MemberOrgs_SortedTable[[#This Row],[President $ Change]], $G$4:$G$227)+COUNTIF($G$4:G147, G147)-1, 0))</f>
        <v/>
      </c>
      <c r="M147" t="str">
        <f>IFERROR((IF(MemberOrgs_SortedTable[[#This Row],[Sort 1]] = 0, COUNTIF($L$4:L147, 0), "")+MAX(MemberOrgs_SortedTable[Sort 1])), "")</f>
        <v/>
      </c>
      <c r="N147" t="str">
        <f>IF(MemberOrgs_SortedTable[[#This Row],[Sort 1]]&gt;0, MemberOrgs_SortedTable[[#This Row],[Sort 1]], MemberOrgs_SortedTable[[#This Row],[Sort 2]])</f>
        <v/>
      </c>
    </row>
    <row r="148" spans="1:14" x14ac:dyDescent="0.25">
      <c r="A148" t="str">
        <f>IF(OR(MemberOrgControl!$B151 = "", MemberOrgControl!$B151 &lt;0), "", INDEX(MemberOrgsData[CFDA], MemberOrgControl!$B151))</f>
        <v/>
      </c>
      <c r="C148" t="str">
        <f>IFERROR(INDEX(AllCFDAs[All CFDAs], MATCH(0, INDEX(COUNTIF($C$3:C147, AllCFDAs[All CFDAs]),),0)), "")</f>
        <v/>
      </c>
      <c r="D148" t="str">
        <f t="array" ref="D148">IFERROR(INDEX(MemberOrgsData[FEDERALPROGRAMNAME], MATCH(1, (SelectMemberOrgs = MemberOrgsData[Auditee Name])*(MemberOrgs_SortedTable[[#This Row],[Unique CFDA]]= MemberOrgsData[CFDA]), 0)), "")</f>
        <v/>
      </c>
      <c r="E148" s="13" t="str">
        <f t="array" ref="E148">IFERROR(IF(MemberOrgs_SortedTable[[#This Row],[Unique CFDA]]&lt;&gt; "", SUMIFS(MemberOrgsData[AMOUNT], MemberOrgsData[Auditee Name], SelectMemberOrgs, MemberOrgsData[CFDA], MemberOrgs_SortedTable[[#This Row],[Unique CFDA]], MemberOrgsData[AUDITYEAR], SelectFiscalYear), ""), "")</f>
        <v/>
      </c>
      <c r="F148" s="14" t="str">
        <f t="array" ref="F148">IF(ISNUMBER(MemberOrgs_SortedTable[[#This Row],[Unique CFDA]]), IFERROR(INDEX(BudgetAppropData[President % Change], MATCH(1, (MemberOrgs_SortedTable[[#This Row],[Unique CFDA]] = BudgetAppropData[CFDA])*(SelectBudgetYear = BudgetAppropData[Fiscal Year]), 0)), "No Budget Data"), "")</f>
        <v/>
      </c>
      <c r="G148" s="12" t="str">
        <f>IF(MemberOrgs_SortedTable[[#This Row],[Unique CFDA]] = "", "", IFERROR(MemberOrgs_SortedTable[[#This Row],[FY 2018 Total]]*MemberOrgs_SortedTable[[#This Row],[President % Change]], "No Budget Data"))</f>
        <v/>
      </c>
      <c r="H148" s="14" t="str">
        <f t="array" ref="H148">IF(ISNUMBER(MemberOrgs_SortedTable[[#This Row],[Unique CFDA]]), IFERROR(INDEX(BudgetAppropData[House % Change], MATCH(1,(MemberOrgs_SortedTable[[#This Row],[Unique CFDA]] = BudgetAppropData[CFDA])*(SelectBudgetYear = BudgetAppropData[Fiscal Year]), 0)), "No Budget Data"), "")</f>
        <v/>
      </c>
      <c r="I148" s="12" t="str">
        <f>IF(MemberOrgs_SortedTable[[#This Row],[Unique CFDA]] = "", "", IFERROR(MemberOrgs_SortedTable[[#This Row],[FY 2018 Total]]*MemberOrgs_SortedTable[[#This Row],[House % Change]], "No Budget Data"))</f>
        <v/>
      </c>
      <c r="K148" s="12" t="str">
        <f>IF(MemberOrgs_SortedTable[[#This Row],[Unique CFDA]] = "", "", IFERROR(MemberOrgs_SortedTable[[#This Row],[FY 2018 Total]]*MemberOrgs_SortedTable[[#This Row],[Senate Budget]], "No Budget Data"))</f>
        <v/>
      </c>
      <c r="L148" t="str">
        <f>IF(MemberOrgs_SortedTable[[#This Row],[Unique CFDA]] = "", "", IF(ISNUMBER(MemberOrgs_SortedTable[[#This Row],[President $ Change]]), RANK(MemberOrgs_SortedTable[[#This Row],[President $ Change]], $G$4:$G$227)+COUNTIF($G$4:G148, G148)-1, 0))</f>
        <v/>
      </c>
      <c r="M148" t="str">
        <f>IFERROR((IF(MemberOrgs_SortedTable[[#This Row],[Sort 1]] = 0, COUNTIF($L$4:L148, 0), "")+MAX(MemberOrgs_SortedTable[Sort 1])), "")</f>
        <v/>
      </c>
      <c r="N148" t="str">
        <f>IF(MemberOrgs_SortedTable[[#This Row],[Sort 1]]&gt;0, MemberOrgs_SortedTable[[#This Row],[Sort 1]], MemberOrgs_SortedTable[[#This Row],[Sort 2]])</f>
        <v/>
      </c>
    </row>
    <row r="149" spans="1:14" x14ac:dyDescent="0.25">
      <c r="A149" t="str">
        <f>IF(OR(MemberOrgControl!$B152 = "", MemberOrgControl!$B152 &lt;0), "", INDEX(MemberOrgsData[CFDA], MemberOrgControl!$B152))</f>
        <v/>
      </c>
      <c r="C149" t="str">
        <f>IFERROR(INDEX(AllCFDAs[All CFDAs], MATCH(0, INDEX(COUNTIF($C$3:C148, AllCFDAs[All CFDAs]),),0)), "")</f>
        <v/>
      </c>
      <c r="D149" t="str">
        <f t="array" ref="D149">IFERROR(INDEX(MemberOrgsData[FEDERALPROGRAMNAME], MATCH(1, (SelectMemberOrgs = MemberOrgsData[Auditee Name])*(MemberOrgs_SortedTable[[#This Row],[Unique CFDA]]= MemberOrgsData[CFDA]), 0)), "")</f>
        <v/>
      </c>
      <c r="E149" s="13" t="str">
        <f t="array" ref="E149">IFERROR(IF(MemberOrgs_SortedTable[[#This Row],[Unique CFDA]]&lt;&gt; "", SUMIFS(MemberOrgsData[AMOUNT], MemberOrgsData[Auditee Name], SelectMemberOrgs, MemberOrgsData[CFDA], MemberOrgs_SortedTable[[#This Row],[Unique CFDA]], MemberOrgsData[AUDITYEAR], SelectFiscalYear), ""), "")</f>
        <v/>
      </c>
      <c r="F149" s="14" t="str">
        <f t="array" ref="F149">IF(ISNUMBER(MemberOrgs_SortedTable[[#This Row],[Unique CFDA]]), IFERROR(INDEX(BudgetAppropData[President % Change], MATCH(1, (MemberOrgs_SortedTable[[#This Row],[Unique CFDA]] = BudgetAppropData[CFDA])*(SelectBudgetYear = BudgetAppropData[Fiscal Year]), 0)), "No Budget Data"), "")</f>
        <v/>
      </c>
      <c r="G149" s="12" t="str">
        <f>IF(MemberOrgs_SortedTable[[#This Row],[Unique CFDA]] = "", "", IFERROR(MemberOrgs_SortedTable[[#This Row],[FY 2018 Total]]*MemberOrgs_SortedTable[[#This Row],[President % Change]], "No Budget Data"))</f>
        <v/>
      </c>
      <c r="H149" s="14" t="str">
        <f t="array" ref="H149">IF(ISNUMBER(MemberOrgs_SortedTable[[#This Row],[Unique CFDA]]), IFERROR(INDEX(BudgetAppropData[House % Change], MATCH(1,(MemberOrgs_SortedTable[[#This Row],[Unique CFDA]] = BudgetAppropData[CFDA])*(SelectBudgetYear = BudgetAppropData[Fiscal Year]), 0)), "No Budget Data"), "")</f>
        <v/>
      </c>
      <c r="I149" s="12" t="str">
        <f>IF(MemberOrgs_SortedTable[[#This Row],[Unique CFDA]] = "", "", IFERROR(MemberOrgs_SortedTable[[#This Row],[FY 2018 Total]]*MemberOrgs_SortedTable[[#This Row],[House % Change]], "No Budget Data"))</f>
        <v/>
      </c>
      <c r="K149" s="12" t="str">
        <f>IF(MemberOrgs_SortedTable[[#This Row],[Unique CFDA]] = "", "", IFERROR(MemberOrgs_SortedTable[[#This Row],[FY 2018 Total]]*MemberOrgs_SortedTable[[#This Row],[Senate Budget]], "No Budget Data"))</f>
        <v/>
      </c>
      <c r="L149" t="str">
        <f>IF(MemberOrgs_SortedTable[[#This Row],[Unique CFDA]] = "", "", IF(ISNUMBER(MemberOrgs_SortedTable[[#This Row],[President $ Change]]), RANK(MemberOrgs_SortedTable[[#This Row],[President $ Change]], $G$4:$G$227)+COUNTIF($G$4:G149, G149)-1, 0))</f>
        <v/>
      </c>
      <c r="M149" t="str">
        <f>IFERROR((IF(MemberOrgs_SortedTable[[#This Row],[Sort 1]] = 0, COUNTIF($L$4:L149, 0), "")+MAX(MemberOrgs_SortedTable[Sort 1])), "")</f>
        <v/>
      </c>
      <c r="N149" t="str">
        <f>IF(MemberOrgs_SortedTable[[#This Row],[Sort 1]]&gt;0, MemberOrgs_SortedTable[[#This Row],[Sort 1]], MemberOrgs_SortedTable[[#This Row],[Sort 2]])</f>
        <v/>
      </c>
    </row>
    <row r="150" spans="1:14" x14ac:dyDescent="0.25">
      <c r="A150" t="str">
        <f>IF(OR(MemberOrgControl!$B153 = "", MemberOrgControl!$B153 &lt;0), "", INDEX(MemberOrgsData[CFDA], MemberOrgControl!$B153))</f>
        <v/>
      </c>
      <c r="C150" t="str">
        <f>IFERROR(INDEX(AllCFDAs[All CFDAs], MATCH(0, INDEX(COUNTIF($C$3:C149, AllCFDAs[All CFDAs]),),0)), "")</f>
        <v/>
      </c>
      <c r="D150" t="str">
        <f t="array" ref="D150">IFERROR(INDEX(MemberOrgsData[FEDERALPROGRAMNAME], MATCH(1, (SelectMemberOrgs = MemberOrgsData[Auditee Name])*(MemberOrgs_SortedTable[[#This Row],[Unique CFDA]]= MemberOrgsData[CFDA]), 0)), "")</f>
        <v/>
      </c>
      <c r="E150" s="13" t="str">
        <f t="array" ref="E150">IFERROR(IF(MemberOrgs_SortedTable[[#This Row],[Unique CFDA]]&lt;&gt; "", SUMIFS(MemberOrgsData[AMOUNT], MemberOrgsData[Auditee Name], SelectMemberOrgs, MemberOrgsData[CFDA], MemberOrgs_SortedTable[[#This Row],[Unique CFDA]], MemberOrgsData[AUDITYEAR], SelectFiscalYear), ""), "")</f>
        <v/>
      </c>
      <c r="F150" s="14" t="str">
        <f t="array" ref="F150">IF(ISNUMBER(MemberOrgs_SortedTable[[#This Row],[Unique CFDA]]), IFERROR(INDEX(BudgetAppropData[President % Change], MATCH(1, (MemberOrgs_SortedTable[[#This Row],[Unique CFDA]] = BudgetAppropData[CFDA])*(SelectBudgetYear = BudgetAppropData[Fiscal Year]), 0)), "No Budget Data"), "")</f>
        <v/>
      </c>
      <c r="G150" s="12" t="str">
        <f>IF(MemberOrgs_SortedTable[[#This Row],[Unique CFDA]] = "", "", IFERROR(MemberOrgs_SortedTable[[#This Row],[FY 2018 Total]]*MemberOrgs_SortedTable[[#This Row],[President % Change]], "No Budget Data"))</f>
        <v/>
      </c>
      <c r="H150" s="14" t="str">
        <f t="array" ref="H150">IF(ISNUMBER(MemberOrgs_SortedTable[[#This Row],[Unique CFDA]]), IFERROR(INDEX(BudgetAppropData[House % Change], MATCH(1,(MemberOrgs_SortedTable[[#This Row],[Unique CFDA]] = BudgetAppropData[CFDA])*(SelectBudgetYear = BudgetAppropData[Fiscal Year]), 0)), "No Budget Data"), "")</f>
        <v/>
      </c>
      <c r="I150" s="12" t="str">
        <f>IF(MemberOrgs_SortedTable[[#This Row],[Unique CFDA]] = "", "", IFERROR(MemberOrgs_SortedTable[[#This Row],[FY 2018 Total]]*MemberOrgs_SortedTable[[#This Row],[House % Change]], "No Budget Data"))</f>
        <v/>
      </c>
      <c r="K150" s="12" t="str">
        <f>IF(MemberOrgs_SortedTable[[#This Row],[Unique CFDA]] = "", "", IFERROR(MemberOrgs_SortedTable[[#This Row],[FY 2018 Total]]*MemberOrgs_SortedTable[[#This Row],[Senate Budget]], "No Budget Data"))</f>
        <v/>
      </c>
      <c r="L150" t="str">
        <f>IF(MemberOrgs_SortedTable[[#This Row],[Unique CFDA]] = "", "", IF(ISNUMBER(MemberOrgs_SortedTable[[#This Row],[President $ Change]]), RANK(MemberOrgs_SortedTable[[#This Row],[President $ Change]], $G$4:$G$227)+COUNTIF($G$4:G150, G150)-1, 0))</f>
        <v/>
      </c>
      <c r="M150" t="str">
        <f>IFERROR((IF(MemberOrgs_SortedTable[[#This Row],[Sort 1]] = 0, COUNTIF($L$4:L150, 0), "")+MAX(MemberOrgs_SortedTable[Sort 1])), "")</f>
        <v/>
      </c>
      <c r="N150" t="str">
        <f>IF(MemberOrgs_SortedTable[[#This Row],[Sort 1]]&gt;0, MemberOrgs_SortedTable[[#This Row],[Sort 1]], MemberOrgs_SortedTable[[#This Row],[Sort 2]])</f>
        <v/>
      </c>
    </row>
    <row r="151" spans="1:14" x14ac:dyDescent="0.25">
      <c r="A151" t="str">
        <f>IF(OR(MemberOrgControl!$B154 = "", MemberOrgControl!$B154 &lt;0), "", INDEX(MemberOrgsData[CFDA], MemberOrgControl!$B154))</f>
        <v/>
      </c>
      <c r="C151" t="str">
        <f>IFERROR(INDEX(AllCFDAs[All CFDAs], MATCH(0, INDEX(COUNTIF($C$3:C150, AllCFDAs[All CFDAs]),),0)), "")</f>
        <v/>
      </c>
      <c r="D151" t="str">
        <f t="array" ref="D151">IFERROR(INDEX(MemberOrgsData[FEDERALPROGRAMNAME], MATCH(1, (SelectMemberOrgs = MemberOrgsData[Auditee Name])*(MemberOrgs_SortedTable[[#This Row],[Unique CFDA]]= MemberOrgsData[CFDA]), 0)), "")</f>
        <v/>
      </c>
      <c r="E151" s="13" t="str">
        <f t="array" ref="E151">IFERROR(IF(MemberOrgs_SortedTable[[#This Row],[Unique CFDA]]&lt;&gt; "", SUMIFS(MemberOrgsData[AMOUNT], MemberOrgsData[Auditee Name], SelectMemberOrgs, MemberOrgsData[CFDA], MemberOrgs_SortedTable[[#This Row],[Unique CFDA]], MemberOrgsData[AUDITYEAR], SelectFiscalYear), ""), "")</f>
        <v/>
      </c>
      <c r="F151" s="14" t="str">
        <f t="array" ref="F151">IF(ISNUMBER(MemberOrgs_SortedTable[[#This Row],[Unique CFDA]]), IFERROR(INDEX(BudgetAppropData[President % Change], MATCH(1, (MemberOrgs_SortedTable[[#This Row],[Unique CFDA]] = BudgetAppropData[CFDA])*(SelectBudgetYear = BudgetAppropData[Fiscal Year]), 0)), "No Budget Data"), "")</f>
        <v/>
      </c>
      <c r="G151" s="12" t="str">
        <f>IF(MemberOrgs_SortedTable[[#This Row],[Unique CFDA]] = "", "", IFERROR(MemberOrgs_SortedTable[[#This Row],[FY 2018 Total]]*MemberOrgs_SortedTable[[#This Row],[President % Change]], "No Budget Data"))</f>
        <v/>
      </c>
      <c r="H151" s="14" t="str">
        <f t="array" ref="H151">IF(ISNUMBER(MemberOrgs_SortedTable[[#This Row],[Unique CFDA]]), IFERROR(INDEX(BudgetAppropData[House % Change], MATCH(1,(MemberOrgs_SortedTable[[#This Row],[Unique CFDA]] = BudgetAppropData[CFDA])*(SelectBudgetYear = BudgetAppropData[Fiscal Year]), 0)), "No Budget Data"), "")</f>
        <v/>
      </c>
      <c r="I151" s="12" t="str">
        <f>IF(MemberOrgs_SortedTable[[#This Row],[Unique CFDA]] = "", "", IFERROR(MemberOrgs_SortedTable[[#This Row],[FY 2018 Total]]*MemberOrgs_SortedTable[[#This Row],[House % Change]], "No Budget Data"))</f>
        <v/>
      </c>
      <c r="K151" s="12" t="str">
        <f>IF(MemberOrgs_SortedTable[[#This Row],[Unique CFDA]] = "", "", IFERROR(MemberOrgs_SortedTable[[#This Row],[FY 2018 Total]]*MemberOrgs_SortedTable[[#This Row],[Senate Budget]], "No Budget Data"))</f>
        <v/>
      </c>
      <c r="L151" t="str">
        <f>IF(MemberOrgs_SortedTable[[#This Row],[Unique CFDA]] = "", "", IF(ISNUMBER(MemberOrgs_SortedTable[[#This Row],[President $ Change]]), RANK(MemberOrgs_SortedTable[[#This Row],[President $ Change]], $G$4:$G$227)+COUNTIF($G$4:G151, G151)-1, 0))</f>
        <v/>
      </c>
      <c r="M151" t="str">
        <f>IFERROR((IF(MemberOrgs_SortedTable[[#This Row],[Sort 1]] = 0, COUNTIF($L$4:L151, 0), "")+MAX(MemberOrgs_SortedTable[Sort 1])), "")</f>
        <v/>
      </c>
      <c r="N151" t="str">
        <f>IF(MemberOrgs_SortedTable[[#This Row],[Sort 1]]&gt;0, MemberOrgs_SortedTable[[#This Row],[Sort 1]], MemberOrgs_SortedTable[[#This Row],[Sort 2]])</f>
        <v/>
      </c>
    </row>
    <row r="152" spans="1:14" x14ac:dyDescent="0.25">
      <c r="A152" t="str">
        <f>IF(OR(MemberOrgControl!$B155 = "", MemberOrgControl!$B155 &lt;0), "", INDEX(MemberOrgsData[CFDA], MemberOrgControl!$B155))</f>
        <v/>
      </c>
      <c r="C152" t="str">
        <f>IFERROR(INDEX(AllCFDAs[All CFDAs], MATCH(0, INDEX(COUNTIF($C$3:C151, AllCFDAs[All CFDAs]),),0)), "")</f>
        <v/>
      </c>
      <c r="D152" t="str">
        <f t="array" ref="D152">IFERROR(INDEX(MemberOrgsData[FEDERALPROGRAMNAME], MATCH(1, (SelectMemberOrgs = MemberOrgsData[Auditee Name])*(MemberOrgs_SortedTable[[#This Row],[Unique CFDA]]= MemberOrgsData[CFDA]), 0)), "")</f>
        <v/>
      </c>
      <c r="E152" s="13" t="str">
        <f t="array" ref="E152">IFERROR(IF(MemberOrgs_SortedTable[[#This Row],[Unique CFDA]]&lt;&gt; "", SUMIFS(MemberOrgsData[AMOUNT], MemberOrgsData[Auditee Name], SelectMemberOrgs, MemberOrgsData[CFDA], MemberOrgs_SortedTable[[#This Row],[Unique CFDA]], MemberOrgsData[AUDITYEAR], SelectFiscalYear), ""), "")</f>
        <v/>
      </c>
      <c r="F152" s="14" t="str">
        <f t="array" ref="F152">IF(ISNUMBER(MemberOrgs_SortedTable[[#This Row],[Unique CFDA]]), IFERROR(INDEX(BudgetAppropData[President % Change], MATCH(1, (MemberOrgs_SortedTable[[#This Row],[Unique CFDA]] = BudgetAppropData[CFDA])*(SelectBudgetYear = BudgetAppropData[Fiscal Year]), 0)), "No Budget Data"), "")</f>
        <v/>
      </c>
      <c r="G152" s="12" t="str">
        <f>IF(MemberOrgs_SortedTable[[#This Row],[Unique CFDA]] = "", "", IFERROR(MemberOrgs_SortedTable[[#This Row],[FY 2018 Total]]*MemberOrgs_SortedTable[[#This Row],[President % Change]], "No Budget Data"))</f>
        <v/>
      </c>
      <c r="H152" s="14" t="str">
        <f t="array" ref="H152">IF(ISNUMBER(MemberOrgs_SortedTable[[#This Row],[Unique CFDA]]), IFERROR(INDEX(BudgetAppropData[House % Change], MATCH(1,(MemberOrgs_SortedTable[[#This Row],[Unique CFDA]] = BudgetAppropData[CFDA])*(SelectBudgetYear = BudgetAppropData[Fiscal Year]), 0)), "No Budget Data"), "")</f>
        <v/>
      </c>
      <c r="I152" s="12" t="str">
        <f>IF(MemberOrgs_SortedTable[[#This Row],[Unique CFDA]] = "", "", IFERROR(MemberOrgs_SortedTable[[#This Row],[FY 2018 Total]]*MemberOrgs_SortedTable[[#This Row],[House % Change]], "No Budget Data"))</f>
        <v/>
      </c>
      <c r="K152" s="12" t="str">
        <f>IF(MemberOrgs_SortedTable[[#This Row],[Unique CFDA]] = "", "", IFERROR(MemberOrgs_SortedTable[[#This Row],[FY 2018 Total]]*MemberOrgs_SortedTable[[#This Row],[Senate Budget]], "No Budget Data"))</f>
        <v/>
      </c>
      <c r="L152" t="str">
        <f>IF(MemberOrgs_SortedTable[[#This Row],[Unique CFDA]] = "", "", IF(ISNUMBER(MemberOrgs_SortedTable[[#This Row],[President $ Change]]), RANK(MemberOrgs_SortedTable[[#This Row],[President $ Change]], $G$4:$G$227)+COUNTIF($G$4:G152, G152)-1, 0))</f>
        <v/>
      </c>
      <c r="M152" t="str">
        <f>IFERROR((IF(MemberOrgs_SortedTable[[#This Row],[Sort 1]] = 0, COUNTIF($L$4:L152, 0), "")+MAX(MemberOrgs_SortedTable[Sort 1])), "")</f>
        <v/>
      </c>
      <c r="N152" t="str">
        <f>IF(MemberOrgs_SortedTable[[#This Row],[Sort 1]]&gt;0, MemberOrgs_SortedTable[[#This Row],[Sort 1]], MemberOrgs_SortedTable[[#This Row],[Sort 2]])</f>
        <v/>
      </c>
    </row>
    <row r="153" spans="1:14" x14ac:dyDescent="0.25">
      <c r="A153" t="str">
        <f>IF(OR(MemberOrgControl!$B156 = "", MemberOrgControl!$B156 &lt;0), "", INDEX(MemberOrgsData[CFDA], MemberOrgControl!$B156))</f>
        <v/>
      </c>
      <c r="C153" t="str">
        <f>IFERROR(INDEX(AllCFDAs[All CFDAs], MATCH(0, INDEX(COUNTIF($C$3:C152, AllCFDAs[All CFDAs]),),0)), "")</f>
        <v/>
      </c>
      <c r="D153" t="str">
        <f t="array" ref="D153">IFERROR(INDEX(MemberOrgsData[FEDERALPROGRAMNAME], MATCH(1, (SelectMemberOrgs = MemberOrgsData[Auditee Name])*(MemberOrgs_SortedTable[[#This Row],[Unique CFDA]]= MemberOrgsData[CFDA]), 0)), "")</f>
        <v/>
      </c>
      <c r="E153" s="13" t="str">
        <f t="array" ref="E153">IFERROR(IF(MemberOrgs_SortedTable[[#This Row],[Unique CFDA]]&lt;&gt; "", SUMIFS(MemberOrgsData[AMOUNT], MemberOrgsData[Auditee Name], SelectMemberOrgs, MemberOrgsData[CFDA], MemberOrgs_SortedTable[[#This Row],[Unique CFDA]], MemberOrgsData[AUDITYEAR], SelectFiscalYear), ""), "")</f>
        <v/>
      </c>
      <c r="F153" s="14" t="str">
        <f t="array" ref="F153">IF(ISNUMBER(MemberOrgs_SortedTable[[#This Row],[Unique CFDA]]), IFERROR(INDEX(BudgetAppropData[President % Change], MATCH(1, (MemberOrgs_SortedTable[[#This Row],[Unique CFDA]] = BudgetAppropData[CFDA])*(SelectBudgetYear = BudgetAppropData[Fiscal Year]), 0)), "No Budget Data"), "")</f>
        <v/>
      </c>
      <c r="G153" s="12" t="str">
        <f>IF(MemberOrgs_SortedTable[[#This Row],[Unique CFDA]] = "", "", IFERROR(MemberOrgs_SortedTable[[#This Row],[FY 2018 Total]]*MemberOrgs_SortedTable[[#This Row],[President % Change]], "No Budget Data"))</f>
        <v/>
      </c>
      <c r="H153" s="14" t="str">
        <f t="array" ref="H153">IF(ISNUMBER(MemberOrgs_SortedTable[[#This Row],[Unique CFDA]]), IFERROR(INDEX(BudgetAppropData[House % Change], MATCH(1,(MemberOrgs_SortedTable[[#This Row],[Unique CFDA]] = BudgetAppropData[CFDA])*(SelectBudgetYear = BudgetAppropData[Fiscal Year]), 0)), "No Budget Data"), "")</f>
        <v/>
      </c>
      <c r="I153" s="12" t="str">
        <f>IF(MemberOrgs_SortedTable[[#This Row],[Unique CFDA]] = "", "", IFERROR(MemberOrgs_SortedTable[[#This Row],[FY 2018 Total]]*MemberOrgs_SortedTable[[#This Row],[House % Change]], "No Budget Data"))</f>
        <v/>
      </c>
      <c r="K153" s="12" t="str">
        <f>IF(MemberOrgs_SortedTable[[#This Row],[Unique CFDA]] = "", "", IFERROR(MemberOrgs_SortedTable[[#This Row],[FY 2018 Total]]*MemberOrgs_SortedTable[[#This Row],[Senate Budget]], "No Budget Data"))</f>
        <v/>
      </c>
      <c r="L153" t="str">
        <f>IF(MemberOrgs_SortedTable[[#This Row],[Unique CFDA]] = "", "", IF(ISNUMBER(MemberOrgs_SortedTable[[#This Row],[President $ Change]]), RANK(MemberOrgs_SortedTable[[#This Row],[President $ Change]], $G$4:$G$227)+COUNTIF($G$4:G153, G153)-1, 0))</f>
        <v/>
      </c>
      <c r="M153" t="str">
        <f>IFERROR((IF(MemberOrgs_SortedTable[[#This Row],[Sort 1]] = 0, COUNTIF($L$4:L153, 0), "")+MAX(MemberOrgs_SortedTable[Sort 1])), "")</f>
        <v/>
      </c>
      <c r="N153" t="str">
        <f>IF(MemberOrgs_SortedTable[[#This Row],[Sort 1]]&gt;0, MemberOrgs_SortedTable[[#This Row],[Sort 1]], MemberOrgs_SortedTable[[#This Row],[Sort 2]])</f>
        <v/>
      </c>
    </row>
    <row r="154" spans="1:14" x14ac:dyDescent="0.25">
      <c r="A154" t="str">
        <f>IF(OR(MemberOrgControl!$B157 = "", MemberOrgControl!$B157 &lt;0), "", INDEX(MemberOrgsData[CFDA], MemberOrgControl!$B157))</f>
        <v/>
      </c>
      <c r="C154" t="str">
        <f>IFERROR(INDEX(AllCFDAs[All CFDAs], MATCH(0, INDEX(COUNTIF($C$3:C153, AllCFDAs[All CFDAs]),),0)), "")</f>
        <v/>
      </c>
      <c r="D154" t="str">
        <f t="array" ref="D154">IFERROR(INDEX(MemberOrgsData[FEDERALPROGRAMNAME], MATCH(1, (SelectMemberOrgs = MemberOrgsData[Auditee Name])*(MemberOrgs_SortedTable[[#This Row],[Unique CFDA]]= MemberOrgsData[CFDA]), 0)), "")</f>
        <v/>
      </c>
      <c r="E154" s="13" t="str">
        <f t="array" ref="E154">IFERROR(IF(MemberOrgs_SortedTable[[#This Row],[Unique CFDA]]&lt;&gt; "", SUMIFS(MemberOrgsData[AMOUNT], MemberOrgsData[Auditee Name], SelectMemberOrgs, MemberOrgsData[CFDA], MemberOrgs_SortedTable[[#This Row],[Unique CFDA]], MemberOrgsData[AUDITYEAR], SelectFiscalYear), ""), "")</f>
        <v/>
      </c>
      <c r="F154" s="14" t="str">
        <f t="array" ref="F154">IF(ISNUMBER(MemberOrgs_SortedTable[[#This Row],[Unique CFDA]]), IFERROR(INDEX(BudgetAppropData[President % Change], MATCH(1, (MemberOrgs_SortedTable[[#This Row],[Unique CFDA]] = BudgetAppropData[CFDA])*(SelectBudgetYear = BudgetAppropData[Fiscal Year]), 0)), "No Budget Data"), "")</f>
        <v/>
      </c>
      <c r="G154" s="12" t="str">
        <f>IF(MemberOrgs_SortedTable[[#This Row],[Unique CFDA]] = "", "", IFERROR(MemberOrgs_SortedTable[[#This Row],[FY 2018 Total]]*MemberOrgs_SortedTable[[#This Row],[President % Change]], "No Budget Data"))</f>
        <v/>
      </c>
      <c r="H154" s="14" t="str">
        <f t="array" ref="H154">IF(ISNUMBER(MemberOrgs_SortedTable[[#This Row],[Unique CFDA]]), IFERROR(INDEX(BudgetAppropData[House % Change], MATCH(1,(MemberOrgs_SortedTable[[#This Row],[Unique CFDA]] = BudgetAppropData[CFDA])*(SelectBudgetYear = BudgetAppropData[Fiscal Year]), 0)), "No Budget Data"), "")</f>
        <v/>
      </c>
      <c r="I154" s="12" t="str">
        <f>IF(MemberOrgs_SortedTable[[#This Row],[Unique CFDA]] = "", "", IFERROR(MemberOrgs_SortedTable[[#This Row],[FY 2018 Total]]*MemberOrgs_SortedTable[[#This Row],[House % Change]], "No Budget Data"))</f>
        <v/>
      </c>
      <c r="K154" s="12" t="str">
        <f>IF(MemberOrgs_SortedTable[[#This Row],[Unique CFDA]] = "", "", IFERROR(MemberOrgs_SortedTable[[#This Row],[FY 2018 Total]]*MemberOrgs_SortedTable[[#This Row],[Senate Budget]], "No Budget Data"))</f>
        <v/>
      </c>
      <c r="L154" t="str">
        <f>IF(MemberOrgs_SortedTable[[#This Row],[Unique CFDA]] = "", "", IF(ISNUMBER(MemberOrgs_SortedTable[[#This Row],[President $ Change]]), RANK(MemberOrgs_SortedTable[[#This Row],[President $ Change]], $G$4:$G$227)+COUNTIF($G$4:G154, G154)-1, 0))</f>
        <v/>
      </c>
      <c r="M154" t="str">
        <f>IFERROR((IF(MemberOrgs_SortedTable[[#This Row],[Sort 1]] = 0, COUNTIF($L$4:L154, 0), "")+MAX(MemberOrgs_SortedTable[Sort 1])), "")</f>
        <v/>
      </c>
      <c r="N154" t="str">
        <f>IF(MemberOrgs_SortedTable[[#This Row],[Sort 1]]&gt;0, MemberOrgs_SortedTable[[#This Row],[Sort 1]], MemberOrgs_SortedTable[[#This Row],[Sort 2]])</f>
        <v/>
      </c>
    </row>
    <row r="155" spans="1:14" x14ac:dyDescent="0.25">
      <c r="A155" t="str">
        <f>IF(OR(MemberOrgControl!$B158 = "", MemberOrgControl!$B158 &lt;0), "", INDEX(MemberOrgsData[CFDA], MemberOrgControl!$B158))</f>
        <v/>
      </c>
      <c r="C155" t="str">
        <f>IFERROR(INDEX(AllCFDAs[All CFDAs], MATCH(0, INDEX(COUNTIF($C$3:C154, AllCFDAs[All CFDAs]),),0)), "")</f>
        <v/>
      </c>
      <c r="D155" t="str">
        <f t="array" ref="D155">IFERROR(INDEX(MemberOrgsData[FEDERALPROGRAMNAME], MATCH(1, (SelectMemberOrgs = MemberOrgsData[Auditee Name])*(MemberOrgs_SortedTable[[#This Row],[Unique CFDA]]= MemberOrgsData[CFDA]), 0)), "")</f>
        <v/>
      </c>
      <c r="E155" s="13" t="str">
        <f t="array" ref="E155">IFERROR(IF(MemberOrgs_SortedTable[[#This Row],[Unique CFDA]]&lt;&gt; "", SUMIFS(MemberOrgsData[AMOUNT], MemberOrgsData[Auditee Name], SelectMemberOrgs, MemberOrgsData[CFDA], MemberOrgs_SortedTable[[#This Row],[Unique CFDA]], MemberOrgsData[AUDITYEAR], SelectFiscalYear), ""), "")</f>
        <v/>
      </c>
      <c r="F155" s="14" t="str">
        <f t="array" ref="F155">IF(ISNUMBER(MemberOrgs_SortedTable[[#This Row],[Unique CFDA]]), IFERROR(INDEX(BudgetAppropData[President % Change], MATCH(1, (MemberOrgs_SortedTable[[#This Row],[Unique CFDA]] = BudgetAppropData[CFDA])*(SelectBudgetYear = BudgetAppropData[Fiscal Year]), 0)), "No Budget Data"), "")</f>
        <v/>
      </c>
      <c r="G155" s="12" t="str">
        <f>IF(MemberOrgs_SortedTable[[#This Row],[Unique CFDA]] = "", "", IFERROR(MemberOrgs_SortedTable[[#This Row],[FY 2018 Total]]*MemberOrgs_SortedTable[[#This Row],[President % Change]], "No Budget Data"))</f>
        <v/>
      </c>
      <c r="H155" s="14" t="str">
        <f t="array" ref="H155">IF(ISNUMBER(MemberOrgs_SortedTable[[#This Row],[Unique CFDA]]), IFERROR(INDEX(BudgetAppropData[House % Change], MATCH(1,(MemberOrgs_SortedTable[[#This Row],[Unique CFDA]] = BudgetAppropData[CFDA])*(SelectBudgetYear = BudgetAppropData[Fiscal Year]), 0)), "No Budget Data"), "")</f>
        <v/>
      </c>
      <c r="I155" s="12" t="str">
        <f>IF(MemberOrgs_SortedTable[[#This Row],[Unique CFDA]] = "", "", IFERROR(MemberOrgs_SortedTable[[#This Row],[FY 2018 Total]]*MemberOrgs_SortedTable[[#This Row],[House % Change]], "No Budget Data"))</f>
        <v/>
      </c>
      <c r="K155" s="12" t="str">
        <f>IF(MemberOrgs_SortedTable[[#This Row],[Unique CFDA]] = "", "", IFERROR(MemberOrgs_SortedTable[[#This Row],[FY 2018 Total]]*MemberOrgs_SortedTable[[#This Row],[Senate Budget]], "No Budget Data"))</f>
        <v/>
      </c>
      <c r="L155" t="str">
        <f>IF(MemberOrgs_SortedTable[[#This Row],[Unique CFDA]] = "", "", IF(ISNUMBER(MemberOrgs_SortedTable[[#This Row],[President $ Change]]), RANK(MemberOrgs_SortedTable[[#This Row],[President $ Change]], $G$4:$G$227)+COUNTIF($G$4:G155, G155)-1, 0))</f>
        <v/>
      </c>
      <c r="M155" t="str">
        <f>IFERROR((IF(MemberOrgs_SortedTable[[#This Row],[Sort 1]] = 0, COUNTIF($L$4:L155, 0), "")+MAX(MemberOrgs_SortedTable[Sort 1])), "")</f>
        <v/>
      </c>
      <c r="N155" t="str">
        <f>IF(MemberOrgs_SortedTable[[#This Row],[Sort 1]]&gt;0, MemberOrgs_SortedTable[[#This Row],[Sort 1]], MemberOrgs_SortedTable[[#This Row],[Sort 2]])</f>
        <v/>
      </c>
    </row>
    <row r="156" spans="1:14" x14ac:dyDescent="0.25">
      <c r="A156" t="str">
        <f>IF(OR(MemberOrgControl!$B159 = "", MemberOrgControl!$B159 &lt;0), "", INDEX(MemberOrgsData[CFDA], MemberOrgControl!$B159))</f>
        <v/>
      </c>
      <c r="C156" t="str">
        <f>IFERROR(INDEX(AllCFDAs[All CFDAs], MATCH(0, INDEX(COUNTIF($C$3:C155, AllCFDAs[All CFDAs]),),0)), "")</f>
        <v/>
      </c>
      <c r="D156" t="str">
        <f t="array" ref="D156">IFERROR(INDEX(MemberOrgsData[FEDERALPROGRAMNAME], MATCH(1, (SelectMemberOrgs = MemberOrgsData[Auditee Name])*(MemberOrgs_SortedTable[[#This Row],[Unique CFDA]]= MemberOrgsData[CFDA]), 0)), "")</f>
        <v/>
      </c>
      <c r="E156" s="13" t="str">
        <f t="array" ref="E156">IFERROR(IF(MemberOrgs_SortedTable[[#This Row],[Unique CFDA]]&lt;&gt; "", SUMIFS(MemberOrgsData[AMOUNT], MemberOrgsData[Auditee Name], SelectMemberOrgs, MemberOrgsData[CFDA], MemberOrgs_SortedTable[[#This Row],[Unique CFDA]], MemberOrgsData[AUDITYEAR], SelectFiscalYear), ""), "")</f>
        <v/>
      </c>
      <c r="F156" s="14" t="str">
        <f t="array" ref="F156">IF(ISNUMBER(MemberOrgs_SortedTable[[#This Row],[Unique CFDA]]), IFERROR(INDEX(BudgetAppropData[President % Change], MATCH(1, (MemberOrgs_SortedTable[[#This Row],[Unique CFDA]] = BudgetAppropData[CFDA])*(SelectBudgetYear = BudgetAppropData[Fiscal Year]), 0)), "No Budget Data"), "")</f>
        <v/>
      </c>
      <c r="G156" s="12" t="str">
        <f>IF(MemberOrgs_SortedTable[[#This Row],[Unique CFDA]] = "", "", IFERROR(MemberOrgs_SortedTable[[#This Row],[FY 2018 Total]]*MemberOrgs_SortedTable[[#This Row],[President % Change]], "No Budget Data"))</f>
        <v/>
      </c>
      <c r="H156" s="14" t="str">
        <f t="array" ref="H156">IF(ISNUMBER(MemberOrgs_SortedTable[[#This Row],[Unique CFDA]]), IFERROR(INDEX(BudgetAppropData[House % Change], MATCH(1,(MemberOrgs_SortedTable[[#This Row],[Unique CFDA]] = BudgetAppropData[CFDA])*(SelectBudgetYear = BudgetAppropData[Fiscal Year]), 0)), "No Budget Data"), "")</f>
        <v/>
      </c>
      <c r="I156" s="12" t="str">
        <f>IF(MemberOrgs_SortedTable[[#This Row],[Unique CFDA]] = "", "", IFERROR(MemberOrgs_SortedTable[[#This Row],[FY 2018 Total]]*MemberOrgs_SortedTable[[#This Row],[House % Change]], "No Budget Data"))</f>
        <v/>
      </c>
      <c r="K156" s="12" t="str">
        <f>IF(MemberOrgs_SortedTable[[#This Row],[Unique CFDA]] = "", "", IFERROR(MemberOrgs_SortedTable[[#This Row],[FY 2018 Total]]*MemberOrgs_SortedTable[[#This Row],[Senate Budget]], "No Budget Data"))</f>
        <v/>
      </c>
      <c r="L156" t="str">
        <f>IF(MemberOrgs_SortedTable[[#This Row],[Unique CFDA]] = "", "", IF(ISNUMBER(MemberOrgs_SortedTable[[#This Row],[President $ Change]]), RANK(MemberOrgs_SortedTable[[#This Row],[President $ Change]], $G$4:$G$227)+COUNTIF($G$4:G156, G156)-1, 0))</f>
        <v/>
      </c>
      <c r="M156" t="str">
        <f>IFERROR((IF(MemberOrgs_SortedTable[[#This Row],[Sort 1]] = 0, COUNTIF($L$4:L156, 0), "")+MAX(MemberOrgs_SortedTable[Sort 1])), "")</f>
        <v/>
      </c>
      <c r="N156" t="str">
        <f>IF(MemberOrgs_SortedTable[[#This Row],[Sort 1]]&gt;0, MemberOrgs_SortedTable[[#This Row],[Sort 1]], MemberOrgs_SortedTable[[#This Row],[Sort 2]])</f>
        <v/>
      </c>
    </row>
    <row r="157" spans="1:14" x14ac:dyDescent="0.25">
      <c r="A157" t="str">
        <f>IF(OR(MemberOrgControl!$B160 = "", MemberOrgControl!$B160 &lt;0), "", INDEX(MemberOrgsData[CFDA], MemberOrgControl!$B160))</f>
        <v/>
      </c>
      <c r="C157" t="str">
        <f>IFERROR(INDEX(AllCFDAs[All CFDAs], MATCH(0, INDEX(COUNTIF($C$3:C156, AllCFDAs[All CFDAs]),),0)), "")</f>
        <v/>
      </c>
      <c r="D157" t="str">
        <f t="array" ref="D157">IFERROR(INDEX(MemberOrgsData[FEDERALPROGRAMNAME], MATCH(1, (SelectMemberOrgs = MemberOrgsData[Auditee Name])*(MemberOrgs_SortedTable[[#This Row],[Unique CFDA]]= MemberOrgsData[CFDA]), 0)), "")</f>
        <v/>
      </c>
      <c r="E157" s="13" t="str">
        <f t="array" ref="E157">IFERROR(IF(MemberOrgs_SortedTable[[#This Row],[Unique CFDA]]&lt;&gt; "", SUMIFS(MemberOrgsData[AMOUNT], MemberOrgsData[Auditee Name], SelectMemberOrgs, MemberOrgsData[CFDA], MemberOrgs_SortedTable[[#This Row],[Unique CFDA]], MemberOrgsData[AUDITYEAR], SelectFiscalYear), ""), "")</f>
        <v/>
      </c>
      <c r="F157" s="14" t="str">
        <f t="array" ref="F157">IF(ISNUMBER(MemberOrgs_SortedTable[[#This Row],[Unique CFDA]]), IFERROR(INDEX(BudgetAppropData[President % Change], MATCH(1, (MemberOrgs_SortedTable[[#This Row],[Unique CFDA]] = BudgetAppropData[CFDA])*(SelectBudgetYear = BudgetAppropData[Fiscal Year]), 0)), "No Budget Data"), "")</f>
        <v/>
      </c>
      <c r="G157" s="12" t="str">
        <f>IF(MemberOrgs_SortedTable[[#This Row],[Unique CFDA]] = "", "", IFERROR(MemberOrgs_SortedTable[[#This Row],[FY 2018 Total]]*MemberOrgs_SortedTable[[#This Row],[President % Change]], "No Budget Data"))</f>
        <v/>
      </c>
      <c r="H157" s="14" t="str">
        <f t="array" ref="H157">IF(ISNUMBER(MemberOrgs_SortedTable[[#This Row],[Unique CFDA]]), IFERROR(INDEX(BudgetAppropData[House % Change], MATCH(1,(MemberOrgs_SortedTable[[#This Row],[Unique CFDA]] = BudgetAppropData[CFDA])*(SelectBudgetYear = BudgetAppropData[Fiscal Year]), 0)), "No Budget Data"), "")</f>
        <v/>
      </c>
      <c r="I157" s="12" t="str">
        <f>IF(MemberOrgs_SortedTable[[#This Row],[Unique CFDA]] = "", "", IFERROR(MemberOrgs_SortedTable[[#This Row],[FY 2018 Total]]*MemberOrgs_SortedTable[[#This Row],[House % Change]], "No Budget Data"))</f>
        <v/>
      </c>
      <c r="K157" s="12" t="str">
        <f>IF(MemberOrgs_SortedTable[[#This Row],[Unique CFDA]] = "", "", IFERROR(MemberOrgs_SortedTable[[#This Row],[FY 2018 Total]]*MemberOrgs_SortedTable[[#This Row],[Senate Budget]], "No Budget Data"))</f>
        <v/>
      </c>
      <c r="L157" t="str">
        <f>IF(MemberOrgs_SortedTable[[#This Row],[Unique CFDA]] = "", "", IF(ISNUMBER(MemberOrgs_SortedTable[[#This Row],[President $ Change]]), RANK(MemberOrgs_SortedTable[[#This Row],[President $ Change]], $G$4:$G$227)+COUNTIF($G$4:G157, G157)-1, 0))</f>
        <v/>
      </c>
      <c r="M157" t="str">
        <f>IFERROR((IF(MemberOrgs_SortedTable[[#This Row],[Sort 1]] = 0, COUNTIF($L$4:L157, 0), "")+MAX(MemberOrgs_SortedTable[Sort 1])), "")</f>
        <v/>
      </c>
      <c r="N157" t="str">
        <f>IF(MemberOrgs_SortedTable[[#This Row],[Sort 1]]&gt;0, MemberOrgs_SortedTable[[#This Row],[Sort 1]], MemberOrgs_SortedTable[[#This Row],[Sort 2]])</f>
        <v/>
      </c>
    </row>
    <row r="158" spans="1:14" x14ac:dyDescent="0.25">
      <c r="A158" t="str">
        <f>IF(OR(MemberOrgControl!$B161 = "", MemberOrgControl!$B161 &lt;0), "", INDEX(MemberOrgsData[CFDA], MemberOrgControl!$B161))</f>
        <v/>
      </c>
      <c r="C158" t="str">
        <f>IFERROR(INDEX(AllCFDAs[All CFDAs], MATCH(0, INDEX(COUNTIF($C$3:C157, AllCFDAs[All CFDAs]),),0)), "")</f>
        <v/>
      </c>
      <c r="D158" t="str">
        <f t="array" ref="D158">IFERROR(INDEX(MemberOrgsData[FEDERALPROGRAMNAME], MATCH(1, (SelectMemberOrgs = MemberOrgsData[Auditee Name])*(MemberOrgs_SortedTable[[#This Row],[Unique CFDA]]= MemberOrgsData[CFDA]), 0)), "")</f>
        <v/>
      </c>
      <c r="E158" s="13" t="str">
        <f t="array" ref="E158">IFERROR(IF(MemberOrgs_SortedTable[[#This Row],[Unique CFDA]]&lt;&gt; "", SUMIFS(MemberOrgsData[AMOUNT], MemberOrgsData[Auditee Name], SelectMemberOrgs, MemberOrgsData[CFDA], MemberOrgs_SortedTable[[#This Row],[Unique CFDA]], MemberOrgsData[AUDITYEAR], SelectFiscalYear), ""), "")</f>
        <v/>
      </c>
      <c r="F158" s="14" t="str">
        <f t="array" ref="F158">IF(ISNUMBER(MemberOrgs_SortedTable[[#This Row],[Unique CFDA]]), IFERROR(INDEX(BudgetAppropData[President % Change], MATCH(1, (MemberOrgs_SortedTable[[#This Row],[Unique CFDA]] = BudgetAppropData[CFDA])*(SelectBudgetYear = BudgetAppropData[Fiscal Year]), 0)), "No Budget Data"), "")</f>
        <v/>
      </c>
      <c r="G158" s="12" t="str">
        <f>IF(MemberOrgs_SortedTable[[#This Row],[Unique CFDA]] = "", "", IFERROR(MemberOrgs_SortedTable[[#This Row],[FY 2018 Total]]*MemberOrgs_SortedTable[[#This Row],[President % Change]], "No Budget Data"))</f>
        <v/>
      </c>
      <c r="H158" s="14" t="str">
        <f t="array" ref="H158">IF(ISNUMBER(MemberOrgs_SortedTable[[#This Row],[Unique CFDA]]), IFERROR(INDEX(BudgetAppropData[House % Change], MATCH(1,(MemberOrgs_SortedTable[[#This Row],[Unique CFDA]] = BudgetAppropData[CFDA])*(SelectBudgetYear = BudgetAppropData[Fiscal Year]), 0)), "No Budget Data"), "")</f>
        <v/>
      </c>
      <c r="I158" s="12" t="str">
        <f>IF(MemberOrgs_SortedTable[[#This Row],[Unique CFDA]] = "", "", IFERROR(MemberOrgs_SortedTable[[#This Row],[FY 2018 Total]]*MemberOrgs_SortedTable[[#This Row],[House % Change]], "No Budget Data"))</f>
        <v/>
      </c>
      <c r="K158" s="12" t="str">
        <f>IF(MemberOrgs_SortedTable[[#This Row],[Unique CFDA]] = "", "", IFERROR(MemberOrgs_SortedTable[[#This Row],[FY 2018 Total]]*MemberOrgs_SortedTable[[#This Row],[Senate Budget]], "No Budget Data"))</f>
        <v/>
      </c>
      <c r="L158" t="str">
        <f>IF(MemberOrgs_SortedTable[[#This Row],[Unique CFDA]] = "", "", IF(ISNUMBER(MemberOrgs_SortedTable[[#This Row],[President $ Change]]), RANK(MemberOrgs_SortedTable[[#This Row],[President $ Change]], $G$4:$G$227)+COUNTIF($G$4:G158, G158)-1, 0))</f>
        <v/>
      </c>
      <c r="M158" t="str">
        <f>IFERROR((IF(MemberOrgs_SortedTable[[#This Row],[Sort 1]] = 0, COUNTIF($L$4:L158, 0), "")+MAX(MemberOrgs_SortedTable[Sort 1])), "")</f>
        <v/>
      </c>
      <c r="N158" t="str">
        <f>IF(MemberOrgs_SortedTable[[#This Row],[Sort 1]]&gt;0, MemberOrgs_SortedTable[[#This Row],[Sort 1]], MemberOrgs_SortedTable[[#This Row],[Sort 2]])</f>
        <v/>
      </c>
    </row>
    <row r="159" spans="1:14" x14ac:dyDescent="0.25">
      <c r="A159" t="str">
        <f>IF(OR(MemberOrgControl!$B162 = "", MemberOrgControl!$B162 &lt;0), "", INDEX(MemberOrgsData[CFDA], MemberOrgControl!$B162))</f>
        <v/>
      </c>
      <c r="C159" t="str">
        <f>IFERROR(INDEX(AllCFDAs[All CFDAs], MATCH(0, INDEX(COUNTIF($C$3:C158, AllCFDAs[All CFDAs]),),0)), "")</f>
        <v/>
      </c>
      <c r="D159" t="str">
        <f t="array" ref="D159">IFERROR(INDEX(MemberOrgsData[FEDERALPROGRAMNAME], MATCH(1, (SelectMemberOrgs = MemberOrgsData[Auditee Name])*(MemberOrgs_SortedTable[[#This Row],[Unique CFDA]]= MemberOrgsData[CFDA]), 0)), "")</f>
        <v/>
      </c>
      <c r="E159" s="13" t="str">
        <f t="array" ref="E159">IFERROR(IF(MemberOrgs_SortedTable[[#This Row],[Unique CFDA]]&lt;&gt; "", SUMIFS(MemberOrgsData[AMOUNT], MemberOrgsData[Auditee Name], SelectMemberOrgs, MemberOrgsData[CFDA], MemberOrgs_SortedTable[[#This Row],[Unique CFDA]], MemberOrgsData[AUDITYEAR], SelectFiscalYear), ""), "")</f>
        <v/>
      </c>
      <c r="F159" s="14" t="str">
        <f t="array" ref="F159">IF(ISNUMBER(MemberOrgs_SortedTable[[#This Row],[Unique CFDA]]), IFERROR(INDEX(BudgetAppropData[President % Change], MATCH(1, (MemberOrgs_SortedTable[[#This Row],[Unique CFDA]] = BudgetAppropData[CFDA])*(SelectBudgetYear = BudgetAppropData[Fiscal Year]), 0)), "No Budget Data"), "")</f>
        <v/>
      </c>
      <c r="G159" s="12" t="str">
        <f>IF(MemberOrgs_SortedTable[[#This Row],[Unique CFDA]] = "", "", IFERROR(MemberOrgs_SortedTable[[#This Row],[FY 2018 Total]]*MemberOrgs_SortedTable[[#This Row],[President % Change]], "No Budget Data"))</f>
        <v/>
      </c>
      <c r="H159" s="14" t="str">
        <f t="array" ref="H159">IF(ISNUMBER(MemberOrgs_SortedTable[[#This Row],[Unique CFDA]]), IFERROR(INDEX(BudgetAppropData[House % Change], MATCH(1,(MemberOrgs_SortedTable[[#This Row],[Unique CFDA]] = BudgetAppropData[CFDA])*(SelectBudgetYear = BudgetAppropData[Fiscal Year]), 0)), "No Budget Data"), "")</f>
        <v/>
      </c>
      <c r="I159" s="12" t="str">
        <f>IF(MemberOrgs_SortedTable[[#This Row],[Unique CFDA]] = "", "", IFERROR(MemberOrgs_SortedTable[[#This Row],[FY 2018 Total]]*MemberOrgs_SortedTable[[#This Row],[House % Change]], "No Budget Data"))</f>
        <v/>
      </c>
      <c r="K159" s="12" t="str">
        <f>IF(MemberOrgs_SortedTable[[#This Row],[Unique CFDA]] = "", "", IFERROR(MemberOrgs_SortedTable[[#This Row],[FY 2018 Total]]*MemberOrgs_SortedTable[[#This Row],[Senate Budget]], "No Budget Data"))</f>
        <v/>
      </c>
      <c r="L159" t="str">
        <f>IF(MemberOrgs_SortedTable[[#This Row],[Unique CFDA]] = "", "", IF(ISNUMBER(MemberOrgs_SortedTable[[#This Row],[President $ Change]]), RANK(MemberOrgs_SortedTable[[#This Row],[President $ Change]], $G$4:$G$227)+COUNTIF($G$4:G159, G159)-1, 0))</f>
        <v/>
      </c>
      <c r="M159" t="str">
        <f>IFERROR((IF(MemberOrgs_SortedTable[[#This Row],[Sort 1]] = 0, COUNTIF($L$4:L159, 0), "")+MAX(MemberOrgs_SortedTable[Sort 1])), "")</f>
        <v/>
      </c>
      <c r="N159" t="str">
        <f>IF(MemberOrgs_SortedTable[[#This Row],[Sort 1]]&gt;0, MemberOrgs_SortedTable[[#This Row],[Sort 1]], MemberOrgs_SortedTable[[#This Row],[Sort 2]])</f>
        <v/>
      </c>
    </row>
    <row r="160" spans="1:14" x14ac:dyDescent="0.25">
      <c r="A160" t="str">
        <f>IF(OR(MemberOrgControl!$B163 = "", MemberOrgControl!$B163 &lt;0), "", INDEX(MemberOrgsData[CFDA], MemberOrgControl!$B163))</f>
        <v/>
      </c>
      <c r="C160" t="str">
        <f>IFERROR(INDEX(AllCFDAs[All CFDAs], MATCH(0, INDEX(COUNTIF($C$3:C159, AllCFDAs[All CFDAs]),),0)), "")</f>
        <v/>
      </c>
      <c r="D160" t="str">
        <f t="array" ref="D160">IFERROR(INDEX(MemberOrgsData[FEDERALPROGRAMNAME], MATCH(1, (SelectMemberOrgs = MemberOrgsData[Auditee Name])*(MemberOrgs_SortedTable[[#This Row],[Unique CFDA]]= MemberOrgsData[CFDA]), 0)), "")</f>
        <v/>
      </c>
      <c r="E160" s="13" t="str">
        <f t="array" ref="E160">IFERROR(IF(MemberOrgs_SortedTable[[#This Row],[Unique CFDA]]&lt;&gt; "", SUMIFS(MemberOrgsData[AMOUNT], MemberOrgsData[Auditee Name], SelectMemberOrgs, MemberOrgsData[CFDA], MemberOrgs_SortedTable[[#This Row],[Unique CFDA]], MemberOrgsData[AUDITYEAR], SelectFiscalYear), ""), "")</f>
        <v/>
      </c>
      <c r="F160" s="14" t="str">
        <f t="array" ref="F160">IF(ISNUMBER(MemberOrgs_SortedTable[[#This Row],[Unique CFDA]]), IFERROR(INDEX(BudgetAppropData[President % Change], MATCH(1, (MemberOrgs_SortedTable[[#This Row],[Unique CFDA]] = BudgetAppropData[CFDA])*(SelectBudgetYear = BudgetAppropData[Fiscal Year]), 0)), "No Budget Data"), "")</f>
        <v/>
      </c>
      <c r="G160" s="12" t="str">
        <f>IF(MemberOrgs_SortedTable[[#This Row],[Unique CFDA]] = "", "", IFERROR(MemberOrgs_SortedTable[[#This Row],[FY 2018 Total]]*MemberOrgs_SortedTable[[#This Row],[President % Change]], "No Budget Data"))</f>
        <v/>
      </c>
      <c r="H160" s="14" t="str">
        <f t="array" ref="H160">IF(ISNUMBER(MemberOrgs_SortedTable[[#This Row],[Unique CFDA]]), IFERROR(INDEX(BudgetAppropData[House % Change], MATCH(1,(MemberOrgs_SortedTable[[#This Row],[Unique CFDA]] = BudgetAppropData[CFDA])*(SelectBudgetYear = BudgetAppropData[Fiscal Year]), 0)), "No Budget Data"), "")</f>
        <v/>
      </c>
      <c r="I160" s="12" t="str">
        <f>IF(MemberOrgs_SortedTable[[#This Row],[Unique CFDA]] = "", "", IFERROR(MemberOrgs_SortedTable[[#This Row],[FY 2018 Total]]*MemberOrgs_SortedTable[[#This Row],[House % Change]], "No Budget Data"))</f>
        <v/>
      </c>
      <c r="K160" s="12" t="str">
        <f>IF(MemberOrgs_SortedTable[[#This Row],[Unique CFDA]] = "", "", IFERROR(MemberOrgs_SortedTable[[#This Row],[FY 2018 Total]]*MemberOrgs_SortedTable[[#This Row],[Senate Budget]], "No Budget Data"))</f>
        <v/>
      </c>
      <c r="L160" t="str">
        <f>IF(MemberOrgs_SortedTable[[#This Row],[Unique CFDA]] = "", "", IF(ISNUMBER(MemberOrgs_SortedTable[[#This Row],[President $ Change]]), RANK(MemberOrgs_SortedTable[[#This Row],[President $ Change]], $G$4:$G$227)+COUNTIF($G$4:G160, G160)-1, 0))</f>
        <v/>
      </c>
      <c r="M160" t="str">
        <f>IFERROR((IF(MemberOrgs_SortedTable[[#This Row],[Sort 1]] = 0, COUNTIF($L$4:L160, 0), "")+MAX(MemberOrgs_SortedTable[Sort 1])), "")</f>
        <v/>
      </c>
      <c r="N160" t="str">
        <f>IF(MemberOrgs_SortedTable[[#This Row],[Sort 1]]&gt;0, MemberOrgs_SortedTable[[#This Row],[Sort 1]], MemberOrgs_SortedTable[[#This Row],[Sort 2]])</f>
        <v/>
      </c>
    </row>
    <row r="161" spans="1:14" x14ac:dyDescent="0.25">
      <c r="A161" t="str">
        <f>IF(OR(MemberOrgControl!$B164 = "", MemberOrgControl!$B164 &lt;0), "", INDEX(MemberOrgsData[CFDA], MemberOrgControl!$B164))</f>
        <v/>
      </c>
      <c r="C161" t="str">
        <f>IFERROR(INDEX(AllCFDAs[All CFDAs], MATCH(0, INDEX(COUNTIF($C$3:C160, AllCFDAs[All CFDAs]),),0)), "")</f>
        <v/>
      </c>
      <c r="D161" t="str">
        <f t="array" ref="D161">IFERROR(INDEX(MemberOrgsData[FEDERALPROGRAMNAME], MATCH(1, (SelectMemberOrgs = MemberOrgsData[Auditee Name])*(MemberOrgs_SortedTable[[#This Row],[Unique CFDA]]= MemberOrgsData[CFDA]), 0)), "")</f>
        <v/>
      </c>
      <c r="E161" s="13" t="str">
        <f t="array" ref="E161">IFERROR(IF(MemberOrgs_SortedTable[[#This Row],[Unique CFDA]]&lt;&gt; "", SUMIFS(MemberOrgsData[AMOUNT], MemberOrgsData[Auditee Name], SelectMemberOrgs, MemberOrgsData[CFDA], MemberOrgs_SortedTable[[#This Row],[Unique CFDA]], MemberOrgsData[AUDITYEAR], SelectFiscalYear), ""), "")</f>
        <v/>
      </c>
      <c r="F161" s="14" t="str">
        <f t="array" ref="F161">IF(ISNUMBER(MemberOrgs_SortedTable[[#This Row],[Unique CFDA]]), IFERROR(INDEX(BudgetAppropData[President % Change], MATCH(1, (MemberOrgs_SortedTable[[#This Row],[Unique CFDA]] = BudgetAppropData[CFDA])*(SelectBudgetYear = BudgetAppropData[Fiscal Year]), 0)), "No Budget Data"), "")</f>
        <v/>
      </c>
      <c r="G161" s="12" t="str">
        <f>IF(MemberOrgs_SortedTable[[#This Row],[Unique CFDA]] = "", "", IFERROR(MemberOrgs_SortedTable[[#This Row],[FY 2018 Total]]*MemberOrgs_SortedTable[[#This Row],[President % Change]], "No Budget Data"))</f>
        <v/>
      </c>
      <c r="H161" s="14" t="str">
        <f t="array" ref="H161">IF(ISNUMBER(MemberOrgs_SortedTable[[#This Row],[Unique CFDA]]), IFERROR(INDEX(BudgetAppropData[House % Change], MATCH(1,(MemberOrgs_SortedTable[[#This Row],[Unique CFDA]] = BudgetAppropData[CFDA])*(SelectBudgetYear = BudgetAppropData[Fiscal Year]), 0)), "No Budget Data"), "")</f>
        <v/>
      </c>
      <c r="I161" s="12" t="str">
        <f>IF(MemberOrgs_SortedTable[[#This Row],[Unique CFDA]] = "", "", IFERROR(MemberOrgs_SortedTable[[#This Row],[FY 2018 Total]]*MemberOrgs_SortedTable[[#This Row],[House % Change]], "No Budget Data"))</f>
        <v/>
      </c>
      <c r="K161" s="12" t="str">
        <f>IF(MemberOrgs_SortedTable[[#This Row],[Unique CFDA]] = "", "", IFERROR(MemberOrgs_SortedTable[[#This Row],[FY 2018 Total]]*MemberOrgs_SortedTable[[#This Row],[Senate Budget]], "No Budget Data"))</f>
        <v/>
      </c>
      <c r="L161" t="str">
        <f>IF(MemberOrgs_SortedTable[[#This Row],[Unique CFDA]] = "", "", IF(ISNUMBER(MemberOrgs_SortedTable[[#This Row],[President $ Change]]), RANK(MemberOrgs_SortedTable[[#This Row],[President $ Change]], $G$4:$G$227)+COUNTIF($G$4:G161, G161)-1, 0))</f>
        <v/>
      </c>
      <c r="M161" t="str">
        <f>IFERROR((IF(MemberOrgs_SortedTable[[#This Row],[Sort 1]] = 0, COUNTIF($L$4:L161, 0), "")+MAX(MemberOrgs_SortedTable[Sort 1])), "")</f>
        <v/>
      </c>
      <c r="N161" t="str">
        <f>IF(MemberOrgs_SortedTable[[#This Row],[Sort 1]]&gt;0, MemberOrgs_SortedTable[[#This Row],[Sort 1]], MemberOrgs_SortedTable[[#This Row],[Sort 2]])</f>
        <v/>
      </c>
    </row>
    <row r="162" spans="1:14" x14ac:dyDescent="0.25">
      <c r="A162" t="str">
        <f>IF(OR(MemberOrgControl!$B165 = "", MemberOrgControl!$B165 &lt;0), "", INDEX(MemberOrgsData[CFDA], MemberOrgControl!$B165))</f>
        <v/>
      </c>
      <c r="C162" t="str">
        <f>IFERROR(INDEX(AllCFDAs[All CFDAs], MATCH(0, INDEX(COUNTIF($C$3:C161, AllCFDAs[All CFDAs]),),0)), "")</f>
        <v/>
      </c>
      <c r="D162" t="str">
        <f t="array" ref="D162">IFERROR(INDEX(MemberOrgsData[FEDERALPROGRAMNAME], MATCH(1, (SelectMemberOrgs = MemberOrgsData[Auditee Name])*(MemberOrgs_SortedTable[[#This Row],[Unique CFDA]]= MemberOrgsData[CFDA]), 0)), "")</f>
        <v/>
      </c>
      <c r="E162" s="13" t="str">
        <f t="array" ref="E162">IFERROR(IF(MemberOrgs_SortedTable[[#This Row],[Unique CFDA]]&lt;&gt; "", SUMIFS(MemberOrgsData[AMOUNT], MemberOrgsData[Auditee Name], SelectMemberOrgs, MemberOrgsData[CFDA], MemberOrgs_SortedTable[[#This Row],[Unique CFDA]], MemberOrgsData[AUDITYEAR], SelectFiscalYear), ""), "")</f>
        <v/>
      </c>
      <c r="F162" s="14" t="str">
        <f t="array" ref="F162">IF(ISNUMBER(MemberOrgs_SortedTable[[#This Row],[Unique CFDA]]), IFERROR(INDEX(BudgetAppropData[President % Change], MATCH(1, (MemberOrgs_SortedTable[[#This Row],[Unique CFDA]] = BudgetAppropData[CFDA])*(SelectBudgetYear = BudgetAppropData[Fiscal Year]), 0)), "No Budget Data"), "")</f>
        <v/>
      </c>
      <c r="G162" s="12" t="str">
        <f>IF(MemberOrgs_SortedTable[[#This Row],[Unique CFDA]] = "", "", IFERROR(MemberOrgs_SortedTable[[#This Row],[FY 2018 Total]]*MemberOrgs_SortedTable[[#This Row],[President % Change]], "No Budget Data"))</f>
        <v/>
      </c>
      <c r="H162" s="14" t="str">
        <f t="array" ref="H162">IF(ISNUMBER(MemberOrgs_SortedTable[[#This Row],[Unique CFDA]]), IFERROR(INDEX(BudgetAppropData[House % Change], MATCH(1,(MemberOrgs_SortedTable[[#This Row],[Unique CFDA]] = BudgetAppropData[CFDA])*(SelectBudgetYear = BudgetAppropData[Fiscal Year]), 0)), "No Budget Data"), "")</f>
        <v/>
      </c>
      <c r="I162" s="12" t="str">
        <f>IF(MemberOrgs_SortedTable[[#This Row],[Unique CFDA]] = "", "", IFERROR(MemberOrgs_SortedTable[[#This Row],[FY 2018 Total]]*MemberOrgs_SortedTable[[#This Row],[House % Change]], "No Budget Data"))</f>
        <v/>
      </c>
      <c r="K162" s="12" t="str">
        <f>IF(MemberOrgs_SortedTable[[#This Row],[Unique CFDA]] = "", "", IFERROR(MemberOrgs_SortedTable[[#This Row],[FY 2018 Total]]*MemberOrgs_SortedTable[[#This Row],[Senate Budget]], "No Budget Data"))</f>
        <v/>
      </c>
      <c r="L162" t="str">
        <f>IF(MemberOrgs_SortedTable[[#This Row],[Unique CFDA]] = "", "", IF(ISNUMBER(MemberOrgs_SortedTable[[#This Row],[President $ Change]]), RANK(MemberOrgs_SortedTable[[#This Row],[President $ Change]], $G$4:$G$227)+COUNTIF($G$4:G162, G162)-1, 0))</f>
        <v/>
      </c>
      <c r="M162" t="str">
        <f>IFERROR((IF(MemberOrgs_SortedTable[[#This Row],[Sort 1]] = 0, COUNTIF($L$4:L162, 0), "")+MAX(MemberOrgs_SortedTable[Sort 1])), "")</f>
        <v/>
      </c>
      <c r="N162" t="str">
        <f>IF(MemberOrgs_SortedTable[[#This Row],[Sort 1]]&gt;0, MemberOrgs_SortedTable[[#This Row],[Sort 1]], MemberOrgs_SortedTable[[#This Row],[Sort 2]])</f>
        <v/>
      </c>
    </row>
    <row r="163" spans="1:14" x14ac:dyDescent="0.25">
      <c r="A163" t="str">
        <f>IF(OR(MemberOrgControl!$B166 = "", MemberOrgControl!$B166 &lt;0), "", INDEX(MemberOrgsData[CFDA], MemberOrgControl!$B166))</f>
        <v/>
      </c>
      <c r="C163" t="str">
        <f>IFERROR(INDEX(AllCFDAs[All CFDAs], MATCH(0, INDEX(COUNTIF($C$3:C162, AllCFDAs[All CFDAs]),),0)), "")</f>
        <v/>
      </c>
      <c r="D163" t="str">
        <f t="array" ref="D163">IFERROR(INDEX(MemberOrgsData[FEDERALPROGRAMNAME], MATCH(1, (SelectMemberOrgs = MemberOrgsData[Auditee Name])*(MemberOrgs_SortedTable[[#This Row],[Unique CFDA]]= MemberOrgsData[CFDA]), 0)), "")</f>
        <v/>
      </c>
      <c r="E163" s="13" t="str">
        <f t="array" ref="E163">IFERROR(IF(MemberOrgs_SortedTable[[#This Row],[Unique CFDA]]&lt;&gt; "", SUMIFS(MemberOrgsData[AMOUNT], MemberOrgsData[Auditee Name], SelectMemberOrgs, MemberOrgsData[CFDA], MemberOrgs_SortedTable[[#This Row],[Unique CFDA]], MemberOrgsData[AUDITYEAR], SelectFiscalYear), ""), "")</f>
        <v/>
      </c>
      <c r="F163" s="14" t="str">
        <f t="array" ref="F163">IF(ISNUMBER(MemberOrgs_SortedTable[[#This Row],[Unique CFDA]]), IFERROR(INDEX(BudgetAppropData[President % Change], MATCH(1, (MemberOrgs_SortedTable[[#This Row],[Unique CFDA]] = BudgetAppropData[CFDA])*(SelectBudgetYear = BudgetAppropData[Fiscal Year]), 0)), "No Budget Data"), "")</f>
        <v/>
      </c>
      <c r="G163" s="12" t="str">
        <f>IF(MemberOrgs_SortedTable[[#This Row],[Unique CFDA]] = "", "", IFERROR(MemberOrgs_SortedTable[[#This Row],[FY 2018 Total]]*MemberOrgs_SortedTable[[#This Row],[President % Change]], "No Budget Data"))</f>
        <v/>
      </c>
      <c r="H163" s="14" t="str">
        <f t="array" ref="H163">IF(ISNUMBER(MemberOrgs_SortedTable[[#This Row],[Unique CFDA]]), IFERROR(INDEX(BudgetAppropData[House % Change], MATCH(1,(MemberOrgs_SortedTable[[#This Row],[Unique CFDA]] = BudgetAppropData[CFDA])*(SelectBudgetYear = BudgetAppropData[Fiscal Year]), 0)), "No Budget Data"), "")</f>
        <v/>
      </c>
      <c r="I163" s="12" t="str">
        <f>IF(MemberOrgs_SortedTable[[#This Row],[Unique CFDA]] = "", "", IFERROR(MemberOrgs_SortedTable[[#This Row],[FY 2018 Total]]*MemberOrgs_SortedTable[[#This Row],[House % Change]], "No Budget Data"))</f>
        <v/>
      </c>
      <c r="K163" s="12" t="str">
        <f>IF(MemberOrgs_SortedTable[[#This Row],[Unique CFDA]] = "", "", IFERROR(MemberOrgs_SortedTable[[#This Row],[FY 2018 Total]]*MemberOrgs_SortedTable[[#This Row],[Senate Budget]], "No Budget Data"))</f>
        <v/>
      </c>
      <c r="L163" t="str">
        <f>IF(MemberOrgs_SortedTable[[#This Row],[Unique CFDA]] = "", "", IF(ISNUMBER(MemberOrgs_SortedTable[[#This Row],[President $ Change]]), RANK(MemberOrgs_SortedTable[[#This Row],[President $ Change]], $G$4:$G$227)+COUNTIF($G$4:G163, G163)-1, 0))</f>
        <v/>
      </c>
      <c r="M163" t="str">
        <f>IFERROR((IF(MemberOrgs_SortedTable[[#This Row],[Sort 1]] = 0, COUNTIF($L$4:L163, 0), "")+MAX(MemberOrgs_SortedTable[Sort 1])), "")</f>
        <v/>
      </c>
      <c r="N163" t="str">
        <f>IF(MemberOrgs_SortedTable[[#This Row],[Sort 1]]&gt;0, MemberOrgs_SortedTable[[#This Row],[Sort 1]], MemberOrgs_SortedTable[[#This Row],[Sort 2]])</f>
        <v/>
      </c>
    </row>
    <row r="164" spans="1:14" x14ac:dyDescent="0.25">
      <c r="A164" t="str">
        <f>IF(OR(MemberOrgControl!$B167 = "", MemberOrgControl!$B167 &lt;0), "", INDEX(MemberOrgsData[CFDA], MemberOrgControl!$B167))</f>
        <v/>
      </c>
      <c r="C164" t="str">
        <f>IFERROR(INDEX(AllCFDAs[All CFDAs], MATCH(0, INDEX(COUNTIF($C$3:C163, AllCFDAs[All CFDAs]),),0)), "")</f>
        <v/>
      </c>
      <c r="D164" t="str">
        <f t="array" ref="D164">IFERROR(INDEX(MemberOrgsData[FEDERALPROGRAMNAME], MATCH(1, (SelectMemberOrgs = MemberOrgsData[Auditee Name])*(MemberOrgs_SortedTable[[#This Row],[Unique CFDA]]= MemberOrgsData[CFDA]), 0)), "")</f>
        <v/>
      </c>
      <c r="E164" s="13" t="str">
        <f t="array" ref="E164">IFERROR(IF(MemberOrgs_SortedTable[[#This Row],[Unique CFDA]]&lt;&gt; "", SUMIFS(MemberOrgsData[AMOUNT], MemberOrgsData[Auditee Name], SelectMemberOrgs, MemberOrgsData[CFDA], MemberOrgs_SortedTable[[#This Row],[Unique CFDA]], MemberOrgsData[AUDITYEAR], SelectFiscalYear), ""), "")</f>
        <v/>
      </c>
      <c r="F164" s="14" t="str">
        <f t="array" ref="F164">IF(ISNUMBER(MemberOrgs_SortedTable[[#This Row],[Unique CFDA]]), IFERROR(INDEX(BudgetAppropData[President % Change], MATCH(1, (MemberOrgs_SortedTable[[#This Row],[Unique CFDA]] = BudgetAppropData[CFDA])*(SelectBudgetYear = BudgetAppropData[Fiscal Year]), 0)), "No Budget Data"), "")</f>
        <v/>
      </c>
      <c r="G164" s="12" t="str">
        <f>IF(MemberOrgs_SortedTable[[#This Row],[Unique CFDA]] = "", "", IFERROR(MemberOrgs_SortedTable[[#This Row],[FY 2018 Total]]*MemberOrgs_SortedTable[[#This Row],[President % Change]], "No Budget Data"))</f>
        <v/>
      </c>
      <c r="H164" s="14" t="str">
        <f t="array" ref="H164">IF(ISNUMBER(MemberOrgs_SortedTable[[#This Row],[Unique CFDA]]), IFERROR(INDEX(BudgetAppropData[House % Change], MATCH(1,(MemberOrgs_SortedTable[[#This Row],[Unique CFDA]] = BudgetAppropData[CFDA])*(SelectBudgetYear = BudgetAppropData[Fiscal Year]), 0)), "No Budget Data"), "")</f>
        <v/>
      </c>
      <c r="I164" s="12" t="str">
        <f>IF(MemberOrgs_SortedTable[[#This Row],[Unique CFDA]] = "", "", IFERROR(MemberOrgs_SortedTable[[#This Row],[FY 2018 Total]]*MemberOrgs_SortedTable[[#This Row],[House % Change]], "No Budget Data"))</f>
        <v/>
      </c>
      <c r="K164" s="12" t="str">
        <f>IF(MemberOrgs_SortedTable[[#This Row],[Unique CFDA]] = "", "", IFERROR(MemberOrgs_SortedTable[[#This Row],[FY 2018 Total]]*MemberOrgs_SortedTable[[#This Row],[Senate Budget]], "No Budget Data"))</f>
        <v/>
      </c>
      <c r="L164" t="str">
        <f>IF(MemberOrgs_SortedTable[[#This Row],[Unique CFDA]] = "", "", IF(ISNUMBER(MemberOrgs_SortedTable[[#This Row],[President $ Change]]), RANK(MemberOrgs_SortedTable[[#This Row],[President $ Change]], $G$4:$G$227)+COUNTIF($G$4:G164, G164)-1, 0))</f>
        <v/>
      </c>
      <c r="M164" t="str">
        <f>IFERROR((IF(MemberOrgs_SortedTable[[#This Row],[Sort 1]] = 0, COUNTIF($L$4:L164, 0), "")+MAX(MemberOrgs_SortedTable[Sort 1])), "")</f>
        <v/>
      </c>
      <c r="N164" t="str">
        <f>IF(MemberOrgs_SortedTable[[#This Row],[Sort 1]]&gt;0, MemberOrgs_SortedTable[[#This Row],[Sort 1]], MemberOrgs_SortedTable[[#This Row],[Sort 2]])</f>
        <v/>
      </c>
    </row>
    <row r="165" spans="1:14" x14ac:dyDescent="0.25">
      <c r="A165" t="str">
        <f>IF(OR(MemberOrgControl!$B168 = "", MemberOrgControl!$B168 &lt;0), "", INDEX(MemberOrgsData[CFDA], MemberOrgControl!$B168))</f>
        <v/>
      </c>
      <c r="C165" t="str">
        <f>IFERROR(INDEX(AllCFDAs[All CFDAs], MATCH(0, INDEX(COUNTIF($C$3:C164, AllCFDAs[All CFDAs]),),0)), "")</f>
        <v/>
      </c>
      <c r="D165" t="str">
        <f t="array" ref="D165">IFERROR(INDEX(MemberOrgsData[FEDERALPROGRAMNAME], MATCH(1, (SelectMemberOrgs = MemberOrgsData[Auditee Name])*(MemberOrgs_SortedTable[[#This Row],[Unique CFDA]]= MemberOrgsData[CFDA]), 0)), "")</f>
        <v/>
      </c>
      <c r="E165" s="13" t="str">
        <f t="array" ref="E165">IFERROR(IF(MemberOrgs_SortedTable[[#This Row],[Unique CFDA]]&lt;&gt; "", SUMIFS(MemberOrgsData[AMOUNT], MemberOrgsData[Auditee Name], SelectMemberOrgs, MemberOrgsData[CFDA], MemberOrgs_SortedTable[[#This Row],[Unique CFDA]], MemberOrgsData[AUDITYEAR], SelectFiscalYear), ""), "")</f>
        <v/>
      </c>
      <c r="F165" s="14" t="str">
        <f t="array" ref="F165">IF(ISNUMBER(MemberOrgs_SortedTable[[#This Row],[Unique CFDA]]), IFERROR(INDEX(BudgetAppropData[President % Change], MATCH(1, (MemberOrgs_SortedTable[[#This Row],[Unique CFDA]] = BudgetAppropData[CFDA])*(SelectBudgetYear = BudgetAppropData[Fiscal Year]), 0)), "No Budget Data"), "")</f>
        <v/>
      </c>
      <c r="G165" s="12" t="str">
        <f>IF(MemberOrgs_SortedTable[[#This Row],[Unique CFDA]] = "", "", IFERROR(MemberOrgs_SortedTable[[#This Row],[FY 2018 Total]]*MemberOrgs_SortedTable[[#This Row],[President % Change]], "No Budget Data"))</f>
        <v/>
      </c>
      <c r="H165" s="14" t="str">
        <f t="array" ref="H165">IF(ISNUMBER(MemberOrgs_SortedTable[[#This Row],[Unique CFDA]]), IFERROR(INDEX(BudgetAppropData[House % Change], MATCH(1,(MemberOrgs_SortedTable[[#This Row],[Unique CFDA]] = BudgetAppropData[CFDA])*(SelectBudgetYear = BudgetAppropData[Fiscal Year]), 0)), "No Budget Data"), "")</f>
        <v/>
      </c>
      <c r="I165" s="12" t="str">
        <f>IF(MemberOrgs_SortedTable[[#This Row],[Unique CFDA]] = "", "", IFERROR(MemberOrgs_SortedTable[[#This Row],[FY 2018 Total]]*MemberOrgs_SortedTable[[#This Row],[House % Change]], "No Budget Data"))</f>
        <v/>
      </c>
      <c r="K165" s="12" t="str">
        <f>IF(MemberOrgs_SortedTable[[#This Row],[Unique CFDA]] = "", "", IFERROR(MemberOrgs_SortedTable[[#This Row],[FY 2018 Total]]*MemberOrgs_SortedTable[[#This Row],[Senate Budget]], "No Budget Data"))</f>
        <v/>
      </c>
      <c r="L165" t="str">
        <f>IF(MemberOrgs_SortedTable[[#This Row],[Unique CFDA]] = "", "", IF(ISNUMBER(MemberOrgs_SortedTable[[#This Row],[President $ Change]]), RANK(MemberOrgs_SortedTable[[#This Row],[President $ Change]], $G$4:$G$227)+COUNTIF($G$4:G165, G165)-1, 0))</f>
        <v/>
      </c>
      <c r="M165" t="str">
        <f>IFERROR((IF(MemberOrgs_SortedTable[[#This Row],[Sort 1]] = 0, COUNTIF($L$4:L165, 0), "")+MAX(MemberOrgs_SortedTable[Sort 1])), "")</f>
        <v/>
      </c>
      <c r="N165" t="str">
        <f>IF(MemberOrgs_SortedTable[[#This Row],[Sort 1]]&gt;0, MemberOrgs_SortedTable[[#This Row],[Sort 1]], MemberOrgs_SortedTable[[#This Row],[Sort 2]])</f>
        <v/>
      </c>
    </row>
    <row r="166" spans="1:14" x14ac:dyDescent="0.25">
      <c r="A166" t="str">
        <f>IF(OR(MemberOrgControl!$B169 = "", MemberOrgControl!$B169 &lt;0), "", INDEX(MemberOrgsData[CFDA], MemberOrgControl!$B169))</f>
        <v/>
      </c>
      <c r="C166" t="str">
        <f>IFERROR(INDEX(AllCFDAs[All CFDAs], MATCH(0, INDEX(COUNTIF($C$3:C165, AllCFDAs[All CFDAs]),),0)), "")</f>
        <v/>
      </c>
      <c r="D166" t="str">
        <f t="array" ref="D166">IFERROR(INDEX(MemberOrgsData[FEDERALPROGRAMNAME], MATCH(1, (SelectMemberOrgs = MemberOrgsData[Auditee Name])*(MemberOrgs_SortedTable[[#This Row],[Unique CFDA]]= MemberOrgsData[CFDA]), 0)), "")</f>
        <v/>
      </c>
      <c r="E166" s="13" t="str">
        <f t="array" ref="E166">IFERROR(IF(MemberOrgs_SortedTable[[#This Row],[Unique CFDA]]&lt;&gt; "", SUMIFS(MemberOrgsData[AMOUNT], MemberOrgsData[Auditee Name], SelectMemberOrgs, MemberOrgsData[CFDA], MemberOrgs_SortedTable[[#This Row],[Unique CFDA]], MemberOrgsData[AUDITYEAR], SelectFiscalYear), ""), "")</f>
        <v/>
      </c>
      <c r="F166" s="14" t="str">
        <f t="array" ref="F166">IF(ISNUMBER(MemberOrgs_SortedTable[[#This Row],[Unique CFDA]]), IFERROR(INDEX(BudgetAppropData[President % Change], MATCH(1, (MemberOrgs_SortedTable[[#This Row],[Unique CFDA]] = BudgetAppropData[CFDA])*(SelectBudgetYear = BudgetAppropData[Fiscal Year]), 0)), "No Budget Data"), "")</f>
        <v/>
      </c>
      <c r="G166" s="12" t="str">
        <f>IF(MemberOrgs_SortedTable[[#This Row],[Unique CFDA]] = "", "", IFERROR(MemberOrgs_SortedTable[[#This Row],[FY 2018 Total]]*MemberOrgs_SortedTable[[#This Row],[President % Change]], "No Budget Data"))</f>
        <v/>
      </c>
      <c r="H166" s="14" t="str">
        <f t="array" ref="H166">IF(ISNUMBER(MemberOrgs_SortedTable[[#This Row],[Unique CFDA]]), IFERROR(INDEX(BudgetAppropData[House % Change], MATCH(1,(MemberOrgs_SortedTable[[#This Row],[Unique CFDA]] = BudgetAppropData[CFDA])*(SelectBudgetYear = BudgetAppropData[Fiscal Year]), 0)), "No Budget Data"), "")</f>
        <v/>
      </c>
      <c r="I166" s="12" t="str">
        <f>IF(MemberOrgs_SortedTable[[#This Row],[Unique CFDA]] = "", "", IFERROR(MemberOrgs_SortedTable[[#This Row],[FY 2018 Total]]*MemberOrgs_SortedTable[[#This Row],[House % Change]], "No Budget Data"))</f>
        <v/>
      </c>
      <c r="K166" s="12" t="str">
        <f>IF(MemberOrgs_SortedTable[[#This Row],[Unique CFDA]] = "", "", IFERROR(MemberOrgs_SortedTable[[#This Row],[FY 2018 Total]]*MemberOrgs_SortedTable[[#This Row],[Senate Budget]], "No Budget Data"))</f>
        <v/>
      </c>
      <c r="L166" t="str">
        <f>IF(MemberOrgs_SortedTable[[#This Row],[Unique CFDA]] = "", "", IF(ISNUMBER(MemberOrgs_SortedTable[[#This Row],[President $ Change]]), RANK(MemberOrgs_SortedTable[[#This Row],[President $ Change]], $G$4:$G$227)+COUNTIF($G$4:G166, G166)-1, 0))</f>
        <v/>
      </c>
      <c r="M166" t="str">
        <f>IFERROR((IF(MemberOrgs_SortedTable[[#This Row],[Sort 1]] = 0, COUNTIF($L$4:L166, 0), "")+MAX(MemberOrgs_SortedTable[Sort 1])), "")</f>
        <v/>
      </c>
      <c r="N166" t="str">
        <f>IF(MemberOrgs_SortedTable[[#This Row],[Sort 1]]&gt;0, MemberOrgs_SortedTable[[#This Row],[Sort 1]], MemberOrgs_SortedTable[[#This Row],[Sort 2]])</f>
        <v/>
      </c>
    </row>
    <row r="167" spans="1:14" x14ac:dyDescent="0.25">
      <c r="A167" t="str">
        <f>IF(OR(MemberOrgControl!$B170 = "", MemberOrgControl!$B170 &lt;0), "", INDEX(MemberOrgsData[CFDA], MemberOrgControl!$B170))</f>
        <v/>
      </c>
      <c r="C167" t="str">
        <f>IFERROR(INDEX(AllCFDAs[All CFDAs], MATCH(0, INDEX(COUNTIF($C$3:C166, AllCFDAs[All CFDAs]),),0)), "")</f>
        <v/>
      </c>
      <c r="D167" t="str">
        <f t="array" ref="D167">IFERROR(INDEX(MemberOrgsData[FEDERALPROGRAMNAME], MATCH(1, (SelectMemberOrgs = MemberOrgsData[Auditee Name])*(MemberOrgs_SortedTable[[#This Row],[Unique CFDA]]= MemberOrgsData[CFDA]), 0)), "")</f>
        <v/>
      </c>
      <c r="E167" s="13" t="str">
        <f t="array" ref="E167">IFERROR(IF(MemberOrgs_SortedTable[[#This Row],[Unique CFDA]]&lt;&gt; "", SUMIFS(MemberOrgsData[AMOUNT], MemberOrgsData[Auditee Name], SelectMemberOrgs, MemberOrgsData[CFDA], MemberOrgs_SortedTable[[#This Row],[Unique CFDA]], MemberOrgsData[AUDITYEAR], SelectFiscalYear), ""), "")</f>
        <v/>
      </c>
      <c r="F167" s="14" t="str">
        <f t="array" ref="F167">IF(ISNUMBER(MemberOrgs_SortedTable[[#This Row],[Unique CFDA]]), IFERROR(INDEX(BudgetAppropData[President % Change], MATCH(1, (MemberOrgs_SortedTable[[#This Row],[Unique CFDA]] = BudgetAppropData[CFDA])*(SelectBudgetYear = BudgetAppropData[Fiscal Year]), 0)), "No Budget Data"), "")</f>
        <v/>
      </c>
      <c r="G167" s="12" t="str">
        <f>IF(MemberOrgs_SortedTable[[#This Row],[Unique CFDA]] = "", "", IFERROR(MemberOrgs_SortedTable[[#This Row],[FY 2018 Total]]*MemberOrgs_SortedTable[[#This Row],[President % Change]], "No Budget Data"))</f>
        <v/>
      </c>
      <c r="H167" s="14" t="str">
        <f t="array" ref="H167">IF(ISNUMBER(MemberOrgs_SortedTable[[#This Row],[Unique CFDA]]), IFERROR(INDEX(BudgetAppropData[House % Change], MATCH(1,(MemberOrgs_SortedTable[[#This Row],[Unique CFDA]] = BudgetAppropData[CFDA])*(SelectBudgetYear = BudgetAppropData[Fiscal Year]), 0)), "No Budget Data"), "")</f>
        <v/>
      </c>
      <c r="I167" s="12" t="str">
        <f>IF(MemberOrgs_SortedTable[[#This Row],[Unique CFDA]] = "", "", IFERROR(MemberOrgs_SortedTable[[#This Row],[FY 2018 Total]]*MemberOrgs_SortedTable[[#This Row],[House % Change]], "No Budget Data"))</f>
        <v/>
      </c>
      <c r="K167" s="12" t="str">
        <f>IF(MemberOrgs_SortedTable[[#This Row],[Unique CFDA]] = "", "", IFERROR(MemberOrgs_SortedTable[[#This Row],[FY 2018 Total]]*MemberOrgs_SortedTable[[#This Row],[Senate Budget]], "No Budget Data"))</f>
        <v/>
      </c>
      <c r="L167" t="str">
        <f>IF(MemberOrgs_SortedTable[[#This Row],[Unique CFDA]] = "", "", IF(ISNUMBER(MemberOrgs_SortedTable[[#This Row],[President $ Change]]), RANK(MemberOrgs_SortedTable[[#This Row],[President $ Change]], $G$4:$G$227)+COUNTIF($G$4:G167, G167)-1, 0))</f>
        <v/>
      </c>
      <c r="M167" t="str">
        <f>IFERROR((IF(MemberOrgs_SortedTable[[#This Row],[Sort 1]] = 0, COUNTIF($L$4:L167, 0), "")+MAX(MemberOrgs_SortedTable[Sort 1])), "")</f>
        <v/>
      </c>
      <c r="N167" t="str">
        <f>IF(MemberOrgs_SortedTable[[#This Row],[Sort 1]]&gt;0, MemberOrgs_SortedTable[[#This Row],[Sort 1]], MemberOrgs_SortedTable[[#This Row],[Sort 2]])</f>
        <v/>
      </c>
    </row>
    <row r="168" spans="1:14" x14ac:dyDescent="0.25">
      <c r="A168" t="str">
        <f>IF(OR(MemberOrgControl!$B171 = "", MemberOrgControl!$B171 &lt;0), "", INDEX(MemberOrgsData[CFDA], MemberOrgControl!$B171))</f>
        <v/>
      </c>
      <c r="C168" t="str">
        <f>IFERROR(INDEX(AllCFDAs[All CFDAs], MATCH(0, INDEX(COUNTIF($C$3:C167, AllCFDAs[All CFDAs]),),0)), "")</f>
        <v/>
      </c>
      <c r="D168" t="str">
        <f t="array" ref="D168">IFERROR(INDEX(MemberOrgsData[FEDERALPROGRAMNAME], MATCH(1, (SelectMemberOrgs = MemberOrgsData[Auditee Name])*(MemberOrgs_SortedTable[[#This Row],[Unique CFDA]]= MemberOrgsData[CFDA]), 0)), "")</f>
        <v/>
      </c>
      <c r="E168" s="13" t="str">
        <f t="array" ref="E168">IFERROR(IF(MemberOrgs_SortedTable[[#This Row],[Unique CFDA]]&lt;&gt; "", SUMIFS(MemberOrgsData[AMOUNT], MemberOrgsData[Auditee Name], SelectMemberOrgs, MemberOrgsData[CFDA], MemberOrgs_SortedTable[[#This Row],[Unique CFDA]], MemberOrgsData[AUDITYEAR], SelectFiscalYear), ""), "")</f>
        <v/>
      </c>
      <c r="F168" s="14" t="str">
        <f t="array" ref="F168">IF(ISNUMBER(MemberOrgs_SortedTable[[#This Row],[Unique CFDA]]), IFERROR(INDEX(BudgetAppropData[President % Change], MATCH(1, (MemberOrgs_SortedTable[[#This Row],[Unique CFDA]] = BudgetAppropData[CFDA])*(SelectBudgetYear = BudgetAppropData[Fiscal Year]), 0)), "No Budget Data"), "")</f>
        <v/>
      </c>
      <c r="G168" s="12" t="str">
        <f>IF(MemberOrgs_SortedTable[[#This Row],[Unique CFDA]] = "", "", IFERROR(MemberOrgs_SortedTable[[#This Row],[FY 2018 Total]]*MemberOrgs_SortedTable[[#This Row],[President % Change]], "No Budget Data"))</f>
        <v/>
      </c>
      <c r="H168" s="14" t="str">
        <f t="array" ref="H168">IF(ISNUMBER(MemberOrgs_SortedTable[[#This Row],[Unique CFDA]]), IFERROR(INDEX(BudgetAppropData[House % Change], MATCH(1,(MemberOrgs_SortedTable[[#This Row],[Unique CFDA]] = BudgetAppropData[CFDA])*(SelectBudgetYear = BudgetAppropData[Fiscal Year]), 0)), "No Budget Data"), "")</f>
        <v/>
      </c>
      <c r="I168" s="12" t="str">
        <f>IF(MemberOrgs_SortedTable[[#This Row],[Unique CFDA]] = "", "", IFERROR(MemberOrgs_SortedTable[[#This Row],[FY 2018 Total]]*MemberOrgs_SortedTable[[#This Row],[House % Change]], "No Budget Data"))</f>
        <v/>
      </c>
      <c r="K168" s="12" t="str">
        <f>IF(MemberOrgs_SortedTable[[#This Row],[Unique CFDA]] = "", "", IFERROR(MemberOrgs_SortedTable[[#This Row],[FY 2018 Total]]*MemberOrgs_SortedTable[[#This Row],[Senate Budget]], "No Budget Data"))</f>
        <v/>
      </c>
      <c r="L168" t="str">
        <f>IF(MemberOrgs_SortedTable[[#This Row],[Unique CFDA]] = "", "", IF(ISNUMBER(MemberOrgs_SortedTable[[#This Row],[President $ Change]]), RANK(MemberOrgs_SortedTable[[#This Row],[President $ Change]], $G$4:$G$227)+COUNTIF($G$4:G168, G168)-1, 0))</f>
        <v/>
      </c>
      <c r="M168" t="str">
        <f>IFERROR((IF(MemberOrgs_SortedTable[[#This Row],[Sort 1]] = 0, COUNTIF($L$4:L168, 0), "")+MAX(MemberOrgs_SortedTable[Sort 1])), "")</f>
        <v/>
      </c>
      <c r="N168" t="str">
        <f>IF(MemberOrgs_SortedTable[[#This Row],[Sort 1]]&gt;0, MemberOrgs_SortedTable[[#This Row],[Sort 1]], MemberOrgs_SortedTable[[#This Row],[Sort 2]])</f>
        <v/>
      </c>
    </row>
    <row r="169" spans="1:14" x14ac:dyDescent="0.25">
      <c r="A169" t="str">
        <f>IF(OR(MemberOrgControl!$B172 = "", MemberOrgControl!$B172 &lt;0), "", INDEX(MemberOrgsData[CFDA], MemberOrgControl!$B172))</f>
        <v/>
      </c>
      <c r="C169" t="str">
        <f>IFERROR(INDEX(AllCFDAs[All CFDAs], MATCH(0, INDEX(COUNTIF($C$3:C168, AllCFDAs[All CFDAs]),),0)), "")</f>
        <v/>
      </c>
      <c r="D169" t="str">
        <f t="array" ref="D169">IFERROR(INDEX(MemberOrgsData[FEDERALPROGRAMNAME], MATCH(1, (SelectMemberOrgs = MemberOrgsData[Auditee Name])*(MemberOrgs_SortedTable[[#This Row],[Unique CFDA]]= MemberOrgsData[CFDA]), 0)), "")</f>
        <v/>
      </c>
      <c r="E169" s="13" t="str">
        <f t="array" ref="E169">IFERROR(IF(MemberOrgs_SortedTable[[#This Row],[Unique CFDA]]&lt;&gt; "", SUMIFS(MemberOrgsData[AMOUNT], MemberOrgsData[Auditee Name], SelectMemberOrgs, MemberOrgsData[CFDA], MemberOrgs_SortedTable[[#This Row],[Unique CFDA]], MemberOrgsData[AUDITYEAR], SelectFiscalYear), ""), "")</f>
        <v/>
      </c>
      <c r="F169" s="14" t="str">
        <f t="array" ref="F169">IF(ISNUMBER(MemberOrgs_SortedTable[[#This Row],[Unique CFDA]]), IFERROR(INDEX(BudgetAppropData[President % Change], MATCH(1, (MemberOrgs_SortedTable[[#This Row],[Unique CFDA]] = BudgetAppropData[CFDA])*(SelectBudgetYear = BudgetAppropData[Fiscal Year]), 0)), "No Budget Data"), "")</f>
        <v/>
      </c>
      <c r="G169" s="12" t="str">
        <f>IF(MemberOrgs_SortedTable[[#This Row],[Unique CFDA]] = "", "", IFERROR(MemberOrgs_SortedTable[[#This Row],[FY 2018 Total]]*MemberOrgs_SortedTable[[#This Row],[President % Change]], "No Budget Data"))</f>
        <v/>
      </c>
      <c r="H169" s="14" t="str">
        <f t="array" ref="H169">IF(ISNUMBER(MemberOrgs_SortedTable[[#This Row],[Unique CFDA]]), IFERROR(INDEX(BudgetAppropData[House % Change], MATCH(1,(MemberOrgs_SortedTable[[#This Row],[Unique CFDA]] = BudgetAppropData[CFDA])*(SelectBudgetYear = BudgetAppropData[Fiscal Year]), 0)), "No Budget Data"), "")</f>
        <v/>
      </c>
      <c r="I169" s="12" t="str">
        <f>IF(MemberOrgs_SortedTable[[#This Row],[Unique CFDA]] = "", "", IFERROR(MemberOrgs_SortedTable[[#This Row],[FY 2018 Total]]*MemberOrgs_SortedTable[[#This Row],[House % Change]], "No Budget Data"))</f>
        <v/>
      </c>
      <c r="K169" s="12" t="str">
        <f>IF(MemberOrgs_SortedTable[[#This Row],[Unique CFDA]] = "", "", IFERROR(MemberOrgs_SortedTable[[#This Row],[FY 2018 Total]]*MemberOrgs_SortedTable[[#This Row],[Senate Budget]], "No Budget Data"))</f>
        <v/>
      </c>
      <c r="L169" t="str">
        <f>IF(MemberOrgs_SortedTable[[#This Row],[Unique CFDA]] = "", "", IF(ISNUMBER(MemberOrgs_SortedTable[[#This Row],[President $ Change]]), RANK(MemberOrgs_SortedTable[[#This Row],[President $ Change]], $G$4:$G$227)+COUNTIF($G$4:G169, G169)-1, 0))</f>
        <v/>
      </c>
      <c r="M169" t="str">
        <f>IFERROR((IF(MemberOrgs_SortedTable[[#This Row],[Sort 1]] = 0, COUNTIF($L$4:L169, 0), "")+MAX(MemberOrgs_SortedTable[Sort 1])), "")</f>
        <v/>
      </c>
      <c r="N169" t="str">
        <f>IF(MemberOrgs_SortedTable[[#This Row],[Sort 1]]&gt;0, MemberOrgs_SortedTable[[#This Row],[Sort 1]], MemberOrgs_SortedTable[[#This Row],[Sort 2]])</f>
        <v/>
      </c>
    </row>
    <row r="170" spans="1:14" x14ac:dyDescent="0.25">
      <c r="A170" t="str">
        <f>IF(OR(MemberOrgControl!$B173 = "", MemberOrgControl!$B173 &lt;0), "", INDEX(MemberOrgsData[CFDA], MemberOrgControl!$B173))</f>
        <v/>
      </c>
      <c r="C170" t="str">
        <f>IFERROR(INDEX(AllCFDAs[All CFDAs], MATCH(0, INDEX(COUNTIF($C$3:C169, AllCFDAs[All CFDAs]),),0)), "")</f>
        <v/>
      </c>
      <c r="D170" t="str">
        <f t="array" ref="D170">IFERROR(INDEX(MemberOrgsData[FEDERALPROGRAMNAME], MATCH(1, (SelectMemberOrgs = MemberOrgsData[Auditee Name])*(MemberOrgs_SortedTable[[#This Row],[Unique CFDA]]= MemberOrgsData[CFDA]), 0)), "")</f>
        <v/>
      </c>
      <c r="E170" s="13" t="str">
        <f t="array" ref="E170">IFERROR(IF(MemberOrgs_SortedTable[[#This Row],[Unique CFDA]]&lt;&gt; "", SUMIFS(MemberOrgsData[AMOUNT], MemberOrgsData[Auditee Name], SelectMemberOrgs, MemberOrgsData[CFDA], MemberOrgs_SortedTable[[#This Row],[Unique CFDA]], MemberOrgsData[AUDITYEAR], SelectFiscalYear), ""), "")</f>
        <v/>
      </c>
      <c r="F170" s="14" t="str">
        <f t="array" ref="F170">IF(ISNUMBER(MemberOrgs_SortedTable[[#This Row],[Unique CFDA]]), IFERROR(INDEX(BudgetAppropData[President % Change], MATCH(1, (MemberOrgs_SortedTable[[#This Row],[Unique CFDA]] = BudgetAppropData[CFDA])*(SelectBudgetYear = BudgetAppropData[Fiscal Year]), 0)), "No Budget Data"), "")</f>
        <v/>
      </c>
      <c r="G170" s="12" t="str">
        <f>IF(MemberOrgs_SortedTable[[#This Row],[Unique CFDA]] = "", "", IFERROR(MemberOrgs_SortedTable[[#This Row],[FY 2018 Total]]*MemberOrgs_SortedTable[[#This Row],[President % Change]], "No Budget Data"))</f>
        <v/>
      </c>
      <c r="H170" s="14" t="str">
        <f t="array" ref="H170">IF(ISNUMBER(MemberOrgs_SortedTable[[#This Row],[Unique CFDA]]), IFERROR(INDEX(BudgetAppropData[House % Change], MATCH(1,(MemberOrgs_SortedTable[[#This Row],[Unique CFDA]] = BudgetAppropData[CFDA])*(SelectBudgetYear = BudgetAppropData[Fiscal Year]), 0)), "No Budget Data"), "")</f>
        <v/>
      </c>
      <c r="I170" s="12" t="str">
        <f>IF(MemberOrgs_SortedTable[[#This Row],[Unique CFDA]] = "", "", IFERROR(MemberOrgs_SortedTable[[#This Row],[FY 2018 Total]]*MemberOrgs_SortedTable[[#This Row],[House % Change]], "No Budget Data"))</f>
        <v/>
      </c>
      <c r="K170" s="12" t="str">
        <f>IF(MemberOrgs_SortedTable[[#This Row],[Unique CFDA]] = "", "", IFERROR(MemberOrgs_SortedTable[[#This Row],[FY 2018 Total]]*MemberOrgs_SortedTable[[#This Row],[Senate Budget]], "No Budget Data"))</f>
        <v/>
      </c>
      <c r="L170" t="str">
        <f>IF(MemberOrgs_SortedTable[[#This Row],[Unique CFDA]] = "", "", IF(ISNUMBER(MemberOrgs_SortedTable[[#This Row],[President $ Change]]), RANK(MemberOrgs_SortedTable[[#This Row],[President $ Change]], $G$4:$G$227)+COUNTIF($G$4:G170, G170)-1, 0))</f>
        <v/>
      </c>
      <c r="M170" t="str">
        <f>IFERROR((IF(MemberOrgs_SortedTable[[#This Row],[Sort 1]] = 0, COUNTIF($L$4:L170, 0), "")+MAX(MemberOrgs_SortedTable[Sort 1])), "")</f>
        <v/>
      </c>
      <c r="N170" t="str">
        <f>IF(MemberOrgs_SortedTable[[#This Row],[Sort 1]]&gt;0, MemberOrgs_SortedTable[[#This Row],[Sort 1]], MemberOrgs_SortedTable[[#This Row],[Sort 2]])</f>
        <v/>
      </c>
    </row>
    <row r="171" spans="1:14" x14ac:dyDescent="0.25">
      <c r="A171" t="str">
        <f>IF(OR(MemberOrgControl!$B174 = "", MemberOrgControl!$B174 &lt;0), "", INDEX(MemberOrgsData[CFDA], MemberOrgControl!$B174))</f>
        <v/>
      </c>
      <c r="C171" t="str">
        <f>IFERROR(INDEX(AllCFDAs[All CFDAs], MATCH(0, INDEX(COUNTIF($C$3:C170, AllCFDAs[All CFDAs]),),0)), "")</f>
        <v/>
      </c>
      <c r="D171" t="str">
        <f t="array" ref="D171">IFERROR(INDEX(MemberOrgsData[FEDERALPROGRAMNAME], MATCH(1, (SelectMemberOrgs = MemberOrgsData[Auditee Name])*(MemberOrgs_SortedTable[[#This Row],[Unique CFDA]]= MemberOrgsData[CFDA]), 0)), "")</f>
        <v/>
      </c>
      <c r="E171" s="13" t="str">
        <f t="array" ref="E171">IFERROR(IF(MemberOrgs_SortedTable[[#This Row],[Unique CFDA]]&lt;&gt; "", SUMIFS(MemberOrgsData[AMOUNT], MemberOrgsData[Auditee Name], SelectMemberOrgs, MemberOrgsData[CFDA], MemberOrgs_SortedTable[[#This Row],[Unique CFDA]], MemberOrgsData[AUDITYEAR], SelectFiscalYear), ""), "")</f>
        <v/>
      </c>
      <c r="F171" s="14" t="str">
        <f t="array" ref="F171">IF(ISNUMBER(MemberOrgs_SortedTable[[#This Row],[Unique CFDA]]), IFERROR(INDEX(BudgetAppropData[President % Change], MATCH(1, (MemberOrgs_SortedTable[[#This Row],[Unique CFDA]] = BudgetAppropData[CFDA])*(SelectBudgetYear = BudgetAppropData[Fiscal Year]), 0)), "No Budget Data"), "")</f>
        <v/>
      </c>
      <c r="G171" s="12" t="str">
        <f>IF(MemberOrgs_SortedTable[[#This Row],[Unique CFDA]] = "", "", IFERROR(MemberOrgs_SortedTable[[#This Row],[FY 2018 Total]]*MemberOrgs_SortedTable[[#This Row],[President % Change]], "No Budget Data"))</f>
        <v/>
      </c>
      <c r="H171" s="14" t="str">
        <f t="array" ref="H171">IF(ISNUMBER(MemberOrgs_SortedTable[[#This Row],[Unique CFDA]]), IFERROR(INDEX(BudgetAppropData[House % Change], MATCH(1,(MemberOrgs_SortedTable[[#This Row],[Unique CFDA]] = BudgetAppropData[CFDA])*(SelectBudgetYear = BudgetAppropData[Fiscal Year]), 0)), "No Budget Data"), "")</f>
        <v/>
      </c>
      <c r="I171" s="12" t="str">
        <f>IF(MemberOrgs_SortedTable[[#This Row],[Unique CFDA]] = "", "", IFERROR(MemberOrgs_SortedTable[[#This Row],[FY 2018 Total]]*MemberOrgs_SortedTable[[#This Row],[House % Change]], "No Budget Data"))</f>
        <v/>
      </c>
      <c r="K171" s="12" t="str">
        <f>IF(MemberOrgs_SortedTable[[#This Row],[Unique CFDA]] = "", "", IFERROR(MemberOrgs_SortedTable[[#This Row],[FY 2018 Total]]*MemberOrgs_SortedTable[[#This Row],[Senate Budget]], "No Budget Data"))</f>
        <v/>
      </c>
      <c r="L171" t="str">
        <f>IF(MemberOrgs_SortedTable[[#This Row],[Unique CFDA]] = "", "", IF(ISNUMBER(MemberOrgs_SortedTable[[#This Row],[President $ Change]]), RANK(MemberOrgs_SortedTable[[#This Row],[President $ Change]], $G$4:$G$227)+COUNTIF($G$4:G171, G171)-1, 0))</f>
        <v/>
      </c>
      <c r="M171" t="str">
        <f>IFERROR((IF(MemberOrgs_SortedTable[[#This Row],[Sort 1]] = 0, COUNTIF($L$4:L171, 0), "")+MAX(MemberOrgs_SortedTable[Sort 1])), "")</f>
        <v/>
      </c>
      <c r="N171" t="str">
        <f>IF(MemberOrgs_SortedTable[[#This Row],[Sort 1]]&gt;0, MemberOrgs_SortedTable[[#This Row],[Sort 1]], MemberOrgs_SortedTable[[#This Row],[Sort 2]])</f>
        <v/>
      </c>
    </row>
    <row r="172" spans="1:14" x14ac:dyDescent="0.25">
      <c r="A172" t="str">
        <f>IF(OR(MemberOrgControl!$B175 = "", MemberOrgControl!$B175 &lt;0), "", INDEX(MemberOrgsData[CFDA], MemberOrgControl!$B175))</f>
        <v/>
      </c>
      <c r="C172" t="str">
        <f>IFERROR(INDEX(AllCFDAs[All CFDAs], MATCH(0, INDEX(COUNTIF($C$3:C171, AllCFDAs[All CFDAs]),),0)), "")</f>
        <v/>
      </c>
      <c r="D172" t="str">
        <f t="array" ref="D172">IFERROR(INDEX(MemberOrgsData[FEDERALPROGRAMNAME], MATCH(1, (SelectMemberOrgs = MemberOrgsData[Auditee Name])*(MemberOrgs_SortedTable[[#This Row],[Unique CFDA]]= MemberOrgsData[CFDA]), 0)), "")</f>
        <v/>
      </c>
      <c r="E172" s="13" t="str">
        <f t="array" ref="E172">IFERROR(IF(MemberOrgs_SortedTable[[#This Row],[Unique CFDA]]&lt;&gt; "", SUMIFS(MemberOrgsData[AMOUNT], MemberOrgsData[Auditee Name], SelectMemberOrgs, MemberOrgsData[CFDA], MemberOrgs_SortedTable[[#This Row],[Unique CFDA]], MemberOrgsData[AUDITYEAR], SelectFiscalYear), ""), "")</f>
        <v/>
      </c>
      <c r="F172" s="14" t="str">
        <f t="array" ref="F172">IF(ISNUMBER(MemberOrgs_SortedTable[[#This Row],[Unique CFDA]]), IFERROR(INDEX(BudgetAppropData[President % Change], MATCH(1, (MemberOrgs_SortedTable[[#This Row],[Unique CFDA]] = BudgetAppropData[CFDA])*(SelectBudgetYear = BudgetAppropData[Fiscal Year]), 0)), "No Budget Data"), "")</f>
        <v/>
      </c>
      <c r="G172" s="12" t="str">
        <f>IF(MemberOrgs_SortedTable[[#This Row],[Unique CFDA]] = "", "", IFERROR(MemberOrgs_SortedTable[[#This Row],[FY 2018 Total]]*MemberOrgs_SortedTable[[#This Row],[President % Change]], "No Budget Data"))</f>
        <v/>
      </c>
      <c r="H172" s="14" t="str">
        <f t="array" ref="H172">IF(ISNUMBER(MemberOrgs_SortedTable[[#This Row],[Unique CFDA]]), IFERROR(INDEX(BudgetAppropData[House % Change], MATCH(1,(MemberOrgs_SortedTable[[#This Row],[Unique CFDA]] = BudgetAppropData[CFDA])*(SelectBudgetYear = BudgetAppropData[Fiscal Year]), 0)), "No Budget Data"), "")</f>
        <v/>
      </c>
      <c r="I172" s="12" t="str">
        <f>IF(MemberOrgs_SortedTable[[#This Row],[Unique CFDA]] = "", "", IFERROR(MemberOrgs_SortedTable[[#This Row],[FY 2018 Total]]*MemberOrgs_SortedTable[[#This Row],[House % Change]], "No Budget Data"))</f>
        <v/>
      </c>
      <c r="K172" s="12" t="str">
        <f>IF(MemberOrgs_SortedTable[[#This Row],[Unique CFDA]] = "", "", IFERROR(MemberOrgs_SortedTable[[#This Row],[FY 2018 Total]]*MemberOrgs_SortedTable[[#This Row],[Senate Budget]], "No Budget Data"))</f>
        <v/>
      </c>
      <c r="L172" t="str">
        <f>IF(MemberOrgs_SortedTable[[#This Row],[Unique CFDA]] = "", "", IF(ISNUMBER(MemberOrgs_SortedTable[[#This Row],[President $ Change]]), RANK(MemberOrgs_SortedTable[[#This Row],[President $ Change]], $G$4:$G$227)+COUNTIF($G$4:G172, G172)-1, 0))</f>
        <v/>
      </c>
      <c r="M172" t="str">
        <f>IFERROR((IF(MemberOrgs_SortedTable[[#This Row],[Sort 1]] = 0, COUNTIF($L$4:L172, 0), "")+MAX(MemberOrgs_SortedTable[Sort 1])), "")</f>
        <v/>
      </c>
      <c r="N172" t="str">
        <f>IF(MemberOrgs_SortedTable[[#This Row],[Sort 1]]&gt;0, MemberOrgs_SortedTable[[#This Row],[Sort 1]], MemberOrgs_SortedTable[[#This Row],[Sort 2]])</f>
        <v/>
      </c>
    </row>
    <row r="173" spans="1:14" x14ac:dyDescent="0.25">
      <c r="A173" t="str">
        <f>IF(OR(MemberOrgControl!$B176 = "", MemberOrgControl!$B176 &lt;0), "", INDEX(MemberOrgsData[CFDA], MemberOrgControl!$B176))</f>
        <v/>
      </c>
      <c r="C173" t="str">
        <f>IFERROR(INDEX(AllCFDAs[All CFDAs], MATCH(0, INDEX(COUNTIF($C$3:C172, AllCFDAs[All CFDAs]),),0)), "")</f>
        <v/>
      </c>
      <c r="D173" t="str">
        <f t="array" ref="D173">IFERROR(INDEX(MemberOrgsData[FEDERALPROGRAMNAME], MATCH(1, (SelectMemberOrgs = MemberOrgsData[Auditee Name])*(MemberOrgs_SortedTable[[#This Row],[Unique CFDA]]= MemberOrgsData[CFDA]), 0)), "")</f>
        <v/>
      </c>
      <c r="E173" s="13" t="str">
        <f t="array" ref="E173">IFERROR(IF(MemberOrgs_SortedTable[[#This Row],[Unique CFDA]]&lt;&gt; "", SUMIFS(MemberOrgsData[AMOUNT], MemberOrgsData[Auditee Name], SelectMemberOrgs, MemberOrgsData[CFDA], MemberOrgs_SortedTable[[#This Row],[Unique CFDA]], MemberOrgsData[AUDITYEAR], SelectFiscalYear), ""), "")</f>
        <v/>
      </c>
      <c r="F173" s="14" t="str">
        <f t="array" ref="F173">IF(ISNUMBER(MemberOrgs_SortedTable[[#This Row],[Unique CFDA]]), IFERROR(INDEX(BudgetAppropData[President % Change], MATCH(1, (MemberOrgs_SortedTable[[#This Row],[Unique CFDA]] = BudgetAppropData[CFDA])*(SelectBudgetYear = BudgetAppropData[Fiscal Year]), 0)), "No Budget Data"), "")</f>
        <v/>
      </c>
      <c r="G173" s="12" t="str">
        <f>IF(MemberOrgs_SortedTable[[#This Row],[Unique CFDA]] = "", "", IFERROR(MemberOrgs_SortedTable[[#This Row],[FY 2018 Total]]*MemberOrgs_SortedTable[[#This Row],[President % Change]], "No Budget Data"))</f>
        <v/>
      </c>
      <c r="H173" s="14" t="str">
        <f t="array" ref="H173">IF(ISNUMBER(MemberOrgs_SortedTable[[#This Row],[Unique CFDA]]), IFERROR(INDEX(BudgetAppropData[House % Change], MATCH(1,(MemberOrgs_SortedTable[[#This Row],[Unique CFDA]] = BudgetAppropData[CFDA])*(SelectBudgetYear = BudgetAppropData[Fiscal Year]), 0)), "No Budget Data"), "")</f>
        <v/>
      </c>
      <c r="I173" s="12" t="str">
        <f>IF(MemberOrgs_SortedTable[[#This Row],[Unique CFDA]] = "", "", IFERROR(MemberOrgs_SortedTable[[#This Row],[FY 2018 Total]]*MemberOrgs_SortedTable[[#This Row],[House % Change]], "No Budget Data"))</f>
        <v/>
      </c>
      <c r="K173" s="12" t="str">
        <f>IF(MemberOrgs_SortedTable[[#This Row],[Unique CFDA]] = "", "", IFERROR(MemberOrgs_SortedTable[[#This Row],[FY 2018 Total]]*MemberOrgs_SortedTable[[#This Row],[Senate Budget]], "No Budget Data"))</f>
        <v/>
      </c>
      <c r="L173" t="str">
        <f>IF(MemberOrgs_SortedTable[[#This Row],[Unique CFDA]] = "", "", IF(ISNUMBER(MemberOrgs_SortedTable[[#This Row],[President $ Change]]), RANK(MemberOrgs_SortedTable[[#This Row],[President $ Change]], $G$4:$G$227)+COUNTIF($G$4:G173, G173)-1, 0))</f>
        <v/>
      </c>
      <c r="M173" t="str">
        <f>IFERROR((IF(MemberOrgs_SortedTable[[#This Row],[Sort 1]] = 0, COUNTIF($L$4:L173, 0), "")+MAX(MemberOrgs_SortedTable[Sort 1])), "")</f>
        <v/>
      </c>
      <c r="N173" t="str">
        <f>IF(MemberOrgs_SortedTable[[#This Row],[Sort 1]]&gt;0, MemberOrgs_SortedTable[[#This Row],[Sort 1]], MemberOrgs_SortedTable[[#This Row],[Sort 2]])</f>
        <v/>
      </c>
    </row>
    <row r="174" spans="1:14" x14ac:dyDescent="0.25">
      <c r="A174" t="str">
        <f>IF(OR(MemberOrgControl!$B177 = "", MemberOrgControl!$B177 &lt;0), "", INDEX(MemberOrgsData[CFDA], MemberOrgControl!$B177))</f>
        <v/>
      </c>
      <c r="C174" t="str">
        <f>IFERROR(INDEX(AllCFDAs[All CFDAs], MATCH(0, INDEX(COUNTIF($C$3:C173, AllCFDAs[All CFDAs]),),0)), "")</f>
        <v/>
      </c>
      <c r="D174" t="str">
        <f t="array" ref="D174">IFERROR(INDEX(MemberOrgsData[FEDERALPROGRAMNAME], MATCH(1, (SelectMemberOrgs = MemberOrgsData[Auditee Name])*(MemberOrgs_SortedTable[[#This Row],[Unique CFDA]]= MemberOrgsData[CFDA]), 0)), "")</f>
        <v/>
      </c>
      <c r="E174" s="13" t="str">
        <f t="array" ref="E174">IFERROR(IF(MemberOrgs_SortedTable[[#This Row],[Unique CFDA]]&lt;&gt; "", SUMIFS(MemberOrgsData[AMOUNT], MemberOrgsData[Auditee Name], SelectMemberOrgs, MemberOrgsData[CFDA], MemberOrgs_SortedTable[[#This Row],[Unique CFDA]], MemberOrgsData[AUDITYEAR], SelectFiscalYear), ""), "")</f>
        <v/>
      </c>
      <c r="F174" s="14" t="str">
        <f t="array" ref="F174">IF(ISNUMBER(MemberOrgs_SortedTable[[#This Row],[Unique CFDA]]), IFERROR(INDEX(BudgetAppropData[President % Change], MATCH(1, (MemberOrgs_SortedTable[[#This Row],[Unique CFDA]] = BudgetAppropData[CFDA])*(SelectBudgetYear = BudgetAppropData[Fiscal Year]), 0)), "No Budget Data"), "")</f>
        <v/>
      </c>
      <c r="G174" s="12" t="str">
        <f>IF(MemberOrgs_SortedTable[[#This Row],[Unique CFDA]] = "", "", IFERROR(MemberOrgs_SortedTable[[#This Row],[FY 2018 Total]]*MemberOrgs_SortedTable[[#This Row],[President % Change]], "No Budget Data"))</f>
        <v/>
      </c>
      <c r="H174" s="14" t="str">
        <f t="array" ref="H174">IF(ISNUMBER(MemberOrgs_SortedTable[[#This Row],[Unique CFDA]]), IFERROR(INDEX(BudgetAppropData[House % Change], MATCH(1,(MemberOrgs_SortedTable[[#This Row],[Unique CFDA]] = BudgetAppropData[CFDA])*(SelectBudgetYear = BudgetAppropData[Fiscal Year]), 0)), "No Budget Data"), "")</f>
        <v/>
      </c>
      <c r="I174" s="12" t="str">
        <f>IF(MemberOrgs_SortedTable[[#This Row],[Unique CFDA]] = "", "", IFERROR(MemberOrgs_SortedTable[[#This Row],[FY 2018 Total]]*MemberOrgs_SortedTable[[#This Row],[House % Change]], "No Budget Data"))</f>
        <v/>
      </c>
      <c r="K174" s="12" t="str">
        <f>IF(MemberOrgs_SortedTable[[#This Row],[Unique CFDA]] = "", "", IFERROR(MemberOrgs_SortedTable[[#This Row],[FY 2018 Total]]*MemberOrgs_SortedTable[[#This Row],[Senate Budget]], "No Budget Data"))</f>
        <v/>
      </c>
      <c r="L174" t="str">
        <f>IF(MemberOrgs_SortedTable[[#This Row],[Unique CFDA]] = "", "", IF(ISNUMBER(MemberOrgs_SortedTable[[#This Row],[President $ Change]]), RANK(MemberOrgs_SortedTable[[#This Row],[President $ Change]], $G$4:$G$227)+COUNTIF($G$4:G174, G174)-1, 0))</f>
        <v/>
      </c>
      <c r="M174" t="str">
        <f>IFERROR((IF(MemberOrgs_SortedTable[[#This Row],[Sort 1]] = 0, COUNTIF($L$4:L174, 0), "")+MAX(MemberOrgs_SortedTable[Sort 1])), "")</f>
        <v/>
      </c>
      <c r="N174" t="str">
        <f>IF(MemberOrgs_SortedTable[[#This Row],[Sort 1]]&gt;0, MemberOrgs_SortedTable[[#This Row],[Sort 1]], MemberOrgs_SortedTable[[#This Row],[Sort 2]])</f>
        <v/>
      </c>
    </row>
    <row r="175" spans="1:14" x14ac:dyDescent="0.25">
      <c r="A175" t="str">
        <f>IF(OR(MemberOrgControl!$B178 = "", MemberOrgControl!$B178 &lt;0), "", INDEX(MemberOrgsData[CFDA], MemberOrgControl!$B178))</f>
        <v/>
      </c>
      <c r="C175" t="str">
        <f>IFERROR(INDEX(AllCFDAs[All CFDAs], MATCH(0, INDEX(COUNTIF($C$3:C174, AllCFDAs[All CFDAs]),),0)), "")</f>
        <v/>
      </c>
      <c r="D175" t="str">
        <f t="array" ref="D175">IFERROR(INDEX(MemberOrgsData[FEDERALPROGRAMNAME], MATCH(1, (SelectMemberOrgs = MemberOrgsData[Auditee Name])*(MemberOrgs_SortedTable[[#This Row],[Unique CFDA]]= MemberOrgsData[CFDA]), 0)), "")</f>
        <v/>
      </c>
      <c r="E175" s="13" t="str">
        <f t="array" ref="E175">IFERROR(IF(MemberOrgs_SortedTable[[#This Row],[Unique CFDA]]&lt;&gt; "", SUMIFS(MemberOrgsData[AMOUNT], MemberOrgsData[Auditee Name], SelectMemberOrgs, MemberOrgsData[CFDA], MemberOrgs_SortedTable[[#This Row],[Unique CFDA]], MemberOrgsData[AUDITYEAR], SelectFiscalYear), ""), "")</f>
        <v/>
      </c>
      <c r="F175" s="14" t="str">
        <f t="array" ref="F175">IF(ISNUMBER(MemberOrgs_SortedTable[[#This Row],[Unique CFDA]]), IFERROR(INDEX(BudgetAppropData[President % Change], MATCH(1, (MemberOrgs_SortedTable[[#This Row],[Unique CFDA]] = BudgetAppropData[CFDA])*(SelectBudgetYear = BudgetAppropData[Fiscal Year]), 0)), "No Budget Data"), "")</f>
        <v/>
      </c>
      <c r="G175" s="12" t="str">
        <f>IF(MemberOrgs_SortedTable[[#This Row],[Unique CFDA]] = "", "", IFERROR(MemberOrgs_SortedTable[[#This Row],[FY 2018 Total]]*MemberOrgs_SortedTable[[#This Row],[President % Change]], "No Budget Data"))</f>
        <v/>
      </c>
      <c r="H175" s="14" t="str">
        <f t="array" ref="H175">IF(ISNUMBER(MemberOrgs_SortedTable[[#This Row],[Unique CFDA]]), IFERROR(INDEX(BudgetAppropData[House % Change], MATCH(1,(MemberOrgs_SortedTable[[#This Row],[Unique CFDA]] = BudgetAppropData[CFDA])*(SelectBudgetYear = BudgetAppropData[Fiscal Year]), 0)), "No Budget Data"), "")</f>
        <v/>
      </c>
      <c r="I175" s="12" t="str">
        <f>IF(MemberOrgs_SortedTable[[#This Row],[Unique CFDA]] = "", "", IFERROR(MemberOrgs_SortedTable[[#This Row],[FY 2018 Total]]*MemberOrgs_SortedTable[[#This Row],[House % Change]], "No Budget Data"))</f>
        <v/>
      </c>
      <c r="K175" s="12" t="str">
        <f>IF(MemberOrgs_SortedTable[[#This Row],[Unique CFDA]] = "", "", IFERROR(MemberOrgs_SortedTable[[#This Row],[FY 2018 Total]]*MemberOrgs_SortedTable[[#This Row],[Senate Budget]], "No Budget Data"))</f>
        <v/>
      </c>
      <c r="L175" t="str">
        <f>IF(MemberOrgs_SortedTable[[#This Row],[Unique CFDA]] = "", "", IF(ISNUMBER(MemberOrgs_SortedTable[[#This Row],[President $ Change]]), RANK(MemberOrgs_SortedTable[[#This Row],[President $ Change]], $G$4:$G$227)+COUNTIF($G$4:G175, G175)-1, 0))</f>
        <v/>
      </c>
      <c r="M175" t="str">
        <f>IFERROR((IF(MemberOrgs_SortedTable[[#This Row],[Sort 1]] = 0, COUNTIF($L$4:L175, 0), "")+MAX(MemberOrgs_SortedTable[Sort 1])), "")</f>
        <v/>
      </c>
      <c r="N175" t="str">
        <f>IF(MemberOrgs_SortedTable[[#This Row],[Sort 1]]&gt;0, MemberOrgs_SortedTable[[#This Row],[Sort 1]], MemberOrgs_SortedTable[[#This Row],[Sort 2]])</f>
        <v/>
      </c>
    </row>
    <row r="176" spans="1:14" x14ac:dyDescent="0.25">
      <c r="A176" t="str">
        <f>IF(OR(MemberOrgControl!$B179 = "", MemberOrgControl!$B179 &lt;0), "", INDEX(MemberOrgsData[CFDA], MemberOrgControl!$B179))</f>
        <v/>
      </c>
      <c r="C176" t="str">
        <f>IFERROR(INDEX(AllCFDAs[All CFDAs], MATCH(0, INDEX(COUNTIF($C$3:C175, AllCFDAs[All CFDAs]),),0)), "")</f>
        <v/>
      </c>
      <c r="D176" t="str">
        <f t="array" ref="D176">IFERROR(INDEX(MemberOrgsData[FEDERALPROGRAMNAME], MATCH(1, (SelectMemberOrgs = MemberOrgsData[Auditee Name])*(MemberOrgs_SortedTable[[#This Row],[Unique CFDA]]= MemberOrgsData[CFDA]), 0)), "")</f>
        <v/>
      </c>
      <c r="E176" s="13" t="str">
        <f t="array" ref="E176">IFERROR(IF(MemberOrgs_SortedTable[[#This Row],[Unique CFDA]]&lt;&gt; "", SUMIFS(MemberOrgsData[AMOUNT], MemberOrgsData[Auditee Name], SelectMemberOrgs, MemberOrgsData[CFDA], MemberOrgs_SortedTable[[#This Row],[Unique CFDA]], MemberOrgsData[AUDITYEAR], SelectFiscalYear), ""), "")</f>
        <v/>
      </c>
      <c r="F176" s="14" t="str">
        <f t="array" ref="F176">IF(ISNUMBER(MemberOrgs_SortedTable[[#This Row],[Unique CFDA]]), IFERROR(INDEX(BudgetAppropData[President % Change], MATCH(1, (MemberOrgs_SortedTable[[#This Row],[Unique CFDA]] = BudgetAppropData[CFDA])*(SelectBudgetYear = BudgetAppropData[Fiscal Year]), 0)), "No Budget Data"), "")</f>
        <v/>
      </c>
      <c r="G176" s="12" t="str">
        <f>IF(MemberOrgs_SortedTable[[#This Row],[Unique CFDA]] = "", "", IFERROR(MemberOrgs_SortedTable[[#This Row],[FY 2018 Total]]*MemberOrgs_SortedTable[[#This Row],[President % Change]], "No Budget Data"))</f>
        <v/>
      </c>
      <c r="H176" s="14" t="str">
        <f t="array" ref="H176">IF(ISNUMBER(MemberOrgs_SortedTable[[#This Row],[Unique CFDA]]), IFERROR(INDEX(BudgetAppropData[House % Change], MATCH(1,(MemberOrgs_SortedTable[[#This Row],[Unique CFDA]] = BudgetAppropData[CFDA])*(SelectBudgetYear = BudgetAppropData[Fiscal Year]), 0)), "No Budget Data"), "")</f>
        <v/>
      </c>
      <c r="I176" s="12" t="str">
        <f>IF(MemberOrgs_SortedTable[[#This Row],[Unique CFDA]] = "", "", IFERROR(MemberOrgs_SortedTable[[#This Row],[FY 2018 Total]]*MemberOrgs_SortedTable[[#This Row],[House % Change]], "No Budget Data"))</f>
        <v/>
      </c>
      <c r="K176" s="12" t="str">
        <f>IF(MemberOrgs_SortedTable[[#This Row],[Unique CFDA]] = "", "", IFERROR(MemberOrgs_SortedTable[[#This Row],[FY 2018 Total]]*MemberOrgs_SortedTable[[#This Row],[Senate Budget]], "No Budget Data"))</f>
        <v/>
      </c>
      <c r="L176" t="str">
        <f>IF(MemberOrgs_SortedTable[[#This Row],[Unique CFDA]] = "", "", IF(ISNUMBER(MemberOrgs_SortedTable[[#This Row],[President $ Change]]), RANK(MemberOrgs_SortedTable[[#This Row],[President $ Change]], $G$4:$G$227)+COUNTIF($G$4:G176, G176)-1, 0))</f>
        <v/>
      </c>
      <c r="M176" t="str">
        <f>IFERROR((IF(MemberOrgs_SortedTable[[#This Row],[Sort 1]] = 0, COUNTIF($L$4:L176, 0), "")+MAX(MemberOrgs_SortedTable[Sort 1])), "")</f>
        <v/>
      </c>
      <c r="N176" t="str">
        <f>IF(MemberOrgs_SortedTable[[#This Row],[Sort 1]]&gt;0, MemberOrgs_SortedTable[[#This Row],[Sort 1]], MemberOrgs_SortedTable[[#This Row],[Sort 2]])</f>
        <v/>
      </c>
    </row>
    <row r="177" spans="1:14" x14ac:dyDescent="0.25">
      <c r="A177" t="str">
        <f>IF(OR(MemberOrgControl!$B180 = "", MemberOrgControl!$B180 &lt;0), "", INDEX(MemberOrgsData[CFDA], MemberOrgControl!$B180))</f>
        <v/>
      </c>
      <c r="C177" t="str">
        <f>IFERROR(INDEX(AllCFDAs[All CFDAs], MATCH(0, INDEX(COUNTIF($C$3:C176, AllCFDAs[All CFDAs]),),0)), "")</f>
        <v/>
      </c>
      <c r="D177" t="str">
        <f t="array" ref="D177">IFERROR(INDEX(MemberOrgsData[FEDERALPROGRAMNAME], MATCH(1, (SelectMemberOrgs = MemberOrgsData[Auditee Name])*(MemberOrgs_SortedTable[[#This Row],[Unique CFDA]]= MemberOrgsData[CFDA]), 0)), "")</f>
        <v/>
      </c>
      <c r="E177" s="13" t="str">
        <f t="array" ref="E177">IFERROR(IF(MemberOrgs_SortedTable[[#This Row],[Unique CFDA]]&lt;&gt; "", SUMIFS(MemberOrgsData[AMOUNT], MemberOrgsData[Auditee Name], SelectMemberOrgs, MemberOrgsData[CFDA], MemberOrgs_SortedTable[[#This Row],[Unique CFDA]], MemberOrgsData[AUDITYEAR], SelectFiscalYear), ""), "")</f>
        <v/>
      </c>
      <c r="F177" s="14" t="str">
        <f t="array" ref="F177">IF(ISNUMBER(MemberOrgs_SortedTable[[#This Row],[Unique CFDA]]), IFERROR(INDEX(BudgetAppropData[President % Change], MATCH(1, (MemberOrgs_SortedTable[[#This Row],[Unique CFDA]] = BudgetAppropData[CFDA])*(SelectBudgetYear = BudgetAppropData[Fiscal Year]), 0)), "No Budget Data"), "")</f>
        <v/>
      </c>
      <c r="G177" s="12" t="str">
        <f>IF(MemberOrgs_SortedTable[[#This Row],[Unique CFDA]] = "", "", IFERROR(MemberOrgs_SortedTable[[#This Row],[FY 2018 Total]]*MemberOrgs_SortedTable[[#This Row],[President % Change]], "No Budget Data"))</f>
        <v/>
      </c>
      <c r="H177" s="14" t="str">
        <f t="array" ref="H177">IF(ISNUMBER(MemberOrgs_SortedTable[[#This Row],[Unique CFDA]]), IFERROR(INDEX(BudgetAppropData[House % Change], MATCH(1,(MemberOrgs_SortedTable[[#This Row],[Unique CFDA]] = BudgetAppropData[CFDA])*(SelectBudgetYear = BudgetAppropData[Fiscal Year]), 0)), "No Budget Data"), "")</f>
        <v/>
      </c>
      <c r="I177" s="12" t="str">
        <f>IF(MemberOrgs_SortedTable[[#This Row],[Unique CFDA]] = "", "", IFERROR(MemberOrgs_SortedTable[[#This Row],[FY 2018 Total]]*MemberOrgs_SortedTable[[#This Row],[House % Change]], "No Budget Data"))</f>
        <v/>
      </c>
      <c r="K177" s="12" t="str">
        <f>IF(MemberOrgs_SortedTable[[#This Row],[Unique CFDA]] = "", "", IFERROR(MemberOrgs_SortedTable[[#This Row],[FY 2018 Total]]*MemberOrgs_SortedTable[[#This Row],[Senate Budget]], "No Budget Data"))</f>
        <v/>
      </c>
      <c r="L177" t="str">
        <f>IF(MemberOrgs_SortedTable[[#This Row],[Unique CFDA]] = "", "", IF(ISNUMBER(MemberOrgs_SortedTable[[#This Row],[President $ Change]]), RANK(MemberOrgs_SortedTable[[#This Row],[President $ Change]], $G$4:$G$227)+COUNTIF($G$4:G177, G177)-1, 0))</f>
        <v/>
      </c>
      <c r="M177" t="str">
        <f>IFERROR((IF(MemberOrgs_SortedTable[[#This Row],[Sort 1]] = 0, COUNTIF($L$4:L177, 0), "")+MAX(MemberOrgs_SortedTable[Sort 1])), "")</f>
        <v/>
      </c>
      <c r="N177" t="str">
        <f>IF(MemberOrgs_SortedTable[[#This Row],[Sort 1]]&gt;0, MemberOrgs_SortedTable[[#This Row],[Sort 1]], MemberOrgs_SortedTable[[#This Row],[Sort 2]])</f>
        <v/>
      </c>
    </row>
    <row r="178" spans="1:14" x14ac:dyDescent="0.25">
      <c r="A178" t="str">
        <f>IF(OR(MemberOrgControl!$B181 = "", MemberOrgControl!$B181 &lt;0), "", INDEX(MemberOrgsData[CFDA], MemberOrgControl!$B181))</f>
        <v/>
      </c>
      <c r="C178" t="str">
        <f>IFERROR(INDEX(AllCFDAs[All CFDAs], MATCH(0, INDEX(COUNTIF($C$3:C177, AllCFDAs[All CFDAs]),),0)), "")</f>
        <v/>
      </c>
      <c r="D178" t="str">
        <f t="array" ref="D178">IFERROR(INDEX(MemberOrgsData[FEDERALPROGRAMNAME], MATCH(1, (SelectMemberOrgs = MemberOrgsData[Auditee Name])*(MemberOrgs_SortedTable[[#This Row],[Unique CFDA]]= MemberOrgsData[CFDA]), 0)), "")</f>
        <v/>
      </c>
      <c r="E178" s="13" t="str">
        <f t="array" ref="E178">IFERROR(IF(MemberOrgs_SortedTable[[#This Row],[Unique CFDA]]&lt;&gt; "", SUMIFS(MemberOrgsData[AMOUNT], MemberOrgsData[Auditee Name], SelectMemberOrgs, MemberOrgsData[CFDA], MemberOrgs_SortedTable[[#This Row],[Unique CFDA]], MemberOrgsData[AUDITYEAR], SelectFiscalYear), ""), "")</f>
        <v/>
      </c>
      <c r="F178" s="14" t="str">
        <f t="array" ref="F178">IF(ISNUMBER(MemberOrgs_SortedTable[[#This Row],[Unique CFDA]]), IFERROR(INDEX(BudgetAppropData[President % Change], MATCH(1, (MemberOrgs_SortedTable[[#This Row],[Unique CFDA]] = BudgetAppropData[CFDA])*(SelectBudgetYear = BudgetAppropData[Fiscal Year]), 0)), "No Budget Data"), "")</f>
        <v/>
      </c>
      <c r="G178" s="12" t="str">
        <f>IF(MemberOrgs_SortedTable[[#This Row],[Unique CFDA]] = "", "", IFERROR(MemberOrgs_SortedTable[[#This Row],[FY 2018 Total]]*MemberOrgs_SortedTable[[#This Row],[President % Change]], "No Budget Data"))</f>
        <v/>
      </c>
      <c r="H178" s="14" t="str">
        <f t="array" ref="H178">IF(ISNUMBER(MemberOrgs_SortedTable[[#This Row],[Unique CFDA]]), IFERROR(INDEX(BudgetAppropData[House % Change], MATCH(1,(MemberOrgs_SortedTable[[#This Row],[Unique CFDA]] = BudgetAppropData[CFDA])*(SelectBudgetYear = BudgetAppropData[Fiscal Year]), 0)), "No Budget Data"), "")</f>
        <v/>
      </c>
      <c r="I178" s="12" t="str">
        <f>IF(MemberOrgs_SortedTable[[#This Row],[Unique CFDA]] = "", "", IFERROR(MemberOrgs_SortedTable[[#This Row],[FY 2018 Total]]*MemberOrgs_SortedTable[[#This Row],[House % Change]], "No Budget Data"))</f>
        <v/>
      </c>
      <c r="K178" s="12" t="str">
        <f>IF(MemberOrgs_SortedTable[[#This Row],[Unique CFDA]] = "", "", IFERROR(MemberOrgs_SortedTable[[#This Row],[FY 2018 Total]]*MemberOrgs_SortedTable[[#This Row],[Senate Budget]], "No Budget Data"))</f>
        <v/>
      </c>
      <c r="L178" t="str">
        <f>IF(MemberOrgs_SortedTable[[#This Row],[Unique CFDA]] = "", "", IF(ISNUMBER(MemberOrgs_SortedTable[[#This Row],[President $ Change]]), RANK(MemberOrgs_SortedTable[[#This Row],[President $ Change]], $G$4:$G$227)+COUNTIF($G$4:G178, G178)-1, 0))</f>
        <v/>
      </c>
      <c r="M178" t="str">
        <f>IFERROR((IF(MemberOrgs_SortedTable[[#This Row],[Sort 1]] = 0, COUNTIF($L$4:L178, 0), "")+MAX(MemberOrgs_SortedTable[Sort 1])), "")</f>
        <v/>
      </c>
      <c r="N178" t="str">
        <f>IF(MemberOrgs_SortedTable[[#This Row],[Sort 1]]&gt;0, MemberOrgs_SortedTable[[#This Row],[Sort 1]], MemberOrgs_SortedTable[[#This Row],[Sort 2]])</f>
        <v/>
      </c>
    </row>
    <row r="179" spans="1:14" x14ac:dyDescent="0.25">
      <c r="A179" t="str">
        <f>IF(OR(MemberOrgControl!$B182 = "", MemberOrgControl!$B182 &lt;0), "", INDEX(MemberOrgsData[CFDA], MemberOrgControl!$B182))</f>
        <v/>
      </c>
      <c r="C179" t="str">
        <f>IFERROR(INDEX(AllCFDAs[All CFDAs], MATCH(0, INDEX(COUNTIF($C$3:C178, AllCFDAs[All CFDAs]),),0)), "")</f>
        <v/>
      </c>
      <c r="D179" t="str">
        <f t="array" ref="D179">IFERROR(INDEX(MemberOrgsData[FEDERALPROGRAMNAME], MATCH(1, (SelectMemberOrgs = MemberOrgsData[Auditee Name])*(MemberOrgs_SortedTable[[#This Row],[Unique CFDA]]= MemberOrgsData[CFDA]), 0)), "")</f>
        <v/>
      </c>
      <c r="E179" s="13" t="str">
        <f t="array" ref="E179">IFERROR(IF(MemberOrgs_SortedTable[[#This Row],[Unique CFDA]]&lt;&gt; "", SUMIFS(MemberOrgsData[AMOUNT], MemberOrgsData[Auditee Name], SelectMemberOrgs, MemberOrgsData[CFDA], MemberOrgs_SortedTable[[#This Row],[Unique CFDA]], MemberOrgsData[AUDITYEAR], SelectFiscalYear), ""), "")</f>
        <v/>
      </c>
      <c r="F179" s="14" t="str">
        <f t="array" ref="F179">IF(ISNUMBER(MemberOrgs_SortedTable[[#This Row],[Unique CFDA]]), IFERROR(INDEX(BudgetAppropData[President % Change], MATCH(1, (MemberOrgs_SortedTable[[#This Row],[Unique CFDA]] = BudgetAppropData[CFDA])*(SelectBudgetYear = BudgetAppropData[Fiscal Year]), 0)), "No Budget Data"), "")</f>
        <v/>
      </c>
      <c r="G179" s="12" t="str">
        <f>IF(MemberOrgs_SortedTable[[#This Row],[Unique CFDA]] = "", "", IFERROR(MemberOrgs_SortedTable[[#This Row],[FY 2018 Total]]*MemberOrgs_SortedTable[[#This Row],[President % Change]], "No Budget Data"))</f>
        <v/>
      </c>
      <c r="H179" s="14" t="str">
        <f t="array" ref="H179">IF(ISNUMBER(MemberOrgs_SortedTable[[#This Row],[Unique CFDA]]), IFERROR(INDEX(BudgetAppropData[House % Change], MATCH(1,(MemberOrgs_SortedTable[[#This Row],[Unique CFDA]] = BudgetAppropData[CFDA])*(SelectBudgetYear = BudgetAppropData[Fiscal Year]), 0)), "No Budget Data"), "")</f>
        <v/>
      </c>
      <c r="I179" s="12" t="str">
        <f>IF(MemberOrgs_SortedTable[[#This Row],[Unique CFDA]] = "", "", IFERROR(MemberOrgs_SortedTable[[#This Row],[FY 2018 Total]]*MemberOrgs_SortedTable[[#This Row],[House % Change]], "No Budget Data"))</f>
        <v/>
      </c>
      <c r="K179" s="12" t="str">
        <f>IF(MemberOrgs_SortedTable[[#This Row],[Unique CFDA]] = "", "", IFERROR(MemberOrgs_SortedTable[[#This Row],[FY 2018 Total]]*MemberOrgs_SortedTable[[#This Row],[Senate Budget]], "No Budget Data"))</f>
        <v/>
      </c>
      <c r="L179" t="str">
        <f>IF(MemberOrgs_SortedTable[[#This Row],[Unique CFDA]] = "", "", IF(ISNUMBER(MemberOrgs_SortedTable[[#This Row],[President $ Change]]), RANK(MemberOrgs_SortedTable[[#This Row],[President $ Change]], $G$4:$G$227)+COUNTIF($G$4:G179, G179)-1, 0))</f>
        <v/>
      </c>
      <c r="M179" t="str">
        <f>IFERROR((IF(MemberOrgs_SortedTable[[#This Row],[Sort 1]] = 0, COUNTIF($L$4:L179, 0), "")+MAX(MemberOrgs_SortedTable[Sort 1])), "")</f>
        <v/>
      </c>
      <c r="N179" t="str">
        <f>IF(MemberOrgs_SortedTable[[#This Row],[Sort 1]]&gt;0, MemberOrgs_SortedTable[[#This Row],[Sort 1]], MemberOrgs_SortedTable[[#This Row],[Sort 2]])</f>
        <v/>
      </c>
    </row>
    <row r="180" spans="1:14" x14ac:dyDescent="0.25">
      <c r="A180" t="str">
        <f>IF(OR(MemberOrgControl!$B183 = "", MemberOrgControl!$B183 &lt;0), "", INDEX(MemberOrgsData[CFDA], MemberOrgControl!$B183))</f>
        <v/>
      </c>
      <c r="C180" t="str">
        <f>IFERROR(INDEX(AllCFDAs[All CFDAs], MATCH(0, INDEX(COUNTIF($C$3:C179, AllCFDAs[All CFDAs]),),0)), "")</f>
        <v/>
      </c>
      <c r="D180" t="str">
        <f t="array" ref="D180">IFERROR(INDEX(MemberOrgsData[FEDERALPROGRAMNAME], MATCH(1, (SelectMemberOrgs = MemberOrgsData[Auditee Name])*(MemberOrgs_SortedTable[[#This Row],[Unique CFDA]]= MemberOrgsData[CFDA]), 0)), "")</f>
        <v/>
      </c>
      <c r="E180" s="13" t="str">
        <f t="array" ref="E180">IFERROR(IF(MemberOrgs_SortedTable[[#This Row],[Unique CFDA]]&lt;&gt; "", SUMIFS(MemberOrgsData[AMOUNT], MemberOrgsData[Auditee Name], SelectMemberOrgs, MemberOrgsData[CFDA], MemberOrgs_SortedTable[[#This Row],[Unique CFDA]], MemberOrgsData[AUDITYEAR], SelectFiscalYear), ""), "")</f>
        <v/>
      </c>
      <c r="F180" s="14" t="str">
        <f t="array" ref="F180">IF(ISNUMBER(MemberOrgs_SortedTable[[#This Row],[Unique CFDA]]), IFERROR(INDEX(BudgetAppropData[President % Change], MATCH(1, (MemberOrgs_SortedTable[[#This Row],[Unique CFDA]] = BudgetAppropData[CFDA])*(SelectBudgetYear = BudgetAppropData[Fiscal Year]), 0)), "No Budget Data"), "")</f>
        <v/>
      </c>
      <c r="G180" s="12" t="str">
        <f>IF(MemberOrgs_SortedTable[[#This Row],[Unique CFDA]] = "", "", IFERROR(MemberOrgs_SortedTable[[#This Row],[FY 2018 Total]]*MemberOrgs_SortedTable[[#This Row],[President % Change]], "No Budget Data"))</f>
        <v/>
      </c>
      <c r="H180" s="14" t="str">
        <f t="array" ref="H180">IF(ISNUMBER(MemberOrgs_SortedTable[[#This Row],[Unique CFDA]]), IFERROR(INDEX(BudgetAppropData[House % Change], MATCH(1,(MemberOrgs_SortedTable[[#This Row],[Unique CFDA]] = BudgetAppropData[CFDA])*(SelectBudgetYear = BudgetAppropData[Fiscal Year]), 0)), "No Budget Data"), "")</f>
        <v/>
      </c>
      <c r="I180" s="12" t="str">
        <f>IF(MemberOrgs_SortedTable[[#This Row],[Unique CFDA]] = "", "", IFERROR(MemberOrgs_SortedTable[[#This Row],[FY 2018 Total]]*MemberOrgs_SortedTable[[#This Row],[House % Change]], "No Budget Data"))</f>
        <v/>
      </c>
      <c r="K180" s="12" t="str">
        <f>IF(MemberOrgs_SortedTable[[#This Row],[Unique CFDA]] = "", "", IFERROR(MemberOrgs_SortedTable[[#This Row],[FY 2018 Total]]*MemberOrgs_SortedTable[[#This Row],[Senate Budget]], "No Budget Data"))</f>
        <v/>
      </c>
      <c r="L180" t="str">
        <f>IF(MemberOrgs_SortedTable[[#This Row],[Unique CFDA]] = "", "", IF(ISNUMBER(MemberOrgs_SortedTable[[#This Row],[President $ Change]]), RANK(MemberOrgs_SortedTable[[#This Row],[President $ Change]], $G$4:$G$227)+COUNTIF($G$4:G180, G180)-1, 0))</f>
        <v/>
      </c>
      <c r="M180" t="str">
        <f>IFERROR((IF(MemberOrgs_SortedTable[[#This Row],[Sort 1]] = 0, COUNTIF($L$4:L180, 0), "")+MAX(MemberOrgs_SortedTable[Sort 1])), "")</f>
        <v/>
      </c>
      <c r="N180" t="str">
        <f>IF(MemberOrgs_SortedTable[[#This Row],[Sort 1]]&gt;0, MemberOrgs_SortedTable[[#This Row],[Sort 1]], MemberOrgs_SortedTable[[#This Row],[Sort 2]])</f>
        <v/>
      </c>
    </row>
    <row r="181" spans="1:14" x14ac:dyDescent="0.25">
      <c r="A181" t="str">
        <f>IF(OR(MemberOrgControl!$B184 = "", MemberOrgControl!$B184 &lt;0), "", INDEX(MemberOrgsData[CFDA], MemberOrgControl!$B184))</f>
        <v/>
      </c>
      <c r="C181" t="str">
        <f>IFERROR(INDEX(AllCFDAs[All CFDAs], MATCH(0, INDEX(COUNTIF($C$3:C180, AllCFDAs[All CFDAs]),),0)), "")</f>
        <v/>
      </c>
      <c r="D181" t="str">
        <f t="array" ref="D181">IFERROR(INDEX(MemberOrgsData[FEDERALPROGRAMNAME], MATCH(1, (SelectMemberOrgs = MemberOrgsData[Auditee Name])*(MemberOrgs_SortedTable[[#This Row],[Unique CFDA]]= MemberOrgsData[CFDA]), 0)), "")</f>
        <v/>
      </c>
      <c r="E181" s="13" t="str">
        <f t="array" ref="E181">IFERROR(IF(MemberOrgs_SortedTable[[#This Row],[Unique CFDA]]&lt;&gt; "", SUMIFS(MemberOrgsData[AMOUNT], MemberOrgsData[Auditee Name], SelectMemberOrgs, MemberOrgsData[CFDA], MemberOrgs_SortedTable[[#This Row],[Unique CFDA]], MemberOrgsData[AUDITYEAR], SelectFiscalYear), ""), "")</f>
        <v/>
      </c>
      <c r="F181" s="14" t="str">
        <f t="array" ref="F181">IF(ISNUMBER(MemberOrgs_SortedTable[[#This Row],[Unique CFDA]]), IFERROR(INDEX(BudgetAppropData[President % Change], MATCH(1, (MemberOrgs_SortedTable[[#This Row],[Unique CFDA]] = BudgetAppropData[CFDA])*(SelectBudgetYear = BudgetAppropData[Fiscal Year]), 0)), "No Budget Data"), "")</f>
        <v/>
      </c>
      <c r="G181" s="12" t="str">
        <f>IF(MemberOrgs_SortedTable[[#This Row],[Unique CFDA]] = "", "", IFERROR(MemberOrgs_SortedTable[[#This Row],[FY 2018 Total]]*MemberOrgs_SortedTable[[#This Row],[President % Change]], "No Budget Data"))</f>
        <v/>
      </c>
      <c r="H181" s="14" t="str">
        <f t="array" ref="H181">IF(ISNUMBER(MemberOrgs_SortedTable[[#This Row],[Unique CFDA]]), IFERROR(INDEX(BudgetAppropData[House % Change], MATCH(1,(MemberOrgs_SortedTable[[#This Row],[Unique CFDA]] = BudgetAppropData[CFDA])*(SelectBudgetYear = BudgetAppropData[Fiscal Year]), 0)), "No Budget Data"), "")</f>
        <v/>
      </c>
      <c r="I181" s="12" t="str">
        <f>IF(MemberOrgs_SortedTable[[#This Row],[Unique CFDA]] = "", "", IFERROR(MemberOrgs_SortedTable[[#This Row],[FY 2018 Total]]*MemberOrgs_SortedTable[[#This Row],[House % Change]], "No Budget Data"))</f>
        <v/>
      </c>
      <c r="K181" s="12" t="str">
        <f>IF(MemberOrgs_SortedTable[[#This Row],[Unique CFDA]] = "", "", IFERROR(MemberOrgs_SortedTable[[#This Row],[FY 2018 Total]]*MemberOrgs_SortedTable[[#This Row],[Senate Budget]], "No Budget Data"))</f>
        <v/>
      </c>
      <c r="L181" t="str">
        <f>IF(MemberOrgs_SortedTable[[#This Row],[Unique CFDA]] = "", "", IF(ISNUMBER(MemberOrgs_SortedTable[[#This Row],[President $ Change]]), RANK(MemberOrgs_SortedTable[[#This Row],[President $ Change]], $G$4:$G$227)+COUNTIF($G$4:G181, G181)-1, 0))</f>
        <v/>
      </c>
      <c r="M181" t="str">
        <f>IFERROR((IF(MemberOrgs_SortedTable[[#This Row],[Sort 1]] = 0, COUNTIF($L$4:L181, 0), "")+MAX(MemberOrgs_SortedTable[Sort 1])), "")</f>
        <v/>
      </c>
      <c r="N181" t="str">
        <f>IF(MemberOrgs_SortedTable[[#This Row],[Sort 1]]&gt;0, MemberOrgs_SortedTable[[#This Row],[Sort 1]], MemberOrgs_SortedTable[[#This Row],[Sort 2]])</f>
        <v/>
      </c>
    </row>
    <row r="182" spans="1:14" x14ac:dyDescent="0.25">
      <c r="A182" t="str">
        <f>IF(OR(MemberOrgControl!$B185 = "", MemberOrgControl!$B185 &lt;0), "", INDEX(MemberOrgsData[CFDA], MemberOrgControl!$B185))</f>
        <v/>
      </c>
      <c r="C182" t="str">
        <f>IFERROR(INDEX(AllCFDAs[All CFDAs], MATCH(0, INDEX(COUNTIF($C$3:C181, AllCFDAs[All CFDAs]),),0)), "")</f>
        <v/>
      </c>
      <c r="D182" t="str">
        <f t="array" ref="D182">IFERROR(INDEX(MemberOrgsData[FEDERALPROGRAMNAME], MATCH(1, (SelectMemberOrgs = MemberOrgsData[Auditee Name])*(MemberOrgs_SortedTable[[#This Row],[Unique CFDA]]= MemberOrgsData[CFDA]), 0)), "")</f>
        <v/>
      </c>
      <c r="E182" s="13" t="str">
        <f t="array" ref="E182">IFERROR(IF(MemberOrgs_SortedTable[[#This Row],[Unique CFDA]]&lt;&gt; "", SUMIFS(MemberOrgsData[AMOUNT], MemberOrgsData[Auditee Name], SelectMemberOrgs, MemberOrgsData[CFDA], MemberOrgs_SortedTable[[#This Row],[Unique CFDA]], MemberOrgsData[AUDITYEAR], SelectFiscalYear), ""), "")</f>
        <v/>
      </c>
      <c r="F182" s="14" t="str">
        <f t="array" ref="F182">IF(ISNUMBER(MemberOrgs_SortedTable[[#This Row],[Unique CFDA]]), IFERROR(INDEX(BudgetAppropData[President % Change], MATCH(1, (MemberOrgs_SortedTable[[#This Row],[Unique CFDA]] = BudgetAppropData[CFDA])*(SelectBudgetYear = BudgetAppropData[Fiscal Year]), 0)), "No Budget Data"), "")</f>
        <v/>
      </c>
      <c r="G182" s="12" t="str">
        <f>IF(MemberOrgs_SortedTable[[#This Row],[Unique CFDA]] = "", "", IFERROR(MemberOrgs_SortedTable[[#This Row],[FY 2018 Total]]*MemberOrgs_SortedTable[[#This Row],[President % Change]], "No Budget Data"))</f>
        <v/>
      </c>
      <c r="H182" s="14" t="str">
        <f t="array" ref="H182">IF(ISNUMBER(MemberOrgs_SortedTable[[#This Row],[Unique CFDA]]), IFERROR(INDEX(BudgetAppropData[House % Change], MATCH(1,(MemberOrgs_SortedTable[[#This Row],[Unique CFDA]] = BudgetAppropData[CFDA])*(SelectBudgetYear = BudgetAppropData[Fiscal Year]), 0)), "No Budget Data"), "")</f>
        <v/>
      </c>
      <c r="I182" s="12" t="str">
        <f>IF(MemberOrgs_SortedTable[[#This Row],[Unique CFDA]] = "", "", IFERROR(MemberOrgs_SortedTable[[#This Row],[FY 2018 Total]]*MemberOrgs_SortedTable[[#This Row],[House % Change]], "No Budget Data"))</f>
        <v/>
      </c>
      <c r="K182" s="12" t="str">
        <f>IF(MemberOrgs_SortedTable[[#This Row],[Unique CFDA]] = "", "", IFERROR(MemberOrgs_SortedTable[[#This Row],[FY 2018 Total]]*MemberOrgs_SortedTable[[#This Row],[Senate Budget]], "No Budget Data"))</f>
        <v/>
      </c>
      <c r="L182" t="str">
        <f>IF(MemberOrgs_SortedTable[[#This Row],[Unique CFDA]] = "", "", IF(ISNUMBER(MemberOrgs_SortedTable[[#This Row],[President $ Change]]), RANK(MemberOrgs_SortedTable[[#This Row],[President $ Change]], $G$4:$G$227)+COUNTIF($G$4:G182, G182)-1, 0))</f>
        <v/>
      </c>
      <c r="M182" t="str">
        <f>IFERROR((IF(MemberOrgs_SortedTable[[#This Row],[Sort 1]] = 0, COUNTIF($L$4:L182, 0), "")+MAX(MemberOrgs_SortedTable[Sort 1])), "")</f>
        <v/>
      </c>
      <c r="N182" t="str">
        <f>IF(MemberOrgs_SortedTable[[#This Row],[Sort 1]]&gt;0, MemberOrgs_SortedTable[[#This Row],[Sort 1]], MemberOrgs_SortedTable[[#This Row],[Sort 2]])</f>
        <v/>
      </c>
    </row>
    <row r="183" spans="1:14" x14ac:dyDescent="0.25">
      <c r="A183" t="str">
        <f>IF(OR(MemberOrgControl!$B186 = "", MemberOrgControl!$B186 &lt;0), "", INDEX(MemberOrgsData[CFDA], MemberOrgControl!$B186))</f>
        <v/>
      </c>
      <c r="C183" t="str">
        <f>IFERROR(INDEX(AllCFDAs[All CFDAs], MATCH(0, INDEX(COUNTIF($C$3:C182, AllCFDAs[All CFDAs]),),0)), "")</f>
        <v/>
      </c>
      <c r="D183" t="str">
        <f t="array" ref="D183">IFERROR(INDEX(MemberOrgsData[FEDERALPROGRAMNAME], MATCH(1, (SelectMemberOrgs = MemberOrgsData[Auditee Name])*(MemberOrgs_SortedTable[[#This Row],[Unique CFDA]]= MemberOrgsData[CFDA]), 0)), "")</f>
        <v/>
      </c>
      <c r="E183" s="13" t="str">
        <f t="array" ref="E183">IFERROR(IF(MemberOrgs_SortedTable[[#This Row],[Unique CFDA]]&lt;&gt; "", SUMIFS(MemberOrgsData[AMOUNT], MemberOrgsData[Auditee Name], SelectMemberOrgs, MemberOrgsData[CFDA], MemberOrgs_SortedTable[[#This Row],[Unique CFDA]], MemberOrgsData[AUDITYEAR], SelectFiscalYear), ""), "")</f>
        <v/>
      </c>
      <c r="F183" s="14" t="str">
        <f t="array" ref="F183">IF(ISNUMBER(MemberOrgs_SortedTable[[#This Row],[Unique CFDA]]), IFERROR(INDEX(BudgetAppropData[President % Change], MATCH(1, (MemberOrgs_SortedTable[[#This Row],[Unique CFDA]] = BudgetAppropData[CFDA])*(SelectBudgetYear = BudgetAppropData[Fiscal Year]), 0)), "No Budget Data"), "")</f>
        <v/>
      </c>
      <c r="G183" s="12" t="str">
        <f>IF(MemberOrgs_SortedTable[[#This Row],[Unique CFDA]] = "", "", IFERROR(MemberOrgs_SortedTable[[#This Row],[FY 2018 Total]]*MemberOrgs_SortedTable[[#This Row],[President % Change]], "No Budget Data"))</f>
        <v/>
      </c>
      <c r="H183" s="14" t="str">
        <f t="array" ref="H183">IF(ISNUMBER(MemberOrgs_SortedTable[[#This Row],[Unique CFDA]]), IFERROR(INDEX(BudgetAppropData[House % Change], MATCH(1,(MemberOrgs_SortedTable[[#This Row],[Unique CFDA]] = BudgetAppropData[CFDA])*(SelectBudgetYear = BudgetAppropData[Fiscal Year]), 0)), "No Budget Data"), "")</f>
        <v/>
      </c>
      <c r="I183" s="12" t="str">
        <f>IF(MemberOrgs_SortedTable[[#This Row],[Unique CFDA]] = "", "", IFERROR(MemberOrgs_SortedTable[[#This Row],[FY 2018 Total]]*MemberOrgs_SortedTable[[#This Row],[House % Change]], "No Budget Data"))</f>
        <v/>
      </c>
      <c r="K183" s="12" t="str">
        <f>IF(MemberOrgs_SortedTable[[#This Row],[Unique CFDA]] = "", "", IFERROR(MemberOrgs_SortedTable[[#This Row],[FY 2018 Total]]*MemberOrgs_SortedTable[[#This Row],[Senate Budget]], "No Budget Data"))</f>
        <v/>
      </c>
      <c r="L183" t="str">
        <f>IF(MemberOrgs_SortedTable[[#This Row],[Unique CFDA]] = "", "", IF(ISNUMBER(MemberOrgs_SortedTable[[#This Row],[President $ Change]]), RANK(MemberOrgs_SortedTable[[#This Row],[President $ Change]], $G$4:$G$227)+COUNTIF($G$4:G183, G183)-1, 0))</f>
        <v/>
      </c>
      <c r="M183" t="str">
        <f>IFERROR((IF(MemberOrgs_SortedTable[[#This Row],[Sort 1]] = 0, COUNTIF($L$4:L183, 0), "")+MAX(MemberOrgs_SortedTable[Sort 1])), "")</f>
        <v/>
      </c>
      <c r="N183" t="str">
        <f>IF(MemberOrgs_SortedTable[[#This Row],[Sort 1]]&gt;0, MemberOrgs_SortedTable[[#This Row],[Sort 1]], MemberOrgs_SortedTable[[#This Row],[Sort 2]])</f>
        <v/>
      </c>
    </row>
    <row r="184" spans="1:14" x14ac:dyDescent="0.25">
      <c r="A184" t="str">
        <f>IF(OR(MemberOrgControl!$B187 = "", MemberOrgControl!$B187 &lt;0), "", INDEX(MemberOrgsData[CFDA], MemberOrgControl!$B187))</f>
        <v/>
      </c>
      <c r="C184" t="str">
        <f>IFERROR(INDEX(AllCFDAs[All CFDAs], MATCH(0, INDEX(COUNTIF($C$3:C183, AllCFDAs[All CFDAs]),),0)), "")</f>
        <v/>
      </c>
      <c r="D184" t="str">
        <f t="array" ref="D184">IFERROR(INDEX(MemberOrgsData[FEDERALPROGRAMNAME], MATCH(1, (SelectMemberOrgs = MemberOrgsData[Auditee Name])*(MemberOrgs_SortedTable[[#This Row],[Unique CFDA]]= MemberOrgsData[CFDA]), 0)), "")</f>
        <v/>
      </c>
      <c r="E184" s="13" t="str">
        <f t="array" ref="E184">IFERROR(IF(MemberOrgs_SortedTable[[#This Row],[Unique CFDA]]&lt;&gt; "", SUMIFS(MemberOrgsData[AMOUNT], MemberOrgsData[Auditee Name], SelectMemberOrgs, MemberOrgsData[CFDA], MemberOrgs_SortedTable[[#This Row],[Unique CFDA]], MemberOrgsData[AUDITYEAR], SelectFiscalYear), ""), "")</f>
        <v/>
      </c>
      <c r="F184" s="14" t="str">
        <f t="array" ref="F184">IF(ISNUMBER(MemberOrgs_SortedTable[[#This Row],[Unique CFDA]]), IFERROR(INDEX(BudgetAppropData[President % Change], MATCH(1, (MemberOrgs_SortedTable[[#This Row],[Unique CFDA]] = BudgetAppropData[CFDA])*(SelectBudgetYear = BudgetAppropData[Fiscal Year]), 0)), "No Budget Data"), "")</f>
        <v/>
      </c>
      <c r="G184" s="12" t="str">
        <f>IF(MemberOrgs_SortedTable[[#This Row],[Unique CFDA]] = "", "", IFERROR(MemberOrgs_SortedTable[[#This Row],[FY 2018 Total]]*MemberOrgs_SortedTable[[#This Row],[President % Change]], "No Budget Data"))</f>
        <v/>
      </c>
      <c r="H184" s="14" t="str">
        <f t="array" ref="H184">IF(ISNUMBER(MemberOrgs_SortedTable[[#This Row],[Unique CFDA]]), IFERROR(INDEX(BudgetAppropData[House % Change], MATCH(1,(MemberOrgs_SortedTable[[#This Row],[Unique CFDA]] = BudgetAppropData[CFDA])*(SelectBudgetYear = BudgetAppropData[Fiscal Year]), 0)), "No Budget Data"), "")</f>
        <v/>
      </c>
      <c r="I184" s="12" t="str">
        <f>IF(MemberOrgs_SortedTable[[#This Row],[Unique CFDA]] = "", "", IFERROR(MemberOrgs_SortedTable[[#This Row],[FY 2018 Total]]*MemberOrgs_SortedTable[[#This Row],[House % Change]], "No Budget Data"))</f>
        <v/>
      </c>
      <c r="K184" s="12" t="str">
        <f>IF(MemberOrgs_SortedTable[[#This Row],[Unique CFDA]] = "", "", IFERROR(MemberOrgs_SortedTable[[#This Row],[FY 2018 Total]]*MemberOrgs_SortedTable[[#This Row],[Senate Budget]], "No Budget Data"))</f>
        <v/>
      </c>
      <c r="L184" t="str">
        <f>IF(MemberOrgs_SortedTable[[#This Row],[Unique CFDA]] = "", "", IF(ISNUMBER(MemberOrgs_SortedTable[[#This Row],[President $ Change]]), RANK(MemberOrgs_SortedTable[[#This Row],[President $ Change]], $G$4:$G$227)+COUNTIF($G$4:G184, G184)-1, 0))</f>
        <v/>
      </c>
      <c r="M184" t="str">
        <f>IFERROR((IF(MemberOrgs_SortedTable[[#This Row],[Sort 1]] = 0, COUNTIF($L$4:L184, 0), "")+MAX(MemberOrgs_SortedTable[Sort 1])), "")</f>
        <v/>
      </c>
      <c r="N184" t="str">
        <f>IF(MemberOrgs_SortedTable[[#This Row],[Sort 1]]&gt;0, MemberOrgs_SortedTable[[#This Row],[Sort 1]], MemberOrgs_SortedTable[[#This Row],[Sort 2]])</f>
        <v/>
      </c>
    </row>
    <row r="185" spans="1:14" x14ac:dyDescent="0.25">
      <c r="A185" t="str">
        <f>IF(OR(MemberOrgControl!$B188 = "", MemberOrgControl!$B188 &lt;0), "", INDEX(MemberOrgsData[CFDA], MemberOrgControl!$B188))</f>
        <v/>
      </c>
      <c r="C185" t="str">
        <f>IFERROR(INDEX(AllCFDAs[All CFDAs], MATCH(0, INDEX(COUNTIF($C$3:C184, AllCFDAs[All CFDAs]),),0)), "")</f>
        <v/>
      </c>
      <c r="D185" t="str">
        <f t="array" ref="D185">IFERROR(INDEX(MemberOrgsData[FEDERALPROGRAMNAME], MATCH(1, (SelectMemberOrgs = MemberOrgsData[Auditee Name])*(MemberOrgs_SortedTable[[#This Row],[Unique CFDA]]= MemberOrgsData[CFDA]), 0)), "")</f>
        <v/>
      </c>
      <c r="E185" s="13" t="str">
        <f t="array" ref="E185">IFERROR(IF(MemberOrgs_SortedTable[[#This Row],[Unique CFDA]]&lt;&gt; "", SUMIFS(MemberOrgsData[AMOUNT], MemberOrgsData[Auditee Name], SelectMemberOrgs, MemberOrgsData[CFDA], MemberOrgs_SortedTable[[#This Row],[Unique CFDA]], MemberOrgsData[AUDITYEAR], SelectFiscalYear), ""), "")</f>
        <v/>
      </c>
      <c r="F185" s="14" t="str">
        <f t="array" ref="F185">IF(ISNUMBER(MemberOrgs_SortedTable[[#This Row],[Unique CFDA]]), IFERROR(INDEX(BudgetAppropData[President % Change], MATCH(1, (MemberOrgs_SortedTable[[#This Row],[Unique CFDA]] = BudgetAppropData[CFDA])*(SelectBudgetYear = BudgetAppropData[Fiscal Year]), 0)), "No Budget Data"), "")</f>
        <v/>
      </c>
      <c r="G185" s="12" t="str">
        <f>IF(MemberOrgs_SortedTable[[#This Row],[Unique CFDA]] = "", "", IFERROR(MemberOrgs_SortedTable[[#This Row],[FY 2018 Total]]*MemberOrgs_SortedTable[[#This Row],[President % Change]], "No Budget Data"))</f>
        <v/>
      </c>
      <c r="H185" s="14" t="str">
        <f t="array" ref="H185">IF(ISNUMBER(MemberOrgs_SortedTable[[#This Row],[Unique CFDA]]), IFERROR(INDEX(BudgetAppropData[House % Change], MATCH(1,(MemberOrgs_SortedTable[[#This Row],[Unique CFDA]] = BudgetAppropData[CFDA])*(SelectBudgetYear = BudgetAppropData[Fiscal Year]), 0)), "No Budget Data"), "")</f>
        <v/>
      </c>
      <c r="I185" s="12" t="str">
        <f>IF(MemberOrgs_SortedTable[[#This Row],[Unique CFDA]] = "", "", IFERROR(MemberOrgs_SortedTable[[#This Row],[FY 2018 Total]]*MemberOrgs_SortedTable[[#This Row],[House % Change]], "No Budget Data"))</f>
        <v/>
      </c>
      <c r="K185" s="12" t="str">
        <f>IF(MemberOrgs_SortedTable[[#This Row],[Unique CFDA]] = "", "", IFERROR(MemberOrgs_SortedTable[[#This Row],[FY 2018 Total]]*MemberOrgs_SortedTable[[#This Row],[Senate Budget]], "No Budget Data"))</f>
        <v/>
      </c>
      <c r="L185" t="str">
        <f>IF(MemberOrgs_SortedTable[[#This Row],[Unique CFDA]] = "", "", IF(ISNUMBER(MemberOrgs_SortedTable[[#This Row],[President $ Change]]), RANK(MemberOrgs_SortedTable[[#This Row],[President $ Change]], $G$4:$G$227)+COUNTIF($G$4:G185, G185)-1, 0))</f>
        <v/>
      </c>
      <c r="M185" t="str">
        <f>IFERROR((IF(MemberOrgs_SortedTable[[#This Row],[Sort 1]] = 0, COUNTIF($L$4:L185, 0), "")+MAX(MemberOrgs_SortedTable[Sort 1])), "")</f>
        <v/>
      </c>
      <c r="N185" t="str">
        <f>IF(MemberOrgs_SortedTable[[#This Row],[Sort 1]]&gt;0, MemberOrgs_SortedTable[[#This Row],[Sort 1]], MemberOrgs_SortedTable[[#This Row],[Sort 2]])</f>
        <v/>
      </c>
    </row>
    <row r="186" spans="1:14" x14ac:dyDescent="0.25">
      <c r="A186" t="str">
        <f>IF(OR(MemberOrgControl!$B189 = "", MemberOrgControl!$B189 &lt;0), "", INDEX(MemberOrgsData[CFDA], MemberOrgControl!$B189))</f>
        <v/>
      </c>
      <c r="C186" t="str">
        <f>IFERROR(INDEX(AllCFDAs[All CFDAs], MATCH(0, INDEX(COUNTIF($C$3:C185, AllCFDAs[All CFDAs]),),0)), "")</f>
        <v/>
      </c>
      <c r="D186" t="str">
        <f t="array" ref="D186">IFERROR(INDEX(MemberOrgsData[FEDERALPROGRAMNAME], MATCH(1, (SelectMemberOrgs = MemberOrgsData[Auditee Name])*(MemberOrgs_SortedTable[[#This Row],[Unique CFDA]]= MemberOrgsData[CFDA]), 0)), "")</f>
        <v/>
      </c>
      <c r="E186" s="13" t="str">
        <f t="array" ref="E186">IFERROR(IF(MemberOrgs_SortedTable[[#This Row],[Unique CFDA]]&lt;&gt; "", SUMIFS(MemberOrgsData[AMOUNT], MemberOrgsData[Auditee Name], SelectMemberOrgs, MemberOrgsData[CFDA], MemberOrgs_SortedTable[[#This Row],[Unique CFDA]], MemberOrgsData[AUDITYEAR], SelectFiscalYear), ""), "")</f>
        <v/>
      </c>
      <c r="F186" s="14" t="str">
        <f t="array" ref="F186">IF(ISNUMBER(MemberOrgs_SortedTable[[#This Row],[Unique CFDA]]), IFERROR(INDEX(BudgetAppropData[President % Change], MATCH(1, (MemberOrgs_SortedTable[[#This Row],[Unique CFDA]] = BudgetAppropData[CFDA])*(SelectBudgetYear = BudgetAppropData[Fiscal Year]), 0)), "No Budget Data"), "")</f>
        <v/>
      </c>
      <c r="G186" s="12" t="str">
        <f>IF(MemberOrgs_SortedTable[[#This Row],[Unique CFDA]] = "", "", IFERROR(MemberOrgs_SortedTable[[#This Row],[FY 2018 Total]]*MemberOrgs_SortedTable[[#This Row],[President % Change]], "No Budget Data"))</f>
        <v/>
      </c>
      <c r="H186" s="14" t="str">
        <f t="array" ref="H186">IF(ISNUMBER(MemberOrgs_SortedTable[[#This Row],[Unique CFDA]]), IFERROR(INDEX(BudgetAppropData[House % Change], MATCH(1,(MemberOrgs_SortedTable[[#This Row],[Unique CFDA]] = BudgetAppropData[CFDA])*(SelectBudgetYear = BudgetAppropData[Fiscal Year]), 0)), "No Budget Data"), "")</f>
        <v/>
      </c>
      <c r="I186" s="12" t="str">
        <f>IF(MemberOrgs_SortedTable[[#This Row],[Unique CFDA]] = "", "", IFERROR(MemberOrgs_SortedTable[[#This Row],[FY 2018 Total]]*MemberOrgs_SortedTable[[#This Row],[House % Change]], "No Budget Data"))</f>
        <v/>
      </c>
      <c r="K186" s="12" t="str">
        <f>IF(MemberOrgs_SortedTable[[#This Row],[Unique CFDA]] = "", "", IFERROR(MemberOrgs_SortedTable[[#This Row],[FY 2018 Total]]*MemberOrgs_SortedTable[[#This Row],[Senate Budget]], "No Budget Data"))</f>
        <v/>
      </c>
      <c r="L186" t="str">
        <f>IF(MemberOrgs_SortedTable[[#This Row],[Unique CFDA]] = "", "", IF(ISNUMBER(MemberOrgs_SortedTable[[#This Row],[President $ Change]]), RANK(MemberOrgs_SortedTable[[#This Row],[President $ Change]], $G$4:$G$227)+COUNTIF($G$4:G186, G186)-1, 0))</f>
        <v/>
      </c>
      <c r="M186" t="str">
        <f>IFERROR((IF(MemberOrgs_SortedTable[[#This Row],[Sort 1]] = 0, COUNTIF($L$4:L186, 0), "")+MAX(MemberOrgs_SortedTable[Sort 1])), "")</f>
        <v/>
      </c>
      <c r="N186" t="str">
        <f>IF(MemberOrgs_SortedTable[[#This Row],[Sort 1]]&gt;0, MemberOrgs_SortedTable[[#This Row],[Sort 1]], MemberOrgs_SortedTable[[#This Row],[Sort 2]])</f>
        <v/>
      </c>
    </row>
    <row r="187" spans="1:14" x14ac:dyDescent="0.25">
      <c r="A187" t="str">
        <f>IF(OR(MemberOrgControl!$B190 = "", MemberOrgControl!$B190 &lt;0), "", INDEX(MemberOrgsData[CFDA], MemberOrgControl!$B190))</f>
        <v/>
      </c>
      <c r="C187" t="str">
        <f>IFERROR(INDEX(AllCFDAs[All CFDAs], MATCH(0, INDEX(COUNTIF($C$3:C186, AllCFDAs[All CFDAs]),),0)), "")</f>
        <v/>
      </c>
      <c r="D187" t="str">
        <f t="array" ref="D187">IFERROR(INDEX(MemberOrgsData[FEDERALPROGRAMNAME], MATCH(1, (SelectMemberOrgs = MemberOrgsData[Auditee Name])*(MemberOrgs_SortedTable[[#This Row],[Unique CFDA]]= MemberOrgsData[CFDA]), 0)), "")</f>
        <v/>
      </c>
      <c r="E187" s="13" t="str">
        <f t="array" ref="E187">IFERROR(IF(MemberOrgs_SortedTable[[#This Row],[Unique CFDA]]&lt;&gt; "", SUMIFS(MemberOrgsData[AMOUNT], MemberOrgsData[Auditee Name], SelectMemberOrgs, MemberOrgsData[CFDA], MemberOrgs_SortedTable[[#This Row],[Unique CFDA]], MemberOrgsData[AUDITYEAR], SelectFiscalYear), ""), "")</f>
        <v/>
      </c>
      <c r="F187" s="14" t="str">
        <f t="array" ref="F187">IF(ISNUMBER(MemberOrgs_SortedTable[[#This Row],[Unique CFDA]]), IFERROR(INDEX(BudgetAppropData[President % Change], MATCH(1, (MemberOrgs_SortedTable[[#This Row],[Unique CFDA]] = BudgetAppropData[CFDA])*(SelectBudgetYear = BudgetAppropData[Fiscal Year]), 0)), "No Budget Data"), "")</f>
        <v/>
      </c>
      <c r="G187" s="12" t="str">
        <f>IF(MemberOrgs_SortedTable[[#This Row],[Unique CFDA]] = "", "", IFERROR(MemberOrgs_SortedTable[[#This Row],[FY 2018 Total]]*MemberOrgs_SortedTable[[#This Row],[President % Change]], "No Budget Data"))</f>
        <v/>
      </c>
      <c r="H187" s="14" t="str">
        <f t="array" ref="H187">IF(ISNUMBER(MemberOrgs_SortedTable[[#This Row],[Unique CFDA]]), IFERROR(INDEX(BudgetAppropData[House % Change], MATCH(1,(MemberOrgs_SortedTable[[#This Row],[Unique CFDA]] = BudgetAppropData[CFDA])*(SelectBudgetYear = BudgetAppropData[Fiscal Year]), 0)), "No Budget Data"), "")</f>
        <v/>
      </c>
      <c r="I187" s="12" t="str">
        <f>IF(MemberOrgs_SortedTable[[#This Row],[Unique CFDA]] = "", "", IFERROR(MemberOrgs_SortedTable[[#This Row],[FY 2018 Total]]*MemberOrgs_SortedTable[[#This Row],[House % Change]], "No Budget Data"))</f>
        <v/>
      </c>
      <c r="K187" s="12" t="str">
        <f>IF(MemberOrgs_SortedTable[[#This Row],[Unique CFDA]] = "", "", IFERROR(MemberOrgs_SortedTable[[#This Row],[FY 2018 Total]]*MemberOrgs_SortedTable[[#This Row],[Senate Budget]], "No Budget Data"))</f>
        <v/>
      </c>
      <c r="L187" t="str">
        <f>IF(MemberOrgs_SortedTable[[#This Row],[Unique CFDA]] = "", "", IF(ISNUMBER(MemberOrgs_SortedTable[[#This Row],[President $ Change]]), RANK(MemberOrgs_SortedTable[[#This Row],[President $ Change]], $G$4:$G$227)+COUNTIF($G$4:G187, G187)-1, 0))</f>
        <v/>
      </c>
      <c r="M187" t="str">
        <f>IFERROR((IF(MemberOrgs_SortedTable[[#This Row],[Sort 1]] = 0, COUNTIF($L$4:L187, 0), "")+MAX(MemberOrgs_SortedTable[Sort 1])), "")</f>
        <v/>
      </c>
      <c r="N187" t="str">
        <f>IF(MemberOrgs_SortedTable[[#This Row],[Sort 1]]&gt;0, MemberOrgs_SortedTable[[#This Row],[Sort 1]], MemberOrgs_SortedTable[[#This Row],[Sort 2]])</f>
        <v/>
      </c>
    </row>
    <row r="188" spans="1:14" x14ac:dyDescent="0.25">
      <c r="A188" t="str">
        <f>IF(OR(MemberOrgControl!$B191 = "", MemberOrgControl!$B191 &lt;0), "", INDEX(MemberOrgsData[CFDA], MemberOrgControl!$B191))</f>
        <v/>
      </c>
      <c r="C188" t="str">
        <f>IFERROR(INDEX(AllCFDAs[All CFDAs], MATCH(0, INDEX(COUNTIF($C$3:C187, AllCFDAs[All CFDAs]),),0)), "")</f>
        <v/>
      </c>
      <c r="D188" t="str">
        <f t="array" ref="D188">IFERROR(INDEX(MemberOrgsData[FEDERALPROGRAMNAME], MATCH(1, (SelectMemberOrgs = MemberOrgsData[Auditee Name])*(MemberOrgs_SortedTable[[#This Row],[Unique CFDA]]= MemberOrgsData[CFDA]), 0)), "")</f>
        <v/>
      </c>
      <c r="E188" s="13" t="str">
        <f t="array" ref="E188">IFERROR(IF(MemberOrgs_SortedTable[[#This Row],[Unique CFDA]]&lt;&gt; "", SUMIFS(MemberOrgsData[AMOUNT], MemberOrgsData[Auditee Name], SelectMemberOrgs, MemberOrgsData[CFDA], MemberOrgs_SortedTable[[#This Row],[Unique CFDA]], MemberOrgsData[AUDITYEAR], SelectFiscalYear), ""), "")</f>
        <v/>
      </c>
      <c r="F188" s="14" t="str">
        <f t="array" ref="F188">IF(ISNUMBER(MemberOrgs_SortedTable[[#This Row],[Unique CFDA]]), IFERROR(INDEX(BudgetAppropData[President % Change], MATCH(1, (MemberOrgs_SortedTable[[#This Row],[Unique CFDA]] = BudgetAppropData[CFDA])*(SelectBudgetYear = BudgetAppropData[Fiscal Year]), 0)), "No Budget Data"), "")</f>
        <v/>
      </c>
      <c r="G188" s="12" t="str">
        <f>IF(MemberOrgs_SortedTable[[#This Row],[Unique CFDA]] = "", "", IFERROR(MemberOrgs_SortedTable[[#This Row],[FY 2018 Total]]*MemberOrgs_SortedTable[[#This Row],[President % Change]], "No Budget Data"))</f>
        <v/>
      </c>
      <c r="H188" s="14" t="str">
        <f t="array" ref="H188">IF(ISNUMBER(MemberOrgs_SortedTable[[#This Row],[Unique CFDA]]), IFERROR(INDEX(BudgetAppropData[House % Change], MATCH(1,(MemberOrgs_SortedTable[[#This Row],[Unique CFDA]] = BudgetAppropData[CFDA])*(SelectBudgetYear = BudgetAppropData[Fiscal Year]), 0)), "No Budget Data"), "")</f>
        <v/>
      </c>
      <c r="I188" s="12" t="str">
        <f>IF(MemberOrgs_SortedTable[[#This Row],[Unique CFDA]] = "", "", IFERROR(MemberOrgs_SortedTable[[#This Row],[FY 2018 Total]]*MemberOrgs_SortedTable[[#This Row],[House % Change]], "No Budget Data"))</f>
        <v/>
      </c>
      <c r="K188" s="12" t="str">
        <f>IF(MemberOrgs_SortedTable[[#This Row],[Unique CFDA]] = "", "", IFERROR(MemberOrgs_SortedTable[[#This Row],[FY 2018 Total]]*MemberOrgs_SortedTable[[#This Row],[Senate Budget]], "No Budget Data"))</f>
        <v/>
      </c>
      <c r="L188" t="str">
        <f>IF(MemberOrgs_SortedTable[[#This Row],[Unique CFDA]] = "", "", IF(ISNUMBER(MemberOrgs_SortedTable[[#This Row],[President $ Change]]), RANK(MemberOrgs_SortedTable[[#This Row],[President $ Change]], $G$4:$G$227)+COUNTIF($G$4:G188, G188)-1, 0))</f>
        <v/>
      </c>
      <c r="M188" t="str">
        <f>IFERROR((IF(MemberOrgs_SortedTable[[#This Row],[Sort 1]] = 0, COUNTIF($L$4:L188, 0), "")+MAX(MemberOrgs_SortedTable[Sort 1])), "")</f>
        <v/>
      </c>
      <c r="N188" t="str">
        <f>IF(MemberOrgs_SortedTable[[#This Row],[Sort 1]]&gt;0, MemberOrgs_SortedTable[[#This Row],[Sort 1]], MemberOrgs_SortedTable[[#This Row],[Sort 2]])</f>
        <v/>
      </c>
    </row>
    <row r="189" spans="1:14" x14ac:dyDescent="0.25">
      <c r="A189" t="str">
        <f>IF(OR(MemberOrgControl!$B192 = "", MemberOrgControl!$B192 &lt;0), "", INDEX(MemberOrgsData[CFDA], MemberOrgControl!$B192))</f>
        <v/>
      </c>
      <c r="C189" t="str">
        <f>IFERROR(INDEX(AllCFDAs[All CFDAs], MATCH(0, INDEX(COUNTIF($C$3:C188, AllCFDAs[All CFDAs]),),0)), "")</f>
        <v/>
      </c>
      <c r="D189" t="str">
        <f t="array" ref="D189">IFERROR(INDEX(MemberOrgsData[FEDERALPROGRAMNAME], MATCH(1, (SelectMemberOrgs = MemberOrgsData[Auditee Name])*(MemberOrgs_SortedTable[[#This Row],[Unique CFDA]]= MemberOrgsData[CFDA]), 0)), "")</f>
        <v/>
      </c>
      <c r="E189" s="13" t="str">
        <f t="array" ref="E189">IFERROR(IF(MemberOrgs_SortedTable[[#This Row],[Unique CFDA]]&lt;&gt; "", SUMIFS(MemberOrgsData[AMOUNT], MemberOrgsData[Auditee Name], SelectMemberOrgs, MemberOrgsData[CFDA], MemberOrgs_SortedTable[[#This Row],[Unique CFDA]], MemberOrgsData[AUDITYEAR], SelectFiscalYear), ""), "")</f>
        <v/>
      </c>
      <c r="F189" s="14" t="str">
        <f t="array" ref="F189">IF(ISNUMBER(MemberOrgs_SortedTable[[#This Row],[Unique CFDA]]), IFERROR(INDEX(BudgetAppropData[President % Change], MATCH(1, (MemberOrgs_SortedTable[[#This Row],[Unique CFDA]] = BudgetAppropData[CFDA])*(SelectBudgetYear = BudgetAppropData[Fiscal Year]), 0)), "No Budget Data"), "")</f>
        <v/>
      </c>
      <c r="G189" s="12" t="str">
        <f>IF(MemberOrgs_SortedTable[[#This Row],[Unique CFDA]] = "", "", IFERROR(MemberOrgs_SortedTable[[#This Row],[FY 2018 Total]]*MemberOrgs_SortedTable[[#This Row],[President % Change]], "No Budget Data"))</f>
        <v/>
      </c>
      <c r="H189" s="14" t="str">
        <f t="array" ref="H189">IF(ISNUMBER(MemberOrgs_SortedTable[[#This Row],[Unique CFDA]]), IFERROR(INDEX(BudgetAppropData[House % Change], MATCH(1,(MemberOrgs_SortedTable[[#This Row],[Unique CFDA]] = BudgetAppropData[CFDA])*(SelectBudgetYear = BudgetAppropData[Fiscal Year]), 0)), "No Budget Data"), "")</f>
        <v/>
      </c>
      <c r="I189" s="12" t="str">
        <f>IF(MemberOrgs_SortedTable[[#This Row],[Unique CFDA]] = "", "", IFERROR(MemberOrgs_SortedTable[[#This Row],[FY 2018 Total]]*MemberOrgs_SortedTable[[#This Row],[House % Change]], "No Budget Data"))</f>
        <v/>
      </c>
      <c r="K189" s="12" t="str">
        <f>IF(MemberOrgs_SortedTable[[#This Row],[Unique CFDA]] = "", "", IFERROR(MemberOrgs_SortedTable[[#This Row],[FY 2018 Total]]*MemberOrgs_SortedTable[[#This Row],[Senate Budget]], "No Budget Data"))</f>
        <v/>
      </c>
      <c r="L189" t="str">
        <f>IF(MemberOrgs_SortedTable[[#This Row],[Unique CFDA]] = "", "", IF(ISNUMBER(MemberOrgs_SortedTable[[#This Row],[President $ Change]]), RANK(MemberOrgs_SortedTable[[#This Row],[President $ Change]], $G$4:$G$227)+COUNTIF($G$4:G189, G189)-1, 0))</f>
        <v/>
      </c>
      <c r="M189" t="str">
        <f>IFERROR((IF(MemberOrgs_SortedTable[[#This Row],[Sort 1]] = 0, COUNTIF($L$4:L189, 0), "")+MAX(MemberOrgs_SortedTable[Sort 1])), "")</f>
        <v/>
      </c>
      <c r="N189" t="str">
        <f>IF(MemberOrgs_SortedTable[[#This Row],[Sort 1]]&gt;0, MemberOrgs_SortedTable[[#This Row],[Sort 1]], MemberOrgs_SortedTable[[#This Row],[Sort 2]])</f>
        <v/>
      </c>
    </row>
    <row r="190" spans="1:14" x14ac:dyDescent="0.25">
      <c r="A190" t="str">
        <f>IF(OR(MemberOrgControl!$B193 = "", MemberOrgControl!$B193 &lt;0), "", INDEX(MemberOrgsData[CFDA], MemberOrgControl!$B193))</f>
        <v/>
      </c>
      <c r="C190" t="str">
        <f>IFERROR(INDEX(AllCFDAs[All CFDAs], MATCH(0, INDEX(COUNTIF($C$3:C189, AllCFDAs[All CFDAs]),),0)), "")</f>
        <v/>
      </c>
      <c r="D190" t="str">
        <f t="array" ref="D190">IFERROR(INDEX(MemberOrgsData[FEDERALPROGRAMNAME], MATCH(1, (SelectMemberOrgs = MemberOrgsData[Auditee Name])*(MemberOrgs_SortedTable[[#This Row],[Unique CFDA]]= MemberOrgsData[CFDA]), 0)), "")</f>
        <v/>
      </c>
      <c r="E190" s="13" t="str">
        <f t="array" ref="E190">IFERROR(IF(MemberOrgs_SortedTable[[#This Row],[Unique CFDA]]&lt;&gt; "", SUMIFS(MemberOrgsData[AMOUNT], MemberOrgsData[Auditee Name], SelectMemberOrgs, MemberOrgsData[CFDA], MemberOrgs_SortedTable[[#This Row],[Unique CFDA]], MemberOrgsData[AUDITYEAR], SelectFiscalYear), ""), "")</f>
        <v/>
      </c>
      <c r="F190" s="14" t="str">
        <f t="array" ref="F190">IF(ISNUMBER(MemberOrgs_SortedTable[[#This Row],[Unique CFDA]]), IFERROR(INDEX(BudgetAppropData[President % Change], MATCH(1, (MemberOrgs_SortedTable[[#This Row],[Unique CFDA]] = BudgetAppropData[CFDA])*(SelectBudgetYear = BudgetAppropData[Fiscal Year]), 0)), "No Budget Data"), "")</f>
        <v/>
      </c>
      <c r="G190" s="12" t="str">
        <f>IF(MemberOrgs_SortedTable[[#This Row],[Unique CFDA]] = "", "", IFERROR(MemberOrgs_SortedTable[[#This Row],[FY 2018 Total]]*MemberOrgs_SortedTable[[#This Row],[President % Change]], "No Budget Data"))</f>
        <v/>
      </c>
      <c r="H190" s="14" t="str">
        <f t="array" ref="H190">IF(ISNUMBER(MemberOrgs_SortedTable[[#This Row],[Unique CFDA]]), IFERROR(INDEX(BudgetAppropData[House % Change], MATCH(1,(MemberOrgs_SortedTable[[#This Row],[Unique CFDA]] = BudgetAppropData[CFDA])*(SelectBudgetYear = BudgetAppropData[Fiscal Year]), 0)), "No Budget Data"), "")</f>
        <v/>
      </c>
      <c r="I190" s="12" t="str">
        <f>IF(MemberOrgs_SortedTable[[#This Row],[Unique CFDA]] = "", "", IFERROR(MemberOrgs_SortedTable[[#This Row],[FY 2018 Total]]*MemberOrgs_SortedTable[[#This Row],[House % Change]], "No Budget Data"))</f>
        <v/>
      </c>
      <c r="K190" s="12" t="str">
        <f>IF(MemberOrgs_SortedTable[[#This Row],[Unique CFDA]] = "", "", IFERROR(MemberOrgs_SortedTable[[#This Row],[FY 2018 Total]]*MemberOrgs_SortedTable[[#This Row],[Senate Budget]], "No Budget Data"))</f>
        <v/>
      </c>
      <c r="L190" t="str">
        <f>IF(MemberOrgs_SortedTable[[#This Row],[Unique CFDA]] = "", "", IF(ISNUMBER(MemberOrgs_SortedTable[[#This Row],[President $ Change]]), RANK(MemberOrgs_SortedTable[[#This Row],[President $ Change]], $G$4:$G$227)+COUNTIF($G$4:G190, G190)-1, 0))</f>
        <v/>
      </c>
      <c r="M190" t="str">
        <f>IFERROR((IF(MemberOrgs_SortedTable[[#This Row],[Sort 1]] = 0, COUNTIF($L$4:L190, 0), "")+MAX(MemberOrgs_SortedTable[Sort 1])), "")</f>
        <v/>
      </c>
      <c r="N190" t="str">
        <f>IF(MemberOrgs_SortedTable[[#This Row],[Sort 1]]&gt;0, MemberOrgs_SortedTable[[#This Row],[Sort 1]], MemberOrgs_SortedTable[[#This Row],[Sort 2]])</f>
        <v/>
      </c>
    </row>
    <row r="191" spans="1:14" x14ac:dyDescent="0.25">
      <c r="A191" t="str">
        <f>IF(OR(MemberOrgControl!$B194 = "", MemberOrgControl!$B194 &lt;0), "", INDEX(MemberOrgsData[CFDA], MemberOrgControl!$B194))</f>
        <v/>
      </c>
      <c r="C191" t="str">
        <f>IFERROR(INDEX(AllCFDAs[All CFDAs], MATCH(0, INDEX(COUNTIF($C$3:C190, AllCFDAs[All CFDAs]),),0)), "")</f>
        <v/>
      </c>
      <c r="D191" t="str">
        <f t="array" ref="D191">IFERROR(INDEX(MemberOrgsData[FEDERALPROGRAMNAME], MATCH(1, (SelectMemberOrgs = MemberOrgsData[Auditee Name])*(MemberOrgs_SortedTable[[#This Row],[Unique CFDA]]= MemberOrgsData[CFDA]), 0)), "")</f>
        <v/>
      </c>
      <c r="E191" s="13" t="str">
        <f t="array" ref="E191">IFERROR(IF(MemberOrgs_SortedTable[[#This Row],[Unique CFDA]]&lt;&gt; "", SUMIFS(MemberOrgsData[AMOUNT], MemberOrgsData[Auditee Name], SelectMemberOrgs, MemberOrgsData[CFDA], MemberOrgs_SortedTable[[#This Row],[Unique CFDA]], MemberOrgsData[AUDITYEAR], SelectFiscalYear), ""), "")</f>
        <v/>
      </c>
      <c r="F191" s="14" t="str">
        <f t="array" ref="F191">IF(ISNUMBER(MemberOrgs_SortedTable[[#This Row],[Unique CFDA]]), IFERROR(INDEX(BudgetAppropData[President % Change], MATCH(1, (MemberOrgs_SortedTable[[#This Row],[Unique CFDA]] = BudgetAppropData[CFDA])*(SelectBudgetYear = BudgetAppropData[Fiscal Year]), 0)), "No Budget Data"), "")</f>
        <v/>
      </c>
      <c r="G191" s="12" t="str">
        <f>IF(MemberOrgs_SortedTable[[#This Row],[Unique CFDA]] = "", "", IFERROR(MemberOrgs_SortedTable[[#This Row],[FY 2018 Total]]*MemberOrgs_SortedTable[[#This Row],[President % Change]], "No Budget Data"))</f>
        <v/>
      </c>
      <c r="H191" s="14" t="str">
        <f t="array" ref="H191">IF(ISNUMBER(MemberOrgs_SortedTable[[#This Row],[Unique CFDA]]), IFERROR(INDEX(BudgetAppropData[House % Change], MATCH(1,(MemberOrgs_SortedTable[[#This Row],[Unique CFDA]] = BudgetAppropData[CFDA])*(SelectBudgetYear = BudgetAppropData[Fiscal Year]), 0)), "No Budget Data"), "")</f>
        <v/>
      </c>
      <c r="I191" s="12" t="str">
        <f>IF(MemberOrgs_SortedTable[[#This Row],[Unique CFDA]] = "", "", IFERROR(MemberOrgs_SortedTable[[#This Row],[FY 2018 Total]]*MemberOrgs_SortedTable[[#This Row],[House % Change]], "No Budget Data"))</f>
        <v/>
      </c>
      <c r="K191" s="12" t="str">
        <f>IF(MemberOrgs_SortedTable[[#This Row],[Unique CFDA]] = "", "", IFERROR(MemberOrgs_SortedTable[[#This Row],[FY 2018 Total]]*MemberOrgs_SortedTable[[#This Row],[Senate Budget]], "No Budget Data"))</f>
        <v/>
      </c>
      <c r="L191" t="str">
        <f>IF(MemberOrgs_SortedTable[[#This Row],[Unique CFDA]] = "", "", IF(ISNUMBER(MemberOrgs_SortedTable[[#This Row],[President $ Change]]), RANK(MemberOrgs_SortedTable[[#This Row],[President $ Change]], $G$4:$G$227)+COUNTIF($G$4:G191, G191)-1, 0))</f>
        <v/>
      </c>
      <c r="M191" t="str">
        <f>IFERROR((IF(MemberOrgs_SortedTable[[#This Row],[Sort 1]] = 0, COUNTIF($L$4:L191, 0), "")+MAX(MemberOrgs_SortedTable[Sort 1])), "")</f>
        <v/>
      </c>
      <c r="N191" t="str">
        <f>IF(MemberOrgs_SortedTable[[#This Row],[Sort 1]]&gt;0, MemberOrgs_SortedTable[[#This Row],[Sort 1]], MemberOrgs_SortedTable[[#This Row],[Sort 2]])</f>
        <v/>
      </c>
    </row>
    <row r="192" spans="1:14" x14ac:dyDescent="0.25">
      <c r="A192" t="str">
        <f>IF(OR(MemberOrgControl!$B195 = "", MemberOrgControl!$B195 &lt;0), "", INDEX(MemberOrgsData[CFDA], MemberOrgControl!$B195))</f>
        <v/>
      </c>
      <c r="C192" t="str">
        <f>IFERROR(INDEX(AllCFDAs[All CFDAs], MATCH(0, INDEX(COUNTIF($C$3:C191, AllCFDAs[All CFDAs]),),0)), "")</f>
        <v/>
      </c>
      <c r="D192" t="str">
        <f t="array" ref="D192">IFERROR(INDEX(MemberOrgsData[FEDERALPROGRAMNAME], MATCH(1, (SelectMemberOrgs = MemberOrgsData[Auditee Name])*(MemberOrgs_SortedTable[[#This Row],[Unique CFDA]]= MemberOrgsData[CFDA]), 0)), "")</f>
        <v/>
      </c>
      <c r="E192" s="13" t="str">
        <f t="array" ref="E192">IFERROR(IF(MemberOrgs_SortedTable[[#This Row],[Unique CFDA]]&lt;&gt; "", SUMIFS(MemberOrgsData[AMOUNT], MemberOrgsData[Auditee Name], SelectMemberOrgs, MemberOrgsData[CFDA], MemberOrgs_SortedTable[[#This Row],[Unique CFDA]], MemberOrgsData[AUDITYEAR], SelectFiscalYear), ""), "")</f>
        <v/>
      </c>
      <c r="F192" s="14" t="str">
        <f t="array" ref="F192">IF(ISNUMBER(MemberOrgs_SortedTable[[#This Row],[Unique CFDA]]), IFERROR(INDEX(BudgetAppropData[President % Change], MATCH(1, (MemberOrgs_SortedTable[[#This Row],[Unique CFDA]] = BudgetAppropData[CFDA])*(SelectBudgetYear = BudgetAppropData[Fiscal Year]), 0)), "No Budget Data"), "")</f>
        <v/>
      </c>
      <c r="G192" s="12" t="str">
        <f>IF(MemberOrgs_SortedTable[[#This Row],[Unique CFDA]] = "", "", IFERROR(MemberOrgs_SortedTable[[#This Row],[FY 2018 Total]]*MemberOrgs_SortedTable[[#This Row],[President % Change]], "No Budget Data"))</f>
        <v/>
      </c>
      <c r="H192" s="14" t="str">
        <f t="array" ref="H192">IF(ISNUMBER(MemberOrgs_SortedTable[[#This Row],[Unique CFDA]]), IFERROR(INDEX(BudgetAppropData[House % Change], MATCH(1,(MemberOrgs_SortedTable[[#This Row],[Unique CFDA]] = BudgetAppropData[CFDA])*(SelectBudgetYear = BudgetAppropData[Fiscal Year]), 0)), "No Budget Data"), "")</f>
        <v/>
      </c>
      <c r="I192" s="12" t="str">
        <f>IF(MemberOrgs_SortedTable[[#This Row],[Unique CFDA]] = "", "", IFERROR(MemberOrgs_SortedTable[[#This Row],[FY 2018 Total]]*MemberOrgs_SortedTable[[#This Row],[House % Change]], "No Budget Data"))</f>
        <v/>
      </c>
      <c r="K192" s="12" t="str">
        <f>IF(MemberOrgs_SortedTable[[#This Row],[Unique CFDA]] = "", "", IFERROR(MemberOrgs_SortedTable[[#This Row],[FY 2018 Total]]*MemberOrgs_SortedTable[[#This Row],[Senate Budget]], "No Budget Data"))</f>
        <v/>
      </c>
      <c r="L192" t="str">
        <f>IF(MemberOrgs_SortedTable[[#This Row],[Unique CFDA]] = "", "", IF(ISNUMBER(MemberOrgs_SortedTable[[#This Row],[President $ Change]]), RANK(MemberOrgs_SortedTable[[#This Row],[President $ Change]], $G$4:$G$227)+COUNTIF($G$4:G192, G192)-1, 0))</f>
        <v/>
      </c>
      <c r="M192" t="str">
        <f>IFERROR((IF(MemberOrgs_SortedTable[[#This Row],[Sort 1]] = 0, COUNTIF($L$4:L192, 0), "")+MAX(MemberOrgs_SortedTable[Sort 1])), "")</f>
        <v/>
      </c>
      <c r="N192" t="str">
        <f>IF(MemberOrgs_SortedTable[[#This Row],[Sort 1]]&gt;0, MemberOrgs_SortedTable[[#This Row],[Sort 1]], MemberOrgs_SortedTable[[#This Row],[Sort 2]])</f>
        <v/>
      </c>
    </row>
    <row r="193" spans="1:14" x14ac:dyDescent="0.25">
      <c r="A193" t="str">
        <f>IF(OR(MemberOrgControl!$B196 = "", MemberOrgControl!$B196 &lt;0), "", INDEX(MemberOrgsData[CFDA], MemberOrgControl!$B196))</f>
        <v/>
      </c>
      <c r="C193" t="str">
        <f>IFERROR(INDEX(AllCFDAs[All CFDAs], MATCH(0, INDEX(COUNTIF($C$3:C192, AllCFDAs[All CFDAs]),),0)), "")</f>
        <v/>
      </c>
      <c r="D193" t="str">
        <f t="array" ref="D193">IFERROR(INDEX(MemberOrgsData[FEDERALPROGRAMNAME], MATCH(1, (SelectMemberOrgs = MemberOrgsData[Auditee Name])*(MemberOrgs_SortedTable[[#This Row],[Unique CFDA]]= MemberOrgsData[CFDA]), 0)), "")</f>
        <v/>
      </c>
      <c r="E193" s="13" t="str">
        <f t="array" ref="E193">IFERROR(IF(MemberOrgs_SortedTable[[#This Row],[Unique CFDA]]&lt;&gt; "", SUMIFS(MemberOrgsData[AMOUNT], MemberOrgsData[Auditee Name], SelectMemberOrgs, MemberOrgsData[CFDA], MemberOrgs_SortedTable[[#This Row],[Unique CFDA]], MemberOrgsData[AUDITYEAR], SelectFiscalYear), ""), "")</f>
        <v/>
      </c>
      <c r="F193" s="14" t="str">
        <f t="array" ref="F193">IF(ISNUMBER(MemberOrgs_SortedTable[[#This Row],[Unique CFDA]]), IFERROR(INDEX(BudgetAppropData[President % Change], MATCH(1, (MemberOrgs_SortedTable[[#This Row],[Unique CFDA]] = BudgetAppropData[CFDA])*(SelectBudgetYear = BudgetAppropData[Fiscal Year]), 0)), "No Budget Data"), "")</f>
        <v/>
      </c>
      <c r="G193" s="12" t="str">
        <f>IF(MemberOrgs_SortedTable[[#This Row],[Unique CFDA]] = "", "", IFERROR(MemberOrgs_SortedTable[[#This Row],[FY 2018 Total]]*MemberOrgs_SortedTable[[#This Row],[President % Change]], "No Budget Data"))</f>
        <v/>
      </c>
      <c r="H193" s="14" t="str">
        <f t="array" ref="H193">IF(ISNUMBER(MemberOrgs_SortedTable[[#This Row],[Unique CFDA]]), IFERROR(INDEX(BudgetAppropData[House % Change], MATCH(1,(MemberOrgs_SortedTable[[#This Row],[Unique CFDA]] = BudgetAppropData[CFDA])*(SelectBudgetYear = BudgetAppropData[Fiscal Year]), 0)), "No Budget Data"), "")</f>
        <v/>
      </c>
      <c r="I193" s="12" t="str">
        <f>IF(MemberOrgs_SortedTable[[#This Row],[Unique CFDA]] = "", "", IFERROR(MemberOrgs_SortedTable[[#This Row],[FY 2018 Total]]*MemberOrgs_SortedTable[[#This Row],[House % Change]], "No Budget Data"))</f>
        <v/>
      </c>
      <c r="K193" s="12" t="str">
        <f>IF(MemberOrgs_SortedTable[[#This Row],[Unique CFDA]] = "", "", IFERROR(MemberOrgs_SortedTable[[#This Row],[FY 2018 Total]]*MemberOrgs_SortedTable[[#This Row],[Senate Budget]], "No Budget Data"))</f>
        <v/>
      </c>
      <c r="L193" t="str">
        <f>IF(MemberOrgs_SortedTable[[#This Row],[Unique CFDA]] = "", "", IF(ISNUMBER(MemberOrgs_SortedTable[[#This Row],[President $ Change]]), RANK(MemberOrgs_SortedTable[[#This Row],[President $ Change]], $G$4:$G$227)+COUNTIF($G$4:G193, G193)-1, 0))</f>
        <v/>
      </c>
      <c r="M193" t="str">
        <f>IFERROR((IF(MemberOrgs_SortedTable[[#This Row],[Sort 1]] = 0, COUNTIF($L$4:L193, 0), "")+MAX(MemberOrgs_SortedTable[Sort 1])), "")</f>
        <v/>
      </c>
      <c r="N193" t="str">
        <f>IF(MemberOrgs_SortedTable[[#This Row],[Sort 1]]&gt;0, MemberOrgs_SortedTable[[#This Row],[Sort 1]], MemberOrgs_SortedTable[[#This Row],[Sort 2]])</f>
        <v/>
      </c>
    </row>
    <row r="194" spans="1:14" x14ac:dyDescent="0.25">
      <c r="A194" t="str">
        <f>IF(OR(MemberOrgControl!$B197 = "", MemberOrgControl!$B197 &lt;0), "", INDEX(MemberOrgsData[CFDA], MemberOrgControl!$B197))</f>
        <v/>
      </c>
      <c r="C194" t="str">
        <f>IFERROR(INDEX(AllCFDAs[All CFDAs], MATCH(0, INDEX(COUNTIF($C$3:C193, AllCFDAs[All CFDAs]),),0)), "")</f>
        <v/>
      </c>
      <c r="D194" t="str">
        <f t="array" ref="D194">IFERROR(INDEX(MemberOrgsData[FEDERALPROGRAMNAME], MATCH(1, (SelectMemberOrgs = MemberOrgsData[Auditee Name])*(MemberOrgs_SortedTable[[#This Row],[Unique CFDA]]= MemberOrgsData[CFDA]), 0)), "")</f>
        <v/>
      </c>
      <c r="E194" s="13" t="str">
        <f t="array" ref="E194">IFERROR(IF(MemberOrgs_SortedTable[[#This Row],[Unique CFDA]]&lt;&gt; "", SUMIFS(MemberOrgsData[AMOUNT], MemberOrgsData[Auditee Name], SelectMemberOrgs, MemberOrgsData[CFDA], MemberOrgs_SortedTable[[#This Row],[Unique CFDA]], MemberOrgsData[AUDITYEAR], SelectFiscalYear), ""), "")</f>
        <v/>
      </c>
      <c r="F194" s="14" t="str">
        <f t="array" ref="F194">IF(ISNUMBER(MemberOrgs_SortedTable[[#This Row],[Unique CFDA]]), IFERROR(INDEX(BudgetAppropData[President % Change], MATCH(1, (MemberOrgs_SortedTable[[#This Row],[Unique CFDA]] = BudgetAppropData[CFDA])*(SelectBudgetYear = BudgetAppropData[Fiscal Year]), 0)), "No Budget Data"), "")</f>
        <v/>
      </c>
      <c r="G194" s="12" t="str">
        <f>IF(MemberOrgs_SortedTable[[#This Row],[Unique CFDA]] = "", "", IFERROR(MemberOrgs_SortedTable[[#This Row],[FY 2018 Total]]*MemberOrgs_SortedTable[[#This Row],[President % Change]], "No Budget Data"))</f>
        <v/>
      </c>
      <c r="H194" s="14" t="str">
        <f t="array" ref="H194">IF(ISNUMBER(MemberOrgs_SortedTable[[#This Row],[Unique CFDA]]), IFERROR(INDEX(BudgetAppropData[House % Change], MATCH(1,(MemberOrgs_SortedTable[[#This Row],[Unique CFDA]] = BudgetAppropData[CFDA])*(SelectBudgetYear = BudgetAppropData[Fiscal Year]), 0)), "No Budget Data"), "")</f>
        <v/>
      </c>
      <c r="I194" s="12" t="str">
        <f>IF(MemberOrgs_SortedTable[[#This Row],[Unique CFDA]] = "", "", IFERROR(MemberOrgs_SortedTable[[#This Row],[FY 2018 Total]]*MemberOrgs_SortedTable[[#This Row],[House % Change]], "No Budget Data"))</f>
        <v/>
      </c>
      <c r="K194" s="12" t="str">
        <f>IF(MemberOrgs_SortedTable[[#This Row],[Unique CFDA]] = "", "", IFERROR(MemberOrgs_SortedTable[[#This Row],[FY 2018 Total]]*MemberOrgs_SortedTable[[#This Row],[Senate Budget]], "No Budget Data"))</f>
        <v/>
      </c>
      <c r="L194" t="str">
        <f>IF(MemberOrgs_SortedTable[[#This Row],[Unique CFDA]] = "", "", IF(ISNUMBER(MemberOrgs_SortedTable[[#This Row],[President $ Change]]), RANK(MemberOrgs_SortedTable[[#This Row],[President $ Change]], $G$4:$G$227)+COUNTIF($G$4:G194, G194)-1, 0))</f>
        <v/>
      </c>
      <c r="M194" t="str">
        <f>IFERROR((IF(MemberOrgs_SortedTable[[#This Row],[Sort 1]] = 0, COUNTIF($L$4:L194, 0), "")+MAX(MemberOrgs_SortedTable[Sort 1])), "")</f>
        <v/>
      </c>
      <c r="N194" t="str">
        <f>IF(MemberOrgs_SortedTable[[#This Row],[Sort 1]]&gt;0, MemberOrgs_SortedTable[[#This Row],[Sort 1]], MemberOrgs_SortedTable[[#This Row],[Sort 2]])</f>
        <v/>
      </c>
    </row>
    <row r="195" spans="1:14" x14ac:dyDescent="0.25">
      <c r="A195" t="str">
        <f>IF(OR(MemberOrgControl!$B198 = "", MemberOrgControl!$B198 &lt;0), "", INDEX(MemberOrgsData[CFDA], MemberOrgControl!$B198))</f>
        <v/>
      </c>
      <c r="C195" t="str">
        <f>IFERROR(INDEX(AllCFDAs[All CFDAs], MATCH(0, INDEX(COUNTIF($C$3:C194, AllCFDAs[All CFDAs]),),0)), "")</f>
        <v/>
      </c>
      <c r="D195" t="str">
        <f t="array" ref="D195">IFERROR(INDEX(MemberOrgsData[FEDERALPROGRAMNAME], MATCH(1, (SelectMemberOrgs = MemberOrgsData[Auditee Name])*(MemberOrgs_SortedTable[[#This Row],[Unique CFDA]]= MemberOrgsData[CFDA]), 0)), "")</f>
        <v/>
      </c>
      <c r="E195" s="13" t="str">
        <f t="array" ref="E195">IFERROR(IF(MemberOrgs_SortedTable[[#This Row],[Unique CFDA]]&lt;&gt; "", SUMIFS(MemberOrgsData[AMOUNT], MemberOrgsData[Auditee Name], SelectMemberOrgs, MemberOrgsData[CFDA], MemberOrgs_SortedTable[[#This Row],[Unique CFDA]], MemberOrgsData[AUDITYEAR], SelectFiscalYear), ""), "")</f>
        <v/>
      </c>
      <c r="F195" s="14" t="str">
        <f t="array" ref="F195">IF(ISNUMBER(MemberOrgs_SortedTable[[#This Row],[Unique CFDA]]), IFERROR(INDEX(BudgetAppropData[President % Change], MATCH(1, (MemberOrgs_SortedTable[[#This Row],[Unique CFDA]] = BudgetAppropData[CFDA])*(SelectBudgetYear = BudgetAppropData[Fiscal Year]), 0)), "No Budget Data"), "")</f>
        <v/>
      </c>
      <c r="G195" s="12" t="str">
        <f>IF(MemberOrgs_SortedTable[[#This Row],[Unique CFDA]] = "", "", IFERROR(MemberOrgs_SortedTable[[#This Row],[FY 2018 Total]]*MemberOrgs_SortedTable[[#This Row],[President % Change]], "No Budget Data"))</f>
        <v/>
      </c>
      <c r="H195" s="14" t="str">
        <f t="array" ref="H195">IF(ISNUMBER(MemberOrgs_SortedTable[[#This Row],[Unique CFDA]]), IFERROR(INDEX(BudgetAppropData[House % Change], MATCH(1,(MemberOrgs_SortedTable[[#This Row],[Unique CFDA]] = BudgetAppropData[CFDA])*(SelectBudgetYear = BudgetAppropData[Fiscal Year]), 0)), "No Budget Data"), "")</f>
        <v/>
      </c>
      <c r="I195" s="12" t="str">
        <f>IF(MemberOrgs_SortedTable[[#This Row],[Unique CFDA]] = "", "", IFERROR(MemberOrgs_SortedTable[[#This Row],[FY 2018 Total]]*MemberOrgs_SortedTable[[#This Row],[House % Change]], "No Budget Data"))</f>
        <v/>
      </c>
      <c r="K195" s="12" t="str">
        <f>IF(MemberOrgs_SortedTable[[#This Row],[Unique CFDA]] = "", "", IFERROR(MemberOrgs_SortedTable[[#This Row],[FY 2018 Total]]*MemberOrgs_SortedTable[[#This Row],[Senate Budget]], "No Budget Data"))</f>
        <v/>
      </c>
      <c r="L195" t="str">
        <f>IF(MemberOrgs_SortedTable[[#This Row],[Unique CFDA]] = "", "", IF(ISNUMBER(MemberOrgs_SortedTable[[#This Row],[President $ Change]]), RANK(MemberOrgs_SortedTable[[#This Row],[President $ Change]], $G$4:$G$227)+COUNTIF($G$4:G195, G195)-1, 0))</f>
        <v/>
      </c>
      <c r="M195" t="str">
        <f>IFERROR((IF(MemberOrgs_SortedTable[[#This Row],[Sort 1]] = 0, COUNTIF($L$4:L195, 0), "")+MAX(MemberOrgs_SortedTable[Sort 1])), "")</f>
        <v/>
      </c>
      <c r="N195" t="str">
        <f>IF(MemberOrgs_SortedTable[[#This Row],[Sort 1]]&gt;0, MemberOrgs_SortedTable[[#This Row],[Sort 1]], MemberOrgs_SortedTable[[#This Row],[Sort 2]])</f>
        <v/>
      </c>
    </row>
    <row r="196" spans="1:14" x14ac:dyDescent="0.25">
      <c r="A196" t="str">
        <f>IF(OR(MemberOrgControl!$B199 = "", MemberOrgControl!$B199 &lt;0), "", INDEX(MemberOrgsData[CFDA], MemberOrgControl!$B199))</f>
        <v/>
      </c>
      <c r="C196" t="str">
        <f>IFERROR(INDEX(AllCFDAs[All CFDAs], MATCH(0, INDEX(COUNTIF($C$3:C195, AllCFDAs[All CFDAs]),),0)), "")</f>
        <v/>
      </c>
      <c r="D196" t="str">
        <f t="array" ref="D196">IFERROR(INDEX(MemberOrgsData[FEDERALPROGRAMNAME], MATCH(1, (SelectMemberOrgs = MemberOrgsData[Auditee Name])*(MemberOrgs_SortedTable[[#This Row],[Unique CFDA]]= MemberOrgsData[CFDA]), 0)), "")</f>
        <v/>
      </c>
      <c r="E196" s="13" t="str">
        <f t="array" ref="E196">IFERROR(IF(MemberOrgs_SortedTable[[#This Row],[Unique CFDA]]&lt;&gt; "", SUMIFS(MemberOrgsData[AMOUNT], MemberOrgsData[Auditee Name], SelectMemberOrgs, MemberOrgsData[CFDA], MemberOrgs_SortedTable[[#This Row],[Unique CFDA]], MemberOrgsData[AUDITYEAR], SelectFiscalYear), ""), "")</f>
        <v/>
      </c>
      <c r="F196" s="14" t="str">
        <f t="array" ref="F196">IF(ISNUMBER(MemberOrgs_SortedTable[[#This Row],[Unique CFDA]]), IFERROR(INDEX(BudgetAppropData[President % Change], MATCH(1, (MemberOrgs_SortedTable[[#This Row],[Unique CFDA]] = BudgetAppropData[CFDA])*(SelectBudgetYear = BudgetAppropData[Fiscal Year]), 0)), "No Budget Data"), "")</f>
        <v/>
      </c>
      <c r="G196" s="12" t="str">
        <f>IF(MemberOrgs_SortedTable[[#This Row],[Unique CFDA]] = "", "", IFERROR(MemberOrgs_SortedTable[[#This Row],[FY 2018 Total]]*MemberOrgs_SortedTable[[#This Row],[President % Change]], "No Budget Data"))</f>
        <v/>
      </c>
      <c r="H196" s="14" t="str">
        <f t="array" ref="H196">IF(ISNUMBER(MemberOrgs_SortedTable[[#This Row],[Unique CFDA]]), IFERROR(INDEX(BudgetAppropData[House % Change], MATCH(1,(MemberOrgs_SortedTable[[#This Row],[Unique CFDA]] = BudgetAppropData[CFDA])*(SelectBudgetYear = BudgetAppropData[Fiscal Year]), 0)), "No Budget Data"), "")</f>
        <v/>
      </c>
      <c r="I196" s="12" t="str">
        <f>IF(MemberOrgs_SortedTable[[#This Row],[Unique CFDA]] = "", "", IFERROR(MemberOrgs_SortedTable[[#This Row],[FY 2018 Total]]*MemberOrgs_SortedTable[[#This Row],[House % Change]], "No Budget Data"))</f>
        <v/>
      </c>
      <c r="K196" s="12" t="str">
        <f>IF(MemberOrgs_SortedTable[[#This Row],[Unique CFDA]] = "", "", IFERROR(MemberOrgs_SortedTable[[#This Row],[FY 2018 Total]]*MemberOrgs_SortedTable[[#This Row],[Senate Budget]], "No Budget Data"))</f>
        <v/>
      </c>
      <c r="L196" t="str">
        <f>IF(MemberOrgs_SortedTable[[#This Row],[Unique CFDA]] = "", "", IF(ISNUMBER(MemberOrgs_SortedTable[[#This Row],[President $ Change]]), RANK(MemberOrgs_SortedTable[[#This Row],[President $ Change]], $G$4:$G$227)+COUNTIF($G$4:G196, G196)-1, 0))</f>
        <v/>
      </c>
      <c r="M196" t="str">
        <f>IFERROR((IF(MemberOrgs_SortedTable[[#This Row],[Sort 1]] = 0, COUNTIF($L$4:L196, 0), "")+MAX(MemberOrgs_SortedTable[Sort 1])), "")</f>
        <v/>
      </c>
      <c r="N196" t="str">
        <f>IF(MemberOrgs_SortedTable[[#This Row],[Sort 1]]&gt;0, MemberOrgs_SortedTable[[#This Row],[Sort 1]], MemberOrgs_SortedTable[[#This Row],[Sort 2]])</f>
        <v/>
      </c>
    </row>
    <row r="197" spans="1:14" x14ac:dyDescent="0.25">
      <c r="A197" t="str">
        <f>IF(OR(MemberOrgControl!$B200 = "", MemberOrgControl!$B200 &lt;0), "", INDEX(MemberOrgsData[CFDA], MemberOrgControl!$B200))</f>
        <v/>
      </c>
      <c r="C197" t="str">
        <f>IFERROR(INDEX(AllCFDAs[All CFDAs], MATCH(0, INDEX(COUNTIF($C$3:C196, AllCFDAs[All CFDAs]),),0)), "")</f>
        <v/>
      </c>
      <c r="D197" t="str">
        <f t="array" ref="D197">IFERROR(INDEX(MemberOrgsData[FEDERALPROGRAMNAME], MATCH(1, (SelectMemberOrgs = MemberOrgsData[Auditee Name])*(MemberOrgs_SortedTable[[#This Row],[Unique CFDA]]= MemberOrgsData[CFDA]), 0)), "")</f>
        <v/>
      </c>
      <c r="E197" s="13" t="str">
        <f t="array" ref="E197">IFERROR(IF(MemberOrgs_SortedTable[[#This Row],[Unique CFDA]]&lt;&gt; "", SUMIFS(MemberOrgsData[AMOUNT], MemberOrgsData[Auditee Name], SelectMemberOrgs, MemberOrgsData[CFDA], MemberOrgs_SortedTable[[#This Row],[Unique CFDA]], MemberOrgsData[AUDITYEAR], SelectFiscalYear), ""), "")</f>
        <v/>
      </c>
      <c r="F197" s="14" t="str">
        <f t="array" ref="F197">IF(ISNUMBER(MemberOrgs_SortedTable[[#This Row],[Unique CFDA]]), IFERROR(INDEX(BudgetAppropData[President % Change], MATCH(1, (MemberOrgs_SortedTable[[#This Row],[Unique CFDA]] = BudgetAppropData[CFDA])*(SelectBudgetYear = BudgetAppropData[Fiscal Year]), 0)), "No Budget Data"), "")</f>
        <v/>
      </c>
      <c r="G197" s="12" t="str">
        <f>IF(MemberOrgs_SortedTable[[#This Row],[Unique CFDA]] = "", "", IFERROR(MemberOrgs_SortedTable[[#This Row],[FY 2018 Total]]*MemberOrgs_SortedTable[[#This Row],[President % Change]], "No Budget Data"))</f>
        <v/>
      </c>
      <c r="H197" s="14" t="str">
        <f t="array" ref="H197">IF(ISNUMBER(MemberOrgs_SortedTable[[#This Row],[Unique CFDA]]), IFERROR(INDEX(BudgetAppropData[House % Change], MATCH(1,(MemberOrgs_SortedTable[[#This Row],[Unique CFDA]] = BudgetAppropData[CFDA])*(SelectBudgetYear = BudgetAppropData[Fiscal Year]), 0)), "No Budget Data"), "")</f>
        <v/>
      </c>
      <c r="I197" s="12" t="str">
        <f>IF(MemberOrgs_SortedTable[[#This Row],[Unique CFDA]] = "", "", IFERROR(MemberOrgs_SortedTable[[#This Row],[FY 2018 Total]]*MemberOrgs_SortedTable[[#This Row],[House % Change]], "No Budget Data"))</f>
        <v/>
      </c>
      <c r="K197" s="12" t="str">
        <f>IF(MemberOrgs_SortedTable[[#This Row],[Unique CFDA]] = "", "", IFERROR(MemberOrgs_SortedTable[[#This Row],[FY 2018 Total]]*MemberOrgs_SortedTable[[#This Row],[Senate Budget]], "No Budget Data"))</f>
        <v/>
      </c>
      <c r="L197" t="str">
        <f>IF(MemberOrgs_SortedTable[[#This Row],[Unique CFDA]] = "", "", IF(ISNUMBER(MemberOrgs_SortedTable[[#This Row],[President $ Change]]), RANK(MemberOrgs_SortedTable[[#This Row],[President $ Change]], $G$4:$G$227)+COUNTIF($G$4:G197, G197)-1, 0))</f>
        <v/>
      </c>
      <c r="M197" t="str">
        <f>IFERROR((IF(MemberOrgs_SortedTable[[#This Row],[Sort 1]] = 0, COUNTIF($L$4:L197, 0), "")+MAX(MemberOrgs_SortedTable[Sort 1])), "")</f>
        <v/>
      </c>
      <c r="N197" t="str">
        <f>IF(MemberOrgs_SortedTable[[#This Row],[Sort 1]]&gt;0, MemberOrgs_SortedTable[[#This Row],[Sort 1]], MemberOrgs_SortedTable[[#This Row],[Sort 2]])</f>
        <v/>
      </c>
    </row>
    <row r="198" spans="1:14" x14ac:dyDescent="0.25">
      <c r="A198" t="str">
        <f>IF(OR(MemberOrgControl!$B201 = "", MemberOrgControl!$B201 &lt;0), "", INDEX(MemberOrgsData[CFDA], MemberOrgControl!$B201))</f>
        <v/>
      </c>
      <c r="C198" t="str">
        <f>IFERROR(INDEX(AllCFDAs[All CFDAs], MATCH(0, INDEX(COUNTIF($C$3:C197, AllCFDAs[All CFDAs]),),0)), "")</f>
        <v/>
      </c>
      <c r="D198" t="str">
        <f t="array" ref="D198">IFERROR(INDEX(MemberOrgsData[FEDERALPROGRAMNAME], MATCH(1, (SelectMemberOrgs = MemberOrgsData[Auditee Name])*(MemberOrgs_SortedTable[[#This Row],[Unique CFDA]]= MemberOrgsData[CFDA]), 0)), "")</f>
        <v/>
      </c>
      <c r="E198" s="13" t="str">
        <f t="array" ref="E198">IFERROR(IF(MemberOrgs_SortedTable[[#This Row],[Unique CFDA]]&lt;&gt; "", SUMIFS(MemberOrgsData[AMOUNT], MemberOrgsData[Auditee Name], SelectMemberOrgs, MemberOrgsData[CFDA], MemberOrgs_SortedTable[[#This Row],[Unique CFDA]], MemberOrgsData[AUDITYEAR], SelectFiscalYear), ""), "")</f>
        <v/>
      </c>
      <c r="F198" s="14" t="str">
        <f t="array" ref="F198">IF(ISNUMBER(MemberOrgs_SortedTable[[#This Row],[Unique CFDA]]), IFERROR(INDEX(BudgetAppropData[President % Change], MATCH(1, (MemberOrgs_SortedTable[[#This Row],[Unique CFDA]] = BudgetAppropData[CFDA])*(SelectBudgetYear = BudgetAppropData[Fiscal Year]), 0)), "No Budget Data"), "")</f>
        <v/>
      </c>
      <c r="G198" s="12" t="str">
        <f>IF(MemberOrgs_SortedTable[[#This Row],[Unique CFDA]] = "", "", IFERROR(MemberOrgs_SortedTable[[#This Row],[FY 2018 Total]]*MemberOrgs_SortedTable[[#This Row],[President % Change]], "No Budget Data"))</f>
        <v/>
      </c>
      <c r="H198" s="14" t="str">
        <f t="array" ref="H198">IF(ISNUMBER(MemberOrgs_SortedTable[[#This Row],[Unique CFDA]]), IFERROR(INDEX(BudgetAppropData[House % Change], MATCH(1,(MemberOrgs_SortedTable[[#This Row],[Unique CFDA]] = BudgetAppropData[CFDA])*(SelectBudgetYear = BudgetAppropData[Fiscal Year]), 0)), "No Budget Data"), "")</f>
        <v/>
      </c>
      <c r="I198" s="12" t="str">
        <f>IF(MemberOrgs_SortedTable[[#This Row],[Unique CFDA]] = "", "", IFERROR(MemberOrgs_SortedTable[[#This Row],[FY 2018 Total]]*MemberOrgs_SortedTable[[#This Row],[House % Change]], "No Budget Data"))</f>
        <v/>
      </c>
      <c r="K198" s="12" t="str">
        <f>IF(MemberOrgs_SortedTable[[#This Row],[Unique CFDA]] = "", "", IFERROR(MemberOrgs_SortedTable[[#This Row],[FY 2018 Total]]*MemberOrgs_SortedTable[[#This Row],[Senate Budget]], "No Budget Data"))</f>
        <v/>
      </c>
      <c r="L198" t="str">
        <f>IF(MemberOrgs_SortedTable[[#This Row],[Unique CFDA]] = "", "", IF(ISNUMBER(MemberOrgs_SortedTable[[#This Row],[President $ Change]]), RANK(MemberOrgs_SortedTable[[#This Row],[President $ Change]], $G$4:$G$227)+COUNTIF($G$4:G198, G198)-1, 0))</f>
        <v/>
      </c>
      <c r="M198" t="str">
        <f>IFERROR((IF(MemberOrgs_SortedTable[[#This Row],[Sort 1]] = 0, COUNTIF($L$4:L198, 0), "")+MAX(MemberOrgs_SortedTable[Sort 1])), "")</f>
        <v/>
      </c>
      <c r="N198" t="str">
        <f>IF(MemberOrgs_SortedTable[[#This Row],[Sort 1]]&gt;0, MemberOrgs_SortedTable[[#This Row],[Sort 1]], MemberOrgs_SortedTable[[#This Row],[Sort 2]])</f>
        <v/>
      </c>
    </row>
    <row r="199" spans="1:14" x14ac:dyDescent="0.25">
      <c r="A199" t="str">
        <f>IF(OR(MemberOrgControl!$B202 = "", MemberOrgControl!$B202 &lt;0), "", INDEX(MemberOrgsData[CFDA], MemberOrgControl!$B202))</f>
        <v/>
      </c>
      <c r="C199" t="str">
        <f>IFERROR(INDEX(AllCFDAs[All CFDAs], MATCH(0, INDEX(COUNTIF($C$3:C198, AllCFDAs[All CFDAs]),),0)), "")</f>
        <v/>
      </c>
      <c r="D199" t="str">
        <f t="array" ref="D199">IFERROR(INDEX(MemberOrgsData[FEDERALPROGRAMNAME], MATCH(1, (SelectMemberOrgs = MemberOrgsData[Auditee Name])*(MemberOrgs_SortedTable[[#This Row],[Unique CFDA]]= MemberOrgsData[CFDA]), 0)), "")</f>
        <v/>
      </c>
      <c r="E199" s="13" t="str">
        <f t="array" ref="E199">IFERROR(IF(MemberOrgs_SortedTable[[#This Row],[Unique CFDA]]&lt;&gt; "", SUMIFS(MemberOrgsData[AMOUNT], MemberOrgsData[Auditee Name], SelectMemberOrgs, MemberOrgsData[CFDA], MemberOrgs_SortedTable[[#This Row],[Unique CFDA]], MemberOrgsData[AUDITYEAR], SelectFiscalYear), ""), "")</f>
        <v/>
      </c>
      <c r="F199" s="14" t="str">
        <f t="array" ref="F199">IF(ISNUMBER(MemberOrgs_SortedTable[[#This Row],[Unique CFDA]]), IFERROR(INDEX(BudgetAppropData[President % Change], MATCH(1, (MemberOrgs_SortedTable[[#This Row],[Unique CFDA]] = BudgetAppropData[CFDA])*(SelectBudgetYear = BudgetAppropData[Fiscal Year]), 0)), "No Budget Data"), "")</f>
        <v/>
      </c>
      <c r="G199" s="12" t="str">
        <f>IF(MemberOrgs_SortedTable[[#This Row],[Unique CFDA]] = "", "", IFERROR(MemberOrgs_SortedTable[[#This Row],[FY 2018 Total]]*MemberOrgs_SortedTable[[#This Row],[President % Change]], "No Budget Data"))</f>
        <v/>
      </c>
      <c r="H199" s="14" t="str">
        <f t="array" ref="H199">IF(ISNUMBER(MemberOrgs_SortedTable[[#This Row],[Unique CFDA]]), IFERROR(INDEX(BudgetAppropData[House % Change], MATCH(1,(MemberOrgs_SortedTable[[#This Row],[Unique CFDA]] = BudgetAppropData[CFDA])*(SelectBudgetYear = BudgetAppropData[Fiscal Year]), 0)), "No Budget Data"), "")</f>
        <v/>
      </c>
      <c r="I199" s="12" t="str">
        <f>IF(MemberOrgs_SortedTable[[#This Row],[Unique CFDA]] = "", "", IFERROR(MemberOrgs_SortedTable[[#This Row],[FY 2018 Total]]*MemberOrgs_SortedTable[[#This Row],[House % Change]], "No Budget Data"))</f>
        <v/>
      </c>
      <c r="K199" s="12" t="str">
        <f>IF(MemberOrgs_SortedTable[[#This Row],[Unique CFDA]] = "", "", IFERROR(MemberOrgs_SortedTable[[#This Row],[FY 2018 Total]]*MemberOrgs_SortedTable[[#This Row],[Senate Budget]], "No Budget Data"))</f>
        <v/>
      </c>
      <c r="L199" t="str">
        <f>IF(MemberOrgs_SortedTable[[#This Row],[Unique CFDA]] = "", "", IF(ISNUMBER(MemberOrgs_SortedTable[[#This Row],[President $ Change]]), RANK(MemberOrgs_SortedTable[[#This Row],[President $ Change]], $G$4:$G$227)+COUNTIF($G$4:G199, G199)-1, 0))</f>
        <v/>
      </c>
      <c r="M199" t="str">
        <f>IFERROR((IF(MemberOrgs_SortedTable[[#This Row],[Sort 1]] = 0, COUNTIF($L$4:L199, 0), "")+MAX(MemberOrgs_SortedTable[Sort 1])), "")</f>
        <v/>
      </c>
      <c r="N199" t="str">
        <f>IF(MemberOrgs_SortedTable[[#This Row],[Sort 1]]&gt;0, MemberOrgs_SortedTable[[#This Row],[Sort 1]], MemberOrgs_SortedTable[[#This Row],[Sort 2]])</f>
        <v/>
      </c>
    </row>
    <row r="200" spans="1:14" x14ac:dyDescent="0.25">
      <c r="A200" t="str">
        <f>IF(OR(MemberOrgControl!$B203 = "", MemberOrgControl!$B203 &lt;0), "", INDEX(MemberOrgsData[CFDA], MemberOrgControl!$B203))</f>
        <v/>
      </c>
      <c r="C200" t="str">
        <f>IFERROR(INDEX(AllCFDAs[All CFDAs], MATCH(0, INDEX(COUNTIF($C$3:C199, AllCFDAs[All CFDAs]),),0)), "")</f>
        <v/>
      </c>
      <c r="D200" t="str">
        <f t="array" ref="D200">IFERROR(INDEX(MemberOrgsData[FEDERALPROGRAMNAME], MATCH(1, (SelectMemberOrgs = MemberOrgsData[Auditee Name])*(MemberOrgs_SortedTable[[#This Row],[Unique CFDA]]= MemberOrgsData[CFDA]), 0)), "")</f>
        <v/>
      </c>
      <c r="E200" s="13" t="str">
        <f t="array" ref="E200">IFERROR(IF(MemberOrgs_SortedTable[[#This Row],[Unique CFDA]]&lt;&gt; "", SUMIFS(MemberOrgsData[AMOUNT], MemberOrgsData[Auditee Name], SelectMemberOrgs, MemberOrgsData[CFDA], MemberOrgs_SortedTable[[#This Row],[Unique CFDA]], MemberOrgsData[AUDITYEAR], SelectFiscalYear), ""), "")</f>
        <v/>
      </c>
      <c r="F200" s="14" t="str">
        <f t="array" ref="F200">IF(ISNUMBER(MemberOrgs_SortedTable[[#This Row],[Unique CFDA]]), IFERROR(INDEX(BudgetAppropData[President % Change], MATCH(1, (MemberOrgs_SortedTable[[#This Row],[Unique CFDA]] = BudgetAppropData[CFDA])*(SelectBudgetYear = BudgetAppropData[Fiscal Year]), 0)), "No Budget Data"), "")</f>
        <v/>
      </c>
      <c r="G200" s="12" t="str">
        <f>IF(MemberOrgs_SortedTable[[#This Row],[Unique CFDA]] = "", "", IFERROR(MemberOrgs_SortedTable[[#This Row],[FY 2018 Total]]*MemberOrgs_SortedTable[[#This Row],[President % Change]], "No Budget Data"))</f>
        <v/>
      </c>
      <c r="H200" s="14" t="str">
        <f t="array" ref="H200">IF(ISNUMBER(MemberOrgs_SortedTable[[#This Row],[Unique CFDA]]), IFERROR(INDEX(BudgetAppropData[House % Change], MATCH(1,(MemberOrgs_SortedTable[[#This Row],[Unique CFDA]] = BudgetAppropData[CFDA])*(SelectBudgetYear = BudgetAppropData[Fiscal Year]), 0)), "No Budget Data"), "")</f>
        <v/>
      </c>
      <c r="I200" s="12" t="str">
        <f>IF(MemberOrgs_SortedTable[[#This Row],[Unique CFDA]] = "", "", IFERROR(MemberOrgs_SortedTable[[#This Row],[FY 2018 Total]]*MemberOrgs_SortedTable[[#This Row],[House % Change]], "No Budget Data"))</f>
        <v/>
      </c>
      <c r="K200" s="12" t="str">
        <f>IF(MemberOrgs_SortedTable[[#This Row],[Unique CFDA]] = "", "", IFERROR(MemberOrgs_SortedTable[[#This Row],[FY 2018 Total]]*MemberOrgs_SortedTable[[#This Row],[Senate Budget]], "No Budget Data"))</f>
        <v/>
      </c>
      <c r="L200" t="str">
        <f>IF(MemberOrgs_SortedTable[[#This Row],[Unique CFDA]] = "", "", IF(ISNUMBER(MemberOrgs_SortedTable[[#This Row],[President $ Change]]), RANK(MemberOrgs_SortedTable[[#This Row],[President $ Change]], $G$4:$G$227)+COUNTIF($G$4:G200, G200)-1, 0))</f>
        <v/>
      </c>
      <c r="M200" t="str">
        <f>IFERROR((IF(MemberOrgs_SortedTable[[#This Row],[Sort 1]] = 0, COUNTIF($L$4:L200, 0), "")+MAX(MemberOrgs_SortedTable[Sort 1])), "")</f>
        <v/>
      </c>
      <c r="N200" t="str">
        <f>IF(MemberOrgs_SortedTable[[#This Row],[Sort 1]]&gt;0, MemberOrgs_SortedTable[[#This Row],[Sort 1]], MemberOrgs_SortedTable[[#This Row],[Sort 2]])</f>
        <v/>
      </c>
    </row>
    <row r="201" spans="1:14" x14ac:dyDescent="0.25">
      <c r="A201" t="str">
        <f>IF(OR(MemberOrgControl!$B204 = "", MemberOrgControl!$B204 &lt;0), "", INDEX(MemberOrgsData[CFDA], MemberOrgControl!$B204))</f>
        <v/>
      </c>
      <c r="C201" t="str">
        <f>IFERROR(INDEX(AllCFDAs[All CFDAs], MATCH(0, INDEX(COUNTIF($C$3:C200, AllCFDAs[All CFDAs]),),0)), "")</f>
        <v/>
      </c>
      <c r="D201" t="str">
        <f t="array" ref="D201">IFERROR(INDEX(MemberOrgsData[FEDERALPROGRAMNAME], MATCH(1, (SelectMemberOrgs = MemberOrgsData[Auditee Name])*(MemberOrgs_SortedTable[[#This Row],[Unique CFDA]]= MemberOrgsData[CFDA]), 0)), "")</f>
        <v/>
      </c>
      <c r="E201" s="13" t="str">
        <f t="array" ref="E201">IFERROR(IF(MemberOrgs_SortedTable[[#This Row],[Unique CFDA]]&lt;&gt; "", SUMIFS(MemberOrgsData[AMOUNT], MemberOrgsData[Auditee Name], SelectMemberOrgs, MemberOrgsData[CFDA], MemberOrgs_SortedTable[[#This Row],[Unique CFDA]], MemberOrgsData[AUDITYEAR], SelectFiscalYear), ""), "")</f>
        <v/>
      </c>
      <c r="F201" s="14" t="str">
        <f t="array" ref="F201">IF(ISNUMBER(MemberOrgs_SortedTable[[#This Row],[Unique CFDA]]), IFERROR(INDEX(BudgetAppropData[President % Change], MATCH(1, (MemberOrgs_SortedTable[[#This Row],[Unique CFDA]] = BudgetAppropData[CFDA])*(SelectBudgetYear = BudgetAppropData[Fiscal Year]), 0)), "No Budget Data"), "")</f>
        <v/>
      </c>
      <c r="G201" s="12" t="str">
        <f>IF(MemberOrgs_SortedTable[[#This Row],[Unique CFDA]] = "", "", IFERROR(MemberOrgs_SortedTable[[#This Row],[FY 2018 Total]]*MemberOrgs_SortedTable[[#This Row],[President % Change]], "No Budget Data"))</f>
        <v/>
      </c>
      <c r="H201" s="14" t="str">
        <f t="array" ref="H201">IF(ISNUMBER(MemberOrgs_SortedTable[[#This Row],[Unique CFDA]]), IFERROR(INDEX(BudgetAppropData[House % Change], MATCH(1,(MemberOrgs_SortedTable[[#This Row],[Unique CFDA]] = BudgetAppropData[CFDA])*(SelectBudgetYear = BudgetAppropData[Fiscal Year]), 0)), "No Budget Data"), "")</f>
        <v/>
      </c>
      <c r="I201" s="12" t="str">
        <f>IF(MemberOrgs_SortedTable[[#This Row],[Unique CFDA]] = "", "", IFERROR(MemberOrgs_SortedTable[[#This Row],[FY 2018 Total]]*MemberOrgs_SortedTable[[#This Row],[House % Change]], "No Budget Data"))</f>
        <v/>
      </c>
      <c r="K201" s="12" t="str">
        <f>IF(MemberOrgs_SortedTable[[#This Row],[Unique CFDA]] = "", "", IFERROR(MemberOrgs_SortedTable[[#This Row],[FY 2018 Total]]*MemberOrgs_SortedTable[[#This Row],[Senate Budget]], "No Budget Data"))</f>
        <v/>
      </c>
      <c r="L201" t="str">
        <f>IF(MemberOrgs_SortedTable[[#This Row],[Unique CFDA]] = "", "", IF(ISNUMBER(MemberOrgs_SortedTable[[#This Row],[President $ Change]]), RANK(MemberOrgs_SortedTable[[#This Row],[President $ Change]], $G$4:$G$227)+COUNTIF($G$4:G201, G201)-1, 0))</f>
        <v/>
      </c>
      <c r="M201" t="str">
        <f>IFERROR((IF(MemberOrgs_SortedTable[[#This Row],[Sort 1]] = 0, COUNTIF($L$4:L201, 0), "")+MAX(MemberOrgs_SortedTable[Sort 1])), "")</f>
        <v/>
      </c>
      <c r="N201" t="str">
        <f>IF(MemberOrgs_SortedTable[[#This Row],[Sort 1]]&gt;0, MemberOrgs_SortedTable[[#This Row],[Sort 1]], MemberOrgs_SortedTable[[#This Row],[Sort 2]])</f>
        <v/>
      </c>
    </row>
    <row r="202" spans="1:14" x14ac:dyDescent="0.25">
      <c r="A202" t="str">
        <f>IF(OR(MemberOrgControl!$B205 = "", MemberOrgControl!$B205 &lt;0), "", INDEX(MemberOrgsData[CFDA], MemberOrgControl!$B205))</f>
        <v/>
      </c>
      <c r="C202" t="str">
        <f>IFERROR(INDEX(AllCFDAs[All CFDAs], MATCH(0, INDEX(COUNTIF($C$3:C201, AllCFDAs[All CFDAs]),),0)), "")</f>
        <v/>
      </c>
      <c r="D202" t="str">
        <f t="array" ref="D202">IFERROR(INDEX(MemberOrgsData[FEDERALPROGRAMNAME], MATCH(1, (SelectMemberOrgs = MemberOrgsData[Auditee Name])*(MemberOrgs_SortedTable[[#This Row],[Unique CFDA]]= MemberOrgsData[CFDA]), 0)), "")</f>
        <v/>
      </c>
      <c r="E202" s="13" t="str">
        <f t="array" ref="E202">IFERROR(IF(MemberOrgs_SortedTable[[#This Row],[Unique CFDA]]&lt;&gt; "", SUMIFS(MemberOrgsData[AMOUNT], MemberOrgsData[Auditee Name], SelectMemberOrgs, MemberOrgsData[CFDA], MemberOrgs_SortedTable[[#This Row],[Unique CFDA]], MemberOrgsData[AUDITYEAR], SelectFiscalYear), ""), "")</f>
        <v/>
      </c>
      <c r="F202" s="14" t="str">
        <f t="array" ref="F202">IF(ISNUMBER(MemberOrgs_SortedTable[[#This Row],[Unique CFDA]]), IFERROR(INDEX(BudgetAppropData[President % Change], MATCH(1, (MemberOrgs_SortedTable[[#This Row],[Unique CFDA]] = BudgetAppropData[CFDA])*(SelectBudgetYear = BudgetAppropData[Fiscal Year]), 0)), "No Budget Data"), "")</f>
        <v/>
      </c>
      <c r="G202" s="12" t="str">
        <f>IF(MemberOrgs_SortedTable[[#This Row],[Unique CFDA]] = "", "", IFERROR(MemberOrgs_SortedTable[[#This Row],[FY 2018 Total]]*MemberOrgs_SortedTable[[#This Row],[President % Change]], "No Budget Data"))</f>
        <v/>
      </c>
      <c r="H202" s="14" t="str">
        <f t="array" ref="H202">IF(ISNUMBER(MemberOrgs_SortedTable[[#This Row],[Unique CFDA]]), IFERROR(INDEX(BudgetAppropData[House % Change], MATCH(1,(MemberOrgs_SortedTable[[#This Row],[Unique CFDA]] = BudgetAppropData[CFDA])*(SelectBudgetYear = BudgetAppropData[Fiscal Year]), 0)), "No Budget Data"), "")</f>
        <v/>
      </c>
      <c r="I202" s="12" t="str">
        <f>IF(MemberOrgs_SortedTable[[#This Row],[Unique CFDA]] = "", "", IFERROR(MemberOrgs_SortedTable[[#This Row],[FY 2018 Total]]*MemberOrgs_SortedTable[[#This Row],[House % Change]], "No Budget Data"))</f>
        <v/>
      </c>
      <c r="K202" s="12" t="str">
        <f>IF(MemberOrgs_SortedTable[[#This Row],[Unique CFDA]] = "", "", IFERROR(MemberOrgs_SortedTable[[#This Row],[FY 2018 Total]]*MemberOrgs_SortedTable[[#This Row],[Senate Budget]], "No Budget Data"))</f>
        <v/>
      </c>
      <c r="L202" t="str">
        <f>IF(MemberOrgs_SortedTable[[#This Row],[Unique CFDA]] = "", "", IF(ISNUMBER(MemberOrgs_SortedTable[[#This Row],[President $ Change]]), RANK(MemberOrgs_SortedTable[[#This Row],[President $ Change]], $G$4:$G$227)+COUNTIF($G$4:G202, G202)-1, 0))</f>
        <v/>
      </c>
      <c r="M202" t="str">
        <f>IFERROR((IF(MemberOrgs_SortedTable[[#This Row],[Sort 1]] = 0, COUNTIF($L$4:L202, 0), "")+MAX(MemberOrgs_SortedTable[Sort 1])), "")</f>
        <v/>
      </c>
      <c r="N202" t="str">
        <f>IF(MemberOrgs_SortedTable[[#This Row],[Sort 1]]&gt;0, MemberOrgs_SortedTable[[#This Row],[Sort 1]], MemberOrgs_SortedTable[[#This Row],[Sort 2]])</f>
        <v/>
      </c>
    </row>
    <row r="203" spans="1:14" x14ac:dyDescent="0.25">
      <c r="A203" t="str">
        <f>IF(OR(MemberOrgControl!$B206 = "", MemberOrgControl!$B206 &lt;0), "", INDEX(MemberOrgsData[CFDA], MemberOrgControl!$B206))</f>
        <v/>
      </c>
      <c r="C203" t="str">
        <f>IFERROR(INDEX(AllCFDAs[All CFDAs], MATCH(0, INDEX(COUNTIF($C$3:C202, AllCFDAs[All CFDAs]),),0)), "")</f>
        <v/>
      </c>
      <c r="D203" t="str">
        <f t="array" ref="D203">IFERROR(INDEX(MemberOrgsData[FEDERALPROGRAMNAME], MATCH(1, (SelectMemberOrgs = MemberOrgsData[Auditee Name])*(MemberOrgs_SortedTable[[#This Row],[Unique CFDA]]= MemberOrgsData[CFDA]), 0)), "")</f>
        <v/>
      </c>
      <c r="E203" s="13" t="str">
        <f t="array" ref="E203">IFERROR(IF(MemberOrgs_SortedTable[[#This Row],[Unique CFDA]]&lt;&gt; "", SUMIFS(MemberOrgsData[AMOUNT], MemberOrgsData[Auditee Name], SelectMemberOrgs, MemberOrgsData[CFDA], MemberOrgs_SortedTable[[#This Row],[Unique CFDA]], MemberOrgsData[AUDITYEAR], SelectFiscalYear), ""), "")</f>
        <v/>
      </c>
      <c r="F203" s="14" t="str">
        <f t="array" ref="F203">IF(ISNUMBER(MemberOrgs_SortedTable[[#This Row],[Unique CFDA]]), IFERROR(INDEX(BudgetAppropData[President % Change], MATCH(1, (MemberOrgs_SortedTable[[#This Row],[Unique CFDA]] = BudgetAppropData[CFDA])*(SelectBudgetYear = BudgetAppropData[Fiscal Year]), 0)), "No Budget Data"), "")</f>
        <v/>
      </c>
      <c r="G203" s="12" t="str">
        <f>IF(MemberOrgs_SortedTable[[#This Row],[Unique CFDA]] = "", "", IFERROR(MemberOrgs_SortedTable[[#This Row],[FY 2018 Total]]*MemberOrgs_SortedTable[[#This Row],[President % Change]], "No Budget Data"))</f>
        <v/>
      </c>
      <c r="H203" s="14" t="str">
        <f t="array" ref="H203">IF(ISNUMBER(MemberOrgs_SortedTable[[#This Row],[Unique CFDA]]), IFERROR(INDEX(BudgetAppropData[House % Change], MATCH(1,(MemberOrgs_SortedTable[[#This Row],[Unique CFDA]] = BudgetAppropData[CFDA])*(SelectBudgetYear = BudgetAppropData[Fiscal Year]), 0)), "No Budget Data"), "")</f>
        <v/>
      </c>
      <c r="I203" s="12" t="str">
        <f>IF(MemberOrgs_SortedTable[[#This Row],[Unique CFDA]] = "", "", IFERROR(MemberOrgs_SortedTable[[#This Row],[FY 2018 Total]]*MemberOrgs_SortedTable[[#This Row],[House % Change]], "No Budget Data"))</f>
        <v/>
      </c>
      <c r="K203" s="12" t="str">
        <f>IF(MemberOrgs_SortedTable[[#This Row],[Unique CFDA]] = "", "", IFERROR(MemberOrgs_SortedTable[[#This Row],[FY 2018 Total]]*MemberOrgs_SortedTable[[#This Row],[Senate Budget]], "No Budget Data"))</f>
        <v/>
      </c>
      <c r="L203" t="str">
        <f>IF(MemberOrgs_SortedTable[[#This Row],[Unique CFDA]] = "", "", IF(ISNUMBER(MemberOrgs_SortedTable[[#This Row],[President $ Change]]), RANK(MemberOrgs_SortedTable[[#This Row],[President $ Change]], $G$4:$G$227)+COUNTIF($G$4:G203, G203)-1, 0))</f>
        <v/>
      </c>
      <c r="M203" t="str">
        <f>IFERROR((IF(MemberOrgs_SortedTable[[#This Row],[Sort 1]] = 0, COUNTIF($L$4:L203, 0), "")+MAX(MemberOrgs_SortedTable[Sort 1])), "")</f>
        <v/>
      </c>
      <c r="N203" t="str">
        <f>IF(MemberOrgs_SortedTable[[#This Row],[Sort 1]]&gt;0, MemberOrgs_SortedTable[[#This Row],[Sort 1]], MemberOrgs_SortedTable[[#This Row],[Sort 2]])</f>
        <v/>
      </c>
    </row>
    <row r="204" spans="1:14" x14ac:dyDescent="0.25">
      <c r="A204" t="str">
        <f>IF(OR(MemberOrgControl!$B207 = "", MemberOrgControl!$B207 &lt;0), "", INDEX(MemberOrgsData[CFDA], MemberOrgControl!$B207))</f>
        <v/>
      </c>
      <c r="C204" t="str">
        <f>IFERROR(INDEX(AllCFDAs[All CFDAs], MATCH(0, INDEX(COUNTIF($C$3:C203, AllCFDAs[All CFDAs]),),0)), "")</f>
        <v/>
      </c>
      <c r="D204" t="str">
        <f t="array" ref="D204">IFERROR(INDEX(MemberOrgsData[FEDERALPROGRAMNAME], MATCH(1, (SelectMemberOrgs = MemberOrgsData[Auditee Name])*(MemberOrgs_SortedTable[[#This Row],[Unique CFDA]]= MemberOrgsData[CFDA]), 0)), "")</f>
        <v/>
      </c>
      <c r="E204" s="13" t="str">
        <f t="array" ref="E204">IFERROR(IF(MemberOrgs_SortedTable[[#This Row],[Unique CFDA]]&lt;&gt; "", SUMIFS(MemberOrgsData[AMOUNT], MemberOrgsData[Auditee Name], SelectMemberOrgs, MemberOrgsData[CFDA], MemberOrgs_SortedTable[[#This Row],[Unique CFDA]], MemberOrgsData[AUDITYEAR], SelectFiscalYear), ""), "")</f>
        <v/>
      </c>
      <c r="F204" s="14" t="str">
        <f t="array" ref="F204">IF(ISNUMBER(MemberOrgs_SortedTable[[#This Row],[Unique CFDA]]), IFERROR(INDEX(BudgetAppropData[President % Change], MATCH(1, (MemberOrgs_SortedTable[[#This Row],[Unique CFDA]] = BudgetAppropData[CFDA])*(SelectBudgetYear = BudgetAppropData[Fiscal Year]), 0)), "No Budget Data"), "")</f>
        <v/>
      </c>
      <c r="G204" s="12" t="str">
        <f>IF(MemberOrgs_SortedTable[[#This Row],[Unique CFDA]] = "", "", IFERROR(MemberOrgs_SortedTable[[#This Row],[FY 2018 Total]]*MemberOrgs_SortedTable[[#This Row],[President % Change]], "No Budget Data"))</f>
        <v/>
      </c>
      <c r="H204" s="14" t="str">
        <f t="array" ref="H204">IF(ISNUMBER(MemberOrgs_SortedTable[[#This Row],[Unique CFDA]]), IFERROR(INDEX(BudgetAppropData[House % Change], MATCH(1,(MemberOrgs_SortedTable[[#This Row],[Unique CFDA]] = BudgetAppropData[CFDA])*(SelectBudgetYear = BudgetAppropData[Fiscal Year]), 0)), "No Budget Data"), "")</f>
        <v/>
      </c>
      <c r="I204" s="12" t="str">
        <f>IF(MemberOrgs_SortedTable[[#This Row],[Unique CFDA]] = "", "", IFERROR(MemberOrgs_SortedTable[[#This Row],[FY 2018 Total]]*MemberOrgs_SortedTable[[#This Row],[House % Change]], "No Budget Data"))</f>
        <v/>
      </c>
      <c r="K204" s="12" t="str">
        <f>IF(MemberOrgs_SortedTable[[#This Row],[Unique CFDA]] = "", "", IFERROR(MemberOrgs_SortedTable[[#This Row],[FY 2018 Total]]*MemberOrgs_SortedTable[[#This Row],[Senate Budget]], "No Budget Data"))</f>
        <v/>
      </c>
      <c r="L204" t="str">
        <f>IF(MemberOrgs_SortedTable[[#This Row],[Unique CFDA]] = "", "", IF(ISNUMBER(MemberOrgs_SortedTable[[#This Row],[President $ Change]]), RANK(MemberOrgs_SortedTable[[#This Row],[President $ Change]], $G$4:$G$227)+COUNTIF($G$4:G204, G204)-1, 0))</f>
        <v/>
      </c>
      <c r="M204" t="str">
        <f>IFERROR((IF(MemberOrgs_SortedTable[[#This Row],[Sort 1]] = 0, COUNTIF($L$4:L204, 0), "")+MAX(MemberOrgs_SortedTable[Sort 1])), "")</f>
        <v/>
      </c>
      <c r="N204" t="str">
        <f>IF(MemberOrgs_SortedTable[[#This Row],[Sort 1]]&gt;0, MemberOrgs_SortedTable[[#This Row],[Sort 1]], MemberOrgs_SortedTable[[#This Row],[Sort 2]])</f>
        <v/>
      </c>
    </row>
    <row r="205" spans="1:14" x14ac:dyDescent="0.25">
      <c r="A205" t="str">
        <f>IF(OR(MemberOrgControl!$B208 = "", MemberOrgControl!$B208 &lt;0), "", INDEX(MemberOrgsData[CFDA], MemberOrgControl!$B208))</f>
        <v/>
      </c>
      <c r="C205" t="str">
        <f>IFERROR(INDEX(AllCFDAs[All CFDAs], MATCH(0, INDEX(COUNTIF($C$3:C204, AllCFDAs[All CFDAs]),),0)), "")</f>
        <v/>
      </c>
      <c r="D205" t="str">
        <f t="array" ref="D205">IFERROR(INDEX(MemberOrgsData[FEDERALPROGRAMNAME], MATCH(1, (SelectMemberOrgs = MemberOrgsData[Auditee Name])*(MemberOrgs_SortedTable[[#This Row],[Unique CFDA]]= MemberOrgsData[CFDA]), 0)), "")</f>
        <v/>
      </c>
      <c r="E205" s="13" t="str">
        <f t="array" ref="E205">IFERROR(IF(MemberOrgs_SortedTable[[#This Row],[Unique CFDA]]&lt;&gt; "", SUMIFS(MemberOrgsData[AMOUNT], MemberOrgsData[Auditee Name], SelectMemberOrgs, MemberOrgsData[CFDA], MemberOrgs_SortedTable[[#This Row],[Unique CFDA]], MemberOrgsData[AUDITYEAR], SelectFiscalYear), ""), "")</f>
        <v/>
      </c>
      <c r="F205" s="14" t="str">
        <f t="array" ref="F205">IF(ISNUMBER(MemberOrgs_SortedTable[[#This Row],[Unique CFDA]]), IFERROR(INDEX(BudgetAppropData[President % Change], MATCH(1, (MemberOrgs_SortedTable[[#This Row],[Unique CFDA]] = BudgetAppropData[CFDA])*(SelectBudgetYear = BudgetAppropData[Fiscal Year]), 0)), "No Budget Data"), "")</f>
        <v/>
      </c>
      <c r="G205" s="12" t="str">
        <f>IF(MemberOrgs_SortedTable[[#This Row],[Unique CFDA]] = "", "", IFERROR(MemberOrgs_SortedTable[[#This Row],[FY 2018 Total]]*MemberOrgs_SortedTable[[#This Row],[President % Change]], "No Budget Data"))</f>
        <v/>
      </c>
      <c r="H205" s="14" t="str">
        <f t="array" ref="H205">IF(ISNUMBER(MemberOrgs_SortedTable[[#This Row],[Unique CFDA]]), IFERROR(INDEX(BudgetAppropData[House % Change], MATCH(1,(MemberOrgs_SortedTable[[#This Row],[Unique CFDA]] = BudgetAppropData[CFDA])*(SelectBudgetYear = BudgetAppropData[Fiscal Year]), 0)), "No Budget Data"), "")</f>
        <v/>
      </c>
      <c r="I205" s="12" t="str">
        <f>IF(MemberOrgs_SortedTable[[#This Row],[Unique CFDA]] = "", "", IFERROR(MemberOrgs_SortedTable[[#This Row],[FY 2018 Total]]*MemberOrgs_SortedTable[[#This Row],[House % Change]], "No Budget Data"))</f>
        <v/>
      </c>
      <c r="K205" s="12" t="str">
        <f>IF(MemberOrgs_SortedTable[[#This Row],[Unique CFDA]] = "", "", IFERROR(MemberOrgs_SortedTable[[#This Row],[FY 2018 Total]]*MemberOrgs_SortedTable[[#This Row],[Senate Budget]], "No Budget Data"))</f>
        <v/>
      </c>
      <c r="L205" t="str">
        <f>IF(MemberOrgs_SortedTable[[#This Row],[Unique CFDA]] = "", "", IF(ISNUMBER(MemberOrgs_SortedTable[[#This Row],[President $ Change]]), RANK(MemberOrgs_SortedTable[[#This Row],[President $ Change]], $G$4:$G$227)+COUNTIF($G$4:G205, G205)-1, 0))</f>
        <v/>
      </c>
      <c r="M205" t="str">
        <f>IFERROR((IF(MemberOrgs_SortedTable[[#This Row],[Sort 1]] = 0, COUNTIF($L$4:L205, 0), "")+MAX(MemberOrgs_SortedTable[Sort 1])), "")</f>
        <v/>
      </c>
      <c r="N205" t="str">
        <f>IF(MemberOrgs_SortedTable[[#This Row],[Sort 1]]&gt;0, MemberOrgs_SortedTable[[#This Row],[Sort 1]], MemberOrgs_SortedTable[[#This Row],[Sort 2]])</f>
        <v/>
      </c>
    </row>
    <row r="206" spans="1:14" x14ac:dyDescent="0.25">
      <c r="A206" t="str">
        <f>IF(OR(MemberOrgControl!$B209 = "", MemberOrgControl!$B209 &lt;0), "", INDEX(MemberOrgsData[CFDA], MemberOrgControl!$B209))</f>
        <v/>
      </c>
      <c r="C206" t="str">
        <f>IFERROR(INDEX(AllCFDAs[All CFDAs], MATCH(0, INDEX(COUNTIF($C$3:C205, AllCFDAs[All CFDAs]),),0)), "")</f>
        <v/>
      </c>
      <c r="D206" t="str">
        <f t="array" ref="D206">IFERROR(INDEX(MemberOrgsData[FEDERALPROGRAMNAME], MATCH(1, (SelectMemberOrgs = MemberOrgsData[Auditee Name])*(MemberOrgs_SortedTable[[#This Row],[Unique CFDA]]= MemberOrgsData[CFDA]), 0)), "")</f>
        <v/>
      </c>
      <c r="E206" s="13" t="str">
        <f t="array" ref="E206">IFERROR(IF(MemberOrgs_SortedTable[[#This Row],[Unique CFDA]]&lt;&gt; "", SUMIFS(MemberOrgsData[AMOUNT], MemberOrgsData[Auditee Name], SelectMemberOrgs, MemberOrgsData[CFDA], MemberOrgs_SortedTable[[#This Row],[Unique CFDA]], MemberOrgsData[AUDITYEAR], SelectFiscalYear), ""), "")</f>
        <v/>
      </c>
      <c r="F206" s="14" t="str">
        <f t="array" ref="F206">IF(ISNUMBER(MemberOrgs_SortedTable[[#This Row],[Unique CFDA]]), IFERROR(INDEX(BudgetAppropData[President % Change], MATCH(1, (MemberOrgs_SortedTable[[#This Row],[Unique CFDA]] = BudgetAppropData[CFDA])*(SelectBudgetYear = BudgetAppropData[Fiscal Year]), 0)), "No Budget Data"), "")</f>
        <v/>
      </c>
      <c r="G206" s="12" t="str">
        <f>IF(MemberOrgs_SortedTable[[#This Row],[Unique CFDA]] = "", "", IFERROR(MemberOrgs_SortedTable[[#This Row],[FY 2018 Total]]*MemberOrgs_SortedTable[[#This Row],[President % Change]], "No Budget Data"))</f>
        <v/>
      </c>
      <c r="H206" s="14" t="str">
        <f t="array" ref="H206">IF(ISNUMBER(MemberOrgs_SortedTable[[#This Row],[Unique CFDA]]), IFERROR(INDEX(BudgetAppropData[House % Change], MATCH(1,(MemberOrgs_SortedTable[[#This Row],[Unique CFDA]] = BudgetAppropData[CFDA])*(SelectBudgetYear = BudgetAppropData[Fiscal Year]), 0)), "No Budget Data"), "")</f>
        <v/>
      </c>
      <c r="I206" s="12" t="str">
        <f>IF(MemberOrgs_SortedTable[[#This Row],[Unique CFDA]] = "", "", IFERROR(MemberOrgs_SortedTable[[#This Row],[FY 2018 Total]]*MemberOrgs_SortedTable[[#This Row],[House % Change]], "No Budget Data"))</f>
        <v/>
      </c>
      <c r="K206" s="12" t="str">
        <f>IF(MemberOrgs_SortedTable[[#This Row],[Unique CFDA]] = "", "", IFERROR(MemberOrgs_SortedTable[[#This Row],[FY 2018 Total]]*MemberOrgs_SortedTable[[#This Row],[Senate Budget]], "No Budget Data"))</f>
        <v/>
      </c>
      <c r="L206" t="str">
        <f>IF(MemberOrgs_SortedTable[[#This Row],[Unique CFDA]] = "", "", IF(ISNUMBER(MemberOrgs_SortedTable[[#This Row],[President $ Change]]), RANK(MemberOrgs_SortedTable[[#This Row],[President $ Change]], $G$4:$G$227)+COUNTIF($G$4:G206, G206)-1, 0))</f>
        <v/>
      </c>
      <c r="M206" t="str">
        <f>IFERROR((IF(MemberOrgs_SortedTable[[#This Row],[Sort 1]] = 0, COUNTIF($L$4:L206, 0), "")+MAX(MemberOrgs_SortedTable[Sort 1])), "")</f>
        <v/>
      </c>
      <c r="N206" t="str">
        <f>IF(MemberOrgs_SortedTable[[#This Row],[Sort 1]]&gt;0, MemberOrgs_SortedTable[[#This Row],[Sort 1]], MemberOrgs_SortedTable[[#This Row],[Sort 2]])</f>
        <v/>
      </c>
    </row>
    <row r="207" spans="1:14" x14ac:dyDescent="0.25">
      <c r="A207" t="str">
        <f>IF(OR(MemberOrgControl!$B210 = "", MemberOrgControl!$B210 &lt;0), "", INDEX(MemberOrgsData[CFDA], MemberOrgControl!$B210))</f>
        <v/>
      </c>
      <c r="C207" t="str">
        <f>IFERROR(INDEX(AllCFDAs[All CFDAs], MATCH(0, INDEX(COUNTIF($C$3:C206, AllCFDAs[All CFDAs]),),0)), "")</f>
        <v/>
      </c>
      <c r="D207" t="str">
        <f t="array" ref="D207">IFERROR(INDEX(MemberOrgsData[FEDERALPROGRAMNAME], MATCH(1, (SelectMemberOrgs = MemberOrgsData[Auditee Name])*(MemberOrgs_SortedTable[[#This Row],[Unique CFDA]]= MemberOrgsData[CFDA]), 0)), "")</f>
        <v/>
      </c>
      <c r="E207" s="13" t="str">
        <f t="array" ref="E207">IFERROR(IF(MemberOrgs_SortedTable[[#This Row],[Unique CFDA]]&lt;&gt; "", SUMIFS(MemberOrgsData[AMOUNT], MemberOrgsData[Auditee Name], SelectMemberOrgs, MemberOrgsData[CFDA], MemberOrgs_SortedTable[[#This Row],[Unique CFDA]], MemberOrgsData[AUDITYEAR], SelectFiscalYear), ""), "")</f>
        <v/>
      </c>
      <c r="F207" s="14" t="str">
        <f t="array" ref="F207">IF(ISNUMBER(MemberOrgs_SortedTable[[#This Row],[Unique CFDA]]), IFERROR(INDEX(BudgetAppropData[President % Change], MATCH(1, (MemberOrgs_SortedTable[[#This Row],[Unique CFDA]] = BudgetAppropData[CFDA])*(SelectBudgetYear = BudgetAppropData[Fiscal Year]), 0)), "No Budget Data"), "")</f>
        <v/>
      </c>
      <c r="G207" s="12" t="str">
        <f>IF(MemberOrgs_SortedTable[[#This Row],[Unique CFDA]] = "", "", IFERROR(MemberOrgs_SortedTable[[#This Row],[FY 2018 Total]]*MemberOrgs_SortedTable[[#This Row],[President % Change]], "No Budget Data"))</f>
        <v/>
      </c>
      <c r="H207" s="14" t="str">
        <f t="array" ref="H207">IF(ISNUMBER(MemberOrgs_SortedTable[[#This Row],[Unique CFDA]]), IFERROR(INDEX(BudgetAppropData[House % Change], MATCH(1,(MemberOrgs_SortedTable[[#This Row],[Unique CFDA]] = BudgetAppropData[CFDA])*(SelectBudgetYear = BudgetAppropData[Fiscal Year]), 0)), "No Budget Data"), "")</f>
        <v/>
      </c>
      <c r="I207" s="12" t="str">
        <f>IF(MemberOrgs_SortedTable[[#This Row],[Unique CFDA]] = "", "", IFERROR(MemberOrgs_SortedTable[[#This Row],[FY 2018 Total]]*MemberOrgs_SortedTable[[#This Row],[House % Change]], "No Budget Data"))</f>
        <v/>
      </c>
      <c r="K207" s="12" t="str">
        <f>IF(MemberOrgs_SortedTable[[#This Row],[Unique CFDA]] = "", "", IFERROR(MemberOrgs_SortedTable[[#This Row],[FY 2018 Total]]*MemberOrgs_SortedTable[[#This Row],[Senate Budget]], "No Budget Data"))</f>
        <v/>
      </c>
      <c r="L207" t="str">
        <f>IF(MemberOrgs_SortedTable[[#This Row],[Unique CFDA]] = "", "", IF(ISNUMBER(MemberOrgs_SortedTable[[#This Row],[President $ Change]]), RANK(MemberOrgs_SortedTable[[#This Row],[President $ Change]], $G$4:$G$227)+COUNTIF($G$4:G207, G207)-1, 0))</f>
        <v/>
      </c>
      <c r="M207" t="str">
        <f>IFERROR((IF(MemberOrgs_SortedTable[[#This Row],[Sort 1]] = 0, COUNTIF($L$4:L207, 0), "")+MAX(MemberOrgs_SortedTable[Sort 1])), "")</f>
        <v/>
      </c>
      <c r="N207" t="str">
        <f>IF(MemberOrgs_SortedTable[[#This Row],[Sort 1]]&gt;0, MemberOrgs_SortedTable[[#This Row],[Sort 1]], MemberOrgs_SortedTable[[#This Row],[Sort 2]])</f>
        <v/>
      </c>
    </row>
    <row r="208" spans="1:14" x14ac:dyDescent="0.25">
      <c r="A208" t="str">
        <f>IF(OR(MemberOrgControl!$B211 = "", MemberOrgControl!$B211 &lt;0), "", INDEX(MemberOrgsData[CFDA], MemberOrgControl!$B211))</f>
        <v/>
      </c>
      <c r="C208" t="str">
        <f>IFERROR(INDEX(AllCFDAs[All CFDAs], MATCH(0, INDEX(COUNTIF($C$3:C207, AllCFDAs[All CFDAs]),),0)), "")</f>
        <v/>
      </c>
      <c r="D208" t="str">
        <f t="array" ref="D208">IFERROR(INDEX(MemberOrgsData[FEDERALPROGRAMNAME], MATCH(1, (SelectMemberOrgs = MemberOrgsData[Auditee Name])*(MemberOrgs_SortedTable[[#This Row],[Unique CFDA]]= MemberOrgsData[CFDA]), 0)), "")</f>
        <v/>
      </c>
      <c r="E208" s="13" t="str">
        <f t="array" ref="E208">IFERROR(IF(MemberOrgs_SortedTable[[#This Row],[Unique CFDA]]&lt;&gt; "", SUMIFS(MemberOrgsData[AMOUNT], MemberOrgsData[Auditee Name], SelectMemberOrgs, MemberOrgsData[CFDA], MemberOrgs_SortedTable[[#This Row],[Unique CFDA]], MemberOrgsData[AUDITYEAR], SelectFiscalYear), ""), "")</f>
        <v/>
      </c>
      <c r="F208" s="14" t="str">
        <f t="array" ref="F208">IF(ISNUMBER(MemberOrgs_SortedTable[[#This Row],[Unique CFDA]]), IFERROR(INDEX(BudgetAppropData[President % Change], MATCH(1, (MemberOrgs_SortedTable[[#This Row],[Unique CFDA]] = BudgetAppropData[CFDA])*(SelectBudgetYear = BudgetAppropData[Fiscal Year]), 0)), "No Budget Data"), "")</f>
        <v/>
      </c>
      <c r="G208" s="12" t="str">
        <f>IF(MemberOrgs_SortedTable[[#This Row],[Unique CFDA]] = "", "", IFERROR(MemberOrgs_SortedTable[[#This Row],[FY 2018 Total]]*MemberOrgs_SortedTable[[#This Row],[President % Change]], "No Budget Data"))</f>
        <v/>
      </c>
      <c r="H208" s="14" t="str">
        <f t="array" ref="H208">IF(ISNUMBER(MemberOrgs_SortedTable[[#This Row],[Unique CFDA]]), IFERROR(INDEX(BudgetAppropData[House % Change], MATCH(1,(MemberOrgs_SortedTable[[#This Row],[Unique CFDA]] = BudgetAppropData[CFDA])*(SelectBudgetYear = BudgetAppropData[Fiscal Year]), 0)), "No Budget Data"), "")</f>
        <v/>
      </c>
      <c r="I208" s="12" t="str">
        <f>IF(MemberOrgs_SortedTable[[#This Row],[Unique CFDA]] = "", "", IFERROR(MemberOrgs_SortedTable[[#This Row],[FY 2018 Total]]*MemberOrgs_SortedTable[[#This Row],[House % Change]], "No Budget Data"))</f>
        <v/>
      </c>
      <c r="K208" s="12" t="str">
        <f>IF(MemberOrgs_SortedTable[[#This Row],[Unique CFDA]] = "", "", IFERROR(MemberOrgs_SortedTable[[#This Row],[FY 2018 Total]]*MemberOrgs_SortedTable[[#This Row],[Senate Budget]], "No Budget Data"))</f>
        <v/>
      </c>
      <c r="L208" t="str">
        <f>IF(MemberOrgs_SortedTable[[#This Row],[Unique CFDA]] = "", "", IF(ISNUMBER(MemberOrgs_SortedTable[[#This Row],[President $ Change]]), RANK(MemberOrgs_SortedTable[[#This Row],[President $ Change]], $G$4:$G$227)+COUNTIF($G$4:G208, G208)-1, 0))</f>
        <v/>
      </c>
      <c r="M208" t="str">
        <f>IFERROR((IF(MemberOrgs_SortedTable[[#This Row],[Sort 1]] = 0, COUNTIF($L$4:L208, 0), "")+MAX(MemberOrgs_SortedTable[Sort 1])), "")</f>
        <v/>
      </c>
      <c r="N208" t="str">
        <f>IF(MemberOrgs_SortedTable[[#This Row],[Sort 1]]&gt;0, MemberOrgs_SortedTable[[#This Row],[Sort 1]], MemberOrgs_SortedTable[[#This Row],[Sort 2]])</f>
        <v/>
      </c>
    </row>
    <row r="209" spans="1:14" x14ac:dyDescent="0.25">
      <c r="A209" t="str">
        <f>IF(OR(MemberOrgControl!$B212 = "", MemberOrgControl!$B212 &lt;0), "", INDEX(MemberOrgsData[CFDA], MemberOrgControl!$B212))</f>
        <v/>
      </c>
      <c r="C209" t="str">
        <f>IFERROR(INDEX(AllCFDAs[All CFDAs], MATCH(0, INDEX(COUNTIF($C$3:C208, AllCFDAs[All CFDAs]),),0)), "")</f>
        <v/>
      </c>
      <c r="D209" t="str">
        <f t="array" ref="D209">IFERROR(INDEX(MemberOrgsData[FEDERALPROGRAMNAME], MATCH(1, (SelectMemberOrgs = MemberOrgsData[Auditee Name])*(MemberOrgs_SortedTable[[#This Row],[Unique CFDA]]= MemberOrgsData[CFDA]), 0)), "")</f>
        <v/>
      </c>
      <c r="E209" s="13" t="str">
        <f t="array" ref="E209">IFERROR(IF(MemberOrgs_SortedTable[[#This Row],[Unique CFDA]]&lt;&gt; "", SUMIFS(MemberOrgsData[AMOUNT], MemberOrgsData[Auditee Name], SelectMemberOrgs, MemberOrgsData[CFDA], MemberOrgs_SortedTable[[#This Row],[Unique CFDA]], MemberOrgsData[AUDITYEAR], SelectFiscalYear), ""), "")</f>
        <v/>
      </c>
      <c r="F209" s="14" t="str">
        <f t="array" ref="F209">IF(ISNUMBER(MemberOrgs_SortedTable[[#This Row],[Unique CFDA]]), IFERROR(INDEX(BudgetAppropData[President % Change], MATCH(1, (MemberOrgs_SortedTable[[#This Row],[Unique CFDA]] = BudgetAppropData[CFDA])*(SelectBudgetYear = BudgetAppropData[Fiscal Year]), 0)), "No Budget Data"), "")</f>
        <v/>
      </c>
      <c r="G209" s="12" t="str">
        <f>IF(MemberOrgs_SortedTable[[#This Row],[Unique CFDA]] = "", "", IFERROR(MemberOrgs_SortedTable[[#This Row],[FY 2018 Total]]*MemberOrgs_SortedTable[[#This Row],[President % Change]], "No Budget Data"))</f>
        <v/>
      </c>
      <c r="H209" s="14" t="str">
        <f t="array" ref="H209">IF(ISNUMBER(MemberOrgs_SortedTable[[#This Row],[Unique CFDA]]), IFERROR(INDEX(BudgetAppropData[House % Change], MATCH(1,(MemberOrgs_SortedTable[[#This Row],[Unique CFDA]] = BudgetAppropData[CFDA])*(SelectBudgetYear = BudgetAppropData[Fiscal Year]), 0)), "No Budget Data"), "")</f>
        <v/>
      </c>
      <c r="I209" s="12" t="str">
        <f>IF(MemberOrgs_SortedTable[[#This Row],[Unique CFDA]] = "", "", IFERROR(MemberOrgs_SortedTable[[#This Row],[FY 2018 Total]]*MemberOrgs_SortedTable[[#This Row],[House % Change]], "No Budget Data"))</f>
        <v/>
      </c>
      <c r="K209" s="12" t="str">
        <f>IF(MemberOrgs_SortedTable[[#This Row],[Unique CFDA]] = "", "", IFERROR(MemberOrgs_SortedTable[[#This Row],[FY 2018 Total]]*MemberOrgs_SortedTable[[#This Row],[Senate Budget]], "No Budget Data"))</f>
        <v/>
      </c>
      <c r="L209" t="str">
        <f>IF(MemberOrgs_SortedTable[[#This Row],[Unique CFDA]] = "", "", IF(ISNUMBER(MemberOrgs_SortedTable[[#This Row],[President $ Change]]), RANK(MemberOrgs_SortedTable[[#This Row],[President $ Change]], $G$4:$G$227)+COUNTIF($G$4:G209, G209)-1, 0))</f>
        <v/>
      </c>
      <c r="M209" t="str">
        <f>IFERROR((IF(MemberOrgs_SortedTable[[#This Row],[Sort 1]] = 0, COUNTIF($L$4:L209, 0), "")+MAX(MemberOrgs_SortedTable[Sort 1])), "")</f>
        <v/>
      </c>
      <c r="N209" t="str">
        <f>IF(MemberOrgs_SortedTable[[#This Row],[Sort 1]]&gt;0, MemberOrgs_SortedTable[[#This Row],[Sort 1]], MemberOrgs_SortedTable[[#This Row],[Sort 2]])</f>
        <v/>
      </c>
    </row>
    <row r="210" spans="1:14" x14ac:dyDescent="0.25">
      <c r="A210" t="str">
        <f>IF(OR(MemberOrgControl!$B213 = "", MemberOrgControl!$B213 &lt;0), "", INDEX(MemberOrgsData[CFDA], MemberOrgControl!$B213))</f>
        <v/>
      </c>
      <c r="C210" t="str">
        <f>IFERROR(INDEX(AllCFDAs[All CFDAs], MATCH(0, INDEX(COUNTIF($C$3:C209, AllCFDAs[All CFDAs]),),0)), "")</f>
        <v/>
      </c>
      <c r="D210" t="str">
        <f t="array" ref="D210">IFERROR(INDEX(MemberOrgsData[FEDERALPROGRAMNAME], MATCH(1, (SelectMemberOrgs = MemberOrgsData[Auditee Name])*(MemberOrgs_SortedTable[[#This Row],[Unique CFDA]]= MemberOrgsData[CFDA]), 0)), "")</f>
        <v/>
      </c>
      <c r="E210" s="13" t="str">
        <f t="array" ref="E210">IFERROR(IF(MemberOrgs_SortedTable[[#This Row],[Unique CFDA]]&lt;&gt; "", SUMIFS(MemberOrgsData[AMOUNT], MemberOrgsData[Auditee Name], SelectMemberOrgs, MemberOrgsData[CFDA], MemberOrgs_SortedTable[[#This Row],[Unique CFDA]], MemberOrgsData[AUDITYEAR], SelectFiscalYear), ""), "")</f>
        <v/>
      </c>
      <c r="F210" s="14" t="str">
        <f t="array" ref="F210">IF(ISNUMBER(MemberOrgs_SortedTable[[#This Row],[Unique CFDA]]), IFERROR(INDEX(BudgetAppropData[President % Change], MATCH(1, (MemberOrgs_SortedTable[[#This Row],[Unique CFDA]] = BudgetAppropData[CFDA])*(SelectBudgetYear = BudgetAppropData[Fiscal Year]), 0)), "No Budget Data"), "")</f>
        <v/>
      </c>
      <c r="G210" s="12" t="str">
        <f>IF(MemberOrgs_SortedTable[[#This Row],[Unique CFDA]] = "", "", IFERROR(MemberOrgs_SortedTable[[#This Row],[FY 2018 Total]]*MemberOrgs_SortedTable[[#This Row],[President % Change]], "No Budget Data"))</f>
        <v/>
      </c>
      <c r="H210" s="14" t="str">
        <f t="array" ref="H210">IF(ISNUMBER(MemberOrgs_SortedTable[[#This Row],[Unique CFDA]]), IFERROR(INDEX(BudgetAppropData[House % Change], MATCH(1,(MemberOrgs_SortedTable[[#This Row],[Unique CFDA]] = BudgetAppropData[CFDA])*(SelectBudgetYear = BudgetAppropData[Fiscal Year]), 0)), "No Budget Data"), "")</f>
        <v/>
      </c>
      <c r="I210" s="12" t="str">
        <f>IF(MemberOrgs_SortedTable[[#This Row],[Unique CFDA]] = "", "", IFERROR(MemberOrgs_SortedTable[[#This Row],[FY 2018 Total]]*MemberOrgs_SortedTable[[#This Row],[House % Change]], "No Budget Data"))</f>
        <v/>
      </c>
      <c r="K210" s="12" t="str">
        <f>IF(MemberOrgs_SortedTable[[#This Row],[Unique CFDA]] = "", "", IFERROR(MemberOrgs_SortedTable[[#This Row],[FY 2018 Total]]*MemberOrgs_SortedTable[[#This Row],[Senate Budget]], "No Budget Data"))</f>
        <v/>
      </c>
      <c r="L210" t="str">
        <f>IF(MemberOrgs_SortedTable[[#This Row],[Unique CFDA]] = "", "", IF(ISNUMBER(MemberOrgs_SortedTable[[#This Row],[President $ Change]]), RANK(MemberOrgs_SortedTable[[#This Row],[President $ Change]], $G$4:$G$227)+COUNTIF($G$4:G210, G210)-1, 0))</f>
        <v/>
      </c>
      <c r="M210" t="str">
        <f>IFERROR((IF(MemberOrgs_SortedTable[[#This Row],[Sort 1]] = 0, COUNTIF($L$4:L210, 0), "")+MAX(MemberOrgs_SortedTable[Sort 1])), "")</f>
        <v/>
      </c>
      <c r="N210" t="str">
        <f>IF(MemberOrgs_SortedTable[[#This Row],[Sort 1]]&gt;0, MemberOrgs_SortedTable[[#This Row],[Sort 1]], MemberOrgs_SortedTable[[#This Row],[Sort 2]])</f>
        <v/>
      </c>
    </row>
    <row r="211" spans="1:14" x14ac:dyDescent="0.25">
      <c r="A211" t="str">
        <f>IF(OR(MemberOrgControl!$B214 = "", MemberOrgControl!$B214 &lt;0), "", INDEX(MemberOrgsData[CFDA], MemberOrgControl!$B214))</f>
        <v/>
      </c>
      <c r="C211" t="str">
        <f>IFERROR(INDEX(AllCFDAs[All CFDAs], MATCH(0, INDEX(COUNTIF($C$3:C210, AllCFDAs[All CFDAs]),),0)), "")</f>
        <v/>
      </c>
      <c r="D211" t="str">
        <f t="array" ref="D211">IFERROR(INDEX(MemberOrgsData[FEDERALPROGRAMNAME], MATCH(1, (SelectMemberOrgs = MemberOrgsData[Auditee Name])*(MemberOrgs_SortedTable[[#This Row],[Unique CFDA]]= MemberOrgsData[CFDA]), 0)), "")</f>
        <v/>
      </c>
      <c r="E211" s="13" t="str">
        <f t="array" ref="E211">IFERROR(IF(MemberOrgs_SortedTable[[#This Row],[Unique CFDA]]&lt;&gt; "", SUMIFS(MemberOrgsData[AMOUNT], MemberOrgsData[Auditee Name], SelectMemberOrgs, MemberOrgsData[CFDA], MemberOrgs_SortedTable[[#This Row],[Unique CFDA]], MemberOrgsData[AUDITYEAR], SelectFiscalYear), ""), "")</f>
        <v/>
      </c>
      <c r="F211" s="14" t="str">
        <f t="array" ref="F211">IF(ISNUMBER(MemberOrgs_SortedTable[[#This Row],[Unique CFDA]]), IFERROR(INDEX(BudgetAppropData[President % Change], MATCH(1, (MemberOrgs_SortedTable[[#This Row],[Unique CFDA]] = BudgetAppropData[CFDA])*(SelectBudgetYear = BudgetAppropData[Fiscal Year]), 0)), "No Budget Data"), "")</f>
        <v/>
      </c>
      <c r="G211" s="12" t="str">
        <f>IF(MemberOrgs_SortedTable[[#This Row],[Unique CFDA]] = "", "", IFERROR(MemberOrgs_SortedTable[[#This Row],[FY 2018 Total]]*MemberOrgs_SortedTable[[#This Row],[President % Change]], "No Budget Data"))</f>
        <v/>
      </c>
      <c r="H211" s="14" t="str">
        <f t="array" ref="H211">IF(ISNUMBER(MemberOrgs_SortedTable[[#This Row],[Unique CFDA]]), IFERROR(INDEX(BudgetAppropData[House % Change], MATCH(1,(MemberOrgs_SortedTable[[#This Row],[Unique CFDA]] = BudgetAppropData[CFDA])*(SelectBudgetYear = BudgetAppropData[Fiscal Year]), 0)), "No Budget Data"), "")</f>
        <v/>
      </c>
      <c r="I211" s="12" t="str">
        <f>IF(MemberOrgs_SortedTable[[#This Row],[Unique CFDA]] = "", "", IFERROR(MemberOrgs_SortedTable[[#This Row],[FY 2018 Total]]*MemberOrgs_SortedTable[[#This Row],[House % Change]], "No Budget Data"))</f>
        <v/>
      </c>
      <c r="K211" s="12" t="str">
        <f>IF(MemberOrgs_SortedTable[[#This Row],[Unique CFDA]] = "", "", IFERROR(MemberOrgs_SortedTable[[#This Row],[FY 2018 Total]]*MemberOrgs_SortedTable[[#This Row],[Senate Budget]], "No Budget Data"))</f>
        <v/>
      </c>
      <c r="L211" t="str">
        <f>IF(MemberOrgs_SortedTable[[#This Row],[Unique CFDA]] = "", "", IF(ISNUMBER(MemberOrgs_SortedTable[[#This Row],[President $ Change]]), RANK(MemberOrgs_SortedTable[[#This Row],[President $ Change]], $G$4:$G$227)+COUNTIF($G$4:G211, G211)-1, 0))</f>
        <v/>
      </c>
      <c r="M211" t="str">
        <f>IFERROR((IF(MemberOrgs_SortedTable[[#This Row],[Sort 1]] = 0, COUNTIF($L$4:L211, 0), "")+MAX(MemberOrgs_SortedTable[Sort 1])), "")</f>
        <v/>
      </c>
      <c r="N211" t="str">
        <f>IF(MemberOrgs_SortedTable[[#This Row],[Sort 1]]&gt;0, MemberOrgs_SortedTable[[#This Row],[Sort 1]], MemberOrgs_SortedTable[[#This Row],[Sort 2]])</f>
        <v/>
      </c>
    </row>
    <row r="212" spans="1:14" x14ac:dyDescent="0.25">
      <c r="A212" t="str">
        <f>IF(OR(MemberOrgControl!$B215 = "", MemberOrgControl!$B215 &lt;0), "", INDEX(MemberOrgsData[CFDA], MemberOrgControl!$B215))</f>
        <v/>
      </c>
      <c r="C212" t="str">
        <f>IFERROR(INDEX(AllCFDAs[All CFDAs], MATCH(0, INDEX(COUNTIF($C$3:C211, AllCFDAs[All CFDAs]),),0)), "")</f>
        <v/>
      </c>
      <c r="D212" t="str">
        <f t="array" ref="D212">IFERROR(INDEX(MemberOrgsData[FEDERALPROGRAMNAME], MATCH(1, (SelectMemberOrgs = MemberOrgsData[Auditee Name])*(MemberOrgs_SortedTable[[#This Row],[Unique CFDA]]= MemberOrgsData[CFDA]), 0)), "")</f>
        <v/>
      </c>
      <c r="E212" s="13" t="str">
        <f t="array" ref="E212">IFERROR(IF(MemberOrgs_SortedTable[[#This Row],[Unique CFDA]]&lt;&gt; "", SUMIFS(MemberOrgsData[AMOUNT], MemberOrgsData[Auditee Name], SelectMemberOrgs, MemberOrgsData[CFDA], MemberOrgs_SortedTable[[#This Row],[Unique CFDA]], MemberOrgsData[AUDITYEAR], SelectFiscalYear), ""), "")</f>
        <v/>
      </c>
      <c r="F212" s="14" t="str">
        <f t="array" ref="F212">IF(ISNUMBER(MemberOrgs_SortedTable[[#This Row],[Unique CFDA]]), IFERROR(INDEX(BudgetAppropData[President % Change], MATCH(1, (MemberOrgs_SortedTable[[#This Row],[Unique CFDA]] = BudgetAppropData[CFDA])*(SelectBudgetYear = BudgetAppropData[Fiscal Year]), 0)), "No Budget Data"), "")</f>
        <v/>
      </c>
      <c r="G212" s="12" t="str">
        <f>IF(MemberOrgs_SortedTable[[#This Row],[Unique CFDA]] = "", "", IFERROR(MemberOrgs_SortedTable[[#This Row],[FY 2018 Total]]*MemberOrgs_SortedTable[[#This Row],[President % Change]], "No Budget Data"))</f>
        <v/>
      </c>
      <c r="H212" s="14" t="str">
        <f t="array" ref="H212">IF(ISNUMBER(MemberOrgs_SortedTable[[#This Row],[Unique CFDA]]), IFERROR(INDEX(BudgetAppropData[House % Change], MATCH(1,(MemberOrgs_SortedTable[[#This Row],[Unique CFDA]] = BudgetAppropData[CFDA])*(SelectBudgetYear = BudgetAppropData[Fiscal Year]), 0)), "No Budget Data"), "")</f>
        <v/>
      </c>
      <c r="I212" s="12" t="str">
        <f>IF(MemberOrgs_SortedTable[[#This Row],[Unique CFDA]] = "", "", IFERROR(MemberOrgs_SortedTable[[#This Row],[FY 2018 Total]]*MemberOrgs_SortedTable[[#This Row],[House % Change]], "No Budget Data"))</f>
        <v/>
      </c>
      <c r="K212" s="12" t="str">
        <f>IF(MemberOrgs_SortedTable[[#This Row],[Unique CFDA]] = "", "", IFERROR(MemberOrgs_SortedTable[[#This Row],[FY 2018 Total]]*MemberOrgs_SortedTable[[#This Row],[Senate Budget]], "No Budget Data"))</f>
        <v/>
      </c>
      <c r="L212" t="str">
        <f>IF(MemberOrgs_SortedTable[[#This Row],[Unique CFDA]] = "", "", IF(ISNUMBER(MemberOrgs_SortedTable[[#This Row],[President $ Change]]), RANK(MemberOrgs_SortedTable[[#This Row],[President $ Change]], $G$4:$G$227)+COUNTIF($G$4:G212, G212)-1, 0))</f>
        <v/>
      </c>
      <c r="M212" t="str">
        <f>IFERROR((IF(MemberOrgs_SortedTable[[#This Row],[Sort 1]] = 0, COUNTIF($L$4:L212, 0), "")+MAX(MemberOrgs_SortedTable[Sort 1])), "")</f>
        <v/>
      </c>
      <c r="N212" t="str">
        <f>IF(MemberOrgs_SortedTable[[#This Row],[Sort 1]]&gt;0, MemberOrgs_SortedTable[[#This Row],[Sort 1]], MemberOrgs_SortedTable[[#This Row],[Sort 2]])</f>
        <v/>
      </c>
    </row>
    <row r="213" spans="1:14" x14ac:dyDescent="0.25">
      <c r="A213" t="str">
        <f>IF(OR(MemberOrgControl!$B216 = "", MemberOrgControl!$B216 &lt;0), "", INDEX(MemberOrgsData[CFDA], MemberOrgControl!$B216))</f>
        <v/>
      </c>
      <c r="C213" t="str">
        <f>IFERROR(INDEX(AllCFDAs[All CFDAs], MATCH(0, INDEX(COUNTIF($C$3:C212, AllCFDAs[All CFDAs]),),0)), "")</f>
        <v/>
      </c>
      <c r="D213" t="str">
        <f t="array" ref="D213">IFERROR(INDEX(MemberOrgsData[FEDERALPROGRAMNAME], MATCH(1, (SelectMemberOrgs = MemberOrgsData[Auditee Name])*(MemberOrgs_SortedTable[[#This Row],[Unique CFDA]]= MemberOrgsData[CFDA]), 0)), "")</f>
        <v/>
      </c>
      <c r="E213" s="13" t="str">
        <f t="array" ref="E213">IFERROR(IF(MemberOrgs_SortedTable[[#This Row],[Unique CFDA]]&lt;&gt; "", SUMIFS(MemberOrgsData[AMOUNT], MemberOrgsData[Auditee Name], SelectMemberOrgs, MemberOrgsData[CFDA], MemberOrgs_SortedTable[[#This Row],[Unique CFDA]], MemberOrgsData[AUDITYEAR], SelectFiscalYear), ""), "")</f>
        <v/>
      </c>
      <c r="F213" s="14" t="str">
        <f t="array" ref="F213">IF(ISNUMBER(MemberOrgs_SortedTable[[#This Row],[Unique CFDA]]), IFERROR(INDEX(BudgetAppropData[President % Change], MATCH(1, (MemberOrgs_SortedTable[[#This Row],[Unique CFDA]] = BudgetAppropData[CFDA])*(SelectBudgetYear = BudgetAppropData[Fiscal Year]), 0)), "No Budget Data"), "")</f>
        <v/>
      </c>
      <c r="G213" s="12" t="str">
        <f>IF(MemberOrgs_SortedTable[[#This Row],[Unique CFDA]] = "", "", IFERROR(MemberOrgs_SortedTable[[#This Row],[FY 2018 Total]]*MemberOrgs_SortedTable[[#This Row],[President % Change]], "No Budget Data"))</f>
        <v/>
      </c>
      <c r="H213" s="14" t="str">
        <f t="array" ref="H213">IF(ISNUMBER(MemberOrgs_SortedTable[[#This Row],[Unique CFDA]]), IFERROR(INDEX(BudgetAppropData[House % Change], MATCH(1,(MemberOrgs_SortedTable[[#This Row],[Unique CFDA]] = BudgetAppropData[CFDA])*(SelectBudgetYear = BudgetAppropData[Fiscal Year]), 0)), "No Budget Data"), "")</f>
        <v/>
      </c>
      <c r="I213" s="12" t="str">
        <f>IF(MemberOrgs_SortedTable[[#This Row],[Unique CFDA]] = "", "", IFERROR(MemberOrgs_SortedTable[[#This Row],[FY 2018 Total]]*MemberOrgs_SortedTable[[#This Row],[House % Change]], "No Budget Data"))</f>
        <v/>
      </c>
      <c r="K213" s="12" t="str">
        <f>IF(MemberOrgs_SortedTable[[#This Row],[Unique CFDA]] = "", "", IFERROR(MemberOrgs_SortedTable[[#This Row],[FY 2018 Total]]*MemberOrgs_SortedTable[[#This Row],[Senate Budget]], "No Budget Data"))</f>
        <v/>
      </c>
      <c r="L213" t="str">
        <f>IF(MemberOrgs_SortedTable[[#This Row],[Unique CFDA]] = "", "", IF(ISNUMBER(MemberOrgs_SortedTable[[#This Row],[President $ Change]]), RANK(MemberOrgs_SortedTable[[#This Row],[President $ Change]], $G$4:$G$227)+COUNTIF($G$4:G213, G213)-1, 0))</f>
        <v/>
      </c>
      <c r="M213" t="str">
        <f>IFERROR((IF(MemberOrgs_SortedTable[[#This Row],[Sort 1]] = 0, COUNTIF($L$4:L213, 0), "")+MAX(MemberOrgs_SortedTable[Sort 1])), "")</f>
        <v/>
      </c>
      <c r="N213" t="str">
        <f>IF(MemberOrgs_SortedTable[[#This Row],[Sort 1]]&gt;0, MemberOrgs_SortedTable[[#This Row],[Sort 1]], MemberOrgs_SortedTable[[#This Row],[Sort 2]])</f>
        <v/>
      </c>
    </row>
    <row r="214" spans="1:14" x14ac:dyDescent="0.25">
      <c r="A214" t="str">
        <f>IF(OR(MemberOrgControl!$B217 = "", MemberOrgControl!$B217 &lt;0), "", INDEX(MemberOrgsData[CFDA], MemberOrgControl!$B217))</f>
        <v/>
      </c>
      <c r="C214" t="str">
        <f>IFERROR(INDEX(AllCFDAs[All CFDAs], MATCH(0, INDEX(COUNTIF($C$3:C213, AllCFDAs[All CFDAs]),),0)), "")</f>
        <v/>
      </c>
      <c r="D214" t="str">
        <f t="array" ref="D214">IFERROR(INDEX(MemberOrgsData[FEDERALPROGRAMNAME], MATCH(1, (SelectMemberOrgs = MemberOrgsData[Auditee Name])*(MemberOrgs_SortedTable[[#This Row],[Unique CFDA]]= MemberOrgsData[CFDA]), 0)), "")</f>
        <v/>
      </c>
      <c r="E214" s="13" t="str">
        <f t="array" ref="E214">IFERROR(IF(MemberOrgs_SortedTable[[#This Row],[Unique CFDA]]&lt;&gt; "", SUMIFS(MemberOrgsData[AMOUNT], MemberOrgsData[Auditee Name], SelectMemberOrgs, MemberOrgsData[CFDA], MemberOrgs_SortedTable[[#This Row],[Unique CFDA]], MemberOrgsData[AUDITYEAR], SelectFiscalYear), ""), "")</f>
        <v/>
      </c>
      <c r="F214" s="14" t="str">
        <f t="array" ref="F214">IF(ISNUMBER(MemberOrgs_SortedTable[[#This Row],[Unique CFDA]]), IFERROR(INDEX(BudgetAppropData[President % Change], MATCH(1, (MemberOrgs_SortedTable[[#This Row],[Unique CFDA]] = BudgetAppropData[CFDA])*(SelectBudgetYear = BudgetAppropData[Fiscal Year]), 0)), "No Budget Data"), "")</f>
        <v/>
      </c>
      <c r="G214" s="12" t="str">
        <f>IF(MemberOrgs_SortedTable[[#This Row],[Unique CFDA]] = "", "", IFERROR(MemberOrgs_SortedTable[[#This Row],[FY 2018 Total]]*MemberOrgs_SortedTable[[#This Row],[President % Change]], "No Budget Data"))</f>
        <v/>
      </c>
      <c r="H214" s="14" t="str">
        <f t="array" ref="H214">IF(ISNUMBER(MemberOrgs_SortedTable[[#This Row],[Unique CFDA]]), IFERROR(INDEX(BudgetAppropData[House % Change], MATCH(1,(MemberOrgs_SortedTable[[#This Row],[Unique CFDA]] = BudgetAppropData[CFDA])*(SelectBudgetYear = BudgetAppropData[Fiscal Year]), 0)), "No Budget Data"), "")</f>
        <v/>
      </c>
      <c r="I214" s="12" t="str">
        <f>IF(MemberOrgs_SortedTable[[#This Row],[Unique CFDA]] = "", "", IFERROR(MemberOrgs_SortedTable[[#This Row],[FY 2018 Total]]*MemberOrgs_SortedTable[[#This Row],[House % Change]], "No Budget Data"))</f>
        <v/>
      </c>
      <c r="K214" s="12" t="str">
        <f>IF(MemberOrgs_SortedTable[[#This Row],[Unique CFDA]] = "", "", IFERROR(MemberOrgs_SortedTable[[#This Row],[FY 2018 Total]]*MemberOrgs_SortedTable[[#This Row],[Senate Budget]], "No Budget Data"))</f>
        <v/>
      </c>
      <c r="L214" t="str">
        <f>IF(MemberOrgs_SortedTable[[#This Row],[Unique CFDA]] = "", "", IF(ISNUMBER(MemberOrgs_SortedTable[[#This Row],[President $ Change]]), RANK(MemberOrgs_SortedTable[[#This Row],[President $ Change]], $G$4:$G$227)+COUNTIF($G$4:G214, G214)-1, 0))</f>
        <v/>
      </c>
      <c r="M214" t="str">
        <f>IFERROR((IF(MemberOrgs_SortedTable[[#This Row],[Sort 1]] = 0, COUNTIF($L$4:L214, 0), "")+MAX(MemberOrgs_SortedTable[Sort 1])), "")</f>
        <v/>
      </c>
      <c r="N214" t="str">
        <f>IF(MemberOrgs_SortedTable[[#This Row],[Sort 1]]&gt;0, MemberOrgs_SortedTable[[#This Row],[Sort 1]], MemberOrgs_SortedTable[[#This Row],[Sort 2]])</f>
        <v/>
      </c>
    </row>
    <row r="215" spans="1:14" x14ac:dyDescent="0.25">
      <c r="A215" t="str">
        <f>IF(OR(MemberOrgControl!$B218 = "", MemberOrgControl!$B218 &lt;0), "", INDEX(MemberOrgsData[CFDA], MemberOrgControl!$B218))</f>
        <v/>
      </c>
      <c r="C215" t="str">
        <f>IFERROR(INDEX(AllCFDAs[All CFDAs], MATCH(0, INDEX(COUNTIF($C$3:C214, AllCFDAs[All CFDAs]),),0)), "")</f>
        <v/>
      </c>
      <c r="D215" t="str">
        <f t="array" ref="D215">IFERROR(INDEX(MemberOrgsData[FEDERALPROGRAMNAME], MATCH(1, (SelectMemberOrgs = MemberOrgsData[Auditee Name])*(MemberOrgs_SortedTable[[#This Row],[Unique CFDA]]= MemberOrgsData[CFDA]), 0)), "")</f>
        <v/>
      </c>
      <c r="E215" s="13" t="str">
        <f t="array" ref="E215">IFERROR(IF(MemberOrgs_SortedTable[[#This Row],[Unique CFDA]]&lt;&gt; "", SUMIFS(MemberOrgsData[AMOUNT], MemberOrgsData[Auditee Name], SelectMemberOrgs, MemberOrgsData[CFDA], MemberOrgs_SortedTable[[#This Row],[Unique CFDA]], MemberOrgsData[AUDITYEAR], SelectFiscalYear), ""), "")</f>
        <v/>
      </c>
      <c r="F215" s="14" t="str">
        <f t="array" ref="F215">IF(ISNUMBER(MemberOrgs_SortedTable[[#This Row],[Unique CFDA]]), IFERROR(INDEX(BudgetAppropData[President % Change], MATCH(1, (MemberOrgs_SortedTable[[#This Row],[Unique CFDA]] = BudgetAppropData[CFDA])*(SelectBudgetYear = BudgetAppropData[Fiscal Year]), 0)), "No Budget Data"), "")</f>
        <v/>
      </c>
      <c r="G215" s="12" t="str">
        <f>IF(MemberOrgs_SortedTable[[#This Row],[Unique CFDA]] = "", "", IFERROR(MemberOrgs_SortedTable[[#This Row],[FY 2018 Total]]*MemberOrgs_SortedTable[[#This Row],[President % Change]], "No Budget Data"))</f>
        <v/>
      </c>
      <c r="H215" s="14" t="str">
        <f t="array" ref="H215">IF(ISNUMBER(MemberOrgs_SortedTable[[#This Row],[Unique CFDA]]), IFERROR(INDEX(BudgetAppropData[House % Change], MATCH(1,(MemberOrgs_SortedTable[[#This Row],[Unique CFDA]] = BudgetAppropData[CFDA])*(SelectBudgetYear = BudgetAppropData[Fiscal Year]), 0)), "No Budget Data"), "")</f>
        <v/>
      </c>
      <c r="I215" s="12" t="str">
        <f>IF(MemberOrgs_SortedTable[[#This Row],[Unique CFDA]] = "", "", IFERROR(MemberOrgs_SortedTable[[#This Row],[FY 2018 Total]]*MemberOrgs_SortedTable[[#This Row],[House % Change]], "No Budget Data"))</f>
        <v/>
      </c>
      <c r="K215" s="12" t="str">
        <f>IF(MemberOrgs_SortedTable[[#This Row],[Unique CFDA]] = "", "", IFERROR(MemberOrgs_SortedTable[[#This Row],[FY 2018 Total]]*MemberOrgs_SortedTable[[#This Row],[Senate Budget]], "No Budget Data"))</f>
        <v/>
      </c>
      <c r="L215" t="str">
        <f>IF(MemberOrgs_SortedTable[[#This Row],[Unique CFDA]] = "", "", IF(ISNUMBER(MemberOrgs_SortedTable[[#This Row],[President $ Change]]), RANK(MemberOrgs_SortedTable[[#This Row],[President $ Change]], $G$4:$G$227)+COUNTIF($G$4:G215, G215)-1, 0))</f>
        <v/>
      </c>
      <c r="M215" t="str">
        <f>IFERROR((IF(MemberOrgs_SortedTable[[#This Row],[Sort 1]] = 0, COUNTIF($L$4:L215, 0), "")+MAX(MemberOrgs_SortedTable[Sort 1])), "")</f>
        <v/>
      </c>
      <c r="N215" t="str">
        <f>IF(MemberOrgs_SortedTable[[#This Row],[Sort 1]]&gt;0, MemberOrgs_SortedTable[[#This Row],[Sort 1]], MemberOrgs_SortedTable[[#This Row],[Sort 2]])</f>
        <v/>
      </c>
    </row>
    <row r="216" spans="1:14" x14ac:dyDescent="0.25">
      <c r="A216" t="str">
        <f>IF(OR(MemberOrgControl!$B219 = "", MemberOrgControl!$B219 &lt;0), "", INDEX(MemberOrgsData[CFDA], MemberOrgControl!$B219))</f>
        <v/>
      </c>
      <c r="C216" t="str">
        <f>IFERROR(INDEX(AllCFDAs[All CFDAs], MATCH(0, INDEX(COUNTIF($C$3:C215, AllCFDAs[All CFDAs]),),0)), "")</f>
        <v/>
      </c>
      <c r="D216" t="str">
        <f t="array" ref="D216">IFERROR(INDEX(MemberOrgsData[FEDERALPROGRAMNAME], MATCH(1, (SelectMemberOrgs = MemberOrgsData[Auditee Name])*(MemberOrgs_SortedTable[[#This Row],[Unique CFDA]]= MemberOrgsData[CFDA]), 0)), "")</f>
        <v/>
      </c>
      <c r="E216" s="13" t="str">
        <f t="array" ref="E216">IFERROR(IF(MemberOrgs_SortedTable[[#This Row],[Unique CFDA]]&lt;&gt; "", SUMIFS(MemberOrgsData[AMOUNT], MemberOrgsData[Auditee Name], SelectMemberOrgs, MemberOrgsData[CFDA], MemberOrgs_SortedTable[[#This Row],[Unique CFDA]], MemberOrgsData[AUDITYEAR], SelectFiscalYear), ""), "")</f>
        <v/>
      </c>
      <c r="F216" s="14" t="str">
        <f t="array" ref="F216">IF(ISNUMBER(MemberOrgs_SortedTable[[#This Row],[Unique CFDA]]), IFERROR(INDEX(BudgetAppropData[President % Change], MATCH(1, (MemberOrgs_SortedTable[[#This Row],[Unique CFDA]] = BudgetAppropData[CFDA])*(SelectBudgetYear = BudgetAppropData[Fiscal Year]), 0)), "No Budget Data"), "")</f>
        <v/>
      </c>
      <c r="G216" s="12" t="str">
        <f>IF(MemberOrgs_SortedTable[[#This Row],[Unique CFDA]] = "", "", IFERROR(MemberOrgs_SortedTable[[#This Row],[FY 2018 Total]]*MemberOrgs_SortedTable[[#This Row],[President % Change]], "No Budget Data"))</f>
        <v/>
      </c>
      <c r="H216" s="14" t="str">
        <f t="array" ref="H216">IF(ISNUMBER(MemberOrgs_SortedTable[[#This Row],[Unique CFDA]]), IFERROR(INDEX(BudgetAppropData[House % Change], MATCH(1,(MemberOrgs_SortedTable[[#This Row],[Unique CFDA]] = BudgetAppropData[CFDA])*(SelectBudgetYear = BudgetAppropData[Fiscal Year]), 0)), "No Budget Data"), "")</f>
        <v/>
      </c>
      <c r="I216" s="12" t="str">
        <f>IF(MemberOrgs_SortedTable[[#This Row],[Unique CFDA]] = "", "", IFERROR(MemberOrgs_SortedTable[[#This Row],[FY 2018 Total]]*MemberOrgs_SortedTable[[#This Row],[House % Change]], "No Budget Data"))</f>
        <v/>
      </c>
      <c r="K216" s="12" t="str">
        <f>IF(MemberOrgs_SortedTable[[#This Row],[Unique CFDA]] = "", "", IFERROR(MemberOrgs_SortedTable[[#This Row],[FY 2018 Total]]*MemberOrgs_SortedTable[[#This Row],[Senate Budget]], "No Budget Data"))</f>
        <v/>
      </c>
      <c r="L216" t="str">
        <f>IF(MemberOrgs_SortedTable[[#This Row],[Unique CFDA]] = "", "", IF(ISNUMBER(MemberOrgs_SortedTable[[#This Row],[President $ Change]]), RANK(MemberOrgs_SortedTable[[#This Row],[President $ Change]], $G$4:$G$227)+COUNTIF($G$4:G216, G216)-1, 0))</f>
        <v/>
      </c>
      <c r="M216" t="str">
        <f>IFERROR((IF(MemberOrgs_SortedTable[[#This Row],[Sort 1]] = 0, COUNTIF($L$4:L216, 0), "")+MAX(MemberOrgs_SortedTable[Sort 1])), "")</f>
        <v/>
      </c>
      <c r="N216" t="str">
        <f>IF(MemberOrgs_SortedTable[[#This Row],[Sort 1]]&gt;0, MemberOrgs_SortedTable[[#This Row],[Sort 1]], MemberOrgs_SortedTable[[#This Row],[Sort 2]])</f>
        <v/>
      </c>
    </row>
    <row r="217" spans="1:14" x14ac:dyDescent="0.25">
      <c r="A217" t="str">
        <f>IF(OR(MemberOrgControl!$B220 = "", MemberOrgControl!$B220 &lt;0), "", INDEX(MemberOrgsData[CFDA], MemberOrgControl!$B220))</f>
        <v/>
      </c>
      <c r="C217" t="str">
        <f>IFERROR(INDEX(AllCFDAs[All CFDAs], MATCH(0, INDEX(COUNTIF($C$3:C216, AllCFDAs[All CFDAs]),),0)), "")</f>
        <v/>
      </c>
      <c r="D217" t="str">
        <f t="array" ref="D217">IFERROR(INDEX(MemberOrgsData[FEDERALPROGRAMNAME], MATCH(1, (SelectMemberOrgs = MemberOrgsData[Auditee Name])*(MemberOrgs_SortedTable[[#This Row],[Unique CFDA]]= MemberOrgsData[CFDA]), 0)), "")</f>
        <v/>
      </c>
      <c r="E217" s="13" t="str">
        <f t="array" ref="E217">IFERROR(IF(MemberOrgs_SortedTable[[#This Row],[Unique CFDA]]&lt;&gt; "", SUMIFS(MemberOrgsData[AMOUNT], MemberOrgsData[Auditee Name], SelectMemberOrgs, MemberOrgsData[CFDA], MemberOrgs_SortedTable[[#This Row],[Unique CFDA]], MemberOrgsData[AUDITYEAR], SelectFiscalYear), ""), "")</f>
        <v/>
      </c>
      <c r="F217" s="14" t="str">
        <f t="array" ref="F217">IF(ISNUMBER(MemberOrgs_SortedTable[[#This Row],[Unique CFDA]]), IFERROR(INDEX(BudgetAppropData[President % Change], MATCH(1, (MemberOrgs_SortedTable[[#This Row],[Unique CFDA]] = BudgetAppropData[CFDA])*(SelectBudgetYear = BudgetAppropData[Fiscal Year]), 0)), "No Budget Data"), "")</f>
        <v/>
      </c>
      <c r="G217" s="12" t="str">
        <f>IF(MemberOrgs_SortedTable[[#This Row],[Unique CFDA]] = "", "", IFERROR(MemberOrgs_SortedTable[[#This Row],[FY 2018 Total]]*MemberOrgs_SortedTable[[#This Row],[President % Change]], "No Budget Data"))</f>
        <v/>
      </c>
      <c r="H217" s="14" t="str">
        <f t="array" ref="H217">IF(ISNUMBER(MemberOrgs_SortedTable[[#This Row],[Unique CFDA]]), IFERROR(INDEX(BudgetAppropData[House % Change], MATCH(1,(MemberOrgs_SortedTable[[#This Row],[Unique CFDA]] = BudgetAppropData[CFDA])*(SelectBudgetYear = BudgetAppropData[Fiscal Year]), 0)), "No Budget Data"), "")</f>
        <v/>
      </c>
      <c r="I217" s="12" t="str">
        <f>IF(MemberOrgs_SortedTable[[#This Row],[Unique CFDA]] = "", "", IFERROR(MemberOrgs_SortedTable[[#This Row],[FY 2018 Total]]*MemberOrgs_SortedTable[[#This Row],[House % Change]], "No Budget Data"))</f>
        <v/>
      </c>
      <c r="K217" s="12" t="str">
        <f>IF(MemberOrgs_SortedTable[[#This Row],[Unique CFDA]] = "", "", IFERROR(MemberOrgs_SortedTable[[#This Row],[FY 2018 Total]]*MemberOrgs_SortedTable[[#This Row],[Senate Budget]], "No Budget Data"))</f>
        <v/>
      </c>
      <c r="L217" t="str">
        <f>IF(MemberOrgs_SortedTable[[#This Row],[Unique CFDA]] = "", "", IF(ISNUMBER(MemberOrgs_SortedTable[[#This Row],[President $ Change]]), RANK(MemberOrgs_SortedTable[[#This Row],[President $ Change]], $G$4:$G$227)+COUNTIF($G$4:G217, G217)-1, 0))</f>
        <v/>
      </c>
      <c r="M217" t="str">
        <f>IFERROR((IF(MemberOrgs_SortedTable[[#This Row],[Sort 1]] = 0, COUNTIF($L$4:L217, 0), "")+MAX(MemberOrgs_SortedTable[Sort 1])), "")</f>
        <v/>
      </c>
      <c r="N217" t="str">
        <f>IF(MemberOrgs_SortedTable[[#This Row],[Sort 1]]&gt;0, MemberOrgs_SortedTable[[#This Row],[Sort 1]], MemberOrgs_SortedTable[[#This Row],[Sort 2]])</f>
        <v/>
      </c>
    </row>
    <row r="218" spans="1:14" x14ac:dyDescent="0.25">
      <c r="A218" t="str">
        <f>IF(OR(MemberOrgControl!$B221 = "", MemberOrgControl!$B221 &lt;0), "", INDEX(MemberOrgsData[CFDA], MemberOrgControl!$B221))</f>
        <v/>
      </c>
      <c r="C218" t="str">
        <f>IFERROR(INDEX(AllCFDAs[All CFDAs], MATCH(0, INDEX(COUNTIF($C$3:C217, AllCFDAs[All CFDAs]),),0)), "")</f>
        <v/>
      </c>
      <c r="D218" t="str">
        <f t="array" ref="D218">IFERROR(INDEX(MemberOrgsData[FEDERALPROGRAMNAME], MATCH(1, (SelectMemberOrgs = MemberOrgsData[Auditee Name])*(MemberOrgs_SortedTable[[#This Row],[Unique CFDA]]= MemberOrgsData[CFDA]), 0)), "")</f>
        <v/>
      </c>
      <c r="E218" s="13" t="str">
        <f t="array" ref="E218">IFERROR(IF(MemberOrgs_SortedTable[[#This Row],[Unique CFDA]]&lt;&gt; "", SUMIFS(MemberOrgsData[AMOUNT], MemberOrgsData[Auditee Name], SelectMemberOrgs, MemberOrgsData[CFDA], MemberOrgs_SortedTable[[#This Row],[Unique CFDA]], MemberOrgsData[AUDITYEAR], SelectFiscalYear), ""), "")</f>
        <v/>
      </c>
      <c r="F218" s="14" t="str">
        <f t="array" ref="F218">IF(ISNUMBER(MemberOrgs_SortedTable[[#This Row],[Unique CFDA]]), IFERROR(INDEX(BudgetAppropData[President % Change], MATCH(1, (MemberOrgs_SortedTable[[#This Row],[Unique CFDA]] = BudgetAppropData[CFDA])*(SelectBudgetYear = BudgetAppropData[Fiscal Year]), 0)), "No Budget Data"), "")</f>
        <v/>
      </c>
      <c r="G218" s="12" t="str">
        <f>IF(MemberOrgs_SortedTable[[#This Row],[Unique CFDA]] = "", "", IFERROR(MemberOrgs_SortedTable[[#This Row],[FY 2018 Total]]*MemberOrgs_SortedTable[[#This Row],[President % Change]], "No Budget Data"))</f>
        <v/>
      </c>
      <c r="H218" s="14" t="str">
        <f t="array" ref="H218">IF(ISNUMBER(MemberOrgs_SortedTable[[#This Row],[Unique CFDA]]), IFERROR(INDEX(BudgetAppropData[House % Change], MATCH(1,(MemberOrgs_SortedTable[[#This Row],[Unique CFDA]] = BudgetAppropData[CFDA])*(SelectBudgetYear = BudgetAppropData[Fiscal Year]), 0)), "No Budget Data"), "")</f>
        <v/>
      </c>
      <c r="I218" s="12" t="str">
        <f>IF(MemberOrgs_SortedTable[[#This Row],[Unique CFDA]] = "", "", IFERROR(MemberOrgs_SortedTable[[#This Row],[FY 2018 Total]]*MemberOrgs_SortedTable[[#This Row],[House % Change]], "No Budget Data"))</f>
        <v/>
      </c>
      <c r="K218" s="12" t="str">
        <f>IF(MemberOrgs_SortedTable[[#This Row],[Unique CFDA]] = "", "", IFERROR(MemberOrgs_SortedTable[[#This Row],[FY 2018 Total]]*MemberOrgs_SortedTable[[#This Row],[Senate Budget]], "No Budget Data"))</f>
        <v/>
      </c>
      <c r="L218" t="str">
        <f>IF(MemberOrgs_SortedTable[[#This Row],[Unique CFDA]] = "", "", IF(ISNUMBER(MemberOrgs_SortedTable[[#This Row],[President $ Change]]), RANK(MemberOrgs_SortedTable[[#This Row],[President $ Change]], $G$4:$G$227)+COUNTIF($G$4:G218, G218)-1, 0))</f>
        <v/>
      </c>
      <c r="M218" t="str">
        <f>IFERROR((IF(MemberOrgs_SortedTable[[#This Row],[Sort 1]] = 0, COUNTIF($L$4:L218, 0), "")+MAX(MemberOrgs_SortedTable[Sort 1])), "")</f>
        <v/>
      </c>
      <c r="N218" t="str">
        <f>IF(MemberOrgs_SortedTable[[#This Row],[Sort 1]]&gt;0, MemberOrgs_SortedTable[[#This Row],[Sort 1]], MemberOrgs_SortedTable[[#This Row],[Sort 2]])</f>
        <v/>
      </c>
    </row>
    <row r="219" spans="1:14" x14ac:dyDescent="0.25">
      <c r="A219" t="str">
        <f>IF(OR(MemberOrgControl!$B222 = "", MemberOrgControl!$B222 &lt;0), "", INDEX(MemberOrgsData[CFDA], MemberOrgControl!$B222))</f>
        <v/>
      </c>
      <c r="C219" t="str">
        <f>IFERROR(INDEX(AllCFDAs[All CFDAs], MATCH(0, INDEX(COUNTIF($C$3:C218, AllCFDAs[All CFDAs]),),0)), "")</f>
        <v/>
      </c>
      <c r="D219" t="str">
        <f t="array" ref="D219">IFERROR(INDEX(MemberOrgsData[FEDERALPROGRAMNAME], MATCH(1, (SelectMemberOrgs = MemberOrgsData[Auditee Name])*(MemberOrgs_SortedTable[[#This Row],[Unique CFDA]]= MemberOrgsData[CFDA]), 0)), "")</f>
        <v/>
      </c>
      <c r="E219" s="13" t="str">
        <f t="array" ref="E219">IFERROR(IF(MemberOrgs_SortedTable[[#This Row],[Unique CFDA]]&lt;&gt; "", SUMIFS(MemberOrgsData[AMOUNT], MemberOrgsData[Auditee Name], SelectMemberOrgs, MemberOrgsData[CFDA], MemberOrgs_SortedTable[[#This Row],[Unique CFDA]], MemberOrgsData[AUDITYEAR], SelectFiscalYear), ""), "")</f>
        <v/>
      </c>
      <c r="F219" s="14" t="str">
        <f t="array" ref="F219">IF(ISNUMBER(MemberOrgs_SortedTable[[#This Row],[Unique CFDA]]), IFERROR(INDEX(BudgetAppropData[President % Change], MATCH(1, (MemberOrgs_SortedTable[[#This Row],[Unique CFDA]] = BudgetAppropData[CFDA])*(SelectBudgetYear = BudgetAppropData[Fiscal Year]), 0)), "No Budget Data"), "")</f>
        <v/>
      </c>
      <c r="G219" s="12" t="str">
        <f>IF(MemberOrgs_SortedTable[[#This Row],[Unique CFDA]] = "", "", IFERROR(MemberOrgs_SortedTable[[#This Row],[FY 2018 Total]]*MemberOrgs_SortedTable[[#This Row],[President % Change]], "No Budget Data"))</f>
        <v/>
      </c>
      <c r="H219" s="14" t="str">
        <f t="array" ref="H219">IF(ISNUMBER(MemberOrgs_SortedTable[[#This Row],[Unique CFDA]]), IFERROR(INDEX(BudgetAppropData[House % Change], MATCH(1,(MemberOrgs_SortedTable[[#This Row],[Unique CFDA]] = BudgetAppropData[CFDA])*(SelectBudgetYear = BudgetAppropData[Fiscal Year]), 0)), "No Budget Data"), "")</f>
        <v/>
      </c>
      <c r="I219" s="12" t="str">
        <f>IF(MemberOrgs_SortedTable[[#This Row],[Unique CFDA]] = "", "", IFERROR(MemberOrgs_SortedTable[[#This Row],[FY 2018 Total]]*MemberOrgs_SortedTable[[#This Row],[House % Change]], "No Budget Data"))</f>
        <v/>
      </c>
      <c r="K219" s="12" t="str">
        <f>IF(MemberOrgs_SortedTable[[#This Row],[Unique CFDA]] = "", "", IFERROR(MemberOrgs_SortedTable[[#This Row],[FY 2018 Total]]*MemberOrgs_SortedTable[[#This Row],[Senate Budget]], "No Budget Data"))</f>
        <v/>
      </c>
      <c r="L219" t="str">
        <f>IF(MemberOrgs_SortedTable[[#This Row],[Unique CFDA]] = "", "", IF(ISNUMBER(MemberOrgs_SortedTable[[#This Row],[President $ Change]]), RANK(MemberOrgs_SortedTable[[#This Row],[President $ Change]], $G$4:$G$227)+COUNTIF($G$4:G219, G219)-1, 0))</f>
        <v/>
      </c>
      <c r="M219" t="str">
        <f>IFERROR((IF(MemberOrgs_SortedTable[[#This Row],[Sort 1]] = 0, COUNTIF($L$4:L219, 0), "")+MAX(MemberOrgs_SortedTable[Sort 1])), "")</f>
        <v/>
      </c>
      <c r="N219" t="str">
        <f>IF(MemberOrgs_SortedTable[[#This Row],[Sort 1]]&gt;0, MemberOrgs_SortedTable[[#This Row],[Sort 1]], MemberOrgs_SortedTable[[#This Row],[Sort 2]])</f>
        <v/>
      </c>
    </row>
    <row r="220" spans="1:14" x14ac:dyDescent="0.25">
      <c r="A220" t="str">
        <f>IF(OR(MemberOrgControl!$B223 = "", MemberOrgControl!$B223 &lt;0), "", INDEX(MemberOrgsData[CFDA], MemberOrgControl!$B223))</f>
        <v/>
      </c>
      <c r="C220" t="str">
        <f>IFERROR(INDEX(AllCFDAs[All CFDAs], MATCH(0, INDEX(COUNTIF($C$3:C219, AllCFDAs[All CFDAs]),),0)), "")</f>
        <v/>
      </c>
      <c r="D220" t="str">
        <f t="array" ref="D220">IFERROR(INDEX(MemberOrgsData[FEDERALPROGRAMNAME], MATCH(1, (SelectMemberOrgs = MemberOrgsData[Auditee Name])*(MemberOrgs_SortedTable[[#This Row],[Unique CFDA]]= MemberOrgsData[CFDA]), 0)), "")</f>
        <v/>
      </c>
      <c r="E220" s="13" t="str">
        <f t="array" ref="E220">IFERROR(IF(MemberOrgs_SortedTable[[#This Row],[Unique CFDA]]&lt;&gt; "", SUMIFS(MemberOrgsData[AMOUNT], MemberOrgsData[Auditee Name], SelectMemberOrgs, MemberOrgsData[CFDA], MemberOrgs_SortedTable[[#This Row],[Unique CFDA]], MemberOrgsData[AUDITYEAR], SelectFiscalYear), ""), "")</f>
        <v/>
      </c>
      <c r="F220" s="14" t="str">
        <f t="array" ref="F220">IF(ISNUMBER(MemberOrgs_SortedTable[[#This Row],[Unique CFDA]]), IFERROR(INDEX(BudgetAppropData[President % Change], MATCH(1, (MemberOrgs_SortedTable[[#This Row],[Unique CFDA]] = BudgetAppropData[CFDA])*(SelectBudgetYear = BudgetAppropData[Fiscal Year]), 0)), "No Budget Data"), "")</f>
        <v/>
      </c>
      <c r="G220" s="12" t="str">
        <f>IF(MemberOrgs_SortedTable[[#This Row],[Unique CFDA]] = "", "", IFERROR(MemberOrgs_SortedTable[[#This Row],[FY 2018 Total]]*MemberOrgs_SortedTable[[#This Row],[President % Change]], "No Budget Data"))</f>
        <v/>
      </c>
      <c r="H220" s="14" t="str">
        <f t="array" ref="H220">IF(ISNUMBER(MemberOrgs_SortedTable[[#This Row],[Unique CFDA]]), IFERROR(INDEX(BudgetAppropData[House % Change], MATCH(1,(MemberOrgs_SortedTable[[#This Row],[Unique CFDA]] = BudgetAppropData[CFDA])*(SelectBudgetYear = BudgetAppropData[Fiscal Year]), 0)), "No Budget Data"), "")</f>
        <v/>
      </c>
      <c r="I220" s="12" t="str">
        <f>IF(MemberOrgs_SortedTable[[#This Row],[Unique CFDA]] = "", "", IFERROR(MemberOrgs_SortedTable[[#This Row],[FY 2018 Total]]*MemberOrgs_SortedTable[[#This Row],[House % Change]], "No Budget Data"))</f>
        <v/>
      </c>
      <c r="K220" s="12" t="str">
        <f>IF(MemberOrgs_SortedTable[[#This Row],[Unique CFDA]] = "", "", IFERROR(MemberOrgs_SortedTable[[#This Row],[FY 2018 Total]]*MemberOrgs_SortedTable[[#This Row],[Senate Budget]], "No Budget Data"))</f>
        <v/>
      </c>
      <c r="L220" t="str">
        <f>IF(MemberOrgs_SortedTable[[#This Row],[Unique CFDA]] = "", "", IF(ISNUMBER(MemberOrgs_SortedTable[[#This Row],[President $ Change]]), RANK(MemberOrgs_SortedTable[[#This Row],[President $ Change]], $G$4:$G$227)+COUNTIF($G$4:G220, G220)-1, 0))</f>
        <v/>
      </c>
      <c r="M220" t="str">
        <f>IFERROR((IF(MemberOrgs_SortedTable[[#This Row],[Sort 1]] = 0, COUNTIF($L$4:L220, 0), "")+MAX(MemberOrgs_SortedTable[Sort 1])), "")</f>
        <v/>
      </c>
      <c r="N220" t="str">
        <f>IF(MemberOrgs_SortedTable[[#This Row],[Sort 1]]&gt;0, MemberOrgs_SortedTable[[#This Row],[Sort 1]], MemberOrgs_SortedTable[[#This Row],[Sort 2]])</f>
        <v/>
      </c>
    </row>
    <row r="221" spans="1:14" x14ac:dyDescent="0.25">
      <c r="A221" t="str">
        <f>IF(OR(MemberOrgControl!$B224 = "", MemberOrgControl!$B224 &lt;0), "", INDEX(MemberOrgsData[CFDA], MemberOrgControl!$B224))</f>
        <v/>
      </c>
      <c r="C221" t="str">
        <f>IFERROR(INDEX(AllCFDAs[All CFDAs], MATCH(0, INDEX(COUNTIF($C$3:C220, AllCFDAs[All CFDAs]),),0)), "")</f>
        <v/>
      </c>
      <c r="D221" t="str">
        <f t="array" ref="D221">IFERROR(INDEX(MemberOrgsData[FEDERALPROGRAMNAME], MATCH(1, (SelectMemberOrgs = MemberOrgsData[Auditee Name])*(MemberOrgs_SortedTable[[#This Row],[Unique CFDA]]= MemberOrgsData[CFDA]), 0)), "")</f>
        <v/>
      </c>
      <c r="E221" s="13" t="str">
        <f t="array" ref="E221">IFERROR(IF(MemberOrgs_SortedTable[[#This Row],[Unique CFDA]]&lt;&gt; "", SUMIFS(MemberOrgsData[AMOUNT], MemberOrgsData[Auditee Name], SelectMemberOrgs, MemberOrgsData[CFDA], MemberOrgs_SortedTable[[#This Row],[Unique CFDA]], MemberOrgsData[AUDITYEAR], SelectFiscalYear), ""), "")</f>
        <v/>
      </c>
      <c r="F221" s="14" t="str">
        <f t="array" ref="F221">IF(ISNUMBER(MemberOrgs_SortedTable[[#This Row],[Unique CFDA]]), IFERROR(INDEX(BudgetAppropData[President % Change], MATCH(1, (MemberOrgs_SortedTable[[#This Row],[Unique CFDA]] = BudgetAppropData[CFDA])*(SelectBudgetYear = BudgetAppropData[Fiscal Year]), 0)), "No Budget Data"), "")</f>
        <v/>
      </c>
      <c r="G221" s="12" t="str">
        <f>IF(MemberOrgs_SortedTable[[#This Row],[Unique CFDA]] = "", "", IFERROR(MemberOrgs_SortedTable[[#This Row],[FY 2018 Total]]*MemberOrgs_SortedTable[[#This Row],[President % Change]], "No Budget Data"))</f>
        <v/>
      </c>
      <c r="H221" s="14" t="str">
        <f t="array" ref="H221">IF(ISNUMBER(MemberOrgs_SortedTable[[#This Row],[Unique CFDA]]), IFERROR(INDEX(BudgetAppropData[House % Change], MATCH(1,(MemberOrgs_SortedTable[[#This Row],[Unique CFDA]] = BudgetAppropData[CFDA])*(SelectBudgetYear = BudgetAppropData[Fiscal Year]), 0)), "No Budget Data"), "")</f>
        <v/>
      </c>
      <c r="I221" s="12" t="str">
        <f>IF(MemberOrgs_SortedTable[[#This Row],[Unique CFDA]] = "", "", IFERROR(MemberOrgs_SortedTable[[#This Row],[FY 2018 Total]]*MemberOrgs_SortedTable[[#This Row],[House % Change]], "No Budget Data"))</f>
        <v/>
      </c>
      <c r="K221" s="12" t="str">
        <f>IF(MemberOrgs_SortedTable[[#This Row],[Unique CFDA]] = "", "", IFERROR(MemberOrgs_SortedTable[[#This Row],[FY 2018 Total]]*MemberOrgs_SortedTable[[#This Row],[Senate Budget]], "No Budget Data"))</f>
        <v/>
      </c>
      <c r="L221" t="str">
        <f>IF(MemberOrgs_SortedTable[[#This Row],[Unique CFDA]] = "", "", IF(ISNUMBER(MemberOrgs_SortedTable[[#This Row],[President $ Change]]), RANK(MemberOrgs_SortedTable[[#This Row],[President $ Change]], $G$4:$G$227)+COUNTIF($G$4:G221, G221)-1, 0))</f>
        <v/>
      </c>
      <c r="M221" t="str">
        <f>IFERROR((IF(MemberOrgs_SortedTable[[#This Row],[Sort 1]] = 0, COUNTIF($L$4:L221, 0), "")+MAX(MemberOrgs_SortedTable[Sort 1])), "")</f>
        <v/>
      </c>
      <c r="N221" t="str">
        <f>IF(MemberOrgs_SortedTable[[#This Row],[Sort 1]]&gt;0, MemberOrgs_SortedTable[[#This Row],[Sort 1]], MemberOrgs_SortedTable[[#This Row],[Sort 2]])</f>
        <v/>
      </c>
    </row>
    <row r="222" spans="1:14" x14ac:dyDescent="0.25">
      <c r="A222" t="str">
        <f>IF(OR(MemberOrgControl!$B225 = "", MemberOrgControl!$B225 &lt;0), "", INDEX(MemberOrgsData[CFDA], MemberOrgControl!$B225))</f>
        <v/>
      </c>
      <c r="C222" t="str">
        <f>IFERROR(INDEX(AllCFDAs[All CFDAs], MATCH(0, INDEX(COUNTIF($C$3:C221, AllCFDAs[All CFDAs]),),0)), "")</f>
        <v/>
      </c>
      <c r="D222" t="str">
        <f t="array" ref="D222">IFERROR(INDEX(MemberOrgsData[FEDERALPROGRAMNAME], MATCH(1, (SelectMemberOrgs = MemberOrgsData[Auditee Name])*(MemberOrgs_SortedTable[[#This Row],[Unique CFDA]]= MemberOrgsData[CFDA]), 0)), "")</f>
        <v/>
      </c>
      <c r="E222" s="13" t="str">
        <f t="array" ref="E222">IFERROR(IF(MemberOrgs_SortedTable[[#This Row],[Unique CFDA]]&lt;&gt; "", SUMIFS(MemberOrgsData[AMOUNT], MemberOrgsData[Auditee Name], SelectMemberOrgs, MemberOrgsData[CFDA], MemberOrgs_SortedTable[[#This Row],[Unique CFDA]], MemberOrgsData[AUDITYEAR], SelectFiscalYear), ""), "")</f>
        <v/>
      </c>
      <c r="F222" s="14" t="str">
        <f t="array" ref="F222">IF(ISNUMBER(MemberOrgs_SortedTable[[#This Row],[Unique CFDA]]), IFERROR(INDEX(BudgetAppropData[President % Change], MATCH(1, (MemberOrgs_SortedTable[[#This Row],[Unique CFDA]] = BudgetAppropData[CFDA])*(SelectBudgetYear = BudgetAppropData[Fiscal Year]), 0)), "No Budget Data"), "")</f>
        <v/>
      </c>
      <c r="G222" s="12" t="str">
        <f>IF(MemberOrgs_SortedTable[[#This Row],[Unique CFDA]] = "", "", IFERROR(MemberOrgs_SortedTable[[#This Row],[FY 2018 Total]]*MemberOrgs_SortedTable[[#This Row],[President % Change]], "No Budget Data"))</f>
        <v/>
      </c>
      <c r="H222" s="14" t="str">
        <f t="array" ref="H222">IF(ISNUMBER(MemberOrgs_SortedTable[[#This Row],[Unique CFDA]]), IFERROR(INDEX(BudgetAppropData[House % Change], MATCH(1,(MemberOrgs_SortedTable[[#This Row],[Unique CFDA]] = BudgetAppropData[CFDA])*(SelectBudgetYear = BudgetAppropData[Fiscal Year]), 0)), "No Budget Data"), "")</f>
        <v/>
      </c>
      <c r="I222" s="12" t="str">
        <f>IF(MemberOrgs_SortedTable[[#This Row],[Unique CFDA]] = "", "", IFERROR(MemberOrgs_SortedTable[[#This Row],[FY 2018 Total]]*MemberOrgs_SortedTable[[#This Row],[House % Change]], "No Budget Data"))</f>
        <v/>
      </c>
      <c r="K222" s="12" t="str">
        <f>IF(MemberOrgs_SortedTable[[#This Row],[Unique CFDA]] = "", "", IFERROR(MemberOrgs_SortedTable[[#This Row],[FY 2018 Total]]*MemberOrgs_SortedTable[[#This Row],[Senate Budget]], "No Budget Data"))</f>
        <v/>
      </c>
      <c r="L222" t="str">
        <f>IF(MemberOrgs_SortedTable[[#This Row],[Unique CFDA]] = "", "", IF(ISNUMBER(MemberOrgs_SortedTable[[#This Row],[President $ Change]]), RANK(MemberOrgs_SortedTable[[#This Row],[President $ Change]], $G$4:$G$227)+COUNTIF($G$4:G222, G222)-1, 0))</f>
        <v/>
      </c>
      <c r="M222" t="str">
        <f>IFERROR((IF(MemberOrgs_SortedTable[[#This Row],[Sort 1]] = 0, COUNTIF($L$4:L222, 0), "")+MAX(MemberOrgs_SortedTable[Sort 1])), "")</f>
        <v/>
      </c>
      <c r="N222" t="str">
        <f>IF(MemberOrgs_SortedTable[[#This Row],[Sort 1]]&gt;0, MemberOrgs_SortedTable[[#This Row],[Sort 1]], MemberOrgs_SortedTable[[#This Row],[Sort 2]])</f>
        <v/>
      </c>
    </row>
    <row r="223" spans="1:14" x14ac:dyDescent="0.25">
      <c r="A223" t="str">
        <f>IF(OR(MemberOrgControl!$B226 = "", MemberOrgControl!$B226 &lt;0), "", INDEX(MemberOrgsData[CFDA], MemberOrgControl!$B226))</f>
        <v/>
      </c>
      <c r="C223" t="str">
        <f>IFERROR(INDEX(AllCFDAs[All CFDAs], MATCH(0, INDEX(COUNTIF($C$3:C222, AllCFDAs[All CFDAs]),),0)), "")</f>
        <v/>
      </c>
      <c r="D223" t="str">
        <f t="array" ref="D223">IFERROR(INDEX(MemberOrgsData[FEDERALPROGRAMNAME], MATCH(1, (SelectMemberOrgs = MemberOrgsData[Auditee Name])*(MemberOrgs_SortedTable[[#This Row],[Unique CFDA]]= MemberOrgsData[CFDA]), 0)), "")</f>
        <v/>
      </c>
      <c r="E223" s="13" t="str">
        <f t="array" ref="E223">IFERROR(IF(MemberOrgs_SortedTable[[#This Row],[Unique CFDA]]&lt;&gt; "", SUMIFS(MemberOrgsData[AMOUNT], MemberOrgsData[Auditee Name], SelectMemberOrgs, MemberOrgsData[CFDA], MemberOrgs_SortedTable[[#This Row],[Unique CFDA]], MemberOrgsData[AUDITYEAR], SelectFiscalYear), ""), "")</f>
        <v/>
      </c>
      <c r="F223" s="14" t="str">
        <f t="array" ref="F223">IF(ISNUMBER(MemberOrgs_SortedTable[[#This Row],[Unique CFDA]]), IFERROR(INDEX(BudgetAppropData[President % Change], MATCH(1, (MemberOrgs_SortedTable[[#This Row],[Unique CFDA]] = BudgetAppropData[CFDA])*(SelectBudgetYear = BudgetAppropData[Fiscal Year]), 0)), "No Budget Data"), "")</f>
        <v/>
      </c>
      <c r="G223" s="12" t="str">
        <f>IF(MemberOrgs_SortedTable[[#This Row],[Unique CFDA]] = "", "", IFERROR(MemberOrgs_SortedTable[[#This Row],[FY 2018 Total]]*MemberOrgs_SortedTable[[#This Row],[President % Change]], "No Budget Data"))</f>
        <v/>
      </c>
      <c r="H223" s="14" t="str">
        <f t="array" ref="H223">IF(ISNUMBER(MemberOrgs_SortedTable[[#This Row],[Unique CFDA]]), IFERROR(INDEX(BudgetAppropData[House % Change], MATCH(1,(MemberOrgs_SortedTable[[#This Row],[Unique CFDA]] = BudgetAppropData[CFDA])*(SelectBudgetYear = BudgetAppropData[Fiscal Year]), 0)), "No Budget Data"), "")</f>
        <v/>
      </c>
      <c r="I223" s="12" t="str">
        <f>IF(MemberOrgs_SortedTable[[#This Row],[Unique CFDA]] = "", "", IFERROR(MemberOrgs_SortedTable[[#This Row],[FY 2018 Total]]*MemberOrgs_SortedTable[[#This Row],[House % Change]], "No Budget Data"))</f>
        <v/>
      </c>
      <c r="K223" s="12" t="str">
        <f>IF(MemberOrgs_SortedTable[[#This Row],[Unique CFDA]] = "", "", IFERROR(MemberOrgs_SortedTable[[#This Row],[FY 2018 Total]]*MemberOrgs_SortedTable[[#This Row],[Senate Budget]], "No Budget Data"))</f>
        <v/>
      </c>
      <c r="L223" t="str">
        <f>IF(MemberOrgs_SortedTable[[#This Row],[Unique CFDA]] = "", "", IF(ISNUMBER(MemberOrgs_SortedTable[[#This Row],[President $ Change]]), RANK(MemberOrgs_SortedTable[[#This Row],[President $ Change]], $G$4:$G$227)+COUNTIF($G$4:G223, G223)-1, 0))</f>
        <v/>
      </c>
      <c r="M223" t="str">
        <f>IFERROR((IF(MemberOrgs_SortedTable[[#This Row],[Sort 1]] = 0, COUNTIF($L$4:L223, 0), "")+MAX(MemberOrgs_SortedTable[Sort 1])), "")</f>
        <v/>
      </c>
      <c r="N223" t="str">
        <f>IF(MemberOrgs_SortedTable[[#This Row],[Sort 1]]&gt;0, MemberOrgs_SortedTable[[#This Row],[Sort 1]], MemberOrgs_SortedTable[[#This Row],[Sort 2]])</f>
        <v/>
      </c>
    </row>
    <row r="224" spans="1:14" x14ac:dyDescent="0.25">
      <c r="A224" t="str">
        <f>IF(OR(MemberOrgControl!$B227 = "", MemberOrgControl!$B227 &lt;0), "", INDEX(MemberOrgsData[CFDA], MemberOrgControl!$B227))</f>
        <v/>
      </c>
      <c r="C224" t="str">
        <f>IFERROR(INDEX(AllCFDAs[All CFDAs], MATCH(0, INDEX(COUNTIF($C$3:C223, AllCFDAs[All CFDAs]),),0)), "")</f>
        <v/>
      </c>
      <c r="D224" t="str">
        <f t="array" ref="D224">IFERROR(INDEX(MemberOrgsData[FEDERALPROGRAMNAME], MATCH(1, (SelectMemberOrgs = MemberOrgsData[Auditee Name])*(MemberOrgs_SortedTable[[#This Row],[Unique CFDA]]= MemberOrgsData[CFDA]), 0)), "")</f>
        <v/>
      </c>
      <c r="E224" s="13" t="str">
        <f t="array" ref="E224">IFERROR(IF(MemberOrgs_SortedTable[[#This Row],[Unique CFDA]]&lt;&gt; "", SUMIFS(MemberOrgsData[AMOUNT], MemberOrgsData[Auditee Name], SelectMemberOrgs, MemberOrgsData[CFDA], MemberOrgs_SortedTable[[#This Row],[Unique CFDA]], MemberOrgsData[AUDITYEAR], SelectFiscalYear), ""), "")</f>
        <v/>
      </c>
      <c r="F224" s="14" t="str">
        <f t="array" ref="F224">IF(ISNUMBER(MemberOrgs_SortedTable[[#This Row],[Unique CFDA]]), IFERROR(INDEX(BudgetAppropData[President % Change], MATCH(1, (MemberOrgs_SortedTable[[#This Row],[Unique CFDA]] = BudgetAppropData[CFDA])*(SelectBudgetYear = BudgetAppropData[Fiscal Year]), 0)), "No Budget Data"), "")</f>
        <v/>
      </c>
      <c r="G224" s="12" t="str">
        <f>IF(MemberOrgs_SortedTable[[#This Row],[Unique CFDA]] = "", "", IFERROR(MemberOrgs_SortedTable[[#This Row],[FY 2018 Total]]*MemberOrgs_SortedTable[[#This Row],[President % Change]], "No Budget Data"))</f>
        <v/>
      </c>
      <c r="H224" s="14" t="str">
        <f t="array" ref="H224">IF(ISNUMBER(MemberOrgs_SortedTable[[#This Row],[Unique CFDA]]), IFERROR(INDEX(BudgetAppropData[House % Change], MATCH(1,(MemberOrgs_SortedTable[[#This Row],[Unique CFDA]] = BudgetAppropData[CFDA])*(SelectBudgetYear = BudgetAppropData[Fiscal Year]), 0)), "No Budget Data"), "")</f>
        <v/>
      </c>
      <c r="I224" s="12" t="str">
        <f>IF(MemberOrgs_SortedTable[[#This Row],[Unique CFDA]] = "", "", IFERROR(MemberOrgs_SortedTable[[#This Row],[FY 2018 Total]]*MemberOrgs_SortedTable[[#This Row],[House % Change]], "No Budget Data"))</f>
        <v/>
      </c>
      <c r="K224" s="12" t="str">
        <f>IF(MemberOrgs_SortedTable[[#This Row],[Unique CFDA]] = "", "", IFERROR(MemberOrgs_SortedTable[[#This Row],[FY 2018 Total]]*MemberOrgs_SortedTable[[#This Row],[Senate Budget]], "No Budget Data"))</f>
        <v/>
      </c>
      <c r="L224" t="str">
        <f>IF(MemberOrgs_SortedTable[[#This Row],[Unique CFDA]] = "", "", IF(ISNUMBER(MemberOrgs_SortedTable[[#This Row],[President $ Change]]), RANK(MemberOrgs_SortedTable[[#This Row],[President $ Change]], $G$4:$G$227)+COUNTIF($G$4:G224, G224)-1, 0))</f>
        <v/>
      </c>
      <c r="M224" t="str">
        <f>IFERROR((IF(MemberOrgs_SortedTable[[#This Row],[Sort 1]] = 0, COUNTIF($L$4:L224, 0), "")+MAX(MemberOrgs_SortedTable[Sort 1])), "")</f>
        <v/>
      </c>
      <c r="N224" t="str">
        <f>IF(MemberOrgs_SortedTable[[#This Row],[Sort 1]]&gt;0, MemberOrgs_SortedTable[[#This Row],[Sort 1]], MemberOrgs_SortedTable[[#This Row],[Sort 2]])</f>
        <v/>
      </c>
    </row>
    <row r="225" spans="1:14" x14ac:dyDescent="0.25">
      <c r="A225" t="str">
        <f>IF(OR(MemberOrgControl!$B228 = "", MemberOrgControl!$B228 &lt;0), "", INDEX(MemberOrgsData[CFDA], MemberOrgControl!$B228))</f>
        <v/>
      </c>
      <c r="C225" t="str">
        <f>IFERROR(INDEX(AllCFDAs[All CFDAs], MATCH(0, INDEX(COUNTIF($C$3:C224, AllCFDAs[All CFDAs]),),0)), "")</f>
        <v/>
      </c>
      <c r="D225" t="str">
        <f t="array" ref="D225">IFERROR(INDEX(MemberOrgsData[FEDERALPROGRAMNAME], MATCH(1, (SelectMemberOrgs = MemberOrgsData[Auditee Name])*(MemberOrgs_SortedTable[[#This Row],[Unique CFDA]]= MemberOrgsData[CFDA]), 0)), "")</f>
        <v/>
      </c>
      <c r="E225" s="13" t="str">
        <f t="array" ref="E225">IFERROR(IF(MemberOrgs_SortedTable[[#This Row],[Unique CFDA]]&lt;&gt; "", SUMIFS(MemberOrgsData[AMOUNT], MemberOrgsData[Auditee Name], SelectMemberOrgs, MemberOrgsData[CFDA], MemberOrgs_SortedTable[[#This Row],[Unique CFDA]], MemberOrgsData[AUDITYEAR], SelectFiscalYear), ""), "")</f>
        <v/>
      </c>
      <c r="F225" s="14" t="str">
        <f t="array" ref="F225">IF(ISNUMBER(MemberOrgs_SortedTable[[#This Row],[Unique CFDA]]), IFERROR(INDEX(BudgetAppropData[President % Change], MATCH(1, (MemberOrgs_SortedTable[[#This Row],[Unique CFDA]] = BudgetAppropData[CFDA])*(SelectBudgetYear = BudgetAppropData[Fiscal Year]), 0)), "No Budget Data"), "")</f>
        <v/>
      </c>
      <c r="G225" s="12" t="str">
        <f>IF(MemberOrgs_SortedTable[[#This Row],[Unique CFDA]] = "", "", IFERROR(MemberOrgs_SortedTable[[#This Row],[FY 2018 Total]]*MemberOrgs_SortedTable[[#This Row],[President % Change]], "No Budget Data"))</f>
        <v/>
      </c>
      <c r="H225" s="14" t="str">
        <f t="array" ref="H225">IF(ISNUMBER(MemberOrgs_SortedTable[[#This Row],[Unique CFDA]]), IFERROR(INDEX(BudgetAppropData[House % Change], MATCH(1,(MemberOrgs_SortedTable[[#This Row],[Unique CFDA]] = BudgetAppropData[CFDA])*(SelectBudgetYear = BudgetAppropData[Fiscal Year]), 0)), "No Budget Data"), "")</f>
        <v/>
      </c>
      <c r="I225" s="12" t="str">
        <f>IF(MemberOrgs_SortedTable[[#This Row],[Unique CFDA]] = "", "", IFERROR(MemberOrgs_SortedTable[[#This Row],[FY 2018 Total]]*MemberOrgs_SortedTable[[#This Row],[House % Change]], "No Budget Data"))</f>
        <v/>
      </c>
      <c r="K225" s="12" t="str">
        <f>IF(MemberOrgs_SortedTable[[#This Row],[Unique CFDA]] = "", "", IFERROR(MemberOrgs_SortedTable[[#This Row],[FY 2018 Total]]*MemberOrgs_SortedTable[[#This Row],[Senate Budget]], "No Budget Data"))</f>
        <v/>
      </c>
      <c r="L225" t="str">
        <f>IF(MemberOrgs_SortedTable[[#This Row],[Unique CFDA]] = "", "", IF(ISNUMBER(MemberOrgs_SortedTable[[#This Row],[President $ Change]]), RANK(MemberOrgs_SortedTable[[#This Row],[President $ Change]], $G$4:$G$227)+COUNTIF($G$4:G225, G225)-1, 0))</f>
        <v/>
      </c>
      <c r="M225" t="str">
        <f>IFERROR((IF(MemberOrgs_SortedTable[[#This Row],[Sort 1]] = 0, COUNTIF($L$4:L225, 0), "")+MAX(MemberOrgs_SortedTable[Sort 1])), "")</f>
        <v/>
      </c>
      <c r="N225" t="str">
        <f>IF(MemberOrgs_SortedTable[[#This Row],[Sort 1]]&gt;0, MemberOrgs_SortedTable[[#This Row],[Sort 1]], MemberOrgs_SortedTable[[#This Row],[Sort 2]])</f>
        <v/>
      </c>
    </row>
    <row r="226" spans="1:14" x14ac:dyDescent="0.25">
      <c r="A226" t="str">
        <f>IF(OR(MemberOrgControl!$B229 = "", MemberOrgControl!$B229 &lt;0), "", INDEX(MemberOrgsData[CFDA], MemberOrgControl!$B229))</f>
        <v/>
      </c>
      <c r="C226" t="str">
        <f>IFERROR(INDEX(AllCFDAs[All CFDAs], MATCH(0, INDEX(COUNTIF($C$3:C225, AllCFDAs[All CFDAs]),),0)), "")</f>
        <v/>
      </c>
      <c r="D226" t="str">
        <f t="array" ref="D226">IFERROR(INDEX(MemberOrgsData[FEDERALPROGRAMNAME], MATCH(1, (SelectMemberOrgs = MemberOrgsData[Auditee Name])*(MemberOrgs_SortedTable[[#This Row],[Unique CFDA]]= MemberOrgsData[CFDA]), 0)), "")</f>
        <v/>
      </c>
      <c r="E226" s="13" t="str">
        <f t="array" ref="E226">IFERROR(IF(MemberOrgs_SortedTable[[#This Row],[Unique CFDA]]&lt;&gt; "", SUMIFS(MemberOrgsData[AMOUNT], MemberOrgsData[Auditee Name], SelectMemberOrgs, MemberOrgsData[CFDA], MemberOrgs_SortedTable[[#This Row],[Unique CFDA]], MemberOrgsData[AUDITYEAR], SelectFiscalYear), ""), "")</f>
        <v/>
      </c>
      <c r="F226" s="14" t="str">
        <f t="array" ref="F226">IF(ISNUMBER(MemberOrgs_SortedTable[[#This Row],[Unique CFDA]]), IFERROR(INDEX(BudgetAppropData[President % Change], MATCH(1, (MemberOrgs_SortedTable[[#This Row],[Unique CFDA]] = BudgetAppropData[CFDA])*(SelectBudgetYear = BudgetAppropData[Fiscal Year]), 0)), "No Budget Data"), "")</f>
        <v/>
      </c>
      <c r="G226" s="12" t="str">
        <f>IF(MemberOrgs_SortedTable[[#This Row],[Unique CFDA]] = "", "", IFERROR(MemberOrgs_SortedTable[[#This Row],[FY 2018 Total]]*MemberOrgs_SortedTable[[#This Row],[President % Change]], "No Budget Data"))</f>
        <v/>
      </c>
      <c r="H226" s="14" t="str">
        <f t="array" ref="H226">IF(ISNUMBER(MemberOrgs_SortedTable[[#This Row],[Unique CFDA]]), IFERROR(INDEX(BudgetAppropData[House % Change], MATCH(1,(MemberOrgs_SortedTable[[#This Row],[Unique CFDA]] = BudgetAppropData[CFDA])*(SelectBudgetYear = BudgetAppropData[Fiscal Year]), 0)), "No Budget Data"), "")</f>
        <v/>
      </c>
      <c r="I226" s="12" t="str">
        <f>IF(MemberOrgs_SortedTable[[#This Row],[Unique CFDA]] = "", "", IFERROR(MemberOrgs_SortedTable[[#This Row],[FY 2018 Total]]*MemberOrgs_SortedTable[[#This Row],[House % Change]], "No Budget Data"))</f>
        <v/>
      </c>
      <c r="K226" s="12" t="str">
        <f>IF(MemberOrgs_SortedTable[[#This Row],[Unique CFDA]] = "", "", IFERROR(MemberOrgs_SortedTable[[#This Row],[FY 2018 Total]]*MemberOrgs_SortedTable[[#This Row],[Senate Budget]], "No Budget Data"))</f>
        <v/>
      </c>
      <c r="L226" t="str">
        <f>IF(MemberOrgs_SortedTable[[#This Row],[Unique CFDA]] = "", "", IF(ISNUMBER(MemberOrgs_SortedTable[[#This Row],[President $ Change]]), RANK(MemberOrgs_SortedTable[[#This Row],[President $ Change]], $G$4:$G$227)+COUNTIF($G$4:G226, G226)-1, 0))</f>
        <v/>
      </c>
      <c r="M226" t="str">
        <f>IFERROR((IF(MemberOrgs_SortedTable[[#This Row],[Sort 1]] = 0, COUNTIF($L$4:L226, 0), "")+MAX(MemberOrgs_SortedTable[Sort 1])), "")</f>
        <v/>
      </c>
      <c r="N226" t="str">
        <f>IF(MemberOrgs_SortedTable[[#This Row],[Sort 1]]&gt;0, MemberOrgs_SortedTable[[#This Row],[Sort 1]], MemberOrgs_SortedTable[[#This Row],[Sort 2]])</f>
        <v/>
      </c>
    </row>
    <row r="227" spans="1:14" x14ac:dyDescent="0.25">
      <c r="A227" t="str">
        <f>IF(OR(MemberOrgControl!$B230 = "", MemberOrgControl!$B230 &lt;0), "", INDEX(MemberOrgsData[CFDA], MemberOrgControl!$B230))</f>
        <v/>
      </c>
      <c r="C227" t="str">
        <f>IFERROR(INDEX(AllCFDAs[All CFDAs], MATCH(0, INDEX(COUNTIF($C$3:C226, AllCFDAs[All CFDAs]),),0)), "")</f>
        <v/>
      </c>
      <c r="D227" t="str">
        <f t="array" ref="D227">IFERROR(INDEX(MemberOrgsData[FEDERALPROGRAMNAME], MATCH(1, (SelectMemberOrgs = MemberOrgsData[Auditee Name])*(MemberOrgs_SortedTable[[#This Row],[Unique CFDA]]= MemberOrgsData[CFDA]), 0)), "")</f>
        <v/>
      </c>
      <c r="E227" s="13" t="str">
        <f t="array" ref="E227">IFERROR(IF(MemberOrgs_SortedTable[[#This Row],[Unique CFDA]]&lt;&gt; "", SUMIFS(MemberOrgsData[AMOUNT], MemberOrgsData[Auditee Name], SelectMemberOrgs, MemberOrgsData[CFDA], MemberOrgs_SortedTable[[#This Row],[Unique CFDA]], MemberOrgsData[AUDITYEAR], SelectFiscalYear), ""), "")</f>
        <v/>
      </c>
      <c r="F227" s="14" t="str">
        <f t="array" ref="F227">IF(ISNUMBER(MemberOrgs_SortedTable[[#This Row],[Unique CFDA]]), IFERROR(INDEX(BudgetAppropData[President % Change], MATCH(1, (MemberOrgs_SortedTable[[#This Row],[Unique CFDA]] = BudgetAppropData[CFDA])*(SelectBudgetYear = BudgetAppropData[Fiscal Year]), 0)), "No Budget Data"), "")</f>
        <v/>
      </c>
      <c r="G227" s="12" t="str">
        <f>IF(MemberOrgs_SortedTable[[#This Row],[Unique CFDA]] = "", "", IFERROR(MemberOrgs_SortedTable[[#This Row],[FY 2018 Total]]*MemberOrgs_SortedTable[[#This Row],[President % Change]], "No Budget Data"))</f>
        <v/>
      </c>
      <c r="H227" s="14" t="str">
        <f t="array" ref="H227">IF(ISNUMBER(MemberOrgs_SortedTable[[#This Row],[Unique CFDA]]), IFERROR(INDEX(BudgetAppropData[House % Change], MATCH(1,(MemberOrgs_SortedTable[[#This Row],[Unique CFDA]] = BudgetAppropData[CFDA])*(SelectBudgetYear = BudgetAppropData[Fiscal Year]), 0)), "No Budget Data"), "")</f>
        <v/>
      </c>
      <c r="I227" s="12" t="str">
        <f>IF(MemberOrgs_SortedTable[[#This Row],[Unique CFDA]] = "", "", IFERROR(MemberOrgs_SortedTable[[#This Row],[FY 2018 Total]]*MemberOrgs_SortedTable[[#This Row],[House % Change]], "No Budget Data"))</f>
        <v/>
      </c>
      <c r="K227" s="12" t="str">
        <f>IF(MemberOrgs_SortedTable[[#This Row],[Unique CFDA]] = "", "", IFERROR(MemberOrgs_SortedTable[[#This Row],[FY 2018 Total]]*MemberOrgs_SortedTable[[#This Row],[Senate Budget]], "No Budget Data"))</f>
        <v/>
      </c>
      <c r="L227" t="str">
        <f>IF(MemberOrgs_SortedTable[[#This Row],[Unique CFDA]] = "", "", IF(ISNUMBER(MemberOrgs_SortedTable[[#This Row],[President $ Change]]), RANK(MemberOrgs_SortedTable[[#This Row],[President $ Change]], $G$4:$G$227)+COUNTIF($G$4:G227, G227)-1, 0))</f>
        <v/>
      </c>
      <c r="M227" t="str">
        <f>IFERROR((IF(MemberOrgs_SortedTable[[#This Row],[Sort 1]] = 0, COUNTIF($L$4:L227, 0), "")+MAX(MemberOrgs_SortedTable[Sort 1])), "")</f>
        <v/>
      </c>
      <c r="N227" t="str">
        <f>IF(MemberOrgs_SortedTable[[#This Row],[Sort 1]]&gt;0, MemberOrgs_SortedTable[[#This Row],[Sort 1]], MemberOrgs_SortedTable[[#This Row],[Sort 2]])</f>
        <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6435D-F0FE-430E-AB67-A113439435EC}">
  <sheetPr codeName="Sheet6"/>
  <dimension ref="A1:AB274"/>
  <sheetViews>
    <sheetView zoomScale="90" zoomScaleNormal="90" workbookViewId="0">
      <selection activeCell="H4" sqref="H4"/>
    </sheetView>
  </sheetViews>
  <sheetFormatPr defaultRowHeight="15" x14ac:dyDescent="0.25"/>
  <cols>
    <col min="1" max="1" width="11.5703125" customWidth="1"/>
    <col min="3" max="3" width="14.85546875" customWidth="1"/>
    <col min="4" max="4" width="13.85546875" customWidth="1"/>
    <col min="5" max="5" width="14.5703125" customWidth="1"/>
    <col min="6" max="6" width="18.42578125" customWidth="1"/>
    <col min="7" max="7" width="20.140625" customWidth="1"/>
    <col min="8" max="8" width="15.42578125" customWidth="1"/>
    <col min="9" max="9" width="17.140625" customWidth="1"/>
    <col min="10" max="10" width="16" customWidth="1"/>
    <col min="11" max="11" width="17.7109375" customWidth="1"/>
    <col min="14" max="14" width="15.5703125" customWidth="1"/>
    <col min="17" max="17" width="20.5703125" bestFit="1" customWidth="1"/>
    <col min="18" max="18" width="14.7109375" bestFit="1" customWidth="1"/>
    <col min="19" max="19" width="15.5703125" bestFit="1" customWidth="1"/>
    <col min="20" max="20" width="15.5703125" customWidth="1"/>
    <col min="21" max="21" width="31.85546875" bestFit="1" customWidth="1"/>
    <col min="22" max="22" width="31.28515625" bestFit="1" customWidth="1"/>
  </cols>
  <sheetData>
    <row r="1" spans="1:28" x14ac:dyDescent="0.25">
      <c r="A1" t="s">
        <v>259</v>
      </c>
    </row>
    <row r="3" spans="1:28" ht="18" x14ac:dyDescent="0.25">
      <c r="A3" t="s">
        <v>235</v>
      </c>
      <c r="C3" s="15" t="s">
        <v>233</v>
      </c>
      <c r="D3" s="16" t="s">
        <v>225</v>
      </c>
      <c r="E3" s="16" t="s">
        <v>226</v>
      </c>
      <c r="F3" s="16" t="s">
        <v>238</v>
      </c>
      <c r="G3" s="16" t="s">
        <v>227</v>
      </c>
      <c r="H3" s="16" t="s">
        <v>258</v>
      </c>
      <c r="I3" s="16" t="s">
        <v>228</v>
      </c>
      <c r="J3" s="16" t="s">
        <v>231</v>
      </c>
      <c r="K3" s="16" t="s">
        <v>232</v>
      </c>
      <c r="L3" s="17" t="s">
        <v>240</v>
      </c>
      <c r="N3" t="s">
        <v>234</v>
      </c>
      <c r="O3" t="s">
        <v>4</v>
      </c>
      <c r="P3" t="s">
        <v>225</v>
      </c>
      <c r="Q3" t="s">
        <v>226</v>
      </c>
      <c r="R3" t="s">
        <v>238</v>
      </c>
      <c r="S3" t="s">
        <v>227</v>
      </c>
      <c r="T3" t="s">
        <v>258</v>
      </c>
      <c r="U3" t="s">
        <v>228</v>
      </c>
      <c r="X3" s="21"/>
      <c r="Y3" s="21"/>
      <c r="Z3" s="21"/>
      <c r="AA3" s="21"/>
      <c r="AB3" s="21"/>
    </row>
    <row r="4" spans="1:28" x14ac:dyDescent="0.25">
      <c r="A4">
        <f>IF(MemberOrgControl!$C7 = "", "", INDEX(MemberOrgsData[CFDA], MemberOrgControl!$C7))</f>
        <v>10.561</v>
      </c>
      <c r="C4" s="6">
        <f>IFERROR(INDEX(AllFilteredCFDAs[All CFDAs], MATCH(0, INDEX(COUNTIF($C$3:C3, AllFilteredCFDAs[All CFDAs]),),0)), "")</f>
        <v>10.561</v>
      </c>
      <c r="D4" s="6" t="str">
        <f t="array" ref="D4">IFERROR(INDEX(MemberOrgsData[FEDERALPROGRAMNAME], MATCH(1, (SelectMemberOrgs = MemberOrgsData[Auditee Name])*(Table11[[#This Row],[Unique CFDA]] = MemberOrgsData[CFDA]), 0)), "")</f>
        <v>STATE ADM MATCHING GRANTS-NUTRITION ASST. PROGRAM</v>
      </c>
      <c r="E4" s="18">
        <f t="array" ref="E4">IFERROR(IF(Table11[[#This Row],[Unique CFDA]]&lt;&gt;"", SUMIFS(MemberOrgsData[AMOUNT], MemberOrgsData[Auditee Name], SelectMemberOrgs, MemberOrgsData[CFDA], Table11[[#This Row],[Unique CFDA]], MemberOrgsData[AUDITYEAR], SelectFiscalYear), ""), "")</f>
        <v>113124</v>
      </c>
      <c r="F4" s="19">
        <f t="array" ref="F4">IFERROR(INDEX(BudgetAppropData[President % Change], MATCH(1, (Table11[[#This Row],[Unique CFDA]] = BudgetAppropData[CFDA])*(SelectBudgetYear = BudgetAppropData[Fiscal Year]), 0)), "")</f>
        <v>7.6873105240363795E-2</v>
      </c>
      <c r="G4" s="18">
        <f>IF(Table11[[#This Row],[Unique CFDA]] = "", "", IFERROR(Table11[[#This Row],[FY 2018 Total]]*Table11[[#This Row],[President % Change]], ""))</f>
        <v>8696.1931572109133</v>
      </c>
      <c r="H4" s="19">
        <f t="array" ref="H4">IFERROR(INDEX(BudgetAppropData[House % Change], MATCH(1, (Table11[[#This Row],[Unique CFDA]] = BudgetAppropData[CFDA])*(SelectBudgetYear = BudgetAppropData[Fiscal Year]),0)), "")</f>
        <v>7.5357297531398873E-2</v>
      </c>
      <c r="I4" s="18">
        <f>IF(Table11[[#This Row],[Unique CFDA]] = "", "", IFERROR(Table11[[#This Row],[FY 2018 Total]]*Table11[[#This Row],[House % Change]], ""))</f>
        <v>8524.7189259419665</v>
      </c>
      <c r="J4" s="6"/>
      <c r="K4" s="18">
        <f>IF(Table11[[#This Row],[Unique CFDA]] = "", "", IFERROR(Table11[[#This Row],[FY 2018 Total]]*Table11[[#This Row],[Senate Budget]], ""))</f>
        <v>0</v>
      </c>
      <c r="L4" s="6">
        <f>IF(Table11[[#This Row],[Unique CFDA]] = "", "", IF(ISNUMBER(Table11[[#This Row],[President $ Change]]), RANK(Table11[[#This Row],[President $ Change]], Table11[President $ Change])+COUNTIF($G4:G4, G4)-1,0))</f>
        <v>1</v>
      </c>
      <c r="N4">
        <v>1</v>
      </c>
      <c r="O4">
        <f>IFERROR(INDEX(Table11[Unique CFDA], MATCH(N4, Table11[Pres. Sort], 0)), "")</f>
        <v>10.561</v>
      </c>
      <c r="P4" s="1" t="str">
        <f>IFERROR(INDEX(Table11[Grant Name], MATCH(MemberOrgFinalSort[[#This Row],[CFDA]], Table11[Unique CFDA], 0)), "")</f>
        <v>STATE ADM MATCHING GRANTS-NUTRITION ASST. PROGRAM</v>
      </c>
      <c r="Q4" s="13">
        <f>IFERROR(INDEX(Table11[FY 2018 Total], MATCH(MemberOrgFinalSort[[#This Row],[CFDA]], Table11[Unique CFDA], 0)), "")</f>
        <v>113124</v>
      </c>
      <c r="R4" s="14">
        <f>IFERROR(INDEX(Table11[President % Change], MATCH(MemberOrgFinalSort[[#This Row],[CFDA]], Table11[Unique CFDA], 0)), "")</f>
        <v>7.6873105240363795E-2</v>
      </c>
      <c r="S4" s="13">
        <f>IFERROR(INDEX(Table11[President $ Change], MATCH(MemberOrgFinalSort[[#This Row],[CFDA]], Table11[Unique CFDA], 0)), "")</f>
        <v>8696.1931572109133</v>
      </c>
      <c r="T4" s="25">
        <f>IFERROR(INDEX(Table11[House % Change], MATCH(MemberOrgFinalSort[[#This Row],[CFDA]], Table11[Unique CFDA], 0)), "")</f>
        <v>7.5357297531398873E-2</v>
      </c>
      <c r="U4" s="25">
        <f>IFERROR(INDEX(Table11[House $ Change], MATCH(MemberOrgFinalSort[[#This Row],[CFDA]], Table11[Unique CFDA], 0)), "")</f>
        <v>8524.7189259419665</v>
      </c>
      <c r="V4" s="13"/>
      <c r="X4" s="6"/>
      <c r="Y4" s="6"/>
      <c r="Z4" s="6"/>
      <c r="AA4" s="6"/>
      <c r="AB4" s="6"/>
    </row>
    <row r="5" spans="1:28" x14ac:dyDescent="0.25">
      <c r="A5">
        <f>IF(MemberOrgControl!$C8 = "", "", INDEX(MemberOrgsData[CFDA], MemberOrgControl!$C8))</f>
        <v>10.561</v>
      </c>
      <c r="C5" s="6" t="str">
        <f>IFERROR(INDEX(AllFilteredCFDAs[All CFDAs], MATCH(0, INDEX(COUNTIF($C$3:C4, AllFilteredCFDAs[All CFDAs]),),0)), "")</f>
        <v/>
      </c>
      <c r="D5" s="6" t="str">
        <f t="array" ref="D5">IFERROR(INDEX(MemberOrgsData[FEDERALPROGRAMNAME], MATCH(1, (SelectMemberOrgs = MemberOrgsData[Auditee Name])*(Table11[[#This Row],[Unique CFDA]] = MemberOrgsData[CFDA]), 0)), "")</f>
        <v/>
      </c>
      <c r="E5" s="18" t="str">
        <f t="array" ref="E5">IFERROR(IF(Table11[[#This Row],[Unique CFDA]]&lt;&gt;"", SUMIFS(MemberOrgsData[AMOUNT], MemberOrgsData[Auditee Name], SelectMemberOrgs, MemberOrgsData[CFDA], Table11[[#This Row],[Unique CFDA]], MemberOrgsData[AUDITYEAR], SelectFiscalYear), ""), "")</f>
        <v/>
      </c>
      <c r="F5" s="19" t="str">
        <f t="array" ref="F5">IFERROR(INDEX(BudgetAppropData[President % Change], MATCH(1, (Table11[[#This Row],[Unique CFDA]] = BudgetAppropData[CFDA])*(SelectBudgetYear = BudgetAppropData[Fiscal Year]), 0)), "")</f>
        <v/>
      </c>
      <c r="G5" s="18" t="str">
        <f>IF(Table11[[#This Row],[Unique CFDA]] = "", "", IFERROR(Table11[[#This Row],[FY 2018 Total]]*Table11[[#This Row],[President % Change]], ""))</f>
        <v/>
      </c>
      <c r="H5" s="19" t="str">
        <f t="array" ref="H5">IFERROR(INDEX(BudgetAppropData[House % Change], MATCH(1, (Table11[[#This Row],[Unique CFDA]] = BudgetAppropData[CFDA])*(SelectBudgetYear = BudgetAppropData[Fiscal Year]),0)), "")</f>
        <v/>
      </c>
      <c r="I5" s="18" t="str">
        <f>IF(Table11[[#This Row],[Unique CFDA]] = "", "", IFERROR(Table11[[#This Row],[FY 2018 Total]]*Table11[[#This Row],[House % Change]], ""))</f>
        <v/>
      </c>
      <c r="J5" s="6"/>
      <c r="K5" s="18" t="str">
        <f>IF(Table11[[#This Row],[Unique CFDA]] = "", "", IFERROR(Table11[[#This Row],[FY 2018 Total]]*Table11[[#This Row],[Senate Budget]], ""))</f>
        <v/>
      </c>
      <c r="L5" s="6" t="str">
        <f>IF(Table11[[#This Row],[Unique CFDA]] = "", "", IF(ISNUMBER(Table11[[#This Row],[President $ Change]]), RANK(Table11[[#This Row],[President $ Change]], Table11[President $ Change])+COUNTIF($G5:G5, G5)-1,0))</f>
        <v/>
      </c>
      <c r="N5">
        <v>2</v>
      </c>
      <c r="O5">
        <f>IFERROR(INDEX(Table11[Unique CFDA], MATCH(N5, Table11[Pres. Sort], 0)), "")</f>
        <v>10.558</v>
      </c>
      <c r="P5" s="1" t="str">
        <f>IFERROR(INDEX(Table11[Grant Name], MATCH(MemberOrgFinalSort[[#This Row],[CFDA]], Table11[Unique CFDA], 0)), "")</f>
        <v>CHILD AND ADULT CARE FOOD PROGRAM</v>
      </c>
      <c r="Q5" s="13">
        <f>IFERROR(INDEX(Table11[FY 2018 Total], MATCH(MemberOrgFinalSort[[#This Row],[CFDA]], Table11[Unique CFDA], 0)), "")</f>
        <v>404804</v>
      </c>
      <c r="R5" s="14">
        <f>IFERROR(INDEX(Table11[President % Change], MATCH(MemberOrgFinalSort[[#This Row],[CFDA]], Table11[Unique CFDA], 0)), "")</f>
        <v>6.3813648525107144E-3</v>
      </c>
      <c r="S5" s="13">
        <f>IFERROR(INDEX(Table11[President $ Change], MATCH(MemberOrgFinalSort[[#This Row],[CFDA]], Table11[Unique CFDA], 0)), "")</f>
        <v>2583.2020177557474</v>
      </c>
      <c r="T5" s="25">
        <f>IFERROR(INDEX(Table11[House % Change], MATCH(MemberOrgFinalSort[[#This Row],[CFDA]], Table11[Unique CFDA], 0)), "")</f>
        <v>6.3813648525107144E-3</v>
      </c>
      <c r="U5" s="25">
        <f>IFERROR(INDEX(Table11[House $ Change], MATCH(MemberOrgFinalSort[[#This Row],[CFDA]], Table11[Unique CFDA], 0)), "")</f>
        <v>2583.2020177557474</v>
      </c>
      <c r="V5" s="13"/>
      <c r="X5" s="6"/>
      <c r="Y5" s="6"/>
      <c r="Z5" s="6"/>
      <c r="AA5" s="6"/>
      <c r="AB5" s="6"/>
    </row>
    <row r="6" spans="1:28" x14ac:dyDescent="0.25">
      <c r="A6">
        <f>IF(MemberOrgControl!$C9 = "", "", INDEX(MemberOrgsData[CFDA], MemberOrgControl!$C9))</f>
        <v>10.561</v>
      </c>
      <c r="C6" s="6">
        <f>IFERROR(INDEX(AllFilteredCFDAs[All CFDAs], MATCH(0, INDEX(COUNTIF($C$3:C5, AllFilteredCFDAs[All CFDAs]),),0)), "")</f>
        <v>10.558</v>
      </c>
      <c r="D6" s="6" t="str">
        <f t="array" ref="D6">IFERROR(INDEX(MemberOrgsData[FEDERALPROGRAMNAME], MATCH(1, (SelectMemberOrgs = MemberOrgsData[Auditee Name])*(Table11[[#This Row],[Unique CFDA]] = MemberOrgsData[CFDA]), 0)), "")</f>
        <v>CHILD AND ADULT CARE FOOD PROGRAM</v>
      </c>
      <c r="E6" s="18">
        <f t="array" ref="E6">IFERROR(IF(Table11[[#This Row],[Unique CFDA]]&lt;&gt;"", SUMIFS(MemberOrgsData[AMOUNT], MemberOrgsData[Auditee Name], SelectMemberOrgs, MemberOrgsData[CFDA], Table11[[#This Row],[Unique CFDA]], MemberOrgsData[AUDITYEAR], SelectFiscalYear), ""), "")</f>
        <v>404804</v>
      </c>
      <c r="F6" s="19">
        <f t="array" ref="F6">IFERROR(INDEX(BudgetAppropData[President % Change], MATCH(1, (Table11[[#This Row],[Unique CFDA]] = BudgetAppropData[CFDA])*(SelectBudgetYear = BudgetAppropData[Fiscal Year]), 0)), "")</f>
        <v>6.3813648525107144E-3</v>
      </c>
      <c r="G6" s="18">
        <f>IF(Table11[[#This Row],[Unique CFDA]] = "", "", IFERROR(Table11[[#This Row],[FY 2018 Total]]*Table11[[#This Row],[President % Change]], ""))</f>
        <v>2583.2020177557474</v>
      </c>
      <c r="H6" s="19">
        <f t="array" ref="H6">IFERROR(INDEX(BudgetAppropData[House % Change], MATCH(1, (Table11[[#This Row],[Unique CFDA]] = BudgetAppropData[CFDA])*(SelectBudgetYear = BudgetAppropData[Fiscal Year]),0)), "")</f>
        <v>6.3813648525107144E-3</v>
      </c>
      <c r="I6" s="18">
        <f>IF(Table11[[#This Row],[Unique CFDA]] = "", "", IFERROR(Table11[[#This Row],[FY 2018 Total]]*Table11[[#This Row],[House % Change]], ""))</f>
        <v>2583.2020177557474</v>
      </c>
      <c r="J6" s="6"/>
      <c r="K6" s="18">
        <f>IF(Table11[[#This Row],[Unique CFDA]] = "", "", IFERROR(Table11[[#This Row],[FY 2018 Total]]*Table11[[#This Row],[Senate Budget]], ""))</f>
        <v>0</v>
      </c>
      <c r="L6" s="6">
        <f>IF(Table11[[#This Row],[Unique CFDA]] = "", "", IF(ISNUMBER(Table11[[#This Row],[President $ Change]]), RANK(Table11[[#This Row],[President $ Change]], Table11[President $ Change])+COUNTIF($G6:G6, G6)-1,0))</f>
        <v>2</v>
      </c>
      <c r="N6">
        <v>3</v>
      </c>
      <c r="O6">
        <f>IFERROR(INDEX(Table11[Unique CFDA], MATCH(N6, Table11[Pres. Sort], 0)), "")</f>
        <v>93.070999999999998</v>
      </c>
      <c r="P6" s="1" t="str">
        <f>IFERROR(INDEX(Table11[Grant Name], MATCH(MemberOrgFinalSort[[#This Row],[CFDA]], Table11[Unique CFDA], 0)), "")</f>
        <v>MEDICARE ENROLLMENT ASSISTANCE PROGRAM</v>
      </c>
      <c r="Q6" s="13">
        <f>IFERROR(INDEX(Table11[FY 2018 Total], MATCH(MemberOrgFinalSort[[#This Row],[CFDA]], Table11[Unique CFDA], 0)), "")</f>
        <v>9088</v>
      </c>
      <c r="R6" s="14">
        <f>IFERROR(INDEX(Table11[President % Change], MATCH(MemberOrgFinalSort[[#This Row],[CFDA]], Table11[Unique CFDA], 0)), "")</f>
        <v>7.0000000000000007E-2</v>
      </c>
      <c r="S6" s="13">
        <f>IFERROR(INDEX(Table11[President $ Change], MATCH(MemberOrgFinalSort[[#This Row],[CFDA]], Table11[Unique CFDA], 0)), "")</f>
        <v>636.16000000000008</v>
      </c>
      <c r="T6" s="25">
        <f>IFERROR(INDEX(Table11[House % Change], MATCH(MemberOrgFinalSort[[#This Row],[CFDA]], Table11[Unique CFDA], 0)), "")</f>
        <v>0</v>
      </c>
      <c r="U6" s="25">
        <f>IFERROR(INDEX(Table11[House $ Change], MATCH(MemberOrgFinalSort[[#This Row],[CFDA]], Table11[Unique CFDA], 0)), "")</f>
        <v>0</v>
      </c>
      <c r="V6" s="13"/>
      <c r="X6" s="6"/>
      <c r="Y6" s="6"/>
      <c r="Z6" s="6"/>
      <c r="AA6" s="6"/>
      <c r="AB6" s="6"/>
    </row>
    <row r="7" spans="1:28" x14ac:dyDescent="0.25">
      <c r="A7" t="str">
        <f>IF(MemberOrgControl!$C10 = "", "", INDEX(MemberOrgsData[CFDA], MemberOrgControl!$C10))</f>
        <v/>
      </c>
      <c r="C7" s="6">
        <f>IFERROR(INDEX(AllFilteredCFDAs[All CFDAs], MATCH(0, INDEX(COUNTIF($C$3:C6, AllFilteredCFDAs[All CFDAs]),),0)), "")</f>
        <v>17.234999999999999</v>
      </c>
      <c r="D7" s="6" t="str">
        <f t="array" ref="D7">IFERROR(INDEX(MemberOrgsData[FEDERALPROGRAMNAME], MATCH(1, (SelectMemberOrgs = MemberOrgsData[Auditee Name])*(Table11[[#This Row],[Unique CFDA]] = MemberOrgsData[CFDA]), 0)), "")</f>
        <v>SENIOR COMMUNITY SERVICE EMPLOYMENT PROGRAM</v>
      </c>
      <c r="E7" s="18">
        <f t="array" ref="E7">IFERROR(IF(Table11[[#This Row],[Unique CFDA]]&lt;&gt;"", SUMIFS(MemberOrgsData[AMOUNT], MemberOrgsData[Auditee Name], SelectMemberOrgs, MemberOrgsData[CFDA], Table11[[#This Row],[Unique CFDA]], MemberOrgsData[AUDITYEAR], SelectFiscalYear), ""), "")</f>
        <v>1837226</v>
      </c>
      <c r="F7" s="19">
        <f t="array" ref="F7">IFERROR(INDEX(BudgetAppropData[President % Change], MATCH(1, (Table11[[#This Row],[Unique CFDA]] = BudgetAppropData[CFDA])*(SelectBudgetYear = BudgetAppropData[Fiscal Year]), 0)), "")</f>
        <v>-1</v>
      </c>
      <c r="G7" s="18">
        <f>IF(Table11[[#This Row],[Unique CFDA]] = "", "", IFERROR(Table11[[#This Row],[FY 2018 Total]]*Table11[[#This Row],[President % Change]], ""))</f>
        <v>-1837226</v>
      </c>
      <c r="H7" s="19">
        <f t="array" ref="H7">IFERROR(INDEX(BudgetAppropData[House % Change], MATCH(1, (Table11[[#This Row],[Unique CFDA]] = BudgetAppropData[CFDA])*(SelectBudgetYear = BudgetAppropData[Fiscal Year]),0)), "")</f>
        <v>0</v>
      </c>
      <c r="I7" s="18">
        <f>IF(Table11[[#This Row],[Unique CFDA]] = "", "", IFERROR(Table11[[#This Row],[FY 2018 Total]]*Table11[[#This Row],[House % Change]], ""))</f>
        <v>0</v>
      </c>
      <c r="J7" s="6"/>
      <c r="K7" s="18">
        <f>IF(Table11[[#This Row],[Unique CFDA]] = "", "", IFERROR(Table11[[#This Row],[FY 2018 Total]]*Table11[[#This Row],[Senate Budget]], ""))</f>
        <v>0</v>
      </c>
      <c r="L7" s="6">
        <f>IF(Table11[[#This Row],[Unique CFDA]] = "", "", IF(ISNUMBER(Table11[[#This Row],[President $ Change]]), RANK(Table11[[#This Row],[President $ Change]], Table11[President $ Change])+COUNTIF($G7:G7, G7)-1,0))</f>
        <v>10</v>
      </c>
      <c r="N7">
        <v>4</v>
      </c>
      <c r="O7">
        <f>IFERROR(INDEX(Table11[Unique CFDA], MATCH(N7, Table11[Pres. Sort], 0)), "")</f>
        <v>93.052999999999997</v>
      </c>
      <c r="P7" s="1" t="str">
        <f>IFERROR(INDEX(Table11[Grant Name], MATCH(MemberOrgFinalSort[[#This Row],[CFDA]], Table11[Unique CFDA], 0)), "")</f>
        <v>NUTRITION SERVICES INCENTIVE PROGRAM</v>
      </c>
      <c r="Q7" s="13">
        <f>IFERROR(INDEX(Table11[FY 2018 Total], MATCH(MemberOrgFinalSort[[#This Row],[CFDA]], Table11[Unique CFDA], 0)), "")</f>
        <v>151965</v>
      </c>
      <c r="R7" s="14">
        <f>IFERROR(INDEX(Table11[President % Change], MATCH(MemberOrgFinalSort[[#This Row],[CFDA]], Table11[Unique CFDA], 0)), "")</f>
        <v>-6.2473058493524672E-6</v>
      </c>
      <c r="S7" s="13">
        <f>IFERROR(INDEX(Table11[President $ Change], MATCH(MemberOrgFinalSort[[#This Row],[CFDA]], Table11[Unique CFDA], 0)), "")</f>
        <v>-0.94937183339684772</v>
      </c>
      <c r="T7" s="25">
        <f>IFERROR(INDEX(Table11[House % Change], MATCH(MemberOrgFinalSort[[#This Row],[CFDA]], Table11[Unique CFDA], 0)), "")</f>
        <v>6.204199438991935E-2</v>
      </c>
      <c r="U7" s="25">
        <f>IFERROR(INDEX(Table11[House $ Change], MATCH(MemberOrgFinalSort[[#This Row],[CFDA]], Table11[Unique CFDA], 0)), "")</f>
        <v>9428.2116774640945</v>
      </c>
      <c r="V7" s="13"/>
      <c r="X7" s="6"/>
      <c r="Y7" s="6"/>
      <c r="Z7" s="6"/>
      <c r="AA7" s="6"/>
      <c r="AB7" s="6"/>
    </row>
    <row r="8" spans="1:28" x14ac:dyDescent="0.25">
      <c r="A8" t="str">
        <f>IF(MemberOrgControl!$C11 = "", "", INDEX(MemberOrgsData[CFDA], MemberOrgControl!$C11))</f>
        <v/>
      </c>
      <c r="C8" s="6">
        <f>IFERROR(INDEX(AllFilteredCFDAs[All CFDAs], MATCH(0, INDEX(COUNTIF($C$3:C7, AllFilteredCFDAs[All CFDAs]),),0)), "")</f>
        <v>93.043999999999997</v>
      </c>
      <c r="D8" s="6" t="str">
        <f t="array" ref="D8">IFERROR(INDEX(MemberOrgsData[FEDERALPROGRAMNAME], MATCH(1, (SelectMemberOrgs = MemberOrgsData[Auditee Name])*(Table11[[#This Row],[Unique CFDA]] = MemberOrgsData[CFDA]), 0)), "")</f>
        <v>SPECIAL PROGRAMS FOR THE AGING-TITLE III PART B</v>
      </c>
      <c r="E8" s="18">
        <f t="array" ref="E8">IFERROR(IF(Table11[[#This Row],[Unique CFDA]]&lt;&gt;"", SUMIFS(MemberOrgsData[AMOUNT], MemberOrgsData[Auditee Name], SelectMemberOrgs, MemberOrgsData[CFDA], Table11[[#This Row],[Unique CFDA]], MemberOrgsData[AUDITYEAR], SelectFiscalYear), ""), "")</f>
        <v>68567</v>
      </c>
      <c r="F8" s="19">
        <f t="array" ref="F8">IFERROR(INDEX(BudgetAppropData[President % Change], MATCH(1, (Table11[[#This Row],[Unique CFDA]] = BudgetAppropData[CFDA])*(SelectBudgetYear = BudgetAppropData[Fiscal Year]), 0)), "")</f>
        <v>-2.2875816993464051E-2</v>
      </c>
      <c r="G8" s="18">
        <f>IF(Table11[[#This Row],[Unique CFDA]] = "", "", IFERROR(Table11[[#This Row],[FY 2018 Total]]*Table11[[#This Row],[President % Change]], ""))</f>
        <v>-1568.5261437908496</v>
      </c>
      <c r="H8" s="19">
        <f t="array" ref="H8">IFERROR(INDEX(BudgetAppropData[House % Change], MATCH(1, (Table11[[#This Row],[Unique CFDA]] = BudgetAppropData[CFDA])*(SelectBudgetYear = BudgetAppropData[Fiscal Year]),0)), "")</f>
        <v>0.1</v>
      </c>
      <c r="I8" s="18">
        <f>IF(Table11[[#This Row],[Unique CFDA]] = "", "", IFERROR(Table11[[#This Row],[FY 2018 Total]]*Table11[[#This Row],[House % Change]], ""))</f>
        <v>6856.7000000000007</v>
      </c>
      <c r="J8" s="6"/>
      <c r="K8" s="18">
        <f>IF(Table11[[#This Row],[Unique CFDA]] = "", "", IFERROR(Table11[[#This Row],[FY 2018 Total]]*Table11[[#This Row],[Senate Budget]], ""))</f>
        <v>0</v>
      </c>
      <c r="L8" s="6">
        <f>IF(Table11[[#This Row],[Unique CFDA]] = "", "", IF(ISNUMBER(Table11[[#This Row],[President $ Change]]), RANK(Table11[[#This Row],[President $ Change]], Table11[President $ Change])+COUNTIF($G8:G8, G8)-1,0))</f>
        <v>6</v>
      </c>
      <c r="N8">
        <v>5</v>
      </c>
      <c r="O8">
        <f>IFERROR(INDEX(Table11[Unique CFDA], MATCH(N8, Table11[Pres. Sort], 0)), "")</f>
        <v>93.563000000000002</v>
      </c>
      <c r="P8" s="1" t="str">
        <f>IFERROR(INDEX(Table11[Grant Name], MATCH(MemberOrgFinalSort[[#This Row],[CFDA]], Table11[Unique CFDA], 0)), "")</f>
        <v>CHILD SUPPORT ENFORCEMENT</v>
      </c>
      <c r="Q8" s="13">
        <f>IFERROR(INDEX(Table11[FY 2018 Total], MATCH(MemberOrgFinalSort[[#This Row],[CFDA]], Table11[Unique CFDA], 0)), "")</f>
        <v>34882</v>
      </c>
      <c r="R8" s="14">
        <f>IFERROR(INDEX(Table11[President % Change], MATCH(MemberOrgFinalSort[[#This Row],[CFDA]], Table11[Unique CFDA], 0)), "")</f>
        <v>-3.1035247173575703E-3</v>
      </c>
      <c r="S8" s="13">
        <f>IFERROR(INDEX(Table11[President $ Change], MATCH(MemberOrgFinalSort[[#This Row],[CFDA]], Table11[Unique CFDA], 0)), "")</f>
        <v>-108.25714919086677</v>
      </c>
      <c r="T8" s="25">
        <f>IFERROR(INDEX(Table11[House % Change], MATCH(MemberOrgFinalSort[[#This Row],[CFDA]], Table11[Unique CFDA], 0)), "")</f>
        <v>1.2635779206384394E-2</v>
      </c>
      <c r="U8" s="25">
        <f>IFERROR(INDEX(Table11[House $ Change], MATCH(MemberOrgFinalSort[[#This Row],[CFDA]], Table11[Unique CFDA], 0)), "")</f>
        <v>440.76125027710043</v>
      </c>
      <c r="V8" s="13"/>
      <c r="X8" s="6"/>
      <c r="Y8" s="6"/>
      <c r="Z8" s="6"/>
      <c r="AA8" s="6"/>
      <c r="AB8" s="6"/>
    </row>
    <row r="9" spans="1:28" x14ac:dyDescent="0.25">
      <c r="A9" t="str">
        <f>IF(MemberOrgControl!$C12 = "", "", INDEX(MemberOrgsData[CFDA], MemberOrgControl!$C12))</f>
        <v/>
      </c>
      <c r="C9" s="6">
        <f>IFERROR(INDEX(AllFilteredCFDAs[All CFDAs], MATCH(0, INDEX(COUNTIF($C$3:C8, AllFilteredCFDAs[All CFDAs]),),0)), "")</f>
        <v>93.045000000000002</v>
      </c>
      <c r="D9" s="6" t="str">
        <f t="array" ref="D9">IFERROR(INDEX(MemberOrgsData[FEDERALPROGRAMNAME], MATCH(1, (SelectMemberOrgs = MemberOrgsData[Auditee Name])*(Table11[[#This Row],[Unique CFDA]] = MemberOrgsData[CFDA]), 0)), "")</f>
        <v>SPECIAL PROGRAMS FOR THE AGING-TITLE III PART C</v>
      </c>
      <c r="E9" s="18">
        <f t="array" ref="E9">IFERROR(IF(Table11[[#This Row],[Unique CFDA]]&lt;&gt;"", SUMIFS(MemberOrgsData[AMOUNT], MemberOrgsData[Auditee Name], SelectMemberOrgs, MemberOrgsData[CFDA], Table11[[#This Row],[Unique CFDA]], MemberOrgsData[AUDITYEAR], SelectFiscalYear), ""), "")</f>
        <v>189703</v>
      </c>
      <c r="F9" s="19">
        <f t="array" ref="F9">IFERROR(INDEX(BudgetAppropData[President % Change], MATCH(1, (Table11[[#This Row],[Unique CFDA]] = BudgetAppropData[CFDA])*(SelectBudgetYear = BudgetAppropData[Fiscal Year]), 0)), "")</f>
        <v>-2.2875816993464051E-2</v>
      </c>
      <c r="G9" s="18">
        <f>IF(Table11[[#This Row],[Unique CFDA]] = "", "", IFERROR(Table11[[#This Row],[FY 2018 Total]]*Table11[[#This Row],[President % Change]], ""))</f>
        <v>-4339.6111111111104</v>
      </c>
      <c r="H9" s="19">
        <f t="array" ref="H9">IFERROR(INDEX(BudgetAppropData[House % Change], MATCH(1, (Table11[[#This Row],[Unique CFDA]] = BudgetAppropData[CFDA])*(SelectBudgetYear = BudgetAppropData[Fiscal Year]),0)), "")</f>
        <v>0.1</v>
      </c>
      <c r="I9" s="18">
        <f>IF(Table11[[#This Row],[Unique CFDA]] = "", "", IFERROR(Table11[[#This Row],[FY 2018 Total]]*Table11[[#This Row],[House % Change]], ""))</f>
        <v>18970.3</v>
      </c>
      <c r="J9" s="6"/>
      <c r="K9" s="18">
        <f>IF(Table11[[#This Row],[Unique CFDA]] = "", "", IFERROR(Table11[[#This Row],[FY 2018 Total]]*Table11[[#This Row],[Senate Budget]], ""))</f>
        <v>0</v>
      </c>
      <c r="L9" s="6">
        <f>IF(Table11[[#This Row],[Unique CFDA]] = "", "", IF(ISNUMBER(Table11[[#This Row],[President $ Change]]), RANK(Table11[[#This Row],[President $ Change]], Table11[President $ Change])+COUNTIF($G9:G9, G9)-1,0))</f>
        <v>7</v>
      </c>
      <c r="N9">
        <v>6</v>
      </c>
      <c r="O9">
        <f>IFERROR(INDEX(Table11[Unique CFDA], MATCH(N9, Table11[Pres. Sort], 0)), "")</f>
        <v>93.043999999999997</v>
      </c>
      <c r="P9" s="1" t="str">
        <f>IFERROR(INDEX(Table11[Grant Name], MATCH(MemberOrgFinalSort[[#This Row],[CFDA]], Table11[Unique CFDA], 0)), "")</f>
        <v>SPECIAL PROGRAMS FOR THE AGING-TITLE III PART B</v>
      </c>
      <c r="Q9" s="13">
        <f>IFERROR(INDEX(Table11[FY 2018 Total], MATCH(MemberOrgFinalSort[[#This Row],[CFDA]], Table11[Unique CFDA], 0)), "")</f>
        <v>68567</v>
      </c>
      <c r="R9" s="14">
        <f>IFERROR(INDEX(Table11[President % Change], MATCH(MemberOrgFinalSort[[#This Row],[CFDA]], Table11[Unique CFDA], 0)), "")</f>
        <v>-2.2875816993464051E-2</v>
      </c>
      <c r="S9" s="13">
        <f>IFERROR(INDEX(Table11[President $ Change], MATCH(MemberOrgFinalSort[[#This Row],[CFDA]], Table11[Unique CFDA], 0)), "")</f>
        <v>-1568.5261437908496</v>
      </c>
      <c r="T9" s="25">
        <f>IFERROR(INDEX(Table11[House % Change], MATCH(MemberOrgFinalSort[[#This Row],[CFDA]], Table11[Unique CFDA], 0)), "")</f>
        <v>0.1</v>
      </c>
      <c r="U9" s="25">
        <f>IFERROR(INDEX(Table11[House $ Change], MATCH(MemberOrgFinalSort[[#This Row],[CFDA]], Table11[Unique CFDA], 0)), "")</f>
        <v>6856.7000000000007</v>
      </c>
      <c r="V9" s="13"/>
      <c r="X9" s="6"/>
      <c r="Y9" s="6"/>
      <c r="Z9" s="6"/>
      <c r="AA9" s="6"/>
      <c r="AB9" s="6"/>
    </row>
    <row r="10" spans="1:28" x14ac:dyDescent="0.25">
      <c r="A10">
        <f>IF(MemberOrgControl!$C13 = "", "", INDEX(MemberOrgsData[CFDA], MemberOrgControl!$C13))</f>
        <v>10.558</v>
      </c>
      <c r="C10" s="6">
        <f>IFERROR(INDEX(AllFilteredCFDAs[All CFDAs], MATCH(0, INDEX(COUNTIF($C$3:C9, AllFilteredCFDAs[All CFDAs]),),0)), "")</f>
        <v>93.052999999999997</v>
      </c>
      <c r="D10" s="6" t="str">
        <f t="array" ref="D10">IFERROR(INDEX(MemberOrgsData[FEDERALPROGRAMNAME], MATCH(1, (SelectMemberOrgs = MemberOrgsData[Auditee Name])*(Table11[[#This Row],[Unique CFDA]] = MemberOrgsData[CFDA]), 0)), "")</f>
        <v>NUTRITION SERVICES INCENTIVE PROGRAM</v>
      </c>
      <c r="E10" s="18">
        <f t="array" ref="E10">IFERROR(IF(Table11[[#This Row],[Unique CFDA]]&lt;&gt;"", SUMIFS(MemberOrgsData[AMOUNT], MemberOrgsData[Auditee Name], SelectMemberOrgs, MemberOrgsData[CFDA], Table11[[#This Row],[Unique CFDA]], MemberOrgsData[AUDITYEAR], SelectFiscalYear), ""), "")</f>
        <v>151965</v>
      </c>
      <c r="F10" s="19">
        <f t="array" ref="F10">IFERROR(INDEX(BudgetAppropData[President % Change], MATCH(1, (Table11[[#This Row],[Unique CFDA]] = BudgetAppropData[CFDA])*(SelectBudgetYear = BudgetAppropData[Fiscal Year]), 0)), "")</f>
        <v>-6.2473058493524672E-6</v>
      </c>
      <c r="G10" s="18">
        <f>IF(Table11[[#This Row],[Unique CFDA]] = "", "", IFERROR(Table11[[#This Row],[FY 2018 Total]]*Table11[[#This Row],[President % Change]], ""))</f>
        <v>-0.94937183339684772</v>
      </c>
      <c r="H10" s="19">
        <f t="array" ref="H10">IFERROR(INDEX(BudgetAppropData[House % Change], MATCH(1, (Table11[[#This Row],[Unique CFDA]] = BudgetAppropData[CFDA])*(SelectBudgetYear = BudgetAppropData[Fiscal Year]),0)), "")</f>
        <v>6.204199438991935E-2</v>
      </c>
      <c r="I10" s="18">
        <f>IF(Table11[[#This Row],[Unique CFDA]] = "", "", IFERROR(Table11[[#This Row],[FY 2018 Total]]*Table11[[#This Row],[House % Change]], ""))</f>
        <v>9428.2116774640945</v>
      </c>
      <c r="J10" s="6"/>
      <c r="K10" s="18">
        <f>IF(Table11[[#This Row],[Unique CFDA]] = "", "", IFERROR(Table11[[#This Row],[FY 2018 Total]]*Table11[[#This Row],[Senate Budget]], ""))</f>
        <v>0</v>
      </c>
      <c r="L10" s="6">
        <f>IF(Table11[[#This Row],[Unique CFDA]] = "", "", IF(ISNUMBER(Table11[[#This Row],[President $ Change]]), RANK(Table11[[#This Row],[President $ Change]], Table11[President $ Change])+COUNTIF($G10:G10, G10)-1,0))</f>
        <v>4</v>
      </c>
      <c r="N10">
        <v>7</v>
      </c>
      <c r="O10">
        <f>IFERROR(INDEX(Table11[Unique CFDA], MATCH(N10, Table11[Pres. Sort], 0)), "")</f>
        <v>93.045000000000002</v>
      </c>
      <c r="P10" s="1" t="str">
        <f>IFERROR(INDEX(Table11[Grant Name], MATCH(MemberOrgFinalSort[[#This Row],[CFDA]], Table11[Unique CFDA], 0)), "")</f>
        <v>SPECIAL PROGRAMS FOR THE AGING-TITLE III PART C</v>
      </c>
      <c r="Q10" s="13">
        <f>IFERROR(INDEX(Table11[FY 2018 Total], MATCH(MemberOrgFinalSort[[#This Row],[CFDA]], Table11[Unique CFDA], 0)), "")</f>
        <v>189703</v>
      </c>
      <c r="R10" s="14">
        <f>IFERROR(INDEX(Table11[President % Change], MATCH(MemberOrgFinalSort[[#This Row],[CFDA]], Table11[Unique CFDA], 0)), "")</f>
        <v>-2.2875816993464051E-2</v>
      </c>
      <c r="S10" s="13">
        <f>IFERROR(INDEX(Table11[President $ Change], MATCH(MemberOrgFinalSort[[#This Row],[CFDA]], Table11[Unique CFDA], 0)), "")</f>
        <v>-4339.6111111111104</v>
      </c>
      <c r="T10" s="25">
        <f>IFERROR(INDEX(Table11[House % Change], MATCH(MemberOrgFinalSort[[#This Row],[CFDA]], Table11[Unique CFDA], 0)), "")</f>
        <v>0.1</v>
      </c>
      <c r="U10" s="25">
        <f>IFERROR(INDEX(Table11[House $ Change], MATCH(MemberOrgFinalSort[[#This Row],[CFDA]], Table11[Unique CFDA], 0)), "")</f>
        <v>18970.3</v>
      </c>
      <c r="V10" s="13"/>
      <c r="X10" s="6"/>
      <c r="Y10" s="6"/>
      <c r="Z10" s="6"/>
      <c r="AA10" s="6"/>
      <c r="AB10" s="6"/>
    </row>
    <row r="11" spans="1:28" x14ac:dyDescent="0.25">
      <c r="A11">
        <f>IF(MemberOrgControl!$C14 = "", "", INDEX(MemberOrgsData[CFDA], MemberOrgControl!$C14))</f>
        <v>17.234999999999999</v>
      </c>
      <c r="C11" s="6">
        <f>IFERROR(INDEX(AllFilteredCFDAs[All CFDAs], MATCH(0, INDEX(COUNTIF($C$3:C10, AllFilteredCFDAs[All CFDAs]),),0)), "")</f>
        <v>93.070999999999998</v>
      </c>
      <c r="D11" s="6" t="str">
        <f t="array" ref="D11">IFERROR(INDEX(MemberOrgsData[FEDERALPROGRAMNAME], MATCH(1, (SelectMemberOrgs = MemberOrgsData[Auditee Name])*(Table11[[#This Row],[Unique CFDA]] = MemberOrgsData[CFDA]), 0)), "")</f>
        <v>MEDICARE ENROLLMENT ASSISTANCE PROGRAM</v>
      </c>
      <c r="E11" s="18">
        <f t="array" ref="E11">IFERROR(IF(Table11[[#This Row],[Unique CFDA]]&lt;&gt;"", SUMIFS(MemberOrgsData[AMOUNT], MemberOrgsData[Auditee Name], SelectMemberOrgs, MemberOrgsData[CFDA], Table11[[#This Row],[Unique CFDA]], MemberOrgsData[AUDITYEAR], SelectFiscalYear), ""), "")</f>
        <v>9088</v>
      </c>
      <c r="F11" s="19">
        <f t="array" ref="F11">IFERROR(INDEX(BudgetAppropData[President % Change], MATCH(1, (Table11[[#This Row],[Unique CFDA]] = BudgetAppropData[CFDA])*(SelectBudgetYear = BudgetAppropData[Fiscal Year]), 0)), "")</f>
        <v>7.0000000000000007E-2</v>
      </c>
      <c r="G11" s="18">
        <f>IF(Table11[[#This Row],[Unique CFDA]] = "", "", IFERROR(Table11[[#This Row],[FY 2018 Total]]*Table11[[#This Row],[President % Change]], ""))</f>
        <v>636.16000000000008</v>
      </c>
      <c r="H11" s="19">
        <f t="array" ref="H11">IFERROR(INDEX(BudgetAppropData[House % Change], MATCH(1, (Table11[[#This Row],[Unique CFDA]] = BudgetAppropData[CFDA])*(SelectBudgetYear = BudgetAppropData[Fiscal Year]),0)), "")</f>
        <v>0</v>
      </c>
      <c r="I11" s="18">
        <f>IF(Table11[[#This Row],[Unique CFDA]] = "", "", IFERROR(Table11[[#This Row],[FY 2018 Total]]*Table11[[#This Row],[House % Change]], ""))</f>
        <v>0</v>
      </c>
      <c r="J11" s="6"/>
      <c r="K11" s="18">
        <f>IF(Table11[[#This Row],[Unique CFDA]] = "", "", IFERROR(Table11[[#This Row],[FY 2018 Total]]*Table11[[#This Row],[Senate Budget]], ""))</f>
        <v>0</v>
      </c>
      <c r="L11" s="6">
        <f>IF(Table11[[#This Row],[Unique CFDA]] = "", "", IF(ISNUMBER(Table11[[#This Row],[President $ Change]]), RANK(Table11[[#This Row],[President $ Change]], Table11[President $ Change])+COUNTIF($G11:G11, G11)-1,0))</f>
        <v>3</v>
      </c>
      <c r="N11">
        <v>8</v>
      </c>
      <c r="O11">
        <f>IFERROR(INDEX(Table11[Unique CFDA], MATCH(N11, Table11[Pres. Sort], 0)), "")</f>
        <v>93.569000000000003</v>
      </c>
      <c r="P11" s="1" t="str">
        <f>IFERROR(INDEX(Table11[Grant Name], MATCH(MemberOrgFinalSort[[#This Row],[CFDA]], Table11[Unique CFDA], 0)), "")</f>
        <v>COMMUNITY SERVICES BLOCK GRANT</v>
      </c>
      <c r="Q11" s="13">
        <f>IFERROR(INDEX(Table11[FY 2018 Total], MATCH(MemberOrgFinalSort[[#This Row],[CFDA]], Table11[Unique CFDA], 0)), "")</f>
        <v>260979</v>
      </c>
      <c r="R11" s="14">
        <f>IFERROR(INDEX(Table11[President % Change], MATCH(MemberOrgFinalSort[[#This Row],[CFDA]], Table11[Unique CFDA], 0)), "")</f>
        <v>-1</v>
      </c>
      <c r="S11" s="13">
        <f>IFERROR(INDEX(Table11[President $ Change], MATCH(MemberOrgFinalSort[[#This Row],[CFDA]], Table11[Unique CFDA], 0)), "")</f>
        <v>-260979</v>
      </c>
      <c r="T11" s="25">
        <f>IFERROR(INDEX(Table11[House % Change], MATCH(MemberOrgFinalSort[[#This Row],[CFDA]], Table11[Unique CFDA], 0)), "")</f>
        <v>4.8275862068965517E-2</v>
      </c>
      <c r="U11" s="25">
        <f>IFERROR(INDEX(Table11[House $ Change], MATCH(MemberOrgFinalSort[[#This Row],[CFDA]], Table11[Unique CFDA], 0)), "")</f>
        <v>12598.986206896552</v>
      </c>
      <c r="V11" s="13"/>
      <c r="X11" s="6"/>
      <c r="Y11" s="6"/>
      <c r="Z11" s="6"/>
      <c r="AA11" s="6"/>
      <c r="AB11" s="6"/>
    </row>
    <row r="12" spans="1:28" x14ac:dyDescent="0.25">
      <c r="A12" t="str">
        <f>IF(MemberOrgControl!$C15 = "", "", INDEX(MemberOrgsData[CFDA], MemberOrgControl!$C15))</f>
        <v/>
      </c>
      <c r="C12" s="6">
        <f>IFERROR(INDEX(AllFilteredCFDAs[All CFDAs], MATCH(0, INDEX(COUNTIF($C$3:C11, AllFilteredCFDAs[All CFDAs]),),0)), "")</f>
        <v>93.563000000000002</v>
      </c>
      <c r="D12" s="6" t="str">
        <f t="array" ref="D12">IFERROR(INDEX(MemberOrgsData[FEDERALPROGRAMNAME], MATCH(1, (SelectMemberOrgs = MemberOrgsData[Auditee Name])*(Table11[[#This Row],[Unique CFDA]] = MemberOrgsData[CFDA]), 0)), "")</f>
        <v>CHILD SUPPORT ENFORCEMENT</v>
      </c>
      <c r="E12" s="18">
        <f t="array" ref="E12">IFERROR(IF(Table11[[#This Row],[Unique CFDA]]&lt;&gt;"", SUMIFS(MemberOrgsData[AMOUNT], MemberOrgsData[Auditee Name], SelectMemberOrgs, MemberOrgsData[CFDA], Table11[[#This Row],[Unique CFDA]], MemberOrgsData[AUDITYEAR], SelectFiscalYear), ""), "")</f>
        <v>34882</v>
      </c>
      <c r="F12" s="19">
        <f t="array" ref="F12">IFERROR(INDEX(BudgetAppropData[President % Change], MATCH(1, (Table11[[#This Row],[Unique CFDA]] = BudgetAppropData[CFDA])*(SelectBudgetYear = BudgetAppropData[Fiscal Year]), 0)), "")</f>
        <v>-3.1035247173575703E-3</v>
      </c>
      <c r="G12" s="18">
        <f>IF(Table11[[#This Row],[Unique CFDA]] = "", "", IFERROR(Table11[[#This Row],[FY 2018 Total]]*Table11[[#This Row],[President % Change]], ""))</f>
        <v>-108.25714919086677</v>
      </c>
      <c r="H12" s="19">
        <f t="array" ref="H12">IFERROR(INDEX(BudgetAppropData[House % Change], MATCH(1, (Table11[[#This Row],[Unique CFDA]] = BudgetAppropData[CFDA])*(SelectBudgetYear = BudgetAppropData[Fiscal Year]),0)), "")</f>
        <v>1.2635779206384394E-2</v>
      </c>
      <c r="I12" s="18">
        <f>IF(Table11[[#This Row],[Unique CFDA]] = "", "", IFERROR(Table11[[#This Row],[FY 2018 Total]]*Table11[[#This Row],[House % Change]], ""))</f>
        <v>440.76125027710043</v>
      </c>
      <c r="J12" s="6"/>
      <c r="K12" s="18">
        <f>IF(Table11[[#This Row],[Unique CFDA]] = "", "", IFERROR(Table11[[#This Row],[FY 2018 Total]]*Table11[[#This Row],[Senate Budget]], ""))</f>
        <v>0</v>
      </c>
      <c r="L12" s="6">
        <f>IF(Table11[[#This Row],[Unique CFDA]] = "", "", IF(ISNUMBER(Table11[[#This Row],[President $ Change]]), RANK(Table11[[#This Row],[President $ Change]], Table11[President $ Change])+COUNTIF($G12:G12, G12)-1,0))</f>
        <v>5</v>
      </c>
      <c r="N12">
        <v>9</v>
      </c>
      <c r="O12">
        <f>IFERROR(INDEX(Table11[Unique CFDA], MATCH(N12, Table11[Pres. Sort], 0)), "")</f>
        <v>93.667000000000002</v>
      </c>
      <c r="P12" s="1" t="str">
        <f>IFERROR(INDEX(Table11[Grant Name], MATCH(MemberOrgFinalSort[[#This Row],[CFDA]], Table11[Unique CFDA], 0)), "")</f>
        <v>SOCIAL SERVICES BLOCK GRANT</v>
      </c>
      <c r="Q12" s="13">
        <f>IFERROR(INDEX(Table11[FY 2018 Total], MATCH(MemberOrgFinalSort[[#This Row],[CFDA]], Table11[Unique CFDA], 0)), "")</f>
        <v>369621</v>
      </c>
      <c r="R12" s="14">
        <f>IFERROR(INDEX(Table11[President % Change], MATCH(MemberOrgFinalSort[[#This Row],[CFDA]], Table11[Unique CFDA], 0)), "")</f>
        <v>-1</v>
      </c>
      <c r="S12" s="13">
        <f>IFERROR(INDEX(Table11[President $ Change], MATCH(MemberOrgFinalSort[[#This Row],[CFDA]], Table11[Unique CFDA], 0)), "")</f>
        <v>-369621</v>
      </c>
      <c r="T12" s="25">
        <f>IFERROR(INDEX(Table11[House % Change], MATCH(MemberOrgFinalSort[[#This Row],[CFDA]], Table11[Unique CFDA], 0)), "")</f>
        <v>3.134796238244514E-3</v>
      </c>
      <c r="U12" s="25">
        <f>IFERROR(INDEX(Table11[House $ Change], MATCH(MemberOrgFinalSort[[#This Row],[CFDA]], Table11[Unique CFDA], 0)), "")</f>
        <v>1158.6865203761754</v>
      </c>
      <c r="V12" s="13"/>
      <c r="X12" s="6"/>
      <c r="Y12" s="6"/>
      <c r="Z12" s="6"/>
      <c r="AA12" s="6"/>
      <c r="AB12" s="6"/>
    </row>
    <row r="13" spans="1:28" x14ac:dyDescent="0.25">
      <c r="A13" t="str">
        <f>IF(MemberOrgControl!$C16 = "", "", INDEX(MemberOrgsData[CFDA], MemberOrgControl!$C16))</f>
        <v/>
      </c>
      <c r="C13" s="6">
        <f>IFERROR(INDEX(AllFilteredCFDAs[All CFDAs], MATCH(0, INDEX(COUNTIF($C$3:C12, AllFilteredCFDAs[All CFDAs]),),0)), "")</f>
        <v>93.569000000000003</v>
      </c>
      <c r="D13" s="6" t="str">
        <f t="array" ref="D13">IFERROR(INDEX(MemberOrgsData[FEDERALPROGRAMNAME], MATCH(1, (SelectMemberOrgs = MemberOrgsData[Auditee Name])*(Table11[[#This Row],[Unique CFDA]] = MemberOrgsData[CFDA]), 0)), "")</f>
        <v>COMMUNITY SERVICES BLOCK GRANT</v>
      </c>
      <c r="E13" s="18">
        <f t="array" ref="E13">IFERROR(IF(Table11[[#This Row],[Unique CFDA]]&lt;&gt;"", SUMIFS(MemberOrgsData[AMOUNT], MemberOrgsData[Auditee Name], SelectMemberOrgs, MemberOrgsData[CFDA], Table11[[#This Row],[Unique CFDA]], MemberOrgsData[AUDITYEAR], SelectFiscalYear), ""), "")</f>
        <v>260979</v>
      </c>
      <c r="F13" s="19">
        <f t="array" ref="F13">IFERROR(INDEX(BudgetAppropData[President % Change], MATCH(1, (Table11[[#This Row],[Unique CFDA]] = BudgetAppropData[CFDA])*(SelectBudgetYear = BudgetAppropData[Fiscal Year]), 0)), "")</f>
        <v>-1</v>
      </c>
      <c r="G13" s="18">
        <f>IF(Table11[[#This Row],[Unique CFDA]] = "", "", IFERROR(Table11[[#This Row],[FY 2018 Total]]*Table11[[#This Row],[President % Change]], ""))</f>
        <v>-260979</v>
      </c>
      <c r="H13" s="19">
        <f t="array" ref="H13">IFERROR(INDEX(BudgetAppropData[House % Change], MATCH(1, (Table11[[#This Row],[Unique CFDA]] = BudgetAppropData[CFDA])*(SelectBudgetYear = BudgetAppropData[Fiscal Year]),0)), "")</f>
        <v>4.8275862068965517E-2</v>
      </c>
      <c r="I13" s="18">
        <f>IF(Table11[[#This Row],[Unique CFDA]] = "", "", IFERROR(Table11[[#This Row],[FY 2018 Total]]*Table11[[#This Row],[House % Change]], ""))</f>
        <v>12598.986206896552</v>
      </c>
      <c r="J13" s="6"/>
      <c r="K13" s="18">
        <f>IF(Table11[[#This Row],[Unique CFDA]] = "", "", IFERROR(Table11[[#This Row],[FY 2018 Total]]*Table11[[#This Row],[Senate Budget]], ""))</f>
        <v>0</v>
      </c>
      <c r="L13" s="6">
        <f>IF(Table11[[#This Row],[Unique CFDA]] = "", "", IF(ISNUMBER(Table11[[#This Row],[President $ Change]]), RANK(Table11[[#This Row],[President $ Change]], Table11[President $ Change])+COUNTIF($G13:G13, G13)-1,0))</f>
        <v>8</v>
      </c>
      <c r="N13">
        <v>10</v>
      </c>
      <c r="O13">
        <f>IFERROR(INDEX(Table11[Unique CFDA], MATCH(N13, Table11[Pres. Sort], 0)), "")</f>
        <v>17.234999999999999</v>
      </c>
      <c r="P13" s="1" t="str">
        <f>IFERROR(INDEX(Table11[Grant Name], MATCH(MemberOrgFinalSort[[#This Row],[CFDA]], Table11[Unique CFDA], 0)), "")</f>
        <v>SENIOR COMMUNITY SERVICE EMPLOYMENT PROGRAM</v>
      </c>
      <c r="Q13" s="13">
        <f>IFERROR(INDEX(Table11[FY 2018 Total], MATCH(MemberOrgFinalSort[[#This Row],[CFDA]], Table11[Unique CFDA], 0)), "")</f>
        <v>1837226</v>
      </c>
      <c r="R13" s="14">
        <f>IFERROR(INDEX(Table11[President % Change], MATCH(MemberOrgFinalSort[[#This Row],[CFDA]], Table11[Unique CFDA], 0)), "")</f>
        <v>-1</v>
      </c>
      <c r="S13" s="13">
        <f>IFERROR(INDEX(Table11[President $ Change], MATCH(MemberOrgFinalSort[[#This Row],[CFDA]], Table11[Unique CFDA], 0)), "")</f>
        <v>-1837226</v>
      </c>
      <c r="T13" s="25">
        <f>IFERROR(INDEX(Table11[House % Change], MATCH(MemberOrgFinalSort[[#This Row],[CFDA]], Table11[Unique CFDA], 0)), "")</f>
        <v>0</v>
      </c>
      <c r="U13" s="25">
        <f>IFERROR(INDEX(Table11[House $ Change], MATCH(MemberOrgFinalSort[[#This Row],[CFDA]], Table11[Unique CFDA], 0)), "")</f>
        <v>0</v>
      </c>
      <c r="V13" s="13"/>
      <c r="X13" s="6"/>
      <c r="Y13" s="6"/>
      <c r="Z13" s="6"/>
      <c r="AA13" s="6"/>
      <c r="AB13" s="6"/>
    </row>
    <row r="14" spans="1:28" x14ac:dyDescent="0.25">
      <c r="A14" t="str">
        <f>IF(MemberOrgControl!$C17 = "", "", INDEX(MemberOrgsData[CFDA], MemberOrgControl!$C17))</f>
        <v/>
      </c>
      <c r="C14" s="6">
        <f>IFERROR(INDEX(AllFilteredCFDAs[All CFDAs], MATCH(0, INDEX(COUNTIF($C$3:C13, AllFilteredCFDAs[All CFDAs]),),0)), "")</f>
        <v>93.667000000000002</v>
      </c>
      <c r="D14" s="6" t="str">
        <f t="array" ref="D14">IFERROR(INDEX(MemberOrgsData[FEDERALPROGRAMNAME], MATCH(1, (SelectMemberOrgs = MemberOrgsData[Auditee Name])*(Table11[[#This Row],[Unique CFDA]] = MemberOrgsData[CFDA]), 0)), "")</f>
        <v>SOCIAL SERVICES BLOCK GRANT</v>
      </c>
      <c r="E14" s="18">
        <f t="array" ref="E14">IFERROR(IF(Table11[[#This Row],[Unique CFDA]]&lt;&gt;"", SUMIFS(MemberOrgsData[AMOUNT], MemberOrgsData[Auditee Name], SelectMemberOrgs, MemberOrgsData[CFDA], Table11[[#This Row],[Unique CFDA]], MemberOrgsData[AUDITYEAR], SelectFiscalYear), ""), "")</f>
        <v>369621</v>
      </c>
      <c r="F14" s="19">
        <f t="array" ref="F14">IFERROR(INDEX(BudgetAppropData[President % Change], MATCH(1, (Table11[[#This Row],[Unique CFDA]] = BudgetAppropData[CFDA])*(SelectBudgetYear = BudgetAppropData[Fiscal Year]), 0)), "")</f>
        <v>-1</v>
      </c>
      <c r="G14" s="18">
        <f>IF(Table11[[#This Row],[Unique CFDA]] = "", "", IFERROR(Table11[[#This Row],[FY 2018 Total]]*Table11[[#This Row],[President % Change]], ""))</f>
        <v>-369621</v>
      </c>
      <c r="H14" s="19">
        <f t="array" ref="H14">IFERROR(INDEX(BudgetAppropData[House % Change], MATCH(1, (Table11[[#This Row],[Unique CFDA]] = BudgetAppropData[CFDA])*(SelectBudgetYear = BudgetAppropData[Fiscal Year]),0)), "")</f>
        <v>3.134796238244514E-3</v>
      </c>
      <c r="I14" s="18">
        <f>IF(Table11[[#This Row],[Unique CFDA]] = "", "", IFERROR(Table11[[#This Row],[FY 2018 Total]]*Table11[[#This Row],[House % Change]], ""))</f>
        <v>1158.6865203761754</v>
      </c>
      <c r="J14" s="6"/>
      <c r="K14" s="18">
        <f>IF(Table11[[#This Row],[Unique CFDA]] = "", "", IFERROR(Table11[[#This Row],[FY 2018 Total]]*Table11[[#This Row],[Senate Budget]], ""))</f>
        <v>0</v>
      </c>
      <c r="L14" s="6">
        <f>IF(Table11[[#This Row],[Unique CFDA]] = "", "", IF(ISNUMBER(Table11[[#This Row],[President $ Change]]), RANK(Table11[[#This Row],[President $ Change]], Table11[President $ Change])+COUNTIF($G14:G14, G14)-1,0))</f>
        <v>9</v>
      </c>
      <c r="N14">
        <v>11</v>
      </c>
      <c r="O14" t="str">
        <f>IFERROR(INDEX(Table11[Unique CFDA], MATCH(N14, Table11[Pres. Sort], 0)), "")</f>
        <v/>
      </c>
      <c r="P14" s="1" t="str">
        <f>IFERROR(INDEX(Table11[Grant Name], MATCH(MemberOrgFinalSort[[#This Row],[CFDA]], Table11[Unique CFDA], 0)), "")</f>
        <v/>
      </c>
      <c r="Q14" s="13" t="str">
        <f>IFERROR(INDEX(Table11[FY 2018 Total], MATCH(MemberOrgFinalSort[[#This Row],[CFDA]], Table11[Unique CFDA], 0)), "")</f>
        <v/>
      </c>
      <c r="R14" s="14" t="str">
        <f>IFERROR(INDEX(Table11[President % Change], MATCH(MemberOrgFinalSort[[#This Row],[CFDA]], Table11[Unique CFDA], 0)), "")</f>
        <v/>
      </c>
      <c r="S14" s="13" t="str">
        <f>IFERROR(INDEX(Table11[President $ Change], MATCH(MemberOrgFinalSort[[#This Row],[CFDA]], Table11[Unique CFDA], 0)), "")</f>
        <v/>
      </c>
      <c r="T14" s="25" t="str">
        <f>IFERROR(INDEX(Table11[House % Change], MATCH(MemberOrgFinalSort[[#This Row],[CFDA]], Table11[Unique CFDA], 0)), "")</f>
        <v/>
      </c>
      <c r="U14" s="25" t="str">
        <f>IFERROR(INDEX(Table11[House $ Change], MATCH(MemberOrgFinalSort[[#This Row],[CFDA]], Table11[Unique CFDA], 0)), "")</f>
        <v/>
      </c>
      <c r="V14" s="13"/>
      <c r="X14" s="6"/>
      <c r="Y14" s="6"/>
      <c r="Z14" s="6"/>
      <c r="AA14" s="6"/>
      <c r="AB14" s="6"/>
    </row>
    <row r="15" spans="1:28" x14ac:dyDescent="0.25">
      <c r="A15" t="str">
        <f>IF(MemberOrgControl!$C18 = "", "", INDEX(MemberOrgsData[CFDA], MemberOrgControl!$C18))</f>
        <v/>
      </c>
      <c r="C15" s="6" t="str">
        <f>IFERROR(INDEX(AllFilteredCFDAs[All CFDAs], MATCH(0, INDEX(COUNTIF($C$3:C14, AllFilteredCFDAs[All CFDAs]),),0)), "")</f>
        <v/>
      </c>
      <c r="D15" s="6" t="str">
        <f t="array" ref="D15">IFERROR(INDEX(MemberOrgsData[FEDERALPROGRAMNAME], MATCH(1, (SelectMemberOrgs = MemberOrgsData[Auditee Name])*(Table11[[#This Row],[Unique CFDA]] = MemberOrgsData[CFDA]), 0)), "")</f>
        <v/>
      </c>
      <c r="E15" s="18" t="str">
        <f t="array" ref="E15">IFERROR(IF(Table11[[#This Row],[Unique CFDA]]&lt;&gt;"", SUMIFS(MemberOrgsData[AMOUNT], MemberOrgsData[Auditee Name], SelectMemberOrgs, MemberOrgsData[CFDA], Table11[[#This Row],[Unique CFDA]], MemberOrgsData[AUDITYEAR], SelectFiscalYear), ""), "")</f>
        <v/>
      </c>
      <c r="F15" s="19" t="str">
        <f t="array" ref="F15">IFERROR(INDEX(BudgetAppropData[President % Change], MATCH(1, (Table11[[#This Row],[Unique CFDA]] = BudgetAppropData[CFDA])*(SelectBudgetYear = BudgetAppropData[Fiscal Year]), 0)), "")</f>
        <v/>
      </c>
      <c r="G15" s="18" t="str">
        <f>IF(Table11[[#This Row],[Unique CFDA]] = "", "", IFERROR(Table11[[#This Row],[FY 2018 Total]]*Table11[[#This Row],[President % Change]], ""))</f>
        <v/>
      </c>
      <c r="H15" s="19" t="str">
        <f t="array" ref="H15">IFERROR(INDEX(BudgetAppropData[House % Change], MATCH(1, (Table11[[#This Row],[Unique CFDA]] = BudgetAppropData[CFDA])*(SelectBudgetYear = BudgetAppropData[Fiscal Year]),0)), "")</f>
        <v/>
      </c>
      <c r="I15" s="18" t="str">
        <f>IF(Table11[[#This Row],[Unique CFDA]] = "", "", IFERROR(Table11[[#This Row],[FY 2018 Total]]*Table11[[#This Row],[House % Change]], ""))</f>
        <v/>
      </c>
      <c r="J15" s="6"/>
      <c r="K15" s="18" t="str">
        <f>IF(Table11[[#This Row],[Unique CFDA]] = "", "", IFERROR(Table11[[#This Row],[FY 2018 Total]]*Table11[[#This Row],[Senate Budget]], ""))</f>
        <v/>
      </c>
      <c r="L15" s="6" t="str">
        <f>IF(Table11[[#This Row],[Unique CFDA]] = "", "", IF(ISNUMBER(Table11[[#This Row],[President $ Change]]), RANK(Table11[[#This Row],[President $ Change]], Table11[President $ Change])+COUNTIF($G15:G15, G15)-1,0))</f>
        <v/>
      </c>
      <c r="N15">
        <v>12</v>
      </c>
      <c r="O15" t="str">
        <f>IFERROR(INDEX(Table11[Unique CFDA], MATCH(N15, Table11[Pres. Sort], 0)), "")</f>
        <v/>
      </c>
      <c r="P15" s="1" t="str">
        <f>IFERROR(INDEX(Table11[Grant Name], MATCH(MemberOrgFinalSort[[#This Row],[CFDA]], Table11[Unique CFDA], 0)), "")</f>
        <v/>
      </c>
      <c r="Q15" s="13" t="str">
        <f>IFERROR(INDEX(Table11[FY 2018 Total], MATCH(MemberOrgFinalSort[[#This Row],[CFDA]], Table11[Unique CFDA], 0)), "")</f>
        <v/>
      </c>
      <c r="R15" s="14" t="str">
        <f>IFERROR(INDEX(Table11[President % Change], MATCH(MemberOrgFinalSort[[#This Row],[CFDA]], Table11[Unique CFDA], 0)), "")</f>
        <v/>
      </c>
      <c r="S15" s="13" t="str">
        <f>IFERROR(INDEX(Table11[President $ Change], MATCH(MemberOrgFinalSort[[#This Row],[CFDA]], Table11[Unique CFDA], 0)), "")</f>
        <v/>
      </c>
      <c r="T15" s="25" t="str">
        <f>IFERROR(INDEX(Table11[House % Change], MATCH(MemberOrgFinalSort[[#This Row],[CFDA]], Table11[Unique CFDA], 0)), "")</f>
        <v/>
      </c>
      <c r="U15" s="25" t="str">
        <f>IFERROR(INDEX(Table11[House $ Change], MATCH(MemberOrgFinalSort[[#This Row],[CFDA]], Table11[Unique CFDA], 0)), "")</f>
        <v/>
      </c>
      <c r="V15" s="13"/>
      <c r="X15" s="6"/>
      <c r="Y15" s="6"/>
      <c r="Z15" s="6"/>
      <c r="AA15" s="6"/>
      <c r="AB15" s="6"/>
    </row>
    <row r="16" spans="1:28" x14ac:dyDescent="0.25">
      <c r="A16" t="str">
        <f>IF(MemberOrgControl!$C19 = "", "", INDEX(MemberOrgsData[CFDA], MemberOrgControl!$C19))</f>
        <v/>
      </c>
      <c r="C16" s="6" t="str">
        <f>IFERROR(INDEX(AllFilteredCFDAs[All CFDAs], MATCH(0, INDEX(COUNTIF($C$3:C15, AllFilteredCFDAs[All CFDAs]),),0)), "")</f>
        <v/>
      </c>
      <c r="D16" s="6" t="str">
        <f t="array" ref="D16">IFERROR(INDEX(MemberOrgsData[FEDERALPROGRAMNAME], MATCH(1, (SelectMemberOrgs = MemberOrgsData[Auditee Name])*(Table11[[#This Row],[Unique CFDA]] = MemberOrgsData[CFDA]), 0)), "")</f>
        <v/>
      </c>
      <c r="E16" s="18" t="str">
        <f t="array" ref="E16">IFERROR(IF(Table11[[#This Row],[Unique CFDA]]&lt;&gt;"", SUMIFS(MemberOrgsData[AMOUNT], MemberOrgsData[Auditee Name], SelectMemberOrgs, MemberOrgsData[CFDA], Table11[[#This Row],[Unique CFDA]], MemberOrgsData[AUDITYEAR], SelectFiscalYear), ""), "")</f>
        <v/>
      </c>
      <c r="F16" s="19" t="str">
        <f t="array" ref="F16">IFERROR(INDEX(BudgetAppropData[President % Change], MATCH(1, (Table11[[#This Row],[Unique CFDA]] = BudgetAppropData[CFDA])*(SelectBudgetYear = BudgetAppropData[Fiscal Year]), 0)), "")</f>
        <v/>
      </c>
      <c r="G16" s="18" t="str">
        <f>IF(Table11[[#This Row],[Unique CFDA]] = "", "", IFERROR(Table11[[#This Row],[FY 2018 Total]]*Table11[[#This Row],[President % Change]], ""))</f>
        <v/>
      </c>
      <c r="H16" s="19" t="str">
        <f t="array" ref="H16">IFERROR(INDEX(BudgetAppropData[House % Change], MATCH(1, (Table11[[#This Row],[Unique CFDA]] = BudgetAppropData[CFDA])*(SelectBudgetYear = BudgetAppropData[Fiscal Year]),0)), "")</f>
        <v/>
      </c>
      <c r="I16" s="18" t="str">
        <f>IF(Table11[[#This Row],[Unique CFDA]] = "", "", IFERROR(Table11[[#This Row],[FY 2018 Total]]*Table11[[#This Row],[House % Change]], ""))</f>
        <v/>
      </c>
      <c r="J16" s="6"/>
      <c r="K16" s="18" t="str">
        <f>IF(Table11[[#This Row],[Unique CFDA]] = "", "", IFERROR(Table11[[#This Row],[FY 2018 Total]]*Table11[[#This Row],[Senate Budget]], ""))</f>
        <v/>
      </c>
      <c r="L16" s="6" t="str">
        <f>IF(Table11[[#This Row],[Unique CFDA]] = "", "", IF(ISNUMBER(Table11[[#This Row],[President $ Change]]), RANK(Table11[[#This Row],[President $ Change]], Table11[President $ Change])+COUNTIF($G16:G16, G16)-1,0))</f>
        <v/>
      </c>
      <c r="N16">
        <v>13</v>
      </c>
      <c r="O16" t="str">
        <f>IFERROR(INDEX(Table11[Unique CFDA], MATCH(N16, Table11[Pres. Sort], 0)), "")</f>
        <v/>
      </c>
      <c r="P16" s="1" t="str">
        <f>IFERROR(INDEX(Table11[Grant Name], MATCH(MemberOrgFinalSort[[#This Row],[CFDA]], Table11[Unique CFDA], 0)), "")</f>
        <v/>
      </c>
      <c r="Q16" s="13" t="str">
        <f>IFERROR(INDEX(Table11[FY 2018 Total], MATCH(MemberOrgFinalSort[[#This Row],[CFDA]], Table11[Unique CFDA], 0)), "")</f>
        <v/>
      </c>
      <c r="R16" s="14" t="str">
        <f>IFERROR(INDEX(Table11[President % Change], MATCH(MemberOrgFinalSort[[#This Row],[CFDA]], Table11[Unique CFDA], 0)), "")</f>
        <v/>
      </c>
      <c r="S16" s="13" t="str">
        <f>IFERROR(INDEX(Table11[President $ Change], MATCH(MemberOrgFinalSort[[#This Row],[CFDA]], Table11[Unique CFDA], 0)), "")</f>
        <v/>
      </c>
      <c r="T16" s="25" t="str">
        <f>IFERROR(INDEX(Table11[House % Change], MATCH(MemberOrgFinalSort[[#This Row],[CFDA]], Table11[Unique CFDA], 0)), "")</f>
        <v/>
      </c>
      <c r="U16" s="25" t="str">
        <f>IFERROR(INDEX(Table11[House $ Change], MATCH(MemberOrgFinalSort[[#This Row],[CFDA]], Table11[Unique CFDA], 0)), "")</f>
        <v/>
      </c>
      <c r="V16" s="13"/>
      <c r="X16" s="6"/>
      <c r="Y16" s="6"/>
      <c r="Z16" s="6"/>
      <c r="AA16" s="6"/>
      <c r="AB16" s="6"/>
    </row>
    <row r="17" spans="1:28" x14ac:dyDescent="0.25">
      <c r="A17" t="str">
        <f>IF(MemberOrgControl!$C20 = "", "", INDEX(MemberOrgsData[CFDA], MemberOrgControl!$C20))</f>
        <v/>
      </c>
      <c r="C17" s="6" t="str">
        <f>IFERROR(INDEX(AllFilteredCFDAs[All CFDAs], MATCH(0, INDEX(COUNTIF($C$3:C16, AllFilteredCFDAs[All CFDAs]),),0)), "")</f>
        <v/>
      </c>
      <c r="D17" s="6" t="str">
        <f t="array" ref="D17">IFERROR(INDEX(MemberOrgsData[FEDERALPROGRAMNAME], MATCH(1, (SelectMemberOrgs = MemberOrgsData[Auditee Name])*(Table11[[#This Row],[Unique CFDA]] = MemberOrgsData[CFDA]), 0)), "")</f>
        <v/>
      </c>
      <c r="E17" s="18" t="str">
        <f t="array" ref="E17">IFERROR(IF(Table11[[#This Row],[Unique CFDA]]&lt;&gt;"", SUMIFS(MemberOrgsData[AMOUNT], MemberOrgsData[Auditee Name], SelectMemberOrgs, MemberOrgsData[CFDA], Table11[[#This Row],[Unique CFDA]], MemberOrgsData[AUDITYEAR], SelectFiscalYear), ""), "")</f>
        <v/>
      </c>
      <c r="F17" s="19" t="str">
        <f t="array" ref="F17">IFERROR(INDEX(BudgetAppropData[President % Change], MATCH(1, (Table11[[#This Row],[Unique CFDA]] = BudgetAppropData[CFDA])*(SelectBudgetYear = BudgetAppropData[Fiscal Year]), 0)), "")</f>
        <v/>
      </c>
      <c r="G17" s="18" t="str">
        <f>IF(Table11[[#This Row],[Unique CFDA]] = "", "", IFERROR(Table11[[#This Row],[FY 2018 Total]]*Table11[[#This Row],[President % Change]], ""))</f>
        <v/>
      </c>
      <c r="H17" s="19" t="str">
        <f t="array" ref="H17">IFERROR(INDEX(BudgetAppropData[House % Change], MATCH(1, (Table11[[#This Row],[Unique CFDA]] = BudgetAppropData[CFDA])*(SelectBudgetYear = BudgetAppropData[Fiscal Year]),0)), "")</f>
        <v/>
      </c>
      <c r="I17" s="18" t="str">
        <f>IF(Table11[[#This Row],[Unique CFDA]] = "", "", IFERROR(Table11[[#This Row],[FY 2018 Total]]*Table11[[#This Row],[House % Change]], ""))</f>
        <v/>
      </c>
      <c r="J17" s="6"/>
      <c r="K17" s="18" t="str">
        <f>IF(Table11[[#This Row],[Unique CFDA]] = "", "", IFERROR(Table11[[#This Row],[FY 2018 Total]]*Table11[[#This Row],[Senate Budget]], ""))</f>
        <v/>
      </c>
      <c r="L17" s="6" t="str">
        <f>IF(Table11[[#This Row],[Unique CFDA]] = "", "", IF(ISNUMBER(Table11[[#This Row],[President $ Change]]), RANK(Table11[[#This Row],[President $ Change]], Table11[President $ Change])+COUNTIF($G17:G17, G17)-1,0))</f>
        <v/>
      </c>
      <c r="N17">
        <v>14</v>
      </c>
      <c r="O17" t="str">
        <f>IFERROR(INDEX(Table11[Unique CFDA], MATCH(N17, Table11[Pres. Sort], 0)), "")</f>
        <v/>
      </c>
      <c r="P17" s="1" t="str">
        <f>IFERROR(INDEX(Table11[Grant Name], MATCH(MemberOrgFinalSort[[#This Row],[CFDA]], Table11[Unique CFDA], 0)), "")</f>
        <v/>
      </c>
      <c r="Q17" s="13" t="str">
        <f>IFERROR(INDEX(Table11[FY 2018 Total], MATCH(MemberOrgFinalSort[[#This Row],[CFDA]], Table11[Unique CFDA], 0)), "")</f>
        <v/>
      </c>
      <c r="R17" s="14" t="str">
        <f>IFERROR(INDEX(Table11[President % Change], MATCH(MemberOrgFinalSort[[#This Row],[CFDA]], Table11[Unique CFDA], 0)), "")</f>
        <v/>
      </c>
      <c r="S17" s="13" t="str">
        <f>IFERROR(INDEX(Table11[President $ Change], MATCH(MemberOrgFinalSort[[#This Row],[CFDA]], Table11[Unique CFDA], 0)), "")</f>
        <v/>
      </c>
      <c r="T17" s="25" t="str">
        <f>IFERROR(INDEX(Table11[House % Change], MATCH(MemberOrgFinalSort[[#This Row],[CFDA]], Table11[Unique CFDA], 0)), "")</f>
        <v/>
      </c>
      <c r="U17" s="25" t="str">
        <f>IFERROR(INDEX(Table11[House $ Change], MATCH(MemberOrgFinalSort[[#This Row],[CFDA]], Table11[Unique CFDA], 0)), "")</f>
        <v/>
      </c>
      <c r="V17" s="13"/>
      <c r="X17" s="6"/>
      <c r="Y17" s="6"/>
      <c r="Z17" s="6"/>
      <c r="AA17" s="6"/>
      <c r="AB17" s="6"/>
    </row>
    <row r="18" spans="1:28" x14ac:dyDescent="0.25">
      <c r="A18">
        <f>IF(MemberOrgControl!$C21 = "", "", INDEX(MemberOrgsData[CFDA], MemberOrgControl!$C21))</f>
        <v>93.043999999999997</v>
      </c>
      <c r="C18" s="6" t="str">
        <f>IFERROR(INDEX(AllFilteredCFDAs[All CFDAs], MATCH(0, INDEX(COUNTIF($C$3:C17, AllFilteredCFDAs[All CFDAs]),),0)), "")</f>
        <v/>
      </c>
      <c r="D18" s="6" t="str">
        <f t="array" ref="D18">IFERROR(INDEX(MemberOrgsData[FEDERALPROGRAMNAME], MATCH(1, (SelectMemberOrgs = MemberOrgsData[Auditee Name])*(Table11[[#This Row],[Unique CFDA]] = MemberOrgsData[CFDA]), 0)), "")</f>
        <v/>
      </c>
      <c r="E18" s="18" t="str">
        <f t="array" ref="E18">IFERROR(IF(Table11[[#This Row],[Unique CFDA]]&lt;&gt;"", SUMIFS(MemberOrgsData[AMOUNT], MemberOrgsData[Auditee Name], SelectMemberOrgs, MemberOrgsData[CFDA], Table11[[#This Row],[Unique CFDA]], MemberOrgsData[AUDITYEAR], SelectFiscalYear), ""), "")</f>
        <v/>
      </c>
      <c r="F18" s="19" t="str">
        <f t="array" ref="F18">IFERROR(INDEX(BudgetAppropData[President % Change], MATCH(1, (Table11[[#This Row],[Unique CFDA]] = BudgetAppropData[CFDA])*(SelectBudgetYear = BudgetAppropData[Fiscal Year]), 0)), "")</f>
        <v/>
      </c>
      <c r="G18" s="18" t="str">
        <f>IF(Table11[[#This Row],[Unique CFDA]] = "", "", IFERROR(Table11[[#This Row],[FY 2018 Total]]*Table11[[#This Row],[President % Change]], ""))</f>
        <v/>
      </c>
      <c r="H18" s="19" t="str">
        <f t="array" ref="H18">IFERROR(INDEX(BudgetAppropData[House % Change], MATCH(1, (Table11[[#This Row],[Unique CFDA]] = BudgetAppropData[CFDA])*(SelectBudgetYear = BudgetAppropData[Fiscal Year]),0)), "")</f>
        <v/>
      </c>
      <c r="I18" s="18" t="str">
        <f>IF(Table11[[#This Row],[Unique CFDA]] = "", "", IFERROR(Table11[[#This Row],[FY 2018 Total]]*Table11[[#This Row],[House % Change]], ""))</f>
        <v/>
      </c>
      <c r="J18" s="6"/>
      <c r="K18" s="18" t="str">
        <f>IF(Table11[[#This Row],[Unique CFDA]] = "", "", IFERROR(Table11[[#This Row],[FY 2018 Total]]*Table11[[#This Row],[Senate Budget]], ""))</f>
        <v/>
      </c>
      <c r="L18" s="6" t="str">
        <f>IF(Table11[[#This Row],[Unique CFDA]] = "", "", IF(ISNUMBER(Table11[[#This Row],[President $ Change]]), RANK(Table11[[#This Row],[President $ Change]], Table11[President $ Change])+COUNTIF($G18:G18, G18)-1,0))</f>
        <v/>
      </c>
      <c r="N18">
        <v>15</v>
      </c>
      <c r="O18" t="str">
        <f>IFERROR(INDEX(Table11[Unique CFDA], MATCH(N18, Table11[Pres. Sort], 0)), "")</f>
        <v/>
      </c>
      <c r="P18" s="1" t="str">
        <f>IFERROR(INDEX(Table11[Grant Name], MATCH(MemberOrgFinalSort[[#This Row],[CFDA]], Table11[Unique CFDA], 0)), "")</f>
        <v/>
      </c>
      <c r="Q18" s="13" t="str">
        <f>IFERROR(INDEX(Table11[FY 2018 Total], MATCH(MemberOrgFinalSort[[#This Row],[CFDA]], Table11[Unique CFDA], 0)), "")</f>
        <v/>
      </c>
      <c r="R18" s="14" t="str">
        <f>IFERROR(INDEX(Table11[President % Change], MATCH(MemberOrgFinalSort[[#This Row],[CFDA]], Table11[Unique CFDA], 0)), "")</f>
        <v/>
      </c>
      <c r="S18" s="13" t="str">
        <f>IFERROR(INDEX(Table11[President $ Change], MATCH(MemberOrgFinalSort[[#This Row],[CFDA]], Table11[Unique CFDA], 0)), "")</f>
        <v/>
      </c>
      <c r="T18" s="25" t="str">
        <f>IFERROR(INDEX(Table11[House % Change], MATCH(MemberOrgFinalSort[[#This Row],[CFDA]], Table11[Unique CFDA], 0)), "")</f>
        <v/>
      </c>
      <c r="U18" s="25" t="str">
        <f>IFERROR(INDEX(Table11[House $ Change], MATCH(MemberOrgFinalSort[[#This Row],[CFDA]], Table11[Unique CFDA], 0)), "")</f>
        <v/>
      </c>
      <c r="V18" s="13"/>
      <c r="X18" s="6"/>
      <c r="Y18" s="6"/>
      <c r="Z18" s="6"/>
      <c r="AA18" s="6"/>
      <c r="AB18" s="6"/>
    </row>
    <row r="19" spans="1:28" x14ac:dyDescent="0.25">
      <c r="A19">
        <f>IF(MemberOrgControl!$C22 = "", "", INDEX(MemberOrgsData[CFDA], MemberOrgControl!$C22))</f>
        <v>93.043999999999997</v>
      </c>
      <c r="C19" s="6" t="str">
        <f>IFERROR(INDEX(AllFilteredCFDAs[All CFDAs], MATCH(0, INDEX(COUNTIF($C$3:C18, AllFilteredCFDAs[All CFDAs]),),0)), "")</f>
        <v/>
      </c>
      <c r="D19" s="6" t="str">
        <f t="array" ref="D19">IFERROR(INDEX(MemberOrgsData[FEDERALPROGRAMNAME], MATCH(1, (SelectMemberOrgs = MemberOrgsData[Auditee Name])*(Table11[[#This Row],[Unique CFDA]] = MemberOrgsData[CFDA]), 0)), "")</f>
        <v/>
      </c>
      <c r="E19" s="18" t="str">
        <f t="array" ref="E19">IFERROR(IF(Table11[[#This Row],[Unique CFDA]]&lt;&gt;"", SUMIFS(MemberOrgsData[AMOUNT], MemberOrgsData[Auditee Name], SelectMemberOrgs, MemberOrgsData[CFDA], Table11[[#This Row],[Unique CFDA]], MemberOrgsData[AUDITYEAR], SelectFiscalYear), ""), "")</f>
        <v/>
      </c>
      <c r="F19" s="19" t="str">
        <f t="array" ref="F19">IFERROR(INDEX(BudgetAppropData[President % Change], MATCH(1, (Table11[[#This Row],[Unique CFDA]] = BudgetAppropData[CFDA])*(SelectBudgetYear = BudgetAppropData[Fiscal Year]), 0)), "")</f>
        <v/>
      </c>
      <c r="G19" s="18" t="str">
        <f>IF(Table11[[#This Row],[Unique CFDA]] = "", "", IFERROR(Table11[[#This Row],[FY 2018 Total]]*Table11[[#This Row],[President % Change]], ""))</f>
        <v/>
      </c>
      <c r="H19" s="19" t="str">
        <f t="array" ref="H19">IFERROR(INDEX(BudgetAppropData[House % Change], MATCH(1, (Table11[[#This Row],[Unique CFDA]] = BudgetAppropData[CFDA])*(SelectBudgetYear = BudgetAppropData[Fiscal Year]),0)), "")</f>
        <v/>
      </c>
      <c r="I19" s="18" t="str">
        <f>IF(Table11[[#This Row],[Unique CFDA]] = "", "", IFERROR(Table11[[#This Row],[FY 2018 Total]]*Table11[[#This Row],[House % Change]], ""))</f>
        <v/>
      </c>
      <c r="J19" s="6"/>
      <c r="K19" s="18" t="str">
        <f>IF(Table11[[#This Row],[Unique CFDA]] = "", "", IFERROR(Table11[[#This Row],[FY 2018 Total]]*Table11[[#This Row],[Senate Budget]], ""))</f>
        <v/>
      </c>
      <c r="L19" s="6" t="str">
        <f>IF(Table11[[#This Row],[Unique CFDA]] = "", "", IF(ISNUMBER(Table11[[#This Row],[President $ Change]]), RANK(Table11[[#This Row],[President $ Change]], Table11[President $ Change])+COUNTIF($G19:G19, G19)-1,0))</f>
        <v/>
      </c>
      <c r="N19">
        <v>16</v>
      </c>
      <c r="O19" t="str">
        <f>IFERROR(INDEX(Table11[Unique CFDA], MATCH(N19, Table11[Pres. Sort], 0)), "")</f>
        <v/>
      </c>
      <c r="P19" s="1" t="str">
        <f>IFERROR(INDEX(Table11[Grant Name], MATCH(MemberOrgFinalSort[[#This Row],[CFDA]], Table11[Unique CFDA], 0)), "")</f>
        <v/>
      </c>
      <c r="Q19" s="13" t="str">
        <f>IFERROR(INDEX(Table11[FY 2018 Total], MATCH(MemberOrgFinalSort[[#This Row],[CFDA]], Table11[Unique CFDA], 0)), "")</f>
        <v/>
      </c>
      <c r="R19" s="14" t="str">
        <f>IFERROR(INDEX(Table11[President % Change], MATCH(MemberOrgFinalSort[[#This Row],[CFDA]], Table11[Unique CFDA], 0)), "")</f>
        <v/>
      </c>
      <c r="S19" s="13" t="str">
        <f>IFERROR(INDEX(Table11[President $ Change], MATCH(MemberOrgFinalSort[[#This Row],[CFDA]], Table11[Unique CFDA], 0)), "")</f>
        <v/>
      </c>
      <c r="T19" s="25" t="str">
        <f>IFERROR(INDEX(Table11[House % Change], MATCH(MemberOrgFinalSort[[#This Row],[CFDA]], Table11[Unique CFDA], 0)), "")</f>
        <v/>
      </c>
      <c r="U19" s="25" t="str">
        <f>IFERROR(INDEX(Table11[House $ Change], MATCH(MemberOrgFinalSort[[#This Row],[CFDA]], Table11[Unique CFDA], 0)), "")</f>
        <v/>
      </c>
      <c r="V19" s="13"/>
      <c r="X19" s="6"/>
      <c r="Y19" s="6"/>
      <c r="Z19" s="6"/>
      <c r="AA19" s="6"/>
      <c r="AB19" s="6"/>
    </row>
    <row r="20" spans="1:28" x14ac:dyDescent="0.25">
      <c r="A20">
        <f>IF(MemberOrgControl!$C23 = "", "", INDEX(MemberOrgsData[CFDA], MemberOrgControl!$C23))</f>
        <v>93.043999999999997</v>
      </c>
      <c r="C20" s="6" t="str">
        <f>IFERROR(INDEX(AllFilteredCFDAs[All CFDAs], MATCH(0, INDEX(COUNTIF($C$3:C19, AllFilteredCFDAs[All CFDAs]),),0)), "")</f>
        <v/>
      </c>
      <c r="D20" s="6" t="str">
        <f t="array" ref="D20">IFERROR(INDEX(MemberOrgsData[FEDERALPROGRAMNAME], MATCH(1, (SelectMemberOrgs = MemberOrgsData[Auditee Name])*(Table11[[#This Row],[Unique CFDA]] = MemberOrgsData[CFDA]), 0)), "")</f>
        <v/>
      </c>
      <c r="E20" s="18" t="str">
        <f t="array" ref="E20">IFERROR(IF(Table11[[#This Row],[Unique CFDA]]&lt;&gt;"", SUMIFS(MemberOrgsData[AMOUNT], MemberOrgsData[Auditee Name], SelectMemberOrgs, MemberOrgsData[CFDA], Table11[[#This Row],[Unique CFDA]], MemberOrgsData[AUDITYEAR], SelectFiscalYear), ""), "")</f>
        <v/>
      </c>
      <c r="F20" s="19" t="str">
        <f t="array" ref="F20">IFERROR(INDEX(BudgetAppropData[President % Change], MATCH(1, (Table11[[#This Row],[Unique CFDA]] = BudgetAppropData[CFDA])*(SelectBudgetYear = BudgetAppropData[Fiscal Year]), 0)), "")</f>
        <v/>
      </c>
      <c r="G20" s="18" t="str">
        <f>IF(Table11[[#This Row],[Unique CFDA]] = "", "", IFERROR(Table11[[#This Row],[FY 2018 Total]]*Table11[[#This Row],[President % Change]], ""))</f>
        <v/>
      </c>
      <c r="H20" s="19" t="str">
        <f t="array" ref="H20">IFERROR(INDEX(BudgetAppropData[House % Change], MATCH(1, (Table11[[#This Row],[Unique CFDA]] = BudgetAppropData[CFDA])*(SelectBudgetYear = BudgetAppropData[Fiscal Year]),0)), "")</f>
        <v/>
      </c>
      <c r="I20" s="18" t="str">
        <f>IF(Table11[[#This Row],[Unique CFDA]] = "", "", IFERROR(Table11[[#This Row],[FY 2018 Total]]*Table11[[#This Row],[House % Change]], ""))</f>
        <v/>
      </c>
      <c r="J20" s="6"/>
      <c r="K20" s="18" t="str">
        <f>IF(Table11[[#This Row],[Unique CFDA]] = "", "", IFERROR(Table11[[#This Row],[FY 2018 Total]]*Table11[[#This Row],[Senate Budget]], ""))</f>
        <v/>
      </c>
      <c r="L20" s="6" t="str">
        <f>IF(Table11[[#This Row],[Unique CFDA]] = "", "", IF(ISNUMBER(Table11[[#This Row],[President $ Change]]), RANK(Table11[[#This Row],[President $ Change]], Table11[President $ Change])+COUNTIF($G20:G20, G20)-1,0))</f>
        <v/>
      </c>
      <c r="N20">
        <v>17</v>
      </c>
      <c r="O20" t="str">
        <f>IFERROR(INDEX(Table11[Unique CFDA], MATCH(N20, Table11[Pres. Sort], 0)), "")</f>
        <v/>
      </c>
      <c r="P20" s="1" t="str">
        <f>IFERROR(INDEX(Table11[Grant Name], MATCH(MemberOrgFinalSort[[#This Row],[CFDA]], Table11[Unique CFDA], 0)), "")</f>
        <v/>
      </c>
      <c r="Q20" s="13" t="str">
        <f>IFERROR(INDEX(Table11[FY 2018 Total], MATCH(MemberOrgFinalSort[[#This Row],[CFDA]], Table11[Unique CFDA], 0)), "")</f>
        <v/>
      </c>
      <c r="R20" s="14" t="str">
        <f>IFERROR(INDEX(Table11[President % Change], MATCH(MemberOrgFinalSort[[#This Row],[CFDA]], Table11[Unique CFDA], 0)), "")</f>
        <v/>
      </c>
      <c r="S20" s="13" t="str">
        <f>IFERROR(INDEX(Table11[President $ Change], MATCH(MemberOrgFinalSort[[#This Row],[CFDA]], Table11[Unique CFDA], 0)), "")</f>
        <v/>
      </c>
      <c r="T20" s="25" t="str">
        <f>IFERROR(INDEX(Table11[House % Change], MATCH(MemberOrgFinalSort[[#This Row],[CFDA]], Table11[Unique CFDA], 0)), "")</f>
        <v/>
      </c>
      <c r="U20" s="25" t="str">
        <f>IFERROR(INDEX(Table11[House $ Change], MATCH(MemberOrgFinalSort[[#This Row],[CFDA]], Table11[Unique CFDA], 0)), "")</f>
        <v/>
      </c>
      <c r="V20" s="13"/>
      <c r="X20" s="6"/>
      <c r="Y20" s="6"/>
      <c r="Z20" s="6"/>
      <c r="AA20" s="6"/>
      <c r="AB20" s="6"/>
    </row>
    <row r="21" spans="1:28" x14ac:dyDescent="0.25">
      <c r="A21">
        <f>IF(MemberOrgControl!$C24 = "", "", INDEX(MemberOrgsData[CFDA], MemberOrgControl!$C24))</f>
        <v>93.045000000000002</v>
      </c>
      <c r="C21" s="6" t="str">
        <f>IFERROR(INDEX(AllFilteredCFDAs[All CFDAs], MATCH(0, INDEX(COUNTIF($C$3:C20, AllFilteredCFDAs[All CFDAs]),),0)), "")</f>
        <v/>
      </c>
      <c r="D21" s="6" t="str">
        <f t="array" ref="D21">IFERROR(INDEX(MemberOrgsData[FEDERALPROGRAMNAME], MATCH(1, (SelectMemberOrgs = MemberOrgsData[Auditee Name])*(Table11[[#This Row],[Unique CFDA]] = MemberOrgsData[CFDA]), 0)), "")</f>
        <v/>
      </c>
      <c r="E21" s="18" t="str">
        <f t="array" ref="E21">IFERROR(IF(Table11[[#This Row],[Unique CFDA]]&lt;&gt;"", SUMIFS(MemberOrgsData[AMOUNT], MemberOrgsData[Auditee Name], SelectMemberOrgs, MemberOrgsData[CFDA], Table11[[#This Row],[Unique CFDA]], MemberOrgsData[AUDITYEAR], SelectFiscalYear), ""), "")</f>
        <v/>
      </c>
      <c r="F21" s="19" t="str">
        <f t="array" ref="F21">IFERROR(INDEX(BudgetAppropData[President % Change], MATCH(1, (Table11[[#This Row],[Unique CFDA]] = BudgetAppropData[CFDA])*(SelectBudgetYear = BudgetAppropData[Fiscal Year]), 0)), "")</f>
        <v/>
      </c>
      <c r="G21" s="18" t="str">
        <f>IF(Table11[[#This Row],[Unique CFDA]] = "", "", IFERROR(Table11[[#This Row],[FY 2018 Total]]*Table11[[#This Row],[President % Change]], ""))</f>
        <v/>
      </c>
      <c r="H21" s="19" t="str">
        <f t="array" ref="H21">IFERROR(INDEX(BudgetAppropData[House % Change], MATCH(1, (Table11[[#This Row],[Unique CFDA]] = BudgetAppropData[CFDA])*(SelectBudgetYear = BudgetAppropData[Fiscal Year]),0)), "")</f>
        <v/>
      </c>
      <c r="I21" s="18" t="str">
        <f>IF(Table11[[#This Row],[Unique CFDA]] = "", "", IFERROR(Table11[[#This Row],[FY 2018 Total]]*Table11[[#This Row],[House % Change]], ""))</f>
        <v/>
      </c>
      <c r="J21" s="6"/>
      <c r="K21" s="18" t="str">
        <f>IF(Table11[[#This Row],[Unique CFDA]] = "", "", IFERROR(Table11[[#This Row],[FY 2018 Total]]*Table11[[#This Row],[Senate Budget]], ""))</f>
        <v/>
      </c>
      <c r="L21" s="6" t="str">
        <f>IF(Table11[[#This Row],[Unique CFDA]] = "", "", IF(ISNUMBER(Table11[[#This Row],[President $ Change]]), RANK(Table11[[#This Row],[President $ Change]], Table11[President $ Change])+COUNTIF($G21:G21, G21)-1,0))</f>
        <v/>
      </c>
      <c r="N21">
        <v>18</v>
      </c>
      <c r="O21" t="str">
        <f>IFERROR(INDEX(Table11[Unique CFDA], MATCH(N21, Table11[Pres. Sort], 0)), "")</f>
        <v/>
      </c>
      <c r="P21" s="1" t="str">
        <f>IFERROR(INDEX(Table11[Grant Name], MATCH(MemberOrgFinalSort[[#This Row],[CFDA]], Table11[Unique CFDA], 0)), "")</f>
        <v/>
      </c>
      <c r="Q21" s="13" t="str">
        <f>IFERROR(INDEX(Table11[FY 2018 Total], MATCH(MemberOrgFinalSort[[#This Row],[CFDA]], Table11[Unique CFDA], 0)), "")</f>
        <v/>
      </c>
      <c r="R21" s="14" t="str">
        <f>IFERROR(INDEX(Table11[President % Change], MATCH(MemberOrgFinalSort[[#This Row],[CFDA]], Table11[Unique CFDA], 0)), "")</f>
        <v/>
      </c>
      <c r="S21" s="13" t="str">
        <f>IFERROR(INDEX(Table11[President $ Change], MATCH(MemberOrgFinalSort[[#This Row],[CFDA]], Table11[Unique CFDA], 0)), "")</f>
        <v/>
      </c>
      <c r="T21" s="25" t="str">
        <f>IFERROR(INDEX(Table11[House % Change], MATCH(MemberOrgFinalSort[[#This Row],[CFDA]], Table11[Unique CFDA], 0)), "")</f>
        <v/>
      </c>
      <c r="U21" s="25" t="str">
        <f>IFERROR(INDEX(Table11[House $ Change], MATCH(MemberOrgFinalSort[[#This Row],[CFDA]], Table11[Unique CFDA], 0)), "")</f>
        <v/>
      </c>
      <c r="V21" s="13"/>
      <c r="X21" s="6"/>
      <c r="Y21" s="6"/>
      <c r="Z21" s="6"/>
      <c r="AA21" s="6"/>
      <c r="AB21" s="6"/>
    </row>
    <row r="22" spans="1:28" x14ac:dyDescent="0.25">
      <c r="A22">
        <f>IF(MemberOrgControl!$C25 = "", "", INDEX(MemberOrgsData[CFDA], MemberOrgControl!$C25))</f>
        <v>93.045000000000002</v>
      </c>
      <c r="C22" s="6" t="str">
        <f>IFERROR(INDEX(AllFilteredCFDAs[All CFDAs], MATCH(0, INDEX(COUNTIF($C$3:C21, AllFilteredCFDAs[All CFDAs]),),0)), "")</f>
        <v/>
      </c>
      <c r="D22" s="6" t="str">
        <f t="array" ref="D22">IFERROR(INDEX(MemberOrgsData[FEDERALPROGRAMNAME], MATCH(1, (SelectMemberOrgs = MemberOrgsData[Auditee Name])*(Table11[[#This Row],[Unique CFDA]] = MemberOrgsData[CFDA]), 0)), "")</f>
        <v/>
      </c>
      <c r="E22" s="18" t="str">
        <f t="array" ref="E22">IFERROR(IF(Table11[[#This Row],[Unique CFDA]]&lt;&gt;"", SUMIFS(MemberOrgsData[AMOUNT], MemberOrgsData[Auditee Name], SelectMemberOrgs, MemberOrgsData[CFDA], Table11[[#This Row],[Unique CFDA]], MemberOrgsData[AUDITYEAR], SelectFiscalYear), ""), "")</f>
        <v/>
      </c>
      <c r="F22" s="19" t="str">
        <f t="array" ref="F22">IFERROR(INDEX(BudgetAppropData[President % Change], MATCH(1, (Table11[[#This Row],[Unique CFDA]] = BudgetAppropData[CFDA])*(SelectBudgetYear = BudgetAppropData[Fiscal Year]), 0)), "")</f>
        <v/>
      </c>
      <c r="G22" s="18" t="str">
        <f>IF(Table11[[#This Row],[Unique CFDA]] = "", "", IFERROR(Table11[[#This Row],[FY 2018 Total]]*Table11[[#This Row],[President % Change]], ""))</f>
        <v/>
      </c>
      <c r="H22" s="19" t="str">
        <f t="array" ref="H22">IFERROR(INDEX(BudgetAppropData[House % Change], MATCH(1, (Table11[[#This Row],[Unique CFDA]] = BudgetAppropData[CFDA])*(SelectBudgetYear = BudgetAppropData[Fiscal Year]),0)), "")</f>
        <v/>
      </c>
      <c r="I22" s="18" t="str">
        <f>IF(Table11[[#This Row],[Unique CFDA]] = "", "", IFERROR(Table11[[#This Row],[FY 2018 Total]]*Table11[[#This Row],[House % Change]], ""))</f>
        <v/>
      </c>
      <c r="J22" s="6"/>
      <c r="K22" s="18" t="str">
        <f>IF(Table11[[#This Row],[Unique CFDA]] = "", "", IFERROR(Table11[[#This Row],[FY 2018 Total]]*Table11[[#This Row],[Senate Budget]], ""))</f>
        <v/>
      </c>
      <c r="L22" s="6" t="str">
        <f>IF(Table11[[#This Row],[Unique CFDA]] = "", "", IF(ISNUMBER(Table11[[#This Row],[President $ Change]]), RANK(Table11[[#This Row],[President $ Change]], Table11[President $ Change])+COUNTIF($G22:G22, G22)-1,0))</f>
        <v/>
      </c>
      <c r="N22">
        <v>19</v>
      </c>
      <c r="O22" t="str">
        <f>IFERROR(INDEX(Table11[Unique CFDA], MATCH(N22, Table11[Pres. Sort], 0)), "")</f>
        <v/>
      </c>
      <c r="P22" s="1" t="str">
        <f>IFERROR(INDEX(Table11[Grant Name], MATCH(MemberOrgFinalSort[[#This Row],[CFDA]], Table11[Unique CFDA], 0)), "")</f>
        <v/>
      </c>
      <c r="Q22" s="13" t="str">
        <f>IFERROR(INDEX(Table11[FY 2018 Total], MATCH(MemberOrgFinalSort[[#This Row],[CFDA]], Table11[Unique CFDA], 0)), "")</f>
        <v/>
      </c>
      <c r="R22" s="14" t="str">
        <f>IFERROR(INDEX(Table11[President % Change], MATCH(MemberOrgFinalSort[[#This Row],[CFDA]], Table11[Unique CFDA], 0)), "")</f>
        <v/>
      </c>
      <c r="S22" s="13" t="str">
        <f>IFERROR(INDEX(Table11[President $ Change], MATCH(MemberOrgFinalSort[[#This Row],[CFDA]], Table11[Unique CFDA], 0)), "")</f>
        <v/>
      </c>
      <c r="T22" s="25" t="str">
        <f>IFERROR(INDEX(Table11[House % Change], MATCH(MemberOrgFinalSort[[#This Row],[CFDA]], Table11[Unique CFDA], 0)), "")</f>
        <v/>
      </c>
      <c r="U22" s="25" t="str">
        <f>IFERROR(INDEX(Table11[House $ Change], MATCH(MemberOrgFinalSort[[#This Row],[CFDA]], Table11[Unique CFDA], 0)), "")</f>
        <v/>
      </c>
      <c r="V22" s="13"/>
      <c r="X22" s="6"/>
      <c r="Y22" s="6"/>
      <c r="Z22" s="6"/>
      <c r="AA22" s="6"/>
      <c r="AB22" s="6"/>
    </row>
    <row r="23" spans="1:28" x14ac:dyDescent="0.25">
      <c r="A23">
        <f>IF(MemberOrgControl!$C26 = "", "", INDEX(MemberOrgsData[CFDA], MemberOrgControl!$C26))</f>
        <v>93.045000000000002</v>
      </c>
      <c r="C23" s="6" t="str">
        <f>IFERROR(INDEX(AllFilteredCFDAs[All CFDAs], MATCH(0, INDEX(COUNTIF($C$3:C22, AllFilteredCFDAs[All CFDAs]),),0)), "")</f>
        <v/>
      </c>
      <c r="D23" s="6" t="str">
        <f t="array" ref="D23">IFERROR(INDEX(MemberOrgsData[FEDERALPROGRAMNAME], MATCH(1, (SelectMemberOrgs = MemberOrgsData[Auditee Name])*(Table11[[#This Row],[Unique CFDA]] = MemberOrgsData[CFDA]), 0)), "")</f>
        <v/>
      </c>
      <c r="E23" s="18" t="str">
        <f t="array" ref="E23">IFERROR(IF(Table11[[#This Row],[Unique CFDA]]&lt;&gt;"", SUMIFS(MemberOrgsData[AMOUNT], MemberOrgsData[Auditee Name], SelectMemberOrgs, MemberOrgsData[CFDA], Table11[[#This Row],[Unique CFDA]], MemberOrgsData[AUDITYEAR], SelectFiscalYear), ""), "")</f>
        <v/>
      </c>
      <c r="F23" s="19" t="str">
        <f t="array" ref="F23">IFERROR(INDEX(BudgetAppropData[President % Change], MATCH(1, (Table11[[#This Row],[Unique CFDA]] = BudgetAppropData[CFDA])*(SelectBudgetYear = BudgetAppropData[Fiscal Year]), 0)), "")</f>
        <v/>
      </c>
      <c r="G23" s="18" t="str">
        <f>IF(Table11[[#This Row],[Unique CFDA]] = "", "", IFERROR(Table11[[#This Row],[FY 2018 Total]]*Table11[[#This Row],[President % Change]], ""))</f>
        <v/>
      </c>
      <c r="H23" s="19" t="str">
        <f t="array" ref="H23">IFERROR(INDEX(BudgetAppropData[House % Change], MATCH(1, (Table11[[#This Row],[Unique CFDA]] = BudgetAppropData[CFDA])*(SelectBudgetYear = BudgetAppropData[Fiscal Year]),0)), "")</f>
        <v/>
      </c>
      <c r="I23" s="18" t="str">
        <f>IF(Table11[[#This Row],[Unique CFDA]] = "", "", IFERROR(Table11[[#This Row],[FY 2018 Total]]*Table11[[#This Row],[House % Change]], ""))</f>
        <v/>
      </c>
      <c r="J23" s="6"/>
      <c r="K23" s="18" t="str">
        <f>IF(Table11[[#This Row],[Unique CFDA]] = "", "", IFERROR(Table11[[#This Row],[FY 2018 Total]]*Table11[[#This Row],[Senate Budget]], ""))</f>
        <v/>
      </c>
      <c r="L23" s="6" t="str">
        <f>IF(Table11[[#This Row],[Unique CFDA]] = "", "", IF(ISNUMBER(Table11[[#This Row],[President $ Change]]), RANK(Table11[[#This Row],[President $ Change]], Table11[President $ Change])+COUNTIF($G23:G23, G23)-1,0))</f>
        <v/>
      </c>
      <c r="N23">
        <v>20</v>
      </c>
      <c r="O23" t="str">
        <f>IFERROR(INDEX(Table11[Unique CFDA], MATCH(N23, Table11[Pres. Sort], 0)), "")</f>
        <v/>
      </c>
      <c r="P23" s="1" t="str">
        <f>IFERROR(INDEX(Table11[Grant Name], MATCH(MemberOrgFinalSort[[#This Row],[CFDA]], Table11[Unique CFDA], 0)), "")</f>
        <v/>
      </c>
      <c r="Q23" s="13" t="str">
        <f>IFERROR(INDEX(Table11[FY 2018 Total], MATCH(MemberOrgFinalSort[[#This Row],[CFDA]], Table11[Unique CFDA], 0)), "")</f>
        <v/>
      </c>
      <c r="R23" s="14" t="str">
        <f>IFERROR(INDEX(Table11[President % Change], MATCH(MemberOrgFinalSort[[#This Row],[CFDA]], Table11[Unique CFDA], 0)), "")</f>
        <v/>
      </c>
      <c r="S23" s="13" t="str">
        <f>IFERROR(INDEX(Table11[President $ Change], MATCH(MemberOrgFinalSort[[#This Row],[CFDA]], Table11[Unique CFDA], 0)), "")</f>
        <v/>
      </c>
      <c r="T23" s="25" t="str">
        <f>IFERROR(INDEX(Table11[House % Change], MATCH(MemberOrgFinalSort[[#This Row],[CFDA]], Table11[Unique CFDA], 0)), "")</f>
        <v/>
      </c>
      <c r="U23" s="25" t="str">
        <f>IFERROR(INDEX(Table11[House $ Change], MATCH(MemberOrgFinalSort[[#This Row],[CFDA]], Table11[Unique CFDA], 0)), "")</f>
        <v/>
      </c>
      <c r="V23" s="13"/>
      <c r="X23" s="6"/>
      <c r="Y23" s="6"/>
      <c r="Z23" s="6"/>
      <c r="AA23" s="6"/>
      <c r="AB23" s="6"/>
    </row>
    <row r="24" spans="1:28" x14ac:dyDescent="0.25">
      <c r="A24">
        <f>IF(MemberOrgControl!$C27 = "", "", INDEX(MemberOrgsData[CFDA], MemberOrgControl!$C27))</f>
        <v>93.052999999999997</v>
      </c>
      <c r="C24" s="6" t="str">
        <f>IFERROR(INDEX(AllFilteredCFDAs[All CFDAs], MATCH(0, INDEX(COUNTIF($C$3:C23, AllFilteredCFDAs[All CFDAs]),),0)), "")</f>
        <v/>
      </c>
      <c r="D24" s="6" t="str">
        <f t="array" ref="D24">IFERROR(INDEX(MemberOrgsData[FEDERALPROGRAMNAME], MATCH(1, (SelectMemberOrgs = MemberOrgsData[Auditee Name])*(Table11[[#This Row],[Unique CFDA]] = MemberOrgsData[CFDA]), 0)), "")</f>
        <v/>
      </c>
      <c r="E24" s="18" t="str">
        <f t="array" ref="E24">IFERROR(IF(Table11[[#This Row],[Unique CFDA]]&lt;&gt;"", SUMIFS(MemberOrgsData[AMOUNT], MemberOrgsData[Auditee Name], SelectMemberOrgs, MemberOrgsData[CFDA], Table11[[#This Row],[Unique CFDA]], MemberOrgsData[AUDITYEAR], SelectFiscalYear), ""), "")</f>
        <v/>
      </c>
      <c r="F24" s="19" t="str">
        <f t="array" ref="F24">IFERROR(INDEX(BudgetAppropData[President % Change], MATCH(1, (Table11[[#This Row],[Unique CFDA]] = BudgetAppropData[CFDA])*(SelectBudgetYear = BudgetAppropData[Fiscal Year]), 0)), "")</f>
        <v/>
      </c>
      <c r="G24" s="18" t="str">
        <f>IF(Table11[[#This Row],[Unique CFDA]] = "", "", IFERROR(Table11[[#This Row],[FY 2018 Total]]*Table11[[#This Row],[President % Change]], ""))</f>
        <v/>
      </c>
      <c r="H24" s="19" t="str">
        <f t="array" ref="H24">IFERROR(INDEX(BudgetAppropData[House % Change], MATCH(1, (Table11[[#This Row],[Unique CFDA]] = BudgetAppropData[CFDA])*(SelectBudgetYear = BudgetAppropData[Fiscal Year]),0)), "")</f>
        <v/>
      </c>
      <c r="I24" s="18" t="str">
        <f>IF(Table11[[#This Row],[Unique CFDA]] = "", "", IFERROR(Table11[[#This Row],[FY 2018 Total]]*Table11[[#This Row],[House % Change]], ""))</f>
        <v/>
      </c>
      <c r="J24" s="6"/>
      <c r="K24" s="18" t="str">
        <f>IF(Table11[[#This Row],[Unique CFDA]] = "", "", IFERROR(Table11[[#This Row],[FY 2018 Total]]*Table11[[#This Row],[Senate Budget]], ""))</f>
        <v/>
      </c>
      <c r="L24" s="6" t="str">
        <f>IF(Table11[[#This Row],[Unique CFDA]] = "", "", IF(ISNUMBER(Table11[[#This Row],[President $ Change]]), RANK(Table11[[#This Row],[President $ Change]], Table11[President $ Change])+COUNTIF($G24:G24, G24)-1,0))</f>
        <v/>
      </c>
      <c r="N24">
        <v>21</v>
      </c>
      <c r="O24" t="str">
        <f>IFERROR(INDEX(Table11[Unique CFDA], MATCH(N24, Table11[Pres. Sort], 0)), "")</f>
        <v/>
      </c>
      <c r="P24" s="1" t="str">
        <f>IFERROR(INDEX(Table11[Grant Name], MATCH(MemberOrgFinalSort[[#This Row],[CFDA]], Table11[Unique CFDA], 0)), "")</f>
        <v/>
      </c>
      <c r="Q24" s="13" t="str">
        <f>IFERROR(INDEX(Table11[FY 2018 Total], MATCH(MemberOrgFinalSort[[#This Row],[CFDA]], Table11[Unique CFDA], 0)), "")</f>
        <v/>
      </c>
      <c r="R24" s="14" t="str">
        <f>IFERROR(INDEX(Table11[President % Change], MATCH(MemberOrgFinalSort[[#This Row],[CFDA]], Table11[Unique CFDA], 0)), "")</f>
        <v/>
      </c>
      <c r="S24" s="13" t="str">
        <f>IFERROR(INDEX(Table11[President $ Change], MATCH(MemberOrgFinalSort[[#This Row],[CFDA]], Table11[Unique CFDA], 0)), "")</f>
        <v/>
      </c>
      <c r="T24" s="25" t="str">
        <f>IFERROR(INDEX(Table11[House % Change], MATCH(MemberOrgFinalSort[[#This Row],[CFDA]], Table11[Unique CFDA], 0)), "")</f>
        <v/>
      </c>
      <c r="U24" s="25" t="str">
        <f>IFERROR(INDEX(Table11[House $ Change], MATCH(MemberOrgFinalSort[[#This Row],[CFDA]], Table11[Unique CFDA], 0)), "")</f>
        <v/>
      </c>
      <c r="V24" s="13"/>
      <c r="X24" s="6"/>
      <c r="Y24" s="6"/>
      <c r="Z24" s="6"/>
      <c r="AA24" s="6"/>
      <c r="AB24" s="6"/>
    </row>
    <row r="25" spans="1:28" x14ac:dyDescent="0.25">
      <c r="A25">
        <f>IF(MemberOrgControl!$C28 = "", "", INDEX(MemberOrgsData[CFDA], MemberOrgControl!$C28))</f>
        <v>93.052999999999997</v>
      </c>
      <c r="C25" s="6" t="str">
        <f>IFERROR(INDEX(AllFilteredCFDAs[All CFDAs], MATCH(0, INDEX(COUNTIF($C$3:C24, AllFilteredCFDAs[All CFDAs]),),0)), "")</f>
        <v/>
      </c>
      <c r="D25" s="6" t="str">
        <f t="array" ref="D25">IFERROR(INDEX(MemberOrgsData[FEDERALPROGRAMNAME], MATCH(1, (SelectMemberOrgs = MemberOrgsData[Auditee Name])*(Table11[[#This Row],[Unique CFDA]] = MemberOrgsData[CFDA]), 0)), "")</f>
        <v/>
      </c>
      <c r="E25" s="18" t="str">
        <f t="array" ref="E25">IFERROR(IF(Table11[[#This Row],[Unique CFDA]]&lt;&gt;"", SUMIFS(MemberOrgsData[AMOUNT], MemberOrgsData[Auditee Name], SelectMemberOrgs, MemberOrgsData[CFDA], Table11[[#This Row],[Unique CFDA]], MemberOrgsData[AUDITYEAR], SelectFiscalYear), ""), "")</f>
        <v/>
      </c>
      <c r="F25" s="19" t="str">
        <f t="array" ref="F25">IFERROR(INDEX(BudgetAppropData[President % Change], MATCH(1, (Table11[[#This Row],[Unique CFDA]] = BudgetAppropData[CFDA])*(SelectBudgetYear = BudgetAppropData[Fiscal Year]), 0)), "")</f>
        <v/>
      </c>
      <c r="G25" s="18" t="str">
        <f>IF(Table11[[#This Row],[Unique CFDA]] = "", "", IFERROR(Table11[[#This Row],[FY 2018 Total]]*Table11[[#This Row],[President % Change]], ""))</f>
        <v/>
      </c>
      <c r="H25" s="19" t="str">
        <f t="array" ref="H25">IFERROR(INDEX(BudgetAppropData[House % Change], MATCH(1, (Table11[[#This Row],[Unique CFDA]] = BudgetAppropData[CFDA])*(SelectBudgetYear = BudgetAppropData[Fiscal Year]),0)), "")</f>
        <v/>
      </c>
      <c r="I25" s="18" t="str">
        <f>IF(Table11[[#This Row],[Unique CFDA]] = "", "", IFERROR(Table11[[#This Row],[FY 2018 Total]]*Table11[[#This Row],[House % Change]], ""))</f>
        <v/>
      </c>
      <c r="J25" s="6"/>
      <c r="K25" s="18" t="str">
        <f>IF(Table11[[#This Row],[Unique CFDA]] = "", "", IFERROR(Table11[[#This Row],[FY 2018 Total]]*Table11[[#This Row],[Senate Budget]], ""))</f>
        <v/>
      </c>
      <c r="L25" s="6" t="str">
        <f>IF(Table11[[#This Row],[Unique CFDA]] = "", "", IF(ISNUMBER(Table11[[#This Row],[President $ Change]]), RANK(Table11[[#This Row],[President $ Change]], Table11[President $ Change])+COUNTIF($G25:G25, G25)-1,0))</f>
        <v/>
      </c>
      <c r="N25">
        <v>22</v>
      </c>
      <c r="O25" t="str">
        <f>IFERROR(INDEX(Table11[Unique CFDA], MATCH(N25, Table11[Pres. Sort], 0)), "")</f>
        <v/>
      </c>
      <c r="P25" s="1" t="str">
        <f>IFERROR(INDEX(Table11[Grant Name], MATCH(MemberOrgFinalSort[[#This Row],[CFDA]], Table11[Unique CFDA], 0)), "")</f>
        <v/>
      </c>
      <c r="Q25" s="13" t="str">
        <f>IFERROR(INDEX(Table11[FY 2018 Total], MATCH(MemberOrgFinalSort[[#This Row],[CFDA]], Table11[Unique CFDA], 0)), "")</f>
        <v/>
      </c>
      <c r="R25" s="14" t="str">
        <f>IFERROR(INDEX(Table11[President % Change], MATCH(MemberOrgFinalSort[[#This Row],[CFDA]], Table11[Unique CFDA], 0)), "")</f>
        <v/>
      </c>
      <c r="S25" s="13" t="str">
        <f>IFERROR(INDEX(Table11[President $ Change], MATCH(MemberOrgFinalSort[[#This Row],[CFDA]], Table11[Unique CFDA], 0)), "")</f>
        <v/>
      </c>
      <c r="T25" s="25" t="str">
        <f>IFERROR(INDEX(Table11[House % Change], MATCH(MemberOrgFinalSort[[#This Row],[CFDA]], Table11[Unique CFDA], 0)), "")</f>
        <v/>
      </c>
      <c r="U25" s="25" t="str">
        <f>IFERROR(INDEX(Table11[House $ Change], MATCH(MemberOrgFinalSort[[#This Row],[CFDA]], Table11[Unique CFDA], 0)), "")</f>
        <v/>
      </c>
      <c r="V25" s="13"/>
      <c r="X25" s="6"/>
      <c r="Y25" s="6"/>
      <c r="Z25" s="6"/>
      <c r="AA25" s="6"/>
      <c r="AB25" s="6"/>
    </row>
    <row r="26" spans="1:28" x14ac:dyDescent="0.25">
      <c r="A26">
        <f>IF(MemberOrgControl!$C29 = "", "", INDEX(MemberOrgsData[CFDA], MemberOrgControl!$C29))</f>
        <v>93.052999999999997</v>
      </c>
      <c r="C26" s="6" t="str">
        <f>IFERROR(INDEX(AllFilteredCFDAs[All CFDAs], MATCH(0, INDEX(COUNTIF($C$3:C25, AllFilteredCFDAs[All CFDAs]),),0)), "")</f>
        <v/>
      </c>
      <c r="D26" s="6" t="str">
        <f t="array" ref="D26">IFERROR(INDEX(MemberOrgsData[FEDERALPROGRAMNAME], MATCH(1, (SelectMemberOrgs = MemberOrgsData[Auditee Name])*(Table11[[#This Row],[Unique CFDA]] = MemberOrgsData[CFDA]), 0)), "")</f>
        <v/>
      </c>
      <c r="E26" s="18" t="str">
        <f t="array" ref="E26">IFERROR(IF(Table11[[#This Row],[Unique CFDA]]&lt;&gt;"", SUMIFS(MemberOrgsData[AMOUNT], MemberOrgsData[Auditee Name], SelectMemberOrgs, MemberOrgsData[CFDA], Table11[[#This Row],[Unique CFDA]], MemberOrgsData[AUDITYEAR], SelectFiscalYear), ""), "")</f>
        <v/>
      </c>
      <c r="F26" s="19" t="str">
        <f t="array" ref="F26">IFERROR(INDEX(BudgetAppropData[President % Change], MATCH(1, (Table11[[#This Row],[Unique CFDA]] = BudgetAppropData[CFDA])*(SelectBudgetYear = BudgetAppropData[Fiscal Year]), 0)), "")</f>
        <v/>
      </c>
      <c r="G26" s="18" t="str">
        <f>IF(Table11[[#This Row],[Unique CFDA]] = "", "", IFERROR(Table11[[#This Row],[FY 2018 Total]]*Table11[[#This Row],[President % Change]], ""))</f>
        <v/>
      </c>
      <c r="H26" s="19" t="str">
        <f t="array" ref="H26">IFERROR(INDEX(BudgetAppropData[House % Change], MATCH(1, (Table11[[#This Row],[Unique CFDA]] = BudgetAppropData[CFDA])*(SelectBudgetYear = BudgetAppropData[Fiscal Year]),0)), "")</f>
        <v/>
      </c>
      <c r="I26" s="18" t="str">
        <f>IF(Table11[[#This Row],[Unique CFDA]] = "", "", IFERROR(Table11[[#This Row],[FY 2018 Total]]*Table11[[#This Row],[House % Change]], ""))</f>
        <v/>
      </c>
      <c r="J26" s="6"/>
      <c r="K26" s="18" t="str">
        <f>IF(Table11[[#This Row],[Unique CFDA]] = "", "", IFERROR(Table11[[#This Row],[FY 2018 Total]]*Table11[[#This Row],[Senate Budget]], ""))</f>
        <v/>
      </c>
      <c r="L26" s="6" t="str">
        <f>IF(Table11[[#This Row],[Unique CFDA]] = "", "", IF(ISNUMBER(Table11[[#This Row],[President $ Change]]), RANK(Table11[[#This Row],[President $ Change]], Table11[President $ Change])+COUNTIF($G26:G26, G26)-1,0))</f>
        <v/>
      </c>
      <c r="N26">
        <v>23</v>
      </c>
      <c r="O26" t="str">
        <f>IFERROR(INDEX(Table11[Unique CFDA], MATCH(N26, Table11[Pres. Sort], 0)), "")</f>
        <v/>
      </c>
      <c r="P26" s="1" t="str">
        <f>IFERROR(INDEX(Table11[Grant Name], MATCH(MemberOrgFinalSort[[#This Row],[CFDA]], Table11[Unique CFDA], 0)), "")</f>
        <v/>
      </c>
      <c r="Q26" s="13" t="str">
        <f>IFERROR(INDEX(Table11[FY 2018 Total], MATCH(MemberOrgFinalSort[[#This Row],[CFDA]], Table11[Unique CFDA], 0)), "")</f>
        <v/>
      </c>
      <c r="R26" s="14" t="str">
        <f>IFERROR(INDEX(Table11[President % Change], MATCH(MemberOrgFinalSort[[#This Row],[CFDA]], Table11[Unique CFDA], 0)), "")</f>
        <v/>
      </c>
      <c r="S26" s="13" t="str">
        <f>IFERROR(INDEX(Table11[President $ Change], MATCH(MemberOrgFinalSort[[#This Row],[CFDA]], Table11[Unique CFDA], 0)), "")</f>
        <v/>
      </c>
      <c r="T26" s="25" t="str">
        <f>IFERROR(INDEX(Table11[House % Change], MATCH(MemberOrgFinalSort[[#This Row],[CFDA]], Table11[Unique CFDA], 0)), "")</f>
        <v/>
      </c>
      <c r="U26" s="25" t="str">
        <f>IFERROR(INDEX(Table11[House $ Change], MATCH(MemberOrgFinalSort[[#This Row],[CFDA]], Table11[Unique CFDA], 0)), "")</f>
        <v/>
      </c>
      <c r="V26" s="13"/>
      <c r="X26" s="6"/>
      <c r="Y26" s="6"/>
      <c r="Z26" s="6"/>
      <c r="AA26" s="6"/>
      <c r="AB26" s="6"/>
    </row>
    <row r="27" spans="1:28" x14ac:dyDescent="0.25">
      <c r="A27">
        <f>IF(MemberOrgControl!$C30 = "", "", INDEX(MemberOrgsData[CFDA], MemberOrgControl!$C30))</f>
        <v>93.070999999999998</v>
      </c>
      <c r="C27" s="6" t="str">
        <f>IFERROR(INDEX(AllFilteredCFDAs[All CFDAs], MATCH(0, INDEX(COUNTIF($C$3:C26, AllFilteredCFDAs[All CFDAs]),),0)), "")</f>
        <v/>
      </c>
      <c r="D27" s="6" t="str">
        <f t="array" ref="D27">IFERROR(INDEX(MemberOrgsData[FEDERALPROGRAMNAME], MATCH(1, (SelectMemberOrgs = MemberOrgsData[Auditee Name])*(Table11[[#This Row],[Unique CFDA]] = MemberOrgsData[CFDA]), 0)), "")</f>
        <v/>
      </c>
      <c r="E27" s="18" t="str">
        <f t="array" ref="E27">IFERROR(IF(Table11[[#This Row],[Unique CFDA]]&lt;&gt;"", SUMIFS(MemberOrgsData[AMOUNT], MemberOrgsData[Auditee Name], SelectMemberOrgs, MemberOrgsData[CFDA], Table11[[#This Row],[Unique CFDA]], MemberOrgsData[AUDITYEAR], SelectFiscalYear), ""), "")</f>
        <v/>
      </c>
      <c r="F27" s="19" t="str">
        <f t="array" ref="F27">IFERROR(INDEX(BudgetAppropData[President % Change], MATCH(1, (Table11[[#This Row],[Unique CFDA]] = BudgetAppropData[CFDA])*(SelectBudgetYear = BudgetAppropData[Fiscal Year]), 0)), "")</f>
        <v/>
      </c>
      <c r="G27" s="18" t="str">
        <f>IF(Table11[[#This Row],[Unique CFDA]] = "", "", IFERROR(Table11[[#This Row],[FY 2018 Total]]*Table11[[#This Row],[President % Change]], ""))</f>
        <v/>
      </c>
      <c r="H27" s="19" t="str">
        <f t="array" ref="H27">IFERROR(INDEX(BudgetAppropData[House % Change], MATCH(1, (Table11[[#This Row],[Unique CFDA]] = BudgetAppropData[CFDA])*(SelectBudgetYear = BudgetAppropData[Fiscal Year]),0)), "")</f>
        <v/>
      </c>
      <c r="I27" s="18" t="str">
        <f>IF(Table11[[#This Row],[Unique CFDA]] = "", "", IFERROR(Table11[[#This Row],[FY 2018 Total]]*Table11[[#This Row],[House % Change]], ""))</f>
        <v/>
      </c>
      <c r="J27" s="6"/>
      <c r="K27" s="18" t="str">
        <f>IF(Table11[[#This Row],[Unique CFDA]] = "", "", IFERROR(Table11[[#This Row],[FY 2018 Total]]*Table11[[#This Row],[Senate Budget]], ""))</f>
        <v/>
      </c>
      <c r="L27" s="6" t="str">
        <f>IF(Table11[[#This Row],[Unique CFDA]] = "", "", IF(ISNUMBER(Table11[[#This Row],[President $ Change]]), RANK(Table11[[#This Row],[President $ Change]], Table11[President $ Change])+COUNTIF($G27:G27, G27)-1,0))</f>
        <v/>
      </c>
      <c r="N27">
        <v>24</v>
      </c>
      <c r="O27" t="str">
        <f>IFERROR(INDEX(Table11[Unique CFDA], MATCH(N27, Table11[Pres. Sort], 0)), "")</f>
        <v/>
      </c>
      <c r="P27" s="1" t="str">
        <f>IFERROR(INDEX(Table11[Grant Name], MATCH(MemberOrgFinalSort[[#This Row],[CFDA]], Table11[Unique CFDA], 0)), "")</f>
        <v/>
      </c>
      <c r="Q27" s="13" t="str">
        <f>IFERROR(INDEX(Table11[FY 2018 Total], MATCH(MemberOrgFinalSort[[#This Row],[CFDA]], Table11[Unique CFDA], 0)), "")</f>
        <v/>
      </c>
      <c r="R27" s="14" t="str">
        <f>IFERROR(INDEX(Table11[President % Change], MATCH(MemberOrgFinalSort[[#This Row],[CFDA]], Table11[Unique CFDA], 0)), "")</f>
        <v/>
      </c>
      <c r="S27" s="13" t="str">
        <f>IFERROR(INDEX(Table11[President $ Change], MATCH(MemberOrgFinalSort[[#This Row],[CFDA]], Table11[Unique CFDA], 0)), "")</f>
        <v/>
      </c>
      <c r="T27" s="25" t="str">
        <f>IFERROR(INDEX(Table11[House % Change], MATCH(MemberOrgFinalSort[[#This Row],[CFDA]], Table11[Unique CFDA], 0)), "")</f>
        <v/>
      </c>
      <c r="U27" s="25" t="str">
        <f>IFERROR(INDEX(Table11[House $ Change], MATCH(MemberOrgFinalSort[[#This Row],[CFDA]], Table11[Unique CFDA], 0)), "")</f>
        <v/>
      </c>
      <c r="V27" s="13"/>
      <c r="X27" s="6"/>
      <c r="Y27" s="6"/>
      <c r="Z27" s="6"/>
      <c r="AA27" s="6"/>
      <c r="AB27" s="6"/>
    </row>
    <row r="28" spans="1:28" x14ac:dyDescent="0.25">
      <c r="A28">
        <f>IF(MemberOrgControl!$C31 = "", "", INDEX(MemberOrgsData[CFDA], MemberOrgControl!$C31))</f>
        <v>93.070999999999998</v>
      </c>
      <c r="C28" s="6" t="str">
        <f>IFERROR(INDEX(AllFilteredCFDAs[All CFDAs], MATCH(0, INDEX(COUNTIF($C$3:C27, AllFilteredCFDAs[All CFDAs]),),0)), "")</f>
        <v/>
      </c>
      <c r="D28" s="6" t="str">
        <f t="array" ref="D28">IFERROR(INDEX(MemberOrgsData[FEDERALPROGRAMNAME], MATCH(1, (SelectMemberOrgs = MemberOrgsData[Auditee Name])*(Table11[[#This Row],[Unique CFDA]] = MemberOrgsData[CFDA]), 0)), "")</f>
        <v/>
      </c>
      <c r="E28" s="18" t="str">
        <f t="array" ref="E28">IFERROR(IF(Table11[[#This Row],[Unique CFDA]]&lt;&gt;"", SUMIFS(MemberOrgsData[AMOUNT], MemberOrgsData[Auditee Name], SelectMemberOrgs, MemberOrgsData[CFDA], Table11[[#This Row],[Unique CFDA]], MemberOrgsData[AUDITYEAR], SelectFiscalYear), ""), "")</f>
        <v/>
      </c>
      <c r="F28" s="19" t="str">
        <f t="array" ref="F28">IFERROR(INDEX(BudgetAppropData[President % Change], MATCH(1, (Table11[[#This Row],[Unique CFDA]] = BudgetAppropData[CFDA])*(SelectBudgetYear = BudgetAppropData[Fiscal Year]), 0)), "")</f>
        <v/>
      </c>
      <c r="G28" s="18" t="str">
        <f>IF(Table11[[#This Row],[Unique CFDA]] = "", "", IFERROR(Table11[[#This Row],[FY 2018 Total]]*Table11[[#This Row],[President % Change]], ""))</f>
        <v/>
      </c>
      <c r="H28" s="19" t="str">
        <f t="array" ref="H28">IFERROR(INDEX(BudgetAppropData[House % Change], MATCH(1, (Table11[[#This Row],[Unique CFDA]] = BudgetAppropData[CFDA])*(SelectBudgetYear = BudgetAppropData[Fiscal Year]),0)), "")</f>
        <v/>
      </c>
      <c r="I28" s="18" t="str">
        <f>IF(Table11[[#This Row],[Unique CFDA]] = "", "", IFERROR(Table11[[#This Row],[FY 2018 Total]]*Table11[[#This Row],[House % Change]], ""))</f>
        <v/>
      </c>
      <c r="J28" s="6"/>
      <c r="K28" s="18" t="str">
        <f>IF(Table11[[#This Row],[Unique CFDA]] = "", "", IFERROR(Table11[[#This Row],[FY 2018 Total]]*Table11[[#This Row],[Senate Budget]], ""))</f>
        <v/>
      </c>
      <c r="L28" s="6" t="str">
        <f>IF(Table11[[#This Row],[Unique CFDA]] = "", "", IF(ISNUMBER(Table11[[#This Row],[President $ Change]]), RANK(Table11[[#This Row],[President $ Change]], Table11[President $ Change])+COUNTIF($G28:G28, G28)-1,0))</f>
        <v/>
      </c>
      <c r="N28">
        <v>25</v>
      </c>
      <c r="O28" t="str">
        <f>IFERROR(INDEX(Table11[Unique CFDA], MATCH(N28, Table11[Pres. Sort], 0)), "")</f>
        <v/>
      </c>
      <c r="P28" s="1" t="str">
        <f>IFERROR(INDEX(Table11[Grant Name], MATCH(MemberOrgFinalSort[[#This Row],[CFDA]], Table11[Unique CFDA], 0)), "")</f>
        <v/>
      </c>
      <c r="Q28" s="13" t="str">
        <f>IFERROR(INDEX(Table11[FY 2018 Total], MATCH(MemberOrgFinalSort[[#This Row],[CFDA]], Table11[Unique CFDA], 0)), "")</f>
        <v/>
      </c>
      <c r="R28" s="14" t="str">
        <f>IFERROR(INDEX(Table11[President % Change], MATCH(MemberOrgFinalSort[[#This Row],[CFDA]], Table11[Unique CFDA], 0)), "")</f>
        <v/>
      </c>
      <c r="S28" s="13" t="str">
        <f>IFERROR(INDEX(Table11[President $ Change], MATCH(MemberOrgFinalSort[[#This Row],[CFDA]], Table11[Unique CFDA], 0)), "")</f>
        <v/>
      </c>
      <c r="T28" s="25" t="str">
        <f>IFERROR(INDEX(Table11[House % Change], MATCH(MemberOrgFinalSort[[#This Row],[CFDA]], Table11[Unique CFDA], 0)), "")</f>
        <v/>
      </c>
      <c r="U28" s="25" t="str">
        <f>IFERROR(INDEX(Table11[House $ Change], MATCH(MemberOrgFinalSort[[#This Row],[CFDA]], Table11[Unique CFDA], 0)), "")</f>
        <v/>
      </c>
      <c r="V28" s="13"/>
      <c r="X28" s="6"/>
      <c r="Y28" s="6"/>
      <c r="Z28" s="6"/>
      <c r="AA28" s="6"/>
      <c r="AB28" s="6"/>
    </row>
    <row r="29" spans="1:28" x14ac:dyDescent="0.25">
      <c r="A29">
        <f>IF(MemberOrgControl!$C32 = "", "", INDEX(MemberOrgsData[CFDA], MemberOrgControl!$C32))</f>
        <v>93.563000000000002</v>
      </c>
      <c r="C29" s="6" t="str">
        <f>IFERROR(INDEX(AllFilteredCFDAs[All CFDAs], MATCH(0, INDEX(COUNTIF($C$3:C28, AllFilteredCFDAs[All CFDAs]),),0)), "")</f>
        <v/>
      </c>
      <c r="D29" s="6" t="str">
        <f t="array" ref="D29">IFERROR(INDEX(MemberOrgsData[FEDERALPROGRAMNAME], MATCH(1, (SelectMemberOrgs = MemberOrgsData[Auditee Name])*(Table11[[#This Row],[Unique CFDA]] = MemberOrgsData[CFDA]), 0)), "")</f>
        <v/>
      </c>
      <c r="E29" s="18" t="str">
        <f t="array" ref="E29">IFERROR(IF(Table11[[#This Row],[Unique CFDA]]&lt;&gt;"", SUMIFS(MemberOrgsData[AMOUNT], MemberOrgsData[Auditee Name], SelectMemberOrgs, MemberOrgsData[CFDA], Table11[[#This Row],[Unique CFDA]], MemberOrgsData[AUDITYEAR], SelectFiscalYear), ""), "")</f>
        <v/>
      </c>
      <c r="F29" s="19" t="str">
        <f t="array" ref="F29">IFERROR(INDEX(BudgetAppropData[President % Change], MATCH(1, (Table11[[#This Row],[Unique CFDA]] = BudgetAppropData[CFDA])*(SelectBudgetYear = BudgetAppropData[Fiscal Year]), 0)), "")</f>
        <v/>
      </c>
      <c r="G29" s="18" t="str">
        <f>IF(Table11[[#This Row],[Unique CFDA]] = "", "", IFERROR(Table11[[#This Row],[FY 2018 Total]]*Table11[[#This Row],[President % Change]], ""))</f>
        <v/>
      </c>
      <c r="H29" s="19" t="str">
        <f t="array" ref="H29">IFERROR(INDEX(BudgetAppropData[House % Change], MATCH(1, (Table11[[#This Row],[Unique CFDA]] = BudgetAppropData[CFDA])*(SelectBudgetYear = BudgetAppropData[Fiscal Year]),0)), "")</f>
        <v/>
      </c>
      <c r="I29" s="18" t="str">
        <f>IF(Table11[[#This Row],[Unique CFDA]] = "", "", IFERROR(Table11[[#This Row],[FY 2018 Total]]*Table11[[#This Row],[House % Change]], ""))</f>
        <v/>
      </c>
      <c r="J29" s="6"/>
      <c r="K29" s="18" t="str">
        <f>IF(Table11[[#This Row],[Unique CFDA]] = "", "", IFERROR(Table11[[#This Row],[FY 2018 Total]]*Table11[[#This Row],[Senate Budget]], ""))</f>
        <v/>
      </c>
      <c r="L29" s="6" t="str">
        <f>IF(Table11[[#This Row],[Unique CFDA]] = "", "", IF(ISNUMBER(Table11[[#This Row],[President $ Change]]), RANK(Table11[[#This Row],[President $ Change]], Table11[President $ Change])+COUNTIF($G29:G29, G29)-1,0))</f>
        <v/>
      </c>
      <c r="N29">
        <v>26</v>
      </c>
      <c r="O29" t="str">
        <f>IFERROR(INDEX(Table11[Unique CFDA], MATCH(N29, Table11[Pres. Sort], 0)), "")</f>
        <v/>
      </c>
      <c r="P29" s="1" t="str">
        <f>IFERROR(INDEX(Table11[Grant Name], MATCH(MemberOrgFinalSort[[#This Row],[CFDA]], Table11[Unique CFDA], 0)), "")</f>
        <v/>
      </c>
      <c r="Q29" s="13" t="str">
        <f>IFERROR(INDEX(Table11[FY 2018 Total], MATCH(MemberOrgFinalSort[[#This Row],[CFDA]], Table11[Unique CFDA], 0)), "")</f>
        <v/>
      </c>
      <c r="R29" s="14" t="str">
        <f>IFERROR(INDEX(Table11[President % Change], MATCH(MemberOrgFinalSort[[#This Row],[CFDA]], Table11[Unique CFDA], 0)), "")</f>
        <v/>
      </c>
      <c r="S29" s="13" t="str">
        <f>IFERROR(INDEX(Table11[President $ Change], MATCH(MemberOrgFinalSort[[#This Row],[CFDA]], Table11[Unique CFDA], 0)), "")</f>
        <v/>
      </c>
      <c r="T29" s="25" t="str">
        <f>IFERROR(INDEX(Table11[House % Change], MATCH(MemberOrgFinalSort[[#This Row],[CFDA]], Table11[Unique CFDA], 0)), "")</f>
        <v/>
      </c>
      <c r="U29" s="25" t="str">
        <f>IFERROR(INDEX(Table11[House $ Change], MATCH(MemberOrgFinalSort[[#This Row],[CFDA]], Table11[Unique CFDA], 0)), "")</f>
        <v/>
      </c>
      <c r="V29" s="13"/>
      <c r="X29" s="6"/>
      <c r="Y29" s="6"/>
      <c r="Z29" s="6"/>
      <c r="AA29" s="6"/>
      <c r="AB29" s="6"/>
    </row>
    <row r="30" spans="1:28" x14ac:dyDescent="0.25">
      <c r="A30">
        <f>IF(MemberOrgControl!$C33 = "", "", INDEX(MemberOrgsData[CFDA], MemberOrgControl!$C33))</f>
        <v>93.569000000000003</v>
      </c>
      <c r="C30" s="6" t="str">
        <f>IFERROR(INDEX(AllFilteredCFDAs[All CFDAs], MATCH(0, INDEX(COUNTIF($C$3:C29, AllFilteredCFDAs[All CFDAs]),),0)), "")</f>
        <v/>
      </c>
      <c r="D30" s="6" t="str">
        <f t="array" ref="D30">IFERROR(INDEX(MemberOrgsData[FEDERALPROGRAMNAME], MATCH(1, (SelectMemberOrgs = MemberOrgsData[Auditee Name])*(Table11[[#This Row],[Unique CFDA]] = MemberOrgsData[CFDA]), 0)), "")</f>
        <v/>
      </c>
      <c r="E30" s="18" t="str">
        <f t="array" ref="E30">IFERROR(IF(Table11[[#This Row],[Unique CFDA]]&lt;&gt;"", SUMIFS(MemberOrgsData[AMOUNT], MemberOrgsData[Auditee Name], SelectMemberOrgs, MemberOrgsData[CFDA], Table11[[#This Row],[Unique CFDA]], MemberOrgsData[AUDITYEAR], SelectFiscalYear), ""), "")</f>
        <v/>
      </c>
      <c r="F30" s="19" t="str">
        <f t="array" ref="F30">IFERROR(INDEX(BudgetAppropData[President % Change], MATCH(1, (Table11[[#This Row],[Unique CFDA]] = BudgetAppropData[CFDA])*(SelectBudgetYear = BudgetAppropData[Fiscal Year]), 0)), "")</f>
        <v/>
      </c>
      <c r="G30" s="18" t="str">
        <f>IF(Table11[[#This Row],[Unique CFDA]] = "", "", IFERROR(Table11[[#This Row],[FY 2018 Total]]*Table11[[#This Row],[President % Change]], ""))</f>
        <v/>
      </c>
      <c r="H30" s="19" t="str">
        <f t="array" ref="H30">IFERROR(INDEX(BudgetAppropData[House % Change], MATCH(1, (Table11[[#This Row],[Unique CFDA]] = BudgetAppropData[CFDA])*(SelectBudgetYear = BudgetAppropData[Fiscal Year]),0)), "")</f>
        <v/>
      </c>
      <c r="I30" s="18" t="str">
        <f>IF(Table11[[#This Row],[Unique CFDA]] = "", "", IFERROR(Table11[[#This Row],[FY 2018 Total]]*Table11[[#This Row],[House % Change]], ""))</f>
        <v/>
      </c>
      <c r="J30" s="6"/>
      <c r="K30" s="18" t="str">
        <f>IF(Table11[[#This Row],[Unique CFDA]] = "", "", IFERROR(Table11[[#This Row],[FY 2018 Total]]*Table11[[#This Row],[Senate Budget]], ""))</f>
        <v/>
      </c>
      <c r="L30" s="6" t="str">
        <f>IF(Table11[[#This Row],[Unique CFDA]] = "", "", IF(ISNUMBER(Table11[[#This Row],[President $ Change]]), RANK(Table11[[#This Row],[President $ Change]], Table11[President $ Change])+COUNTIF($G30:G30, G30)-1,0))</f>
        <v/>
      </c>
      <c r="N30">
        <v>27</v>
      </c>
      <c r="O30" t="str">
        <f>IFERROR(INDEX(Table11[Unique CFDA], MATCH(N30, Table11[Pres. Sort], 0)), "")</f>
        <v/>
      </c>
      <c r="P30" s="1" t="str">
        <f>IFERROR(INDEX(Table11[Grant Name], MATCH(MemberOrgFinalSort[[#This Row],[CFDA]], Table11[Unique CFDA], 0)), "")</f>
        <v/>
      </c>
      <c r="Q30" s="13" t="str">
        <f>IFERROR(INDEX(Table11[FY 2018 Total], MATCH(MemberOrgFinalSort[[#This Row],[CFDA]], Table11[Unique CFDA], 0)), "")</f>
        <v/>
      </c>
      <c r="R30" s="14" t="str">
        <f>IFERROR(INDEX(Table11[President % Change], MATCH(MemberOrgFinalSort[[#This Row],[CFDA]], Table11[Unique CFDA], 0)), "")</f>
        <v/>
      </c>
      <c r="S30" s="13" t="str">
        <f>IFERROR(INDEX(Table11[President $ Change], MATCH(MemberOrgFinalSort[[#This Row],[CFDA]], Table11[Unique CFDA], 0)), "")</f>
        <v/>
      </c>
      <c r="T30" s="25" t="str">
        <f>IFERROR(INDEX(Table11[House % Change], MATCH(MemberOrgFinalSort[[#This Row],[CFDA]], Table11[Unique CFDA], 0)), "")</f>
        <v/>
      </c>
      <c r="U30" s="25" t="str">
        <f>IFERROR(INDEX(Table11[House $ Change], MATCH(MemberOrgFinalSort[[#This Row],[CFDA]], Table11[Unique CFDA], 0)), "")</f>
        <v/>
      </c>
      <c r="V30" s="13"/>
      <c r="X30" s="6"/>
      <c r="Y30" s="6"/>
      <c r="Z30" s="6"/>
      <c r="AA30" s="6"/>
      <c r="AB30" s="6"/>
    </row>
    <row r="31" spans="1:28" x14ac:dyDescent="0.25">
      <c r="A31">
        <f>IF(MemberOrgControl!$C34 = "", "", INDEX(MemberOrgsData[CFDA], MemberOrgControl!$C34))</f>
        <v>93.569000000000003</v>
      </c>
      <c r="C31" s="6" t="str">
        <f>IFERROR(INDEX(AllFilteredCFDAs[All CFDAs], MATCH(0, INDEX(COUNTIF($C$3:C30, AllFilteredCFDAs[All CFDAs]),),0)), "")</f>
        <v/>
      </c>
      <c r="D31" s="6" t="str">
        <f t="array" ref="D31">IFERROR(INDEX(MemberOrgsData[FEDERALPROGRAMNAME], MATCH(1, (SelectMemberOrgs = MemberOrgsData[Auditee Name])*(Table11[[#This Row],[Unique CFDA]] = MemberOrgsData[CFDA]), 0)), "")</f>
        <v/>
      </c>
      <c r="E31" s="18" t="str">
        <f t="array" ref="E31">IFERROR(IF(Table11[[#This Row],[Unique CFDA]]&lt;&gt;"", SUMIFS(MemberOrgsData[AMOUNT], MemberOrgsData[Auditee Name], SelectMemberOrgs, MemberOrgsData[CFDA], Table11[[#This Row],[Unique CFDA]], MemberOrgsData[AUDITYEAR], SelectFiscalYear), ""), "")</f>
        <v/>
      </c>
      <c r="F31" s="19" t="str">
        <f t="array" ref="F31">IFERROR(INDEX(BudgetAppropData[President % Change], MATCH(1, (Table11[[#This Row],[Unique CFDA]] = BudgetAppropData[CFDA])*(SelectBudgetYear = BudgetAppropData[Fiscal Year]), 0)), "")</f>
        <v/>
      </c>
      <c r="G31" s="18" t="str">
        <f>IF(Table11[[#This Row],[Unique CFDA]] = "", "", IFERROR(Table11[[#This Row],[FY 2018 Total]]*Table11[[#This Row],[President % Change]], ""))</f>
        <v/>
      </c>
      <c r="H31" s="19" t="str">
        <f t="array" ref="H31">IFERROR(INDEX(BudgetAppropData[House % Change], MATCH(1, (Table11[[#This Row],[Unique CFDA]] = BudgetAppropData[CFDA])*(SelectBudgetYear = BudgetAppropData[Fiscal Year]),0)), "")</f>
        <v/>
      </c>
      <c r="I31" s="18" t="str">
        <f>IF(Table11[[#This Row],[Unique CFDA]] = "", "", IFERROR(Table11[[#This Row],[FY 2018 Total]]*Table11[[#This Row],[House % Change]], ""))</f>
        <v/>
      </c>
      <c r="J31" s="6"/>
      <c r="K31" s="18" t="str">
        <f>IF(Table11[[#This Row],[Unique CFDA]] = "", "", IFERROR(Table11[[#This Row],[FY 2018 Total]]*Table11[[#This Row],[Senate Budget]], ""))</f>
        <v/>
      </c>
      <c r="L31" s="6" t="str">
        <f>IF(Table11[[#This Row],[Unique CFDA]] = "", "", IF(ISNUMBER(Table11[[#This Row],[President $ Change]]), RANK(Table11[[#This Row],[President $ Change]], Table11[President $ Change])+COUNTIF($G31:G31, G31)-1,0))</f>
        <v/>
      </c>
      <c r="N31">
        <v>28</v>
      </c>
      <c r="O31" t="str">
        <f>IFERROR(INDEX(Table11[Unique CFDA], MATCH(N31, Table11[Pres. Sort], 0)), "")</f>
        <v/>
      </c>
      <c r="P31" s="1" t="str">
        <f>IFERROR(INDEX(Table11[Grant Name], MATCH(MemberOrgFinalSort[[#This Row],[CFDA]], Table11[Unique CFDA], 0)), "")</f>
        <v/>
      </c>
      <c r="Q31" s="13" t="str">
        <f>IFERROR(INDEX(Table11[FY 2018 Total], MATCH(MemberOrgFinalSort[[#This Row],[CFDA]], Table11[Unique CFDA], 0)), "")</f>
        <v/>
      </c>
      <c r="R31" s="14" t="str">
        <f>IFERROR(INDEX(Table11[President % Change], MATCH(MemberOrgFinalSort[[#This Row],[CFDA]], Table11[Unique CFDA], 0)), "")</f>
        <v/>
      </c>
      <c r="S31" s="13" t="str">
        <f>IFERROR(INDEX(Table11[President $ Change], MATCH(MemberOrgFinalSort[[#This Row],[CFDA]], Table11[Unique CFDA], 0)), "")</f>
        <v/>
      </c>
      <c r="T31" s="25" t="str">
        <f>IFERROR(INDEX(Table11[House % Change], MATCH(MemberOrgFinalSort[[#This Row],[CFDA]], Table11[Unique CFDA], 0)), "")</f>
        <v/>
      </c>
      <c r="U31" s="25" t="str">
        <f>IFERROR(INDEX(Table11[House $ Change], MATCH(MemberOrgFinalSort[[#This Row],[CFDA]], Table11[Unique CFDA], 0)), "")</f>
        <v/>
      </c>
      <c r="V31" s="13"/>
      <c r="X31" s="6"/>
      <c r="Y31" s="6"/>
      <c r="Z31" s="6"/>
      <c r="AA31" s="6"/>
      <c r="AB31" s="6"/>
    </row>
    <row r="32" spans="1:28" x14ac:dyDescent="0.25">
      <c r="A32">
        <f>IF(MemberOrgControl!$C35 = "", "", INDEX(MemberOrgsData[CFDA], MemberOrgControl!$C35))</f>
        <v>93.569000000000003</v>
      </c>
      <c r="C32" s="6" t="str">
        <f>IFERROR(INDEX(AllFilteredCFDAs[All CFDAs], MATCH(0, INDEX(COUNTIF($C$3:C31, AllFilteredCFDAs[All CFDAs]),),0)), "")</f>
        <v/>
      </c>
      <c r="D32" s="6" t="str">
        <f t="array" ref="D32">IFERROR(INDEX(MemberOrgsData[FEDERALPROGRAMNAME], MATCH(1, (SelectMemberOrgs = MemberOrgsData[Auditee Name])*(Table11[[#This Row],[Unique CFDA]] = MemberOrgsData[CFDA]), 0)), "")</f>
        <v/>
      </c>
      <c r="E32" s="18" t="str">
        <f t="array" ref="E32">IFERROR(IF(Table11[[#This Row],[Unique CFDA]]&lt;&gt;"", SUMIFS(MemberOrgsData[AMOUNT], MemberOrgsData[Auditee Name], SelectMemberOrgs, MemberOrgsData[CFDA], Table11[[#This Row],[Unique CFDA]], MemberOrgsData[AUDITYEAR], SelectFiscalYear), ""), "")</f>
        <v/>
      </c>
      <c r="F32" s="19" t="str">
        <f t="array" ref="F32">IFERROR(INDEX(BudgetAppropData[President % Change], MATCH(1, (Table11[[#This Row],[Unique CFDA]] = BudgetAppropData[CFDA])*(SelectBudgetYear = BudgetAppropData[Fiscal Year]), 0)), "")</f>
        <v/>
      </c>
      <c r="G32" s="18" t="str">
        <f>IF(Table11[[#This Row],[Unique CFDA]] = "", "", IFERROR(Table11[[#This Row],[FY 2018 Total]]*Table11[[#This Row],[President % Change]], ""))</f>
        <v/>
      </c>
      <c r="H32" s="19" t="str">
        <f t="array" ref="H32">IFERROR(INDEX(BudgetAppropData[House % Change], MATCH(1, (Table11[[#This Row],[Unique CFDA]] = BudgetAppropData[CFDA])*(SelectBudgetYear = BudgetAppropData[Fiscal Year]),0)), "")</f>
        <v/>
      </c>
      <c r="I32" s="18" t="str">
        <f>IF(Table11[[#This Row],[Unique CFDA]] = "", "", IFERROR(Table11[[#This Row],[FY 2018 Total]]*Table11[[#This Row],[House % Change]], ""))</f>
        <v/>
      </c>
      <c r="J32" s="6"/>
      <c r="K32" s="18" t="str">
        <f>IF(Table11[[#This Row],[Unique CFDA]] = "", "", IFERROR(Table11[[#This Row],[FY 2018 Total]]*Table11[[#This Row],[Senate Budget]], ""))</f>
        <v/>
      </c>
      <c r="L32" s="6" t="str">
        <f>IF(Table11[[#This Row],[Unique CFDA]] = "", "", IF(ISNUMBER(Table11[[#This Row],[President $ Change]]), RANK(Table11[[#This Row],[President $ Change]], Table11[President $ Change])+COUNTIF($G32:G32, G32)-1,0))</f>
        <v/>
      </c>
      <c r="N32">
        <v>29</v>
      </c>
      <c r="O32" t="str">
        <f>IFERROR(INDEX(Table11[Unique CFDA], MATCH(N32, Table11[Pres. Sort], 0)), "")</f>
        <v/>
      </c>
      <c r="P32" s="1" t="str">
        <f>IFERROR(INDEX(Table11[Grant Name], MATCH(MemberOrgFinalSort[[#This Row],[CFDA]], Table11[Unique CFDA], 0)), "")</f>
        <v/>
      </c>
      <c r="Q32" s="13" t="str">
        <f>IFERROR(INDEX(Table11[FY 2018 Total], MATCH(MemberOrgFinalSort[[#This Row],[CFDA]], Table11[Unique CFDA], 0)), "")</f>
        <v/>
      </c>
      <c r="R32" s="14" t="str">
        <f>IFERROR(INDEX(Table11[President % Change], MATCH(MemberOrgFinalSort[[#This Row],[CFDA]], Table11[Unique CFDA], 0)), "")</f>
        <v/>
      </c>
      <c r="S32" s="13" t="str">
        <f>IFERROR(INDEX(Table11[President $ Change], MATCH(MemberOrgFinalSort[[#This Row],[CFDA]], Table11[Unique CFDA], 0)), "")</f>
        <v/>
      </c>
      <c r="T32" s="25" t="str">
        <f>IFERROR(INDEX(Table11[House % Change], MATCH(MemberOrgFinalSort[[#This Row],[CFDA]], Table11[Unique CFDA], 0)), "")</f>
        <v/>
      </c>
      <c r="U32" s="25" t="str">
        <f>IFERROR(INDEX(Table11[House $ Change], MATCH(MemberOrgFinalSort[[#This Row],[CFDA]], Table11[Unique CFDA], 0)), "")</f>
        <v/>
      </c>
      <c r="V32" s="13"/>
      <c r="X32" s="6"/>
      <c r="Y32" s="6"/>
      <c r="Z32" s="6"/>
      <c r="AA32" s="6"/>
      <c r="AB32" s="6"/>
    </row>
    <row r="33" spans="1:28" x14ac:dyDescent="0.25">
      <c r="A33">
        <f>IF(MemberOrgControl!$C36 = "", "", INDEX(MemberOrgsData[CFDA], MemberOrgControl!$C36))</f>
        <v>93.569000000000003</v>
      </c>
      <c r="C33" s="6" t="str">
        <f>IFERROR(INDEX(AllFilteredCFDAs[All CFDAs], MATCH(0, INDEX(COUNTIF($C$3:C32, AllFilteredCFDAs[All CFDAs]),),0)), "")</f>
        <v/>
      </c>
      <c r="D33" s="6" t="str">
        <f t="array" ref="D33">IFERROR(INDEX(MemberOrgsData[FEDERALPROGRAMNAME], MATCH(1, (SelectMemberOrgs = MemberOrgsData[Auditee Name])*(Table11[[#This Row],[Unique CFDA]] = MemberOrgsData[CFDA]), 0)), "")</f>
        <v/>
      </c>
      <c r="E33" s="18" t="str">
        <f t="array" ref="E33">IFERROR(IF(Table11[[#This Row],[Unique CFDA]]&lt;&gt;"", SUMIFS(MemberOrgsData[AMOUNT], MemberOrgsData[Auditee Name], SelectMemberOrgs, MemberOrgsData[CFDA], Table11[[#This Row],[Unique CFDA]], MemberOrgsData[AUDITYEAR], SelectFiscalYear), ""), "")</f>
        <v/>
      </c>
      <c r="F33" s="19" t="str">
        <f t="array" ref="F33">IFERROR(INDEX(BudgetAppropData[President % Change], MATCH(1, (Table11[[#This Row],[Unique CFDA]] = BudgetAppropData[CFDA])*(SelectBudgetYear = BudgetAppropData[Fiscal Year]), 0)), "")</f>
        <v/>
      </c>
      <c r="G33" s="18" t="str">
        <f>IF(Table11[[#This Row],[Unique CFDA]] = "", "", IFERROR(Table11[[#This Row],[FY 2018 Total]]*Table11[[#This Row],[President % Change]], ""))</f>
        <v/>
      </c>
      <c r="H33" s="19" t="str">
        <f t="array" ref="H33">IFERROR(INDEX(BudgetAppropData[House % Change], MATCH(1, (Table11[[#This Row],[Unique CFDA]] = BudgetAppropData[CFDA])*(SelectBudgetYear = BudgetAppropData[Fiscal Year]),0)), "")</f>
        <v/>
      </c>
      <c r="I33" s="18" t="str">
        <f>IF(Table11[[#This Row],[Unique CFDA]] = "", "", IFERROR(Table11[[#This Row],[FY 2018 Total]]*Table11[[#This Row],[House % Change]], ""))</f>
        <v/>
      </c>
      <c r="J33" s="6"/>
      <c r="K33" s="18" t="str">
        <f>IF(Table11[[#This Row],[Unique CFDA]] = "", "", IFERROR(Table11[[#This Row],[FY 2018 Total]]*Table11[[#This Row],[Senate Budget]], ""))</f>
        <v/>
      </c>
      <c r="L33" s="6" t="str">
        <f>IF(Table11[[#This Row],[Unique CFDA]] = "", "", IF(ISNUMBER(Table11[[#This Row],[President $ Change]]), RANK(Table11[[#This Row],[President $ Change]], Table11[President $ Change])+COUNTIF($G33:G33, G33)-1,0))</f>
        <v/>
      </c>
      <c r="N33">
        <v>30</v>
      </c>
      <c r="O33" t="str">
        <f>IFERROR(INDEX(Table11[Unique CFDA], MATCH(N33, Table11[Pres. Sort], 0)), "")</f>
        <v/>
      </c>
      <c r="P33" s="1" t="str">
        <f>IFERROR(INDEX(Table11[Grant Name], MATCH(MemberOrgFinalSort[[#This Row],[CFDA]], Table11[Unique CFDA], 0)), "")</f>
        <v/>
      </c>
      <c r="Q33" s="13" t="str">
        <f>IFERROR(INDEX(Table11[FY 2018 Total], MATCH(MemberOrgFinalSort[[#This Row],[CFDA]], Table11[Unique CFDA], 0)), "")</f>
        <v/>
      </c>
      <c r="R33" s="14" t="str">
        <f>IFERROR(INDEX(Table11[President % Change], MATCH(MemberOrgFinalSort[[#This Row],[CFDA]], Table11[Unique CFDA], 0)), "")</f>
        <v/>
      </c>
      <c r="S33" s="13" t="str">
        <f>IFERROR(INDEX(Table11[President $ Change], MATCH(MemberOrgFinalSort[[#This Row],[CFDA]], Table11[Unique CFDA], 0)), "")</f>
        <v/>
      </c>
      <c r="T33" s="25" t="str">
        <f>IFERROR(INDEX(Table11[House % Change], MATCH(MemberOrgFinalSort[[#This Row],[CFDA]], Table11[Unique CFDA], 0)), "")</f>
        <v/>
      </c>
      <c r="U33" s="25" t="str">
        <f>IFERROR(INDEX(Table11[House $ Change], MATCH(MemberOrgFinalSort[[#This Row],[CFDA]], Table11[Unique CFDA], 0)), "")</f>
        <v/>
      </c>
      <c r="V33" s="13"/>
      <c r="X33" s="6"/>
      <c r="Y33" s="6"/>
      <c r="Z33" s="6"/>
      <c r="AA33" s="6"/>
      <c r="AB33" s="6"/>
    </row>
    <row r="34" spans="1:28" x14ac:dyDescent="0.25">
      <c r="A34">
        <f>IF(MemberOrgControl!$C37 = "", "", INDEX(MemberOrgsData[CFDA], MemberOrgControl!$C37))</f>
        <v>93.569000000000003</v>
      </c>
      <c r="C34" s="6" t="str">
        <f>IFERROR(INDEX(AllFilteredCFDAs[All CFDAs], MATCH(0, INDEX(COUNTIF($C$3:C33, AllFilteredCFDAs[All CFDAs]),),0)), "")</f>
        <v/>
      </c>
      <c r="D34" s="6" t="str">
        <f t="array" ref="D34">IFERROR(INDEX(MemberOrgsData[FEDERALPROGRAMNAME], MATCH(1, (SelectMemberOrgs = MemberOrgsData[Auditee Name])*(Table11[[#This Row],[Unique CFDA]] = MemberOrgsData[CFDA]), 0)), "")</f>
        <v/>
      </c>
      <c r="E34" s="18" t="str">
        <f t="array" ref="E34">IFERROR(IF(Table11[[#This Row],[Unique CFDA]]&lt;&gt;"", SUMIFS(MemberOrgsData[AMOUNT], MemberOrgsData[Auditee Name], SelectMemberOrgs, MemberOrgsData[CFDA], Table11[[#This Row],[Unique CFDA]], MemberOrgsData[AUDITYEAR], SelectFiscalYear), ""), "")</f>
        <v/>
      </c>
      <c r="F34" s="19" t="str">
        <f t="array" ref="F34">IFERROR(INDEX(BudgetAppropData[President % Change], MATCH(1, (Table11[[#This Row],[Unique CFDA]] = BudgetAppropData[CFDA])*(SelectBudgetYear = BudgetAppropData[Fiscal Year]), 0)), "")</f>
        <v/>
      </c>
      <c r="G34" s="18" t="str">
        <f>IF(Table11[[#This Row],[Unique CFDA]] = "", "", IFERROR(Table11[[#This Row],[FY 2018 Total]]*Table11[[#This Row],[President % Change]], ""))</f>
        <v/>
      </c>
      <c r="H34" s="19" t="str">
        <f t="array" ref="H34">IFERROR(INDEX(BudgetAppropData[House % Change], MATCH(1, (Table11[[#This Row],[Unique CFDA]] = BudgetAppropData[CFDA])*(SelectBudgetYear = BudgetAppropData[Fiscal Year]),0)), "")</f>
        <v/>
      </c>
      <c r="I34" s="18" t="str">
        <f>IF(Table11[[#This Row],[Unique CFDA]] = "", "", IFERROR(Table11[[#This Row],[FY 2018 Total]]*Table11[[#This Row],[House % Change]], ""))</f>
        <v/>
      </c>
      <c r="J34" s="6"/>
      <c r="K34" s="18" t="str">
        <f>IF(Table11[[#This Row],[Unique CFDA]] = "", "", IFERROR(Table11[[#This Row],[FY 2018 Total]]*Table11[[#This Row],[Senate Budget]], ""))</f>
        <v/>
      </c>
      <c r="L34" s="6" t="str">
        <f>IF(Table11[[#This Row],[Unique CFDA]] = "", "", IF(ISNUMBER(Table11[[#This Row],[President $ Change]]), RANK(Table11[[#This Row],[President $ Change]], Table11[President $ Change])+COUNTIF($G34:G34, G34)-1,0))</f>
        <v/>
      </c>
      <c r="N34">
        <v>31</v>
      </c>
      <c r="O34" t="str">
        <f>IFERROR(INDEX(Table11[Unique CFDA], MATCH(N34, Table11[Pres. Sort], 0)), "")</f>
        <v/>
      </c>
      <c r="P34" s="1" t="str">
        <f>IFERROR(INDEX(Table11[Grant Name], MATCH(MemberOrgFinalSort[[#This Row],[CFDA]], Table11[Unique CFDA], 0)), "")</f>
        <v/>
      </c>
      <c r="Q34" s="13" t="str">
        <f>IFERROR(INDEX(Table11[FY 2018 Total], MATCH(MemberOrgFinalSort[[#This Row],[CFDA]], Table11[Unique CFDA], 0)), "")</f>
        <v/>
      </c>
      <c r="R34" s="14" t="str">
        <f>IFERROR(INDEX(Table11[President % Change], MATCH(MemberOrgFinalSort[[#This Row],[CFDA]], Table11[Unique CFDA], 0)), "")</f>
        <v/>
      </c>
      <c r="S34" s="13" t="str">
        <f>IFERROR(INDEX(Table11[President $ Change], MATCH(MemberOrgFinalSort[[#This Row],[CFDA]], Table11[Unique CFDA], 0)), "")</f>
        <v/>
      </c>
      <c r="T34" s="25" t="str">
        <f>IFERROR(INDEX(Table11[House % Change], MATCH(MemberOrgFinalSort[[#This Row],[CFDA]], Table11[Unique CFDA], 0)), "")</f>
        <v/>
      </c>
      <c r="U34" s="25" t="str">
        <f>IFERROR(INDEX(Table11[House $ Change], MATCH(MemberOrgFinalSort[[#This Row],[CFDA]], Table11[Unique CFDA], 0)), "")</f>
        <v/>
      </c>
      <c r="V34" s="13"/>
      <c r="X34" s="6"/>
      <c r="Y34" s="6"/>
      <c r="Z34" s="6"/>
      <c r="AA34" s="6"/>
      <c r="AB34" s="6"/>
    </row>
    <row r="35" spans="1:28" x14ac:dyDescent="0.25">
      <c r="A35" t="str">
        <f>IF(MemberOrgControl!$C38 = "", "", INDEX(MemberOrgsData[CFDA], MemberOrgControl!$C38))</f>
        <v/>
      </c>
      <c r="C35" s="6" t="str">
        <f>IFERROR(INDEX(AllFilteredCFDAs[All CFDAs], MATCH(0, INDEX(COUNTIF($C$3:C34, AllFilteredCFDAs[All CFDAs]),),0)), "")</f>
        <v/>
      </c>
      <c r="D35" s="6" t="str">
        <f t="array" ref="D35">IFERROR(INDEX(MemberOrgsData[FEDERALPROGRAMNAME], MATCH(1, (SelectMemberOrgs = MemberOrgsData[Auditee Name])*(Table11[[#This Row],[Unique CFDA]] = MemberOrgsData[CFDA]), 0)), "")</f>
        <v/>
      </c>
      <c r="E35" s="18" t="str">
        <f t="array" ref="E35">IFERROR(IF(Table11[[#This Row],[Unique CFDA]]&lt;&gt;"", SUMIFS(MemberOrgsData[AMOUNT], MemberOrgsData[Auditee Name], SelectMemberOrgs, MemberOrgsData[CFDA], Table11[[#This Row],[Unique CFDA]], MemberOrgsData[AUDITYEAR], SelectFiscalYear), ""), "")</f>
        <v/>
      </c>
      <c r="F35" s="19" t="str">
        <f t="array" ref="F35">IFERROR(INDEX(BudgetAppropData[President % Change], MATCH(1, (Table11[[#This Row],[Unique CFDA]] = BudgetAppropData[CFDA])*(SelectBudgetYear = BudgetAppropData[Fiscal Year]), 0)), "")</f>
        <v/>
      </c>
      <c r="G35" s="18" t="str">
        <f>IF(Table11[[#This Row],[Unique CFDA]] = "", "", IFERROR(Table11[[#This Row],[FY 2018 Total]]*Table11[[#This Row],[President % Change]], ""))</f>
        <v/>
      </c>
      <c r="H35" s="19" t="str">
        <f t="array" ref="H35">IFERROR(INDEX(BudgetAppropData[House % Change], MATCH(1, (Table11[[#This Row],[Unique CFDA]] = BudgetAppropData[CFDA])*(SelectBudgetYear = BudgetAppropData[Fiscal Year]),0)), "")</f>
        <v/>
      </c>
      <c r="I35" s="18" t="str">
        <f>IF(Table11[[#This Row],[Unique CFDA]] = "", "", IFERROR(Table11[[#This Row],[FY 2018 Total]]*Table11[[#This Row],[House % Change]], ""))</f>
        <v/>
      </c>
      <c r="J35" s="6"/>
      <c r="K35" s="18" t="str">
        <f>IF(Table11[[#This Row],[Unique CFDA]] = "", "", IFERROR(Table11[[#This Row],[FY 2018 Total]]*Table11[[#This Row],[Senate Budget]], ""))</f>
        <v/>
      </c>
      <c r="L35" s="6" t="str">
        <f>IF(Table11[[#This Row],[Unique CFDA]] = "", "", IF(ISNUMBER(Table11[[#This Row],[President $ Change]]), RANK(Table11[[#This Row],[President $ Change]], Table11[President $ Change])+COUNTIF($G35:G35, G35)-1,0))</f>
        <v/>
      </c>
      <c r="N35">
        <v>32</v>
      </c>
      <c r="O35" t="str">
        <f>IFERROR(INDEX(Table11[Unique CFDA], MATCH(N35, Table11[Pres. Sort], 0)), "")</f>
        <v/>
      </c>
      <c r="P35" s="1" t="str">
        <f>IFERROR(INDEX(Table11[Grant Name], MATCH(MemberOrgFinalSort[[#This Row],[CFDA]], Table11[Unique CFDA], 0)), "")</f>
        <v/>
      </c>
      <c r="Q35" s="13" t="str">
        <f>IFERROR(INDEX(Table11[FY 2018 Total], MATCH(MemberOrgFinalSort[[#This Row],[CFDA]], Table11[Unique CFDA], 0)), "")</f>
        <v/>
      </c>
      <c r="R35" s="14" t="str">
        <f>IFERROR(INDEX(Table11[President % Change], MATCH(MemberOrgFinalSort[[#This Row],[CFDA]], Table11[Unique CFDA], 0)), "")</f>
        <v/>
      </c>
      <c r="S35" s="13" t="str">
        <f>IFERROR(INDEX(Table11[President $ Change], MATCH(MemberOrgFinalSort[[#This Row],[CFDA]], Table11[Unique CFDA], 0)), "")</f>
        <v/>
      </c>
      <c r="T35" s="25" t="str">
        <f>IFERROR(INDEX(Table11[House % Change], MATCH(MemberOrgFinalSort[[#This Row],[CFDA]], Table11[Unique CFDA], 0)), "")</f>
        <v/>
      </c>
      <c r="U35" s="25" t="str">
        <f>IFERROR(INDEX(Table11[House $ Change], MATCH(MemberOrgFinalSort[[#This Row],[CFDA]], Table11[Unique CFDA], 0)), "")</f>
        <v/>
      </c>
      <c r="V35" s="13"/>
      <c r="X35" s="6"/>
      <c r="Y35" s="6"/>
      <c r="Z35" s="6"/>
      <c r="AA35" s="6"/>
      <c r="AB35" s="6"/>
    </row>
    <row r="36" spans="1:28" x14ac:dyDescent="0.25">
      <c r="A36" t="str">
        <f>IF(MemberOrgControl!$C39 = "", "", INDEX(MemberOrgsData[CFDA], MemberOrgControl!$C39))</f>
        <v/>
      </c>
      <c r="C36" s="6" t="str">
        <f>IFERROR(INDEX(AllFilteredCFDAs[All CFDAs], MATCH(0, INDEX(COUNTIF($C$3:C35, AllFilteredCFDAs[All CFDAs]),),0)), "")</f>
        <v/>
      </c>
      <c r="D36" s="6" t="str">
        <f t="array" ref="D36">IFERROR(INDEX(MemberOrgsData[FEDERALPROGRAMNAME], MATCH(1, (SelectMemberOrgs = MemberOrgsData[Auditee Name])*(Table11[[#This Row],[Unique CFDA]] = MemberOrgsData[CFDA]), 0)), "")</f>
        <v/>
      </c>
      <c r="E36" s="18" t="str">
        <f t="array" ref="E36">IFERROR(IF(Table11[[#This Row],[Unique CFDA]]&lt;&gt;"", SUMIFS(MemberOrgsData[AMOUNT], MemberOrgsData[Auditee Name], SelectMemberOrgs, MemberOrgsData[CFDA], Table11[[#This Row],[Unique CFDA]], MemberOrgsData[AUDITYEAR], SelectFiscalYear), ""), "")</f>
        <v/>
      </c>
      <c r="F36" s="19" t="str">
        <f t="array" ref="F36">IFERROR(INDEX(BudgetAppropData[President % Change], MATCH(1, (Table11[[#This Row],[Unique CFDA]] = BudgetAppropData[CFDA])*(SelectBudgetYear = BudgetAppropData[Fiscal Year]), 0)), "")</f>
        <v/>
      </c>
      <c r="G36" s="18" t="str">
        <f>IF(Table11[[#This Row],[Unique CFDA]] = "", "", IFERROR(Table11[[#This Row],[FY 2018 Total]]*Table11[[#This Row],[President % Change]], ""))</f>
        <v/>
      </c>
      <c r="H36" s="19" t="str">
        <f t="array" ref="H36">IFERROR(INDEX(BudgetAppropData[House % Change], MATCH(1, (Table11[[#This Row],[Unique CFDA]] = BudgetAppropData[CFDA])*(SelectBudgetYear = BudgetAppropData[Fiscal Year]),0)), "")</f>
        <v/>
      </c>
      <c r="I36" s="18" t="str">
        <f>IF(Table11[[#This Row],[Unique CFDA]] = "", "", IFERROR(Table11[[#This Row],[FY 2018 Total]]*Table11[[#This Row],[House % Change]], ""))</f>
        <v/>
      </c>
      <c r="J36" s="6"/>
      <c r="K36" s="18" t="str">
        <f>IF(Table11[[#This Row],[Unique CFDA]] = "", "", IFERROR(Table11[[#This Row],[FY 2018 Total]]*Table11[[#This Row],[Senate Budget]], ""))</f>
        <v/>
      </c>
      <c r="L36" s="6" t="str">
        <f>IF(Table11[[#This Row],[Unique CFDA]] = "", "", IF(ISNUMBER(Table11[[#This Row],[President $ Change]]), RANK(Table11[[#This Row],[President $ Change]], Table11[President $ Change])+COUNTIF($G36:G36, G36)-1,0))</f>
        <v/>
      </c>
      <c r="N36">
        <v>33</v>
      </c>
      <c r="O36" t="str">
        <f>IFERROR(INDEX(Table11[Unique CFDA], MATCH(N36, Table11[Pres. Sort], 0)), "")</f>
        <v/>
      </c>
      <c r="P36" s="1" t="str">
        <f>IFERROR(INDEX(Table11[Grant Name], MATCH(MemberOrgFinalSort[[#This Row],[CFDA]], Table11[Unique CFDA], 0)), "")</f>
        <v/>
      </c>
      <c r="Q36" s="13" t="str">
        <f>IFERROR(INDEX(Table11[FY 2018 Total], MATCH(MemberOrgFinalSort[[#This Row],[CFDA]], Table11[Unique CFDA], 0)), "")</f>
        <v/>
      </c>
      <c r="R36" s="14" t="str">
        <f>IFERROR(INDEX(Table11[President % Change], MATCH(MemberOrgFinalSort[[#This Row],[CFDA]], Table11[Unique CFDA], 0)), "")</f>
        <v/>
      </c>
      <c r="S36" s="13" t="str">
        <f>IFERROR(INDEX(Table11[President $ Change], MATCH(MemberOrgFinalSort[[#This Row],[CFDA]], Table11[Unique CFDA], 0)), "")</f>
        <v/>
      </c>
      <c r="T36" s="25" t="str">
        <f>IFERROR(INDEX(Table11[House % Change], MATCH(MemberOrgFinalSort[[#This Row],[CFDA]], Table11[Unique CFDA], 0)), "")</f>
        <v/>
      </c>
      <c r="U36" s="25" t="str">
        <f>IFERROR(INDEX(Table11[House $ Change], MATCH(MemberOrgFinalSort[[#This Row],[CFDA]], Table11[Unique CFDA], 0)), "")</f>
        <v/>
      </c>
      <c r="V36" s="13"/>
      <c r="X36" s="6"/>
      <c r="Y36" s="6"/>
      <c r="Z36" s="6"/>
      <c r="AA36" s="6"/>
      <c r="AB36" s="6"/>
    </row>
    <row r="37" spans="1:28" x14ac:dyDescent="0.25">
      <c r="A37">
        <f>IF(MemberOrgControl!$C40 = "", "", INDEX(MemberOrgsData[CFDA], MemberOrgControl!$C40))</f>
        <v>93.667000000000002</v>
      </c>
      <c r="C37" s="6" t="str">
        <f>IFERROR(INDEX(AllFilteredCFDAs[All CFDAs], MATCH(0, INDEX(COUNTIF($C$3:C36, AllFilteredCFDAs[All CFDAs]),),0)), "")</f>
        <v/>
      </c>
      <c r="D37" s="6" t="str">
        <f t="array" ref="D37">IFERROR(INDEX(MemberOrgsData[FEDERALPROGRAMNAME], MATCH(1, (SelectMemberOrgs = MemberOrgsData[Auditee Name])*(Table11[[#This Row],[Unique CFDA]] = MemberOrgsData[CFDA]), 0)), "")</f>
        <v/>
      </c>
      <c r="E37" s="18" t="str">
        <f t="array" ref="E37">IFERROR(IF(Table11[[#This Row],[Unique CFDA]]&lt;&gt;"", SUMIFS(MemberOrgsData[AMOUNT], MemberOrgsData[Auditee Name], SelectMemberOrgs, MemberOrgsData[CFDA], Table11[[#This Row],[Unique CFDA]], MemberOrgsData[AUDITYEAR], SelectFiscalYear), ""), "")</f>
        <v/>
      </c>
      <c r="F37" s="19" t="str">
        <f t="array" ref="F37">IFERROR(INDEX(BudgetAppropData[President % Change], MATCH(1, (Table11[[#This Row],[Unique CFDA]] = BudgetAppropData[CFDA])*(SelectBudgetYear = BudgetAppropData[Fiscal Year]), 0)), "")</f>
        <v/>
      </c>
      <c r="G37" s="18" t="str">
        <f>IF(Table11[[#This Row],[Unique CFDA]] = "", "", IFERROR(Table11[[#This Row],[FY 2018 Total]]*Table11[[#This Row],[President % Change]], ""))</f>
        <v/>
      </c>
      <c r="H37" s="19" t="str">
        <f t="array" ref="H37">IFERROR(INDEX(BudgetAppropData[House % Change], MATCH(1, (Table11[[#This Row],[Unique CFDA]] = BudgetAppropData[CFDA])*(SelectBudgetYear = BudgetAppropData[Fiscal Year]),0)), "")</f>
        <v/>
      </c>
      <c r="I37" s="18" t="str">
        <f>IF(Table11[[#This Row],[Unique CFDA]] = "", "", IFERROR(Table11[[#This Row],[FY 2018 Total]]*Table11[[#This Row],[House % Change]], ""))</f>
        <v/>
      </c>
      <c r="J37" s="6"/>
      <c r="K37" s="18" t="str">
        <f>IF(Table11[[#This Row],[Unique CFDA]] = "", "", IFERROR(Table11[[#This Row],[FY 2018 Total]]*Table11[[#This Row],[Senate Budget]], ""))</f>
        <v/>
      </c>
      <c r="L37" s="6" t="str">
        <f>IF(Table11[[#This Row],[Unique CFDA]] = "", "", IF(ISNUMBER(Table11[[#This Row],[President $ Change]]), RANK(Table11[[#This Row],[President $ Change]], Table11[President $ Change])+COUNTIF($G37:G37, G37)-1,0))</f>
        <v/>
      </c>
      <c r="N37">
        <v>34</v>
      </c>
      <c r="O37" t="str">
        <f>IFERROR(INDEX(Table11[Unique CFDA], MATCH(N37, Table11[Pres. Sort], 0)), "")</f>
        <v/>
      </c>
      <c r="P37" s="1" t="str">
        <f>IFERROR(INDEX(Table11[Grant Name], MATCH(MemberOrgFinalSort[[#This Row],[CFDA]], Table11[Unique CFDA], 0)), "")</f>
        <v/>
      </c>
      <c r="Q37" s="13" t="str">
        <f>IFERROR(INDEX(Table11[FY 2018 Total], MATCH(MemberOrgFinalSort[[#This Row],[CFDA]], Table11[Unique CFDA], 0)), "")</f>
        <v/>
      </c>
      <c r="R37" s="14" t="str">
        <f>IFERROR(INDEX(Table11[President % Change], MATCH(MemberOrgFinalSort[[#This Row],[CFDA]], Table11[Unique CFDA], 0)), "")</f>
        <v/>
      </c>
      <c r="S37" s="13" t="str">
        <f>IFERROR(INDEX(Table11[President $ Change], MATCH(MemberOrgFinalSort[[#This Row],[CFDA]], Table11[Unique CFDA], 0)), "")</f>
        <v/>
      </c>
      <c r="T37" s="25" t="str">
        <f>IFERROR(INDEX(Table11[House % Change], MATCH(MemberOrgFinalSort[[#This Row],[CFDA]], Table11[Unique CFDA], 0)), "")</f>
        <v/>
      </c>
      <c r="U37" s="25" t="str">
        <f>IFERROR(INDEX(Table11[House $ Change], MATCH(MemberOrgFinalSort[[#This Row],[CFDA]], Table11[Unique CFDA], 0)), "")</f>
        <v/>
      </c>
      <c r="V37" s="13"/>
      <c r="X37" s="6"/>
      <c r="Y37" s="6"/>
      <c r="Z37" s="6"/>
      <c r="AA37" s="6"/>
      <c r="AB37" s="6"/>
    </row>
    <row r="38" spans="1:28" x14ac:dyDescent="0.25">
      <c r="A38">
        <f>IF(MemberOrgControl!$C41 = "", "", INDEX(MemberOrgsData[CFDA], MemberOrgControl!$C41))</f>
        <v>93.667000000000002</v>
      </c>
      <c r="C38" s="6" t="str">
        <f>IFERROR(INDEX(AllFilteredCFDAs[All CFDAs], MATCH(0, INDEX(COUNTIF($C$3:C37, AllFilteredCFDAs[All CFDAs]),),0)), "")</f>
        <v/>
      </c>
      <c r="D38" s="6" t="str">
        <f t="array" ref="D38">IFERROR(INDEX(MemberOrgsData[FEDERALPROGRAMNAME], MATCH(1, (SelectMemberOrgs = MemberOrgsData[Auditee Name])*(Table11[[#This Row],[Unique CFDA]] = MemberOrgsData[CFDA]), 0)), "")</f>
        <v/>
      </c>
      <c r="E38" s="18" t="str">
        <f t="array" ref="E38">IFERROR(IF(Table11[[#This Row],[Unique CFDA]]&lt;&gt;"", SUMIFS(MemberOrgsData[AMOUNT], MemberOrgsData[Auditee Name], SelectMemberOrgs, MemberOrgsData[CFDA], Table11[[#This Row],[Unique CFDA]], MemberOrgsData[AUDITYEAR], SelectFiscalYear), ""), "")</f>
        <v/>
      </c>
      <c r="F38" s="19" t="str">
        <f t="array" ref="F38">IFERROR(INDEX(BudgetAppropData[President % Change], MATCH(1, (Table11[[#This Row],[Unique CFDA]] = BudgetAppropData[CFDA])*(SelectBudgetYear = BudgetAppropData[Fiscal Year]), 0)), "")</f>
        <v/>
      </c>
      <c r="G38" s="18" t="str">
        <f>IF(Table11[[#This Row],[Unique CFDA]] = "", "", IFERROR(Table11[[#This Row],[FY 2018 Total]]*Table11[[#This Row],[President % Change]], ""))</f>
        <v/>
      </c>
      <c r="H38" s="19" t="str">
        <f t="array" ref="H38">IFERROR(INDEX(BudgetAppropData[House % Change], MATCH(1, (Table11[[#This Row],[Unique CFDA]] = BudgetAppropData[CFDA])*(SelectBudgetYear = BudgetAppropData[Fiscal Year]),0)), "")</f>
        <v/>
      </c>
      <c r="I38" s="18" t="str">
        <f>IF(Table11[[#This Row],[Unique CFDA]] = "", "", IFERROR(Table11[[#This Row],[FY 2018 Total]]*Table11[[#This Row],[House % Change]], ""))</f>
        <v/>
      </c>
      <c r="J38" s="6"/>
      <c r="K38" s="18" t="str">
        <f>IF(Table11[[#This Row],[Unique CFDA]] = "", "", IFERROR(Table11[[#This Row],[FY 2018 Total]]*Table11[[#This Row],[Senate Budget]], ""))</f>
        <v/>
      </c>
      <c r="L38" s="6" t="str">
        <f>IF(Table11[[#This Row],[Unique CFDA]] = "", "", IF(ISNUMBER(Table11[[#This Row],[President $ Change]]), RANK(Table11[[#This Row],[President $ Change]], Table11[President $ Change])+COUNTIF($G38:G38, G38)-1,0))</f>
        <v/>
      </c>
      <c r="N38">
        <v>35</v>
      </c>
      <c r="O38" t="str">
        <f>IFERROR(INDEX(Table11[Unique CFDA], MATCH(N38, Table11[Pres. Sort], 0)), "")</f>
        <v/>
      </c>
      <c r="P38" s="1" t="str">
        <f>IFERROR(INDEX(Table11[Grant Name], MATCH(MemberOrgFinalSort[[#This Row],[CFDA]], Table11[Unique CFDA], 0)), "")</f>
        <v/>
      </c>
      <c r="Q38" s="13" t="str">
        <f>IFERROR(INDEX(Table11[FY 2018 Total], MATCH(MemberOrgFinalSort[[#This Row],[CFDA]], Table11[Unique CFDA], 0)), "")</f>
        <v/>
      </c>
      <c r="R38" s="14" t="str">
        <f>IFERROR(INDEX(Table11[President % Change], MATCH(MemberOrgFinalSort[[#This Row],[CFDA]], Table11[Unique CFDA], 0)), "")</f>
        <v/>
      </c>
      <c r="S38" s="13" t="str">
        <f>IFERROR(INDEX(Table11[President $ Change], MATCH(MemberOrgFinalSort[[#This Row],[CFDA]], Table11[Unique CFDA], 0)), "")</f>
        <v/>
      </c>
      <c r="T38" s="25" t="str">
        <f>IFERROR(INDEX(Table11[House % Change], MATCH(MemberOrgFinalSort[[#This Row],[CFDA]], Table11[Unique CFDA], 0)), "")</f>
        <v/>
      </c>
      <c r="U38" s="25" t="str">
        <f>IFERROR(INDEX(Table11[House $ Change], MATCH(MemberOrgFinalSort[[#This Row],[CFDA]], Table11[Unique CFDA], 0)), "")</f>
        <v/>
      </c>
      <c r="V38" s="13"/>
      <c r="X38" s="6"/>
      <c r="Y38" s="6"/>
      <c r="Z38" s="6"/>
      <c r="AA38" s="6"/>
      <c r="AB38" s="6"/>
    </row>
    <row r="39" spans="1:28" x14ac:dyDescent="0.25">
      <c r="A39">
        <f>IF(MemberOrgControl!$C42 = "", "", INDEX(MemberOrgsData[CFDA], MemberOrgControl!$C42))</f>
        <v>93.667000000000002</v>
      </c>
      <c r="C39" s="6" t="str">
        <f>IFERROR(INDEX(AllFilteredCFDAs[All CFDAs], MATCH(0, INDEX(COUNTIF($C$3:C38, AllFilteredCFDAs[All CFDAs]),),0)), "")</f>
        <v/>
      </c>
      <c r="D39" s="6" t="str">
        <f t="array" ref="D39">IFERROR(INDEX(MemberOrgsData[FEDERALPROGRAMNAME], MATCH(1, (SelectMemberOrgs = MemberOrgsData[Auditee Name])*(Table11[[#This Row],[Unique CFDA]] = MemberOrgsData[CFDA]), 0)), "")</f>
        <v/>
      </c>
      <c r="E39" s="18" t="str">
        <f t="array" ref="E39">IFERROR(IF(Table11[[#This Row],[Unique CFDA]]&lt;&gt;"", SUMIFS(MemberOrgsData[AMOUNT], MemberOrgsData[Auditee Name], SelectMemberOrgs, MemberOrgsData[CFDA], Table11[[#This Row],[Unique CFDA]], MemberOrgsData[AUDITYEAR], SelectFiscalYear), ""), "")</f>
        <v/>
      </c>
      <c r="F39" s="19" t="str">
        <f t="array" ref="F39">IFERROR(INDEX(BudgetAppropData[President % Change], MATCH(1, (Table11[[#This Row],[Unique CFDA]] = BudgetAppropData[CFDA])*(SelectBudgetYear = BudgetAppropData[Fiscal Year]), 0)), "")</f>
        <v/>
      </c>
      <c r="G39" s="18" t="str">
        <f>IF(Table11[[#This Row],[Unique CFDA]] = "", "", IFERROR(Table11[[#This Row],[FY 2018 Total]]*Table11[[#This Row],[President % Change]], ""))</f>
        <v/>
      </c>
      <c r="H39" s="19" t="str">
        <f t="array" ref="H39">IFERROR(INDEX(BudgetAppropData[House % Change], MATCH(1, (Table11[[#This Row],[Unique CFDA]] = BudgetAppropData[CFDA])*(SelectBudgetYear = BudgetAppropData[Fiscal Year]),0)), "")</f>
        <v/>
      </c>
      <c r="I39" s="18" t="str">
        <f>IF(Table11[[#This Row],[Unique CFDA]] = "", "", IFERROR(Table11[[#This Row],[FY 2018 Total]]*Table11[[#This Row],[House % Change]], ""))</f>
        <v/>
      </c>
      <c r="J39" s="6"/>
      <c r="K39" s="18" t="str">
        <f>IF(Table11[[#This Row],[Unique CFDA]] = "", "", IFERROR(Table11[[#This Row],[FY 2018 Total]]*Table11[[#This Row],[Senate Budget]], ""))</f>
        <v/>
      </c>
      <c r="L39" s="6" t="str">
        <f>IF(Table11[[#This Row],[Unique CFDA]] = "", "", IF(ISNUMBER(Table11[[#This Row],[President $ Change]]), RANK(Table11[[#This Row],[President $ Change]], Table11[President $ Change])+COUNTIF($G39:G39, G39)-1,0))</f>
        <v/>
      </c>
      <c r="N39">
        <v>36</v>
      </c>
      <c r="O39" t="str">
        <f>IFERROR(INDEX(Table11[Unique CFDA], MATCH(N39, Table11[Pres. Sort], 0)), "")</f>
        <v/>
      </c>
      <c r="P39" s="1" t="str">
        <f>IFERROR(INDEX(Table11[Grant Name], MATCH(MemberOrgFinalSort[[#This Row],[CFDA]], Table11[Unique CFDA], 0)), "")</f>
        <v/>
      </c>
      <c r="Q39" s="13" t="str">
        <f>IFERROR(INDEX(Table11[FY 2018 Total], MATCH(MemberOrgFinalSort[[#This Row],[CFDA]], Table11[Unique CFDA], 0)), "")</f>
        <v/>
      </c>
      <c r="R39" s="14" t="str">
        <f>IFERROR(INDEX(Table11[President % Change], MATCH(MemberOrgFinalSort[[#This Row],[CFDA]], Table11[Unique CFDA], 0)), "")</f>
        <v/>
      </c>
      <c r="S39" s="13" t="str">
        <f>IFERROR(INDEX(Table11[President $ Change], MATCH(MemberOrgFinalSort[[#This Row],[CFDA]], Table11[Unique CFDA], 0)), "")</f>
        <v/>
      </c>
      <c r="T39" s="25" t="str">
        <f>IFERROR(INDEX(Table11[House % Change], MATCH(MemberOrgFinalSort[[#This Row],[CFDA]], Table11[Unique CFDA], 0)), "")</f>
        <v/>
      </c>
      <c r="U39" s="25" t="str">
        <f>IFERROR(INDEX(Table11[House $ Change], MATCH(MemberOrgFinalSort[[#This Row],[CFDA]], Table11[Unique CFDA], 0)), "")</f>
        <v/>
      </c>
      <c r="V39" s="13"/>
      <c r="X39" s="6"/>
      <c r="Y39" s="6"/>
      <c r="Z39" s="6"/>
      <c r="AA39" s="6"/>
      <c r="AB39" s="6"/>
    </row>
    <row r="40" spans="1:28" x14ac:dyDescent="0.25">
      <c r="A40">
        <f>IF(MemberOrgControl!$C43 = "", "", INDEX(MemberOrgsData[CFDA], MemberOrgControl!$C43))</f>
        <v>93.667000000000002</v>
      </c>
      <c r="C40" s="6" t="str">
        <f>IFERROR(INDEX(AllFilteredCFDAs[All CFDAs], MATCH(0, INDEX(COUNTIF($C$3:C39, AllFilteredCFDAs[All CFDAs]),),0)), "")</f>
        <v/>
      </c>
      <c r="D40" s="6" t="str">
        <f t="array" ref="D40">IFERROR(INDEX(MemberOrgsData[FEDERALPROGRAMNAME], MATCH(1, (SelectMemberOrgs = MemberOrgsData[Auditee Name])*(Table11[[#This Row],[Unique CFDA]] = MemberOrgsData[CFDA]), 0)), "")</f>
        <v/>
      </c>
      <c r="E40" s="18" t="str">
        <f t="array" ref="E40">IFERROR(IF(Table11[[#This Row],[Unique CFDA]]&lt;&gt;"", SUMIFS(MemberOrgsData[AMOUNT], MemberOrgsData[Auditee Name], SelectMemberOrgs, MemberOrgsData[CFDA], Table11[[#This Row],[Unique CFDA]], MemberOrgsData[AUDITYEAR], SelectFiscalYear), ""), "")</f>
        <v/>
      </c>
      <c r="F40" s="19" t="str">
        <f t="array" ref="F40">IFERROR(INDEX(BudgetAppropData[President % Change], MATCH(1, (Table11[[#This Row],[Unique CFDA]] = BudgetAppropData[CFDA])*(SelectBudgetYear = BudgetAppropData[Fiscal Year]), 0)), "")</f>
        <v/>
      </c>
      <c r="G40" s="18" t="str">
        <f>IF(Table11[[#This Row],[Unique CFDA]] = "", "", IFERROR(Table11[[#This Row],[FY 2018 Total]]*Table11[[#This Row],[President % Change]], ""))</f>
        <v/>
      </c>
      <c r="H40" s="19" t="str">
        <f t="array" ref="H40">IFERROR(INDEX(BudgetAppropData[House % Change], MATCH(1, (Table11[[#This Row],[Unique CFDA]] = BudgetAppropData[CFDA])*(SelectBudgetYear = BudgetAppropData[Fiscal Year]),0)), "")</f>
        <v/>
      </c>
      <c r="I40" s="18" t="str">
        <f>IF(Table11[[#This Row],[Unique CFDA]] = "", "", IFERROR(Table11[[#This Row],[FY 2018 Total]]*Table11[[#This Row],[House % Change]], ""))</f>
        <v/>
      </c>
      <c r="J40" s="6"/>
      <c r="K40" s="18" t="str">
        <f>IF(Table11[[#This Row],[Unique CFDA]] = "", "", IFERROR(Table11[[#This Row],[FY 2018 Total]]*Table11[[#This Row],[Senate Budget]], ""))</f>
        <v/>
      </c>
      <c r="L40" s="6" t="str">
        <f>IF(Table11[[#This Row],[Unique CFDA]] = "", "", IF(ISNUMBER(Table11[[#This Row],[President $ Change]]), RANK(Table11[[#This Row],[President $ Change]], Table11[President $ Change])+COUNTIF($G40:G40, G40)-1,0))</f>
        <v/>
      </c>
      <c r="N40">
        <v>37</v>
      </c>
      <c r="O40" t="str">
        <f>IFERROR(INDEX(Table11[Unique CFDA], MATCH(N40, Table11[Pres. Sort], 0)), "")</f>
        <v/>
      </c>
      <c r="P40" s="1" t="str">
        <f>IFERROR(INDEX(Table11[Grant Name], MATCH(MemberOrgFinalSort[[#This Row],[CFDA]], Table11[Unique CFDA], 0)), "")</f>
        <v/>
      </c>
      <c r="Q40" s="13" t="str">
        <f>IFERROR(INDEX(Table11[FY 2018 Total], MATCH(MemberOrgFinalSort[[#This Row],[CFDA]], Table11[Unique CFDA], 0)), "")</f>
        <v/>
      </c>
      <c r="R40" s="14" t="str">
        <f>IFERROR(INDEX(Table11[President % Change], MATCH(MemberOrgFinalSort[[#This Row],[CFDA]], Table11[Unique CFDA], 0)), "")</f>
        <v/>
      </c>
      <c r="S40" s="13" t="str">
        <f>IFERROR(INDEX(Table11[President $ Change], MATCH(MemberOrgFinalSort[[#This Row],[CFDA]], Table11[Unique CFDA], 0)), "")</f>
        <v/>
      </c>
      <c r="T40" s="25" t="str">
        <f>IFERROR(INDEX(Table11[House % Change], MATCH(MemberOrgFinalSort[[#This Row],[CFDA]], Table11[Unique CFDA], 0)), "")</f>
        <v/>
      </c>
      <c r="U40" s="25" t="str">
        <f>IFERROR(INDEX(Table11[House $ Change], MATCH(MemberOrgFinalSort[[#This Row],[CFDA]], Table11[Unique CFDA], 0)), "")</f>
        <v/>
      </c>
      <c r="V40" s="13"/>
      <c r="X40" s="6"/>
      <c r="Y40" s="6"/>
      <c r="Z40" s="6"/>
      <c r="AA40" s="6"/>
      <c r="AB40" s="6"/>
    </row>
    <row r="41" spans="1:28" x14ac:dyDescent="0.25">
      <c r="A41" t="str">
        <f>IF(MemberOrgControl!$C44 = "", "", INDEX(MemberOrgsData[CFDA], MemberOrgControl!$C44))</f>
        <v/>
      </c>
      <c r="C41" s="6" t="str">
        <f>IFERROR(INDEX(AllFilteredCFDAs[All CFDAs], MATCH(0, INDEX(COUNTIF($C$3:C40, AllFilteredCFDAs[All CFDAs]),),0)), "")</f>
        <v/>
      </c>
      <c r="D41" s="6" t="str">
        <f t="array" ref="D41">IFERROR(INDEX(MemberOrgsData[FEDERALPROGRAMNAME], MATCH(1, (SelectMemberOrgs = MemberOrgsData[Auditee Name])*(Table11[[#This Row],[Unique CFDA]] = MemberOrgsData[CFDA]), 0)), "")</f>
        <v/>
      </c>
      <c r="E41" s="18" t="str">
        <f t="array" ref="E41">IFERROR(IF(Table11[[#This Row],[Unique CFDA]]&lt;&gt;"", SUMIFS(MemberOrgsData[AMOUNT], MemberOrgsData[Auditee Name], SelectMemberOrgs, MemberOrgsData[CFDA], Table11[[#This Row],[Unique CFDA]], MemberOrgsData[AUDITYEAR], SelectFiscalYear), ""), "")</f>
        <v/>
      </c>
      <c r="F41" s="19" t="str">
        <f t="array" ref="F41">IFERROR(INDEX(BudgetAppropData[President % Change], MATCH(1, (Table11[[#This Row],[Unique CFDA]] = BudgetAppropData[CFDA])*(SelectBudgetYear = BudgetAppropData[Fiscal Year]), 0)), "")</f>
        <v/>
      </c>
      <c r="G41" s="18" t="str">
        <f>IF(Table11[[#This Row],[Unique CFDA]] = "", "", IFERROR(Table11[[#This Row],[FY 2018 Total]]*Table11[[#This Row],[President % Change]], ""))</f>
        <v/>
      </c>
      <c r="H41" s="19" t="str">
        <f t="array" ref="H41">IFERROR(INDEX(BudgetAppropData[House % Change], MATCH(1, (Table11[[#This Row],[Unique CFDA]] = BudgetAppropData[CFDA])*(SelectBudgetYear = BudgetAppropData[Fiscal Year]),0)), "")</f>
        <v/>
      </c>
      <c r="I41" s="18" t="str">
        <f>IF(Table11[[#This Row],[Unique CFDA]] = "", "", IFERROR(Table11[[#This Row],[FY 2018 Total]]*Table11[[#This Row],[House % Change]], ""))</f>
        <v/>
      </c>
      <c r="J41" s="6"/>
      <c r="K41" s="18" t="str">
        <f>IF(Table11[[#This Row],[Unique CFDA]] = "", "", IFERROR(Table11[[#This Row],[FY 2018 Total]]*Table11[[#This Row],[Senate Budget]], ""))</f>
        <v/>
      </c>
      <c r="L41" s="6" t="str">
        <f>IF(Table11[[#This Row],[Unique CFDA]] = "", "", IF(ISNUMBER(Table11[[#This Row],[President $ Change]]), RANK(Table11[[#This Row],[President $ Change]], Table11[President $ Change])+COUNTIF($G41:G41, G41)-1,0))</f>
        <v/>
      </c>
      <c r="N41">
        <v>38</v>
      </c>
      <c r="O41" t="str">
        <f>IFERROR(INDEX(Table11[Unique CFDA], MATCH(N41, Table11[Pres. Sort], 0)), "")</f>
        <v/>
      </c>
      <c r="P41" s="1" t="str">
        <f>IFERROR(INDEX(Table11[Grant Name], MATCH(MemberOrgFinalSort[[#This Row],[CFDA]], Table11[Unique CFDA], 0)), "")</f>
        <v/>
      </c>
      <c r="Q41" s="13" t="str">
        <f>IFERROR(INDEX(Table11[FY 2018 Total], MATCH(MemberOrgFinalSort[[#This Row],[CFDA]], Table11[Unique CFDA], 0)), "")</f>
        <v/>
      </c>
      <c r="R41" s="14" t="str">
        <f>IFERROR(INDEX(Table11[President % Change], MATCH(MemberOrgFinalSort[[#This Row],[CFDA]], Table11[Unique CFDA], 0)), "")</f>
        <v/>
      </c>
      <c r="S41" s="13" t="str">
        <f>IFERROR(INDEX(Table11[President $ Change], MATCH(MemberOrgFinalSort[[#This Row],[CFDA]], Table11[Unique CFDA], 0)), "")</f>
        <v/>
      </c>
      <c r="T41" s="25" t="str">
        <f>IFERROR(INDEX(Table11[House % Change], MATCH(MemberOrgFinalSort[[#This Row],[CFDA]], Table11[Unique CFDA], 0)), "")</f>
        <v/>
      </c>
      <c r="U41" s="25" t="str">
        <f>IFERROR(INDEX(Table11[House $ Change], MATCH(MemberOrgFinalSort[[#This Row],[CFDA]], Table11[Unique CFDA], 0)), "")</f>
        <v/>
      </c>
      <c r="V41" s="13"/>
      <c r="X41" s="6"/>
      <c r="Y41" s="6"/>
      <c r="Z41" s="6"/>
      <c r="AA41" s="6"/>
      <c r="AB41" s="6"/>
    </row>
    <row r="42" spans="1:28" x14ac:dyDescent="0.25">
      <c r="A42" t="str">
        <f>IF(MemberOrgControl!$C45 = "", "", INDEX(MemberOrgsData[CFDA], MemberOrgControl!$C45))</f>
        <v/>
      </c>
      <c r="C42" s="6" t="str">
        <f>IFERROR(INDEX(AllFilteredCFDAs[All CFDAs], MATCH(0, INDEX(COUNTIF($C$3:C41, AllFilteredCFDAs[All CFDAs]),),0)), "")</f>
        <v/>
      </c>
      <c r="D42" s="6" t="str">
        <f t="array" ref="D42">IFERROR(INDEX(MemberOrgsData[FEDERALPROGRAMNAME], MATCH(1, (SelectMemberOrgs = MemberOrgsData[Auditee Name])*(Table11[[#This Row],[Unique CFDA]] = MemberOrgsData[CFDA]), 0)), "")</f>
        <v/>
      </c>
      <c r="E42" s="18" t="str">
        <f t="array" ref="E42">IFERROR(IF(Table11[[#This Row],[Unique CFDA]]&lt;&gt;"", SUMIFS(MemberOrgsData[AMOUNT], MemberOrgsData[Auditee Name], SelectMemberOrgs, MemberOrgsData[CFDA], Table11[[#This Row],[Unique CFDA]], MemberOrgsData[AUDITYEAR], SelectFiscalYear), ""), "")</f>
        <v/>
      </c>
      <c r="F42" s="19" t="str">
        <f t="array" ref="F42">IFERROR(INDEX(BudgetAppropData[President % Change], MATCH(1, (Table11[[#This Row],[Unique CFDA]] = BudgetAppropData[CFDA])*(SelectBudgetYear = BudgetAppropData[Fiscal Year]), 0)), "")</f>
        <v/>
      </c>
      <c r="G42" s="18" t="str">
        <f>IF(Table11[[#This Row],[Unique CFDA]] = "", "", IFERROR(Table11[[#This Row],[FY 2018 Total]]*Table11[[#This Row],[President % Change]], ""))</f>
        <v/>
      </c>
      <c r="H42" s="19" t="str">
        <f t="array" ref="H42">IFERROR(INDEX(BudgetAppropData[House % Change], MATCH(1, (Table11[[#This Row],[Unique CFDA]] = BudgetAppropData[CFDA])*(SelectBudgetYear = BudgetAppropData[Fiscal Year]),0)), "")</f>
        <v/>
      </c>
      <c r="I42" s="18" t="str">
        <f>IF(Table11[[#This Row],[Unique CFDA]] = "", "", IFERROR(Table11[[#This Row],[FY 2018 Total]]*Table11[[#This Row],[House % Change]], ""))</f>
        <v/>
      </c>
      <c r="J42" s="6"/>
      <c r="K42" s="18" t="str">
        <f>IF(Table11[[#This Row],[Unique CFDA]] = "", "", IFERROR(Table11[[#This Row],[FY 2018 Total]]*Table11[[#This Row],[Senate Budget]], ""))</f>
        <v/>
      </c>
      <c r="L42" s="6" t="str">
        <f>IF(Table11[[#This Row],[Unique CFDA]] = "", "", IF(ISNUMBER(Table11[[#This Row],[President $ Change]]), RANK(Table11[[#This Row],[President $ Change]], Table11[President $ Change])+COUNTIF($G42:G42, G42)-1,0))</f>
        <v/>
      </c>
      <c r="N42">
        <v>39</v>
      </c>
      <c r="O42" t="str">
        <f>IFERROR(INDEX(Table11[Unique CFDA], MATCH(N42, Table11[Pres. Sort], 0)), "")</f>
        <v/>
      </c>
      <c r="P42" s="1" t="str">
        <f>IFERROR(INDEX(Table11[Grant Name], MATCH(MemberOrgFinalSort[[#This Row],[CFDA]], Table11[Unique CFDA], 0)), "")</f>
        <v/>
      </c>
      <c r="Q42" s="13" t="str">
        <f>IFERROR(INDEX(Table11[FY 2018 Total], MATCH(MemberOrgFinalSort[[#This Row],[CFDA]], Table11[Unique CFDA], 0)), "")</f>
        <v/>
      </c>
      <c r="R42" s="14" t="str">
        <f>IFERROR(INDEX(Table11[President % Change], MATCH(MemberOrgFinalSort[[#This Row],[CFDA]], Table11[Unique CFDA], 0)), "")</f>
        <v/>
      </c>
      <c r="S42" s="13" t="str">
        <f>IFERROR(INDEX(Table11[President $ Change], MATCH(MemberOrgFinalSort[[#This Row],[CFDA]], Table11[Unique CFDA], 0)), "")</f>
        <v/>
      </c>
      <c r="T42" s="25" t="str">
        <f>IFERROR(INDEX(Table11[House % Change], MATCH(MemberOrgFinalSort[[#This Row],[CFDA]], Table11[Unique CFDA], 0)), "")</f>
        <v/>
      </c>
      <c r="U42" s="25" t="str">
        <f>IFERROR(INDEX(Table11[House $ Change], MATCH(MemberOrgFinalSort[[#This Row],[CFDA]], Table11[Unique CFDA], 0)), "")</f>
        <v/>
      </c>
      <c r="V42" s="13"/>
      <c r="X42" s="6"/>
      <c r="Y42" s="6"/>
      <c r="Z42" s="6"/>
      <c r="AA42" s="6"/>
      <c r="AB42" s="6"/>
    </row>
    <row r="43" spans="1:28" x14ac:dyDescent="0.25">
      <c r="A43" t="str">
        <f>IF(MemberOrgControl!$C46 = "", "", INDEX(MemberOrgsData[CFDA], MemberOrgControl!$C46))</f>
        <v/>
      </c>
      <c r="C43" s="6" t="str">
        <f>IFERROR(INDEX(AllFilteredCFDAs[All CFDAs], MATCH(0, INDEX(COUNTIF($C$3:C42, AllFilteredCFDAs[All CFDAs]),),0)), "")</f>
        <v/>
      </c>
      <c r="D43" s="6" t="str">
        <f t="array" ref="D43">IFERROR(INDEX(MemberOrgsData[FEDERALPROGRAMNAME], MATCH(1, (SelectMemberOrgs = MemberOrgsData[Auditee Name])*(Table11[[#This Row],[Unique CFDA]] = MemberOrgsData[CFDA]), 0)), "")</f>
        <v/>
      </c>
      <c r="E43" s="18" t="str">
        <f t="array" ref="E43">IFERROR(IF(Table11[[#This Row],[Unique CFDA]]&lt;&gt;"", SUMIFS(MemberOrgsData[AMOUNT], MemberOrgsData[Auditee Name], SelectMemberOrgs, MemberOrgsData[CFDA], Table11[[#This Row],[Unique CFDA]], MemberOrgsData[AUDITYEAR], SelectFiscalYear), ""), "")</f>
        <v/>
      </c>
      <c r="F43" s="19" t="str">
        <f t="array" ref="F43">IFERROR(INDEX(BudgetAppropData[President % Change], MATCH(1, (Table11[[#This Row],[Unique CFDA]] = BudgetAppropData[CFDA])*(SelectBudgetYear = BudgetAppropData[Fiscal Year]), 0)), "")</f>
        <v/>
      </c>
      <c r="G43" s="18" t="str">
        <f>IF(Table11[[#This Row],[Unique CFDA]] = "", "", IFERROR(Table11[[#This Row],[FY 2018 Total]]*Table11[[#This Row],[President % Change]], ""))</f>
        <v/>
      </c>
      <c r="H43" s="19" t="str">
        <f t="array" ref="H43">IFERROR(INDEX(BudgetAppropData[House % Change], MATCH(1, (Table11[[#This Row],[Unique CFDA]] = BudgetAppropData[CFDA])*(SelectBudgetYear = BudgetAppropData[Fiscal Year]),0)), "")</f>
        <v/>
      </c>
      <c r="I43" s="18" t="str">
        <f>IF(Table11[[#This Row],[Unique CFDA]] = "", "", IFERROR(Table11[[#This Row],[FY 2018 Total]]*Table11[[#This Row],[House % Change]], ""))</f>
        <v/>
      </c>
      <c r="J43" s="6"/>
      <c r="K43" s="18" t="str">
        <f>IF(Table11[[#This Row],[Unique CFDA]] = "", "", IFERROR(Table11[[#This Row],[FY 2018 Total]]*Table11[[#This Row],[Senate Budget]], ""))</f>
        <v/>
      </c>
      <c r="L43" s="6" t="str">
        <f>IF(Table11[[#This Row],[Unique CFDA]] = "", "", IF(ISNUMBER(Table11[[#This Row],[President $ Change]]), RANK(Table11[[#This Row],[President $ Change]], Table11[President $ Change])+COUNTIF($G43:G43, G43)-1,0))</f>
        <v/>
      </c>
      <c r="N43">
        <v>40</v>
      </c>
      <c r="O43" t="str">
        <f>IFERROR(INDEX(Table11[Unique CFDA], MATCH(N43, Table11[Pres. Sort], 0)), "")</f>
        <v/>
      </c>
      <c r="P43" s="1" t="str">
        <f>IFERROR(INDEX(Table11[Grant Name], MATCH(MemberOrgFinalSort[[#This Row],[CFDA]], Table11[Unique CFDA], 0)), "")</f>
        <v/>
      </c>
      <c r="Q43" s="13" t="str">
        <f>IFERROR(INDEX(Table11[FY 2018 Total], MATCH(MemberOrgFinalSort[[#This Row],[CFDA]], Table11[Unique CFDA], 0)), "")</f>
        <v/>
      </c>
      <c r="R43" s="14" t="str">
        <f>IFERROR(INDEX(Table11[President % Change], MATCH(MemberOrgFinalSort[[#This Row],[CFDA]], Table11[Unique CFDA], 0)), "")</f>
        <v/>
      </c>
      <c r="S43" s="13" t="str">
        <f>IFERROR(INDEX(Table11[President $ Change], MATCH(MemberOrgFinalSort[[#This Row],[CFDA]], Table11[Unique CFDA], 0)), "")</f>
        <v/>
      </c>
      <c r="T43" s="25" t="str">
        <f>IFERROR(INDEX(Table11[House % Change], MATCH(MemberOrgFinalSort[[#This Row],[CFDA]], Table11[Unique CFDA], 0)), "")</f>
        <v/>
      </c>
      <c r="U43" s="25" t="str">
        <f>IFERROR(INDEX(Table11[House $ Change], MATCH(MemberOrgFinalSort[[#This Row],[CFDA]], Table11[Unique CFDA], 0)), "")</f>
        <v/>
      </c>
      <c r="V43" s="13"/>
      <c r="X43" s="6"/>
      <c r="Y43" s="6"/>
      <c r="Z43" s="6"/>
      <c r="AA43" s="6"/>
      <c r="AB43" s="6"/>
    </row>
    <row r="44" spans="1:28" x14ac:dyDescent="0.25">
      <c r="A44" t="str">
        <f>IF(MemberOrgControl!$C47 = "", "", INDEX(MemberOrgsData[CFDA], MemberOrgControl!$C47))</f>
        <v/>
      </c>
      <c r="C44" s="6" t="str">
        <f>IFERROR(INDEX(AllFilteredCFDAs[All CFDAs], MATCH(0, INDEX(COUNTIF($C$3:C43, AllFilteredCFDAs[All CFDAs]),),0)), "")</f>
        <v/>
      </c>
      <c r="D44" s="6" t="str">
        <f t="array" ref="D44">IFERROR(INDEX(MemberOrgsData[FEDERALPROGRAMNAME], MATCH(1, (SelectMemberOrgs = MemberOrgsData[Auditee Name])*(Table11[[#This Row],[Unique CFDA]] = MemberOrgsData[CFDA]), 0)), "")</f>
        <v/>
      </c>
      <c r="E44" s="18" t="str">
        <f t="array" ref="E44">IFERROR(IF(Table11[[#This Row],[Unique CFDA]]&lt;&gt;"", SUMIFS(MemberOrgsData[AMOUNT], MemberOrgsData[Auditee Name], SelectMemberOrgs, MemberOrgsData[CFDA], Table11[[#This Row],[Unique CFDA]], MemberOrgsData[AUDITYEAR], SelectFiscalYear), ""), "")</f>
        <v/>
      </c>
      <c r="F44" s="19" t="str">
        <f t="array" ref="F44">IFERROR(INDEX(BudgetAppropData[President % Change], MATCH(1, (Table11[[#This Row],[Unique CFDA]] = BudgetAppropData[CFDA])*(SelectBudgetYear = BudgetAppropData[Fiscal Year]), 0)), "")</f>
        <v/>
      </c>
      <c r="G44" s="18" t="str">
        <f>IF(Table11[[#This Row],[Unique CFDA]] = "", "", IFERROR(Table11[[#This Row],[FY 2018 Total]]*Table11[[#This Row],[President % Change]], ""))</f>
        <v/>
      </c>
      <c r="H44" s="19" t="str">
        <f t="array" ref="H44">IFERROR(INDEX(BudgetAppropData[House % Change], MATCH(1, (Table11[[#This Row],[Unique CFDA]] = BudgetAppropData[CFDA])*(SelectBudgetYear = BudgetAppropData[Fiscal Year]),0)), "")</f>
        <v/>
      </c>
      <c r="I44" s="18" t="str">
        <f>IF(Table11[[#This Row],[Unique CFDA]] = "", "", IFERROR(Table11[[#This Row],[FY 2018 Total]]*Table11[[#This Row],[House % Change]], ""))</f>
        <v/>
      </c>
      <c r="J44" s="6"/>
      <c r="K44" s="18" t="str">
        <f>IF(Table11[[#This Row],[Unique CFDA]] = "", "", IFERROR(Table11[[#This Row],[FY 2018 Total]]*Table11[[#This Row],[Senate Budget]], ""))</f>
        <v/>
      </c>
      <c r="L44" s="6" t="str">
        <f>IF(Table11[[#This Row],[Unique CFDA]] = "", "", IF(ISNUMBER(Table11[[#This Row],[President $ Change]]), RANK(Table11[[#This Row],[President $ Change]], Table11[President $ Change])+COUNTIF($G44:G44, G44)-1,0))</f>
        <v/>
      </c>
      <c r="N44">
        <v>41</v>
      </c>
      <c r="O44" t="str">
        <f>IFERROR(INDEX(Table11[Unique CFDA], MATCH(N44, Table11[Pres. Sort], 0)), "")</f>
        <v/>
      </c>
      <c r="P44" s="1" t="str">
        <f>IFERROR(INDEX(Table11[Grant Name], MATCH(MemberOrgFinalSort[[#This Row],[CFDA]], Table11[Unique CFDA], 0)), "")</f>
        <v/>
      </c>
      <c r="Q44" s="13" t="str">
        <f>IFERROR(INDEX(Table11[FY 2018 Total], MATCH(MemberOrgFinalSort[[#This Row],[CFDA]], Table11[Unique CFDA], 0)), "")</f>
        <v/>
      </c>
      <c r="R44" s="14" t="str">
        <f>IFERROR(INDEX(Table11[President % Change], MATCH(MemberOrgFinalSort[[#This Row],[CFDA]], Table11[Unique CFDA], 0)), "")</f>
        <v/>
      </c>
      <c r="S44" s="13" t="str">
        <f>IFERROR(INDEX(Table11[President $ Change], MATCH(MemberOrgFinalSort[[#This Row],[CFDA]], Table11[Unique CFDA], 0)), "")</f>
        <v/>
      </c>
      <c r="T44" s="25" t="str">
        <f>IFERROR(INDEX(Table11[House % Change], MATCH(MemberOrgFinalSort[[#This Row],[CFDA]], Table11[Unique CFDA], 0)), "")</f>
        <v/>
      </c>
      <c r="U44" s="25" t="str">
        <f>IFERROR(INDEX(Table11[House $ Change], MATCH(MemberOrgFinalSort[[#This Row],[CFDA]], Table11[Unique CFDA], 0)), "")</f>
        <v/>
      </c>
      <c r="V44" s="13"/>
      <c r="X44" s="6"/>
      <c r="Y44" s="6"/>
      <c r="Z44" s="6"/>
      <c r="AA44" s="6"/>
      <c r="AB44" s="6"/>
    </row>
    <row r="45" spans="1:28" x14ac:dyDescent="0.25">
      <c r="A45" t="str">
        <f>IF(MemberOrgControl!$C48 = "", "", INDEX(MemberOrgsData[CFDA], MemberOrgControl!$C48))</f>
        <v/>
      </c>
      <c r="C45" s="6" t="str">
        <f>IFERROR(INDEX(AllFilteredCFDAs[All CFDAs], MATCH(0, INDEX(COUNTIF($C$3:C44, AllFilteredCFDAs[All CFDAs]),),0)), "")</f>
        <v/>
      </c>
      <c r="D45" s="6" t="str">
        <f t="array" ref="D45">IFERROR(INDEX(MemberOrgsData[FEDERALPROGRAMNAME], MATCH(1, (SelectMemberOrgs = MemberOrgsData[Auditee Name])*(Table11[[#This Row],[Unique CFDA]] = MemberOrgsData[CFDA]), 0)), "")</f>
        <v/>
      </c>
      <c r="E45" s="18" t="str">
        <f t="array" ref="E45">IFERROR(IF(Table11[[#This Row],[Unique CFDA]]&lt;&gt;"", SUMIFS(MemberOrgsData[AMOUNT], MemberOrgsData[Auditee Name], SelectMemberOrgs, MemberOrgsData[CFDA], Table11[[#This Row],[Unique CFDA]], MemberOrgsData[AUDITYEAR], SelectFiscalYear), ""), "")</f>
        <v/>
      </c>
      <c r="F45" s="19" t="str">
        <f t="array" ref="F45">IFERROR(INDEX(BudgetAppropData[President % Change], MATCH(1, (Table11[[#This Row],[Unique CFDA]] = BudgetAppropData[CFDA])*(SelectBudgetYear = BudgetAppropData[Fiscal Year]), 0)), "")</f>
        <v/>
      </c>
      <c r="G45" s="18" t="str">
        <f>IF(Table11[[#This Row],[Unique CFDA]] = "", "", IFERROR(Table11[[#This Row],[FY 2018 Total]]*Table11[[#This Row],[President % Change]], ""))</f>
        <v/>
      </c>
      <c r="H45" s="19" t="str">
        <f t="array" ref="H45">IFERROR(INDEX(BudgetAppropData[House % Change], MATCH(1, (Table11[[#This Row],[Unique CFDA]] = BudgetAppropData[CFDA])*(SelectBudgetYear = BudgetAppropData[Fiscal Year]),0)), "")</f>
        <v/>
      </c>
      <c r="I45" s="18" t="str">
        <f>IF(Table11[[#This Row],[Unique CFDA]] = "", "", IFERROR(Table11[[#This Row],[FY 2018 Total]]*Table11[[#This Row],[House % Change]], ""))</f>
        <v/>
      </c>
      <c r="J45" s="6"/>
      <c r="K45" s="18" t="str">
        <f>IF(Table11[[#This Row],[Unique CFDA]] = "", "", IFERROR(Table11[[#This Row],[FY 2018 Total]]*Table11[[#This Row],[Senate Budget]], ""))</f>
        <v/>
      </c>
      <c r="L45" s="6" t="str">
        <f>IF(Table11[[#This Row],[Unique CFDA]] = "", "", IF(ISNUMBER(Table11[[#This Row],[President $ Change]]), RANK(Table11[[#This Row],[President $ Change]], Table11[President $ Change])+COUNTIF($G45:G45, G45)-1,0))</f>
        <v/>
      </c>
      <c r="N45">
        <v>42</v>
      </c>
      <c r="O45" t="str">
        <f>IFERROR(INDEX(Table11[Unique CFDA], MATCH(N45, Table11[Pres. Sort], 0)), "")</f>
        <v/>
      </c>
      <c r="P45" s="1" t="str">
        <f>IFERROR(INDEX(Table11[Grant Name], MATCH(MemberOrgFinalSort[[#This Row],[CFDA]], Table11[Unique CFDA], 0)), "")</f>
        <v/>
      </c>
      <c r="Q45" s="13" t="str">
        <f>IFERROR(INDEX(Table11[FY 2018 Total], MATCH(MemberOrgFinalSort[[#This Row],[CFDA]], Table11[Unique CFDA], 0)), "")</f>
        <v/>
      </c>
      <c r="R45" s="14" t="str">
        <f>IFERROR(INDEX(Table11[President % Change], MATCH(MemberOrgFinalSort[[#This Row],[CFDA]], Table11[Unique CFDA], 0)), "")</f>
        <v/>
      </c>
      <c r="S45" s="13" t="str">
        <f>IFERROR(INDEX(Table11[President $ Change], MATCH(MemberOrgFinalSort[[#This Row],[CFDA]], Table11[Unique CFDA], 0)), "")</f>
        <v/>
      </c>
      <c r="T45" s="25" t="str">
        <f>IFERROR(INDEX(Table11[House % Change], MATCH(MemberOrgFinalSort[[#This Row],[CFDA]], Table11[Unique CFDA], 0)), "")</f>
        <v/>
      </c>
      <c r="U45" s="25" t="str">
        <f>IFERROR(INDEX(Table11[House $ Change], MATCH(MemberOrgFinalSort[[#This Row],[CFDA]], Table11[Unique CFDA], 0)), "")</f>
        <v/>
      </c>
      <c r="V45" s="13"/>
      <c r="X45" s="6"/>
      <c r="Y45" s="6"/>
      <c r="Z45" s="6"/>
      <c r="AA45" s="6"/>
      <c r="AB45" s="6"/>
    </row>
    <row r="46" spans="1:28" x14ac:dyDescent="0.25">
      <c r="A46" t="str">
        <f>IF(MemberOrgControl!$C49 = "", "", INDEX(MemberOrgsData[CFDA], MemberOrgControl!$C49))</f>
        <v/>
      </c>
      <c r="C46" s="6" t="str">
        <f>IFERROR(INDEX(AllFilteredCFDAs[All CFDAs], MATCH(0, INDEX(COUNTIF($C$3:C45, AllFilteredCFDAs[All CFDAs]),),0)), "")</f>
        <v/>
      </c>
      <c r="D46" s="6" t="str">
        <f t="array" ref="D46">IFERROR(INDEX(MemberOrgsData[FEDERALPROGRAMNAME], MATCH(1, (SelectMemberOrgs = MemberOrgsData[Auditee Name])*(Table11[[#This Row],[Unique CFDA]] = MemberOrgsData[CFDA]), 0)), "")</f>
        <v/>
      </c>
      <c r="E46" s="18" t="str">
        <f t="array" ref="E46">IFERROR(IF(Table11[[#This Row],[Unique CFDA]]&lt;&gt;"", SUMIFS(MemberOrgsData[AMOUNT], MemberOrgsData[Auditee Name], SelectMemberOrgs, MemberOrgsData[CFDA], Table11[[#This Row],[Unique CFDA]], MemberOrgsData[AUDITYEAR], SelectFiscalYear), ""), "")</f>
        <v/>
      </c>
      <c r="F46" s="19" t="str">
        <f t="array" ref="F46">IFERROR(INDEX(BudgetAppropData[President % Change], MATCH(1, (Table11[[#This Row],[Unique CFDA]] = BudgetAppropData[CFDA])*(SelectBudgetYear = BudgetAppropData[Fiscal Year]), 0)), "")</f>
        <v/>
      </c>
      <c r="G46" s="18" t="str">
        <f>IF(Table11[[#This Row],[Unique CFDA]] = "", "", IFERROR(Table11[[#This Row],[FY 2018 Total]]*Table11[[#This Row],[President % Change]], ""))</f>
        <v/>
      </c>
      <c r="H46" s="19" t="str">
        <f t="array" ref="H46">IFERROR(INDEX(BudgetAppropData[House % Change], MATCH(1, (Table11[[#This Row],[Unique CFDA]] = BudgetAppropData[CFDA])*(SelectBudgetYear = BudgetAppropData[Fiscal Year]),0)), "")</f>
        <v/>
      </c>
      <c r="I46" s="18" t="str">
        <f>IF(Table11[[#This Row],[Unique CFDA]] = "", "", IFERROR(Table11[[#This Row],[FY 2018 Total]]*Table11[[#This Row],[House % Change]], ""))</f>
        <v/>
      </c>
      <c r="J46" s="6"/>
      <c r="K46" s="18" t="str">
        <f>IF(Table11[[#This Row],[Unique CFDA]] = "", "", IFERROR(Table11[[#This Row],[FY 2018 Total]]*Table11[[#This Row],[Senate Budget]], ""))</f>
        <v/>
      </c>
      <c r="L46" s="6" t="str">
        <f>IF(Table11[[#This Row],[Unique CFDA]] = "", "", IF(ISNUMBER(Table11[[#This Row],[President $ Change]]), RANK(Table11[[#This Row],[President $ Change]], Table11[President $ Change])+COUNTIF($G46:G46, G46)-1,0))</f>
        <v/>
      </c>
      <c r="N46">
        <v>43</v>
      </c>
      <c r="O46" t="str">
        <f>IFERROR(INDEX(Table11[Unique CFDA], MATCH(N46, Table11[Pres. Sort], 0)), "")</f>
        <v/>
      </c>
      <c r="P46" s="1" t="str">
        <f>IFERROR(INDEX(Table11[Grant Name], MATCH(MemberOrgFinalSort[[#This Row],[CFDA]], Table11[Unique CFDA], 0)), "")</f>
        <v/>
      </c>
      <c r="Q46" s="13" t="str">
        <f>IFERROR(INDEX(Table11[FY 2018 Total], MATCH(MemberOrgFinalSort[[#This Row],[CFDA]], Table11[Unique CFDA], 0)), "")</f>
        <v/>
      </c>
      <c r="R46" s="14" t="str">
        <f>IFERROR(INDEX(Table11[President % Change], MATCH(MemberOrgFinalSort[[#This Row],[CFDA]], Table11[Unique CFDA], 0)), "")</f>
        <v/>
      </c>
      <c r="S46" s="13" t="str">
        <f>IFERROR(INDEX(Table11[President $ Change], MATCH(MemberOrgFinalSort[[#This Row],[CFDA]], Table11[Unique CFDA], 0)), "")</f>
        <v/>
      </c>
      <c r="T46" s="25" t="str">
        <f>IFERROR(INDEX(Table11[House % Change], MATCH(MemberOrgFinalSort[[#This Row],[CFDA]], Table11[Unique CFDA], 0)), "")</f>
        <v/>
      </c>
      <c r="U46" s="25" t="str">
        <f>IFERROR(INDEX(Table11[House $ Change], MATCH(MemberOrgFinalSort[[#This Row],[CFDA]], Table11[Unique CFDA], 0)), "")</f>
        <v/>
      </c>
      <c r="V46" s="13"/>
      <c r="X46" s="6"/>
      <c r="Y46" s="6"/>
      <c r="Z46" s="6"/>
      <c r="AA46" s="6"/>
      <c r="AB46" s="6"/>
    </row>
    <row r="47" spans="1:28" x14ac:dyDescent="0.25">
      <c r="A47" t="str">
        <f>IF(MemberOrgControl!$C50 = "", "", INDEX(MemberOrgsData[CFDA], MemberOrgControl!$C50))</f>
        <v/>
      </c>
      <c r="C47" s="6" t="str">
        <f>IFERROR(INDEX(AllFilteredCFDAs[All CFDAs], MATCH(0, INDEX(COUNTIF($C$3:C46, AllFilteredCFDAs[All CFDAs]),),0)), "")</f>
        <v/>
      </c>
      <c r="D47" s="6" t="str">
        <f t="array" ref="D47">IFERROR(INDEX(MemberOrgsData[FEDERALPROGRAMNAME], MATCH(1, (SelectMemberOrgs = MemberOrgsData[Auditee Name])*(Table11[[#This Row],[Unique CFDA]] = MemberOrgsData[CFDA]), 0)), "")</f>
        <v/>
      </c>
      <c r="E47" s="18" t="str">
        <f t="array" ref="E47">IFERROR(IF(Table11[[#This Row],[Unique CFDA]]&lt;&gt;"", SUMIFS(MemberOrgsData[AMOUNT], MemberOrgsData[Auditee Name], SelectMemberOrgs, MemberOrgsData[CFDA], Table11[[#This Row],[Unique CFDA]], MemberOrgsData[AUDITYEAR], SelectFiscalYear), ""), "")</f>
        <v/>
      </c>
      <c r="F47" s="19" t="str">
        <f t="array" ref="F47">IFERROR(INDEX(BudgetAppropData[President % Change], MATCH(1, (Table11[[#This Row],[Unique CFDA]] = BudgetAppropData[CFDA])*(SelectBudgetYear = BudgetAppropData[Fiscal Year]), 0)), "")</f>
        <v/>
      </c>
      <c r="G47" s="18" t="str">
        <f>IF(Table11[[#This Row],[Unique CFDA]] = "", "", IFERROR(Table11[[#This Row],[FY 2018 Total]]*Table11[[#This Row],[President % Change]], ""))</f>
        <v/>
      </c>
      <c r="H47" s="19" t="str">
        <f t="array" ref="H47">IFERROR(INDEX(BudgetAppropData[House % Change], MATCH(1, (Table11[[#This Row],[Unique CFDA]] = BudgetAppropData[CFDA])*(SelectBudgetYear = BudgetAppropData[Fiscal Year]),0)), "")</f>
        <v/>
      </c>
      <c r="I47" s="18" t="str">
        <f>IF(Table11[[#This Row],[Unique CFDA]] = "", "", IFERROR(Table11[[#This Row],[FY 2018 Total]]*Table11[[#This Row],[House % Change]], ""))</f>
        <v/>
      </c>
      <c r="J47" s="6"/>
      <c r="K47" s="18" t="str">
        <f>IF(Table11[[#This Row],[Unique CFDA]] = "", "", IFERROR(Table11[[#This Row],[FY 2018 Total]]*Table11[[#This Row],[Senate Budget]], ""))</f>
        <v/>
      </c>
      <c r="L47" s="6" t="str">
        <f>IF(Table11[[#This Row],[Unique CFDA]] = "", "", IF(ISNUMBER(Table11[[#This Row],[President $ Change]]), RANK(Table11[[#This Row],[President $ Change]], Table11[President $ Change])+COUNTIF($G47:G47, G47)-1,0))</f>
        <v/>
      </c>
      <c r="N47">
        <v>44</v>
      </c>
      <c r="O47" t="str">
        <f>IFERROR(INDEX(Table11[Unique CFDA], MATCH(N47, Table11[Pres. Sort], 0)), "")</f>
        <v/>
      </c>
      <c r="P47" s="1" t="str">
        <f>IFERROR(INDEX(Table11[Grant Name], MATCH(MemberOrgFinalSort[[#This Row],[CFDA]], Table11[Unique CFDA], 0)), "")</f>
        <v/>
      </c>
      <c r="Q47" s="13" t="str">
        <f>IFERROR(INDEX(Table11[FY 2018 Total], MATCH(MemberOrgFinalSort[[#This Row],[CFDA]], Table11[Unique CFDA], 0)), "")</f>
        <v/>
      </c>
      <c r="R47" s="14" t="str">
        <f>IFERROR(INDEX(Table11[President % Change], MATCH(MemberOrgFinalSort[[#This Row],[CFDA]], Table11[Unique CFDA], 0)), "")</f>
        <v/>
      </c>
      <c r="S47" s="13" t="str">
        <f>IFERROR(INDEX(Table11[President $ Change], MATCH(MemberOrgFinalSort[[#This Row],[CFDA]], Table11[Unique CFDA], 0)), "")</f>
        <v/>
      </c>
      <c r="T47" s="25" t="str">
        <f>IFERROR(INDEX(Table11[House % Change], MATCH(MemberOrgFinalSort[[#This Row],[CFDA]], Table11[Unique CFDA], 0)), "")</f>
        <v/>
      </c>
      <c r="U47" s="25" t="str">
        <f>IFERROR(INDEX(Table11[House $ Change], MATCH(MemberOrgFinalSort[[#This Row],[CFDA]], Table11[Unique CFDA], 0)), "")</f>
        <v/>
      </c>
      <c r="V47" s="13"/>
      <c r="X47" s="6"/>
      <c r="Y47" s="6"/>
      <c r="Z47" s="6"/>
      <c r="AA47" s="6"/>
      <c r="AB47" s="6"/>
    </row>
    <row r="48" spans="1:28" x14ac:dyDescent="0.25">
      <c r="A48" t="str">
        <f>IF(MemberOrgControl!$C51 = "", "", INDEX(MemberOrgsData[CFDA], MemberOrgControl!$C51))</f>
        <v/>
      </c>
      <c r="C48" s="6" t="str">
        <f>IFERROR(INDEX(AllFilteredCFDAs[All CFDAs], MATCH(0, INDEX(COUNTIF($C$3:C47, AllFilteredCFDAs[All CFDAs]),),0)), "")</f>
        <v/>
      </c>
      <c r="D48" s="6" t="str">
        <f t="array" ref="D48">IFERROR(INDEX(MemberOrgsData[FEDERALPROGRAMNAME], MATCH(1, (SelectMemberOrgs = MemberOrgsData[Auditee Name])*(Table11[[#This Row],[Unique CFDA]] = MemberOrgsData[CFDA]), 0)), "")</f>
        <v/>
      </c>
      <c r="E48" s="18" t="str">
        <f t="array" ref="E48">IFERROR(IF(Table11[[#This Row],[Unique CFDA]]&lt;&gt;"", SUMIFS(MemberOrgsData[AMOUNT], MemberOrgsData[Auditee Name], SelectMemberOrgs, MemberOrgsData[CFDA], Table11[[#This Row],[Unique CFDA]], MemberOrgsData[AUDITYEAR], SelectFiscalYear), ""), "")</f>
        <v/>
      </c>
      <c r="F48" s="19" t="str">
        <f t="array" ref="F48">IFERROR(INDEX(BudgetAppropData[President % Change], MATCH(1, (Table11[[#This Row],[Unique CFDA]] = BudgetAppropData[CFDA])*(SelectBudgetYear = BudgetAppropData[Fiscal Year]), 0)), "")</f>
        <v/>
      </c>
      <c r="G48" s="18" t="str">
        <f>IF(Table11[[#This Row],[Unique CFDA]] = "", "", IFERROR(Table11[[#This Row],[FY 2018 Total]]*Table11[[#This Row],[President % Change]], ""))</f>
        <v/>
      </c>
      <c r="H48" s="19" t="str">
        <f t="array" ref="H48">IFERROR(INDEX(BudgetAppropData[House % Change], MATCH(1, (Table11[[#This Row],[Unique CFDA]] = BudgetAppropData[CFDA])*(SelectBudgetYear = BudgetAppropData[Fiscal Year]),0)), "")</f>
        <v/>
      </c>
      <c r="I48" s="18" t="str">
        <f>IF(Table11[[#This Row],[Unique CFDA]] = "", "", IFERROR(Table11[[#This Row],[FY 2018 Total]]*Table11[[#This Row],[House % Change]], ""))</f>
        <v/>
      </c>
      <c r="J48" s="6"/>
      <c r="K48" s="18" t="str">
        <f>IF(Table11[[#This Row],[Unique CFDA]] = "", "", IFERROR(Table11[[#This Row],[FY 2018 Total]]*Table11[[#This Row],[Senate Budget]], ""))</f>
        <v/>
      </c>
      <c r="L48" s="6" t="str">
        <f>IF(Table11[[#This Row],[Unique CFDA]] = "", "", IF(ISNUMBER(Table11[[#This Row],[President $ Change]]), RANK(Table11[[#This Row],[President $ Change]], Table11[President $ Change])+COUNTIF($G48:G48, G48)-1,0))</f>
        <v/>
      </c>
      <c r="N48">
        <v>45</v>
      </c>
      <c r="O48" t="str">
        <f>IFERROR(INDEX(Table11[Unique CFDA], MATCH(N48, Table11[Pres. Sort], 0)), "")</f>
        <v/>
      </c>
      <c r="P48" s="1" t="str">
        <f>IFERROR(INDEX(Table11[Grant Name], MATCH(MemberOrgFinalSort[[#This Row],[CFDA]], Table11[Unique CFDA], 0)), "")</f>
        <v/>
      </c>
      <c r="Q48" s="13" t="str">
        <f>IFERROR(INDEX(Table11[FY 2018 Total], MATCH(MemberOrgFinalSort[[#This Row],[CFDA]], Table11[Unique CFDA], 0)), "")</f>
        <v/>
      </c>
      <c r="R48" s="14" t="str">
        <f>IFERROR(INDEX(Table11[President % Change], MATCH(MemberOrgFinalSort[[#This Row],[CFDA]], Table11[Unique CFDA], 0)), "")</f>
        <v/>
      </c>
      <c r="S48" s="13" t="str">
        <f>IFERROR(INDEX(Table11[President $ Change], MATCH(MemberOrgFinalSort[[#This Row],[CFDA]], Table11[Unique CFDA], 0)), "")</f>
        <v/>
      </c>
      <c r="T48" s="25" t="str">
        <f>IFERROR(INDEX(Table11[House % Change], MATCH(MemberOrgFinalSort[[#This Row],[CFDA]], Table11[Unique CFDA], 0)), "")</f>
        <v/>
      </c>
      <c r="U48" s="25" t="str">
        <f>IFERROR(INDEX(Table11[House $ Change], MATCH(MemberOrgFinalSort[[#This Row],[CFDA]], Table11[Unique CFDA], 0)), "")</f>
        <v/>
      </c>
      <c r="V48" s="13"/>
      <c r="X48" s="6"/>
      <c r="Y48" s="6"/>
      <c r="Z48" s="6"/>
      <c r="AA48" s="6"/>
      <c r="AB48" s="6"/>
    </row>
    <row r="49" spans="1:28" x14ac:dyDescent="0.25">
      <c r="A49" t="str">
        <f>IF(MemberOrgControl!$C52 = "", "", INDEX(MemberOrgsData[CFDA], MemberOrgControl!$C52))</f>
        <v/>
      </c>
      <c r="C49" s="6" t="str">
        <f>IFERROR(INDEX(AllFilteredCFDAs[All CFDAs], MATCH(0, INDEX(COUNTIF($C$3:C48, AllFilteredCFDAs[All CFDAs]),),0)), "")</f>
        <v/>
      </c>
      <c r="D49" s="6" t="str">
        <f t="array" ref="D49">IFERROR(INDEX(MemberOrgsData[FEDERALPROGRAMNAME], MATCH(1, (SelectMemberOrgs = MemberOrgsData[Auditee Name])*(Table11[[#This Row],[Unique CFDA]] = MemberOrgsData[CFDA]), 0)), "")</f>
        <v/>
      </c>
      <c r="E49" s="18" t="str">
        <f t="array" ref="E49">IFERROR(IF(Table11[[#This Row],[Unique CFDA]]&lt;&gt;"", SUMIFS(MemberOrgsData[AMOUNT], MemberOrgsData[Auditee Name], SelectMemberOrgs, MemberOrgsData[CFDA], Table11[[#This Row],[Unique CFDA]], MemberOrgsData[AUDITYEAR], SelectFiscalYear), ""), "")</f>
        <v/>
      </c>
      <c r="F49" s="19" t="str">
        <f t="array" ref="F49">IFERROR(INDEX(BudgetAppropData[President % Change], MATCH(1, (Table11[[#This Row],[Unique CFDA]] = BudgetAppropData[CFDA])*(SelectBudgetYear = BudgetAppropData[Fiscal Year]), 0)), "")</f>
        <v/>
      </c>
      <c r="G49" s="18" t="str">
        <f>IF(Table11[[#This Row],[Unique CFDA]] = "", "", IFERROR(Table11[[#This Row],[FY 2018 Total]]*Table11[[#This Row],[President % Change]], ""))</f>
        <v/>
      </c>
      <c r="H49" s="19" t="str">
        <f t="array" ref="H49">IFERROR(INDEX(BudgetAppropData[House % Change], MATCH(1, (Table11[[#This Row],[Unique CFDA]] = BudgetAppropData[CFDA])*(SelectBudgetYear = BudgetAppropData[Fiscal Year]),0)), "")</f>
        <v/>
      </c>
      <c r="I49" s="18" t="str">
        <f>IF(Table11[[#This Row],[Unique CFDA]] = "", "", IFERROR(Table11[[#This Row],[FY 2018 Total]]*Table11[[#This Row],[House % Change]], ""))</f>
        <v/>
      </c>
      <c r="J49" s="6"/>
      <c r="K49" s="18" t="str">
        <f>IF(Table11[[#This Row],[Unique CFDA]] = "", "", IFERROR(Table11[[#This Row],[FY 2018 Total]]*Table11[[#This Row],[Senate Budget]], ""))</f>
        <v/>
      </c>
      <c r="L49" s="6" t="str">
        <f>IF(Table11[[#This Row],[Unique CFDA]] = "", "", IF(ISNUMBER(Table11[[#This Row],[President $ Change]]), RANK(Table11[[#This Row],[President $ Change]], Table11[President $ Change])+COUNTIF($G49:G49, G49)-1,0))</f>
        <v/>
      </c>
      <c r="N49">
        <v>46</v>
      </c>
      <c r="O49" t="str">
        <f>IFERROR(INDEX(Table11[Unique CFDA], MATCH(N49, Table11[Pres. Sort], 0)), "")</f>
        <v/>
      </c>
      <c r="P49" s="1" t="str">
        <f>IFERROR(INDEX(Table11[Grant Name], MATCH(MemberOrgFinalSort[[#This Row],[CFDA]], Table11[Unique CFDA], 0)), "")</f>
        <v/>
      </c>
      <c r="Q49" s="13" t="str">
        <f>IFERROR(INDEX(Table11[FY 2018 Total], MATCH(MemberOrgFinalSort[[#This Row],[CFDA]], Table11[Unique CFDA], 0)), "")</f>
        <v/>
      </c>
      <c r="R49" s="14" t="str">
        <f>IFERROR(INDEX(Table11[President % Change], MATCH(MemberOrgFinalSort[[#This Row],[CFDA]], Table11[Unique CFDA], 0)), "")</f>
        <v/>
      </c>
      <c r="S49" s="13" t="str">
        <f>IFERROR(INDEX(Table11[President $ Change], MATCH(MemberOrgFinalSort[[#This Row],[CFDA]], Table11[Unique CFDA], 0)), "")</f>
        <v/>
      </c>
      <c r="T49" s="25" t="str">
        <f>IFERROR(INDEX(Table11[House % Change], MATCH(MemberOrgFinalSort[[#This Row],[CFDA]], Table11[Unique CFDA], 0)), "")</f>
        <v/>
      </c>
      <c r="U49" s="25" t="str">
        <f>IFERROR(INDEX(Table11[House $ Change], MATCH(MemberOrgFinalSort[[#This Row],[CFDA]], Table11[Unique CFDA], 0)), "")</f>
        <v/>
      </c>
      <c r="V49" s="13"/>
      <c r="X49" s="6"/>
      <c r="Y49" s="6"/>
      <c r="Z49" s="6"/>
      <c r="AA49" s="6"/>
      <c r="AB49" s="6"/>
    </row>
    <row r="50" spans="1:28" x14ac:dyDescent="0.25">
      <c r="A50" t="str">
        <f>IF(MemberOrgControl!$C53 = "", "", INDEX(MemberOrgsData[CFDA], MemberOrgControl!$C53))</f>
        <v/>
      </c>
      <c r="C50" s="6" t="str">
        <f>IFERROR(INDEX(AllFilteredCFDAs[All CFDAs], MATCH(0, INDEX(COUNTIF($C$3:C49, AllFilteredCFDAs[All CFDAs]),),0)), "")</f>
        <v/>
      </c>
      <c r="D50" s="6" t="str">
        <f t="array" ref="D50">IFERROR(INDEX(MemberOrgsData[FEDERALPROGRAMNAME], MATCH(1, (SelectMemberOrgs = MemberOrgsData[Auditee Name])*(Table11[[#This Row],[Unique CFDA]] = MemberOrgsData[CFDA]), 0)), "")</f>
        <v/>
      </c>
      <c r="E50" s="18" t="str">
        <f t="array" ref="E50">IFERROR(IF(Table11[[#This Row],[Unique CFDA]]&lt;&gt;"", SUMIFS(MemberOrgsData[AMOUNT], MemberOrgsData[Auditee Name], SelectMemberOrgs, MemberOrgsData[CFDA], Table11[[#This Row],[Unique CFDA]], MemberOrgsData[AUDITYEAR], SelectFiscalYear), ""), "")</f>
        <v/>
      </c>
      <c r="F50" s="19" t="str">
        <f t="array" ref="F50">IFERROR(INDEX(BudgetAppropData[President % Change], MATCH(1, (Table11[[#This Row],[Unique CFDA]] = BudgetAppropData[CFDA])*(SelectBudgetYear = BudgetAppropData[Fiscal Year]), 0)), "")</f>
        <v/>
      </c>
      <c r="G50" s="18" t="str">
        <f>IF(Table11[[#This Row],[Unique CFDA]] = "", "", IFERROR(Table11[[#This Row],[FY 2018 Total]]*Table11[[#This Row],[President % Change]], ""))</f>
        <v/>
      </c>
      <c r="H50" s="19" t="str">
        <f t="array" ref="H50">IFERROR(INDEX(BudgetAppropData[House % Change], MATCH(1, (Table11[[#This Row],[Unique CFDA]] = BudgetAppropData[CFDA])*(SelectBudgetYear = BudgetAppropData[Fiscal Year]),0)), "")</f>
        <v/>
      </c>
      <c r="I50" s="18" t="str">
        <f>IF(Table11[[#This Row],[Unique CFDA]] = "", "", IFERROR(Table11[[#This Row],[FY 2018 Total]]*Table11[[#This Row],[House % Change]], ""))</f>
        <v/>
      </c>
      <c r="J50" s="6"/>
      <c r="K50" s="18" t="str">
        <f>IF(Table11[[#This Row],[Unique CFDA]] = "", "", IFERROR(Table11[[#This Row],[FY 2018 Total]]*Table11[[#This Row],[Senate Budget]], ""))</f>
        <v/>
      </c>
      <c r="L50" s="6" t="str">
        <f>IF(Table11[[#This Row],[Unique CFDA]] = "", "", IF(ISNUMBER(Table11[[#This Row],[President $ Change]]), RANK(Table11[[#This Row],[President $ Change]], Table11[President $ Change])+COUNTIF($G50:G50, G50)-1,0))</f>
        <v/>
      </c>
      <c r="N50">
        <v>47</v>
      </c>
      <c r="O50" t="str">
        <f>IFERROR(INDEX(Table11[Unique CFDA], MATCH(N50, Table11[Pres. Sort], 0)), "")</f>
        <v/>
      </c>
      <c r="P50" s="1" t="str">
        <f>IFERROR(INDEX(Table11[Grant Name], MATCH(MemberOrgFinalSort[[#This Row],[CFDA]], Table11[Unique CFDA], 0)), "")</f>
        <v/>
      </c>
      <c r="Q50" s="13" t="str">
        <f>IFERROR(INDEX(Table11[FY 2018 Total], MATCH(MemberOrgFinalSort[[#This Row],[CFDA]], Table11[Unique CFDA], 0)), "")</f>
        <v/>
      </c>
      <c r="R50" s="14" t="str">
        <f>IFERROR(INDEX(Table11[President % Change], MATCH(MemberOrgFinalSort[[#This Row],[CFDA]], Table11[Unique CFDA], 0)), "")</f>
        <v/>
      </c>
      <c r="S50" s="13" t="str">
        <f>IFERROR(INDEX(Table11[President $ Change], MATCH(MemberOrgFinalSort[[#This Row],[CFDA]], Table11[Unique CFDA], 0)), "")</f>
        <v/>
      </c>
      <c r="T50" s="25" t="str">
        <f>IFERROR(INDEX(Table11[House % Change], MATCH(MemberOrgFinalSort[[#This Row],[CFDA]], Table11[Unique CFDA], 0)), "")</f>
        <v/>
      </c>
      <c r="U50" s="25" t="str">
        <f>IFERROR(INDEX(Table11[House $ Change], MATCH(MemberOrgFinalSort[[#This Row],[CFDA]], Table11[Unique CFDA], 0)), "")</f>
        <v/>
      </c>
      <c r="V50" s="13"/>
      <c r="X50" s="6"/>
      <c r="Y50" s="6"/>
      <c r="Z50" s="6"/>
      <c r="AA50" s="6"/>
      <c r="AB50" s="6"/>
    </row>
    <row r="51" spans="1:28" x14ac:dyDescent="0.25">
      <c r="A51" t="str">
        <f>IF(MemberOrgControl!$C54 = "", "", INDEX(MemberOrgsData[CFDA], MemberOrgControl!$C54))</f>
        <v/>
      </c>
      <c r="C51" s="6" t="str">
        <f>IFERROR(INDEX(AllFilteredCFDAs[All CFDAs], MATCH(0, INDEX(COUNTIF($C$3:C50, AllFilteredCFDAs[All CFDAs]),),0)), "")</f>
        <v/>
      </c>
      <c r="D51" s="6" t="str">
        <f t="array" ref="D51">IFERROR(INDEX(MemberOrgsData[FEDERALPROGRAMNAME], MATCH(1, (SelectMemberOrgs = MemberOrgsData[Auditee Name])*(Table11[[#This Row],[Unique CFDA]] = MemberOrgsData[CFDA]), 0)), "")</f>
        <v/>
      </c>
      <c r="E51" s="18" t="str">
        <f t="array" ref="E51">IFERROR(IF(Table11[[#This Row],[Unique CFDA]]&lt;&gt;"", SUMIFS(MemberOrgsData[AMOUNT], MemberOrgsData[Auditee Name], SelectMemberOrgs, MemberOrgsData[CFDA], Table11[[#This Row],[Unique CFDA]], MemberOrgsData[AUDITYEAR], SelectFiscalYear), ""), "")</f>
        <v/>
      </c>
      <c r="F51" s="19" t="str">
        <f t="array" ref="F51">IFERROR(INDEX(BudgetAppropData[President % Change], MATCH(1, (Table11[[#This Row],[Unique CFDA]] = BudgetAppropData[CFDA])*(SelectBudgetYear = BudgetAppropData[Fiscal Year]), 0)), "")</f>
        <v/>
      </c>
      <c r="G51" s="18" t="str">
        <f>IF(Table11[[#This Row],[Unique CFDA]] = "", "", IFERROR(Table11[[#This Row],[FY 2018 Total]]*Table11[[#This Row],[President % Change]], ""))</f>
        <v/>
      </c>
      <c r="H51" s="19" t="str">
        <f t="array" ref="H51">IFERROR(INDEX(BudgetAppropData[House % Change], MATCH(1, (Table11[[#This Row],[Unique CFDA]] = BudgetAppropData[CFDA])*(SelectBudgetYear = BudgetAppropData[Fiscal Year]),0)), "")</f>
        <v/>
      </c>
      <c r="I51" s="18" t="str">
        <f>IF(Table11[[#This Row],[Unique CFDA]] = "", "", IFERROR(Table11[[#This Row],[FY 2018 Total]]*Table11[[#This Row],[House % Change]], ""))</f>
        <v/>
      </c>
      <c r="J51" s="6"/>
      <c r="K51" s="18" t="str">
        <f>IF(Table11[[#This Row],[Unique CFDA]] = "", "", IFERROR(Table11[[#This Row],[FY 2018 Total]]*Table11[[#This Row],[Senate Budget]], ""))</f>
        <v/>
      </c>
      <c r="L51" s="6" t="str">
        <f>IF(Table11[[#This Row],[Unique CFDA]] = "", "", IF(ISNUMBER(Table11[[#This Row],[President $ Change]]), RANK(Table11[[#This Row],[President $ Change]], Table11[President $ Change])+COUNTIF($G51:G51, G51)-1,0))</f>
        <v/>
      </c>
      <c r="N51">
        <v>48</v>
      </c>
      <c r="O51" t="str">
        <f>IFERROR(INDEX(Table11[Unique CFDA], MATCH(N51, Table11[Pres. Sort], 0)), "")</f>
        <v/>
      </c>
      <c r="P51" s="1" t="str">
        <f>IFERROR(INDEX(Table11[Grant Name], MATCH(MemberOrgFinalSort[[#This Row],[CFDA]], Table11[Unique CFDA], 0)), "")</f>
        <v/>
      </c>
      <c r="Q51" s="13" t="str">
        <f>IFERROR(INDEX(Table11[FY 2018 Total], MATCH(MemberOrgFinalSort[[#This Row],[CFDA]], Table11[Unique CFDA], 0)), "")</f>
        <v/>
      </c>
      <c r="R51" s="14" t="str">
        <f>IFERROR(INDEX(Table11[President % Change], MATCH(MemberOrgFinalSort[[#This Row],[CFDA]], Table11[Unique CFDA], 0)), "")</f>
        <v/>
      </c>
      <c r="S51" s="13" t="str">
        <f>IFERROR(INDEX(Table11[President $ Change], MATCH(MemberOrgFinalSort[[#This Row],[CFDA]], Table11[Unique CFDA], 0)), "")</f>
        <v/>
      </c>
      <c r="T51" s="25" t="str">
        <f>IFERROR(INDEX(Table11[House % Change], MATCH(MemberOrgFinalSort[[#This Row],[CFDA]], Table11[Unique CFDA], 0)), "")</f>
        <v/>
      </c>
      <c r="U51" s="25" t="str">
        <f>IFERROR(INDEX(Table11[House $ Change], MATCH(MemberOrgFinalSort[[#This Row],[CFDA]], Table11[Unique CFDA], 0)), "")</f>
        <v/>
      </c>
      <c r="V51" s="13"/>
      <c r="X51" s="6"/>
      <c r="Y51" s="6"/>
      <c r="Z51" s="6"/>
      <c r="AA51" s="6"/>
      <c r="AB51" s="6"/>
    </row>
    <row r="52" spans="1:28" x14ac:dyDescent="0.25">
      <c r="A52" t="str">
        <f>IF(MemberOrgControl!$C55 = "", "", INDEX(MemberOrgsData[CFDA], MemberOrgControl!$C55))</f>
        <v/>
      </c>
      <c r="C52" s="6" t="str">
        <f>IFERROR(INDEX(AllFilteredCFDAs[All CFDAs], MATCH(0, INDEX(COUNTIF($C$3:C51, AllFilteredCFDAs[All CFDAs]),),0)), "")</f>
        <v/>
      </c>
      <c r="D52" s="6" t="str">
        <f t="array" ref="D52">IFERROR(INDEX(MemberOrgsData[FEDERALPROGRAMNAME], MATCH(1, (SelectMemberOrgs = MemberOrgsData[Auditee Name])*(Table11[[#This Row],[Unique CFDA]] = MemberOrgsData[CFDA]), 0)), "")</f>
        <v/>
      </c>
      <c r="E52" s="18" t="str">
        <f t="array" ref="E52">IFERROR(IF(Table11[[#This Row],[Unique CFDA]]&lt;&gt;"", SUMIFS(MemberOrgsData[AMOUNT], MemberOrgsData[Auditee Name], SelectMemberOrgs, MemberOrgsData[CFDA], Table11[[#This Row],[Unique CFDA]], MemberOrgsData[AUDITYEAR], SelectFiscalYear), ""), "")</f>
        <v/>
      </c>
      <c r="F52" s="19" t="str">
        <f t="array" ref="F52">IFERROR(INDEX(BudgetAppropData[President % Change], MATCH(1, (Table11[[#This Row],[Unique CFDA]] = BudgetAppropData[CFDA])*(SelectBudgetYear = BudgetAppropData[Fiscal Year]), 0)), "")</f>
        <v/>
      </c>
      <c r="G52" s="18" t="str">
        <f>IF(Table11[[#This Row],[Unique CFDA]] = "", "", IFERROR(Table11[[#This Row],[FY 2018 Total]]*Table11[[#This Row],[President % Change]], ""))</f>
        <v/>
      </c>
      <c r="H52" s="19" t="str">
        <f t="array" ref="H52">IFERROR(INDEX(BudgetAppropData[House % Change], MATCH(1, (Table11[[#This Row],[Unique CFDA]] = BudgetAppropData[CFDA])*(SelectBudgetYear = BudgetAppropData[Fiscal Year]),0)), "")</f>
        <v/>
      </c>
      <c r="I52" s="18" t="str">
        <f>IF(Table11[[#This Row],[Unique CFDA]] = "", "", IFERROR(Table11[[#This Row],[FY 2018 Total]]*Table11[[#This Row],[House % Change]], ""))</f>
        <v/>
      </c>
      <c r="J52" s="6"/>
      <c r="K52" s="18" t="str">
        <f>IF(Table11[[#This Row],[Unique CFDA]] = "", "", IFERROR(Table11[[#This Row],[FY 2018 Total]]*Table11[[#This Row],[Senate Budget]], ""))</f>
        <v/>
      </c>
      <c r="L52" s="6" t="str">
        <f>IF(Table11[[#This Row],[Unique CFDA]] = "", "", IF(ISNUMBER(Table11[[#This Row],[President $ Change]]), RANK(Table11[[#This Row],[President $ Change]], Table11[President $ Change])+COUNTIF($G52:G52, G52)-1,0))</f>
        <v/>
      </c>
      <c r="N52">
        <v>49</v>
      </c>
      <c r="O52" t="str">
        <f>IFERROR(INDEX(Table11[Unique CFDA], MATCH(N52, Table11[Pres. Sort], 0)), "")</f>
        <v/>
      </c>
      <c r="P52" s="1" t="str">
        <f>IFERROR(INDEX(Table11[Grant Name], MATCH(MemberOrgFinalSort[[#This Row],[CFDA]], Table11[Unique CFDA], 0)), "")</f>
        <v/>
      </c>
      <c r="Q52" s="13" t="str">
        <f>IFERROR(INDEX(Table11[FY 2018 Total], MATCH(MemberOrgFinalSort[[#This Row],[CFDA]], Table11[Unique CFDA], 0)), "")</f>
        <v/>
      </c>
      <c r="R52" s="14" t="str">
        <f>IFERROR(INDEX(Table11[President % Change], MATCH(MemberOrgFinalSort[[#This Row],[CFDA]], Table11[Unique CFDA], 0)), "")</f>
        <v/>
      </c>
      <c r="S52" s="13" t="str">
        <f>IFERROR(INDEX(Table11[President $ Change], MATCH(MemberOrgFinalSort[[#This Row],[CFDA]], Table11[Unique CFDA], 0)), "")</f>
        <v/>
      </c>
      <c r="T52" s="25" t="str">
        <f>IFERROR(INDEX(Table11[House % Change], MATCH(MemberOrgFinalSort[[#This Row],[CFDA]], Table11[Unique CFDA], 0)), "")</f>
        <v/>
      </c>
      <c r="U52" s="25" t="str">
        <f>IFERROR(INDEX(Table11[House $ Change], MATCH(MemberOrgFinalSort[[#This Row],[CFDA]], Table11[Unique CFDA], 0)), "")</f>
        <v/>
      </c>
      <c r="V52" s="13"/>
      <c r="X52" s="6"/>
      <c r="Y52" s="6"/>
      <c r="Z52" s="6"/>
      <c r="AA52" s="6"/>
      <c r="AB52" s="6"/>
    </row>
    <row r="53" spans="1:28" x14ac:dyDescent="0.25">
      <c r="A53" t="str">
        <f>IF(MemberOrgControl!$C56 = "", "", INDEX(MemberOrgsData[CFDA], MemberOrgControl!$C56))</f>
        <v/>
      </c>
      <c r="C53" s="6" t="str">
        <f>IFERROR(INDEX(AllFilteredCFDAs[All CFDAs], MATCH(0, INDEX(COUNTIF($C$3:C52, AllFilteredCFDAs[All CFDAs]),),0)), "")</f>
        <v/>
      </c>
      <c r="D53" s="6" t="str">
        <f t="array" ref="D53">IFERROR(INDEX(MemberOrgsData[FEDERALPROGRAMNAME], MATCH(1, (SelectMemberOrgs = MemberOrgsData[Auditee Name])*(Table11[[#This Row],[Unique CFDA]] = MemberOrgsData[CFDA]), 0)), "")</f>
        <v/>
      </c>
      <c r="E53" s="18" t="str">
        <f t="array" ref="E53">IFERROR(IF(Table11[[#This Row],[Unique CFDA]]&lt;&gt;"", SUMIFS(MemberOrgsData[AMOUNT], MemberOrgsData[Auditee Name], SelectMemberOrgs, MemberOrgsData[CFDA], Table11[[#This Row],[Unique CFDA]], MemberOrgsData[AUDITYEAR], SelectFiscalYear), ""), "")</f>
        <v/>
      </c>
      <c r="F53" s="19" t="str">
        <f t="array" ref="F53">IFERROR(INDEX(BudgetAppropData[President % Change], MATCH(1, (Table11[[#This Row],[Unique CFDA]] = BudgetAppropData[CFDA])*(SelectBudgetYear = BudgetAppropData[Fiscal Year]), 0)), "")</f>
        <v/>
      </c>
      <c r="G53" s="18" t="str">
        <f>IF(Table11[[#This Row],[Unique CFDA]] = "", "", IFERROR(Table11[[#This Row],[FY 2018 Total]]*Table11[[#This Row],[President % Change]], ""))</f>
        <v/>
      </c>
      <c r="H53" s="19" t="str">
        <f t="array" ref="H53">IFERROR(INDEX(BudgetAppropData[House % Change], MATCH(1, (Table11[[#This Row],[Unique CFDA]] = BudgetAppropData[CFDA])*(SelectBudgetYear = BudgetAppropData[Fiscal Year]),0)), "")</f>
        <v/>
      </c>
      <c r="I53" s="18" t="str">
        <f>IF(Table11[[#This Row],[Unique CFDA]] = "", "", IFERROR(Table11[[#This Row],[FY 2018 Total]]*Table11[[#This Row],[House % Change]], ""))</f>
        <v/>
      </c>
      <c r="J53" s="6"/>
      <c r="K53" s="18" t="str">
        <f>IF(Table11[[#This Row],[Unique CFDA]] = "", "", IFERROR(Table11[[#This Row],[FY 2018 Total]]*Table11[[#This Row],[Senate Budget]], ""))</f>
        <v/>
      </c>
      <c r="L53" s="6" t="str">
        <f>IF(Table11[[#This Row],[Unique CFDA]] = "", "", IF(ISNUMBER(Table11[[#This Row],[President $ Change]]), RANK(Table11[[#This Row],[President $ Change]], Table11[President $ Change])+COUNTIF($G53:G53, G53)-1,0))</f>
        <v/>
      </c>
      <c r="N53">
        <v>50</v>
      </c>
      <c r="O53" t="str">
        <f>IFERROR(INDEX(Table11[Unique CFDA], MATCH(N53, Table11[Pres. Sort], 0)), "")</f>
        <v/>
      </c>
      <c r="P53" s="1" t="str">
        <f>IFERROR(INDEX(Table11[Grant Name], MATCH(MemberOrgFinalSort[[#This Row],[CFDA]], Table11[Unique CFDA], 0)), "")</f>
        <v/>
      </c>
      <c r="Q53" s="13" t="str">
        <f>IFERROR(INDEX(Table11[FY 2018 Total], MATCH(MemberOrgFinalSort[[#This Row],[CFDA]], Table11[Unique CFDA], 0)), "")</f>
        <v/>
      </c>
      <c r="R53" s="14" t="str">
        <f>IFERROR(INDEX(Table11[President % Change], MATCH(MemberOrgFinalSort[[#This Row],[CFDA]], Table11[Unique CFDA], 0)), "")</f>
        <v/>
      </c>
      <c r="S53" s="13" t="str">
        <f>IFERROR(INDEX(Table11[President $ Change], MATCH(MemberOrgFinalSort[[#This Row],[CFDA]], Table11[Unique CFDA], 0)), "")</f>
        <v/>
      </c>
      <c r="T53" s="25" t="str">
        <f>IFERROR(INDEX(Table11[House % Change], MATCH(MemberOrgFinalSort[[#This Row],[CFDA]], Table11[Unique CFDA], 0)), "")</f>
        <v/>
      </c>
      <c r="U53" s="25" t="str">
        <f>IFERROR(INDEX(Table11[House $ Change], MATCH(MemberOrgFinalSort[[#This Row],[CFDA]], Table11[Unique CFDA], 0)), "")</f>
        <v/>
      </c>
      <c r="V53" s="13"/>
      <c r="X53" s="6"/>
      <c r="Y53" s="6"/>
      <c r="Z53" s="6"/>
      <c r="AA53" s="6"/>
      <c r="AB53" s="6"/>
    </row>
    <row r="54" spans="1:28" x14ac:dyDescent="0.25">
      <c r="A54" t="str">
        <f>IF(MemberOrgControl!$C57 = "", "", INDEX(MemberOrgsData[CFDA], MemberOrgControl!$C57))</f>
        <v/>
      </c>
      <c r="C54" s="6" t="str">
        <f>IFERROR(INDEX(AllFilteredCFDAs[All CFDAs], MATCH(0, INDEX(COUNTIF($C$3:C53, AllFilteredCFDAs[All CFDAs]),),0)), "")</f>
        <v/>
      </c>
      <c r="D54" s="6" t="str">
        <f t="array" ref="D54">IFERROR(INDEX(MemberOrgsData[FEDERALPROGRAMNAME], MATCH(1, (SelectMemberOrgs = MemberOrgsData[Auditee Name])*(Table11[[#This Row],[Unique CFDA]] = MemberOrgsData[CFDA]), 0)), "")</f>
        <v/>
      </c>
      <c r="E54" s="18" t="str">
        <f t="array" ref="E54">IFERROR(IF(Table11[[#This Row],[Unique CFDA]]&lt;&gt;"", SUMIFS(MemberOrgsData[AMOUNT], MemberOrgsData[Auditee Name], SelectMemberOrgs, MemberOrgsData[CFDA], Table11[[#This Row],[Unique CFDA]], MemberOrgsData[AUDITYEAR], SelectFiscalYear), ""), "")</f>
        <v/>
      </c>
      <c r="F54" s="19" t="str">
        <f t="array" ref="F54">IFERROR(INDEX(BudgetAppropData[President % Change], MATCH(1, (Table11[[#This Row],[Unique CFDA]] = BudgetAppropData[CFDA])*(SelectBudgetYear = BudgetAppropData[Fiscal Year]), 0)), "")</f>
        <v/>
      </c>
      <c r="G54" s="18" t="str">
        <f>IF(Table11[[#This Row],[Unique CFDA]] = "", "", IFERROR(Table11[[#This Row],[FY 2018 Total]]*Table11[[#This Row],[President % Change]], ""))</f>
        <v/>
      </c>
      <c r="H54" s="19" t="str">
        <f t="array" ref="H54">IFERROR(INDEX(BudgetAppropData[House % Change], MATCH(1, (Table11[[#This Row],[Unique CFDA]] = BudgetAppropData[CFDA])*(SelectBudgetYear = BudgetAppropData[Fiscal Year]),0)), "")</f>
        <v/>
      </c>
      <c r="I54" s="18" t="str">
        <f>IF(Table11[[#This Row],[Unique CFDA]] = "", "", IFERROR(Table11[[#This Row],[FY 2018 Total]]*Table11[[#This Row],[House % Change]], ""))</f>
        <v/>
      </c>
      <c r="J54" s="6"/>
      <c r="K54" s="18" t="str">
        <f>IF(Table11[[#This Row],[Unique CFDA]] = "", "", IFERROR(Table11[[#This Row],[FY 2018 Total]]*Table11[[#This Row],[Senate Budget]], ""))</f>
        <v/>
      </c>
      <c r="L54" s="6" t="str">
        <f>IF(Table11[[#This Row],[Unique CFDA]] = "", "", IF(ISNUMBER(Table11[[#This Row],[President $ Change]]), RANK(Table11[[#This Row],[President $ Change]], Table11[President $ Change])+COUNTIF($G54:G54, G54)-1,0))</f>
        <v/>
      </c>
      <c r="N54">
        <v>51</v>
      </c>
      <c r="O54" t="str">
        <f>IFERROR(INDEX(Table11[Unique CFDA], MATCH(N54, Table11[Pres. Sort], 0)), "")</f>
        <v/>
      </c>
      <c r="P54" s="1" t="str">
        <f>IFERROR(INDEX(Table11[Grant Name], MATCH(MemberOrgFinalSort[[#This Row],[CFDA]], Table11[Unique CFDA], 0)), "")</f>
        <v/>
      </c>
      <c r="Q54" s="13" t="str">
        <f>IFERROR(INDEX(Table11[FY 2018 Total], MATCH(MemberOrgFinalSort[[#This Row],[CFDA]], Table11[Unique CFDA], 0)), "")</f>
        <v/>
      </c>
      <c r="R54" s="14" t="str">
        <f>IFERROR(INDEX(Table11[President % Change], MATCH(MemberOrgFinalSort[[#This Row],[CFDA]], Table11[Unique CFDA], 0)), "")</f>
        <v/>
      </c>
      <c r="S54" s="13" t="str">
        <f>IFERROR(INDEX(Table11[President $ Change], MATCH(MemberOrgFinalSort[[#This Row],[CFDA]], Table11[Unique CFDA], 0)), "")</f>
        <v/>
      </c>
      <c r="T54" s="25" t="str">
        <f>IFERROR(INDEX(Table11[House % Change], MATCH(MemberOrgFinalSort[[#This Row],[CFDA]], Table11[Unique CFDA], 0)), "")</f>
        <v/>
      </c>
      <c r="U54" s="25" t="str">
        <f>IFERROR(INDEX(Table11[House $ Change], MATCH(MemberOrgFinalSort[[#This Row],[CFDA]], Table11[Unique CFDA], 0)), "")</f>
        <v/>
      </c>
      <c r="V54" s="13"/>
      <c r="X54" s="6"/>
      <c r="Y54" s="6"/>
      <c r="Z54" s="6"/>
      <c r="AA54" s="6"/>
      <c r="AB54" s="6"/>
    </row>
    <row r="55" spans="1:28" x14ac:dyDescent="0.25">
      <c r="A55" t="str">
        <f>IF(MemberOrgControl!$C58 = "", "", INDEX(MemberOrgsData[CFDA], MemberOrgControl!$C58))</f>
        <v/>
      </c>
      <c r="C55" s="6" t="str">
        <f>IFERROR(INDEX(AllFilteredCFDAs[All CFDAs], MATCH(0, INDEX(COUNTIF($C$3:C54, AllFilteredCFDAs[All CFDAs]),),0)), "")</f>
        <v/>
      </c>
      <c r="D55" s="6" t="str">
        <f t="array" ref="D55">IFERROR(INDEX(MemberOrgsData[FEDERALPROGRAMNAME], MATCH(1, (SelectMemberOrgs = MemberOrgsData[Auditee Name])*(Table11[[#This Row],[Unique CFDA]] = MemberOrgsData[CFDA]), 0)), "")</f>
        <v/>
      </c>
      <c r="E55" s="18" t="str">
        <f t="array" ref="E55">IFERROR(IF(Table11[[#This Row],[Unique CFDA]]&lt;&gt;"", SUMIFS(MemberOrgsData[AMOUNT], MemberOrgsData[Auditee Name], SelectMemberOrgs, MemberOrgsData[CFDA], Table11[[#This Row],[Unique CFDA]], MemberOrgsData[AUDITYEAR], SelectFiscalYear), ""), "")</f>
        <v/>
      </c>
      <c r="F55" s="19" t="str">
        <f t="array" ref="F55">IFERROR(INDEX(BudgetAppropData[President % Change], MATCH(1, (Table11[[#This Row],[Unique CFDA]] = BudgetAppropData[CFDA])*(SelectBudgetYear = BudgetAppropData[Fiscal Year]), 0)), "")</f>
        <v/>
      </c>
      <c r="G55" s="18" t="str">
        <f>IF(Table11[[#This Row],[Unique CFDA]] = "", "", IFERROR(Table11[[#This Row],[FY 2018 Total]]*Table11[[#This Row],[President % Change]], ""))</f>
        <v/>
      </c>
      <c r="H55" s="19" t="str">
        <f t="array" ref="H55">IFERROR(INDEX(BudgetAppropData[House % Change], MATCH(1, (Table11[[#This Row],[Unique CFDA]] = BudgetAppropData[CFDA])*(SelectBudgetYear = BudgetAppropData[Fiscal Year]),0)), "")</f>
        <v/>
      </c>
      <c r="I55" s="18" t="str">
        <f>IF(Table11[[#This Row],[Unique CFDA]] = "", "", IFERROR(Table11[[#This Row],[FY 2018 Total]]*Table11[[#This Row],[House % Change]], ""))</f>
        <v/>
      </c>
      <c r="J55" s="6"/>
      <c r="K55" s="18" t="str">
        <f>IF(Table11[[#This Row],[Unique CFDA]] = "", "", IFERROR(Table11[[#This Row],[FY 2018 Total]]*Table11[[#This Row],[Senate Budget]], ""))</f>
        <v/>
      </c>
      <c r="L55" s="6" t="str">
        <f>IF(Table11[[#This Row],[Unique CFDA]] = "", "", IF(ISNUMBER(Table11[[#This Row],[President $ Change]]), RANK(Table11[[#This Row],[President $ Change]], Table11[President $ Change])+COUNTIF($G55:G55, G55)-1,0))</f>
        <v/>
      </c>
      <c r="N55">
        <v>52</v>
      </c>
      <c r="O55" t="str">
        <f>IFERROR(INDEX(Table11[Unique CFDA], MATCH(N55, Table11[Pres. Sort], 0)), "")</f>
        <v/>
      </c>
      <c r="P55" s="1" t="str">
        <f>IFERROR(INDEX(Table11[Grant Name], MATCH(MemberOrgFinalSort[[#This Row],[CFDA]], Table11[Unique CFDA], 0)), "")</f>
        <v/>
      </c>
      <c r="Q55" s="13" t="str">
        <f>IFERROR(INDEX(Table11[FY 2018 Total], MATCH(MemberOrgFinalSort[[#This Row],[CFDA]], Table11[Unique CFDA], 0)), "")</f>
        <v/>
      </c>
      <c r="R55" s="14" t="str">
        <f>IFERROR(INDEX(Table11[President % Change], MATCH(MemberOrgFinalSort[[#This Row],[CFDA]], Table11[Unique CFDA], 0)), "")</f>
        <v/>
      </c>
      <c r="S55" s="13" t="str">
        <f>IFERROR(INDEX(Table11[President $ Change], MATCH(MemberOrgFinalSort[[#This Row],[CFDA]], Table11[Unique CFDA], 0)), "")</f>
        <v/>
      </c>
      <c r="T55" s="25" t="str">
        <f>IFERROR(INDEX(Table11[House % Change], MATCH(MemberOrgFinalSort[[#This Row],[CFDA]], Table11[Unique CFDA], 0)), "")</f>
        <v/>
      </c>
      <c r="U55" s="25" t="str">
        <f>IFERROR(INDEX(Table11[House $ Change], MATCH(MemberOrgFinalSort[[#This Row],[CFDA]], Table11[Unique CFDA], 0)), "")</f>
        <v/>
      </c>
      <c r="V55" s="13"/>
      <c r="X55" s="6"/>
      <c r="Y55" s="6"/>
      <c r="Z55" s="6"/>
      <c r="AA55" s="6"/>
      <c r="AB55" s="6"/>
    </row>
    <row r="56" spans="1:28" x14ac:dyDescent="0.25">
      <c r="A56" t="str">
        <f>IF(MemberOrgControl!$C59 = "", "", INDEX(MemberOrgsData[CFDA], MemberOrgControl!$C59))</f>
        <v/>
      </c>
      <c r="C56" s="6" t="str">
        <f>IFERROR(INDEX(AllFilteredCFDAs[All CFDAs], MATCH(0, INDEX(COUNTIF($C$3:C55, AllFilteredCFDAs[All CFDAs]),),0)), "")</f>
        <v/>
      </c>
      <c r="D56" s="6" t="str">
        <f t="array" ref="D56">IFERROR(INDEX(MemberOrgsData[FEDERALPROGRAMNAME], MATCH(1, (SelectMemberOrgs = MemberOrgsData[Auditee Name])*(Table11[[#This Row],[Unique CFDA]] = MemberOrgsData[CFDA]), 0)), "")</f>
        <v/>
      </c>
      <c r="E56" s="18" t="str">
        <f t="array" ref="E56">IFERROR(IF(Table11[[#This Row],[Unique CFDA]]&lt;&gt;"", SUMIFS(MemberOrgsData[AMOUNT], MemberOrgsData[Auditee Name], SelectMemberOrgs, MemberOrgsData[CFDA], Table11[[#This Row],[Unique CFDA]], MemberOrgsData[AUDITYEAR], SelectFiscalYear), ""), "")</f>
        <v/>
      </c>
      <c r="F56" s="19" t="str">
        <f t="array" ref="F56">IFERROR(INDEX(BudgetAppropData[President % Change], MATCH(1, (Table11[[#This Row],[Unique CFDA]] = BudgetAppropData[CFDA])*(SelectBudgetYear = BudgetAppropData[Fiscal Year]), 0)), "")</f>
        <v/>
      </c>
      <c r="G56" s="18" t="str">
        <f>IF(Table11[[#This Row],[Unique CFDA]] = "", "", IFERROR(Table11[[#This Row],[FY 2018 Total]]*Table11[[#This Row],[President % Change]], ""))</f>
        <v/>
      </c>
      <c r="H56" s="19" t="str">
        <f t="array" ref="H56">IFERROR(INDEX(BudgetAppropData[House % Change], MATCH(1, (Table11[[#This Row],[Unique CFDA]] = BudgetAppropData[CFDA])*(SelectBudgetYear = BudgetAppropData[Fiscal Year]),0)), "")</f>
        <v/>
      </c>
      <c r="I56" s="18" t="str">
        <f>IF(Table11[[#This Row],[Unique CFDA]] = "", "", IFERROR(Table11[[#This Row],[FY 2018 Total]]*Table11[[#This Row],[House % Change]], ""))</f>
        <v/>
      </c>
      <c r="J56" s="6"/>
      <c r="K56" s="18" t="str">
        <f>IF(Table11[[#This Row],[Unique CFDA]] = "", "", IFERROR(Table11[[#This Row],[FY 2018 Total]]*Table11[[#This Row],[Senate Budget]], ""))</f>
        <v/>
      </c>
      <c r="L56" s="6" t="str">
        <f>IF(Table11[[#This Row],[Unique CFDA]] = "", "", IF(ISNUMBER(Table11[[#This Row],[President $ Change]]), RANK(Table11[[#This Row],[President $ Change]], Table11[President $ Change])+COUNTIF($G56:G56, G56)-1,0))</f>
        <v/>
      </c>
      <c r="N56">
        <v>53</v>
      </c>
      <c r="O56" t="str">
        <f>IFERROR(INDEX(Table11[Unique CFDA], MATCH(N56, Table11[Pres. Sort], 0)), "")</f>
        <v/>
      </c>
      <c r="P56" s="1" t="str">
        <f>IFERROR(INDEX(Table11[Grant Name], MATCH(MemberOrgFinalSort[[#This Row],[CFDA]], Table11[Unique CFDA], 0)), "")</f>
        <v/>
      </c>
      <c r="Q56" s="13" t="str">
        <f>IFERROR(INDEX(Table11[FY 2018 Total], MATCH(MemberOrgFinalSort[[#This Row],[CFDA]], Table11[Unique CFDA], 0)), "")</f>
        <v/>
      </c>
      <c r="R56" s="14" t="str">
        <f>IFERROR(INDEX(Table11[President % Change], MATCH(MemberOrgFinalSort[[#This Row],[CFDA]], Table11[Unique CFDA], 0)), "")</f>
        <v/>
      </c>
      <c r="S56" s="13" t="str">
        <f>IFERROR(INDEX(Table11[President $ Change], MATCH(MemberOrgFinalSort[[#This Row],[CFDA]], Table11[Unique CFDA], 0)), "")</f>
        <v/>
      </c>
      <c r="T56" s="25" t="str">
        <f>IFERROR(INDEX(Table11[House % Change], MATCH(MemberOrgFinalSort[[#This Row],[CFDA]], Table11[Unique CFDA], 0)), "")</f>
        <v/>
      </c>
      <c r="U56" s="25" t="str">
        <f>IFERROR(INDEX(Table11[House $ Change], MATCH(MemberOrgFinalSort[[#This Row],[CFDA]], Table11[Unique CFDA], 0)), "")</f>
        <v/>
      </c>
      <c r="V56" s="13"/>
      <c r="X56" s="6"/>
      <c r="Y56" s="6"/>
      <c r="Z56" s="6"/>
      <c r="AA56" s="6"/>
      <c r="AB56" s="6"/>
    </row>
    <row r="57" spans="1:28" x14ac:dyDescent="0.25">
      <c r="A57" t="str">
        <f>IF(MemberOrgControl!$C60 = "", "", INDEX(MemberOrgsData[CFDA], MemberOrgControl!$C60))</f>
        <v/>
      </c>
      <c r="C57" s="6" t="str">
        <f>IFERROR(INDEX(AllFilteredCFDAs[All CFDAs], MATCH(0, INDEX(COUNTIF($C$3:C56, AllFilteredCFDAs[All CFDAs]),),0)), "")</f>
        <v/>
      </c>
      <c r="D57" s="6" t="str">
        <f t="array" ref="D57">IFERROR(INDEX(MemberOrgsData[FEDERALPROGRAMNAME], MATCH(1, (SelectMemberOrgs = MemberOrgsData[Auditee Name])*(Table11[[#This Row],[Unique CFDA]] = MemberOrgsData[CFDA]), 0)), "")</f>
        <v/>
      </c>
      <c r="E57" s="18" t="str">
        <f t="array" ref="E57">IFERROR(IF(Table11[[#This Row],[Unique CFDA]]&lt;&gt;"", SUMIFS(MemberOrgsData[AMOUNT], MemberOrgsData[Auditee Name], SelectMemberOrgs, MemberOrgsData[CFDA], Table11[[#This Row],[Unique CFDA]], MemberOrgsData[AUDITYEAR], SelectFiscalYear), ""), "")</f>
        <v/>
      </c>
      <c r="F57" s="19" t="str">
        <f t="array" ref="F57">IFERROR(INDEX(BudgetAppropData[President % Change], MATCH(1, (Table11[[#This Row],[Unique CFDA]] = BudgetAppropData[CFDA])*(SelectBudgetYear = BudgetAppropData[Fiscal Year]), 0)), "")</f>
        <v/>
      </c>
      <c r="G57" s="18" t="str">
        <f>IF(Table11[[#This Row],[Unique CFDA]] = "", "", IFERROR(Table11[[#This Row],[FY 2018 Total]]*Table11[[#This Row],[President % Change]], ""))</f>
        <v/>
      </c>
      <c r="H57" s="19" t="str">
        <f t="array" ref="H57">IFERROR(INDEX(BudgetAppropData[House % Change], MATCH(1, (Table11[[#This Row],[Unique CFDA]] = BudgetAppropData[CFDA])*(SelectBudgetYear = BudgetAppropData[Fiscal Year]),0)), "")</f>
        <v/>
      </c>
      <c r="I57" s="18" t="str">
        <f>IF(Table11[[#This Row],[Unique CFDA]] = "", "", IFERROR(Table11[[#This Row],[FY 2018 Total]]*Table11[[#This Row],[House % Change]], ""))</f>
        <v/>
      </c>
      <c r="J57" s="6"/>
      <c r="K57" s="18" t="str">
        <f>IF(Table11[[#This Row],[Unique CFDA]] = "", "", IFERROR(Table11[[#This Row],[FY 2018 Total]]*Table11[[#This Row],[Senate Budget]], ""))</f>
        <v/>
      </c>
      <c r="L57" s="6" t="str">
        <f>IF(Table11[[#This Row],[Unique CFDA]] = "", "", IF(ISNUMBER(Table11[[#This Row],[President $ Change]]), RANK(Table11[[#This Row],[President $ Change]], Table11[President $ Change])+COUNTIF($G57:G57, G57)-1,0))</f>
        <v/>
      </c>
      <c r="N57">
        <v>54</v>
      </c>
      <c r="O57" t="str">
        <f>IFERROR(INDEX(Table11[Unique CFDA], MATCH(N57, Table11[Pres. Sort], 0)), "")</f>
        <v/>
      </c>
      <c r="P57" s="1" t="str">
        <f>IFERROR(INDEX(Table11[Grant Name], MATCH(MemberOrgFinalSort[[#This Row],[CFDA]], Table11[Unique CFDA], 0)), "")</f>
        <v/>
      </c>
      <c r="Q57" s="13" t="str">
        <f>IFERROR(INDEX(Table11[FY 2018 Total], MATCH(MemberOrgFinalSort[[#This Row],[CFDA]], Table11[Unique CFDA], 0)), "")</f>
        <v/>
      </c>
      <c r="R57" s="14" t="str">
        <f>IFERROR(INDEX(Table11[President % Change], MATCH(MemberOrgFinalSort[[#This Row],[CFDA]], Table11[Unique CFDA], 0)), "")</f>
        <v/>
      </c>
      <c r="S57" s="13" t="str">
        <f>IFERROR(INDEX(Table11[President $ Change], MATCH(MemberOrgFinalSort[[#This Row],[CFDA]], Table11[Unique CFDA], 0)), "")</f>
        <v/>
      </c>
      <c r="T57" s="25" t="str">
        <f>IFERROR(INDEX(Table11[House % Change], MATCH(MemberOrgFinalSort[[#This Row],[CFDA]], Table11[Unique CFDA], 0)), "")</f>
        <v/>
      </c>
      <c r="U57" s="25" t="str">
        <f>IFERROR(INDEX(Table11[House $ Change], MATCH(MemberOrgFinalSort[[#This Row],[CFDA]], Table11[Unique CFDA], 0)), "")</f>
        <v/>
      </c>
      <c r="V57" s="13"/>
      <c r="X57" s="6"/>
      <c r="Y57" s="6"/>
      <c r="Z57" s="6"/>
      <c r="AA57" s="6"/>
      <c r="AB57" s="6"/>
    </row>
    <row r="58" spans="1:28" x14ac:dyDescent="0.25">
      <c r="A58" t="str">
        <f>IF(MemberOrgControl!$C61 = "", "", INDEX(MemberOrgsData[CFDA], MemberOrgControl!$C61))</f>
        <v/>
      </c>
      <c r="C58" s="6" t="str">
        <f>IFERROR(INDEX(AllFilteredCFDAs[All CFDAs], MATCH(0, INDEX(COUNTIF($C$3:C57, AllFilteredCFDAs[All CFDAs]),),0)), "")</f>
        <v/>
      </c>
      <c r="D58" s="6" t="str">
        <f t="array" ref="D58">IFERROR(INDEX(MemberOrgsData[FEDERALPROGRAMNAME], MATCH(1, (SelectMemberOrgs = MemberOrgsData[Auditee Name])*(Table11[[#This Row],[Unique CFDA]] = MemberOrgsData[CFDA]), 0)), "")</f>
        <v/>
      </c>
      <c r="E58" s="18" t="str">
        <f t="array" ref="E58">IFERROR(IF(Table11[[#This Row],[Unique CFDA]]&lt;&gt;"", SUMIFS(MemberOrgsData[AMOUNT], MemberOrgsData[Auditee Name], SelectMemberOrgs, MemberOrgsData[CFDA], Table11[[#This Row],[Unique CFDA]], MemberOrgsData[AUDITYEAR], SelectFiscalYear), ""), "")</f>
        <v/>
      </c>
      <c r="F58" s="19" t="str">
        <f t="array" ref="F58">IFERROR(INDEX(BudgetAppropData[President % Change], MATCH(1, (Table11[[#This Row],[Unique CFDA]] = BudgetAppropData[CFDA])*(SelectBudgetYear = BudgetAppropData[Fiscal Year]), 0)), "")</f>
        <v/>
      </c>
      <c r="G58" s="18" t="str">
        <f>IF(Table11[[#This Row],[Unique CFDA]] = "", "", IFERROR(Table11[[#This Row],[FY 2018 Total]]*Table11[[#This Row],[President % Change]], ""))</f>
        <v/>
      </c>
      <c r="H58" s="19" t="str">
        <f t="array" ref="H58">IFERROR(INDEX(BudgetAppropData[House % Change], MATCH(1, (Table11[[#This Row],[Unique CFDA]] = BudgetAppropData[CFDA])*(SelectBudgetYear = BudgetAppropData[Fiscal Year]),0)), "")</f>
        <v/>
      </c>
      <c r="I58" s="18" t="str">
        <f>IF(Table11[[#This Row],[Unique CFDA]] = "", "", IFERROR(Table11[[#This Row],[FY 2018 Total]]*Table11[[#This Row],[House % Change]], ""))</f>
        <v/>
      </c>
      <c r="J58" s="6"/>
      <c r="K58" s="18" t="str">
        <f>IF(Table11[[#This Row],[Unique CFDA]] = "", "", IFERROR(Table11[[#This Row],[FY 2018 Total]]*Table11[[#This Row],[Senate Budget]], ""))</f>
        <v/>
      </c>
      <c r="L58" s="6" t="str">
        <f>IF(Table11[[#This Row],[Unique CFDA]] = "", "", IF(ISNUMBER(Table11[[#This Row],[President $ Change]]), RANK(Table11[[#This Row],[President $ Change]], Table11[President $ Change])+COUNTIF($G58:G58, G58)-1,0))</f>
        <v/>
      </c>
      <c r="N58">
        <v>55</v>
      </c>
      <c r="O58" t="str">
        <f>IFERROR(INDEX(Table11[Unique CFDA], MATCH(N58, Table11[Pres. Sort], 0)), "")</f>
        <v/>
      </c>
      <c r="P58" s="1" t="str">
        <f>IFERROR(INDEX(Table11[Grant Name], MATCH(MemberOrgFinalSort[[#This Row],[CFDA]], Table11[Unique CFDA], 0)), "")</f>
        <v/>
      </c>
      <c r="Q58" s="13" t="str">
        <f>IFERROR(INDEX(Table11[FY 2018 Total], MATCH(MemberOrgFinalSort[[#This Row],[CFDA]], Table11[Unique CFDA], 0)), "")</f>
        <v/>
      </c>
      <c r="R58" s="14" t="str">
        <f>IFERROR(INDEX(Table11[President % Change], MATCH(MemberOrgFinalSort[[#This Row],[CFDA]], Table11[Unique CFDA], 0)), "")</f>
        <v/>
      </c>
      <c r="S58" s="13" t="str">
        <f>IFERROR(INDEX(Table11[President $ Change], MATCH(MemberOrgFinalSort[[#This Row],[CFDA]], Table11[Unique CFDA], 0)), "")</f>
        <v/>
      </c>
      <c r="T58" s="25" t="str">
        <f>IFERROR(INDEX(Table11[House % Change], MATCH(MemberOrgFinalSort[[#This Row],[CFDA]], Table11[Unique CFDA], 0)), "")</f>
        <v/>
      </c>
      <c r="U58" s="25" t="str">
        <f>IFERROR(INDEX(Table11[House $ Change], MATCH(MemberOrgFinalSort[[#This Row],[CFDA]], Table11[Unique CFDA], 0)), "")</f>
        <v/>
      </c>
      <c r="V58" s="13"/>
      <c r="X58" s="6"/>
      <c r="Y58" s="6"/>
      <c r="Z58" s="6"/>
      <c r="AA58" s="6"/>
      <c r="AB58" s="6"/>
    </row>
    <row r="59" spans="1:28" x14ac:dyDescent="0.25">
      <c r="A59" t="str">
        <f>IF(MemberOrgControl!$C62 = "", "", INDEX(MemberOrgsData[CFDA], MemberOrgControl!$C62))</f>
        <v/>
      </c>
      <c r="C59" s="6" t="str">
        <f>IFERROR(INDEX(AllFilteredCFDAs[All CFDAs], MATCH(0, INDEX(COUNTIF($C$3:C58, AllFilteredCFDAs[All CFDAs]),),0)), "")</f>
        <v/>
      </c>
      <c r="D59" s="6" t="str">
        <f t="array" ref="D59">IFERROR(INDEX(MemberOrgsData[FEDERALPROGRAMNAME], MATCH(1, (SelectMemberOrgs = MemberOrgsData[Auditee Name])*(Table11[[#This Row],[Unique CFDA]] = MemberOrgsData[CFDA]), 0)), "")</f>
        <v/>
      </c>
      <c r="E59" s="18" t="str">
        <f t="array" ref="E59">IFERROR(IF(Table11[[#This Row],[Unique CFDA]]&lt;&gt;"", SUMIFS(MemberOrgsData[AMOUNT], MemberOrgsData[Auditee Name], SelectMemberOrgs, MemberOrgsData[CFDA], Table11[[#This Row],[Unique CFDA]], MemberOrgsData[AUDITYEAR], SelectFiscalYear), ""), "")</f>
        <v/>
      </c>
      <c r="F59" s="19" t="str">
        <f t="array" ref="F59">IFERROR(INDEX(BudgetAppropData[President % Change], MATCH(1, (Table11[[#This Row],[Unique CFDA]] = BudgetAppropData[CFDA])*(SelectBudgetYear = BudgetAppropData[Fiscal Year]), 0)), "")</f>
        <v/>
      </c>
      <c r="G59" s="18" t="str">
        <f>IF(Table11[[#This Row],[Unique CFDA]] = "", "", IFERROR(Table11[[#This Row],[FY 2018 Total]]*Table11[[#This Row],[President % Change]], ""))</f>
        <v/>
      </c>
      <c r="H59" s="19" t="str">
        <f t="array" ref="H59">IFERROR(INDEX(BudgetAppropData[House % Change], MATCH(1, (Table11[[#This Row],[Unique CFDA]] = BudgetAppropData[CFDA])*(SelectBudgetYear = BudgetAppropData[Fiscal Year]),0)), "")</f>
        <v/>
      </c>
      <c r="I59" s="18" t="str">
        <f>IF(Table11[[#This Row],[Unique CFDA]] = "", "", IFERROR(Table11[[#This Row],[FY 2018 Total]]*Table11[[#This Row],[House % Change]], ""))</f>
        <v/>
      </c>
      <c r="J59" s="6"/>
      <c r="K59" s="18" t="str">
        <f>IF(Table11[[#This Row],[Unique CFDA]] = "", "", IFERROR(Table11[[#This Row],[FY 2018 Total]]*Table11[[#This Row],[Senate Budget]], ""))</f>
        <v/>
      </c>
      <c r="L59" s="6" t="str">
        <f>IF(Table11[[#This Row],[Unique CFDA]] = "", "", IF(ISNUMBER(Table11[[#This Row],[President $ Change]]), RANK(Table11[[#This Row],[President $ Change]], Table11[President $ Change])+COUNTIF($G59:G59, G59)-1,0))</f>
        <v/>
      </c>
      <c r="N59">
        <v>56</v>
      </c>
      <c r="O59" t="str">
        <f>IFERROR(INDEX(Table11[Unique CFDA], MATCH(N59, Table11[Pres. Sort], 0)), "")</f>
        <v/>
      </c>
      <c r="P59" s="1" t="str">
        <f>IFERROR(INDEX(Table11[Grant Name], MATCH(MemberOrgFinalSort[[#This Row],[CFDA]], Table11[Unique CFDA], 0)), "")</f>
        <v/>
      </c>
      <c r="Q59" s="13" t="str">
        <f>IFERROR(INDEX(Table11[FY 2018 Total], MATCH(MemberOrgFinalSort[[#This Row],[CFDA]], Table11[Unique CFDA], 0)), "")</f>
        <v/>
      </c>
      <c r="R59" s="14" t="str">
        <f>IFERROR(INDEX(Table11[President % Change], MATCH(MemberOrgFinalSort[[#This Row],[CFDA]], Table11[Unique CFDA], 0)), "")</f>
        <v/>
      </c>
      <c r="S59" s="13" t="str">
        <f>IFERROR(INDEX(Table11[President $ Change], MATCH(MemberOrgFinalSort[[#This Row],[CFDA]], Table11[Unique CFDA], 0)), "")</f>
        <v/>
      </c>
      <c r="T59" s="25" t="str">
        <f>IFERROR(INDEX(Table11[House % Change], MATCH(MemberOrgFinalSort[[#This Row],[CFDA]], Table11[Unique CFDA], 0)), "")</f>
        <v/>
      </c>
      <c r="U59" s="25" t="str">
        <f>IFERROR(INDEX(Table11[House $ Change], MATCH(MemberOrgFinalSort[[#This Row],[CFDA]], Table11[Unique CFDA], 0)), "")</f>
        <v/>
      </c>
      <c r="V59" s="13"/>
      <c r="X59" s="6"/>
      <c r="Y59" s="6"/>
      <c r="Z59" s="6"/>
      <c r="AA59" s="6"/>
      <c r="AB59" s="6"/>
    </row>
    <row r="60" spans="1:28" x14ac:dyDescent="0.25">
      <c r="A60" t="str">
        <f>IF(MemberOrgControl!$C63 = "", "", INDEX(MemberOrgsData[CFDA], MemberOrgControl!$C63))</f>
        <v/>
      </c>
      <c r="C60" s="6" t="str">
        <f>IFERROR(INDEX(AllFilteredCFDAs[All CFDAs], MATCH(0, INDEX(COUNTIF($C$3:C59, AllFilteredCFDAs[All CFDAs]),),0)), "")</f>
        <v/>
      </c>
      <c r="D60" s="6" t="str">
        <f t="array" ref="D60">IFERROR(INDEX(MemberOrgsData[FEDERALPROGRAMNAME], MATCH(1, (SelectMemberOrgs = MemberOrgsData[Auditee Name])*(Table11[[#This Row],[Unique CFDA]] = MemberOrgsData[CFDA]), 0)), "")</f>
        <v/>
      </c>
      <c r="E60" s="18" t="str">
        <f t="array" ref="E60">IFERROR(IF(Table11[[#This Row],[Unique CFDA]]&lt;&gt;"", SUMIFS(MemberOrgsData[AMOUNT], MemberOrgsData[Auditee Name], SelectMemberOrgs, MemberOrgsData[CFDA], Table11[[#This Row],[Unique CFDA]], MemberOrgsData[AUDITYEAR], SelectFiscalYear), ""), "")</f>
        <v/>
      </c>
      <c r="F60" s="19" t="str">
        <f t="array" ref="F60">IFERROR(INDEX(BudgetAppropData[President % Change], MATCH(1, (Table11[[#This Row],[Unique CFDA]] = BudgetAppropData[CFDA])*(SelectBudgetYear = BudgetAppropData[Fiscal Year]), 0)), "")</f>
        <v/>
      </c>
      <c r="G60" s="18" t="str">
        <f>IF(Table11[[#This Row],[Unique CFDA]] = "", "", IFERROR(Table11[[#This Row],[FY 2018 Total]]*Table11[[#This Row],[President % Change]], ""))</f>
        <v/>
      </c>
      <c r="H60" s="19" t="str">
        <f t="array" ref="H60">IFERROR(INDEX(BudgetAppropData[House % Change], MATCH(1, (Table11[[#This Row],[Unique CFDA]] = BudgetAppropData[CFDA])*(SelectBudgetYear = BudgetAppropData[Fiscal Year]),0)), "")</f>
        <v/>
      </c>
      <c r="I60" s="18" t="str">
        <f>IF(Table11[[#This Row],[Unique CFDA]] = "", "", IFERROR(Table11[[#This Row],[FY 2018 Total]]*Table11[[#This Row],[House % Change]], ""))</f>
        <v/>
      </c>
      <c r="J60" s="6"/>
      <c r="K60" s="18" t="str">
        <f>IF(Table11[[#This Row],[Unique CFDA]] = "", "", IFERROR(Table11[[#This Row],[FY 2018 Total]]*Table11[[#This Row],[Senate Budget]], ""))</f>
        <v/>
      </c>
      <c r="L60" s="6" t="str">
        <f>IF(Table11[[#This Row],[Unique CFDA]] = "", "", IF(ISNUMBER(Table11[[#This Row],[President $ Change]]), RANK(Table11[[#This Row],[President $ Change]], Table11[President $ Change])+COUNTIF($G60:G60, G60)-1,0))</f>
        <v/>
      </c>
      <c r="N60">
        <v>57</v>
      </c>
      <c r="O60" t="str">
        <f>IFERROR(INDEX(Table11[Unique CFDA], MATCH(N60, Table11[Pres. Sort], 0)), "")</f>
        <v/>
      </c>
      <c r="P60" s="1" t="str">
        <f>IFERROR(INDEX(Table11[Grant Name], MATCH(MemberOrgFinalSort[[#This Row],[CFDA]], Table11[Unique CFDA], 0)), "")</f>
        <v/>
      </c>
      <c r="Q60" s="13" t="str">
        <f>IFERROR(INDEX(Table11[FY 2018 Total], MATCH(MemberOrgFinalSort[[#This Row],[CFDA]], Table11[Unique CFDA], 0)), "")</f>
        <v/>
      </c>
      <c r="R60" s="14" t="str">
        <f>IFERROR(INDEX(Table11[President % Change], MATCH(MemberOrgFinalSort[[#This Row],[CFDA]], Table11[Unique CFDA], 0)), "")</f>
        <v/>
      </c>
      <c r="S60" s="13" t="str">
        <f>IFERROR(INDEX(Table11[President $ Change], MATCH(MemberOrgFinalSort[[#This Row],[CFDA]], Table11[Unique CFDA], 0)), "")</f>
        <v/>
      </c>
      <c r="T60" s="25" t="str">
        <f>IFERROR(INDEX(Table11[House % Change], MATCH(MemberOrgFinalSort[[#This Row],[CFDA]], Table11[Unique CFDA], 0)), "")</f>
        <v/>
      </c>
      <c r="U60" s="25" t="str">
        <f>IFERROR(INDEX(Table11[House $ Change], MATCH(MemberOrgFinalSort[[#This Row],[CFDA]], Table11[Unique CFDA], 0)), "")</f>
        <v/>
      </c>
      <c r="V60" s="13"/>
      <c r="X60" s="6"/>
      <c r="Y60" s="6"/>
      <c r="Z60" s="6"/>
      <c r="AA60" s="6"/>
      <c r="AB60" s="6"/>
    </row>
    <row r="61" spans="1:28" x14ac:dyDescent="0.25">
      <c r="A61" t="str">
        <f>IF(MemberOrgControl!$C64 = "", "", INDEX(MemberOrgsData[CFDA], MemberOrgControl!$C64))</f>
        <v/>
      </c>
      <c r="C61" s="6" t="str">
        <f>IFERROR(INDEX(AllFilteredCFDAs[All CFDAs], MATCH(0, INDEX(COUNTIF($C$3:C60, AllFilteredCFDAs[All CFDAs]),),0)), "")</f>
        <v/>
      </c>
      <c r="D61" s="6" t="str">
        <f t="array" ref="D61">IFERROR(INDEX(MemberOrgsData[FEDERALPROGRAMNAME], MATCH(1, (SelectMemberOrgs = MemberOrgsData[Auditee Name])*(Table11[[#This Row],[Unique CFDA]] = MemberOrgsData[CFDA]), 0)), "")</f>
        <v/>
      </c>
      <c r="E61" s="18" t="str">
        <f t="array" ref="E61">IFERROR(IF(Table11[[#This Row],[Unique CFDA]]&lt;&gt;"", SUMIFS(MemberOrgsData[AMOUNT], MemberOrgsData[Auditee Name], SelectMemberOrgs, MemberOrgsData[CFDA], Table11[[#This Row],[Unique CFDA]], MemberOrgsData[AUDITYEAR], SelectFiscalYear), ""), "")</f>
        <v/>
      </c>
      <c r="F61" s="19" t="str">
        <f t="array" ref="F61">IFERROR(INDEX(BudgetAppropData[President % Change], MATCH(1, (Table11[[#This Row],[Unique CFDA]] = BudgetAppropData[CFDA])*(SelectBudgetYear = BudgetAppropData[Fiscal Year]), 0)), "")</f>
        <v/>
      </c>
      <c r="G61" s="18" t="str">
        <f>IF(Table11[[#This Row],[Unique CFDA]] = "", "", IFERROR(Table11[[#This Row],[FY 2018 Total]]*Table11[[#This Row],[President % Change]], ""))</f>
        <v/>
      </c>
      <c r="H61" s="19" t="str">
        <f t="array" ref="H61">IFERROR(INDEX(BudgetAppropData[House % Change], MATCH(1, (Table11[[#This Row],[Unique CFDA]] = BudgetAppropData[CFDA])*(SelectBudgetYear = BudgetAppropData[Fiscal Year]),0)), "")</f>
        <v/>
      </c>
      <c r="I61" s="18" t="str">
        <f>IF(Table11[[#This Row],[Unique CFDA]] = "", "", IFERROR(Table11[[#This Row],[FY 2018 Total]]*Table11[[#This Row],[House % Change]], ""))</f>
        <v/>
      </c>
      <c r="J61" s="6"/>
      <c r="K61" s="18" t="str">
        <f>IF(Table11[[#This Row],[Unique CFDA]] = "", "", IFERROR(Table11[[#This Row],[FY 2018 Total]]*Table11[[#This Row],[Senate Budget]], ""))</f>
        <v/>
      </c>
      <c r="L61" s="6" t="str">
        <f>IF(Table11[[#This Row],[Unique CFDA]] = "", "", IF(ISNUMBER(Table11[[#This Row],[President $ Change]]), RANK(Table11[[#This Row],[President $ Change]], Table11[President $ Change])+COUNTIF($G61:G61, G61)-1,0))</f>
        <v/>
      </c>
      <c r="N61">
        <v>58</v>
      </c>
      <c r="O61" t="str">
        <f>IFERROR(INDEX(Table11[Unique CFDA], MATCH(N61, Table11[Pres. Sort], 0)), "")</f>
        <v/>
      </c>
      <c r="P61" s="1" t="str">
        <f>IFERROR(INDEX(Table11[Grant Name], MATCH(MemberOrgFinalSort[[#This Row],[CFDA]], Table11[Unique CFDA], 0)), "")</f>
        <v/>
      </c>
      <c r="Q61" s="13" t="str">
        <f>IFERROR(INDEX(Table11[FY 2018 Total], MATCH(MemberOrgFinalSort[[#This Row],[CFDA]], Table11[Unique CFDA], 0)), "")</f>
        <v/>
      </c>
      <c r="R61" s="14" t="str">
        <f>IFERROR(INDEX(Table11[President % Change], MATCH(MemberOrgFinalSort[[#This Row],[CFDA]], Table11[Unique CFDA], 0)), "")</f>
        <v/>
      </c>
      <c r="S61" s="13" t="str">
        <f>IFERROR(INDEX(Table11[President $ Change], MATCH(MemberOrgFinalSort[[#This Row],[CFDA]], Table11[Unique CFDA], 0)), "")</f>
        <v/>
      </c>
      <c r="T61" s="25" t="str">
        <f>IFERROR(INDEX(Table11[House % Change], MATCH(MemberOrgFinalSort[[#This Row],[CFDA]], Table11[Unique CFDA], 0)), "")</f>
        <v/>
      </c>
      <c r="U61" s="25" t="str">
        <f>IFERROR(INDEX(Table11[House $ Change], MATCH(MemberOrgFinalSort[[#This Row],[CFDA]], Table11[Unique CFDA], 0)), "")</f>
        <v/>
      </c>
      <c r="V61" s="13"/>
      <c r="X61" s="6"/>
      <c r="Y61" s="6"/>
      <c r="Z61" s="6"/>
      <c r="AA61" s="6"/>
      <c r="AB61" s="6"/>
    </row>
    <row r="62" spans="1:28" x14ac:dyDescent="0.25">
      <c r="A62" t="str">
        <f>IF(MemberOrgControl!$C65 = "", "", INDEX(MemberOrgsData[CFDA], MemberOrgControl!$C65))</f>
        <v/>
      </c>
      <c r="C62" s="6" t="str">
        <f>IFERROR(INDEX(AllFilteredCFDAs[All CFDAs], MATCH(0, INDEX(COUNTIF($C$3:C61, AllFilteredCFDAs[All CFDAs]),),0)), "")</f>
        <v/>
      </c>
      <c r="D62" s="6" t="str">
        <f t="array" ref="D62">IFERROR(INDEX(MemberOrgsData[FEDERALPROGRAMNAME], MATCH(1, (SelectMemberOrgs = MemberOrgsData[Auditee Name])*(Table11[[#This Row],[Unique CFDA]] = MemberOrgsData[CFDA]), 0)), "")</f>
        <v/>
      </c>
      <c r="E62" s="18" t="str">
        <f t="array" ref="E62">IFERROR(IF(Table11[[#This Row],[Unique CFDA]]&lt;&gt;"", SUMIFS(MemberOrgsData[AMOUNT], MemberOrgsData[Auditee Name], SelectMemberOrgs, MemberOrgsData[CFDA], Table11[[#This Row],[Unique CFDA]], MemberOrgsData[AUDITYEAR], SelectFiscalYear), ""), "")</f>
        <v/>
      </c>
      <c r="F62" s="19" t="str">
        <f t="array" ref="F62">IFERROR(INDEX(BudgetAppropData[President % Change], MATCH(1, (Table11[[#This Row],[Unique CFDA]] = BudgetAppropData[CFDA])*(SelectBudgetYear = BudgetAppropData[Fiscal Year]), 0)), "")</f>
        <v/>
      </c>
      <c r="G62" s="18" t="str">
        <f>IF(Table11[[#This Row],[Unique CFDA]] = "", "", IFERROR(Table11[[#This Row],[FY 2018 Total]]*Table11[[#This Row],[President % Change]], ""))</f>
        <v/>
      </c>
      <c r="H62" s="19" t="str">
        <f t="array" ref="H62">IFERROR(INDEX(BudgetAppropData[House % Change], MATCH(1, (Table11[[#This Row],[Unique CFDA]] = BudgetAppropData[CFDA])*(SelectBudgetYear = BudgetAppropData[Fiscal Year]),0)), "")</f>
        <v/>
      </c>
      <c r="I62" s="18" t="str">
        <f>IF(Table11[[#This Row],[Unique CFDA]] = "", "", IFERROR(Table11[[#This Row],[FY 2018 Total]]*Table11[[#This Row],[House % Change]], ""))</f>
        <v/>
      </c>
      <c r="J62" s="6"/>
      <c r="K62" s="18" t="str">
        <f>IF(Table11[[#This Row],[Unique CFDA]] = "", "", IFERROR(Table11[[#This Row],[FY 2018 Total]]*Table11[[#This Row],[Senate Budget]], ""))</f>
        <v/>
      </c>
      <c r="L62" s="6" t="str">
        <f>IF(Table11[[#This Row],[Unique CFDA]] = "", "", IF(ISNUMBER(Table11[[#This Row],[President $ Change]]), RANK(Table11[[#This Row],[President $ Change]], Table11[President $ Change])+COUNTIF($G62:G62, G62)-1,0))</f>
        <v/>
      </c>
      <c r="N62">
        <v>59</v>
      </c>
      <c r="O62" t="str">
        <f>IFERROR(INDEX(Table11[Unique CFDA], MATCH(N62, Table11[Pres. Sort], 0)), "")</f>
        <v/>
      </c>
      <c r="P62" s="1" t="str">
        <f>IFERROR(INDEX(Table11[Grant Name], MATCH(MemberOrgFinalSort[[#This Row],[CFDA]], Table11[Unique CFDA], 0)), "")</f>
        <v/>
      </c>
      <c r="Q62" s="13" t="str">
        <f>IFERROR(INDEX(Table11[FY 2018 Total], MATCH(MemberOrgFinalSort[[#This Row],[CFDA]], Table11[Unique CFDA], 0)), "")</f>
        <v/>
      </c>
      <c r="R62" s="14" t="str">
        <f>IFERROR(INDEX(Table11[President % Change], MATCH(MemberOrgFinalSort[[#This Row],[CFDA]], Table11[Unique CFDA], 0)), "")</f>
        <v/>
      </c>
      <c r="S62" s="13" t="str">
        <f>IFERROR(INDEX(Table11[President $ Change], MATCH(MemberOrgFinalSort[[#This Row],[CFDA]], Table11[Unique CFDA], 0)), "")</f>
        <v/>
      </c>
      <c r="T62" s="25" t="str">
        <f>IFERROR(INDEX(Table11[House % Change], MATCH(MemberOrgFinalSort[[#This Row],[CFDA]], Table11[Unique CFDA], 0)), "")</f>
        <v/>
      </c>
      <c r="U62" s="25" t="str">
        <f>IFERROR(INDEX(Table11[House $ Change], MATCH(MemberOrgFinalSort[[#This Row],[CFDA]], Table11[Unique CFDA], 0)), "")</f>
        <v/>
      </c>
      <c r="V62" s="13"/>
      <c r="X62" s="6"/>
      <c r="Y62" s="6"/>
      <c r="Z62" s="6"/>
      <c r="AA62" s="6"/>
      <c r="AB62" s="6"/>
    </row>
    <row r="63" spans="1:28" x14ac:dyDescent="0.25">
      <c r="A63" t="str">
        <f>IF(MemberOrgControl!$C66 = "", "", INDEX(MemberOrgsData[CFDA], MemberOrgControl!$C66))</f>
        <v/>
      </c>
      <c r="C63" s="6" t="str">
        <f>IFERROR(INDEX(AllFilteredCFDAs[All CFDAs], MATCH(0, INDEX(COUNTIF($C$3:C62, AllFilteredCFDAs[All CFDAs]),),0)), "")</f>
        <v/>
      </c>
      <c r="D63" s="6" t="str">
        <f t="array" ref="D63">IFERROR(INDEX(MemberOrgsData[FEDERALPROGRAMNAME], MATCH(1, (SelectMemberOrgs = MemberOrgsData[Auditee Name])*(Table11[[#This Row],[Unique CFDA]] = MemberOrgsData[CFDA]), 0)), "")</f>
        <v/>
      </c>
      <c r="E63" s="18" t="str">
        <f t="array" ref="E63">IFERROR(IF(Table11[[#This Row],[Unique CFDA]]&lt;&gt;"", SUMIFS(MemberOrgsData[AMOUNT], MemberOrgsData[Auditee Name], SelectMemberOrgs, MemberOrgsData[CFDA], Table11[[#This Row],[Unique CFDA]], MemberOrgsData[AUDITYEAR], SelectFiscalYear), ""), "")</f>
        <v/>
      </c>
      <c r="F63" s="19" t="str">
        <f t="array" ref="F63">IFERROR(INDEX(BudgetAppropData[President % Change], MATCH(1, (Table11[[#This Row],[Unique CFDA]] = BudgetAppropData[CFDA])*(SelectBudgetYear = BudgetAppropData[Fiscal Year]), 0)), "")</f>
        <v/>
      </c>
      <c r="G63" s="18" t="str">
        <f>IF(Table11[[#This Row],[Unique CFDA]] = "", "", IFERROR(Table11[[#This Row],[FY 2018 Total]]*Table11[[#This Row],[President % Change]], ""))</f>
        <v/>
      </c>
      <c r="H63" s="19" t="str">
        <f t="array" ref="H63">IFERROR(INDEX(BudgetAppropData[House % Change], MATCH(1, (Table11[[#This Row],[Unique CFDA]] = BudgetAppropData[CFDA])*(SelectBudgetYear = BudgetAppropData[Fiscal Year]),0)), "")</f>
        <v/>
      </c>
      <c r="I63" s="18" t="str">
        <f>IF(Table11[[#This Row],[Unique CFDA]] = "", "", IFERROR(Table11[[#This Row],[FY 2018 Total]]*Table11[[#This Row],[House % Change]], ""))</f>
        <v/>
      </c>
      <c r="J63" s="6"/>
      <c r="K63" s="18" t="str">
        <f>IF(Table11[[#This Row],[Unique CFDA]] = "", "", IFERROR(Table11[[#This Row],[FY 2018 Total]]*Table11[[#This Row],[Senate Budget]], ""))</f>
        <v/>
      </c>
      <c r="L63" s="6" t="str">
        <f>IF(Table11[[#This Row],[Unique CFDA]] = "", "", IF(ISNUMBER(Table11[[#This Row],[President $ Change]]), RANK(Table11[[#This Row],[President $ Change]], Table11[President $ Change])+COUNTIF($G63:G63, G63)-1,0))</f>
        <v/>
      </c>
      <c r="N63">
        <v>60</v>
      </c>
      <c r="O63" t="str">
        <f>IFERROR(INDEX(Table11[Unique CFDA], MATCH(N63, Table11[Pres. Sort], 0)), "")</f>
        <v/>
      </c>
      <c r="P63" s="1" t="str">
        <f>IFERROR(INDEX(Table11[Grant Name], MATCH(MemberOrgFinalSort[[#This Row],[CFDA]], Table11[Unique CFDA], 0)), "")</f>
        <v/>
      </c>
      <c r="Q63" s="13" t="str">
        <f>IFERROR(INDEX(Table11[FY 2018 Total], MATCH(MemberOrgFinalSort[[#This Row],[CFDA]], Table11[Unique CFDA], 0)), "")</f>
        <v/>
      </c>
      <c r="R63" s="14" t="str">
        <f>IFERROR(INDEX(Table11[President % Change], MATCH(MemberOrgFinalSort[[#This Row],[CFDA]], Table11[Unique CFDA], 0)), "")</f>
        <v/>
      </c>
      <c r="S63" s="13" t="str">
        <f>IFERROR(INDEX(Table11[President $ Change], MATCH(MemberOrgFinalSort[[#This Row],[CFDA]], Table11[Unique CFDA], 0)), "")</f>
        <v/>
      </c>
      <c r="T63" s="25" t="str">
        <f>IFERROR(INDEX(Table11[House % Change], MATCH(MemberOrgFinalSort[[#This Row],[CFDA]], Table11[Unique CFDA], 0)), "")</f>
        <v/>
      </c>
      <c r="U63" s="25" t="str">
        <f>IFERROR(INDEX(Table11[House $ Change], MATCH(MemberOrgFinalSort[[#This Row],[CFDA]], Table11[Unique CFDA], 0)), "")</f>
        <v/>
      </c>
      <c r="V63" s="13"/>
      <c r="X63" s="6"/>
      <c r="Y63" s="6"/>
      <c r="Z63" s="6"/>
      <c r="AA63" s="6"/>
      <c r="AB63" s="6"/>
    </row>
    <row r="64" spans="1:28" x14ac:dyDescent="0.25">
      <c r="A64" t="str">
        <f>IF(MemberOrgControl!$C67 = "", "", INDEX(MemberOrgsData[CFDA], MemberOrgControl!$C67))</f>
        <v/>
      </c>
      <c r="C64" s="6" t="str">
        <f>IFERROR(INDEX(AllFilteredCFDAs[All CFDAs], MATCH(0, INDEX(COUNTIF($C$3:C63, AllFilteredCFDAs[All CFDAs]),),0)), "")</f>
        <v/>
      </c>
      <c r="D64" s="6" t="str">
        <f t="array" ref="D64">IFERROR(INDEX(MemberOrgsData[FEDERALPROGRAMNAME], MATCH(1, (SelectMemberOrgs = MemberOrgsData[Auditee Name])*(Table11[[#This Row],[Unique CFDA]] = MemberOrgsData[CFDA]), 0)), "")</f>
        <v/>
      </c>
      <c r="E64" s="18" t="str">
        <f t="array" ref="E64">IFERROR(IF(Table11[[#This Row],[Unique CFDA]]&lt;&gt;"", SUMIFS(MemberOrgsData[AMOUNT], MemberOrgsData[Auditee Name], SelectMemberOrgs, MemberOrgsData[CFDA], Table11[[#This Row],[Unique CFDA]], MemberOrgsData[AUDITYEAR], SelectFiscalYear), ""), "")</f>
        <v/>
      </c>
      <c r="F64" s="19" t="str">
        <f t="array" ref="F64">IFERROR(INDEX(BudgetAppropData[President % Change], MATCH(1, (Table11[[#This Row],[Unique CFDA]] = BudgetAppropData[CFDA])*(SelectBudgetYear = BudgetAppropData[Fiscal Year]), 0)), "")</f>
        <v/>
      </c>
      <c r="G64" s="18" t="str">
        <f>IF(Table11[[#This Row],[Unique CFDA]] = "", "", IFERROR(Table11[[#This Row],[FY 2018 Total]]*Table11[[#This Row],[President % Change]], ""))</f>
        <v/>
      </c>
      <c r="H64" s="19" t="str">
        <f t="array" ref="H64">IFERROR(INDEX(BudgetAppropData[House % Change], MATCH(1, (Table11[[#This Row],[Unique CFDA]] = BudgetAppropData[CFDA])*(SelectBudgetYear = BudgetAppropData[Fiscal Year]),0)), "")</f>
        <v/>
      </c>
      <c r="I64" s="18" t="str">
        <f>IF(Table11[[#This Row],[Unique CFDA]] = "", "", IFERROR(Table11[[#This Row],[FY 2018 Total]]*Table11[[#This Row],[House % Change]], ""))</f>
        <v/>
      </c>
      <c r="J64" s="6"/>
      <c r="K64" s="18" t="str">
        <f>IF(Table11[[#This Row],[Unique CFDA]] = "", "", IFERROR(Table11[[#This Row],[FY 2018 Total]]*Table11[[#This Row],[Senate Budget]], ""))</f>
        <v/>
      </c>
      <c r="L64" s="6" t="str">
        <f>IF(Table11[[#This Row],[Unique CFDA]] = "", "", IF(ISNUMBER(Table11[[#This Row],[President $ Change]]), RANK(Table11[[#This Row],[President $ Change]], Table11[President $ Change])+COUNTIF($G64:G64, G64)-1,0))</f>
        <v/>
      </c>
      <c r="N64">
        <v>61</v>
      </c>
      <c r="O64" t="str">
        <f>IFERROR(INDEX(Table11[Unique CFDA], MATCH(N64, Table11[Pres. Sort], 0)), "")</f>
        <v/>
      </c>
      <c r="P64" s="1" t="str">
        <f>IFERROR(INDEX(Table11[Grant Name], MATCH(MemberOrgFinalSort[[#This Row],[CFDA]], Table11[Unique CFDA], 0)), "")</f>
        <v/>
      </c>
      <c r="Q64" s="13" t="str">
        <f>IFERROR(INDEX(Table11[FY 2018 Total], MATCH(MemberOrgFinalSort[[#This Row],[CFDA]], Table11[Unique CFDA], 0)), "")</f>
        <v/>
      </c>
      <c r="R64" s="14" t="str">
        <f>IFERROR(INDEX(Table11[President % Change], MATCH(MemberOrgFinalSort[[#This Row],[CFDA]], Table11[Unique CFDA], 0)), "")</f>
        <v/>
      </c>
      <c r="S64" s="13" t="str">
        <f>IFERROR(INDEX(Table11[President $ Change], MATCH(MemberOrgFinalSort[[#This Row],[CFDA]], Table11[Unique CFDA], 0)), "")</f>
        <v/>
      </c>
      <c r="T64" s="25" t="str">
        <f>IFERROR(INDEX(Table11[House % Change], MATCH(MemberOrgFinalSort[[#This Row],[CFDA]], Table11[Unique CFDA], 0)), "")</f>
        <v/>
      </c>
      <c r="U64" s="25" t="str">
        <f>IFERROR(INDEX(Table11[House $ Change], MATCH(MemberOrgFinalSort[[#This Row],[CFDA]], Table11[Unique CFDA], 0)), "")</f>
        <v/>
      </c>
      <c r="V64" s="13"/>
      <c r="X64" s="6"/>
      <c r="Y64" s="6"/>
      <c r="Z64" s="6"/>
      <c r="AA64" s="6"/>
      <c r="AB64" s="6"/>
    </row>
    <row r="65" spans="1:28" x14ac:dyDescent="0.25">
      <c r="A65" t="str">
        <f>IF(MemberOrgControl!$C68 = "", "", INDEX(MemberOrgsData[CFDA], MemberOrgControl!$C68))</f>
        <v/>
      </c>
      <c r="C65" s="6" t="str">
        <f>IFERROR(INDEX(AllFilteredCFDAs[All CFDAs], MATCH(0, INDEX(COUNTIF($C$3:C64, AllFilteredCFDAs[All CFDAs]),),0)), "")</f>
        <v/>
      </c>
      <c r="D65" s="6" t="str">
        <f t="array" ref="D65">IFERROR(INDEX(MemberOrgsData[FEDERALPROGRAMNAME], MATCH(1, (SelectMemberOrgs = MemberOrgsData[Auditee Name])*(Table11[[#This Row],[Unique CFDA]] = MemberOrgsData[CFDA]), 0)), "")</f>
        <v/>
      </c>
      <c r="E65" s="18" t="str">
        <f t="array" ref="E65">IFERROR(IF(Table11[[#This Row],[Unique CFDA]]&lt;&gt;"", SUMIFS(MemberOrgsData[AMOUNT], MemberOrgsData[Auditee Name], SelectMemberOrgs, MemberOrgsData[CFDA], Table11[[#This Row],[Unique CFDA]], MemberOrgsData[AUDITYEAR], SelectFiscalYear), ""), "")</f>
        <v/>
      </c>
      <c r="F65" s="19" t="str">
        <f t="array" ref="F65">IFERROR(INDEX(BudgetAppropData[President % Change], MATCH(1, (Table11[[#This Row],[Unique CFDA]] = BudgetAppropData[CFDA])*(SelectBudgetYear = BudgetAppropData[Fiscal Year]), 0)), "")</f>
        <v/>
      </c>
      <c r="G65" s="18" t="str">
        <f>IF(Table11[[#This Row],[Unique CFDA]] = "", "", IFERROR(Table11[[#This Row],[FY 2018 Total]]*Table11[[#This Row],[President % Change]], ""))</f>
        <v/>
      </c>
      <c r="H65" s="19" t="str">
        <f t="array" ref="H65">IFERROR(INDEX(BudgetAppropData[House % Change], MATCH(1, (Table11[[#This Row],[Unique CFDA]] = BudgetAppropData[CFDA])*(SelectBudgetYear = BudgetAppropData[Fiscal Year]),0)), "")</f>
        <v/>
      </c>
      <c r="I65" s="18" t="str">
        <f>IF(Table11[[#This Row],[Unique CFDA]] = "", "", IFERROR(Table11[[#This Row],[FY 2018 Total]]*Table11[[#This Row],[House % Change]], ""))</f>
        <v/>
      </c>
      <c r="J65" s="6"/>
      <c r="K65" s="18" t="str">
        <f>IF(Table11[[#This Row],[Unique CFDA]] = "", "", IFERROR(Table11[[#This Row],[FY 2018 Total]]*Table11[[#This Row],[Senate Budget]], ""))</f>
        <v/>
      </c>
      <c r="L65" s="6" t="str">
        <f>IF(Table11[[#This Row],[Unique CFDA]] = "", "", IF(ISNUMBER(Table11[[#This Row],[President $ Change]]), RANK(Table11[[#This Row],[President $ Change]], Table11[President $ Change])+COUNTIF($G65:G65, G65)-1,0))</f>
        <v/>
      </c>
      <c r="N65">
        <v>62</v>
      </c>
      <c r="O65" t="str">
        <f>IFERROR(INDEX(Table11[Unique CFDA], MATCH(N65, Table11[Pres. Sort], 0)), "")</f>
        <v/>
      </c>
      <c r="P65" s="1" t="str">
        <f>IFERROR(INDEX(Table11[Grant Name], MATCH(MemberOrgFinalSort[[#This Row],[CFDA]], Table11[Unique CFDA], 0)), "")</f>
        <v/>
      </c>
      <c r="Q65" s="13" t="str">
        <f>IFERROR(INDEX(Table11[FY 2018 Total], MATCH(MemberOrgFinalSort[[#This Row],[CFDA]], Table11[Unique CFDA], 0)), "")</f>
        <v/>
      </c>
      <c r="R65" s="14" t="str">
        <f>IFERROR(INDEX(Table11[President % Change], MATCH(MemberOrgFinalSort[[#This Row],[CFDA]], Table11[Unique CFDA], 0)), "")</f>
        <v/>
      </c>
      <c r="S65" s="13" t="str">
        <f>IFERROR(INDEX(Table11[President $ Change], MATCH(MemberOrgFinalSort[[#This Row],[CFDA]], Table11[Unique CFDA], 0)), "")</f>
        <v/>
      </c>
      <c r="T65" s="25" t="str">
        <f>IFERROR(INDEX(Table11[House % Change], MATCH(MemberOrgFinalSort[[#This Row],[CFDA]], Table11[Unique CFDA], 0)), "")</f>
        <v/>
      </c>
      <c r="U65" s="25" t="str">
        <f>IFERROR(INDEX(Table11[House $ Change], MATCH(MemberOrgFinalSort[[#This Row],[CFDA]], Table11[Unique CFDA], 0)), "")</f>
        <v/>
      </c>
      <c r="V65" s="13"/>
      <c r="X65" s="6"/>
      <c r="Y65" s="6"/>
      <c r="Z65" s="6"/>
      <c r="AA65" s="6"/>
      <c r="AB65" s="6"/>
    </row>
    <row r="66" spans="1:28" x14ac:dyDescent="0.25">
      <c r="A66" t="str">
        <f>IF(MemberOrgControl!$C69 = "", "", INDEX(MemberOrgsData[CFDA], MemberOrgControl!$C69))</f>
        <v/>
      </c>
      <c r="C66" s="6" t="str">
        <f>IFERROR(INDEX(AllFilteredCFDAs[All CFDAs], MATCH(0, INDEX(COUNTIF($C$3:C65, AllFilteredCFDAs[All CFDAs]),),0)), "")</f>
        <v/>
      </c>
      <c r="D66" s="6" t="str">
        <f t="array" ref="D66">IFERROR(INDEX(MemberOrgsData[FEDERALPROGRAMNAME], MATCH(1, (SelectMemberOrgs = MemberOrgsData[Auditee Name])*(Table11[[#This Row],[Unique CFDA]] = MemberOrgsData[CFDA]), 0)), "")</f>
        <v/>
      </c>
      <c r="E66" s="18" t="str">
        <f t="array" ref="E66">IFERROR(IF(Table11[[#This Row],[Unique CFDA]]&lt;&gt;"", SUMIFS(MemberOrgsData[AMOUNT], MemberOrgsData[Auditee Name], SelectMemberOrgs, MemberOrgsData[CFDA], Table11[[#This Row],[Unique CFDA]], MemberOrgsData[AUDITYEAR], SelectFiscalYear), ""), "")</f>
        <v/>
      </c>
      <c r="F66" s="19" t="str">
        <f t="array" ref="F66">IFERROR(INDEX(BudgetAppropData[President % Change], MATCH(1, (Table11[[#This Row],[Unique CFDA]] = BudgetAppropData[CFDA])*(SelectBudgetYear = BudgetAppropData[Fiscal Year]), 0)), "")</f>
        <v/>
      </c>
      <c r="G66" s="18" t="str">
        <f>IF(Table11[[#This Row],[Unique CFDA]] = "", "", IFERROR(Table11[[#This Row],[FY 2018 Total]]*Table11[[#This Row],[President % Change]], ""))</f>
        <v/>
      </c>
      <c r="H66" s="19" t="str">
        <f t="array" ref="H66">IFERROR(INDEX(BudgetAppropData[House % Change], MATCH(1, (Table11[[#This Row],[Unique CFDA]] = BudgetAppropData[CFDA])*(SelectBudgetYear = BudgetAppropData[Fiscal Year]),0)), "")</f>
        <v/>
      </c>
      <c r="I66" s="18" t="str">
        <f>IF(Table11[[#This Row],[Unique CFDA]] = "", "", IFERROR(Table11[[#This Row],[FY 2018 Total]]*Table11[[#This Row],[House % Change]], ""))</f>
        <v/>
      </c>
      <c r="J66" s="6"/>
      <c r="K66" s="18" t="str">
        <f>IF(Table11[[#This Row],[Unique CFDA]] = "", "", IFERROR(Table11[[#This Row],[FY 2018 Total]]*Table11[[#This Row],[Senate Budget]], ""))</f>
        <v/>
      </c>
      <c r="L66" s="6" t="str">
        <f>IF(Table11[[#This Row],[Unique CFDA]] = "", "", IF(ISNUMBER(Table11[[#This Row],[President $ Change]]), RANK(Table11[[#This Row],[President $ Change]], Table11[President $ Change])+COUNTIF($G66:G66, G66)-1,0))</f>
        <v/>
      </c>
      <c r="N66">
        <v>63</v>
      </c>
      <c r="O66" t="str">
        <f>IFERROR(INDEX(Table11[Unique CFDA], MATCH(N66, Table11[Pres. Sort], 0)), "")</f>
        <v/>
      </c>
      <c r="P66" s="1" t="str">
        <f>IFERROR(INDEX(Table11[Grant Name], MATCH(MemberOrgFinalSort[[#This Row],[CFDA]], Table11[Unique CFDA], 0)), "")</f>
        <v/>
      </c>
      <c r="Q66" s="13" t="str">
        <f>IFERROR(INDEX(Table11[FY 2018 Total], MATCH(MemberOrgFinalSort[[#This Row],[CFDA]], Table11[Unique CFDA], 0)), "")</f>
        <v/>
      </c>
      <c r="R66" s="14" t="str">
        <f>IFERROR(INDEX(Table11[President % Change], MATCH(MemberOrgFinalSort[[#This Row],[CFDA]], Table11[Unique CFDA], 0)), "")</f>
        <v/>
      </c>
      <c r="S66" s="13" t="str">
        <f>IFERROR(INDEX(Table11[President $ Change], MATCH(MemberOrgFinalSort[[#This Row],[CFDA]], Table11[Unique CFDA], 0)), "")</f>
        <v/>
      </c>
      <c r="T66" s="25" t="str">
        <f>IFERROR(INDEX(Table11[House % Change], MATCH(MemberOrgFinalSort[[#This Row],[CFDA]], Table11[Unique CFDA], 0)), "")</f>
        <v/>
      </c>
      <c r="U66" s="25" t="str">
        <f>IFERROR(INDEX(Table11[House $ Change], MATCH(MemberOrgFinalSort[[#This Row],[CFDA]], Table11[Unique CFDA], 0)), "")</f>
        <v/>
      </c>
      <c r="V66" s="13"/>
      <c r="X66" s="6"/>
      <c r="Y66" s="6"/>
      <c r="Z66" s="6"/>
      <c r="AA66" s="6"/>
      <c r="AB66" s="6"/>
    </row>
    <row r="67" spans="1:28" x14ac:dyDescent="0.25">
      <c r="A67" t="str">
        <f>IF(MemberOrgControl!$C70 = "", "", INDEX(MemberOrgsData[CFDA], MemberOrgControl!$C70))</f>
        <v/>
      </c>
      <c r="C67" s="6" t="str">
        <f>IFERROR(INDEX(AllFilteredCFDAs[All CFDAs], MATCH(0, INDEX(COUNTIF($C$3:C66, AllFilteredCFDAs[All CFDAs]),),0)), "")</f>
        <v/>
      </c>
      <c r="D67" s="6" t="str">
        <f t="array" ref="D67">IFERROR(INDEX(MemberOrgsData[FEDERALPROGRAMNAME], MATCH(1, (SelectMemberOrgs = MemberOrgsData[Auditee Name])*(Table11[[#This Row],[Unique CFDA]] = MemberOrgsData[CFDA]), 0)), "")</f>
        <v/>
      </c>
      <c r="E67" s="18" t="str">
        <f t="array" ref="E67">IFERROR(IF(Table11[[#This Row],[Unique CFDA]]&lt;&gt;"", SUMIFS(MemberOrgsData[AMOUNT], MemberOrgsData[Auditee Name], SelectMemberOrgs, MemberOrgsData[CFDA], Table11[[#This Row],[Unique CFDA]], MemberOrgsData[AUDITYEAR], SelectFiscalYear), ""), "")</f>
        <v/>
      </c>
      <c r="F67" s="19" t="str">
        <f t="array" ref="F67">IFERROR(INDEX(BudgetAppropData[President % Change], MATCH(1, (Table11[[#This Row],[Unique CFDA]] = BudgetAppropData[CFDA])*(SelectBudgetYear = BudgetAppropData[Fiscal Year]), 0)), "")</f>
        <v/>
      </c>
      <c r="G67" s="18" t="str">
        <f>IF(Table11[[#This Row],[Unique CFDA]] = "", "", IFERROR(Table11[[#This Row],[FY 2018 Total]]*Table11[[#This Row],[President % Change]], ""))</f>
        <v/>
      </c>
      <c r="H67" s="19" t="str">
        <f t="array" ref="H67">IFERROR(INDEX(BudgetAppropData[House % Change], MATCH(1, (Table11[[#This Row],[Unique CFDA]] = BudgetAppropData[CFDA])*(SelectBudgetYear = BudgetAppropData[Fiscal Year]),0)), "")</f>
        <v/>
      </c>
      <c r="I67" s="18" t="str">
        <f>IF(Table11[[#This Row],[Unique CFDA]] = "", "", IFERROR(Table11[[#This Row],[FY 2018 Total]]*Table11[[#This Row],[House % Change]], ""))</f>
        <v/>
      </c>
      <c r="J67" s="6"/>
      <c r="K67" s="18" t="str">
        <f>IF(Table11[[#This Row],[Unique CFDA]] = "", "", IFERROR(Table11[[#This Row],[FY 2018 Total]]*Table11[[#This Row],[Senate Budget]], ""))</f>
        <v/>
      </c>
      <c r="L67" s="6" t="str">
        <f>IF(Table11[[#This Row],[Unique CFDA]] = "", "", IF(ISNUMBER(Table11[[#This Row],[President $ Change]]), RANK(Table11[[#This Row],[President $ Change]], Table11[President $ Change])+COUNTIF($G67:G67, G67)-1,0))</f>
        <v/>
      </c>
      <c r="N67">
        <v>64</v>
      </c>
      <c r="O67" t="str">
        <f>IFERROR(INDEX(Table11[Unique CFDA], MATCH(N67, Table11[Pres. Sort], 0)), "")</f>
        <v/>
      </c>
      <c r="P67" s="1" t="str">
        <f>IFERROR(INDEX(Table11[Grant Name], MATCH(MemberOrgFinalSort[[#This Row],[CFDA]], Table11[Unique CFDA], 0)), "")</f>
        <v/>
      </c>
      <c r="Q67" s="13" t="str">
        <f>IFERROR(INDEX(Table11[FY 2018 Total], MATCH(MemberOrgFinalSort[[#This Row],[CFDA]], Table11[Unique CFDA], 0)), "")</f>
        <v/>
      </c>
      <c r="R67" s="14" t="str">
        <f>IFERROR(INDEX(Table11[President % Change], MATCH(MemberOrgFinalSort[[#This Row],[CFDA]], Table11[Unique CFDA], 0)), "")</f>
        <v/>
      </c>
      <c r="S67" s="13" t="str">
        <f>IFERROR(INDEX(Table11[President $ Change], MATCH(MemberOrgFinalSort[[#This Row],[CFDA]], Table11[Unique CFDA], 0)), "")</f>
        <v/>
      </c>
      <c r="T67" s="25" t="str">
        <f>IFERROR(INDEX(Table11[House % Change], MATCH(MemberOrgFinalSort[[#This Row],[CFDA]], Table11[Unique CFDA], 0)), "")</f>
        <v/>
      </c>
      <c r="U67" s="25" t="str">
        <f>IFERROR(INDEX(Table11[House $ Change], MATCH(MemberOrgFinalSort[[#This Row],[CFDA]], Table11[Unique CFDA], 0)), "")</f>
        <v/>
      </c>
      <c r="V67" s="13"/>
      <c r="X67" s="6"/>
      <c r="Y67" s="6"/>
      <c r="Z67" s="6"/>
      <c r="AA67" s="6"/>
      <c r="AB67" s="6"/>
    </row>
    <row r="68" spans="1:28" x14ac:dyDescent="0.25">
      <c r="A68" t="str">
        <f>IF(MemberOrgControl!$C71 = "", "", INDEX(MemberOrgsData[CFDA], MemberOrgControl!$C71))</f>
        <v/>
      </c>
      <c r="C68" s="6" t="str">
        <f>IFERROR(INDEX(AllFilteredCFDAs[All CFDAs], MATCH(0, INDEX(COUNTIF($C$3:C67, AllFilteredCFDAs[All CFDAs]),),0)), "")</f>
        <v/>
      </c>
      <c r="D68" s="6" t="str">
        <f t="array" ref="D68">IFERROR(INDEX(MemberOrgsData[FEDERALPROGRAMNAME], MATCH(1, (SelectMemberOrgs = MemberOrgsData[Auditee Name])*(Table11[[#This Row],[Unique CFDA]] = MemberOrgsData[CFDA]), 0)), "")</f>
        <v/>
      </c>
      <c r="E68" s="18" t="str">
        <f t="array" ref="E68">IFERROR(IF(Table11[[#This Row],[Unique CFDA]]&lt;&gt;"", SUMIFS(MemberOrgsData[AMOUNT], MemberOrgsData[Auditee Name], SelectMemberOrgs, MemberOrgsData[CFDA], Table11[[#This Row],[Unique CFDA]], MemberOrgsData[AUDITYEAR], SelectFiscalYear), ""), "")</f>
        <v/>
      </c>
      <c r="F68" s="19" t="str">
        <f t="array" ref="F68">IFERROR(INDEX(BudgetAppropData[President % Change], MATCH(1, (Table11[[#This Row],[Unique CFDA]] = BudgetAppropData[CFDA])*(SelectBudgetYear = BudgetAppropData[Fiscal Year]), 0)), "")</f>
        <v/>
      </c>
      <c r="G68" s="18" t="str">
        <f>IF(Table11[[#This Row],[Unique CFDA]] = "", "", IFERROR(Table11[[#This Row],[FY 2018 Total]]*Table11[[#This Row],[President % Change]], ""))</f>
        <v/>
      </c>
      <c r="H68" s="19" t="str">
        <f t="array" ref="H68">IFERROR(INDEX(BudgetAppropData[House % Change], MATCH(1, (Table11[[#This Row],[Unique CFDA]] = BudgetAppropData[CFDA])*(SelectBudgetYear = BudgetAppropData[Fiscal Year]),0)), "")</f>
        <v/>
      </c>
      <c r="I68" s="18" t="str">
        <f>IF(Table11[[#This Row],[Unique CFDA]] = "", "", IFERROR(Table11[[#This Row],[FY 2018 Total]]*Table11[[#This Row],[House % Change]], ""))</f>
        <v/>
      </c>
      <c r="J68" s="6"/>
      <c r="K68" s="18" t="str">
        <f>IF(Table11[[#This Row],[Unique CFDA]] = "", "", IFERROR(Table11[[#This Row],[FY 2018 Total]]*Table11[[#This Row],[Senate Budget]], ""))</f>
        <v/>
      </c>
      <c r="L68" s="6" t="str">
        <f>IF(Table11[[#This Row],[Unique CFDA]] = "", "", IF(ISNUMBER(Table11[[#This Row],[President $ Change]]), RANK(Table11[[#This Row],[President $ Change]], Table11[President $ Change])+COUNTIF($G68:G68, G68)-1,0))</f>
        <v/>
      </c>
      <c r="N68">
        <v>65</v>
      </c>
      <c r="O68" t="str">
        <f>IFERROR(INDEX(Table11[Unique CFDA], MATCH(N68, Table11[Pres. Sort], 0)), "")</f>
        <v/>
      </c>
      <c r="P68" s="1" t="str">
        <f>IFERROR(INDEX(Table11[Grant Name], MATCH(MemberOrgFinalSort[[#This Row],[CFDA]], Table11[Unique CFDA], 0)), "")</f>
        <v/>
      </c>
      <c r="Q68" s="13" t="str">
        <f>IFERROR(INDEX(Table11[FY 2018 Total], MATCH(MemberOrgFinalSort[[#This Row],[CFDA]], Table11[Unique CFDA], 0)), "")</f>
        <v/>
      </c>
      <c r="R68" s="14" t="str">
        <f>IFERROR(INDEX(Table11[President % Change], MATCH(MemberOrgFinalSort[[#This Row],[CFDA]], Table11[Unique CFDA], 0)), "")</f>
        <v/>
      </c>
      <c r="S68" s="13" t="str">
        <f>IFERROR(INDEX(Table11[President $ Change], MATCH(MemberOrgFinalSort[[#This Row],[CFDA]], Table11[Unique CFDA], 0)), "")</f>
        <v/>
      </c>
      <c r="T68" s="25" t="str">
        <f>IFERROR(INDEX(Table11[House % Change], MATCH(MemberOrgFinalSort[[#This Row],[CFDA]], Table11[Unique CFDA], 0)), "")</f>
        <v/>
      </c>
      <c r="U68" s="25" t="str">
        <f>IFERROR(INDEX(Table11[House $ Change], MATCH(MemberOrgFinalSort[[#This Row],[CFDA]], Table11[Unique CFDA], 0)), "")</f>
        <v/>
      </c>
      <c r="V68" s="13"/>
      <c r="X68" s="6"/>
      <c r="Y68" s="6"/>
      <c r="Z68" s="6"/>
      <c r="AA68" s="6"/>
      <c r="AB68" s="6"/>
    </row>
    <row r="69" spans="1:28" x14ac:dyDescent="0.25">
      <c r="A69" t="str">
        <f>IF(MemberOrgControl!$C72 = "", "", INDEX(MemberOrgsData[CFDA], MemberOrgControl!$C72))</f>
        <v/>
      </c>
      <c r="C69" s="6" t="str">
        <f>IFERROR(INDEX(AllFilteredCFDAs[All CFDAs], MATCH(0, INDEX(COUNTIF($C$3:C68, AllFilteredCFDAs[All CFDAs]),),0)), "")</f>
        <v/>
      </c>
      <c r="D69" s="6" t="str">
        <f t="array" ref="D69">IFERROR(INDEX(MemberOrgsData[FEDERALPROGRAMNAME], MATCH(1, (SelectMemberOrgs = MemberOrgsData[Auditee Name])*(Table11[[#This Row],[Unique CFDA]] = MemberOrgsData[CFDA]), 0)), "")</f>
        <v/>
      </c>
      <c r="E69" s="18" t="str">
        <f t="array" ref="E69">IFERROR(IF(Table11[[#This Row],[Unique CFDA]]&lt;&gt;"", SUMIFS(MemberOrgsData[AMOUNT], MemberOrgsData[Auditee Name], SelectMemberOrgs, MemberOrgsData[CFDA], Table11[[#This Row],[Unique CFDA]], MemberOrgsData[AUDITYEAR], SelectFiscalYear), ""), "")</f>
        <v/>
      </c>
      <c r="F69" s="19" t="str">
        <f t="array" ref="F69">IFERROR(INDEX(BudgetAppropData[President % Change], MATCH(1, (Table11[[#This Row],[Unique CFDA]] = BudgetAppropData[CFDA])*(SelectBudgetYear = BudgetAppropData[Fiscal Year]), 0)), "")</f>
        <v/>
      </c>
      <c r="G69" s="18" t="str">
        <f>IF(Table11[[#This Row],[Unique CFDA]] = "", "", IFERROR(Table11[[#This Row],[FY 2018 Total]]*Table11[[#This Row],[President % Change]], ""))</f>
        <v/>
      </c>
      <c r="H69" s="19" t="str">
        <f t="array" ref="H69">IFERROR(INDEX(BudgetAppropData[House % Change], MATCH(1, (Table11[[#This Row],[Unique CFDA]] = BudgetAppropData[CFDA])*(SelectBudgetYear = BudgetAppropData[Fiscal Year]),0)), "")</f>
        <v/>
      </c>
      <c r="I69" s="18" t="str">
        <f>IF(Table11[[#This Row],[Unique CFDA]] = "", "", IFERROR(Table11[[#This Row],[FY 2018 Total]]*Table11[[#This Row],[House % Change]], ""))</f>
        <v/>
      </c>
      <c r="J69" s="6"/>
      <c r="K69" s="18" t="str">
        <f>IF(Table11[[#This Row],[Unique CFDA]] = "", "", IFERROR(Table11[[#This Row],[FY 2018 Total]]*Table11[[#This Row],[Senate Budget]], ""))</f>
        <v/>
      </c>
      <c r="L69" s="6" t="str">
        <f>IF(Table11[[#This Row],[Unique CFDA]] = "", "", IF(ISNUMBER(Table11[[#This Row],[President $ Change]]), RANK(Table11[[#This Row],[President $ Change]], Table11[President $ Change])+COUNTIF($G69:G69, G69)-1,0))</f>
        <v/>
      </c>
      <c r="N69">
        <v>66</v>
      </c>
      <c r="O69" t="str">
        <f>IFERROR(INDEX(Table11[Unique CFDA], MATCH(N69, Table11[Pres. Sort], 0)), "")</f>
        <v/>
      </c>
      <c r="P69" s="1" t="str">
        <f>IFERROR(INDEX(Table11[Grant Name], MATCH(MemberOrgFinalSort[[#This Row],[CFDA]], Table11[Unique CFDA], 0)), "")</f>
        <v/>
      </c>
      <c r="Q69" s="13" t="str">
        <f>IFERROR(INDEX(Table11[FY 2018 Total], MATCH(MemberOrgFinalSort[[#This Row],[CFDA]], Table11[Unique CFDA], 0)), "")</f>
        <v/>
      </c>
      <c r="R69" s="14" t="str">
        <f>IFERROR(INDEX(Table11[President % Change], MATCH(MemberOrgFinalSort[[#This Row],[CFDA]], Table11[Unique CFDA], 0)), "")</f>
        <v/>
      </c>
      <c r="S69" s="13" t="str">
        <f>IFERROR(INDEX(Table11[President $ Change], MATCH(MemberOrgFinalSort[[#This Row],[CFDA]], Table11[Unique CFDA], 0)), "")</f>
        <v/>
      </c>
      <c r="T69" s="25" t="str">
        <f>IFERROR(INDEX(Table11[House % Change], MATCH(MemberOrgFinalSort[[#This Row],[CFDA]], Table11[Unique CFDA], 0)), "")</f>
        <v/>
      </c>
      <c r="U69" s="25" t="str">
        <f>IFERROR(INDEX(Table11[House $ Change], MATCH(MemberOrgFinalSort[[#This Row],[CFDA]], Table11[Unique CFDA], 0)), "")</f>
        <v/>
      </c>
      <c r="V69" s="13"/>
      <c r="X69" s="6"/>
      <c r="Y69" s="6"/>
      <c r="Z69" s="6"/>
      <c r="AA69" s="6"/>
      <c r="AB69" s="6"/>
    </row>
    <row r="70" spans="1:28" x14ac:dyDescent="0.25">
      <c r="A70" t="str">
        <f>IF(MemberOrgControl!$C73 = "", "", INDEX(MemberOrgsData[CFDA], MemberOrgControl!$C73))</f>
        <v/>
      </c>
      <c r="C70" s="6" t="str">
        <f>IFERROR(INDEX(AllFilteredCFDAs[All CFDAs], MATCH(0, INDEX(COUNTIF($C$3:C69, AllFilteredCFDAs[All CFDAs]),),0)), "")</f>
        <v/>
      </c>
      <c r="D70" s="6" t="str">
        <f t="array" ref="D70">IFERROR(INDEX(MemberOrgsData[FEDERALPROGRAMNAME], MATCH(1, (SelectMemberOrgs = MemberOrgsData[Auditee Name])*(Table11[[#This Row],[Unique CFDA]] = MemberOrgsData[CFDA]), 0)), "")</f>
        <v/>
      </c>
      <c r="E70" s="18" t="str">
        <f t="array" ref="E70">IFERROR(IF(Table11[[#This Row],[Unique CFDA]]&lt;&gt;"", SUMIFS(MemberOrgsData[AMOUNT], MemberOrgsData[Auditee Name], SelectMemberOrgs, MemberOrgsData[CFDA], Table11[[#This Row],[Unique CFDA]], MemberOrgsData[AUDITYEAR], SelectFiscalYear), ""), "")</f>
        <v/>
      </c>
      <c r="F70" s="19" t="str">
        <f t="array" ref="F70">IFERROR(INDEX(BudgetAppropData[President % Change], MATCH(1, (Table11[[#This Row],[Unique CFDA]] = BudgetAppropData[CFDA])*(SelectBudgetYear = BudgetAppropData[Fiscal Year]), 0)), "")</f>
        <v/>
      </c>
      <c r="G70" s="18" t="str">
        <f>IF(Table11[[#This Row],[Unique CFDA]] = "", "", IFERROR(Table11[[#This Row],[FY 2018 Total]]*Table11[[#This Row],[President % Change]], ""))</f>
        <v/>
      </c>
      <c r="H70" s="19" t="str">
        <f t="array" ref="H70">IFERROR(INDEX(BudgetAppropData[House % Change], MATCH(1, (Table11[[#This Row],[Unique CFDA]] = BudgetAppropData[CFDA])*(SelectBudgetYear = BudgetAppropData[Fiscal Year]),0)), "")</f>
        <v/>
      </c>
      <c r="I70" s="18" t="str">
        <f>IF(Table11[[#This Row],[Unique CFDA]] = "", "", IFERROR(Table11[[#This Row],[FY 2018 Total]]*Table11[[#This Row],[House % Change]], ""))</f>
        <v/>
      </c>
      <c r="J70" s="6"/>
      <c r="K70" s="18" t="str">
        <f>IF(Table11[[#This Row],[Unique CFDA]] = "", "", IFERROR(Table11[[#This Row],[FY 2018 Total]]*Table11[[#This Row],[Senate Budget]], ""))</f>
        <v/>
      </c>
      <c r="L70" s="6" t="str">
        <f>IF(Table11[[#This Row],[Unique CFDA]] = "", "", IF(ISNUMBER(Table11[[#This Row],[President $ Change]]), RANK(Table11[[#This Row],[President $ Change]], Table11[President $ Change])+COUNTIF($G70:G70, G70)-1,0))</f>
        <v/>
      </c>
      <c r="N70">
        <v>67</v>
      </c>
      <c r="O70" t="str">
        <f>IFERROR(INDEX(Table11[Unique CFDA], MATCH(N70, Table11[Pres. Sort], 0)), "")</f>
        <v/>
      </c>
      <c r="P70" s="1" t="str">
        <f>IFERROR(INDEX(Table11[Grant Name], MATCH(MemberOrgFinalSort[[#This Row],[CFDA]], Table11[Unique CFDA], 0)), "")</f>
        <v/>
      </c>
      <c r="Q70" s="13" t="str">
        <f>IFERROR(INDEX(Table11[FY 2018 Total], MATCH(MemberOrgFinalSort[[#This Row],[CFDA]], Table11[Unique CFDA], 0)), "")</f>
        <v/>
      </c>
      <c r="R70" s="14" t="str">
        <f>IFERROR(INDEX(Table11[President % Change], MATCH(MemberOrgFinalSort[[#This Row],[CFDA]], Table11[Unique CFDA], 0)), "")</f>
        <v/>
      </c>
      <c r="S70" s="13" t="str">
        <f>IFERROR(INDEX(Table11[President $ Change], MATCH(MemberOrgFinalSort[[#This Row],[CFDA]], Table11[Unique CFDA], 0)), "")</f>
        <v/>
      </c>
      <c r="T70" s="25" t="str">
        <f>IFERROR(INDEX(Table11[House % Change], MATCH(MemberOrgFinalSort[[#This Row],[CFDA]], Table11[Unique CFDA], 0)), "")</f>
        <v/>
      </c>
      <c r="U70" s="25" t="str">
        <f>IFERROR(INDEX(Table11[House $ Change], MATCH(MemberOrgFinalSort[[#This Row],[CFDA]], Table11[Unique CFDA], 0)), "")</f>
        <v/>
      </c>
      <c r="V70" s="13"/>
      <c r="X70" s="6"/>
      <c r="Y70" s="6"/>
      <c r="Z70" s="6"/>
      <c r="AA70" s="6"/>
      <c r="AB70" s="6"/>
    </row>
    <row r="71" spans="1:28" x14ac:dyDescent="0.25">
      <c r="A71" t="str">
        <f>IF(MemberOrgControl!$C74 = "", "", INDEX(MemberOrgsData[CFDA], MemberOrgControl!$C74))</f>
        <v/>
      </c>
      <c r="C71" s="6" t="str">
        <f>IFERROR(INDEX(AllFilteredCFDAs[All CFDAs], MATCH(0, INDEX(COUNTIF($C$3:C70, AllFilteredCFDAs[All CFDAs]),),0)), "")</f>
        <v/>
      </c>
      <c r="D71" s="6" t="str">
        <f t="array" ref="D71">IFERROR(INDEX(MemberOrgsData[FEDERALPROGRAMNAME], MATCH(1, (SelectMemberOrgs = MemberOrgsData[Auditee Name])*(Table11[[#This Row],[Unique CFDA]] = MemberOrgsData[CFDA]), 0)), "")</f>
        <v/>
      </c>
      <c r="E71" s="18" t="str">
        <f t="array" ref="E71">IFERROR(IF(Table11[[#This Row],[Unique CFDA]]&lt;&gt;"", SUMIFS(MemberOrgsData[AMOUNT], MemberOrgsData[Auditee Name], SelectMemberOrgs, MemberOrgsData[CFDA], Table11[[#This Row],[Unique CFDA]], MemberOrgsData[AUDITYEAR], SelectFiscalYear), ""), "")</f>
        <v/>
      </c>
      <c r="F71" s="19" t="str">
        <f t="array" ref="F71">IFERROR(INDEX(BudgetAppropData[President % Change], MATCH(1, (Table11[[#This Row],[Unique CFDA]] = BudgetAppropData[CFDA])*(SelectBudgetYear = BudgetAppropData[Fiscal Year]), 0)), "")</f>
        <v/>
      </c>
      <c r="G71" s="18" t="str">
        <f>IF(Table11[[#This Row],[Unique CFDA]] = "", "", IFERROR(Table11[[#This Row],[FY 2018 Total]]*Table11[[#This Row],[President % Change]], ""))</f>
        <v/>
      </c>
      <c r="H71" s="19" t="str">
        <f t="array" ref="H71">IFERROR(INDEX(BudgetAppropData[House % Change], MATCH(1, (Table11[[#This Row],[Unique CFDA]] = BudgetAppropData[CFDA])*(SelectBudgetYear = BudgetAppropData[Fiscal Year]),0)), "")</f>
        <v/>
      </c>
      <c r="I71" s="18" t="str">
        <f>IF(Table11[[#This Row],[Unique CFDA]] = "", "", IFERROR(Table11[[#This Row],[FY 2018 Total]]*Table11[[#This Row],[House % Change]], ""))</f>
        <v/>
      </c>
      <c r="J71" s="6"/>
      <c r="K71" s="18" t="str">
        <f>IF(Table11[[#This Row],[Unique CFDA]] = "", "", IFERROR(Table11[[#This Row],[FY 2018 Total]]*Table11[[#This Row],[Senate Budget]], ""))</f>
        <v/>
      </c>
      <c r="L71" s="6" t="str">
        <f>IF(Table11[[#This Row],[Unique CFDA]] = "", "", IF(ISNUMBER(Table11[[#This Row],[President $ Change]]), RANK(Table11[[#This Row],[President $ Change]], Table11[President $ Change])+COUNTIF($G71:G71, G71)-1,0))</f>
        <v/>
      </c>
      <c r="N71">
        <v>68</v>
      </c>
      <c r="O71" t="str">
        <f>IFERROR(INDEX(Table11[Unique CFDA], MATCH(N71, Table11[Pres. Sort], 0)), "")</f>
        <v/>
      </c>
      <c r="P71" s="1" t="str">
        <f>IFERROR(INDEX(Table11[Grant Name], MATCH(MemberOrgFinalSort[[#This Row],[CFDA]], Table11[Unique CFDA], 0)), "")</f>
        <v/>
      </c>
      <c r="Q71" s="13" t="str">
        <f>IFERROR(INDEX(Table11[FY 2018 Total], MATCH(MemberOrgFinalSort[[#This Row],[CFDA]], Table11[Unique CFDA], 0)), "")</f>
        <v/>
      </c>
      <c r="R71" s="14" t="str">
        <f>IFERROR(INDEX(Table11[President % Change], MATCH(MemberOrgFinalSort[[#This Row],[CFDA]], Table11[Unique CFDA], 0)), "")</f>
        <v/>
      </c>
      <c r="S71" s="13" t="str">
        <f>IFERROR(INDEX(Table11[President $ Change], MATCH(MemberOrgFinalSort[[#This Row],[CFDA]], Table11[Unique CFDA], 0)), "")</f>
        <v/>
      </c>
      <c r="T71" s="25" t="str">
        <f>IFERROR(INDEX(Table11[House % Change], MATCH(MemberOrgFinalSort[[#This Row],[CFDA]], Table11[Unique CFDA], 0)), "")</f>
        <v/>
      </c>
      <c r="U71" s="25" t="str">
        <f>IFERROR(INDEX(Table11[House $ Change], MATCH(MemberOrgFinalSort[[#This Row],[CFDA]], Table11[Unique CFDA], 0)), "")</f>
        <v/>
      </c>
      <c r="V71" s="13"/>
      <c r="X71" s="6"/>
      <c r="Y71" s="6"/>
      <c r="Z71" s="6"/>
      <c r="AA71" s="6"/>
      <c r="AB71" s="6"/>
    </row>
    <row r="72" spans="1:28" x14ac:dyDescent="0.25">
      <c r="A72" t="str">
        <f>IF(MemberOrgControl!$C75 = "", "", INDEX(MemberOrgsData[CFDA], MemberOrgControl!$C75))</f>
        <v/>
      </c>
      <c r="C72" s="6" t="str">
        <f>IFERROR(INDEX(AllFilteredCFDAs[All CFDAs], MATCH(0, INDEX(COUNTIF($C$3:C71, AllFilteredCFDAs[All CFDAs]),),0)), "")</f>
        <v/>
      </c>
      <c r="D72" s="6" t="str">
        <f t="array" ref="D72">IFERROR(INDEX(MemberOrgsData[FEDERALPROGRAMNAME], MATCH(1, (SelectMemberOrgs = MemberOrgsData[Auditee Name])*(Table11[[#This Row],[Unique CFDA]] = MemberOrgsData[CFDA]), 0)), "")</f>
        <v/>
      </c>
      <c r="E72" s="18" t="str">
        <f t="array" ref="E72">IFERROR(IF(Table11[[#This Row],[Unique CFDA]]&lt;&gt;"", SUMIFS(MemberOrgsData[AMOUNT], MemberOrgsData[Auditee Name], SelectMemberOrgs, MemberOrgsData[CFDA], Table11[[#This Row],[Unique CFDA]], MemberOrgsData[AUDITYEAR], SelectFiscalYear), ""), "")</f>
        <v/>
      </c>
      <c r="F72" s="19" t="str">
        <f t="array" ref="F72">IFERROR(INDEX(BudgetAppropData[President % Change], MATCH(1, (Table11[[#This Row],[Unique CFDA]] = BudgetAppropData[CFDA])*(SelectBudgetYear = BudgetAppropData[Fiscal Year]), 0)), "")</f>
        <v/>
      </c>
      <c r="G72" s="18" t="str">
        <f>IF(Table11[[#This Row],[Unique CFDA]] = "", "", IFERROR(Table11[[#This Row],[FY 2018 Total]]*Table11[[#This Row],[President % Change]], ""))</f>
        <v/>
      </c>
      <c r="H72" s="19" t="str">
        <f t="array" ref="H72">IFERROR(INDEX(BudgetAppropData[House % Change], MATCH(1, (Table11[[#This Row],[Unique CFDA]] = BudgetAppropData[CFDA])*(SelectBudgetYear = BudgetAppropData[Fiscal Year]),0)), "")</f>
        <v/>
      </c>
      <c r="I72" s="18" t="str">
        <f>IF(Table11[[#This Row],[Unique CFDA]] = "", "", IFERROR(Table11[[#This Row],[FY 2018 Total]]*Table11[[#This Row],[House % Change]], ""))</f>
        <v/>
      </c>
      <c r="J72" s="6"/>
      <c r="K72" s="18" t="str">
        <f>IF(Table11[[#This Row],[Unique CFDA]] = "", "", IFERROR(Table11[[#This Row],[FY 2018 Total]]*Table11[[#This Row],[Senate Budget]], ""))</f>
        <v/>
      </c>
      <c r="L72" s="6" t="str">
        <f>IF(Table11[[#This Row],[Unique CFDA]] = "", "", IF(ISNUMBER(Table11[[#This Row],[President $ Change]]), RANK(Table11[[#This Row],[President $ Change]], Table11[President $ Change])+COUNTIF($G72:G72, G72)-1,0))</f>
        <v/>
      </c>
      <c r="N72">
        <v>69</v>
      </c>
      <c r="O72" t="str">
        <f>IFERROR(INDEX(Table11[Unique CFDA], MATCH(N72, Table11[Pres. Sort], 0)), "")</f>
        <v/>
      </c>
      <c r="P72" s="1" t="str">
        <f>IFERROR(INDEX(Table11[Grant Name], MATCH(MemberOrgFinalSort[[#This Row],[CFDA]], Table11[Unique CFDA], 0)), "")</f>
        <v/>
      </c>
      <c r="Q72" s="13" t="str">
        <f>IFERROR(INDEX(Table11[FY 2018 Total], MATCH(MemberOrgFinalSort[[#This Row],[CFDA]], Table11[Unique CFDA], 0)), "")</f>
        <v/>
      </c>
      <c r="R72" s="14" t="str">
        <f>IFERROR(INDEX(Table11[President % Change], MATCH(MemberOrgFinalSort[[#This Row],[CFDA]], Table11[Unique CFDA], 0)), "")</f>
        <v/>
      </c>
      <c r="S72" s="13" t="str">
        <f>IFERROR(INDEX(Table11[President $ Change], MATCH(MemberOrgFinalSort[[#This Row],[CFDA]], Table11[Unique CFDA], 0)), "")</f>
        <v/>
      </c>
      <c r="T72" s="25" t="str">
        <f>IFERROR(INDEX(Table11[House % Change], MATCH(MemberOrgFinalSort[[#This Row],[CFDA]], Table11[Unique CFDA], 0)), "")</f>
        <v/>
      </c>
      <c r="U72" s="25" t="str">
        <f>IFERROR(INDEX(Table11[House $ Change], MATCH(MemberOrgFinalSort[[#This Row],[CFDA]], Table11[Unique CFDA], 0)), "")</f>
        <v/>
      </c>
      <c r="V72" s="13"/>
      <c r="X72" s="6"/>
      <c r="Y72" s="6"/>
      <c r="Z72" s="6"/>
      <c r="AA72" s="6"/>
      <c r="AB72" s="6"/>
    </row>
    <row r="73" spans="1:28" x14ac:dyDescent="0.25">
      <c r="A73" t="str">
        <f>IF(MemberOrgControl!$C76 = "", "", INDEX(MemberOrgsData[CFDA], MemberOrgControl!$C76))</f>
        <v/>
      </c>
      <c r="C73" s="6" t="str">
        <f>IFERROR(INDEX(AllFilteredCFDAs[All CFDAs], MATCH(0, INDEX(COUNTIF($C$3:C72, AllFilteredCFDAs[All CFDAs]),),0)), "")</f>
        <v/>
      </c>
      <c r="D73" s="6" t="str">
        <f t="array" ref="D73">IFERROR(INDEX(MemberOrgsData[FEDERALPROGRAMNAME], MATCH(1, (SelectMemberOrgs = MemberOrgsData[Auditee Name])*(Table11[[#This Row],[Unique CFDA]] = MemberOrgsData[CFDA]), 0)), "")</f>
        <v/>
      </c>
      <c r="E73" s="18" t="str">
        <f t="array" ref="E73">IFERROR(IF(Table11[[#This Row],[Unique CFDA]]&lt;&gt;"", SUMIFS(MemberOrgsData[AMOUNT], MemberOrgsData[Auditee Name], SelectMemberOrgs, MemberOrgsData[CFDA], Table11[[#This Row],[Unique CFDA]], MemberOrgsData[AUDITYEAR], SelectFiscalYear), ""), "")</f>
        <v/>
      </c>
      <c r="F73" s="19" t="str">
        <f t="array" ref="F73">IFERROR(INDEX(BudgetAppropData[President % Change], MATCH(1, (Table11[[#This Row],[Unique CFDA]] = BudgetAppropData[CFDA])*(SelectBudgetYear = BudgetAppropData[Fiscal Year]), 0)), "")</f>
        <v/>
      </c>
      <c r="G73" s="18" t="str">
        <f>IF(Table11[[#This Row],[Unique CFDA]] = "", "", IFERROR(Table11[[#This Row],[FY 2018 Total]]*Table11[[#This Row],[President % Change]], ""))</f>
        <v/>
      </c>
      <c r="H73" s="19" t="str">
        <f t="array" ref="H73">IFERROR(INDEX(BudgetAppropData[House % Change], MATCH(1, (Table11[[#This Row],[Unique CFDA]] = BudgetAppropData[CFDA])*(SelectBudgetYear = BudgetAppropData[Fiscal Year]),0)), "")</f>
        <v/>
      </c>
      <c r="I73" s="18" t="str">
        <f>IF(Table11[[#This Row],[Unique CFDA]] = "", "", IFERROR(Table11[[#This Row],[FY 2018 Total]]*Table11[[#This Row],[House % Change]], ""))</f>
        <v/>
      </c>
      <c r="J73" s="6"/>
      <c r="K73" s="18" t="str">
        <f>IF(Table11[[#This Row],[Unique CFDA]] = "", "", IFERROR(Table11[[#This Row],[FY 2018 Total]]*Table11[[#This Row],[Senate Budget]], ""))</f>
        <v/>
      </c>
      <c r="L73" s="6" t="str">
        <f>IF(Table11[[#This Row],[Unique CFDA]] = "", "", IF(ISNUMBER(Table11[[#This Row],[President $ Change]]), RANK(Table11[[#This Row],[President $ Change]], Table11[President $ Change])+COUNTIF($G73:G73, G73)-1,0))</f>
        <v/>
      </c>
      <c r="N73">
        <v>70</v>
      </c>
      <c r="O73" t="str">
        <f>IFERROR(INDEX(Table11[Unique CFDA], MATCH(N73, Table11[Pres. Sort], 0)), "")</f>
        <v/>
      </c>
      <c r="P73" s="1" t="str">
        <f>IFERROR(INDEX(Table11[Grant Name], MATCH(MemberOrgFinalSort[[#This Row],[CFDA]], Table11[Unique CFDA], 0)), "")</f>
        <v/>
      </c>
      <c r="Q73" s="13" t="str">
        <f>IFERROR(INDEX(Table11[FY 2018 Total], MATCH(MemberOrgFinalSort[[#This Row],[CFDA]], Table11[Unique CFDA], 0)), "")</f>
        <v/>
      </c>
      <c r="R73" s="14" t="str">
        <f>IFERROR(INDEX(Table11[President % Change], MATCH(MemberOrgFinalSort[[#This Row],[CFDA]], Table11[Unique CFDA], 0)), "")</f>
        <v/>
      </c>
      <c r="S73" s="13" t="str">
        <f>IFERROR(INDEX(Table11[President $ Change], MATCH(MemberOrgFinalSort[[#This Row],[CFDA]], Table11[Unique CFDA], 0)), "")</f>
        <v/>
      </c>
      <c r="T73" s="25" t="str">
        <f>IFERROR(INDEX(Table11[House % Change], MATCH(MemberOrgFinalSort[[#This Row],[CFDA]], Table11[Unique CFDA], 0)), "")</f>
        <v/>
      </c>
      <c r="U73" s="25" t="str">
        <f>IFERROR(INDEX(Table11[House $ Change], MATCH(MemberOrgFinalSort[[#This Row],[CFDA]], Table11[Unique CFDA], 0)), "")</f>
        <v/>
      </c>
      <c r="V73" s="13"/>
      <c r="X73" s="6"/>
      <c r="Y73" s="6"/>
      <c r="Z73" s="6"/>
      <c r="AA73" s="6"/>
      <c r="AB73" s="6"/>
    </row>
    <row r="74" spans="1:28" x14ac:dyDescent="0.25">
      <c r="A74" t="str">
        <f>IF(MemberOrgControl!$C77 = "", "", INDEX(MemberOrgsData[CFDA], MemberOrgControl!$C77))</f>
        <v/>
      </c>
      <c r="C74" s="6" t="str">
        <f>IFERROR(INDEX(AllFilteredCFDAs[All CFDAs], MATCH(0, INDEX(COUNTIF($C$3:C73, AllFilteredCFDAs[All CFDAs]),),0)), "")</f>
        <v/>
      </c>
      <c r="D74" s="6" t="str">
        <f t="array" ref="D74">IFERROR(INDEX(MemberOrgsData[FEDERALPROGRAMNAME], MATCH(1, (SelectMemberOrgs = MemberOrgsData[Auditee Name])*(Table11[[#This Row],[Unique CFDA]] = MemberOrgsData[CFDA]), 0)), "")</f>
        <v/>
      </c>
      <c r="E74" s="18" t="str">
        <f t="array" ref="E74">IFERROR(IF(Table11[[#This Row],[Unique CFDA]]&lt;&gt;"", SUMIFS(MemberOrgsData[AMOUNT], MemberOrgsData[Auditee Name], SelectMemberOrgs, MemberOrgsData[CFDA], Table11[[#This Row],[Unique CFDA]], MemberOrgsData[AUDITYEAR], SelectFiscalYear), ""), "")</f>
        <v/>
      </c>
      <c r="F74" s="19" t="str">
        <f t="array" ref="F74">IFERROR(INDEX(BudgetAppropData[President % Change], MATCH(1, (Table11[[#This Row],[Unique CFDA]] = BudgetAppropData[CFDA])*(SelectBudgetYear = BudgetAppropData[Fiscal Year]), 0)), "")</f>
        <v/>
      </c>
      <c r="G74" s="18" t="str">
        <f>IF(Table11[[#This Row],[Unique CFDA]] = "", "", IFERROR(Table11[[#This Row],[FY 2018 Total]]*Table11[[#This Row],[President % Change]], ""))</f>
        <v/>
      </c>
      <c r="H74" s="19" t="str">
        <f t="array" ref="H74">IFERROR(INDEX(BudgetAppropData[House % Change], MATCH(1, (Table11[[#This Row],[Unique CFDA]] = BudgetAppropData[CFDA])*(SelectBudgetYear = BudgetAppropData[Fiscal Year]),0)), "")</f>
        <v/>
      </c>
      <c r="I74" s="18" t="str">
        <f>IF(Table11[[#This Row],[Unique CFDA]] = "", "", IFERROR(Table11[[#This Row],[FY 2018 Total]]*Table11[[#This Row],[House % Change]], ""))</f>
        <v/>
      </c>
      <c r="J74" s="6"/>
      <c r="K74" s="18" t="str">
        <f>IF(Table11[[#This Row],[Unique CFDA]] = "", "", IFERROR(Table11[[#This Row],[FY 2018 Total]]*Table11[[#This Row],[Senate Budget]], ""))</f>
        <v/>
      </c>
      <c r="L74" s="6" t="str">
        <f>IF(Table11[[#This Row],[Unique CFDA]] = "", "", IF(ISNUMBER(Table11[[#This Row],[President $ Change]]), RANK(Table11[[#This Row],[President $ Change]], Table11[President $ Change])+COUNTIF($G74:G74, G74)-1,0))</f>
        <v/>
      </c>
      <c r="N74">
        <v>71</v>
      </c>
      <c r="O74" t="str">
        <f>IFERROR(INDEX(Table11[Unique CFDA], MATCH(N74, Table11[Pres. Sort], 0)), "")</f>
        <v/>
      </c>
      <c r="P74" s="1" t="str">
        <f>IFERROR(INDEX(Table11[Grant Name], MATCH(MemberOrgFinalSort[[#This Row],[CFDA]], Table11[Unique CFDA], 0)), "")</f>
        <v/>
      </c>
      <c r="Q74" s="13" t="str">
        <f>IFERROR(INDEX(Table11[FY 2018 Total], MATCH(MemberOrgFinalSort[[#This Row],[CFDA]], Table11[Unique CFDA], 0)), "")</f>
        <v/>
      </c>
      <c r="R74" s="14" t="str">
        <f>IFERROR(INDEX(Table11[President % Change], MATCH(MemberOrgFinalSort[[#This Row],[CFDA]], Table11[Unique CFDA], 0)), "")</f>
        <v/>
      </c>
      <c r="S74" s="13" t="str">
        <f>IFERROR(INDEX(Table11[President $ Change], MATCH(MemberOrgFinalSort[[#This Row],[CFDA]], Table11[Unique CFDA], 0)), "")</f>
        <v/>
      </c>
      <c r="T74" s="25" t="str">
        <f>IFERROR(INDEX(Table11[House % Change], MATCH(MemberOrgFinalSort[[#This Row],[CFDA]], Table11[Unique CFDA], 0)), "")</f>
        <v/>
      </c>
      <c r="U74" s="25" t="str">
        <f>IFERROR(INDEX(Table11[House $ Change], MATCH(MemberOrgFinalSort[[#This Row],[CFDA]], Table11[Unique CFDA], 0)), "")</f>
        <v/>
      </c>
      <c r="V74" s="13"/>
      <c r="X74" s="6"/>
      <c r="Y74" s="6"/>
      <c r="Z74" s="6"/>
      <c r="AA74" s="6"/>
      <c r="AB74" s="6"/>
    </row>
    <row r="75" spans="1:28" x14ac:dyDescent="0.25">
      <c r="A75" t="str">
        <f>IF(MemberOrgControl!$C78 = "", "", INDEX(MemberOrgsData[CFDA], MemberOrgControl!$C78))</f>
        <v/>
      </c>
      <c r="C75" s="6" t="str">
        <f>IFERROR(INDEX(AllFilteredCFDAs[All CFDAs], MATCH(0, INDEX(COUNTIF($C$3:C74, AllFilteredCFDAs[All CFDAs]),),0)), "")</f>
        <v/>
      </c>
      <c r="D75" s="6" t="str">
        <f t="array" ref="D75">IFERROR(INDEX(MemberOrgsData[FEDERALPROGRAMNAME], MATCH(1, (SelectMemberOrgs = MemberOrgsData[Auditee Name])*(Table11[[#This Row],[Unique CFDA]] = MemberOrgsData[CFDA]), 0)), "")</f>
        <v/>
      </c>
      <c r="E75" s="18" t="str">
        <f t="array" ref="E75">IFERROR(IF(Table11[[#This Row],[Unique CFDA]]&lt;&gt;"", SUMIFS(MemberOrgsData[AMOUNT], MemberOrgsData[Auditee Name], SelectMemberOrgs, MemberOrgsData[CFDA], Table11[[#This Row],[Unique CFDA]], MemberOrgsData[AUDITYEAR], SelectFiscalYear), ""), "")</f>
        <v/>
      </c>
      <c r="F75" s="19" t="str">
        <f t="array" ref="F75">IFERROR(INDEX(BudgetAppropData[President % Change], MATCH(1, (Table11[[#This Row],[Unique CFDA]] = BudgetAppropData[CFDA])*(SelectBudgetYear = BudgetAppropData[Fiscal Year]), 0)), "")</f>
        <v/>
      </c>
      <c r="G75" s="18" t="str">
        <f>IF(Table11[[#This Row],[Unique CFDA]] = "", "", IFERROR(Table11[[#This Row],[FY 2018 Total]]*Table11[[#This Row],[President % Change]], ""))</f>
        <v/>
      </c>
      <c r="H75" s="19" t="str">
        <f t="array" ref="H75">IFERROR(INDEX(BudgetAppropData[House % Change], MATCH(1, (Table11[[#This Row],[Unique CFDA]] = BudgetAppropData[CFDA])*(SelectBudgetYear = BudgetAppropData[Fiscal Year]),0)), "")</f>
        <v/>
      </c>
      <c r="I75" s="18" t="str">
        <f>IF(Table11[[#This Row],[Unique CFDA]] = "", "", IFERROR(Table11[[#This Row],[FY 2018 Total]]*Table11[[#This Row],[House % Change]], ""))</f>
        <v/>
      </c>
      <c r="J75" s="6"/>
      <c r="K75" s="18" t="str">
        <f>IF(Table11[[#This Row],[Unique CFDA]] = "", "", IFERROR(Table11[[#This Row],[FY 2018 Total]]*Table11[[#This Row],[Senate Budget]], ""))</f>
        <v/>
      </c>
      <c r="L75" s="6" t="str">
        <f>IF(Table11[[#This Row],[Unique CFDA]] = "", "", IF(ISNUMBER(Table11[[#This Row],[President $ Change]]), RANK(Table11[[#This Row],[President $ Change]], Table11[President $ Change])+COUNTIF($G75:G75, G75)-1,0))</f>
        <v/>
      </c>
      <c r="N75">
        <v>72</v>
      </c>
      <c r="O75" t="str">
        <f>IFERROR(INDEX(Table11[Unique CFDA], MATCH(N75, Table11[Pres. Sort], 0)), "")</f>
        <v/>
      </c>
      <c r="P75" s="1" t="str">
        <f>IFERROR(INDEX(Table11[Grant Name], MATCH(MemberOrgFinalSort[[#This Row],[CFDA]], Table11[Unique CFDA], 0)), "")</f>
        <v/>
      </c>
      <c r="Q75" s="13" t="str">
        <f>IFERROR(INDEX(Table11[FY 2018 Total], MATCH(MemberOrgFinalSort[[#This Row],[CFDA]], Table11[Unique CFDA], 0)), "")</f>
        <v/>
      </c>
      <c r="R75" s="14" t="str">
        <f>IFERROR(INDEX(Table11[President % Change], MATCH(MemberOrgFinalSort[[#This Row],[CFDA]], Table11[Unique CFDA], 0)), "")</f>
        <v/>
      </c>
      <c r="S75" s="13" t="str">
        <f>IFERROR(INDEX(Table11[President $ Change], MATCH(MemberOrgFinalSort[[#This Row],[CFDA]], Table11[Unique CFDA], 0)), "")</f>
        <v/>
      </c>
      <c r="T75" s="25" t="str">
        <f>IFERROR(INDEX(Table11[House % Change], MATCH(MemberOrgFinalSort[[#This Row],[CFDA]], Table11[Unique CFDA], 0)), "")</f>
        <v/>
      </c>
      <c r="U75" s="25" t="str">
        <f>IFERROR(INDEX(Table11[House $ Change], MATCH(MemberOrgFinalSort[[#This Row],[CFDA]], Table11[Unique CFDA], 0)), "")</f>
        <v/>
      </c>
      <c r="V75" s="13"/>
      <c r="X75" s="6"/>
      <c r="Y75" s="6"/>
      <c r="Z75" s="6"/>
      <c r="AA75" s="6"/>
      <c r="AB75" s="6"/>
    </row>
    <row r="76" spans="1:28" x14ac:dyDescent="0.25">
      <c r="A76" t="str">
        <f>IF(MemberOrgControl!$C79 = "", "", INDEX(MemberOrgsData[CFDA], MemberOrgControl!$C79))</f>
        <v/>
      </c>
      <c r="C76" s="6" t="str">
        <f>IFERROR(INDEX(AllFilteredCFDAs[All CFDAs], MATCH(0, INDEX(COUNTIF($C$3:C75, AllFilteredCFDAs[All CFDAs]),),0)), "")</f>
        <v/>
      </c>
      <c r="D76" s="6" t="str">
        <f t="array" ref="D76">IFERROR(INDEX(MemberOrgsData[FEDERALPROGRAMNAME], MATCH(1, (SelectMemberOrgs = MemberOrgsData[Auditee Name])*(Table11[[#This Row],[Unique CFDA]] = MemberOrgsData[CFDA]), 0)), "")</f>
        <v/>
      </c>
      <c r="E76" s="18" t="str">
        <f t="array" ref="E76">IFERROR(IF(Table11[[#This Row],[Unique CFDA]]&lt;&gt;"", SUMIFS(MemberOrgsData[AMOUNT], MemberOrgsData[Auditee Name], SelectMemberOrgs, MemberOrgsData[CFDA], Table11[[#This Row],[Unique CFDA]], MemberOrgsData[AUDITYEAR], SelectFiscalYear), ""), "")</f>
        <v/>
      </c>
      <c r="F76" s="19" t="str">
        <f t="array" ref="F76">IFERROR(INDEX(BudgetAppropData[President % Change], MATCH(1, (Table11[[#This Row],[Unique CFDA]] = BudgetAppropData[CFDA])*(SelectBudgetYear = BudgetAppropData[Fiscal Year]), 0)), "")</f>
        <v/>
      </c>
      <c r="G76" s="18" t="str">
        <f>IF(Table11[[#This Row],[Unique CFDA]] = "", "", IFERROR(Table11[[#This Row],[FY 2018 Total]]*Table11[[#This Row],[President % Change]], ""))</f>
        <v/>
      </c>
      <c r="H76" s="19" t="str">
        <f t="array" ref="H76">IFERROR(INDEX(BudgetAppropData[House % Change], MATCH(1, (Table11[[#This Row],[Unique CFDA]] = BudgetAppropData[CFDA])*(SelectBudgetYear = BudgetAppropData[Fiscal Year]),0)), "")</f>
        <v/>
      </c>
      <c r="I76" s="18" t="str">
        <f>IF(Table11[[#This Row],[Unique CFDA]] = "", "", IFERROR(Table11[[#This Row],[FY 2018 Total]]*Table11[[#This Row],[House % Change]], ""))</f>
        <v/>
      </c>
      <c r="J76" s="6"/>
      <c r="K76" s="18" t="str">
        <f>IF(Table11[[#This Row],[Unique CFDA]] = "", "", IFERROR(Table11[[#This Row],[FY 2018 Total]]*Table11[[#This Row],[Senate Budget]], ""))</f>
        <v/>
      </c>
      <c r="L76" s="6" t="str">
        <f>IF(Table11[[#This Row],[Unique CFDA]] = "", "", IF(ISNUMBER(Table11[[#This Row],[President $ Change]]), RANK(Table11[[#This Row],[President $ Change]], Table11[President $ Change])+COUNTIF($G76:G76, G76)-1,0))</f>
        <v/>
      </c>
      <c r="N76">
        <v>73</v>
      </c>
      <c r="O76" t="str">
        <f>IFERROR(INDEX(Table11[Unique CFDA], MATCH(N76, Table11[Pres. Sort], 0)), "")</f>
        <v/>
      </c>
      <c r="P76" s="1" t="str">
        <f>IFERROR(INDEX(Table11[Grant Name], MATCH(MemberOrgFinalSort[[#This Row],[CFDA]], Table11[Unique CFDA], 0)), "")</f>
        <v/>
      </c>
      <c r="Q76" s="13" t="str">
        <f>IFERROR(INDEX(Table11[FY 2018 Total], MATCH(MemberOrgFinalSort[[#This Row],[CFDA]], Table11[Unique CFDA], 0)), "")</f>
        <v/>
      </c>
      <c r="R76" s="14" t="str">
        <f>IFERROR(INDEX(Table11[President % Change], MATCH(MemberOrgFinalSort[[#This Row],[CFDA]], Table11[Unique CFDA], 0)), "")</f>
        <v/>
      </c>
      <c r="S76" s="13" t="str">
        <f>IFERROR(INDEX(Table11[President $ Change], MATCH(MemberOrgFinalSort[[#This Row],[CFDA]], Table11[Unique CFDA], 0)), "")</f>
        <v/>
      </c>
      <c r="T76" s="25" t="str">
        <f>IFERROR(INDEX(Table11[House % Change], MATCH(MemberOrgFinalSort[[#This Row],[CFDA]], Table11[Unique CFDA], 0)), "")</f>
        <v/>
      </c>
      <c r="U76" s="25" t="str">
        <f>IFERROR(INDEX(Table11[House $ Change], MATCH(MemberOrgFinalSort[[#This Row],[CFDA]], Table11[Unique CFDA], 0)), "")</f>
        <v/>
      </c>
      <c r="V76" s="13"/>
      <c r="X76" s="6"/>
      <c r="Y76" s="6"/>
      <c r="Z76" s="6"/>
      <c r="AA76" s="6"/>
      <c r="AB76" s="6"/>
    </row>
    <row r="77" spans="1:28" x14ac:dyDescent="0.25">
      <c r="A77" t="str">
        <f>IF(MemberOrgControl!$C80 = "", "", INDEX(MemberOrgsData[CFDA], MemberOrgControl!$C80))</f>
        <v/>
      </c>
      <c r="C77" s="6" t="str">
        <f>IFERROR(INDEX(AllFilteredCFDAs[All CFDAs], MATCH(0, INDEX(COUNTIF($C$3:C76, AllFilteredCFDAs[All CFDAs]),),0)), "")</f>
        <v/>
      </c>
      <c r="D77" s="6" t="str">
        <f t="array" ref="D77">IFERROR(INDEX(MemberOrgsData[FEDERALPROGRAMNAME], MATCH(1, (SelectMemberOrgs = MemberOrgsData[Auditee Name])*(Table11[[#This Row],[Unique CFDA]] = MemberOrgsData[CFDA]), 0)), "")</f>
        <v/>
      </c>
      <c r="E77" s="18" t="str">
        <f t="array" ref="E77">IFERROR(IF(Table11[[#This Row],[Unique CFDA]]&lt;&gt;"", SUMIFS(MemberOrgsData[AMOUNT], MemberOrgsData[Auditee Name], SelectMemberOrgs, MemberOrgsData[CFDA], Table11[[#This Row],[Unique CFDA]], MemberOrgsData[AUDITYEAR], SelectFiscalYear), ""), "")</f>
        <v/>
      </c>
      <c r="F77" s="19" t="str">
        <f t="array" ref="F77">IFERROR(INDEX(BudgetAppropData[President % Change], MATCH(1, (Table11[[#This Row],[Unique CFDA]] = BudgetAppropData[CFDA])*(SelectBudgetYear = BudgetAppropData[Fiscal Year]), 0)), "")</f>
        <v/>
      </c>
      <c r="G77" s="18" t="str">
        <f>IF(Table11[[#This Row],[Unique CFDA]] = "", "", IFERROR(Table11[[#This Row],[FY 2018 Total]]*Table11[[#This Row],[President % Change]], ""))</f>
        <v/>
      </c>
      <c r="H77" s="19" t="str">
        <f t="array" ref="H77">IFERROR(INDEX(BudgetAppropData[House % Change], MATCH(1, (Table11[[#This Row],[Unique CFDA]] = BudgetAppropData[CFDA])*(SelectBudgetYear = BudgetAppropData[Fiscal Year]),0)), "")</f>
        <v/>
      </c>
      <c r="I77" s="18" t="str">
        <f>IF(Table11[[#This Row],[Unique CFDA]] = "", "", IFERROR(Table11[[#This Row],[FY 2018 Total]]*Table11[[#This Row],[House % Change]], ""))</f>
        <v/>
      </c>
      <c r="J77" s="6"/>
      <c r="K77" s="18" t="str">
        <f>IF(Table11[[#This Row],[Unique CFDA]] = "", "", IFERROR(Table11[[#This Row],[FY 2018 Total]]*Table11[[#This Row],[Senate Budget]], ""))</f>
        <v/>
      </c>
      <c r="L77" s="6" t="str">
        <f>IF(Table11[[#This Row],[Unique CFDA]] = "", "", IF(ISNUMBER(Table11[[#This Row],[President $ Change]]), RANK(Table11[[#This Row],[President $ Change]], Table11[President $ Change])+COUNTIF($G77:G77, G77)-1,0))</f>
        <v/>
      </c>
      <c r="N77">
        <v>74</v>
      </c>
      <c r="O77" t="str">
        <f>IFERROR(INDEX(Table11[Unique CFDA], MATCH(N77, Table11[Pres. Sort], 0)), "")</f>
        <v/>
      </c>
      <c r="P77" s="1" t="str">
        <f>IFERROR(INDEX(Table11[Grant Name], MATCH(MemberOrgFinalSort[[#This Row],[CFDA]], Table11[Unique CFDA], 0)), "")</f>
        <v/>
      </c>
      <c r="Q77" s="13" t="str">
        <f>IFERROR(INDEX(Table11[FY 2018 Total], MATCH(MemberOrgFinalSort[[#This Row],[CFDA]], Table11[Unique CFDA], 0)), "")</f>
        <v/>
      </c>
      <c r="R77" s="14" t="str">
        <f>IFERROR(INDEX(Table11[President % Change], MATCH(MemberOrgFinalSort[[#This Row],[CFDA]], Table11[Unique CFDA], 0)), "")</f>
        <v/>
      </c>
      <c r="S77" s="13" t="str">
        <f>IFERROR(INDEX(Table11[President $ Change], MATCH(MemberOrgFinalSort[[#This Row],[CFDA]], Table11[Unique CFDA], 0)), "")</f>
        <v/>
      </c>
      <c r="T77" s="25" t="str">
        <f>IFERROR(INDEX(Table11[House % Change], MATCH(MemberOrgFinalSort[[#This Row],[CFDA]], Table11[Unique CFDA], 0)), "")</f>
        <v/>
      </c>
      <c r="U77" s="25" t="str">
        <f>IFERROR(INDEX(Table11[House $ Change], MATCH(MemberOrgFinalSort[[#This Row],[CFDA]], Table11[Unique CFDA], 0)), "")</f>
        <v/>
      </c>
      <c r="V77" s="13"/>
      <c r="X77" s="6"/>
      <c r="Y77" s="6"/>
      <c r="Z77" s="6"/>
      <c r="AA77" s="6"/>
      <c r="AB77" s="6"/>
    </row>
    <row r="78" spans="1:28" x14ac:dyDescent="0.25">
      <c r="A78" t="str">
        <f>IF(MemberOrgControl!$C81 = "", "", INDEX(MemberOrgsData[CFDA], MemberOrgControl!$C81))</f>
        <v/>
      </c>
      <c r="C78" s="6" t="str">
        <f>IFERROR(INDEX(AllFilteredCFDAs[All CFDAs], MATCH(0, INDEX(COUNTIF($C$3:C77, AllFilteredCFDAs[All CFDAs]),),0)), "")</f>
        <v/>
      </c>
      <c r="D78" s="6" t="str">
        <f t="array" ref="D78">IFERROR(INDEX(MemberOrgsData[FEDERALPROGRAMNAME], MATCH(1, (SelectMemberOrgs = MemberOrgsData[Auditee Name])*(Table11[[#This Row],[Unique CFDA]] = MemberOrgsData[CFDA]), 0)), "")</f>
        <v/>
      </c>
      <c r="E78" s="18" t="str">
        <f t="array" ref="E78">IFERROR(IF(Table11[[#This Row],[Unique CFDA]]&lt;&gt;"", SUMIFS(MemberOrgsData[AMOUNT], MemberOrgsData[Auditee Name], SelectMemberOrgs, MemberOrgsData[CFDA], Table11[[#This Row],[Unique CFDA]], MemberOrgsData[AUDITYEAR], SelectFiscalYear), ""), "")</f>
        <v/>
      </c>
      <c r="F78" s="19" t="str">
        <f t="array" ref="F78">IFERROR(INDEX(BudgetAppropData[President % Change], MATCH(1, (Table11[[#This Row],[Unique CFDA]] = BudgetAppropData[CFDA])*(SelectBudgetYear = BudgetAppropData[Fiscal Year]), 0)), "")</f>
        <v/>
      </c>
      <c r="G78" s="18" t="str">
        <f>IF(Table11[[#This Row],[Unique CFDA]] = "", "", IFERROR(Table11[[#This Row],[FY 2018 Total]]*Table11[[#This Row],[President % Change]], ""))</f>
        <v/>
      </c>
      <c r="H78" s="19" t="str">
        <f t="array" ref="H78">IFERROR(INDEX(BudgetAppropData[House % Change], MATCH(1, (Table11[[#This Row],[Unique CFDA]] = BudgetAppropData[CFDA])*(SelectBudgetYear = BudgetAppropData[Fiscal Year]),0)), "")</f>
        <v/>
      </c>
      <c r="I78" s="18" t="str">
        <f>IF(Table11[[#This Row],[Unique CFDA]] = "", "", IFERROR(Table11[[#This Row],[FY 2018 Total]]*Table11[[#This Row],[House % Change]], ""))</f>
        <v/>
      </c>
      <c r="J78" s="6"/>
      <c r="K78" s="18" t="str">
        <f>IF(Table11[[#This Row],[Unique CFDA]] = "", "", IFERROR(Table11[[#This Row],[FY 2018 Total]]*Table11[[#This Row],[Senate Budget]], ""))</f>
        <v/>
      </c>
      <c r="L78" s="6" t="str">
        <f>IF(Table11[[#This Row],[Unique CFDA]] = "", "", IF(ISNUMBER(Table11[[#This Row],[President $ Change]]), RANK(Table11[[#This Row],[President $ Change]], Table11[President $ Change])+COUNTIF($G78:G78, G78)-1,0))</f>
        <v/>
      </c>
      <c r="N78">
        <v>75</v>
      </c>
      <c r="O78" t="str">
        <f>IFERROR(INDEX(Table11[Unique CFDA], MATCH(N78, Table11[Pres. Sort], 0)), "")</f>
        <v/>
      </c>
      <c r="P78" s="1" t="str">
        <f>IFERROR(INDEX(Table11[Grant Name], MATCH(MemberOrgFinalSort[[#This Row],[CFDA]], Table11[Unique CFDA], 0)), "")</f>
        <v/>
      </c>
      <c r="Q78" s="13" t="str">
        <f>IFERROR(INDEX(Table11[FY 2018 Total], MATCH(MemberOrgFinalSort[[#This Row],[CFDA]], Table11[Unique CFDA], 0)), "")</f>
        <v/>
      </c>
      <c r="R78" s="14" t="str">
        <f>IFERROR(INDEX(Table11[President % Change], MATCH(MemberOrgFinalSort[[#This Row],[CFDA]], Table11[Unique CFDA], 0)), "")</f>
        <v/>
      </c>
      <c r="S78" s="13" t="str">
        <f>IFERROR(INDEX(Table11[President $ Change], MATCH(MemberOrgFinalSort[[#This Row],[CFDA]], Table11[Unique CFDA], 0)), "")</f>
        <v/>
      </c>
      <c r="T78" s="25" t="str">
        <f>IFERROR(INDEX(Table11[House % Change], MATCH(MemberOrgFinalSort[[#This Row],[CFDA]], Table11[Unique CFDA], 0)), "")</f>
        <v/>
      </c>
      <c r="U78" s="25" t="str">
        <f>IFERROR(INDEX(Table11[House $ Change], MATCH(MemberOrgFinalSort[[#This Row],[CFDA]], Table11[Unique CFDA], 0)), "")</f>
        <v/>
      </c>
      <c r="V78" s="13"/>
      <c r="X78" s="6"/>
      <c r="Y78" s="6"/>
      <c r="Z78" s="6"/>
      <c r="AA78" s="6"/>
      <c r="AB78" s="6"/>
    </row>
    <row r="79" spans="1:28" x14ac:dyDescent="0.25">
      <c r="A79" t="str">
        <f>IF(MemberOrgControl!$C82 = "", "", INDEX(MemberOrgsData[CFDA], MemberOrgControl!$C82))</f>
        <v/>
      </c>
      <c r="C79" s="6" t="str">
        <f>IFERROR(INDEX(AllFilteredCFDAs[All CFDAs], MATCH(0, INDEX(COUNTIF($C$3:C78, AllFilteredCFDAs[All CFDAs]),),0)), "")</f>
        <v/>
      </c>
      <c r="D79" s="6" t="str">
        <f t="array" ref="D79">IFERROR(INDEX(MemberOrgsData[FEDERALPROGRAMNAME], MATCH(1, (SelectMemberOrgs = MemberOrgsData[Auditee Name])*(Table11[[#This Row],[Unique CFDA]] = MemberOrgsData[CFDA]), 0)), "")</f>
        <v/>
      </c>
      <c r="E79" s="18" t="str">
        <f t="array" ref="E79">IFERROR(IF(Table11[[#This Row],[Unique CFDA]]&lt;&gt;"", SUMIFS(MemberOrgsData[AMOUNT], MemberOrgsData[Auditee Name], SelectMemberOrgs, MemberOrgsData[CFDA], Table11[[#This Row],[Unique CFDA]], MemberOrgsData[AUDITYEAR], SelectFiscalYear), ""), "")</f>
        <v/>
      </c>
      <c r="F79" s="19" t="str">
        <f t="array" ref="F79">IFERROR(INDEX(BudgetAppropData[President % Change], MATCH(1, (Table11[[#This Row],[Unique CFDA]] = BudgetAppropData[CFDA])*(SelectBudgetYear = BudgetAppropData[Fiscal Year]), 0)), "")</f>
        <v/>
      </c>
      <c r="G79" s="18" t="str">
        <f>IF(Table11[[#This Row],[Unique CFDA]] = "", "", IFERROR(Table11[[#This Row],[FY 2018 Total]]*Table11[[#This Row],[President % Change]], ""))</f>
        <v/>
      </c>
      <c r="H79" s="19" t="str">
        <f t="array" ref="H79">IFERROR(INDEX(BudgetAppropData[House % Change], MATCH(1, (Table11[[#This Row],[Unique CFDA]] = BudgetAppropData[CFDA])*(SelectBudgetYear = BudgetAppropData[Fiscal Year]),0)), "")</f>
        <v/>
      </c>
      <c r="I79" s="18" t="str">
        <f>IF(Table11[[#This Row],[Unique CFDA]] = "", "", IFERROR(Table11[[#This Row],[FY 2018 Total]]*Table11[[#This Row],[House % Change]], ""))</f>
        <v/>
      </c>
      <c r="J79" s="6"/>
      <c r="K79" s="18" t="str">
        <f>IF(Table11[[#This Row],[Unique CFDA]] = "", "", IFERROR(Table11[[#This Row],[FY 2018 Total]]*Table11[[#This Row],[Senate Budget]], ""))</f>
        <v/>
      </c>
      <c r="L79" s="6" t="str">
        <f>IF(Table11[[#This Row],[Unique CFDA]] = "", "", IF(ISNUMBER(Table11[[#This Row],[President $ Change]]), RANK(Table11[[#This Row],[President $ Change]], Table11[President $ Change])+COUNTIF($G79:G79, G79)-1,0))</f>
        <v/>
      </c>
      <c r="N79">
        <v>76</v>
      </c>
      <c r="O79" t="str">
        <f>IFERROR(INDEX(Table11[Unique CFDA], MATCH(N79, Table11[Pres. Sort], 0)), "")</f>
        <v/>
      </c>
      <c r="P79" s="1" t="str">
        <f>IFERROR(INDEX(Table11[Grant Name], MATCH(MemberOrgFinalSort[[#This Row],[CFDA]], Table11[Unique CFDA], 0)), "")</f>
        <v/>
      </c>
      <c r="Q79" s="13" t="str">
        <f>IFERROR(INDEX(Table11[FY 2018 Total], MATCH(MemberOrgFinalSort[[#This Row],[CFDA]], Table11[Unique CFDA], 0)), "")</f>
        <v/>
      </c>
      <c r="R79" s="14" t="str">
        <f>IFERROR(INDEX(Table11[President % Change], MATCH(MemberOrgFinalSort[[#This Row],[CFDA]], Table11[Unique CFDA], 0)), "")</f>
        <v/>
      </c>
      <c r="S79" s="13" t="str">
        <f>IFERROR(INDEX(Table11[President $ Change], MATCH(MemberOrgFinalSort[[#This Row],[CFDA]], Table11[Unique CFDA], 0)), "")</f>
        <v/>
      </c>
      <c r="T79" s="25" t="str">
        <f>IFERROR(INDEX(Table11[House % Change], MATCH(MemberOrgFinalSort[[#This Row],[CFDA]], Table11[Unique CFDA], 0)), "")</f>
        <v/>
      </c>
      <c r="U79" s="25" t="str">
        <f>IFERROR(INDEX(Table11[House $ Change], MATCH(MemberOrgFinalSort[[#This Row],[CFDA]], Table11[Unique CFDA], 0)), "")</f>
        <v/>
      </c>
      <c r="V79" s="13"/>
      <c r="X79" s="6"/>
      <c r="Y79" s="6"/>
      <c r="Z79" s="6"/>
      <c r="AA79" s="6"/>
      <c r="AB79" s="6"/>
    </row>
    <row r="80" spans="1:28" x14ac:dyDescent="0.25">
      <c r="A80" t="str">
        <f>IF(MemberOrgControl!$C83 = "", "", INDEX(MemberOrgsData[CFDA], MemberOrgControl!$C83))</f>
        <v/>
      </c>
      <c r="C80" s="6" t="str">
        <f>IFERROR(INDEX(AllFilteredCFDAs[All CFDAs], MATCH(0, INDEX(COUNTIF($C$3:C79, AllFilteredCFDAs[All CFDAs]),),0)), "")</f>
        <v/>
      </c>
      <c r="D80" s="6" t="str">
        <f t="array" ref="D80">IFERROR(INDEX(MemberOrgsData[FEDERALPROGRAMNAME], MATCH(1, (SelectMemberOrgs = MemberOrgsData[Auditee Name])*(Table11[[#This Row],[Unique CFDA]] = MemberOrgsData[CFDA]), 0)), "")</f>
        <v/>
      </c>
      <c r="E80" s="18" t="str">
        <f t="array" ref="E80">IFERROR(IF(Table11[[#This Row],[Unique CFDA]]&lt;&gt;"", SUMIFS(MemberOrgsData[AMOUNT], MemberOrgsData[Auditee Name], SelectMemberOrgs, MemberOrgsData[CFDA], Table11[[#This Row],[Unique CFDA]], MemberOrgsData[AUDITYEAR], SelectFiscalYear), ""), "")</f>
        <v/>
      </c>
      <c r="F80" s="19" t="str">
        <f t="array" ref="F80">IFERROR(INDEX(BudgetAppropData[President % Change], MATCH(1, (Table11[[#This Row],[Unique CFDA]] = BudgetAppropData[CFDA])*(SelectBudgetYear = BudgetAppropData[Fiscal Year]), 0)), "")</f>
        <v/>
      </c>
      <c r="G80" s="18" t="str">
        <f>IF(Table11[[#This Row],[Unique CFDA]] = "", "", IFERROR(Table11[[#This Row],[FY 2018 Total]]*Table11[[#This Row],[President % Change]], ""))</f>
        <v/>
      </c>
      <c r="H80" s="19" t="str">
        <f t="array" ref="H80">IFERROR(INDEX(BudgetAppropData[House % Change], MATCH(1, (Table11[[#This Row],[Unique CFDA]] = BudgetAppropData[CFDA])*(SelectBudgetYear = BudgetAppropData[Fiscal Year]),0)), "")</f>
        <v/>
      </c>
      <c r="I80" s="18" t="str">
        <f>IF(Table11[[#This Row],[Unique CFDA]] = "", "", IFERROR(Table11[[#This Row],[FY 2018 Total]]*Table11[[#This Row],[House % Change]], ""))</f>
        <v/>
      </c>
      <c r="J80" s="6"/>
      <c r="K80" s="18" t="str">
        <f>IF(Table11[[#This Row],[Unique CFDA]] = "", "", IFERROR(Table11[[#This Row],[FY 2018 Total]]*Table11[[#This Row],[Senate Budget]], ""))</f>
        <v/>
      </c>
      <c r="L80" s="6" t="str">
        <f>IF(Table11[[#This Row],[Unique CFDA]] = "", "", IF(ISNUMBER(Table11[[#This Row],[President $ Change]]), RANK(Table11[[#This Row],[President $ Change]], Table11[President $ Change])+COUNTIF($G80:G80, G80)-1,0))</f>
        <v/>
      </c>
      <c r="N80">
        <v>77</v>
      </c>
      <c r="O80" t="str">
        <f>IFERROR(INDEX(Table11[Unique CFDA], MATCH(N80, Table11[Pres. Sort], 0)), "")</f>
        <v/>
      </c>
      <c r="P80" s="1" t="str">
        <f>IFERROR(INDEX(Table11[Grant Name], MATCH(MemberOrgFinalSort[[#This Row],[CFDA]], Table11[Unique CFDA], 0)), "")</f>
        <v/>
      </c>
      <c r="Q80" s="13" t="str">
        <f>IFERROR(INDEX(Table11[FY 2018 Total], MATCH(MemberOrgFinalSort[[#This Row],[CFDA]], Table11[Unique CFDA], 0)), "")</f>
        <v/>
      </c>
      <c r="R80" s="14" t="str">
        <f>IFERROR(INDEX(Table11[President % Change], MATCH(MemberOrgFinalSort[[#This Row],[CFDA]], Table11[Unique CFDA], 0)), "")</f>
        <v/>
      </c>
      <c r="S80" s="13" t="str">
        <f>IFERROR(INDEX(Table11[President $ Change], MATCH(MemberOrgFinalSort[[#This Row],[CFDA]], Table11[Unique CFDA], 0)), "")</f>
        <v/>
      </c>
      <c r="T80" s="25" t="str">
        <f>IFERROR(INDEX(Table11[House % Change], MATCH(MemberOrgFinalSort[[#This Row],[CFDA]], Table11[Unique CFDA], 0)), "")</f>
        <v/>
      </c>
      <c r="U80" s="25" t="str">
        <f>IFERROR(INDEX(Table11[House $ Change], MATCH(MemberOrgFinalSort[[#This Row],[CFDA]], Table11[Unique CFDA], 0)), "")</f>
        <v/>
      </c>
      <c r="V80" s="13"/>
      <c r="X80" s="6"/>
      <c r="Y80" s="6"/>
      <c r="Z80" s="6"/>
      <c r="AA80" s="6"/>
      <c r="AB80" s="6"/>
    </row>
    <row r="81" spans="1:28" x14ac:dyDescent="0.25">
      <c r="A81" t="str">
        <f>IF(MemberOrgControl!$C84 = "", "", INDEX(MemberOrgsData[CFDA], MemberOrgControl!$C84))</f>
        <v/>
      </c>
      <c r="C81" s="6" t="str">
        <f>IFERROR(INDEX(AllFilteredCFDAs[All CFDAs], MATCH(0, INDEX(COUNTIF($C$3:C80, AllFilteredCFDAs[All CFDAs]),),0)), "")</f>
        <v/>
      </c>
      <c r="D81" s="6" t="str">
        <f t="array" ref="D81">IFERROR(INDEX(MemberOrgsData[FEDERALPROGRAMNAME], MATCH(1, (SelectMemberOrgs = MemberOrgsData[Auditee Name])*(Table11[[#This Row],[Unique CFDA]] = MemberOrgsData[CFDA]), 0)), "")</f>
        <v/>
      </c>
      <c r="E81" s="18" t="str">
        <f t="array" ref="E81">IFERROR(IF(Table11[[#This Row],[Unique CFDA]]&lt;&gt;"", SUMIFS(MemberOrgsData[AMOUNT], MemberOrgsData[Auditee Name], SelectMemberOrgs, MemberOrgsData[CFDA], Table11[[#This Row],[Unique CFDA]], MemberOrgsData[AUDITYEAR], SelectFiscalYear), ""), "")</f>
        <v/>
      </c>
      <c r="F81" s="19" t="str">
        <f t="array" ref="F81">IFERROR(INDEX(BudgetAppropData[President % Change], MATCH(1, (Table11[[#This Row],[Unique CFDA]] = BudgetAppropData[CFDA])*(SelectBudgetYear = BudgetAppropData[Fiscal Year]), 0)), "")</f>
        <v/>
      </c>
      <c r="G81" s="18" t="str">
        <f>IF(Table11[[#This Row],[Unique CFDA]] = "", "", IFERROR(Table11[[#This Row],[FY 2018 Total]]*Table11[[#This Row],[President % Change]], ""))</f>
        <v/>
      </c>
      <c r="H81" s="19" t="str">
        <f t="array" ref="H81">IFERROR(INDEX(BudgetAppropData[House % Change], MATCH(1, (Table11[[#This Row],[Unique CFDA]] = BudgetAppropData[CFDA])*(SelectBudgetYear = BudgetAppropData[Fiscal Year]),0)), "")</f>
        <v/>
      </c>
      <c r="I81" s="18" t="str">
        <f>IF(Table11[[#This Row],[Unique CFDA]] = "", "", IFERROR(Table11[[#This Row],[FY 2018 Total]]*Table11[[#This Row],[House % Change]], ""))</f>
        <v/>
      </c>
      <c r="J81" s="6"/>
      <c r="K81" s="18" t="str">
        <f>IF(Table11[[#This Row],[Unique CFDA]] = "", "", IFERROR(Table11[[#This Row],[FY 2018 Total]]*Table11[[#This Row],[Senate Budget]], ""))</f>
        <v/>
      </c>
      <c r="L81" s="6" t="str">
        <f>IF(Table11[[#This Row],[Unique CFDA]] = "", "", IF(ISNUMBER(Table11[[#This Row],[President $ Change]]), RANK(Table11[[#This Row],[President $ Change]], Table11[President $ Change])+COUNTIF($G81:G81, G81)-1,0))</f>
        <v/>
      </c>
      <c r="N81">
        <v>78</v>
      </c>
      <c r="O81" t="str">
        <f>IFERROR(INDEX(Table11[Unique CFDA], MATCH(N81, Table11[Pres. Sort], 0)), "")</f>
        <v/>
      </c>
      <c r="P81" s="1" t="str">
        <f>IFERROR(INDEX(Table11[Grant Name], MATCH(MemberOrgFinalSort[[#This Row],[CFDA]], Table11[Unique CFDA], 0)), "")</f>
        <v/>
      </c>
      <c r="Q81" s="13" t="str">
        <f>IFERROR(INDEX(Table11[FY 2018 Total], MATCH(MemberOrgFinalSort[[#This Row],[CFDA]], Table11[Unique CFDA], 0)), "")</f>
        <v/>
      </c>
      <c r="R81" s="14" t="str">
        <f>IFERROR(INDEX(Table11[President % Change], MATCH(MemberOrgFinalSort[[#This Row],[CFDA]], Table11[Unique CFDA], 0)), "")</f>
        <v/>
      </c>
      <c r="S81" s="13" t="str">
        <f>IFERROR(INDEX(Table11[President $ Change], MATCH(MemberOrgFinalSort[[#This Row],[CFDA]], Table11[Unique CFDA], 0)), "")</f>
        <v/>
      </c>
      <c r="T81" s="25" t="str">
        <f>IFERROR(INDEX(Table11[House % Change], MATCH(MemberOrgFinalSort[[#This Row],[CFDA]], Table11[Unique CFDA], 0)), "")</f>
        <v/>
      </c>
      <c r="U81" s="25" t="str">
        <f>IFERROR(INDEX(Table11[House $ Change], MATCH(MemberOrgFinalSort[[#This Row],[CFDA]], Table11[Unique CFDA], 0)), "")</f>
        <v/>
      </c>
      <c r="V81" s="13"/>
      <c r="X81" s="6"/>
      <c r="Y81" s="6"/>
      <c r="Z81" s="6"/>
      <c r="AA81" s="6"/>
      <c r="AB81" s="6"/>
    </row>
    <row r="82" spans="1:28" x14ac:dyDescent="0.25">
      <c r="A82" t="str">
        <f>IF(MemberOrgControl!$C85 = "", "", INDEX(MemberOrgsData[CFDA], MemberOrgControl!$C85))</f>
        <v/>
      </c>
      <c r="C82" s="6" t="str">
        <f>IFERROR(INDEX(AllFilteredCFDAs[All CFDAs], MATCH(0, INDEX(COUNTIF($C$3:C81, AllFilteredCFDAs[All CFDAs]),),0)), "")</f>
        <v/>
      </c>
      <c r="D82" s="6" t="str">
        <f t="array" ref="D82">IFERROR(INDEX(MemberOrgsData[FEDERALPROGRAMNAME], MATCH(1, (SelectMemberOrgs = MemberOrgsData[Auditee Name])*(Table11[[#This Row],[Unique CFDA]] = MemberOrgsData[CFDA]), 0)), "")</f>
        <v/>
      </c>
      <c r="E82" s="18" t="str">
        <f t="array" ref="E82">IFERROR(IF(Table11[[#This Row],[Unique CFDA]]&lt;&gt;"", SUMIFS(MemberOrgsData[AMOUNT], MemberOrgsData[Auditee Name], SelectMemberOrgs, MemberOrgsData[CFDA], Table11[[#This Row],[Unique CFDA]], MemberOrgsData[AUDITYEAR], SelectFiscalYear), ""), "")</f>
        <v/>
      </c>
      <c r="F82" s="19" t="str">
        <f t="array" ref="F82">IFERROR(INDEX(BudgetAppropData[President % Change], MATCH(1, (Table11[[#This Row],[Unique CFDA]] = BudgetAppropData[CFDA])*(SelectBudgetYear = BudgetAppropData[Fiscal Year]), 0)), "")</f>
        <v/>
      </c>
      <c r="G82" s="18" t="str">
        <f>IF(Table11[[#This Row],[Unique CFDA]] = "", "", IFERROR(Table11[[#This Row],[FY 2018 Total]]*Table11[[#This Row],[President % Change]], ""))</f>
        <v/>
      </c>
      <c r="H82" s="19" t="str">
        <f t="array" ref="H82">IFERROR(INDEX(BudgetAppropData[House % Change], MATCH(1, (Table11[[#This Row],[Unique CFDA]] = BudgetAppropData[CFDA])*(SelectBudgetYear = BudgetAppropData[Fiscal Year]),0)), "")</f>
        <v/>
      </c>
      <c r="I82" s="18" t="str">
        <f>IF(Table11[[#This Row],[Unique CFDA]] = "", "", IFERROR(Table11[[#This Row],[FY 2018 Total]]*Table11[[#This Row],[House % Change]], ""))</f>
        <v/>
      </c>
      <c r="J82" s="6"/>
      <c r="K82" s="18" t="str">
        <f>IF(Table11[[#This Row],[Unique CFDA]] = "", "", IFERROR(Table11[[#This Row],[FY 2018 Total]]*Table11[[#This Row],[Senate Budget]], ""))</f>
        <v/>
      </c>
      <c r="L82" s="6" t="str">
        <f>IF(Table11[[#This Row],[Unique CFDA]] = "", "", IF(ISNUMBER(Table11[[#This Row],[President $ Change]]), RANK(Table11[[#This Row],[President $ Change]], Table11[President $ Change])+COUNTIF($G82:G82, G82)-1,0))</f>
        <v/>
      </c>
      <c r="N82">
        <v>79</v>
      </c>
      <c r="O82" t="str">
        <f>IFERROR(INDEX(Table11[Unique CFDA], MATCH(N82, Table11[Pres. Sort], 0)), "")</f>
        <v/>
      </c>
      <c r="P82" s="1" t="str">
        <f>IFERROR(INDEX(Table11[Grant Name], MATCH(MemberOrgFinalSort[[#This Row],[CFDA]], Table11[Unique CFDA], 0)), "")</f>
        <v/>
      </c>
      <c r="Q82" s="13" t="str">
        <f>IFERROR(INDEX(Table11[FY 2018 Total], MATCH(MemberOrgFinalSort[[#This Row],[CFDA]], Table11[Unique CFDA], 0)), "")</f>
        <v/>
      </c>
      <c r="R82" s="14" t="str">
        <f>IFERROR(INDEX(Table11[President % Change], MATCH(MemberOrgFinalSort[[#This Row],[CFDA]], Table11[Unique CFDA], 0)), "")</f>
        <v/>
      </c>
      <c r="S82" s="13" t="str">
        <f>IFERROR(INDEX(Table11[President $ Change], MATCH(MemberOrgFinalSort[[#This Row],[CFDA]], Table11[Unique CFDA], 0)), "")</f>
        <v/>
      </c>
      <c r="T82" s="25" t="str">
        <f>IFERROR(INDEX(Table11[House % Change], MATCH(MemberOrgFinalSort[[#This Row],[CFDA]], Table11[Unique CFDA], 0)), "")</f>
        <v/>
      </c>
      <c r="U82" s="25" t="str">
        <f>IFERROR(INDEX(Table11[House $ Change], MATCH(MemberOrgFinalSort[[#This Row],[CFDA]], Table11[Unique CFDA], 0)), "")</f>
        <v/>
      </c>
      <c r="V82" s="13"/>
      <c r="X82" s="6"/>
      <c r="Y82" s="6"/>
      <c r="Z82" s="6"/>
      <c r="AA82" s="6"/>
      <c r="AB82" s="6"/>
    </row>
    <row r="83" spans="1:28" x14ac:dyDescent="0.25">
      <c r="A83" t="str">
        <f>IF(MemberOrgControl!$C86 = "", "", INDEX(MemberOrgsData[CFDA], MemberOrgControl!$C86))</f>
        <v/>
      </c>
      <c r="C83" s="6" t="str">
        <f>IFERROR(INDEX(AllFilteredCFDAs[All CFDAs], MATCH(0, INDEX(COUNTIF($C$3:C82, AllFilteredCFDAs[All CFDAs]),),0)), "")</f>
        <v/>
      </c>
      <c r="D83" s="6" t="str">
        <f t="array" ref="D83">IFERROR(INDEX(MemberOrgsData[FEDERALPROGRAMNAME], MATCH(1, (SelectMemberOrgs = MemberOrgsData[Auditee Name])*(Table11[[#This Row],[Unique CFDA]] = MemberOrgsData[CFDA]), 0)), "")</f>
        <v/>
      </c>
      <c r="E83" s="18" t="str">
        <f t="array" ref="E83">IFERROR(IF(Table11[[#This Row],[Unique CFDA]]&lt;&gt;"", SUMIFS(MemberOrgsData[AMOUNT], MemberOrgsData[Auditee Name], SelectMemberOrgs, MemberOrgsData[CFDA], Table11[[#This Row],[Unique CFDA]], MemberOrgsData[AUDITYEAR], SelectFiscalYear), ""), "")</f>
        <v/>
      </c>
      <c r="F83" s="19" t="str">
        <f t="array" ref="F83">IFERROR(INDEX(BudgetAppropData[President % Change], MATCH(1, (Table11[[#This Row],[Unique CFDA]] = BudgetAppropData[CFDA])*(SelectBudgetYear = BudgetAppropData[Fiscal Year]), 0)), "")</f>
        <v/>
      </c>
      <c r="G83" s="18" t="str">
        <f>IF(Table11[[#This Row],[Unique CFDA]] = "", "", IFERROR(Table11[[#This Row],[FY 2018 Total]]*Table11[[#This Row],[President % Change]], ""))</f>
        <v/>
      </c>
      <c r="H83" s="19" t="str">
        <f t="array" ref="H83">IFERROR(INDEX(BudgetAppropData[House % Change], MATCH(1, (Table11[[#This Row],[Unique CFDA]] = BudgetAppropData[CFDA])*(SelectBudgetYear = BudgetAppropData[Fiscal Year]),0)), "")</f>
        <v/>
      </c>
      <c r="I83" s="18" t="str">
        <f>IF(Table11[[#This Row],[Unique CFDA]] = "", "", IFERROR(Table11[[#This Row],[FY 2018 Total]]*Table11[[#This Row],[House % Change]], ""))</f>
        <v/>
      </c>
      <c r="J83" s="6"/>
      <c r="K83" s="18" t="str">
        <f>IF(Table11[[#This Row],[Unique CFDA]] = "", "", IFERROR(Table11[[#This Row],[FY 2018 Total]]*Table11[[#This Row],[Senate Budget]], ""))</f>
        <v/>
      </c>
      <c r="L83" s="6" t="str">
        <f>IF(Table11[[#This Row],[Unique CFDA]] = "", "", IF(ISNUMBER(Table11[[#This Row],[President $ Change]]), RANK(Table11[[#This Row],[President $ Change]], Table11[President $ Change])+COUNTIF($G83:G83, G83)-1,0))</f>
        <v/>
      </c>
      <c r="N83">
        <v>80</v>
      </c>
      <c r="O83" t="str">
        <f>IFERROR(INDEX(Table11[Unique CFDA], MATCH(N83, Table11[Pres. Sort], 0)), "")</f>
        <v/>
      </c>
      <c r="P83" s="1" t="str">
        <f>IFERROR(INDEX(Table11[Grant Name], MATCH(MemberOrgFinalSort[[#This Row],[CFDA]], Table11[Unique CFDA], 0)), "")</f>
        <v/>
      </c>
      <c r="Q83" s="13" t="str">
        <f>IFERROR(INDEX(Table11[FY 2018 Total], MATCH(MemberOrgFinalSort[[#This Row],[CFDA]], Table11[Unique CFDA], 0)), "")</f>
        <v/>
      </c>
      <c r="R83" s="14" t="str">
        <f>IFERROR(INDEX(Table11[President % Change], MATCH(MemberOrgFinalSort[[#This Row],[CFDA]], Table11[Unique CFDA], 0)), "")</f>
        <v/>
      </c>
      <c r="S83" s="13" t="str">
        <f>IFERROR(INDEX(Table11[President $ Change], MATCH(MemberOrgFinalSort[[#This Row],[CFDA]], Table11[Unique CFDA], 0)), "")</f>
        <v/>
      </c>
      <c r="T83" s="25" t="str">
        <f>IFERROR(INDEX(Table11[House % Change], MATCH(MemberOrgFinalSort[[#This Row],[CFDA]], Table11[Unique CFDA], 0)), "")</f>
        <v/>
      </c>
      <c r="U83" s="25" t="str">
        <f>IFERROR(INDEX(Table11[House $ Change], MATCH(MemberOrgFinalSort[[#This Row],[CFDA]], Table11[Unique CFDA], 0)), "")</f>
        <v/>
      </c>
      <c r="V83" s="13"/>
      <c r="X83" s="6"/>
      <c r="Y83" s="6"/>
      <c r="Z83" s="6"/>
      <c r="AA83" s="6"/>
      <c r="AB83" s="6"/>
    </row>
    <row r="84" spans="1:28" x14ac:dyDescent="0.25">
      <c r="A84" t="str">
        <f>IF(MemberOrgControl!$C87 = "", "", INDEX(MemberOrgsData[CFDA], MemberOrgControl!$C87))</f>
        <v/>
      </c>
      <c r="C84" s="6" t="str">
        <f>IFERROR(INDEX(AllFilteredCFDAs[All CFDAs], MATCH(0, INDEX(COUNTIF($C$3:C83, AllFilteredCFDAs[All CFDAs]),),0)), "")</f>
        <v/>
      </c>
      <c r="D84" s="6" t="str">
        <f t="array" ref="D84">IFERROR(INDEX(MemberOrgsData[FEDERALPROGRAMNAME], MATCH(1, (SelectMemberOrgs = MemberOrgsData[Auditee Name])*(Table11[[#This Row],[Unique CFDA]] = MemberOrgsData[CFDA]), 0)), "")</f>
        <v/>
      </c>
      <c r="E84" s="18" t="str">
        <f t="array" ref="E84">IFERROR(IF(Table11[[#This Row],[Unique CFDA]]&lt;&gt;"", SUMIFS(MemberOrgsData[AMOUNT], MemberOrgsData[Auditee Name], SelectMemberOrgs, MemberOrgsData[CFDA], Table11[[#This Row],[Unique CFDA]], MemberOrgsData[AUDITYEAR], SelectFiscalYear), ""), "")</f>
        <v/>
      </c>
      <c r="F84" s="19" t="str">
        <f t="array" ref="F84">IFERROR(INDEX(BudgetAppropData[President % Change], MATCH(1, (Table11[[#This Row],[Unique CFDA]] = BudgetAppropData[CFDA])*(SelectBudgetYear = BudgetAppropData[Fiscal Year]), 0)), "")</f>
        <v/>
      </c>
      <c r="G84" s="18" t="str">
        <f>IF(Table11[[#This Row],[Unique CFDA]] = "", "", IFERROR(Table11[[#This Row],[FY 2018 Total]]*Table11[[#This Row],[President % Change]], ""))</f>
        <v/>
      </c>
      <c r="H84" s="19" t="str">
        <f t="array" ref="H84">IFERROR(INDEX(BudgetAppropData[House % Change], MATCH(1, (Table11[[#This Row],[Unique CFDA]] = BudgetAppropData[CFDA])*(SelectBudgetYear = BudgetAppropData[Fiscal Year]),0)), "")</f>
        <v/>
      </c>
      <c r="I84" s="18" t="str">
        <f>IF(Table11[[#This Row],[Unique CFDA]] = "", "", IFERROR(Table11[[#This Row],[FY 2018 Total]]*Table11[[#This Row],[House % Change]], ""))</f>
        <v/>
      </c>
      <c r="J84" s="6"/>
      <c r="K84" s="18" t="str">
        <f>IF(Table11[[#This Row],[Unique CFDA]] = "", "", IFERROR(Table11[[#This Row],[FY 2018 Total]]*Table11[[#This Row],[Senate Budget]], ""))</f>
        <v/>
      </c>
      <c r="L84" s="6" t="str">
        <f>IF(Table11[[#This Row],[Unique CFDA]] = "", "", IF(ISNUMBER(Table11[[#This Row],[President $ Change]]), RANK(Table11[[#This Row],[President $ Change]], Table11[President $ Change])+COUNTIF($G84:G84, G84)-1,0))</f>
        <v/>
      </c>
      <c r="N84">
        <v>81</v>
      </c>
      <c r="O84" t="str">
        <f>IFERROR(INDEX(Table11[Unique CFDA], MATCH(N84, Table11[Pres. Sort], 0)), "")</f>
        <v/>
      </c>
      <c r="P84" s="1" t="str">
        <f>IFERROR(INDEX(Table11[Grant Name], MATCH(MemberOrgFinalSort[[#This Row],[CFDA]], Table11[Unique CFDA], 0)), "")</f>
        <v/>
      </c>
      <c r="Q84" s="13" t="str">
        <f>IFERROR(INDEX(Table11[FY 2018 Total], MATCH(MemberOrgFinalSort[[#This Row],[CFDA]], Table11[Unique CFDA], 0)), "")</f>
        <v/>
      </c>
      <c r="R84" s="14" t="str">
        <f>IFERROR(INDEX(Table11[President % Change], MATCH(MemberOrgFinalSort[[#This Row],[CFDA]], Table11[Unique CFDA], 0)), "")</f>
        <v/>
      </c>
      <c r="S84" s="13" t="str">
        <f>IFERROR(INDEX(Table11[President $ Change], MATCH(MemberOrgFinalSort[[#This Row],[CFDA]], Table11[Unique CFDA], 0)), "")</f>
        <v/>
      </c>
      <c r="T84" s="25" t="str">
        <f>IFERROR(INDEX(Table11[House % Change], MATCH(MemberOrgFinalSort[[#This Row],[CFDA]], Table11[Unique CFDA], 0)), "")</f>
        <v/>
      </c>
      <c r="U84" s="25" t="str">
        <f>IFERROR(INDEX(Table11[House $ Change], MATCH(MemberOrgFinalSort[[#This Row],[CFDA]], Table11[Unique CFDA], 0)), "")</f>
        <v/>
      </c>
      <c r="V84" s="13"/>
      <c r="X84" s="6"/>
      <c r="Y84" s="6"/>
      <c r="Z84" s="6"/>
      <c r="AA84" s="6"/>
      <c r="AB84" s="6"/>
    </row>
    <row r="85" spans="1:28" x14ac:dyDescent="0.25">
      <c r="A85" t="str">
        <f>IF(MemberOrgControl!$C88 = "", "", INDEX(MemberOrgsData[CFDA], MemberOrgControl!$C88))</f>
        <v/>
      </c>
      <c r="C85" s="6" t="str">
        <f>IFERROR(INDEX(AllFilteredCFDAs[All CFDAs], MATCH(0, INDEX(COUNTIF($C$3:C84, AllFilteredCFDAs[All CFDAs]),),0)), "")</f>
        <v/>
      </c>
      <c r="D85" s="6" t="str">
        <f t="array" ref="D85">IFERROR(INDEX(MemberOrgsData[FEDERALPROGRAMNAME], MATCH(1, (SelectMemberOrgs = MemberOrgsData[Auditee Name])*(Table11[[#This Row],[Unique CFDA]] = MemberOrgsData[CFDA]), 0)), "")</f>
        <v/>
      </c>
      <c r="E85" s="18" t="str">
        <f t="array" ref="E85">IFERROR(IF(Table11[[#This Row],[Unique CFDA]]&lt;&gt;"", SUMIFS(MemberOrgsData[AMOUNT], MemberOrgsData[Auditee Name], SelectMemberOrgs, MemberOrgsData[CFDA], Table11[[#This Row],[Unique CFDA]], MemberOrgsData[AUDITYEAR], SelectFiscalYear), ""), "")</f>
        <v/>
      </c>
      <c r="F85" s="19" t="str">
        <f t="array" ref="F85">IFERROR(INDEX(BudgetAppropData[President % Change], MATCH(1, (Table11[[#This Row],[Unique CFDA]] = BudgetAppropData[CFDA])*(SelectBudgetYear = BudgetAppropData[Fiscal Year]), 0)), "")</f>
        <v/>
      </c>
      <c r="G85" s="18" t="str">
        <f>IF(Table11[[#This Row],[Unique CFDA]] = "", "", IFERROR(Table11[[#This Row],[FY 2018 Total]]*Table11[[#This Row],[President % Change]], ""))</f>
        <v/>
      </c>
      <c r="H85" s="19" t="str">
        <f t="array" ref="H85">IFERROR(INDEX(BudgetAppropData[House % Change], MATCH(1, (Table11[[#This Row],[Unique CFDA]] = BudgetAppropData[CFDA])*(SelectBudgetYear = BudgetAppropData[Fiscal Year]),0)), "")</f>
        <v/>
      </c>
      <c r="I85" s="18" t="str">
        <f>IF(Table11[[#This Row],[Unique CFDA]] = "", "", IFERROR(Table11[[#This Row],[FY 2018 Total]]*Table11[[#This Row],[House % Change]], ""))</f>
        <v/>
      </c>
      <c r="J85" s="6"/>
      <c r="K85" s="18" t="str">
        <f>IF(Table11[[#This Row],[Unique CFDA]] = "", "", IFERROR(Table11[[#This Row],[FY 2018 Total]]*Table11[[#This Row],[Senate Budget]], ""))</f>
        <v/>
      </c>
      <c r="L85" s="6" t="str">
        <f>IF(Table11[[#This Row],[Unique CFDA]] = "", "", IF(ISNUMBER(Table11[[#This Row],[President $ Change]]), RANK(Table11[[#This Row],[President $ Change]], Table11[President $ Change])+COUNTIF($G85:G85, G85)-1,0))</f>
        <v/>
      </c>
      <c r="N85">
        <v>82</v>
      </c>
      <c r="O85" t="str">
        <f>IFERROR(INDEX(Table11[Unique CFDA], MATCH(N85, Table11[Pres. Sort], 0)), "")</f>
        <v/>
      </c>
      <c r="P85" s="1" t="str">
        <f>IFERROR(INDEX(Table11[Grant Name], MATCH(MemberOrgFinalSort[[#This Row],[CFDA]], Table11[Unique CFDA], 0)), "")</f>
        <v/>
      </c>
      <c r="Q85" s="13" t="str">
        <f>IFERROR(INDEX(Table11[FY 2018 Total], MATCH(MemberOrgFinalSort[[#This Row],[CFDA]], Table11[Unique CFDA], 0)), "")</f>
        <v/>
      </c>
      <c r="R85" s="14" t="str">
        <f>IFERROR(INDEX(Table11[President % Change], MATCH(MemberOrgFinalSort[[#This Row],[CFDA]], Table11[Unique CFDA], 0)), "")</f>
        <v/>
      </c>
      <c r="S85" s="13" t="str">
        <f>IFERROR(INDEX(Table11[President $ Change], MATCH(MemberOrgFinalSort[[#This Row],[CFDA]], Table11[Unique CFDA], 0)), "")</f>
        <v/>
      </c>
      <c r="T85" s="25" t="str">
        <f>IFERROR(INDEX(Table11[House % Change], MATCH(MemberOrgFinalSort[[#This Row],[CFDA]], Table11[Unique CFDA], 0)), "")</f>
        <v/>
      </c>
      <c r="U85" s="25" t="str">
        <f>IFERROR(INDEX(Table11[House $ Change], MATCH(MemberOrgFinalSort[[#This Row],[CFDA]], Table11[Unique CFDA], 0)), "")</f>
        <v/>
      </c>
      <c r="V85" s="13"/>
      <c r="X85" s="6"/>
      <c r="Y85" s="6"/>
      <c r="Z85" s="6"/>
      <c r="AA85" s="6"/>
      <c r="AB85" s="6"/>
    </row>
    <row r="86" spans="1:28" x14ac:dyDescent="0.25">
      <c r="A86" t="str">
        <f>IF(MemberOrgControl!$C89 = "", "", INDEX(MemberOrgsData[CFDA], MemberOrgControl!$C89))</f>
        <v/>
      </c>
      <c r="C86" s="6" t="str">
        <f>IFERROR(INDEX(AllFilteredCFDAs[All CFDAs], MATCH(0, INDEX(COUNTIF($C$3:C85, AllFilteredCFDAs[All CFDAs]),),0)), "")</f>
        <v/>
      </c>
      <c r="D86" s="6" t="str">
        <f t="array" ref="D86">IFERROR(INDEX(MemberOrgsData[FEDERALPROGRAMNAME], MATCH(1, (SelectMemberOrgs = MemberOrgsData[Auditee Name])*(Table11[[#This Row],[Unique CFDA]] = MemberOrgsData[CFDA]), 0)), "")</f>
        <v/>
      </c>
      <c r="E86" s="18" t="str">
        <f t="array" ref="E86">IFERROR(IF(Table11[[#This Row],[Unique CFDA]]&lt;&gt;"", SUMIFS(MemberOrgsData[AMOUNT], MemberOrgsData[Auditee Name], SelectMemberOrgs, MemberOrgsData[CFDA], Table11[[#This Row],[Unique CFDA]], MemberOrgsData[AUDITYEAR], SelectFiscalYear), ""), "")</f>
        <v/>
      </c>
      <c r="F86" s="19" t="str">
        <f t="array" ref="F86">IFERROR(INDEX(BudgetAppropData[President % Change], MATCH(1, (Table11[[#This Row],[Unique CFDA]] = BudgetAppropData[CFDA])*(SelectBudgetYear = BudgetAppropData[Fiscal Year]), 0)), "")</f>
        <v/>
      </c>
      <c r="G86" s="18" t="str">
        <f>IF(Table11[[#This Row],[Unique CFDA]] = "", "", IFERROR(Table11[[#This Row],[FY 2018 Total]]*Table11[[#This Row],[President % Change]], ""))</f>
        <v/>
      </c>
      <c r="H86" s="19" t="str">
        <f t="array" ref="H86">IFERROR(INDEX(BudgetAppropData[House % Change], MATCH(1, (Table11[[#This Row],[Unique CFDA]] = BudgetAppropData[CFDA])*(SelectBudgetYear = BudgetAppropData[Fiscal Year]),0)), "")</f>
        <v/>
      </c>
      <c r="I86" s="18" t="str">
        <f>IF(Table11[[#This Row],[Unique CFDA]] = "", "", IFERROR(Table11[[#This Row],[FY 2018 Total]]*Table11[[#This Row],[House % Change]], ""))</f>
        <v/>
      </c>
      <c r="J86" s="6"/>
      <c r="K86" s="18" t="str">
        <f>IF(Table11[[#This Row],[Unique CFDA]] = "", "", IFERROR(Table11[[#This Row],[FY 2018 Total]]*Table11[[#This Row],[Senate Budget]], ""))</f>
        <v/>
      </c>
      <c r="L86" s="6" t="str">
        <f>IF(Table11[[#This Row],[Unique CFDA]] = "", "", IF(ISNUMBER(Table11[[#This Row],[President $ Change]]), RANK(Table11[[#This Row],[President $ Change]], Table11[President $ Change])+COUNTIF($G86:G86, G86)-1,0))</f>
        <v/>
      </c>
      <c r="N86">
        <v>83</v>
      </c>
      <c r="O86" t="str">
        <f>IFERROR(INDEX(Table11[Unique CFDA], MATCH(N86, Table11[Pres. Sort], 0)), "")</f>
        <v/>
      </c>
      <c r="P86" s="1" t="str">
        <f>IFERROR(INDEX(Table11[Grant Name], MATCH(MemberOrgFinalSort[[#This Row],[CFDA]], Table11[Unique CFDA], 0)), "")</f>
        <v/>
      </c>
      <c r="Q86" s="13" t="str">
        <f>IFERROR(INDEX(Table11[FY 2018 Total], MATCH(MemberOrgFinalSort[[#This Row],[CFDA]], Table11[Unique CFDA], 0)), "")</f>
        <v/>
      </c>
      <c r="R86" s="14" t="str">
        <f>IFERROR(INDEX(Table11[President % Change], MATCH(MemberOrgFinalSort[[#This Row],[CFDA]], Table11[Unique CFDA], 0)), "")</f>
        <v/>
      </c>
      <c r="S86" s="13" t="str">
        <f>IFERROR(INDEX(Table11[President $ Change], MATCH(MemberOrgFinalSort[[#This Row],[CFDA]], Table11[Unique CFDA], 0)), "")</f>
        <v/>
      </c>
      <c r="T86" s="25" t="str">
        <f>IFERROR(INDEX(Table11[House % Change], MATCH(MemberOrgFinalSort[[#This Row],[CFDA]], Table11[Unique CFDA], 0)), "")</f>
        <v/>
      </c>
      <c r="U86" s="25" t="str">
        <f>IFERROR(INDEX(Table11[House $ Change], MATCH(MemberOrgFinalSort[[#This Row],[CFDA]], Table11[Unique CFDA], 0)), "")</f>
        <v/>
      </c>
      <c r="V86" s="13"/>
      <c r="X86" s="6"/>
      <c r="Y86" s="6"/>
      <c r="Z86" s="6"/>
      <c r="AA86" s="6"/>
      <c r="AB86" s="6"/>
    </row>
    <row r="87" spans="1:28" x14ac:dyDescent="0.25">
      <c r="A87" t="str">
        <f>IF(MemberOrgControl!$C90 = "", "", INDEX(MemberOrgsData[CFDA], MemberOrgControl!$C90))</f>
        <v/>
      </c>
      <c r="C87" s="6" t="str">
        <f>IFERROR(INDEX(AllFilteredCFDAs[All CFDAs], MATCH(0, INDEX(COUNTIF($C$3:C86, AllFilteredCFDAs[All CFDAs]),),0)), "")</f>
        <v/>
      </c>
      <c r="D87" s="6" t="str">
        <f t="array" ref="D87">IFERROR(INDEX(MemberOrgsData[FEDERALPROGRAMNAME], MATCH(1, (SelectMemberOrgs = MemberOrgsData[Auditee Name])*(Table11[[#This Row],[Unique CFDA]] = MemberOrgsData[CFDA]), 0)), "")</f>
        <v/>
      </c>
      <c r="E87" s="18" t="str">
        <f t="array" ref="E87">IFERROR(IF(Table11[[#This Row],[Unique CFDA]]&lt;&gt;"", SUMIFS(MemberOrgsData[AMOUNT], MemberOrgsData[Auditee Name], SelectMemberOrgs, MemberOrgsData[CFDA], Table11[[#This Row],[Unique CFDA]], MemberOrgsData[AUDITYEAR], SelectFiscalYear), ""), "")</f>
        <v/>
      </c>
      <c r="F87" s="19" t="str">
        <f t="array" ref="F87">IFERROR(INDEX(BudgetAppropData[President % Change], MATCH(1, (Table11[[#This Row],[Unique CFDA]] = BudgetAppropData[CFDA])*(SelectBudgetYear = BudgetAppropData[Fiscal Year]), 0)), "")</f>
        <v/>
      </c>
      <c r="G87" s="18" t="str">
        <f>IF(Table11[[#This Row],[Unique CFDA]] = "", "", IFERROR(Table11[[#This Row],[FY 2018 Total]]*Table11[[#This Row],[President % Change]], ""))</f>
        <v/>
      </c>
      <c r="H87" s="19" t="str">
        <f t="array" ref="H87">IFERROR(INDEX(BudgetAppropData[House % Change], MATCH(1, (Table11[[#This Row],[Unique CFDA]] = BudgetAppropData[CFDA])*(SelectBudgetYear = BudgetAppropData[Fiscal Year]),0)), "")</f>
        <v/>
      </c>
      <c r="I87" s="18" t="str">
        <f>IF(Table11[[#This Row],[Unique CFDA]] = "", "", IFERROR(Table11[[#This Row],[FY 2018 Total]]*Table11[[#This Row],[House % Change]], ""))</f>
        <v/>
      </c>
      <c r="J87" s="6"/>
      <c r="K87" s="18" t="str">
        <f>IF(Table11[[#This Row],[Unique CFDA]] = "", "", IFERROR(Table11[[#This Row],[FY 2018 Total]]*Table11[[#This Row],[Senate Budget]], ""))</f>
        <v/>
      </c>
      <c r="L87" s="6" t="str">
        <f>IF(Table11[[#This Row],[Unique CFDA]] = "", "", IF(ISNUMBER(Table11[[#This Row],[President $ Change]]), RANK(Table11[[#This Row],[President $ Change]], Table11[President $ Change])+COUNTIF($G87:G87, G87)-1,0))</f>
        <v/>
      </c>
      <c r="N87">
        <v>84</v>
      </c>
      <c r="O87" t="str">
        <f>IFERROR(INDEX(Table11[Unique CFDA], MATCH(N87, Table11[Pres. Sort], 0)), "")</f>
        <v/>
      </c>
      <c r="P87" s="1" t="str">
        <f>IFERROR(INDEX(Table11[Grant Name], MATCH(MemberOrgFinalSort[[#This Row],[CFDA]], Table11[Unique CFDA], 0)), "")</f>
        <v/>
      </c>
      <c r="Q87" s="13" t="str">
        <f>IFERROR(INDEX(Table11[FY 2018 Total], MATCH(MemberOrgFinalSort[[#This Row],[CFDA]], Table11[Unique CFDA], 0)), "")</f>
        <v/>
      </c>
      <c r="R87" s="14" t="str">
        <f>IFERROR(INDEX(Table11[President % Change], MATCH(MemberOrgFinalSort[[#This Row],[CFDA]], Table11[Unique CFDA], 0)), "")</f>
        <v/>
      </c>
      <c r="S87" s="13" t="str">
        <f>IFERROR(INDEX(Table11[President $ Change], MATCH(MemberOrgFinalSort[[#This Row],[CFDA]], Table11[Unique CFDA], 0)), "")</f>
        <v/>
      </c>
      <c r="T87" s="25" t="str">
        <f>IFERROR(INDEX(Table11[House % Change], MATCH(MemberOrgFinalSort[[#This Row],[CFDA]], Table11[Unique CFDA], 0)), "")</f>
        <v/>
      </c>
      <c r="U87" s="25" t="str">
        <f>IFERROR(INDEX(Table11[House $ Change], MATCH(MemberOrgFinalSort[[#This Row],[CFDA]], Table11[Unique CFDA], 0)), "")</f>
        <v/>
      </c>
      <c r="V87" s="13"/>
      <c r="X87" s="6"/>
      <c r="Y87" s="6"/>
      <c r="Z87" s="6"/>
      <c r="AA87" s="6"/>
      <c r="AB87" s="6"/>
    </row>
    <row r="88" spans="1:28" x14ac:dyDescent="0.25">
      <c r="A88" t="str">
        <f>IF(MemberOrgControl!$C91 = "", "", INDEX(MemberOrgsData[CFDA], MemberOrgControl!$C91))</f>
        <v/>
      </c>
      <c r="C88" s="6" t="str">
        <f>IFERROR(INDEX(AllFilteredCFDAs[All CFDAs], MATCH(0, INDEX(COUNTIF($C$3:C87, AllFilteredCFDAs[All CFDAs]),),0)), "")</f>
        <v/>
      </c>
      <c r="D88" s="6" t="str">
        <f t="array" ref="D88">IFERROR(INDEX(MemberOrgsData[FEDERALPROGRAMNAME], MATCH(1, (SelectMemberOrgs = MemberOrgsData[Auditee Name])*(Table11[[#This Row],[Unique CFDA]] = MemberOrgsData[CFDA]), 0)), "")</f>
        <v/>
      </c>
      <c r="E88" s="18" t="str">
        <f t="array" ref="E88">IFERROR(IF(Table11[[#This Row],[Unique CFDA]]&lt;&gt;"", SUMIFS(MemberOrgsData[AMOUNT], MemberOrgsData[Auditee Name], SelectMemberOrgs, MemberOrgsData[CFDA], Table11[[#This Row],[Unique CFDA]], MemberOrgsData[AUDITYEAR], SelectFiscalYear), ""), "")</f>
        <v/>
      </c>
      <c r="F88" s="19" t="str">
        <f t="array" ref="F88">IFERROR(INDEX(BudgetAppropData[President % Change], MATCH(1, (Table11[[#This Row],[Unique CFDA]] = BudgetAppropData[CFDA])*(SelectBudgetYear = BudgetAppropData[Fiscal Year]), 0)), "")</f>
        <v/>
      </c>
      <c r="G88" s="18" t="str">
        <f>IF(Table11[[#This Row],[Unique CFDA]] = "", "", IFERROR(Table11[[#This Row],[FY 2018 Total]]*Table11[[#This Row],[President % Change]], ""))</f>
        <v/>
      </c>
      <c r="H88" s="19" t="str">
        <f t="array" ref="H88">IFERROR(INDEX(BudgetAppropData[House % Change], MATCH(1, (Table11[[#This Row],[Unique CFDA]] = BudgetAppropData[CFDA])*(SelectBudgetYear = BudgetAppropData[Fiscal Year]),0)), "")</f>
        <v/>
      </c>
      <c r="I88" s="18" t="str">
        <f>IF(Table11[[#This Row],[Unique CFDA]] = "", "", IFERROR(Table11[[#This Row],[FY 2018 Total]]*Table11[[#This Row],[House % Change]], ""))</f>
        <v/>
      </c>
      <c r="J88" s="6"/>
      <c r="K88" s="18" t="str">
        <f>IF(Table11[[#This Row],[Unique CFDA]] = "", "", IFERROR(Table11[[#This Row],[FY 2018 Total]]*Table11[[#This Row],[Senate Budget]], ""))</f>
        <v/>
      </c>
      <c r="L88" s="6" t="str">
        <f>IF(Table11[[#This Row],[Unique CFDA]] = "", "", IF(ISNUMBER(Table11[[#This Row],[President $ Change]]), RANK(Table11[[#This Row],[President $ Change]], Table11[President $ Change])+COUNTIF($G88:G88, G88)-1,0))</f>
        <v/>
      </c>
      <c r="N88">
        <v>85</v>
      </c>
      <c r="O88" t="str">
        <f>IFERROR(INDEX(Table11[Unique CFDA], MATCH(N88, Table11[Pres. Sort], 0)), "")</f>
        <v/>
      </c>
      <c r="P88" s="1" t="str">
        <f>IFERROR(INDEX(Table11[Grant Name], MATCH(MemberOrgFinalSort[[#This Row],[CFDA]], Table11[Unique CFDA], 0)), "")</f>
        <v/>
      </c>
      <c r="Q88" s="13" t="str">
        <f>IFERROR(INDEX(Table11[FY 2018 Total], MATCH(MemberOrgFinalSort[[#This Row],[CFDA]], Table11[Unique CFDA], 0)), "")</f>
        <v/>
      </c>
      <c r="R88" s="14" t="str">
        <f>IFERROR(INDEX(Table11[President % Change], MATCH(MemberOrgFinalSort[[#This Row],[CFDA]], Table11[Unique CFDA], 0)), "")</f>
        <v/>
      </c>
      <c r="S88" s="13" t="str">
        <f>IFERROR(INDEX(Table11[President $ Change], MATCH(MemberOrgFinalSort[[#This Row],[CFDA]], Table11[Unique CFDA], 0)), "")</f>
        <v/>
      </c>
      <c r="T88" s="25" t="str">
        <f>IFERROR(INDEX(Table11[House % Change], MATCH(MemberOrgFinalSort[[#This Row],[CFDA]], Table11[Unique CFDA], 0)), "")</f>
        <v/>
      </c>
      <c r="U88" s="25" t="str">
        <f>IFERROR(INDEX(Table11[House $ Change], MATCH(MemberOrgFinalSort[[#This Row],[CFDA]], Table11[Unique CFDA], 0)), "")</f>
        <v/>
      </c>
      <c r="V88" s="13"/>
      <c r="X88" s="6"/>
      <c r="Y88" s="6"/>
      <c r="Z88" s="6"/>
      <c r="AA88" s="6"/>
      <c r="AB88" s="6"/>
    </row>
    <row r="89" spans="1:28" x14ac:dyDescent="0.25">
      <c r="A89" t="str">
        <f>IF(MemberOrgControl!$C92 = "", "", INDEX(MemberOrgsData[CFDA], MemberOrgControl!$C92))</f>
        <v/>
      </c>
      <c r="C89" s="6" t="str">
        <f>IFERROR(INDEX(AllFilteredCFDAs[All CFDAs], MATCH(0, INDEX(COUNTIF($C$3:C88, AllFilteredCFDAs[All CFDAs]),),0)), "")</f>
        <v/>
      </c>
      <c r="D89" s="6" t="str">
        <f t="array" ref="D89">IFERROR(INDEX(MemberOrgsData[FEDERALPROGRAMNAME], MATCH(1, (SelectMemberOrgs = MemberOrgsData[Auditee Name])*(Table11[[#This Row],[Unique CFDA]] = MemberOrgsData[CFDA]), 0)), "")</f>
        <v/>
      </c>
      <c r="E89" s="18" t="str">
        <f t="array" ref="E89">IFERROR(IF(Table11[[#This Row],[Unique CFDA]]&lt;&gt;"", SUMIFS(MemberOrgsData[AMOUNT], MemberOrgsData[Auditee Name], SelectMemberOrgs, MemberOrgsData[CFDA], Table11[[#This Row],[Unique CFDA]], MemberOrgsData[AUDITYEAR], SelectFiscalYear), ""), "")</f>
        <v/>
      </c>
      <c r="F89" s="19" t="str">
        <f t="array" ref="F89">IFERROR(INDEX(BudgetAppropData[President % Change], MATCH(1, (Table11[[#This Row],[Unique CFDA]] = BudgetAppropData[CFDA])*(SelectBudgetYear = BudgetAppropData[Fiscal Year]), 0)), "")</f>
        <v/>
      </c>
      <c r="G89" s="18" t="str">
        <f>IF(Table11[[#This Row],[Unique CFDA]] = "", "", IFERROR(Table11[[#This Row],[FY 2018 Total]]*Table11[[#This Row],[President % Change]], ""))</f>
        <v/>
      </c>
      <c r="H89" s="19" t="str">
        <f t="array" ref="H89">IFERROR(INDEX(BudgetAppropData[House % Change], MATCH(1, (Table11[[#This Row],[Unique CFDA]] = BudgetAppropData[CFDA])*(SelectBudgetYear = BudgetAppropData[Fiscal Year]),0)), "")</f>
        <v/>
      </c>
      <c r="I89" s="18" t="str">
        <f>IF(Table11[[#This Row],[Unique CFDA]] = "", "", IFERROR(Table11[[#This Row],[FY 2018 Total]]*Table11[[#This Row],[House % Change]], ""))</f>
        <v/>
      </c>
      <c r="J89" s="6"/>
      <c r="K89" s="18" t="str">
        <f>IF(Table11[[#This Row],[Unique CFDA]] = "", "", IFERROR(Table11[[#This Row],[FY 2018 Total]]*Table11[[#This Row],[Senate Budget]], ""))</f>
        <v/>
      </c>
      <c r="L89" s="6" t="str">
        <f>IF(Table11[[#This Row],[Unique CFDA]] = "", "", IF(ISNUMBER(Table11[[#This Row],[President $ Change]]), RANK(Table11[[#This Row],[President $ Change]], Table11[President $ Change])+COUNTIF($G89:G89, G89)-1,0))</f>
        <v/>
      </c>
      <c r="N89">
        <v>86</v>
      </c>
      <c r="O89" t="str">
        <f>IFERROR(INDEX(Table11[Unique CFDA], MATCH(N89, Table11[Pres. Sort], 0)), "")</f>
        <v/>
      </c>
      <c r="P89" s="1" t="str">
        <f>IFERROR(INDEX(Table11[Grant Name], MATCH(MemberOrgFinalSort[[#This Row],[CFDA]], Table11[Unique CFDA], 0)), "")</f>
        <v/>
      </c>
      <c r="Q89" s="13" t="str">
        <f>IFERROR(INDEX(Table11[FY 2018 Total], MATCH(MemberOrgFinalSort[[#This Row],[CFDA]], Table11[Unique CFDA], 0)), "")</f>
        <v/>
      </c>
      <c r="R89" s="14" t="str">
        <f>IFERROR(INDEX(Table11[President % Change], MATCH(MemberOrgFinalSort[[#This Row],[CFDA]], Table11[Unique CFDA], 0)), "")</f>
        <v/>
      </c>
      <c r="S89" s="13" t="str">
        <f>IFERROR(INDEX(Table11[President $ Change], MATCH(MemberOrgFinalSort[[#This Row],[CFDA]], Table11[Unique CFDA], 0)), "")</f>
        <v/>
      </c>
      <c r="T89" s="25" t="str">
        <f>IFERROR(INDEX(Table11[House % Change], MATCH(MemberOrgFinalSort[[#This Row],[CFDA]], Table11[Unique CFDA], 0)), "")</f>
        <v/>
      </c>
      <c r="U89" s="25" t="str">
        <f>IFERROR(INDEX(Table11[House $ Change], MATCH(MemberOrgFinalSort[[#This Row],[CFDA]], Table11[Unique CFDA], 0)), "")</f>
        <v/>
      </c>
      <c r="V89" s="13"/>
      <c r="X89" s="6"/>
      <c r="Y89" s="6"/>
      <c r="Z89" s="6"/>
      <c r="AA89" s="6"/>
      <c r="AB89" s="6"/>
    </row>
    <row r="90" spans="1:28" x14ac:dyDescent="0.25">
      <c r="A90" t="str">
        <f>IF(MemberOrgControl!$C93 = "", "", INDEX(MemberOrgsData[CFDA], MemberOrgControl!$C93))</f>
        <v/>
      </c>
      <c r="C90" s="6" t="str">
        <f>IFERROR(INDEX(AllFilteredCFDAs[All CFDAs], MATCH(0, INDEX(COUNTIF($C$3:C89, AllFilteredCFDAs[All CFDAs]),),0)), "")</f>
        <v/>
      </c>
      <c r="D90" s="6" t="str">
        <f t="array" ref="D90">IFERROR(INDEX(MemberOrgsData[FEDERALPROGRAMNAME], MATCH(1, (SelectMemberOrgs = MemberOrgsData[Auditee Name])*(Table11[[#This Row],[Unique CFDA]] = MemberOrgsData[CFDA]), 0)), "")</f>
        <v/>
      </c>
      <c r="E90" s="18" t="str">
        <f t="array" ref="E90">IFERROR(IF(Table11[[#This Row],[Unique CFDA]]&lt;&gt;"", SUMIFS(MemberOrgsData[AMOUNT], MemberOrgsData[Auditee Name], SelectMemberOrgs, MemberOrgsData[CFDA], Table11[[#This Row],[Unique CFDA]], MemberOrgsData[AUDITYEAR], SelectFiscalYear), ""), "")</f>
        <v/>
      </c>
      <c r="F90" s="19" t="str">
        <f t="array" ref="F90">IFERROR(INDEX(BudgetAppropData[President % Change], MATCH(1, (Table11[[#This Row],[Unique CFDA]] = BudgetAppropData[CFDA])*(SelectBudgetYear = BudgetAppropData[Fiscal Year]), 0)), "")</f>
        <v/>
      </c>
      <c r="G90" s="18" t="str">
        <f>IF(Table11[[#This Row],[Unique CFDA]] = "", "", IFERROR(Table11[[#This Row],[FY 2018 Total]]*Table11[[#This Row],[President % Change]], ""))</f>
        <v/>
      </c>
      <c r="H90" s="19" t="str">
        <f t="array" ref="H90">IFERROR(INDEX(BudgetAppropData[House % Change], MATCH(1, (Table11[[#This Row],[Unique CFDA]] = BudgetAppropData[CFDA])*(SelectBudgetYear = BudgetAppropData[Fiscal Year]),0)), "")</f>
        <v/>
      </c>
      <c r="I90" s="18" t="str">
        <f>IF(Table11[[#This Row],[Unique CFDA]] = "", "", IFERROR(Table11[[#This Row],[FY 2018 Total]]*Table11[[#This Row],[House % Change]], ""))</f>
        <v/>
      </c>
      <c r="J90" s="6"/>
      <c r="K90" s="18" t="str">
        <f>IF(Table11[[#This Row],[Unique CFDA]] = "", "", IFERROR(Table11[[#This Row],[FY 2018 Total]]*Table11[[#This Row],[Senate Budget]], ""))</f>
        <v/>
      </c>
      <c r="L90" s="6" t="str">
        <f>IF(Table11[[#This Row],[Unique CFDA]] = "", "", IF(ISNUMBER(Table11[[#This Row],[President $ Change]]), RANK(Table11[[#This Row],[President $ Change]], Table11[President $ Change])+COUNTIF($G90:G90, G90)-1,0))</f>
        <v/>
      </c>
      <c r="N90">
        <v>87</v>
      </c>
      <c r="O90" t="str">
        <f>IFERROR(INDEX(Table11[Unique CFDA], MATCH(N90, Table11[Pres. Sort], 0)), "")</f>
        <v/>
      </c>
      <c r="P90" s="1" t="str">
        <f>IFERROR(INDEX(Table11[Grant Name], MATCH(MemberOrgFinalSort[[#This Row],[CFDA]], Table11[Unique CFDA], 0)), "")</f>
        <v/>
      </c>
      <c r="Q90" s="13" t="str">
        <f>IFERROR(INDEX(Table11[FY 2018 Total], MATCH(MemberOrgFinalSort[[#This Row],[CFDA]], Table11[Unique CFDA], 0)), "")</f>
        <v/>
      </c>
      <c r="R90" s="14" t="str">
        <f>IFERROR(INDEX(Table11[President % Change], MATCH(MemberOrgFinalSort[[#This Row],[CFDA]], Table11[Unique CFDA], 0)), "")</f>
        <v/>
      </c>
      <c r="S90" s="13" t="str">
        <f>IFERROR(INDEX(Table11[President $ Change], MATCH(MemberOrgFinalSort[[#This Row],[CFDA]], Table11[Unique CFDA], 0)), "")</f>
        <v/>
      </c>
      <c r="T90" s="25" t="str">
        <f>IFERROR(INDEX(Table11[House % Change], MATCH(MemberOrgFinalSort[[#This Row],[CFDA]], Table11[Unique CFDA], 0)), "")</f>
        <v/>
      </c>
      <c r="U90" s="25" t="str">
        <f>IFERROR(INDEX(Table11[House $ Change], MATCH(MemberOrgFinalSort[[#This Row],[CFDA]], Table11[Unique CFDA], 0)), "")</f>
        <v/>
      </c>
      <c r="V90" s="13"/>
      <c r="X90" s="6"/>
      <c r="Y90" s="6"/>
      <c r="Z90" s="6"/>
      <c r="AA90" s="6"/>
      <c r="AB90" s="6"/>
    </row>
    <row r="91" spans="1:28" x14ac:dyDescent="0.25">
      <c r="A91" t="str">
        <f>IF(MemberOrgControl!$C94 = "", "", INDEX(MemberOrgsData[CFDA], MemberOrgControl!$C94))</f>
        <v/>
      </c>
      <c r="C91" s="6" t="str">
        <f>IFERROR(INDEX(AllFilteredCFDAs[All CFDAs], MATCH(0, INDEX(COUNTIF($C$3:C90, AllFilteredCFDAs[All CFDAs]),),0)), "")</f>
        <v/>
      </c>
      <c r="D91" s="6" t="str">
        <f t="array" ref="D91">IFERROR(INDEX(MemberOrgsData[FEDERALPROGRAMNAME], MATCH(1, (SelectMemberOrgs = MemberOrgsData[Auditee Name])*(Table11[[#This Row],[Unique CFDA]] = MemberOrgsData[CFDA]), 0)), "")</f>
        <v/>
      </c>
      <c r="E91" s="18" t="str">
        <f t="array" ref="E91">IFERROR(IF(Table11[[#This Row],[Unique CFDA]]&lt;&gt;"", SUMIFS(MemberOrgsData[AMOUNT], MemberOrgsData[Auditee Name], SelectMemberOrgs, MemberOrgsData[CFDA], Table11[[#This Row],[Unique CFDA]], MemberOrgsData[AUDITYEAR], SelectFiscalYear), ""), "")</f>
        <v/>
      </c>
      <c r="F91" s="19" t="str">
        <f t="array" ref="F91">IFERROR(INDEX(BudgetAppropData[President % Change], MATCH(1, (Table11[[#This Row],[Unique CFDA]] = BudgetAppropData[CFDA])*(SelectBudgetYear = BudgetAppropData[Fiscal Year]), 0)), "")</f>
        <v/>
      </c>
      <c r="G91" s="18" t="str">
        <f>IF(Table11[[#This Row],[Unique CFDA]] = "", "", IFERROR(Table11[[#This Row],[FY 2018 Total]]*Table11[[#This Row],[President % Change]], ""))</f>
        <v/>
      </c>
      <c r="H91" s="19" t="str">
        <f t="array" ref="H91">IFERROR(INDEX(BudgetAppropData[House % Change], MATCH(1, (Table11[[#This Row],[Unique CFDA]] = BudgetAppropData[CFDA])*(SelectBudgetYear = BudgetAppropData[Fiscal Year]),0)), "")</f>
        <v/>
      </c>
      <c r="I91" s="18" t="str">
        <f>IF(Table11[[#This Row],[Unique CFDA]] = "", "", IFERROR(Table11[[#This Row],[FY 2018 Total]]*Table11[[#This Row],[House % Change]], ""))</f>
        <v/>
      </c>
      <c r="J91" s="6"/>
      <c r="K91" s="18" t="str">
        <f>IF(Table11[[#This Row],[Unique CFDA]] = "", "", IFERROR(Table11[[#This Row],[FY 2018 Total]]*Table11[[#This Row],[Senate Budget]], ""))</f>
        <v/>
      </c>
      <c r="L91" s="6" t="str">
        <f>IF(Table11[[#This Row],[Unique CFDA]] = "", "", IF(ISNUMBER(Table11[[#This Row],[President $ Change]]), RANK(Table11[[#This Row],[President $ Change]], Table11[President $ Change])+COUNTIF($G91:G91, G91)-1,0))</f>
        <v/>
      </c>
      <c r="N91">
        <v>88</v>
      </c>
      <c r="O91" t="str">
        <f>IFERROR(INDEX(Table11[Unique CFDA], MATCH(N91, Table11[Pres. Sort], 0)), "")</f>
        <v/>
      </c>
      <c r="P91" s="1" t="str">
        <f>IFERROR(INDEX(Table11[Grant Name], MATCH(MemberOrgFinalSort[[#This Row],[CFDA]], Table11[Unique CFDA], 0)), "")</f>
        <v/>
      </c>
      <c r="Q91" s="13" t="str">
        <f>IFERROR(INDEX(Table11[FY 2018 Total], MATCH(MemberOrgFinalSort[[#This Row],[CFDA]], Table11[Unique CFDA], 0)), "")</f>
        <v/>
      </c>
      <c r="R91" s="14" t="str">
        <f>IFERROR(INDEX(Table11[President % Change], MATCH(MemberOrgFinalSort[[#This Row],[CFDA]], Table11[Unique CFDA], 0)), "")</f>
        <v/>
      </c>
      <c r="S91" s="13" t="str">
        <f>IFERROR(INDEX(Table11[President $ Change], MATCH(MemberOrgFinalSort[[#This Row],[CFDA]], Table11[Unique CFDA], 0)), "")</f>
        <v/>
      </c>
      <c r="T91" s="25" t="str">
        <f>IFERROR(INDEX(Table11[House % Change], MATCH(MemberOrgFinalSort[[#This Row],[CFDA]], Table11[Unique CFDA], 0)), "")</f>
        <v/>
      </c>
      <c r="U91" s="25" t="str">
        <f>IFERROR(INDEX(Table11[House $ Change], MATCH(MemberOrgFinalSort[[#This Row],[CFDA]], Table11[Unique CFDA], 0)), "")</f>
        <v/>
      </c>
      <c r="V91" s="13"/>
      <c r="X91" s="6"/>
      <c r="Y91" s="6"/>
      <c r="Z91" s="6"/>
      <c r="AA91" s="6"/>
      <c r="AB91" s="6"/>
    </row>
    <row r="92" spans="1:28" x14ac:dyDescent="0.25">
      <c r="A92" t="str">
        <f>IF(MemberOrgControl!$C95 = "", "", INDEX(MemberOrgsData[CFDA], MemberOrgControl!$C95))</f>
        <v/>
      </c>
      <c r="C92" s="6" t="str">
        <f>IFERROR(INDEX(AllFilteredCFDAs[All CFDAs], MATCH(0, INDEX(COUNTIF($C$3:C91, AllFilteredCFDAs[All CFDAs]),),0)), "")</f>
        <v/>
      </c>
      <c r="D92" s="6" t="str">
        <f t="array" ref="D92">IFERROR(INDEX(MemberOrgsData[FEDERALPROGRAMNAME], MATCH(1, (SelectMemberOrgs = MemberOrgsData[Auditee Name])*(Table11[[#This Row],[Unique CFDA]] = MemberOrgsData[CFDA]), 0)), "")</f>
        <v/>
      </c>
      <c r="E92" s="18" t="str">
        <f t="array" ref="E92">IFERROR(IF(Table11[[#This Row],[Unique CFDA]]&lt;&gt;"", SUMIFS(MemberOrgsData[AMOUNT], MemberOrgsData[Auditee Name], SelectMemberOrgs, MemberOrgsData[CFDA], Table11[[#This Row],[Unique CFDA]], MemberOrgsData[AUDITYEAR], SelectFiscalYear), ""), "")</f>
        <v/>
      </c>
      <c r="F92" s="19" t="str">
        <f t="array" ref="F92">IFERROR(INDEX(BudgetAppropData[President % Change], MATCH(1, (Table11[[#This Row],[Unique CFDA]] = BudgetAppropData[CFDA])*(SelectBudgetYear = BudgetAppropData[Fiscal Year]), 0)), "")</f>
        <v/>
      </c>
      <c r="G92" s="18" t="str">
        <f>IF(Table11[[#This Row],[Unique CFDA]] = "", "", IFERROR(Table11[[#This Row],[FY 2018 Total]]*Table11[[#This Row],[President % Change]], ""))</f>
        <v/>
      </c>
      <c r="H92" s="19" t="str">
        <f t="array" ref="H92">IFERROR(INDEX(BudgetAppropData[House % Change], MATCH(1, (Table11[[#This Row],[Unique CFDA]] = BudgetAppropData[CFDA])*(SelectBudgetYear = BudgetAppropData[Fiscal Year]),0)), "")</f>
        <v/>
      </c>
      <c r="I92" s="18" t="str">
        <f>IF(Table11[[#This Row],[Unique CFDA]] = "", "", IFERROR(Table11[[#This Row],[FY 2018 Total]]*Table11[[#This Row],[House % Change]], ""))</f>
        <v/>
      </c>
      <c r="J92" s="6"/>
      <c r="K92" s="18" t="str">
        <f>IF(Table11[[#This Row],[Unique CFDA]] = "", "", IFERROR(Table11[[#This Row],[FY 2018 Total]]*Table11[[#This Row],[Senate Budget]], ""))</f>
        <v/>
      </c>
      <c r="L92" s="6" t="str">
        <f>IF(Table11[[#This Row],[Unique CFDA]] = "", "", IF(ISNUMBER(Table11[[#This Row],[President $ Change]]), RANK(Table11[[#This Row],[President $ Change]], Table11[President $ Change])+COUNTIF($G92:G92, G92)-1,0))</f>
        <v/>
      </c>
      <c r="N92">
        <v>89</v>
      </c>
      <c r="O92" t="str">
        <f>IFERROR(INDEX(Table11[Unique CFDA], MATCH(N92, Table11[Pres. Sort], 0)), "")</f>
        <v/>
      </c>
      <c r="P92" s="1" t="str">
        <f>IFERROR(INDEX(Table11[Grant Name], MATCH(MemberOrgFinalSort[[#This Row],[CFDA]], Table11[Unique CFDA], 0)), "")</f>
        <v/>
      </c>
      <c r="Q92" s="13" t="str">
        <f>IFERROR(INDEX(Table11[FY 2018 Total], MATCH(MemberOrgFinalSort[[#This Row],[CFDA]], Table11[Unique CFDA], 0)), "")</f>
        <v/>
      </c>
      <c r="R92" s="14" t="str">
        <f>IFERROR(INDEX(Table11[President % Change], MATCH(MemberOrgFinalSort[[#This Row],[CFDA]], Table11[Unique CFDA], 0)), "")</f>
        <v/>
      </c>
      <c r="S92" s="13" t="str">
        <f>IFERROR(INDEX(Table11[President $ Change], MATCH(MemberOrgFinalSort[[#This Row],[CFDA]], Table11[Unique CFDA], 0)), "")</f>
        <v/>
      </c>
      <c r="T92" s="25" t="str">
        <f>IFERROR(INDEX(Table11[House % Change], MATCH(MemberOrgFinalSort[[#This Row],[CFDA]], Table11[Unique CFDA], 0)), "")</f>
        <v/>
      </c>
      <c r="U92" s="25" t="str">
        <f>IFERROR(INDEX(Table11[House $ Change], MATCH(MemberOrgFinalSort[[#This Row],[CFDA]], Table11[Unique CFDA], 0)), "")</f>
        <v/>
      </c>
      <c r="V92" s="13"/>
      <c r="X92" s="6"/>
      <c r="Y92" s="6"/>
      <c r="Z92" s="6"/>
      <c r="AA92" s="6"/>
      <c r="AB92" s="6"/>
    </row>
    <row r="93" spans="1:28" x14ac:dyDescent="0.25">
      <c r="A93" t="str">
        <f>IF(MemberOrgControl!$C96 = "", "", INDEX(MemberOrgsData[CFDA], MemberOrgControl!$C96))</f>
        <v/>
      </c>
      <c r="C93" s="6" t="str">
        <f>IFERROR(INDEX(AllFilteredCFDAs[All CFDAs], MATCH(0, INDEX(COUNTIF($C$3:C92, AllFilteredCFDAs[All CFDAs]),),0)), "")</f>
        <v/>
      </c>
      <c r="D93" s="6" t="str">
        <f t="array" ref="D93">IFERROR(INDEX(MemberOrgsData[FEDERALPROGRAMNAME], MATCH(1, (SelectMemberOrgs = MemberOrgsData[Auditee Name])*(Table11[[#This Row],[Unique CFDA]] = MemberOrgsData[CFDA]), 0)), "")</f>
        <v/>
      </c>
      <c r="E93" s="18" t="str">
        <f t="array" ref="E93">IFERROR(IF(Table11[[#This Row],[Unique CFDA]]&lt;&gt;"", SUMIFS(MemberOrgsData[AMOUNT], MemberOrgsData[Auditee Name], SelectMemberOrgs, MemberOrgsData[CFDA], Table11[[#This Row],[Unique CFDA]], MemberOrgsData[AUDITYEAR], SelectFiscalYear), ""), "")</f>
        <v/>
      </c>
      <c r="F93" s="19" t="str">
        <f t="array" ref="F93">IFERROR(INDEX(BudgetAppropData[President % Change], MATCH(1, (Table11[[#This Row],[Unique CFDA]] = BudgetAppropData[CFDA])*(SelectBudgetYear = BudgetAppropData[Fiscal Year]), 0)), "")</f>
        <v/>
      </c>
      <c r="G93" s="18" t="str">
        <f>IF(Table11[[#This Row],[Unique CFDA]] = "", "", IFERROR(Table11[[#This Row],[FY 2018 Total]]*Table11[[#This Row],[President % Change]], ""))</f>
        <v/>
      </c>
      <c r="H93" s="19" t="str">
        <f t="array" ref="H93">IFERROR(INDEX(BudgetAppropData[House % Change], MATCH(1, (Table11[[#This Row],[Unique CFDA]] = BudgetAppropData[CFDA])*(SelectBudgetYear = BudgetAppropData[Fiscal Year]),0)), "")</f>
        <v/>
      </c>
      <c r="I93" s="18" t="str">
        <f>IF(Table11[[#This Row],[Unique CFDA]] = "", "", IFERROR(Table11[[#This Row],[FY 2018 Total]]*Table11[[#This Row],[House % Change]], ""))</f>
        <v/>
      </c>
      <c r="J93" s="6"/>
      <c r="K93" s="18" t="str">
        <f>IF(Table11[[#This Row],[Unique CFDA]] = "", "", IFERROR(Table11[[#This Row],[FY 2018 Total]]*Table11[[#This Row],[Senate Budget]], ""))</f>
        <v/>
      </c>
      <c r="L93" s="6" t="str">
        <f>IF(Table11[[#This Row],[Unique CFDA]] = "", "", IF(ISNUMBER(Table11[[#This Row],[President $ Change]]), RANK(Table11[[#This Row],[President $ Change]], Table11[President $ Change])+COUNTIF($G93:G93, G93)-1,0))</f>
        <v/>
      </c>
      <c r="N93">
        <v>90</v>
      </c>
      <c r="O93" t="str">
        <f>IFERROR(INDEX(Table11[Unique CFDA], MATCH(N93, Table11[Pres. Sort], 0)), "")</f>
        <v/>
      </c>
      <c r="P93" s="1" t="str">
        <f>IFERROR(INDEX(Table11[Grant Name], MATCH(MemberOrgFinalSort[[#This Row],[CFDA]], Table11[Unique CFDA], 0)), "")</f>
        <v/>
      </c>
      <c r="Q93" s="13" t="str">
        <f>IFERROR(INDEX(Table11[FY 2018 Total], MATCH(MemberOrgFinalSort[[#This Row],[CFDA]], Table11[Unique CFDA], 0)), "")</f>
        <v/>
      </c>
      <c r="R93" s="14" t="str">
        <f>IFERROR(INDEX(Table11[President % Change], MATCH(MemberOrgFinalSort[[#This Row],[CFDA]], Table11[Unique CFDA], 0)), "")</f>
        <v/>
      </c>
      <c r="S93" s="13" t="str">
        <f>IFERROR(INDEX(Table11[President $ Change], MATCH(MemberOrgFinalSort[[#This Row],[CFDA]], Table11[Unique CFDA], 0)), "")</f>
        <v/>
      </c>
      <c r="T93" s="25" t="str">
        <f>IFERROR(INDEX(Table11[House % Change], MATCH(MemberOrgFinalSort[[#This Row],[CFDA]], Table11[Unique CFDA], 0)), "")</f>
        <v/>
      </c>
      <c r="U93" s="25" t="str">
        <f>IFERROR(INDEX(Table11[House $ Change], MATCH(MemberOrgFinalSort[[#This Row],[CFDA]], Table11[Unique CFDA], 0)), "")</f>
        <v/>
      </c>
      <c r="V93" s="13"/>
      <c r="X93" s="6"/>
      <c r="Y93" s="6"/>
      <c r="Z93" s="6"/>
      <c r="AA93" s="6"/>
      <c r="AB93" s="6"/>
    </row>
    <row r="94" spans="1:28" x14ac:dyDescent="0.25">
      <c r="A94" t="str">
        <f>IF(MemberOrgControl!$C97 = "", "", INDEX(MemberOrgsData[CFDA], MemberOrgControl!$C97))</f>
        <v/>
      </c>
      <c r="C94" s="6" t="str">
        <f>IFERROR(INDEX(AllFilteredCFDAs[All CFDAs], MATCH(0, INDEX(COUNTIF($C$3:C93, AllFilteredCFDAs[All CFDAs]),),0)), "")</f>
        <v/>
      </c>
      <c r="D94" s="6" t="str">
        <f t="array" ref="D94">IFERROR(INDEX(MemberOrgsData[FEDERALPROGRAMNAME], MATCH(1, (SelectMemberOrgs = MemberOrgsData[Auditee Name])*(Table11[[#This Row],[Unique CFDA]] = MemberOrgsData[CFDA]), 0)), "")</f>
        <v/>
      </c>
      <c r="E94" s="18" t="str">
        <f t="array" ref="E94">IFERROR(IF(Table11[[#This Row],[Unique CFDA]]&lt;&gt;"", SUMIFS(MemberOrgsData[AMOUNT], MemberOrgsData[Auditee Name], SelectMemberOrgs, MemberOrgsData[CFDA], Table11[[#This Row],[Unique CFDA]], MemberOrgsData[AUDITYEAR], SelectFiscalYear), ""), "")</f>
        <v/>
      </c>
      <c r="F94" s="19" t="str">
        <f t="array" ref="F94">IFERROR(INDEX(BudgetAppropData[President % Change], MATCH(1, (Table11[[#This Row],[Unique CFDA]] = BudgetAppropData[CFDA])*(SelectBudgetYear = BudgetAppropData[Fiscal Year]), 0)), "")</f>
        <v/>
      </c>
      <c r="G94" s="18" t="str">
        <f>IF(Table11[[#This Row],[Unique CFDA]] = "", "", IFERROR(Table11[[#This Row],[FY 2018 Total]]*Table11[[#This Row],[President % Change]], ""))</f>
        <v/>
      </c>
      <c r="H94" s="19" t="str">
        <f t="array" ref="H94">IFERROR(INDEX(BudgetAppropData[House % Change], MATCH(1, (Table11[[#This Row],[Unique CFDA]] = BudgetAppropData[CFDA])*(SelectBudgetYear = BudgetAppropData[Fiscal Year]),0)), "")</f>
        <v/>
      </c>
      <c r="I94" s="18" t="str">
        <f>IF(Table11[[#This Row],[Unique CFDA]] = "", "", IFERROR(Table11[[#This Row],[FY 2018 Total]]*Table11[[#This Row],[House % Change]], ""))</f>
        <v/>
      </c>
      <c r="J94" s="6"/>
      <c r="K94" s="18" t="str">
        <f>IF(Table11[[#This Row],[Unique CFDA]] = "", "", IFERROR(Table11[[#This Row],[FY 2018 Total]]*Table11[[#This Row],[Senate Budget]], ""))</f>
        <v/>
      </c>
      <c r="L94" s="6" t="str">
        <f>IF(Table11[[#This Row],[Unique CFDA]] = "", "", IF(ISNUMBER(Table11[[#This Row],[President $ Change]]), RANK(Table11[[#This Row],[President $ Change]], Table11[President $ Change])+COUNTIF($G94:G94, G94)-1,0))</f>
        <v/>
      </c>
      <c r="N94">
        <v>91</v>
      </c>
      <c r="O94" t="str">
        <f>IFERROR(INDEX(Table11[Unique CFDA], MATCH(N94, Table11[Pres. Sort], 0)), "")</f>
        <v/>
      </c>
      <c r="P94" s="1" t="str">
        <f>IFERROR(INDEX(Table11[Grant Name], MATCH(MemberOrgFinalSort[[#This Row],[CFDA]], Table11[Unique CFDA], 0)), "")</f>
        <v/>
      </c>
      <c r="Q94" s="13" t="str">
        <f>IFERROR(INDEX(Table11[FY 2018 Total], MATCH(MemberOrgFinalSort[[#This Row],[CFDA]], Table11[Unique CFDA], 0)), "")</f>
        <v/>
      </c>
      <c r="R94" s="14" t="str">
        <f>IFERROR(INDEX(Table11[President % Change], MATCH(MemberOrgFinalSort[[#This Row],[CFDA]], Table11[Unique CFDA], 0)), "")</f>
        <v/>
      </c>
      <c r="S94" s="13" t="str">
        <f>IFERROR(INDEX(Table11[President $ Change], MATCH(MemberOrgFinalSort[[#This Row],[CFDA]], Table11[Unique CFDA], 0)), "")</f>
        <v/>
      </c>
      <c r="T94" s="25" t="str">
        <f>IFERROR(INDEX(Table11[House % Change], MATCH(MemberOrgFinalSort[[#This Row],[CFDA]], Table11[Unique CFDA], 0)), "")</f>
        <v/>
      </c>
      <c r="U94" s="25" t="str">
        <f>IFERROR(INDEX(Table11[House $ Change], MATCH(MemberOrgFinalSort[[#This Row],[CFDA]], Table11[Unique CFDA], 0)), "")</f>
        <v/>
      </c>
      <c r="V94" s="13"/>
      <c r="X94" s="6"/>
      <c r="Y94" s="6"/>
      <c r="Z94" s="6"/>
      <c r="AA94" s="6"/>
      <c r="AB94" s="6"/>
    </row>
    <row r="95" spans="1:28" x14ac:dyDescent="0.25">
      <c r="A95" t="str">
        <f>IF(MemberOrgControl!$C98 = "", "", INDEX(MemberOrgsData[CFDA], MemberOrgControl!$C98))</f>
        <v/>
      </c>
      <c r="C95" s="6" t="str">
        <f>IFERROR(INDEX(AllFilteredCFDAs[All CFDAs], MATCH(0, INDEX(COUNTIF($C$3:C94, AllFilteredCFDAs[All CFDAs]),),0)), "")</f>
        <v/>
      </c>
      <c r="D95" s="6" t="str">
        <f t="array" ref="D95">IFERROR(INDEX(MemberOrgsData[FEDERALPROGRAMNAME], MATCH(1, (SelectMemberOrgs = MemberOrgsData[Auditee Name])*(Table11[[#This Row],[Unique CFDA]] = MemberOrgsData[CFDA]), 0)), "")</f>
        <v/>
      </c>
      <c r="E95" s="18" t="str">
        <f t="array" ref="E95">IFERROR(IF(Table11[[#This Row],[Unique CFDA]]&lt;&gt;"", SUMIFS(MemberOrgsData[AMOUNT], MemberOrgsData[Auditee Name], SelectMemberOrgs, MemberOrgsData[CFDA], Table11[[#This Row],[Unique CFDA]], MemberOrgsData[AUDITYEAR], SelectFiscalYear), ""), "")</f>
        <v/>
      </c>
      <c r="F95" s="19" t="str">
        <f t="array" ref="F95">IFERROR(INDEX(BudgetAppropData[President % Change], MATCH(1, (Table11[[#This Row],[Unique CFDA]] = BudgetAppropData[CFDA])*(SelectBudgetYear = BudgetAppropData[Fiscal Year]), 0)), "")</f>
        <v/>
      </c>
      <c r="G95" s="18" t="str">
        <f>IF(Table11[[#This Row],[Unique CFDA]] = "", "", IFERROR(Table11[[#This Row],[FY 2018 Total]]*Table11[[#This Row],[President % Change]], ""))</f>
        <v/>
      </c>
      <c r="H95" s="19" t="str">
        <f t="array" ref="H95">IFERROR(INDEX(BudgetAppropData[House % Change], MATCH(1, (Table11[[#This Row],[Unique CFDA]] = BudgetAppropData[CFDA])*(SelectBudgetYear = BudgetAppropData[Fiscal Year]),0)), "")</f>
        <v/>
      </c>
      <c r="I95" s="18" t="str">
        <f>IF(Table11[[#This Row],[Unique CFDA]] = "", "", IFERROR(Table11[[#This Row],[FY 2018 Total]]*Table11[[#This Row],[House % Change]], ""))</f>
        <v/>
      </c>
      <c r="J95" s="6"/>
      <c r="K95" s="18" t="str">
        <f>IF(Table11[[#This Row],[Unique CFDA]] = "", "", IFERROR(Table11[[#This Row],[FY 2018 Total]]*Table11[[#This Row],[Senate Budget]], ""))</f>
        <v/>
      </c>
      <c r="L95" s="6" t="str">
        <f>IF(Table11[[#This Row],[Unique CFDA]] = "", "", IF(ISNUMBER(Table11[[#This Row],[President $ Change]]), RANK(Table11[[#This Row],[President $ Change]], Table11[President $ Change])+COUNTIF($G95:G95, G95)-1,0))</f>
        <v/>
      </c>
      <c r="N95">
        <v>92</v>
      </c>
      <c r="O95" t="str">
        <f>IFERROR(INDEX(Table11[Unique CFDA], MATCH(N95, Table11[Pres. Sort], 0)), "")</f>
        <v/>
      </c>
      <c r="P95" s="1" t="str">
        <f>IFERROR(INDEX(Table11[Grant Name], MATCH(MemberOrgFinalSort[[#This Row],[CFDA]], Table11[Unique CFDA], 0)), "")</f>
        <v/>
      </c>
      <c r="Q95" s="13" t="str">
        <f>IFERROR(INDEX(Table11[FY 2018 Total], MATCH(MemberOrgFinalSort[[#This Row],[CFDA]], Table11[Unique CFDA], 0)), "")</f>
        <v/>
      </c>
      <c r="R95" s="14" t="str">
        <f>IFERROR(INDEX(Table11[President % Change], MATCH(MemberOrgFinalSort[[#This Row],[CFDA]], Table11[Unique CFDA], 0)), "")</f>
        <v/>
      </c>
      <c r="S95" s="13" t="str">
        <f>IFERROR(INDEX(Table11[President $ Change], MATCH(MemberOrgFinalSort[[#This Row],[CFDA]], Table11[Unique CFDA], 0)), "")</f>
        <v/>
      </c>
      <c r="T95" s="25" t="str">
        <f>IFERROR(INDEX(Table11[House % Change], MATCH(MemberOrgFinalSort[[#This Row],[CFDA]], Table11[Unique CFDA], 0)), "")</f>
        <v/>
      </c>
      <c r="U95" s="25" t="str">
        <f>IFERROR(INDEX(Table11[House $ Change], MATCH(MemberOrgFinalSort[[#This Row],[CFDA]], Table11[Unique CFDA], 0)), "")</f>
        <v/>
      </c>
      <c r="V95" s="13"/>
      <c r="X95" s="6"/>
      <c r="Y95" s="6"/>
      <c r="Z95" s="6"/>
      <c r="AA95" s="6"/>
      <c r="AB95" s="6"/>
    </row>
    <row r="96" spans="1:28" x14ac:dyDescent="0.25">
      <c r="A96" t="str">
        <f>IF(MemberOrgControl!$C99 = "", "", INDEX(MemberOrgsData[CFDA], MemberOrgControl!$C99))</f>
        <v/>
      </c>
      <c r="C96" s="6" t="str">
        <f>IFERROR(INDEX(AllFilteredCFDAs[All CFDAs], MATCH(0, INDEX(COUNTIF($C$3:C95, AllFilteredCFDAs[All CFDAs]),),0)), "")</f>
        <v/>
      </c>
      <c r="D96" s="6" t="str">
        <f t="array" ref="D96">IFERROR(INDEX(MemberOrgsData[FEDERALPROGRAMNAME], MATCH(1, (SelectMemberOrgs = MemberOrgsData[Auditee Name])*(Table11[[#This Row],[Unique CFDA]] = MemberOrgsData[CFDA]), 0)), "")</f>
        <v/>
      </c>
      <c r="E96" s="18" t="str">
        <f t="array" ref="E96">IFERROR(IF(Table11[[#This Row],[Unique CFDA]]&lt;&gt;"", SUMIFS(MemberOrgsData[AMOUNT], MemberOrgsData[Auditee Name], SelectMemberOrgs, MemberOrgsData[CFDA], Table11[[#This Row],[Unique CFDA]], MemberOrgsData[AUDITYEAR], SelectFiscalYear), ""), "")</f>
        <v/>
      </c>
      <c r="F96" s="19" t="str">
        <f t="array" ref="F96">IFERROR(INDEX(BudgetAppropData[President % Change], MATCH(1, (Table11[[#This Row],[Unique CFDA]] = BudgetAppropData[CFDA])*(SelectBudgetYear = BudgetAppropData[Fiscal Year]), 0)), "")</f>
        <v/>
      </c>
      <c r="G96" s="18" t="str">
        <f>IF(Table11[[#This Row],[Unique CFDA]] = "", "", IFERROR(Table11[[#This Row],[FY 2018 Total]]*Table11[[#This Row],[President % Change]], ""))</f>
        <v/>
      </c>
      <c r="H96" s="19" t="str">
        <f t="array" ref="H96">IFERROR(INDEX(BudgetAppropData[House % Change], MATCH(1, (Table11[[#This Row],[Unique CFDA]] = BudgetAppropData[CFDA])*(SelectBudgetYear = BudgetAppropData[Fiscal Year]),0)), "")</f>
        <v/>
      </c>
      <c r="I96" s="18" t="str">
        <f>IF(Table11[[#This Row],[Unique CFDA]] = "", "", IFERROR(Table11[[#This Row],[FY 2018 Total]]*Table11[[#This Row],[House % Change]], ""))</f>
        <v/>
      </c>
      <c r="J96" s="6"/>
      <c r="K96" s="18" t="str">
        <f>IF(Table11[[#This Row],[Unique CFDA]] = "", "", IFERROR(Table11[[#This Row],[FY 2018 Total]]*Table11[[#This Row],[Senate Budget]], ""))</f>
        <v/>
      </c>
      <c r="L96" s="6" t="str">
        <f>IF(Table11[[#This Row],[Unique CFDA]] = "", "", IF(ISNUMBER(Table11[[#This Row],[President $ Change]]), RANK(Table11[[#This Row],[President $ Change]], Table11[President $ Change])+COUNTIF($G96:G96, G96)-1,0))</f>
        <v/>
      </c>
      <c r="N96">
        <v>93</v>
      </c>
      <c r="O96" t="str">
        <f>IFERROR(INDEX(Table11[Unique CFDA], MATCH(N96, Table11[Pres. Sort], 0)), "")</f>
        <v/>
      </c>
      <c r="P96" s="1" t="str">
        <f>IFERROR(INDEX(Table11[Grant Name], MATCH(MemberOrgFinalSort[[#This Row],[CFDA]], Table11[Unique CFDA], 0)), "")</f>
        <v/>
      </c>
      <c r="Q96" s="13" t="str">
        <f>IFERROR(INDEX(Table11[FY 2018 Total], MATCH(MemberOrgFinalSort[[#This Row],[CFDA]], Table11[Unique CFDA], 0)), "")</f>
        <v/>
      </c>
      <c r="R96" s="14" t="str">
        <f>IFERROR(INDEX(Table11[President % Change], MATCH(MemberOrgFinalSort[[#This Row],[CFDA]], Table11[Unique CFDA], 0)), "")</f>
        <v/>
      </c>
      <c r="S96" s="13" t="str">
        <f>IFERROR(INDEX(Table11[President $ Change], MATCH(MemberOrgFinalSort[[#This Row],[CFDA]], Table11[Unique CFDA], 0)), "")</f>
        <v/>
      </c>
      <c r="T96" s="25" t="str">
        <f>IFERROR(INDEX(Table11[House % Change], MATCH(MemberOrgFinalSort[[#This Row],[CFDA]], Table11[Unique CFDA], 0)), "")</f>
        <v/>
      </c>
      <c r="U96" s="25" t="str">
        <f>IFERROR(INDEX(Table11[House $ Change], MATCH(MemberOrgFinalSort[[#This Row],[CFDA]], Table11[Unique CFDA], 0)), "")</f>
        <v/>
      </c>
      <c r="V96" s="13"/>
      <c r="X96" s="6"/>
      <c r="Y96" s="6"/>
      <c r="Z96" s="6"/>
      <c r="AA96" s="6"/>
      <c r="AB96" s="6"/>
    </row>
    <row r="97" spans="1:28" x14ac:dyDescent="0.25">
      <c r="A97" t="str">
        <f>IF(MemberOrgControl!$C100 = "", "", INDEX(MemberOrgsData[CFDA], MemberOrgControl!$C100))</f>
        <v/>
      </c>
      <c r="C97" s="6" t="str">
        <f>IFERROR(INDEX(AllFilteredCFDAs[All CFDAs], MATCH(0, INDEX(COUNTIF($C$3:C96, AllFilteredCFDAs[All CFDAs]),),0)), "")</f>
        <v/>
      </c>
      <c r="D97" s="6" t="str">
        <f t="array" ref="D97">IFERROR(INDEX(MemberOrgsData[FEDERALPROGRAMNAME], MATCH(1, (SelectMemberOrgs = MemberOrgsData[Auditee Name])*(Table11[[#This Row],[Unique CFDA]] = MemberOrgsData[CFDA]), 0)), "")</f>
        <v/>
      </c>
      <c r="E97" s="18" t="str">
        <f t="array" ref="E97">IFERROR(IF(Table11[[#This Row],[Unique CFDA]]&lt;&gt;"", SUMIFS(MemberOrgsData[AMOUNT], MemberOrgsData[Auditee Name], SelectMemberOrgs, MemberOrgsData[CFDA], Table11[[#This Row],[Unique CFDA]], MemberOrgsData[AUDITYEAR], SelectFiscalYear), ""), "")</f>
        <v/>
      </c>
      <c r="F97" s="19" t="str">
        <f t="array" ref="F97">IFERROR(INDEX(BudgetAppropData[President % Change], MATCH(1, (Table11[[#This Row],[Unique CFDA]] = BudgetAppropData[CFDA])*(SelectBudgetYear = BudgetAppropData[Fiscal Year]), 0)), "")</f>
        <v/>
      </c>
      <c r="G97" s="18" t="str">
        <f>IF(Table11[[#This Row],[Unique CFDA]] = "", "", IFERROR(Table11[[#This Row],[FY 2018 Total]]*Table11[[#This Row],[President % Change]], ""))</f>
        <v/>
      </c>
      <c r="H97" s="19" t="str">
        <f t="array" ref="H97">IFERROR(INDEX(BudgetAppropData[House % Change], MATCH(1, (Table11[[#This Row],[Unique CFDA]] = BudgetAppropData[CFDA])*(SelectBudgetYear = BudgetAppropData[Fiscal Year]),0)), "")</f>
        <v/>
      </c>
      <c r="I97" s="18" t="str">
        <f>IF(Table11[[#This Row],[Unique CFDA]] = "", "", IFERROR(Table11[[#This Row],[FY 2018 Total]]*Table11[[#This Row],[House % Change]], ""))</f>
        <v/>
      </c>
      <c r="J97" s="6"/>
      <c r="K97" s="18" t="str">
        <f>IF(Table11[[#This Row],[Unique CFDA]] = "", "", IFERROR(Table11[[#This Row],[FY 2018 Total]]*Table11[[#This Row],[Senate Budget]], ""))</f>
        <v/>
      </c>
      <c r="L97" s="6" t="str">
        <f>IF(Table11[[#This Row],[Unique CFDA]] = "", "", IF(ISNUMBER(Table11[[#This Row],[President $ Change]]), RANK(Table11[[#This Row],[President $ Change]], Table11[President $ Change])+COUNTIF($G97:G97, G97)-1,0))</f>
        <v/>
      </c>
      <c r="N97">
        <v>94</v>
      </c>
      <c r="O97" t="str">
        <f>IFERROR(INDEX(Table11[Unique CFDA], MATCH(N97, Table11[Pres. Sort], 0)), "")</f>
        <v/>
      </c>
      <c r="P97" s="1" t="str">
        <f>IFERROR(INDEX(Table11[Grant Name], MATCH(MemberOrgFinalSort[[#This Row],[CFDA]], Table11[Unique CFDA], 0)), "")</f>
        <v/>
      </c>
      <c r="Q97" s="13" t="str">
        <f>IFERROR(INDEX(Table11[FY 2018 Total], MATCH(MemberOrgFinalSort[[#This Row],[CFDA]], Table11[Unique CFDA], 0)), "")</f>
        <v/>
      </c>
      <c r="R97" s="14" t="str">
        <f>IFERROR(INDEX(Table11[President % Change], MATCH(MemberOrgFinalSort[[#This Row],[CFDA]], Table11[Unique CFDA], 0)), "")</f>
        <v/>
      </c>
      <c r="S97" s="13" t="str">
        <f>IFERROR(INDEX(Table11[President $ Change], MATCH(MemberOrgFinalSort[[#This Row],[CFDA]], Table11[Unique CFDA], 0)), "")</f>
        <v/>
      </c>
      <c r="T97" s="25" t="str">
        <f>IFERROR(INDEX(Table11[House % Change], MATCH(MemberOrgFinalSort[[#This Row],[CFDA]], Table11[Unique CFDA], 0)), "")</f>
        <v/>
      </c>
      <c r="U97" s="25" t="str">
        <f>IFERROR(INDEX(Table11[House $ Change], MATCH(MemberOrgFinalSort[[#This Row],[CFDA]], Table11[Unique CFDA], 0)), "")</f>
        <v/>
      </c>
      <c r="V97" s="13"/>
      <c r="X97" s="6"/>
      <c r="Y97" s="6"/>
      <c r="Z97" s="6"/>
      <c r="AA97" s="6"/>
      <c r="AB97" s="6"/>
    </row>
    <row r="98" spans="1:28" x14ac:dyDescent="0.25">
      <c r="A98" t="str">
        <f>IF(MemberOrgControl!$C101 = "", "", INDEX(MemberOrgsData[CFDA], MemberOrgControl!$C101))</f>
        <v/>
      </c>
      <c r="C98" s="6" t="str">
        <f>IFERROR(INDEX(AllFilteredCFDAs[All CFDAs], MATCH(0, INDEX(COUNTIF($C$3:C97, AllFilteredCFDAs[All CFDAs]),),0)), "")</f>
        <v/>
      </c>
      <c r="D98" s="6" t="str">
        <f t="array" ref="D98">IFERROR(INDEX(MemberOrgsData[FEDERALPROGRAMNAME], MATCH(1, (SelectMemberOrgs = MemberOrgsData[Auditee Name])*(Table11[[#This Row],[Unique CFDA]] = MemberOrgsData[CFDA]), 0)), "")</f>
        <v/>
      </c>
      <c r="E98" s="18" t="str">
        <f t="array" ref="E98">IFERROR(IF(Table11[[#This Row],[Unique CFDA]]&lt;&gt;"", SUMIFS(MemberOrgsData[AMOUNT], MemberOrgsData[Auditee Name], SelectMemberOrgs, MemberOrgsData[CFDA], Table11[[#This Row],[Unique CFDA]], MemberOrgsData[AUDITYEAR], SelectFiscalYear), ""), "")</f>
        <v/>
      </c>
      <c r="F98" s="19" t="str">
        <f t="array" ref="F98">IFERROR(INDEX(BudgetAppropData[President % Change], MATCH(1, (Table11[[#This Row],[Unique CFDA]] = BudgetAppropData[CFDA])*(SelectBudgetYear = BudgetAppropData[Fiscal Year]), 0)), "")</f>
        <v/>
      </c>
      <c r="G98" s="18" t="str">
        <f>IF(Table11[[#This Row],[Unique CFDA]] = "", "", IFERROR(Table11[[#This Row],[FY 2018 Total]]*Table11[[#This Row],[President % Change]], ""))</f>
        <v/>
      </c>
      <c r="H98" s="19" t="str">
        <f t="array" ref="H98">IFERROR(INDEX(BudgetAppropData[House % Change], MATCH(1, (Table11[[#This Row],[Unique CFDA]] = BudgetAppropData[CFDA])*(SelectBudgetYear = BudgetAppropData[Fiscal Year]),0)), "")</f>
        <v/>
      </c>
      <c r="I98" s="18" t="str">
        <f>IF(Table11[[#This Row],[Unique CFDA]] = "", "", IFERROR(Table11[[#This Row],[FY 2018 Total]]*Table11[[#This Row],[House % Change]], ""))</f>
        <v/>
      </c>
      <c r="J98" s="6"/>
      <c r="K98" s="18" t="str">
        <f>IF(Table11[[#This Row],[Unique CFDA]] = "", "", IFERROR(Table11[[#This Row],[FY 2018 Total]]*Table11[[#This Row],[Senate Budget]], ""))</f>
        <v/>
      </c>
      <c r="L98" s="6" t="str">
        <f>IF(Table11[[#This Row],[Unique CFDA]] = "", "", IF(ISNUMBER(Table11[[#This Row],[President $ Change]]), RANK(Table11[[#This Row],[President $ Change]], Table11[President $ Change])+COUNTIF($G98:G98, G98)-1,0))</f>
        <v/>
      </c>
      <c r="N98">
        <v>95</v>
      </c>
      <c r="O98" t="str">
        <f>IFERROR(INDEX(Table11[Unique CFDA], MATCH(N98, Table11[Pres. Sort], 0)), "")</f>
        <v/>
      </c>
      <c r="P98" s="1" t="str">
        <f>IFERROR(INDEX(Table11[Grant Name], MATCH(MemberOrgFinalSort[[#This Row],[CFDA]], Table11[Unique CFDA], 0)), "")</f>
        <v/>
      </c>
      <c r="Q98" s="13" t="str">
        <f>IFERROR(INDEX(Table11[FY 2018 Total], MATCH(MemberOrgFinalSort[[#This Row],[CFDA]], Table11[Unique CFDA], 0)), "")</f>
        <v/>
      </c>
      <c r="R98" s="14" t="str">
        <f>IFERROR(INDEX(Table11[President % Change], MATCH(MemberOrgFinalSort[[#This Row],[CFDA]], Table11[Unique CFDA], 0)), "")</f>
        <v/>
      </c>
      <c r="S98" s="13" t="str">
        <f>IFERROR(INDEX(Table11[President $ Change], MATCH(MemberOrgFinalSort[[#This Row],[CFDA]], Table11[Unique CFDA], 0)), "")</f>
        <v/>
      </c>
      <c r="T98" s="25" t="str">
        <f>IFERROR(INDEX(Table11[House % Change], MATCH(MemberOrgFinalSort[[#This Row],[CFDA]], Table11[Unique CFDA], 0)), "")</f>
        <v/>
      </c>
      <c r="U98" s="25" t="str">
        <f>IFERROR(INDEX(Table11[House $ Change], MATCH(MemberOrgFinalSort[[#This Row],[CFDA]], Table11[Unique CFDA], 0)), "")</f>
        <v/>
      </c>
      <c r="V98" s="13"/>
      <c r="X98" s="6"/>
      <c r="Y98" s="6"/>
      <c r="Z98" s="6"/>
      <c r="AA98" s="6"/>
      <c r="AB98" s="6"/>
    </row>
    <row r="99" spans="1:28" x14ac:dyDescent="0.25">
      <c r="A99" t="str">
        <f>IF(MemberOrgControl!$C102 = "", "", INDEX(MemberOrgsData[CFDA], MemberOrgControl!$C102))</f>
        <v/>
      </c>
      <c r="C99" s="6" t="str">
        <f>IFERROR(INDEX(AllFilteredCFDAs[All CFDAs], MATCH(0, INDEX(COUNTIF($C$3:C98, AllFilteredCFDAs[All CFDAs]),),0)), "")</f>
        <v/>
      </c>
      <c r="D99" s="6" t="str">
        <f t="array" ref="D99">IFERROR(INDEX(MemberOrgsData[FEDERALPROGRAMNAME], MATCH(1, (SelectMemberOrgs = MemberOrgsData[Auditee Name])*(Table11[[#This Row],[Unique CFDA]] = MemberOrgsData[CFDA]), 0)), "")</f>
        <v/>
      </c>
      <c r="E99" s="18" t="str">
        <f t="array" ref="E99">IFERROR(IF(Table11[[#This Row],[Unique CFDA]]&lt;&gt;"", SUMIFS(MemberOrgsData[AMOUNT], MemberOrgsData[Auditee Name], SelectMemberOrgs, MemberOrgsData[CFDA], Table11[[#This Row],[Unique CFDA]], MemberOrgsData[AUDITYEAR], SelectFiscalYear), ""), "")</f>
        <v/>
      </c>
      <c r="F99" s="19" t="str">
        <f t="array" ref="F99">IFERROR(INDEX(BudgetAppropData[President % Change], MATCH(1, (Table11[[#This Row],[Unique CFDA]] = BudgetAppropData[CFDA])*(SelectBudgetYear = BudgetAppropData[Fiscal Year]), 0)), "")</f>
        <v/>
      </c>
      <c r="G99" s="18" t="str">
        <f>IF(Table11[[#This Row],[Unique CFDA]] = "", "", IFERROR(Table11[[#This Row],[FY 2018 Total]]*Table11[[#This Row],[President % Change]], ""))</f>
        <v/>
      </c>
      <c r="H99" s="19" t="str">
        <f t="array" ref="H99">IFERROR(INDEX(BudgetAppropData[House % Change], MATCH(1, (Table11[[#This Row],[Unique CFDA]] = BudgetAppropData[CFDA])*(SelectBudgetYear = BudgetAppropData[Fiscal Year]),0)), "")</f>
        <v/>
      </c>
      <c r="I99" s="18" t="str">
        <f>IF(Table11[[#This Row],[Unique CFDA]] = "", "", IFERROR(Table11[[#This Row],[FY 2018 Total]]*Table11[[#This Row],[House % Change]], ""))</f>
        <v/>
      </c>
      <c r="J99" s="6"/>
      <c r="K99" s="18" t="str">
        <f>IF(Table11[[#This Row],[Unique CFDA]] = "", "", IFERROR(Table11[[#This Row],[FY 2018 Total]]*Table11[[#This Row],[Senate Budget]], ""))</f>
        <v/>
      </c>
      <c r="L99" s="6" t="str">
        <f>IF(Table11[[#This Row],[Unique CFDA]] = "", "", IF(ISNUMBER(Table11[[#This Row],[President $ Change]]), RANK(Table11[[#This Row],[President $ Change]], Table11[President $ Change])+COUNTIF($G99:G99, G99)-1,0))</f>
        <v/>
      </c>
      <c r="N99">
        <v>96</v>
      </c>
      <c r="O99" t="str">
        <f>IFERROR(INDEX(Table11[Unique CFDA], MATCH(N99, Table11[Pres. Sort], 0)), "")</f>
        <v/>
      </c>
      <c r="P99" s="1" t="str">
        <f>IFERROR(INDEX(Table11[Grant Name], MATCH(MemberOrgFinalSort[[#This Row],[CFDA]], Table11[Unique CFDA], 0)), "")</f>
        <v/>
      </c>
      <c r="Q99" s="13" t="str">
        <f>IFERROR(INDEX(Table11[FY 2018 Total], MATCH(MemberOrgFinalSort[[#This Row],[CFDA]], Table11[Unique CFDA], 0)), "")</f>
        <v/>
      </c>
      <c r="R99" s="14" t="str">
        <f>IFERROR(INDEX(Table11[President % Change], MATCH(MemberOrgFinalSort[[#This Row],[CFDA]], Table11[Unique CFDA], 0)), "")</f>
        <v/>
      </c>
      <c r="S99" s="13" t="str">
        <f>IFERROR(INDEX(Table11[President $ Change], MATCH(MemberOrgFinalSort[[#This Row],[CFDA]], Table11[Unique CFDA], 0)), "")</f>
        <v/>
      </c>
      <c r="T99" s="25" t="str">
        <f>IFERROR(INDEX(Table11[House % Change], MATCH(MemberOrgFinalSort[[#This Row],[CFDA]], Table11[Unique CFDA], 0)), "")</f>
        <v/>
      </c>
      <c r="U99" s="25" t="str">
        <f>IFERROR(INDEX(Table11[House $ Change], MATCH(MemberOrgFinalSort[[#This Row],[CFDA]], Table11[Unique CFDA], 0)), "")</f>
        <v/>
      </c>
      <c r="V99" s="13"/>
      <c r="X99" s="6"/>
      <c r="Y99" s="6"/>
      <c r="Z99" s="6"/>
      <c r="AA99" s="6"/>
      <c r="AB99" s="6"/>
    </row>
    <row r="100" spans="1:28" x14ac:dyDescent="0.25">
      <c r="A100" t="str">
        <f>IF(MemberOrgControl!$C103 = "", "", INDEX(MemberOrgsData[CFDA], MemberOrgControl!$C103))</f>
        <v/>
      </c>
      <c r="C100" s="6" t="str">
        <f>IFERROR(INDEX(AllFilteredCFDAs[All CFDAs], MATCH(0, INDEX(COUNTIF($C$3:C99, AllFilteredCFDAs[All CFDAs]),),0)), "")</f>
        <v/>
      </c>
      <c r="D100" s="6" t="str">
        <f t="array" ref="D100">IFERROR(INDEX(MemberOrgsData[FEDERALPROGRAMNAME], MATCH(1, (SelectMemberOrgs = MemberOrgsData[Auditee Name])*(Table11[[#This Row],[Unique CFDA]] = MemberOrgsData[CFDA]), 0)), "")</f>
        <v/>
      </c>
      <c r="E100" s="18" t="str">
        <f t="array" ref="E100">IFERROR(IF(Table11[[#This Row],[Unique CFDA]]&lt;&gt;"", SUMIFS(MemberOrgsData[AMOUNT], MemberOrgsData[Auditee Name], SelectMemberOrgs, MemberOrgsData[CFDA], Table11[[#This Row],[Unique CFDA]], MemberOrgsData[AUDITYEAR], SelectFiscalYear), ""), "")</f>
        <v/>
      </c>
      <c r="F100" s="19" t="str">
        <f t="array" ref="F100">IFERROR(INDEX(BudgetAppropData[President % Change], MATCH(1, (Table11[[#This Row],[Unique CFDA]] = BudgetAppropData[CFDA])*(SelectBudgetYear = BudgetAppropData[Fiscal Year]), 0)), "")</f>
        <v/>
      </c>
      <c r="G100" s="18" t="str">
        <f>IF(Table11[[#This Row],[Unique CFDA]] = "", "", IFERROR(Table11[[#This Row],[FY 2018 Total]]*Table11[[#This Row],[President % Change]], ""))</f>
        <v/>
      </c>
      <c r="H100" s="19" t="str">
        <f t="array" ref="H100">IFERROR(INDEX(BudgetAppropData[House % Change], MATCH(1, (Table11[[#This Row],[Unique CFDA]] = BudgetAppropData[CFDA])*(SelectBudgetYear = BudgetAppropData[Fiscal Year]),0)), "")</f>
        <v/>
      </c>
      <c r="I100" s="18" t="str">
        <f>IF(Table11[[#This Row],[Unique CFDA]] = "", "", IFERROR(Table11[[#This Row],[FY 2018 Total]]*Table11[[#This Row],[House % Change]], ""))</f>
        <v/>
      </c>
      <c r="J100" s="6"/>
      <c r="K100" s="18" t="str">
        <f>IF(Table11[[#This Row],[Unique CFDA]] = "", "", IFERROR(Table11[[#This Row],[FY 2018 Total]]*Table11[[#This Row],[Senate Budget]], ""))</f>
        <v/>
      </c>
      <c r="L100" s="6" t="str">
        <f>IF(Table11[[#This Row],[Unique CFDA]] = "", "", IF(ISNUMBER(Table11[[#This Row],[President $ Change]]), RANK(Table11[[#This Row],[President $ Change]], Table11[President $ Change])+COUNTIF($G100:G100, G100)-1,0))</f>
        <v/>
      </c>
      <c r="N100">
        <v>97</v>
      </c>
      <c r="O100" t="str">
        <f>IFERROR(INDEX(Table11[Unique CFDA], MATCH(N100, Table11[Pres. Sort], 0)), "")</f>
        <v/>
      </c>
      <c r="P100" s="1" t="str">
        <f>IFERROR(INDEX(Table11[Grant Name], MATCH(MemberOrgFinalSort[[#This Row],[CFDA]], Table11[Unique CFDA], 0)), "")</f>
        <v/>
      </c>
      <c r="Q100" s="13" t="str">
        <f>IFERROR(INDEX(Table11[FY 2018 Total], MATCH(MemberOrgFinalSort[[#This Row],[CFDA]], Table11[Unique CFDA], 0)), "")</f>
        <v/>
      </c>
      <c r="R100" s="14" t="str">
        <f>IFERROR(INDEX(Table11[President % Change], MATCH(MemberOrgFinalSort[[#This Row],[CFDA]], Table11[Unique CFDA], 0)), "")</f>
        <v/>
      </c>
      <c r="S100" s="13" t="str">
        <f>IFERROR(INDEX(Table11[President $ Change], MATCH(MemberOrgFinalSort[[#This Row],[CFDA]], Table11[Unique CFDA], 0)), "")</f>
        <v/>
      </c>
      <c r="T100" s="25" t="str">
        <f>IFERROR(INDEX(Table11[House % Change], MATCH(MemberOrgFinalSort[[#This Row],[CFDA]], Table11[Unique CFDA], 0)), "")</f>
        <v/>
      </c>
      <c r="U100" s="25" t="str">
        <f>IFERROR(INDEX(Table11[House $ Change], MATCH(MemberOrgFinalSort[[#This Row],[CFDA]], Table11[Unique CFDA], 0)), "")</f>
        <v/>
      </c>
      <c r="V100" s="13"/>
      <c r="X100" s="6"/>
      <c r="Y100" s="6"/>
      <c r="Z100" s="6"/>
      <c r="AA100" s="6"/>
      <c r="AB100" s="6"/>
    </row>
    <row r="101" spans="1:28" x14ac:dyDescent="0.25">
      <c r="A101" t="str">
        <f>IF(MemberOrgControl!$C104 = "", "", INDEX(MemberOrgsData[CFDA], MemberOrgControl!$C104))</f>
        <v/>
      </c>
      <c r="C101" s="6" t="str">
        <f>IFERROR(INDEX(AllFilteredCFDAs[All CFDAs], MATCH(0, INDEX(COUNTIF($C$3:C100, AllFilteredCFDAs[All CFDAs]),),0)), "")</f>
        <v/>
      </c>
      <c r="D101" s="6" t="str">
        <f t="array" ref="D101">IFERROR(INDEX(MemberOrgsData[FEDERALPROGRAMNAME], MATCH(1, (SelectMemberOrgs = MemberOrgsData[Auditee Name])*(Table11[[#This Row],[Unique CFDA]] = MemberOrgsData[CFDA]), 0)), "")</f>
        <v/>
      </c>
      <c r="E101" s="18" t="str">
        <f t="array" ref="E101">IFERROR(IF(Table11[[#This Row],[Unique CFDA]]&lt;&gt;"", SUMIFS(MemberOrgsData[AMOUNT], MemberOrgsData[Auditee Name], SelectMemberOrgs, MemberOrgsData[CFDA], Table11[[#This Row],[Unique CFDA]], MemberOrgsData[AUDITYEAR], SelectFiscalYear), ""), "")</f>
        <v/>
      </c>
      <c r="F101" s="19" t="str">
        <f t="array" ref="F101">IFERROR(INDEX(BudgetAppropData[President % Change], MATCH(1, (Table11[[#This Row],[Unique CFDA]] = BudgetAppropData[CFDA])*(SelectBudgetYear = BudgetAppropData[Fiscal Year]), 0)), "")</f>
        <v/>
      </c>
      <c r="G101" s="18" t="str">
        <f>IF(Table11[[#This Row],[Unique CFDA]] = "", "", IFERROR(Table11[[#This Row],[FY 2018 Total]]*Table11[[#This Row],[President % Change]], ""))</f>
        <v/>
      </c>
      <c r="H101" s="19" t="str">
        <f t="array" ref="H101">IFERROR(INDEX(BudgetAppropData[House % Change], MATCH(1, (Table11[[#This Row],[Unique CFDA]] = BudgetAppropData[CFDA])*(SelectBudgetYear = BudgetAppropData[Fiscal Year]),0)), "")</f>
        <v/>
      </c>
      <c r="I101" s="18" t="str">
        <f>IF(Table11[[#This Row],[Unique CFDA]] = "", "", IFERROR(Table11[[#This Row],[FY 2018 Total]]*Table11[[#This Row],[House % Change]], ""))</f>
        <v/>
      </c>
      <c r="J101" s="6"/>
      <c r="K101" s="18" t="str">
        <f>IF(Table11[[#This Row],[Unique CFDA]] = "", "", IFERROR(Table11[[#This Row],[FY 2018 Total]]*Table11[[#This Row],[Senate Budget]], ""))</f>
        <v/>
      </c>
      <c r="L101" s="6" t="str">
        <f>IF(Table11[[#This Row],[Unique CFDA]] = "", "", IF(ISNUMBER(Table11[[#This Row],[President $ Change]]), RANK(Table11[[#This Row],[President $ Change]], Table11[President $ Change])+COUNTIF($G101:G101, G101)-1,0))</f>
        <v/>
      </c>
      <c r="N101">
        <v>98</v>
      </c>
      <c r="O101" t="str">
        <f>IFERROR(INDEX(Table11[Unique CFDA], MATCH(N101, Table11[Pres. Sort], 0)), "")</f>
        <v/>
      </c>
      <c r="P101" s="1" t="str">
        <f>IFERROR(INDEX(Table11[Grant Name], MATCH(MemberOrgFinalSort[[#This Row],[CFDA]], Table11[Unique CFDA], 0)), "")</f>
        <v/>
      </c>
      <c r="Q101" s="13" t="str">
        <f>IFERROR(INDEX(Table11[FY 2018 Total], MATCH(MemberOrgFinalSort[[#This Row],[CFDA]], Table11[Unique CFDA], 0)), "")</f>
        <v/>
      </c>
      <c r="R101" s="14" t="str">
        <f>IFERROR(INDEX(Table11[President % Change], MATCH(MemberOrgFinalSort[[#This Row],[CFDA]], Table11[Unique CFDA], 0)), "")</f>
        <v/>
      </c>
      <c r="S101" s="13" t="str">
        <f>IFERROR(INDEX(Table11[President $ Change], MATCH(MemberOrgFinalSort[[#This Row],[CFDA]], Table11[Unique CFDA], 0)), "")</f>
        <v/>
      </c>
      <c r="T101" s="25" t="str">
        <f>IFERROR(INDEX(Table11[House % Change], MATCH(MemberOrgFinalSort[[#This Row],[CFDA]], Table11[Unique CFDA], 0)), "")</f>
        <v/>
      </c>
      <c r="U101" s="25" t="str">
        <f>IFERROR(INDEX(Table11[House $ Change], MATCH(MemberOrgFinalSort[[#This Row],[CFDA]], Table11[Unique CFDA], 0)), "")</f>
        <v/>
      </c>
      <c r="V101" s="13"/>
      <c r="X101" s="6"/>
      <c r="Y101" s="6"/>
      <c r="Z101" s="6"/>
      <c r="AA101" s="6"/>
      <c r="AB101" s="6"/>
    </row>
    <row r="102" spans="1:28" x14ac:dyDescent="0.25">
      <c r="A102" t="str">
        <f>IF(MemberOrgControl!$C105 = "", "", INDEX(MemberOrgsData[CFDA], MemberOrgControl!$C105))</f>
        <v/>
      </c>
      <c r="C102" s="6" t="str">
        <f>IFERROR(INDEX(AllFilteredCFDAs[All CFDAs], MATCH(0, INDEX(COUNTIF($C$3:C101, AllFilteredCFDAs[All CFDAs]),),0)), "")</f>
        <v/>
      </c>
      <c r="D102" s="6" t="str">
        <f t="array" ref="D102">IFERROR(INDEX(MemberOrgsData[FEDERALPROGRAMNAME], MATCH(1, (SelectMemberOrgs = MemberOrgsData[Auditee Name])*(Table11[[#This Row],[Unique CFDA]] = MemberOrgsData[CFDA]), 0)), "")</f>
        <v/>
      </c>
      <c r="E102" s="18" t="str">
        <f t="array" ref="E102">IFERROR(IF(Table11[[#This Row],[Unique CFDA]]&lt;&gt;"", SUMIFS(MemberOrgsData[AMOUNT], MemberOrgsData[Auditee Name], SelectMemberOrgs, MemberOrgsData[CFDA], Table11[[#This Row],[Unique CFDA]], MemberOrgsData[AUDITYEAR], SelectFiscalYear), ""), "")</f>
        <v/>
      </c>
      <c r="F102" s="19" t="str">
        <f t="array" ref="F102">IFERROR(INDEX(BudgetAppropData[President % Change], MATCH(1, (Table11[[#This Row],[Unique CFDA]] = BudgetAppropData[CFDA])*(SelectBudgetYear = BudgetAppropData[Fiscal Year]), 0)), "")</f>
        <v/>
      </c>
      <c r="G102" s="18" t="str">
        <f>IF(Table11[[#This Row],[Unique CFDA]] = "", "", IFERROR(Table11[[#This Row],[FY 2018 Total]]*Table11[[#This Row],[President % Change]], ""))</f>
        <v/>
      </c>
      <c r="H102" s="19" t="str">
        <f t="array" ref="H102">IFERROR(INDEX(BudgetAppropData[House % Change], MATCH(1, (Table11[[#This Row],[Unique CFDA]] = BudgetAppropData[CFDA])*(SelectBudgetYear = BudgetAppropData[Fiscal Year]),0)), "")</f>
        <v/>
      </c>
      <c r="I102" s="18" t="str">
        <f>IF(Table11[[#This Row],[Unique CFDA]] = "", "", IFERROR(Table11[[#This Row],[FY 2018 Total]]*Table11[[#This Row],[House % Change]], ""))</f>
        <v/>
      </c>
      <c r="J102" s="6"/>
      <c r="K102" s="18" t="str">
        <f>IF(Table11[[#This Row],[Unique CFDA]] = "", "", IFERROR(Table11[[#This Row],[FY 2018 Total]]*Table11[[#This Row],[Senate Budget]], ""))</f>
        <v/>
      </c>
      <c r="L102" s="6" t="str">
        <f>IF(Table11[[#This Row],[Unique CFDA]] = "", "", IF(ISNUMBER(Table11[[#This Row],[President $ Change]]), RANK(Table11[[#This Row],[President $ Change]], Table11[President $ Change])+COUNTIF($G102:G102, G102)-1,0))</f>
        <v/>
      </c>
      <c r="N102">
        <v>99</v>
      </c>
      <c r="O102" t="str">
        <f>IFERROR(INDEX(Table11[Unique CFDA], MATCH(N102, Table11[Pres. Sort], 0)), "")</f>
        <v/>
      </c>
      <c r="P102" s="1" t="str">
        <f>IFERROR(INDEX(Table11[Grant Name], MATCH(MemberOrgFinalSort[[#This Row],[CFDA]], Table11[Unique CFDA], 0)), "")</f>
        <v/>
      </c>
      <c r="Q102" s="13" t="str">
        <f>IFERROR(INDEX(Table11[FY 2018 Total], MATCH(MemberOrgFinalSort[[#This Row],[CFDA]], Table11[Unique CFDA], 0)), "")</f>
        <v/>
      </c>
      <c r="R102" s="14" t="str">
        <f>IFERROR(INDEX(Table11[President % Change], MATCH(MemberOrgFinalSort[[#This Row],[CFDA]], Table11[Unique CFDA], 0)), "")</f>
        <v/>
      </c>
      <c r="S102" s="13" t="str">
        <f>IFERROR(INDEX(Table11[President $ Change], MATCH(MemberOrgFinalSort[[#This Row],[CFDA]], Table11[Unique CFDA], 0)), "")</f>
        <v/>
      </c>
      <c r="T102" s="25" t="str">
        <f>IFERROR(INDEX(Table11[House % Change], MATCH(MemberOrgFinalSort[[#This Row],[CFDA]], Table11[Unique CFDA], 0)), "")</f>
        <v/>
      </c>
      <c r="U102" s="25" t="str">
        <f>IFERROR(INDEX(Table11[House $ Change], MATCH(MemberOrgFinalSort[[#This Row],[CFDA]], Table11[Unique CFDA], 0)), "")</f>
        <v/>
      </c>
      <c r="V102" s="13"/>
      <c r="X102" s="6"/>
      <c r="Y102" s="6"/>
      <c r="Z102" s="6"/>
      <c r="AA102" s="6"/>
      <c r="AB102" s="6"/>
    </row>
    <row r="103" spans="1:28" x14ac:dyDescent="0.25">
      <c r="A103" t="str">
        <f>IF(MemberOrgControl!$C106 = "", "", INDEX(MemberOrgsData[CFDA], MemberOrgControl!$C106))</f>
        <v/>
      </c>
      <c r="C103" s="6" t="str">
        <f>IFERROR(INDEX(AllFilteredCFDAs[All CFDAs], MATCH(0, INDEX(COUNTIF($C$3:C102, AllFilteredCFDAs[All CFDAs]),),0)), "")</f>
        <v/>
      </c>
      <c r="D103" s="6" t="str">
        <f t="array" ref="D103">IFERROR(INDEX(MemberOrgsData[FEDERALPROGRAMNAME], MATCH(1, (SelectMemberOrgs = MemberOrgsData[Auditee Name])*(Table11[[#This Row],[Unique CFDA]] = MemberOrgsData[CFDA]), 0)), "")</f>
        <v/>
      </c>
      <c r="E103" s="18" t="str">
        <f t="array" ref="E103">IFERROR(IF(Table11[[#This Row],[Unique CFDA]]&lt;&gt;"", SUMIFS(MemberOrgsData[AMOUNT], MemberOrgsData[Auditee Name], SelectMemberOrgs, MemberOrgsData[CFDA], Table11[[#This Row],[Unique CFDA]], MemberOrgsData[AUDITYEAR], SelectFiscalYear), ""), "")</f>
        <v/>
      </c>
      <c r="F103" s="19" t="str">
        <f t="array" ref="F103">IFERROR(INDEX(BudgetAppropData[President % Change], MATCH(1, (Table11[[#This Row],[Unique CFDA]] = BudgetAppropData[CFDA])*(SelectBudgetYear = BudgetAppropData[Fiscal Year]), 0)), "")</f>
        <v/>
      </c>
      <c r="G103" s="18" t="str">
        <f>IF(Table11[[#This Row],[Unique CFDA]] = "", "", IFERROR(Table11[[#This Row],[FY 2018 Total]]*Table11[[#This Row],[President % Change]], ""))</f>
        <v/>
      </c>
      <c r="H103" s="19" t="str">
        <f t="array" ref="H103">IFERROR(INDEX(BudgetAppropData[House % Change], MATCH(1, (Table11[[#This Row],[Unique CFDA]] = BudgetAppropData[CFDA])*(SelectBudgetYear = BudgetAppropData[Fiscal Year]),0)), "")</f>
        <v/>
      </c>
      <c r="I103" s="18" t="str">
        <f>IF(Table11[[#This Row],[Unique CFDA]] = "", "", IFERROR(Table11[[#This Row],[FY 2018 Total]]*Table11[[#This Row],[House % Change]], ""))</f>
        <v/>
      </c>
      <c r="J103" s="6"/>
      <c r="K103" s="18" t="str">
        <f>IF(Table11[[#This Row],[Unique CFDA]] = "", "", IFERROR(Table11[[#This Row],[FY 2018 Total]]*Table11[[#This Row],[Senate Budget]], ""))</f>
        <v/>
      </c>
      <c r="L103" s="6" t="str">
        <f>IF(Table11[[#This Row],[Unique CFDA]] = "", "", IF(ISNUMBER(Table11[[#This Row],[President $ Change]]), RANK(Table11[[#This Row],[President $ Change]], Table11[President $ Change])+COUNTIF($G103:G103, G103)-1,0))</f>
        <v/>
      </c>
      <c r="N103">
        <v>100</v>
      </c>
      <c r="O103" t="str">
        <f>IFERROR(INDEX(Table11[Unique CFDA], MATCH(N103, Table11[Pres. Sort], 0)), "")</f>
        <v/>
      </c>
      <c r="P103" s="1" t="str">
        <f>IFERROR(INDEX(Table11[Grant Name], MATCH(MemberOrgFinalSort[[#This Row],[CFDA]], Table11[Unique CFDA], 0)), "")</f>
        <v/>
      </c>
      <c r="Q103" s="13" t="str">
        <f>IFERROR(INDEX(Table11[FY 2018 Total], MATCH(MemberOrgFinalSort[[#This Row],[CFDA]], Table11[Unique CFDA], 0)), "")</f>
        <v/>
      </c>
      <c r="R103" s="14" t="str">
        <f>IFERROR(INDEX(Table11[President % Change], MATCH(MemberOrgFinalSort[[#This Row],[CFDA]], Table11[Unique CFDA], 0)), "")</f>
        <v/>
      </c>
      <c r="S103" s="13" t="str">
        <f>IFERROR(INDEX(Table11[President $ Change], MATCH(MemberOrgFinalSort[[#This Row],[CFDA]], Table11[Unique CFDA], 0)), "")</f>
        <v/>
      </c>
      <c r="T103" s="25" t="str">
        <f>IFERROR(INDEX(Table11[House % Change], MATCH(MemberOrgFinalSort[[#This Row],[CFDA]], Table11[Unique CFDA], 0)), "")</f>
        <v/>
      </c>
      <c r="U103" s="25" t="str">
        <f>IFERROR(INDEX(Table11[House $ Change], MATCH(MemberOrgFinalSort[[#This Row],[CFDA]], Table11[Unique CFDA], 0)), "")</f>
        <v/>
      </c>
      <c r="V103" s="13"/>
      <c r="X103" s="6"/>
      <c r="Y103" s="6"/>
      <c r="Z103" s="6"/>
      <c r="AA103" s="6"/>
      <c r="AB103" s="6"/>
    </row>
    <row r="104" spans="1:28" x14ac:dyDescent="0.25">
      <c r="A104" t="str">
        <f>IF(MemberOrgControl!$C107 = "", "", INDEX(MemberOrgsData[CFDA], MemberOrgControl!$C107))</f>
        <v/>
      </c>
      <c r="C104" s="6" t="str">
        <f>IFERROR(INDEX(AllFilteredCFDAs[All CFDAs], MATCH(0, INDEX(COUNTIF($C$3:C103, AllFilteredCFDAs[All CFDAs]),),0)), "")</f>
        <v/>
      </c>
      <c r="D104" s="6" t="str">
        <f t="array" ref="D104">IFERROR(INDEX(MemberOrgsData[FEDERALPROGRAMNAME], MATCH(1, (SelectMemberOrgs = MemberOrgsData[Auditee Name])*(Table11[[#This Row],[Unique CFDA]] = MemberOrgsData[CFDA]), 0)), "")</f>
        <v/>
      </c>
      <c r="E104" s="18" t="str">
        <f t="array" ref="E104">IFERROR(IF(Table11[[#This Row],[Unique CFDA]]&lt;&gt;"", SUMIFS(MemberOrgsData[AMOUNT], MemberOrgsData[Auditee Name], SelectMemberOrgs, MemberOrgsData[CFDA], Table11[[#This Row],[Unique CFDA]], MemberOrgsData[AUDITYEAR], SelectFiscalYear), ""), "")</f>
        <v/>
      </c>
      <c r="F104" s="19" t="str">
        <f t="array" ref="F104">IFERROR(INDEX(BudgetAppropData[President % Change], MATCH(1, (Table11[[#This Row],[Unique CFDA]] = BudgetAppropData[CFDA])*(SelectBudgetYear = BudgetAppropData[Fiscal Year]), 0)), "")</f>
        <v/>
      </c>
      <c r="G104" s="18" t="str">
        <f>IF(Table11[[#This Row],[Unique CFDA]] = "", "", IFERROR(Table11[[#This Row],[FY 2018 Total]]*Table11[[#This Row],[President % Change]], ""))</f>
        <v/>
      </c>
      <c r="H104" s="19" t="str">
        <f t="array" ref="H104">IFERROR(INDEX(BudgetAppropData[House % Change], MATCH(1, (Table11[[#This Row],[Unique CFDA]] = BudgetAppropData[CFDA])*(SelectBudgetYear = BudgetAppropData[Fiscal Year]),0)), "")</f>
        <v/>
      </c>
      <c r="I104" s="18" t="str">
        <f>IF(Table11[[#This Row],[Unique CFDA]] = "", "", IFERROR(Table11[[#This Row],[FY 2018 Total]]*Table11[[#This Row],[House % Change]], ""))</f>
        <v/>
      </c>
      <c r="J104" s="6"/>
      <c r="K104" s="18" t="str">
        <f>IF(Table11[[#This Row],[Unique CFDA]] = "", "", IFERROR(Table11[[#This Row],[FY 2018 Total]]*Table11[[#This Row],[Senate Budget]], ""))</f>
        <v/>
      </c>
      <c r="L104" s="6" t="str">
        <f>IF(Table11[[#This Row],[Unique CFDA]] = "", "", IF(ISNUMBER(Table11[[#This Row],[President $ Change]]), RANK(Table11[[#This Row],[President $ Change]], Table11[President $ Change])+COUNTIF($G104:G104, G104)-1,0))</f>
        <v/>
      </c>
      <c r="N104">
        <v>101</v>
      </c>
      <c r="O104" t="str">
        <f>IFERROR(INDEX(Table11[Unique CFDA], MATCH(N104, Table11[Pres. Sort], 0)), "")</f>
        <v/>
      </c>
      <c r="P104" s="1" t="str">
        <f>IFERROR(INDEX(Table11[Grant Name], MATCH(MemberOrgFinalSort[[#This Row],[CFDA]], Table11[Unique CFDA], 0)), "")</f>
        <v/>
      </c>
      <c r="Q104" s="13" t="str">
        <f>IFERROR(INDEX(Table11[FY 2018 Total], MATCH(MemberOrgFinalSort[[#This Row],[CFDA]], Table11[Unique CFDA], 0)), "")</f>
        <v/>
      </c>
      <c r="R104" s="14" t="str">
        <f>IFERROR(INDEX(Table11[President % Change], MATCH(MemberOrgFinalSort[[#This Row],[CFDA]], Table11[Unique CFDA], 0)), "")</f>
        <v/>
      </c>
      <c r="S104" s="13" t="str">
        <f>IFERROR(INDEX(Table11[President $ Change], MATCH(MemberOrgFinalSort[[#This Row],[CFDA]], Table11[Unique CFDA], 0)), "")</f>
        <v/>
      </c>
      <c r="T104" s="25" t="str">
        <f>IFERROR(INDEX(Table11[House % Change], MATCH(MemberOrgFinalSort[[#This Row],[CFDA]], Table11[Unique CFDA], 0)), "")</f>
        <v/>
      </c>
      <c r="U104" s="25" t="str">
        <f>IFERROR(INDEX(Table11[House $ Change], MATCH(MemberOrgFinalSort[[#This Row],[CFDA]], Table11[Unique CFDA], 0)), "")</f>
        <v/>
      </c>
      <c r="V104" s="13"/>
      <c r="X104" s="6"/>
      <c r="Y104" s="6"/>
      <c r="Z104" s="6"/>
      <c r="AA104" s="6"/>
      <c r="AB104" s="6"/>
    </row>
    <row r="105" spans="1:28" x14ac:dyDescent="0.25">
      <c r="A105" t="str">
        <f>IF(MemberOrgControl!$C108 = "", "", INDEX(MemberOrgsData[CFDA], MemberOrgControl!$C108))</f>
        <v/>
      </c>
      <c r="C105" s="6" t="str">
        <f>IFERROR(INDEX(AllFilteredCFDAs[All CFDAs], MATCH(0, INDEX(COUNTIF($C$3:C104, AllFilteredCFDAs[All CFDAs]),),0)), "")</f>
        <v/>
      </c>
      <c r="D105" s="6" t="str">
        <f t="array" ref="D105">IFERROR(INDEX(MemberOrgsData[FEDERALPROGRAMNAME], MATCH(1, (SelectMemberOrgs = MemberOrgsData[Auditee Name])*(Table11[[#This Row],[Unique CFDA]] = MemberOrgsData[CFDA]), 0)), "")</f>
        <v/>
      </c>
      <c r="E105" s="18" t="str">
        <f t="array" ref="E105">IFERROR(IF(Table11[[#This Row],[Unique CFDA]]&lt;&gt;"", SUMIFS(MemberOrgsData[AMOUNT], MemberOrgsData[Auditee Name], SelectMemberOrgs, MemberOrgsData[CFDA], Table11[[#This Row],[Unique CFDA]], MemberOrgsData[AUDITYEAR], SelectFiscalYear), ""), "")</f>
        <v/>
      </c>
      <c r="F105" s="19" t="str">
        <f t="array" ref="F105">IFERROR(INDEX(BudgetAppropData[President % Change], MATCH(1, (Table11[[#This Row],[Unique CFDA]] = BudgetAppropData[CFDA])*(SelectBudgetYear = BudgetAppropData[Fiscal Year]), 0)), "")</f>
        <v/>
      </c>
      <c r="G105" s="18" t="str">
        <f>IF(Table11[[#This Row],[Unique CFDA]] = "", "", IFERROR(Table11[[#This Row],[FY 2018 Total]]*Table11[[#This Row],[President % Change]], ""))</f>
        <v/>
      </c>
      <c r="H105" s="19" t="str">
        <f t="array" ref="H105">IFERROR(INDEX(BudgetAppropData[House % Change], MATCH(1, (Table11[[#This Row],[Unique CFDA]] = BudgetAppropData[CFDA])*(SelectBudgetYear = BudgetAppropData[Fiscal Year]),0)), "")</f>
        <v/>
      </c>
      <c r="I105" s="18" t="str">
        <f>IF(Table11[[#This Row],[Unique CFDA]] = "", "", IFERROR(Table11[[#This Row],[FY 2018 Total]]*Table11[[#This Row],[House % Change]], ""))</f>
        <v/>
      </c>
      <c r="J105" s="6"/>
      <c r="K105" s="18" t="str">
        <f>IF(Table11[[#This Row],[Unique CFDA]] = "", "", IFERROR(Table11[[#This Row],[FY 2018 Total]]*Table11[[#This Row],[Senate Budget]], ""))</f>
        <v/>
      </c>
      <c r="L105" s="6" t="str">
        <f>IF(Table11[[#This Row],[Unique CFDA]] = "", "", IF(ISNUMBER(Table11[[#This Row],[President $ Change]]), RANK(Table11[[#This Row],[President $ Change]], Table11[President $ Change])+COUNTIF($G105:G105, G105)-1,0))</f>
        <v/>
      </c>
      <c r="N105">
        <v>102</v>
      </c>
      <c r="O105" t="str">
        <f>IFERROR(INDEX(Table11[Unique CFDA], MATCH(N105, Table11[Pres. Sort], 0)), "")</f>
        <v/>
      </c>
      <c r="P105" s="1" t="str">
        <f>IFERROR(INDEX(Table11[Grant Name], MATCH(MemberOrgFinalSort[[#This Row],[CFDA]], Table11[Unique CFDA], 0)), "")</f>
        <v/>
      </c>
      <c r="Q105" s="13" t="str">
        <f>IFERROR(INDEX(Table11[FY 2018 Total], MATCH(MemberOrgFinalSort[[#This Row],[CFDA]], Table11[Unique CFDA], 0)), "")</f>
        <v/>
      </c>
      <c r="R105" s="14" t="str">
        <f>IFERROR(INDEX(Table11[President % Change], MATCH(MemberOrgFinalSort[[#This Row],[CFDA]], Table11[Unique CFDA], 0)), "")</f>
        <v/>
      </c>
      <c r="S105" s="13" t="str">
        <f>IFERROR(INDEX(Table11[President $ Change], MATCH(MemberOrgFinalSort[[#This Row],[CFDA]], Table11[Unique CFDA], 0)), "")</f>
        <v/>
      </c>
      <c r="T105" s="25" t="str">
        <f>IFERROR(INDEX(Table11[House % Change], MATCH(MemberOrgFinalSort[[#This Row],[CFDA]], Table11[Unique CFDA], 0)), "")</f>
        <v/>
      </c>
      <c r="U105" s="25" t="str">
        <f>IFERROR(INDEX(Table11[House $ Change], MATCH(MemberOrgFinalSort[[#This Row],[CFDA]], Table11[Unique CFDA], 0)), "")</f>
        <v/>
      </c>
      <c r="V105" s="13"/>
      <c r="X105" s="6"/>
      <c r="Y105" s="6"/>
      <c r="Z105" s="6"/>
      <c r="AA105" s="6"/>
      <c r="AB105" s="6"/>
    </row>
    <row r="106" spans="1:28" x14ac:dyDescent="0.25">
      <c r="A106" t="str">
        <f>IF(MemberOrgControl!$C109 = "", "", INDEX(MemberOrgsData[CFDA], MemberOrgControl!$C109))</f>
        <v/>
      </c>
      <c r="C106" s="6" t="str">
        <f>IFERROR(INDEX(AllFilteredCFDAs[All CFDAs], MATCH(0, INDEX(COUNTIF($C$3:C105, AllFilteredCFDAs[All CFDAs]),),0)), "")</f>
        <v/>
      </c>
      <c r="D106" s="6" t="str">
        <f t="array" ref="D106">IFERROR(INDEX(MemberOrgsData[FEDERALPROGRAMNAME], MATCH(1, (SelectMemberOrgs = MemberOrgsData[Auditee Name])*(Table11[[#This Row],[Unique CFDA]] = MemberOrgsData[CFDA]), 0)), "")</f>
        <v/>
      </c>
      <c r="E106" s="18" t="str">
        <f t="array" ref="E106">IFERROR(IF(Table11[[#This Row],[Unique CFDA]]&lt;&gt;"", SUMIFS(MemberOrgsData[AMOUNT], MemberOrgsData[Auditee Name], SelectMemberOrgs, MemberOrgsData[CFDA], Table11[[#This Row],[Unique CFDA]], MemberOrgsData[AUDITYEAR], SelectFiscalYear), ""), "")</f>
        <v/>
      </c>
      <c r="F106" s="19" t="str">
        <f t="array" ref="F106">IFERROR(INDEX(BudgetAppropData[President % Change], MATCH(1, (Table11[[#This Row],[Unique CFDA]] = BudgetAppropData[CFDA])*(SelectBudgetYear = BudgetAppropData[Fiscal Year]), 0)), "")</f>
        <v/>
      </c>
      <c r="G106" s="18" t="str">
        <f>IF(Table11[[#This Row],[Unique CFDA]] = "", "", IFERROR(Table11[[#This Row],[FY 2018 Total]]*Table11[[#This Row],[President % Change]], ""))</f>
        <v/>
      </c>
      <c r="H106" s="19" t="str">
        <f t="array" ref="H106">IFERROR(INDEX(BudgetAppropData[House % Change], MATCH(1, (Table11[[#This Row],[Unique CFDA]] = BudgetAppropData[CFDA])*(SelectBudgetYear = BudgetAppropData[Fiscal Year]),0)), "")</f>
        <v/>
      </c>
      <c r="I106" s="18" t="str">
        <f>IF(Table11[[#This Row],[Unique CFDA]] = "", "", IFERROR(Table11[[#This Row],[FY 2018 Total]]*Table11[[#This Row],[House % Change]], ""))</f>
        <v/>
      </c>
      <c r="J106" s="6"/>
      <c r="K106" s="18" t="str">
        <f>IF(Table11[[#This Row],[Unique CFDA]] = "", "", IFERROR(Table11[[#This Row],[FY 2018 Total]]*Table11[[#This Row],[Senate Budget]], ""))</f>
        <v/>
      </c>
      <c r="L106" s="6" t="str">
        <f>IF(Table11[[#This Row],[Unique CFDA]] = "", "", IF(ISNUMBER(Table11[[#This Row],[President $ Change]]), RANK(Table11[[#This Row],[President $ Change]], Table11[President $ Change])+COUNTIF($G106:G106, G106)-1,0))</f>
        <v/>
      </c>
      <c r="N106">
        <v>103</v>
      </c>
      <c r="O106" t="str">
        <f>IFERROR(INDEX(Table11[Unique CFDA], MATCH(N106, Table11[Pres. Sort], 0)), "")</f>
        <v/>
      </c>
      <c r="P106" s="1" t="str">
        <f>IFERROR(INDEX(Table11[Grant Name], MATCH(MemberOrgFinalSort[[#This Row],[CFDA]], Table11[Unique CFDA], 0)), "")</f>
        <v/>
      </c>
      <c r="Q106" s="13" t="str">
        <f>IFERROR(INDEX(Table11[FY 2018 Total], MATCH(MemberOrgFinalSort[[#This Row],[CFDA]], Table11[Unique CFDA], 0)), "")</f>
        <v/>
      </c>
      <c r="R106" s="14" t="str">
        <f>IFERROR(INDEX(Table11[President % Change], MATCH(MemberOrgFinalSort[[#This Row],[CFDA]], Table11[Unique CFDA], 0)), "")</f>
        <v/>
      </c>
      <c r="S106" s="13" t="str">
        <f>IFERROR(INDEX(Table11[President $ Change], MATCH(MemberOrgFinalSort[[#This Row],[CFDA]], Table11[Unique CFDA], 0)), "")</f>
        <v/>
      </c>
      <c r="T106" s="25" t="str">
        <f>IFERROR(INDEX(Table11[House % Change], MATCH(MemberOrgFinalSort[[#This Row],[CFDA]], Table11[Unique CFDA], 0)), "")</f>
        <v/>
      </c>
      <c r="U106" s="25" t="str">
        <f>IFERROR(INDEX(Table11[House $ Change], MATCH(MemberOrgFinalSort[[#This Row],[CFDA]], Table11[Unique CFDA], 0)), "")</f>
        <v/>
      </c>
      <c r="V106" s="13"/>
      <c r="X106" s="6"/>
      <c r="Y106" s="6"/>
      <c r="Z106" s="6"/>
      <c r="AA106" s="6"/>
      <c r="AB106" s="6"/>
    </row>
    <row r="107" spans="1:28" x14ac:dyDescent="0.25">
      <c r="A107" t="str">
        <f>IF(MemberOrgControl!$C110 = "", "", INDEX(MemberOrgsData[CFDA], MemberOrgControl!$C110))</f>
        <v/>
      </c>
      <c r="C107" s="6" t="str">
        <f>IFERROR(INDEX(AllFilteredCFDAs[All CFDAs], MATCH(0, INDEX(COUNTIF($C$3:C106, AllFilteredCFDAs[All CFDAs]),),0)), "")</f>
        <v/>
      </c>
      <c r="D107" s="6" t="str">
        <f t="array" ref="D107">IFERROR(INDEX(MemberOrgsData[FEDERALPROGRAMNAME], MATCH(1, (SelectMemberOrgs = MemberOrgsData[Auditee Name])*(Table11[[#This Row],[Unique CFDA]] = MemberOrgsData[CFDA]), 0)), "")</f>
        <v/>
      </c>
      <c r="E107" s="18" t="str">
        <f t="array" ref="E107">IFERROR(IF(Table11[[#This Row],[Unique CFDA]]&lt;&gt;"", SUMIFS(MemberOrgsData[AMOUNT], MemberOrgsData[Auditee Name], SelectMemberOrgs, MemberOrgsData[CFDA], Table11[[#This Row],[Unique CFDA]], MemberOrgsData[AUDITYEAR], SelectFiscalYear), ""), "")</f>
        <v/>
      </c>
      <c r="F107" s="19" t="str">
        <f t="array" ref="F107">IFERROR(INDEX(BudgetAppropData[President % Change], MATCH(1, (Table11[[#This Row],[Unique CFDA]] = BudgetAppropData[CFDA])*(SelectBudgetYear = BudgetAppropData[Fiscal Year]), 0)), "")</f>
        <v/>
      </c>
      <c r="G107" s="18" t="str">
        <f>IF(Table11[[#This Row],[Unique CFDA]] = "", "", IFERROR(Table11[[#This Row],[FY 2018 Total]]*Table11[[#This Row],[President % Change]], ""))</f>
        <v/>
      </c>
      <c r="H107" s="19" t="str">
        <f t="array" ref="H107">IFERROR(INDEX(BudgetAppropData[House % Change], MATCH(1, (Table11[[#This Row],[Unique CFDA]] = BudgetAppropData[CFDA])*(SelectBudgetYear = BudgetAppropData[Fiscal Year]),0)), "")</f>
        <v/>
      </c>
      <c r="I107" s="18" t="str">
        <f>IF(Table11[[#This Row],[Unique CFDA]] = "", "", IFERROR(Table11[[#This Row],[FY 2018 Total]]*Table11[[#This Row],[House % Change]], ""))</f>
        <v/>
      </c>
      <c r="J107" s="6"/>
      <c r="K107" s="18" t="str">
        <f>IF(Table11[[#This Row],[Unique CFDA]] = "", "", IFERROR(Table11[[#This Row],[FY 2018 Total]]*Table11[[#This Row],[Senate Budget]], ""))</f>
        <v/>
      </c>
      <c r="L107" s="6" t="str">
        <f>IF(Table11[[#This Row],[Unique CFDA]] = "", "", IF(ISNUMBER(Table11[[#This Row],[President $ Change]]), RANK(Table11[[#This Row],[President $ Change]], Table11[President $ Change])+COUNTIF($G107:G107, G107)-1,0))</f>
        <v/>
      </c>
      <c r="N107">
        <v>104</v>
      </c>
      <c r="O107" t="str">
        <f>IFERROR(INDEX(Table11[Unique CFDA], MATCH(N107, Table11[Pres. Sort], 0)), "")</f>
        <v/>
      </c>
      <c r="P107" s="1" t="str">
        <f>IFERROR(INDEX(Table11[Grant Name], MATCH(MemberOrgFinalSort[[#This Row],[CFDA]], Table11[Unique CFDA], 0)), "")</f>
        <v/>
      </c>
      <c r="Q107" s="13" t="str">
        <f>IFERROR(INDEX(Table11[FY 2018 Total], MATCH(MemberOrgFinalSort[[#This Row],[CFDA]], Table11[Unique CFDA], 0)), "")</f>
        <v/>
      </c>
      <c r="R107" s="14" t="str">
        <f>IFERROR(INDEX(Table11[President % Change], MATCH(MemberOrgFinalSort[[#This Row],[CFDA]], Table11[Unique CFDA], 0)), "")</f>
        <v/>
      </c>
      <c r="S107" s="13" t="str">
        <f>IFERROR(INDEX(Table11[President $ Change], MATCH(MemberOrgFinalSort[[#This Row],[CFDA]], Table11[Unique CFDA], 0)), "")</f>
        <v/>
      </c>
      <c r="T107" s="25" t="str">
        <f>IFERROR(INDEX(Table11[House % Change], MATCH(MemberOrgFinalSort[[#This Row],[CFDA]], Table11[Unique CFDA], 0)), "")</f>
        <v/>
      </c>
      <c r="U107" s="25" t="str">
        <f>IFERROR(INDEX(Table11[House $ Change], MATCH(MemberOrgFinalSort[[#This Row],[CFDA]], Table11[Unique CFDA], 0)), "")</f>
        <v/>
      </c>
      <c r="V107" s="13"/>
      <c r="X107" s="6"/>
      <c r="Y107" s="6"/>
      <c r="Z107" s="6"/>
      <c r="AA107" s="6"/>
      <c r="AB107" s="6"/>
    </row>
    <row r="108" spans="1:28" x14ac:dyDescent="0.25">
      <c r="A108" t="str">
        <f>IF(MemberOrgControl!$C111 = "", "", INDEX(MemberOrgsData[CFDA], MemberOrgControl!$C111))</f>
        <v/>
      </c>
      <c r="C108" s="6" t="str">
        <f>IFERROR(INDEX(AllFilteredCFDAs[All CFDAs], MATCH(0, INDEX(COUNTIF($C$3:C107, AllFilteredCFDAs[All CFDAs]),),0)), "")</f>
        <v/>
      </c>
      <c r="D108" s="6" t="str">
        <f t="array" ref="D108">IFERROR(INDEX(MemberOrgsData[FEDERALPROGRAMNAME], MATCH(1, (SelectMemberOrgs = MemberOrgsData[Auditee Name])*(Table11[[#This Row],[Unique CFDA]] = MemberOrgsData[CFDA]), 0)), "")</f>
        <v/>
      </c>
      <c r="E108" s="18" t="str">
        <f t="array" ref="E108">IFERROR(IF(Table11[[#This Row],[Unique CFDA]]&lt;&gt;"", SUMIFS(MemberOrgsData[AMOUNT], MemberOrgsData[Auditee Name], SelectMemberOrgs, MemberOrgsData[CFDA], Table11[[#This Row],[Unique CFDA]], MemberOrgsData[AUDITYEAR], SelectFiscalYear), ""), "")</f>
        <v/>
      </c>
      <c r="F108" s="19" t="str">
        <f t="array" ref="F108">IFERROR(INDEX(BudgetAppropData[President % Change], MATCH(1, (Table11[[#This Row],[Unique CFDA]] = BudgetAppropData[CFDA])*(SelectBudgetYear = BudgetAppropData[Fiscal Year]), 0)), "")</f>
        <v/>
      </c>
      <c r="G108" s="18" t="str">
        <f>IF(Table11[[#This Row],[Unique CFDA]] = "", "", IFERROR(Table11[[#This Row],[FY 2018 Total]]*Table11[[#This Row],[President % Change]], ""))</f>
        <v/>
      </c>
      <c r="H108" s="19" t="str">
        <f t="array" ref="H108">IFERROR(INDEX(BudgetAppropData[House % Change], MATCH(1, (Table11[[#This Row],[Unique CFDA]] = BudgetAppropData[CFDA])*(SelectBudgetYear = BudgetAppropData[Fiscal Year]),0)), "")</f>
        <v/>
      </c>
      <c r="I108" s="18" t="str">
        <f>IF(Table11[[#This Row],[Unique CFDA]] = "", "", IFERROR(Table11[[#This Row],[FY 2018 Total]]*Table11[[#This Row],[House % Change]], ""))</f>
        <v/>
      </c>
      <c r="J108" s="6"/>
      <c r="K108" s="18" t="str">
        <f>IF(Table11[[#This Row],[Unique CFDA]] = "", "", IFERROR(Table11[[#This Row],[FY 2018 Total]]*Table11[[#This Row],[Senate Budget]], ""))</f>
        <v/>
      </c>
      <c r="L108" s="6" t="str">
        <f>IF(Table11[[#This Row],[Unique CFDA]] = "", "", IF(ISNUMBER(Table11[[#This Row],[President $ Change]]), RANK(Table11[[#This Row],[President $ Change]], Table11[President $ Change])+COUNTIF($G108:G108, G108)-1,0))</f>
        <v/>
      </c>
      <c r="N108">
        <v>105</v>
      </c>
      <c r="O108" t="str">
        <f>IFERROR(INDEX(Table11[Unique CFDA], MATCH(N108, Table11[Pres. Sort], 0)), "")</f>
        <v/>
      </c>
      <c r="P108" s="1" t="str">
        <f>IFERROR(INDEX(Table11[Grant Name], MATCH(MemberOrgFinalSort[[#This Row],[CFDA]], Table11[Unique CFDA], 0)), "")</f>
        <v/>
      </c>
      <c r="Q108" s="13" t="str">
        <f>IFERROR(INDEX(Table11[FY 2018 Total], MATCH(MemberOrgFinalSort[[#This Row],[CFDA]], Table11[Unique CFDA], 0)), "")</f>
        <v/>
      </c>
      <c r="R108" s="14" t="str">
        <f>IFERROR(INDEX(Table11[President % Change], MATCH(MemberOrgFinalSort[[#This Row],[CFDA]], Table11[Unique CFDA], 0)), "")</f>
        <v/>
      </c>
      <c r="S108" s="13" t="str">
        <f>IFERROR(INDEX(Table11[President $ Change], MATCH(MemberOrgFinalSort[[#This Row],[CFDA]], Table11[Unique CFDA], 0)), "")</f>
        <v/>
      </c>
      <c r="T108" s="25" t="str">
        <f>IFERROR(INDEX(Table11[House % Change], MATCH(MemberOrgFinalSort[[#This Row],[CFDA]], Table11[Unique CFDA], 0)), "")</f>
        <v/>
      </c>
      <c r="U108" s="25" t="str">
        <f>IFERROR(INDEX(Table11[House $ Change], MATCH(MemberOrgFinalSort[[#This Row],[CFDA]], Table11[Unique CFDA], 0)), "")</f>
        <v/>
      </c>
      <c r="V108" s="13"/>
      <c r="X108" s="6"/>
      <c r="Y108" s="6"/>
      <c r="Z108" s="6"/>
      <c r="AA108" s="6"/>
      <c r="AB108" s="6"/>
    </row>
    <row r="109" spans="1:28" x14ac:dyDescent="0.25">
      <c r="A109" t="str">
        <f>IF(MemberOrgControl!$C112 = "", "", INDEX(MemberOrgsData[CFDA], MemberOrgControl!$C112))</f>
        <v/>
      </c>
      <c r="C109" s="6" t="str">
        <f>IFERROR(INDEX(AllFilteredCFDAs[All CFDAs], MATCH(0, INDEX(COUNTIF($C$3:C108, AllFilteredCFDAs[All CFDAs]),),0)), "")</f>
        <v/>
      </c>
      <c r="D109" s="6" t="str">
        <f t="array" ref="D109">IFERROR(INDEX(MemberOrgsData[FEDERALPROGRAMNAME], MATCH(1, (SelectMemberOrgs = MemberOrgsData[Auditee Name])*(Table11[[#This Row],[Unique CFDA]] = MemberOrgsData[CFDA]), 0)), "")</f>
        <v/>
      </c>
      <c r="E109" s="18" t="str">
        <f t="array" ref="E109">IFERROR(IF(Table11[[#This Row],[Unique CFDA]]&lt;&gt;"", SUMIFS(MemberOrgsData[AMOUNT], MemberOrgsData[Auditee Name], SelectMemberOrgs, MemberOrgsData[CFDA], Table11[[#This Row],[Unique CFDA]], MemberOrgsData[AUDITYEAR], SelectFiscalYear), ""), "")</f>
        <v/>
      </c>
      <c r="F109" s="19" t="str">
        <f t="array" ref="F109">IFERROR(INDEX(BudgetAppropData[President % Change], MATCH(1, (Table11[[#This Row],[Unique CFDA]] = BudgetAppropData[CFDA])*(SelectBudgetYear = BudgetAppropData[Fiscal Year]), 0)), "")</f>
        <v/>
      </c>
      <c r="G109" s="18" t="str">
        <f>IF(Table11[[#This Row],[Unique CFDA]] = "", "", IFERROR(Table11[[#This Row],[FY 2018 Total]]*Table11[[#This Row],[President % Change]], ""))</f>
        <v/>
      </c>
      <c r="H109" s="19" t="str">
        <f t="array" ref="H109">IFERROR(INDEX(BudgetAppropData[House % Change], MATCH(1, (Table11[[#This Row],[Unique CFDA]] = BudgetAppropData[CFDA])*(SelectBudgetYear = BudgetAppropData[Fiscal Year]),0)), "")</f>
        <v/>
      </c>
      <c r="I109" s="18" t="str">
        <f>IF(Table11[[#This Row],[Unique CFDA]] = "", "", IFERROR(Table11[[#This Row],[FY 2018 Total]]*Table11[[#This Row],[House % Change]], ""))</f>
        <v/>
      </c>
      <c r="J109" s="6"/>
      <c r="K109" s="18" t="str">
        <f>IF(Table11[[#This Row],[Unique CFDA]] = "", "", IFERROR(Table11[[#This Row],[FY 2018 Total]]*Table11[[#This Row],[Senate Budget]], ""))</f>
        <v/>
      </c>
      <c r="L109" s="6" t="str">
        <f>IF(Table11[[#This Row],[Unique CFDA]] = "", "", IF(ISNUMBER(Table11[[#This Row],[President $ Change]]), RANK(Table11[[#This Row],[President $ Change]], Table11[President $ Change])+COUNTIF($G109:G109, G109)-1,0))</f>
        <v/>
      </c>
      <c r="N109">
        <v>106</v>
      </c>
      <c r="O109" t="str">
        <f>IFERROR(INDEX(Table11[Unique CFDA], MATCH(N109, Table11[Pres. Sort], 0)), "")</f>
        <v/>
      </c>
      <c r="P109" s="1" t="str">
        <f>IFERROR(INDEX(Table11[Grant Name], MATCH(MemberOrgFinalSort[[#This Row],[CFDA]], Table11[Unique CFDA], 0)), "")</f>
        <v/>
      </c>
      <c r="Q109" s="13" t="str">
        <f>IFERROR(INDEX(Table11[FY 2018 Total], MATCH(MemberOrgFinalSort[[#This Row],[CFDA]], Table11[Unique CFDA], 0)), "")</f>
        <v/>
      </c>
      <c r="R109" s="14" t="str">
        <f>IFERROR(INDEX(Table11[President % Change], MATCH(MemberOrgFinalSort[[#This Row],[CFDA]], Table11[Unique CFDA], 0)), "")</f>
        <v/>
      </c>
      <c r="S109" s="13" t="str">
        <f>IFERROR(INDEX(Table11[President $ Change], MATCH(MemberOrgFinalSort[[#This Row],[CFDA]], Table11[Unique CFDA], 0)), "")</f>
        <v/>
      </c>
      <c r="T109" s="25" t="str">
        <f>IFERROR(INDEX(Table11[House % Change], MATCH(MemberOrgFinalSort[[#This Row],[CFDA]], Table11[Unique CFDA], 0)), "")</f>
        <v/>
      </c>
      <c r="U109" s="25" t="str">
        <f>IFERROR(INDEX(Table11[House $ Change], MATCH(MemberOrgFinalSort[[#This Row],[CFDA]], Table11[Unique CFDA], 0)), "")</f>
        <v/>
      </c>
      <c r="V109" s="13"/>
      <c r="X109" s="6"/>
      <c r="Y109" s="6"/>
      <c r="Z109" s="6"/>
      <c r="AA109" s="6"/>
      <c r="AB109" s="6"/>
    </row>
    <row r="110" spans="1:28" x14ac:dyDescent="0.25">
      <c r="A110" t="str">
        <f>IF(MemberOrgControl!$C113 = "", "", INDEX(MemberOrgsData[CFDA], MemberOrgControl!$C113))</f>
        <v/>
      </c>
      <c r="C110" s="6" t="str">
        <f>IFERROR(INDEX(AllFilteredCFDAs[All CFDAs], MATCH(0, INDEX(COUNTIF($C$3:C109, AllFilteredCFDAs[All CFDAs]),),0)), "")</f>
        <v/>
      </c>
      <c r="D110" s="6" t="str">
        <f t="array" ref="D110">IFERROR(INDEX(MemberOrgsData[FEDERALPROGRAMNAME], MATCH(1, (SelectMemberOrgs = MemberOrgsData[Auditee Name])*(Table11[[#This Row],[Unique CFDA]] = MemberOrgsData[CFDA]), 0)), "")</f>
        <v/>
      </c>
      <c r="E110" s="18" t="str">
        <f t="array" ref="E110">IFERROR(IF(Table11[[#This Row],[Unique CFDA]]&lt;&gt;"", SUMIFS(MemberOrgsData[AMOUNT], MemberOrgsData[Auditee Name], SelectMemberOrgs, MemberOrgsData[CFDA], Table11[[#This Row],[Unique CFDA]], MemberOrgsData[AUDITYEAR], SelectFiscalYear), ""), "")</f>
        <v/>
      </c>
      <c r="F110" s="19" t="str">
        <f t="array" ref="F110">IFERROR(INDEX(BudgetAppropData[President % Change], MATCH(1, (Table11[[#This Row],[Unique CFDA]] = BudgetAppropData[CFDA])*(SelectBudgetYear = BudgetAppropData[Fiscal Year]), 0)), "")</f>
        <v/>
      </c>
      <c r="G110" s="18" t="str">
        <f>IF(Table11[[#This Row],[Unique CFDA]] = "", "", IFERROR(Table11[[#This Row],[FY 2018 Total]]*Table11[[#This Row],[President % Change]], ""))</f>
        <v/>
      </c>
      <c r="H110" s="19" t="str">
        <f t="array" ref="H110">IFERROR(INDEX(BudgetAppropData[House % Change], MATCH(1, (Table11[[#This Row],[Unique CFDA]] = BudgetAppropData[CFDA])*(SelectBudgetYear = BudgetAppropData[Fiscal Year]),0)), "")</f>
        <v/>
      </c>
      <c r="I110" s="18" t="str">
        <f>IF(Table11[[#This Row],[Unique CFDA]] = "", "", IFERROR(Table11[[#This Row],[FY 2018 Total]]*Table11[[#This Row],[House % Change]], ""))</f>
        <v/>
      </c>
      <c r="J110" s="6"/>
      <c r="K110" s="18" t="str">
        <f>IF(Table11[[#This Row],[Unique CFDA]] = "", "", IFERROR(Table11[[#This Row],[FY 2018 Total]]*Table11[[#This Row],[Senate Budget]], ""))</f>
        <v/>
      </c>
      <c r="L110" s="6" t="str">
        <f>IF(Table11[[#This Row],[Unique CFDA]] = "", "", IF(ISNUMBER(Table11[[#This Row],[President $ Change]]), RANK(Table11[[#This Row],[President $ Change]], Table11[President $ Change])+COUNTIF($G110:G110, G110)-1,0))</f>
        <v/>
      </c>
      <c r="N110">
        <v>107</v>
      </c>
      <c r="O110" t="str">
        <f>IFERROR(INDEX(Table11[Unique CFDA], MATCH(N110, Table11[Pres. Sort], 0)), "")</f>
        <v/>
      </c>
      <c r="P110" s="1" t="str">
        <f>IFERROR(INDEX(Table11[Grant Name], MATCH(MemberOrgFinalSort[[#This Row],[CFDA]], Table11[Unique CFDA], 0)), "")</f>
        <v/>
      </c>
      <c r="Q110" s="13" t="str">
        <f>IFERROR(INDEX(Table11[FY 2018 Total], MATCH(MemberOrgFinalSort[[#This Row],[CFDA]], Table11[Unique CFDA], 0)), "")</f>
        <v/>
      </c>
      <c r="R110" s="14" t="str">
        <f>IFERROR(INDEX(Table11[President % Change], MATCH(MemberOrgFinalSort[[#This Row],[CFDA]], Table11[Unique CFDA], 0)), "")</f>
        <v/>
      </c>
      <c r="S110" s="13" t="str">
        <f>IFERROR(INDEX(Table11[President $ Change], MATCH(MemberOrgFinalSort[[#This Row],[CFDA]], Table11[Unique CFDA], 0)), "")</f>
        <v/>
      </c>
      <c r="T110" s="25" t="str">
        <f>IFERROR(INDEX(Table11[House % Change], MATCH(MemberOrgFinalSort[[#This Row],[CFDA]], Table11[Unique CFDA], 0)), "")</f>
        <v/>
      </c>
      <c r="U110" s="25" t="str">
        <f>IFERROR(INDEX(Table11[House $ Change], MATCH(MemberOrgFinalSort[[#This Row],[CFDA]], Table11[Unique CFDA], 0)), "")</f>
        <v/>
      </c>
      <c r="V110" s="13"/>
      <c r="X110" s="6"/>
      <c r="Y110" s="6"/>
      <c r="Z110" s="6"/>
      <c r="AA110" s="6"/>
      <c r="AB110" s="6"/>
    </row>
    <row r="111" spans="1:28" x14ac:dyDescent="0.25">
      <c r="A111" t="str">
        <f>IF(MemberOrgControl!$C114 = "", "", INDEX(MemberOrgsData[CFDA], MemberOrgControl!$C114))</f>
        <v/>
      </c>
      <c r="C111" s="6" t="str">
        <f>IFERROR(INDEX(AllFilteredCFDAs[All CFDAs], MATCH(0, INDEX(COUNTIF($C$3:C110, AllFilteredCFDAs[All CFDAs]),),0)), "")</f>
        <v/>
      </c>
      <c r="D111" s="6" t="str">
        <f t="array" ref="D111">IFERROR(INDEX(MemberOrgsData[FEDERALPROGRAMNAME], MATCH(1, (SelectMemberOrgs = MemberOrgsData[Auditee Name])*(Table11[[#This Row],[Unique CFDA]] = MemberOrgsData[CFDA]), 0)), "")</f>
        <v/>
      </c>
      <c r="E111" s="18" t="str">
        <f t="array" ref="E111">IFERROR(IF(Table11[[#This Row],[Unique CFDA]]&lt;&gt;"", SUMIFS(MemberOrgsData[AMOUNT], MemberOrgsData[Auditee Name], SelectMemberOrgs, MemberOrgsData[CFDA], Table11[[#This Row],[Unique CFDA]], MemberOrgsData[AUDITYEAR], SelectFiscalYear), ""), "")</f>
        <v/>
      </c>
      <c r="F111" s="19" t="str">
        <f t="array" ref="F111">IFERROR(INDEX(BudgetAppropData[President % Change], MATCH(1, (Table11[[#This Row],[Unique CFDA]] = BudgetAppropData[CFDA])*(SelectBudgetYear = BudgetAppropData[Fiscal Year]), 0)), "")</f>
        <v/>
      </c>
      <c r="G111" s="18" t="str">
        <f>IF(Table11[[#This Row],[Unique CFDA]] = "", "", IFERROR(Table11[[#This Row],[FY 2018 Total]]*Table11[[#This Row],[President % Change]], ""))</f>
        <v/>
      </c>
      <c r="H111" s="19" t="str">
        <f t="array" ref="H111">IFERROR(INDEX(BudgetAppropData[House % Change], MATCH(1, (Table11[[#This Row],[Unique CFDA]] = BudgetAppropData[CFDA])*(SelectBudgetYear = BudgetAppropData[Fiscal Year]),0)), "")</f>
        <v/>
      </c>
      <c r="I111" s="18" t="str">
        <f>IF(Table11[[#This Row],[Unique CFDA]] = "", "", IFERROR(Table11[[#This Row],[FY 2018 Total]]*Table11[[#This Row],[House % Change]], ""))</f>
        <v/>
      </c>
      <c r="J111" s="6"/>
      <c r="K111" s="18" t="str">
        <f>IF(Table11[[#This Row],[Unique CFDA]] = "", "", IFERROR(Table11[[#This Row],[FY 2018 Total]]*Table11[[#This Row],[Senate Budget]], ""))</f>
        <v/>
      </c>
      <c r="L111" s="6" t="str">
        <f>IF(Table11[[#This Row],[Unique CFDA]] = "", "", IF(ISNUMBER(Table11[[#This Row],[President $ Change]]), RANK(Table11[[#This Row],[President $ Change]], Table11[President $ Change])+COUNTIF($G111:G111, G111)-1,0))</f>
        <v/>
      </c>
      <c r="N111">
        <v>108</v>
      </c>
      <c r="O111" t="str">
        <f>IFERROR(INDEX(Table11[Unique CFDA], MATCH(N111, Table11[Pres. Sort], 0)), "")</f>
        <v/>
      </c>
      <c r="P111" s="1" t="str">
        <f>IFERROR(INDEX(Table11[Grant Name], MATCH(MemberOrgFinalSort[[#This Row],[CFDA]], Table11[Unique CFDA], 0)), "")</f>
        <v/>
      </c>
      <c r="Q111" s="13" t="str">
        <f>IFERROR(INDEX(Table11[FY 2018 Total], MATCH(MemberOrgFinalSort[[#This Row],[CFDA]], Table11[Unique CFDA], 0)), "")</f>
        <v/>
      </c>
      <c r="R111" s="14" t="str">
        <f>IFERROR(INDEX(Table11[President % Change], MATCH(MemberOrgFinalSort[[#This Row],[CFDA]], Table11[Unique CFDA], 0)), "")</f>
        <v/>
      </c>
      <c r="S111" s="13" t="str">
        <f>IFERROR(INDEX(Table11[President $ Change], MATCH(MemberOrgFinalSort[[#This Row],[CFDA]], Table11[Unique CFDA], 0)), "")</f>
        <v/>
      </c>
      <c r="T111" s="25" t="str">
        <f>IFERROR(INDEX(Table11[House % Change], MATCH(MemberOrgFinalSort[[#This Row],[CFDA]], Table11[Unique CFDA], 0)), "")</f>
        <v/>
      </c>
      <c r="U111" s="25" t="str">
        <f>IFERROR(INDEX(Table11[House $ Change], MATCH(MemberOrgFinalSort[[#This Row],[CFDA]], Table11[Unique CFDA], 0)), "")</f>
        <v/>
      </c>
      <c r="V111" s="13"/>
      <c r="X111" s="6"/>
      <c r="Y111" s="6"/>
      <c r="Z111" s="6"/>
      <c r="AA111" s="6"/>
      <c r="AB111" s="6"/>
    </row>
    <row r="112" spans="1:28" x14ac:dyDescent="0.25">
      <c r="A112" t="str">
        <f>IF(MemberOrgControl!$C115 = "", "", INDEX(MemberOrgsData[CFDA], MemberOrgControl!$C115))</f>
        <v/>
      </c>
      <c r="C112" s="6" t="str">
        <f>IFERROR(INDEX(AllFilteredCFDAs[All CFDAs], MATCH(0, INDEX(COUNTIF($C$3:C111, AllFilteredCFDAs[All CFDAs]),),0)), "")</f>
        <v/>
      </c>
      <c r="D112" s="6" t="str">
        <f t="array" ref="D112">IFERROR(INDEX(MemberOrgsData[FEDERALPROGRAMNAME], MATCH(1, (SelectMemberOrgs = MemberOrgsData[Auditee Name])*(Table11[[#This Row],[Unique CFDA]] = MemberOrgsData[CFDA]), 0)), "")</f>
        <v/>
      </c>
      <c r="E112" s="18" t="str">
        <f t="array" ref="E112">IFERROR(IF(Table11[[#This Row],[Unique CFDA]]&lt;&gt;"", SUMIFS(MemberOrgsData[AMOUNT], MemberOrgsData[Auditee Name], SelectMemberOrgs, MemberOrgsData[CFDA], Table11[[#This Row],[Unique CFDA]], MemberOrgsData[AUDITYEAR], SelectFiscalYear), ""), "")</f>
        <v/>
      </c>
      <c r="F112" s="19" t="str">
        <f t="array" ref="F112">IFERROR(INDEX(BudgetAppropData[President % Change], MATCH(1, (Table11[[#This Row],[Unique CFDA]] = BudgetAppropData[CFDA])*(SelectBudgetYear = BudgetAppropData[Fiscal Year]), 0)), "")</f>
        <v/>
      </c>
      <c r="G112" s="18" t="str">
        <f>IF(Table11[[#This Row],[Unique CFDA]] = "", "", IFERROR(Table11[[#This Row],[FY 2018 Total]]*Table11[[#This Row],[President % Change]], ""))</f>
        <v/>
      </c>
      <c r="H112" s="19" t="str">
        <f t="array" ref="H112">IFERROR(INDEX(BudgetAppropData[House % Change], MATCH(1, (Table11[[#This Row],[Unique CFDA]] = BudgetAppropData[CFDA])*(SelectBudgetYear = BudgetAppropData[Fiscal Year]),0)), "")</f>
        <v/>
      </c>
      <c r="I112" s="18" t="str">
        <f>IF(Table11[[#This Row],[Unique CFDA]] = "", "", IFERROR(Table11[[#This Row],[FY 2018 Total]]*Table11[[#This Row],[House % Change]], ""))</f>
        <v/>
      </c>
      <c r="J112" s="6"/>
      <c r="K112" s="18" t="str">
        <f>IF(Table11[[#This Row],[Unique CFDA]] = "", "", IFERROR(Table11[[#This Row],[FY 2018 Total]]*Table11[[#This Row],[Senate Budget]], ""))</f>
        <v/>
      </c>
      <c r="L112" s="6" t="str">
        <f>IF(Table11[[#This Row],[Unique CFDA]] = "", "", IF(ISNUMBER(Table11[[#This Row],[President $ Change]]), RANK(Table11[[#This Row],[President $ Change]], Table11[President $ Change])+COUNTIF($G112:G112, G112)-1,0))</f>
        <v/>
      </c>
      <c r="N112">
        <v>109</v>
      </c>
      <c r="O112" t="str">
        <f>IFERROR(INDEX(Table11[Unique CFDA], MATCH(N112, Table11[Pres. Sort], 0)), "")</f>
        <v/>
      </c>
      <c r="P112" s="1" t="str">
        <f>IFERROR(INDEX(Table11[Grant Name], MATCH(MemberOrgFinalSort[[#This Row],[CFDA]], Table11[Unique CFDA], 0)), "")</f>
        <v/>
      </c>
      <c r="Q112" s="13" t="str">
        <f>IFERROR(INDEX(Table11[FY 2018 Total], MATCH(MemberOrgFinalSort[[#This Row],[CFDA]], Table11[Unique CFDA], 0)), "")</f>
        <v/>
      </c>
      <c r="R112" s="14" t="str">
        <f>IFERROR(INDEX(Table11[President % Change], MATCH(MemberOrgFinalSort[[#This Row],[CFDA]], Table11[Unique CFDA], 0)), "")</f>
        <v/>
      </c>
      <c r="S112" s="13" t="str">
        <f>IFERROR(INDEX(Table11[President $ Change], MATCH(MemberOrgFinalSort[[#This Row],[CFDA]], Table11[Unique CFDA], 0)), "")</f>
        <v/>
      </c>
      <c r="T112" s="25" t="str">
        <f>IFERROR(INDEX(Table11[House % Change], MATCH(MemberOrgFinalSort[[#This Row],[CFDA]], Table11[Unique CFDA], 0)), "")</f>
        <v/>
      </c>
      <c r="U112" s="25" t="str">
        <f>IFERROR(INDEX(Table11[House $ Change], MATCH(MemberOrgFinalSort[[#This Row],[CFDA]], Table11[Unique CFDA], 0)), "")</f>
        <v/>
      </c>
      <c r="V112" s="13"/>
      <c r="X112" s="6"/>
      <c r="Y112" s="6"/>
      <c r="Z112" s="6"/>
      <c r="AA112" s="6"/>
      <c r="AB112" s="6"/>
    </row>
    <row r="113" spans="1:28" x14ac:dyDescent="0.25">
      <c r="A113" t="str">
        <f>IF(MemberOrgControl!$C116 = "", "", INDEX(MemberOrgsData[CFDA], MemberOrgControl!$C116))</f>
        <v/>
      </c>
      <c r="C113" s="6" t="str">
        <f>IFERROR(INDEX(AllFilteredCFDAs[All CFDAs], MATCH(0, INDEX(COUNTIF($C$3:C112, AllFilteredCFDAs[All CFDAs]),),0)), "")</f>
        <v/>
      </c>
      <c r="D113" s="6" t="str">
        <f t="array" ref="D113">IFERROR(INDEX(MemberOrgsData[FEDERALPROGRAMNAME], MATCH(1, (SelectMemberOrgs = MemberOrgsData[Auditee Name])*(Table11[[#This Row],[Unique CFDA]] = MemberOrgsData[CFDA]), 0)), "")</f>
        <v/>
      </c>
      <c r="E113" s="18" t="str">
        <f t="array" ref="E113">IFERROR(IF(Table11[[#This Row],[Unique CFDA]]&lt;&gt;"", SUMIFS(MemberOrgsData[AMOUNT], MemberOrgsData[Auditee Name], SelectMemberOrgs, MemberOrgsData[CFDA], Table11[[#This Row],[Unique CFDA]], MemberOrgsData[AUDITYEAR], SelectFiscalYear), ""), "")</f>
        <v/>
      </c>
      <c r="F113" s="19" t="str">
        <f t="array" ref="F113">IFERROR(INDEX(BudgetAppropData[President % Change], MATCH(1, (Table11[[#This Row],[Unique CFDA]] = BudgetAppropData[CFDA])*(SelectBudgetYear = BudgetAppropData[Fiscal Year]), 0)), "")</f>
        <v/>
      </c>
      <c r="G113" s="18" t="str">
        <f>IF(Table11[[#This Row],[Unique CFDA]] = "", "", IFERROR(Table11[[#This Row],[FY 2018 Total]]*Table11[[#This Row],[President % Change]], ""))</f>
        <v/>
      </c>
      <c r="H113" s="19" t="str">
        <f t="array" ref="H113">IFERROR(INDEX(BudgetAppropData[House % Change], MATCH(1, (Table11[[#This Row],[Unique CFDA]] = BudgetAppropData[CFDA])*(SelectBudgetYear = BudgetAppropData[Fiscal Year]),0)), "")</f>
        <v/>
      </c>
      <c r="I113" s="18" t="str">
        <f>IF(Table11[[#This Row],[Unique CFDA]] = "", "", IFERROR(Table11[[#This Row],[FY 2018 Total]]*Table11[[#This Row],[House % Change]], ""))</f>
        <v/>
      </c>
      <c r="J113" s="6"/>
      <c r="K113" s="18" t="str">
        <f>IF(Table11[[#This Row],[Unique CFDA]] = "", "", IFERROR(Table11[[#This Row],[FY 2018 Total]]*Table11[[#This Row],[Senate Budget]], ""))</f>
        <v/>
      </c>
      <c r="L113" s="6" t="str">
        <f>IF(Table11[[#This Row],[Unique CFDA]] = "", "", IF(ISNUMBER(Table11[[#This Row],[President $ Change]]), RANK(Table11[[#This Row],[President $ Change]], Table11[President $ Change])+COUNTIF($G113:G113, G113)-1,0))</f>
        <v/>
      </c>
      <c r="N113">
        <v>110</v>
      </c>
      <c r="O113" t="str">
        <f>IFERROR(INDEX(Table11[Unique CFDA], MATCH(N113, Table11[Pres. Sort], 0)), "")</f>
        <v/>
      </c>
      <c r="P113" s="1" t="str">
        <f>IFERROR(INDEX(Table11[Grant Name], MATCH(MemberOrgFinalSort[[#This Row],[CFDA]], Table11[Unique CFDA], 0)), "")</f>
        <v/>
      </c>
      <c r="Q113" s="13" t="str">
        <f>IFERROR(INDEX(Table11[FY 2018 Total], MATCH(MemberOrgFinalSort[[#This Row],[CFDA]], Table11[Unique CFDA], 0)), "")</f>
        <v/>
      </c>
      <c r="R113" s="14" t="str">
        <f>IFERROR(INDEX(Table11[President % Change], MATCH(MemberOrgFinalSort[[#This Row],[CFDA]], Table11[Unique CFDA], 0)), "")</f>
        <v/>
      </c>
      <c r="S113" s="13" t="str">
        <f>IFERROR(INDEX(Table11[President $ Change], MATCH(MemberOrgFinalSort[[#This Row],[CFDA]], Table11[Unique CFDA], 0)), "")</f>
        <v/>
      </c>
      <c r="T113" s="25" t="str">
        <f>IFERROR(INDEX(Table11[House % Change], MATCH(MemberOrgFinalSort[[#This Row],[CFDA]], Table11[Unique CFDA], 0)), "")</f>
        <v/>
      </c>
      <c r="U113" s="25" t="str">
        <f>IFERROR(INDEX(Table11[House $ Change], MATCH(MemberOrgFinalSort[[#This Row],[CFDA]], Table11[Unique CFDA], 0)), "")</f>
        <v/>
      </c>
      <c r="V113" s="13"/>
      <c r="X113" s="6"/>
      <c r="Y113" s="6"/>
      <c r="Z113" s="6"/>
      <c r="AA113" s="6"/>
      <c r="AB113" s="6"/>
    </row>
    <row r="114" spans="1:28" x14ac:dyDescent="0.25">
      <c r="A114" t="str">
        <f>IF(MemberOrgControl!$C117 = "", "", INDEX(MemberOrgsData[CFDA], MemberOrgControl!$C117))</f>
        <v/>
      </c>
      <c r="C114" s="6" t="str">
        <f>IFERROR(INDEX(AllFilteredCFDAs[All CFDAs], MATCH(0, INDEX(COUNTIF($C$3:C113, AllFilteredCFDAs[All CFDAs]),),0)), "")</f>
        <v/>
      </c>
      <c r="D114" s="6" t="str">
        <f t="array" ref="D114">IFERROR(INDEX(MemberOrgsData[FEDERALPROGRAMNAME], MATCH(1, (SelectMemberOrgs = MemberOrgsData[Auditee Name])*(Table11[[#This Row],[Unique CFDA]] = MemberOrgsData[CFDA]), 0)), "")</f>
        <v/>
      </c>
      <c r="E114" s="18" t="str">
        <f t="array" ref="E114">IFERROR(IF(Table11[[#This Row],[Unique CFDA]]&lt;&gt;"", SUMIFS(MemberOrgsData[AMOUNT], MemberOrgsData[Auditee Name], SelectMemberOrgs, MemberOrgsData[CFDA], Table11[[#This Row],[Unique CFDA]], MemberOrgsData[AUDITYEAR], SelectFiscalYear), ""), "")</f>
        <v/>
      </c>
      <c r="F114" s="19" t="str">
        <f t="array" ref="F114">IFERROR(INDEX(BudgetAppropData[President % Change], MATCH(1, (Table11[[#This Row],[Unique CFDA]] = BudgetAppropData[CFDA])*(SelectBudgetYear = BudgetAppropData[Fiscal Year]), 0)), "")</f>
        <v/>
      </c>
      <c r="G114" s="18" t="str">
        <f>IF(Table11[[#This Row],[Unique CFDA]] = "", "", IFERROR(Table11[[#This Row],[FY 2018 Total]]*Table11[[#This Row],[President % Change]], ""))</f>
        <v/>
      </c>
      <c r="H114" s="19" t="str">
        <f t="array" ref="H114">IFERROR(INDEX(BudgetAppropData[House % Change], MATCH(1, (Table11[[#This Row],[Unique CFDA]] = BudgetAppropData[CFDA])*(SelectBudgetYear = BudgetAppropData[Fiscal Year]),0)), "")</f>
        <v/>
      </c>
      <c r="I114" s="18" t="str">
        <f>IF(Table11[[#This Row],[Unique CFDA]] = "", "", IFERROR(Table11[[#This Row],[FY 2018 Total]]*Table11[[#This Row],[House % Change]], ""))</f>
        <v/>
      </c>
      <c r="J114" s="6"/>
      <c r="K114" s="18" t="str">
        <f>IF(Table11[[#This Row],[Unique CFDA]] = "", "", IFERROR(Table11[[#This Row],[FY 2018 Total]]*Table11[[#This Row],[Senate Budget]], ""))</f>
        <v/>
      </c>
      <c r="L114" s="6" t="str">
        <f>IF(Table11[[#This Row],[Unique CFDA]] = "", "", IF(ISNUMBER(Table11[[#This Row],[President $ Change]]), RANK(Table11[[#This Row],[President $ Change]], Table11[President $ Change])+COUNTIF($G114:G114, G114)-1,0))</f>
        <v/>
      </c>
      <c r="N114">
        <v>111</v>
      </c>
      <c r="O114" t="str">
        <f>IFERROR(INDEX(Table11[Unique CFDA], MATCH(N114, Table11[Pres. Sort], 0)), "")</f>
        <v/>
      </c>
      <c r="P114" s="1" t="str">
        <f>IFERROR(INDEX(Table11[Grant Name], MATCH(MemberOrgFinalSort[[#This Row],[CFDA]], Table11[Unique CFDA], 0)), "")</f>
        <v/>
      </c>
      <c r="Q114" s="13" t="str">
        <f>IFERROR(INDEX(Table11[FY 2018 Total], MATCH(MemberOrgFinalSort[[#This Row],[CFDA]], Table11[Unique CFDA], 0)), "")</f>
        <v/>
      </c>
      <c r="R114" s="14" t="str">
        <f>IFERROR(INDEX(Table11[President % Change], MATCH(MemberOrgFinalSort[[#This Row],[CFDA]], Table11[Unique CFDA], 0)), "")</f>
        <v/>
      </c>
      <c r="S114" s="13" t="str">
        <f>IFERROR(INDEX(Table11[President $ Change], MATCH(MemberOrgFinalSort[[#This Row],[CFDA]], Table11[Unique CFDA], 0)), "")</f>
        <v/>
      </c>
      <c r="T114" s="25" t="str">
        <f>IFERROR(INDEX(Table11[House % Change], MATCH(MemberOrgFinalSort[[#This Row],[CFDA]], Table11[Unique CFDA], 0)), "")</f>
        <v/>
      </c>
      <c r="U114" s="25" t="str">
        <f>IFERROR(INDEX(Table11[House $ Change], MATCH(MemberOrgFinalSort[[#This Row],[CFDA]], Table11[Unique CFDA], 0)), "")</f>
        <v/>
      </c>
      <c r="V114" s="13"/>
      <c r="X114" s="6"/>
      <c r="Y114" s="6"/>
      <c r="Z114" s="6"/>
      <c r="AA114" s="6"/>
      <c r="AB114" s="6"/>
    </row>
    <row r="115" spans="1:28" x14ac:dyDescent="0.25">
      <c r="A115" t="str">
        <f>IF(MemberOrgControl!$C118 = "", "", INDEX(MemberOrgsData[CFDA], MemberOrgControl!$C118))</f>
        <v/>
      </c>
      <c r="C115" s="6" t="str">
        <f>IFERROR(INDEX(AllFilteredCFDAs[All CFDAs], MATCH(0, INDEX(COUNTIF($C$3:C114, AllFilteredCFDAs[All CFDAs]),),0)), "")</f>
        <v/>
      </c>
      <c r="D115" s="6" t="str">
        <f t="array" ref="D115">IFERROR(INDEX(MemberOrgsData[FEDERALPROGRAMNAME], MATCH(1, (SelectMemberOrgs = MemberOrgsData[Auditee Name])*(Table11[[#This Row],[Unique CFDA]] = MemberOrgsData[CFDA]), 0)), "")</f>
        <v/>
      </c>
      <c r="E115" s="18" t="str">
        <f t="array" ref="E115">IFERROR(IF(Table11[[#This Row],[Unique CFDA]]&lt;&gt;"", SUMIFS(MemberOrgsData[AMOUNT], MemberOrgsData[Auditee Name], SelectMemberOrgs, MemberOrgsData[CFDA], Table11[[#This Row],[Unique CFDA]], MemberOrgsData[AUDITYEAR], SelectFiscalYear), ""), "")</f>
        <v/>
      </c>
      <c r="F115" s="19" t="str">
        <f t="array" ref="F115">IFERROR(INDEX(BudgetAppropData[President % Change], MATCH(1, (Table11[[#This Row],[Unique CFDA]] = BudgetAppropData[CFDA])*(SelectBudgetYear = BudgetAppropData[Fiscal Year]), 0)), "")</f>
        <v/>
      </c>
      <c r="G115" s="18" t="str">
        <f>IF(Table11[[#This Row],[Unique CFDA]] = "", "", IFERROR(Table11[[#This Row],[FY 2018 Total]]*Table11[[#This Row],[President % Change]], ""))</f>
        <v/>
      </c>
      <c r="H115" s="19" t="str">
        <f t="array" ref="H115">IFERROR(INDEX(BudgetAppropData[House % Change], MATCH(1, (Table11[[#This Row],[Unique CFDA]] = BudgetAppropData[CFDA])*(SelectBudgetYear = BudgetAppropData[Fiscal Year]),0)), "")</f>
        <v/>
      </c>
      <c r="I115" s="18" t="str">
        <f>IF(Table11[[#This Row],[Unique CFDA]] = "", "", IFERROR(Table11[[#This Row],[FY 2018 Total]]*Table11[[#This Row],[House % Change]], ""))</f>
        <v/>
      </c>
      <c r="J115" s="6"/>
      <c r="K115" s="18" t="str">
        <f>IF(Table11[[#This Row],[Unique CFDA]] = "", "", IFERROR(Table11[[#This Row],[FY 2018 Total]]*Table11[[#This Row],[Senate Budget]], ""))</f>
        <v/>
      </c>
      <c r="L115" s="6" t="str">
        <f>IF(Table11[[#This Row],[Unique CFDA]] = "", "", IF(ISNUMBER(Table11[[#This Row],[President $ Change]]), RANK(Table11[[#This Row],[President $ Change]], Table11[President $ Change])+COUNTIF($G115:G115, G115)-1,0))</f>
        <v/>
      </c>
      <c r="N115">
        <v>112</v>
      </c>
      <c r="O115" t="str">
        <f>IFERROR(INDEX(Table11[Unique CFDA], MATCH(N115, Table11[Pres. Sort], 0)), "")</f>
        <v/>
      </c>
      <c r="P115" s="1" t="str">
        <f>IFERROR(INDEX(Table11[Grant Name], MATCH(MemberOrgFinalSort[[#This Row],[CFDA]], Table11[Unique CFDA], 0)), "")</f>
        <v/>
      </c>
      <c r="Q115" s="13" t="str">
        <f>IFERROR(INDEX(Table11[FY 2018 Total], MATCH(MemberOrgFinalSort[[#This Row],[CFDA]], Table11[Unique CFDA], 0)), "")</f>
        <v/>
      </c>
      <c r="R115" s="14" t="str">
        <f>IFERROR(INDEX(Table11[President % Change], MATCH(MemberOrgFinalSort[[#This Row],[CFDA]], Table11[Unique CFDA], 0)), "")</f>
        <v/>
      </c>
      <c r="S115" s="13" t="str">
        <f>IFERROR(INDEX(Table11[President $ Change], MATCH(MemberOrgFinalSort[[#This Row],[CFDA]], Table11[Unique CFDA], 0)), "")</f>
        <v/>
      </c>
      <c r="T115" s="25" t="str">
        <f>IFERROR(INDEX(Table11[House % Change], MATCH(MemberOrgFinalSort[[#This Row],[CFDA]], Table11[Unique CFDA], 0)), "")</f>
        <v/>
      </c>
      <c r="U115" s="25" t="str">
        <f>IFERROR(INDEX(Table11[House $ Change], MATCH(MemberOrgFinalSort[[#This Row],[CFDA]], Table11[Unique CFDA], 0)), "")</f>
        <v/>
      </c>
      <c r="V115" s="13"/>
      <c r="X115" s="6"/>
      <c r="Y115" s="6"/>
      <c r="Z115" s="6"/>
      <c r="AA115" s="6"/>
      <c r="AB115" s="6"/>
    </row>
    <row r="116" spans="1:28" x14ac:dyDescent="0.25">
      <c r="A116" t="str">
        <f>IF(MemberOrgControl!$C119 = "", "", INDEX(MemberOrgsData[CFDA], MemberOrgControl!$C119))</f>
        <v/>
      </c>
      <c r="C116" s="6" t="str">
        <f>IFERROR(INDEX(AllFilteredCFDAs[All CFDAs], MATCH(0, INDEX(COUNTIF($C$3:C115, AllFilteredCFDAs[All CFDAs]),),0)), "")</f>
        <v/>
      </c>
      <c r="D116" s="6" t="str">
        <f t="array" ref="D116">IFERROR(INDEX(MemberOrgsData[FEDERALPROGRAMNAME], MATCH(1, (SelectMemberOrgs = MemberOrgsData[Auditee Name])*(Table11[[#This Row],[Unique CFDA]] = MemberOrgsData[CFDA]), 0)), "")</f>
        <v/>
      </c>
      <c r="E116" s="18" t="str">
        <f t="array" ref="E116">IFERROR(IF(Table11[[#This Row],[Unique CFDA]]&lt;&gt;"", SUMIFS(MemberOrgsData[AMOUNT], MemberOrgsData[Auditee Name], SelectMemberOrgs, MemberOrgsData[CFDA], Table11[[#This Row],[Unique CFDA]], MemberOrgsData[AUDITYEAR], SelectFiscalYear), ""), "")</f>
        <v/>
      </c>
      <c r="F116" s="19" t="str">
        <f t="array" ref="F116">IFERROR(INDEX(BudgetAppropData[President % Change], MATCH(1, (Table11[[#This Row],[Unique CFDA]] = BudgetAppropData[CFDA])*(SelectBudgetYear = BudgetAppropData[Fiscal Year]), 0)), "")</f>
        <v/>
      </c>
      <c r="G116" s="18" t="str">
        <f>IF(Table11[[#This Row],[Unique CFDA]] = "", "", IFERROR(Table11[[#This Row],[FY 2018 Total]]*Table11[[#This Row],[President % Change]], ""))</f>
        <v/>
      </c>
      <c r="H116" s="19" t="str">
        <f t="array" ref="H116">IFERROR(INDEX(BudgetAppropData[House % Change], MATCH(1, (Table11[[#This Row],[Unique CFDA]] = BudgetAppropData[CFDA])*(SelectBudgetYear = BudgetAppropData[Fiscal Year]),0)), "")</f>
        <v/>
      </c>
      <c r="I116" s="18" t="str">
        <f>IF(Table11[[#This Row],[Unique CFDA]] = "", "", IFERROR(Table11[[#This Row],[FY 2018 Total]]*Table11[[#This Row],[House % Change]], ""))</f>
        <v/>
      </c>
      <c r="J116" s="6"/>
      <c r="K116" s="18" t="str">
        <f>IF(Table11[[#This Row],[Unique CFDA]] = "", "", IFERROR(Table11[[#This Row],[FY 2018 Total]]*Table11[[#This Row],[Senate Budget]], ""))</f>
        <v/>
      </c>
      <c r="L116" s="6" t="str">
        <f>IF(Table11[[#This Row],[Unique CFDA]] = "", "", IF(ISNUMBER(Table11[[#This Row],[President $ Change]]), RANK(Table11[[#This Row],[President $ Change]], Table11[President $ Change])+COUNTIF($G116:G116, G116)-1,0))</f>
        <v/>
      </c>
      <c r="N116">
        <v>113</v>
      </c>
      <c r="O116" t="str">
        <f>IFERROR(INDEX(Table11[Unique CFDA], MATCH(N116, Table11[Pres. Sort], 0)), "")</f>
        <v/>
      </c>
      <c r="P116" s="1" t="str">
        <f>IFERROR(INDEX(Table11[Grant Name], MATCH(MemberOrgFinalSort[[#This Row],[CFDA]], Table11[Unique CFDA], 0)), "")</f>
        <v/>
      </c>
      <c r="Q116" s="13" t="str">
        <f>IFERROR(INDEX(Table11[FY 2018 Total], MATCH(MemberOrgFinalSort[[#This Row],[CFDA]], Table11[Unique CFDA], 0)), "")</f>
        <v/>
      </c>
      <c r="R116" s="14" t="str">
        <f>IFERROR(INDEX(Table11[President % Change], MATCH(MemberOrgFinalSort[[#This Row],[CFDA]], Table11[Unique CFDA], 0)), "")</f>
        <v/>
      </c>
      <c r="S116" s="13" t="str">
        <f>IFERROR(INDEX(Table11[President $ Change], MATCH(MemberOrgFinalSort[[#This Row],[CFDA]], Table11[Unique CFDA], 0)), "")</f>
        <v/>
      </c>
      <c r="T116" s="25" t="str">
        <f>IFERROR(INDEX(Table11[House % Change], MATCH(MemberOrgFinalSort[[#This Row],[CFDA]], Table11[Unique CFDA], 0)), "")</f>
        <v/>
      </c>
      <c r="U116" s="25" t="str">
        <f>IFERROR(INDEX(Table11[House $ Change], MATCH(MemberOrgFinalSort[[#This Row],[CFDA]], Table11[Unique CFDA], 0)), "")</f>
        <v/>
      </c>
      <c r="V116" s="13"/>
      <c r="X116" s="6"/>
      <c r="Y116" s="6"/>
      <c r="Z116" s="6"/>
      <c r="AA116" s="6"/>
      <c r="AB116" s="6"/>
    </row>
    <row r="117" spans="1:28" x14ac:dyDescent="0.25">
      <c r="A117" t="str">
        <f>IF(MemberOrgControl!$C120 = "", "", INDEX(MemberOrgsData[CFDA], MemberOrgControl!$C120))</f>
        <v/>
      </c>
      <c r="C117" s="6" t="str">
        <f>IFERROR(INDEX(AllFilteredCFDAs[All CFDAs], MATCH(0, INDEX(COUNTIF($C$3:C116, AllFilteredCFDAs[All CFDAs]),),0)), "")</f>
        <v/>
      </c>
      <c r="D117" s="6" t="str">
        <f t="array" ref="D117">IFERROR(INDEX(MemberOrgsData[FEDERALPROGRAMNAME], MATCH(1, (SelectMemberOrgs = MemberOrgsData[Auditee Name])*(Table11[[#This Row],[Unique CFDA]] = MemberOrgsData[CFDA]), 0)), "")</f>
        <v/>
      </c>
      <c r="E117" s="18" t="str">
        <f t="array" ref="E117">IFERROR(IF(Table11[[#This Row],[Unique CFDA]]&lt;&gt;"", SUMIFS(MemberOrgsData[AMOUNT], MemberOrgsData[Auditee Name], SelectMemberOrgs, MemberOrgsData[CFDA], Table11[[#This Row],[Unique CFDA]], MemberOrgsData[AUDITYEAR], SelectFiscalYear), ""), "")</f>
        <v/>
      </c>
      <c r="F117" s="19" t="str">
        <f t="array" ref="F117">IFERROR(INDEX(BudgetAppropData[President % Change], MATCH(1, (Table11[[#This Row],[Unique CFDA]] = BudgetAppropData[CFDA])*(SelectBudgetYear = BudgetAppropData[Fiscal Year]), 0)), "")</f>
        <v/>
      </c>
      <c r="G117" s="18" t="str">
        <f>IF(Table11[[#This Row],[Unique CFDA]] = "", "", IFERROR(Table11[[#This Row],[FY 2018 Total]]*Table11[[#This Row],[President % Change]], ""))</f>
        <v/>
      </c>
      <c r="H117" s="19" t="str">
        <f t="array" ref="H117">IFERROR(INDEX(BudgetAppropData[House % Change], MATCH(1, (Table11[[#This Row],[Unique CFDA]] = BudgetAppropData[CFDA])*(SelectBudgetYear = BudgetAppropData[Fiscal Year]),0)), "")</f>
        <v/>
      </c>
      <c r="I117" s="18" t="str">
        <f>IF(Table11[[#This Row],[Unique CFDA]] = "", "", IFERROR(Table11[[#This Row],[FY 2018 Total]]*Table11[[#This Row],[House % Change]], ""))</f>
        <v/>
      </c>
      <c r="J117" s="6"/>
      <c r="K117" s="18" t="str">
        <f>IF(Table11[[#This Row],[Unique CFDA]] = "", "", IFERROR(Table11[[#This Row],[FY 2018 Total]]*Table11[[#This Row],[Senate Budget]], ""))</f>
        <v/>
      </c>
      <c r="L117" s="6" t="str">
        <f>IF(Table11[[#This Row],[Unique CFDA]] = "", "", IF(ISNUMBER(Table11[[#This Row],[President $ Change]]), RANK(Table11[[#This Row],[President $ Change]], Table11[President $ Change])+COUNTIF($G117:G117, G117)-1,0))</f>
        <v/>
      </c>
      <c r="N117">
        <v>114</v>
      </c>
      <c r="O117" t="str">
        <f>IFERROR(INDEX(Table11[Unique CFDA], MATCH(N117, Table11[Pres. Sort], 0)), "")</f>
        <v/>
      </c>
      <c r="P117" s="1" t="str">
        <f>IFERROR(INDEX(Table11[Grant Name], MATCH(MemberOrgFinalSort[[#This Row],[CFDA]], Table11[Unique CFDA], 0)), "")</f>
        <v/>
      </c>
      <c r="Q117" s="13" t="str">
        <f>IFERROR(INDEX(Table11[FY 2018 Total], MATCH(MemberOrgFinalSort[[#This Row],[CFDA]], Table11[Unique CFDA], 0)), "")</f>
        <v/>
      </c>
      <c r="R117" s="14" t="str">
        <f>IFERROR(INDEX(Table11[President % Change], MATCH(MemberOrgFinalSort[[#This Row],[CFDA]], Table11[Unique CFDA], 0)), "")</f>
        <v/>
      </c>
      <c r="S117" s="13" t="str">
        <f>IFERROR(INDEX(Table11[President $ Change], MATCH(MemberOrgFinalSort[[#This Row],[CFDA]], Table11[Unique CFDA], 0)), "")</f>
        <v/>
      </c>
      <c r="T117" s="25" t="str">
        <f>IFERROR(INDEX(Table11[House % Change], MATCH(MemberOrgFinalSort[[#This Row],[CFDA]], Table11[Unique CFDA], 0)), "")</f>
        <v/>
      </c>
      <c r="U117" s="25" t="str">
        <f>IFERROR(INDEX(Table11[House $ Change], MATCH(MemberOrgFinalSort[[#This Row],[CFDA]], Table11[Unique CFDA], 0)), "")</f>
        <v/>
      </c>
      <c r="V117" s="13"/>
      <c r="X117" s="6"/>
      <c r="Y117" s="6"/>
      <c r="Z117" s="6"/>
      <c r="AA117" s="6"/>
      <c r="AB117" s="6"/>
    </row>
    <row r="118" spans="1:28" x14ac:dyDescent="0.25">
      <c r="A118" t="str">
        <f>IF(MemberOrgControl!$C121 = "", "", INDEX(MemberOrgsData[CFDA], MemberOrgControl!$C121))</f>
        <v/>
      </c>
      <c r="C118" s="6" t="str">
        <f>IFERROR(INDEX(AllFilteredCFDAs[All CFDAs], MATCH(0, INDEX(COUNTIF($C$3:C117, AllFilteredCFDAs[All CFDAs]),),0)), "")</f>
        <v/>
      </c>
      <c r="D118" s="6" t="str">
        <f t="array" ref="D118">IFERROR(INDEX(MemberOrgsData[FEDERALPROGRAMNAME], MATCH(1, (SelectMemberOrgs = MemberOrgsData[Auditee Name])*(Table11[[#This Row],[Unique CFDA]] = MemberOrgsData[CFDA]), 0)), "")</f>
        <v/>
      </c>
      <c r="E118" s="18" t="str">
        <f t="array" ref="E118">IFERROR(IF(Table11[[#This Row],[Unique CFDA]]&lt;&gt;"", SUMIFS(MemberOrgsData[AMOUNT], MemberOrgsData[Auditee Name], SelectMemberOrgs, MemberOrgsData[CFDA], Table11[[#This Row],[Unique CFDA]], MemberOrgsData[AUDITYEAR], SelectFiscalYear), ""), "")</f>
        <v/>
      </c>
      <c r="F118" s="19" t="str">
        <f t="array" ref="F118">IFERROR(INDEX(BudgetAppropData[President % Change], MATCH(1, (Table11[[#This Row],[Unique CFDA]] = BudgetAppropData[CFDA])*(SelectBudgetYear = BudgetAppropData[Fiscal Year]), 0)), "")</f>
        <v/>
      </c>
      <c r="G118" s="18" t="str">
        <f>IF(Table11[[#This Row],[Unique CFDA]] = "", "", IFERROR(Table11[[#This Row],[FY 2018 Total]]*Table11[[#This Row],[President % Change]], ""))</f>
        <v/>
      </c>
      <c r="H118" s="19" t="str">
        <f t="array" ref="H118">IFERROR(INDEX(BudgetAppropData[House % Change], MATCH(1, (Table11[[#This Row],[Unique CFDA]] = BudgetAppropData[CFDA])*(SelectBudgetYear = BudgetAppropData[Fiscal Year]),0)), "")</f>
        <v/>
      </c>
      <c r="I118" s="18" t="str">
        <f>IF(Table11[[#This Row],[Unique CFDA]] = "", "", IFERROR(Table11[[#This Row],[FY 2018 Total]]*Table11[[#This Row],[House % Change]], ""))</f>
        <v/>
      </c>
      <c r="J118" s="6"/>
      <c r="K118" s="18" t="str">
        <f>IF(Table11[[#This Row],[Unique CFDA]] = "", "", IFERROR(Table11[[#This Row],[FY 2018 Total]]*Table11[[#This Row],[Senate Budget]], ""))</f>
        <v/>
      </c>
      <c r="L118" s="6" t="str">
        <f>IF(Table11[[#This Row],[Unique CFDA]] = "", "", IF(ISNUMBER(Table11[[#This Row],[President $ Change]]), RANK(Table11[[#This Row],[President $ Change]], Table11[President $ Change])+COUNTIF($G118:G118, G118)-1,0))</f>
        <v/>
      </c>
      <c r="N118">
        <v>115</v>
      </c>
      <c r="O118" t="str">
        <f>IFERROR(INDEX(Table11[Unique CFDA], MATCH(N118, Table11[Pres. Sort], 0)), "")</f>
        <v/>
      </c>
      <c r="P118" s="1" t="str">
        <f>IFERROR(INDEX(Table11[Grant Name], MATCH(MemberOrgFinalSort[[#This Row],[CFDA]], Table11[Unique CFDA], 0)), "")</f>
        <v/>
      </c>
      <c r="Q118" s="13" t="str">
        <f>IFERROR(INDEX(Table11[FY 2018 Total], MATCH(MemberOrgFinalSort[[#This Row],[CFDA]], Table11[Unique CFDA], 0)), "")</f>
        <v/>
      </c>
      <c r="R118" s="14" t="str">
        <f>IFERROR(INDEX(Table11[President % Change], MATCH(MemberOrgFinalSort[[#This Row],[CFDA]], Table11[Unique CFDA], 0)), "")</f>
        <v/>
      </c>
      <c r="S118" s="13" t="str">
        <f>IFERROR(INDEX(Table11[President $ Change], MATCH(MemberOrgFinalSort[[#This Row],[CFDA]], Table11[Unique CFDA], 0)), "")</f>
        <v/>
      </c>
      <c r="T118" s="25" t="str">
        <f>IFERROR(INDEX(Table11[House % Change], MATCH(MemberOrgFinalSort[[#This Row],[CFDA]], Table11[Unique CFDA], 0)), "")</f>
        <v/>
      </c>
      <c r="U118" s="25" t="str">
        <f>IFERROR(INDEX(Table11[House $ Change], MATCH(MemberOrgFinalSort[[#This Row],[CFDA]], Table11[Unique CFDA], 0)), "")</f>
        <v/>
      </c>
      <c r="V118" s="13"/>
      <c r="X118" s="6"/>
      <c r="Y118" s="6"/>
      <c r="Z118" s="6"/>
      <c r="AA118" s="6"/>
      <c r="AB118" s="6"/>
    </row>
    <row r="119" spans="1:28" x14ac:dyDescent="0.25">
      <c r="A119" t="str">
        <f>IF(MemberOrgControl!$C122 = "", "", INDEX(MemberOrgsData[CFDA], MemberOrgControl!$C122))</f>
        <v/>
      </c>
      <c r="C119" s="6" t="str">
        <f>IFERROR(INDEX(AllFilteredCFDAs[All CFDAs], MATCH(0, INDEX(COUNTIF($C$3:C118, AllFilteredCFDAs[All CFDAs]),),0)), "")</f>
        <v/>
      </c>
      <c r="D119" s="6" t="str">
        <f t="array" ref="D119">IFERROR(INDEX(MemberOrgsData[FEDERALPROGRAMNAME], MATCH(1, (SelectMemberOrgs = MemberOrgsData[Auditee Name])*(Table11[[#This Row],[Unique CFDA]] = MemberOrgsData[CFDA]), 0)), "")</f>
        <v/>
      </c>
      <c r="E119" s="18" t="str">
        <f t="array" ref="E119">IFERROR(IF(Table11[[#This Row],[Unique CFDA]]&lt;&gt;"", SUMIFS(MemberOrgsData[AMOUNT], MemberOrgsData[Auditee Name], SelectMemberOrgs, MemberOrgsData[CFDA], Table11[[#This Row],[Unique CFDA]], MemberOrgsData[AUDITYEAR], SelectFiscalYear), ""), "")</f>
        <v/>
      </c>
      <c r="F119" s="19" t="str">
        <f t="array" ref="F119">IFERROR(INDEX(BudgetAppropData[President % Change], MATCH(1, (Table11[[#This Row],[Unique CFDA]] = BudgetAppropData[CFDA])*(SelectBudgetYear = BudgetAppropData[Fiscal Year]), 0)), "")</f>
        <v/>
      </c>
      <c r="G119" s="18" t="str">
        <f>IF(Table11[[#This Row],[Unique CFDA]] = "", "", IFERROR(Table11[[#This Row],[FY 2018 Total]]*Table11[[#This Row],[President % Change]], ""))</f>
        <v/>
      </c>
      <c r="H119" s="19" t="str">
        <f t="array" ref="H119">IFERROR(INDEX(BudgetAppropData[House % Change], MATCH(1, (Table11[[#This Row],[Unique CFDA]] = BudgetAppropData[CFDA])*(SelectBudgetYear = BudgetAppropData[Fiscal Year]),0)), "")</f>
        <v/>
      </c>
      <c r="I119" s="18" t="str">
        <f>IF(Table11[[#This Row],[Unique CFDA]] = "", "", IFERROR(Table11[[#This Row],[FY 2018 Total]]*Table11[[#This Row],[House % Change]], ""))</f>
        <v/>
      </c>
      <c r="J119" s="6"/>
      <c r="K119" s="18" t="str">
        <f>IF(Table11[[#This Row],[Unique CFDA]] = "", "", IFERROR(Table11[[#This Row],[FY 2018 Total]]*Table11[[#This Row],[Senate Budget]], ""))</f>
        <v/>
      </c>
      <c r="L119" s="6" t="str">
        <f>IF(Table11[[#This Row],[Unique CFDA]] = "", "", IF(ISNUMBER(Table11[[#This Row],[President $ Change]]), RANK(Table11[[#This Row],[President $ Change]], Table11[President $ Change])+COUNTIF($G119:G119, G119)-1,0))</f>
        <v/>
      </c>
      <c r="N119">
        <v>116</v>
      </c>
      <c r="O119" t="str">
        <f>IFERROR(INDEX(Table11[Unique CFDA], MATCH(N119, Table11[Pres. Sort], 0)), "")</f>
        <v/>
      </c>
      <c r="P119" s="1" t="str">
        <f>IFERROR(INDEX(Table11[Grant Name], MATCH(MemberOrgFinalSort[[#This Row],[CFDA]], Table11[Unique CFDA], 0)), "")</f>
        <v/>
      </c>
      <c r="Q119" s="13" t="str">
        <f>IFERROR(INDEX(Table11[FY 2018 Total], MATCH(MemberOrgFinalSort[[#This Row],[CFDA]], Table11[Unique CFDA], 0)), "")</f>
        <v/>
      </c>
      <c r="R119" s="14" t="str">
        <f>IFERROR(INDEX(Table11[President % Change], MATCH(MemberOrgFinalSort[[#This Row],[CFDA]], Table11[Unique CFDA], 0)), "")</f>
        <v/>
      </c>
      <c r="S119" s="13" t="str">
        <f>IFERROR(INDEX(Table11[President $ Change], MATCH(MemberOrgFinalSort[[#This Row],[CFDA]], Table11[Unique CFDA], 0)), "")</f>
        <v/>
      </c>
      <c r="T119" s="25" t="str">
        <f>IFERROR(INDEX(Table11[House % Change], MATCH(MemberOrgFinalSort[[#This Row],[CFDA]], Table11[Unique CFDA], 0)), "")</f>
        <v/>
      </c>
      <c r="U119" s="25" t="str">
        <f>IFERROR(INDEX(Table11[House $ Change], MATCH(MemberOrgFinalSort[[#This Row],[CFDA]], Table11[Unique CFDA], 0)), "")</f>
        <v/>
      </c>
      <c r="V119" s="13"/>
      <c r="X119" s="6"/>
      <c r="Y119" s="6"/>
      <c r="Z119" s="6"/>
      <c r="AA119" s="6"/>
      <c r="AB119" s="6"/>
    </row>
    <row r="120" spans="1:28" x14ac:dyDescent="0.25">
      <c r="A120" t="str">
        <f>IF(MemberOrgControl!$C123 = "", "", INDEX(MemberOrgsData[CFDA], MemberOrgControl!$C123))</f>
        <v/>
      </c>
      <c r="C120" s="6" t="str">
        <f>IFERROR(INDEX(AllFilteredCFDAs[All CFDAs], MATCH(0, INDEX(COUNTIF($C$3:C119, AllFilteredCFDAs[All CFDAs]),),0)), "")</f>
        <v/>
      </c>
      <c r="D120" s="6" t="str">
        <f t="array" ref="D120">IFERROR(INDEX(MemberOrgsData[FEDERALPROGRAMNAME], MATCH(1, (SelectMemberOrgs = MemberOrgsData[Auditee Name])*(Table11[[#This Row],[Unique CFDA]] = MemberOrgsData[CFDA]), 0)), "")</f>
        <v/>
      </c>
      <c r="E120" s="18" t="str">
        <f t="array" ref="E120">IFERROR(IF(Table11[[#This Row],[Unique CFDA]]&lt;&gt;"", SUMIFS(MemberOrgsData[AMOUNT], MemberOrgsData[Auditee Name], SelectMemberOrgs, MemberOrgsData[CFDA], Table11[[#This Row],[Unique CFDA]], MemberOrgsData[AUDITYEAR], SelectFiscalYear), ""), "")</f>
        <v/>
      </c>
      <c r="F120" s="19" t="str">
        <f t="array" ref="F120">IFERROR(INDEX(BudgetAppropData[President % Change], MATCH(1, (Table11[[#This Row],[Unique CFDA]] = BudgetAppropData[CFDA])*(SelectBudgetYear = BudgetAppropData[Fiscal Year]), 0)), "")</f>
        <v/>
      </c>
      <c r="G120" s="18" t="str">
        <f>IF(Table11[[#This Row],[Unique CFDA]] = "", "", IFERROR(Table11[[#This Row],[FY 2018 Total]]*Table11[[#This Row],[President % Change]], ""))</f>
        <v/>
      </c>
      <c r="H120" s="19" t="str">
        <f t="array" ref="H120">IFERROR(INDEX(BudgetAppropData[House % Change], MATCH(1, (Table11[[#This Row],[Unique CFDA]] = BudgetAppropData[CFDA])*(SelectBudgetYear = BudgetAppropData[Fiscal Year]),0)), "")</f>
        <v/>
      </c>
      <c r="I120" s="18" t="str">
        <f>IF(Table11[[#This Row],[Unique CFDA]] = "", "", IFERROR(Table11[[#This Row],[FY 2018 Total]]*Table11[[#This Row],[House % Change]], ""))</f>
        <v/>
      </c>
      <c r="J120" s="6"/>
      <c r="K120" s="18" t="str">
        <f>IF(Table11[[#This Row],[Unique CFDA]] = "", "", IFERROR(Table11[[#This Row],[FY 2018 Total]]*Table11[[#This Row],[Senate Budget]], ""))</f>
        <v/>
      </c>
      <c r="L120" s="6" t="str">
        <f>IF(Table11[[#This Row],[Unique CFDA]] = "", "", IF(ISNUMBER(Table11[[#This Row],[President $ Change]]), RANK(Table11[[#This Row],[President $ Change]], Table11[President $ Change])+COUNTIF($G120:G120, G120)-1,0))</f>
        <v/>
      </c>
      <c r="N120">
        <v>117</v>
      </c>
      <c r="O120" t="str">
        <f>IFERROR(INDEX(Table11[Unique CFDA], MATCH(N120, Table11[Pres. Sort], 0)), "")</f>
        <v/>
      </c>
      <c r="P120" s="1" t="str">
        <f>IFERROR(INDEX(Table11[Grant Name], MATCH(MemberOrgFinalSort[[#This Row],[CFDA]], Table11[Unique CFDA], 0)), "")</f>
        <v/>
      </c>
      <c r="Q120" s="13" t="str">
        <f>IFERROR(INDEX(Table11[FY 2018 Total], MATCH(MemberOrgFinalSort[[#This Row],[CFDA]], Table11[Unique CFDA], 0)), "")</f>
        <v/>
      </c>
      <c r="R120" s="14" t="str">
        <f>IFERROR(INDEX(Table11[President % Change], MATCH(MemberOrgFinalSort[[#This Row],[CFDA]], Table11[Unique CFDA], 0)), "")</f>
        <v/>
      </c>
      <c r="S120" s="13" t="str">
        <f>IFERROR(INDEX(Table11[President $ Change], MATCH(MemberOrgFinalSort[[#This Row],[CFDA]], Table11[Unique CFDA], 0)), "")</f>
        <v/>
      </c>
      <c r="T120" s="25" t="str">
        <f>IFERROR(INDEX(Table11[House % Change], MATCH(MemberOrgFinalSort[[#This Row],[CFDA]], Table11[Unique CFDA], 0)), "")</f>
        <v/>
      </c>
      <c r="U120" s="25" t="str">
        <f>IFERROR(INDEX(Table11[House $ Change], MATCH(MemberOrgFinalSort[[#This Row],[CFDA]], Table11[Unique CFDA], 0)), "")</f>
        <v/>
      </c>
      <c r="V120" s="13"/>
      <c r="X120" s="6"/>
      <c r="Y120" s="6"/>
      <c r="Z120" s="6"/>
      <c r="AA120" s="6"/>
      <c r="AB120" s="6"/>
    </row>
    <row r="121" spans="1:28" x14ac:dyDescent="0.25">
      <c r="A121" t="str">
        <f>IF(MemberOrgControl!$C124 = "", "", INDEX(MemberOrgsData[CFDA], MemberOrgControl!$C124))</f>
        <v/>
      </c>
      <c r="C121" s="6" t="str">
        <f>IFERROR(INDEX(AllFilteredCFDAs[All CFDAs], MATCH(0, INDEX(COUNTIF($C$3:C120, AllFilteredCFDAs[All CFDAs]),),0)), "")</f>
        <v/>
      </c>
      <c r="D121" s="6" t="str">
        <f t="array" ref="D121">IFERROR(INDEX(MemberOrgsData[FEDERALPROGRAMNAME], MATCH(1, (SelectMemberOrgs = MemberOrgsData[Auditee Name])*(Table11[[#This Row],[Unique CFDA]] = MemberOrgsData[CFDA]), 0)), "")</f>
        <v/>
      </c>
      <c r="E121" s="18" t="str">
        <f t="array" ref="E121">IFERROR(IF(Table11[[#This Row],[Unique CFDA]]&lt;&gt;"", SUMIFS(MemberOrgsData[AMOUNT], MemberOrgsData[Auditee Name], SelectMemberOrgs, MemberOrgsData[CFDA], Table11[[#This Row],[Unique CFDA]], MemberOrgsData[AUDITYEAR], SelectFiscalYear), ""), "")</f>
        <v/>
      </c>
      <c r="F121" s="19" t="str">
        <f t="array" ref="F121">IFERROR(INDEX(BudgetAppropData[President % Change], MATCH(1, (Table11[[#This Row],[Unique CFDA]] = BudgetAppropData[CFDA])*(SelectBudgetYear = BudgetAppropData[Fiscal Year]), 0)), "")</f>
        <v/>
      </c>
      <c r="G121" s="18" t="str">
        <f>IF(Table11[[#This Row],[Unique CFDA]] = "", "", IFERROR(Table11[[#This Row],[FY 2018 Total]]*Table11[[#This Row],[President % Change]], ""))</f>
        <v/>
      </c>
      <c r="H121" s="19" t="str">
        <f t="array" ref="H121">IFERROR(INDEX(BudgetAppropData[House % Change], MATCH(1, (Table11[[#This Row],[Unique CFDA]] = BudgetAppropData[CFDA])*(SelectBudgetYear = BudgetAppropData[Fiscal Year]),0)), "")</f>
        <v/>
      </c>
      <c r="I121" s="18" t="str">
        <f>IF(Table11[[#This Row],[Unique CFDA]] = "", "", IFERROR(Table11[[#This Row],[FY 2018 Total]]*Table11[[#This Row],[House % Change]], ""))</f>
        <v/>
      </c>
      <c r="J121" s="6"/>
      <c r="K121" s="18" t="str">
        <f>IF(Table11[[#This Row],[Unique CFDA]] = "", "", IFERROR(Table11[[#This Row],[FY 2018 Total]]*Table11[[#This Row],[Senate Budget]], ""))</f>
        <v/>
      </c>
      <c r="L121" s="6" t="str">
        <f>IF(Table11[[#This Row],[Unique CFDA]] = "", "", IF(ISNUMBER(Table11[[#This Row],[President $ Change]]), RANK(Table11[[#This Row],[President $ Change]], Table11[President $ Change])+COUNTIF($G121:G121, G121)-1,0))</f>
        <v/>
      </c>
      <c r="N121">
        <v>118</v>
      </c>
      <c r="O121" t="str">
        <f>IFERROR(INDEX(Table11[Unique CFDA], MATCH(N121, Table11[Pres. Sort], 0)), "")</f>
        <v/>
      </c>
      <c r="P121" s="1" t="str">
        <f>IFERROR(INDEX(Table11[Grant Name], MATCH(MemberOrgFinalSort[[#This Row],[CFDA]], Table11[Unique CFDA], 0)), "")</f>
        <v/>
      </c>
      <c r="Q121" s="13" t="str">
        <f>IFERROR(INDEX(Table11[FY 2018 Total], MATCH(MemberOrgFinalSort[[#This Row],[CFDA]], Table11[Unique CFDA], 0)), "")</f>
        <v/>
      </c>
      <c r="R121" s="14" t="str">
        <f>IFERROR(INDEX(Table11[President % Change], MATCH(MemberOrgFinalSort[[#This Row],[CFDA]], Table11[Unique CFDA], 0)), "")</f>
        <v/>
      </c>
      <c r="S121" s="13" t="str">
        <f>IFERROR(INDEX(Table11[President $ Change], MATCH(MemberOrgFinalSort[[#This Row],[CFDA]], Table11[Unique CFDA], 0)), "")</f>
        <v/>
      </c>
      <c r="T121" s="25" t="str">
        <f>IFERROR(INDEX(Table11[House % Change], MATCH(MemberOrgFinalSort[[#This Row],[CFDA]], Table11[Unique CFDA], 0)), "")</f>
        <v/>
      </c>
      <c r="U121" s="25" t="str">
        <f>IFERROR(INDEX(Table11[House $ Change], MATCH(MemberOrgFinalSort[[#This Row],[CFDA]], Table11[Unique CFDA], 0)), "")</f>
        <v/>
      </c>
      <c r="V121" s="13"/>
      <c r="X121" s="6"/>
      <c r="Y121" s="6"/>
      <c r="Z121" s="6"/>
      <c r="AA121" s="6"/>
      <c r="AB121" s="6"/>
    </row>
    <row r="122" spans="1:28" x14ac:dyDescent="0.25">
      <c r="A122" t="str">
        <f>IF(MemberOrgControl!$C125 = "", "", INDEX(MemberOrgsData[CFDA], MemberOrgControl!$C125))</f>
        <v/>
      </c>
      <c r="C122" s="6" t="str">
        <f>IFERROR(INDEX(AllFilteredCFDAs[All CFDAs], MATCH(0, INDEX(COUNTIF($C$3:C121, AllFilteredCFDAs[All CFDAs]),),0)), "")</f>
        <v/>
      </c>
      <c r="D122" s="6" t="str">
        <f t="array" ref="D122">IFERROR(INDEX(MemberOrgsData[FEDERALPROGRAMNAME], MATCH(1, (SelectMemberOrgs = MemberOrgsData[Auditee Name])*(Table11[[#This Row],[Unique CFDA]] = MemberOrgsData[CFDA]), 0)), "")</f>
        <v/>
      </c>
      <c r="E122" s="18" t="str">
        <f t="array" ref="E122">IFERROR(IF(Table11[[#This Row],[Unique CFDA]]&lt;&gt;"", SUMIFS(MemberOrgsData[AMOUNT], MemberOrgsData[Auditee Name], SelectMemberOrgs, MemberOrgsData[CFDA], Table11[[#This Row],[Unique CFDA]], MemberOrgsData[AUDITYEAR], SelectFiscalYear), ""), "")</f>
        <v/>
      </c>
      <c r="F122" s="19" t="str">
        <f t="array" ref="F122">IFERROR(INDEX(BudgetAppropData[President % Change], MATCH(1, (Table11[[#This Row],[Unique CFDA]] = BudgetAppropData[CFDA])*(SelectBudgetYear = BudgetAppropData[Fiscal Year]), 0)), "")</f>
        <v/>
      </c>
      <c r="G122" s="18" t="str">
        <f>IF(Table11[[#This Row],[Unique CFDA]] = "", "", IFERROR(Table11[[#This Row],[FY 2018 Total]]*Table11[[#This Row],[President % Change]], ""))</f>
        <v/>
      </c>
      <c r="H122" s="19" t="str">
        <f t="array" ref="H122">IFERROR(INDEX(BudgetAppropData[House % Change], MATCH(1, (Table11[[#This Row],[Unique CFDA]] = BudgetAppropData[CFDA])*(SelectBudgetYear = BudgetAppropData[Fiscal Year]),0)), "")</f>
        <v/>
      </c>
      <c r="I122" s="18" t="str">
        <f>IF(Table11[[#This Row],[Unique CFDA]] = "", "", IFERROR(Table11[[#This Row],[FY 2018 Total]]*Table11[[#This Row],[House % Change]], ""))</f>
        <v/>
      </c>
      <c r="J122" s="6"/>
      <c r="K122" s="18" t="str">
        <f>IF(Table11[[#This Row],[Unique CFDA]] = "", "", IFERROR(Table11[[#This Row],[FY 2018 Total]]*Table11[[#This Row],[Senate Budget]], ""))</f>
        <v/>
      </c>
      <c r="L122" s="6" t="str">
        <f>IF(Table11[[#This Row],[Unique CFDA]] = "", "", IF(ISNUMBER(Table11[[#This Row],[President $ Change]]), RANK(Table11[[#This Row],[President $ Change]], Table11[President $ Change])+COUNTIF($G122:G122, G122)-1,0))</f>
        <v/>
      </c>
      <c r="N122">
        <v>119</v>
      </c>
      <c r="O122" t="str">
        <f>IFERROR(INDEX(Table11[Unique CFDA], MATCH(N122, Table11[Pres. Sort], 0)), "")</f>
        <v/>
      </c>
      <c r="P122" s="1" t="str">
        <f>IFERROR(INDEX(Table11[Grant Name], MATCH(MemberOrgFinalSort[[#This Row],[CFDA]], Table11[Unique CFDA], 0)), "")</f>
        <v/>
      </c>
      <c r="Q122" s="13" t="str">
        <f>IFERROR(INDEX(Table11[FY 2018 Total], MATCH(MemberOrgFinalSort[[#This Row],[CFDA]], Table11[Unique CFDA], 0)), "")</f>
        <v/>
      </c>
      <c r="R122" s="14" t="str">
        <f>IFERROR(INDEX(Table11[President % Change], MATCH(MemberOrgFinalSort[[#This Row],[CFDA]], Table11[Unique CFDA], 0)), "")</f>
        <v/>
      </c>
      <c r="S122" s="13" t="str">
        <f>IFERROR(INDEX(Table11[President $ Change], MATCH(MemberOrgFinalSort[[#This Row],[CFDA]], Table11[Unique CFDA], 0)), "")</f>
        <v/>
      </c>
      <c r="T122" s="25" t="str">
        <f>IFERROR(INDEX(Table11[House % Change], MATCH(MemberOrgFinalSort[[#This Row],[CFDA]], Table11[Unique CFDA], 0)), "")</f>
        <v/>
      </c>
      <c r="U122" s="25" t="str">
        <f>IFERROR(INDEX(Table11[House $ Change], MATCH(MemberOrgFinalSort[[#This Row],[CFDA]], Table11[Unique CFDA], 0)), "")</f>
        <v/>
      </c>
      <c r="V122" s="13"/>
      <c r="X122" s="6"/>
      <c r="Y122" s="6"/>
      <c r="Z122" s="6"/>
      <c r="AA122" s="6"/>
      <c r="AB122" s="6"/>
    </row>
    <row r="123" spans="1:28" x14ac:dyDescent="0.25">
      <c r="A123" t="str">
        <f>IF(MemberOrgControl!$C126 = "", "", INDEX(MemberOrgsData[CFDA], MemberOrgControl!$C126))</f>
        <v/>
      </c>
      <c r="C123" s="6" t="str">
        <f>IFERROR(INDEX(AllFilteredCFDAs[All CFDAs], MATCH(0, INDEX(COUNTIF($C$3:C122, AllFilteredCFDAs[All CFDAs]),),0)), "")</f>
        <v/>
      </c>
      <c r="D123" s="6" t="str">
        <f t="array" ref="D123">IFERROR(INDEX(MemberOrgsData[FEDERALPROGRAMNAME], MATCH(1, (SelectMemberOrgs = MemberOrgsData[Auditee Name])*(Table11[[#This Row],[Unique CFDA]] = MemberOrgsData[CFDA]), 0)), "")</f>
        <v/>
      </c>
      <c r="E123" s="18" t="str">
        <f t="array" ref="E123">IFERROR(IF(Table11[[#This Row],[Unique CFDA]]&lt;&gt;"", SUMIFS(MemberOrgsData[AMOUNT], MemberOrgsData[Auditee Name], SelectMemberOrgs, MemberOrgsData[CFDA], Table11[[#This Row],[Unique CFDA]], MemberOrgsData[AUDITYEAR], SelectFiscalYear), ""), "")</f>
        <v/>
      </c>
      <c r="F123" s="19" t="str">
        <f t="array" ref="F123">IFERROR(INDEX(BudgetAppropData[President % Change], MATCH(1, (Table11[[#This Row],[Unique CFDA]] = BudgetAppropData[CFDA])*(SelectBudgetYear = BudgetAppropData[Fiscal Year]), 0)), "")</f>
        <v/>
      </c>
      <c r="G123" s="18" t="str">
        <f>IF(Table11[[#This Row],[Unique CFDA]] = "", "", IFERROR(Table11[[#This Row],[FY 2018 Total]]*Table11[[#This Row],[President % Change]], ""))</f>
        <v/>
      </c>
      <c r="H123" s="19" t="str">
        <f t="array" ref="H123">IFERROR(INDEX(BudgetAppropData[House % Change], MATCH(1, (Table11[[#This Row],[Unique CFDA]] = BudgetAppropData[CFDA])*(SelectBudgetYear = BudgetAppropData[Fiscal Year]),0)), "")</f>
        <v/>
      </c>
      <c r="I123" s="18" t="str">
        <f>IF(Table11[[#This Row],[Unique CFDA]] = "", "", IFERROR(Table11[[#This Row],[FY 2018 Total]]*Table11[[#This Row],[House % Change]], ""))</f>
        <v/>
      </c>
      <c r="J123" s="6"/>
      <c r="K123" s="18" t="str">
        <f>IF(Table11[[#This Row],[Unique CFDA]] = "", "", IFERROR(Table11[[#This Row],[FY 2018 Total]]*Table11[[#This Row],[Senate Budget]], ""))</f>
        <v/>
      </c>
      <c r="L123" s="6" t="str">
        <f>IF(Table11[[#This Row],[Unique CFDA]] = "", "", IF(ISNUMBER(Table11[[#This Row],[President $ Change]]), RANK(Table11[[#This Row],[President $ Change]], Table11[President $ Change])+COUNTIF($G123:G123, G123)-1,0))</f>
        <v/>
      </c>
      <c r="N123">
        <v>120</v>
      </c>
      <c r="O123" t="str">
        <f>IFERROR(INDEX(Table11[Unique CFDA], MATCH(N123, Table11[Pres. Sort], 0)), "")</f>
        <v/>
      </c>
      <c r="P123" s="1" t="str">
        <f>IFERROR(INDEX(Table11[Grant Name], MATCH(MemberOrgFinalSort[[#This Row],[CFDA]], Table11[Unique CFDA], 0)), "")</f>
        <v/>
      </c>
      <c r="Q123" s="13" t="str">
        <f>IFERROR(INDEX(Table11[FY 2018 Total], MATCH(MemberOrgFinalSort[[#This Row],[CFDA]], Table11[Unique CFDA], 0)), "")</f>
        <v/>
      </c>
      <c r="R123" s="14" t="str">
        <f>IFERROR(INDEX(Table11[President % Change], MATCH(MemberOrgFinalSort[[#This Row],[CFDA]], Table11[Unique CFDA], 0)), "")</f>
        <v/>
      </c>
      <c r="S123" s="13" t="str">
        <f>IFERROR(INDEX(Table11[President $ Change], MATCH(MemberOrgFinalSort[[#This Row],[CFDA]], Table11[Unique CFDA], 0)), "")</f>
        <v/>
      </c>
      <c r="T123" s="25" t="str">
        <f>IFERROR(INDEX(Table11[House % Change], MATCH(MemberOrgFinalSort[[#This Row],[CFDA]], Table11[Unique CFDA], 0)), "")</f>
        <v/>
      </c>
      <c r="U123" s="25" t="str">
        <f>IFERROR(INDEX(Table11[House $ Change], MATCH(MemberOrgFinalSort[[#This Row],[CFDA]], Table11[Unique CFDA], 0)), "")</f>
        <v/>
      </c>
      <c r="V123" s="13"/>
      <c r="X123" s="6"/>
      <c r="Y123" s="6"/>
      <c r="Z123" s="6"/>
      <c r="AA123" s="6"/>
      <c r="AB123" s="6"/>
    </row>
    <row r="124" spans="1:28" x14ac:dyDescent="0.25">
      <c r="A124" t="str">
        <f>IF(MemberOrgControl!$C127 = "", "", INDEX(MemberOrgsData[CFDA], MemberOrgControl!$C127))</f>
        <v/>
      </c>
      <c r="C124" s="6" t="str">
        <f>IFERROR(INDEX(AllFilteredCFDAs[All CFDAs], MATCH(0, INDEX(COUNTIF($C$3:C123, AllFilteredCFDAs[All CFDAs]),),0)), "")</f>
        <v/>
      </c>
      <c r="D124" s="6" t="str">
        <f t="array" ref="D124">IFERROR(INDEX(MemberOrgsData[FEDERALPROGRAMNAME], MATCH(1, (SelectMemberOrgs = MemberOrgsData[Auditee Name])*(Table11[[#This Row],[Unique CFDA]] = MemberOrgsData[CFDA]), 0)), "")</f>
        <v/>
      </c>
      <c r="E124" s="18" t="str">
        <f t="array" ref="E124">IFERROR(IF(Table11[[#This Row],[Unique CFDA]]&lt;&gt;"", SUMIFS(MemberOrgsData[AMOUNT], MemberOrgsData[Auditee Name], SelectMemberOrgs, MemberOrgsData[CFDA], Table11[[#This Row],[Unique CFDA]], MemberOrgsData[AUDITYEAR], SelectFiscalYear), ""), "")</f>
        <v/>
      </c>
      <c r="F124" s="19" t="str">
        <f t="array" ref="F124">IFERROR(INDEX(BudgetAppropData[President % Change], MATCH(1, (Table11[[#This Row],[Unique CFDA]] = BudgetAppropData[CFDA])*(SelectBudgetYear = BudgetAppropData[Fiscal Year]), 0)), "")</f>
        <v/>
      </c>
      <c r="G124" s="18" t="str">
        <f>IF(Table11[[#This Row],[Unique CFDA]] = "", "", IFERROR(Table11[[#This Row],[FY 2018 Total]]*Table11[[#This Row],[President % Change]], ""))</f>
        <v/>
      </c>
      <c r="H124" s="19" t="str">
        <f t="array" ref="H124">IFERROR(INDEX(BudgetAppropData[House % Change], MATCH(1, (Table11[[#This Row],[Unique CFDA]] = BudgetAppropData[CFDA])*(SelectBudgetYear = BudgetAppropData[Fiscal Year]),0)), "")</f>
        <v/>
      </c>
      <c r="I124" s="18" t="str">
        <f>IF(Table11[[#This Row],[Unique CFDA]] = "", "", IFERROR(Table11[[#This Row],[FY 2018 Total]]*Table11[[#This Row],[House % Change]], ""))</f>
        <v/>
      </c>
      <c r="J124" s="6"/>
      <c r="K124" s="18" t="str">
        <f>IF(Table11[[#This Row],[Unique CFDA]] = "", "", IFERROR(Table11[[#This Row],[FY 2018 Total]]*Table11[[#This Row],[Senate Budget]], ""))</f>
        <v/>
      </c>
      <c r="L124" s="6" t="str">
        <f>IF(Table11[[#This Row],[Unique CFDA]] = "", "", IF(ISNUMBER(Table11[[#This Row],[President $ Change]]), RANK(Table11[[#This Row],[President $ Change]], Table11[President $ Change])+COUNTIF($G124:G124, G124)-1,0))</f>
        <v/>
      </c>
      <c r="N124">
        <v>121</v>
      </c>
      <c r="O124" t="str">
        <f>IFERROR(INDEX(Table11[Unique CFDA], MATCH(N124, Table11[Pres. Sort], 0)), "")</f>
        <v/>
      </c>
      <c r="P124" s="1" t="str">
        <f>IFERROR(INDEX(Table11[Grant Name], MATCH(MemberOrgFinalSort[[#This Row],[CFDA]], Table11[Unique CFDA], 0)), "")</f>
        <v/>
      </c>
      <c r="Q124" s="13" t="str">
        <f>IFERROR(INDEX(Table11[FY 2018 Total], MATCH(MemberOrgFinalSort[[#This Row],[CFDA]], Table11[Unique CFDA], 0)), "")</f>
        <v/>
      </c>
      <c r="R124" s="14" t="str">
        <f>IFERROR(INDEX(Table11[President % Change], MATCH(MemberOrgFinalSort[[#This Row],[CFDA]], Table11[Unique CFDA], 0)), "")</f>
        <v/>
      </c>
      <c r="S124" s="13" t="str">
        <f>IFERROR(INDEX(Table11[President $ Change], MATCH(MemberOrgFinalSort[[#This Row],[CFDA]], Table11[Unique CFDA], 0)), "")</f>
        <v/>
      </c>
      <c r="T124" s="25" t="str">
        <f>IFERROR(INDEX(Table11[House % Change], MATCH(MemberOrgFinalSort[[#This Row],[CFDA]], Table11[Unique CFDA], 0)), "")</f>
        <v/>
      </c>
      <c r="U124" s="25" t="str">
        <f>IFERROR(INDEX(Table11[House $ Change], MATCH(MemberOrgFinalSort[[#This Row],[CFDA]], Table11[Unique CFDA], 0)), "")</f>
        <v/>
      </c>
      <c r="V124" s="13"/>
      <c r="X124" s="6"/>
      <c r="Y124" s="6"/>
      <c r="Z124" s="6"/>
      <c r="AA124" s="6"/>
      <c r="AB124" s="6"/>
    </row>
    <row r="125" spans="1:28" x14ac:dyDescent="0.25">
      <c r="A125" t="str">
        <f>IF(MemberOrgControl!$C128 = "", "", INDEX(MemberOrgsData[CFDA], MemberOrgControl!$C128))</f>
        <v/>
      </c>
      <c r="C125" s="6" t="str">
        <f>IFERROR(INDEX(AllFilteredCFDAs[All CFDAs], MATCH(0, INDEX(COUNTIF($C$3:C124, AllFilteredCFDAs[All CFDAs]),),0)), "")</f>
        <v/>
      </c>
      <c r="D125" s="6" t="str">
        <f t="array" ref="D125">IFERROR(INDEX(MemberOrgsData[FEDERALPROGRAMNAME], MATCH(1, (SelectMemberOrgs = MemberOrgsData[Auditee Name])*(Table11[[#This Row],[Unique CFDA]] = MemberOrgsData[CFDA]), 0)), "")</f>
        <v/>
      </c>
      <c r="E125" s="18" t="str">
        <f t="array" ref="E125">IFERROR(IF(Table11[[#This Row],[Unique CFDA]]&lt;&gt;"", SUMIFS(MemberOrgsData[AMOUNT], MemberOrgsData[Auditee Name], SelectMemberOrgs, MemberOrgsData[CFDA], Table11[[#This Row],[Unique CFDA]], MemberOrgsData[AUDITYEAR], SelectFiscalYear), ""), "")</f>
        <v/>
      </c>
      <c r="F125" s="19" t="str">
        <f t="array" ref="F125">IFERROR(INDEX(BudgetAppropData[President % Change], MATCH(1, (Table11[[#This Row],[Unique CFDA]] = BudgetAppropData[CFDA])*(SelectBudgetYear = BudgetAppropData[Fiscal Year]), 0)), "")</f>
        <v/>
      </c>
      <c r="G125" s="18" t="str">
        <f>IF(Table11[[#This Row],[Unique CFDA]] = "", "", IFERROR(Table11[[#This Row],[FY 2018 Total]]*Table11[[#This Row],[President % Change]], ""))</f>
        <v/>
      </c>
      <c r="H125" s="19" t="str">
        <f t="array" ref="H125">IFERROR(INDEX(BudgetAppropData[House % Change], MATCH(1, (Table11[[#This Row],[Unique CFDA]] = BudgetAppropData[CFDA])*(SelectBudgetYear = BudgetAppropData[Fiscal Year]),0)), "")</f>
        <v/>
      </c>
      <c r="I125" s="18" t="str">
        <f>IF(Table11[[#This Row],[Unique CFDA]] = "", "", IFERROR(Table11[[#This Row],[FY 2018 Total]]*Table11[[#This Row],[House % Change]], ""))</f>
        <v/>
      </c>
      <c r="J125" s="6"/>
      <c r="K125" s="18" t="str">
        <f>IF(Table11[[#This Row],[Unique CFDA]] = "", "", IFERROR(Table11[[#This Row],[FY 2018 Total]]*Table11[[#This Row],[Senate Budget]], ""))</f>
        <v/>
      </c>
      <c r="L125" s="6" t="str">
        <f>IF(Table11[[#This Row],[Unique CFDA]] = "", "", IF(ISNUMBER(Table11[[#This Row],[President $ Change]]), RANK(Table11[[#This Row],[President $ Change]], Table11[President $ Change])+COUNTIF($G125:G125, G125)-1,0))</f>
        <v/>
      </c>
      <c r="N125">
        <v>122</v>
      </c>
      <c r="O125" t="str">
        <f>IFERROR(INDEX(Table11[Unique CFDA], MATCH(N125, Table11[Pres. Sort], 0)), "")</f>
        <v/>
      </c>
      <c r="P125" s="1" t="str">
        <f>IFERROR(INDEX(Table11[Grant Name], MATCH(MemberOrgFinalSort[[#This Row],[CFDA]], Table11[Unique CFDA], 0)), "")</f>
        <v/>
      </c>
      <c r="Q125" s="13" t="str">
        <f>IFERROR(INDEX(Table11[FY 2018 Total], MATCH(MemberOrgFinalSort[[#This Row],[CFDA]], Table11[Unique CFDA], 0)), "")</f>
        <v/>
      </c>
      <c r="R125" s="14" t="str">
        <f>IFERROR(INDEX(Table11[President % Change], MATCH(MemberOrgFinalSort[[#This Row],[CFDA]], Table11[Unique CFDA], 0)), "")</f>
        <v/>
      </c>
      <c r="S125" s="13" t="str">
        <f>IFERROR(INDEX(Table11[President $ Change], MATCH(MemberOrgFinalSort[[#This Row],[CFDA]], Table11[Unique CFDA], 0)), "")</f>
        <v/>
      </c>
      <c r="T125" s="25" t="str">
        <f>IFERROR(INDEX(Table11[House % Change], MATCH(MemberOrgFinalSort[[#This Row],[CFDA]], Table11[Unique CFDA], 0)), "")</f>
        <v/>
      </c>
      <c r="U125" s="25" t="str">
        <f>IFERROR(INDEX(Table11[House $ Change], MATCH(MemberOrgFinalSort[[#This Row],[CFDA]], Table11[Unique CFDA], 0)), "")</f>
        <v/>
      </c>
      <c r="V125" s="13"/>
      <c r="X125" s="6"/>
      <c r="Y125" s="6"/>
      <c r="Z125" s="6"/>
      <c r="AA125" s="6"/>
      <c r="AB125" s="6"/>
    </row>
    <row r="126" spans="1:28" x14ac:dyDescent="0.25">
      <c r="A126" t="str">
        <f>IF(MemberOrgControl!$C129 = "", "", INDEX(MemberOrgsData[CFDA], MemberOrgControl!$C129))</f>
        <v/>
      </c>
      <c r="C126" s="6" t="str">
        <f>IFERROR(INDEX(AllFilteredCFDAs[All CFDAs], MATCH(0, INDEX(COUNTIF($C$3:C125, AllFilteredCFDAs[All CFDAs]),),0)), "")</f>
        <v/>
      </c>
      <c r="D126" s="6" t="str">
        <f t="array" ref="D126">IFERROR(INDEX(MemberOrgsData[FEDERALPROGRAMNAME], MATCH(1, (SelectMemberOrgs = MemberOrgsData[Auditee Name])*(Table11[[#This Row],[Unique CFDA]] = MemberOrgsData[CFDA]), 0)), "")</f>
        <v/>
      </c>
      <c r="E126" s="18" t="str">
        <f t="array" ref="E126">IFERROR(IF(Table11[[#This Row],[Unique CFDA]]&lt;&gt;"", SUMIFS(MemberOrgsData[AMOUNT], MemberOrgsData[Auditee Name], SelectMemberOrgs, MemberOrgsData[CFDA], Table11[[#This Row],[Unique CFDA]], MemberOrgsData[AUDITYEAR], SelectFiscalYear), ""), "")</f>
        <v/>
      </c>
      <c r="F126" s="19" t="str">
        <f t="array" ref="F126">IFERROR(INDEX(BudgetAppropData[President % Change], MATCH(1, (Table11[[#This Row],[Unique CFDA]] = BudgetAppropData[CFDA])*(SelectBudgetYear = BudgetAppropData[Fiscal Year]), 0)), "")</f>
        <v/>
      </c>
      <c r="G126" s="18" t="str">
        <f>IF(Table11[[#This Row],[Unique CFDA]] = "", "", IFERROR(Table11[[#This Row],[FY 2018 Total]]*Table11[[#This Row],[President % Change]], ""))</f>
        <v/>
      </c>
      <c r="H126" s="19" t="str">
        <f t="array" ref="H126">IFERROR(INDEX(BudgetAppropData[House % Change], MATCH(1, (Table11[[#This Row],[Unique CFDA]] = BudgetAppropData[CFDA])*(SelectBudgetYear = BudgetAppropData[Fiscal Year]),0)), "")</f>
        <v/>
      </c>
      <c r="I126" s="18" t="str">
        <f>IF(Table11[[#This Row],[Unique CFDA]] = "", "", IFERROR(Table11[[#This Row],[FY 2018 Total]]*Table11[[#This Row],[House % Change]], ""))</f>
        <v/>
      </c>
      <c r="J126" s="6"/>
      <c r="K126" s="18" t="str">
        <f>IF(Table11[[#This Row],[Unique CFDA]] = "", "", IFERROR(Table11[[#This Row],[FY 2018 Total]]*Table11[[#This Row],[Senate Budget]], ""))</f>
        <v/>
      </c>
      <c r="L126" s="6" t="str">
        <f>IF(Table11[[#This Row],[Unique CFDA]] = "", "", IF(ISNUMBER(Table11[[#This Row],[President $ Change]]), RANK(Table11[[#This Row],[President $ Change]], Table11[President $ Change])+COUNTIF($G126:G126, G126)-1,0))</f>
        <v/>
      </c>
      <c r="N126">
        <v>123</v>
      </c>
      <c r="O126" t="str">
        <f>IFERROR(INDEX(Table11[Unique CFDA], MATCH(N126, Table11[Pres. Sort], 0)), "")</f>
        <v/>
      </c>
      <c r="P126" s="1" t="str">
        <f>IFERROR(INDEX(Table11[Grant Name], MATCH(MemberOrgFinalSort[[#This Row],[CFDA]], Table11[Unique CFDA], 0)), "")</f>
        <v/>
      </c>
      <c r="Q126" s="13" t="str">
        <f>IFERROR(INDEX(Table11[FY 2018 Total], MATCH(MemberOrgFinalSort[[#This Row],[CFDA]], Table11[Unique CFDA], 0)), "")</f>
        <v/>
      </c>
      <c r="R126" s="14" t="str">
        <f>IFERROR(INDEX(Table11[President % Change], MATCH(MemberOrgFinalSort[[#This Row],[CFDA]], Table11[Unique CFDA], 0)), "")</f>
        <v/>
      </c>
      <c r="S126" s="13" t="str">
        <f>IFERROR(INDEX(Table11[President $ Change], MATCH(MemberOrgFinalSort[[#This Row],[CFDA]], Table11[Unique CFDA], 0)), "")</f>
        <v/>
      </c>
      <c r="T126" s="25" t="str">
        <f>IFERROR(INDEX(Table11[House % Change], MATCH(MemberOrgFinalSort[[#This Row],[CFDA]], Table11[Unique CFDA], 0)), "")</f>
        <v/>
      </c>
      <c r="U126" s="25" t="str">
        <f>IFERROR(INDEX(Table11[House $ Change], MATCH(MemberOrgFinalSort[[#This Row],[CFDA]], Table11[Unique CFDA], 0)), "")</f>
        <v/>
      </c>
      <c r="V126" s="13"/>
      <c r="X126" s="6"/>
      <c r="Y126" s="6"/>
      <c r="Z126" s="6"/>
      <c r="AA126" s="6"/>
      <c r="AB126" s="6"/>
    </row>
    <row r="127" spans="1:28" x14ac:dyDescent="0.25">
      <c r="A127" t="str">
        <f>IF(MemberOrgControl!$C130 = "", "", INDEX(MemberOrgsData[CFDA], MemberOrgControl!$C130))</f>
        <v/>
      </c>
      <c r="C127" s="6" t="str">
        <f>IFERROR(INDEX(AllFilteredCFDAs[All CFDAs], MATCH(0, INDEX(COUNTIF($C$3:C126, AllFilteredCFDAs[All CFDAs]),),0)), "")</f>
        <v/>
      </c>
      <c r="D127" s="6" t="str">
        <f t="array" ref="D127">IFERROR(INDEX(MemberOrgsData[FEDERALPROGRAMNAME], MATCH(1, (SelectMemberOrgs = MemberOrgsData[Auditee Name])*(Table11[[#This Row],[Unique CFDA]] = MemberOrgsData[CFDA]), 0)), "")</f>
        <v/>
      </c>
      <c r="E127" s="18" t="str">
        <f t="array" ref="E127">IFERROR(IF(Table11[[#This Row],[Unique CFDA]]&lt;&gt;"", SUMIFS(MemberOrgsData[AMOUNT], MemberOrgsData[Auditee Name], SelectMemberOrgs, MemberOrgsData[CFDA], Table11[[#This Row],[Unique CFDA]], MemberOrgsData[AUDITYEAR], SelectFiscalYear), ""), "")</f>
        <v/>
      </c>
      <c r="F127" s="19" t="str">
        <f t="array" ref="F127">IFERROR(INDEX(BudgetAppropData[President % Change], MATCH(1, (Table11[[#This Row],[Unique CFDA]] = BudgetAppropData[CFDA])*(SelectBudgetYear = BudgetAppropData[Fiscal Year]), 0)), "")</f>
        <v/>
      </c>
      <c r="G127" s="18" t="str">
        <f>IF(Table11[[#This Row],[Unique CFDA]] = "", "", IFERROR(Table11[[#This Row],[FY 2018 Total]]*Table11[[#This Row],[President % Change]], ""))</f>
        <v/>
      </c>
      <c r="H127" s="19" t="str">
        <f t="array" ref="H127">IFERROR(INDEX(BudgetAppropData[House % Change], MATCH(1, (Table11[[#This Row],[Unique CFDA]] = BudgetAppropData[CFDA])*(SelectBudgetYear = BudgetAppropData[Fiscal Year]),0)), "")</f>
        <v/>
      </c>
      <c r="I127" s="18" t="str">
        <f>IF(Table11[[#This Row],[Unique CFDA]] = "", "", IFERROR(Table11[[#This Row],[FY 2018 Total]]*Table11[[#This Row],[House % Change]], ""))</f>
        <v/>
      </c>
      <c r="J127" s="6"/>
      <c r="K127" s="18" t="str">
        <f>IF(Table11[[#This Row],[Unique CFDA]] = "", "", IFERROR(Table11[[#This Row],[FY 2018 Total]]*Table11[[#This Row],[Senate Budget]], ""))</f>
        <v/>
      </c>
      <c r="L127" s="6" t="str">
        <f>IF(Table11[[#This Row],[Unique CFDA]] = "", "", IF(ISNUMBER(Table11[[#This Row],[President $ Change]]), RANK(Table11[[#This Row],[President $ Change]], Table11[President $ Change])+COUNTIF($G127:G127, G127)-1,0))</f>
        <v/>
      </c>
      <c r="N127">
        <v>124</v>
      </c>
      <c r="O127" t="str">
        <f>IFERROR(INDEX(Table11[Unique CFDA], MATCH(N127, Table11[Pres. Sort], 0)), "")</f>
        <v/>
      </c>
      <c r="P127" s="1" t="str">
        <f>IFERROR(INDEX(Table11[Grant Name], MATCH(MemberOrgFinalSort[[#This Row],[CFDA]], Table11[Unique CFDA], 0)), "")</f>
        <v/>
      </c>
      <c r="Q127" s="13" t="str">
        <f>IFERROR(INDEX(Table11[FY 2018 Total], MATCH(MemberOrgFinalSort[[#This Row],[CFDA]], Table11[Unique CFDA], 0)), "")</f>
        <v/>
      </c>
      <c r="R127" s="14" t="str">
        <f>IFERROR(INDEX(Table11[President % Change], MATCH(MemberOrgFinalSort[[#This Row],[CFDA]], Table11[Unique CFDA], 0)), "")</f>
        <v/>
      </c>
      <c r="S127" s="13" t="str">
        <f>IFERROR(INDEX(Table11[President $ Change], MATCH(MemberOrgFinalSort[[#This Row],[CFDA]], Table11[Unique CFDA], 0)), "")</f>
        <v/>
      </c>
      <c r="T127" s="25" t="str">
        <f>IFERROR(INDEX(Table11[House % Change], MATCH(MemberOrgFinalSort[[#This Row],[CFDA]], Table11[Unique CFDA], 0)), "")</f>
        <v/>
      </c>
      <c r="U127" s="25" t="str">
        <f>IFERROR(INDEX(Table11[House $ Change], MATCH(MemberOrgFinalSort[[#This Row],[CFDA]], Table11[Unique CFDA], 0)), "")</f>
        <v/>
      </c>
      <c r="V127" s="13"/>
      <c r="X127" s="6"/>
      <c r="Y127" s="6"/>
      <c r="Z127" s="6"/>
      <c r="AA127" s="6"/>
      <c r="AB127" s="6"/>
    </row>
    <row r="128" spans="1:28" x14ac:dyDescent="0.25">
      <c r="A128" t="str">
        <f>IF(MemberOrgControl!$C131 = "", "", INDEX(MemberOrgsData[CFDA], MemberOrgControl!$C131))</f>
        <v/>
      </c>
      <c r="C128" s="6" t="str">
        <f>IFERROR(INDEX(AllFilteredCFDAs[All CFDAs], MATCH(0, INDEX(COUNTIF($C$3:C127, AllFilteredCFDAs[All CFDAs]),),0)), "")</f>
        <v/>
      </c>
      <c r="D128" s="6" t="str">
        <f t="array" ref="D128">IFERROR(INDEX(MemberOrgsData[FEDERALPROGRAMNAME], MATCH(1, (SelectMemberOrgs = MemberOrgsData[Auditee Name])*(Table11[[#This Row],[Unique CFDA]] = MemberOrgsData[CFDA]), 0)), "")</f>
        <v/>
      </c>
      <c r="E128" s="18" t="str">
        <f t="array" ref="E128">IFERROR(IF(Table11[[#This Row],[Unique CFDA]]&lt;&gt;"", SUMIFS(MemberOrgsData[AMOUNT], MemberOrgsData[Auditee Name], SelectMemberOrgs, MemberOrgsData[CFDA], Table11[[#This Row],[Unique CFDA]], MemberOrgsData[AUDITYEAR], SelectFiscalYear), ""), "")</f>
        <v/>
      </c>
      <c r="F128" s="19" t="str">
        <f t="array" ref="F128">IFERROR(INDEX(BudgetAppropData[President % Change], MATCH(1, (Table11[[#This Row],[Unique CFDA]] = BudgetAppropData[CFDA])*(SelectBudgetYear = BudgetAppropData[Fiscal Year]), 0)), "")</f>
        <v/>
      </c>
      <c r="G128" s="18" t="str">
        <f>IF(Table11[[#This Row],[Unique CFDA]] = "", "", IFERROR(Table11[[#This Row],[FY 2018 Total]]*Table11[[#This Row],[President % Change]], ""))</f>
        <v/>
      </c>
      <c r="H128" s="19" t="str">
        <f t="array" ref="H128">IFERROR(INDEX(BudgetAppropData[House % Change], MATCH(1, (Table11[[#This Row],[Unique CFDA]] = BudgetAppropData[CFDA])*(SelectBudgetYear = BudgetAppropData[Fiscal Year]),0)), "")</f>
        <v/>
      </c>
      <c r="I128" s="18" t="str">
        <f>IF(Table11[[#This Row],[Unique CFDA]] = "", "", IFERROR(Table11[[#This Row],[FY 2018 Total]]*Table11[[#This Row],[House % Change]], ""))</f>
        <v/>
      </c>
      <c r="J128" s="6"/>
      <c r="K128" s="18" t="str">
        <f>IF(Table11[[#This Row],[Unique CFDA]] = "", "", IFERROR(Table11[[#This Row],[FY 2018 Total]]*Table11[[#This Row],[Senate Budget]], ""))</f>
        <v/>
      </c>
      <c r="L128" s="6" t="str">
        <f>IF(Table11[[#This Row],[Unique CFDA]] = "", "", IF(ISNUMBER(Table11[[#This Row],[President $ Change]]), RANK(Table11[[#This Row],[President $ Change]], Table11[President $ Change])+COUNTIF($G128:G128, G128)-1,0))</f>
        <v/>
      </c>
      <c r="N128">
        <v>125</v>
      </c>
      <c r="O128" t="str">
        <f>IFERROR(INDEX(Table11[Unique CFDA], MATCH(N128, Table11[Pres. Sort], 0)), "")</f>
        <v/>
      </c>
      <c r="P128" s="1" t="str">
        <f>IFERROR(INDEX(Table11[Grant Name], MATCH(MemberOrgFinalSort[[#This Row],[CFDA]], Table11[Unique CFDA], 0)), "")</f>
        <v/>
      </c>
      <c r="Q128" s="13" t="str">
        <f>IFERROR(INDEX(Table11[FY 2018 Total], MATCH(MemberOrgFinalSort[[#This Row],[CFDA]], Table11[Unique CFDA], 0)), "")</f>
        <v/>
      </c>
      <c r="R128" s="14" t="str">
        <f>IFERROR(INDEX(Table11[President % Change], MATCH(MemberOrgFinalSort[[#This Row],[CFDA]], Table11[Unique CFDA], 0)), "")</f>
        <v/>
      </c>
      <c r="S128" s="13" t="str">
        <f>IFERROR(INDEX(Table11[President $ Change], MATCH(MemberOrgFinalSort[[#This Row],[CFDA]], Table11[Unique CFDA], 0)), "")</f>
        <v/>
      </c>
      <c r="T128" s="25" t="str">
        <f>IFERROR(INDEX(Table11[House % Change], MATCH(MemberOrgFinalSort[[#This Row],[CFDA]], Table11[Unique CFDA], 0)), "")</f>
        <v/>
      </c>
      <c r="U128" s="25" t="str">
        <f>IFERROR(INDEX(Table11[House $ Change], MATCH(MemberOrgFinalSort[[#This Row],[CFDA]], Table11[Unique CFDA], 0)), "")</f>
        <v/>
      </c>
      <c r="V128" s="13"/>
      <c r="X128" s="6"/>
      <c r="Y128" s="6"/>
      <c r="Z128" s="6"/>
      <c r="AA128" s="6"/>
      <c r="AB128" s="6"/>
    </row>
    <row r="129" spans="1:28" x14ac:dyDescent="0.25">
      <c r="A129" t="str">
        <f>IF(MemberOrgControl!$C132 = "", "", INDEX(MemberOrgsData[CFDA], MemberOrgControl!$C132))</f>
        <v/>
      </c>
      <c r="C129" s="6" t="str">
        <f>IFERROR(INDEX(AllFilteredCFDAs[All CFDAs], MATCH(0, INDEX(COUNTIF($C$3:C128, AllFilteredCFDAs[All CFDAs]),),0)), "")</f>
        <v/>
      </c>
      <c r="D129" s="6" t="str">
        <f t="array" ref="D129">IFERROR(INDEX(MemberOrgsData[FEDERALPROGRAMNAME], MATCH(1, (SelectMemberOrgs = MemberOrgsData[Auditee Name])*(Table11[[#This Row],[Unique CFDA]] = MemberOrgsData[CFDA]), 0)), "")</f>
        <v/>
      </c>
      <c r="E129" s="18" t="str">
        <f t="array" ref="E129">IFERROR(IF(Table11[[#This Row],[Unique CFDA]]&lt;&gt;"", SUMIFS(MemberOrgsData[AMOUNT], MemberOrgsData[Auditee Name], SelectMemberOrgs, MemberOrgsData[CFDA], Table11[[#This Row],[Unique CFDA]], MemberOrgsData[AUDITYEAR], SelectFiscalYear), ""), "")</f>
        <v/>
      </c>
      <c r="F129" s="19" t="str">
        <f t="array" ref="F129">IFERROR(INDEX(BudgetAppropData[President % Change], MATCH(1, (Table11[[#This Row],[Unique CFDA]] = BudgetAppropData[CFDA])*(SelectBudgetYear = BudgetAppropData[Fiscal Year]), 0)), "")</f>
        <v/>
      </c>
      <c r="G129" s="18" t="str">
        <f>IF(Table11[[#This Row],[Unique CFDA]] = "", "", IFERROR(Table11[[#This Row],[FY 2018 Total]]*Table11[[#This Row],[President % Change]], ""))</f>
        <v/>
      </c>
      <c r="H129" s="19" t="str">
        <f t="array" ref="H129">IFERROR(INDEX(BudgetAppropData[House % Change], MATCH(1, (Table11[[#This Row],[Unique CFDA]] = BudgetAppropData[CFDA])*(SelectBudgetYear = BudgetAppropData[Fiscal Year]),0)), "")</f>
        <v/>
      </c>
      <c r="I129" s="18" t="str">
        <f>IF(Table11[[#This Row],[Unique CFDA]] = "", "", IFERROR(Table11[[#This Row],[FY 2018 Total]]*Table11[[#This Row],[House % Change]], ""))</f>
        <v/>
      </c>
      <c r="J129" s="6"/>
      <c r="K129" s="18" t="str">
        <f>IF(Table11[[#This Row],[Unique CFDA]] = "", "", IFERROR(Table11[[#This Row],[FY 2018 Total]]*Table11[[#This Row],[Senate Budget]], ""))</f>
        <v/>
      </c>
      <c r="L129" s="6" t="str">
        <f>IF(Table11[[#This Row],[Unique CFDA]] = "", "", IF(ISNUMBER(Table11[[#This Row],[President $ Change]]), RANK(Table11[[#This Row],[President $ Change]], Table11[President $ Change])+COUNTIF($G129:G129, G129)-1,0))</f>
        <v/>
      </c>
      <c r="N129">
        <v>126</v>
      </c>
      <c r="O129" t="str">
        <f>IFERROR(INDEX(Table11[Unique CFDA], MATCH(N129, Table11[Pres. Sort], 0)), "")</f>
        <v/>
      </c>
      <c r="P129" s="1" t="str">
        <f>IFERROR(INDEX(Table11[Grant Name], MATCH(MemberOrgFinalSort[[#This Row],[CFDA]], Table11[Unique CFDA], 0)), "")</f>
        <v/>
      </c>
      <c r="Q129" s="13" t="str">
        <f>IFERROR(INDEX(Table11[FY 2018 Total], MATCH(MemberOrgFinalSort[[#This Row],[CFDA]], Table11[Unique CFDA], 0)), "")</f>
        <v/>
      </c>
      <c r="R129" s="14" t="str">
        <f>IFERROR(INDEX(Table11[President % Change], MATCH(MemberOrgFinalSort[[#This Row],[CFDA]], Table11[Unique CFDA], 0)), "")</f>
        <v/>
      </c>
      <c r="S129" s="13" t="str">
        <f>IFERROR(INDEX(Table11[President $ Change], MATCH(MemberOrgFinalSort[[#This Row],[CFDA]], Table11[Unique CFDA], 0)), "")</f>
        <v/>
      </c>
      <c r="T129" s="25" t="str">
        <f>IFERROR(INDEX(Table11[House % Change], MATCH(MemberOrgFinalSort[[#This Row],[CFDA]], Table11[Unique CFDA], 0)), "")</f>
        <v/>
      </c>
      <c r="U129" s="25" t="str">
        <f>IFERROR(INDEX(Table11[House $ Change], MATCH(MemberOrgFinalSort[[#This Row],[CFDA]], Table11[Unique CFDA], 0)), "")</f>
        <v/>
      </c>
      <c r="V129" s="13"/>
      <c r="X129" s="6"/>
      <c r="Y129" s="6"/>
      <c r="Z129" s="6"/>
      <c r="AA129" s="6"/>
      <c r="AB129" s="6"/>
    </row>
    <row r="130" spans="1:28" x14ac:dyDescent="0.25">
      <c r="A130" t="str">
        <f>IF(MemberOrgControl!$C133 = "", "", INDEX(MemberOrgsData[CFDA], MemberOrgControl!$C133))</f>
        <v/>
      </c>
      <c r="C130" s="6" t="str">
        <f>IFERROR(INDEX(AllFilteredCFDAs[All CFDAs], MATCH(0, INDEX(COUNTIF($C$3:C129, AllFilteredCFDAs[All CFDAs]),),0)), "")</f>
        <v/>
      </c>
      <c r="D130" s="6" t="str">
        <f t="array" ref="D130">IFERROR(INDEX(MemberOrgsData[FEDERALPROGRAMNAME], MATCH(1, (SelectMemberOrgs = MemberOrgsData[Auditee Name])*(Table11[[#This Row],[Unique CFDA]] = MemberOrgsData[CFDA]), 0)), "")</f>
        <v/>
      </c>
      <c r="E130" s="18" t="str">
        <f t="array" ref="E130">IFERROR(IF(Table11[[#This Row],[Unique CFDA]]&lt;&gt;"", SUMIFS(MemberOrgsData[AMOUNT], MemberOrgsData[Auditee Name], SelectMemberOrgs, MemberOrgsData[CFDA], Table11[[#This Row],[Unique CFDA]], MemberOrgsData[AUDITYEAR], SelectFiscalYear), ""), "")</f>
        <v/>
      </c>
      <c r="F130" s="19" t="str">
        <f t="array" ref="F130">IFERROR(INDEX(BudgetAppropData[President % Change], MATCH(1, (Table11[[#This Row],[Unique CFDA]] = BudgetAppropData[CFDA])*(SelectBudgetYear = BudgetAppropData[Fiscal Year]), 0)), "")</f>
        <v/>
      </c>
      <c r="G130" s="18" t="str">
        <f>IF(Table11[[#This Row],[Unique CFDA]] = "", "", IFERROR(Table11[[#This Row],[FY 2018 Total]]*Table11[[#This Row],[President % Change]], ""))</f>
        <v/>
      </c>
      <c r="H130" s="19" t="str">
        <f t="array" ref="H130">IFERROR(INDEX(BudgetAppropData[House % Change], MATCH(1, (Table11[[#This Row],[Unique CFDA]] = BudgetAppropData[CFDA])*(SelectBudgetYear = BudgetAppropData[Fiscal Year]),0)), "")</f>
        <v/>
      </c>
      <c r="I130" s="18" t="str">
        <f>IF(Table11[[#This Row],[Unique CFDA]] = "", "", IFERROR(Table11[[#This Row],[FY 2018 Total]]*Table11[[#This Row],[House % Change]], ""))</f>
        <v/>
      </c>
      <c r="J130" s="6"/>
      <c r="K130" s="18" t="str">
        <f>IF(Table11[[#This Row],[Unique CFDA]] = "", "", IFERROR(Table11[[#This Row],[FY 2018 Total]]*Table11[[#This Row],[Senate Budget]], ""))</f>
        <v/>
      </c>
      <c r="L130" s="6" t="str">
        <f>IF(Table11[[#This Row],[Unique CFDA]] = "", "", IF(ISNUMBER(Table11[[#This Row],[President $ Change]]), RANK(Table11[[#This Row],[President $ Change]], Table11[President $ Change])+COUNTIF($G130:G130, G130)-1,0))</f>
        <v/>
      </c>
      <c r="N130">
        <v>127</v>
      </c>
      <c r="O130" t="str">
        <f>IFERROR(INDEX(Table11[Unique CFDA], MATCH(N130, Table11[Pres. Sort], 0)), "")</f>
        <v/>
      </c>
      <c r="P130" s="1" t="str">
        <f>IFERROR(INDEX(Table11[Grant Name], MATCH(MemberOrgFinalSort[[#This Row],[CFDA]], Table11[Unique CFDA], 0)), "")</f>
        <v/>
      </c>
      <c r="Q130" s="13" t="str">
        <f>IFERROR(INDEX(Table11[FY 2018 Total], MATCH(MemberOrgFinalSort[[#This Row],[CFDA]], Table11[Unique CFDA], 0)), "")</f>
        <v/>
      </c>
      <c r="R130" s="14" t="str">
        <f>IFERROR(INDEX(Table11[President % Change], MATCH(MemberOrgFinalSort[[#This Row],[CFDA]], Table11[Unique CFDA], 0)), "")</f>
        <v/>
      </c>
      <c r="S130" s="13" t="str">
        <f>IFERROR(INDEX(Table11[President $ Change], MATCH(MemberOrgFinalSort[[#This Row],[CFDA]], Table11[Unique CFDA], 0)), "")</f>
        <v/>
      </c>
      <c r="T130" s="25" t="str">
        <f>IFERROR(INDEX(Table11[House % Change], MATCH(MemberOrgFinalSort[[#This Row],[CFDA]], Table11[Unique CFDA], 0)), "")</f>
        <v/>
      </c>
      <c r="U130" s="25" t="str">
        <f>IFERROR(INDEX(Table11[House $ Change], MATCH(MemberOrgFinalSort[[#This Row],[CFDA]], Table11[Unique CFDA], 0)), "")</f>
        <v/>
      </c>
      <c r="V130" s="13"/>
      <c r="X130" s="6"/>
      <c r="Y130" s="6"/>
      <c r="Z130" s="6"/>
      <c r="AA130" s="6"/>
      <c r="AB130" s="6"/>
    </row>
    <row r="131" spans="1:28" x14ac:dyDescent="0.25">
      <c r="A131" t="str">
        <f>IF(MemberOrgControl!$C134 = "", "", INDEX(MemberOrgsData[CFDA], MemberOrgControl!$C134))</f>
        <v/>
      </c>
      <c r="C131" s="6" t="str">
        <f>IFERROR(INDEX(AllFilteredCFDAs[All CFDAs], MATCH(0, INDEX(COUNTIF($C$3:C130, AllFilteredCFDAs[All CFDAs]),),0)), "")</f>
        <v/>
      </c>
      <c r="D131" s="6" t="str">
        <f t="array" ref="D131">IFERROR(INDEX(MemberOrgsData[FEDERALPROGRAMNAME], MATCH(1, (SelectMemberOrgs = MemberOrgsData[Auditee Name])*(Table11[[#This Row],[Unique CFDA]] = MemberOrgsData[CFDA]), 0)), "")</f>
        <v/>
      </c>
      <c r="E131" s="18" t="str">
        <f t="array" ref="E131">IFERROR(IF(Table11[[#This Row],[Unique CFDA]]&lt;&gt;"", SUMIFS(MemberOrgsData[AMOUNT], MemberOrgsData[Auditee Name], SelectMemberOrgs, MemberOrgsData[CFDA], Table11[[#This Row],[Unique CFDA]], MemberOrgsData[AUDITYEAR], SelectFiscalYear), ""), "")</f>
        <v/>
      </c>
      <c r="F131" s="19" t="str">
        <f t="array" ref="F131">IFERROR(INDEX(BudgetAppropData[President % Change], MATCH(1, (Table11[[#This Row],[Unique CFDA]] = BudgetAppropData[CFDA])*(SelectBudgetYear = BudgetAppropData[Fiscal Year]), 0)), "")</f>
        <v/>
      </c>
      <c r="G131" s="18" t="str">
        <f>IF(Table11[[#This Row],[Unique CFDA]] = "", "", IFERROR(Table11[[#This Row],[FY 2018 Total]]*Table11[[#This Row],[President % Change]], ""))</f>
        <v/>
      </c>
      <c r="H131" s="19" t="str">
        <f t="array" ref="H131">IFERROR(INDEX(BudgetAppropData[House % Change], MATCH(1, (Table11[[#This Row],[Unique CFDA]] = BudgetAppropData[CFDA])*(SelectBudgetYear = BudgetAppropData[Fiscal Year]),0)), "")</f>
        <v/>
      </c>
      <c r="I131" s="18" t="str">
        <f>IF(Table11[[#This Row],[Unique CFDA]] = "", "", IFERROR(Table11[[#This Row],[FY 2018 Total]]*Table11[[#This Row],[House % Change]], ""))</f>
        <v/>
      </c>
      <c r="J131" s="6"/>
      <c r="K131" s="18" t="str">
        <f>IF(Table11[[#This Row],[Unique CFDA]] = "", "", IFERROR(Table11[[#This Row],[FY 2018 Total]]*Table11[[#This Row],[Senate Budget]], ""))</f>
        <v/>
      </c>
      <c r="L131" s="6" t="str">
        <f>IF(Table11[[#This Row],[Unique CFDA]] = "", "", IF(ISNUMBER(Table11[[#This Row],[President $ Change]]), RANK(Table11[[#This Row],[President $ Change]], Table11[President $ Change])+COUNTIF($G131:G131, G131)-1,0))</f>
        <v/>
      </c>
      <c r="N131">
        <v>128</v>
      </c>
      <c r="O131" t="str">
        <f>IFERROR(INDEX(Table11[Unique CFDA], MATCH(N131, Table11[Pres. Sort], 0)), "")</f>
        <v/>
      </c>
      <c r="P131" s="1" t="str">
        <f>IFERROR(INDEX(Table11[Grant Name], MATCH(MemberOrgFinalSort[[#This Row],[CFDA]], Table11[Unique CFDA], 0)), "")</f>
        <v/>
      </c>
      <c r="Q131" s="13" t="str">
        <f>IFERROR(INDEX(Table11[FY 2018 Total], MATCH(MemberOrgFinalSort[[#This Row],[CFDA]], Table11[Unique CFDA], 0)), "")</f>
        <v/>
      </c>
      <c r="R131" s="14" t="str">
        <f>IFERROR(INDEX(Table11[President % Change], MATCH(MemberOrgFinalSort[[#This Row],[CFDA]], Table11[Unique CFDA], 0)), "")</f>
        <v/>
      </c>
      <c r="S131" s="13" t="str">
        <f>IFERROR(INDEX(Table11[President $ Change], MATCH(MemberOrgFinalSort[[#This Row],[CFDA]], Table11[Unique CFDA], 0)), "")</f>
        <v/>
      </c>
      <c r="T131" s="25" t="str">
        <f>IFERROR(INDEX(Table11[House % Change], MATCH(MemberOrgFinalSort[[#This Row],[CFDA]], Table11[Unique CFDA], 0)), "")</f>
        <v/>
      </c>
      <c r="U131" s="25" t="str">
        <f>IFERROR(INDEX(Table11[House $ Change], MATCH(MemberOrgFinalSort[[#This Row],[CFDA]], Table11[Unique CFDA], 0)), "")</f>
        <v/>
      </c>
      <c r="V131" s="13"/>
      <c r="X131" s="6"/>
      <c r="Y131" s="6"/>
      <c r="Z131" s="6"/>
      <c r="AA131" s="6"/>
      <c r="AB131" s="6"/>
    </row>
    <row r="132" spans="1:28" x14ac:dyDescent="0.25">
      <c r="A132" t="str">
        <f>IF(MemberOrgControl!$C135 = "", "", INDEX(MemberOrgsData[CFDA], MemberOrgControl!$C135))</f>
        <v/>
      </c>
      <c r="C132" s="6" t="str">
        <f>IFERROR(INDEX(AllFilteredCFDAs[All CFDAs], MATCH(0, INDEX(COUNTIF($C$3:C131, AllFilteredCFDAs[All CFDAs]),),0)), "")</f>
        <v/>
      </c>
      <c r="D132" s="6" t="str">
        <f t="array" ref="D132">IFERROR(INDEX(MemberOrgsData[FEDERALPROGRAMNAME], MATCH(1, (SelectMemberOrgs = MemberOrgsData[Auditee Name])*(Table11[[#This Row],[Unique CFDA]] = MemberOrgsData[CFDA]), 0)), "")</f>
        <v/>
      </c>
      <c r="E132" s="18" t="str">
        <f t="array" ref="E132">IFERROR(IF(Table11[[#This Row],[Unique CFDA]]&lt;&gt;"", SUMIFS(MemberOrgsData[AMOUNT], MemberOrgsData[Auditee Name], SelectMemberOrgs, MemberOrgsData[CFDA], Table11[[#This Row],[Unique CFDA]], MemberOrgsData[AUDITYEAR], SelectFiscalYear), ""), "")</f>
        <v/>
      </c>
      <c r="F132" s="19" t="str">
        <f t="array" ref="F132">IFERROR(INDEX(BudgetAppropData[President % Change], MATCH(1, (Table11[[#This Row],[Unique CFDA]] = BudgetAppropData[CFDA])*(SelectBudgetYear = BudgetAppropData[Fiscal Year]), 0)), "")</f>
        <v/>
      </c>
      <c r="G132" s="18" t="str">
        <f>IF(Table11[[#This Row],[Unique CFDA]] = "", "", IFERROR(Table11[[#This Row],[FY 2018 Total]]*Table11[[#This Row],[President % Change]], ""))</f>
        <v/>
      </c>
      <c r="H132" s="19" t="str">
        <f t="array" ref="H132">IFERROR(INDEX(BudgetAppropData[House % Change], MATCH(1, (Table11[[#This Row],[Unique CFDA]] = BudgetAppropData[CFDA])*(SelectBudgetYear = BudgetAppropData[Fiscal Year]),0)), "")</f>
        <v/>
      </c>
      <c r="I132" s="18" t="str">
        <f>IF(Table11[[#This Row],[Unique CFDA]] = "", "", IFERROR(Table11[[#This Row],[FY 2018 Total]]*Table11[[#This Row],[House % Change]], ""))</f>
        <v/>
      </c>
      <c r="J132" s="6"/>
      <c r="K132" s="18" t="str">
        <f>IF(Table11[[#This Row],[Unique CFDA]] = "", "", IFERROR(Table11[[#This Row],[FY 2018 Total]]*Table11[[#This Row],[Senate Budget]], ""))</f>
        <v/>
      </c>
      <c r="L132" s="6" t="str">
        <f>IF(Table11[[#This Row],[Unique CFDA]] = "", "", IF(ISNUMBER(Table11[[#This Row],[President $ Change]]), RANK(Table11[[#This Row],[President $ Change]], Table11[President $ Change])+COUNTIF($G132:G132, G132)-1,0))</f>
        <v/>
      </c>
      <c r="N132">
        <v>129</v>
      </c>
      <c r="O132" t="str">
        <f>IFERROR(INDEX(Table11[Unique CFDA], MATCH(N132, Table11[Pres. Sort], 0)), "")</f>
        <v/>
      </c>
      <c r="P132" s="1" t="str">
        <f>IFERROR(INDEX(Table11[Grant Name], MATCH(MemberOrgFinalSort[[#This Row],[CFDA]], Table11[Unique CFDA], 0)), "")</f>
        <v/>
      </c>
      <c r="Q132" s="13" t="str">
        <f>IFERROR(INDEX(Table11[FY 2018 Total], MATCH(MemberOrgFinalSort[[#This Row],[CFDA]], Table11[Unique CFDA], 0)), "")</f>
        <v/>
      </c>
      <c r="R132" s="14" t="str">
        <f>IFERROR(INDEX(Table11[President % Change], MATCH(MemberOrgFinalSort[[#This Row],[CFDA]], Table11[Unique CFDA], 0)), "")</f>
        <v/>
      </c>
      <c r="S132" s="13" t="str">
        <f>IFERROR(INDEX(Table11[President $ Change], MATCH(MemberOrgFinalSort[[#This Row],[CFDA]], Table11[Unique CFDA], 0)), "")</f>
        <v/>
      </c>
      <c r="T132" s="25" t="str">
        <f>IFERROR(INDEX(Table11[House % Change], MATCH(MemberOrgFinalSort[[#This Row],[CFDA]], Table11[Unique CFDA], 0)), "")</f>
        <v/>
      </c>
      <c r="U132" s="25" t="str">
        <f>IFERROR(INDEX(Table11[House $ Change], MATCH(MemberOrgFinalSort[[#This Row],[CFDA]], Table11[Unique CFDA], 0)), "")</f>
        <v/>
      </c>
      <c r="V132" s="13"/>
      <c r="X132" s="6"/>
      <c r="Y132" s="6"/>
      <c r="Z132" s="6"/>
      <c r="AA132" s="6"/>
      <c r="AB132" s="6"/>
    </row>
    <row r="133" spans="1:28" x14ac:dyDescent="0.25">
      <c r="A133" t="str">
        <f>IF(MemberOrgControl!$C136 = "", "", INDEX(MemberOrgsData[CFDA], MemberOrgControl!$C136))</f>
        <v/>
      </c>
      <c r="C133" s="6" t="str">
        <f>IFERROR(INDEX(AllFilteredCFDAs[All CFDAs], MATCH(0, INDEX(COUNTIF($C$3:C132, AllFilteredCFDAs[All CFDAs]),),0)), "")</f>
        <v/>
      </c>
      <c r="D133" s="6" t="str">
        <f t="array" ref="D133">IFERROR(INDEX(MemberOrgsData[FEDERALPROGRAMNAME], MATCH(1, (SelectMemberOrgs = MemberOrgsData[Auditee Name])*(Table11[[#This Row],[Unique CFDA]] = MemberOrgsData[CFDA]), 0)), "")</f>
        <v/>
      </c>
      <c r="E133" s="18" t="str">
        <f t="array" ref="E133">IFERROR(IF(Table11[[#This Row],[Unique CFDA]]&lt;&gt;"", SUMIFS(MemberOrgsData[AMOUNT], MemberOrgsData[Auditee Name], SelectMemberOrgs, MemberOrgsData[CFDA], Table11[[#This Row],[Unique CFDA]], MemberOrgsData[AUDITYEAR], SelectFiscalYear), ""), "")</f>
        <v/>
      </c>
      <c r="F133" s="19" t="str">
        <f t="array" ref="F133">IFERROR(INDEX(BudgetAppropData[President % Change], MATCH(1, (Table11[[#This Row],[Unique CFDA]] = BudgetAppropData[CFDA])*(SelectBudgetYear = BudgetAppropData[Fiscal Year]), 0)), "")</f>
        <v/>
      </c>
      <c r="G133" s="18" t="str">
        <f>IF(Table11[[#This Row],[Unique CFDA]] = "", "", IFERROR(Table11[[#This Row],[FY 2018 Total]]*Table11[[#This Row],[President % Change]], ""))</f>
        <v/>
      </c>
      <c r="H133" s="19" t="str">
        <f t="array" ref="H133">IFERROR(INDEX(BudgetAppropData[House % Change], MATCH(1, (Table11[[#This Row],[Unique CFDA]] = BudgetAppropData[CFDA])*(SelectBudgetYear = BudgetAppropData[Fiscal Year]),0)), "")</f>
        <v/>
      </c>
      <c r="I133" s="18" t="str">
        <f>IF(Table11[[#This Row],[Unique CFDA]] = "", "", IFERROR(Table11[[#This Row],[FY 2018 Total]]*Table11[[#This Row],[House % Change]], ""))</f>
        <v/>
      </c>
      <c r="J133" s="6"/>
      <c r="K133" s="18" t="str">
        <f>IF(Table11[[#This Row],[Unique CFDA]] = "", "", IFERROR(Table11[[#This Row],[FY 2018 Total]]*Table11[[#This Row],[Senate Budget]], ""))</f>
        <v/>
      </c>
      <c r="L133" s="6" t="str">
        <f>IF(Table11[[#This Row],[Unique CFDA]] = "", "", IF(ISNUMBER(Table11[[#This Row],[President $ Change]]), RANK(Table11[[#This Row],[President $ Change]], Table11[President $ Change])+COUNTIF($G133:G133, G133)-1,0))</f>
        <v/>
      </c>
      <c r="N133">
        <v>130</v>
      </c>
      <c r="O133" t="str">
        <f>IFERROR(INDEX(Table11[Unique CFDA], MATCH(N133, Table11[Pres. Sort], 0)), "")</f>
        <v/>
      </c>
      <c r="P133" s="1" t="str">
        <f>IFERROR(INDEX(Table11[Grant Name], MATCH(MemberOrgFinalSort[[#This Row],[CFDA]], Table11[Unique CFDA], 0)), "")</f>
        <v/>
      </c>
      <c r="Q133" s="13" t="str">
        <f>IFERROR(INDEX(Table11[FY 2018 Total], MATCH(MemberOrgFinalSort[[#This Row],[CFDA]], Table11[Unique CFDA], 0)), "")</f>
        <v/>
      </c>
      <c r="R133" s="14" t="str">
        <f>IFERROR(INDEX(Table11[President % Change], MATCH(MemberOrgFinalSort[[#This Row],[CFDA]], Table11[Unique CFDA], 0)), "")</f>
        <v/>
      </c>
      <c r="S133" s="13" t="str">
        <f>IFERROR(INDEX(Table11[President $ Change], MATCH(MemberOrgFinalSort[[#This Row],[CFDA]], Table11[Unique CFDA], 0)), "")</f>
        <v/>
      </c>
      <c r="T133" s="25" t="str">
        <f>IFERROR(INDEX(Table11[House % Change], MATCH(MemberOrgFinalSort[[#This Row],[CFDA]], Table11[Unique CFDA], 0)), "")</f>
        <v/>
      </c>
      <c r="U133" s="25" t="str">
        <f>IFERROR(INDEX(Table11[House $ Change], MATCH(MemberOrgFinalSort[[#This Row],[CFDA]], Table11[Unique CFDA], 0)), "")</f>
        <v/>
      </c>
      <c r="V133" s="13"/>
      <c r="X133" s="6"/>
      <c r="Y133" s="6"/>
      <c r="Z133" s="6"/>
      <c r="AA133" s="6"/>
      <c r="AB133" s="6"/>
    </row>
    <row r="134" spans="1:28" x14ac:dyDescent="0.25">
      <c r="A134" t="str">
        <f>IF(MemberOrgControl!$C137 = "", "", INDEX(MemberOrgsData[CFDA], MemberOrgControl!$C137))</f>
        <v/>
      </c>
      <c r="C134" s="6" t="str">
        <f>IFERROR(INDEX(AllFilteredCFDAs[All CFDAs], MATCH(0, INDEX(COUNTIF($C$3:C133, AllFilteredCFDAs[All CFDAs]),),0)), "")</f>
        <v/>
      </c>
      <c r="D134" s="6" t="str">
        <f t="array" ref="D134">IFERROR(INDEX(MemberOrgsData[FEDERALPROGRAMNAME], MATCH(1, (SelectMemberOrgs = MemberOrgsData[Auditee Name])*(Table11[[#This Row],[Unique CFDA]] = MemberOrgsData[CFDA]), 0)), "")</f>
        <v/>
      </c>
      <c r="E134" s="18" t="str">
        <f t="array" ref="E134">IFERROR(IF(Table11[[#This Row],[Unique CFDA]]&lt;&gt;"", SUMIFS(MemberOrgsData[AMOUNT], MemberOrgsData[Auditee Name], SelectMemberOrgs, MemberOrgsData[CFDA], Table11[[#This Row],[Unique CFDA]], MemberOrgsData[AUDITYEAR], SelectFiscalYear), ""), "")</f>
        <v/>
      </c>
      <c r="F134" s="19" t="str">
        <f t="array" ref="F134">IFERROR(INDEX(BudgetAppropData[President % Change], MATCH(1, (Table11[[#This Row],[Unique CFDA]] = BudgetAppropData[CFDA])*(SelectBudgetYear = BudgetAppropData[Fiscal Year]), 0)), "")</f>
        <v/>
      </c>
      <c r="G134" s="18" t="str">
        <f>IF(Table11[[#This Row],[Unique CFDA]] = "", "", IFERROR(Table11[[#This Row],[FY 2018 Total]]*Table11[[#This Row],[President % Change]], ""))</f>
        <v/>
      </c>
      <c r="H134" s="19" t="str">
        <f t="array" ref="H134">IFERROR(INDEX(BudgetAppropData[House % Change], MATCH(1, (Table11[[#This Row],[Unique CFDA]] = BudgetAppropData[CFDA])*(SelectBudgetYear = BudgetAppropData[Fiscal Year]),0)), "")</f>
        <v/>
      </c>
      <c r="I134" s="18" t="str">
        <f>IF(Table11[[#This Row],[Unique CFDA]] = "", "", IFERROR(Table11[[#This Row],[FY 2018 Total]]*Table11[[#This Row],[House % Change]], ""))</f>
        <v/>
      </c>
      <c r="J134" s="6"/>
      <c r="K134" s="18" t="str">
        <f>IF(Table11[[#This Row],[Unique CFDA]] = "", "", IFERROR(Table11[[#This Row],[FY 2018 Total]]*Table11[[#This Row],[Senate Budget]], ""))</f>
        <v/>
      </c>
      <c r="L134" s="6" t="str">
        <f>IF(Table11[[#This Row],[Unique CFDA]] = "", "", IF(ISNUMBER(Table11[[#This Row],[President $ Change]]), RANK(Table11[[#This Row],[President $ Change]], Table11[President $ Change])+COUNTIF($G134:G134, G134)-1,0))</f>
        <v/>
      </c>
      <c r="N134">
        <v>131</v>
      </c>
      <c r="O134" t="str">
        <f>IFERROR(INDEX(Table11[Unique CFDA], MATCH(N134, Table11[Pres. Sort], 0)), "")</f>
        <v/>
      </c>
      <c r="P134" s="1" t="str">
        <f>IFERROR(INDEX(Table11[Grant Name], MATCH(MemberOrgFinalSort[[#This Row],[CFDA]], Table11[Unique CFDA], 0)), "")</f>
        <v/>
      </c>
      <c r="Q134" s="13" t="str">
        <f>IFERROR(INDEX(Table11[FY 2018 Total], MATCH(MemberOrgFinalSort[[#This Row],[CFDA]], Table11[Unique CFDA], 0)), "")</f>
        <v/>
      </c>
      <c r="R134" s="14" t="str">
        <f>IFERROR(INDEX(Table11[President % Change], MATCH(MemberOrgFinalSort[[#This Row],[CFDA]], Table11[Unique CFDA], 0)), "")</f>
        <v/>
      </c>
      <c r="S134" s="13" t="str">
        <f>IFERROR(INDEX(Table11[President $ Change], MATCH(MemberOrgFinalSort[[#This Row],[CFDA]], Table11[Unique CFDA], 0)), "")</f>
        <v/>
      </c>
      <c r="T134" s="25" t="str">
        <f>IFERROR(INDEX(Table11[House % Change], MATCH(MemberOrgFinalSort[[#This Row],[CFDA]], Table11[Unique CFDA], 0)), "")</f>
        <v/>
      </c>
      <c r="U134" s="25" t="str">
        <f>IFERROR(INDEX(Table11[House $ Change], MATCH(MemberOrgFinalSort[[#This Row],[CFDA]], Table11[Unique CFDA], 0)), "")</f>
        <v/>
      </c>
      <c r="V134" s="13"/>
      <c r="X134" s="6"/>
      <c r="Y134" s="6"/>
      <c r="Z134" s="6"/>
      <c r="AA134" s="6"/>
      <c r="AB134" s="6"/>
    </row>
    <row r="135" spans="1:28" x14ac:dyDescent="0.25">
      <c r="A135" t="str">
        <f>IF(MemberOrgControl!$C138 = "", "", INDEX(MemberOrgsData[CFDA], MemberOrgControl!$C138))</f>
        <v/>
      </c>
      <c r="C135" s="6" t="str">
        <f>IFERROR(INDEX(AllFilteredCFDAs[All CFDAs], MATCH(0, INDEX(COUNTIF($C$3:C134, AllFilteredCFDAs[All CFDAs]),),0)), "")</f>
        <v/>
      </c>
      <c r="D135" s="6" t="str">
        <f t="array" ref="D135">IFERROR(INDEX(MemberOrgsData[FEDERALPROGRAMNAME], MATCH(1, (SelectMemberOrgs = MemberOrgsData[Auditee Name])*(Table11[[#This Row],[Unique CFDA]] = MemberOrgsData[CFDA]), 0)), "")</f>
        <v/>
      </c>
      <c r="E135" s="18" t="str">
        <f t="array" ref="E135">IFERROR(IF(Table11[[#This Row],[Unique CFDA]]&lt;&gt;"", SUMIFS(MemberOrgsData[AMOUNT], MemberOrgsData[Auditee Name], SelectMemberOrgs, MemberOrgsData[CFDA], Table11[[#This Row],[Unique CFDA]], MemberOrgsData[AUDITYEAR], SelectFiscalYear), ""), "")</f>
        <v/>
      </c>
      <c r="F135" s="19" t="str">
        <f t="array" ref="F135">IFERROR(INDEX(BudgetAppropData[President % Change], MATCH(1, (Table11[[#This Row],[Unique CFDA]] = BudgetAppropData[CFDA])*(SelectBudgetYear = BudgetAppropData[Fiscal Year]), 0)), "")</f>
        <v/>
      </c>
      <c r="G135" s="18" t="str">
        <f>IF(Table11[[#This Row],[Unique CFDA]] = "", "", IFERROR(Table11[[#This Row],[FY 2018 Total]]*Table11[[#This Row],[President % Change]], ""))</f>
        <v/>
      </c>
      <c r="H135" s="19" t="str">
        <f t="array" ref="H135">IFERROR(INDEX(BudgetAppropData[House % Change], MATCH(1, (Table11[[#This Row],[Unique CFDA]] = BudgetAppropData[CFDA])*(SelectBudgetYear = BudgetAppropData[Fiscal Year]),0)), "")</f>
        <v/>
      </c>
      <c r="I135" s="18" t="str">
        <f>IF(Table11[[#This Row],[Unique CFDA]] = "", "", IFERROR(Table11[[#This Row],[FY 2018 Total]]*Table11[[#This Row],[House % Change]], ""))</f>
        <v/>
      </c>
      <c r="J135" s="6"/>
      <c r="K135" s="18" t="str">
        <f>IF(Table11[[#This Row],[Unique CFDA]] = "", "", IFERROR(Table11[[#This Row],[FY 2018 Total]]*Table11[[#This Row],[Senate Budget]], ""))</f>
        <v/>
      </c>
      <c r="L135" s="6" t="str">
        <f>IF(Table11[[#This Row],[Unique CFDA]] = "", "", IF(ISNUMBER(Table11[[#This Row],[President $ Change]]), RANK(Table11[[#This Row],[President $ Change]], Table11[President $ Change])+COUNTIF($G135:G135, G135)-1,0))</f>
        <v/>
      </c>
      <c r="N135">
        <v>132</v>
      </c>
      <c r="O135" t="str">
        <f>IFERROR(INDEX(Table11[Unique CFDA], MATCH(N135, Table11[Pres. Sort], 0)), "")</f>
        <v/>
      </c>
      <c r="P135" s="1" t="str">
        <f>IFERROR(INDEX(Table11[Grant Name], MATCH(MemberOrgFinalSort[[#This Row],[CFDA]], Table11[Unique CFDA], 0)), "")</f>
        <v/>
      </c>
      <c r="Q135" s="13" t="str">
        <f>IFERROR(INDEX(Table11[FY 2018 Total], MATCH(MemberOrgFinalSort[[#This Row],[CFDA]], Table11[Unique CFDA], 0)), "")</f>
        <v/>
      </c>
      <c r="R135" s="14" t="str">
        <f>IFERROR(INDEX(Table11[President % Change], MATCH(MemberOrgFinalSort[[#This Row],[CFDA]], Table11[Unique CFDA], 0)), "")</f>
        <v/>
      </c>
      <c r="S135" s="13" t="str">
        <f>IFERROR(INDEX(Table11[President $ Change], MATCH(MemberOrgFinalSort[[#This Row],[CFDA]], Table11[Unique CFDA], 0)), "")</f>
        <v/>
      </c>
      <c r="T135" s="25" t="str">
        <f>IFERROR(INDEX(Table11[House % Change], MATCH(MemberOrgFinalSort[[#This Row],[CFDA]], Table11[Unique CFDA], 0)), "")</f>
        <v/>
      </c>
      <c r="U135" s="25" t="str">
        <f>IFERROR(INDEX(Table11[House $ Change], MATCH(MemberOrgFinalSort[[#This Row],[CFDA]], Table11[Unique CFDA], 0)), "")</f>
        <v/>
      </c>
      <c r="V135" s="13"/>
      <c r="X135" s="6"/>
      <c r="Y135" s="6"/>
      <c r="Z135" s="6"/>
      <c r="AA135" s="6"/>
      <c r="AB135" s="6"/>
    </row>
    <row r="136" spans="1:28" x14ac:dyDescent="0.25">
      <c r="A136" t="str">
        <f>IF(MemberOrgControl!$C139 = "", "", INDEX(MemberOrgsData[CFDA], MemberOrgControl!$C139))</f>
        <v/>
      </c>
      <c r="C136" s="6" t="str">
        <f>IFERROR(INDEX(AllFilteredCFDAs[All CFDAs], MATCH(0, INDEX(COUNTIF($C$3:C135, AllFilteredCFDAs[All CFDAs]),),0)), "")</f>
        <v/>
      </c>
      <c r="D136" s="6" t="str">
        <f t="array" ref="D136">IFERROR(INDEX(MemberOrgsData[FEDERALPROGRAMNAME], MATCH(1, (SelectMemberOrgs = MemberOrgsData[Auditee Name])*(Table11[[#This Row],[Unique CFDA]] = MemberOrgsData[CFDA]), 0)), "")</f>
        <v/>
      </c>
      <c r="E136" s="18" t="str">
        <f t="array" ref="E136">IFERROR(IF(Table11[[#This Row],[Unique CFDA]]&lt;&gt;"", SUMIFS(MemberOrgsData[AMOUNT], MemberOrgsData[Auditee Name], SelectMemberOrgs, MemberOrgsData[CFDA], Table11[[#This Row],[Unique CFDA]], MemberOrgsData[AUDITYEAR], SelectFiscalYear), ""), "")</f>
        <v/>
      </c>
      <c r="F136" s="19" t="str">
        <f t="array" ref="F136">IFERROR(INDEX(BudgetAppropData[President % Change], MATCH(1, (Table11[[#This Row],[Unique CFDA]] = BudgetAppropData[CFDA])*(SelectBudgetYear = BudgetAppropData[Fiscal Year]), 0)), "")</f>
        <v/>
      </c>
      <c r="G136" s="18" t="str">
        <f>IF(Table11[[#This Row],[Unique CFDA]] = "", "", IFERROR(Table11[[#This Row],[FY 2018 Total]]*Table11[[#This Row],[President % Change]], ""))</f>
        <v/>
      </c>
      <c r="H136" s="19" t="str">
        <f t="array" ref="H136">IFERROR(INDEX(BudgetAppropData[House % Change], MATCH(1, (Table11[[#This Row],[Unique CFDA]] = BudgetAppropData[CFDA])*(SelectBudgetYear = BudgetAppropData[Fiscal Year]),0)), "")</f>
        <v/>
      </c>
      <c r="I136" s="18" t="str">
        <f>IF(Table11[[#This Row],[Unique CFDA]] = "", "", IFERROR(Table11[[#This Row],[FY 2018 Total]]*Table11[[#This Row],[House % Change]], ""))</f>
        <v/>
      </c>
      <c r="J136" s="6"/>
      <c r="K136" s="18" t="str">
        <f>IF(Table11[[#This Row],[Unique CFDA]] = "", "", IFERROR(Table11[[#This Row],[FY 2018 Total]]*Table11[[#This Row],[Senate Budget]], ""))</f>
        <v/>
      </c>
      <c r="L136" s="6" t="str">
        <f>IF(Table11[[#This Row],[Unique CFDA]] = "", "", IF(ISNUMBER(Table11[[#This Row],[President $ Change]]), RANK(Table11[[#This Row],[President $ Change]], Table11[President $ Change])+COUNTIF($G136:G136, G136)-1,0))</f>
        <v/>
      </c>
      <c r="N136">
        <v>133</v>
      </c>
      <c r="O136" t="str">
        <f>IFERROR(INDEX(Table11[Unique CFDA], MATCH(N136, Table11[Pres. Sort], 0)), "")</f>
        <v/>
      </c>
      <c r="P136" s="1" t="str">
        <f>IFERROR(INDEX(Table11[Grant Name], MATCH(MemberOrgFinalSort[[#This Row],[CFDA]], Table11[Unique CFDA], 0)), "")</f>
        <v/>
      </c>
      <c r="Q136" s="13" t="str">
        <f>IFERROR(INDEX(Table11[FY 2018 Total], MATCH(MemberOrgFinalSort[[#This Row],[CFDA]], Table11[Unique CFDA], 0)), "")</f>
        <v/>
      </c>
      <c r="R136" s="14" t="str">
        <f>IFERROR(INDEX(Table11[President % Change], MATCH(MemberOrgFinalSort[[#This Row],[CFDA]], Table11[Unique CFDA], 0)), "")</f>
        <v/>
      </c>
      <c r="S136" s="13" t="str">
        <f>IFERROR(INDEX(Table11[President $ Change], MATCH(MemberOrgFinalSort[[#This Row],[CFDA]], Table11[Unique CFDA], 0)), "")</f>
        <v/>
      </c>
      <c r="T136" s="25" t="str">
        <f>IFERROR(INDEX(Table11[House % Change], MATCH(MemberOrgFinalSort[[#This Row],[CFDA]], Table11[Unique CFDA], 0)), "")</f>
        <v/>
      </c>
      <c r="U136" s="25" t="str">
        <f>IFERROR(INDEX(Table11[House $ Change], MATCH(MemberOrgFinalSort[[#This Row],[CFDA]], Table11[Unique CFDA], 0)), "")</f>
        <v/>
      </c>
      <c r="V136" s="13"/>
      <c r="X136" s="6"/>
      <c r="Y136" s="6"/>
      <c r="Z136" s="6"/>
      <c r="AA136" s="6"/>
      <c r="AB136" s="6"/>
    </row>
    <row r="137" spans="1:28" x14ac:dyDescent="0.25">
      <c r="A137" t="str">
        <f>IF(MemberOrgControl!$C140 = "", "", INDEX(MemberOrgsData[CFDA], MemberOrgControl!$C140))</f>
        <v/>
      </c>
      <c r="C137" s="6" t="str">
        <f>IFERROR(INDEX(AllFilteredCFDAs[All CFDAs], MATCH(0, INDEX(COUNTIF($C$3:C136, AllFilteredCFDAs[All CFDAs]),),0)), "")</f>
        <v/>
      </c>
      <c r="D137" s="6" t="str">
        <f t="array" ref="D137">IFERROR(INDEX(MemberOrgsData[FEDERALPROGRAMNAME], MATCH(1, (SelectMemberOrgs = MemberOrgsData[Auditee Name])*(Table11[[#This Row],[Unique CFDA]] = MemberOrgsData[CFDA]), 0)), "")</f>
        <v/>
      </c>
      <c r="E137" s="18" t="str">
        <f t="array" ref="E137">IFERROR(IF(Table11[[#This Row],[Unique CFDA]]&lt;&gt;"", SUMIFS(MemberOrgsData[AMOUNT], MemberOrgsData[Auditee Name], SelectMemberOrgs, MemberOrgsData[CFDA], Table11[[#This Row],[Unique CFDA]], MemberOrgsData[AUDITYEAR], SelectFiscalYear), ""), "")</f>
        <v/>
      </c>
      <c r="F137" s="19" t="str">
        <f t="array" ref="F137">IFERROR(INDEX(BudgetAppropData[President % Change], MATCH(1, (Table11[[#This Row],[Unique CFDA]] = BudgetAppropData[CFDA])*(SelectBudgetYear = BudgetAppropData[Fiscal Year]), 0)), "")</f>
        <v/>
      </c>
      <c r="G137" s="18" t="str">
        <f>IF(Table11[[#This Row],[Unique CFDA]] = "", "", IFERROR(Table11[[#This Row],[FY 2018 Total]]*Table11[[#This Row],[President % Change]], ""))</f>
        <v/>
      </c>
      <c r="H137" s="19" t="str">
        <f t="array" ref="H137">IFERROR(INDEX(BudgetAppropData[House % Change], MATCH(1, (Table11[[#This Row],[Unique CFDA]] = BudgetAppropData[CFDA])*(SelectBudgetYear = BudgetAppropData[Fiscal Year]),0)), "")</f>
        <v/>
      </c>
      <c r="I137" s="18" t="str">
        <f>IF(Table11[[#This Row],[Unique CFDA]] = "", "", IFERROR(Table11[[#This Row],[FY 2018 Total]]*Table11[[#This Row],[House % Change]], ""))</f>
        <v/>
      </c>
      <c r="J137" s="6"/>
      <c r="K137" s="18" t="str">
        <f>IF(Table11[[#This Row],[Unique CFDA]] = "", "", IFERROR(Table11[[#This Row],[FY 2018 Total]]*Table11[[#This Row],[Senate Budget]], ""))</f>
        <v/>
      </c>
      <c r="L137" s="6" t="str">
        <f>IF(Table11[[#This Row],[Unique CFDA]] = "", "", IF(ISNUMBER(Table11[[#This Row],[President $ Change]]), RANK(Table11[[#This Row],[President $ Change]], Table11[President $ Change])+COUNTIF($G137:G137, G137)-1,0))</f>
        <v/>
      </c>
      <c r="N137">
        <v>134</v>
      </c>
      <c r="O137" t="str">
        <f>IFERROR(INDEX(Table11[Unique CFDA], MATCH(N137, Table11[Pres. Sort], 0)), "")</f>
        <v/>
      </c>
      <c r="P137" s="1" t="str">
        <f>IFERROR(INDEX(Table11[Grant Name], MATCH(MemberOrgFinalSort[[#This Row],[CFDA]], Table11[Unique CFDA], 0)), "")</f>
        <v/>
      </c>
      <c r="Q137" s="13" t="str">
        <f>IFERROR(INDEX(Table11[FY 2018 Total], MATCH(MemberOrgFinalSort[[#This Row],[CFDA]], Table11[Unique CFDA], 0)), "")</f>
        <v/>
      </c>
      <c r="R137" s="14" t="str">
        <f>IFERROR(INDEX(Table11[President % Change], MATCH(MemberOrgFinalSort[[#This Row],[CFDA]], Table11[Unique CFDA], 0)), "")</f>
        <v/>
      </c>
      <c r="S137" s="13" t="str">
        <f>IFERROR(INDEX(Table11[President $ Change], MATCH(MemberOrgFinalSort[[#This Row],[CFDA]], Table11[Unique CFDA], 0)), "")</f>
        <v/>
      </c>
      <c r="T137" s="25" t="str">
        <f>IFERROR(INDEX(Table11[House % Change], MATCH(MemberOrgFinalSort[[#This Row],[CFDA]], Table11[Unique CFDA], 0)), "")</f>
        <v/>
      </c>
      <c r="U137" s="25" t="str">
        <f>IFERROR(INDEX(Table11[House $ Change], MATCH(MemberOrgFinalSort[[#This Row],[CFDA]], Table11[Unique CFDA], 0)), "")</f>
        <v/>
      </c>
      <c r="V137" s="13"/>
      <c r="X137" s="6"/>
      <c r="Y137" s="6"/>
      <c r="Z137" s="6"/>
      <c r="AA137" s="6"/>
      <c r="AB137" s="6"/>
    </row>
    <row r="138" spans="1:28" x14ac:dyDescent="0.25">
      <c r="A138" t="str">
        <f>IF(MemberOrgControl!$C141 = "", "", INDEX(MemberOrgsData[CFDA], MemberOrgControl!$C141))</f>
        <v/>
      </c>
      <c r="C138" s="6" t="str">
        <f>IFERROR(INDEX(AllFilteredCFDAs[All CFDAs], MATCH(0, INDEX(COUNTIF($C$3:C137, AllFilteredCFDAs[All CFDAs]),),0)), "")</f>
        <v/>
      </c>
      <c r="D138" s="6" t="str">
        <f t="array" ref="D138">IFERROR(INDEX(MemberOrgsData[FEDERALPROGRAMNAME], MATCH(1, (SelectMemberOrgs = MemberOrgsData[Auditee Name])*(Table11[[#This Row],[Unique CFDA]] = MemberOrgsData[CFDA]), 0)), "")</f>
        <v/>
      </c>
      <c r="E138" s="18" t="str">
        <f t="array" ref="E138">IFERROR(IF(Table11[[#This Row],[Unique CFDA]]&lt;&gt;"", SUMIFS(MemberOrgsData[AMOUNT], MemberOrgsData[Auditee Name], SelectMemberOrgs, MemberOrgsData[CFDA], Table11[[#This Row],[Unique CFDA]], MemberOrgsData[AUDITYEAR], SelectFiscalYear), ""), "")</f>
        <v/>
      </c>
      <c r="F138" s="19" t="str">
        <f t="array" ref="F138">IFERROR(INDEX(BudgetAppropData[President % Change], MATCH(1, (Table11[[#This Row],[Unique CFDA]] = BudgetAppropData[CFDA])*(SelectBudgetYear = BudgetAppropData[Fiscal Year]), 0)), "")</f>
        <v/>
      </c>
      <c r="G138" s="18" t="str">
        <f>IF(Table11[[#This Row],[Unique CFDA]] = "", "", IFERROR(Table11[[#This Row],[FY 2018 Total]]*Table11[[#This Row],[President % Change]], ""))</f>
        <v/>
      </c>
      <c r="H138" s="19" t="str">
        <f t="array" ref="H138">IFERROR(INDEX(BudgetAppropData[House % Change], MATCH(1, (Table11[[#This Row],[Unique CFDA]] = BudgetAppropData[CFDA])*(SelectBudgetYear = BudgetAppropData[Fiscal Year]),0)), "")</f>
        <v/>
      </c>
      <c r="I138" s="18" t="str">
        <f>IF(Table11[[#This Row],[Unique CFDA]] = "", "", IFERROR(Table11[[#This Row],[FY 2018 Total]]*Table11[[#This Row],[House % Change]], ""))</f>
        <v/>
      </c>
      <c r="J138" s="6"/>
      <c r="K138" s="18" t="str">
        <f>IF(Table11[[#This Row],[Unique CFDA]] = "", "", IFERROR(Table11[[#This Row],[FY 2018 Total]]*Table11[[#This Row],[Senate Budget]], ""))</f>
        <v/>
      </c>
      <c r="L138" s="6" t="str">
        <f>IF(Table11[[#This Row],[Unique CFDA]] = "", "", IF(ISNUMBER(Table11[[#This Row],[President $ Change]]), RANK(Table11[[#This Row],[President $ Change]], Table11[President $ Change])+COUNTIF($G138:G138, G138)-1,0))</f>
        <v/>
      </c>
      <c r="N138">
        <v>135</v>
      </c>
      <c r="O138" t="str">
        <f>IFERROR(INDEX(Table11[Unique CFDA], MATCH(N138, Table11[Pres. Sort], 0)), "")</f>
        <v/>
      </c>
      <c r="P138" s="1" t="str">
        <f>IFERROR(INDEX(Table11[Grant Name], MATCH(MemberOrgFinalSort[[#This Row],[CFDA]], Table11[Unique CFDA], 0)), "")</f>
        <v/>
      </c>
      <c r="Q138" s="13" t="str">
        <f>IFERROR(INDEX(Table11[FY 2018 Total], MATCH(MemberOrgFinalSort[[#This Row],[CFDA]], Table11[Unique CFDA], 0)), "")</f>
        <v/>
      </c>
      <c r="R138" s="14" t="str">
        <f>IFERROR(INDEX(Table11[President % Change], MATCH(MemberOrgFinalSort[[#This Row],[CFDA]], Table11[Unique CFDA], 0)), "")</f>
        <v/>
      </c>
      <c r="S138" s="13" t="str">
        <f>IFERROR(INDEX(Table11[President $ Change], MATCH(MemberOrgFinalSort[[#This Row],[CFDA]], Table11[Unique CFDA], 0)), "")</f>
        <v/>
      </c>
      <c r="T138" s="25" t="str">
        <f>IFERROR(INDEX(Table11[House % Change], MATCH(MemberOrgFinalSort[[#This Row],[CFDA]], Table11[Unique CFDA], 0)), "")</f>
        <v/>
      </c>
      <c r="U138" s="25" t="str">
        <f>IFERROR(INDEX(Table11[House $ Change], MATCH(MemberOrgFinalSort[[#This Row],[CFDA]], Table11[Unique CFDA], 0)), "")</f>
        <v/>
      </c>
      <c r="V138" s="13"/>
      <c r="X138" s="6"/>
      <c r="Y138" s="6"/>
      <c r="Z138" s="6"/>
      <c r="AA138" s="6"/>
      <c r="AB138" s="6"/>
    </row>
    <row r="139" spans="1:28" x14ac:dyDescent="0.25">
      <c r="A139" t="str">
        <f>IF(MemberOrgControl!$C142 = "", "", INDEX(MemberOrgsData[CFDA], MemberOrgControl!$C142))</f>
        <v/>
      </c>
      <c r="C139" s="6" t="str">
        <f>IFERROR(INDEX(AllFilteredCFDAs[All CFDAs], MATCH(0, INDEX(COUNTIF($C$3:C138, AllFilteredCFDAs[All CFDAs]),),0)), "")</f>
        <v/>
      </c>
      <c r="D139" s="6" t="str">
        <f t="array" ref="D139">IFERROR(INDEX(MemberOrgsData[FEDERALPROGRAMNAME], MATCH(1, (SelectMemberOrgs = MemberOrgsData[Auditee Name])*(Table11[[#This Row],[Unique CFDA]] = MemberOrgsData[CFDA]), 0)), "")</f>
        <v/>
      </c>
      <c r="E139" s="18" t="str">
        <f t="array" ref="E139">IFERROR(IF(Table11[[#This Row],[Unique CFDA]]&lt;&gt;"", SUMIFS(MemberOrgsData[AMOUNT], MemberOrgsData[Auditee Name], SelectMemberOrgs, MemberOrgsData[CFDA], Table11[[#This Row],[Unique CFDA]], MemberOrgsData[AUDITYEAR], SelectFiscalYear), ""), "")</f>
        <v/>
      </c>
      <c r="F139" s="19" t="str">
        <f t="array" ref="F139">IFERROR(INDEX(BudgetAppropData[President % Change], MATCH(1, (Table11[[#This Row],[Unique CFDA]] = BudgetAppropData[CFDA])*(SelectBudgetYear = BudgetAppropData[Fiscal Year]), 0)), "")</f>
        <v/>
      </c>
      <c r="G139" s="18" t="str">
        <f>IF(Table11[[#This Row],[Unique CFDA]] = "", "", IFERROR(Table11[[#This Row],[FY 2018 Total]]*Table11[[#This Row],[President % Change]], ""))</f>
        <v/>
      </c>
      <c r="H139" s="19" t="str">
        <f t="array" ref="H139">IFERROR(INDEX(BudgetAppropData[House % Change], MATCH(1, (Table11[[#This Row],[Unique CFDA]] = BudgetAppropData[CFDA])*(SelectBudgetYear = BudgetAppropData[Fiscal Year]),0)), "")</f>
        <v/>
      </c>
      <c r="I139" s="18" t="str">
        <f>IF(Table11[[#This Row],[Unique CFDA]] = "", "", IFERROR(Table11[[#This Row],[FY 2018 Total]]*Table11[[#This Row],[House % Change]], ""))</f>
        <v/>
      </c>
      <c r="J139" s="6"/>
      <c r="K139" s="18" t="str">
        <f>IF(Table11[[#This Row],[Unique CFDA]] = "", "", IFERROR(Table11[[#This Row],[FY 2018 Total]]*Table11[[#This Row],[Senate Budget]], ""))</f>
        <v/>
      </c>
      <c r="L139" s="6" t="str">
        <f>IF(Table11[[#This Row],[Unique CFDA]] = "", "", IF(ISNUMBER(Table11[[#This Row],[President $ Change]]), RANK(Table11[[#This Row],[President $ Change]], Table11[President $ Change])+COUNTIF($G139:G139, G139)-1,0))</f>
        <v/>
      </c>
      <c r="N139">
        <v>136</v>
      </c>
      <c r="O139" t="str">
        <f>IFERROR(INDEX(Table11[Unique CFDA], MATCH(N139, Table11[Pres. Sort], 0)), "")</f>
        <v/>
      </c>
      <c r="P139" s="1" t="str">
        <f>IFERROR(INDEX(Table11[Grant Name], MATCH(MemberOrgFinalSort[[#This Row],[CFDA]], Table11[Unique CFDA], 0)), "")</f>
        <v/>
      </c>
      <c r="Q139" s="13" t="str">
        <f>IFERROR(INDEX(Table11[FY 2018 Total], MATCH(MemberOrgFinalSort[[#This Row],[CFDA]], Table11[Unique CFDA], 0)), "")</f>
        <v/>
      </c>
      <c r="R139" s="14" t="str">
        <f>IFERROR(INDEX(Table11[President % Change], MATCH(MemberOrgFinalSort[[#This Row],[CFDA]], Table11[Unique CFDA], 0)), "")</f>
        <v/>
      </c>
      <c r="S139" s="13" t="str">
        <f>IFERROR(INDEX(Table11[President $ Change], MATCH(MemberOrgFinalSort[[#This Row],[CFDA]], Table11[Unique CFDA], 0)), "")</f>
        <v/>
      </c>
      <c r="T139" s="25" t="str">
        <f>IFERROR(INDEX(Table11[House % Change], MATCH(MemberOrgFinalSort[[#This Row],[CFDA]], Table11[Unique CFDA], 0)), "")</f>
        <v/>
      </c>
      <c r="U139" s="25" t="str">
        <f>IFERROR(INDEX(Table11[House $ Change], MATCH(MemberOrgFinalSort[[#This Row],[CFDA]], Table11[Unique CFDA], 0)), "")</f>
        <v/>
      </c>
      <c r="V139" s="13"/>
      <c r="X139" s="6"/>
      <c r="Y139" s="6"/>
      <c r="Z139" s="6"/>
      <c r="AA139" s="6"/>
      <c r="AB139" s="6"/>
    </row>
    <row r="140" spans="1:28" x14ac:dyDescent="0.25">
      <c r="A140" t="str">
        <f>IF(MemberOrgControl!$C143 = "", "", INDEX(MemberOrgsData[CFDA], MemberOrgControl!$C143))</f>
        <v/>
      </c>
      <c r="C140" s="6" t="str">
        <f>IFERROR(INDEX(AllFilteredCFDAs[All CFDAs], MATCH(0, INDEX(COUNTIF($C$3:C139, AllFilteredCFDAs[All CFDAs]),),0)), "")</f>
        <v/>
      </c>
      <c r="D140" s="6" t="str">
        <f t="array" ref="D140">IFERROR(INDEX(MemberOrgsData[FEDERALPROGRAMNAME], MATCH(1, (SelectMemberOrgs = MemberOrgsData[Auditee Name])*(Table11[[#This Row],[Unique CFDA]] = MemberOrgsData[CFDA]), 0)), "")</f>
        <v/>
      </c>
      <c r="E140" s="18" t="str">
        <f t="array" ref="E140">IFERROR(IF(Table11[[#This Row],[Unique CFDA]]&lt;&gt;"", SUMIFS(MemberOrgsData[AMOUNT], MemberOrgsData[Auditee Name], SelectMemberOrgs, MemberOrgsData[CFDA], Table11[[#This Row],[Unique CFDA]], MemberOrgsData[AUDITYEAR], SelectFiscalYear), ""), "")</f>
        <v/>
      </c>
      <c r="F140" s="19" t="str">
        <f t="array" ref="F140">IFERROR(INDEX(BudgetAppropData[President % Change], MATCH(1, (Table11[[#This Row],[Unique CFDA]] = BudgetAppropData[CFDA])*(SelectBudgetYear = BudgetAppropData[Fiscal Year]), 0)), "")</f>
        <v/>
      </c>
      <c r="G140" s="18" t="str">
        <f>IF(Table11[[#This Row],[Unique CFDA]] = "", "", IFERROR(Table11[[#This Row],[FY 2018 Total]]*Table11[[#This Row],[President % Change]], ""))</f>
        <v/>
      </c>
      <c r="H140" s="19" t="str">
        <f t="array" ref="H140">IFERROR(INDEX(BudgetAppropData[House % Change], MATCH(1, (Table11[[#This Row],[Unique CFDA]] = BudgetAppropData[CFDA])*(SelectBudgetYear = BudgetAppropData[Fiscal Year]),0)), "")</f>
        <v/>
      </c>
      <c r="I140" s="18" t="str">
        <f>IF(Table11[[#This Row],[Unique CFDA]] = "", "", IFERROR(Table11[[#This Row],[FY 2018 Total]]*Table11[[#This Row],[House % Change]], ""))</f>
        <v/>
      </c>
      <c r="J140" s="6"/>
      <c r="K140" s="18" t="str">
        <f>IF(Table11[[#This Row],[Unique CFDA]] = "", "", IFERROR(Table11[[#This Row],[FY 2018 Total]]*Table11[[#This Row],[Senate Budget]], ""))</f>
        <v/>
      </c>
      <c r="L140" s="6" t="str">
        <f>IF(Table11[[#This Row],[Unique CFDA]] = "", "", IF(ISNUMBER(Table11[[#This Row],[President $ Change]]), RANK(Table11[[#This Row],[President $ Change]], Table11[President $ Change])+COUNTIF($G140:G140, G140)-1,0))</f>
        <v/>
      </c>
      <c r="N140">
        <v>137</v>
      </c>
      <c r="O140" t="str">
        <f>IFERROR(INDEX(Table11[Unique CFDA], MATCH(N140, Table11[Pres. Sort], 0)), "")</f>
        <v/>
      </c>
      <c r="P140" s="1" t="str">
        <f>IFERROR(INDEX(Table11[Grant Name], MATCH(MemberOrgFinalSort[[#This Row],[CFDA]], Table11[Unique CFDA], 0)), "")</f>
        <v/>
      </c>
      <c r="Q140" s="13" t="str">
        <f>IFERROR(INDEX(Table11[FY 2018 Total], MATCH(MemberOrgFinalSort[[#This Row],[CFDA]], Table11[Unique CFDA], 0)), "")</f>
        <v/>
      </c>
      <c r="R140" s="14" t="str">
        <f>IFERROR(INDEX(Table11[President % Change], MATCH(MemberOrgFinalSort[[#This Row],[CFDA]], Table11[Unique CFDA], 0)), "")</f>
        <v/>
      </c>
      <c r="S140" s="13" t="str">
        <f>IFERROR(INDEX(Table11[President $ Change], MATCH(MemberOrgFinalSort[[#This Row],[CFDA]], Table11[Unique CFDA], 0)), "")</f>
        <v/>
      </c>
      <c r="T140" s="25" t="str">
        <f>IFERROR(INDEX(Table11[House % Change], MATCH(MemberOrgFinalSort[[#This Row],[CFDA]], Table11[Unique CFDA], 0)), "")</f>
        <v/>
      </c>
      <c r="U140" s="25" t="str">
        <f>IFERROR(INDEX(Table11[House $ Change], MATCH(MemberOrgFinalSort[[#This Row],[CFDA]], Table11[Unique CFDA], 0)), "")</f>
        <v/>
      </c>
      <c r="V140" s="13"/>
      <c r="X140" s="6"/>
      <c r="Y140" s="6"/>
      <c r="Z140" s="6"/>
      <c r="AA140" s="6"/>
      <c r="AB140" s="6"/>
    </row>
    <row r="141" spans="1:28" x14ac:dyDescent="0.25">
      <c r="A141" t="str">
        <f>IF(MemberOrgControl!$C144 = "", "", INDEX(MemberOrgsData[CFDA], MemberOrgControl!$C144))</f>
        <v/>
      </c>
      <c r="C141" s="6" t="str">
        <f>IFERROR(INDEX(AllFilteredCFDAs[All CFDAs], MATCH(0, INDEX(COUNTIF($C$3:C140, AllFilteredCFDAs[All CFDAs]),),0)), "")</f>
        <v/>
      </c>
      <c r="D141" s="6" t="str">
        <f t="array" ref="D141">IFERROR(INDEX(MemberOrgsData[FEDERALPROGRAMNAME], MATCH(1, (SelectMemberOrgs = MemberOrgsData[Auditee Name])*(Table11[[#This Row],[Unique CFDA]] = MemberOrgsData[CFDA]), 0)), "")</f>
        <v/>
      </c>
      <c r="E141" s="18" t="str">
        <f t="array" ref="E141">IFERROR(IF(Table11[[#This Row],[Unique CFDA]]&lt;&gt;"", SUMIFS(MemberOrgsData[AMOUNT], MemberOrgsData[Auditee Name], SelectMemberOrgs, MemberOrgsData[CFDA], Table11[[#This Row],[Unique CFDA]], MemberOrgsData[AUDITYEAR], SelectFiscalYear), ""), "")</f>
        <v/>
      </c>
      <c r="F141" s="19" t="str">
        <f t="array" ref="F141">IFERROR(INDEX(BudgetAppropData[President % Change], MATCH(1, (Table11[[#This Row],[Unique CFDA]] = BudgetAppropData[CFDA])*(SelectBudgetYear = BudgetAppropData[Fiscal Year]), 0)), "")</f>
        <v/>
      </c>
      <c r="G141" s="18" t="str">
        <f>IF(Table11[[#This Row],[Unique CFDA]] = "", "", IFERROR(Table11[[#This Row],[FY 2018 Total]]*Table11[[#This Row],[President % Change]], ""))</f>
        <v/>
      </c>
      <c r="H141" s="19" t="str">
        <f t="array" ref="H141">IFERROR(INDEX(BudgetAppropData[House % Change], MATCH(1, (Table11[[#This Row],[Unique CFDA]] = BudgetAppropData[CFDA])*(SelectBudgetYear = BudgetAppropData[Fiscal Year]),0)), "")</f>
        <v/>
      </c>
      <c r="I141" s="18" t="str">
        <f>IF(Table11[[#This Row],[Unique CFDA]] = "", "", IFERROR(Table11[[#This Row],[FY 2018 Total]]*Table11[[#This Row],[House % Change]], ""))</f>
        <v/>
      </c>
      <c r="J141" s="6"/>
      <c r="K141" s="18" t="str">
        <f>IF(Table11[[#This Row],[Unique CFDA]] = "", "", IFERROR(Table11[[#This Row],[FY 2018 Total]]*Table11[[#This Row],[Senate Budget]], ""))</f>
        <v/>
      </c>
      <c r="L141" s="6" t="str">
        <f>IF(Table11[[#This Row],[Unique CFDA]] = "", "", IF(ISNUMBER(Table11[[#This Row],[President $ Change]]), RANK(Table11[[#This Row],[President $ Change]], Table11[President $ Change])+COUNTIF($G141:G141, G141)-1,0))</f>
        <v/>
      </c>
      <c r="N141">
        <v>138</v>
      </c>
      <c r="O141" t="str">
        <f>IFERROR(INDEX(Table11[Unique CFDA], MATCH(N141, Table11[Pres. Sort], 0)), "")</f>
        <v/>
      </c>
      <c r="P141" s="1" t="str">
        <f>IFERROR(INDEX(Table11[Grant Name], MATCH(MemberOrgFinalSort[[#This Row],[CFDA]], Table11[Unique CFDA], 0)), "")</f>
        <v/>
      </c>
      <c r="Q141" s="13" t="str">
        <f>IFERROR(INDEX(Table11[FY 2018 Total], MATCH(MemberOrgFinalSort[[#This Row],[CFDA]], Table11[Unique CFDA], 0)), "")</f>
        <v/>
      </c>
      <c r="R141" s="14" t="str">
        <f>IFERROR(INDEX(Table11[President % Change], MATCH(MemberOrgFinalSort[[#This Row],[CFDA]], Table11[Unique CFDA], 0)), "")</f>
        <v/>
      </c>
      <c r="S141" s="13" t="str">
        <f>IFERROR(INDEX(Table11[President $ Change], MATCH(MemberOrgFinalSort[[#This Row],[CFDA]], Table11[Unique CFDA], 0)), "")</f>
        <v/>
      </c>
      <c r="T141" s="25" t="str">
        <f>IFERROR(INDEX(Table11[House % Change], MATCH(MemberOrgFinalSort[[#This Row],[CFDA]], Table11[Unique CFDA], 0)), "")</f>
        <v/>
      </c>
      <c r="U141" s="25" t="str">
        <f>IFERROR(INDEX(Table11[House $ Change], MATCH(MemberOrgFinalSort[[#This Row],[CFDA]], Table11[Unique CFDA], 0)), "")</f>
        <v/>
      </c>
      <c r="V141" s="13"/>
      <c r="X141" s="6"/>
      <c r="Y141" s="6"/>
      <c r="Z141" s="6"/>
      <c r="AA141" s="6"/>
      <c r="AB141" s="6"/>
    </row>
    <row r="142" spans="1:28" x14ac:dyDescent="0.25">
      <c r="A142" t="str">
        <f>IF(MemberOrgControl!$C145 = "", "", INDEX(MemberOrgsData[CFDA], MemberOrgControl!$C145))</f>
        <v/>
      </c>
      <c r="C142" s="6" t="str">
        <f>IFERROR(INDEX(AllFilteredCFDAs[All CFDAs], MATCH(0, INDEX(COUNTIF($C$3:C141, AllFilteredCFDAs[All CFDAs]),),0)), "")</f>
        <v/>
      </c>
      <c r="D142" s="6" t="str">
        <f t="array" ref="D142">IFERROR(INDEX(MemberOrgsData[FEDERALPROGRAMNAME], MATCH(1, (SelectMemberOrgs = MemberOrgsData[Auditee Name])*(Table11[[#This Row],[Unique CFDA]] = MemberOrgsData[CFDA]), 0)), "")</f>
        <v/>
      </c>
      <c r="E142" s="18" t="str">
        <f t="array" ref="E142">IFERROR(IF(Table11[[#This Row],[Unique CFDA]]&lt;&gt;"", SUMIFS(MemberOrgsData[AMOUNT], MemberOrgsData[Auditee Name], SelectMemberOrgs, MemberOrgsData[CFDA], Table11[[#This Row],[Unique CFDA]], MemberOrgsData[AUDITYEAR], SelectFiscalYear), ""), "")</f>
        <v/>
      </c>
      <c r="F142" s="19" t="str">
        <f t="array" ref="F142">IFERROR(INDEX(BudgetAppropData[President % Change], MATCH(1, (Table11[[#This Row],[Unique CFDA]] = BudgetAppropData[CFDA])*(SelectBudgetYear = BudgetAppropData[Fiscal Year]), 0)), "")</f>
        <v/>
      </c>
      <c r="G142" s="18" t="str">
        <f>IF(Table11[[#This Row],[Unique CFDA]] = "", "", IFERROR(Table11[[#This Row],[FY 2018 Total]]*Table11[[#This Row],[President % Change]], ""))</f>
        <v/>
      </c>
      <c r="H142" s="19" t="str">
        <f t="array" ref="H142">IFERROR(INDEX(BudgetAppropData[House % Change], MATCH(1, (Table11[[#This Row],[Unique CFDA]] = BudgetAppropData[CFDA])*(SelectBudgetYear = BudgetAppropData[Fiscal Year]),0)), "")</f>
        <v/>
      </c>
      <c r="I142" s="18" t="str">
        <f>IF(Table11[[#This Row],[Unique CFDA]] = "", "", IFERROR(Table11[[#This Row],[FY 2018 Total]]*Table11[[#This Row],[House % Change]], ""))</f>
        <v/>
      </c>
      <c r="J142" s="6"/>
      <c r="K142" s="18" t="str">
        <f>IF(Table11[[#This Row],[Unique CFDA]] = "", "", IFERROR(Table11[[#This Row],[FY 2018 Total]]*Table11[[#This Row],[Senate Budget]], ""))</f>
        <v/>
      </c>
      <c r="L142" s="6" t="str">
        <f>IF(Table11[[#This Row],[Unique CFDA]] = "", "", IF(ISNUMBER(Table11[[#This Row],[President $ Change]]), RANK(Table11[[#This Row],[President $ Change]], Table11[President $ Change])+COUNTIF($G142:G142, G142)-1,0))</f>
        <v/>
      </c>
      <c r="N142">
        <v>139</v>
      </c>
      <c r="O142" t="str">
        <f>IFERROR(INDEX(Table11[Unique CFDA], MATCH(N142, Table11[Pres. Sort], 0)), "")</f>
        <v/>
      </c>
      <c r="P142" s="1" t="str">
        <f>IFERROR(INDEX(Table11[Grant Name], MATCH(MemberOrgFinalSort[[#This Row],[CFDA]], Table11[Unique CFDA], 0)), "")</f>
        <v/>
      </c>
      <c r="Q142" s="13" t="str">
        <f>IFERROR(INDEX(Table11[FY 2018 Total], MATCH(MemberOrgFinalSort[[#This Row],[CFDA]], Table11[Unique CFDA], 0)), "")</f>
        <v/>
      </c>
      <c r="R142" s="14" t="str">
        <f>IFERROR(INDEX(Table11[President % Change], MATCH(MemberOrgFinalSort[[#This Row],[CFDA]], Table11[Unique CFDA], 0)), "")</f>
        <v/>
      </c>
      <c r="S142" s="13" t="str">
        <f>IFERROR(INDEX(Table11[President $ Change], MATCH(MemberOrgFinalSort[[#This Row],[CFDA]], Table11[Unique CFDA], 0)), "")</f>
        <v/>
      </c>
      <c r="T142" s="25" t="str">
        <f>IFERROR(INDEX(Table11[House % Change], MATCH(MemberOrgFinalSort[[#This Row],[CFDA]], Table11[Unique CFDA], 0)), "")</f>
        <v/>
      </c>
      <c r="U142" s="25" t="str">
        <f>IFERROR(INDEX(Table11[House $ Change], MATCH(MemberOrgFinalSort[[#This Row],[CFDA]], Table11[Unique CFDA], 0)), "")</f>
        <v/>
      </c>
      <c r="V142" s="13"/>
      <c r="X142" s="6"/>
      <c r="Y142" s="6"/>
      <c r="Z142" s="6"/>
      <c r="AA142" s="6"/>
      <c r="AB142" s="6"/>
    </row>
    <row r="143" spans="1:28" x14ac:dyDescent="0.25">
      <c r="A143" t="str">
        <f>IF(MemberOrgControl!$C146 = "", "", INDEX(MemberOrgsData[CFDA], MemberOrgControl!$C146))</f>
        <v/>
      </c>
      <c r="C143" s="6" t="str">
        <f>IFERROR(INDEX(AllFilteredCFDAs[All CFDAs], MATCH(0, INDEX(COUNTIF($C$3:C142, AllFilteredCFDAs[All CFDAs]),),0)), "")</f>
        <v/>
      </c>
      <c r="D143" s="6" t="str">
        <f t="array" ref="D143">IFERROR(INDEX(MemberOrgsData[FEDERALPROGRAMNAME], MATCH(1, (SelectMemberOrgs = MemberOrgsData[Auditee Name])*(Table11[[#This Row],[Unique CFDA]] = MemberOrgsData[CFDA]), 0)), "")</f>
        <v/>
      </c>
      <c r="E143" s="18" t="str">
        <f t="array" ref="E143">IFERROR(IF(Table11[[#This Row],[Unique CFDA]]&lt;&gt;"", SUMIFS(MemberOrgsData[AMOUNT], MemberOrgsData[Auditee Name], SelectMemberOrgs, MemberOrgsData[CFDA], Table11[[#This Row],[Unique CFDA]], MemberOrgsData[AUDITYEAR], SelectFiscalYear), ""), "")</f>
        <v/>
      </c>
      <c r="F143" s="19" t="str">
        <f t="array" ref="F143">IFERROR(INDEX(BudgetAppropData[President % Change], MATCH(1, (Table11[[#This Row],[Unique CFDA]] = BudgetAppropData[CFDA])*(SelectBudgetYear = BudgetAppropData[Fiscal Year]), 0)), "")</f>
        <v/>
      </c>
      <c r="G143" s="18" t="str">
        <f>IF(Table11[[#This Row],[Unique CFDA]] = "", "", IFERROR(Table11[[#This Row],[FY 2018 Total]]*Table11[[#This Row],[President % Change]], ""))</f>
        <v/>
      </c>
      <c r="H143" s="19" t="str">
        <f t="array" ref="H143">IFERROR(INDEX(BudgetAppropData[House % Change], MATCH(1, (Table11[[#This Row],[Unique CFDA]] = BudgetAppropData[CFDA])*(SelectBudgetYear = BudgetAppropData[Fiscal Year]),0)), "")</f>
        <v/>
      </c>
      <c r="I143" s="18" t="str">
        <f>IF(Table11[[#This Row],[Unique CFDA]] = "", "", IFERROR(Table11[[#This Row],[FY 2018 Total]]*Table11[[#This Row],[House % Change]], ""))</f>
        <v/>
      </c>
      <c r="J143" s="6"/>
      <c r="K143" s="18" t="str">
        <f>IF(Table11[[#This Row],[Unique CFDA]] = "", "", IFERROR(Table11[[#This Row],[FY 2018 Total]]*Table11[[#This Row],[Senate Budget]], ""))</f>
        <v/>
      </c>
      <c r="L143" s="6" t="str">
        <f>IF(Table11[[#This Row],[Unique CFDA]] = "", "", IF(ISNUMBER(Table11[[#This Row],[President $ Change]]), RANK(Table11[[#This Row],[President $ Change]], Table11[President $ Change])+COUNTIF($G143:G143, G143)-1,0))</f>
        <v/>
      </c>
      <c r="N143">
        <v>140</v>
      </c>
      <c r="O143" t="str">
        <f>IFERROR(INDEX(Table11[Unique CFDA], MATCH(N143, Table11[Pres. Sort], 0)), "")</f>
        <v/>
      </c>
      <c r="P143" s="1" t="str">
        <f>IFERROR(INDEX(Table11[Grant Name], MATCH(MemberOrgFinalSort[[#This Row],[CFDA]], Table11[Unique CFDA], 0)), "")</f>
        <v/>
      </c>
      <c r="Q143" s="13" t="str">
        <f>IFERROR(INDEX(Table11[FY 2018 Total], MATCH(MemberOrgFinalSort[[#This Row],[CFDA]], Table11[Unique CFDA], 0)), "")</f>
        <v/>
      </c>
      <c r="R143" s="14" t="str">
        <f>IFERROR(INDEX(Table11[President % Change], MATCH(MemberOrgFinalSort[[#This Row],[CFDA]], Table11[Unique CFDA], 0)), "")</f>
        <v/>
      </c>
      <c r="S143" s="13" t="str">
        <f>IFERROR(INDEX(Table11[President $ Change], MATCH(MemberOrgFinalSort[[#This Row],[CFDA]], Table11[Unique CFDA], 0)), "")</f>
        <v/>
      </c>
      <c r="T143" s="25" t="str">
        <f>IFERROR(INDEX(Table11[House % Change], MATCH(MemberOrgFinalSort[[#This Row],[CFDA]], Table11[Unique CFDA], 0)), "")</f>
        <v/>
      </c>
      <c r="U143" s="25" t="str">
        <f>IFERROR(INDEX(Table11[House $ Change], MATCH(MemberOrgFinalSort[[#This Row],[CFDA]], Table11[Unique CFDA], 0)), "")</f>
        <v/>
      </c>
      <c r="V143" s="13"/>
      <c r="X143" s="6"/>
      <c r="Y143" s="6"/>
      <c r="Z143" s="6"/>
      <c r="AA143" s="6"/>
      <c r="AB143" s="6"/>
    </row>
    <row r="144" spans="1:28" x14ac:dyDescent="0.25">
      <c r="A144" t="str">
        <f>IF(MemberOrgControl!$C147 = "", "", INDEX(MemberOrgsData[CFDA], MemberOrgControl!$C147))</f>
        <v/>
      </c>
      <c r="C144" s="6" t="str">
        <f>IFERROR(INDEX(AllFilteredCFDAs[All CFDAs], MATCH(0, INDEX(COUNTIF($C$3:C143, AllFilteredCFDAs[All CFDAs]),),0)), "")</f>
        <v/>
      </c>
      <c r="D144" s="6" t="str">
        <f t="array" ref="D144">IFERROR(INDEX(MemberOrgsData[FEDERALPROGRAMNAME], MATCH(1, (SelectMemberOrgs = MemberOrgsData[Auditee Name])*(Table11[[#This Row],[Unique CFDA]] = MemberOrgsData[CFDA]), 0)), "")</f>
        <v/>
      </c>
      <c r="E144" s="18" t="str">
        <f t="array" ref="E144">IFERROR(IF(Table11[[#This Row],[Unique CFDA]]&lt;&gt;"", SUMIFS(MemberOrgsData[AMOUNT], MemberOrgsData[Auditee Name], SelectMemberOrgs, MemberOrgsData[CFDA], Table11[[#This Row],[Unique CFDA]], MemberOrgsData[AUDITYEAR], SelectFiscalYear), ""), "")</f>
        <v/>
      </c>
      <c r="F144" s="19" t="str">
        <f t="array" ref="F144">IFERROR(INDEX(BudgetAppropData[President % Change], MATCH(1, (Table11[[#This Row],[Unique CFDA]] = BudgetAppropData[CFDA])*(SelectBudgetYear = BudgetAppropData[Fiscal Year]), 0)), "")</f>
        <v/>
      </c>
      <c r="G144" s="18" t="str">
        <f>IF(Table11[[#This Row],[Unique CFDA]] = "", "", IFERROR(Table11[[#This Row],[FY 2018 Total]]*Table11[[#This Row],[President % Change]], ""))</f>
        <v/>
      </c>
      <c r="H144" s="19" t="str">
        <f t="array" ref="H144">IFERROR(INDEX(BudgetAppropData[House % Change], MATCH(1, (Table11[[#This Row],[Unique CFDA]] = BudgetAppropData[CFDA])*(SelectBudgetYear = BudgetAppropData[Fiscal Year]),0)), "")</f>
        <v/>
      </c>
      <c r="I144" s="18" t="str">
        <f>IF(Table11[[#This Row],[Unique CFDA]] = "", "", IFERROR(Table11[[#This Row],[FY 2018 Total]]*Table11[[#This Row],[House % Change]], ""))</f>
        <v/>
      </c>
      <c r="J144" s="6"/>
      <c r="K144" s="18" t="str">
        <f>IF(Table11[[#This Row],[Unique CFDA]] = "", "", IFERROR(Table11[[#This Row],[FY 2018 Total]]*Table11[[#This Row],[Senate Budget]], ""))</f>
        <v/>
      </c>
      <c r="L144" s="6" t="str">
        <f>IF(Table11[[#This Row],[Unique CFDA]] = "", "", IF(ISNUMBER(Table11[[#This Row],[President $ Change]]), RANK(Table11[[#This Row],[President $ Change]], Table11[President $ Change])+COUNTIF($G144:G144, G144)-1,0))</f>
        <v/>
      </c>
      <c r="N144">
        <v>141</v>
      </c>
      <c r="O144" t="str">
        <f>IFERROR(INDEX(Table11[Unique CFDA], MATCH(N144, Table11[Pres. Sort], 0)), "")</f>
        <v/>
      </c>
      <c r="P144" s="1" t="str">
        <f>IFERROR(INDEX(Table11[Grant Name], MATCH(MemberOrgFinalSort[[#This Row],[CFDA]], Table11[Unique CFDA], 0)), "")</f>
        <v/>
      </c>
      <c r="Q144" s="13" t="str">
        <f>IFERROR(INDEX(Table11[FY 2018 Total], MATCH(MemberOrgFinalSort[[#This Row],[CFDA]], Table11[Unique CFDA], 0)), "")</f>
        <v/>
      </c>
      <c r="R144" s="14" t="str">
        <f>IFERROR(INDEX(Table11[President % Change], MATCH(MemberOrgFinalSort[[#This Row],[CFDA]], Table11[Unique CFDA], 0)), "")</f>
        <v/>
      </c>
      <c r="S144" s="13" t="str">
        <f>IFERROR(INDEX(Table11[President $ Change], MATCH(MemberOrgFinalSort[[#This Row],[CFDA]], Table11[Unique CFDA], 0)), "")</f>
        <v/>
      </c>
      <c r="T144" s="25" t="str">
        <f>IFERROR(INDEX(Table11[House % Change], MATCH(MemberOrgFinalSort[[#This Row],[CFDA]], Table11[Unique CFDA], 0)), "")</f>
        <v/>
      </c>
      <c r="U144" s="25" t="str">
        <f>IFERROR(INDEX(Table11[House $ Change], MATCH(MemberOrgFinalSort[[#This Row],[CFDA]], Table11[Unique CFDA], 0)), "")</f>
        <v/>
      </c>
      <c r="V144" s="13"/>
      <c r="X144" s="6"/>
      <c r="Y144" s="6"/>
      <c r="Z144" s="6"/>
      <c r="AA144" s="6"/>
      <c r="AB144" s="6"/>
    </row>
    <row r="145" spans="1:28" x14ac:dyDescent="0.25">
      <c r="A145" t="str">
        <f>IF(MemberOrgControl!$C148 = "", "", INDEX(MemberOrgsData[CFDA], MemberOrgControl!$C148))</f>
        <v/>
      </c>
      <c r="C145" s="6" t="str">
        <f>IFERROR(INDEX(AllFilteredCFDAs[All CFDAs], MATCH(0, INDEX(COUNTIF($C$3:C144, AllFilteredCFDAs[All CFDAs]),),0)), "")</f>
        <v/>
      </c>
      <c r="D145" s="6" t="str">
        <f t="array" ref="D145">IFERROR(INDEX(MemberOrgsData[FEDERALPROGRAMNAME], MATCH(1, (SelectMemberOrgs = MemberOrgsData[Auditee Name])*(Table11[[#This Row],[Unique CFDA]] = MemberOrgsData[CFDA]), 0)), "")</f>
        <v/>
      </c>
      <c r="E145" s="18" t="str">
        <f t="array" ref="E145">IFERROR(IF(Table11[[#This Row],[Unique CFDA]]&lt;&gt;"", SUMIFS(MemberOrgsData[AMOUNT], MemberOrgsData[Auditee Name], SelectMemberOrgs, MemberOrgsData[CFDA], Table11[[#This Row],[Unique CFDA]], MemberOrgsData[AUDITYEAR], SelectFiscalYear), ""), "")</f>
        <v/>
      </c>
      <c r="F145" s="19" t="str">
        <f t="array" ref="F145">IFERROR(INDEX(BudgetAppropData[President % Change], MATCH(1, (Table11[[#This Row],[Unique CFDA]] = BudgetAppropData[CFDA])*(SelectBudgetYear = BudgetAppropData[Fiscal Year]), 0)), "")</f>
        <v/>
      </c>
      <c r="G145" s="18" t="str">
        <f>IF(Table11[[#This Row],[Unique CFDA]] = "", "", IFERROR(Table11[[#This Row],[FY 2018 Total]]*Table11[[#This Row],[President % Change]], ""))</f>
        <v/>
      </c>
      <c r="H145" s="19" t="str">
        <f t="array" ref="H145">IFERROR(INDEX(BudgetAppropData[House % Change], MATCH(1, (Table11[[#This Row],[Unique CFDA]] = BudgetAppropData[CFDA])*(SelectBudgetYear = BudgetAppropData[Fiscal Year]),0)), "")</f>
        <v/>
      </c>
      <c r="I145" s="18" t="str">
        <f>IF(Table11[[#This Row],[Unique CFDA]] = "", "", IFERROR(Table11[[#This Row],[FY 2018 Total]]*Table11[[#This Row],[House % Change]], ""))</f>
        <v/>
      </c>
      <c r="J145" s="6"/>
      <c r="K145" s="18" t="str">
        <f>IF(Table11[[#This Row],[Unique CFDA]] = "", "", IFERROR(Table11[[#This Row],[FY 2018 Total]]*Table11[[#This Row],[Senate Budget]], ""))</f>
        <v/>
      </c>
      <c r="L145" s="6" t="str">
        <f>IF(Table11[[#This Row],[Unique CFDA]] = "", "", IF(ISNUMBER(Table11[[#This Row],[President $ Change]]), RANK(Table11[[#This Row],[President $ Change]], Table11[President $ Change])+COUNTIF($G145:G145, G145)-1,0))</f>
        <v/>
      </c>
      <c r="N145">
        <v>142</v>
      </c>
      <c r="O145" t="str">
        <f>IFERROR(INDEX(Table11[Unique CFDA], MATCH(N145, Table11[Pres. Sort], 0)), "")</f>
        <v/>
      </c>
      <c r="P145" s="1" t="str">
        <f>IFERROR(INDEX(Table11[Grant Name], MATCH(MemberOrgFinalSort[[#This Row],[CFDA]], Table11[Unique CFDA], 0)), "")</f>
        <v/>
      </c>
      <c r="Q145" s="13" t="str">
        <f>IFERROR(INDEX(Table11[FY 2018 Total], MATCH(MemberOrgFinalSort[[#This Row],[CFDA]], Table11[Unique CFDA], 0)), "")</f>
        <v/>
      </c>
      <c r="R145" s="14" t="str">
        <f>IFERROR(INDEX(Table11[President % Change], MATCH(MemberOrgFinalSort[[#This Row],[CFDA]], Table11[Unique CFDA], 0)), "")</f>
        <v/>
      </c>
      <c r="S145" s="13" t="str">
        <f>IFERROR(INDEX(Table11[President $ Change], MATCH(MemberOrgFinalSort[[#This Row],[CFDA]], Table11[Unique CFDA], 0)), "")</f>
        <v/>
      </c>
      <c r="T145" s="25" t="str">
        <f>IFERROR(INDEX(Table11[House % Change], MATCH(MemberOrgFinalSort[[#This Row],[CFDA]], Table11[Unique CFDA], 0)), "")</f>
        <v/>
      </c>
      <c r="U145" s="25" t="str">
        <f>IFERROR(INDEX(Table11[House $ Change], MATCH(MemberOrgFinalSort[[#This Row],[CFDA]], Table11[Unique CFDA], 0)), "")</f>
        <v/>
      </c>
      <c r="V145" s="13"/>
      <c r="X145" s="6"/>
      <c r="Y145" s="6"/>
      <c r="Z145" s="6"/>
      <c r="AA145" s="6"/>
      <c r="AB145" s="6"/>
    </row>
    <row r="146" spans="1:28" x14ac:dyDescent="0.25">
      <c r="A146" t="str">
        <f>IF(MemberOrgControl!$C149 = "", "", INDEX(MemberOrgsData[CFDA], MemberOrgControl!$C149))</f>
        <v/>
      </c>
      <c r="C146" s="6" t="str">
        <f>IFERROR(INDEX(AllFilteredCFDAs[All CFDAs], MATCH(0, INDEX(COUNTIF($C$3:C145, AllFilteredCFDAs[All CFDAs]),),0)), "")</f>
        <v/>
      </c>
      <c r="D146" s="6" t="str">
        <f t="array" ref="D146">IFERROR(INDEX(MemberOrgsData[FEDERALPROGRAMNAME], MATCH(1, (SelectMemberOrgs = MemberOrgsData[Auditee Name])*(Table11[[#This Row],[Unique CFDA]] = MemberOrgsData[CFDA]), 0)), "")</f>
        <v/>
      </c>
      <c r="E146" s="18" t="str">
        <f t="array" ref="E146">IFERROR(IF(Table11[[#This Row],[Unique CFDA]]&lt;&gt;"", SUMIFS(MemberOrgsData[AMOUNT], MemberOrgsData[Auditee Name], SelectMemberOrgs, MemberOrgsData[CFDA], Table11[[#This Row],[Unique CFDA]], MemberOrgsData[AUDITYEAR], SelectFiscalYear), ""), "")</f>
        <v/>
      </c>
      <c r="F146" s="19" t="str">
        <f t="array" ref="F146">IFERROR(INDEX(BudgetAppropData[President % Change], MATCH(1, (Table11[[#This Row],[Unique CFDA]] = BudgetAppropData[CFDA])*(SelectBudgetYear = BudgetAppropData[Fiscal Year]), 0)), "")</f>
        <v/>
      </c>
      <c r="G146" s="18" t="str">
        <f>IF(Table11[[#This Row],[Unique CFDA]] = "", "", IFERROR(Table11[[#This Row],[FY 2018 Total]]*Table11[[#This Row],[President % Change]], ""))</f>
        <v/>
      </c>
      <c r="H146" s="19" t="str">
        <f t="array" ref="H146">IFERROR(INDEX(BudgetAppropData[House % Change], MATCH(1, (Table11[[#This Row],[Unique CFDA]] = BudgetAppropData[CFDA])*(SelectBudgetYear = BudgetAppropData[Fiscal Year]),0)), "")</f>
        <v/>
      </c>
      <c r="I146" s="18" t="str">
        <f>IF(Table11[[#This Row],[Unique CFDA]] = "", "", IFERROR(Table11[[#This Row],[FY 2018 Total]]*Table11[[#This Row],[House % Change]], ""))</f>
        <v/>
      </c>
      <c r="J146" s="6"/>
      <c r="K146" s="18" t="str">
        <f>IF(Table11[[#This Row],[Unique CFDA]] = "", "", IFERROR(Table11[[#This Row],[FY 2018 Total]]*Table11[[#This Row],[Senate Budget]], ""))</f>
        <v/>
      </c>
      <c r="L146" s="6" t="str">
        <f>IF(Table11[[#This Row],[Unique CFDA]] = "", "", IF(ISNUMBER(Table11[[#This Row],[President $ Change]]), RANK(Table11[[#This Row],[President $ Change]], Table11[President $ Change])+COUNTIF($G146:G146, G146)-1,0))</f>
        <v/>
      </c>
      <c r="N146">
        <v>143</v>
      </c>
      <c r="O146" t="str">
        <f>IFERROR(INDEX(Table11[Unique CFDA], MATCH(N146, Table11[Pres. Sort], 0)), "")</f>
        <v/>
      </c>
      <c r="P146" s="1" t="str">
        <f>IFERROR(INDEX(Table11[Grant Name], MATCH(MemberOrgFinalSort[[#This Row],[CFDA]], Table11[Unique CFDA], 0)), "")</f>
        <v/>
      </c>
      <c r="Q146" s="13" t="str">
        <f>IFERROR(INDEX(Table11[FY 2018 Total], MATCH(MemberOrgFinalSort[[#This Row],[CFDA]], Table11[Unique CFDA], 0)), "")</f>
        <v/>
      </c>
      <c r="R146" s="14" t="str">
        <f>IFERROR(INDEX(Table11[President % Change], MATCH(MemberOrgFinalSort[[#This Row],[CFDA]], Table11[Unique CFDA], 0)), "")</f>
        <v/>
      </c>
      <c r="S146" s="13" t="str">
        <f>IFERROR(INDEX(Table11[President $ Change], MATCH(MemberOrgFinalSort[[#This Row],[CFDA]], Table11[Unique CFDA], 0)), "")</f>
        <v/>
      </c>
      <c r="T146" s="25" t="str">
        <f>IFERROR(INDEX(Table11[House % Change], MATCH(MemberOrgFinalSort[[#This Row],[CFDA]], Table11[Unique CFDA], 0)), "")</f>
        <v/>
      </c>
      <c r="U146" s="25" t="str">
        <f>IFERROR(INDEX(Table11[House $ Change], MATCH(MemberOrgFinalSort[[#This Row],[CFDA]], Table11[Unique CFDA], 0)), "")</f>
        <v/>
      </c>
      <c r="V146" s="13"/>
      <c r="X146" s="6"/>
      <c r="Y146" s="6"/>
      <c r="Z146" s="6"/>
      <c r="AA146" s="6"/>
      <c r="AB146" s="6"/>
    </row>
    <row r="147" spans="1:28" x14ac:dyDescent="0.25">
      <c r="A147" t="str">
        <f>IF(MemberOrgControl!$C150 = "", "", INDEX(MemberOrgsData[CFDA], MemberOrgControl!$C150))</f>
        <v/>
      </c>
      <c r="C147" s="6" t="str">
        <f>IFERROR(INDEX(AllFilteredCFDAs[All CFDAs], MATCH(0, INDEX(COUNTIF($C$3:C146, AllFilteredCFDAs[All CFDAs]),),0)), "")</f>
        <v/>
      </c>
      <c r="D147" s="6" t="str">
        <f t="array" ref="D147">IFERROR(INDEX(MemberOrgsData[FEDERALPROGRAMNAME], MATCH(1, (SelectMemberOrgs = MemberOrgsData[Auditee Name])*(Table11[[#This Row],[Unique CFDA]] = MemberOrgsData[CFDA]), 0)), "")</f>
        <v/>
      </c>
      <c r="E147" s="18" t="str">
        <f t="array" ref="E147">IFERROR(IF(Table11[[#This Row],[Unique CFDA]]&lt;&gt;"", SUMIFS(MemberOrgsData[AMOUNT], MemberOrgsData[Auditee Name], SelectMemberOrgs, MemberOrgsData[CFDA], Table11[[#This Row],[Unique CFDA]], MemberOrgsData[AUDITYEAR], SelectFiscalYear), ""), "")</f>
        <v/>
      </c>
      <c r="F147" s="19" t="str">
        <f t="array" ref="F147">IFERROR(INDEX(BudgetAppropData[President % Change], MATCH(1, (Table11[[#This Row],[Unique CFDA]] = BudgetAppropData[CFDA])*(SelectBudgetYear = BudgetAppropData[Fiscal Year]), 0)), "")</f>
        <v/>
      </c>
      <c r="G147" s="18" t="str">
        <f>IF(Table11[[#This Row],[Unique CFDA]] = "", "", IFERROR(Table11[[#This Row],[FY 2018 Total]]*Table11[[#This Row],[President % Change]], ""))</f>
        <v/>
      </c>
      <c r="H147" s="19" t="str">
        <f t="array" ref="H147">IFERROR(INDEX(BudgetAppropData[House % Change], MATCH(1, (Table11[[#This Row],[Unique CFDA]] = BudgetAppropData[CFDA])*(SelectBudgetYear = BudgetAppropData[Fiscal Year]),0)), "")</f>
        <v/>
      </c>
      <c r="I147" s="18" t="str">
        <f>IF(Table11[[#This Row],[Unique CFDA]] = "", "", IFERROR(Table11[[#This Row],[FY 2018 Total]]*Table11[[#This Row],[House % Change]], ""))</f>
        <v/>
      </c>
      <c r="J147" s="6"/>
      <c r="K147" s="18" t="str">
        <f>IF(Table11[[#This Row],[Unique CFDA]] = "", "", IFERROR(Table11[[#This Row],[FY 2018 Total]]*Table11[[#This Row],[Senate Budget]], ""))</f>
        <v/>
      </c>
      <c r="L147" s="6" t="str">
        <f>IF(Table11[[#This Row],[Unique CFDA]] = "", "", IF(ISNUMBER(Table11[[#This Row],[President $ Change]]), RANK(Table11[[#This Row],[President $ Change]], Table11[President $ Change])+COUNTIF($G147:G147, G147)-1,0))</f>
        <v/>
      </c>
      <c r="N147">
        <v>144</v>
      </c>
      <c r="O147" t="str">
        <f>IFERROR(INDEX(Table11[Unique CFDA], MATCH(N147, Table11[Pres. Sort], 0)), "")</f>
        <v/>
      </c>
      <c r="P147" s="1" t="str">
        <f>IFERROR(INDEX(Table11[Grant Name], MATCH(MemberOrgFinalSort[[#This Row],[CFDA]], Table11[Unique CFDA], 0)), "")</f>
        <v/>
      </c>
      <c r="Q147" s="13" t="str">
        <f>IFERROR(INDEX(Table11[FY 2018 Total], MATCH(MemberOrgFinalSort[[#This Row],[CFDA]], Table11[Unique CFDA], 0)), "")</f>
        <v/>
      </c>
      <c r="R147" s="14" t="str">
        <f>IFERROR(INDEX(Table11[President % Change], MATCH(MemberOrgFinalSort[[#This Row],[CFDA]], Table11[Unique CFDA], 0)), "")</f>
        <v/>
      </c>
      <c r="S147" s="13" t="str">
        <f>IFERROR(INDEX(Table11[President $ Change], MATCH(MemberOrgFinalSort[[#This Row],[CFDA]], Table11[Unique CFDA], 0)), "")</f>
        <v/>
      </c>
      <c r="T147" s="25" t="str">
        <f>IFERROR(INDEX(Table11[House % Change], MATCH(MemberOrgFinalSort[[#This Row],[CFDA]], Table11[Unique CFDA], 0)), "")</f>
        <v/>
      </c>
      <c r="U147" s="25" t="str">
        <f>IFERROR(INDEX(Table11[House $ Change], MATCH(MemberOrgFinalSort[[#This Row],[CFDA]], Table11[Unique CFDA], 0)), "")</f>
        <v/>
      </c>
      <c r="V147" s="13"/>
      <c r="X147" s="6"/>
      <c r="Y147" s="6"/>
      <c r="Z147" s="6"/>
      <c r="AA147" s="6"/>
      <c r="AB147" s="6"/>
    </row>
    <row r="148" spans="1:28" x14ac:dyDescent="0.25">
      <c r="A148" t="str">
        <f>IF(MemberOrgControl!$C151 = "", "", INDEX(MemberOrgsData[CFDA], MemberOrgControl!$C151))</f>
        <v/>
      </c>
      <c r="C148" s="6" t="str">
        <f>IFERROR(INDEX(AllFilteredCFDAs[All CFDAs], MATCH(0, INDEX(COUNTIF($C$3:C147, AllFilteredCFDAs[All CFDAs]),),0)), "")</f>
        <v/>
      </c>
      <c r="D148" s="6" t="str">
        <f t="array" ref="D148">IFERROR(INDEX(MemberOrgsData[FEDERALPROGRAMNAME], MATCH(1, (SelectMemberOrgs = MemberOrgsData[Auditee Name])*(Table11[[#This Row],[Unique CFDA]] = MemberOrgsData[CFDA]), 0)), "")</f>
        <v/>
      </c>
      <c r="E148" s="18" t="str">
        <f t="array" ref="E148">IFERROR(IF(Table11[[#This Row],[Unique CFDA]]&lt;&gt;"", SUMIFS(MemberOrgsData[AMOUNT], MemberOrgsData[Auditee Name], SelectMemberOrgs, MemberOrgsData[CFDA], Table11[[#This Row],[Unique CFDA]], MemberOrgsData[AUDITYEAR], SelectFiscalYear), ""), "")</f>
        <v/>
      </c>
      <c r="F148" s="19" t="str">
        <f t="array" ref="F148">IFERROR(INDEX(BudgetAppropData[President % Change], MATCH(1, (Table11[[#This Row],[Unique CFDA]] = BudgetAppropData[CFDA])*(SelectBudgetYear = BudgetAppropData[Fiscal Year]), 0)), "")</f>
        <v/>
      </c>
      <c r="G148" s="18" t="str">
        <f>IF(Table11[[#This Row],[Unique CFDA]] = "", "", IFERROR(Table11[[#This Row],[FY 2018 Total]]*Table11[[#This Row],[President % Change]], ""))</f>
        <v/>
      </c>
      <c r="H148" s="19" t="str">
        <f t="array" ref="H148">IFERROR(INDEX(BudgetAppropData[House % Change], MATCH(1, (Table11[[#This Row],[Unique CFDA]] = BudgetAppropData[CFDA])*(SelectBudgetYear = BudgetAppropData[Fiscal Year]),0)), "")</f>
        <v/>
      </c>
      <c r="I148" s="18" t="str">
        <f>IF(Table11[[#This Row],[Unique CFDA]] = "", "", IFERROR(Table11[[#This Row],[FY 2018 Total]]*Table11[[#This Row],[House % Change]], ""))</f>
        <v/>
      </c>
      <c r="J148" s="6"/>
      <c r="K148" s="18" t="str">
        <f>IF(Table11[[#This Row],[Unique CFDA]] = "", "", IFERROR(Table11[[#This Row],[FY 2018 Total]]*Table11[[#This Row],[Senate Budget]], ""))</f>
        <v/>
      </c>
      <c r="L148" s="6" t="str">
        <f>IF(Table11[[#This Row],[Unique CFDA]] = "", "", IF(ISNUMBER(Table11[[#This Row],[President $ Change]]), RANK(Table11[[#This Row],[President $ Change]], Table11[President $ Change])+COUNTIF($G148:G148, G148)-1,0))</f>
        <v/>
      </c>
      <c r="N148">
        <v>145</v>
      </c>
      <c r="O148" t="str">
        <f>IFERROR(INDEX(Table11[Unique CFDA], MATCH(N148, Table11[Pres. Sort], 0)), "")</f>
        <v/>
      </c>
      <c r="P148" s="1" t="str">
        <f>IFERROR(INDEX(Table11[Grant Name], MATCH(MemberOrgFinalSort[[#This Row],[CFDA]], Table11[Unique CFDA], 0)), "")</f>
        <v/>
      </c>
      <c r="Q148" s="13" t="str">
        <f>IFERROR(INDEX(Table11[FY 2018 Total], MATCH(MemberOrgFinalSort[[#This Row],[CFDA]], Table11[Unique CFDA], 0)), "")</f>
        <v/>
      </c>
      <c r="R148" s="14" t="str">
        <f>IFERROR(INDEX(Table11[President % Change], MATCH(MemberOrgFinalSort[[#This Row],[CFDA]], Table11[Unique CFDA], 0)), "")</f>
        <v/>
      </c>
      <c r="S148" s="13" t="str">
        <f>IFERROR(INDEX(Table11[President $ Change], MATCH(MemberOrgFinalSort[[#This Row],[CFDA]], Table11[Unique CFDA], 0)), "")</f>
        <v/>
      </c>
      <c r="T148" s="25" t="str">
        <f>IFERROR(INDEX(Table11[House % Change], MATCH(MemberOrgFinalSort[[#This Row],[CFDA]], Table11[Unique CFDA], 0)), "")</f>
        <v/>
      </c>
      <c r="U148" s="25" t="str">
        <f>IFERROR(INDEX(Table11[House $ Change], MATCH(MemberOrgFinalSort[[#This Row],[CFDA]], Table11[Unique CFDA], 0)), "")</f>
        <v/>
      </c>
      <c r="V148" s="13"/>
      <c r="X148" s="6"/>
      <c r="Y148" s="6"/>
      <c r="Z148" s="6"/>
      <c r="AA148" s="6"/>
      <c r="AB148" s="6"/>
    </row>
    <row r="149" spans="1:28" x14ac:dyDescent="0.25">
      <c r="A149" t="str">
        <f>IF(MemberOrgControl!$C152 = "", "", INDEX(MemberOrgsData[CFDA], MemberOrgControl!$C152))</f>
        <v/>
      </c>
      <c r="C149" s="6" t="str">
        <f>IFERROR(INDEX(AllFilteredCFDAs[All CFDAs], MATCH(0, INDEX(COUNTIF($C$3:C148, AllFilteredCFDAs[All CFDAs]),),0)), "")</f>
        <v/>
      </c>
      <c r="D149" s="6" t="str">
        <f t="array" ref="D149">IFERROR(INDEX(MemberOrgsData[FEDERALPROGRAMNAME], MATCH(1, (SelectMemberOrgs = MemberOrgsData[Auditee Name])*(Table11[[#This Row],[Unique CFDA]] = MemberOrgsData[CFDA]), 0)), "")</f>
        <v/>
      </c>
      <c r="E149" s="18" t="str">
        <f t="array" ref="E149">IFERROR(IF(Table11[[#This Row],[Unique CFDA]]&lt;&gt;"", SUMIFS(MemberOrgsData[AMOUNT], MemberOrgsData[Auditee Name], SelectMemberOrgs, MemberOrgsData[CFDA], Table11[[#This Row],[Unique CFDA]], MemberOrgsData[AUDITYEAR], SelectFiscalYear), ""), "")</f>
        <v/>
      </c>
      <c r="F149" s="19" t="str">
        <f t="array" ref="F149">IFERROR(INDEX(BudgetAppropData[President % Change], MATCH(1, (Table11[[#This Row],[Unique CFDA]] = BudgetAppropData[CFDA])*(SelectBudgetYear = BudgetAppropData[Fiscal Year]), 0)), "")</f>
        <v/>
      </c>
      <c r="G149" s="18" t="str">
        <f>IF(Table11[[#This Row],[Unique CFDA]] = "", "", IFERROR(Table11[[#This Row],[FY 2018 Total]]*Table11[[#This Row],[President % Change]], ""))</f>
        <v/>
      </c>
      <c r="H149" s="19" t="str">
        <f t="array" ref="H149">IFERROR(INDEX(BudgetAppropData[House % Change], MATCH(1, (Table11[[#This Row],[Unique CFDA]] = BudgetAppropData[CFDA])*(SelectBudgetYear = BudgetAppropData[Fiscal Year]),0)), "")</f>
        <v/>
      </c>
      <c r="I149" s="18" t="str">
        <f>IF(Table11[[#This Row],[Unique CFDA]] = "", "", IFERROR(Table11[[#This Row],[FY 2018 Total]]*Table11[[#This Row],[House % Change]], ""))</f>
        <v/>
      </c>
      <c r="J149" s="6"/>
      <c r="K149" s="18" t="str">
        <f>IF(Table11[[#This Row],[Unique CFDA]] = "", "", IFERROR(Table11[[#This Row],[FY 2018 Total]]*Table11[[#This Row],[Senate Budget]], ""))</f>
        <v/>
      </c>
      <c r="L149" s="6" t="str">
        <f>IF(Table11[[#This Row],[Unique CFDA]] = "", "", IF(ISNUMBER(Table11[[#This Row],[President $ Change]]), RANK(Table11[[#This Row],[President $ Change]], Table11[President $ Change])+COUNTIF($G149:G149, G149)-1,0))</f>
        <v/>
      </c>
      <c r="N149">
        <v>146</v>
      </c>
      <c r="O149" t="str">
        <f>IFERROR(INDEX(Table11[Unique CFDA], MATCH(N149, Table11[Pres. Sort], 0)), "")</f>
        <v/>
      </c>
      <c r="P149" s="1" t="str">
        <f>IFERROR(INDEX(Table11[Grant Name], MATCH(MemberOrgFinalSort[[#This Row],[CFDA]], Table11[Unique CFDA], 0)), "")</f>
        <v/>
      </c>
      <c r="Q149" s="13" t="str">
        <f>IFERROR(INDEX(Table11[FY 2018 Total], MATCH(MemberOrgFinalSort[[#This Row],[CFDA]], Table11[Unique CFDA], 0)), "")</f>
        <v/>
      </c>
      <c r="R149" s="14" t="str">
        <f>IFERROR(INDEX(Table11[President % Change], MATCH(MemberOrgFinalSort[[#This Row],[CFDA]], Table11[Unique CFDA], 0)), "")</f>
        <v/>
      </c>
      <c r="S149" s="13" t="str">
        <f>IFERROR(INDEX(Table11[President $ Change], MATCH(MemberOrgFinalSort[[#This Row],[CFDA]], Table11[Unique CFDA], 0)), "")</f>
        <v/>
      </c>
      <c r="T149" s="25" t="str">
        <f>IFERROR(INDEX(Table11[House % Change], MATCH(MemberOrgFinalSort[[#This Row],[CFDA]], Table11[Unique CFDA], 0)), "")</f>
        <v/>
      </c>
      <c r="U149" s="25" t="str">
        <f>IFERROR(INDEX(Table11[House $ Change], MATCH(MemberOrgFinalSort[[#This Row],[CFDA]], Table11[Unique CFDA], 0)), "")</f>
        <v/>
      </c>
      <c r="V149" s="13"/>
      <c r="X149" s="6"/>
      <c r="Y149" s="6"/>
      <c r="Z149" s="6"/>
      <c r="AA149" s="6"/>
      <c r="AB149" s="6"/>
    </row>
    <row r="150" spans="1:28" x14ac:dyDescent="0.25">
      <c r="A150" t="str">
        <f>IF(MemberOrgControl!$C153 = "", "", INDEX(MemberOrgsData[CFDA], MemberOrgControl!$C153))</f>
        <v/>
      </c>
      <c r="C150" s="6" t="str">
        <f>IFERROR(INDEX(AllFilteredCFDAs[All CFDAs], MATCH(0, INDEX(COUNTIF($C$3:C149, AllFilteredCFDAs[All CFDAs]),),0)), "")</f>
        <v/>
      </c>
      <c r="D150" s="6" t="str">
        <f t="array" ref="D150">IFERROR(INDEX(MemberOrgsData[FEDERALPROGRAMNAME], MATCH(1, (SelectMemberOrgs = MemberOrgsData[Auditee Name])*(Table11[[#This Row],[Unique CFDA]] = MemberOrgsData[CFDA]), 0)), "")</f>
        <v/>
      </c>
      <c r="E150" s="18" t="str">
        <f t="array" ref="E150">IFERROR(IF(Table11[[#This Row],[Unique CFDA]]&lt;&gt;"", SUMIFS(MemberOrgsData[AMOUNT], MemberOrgsData[Auditee Name], SelectMemberOrgs, MemberOrgsData[CFDA], Table11[[#This Row],[Unique CFDA]], MemberOrgsData[AUDITYEAR], SelectFiscalYear), ""), "")</f>
        <v/>
      </c>
      <c r="F150" s="19" t="str">
        <f t="array" ref="F150">IFERROR(INDEX(BudgetAppropData[President % Change], MATCH(1, (Table11[[#This Row],[Unique CFDA]] = BudgetAppropData[CFDA])*(SelectBudgetYear = BudgetAppropData[Fiscal Year]), 0)), "")</f>
        <v/>
      </c>
      <c r="G150" s="18" t="str">
        <f>IF(Table11[[#This Row],[Unique CFDA]] = "", "", IFERROR(Table11[[#This Row],[FY 2018 Total]]*Table11[[#This Row],[President % Change]], ""))</f>
        <v/>
      </c>
      <c r="H150" s="19" t="str">
        <f t="array" ref="H150">IFERROR(INDEX(BudgetAppropData[House % Change], MATCH(1, (Table11[[#This Row],[Unique CFDA]] = BudgetAppropData[CFDA])*(SelectBudgetYear = BudgetAppropData[Fiscal Year]),0)), "")</f>
        <v/>
      </c>
      <c r="I150" s="18" t="str">
        <f>IF(Table11[[#This Row],[Unique CFDA]] = "", "", IFERROR(Table11[[#This Row],[FY 2018 Total]]*Table11[[#This Row],[House % Change]], ""))</f>
        <v/>
      </c>
      <c r="J150" s="6"/>
      <c r="K150" s="18" t="str">
        <f>IF(Table11[[#This Row],[Unique CFDA]] = "", "", IFERROR(Table11[[#This Row],[FY 2018 Total]]*Table11[[#This Row],[Senate Budget]], ""))</f>
        <v/>
      </c>
      <c r="L150" s="6" t="str">
        <f>IF(Table11[[#This Row],[Unique CFDA]] = "", "", IF(ISNUMBER(Table11[[#This Row],[President $ Change]]), RANK(Table11[[#This Row],[President $ Change]], Table11[President $ Change])+COUNTIF($G150:G150, G150)-1,0))</f>
        <v/>
      </c>
      <c r="N150">
        <v>147</v>
      </c>
      <c r="O150" t="str">
        <f>IFERROR(INDEX(Table11[Unique CFDA], MATCH(N150, Table11[Pres. Sort], 0)), "")</f>
        <v/>
      </c>
      <c r="P150" s="1" t="str">
        <f>IFERROR(INDEX(Table11[Grant Name], MATCH(MemberOrgFinalSort[[#This Row],[CFDA]], Table11[Unique CFDA], 0)), "")</f>
        <v/>
      </c>
      <c r="Q150" s="13" t="str">
        <f>IFERROR(INDEX(Table11[FY 2018 Total], MATCH(MemberOrgFinalSort[[#This Row],[CFDA]], Table11[Unique CFDA], 0)), "")</f>
        <v/>
      </c>
      <c r="R150" s="14" t="str">
        <f>IFERROR(INDEX(Table11[President % Change], MATCH(MemberOrgFinalSort[[#This Row],[CFDA]], Table11[Unique CFDA], 0)), "")</f>
        <v/>
      </c>
      <c r="S150" s="13" t="str">
        <f>IFERROR(INDEX(Table11[President $ Change], MATCH(MemberOrgFinalSort[[#This Row],[CFDA]], Table11[Unique CFDA], 0)), "")</f>
        <v/>
      </c>
      <c r="T150" s="25" t="str">
        <f>IFERROR(INDEX(Table11[House % Change], MATCH(MemberOrgFinalSort[[#This Row],[CFDA]], Table11[Unique CFDA], 0)), "")</f>
        <v/>
      </c>
      <c r="U150" s="25" t="str">
        <f>IFERROR(INDEX(Table11[House $ Change], MATCH(MemberOrgFinalSort[[#This Row],[CFDA]], Table11[Unique CFDA], 0)), "")</f>
        <v/>
      </c>
      <c r="V150" s="13"/>
      <c r="X150" s="6"/>
      <c r="Y150" s="6"/>
      <c r="Z150" s="6"/>
      <c r="AA150" s="6"/>
      <c r="AB150" s="6"/>
    </row>
    <row r="151" spans="1:28" x14ac:dyDescent="0.25">
      <c r="A151" t="str">
        <f>IF(MemberOrgControl!$C154 = "", "", INDEX(MemberOrgsData[CFDA], MemberOrgControl!$C154))</f>
        <v/>
      </c>
      <c r="C151" s="6" t="str">
        <f>IFERROR(INDEX(AllFilteredCFDAs[All CFDAs], MATCH(0, INDEX(COUNTIF($C$3:C150, AllFilteredCFDAs[All CFDAs]),),0)), "")</f>
        <v/>
      </c>
      <c r="D151" s="6" t="str">
        <f t="array" ref="D151">IFERROR(INDEX(MemberOrgsData[FEDERALPROGRAMNAME], MATCH(1, (SelectMemberOrgs = MemberOrgsData[Auditee Name])*(Table11[[#This Row],[Unique CFDA]] = MemberOrgsData[CFDA]), 0)), "")</f>
        <v/>
      </c>
      <c r="E151" s="18" t="str">
        <f t="array" ref="E151">IFERROR(IF(Table11[[#This Row],[Unique CFDA]]&lt;&gt;"", SUMIFS(MemberOrgsData[AMOUNT], MemberOrgsData[Auditee Name], SelectMemberOrgs, MemberOrgsData[CFDA], Table11[[#This Row],[Unique CFDA]], MemberOrgsData[AUDITYEAR], SelectFiscalYear), ""), "")</f>
        <v/>
      </c>
      <c r="F151" s="19" t="str">
        <f t="array" ref="F151">IFERROR(INDEX(BudgetAppropData[President % Change], MATCH(1, (Table11[[#This Row],[Unique CFDA]] = BudgetAppropData[CFDA])*(SelectBudgetYear = BudgetAppropData[Fiscal Year]), 0)), "")</f>
        <v/>
      </c>
      <c r="G151" s="18" t="str">
        <f>IF(Table11[[#This Row],[Unique CFDA]] = "", "", IFERROR(Table11[[#This Row],[FY 2018 Total]]*Table11[[#This Row],[President % Change]], ""))</f>
        <v/>
      </c>
      <c r="H151" s="19" t="str">
        <f t="array" ref="H151">IFERROR(INDEX(BudgetAppropData[House % Change], MATCH(1, (Table11[[#This Row],[Unique CFDA]] = BudgetAppropData[CFDA])*(SelectBudgetYear = BudgetAppropData[Fiscal Year]),0)), "")</f>
        <v/>
      </c>
      <c r="I151" s="18" t="str">
        <f>IF(Table11[[#This Row],[Unique CFDA]] = "", "", IFERROR(Table11[[#This Row],[FY 2018 Total]]*Table11[[#This Row],[House % Change]], ""))</f>
        <v/>
      </c>
      <c r="J151" s="6"/>
      <c r="K151" s="18" t="str">
        <f>IF(Table11[[#This Row],[Unique CFDA]] = "", "", IFERROR(Table11[[#This Row],[FY 2018 Total]]*Table11[[#This Row],[Senate Budget]], ""))</f>
        <v/>
      </c>
      <c r="L151" s="6" t="str">
        <f>IF(Table11[[#This Row],[Unique CFDA]] = "", "", IF(ISNUMBER(Table11[[#This Row],[President $ Change]]), RANK(Table11[[#This Row],[President $ Change]], Table11[President $ Change])+COUNTIF($G151:G151, G151)-1,0))</f>
        <v/>
      </c>
      <c r="N151">
        <v>148</v>
      </c>
      <c r="O151" t="str">
        <f>IFERROR(INDEX(Table11[Unique CFDA], MATCH(N151, Table11[Pres. Sort], 0)), "")</f>
        <v/>
      </c>
      <c r="P151" s="1" t="str">
        <f>IFERROR(INDEX(Table11[Grant Name], MATCH(MemberOrgFinalSort[[#This Row],[CFDA]], Table11[Unique CFDA], 0)), "")</f>
        <v/>
      </c>
      <c r="Q151" s="13" t="str">
        <f>IFERROR(INDEX(Table11[FY 2018 Total], MATCH(MemberOrgFinalSort[[#This Row],[CFDA]], Table11[Unique CFDA], 0)), "")</f>
        <v/>
      </c>
      <c r="R151" s="14" t="str">
        <f>IFERROR(INDEX(Table11[President % Change], MATCH(MemberOrgFinalSort[[#This Row],[CFDA]], Table11[Unique CFDA], 0)), "")</f>
        <v/>
      </c>
      <c r="S151" s="13" t="str">
        <f>IFERROR(INDEX(Table11[President $ Change], MATCH(MemberOrgFinalSort[[#This Row],[CFDA]], Table11[Unique CFDA], 0)), "")</f>
        <v/>
      </c>
      <c r="T151" s="25" t="str">
        <f>IFERROR(INDEX(Table11[House % Change], MATCH(MemberOrgFinalSort[[#This Row],[CFDA]], Table11[Unique CFDA], 0)), "")</f>
        <v/>
      </c>
      <c r="U151" s="25" t="str">
        <f>IFERROR(INDEX(Table11[House $ Change], MATCH(MemberOrgFinalSort[[#This Row],[CFDA]], Table11[Unique CFDA], 0)), "")</f>
        <v/>
      </c>
      <c r="V151" s="13"/>
      <c r="X151" s="6"/>
      <c r="Y151" s="6"/>
      <c r="Z151" s="6"/>
      <c r="AA151" s="6"/>
      <c r="AB151" s="6"/>
    </row>
    <row r="152" spans="1:28" x14ac:dyDescent="0.25">
      <c r="A152" t="str">
        <f>IF(MemberOrgControl!$C155 = "", "", INDEX(MemberOrgsData[CFDA], MemberOrgControl!$C155))</f>
        <v/>
      </c>
      <c r="C152" s="6" t="str">
        <f>IFERROR(INDEX(AllFilteredCFDAs[All CFDAs], MATCH(0, INDEX(COUNTIF($C$3:C151, AllFilteredCFDAs[All CFDAs]),),0)), "")</f>
        <v/>
      </c>
      <c r="D152" s="6" t="str">
        <f t="array" ref="D152">IFERROR(INDEX(MemberOrgsData[FEDERALPROGRAMNAME], MATCH(1, (SelectMemberOrgs = MemberOrgsData[Auditee Name])*(Table11[[#This Row],[Unique CFDA]] = MemberOrgsData[CFDA]), 0)), "")</f>
        <v/>
      </c>
      <c r="E152" s="18" t="str">
        <f t="array" ref="E152">IFERROR(IF(Table11[[#This Row],[Unique CFDA]]&lt;&gt;"", SUMIFS(MemberOrgsData[AMOUNT], MemberOrgsData[Auditee Name], SelectMemberOrgs, MemberOrgsData[CFDA], Table11[[#This Row],[Unique CFDA]], MemberOrgsData[AUDITYEAR], SelectFiscalYear), ""), "")</f>
        <v/>
      </c>
      <c r="F152" s="19" t="str">
        <f t="array" ref="F152">IFERROR(INDEX(BudgetAppropData[President % Change], MATCH(1, (Table11[[#This Row],[Unique CFDA]] = BudgetAppropData[CFDA])*(SelectBudgetYear = BudgetAppropData[Fiscal Year]), 0)), "")</f>
        <v/>
      </c>
      <c r="G152" s="18" t="str">
        <f>IF(Table11[[#This Row],[Unique CFDA]] = "", "", IFERROR(Table11[[#This Row],[FY 2018 Total]]*Table11[[#This Row],[President % Change]], ""))</f>
        <v/>
      </c>
      <c r="H152" s="19" t="str">
        <f t="array" ref="H152">IFERROR(INDEX(BudgetAppropData[House % Change], MATCH(1, (Table11[[#This Row],[Unique CFDA]] = BudgetAppropData[CFDA])*(SelectBudgetYear = BudgetAppropData[Fiscal Year]),0)), "")</f>
        <v/>
      </c>
      <c r="I152" s="18" t="str">
        <f>IF(Table11[[#This Row],[Unique CFDA]] = "", "", IFERROR(Table11[[#This Row],[FY 2018 Total]]*Table11[[#This Row],[House % Change]], ""))</f>
        <v/>
      </c>
      <c r="J152" s="6"/>
      <c r="K152" s="18" t="str">
        <f>IF(Table11[[#This Row],[Unique CFDA]] = "", "", IFERROR(Table11[[#This Row],[FY 2018 Total]]*Table11[[#This Row],[Senate Budget]], ""))</f>
        <v/>
      </c>
      <c r="L152" s="6" t="str">
        <f>IF(Table11[[#This Row],[Unique CFDA]] = "", "", IF(ISNUMBER(Table11[[#This Row],[President $ Change]]), RANK(Table11[[#This Row],[President $ Change]], Table11[President $ Change])+COUNTIF($G152:G152, G152)-1,0))</f>
        <v/>
      </c>
      <c r="N152">
        <v>149</v>
      </c>
      <c r="O152" t="str">
        <f>IFERROR(INDEX(Table11[Unique CFDA], MATCH(N152, Table11[Pres. Sort], 0)), "")</f>
        <v/>
      </c>
      <c r="P152" s="1" t="str">
        <f>IFERROR(INDEX(Table11[Grant Name], MATCH(MemberOrgFinalSort[[#This Row],[CFDA]], Table11[Unique CFDA], 0)), "")</f>
        <v/>
      </c>
      <c r="Q152" s="13" t="str">
        <f>IFERROR(INDEX(Table11[FY 2018 Total], MATCH(MemberOrgFinalSort[[#This Row],[CFDA]], Table11[Unique CFDA], 0)), "")</f>
        <v/>
      </c>
      <c r="R152" s="14" t="str">
        <f>IFERROR(INDEX(Table11[President % Change], MATCH(MemberOrgFinalSort[[#This Row],[CFDA]], Table11[Unique CFDA], 0)), "")</f>
        <v/>
      </c>
      <c r="S152" s="13" t="str">
        <f>IFERROR(INDEX(Table11[President $ Change], MATCH(MemberOrgFinalSort[[#This Row],[CFDA]], Table11[Unique CFDA], 0)), "")</f>
        <v/>
      </c>
      <c r="T152" s="25" t="str">
        <f>IFERROR(INDEX(Table11[House % Change], MATCH(MemberOrgFinalSort[[#This Row],[CFDA]], Table11[Unique CFDA], 0)), "")</f>
        <v/>
      </c>
      <c r="U152" s="25" t="str">
        <f>IFERROR(INDEX(Table11[House $ Change], MATCH(MemberOrgFinalSort[[#This Row],[CFDA]], Table11[Unique CFDA], 0)), "")</f>
        <v/>
      </c>
      <c r="V152" s="13"/>
      <c r="X152" s="6"/>
      <c r="Y152" s="6"/>
      <c r="Z152" s="6"/>
      <c r="AA152" s="6"/>
      <c r="AB152" s="6"/>
    </row>
    <row r="153" spans="1:28" x14ac:dyDescent="0.25">
      <c r="A153" t="str">
        <f>IF(MemberOrgControl!$C156 = "", "", INDEX(MemberOrgsData[CFDA], MemberOrgControl!$C156))</f>
        <v/>
      </c>
      <c r="C153" s="6" t="str">
        <f>IFERROR(INDEX(AllFilteredCFDAs[All CFDAs], MATCH(0, INDEX(COUNTIF($C$3:C152, AllFilteredCFDAs[All CFDAs]),),0)), "")</f>
        <v/>
      </c>
      <c r="D153" s="6" t="str">
        <f t="array" ref="D153">IFERROR(INDEX(MemberOrgsData[FEDERALPROGRAMNAME], MATCH(1, (SelectMemberOrgs = MemberOrgsData[Auditee Name])*(Table11[[#This Row],[Unique CFDA]] = MemberOrgsData[CFDA]), 0)), "")</f>
        <v/>
      </c>
      <c r="E153" s="18" t="str">
        <f t="array" ref="E153">IFERROR(IF(Table11[[#This Row],[Unique CFDA]]&lt;&gt;"", SUMIFS(MemberOrgsData[AMOUNT], MemberOrgsData[Auditee Name], SelectMemberOrgs, MemberOrgsData[CFDA], Table11[[#This Row],[Unique CFDA]], MemberOrgsData[AUDITYEAR], SelectFiscalYear), ""), "")</f>
        <v/>
      </c>
      <c r="F153" s="19" t="str">
        <f t="array" ref="F153">IFERROR(INDEX(BudgetAppropData[President % Change], MATCH(1, (Table11[[#This Row],[Unique CFDA]] = BudgetAppropData[CFDA])*(SelectBudgetYear = BudgetAppropData[Fiscal Year]), 0)), "")</f>
        <v/>
      </c>
      <c r="G153" s="18" t="str">
        <f>IF(Table11[[#This Row],[Unique CFDA]] = "", "", IFERROR(Table11[[#This Row],[FY 2018 Total]]*Table11[[#This Row],[President % Change]], ""))</f>
        <v/>
      </c>
      <c r="H153" s="19" t="str">
        <f t="array" ref="H153">IFERROR(INDEX(BudgetAppropData[House % Change], MATCH(1, (Table11[[#This Row],[Unique CFDA]] = BudgetAppropData[CFDA])*(SelectBudgetYear = BudgetAppropData[Fiscal Year]),0)), "")</f>
        <v/>
      </c>
      <c r="I153" s="18" t="str">
        <f>IF(Table11[[#This Row],[Unique CFDA]] = "", "", IFERROR(Table11[[#This Row],[FY 2018 Total]]*Table11[[#This Row],[House % Change]], ""))</f>
        <v/>
      </c>
      <c r="J153" s="6"/>
      <c r="K153" s="18" t="str">
        <f>IF(Table11[[#This Row],[Unique CFDA]] = "", "", IFERROR(Table11[[#This Row],[FY 2018 Total]]*Table11[[#This Row],[Senate Budget]], ""))</f>
        <v/>
      </c>
      <c r="L153" s="6" t="str">
        <f>IF(Table11[[#This Row],[Unique CFDA]] = "", "", IF(ISNUMBER(Table11[[#This Row],[President $ Change]]), RANK(Table11[[#This Row],[President $ Change]], Table11[President $ Change])+COUNTIF($G153:G153, G153)-1,0))</f>
        <v/>
      </c>
      <c r="N153">
        <v>150</v>
      </c>
      <c r="O153" t="str">
        <f>IFERROR(INDEX(Table11[Unique CFDA], MATCH(N153, Table11[Pres. Sort], 0)), "")</f>
        <v/>
      </c>
      <c r="P153" s="1" t="str">
        <f>IFERROR(INDEX(Table11[Grant Name], MATCH(MemberOrgFinalSort[[#This Row],[CFDA]], Table11[Unique CFDA], 0)), "")</f>
        <v/>
      </c>
      <c r="Q153" s="13" t="str">
        <f>IFERROR(INDEX(Table11[FY 2018 Total], MATCH(MemberOrgFinalSort[[#This Row],[CFDA]], Table11[Unique CFDA], 0)), "")</f>
        <v/>
      </c>
      <c r="R153" s="14" t="str">
        <f>IFERROR(INDEX(Table11[President % Change], MATCH(MemberOrgFinalSort[[#This Row],[CFDA]], Table11[Unique CFDA], 0)), "")</f>
        <v/>
      </c>
      <c r="S153" s="13" t="str">
        <f>IFERROR(INDEX(Table11[President $ Change], MATCH(MemberOrgFinalSort[[#This Row],[CFDA]], Table11[Unique CFDA], 0)), "")</f>
        <v/>
      </c>
      <c r="T153" s="25" t="str">
        <f>IFERROR(INDEX(Table11[House % Change], MATCH(MemberOrgFinalSort[[#This Row],[CFDA]], Table11[Unique CFDA], 0)), "")</f>
        <v/>
      </c>
      <c r="U153" s="25" t="str">
        <f>IFERROR(INDEX(Table11[House $ Change], MATCH(MemberOrgFinalSort[[#This Row],[CFDA]], Table11[Unique CFDA], 0)), "")</f>
        <v/>
      </c>
      <c r="V153" s="13"/>
      <c r="X153" s="6"/>
      <c r="Y153" s="6"/>
      <c r="Z153" s="6"/>
      <c r="AA153" s="6"/>
      <c r="AB153" s="6"/>
    </row>
    <row r="154" spans="1:28" x14ac:dyDescent="0.25">
      <c r="A154" t="str">
        <f>IF(MemberOrgControl!$C157 = "", "", INDEX(MemberOrgsData[CFDA], MemberOrgControl!$C157))</f>
        <v/>
      </c>
      <c r="C154" s="6" t="str">
        <f>IFERROR(INDEX(AllFilteredCFDAs[All CFDAs], MATCH(0, INDEX(COUNTIF($C$3:C153, AllFilteredCFDAs[All CFDAs]),),0)), "")</f>
        <v/>
      </c>
      <c r="D154" s="6" t="str">
        <f t="array" ref="D154">IFERROR(INDEX(MemberOrgsData[FEDERALPROGRAMNAME], MATCH(1, (SelectMemberOrgs = MemberOrgsData[Auditee Name])*(Table11[[#This Row],[Unique CFDA]] = MemberOrgsData[CFDA]), 0)), "")</f>
        <v/>
      </c>
      <c r="E154" s="18" t="str">
        <f t="array" ref="E154">IFERROR(IF(Table11[[#This Row],[Unique CFDA]]&lt;&gt;"", SUMIFS(MemberOrgsData[AMOUNT], MemberOrgsData[Auditee Name], SelectMemberOrgs, MemberOrgsData[CFDA], Table11[[#This Row],[Unique CFDA]], MemberOrgsData[AUDITYEAR], SelectFiscalYear), ""), "")</f>
        <v/>
      </c>
      <c r="F154" s="19" t="str">
        <f t="array" ref="F154">IFERROR(INDEX(BudgetAppropData[President % Change], MATCH(1, (Table11[[#This Row],[Unique CFDA]] = BudgetAppropData[CFDA])*(SelectBudgetYear = BudgetAppropData[Fiscal Year]), 0)), "")</f>
        <v/>
      </c>
      <c r="G154" s="18" t="str">
        <f>IF(Table11[[#This Row],[Unique CFDA]] = "", "", IFERROR(Table11[[#This Row],[FY 2018 Total]]*Table11[[#This Row],[President % Change]], ""))</f>
        <v/>
      </c>
      <c r="H154" s="19" t="str">
        <f t="array" ref="H154">IFERROR(INDEX(BudgetAppropData[House % Change], MATCH(1, (Table11[[#This Row],[Unique CFDA]] = BudgetAppropData[CFDA])*(SelectBudgetYear = BudgetAppropData[Fiscal Year]),0)), "")</f>
        <v/>
      </c>
      <c r="I154" s="18" t="str">
        <f>IF(Table11[[#This Row],[Unique CFDA]] = "", "", IFERROR(Table11[[#This Row],[FY 2018 Total]]*Table11[[#This Row],[House % Change]], ""))</f>
        <v/>
      </c>
      <c r="J154" s="6"/>
      <c r="K154" s="18" t="str">
        <f>IF(Table11[[#This Row],[Unique CFDA]] = "", "", IFERROR(Table11[[#This Row],[FY 2018 Total]]*Table11[[#This Row],[Senate Budget]], ""))</f>
        <v/>
      </c>
      <c r="L154" s="6" t="str">
        <f>IF(Table11[[#This Row],[Unique CFDA]] = "", "", IF(ISNUMBER(Table11[[#This Row],[President $ Change]]), RANK(Table11[[#This Row],[President $ Change]], Table11[President $ Change])+COUNTIF($G154:G154, G154)-1,0))</f>
        <v/>
      </c>
      <c r="N154">
        <v>151</v>
      </c>
      <c r="O154" t="str">
        <f>IFERROR(INDEX(Table11[Unique CFDA], MATCH(N154, Table11[Pres. Sort], 0)), "")</f>
        <v/>
      </c>
      <c r="P154" s="1" t="str">
        <f>IFERROR(INDEX(Table11[Grant Name], MATCH(MemberOrgFinalSort[[#This Row],[CFDA]], Table11[Unique CFDA], 0)), "")</f>
        <v/>
      </c>
      <c r="Q154" s="13" t="str">
        <f>IFERROR(INDEX(Table11[FY 2018 Total], MATCH(MemberOrgFinalSort[[#This Row],[CFDA]], Table11[Unique CFDA], 0)), "")</f>
        <v/>
      </c>
      <c r="R154" s="14" t="str">
        <f>IFERROR(INDEX(Table11[President % Change], MATCH(MemberOrgFinalSort[[#This Row],[CFDA]], Table11[Unique CFDA], 0)), "")</f>
        <v/>
      </c>
      <c r="S154" s="13" t="str">
        <f>IFERROR(INDEX(Table11[President $ Change], MATCH(MemberOrgFinalSort[[#This Row],[CFDA]], Table11[Unique CFDA], 0)), "")</f>
        <v/>
      </c>
      <c r="T154" s="25" t="str">
        <f>IFERROR(INDEX(Table11[House % Change], MATCH(MemberOrgFinalSort[[#This Row],[CFDA]], Table11[Unique CFDA], 0)), "")</f>
        <v/>
      </c>
      <c r="U154" s="25" t="str">
        <f>IFERROR(INDEX(Table11[House $ Change], MATCH(MemberOrgFinalSort[[#This Row],[CFDA]], Table11[Unique CFDA], 0)), "")</f>
        <v/>
      </c>
      <c r="V154" s="13"/>
      <c r="X154" s="6"/>
      <c r="Y154" s="6"/>
      <c r="Z154" s="6"/>
      <c r="AA154" s="6"/>
      <c r="AB154" s="6"/>
    </row>
    <row r="155" spans="1:28" x14ac:dyDescent="0.25">
      <c r="A155" t="str">
        <f>IF(MemberOrgControl!$C158 = "", "", INDEX(MemberOrgsData[CFDA], MemberOrgControl!$C158))</f>
        <v/>
      </c>
      <c r="C155" s="6" t="str">
        <f>IFERROR(INDEX(AllFilteredCFDAs[All CFDAs], MATCH(0, INDEX(COUNTIF($C$3:C154, AllFilteredCFDAs[All CFDAs]),),0)), "")</f>
        <v/>
      </c>
      <c r="D155" s="6" t="str">
        <f t="array" ref="D155">IFERROR(INDEX(MemberOrgsData[FEDERALPROGRAMNAME], MATCH(1, (SelectMemberOrgs = MemberOrgsData[Auditee Name])*(Table11[[#This Row],[Unique CFDA]] = MemberOrgsData[CFDA]), 0)), "")</f>
        <v/>
      </c>
      <c r="E155" s="18" t="str">
        <f t="array" ref="E155">IFERROR(IF(Table11[[#This Row],[Unique CFDA]]&lt;&gt;"", SUMIFS(MemberOrgsData[AMOUNT], MemberOrgsData[Auditee Name], SelectMemberOrgs, MemberOrgsData[CFDA], Table11[[#This Row],[Unique CFDA]], MemberOrgsData[AUDITYEAR], SelectFiscalYear), ""), "")</f>
        <v/>
      </c>
      <c r="F155" s="19" t="str">
        <f t="array" ref="F155">IFERROR(INDEX(BudgetAppropData[President % Change], MATCH(1, (Table11[[#This Row],[Unique CFDA]] = BudgetAppropData[CFDA])*(SelectBudgetYear = BudgetAppropData[Fiscal Year]), 0)), "")</f>
        <v/>
      </c>
      <c r="G155" s="18" t="str">
        <f>IF(Table11[[#This Row],[Unique CFDA]] = "", "", IFERROR(Table11[[#This Row],[FY 2018 Total]]*Table11[[#This Row],[President % Change]], ""))</f>
        <v/>
      </c>
      <c r="H155" s="19" t="str">
        <f t="array" ref="H155">IFERROR(INDEX(BudgetAppropData[House % Change], MATCH(1, (Table11[[#This Row],[Unique CFDA]] = BudgetAppropData[CFDA])*(SelectBudgetYear = BudgetAppropData[Fiscal Year]),0)), "")</f>
        <v/>
      </c>
      <c r="I155" s="18" t="str">
        <f>IF(Table11[[#This Row],[Unique CFDA]] = "", "", IFERROR(Table11[[#This Row],[FY 2018 Total]]*Table11[[#This Row],[House % Change]], ""))</f>
        <v/>
      </c>
      <c r="J155" s="6"/>
      <c r="K155" s="18" t="str">
        <f>IF(Table11[[#This Row],[Unique CFDA]] = "", "", IFERROR(Table11[[#This Row],[FY 2018 Total]]*Table11[[#This Row],[Senate Budget]], ""))</f>
        <v/>
      </c>
      <c r="L155" s="6" t="str">
        <f>IF(Table11[[#This Row],[Unique CFDA]] = "", "", IF(ISNUMBER(Table11[[#This Row],[President $ Change]]), RANK(Table11[[#This Row],[President $ Change]], Table11[President $ Change])+COUNTIF($G155:G155, G155)-1,0))</f>
        <v/>
      </c>
      <c r="N155">
        <v>152</v>
      </c>
      <c r="O155" t="str">
        <f>IFERROR(INDEX(Table11[Unique CFDA], MATCH(N155, Table11[Pres. Sort], 0)), "")</f>
        <v/>
      </c>
      <c r="P155" s="1" t="str">
        <f>IFERROR(INDEX(Table11[Grant Name], MATCH(MemberOrgFinalSort[[#This Row],[CFDA]], Table11[Unique CFDA], 0)), "")</f>
        <v/>
      </c>
      <c r="Q155" s="13" t="str">
        <f>IFERROR(INDEX(Table11[FY 2018 Total], MATCH(MemberOrgFinalSort[[#This Row],[CFDA]], Table11[Unique CFDA], 0)), "")</f>
        <v/>
      </c>
      <c r="R155" s="14" t="str">
        <f>IFERROR(INDEX(Table11[President % Change], MATCH(MemberOrgFinalSort[[#This Row],[CFDA]], Table11[Unique CFDA], 0)), "")</f>
        <v/>
      </c>
      <c r="S155" s="13" t="str">
        <f>IFERROR(INDEX(Table11[President $ Change], MATCH(MemberOrgFinalSort[[#This Row],[CFDA]], Table11[Unique CFDA], 0)), "")</f>
        <v/>
      </c>
      <c r="T155" s="25" t="str">
        <f>IFERROR(INDEX(Table11[House % Change], MATCH(MemberOrgFinalSort[[#This Row],[CFDA]], Table11[Unique CFDA], 0)), "")</f>
        <v/>
      </c>
      <c r="U155" s="25" t="str">
        <f>IFERROR(INDEX(Table11[House $ Change], MATCH(MemberOrgFinalSort[[#This Row],[CFDA]], Table11[Unique CFDA], 0)), "")</f>
        <v/>
      </c>
      <c r="V155" s="13"/>
      <c r="X155" s="6"/>
      <c r="Y155" s="6"/>
      <c r="Z155" s="6"/>
      <c r="AA155" s="6"/>
      <c r="AB155" s="6"/>
    </row>
    <row r="156" spans="1:28" x14ac:dyDescent="0.25">
      <c r="A156" t="str">
        <f>IF(MemberOrgControl!$C159 = "", "", INDEX(MemberOrgsData[CFDA], MemberOrgControl!$C159))</f>
        <v/>
      </c>
      <c r="C156" s="6" t="str">
        <f>IFERROR(INDEX(AllFilteredCFDAs[All CFDAs], MATCH(0, INDEX(COUNTIF($C$3:C155, AllFilteredCFDAs[All CFDAs]),),0)), "")</f>
        <v/>
      </c>
      <c r="D156" s="6" t="str">
        <f t="array" ref="D156">IFERROR(INDEX(MemberOrgsData[FEDERALPROGRAMNAME], MATCH(1, (SelectMemberOrgs = MemberOrgsData[Auditee Name])*(Table11[[#This Row],[Unique CFDA]] = MemberOrgsData[CFDA]), 0)), "")</f>
        <v/>
      </c>
      <c r="E156" s="18" t="str">
        <f t="array" ref="E156">IFERROR(IF(Table11[[#This Row],[Unique CFDA]]&lt;&gt;"", SUMIFS(MemberOrgsData[AMOUNT], MemberOrgsData[Auditee Name], SelectMemberOrgs, MemberOrgsData[CFDA], Table11[[#This Row],[Unique CFDA]], MemberOrgsData[AUDITYEAR], SelectFiscalYear), ""), "")</f>
        <v/>
      </c>
      <c r="F156" s="19" t="str">
        <f t="array" ref="F156">IFERROR(INDEX(BudgetAppropData[President % Change], MATCH(1, (Table11[[#This Row],[Unique CFDA]] = BudgetAppropData[CFDA])*(SelectBudgetYear = BudgetAppropData[Fiscal Year]), 0)), "")</f>
        <v/>
      </c>
      <c r="G156" s="18" t="str">
        <f>IF(Table11[[#This Row],[Unique CFDA]] = "", "", IFERROR(Table11[[#This Row],[FY 2018 Total]]*Table11[[#This Row],[President % Change]], ""))</f>
        <v/>
      </c>
      <c r="H156" s="19" t="str">
        <f t="array" ref="H156">IFERROR(INDEX(BudgetAppropData[House % Change], MATCH(1, (Table11[[#This Row],[Unique CFDA]] = BudgetAppropData[CFDA])*(SelectBudgetYear = BudgetAppropData[Fiscal Year]),0)), "")</f>
        <v/>
      </c>
      <c r="I156" s="18" t="str">
        <f>IF(Table11[[#This Row],[Unique CFDA]] = "", "", IFERROR(Table11[[#This Row],[FY 2018 Total]]*Table11[[#This Row],[House % Change]], ""))</f>
        <v/>
      </c>
      <c r="J156" s="6"/>
      <c r="K156" s="18" t="str">
        <f>IF(Table11[[#This Row],[Unique CFDA]] = "", "", IFERROR(Table11[[#This Row],[FY 2018 Total]]*Table11[[#This Row],[Senate Budget]], ""))</f>
        <v/>
      </c>
      <c r="L156" s="6" t="str">
        <f>IF(Table11[[#This Row],[Unique CFDA]] = "", "", IF(ISNUMBER(Table11[[#This Row],[President $ Change]]), RANK(Table11[[#This Row],[President $ Change]], Table11[President $ Change])+COUNTIF($G156:G156, G156)-1,0))</f>
        <v/>
      </c>
      <c r="N156">
        <v>153</v>
      </c>
      <c r="O156" t="str">
        <f>IFERROR(INDEX(Table11[Unique CFDA], MATCH(N156, Table11[Pres. Sort], 0)), "")</f>
        <v/>
      </c>
      <c r="P156" s="1" t="str">
        <f>IFERROR(INDEX(Table11[Grant Name], MATCH(MemberOrgFinalSort[[#This Row],[CFDA]], Table11[Unique CFDA], 0)), "")</f>
        <v/>
      </c>
      <c r="Q156" s="13" t="str">
        <f>IFERROR(INDEX(Table11[FY 2018 Total], MATCH(MemberOrgFinalSort[[#This Row],[CFDA]], Table11[Unique CFDA], 0)), "")</f>
        <v/>
      </c>
      <c r="R156" s="14" t="str">
        <f>IFERROR(INDEX(Table11[President % Change], MATCH(MemberOrgFinalSort[[#This Row],[CFDA]], Table11[Unique CFDA], 0)), "")</f>
        <v/>
      </c>
      <c r="S156" s="13" t="str">
        <f>IFERROR(INDEX(Table11[President $ Change], MATCH(MemberOrgFinalSort[[#This Row],[CFDA]], Table11[Unique CFDA], 0)), "")</f>
        <v/>
      </c>
      <c r="T156" s="25" t="str">
        <f>IFERROR(INDEX(Table11[House % Change], MATCH(MemberOrgFinalSort[[#This Row],[CFDA]], Table11[Unique CFDA], 0)), "")</f>
        <v/>
      </c>
      <c r="U156" s="25" t="str">
        <f>IFERROR(INDEX(Table11[House $ Change], MATCH(MemberOrgFinalSort[[#This Row],[CFDA]], Table11[Unique CFDA], 0)), "")</f>
        <v/>
      </c>
      <c r="V156" s="13"/>
      <c r="X156" s="6"/>
      <c r="Y156" s="6"/>
      <c r="Z156" s="6"/>
      <c r="AA156" s="6"/>
      <c r="AB156" s="6"/>
    </row>
    <row r="157" spans="1:28" x14ac:dyDescent="0.25">
      <c r="A157" t="str">
        <f>IF(MemberOrgControl!$C160 = "", "", INDEX(MemberOrgsData[CFDA], MemberOrgControl!$C160))</f>
        <v/>
      </c>
      <c r="C157" s="6" t="str">
        <f>IFERROR(INDEX(AllFilteredCFDAs[All CFDAs], MATCH(0, INDEX(COUNTIF($C$3:C156, AllFilteredCFDAs[All CFDAs]),),0)), "")</f>
        <v/>
      </c>
      <c r="D157" s="6" t="str">
        <f t="array" ref="D157">IFERROR(INDEX(MemberOrgsData[FEDERALPROGRAMNAME], MATCH(1, (SelectMemberOrgs = MemberOrgsData[Auditee Name])*(Table11[[#This Row],[Unique CFDA]] = MemberOrgsData[CFDA]), 0)), "")</f>
        <v/>
      </c>
      <c r="E157" s="18" t="str">
        <f t="array" ref="E157">IFERROR(IF(Table11[[#This Row],[Unique CFDA]]&lt;&gt;"", SUMIFS(MemberOrgsData[AMOUNT], MemberOrgsData[Auditee Name], SelectMemberOrgs, MemberOrgsData[CFDA], Table11[[#This Row],[Unique CFDA]], MemberOrgsData[AUDITYEAR], SelectFiscalYear), ""), "")</f>
        <v/>
      </c>
      <c r="F157" s="19" t="str">
        <f t="array" ref="F157">IFERROR(INDEX(BudgetAppropData[President % Change], MATCH(1, (Table11[[#This Row],[Unique CFDA]] = BudgetAppropData[CFDA])*(SelectBudgetYear = BudgetAppropData[Fiscal Year]), 0)), "")</f>
        <v/>
      </c>
      <c r="G157" s="18" t="str">
        <f>IF(Table11[[#This Row],[Unique CFDA]] = "", "", IFERROR(Table11[[#This Row],[FY 2018 Total]]*Table11[[#This Row],[President % Change]], ""))</f>
        <v/>
      </c>
      <c r="H157" s="19" t="str">
        <f t="array" ref="H157">IFERROR(INDEX(BudgetAppropData[House % Change], MATCH(1, (Table11[[#This Row],[Unique CFDA]] = BudgetAppropData[CFDA])*(SelectBudgetYear = BudgetAppropData[Fiscal Year]),0)), "")</f>
        <v/>
      </c>
      <c r="I157" s="18" t="str">
        <f>IF(Table11[[#This Row],[Unique CFDA]] = "", "", IFERROR(Table11[[#This Row],[FY 2018 Total]]*Table11[[#This Row],[House % Change]], ""))</f>
        <v/>
      </c>
      <c r="J157" s="6"/>
      <c r="K157" s="18" t="str">
        <f>IF(Table11[[#This Row],[Unique CFDA]] = "", "", IFERROR(Table11[[#This Row],[FY 2018 Total]]*Table11[[#This Row],[Senate Budget]], ""))</f>
        <v/>
      </c>
      <c r="L157" s="6" t="str">
        <f>IF(Table11[[#This Row],[Unique CFDA]] = "", "", IF(ISNUMBER(Table11[[#This Row],[President $ Change]]), RANK(Table11[[#This Row],[President $ Change]], Table11[President $ Change])+COUNTIF($G157:G157, G157)-1,0))</f>
        <v/>
      </c>
      <c r="N157">
        <v>154</v>
      </c>
      <c r="O157" t="str">
        <f>IFERROR(INDEX(Table11[Unique CFDA], MATCH(N157, Table11[Pres. Sort], 0)), "")</f>
        <v/>
      </c>
      <c r="P157" s="1" t="str">
        <f>IFERROR(INDEX(Table11[Grant Name], MATCH(MemberOrgFinalSort[[#This Row],[CFDA]], Table11[Unique CFDA], 0)), "")</f>
        <v/>
      </c>
      <c r="Q157" s="13" t="str">
        <f>IFERROR(INDEX(Table11[FY 2018 Total], MATCH(MemberOrgFinalSort[[#This Row],[CFDA]], Table11[Unique CFDA], 0)), "")</f>
        <v/>
      </c>
      <c r="R157" s="14" t="str">
        <f>IFERROR(INDEX(Table11[President % Change], MATCH(MemberOrgFinalSort[[#This Row],[CFDA]], Table11[Unique CFDA], 0)), "")</f>
        <v/>
      </c>
      <c r="S157" s="13" t="str">
        <f>IFERROR(INDEX(Table11[President $ Change], MATCH(MemberOrgFinalSort[[#This Row],[CFDA]], Table11[Unique CFDA], 0)), "")</f>
        <v/>
      </c>
      <c r="T157" s="25" t="str">
        <f>IFERROR(INDEX(Table11[House % Change], MATCH(MemberOrgFinalSort[[#This Row],[CFDA]], Table11[Unique CFDA], 0)), "")</f>
        <v/>
      </c>
      <c r="U157" s="25" t="str">
        <f>IFERROR(INDEX(Table11[House $ Change], MATCH(MemberOrgFinalSort[[#This Row],[CFDA]], Table11[Unique CFDA], 0)), "")</f>
        <v/>
      </c>
      <c r="V157" s="13"/>
      <c r="X157" s="6"/>
      <c r="Y157" s="6"/>
      <c r="Z157" s="6"/>
      <c r="AA157" s="6"/>
      <c r="AB157" s="6"/>
    </row>
    <row r="158" spans="1:28" x14ac:dyDescent="0.25">
      <c r="A158" t="str">
        <f>IF(MemberOrgControl!$C161 = "", "", INDEX(MemberOrgsData[CFDA], MemberOrgControl!$C161))</f>
        <v/>
      </c>
      <c r="C158" s="6" t="str">
        <f>IFERROR(INDEX(AllFilteredCFDAs[All CFDAs], MATCH(0, INDEX(COUNTIF($C$3:C157, AllFilteredCFDAs[All CFDAs]),),0)), "")</f>
        <v/>
      </c>
      <c r="D158" s="6" t="str">
        <f t="array" ref="D158">IFERROR(INDEX(MemberOrgsData[FEDERALPROGRAMNAME], MATCH(1, (SelectMemberOrgs = MemberOrgsData[Auditee Name])*(Table11[[#This Row],[Unique CFDA]] = MemberOrgsData[CFDA]), 0)), "")</f>
        <v/>
      </c>
      <c r="E158" s="18" t="str">
        <f t="array" ref="E158">IFERROR(IF(Table11[[#This Row],[Unique CFDA]]&lt;&gt;"", SUMIFS(MemberOrgsData[AMOUNT], MemberOrgsData[Auditee Name], SelectMemberOrgs, MemberOrgsData[CFDA], Table11[[#This Row],[Unique CFDA]], MemberOrgsData[AUDITYEAR], SelectFiscalYear), ""), "")</f>
        <v/>
      </c>
      <c r="F158" s="19" t="str">
        <f t="array" ref="F158">IFERROR(INDEX(BudgetAppropData[President % Change], MATCH(1, (Table11[[#This Row],[Unique CFDA]] = BudgetAppropData[CFDA])*(SelectBudgetYear = BudgetAppropData[Fiscal Year]), 0)), "")</f>
        <v/>
      </c>
      <c r="G158" s="18" t="str">
        <f>IF(Table11[[#This Row],[Unique CFDA]] = "", "", IFERROR(Table11[[#This Row],[FY 2018 Total]]*Table11[[#This Row],[President % Change]], ""))</f>
        <v/>
      </c>
      <c r="H158" s="19" t="str">
        <f t="array" ref="H158">IFERROR(INDEX(BudgetAppropData[House % Change], MATCH(1, (Table11[[#This Row],[Unique CFDA]] = BudgetAppropData[CFDA])*(SelectBudgetYear = BudgetAppropData[Fiscal Year]),0)), "")</f>
        <v/>
      </c>
      <c r="I158" s="18" t="str">
        <f>IF(Table11[[#This Row],[Unique CFDA]] = "", "", IFERROR(Table11[[#This Row],[FY 2018 Total]]*Table11[[#This Row],[House % Change]], ""))</f>
        <v/>
      </c>
      <c r="J158" s="6"/>
      <c r="K158" s="18" t="str">
        <f>IF(Table11[[#This Row],[Unique CFDA]] = "", "", IFERROR(Table11[[#This Row],[FY 2018 Total]]*Table11[[#This Row],[Senate Budget]], ""))</f>
        <v/>
      </c>
      <c r="L158" s="6" t="str">
        <f>IF(Table11[[#This Row],[Unique CFDA]] = "", "", IF(ISNUMBER(Table11[[#This Row],[President $ Change]]), RANK(Table11[[#This Row],[President $ Change]], Table11[President $ Change])+COUNTIF($G158:G158, G158)-1,0))</f>
        <v/>
      </c>
      <c r="N158">
        <v>155</v>
      </c>
      <c r="O158" t="str">
        <f>IFERROR(INDEX(Table11[Unique CFDA], MATCH(N158, Table11[Pres. Sort], 0)), "")</f>
        <v/>
      </c>
      <c r="P158" s="1" t="str">
        <f>IFERROR(INDEX(Table11[Grant Name], MATCH(MemberOrgFinalSort[[#This Row],[CFDA]], Table11[Unique CFDA], 0)), "")</f>
        <v/>
      </c>
      <c r="Q158" s="13" t="str">
        <f>IFERROR(INDEX(Table11[FY 2018 Total], MATCH(MemberOrgFinalSort[[#This Row],[CFDA]], Table11[Unique CFDA], 0)), "")</f>
        <v/>
      </c>
      <c r="R158" s="14" t="str">
        <f>IFERROR(INDEX(Table11[President % Change], MATCH(MemberOrgFinalSort[[#This Row],[CFDA]], Table11[Unique CFDA], 0)), "")</f>
        <v/>
      </c>
      <c r="S158" s="13" t="str">
        <f>IFERROR(INDEX(Table11[President $ Change], MATCH(MemberOrgFinalSort[[#This Row],[CFDA]], Table11[Unique CFDA], 0)), "")</f>
        <v/>
      </c>
      <c r="T158" s="25" t="str">
        <f>IFERROR(INDEX(Table11[House % Change], MATCH(MemberOrgFinalSort[[#This Row],[CFDA]], Table11[Unique CFDA], 0)), "")</f>
        <v/>
      </c>
      <c r="U158" s="25" t="str">
        <f>IFERROR(INDEX(Table11[House $ Change], MATCH(MemberOrgFinalSort[[#This Row],[CFDA]], Table11[Unique CFDA], 0)), "")</f>
        <v/>
      </c>
      <c r="V158" s="13"/>
      <c r="X158" s="6"/>
      <c r="Y158" s="6"/>
      <c r="Z158" s="6"/>
      <c r="AA158" s="6"/>
      <c r="AB158" s="6"/>
    </row>
    <row r="159" spans="1:28" x14ac:dyDescent="0.25">
      <c r="A159" t="str">
        <f>IF(MemberOrgControl!$C162 = "", "", INDEX(MemberOrgsData[CFDA], MemberOrgControl!$C162))</f>
        <v/>
      </c>
      <c r="C159" s="6" t="str">
        <f>IFERROR(INDEX(AllFilteredCFDAs[All CFDAs], MATCH(0, INDEX(COUNTIF($C$3:C158, AllFilteredCFDAs[All CFDAs]),),0)), "")</f>
        <v/>
      </c>
      <c r="D159" s="6" t="str">
        <f t="array" ref="D159">IFERROR(INDEX(MemberOrgsData[FEDERALPROGRAMNAME], MATCH(1, (SelectMemberOrgs = MemberOrgsData[Auditee Name])*(Table11[[#This Row],[Unique CFDA]] = MemberOrgsData[CFDA]), 0)), "")</f>
        <v/>
      </c>
      <c r="E159" s="18" t="str">
        <f t="array" ref="E159">IFERROR(IF(Table11[[#This Row],[Unique CFDA]]&lt;&gt;"", SUMIFS(MemberOrgsData[AMOUNT], MemberOrgsData[Auditee Name], SelectMemberOrgs, MemberOrgsData[CFDA], Table11[[#This Row],[Unique CFDA]], MemberOrgsData[AUDITYEAR], SelectFiscalYear), ""), "")</f>
        <v/>
      </c>
      <c r="F159" s="19" t="str">
        <f t="array" ref="F159">IFERROR(INDEX(BudgetAppropData[President % Change], MATCH(1, (Table11[[#This Row],[Unique CFDA]] = BudgetAppropData[CFDA])*(SelectBudgetYear = BudgetAppropData[Fiscal Year]), 0)), "")</f>
        <v/>
      </c>
      <c r="G159" s="18" t="str">
        <f>IF(Table11[[#This Row],[Unique CFDA]] = "", "", IFERROR(Table11[[#This Row],[FY 2018 Total]]*Table11[[#This Row],[President % Change]], ""))</f>
        <v/>
      </c>
      <c r="H159" s="19" t="str">
        <f t="array" ref="H159">IFERROR(INDEX(BudgetAppropData[House % Change], MATCH(1, (Table11[[#This Row],[Unique CFDA]] = BudgetAppropData[CFDA])*(SelectBudgetYear = BudgetAppropData[Fiscal Year]),0)), "")</f>
        <v/>
      </c>
      <c r="I159" s="18" t="str">
        <f>IF(Table11[[#This Row],[Unique CFDA]] = "", "", IFERROR(Table11[[#This Row],[FY 2018 Total]]*Table11[[#This Row],[House % Change]], ""))</f>
        <v/>
      </c>
      <c r="J159" s="6"/>
      <c r="K159" s="18" t="str">
        <f>IF(Table11[[#This Row],[Unique CFDA]] = "", "", IFERROR(Table11[[#This Row],[FY 2018 Total]]*Table11[[#This Row],[Senate Budget]], ""))</f>
        <v/>
      </c>
      <c r="L159" s="6" t="str">
        <f>IF(Table11[[#This Row],[Unique CFDA]] = "", "", IF(ISNUMBER(Table11[[#This Row],[President $ Change]]), RANK(Table11[[#This Row],[President $ Change]], Table11[President $ Change])+COUNTIF($G159:G159, G159)-1,0))</f>
        <v/>
      </c>
      <c r="N159">
        <v>156</v>
      </c>
      <c r="O159" t="str">
        <f>IFERROR(INDEX(Table11[Unique CFDA], MATCH(N159, Table11[Pres. Sort], 0)), "")</f>
        <v/>
      </c>
      <c r="P159" s="1" t="str">
        <f>IFERROR(INDEX(Table11[Grant Name], MATCH(MemberOrgFinalSort[[#This Row],[CFDA]], Table11[Unique CFDA], 0)), "")</f>
        <v/>
      </c>
      <c r="Q159" s="13" t="str">
        <f>IFERROR(INDEX(Table11[FY 2018 Total], MATCH(MemberOrgFinalSort[[#This Row],[CFDA]], Table11[Unique CFDA], 0)), "")</f>
        <v/>
      </c>
      <c r="R159" s="14" t="str">
        <f>IFERROR(INDEX(Table11[President % Change], MATCH(MemberOrgFinalSort[[#This Row],[CFDA]], Table11[Unique CFDA], 0)), "")</f>
        <v/>
      </c>
      <c r="S159" s="13" t="str">
        <f>IFERROR(INDEX(Table11[President $ Change], MATCH(MemberOrgFinalSort[[#This Row],[CFDA]], Table11[Unique CFDA], 0)), "")</f>
        <v/>
      </c>
      <c r="T159" s="25" t="str">
        <f>IFERROR(INDEX(Table11[House % Change], MATCH(MemberOrgFinalSort[[#This Row],[CFDA]], Table11[Unique CFDA], 0)), "")</f>
        <v/>
      </c>
      <c r="U159" s="25" t="str">
        <f>IFERROR(INDEX(Table11[House $ Change], MATCH(MemberOrgFinalSort[[#This Row],[CFDA]], Table11[Unique CFDA], 0)), "")</f>
        <v/>
      </c>
      <c r="V159" s="13"/>
      <c r="X159" s="6"/>
      <c r="Y159" s="6"/>
      <c r="Z159" s="6"/>
      <c r="AA159" s="6"/>
      <c r="AB159" s="6"/>
    </row>
    <row r="160" spans="1:28" x14ac:dyDescent="0.25">
      <c r="A160" t="str">
        <f>IF(MemberOrgControl!$C163 = "", "", INDEX(MemberOrgsData[CFDA], MemberOrgControl!$C163))</f>
        <v/>
      </c>
      <c r="C160" s="6" t="str">
        <f>IFERROR(INDEX(AllFilteredCFDAs[All CFDAs], MATCH(0, INDEX(COUNTIF($C$3:C159, AllFilteredCFDAs[All CFDAs]),),0)), "")</f>
        <v/>
      </c>
      <c r="D160" s="6" t="str">
        <f t="array" ref="D160">IFERROR(INDEX(MemberOrgsData[FEDERALPROGRAMNAME], MATCH(1, (SelectMemberOrgs = MemberOrgsData[Auditee Name])*(Table11[[#This Row],[Unique CFDA]] = MemberOrgsData[CFDA]), 0)), "")</f>
        <v/>
      </c>
      <c r="E160" s="18" t="str">
        <f t="array" ref="E160">IFERROR(IF(Table11[[#This Row],[Unique CFDA]]&lt;&gt;"", SUMIFS(MemberOrgsData[AMOUNT], MemberOrgsData[Auditee Name], SelectMemberOrgs, MemberOrgsData[CFDA], Table11[[#This Row],[Unique CFDA]], MemberOrgsData[AUDITYEAR], SelectFiscalYear), ""), "")</f>
        <v/>
      </c>
      <c r="F160" s="19" t="str">
        <f t="array" ref="F160">IFERROR(INDEX(BudgetAppropData[President % Change], MATCH(1, (Table11[[#This Row],[Unique CFDA]] = BudgetAppropData[CFDA])*(SelectBudgetYear = BudgetAppropData[Fiscal Year]), 0)), "")</f>
        <v/>
      </c>
      <c r="G160" s="18" t="str">
        <f>IF(Table11[[#This Row],[Unique CFDA]] = "", "", IFERROR(Table11[[#This Row],[FY 2018 Total]]*Table11[[#This Row],[President % Change]], ""))</f>
        <v/>
      </c>
      <c r="H160" s="19" t="str">
        <f t="array" ref="H160">IFERROR(INDEX(BudgetAppropData[House % Change], MATCH(1, (Table11[[#This Row],[Unique CFDA]] = BudgetAppropData[CFDA])*(SelectBudgetYear = BudgetAppropData[Fiscal Year]),0)), "")</f>
        <v/>
      </c>
      <c r="I160" s="18" t="str">
        <f>IF(Table11[[#This Row],[Unique CFDA]] = "", "", IFERROR(Table11[[#This Row],[FY 2018 Total]]*Table11[[#This Row],[House % Change]], ""))</f>
        <v/>
      </c>
      <c r="J160" s="6"/>
      <c r="K160" s="18" t="str">
        <f>IF(Table11[[#This Row],[Unique CFDA]] = "", "", IFERROR(Table11[[#This Row],[FY 2018 Total]]*Table11[[#This Row],[Senate Budget]], ""))</f>
        <v/>
      </c>
      <c r="L160" s="6" t="str">
        <f>IF(Table11[[#This Row],[Unique CFDA]] = "", "", IF(ISNUMBER(Table11[[#This Row],[President $ Change]]), RANK(Table11[[#This Row],[President $ Change]], Table11[President $ Change])+COUNTIF($G160:G160, G160)-1,0))</f>
        <v/>
      </c>
      <c r="N160">
        <v>157</v>
      </c>
      <c r="O160" t="str">
        <f>IFERROR(INDEX(Table11[Unique CFDA], MATCH(N160, Table11[Pres. Sort], 0)), "")</f>
        <v/>
      </c>
      <c r="P160" s="1" t="str">
        <f>IFERROR(INDEX(Table11[Grant Name], MATCH(MemberOrgFinalSort[[#This Row],[CFDA]], Table11[Unique CFDA], 0)), "")</f>
        <v/>
      </c>
      <c r="Q160" s="13" t="str">
        <f>IFERROR(INDEX(Table11[FY 2018 Total], MATCH(MemberOrgFinalSort[[#This Row],[CFDA]], Table11[Unique CFDA], 0)), "")</f>
        <v/>
      </c>
      <c r="R160" s="14" t="str">
        <f>IFERROR(INDEX(Table11[President % Change], MATCH(MemberOrgFinalSort[[#This Row],[CFDA]], Table11[Unique CFDA], 0)), "")</f>
        <v/>
      </c>
      <c r="S160" s="13" t="str">
        <f>IFERROR(INDEX(Table11[President $ Change], MATCH(MemberOrgFinalSort[[#This Row],[CFDA]], Table11[Unique CFDA], 0)), "")</f>
        <v/>
      </c>
      <c r="T160" s="25" t="str">
        <f>IFERROR(INDEX(Table11[House % Change], MATCH(MemberOrgFinalSort[[#This Row],[CFDA]], Table11[Unique CFDA], 0)), "")</f>
        <v/>
      </c>
      <c r="U160" s="25" t="str">
        <f>IFERROR(INDEX(Table11[House $ Change], MATCH(MemberOrgFinalSort[[#This Row],[CFDA]], Table11[Unique CFDA], 0)), "")</f>
        <v/>
      </c>
      <c r="V160" s="13"/>
      <c r="X160" s="6"/>
      <c r="Y160" s="6"/>
      <c r="Z160" s="6"/>
      <c r="AA160" s="6"/>
      <c r="AB160" s="6"/>
    </row>
    <row r="161" spans="1:28" x14ac:dyDescent="0.25">
      <c r="A161" t="str">
        <f>IF(MemberOrgControl!$C164 = "", "", INDEX(MemberOrgsData[CFDA], MemberOrgControl!$C164))</f>
        <v/>
      </c>
      <c r="C161" s="6" t="str">
        <f>IFERROR(INDEX(AllFilteredCFDAs[All CFDAs], MATCH(0, INDEX(COUNTIF($C$3:C160, AllFilteredCFDAs[All CFDAs]),),0)), "")</f>
        <v/>
      </c>
      <c r="D161" s="6" t="str">
        <f t="array" ref="D161">IFERROR(INDEX(MemberOrgsData[FEDERALPROGRAMNAME], MATCH(1, (SelectMemberOrgs = MemberOrgsData[Auditee Name])*(Table11[[#This Row],[Unique CFDA]] = MemberOrgsData[CFDA]), 0)), "")</f>
        <v/>
      </c>
      <c r="E161" s="18" t="str">
        <f t="array" ref="E161">IFERROR(IF(Table11[[#This Row],[Unique CFDA]]&lt;&gt;"", SUMIFS(MemberOrgsData[AMOUNT], MemberOrgsData[Auditee Name], SelectMemberOrgs, MemberOrgsData[CFDA], Table11[[#This Row],[Unique CFDA]], MemberOrgsData[AUDITYEAR], SelectFiscalYear), ""), "")</f>
        <v/>
      </c>
      <c r="F161" s="19" t="str">
        <f t="array" ref="F161">IFERROR(INDEX(BudgetAppropData[President % Change], MATCH(1, (Table11[[#This Row],[Unique CFDA]] = BudgetAppropData[CFDA])*(SelectBudgetYear = BudgetAppropData[Fiscal Year]), 0)), "")</f>
        <v/>
      </c>
      <c r="G161" s="18" t="str">
        <f>IF(Table11[[#This Row],[Unique CFDA]] = "", "", IFERROR(Table11[[#This Row],[FY 2018 Total]]*Table11[[#This Row],[President % Change]], ""))</f>
        <v/>
      </c>
      <c r="H161" s="19" t="str">
        <f t="array" ref="H161">IFERROR(INDEX(BudgetAppropData[House % Change], MATCH(1, (Table11[[#This Row],[Unique CFDA]] = BudgetAppropData[CFDA])*(SelectBudgetYear = BudgetAppropData[Fiscal Year]),0)), "")</f>
        <v/>
      </c>
      <c r="I161" s="18" t="str">
        <f>IF(Table11[[#This Row],[Unique CFDA]] = "", "", IFERROR(Table11[[#This Row],[FY 2018 Total]]*Table11[[#This Row],[House % Change]], ""))</f>
        <v/>
      </c>
      <c r="J161" s="6"/>
      <c r="K161" s="18" t="str">
        <f>IF(Table11[[#This Row],[Unique CFDA]] = "", "", IFERROR(Table11[[#This Row],[FY 2018 Total]]*Table11[[#This Row],[Senate Budget]], ""))</f>
        <v/>
      </c>
      <c r="L161" s="6" t="str">
        <f>IF(Table11[[#This Row],[Unique CFDA]] = "", "", IF(ISNUMBER(Table11[[#This Row],[President $ Change]]), RANK(Table11[[#This Row],[President $ Change]], Table11[President $ Change])+COUNTIF($G161:G161, G161)-1,0))</f>
        <v/>
      </c>
      <c r="N161">
        <v>158</v>
      </c>
      <c r="O161" t="str">
        <f>IFERROR(INDEX(Table11[Unique CFDA], MATCH(N161, Table11[Pres. Sort], 0)), "")</f>
        <v/>
      </c>
      <c r="P161" s="1" t="str">
        <f>IFERROR(INDEX(Table11[Grant Name], MATCH(MemberOrgFinalSort[[#This Row],[CFDA]], Table11[Unique CFDA], 0)), "")</f>
        <v/>
      </c>
      <c r="Q161" s="13" t="str">
        <f>IFERROR(INDEX(Table11[FY 2018 Total], MATCH(MemberOrgFinalSort[[#This Row],[CFDA]], Table11[Unique CFDA], 0)), "")</f>
        <v/>
      </c>
      <c r="R161" s="14" t="str">
        <f>IFERROR(INDEX(Table11[President % Change], MATCH(MemberOrgFinalSort[[#This Row],[CFDA]], Table11[Unique CFDA], 0)), "")</f>
        <v/>
      </c>
      <c r="S161" s="13" t="str">
        <f>IFERROR(INDEX(Table11[President $ Change], MATCH(MemberOrgFinalSort[[#This Row],[CFDA]], Table11[Unique CFDA], 0)), "")</f>
        <v/>
      </c>
      <c r="T161" s="25" t="str">
        <f>IFERROR(INDEX(Table11[House % Change], MATCH(MemberOrgFinalSort[[#This Row],[CFDA]], Table11[Unique CFDA], 0)), "")</f>
        <v/>
      </c>
      <c r="U161" s="25" t="str">
        <f>IFERROR(INDEX(Table11[House $ Change], MATCH(MemberOrgFinalSort[[#This Row],[CFDA]], Table11[Unique CFDA], 0)), "")</f>
        <v/>
      </c>
      <c r="V161" s="13"/>
      <c r="X161" s="6"/>
      <c r="Y161" s="6"/>
      <c r="Z161" s="6"/>
      <c r="AA161" s="6"/>
      <c r="AB161" s="6"/>
    </row>
    <row r="162" spans="1:28" x14ac:dyDescent="0.25">
      <c r="A162" t="str">
        <f>IF(MemberOrgControl!$C165 = "", "", INDEX(MemberOrgsData[CFDA], MemberOrgControl!$C165))</f>
        <v/>
      </c>
      <c r="C162" s="6" t="str">
        <f>IFERROR(INDEX(AllFilteredCFDAs[All CFDAs], MATCH(0, INDEX(COUNTIF($C$3:C161, AllFilteredCFDAs[All CFDAs]),),0)), "")</f>
        <v/>
      </c>
      <c r="D162" s="6" t="str">
        <f t="array" ref="D162">IFERROR(INDEX(MemberOrgsData[FEDERALPROGRAMNAME], MATCH(1, (SelectMemberOrgs = MemberOrgsData[Auditee Name])*(Table11[[#This Row],[Unique CFDA]] = MemberOrgsData[CFDA]), 0)), "")</f>
        <v/>
      </c>
      <c r="E162" s="18" t="str">
        <f t="array" ref="E162">IFERROR(IF(Table11[[#This Row],[Unique CFDA]]&lt;&gt;"", SUMIFS(MemberOrgsData[AMOUNT], MemberOrgsData[Auditee Name], SelectMemberOrgs, MemberOrgsData[CFDA], Table11[[#This Row],[Unique CFDA]], MemberOrgsData[AUDITYEAR], SelectFiscalYear), ""), "")</f>
        <v/>
      </c>
      <c r="F162" s="19" t="str">
        <f t="array" ref="F162">IFERROR(INDEX(BudgetAppropData[President % Change], MATCH(1, (Table11[[#This Row],[Unique CFDA]] = BudgetAppropData[CFDA])*(SelectBudgetYear = BudgetAppropData[Fiscal Year]), 0)), "")</f>
        <v/>
      </c>
      <c r="G162" s="18" t="str">
        <f>IF(Table11[[#This Row],[Unique CFDA]] = "", "", IFERROR(Table11[[#This Row],[FY 2018 Total]]*Table11[[#This Row],[President % Change]], ""))</f>
        <v/>
      </c>
      <c r="H162" s="19" t="str">
        <f t="array" ref="H162">IFERROR(INDEX(BudgetAppropData[House % Change], MATCH(1, (Table11[[#This Row],[Unique CFDA]] = BudgetAppropData[CFDA])*(SelectBudgetYear = BudgetAppropData[Fiscal Year]),0)), "")</f>
        <v/>
      </c>
      <c r="I162" s="18" t="str">
        <f>IF(Table11[[#This Row],[Unique CFDA]] = "", "", IFERROR(Table11[[#This Row],[FY 2018 Total]]*Table11[[#This Row],[House % Change]], ""))</f>
        <v/>
      </c>
      <c r="J162" s="6"/>
      <c r="K162" s="18" t="str">
        <f>IF(Table11[[#This Row],[Unique CFDA]] = "", "", IFERROR(Table11[[#This Row],[FY 2018 Total]]*Table11[[#This Row],[Senate Budget]], ""))</f>
        <v/>
      </c>
      <c r="L162" s="6" t="str">
        <f>IF(Table11[[#This Row],[Unique CFDA]] = "", "", IF(ISNUMBER(Table11[[#This Row],[President $ Change]]), RANK(Table11[[#This Row],[President $ Change]], Table11[President $ Change])+COUNTIF($G162:G162, G162)-1,0))</f>
        <v/>
      </c>
      <c r="N162">
        <v>159</v>
      </c>
      <c r="O162" t="str">
        <f>IFERROR(INDEX(Table11[Unique CFDA], MATCH(N162, Table11[Pres. Sort], 0)), "")</f>
        <v/>
      </c>
      <c r="P162" s="1" t="str">
        <f>IFERROR(INDEX(Table11[Grant Name], MATCH(MemberOrgFinalSort[[#This Row],[CFDA]], Table11[Unique CFDA], 0)), "")</f>
        <v/>
      </c>
      <c r="Q162" s="13" t="str">
        <f>IFERROR(INDEX(Table11[FY 2018 Total], MATCH(MemberOrgFinalSort[[#This Row],[CFDA]], Table11[Unique CFDA], 0)), "")</f>
        <v/>
      </c>
      <c r="R162" s="14" t="str">
        <f>IFERROR(INDEX(Table11[President % Change], MATCH(MemberOrgFinalSort[[#This Row],[CFDA]], Table11[Unique CFDA], 0)), "")</f>
        <v/>
      </c>
      <c r="S162" s="13" t="str">
        <f>IFERROR(INDEX(Table11[President $ Change], MATCH(MemberOrgFinalSort[[#This Row],[CFDA]], Table11[Unique CFDA], 0)), "")</f>
        <v/>
      </c>
      <c r="T162" s="25" t="str">
        <f>IFERROR(INDEX(Table11[House % Change], MATCH(MemberOrgFinalSort[[#This Row],[CFDA]], Table11[Unique CFDA], 0)), "")</f>
        <v/>
      </c>
      <c r="U162" s="25" t="str">
        <f>IFERROR(INDEX(Table11[House $ Change], MATCH(MemberOrgFinalSort[[#This Row],[CFDA]], Table11[Unique CFDA], 0)), "")</f>
        <v/>
      </c>
      <c r="V162" s="13"/>
      <c r="X162" s="6"/>
      <c r="Y162" s="6"/>
      <c r="Z162" s="6"/>
      <c r="AA162" s="6"/>
      <c r="AB162" s="6"/>
    </row>
    <row r="163" spans="1:28" x14ac:dyDescent="0.25">
      <c r="A163" t="str">
        <f>IF(MemberOrgControl!$C166 = "", "", INDEX(MemberOrgsData[CFDA], MemberOrgControl!$C166))</f>
        <v/>
      </c>
      <c r="C163" s="6" t="str">
        <f>IFERROR(INDEX(AllFilteredCFDAs[All CFDAs], MATCH(0, INDEX(COUNTIF($C$3:C162, AllFilteredCFDAs[All CFDAs]),),0)), "")</f>
        <v/>
      </c>
      <c r="D163" s="6" t="str">
        <f t="array" ref="D163">IFERROR(INDEX(MemberOrgsData[FEDERALPROGRAMNAME], MATCH(1, (SelectMemberOrgs = MemberOrgsData[Auditee Name])*(Table11[[#This Row],[Unique CFDA]] = MemberOrgsData[CFDA]), 0)), "")</f>
        <v/>
      </c>
      <c r="E163" s="18" t="str">
        <f t="array" ref="E163">IFERROR(IF(Table11[[#This Row],[Unique CFDA]]&lt;&gt;"", SUMIFS(MemberOrgsData[AMOUNT], MemberOrgsData[Auditee Name], SelectMemberOrgs, MemberOrgsData[CFDA], Table11[[#This Row],[Unique CFDA]], MemberOrgsData[AUDITYEAR], SelectFiscalYear), ""), "")</f>
        <v/>
      </c>
      <c r="F163" s="19" t="str">
        <f t="array" ref="F163">IFERROR(INDEX(BudgetAppropData[President % Change], MATCH(1, (Table11[[#This Row],[Unique CFDA]] = BudgetAppropData[CFDA])*(SelectBudgetYear = BudgetAppropData[Fiscal Year]), 0)), "")</f>
        <v/>
      </c>
      <c r="G163" s="18" t="str">
        <f>IF(Table11[[#This Row],[Unique CFDA]] = "", "", IFERROR(Table11[[#This Row],[FY 2018 Total]]*Table11[[#This Row],[President % Change]], ""))</f>
        <v/>
      </c>
      <c r="H163" s="19" t="str">
        <f t="array" ref="H163">IFERROR(INDEX(BudgetAppropData[House % Change], MATCH(1, (Table11[[#This Row],[Unique CFDA]] = BudgetAppropData[CFDA])*(SelectBudgetYear = BudgetAppropData[Fiscal Year]),0)), "")</f>
        <v/>
      </c>
      <c r="I163" s="18" t="str">
        <f>IF(Table11[[#This Row],[Unique CFDA]] = "", "", IFERROR(Table11[[#This Row],[FY 2018 Total]]*Table11[[#This Row],[House % Change]], ""))</f>
        <v/>
      </c>
      <c r="J163" s="6"/>
      <c r="K163" s="18" t="str">
        <f>IF(Table11[[#This Row],[Unique CFDA]] = "", "", IFERROR(Table11[[#This Row],[FY 2018 Total]]*Table11[[#This Row],[Senate Budget]], ""))</f>
        <v/>
      </c>
      <c r="L163" s="6" t="str">
        <f>IF(Table11[[#This Row],[Unique CFDA]] = "", "", IF(ISNUMBER(Table11[[#This Row],[President $ Change]]), RANK(Table11[[#This Row],[President $ Change]], Table11[President $ Change])+COUNTIF($G163:G163, G163)-1,0))</f>
        <v/>
      </c>
      <c r="N163">
        <v>160</v>
      </c>
      <c r="O163" t="str">
        <f>IFERROR(INDEX(Table11[Unique CFDA], MATCH(N163, Table11[Pres. Sort], 0)), "")</f>
        <v/>
      </c>
      <c r="P163" s="1" t="str">
        <f>IFERROR(INDEX(Table11[Grant Name], MATCH(MemberOrgFinalSort[[#This Row],[CFDA]], Table11[Unique CFDA], 0)), "")</f>
        <v/>
      </c>
      <c r="Q163" s="13" t="str">
        <f>IFERROR(INDEX(Table11[FY 2018 Total], MATCH(MemberOrgFinalSort[[#This Row],[CFDA]], Table11[Unique CFDA], 0)), "")</f>
        <v/>
      </c>
      <c r="R163" s="14" t="str">
        <f>IFERROR(INDEX(Table11[President % Change], MATCH(MemberOrgFinalSort[[#This Row],[CFDA]], Table11[Unique CFDA], 0)), "")</f>
        <v/>
      </c>
      <c r="S163" s="13" t="str">
        <f>IFERROR(INDEX(Table11[President $ Change], MATCH(MemberOrgFinalSort[[#This Row],[CFDA]], Table11[Unique CFDA], 0)), "")</f>
        <v/>
      </c>
      <c r="T163" s="25" t="str">
        <f>IFERROR(INDEX(Table11[House % Change], MATCH(MemberOrgFinalSort[[#This Row],[CFDA]], Table11[Unique CFDA], 0)), "")</f>
        <v/>
      </c>
      <c r="U163" s="25" t="str">
        <f>IFERROR(INDEX(Table11[House $ Change], MATCH(MemberOrgFinalSort[[#This Row],[CFDA]], Table11[Unique CFDA], 0)), "")</f>
        <v/>
      </c>
      <c r="V163" s="13"/>
      <c r="X163" s="6"/>
      <c r="Y163" s="6"/>
      <c r="Z163" s="6"/>
      <c r="AA163" s="6"/>
      <c r="AB163" s="6"/>
    </row>
    <row r="164" spans="1:28" x14ac:dyDescent="0.25">
      <c r="A164" t="str">
        <f>IF(MemberOrgControl!$C167 = "", "", INDEX(MemberOrgsData[CFDA], MemberOrgControl!$C167))</f>
        <v/>
      </c>
      <c r="C164" s="6" t="str">
        <f>IFERROR(INDEX(AllFilteredCFDAs[All CFDAs], MATCH(0, INDEX(COUNTIF($C$3:C163, AllFilteredCFDAs[All CFDAs]),),0)), "")</f>
        <v/>
      </c>
      <c r="D164" s="6" t="str">
        <f t="array" ref="D164">IFERROR(INDEX(MemberOrgsData[FEDERALPROGRAMNAME], MATCH(1, (SelectMemberOrgs = MemberOrgsData[Auditee Name])*(Table11[[#This Row],[Unique CFDA]] = MemberOrgsData[CFDA]), 0)), "")</f>
        <v/>
      </c>
      <c r="E164" s="18" t="str">
        <f t="array" ref="E164">IFERROR(IF(Table11[[#This Row],[Unique CFDA]]&lt;&gt;"", SUMIFS(MemberOrgsData[AMOUNT], MemberOrgsData[Auditee Name], SelectMemberOrgs, MemberOrgsData[CFDA], Table11[[#This Row],[Unique CFDA]], MemberOrgsData[AUDITYEAR], SelectFiscalYear), ""), "")</f>
        <v/>
      </c>
      <c r="F164" s="19" t="str">
        <f t="array" ref="F164">IFERROR(INDEX(BudgetAppropData[President % Change], MATCH(1, (Table11[[#This Row],[Unique CFDA]] = BudgetAppropData[CFDA])*(SelectBudgetYear = BudgetAppropData[Fiscal Year]), 0)), "")</f>
        <v/>
      </c>
      <c r="G164" s="18" t="str">
        <f>IF(Table11[[#This Row],[Unique CFDA]] = "", "", IFERROR(Table11[[#This Row],[FY 2018 Total]]*Table11[[#This Row],[President % Change]], ""))</f>
        <v/>
      </c>
      <c r="H164" s="19" t="str">
        <f t="array" ref="H164">IFERROR(INDEX(BudgetAppropData[House % Change], MATCH(1, (Table11[[#This Row],[Unique CFDA]] = BudgetAppropData[CFDA])*(SelectBudgetYear = BudgetAppropData[Fiscal Year]),0)), "")</f>
        <v/>
      </c>
      <c r="I164" s="18" t="str">
        <f>IF(Table11[[#This Row],[Unique CFDA]] = "", "", IFERROR(Table11[[#This Row],[FY 2018 Total]]*Table11[[#This Row],[House % Change]], ""))</f>
        <v/>
      </c>
      <c r="J164" s="6"/>
      <c r="K164" s="18" t="str">
        <f>IF(Table11[[#This Row],[Unique CFDA]] = "", "", IFERROR(Table11[[#This Row],[FY 2018 Total]]*Table11[[#This Row],[Senate Budget]], ""))</f>
        <v/>
      </c>
      <c r="L164" s="6" t="str">
        <f>IF(Table11[[#This Row],[Unique CFDA]] = "", "", IF(ISNUMBER(Table11[[#This Row],[President $ Change]]), RANK(Table11[[#This Row],[President $ Change]], Table11[President $ Change])+COUNTIF($G164:G164, G164)-1,0))</f>
        <v/>
      </c>
      <c r="N164">
        <v>161</v>
      </c>
      <c r="O164" t="str">
        <f>IFERROR(INDEX(Table11[Unique CFDA], MATCH(N164, Table11[Pres. Sort], 0)), "")</f>
        <v/>
      </c>
      <c r="P164" s="1" t="str">
        <f>IFERROR(INDEX(Table11[Grant Name], MATCH(MemberOrgFinalSort[[#This Row],[CFDA]], Table11[Unique CFDA], 0)), "")</f>
        <v/>
      </c>
      <c r="Q164" s="13" t="str">
        <f>IFERROR(INDEX(Table11[FY 2018 Total], MATCH(MemberOrgFinalSort[[#This Row],[CFDA]], Table11[Unique CFDA], 0)), "")</f>
        <v/>
      </c>
      <c r="R164" s="14" t="str">
        <f>IFERROR(INDEX(Table11[President % Change], MATCH(MemberOrgFinalSort[[#This Row],[CFDA]], Table11[Unique CFDA], 0)), "")</f>
        <v/>
      </c>
      <c r="S164" s="13" t="str">
        <f>IFERROR(INDEX(Table11[President $ Change], MATCH(MemberOrgFinalSort[[#This Row],[CFDA]], Table11[Unique CFDA], 0)), "")</f>
        <v/>
      </c>
      <c r="T164" s="25" t="str">
        <f>IFERROR(INDEX(Table11[House % Change], MATCH(MemberOrgFinalSort[[#This Row],[CFDA]], Table11[Unique CFDA], 0)), "")</f>
        <v/>
      </c>
      <c r="U164" s="25" t="str">
        <f>IFERROR(INDEX(Table11[House $ Change], MATCH(MemberOrgFinalSort[[#This Row],[CFDA]], Table11[Unique CFDA], 0)), "")</f>
        <v/>
      </c>
      <c r="V164" s="13"/>
      <c r="X164" s="6"/>
      <c r="Y164" s="6"/>
      <c r="Z164" s="6"/>
      <c r="AA164" s="6"/>
      <c r="AB164" s="6"/>
    </row>
    <row r="165" spans="1:28" x14ac:dyDescent="0.25">
      <c r="A165" t="str">
        <f>IF(MemberOrgControl!$C168 = "", "", INDEX(MemberOrgsData[CFDA], MemberOrgControl!$C168))</f>
        <v/>
      </c>
      <c r="C165" s="6" t="str">
        <f>IFERROR(INDEX(AllFilteredCFDAs[All CFDAs], MATCH(0, INDEX(COUNTIF($C$3:C164, AllFilteredCFDAs[All CFDAs]),),0)), "")</f>
        <v/>
      </c>
      <c r="D165" s="6" t="str">
        <f t="array" ref="D165">IFERROR(INDEX(MemberOrgsData[FEDERALPROGRAMNAME], MATCH(1, (SelectMemberOrgs = MemberOrgsData[Auditee Name])*(Table11[[#This Row],[Unique CFDA]] = MemberOrgsData[CFDA]), 0)), "")</f>
        <v/>
      </c>
      <c r="E165" s="18" t="str">
        <f t="array" ref="E165">IFERROR(IF(Table11[[#This Row],[Unique CFDA]]&lt;&gt;"", SUMIFS(MemberOrgsData[AMOUNT], MemberOrgsData[Auditee Name], SelectMemberOrgs, MemberOrgsData[CFDA], Table11[[#This Row],[Unique CFDA]], MemberOrgsData[AUDITYEAR], SelectFiscalYear), ""), "")</f>
        <v/>
      </c>
      <c r="F165" s="19" t="str">
        <f t="array" ref="F165">IFERROR(INDEX(BudgetAppropData[President % Change], MATCH(1, (Table11[[#This Row],[Unique CFDA]] = BudgetAppropData[CFDA])*(SelectBudgetYear = BudgetAppropData[Fiscal Year]), 0)), "")</f>
        <v/>
      </c>
      <c r="G165" s="18" t="str">
        <f>IF(Table11[[#This Row],[Unique CFDA]] = "", "", IFERROR(Table11[[#This Row],[FY 2018 Total]]*Table11[[#This Row],[President % Change]], ""))</f>
        <v/>
      </c>
      <c r="H165" s="19" t="str">
        <f t="array" ref="H165">IFERROR(INDEX(BudgetAppropData[House % Change], MATCH(1, (Table11[[#This Row],[Unique CFDA]] = BudgetAppropData[CFDA])*(SelectBudgetYear = BudgetAppropData[Fiscal Year]),0)), "")</f>
        <v/>
      </c>
      <c r="I165" s="18" t="str">
        <f>IF(Table11[[#This Row],[Unique CFDA]] = "", "", IFERROR(Table11[[#This Row],[FY 2018 Total]]*Table11[[#This Row],[House % Change]], ""))</f>
        <v/>
      </c>
      <c r="J165" s="6"/>
      <c r="K165" s="18" t="str">
        <f>IF(Table11[[#This Row],[Unique CFDA]] = "", "", IFERROR(Table11[[#This Row],[FY 2018 Total]]*Table11[[#This Row],[Senate Budget]], ""))</f>
        <v/>
      </c>
      <c r="L165" s="6" t="str">
        <f>IF(Table11[[#This Row],[Unique CFDA]] = "", "", IF(ISNUMBER(Table11[[#This Row],[President $ Change]]), RANK(Table11[[#This Row],[President $ Change]], Table11[President $ Change])+COUNTIF($G165:G165, G165)-1,0))</f>
        <v/>
      </c>
      <c r="N165">
        <v>162</v>
      </c>
      <c r="O165" t="str">
        <f>IFERROR(INDEX(Table11[Unique CFDA], MATCH(N165, Table11[Pres. Sort], 0)), "")</f>
        <v/>
      </c>
      <c r="P165" s="1" t="str">
        <f>IFERROR(INDEX(Table11[Grant Name], MATCH(MemberOrgFinalSort[[#This Row],[CFDA]], Table11[Unique CFDA], 0)), "")</f>
        <v/>
      </c>
      <c r="Q165" s="13" t="str">
        <f>IFERROR(INDEX(Table11[FY 2018 Total], MATCH(MemberOrgFinalSort[[#This Row],[CFDA]], Table11[Unique CFDA], 0)), "")</f>
        <v/>
      </c>
      <c r="R165" s="14" t="str">
        <f>IFERROR(INDEX(Table11[President % Change], MATCH(MemberOrgFinalSort[[#This Row],[CFDA]], Table11[Unique CFDA], 0)), "")</f>
        <v/>
      </c>
      <c r="S165" s="13" t="str">
        <f>IFERROR(INDEX(Table11[President $ Change], MATCH(MemberOrgFinalSort[[#This Row],[CFDA]], Table11[Unique CFDA], 0)), "")</f>
        <v/>
      </c>
      <c r="T165" s="25" t="str">
        <f>IFERROR(INDEX(Table11[House % Change], MATCH(MemberOrgFinalSort[[#This Row],[CFDA]], Table11[Unique CFDA], 0)), "")</f>
        <v/>
      </c>
      <c r="U165" s="25" t="str">
        <f>IFERROR(INDEX(Table11[House $ Change], MATCH(MemberOrgFinalSort[[#This Row],[CFDA]], Table11[Unique CFDA], 0)), "")</f>
        <v/>
      </c>
      <c r="V165" s="13"/>
      <c r="X165" s="6"/>
      <c r="Y165" s="6"/>
      <c r="Z165" s="6"/>
      <c r="AA165" s="6"/>
      <c r="AB165" s="6"/>
    </row>
    <row r="166" spans="1:28" x14ac:dyDescent="0.25">
      <c r="A166" t="str">
        <f>IF(MemberOrgControl!$C169 = "", "", INDEX(MemberOrgsData[CFDA], MemberOrgControl!$C169))</f>
        <v/>
      </c>
      <c r="C166" s="6" t="str">
        <f>IFERROR(INDEX(AllFilteredCFDAs[All CFDAs], MATCH(0, INDEX(COUNTIF($C$3:C165, AllFilteredCFDAs[All CFDAs]),),0)), "")</f>
        <v/>
      </c>
      <c r="D166" s="6" t="str">
        <f t="array" ref="D166">IFERROR(INDEX(MemberOrgsData[FEDERALPROGRAMNAME], MATCH(1, (SelectMemberOrgs = MemberOrgsData[Auditee Name])*(Table11[[#This Row],[Unique CFDA]] = MemberOrgsData[CFDA]), 0)), "")</f>
        <v/>
      </c>
      <c r="E166" s="18" t="str">
        <f t="array" ref="E166">IFERROR(IF(Table11[[#This Row],[Unique CFDA]]&lt;&gt;"", SUMIFS(MemberOrgsData[AMOUNT], MemberOrgsData[Auditee Name], SelectMemberOrgs, MemberOrgsData[CFDA], Table11[[#This Row],[Unique CFDA]], MemberOrgsData[AUDITYEAR], SelectFiscalYear), ""), "")</f>
        <v/>
      </c>
      <c r="F166" s="19" t="str">
        <f t="array" ref="F166">IFERROR(INDEX(BudgetAppropData[President % Change], MATCH(1, (Table11[[#This Row],[Unique CFDA]] = BudgetAppropData[CFDA])*(SelectBudgetYear = BudgetAppropData[Fiscal Year]), 0)), "")</f>
        <v/>
      </c>
      <c r="G166" s="18" t="str">
        <f>IF(Table11[[#This Row],[Unique CFDA]] = "", "", IFERROR(Table11[[#This Row],[FY 2018 Total]]*Table11[[#This Row],[President % Change]], ""))</f>
        <v/>
      </c>
      <c r="H166" s="19" t="str">
        <f t="array" ref="H166">IFERROR(INDEX(BudgetAppropData[House % Change], MATCH(1, (Table11[[#This Row],[Unique CFDA]] = BudgetAppropData[CFDA])*(SelectBudgetYear = BudgetAppropData[Fiscal Year]),0)), "")</f>
        <v/>
      </c>
      <c r="I166" s="18" t="str">
        <f>IF(Table11[[#This Row],[Unique CFDA]] = "", "", IFERROR(Table11[[#This Row],[FY 2018 Total]]*Table11[[#This Row],[House % Change]], ""))</f>
        <v/>
      </c>
      <c r="J166" s="6"/>
      <c r="K166" s="18" t="str">
        <f>IF(Table11[[#This Row],[Unique CFDA]] = "", "", IFERROR(Table11[[#This Row],[FY 2018 Total]]*Table11[[#This Row],[Senate Budget]], ""))</f>
        <v/>
      </c>
      <c r="L166" s="6" t="str">
        <f>IF(Table11[[#This Row],[Unique CFDA]] = "", "", IF(ISNUMBER(Table11[[#This Row],[President $ Change]]), RANK(Table11[[#This Row],[President $ Change]], Table11[President $ Change])+COUNTIF($G166:G166, G166)-1,0))</f>
        <v/>
      </c>
      <c r="N166">
        <v>163</v>
      </c>
      <c r="O166" t="str">
        <f>IFERROR(INDEX(Table11[Unique CFDA], MATCH(N166, Table11[Pres. Sort], 0)), "")</f>
        <v/>
      </c>
      <c r="P166" s="1" t="str">
        <f>IFERROR(INDEX(Table11[Grant Name], MATCH(MemberOrgFinalSort[[#This Row],[CFDA]], Table11[Unique CFDA], 0)), "")</f>
        <v/>
      </c>
      <c r="Q166" s="13" t="str">
        <f>IFERROR(INDEX(Table11[FY 2018 Total], MATCH(MemberOrgFinalSort[[#This Row],[CFDA]], Table11[Unique CFDA], 0)), "")</f>
        <v/>
      </c>
      <c r="R166" s="14" t="str">
        <f>IFERROR(INDEX(Table11[President % Change], MATCH(MemberOrgFinalSort[[#This Row],[CFDA]], Table11[Unique CFDA], 0)), "")</f>
        <v/>
      </c>
      <c r="S166" s="13" t="str">
        <f>IFERROR(INDEX(Table11[President $ Change], MATCH(MemberOrgFinalSort[[#This Row],[CFDA]], Table11[Unique CFDA], 0)), "")</f>
        <v/>
      </c>
      <c r="T166" s="25" t="str">
        <f>IFERROR(INDEX(Table11[House % Change], MATCH(MemberOrgFinalSort[[#This Row],[CFDA]], Table11[Unique CFDA], 0)), "")</f>
        <v/>
      </c>
      <c r="U166" s="25" t="str">
        <f>IFERROR(INDEX(Table11[House $ Change], MATCH(MemberOrgFinalSort[[#This Row],[CFDA]], Table11[Unique CFDA], 0)), "")</f>
        <v/>
      </c>
      <c r="V166" s="13"/>
      <c r="X166" s="6"/>
      <c r="Y166" s="6"/>
      <c r="Z166" s="6"/>
      <c r="AA166" s="6"/>
      <c r="AB166" s="6"/>
    </row>
    <row r="167" spans="1:28" x14ac:dyDescent="0.25">
      <c r="A167" t="str">
        <f>IF(MemberOrgControl!$C170 = "", "", INDEX(MemberOrgsData[CFDA], MemberOrgControl!$C170))</f>
        <v/>
      </c>
      <c r="C167" s="6" t="str">
        <f>IFERROR(INDEX(AllFilteredCFDAs[All CFDAs], MATCH(0, INDEX(COUNTIF($C$3:C166, AllFilteredCFDAs[All CFDAs]),),0)), "")</f>
        <v/>
      </c>
      <c r="D167" s="6" t="str">
        <f t="array" ref="D167">IFERROR(INDEX(MemberOrgsData[FEDERALPROGRAMNAME], MATCH(1, (SelectMemberOrgs = MemberOrgsData[Auditee Name])*(Table11[[#This Row],[Unique CFDA]] = MemberOrgsData[CFDA]), 0)), "")</f>
        <v/>
      </c>
      <c r="E167" s="18" t="str">
        <f t="array" ref="E167">IFERROR(IF(Table11[[#This Row],[Unique CFDA]]&lt;&gt;"", SUMIFS(MemberOrgsData[AMOUNT], MemberOrgsData[Auditee Name], SelectMemberOrgs, MemberOrgsData[CFDA], Table11[[#This Row],[Unique CFDA]], MemberOrgsData[AUDITYEAR], SelectFiscalYear), ""), "")</f>
        <v/>
      </c>
      <c r="F167" s="19" t="str">
        <f t="array" ref="F167">IFERROR(INDEX(BudgetAppropData[President % Change], MATCH(1, (Table11[[#This Row],[Unique CFDA]] = BudgetAppropData[CFDA])*(SelectBudgetYear = BudgetAppropData[Fiscal Year]), 0)), "")</f>
        <v/>
      </c>
      <c r="G167" s="18" t="str">
        <f>IF(Table11[[#This Row],[Unique CFDA]] = "", "", IFERROR(Table11[[#This Row],[FY 2018 Total]]*Table11[[#This Row],[President % Change]], ""))</f>
        <v/>
      </c>
      <c r="H167" s="19" t="str">
        <f t="array" ref="H167">IFERROR(INDEX(BudgetAppropData[House % Change], MATCH(1, (Table11[[#This Row],[Unique CFDA]] = BudgetAppropData[CFDA])*(SelectBudgetYear = BudgetAppropData[Fiscal Year]),0)), "")</f>
        <v/>
      </c>
      <c r="I167" s="18" t="str">
        <f>IF(Table11[[#This Row],[Unique CFDA]] = "", "", IFERROR(Table11[[#This Row],[FY 2018 Total]]*Table11[[#This Row],[House % Change]], ""))</f>
        <v/>
      </c>
      <c r="J167" s="6"/>
      <c r="K167" s="18" t="str">
        <f>IF(Table11[[#This Row],[Unique CFDA]] = "", "", IFERROR(Table11[[#This Row],[FY 2018 Total]]*Table11[[#This Row],[Senate Budget]], ""))</f>
        <v/>
      </c>
      <c r="L167" s="6" t="str">
        <f>IF(Table11[[#This Row],[Unique CFDA]] = "", "", IF(ISNUMBER(Table11[[#This Row],[President $ Change]]), RANK(Table11[[#This Row],[President $ Change]], Table11[President $ Change])+COUNTIF($G167:G167, G167)-1,0))</f>
        <v/>
      </c>
      <c r="N167">
        <v>164</v>
      </c>
      <c r="O167" t="str">
        <f>IFERROR(INDEX(Table11[Unique CFDA], MATCH(N167, Table11[Pres. Sort], 0)), "")</f>
        <v/>
      </c>
      <c r="P167" s="1" t="str">
        <f>IFERROR(INDEX(Table11[Grant Name], MATCH(MemberOrgFinalSort[[#This Row],[CFDA]], Table11[Unique CFDA], 0)), "")</f>
        <v/>
      </c>
      <c r="Q167" s="13" t="str">
        <f>IFERROR(INDEX(Table11[FY 2018 Total], MATCH(MemberOrgFinalSort[[#This Row],[CFDA]], Table11[Unique CFDA], 0)), "")</f>
        <v/>
      </c>
      <c r="R167" s="14" t="str">
        <f>IFERROR(INDEX(Table11[President % Change], MATCH(MemberOrgFinalSort[[#This Row],[CFDA]], Table11[Unique CFDA], 0)), "")</f>
        <v/>
      </c>
      <c r="S167" s="13" t="str">
        <f>IFERROR(INDEX(Table11[President $ Change], MATCH(MemberOrgFinalSort[[#This Row],[CFDA]], Table11[Unique CFDA], 0)), "")</f>
        <v/>
      </c>
      <c r="T167" s="25" t="str">
        <f>IFERROR(INDEX(Table11[House % Change], MATCH(MemberOrgFinalSort[[#This Row],[CFDA]], Table11[Unique CFDA], 0)), "")</f>
        <v/>
      </c>
      <c r="U167" s="25" t="str">
        <f>IFERROR(INDEX(Table11[House $ Change], MATCH(MemberOrgFinalSort[[#This Row],[CFDA]], Table11[Unique CFDA], 0)), "")</f>
        <v/>
      </c>
      <c r="V167" s="13"/>
      <c r="X167" s="6"/>
      <c r="Y167" s="6"/>
      <c r="Z167" s="6"/>
      <c r="AA167" s="6"/>
      <c r="AB167" s="6"/>
    </row>
    <row r="168" spans="1:28" x14ac:dyDescent="0.25">
      <c r="A168" t="str">
        <f>IF(MemberOrgControl!$C171 = "", "", INDEX(MemberOrgsData[CFDA], MemberOrgControl!$C171))</f>
        <v/>
      </c>
      <c r="C168" s="6" t="str">
        <f>IFERROR(INDEX(AllFilteredCFDAs[All CFDAs], MATCH(0, INDEX(COUNTIF($C$3:C167, AllFilteredCFDAs[All CFDAs]),),0)), "")</f>
        <v/>
      </c>
      <c r="D168" s="6" t="str">
        <f t="array" ref="D168">IFERROR(INDEX(MemberOrgsData[FEDERALPROGRAMNAME], MATCH(1, (SelectMemberOrgs = MemberOrgsData[Auditee Name])*(Table11[[#This Row],[Unique CFDA]] = MemberOrgsData[CFDA]), 0)), "")</f>
        <v/>
      </c>
      <c r="E168" s="18" t="str">
        <f t="array" ref="E168">IFERROR(IF(Table11[[#This Row],[Unique CFDA]]&lt;&gt;"", SUMIFS(MemberOrgsData[AMOUNT], MemberOrgsData[Auditee Name], SelectMemberOrgs, MemberOrgsData[CFDA], Table11[[#This Row],[Unique CFDA]], MemberOrgsData[AUDITYEAR], SelectFiscalYear), ""), "")</f>
        <v/>
      </c>
      <c r="F168" s="19" t="str">
        <f t="array" ref="F168">IFERROR(INDEX(BudgetAppropData[President % Change], MATCH(1, (Table11[[#This Row],[Unique CFDA]] = BudgetAppropData[CFDA])*(SelectBudgetYear = BudgetAppropData[Fiscal Year]), 0)), "")</f>
        <v/>
      </c>
      <c r="G168" s="18" t="str">
        <f>IF(Table11[[#This Row],[Unique CFDA]] = "", "", IFERROR(Table11[[#This Row],[FY 2018 Total]]*Table11[[#This Row],[President % Change]], ""))</f>
        <v/>
      </c>
      <c r="H168" s="19" t="str">
        <f t="array" ref="H168">IFERROR(INDEX(BudgetAppropData[House % Change], MATCH(1, (Table11[[#This Row],[Unique CFDA]] = BudgetAppropData[CFDA])*(SelectBudgetYear = BudgetAppropData[Fiscal Year]),0)), "")</f>
        <v/>
      </c>
      <c r="I168" s="18" t="str">
        <f>IF(Table11[[#This Row],[Unique CFDA]] = "", "", IFERROR(Table11[[#This Row],[FY 2018 Total]]*Table11[[#This Row],[House % Change]], ""))</f>
        <v/>
      </c>
      <c r="J168" s="6"/>
      <c r="K168" s="18" t="str">
        <f>IF(Table11[[#This Row],[Unique CFDA]] = "", "", IFERROR(Table11[[#This Row],[FY 2018 Total]]*Table11[[#This Row],[Senate Budget]], ""))</f>
        <v/>
      </c>
      <c r="L168" s="6" t="str">
        <f>IF(Table11[[#This Row],[Unique CFDA]] = "", "", IF(ISNUMBER(Table11[[#This Row],[President $ Change]]), RANK(Table11[[#This Row],[President $ Change]], Table11[President $ Change])+COUNTIF($G168:G168, G168)-1,0))</f>
        <v/>
      </c>
      <c r="N168">
        <v>165</v>
      </c>
      <c r="O168" t="str">
        <f>IFERROR(INDEX(Table11[Unique CFDA], MATCH(N168, Table11[Pres. Sort], 0)), "")</f>
        <v/>
      </c>
      <c r="P168" s="1" t="str">
        <f>IFERROR(INDEX(Table11[Grant Name], MATCH(MemberOrgFinalSort[[#This Row],[CFDA]], Table11[Unique CFDA], 0)), "")</f>
        <v/>
      </c>
      <c r="Q168" s="13" t="str">
        <f>IFERROR(INDEX(Table11[FY 2018 Total], MATCH(MemberOrgFinalSort[[#This Row],[CFDA]], Table11[Unique CFDA], 0)), "")</f>
        <v/>
      </c>
      <c r="R168" s="14" t="str">
        <f>IFERROR(INDEX(Table11[President % Change], MATCH(MemberOrgFinalSort[[#This Row],[CFDA]], Table11[Unique CFDA], 0)), "")</f>
        <v/>
      </c>
      <c r="S168" s="13" t="str">
        <f>IFERROR(INDEX(Table11[President $ Change], MATCH(MemberOrgFinalSort[[#This Row],[CFDA]], Table11[Unique CFDA], 0)), "")</f>
        <v/>
      </c>
      <c r="T168" s="25" t="str">
        <f>IFERROR(INDEX(Table11[House % Change], MATCH(MemberOrgFinalSort[[#This Row],[CFDA]], Table11[Unique CFDA], 0)), "")</f>
        <v/>
      </c>
      <c r="U168" s="25" t="str">
        <f>IFERROR(INDEX(Table11[House $ Change], MATCH(MemberOrgFinalSort[[#This Row],[CFDA]], Table11[Unique CFDA], 0)), "")</f>
        <v/>
      </c>
      <c r="V168" s="13"/>
      <c r="X168" s="6"/>
      <c r="Y168" s="6"/>
      <c r="Z168" s="6"/>
      <c r="AA168" s="6"/>
      <c r="AB168" s="6"/>
    </row>
    <row r="169" spans="1:28" x14ac:dyDescent="0.25">
      <c r="A169" t="str">
        <f>IF(MemberOrgControl!$C172 = "", "", INDEX(MemberOrgsData[CFDA], MemberOrgControl!$C172))</f>
        <v/>
      </c>
      <c r="C169" s="6" t="str">
        <f>IFERROR(INDEX(AllFilteredCFDAs[All CFDAs], MATCH(0, INDEX(COUNTIF($C$3:C168, AllFilteredCFDAs[All CFDAs]),),0)), "")</f>
        <v/>
      </c>
      <c r="D169" s="6" t="str">
        <f t="array" ref="D169">IFERROR(INDEX(MemberOrgsData[FEDERALPROGRAMNAME], MATCH(1, (SelectMemberOrgs = MemberOrgsData[Auditee Name])*(Table11[[#This Row],[Unique CFDA]] = MemberOrgsData[CFDA]), 0)), "")</f>
        <v/>
      </c>
      <c r="E169" s="18" t="str">
        <f t="array" ref="E169">IFERROR(IF(Table11[[#This Row],[Unique CFDA]]&lt;&gt;"", SUMIFS(MemberOrgsData[AMOUNT], MemberOrgsData[Auditee Name], SelectMemberOrgs, MemberOrgsData[CFDA], Table11[[#This Row],[Unique CFDA]], MemberOrgsData[AUDITYEAR], SelectFiscalYear), ""), "")</f>
        <v/>
      </c>
      <c r="F169" s="19" t="str">
        <f t="array" ref="F169">IFERROR(INDEX(BudgetAppropData[President % Change], MATCH(1, (Table11[[#This Row],[Unique CFDA]] = BudgetAppropData[CFDA])*(SelectBudgetYear = BudgetAppropData[Fiscal Year]), 0)), "")</f>
        <v/>
      </c>
      <c r="G169" s="18" t="str">
        <f>IF(Table11[[#This Row],[Unique CFDA]] = "", "", IFERROR(Table11[[#This Row],[FY 2018 Total]]*Table11[[#This Row],[President % Change]], ""))</f>
        <v/>
      </c>
      <c r="H169" s="19" t="str">
        <f t="array" ref="H169">IFERROR(INDEX(BudgetAppropData[House % Change], MATCH(1, (Table11[[#This Row],[Unique CFDA]] = BudgetAppropData[CFDA])*(SelectBudgetYear = BudgetAppropData[Fiscal Year]),0)), "")</f>
        <v/>
      </c>
      <c r="I169" s="18" t="str">
        <f>IF(Table11[[#This Row],[Unique CFDA]] = "", "", IFERROR(Table11[[#This Row],[FY 2018 Total]]*Table11[[#This Row],[House % Change]], ""))</f>
        <v/>
      </c>
      <c r="J169" s="6"/>
      <c r="K169" s="18" t="str">
        <f>IF(Table11[[#This Row],[Unique CFDA]] = "", "", IFERROR(Table11[[#This Row],[FY 2018 Total]]*Table11[[#This Row],[Senate Budget]], ""))</f>
        <v/>
      </c>
      <c r="L169" s="6" t="str">
        <f>IF(Table11[[#This Row],[Unique CFDA]] = "", "", IF(ISNUMBER(Table11[[#This Row],[President $ Change]]), RANK(Table11[[#This Row],[President $ Change]], Table11[President $ Change])+COUNTIF($G169:G169, G169)-1,0))</f>
        <v/>
      </c>
      <c r="N169">
        <v>166</v>
      </c>
      <c r="O169" t="str">
        <f>IFERROR(INDEX(Table11[Unique CFDA], MATCH(N169, Table11[Pres. Sort], 0)), "")</f>
        <v/>
      </c>
      <c r="P169" s="1" t="str">
        <f>IFERROR(INDEX(Table11[Grant Name], MATCH(MemberOrgFinalSort[[#This Row],[CFDA]], Table11[Unique CFDA], 0)), "")</f>
        <v/>
      </c>
      <c r="Q169" s="13" t="str">
        <f>IFERROR(INDEX(Table11[FY 2018 Total], MATCH(MemberOrgFinalSort[[#This Row],[CFDA]], Table11[Unique CFDA], 0)), "")</f>
        <v/>
      </c>
      <c r="R169" s="14" t="str">
        <f>IFERROR(INDEX(Table11[President % Change], MATCH(MemberOrgFinalSort[[#This Row],[CFDA]], Table11[Unique CFDA], 0)), "")</f>
        <v/>
      </c>
      <c r="S169" s="13" t="str">
        <f>IFERROR(INDEX(Table11[President $ Change], MATCH(MemberOrgFinalSort[[#This Row],[CFDA]], Table11[Unique CFDA], 0)), "")</f>
        <v/>
      </c>
      <c r="T169" s="25" t="str">
        <f>IFERROR(INDEX(Table11[House % Change], MATCH(MemberOrgFinalSort[[#This Row],[CFDA]], Table11[Unique CFDA], 0)), "")</f>
        <v/>
      </c>
      <c r="U169" s="25" t="str">
        <f>IFERROR(INDEX(Table11[House $ Change], MATCH(MemberOrgFinalSort[[#This Row],[CFDA]], Table11[Unique CFDA], 0)), "")</f>
        <v/>
      </c>
      <c r="V169" s="13"/>
      <c r="X169" s="6"/>
      <c r="Y169" s="6"/>
      <c r="Z169" s="6"/>
      <c r="AA169" s="6"/>
      <c r="AB169" s="6"/>
    </row>
    <row r="170" spans="1:28" x14ac:dyDescent="0.25">
      <c r="A170" t="str">
        <f>IF(MemberOrgControl!$C173 = "", "", INDEX(MemberOrgsData[CFDA], MemberOrgControl!$C173))</f>
        <v/>
      </c>
      <c r="C170" s="6" t="str">
        <f>IFERROR(INDEX(AllFilteredCFDAs[All CFDAs], MATCH(0, INDEX(COUNTIF($C$3:C169, AllFilteredCFDAs[All CFDAs]),),0)), "")</f>
        <v/>
      </c>
      <c r="D170" s="6" t="str">
        <f t="array" ref="D170">IFERROR(INDEX(MemberOrgsData[FEDERALPROGRAMNAME], MATCH(1, (SelectMemberOrgs = MemberOrgsData[Auditee Name])*(Table11[[#This Row],[Unique CFDA]] = MemberOrgsData[CFDA]), 0)), "")</f>
        <v/>
      </c>
      <c r="E170" s="18" t="str">
        <f t="array" ref="E170">IFERROR(IF(Table11[[#This Row],[Unique CFDA]]&lt;&gt;"", SUMIFS(MemberOrgsData[AMOUNT], MemberOrgsData[Auditee Name], SelectMemberOrgs, MemberOrgsData[CFDA], Table11[[#This Row],[Unique CFDA]], MemberOrgsData[AUDITYEAR], SelectFiscalYear), ""), "")</f>
        <v/>
      </c>
      <c r="F170" s="19" t="str">
        <f t="array" ref="F170">IFERROR(INDEX(BudgetAppropData[President % Change], MATCH(1, (Table11[[#This Row],[Unique CFDA]] = BudgetAppropData[CFDA])*(SelectBudgetYear = BudgetAppropData[Fiscal Year]), 0)), "")</f>
        <v/>
      </c>
      <c r="G170" s="18" t="str">
        <f>IF(Table11[[#This Row],[Unique CFDA]] = "", "", IFERROR(Table11[[#This Row],[FY 2018 Total]]*Table11[[#This Row],[President % Change]], ""))</f>
        <v/>
      </c>
      <c r="H170" s="19" t="str">
        <f t="array" ref="H170">IFERROR(INDEX(BudgetAppropData[House % Change], MATCH(1, (Table11[[#This Row],[Unique CFDA]] = BudgetAppropData[CFDA])*(SelectBudgetYear = BudgetAppropData[Fiscal Year]),0)), "")</f>
        <v/>
      </c>
      <c r="I170" s="18" t="str">
        <f>IF(Table11[[#This Row],[Unique CFDA]] = "", "", IFERROR(Table11[[#This Row],[FY 2018 Total]]*Table11[[#This Row],[House % Change]], ""))</f>
        <v/>
      </c>
      <c r="J170" s="6"/>
      <c r="K170" s="18" t="str">
        <f>IF(Table11[[#This Row],[Unique CFDA]] = "", "", IFERROR(Table11[[#This Row],[FY 2018 Total]]*Table11[[#This Row],[Senate Budget]], ""))</f>
        <v/>
      </c>
      <c r="L170" s="6" t="str">
        <f>IF(Table11[[#This Row],[Unique CFDA]] = "", "", IF(ISNUMBER(Table11[[#This Row],[President $ Change]]), RANK(Table11[[#This Row],[President $ Change]], Table11[President $ Change])+COUNTIF($G170:G170, G170)-1,0))</f>
        <v/>
      </c>
      <c r="N170">
        <v>167</v>
      </c>
      <c r="O170" t="str">
        <f>IFERROR(INDEX(Table11[Unique CFDA], MATCH(N170, Table11[Pres. Sort], 0)), "")</f>
        <v/>
      </c>
      <c r="P170" s="1" t="str">
        <f>IFERROR(INDEX(Table11[Grant Name], MATCH(MemberOrgFinalSort[[#This Row],[CFDA]], Table11[Unique CFDA], 0)), "")</f>
        <v/>
      </c>
      <c r="Q170" s="13" t="str">
        <f>IFERROR(INDEX(Table11[FY 2018 Total], MATCH(MemberOrgFinalSort[[#This Row],[CFDA]], Table11[Unique CFDA], 0)), "")</f>
        <v/>
      </c>
      <c r="R170" s="14" t="str">
        <f>IFERROR(INDEX(Table11[President % Change], MATCH(MemberOrgFinalSort[[#This Row],[CFDA]], Table11[Unique CFDA], 0)), "")</f>
        <v/>
      </c>
      <c r="S170" s="13" t="str">
        <f>IFERROR(INDEX(Table11[President $ Change], MATCH(MemberOrgFinalSort[[#This Row],[CFDA]], Table11[Unique CFDA], 0)), "")</f>
        <v/>
      </c>
      <c r="T170" s="25" t="str">
        <f>IFERROR(INDEX(Table11[House % Change], MATCH(MemberOrgFinalSort[[#This Row],[CFDA]], Table11[Unique CFDA], 0)), "")</f>
        <v/>
      </c>
      <c r="U170" s="25" t="str">
        <f>IFERROR(INDEX(Table11[House $ Change], MATCH(MemberOrgFinalSort[[#This Row],[CFDA]], Table11[Unique CFDA], 0)), "")</f>
        <v/>
      </c>
      <c r="V170" s="13"/>
      <c r="X170" s="6"/>
      <c r="Y170" s="6"/>
      <c r="Z170" s="6"/>
      <c r="AA170" s="6"/>
      <c r="AB170" s="6"/>
    </row>
    <row r="171" spans="1:28" x14ac:dyDescent="0.25">
      <c r="A171" t="str">
        <f>IF(MemberOrgControl!$C174 = "", "", INDEX(MemberOrgsData[CFDA], MemberOrgControl!$C174))</f>
        <v/>
      </c>
      <c r="C171" s="6" t="str">
        <f>IFERROR(INDEX(AllFilteredCFDAs[All CFDAs], MATCH(0, INDEX(COUNTIF($C$3:C170, AllFilteredCFDAs[All CFDAs]),),0)), "")</f>
        <v/>
      </c>
      <c r="D171" s="6" t="str">
        <f t="array" ref="D171">IFERROR(INDEX(MemberOrgsData[FEDERALPROGRAMNAME], MATCH(1, (SelectMemberOrgs = MemberOrgsData[Auditee Name])*(Table11[[#This Row],[Unique CFDA]] = MemberOrgsData[CFDA]), 0)), "")</f>
        <v/>
      </c>
      <c r="E171" s="18" t="str">
        <f t="array" ref="E171">IFERROR(IF(Table11[[#This Row],[Unique CFDA]]&lt;&gt;"", SUMIFS(MemberOrgsData[AMOUNT], MemberOrgsData[Auditee Name], SelectMemberOrgs, MemberOrgsData[CFDA], Table11[[#This Row],[Unique CFDA]], MemberOrgsData[AUDITYEAR], SelectFiscalYear), ""), "")</f>
        <v/>
      </c>
      <c r="F171" s="19" t="str">
        <f t="array" ref="F171">IFERROR(INDEX(BudgetAppropData[President % Change], MATCH(1, (Table11[[#This Row],[Unique CFDA]] = BudgetAppropData[CFDA])*(SelectBudgetYear = BudgetAppropData[Fiscal Year]), 0)), "")</f>
        <v/>
      </c>
      <c r="G171" s="18" t="str">
        <f>IF(Table11[[#This Row],[Unique CFDA]] = "", "", IFERROR(Table11[[#This Row],[FY 2018 Total]]*Table11[[#This Row],[President % Change]], ""))</f>
        <v/>
      </c>
      <c r="H171" s="19" t="str">
        <f t="array" ref="H171">IFERROR(INDEX(BudgetAppropData[House % Change], MATCH(1, (Table11[[#This Row],[Unique CFDA]] = BudgetAppropData[CFDA])*(SelectBudgetYear = BudgetAppropData[Fiscal Year]),0)), "")</f>
        <v/>
      </c>
      <c r="I171" s="18" t="str">
        <f>IF(Table11[[#This Row],[Unique CFDA]] = "", "", IFERROR(Table11[[#This Row],[FY 2018 Total]]*Table11[[#This Row],[House % Change]], ""))</f>
        <v/>
      </c>
      <c r="J171" s="6"/>
      <c r="K171" s="18" t="str">
        <f>IF(Table11[[#This Row],[Unique CFDA]] = "", "", IFERROR(Table11[[#This Row],[FY 2018 Total]]*Table11[[#This Row],[Senate Budget]], ""))</f>
        <v/>
      </c>
      <c r="L171" s="6" t="str">
        <f>IF(Table11[[#This Row],[Unique CFDA]] = "", "", IF(ISNUMBER(Table11[[#This Row],[President $ Change]]), RANK(Table11[[#This Row],[President $ Change]], Table11[President $ Change])+COUNTIF($G171:G171, G171)-1,0))</f>
        <v/>
      </c>
      <c r="N171">
        <v>168</v>
      </c>
      <c r="O171" t="str">
        <f>IFERROR(INDEX(Table11[Unique CFDA], MATCH(N171, Table11[Pres. Sort], 0)), "")</f>
        <v/>
      </c>
      <c r="P171" s="1" t="str">
        <f>IFERROR(INDEX(Table11[Grant Name], MATCH(MemberOrgFinalSort[[#This Row],[CFDA]], Table11[Unique CFDA], 0)), "")</f>
        <v/>
      </c>
      <c r="Q171" s="13" t="str">
        <f>IFERROR(INDEX(Table11[FY 2018 Total], MATCH(MemberOrgFinalSort[[#This Row],[CFDA]], Table11[Unique CFDA], 0)), "")</f>
        <v/>
      </c>
      <c r="R171" s="14" t="str">
        <f>IFERROR(INDEX(Table11[President % Change], MATCH(MemberOrgFinalSort[[#This Row],[CFDA]], Table11[Unique CFDA], 0)), "")</f>
        <v/>
      </c>
      <c r="S171" s="13" t="str">
        <f>IFERROR(INDEX(Table11[President $ Change], MATCH(MemberOrgFinalSort[[#This Row],[CFDA]], Table11[Unique CFDA], 0)), "")</f>
        <v/>
      </c>
      <c r="T171" s="25" t="str">
        <f>IFERROR(INDEX(Table11[House % Change], MATCH(MemberOrgFinalSort[[#This Row],[CFDA]], Table11[Unique CFDA], 0)), "")</f>
        <v/>
      </c>
      <c r="U171" s="25" t="str">
        <f>IFERROR(INDEX(Table11[House $ Change], MATCH(MemberOrgFinalSort[[#This Row],[CFDA]], Table11[Unique CFDA], 0)), "")</f>
        <v/>
      </c>
      <c r="V171" s="13"/>
      <c r="X171" s="6"/>
      <c r="Y171" s="6"/>
      <c r="Z171" s="6"/>
      <c r="AA171" s="6"/>
      <c r="AB171" s="6"/>
    </row>
    <row r="172" spans="1:28" x14ac:dyDescent="0.25">
      <c r="A172" t="str">
        <f>IF(MemberOrgControl!$C175 = "", "", INDEX(MemberOrgsData[CFDA], MemberOrgControl!$C175))</f>
        <v/>
      </c>
      <c r="C172" s="6" t="str">
        <f>IFERROR(INDEX(AllFilteredCFDAs[All CFDAs], MATCH(0, INDEX(COUNTIF($C$3:C171, AllFilteredCFDAs[All CFDAs]),),0)), "")</f>
        <v/>
      </c>
      <c r="D172" s="6" t="str">
        <f t="array" ref="D172">IFERROR(INDEX(MemberOrgsData[FEDERALPROGRAMNAME], MATCH(1, (SelectMemberOrgs = MemberOrgsData[Auditee Name])*(Table11[[#This Row],[Unique CFDA]] = MemberOrgsData[CFDA]), 0)), "")</f>
        <v/>
      </c>
      <c r="E172" s="18" t="str">
        <f t="array" ref="E172">IFERROR(IF(Table11[[#This Row],[Unique CFDA]]&lt;&gt;"", SUMIFS(MemberOrgsData[AMOUNT], MemberOrgsData[Auditee Name], SelectMemberOrgs, MemberOrgsData[CFDA], Table11[[#This Row],[Unique CFDA]], MemberOrgsData[AUDITYEAR], SelectFiscalYear), ""), "")</f>
        <v/>
      </c>
      <c r="F172" s="19" t="str">
        <f t="array" ref="F172">IFERROR(INDEX(BudgetAppropData[President % Change], MATCH(1, (Table11[[#This Row],[Unique CFDA]] = BudgetAppropData[CFDA])*(SelectBudgetYear = BudgetAppropData[Fiscal Year]), 0)), "")</f>
        <v/>
      </c>
      <c r="G172" s="18" t="str">
        <f>IF(Table11[[#This Row],[Unique CFDA]] = "", "", IFERROR(Table11[[#This Row],[FY 2018 Total]]*Table11[[#This Row],[President % Change]], ""))</f>
        <v/>
      </c>
      <c r="H172" s="19" t="str">
        <f t="array" ref="H172">IFERROR(INDEX(BudgetAppropData[House % Change], MATCH(1, (Table11[[#This Row],[Unique CFDA]] = BudgetAppropData[CFDA])*(SelectBudgetYear = BudgetAppropData[Fiscal Year]),0)), "")</f>
        <v/>
      </c>
      <c r="I172" s="18" t="str">
        <f>IF(Table11[[#This Row],[Unique CFDA]] = "", "", IFERROR(Table11[[#This Row],[FY 2018 Total]]*Table11[[#This Row],[House % Change]], ""))</f>
        <v/>
      </c>
      <c r="J172" s="6"/>
      <c r="K172" s="18" t="str">
        <f>IF(Table11[[#This Row],[Unique CFDA]] = "", "", IFERROR(Table11[[#This Row],[FY 2018 Total]]*Table11[[#This Row],[Senate Budget]], ""))</f>
        <v/>
      </c>
      <c r="L172" s="6" t="str">
        <f>IF(Table11[[#This Row],[Unique CFDA]] = "", "", IF(ISNUMBER(Table11[[#This Row],[President $ Change]]), RANK(Table11[[#This Row],[President $ Change]], Table11[President $ Change])+COUNTIF($G172:G172, G172)-1,0))</f>
        <v/>
      </c>
      <c r="N172">
        <v>169</v>
      </c>
      <c r="O172" t="str">
        <f>IFERROR(INDEX(Table11[Unique CFDA], MATCH(N172, Table11[Pres. Sort], 0)), "")</f>
        <v/>
      </c>
      <c r="P172" s="1" t="str">
        <f>IFERROR(INDEX(Table11[Grant Name], MATCH(MemberOrgFinalSort[[#This Row],[CFDA]], Table11[Unique CFDA], 0)), "")</f>
        <v/>
      </c>
      <c r="Q172" s="13" t="str">
        <f>IFERROR(INDEX(Table11[FY 2018 Total], MATCH(MemberOrgFinalSort[[#This Row],[CFDA]], Table11[Unique CFDA], 0)), "")</f>
        <v/>
      </c>
      <c r="R172" s="14" t="str">
        <f>IFERROR(INDEX(Table11[President % Change], MATCH(MemberOrgFinalSort[[#This Row],[CFDA]], Table11[Unique CFDA], 0)), "")</f>
        <v/>
      </c>
      <c r="S172" s="13" t="str">
        <f>IFERROR(INDEX(Table11[President $ Change], MATCH(MemberOrgFinalSort[[#This Row],[CFDA]], Table11[Unique CFDA], 0)), "")</f>
        <v/>
      </c>
      <c r="T172" s="25" t="str">
        <f>IFERROR(INDEX(Table11[House % Change], MATCH(MemberOrgFinalSort[[#This Row],[CFDA]], Table11[Unique CFDA], 0)), "")</f>
        <v/>
      </c>
      <c r="U172" s="25" t="str">
        <f>IFERROR(INDEX(Table11[House $ Change], MATCH(MemberOrgFinalSort[[#This Row],[CFDA]], Table11[Unique CFDA], 0)), "")</f>
        <v/>
      </c>
      <c r="V172" s="13"/>
      <c r="X172" s="6"/>
      <c r="Y172" s="6"/>
      <c r="Z172" s="6"/>
      <c r="AA172" s="6"/>
      <c r="AB172" s="6"/>
    </row>
    <row r="173" spans="1:28" x14ac:dyDescent="0.25">
      <c r="A173" t="str">
        <f>IF(MemberOrgControl!$C176 = "", "", INDEX(MemberOrgsData[CFDA], MemberOrgControl!$C176))</f>
        <v/>
      </c>
      <c r="C173" s="6" t="str">
        <f>IFERROR(INDEX(AllFilteredCFDAs[All CFDAs], MATCH(0, INDEX(COUNTIF($C$3:C172, AllFilteredCFDAs[All CFDAs]),),0)), "")</f>
        <v/>
      </c>
      <c r="D173" s="6" t="str">
        <f t="array" ref="D173">IFERROR(INDEX(MemberOrgsData[FEDERALPROGRAMNAME], MATCH(1, (SelectMemberOrgs = MemberOrgsData[Auditee Name])*(Table11[[#This Row],[Unique CFDA]] = MemberOrgsData[CFDA]), 0)), "")</f>
        <v/>
      </c>
      <c r="E173" s="18" t="str">
        <f t="array" ref="E173">IFERROR(IF(Table11[[#This Row],[Unique CFDA]]&lt;&gt;"", SUMIFS(MemberOrgsData[AMOUNT], MemberOrgsData[Auditee Name], SelectMemberOrgs, MemberOrgsData[CFDA], Table11[[#This Row],[Unique CFDA]], MemberOrgsData[AUDITYEAR], SelectFiscalYear), ""), "")</f>
        <v/>
      </c>
      <c r="F173" s="19" t="str">
        <f t="array" ref="F173">IFERROR(INDEX(BudgetAppropData[President % Change], MATCH(1, (Table11[[#This Row],[Unique CFDA]] = BudgetAppropData[CFDA])*(SelectBudgetYear = BudgetAppropData[Fiscal Year]), 0)), "")</f>
        <v/>
      </c>
      <c r="G173" s="18" t="str">
        <f>IF(Table11[[#This Row],[Unique CFDA]] = "", "", IFERROR(Table11[[#This Row],[FY 2018 Total]]*Table11[[#This Row],[President % Change]], ""))</f>
        <v/>
      </c>
      <c r="H173" s="19" t="str">
        <f t="array" ref="H173">IFERROR(INDEX(BudgetAppropData[House % Change], MATCH(1, (Table11[[#This Row],[Unique CFDA]] = BudgetAppropData[CFDA])*(SelectBudgetYear = BudgetAppropData[Fiscal Year]),0)), "")</f>
        <v/>
      </c>
      <c r="I173" s="18" t="str">
        <f>IF(Table11[[#This Row],[Unique CFDA]] = "", "", IFERROR(Table11[[#This Row],[FY 2018 Total]]*Table11[[#This Row],[House % Change]], ""))</f>
        <v/>
      </c>
      <c r="J173" s="6"/>
      <c r="K173" s="18" t="str">
        <f>IF(Table11[[#This Row],[Unique CFDA]] = "", "", IFERROR(Table11[[#This Row],[FY 2018 Total]]*Table11[[#This Row],[Senate Budget]], ""))</f>
        <v/>
      </c>
      <c r="L173" s="6" t="str">
        <f>IF(Table11[[#This Row],[Unique CFDA]] = "", "", IF(ISNUMBER(Table11[[#This Row],[President $ Change]]), RANK(Table11[[#This Row],[President $ Change]], Table11[President $ Change])+COUNTIF($G173:G173, G173)-1,0))</f>
        <v/>
      </c>
      <c r="N173">
        <v>170</v>
      </c>
      <c r="O173" t="str">
        <f>IFERROR(INDEX(Table11[Unique CFDA], MATCH(N173, Table11[Pres. Sort], 0)), "")</f>
        <v/>
      </c>
      <c r="P173" s="1" t="str">
        <f>IFERROR(INDEX(Table11[Grant Name], MATCH(MemberOrgFinalSort[[#This Row],[CFDA]], Table11[Unique CFDA], 0)), "")</f>
        <v/>
      </c>
      <c r="Q173" s="13" t="str">
        <f>IFERROR(INDEX(Table11[FY 2018 Total], MATCH(MemberOrgFinalSort[[#This Row],[CFDA]], Table11[Unique CFDA], 0)), "")</f>
        <v/>
      </c>
      <c r="R173" s="14" t="str">
        <f>IFERROR(INDEX(Table11[President % Change], MATCH(MemberOrgFinalSort[[#This Row],[CFDA]], Table11[Unique CFDA], 0)), "")</f>
        <v/>
      </c>
      <c r="S173" s="13" t="str">
        <f>IFERROR(INDEX(Table11[President $ Change], MATCH(MemberOrgFinalSort[[#This Row],[CFDA]], Table11[Unique CFDA], 0)), "")</f>
        <v/>
      </c>
      <c r="T173" s="25" t="str">
        <f>IFERROR(INDEX(Table11[House % Change], MATCH(MemberOrgFinalSort[[#This Row],[CFDA]], Table11[Unique CFDA], 0)), "")</f>
        <v/>
      </c>
      <c r="U173" s="25" t="str">
        <f>IFERROR(INDEX(Table11[House $ Change], MATCH(MemberOrgFinalSort[[#This Row],[CFDA]], Table11[Unique CFDA], 0)), "")</f>
        <v/>
      </c>
      <c r="V173" s="13"/>
      <c r="X173" s="6"/>
      <c r="Y173" s="6"/>
      <c r="Z173" s="6"/>
      <c r="AA173" s="6"/>
      <c r="AB173" s="6"/>
    </row>
    <row r="174" spans="1:28" x14ac:dyDescent="0.25">
      <c r="A174" t="str">
        <f>IF(MemberOrgControl!$C177 = "", "", INDEX(MemberOrgsData[CFDA], MemberOrgControl!$C177))</f>
        <v/>
      </c>
      <c r="C174" s="6" t="str">
        <f>IFERROR(INDEX(AllFilteredCFDAs[All CFDAs], MATCH(0, INDEX(COUNTIF($C$3:C173, AllFilteredCFDAs[All CFDAs]),),0)), "")</f>
        <v/>
      </c>
      <c r="D174" s="6" t="str">
        <f t="array" ref="D174">IFERROR(INDEX(MemberOrgsData[FEDERALPROGRAMNAME], MATCH(1, (SelectMemberOrgs = MemberOrgsData[Auditee Name])*(Table11[[#This Row],[Unique CFDA]] = MemberOrgsData[CFDA]), 0)), "")</f>
        <v/>
      </c>
      <c r="E174" s="18" t="str">
        <f t="array" ref="E174">IFERROR(IF(Table11[[#This Row],[Unique CFDA]]&lt;&gt;"", SUMIFS(MemberOrgsData[AMOUNT], MemberOrgsData[Auditee Name], SelectMemberOrgs, MemberOrgsData[CFDA], Table11[[#This Row],[Unique CFDA]], MemberOrgsData[AUDITYEAR], SelectFiscalYear), ""), "")</f>
        <v/>
      </c>
      <c r="F174" s="19" t="str">
        <f t="array" ref="F174">IFERROR(INDEX(BudgetAppropData[President % Change], MATCH(1, (Table11[[#This Row],[Unique CFDA]] = BudgetAppropData[CFDA])*(SelectBudgetYear = BudgetAppropData[Fiscal Year]), 0)), "")</f>
        <v/>
      </c>
      <c r="G174" s="18" t="str">
        <f>IF(Table11[[#This Row],[Unique CFDA]] = "", "", IFERROR(Table11[[#This Row],[FY 2018 Total]]*Table11[[#This Row],[President % Change]], ""))</f>
        <v/>
      </c>
      <c r="H174" s="19" t="str">
        <f t="array" ref="H174">IFERROR(INDEX(BudgetAppropData[House % Change], MATCH(1, (Table11[[#This Row],[Unique CFDA]] = BudgetAppropData[CFDA])*(SelectBudgetYear = BudgetAppropData[Fiscal Year]),0)), "")</f>
        <v/>
      </c>
      <c r="I174" s="18" t="str">
        <f>IF(Table11[[#This Row],[Unique CFDA]] = "", "", IFERROR(Table11[[#This Row],[FY 2018 Total]]*Table11[[#This Row],[House % Change]], ""))</f>
        <v/>
      </c>
      <c r="J174" s="6"/>
      <c r="K174" s="18" t="str">
        <f>IF(Table11[[#This Row],[Unique CFDA]] = "", "", IFERROR(Table11[[#This Row],[FY 2018 Total]]*Table11[[#This Row],[Senate Budget]], ""))</f>
        <v/>
      </c>
      <c r="L174" s="6" t="str">
        <f>IF(Table11[[#This Row],[Unique CFDA]] = "", "", IF(ISNUMBER(Table11[[#This Row],[President $ Change]]), RANK(Table11[[#This Row],[President $ Change]], Table11[President $ Change])+COUNTIF($G174:G174, G174)-1,0))</f>
        <v/>
      </c>
      <c r="N174">
        <v>171</v>
      </c>
      <c r="O174" t="str">
        <f>IFERROR(INDEX(Table11[Unique CFDA], MATCH(N174, Table11[Pres. Sort], 0)), "")</f>
        <v/>
      </c>
      <c r="P174" s="1" t="str">
        <f>IFERROR(INDEX(Table11[Grant Name], MATCH(MemberOrgFinalSort[[#This Row],[CFDA]], Table11[Unique CFDA], 0)), "")</f>
        <v/>
      </c>
      <c r="Q174" s="13" t="str">
        <f>IFERROR(INDEX(Table11[FY 2018 Total], MATCH(MemberOrgFinalSort[[#This Row],[CFDA]], Table11[Unique CFDA], 0)), "")</f>
        <v/>
      </c>
      <c r="R174" s="14" t="str">
        <f>IFERROR(INDEX(Table11[President % Change], MATCH(MemberOrgFinalSort[[#This Row],[CFDA]], Table11[Unique CFDA], 0)), "")</f>
        <v/>
      </c>
      <c r="S174" s="13" t="str">
        <f>IFERROR(INDEX(Table11[President $ Change], MATCH(MemberOrgFinalSort[[#This Row],[CFDA]], Table11[Unique CFDA], 0)), "")</f>
        <v/>
      </c>
      <c r="T174" s="25" t="str">
        <f>IFERROR(INDEX(Table11[House % Change], MATCH(MemberOrgFinalSort[[#This Row],[CFDA]], Table11[Unique CFDA], 0)), "")</f>
        <v/>
      </c>
      <c r="U174" s="25" t="str">
        <f>IFERROR(INDEX(Table11[House $ Change], MATCH(MemberOrgFinalSort[[#This Row],[CFDA]], Table11[Unique CFDA], 0)), "")</f>
        <v/>
      </c>
      <c r="V174" s="13"/>
      <c r="X174" s="6"/>
      <c r="Y174" s="6"/>
      <c r="Z174" s="6"/>
      <c r="AA174" s="6"/>
      <c r="AB174" s="6"/>
    </row>
    <row r="175" spans="1:28" x14ac:dyDescent="0.25">
      <c r="A175" t="str">
        <f>IF(MemberOrgControl!$C178 = "", "", INDEX(MemberOrgsData[CFDA], MemberOrgControl!$C178))</f>
        <v/>
      </c>
      <c r="C175" s="6" t="str">
        <f>IFERROR(INDEX(AllFilteredCFDAs[All CFDAs], MATCH(0, INDEX(COUNTIF($C$3:C174, AllFilteredCFDAs[All CFDAs]),),0)), "")</f>
        <v/>
      </c>
      <c r="D175" s="6" t="str">
        <f t="array" ref="D175">IFERROR(INDEX(MemberOrgsData[FEDERALPROGRAMNAME], MATCH(1, (SelectMemberOrgs = MemberOrgsData[Auditee Name])*(Table11[[#This Row],[Unique CFDA]] = MemberOrgsData[CFDA]), 0)), "")</f>
        <v/>
      </c>
      <c r="E175" s="18" t="str">
        <f t="array" ref="E175">IFERROR(IF(Table11[[#This Row],[Unique CFDA]]&lt;&gt;"", SUMIFS(MemberOrgsData[AMOUNT], MemberOrgsData[Auditee Name], SelectMemberOrgs, MemberOrgsData[CFDA], Table11[[#This Row],[Unique CFDA]], MemberOrgsData[AUDITYEAR], SelectFiscalYear), ""), "")</f>
        <v/>
      </c>
      <c r="F175" s="19" t="str">
        <f t="array" ref="F175">IFERROR(INDEX(BudgetAppropData[President % Change], MATCH(1, (Table11[[#This Row],[Unique CFDA]] = BudgetAppropData[CFDA])*(SelectBudgetYear = BudgetAppropData[Fiscal Year]), 0)), "")</f>
        <v/>
      </c>
      <c r="G175" s="18" t="str">
        <f>IF(Table11[[#This Row],[Unique CFDA]] = "", "", IFERROR(Table11[[#This Row],[FY 2018 Total]]*Table11[[#This Row],[President % Change]], ""))</f>
        <v/>
      </c>
      <c r="H175" s="19" t="str">
        <f t="array" ref="H175">IFERROR(INDEX(BudgetAppropData[House % Change], MATCH(1, (Table11[[#This Row],[Unique CFDA]] = BudgetAppropData[CFDA])*(SelectBudgetYear = BudgetAppropData[Fiscal Year]),0)), "")</f>
        <v/>
      </c>
      <c r="I175" s="18" t="str">
        <f>IF(Table11[[#This Row],[Unique CFDA]] = "", "", IFERROR(Table11[[#This Row],[FY 2018 Total]]*Table11[[#This Row],[House % Change]], ""))</f>
        <v/>
      </c>
      <c r="J175" s="6"/>
      <c r="K175" s="18" t="str">
        <f>IF(Table11[[#This Row],[Unique CFDA]] = "", "", IFERROR(Table11[[#This Row],[FY 2018 Total]]*Table11[[#This Row],[Senate Budget]], ""))</f>
        <v/>
      </c>
      <c r="L175" s="6" t="str">
        <f>IF(Table11[[#This Row],[Unique CFDA]] = "", "", IF(ISNUMBER(Table11[[#This Row],[President $ Change]]), RANK(Table11[[#This Row],[President $ Change]], Table11[President $ Change])+COUNTIF($G175:G175, G175)-1,0))</f>
        <v/>
      </c>
      <c r="N175">
        <v>172</v>
      </c>
      <c r="O175" t="str">
        <f>IFERROR(INDEX(Table11[Unique CFDA], MATCH(N175, Table11[Pres. Sort], 0)), "")</f>
        <v/>
      </c>
      <c r="P175" s="1" t="str">
        <f>IFERROR(INDEX(Table11[Grant Name], MATCH(MemberOrgFinalSort[[#This Row],[CFDA]], Table11[Unique CFDA], 0)), "")</f>
        <v/>
      </c>
      <c r="Q175" s="13" t="str">
        <f>IFERROR(INDEX(Table11[FY 2018 Total], MATCH(MemberOrgFinalSort[[#This Row],[CFDA]], Table11[Unique CFDA], 0)), "")</f>
        <v/>
      </c>
      <c r="R175" s="14" t="str">
        <f>IFERROR(INDEX(Table11[President % Change], MATCH(MemberOrgFinalSort[[#This Row],[CFDA]], Table11[Unique CFDA], 0)), "")</f>
        <v/>
      </c>
      <c r="S175" s="13" t="str">
        <f>IFERROR(INDEX(Table11[President $ Change], MATCH(MemberOrgFinalSort[[#This Row],[CFDA]], Table11[Unique CFDA], 0)), "")</f>
        <v/>
      </c>
      <c r="T175" s="25" t="str">
        <f>IFERROR(INDEX(Table11[House % Change], MATCH(MemberOrgFinalSort[[#This Row],[CFDA]], Table11[Unique CFDA], 0)), "")</f>
        <v/>
      </c>
      <c r="U175" s="25" t="str">
        <f>IFERROR(INDEX(Table11[House $ Change], MATCH(MemberOrgFinalSort[[#This Row],[CFDA]], Table11[Unique CFDA], 0)), "")</f>
        <v/>
      </c>
      <c r="V175" s="13"/>
      <c r="X175" s="6"/>
      <c r="Y175" s="6"/>
      <c r="Z175" s="6"/>
      <c r="AA175" s="6"/>
      <c r="AB175" s="6"/>
    </row>
    <row r="176" spans="1:28" x14ac:dyDescent="0.25">
      <c r="A176" t="str">
        <f>IF(MemberOrgControl!$C179 = "", "", INDEX(MemberOrgsData[CFDA], MemberOrgControl!$C179))</f>
        <v/>
      </c>
      <c r="C176" s="6" t="str">
        <f>IFERROR(INDEX(AllFilteredCFDAs[All CFDAs], MATCH(0, INDEX(COUNTIF($C$3:C175, AllFilteredCFDAs[All CFDAs]),),0)), "")</f>
        <v/>
      </c>
      <c r="D176" s="6" t="str">
        <f t="array" ref="D176">IFERROR(INDEX(MemberOrgsData[FEDERALPROGRAMNAME], MATCH(1, (SelectMemberOrgs = MemberOrgsData[Auditee Name])*(Table11[[#This Row],[Unique CFDA]] = MemberOrgsData[CFDA]), 0)), "")</f>
        <v/>
      </c>
      <c r="E176" s="18" t="str">
        <f t="array" ref="E176">IFERROR(IF(Table11[[#This Row],[Unique CFDA]]&lt;&gt;"", SUMIFS(MemberOrgsData[AMOUNT], MemberOrgsData[Auditee Name], SelectMemberOrgs, MemberOrgsData[CFDA], Table11[[#This Row],[Unique CFDA]], MemberOrgsData[AUDITYEAR], SelectFiscalYear), ""), "")</f>
        <v/>
      </c>
      <c r="F176" s="19" t="str">
        <f t="array" ref="F176">IFERROR(INDEX(BudgetAppropData[President % Change], MATCH(1, (Table11[[#This Row],[Unique CFDA]] = BudgetAppropData[CFDA])*(SelectBudgetYear = BudgetAppropData[Fiscal Year]), 0)), "")</f>
        <v/>
      </c>
      <c r="G176" s="18" t="str">
        <f>IF(Table11[[#This Row],[Unique CFDA]] = "", "", IFERROR(Table11[[#This Row],[FY 2018 Total]]*Table11[[#This Row],[President % Change]], ""))</f>
        <v/>
      </c>
      <c r="H176" s="19" t="str">
        <f t="array" ref="H176">IFERROR(INDEX(BudgetAppropData[House % Change], MATCH(1, (Table11[[#This Row],[Unique CFDA]] = BudgetAppropData[CFDA])*(SelectBudgetYear = BudgetAppropData[Fiscal Year]),0)), "")</f>
        <v/>
      </c>
      <c r="I176" s="18" t="str">
        <f>IF(Table11[[#This Row],[Unique CFDA]] = "", "", IFERROR(Table11[[#This Row],[FY 2018 Total]]*Table11[[#This Row],[House % Change]], ""))</f>
        <v/>
      </c>
      <c r="J176" s="6"/>
      <c r="K176" s="18" t="str">
        <f>IF(Table11[[#This Row],[Unique CFDA]] = "", "", IFERROR(Table11[[#This Row],[FY 2018 Total]]*Table11[[#This Row],[Senate Budget]], ""))</f>
        <v/>
      </c>
      <c r="L176" s="6" t="str">
        <f>IF(Table11[[#This Row],[Unique CFDA]] = "", "", IF(ISNUMBER(Table11[[#This Row],[President $ Change]]), RANK(Table11[[#This Row],[President $ Change]], Table11[President $ Change])+COUNTIF($G176:G176, G176)-1,0))</f>
        <v/>
      </c>
      <c r="N176">
        <v>173</v>
      </c>
      <c r="O176" t="str">
        <f>IFERROR(INDEX(Table11[Unique CFDA], MATCH(N176, Table11[Pres. Sort], 0)), "")</f>
        <v/>
      </c>
      <c r="P176" s="1" t="str">
        <f>IFERROR(INDEX(Table11[Grant Name], MATCH(MemberOrgFinalSort[[#This Row],[CFDA]], Table11[Unique CFDA], 0)), "")</f>
        <v/>
      </c>
      <c r="Q176" s="13" t="str">
        <f>IFERROR(INDEX(Table11[FY 2018 Total], MATCH(MemberOrgFinalSort[[#This Row],[CFDA]], Table11[Unique CFDA], 0)), "")</f>
        <v/>
      </c>
      <c r="R176" s="14" t="str">
        <f>IFERROR(INDEX(Table11[President % Change], MATCH(MemberOrgFinalSort[[#This Row],[CFDA]], Table11[Unique CFDA], 0)), "")</f>
        <v/>
      </c>
      <c r="S176" s="13" t="str">
        <f>IFERROR(INDEX(Table11[President $ Change], MATCH(MemberOrgFinalSort[[#This Row],[CFDA]], Table11[Unique CFDA], 0)), "")</f>
        <v/>
      </c>
      <c r="T176" s="25" t="str">
        <f>IFERROR(INDEX(Table11[House % Change], MATCH(MemberOrgFinalSort[[#This Row],[CFDA]], Table11[Unique CFDA], 0)), "")</f>
        <v/>
      </c>
      <c r="U176" s="25" t="str">
        <f>IFERROR(INDEX(Table11[House $ Change], MATCH(MemberOrgFinalSort[[#This Row],[CFDA]], Table11[Unique CFDA], 0)), "")</f>
        <v/>
      </c>
      <c r="V176" s="13"/>
      <c r="X176" s="6"/>
      <c r="Y176" s="6"/>
      <c r="Z176" s="6"/>
      <c r="AA176" s="6"/>
      <c r="AB176" s="6"/>
    </row>
    <row r="177" spans="1:28" x14ac:dyDescent="0.25">
      <c r="A177" t="str">
        <f>IF(MemberOrgControl!$C180 = "", "", INDEX(MemberOrgsData[CFDA], MemberOrgControl!$C180))</f>
        <v/>
      </c>
      <c r="C177" s="6" t="str">
        <f>IFERROR(INDEX(AllFilteredCFDAs[All CFDAs], MATCH(0, INDEX(COUNTIF($C$3:C176, AllFilteredCFDAs[All CFDAs]),),0)), "")</f>
        <v/>
      </c>
      <c r="D177" s="6" t="str">
        <f t="array" ref="D177">IFERROR(INDEX(MemberOrgsData[FEDERALPROGRAMNAME], MATCH(1, (SelectMemberOrgs = MemberOrgsData[Auditee Name])*(Table11[[#This Row],[Unique CFDA]] = MemberOrgsData[CFDA]), 0)), "")</f>
        <v/>
      </c>
      <c r="E177" s="18" t="str">
        <f t="array" ref="E177">IFERROR(IF(Table11[[#This Row],[Unique CFDA]]&lt;&gt;"", SUMIFS(MemberOrgsData[AMOUNT], MemberOrgsData[Auditee Name], SelectMemberOrgs, MemberOrgsData[CFDA], Table11[[#This Row],[Unique CFDA]], MemberOrgsData[AUDITYEAR], SelectFiscalYear), ""), "")</f>
        <v/>
      </c>
      <c r="F177" s="19" t="str">
        <f t="array" ref="F177">IFERROR(INDEX(BudgetAppropData[President % Change], MATCH(1, (Table11[[#This Row],[Unique CFDA]] = BudgetAppropData[CFDA])*(SelectBudgetYear = BudgetAppropData[Fiscal Year]), 0)), "")</f>
        <v/>
      </c>
      <c r="G177" s="18" t="str">
        <f>IF(Table11[[#This Row],[Unique CFDA]] = "", "", IFERROR(Table11[[#This Row],[FY 2018 Total]]*Table11[[#This Row],[President % Change]], ""))</f>
        <v/>
      </c>
      <c r="H177" s="19" t="str">
        <f t="array" ref="H177">IFERROR(INDEX(BudgetAppropData[House % Change], MATCH(1, (Table11[[#This Row],[Unique CFDA]] = BudgetAppropData[CFDA])*(SelectBudgetYear = BudgetAppropData[Fiscal Year]),0)), "")</f>
        <v/>
      </c>
      <c r="I177" s="18" t="str">
        <f>IF(Table11[[#This Row],[Unique CFDA]] = "", "", IFERROR(Table11[[#This Row],[FY 2018 Total]]*Table11[[#This Row],[House % Change]], ""))</f>
        <v/>
      </c>
      <c r="J177" s="6"/>
      <c r="K177" s="18" t="str">
        <f>IF(Table11[[#This Row],[Unique CFDA]] = "", "", IFERROR(Table11[[#This Row],[FY 2018 Total]]*Table11[[#This Row],[Senate Budget]], ""))</f>
        <v/>
      </c>
      <c r="L177" s="6" t="str">
        <f>IF(Table11[[#This Row],[Unique CFDA]] = "", "", IF(ISNUMBER(Table11[[#This Row],[President $ Change]]), RANK(Table11[[#This Row],[President $ Change]], Table11[President $ Change])+COUNTIF($G177:G177, G177)-1,0))</f>
        <v/>
      </c>
      <c r="N177">
        <v>174</v>
      </c>
      <c r="O177" t="str">
        <f>IFERROR(INDEX(Table11[Unique CFDA], MATCH(N177, Table11[Pres. Sort], 0)), "")</f>
        <v/>
      </c>
      <c r="P177" s="1" t="str">
        <f>IFERROR(INDEX(Table11[Grant Name], MATCH(MemberOrgFinalSort[[#This Row],[CFDA]], Table11[Unique CFDA], 0)), "")</f>
        <v/>
      </c>
      <c r="Q177" s="13" t="str">
        <f>IFERROR(INDEX(Table11[FY 2018 Total], MATCH(MemberOrgFinalSort[[#This Row],[CFDA]], Table11[Unique CFDA], 0)), "")</f>
        <v/>
      </c>
      <c r="R177" s="14" t="str">
        <f>IFERROR(INDEX(Table11[President % Change], MATCH(MemberOrgFinalSort[[#This Row],[CFDA]], Table11[Unique CFDA], 0)), "")</f>
        <v/>
      </c>
      <c r="S177" s="13" t="str">
        <f>IFERROR(INDEX(Table11[President $ Change], MATCH(MemberOrgFinalSort[[#This Row],[CFDA]], Table11[Unique CFDA], 0)), "")</f>
        <v/>
      </c>
      <c r="T177" s="25" t="str">
        <f>IFERROR(INDEX(Table11[House % Change], MATCH(MemberOrgFinalSort[[#This Row],[CFDA]], Table11[Unique CFDA], 0)), "")</f>
        <v/>
      </c>
      <c r="U177" s="25" t="str">
        <f>IFERROR(INDEX(Table11[House $ Change], MATCH(MemberOrgFinalSort[[#This Row],[CFDA]], Table11[Unique CFDA], 0)), "")</f>
        <v/>
      </c>
      <c r="V177" s="13"/>
      <c r="X177" s="6"/>
      <c r="Y177" s="6"/>
      <c r="Z177" s="6"/>
      <c r="AA177" s="6"/>
      <c r="AB177" s="6"/>
    </row>
    <row r="178" spans="1:28" x14ac:dyDescent="0.25">
      <c r="A178" t="str">
        <f>IF(MemberOrgControl!$C181 = "", "", INDEX(MemberOrgsData[CFDA], MemberOrgControl!$C181))</f>
        <v/>
      </c>
      <c r="C178" s="6" t="str">
        <f>IFERROR(INDEX(AllFilteredCFDAs[All CFDAs], MATCH(0, INDEX(COUNTIF($C$3:C177, AllFilteredCFDAs[All CFDAs]),),0)), "")</f>
        <v/>
      </c>
      <c r="D178" s="6" t="str">
        <f t="array" ref="D178">IFERROR(INDEX(MemberOrgsData[FEDERALPROGRAMNAME], MATCH(1, (SelectMemberOrgs = MemberOrgsData[Auditee Name])*(Table11[[#This Row],[Unique CFDA]] = MemberOrgsData[CFDA]), 0)), "")</f>
        <v/>
      </c>
      <c r="E178" s="18" t="str">
        <f t="array" ref="E178">IFERROR(IF(Table11[[#This Row],[Unique CFDA]]&lt;&gt;"", SUMIFS(MemberOrgsData[AMOUNT], MemberOrgsData[Auditee Name], SelectMemberOrgs, MemberOrgsData[CFDA], Table11[[#This Row],[Unique CFDA]], MemberOrgsData[AUDITYEAR], SelectFiscalYear), ""), "")</f>
        <v/>
      </c>
      <c r="F178" s="19" t="str">
        <f t="array" ref="F178">IFERROR(INDEX(BudgetAppropData[President % Change], MATCH(1, (Table11[[#This Row],[Unique CFDA]] = BudgetAppropData[CFDA])*(SelectBudgetYear = BudgetAppropData[Fiscal Year]), 0)), "")</f>
        <v/>
      </c>
      <c r="G178" s="18" t="str">
        <f>IF(Table11[[#This Row],[Unique CFDA]] = "", "", IFERROR(Table11[[#This Row],[FY 2018 Total]]*Table11[[#This Row],[President % Change]], ""))</f>
        <v/>
      </c>
      <c r="H178" s="19" t="str">
        <f t="array" ref="H178">IFERROR(INDEX(BudgetAppropData[House % Change], MATCH(1, (Table11[[#This Row],[Unique CFDA]] = BudgetAppropData[CFDA])*(SelectBudgetYear = BudgetAppropData[Fiscal Year]),0)), "")</f>
        <v/>
      </c>
      <c r="I178" s="18" t="str">
        <f>IF(Table11[[#This Row],[Unique CFDA]] = "", "", IFERROR(Table11[[#This Row],[FY 2018 Total]]*Table11[[#This Row],[House % Change]], ""))</f>
        <v/>
      </c>
      <c r="J178" s="6"/>
      <c r="K178" s="18" t="str">
        <f>IF(Table11[[#This Row],[Unique CFDA]] = "", "", IFERROR(Table11[[#This Row],[FY 2018 Total]]*Table11[[#This Row],[Senate Budget]], ""))</f>
        <v/>
      </c>
      <c r="L178" s="6" t="str">
        <f>IF(Table11[[#This Row],[Unique CFDA]] = "", "", IF(ISNUMBER(Table11[[#This Row],[President $ Change]]), RANK(Table11[[#This Row],[President $ Change]], Table11[President $ Change])+COUNTIF($G178:G178, G178)-1,0))</f>
        <v/>
      </c>
      <c r="N178">
        <v>175</v>
      </c>
      <c r="O178" t="str">
        <f>IFERROR(INDEX(Table11[Unique CFDA], MATCH(N178, Table11[Pres. Sort], 0)), "")</f>
        <v/>
      </c>
      <c r="P178" s="1" t="str">
        <f>IFERROR(INDEX(Table11[Grant Name], MATCH(MemberOrgFinalSort[[#This Row],[CFDA]], Table11[Unique CFDA], 0)), "")</f>
        <v/>
      </c>
      <c r="Q178" s="13" t="str">
        <f>IFERROR(INDEX(Table11[FY 2018 Total], MATCH(MemberOrgFinalSort[[#This Row],[CFDA]], Table11[Unique CFDA], 0)), "")</f>
        <v/>
      </c>
      <c r="R178" s="14" t="str">
        <f>IFERROR(INDEX(Table11[President % Change], MATCH(MemberOrgFinalSort[[#This Row],[CFDA]], Table11[Unique CFDA], 0)), "")</f>
        <v/>
      </c>
      <c r="S178" s="13" t="str">
        <f>IFERROR(INDEX(Table11[President $ Change], MATCH(MemberOrgFinalSort[[#This Row],[CFDA]], Table11[Unique CFDA], 0)), "")</f>
        <v/>
      </c>
      <c r="T178" s="25" t="str">
        <f>IFERROR(INDEX(Table11[House % Change], MATCH(MemberOrgFinalSort[[#This Row],[CFDA]], Table11[Unique CFDA], 0)), "")</f>
        <v/>
      </c>
      <c r="U178" s="25" t="str">
        <f>IFERROR(INDEX(Table11[House $ Change], MATCH(MemberOrgFinalSort[[#This Row],[CFDA]], Table11[Unique CFDA], 0)), "")</f>
        <v/>
      </c>
      <c r="V178" s="13"/>
      <c r="X178" s="6"/>
      <c r="Y178" s="6"/>
      <c r="Z178" s="6"/>
      <c r="AA178" s="6"/>
      <c r="AB178" s="6"/>
    </row>
    <row r="179" spans="1:28" x14ac:dyDescent="0.25">
      <c r="A179" t="str">
        <f>IF(MemberOrgControl!$C182 = "", "", INDEX(MemberOrgsData[CFDA], MemberOrgControl!$C182))</f>
        <v/>
      </c>
      <c r="C179" s="6" t="str">
        <f>IFERROR(INDEX(AllFilteredCFDAs[All CFDAs], MATCH(0, INDEX(COUNTIF($C$3:C178, AllFilteredCFDAs[All CFDAs]),),0)), "")</f>
        <v/>
      </c>
      <c r="D179" s="6" t="str">
        <f t="array" ref="D179">IFERROR(INDEX(MemberOrgsData[FEDERALPROGRAMNAME], MATCH(1, (SelectMemberOrgs = MemberOrgsData[Auditee Name])*(Table11[[#This Row],[Unique CFDA]] = MemberOrgsData[CFDA]), 0)), "")</f>
        <v/>
      </c>
      <c r="E179" s="18" t="str">
        <f t="array" ref="E179">IFERROR(IF(Table11[[#This Row],[Unique CFDA]]&lt;&gt;"", SUMIFS(MemberOrgsData[AMOUNT], MemberOrgsData[Auditee Name], SelectMemberOrgs, MemberOrgsData[CFDA], Table11[[#This Row],[Unique CFDA]], MemberOrgsData[AUDITYEAR], SelectFiscalYear), ""), "")</f>
        <v/>
      </c>
      <c r="F179" s="19" t="str">
        <f t="array" ref="F179">IFERROR(INDEX(BudgetAppropData[President % Change], MATCH(1, (Table11[[#This Row],[Unique CFDA]] = BudgetAppropData[CFDA])*(SelectBudgetYear = BudgetAppropData[Fiscal Year]), 0)), "")</f>
        <v/>
      </c>
      <c r="G179" s="18" t="str">
        <f>IF(Table11[[#This Row],[Unique CFDA]] = "", "", IFERROR(Table11[[#This Row],[FY 2018 Total]]*Table11[[#This Row],[President % Change]], ""))</f>
        <v/>
      </c>
      <c r="H179" s="19" t="str">
        <f t="array" ref="H179">IFERROR(INDEX(BudgetAppropData[House % Change], MATCH(1, (Table11[[#This Row],[Unique CFDA]] = BudgetAppropData[CFDA])*(SelectBudgetYear = BudgetAppropData[Fiscal Year]),0)), "")</f>
        <v/>
      </c>
      <c r="I179" s="18" t="str">
        <f>IF(Table11[[#This Row],[Unique CFDA]] = "", "", IFERROR(Table11[[#This Row],[FY 2018 Total]]*Table11[[#This Row],[House % Change]], ""))</f>
        <v/>
      </c>
      <c r="J179" s="6"/>
      <c r="K179" s="18" t="str">
        <f>IF(Table11[[#This Row],[Unique CFDA]] = "", "", IFERROR(Table11[[#This Row],[FY 2018 Total]]*Table11[[#This Row],[Senate Budget]], ""))</f>
        <v/>
      </c>
      <c r="L179" s="6" t="str">
        <f>IF(Table11[[#This Row],[Unique CFDA]] = "", "", IF(ISNUMBER(Table11[[#This Row],[President $ Change]]), RANK(Table11[[#This Row],[President $ Change]], Table11[President $ Change])+COUNTIF($G179:G179, G179)-1,0))</f>
        <v/>
      </c>
      <c r="N179">
        <v>176</v>
      </c>
      <c r="O179" t="str">
        <f>IFERROR(INDEX(Table11[Unique CFDA], MATCH(N179, Table11[Pres. Sort], 0)), "")</f>
        <v/>
      </c>
      <c r="P179" s="1" t="str">
        <f>IFERROR(INDEX(Table11[Grant Name], MATCH(MemberOrgFinalSort[[#This Row],[CFDA]], Table11[Unique CFDA], 0)), "")</f>
        <v/>
      </c>
      <c r="Q179" s="13" t="str">
        <f>IFERROR(INDEX(Table11[FY 2018 Total], MATCH(MemberOrgFinalSort[[#This Row],[CFDA]], Table11[Unique CFDA], 0)), "")</f>
        <v/>
      </c>
      <c r="R179" s="14" t="str">
        <f>IFERROR(INDEX(Table11[President % Change], MATCH(MemberOrgFinalSort[[#This Row],[CFDA]], Table11[Unique CFDA], 0)), "")</f>
        <v/>
      </c>
      <c r="S179" s="13" t="str">
        <f>IFERROR(INDEX(Table11[President $ Change], MATCH(MemberOrgFinalSort[[#This Row],[CFDA]], Table11[Unique CFDA], 0)), "")</f>
        <v/>
      </c>
      <c r="T179" s="25" t="str">
        <f>IFERROR(INDEX(Table11[House % Change], MATCH(MemberOrgFinalSort[[#This Row],[CFDA]], Table11[Unique CFDA], 0)), "")</f>
        <v/>
      </c>
      <c r="U179" s="25" t="str">
        <f>IFERROR(INDEX(Table11[House $ Change], MATCH(MemberOrgFinalSort[[#This Row],[CFDA]], Table11[Unique CFDA], 0)), "")</f>
        <v/>
      </c>
      <c r="V179" s="13"/>
      <c r="X179" s="6"/>
      <c r="Y179" s="6"/>
      <c r="Z179" s="6"/>
      <c r="AA179" s="6"/>
      <c r="AB179" s="6"/>
    </row>
    <row r="180" spans="1:28" x14ac:dyDescent="0.25">
      <c r="A180" t="str">
        <f>IF(MemberOrgControl!$C183 = "", "", INDEX(MemberOrgsData[CFDA], MemberOrgControl!$C183))</f>
        <v/>
      </c>
      <c r="C180" s="6" t="str">
        <f>IFERROR(INDEX(AllFilteredCFDAs[All CFDAs], MATCH(0, INDEX(COUNTIF($C$3:C179, AllFilteredCFDAs[All CFDAs]),),0)), "")</f>
        <v/>
      </c>
      <c r="D180" s="6" t="str">
        <f t="array" ref="D180">IFERROR(INDEX(MemberOrgsData[FEDERALPROGRAMNAME], MATCH(1, (SelectMemberOrgs = MemberOrgsData[Auditee Name])*(Table11[[#This Row],[Unique CFDA]] = MemberOrgsData[CFDA]), 0)), "")</f>
        <v/>
      </c>
      <c r="E180" s="18" t="str">
        <f t="array" ref="E180">IFERROR(IF(Table11[[#This Row],[Unique CFDA]]&lt;&gt;"", SUMIFS(MemberOrgsData[AMOUNT], MemberOrgsData[Auditee Name], SelectMemberOrgs, MemberOrgsData[CFDA], Table11[[#This Row],[Unique CFDA]], MemberOrgsData[AUDITYEAR], SelectFiscalYear), ""), "")</f>
        <v/>
      </c>
      <c r="F180" s="19" t="str">
        <f t="array" ref="F180">IFERROR(INDEX(BudgetAppropData[President % Change], MATCH(1, (Table11[[#This Row],[Unique CFDA]] = BudgetAppropData[CFDA])*(SelectBudgetYear = BudgetAppropData[Fiscal Year]), 0)), "")</f>
        <v/>
      </c>
      <c r="G180" s="18" t="str">
        <f>IF(Table11[[#This Row],[Unique CFDA]] = "", "", IFERROR(Table11[[#This Row],[FY 2018 Total]]*Table11[[#This Row],[President % Change]], ""))</f>
        <v/>
      </c>
      <c r="H180" s="19" t="str">
        <f t="array" ref="H180">IFERROR(INDEX(BudgetAppropData[House % Change], MATCH(1, (Table11[[#This Row],[Unique CFDA]] = BudgetAppropData[CFDA])*(SelectBudgetYear = BudgetAppropData[Fiscal Year]),0)), "")</f>
        <v/>
      </c>
      <c r="I180" s="18" t="str">
        <f>IF(Table11[[#This Row],[Unique CFDA]] = "", "", IFERROR(Table11[[#This Row],[FY 2018 Total]]*Table11[[#This Row],[House % Change]], ""))</f>
        <v/>
      </c>
      <c r="J180" s="6"/>
      <c r="K180" s="18" t="str">
        <f>IF(Table11[[#This Row],[Unique CFDA]] = "", "", IFERROR(Table11[[#This Row],[FY 2018 Total]]*Table11[[#This Row],[Senate Budget]], ""))</f>
        <v/>
      </c>
      <c r="L180" s="6" t="str">
        <f>IF(Table11[[#This Row],[Unique CFDA]] = "", "", IF(ISNUMBER(Table11[[#This Row],[President $ Change]]), RANK(Table11[[#This Row],[President $ Change]], Table11[President $ Change])+COUNTIF($G180:G180, G180)-1,0))</f>
        <v/>
      </c>
      <c r="N180">
        <v>177</v>
      </c>
      <c r="O180" t="str">
        <f>IFERROR(INDEX(Table11[Unique CFDA], MATCH(N180, Table11[Pres. Sort], 0)), "")</f>
        <v/>
      </c>
      <c r="P180" s="1" t="str">
        <f>IFERROR(INDEX(Table11[Grant Name], MATCH(MemberOrgFinalSort[[#This Row],[CFDA]], Table11[Unique CFDA], 0)), "")</f>
        <v/>
      </c>
      <c r="Q180" s="13" t="str">
        <f>IFERROR(INDEX(Table11[FY 2018 Total], MATCH(MemberOrgFinalSort[[#This Row],[CFDA]], Table11[Unique CFDA], 0)), "")</f>
        <v/>
      </c>
      <c r="R180" s="14" t="str">
        <f>IFERROR(INDEX(Table11[President % Change], MATCH(MemberOrgFinalSort[[#This Row],[CFDA]], Table11[Unique CFDA], 0)), "")</f>
        <v/>
      </c>
      <c r="S180" s="13" t="str">
        <f>IFERROR(INDEX(Table11[President $ Change], MATCH(MemberOrgFinalSort[[#This Row],[CFDA]], Table11[Unique CFDA], 0)), "")</f>
        <v/>
      </c>
      <c r="T180" s="25" t="str">
        <f>IFERROR(INDEX(Table11[House % Change], MATCH(MemberOrgFinalSort[[#This Row],[CFDA]], Table11[Unique CFDA], 0)), "")</f>
        <v/>
      </c>
      <c r="U180" s="25" t="str">
        <f>IFERROR(INDEX(Table11[House $ Change], MATCH(MemberOrgFinalSort[[#This Row],[CFDA]], Table11[Unique CFDA], 0)), "")</f>
        <v/>
      </c>
      <c r="V180" s="13"/>
      <c r="X180" s="6"/>
      <c r="Y180" s="6"/>
      <c r="Z180" s="6"/>
      <c r="AA180" s="6"/>
      <c r="AB180" s="6"/>
    </row>
    <row r="181" spans="1:28" x14ac:dyDescent="0.25">
      <c r="A181" t="str">
        <f>IF(MemberOrgControl!$C184 = "", "", INDEX(MemberOrgsData[CFDA], MemberOrgControl!$C184))</f>
        <v/>
      </c>
      <c r="C181" s="6" t="str">
        <f>IFERROR(INDEX(AllFilteredCFDAs[All CFDAs], MATCH(0, INDEX(COUNTIF($C$3:C180, AllFilteredCFDAs[All CFDAs]),),0)), "")</f>
        <v/>
      </c>
      <c r="D181" s="6" t="str">
        <f t="array" ref="D181">IFERROR(INDEX(MemberOrgsData[FEDERALPROGRAMNAME], MATCH(1, (SelectMemberOrgs = MemberOrgsData[Auditee Name])*(Table11[[#This Row],[Unique CFDA]] = MemberOrgsData[CFDA]), 0)), "")</f>
        <v/>
      </c>
      <c r="E181" s="18" t="str">
        <f t="array" ref="E181">IFERROR(IF(Table11[[#This Row],[Unique CFDA]]&lt;&gt;"", SUMIFS(MemberOrgsData[AMOUNT], MemberOrgsData[Auditee Name], SelectMemberOrgs, MemberOrgsData[CFDA], Table11[[#This Row],[Unique CFDA]], MemberOrgsData[AUDITYEAR], SelectFiscalYear), ""), "")</f>
        <v/>
      </c>
      <c r="F181" s="19" t="str">
        <f t="array" ref="F181">IFERROR(INDEX(BudgetAppropData[President % Change], MATCH(1, (Table11[[#This Row],[Unique CFDA]] = BudgetAppropData[CFDA])*(SelectBudgetYear = BudgetAppropData[Fiscal Year]), 0)), "")</f>
        <v/>
      </c>
      <c r="G181" s="18" t="str">
        <f>IF(Table11[[#This Row],[Unique CFDA]] = "", "", IFERROR(Table11[[#This Row],[FY 2018 Total]]*Table11[[#This Row],[President % Change]], ""))</f>
        <v/>
      </c>
      <c r="H181" s="19" t="str">
        <f t="array" ref="H181">IFERROR(INDEX(BudgetAppropData[House % Change], MATCH(1, (Table11[[#This Row],[Unique CFDA]] = BudgetAppropData[CFDA])*(SelectBudgetYear = BudgetAppropData[Fiscal Year]),0)), "")</f>
        <v/>
      </c>
      <c r="I181" s="18" t="str">
        <f>IF(Table11[[#This Row],[Unique CFDA]] = "", "", IFERROR(Table11[[#This Row],[FY 2018 Total]]*Table11[[#This Row],[House % Change]], ""))</f>
        <v/>
      </c>
      <c r="J181" s="6"/>
      <c r="K181" s="18" t="str">
        <f>IF(Table11[[#This Row],[Unique CFDA]] = "", "", IFERROR(Table11[[#This Row],[FY 2018 Total]]*Table11[[#This Row],[Senate Budget]], ""))</f>
        <v/>
      </c>
      <c r="L181" s="6" t="str">
        <f>IF(Table11[[#This Row],[Unique CFDA]] = "", "", IF(ISNUMBER(Table11[[#This Row],[President $ Change]]), RANK(Table11[[#This Row],[President $ Change]], Table11[President $ Change])+COUNTIF($G181:G181, G181)-1,0))</f>
        <v/>
      </c>
      <c r="N181">
        <v>178</v>
      </c>
      <c r="O181" t="str">
        <f>IFERROR(INDEX(Table11[Unique CFDA], MATCH(N181, Table11[Pres. Sort], 0)), "")</f>
        <v/>
      </c>
      <c r="P181" s="1" t="str">
        <f>IFERROR(INDEX(Table11[Grant Name], MATCH(MemberOrgFinalSort[[#This Row],[CFDA]], Table11[Unique CFDA], 0)), "")</f>
        <v/>
      </c>
      <c r="Q181" s="13" t="str">
        <f>IFERROR(INDEX(Table11[FY 2018 Total], MATCH(MemberOrgFinalSort[[#This Row],[CFDA]], Table11[Unique CFDA], 0)), "")</f>
        <v/>
      </c>
      <c r="R181" s="14" t="str">
        <f>IFERROR(INDEX(Table11[President % Change], MATCH(MemberOrgFinalSort[[#This Row],[CFDA]], Table11[Unique CFDA], 0)), "")</f>
        <v/>
      </c>
      <c r="S181" s="13" t="str">
        <f>IFERROR(INDEX(Table11[President $ Change], MATCH(MemberOrgFinalSort[[#This Row],[CFDA]], Table11[Unique CFDA], 0)), "")</f>
        <v/>
      </c>
      <c r="T181" s="25" t="str">
        <f>IFERROR(INDEX(Table11[House % Change], MATCH(MemberOrgFinalSort[[#This Row],[CFDA]], Table11[Unique CFDA], 0)), "")</f>
        <v/>
      </c>
      <c r="U181" s="25" t="str">
        <f>IFERROR(INDEX(Table11[House $ Change], MATCH(MemberOrgFinalSort[[#This Row],[CFDA]], Table11[Unique CFDA], 0)), "")</f>
        <v/>
      </c>
      <c r="V181" s="13"/>
      <c r="X181" s="6"/>
      <c r="Y181" s="6"/>
      <c r="Z181" s="6"/>
      <c r="AA181" s="6"/>
      <c r="AB181" s="6"/>
    </row>
    <row r="182" spans="1:28" x14ac:dyDescent="0.25">
      <c r="A182" t="str">
        <f>IF(MemberOrgControl!$C185 = "", "", INDEX(MemberOrgsData[CFDA], MemberOrgControl!$C185))</f>
        <v/>
      </c>
      <c r="C182" s="6" t="str">
        <f>IFERROR(INDEX(AllFilteredCFDAs[All CFDAs], MATCH(0, INDEX(COUNTIF($C$3:C181, AllFilteredCFDAs[All CFDAs]),),0)), "")</f>
        <v/>
      </c>
      <c r="D182" s="6" t="str">
        <f t="array" ref="D182">IFERROR(INDEX(MemberOrgsData[FEDERALPROGRAMNAME], MATCH(1, (SelectMemberOrgs = MemberOrgsData[Auditee Name])*(Table11[[#This Row],[Unique CFDA]] = MemberOrgsData[CFDA]), 0)), "")</f>
        <v/>
      </c>
      <c r="E182" s="18" t="str">
        <f t="array" ref="E182">IFERROR(IF(Table11[[#This Row],[Unique CFDA]]&lt;&gt;"", SUMIFS(MemberOrgsData[AMOUNT], MemberOrgsData[Auditee Name], SelectMemberOrgs, MemberOrgsData[CFDA], Table11[[#This Row],[Unique CFDA]], MemberOrgsData[AUDITYEAR], SelectFiscalYear), ""), "")</f>
        <v/>
      </c>
      <c r="F182" s="19" t="str">
        <f t="array" ref="F182">IFERROR(INDEX(BudgetAppropData[President % Change], MATCH(1, (Table11[[#This Row],[Unique CFDA]] = BudgetAppropData[CFDA])*(SelectBudgetYear = BudgetAppropData[Fiscal Year]), 0)), "")</f>
        <v/>
      </c>
      <c r="G182" s="18" t="str">
        <f>IF(Table11[[#This Row],[Unique CFDA]] = "", "", IFERROR(Table11[[#This Row],[FY 2018 Total]]*Table11[[#This Row],[President % Change]], ""))</f>
        <v/>
      </c>
      <c r="H182" s="19" t="str">
        <f t="array" ref="H182">IFERROR(INDEX(BudgetAppropData[House % Change], MATCH(1, (Table11[[#This Row],[Unique CFDA]] = BudgetAppropData[CFDA])*(SelectBudgetYear = BudgetAppropData[Fiscal Year]),0)), "")</f>
        <v/>
      </c>
      <c r="I182" s="18" t="str">
        <f>IF(Table11[[#This Row],[Unique CFDA]] = "", "", IFERROR(Table11[[#This Row],[FY 2018 Total]]*Table11[[#This Row],[House % Change]], ""))</f>
        <v/>
      </c>
      <c r="J182" s="6"/>
      <c r="K182" s="18" t="str">
        <f>IF(Table11[[#This Row],[Unique CFDA]] = "", "", IFERROR(Table11[[#This Row],[FY 2018 Total]]*Table11[[#This Row],[Senate Budget]], ""))</f>
        <v/>
      </c>
      <c r="L182" s="6" t="str">
        <f>IF(Table11[[#This Row],[Unique CFDA]] = "", "", IF(ISNUMBER(Table11[[#This Row],[President $ Change]]), RANK(Table11[[#This Row],[President $ Change]], Table11[President $ Change])+COUNTIF($G182:G182, G182)-1,0))</f>
        <v/>
      </c>
      <c r="N182">
        <v>179</v>
      </c>
      <c r="O182" t="str">
        <f>IFERROR(INDEX(Table11[Unique CFDA], MATCH(N182, Table11[Pres. Sort], 0)), "")</f>
        <v/>
      </c>
      <c r="P182" s="1" t="str">
        <f>IFERROR(INDEX(Table11[Grant Name], MATCH(MemberOrgFinalSort[[#This Row],[CFDA]], Table11[Unique CFDA], 0)), "")</f>
        <v/>
      </c>
      <c r="Q182" s="13" t="str">
        <f>IFERROR(INDEX(Table11[FY 2018 Total], MATCH(MemberOrgFinalSort[[#This Row],[CFDA]], Table11[Unique CFDA], 0)), "")</f>
        <v/>
      </c>
      <c r="R182" s="14" t="str">
        <f>IFERROR(INDEX(Table11[President % Change], MATCH(MemberOrgFinalSort[[#This Row],[CFDA]], Table11[Unique CFDA], 0)), "")</f>
        <v/>
      </c>
      <c r="S182" s="13" t="str">
        <f>IFERROR(INDEX(Table11[President $ Change], MATCH(MemberOrgFinalSort[[#This Row],[CFDA]], Table11[Unique CFDA], 0)), "")</f>
        <v/>
      </c>
      <c r="T182" s="25" t="str">
        <f>IFERROR(INDEX(Table11[House % Change], MATCH(MemberOrgFinalSort[[#This Row],[CFDA]], Table11[Unique CFDA], 0)), "")</f>
        <v/>
      </c>
      <c r="U182" s="25" t="str">
        <f>IFERROR(INDEX(Table11[House $ Change], MATCH(MemberOrgFinalSort[[#This Row],[CFDA]], Table11[Unique CFDA], 0)), "")</f>
        <v/>
      </c>
      <c r="V182" s="13"/>
      <c r="X182" s="6"/>
      <c r="Y182" s="6"/>
      <c r="Z182" s="6"/>
      <c r="AA182" s="6"/>
      <c r="AB182" s="6"/>
    </row>
    <row r="183" spans="1:28" x14ac:dyDescent="0.25">
      <c r="A183" t="str">
        <f>IF(MemberOrgControl!$C186 = "", "", INDEX(MemberOrgsData[CFDA], MemberOrgControl!$C186))</f>
        <v/>
      </c>
      <c r="C183" s="6" t="str">
        <f>IFERROR(INDEX(AllFilteredCFDAs[All CFDAs], MATCH(0, INDEX(COUNTIF($C$3:C182, AllFilteredCFDAs[All CFDAs]),),0)), "")</f>
        <v/>
      </c>
      <c r="D183" s="6" t="str">
        <f t="array" ref="D183">IFERROR(INDEX(MemberOrgsData[FEDERALPROGRAMNAME], MATCH(1, (SelectMemberOrgs = MemberOrgsData[Auditee Name])*(Table11[[#This Row],[Unique CFDA]] = MemberOrgsData[CFDA]), 0)), "")</f>
        <v/>
      </c>
      <c r="E183" s="18" t="str">
        <f t="array" ref="E183">IFERROR(IF(Table11[[#This Row],[Unique CFDA]]&lt;&gt;"", SUMIFS(MemberOrgsData[AMOUNT], MemberOrgsData[Auditee Name], SelectMemberOrgs, MemberOrgsData[CFDA], Table11[[#This Row],[Unique CFDA]], MemberOrgsData[AUDITYEAR], SelectFiscalYear), ""), "")</f>
        <v/>
      </c>
      <c r="F183" s="19" t="str">
        <f t="array" ref="F183">IFERROR(INDEX(BudgetAppropData[President % Change], MATCH(1, (Table11[[#This Row],[Unique CFDA]] = BudgetAppropData[CFDA])*(SelectBudgetYear = BudgetAppropData[Fiscal Year]), 0)), "")</f>
        <v/>
      </c>
      <c r="G183" s="18" t="str">
        <f>IF(Table11[[#This Row],[Unique CFDA]] = "", "", IFERROR(Table11[[#This Row],[FY 2018 Total]]*Table11[[#This Row],[President % Change]], ""))</f>
        <v/>
      </c>
      <c r="H183" s="19" t="str">
        <f t="array" ref="H183">IFERROR(INDEX(BudgetAppropData[House % Change], MATCH(1, (Table11[[#This Row],[Unique CFDA]] = BudgetAppropData[CFDA])*(SelectBudgetYear = BudgetAppropData[Fiscal Year]),0)), "")</f>
        <v/>
      </c>
      <c r="I183" s="18" t="str">
        <f>IF(Table11[[#This Row],[Unique CFDA]] = "", "", IFERROR(Table11[[#This Row],[FY 2018 Total]]*Table11[[#This Row],[House % Change]], ""))</f>
        <v/>
      </c>
      <c r="J183" s="6"/>
      <c r="K183" s="18" t="str">
        <f>IF(Table11[[#This Row],[Unique CFDA]] = "", "", IFERROR(Table11[[#This Row],[FY 2018 Total]]*Table11[[#This Row],[Senate Budget]], ""))</f>
        <v/>
      </c>
      <c r="L183" s="6" t="str">
        <f>IF(Table11[[#This Row],[Unique CFDA]] = "", "", IF(ISNUMBER(Table11[[#This Row],[President $ Change]]), RANK(Table11[[#This Row],[President $ Change]], Table11[President $ Change])+COUNTIF($G183:G183, G183)-1,0))</f>
        <v/>
      </c>
      <c r="N183">
        <v>180</v>
      </c>
      <c r="O183" t="str">
        <f>IFERROR(INDEX(Table11[Unique CFDA], MATCH(N183, Table11[Pres. Sort], 0)), "")</f>
        <v/>
      </c>
      <c r="P183" s="1" t="str">
        <f>IFERROR(INDEX(Table11[Grant Name], MATCH(MemberOrgFinalSort[[#This Row],[CFDA]], Table11[Unique CFDA], 0)), "")</f>
        <v/>
      </c>
      <c r="Q183" s="13" t="str">
        <f>IFERROR(INDEX(Table11[FY 2018 Total], MATCH(MemberOrgFinalSort[[#This Row],[CFDA]], Table11[Unique CFDA], 0)), "")</f>
        <v/>
      </c>
      <c r="R183" s="14" t="str">
        <f>IFERROR(INDEX(Table11[President % Change], MATCH(MemberOrgFinalSort[[#This Row],[CFDA]], Table11[Unique CFDA], 0)), "")</f>
        <v/>
      </c>
      <c r="S183" s="13" t="str">
        <f>IFERROR(INDEX(Table11[President $ Change], MATCH(MemberOrgFinalSort[[#This Row],[CFDA]], Table11[Unique CFDA], 0)), "")</f>
        <v/>
      </c>
      <c r="T183" s="25" t="str">
        <f>IFERROR(INDEX(Table11[House % Change], MATCH(MemberOrgFinalSort[[#This Row],[CFDA]], Table11[Unique CFDA], 0)), "")</f>
        <v/>
      </c>
      <c r="U183" s="25" t="str">
        <f>IFERROR(INDEX(Table11[House $ Change], MATCH(MemberOrgFinalSort[[#This Row],[CFDA]], Table11[Unique CFDA], 0)), "")</f>
        <v/>
      </c>
      <c r="V183" s="13"/>
      <c r="X183" s="6"/>
      <c r="Y183" s="6"/>
      <c r="Z183" s="6"/>
      <c r="AA183" s="6"/>
      <c r="AB183" s="6"/>
    </row>
    <row r="184" spans="1:28" x14ac:dyDescent="0.25">
      <c r="A184" t="str">
        <f>IF(MemberOrgControl!$C187 = "", "", INDEX(MemberOrgsData[CFDA], MemberOrgControl!$C187))</f>
        <v/>
      </c>
      <c r="C184" s="6" t="str">
        <f>IFERROR(INDEX(AllFilteredCFDAs[All CFDAs], MATCH(0, INDEX(COUNTIF($C$3:C183, AllFilteredCFDAs[All CFDAs]),),0)), "")</f>
        <v/>
      </c>
      <c r="D184" s="6" t="str">
        <f t="array" ref="D184">IFERROR(INDEX(MemberOrgsData[FEDERALPROGRAMNAME], MATCH(1, (SelectMemberOrgs = MemberOrgsData[Auditee Name])*(Table11[[#This Row],[Unique CFDA]] = MemberOrgsData[CFDA]), 0)), "")</f>
        <v/>
      </c>
      <c r="E184" s="18" t="str">
        <f t="array" ref="E184">IFERROR(IF(Table11[[#This Row],[Unique CFDA]]&lt;&gt;"", SUMIFS(MemberOrgsData[AMOUNT], MemberOrgsData[Auditee Name], SelectMemberOrgs, MemberOrgsData[CFDA], Table11[[#This Row],[Unique CFDA]], MemberOrgsData[AUDITYEAR], SelectFiscalYear), ""), "")</f>
        <v/>
      </c>
      <c r="F184" s="19" t="str">
        <f t="array" ref="F184">IFERROR(INDEX(BudgetAppropData[President % Change], MATCH(1, (Table11[[#This Row],[Unique CFDA]] = BudgetAppropData[CFDA])*(SelectBudgetYear = BudgetAppropData[Fiscal Year]), 0)), "")</f>
        <v/>
      </c>
      <c r="G184" s="18" t="str">
        <f>IF(Table11[[#This Row],[Unique CFDA]] = "", "", IFERROR(Table11[[#This Row],[FY 2018 Total]]*Table11[[#This Row],[President % Change]], ""))</f>
        <v/>
      </c>
      <c r="H184" s="19" t="str">
        <f t="array" ref="H184">IFERROR(INDEX(BudgetAppropData[House % Change], MATCH(1, (Table11[[#This Row],[Unique CFDA]] = BudgetAppropData[CFDA])*(SelectBudgetYear = BudgetAppropData[Fiscal Year]),0)), "")</f>
        <v/>
      </c>
      <c r="I184" s="18" t="str">
        <f>IF(Table11[[#This Row],[Unique CFDA]] = "", "", IFERROR(Table11[[#This Row],[FY 2018 Total]]*Table11[[#This Row],[House % Change]], ""))</f>
        <v/>
      </c>
      <c r="J184" s="6"/>
      <c r="K184" s="18" t="str">
        <f>IF(Table11[[#This Row],[Unique CFDA]] = "", "", IFERROR(Table11[[#This Row],[FY 2018 Total]]*Table11[[#This Row],[Senate Budget]], ""))</f>
        <v/>
      </c>
      <c r="L184" s="6" t="str">
        <f>IF(Table11[[#This Row],[Unique CFDA]] = "", "", IF(ISNUMBER(Table11[[#This Row],[President $ Change]]), RANK(Table11[[#This Row],[President $ Change]], Table11[President $ Change])+COUNTIF($G184:G184, G184)-1,0))</f>
        <v/>
      </c>
      <c r="N184">
        <v>181</v>
      </c>
      <c r="O184" t="str">
        <f>IFERROR(INDEX(Table11[Unique CFDA], MATCH(N184, Table11[Pres. Sort], 0)), "")</f>
        <v/>
      </c>
      <c r="P184" s="1" t="str">
        <f>IFERROR(INDEX(Table11[Grant Name], MATCH(MemberOrgFinalSort[[#This Row],[CFDA]], Table11[Unique CFDA], 0)), "")</f>
        <v/>
      </c>
      <c r="Q184" s="13" t="str">
        <f>IFERROR(INDEX(Table11[FY 2018 Total], MATCH(MemberOrgFinalSort[[#This Row],[CFDA]], Table11[Unique CFDA], 0)), "")</f>
        <v/>
      </c>
      <c r="R184" s="14" t="str">
        <f>IFERROR(INDEX(Table11[President % Change], MATCH(MemberOrgFinalSort[[#This Row],[CFDA]], Table11[Unique CFDA], 0)), "")</f>
        <v/>
      </c>
      <c r="S184" s="13" t="str">
        <f>IFERROR(INDEX(Table11[President $ Change], MATCH(MemberOrgFinalSort[[#This Row],[CFDA]], Table11[Unique CFDA], 0)), "")</f>
        <v/>
      </c>
      <c r="T184" s="25" t="str">
        <f>IFERROR(INDEX(Table11[House % Change], MATCH(MemberOrgFinalSort[[#This Row],[CFDA]], Table11[Unique CFDA], 0)), "")</f>
        <v/>
      </c>
      <c r="U184" s="25" t="str">
        <f>IFERROR(INDEX(Table11[House $ Change], MATCH(MemberOrgFinalSort[[#This Row],[CFDA]], Table11[Unique CFDA], 0)), "")</f>
        <v/>
      </c>
      <c r="V184" s="13"/>
      <c r="X184" s="6"/>
      <c r="Y184" s="6"/>
      <c r="Z184" s="6"/>
      <c r="AA184" s="6"/>
      <c r="AB184" s="6"/>
    </row>
    <row r="185" spans="1:28" x14ac:dyDescent="0.25">
      <c r="A185" t="str">
        <f>IF(MemberOrgControl!$C188 = "", "", INDEX(MemberOrgsData[CFDA], MemberOrgControl!$C188))</f>
        <v/>
      </c>
      <c r="C185" s="6" t="str">
        <f>IFERROR(INDEX(AllFilteredCFDAs[All CFDAs], MATCH(0, INDEX(COUNTIF($C$3:C184, AllFilteredCFDAs[All CFDAs]),),0)), "")</f>
        <v/>
      </c>
      <c r="D185" s="6" t="str">
        <f t="array" ref="D185">IFERROR(INDEX(MemberOrgsData[FEDERALPROGRAMNAME], MATCH(1, (SelectMemberOrgs = MemberOrgsData[Auditee Name])*(Table11[[#This Row],[Unique CFDA]] = MemberOrgsData[CFDA]), 0)), "")</f>
        <v/>
      </c>
      <c r="E185" s="18" t="str">
        <f t="array" ref="E185">IFERROR(IF(Table11[[#This Row],[Unique CFDA]]&lt;&gt;"", SUMIFS(MemberOrgsData[AMOUNT], MemberOrgsData[Auditee Name], SelectMemberOrgs, MemberOrgsData[CFDA], Table11[[#This Row],[Unique CFDA]], MemberOrgsData[AUDITYEAR], SelectFiscalYear), ""), "")</f>
        <v/>
      </c>
      <c r="F185" s="19" t="str">
        <f t="array" ref="F185">IFERROR(INDEX(BudgetAppropData[President % Change], MATCH(1, (Table11[[#This Row],[Unique CFDA]] = BudgetAppropData[CFDA])*(SelectBudgetYear = BudgetAppropData[Fiscal Year]), 0)), "")</f>
        <v/>
      </c>
      <c r="G185" s="18" t="str">
        <f>IF(Table11[[#This Row],[Unique CFDA]] = "", "", IFERROR(Table11[[#This Row],[FY 2018 Total]]*Table11[[#This Row],[President % Change]], ""))</f>
        <v/>
      </c>
      <c r="H185" s="19" t="str">
        <f t="array" ref="H185">IFERROR(INDEX(BudgetAppropData[House % Change], MATCH(1, (Table11[[#This Row],[Unique CFDA]] = BudgetAppropData[CFDA])*(SelectBudgetYear = BudgetAppropData[Fiscal Year]),0)), "")</f>
        <v/>
      </c>
      <c r="I185" s="18" t="str">
        <f>IF(Table11[[#This Row],[Unique CFDA]] = "", "", IFERROR(Table11[[#This Row],[FY 2018 Total]]*Table11[[#This Row],[House % Change]], ""))</f>
        <v/>
      </c>
      <c r="J185" s="6"/>
      <c r="K185" s="18" t="str">
        <f>IF(Table11[[#This Row],[Unique CFDA]] = "", "", IFERROR(Table11[[#This Row],[FY 2018 Total]]*Table11[[#This Row],[Senate Budget]], ""))</f>
        <v/>
      </c>
      <c r="L185" s="6" t="str">
        <f>IF(Table11[[#This Row],[Unique CFDA]] = "", "", IF(ISNUMBER(Table11[[#This Row],[President $ Change]]), RANK(Table11[[#This Row],[President $ Change]], Table11[President $ Change])+COUNTIF($G185:G185, G185)-1,0))</f>
        <v/>
      </c>
      <c r="N185">
        <v>182</v>
      </c>
      <c r="O185" t="str">
        <f>IFERROR(INDEX(Table11[Unique CFDA], MATCH(N185, Table11[Pres. Sort], 0)), "")</f>
        <v/>
      </c>
      <c r="P185" s="1" t="str">
        <f>IFERROR(INDEX(Table11[Grant Name], MATCH(MemberOrgFinalSort[[#This Row],[CFDA]], Table11[Unique CFDA], 0)), "")</f>
        <v/>
      </c>
      <c r="Q185" s="13" t="str">
        <f>IFERROR(INDEX(Table11[FY 2018 Total], MATCH(MemberOrgFinalSort[[#This Row],[CFDA]], Table11[Unique CFDA], 0)), "")</f>
        <v/>
      </c>
      <c r="R185" s="14" t="str">
        <f>IFERROR(INDEX(Table11[President % Change], MATCH(MemberOrgFinalSort[[#This Row],[CFDA]], Table11[Unique CFDA], 0)), "")</f>
        <v/>
      </c>
      <c r="S185" s="13" t="str">
        <f>IFERROR(INDEX(Table11[President $ Change], MATCH(MemberOrgFinalSort[[#This Row],[CFDA]], Table11[Unique CFDA], 0)), "")</f>
        <v/>
      </c>
      <c r="T185" s="25" t="str">
        <f>IFERROR(INDEX(Table11[House % Change], MATCH(MemberOrgFinalSort[[#This Row],[CFDA]], Table11[Unique CFDA], 0)), "")</f>
        <v/>
      </c>
      <c r="U185" s="25" t="str">
        <f>IFERROR(INDEX(Table11[House $ Change], MATCH(MemberOrgFinalSort[[#This Row],[CFDA]], Table11[Unique CFDA], 0)), "")</f>
        <v/>
      </c>
      <c r="V185" s="13"/>
      <c r="X185" s="6"/>
      <c r="Y185" s="6"/>
      <c r="Z185" s="6"/>
      <c r="AA185" s="6"/>
      <c r="AB185" s="6"/>
    </row>
    <row r="186" spans="1:28" x14ac:dyDescent="0.25">
      <c r="A186" t="str">
        <f>IF(MemberOrgControl!$C189 = "", "", INDEX(MemberOrgsData[CFDA], MemberOrgControl!$C189))</f>
        <v/>
      </c>
      <c r="C186" s="6" t="str">
        <f>IFERROR(INDEX(AllFilteredCFDAs[All CFDAs], MATCH(0, INDEX(COUNTIF($C$3:C185, AllFilteredCFDAs[All CFDAs]),),0)), "")</f>
        <v/>
      </c>
      <c r="D186" s="6" t="str">
        <f t="array" ref="D186">IFERROR(INDEX(MemberOrgsData[FEDERALPROGRAMNAME], MATCH(1, (SelectMemberOrgs = MemberOrgsData[Auditee Name])*(Table11[[#This Row],[Unique CFDA]] = MemberOrgsData[CFDA]), 0)), "")</f>
        <v/>
      </c>
      <c r="E186" s="18" t="str">
        <f t="array" ref="E186">IFERROR(IF(Table11[[#This Row],[Unique CFDA]]&lt;&gt;"", SUMIFS(MemberOrgsData[AMOUNT], MemberOrgsData[Auditee Name], SelectMemberOrgs, MemberOrgsData[CFDA], Table11[[#This Row],[Unique CFDA]], MemberOrgsData[AUDITYEAR], SelectFiscalYear), ""), "")</f>
        <v/>
      </c>
      <c r="F186" s="19" t="str">
        <f t="array" ref="F186">IFERROR(INDEX(BudgetAppropData[President % Change], MATCH(1, (Table11[[#This Row],[Unique CFDA]] = BudgetAppropData[CFDA])*(SelectBudgetYear = BudgetAppropData[Fiscal Year]), 0)), "")</f>
        <v/>
      </c>
      <c r="G186" s="18" t="str">
        <f>IF(Table11[[#This Row],[Unique CFDA]] = "", "", IFERROR(Table11[[#This Row],[FY 2018 Total]]*Table11[[#This Row],[President % Change]], ""))</f>
        <v/>
      </c>
      <c r="H186" s="19" t="str">
        <f t="array" ref="H186">IFERROR(INDEX(BudgetAppropData[House % Change], MATCH(1, (Table11[[#This Row],[Unique CFDA]] = BudgetAppropData[CFDA])*(SelectBudgetYear = BudgetAppropData[Fiscal Year]),0)), "")</f>
        <v/>
      </c>
      <c r="I186" s="18" t="str">
        <f>IF(Table11[[#This Row],[Unique CFDA]] = "", "", IFERROR(Table11[[#This Row],[FY 2018 Total]]*Table11[[#This Row],[House % Change]], ""))</f>
        <v/>
      </c>
      <c r="J186" s="6"/>
      <c r="K186" s="18" t="str">
        <f>IF(Table11[[#This Row],[Unique CFDA]] = "", "", IFERROR(Table11[[#This Row],[FY 2018 Total]]*Table11[[#This Row],[Senate Budget]], ""))</f>
        <v/>
      </c>
      <c r="L186" s="6" t="str">
        <f>IF(Table11[[#This Row],[Unique CFDA]] = "", "", IF(ISNUMBER(Table11[[#This Row],[President $ Change]]), RANK(Table11[[#This Row],[President $ Change]], Table11[President $ Change])+COUNTIF($G186:G186, G186)-1,0))</f>
        <v/>
      </c>
      <c r="N186">
        <v>183</v>
      </c>
      <c r="O186" t="str">
        <f>IFERROR(INDEX(Table11[Unique CFDA], MATCH(N186, Table11[Pres. Sort], 0)), "")</f>
        <v/>
      </c>
      <c r="P186" s="1" t="str">
        <f>IFERROR(INDEX(Table11[Grant Name], MATCH(MemberOrgFinalSort[[#This Row],[CFDA]], Table11[Unique CFDA], 0)), "")</f>
        <v/>
      </c>
      <c r="Q186" s="13" t="str">
        <f>IFERROR(INDEX(Table11[FY 2018 Total], MATCH(MemberOrgFinalSort[[#This Row],[CFDA]], Table11[Unique CFDA], 0)), "")</f>
        <v/>
      </c>
      <c r="R186" s="14" t="str">
        <f>IFERROR(INDEX(Table11[President % Change], MATCH(MemberOrgFinalSort[[#This Row],[CFDA]], Table11[Unique CFDA], 0)), "")</f>
        <v/>
      </c>
      <c r="S186" s="13" t="str">
        <f>IFERROR(INDEX(Table11[President $ Change], MATCH(MemberOrgFinalSort[[#This Row],[CFDA]], Table11[Unique CFDA], 0)), "")</f>
        <v/>
      </c>
      <c r="T186" s="25" t="str">
        <f>IFERROR(INDEX(Table11[House % Change], MATCH(MemberOrgFinalSort[[#This Row],[CFDA]], Table11[Unique CFDA], 0)), "")</f>
        <v/>
      </c>
      <c r="U186" s="25" t="str">
        <f>IFERROR(INDEX(Table11[House $ Change], MATCH(MemberOrgFinalSort[[#This Row],[CFDA]], Table11[Unique CFDA], 0)), "")</f>
        <v/>
      </c>
      <c r="V186" s="13"/>
      <c r="X186" s="6"/>
      <c r="Y186" s="6"/>
      <c r="Z186" s="6"/>
      <c r="AA186" s="6"/>
      <c r="AB186" s="6"/>
    </row>
    <row r="187" spans="1:28" x14ac:dyDescent="0.25">
      <c r="A187" t="str">
        <f>IF(MemberOrgControl!$C190 = "", "", INDEX(MemberOrgsData[CFDA], MemberOrgControl!$C190))</f>
        <v/>
      </c>
      <c r="C187" s="6" t="str">
        <f>IFERROR(INDEX(AllFilteredCFDAs[All CFDAs], MATCH(0, INDEX(COUNTIF($C$3:C186, AllFilteredCFDAs[All CFDAs]),),0)), "")</f>
        <v/>
      </c>
      <c r="D187" s="6" t="str">
        <f t="array" ref="D187">IFERROR(INDEX(MemberOrgsData[FEDERALPROGRAMNAME], MATCH(1, (SelectMemberOrgs = MemberOrgsData[Auditee Name])*(Table11[[#This Row],[Unique CFDA]] = MemberOrgsData[CFDA]), 0)), "")</f>
        <v/>
      </c>
      <c r="E187" s="18" t="str">
        <f t="array" ref="E187">IFERROR(IF(Table11[[#This Row],[Unique CFDA]]&lt;&gt;"", SUMIFS(MemberOrgsData[AMOUNT], MemberOrgsData[Auditee Name], SelectMemberOrgs, MemberOrgsData[CFDA], Table11[[#This Row],[Unique CFDA]], MemberOrgsData[AUDITYEAR], SelectFiscalYear), ""), "")</f>
        <v/>
      </c>
      <c r="F187" s="19" t="str">
        <f t="array" ref="F187">IFERROR(INDEX(BudgetAppropData[President % Change], MATCH(1, (Table11[[#This Row],[Unique CFDA]] = BudgetAppropData[CFDA])*(SelectBudgetYear = BudgetAppropData[Fiscal Year]), 0)), "")</f>
        <v/>
      </c>
      <c r="G187" s="18" t="str">
        <f>IF(Table11[[#This Row],[Unique CFDA]] = "", "", IFERROR(Table11[[#This Row],[FY 2018 Total]]*Table11[[#This Row],[President % Change]], ""))</f>
        <v/>
      </c>
      <c r="H187" s="19" t="str">
        <f t="array" ref="H187">IFERROR(INDEX(BudgetAppropData[House % Change], MATCH(1, (Table11[[#This Row],[Unique CFDA]] = BudgetAppropData[CFDA])*(SelectBudgetYear = BudgetAppropData[Fiscal Year]),0)), "")</f>
        <v/>
      </c>
      <c r="I187" s="18" t="str">
        <f>IF(Table11[[#This Row],[Unique CFDA]] = "", "", IFERROR(Table11[[#This Row],[FY 2018 Total]]*Table11[[#This Row],[House % Change]], ""))</f>
        <v/>
      </c>
      <c r="J187" s="6"/>
      <c r="K187" s="18" t="str">
        <f>IF(Table11[[#This Row],[Unique CFDA]] = "", "", IFERROR(Table11[[#This Row],[FY 2018 Total]]*Table11[[#This Row],[Senate Budget]], ""))</f>
        <v/>
      </c>
      <c r="L187" s="6" t="str">
        <f>IF(Table11[[#This Row],[Unique CFDA]] = "", "", IF(ISNUMBER(Table11[[#This Row],[President $ Change]]), RANK(Table11[[#This Row],[President $ Change]], Table11[President $ Change])+COUNTIF($G187:G187, G187)-1,0))</f>
        <v/>
      </c>
      <c r="N187">
        <v>184</v>
      </c>
      <c r="O187" t="str">
        <f>IFERROR(INDEX(Table11[Unique CFDA], MATCH(N187, Table11[Pres. Sort], 0)), "")</f>
        <v/>
      </c>
      <c r="P187" s="1" t="str">
        <f>IFERROR(INDEX(Table11[Grant Name], MATCH(MemberOrgFinalSort[[#This Row],[CFDA]], Table11[Unique CFDA], 0)), "")</f>
        <v/>
      </c>
      <c r="Q187" s="13" t="str">
        <f>IFERROR(INDEX(Table11[FY 2018 Total], MATCH(MemberOrgFinalSort[[#This Row],[CFDA]], Table11[Unique CFDA], 0)), "")</f>
        <v/>
      </c>
      <c r="R187" s="14" t="str">
        <f>IFERROR(INDEX(Table11[President % Change], MATCH(MemberOrgFinalSort[[#This Row],[CFDA]], Table11[Unique CFDA], 0)), "")</f>
        <v/>
      </c>
      <c r="S187" s="13" t="str">
        <f>IFERROR(INDEX(Table11[President $ Change], MATCH(MemberOrgFinalSort[[#This Row],[CFDA]], Table11[Unique CFDA], 0)), "")</f>
        <v/>
      </c>
      <c r="T187" s="25" t="str">
        <f>IFERROR(INDEX(Table11[House % Change], MATCH(MemberOrgFinalSort[[#This Row],[CFDA]], Table11[Unique CFDA], 0)), "")</f>
        <v/>
      </c>
      <c r="U187" s="25" t="str">
        <f>IFERROR(INDEX(Table11[House $ Change], MATCH(MemberOrgFinalSort[[#This Row],[CFDA]], Table11[Unique CFDA], 0)), "")</f>
        <v/>
      </c>
      <c r="V187" s="13"/>
      <c r="X187" s="6"/>
      <c r="Y187" s="6"/>
      <c r="Z187" s="6"/>
      <c r="AA187" s="6"/>
      <c r="AB187" s="6"/>
    </row>
    <row r="188" spans="1:28" x14ac:dyDescent="0.25">
      <c r="A188" t="str">
        <f>IF(MemberOrgControl!$C191 = "", "", INDEX(MemberOrgsData[CFDA], MemberOrgControl!$C191))</f>
        <v/>
      </c>
      <c r="C188" s="6" t="str">
        <f>IFERROR(INDEX(AllFilteredCFDAs[All CFDAs], MATCH(0, INDEX(COUNTIF($C$3:C187, AllFilteredCFDAs[All CFDAs]),),0)), "")</f>
        <v/>
      </c>
      <c r="D188" s="6" t="str">
        <f t="array" ref="D188">IFERROR(INDEX(MemberOrgsData[FEDERALPROGRAMNAME], MATCH(1, (SelectMemberOrgs = MemberOrgsData[Auditee Name])*(Table11[[#This Row],[Unique CFDA]] = MemberOrgsData[CFDA]), 0)), "")</f>
        <v/>
      </c>
      <c r="E188" s="18" t="str">
        <f t="array" ref="E188">IFERROR(IF(Table11[[#This Row],[Unique CFDA]]&lt;&gt;"", SUMIFS(MemberOrgsData[AMOUNT], MemberOrgsData[Auditee Name], SelectMemberOrgs, MemberOrgsData[CFDA], Table11[[#This Row],[Unique CFDA]], MemberOrgsData[AUDITYEAR], SelectFiscalYear), ""), "")</f>
        <v/>
      </c>
      <c r="F188" s="19" t="str">
        <f t="array" ref="F188">IFERROR(INDEX(BudgetAppropData[President % Change], MATCH(1, (Table11[[#This Row],[Unique CFDA]] = BudgetAppropData[CFDA])*(SelectBudgetYear = BudgetAppropData[Fiscal Year]), 0)), "")</f>
        <v/>
      </c>
      <c r="G188" s="18" t="str">
        <f>IF(Table11[[#This Row],[Unique CFDA]] = "", "", IFERROR(Table11[[#This Row],[FY 2018 Total]]*Table11[[#This Row],[President % Change]], ""))</f>
        <v/>
      </c>
      <c r="H188" s="19" t="str">
        <f t="array" ref="H188">IFERROR(INDEX(BudgetAppropData[House % Change], MATCH(1, (Table11[[#This Row],[Unique CFDA]] = BudgetAppropData[CFDA])*(SelectBudgetYear = BudgetAppropData[Fiscal Year]),0)), "")</f>
        <v/>
      </c>
      <c r="I188" s="18" t="str">
        <f>IF(Table11[[#This Row],[Unique CFDA]] = "", "", IFERROR(Table11[[#This Row],[FY 2018 Total]]*Table11[[#This Row],[House % Change]], ""))</f>
        <v/>
      </c>
      <c r="J188" s="6"/>
      <c r="K188" s="18" t="str">
        <f>IF(Table11[[#This Row],[Unique CFDA]] = "", "", IFERROR(Table11[[#This Row],[FY 2018 Total]]*Table11[[#This Row],[Senate Budget]], ""))</f>
        <v/>
      </c>
      <c r="L188" s="6" t="str">
        <f>IF(Table11[[#This Row],[Unique CFDA]] = "", "", IF(ISNUMBER(Table11[[#This Row],[President $ Change]]), RANK(Table11[[#This Row],[President $ Change]], Table11[President $ Change])+COUNTIF($G188:G188, G188)-1,0))</f>
        <v/>
      </c>
      <c r="N188">
        <v>185</v>
      </c>
      <c r="O188" t="str">
        <f>IFERROR(INDEX(Table11[Unique CFDA], MATCH(N188, Table11[Pres. Sort], 0)), "")</f>
        <v/>
      </c>
      <c r="P188" s="1" t="str">
        <f>IFERROR(INDEX(Table11[Grant Name], MATCH(MemberOrgFinalSort[[#This Row],[CFDA]], Table11[Unique CFDA], 0)), "")</f>
        <v/>
      </c>
      <c r="Q188" s="13" t="str">
        <f>IFERROR(INDEX(Table11[FY 2018 Total], MATCH(MemberOrgFinalSort[[#This Row],[CFDA]], Table11[Unique CFDA], 0)), "")</f>
        <v/>
      </c>
      <c r="R188" s="14" t="str">
        <f>IFERROR(INDEX(Table11[President % Change], MATCH(MemberOrgFinalSort[[#This Row],[CFDA]], Table11[Unique CFDA], 0)), "")</f>
        <v/>
      </c>
      <c r="S188" s="13" t="str">
        <f>IFERROR(INDEX(Table11[President $ Change], MATCH(MemberOrgFinalSort[[#This Row],[CFDA]], Table11[Unique CFDA], 0)), "")</f>
        <v/>
      </c>
      <c r="T188" s="25" t="str">
        <f>IFERROR(INDEX(Table11[House % Change], MATCH(MemberOrgFinalSort[[#This Row],[CFDA]], Table11[Unique CFDA], 0)), "")</f>
        <v/>
      </c>
      <c r="U188" s="25" t="str">
        <f>IFERROR(INDEX(Table11[House $ Change], MATCH(MemberOrgFinalSort[[#This Row],[CFDA]], Table11[Unique CFDA], 0)), "")</f>
        <v/>
      </c>
      <c r="V188" s="13"/>
      <c r="X188" s="6"/>
      <c r="Y188" s="6"/>
      <c r="Z188" s="6"/>
      <c r="AA188" s="6"/>
      <c r="AB188" s="6"/>
    </row>
    <row r="189" spans="1:28" x14ac:dyDescent="0.25">
      <c r="A189" t="str">
        <f>IF(MemberOrgControl!$C192 = "", "", INDEX(MemberOrgsData[CFDA], MemberOrgControl!$C192))</f>
        <v/>
      </c>
      <c r="C189" s="6" t="str">
        <f>IFERROR(INDEX(AllFilteredCFDAs[All CFDAs], MATCH(0, INDEX(COUNTIF($C$3:C188, AllFilteredCFDAs[All CFDAs]),),0)), "")</f>
        <v/>
      </c>
      <c r="D189" s="6" t="str">
        <f t="array" ref="D189">IFERROR(INDEX(MemberOrgsData[FEDERALPROGRAMNAME], MATCH(1, (SelectMemberOrgs = MemberOrgsData[Auditee Name])*(Table11[[#This Row],[Unique CFDA]] = MemberOrgsData[CFDA]), 0)), "")</f>
        <v/>
      </c>
      <c r="E189" s="18" t="str">
        <f t="array" ref="E189">IFERROR(IF(Table11[[#This Row],[Unique CFDA]]&lt;&gt;"", SUMIFS(MemberOrgsData[AMOUNT], MemberOrgsData[Auditee Name], SelectMemberOrgs, MemberOrgsData[CFDA], Table11[[#This Row],[Unique CFDA]], MemberOrgsData[AUDITYEAR], SelectFiscalYear), ""), "")</f>
        <v/>
      </c>
      <c r="F189" s="19" t="str">
        <f t="array" ref="F189">IFERROR(INDEX(BudgetAppropData[President % Change], MATCH(1, (Table11[[#This Row],[Unique CFDA]] = BudgetAppropData[CFDA])*(SelectBudgetYear = BudgetAppropData[Fiscal Year]), 0)), "")</f>
        <v/>
      </c>
      <c r="G189" s="18" t="str">
        <f>IF(Table11[[#This Row],[Unique CFDA]] = "", "", IFERROR(Table11[[#This Row],[FY 2018 Total]]*Table11[[#This Row],[President % Change]], ""))</f>
        <v/>
      </c>
      <c r="H189" s="19" t="str">
        <f t="array" ref="H189">IFERROR(INDEX(BudgetAppropData[House % Change], MATCH(1, (Table11[[#This Row],[Unique CFDA]] = BudgetAppropData[CFDA])*(SelectBudgetYear = BudgetAppropData[Fiscal Year]),0)), "")</f>
        <v/>
      </c>
      <c r="I189" s="18" t="str">
        <f>IF(Table11[[#This Row],[Unique CFDA]] = "", "", IFERROR(Table11[[#This Row],[FY 2018 Total]]*Table11[[#This Row],[House % Change]], ""))</f>
        <v/>
      </c>
      <c r="J189" s="6"/>
      <c r="K189" s="18" t="str">
        <f>IF(Table11[[#This Row],[Unique CFDA]] = "", "", IFERROR(Table11[[#This Row],[FY 2018 Total]]*Table11[[#This Row],[Senate Budget]], ""))</f>
        <v/>
      </c>
      <c r="L189" s="6" t="str">
        <f>IF(Table11[[#This Row],[Unique CFDA]] = "", "", IF(ISNUMBER(Table11[[#This Row],[President $ Change]]), RANK(Table11[[#This Row],[President $ Change]], Table11[President $ Change])+COUNTIF($G189:G189, G189)-1,0))</f>
        <v/>
      </c>
      <c r="N189">
        <v>186</v>
      </c>
      <c r="O189" t="str">
        <f>IFERROR(INDEX(Table11[Unique CFDA], MATCH(N189, Table11[Pres. Sort], 0)), "")</f>
        <v/>
      </c>
      <c r="P189" s="1" t="str">
        <f>IFERROR(INDEX(Table11[Grant Name], MATCH(MemberOrgFinalSort[[#This Row],[CFDA]], Table11[Unique CFDA], 0)), "")</f>
        <v/>
      </c>
      <c r="Q189" s="13" t="str">
        <f>IFERROR(INDEX(Table11[FY 2018 Total], MATCH(MemberOrgFinalSort[[#This Row],[CFDA]], Table11[Unique CFDA], 0)), "")</f>
        <v/>
      </c>
      <c r="R189" s="14" t="str">
        <f>IFERROR(INDEX(Table11[President % Change], MATCH(MemberOrgFinalSort[[#This Row],[CFDA]], Table11[Unique CFDA], 0)), "")</f>
        <v/>
      </c>
      <c r="S189" s="13" t="str">
        <f>IFERROR(INDEX(Table11[President $ Change], MATCH(MemberOrgFinalSort[[#This Row],[CFDA]], Table11[Unique CFDA], 0)), "")</f>
        <v/>
      </c>
      <c r="T189" s="25" t="str">
        <f>IFERROR(INDEX(Table11[House % Change], MATCH(MemberOrgFinalSort[[#This Row],[CFDA]], Table11[Unique CFDA], 0)), "")</f>
        <v/>
      </c>
      <c r="U189" s="25" t="str">
        <f>IFERROR(INDEX(Table11[House $ Change], MATCH(MemberOrgFinalSort[[#This Row],[CFDA]], Table11[Unique CFDA], 0)), "")</f>
        <v/>
      </c>
      <c r="V189" s="13"/>
      <c r="X189" s="6"/>
      <c r="Y189" s="6"/>
      <c r="Z189" s="6"/>
      <c r="AA189" s="6"/>
      <c r="AB189" s="6"/>
    </row>
    <row r="190" spans="1:28" x14ac:dyDescent="0.25">
      <c r="A190" t="str">
        <f>IF(MemberOrgControl!$C193 = "", "", INDEX(MemberOrgsData[CFDA], MemberOrgControl!$C193))</f>
        <v/>
      </c>
      <c r="C190" s="6" t="str">
        <f>IFERROR(INDEX(AllFilteredCFDAs[All CFDAs], MATCH(0, INDEX(COUNTIF($C$3:C189, AllFilteredCFDAs[All CFDAs]),),0)), "")</f>
        <v/>
      </c>
      <c r="D190" s="6" t="str">
        <f t="array" ref="D190">IFERROR(INDEX(MemberOrgsData[FEDERALPROGRAMNAME], MATCH(1, (SelectMemberOrgs = MemberOrgsData[Auditee Name])*(Table11[[#This Row],[Unique CFDA]] = MemberOrgsData[CFDA]), 0)), "")</f>
        <v/>
      </c>
      <c r="E190" s="18" t="str">
        <f t="array" ref="E190">IFERROR(IF(Table11[[#This Row],[Unique CFDA]]&lt;&gt;"", SUMIFS(MemberOrgsData[AMOUNT], MemberOrgsData[Auditee Name], SelectMemberOrgs, MemberOrgsData[CFDA], Table11[[#This Row],[Unique CFDA]], MemberOrgsData[AUDITYEAR], SelectFiscalYear), ""), "")</f>
        <v/>
      </c>
      <c r="F190" s="19" t="str">
        <f t="array" ref="F190">IFERROR(INDEX(BudgetAppropData[President % Change], MATCH(1, (Table11[[#This Row],[Unique CFDA]] = BudgetAppropData[CFDA])*(SelectBudgetYear = BudgetAppropData[Fiscal Year]), 0)), "")</f>
        <v/>
      </c>
      <c r="G190" s="18" t="str">
        <f>IF(Table11[[#This Row],[Unique CFDA]] = "", "", IFERROR(Table11[[#This Row],[FY 2018 Total]]*Table11[[#This Row],[President % Change]], ""))</f>
        <v/>
      </c>
      <c r="H190" s="19" t="str">
        <f t="array" ref="H190">IFERROR(INDEX(BudgetAppropData[House % Change], MATCH(1, (Table11[[#This Row],[Unique CFDA]] = BudgetAppropData[CFDA])*(SelectBudgetYear = BudgetAppropData[Fiscal Year]),0)), "")</f>
        <v/>
      </c>
      <c r="I190" s="18" t="str">
        <f>IF(Table11[[#This Row],[Unique CFDA]] = "", "", IFERROR(Table11[[#This Row],[FY 2018 Total]]*Table11[[#This Row],[House % Change]], ""))</f>
        <v/>
      </c>
      <c r="J190" s="6"/>
      <c r="K190" s="18" t="str">
        <f>IF(Table11[[#This Row],[Unique CFDA]] = "", "", IFERROR(Table11[[#This Row],[FY 2018 Total]]*Table11[[#This Row],[Senate Budget]], ""))</f>
        <v/>
      </c>
      <c r="L190" s="6" t="str">
        <f>IF(Table11[[#This Row],[Unique CFDA]] = "", "", IF(ISNUMBER(Table11[[#This Row],[President $ Change]]), RANK(Table11[[#This Row],[President $ Change]], Table11[President $ Change])+COUNTIF($G190:G190, G190)-1,0))</f>
        <v/>
      </c>
      <c r="N190">
        <v>187</v>
      </c>
      <c r="O190" t="str">
        <f>IFERROR(INDEX(Table11[Unique CFDA], MATCH(N190, Table11[Pres. Sort], 0)), "")</f>
        <v/>
      </c>
      <c r="P190" s="1" t="str">
        <f>IFERROR(INDEX(Table11[Grant Name], MATCH(MemberOrgFinalSort[[#This Row],[CFDA]], Table11[Unique CFDA], 0)), "")</f>
        <v/>
      </c>
      <c r="Q190" s="13" t="str">
        <f>IFERROR(INDEX(Table11[FY 2018 Total], MATCH(MemberOrgFinalSort[[#This Row],[CFDA]], Table11[Unique CFDA], 0)), "")</f>
        <v/>
      </c>
      <c r="R190" s="14" t="str">
        <f>IFERROR(INDEX(Table11[President % Change], MATCH(MemberOrgFinalSort[[#This Row],[CFDA]], Table11[Unique CFDA], 0)), "")</f>
        <v/>
      </c>
      <c r="S190" s="13" t="str">
        <f>IFERROR(INDEX(Table11[President $ Change], MATCH(MemberOrgFinalSort[[#This Row],[CFDA]], Table11[Unique CFDA], 0)), "")</f>
        <v/>
      </c>
      <c r="T190" s="25" t="str">
        <f>IFERROR(INDEX(Table11[House % Change], MATCH(MemberOrgFinalSort[[#This Row],[CFDA]], Table11[Unique CFDA], 0)), "")</f>
        <v/>
      </c>
      <c r="U190" s="25" t="str">
        <f>IFERROR(INDEX(Table11[House $ Change], MATCH(MemberOrgFinalSort[[#This Row],[CFDA]], Table11[Unique CFDA], 0)), "")</f>
        <v/>
      </c>
      <c r="V190" s="13"/>
      <c r="X190" s="6"/>
      <c r="Y190" s="6"/>
      <c r="Z190" s="6"/>
      <c r="AA190" s="6"/>
      <c r="AB190" s="6"/>
    </row>
    <row r="191" spans="1:28" x14ac:dyDescent="0.25">
      <c r="A191" t="str">
        <f>IF(MemberOrgControl!$C194 = "", "", INDEX(MemberOrgsData[CFDA], MemberOrgControl!$C194))</f>
        <v/>
      </c>
      <c r="C191" s="6" t="str">
        <f>IFERROR(INDEX(AllFilteredCFDAs[All CFDAs], MATCH(0, INDEX(COUNTIF($C$3:C190, AllFilteredCFDAs[All CFDAs]),),0)), "")</f>
        <v/>
      </c>
      <c r="D191" s="6" t="str">
        <f t="array" ref="D191">IFERROR(INDEX(MemberOrgsData[FEDERALPROGRAMNAME], MATCH(1, (SelectMemberOrgs = MemberOrgsData[Auditee Name])*(Table11[[#This Row],[Unique CFDA]] = MemberOrgsData[CFDA]), 0)), "")</f>
        <v/>
      </c>
      <c r="E191" s="18" t="str">
        <f t="array" ref="E191">IFERROR(IF(Table11[[#This Row],[Unique CFDA]]&lt;&gt;"", SUMIFS(MemberOrgsData[AMOUNT], MemberOrgsData[Auditee Name], SelectMemberOrgs, MemberOrgsData[CFDA], Table11[[#This Row],[Unique CFDA]], MemberOrgsData[AUDITYEAR], SelectFiscalYear), ""), "")</f>
        <v/>
      </c>
      <c r="F191" s="19" t="str">
        <f t="array" ref="F191">IFERROR(INDEX(BudgetAppropData[President % Change], MATCH(1, (Table11[[#This Row],[Unique CFDA]] = BudgetAppropData[CFDA])*(SelectBudgetYear = BudgetAppropData[Fiscal Year]), 0)), "")</f>
        <v/>
      </c>
      <c r="G191" s="18" t="str">
        <f>IF(Table11[[#This Row],[Unique CFDA]] = "", "", IFERROR(Table11[[#This Row],[FY 2018 Total]]*Table11[[#This Row],[President % Change]], ""))</f>
        <v/>
      </c>
      <c r="H191" s="19" t="str">
        <f t="array" ref="H191">IFERROR(INDEX(BudgetAppropData[House % Change], MATCH(1, (Table11[[#This Row],[Unique CFDA]] = BudgetAppropData[CFDA])*(SelectBudgetYear = BudgetAppropData[Fiscal Year]),0)), "")</f>
        <v/>
      </c>
      <c r="I191" s="18" t="str">
        <f>IF(Table11[[#This Row],[Unique CFDA]] = "", "", IFERROR(Table11[[#This Row],[FY 2018 Total]]*Table11[[#This Row],[House % Change]], ""))</f>
        <v/>
      </c>
      <c r="J191" s="6"/>
      <c r="K191" s="18" t="str">
        <f>IF(Table11[[#This Row],[Unique CFDA]] = "", "", IFERROR(Table11[[#This Row],[FY 2018 Total]]*Table11[[#This Row],[Senate Budget]], ""))</f>
        <v/>
      </c>
      <c r="L191" s="6" t="str">
        <f>IF(Table11[[#This Row],[Unique CFDA]] = "", "", IF(ISNUMBER(Table11[[#This Row],[President $ Change]]), RANK(Table11[[#This Row],[President $ Change]], Table11[President $ Change])+COUNTIF($G191:G191, G191)-1,0))</f>
        <v/>
      </c>
      <c r="N191">
        <v>188</v>
      </c>
      <c r="O191" t="str">
        <f>IFERROR(INDEX(Table11[Unique CFDA], MATCH(N191, Table11[Pres. Sort], 0)), "")</f>
        <v/>
      </c>
      <c r="P191" s="1" t="str">
        <f>IFERROR(INDEX(Table11[Grant Name], MATCH(MemberOrgFinalSort[[#This Row],[CFDA]], Table11[Unique CFDA], 0)), "")</f>
        <v/>
      </c>
      <c r="Q191" s="13" t="str">
        <f>IFERROR(INDEX(Table11[FY 2018 Total], MATCH(MemberOrgFinalSort[[#This Row],[CFDA]], Table11[Unique CFDA], 0)), "")</f>
        <v/>
      </c>
      <c r="R191" s="14" t="str">
        <f>IFERROR(INDEX(Table11[President % Change], MATCH(MemberOrgFinalSort[[#This Row],[CFDA]], Table11[Unique CFDA], 0)), "")</f>
        <v/>
      </c>
      <c r="S191" s="13" t="str">
        <f>IFERROR(INDEX(Table11[President $ Change], MATCH(MemberOrgFinalSort[[#This Row],[CFDA]], Table11[Unique CFDA], 0)), "")</f>
        <v/>
      </c>
      <c r="T191" s="25" t="str">
        <f>IFERROR(INDEX(Table11[House % Change], MATCH(MemberOrgFinalSort[[#This Row],[CFDA]], Table11[Unique CFDA], 0)), "")</f>
        <v/>
      </c>
      <c r="U191" s="25" t="str">
        <f>IFERROR(INDEX(Table11[House $ Change], MATCH(MemberOrgFinalSort[[#This Row],[CFDA]], Table11[Unique CFDA], 0)), "")</f>
        <v/>
      </c>
      <c r="V191" s="13"/>
      <c r="X191" s="6"/>
      <c r="Y191" s="6"/>
      <c r="Z191" s="6"/>
      <c r="AA191" s="6"/>
      <c r="AB191" s="6"/>
    </row>
    <row r="192" spans="1:28" x14ac:dyDescent="0.25">
      <c r="A192" t="str">
        <f>IF(MemberOrgControl!$C195 = "", "", INDEX(MemberOrgsData[CFDA], MemberOrgControl!$C195))</f>
        <v/>
      </c>
      <c r="C192" s="6" t="str">
        <f>IFERROR(INDEX(AllFilteredCFDAs[All CFDAs], MATCH(0, INDEX(COUNTIF($C$3:C191, AllFilteredCFDAs[All CFDAs]),),0)), "")</f>
        <v/>
      </c>
      <c r="D192" s="6" t="str">
        <f t="array" ref="D192">IFERROR(INDEX(MemberOrgsData[FEDERALPROGRAMNAME], MATCH(1, (SelectMemberOrgs = MemberOrgsData[Auditee Name])*(Table11[[#This Row],[Unique CFDA]] = MemberOrgsData[CFDA]), 0)), "")</f>
        <v/>
      </c>
      <c r="E192" s="18" t="str">
        <f t="array" ref="E192">IFERROR(IF(Table11[[#This Row],[Unique CFDA]]&lt;&gt;"", SUMIFS(MemberOrgsData[AMOUNT], MemberOrgsData[Auditee Name], SelectMemberOrgs, MemberOrgsData[CFDA], Table11[[#This Row],[Unique CFDA]], MemberOrgsData[AUDITYEAR], SelectFiscalYear), ""), "")</f>
        <v/>
      </c>
      <c r="F192" s="19" t="str">
        <f t="array" ref="F192">IFERROR(INDEX(BudgetAppropData[President % Change], MATCH(1, (Table11[[#This Row],[Unique CFDA]] = BudgetAppropData[CFDA])*(SelectBudgetYear = BudgetAppropData[Fiscal Year]), 0)), "")</f>
        <v/>
      </c>
      <c r="G192" s="18" t="str">
        <f>IF(Table11[[#This Row],[Unique CFDA]] = "", "", IFERROR(Table11[[#This Row],[FY 2018 Total]]*Table11[[#This Row],[President % Change]], ""))</f>
        <v/>
      </c>
      <c r="H192" s="19" t="str">
        <f t="array" ref="H192">IFERROR(INDEX(BudgetAppropData[House % Change], MATCH(1, (Table11[[#This Row],[Unique CFDA]] = BudgetAppropData[CFDA])*(SelectBudgetYear = BudgetAppropData[Fiscal Year]),0)), "")</f>
        <v/>
      </c>
      <c r="I192" s="18" t="str">
        <f>IF(Table11[[#This Row],[Unique CFDA]] = "", "", IFERROR(Table11[[#This Row],[FY 2018 Total]]*Table11[[#This Row],[House % Change]], ""))</f>
        <v/>
      </c>
      <c r="J192" s="6"/>
      <c r="K192" s="18" t="str">
        <f>IF(Table11[[#This Row],[Unique CFDA]] = "", "", IFERROR(Table11[[#This Row],[FY 2018 Total]]*Table11[[#This Row],[Senate Budget]], ""))</f>
        <v/>
      </c>
      <c r="L192" s="6" t="str">
        <f>IF(Table11[[#This Row],[Unique CFDA]] = "", "", IF(ISNUMBER(Table11[[#This Row],[President $ Change]]), RANK(Table11[[#This Row],[President $ Change]], Table11[President $ Change])+COUNTIF($G192:G192, G192)-1,0))</f>
        <v/>
      </c>
      <c r="N192">
        <v>189</v>
      </c>
      <c r="O192" t="str">
        <f>IFERROR(INDEX(Table11[Unique CFDA], MATCH(N192, Table11[Pres. Sort], 0)), "")</f>
        <v/>
      </c>
      <c r="P192" s="1" t="str">
        <f>IFERROR(INDEX(Table11[Grant Name], MATCH(MemberOrgFinalSort[[#This Row],[CFDA]], Table11[Unique CFDA], 0)), "")</f>
        <v/>
      </c>
      <c r="Q192" s="13" t="str">
        <f>IFERROR(INDEX(Table11[FY 2018 Total], MATCH(MemberOrgFinalSort[[#This Row],[CFDA]], Table11[Unique CFDA], 0)), "")</f>
        <v/>
      </c>
      <c r="R192" s="14" t="str">
        <f>IFERROR(INDEX(Table11[President % Change], MATCH(MemberOrgFinalSort[[#This Row],[CFDA]], Table11[Unique CFDA], 0)), "")</f>
        <v/>
      </c>
      <c r="S192" s="13" t="str">
        <f>IFERROR(INDEX(Table11[President $ Change], MATCH(MemberOrgFinalSort[[#This Row],[CFDA]], Table11[Unique CFDA], 0)), "")</f>
        <v/>
      </c>
      <c r="T192" s="25" t="str">
        <f>IFERROR(INDEX(Table11[House % Change], MATCH(MemberOrgFinalSort[[#This Row],[CFDA]], Table11[Unique CFDA], 0)), "")</f>
        <v/>
      </c>
      <c r="U192" s="25" t="str">
        <f>IFERROR(INDEX(Table11[House $ Change], MATCH(MemberOrgFinalSort[[#This Row],[CFDA]], Table11[Unique CFDA], 0)), "")</f>
        <v/>
      </c>
      <c r="V192" s="13"/>
      <c r="X192" s="6"/>
      <c r="Y192" s="6"/>
      <c r="Z192" s="6"/>
      <c r="AA192" s="6"/>
      <c r="AB192" s="6"/>
    </row>
    <row r="193" spans="1:28" x14ac:dyDescent="0.25">
      <c r="A193" t="str">
        <f>IF(MemberOrgControl!$C196 = "", "", INDEX(MemberOrgsData[CFDA], MemberOrgControl!$C196))</f>
        <v/>
      </c>
      <c r="C193" s="6" t="str">
        <f>IFERROR(INDEX(AllFilteredCFDAs[All CFDAs], MATCH(0, INDEX(COUNTIF($C$3:C192, AllFilteredCFDAs[All CFDAs]),),0)), "")</f>
        <v/>
      </c>
      <c r="D193" s="6" t="str">
        <f t="array" ref="D193">IFERROR(INDEX(MemberOrgsData[FEDERALPROGRAMNAME], MATCH(1, (SelectMemberOrgs = MemberOrgsData[Auditee Name])*(Table11[[#This Row],[Unique CFDA]] = MemberOrgsData[CFDA]), 0)), "")</f>
        <v/>
      </c>
      <c r="E193" s="18" t="str">
        <f t="array" ref="E193">IFERROR(IF(Table11[[#This Row],[Unique CFDA]]&lt;&gt;"", SUMIFS(MemberOrgsData[AMOUNT], MemberOrgsData[Auditee Name], SelectMemberOrgs, MemberOrgsData[CFDA], Table11[[#This Row],[Unique CFDA]], MemberOrgsData[AUDITYEAR], SelectFiscalYear), ""), "")</f>
        <v/>
      </c>
      <c r="F193" s="19" t="str">
        <f t="array" ref="F193">IFERROR(INDEX(BudgetAppropData[President % Change], MATCH(1, (Table11[[#This Row],[Unique CFDA]] = BudgetAppropData[CFDA])*(SelectBudgetYear = BudgetAppropData[Fiscal Year]), 0)), "")</f>
        <v/>
      </c>
      <c r="G193" s="18" t="str">
        <f>IF(Table11[[#This Row],[Unique CFDA]] = "", "", IFERROR(Table11[[#This Row],[FY 2018 Total]]*Table11[[#This Row],[President % Change]], ""))</f>
        <v/>
      </c>
      <c r="H193" s="19" t="str">
        <f t="array" ref="H193">IFERROR(INDEX(BudgetAppropData[House % Change], MATCH(1, (Table11[[#This Row],[Unique CFDA]] = BudgetAppropData[CFDA])*(SelectBudgetYear = BudgetAppropData[Fiscal Year]),0)), "")</f>
        <v/>
      </c>
      <c r="I193" s="18" t="str">
        <f>IF(Table11[[#This Row],[Unique CFDA]] = "", "", IFERROR(Table11[[#This Row],[FY 2018 Total]]*Table11[[#This Row],[House % Change]], ""))</f>
        <v/>
      </c>
      <c r="J193" s="6"/>
      <c r="K193" s="18" t="str">
        <f>IF(Table11[[#This Row],[Unique CFDA]] = "", "", IFERROR(Table11[[#This Row],[FY 2018 Total]]*Table11[[#This Row],[Senate Budget]], ""))</f>
        <v/>
      </c>
      <c r="L193" s="6" t="str">
        <f>IF(Table11[[#This Row],[Unique CFDA]] = "", "", IF(ISNUMBER(Table11[[#This Row],[President $ Change]]), RANK(Table11[[#This Row],[President $ Change]], Table11[President $ Change])+COUNTIF($G193:G193, G193)-1,0))</f>
        <v/>
      </c>
      <c r="N193">
        <v>190</v>
      </c>
      <c r="O193" t="str">
        <f>IFERROR(INDEX(Table11[Unique CFDA], MATCH(N193, Table11[Pres. Sort], 0)), "")</f>
        <v/>
      </c>
      <c r="P193" s="1" t="str">
        <f>IFERROR(INDEX(Table11[Grant Name], MATCH(MemberOrgFinalSort[[#This Row],[CFDA]], Table11[Unique CFDA], 0)), "")</f>
        <v/>
      </c>
      <c r="Q193" s="13" t="str">
        <f>IFERROR(INDEX(Table11[FY 2018 Total], MATCH(MemberOrgFinalSort[[#This Row],[CFDA]], Table11[Unique CFDA], 0)), "")</f>
        <v/>
      </c>
      <c r="R193" s="14" t="str">
        <f>IFERROR(INDEX(Table11[President % Change], MATCH(MemberOrgFinalSort[[#This Row],[CFDA]], Table11[Unique CFDA], 0)), "")</f>
        <v/>
      </c>
      <c r="S193" s="13" t="str">
        <f>IFERROR(INDEX(Table11[President $ Change], MATCH(MemberOrgFinalSort[[#This Row],[CFDA]], Table11[Unique CFDA], 0)), "")</f>
        <v/>
      </c>
      <c r="T193" s="25" t="str">
        <f>IFERROR(INDEX(Table11[House % Change], MATCH(MemberOrgFinalSort[[#This Row],[CFDA]], Table11[Unique CFDA], 0)), "")</f>
        <v/>
      </c>
      <c r="U193" s="25" t="str">
        <f>IFERROR(INDEX(Table11[House $ Change], MATCH(MemberOrgFinalSort[[#This Row],[CFDA]], Table11[Unique CFDA], 0)), "")</f>
        <v/>
      </c>
      <c r="V193" s="13"/>
      <c r="X193" s="6"/>
      <c r="Y193" s="6"/>
      <c r="Z193" s="6"/>
      <c r="AA193" s="6"/>
      <c r="AB193" s="6"/>
    </row>
    <row r="194" spans="1:28" x14ac:dyDescent="0.25">
      <c r="A194" t="str">
        <f>IF(MemberOrgControl!$C197 = "", "", INDEX(MemberOrgsData[CFDA], MemberOrgControl!$C197))</f>
        <v/>
      </c>
      <c r="C194" s="6" t="str">
        <f>IFERROR(INDEX(AllFilteredCFDAs[All CFDAs], MATCH(0, INDEX(COUNTIF($C$3:C193, AllFilteredCFDAs[All CFDAs]),),0)), "")</f>
        <v/>
      </c>
      <c r="D194" s="6" t="str">
        <f t="array" ref="D194">IFERROR(INDEX(MemberOrgsData[FEDERALPROGRAMNAME], MATCH(1, (SelectMemberOrgs = MemberOrgsData[Auditee Name])*(Table11[[#This Row],[Unique CFDA]] = MemberOrgsData[CFDA]), 0)), "")</f>
        <v/>
      </c>
      <c r="E194" s="18" t="str">
        <f t="array" ref="E194">IFERROR(IF(Table11[[#This Row],[Unique CFDA]]&lt;&gt;"", SUMIFS(MemberOrgsData[AMOUNT], MemberOrgsData[Auditee Name], SelectMemberOrgs, MemberOrgsData[CFDA], Table11[[#This Row],[Unique CFDA]], MemberOrgsData[AUDITYEAR], SelectFiscalYear), ""), "")</f>
        <v/>
      </c>
      <c r="F194" s="19" t="str">
        <f t="array" ref="F194">IFERROR(INDEX(BudgetAppropData[President % Change], MATCH(1, (Table11[[#This Row],[Unique CFDA]] = BudgetAppropData[CFDA])*(SelectBudgetYear = BudgetAppropData[Fiscal Year]), 0)), "")</f>
        <v/>
      </c>
      <c r="G194" s="18" t="str">
        <f>IF(Table11[[#This Row],[Unique CFDA]] = "", "", IFERROR(Table11[[#This Row],[FY 2018 Total]]*Table11[[#This Row],[President % Change]], ""))</f>
        <v/>
      </c>
      <c r="H194" s="19" t="str">
        <f t="array" ref="H194">IFERROR(INDEX(BudgetAppropData[House % Change], MATCH(1, (Table11[[#This Row],[Unique CFDA]] = BudgetAppropData[CFDA])*(SelectBudgetYear = BudgetAppropData[Fiscal Year]),0)), "")</f>
        <v/>
      </c>
      <c r="I194" s="18" t="str">
        <f>IF(Table11[[#This Row],[Unique CFDA]] = "", "", IFERROR(Table11[[#This Row],[FY 2018 Total]]*Table11[[#This Row],[House % Change]], ""))</f>
        <v/>
      </c>
      <c r="J194" s="6"/>
      <c r="K194" s="18" t="str">
        <f>IF(Table11[[#This Row],[Unique CFDA]] = "", "", IFERROR(Table11[[#This Row],[FY 2018 Total]]*Table11[[#This Row],[Senate Budget]], ""))</f>
        <v/>
      </c>
      <c r="L194" s="6" t="str">
        <f>IF(Table11[[#This Row],[Unique CFDA]] = "", "", IF(ISNUMBER(Table11[[#This Row],[President $ Change]]), RANK(Table11[[#This Row],[President $ Change]], Table11[President $ Change])+COUNTIF($G194:G194, G194)-1,0))</f>
        <v/>
      </c>
      <c r="N194">
        <v>191</v>
      </c>
      <c r="O194" t="str">
        <f>IFERROR(INDEX(Table11[Unique CFDA], MATCH(N194, Table11[Pres. Sort], 0)), "")</f>
        <v/>
      </c>
      <c r="P194" s="1" t="str">
        <f>IFERROR(INDEX(Table11[Grant Name], MATCH(MemberOrgFinalSort[[#This Row],[CFDA]], Table11[Unique CFDA], 0)), "")</f>
        <v/>
      </c>
      <c r="Q194" s="13" t="str">
        <f>IFERROR(INDEX(Table11[FY 2018 Total], MATCH(MemberOrgFinalSort[[#This Row],[CFDA]], Table11[Unique CFDA], 0)), "")</f>
        <v/>
      </c>
      <c r="R194" s="14" t="str">
        <f>IFERROR(INDEX(Table11[President % Change], MATCH(MemberOrgFinalSort[[#This Row],[CFDA]], Table11[Unique CFDA], 0)), "")</f>
        <v/>
      </c>
      <c r="S194" s="13" t="str">
        <f>IFERROR(INDEX(Table11[President $ Change], MATCH(MemberOrgFinalSort[[#This Row],[CFDA]], Table11[Unique CFDA], 0)), "")</f>
        <v/>
      </c>
      <c r="T194" s="25" t="str">
        <f>IFERROR(INDEX(Table11[House % Change], MATCH(MemberOrgFinalSort[[#This Row],[CFDA]], Table11[Unique CFDA], 0)), "")</f>
        <v/>
      </c>
      <c r="U194" s="25" t="str">
        <f>IFERROR(INDEX(Table11[House $ Change], MATCH(MemberOrgFinalSort[[#This Row],[CFDA]], Table11[Unique CFDA], 0)), "")</f>
        <v/>
      </c>
      <c r="V194" s="13"/>
      <c r="X194" s="6"/>
      <c r="Y194" s="6"/>
      <c r="Z194" s="6"/>
      <c r="AA194" s="6"/>
      <c r="AB194" s="6"/>
    </row>
    <row r="195" spans="1:28" x14ac:dyDescent="0.25">
      <c r="A195" t="str">
        <f>IF(MemberOrgControl!$C198 = "", "", INDEX(MemberOrgsData[CFDA], MemberOrgControl!$C198))</f>
        <v/>
      </c>
      <c r="C195" s="6" t="str">
        <f>IFERROR(INDEX(AllFilteredCFDAs[All CFDAs], MATCH(0, INDEX(COUNTIF($C$3:C194, AllFilteredCFDAs[All CFDAs]),),0)), "")</f>
        <v/>
      </c>
      <c r="D195" s="6" t="str">
        <f t="array" ref="D195">IFERROR(INDEX(MemberOrgsData[FEDERALPROGRAMNAME], MATCH(1, (SelectMemberOrgs = MemberOrgsData[Auditee Name])*(Table11[[#This Row],[Unique CFDA]] = MemberOrgsData[CFDA]), 0)), "")</f>
        <v/>
      </c>
      <c r="E195" s="18" t="str">
        <f t="array" ref="E195">IFERROR(IF(Table11[[#This Row],[Unique CFDA]]&lt;&gt;"", SUMIFS(MemberOrgsData[AMOUNT], MemberOrgsData[Auditee Name], SelectMemberOrgs, MemberOrgsData[CFDA], Table11[[#This Row],[Unique CFDA]], MemberOrgsData[AUDITYEAR], SelectFiscalYear), ""), "")</f>
        <v/>
      </c>
      <c r="F195" s="19" t="str">
        <f t="array" ref="F195">IFERROR(INDEX(BudgetAppropData[President % Change], MATCH(1, (Table11[[#This Row],[Unique CFDA]] = BudgetAppropData[CFDA])*(SelectBudgetYear = BudgetAppropData[Fiscal Year]), 0)), "")</f>
        <v/>
      </c>
      <c r="G195" s="18" t="str">
        <f>IF(Table11[[#This Row],[Unique CFDA]] = "", "", IFERROR(Table11[[#This Row],[FY 2018 Total]]*Table11[[#This Row],[President % Change]], ""))</f>
        <v/>
      </c>
      <c r="H195" s="19" t="str">
        <f t="array" ref="H195">IFERROR(INDEX(BudgetAppropData[House % Change], MATCH(1, (Table11[[#This Row],[Unique CFDA]] = BudgetAppropData[CFDA])*(SelectBudgetYear = BudgetAppropData[Fiscal Year]),0)), "")</f>
        <v/>
      </c>
      <c r="I195" s="18" t="str">
        <f>IF(Table11[[#This Row],[Unique CFDA]] = "", "", IFERROR(Table11[[#This Row],[FY 2018 Total]]*Table11[[#This Row],[House % Change]], ""))</f>
        <v/>
      </c>
      <c r="J195" s="6"/>
      <c r="K195" s="18" t="str">
        <f>IF(Table11[[#This Row],[Unique CFDA]] = "", "", IFERROR(Table11[[#This Row],[FY 2018 Total]]*Table11[[#This Row],[Senate Budget]], ""))</f>
        <v/>
      </c>
      <c r="L195" s="6" t="str">
        <f>IF(Table11[[#This Row],[Unique CFDA]] = "", "", IF(ISNUMBER(Table11[[#This Row],[President $ Change]]), RANK(Table11[[#This Row],[President $ Change]], Table11[President $ Change])+COUNTIF($G195:G195, G195)-1,0))</f>
        <v/>
      </c>
      <c r="N195">
        <v>192</v>
      </c>
      <c r="O195" t="str">
        <f>IFERROR(INDEX(Table11[Unique CFDA], MATCH(N195, Table11[Pres. Sort], 0)), "")</f>
        <v/>
      </c>
      <c r="P195" s="1" t="str">
        <f>IFERROR(INDEX(Table11[Grant Name], MATCH(MemberOrgFinalSort[[#This Row],[CFDA]], Table11[Unique CFDA], 0)), "")</f>
        <v/>
      </c>
      <c r="Q195" s="13" t="str">
        <f>IFERROR(INDEX(Table11[FY 2018 Total], MATCH(MemberOrgFinalSort[[#This Row],[CFDA]], Table11[Unique CFDA], 0)), "")</f>
        <v/>
      </c>
      <c r="R195" s="14" t="str">
        <f>IFERROR(INDEX(Table11[President % Change], MATCH(MemberOrgFinalSort[[#This Row],[CFDA]], Table11[Unique CFDA], 0)), "")</f>
        <v/>
      </c>
      <c r="S195" s="13" t="str">
        <f>IFERROR(INDEX(Table11[President $ Change], MATCH(MemberOrgFinalSort[[#This Row],[CFDA]], Table11[Unique CFDA], 0)), "")</f>
        <v/>
      </c>
      <c r="T195" s="25" t="str">
        <f>IFERROR(INDEX(Table11[House % Change], MATCH(MemberOrgFinalSort[[#This Row],[CFDA]], Table11[Unique CFDA], 0)), "")</f>
        <v/>
      </c>
      <c r="U195" s="25" t="str">
        <f>IFERROR(INDEX(Table11[House $ Change], MATCH(MemberOrgFinalSort[[#This Row],[CFDA]], Table11[Unique CFDA], 0)), "")</f>
        <v/>
      </c>
      <c r="V195" s="13"/>
      <c r="X195" s="6"/>
      <c r="Y195" s="6"/>
      <c r="Z195" s="6"/>
      <c r="AA195" s="6"/>
      <c r="AB195" s="6"/>
    </row>
    <row r="196" spans="1:28" x14ac:dyDescent="0.25">
      <c r="A196" t="str">
        <f>IF(MemberOrgControl!$C199 = "", "", INDEX(MemberOrgsData[CFDA], MemberOrgControl!$C199))</f>
        <v/>
      </c>
      <c r="C196" s="6" t="str">
        <f>IFERROR(INDEX(AllFilteredCFDAs[All CFDAs], MATCH(0, INDEX(COUNTIF($C$3:C195, AllFilteredCFDAs[All CFDAs]),),0)), "")</f>
        <v/>
      </c>
      <c r="D196" s="6" t="str">
        <f t="array" ref="D196">IFERROR(INDEX(MemberOrgsData[FEDERALPROGRAMNAME], MATCH(1, (SelectMemberOrgs = MemberOrgsData[Auditee Name])*(Table11[[#This Row],[Unique CFDA]] = MemberOrgsData[CFDA]), 0)), "")</f>
        <v/>
      </c>
      <c r="E196" s="18" t="str">
        <f t="array" ref="E196">IFERROR(IF(Table11[[#This Row],[Unique CFDA]]&lt;&gt;"", SUMIFS(MemberOrgsData[AMOUNT], MemberOrgsData[Auditee Name], SelectMemberOrgs, MemberOrgsData[CFDA], Table11[[#This Row],[Unique CFDA]], MemberOrgsData[AUDITYEAR], SelectFiscalYear), ""), "")</f>
        <v/>
      </c>
      <c r="F196" s="19" t="str">
        <f t="array" ref="F196">IFERROR(INDEX(BudgetAppropData[President % Change], MATCH(1, (Table11[[#This Row],[Unique CFDA]] = BudgetAppropData[CFDA])*(SelectBudgetYear = BudgetAppropData[Fiscal Year]), 0)), "")</f>
        <v/>
      </c>
      <c r="G196" s="18" t="str">
        <f>IF(Table11[[#This Row],[Unique CFDA]] = "", "", IFERROR(Table11[[#This Row],[FY 2018 Total]]*Table11[[#This Row],[President % Change]], ""))</f>
        <v/>
      </c>
      <c r="H196" s="19" t="str">
        <f t="array" ref="H196">IFERROR(INDEX(BudgetAppropData[House % Change], MATCH(1, (Table11[[#This Row],[Unique CFDA]] = BudgetAppropData[CFDA])*(SelectBudgetYear = BudgetAppropData[Fiscal Year]),0)), "")</f>
        <v/>
      </c>
      <c r="I196" s="18" t="str">
        <f>IF(Table11[[#This Row],[Unique CFDA]] = "", "", IFERROR(Table11[[#This Row],[FY 2018 Total]]*Table11[[#This Row],[House % Change]], ""))</f>
        <v/>
      </c>
      <c r="J196" s="6"/>
      <c r="K196" s="18" t="str">
        <f>IF(Table11[[#This Row],[Unique CFDA]] = "", "", IFERROR(Table11[[#This Row],[FY 2018 Total]]*Table11[[#This Row],[Senate Budget]], ""))</f>
        <v/>
      </c>
      <c r="L196" s="6" t="str">
        <f>IF(Table11[[#This Row],[Unique CFDA]] = "", "", IF(ISNUMBER(Table11[[#This Row],[President $ Change]]), RANK(Table11[[#This Row],[President $ Change]], Table11[President $ Change])+COUNTIF($G196:G196, G196)-1,0))</f>
        <v/>
      </c>
      <c r="N196">
        <v>193</v>
      </c>
      <c r="O196" t="str">
        <f>IFERROR(INDEX(Table11[Unique CFDA], MATCH(N196, Table11[Pres. Sort], 0)), "")</f>
        <v/>
      </c>
      <c r="P196" s="1" t="str">
        <f>IFERROR(INDEX(Table11[Grant Name], MATCH(MemberOrgFinalSort[[#This Row],[CFDA]], Table11[Unique CFDA], 0)), "")</f>
        <v/>
      </c>
      <c r="Q196" s="13" t="str">
        <f>IFERROR(INDEX(Table11[FY 2018 Total], MATCH(MemberOrgFinalSort[[#This Row],[CFDA]], Table11[Unique CFDA], 0)), "")</f>
        <v/>
      </c>
      <c r="R196" s="14" t="str">
        <f>IFERROR(INDEX(Table11[President % Change], MATCH(MemberOrgFinalSort[[#This Row],[CFDA]], Table11[Unique CFDA], 0)), "")</f>
        <v/>
      </c>
      <c r="S196" s="13" t="str">
        <f>IFERROR(INDEX(Table11[President $ Change], MATCH(MemberOrgFinalSort[[#This Row],[CFDA]], Table11[Unique CFDA], 0)), "")</f>
        <v/>
      </c>
      <c r="T196" s="25" t="str">
        <f>IFERROR(INDEX(Table11[House % Change], MATCH(MemberOrgFinalSort[[#This Row],[CFDA]], Table11[Unique CFDA], 0)), "")</f>
        <v/>
      </c>
      <c r="U196" s="25" t="str">
        <f>IFERROR(INDEX(Table11[House $ Change], MATCH(MemberOrgFinalSort[[#This Row],[CFDA]], Table11[Unique CFDA], 0)), "")</f>
        <v/>
      </c>
      <c r="V196" s="13"/>
      <c r="X196" s="6"/>
      <c r="Y196" s="6"/>
      <c r="Z196" s="6"/>
      <c r="AA196" s="6"/>
      <c r="AB196" s="6"/>
    </row>
    <row r="197" spans="1:28" x14ac:dyDescent="0.25">
      <c r="A197" t="str">
        <f>IF(MemberOrgControl!$C200 = "", "", INDEX(MemberOrgsData[CFDA], MemberOrgControl!$C200))</f>
        <v/>
      </c>
      <c r="C197" s="6" t="str">
        <f>IFERROR(INDEX(AllFilteredCFDAs[All CFDAs], MATCH(0, INDEX(COUNTIF($C$3:C196, AllFilteredCFDAs[All CFDAs]),),0)), "")</f>
        <v/>
      </c>
      <c r="D197" s="6" t="str">
        <f t="array" ref="D197">IFERROR(INDEX(MemberOrgsData[FEDERALPROGRAMNAME], MATCH(1, (SelectMemberOrgs = MemberOrgsData[Auditee Name])*(Table11[[#This Row],[Unique CFDA]] = MemberOrgsData[CFDA]), 0)), "")</f>
        <v/>
      </c>
      <c r="E197" s="18" t="str">
        <f t="array" ref="E197">IFERROR(IF(Table11[[#This Row],[Unique CFDA]]&lt;&gt;"", SUMIFS(MemberOrgsData[AMOUNT], MemberOrgsData[Auditee Name], SelectMemberOrgs, MemberOrgsData[CFDA], Table11[[#This Row],[Unique CFDA]], MemberOrgsData[AUDITYEAR], SelectFiscalYear), ""), "")</f>
        <v/>
      </c>
      <c r="F197" s="19" t="str">
        <f t="array" ref="F197">IFERROR(INDEX(BudgetAppropData[President % Change], MATCH(1, (Table11[[#This Row],[Unique CFDA]] = BudgetAppropData[CFDA])*(SelectBudgetYear = BudgetAppropData[Fiscal Year]), 0)), "")</f>
        <v/>
      </c>
      <c r="G197" s="18" t="str">
        <f>IF(Table11[[#This Row],[Unique CFDA]] = "", "", IFERROR(Table11[[#This Row],[FY 2018 Total]]*Table11[[#This Row],[President % Change]], ""))</f>
        <v/>
      </c>
      <c r="H197" s="19" t="str">
        <f t="array" ref="H197">IFERROR(INDEX(BudgetAppropData[House % Change], MATCH(1, (Table11[[#This Row],[Unique CFDA]] = BudgetAppropData[CFDA])*(SelectBudgetYear = BudgetAppropData[Fiscal Year]),0)), "")</f>
        <v/>
      </c>
      <c r="I197" s="18" t="str">
        <f>IF(Table11[[#This Row],[Unique CFDA]] = "", "", IFERROR(Table11[[#This Row],[FY 2018 Total]]*Table11[[#This Row],[House % Change]], ""))</f>
        <v/>
      </c>
      <c r="J197" s="6"/>
      <c r="K197" s="18" t="str">
        <f>IF(Table11[[#This Row],[Unique CFDA]] = "", "", IFERROR(Table11[[#This Row],[FY 2018 Total]]*Table11[[#This Row],[Senate Budget]], ""))</f>
        <v/>
      </c>
      <c r="L197" s="6" t="str">
        <f>IF(Table11[[#This Row],[Unique CFDA]] = "", "", IF(ISNUMBER(Table11[[#This Row],[President $ Change]]), RANK(Table11[[#This Row],[President $ Change]], Table11[President $ Change])+COUNTIF($G197:G197, G197)-1,0))</f>
        <v/>
      </c>
      <c r="N197">
        <v>194</v>
      </c>
      <c r="O197" t="str">
        <f>IFERROR(INDEX(Table11[Unique CFDA], MATCH(N197, Table11[Pres. Sort], 0)), "")</f>
        <v/>
      </c>
      <c r="P197" s="1" t="str">
        <f>IFERROR(INDEX(Table11[Grant Name], MATCH(MemberOrgFinalSort[[#This Row],[CFDA]], Table11[Unique CFDA], 0)), "")</f>
        <v/>
      </c>
      <c r="Q197" s="13" t="str">
        <f>IFERROR(INDEX(Table11[FY 2018 Total], MATCH(MemberOrgFinalSort[[#This Row],[CFDA]], Table11[Unique CFDA], 0)), "")</f>
        <v/>
      </c>
      <c r="R197" s="14" t="str">
        <f>IFERROR(INDEX(Table11[President % Change], MATCH(MemberOrgFinalSort[[#This Row],[CFDA]], Table11[Unique CFDA], 0)), "")</f>
        <v/>
      </c>
      <c r="S197" s="13" t="str">
        <f>IFERROR(INDEX(Table11[President $ Change], MATCH(MemberOrgFinalSort[[#This Row],[CFDA]], Table11[Unique CFDA], 0)), "")</f>
        <v/>
      </c>
      <c r="T197" s="25" t="str">
        <f>IFERROR(INDEX(Table11[House % Change], MATCH(MemberOrgFinalSort[[#This Row],[CFDA]], Table11[Unique CFDA], 0)), "")</f>
        <v/>
      </c>
      <c r="U197" s="25" t="str">
        <f>IFERROR(INDEX(Table11[House $ Change], MATCH(MemberOrgFinalSort[[#This Row],[CFDA]], Table11[Unique CFDA], 0)), "")</f>
        <v/>
      </c>
      <c r="V197" s="13"/>
      <c r="X197" s="6"/>
      <c r="Y197" s="6"/>
      <c r="Z197" s="6"/>
      <c r="AA197" s="6"/>
      <c r="AB197" s="6"/>
    </row>
    <row r="198" spans="1:28" x14ac:dyDescent="0.25">
      <c r="A198" t="str">
        <f>IF(MemberOrgControl!$C201 = "", "", INDEX(MemberOrgsData[CFDA], MemberOrgControl!$C201))</f>
        <v/>
      </c>
      <c r="C198" s="6" t="str">
        <f>IFERROR(INDEX(AllFilteredCFDAs[All CFDAs], MATCH(0, INDEX(COUNTIF($C$3:C197, AllFilteredCFDAs[All CFDAs]),),0)), "")</f>
        <v/>
      </c>
      <c r="D198" s="6" t="str">
        <f t="array" ref="D198">IFERROR(INDEX(MemberOrgsData[FEDERALPROGRAMNAME], MATCH(1, (SelectMemberOrgs = MemberOrgsData[Auditee Name])*(Table11[[#This Row],[Unique CFDA]] = MemberOrgsData[CFDA]), 0)), "")</f>
        <v/>
      </c>
      <c r="E198" s="18" t="str">
        <f t="array" ref="E198">IFERROR(IF(Table11[[#This Row],[Unique CFDA]]&lt;&gt;"", SUMIFS(MemberOrgsData[AMOUNT], MemberOrgsData[Auditee Name], SelectMemberOrgs, MemberOrgsData[CFDA], Table11[[#This Row],[Unique CFDA]], MemberOrgsData[AUDITYEAR], SelectFiscalYear), ""), "")</f>
        <v/>
      </c>
      <c r="F198" s="19" t="str">
        <f t="array" ref="F198">IFERROR(INDEX(BudgetAppropData[President % Change], MATCH(1, (Table11[[#This Row],[Unique CFDA]] = BudgetAppropData[CFDA])*(SelectBudgetYear = BudgetAppropData[Fiscal Year]), 0)), "")</f>
        <v/>
      </c>
      <c r="G198" s="18" t="str">
        <f>IF(Table11[[#This Row],[Unique CFDA]] = "", "", IFERROR(Table11[[#This Row],[FY 2018 Total]]*Table11[[#This Row],[President % Change]], ""))</f>
        <v/>
      </c>
      <c r="H198" s="19" t="str">
        <f t="array" ref="H198">IFERROR(INDEX(BudgetAppropData[House % Change], MATCH(1, (Table11[[#This Row],[Unique CFDA]] = BudgetAppropData[CFDA])*(SelectBudgetYear = BudgetAppropData[Fiscal Year]),0)), "")</f>
        <v/>
      </c>
      <c r="I198" s="18" t="str">
        <f>IF(Table11[[#This Row],[Unique CFDA]] = "", "", IFERROR(Table11[[#This Row],[FY 2018 Total]]*Table11[[#This Row],[House % Change]], ""))</f>
        <v/>
      </c>
      <c r="J198" s="6"/>
      <c r="K198" s="18" t="str">
        <f>IF(Table11[[#This Row],[Unique CFDA]] = "", "", IFERROR(Table11[[#This Row],[FY 2018 Total]]*Table11[[#This Row],[Senate Budget]], ""))</f>
        <v/>
      </c>
      <c r="L198" s="6" t="str">
        <f>IF(Table11[[#This Row],[Unique CFDA]] = "", "", IF(ISNUMBER(Table11[[#This Row],[President $ Change]]), RANK(Table11[[#This Row],[President $ Change]], Table11[President $ Change])+COUNTIF($G198:G198, G198)-1,0))</f>
        <v/>
      </c>
      <c r="N198">
        <v>195</v>
      </c>
      <c r="O198" t="str">
        <f>IFERROR(INDEX(Table11[Unique CFDA], MATCH(N198, Table11[Pres. Sort], 0)), "")</f>
        <v/>
      </c>
      <c r="P198" s="1" t="str">
        <f>IFERROR(INDEX(Table11[Grant Name], MATCH(MemberOrgFinalSort[[#This Row],[CFDA]], Table11[Unique CFDA], 0)), "")</f>
        <v/>
      </c>
      <c r="Q198" s="13" t="str">
        <f>IFERROR(INDEX(Table11[FY 2018 Total], MATCH(MemberOrgFinalSort[[#This Row],[CFDA]], Table11[Unique CFDA], 0)), "")</f>
        <v/>
      </c>
      <c r="R198" s="14" t="str">
        <f>IFERROR(INDEX(Table11[President % Change], MATCH(MemberOrgFinalSort[[#This Row],[CFDA]], Table11[Unique CFDA], 0)), "")</f>
        <v/>
      </c>
      <c r="S198" s="13" t="str">
        <f>IFERROR(INDEX(Table11[President $ Change], MATCH(MemberOrgFinalSort[[#This Row],[CFDA]], Table11[Unique CFDA], 0)), "")</f>
        <v/>
      </c>
      <c r="T198" s="25" t="str">
        <f>IFERROR(INDEX(Table11[House % Change], MATCH(MemberOrgFinalSort[[#This Row],[CFDA]], Table11[Unique CFDA], 0)), "")</f>
        <v/>
      </c>
      <c r="U198" s="25" t="str">
        <f>IFERROR(INDEX(Table11[House $ Change], MATCH(MemberOrgFinalSort[[#This Row],[CFDA]], Table11[Unique CFDA], 0)), "")</f>
        <v/>
      </c>
      <c r="V198" s="13"/>
      <c r="X198" s="6"/>
      <c r="Y198" s="6"/>
      <c r="Z198" s="6"/>
      <c r="AA198" s="6"/>
      <c r="AB198" s="6"/>
    </row>
    <row r="199" spans="1:28" x14ac:dyDescent="0.25">
      <c r="A199" t="str">
        <f>IF(MemberOrgControl!$C202 = "", "", INDEX(MemberOrgsData[CFDA], MemberOrgControl!$C202))</f>
        <v/>
      </c>
      <c r="C199" s="6" t="str">
        <f>IFERROR(INDEX(AllFilteredCFDAs[All CFDAs], MATCH(0, INDEX(COUNTIF($C$3:C198, AllFilteredCFDAs[All CFDAs]),),0)), "")</f>
        <v/>
      </c>
      <c r="D199" s="6" t="str">
        <f t="array" ref="D199">IFERROR(INDEX(MemberOrgsData[FEDERALPROGRAMNAME], MATCH(1, (SelectMemberOrgs = MemberOrgsData[Auditee Name])*(Table11[[#This Row],[Unique CFDA]] = MemberOrgsData[CFDA]), 0)), "")</f>
        <v/>
      </c>
      <c r="E199" s="18" t="str">
        <f t="array" ref="E199">IFERROR(IF(Table11[[#This Row],[Unique CFDA]]&lt;&gt;"", SUMIFS(MemberOrgsData[AMOUNT], MemberOrgsData[Auditee Name], SelectMemberOrgs, MemberOrgsData[CFDA], Table11[[#This Row],[Unique CFDA]], MemberOrgsData[AUDITYEAR], SelectFiscalYear), ""), "")</f>
        <v/>
      </c>
      <c r="F199" s="19" t="str">
        <f t="array" ref="F199">IFERROR(INDEX(BudgetAppropData[President % Change], MATCH(1, (Table11[[#This Row],[Unique CFDA]] = BudgetAppropData[CFDA])*(SelectBudgetYear = BudgetAppropData[Fiscal Year]), 0)), "")</f>
        <v/>
      </c>
      <c r="G199" s="18" t="str">
        <f>IF(Table11[[#This Row],[Unique CFDA]] = "", "", IFERROR(Table11[[#This Row],[FY 2018 Total]]*Table11[[#This Row],[President % Change]], ""))</f>
        <v/>
      </c>
      <c r="H199" s="19" t="str">
        <f t="array" ref="H199">IFERROR(INDEX(BudgetAppropData[House % Change], MATCH(1, (Table11[[#This Row],[Unique CFDA]] = BudgetAppropData[CFDA])*(SelectBudgetYear = BudgetAppropData[Fiscal Year]),0)), "")</f>
        <v/>
      </c>
      <c r="I199" s="18" t="str">
        <f>IF(Table11[[#This Row],[Unique CFDA]] = "", "", IFERROR(Table11[[#This Row],[FY 2018 Total]]*Table11[[#This Row],[House % Change]], ""))</f>
        <v/>
      </c>
      <c r="J199" s="6"/>
      <c r="K199" s="18" t="str">
        <f>IF(Table11[[#This Row],[Unique CFDA]] = "", "", IFERROR(Table11[[#This Row],[FY 2018 Total]]*Table11[[#This Row],[Senate Budget]], ""))</f>
        <v/>
      </c>
      <c r="L199" s="6" t="str">
        <f>IF(Table11[[#This Row],[Unique CFDA]] = "", "", IF(ISNUMBER(Table11[[#This Row],[President $ Change]]), RANK(Table11[[#This Row],[President $ Change]], Table11[President $ Change])+COUNTIF($G199:G199, G199)-1,0))</f>
        <v/>
      </c>
      <c r="N199">
        <v>196</v>
      </c>
      <c r="O199" t="str">
        <f>IFERROR(INDEX(Table11[Unique CFDA], MATCH(N199, Table11[Pres. Sort], 0)), "")</f>
        <v/>
      </c>
      <c r="P199" s="1" t="str">
        <f>IFERROR(INDEX(Table11[Grant Name], MATCH(MemberOrgFinalSort[[#This Row],[CFDA]], Table11[Unique CFDA], 0)), "")</f>
        <v/>
      </c>
      <c r="Q199" s="13" t="str">
        <f>IFERROR(INDEX(Table11[FY 2018 Total], MATCH(MemberOrgFinalSort[[#This Row],[CFDA]], Table11[Unique CFDA], 0)), "")</f>
        <v/>
      </c>
      <c r="R199" s="14" t="str">
        <f>IFERROR(INDEX(Table11[President % Change], MATCH(MemberOrgFinalSort[[#This Row],[CFDA]], Table11[Unique CFDA], 0)), "")</f>
        <v/>
      </c>
      <c r="S199" s="13" t="str">
        <f>IFERROR(INDEX(Table11[President $ Change], MATCH(MemberOrgFinalSort[[#This Row],[CFDA]], Table11[Unique CFDA], 0)), "")</f>
        <v/>
      </c>
      <c r="T199" s="25" t="str">
        <f>IFERROR(INDEX(Table11[House % Change], MATCH(MemberOrgFinalSort[[#This Row],[CFDA]], Table11[Unique CFDA], 0)), "")</f>
        <v/>
      </c>
      <c r="U199" s="25" t="str">
        <f>IFERROR(INDEX(Table11[House $ Change], MATCH(MemberOrgFinalSort[[#This Row],[CFDA]], Table11[Unique CFDA], 0)), "")</f>
        <v/>
      </c>
      <c r="V199" s="13"/>
      <c r="X199" s="6"/>
      <c r="Y199" s="6"/>
      <c r="Z199" s="6"/>
      <c r="AA199" s="6"/>
      <c r="AB199" s="6"/>
    </row>
    <row r="200" spans="1:28" x14ac:dyDescent="0.25">
      <c r="A200" t="str">
        <f>IF(MemberOrgControl!$C203 = "", "", INDEX(MemberOrgsData[CFDA], MemberOrgControl!$C203))</f>
        <v/>
      </c>
      <c r="C200" s="6" t="str">
        <f>IFERROR(INDEX(AllFilteredCFDAs[All CFDAs], MATCH(0, INDEX(COUNTIF($C$3:C199, AllFilteredCFDAs[All CFDAs]),),0)), "")</f>
        <v/>
      </c>
      <c r="D200" s="6" t="str">
        <f t="array" ref="D200">IFERROR(INDEX(MemberOrgsData[FEDERALPROGRAMNAME], MATCH(1, (SelectMemberOrgs = MemberOrgsData[Auditee Name])*(Table11[[#This Row],[Unique CFDA]] = MemberOrgsData[CFDA]), 0)), "")</f>
        <v/>
      </c>
      <c r="E200" s="18" t="str">
        <f t="array" ref="E200">IFERROR(IF(Table11[[#This Row],[Unique CFDA]]&lt;&gt;"", SUMIFS(MemberOrgsData[AMOUNT], MemberOrgsData[Auditee Name], SelectMemberOrgs, MemberOrgsData[CFDA], Table11[[#This Row],[Unique CFDA]], MemberOrgsData[AUDITYEAR], SelectFiscalYear), ""), "")</f>
        <v/>
      </c>
      <c r="F200" s="19" t="str">
        <f t="array" ref="F200">IFERROR(INDEX(BudgetAppropData[President % Change], MATCH(1, (Table11[[#This Row],[Unique CFDA]] = BudgetAppropData[CFDA])*(SelectBudgetYear = BudgetAppropData[Fiscal Year]), 0)), "")</f>
        <v/>
      </c>
      <c r="G200" s="18" t="str">
        <f>IF(Table11[[#This Row],[Unique CFDA]] = "", "", IFERROR(Table11[[#This Row],[FY 2018 Total]]*Table11[[#This Row],[President % Change]], ""))</f>
        <v/>
      </c>
      <c r="H200" s="19" t="str">
        <f t="array" ref="H200">IFERROR(INDEX(BudgetAppropData[House % Change], MATCH(1, (Table11[[#This Row],[Unique CFDA]] = BudgetAppropData[CFDA])*(SelectBudgetYear = BudgetAppropData[Fiscal Year]),0)), "")</f>
        <v/>
      </c>
      <c r="I200" s="18" t="str">
        <f>IF(Table11[[#This Row],[Unique CFDA]] = "", "", IFERROR(Table11[[#This Row],[FY 2018 Total]]*Table11[[#This Row],[House % Change]], ""))</f>
        <v/>
      </c>
      <c r="J200" s="6"/>
      <c r="K200" s="18" t="str">
        <f>IF(Table11[[#This Row],[Unique CFDA]] = "", "", IFERROR(Table11[[#This Row],[FY 2018 Total]]*Table11[[#This Row],[Senate Budget]], ""))</f>
        <v/>
      </c>
      <c r="L200" s="6" t="str">
        <f>IF(Table11[[#This Row],[Unique CFDA]] = "", "", IF(ISNUMBER(Table11[[#This Row],[President $ Change]]), RANK(Table11[[#This Row],[President $ Change]], Table11[President $ Change])+COUNTIF($G200:G200, G200)-1,0))</f>
        <v/>
      </c>
      <c r="N200">
        <v>197</v>
      </c>
      <c r="O200" t="str">
        <f>IFERROR(INDEX(Table11[Unique CFDA], MATCH(N200, Table11[Pres. Sort], 0)), "")</f>
        <v/>
      </c>
      <c r="P200" s="1" t="str">
        <f>IFERROR(INDEX(Table11[Grant Name], MATCH(MemberOrgFinalSort[[#This Row],[CFDA]], Table11[Unique CFDA], 0)), "")</f>
        <v/>
      </c>
      <c r="Q200" s="13" t="str">
        <f>IFERROR(INDEX(Table11[FY 2018 Total], MATCH(MemberOrgFinalSort[[#This Row],[CFDA]], Table11[Unique CFDA], 0)), "")</f>
        <v/>
      </c>
      <c r="R200" s="14" t="str">
        <f>IFERROR(INDEX(Table11[President % Change], MATCH(MemberOrgFinalSort[[#This Row],[CFDA]], Table11[Unique CFDA], 0)), "")</f>
        <v/>
      </c>
      <c r="S200" s="13" t="str">
        <f>IFERROR(INDEX(Table11[President $ Change], MATCH(MemberOrgFinalSort[[#This Row],[CFDA]], Table11[Unique CFDA], 0)), "")</f>
        <v/>
      </c>
      <c r="T200" s="25" t="str">
        <f>IFERROR(INDEX(Table11[House % Change], MATCH(MemberOrgFinalSort[[#This Row],[CFDA]], Table11[Unique CFDA], 0)), "")</f>
        <v/>
      </c>
      <c r="U200" s="25" t="str">
        <f>IFERROR(INDEX(Table11[House $ Change], MATCH(MemberOrgFinalSort[[#This Row],[CFDA]], Table11[Unique CFDA], 0)), "")</f>
        <v/>
      </c>
      <c r="V200" s="13"/>
      <c r="X200" s="6"/>
      <c r="Y200" s="6"/>
      <c r="Z200" s="6"/>
      <c r="AA200" s="6"/>
      <c r="AB200" s="6"/>
    </row>
    <row r="201" spans="1:28" x14ac:dyDescent="0.25">
      <c r="A201" t="str">
        <f>IF(MemberOrgControl!$C204 = "", "", INDEX(MemberOrgsData[CFDA], MemberOrgControl!$C204))</f>
        <v/>
      </c>
      <c r="C201" s="6" t="str">
        <f>IFERROR(INDEX(AllFilteredCFDAs[All CFDAs], MATCH(0, INDEX(COUNTIF($C$3:C200, AllFilteredCFDAs[All CFDAs]),),0)), "")</f>
        <v/>
      </c>
      <c r="D201" s="6" t="str">
        <f t="array" ref="D201">IFERROR(INDEX(MemberOrgsData[FEDERALPROGRAMNAME], MATCH(1, (SelectMemberOrgs = MemberOrgsData[Auditee Name])*(Table11[[#This Row],[Unique CFDA]] = MemberOrgsData[CFDA]), 0)), "")</f>
        <v/>
      </c>
      <c r="E201" s="18" t="str">
        <f t="array" ref="E201">IFERROR(IF(Table11[[#This Row],[Unique CFDA]]&lt;&gt;"", SUMIFS(MemberOrgsData[AMOUNT], MemberOrgsData[Auditee Name], SelectMemberOrgs, MemberOrgsData[CFDA], Table11[[#This Row],[Unique CFDA]], MemberOrgsData[AUDITYEAR], SelectFiscalYear), ""), "")</f>
        <v/>
      </c>
      <c r="F201" s="19" t="str">
        <f t="array" ref="F201">IFERROR(INDEX(BudgetAppropData[President % Change], MATCH(1, (Table11[[#This Row],[Unique CFDA]] = BudgetAppropData[CFDA])*(SelectBudgetYear = BudgetAppropData[Fiscal Year]), 0)), "")</f>
        <v/>
      </c>
      <c r="G201" s="18" t="str">
        <f>IF(Table11[[#This Row],[Unique CFDA]] = "", "", IFERROR(Table11[[#This Row],[FY 2018 Total]]*Table11[[#This Row],[President % Change]], ""))</f>
        <v/>
      </c>
      <c r="H201" s="19" t="str">
        <f t="array" ref="H201">IFERROR(INDEX(BudgetAppropData[House % Change], MATCH(1, (Table11[[#This Row],[Unique CFDA]] = BudgetAppropData[CFDA])*(SelectBudgetYear = BudgetAppropData[Fiscal Year]),0)), "")</f>
        <v/>
      </c>
      <c r="I201" s="18" t="str">
        <f>IF(Table11[[#This Row],[Unique CFDA]] = "", "", IFERROR(Table11[[#This Row],[FY 2018 Total]]*Table11[[#This Row],[House % Change]], ""))</f>
        <v/>
      </c>
      <c r="J201" s="6"/>
      <c r="K201" s="18" t="str">
        <f>IF(Table11[[#This Row],[Unique CFDA]] = "", "", IFERROR(Table11[[#This Row],[FY 2018 Total]]*Table11[[#This Row],[Senate Budget]], ""))</f>
        <v/>
      </c>
      <c r="L201" s="6" t="str">
        <f>IF(Table11[[#This Row],[Unique CFDA]] = "", "", IF(ISNUMBER(Table11[[#This Row],[President $ Change]]), RANK(Table11[[#This Row],[President $ Change]], Table11[President $ Change])+COUNTIF($G201:G201, G201)-1,0))</f>
        <v/>
      </c>
      <c r="N201">
        <v>198</v>
      </c>
      <c r="O201" t="str">
        <f>IFERROR(INDEX(Table11[Unique CFDA], MATCH(N201, Table11[Pres. Sort], 0)), "")</f>
        <v/>
      </c>
      <c r="P201" s="1" t="str">
        <f>IFERROR(INDEX(Table11[Grant Name], MATCH(MemberOrgFinalSort[[#This Row],[CFDA]], Table11[Unique CFDA], 0)), "")</f>
        <v/>
      </c>
      <c r="Q201" s="13" t="str">
        <f>IFERROR(INDEX(Table11[FY 2018 Total], MATCH(MemberOrgFinalSort[[#This Row],[CFDA]], Table11[Unique CFDA], 0)), "")</f>
        <v/>
      </c>
      <c r="R201" s="14" t="str">
        <f>IFERROR(INDEX(Table11[President % Change], MATCH(MemberOrgFinalSort[[#This Row],[CFDA]], Table11[Unique CFDA], 0)), "")</f>
        <v/>
      </c>
      <c r="S201" s="13" t="str">
        <f>IFERROR(INDEX(Table11[President $ Change], MATCH(MemberOrgFinalSort[[#This Row],[CFDA]], Table11[Unique CFDA], 0)), "")</f>
        <v/>
      </c>
      <c r="T201" s="25" t="str">
        <f>IFERROR(INDEX(Table11[House % Change], MATCH(MemberOrgFinalSort[[#This Row],[CFDA]], Table11[Unique CFDA], 0)), "")</f>
        <v/>
      </c>
      <c r="U201" s="25" t="str">
        <f>IFERROR(INDEX(Table11[House $ Change], MATCH(MemberOrgFinalSort[[#This Row],[CFDA]], Table11[Unique CFDA], 0)), "")</f>
        <v/>
      </c>
      <c r="V201" s="13"/>
      <c r="X201" s="6"/>
      <c r="Y201" s="6"/>
      <c r="Z201" s="6"/>
      <c r="AA201" s="6"/>
      <c r="AB201" s="6"/>
    </row>
    <row r="202" spans="1:28" x14ac:dyDescent="0.25">
      <c r="A202" t="str">
        <f>IF(MemberOrgControl!$C205 = "", "", INDEX(MemberOrgsData[CFDA], MemberOrgControl!$C205))</f>
        <v/>
      </c>
      <c r="C202" s="6" t="str">
        <f>IFERROR(INDEX(AllFilteredCFDAs[All CFDAs], MATCH(0, INDEX(COUNTIF($C$3:C201, AllFilteredCFDAs[All CFDAs]),),0)), "")</f>
        <v/>
      </c>
      <c r="D202" s="6" t="str">
        <f t="array" ref="D202">IFERROR(INDEX(MemberOrgsData[FEDERALPROGRAMNAME], MATCH(1, (SelectMemberOrgs = MemberOrgsData[Auditee Name])*(Table11[[#This Row],[Unique CFDA]] = MemberOrgsData[CFDA]), 0)), "")</f>
        <v/>
      </c>
      <c r="E202" s="18" t="str">
        <f t="array" ref="E202">IFERROR(IF(Table11[[#This Row],[Unique CFDA]]&lt;&gt;"", SUMIFS(MemberOrgsData[AMOUNT], MemberOrgsData[Auditee Name], SelectMemberOrgs, MemberOrgsData[CFDA], Table11[[#This Row],[Unique CFDA]], MemberOrgsData[AUDITYEAR], SelectFiscalYear), ""), "")</f>
        <v/>
      </c>
      <c r="F202" s="19" t="str">
        <f t="array" ref="F202">IFERROR(INDEX(BudgetAppropData[President % Change], MATCH(1, (Table11[[#This Row],[Unique CFDA]] = BudgetAppropData[CFDA])*(SelectBudgetYear = BudgetAppropData[Fiscal Year]), 0)), "")</f>
        <v/>
      </c>
      <c r="G202" s="18" t="str">
        <f>IF(Table11[[#This Row],[Unique CFDA]] = "", "", IFERROR(Table11[[#This Row],[FY 2018 Total]]*Table11[[#This Row],[President % Change]], ""))</f>
        <v/>
      </c>
      <c r="H202" s="19" t="str">
        <f t="array" ref="H202">IFERROR(INDEX(BudgetAppropData[House % Change], MATCH(1, (Table11[[#This Row],[Unique CFDA]] = BudgetAppropData[CFDA])*(SelectBudgetYear = BudgetAppropData[Fiscal Year]),0)), "")</f>
        <v/>
      </c>
      <c r="I202" s="18" t="str">
        <f>IF(Table11[[#This Row],[Unique CFDA]] = "", "", IFERROR(Table11[[#This Row],[FY 2018 Total]]*Table11[[#This Row],[House % Change]], ""))</f>
        <v/>
      </c>
      <c r="J202" s="6"/>
      <c r="K202" s="18" t="str">
        <f>IF(Table11[[#This Row],[Unique CFDA]] = "", "", IFERROR(Table11[[#This Row],[FY 2018 Total]]*Table11[[#This Row],[Senate Budget]], ""))</f>
        <v/>
      </c>
      <c r="L202" s="6" t="str">
        <f>IF(Table11[[#This Row],[Unique CFDA]] = "", "", IF(ISNUMBER(Table11[[#This Row],[President $ Change]]), RANK(Table11[[#This Row],[President $ Change]], Table11[President $ Change])+COUNTIF($G202:G202, G202)-1,0))</f>
        <v/>
      </c>
      <c r="N202">
        <v>199</v>
      </c>
      <c r="O202" t="str">
        <f>IFERROR(INDEX(Table11[Unique CFDA], MATCH(N202, Table11[Pres. Sort], 0)), "")</f>
        <v/>
      </c>
      <c r="P202" s="1" t="str">
        <f>IFERROR(INDEX(Table11[Grant Name], MATCH(MemberOrgFinalSort[[#This Row],[CFDA]], Table11[Unique CFDA], 0)), "")</f>
        <v/>
      </c>
      <c r="Q202" s="13" t="str">
        <f>IFERROR(INDEX(Table11[FY 2018 Total], MATCH(MemberOrgFinalSort[[#This Row],[CFDA]], Table11[Unique CFDA], 0)), "")</f>
        <v/>
      </c>
      <c r="R202" s="14" t="str">
        <f>IFERROR(INDEX(Table11[President % Change], MATCH(MemberOrgFinalSort[[#This Row],[CFDA]], Table11[Unique CFDA], 0)), "")</f>
        <v/>
      </c>
      <c r="S202" s="13" t="str">
        <f>IFERROR(INDEX(Table11[President $ Change], MATCH(MemberOrgFinalSort[[#This Row],[CFDA]], Table11[Unique CFDA], 0)), "")</f>
        <v/>
      </c>
      <c r="T202" s="25" t="str">
        <f>IFERROR(INDEX(Table11[House % Change], MATCH(MemberOrgFinalSort[[#This Row],[CFDA]], Table11[Unique CFDA], 0)), "")</f>
        <v/>
      </c>
      <c r="U202" s="25" t="str">
        <f>IFERROR(INDEX(Table11[House $ Change], MATCH(MemberOrgFinalSort[[#This Row],[CFDA]], Table11[Unique CFDA], 0)), "")</f>
        <v/>
      </c>
      <c r="V202" s="13"/>
      <c r="X202" s="6"/>
      <c r="Y202" s="6"/>
      <c r="Z202" s="6"/>
      <c r="AA202" s="6"/>
      <c r="AB202" s="6"/>
    </row>
    <row r="203" spans="1:28" x14ac:dyDescent="0.25">
      <c r="A203" t="str">
        <f>IF(MemberOrgControl!$C206 = "", "", INDEX(MemberOrgsData[CFDA], MemberOrgControl!$C206))</f>
        <v/>
      </c>
      <c r="C203" s="6" t="str">
        <f>IFERROR(INDEX(AllFilteredCFDAs[All CFDAs], MATCH(0, INDEX(COUNTIF($C$3:C202, AllFilteredCFDAs[All CFDAs]),),0)), "")</f>
        <v/>
      </c>
      <c r="D203" s="6" t="str">
        <f t="array" ref="D203">IFERROR(INDEX(MemberOrgsData[FEDERALPROGRAMNAME], MATCH(1, (SelectMemberOrgs = MemberOrgsData[Auditee Name])*(Table11[[#This Row],[Unique CFDA]] = MemberOrgsData[CFDA]), 0)), "")</f>
        <v/>
      </c>
      <c r="E203" s="18" t="str">
        <f t="array" ref="E203">IFERROR(IF(Table11[[#This Row],[Unique CFDA]]&lt;&gt;"", SUMIFS(MemberOrgsData[AMOUNT], MemberOrgsData[Auditee Name], SelectMemberOrgs, MemberOrgsData[CFDA], Table11[[#This Row],[Unique CFDA]], MemberOrgsData[AUDITYEAR], SelectFiscalYear), ""), "")</f>
        <v/>
      </c>
      <c r="F203" s="19" t="str">
        <f t="array" ref="F203">IFERROR(INDEX(BudgetAppropData[President % Change], MATCH(1, (Table11[[#This Row],[Unique CFDA]] = BudgetAppropData[CFDA])*(SelectBudgetYear = BudgetAppropData[Fiscal Year]), 0)), "")</f>
        <v/>
      </c>
      <c r="G203" s="18" t="str">
        <f>IF(Table11[[#This Row],[Unique CFDA]] = "", "", IFERROR(Table11[[#This Row],[FY 2018 Total]]*Table11[[#This Row],[President % Change]], ""))</f>
        <v/>
      </c>
      <c r="H203" s="19" t="str">
        <f t="array" ref="H203">IFERROR(INDEX(BudgetAppropData[House % Change], MATCH(1, (Table11[[#This Row],[Unique CFDA]] = BudgetAppropData[CFDA])*(SelectBudgetYear = BudgetAppropData[Fiscal Year]),0)), "")</f>
        <v/>
      </c>
      <c r="I203" s="18" t="str">
        <f>IF(Table11[[#This Row],[Unique CFDA]] = "", "", IFERROR(Table11[[#This Row],[FY 2018 Total]]*Table11[[#This Row],[House % Change]], ""))</f>
        <v/>
      </c>
      <c r="J203" s="6"/>
      <c r="K203" s="18" t="str">
        <f>IF(Table11[[#This Row],[Unique CFDA]] = "", "", IFERROR(Table11[[#This Row],[FY 2018 Total]]*Table11[[#This Row],[Senate Budget]], ""))</f>
        <v/>
      </c>
      <c r="L203" s="6" t="str">
        <f>IF(Table11[[#This Row],[Unique CFDA]] = "", "", IF(ISNUMBER(Table11[[#This Row],[President $ Change]]), RANK(Table11[[#This Row],[President $ Change]], Table11[President $ Change])+COUNTIF($G203:G203, G203)-1,0))</f>
        <v/>
      </c>
      <c r="N203">
        <v>200</v>
      </c>
      <c r="O203" t="str">
        <f>IFERROR(INDEX(Table11[Unique CFDA], MATCH(N203, Table11[Pres. Sort], 0)), "")</f>
        <v/>
      </c>
      <c r="P203" s="1" t="str">
        <f>IFERROR(INDEX(Table11[Grant Name], MATCH(MemberOrgFinalSort[[#This Row],[CFDA]], Table11[Unique CFDA], 0)), "")</f>
        <v/>
      </c>
      <c r="Q203" s="13" t="str">
        <f>IFERROR(INDEX(Table11[FY 2018 Total], MATCH(MemberOrgFinalSort[[#This Row],[CFDA]], Table11[Unique CFDA], 0)), "")</f>
        <v/>
      </c>
      <c r="R203" s="14" t="str">
        <f>IFERROR(INDEX(Table11[President % Change], MATCH(MemberOrgFinalSort[[#This Row],[CFDA]], Table11[Unique CFDA], 0)), "")</f>
        <v/>
      </c>
      <c r="S203" s="13" t="str">
        <f>IFERROR(INDEX(Table11[President $ Change], MATCH(MemberOrgFinalSort[[#This Row],[CFDA]], Table11[Unique CFDA], 0)), "")</f>
        <v/>
      </c>
      <c r="T203" s="25" t="str">
        <f>IFERROR(INDEX(Table11[House % Change], MATCH(MemberOrgFinalSort[[#This Row],[CFDA]], Table11[Unique CFDA], 0)), "")</f>
        <v/>
      </c>
      <c r="U203" s="25" t="str">
        <f>IFERROR(INDEX(Table11[House $ Change], MATCH(MemberOrgFinalSort[[#This Row],[CFDA]], Table11[Unique CFDA], 0)), "")</f>
        <v/>
      </c>
      <c r="V203" s="13"/>
      <c r="X203" s="6"/>
      <c r="Y203" s="6"/>
      <c r="Z203" s="6"/>
      <c r="AA203" s="6"/>
      <c r="AB203" s="6"/>
    </row>
    <row r="204" spans="1:28" x14ac:dyDescent="0.25">
      <c r="A204" t="str">
        <f>IF(MemberOrgControl!$C207 = "", "", INDEX(MemberOrgsData[CFDA], MemberOrgControl!$C207))</f>
        <v/>
      </c>
      <c r="C204" s="6" t="str">
        <f>IFERROR(INDEX(AllFilteredCFDAs[All CFDAs], MATCH(0, INDEX(COUNTIF($C$3:C203, AllFilteredCFDAs[All CFDAs]),),0)), "")</f>
        <v/>
      </c>
      <c r="D204" s="6" t="str">
        <f t="array" ref="D204">IFERROR(INDEX(MemberOrgsData[FEDERALPROGRAMNAME], MATCH(1, (SelectMemberOrgs = MemberOrgsData[Auditee Name])*(Table11[[#This Row],[Unique CFDA]] = MemberOrgsData[CFDA]), 0)), "")</f>
        <v/>
      </c>
      <c r="E204" s="18" t="str">
        <f t="array" ref="E204">IFERROR(IF(Table11[[#This Row],[Unique CFDA]]&lt;&gt;"", SUMIFS(MemberOrgsData[AMOUNT], MemberOrgsData[Auditee Name], SelectMemberOrgs, MemberOrgsData[CFDA], Table11[[#This Row],[Unique CFDA]], MemberOrgsData[AUDITYEAR], SelectFiscalYear), ""), "")</f>
        <v/>
      </c>
      <c r="F204" s="19" t="str">
        <f t="array" ref="F204">IFERROR(INDEX(BudgetAppropData[President % Change], MATCH(1, (Table11[[#This Row],[Unique CFDA]] = BudgetAppropData[CFDA])*(SelectBudgetYear = BudgetAppropData[Fiscal Year]), 0)), "")</f>
        <v/>
      </c>
      <c r="G204" s="18" t="str">
        <f>IF(Table11[[#This Row],[Unique CFDA]] = "", "", IFERROR(Table11[[#This Row],[FY 2018 Total]]*Table11[[#This Row],[President % Change]], ""))</f>
        <v/>
      </c>
      <c r="H204" s="19" t="str">
        <f t="array" ref="H204">IFERROR(INDEX(BudgetAppropData[House % Change], MATCH(1, (Table11[[#This Row],[Unique CFDA]] = BudgetAppropData[CFDA])*(SelectBudgetYear = BudgetAppropData[Fiscal Year]),0)), "")</f>
        <v/>
      </c>
      <c r="I204" s="18" t="str">
        <f>IF(Table11[[#This Row],[Unique CFDA]] = "", "", IFERROR(Table11[[#This Row],[FY 2018 Total]]*Table11[[#This Row],[House % Change]], ""))</f>
        <v/>
      </c>
      <c r="J204" s="6"/>
      <c r="K204" s="18" t="str">
        <f>IF(Table11[[#This Row],[Unique CFDA]] = "", "", IFERROR(Table11[[#This Row],[FY 2018 Total]]*Table11[[#This Row],[Senate Budget]], ""))</f>
        <v/>
      </c>
      <c r="L204" s="6" t="str">
        <f>IF(Table11[[#This Row],[Unique CFDA]] = "", "", IF(ISNUMBER(Table11[[#This Row],[President $ Change]]), RANK(Table11[[#This Row],[President $ Change]], Table11[President $ Change])+COUNTIF($G204:G204, G204)-1,0))</f>
        <v/>
      </c>
      <c r="N204">
        <v>201</v>
      </c>
      <c r="O204" t="str">
        <f>IFERROR(INDEX(Table11[Unique CFDA], MATCH(N204, Table11[Pres. Sort], 0)), "")</f>
        <v/>
      </c>
      <c r="P204" s="1" t="str">
        <f>IFERROR(INDEX(Table11[Grant Name], MATCH(MemberOrgFinalSort[[#This Row],[CFDA]], Table11[Unique CFDA], 0)), "")</f>
        <v/>
      </c>
      <c r="Q204" s="13" t="str">
        <f>IFERROR(INDEX(Table11[FY 2018 Total], MATCH(MemberOrgFinalSort[[#This Row],[CFDA]], Table11[Unique CFDA], 0)), "")</f>
        <v/>
      </c>
      <c r="R204" s="14" t="str">
        <f>IFERROR(INDEX(Table11[President % Change], MATCH(MemberOrgFinalSort[[#This Row],[CFDA]], Table11[Unique CFDA], 0)), "")</f>
        <v/>
      </c>
      <c r="S204" s="13" t="str">
        <f>IFERROR(INDEX(Table11[President $ Change], MATCH(MemberOrgFinalSort[[#This Row],[CFDA]], Table11[Unique CFDA], 0)), "")</f>
        <v/>
      </c>
      <c r="T204" s="25" t="str">
        <f>IFERROR(INDEX(Table11[House % Change], MATCH(MemberOrgFinalSort[[#This Row],[CFDA]], Table11[Unique CFDA], 0)), "")</f>
        <v/>
      </c>
      <c r="U204" s="25" t="str">
        <f>IFERROR(INDEX(Table11[House $ Change], MATCH(MemberOrgFinalSort[[#This Row],[CFDA]], Table11[Unique CFDA], 0)), "")</f>
        <v/>
      </c>
      <c r="V204" s="13"/>
      <c r="X204" s="6"/>
      <c r="Y204" s="6"/>
      <c r="Z204" s="6"/>
      <c r="AA204" s="6"/>
      <c r="AB204" s="6"/>
    </row>
    <row r="205" spans="1:28" x14ac:dyDescent="0.25">
      <c r="A205" t="str">
        <f>IF(MemberOrgControl!$C208 = "", "", INDEX(MemberOrgsData[CFDA], MemberOrgControl!$C208))</f>
        <v/>
      </c>
      <c r="C205" s="6" t="str">
        <f>IFERROR(INDEX(AllFilteredCFDAs[All CFDAs], MATCH(0, INDEX(COUNTIF($C$3:C204, AllFilteredCFDAs[All CFDAs]),),0)), "")</f>
        <v/>
      </c>
      <c r="D205" s="6" t="str">
        <f t="array" ref="D205">IFERROR(INDEX(MemberOrgsData[FEDERALPROGRAMNAME], MATCH(1, (SelectMemberOrgs = MemberOrgsData[Auditee Name])*(Table11[[#This Row],[Unique CFDA]] = MemberOrgsData[CFDA]), 0)), "")</f>
        <v/>
      </c>
      <c r="E205" s="18" t="str">
        <f t="array" ref="E205">IFERROR(IF(Table11[[#This Row],[Unique CFDA]]&lt;&gt;"", SUMIFS(MemberOrgsData[AMOUNT], MemberOrgsData[Auditee Name], SelectMemberOrgs, MemberOrgsData[CFDA], Table11[[#This Row],[Unique CFDA]], MemberOrgsData[AUDITYEAR], SelectFiscalYear), ""), "")</f>
        <v/>
      </c>
      <c r="F205" s="19" t="str">
        <f t="array" ref="F205">IFERROR(INDEX(BudgetAppropData[President % Change], MATCH(1, (Table11[[#This Row],[Unique CFDA]] = BudgetAppropData[CFDA])*(SelectBudgetYear = BudgetAppropData[Fiscal Year]), 0)), "")</f>
        <v/>
      </c>
      <c r="G205" s="18" t="str">
        <f>IF(Table11[[#This Row],[Unique CFDA]] = "", "", IFERROR(Table11[[#This Row],[FY 2018 Total]]*Table11[[#This Row],[President % Change]], ""))</f>
        <v/>
      </c>
      <c r="H205" s="19" t="str">
        <f t="array" ref="H205">IFERROR(INDEX(BudgetAppropData[House % Change], MATCH(1, (Table11[[#This Row],[Unique CFDA]] = BudgetAppropData[CFDA])*(SelectBudgetYear = BudgetAppropData[Fiscal Year]),0)), "")</f>
        <v/>
      </c>
      <c r="I205" s="18" t="str">
        <f>IF(Table11[[#This Row],[Unique CFDA]] = "", "", IFERROR(Table11[[#This Row],[FY 2018 Total]]*Table11[[#This Row],[House % Change]], ""))</f>
        <v/>
      </c>
      <c r="J205" s="6"/>
      <c r="K205" s="18" t="str">
        <f>IF(Table11[[#This Row],[Unique CFDA]] = "", "", IFERROR(Table11[[#This Row],[FY 2018 Total]]*Table11[[#This Row],[Senate Budget]], ""))</f>
        <v/>
      </c>
      <c r="L205" s="6" t="str">
        <f>IF(Table11[[#This Row],[Unique CFDA]] = "", "", IF(ISNUMBER(Table11[[#This Row],[President $ Change]]), RANK(Table11[[#This Row],[President $ Change]], Table11[President $ Change])+COUNTIF($G205:G205, G205)-1,0))</f>
        <v/>
      </c>
      <c r="N205">
        <v>202</v>
      </c>
      <c r="O205" t="str">
        <f>IFERROR(INDEX(Table11[Unique CFDA], MATCH(N205, Table11[Pres. Sort], 0)), "")</f>
        <v/>
      </c>
      <c r="P205" s="1" t="str">
        <f>IFERROR(INDEX(Table11[Grant Name], MATCH(MemberOrgFinalSort[[#This Row],[CFDA]], Table11[Unique CFDA], 0)), "")</f>
        <v/>
      </c>
      <c r="Q205" s="13" t="str">
        <f>IFERROR(INDEX(Table11[FY 2018 Total], MATCH(MemberOrgFinalSort[[#This Row],[CFDA]], Table11[Unique CFDA], 0)), "")</f>
        <v/>
      </c>
      <c r="R205" s="14" t="str">
        <f>IFERROR(INDEX(Table11[President % Change], MATCH(MemberOrgFinalSort[[#This Row],[CFDA]], Table11[Unique CFDA], 0)), "")</f>
        <v/>
      </c>
      <c r="S205" s="13" t="str">
        <f>IFERROR(INDEX(Table11[President $ Change], MATCH(MemberOrgFinalSort[[#This Row],[CFDA]], Table11[Unique CFDA], 0)), "")</f>
        <v/>
      </c>
      <c r="T205" s="25" t="str">
        <f>IFERROR(INDEX(Table11[House % Change], MATCH(MemberOrgFinalSort[[#This Row],[CFDA]], Table11[Unique CFDA], 0)), "")</f>
        <v/>
      </c>
      <c r="U205" s="25" t="str">
        <f>IFERROR(INDEX(Table11[House $ Change], MATCH(MemberOrgFinalSort[[#This Row],[CFDA]], Table11[Unique CFDA], 0)), "")</f>
        <v/>
      </c>
      <c r="V205" s="13"/>
      <c r="X205" s="6"/>
      <c r="Y205" s="6"/>
      <c r="Z205" s="6"/>
      <c r="AA205" s="6"/>
      <c r="AB205" s="6"/>
    </row>
    <row r="206" spans="1:28" x14ac:dyDescent="0.25">
      <c r="A206" t="str">
        <f>IF(MemberOrgControl!$C209 = "", "", INDEX(MemberOrgsData[CFDA], MemberOrgControl!$C209))</f>
        <v/>
      </c>
      <c r="C206" s="6" t="str">
        <f>IFERROR(INDEX(AllFilteredCFDAs[All CFDAs], MATCH(0, INDEX(COUNTIF($C$3:C205, AllFilteredCFDAs[All CFDAs]),),0)), "")</f>
        <v/>
      </c>
      <c r="D206" s="6" t="str">
        <f t="array" ref="D206">IFERROR(INDEX(MemberOrgsData[FEDERALPROGRAMNAME], MATCH(1, (SelectMemberOrgs = MemberOrgsData[Auditee Name])*(Table11[[#This Row],[Unique CFDA]] = MemberOrgsData[CFDA]), 0)), "")</f>
        <v/>
      </c>
      <c r="E206" s="18" t="str">
        <f t="array" ref="E206">IFERROR(IF(Table11[[#This Row],[Unique CFDA]]&lt;&gt;"", SUMIFS(MemberOrgsData[AMOUNT], MemberOrgsData[Auditee Name], SelectMemberOrgs, MemberOrgsData[CFDA], Table11[[#This Row],[Unique CFDA]], MemberOrgsData[AUDITYEAR], SelectFiscalYear), ""), "")</f>
        <v/>
      </c>
      <c r="F206" s="19" t="str">
        <f t="array" ref="F206">IFERROR(INDEX(BudgetAppropData[President % Change], MATCH(1, (Table11[[#This Row],[Unique CFDA]] = BudgetAppropData[CFDA])*(SelectBudgetYear = BudgetAppropData[Fiscal Year]), 0)), "")</f>
        <v/>
      </c>
      <c r="G206" s="18" t="str">
        <f>IF(Table11[[#This Row],[Unique CFDA]] = "", "", IFERROR(Table11[[#This Row],[FY 2018 Total]]*Table11[[#This Row],[President % Change]], ""))</f>
        <v/>
      </c>
      <c r="H206" s="19" t="str">
        <f t="array" ref="H206">IFERROR(INDEX(BudgetAppropData[House % Change], MATCH(1, (Table11[[#This Row],[Unique CFDA]] = BudgetAppropData[CFDA])*(SelectBudgetYear = BudgetAppropData[Fiscal Year]),0)), "")</f>
        <v/>
      </c>
      <c r="I206" s="18" t="str">
        <f>IF(Table11[[#This Row],[Unique CFDA]] = "", "", IFERROR(Table11[[#This Row],[FY 2018 Total]]*Table11[[#This Row],[House % Change]], ""))</f>
        <v/>
      </c>
      <c r="J206" s="6"/>
      <c r="K206" s="18" t="str">
        <f>IF(Table11[[#This Row],[Unique CFDA]] = "", "", IFERROR(Table11[[#This Row],[FY 2018 Total]]*Table11[[#This Row],[Senate Budget]], ""))</f>
        <v/>
      </c>
      <c r="L206" s="6" t="str">
        <f>IF(Table11[[#This Row],[Unique CFDA]] = "", "", IF(ISNUMBER(Table11[[#This Row],[President $ Change]]), RANK(Table11[[#This Row],[President $ Change]], Table11[President $ Change])+COUNTIF($G206:G206, G206)-1,0))</f>
        <v/>
      </c>
      <c r="N206">
        <v>203</v>
      </c>
      <c r="O206" t="str">
        <f>IFERROR(INDEX(Table11[Unique CFDA], MATCH(N206, Table11[Pres. Sort], 0)), "")</f>
        <v/>
      </c>
      <c r="P206" s="1" t="str">
        <f>IFERROR(INDEX(Table11[Grant Name], MATCH(MemberOrgFinalSort[[#This Row],[CFDA]], Table11[Unique CFDA], 0)), "")</f>
        <v/>
      </c>
      <c r="Q206" s="13" t="str">
        <f>IFERROR(INDEX(Table11[FY 2018 Total], MATCH(MemberOrgFinalSort[[#This Row],[CFDA]], Table11[Unique CFDA], 0)), "")</f>
        <v/>
      </c>
      <c r="R206" s="14" t="str">
        <f>IFERROR(INDEX(Table11[President % Change], MATCH(MemberOrgFinalSort[[#This Row],[CFDA]], Table11[Unique CFDA], 0)), "")</f>
        <v/>
      </c>
      <c r="S206" s="13" t="str">
        <f>IFERROR(INDEX(Table11[President $ Change], MATCH(MemberOrgFinalSort[[#This Row],[CFDA]], Table11[Unique CFDA], 0)), "")</f>
        <v/>
      </c>
      <c r="T206" s="25" t="str">
        <f>IFERROR(INDEX(Table11[House % Change], MATCH(MemberOrgFinalSort[[#This Row],[CFDA]], Table11[Unique CFDA], 0)), "")</f>
        <v/>
      </c>
      <c r="U206" s="25" t="str">
        <f>IFERROR(INDEX(Table11[House $ Change], MATCH(MemberOrgFinalSort[[#This Row],[CFDA]], Table11[Unique CFDA], 0)), "")</f>
        <v/>
      </c>
      <c r="V206" s="13"/>
      <c r="X206" s="6"/>
      <c r="Y206" s="6"/>
      <c r="Z206" s="6"/>
      <c r="AA206" s="6"/>
      <c r="AB206" s="6"/>
    </row>
    <row r="207" spans="1:28" x14ac:dyDescent="0.25">
      <c r="A207" t="str">
        <f>IF(MemberOrgControl!$C210 = "", "", INDEX(MemberOrgsData[CFDA], MemberOrgControl!$C210))</f>
        <v/>
      </c>
      <c r="C207" s="6" t="str">
        <f>IFERROR(INDEX(AllFilteredCFDAs[All CFDAs], MATCH(0, INDEX(COUNTIF($C$3:C206, AllFilteredCFDAs[All CFDAs]),),0)), "")</f>
        <v/>
      </c>
      <c r="D207" s="6" t="str">
        <f t="array" ref="D207">IFERROR(INDEX(MemberOrgsData[FEDERALPROGRAMNAME], MATCH(1, (SelectMemberOrgs = MemberOrgsData[Auditee Name])*(Table11[[#This Row],[Unique CFDA]] = MemberOrgsData[CFDA]), 0)), "")</f>
        <v/>
      </c>
      <c r="E207" s="18" t="str">
        <f t="array" ref="E207">IFERROR(IF(Table11[[#This Row],[Unique CFDA]]&lt;&gt;"", SUMIFS(MemberOrgsData[AMOUNT], MemberOrgsData[Auditee Name], SelectMemberOrgs, MemberOrgsData[CFDA], Table11[[#This Row],[Unique CFDA]], MemberOrgsData[AUDITYEAR], SelectFiscalYear), ""), "")</f>
        <v/>
      </c>
      <c r="F207" s="19" t="str">
        <f t="array" ref="F207">IFERROR(INDEX(BudgetAppropData[President % Change], MATCH(1, (Table11[[#This Row],[Unique CFDA]] = BudgetAppropData[CFDA])*(SelectBudgetYear = BudgetAppropData[Fiscal Year]), 0)), "")</f>
        <v/>
      </c>
      <c r="G207" s="18" t="str">
        <f>IF(Table11[[#This Row],[Unique CFDA]] = "", "", IFERROR(Table11[[#This Row],[FY 2018 Total]]*Table11[[#This Row],[President % Change]], ""))</f>
        <v/>
      </c>
      <c r="H207" s="19" t="str">
        <f t="array" ref="H207">IFERROR(INDEX(BudgetAppropData[House % Change], MATCH(1, (Table11[[#This Row],[Unique CFDA]] = BudgetAppropData[CFDA])*(SelectBudgetYear = BudgetAppropData[Fiscal Year]),0)), "")</f>
        <v/>
      </c>
      <c r="I207" s="18" t="str">
        <f>IF(Table11[[#This Row],[Unique CFDA]] = "", "", IFERROR(Table11[[#This Row],[FY 2018 Total]]*Table11[[#This Row],[House % Change]], ""))</f>
        <v/>
      </c>
      <c r="J207" s="6"/>
      <c r="K207" s="18" t="str">
        <f>IF(Table11[[#This Row],[Unique CFDA]] = "", "", IFERROR(Table11[[#This Row],[FY 2018 Total]]*Table11[[#This Row],[Senate Budget]], ""))</f>
        <v/>
      </c>
      <c r="L207" s="6" t="str">
        <f>IF(Table11[[#This Row],[Unique CFDA]] = "", "", IF(ISNUMBER(Table11[[#This Row],[President $ Change]]), RANK(Table11[[#This Row],[President $ Change]], Table11[President $ Change])+COUNTIF($G207:G207, G207)-1,0))</f>
        <v/>
      </c>
      <c r="N207">
        <v>204</v>
      </c>
      <c r="O207" t="str">
        <f>IFERROR(INDEX(Table11[Unique CFDA], MATCH(N207, Table11[Pres. Sort], 0)), "")</f>
        <v/>
      </c>
      <c r="P207" s="1" t="str">
        <f>IFERROR(INDEX(Table11[Grant Name], MATCH(MemberOrgFinalSort[[#This Row],[CFDA]], Table11[Unique CFDA], 0)), "")</f>
        <v/>
      </c>
      <c r="Q207" s="13" t="str">
        <f>IFERROR(INDEX(Table11[FY 2018 Total], MATCH(MemberOrgFinalSort[[#This Row],[CFDA]], Table11[Unique CFDA], 0)), "")</f>
        <v/>
      </c>
      <c r="R207" s="14" t="str">
        <f>IFERROR(INDEX(Table11[President % Change], MATCH(MemberOrgFinalSort[[#This Row],[CFDA]], Table11[Unique CFDA], 0)), "")</f>
        <v/>
      </c>
      <c r="S207" s="13" t="str">
        <f>IFERROR(INDEX(Table11[President $ Change], MATCH(MemberOrgFinalSort[[#This Row],[CFDA]], Table11[Unique CFDA], 0)), "")</f>
        <v/>
      </c>
      <c r="T207" s="25" t="str">
        <f>IFERROR(INDEX(Table11[House % Change], MATCH(MemberOrgFinalSort[[#This Row],[CFDA]], Table11[Unique CFDA], 0)), "")</f>
        <v/>
      </c>
      <c r="U207" s="25" t="str">
        <f>IFERROR(INDEX(Table11[House $ Change], MATCH(MemberOrgFinalSort[[#This Row],[CFDA]], Table11[Unique CFDA], 0)), "")</f>
        <v/>
      </c>
      <c r="V207" s="13"/>
      <c r="X207" s="6"/>
      <c r="Y207" s="6"/>
      <c r="Z207" s="6"/>
      <c r="AA207" s="6"/>
      <c r="AB207" s="6"/>
    </row>
    <row r="208" spans="1:28" x14ac:dyDescent="0.25">
      <c r="A208" t="str">
        <f>IF(MemberOrgControl!$C211 = "", "", INDEX(MemberOrgsData[CFDA], MemberOrgControl!$C211))</f>
        <v/>
      </c>
      <c r="C208" s="6" t="str">
        <f>IFERROR(INDEX(AllFilteredCFDAs[All CFDAs], MATCH(0, INDEX(COUNTIF($C$3:C207, AllFilteredCFDAs[All CFDAs]),),0)), "")</f>
        <v/>
      </c>
      <c r="D208" s="6" t="str">
        <f t="array" ref="D208">IFERROR(INDEX(MemberOrgsData[FEDERALPROGRAMNAME], MATCH(1, (SelectMemberOrgs = MemberOrgsData[Auditee Name])*(Table11[[#This Row],[Unique CFDA]] = MemberOrgsData[CFDA]), 0)), "")</f>
        <v/>
      </c>
      <c r="E208" s="18" t="str">
        <f t="array" ref="E208">IFERROR(IF(Table11[[#This Row],[Unique CFDA]]&lt;&gt;"", SUMIFS(MemberOrgsData[AMOUNT], MemberOrgsData[Auditee Name], SelectMemberOrgs, MemberOrgsData[CFDA], Table11[[#This Row],[Unique CFDA]], MemberOrgsData[AUDITYEAR], SelectFiscalYear), ""), "")</f>
        <v/>
      </c>
      <c r="F208" s="19" t="str">
        <f t="array" ref="F208">IFERROR(INDEX(BudgetAppropData[President % Change], MATCH(1, (Table11[[#This Row],[Unique CFDA]] = BudgetAppropData[CFDA])*(SelectBudgetYear = BudgetAppropData[Fiscal Year]), 0)), "")</f>
        <v/>
      </c>
      <c r="G208" s="18" t="str">
        <f>IF(Table11[[#This Row],[Unique CFDA]] = "", "", IFERROR(Table11[[#This Row],[FY 2018 Total]]*Table11[[#This Row],[President % Change]], ""))</f>
        <v/>
      </c>
      <c r="H208" s="19" t="str">
        <f t="array" ref="H208">IFERROR(INDEX(BudgetAppropData[House % Change], MATCH(1, (Table11[[#This Row],[Unique CFDA]] = BudgetAppropData[CFDA])*(SelectBudgetYear = BudgetAppropData[Fiscal Year]),0)), "")</f>
        <v/>
      </c>
      <c r="I208" s="18" t="str">
        <f>IF(Table11[[#This Row],[Unique CFDA]] = "", "", IFERROR(Table11[[#This Row],[FY 2018 Total]]*Table11[[#This Row],[House % Change]], ""))</f>
        <v/>
      </c>
      <c r="J208" s="6"/>
      <c r="K208" s="18" t="str">
        <f>IF(Table11[[#This Row],[Unique CFDA]] = "", "", IFERROR(Table11[[#This Row],[FY 2018 Total]]*Table11[[#This Row],[Senate Budget]], ""))</f>
        <v/>
      </c>
      <c r="L208" s="6" t="str">
        <f>IF(Table11[[#This Row],[Unique CFDA]] = "", "", IF(ISNUMBER(Table11[[#This Row],[President $ Change]]), RANK(Table11[[#This Row],[President $ Change]], Table11[President $ Change])+COUNTIF($G208:G208, G208)-1,0))</f>
        <v/>
      </c>
      <c r="N208">
        <v>205</v>
      </c>
      <c r="O208" t="str">
        <f>IFERROR(INDEX(Table11[Unique CFDA], MATCH(N208, Table11[Pres. Sort], 0)), "")</f>
        <v/>
      </c>
      <c r="P208" s="1" t="str">
        <f>IFERROR(INDEX(Table11[Grant Name], MATCH(MemberOrgFinalSort[[#This Row],[CFDA]], Table11[Unique CFDA], 0)), "")</f>
        <v/>
      </c>
      <c r="Q208" s="13" t="str">
        <f>IFERROR(INDEX(Table11[FY 2018 Total], MATCH(MemberOrgFinalSort[[#This Row],[CFDA]], Table11[Unique CFDA], 0)), "")</f>
        <v/>
      </c>
      <c r="R208" s="14" t="str">
        <f>IFERROR(INDEX(Table11[President % Change], MATCH(MemberOrgFinalSort[[#This Row],[CFDA]], Table11[Unique CFDA], 0)), "")</f>
        <v/>
      </c>
      <c r="S208" s="13" t="str">
        <f>IFERROR(INDEX(Table11[President $ Change], MATCH(MemberOrgFinalSort[[#This Row],[CFDA]], Table11[Unique CFDA], 0)), "")</f>
        <v/>
      </c>
      <c r="T208" s="25" t="str">
        <f>IFERROR(INDEX(Table11[House % Change], MATCH(MemberOrgFinalSort[[#This Row],[CFDA]], Table11[Unique CFDA], 0)), "")</f>
        <v/>
      </c>
      <c r="U208" s="25" t="str">
        <f>IFERROR(INDEX(Table11[House $ Change], MATCH(MemberOrgFinalSort[[#This Row],[CFDA]], Table11[Unique CFDA], 0)), "")</f>
        <v/>
      </c>
      <c r="V208" s="13"/>
      <c r="X208" s="6"/>
      <c r="Y208" s="6"/>
      <c r="Z208" s="6"/>
      <c r="AA208" s="6"/>
      <c r="AB208" s="6"/>
    </row>
    <row r="209" spans="1:28" x14ac:dyDescent="0.25">
      <c r="A209" t="str">
        <f>IF(MemberOrgControl!$C212 = "", "", INDEX(MemberOrgsData[CFDA], MemberOrgControl!$C212))</f>
        <v/>
      </c>
      <c r="C209" s="6" t="str">
        <f>IFERROR(INDEX(AllFilteredCFDAs[All CFDAs], MATCH(0, INDEX(COUNTIF($C$3:C208, AllFilteredCFDAs[All CFDAs]),),0)), "")</f>
        <v/>
      </c>
      <c r="D209" s="6" t="str">
        <f t="array" ref="D209">IFERROR(INDEX(MemberOrgsData[FEDERALPROGRAMNAME], MATCH(1, (SelectMemberOrgs = MemberOrgsData[Auditee Name])*(Table11[[#This Row],[Unique CFDA]] = MemberOrgsData[CFDA]), 0)), "")</f>
        <v/>
      </c>
      <c r="E209" s="18" t="str">
        <f t="array" ref="E209">IFERROR(IF(Table11[[#This Row],[Unique CFDA]]&lt;&gt;"", SUMIFS(MemberOrgsData[AMOUNT], MemberOrgsData[Auditee Name], SelectMemberOrgs, MemberOrgsData[CFDA], Table11[[#This Row],[Unique CFDA]], MemberOrgsData[AUDITYEAR], SelectFiscalYear), ""), "")</f>
        <v/>
      </c>
      <c r="F209" s="19" t="str">
        <f t="array" ref="F209">IFERROR(INDEX(BudgetAppropData[President % Change], MATCH(1, (Table11[[#This Row],[Unique CFDA]] = BudgetAppropData[CFDA])*(SelectBudgetYear = BudgetAppropData[Fiscal Year]), 0)), "")</f>
        <v/>
      </c>
      <c r="G209" s="18" t="str">
        <f>IF(Table11[[#This Row],[Unique CFDA]] = "", "", IFERROR(Table11[[#This Row],[FY 2018 Total]]*Table11[[#This Row],[President % Change]], ""))</f>
        <v/>
      </c>
      <c r="H209" s="19" t="str">
        <f t="array" ref="H209">IFERROR(INDEX(BudgetAppropData[House % Change], MATCH(1, (Table11[[#This Row],[Unique CFDA]] = BudgetAppropData[CFDA])*(SelectBudgetYear = BudgetAppropData[Fiscal Year]),0)), "")</f>
        <v/>
      </c>
      <c r="I209" s="18" t="str">
        <f>IF(Table11[[#This Row],[Unique CFDA]] = "", "", IFERROR(Table11[[#This Row],[FY 2018 Total]]*Table11[[#This Row],[House % Change]], ""))</f>
        <v/>
      </c>
      <c r="J209" s="6"/>
      <c r="K209" s="18" t="str">
        <f>IF(Table11[[#This Row],[Unique CFDA]] = "", "", IFERROR(Table11[[#This Row],[FY 2018 Total]]*Table11[[#This Row],[Senate Budget]], ""))</f>
        <v/>
      </c>
      <c r="L209" s="6" t="str">
        <f>IF(Table11[[#This Row],[Unique CFDA]] = "", "", IF(ISNUMBER(Table11[[#This Row],[President $ Change]]), RANK(Table11[[#This Row],[President $ Change]], Table11[President $ Change])+COUNTIF($G209:G209, G209)-1,0))</f>
        <v/>
      </c>
      <c r="N209">
        <v>206</v>
      </c>
      <c r="O209" t="str">
        <f>IFERROR(INDEX(Table11[Unique CFDA], MATCH(N209, Table11[Pres. Sort], 0)), "")</f>
        <v/>
      </c>
      <c r="P209" s="1" t="str">
        <f>IFERROR(INDEX(Table11[Grant Name], MATCH(MemberOrgFinalSort[[#This Row],[CFDA]], Table11[Unique CFDA], 0)), "")</f>
        <v/>
      </c>
      <c r="Q209" s="13" t="str">
        <f>IFERROR(INDEX(Table11[FY 2018 Total], MATCH(MemberOrgFinalSort[[#This Row],[CFDA]], Table11[Unique CFDA], 0)), "")</f>
        <v/>
      </c>
      <c r="R209" s="14" t="str">
        <f>IFERROR(INDEX(Table11[President % Change], MATCH(MemberOrgFinalSort[[#This Row],[CFDA]], Table11[Unique CFDA], 0)), "")</f>
        <v/>
      </c>
      <c r="S209" s="13" t="str">
        <f>IFERROR(INDEX(Table11[President $ Change], MATCH(MemberOrgFinalSort[[#This Row],[CFDA]], Table11[Unique CFDA], 0)), "")</f>
        <v/>
      </c>
      <c r="T209" s="25" t="str">
        <f>IFERROR(INDEX(Table11[House % Change], MATCH(MemberOrgFinalSort[[#This Row],[CFDA]], Table11[Unique CFDA], 0)), "")</f>
        <v/>
      </c>
      <c r="U209" s="25" t="str">
        <f>IFERROR(INDEX(Table11[House $ Change], MATCH(MemberOrgFinalSort[[#This Row],[CFDA]], Table11[Unique CFDA], 0)), "")</f>
        <v/>
      </c>
      <c r="V209" s="13"/>
      <c r="X209" s="6"/>
      <c r="Y209" s="6"/>
      <c r="Z209" s="6"/>
      <c r="AA209" s="6"/>
      <c r="AB209" s="6"/>
    </row>
    <row r="210" spans="1:28" x14ac:dyDescent="0.25">
      <c r="A210" t="str">
        <f>IF(MemberOrgControl!$C213 = "", "", INDEX(MemberOrgsData[CFDA], MemberOrgControl!$C213))</f>
        <v/>
      </c>
      <c r="C210" s="6" t="str">
        <f>IFERROR(INDEX(AllFilteredCFDAs[All CFDAs], MATCH(0, INDEX(COUNTIF($C$3:C209, AllFilteredCFDAs[All CFDAs]),),0)), "")</f>
        <v/>
      </c>
      <c r="D210" s="6" t="str">
        <f t="array" ref="D210">IFERROR(INDEX(MemberOrgsData[FEDERALPROGRAMNAME], MATCH(1, (SelectMemberOrgs = MemberOrgsData[Auditee Name])*(Table11[[#This Row],[Unique CFDA]] = MemberOrgsData[CFDA]), 0)), "")</f>
        <v/>
      </c>
      <c r="E210" s="18" t="str">
        <f t="array" ref="E210">IFERROR(IF(Table11[[#This Row],[Unique CFDA]]&lt;&gt;"", SUMIFS(MemberOrgsData[AMOUNT], MemberOrgsData[Auditee Name], SelectMemberOrgs, MemberOrgsData[CFDA], Table11[[#This Row],[Unique CFDA]], MemberOrgsData[AUDITYEAR], SelectFiscalYear), ""), "")</f>
        <v/>
      </c>
      <c r="F210" s="19" t="str">
        <f t="array" ref="F210">IFERROR(INDEX(BudgetAppropData[President % Change], MATCH(1, (Table11[[#This Row],[Unique CFDA]] = BudgetAppropData[CFDA])*(SelectBudgetYear = BudgetAppropData[Fiscal Year]), 0)), "")</f>
        <v/>
      </c>
      <c r="G210" s="18" t="str">
        <f>IF(Table11[[#This Row],[Unique CFDA]] = "", "", IFERROR(Table11[[#This Row],[FY 2018 Total]]*Table11[[#This Row],[President % Change]], ""))</f>
        <v/>
      </c>
      <c r="H210" s="19" t="str">
        <f t="array" ref="H210">IFERROR(INDEX(BudgetAppropData[House % Change], MATCH(1, (Table11[[#This Row],[Unique CFDA]] = BudgetAppropData[CFDA])*(SelectBudgetYear = BudgetAppropData[Fiscal Year]),0)), "")</f>
        <v/>
      </c>
      <c r="I210" s="18" t="str">
        <f>IF(Table11[[#This Row],[Unique CFDA]] = "", "", IFERROR(Table11[[#This Row],[FY 2018 Total]]*Table11[[#This Row],[House % Change]], ""))</f>
        <v/>
      </c>
      <c r="J210" s="6"/>
      <c r="K210" s="18" t="str">
        <f>IF(Table11[[#This Row],[Unique CFDA]] = "", "", IFERROR(Table11[[#This Row],[FY 2018 Total]]*Table11[[#This Row],[Senate Budget]], ""))</f>
        <v/>
      </c>
      <c r="L210" s="6" t="str">
        <f>IF(Table11[[#This Row],[Unique CFDA]] = "", "", IF(ISNUMBER(Table11[[#This Row],[President $ Change]]), RANK(Table11[[#This Row],[President $ Change]], Table11[President $ Change])+COUNTIF($G210:G210, G210)-1,0))</f>
        <v/>
      </c>
      <c r="N210">
        <v>207</v>
      </c>
      <c r="O210" t="str">
        <f>IFERROR(INDEX(Table11[Unique CFDA], MATCH(N210, Table11[Pres. Sort], 0)), "")</f>
        <v/>
      </c>
      <c r="P210" s="1" t="str">
        <f>IFERROR(INDEX(Table11[Grant Name], MATCH(MemberOrgFinalSort[[#This Row],[CFDA]], Table11[Unique CFDA], 0)), "")</f>
        <v/>
      </c>
      <c r="Q210" s="13" t="str">
        <f>IFERROR(INDEX(Table11[FY 2018 Total], MATCH(MemberOrgFinalSort[[#This Row],[CFDA]], Table11[Unique CFDA], 0)), "")</f>
        <v/>
      </c>
      <c r="R210" s="14" t="str">
        <f>IFERROR(INDEX(Table11[President % Change], MATCH(MemberOrgFinalSort[[#This Row],[CFDA]], Table11[Unique CFDA], 0)), "")</f>
        <v/>
      </c>
      <c r="S210" s="13" t="str">
        <f>IFERROR(INDEX(Table11[President $ Change], MATCH(MemberOrgFinalSort[[#This Row],[CFDA]], Table11[Unique CFDA], 0)), "")</f>
        <v/>
      </c>
      <c r="T210" s="25" t="str">
        <f>IFERROR(INDEX(Table11[House % Change], MATCH(MemberOrgFinalSort[[#This Row],[CFDA]], Table11[Unique CFDA], 0)), "")</f>
        <v/>
      </c>
      <c r="U210" s="25" t="str">
        <f>IFERROR(INDEX(Table11[House $ Change], MATCH(MemberOrgFinalSort[[#This Row],[CFDA]], Table11[Unique CFDA], 0)), "")</f>
        <v/>
      </c>
      <c r="V210" s="13"/>
      <c r="X210" s="6"/>
      <c r="Y210" s="6"/>
      <c r="Z210" s="6"/>
      <c r="AA210" s="6"/>
      <c r="AB210" s="6"/>
    </row>
    <row r="211" spans="1:28" x14ac:dyDescent="0.25">
      <c r="A211" t="str">
        <f>IF(MemberOrgControl!$C214 = "", "", INDEX(MemberOrgsData[CFDA], MemberOrgControl!$C214))</f>
        <v/>
      </c>
      <c r="C211" s="6" t="str">
        <f>IFERROR(INDEX(AllFilteredCFDAs[All CFDAs], MATCH(0, INDEX(COUNTIF($C$3:C210, AllFilteredCFDAs[All CFDAs]),),0)), "")</f>
        <v/>
      </c>
      <c r="D211" s="6" t="str">
        <f t="array" ref="D211">IFERROR(INDEX(MemberOrgsData[FEDERALPROGRAMNAME], MATCH(1, (SelectMemberOrgs = MemberOrgsData[Auditee Name])*(Table11[[#This Row],[Unique CFDA]] = MemberOrgsData[CFDA]), 0)), "")</f>
        <v/>
      </c>
      <c r="E211" s="18" t="str">
        <f t="array" ref="E211">IFERROR(IF(Table11[[#This Row],[Unique CFDA]]&lt;&gt;"", SUMIFS(MemberOrgsData[AMOUNT], MemberOrgsData[Auditee Name], SelectMemberOrgs, MemberOrgsData[CFDA], Table11[[#This Row],[Unique CFDA]], MemberOrgsData[AUDITYEAR], SelectFiscalYear), ""), "")</f>
        <v/>
      </c>
      <c r="F211" s="19" t="str">
        <f t="array" ref="F211">IFERROR(INDEX(BudgetAppropData[President % Change], MATCH(1, (Table11[[#This Row],[Unique CFDA]] = BudgetAppropData[CFDA])*(SelectBudgetYear = BudgetAppropData[Fiscal Year]), 0)), "")</f>
        <v/>
      </c>
      <c r="G211" s="18" t="str">
        <f>IF(Table11[[#This Row],[Unique CFDA]] = "", "", IFERROR(Table11[[#This Row],[FY 2018 Total]]*Table11[[#This Row],[President % Change]], ""))</f>
        <v/>
      </c>
      <c r="H211" s="19" t="str">
        <f t="array" ref="H211">IFERROR(INDEX(BudgetAppropData[House % Change], MATCH(1, (Table11[[#This Row],[Unique CFDA]] = BudgetAppropData[CFDA])*(SelectBudgetYear = BudgetAppropData[Fiscal Year]),0)), "")</f>
        <v/>
      </c>
      <c r="I211" s="18" t="str">
        <f>IF(Table11[[#This Row],[Unique CFDA]] = "", "", IFERROR(Table11[[#This Row],[FY 2018 Total]]*Table11[[#This Row],[House % Change]], ""))</f>
        <v/>
      </c>
      <c r="J211" s="6"/>
      <c r="K211" s="18" t="str">
        <f>IF(Table11[[#This Row],[Unique CFDA]] = "", "", IFERROR(Table11[[#This Row],[FY 2018 Total]]*Table11[[#This Row],[Senate Budget]], ""))</f>
        <v/>
      </c>
      <c r="L211" s="6" t="str">
        <f>IF(Table11[[#This Row],[Unique CFDA]] = "", "", IF(ISNUMBER(Table11[[#This Row],[President $ Change]]), RANK(Table11[[#This Row],[President $ Change]], Table11[President $ Change])+COUNTIF($G211:G211, G211)-1,0))</f>
        <v/>
      </c>
      <c r="N211">
        <v>208</v>
      </c>
      <c r="O211" t="str">
        <f>IFERROR(INDEX(Table11[Unique CFDA], MATCH(N211, Table11[Pres. Sort], 0)), "")</f>
        <v/>
      </c>
      <c r="P211" s="1" t="str">
        <f>IFERROR(INDEX(Table11[Grant Name], MATCH(MemberOrgFinalSort[[#This Row],[CFDA]], Table11[Unique CFDA], 0)), "")</f>
        <v/>
      </c>
      <c r="Q211" s="13" t="str">
        <f>IFERROR(INDEX(Table11[FY 2018 Total], MATCH(MemberOrgFinalSort[[#This Row],[CFDA]], Table11[Unique CFDA], 0)), "")</f>
        <v/>
      </c>
      <c r="R211" s="14" t="str">
        <f>IFERROR(INDEX(Table11[President % Change], MATCH(MemberOrgFinalSort[[#This Row],[CFDA]], Table11[Unique CFDA], 0)), "")</f>
        <v/>
      </c>
      <c r="S211" s="13" t="str">
        <f>IFERROR(INDEX(Table11[President $ Change], MATCH(MemberOrgFinalSort[[#This Row],[CFDA]], Table11[Unique CFDA], 0)), "")</f>
        <v/>
      </c>
      <c r="T211" s="25" t="str">
        <f>IFERROR(INDEX(Table11[House % Change], MATCH(MemberOrgFinalSort[[#This Row],[CFDA]], Table11[Unique CFDA], 0)), "")</f>
        <v/>
      </c>
      <c r="U211" s="25" t="str">
        <f>IFERROR(INDEX(Table11[House $ Change], MATCH(MemberOrgFinalSort[[#This Row],[CFDA]], Table11[Unique CFDA], 0)), "")</f>
        <v/>
      </c>
      <c r="V211" s="13"/>
      <c r="X211" s="6"/>
      <c r="Y211" s="6"/>
      <c r="Z211" s="6"/>
      <c r="AA211" s="6"/>
      <c r="AB211" s="6"/>
    </row>
    <row r="212" spans="1:28" x14ac:dyDescent="0.25">
      <c r="A212" t="str">
        <f>IF(MemberOrgControl!$C215 = "", "", INDEX(MemberOrgsData[CFDA], MemberOrgControl!$C215))</f>
        <v/>
      </c>
      <c r="C212" s="6" t="str">
        <f>IFERROR(INDEX(AllFilteredCFDAs[All CFDAs], MATCH(0, INDEX(COUNTIF($C$3:C211, AllFilteredCFDAs[All CFDAs]),),0)), "")</f>
        <v/>
      </c>
      <c r="D212" s="6" t="str">
        <f t="array" ref="D212">IFERROR(INDEX(MemberOrgsData[FEDERALPROGRAMNAME], MATCH(1, (SelectMemberOrgs = MemberOrgsData[Auditee Name])*(Table11[[#This Row],[Unique CFDA]] = MemberOrgsData[CFDA]), 0)), "")</f>
        <v/>
      </c>
      <c r="E212" s="18" t="str">
        <f t="array" ref="E212">IFERROR(IF(Table11[[#This Row],[Unique CFDA]]&lt;&gt;"", SUMIFS(MemberOrgsData[AMOUNT], MemberOrgsData[Auditee Name], SelectMemberOrgs, MemberOrgsData[CFDA], Table11[[#This Row],[Unique CFDA]], MemberOrgsData[AUDITYEAR], SelectFiscalYear), ""), "")</f>
        <v/>
      </c>
      <c r="F212" s="19" t="str">
        <f t="array" ref="F212">IFERROR(INDEX(BudgetAppropData[President % Change], MATCH(1, (Table11[[#This Row],[Unique CFDA]] = BudgetAppropData[CFDA])*(SelectBudgetYear = BudgetAppropData[Fiscal Year]), 0)), "")</f>
        <v/>
      </c>
      <c r="G212" s="18" t="str">
        <f>IF(Table11[[#This Row],[Unique CFDA]] = "", "", IFERROR(Table11[[#This Row],[FY 2018 Total]]*Table11[[#This Row],[President % Change]], ""))</f>
        <v/>
      </c>
      <c r="H212" s="19" t="str">
        <f t="array" ref="H212">IFERROR(INDEX(BudgetAppropData[House % Change], MATCH(1, (Table11[[#This Row],[Unique CFDA]] = BudgetAppropData[CFDA])*(SelectBudgetYear = BudgetAppropData[Fiscal Year]),0)), "")</f>
        <v/>
      </c>
      <c r="I212" s="18" t="str">
        <f>IF(Table11[[#This Row],[Unique CFDA]] = "", "", IFERROR(Table11[[#This Row],[FY 2018 Total]]*Table11[[#This Row],[House % Change]], ""))</f>
        <v/>
      </c>
      <c r="J212" s="6"/>
      <c r="K212" s="18" t="str">
        <f>IF(Table11[[#This Row],[Unique CFDA]] = "", "", IFERROR(Table11[[#This Row],[FY 2018 Total]]*Table11[[#This Row],[Senate Budget]], ""))</f>
        <v/>
      </c>
      <c r="L212" s="6" t="str">
        <f>IF(Table11[[#This Row],[Unique CFDA]] = "", "", IF(ISNUMBER(Table11[[#This Row],[President $ Change]]), RANK(Table11[[#This Row],[President $ Change]], Table11[President $ Change])+COUNTIF($G212:G212, G212)-1,0))</f>
        <v/>
      </c>
      <c r="N212">
        <v>209</v>
      </c>
      <c r="O212" t="str">
        <f>IFERROR(INDEX(Table11[Unique CFDA], MATCH(N212, Table11[Pres. Sort], 0)), "")</f>
        <v/>
      </c>
      <c r="P212" s="1" t="str">
        <f>IFERROR(INDEX(Table11[Grant Name], MATCH(MemberOrgFinalSort[[#This Row],[CFDA]], Table11[Unique CFDA], 0)), "")</f>
        <v/>
      </c>
      <c r="Q212" s="13" t="str">
        <f>IFERROR(INDEX(Table11[FY 2018 Total], MATCH(MemberOrgFinalSort[[#This Row],[CFDA]], Table11[Unique CFDA], 0)), "")</f>
        <v/>
      </c>
      <c r="R212" s="14" t="str">
        <f>IFERROR(INDEX(Table11[President % Change], MATCH(MemberOrgFinalSort[[#This Row],[CFDA]], Table11[Unique CFDA], 0)), "")</f>
        <v/>
      </c>
      <c r="S212" s="13" t="str">
        <f>IFERROR(INDEX(Table11[President $ Change], MATCH(MemberOrgFinalSort[[#This Row],[CFDA]], Table11[Unique CFDA], 0)), "")</f>
        <v/>
      </c>
      <c r="T212" s="25" t="str">
        <f>IFERROR(INDEX(Table11[House % Change], MATCH(MemberOrgFinalSort[[#This Row],[CFDA]], Table11[Unique CFDA], 0)), "")</f>
        <v/>
      </c>
      <c r="U212" s="25" t="str">
        <f>IFERROR(INDEX(Table11[House $ Change], MATCH(MemberOrgFinalSort[[#This Row],[CFDA]], Table11[Unique CFDA], 0)), "")</f>
        <v/>
      </c>
      <c r="V212" s="13"/>
      <c r="X212" s="6"/>
      <c r="Y212" s="6"/>
      <c r="Z212" s="6"/>
      <c r="AA212" s="6"/>
      <c r="AB212" s="6"/>
    </row>
    <row r="213" spans="1:28" x14ac:dyDescent="0.25">
      <c r="A213" t="str">
        <f>IF(MemberOrgControl!$C216 = "", "", INDEX(MemberOrgsData[CFDA], MemberOrgControl!$C216))</f>
        <v/>
      </c>
      <c r="C213" s="6" t="str">
        <f>IFERROR(INDEX(AllFilteredCFDAs[All CFDAs], MATCH(0, INDEX(COUNTIF($C$3:C212, AllFilteredCFDAs[All CFDAs]),),0)), "")</f>
        <v/>
      </c>
      <c r="D213" s="6" t="str">
        <f t="array" ref="D213">IFERROR(INDEX(MemberOrgsData[FEDERALPROGRAMNAME], MATCH(1, (SelectMemberOrgs = MemberOrgsData[Auditee Name])*(Table11[[#This Row],[Unique CFDA]] = MemberOrgsData[CFDA]), 0)), "")</f>
        <v/>
      </c>
      <c r="E213" s="18" t="str">
        <f t="array" ref="E213">IFERROR(IF(Table11[[#This Row],[Unique CFDA]]&lt;&gt;"", SUMIFS(MemberOrgsData[AMOUNT], MemberOrgsData[Auditee Name], SelectMemberOrgs, MemberOrgsData[CFDA], Table11[[#This Row],[Unique CFDA]], MemberOrgsData[AUDITYEAR], SelectFiscalYear), ""), "")</f>
        <v/>
      </c>
      <c r="F213" s="19" t="str">
        <f t="array" ref="F213">IFERROR(INDEX(BudgetAppropData[President % Change], MATCH(1, (Table11[[#This Row],[Unique CFDA]] = BudgetAppropData[CFDA])*(SelectBudgetYear = BudgetAppropData[Fiscal Year]), 0)), "")</f>
        <v/>
      </c>
      <c r="G213" s="18" t="str">
        <f>IF(Table11[[#This Row],[Unique CFDA]] = "", "", IFERROR(Table11[[#This Row],[FY 2018 Total]]*Table11[[#This Row],[President % Change]], ""))</f>
        <v/>
      </c>
      <c r="H213" s="19" t="str">
        <f t="array" ref="H213">IFERROR(INDEX(BudgetAppropData[House % Change], MATCH(1, (Table11[[#This Row],[Unique CFDA]] = BudgetAppropData[CFDA])*(SelectBudgetYear = BudgetAppropData[Fiscal Year]),0)), "")</f>
        <v/>
      </c>
      <c r="I213" s="18" t="str">
        <f>IF(Table11[[#This Row],[Unique CFDA]] = "", "", IFERROR(Table11[[#This Row],[FY 2018 Total]]*Table11[[#This Row],[House % Change]], ""))</f>
        <v/>
      </c>
      <c r="J213" s="6"/>
      <c r="K213" s="18" t="str">
        <f>IF(Table11[[#This Row],[Unique CFDA]] = "", "", IFERROR(Table11[[#This Row],[FY 2018 Total]]*Table11[[#This Row],[Senate Budget]], ""))</f>
        <v/>
      </c>
      <c r="L213" s="6" t="str">
        <f>IF(Table11[[#This Row],[Unique CFDA]] = "", "", IF(ISNUMBER(Table11[[#This Row],[President $ Change]]), RANK(Table11[[#This Row],[President $ Change]], Table11[President $ Change])+COUNTIF($G213:G213, G213)-1,0))</f>
        <v/>
      </c>
      <c r="N213">
        <v>210</v>
      </c>
      <c r="O213" t="str">
        <f>IFERROR(INDEX(Table11[Unique CFDA], MATCH(N213, Table11[Pres. Sort], 0)), "")</f>
        <v/>
      </c>
      <c r="P213" s="1" t="str">
        <f>IFERROR(INDEX(Table11[Grant Name], MATCH(MemberOrgFinalSort[[#This Row],[CFDA]], Table11[Unique CFDA], 0)), "")</f>
        <v/>
      </c>
      <c r="Q213" s="13" t="str">
        <f>IFERROR(INDEX(Table11[FY 2018 Total], MATCH(MemberOrgFinalSort[[#This Row],[CFDA]], Table11[Unique CFDA], 0)), "")</f>
        <v/>
      </c>
      <c r="R213" s="14" t="str">
        <f>IFERROR(INDEX(Table11[President % Change], MATCH(MemberOrgFinalSort[[#This Row],[CFDA]], Table11[Unique CFDA], 0)), "")</f>
        <v/>
      </c>
      <c r="S213" s="13" t="str">
        <f>IFERROR(INDEX(Table11[President $ Change], MATCH(MemberOrgFinalSort[[#This Row],[CFDA]], Table11[Unique CFDA], 0)), "")</f>
        <v/>
      </c>
      <c r="T213" s="25" t="str">
        <f>IFERROR(INDEX(Table11[House % Change], MATCH(MemberOrgFinalSort[[#This Row],[CFDA]], Table11[Unique CFDA], 0)), "")</f>
        <v/>
      </c>
      <c r="U213" s="25" t="str">
        <f>IFERROR(INDEX(Table11[House $ Change], MATCH(MemberOrgFinalSort[[#This Row],[CFDA]], Table11[Unique CFDA], 0)), "")</f>
        <v/>
      </c>
      <c r="V213" s="13"/>
      <c r="X213" s="6"/>
      <c r="Y213" s="6"/>
      <c r="Z213" s="6"/>
      <c r="AA213" s="6"/>
      <c r="AB213" s="6"/>
    </row>
    <row r="214" spans="1:28" x14ac:dyDescent="0.25">
      <c r="A214" t="str">
        <f>IF(MemberOrgControl!$C217 = "", "", INDEX(MemberOrgsData[CFDA], MemberOrgControl!$C217))</f>
        <v/>
      </c>
      <c r="C214" s="6" t="str">
        <f>IFERROR(INDEX(AllFilteredCFDAs[All CFDAs], MATCH(0, INDEX(COUNTIF($C$3:C213, AllFilteredCFDAs[All CFDAs]),),0)), "")</f>
        <v/>
      </c>
      <c r="D214" s="6" t="str">
        <f t="array" ref="D214">IFERROR(INDEX(MemberOrgsData[FEDERALPROGRAMNAME], MATCH(1, (SelectMemberOrgs = MemberOrgsData[Auditee Name])*(Table11[[#This Row],[Unique CFDA]] = MemberOrgsData[CFDA]), 0)), "")</f>
        <v/>
      </c>
      <c r="E214" s="18" t="str">
        <f t="array" ref="E214">IFERROR(IF(Table11[[#This Row],[Unique CFDA]]&lt;&gt;"", SUMIFS(MemberOrgsData[AMOUNT], MemberOrgsData[Auditee Name], SelectMemberOrgs, MemberOrgsData[CFDA], Table11[[#This Row],[Unique CFDA]], MemberOrgsData[AUDITYEAR], SelectFiscalYear), ""), "")</f>
        <v/>
      </c>
      <c r="F214" s="19" t="str">
        <f t="array" ref="F214">IFERROR(INDEX(BudgetAppropData[President % Change], MATCH(1, (Table11[[#This Row],[Unique CFDA]] = BudgetAppropData[CFDA])*(SelectBudgetYear = BudgetAppropData[Fiscal Year]), 0)), "")</f>
        <v/>
      </c>
      <c r="G214" s="18" t="str">
        <f>IF(Table11[[#This Row],[Unique CFDA]] = "", "", IFERROR(Table11[[#This Row],[FY 2018 Total]]*Table11[[#This Row],[President % Change]], ""))</f>
        <v/>
      </c>
      <c r="H214" s="19" t="str">
        <f t="array" ref="H214">IFERROR(INDEX(BudgetAppropData[House % Change], MATCH(1, (Table11[[#This Row],[Unique CFDA]] = BudgetAppropData[CFDA])*(SelectBudgetYear = BudgetAppropData[Fiscal Year]),0)), "")</f>
        <v/>
      </c>
      <c r="I214" s="18" t="str">
        <f>IF(Table11[[#This Row],[Unique CFDA]] = "", "", IFERROR(Table11[[#This Row],[FY 2018 Total]]*Table11[[#This Row],[House % Change]], ""))</f>
        <v/>
      </c>
      <c r="J214" s="6"/>
      <c r="K214" s="18" t="str">
        <f>IF(Table11[[#This Row],[Unique CFDA]] = "", "", IFERROR(Table11[[#This Row],[FY 2018 Total]]*Table11[[#This Row],[Senate Budget]], ""))</f>
        <v/>
      </c>
      <c r="L214" s="6" t="str">
        <f>IF(Table11[[#This Row],[Unique CFDA]] = "", "", IF(ISNUMBER(Table11[[#This Row],[President $ Change]]), RANK(Table11[[#This Row],[President $ Change]], Table11[President $ Change])+COUNTIF($G214:G214, G214)-1,0))</f>
        <v/>
      </c>
      <c r="N214">
        <v>211</v>
      </c>
      <c r="O214" t="str">
        <f>IFERROR(INDEX(Table11[Unique CFDA], MATCH(N214, Table11[Pres. Sort], 0)), "")</f>
        <v/>
      </c>
      <c r="P214" s="1" t="str">
        <f>IFERROR(INDEX(Table11[Grant Name], MATCH(MemberOrgFinalSort[[#This Row],[CFDA]], Table11[Unique CFDA], 0)), "")</f>
        <v/>
      </c>
      <c r="Q214" s="13" t="str">
        <f>IFERROR(INDEX(Table11[FY 2018 Total], MATCH(MemberOrgFinalSort[[#This Row],[CFDA]], Table11[Unique CFDA], 0)), "")</f>
        <v/>
      </c>
      <c r="R214" s="14" t="str">
        <f>IFERROR(INDEX(Table11[President % Change], MATCH(MemberOrgFinalSort[[#This Row],[CFDA]], Table11[Unique CFDA], 0)), "")</f>
        <v/>
      </c>
      <c r="S214" s="13" t="str">
        <f>IFERROR(INDEX(Table11[President $ Change], MATCH(MemberOrgFinalSort[[#This Row],[CFDA]], Table11[Unique CFDA], 0)), "")</f>
        <v/>
      </c>
      <c r="T214" s="25" t="str">
        <f>IFERROR(INDEX(Table11[House % Change], MATCH(MemberOrgFinalSort[[#This Row],[CFDA]], Table11[Unique CFDA], 0)), "")</f>
        <v/>
      </c>
      <c r="U214" s="25" t="str">
        <f>IFERROR(INDEX(Table11[House $ Change], MATCH(MemberOrgFinalSort[[#This Row],[CFDA]], Table11[Unique CFDA], 0)), "")</f>
        <v/>
      </c>
      <c r="V214" s="13"/>
      <c r="X214" s="6"/>
      <c r="Y214" s="6"/>
      <c r="Z214" s="6"/>
      <c r="AA214" s="6"/>
      <c r="AB214" s="6"/>
    </row>
    <row r="215" spans="1:28" x14ac:dyDescent="0.25">
      <c r="A215" t="str">
        <f>IF(MemberOrgControl!$C218 = "", "", INDEX(MemberOrgsData[CFDA], MemberOrgControl!$C218))</f>
        <v/>
      </c>
      <c r="C215" s="6" t="str">
        <f>IFERROR(INDEX(AllFilteredCFDAs[All CFDAs], MATCH(0, INDEX(COUNTIF($C$3:C214, AllFilteredCFDAs[All CFDAs]),),0)), "")</f>
        <v/>
      </c>
      <c r="D215" s="6" t="str">
        <f t="array" ref="D215">IFERROR(INDEX(MemberOrgsData[FEDERALPROGRAMNAME], MATCH(1, (SelectMemberOrgs = MemberOrgsData[Auditee Name])*(Table11[[#This Row],[Unique CFDA]] = MemberOrgsData[CFDA]), 0)), "")</f>
        <v/>
      </c>
      <c r="E215" s="18" t="str">
        <f t="array" ref="E215">IFERROR(IF(Table11[[#This Row],[Unique CFDA]]&lt;&gt;"", SUMIFS(MemberOrgsData[AMOUNT], MemberOrgsData[Auditee Name], SelectMemberOrgs, MemberOrgsData[CFDA], Table11[[#This Row],[Unique CFDA]], MemberOrgsData[AUDITYEAR], SelectFiscalYear), ""), "")</f>
        <v/>
      </c>
      <c r="F215" s="19" t="str">
        <f t="array" ref="F215">IFERROR(INDEX(BudgetAppropData[President % Change], MATCH(1, (Table11[[#This Row],[Unique CFDA]] = BudgetAppropData[CFDA])*(SelectBudgetYear = BudgetAppropData[Fiscal Year]), 0)), "")</f>
        <v/>
      </c>
      <c r="G215" s="18" t="str">
        <f>IF(Table11[[#This Row],[Unique CFDA]] = "", "", IFERROR(Table11[[#This Row],[FY 2018 Total]]*Table11[[#This Row],[President % Change]], ""))</f>
        <v/>
      </c>
      <c r="H215" s="19" t="str">
        <f t="array" ref="H215">IFERROR(INDEX(BudgetAppropData[House % Change], MATCH(1, (Table11[[#This Row],[Unique CFDA]] = BudgetAppropData[CFDA])*(SelectBudgetYear = BudgetAppropData[Fiscal Year]),0)), "")</f>
        <v/>
      </c>
      <c r="I215" s="18" t="str">
        <f>IF(Table11[[#This Row],[Unique CFDA]] = "", "", IFERROR(Table11[[#This Row],[FY 2018 Total]]*Table11[[#This Row],[House % Change]], ""))</f>
        <v/>
      </c>
      <c r="J215" s="6"/>
      <c r="K215" s="18" t="str">
        <f>IF(Table11[[#This Row],[Unique CFDA]] = "", "", IFERROR(Table11[[#This Row],[FY 2018 Total]]*Table11[[#This Row],[Senate Budget]], ""))</f>
        <v/>
      </c>
      <c r="L215" s="6" t="str">
        <f>IF(Table11[[#This Row],[Unique CFDA]] = "", "", IF(ISNUMBER(Table11[[#This Row],[President $ Change]]), RANK(Table11[[#This Row],[President $ Change]], Table11[President $ Change])+COUNTIF($G215:G215, G215)-1,0))</f>
        <v/>
      </c>
      <c r="N215">
        <v>212</v>
      </c>
      <c r="O215" t="str">
        <f>IFERROR(INDEX(Table11[Unique CFDA], MATCH(N215, Table11[Pres. Sort], 0)), "")</f>
        <v/>
      </c>
      <c r="P215" s="1" t="str">
        <f>IFERROR(INDEX(Table11[Grant Name], MATCH(MemberOrgFinalSort[[#This Row],[CFDA]], Table11[Unique CFDA], 0)), "")</f>
        <v/>
      </c>
      <c r="Q215" s="13" t="str">
        <f>IFERROR(INDEX(Table11[FY 2018 Total], MATCH(MemberOrgFinalSort[[#This Row],[CFDA]], Table11[Unique CFDA], 0)), "")</f>
        <v/>
      </c>
      <c r="R215" s="14" t="str">
        <f>IFERROR(INDEX(Table11[President % Change], MATCH(MemberOrgFinalSort[[#This Row],[CFDA]], Table11[Unique CFDA], 0)), "")</f>
        <v/>
      </c>
      <c r="S215" s="13" t="str">
        <f>IFERROR(INDEX(Table11[President $ Change], MATCH(MemberOrgFinalSort[[#This Row],[CFDA]], Table11[Unique CFDA], 0)), "")</f>
        <v/>
      </c>
      <c r="T215" s="25" t="str">
        <f>IFERROR(INDEX(Table11[House % Change], MATCH(MemberOrgFinalSort[[#This Row],[CFDA]], Table11[Unique CFDA], 0)), "")</f>
        <v/>
      </c>
      <c r="U215" s="25" t="str">
        <f>IFERROR(INDEX(Table11[House $ Change], MATCH(MemberOrgFinalSort[[#This Row],[CFDA]], Table11[Unique CFDA], 0)), "")</f>
        <v/>
      </c>
      <c r="V215" s="13"/>
      <c r="X215" s="6"/>
      <c r="Y215" s="6"/>
      <c r="Z215" s="6"/>
      <c r="AA215" s="6"/>
      <c r="AB215" s="6"/>
    </row>
    <row r="216" spans="1:28" x14ac:dyDescent="0.25">
      <c r="A216" t="str">
        <f>IF(MemberOrgControl!$C219 = "", "", INDEX(MemberOrgsData[CFDA], MemberOrgControl!$C219))</f>
        <v/>
      </c>
      <c r="C216" s="6" t="str">
        <f>IFERROR(INDEX(AllFilteredCFDAs[All CFDAs], MATCH(0, INDEX(COUNTIF($C$3:C215, AllFilteredCFDAs[All CFDAs]),),0)), "")</f>
        <v/>
      </c>
      <c r="D216" s="6" t="str">
        <f t="array" ref="D216">IFERROR(INDEX(MemberOrgsData[FEDERALPROGRAMNAME], MATCH(1, (SelectMemberOrgs = MemberOrgsData[Auditee Name])*(Table11[[#This Row],[Unique CFDA]] = MemberOrgsData[CFDA]), 0)), "")</f>
        <v/>
      </c>
      <c r="E216" s="18" t="str">
        <f t="array" ref="E216">IFERROR(IF(Table11[[#This Row],[Unique CFDA]]&lt;&gt;"", SUMIFS(MemberOrgsData[AMOUNT], MemberOrgsData[Auditee Name], SelectMemberOrgs, MemberOrgsData[CFDA], Table11[[#This Row],[Unique CFDA]], MemberOrgsData[AUDITYEAR], SelectFiscalYear), ""), "")</f>
        <v/>
      </c>
      <c r="F216" s="19" t="str">
        <f t="array" ref="F216">IFERROR(INDEX(BudgetAppropData[President % Change], MATCH(1, (Table11[[#This Row],[Unique CFDA]] = BudgetAppropData[CFDA])*(SelectBudgetYear = BudgetAppropData[Fiscal Year]), 0)), "")</f>
        <v/>
      </c>
      <c r="G216" s="18" t="str">
        <f>IF(Table11[[#This Row],[Unique CFDA]] = "", "", IFERROR(Table11[[#This Row],[FY 2018 Total]]*Table11[[#This Row],[President % Change]], ""))</f>
        <v/>
      </c>
      <c r="H216" s="19" t="str">
        <f t="array" ref="H216">IFERROR(INDEX(BudgetAppropData[House % Change], MATCH(1, (Table11[[#This Row],[Unique CFDA]] = BudgetAppropData[CFDA])*(SelectBudgetYear = BudgetAppropData[Fiscal Year]),0)), "")</f>
        <v/>
      </c>
      <c r="I216" s="18" t="str">
        <f>IF(Table11[[#This Row],[Unique CFDA]] = "", "", IFERROR(Table11[[#This Row],[FY 2018 Total]]*Table11[[#This Row],[House % Change]], ""))</f>
        <v/>
      </c>
      <c r="J216" s="6"/>
      <c r="K216" s="18" t="str">
        <f>IF(Table11[[#This Row],[Unique CFDA]] = "", "", IFERROR(Table11[[#This Row],[FY 2018 Total]]*Table11[[#This Row],[Senate Budget]], ""))</f>
        <v/>
      </c>
      <c r="L216" s="6" t="str">
        <f>IF(Table11[[#This Row],[Unique CFDA]] = "", "", IF(ISNUMBER(Table11[[#This Row],[President $ Change]]), RANK(Table11[[#This Row],[President $ Change]], Table11[President $ Change])+COUNTIF($G216:G216, G216)-1,0))</f>
        <v/>
      </c>
      <c r="N216">
        <v>213</v>
      </c>
      <c r="O216" t="str">
        <f>IFERROR(INDEX(Table11[Unique CFDA], MATCH(N216, Table11[Pres. Sort], 0)), "")</f>
        <v/>
      </c>
      <c r="P216" s="1" t="str">
        <f>IFERROR(INDEX(Table11[Grant Name], MATCH(MemberOrgFinalSort[[#This Row],[CFDA]], Table11[Unique CFDA], 0)), "")</f>
        <v/>
      </c>
      <c r="Q216" s="13" t="str">
        <f>IFERROR(INDEX(Table11[FY 2018 Total], MATCH(MemberOrgFinalSort[[#This Row],[CFDA]], Table11[Unique CFDA], 0)), "")</f>
        <v/>
      </c>
      <c r="R216" s="14" t="str">
        <f>IFERROR(INDEX(Table11[President % Change], MATCH(MemberOrgFinalSort[[#This Row],[CFDA]], Table11[Unique CFDA], 0)), "")</f>
        <v/>
      </c>
      <c r="S216" s="13" t="str">
        <f>IFERROR(INDEX(Table11[President $ Change], MATCH(MemberOrgFinalSort[[#This Row],[CFDA]], Table11[Unique CFDA], 0)), "")</f>
        <v/>
      </c>
      <c r="T216" s="25" t="str">
        <f>IFERROR(INDEX(Table11[House % Change], MATCH(MemberOrgFinalSort[[#This Row],[CFDA]], Table11[Unique CFDA], 0)), "")</f>
        <v/>
      </c>
      <c r="U216" s="25" t="str">
        <f>IFERROR(INDEX(Table11[House $ Change], MATCH(MemberOrgFinalSort[[#This Row],[CFDA]], Table11[Unique CFDA], 0)), "")</f>
        <v/>
      </c>
      <c r="V216" s="13"/>
      <c r="X216" s="6"/>
      <c r="Y216" s="6"/>
      <c r="Z216" s="6"/>
      <c r="AA216" s="6"/>
      <c r="AB216" s="6"/>
    </row>
    <row r="217" spans="1:28" x14ac:dyDescent="0.25">
      <c r="A217" t="str">
        <f>IF(MemberOrgControl!$C220 = "", "", INDEX(MemberOrgsData[CFDA], MemberOrgControl!$C220))</f>
        <v/>
      </c>
      <c r="C217" s="6" t="str">
        <f>IFERROR(INDEX(AllFilteredCFDAs[All CFDAs], MATCH(0, INDEX(COUNTIF($C$3:C216, AllFilteredCFDAs[All CFDAs]),),0)), "")</f>
        <v/>
      </c>
      <c r="D217" s="6" t="str">
        <f t="array" ref="D217">IFERROR(INDEX(MemberOrgsData[FEDERALPROGRAMNAME], MATCH(1, (SelectMemberOrgs = MemberOrgsData[Auditee Name])*(Table11[[#This Row],[Unique CFDA]] = MemberOrgsData[CFDA]), 0)), "")</f>
        <v/>
      </c>
      <c r="E217" s="18" t="str">
        <f t="array" ref="E217">IFERROR(IF(Table11[[#This Row],[Unique CFDA]]&lt;&gt;"", SUMIFS(MemberOrgsData[AMOUNT], MemberOrgsData[Auditee Name], SelectMemberOrgs, MemberOrgsData[CFDA], Table11[[#This Row],[Unique CFDA]], MemberOrgsData[AUDITYEAR], SelectFiscalYear), ""), "")</f>
        <v/>
      </c>
      <c r="F217" s="19" t="str">
        <f t="array" ref="F217">IFERROR(INDEX(BudgetAppropData[President % Change], MATCH(1, (Table11[[#This Row],[Unique CFDA]] = BudgetAppropData[CFDA])*(SelectBudgetYear = BudgetAppropData[Fiscal Year]), 0)), "")</f>
        <v/>
      </c>
      <c r="G217" s="18" t="str">
        <f>IF(Table11[[#This Row],[Unique CFDA]] = "", "", IFERROR(Table11[[#This Row],[FY 2018 Total]]*Table11[[#This Row],[President % Change]], ""))</f>
        <v/>
      </c>
      <c r="H217" s="19" t="str">
        <f t="array" ref="H217">IFERROR(INDEX(BudgetAppropData[House % Change], MATCH(1, (Table11[[#This Row],[Unique CFDA]] = BudgetAppropData[CFDA])*(SelectBudgetYear = BudgetAppropData[Fiscal Year]),0)), "")</f>
        <v/>
      </c>
      <c r="I217" s="18" t="str">
        <f>IF(Table11[[#This Row],[Unique CFDA]] = "", "", IFERROR(Table11[[#This Row],[FY 2018 Total]]*Table11[[#This Row],[House % Change]], ""))</f>
        <v/>
      </c>
      <c r="J217" s="6"/>
      <c r="K217" s="18" t="str">
        <f>IF(Table11[[#This Row],[Unique CFDA]] = "", "", IFERROR(Table11[[#This Row],[FY 2018 Total]]*Table11[[#This Row],[Senate Budget]], ""))</f>
        <v/>
      </c>
      <c r="L217" s="6" t="str">
        <f>IF(Table11[[#This Row],[Unique CFDA]] = "", "", IF(ISNUMBER(Table11[[#This Row],[President $ Change]]), RANK(Table11[[#This Row],[President $ Change]], Table11[President $ Change])+COUNTIF($G217:G217, G217)-1,0))</f>
        <v/>
      </c>
      <c r="N217">
        <v>214</v>
      </c>
      <c r="O217" t="str">
        <f>IFERROR(INDEX(Table11[Unique CFDA], MATCH(N217, Table11[Pres. Sort], 0)), "")</f>
        <v/>
      </c>
      <c r="P217" s="1" t="str">
        <f>IFERROR(INDEX(Table11[Grant Name], MATCH(MemberOrgFinalSort[[#This Row],[CFDA]], Table11[Unique CFDA], 0)), "")</f>
        <v/>
      </c>
      <c r="Q217" s="13" t="str">
        <f>IFERROR(INDEX(Table11[FY 2018 Total], MATCH(MemberOrgFinalSort[[#This Row],[CFDA]], Table11[Unique CFDA], 0)), "")</f>
        <v/>
      </c>
      <c r="R217" s="14" t="str">
        <f>IFERROR(INDEX(Table11[President % Change], MATCH(MemberOrgFinalSort[[#This Row],[CFDA]], Table11[Unique CFDA], 0)), "")</f>
        <v/>
      </c>
      <c r="S217" s="13" t="str">
        <f>IFERROR(INDEX(Table11[President $ Change], MATCH(MemberOrgFinalSort[[#This Row],[CFDA]], Table11[Unique CFDA], 0)), "")</f>
        <v/>
      </c>
      <c r="T217" s="25" t="str">
        <f>IFERROR(INDEX(Table11[House % Change], MATCH(MemberOrgFinalSort[[#This Row],[CFDA]], Table11[Unique CFDA], 0)), "")</f>
        <v/>
      </c>
      <c r="U217" s="25" t="str">
        <f>IFERROR(INDEX(Table11[House $ Change], MATCH(MemberOrgFinalSort[[#This Row],[CFDA]], Table11[Unique CFDA], 0)), "")</f>
        <v/>
      </c>
      <c r="V217" s="13"/>
      <c r="X217" s="6"/>
      <c r="Y217" s="6"/>
      <c r="Z217" s="6"/>
      <c r="AA217" s="6"/>
      <c r="AB217" s="6"/>
    </row>
    <row r="218" spans="1:28" x14ac:dyDescent="0.25">
      <c r="A218" t="str">
        <f>IF(MemberOrgControl!$C221 = "", "", INDEX(MemberOrgsData[CFDA], MemberOrgControl!$C221))</f>
        <v/>
      </c>
      <c r="C218" s="6" t="str">
        <f>IFERROR(INDEX(AllFilteredCFDAs[All CFDAs], MATCH(0, INDEX(COUNTIF($C$3:C217, AllFilteredCFDAs[All CFDAs]),),0)), "")</f>
        <v/>
      </c>
      <c r="D218" s="6" t="str">
        <f t="array" ref="D218">IFERROR(INDEX(MemberOrgsData[FEDERALPROGRAMNAME], MATCH(1, (SelectMemberOrgs = MemberOrgsData[Auditee Name])*(Table11[[#This Row],[Unique CFDA]] = MemberOrgsData[CFDA]), 0)), "")</f>
        <v/>
      </c>
      <c r="E218" s="18" t="str">
        <f t="array" ref="E218">IFERROR(IF(Table11[[#This Row],[Unique CFDA]]&lt;&gt;"", SUMIFS(MemberOrgsData[AMOUNT], MemberOrgsData[Auditee Name], SelectMemberOrgs, MemberOrgsData[CFDA], Table11[[#This Row],[Unique CFDA]], MemberOrgsData[AUDITYEAR], SelectFiscalYear), ""), "")</f>
        <v/>
      </c>
      <c r="F218" s="19" t="str">
        <f t="array" ref="F218">IFERROR(INDEX(BudgetAppropData[President % Change], MATCH(1, (Table11[[#This Row],[Unique CFDA]] = BudgetAppropData[CFDA])*(SelectBudgetYear = BudgetAppropData[Fiscal Year]), 0)), "")</f>
        <v/>
      </c>
      <c r="G218" s="18" t="str">
        <f>IF(Table11[[#This Row],[Unique CFDA]] = "", "", IFERROR(Table11[[#This Row],[FY 2018 Total]]*Table11[[#This Row],[President % Change]], ""))</f>
        <v/>
      </c>
      <c r="H218" s="19" t="str">
        <f t="array" ref="H218">IFERROR(INDEX(BudgetAppropData[House % Change], MATCH(1, (Table11[[#This Row],[Unique CFDA]] = BudgetAppropData[CFDA])*(SelectBudgetYear = BudgetAppropData[Fiscal Year]),0)), "")</f>
        <v/>
      </c>
      <c r="I218" s="18" t="str">
        <f>IF(Table11[[#This Row],[Unique CFDA]] = "", "", IFERROR(Table11[[#This Row],[FY 2018 Total]]*Table11[[#This Row],[House % Change]], ""))</f>
        <v/>
      </c>
      <c r="J218" s="6"/>
      <c r="K218" s="18" t="str">
        <f>IF(Table11[[#This Row],[Unique CFDA]] = "", "", IFERROR(Table11[[#This Row],[FY 2018 Total]]*Table11[[#This Row],[Senate Budget]], ""))</f>
        <v/>
      </c>
      <c r="L218" s="6" t="str">
        <f>IF(Table11[[#This Row],[Unique CFDA]] = "", "", IF(ISNUMBER(Table11[[#This Row],[President $ Change]]), RANK(Table11[[#This Row],[President $ Change]], Table11[President $ Change])+COUNTIF($G218:G218, G218)-1,0))</f>
        <v/>
      </c>
      <c r="N218">
        <v>215</v>
      </c>
      <c r="O218" t="str">
        <f>IFERROR(INDEX(Table11[Unique CFDA], MATCH(N218, Table11[Pres. Sort], 0)), "")</f>
        <v/>
      </c>
      <c r="P218" s="1" t="str">
        <f>IFERROR(INDEX(Table11[Grant Name], MATCH(MemberOrgFinalSort[[#This Row],[CFDA]], Table11[Unique CFDA], 0)), "")</f>
        <v/>
      </c>
      <c r="Q218" s="13" t="str">
        <f>IFERROR(INDEX(Table11[FY 2018 Total], MATCH(MemberOrgFinalSort[[#This Row],[CFDA]], Table11[Unique CFDA], 0)), "")</f>
        <v/>
      </c>
      <c r="R218" s="14" t="str">
        <f>IFERROR(INDEX(Table11[President % Change], MATCH(MemberOrgFinalSort[[#This Row],[CFDA]], Table11[Unique CFDA], 0)), "")</f>
        <v/>
      </c>
      <c r="S218" s="13" t="str">
        <f>IFERROR(INDEX(Table11[President $ Change], MATCH(MemberOrgFinalSort[[#This Row],[CFDA]], Table11[Unique CFDA], 0)), "")</f>
        <v/>
      </c>
      <c r="T218" s="25" t="str">
        <f>IFERROR(INDEX(Table11[House % Change], MATCH(MemberOrgFinalSort[[#This Row],[CFDA]], Table11[Unique CFDA], 0)), "")</f>
        <v/>
      </c>
      <c r="U218" s="25" t="str">
        <f>IFERROR(INDEX(Table11[House $ Change], MATCH(MemberOrgFinalSort[[#This Row],[CFDA]], Table11[Unique CFDA], 0)), "")</f>
        <v/>
      </c>
      <c r="V218" s="13"/>
      <c r="X218" s="6"/>
      <c r="Y218" s="6"/>
      <c r="Z218" s="6"/>
      <c r="AA218" s="6"/>
      <c r="AB218" s="6"/>
    </row>
    <row r="219" spans="1:28" x14ac:dyDescent="0.25">
      <c r="A219" t="str">
        <f>IF(MemberOrgControl!$C222 = "", "", INDEX(MemberOrgsData[CFDA], MemberOrgControl!$C222))</f>
        <v/>
      </c>
      <c r="C219" s="6" t="str">
        <f>IFERROR(INDEX(AllFilteredCFDAs[All CFDAs], MATCH(0, INDEX(COUNTIF($C$3:C218, AllFilteredCFDAs[All CFDAs]),),0)), "")</f>
        <v/>
      </c>
      <c r="D219" s="6" t="str">
        <f t="array" ref="D219">IFERROR(INDEX(MemberOrgsData[FEDERALPROGRAMNAME], MATCH(1, (SelectMemberOrgs = MemberOrgsData[Auditee Name])*(Table11[[#This Row],[Unique CFDA]] = MemberOrgsData[CFDA]), 0)), "")</f>
        <v/>
      </c>
      <c r="E219" s="18" t="str">
        <f t="array" ref="E219">IFERROR(IF(Table11[[#This Row],[Unique CFDA]]&lt;&gt;"", SUMIFS(MemberOrgsData[AMOUNT], MemberOrgsData[Auditee Name], SelectMemberOrgs, MemberOrgsData[CFDA], Table11[[#This Row],[Unique CFDA]], MemberOrgsData[AUDITYEAR], SelectFiscalYear), ""), "")</f>
        <v/>
      </c>
      <c r="F219" s="19" t="str">
        <f t="array" ref="F219">IFERROR(INDEX(BudgetAppropData[President % Change], MATCH(1, (Table11[[#This Row],[Unique CFDA]] = BudgetAppropData[CFDA])*(SelectBudgetYear = BudgetAppropData[Fiscal Year]), 0)), "")</f>
        <v/>
      </c>
      <c r="G219" s="18" t="str">
        <f>IF(Table11[[#This Row],[Unique CFDA]] = "", "", IFERROR(Table11[[#This Row],[FY 2018 Total]]*Table11[[#This Row],[President % Change]], ""))</f>
        <v/>
      </c>
      <c r="H219" s="19" t="str">
        <f t="array" ref="H219">IFERROR(INDEX(BudgetAppropData[House % Change], MATCH(1, (Table11[[#This Row],[Unique CFDA]] = BudgetAppropData[CFDA])*(SelectBudgetYear = BudgetAppropData[Fiscal Year]),0)), "")</f>
        <v/>
      </c>
      <c r="I219" s="18" t="str">
        <f>IF(Table11[[#This Row],[Unique CFDA]] = "", "", IFERROR(Table11[[#This Row],[FY 2018 Total]]*Table11[[#This Row],[House % Change]], ""))</f>
        <v/>
      </c>
      <c r="J219" s="6"/>
      <c r="K219" s="18" t="str">
        <f>IF(Table11[[#This Row],[Unique CFDA]] = "", "", IFERROR(Table11[[#This Row],[FY 2018 Total]]*Table11[[#This Row],[Senate Budget]], ""))</f>
        <v/>
      </c>
      <c r="L219" s="6" t="str">
        <f>IF(Table11[[#This Row],[Unique CFDA]] = "", "", IF(ISNUMBER(Table11[[#This Row],[President $ Change]]), RANK(Table11[[#This Row],[President $ Change]], Table11[President $ Change])+COUNTIF($G219:G219, G219)-1,0))</f>
        <v/>
      </c>
      <c r="N219">
        <v>216</v>
      </c>
      <c r="O219" t="str">
        <f>IFERROR(INDEX(Table11[Unique CFDA], MATCH(N219, Table11[Pres. Sort], 0)), "")</f>
        <v/>
      </c>
      <c r="P219" s="1" t="str">
        <f>IFERROR(INDEX(Table11[Grant Name], MATCH(MemberOrgFinalSort[[#This Row],[CFDA]], Table11[Unique CFDA], 0)), "")</f>
        <v/>
      </c>
      <c r="Q219" s="13" t="str">
        <f>IFERROR(INDEX(Table11[FY 2018 Total], MATCH(MemberOrgFinalSort[[#This Row],[CFDA]], Table11[Unique CFDA], 0)), "")</f>
        <v/>
      </c>
      <c r="R219" s="14" t="str">
        <f>IFERROR(INDEX(Table11[President % Change], MATCH(MemberOrgFinalSort[[#This Row],[CFDA]], Table11[Unique CFDA], 0)), "")</f>
        <v/>
      </c>
      <c r="S219" s="13" t="str">
        <f>IFERROR(INDEX(Table11[President $ Change], MATCH(MemberOrgFinalSort[[#This Row],[CFDA]], Table11[Unique CFDA], 0)), "")</f>
        <v/>
      </c>
      <c r="T219" s="25" t="str">
        <f>IFERROR(INDEX(Table11[House % Change], MATCH(MemberOrgFinalSort[[#This Row],[CFDA]], Table11[Unique CFDA], 0)), "")</f>
        <v/>
      </c>
      <c r="U219" s="25" t="str">
        <f>IFERROR(INDEX(Table11[House $ Change], MATCH(MemberOrgFinalSort[[#This Row],[CFDA]], Table11[Unique CFDA], 0)), "")</f>
        <v/>
      </c>
      <c r="V219" s="13"/>
      <c r="X219" s="6"/>
      <c r="Y219" s="6"/>
      <c r="Z219" s="6"/>
      <c r="AA219" s="6"/>
      <c r="AB219" s="6"/>
    </row>
    <row r="220" spans="1:28" x14ac:dyDescent="0.25">
      <c r="A220" t="str">
        <f>IF(MemberOrgControl!$C223 = "", "", INDEX(MemberOrgsData[CFDA], MemberOrgControl!$C223))</f>
        <v/>
      </c>
      <c r="C220" s="6" t="str">
        <f>IFERROR(INDEX(AllFilteredCFDAs[All CFDAs], MATCH(0, INDEX(COUNTIF($C$3:C219, AllFilteredCFDAs[All CFDAs]),),0)), "")</f>
        <v/>
      </c>
      <c r="D220" s="6" t="str">
        <f t="array" ref="D220">IFERROR(INDEX(MemberOrgsData[FEDERALPROGRAMNAME], MATCH(1, (SelectMemberOrgs = MemberOrgsData[Auditee Name])*(Table11[[#This Row],[Unique CFDA]] = MemberOrgsData[CFDA]), 0)), "")</f>
        <v/>
      </c>
      <c r="E220" s="18" t="str">
        <f t="array" ref="E220">IFERROR(IF(Table11[[#This Row],[Unique CFDA]]&lt;&gt;"", SUMIFS(MemberOrgsData[AMOUNT], MemberOrgsData[Auditee Name], SelectMemberOrgs, MemberOrgsData[CFDA], Table11[[#This Row],[Unique CFDA]], MemberOrgsData[AUDITYEAR], SelectFiscalYear), ""), "")</f>
        <v/>
      </c>
      <c r="F220" s="19" t="str">
        <f t="array" ref="F220">IFERROR(INDEX(BudgetAppropData[President % Change], MATCH(1, (Table11[[#This Row],[Unique CFDA]] = BudgetAppropData[CFDA])*(SelectBudgetYear = BudgetAppropData[Fiscal Year]), 0)), "")</f>
        <v/>
      </c>
      <c r="G220" s="18" t="str">
        <f>IF(Table11[[#This Row],[Unique CFDA]] = "", "", IFERROR(Table11[[#This Row],[FY 2018 Total]]*Table11[[#This Row],[President % Change]], ""))</f>
        <v/>
      </c>
      <c r="H220" s="19" t="str">
        <f t="array" ref="H220">IFERROR(INDEX(BudgetAppropData[House % Change], MATCH(1, (Table11[[#This Row],[Unique CFDA]] = BudgetAppropData[CFDA])*(SelectBudgetYear = BudgetAppropData[Fiscal Year]),0)), "")</f>
        <v/>
      </c>
      <c r="I220" s="18" t="str">
        <f>IF(Table11[[#This Row],[Unique CFDA]] = "", "", IFERROR(Table11[[#This Row],[FY 2018 Total]]*Table11[[#This Row],[House % Change]], ""))</f>
        <v/>
      </c>
      <c r="J220" s="6"/>
      <c r="K220" s="18" t="str">
        <f>IF(Table11[[#This Row],[Unique CFDA]] = "", "", IFERROR(Table11[[#This Row],[FY 2018 Total]]*Table11[[#This Row],[Senate Budget]], ""))</f>
        <v/>
      </c>
      <c r="L220" s="6" t="str">
        <f>IF(Table11[[#This Row],[Unique CFDA]] = "", "", IF(ISNUMBER(Table11[[#This Row],[President $ Change]]), RANK(Table11[[#This Row],[President $ Change]], Table11[President $ Change])+COUNTIF($G220:G220, G220)-1,0))</f>
        <v/>
      </c>
      <c r="N220">
        <v>217</v>
      </c>
      <c r="O220" t="str">
        <f>IFERROR(INDEX(Table11[Unique CFDA], MATCH(N220, Table11[Pres. Sort], 0)), "")</f>
        <v/>
      </c>
      <c r="P220" s="1" t="str">
        <f>IFERROR(INDEX(Table11[Grant Name], MATCH(MemberOrgFinalSort[[#This Row],[CFDA]], Table11[Unique CFDA], 0)), "")</f>
        <v/>
      </c>
      <c r="Q220" s="13" t="str">
        <f>IFERROR(INDEX(Table11[FY 2018 Total], MATCH(MemberOrgFinalSort[[#This Row],[CFDA]], Table11[Unique CFDA], 0)), "")</f>
        <v/>
      </c>
      <c r="R220" s="14" t="str">
        <f>IFERROR(INDEX(Table11[President % Change], MATCH(MemberOrgFinalSort[[#This Row],[CFDA]], Table11[Unique CFDA], 0)), "")</f>
        <v/>
      </c>
      <c r="S220" s="13" t="str">
        <f>IFERROR(INDEX(Table11[President $ Change], MATCH(MemberOrgFinalSort[[#This Row],[CFDA]], Table11[Unique CFDA], 0)), "")</f>
        <v/>
      </c>
      <c r="T220" s="25" t="str">
        <f>IFERROR(INDEX(Table11[House % Change], MATCH(MemberOrgFinalSort[[#This Row],[CFDA]], Table11[Unique CFDA], 0)), "")</f>
        <v/>
      </c>
      <c r="U220" s="25" t="str">
        <f>IFERROR(INDEX(Table11[House $ Change], MATCH(MemberOrgFinalSort[[#This Row],[CFDA]], Table11[Unique CFDA], 0)), "")</f>
        <v/>
      </c>
      <c r="V220" s="13"/>
      <c r="X220" s="6"/>
      <c r="Y220" s="6"/>
      <c r="Z220" s="6"/>
      <c r="AA220" s="6"/>
      <c r="AB220" s="6"/>
    </row>
    <row r="221" spans="1:28" x14ac:dyDescent="0.25">
      <c r="A221" t="str">
        <f>IF(MemberOrgControl!$C224 = "", "", INDEX(MemberOrgsData[CFDA], MemberOrgControl!$C224))</f>
        <v/>
      </c>
      <c r="C221" s="6" t="str">
        <f>IFERROR(INDEX(AllFilteredCFDAs[All CFDAs], MATCH(0, INDEX(COUNTIF($C$3:C220, AllFilteredCFDAs[All CFDAs]),),0)), "")</f>
        <v/>
      </c>
      <c r="D221" s="6" t="str">
        <f t="array" ref="D221">IFERROR(INDEX(MemberOrgsData[FEDERALPROGRAMNAME], MATCH(1, (SelectMemberOrgs = MemberOrgsData[Auditee Name])*(Table11[[#This Row],[Unique CFDA]] = MemberOrgsData[CFDA]), 0)), "")</f>
        <v/>
      </c>
      <c r="E221" s="18" t="str">
        <f t="array" ref="E221">IFERROR(IF(Table11[[#This Row],[Unique CFDA]]&lt;&gt;"", SUMIFS(MemberOrgsData[AMOUNT], MemberOrgsData[Auditee Name], SelectMemberOrgs, MemberOrgsData[CFDA], Table11[[#This Row],[Unique CFDA]], MemberOrgsData[AUDITYEAR], SelectFiscalYear), ""), "")</f>
        <v/>
      </c>
      <c r="F221" s="19" t="str">
        <f t="array" ref="F221">IFERROR(INDEX(BudgetAppropData[President % Change], MATCH(1, (Table11[[#This Row],[Unique CFDA]] = BudgetAppropData[CFDA])*(SelectBudgetYear = BudgetAppropData[Fiscal Year]), 0)), "")</f>
        <v/>
      </c>
      <c r="G221" s="18" t="str">
        <f>IF(Table11[[#This Row],[Unique CFDA]] = "", "", IFERROR(Table11[[#This Row],[FY 2018 Total]]*Table11[[#This Row],[President % Change]], ""))</f>
        <v/>
      </c>
      <c r="H221" s="19" t="str">
        <f t="array" ref="H221">IFERROR(INDEX(BudgetAppropData[House % Change], MATCH(1, (Table11[[#This Row],[Unique CFDA]] = BudgetAppropData[CFDA])*(SelectBudgetYear = BudgetAppropData[Fiscal Year]),0)), "")</f>
        <v/>
      </c>
      <c r="I221" s="18" t="str">
        <f>IF(Table11[[#This Row],[Unique CFDA]] = "", "", IFERROR(Table11[[#This Row],[FY 2018 Total]]*Table11[[#This Row],[House % Change]], ""))</f>
        <v/>
      </c>
      <c r="J221" s="6"/>
      <c r="K221" s="18" t="str">
        <f>IF(Table11[[#This Row],[Unique CFDA]] = "", "", IFERROR(Table11[[#This Row],[FY 2018 Total]]*Table11[[#This Row],[Senate Budget]], ""))</f>
        <v/>
      </c>
      <c r="L221" s="6" t="str">
        <f>IF(Table11[[#This Row],[Unique CFDA]] = "", "", IF(ISNUMBER(Table11[[#This Row],[President $ Change]]), RANK(Table11[[#This Row],[President $ Change]], Table11[President $ Change])+COUNTIF($G221:G221, G221)-1,0))</f>
        <v/>
      </c>
      <c r="N221">
        <v>218</v>
      </c>
      <c r="O221" t="str">
        <f>IFERROR(INDEX(Table11[Unique CFDA], MATCH(N221, Table11[Pres. Sort], 0)), "")</f>
        <v/>
      </c>
      <c r="P221" s="1" t="str">
        <f>IFERROR(INDEX(Table11[Grant Name], MATCH(MemberOrgFinalSort[[#This Row],[CFDA]], Table11[Unique CFDA], 0)), "")</f>
        <v/>
      </c>
      <c r="Q221" s="13" t="str">
        <f>IFERROR(INDEX(Table11[FY 2018 Total], MATCH(MemberOrgFinalSort[[#This Row],[CFDA]], Table11[Unique CFDA], 0)), "")</f>
        <v/>
      </c>
      <c r="R221" s="14" t="str">
        <f>IFERROR(INDEX(Table11[President % Change], MATCH(MemberOrgFinalSort[[#This Row],[CFDA]], Table11[Unique CFDA], 0)), "")</f>
        <v/>
      </c>
      <c r="S221" s="13" t="str">
        <f>IFERROR(INDEX(Table11[President $ Change], MATCH(MemberOrgFinalSort[[#This Row],[CFDA]], Table11[Unique CFDA], 0)), "")</f>
        <v/>
      </c>
      <c r="T221" s="25" t="str">
        <f>IFERROR(INDEX(Table11[House % Change], MATCH(MemberOrgFinalSort[[#This Row],[CFDA]], Table11[Unique CFDA], 0)), "")</f>
        <v/>
      </c>
      <c r="U221" s="25" t="str">
        <f>IFERROR(INDEX(Table11[House $ Change], MATCH(MemberOrgFinalSort[[#This Row],[CFDA]], Table11[Unique CFDA], 0)), "")</f>
        <v/>
      </c>
      <c r="V221" s="13"/>
      <c r="X221" s="6"/>
      <c r="Y221" s="6"/>
      <c r="Z221" s="6"/>
      <c r="AA221" s="6"/>
      <c r="AB221" s="6"/>
    </row>
    <row r="222" spans="1:28" x14ac:dyDescent="0.25">
      <c r="A222" t="str">
        <f>IF(MemberOrgControl!$C225 = "", "", INDEX(MemberOrgsData[CFDA], MemberOrgControl!$C225))</f>
        <v/>
      </c>
      <c r="C222" s="6" t="str">
        <f>IFERROR(INDEX(AllFilteredCFDAs[All CFDAs], MATCH(0, INDEX(COUNTIF($C$3:C221, AllFilteredCFDAs[All CFDAs]),),0)), "")</f>
        <v/>
      </c>
      <c r="D222" s="6" t="str">
        <f t="array" ref="D222">IFERROR(INDEX(MemberOrgsData[FEDERALPROGRAMNAME], MATCH(1, (SelectMemberOrgs = MemberOrgsData[Auditee Name])*(Table11[[#This Row],[Unique CFDA]] = MemberOrgsData[CFDA]), 0)), "")</f>
        <v/>
      </c>
      <c r="E222" s="18" t="str">
        <f t="array" ref="E222">IFERROR(IF(Table11[[#This Row],[Unique CFDA]]&lt;&gt;"", SUMIFS(MemberOrgsData[AMOUNT], MemberOrgsData[Auditee Name], SelectMemberOrgs, MemberOrgsData[CFDA], Table11[[#This Row],[Unique CFDA]], MemberOrgsData[AUDITYEAR], SelectFiscalYear), ""), "")</f>
        <v/>
      </c>
      <c r="F222" s="19" t="str">
        <f t="array" ref="F222">IFERROR(INDEX(BudgetAppropData[President % Change], MATCH(1, (Table11[[#This Row],[Unique CFDA]] = BudgetAppropData[CFDA])*(SelectBudgetYear = BudgetAppropData[Fiscal Year]), 0)), "")</f>
        <v/>
      </c>
      <c r="G222" s="18" t="str">
        <f>IF(Table11[[#This Row],[Unique CFDA]] = "", "", IFERROR(Table11[[#This Row],[FY 2018 Total]]*Table11[[#This Row],[President % Change]], ""))</f>
        <v/>
      </c>
      <c r="H222" s="19" t="str">
        <f t="array" ref="H222">IFERROR(INDEX(BudgetAppropData[House % Change], MATCH(1, (Table11[[#This Row],[Unique CFDA]] = BudgetAppropData[CFDA])*(SelectBudgetYear = BudgetAppropData[Fiscal Year]),0)), "")</f>
        <v/>
      </c>
      <c r="I222" s="18" t="str">
        <f>IF(Table11[[#This Row],[Unique CFDA]] = "", "", IFERROR(Table11[[#This Row],[FY 2018 Total]]*Table11[[#This Row],[House % Change]], ""))</f>
        <v/>
      </c>
      <c r="J222" s="6"/>
      <c r="K222" s="18" t="str">
        <f>IF(Table11[[#This Row],[Unique CFDA]] = "", "", IFERROR(Table11[[#This Row],[FY 2018 Total]]*Table11[[#This Row],[Senate Budget]], ""))</f>
        <v/>
      </c>
      <c r="L222" s="6" t="str">
        <f>IF(Table11[[#This Row],[Unique CFDA]] = "", "", IF(ISNUMBER(Table11[[#This Row],[President $ Change]]), RANK(Table11[[#This Row],[President $ Change]], Table11[President $ Change])+COUNTIF($G222:G222, G222)-1,0))</f>
        <v/>
      </c>
      <c r="N222">
        <v>219</v>
      </c>
      <c r="O222" t="str">
        <f>IFERROR(INDEX(Table11[Unique CFDA], MATCH(N222, Table11[Pres. Sort], 0)), "")</f>
        <v/>
      </c>
      <c r="P222" s="1" t="str">
        <f>IFERROR(INDEX(Table11[Grant Name], MATCH(MemberOrgFinalSort[[#This Row],[CFDA]], Table11[Unique CFDA], 0)), "")</f>
        <v/>
      </c>
      <c r="Q222" s="13" t="str">
        <f>IFERROR(INDEX(Table11[FY 2018 Total], MATCH(MemberOrgFinalSort[[#This Row],[CFDA]], Table11[Unique CFDA], 0)), "")</f>
        <v/>
      </c>
      <c r="R222" s="14" t="str">
        <f>IFERROR(INDEX(Table11[President % Change], MATCH(MemberOrgFinalSort[[#This Row],[CFDA]], Table11[Unique CFDA], 0)), "")</f>
        <v/>
      </c>
      <c r="S222" s="13" t="str">
        <f>IFERROR(INDEX(Table11[President $ Change], MATCH(MemberOrgFinalSort[[#This Row],[CFDA]], Table11[Unique CFDA], 0)), "")</f>
        <v/>
      </c>
      <c r="T222" s="25" t="str">
        <f>IFERROR(INDEX(Table11[House % Change], MATCH(MemberOrgFinalSort[[#This Row],[CFDA]], Table11[Unique CFDA], 0)), "")</f>
        <v/>
      </c>
      <c r="U222" s="25" t="str">
        <f>IFERROR(INDEX(Table11[House $ Change], MATCH(MemberOrgFinalSort[[#This Row],[CFDA]], Table11[Unique CFDA], 0)), "")</f>
        <v/>
      </c>
      <c r="V222" s="13"/>
      <c r="X222" s="6"/>
      <c r="Y222" s="6"/>
      <c r="Z222" s="6"/>
      <c r="AA222" s="6"/>
      <c r="AB222" s="6"/>
    </row>
    <row r="223" spans="1:28" x14ac:dyDescent="0.25">
      <c r="A223" t="str">
        <f>IF(MemberOrgControl!$C226 = "", "", INDEX(MemberOrgsData[CFDA], MemberOrgControl!$C226))</f>
        <v/>
      </c>
      <c r="C223" s="6" t="str">
        <f>IFERROR(INDEX(AllFilteredCFDAs[All CFDAs], MATCH(0, INDEX(COUNTIF($C$3:C222, AllFilteredCFDAs[All CFDAs]),),0)), "")</f>
        <v/>
      </c>
      <c r="D223" s="6" t="str">
        <f t="array" ref="D223">IFERROR(INDEX(MemberOrgsData[FEDERALPROGRAMNAME], MATCH(1, (SelectMemberOrgs = MemberOrgsData[Auditee Name])*(Table11[[#This Row],[Unique CFDA]] = MemberOrgsData[CFDA]), 0)), "")</f>
        <v/>
      </c>
      <c r="E223" s="18" t="str">
        <f t="array" ref="E223">IFERROR(IF(Table11[[#This Row],[Unique CFDA]]&lt;&gt;"", SUMIFS(MemberOrgsData[AMOUNT], MemberOrgsData[Auditee Name], SelectMemberOrgs, MemberOrgsData[CFDA], Table11[[#This Row],[Unique CFDA]], MemberOrgsData[AUDITYEAR], SelectFiscalYear), ""), "")</f>
        <v/>
      </c>
      <c r="F223" s="19" t="str">
        <f t="array" ref="F223">IFERROR(INDEX(BudgetAppropData[President % Change], MATCH(1, (Table11[[#This Row],[Unique CFDA]] = BudgetAppropData[CFDA])*(SelectBudgetYear = BudgetAppropData[Fiscal Year]), 0)), "")</f>
        <v/>
      </c>
      <c r="G223" s="18" t="str">
        <f>IF(Table11[[#This Row],[Unique CFDA]] = "", "", IFERROR(Table11[[#This Row],[FY 2018 Total]]*Table11[[#This Row],[President % Change]], ""))</f>
        <v/>
      </c>
      <c r="H223" s="19" t="str">
        <f t="array" ref="H223">IFERROR(INDEX(BudgetAppropData[House % Change], MATCH(1, (Table11[[#This Row],[Unique CFDA]] = BudgetAppropData[CFDA])*(SelectBudgetYear = BudgetAppropData[Fiscal Year]),0)), "")</f>
        <v/>
      </c>
      <c r="I223" s="18" t="str">
        <f>IF(Table11[[#This Row],[Unique CFDA]] = "", "", IFERROR(Table11[[#This Row],[FY 2018 Total]]*Table11[[#This Row],[House % Change]], ""))</f>
        <v/>
      </c>
      <c r="J223" s="6"/>
      <c r="K223" s="18" t="str">
        <f>IF(Table11[[#This Row],[Unique CFDA]] = "", "", IFERROR(Table11[[#This Row],[FY 2018 Total]]*Table11[[#This Row],[Senate Budget]], ""))</f>
        <v/>
      </c>
      <c r="L223" s="6" t="str">
        <f>IF(Table11[[#This Row],[Unique CFDA]] = "", "", IF(ISNUMBER(Table11[[#This Row],[President $ Change]]), RANK(Table11[[#This Row],[President $ Change]], Table11[President $ Change])+COUNTIF($G223:G223, G223)-1,0))</f>
        <v/>
      </c>
      <c r="N223">
        <v>220</v>
      </c>
      <c r="O223" t="str">
        <f>IFERROR(INDEX(Table11[Unique CFDA], MATCH(N223, Table11[Pres. Sort], 0)), "")</f>
        <v/>
      </c>
      <c r="P223" s="1" t="str">
        <f>IFERROR(INDEX(Table11[Grant Name], MATCH(MemberOrgFinalSort[[#This Row],[CFDA]], Table11[Unique CFDA], 0)), "")</f>
        <v/>
      </c>
      <c r="Q223" s="13" t="str">
        <f>IFERROR(INDEX(Table11[FY 2018 Total], MATCH(MemberOrgFinalSort[[#This Row],[CFDA]], Table11[Unique CFDA], 0)), "")</f>
        <v/>
      </c>
      <c r="R223" s="14" t="str">
        <f>IFERROR(INDEX(Table11[President % Change], MATCH(MemberOrgFinalSort[[#This Row],[CFDA]], Table11[Unique CFDA], 0)), "")</f>
        <v/>
      </c>
      <c r="S223" s="13" t="str">
        <f>IFERROR(INDEX(Table11[President $ Change], MATCH(MemberOrgFinalSort[[#This Row],[CFDA]], Table11[Unique CFDA], 0)), "")</f>
        <v/>
      </c>
      <c r="T223" s="25" t="str">
        <f>IFERROR(INDEX(Table11[House % Change], MATCH(MemberOrgFinalSort[[#This Row],[CFDA]], Table11[Unique CFDA], 0)), "")</f>
        <v/>
      </c>
      <c r="U223" s="25" t="str">
        <f>IFERROR(INDEX(Table11[House $ Change], MATCH(MemberOrgFinalSort[[#This Row],[CFDA]], Table11[Unique CFDA], 0)), "")</f>
        <v/>
      </c>
      <c r="V223" s="13"/>
      <c r="X223" s="6"/>
      <c r="Y223" s="6"/>
      <c r="Z223" s="6"/>
      <c r="AA223" s="6"/>
      <c r="AB223" s="6"/>
    </row>
    <row r="224" spans="1:28" x14ac:dyDescent="0.25">
      <c r="A224" t="str">
        <f>IF(MemberOrgControl!$C227 = "", "", INDEX(MemberOrgsData[CFDA], MemberOrgControl!$C227))</f>
        <v/>
      </c>
      <c r="C224" s="6" t="str">
        <f>IFERROR(INDEX(AllFilteredCFDAs[All CFDAs], MATCH(0, INDEX(COUNTIF($C$3:C223, AllFilteredCFDAs[All CFDAs]),),0)), "")</f>
        <v/>
      </c>
      <c r="D224" s="6" t="str">
        <f t="array" ref="D224">IFERROR(INDEX(MemberOrgsData[FEDERALPROGRAMNAME], MATCH(1, (SelectMemberOrgs = MemberOrgsData[Auditee Name])*(Table11[[#This Row],[Unique CFDA]] = MemberOrgsData[CFDA]), 0)), "")</f>
        <v/>
      </c>
      <c r="E224" s="18" t="str">
        <f t="array" ref="E224">IFERROR(IF(Table11[[#This Row],[Unique CFDA]]&lt;&gt;"", SUMIFS(MemberOrgsData[AMOUNT], MemberOrgsData[Auditee Name], SelectMemberOrgs, MemberOrgsData[CFDA], Table11[[#This Row],[Unique CFDA]], MemberOrgsData[AUDITYEAR], SelectFiscalYear), ""), "")</f>
        <v/>
      </c>
      <c r="F224" s="19" t="str">
        <f t="array" ref="F224">IFERROR(INDEX(BudgetAppropData[President % Change], MATCH(1, (Table11[[#This Row],[Unique CFDA]] = BudgetAppropData[CFDA])*(SelectBudgetYear = BudgetAppropData[Fiscal Year]), 0)), "")</f>
        <v/>
      </c>
      <c r="G224" s="18" t="str">
        <f>IF(Table11[[#This Row],[Unique CFDA]] = "", "", IFERROR(Table11[[#This Row],[FY 2018 Total]]*Table11[[#This Row],[President % Change]], ""))</f>
        <v/>
      </c>
      <c r="H224" s="19" t="str">
        <f t="array" ref="H224">IFERROR(INDEX(BudgetAppropData[House % Change], MATCH(1, (Table11[[#This Row],[Unique CFDA]] = BudgetAppropData[CFDA])*(SelectBudgetYear = BudgetAppropData[Fiscal Year]),0)), "")</f>
        <v/>
      </c>
      <c r="I224" s="18" t="str">
        <f>IF(Table11[[#This Row],[Unique CFDA]] = "", "", IFERROR(Table11[[#This Row],[FY 2018 Total]]*Table11[[#This Row],[House % Change]], ""))</f>
        <v/>
      </c>
      <c r="J224" s="6"/>
      <c r="K224" s="18" t="str">
        <f>IF(Table11[[#This Row],[Unique CFDA]] = "", "", IFERROR(Table11[[#This Row],[FY 2018 Total]]*Table11[[#This Row],[Senate Budget]], ""))</f>
        <v/>
      </c>
      <c r="L224" s="6" t="str">
        <f>IF(Table11[[#This Row],[Unique CFDA]] = "", "", IF(ISNUMBER(Table11[[#This Row],[President $ Change]]), RANK(Table11[[#This Row],[President $ Change]], Table11[President $ Change])+COUNTIF($G224:G224, G224)-1,0))</f>
        <v/>
      </c>
      <c r="N224">
        <v>221</v>
      </c>
      <c r="O224" t="str">
        <f>IFERROR(INDEX(Table11[Unique CFDA], MATCH(N224, Table11[Pres. Sort], 0)), "")</f>
        <v/>
      </c>
      <c r="P224" s="1" t="str">
        <f>IFERROR(INDEX(Table11[Grant Name], MATCH(MemberOrgFinalSort[[#This Row],[CFDA]], Table11[Unique CFDA], 0)), "")</f>
        <v/>
      </c>
      <c r="Q224" s="13" t="str">
        <f>IFERROR(INDEX(Table11[FY 2018 Total], MATCH(MemberOrgFinalSort[[#This Row],[CFDA]], Table11[Unique CFDA], 0)), "")</f>
        <v/>
      </c>
      <c r="R224" s="14" t="str">
        <f>IFERROR(INDEX(Table11[President % Change], MATCH(MemberOrgFinalSort[[#This Row],[CFDA]], Table11[Unique CFDA], 0)), "")</f>
        <v/>
      </c>
      <c r="S224" s="13" t="str">
        <f>IFERROR(INDEX(Table11[President $ Change], MATCH(MemberOrgFinalSort[[#This Row],[CFDA]], Table11[Unique CFDA], 0)), "")</f>
        <v/>
      </c>
      <c r="T224" s="25" t="str">
        <f>IFERROR(INDEX(Table11[House % Change], MATCH(MemberOrgFinalSort[[#This Row],[CFDA]], Table11[Unique CFDA], 0)), "")</f>
        <v/>
      </c>
      <c r="U224" s="25" t="str">
        <f>IFERROR(INDEX(Table11[House $ Change], MATCH(MemberOrgFinalSort[[#This Row],[CFDA]], Table11[Unique CFDA], 0)), "")</f>
        <v/>
      </c>
      <c r="V224" s="13"/>
      <c r="X224" s="6"/>
      <c r="Y224" s="6"/>
      <c r="Z224" s="6"/>
      <c r="AA224" s="6"/>
      <c r="AB224" s="6"/>
    </row>
    <row r="225" spans="1:28" x14ac:dyDescent="0.25">
      <c r="A225" t="str">
        <f>IF(MemberOrgControl!$C228 = "", "", INDEX(MemberOrgsData[CFDA], MemberOrgControl!$C228))</f>
        <v/>
      </c>
      <c r="C225" s="6" t="str">
        <f>IFERROR(INDEX(AllFilteredCFDAs[All CFDAs], MATCH(0, INDEX(COUNTIF($C$3:C224, AllFilteredCFDAs[All CFDAs]),),0)), "")</f>
        <v/>
      </c>
      <c r="D225" s="6" t="str">
        <f t="array" ref="D225">IFERROR(INDEX(MemberOrgsData[FEDERALPROGRAMNAME], MATCH(1, (SelectMemberOrgs = MemberOrgsData[Auditee Name])*(Table11[[#This Row],[Unique CFDA]] = MemberOrgsData[CFDA]), 0)), "")</f>
        <v/>
      </c>
      <c r="E225" s="18" t="str">
        <f t="array" ref="E225">IFERROR(IF(Table11[[#This Row],[Unique CFDA]]&lt;&gt;"", SUMIFS(MemberOrgsData[AMOUNT], MemberOrgsData[Auditee Name], SelectMemberOrgs, MemberOrgsData[CFDA], Table11[[#This Row],[Unique CFDA]], MemberOrgsData[AUDITYEAR], SelectFiscalYear), ""), "")</f>
        <v/>
      </c>
      <c r="F225" s="19" t="str">
        <f t="array" ref="F225">IFERROR(INDEX(BudgetAppropData[President % Change], MATCH(1, (Table11[[#This Row],[Unique CFDA]] = BudgetAppropData[CFDA])*(SelectBudgetYear = BudgetAppropData[Fiscal Year]), 0)), "")</f>
        <v/>
      </c>
      <c r="G225" s="18" t="str">
        <f>IF(Table11[[#This Row],[Unique CFDA]] = "", "", IFERROR(Table11[[#This Row],[FY 2018 Total]]*Table11[[#This Row],[President % Change]], ""))</f>
        <v/>
      </c>
      <c r="H225" s="19" t="str">
        <f t="array" ref="H225">IFERROR(INDEX(BudgetAppropData[House % Change], MATCH(1, (Table11[[#This Row],[Unique CFDA]] = BudgetAppropData[CFDA])*(SelectBudgetYear = BudgetAppropData[Fiscal Year]),0)), "")</f>
        <v/>
      </c>
      <c r="I225" s="18" t="str">
        <f>IF(Table11[[#This Row],[Unique CFDA]] = "", "", IFERROR(Table11[[#This Row],[FY 2018 Total]]*Table11[[#This Row],[House % Change]], ""))</f>
        <v/>
      </c>
      <c r="J225" s="6"/>
      <c r="K225" s="18" t="str">
        <f>IF(Table11[[#This Row],[Unique CFDA]] = "", "", IFERROR(Table11[[#This Row],[FY 2018 Total]]*Table11[[#This Row],[Senate Budget]], ""))</f>
        <v/>
      </c>
      <c r="L225" s="6" t="str">
        <f>IF(Table11[[#This Row],[Unique CFDA]] = "", "", IF(ISNUMBER(Table11[[#This Row],[President $ Change]]), RANK(Table11[[#This Row],[President $ Change]], Table11[President $ Change])+COUNTIF($G225:G225, G225)-1,0))</f>
        <v/>
      </c>
      <c r="N225">
        <v>222</v>
      </c>
      <c r="O225" t="str">
        <f>IFERROR(INDEX(Table11[Unique CFDA], MATCH(N225, Table11[Pres. Sort], 0)), "")</f>
        <v/>
      </c>
      <c r="P225" s="1" t="str">
        <f>IFERROR(INDEX(Table11[Grant Name], MATCH(MemberOrgFinalSort[[#This Row],[CFDA]], Table11[Unique CFDA], 0)), "")</f>
        <v/>
      </c>
      <c r="Q225" s="13" t="str">
        <f>IFERROR(INDEX(Table11[FY 2018 Total], MATCH(MemberOrgFinalSort[[#This Row],[CFDA]], Table11[Unique CFDA], 0)), "")</f>
        <v/>
      </c>
      <c r="R225" s="14" t="str">
        <f>IFERROR(INDEX(Table11[President % Change], MATCH(MemberOrgFinalSort[[#This Row],[CFDA]], Table11[Unique CFDA], 0)), "")</f>
        <v/>
      </c>
      <c r="S225" s="13" t="str">
        <f>IFERROR(INDEX(Table11[President $ Change], MATCH(MemberOrgFinalSort[[#This Row],[CFDA]], Table11[Unique CFDA], 0)), "")</f>
        <v/>
      </c>
      <c r="T225" s="25" t="str">
        <f>IFERROR(INDEX(Table11[House % Change], MATCH(MemberOrgFinalSort[[#This Row],[CFDA]], Table11[Unique CFDA], 0)), "")</f>
        <v/>
      </c>
      <c r="U225" s="25" t="str">
        <f>IFERROR(INDEX(Table11[House $ Change], MATCH(MemberOrgFinalSort[[#This Row],[CFDA]], Table11[Unique CFDA], 0)), "")</f>
        <v/>
      </c>
      <c r="V225" s="13"/>
      <c r="X225" s="6"/>
      <c r="Y225" s="6"/>
      <c r="Z225" s="6"/>
      <c r="AA225" s="6"/>
      <c r="AB225" s="6"/>
    </row>
    <row r="226" spans="1:28" x14ac:dyDescent="0.25">
      <c r="A226" t="str">
        <f>IF(MemberOrgControl!$C229 = "", "", INDEX(MemberOrgsData[CFDA], MemberOrgControl!$C229))</f>
        <v/>
      </c>
      <c r="C226" s="6" t="str">
        <f>IFERROR(INDEX(AllFilteredCFDAs[All CFDAs], MATCH(0, INDEX(COUNTIF($C$3:C225, AllFilteredCFDAs[All CFDAs]),),0)), "")</f>
        <v/>
      </c>
      <c r="D226" s="6" t="str">
        <f t="array" ref="D226">IFERROR(INDEX(MemberOrgsData[FEDERALPROGRAMNAME], MATCH(1, (SelectMemberOrgs = MemberOrgsData[Auditee Name])*(Table11[[#This Row],[Unique CFDA]] = MemberOrgsData[CFDA]), 0)), "")</f>
        <v/>
      </c>
      <c r="E226" s="18" t="str">
        <f t="array" ref="E226">IFERROR(IF(Table11[[#This Row],[Unique CFDA]]&lt;&gt;"", SUMIFS(MemberOrgsData[AMOUNT], MemberOrgsData[Auditee Name], SelectMemberOrgs, MemberOrgsData[CFDA], Table11[[#This Row],[Unique CFDA]], MemberOrgsData[AUDITYEAR], SelectFiscalYear), ""), "")</f>
        <v/>
      </c>
      <c r="F226" s="19" t="str">
        <f t="array" ref="F226">IFERROR(INDEX(BudgetAppropData[President % Change], MATCH(1, (Table11[[#This Row],[Unique CFDA]] = BudgetAppropData[CFDA])*(SelectBudgetYear = BudgetAppropData[Fiscal Year]), 0)), "")</f>
        <v/>
      </c>
      <c r="G226" s="18" t="str">
        <f>IF(Table11[[#This Row],[Unique CFDA]] = "", "", IFERROR(Table11[[#This Row],[FY 2018 Total]]*Table11[[#This Row],[President % Change]], ""))</f>
        <v/>
      </c>
      <c r="H226" s="19" t="str">
        <f t="array" ref="H226">IFERROR(INDEX(BudgetAppropData[House % Change], MATCH(1, (Table11[[#This Row],[Unique CFDA]] = BudgetAppropData[CFDA])*(SelectBudgetYear = BudgetAppropData[Fiscal Year]),0)), "")</f>
        <v/>
      </c>
      <c r="I226" s="18" t="str">
        <f>IF(Table11[[#This Row],[Unique CFDA]] = "", "", IFERROR(Table11[[#This Row],[FY 2018 Total]]*Table11[[#This Row],[House % Change]], ""))</f>
        <v/>
      </c>
      <c r="J226" s="6"/>
      <c r="K226" s="18" t="str">
        <f>IF(Table11[[#This Row],[Unique CFDA]] = "", "", IFERROR(Table11[[#This Row],[FY 2018 Total]]*Table11[[#This Row],[Senate Budget]], ""))</f>
        <v/>
      </c>
      <c r="L226" s="6" t="str">
        <f>IF(Table11[[#This Row],[Unique CFDA]] = "", "", IF(ISNUMBER(Table11[[#This Row],[President $ Change]]), RANK(Table11[[#This Row],[President $ Change]], Table11[President $ Change])+COUNTIF($G226:G226, G226)-1,0))</f>
        <v/>
      </c>
      <c r="N226">
        <v>223</v>
      </c>
      <c r="O226" t="str">
        <f>IFERROR(INDEX(Table11[Unique CFDA], MATCH(N226, Table11[Pres. Sort], 0)), "")</f>
        <v/>
      </c>
      <c r="P226" s="1" t="str">
        <f>IFERROR(INDEX(Table11[Grant Name], MATCH(MemberOrgFinalSort[[#This Row],[CFDA]], Table11[Unique CFDA], 0)), "")</f>
        <v/>
      </c>
      <c r="Q226" s="13" t="str">
        <f>IFERROR(INDEX(Table11[FY 2018 Total], MATCH(MemberOrgFinalSort[[#This Row],[CFDA]], Table11[Unique CFDA], 0)), "")</f>
        <v/>
      </c>
      <c r="R226" s="14" t="str">
        <f>IFERROR(INDEX(Table11[President % Change], MATCH(MemberOrgFinalSort[[#This Row],[CFDA]], Table11[Unique CFDA], 0)), "")</f>
        <v/>
      </c>
      <c r="S226" s="13" t="str">
        <f>IFERROR(INDEX(Table11[President $ Change], MATCH(MemberOrgFinalSort[[#This Row],[CFDA]], Table11[Unique CFDA], 0)), "")</f>
        <v/>
      </c>
      <c r="T226" s="25" t="str">
        <f>IFERROR(INDEX(Table11[House % Change], MATCH(MemberOrgFinalSort[[#This Row],[CFDA]], Table11[Unique CFDA], 0)), "")</f>
        <v/>
      </c>
      <c r="U226" s="25" t="str">
        <f>IFERROR(INDEX(Table11[House $ Change], MATCH(MemberOrgFinalSort[[#This Row],[CFDA]], Table11[Unique CFDA], 0)), "")</f>
        <v/>
      </c>
      <c r="V226" s="13"/>
      <c r="X226" s="6"/>
      <c r="Y226" s="6"/>
      <c r="Z226" s="6"/>
      <c r="AA226" s="6"/>
      <c r="AB226" s="6"/>
    </row>
    <row r="227" spans="1:28" x14ac:dyDescent="0.25">
      <c r="A227" t="str">
        <f>IF(MemberOrgControl!$C230 = "", "", INDEX(MemberOrgsData[CFDA], MemberOrgControl!$C230))</f>
        <v/>
      </c>
      <c r="C227" s="6" t="str">
        <f>IFERROR(INDEX(AllFilteredCFDAs[All CFDAs], MATCH(0, INDEX(COUNTIF($C$3:C226, AllFilteredCFDAs[All CFDAs]),),0)), "")</f>
        <v/>
      </c>
      <c r="D227" s="6" t="str">
        <f t="array" ref="D227">IFERROR(INDEX(MemberOrgsData[FEDERALPROGRAMNAME], MATCH(1, (SelectMemberOrgs = MemberOrgsData[Auditee Name])*(Table11[[#This Row],[Unique CFDA]] = MemberOrgsData[CFDA]), 0)), "")</f>
        <v/>
      </c>
      <c r="E227" s="18" t="str">
        <f t="array" ref="E227">IFERROR(IF(Table11[[#This Row],[Unique CFDA]]&lt;&gt;"", SUMIFS(MemberOrgsData[AMOUNT], MemberOrgsData[Auditee Name], SelectMemberOrgs, MemberOrgsData[CFDA], Table11[[#This Row],[Unique CFDA]], MemberOrgsData[AUDITYEAR], SelectFiscalYear), ""), "")</f>
        <v/>
      </c>
      <c r="F227" s="19" t="str">
        <f t="array" ref="F227">IFERROR(INDEX(BudgetAppropData[President % Change], MATCH(1, (Table11[[#This Row],[Unique CFDA]] = BudgetAppropData[CFDA])*(SelectBudgetYear = BudgetAppropData[Fiscal Year]), 0)), "")</f>
        <v/>
      </c>
      <c r="G227" s="18" t="str">
        <f>IF(Table11[[#This Row],[Unique CFDA]] = "", "", IFERROR(Table11[[#This Row],[FY 2018 Total]]*Table11[[#This Row],[President % Change]], ""))</f>
        <v/>
      </c>
      <c r="H227" s="19" t="str">
        <f t="array" ref="H227">IFERROR(INDEX(BudgetAppropData[House % Change], MATCH(1, (Table11[[#This Row],[Unique CFDA]] = BudgetAppropData[CFDA])*(SelectBudgetYear = BudgetAppropData[Fiscal Year]),0)), "")</f>
        <v/>
      </c>
      <c r="I227" s="18" t="str">
        <f>IF(Table11[[#This Row],[Unique CFDA]] = "", "", IFERROR(Table11[[#This Row],[FY 2018 Total]]*Table11[[#This Row],[House % Change]], ""))</f>
        <v/>
      </c>
      <c r="J227" s="6"/>
      <c r="K227" s="18" t="str">
        <f>IF(Table11[[#This Row],[Unique CFDA]] = "", "", IFERROR(Table11[[#This Row],[FY 2018 Total]]*Table11[[#This Row],[Senate Budget]], ""))</f>
        <v/>
      </c>
      <c r="L227" s="6" t="str">
        <f>IF(Table11[[#This Row],[Unique CFDA]] = "", "", IF(ISNUMBER(Table11[[#This Row],[President $ Change]]), RANK(Table11[[#This Row],[President $ Change]], Table11[President $ Change])+COUNTIF($G227:G227, G227)-1,0))</f>
        <v/>
      </c>
      <c r="N227">
        <v>224</v>
      </c>
      <c r="O227" t="str">
        <f>IFERROR(INDEX(Table11[Unique CFDA], MATCH(N227, Table11[Pres. Sort], 0)), "")</f>
        <v/>
      </c>
      <c r="P227" s="1" t="str">
        <f>IFERROR(INDEX(Table11[Grant Name], MATCH(MemberOrgFinalSort[[#This Row],[CFDA]], Table11[Unique CFDA], 0)), "")</f>
        <v/>
      </c>
      <c r="Q227" s="13" t="str">
        <f>IFERROR(INDEX(Table11[FY 2018 Total], MATCH(MemberOrgFinalSort[[#This Row],[CFDA]], Table11[Unique CFDA], 0)), "")</f>
        <v/>
      </c>
      <c r="R227" s="14" t="str">
        <f>IFERROR(INDEX(Table11[President % Change], MATCH(MemberOrgFinalSort[[#This Row],[CFDA]], Table11[Unique CFDA], 0)), "")</f>
        <v/>
      </c>
      <c r="S227" s="13" t="str">
        <f>IFERROR(INDEX(Table11[President $ Change], MATCH(MemberOrgFinalSort[[#This Row],[CFDA]], Table11[Unique CFDA], 0)), "")</f>
        <v/>
      </c>
      <c r="T227" s="25" t="str">
        <f>IFERROR(INDEX(Table11[House % Change], MATCH(MemberOrgFinalSort[[#This Row],[CFDA]], Table11[Unique CFDA], 0)), "")</f>
        <v/>
      </c>
      <c r="U227" s="25" t="str">
        <f>IFERROR(INDEX(Table11[House $ Change], MATCH(MemberOrgFinalSort[[#This Row],[CFDA]], Table11[Unique CFDA], 0)), "")</f>
        <v/>
      </c>
      <c r="V227" s="13"/>
      <c r="X227" s="6"/>
      <c r="Y227" s="6"/>
      <c r="Z227" s="6"/>
      <c r="AA227" s="6"/>
      <c r="AB227" s="6"/>
    </row>
    <row r="228" spans="1:28" x14ac:dyDescent="0.25">
      <c r="A228" t="str">
        <f>IF(MemberOrgControl!$C231 = "", "", INDEX(MemberOrgsData[CFDA], MemberOrgControl!$C231))</f>
        <v/>
      </c>
      <c r="C228" s="6" t="str">
        <f>IFERROR(INDEX(AllFilteredCFDAs[All CFDAs], MATCH(0, INDEX(COUNTIF($C$3:C227, AllFilteredCFDAs[All CFDAs]),),0)), "")</f>
        <v/>
      </c>
      <c r="D228" s="6" t="str">
        <f t="array" ref="D228">IFERROR(INDEX(MemberOrgsData[FEDERALPROGRAMNAME], MATCH(1, (SelectMemberOrgs = MemberOrgsData[Auditee Name])*(Table11[[#This Row],[Unique CFDA]] = MemberOrgsData[CFDA]), 0)), "")</f>
        <v/>
      </c>
      <c r="E228" s="18" t="str">
        <f t="array" ref="E228">IFERROR(IF(Table11[[#This Row],[Unique CFDA]]&lt;&gt;"", SUMIFS(MemberOrgsData[AMOUNT], MemberOrgsData[Auditee Name], SelectMemberOrgs, MemberOrgsData[CFDA], Table11[[#This Row],[Unique CFDA]], MemberOrgsData[AUDITYEAR], SelectFiscalYear), ""), "")</f>
        <v/>
      </c>
      <c r="F228" s="19" t="str">
        <f t="array" ref="F228">IFERROR(INDEX(BudgetAppropData[President % Change], MATCH(1, (Table11[[#This Row],[Unique CFDA]] = BudgetAppropData[CFDA])*(SelectBudgetYear = BudgetAppropData[Fiscal Year]), 0)), "")</f>
        <v/>
      </c>
      <c r="G228" s="18" t="str">
        <f>IF(Table11[[#This Row],[Unique CFDA]] = "", "", IFERROR(Table11[[#This Row],[FY 2018 Total]]*Table11[[#This Row],[President % Change]], ""))</f>
        <v/>
      </c>
      <c r="H228" s="19" t="str">
        <f t="array" ref="H228">IFERROR(INDEX(BudgetAppropData[House % Change], MATCH(1, (Table11[[#This Row],[Unique CFDA]] = BudgetAppropData[CFDA])*(SelectBudgetYear = BudgetAppropData[Fiscal Year]),0)), "")</f>
        <v/>
      </c>
      <c r="I228" s="18" t="str">
        <f>IF(Table11[[#This Row],[Unique CFDA]] = "", "", IFERROR(Table11[[#This Row],[FY 2018 Total]]*Table11[[#This Row],[House % Change]], ""))</f>
        <v/>
      </c>
      <c r="J228" s="6"/>
      <c r="K228" s="18" t="str">
        <f>IF(Table11[[#This Row],[Unique CFDA]] = "", "", IFERROR(Table11[[#This Row],[FY 2018 Total]]*Table11[[#This Row],[Senate Budget]], ""))</f>
        <v/>
      </c>
      <c r="L228" s="6" t="str">
        <f>IF(Table11[[#This Row],[Unique CFDA]] = "", "", IF(ISNUMBER(Table11[[#This Row],[President $ Change]]), RANK(Table11[[#This Row],[President $ Change]], Table11[President $ Change])+COUNTIF($G228:G228, G228)-1,0))</f>
        <v/>
      </c>
      <c r="N228">
        <v>225</v>
      </c>
      <c r="O228" t="str">
        <f>IFERROR(INDEX(Table11[Unique CFDA], MATCH(N228, Table11[Pres. Sort], 0)), "")</f>
        <v/>
      </c>
      <c r="P228" s="1" t="str">
        <f>IFERROR(INDEX(Table11[Grant Name], MATCH(MemberOrgFinalSort[[#This Row],[CFDA]], Table11[Unique CFDA], 0)), "")</f>
        <v/>
      </c>
      <c r="Q228" s="13" t="str">
        <f>IFERROR(INDEX(Table11[FY 2018 Total], MATCH(MemberOrgFinalSort[[#This Row],[CFDA]], Table11[Unique CFDA], 0)), "")</f>
        <v/>
      </c>
      <c r="R228" s="14" t="str">
        <f>IFERROR(INDEX(Table11[President % Change], MATCH(MemberOrgFinalSort[[#This Row],[CFDA]], Table11[Unique CFDA], 0)), "")</f>
        <v/>
      </c>
      <c r="S228" s="13" t="str">
        <f>IFERROR(INDEX(Table11[President $ Change], MATCH(MemberOrgFinalSort[[#This Row],[CFDA]], Table11[Unique CFDA], 0)), "")</f>
        <v/>
      </c>
      <c r="T228" s="25" t="str">
        <f>IFERROR(INDEX(Table11[House % Change], MATCH(MemberOrgFinalSort[[#This Row],[CFDA]], Table11[Unique CFDA], 0)), "")</f>
        <v/>
      </c>
      <c r="U228" s="25" t="str">
        <f>IFERROR(INDEX(Table11[House $ Change], MATCH(MemberOrgFinalSort[[#This Row],[CFDA]], Table11[Unique CFDA], 0)), "")</f>
        <v/>
      </c>
      <c r="V228" s="13"/>
      <c r="X228" s="6"/>
      <c r="Y228" s="6"/>
      <c r="Z228" s="6"/>
      <c r="AA228" s="6"/>
      <c r="AB228" s="6"/>
    </row>
    <row r="229" spans="1:28" x14ac:dyDescent="0.25">
      <c r="A229" t="str">
        <f>IF(MemberOrgControl!$C232 = "", "", INDEX(MemberOrgsData[CFDA], MemberOrgControl!$C232))</f>
        <v/>
      </c>
      <c r="C229" s="6" t="str">
        <f>IFERROR(INDEX(AllFilteredCFDAs[All CFDAs], MATCH(0, INDEX(COUNTIF($C$3:C228, AllFilteredCFDAs[All CFDAs]),),0)), "")</f>
        <v/>
      </c>
      <c r="D229" s="6" t="str">
        <f t="array" ref="D229">IFERROR(INDEX(MemberOrgsData[FEDERALPROGRAMNAME], MATCH(1, (SelectMemberOrgs = MemberOrgsData[Auditee Name])*(Table11[[#This Row],[Unique CFDA]] = MemberOrgsData[CFDA]), 0)), "")</f>
        <v/>
      </c>
      <c r="E229" s="18" t="str">
        <f t="array" ref="E229">IFERROR(IF(Table11[[#This Row],[Unique CFDA]]&lt;&gt;"", SUMIFS(MemberOrgsData[AMOUNT], MemberOrgsData[Auditee Name], SelectMemberOrgs, MemberOrgsData[CFDA], Table11[[#This Row],[Unique CFDA]], MemberOrgsData[AUDITYEAR], SelectFiscalYear), ""), "")</f>
        <v/>
      </c>
      <c r="F229" s="19" t="str">
        <f t="array" ref="F229">IFERROR(INDEX(BudgetAppropData[President % Change], MATCH(1, (Table11[[#This Row],[Unique CFDA]] = BudgetAppropData[CFDA])*(SelectBudgetYear = BudgetAppropData[Fiscal Year]), 0)), "")</f>
        <v/>
      </c>
      <c r="G229" s="18" t="str">
        <f>IF(Table11[[#This Row],[Unique CFDA]] = "", "", IFERROR(Table11[[#This Row],[FY 2018 Total]]*Table11[[#This Row],[President % Change]], ""))</f>
        <v/>
      </c>
      <c r="H229" s="19" t="str">
        <f t="array" ref="H229">IFERROR(INDEX(BudgetAppropData[House % Change], MATCH(1, (Table11[[#This Row],[Unique CFDA]] = BudgetAppropData[CFDA])*(SelectBudgetYear = BudgetAppropData[Fiscal Year]),0)), "")</f>
        <v/>
      </c>
      <c r="I229" s="18" t="str">
        <f>IF(Table11[[#This Row],[Unique CFDA]] = "", "", IFERROR(Table11[[#This Row],[FY 2018 Total]]*Table11[[#This Row],[House % Change]], ""))</f>
        <v/>
      </c>
      <c r="J229" s="6"/>
      <c r="K229" s="18" t="str">
        <f>IF(Table11[[#This Row],[Unique CFDA]] = "", "", IFERROR(Table11[[#This Row],[FY 2018 Total]]*Table11[[#This Row],[Senate Budget]], ""))</f>
        <v/>
      </c>
      <c r="L229" s="6" t="str">
        <f>IF(Table11[[#This Row],[Unique CFDA]] = "", "", IF(ISNUMBER(Table11[[#This Row],[President $ Change]]), RANK(Table11[[#This Row],[President $ Change]], Table11[President $ Change])+COUNTIF($G229:G229, G229)-1,0))</f>
        <v/>
      </c>
      <c r="N229">
        <v>226</v>
      </c>
      <c r="O229" t="str">
        <f>IFERROR(INDEX(Table11[Unique CFDA], MATCH(N229, Table11[Pres. Sort], 0)), "")</f>
        <v/>
      </c>
      <c r="P229" s="1" t="str">
        <f>IFERROR(INDEX(Table11[Grant Name], MATCH(MemberOrgFinalSort[[#This Row],[CFDA]], Table11[Unique CFDA], 0)), "")</f>
        <v/>
      </c>
      <c r="Q229" s="13" t="str">
        <f>IFERROR(INDEX(Table11[FY 2018 Total], MATCH(MemberOrgFinalSort[[#This Row],[CFDA]], Table11[Unique CFDA], 0)), "")</f>
        <v/>
      </c>
      <c r="R229" s="14" t="str">
        <f>IFERROR(INDEX(Table11[President % Change], MATCH(MemberOrgFinalSort[[#This Row],[CFDA]], Table11[Unique CFDA], 0)), "")</f>
        <v/>
      </c>
      <c r="S229" s="13" t="str">
        <f>IFERROR(INDEX(Table11[President $ Change], MATCH(MemberOrgFinalSort[[#This Row],[CFDA]], Table11[Unique CFDA], 0)), "")</f>
        <v/>
      </c>
      <c r="T229" s="25" t="str">
        <f>IFERROR(INDEX(Table11[House % Change], MATCH(MemberOrgFinalSort[[#This Row],[CFDA]], Table11[Unique CFDA], 0)), "")</f>
        <v/>
      </c>
      <c r="U229" s="25" t="str">
        <f>IFERROR(INDEX(Table11[House $ Change], MATCH(MemberOrgFinalSort[[#This Row],[CFDA]], Table11[Unique CFDA], 0)), "")</f>
        <v/>
      </c>
      <c r="V229" s="13"/>
      <c r="X229" s="6"/>
      <c r="Y229" s="6"/>
      <c r="Z229" s="6"/>
      <c r="AA229" s="6"/>
      <c r="AB229" s="6"/>
    </row>
    <row r="230" spans="1:28" x14ac:dyDescent="0.25">
      <c r="A230" t="str">
        <f>IF(MemberOrgControl!$C233 = "", "", INDEX(MemberOrgsData[CFDA], MemberOrgControl!$C233))</f>
        <v/>
      </c>
      <c r="C230" s="6" t="str">
        <f>IFERROR(INDEX(AllFilteredCFDAs[All CFDAs], MATCH(0, INDEX(COUNTIF($C$3:C229, AllFilteredCFDAs[All CFDAs]),),0)), "")</f>
        <v/>
      </c>
      <c r="D230" s="6" t="str">
        <f t="array" ref="D230">IFERROR(INDEX(MemberOrgsData[FEDERALPROGRAMNAME], MATCH(1, (SelectMemberOrgs = MemberOrgsData[Auditee Name])*(Table11[[#This Row],[Unique CFDA]] = MemberOrgsData[CFDA]), 0)), "")</f>
        <v/>
      </c>
      <c r="E230" s="18" t="str">
        <f t="array" ref="E230">IFERROR(IF(Table11[[#This Row],[Unique CFDA]]&lt;&gt;"", SUMIFS(MemberOrgsData[AMOUNT], MemberOrgsData[Auditee Name], SelectMemberOrgs, MemberOrgsData[CFDA], Table11[[#This Row],[Unique CFDA]], MemberOrgsData[AUDITYEAR], SelectFiscalYear), ""), "")</f>
        <v/>
      </c>
      <c r="F230" s="19" t="str">
        <f t="array" ref="F230">IFERROR(INDEX(BudgetAppropData[President % Change], MATCH(1, (Table11[[#This Row],[Unique CFDA]] = BudgetAppropData[CFDA])*(SelectBudgetYear = BudgetAppropData[Fiscal Year]), 0)), "")</f>
        <v/>
      </c>
      <c r="G230" s="18" t="str">
        <f>IF(Table11[[#This Row],[Unique CFDA]] = "", "", IFERROR(Table11[[#This Row],[FY 2018 Total]]*Table11[[#This Row],[President % Change]], ""))</f>
        <v/>
      </c>
      <c r="H230" s="19" t="str">
        <f t="array" ref="H230">IFERROR(INDEX(BudgetAppropData[House % Change], MATCH(1, (Table11[[#This Row],[Unique CFDA]] = BudgetAppropData[CFDA])*(SelectBudgetYear = BudgetAppropData[Fiscal Year]),0)), "")</f>
        <v/>
      </c>
      <c r="I230" s="18" t="str">
        <f>IF(Table11[[#This Row],[Unique CFDA]] = "", "", IFERROR(Table11[[#This Row],[FY 2018 Total]]*Table11[[#This Row],[House % Change]], ""))</f>
        <v/>
      </c>
      <c r="J230" s="6"/>
      <c r="K230" s="18" t="str">
        <f>IF(Table11[[#This Row],[Unique CFDA]] = "", "", IFERROR(Table11[[#This Row],[FY 2018 Total]]*Table11[[#This Row],[Senate Budget]], ""))</f>
        <v/>
      </c>
      <c r="L230" s="6" t="str">
        <f>IF(Table11[[#This Row],[Unique CFDA]] = "", "", IF(ISNUMBER(Table11[[#This Row],[President $ Change]]), RANK(Table11[[#This Row],[President $ Change]], Table11[President $ Change])+COUNTIF($G230:G230, G230)-1,0))</f>
        <v/>
      </c>
      <c r="N230">
        <v>227</v>
      </c>
      <c r="O230" t="str">
        <f>IFERROR(INDEX(Table11[Unique CFDA], MATCH(N230, Table11[Pres. Sort], 0)), "")</f>
        <v/>
      </c>
      <c r="P230" s="1" t="str">
        <f>IFERROR(INDEX(Table11[Grant Name], MATCH(MemberOrgFinalSort[[#This Row],[CFDA]], Table11[Unique CFDA], 0)), "")</f>
        <v/>
      </c>
      <c r="Q230" s="13" t="str">
        <f>IFERROR(INDEX(Table11[FY 2018 Total], MATCH(MemberOrgFinalSort[[#This Row],[CFDA]], Table11[Unique CFDA], 0)), "")</f>
        <v/>
      </c>
      <c r="R230" s="14" t="str">
        <f>IFERROR(INDEX(Table11[President % Change], MATCH(MemberOrgFinalSort[[#This Row],[CFDA]], Table11[Unique CFDA], 0)), "")</f>
        <v/>
      </c>
      <c r="S230" s="13" t="str">
        <f>IFERROR(INDEX(Table11[President $ Change], MATCH(MemberOrgFinalSort[[#This Row],[CFDA]], Table11[Unique CFDA], 0)), "")</f>
        <v/>
      </c>
      <c r="T230" s="25" t="str">
        <f>IFERROR(INDEX(Table11[House % Change], MATCH(MemberOrgFinalSort[[#This Row],[CFDA]], Table11[Unique CFDA], 0)), "")</f>
        <v/>
      </c>
      <c r="U230" s="25" t="str">
        <f>IFERROR(INDEX(Table11[House $ Change], MATCH(MemberOrgFinalSort[[#This Row],[CFDA]], Table11[Unique CFDA], 0)), "")</f>
        <v/>
      </c>
      <c r="V230" s="13"/>
      <c r="X230" s="6"/>
      <c r="Y230" s="6"/>
      <c r="Z230" s="6"/>
      <c r="AA230" s="6"/>
      <c r="AB230" s="6"/>
    </row>
    <row r="231" spans="1:28" x14ac:dyDescent="0.25">
      <c r="A231" t="str">
        <f>IF(MemberOrgControl!$C234 = "", "", INDEX(MemberOrgsData[CFDA], MemberOrgControl!$C234))</f>
        <v/>
      </c>
      <c r="C231" s="6" t="str">
        <f>IFERROR(INDEX(AllFilteredCFDAs[All CFDAs], MATCH(0, INDEX(COUNTIF($C$3:C230, AllFilteredCFDAs[All CFDAs]),),0)), "")</f>
        <v/>
      </c>
      <c r="D231" s="6" t="str">
        <f t="array" ref="D231">IFERROR(INDEX(MemberOrgsData[FEDERALPROGRAMNAME], MATCH(1, (SelectMemberOrgs = MemberOrgsData[Auditee Name])*(Table11[[#This Row],[Unique CFDA]] = MemberOrgsData[CFDA]), 0)), "")</f>
        <v/>
      </c>
      <c r="E231" s="18" t="str">
        <f t="array" ref="E231">IFERROR(IF(Table11[[#This Row],[Unique CFDA]]&lt;&gt;"", SUMIFS(MemberOrgsData[AMOUNT], MemberOrgsData[Auditee Name], SelectMemberOrgs, MemberOrgsData[CFDA], Table11[[#This Row],[Unique CFDA]], MemberOrgsData[AUDITYEAR], SelectFiscalYear), ""), "")</f>
        <v/>
      </c>
      <c r="F231" s="19" t="str">
        <f t="array" ref="F231">IFERROR(INDEX(BudgetAppropData[President % Change], MATCH(1, (Table11[[#This Row],[Unique CFDA]] = BudgetAppropData[CFDA])*(SelectBudgetYear = BudgetAppropData[Fiscal Year]), 0)), "")</f>
        <v/>
      </c>
      <c r="G231" s="18" t="str">
        <f>IF(Table11[[#This Row],[Unique CFDA]] = "", "", IFERROR(Table11[[#This Row],[FY 2018 Total]]*Table11[[#This Row],[President % Change]], ""))</f>
        <v/>
      </c>
      <c r="H231" s="19" t="str">
        <f t="array" ref="H231">IFERROR(INDEX(BudgetAppropData[House % Change], MATCH(1, (Table11[[#This Row],[Unique CFDA]] = BudgetAppropData[CFDA])*(SelectBudgetYear = BudgetAppropData[Fiscal Year]),0)), "")</f>
        <v/>
      </c>
      <c r="I231" s="18" t="str">
        <f>IF(Table11[[#This Row],[Unique CFDA]] = "", "", IFERROR(Table11[[#This Row],[FY 2018 Total]]*Table11[[#This Row],[House % Change]], ""))</f>
        <v/>
      </c>
      <c r="J231" s="6"/>
      <c r="K231" s="18" t="str">
        <f>IF(Table11[[#This Row],[Unique CFDA]] = "", "", IFERROR(Table11[[#This Row],[FY 2018 Total]]*Table11[[#This Row],[Senate Budget]], ""))</f>
        <v/>
      </c>
      <c r="L231" s="6" t="str">
        <f>IF(Table11[[#This Row],[Unique CFDA]] = "", "", IF(ISNUMBER(Table11[[#This Row],[President $ Change]]), RANK(Table11[[#This Row],[President $ Change]], Table11[President $ Change])+COUNTIF($G231:G231, G231)-1,0))</f>
        <v/>
      </c>
      <c r="N231">
        <v>228</v>
      </c>
      <c r="O231" t="str">
        <f>IFERROR(INDEX(Table11[Unique CFDA], MATCH(N231, Table11[Pres. Sort], 0)), "")</f>
        <v/>
      </c>
      <c r="P231" s="1" t="str">
        <f>IFERROR(INDEX(Table11[Grant Name], MATCH(MemberOrgFinalSort[[#This Row],[CFDA]], Table11[Unique CFDA], 0)), "")</f>
        <v/>
      </c>
      <c r="Q231" s="13" t="str">
        <f>IFERROR(INDEX(Table11[FY 2018 Total], MATCH(MemberOrgFinalSort[[#This Row],[CFDA]], Table11[Unique CFDA], 0)), "")</f>
        <v/>
      </c>
      <c r="R231" s="14" t="str">
        <f>IFERROR(INDEX(Table11[President % Change], MATCH(MemberOrgFinalSort[[#This Row],[CFDA]], Table11[Unique CFDA], 0)), "")</f>
        <v/>
      </c>
      <c r="S231" s="13" t="str">
        <f>IFERROR(INDEX(Table11[President $ Change], MATCH(MemberOrgFinalSort[[#This Row],[CFDA]], Table11[Unique CFDA], 0)), "")</f>
        <v/>
      </c>
      <c r="T231" s="25" t="str">
        <f>IFERROR(INDEX(Table11[House % Change], MATCH(MemberOrgFinalSort[[#This Row],[CFDA]], Table11[Unique CFDA], 0)), "")</f>
        <v/>
      </c>
      <c r="U231" s="25" t="str">
        <f>IFERROR(INDEX(Table11[House $ Change], MATCH(MemberOrgFinalSort[[#This Row],[CFDA]], Table11[Unique CFDA], 0)), "")</f>
        <v/>
      </c>
      <c r="V231" s="13"/>
      <c r="X231" s="6"/>
      <c r="Y231" s="6"/>
      <c r="Z231" s="6"/>
      <c r="AA231" s="6"/>
      <c r="AB231" s="6"/>
    </row>
    <row r="232" spans="1:28" x14ac:dyDescent="0.25">
      <c r="A232" t="str">
        <f>IF(MemberOrgControl!$C235 = "", "", INDEX(MemberOrgsData[CFDA], MemberOrgControl!$C235))</f>
        <v/>
      </c>
      <c r="C232" s="6" t="str">
        <f>IFERROR(INDEX(AllFilteredCFDAs[All CFDAs], MATCH(0, INDEX(COUNTIF($C$3:C231, AllFilteredCFDAs[All CFDAs]),),0)), "")</f>
        <v/>
      </c>
      <c r="D232" s="6" t="str">
        <f t="array" ref="D232">IFERROR(INDEX(MemberOrgsData[FEDERALPROGRAMNAME], MATCH(1, (SelectMemberOrgs = MemberOrgsData[Auditee Name])*(Table11[[#This Row],[Unique CFDA]] = MemberOrgsData[CFDA]), 0)), "")</f>
        <v/>
      </c>
      <c r="E232" s="18" t="str">
        <f t="array" ref="E232">IFERROR(IF(Table11[[#This Row],[Unique CFDA]]&lt;&gt;"", SUMIFS(MemberOrgsData[AMOUNT], MemberOrgsData[Auditee Name], SelectMemberOrgs, MemberOrgsData[CFDA], Table11[[#This Row],[Unique CFDA]], MemberOrgsData[AUDITYEAR], SelectFiscalYear), ""), "")</f>
        <v/>
      </c>
      <c r="F232" s="19" t="str">
        <f t="array" ref="F232">IFERROR(INDEX(BudgetAppropData[President % Change], MATCH(1, (Table11[[#This Row],[Unique CFDA]] = BudgetAppropData[CFDA])*(SelectBudgetYear = BudgetAppropData[Fiscal Year]), 0)), "")</f>
        <v/>
      </c>
      <c r="G232" s="18" t="str">
        <f>IF(Table11[[#This Row],[Unique CFDA]] = "", "", IFERROR(Table11[[#This Row],[FY 2018 Total]]*Table11[[#This Row],[President % Change]], ""))</f>
        <v/>
      </c>
      <c r="H232" s="19" t="str">
        <f t="array" ref="H232">IFERROR(INDEX(BudgetAppropData[House % Change], MATCH(1, (Table11[[#This Row],[Unique CFDA]] = BudgetAppropData[CFDA])*(SelectBudgetYear = BudgetAppropData[Fiscal Year]),0)), "")</f>
        <v/>
      </c>
      <c r="I232" s="18" t="str">
        <f>IF(Table11[[#This Row],[Unique CFDA]] = "", "", IFERROR(Table11[[#This Row],[FY 2018 Total]]*Table11[[#This Row],[House % Change]], ""))</f>
        <v/>
      </c>
      <c r="J232" s="6"/>
      <c r="K232" s="18" t="str">
        <f>IF(Table11[[#This Row],[Unique CFDA]] = "", "", IFERROR(Table11[[#This Row],[FY 2018 Total]]*Table11[[#This Row],[Senate Budget]], ""))</f>
        <v/>
      </c>
      <c r="L232" s="6" t="str">
        <f>IF(Table11[[#This Row],[Unique CFDA]] = "", "", IF(ISNUMBER(Table11[[#This Row],[President $ Change]]), RANK(Table11[[#This Row],[President $ Change]], Table11[President $ Change])+COUNTIF($G232:G232, G232)-1,0))</f>
        <v/>
      </c>
      <c r="N232">
        <v>229</v>
      </c>
      <c r="O232" t="str">
        <f>IFERROR(INDEX(Table11[Unique CFDA], MATCH(N232, Table11[Pres. Sort], 0)), "")</f>
        <v/>
      </c>
      <c r="P232" s="1" t="str">
        <f>IFERROR(INDEX(Table11[Grant Name], MATCH(MemberOrgFinalSort[[#This Row],[CFDA]], Table11[Unique CFDA], 0)), "")</f>
        <v/>
      </c>
      <c r="Q232" s="13" t="str">
        <f>IFERROR(INDEX(Table11[FY 2018 Total], MATCH(MemberOrgFinalSort[[#This Row],[CFDA]], Table11[Unique CFDA], 0)), "")</f>
        <v/>
      </c>
      <c r="R232" s="14" t="str">
        <f>IFERROR(INDEX(Table11[President % Change], MATCH(MemberOrgFinalSort[[#This Row],[CFDA]], Table11[Unique CFDA], 0)), "")</f>
        <v/>
      </c>
      <c r="S232" s="13" t="str">
        <f>IFERROR(INDEX(Table11[President $ Change], MATCH(MemberOrgFinalSort[[#This Row],[CFDA]], Table11[Unique CFDA], 0)), "")</f>
        <v/>
      </c>
      <c r="T232" s="25" t="str">
        <f>IFERROR(INDEX(Table11[House % Change], MATCH(MemberOrgFinalSort[[#This Row],[CFDA]], Table11[Unique CFDA], 0)), "")</f>
        <v/>
      </c>
      <c r="U232" s="25" t="str">
        <f>IFERROR(INDEX(Table11[House $ Change], MATCH(MemberOrgFinalSort[[#This Row],[CFDA]], Table11[Unique CFDA], 0)), "")</f>
        <v/>
      </c>
      <c r="V232" s="13"/>
      <c r="X232" s="6"/>
      <c r="Y232" s="6"/>
      <c r="Z232" s="6"/>
      <c r="AA232" s="6"/>
      <c r="AB232" s="6"/>
    </row>
    <row r="233" spans="1:28" x14ac:dyDescent="0.25">
      <c r="A233" t="str">
        <f>IF(MemberOrgControl!$C236 = "", "", INDEX(MemberOrgsData[CFDA], MemberOrgControl!$C236))</f>
        <v/>
      </c>
      <c r="C233" s="6" t="str">
        <f>IFERROR(INDEX(AllFilteredCFDAs[All CFDAs], MATCH(0, INDEX(COUNTIF($C$3:C232, AllFilteredCFDAs[All CFDAs]),),0)), "")</f>
        <v/>
      </c>
      <c r="D233" s="6" t="str">
        <f t="array" ref="D233">IFERROR(INDEX(MemberOrgsData[FEDERALPROGRAMNAME], MATCH(1, (SelectMemberOrgs = MemberOrgsData[Auditee Name])*(Table11[[#This Row],[Unique CFDA]] = MemberOrgsData[CFDA]), 0)), "")</f>
        <v/>
      </c>
      <c r="E233" s="18" t="str">
        <f t="array" ref="E233">IFERROR(IF(Table11[[#This Row],[Unique CFDA]]&lt;&gt;"", SUMIFS(MemberOrgsData[AMOUNT], MemberOrgsData[Auditee Name], SelectMemberOrgs, MemberOrgsData[CFDA], Table11[[#This Row],[Unique CFDA]], MemberOrgsData[AUDITYEAR], SelectFiscalYear), ""), "")</f>
        <v/>
      </c>
      <c r="F233" s="19" t="str">
        <f t="array" ref="F233">IFERROR(INDEX(BudgetAppropData[President % Change], MATCH(1, (Table11[[#This Row],[Unique CFDA]] = BudgetAppropData[CFDA])*(SelectBudgetYear = BudgetAppropData[Fiscal Year]), 0)), "")</f>
        <v/>
      </c>
      <c r="G233" s="18" t="str">
        <f>IF(Table11[[#This Row],[Unique CFDA]] = "", "", IFERROR(Table11[[#This Row],[FY 2018 Total]]*Table11[[#This Row],[President % Change]], ""))</f>
        <v/>
      </c>
      <c r="H233" s="19" t="str">
        <f t="array" ref="H233">IFERROR(INDEX(BudgetAppropData[House % Change], MATCH(1, (Table11[[#This Row],[Unique CFDA]] = BudgetAppropData[CFDA])*(SelectBudgetYear = BudgetAppropData[Fiscal Year]),0)), "")</f>
        <v/>
      </c>
      <c r="I233" s="18" t="str">
        <f>IF(Table11[[#This Row],[Unique CFDA]] = "", "", IFERROR(Table11[[#This Row],[FY 2018 Total]]*Table11[[#This Row],[House % Change]], ""))</f>
        <v/>
      </c>
      <c r="J233" s="6"/>
      <c r="K233" s="18" t="str">
        <f>IF(Table11[[#This Row],[Unique CFDA]] = "", "", IFERROR(Table11[[#This Row],[FY 2018 Total]]*Table11[[#This Row],[Senate Budget]], ""))</f>
        <v/>
      </c>
      <c r="L233" s="6" t="str">
        <f>IF(Table11[[#This Row],[Unique CFDA]] = "", "", IF(ISNUMBER(Table11[[#This Row],[President $ Change]]), RANK(Table11[[#This Row],[President $ Change]], Table11[President $ Change])+COUNTIF($G233:G233, G233)-1,0))</f>
        <v/>
      </c>
      <c r="N233">
        <v>230</v>
      </c>
      <c r="O233" t="str">
        <f>IFERROR(INDEX(Table11[Unique CFDA], MATCH(N233, Table11[Pres. Sort], 0)), "")</f>
        <v/>
      </c>
      <c r="P233" s="1" t="str">
        <f>IFERROR(INDEX(Table11[Grant Name], MATCH(MemberOrgFinalSort[[#This Row],[CFDA]], Table11[Unique CFDA], 0)), "")</f>
        <v/>
      </c>
      <c r="Q233" s="13" t="str">
        <f>IFERROR(INDEX(Table11[FY 2018 Total], MATCH(MemberOrgFinalSort[[#This Row],[CFDA]], Table11[Unique CFDA], 0)), "")</f>
        <v/>
      </c>
      <c r="R233" s="14" t="str">
        <f>IFERROR(INDEX(Table11[President % Change], MATCH(MemberOrgFinalSort[[#This Row],[CFDA]], Table11[Unique CFDA], 0)), "")</f>
        <v/>
      </c>
      <c r="S233" s="13" t="str">
        <f>IFERROR(INDEX(Table11[President $ Change], MATCH(MemberOrgFinalSort[[#This Row],[CFDA]], Table11[Unique CFDA], 0)), "")</f>
        <v/>
      </c>
      <c r="T233" s="25" t="str">
        <f>IFERROR(INDEX(Table11[House % Change], MATCH(MemberOrgFinalSort[[#This Row],[CFDA]], Table11[Unique CFDA], 0)), "")</f>
        <v/>
      </c>
      <c r="U233" s="25" t="str">
        <f>IFERROR(INDEX(Table11[House $ Change], MATCH(MemberOrgFinalSort[[#This Row],[CFDA]], Table11[Unique CFDA], 0)), "")</f>
        <v/>
      </c>
      <c r="V233" s="13"/>
      <c r="X233" s="6"/>
      <c r="Y233" s="6"/>
      <c r="Z233" s="6"/>
      <c r="AA233" s="6"/>
      <c r="AB233" s="6"/>
    </row>
    <row r="234" spans="1:28" x14ac:dyDescent="0.25">
      <c r="A234" t="str">
        <f>IF(MemberOrgControl!$C237 = "", "", INDEX(MemberOrgsData[CFDA], MemberOrgControl!$C237))</f>
        <v/>
      </c>
      <c r="C234" s="6" t="str">
        <f>IFERROR(INDEX(AllFilteredCFDAs[All CFDAs], MATCH(0, INDEX(COUNTIF($C$3:C233, AllFilteredCFDAs[All CFDAs]),),0)), "")</f>
        <v/>
      </c>
      <c r="D234" s="6" t="str">
        <f t="array" ref="D234">IFERROR(INDEX(MemberOrgsData[FEDERALPROGRAMNAME], MATCH(1, (SelectMemberOrgs = MemberOrgsData[Auditee Name])*(Table11[[#This Row],[Unique CFDA]] = MemberOrgsData[CFDA]), 0)), "")</f>
        <v/>
      </c>
      <c r="E234" s="18" t="str">
        <f t="array" ref="E234">IFERROR(IF(Table11[[#This Row],[Unique CFDA]]&lt;&gt;"", SUMIFS(MemberOrgsData[AMOUNT], MemberOrgsData[Auditee Name], SelectMemberOrgs, MemberOrgsData[CFDA], Table11[[#This Row],[Unique CFDA]], MemberOrgsData[AUDITYEAR], SelectFiscalYear), ""), "")</f>
        <v/>
      </c>
      <c r="F234" s="19" t="str">
        <f t="array" ref="F234">IFERROR(INDEX(BudgetAppropData[President % Change], MATCH(1, (Table11[[#This Row],[Unique CFDA]] = BudgetAppropData[CFDA])*(SelectBudgetYear = BudgetAppropData[Fiscal Year]), 0)), "")</f>
        <v/>
      </c>
      <c r="G234" s="18" t="str">
        <f>IF(Table11[[#This Row],[Unique CFDA]] = "", "", IFERROR(Table11[[#This Row],[FY 2018 Total]]*Table11[[#This Row],[President % Change]], ""))</f>
        <v/>
      </c>
      <c r="H234" s="19" t="str">
        <f t="array" ref="H234">IFERROR(INDEX(BudgetAppropData[House % Change], MATCH(1, (Table11[[#This Row],[Unique CFDA]] = BudgetAppropData[CFDA])*(SelectBudgetYear = BudgetAppropData[Fiscal Year]),0)), "")</f>
        <v/>
      </c>
      <c r="I234" s="18" t="str">
        <f>IF(Table11[[#This Row],[Unique CFDA]] = "", "", IFERROR(Table11[[#This Row],[FY 2018 Total]]*Table11[[#This Row],[House % Change]], ""))</f>
        <v/>
      </c>
      <c r="J234" s="6"/>
      <c r="K234" s="18" t="str">
        <f>IF(Table11[[#This Row],[Unique CFDA]] = "", "", IFERROR(Table11[[#This Row],[FY 2018 Total]]*Table11[[#This Row],[Senate Budget]], ""))</f>
        <v/>
      </c>
      <c r="L234" s="6" t="str">
        <f>IF(Table11[[#This Row],[Unique CFDA]] = "", "", IF(ISNUMBER(Table11[[#This Row],[President $ Change]]), RANK(Table11[[#This Row],[President $ Change]], Table11[President $ Change])+COUNTIF($G234:G234, G234)-1,0))</f>
        <v/>
      </c>
      <c r="N234">
        <v>231</v>
      </c>
      <c r="O234" t="str">
        <f>IFERROR(INDEX(Table11[Unique CFDA], MATCH(N234, Table11[Pres. Sort], 0)), "")</f>
        <v/>
      </c>
      <c r="P234" s="1" t="str">
        <f>IFERROR(INDEX(Table11[Grant Name], MATCH(MemberOrgFinalSort[[#This Row],[CFDA]], Table11[Unique CFDA], 0)), "")</f>
        <v/>
      </c>
      <c r="Q234" s="13" t="str">
        <f>IFERROR(INDEX(Table11[FY 2018 Total], MATCH(MemberOrgFinalSort[[#This Row],[CFDA]], Table11[Unique CFDA], 0)), "")</f>
        <v/>
      </c>
      <c r="R234" s="14" t="str">
        <f>IFERROR(INDEX(Table11[President % Change], MATCH(MemberOrgFinalSort[[#This Row],[CFDA]], Table11[Unique CFDA], 0)), "")</f>
        <v/>
      </c>
      <c r="S234" s="13" t="str">
        <f>IFERROR(INDEX(Table11[President $ Change], MATCH(MemberOrgFinalSort[[#This Row],[CFDA]], Table11[Unique CFDA], 0)), "")</f>
        <v/>
      </c>
      <c r="T234" s="25" t="str">
        <f>IFERROR(INDEX(Table11[House % Change], MATCH(MemberOrgFinalSort[[#This Row],[CFDA]], Table11[Unique CFDA], 0)), "")</f>
        <v/>
      </c>
      <c r="U234" s="25" t="str">
        <f>IFERROR(INDEX(Table11[House $ Change], MATCH(MemberOrgFinalSort[[#This Row],[CFDA]], Table11[Unique CFDA], 0)), "")</f>
        <v/>
      </c>
      <c r="V234" s="13"/>
      <c r="X234" s="6"/>
      <c r="Y234" s="6"/>
      <c r="Z234" s="6"/>
      <c r="AA234" s="6"/>
      <c r="AB234" s="6"/>
    </row>
    <row r="235" spans="1:28" x14ac:dyDescent="0.25">
      <c r="A235" t="str">
        <f>IF(MemberOrgControl!$C238 = "", "", INDEX(MemberOrgsData[CFDA], MemberOrgControl!$C238))</f>
        <v/>
      </c>
      <c r="C235" s="6" t="str">
        <f>IFERROR(INDEX(AllFilteredCFDAs[All CFDAs], MATCH(0, INDEX(COUNTIF($C$3:C234, AllFilteredCFDAs[All CFDAs]),),0)), "")</f>
        <v/>
      </c>
      <c r="D235" s="6" t="str">
        <f t="array" ref="D235">IFERROR(INDEX(MemberOrgsData[FEDERALPROGRAMNAME], MATCH(1, (SelectMemberOrgs = MemberOrgsData[Auditee Name])*(Table11[[#This Row],[Unique CFDA]] = MemberOrgsData[CFDA]), 0)), "")</f>
        <v/>
      </c>
      <c r="E235" s="18" t="str">
        <f t="array" ref="E235">IFERROR(IF(Table11[[#This Row],[Unique CFDA]]&lt;&gt;"", SUMIFS(MemberOrgsData[AMOUNT], MemberOrgsData[Auditee Name], SelectMemberOrgs, MemberOrgsData[CFDA], Table11[[#This Row],[Unique CFDA]], MemberOrgsData[AUDITYEAR], SelectFiscalYear), ""), "")</f>
        <v/>
      </c>
      <c r="F235" s="19" t="str">
        <f t="array" ref="F235">IFERROR(INDEX(BudgetAppropData[President % Change], MATCH(1, (Table11[[#This Row],[Unique CFDA]] = BudgetAppropData[CFDA])*(SelectBudgetYear = BudgetAppropData[Fiscal Year]), 0)), "")</f>
        <v/>
      </c>
      <c r="G235" s="18" t="str">
        <f>IF(Table11[[#This Row],[Unique CFDA]] = "", "", IFERROR(Table11[[#This Row],[FY 2018 Total]]*Table11[[#This Row],[President % Change]], ""))</f>
        <v/>
      </c>
      <c r="H235" s="19" t="str">
        <f t="array" ref="H235">IFERROR(INDEX(BudgetAppropData[House % Change], MATCH(1, (Table11[[#This Row],[Unique CFDA]] = BudgetAppropData[CFDA])*(SelectBudgetYear = BudgetAppropData[Fiscal Year]),0)), "")</f>
        <v/>
      </c>
      <c r="I235" s="18" t="str">
        <f>IF(Table11[[#This Row],[Unique CFDA]] = "", "", IFERROR(Table11[[#This Row],[FY 2018 Total]]*Table11[[#This Row],[House % Change]], ""))</f>
        <v/>
      </c>
      <c r="J235" s="6"/>
      <c r="K235" s="18" t="str">
        <f>IF(Table11[[#This Row],[Unique CFDA]] = "", "", IFERROR(Table11[[#This Row],[FY 2018 Total]]*Table11[[#This Row],[Senate Budget]], ""))</f>
        <v/>
      </c>
      <c r="L235" s="6" t="str">
        <f>IF(Table11[[#This Row],[Unique CFDA]] = "", "", IF(ISNUMBER(Table11[[#This Row],[President $ Change]]), RANK(Table11[[#This Row],[President $ Change]], Table11[President $ Change])+COUNTIF($G235:G235, G235)-1,0))</f>
        <v/>
      </c>
      <c r="N235">
        <v>232</v>
      </c>
      <c r="O235" t="str">
        <f>IFERROR(INDEX(Table11[Unique CFDA], MATCH(N235, Table11[Pres. Sort], 0)), "")</f>
        <v/>
      </c>
      <c r="P235" s="1" t="str">
        <f>IFERROR(INDEX(Table11[Grant Name], MATCH(MemberOrgFinalSort[[#This Row],[CFDA]], Table11[Unique CFDA], 0)), "")</f>
        <v/>
      </c>
      <c r="Q235" s="13" t="str">
        <f>IFERROR(INDEX(Table11[FY 2018 Total], MATCH(MemberOrgFinalSort[[#This Row],[CFDA]], Table11[Unique CFDA], 0)), "")</f>
        <v/>
      </c>
      <c r="R235" s="14" t="str">
        <f>IFERROR(INDEX(Table11[President % Change], MATCH(MemberOrgFinalSort[[#This Row],[CFDA]], Table11[Unique CFDA], 0)), "")</f>
        <v/>
      </c>
      <c r="S235" s="13" t="str">
        <f>IFERROR(INDEX(Table11[President $ Change], MATCH(MemberOrgFinalSort[[#This Row],[CFDA]], Table11[Unique CFDA], 0)), "")</f>
        <v/>
      </c>
      <c r="T235" s="25" t="str">
        <f>IFERROR(INDEX(Table11[House % Change], MATCH(MemberOrgFinalSort[[#This Row],[CFDA]], Table11[Unique CFDA], 0)), "")</f>
        <v/>
      </c>
      <c r="U235" s="25" t="str">
        <f>IFERROR(INDEX(Table11[House $ Change], MATCH(MemberOrgFinalSort[[#This Row],[CFDA]], Table11[Unique CFDA], 0)), "")</f>
        <v/>
      </c>
      <c r="V235" s="13"/>
      <c r="X235" s="6"/>
      <c r="Y235" s="6"/>
      <c r="Z235" s="6"/>
      <c r="AA235" s="6"/>
      <c r="AB235" s="6"/>
    </row>
    <row r="236" spans="1:28" x14ac:dyDescent="0.25">
      <c r="A236" t="str">
        <f>IF(MemberOrgControl!$C239 = "", "", INDEX(MemberOrgsData[CFDA], MemberOrgControl!$C239))</f>
        <v/>
      </c>
      <c r="C236" s="6" t="str">
        <f>IFERROR(INDEX(AllFilteredCFDAs[All CFDAs], MATCH(0, INDEX(COUNTIF($C$3:C235, AllFilteredCFDAs[All CFDAs]),),0)), "")</f>
        <v/>
      </c>
      <c r="D236" s="6" t="str">
        <f t="array" ref="D236">IFERROR(INDEX(MemberOrgsData[FEDERALPROGRAMNAME], MATCH(1, (SelectMemberOrgs = MemberOrgsData[Auditee Name])*(Table11[[#This Row],[Unique CFDA]] = MemberOrgsData[CFDA]), 0)), "")</f>
        <v/>
      </c>
      <c r="E236" s="18" t="str">
        <f t="array" ref="E236">IFERROR(IF(Table11[[#This Row],[Unique CFDA]]&lt;&gt;"", SUMIFS(MemberOrgsData[AMOUNT], MemberOrgsData[Auditee Name], SelectMemberOrgs, MemberOrgsData[CFDA], Table11[[#This Row],[Unique CFDA]], MemberOrgsData[AUDITYEAR], SelectFiscalYear), ""), "")</f>
        <v/>
      </c>
      <c r="F236" s="19" t="str">
        <f t="array" ref="F236">IFERROR(INDEX(BudgetAppropData[President % Change], MATCH(1, (Table11[[#This Row],[Unique CFDA]] = BudgetAppropData[CFDA])*(SelectBudgetYear = BudgetAppropData[Fiscal Year]), 0)), "")</f>
        <v/>
      </c>
      <c r="G236" s="18" t="str">
        <f>IF(Table11[[#This Row],[Unique CFDA]] = "", "", IFERROR(Table11[[#This Row],[FY 2018 Total]]*Table11[[#This Row],[President % Change]], ""))</f>
        <v/>
      </c>
      <c r="H236" s="19" t="str">
        <f t="array" ref="H236">IFERROR(INDEX(BudgetAppropData[House % Change], MATCH(1, (Table11[[#This Row],[Unique CFDA]] = BudgetAppropData[CFDA])*(SelectBudgetYear = BudgetAppropData[Fiscal Year]),0)), "")</f>
        <v/>
      </c>
      <c r="I236" s="18" t="str">
        <f>IF(Table11[[#This Row],[Unique CFDA]] = "", "", IFERROR(Table11[[#This Row],[FY 2018 Total]]*Table11[[#This Row],[House % Change]], ""))</f>
        <v/>
      </c>
      <c r="J236" s="6"/>
      <c r="K236" s="18" t="str">
        <f>IF(Table11[[#This Row],[Unique CFDA]] = "", "", IFERROR(Table11[[#This Row],[FY 2018 Total]]*Table11[[#This Row],[Senate Budget]], ""))</f>
        <v/>
      </c>
      <c r="L236" s="6" t="str">
        <f>IF(Table11[[#This Row],[Unique CFDA]] = "", "", IF(ISNUMBER(Table11[[#This Row],[President $ Change]]), RANK(Table11[[#This Row],[President $ Change]], Table11[President $ Change])+COUNTIF($G236:G236, G236)-1,0))</f>
        <v/>
      </c>
      <c r="N236">
        <v>233</v>
      </c>
      <c r="O236" t="str">
        <f>IFERROR(INDEX(Table11[Unique CFDA], MATCH(N236, Table11[Pres. Sort], 0)), "")</f>
        <v/>
      </c>
      <c r="P236" s="1" t="str">
        <f>IFERROR(INDEX(Table11[Grant Name], MATCH(MemberOrgFinalSort[[#This Row],[CFDA]], Table11[Unique CFDA], 0)), "")</f>
        <v/>
      </c>
      <c r="Q236" s="13" t="str">
        <f>IFERROR(INDEX(Table11[FY 2018 Total], MATCH(MemberOrgFinalSort[[#This Row],[CFDA]], Table11[Unique CFDA], 0)), "")</f>
        <v/>
      </c>
      <c r="R236" s="14" t="str">
        <f>IFERROR(INDEX(Table11[President % Change], MATCH(MemberOrgFinalSort[[#This Row],[CFDA]], Table11[Unique CFDA], 0)), "")</f>
        <v/>
      </c>
      <c r="S236" s="13" t="str">
        <f>IFERROR(INDEX(Table11[President $ Change], MATCH(MemberOrgFinalSort[[#This Row],[CFDA]], Table11[Unique CFDA], 0)), "")</f>
        <v/>
      </c>
      <c r="T236" s="25" t="str">
        <f>IFERROR(INDEX(Table11[House % Change], MATCH(MemberOrgFinalSort[[#This Row],[CFDA]], Table11[Unique CFDA], 0)), "")</f>
        <v/>
      </c>
      <c r="U236" s="25" t="str">
        <f>IFERROR(INDEX(Table11[House $ Change], MATCH(MemberOrgFinalSort[[#This Row],[CFDA]], Table11[Unique CFDA], 0)), "")</f>
        <v/>
      </c>
      <c r="V236" s="13"/>
      <c r="X236" s="6"/>
      <c r="Y236" s="6"/>
      <c r="Z236" s="6"/>
      <c r="AA236" s="6"/>
      <c r="AB236" s="6"/>
    </row>
    <row r="237" spans="1:28" x14ac:dyDescent="0.25">
      <c r="A237" t="str">
        <f>IF(MemberOrgControl!$C240 = "", "", INDEX(MemberOrgsData[CFDA], MemberOrgControl!$C240))</f>
        <v/>
      </c>
      <c r="C237" s="6" t="str">
        <f>IFERROR(INDEX(AllFilteredCFDAs[All CFDAs], MATCH(0, INDEX(COUNTIF($C$3:C236, AllFilteredCFDAs[All CFDAs]),),0)), "")</f>
        <v/>
      </c>
      <c r="D237" s="6" t="str">
        <f t="array" ref="D237">IFERROR(INDEX(MemberOrgsData[FEDERALPROGRAMNAME], MATCH(1, (SelectMemberOrgs = MemberOrgsData[Auditee Name])*(Table11[[#This Row],[Unique CFDA]] = MemberOrgsData[CFDA]), 0)), "")</f>
        <v/>
      </c>
      <c r="E237" s="18" t="str">
        <f t="array" ref="E237">IFERROR(IF(Table11[[#This Row],[Unique CFDA]]&lt;&gt;"", SUMIFS(MemberOrgsData[AMOUNT], MemberOrgsData[Auditee Name], SelectMemberOrgs, MemberOrgsData[CFDA], Table11[[#This Row],[Unique CFDA]], MemberOrgsData[AUDITYEAR], SelectFiscalYear), ""), "")</f>
        <v/>
      </c>
      <c r="F237" s="19" t="str">
        <f t="array" ref="F237">IFERROR(INDEX(BudgetAppropData[President % Change], MATCH(1, (Table11[[#This Row],[Unique CFDA]] = BudgetAppropData[CFDA])*(SelectBudgetYear = BudgetAppropData[Fiscal Year]), 0)), "")</f>
        <v/>
      </c>
      <c r="G237" s="18" t="str">
        <f>IF(Table11[[#This Row],[Unique CFDA]] = "", "", IFERROR(Table11[[#This Row],[FY 2018 Total]]*Table11[[#This Row],[President % Change]], ""))</f>
        <v/>
      </c>
      <c r="H237" s="19" t="str">
        <f t="array" ref="H237">IFERROR(INDEX(BudgetAppropData[House % Change], MATCH(1, (Table11[[#This Row],[Unique CFDA]] = BudgetAppropData[CFDA])*(SelectBudgetYear = BudgetAppropData[Fiscal Year]),0)), "")</f>
        <v/>
      </c>
      <c r="I237" s="18" t="str">
        <f>IF(Table11[[#This Row],[Unique CFDA]] = "", "", IFERROR(Table11[[#This Row],[FY 2018 Total]]*Table11[[#This Row],[House % Change]], ""))</f>
        <v/>
      </c>
      <c r="J237" s="6"/>
      <c r="K237" s="18" t="str">
        <f>IF(Table11[[#This Row],[Unique CFDA]] = "", "", IFERROR(Table11[[#This Row],[FY 2018 Total]]*Table11[[#This Row],[Senate Budget]], ""))</f>
        <v/>
      </c>
      <c r="L237" s="6" t="str">
        <f>IF(Table11[[#This Row],[Unique CFDA]] = "", "", IF(ISNUMBER(Table11[[#This Row],[President $ Change]]), RANK(Table11[[#This Row],[President $ Change]], Table11[President $ Change])+COUNTIF($G237:G237, G237)-1,0))</f>
        <v/>
      </c>
      <c r="N237">
        <v>234</v>
      </c>
      <c r="O237" t="str">
        <f>IFERROR(INDEX(Table11[Unique CFDA], MATCH(N237, Table11[Pres. Sort], 0)), "")</f>
        <v/>
      </c>
      <c r="P237" s="1" t="str">
        <f>IFERROR(INDEX(Table11[Grant Name], MATCH(MemberOrgFinalSort[[#This Row],[CFDA]], Table11[Unique CFDA], 0)), "")</f>
        <v/>
      </c>
      <c r="Q237" s="13" t="str">
        <f>IFERROR(INDEX(Table11[FY 2018 Total], MATCH(MemberOrgFinalSort[[#This Row],[CFDA]], Table11[Unique CFDA], 0)), "")</f>
        <v/>
      </c>
      <c r="R237" s="14" t="str">
        <f>IFERROR(INDEX(Table11[President % Change], MATCH(MemberOrgFinalSort[[#This Row],[CFDA]], Table11[Unique CFDA], 0)), "")</f>
        <v/>
      </c>
      <c r="S237" s="13" t="str">
        <f>IFERROR(INDEX(Table11[President $ Change], MATCH(MemberOrgFinalSort[[#This Row],[CFDA]], Table11[Unique CFDA], 0)), "")</f>
        <v/>
      </c>
      <c r="T237" s="25" t="str">
        <f>IFERROR(INDEX(Table11[House % Change], MATCH(MemberOrgFinalSort[[#This Row],[CFDA]], Table11[Unique CFDA], 0)), "")</f>
        <v/>
      </c>
      <c r="U237" s="25" t="str">
        <f>IFERROR(INDEX(Table11[House $ Change], MATCH(MemberOrgFinalSort[[#This Row],[CFDA]], Table11[Unique CFDA], 0)), "")</f>
        <v/>
      </c>
      <c r="V237" s="13"/>
      <c r="X237" s="6"/>
      <c r="Y237" s="6"/>
      <c r="Z237" s="6"/>
      <c r="AA237" s="6"/>
      <c r="AB237" s="6"/>
    </row>
    <row r="238" spans="1:28" x14ac:dyDescent="0.25">
      <c r="A238" t="str">
        <f>IF(MemberOrgControl!$C241 = "", "", INDEX(MemberOrgsData[CFDA], MemberOrgControl!$C241))</f>
        <v/>
      </c>
      <c r="C238" s="6" t="str">
        <f>IFERROR(INDEX(AllFilteredCFDAs[All CFDAs], MATCH(0, INDEX(COUNTIF($C$3:C237, AllFilteredCFDAs[All CFDAs]),),0)), "")</f>
        <v/>
      </c>
      <c r="D238" s="6" t="str">
        <f t="array" ref="D238">IFERROR(INDEX(MemberOrgsData[FEDERALPROGRAMNAME], MATCH(1, (SelectMemberOrgs = MemberOrgsData[Auditee Name])*(Table11[[#This Row],[Unique CFDA]] = MemberOrgsData[CFDA]), 0)), "")</f>
        <v/>
      </c>
      <c r="E238" s="18" t="str">
        <f t="array" ref="E238">IFERROR(IF(Table11[[#This Row],[Unique CFDA]]&lt;&gt;"", SUMIFS(MemberOrgsData[AMOUNT], MemberOrgsData[Auditee Name], SelectMemberOrgs, MemberOrgsData[CFDA], Table11[[#This Row],[Unique CFDA]], MemberOrgsData[AUDITYEAR], SelectFiscalYear), ""), "")</f>
        <v/>
      </c>
      <c r="F238" s="19" t="str">
        <f t="array" ref="F238">IFERROR(INDEX(BudgetAppropData[President % Change], MATCH(1, (Table11[[#This Row],[Unique CFDA]] = BudgetAppropData[CFDA])*(SelectBudgetYear = BudgetAppropData[Fiscal Year]), 0)), "")</f>
        <v/>
      </c>
      <c r="G238" s="18" t="str">
        <f>IF(Table11[[#This Row],[Unique CFDA]] = "", "", IFERROR(Table11[[#This Row],[FY 2018 Total]]*Table11[[#This Row],[President % Change]], ""))</f>
        <v/>
      </c>
      <c r="H238" s="19" t="str">
        <f t="array" ref="H238">IFERROR(INDEX(BudgetAppropData[House % Change], MATCH(1, (Table11[[#This Row],[Unique CFDA]] = BudgetAppropData[CFDA])*(SelectBudgetYear = BudgetAppropData[Fiscal Year]),0)), "")</f>
        <v/>
      </c>
      <c r="I238" s="18" t="str">
        <f>IF(Table11[[#This Row],[Unique CFDA]] = "", "", IFERROR(Table11[[#This Row],[FY 2018 Total]]*Table11[[#This Row],[House % Change]], ""))</f>
        <v/>
      </c>
      <c r="J238" s="6"/>
      <c r="K238" s="18" t="str">
        <f>IF(Table11[[#This Row],[Unique CFDA]] = "", "", IFERROR(Table11[[#This Row],[FY 2018 Total]]*Table11[[#This Row],[Senate Budget]], ""))</f>
        <v/>
      </c>
      <c r="L238" s="6" t="str">
        <f>IF(Table11[[#This Row],[Unique CFDA]] = "", "", IF(ISNUMBER(Table11[[#This Row],[President $ Change]]), RANK(Table11[[#This Row],[President $ Change]], Table11[President $ Change])+COUNTIF($G238:G238, G238)-1,0))</f>
        <v/>
      </c>
      <c r="N238">
        <v>235</v>
      </c>
      <c r="O238" t="str">
        <f>IFERROR(INDEX(Table11[Unique CFDA], MATCH(N238, Table11[Pres. Sort], 0)), "")</f>
        <v/>
      </c>
      <c r="P238" s="1" t="str">
        <f>IFERROR(INDEX(Table11[Grant Name], MATCH(MemberOrgFinalSort[[#This Row],[CFDA]], Table11[Unique CFDA], 0)), "")</f>
        <v/>
      </c>
      <c r="Q238" s="13" t="str">
        <f>IFERROR(INDEX(Table11[FY 2018 Total], MATCH(MemberOrgFinalSort[[#This Row],[CFDA]], Table11[Unique CFDA], 0)), "")</f>
        <v/>
      </c>
      <c r="R238" s="14" t="str">
        <f>IFERROR(INDEX(Table11[President % Change], MATCH(MemberOrgFinalSort[[#This Row],[CFDA]], Table11[Unique CFDA], 0)), "")</f>
        <v/>
      </c>
      <c r="S238" s="13" t="str">
        <f>IFERROR(INDEX(Table11[President $ Change], MATCH(MemberOrgFinalSort[[#This Row],[CFDA]], Table11[Unique CFDA], 0)), "")</f>
        <v/>
      </c>
      <c r="T238" s="25" t="str">
        <f>IFERROR(INDEX(Table11[House % Change], MATCH(MemberOrgFinalSort[[#This Row],[CFDA]], Table11[Unique CFDA], 0)), "")</f>
        <v/>
      </c>
      <c r="U238" s="25" t="str">
        <f>IFERROR(INDEX(Table11[House $ Change], MATCH(MemberOrgFinalSort[[#This Row],[CFDA]], Table11[Unique CFDA], 0)), "")</f>
        <v/>
      </c>
      <c r="V238" s="13"/>
      <c r="X238" s="6"/>
      <c r="Y238" s="6"/>
      <c r="Z238" s="6"/>
      <c r="AA238" s="6"/>
      <c r="AB238" s="6"/>
    </row>
    <row r="239" spans="1:28" x14ac:dyDescent="0.25">
      <c r="A239" t="str">
        <f>IF(MemberOrgControl!$C242 = "", "", INDEX(MemberOrgsData[CFDA], MemberOrgControl!$C242))</f>
        <v/>
      </c>
      <c r="C239" s="6" t="str">
        <f>IFERROR(INDEX(AllFilteredCFDAs[All CFDAs], MATCH(0, INDEX(COUNTIF($C$3:C238, AllFilteredCFDAs[All CFDAs]),),0)), "")</f>
        <v/>
      </c>
      <c r="D239" s="6" t="str">
        <f t="array" ref="D239">IFERROR(INDEX(MemberOrgsData[FEDERALPROGRAMNAME], MATCH(1, (SelectMemberOrgs = MemberOrgsData[Auditee Name])*(Table11[[#This Row],[Unique CFDA]] = MemberOrgsData[CFDA]), 0)), "")</f>
        <v/>
      </c>
      <c r="E239" s="18" t="str">
        <f t="array" ref="E239">IFERROR(IF(Table11[[#This Row],[Unique CFDA]]&lt;&gt;"", SUMIFS(MemberOrgsData[AMOUNT], MemberOrgsData[Auditee Name], SelectMemberOrgs, MemberOrgsData[CFDA], Table11[[#This Row],[Unique CFDA]], MemberOrgsData[AUDITYEAR], SelectFiscalYear), ""), "")</f>
        <v/>
      </c>
      <c r="F239" s="19" t="str">
        <f t="array" ref="F239">IFERROR(INDEX(BudgetAppropData[President % Change], MATCH(1, (Table11[[#This Row],[Unique CFDA]] = BudgetAppropData[CFDA])*(SelectBudgetYear = BudgetAppropData[Fiscal Year]), 0)), "")</f>
        <v/>
      </c>
      <c r="G239" s="18" t="str">
        <f>IF(Table11[[#This Row],[Unique CFDA]] = "", "", IFERROR(Table11[[#This Row],[FY 2018 Total]]*Table11[[#This Row],[President % Change]], ""))</f>
        <v/>
      </c>
      <c r="H239" s="19" t="str">
        <f t="array" ref="H239">IFERROR(INDEX(BudgetAppropData[House % Change], MATCH(1, (Table11[[#This Row],[Unique CFDA]] = BudgetAppropData[CFDA])*(SelectBudgetYear = BudgetAppropData[Fiscal Year]),0)), "")</f>
        <v/>
      </c>
      <c r="I239" s="18" t="str">
        <f>IF(Table11[[#This Row],[Unique CFDA]] = "", "", IFERROR(Table11[[#This Row],[FY 2018 Total]]*Table11[[#This Row],[House % Change]], ""))</f>
        <v/>
      </c>
      <c r="J239" s="6"/>
      <c r="K239" s="18" t="str">
        <f>IF(Table11[[#This Row],[Unique CFDA]] = "", "", IFERROR(Table11[[#This Row],[FY 2018 Total]]*Table11[[#This Row],[Senate Budget]], ""))</f>
        <v/>
      </c>
      <c r="L239" s="6" t="str">
        <f>IF(Table11[[#This Row],[Unique CFDA]] = "", "", IF(ISNUMBER(Table11[[#This Row],[President $ Change]]), RANK(Table11[[#This Row],[President $ Change]], Table11[President $ Change])+COUNTIF($G239:G239, G239)-1,0))</f>
        <v/>
      </c>
      <c r="N239">
        <v>236</v>
      </c>
      <c r="O239" t="str">
        <f>IFERROR(INDEX(Table11[Unique CFDA], MATCH(N239, Table11[Pres. Sort], 0)), "")</f>
        <v/>
      </c>
      <c r="P239" s="1" t="str">
        <f>IFERROR(INDEX(Table11[Grant Name], MATCH(MemberOrgFinalSort[[#This Row],[CFDA]], Table11[Unique CFDA], 0)), "")</f>
        <v/>
      </c>
      <c r="Q239" s="13" t="str">
        <f>IFERROR(INDEX(Table11[FY 2018 Total], MATCH(MemberOrgFinalSort[[#This Row],[CFDA]], Table11[Unique CFDA], 0)), "")</f>
        <v/>
      </c>
      <c r="R239" s="14" t="str">
        <f>IFERROR(INDEX(Table11[President % Change], MATCH(MemberOrgFinalSort[[#This Row],[CFDA]], Table11[Unique CFDA], 0)), "")</f>
        <v/>
      </c>
      <c r="S239" s="13" t="str">
        <f>IFERROR(INDEX(Table11[President $ Change], MATCH(MemberOrgFinalSort[[#This Row],[CFDA]], Table11[Unique CFDA], 0)), "")</f>
        <v/>
      </c>
      <c r="T239" s="25" t="str">
        <f>IFERROR(INDEX(Table11[House % Change], MATCH(MemberOrgFinalSort[[#This Row],[CFDA]], Table11[Unique CFDA], 0)), "")</f>
        <v/>
      </c>
      <c r="U239" s="25" t="str">
        <f>IFERROR(INDEX(Table11[House $ Change], MATCH(MemberOrgFinalSort[[#This Row],[CFDA]], Table11[Unique CFDA], 0)), "")</f>
        <v/>
      </c>
      <c r="V239" s="13"/>
      <c r="X239" s="6"/>
      <c r="Y239" s="6"/>
      <c r="Z239" s="6"/>
      <c r="AA239" s="6"/>
      <c r="AB239" s="6"/>
    </row>
    <row r="240" spans="1:28" x14ac:dyDescent="0.25">
      <c r="A240" t="str">
        <f>IF(MemberOrgControl!$C243 = "", "", INDEX(MemberOrgsData[CFDA], MemberOrgControl!$C243))</f>
        <v/>
      </c>
      <c r="C240" s="6" t="str">
        <f>IFERROR(INDEX(AllFilteredCFDAs[All CFDAs], MATCH(0, INDEX(COUNTIF($C$3:C239, AllFilteredCFDAs[All CFDAs]),),0)), "")</f>
        <v/>
      </c>
      <c r="D240" s="6" t="str">
        <f t="array" ref="D240">IFERROR(INDEX(MemberOrgsData[FEDERALPROGRAMNAME], MATCH(1, (SelectMemberOrgs = MemberOrgsData[Auditee Name])*(Table11[[#This Row],[Unique CFDA]] = MemberOrgsData[CFDA]), 0)), "")</f>
        <v/>
      </c>
      <c r="E240" s="18" t="str">
        <f t="array" ref="E240">IFERROR(IF(Table11[[#This Row],[Unique CFDA]]&lt;&gt;"", SUMIFS(MemberOrgsData[AMOUNT], MemberOrgsData[Auditee Name], SelectMemberOrgs, MemberOrgsData[CFDA], Table11[[#This Row],[Unique CFDA]], MemberOrgsData[AUDITYEAR], SelectFiscalYear), ""), "")</f>
        <v/>
      </c>
      <c r="F240" s="19" t="str">
        <f t="array" ref="F240">IFERROR(INDEX(BudgetAppropData[President % Change], MATCH(1, (Table11[[#This Row],[Unique CFDA]] = BudgetAppropData[CFDA])*(SelectBudgetYear = BudgetAppropData[Fiscal Year]), 0)), "")</f>
        <v/>
      </c>
      <c r="G240" s="18" t="str">
        <f>IF(Table11[[#This Row],[Unique CFDA]] = "", "", IFERROR(Table11[[#This Row],[FY 2018 Total]]*Table11[[#This Row],[President % Change]], ""))</f>
        <v/>
      </c>
      <c r="H240" s="19" t="str">
        <f t="array" ref="H240">IFERROR(INDEX(BudgetAppropData[House % Change], MATCH(1, (Table11[[#This Row],[Unique CFDA]] = BudgetAppropData[CFDA])*(SelectBudgetYear = BudgetAppropData[Fiscal Year]),0)), "")</f>
        <v/>
      </c>
      <c r="I240" s="18" t="str">
        <f>IF(Table11[[#This Row],[Unique CFDA]] = "", "", IFERROR(Table11[[#This Row],[FY 2018 Total]]*Table11[[#This Row],[House % Change]], ""))</f>
        <v/>
      </c>
      <c r="J240" s="6"/>
      <c r="K240" s="18" t="str">
        <f>IF(Table11[[#This Row],[Unique CFDA]] = "", "", IFERROR(Table11[[#This Row],[FY 2018 Total]]*Table11[[#This Row],[Senate Budget]], ""))</f>
        <v/>
      </c>
      <c r="L240" s="6" t="str">
        <f>IF(Table11[[#This Row],[Unique CFDA]] = "", "", IF(ISNUMBER(Table11[[#This Row],[President $ Change]]), RANK(Table11[[#This Row],[President $ Change]], Table11[President $ Change])+COUNTIF($G240:G240, G240)-1,0))</f>
        <v/>
      </c>
      <c r="N240">
        <v>237</v>
      </c>
      <c r="O240" t="str">
        <f>IFERROR(INDEX(Table11[Unique CFDA], MATCH(N240, Table11[Pres. Sort], 0)), "")</f>
        <v/>
      </c>
      <c r="P240" s="1" t="str">
        <f>IFERROR(INDEX(Table11[Grant Name], MATCH(MemberOrgFinalSort[[#This Row],[CFDA]], Table11[Unique CFDA], 0)), "")</f>
        <v/>
      </c>
      <c r="Q240" s="13" t="str">
        <f>IFERROR(INDEX(Table11[FY 2018 Total], MATCH(MemberOrgFinalSort[[#This Row],[CFDA]], Table11[Unique CFDA], 0)), "")</f>
        <v/>
      </c>
      <c r="R240" s="14" t="str">
        <f>IFERROR(INDEX(Table11[President % Change], MATCH(MemberOrgFinalSort[[#This Row],[CFDA]], Table11[Unique CFDA], 0)), "")</f>
        <v/>
      </c>
      <c r="S240" s="13" t="str">
        <f>IFERROR(INDEX(Table11[President $ Change], MATCH(MemberOrgFinalSort[[#This Row],[CFDA]], Table11[Unique CFDA], 0)), "")</f>
        <v/>
      </c>
      <c r="T240" s="25" t="str">
        <f>IFERROR(INDEX(Table11[House % Change], MATCH(MemberOrgFinalSort[[#This Row],[CFDA]], Table11[Unique CFDA], 0)), "")</f>
        <v/>
      </c>
      <c r="U240" s="25" t="str">
        <f>IFERROR(INDEX(Table11[House $ Change], MATCH(MemberOrgFinalSort[[#This Row],[CFDA]], Table11[Unique CFDA], 0)), "")</f>
        <v/>
      </c>
      <c r="V240" s="13"/>
      <c r="X240" s="6"/>
      <c r="Y240" s="6"/>
      <c r="Z240" s="6"/>
      <c r="AA240" s="6"/>
      <c r="AB240" s="6"/>
    </row>
    <row r="241" spans="1:28" x14ac:dyDescent="0.25">
      <c r="A241" t="str">
        <f>IF(MemberOrgControl!$C244 = "", "", INDEX(MemberOrgsData[CFDA], MemberOrgControl!$C244))</f>
        <v/>
      </c>
      <c r="C241" s="6" t="str">
        <f>IFERROR(INDEX(AllFilteredCFDAs[All CFDAs], MATCH(0, INDEX(COUNTIF($C$3:C240, AllFilteredCFDAs[All CFDAs]),),0)), "")</f>
        <v/>
      </c>
      <c r="D241" s="6" t="str">
        <f t="array" ref="D241">IFERROR(INDEX(MemberOrgsData[FEDERALPROGRAMNAME], MATCH(1, (SelectMemberOrgs = MemberOrgsData[Auditee Name])*(Table11[[#This Row],[Unique CFDA]] = MemberOrgsData[CFDA]), 0)), "")</f>
        <v/>
      </c>
      <c r="E241" s="18" t="str">
        <f t="array" ref="E241">IFERROR(IF(Table11[[#This Row],[Unique CFDA]]&lt;&gt;"", SUMIFS(MemberOrgsData[AMOUNT], MemberOrgsData[Auditee Name], SelectMemberOrgs, MemberOrgsData[CFDA], Table11[[#This Row],[Unique CFDA]], MemberOrgsData[AUDITYEAR], SelectFiscalYear), ""), "")</f>
        <v/>
      </c>
      <c r="F241" s="19" t="str">
        <f t="array" ref="F241">IFERROR(INDEX(BudgetAppropData[President % Change], MATCH(1, (Table11[[#This Row],[Unique CFDA]] = BudgetAppropData[CFDA])*(SelectBudgetYear = BudgetAppropData[Fiscal Year]), 0)), "")</f>
        <v/>
      </c>
      <c r="G241" s="18" t="str">
        <f>IF(Table11[[#This Row],[Unique CFDA]] = "", "", IFERROR(Table11[[#This Row],[FY 2018 Total]]*Table11[[#This Row],[President % Change]], ""))</f>
        <v/>
      </c>
      <c r="H241" s="19" t="str">
        <f t="array" ref="H241">IFERROR(INDEX(BudgetAppropData[House % Change], MATCH(1, (Table11[[#This Row],[Unique CFDA]] = BudgetAppropData[CFDA])*(SelectBudgetYear = BudgetAppropData[Fiscal Year]),0)), "")</f>
        <v/>
      </c>
      <c r="I241" s="18" t="str">
        <f>IF(Table11[[#This Row],[Unique CFDA]] = "", "", IFERROR(Table11[[#This Row],[FY 2018 Total]]*Table11[[#This Row],[House % Change]], ""))</f>
        <v/>
      </c>
      <c r="J241" s="6"/>
      <c r="K241" s="18" t="str">
        <f>IF(Table11[[#This Row],[Unique CFDA]] = "", "", IFERROR(Table11[[#This Row],[FY 2018 Total]]*Table11[[#This Row],[Senate Budget]], ""))</f>
        <v/>
      </c>
      <c r="L241" s="6" t="str">
        <f>IF(Table11[[#This Row],[Unique CFDA]] = "", "", IF(ISNUMBER(Table11[[#This Row],[President $ Change]]), RANK(Table11[[#This Row],[President $ Change]], Table11[President $ Change])+COUNTIF($G241:G241, G241)-1,0))</f>
        <v/>
      </c>
      <c r="N241">
        <v>238</v>
      </c>
      <c r="O241" t="str">
        <f>IFERROR(INDEX(Table11[Unique CFDA], MATCH(N241, Table11[Pres. Sort], 0)), "")</f>
        <v/>
      </c>
      <c r="P241" s="1" t="str">
        <f>IFERROR(INDEX(Table11[Grant Name], MATCH(MemberOrgFinalSort[[#This Row],[CFDA]], Table11[Unique CFDA], 0)), "")</f>
        <v/>
      </c>
      <c r="Q241" s="13" t="str">
        <f>IFERROR(INDEX(Table11[FY 2018 Total], MATCH(MemberOrgFinalSort[[#This Row],[CFDA]], Table11[Unique CFDA], 0)), "")</f>
        <v/>
      </c>
      <c r="R241" s="14" t="str">
        <f>IFERROR(INDEX(Table11[President % Change], MATCH(MemberOrgFinalSort[[#This Row],[CFDA]], Table11[Unique CFDA], 0)), "")</f>
        <v/>
      </c>
      <c r="S241" s="13" t="str">
        <f>IFERROR(INDEX(Table11[President $ Change], MATCH(MemberOrgFinalSort[[#This Row],[CFDA]], Table11[Unique CFDA], 0)), "")</f>
        <v/>
      </c>
      <c r="T241" s="25" t="str">
        <f>IFERROR(INDEX(Table11[House % Change], MATCH(MemberOrgFinalSort[[#This Row],[CFDA]], Table11[Unique CFDA], 0)), "")</f>
        <v/>
      </c>
      <c r="U241" s="25" t="str">
        <f>IFERROR(INDEX(Table11[House $ Change], MATCH(MemberOrgFinalSort[[#This Row],[CFDA]], Table11[Unique CFDA], 0)), "")</f>
        <v/>
      </c>
      <c r="V241" s="13"/>
      <c r="X241" s="6"/>
      <c r="Y241" s="6"/>
      <c r="Z241" s="6"/>
      <c r="AA241" s="6"/>
      <c r="AB241" s="6"/>
    </row>
    <row r="242" spans="1:28" x14ac:dyDescent="0.25">
      <c r="A242" t="str">
        <f>IF(MemberOrgControl!$C245 = "", "", INDEX(MemberOrgsData[CFDA], MemberOrgControl!$C245))</f>
        <v/>
      </c>
      <c r="C242" s="6" t="str">
        <f>IFERROR(INDEX(AllFilteredCFDAs[All CFDAs], MATCH(0, INDEX(COUNTIF($C$3:C241, AllFilteredCFDAs[All CFDAs]),),0)), "")</f>
        <v/>
      </c>
      <c r="D242" s="6" t="str">
        <f t="array" ref="D242">IFERROR(INDEX(MemberOrgsData[FEDERALPROGRAMNAME], MATCH(1, (SelectMemberOrgs = MemberOrgsData[Auditee Name])*(Table11[[#This Row],[Unique CFDA]] = MemberOrgsData[CFDA]), 0)), "")</f>
        <v/>
      </c>
      <c r="E242" s="18" t="str">
        <f t="array" ref="E242">IFERROR(IF(Table11[[#This Row],[Unique CFDA]]&lt;&gt;"", SUMIFS(MemberOrgsData[AMOUNT], MemberOrgsData[Auditee Name], SelectMemberOrgs, MemberOrgsData[CFDA], Table11[[#This Row],[Unique CFDA]], MemberOrgsData[AUDITYEAR], SelectFiscalYear), ""), "")</f>
        <v/>
      </c>
      <c r="F242" s="19" t="str">
        <f t="array" ref="F242">IFERROR(INDEX(BudgetAppropData[President % Change], MATCH(1, (Table11[[#This Row],[Unique CFDA]] = BudgetAppropData[CFDA])*(SelectBudgetYear = BudgetAppropData[Fiscal Year]), 0)), "")</f>
        <v/>
      </c>
      <c r="G242" s="18" t="str">
        <f>IF(Table11[[#This Row],[Unique CFDA]] = "", "", IFERROR(Table11[[#This Row],[FY 2018 Total]]*Table11[[#This Row],[President % Change]], ""))</f>
        <v/>
      </c>
      <c r="H242" s="19" t="str">
        <f t="array" ref="H242">IFERROR(INDEX(BudgetAppropData[House % Change], MATCH(1, (Table11[[#This Row],[Unique CFDA]] = BudgetAppropData[CFDA])*(SelectBudgetYear = BudgetAppropData[Fiscal Year]),0)), "")</f>
        <v/>
      </c>
      <c r="I242" s="18" t="str">
        <f>IF(Table11[[#This Row],[Unique CFDA]] = "", "", IFERROR(Table11[[#This Row],[FY 2018 Total]]*Table11[[#This Row],[House % Change]], ""))</f>
        <v/>
      </c>
      <c r="J242" s="6"/>
      <c r="K242" s="18" t="str">
        <f>IF(Table11[[#This Row],[Unique CFDA]] = "", "", IFERROR(Table11[[#This Row],[FY 2018 Total]]*Table11[[#This Row],[Senate Budget]], ""))</f>
        <v/>
      </c>
      <c r="L242" s="6" t="str">
        <f>IF(Table11[[#This Row],[Unique CFDA]] = "", "", IF(ISNUMBER(Table11[[#This Row],[President $ Change]]), RANK(Table11[[#This Row],[President $ Change]], Table11[President $ Change])+COUNTIF($G242:G242, G242)-1,0))</f>
        <v/>
      </c>
      <c r="N242">
        <v>239</v>
      </c>
      <c r="O242" t="str">
        <f>IFERROR(INDEX(Table11[Unique CFDA], MATCH(N242, Table11[Pres. Sort], 0)), "")</f>
        <v/>
      </c>
      <c r="P242" s="1" t="str">
        <f>IFERROR(INDEX(Table11[Grant Name], MATCH(MemberOrgFinalSort[[#This Row],[CFDA]], Table11[Unique CFDA], 0)), "")</f>
        <v/>
      </c>
      <c r="Q242" s="13" t="str">
        <f>IFERROR(INDEX(Table11[FY 2018 Total], MATCH(MemberOrgFinalSort[[#This Row],[CFDA]], Table11[Unique CFDA], 0)), "")</f>
        <v/>
      </c>
      <c r="R242" s="14" t="str">
        <f>IFERROR(INDEX(Table11[President % Change], MATCH(MemberOrgFinalSort[[#This Row],[CFDA]], Table11[Unique CFDA], 0)), "")</f>
        <v/>
      </c>
      <c r="S242" s="13" t="str">
        <f>IFERROR(INDEX(Table11[President $ Change], MATCH(MemberOrgFinalSort[[#This Row],[CFDA]], Table11[Unique CFDA], 0)), "")</f>
        <v/>
      </c>
      <c r="T242" s="25" t="str">
        <f>IFERROR(INDEX(Table11[House % Change], MATCH(MemberOrgFinalSort[[#This Row],[CFDA]], Table11[Unique CFDA], 0)), "")</f>
        <v/>
      </c>
      <c r="U242" s="25" t="str">
        <f>IFERROR(INDEX(Table11[House $ Change], MATCH(MemberOrgFinalSort[[#This Row],[CFDA]], Table11[Unique CFDA], 0)), "")</f>
        <v/>
      </c>
      <c r="V242" s="13"/>
      <c r="X242" s="6"/>
      <c r="Y242" s="6"/>
      <c r="Z242" s="6"/>
      <c r="AA242" s="6"/>
      <c r="AB242" s="6"/>
    </row>
    <row r="243" spans="1:28" x14ac:dyDescent="0.25">
      <c r="A243" t="str">
        <f>IF(MemberOrgControl!$C246 = "", "", INDEX(MemberOrgsData[CFDA], MemberOrgControl!$C246))</f>
        <v/>
      </c>
      <c r="C243" s="6" t="str">
        <f>IFERROR(INDEX(AllFilteredCFDAs[All CFDAs], MATCH(0, INDEX(COUNTIF($C$3:C242, AllFilteredCFDAs[All CFDAs]),),0)), "")</f>
        <v/>
      </c>
      <c r="D243" s="6" t="str">
        <f t="array" ref="D243">IFERROR(INDEX(MemberOrgsData[FEDERALPROGRAMNAME], MATCH(1, (SelectMemberOrgs = MemberOrgsData[Auditee Name])*(Table11[[#This Row],[Unique CFDA]] = MemberOrgsData[CFDA]), 0)), "")</f>
        <v/>
      </c>
      <c r="E243" s="18" t="str">
        <f t="array" ref="E243">IFERROR(IF(Table11[[#This Row],[Unique CFDA]]&lt;&gt;"", SUMIFS(MemberOrgsData[AMOUNT], MemberOrgsData[Auditee Name], SelectMemberOrgs, MemberOrgsData[CFDA], Table11[[#This Row],[Unique CFDA]], MemberOrgsData[AUDITYEAR], SelectFiscalYear), ""), "")</f>
        <v/>
      </c>
      <c r="F243" s="19" t="str">
        <f t="array" ref="F243">IFERROR(INDEX(BudgetAppropData[President % Change], MATCH(1, (Table11[[#This Row],[Unique CFDA]] = BudgetAppropData[CFDA])*(SelectBudgetYear = BudgetAppropData[Fiscal Year]), 0)), "")</f>
        <v/>
      </c>
      <c r="G243" s="18" t="str">
        <f>IF(Table11[[#This Row],[Unique CFDA]] = "", "", IFERROR(Table11[[#This Row],[FY 2018 Total]]*Table11[[#This Row],[President % Change]], ""))</f>
        <v/>
      </c>
      <c r="H243" s="19" t="str">
        <f t="array" ref="H243">IFERROR(INDEX(BudgetAppropData[House % Change], MATCH(1, (Table11[[#This Row],[Unique CFDA]] = BudgetAppropData[CFDA])*(SelectBudgetYear = BudgetAppropData[Fiscal Year]),0)), "")</f>
        <v/>
      </c>
      <c r="I243" s="18" t="str">
        <f>IF(Table11[[#This Row],[Unique CFDA]] = "", "", IFERROR(Table11[[#This Row],[FY 2018 Total]]*Table11[[#This Row],[House % Change]], ""))</f>
        <v/>
      </c>
      <c r="J243" s="6"/>
      <c r="K243" s="18" t="str">
        <f>IF(Table11[[#This Row],[Unique CFDA]] = "", "", IFERROR(Table11[[#This Row],[FY 2018 Total]]*Table11[[#This Row],[Senate Budget]], ""))</f>
        <v/>
      </c>
      <c r="L243" s="6" t="str">
        <f>IF(Table11[[#This Row],[Unique CFDA]] = "", "", IF(ISNUMBER(Table11[[#This Row],[President $ Change]]), RANK(Table11[[#This Row],[President $ Change]], Table11[President $ Change])+COUNTIF($G243:G243, G243)-1,0))</f>
        <v/>
      </c>
      <c r="N243">
        <v>240</v>
      </c>
      <c r="O243" t="str">
        <f>IFERROR(INDEX(Table11[Unique CFDA], MATCH(N243, Table11[Pres. Sort], 0)), "")</f>
        <v/>
      </c>
      <c r="P243" s="1" t="str">
        <f>IFERROR(INDEX(Table11[Grant Name], MATCH(MemberOrgFinalSort[[#This Row],[CFDA]], Table11[Unique CFDA], 0)), "")</f>
        <v/>
      </c>
      <c r="Q243" s="13" t="str">
        <f>IFERROR(INDEX(Table11[FY 2018 Total], MATCH(MemberOrgFinalSort[[#This Row],[CFDA]], Table11[Unique CFDA], 0)), "")</f>
        <v/>
      </c>
      <c r="R243" s="14" t="str">
        <f>IFERROR(INDEX(Table11[President % Change], MATCH(MemberOrgFinalSort[[#This Row],[CFDA]], Table11[Unique CFDA], 0)), "")</f>
        <v/>
      </c>
      <c r="S243" s="13" t="str">
        <f>IFERROR(INDEX(Table11[President $ Change], MATCH(MemberOrgFinalSort[[#This Row],[CFDA]], Table11[Unique CFDA], 0)), "")</f>
        <v/>
      </c>
      <c r="T243" s="25" t="str">
        <f>IFERROR(INDEX(Table11[House % Change], MATCH(MemberOrgFinalSort[[#This Row],[CFDA]], Table11[Unique CFDA], 0)), "")</f>
        <v/>
      </c>
      <c r="U243" s="25" t="str">
        <f>IFERROR(INDEX(Table11[House $ Change], MATCH(MemberOrgFinalSort[[#This Row],[CFDA]], Table11[Unique CFDA], 0)), "")</f>
        <v/>
      </c>
      <c r="V243" s="13"/>
      <c r="X243" s="6"/>
      <c r="Y243" s="6"/>
      <c r="Z243" s="6"/>
      <c r="AA243" s="6"/>
      <c r="AB243" s="6"/>
    </row>
    <row r="244" spans="1:28" x14ac:dyDescent="0.25">
      <c r="A244" t="str">
        <f>IF(MemberOrgControl!$C247 = "", "", INDEX(MemberOrgsData[CFDA], MemberOrgControl!$C247))</f>
        <v/>
      </c>
      <c r="C244" s="6" t="str">
        <f>IFERROR(INDEX(AllFilteredCFDAs[All CFDAs], MATCH(0, INDEX(COUNTIF($C$3:C243, AllFilteredCFDAs[All CFDAs]),),0)), "")</f>
        <v/>
      </c>
      <c r="D244" s="6" t="str">
        <f t="array" ref="D244">IFERROR(INDEX(MemberOrgsData[FEDERALPROGRAMNAME], MATCH(1, (SelectMemberOrgs = MemberOrgsData[Auditee Name])*(Table11[[#This Row],[Unique CFDA]] = MemberOrgsData[CFDA]), 0)), "")</f>
        <v/>
      </c>
      <c r="E244" s="18" t="str">
        <f t="array" ref="E244">IFERROR(IF(Table11[[#This Row],[Unique CFDA]]&lt;&gt;"", SUMIFS(MemberOrgsData[AMOUNT], MemberOrgsData[Auditee Name], SelectMemberOrgs, MemberOrgsData[CFDA], Table11[[#This Row],[Unique CFDA]], MemberOrgsData[AUDITYEAR], SelectFiscalYear), ""), "")</f>
        <v/>
      </c>
      <c r="F244" s="19" t="str">
        <f t="array" ref="F244">IFERROR(INDEX(BudgetAppropData[President % Change], MATCH(1, (Table11[[#This Row],[Unique CFDA]] = BudgetAppropData[CFDA])*(SelectBudgetYear = BudgetAppropData[Fiscal Year]), 0)), "")</f>
        <v/>
      </c>
      <c r="G244" s="18" t="str">
        <f>IF(Table11[[#This Row],[Unique CFDA]] = "", "", IFERROR(Table11[[#This Row],[FY 2018 Total]]*Table11[[#This Row],[President % Change]], ""))</f>
        <v/>
      </c>
      <c r="H244" s="19" t="str">
        <f t="array" ref="H244">IFERROR(INDEX(BudgetAppropData[House % Change], MATCH(1, (Table11[[#This Row],[Unique CFDA]] = BudgetAppropData[CFDA])*(SelectBudgetYear = BudgetAppropData[Fiscal Year]),0)), "")</f>
        <v/>
      </c>
      <c r="I244" s="18" t="str">
        <f>IF(Table11[[#This Row],[Unique CFDA]] = "", "", IFERROR(Table11[[#This Row],[FY 2018 Total]]*Table11[[#This Row],[House % Change]], ""))</f>
        <v/>
      </c>
      <c r="J244" s="6"/>
      <c r="K244" s="18" t="str">
        <f>IF(Table11[[#This Row],[Unique CFDA]] = "", "", IFERROR(Table11[[#This Row],[FY 2018 Total]]*Table11[[#This Row],[Senate Budget]], ""))</f>
        <v/>
      </c>
      <c r="L244" s="6" t="str">
        <f>IF(Table11[[#This Row],[Unique CFDA]] = "", "", IF(ISNUMBER(Table11[[#This Row],[President $ Change]]), RANK(Table11[[#This Row],[President $ Change]], Table11[President $ Change])+COUNTIF($G244:G244, G244)-1,0))</f>
        <v/>
      </c>
      <c r="N244">
        <v>241</v>
      </c>
      <c r="O244" t="str">
        <f>IFERROR(INDEX(Table11[Unique CFDA], MATCH(N244, Table11[Pres. Sort], 0)), "")</f>
        <v/>
      </c>
      <c r="P244" s="1" t="str">
        <f>IFERROR(INDEX(Table11[Grant Name], MATCH(MemberOrgFinalSort[[#This Row],[CFDA]], Table11[Unique CFDA], 0)), "")</f>
        <v/>
      </c>
      <c r="Q244" s="13" t="str">
        <f>IFERROR(INDEX(Table11[FY 2018 Total], MATCH(MemberOrgFinalSort[[#This Row],[CFDA]], Table11[Unique CFDA], 0)), "")</f>
        <v/>
      </c>
      <c r="R244" s="14" t="str">
        <f>IFERROR(INDEX(Table11[President % Change], MATCH(MemberOrgFinalSort[[#This Row],[CFDA]], Table11[Unique CFDA], 0)), "")</f>
        <v/>
      </c>
      <c r="S244" s="13" t="str">
        <f>IFERROR(INDEX(Table11[President $ Change], MATCH(MemberOrgFinalSort[[#This Row],[CFDA]], Table11[Unique CFDA], 0)), "")</f>
        <v/>
      </c>
      <c r="T244" s="25" t="str">
        <f>IFERROR(INDEX(Table11[House % Change], MATCH(MemberOrgFinalSort[[#This Row],[CFDA]], Table11[Unique CFDA], 0)), "")</f>
        <v/>
      </c>
      <c r="U244" s="25" t="str">
        <f>IFERROR(INDEX(Table11[House $ Change], MATCH(MemberOrgFinalSort[[#This Row],[CFDA]], Table11[Unique CFDA], 0)), "")</f>
        <v/>
      </c>
      <c r="V244" s="13"/>
      <c r="X244" s="6"/>
      <c r="Y244" s="6"/>
      <c r="Z244" s="6"/>
      <c r="AA244" s="6"/>
      <c r="AB244" s="6"/>
    </row>
    <row r="245" spans="1:28" x14ac:dyDescent="0.25">
      <c r="A245" t="str">
        <f>IF(MemberOrgControl!$C248 = "", "", INDEX(MemberOrgsData[CFDA], MemberOrgControl!$C248))</f>
        <v/>
      </c>
      <c r="C245" s="6" t="str">
        <f>IFERROR(INDEX(AllFilteredCFDAs[All CFDAs], MATCH(0, INDEX(COUNTIF($C$3:C244, AllFilteredCFDAs[All CFDAs]),),0)), "")</f>
        <v/>
      </c>
      <c r="D245" s="6" t="str">
        <f t="array" ref="D245">IFERROR(INDEX(MemberOrgsData[FEDERALPROGRAMNAME], MATCH(1, (SelectMemberOrgs = MemberOrgsData[Auditee Name])*(Table11[[#This Row],[Unique CFDA]] = MemberOrgsData[CFDA]), 0)), "")</f>
        <v/>
      </c>
      <c r="E245" s="18" t="str">
        <f t="array" ref="E245">IFERROR(IF(Table11[[#This Row],[Unique CFDA]]&lt;&gt;"", SUMIFS(MemberOrgsData[AMOUNT], MemberOrgsData[Auditee Name], SelectMemberOrgs, MemberOrgsData[CFDA], Table11[[#This Row],[Unique CFDA]], MemberOrgsData[AUDITYEAR], SelectFiscalYear), ""), "")</f>
        <v/>
      </c>
      <c r="F245" s="19" t="str">
        <f t="array" ref="F245">IFERROR(INDEX(BudgetAppropData[President % Change], MATCH(1, (Table11[[#This Row],[Unique CFDA]] = BudgetAppropData[CFDA])*(SelectBudgetYear = BudgetAppropData[Fiscal Year]), 0)), "")</f>
        <v/>
      </c>
      <c r="G245" s="18" t="str">
        <f>IF(Table11[[#This Row],[Unique CFDA]] = "", "", IFERROR(Table11[[#This Row],[FY 2018 Total]]*Table11[[#This Row],[President % Change]], ""))</f>
        <v/>
      </c>
      <c r="H245" s="19" t="str">
        <f t="array" ref="H245">IFERROR(INDEX(BudgetAppropData[House % Change], MATCH(1, (Table11[[#This Row],[Unique CFDA]] = BudgetAppropData[CFDA])*(SelectBudgetYear = BudgetAppropData[Fiscal Year]),0)), "")</f>
        <v/>
      </c>
      <c r="I245" s="18" t="str">
        <f>IF(Table11[[#This Row],[Unique CFDA]] = "", "", IFERROR(Table11[[#This Row],[FY 2018 Total]]*Table11[[#This Row],[House % Change]], ""))</f>
        <v/>
      </c>
      <c r="J245" s="6"/>
      <c r="K245" s="18" t="str">
        <f>IF(Table11[[#This Row],[Unique CFDA]] = "", "", IFERROR(Table11[[#This Row],[FY 2018 Total]]*Table11[[#This Row],[Senate Budget]], ""))</f>
        <v/>
      </c>
      <c r="L245" s="6" t="str">
        <f>IF(Table11[[#This Row],[Unique CFDA]] = "", "", IF(ISNUMBER(Table11[[#This Row],[President $ Change]]), RANK(Table11[[#This Row],[President $ Change]], Table11[President $ Change])+COUNTIF($G245:G245, G245)-1,0))</f>
        <v/>
      </c>
      <c r="N245">
        <v>242</v>
      </c>
      <c r="O245" t="str">
        <f>IFERROR(INDEX(Table11[Unique CFDA], MATCH(N245, Table11[Pres. Sort], 0)), "")</f>
        <v/>
      </c>
      <c r="P245" s="1" t="str">
        <f>IFERROR(INDEX(Table11[Grant Name], MATCH(MemberOrgFinalSort[[#This Row],[CFDA]], Table11[Unique CFDA], 0)), "")</f>
        <v/>
      </c>
      <c r="Q245" s="13" t="str">
        <f>IFERROR(INDEX(Table11[FY 2018 Total], MATCH(MemberOrgFinalSort[[#This Row],[CFDA]], Table11[Unique CFDA], 0)), "")</f>
        <v/>
      </c>
      <c r="R245" s="14" t="str">
        <f>IFERROR(INDEX(Table11[President % Change], MATCH(MemberOrgFinalSort[[#This Row],[CFDA]], Table11[Unique CFDA], 0)), "")</f>
        <v/>
      </c>
      <c r="S245" s="13" t="str">
        <f>IFERROR(INDEX(Table11[President $ Change], MATCH(MemberOrgFinalSort[[#This Row],[CFDA]], Table11[Unique CFDA], 0)), "")</f>
        <v/>
      </c>
      <c r="T245" s="25" t="str">
        <f>IFERROR(INDEX(Table11[House % Change], MATCH(MemberOrgFinalSort[[#This Row],[CFDA]], Table11[Unique CFDA], 0)), "")</f>
        <v/>
      </c>
      <c r="U245" s="25" t="str">
        <f>IFERROR(INDEX(Table11[House $ Change], MATCH(MemberOrgFinalSort[[#This Row],[CFDA]], Table11[Unique CFDA], 0)), "")</f>
        <v/>
      </c>
      <c r="V245" s="13"/>
      <c r="X245" s="6"/>
      <c r="Y245" s="6"/>
      <c r="Z245" s="6"/>
      <c r="AA245" s="6"/>
      <c r="AB245" s="6"/>
    </row>
    <row r="246" spans="1:28" x14ac:dyDescent="0.25">
      <c r="A246" t="str">
        <f>IF(MemberOrgControl!$C249 = "", "", INDEX(MemberOrgsData[CFDA], MemberOrgControl!$C249))</f>
        <v/>
      </c>
      <c r="C246" s="6" t="str">
        <f>IFERROR(INDEX(AllFilteredCFDAs[All CFDAs], MATCH(0, INDEX(COUNTIF($C$3:C245, AllFilteredCFDAs[All CFDAs]),),0)), "")</f>
        <v/>
      </c>
      <c r="D246" s="6" t="str">
        <f t="array" ref="D246">IFERROR(INDEX(MemberOrgsData[FEDERALPROGRAMNAME], MATCH(1, (SelectMemberOrgs = MemberOrgsData[Auditee Name])*(Table11[[#This Row],[Unique CFDA]] = MemberOrgsData[CFDA]), 0)), "")</f>
        <v/>
      </c>
      <c r="E246" s="18" t="str">
        <f t="array" ref="E246">IFERROR(IF(Table11[[#This Row],[Unique CFDA]]&lt;&gt;"", SUMIFS(MemberOrgsData[AMOUNT], MemberOrgsData[Auditee Name], SelectMemberOrgs, MemberOrgsData[CFDA], Table11[[#This Row],[Unique CFDA]], MemberOrgsData[AUDITYEAR], SelectFiscalYear), ""), "")</f>
        <v/>
      </c>
      <c r="F246" s="19" t="str">
        <f t="array" ref="F246">IFERROR(INDEX(BudgetAppropData[President % Change], MATCH(1, (Table11[[#This Row],[Unique CFDA]] = BudgetAppropData[CFDA])*(SelectBudgetYear = BudgetAppropData[Fiscal Year]), 0)), "")</f>
        <v/>
      </c>
      <c r="G246" s="18" t="str">
        <f>IF(Table11[[#This Row],[Unique CFDA]] = "", "", IFERROR(Table11[[#This Row],[FY 2018 Total]]*Table11[[#This Row],[President % Change]], ""))</f>
        <v/>
      </c>
      <c r="H246" s="19" t="str">
        <f t="array" ref="H246">IFERROR(INDEX(BudgetAppropData[House % Change], MATCH(1, (Table11[[#This Row],[Unique CFDA]] = BudgetAppropData[CFDA])*(SelectBudgetYear = BudgetAppropData[Fiscal Year]),0)), "")</f>
        <v/>
      </c>
      <c r="I246" s="18" t="str">
        <f>IF(Table11[[#This Row],[Unique CFDA]] = "", "", IFERROR(Table11[[#This Row],[FY 2018 Total]]*Table11[[#This Row],[House % Change]], ""))</f>
        <v/>
      </c>
      <c r="J246" s="6"/>
      <c r="K246" s="18" t="str">
        <f>IF(Table11[[#This Row],[Unique CFDA]] = "", "", IFERROR(Table11[[#This Row],[FY 2018 Total]]*Table11[[#This Row],[Senate Budget]], ""))</f>
        <v/>
      </c>
      <c r="L246" s="6" t="str">
        <f>IF(Table11[[#This Row],[Unique CFDA]] = "", "", IF(ISNUMBER(Table11[[#This Row],[President $ Change]]), RANK(Table11[[#This Row],[President $ Change]], Table11[President $ Change])+COUNTIF($G246:G246, G246)-1,0))</f>
        <v/>
      </c>
      <c r="N246">
        <v>243</v>
      </c>
      <c r="O246" t="str">
        <f>IFERROR(INDEX(Table11[Unique CFDA], MATCH(N246, Table11[Pres. Sort], 0)), "")</f>
        <v/>
      </c>
      <c r="P246" s="1" t="str">
        <f>IFERROR(INDEX(Table11[Grant Name], MATCH(MemberOrgFinalSort[[#This Row],[CFDA]], Table11[Unique CFDA], 0)), "")</f>
        <v/>
      </c>
      <c r="Q246" s="13" t="str">
        <f>IFERROR(INDEX(Table11[FY 2018 Total], MATCH(MemberOrgFinalSort[[#This Row],[CFDA]], Table11[Unique CFDA], 0)), "")</f>
        <v/>
      </c>
      <c r="R246" s="14" t="str">
        <f>IFERROR(INDEX(Table11[President % Change], MATCH(MemberOrgFinalSort[[#This Row],[CFDA]], Table11[Unique CFDA], 0)), "")</f>
        <v/>
      </c>
      <c r="S246" s="13" t="str">
        <f>IFERROR(INDEX(Table11[President $ Change], MATCH(MemberOrgFinalSort[[#This Row],[CFDA]], Table11[Unique CFDA], 0)), "")</f>
        <v/>
      </c>
      <c r="T246" s="25" t="str">
        <f>IFERROR(INDEX(Table11[House % Change], MATCH(MemberOrgFinalSort[[#This Row],[CFDA]], Table11[Unique CFDA], 0)), "")</f>
        <v/>
      </c>
      <c r="U246" s="25" t="str">
        <f>IFERROR(INDEX(Table11[House $ Change], MATCH(MemberOrgFinalSort[[#This Row],[CFDA]], Table11[Unique CFDA], 0)), "")</f>
        <v/>
      </c>
      <c r="V246" s="13"/>
      <c r="X246" s="6"/>
      <c r="Y246" s="6"/>
      <c r="Z246" s="6"/>
      <c r="AA246" s="6"/>
      <c r="AB246" s="6"/>
    </row>
    <row r="247" spans="1:28" x14ac:dyDescent="0.25">
      <c r="A247" t="str">
        <f>IF(MemberOrgControl!$C250 = "", "", INDEX(MemberOrgsData[CFDA], MemberOrgControl!$C250))</f>
        <v/>
      </c>
      <c r="C247" s="6" t="str">
        <f>IFERROR(INDEX(AllFilteredCFDAs[All CFDAs], MATCH(0, INDEX(COUNTIF($C$3:C246, AllFilteredCFDAs[All CFDAs]),),0)), "")</f>
        <v/>
      </c>
      <c r="D247" s="6" t="str">
        <f t="array" ref="D247">IFERROR(INDEX(MemberOrgsData[FEDERALPROGRAMNAME], MATCH(1, (SelectMemberOrgs = MemberOrgsData[Auditee Name])*(Table11[[#This Row],[Unique CFDA]] = MemberOrgsData[CFDA]), 0)), "")</f>
        <v/>
      </c>
      <c r="E247" s="18" t="str">
        <f t="array" ref="E247">IFERROR(IF(Table11[[#This Row],[Unique CFDA]]&lt;&gt;"", SUMIFS(MemberOrgsData[AMOUNT], MemberOrgsData[Auditee Name], SelectMemberOrgs, MemberOrgsData[CFDA], Table11[[#This Row],[Unique CFDA]], MemberOrgsData[AUDITYEAR], SelectFiscalYear), ""), "")</f>
        <v/>
      </c>
      <c r="F247" s="19" t="str">
        <f t="array" ref="F247">IFERROR(INDEX(BudgetAppropData[President % Change], MATCH(1, (Table11[[#This Row],[Unique CFDA]] = BudgetAppropData[CFDA])*(SelectBudgetYear = BudgetAppropData[Fiscal Year]), 0)), "")</f>
        <v/>
      </c>
      <c r="G247" s="18" t="str">
        <f>IF(Table11[[#This Row],[Unique CFDA]] = "", "", IFERROR(Table11[[#This Row],[FY 2018 Total]]*Table11[[#This Row],[President % Change]], ""))</f>
        <v/>
      </c>
      <c r="H247" s="19" t="str">
        <f t="array" ref="H247">IFERROR(INDEX(BudgetAppropData[House % Change], MATCH(1, (Table11[[#This Row],[Unique CFDA]] = BudgetAppropData[CFDA])*(SelectBudgetYear = BudgetAppropData[Fiscal Year]),0)), "")</f>
        <v/>
      </c>
      <c r="I247" s="18" t="str">
        <f>IF(Table11[[#This Row],[Unique CFDA]] = "", "", IFERROR(Table11[[#This Row],[FY 2018 Total]]*Table11[[#This Row],[House % Change]], ""))</f>
        <v/>
      </c>
      <c r="J247" s="6"/>
      <c r="K247" s="18" t="str">
        <f>IF(Table11[[#This Row],[Unique CFDA]] = "", "", IFERROR(Table11[[#This Row],[FY 2018 Total]]*Table11[[#This Row],[Senate Budget]], ""))</f>
        <v/>
      </c>
      <c r="L247" s="6" t="str">
        <f>IF(Table11[[#This Row],[Unique CFDA]] = "", "", IF(ISNUMBER(Table11[[#This Row],[President $ Change]]), RANK(Table11[[#This Row],[President $ Change]], Table11[President $ Change])+COUNTIF($G247:G247, G247)-1,0))</f>
        <v/>
      </c>
      <c r="N247">
        <v>244</v>
      </c>
      <c r="O247" t="str">
        <f>IFERROR(INDEX(Table11[Unique CFDA], MATCH(N247, Table11[Pres. Sort], 0)), "")</f>
        <v/>
      </c>
      <c r="P247" s="1" t="str">
        <f>IFERROR(INDEX(Table11[Grant Name], MATCH(MemberOrgFinalSort[[#This Row],[CFDA]], Table11[Unique CFDA], 0)), "")</f>
        <v/>
      </c>
      <c r="Q247" s="13" t="str">
        <f>IFERROR(INDEX(Table11[FY 2018 Total], MATCH(MemberOrgFinalSort[[#This Row],[CFDA]], Table11[Unique CFDA], 0)), "")</f>
        <v/>
      </c>
      <c r="R247" s="14" t="str">
        <f>IFERROR(INDEX(Table11[President % Change], MATCH(MemberOrgFinalSort[[#This Row],[CFDA]], Table11[Unique CFDA], 0)), "")</f>
        <v/>
      </c>
      <c r="S247" s="13" t="str">
        <f>IFERROR(INDEX(Table11[President $ Change], MATCH(MemberOrgFinalSort[[#This Row],[CFDA]], Table11[Unique CFDA], 0)), "")</f>
        <v/>
      </c>
      <c r="T247" s="25" t="str">
        <f>IFERROR(INDEX(Table11[House % Change], MATCH(MemberOrgFinalSort[[#This Row],[CFDA]], Table11[Unique CFDA], 0)), "")</f>
        <v/>
      </c>
      <c r="U247" s="25" t="str">
        <f>IFERROR(INDEX(Table11[House $ Change], MATCH(MemberOrgFinalSort[[#This Row],[CFDA]], Table11[Unique CFDA], 0)), "")</f>
        <v/>
      </c>
      <c r="V247" s="13"/>
      <c r="X247" s="6"/>
      <c r="Y247" s="6"/>
      <c r="Z247" s="6"/>
      <c r="AA247" s="6"/>
      <c r="AB247" s="6"/>
    </row>
    <row r="248" spans="1:28" x14ac:dyDescent="0.25">
      <c r="A248" t="str">
        <f>IF(MemberOrgControl!$C251 = "", "", INDEX(MemberOrgsData[CFDA], MemberOrgControl!$C251))</f>
        <v/>
      </c>
      <c r="C248" s="6" t="str">
        <f>IFERROR(INDEX(AllFilteredCFDAs[All CFDAs], MATCH(0, INDEX(COUNTIF($C$3:C247, AllFilteredCFDAs[All CFDAs]),),0)), "")</f>
        <v/>
      </c>
      <c r="D248" s="6" t="str">
        <f t="array" ref="D248">IFERROR(INDEX(MemberOrgsData[FEDERALPROGRAMNAME], MATCH(1, (SelectMemberOrgs = MemberOrgsData[Auditee Name])*(Table11[[#This Row],[Unique CFDA]] = MemberOrgsData[CFDA]), 0)), "")</f>
        <v/>
      </c>
      <c r="E248" s="18" t="str">
        <f t="array" ref="E248">IFERROR(IF(Table11[[#This Row],[Unique CFDA]]&lt;&gt;"", SUMIFS(MemberOrgsData[AMOUNT], MemberOrgsData[Auditee Name], SelectMemberOrgs, MemberOrgsData[CFDA], Table11[[#This Row],[Unique CFDA]], MemberOrgsData[AUDITYEAR], SelectFiscalYear), ""), "")</f>
        <v/>
      </c>
      <c r="F248" s="19" t="str">
        <f t="array" ref="F248">IFERROR(INDEX(BudgetAppropData[President % Change], MATCH(1, (Table11[[#This Row],[Unique CFDA]] = BudgetAppropData[CFDA])*(SelectBudgetYear = BudgetAppropData[Fiscal Year]), 0)), "")</f>
        <v/>
      </c>
      <c r="G248" s="18" t="str">
        <f>IF(Table11[[#This Row],[Unique CFDA]] = "", "", IFERROR(Table11[[#This Row],[FY 2018 Total]]*Table11[[#This Row],[President % Change]], ""))</f>
        <v/>
      </c>
      <c r="H248" s="19" t="str">
        <f t="array" ref="H248">IFERROR(INDEX(BudgetAppropData[House % Change], MATCH(1, (Table11[[#This Row],[Unique CFDA]] = BudgetAppropData[CFDA])*(SelectBudgetYear = BudgetAppropData[Fiscal Year]),0)), "")</f>
        <v/>
      </c>
      <c r="I248" s="18" t="str">
        <f>IF(Table11[[#This Row],[Unique CFDA]] = "", "", IFERROR(Table11[[#This Row],[FY 2018 Total]]*Table11[[#This Row],[House % Change]], ""))</f>
        <v/>
      </c>
      <c r="J248" s="6"/>
      <c r="K248" s="18" t="str">
        <f>IF(Table11[[#This Row],[Unique CFDA]] = "", "", IFERROR(Table11[[#This Row],[FY 2018 Total]]*Table11[[#This Row],[Senate Budget]], ""))</f>
        <v/>
      </c>
      <c r="L248" s="6" t="str">
        <f>IF(Table11[[#This Row],[Unique CFDA]] = "", "", IF(ISNUMBER(Table11[[#This Row],[President $ Change]]), RANK(Table11[[#This Row],[President $ Change]], Table11[President $ Change])+COUNTIF($G248:G248, G248)-1,0))</f>
        <v/>
      </c>
      <c r="N248">
        <v>245</v>
      </c>
      <c r="O248" t="str">
        <f>IFERROR(INDEX(Table11[Unique CFDA], MATCH(N248, Table11[Pres. Sort], 0)), "")</f>
        <v/>
      </c>
      <c r="P248" s="1" t="str">
        <f>IFERROR(INDEX(Table11[Grant Name], MATCH(MemberOrgFinalSort[[#This Row],[CFDA]], Table11[Unique CFDA], 0)), "")</f>
        <v/>
      </c>
      <c r="Q248" s="13" t="str">
        <f>IFERROR(INDEX(Table11[FY 2018 Total], MATCH(MemberOrgFinalSort[[#This Row],[CFDA]], Table11[Unique CFDA], 0)), "")</f>
        <v/>
      </c>
      <c r="R248" s="14" t="str">
        <f>IFERROR(INDEX(Table11[President % Change], MATCH(MemberOrgFinalSort[[#This Row],[CFDA]], Table11[Unique CFDA], 0)), "")</f>
        <v/>
      </c>
      <c r="S248" s="13" t="str">
        <f>IFERROR(INDEX(Table11[President $ Change], MATCH(MemberOrgFinalSort[[#This Row],[CFDA]], Table11[Unique CFDA], 0)), "")</f>
        <v/>
      </c>
      <c r="T248" s="25" t="str">
        <f>IFERROR(INDEX(Table11[House % Change], MATCH(MemberOrgFinalSort[[#This Row],[CFDA]], Table11[Unique CFDA], 0)), "")</f>
        <v/>
      </c>
      <c r="U248" s="25" t="str">
        <f>IFERROR(INDEX(Table11[House $ Change], MATCH(MemberOrgFinalSort[[#This Row],[CFDA]], Table11[Unique CFDA], 0)), "")</f>
        <v/>
      </c>
      <c r="V248" s="13"/>
      <c r="X248" s="6"/>
      <c r="Y248" s="6"/>
      <c r="Z248" s="6"/>
      <c r="AA248" s="6"/>
      <c r="AB248" s="6"/>
    </row>
    <row r="249" spans="1:28" x14ac:dyDescent="0.25">
      <c r="A249" t="str">
        <f>IF(MemberOrgControl!$C252 = "", "", INDEX(MemberOrgsData[CFDA], MemberOrgControl!$C252))</f>
        <v/>
      </c>
      <c r="C249" s="6" t="str">
        <f>IFERROR(INDEX(AllFilteredCFDAs[All CFDAs], MATCH(0, INDEX(COUNTIF($C$3:C248, AllFilteredCFDAs[All CFDAs]),),0)), "")</f>
        <v/>
      </c>
      <c r="D249" s="6" t="str">
        <f t="array" ref="D249">IFERROR(INDEX(MemberOrgsData[FEDERALPROGRAMNAME], MATCH(1, (SelectMemberOrgs = MemberOrgsData[Auditee Name])*(Table11[[#This Row],[Unique CFDA]] = MemberOrgsData[CFDA]), 0)), "")</f>
        <v/>
      </c>
      <c r="E249" s="18" t="str">
        <f t="array" ref="E249">IFERROR(IF(Table11[[#This Row],[Unique CFDA]]&lt;&gt;"", SUMIFS(MemberOrgsData[AMOUNT], MemberOrgsData[Auditee Name], SelectMemberOrgs, MemberOrgsData[CFDA], Table11[[#This Row],[Unique CFDA]], MemberOrgsData[AUDITYEAR], SelectFiscalYear), ""), "")</f>
        <v/>
      </c>
      <c r="F249" s="19" t="str">
        <f t="array" ref="F249">IFERROR(INDEX(BudgetAppropData[President % Change], MATCH(1, (Table11[[#This Row],[Unique CFDA]] = BudgetAppropData[CFDA])*(SelectBudgetYear = BudgetAppropData[Fiscal Year]), 0)), "")</f>
        <v/>
      </c>
      <c r="G249" s="18" t="str">
        <f>IF(Table11[[#This Row],[Unique CFDA]] = "", "", IFERROR(Table11[[#This Row],[FY 2018 Total]]*Table11[[#This Row],[President % Change]], ""))</f>
        <v/>
      </c>
      <c r="H249" s="19" t="str">
        <f t="array" ref="H249">IFERROR(INDEX(BudgetAppropData[House % Change], MATCH(1, (Table11[[#This Row],[Unique CFDA]] = BudgetAppropData[CFDA])*(SelectBudgetYear = BudgetAppropData[Fiscal Year]),0)), "")</f>
        <v/>
      </c>
      <c r="I249" s="18" t="str">
        <f>IF(Table11[[#This Row],[Unique CFDA]] = "", "", IFERROR(Table11[[#This Row],[FY 2018 Total]]*Table11[[#This Row],[House % Change]], ""))</f>
        <v/>
      </c>
      <c r="J249" s="6"/>
      <c r="K249" s="18" t="str">
        <f>IF(Table11[[#This Row],[Unique CFDA]] = "", "", IFERROR(Table11[[#This Row],[FY 2018 Total]]*Table11[[#This Row],[Senate Budget]], ""))</f>
        <v/>
      </c>
      <c r="L249" s="6" t="str">
        <f>IF(Table11[[#This Row],[Unique CFDA]] = "", "", IF(ISNUMBER(Table11[[#This Row],[President $ Change]]), RANK(Table11[[#This Row],[President $ Change]], Table11[President $ Change])+COUNTIF($G249:G249, G249)-1,0))</f>
        <v/>
      </c>
      <c r="N249">
        <v>246</v>
      </c>
      <c r="O249" t="str">
        <f>IFERROR(INDEX(Table11[Unique CFDA], MATCH(N249, Table11[Pres. Sort], 0)), "")</f>
        <v/>
      </c>
      <c r="P249" s="1" t="str">
        <f>IFERROR(INDEX(Table11[Grant Name], MATCH(MemberOrgFinalSort[[#This Row],[CFDA]], Table11[Unique CFDA], 0)), "")</f>
        <v/>
      </c>
      <c r="Q249" s="13" t="str">
        <f>IFERROR(INDEX(Table11[FY 2018 Total], MATCH(MemberOrgFinalSort[[#This Row],[CFDA]], Table11[Unique CFDA], 0)), "")</f>
        <v/>
      </c>
      <c r="R249" s="14" t="str">
        <f>IFERROR(INDEX(Table11[President % Change], MATCH(MemberOrgFinalSort[[#This Row],[CFDA]], Table11[Unique CFDA], 0)), "")</f>
        <v/>
      </c>
      <c r="S249" s="13" t="str">
        <f>IFERROR(INDEX(Table11[President $ Change], MATCH(MemberOrgFinalSort[[#This Row],[CFDA]], Table11[Unique CFDA], 0)), "")</f>
        <v/>
      </c>
      <c r="T249" s="25" t="str">
        <f>IFERROR(INDEX(Table11[House % Change], MATCH(MemberOrgFinalSort[[#This Row],[CFDA]], Table11[Unique CFDA], 0)), "")</f>
        <v/>
      </c>
      <c r="U249" s="25" t="str">
        <f>IFERROR(INDEX(Table11[House $ Change], MATCH(MemberOrgFinalSort[[#This Row],[CFDA]], Table11[Unique CFDA], 0)), "")</f>
        <v/>
      </c>
      <c r="V249" s="13"/>
      <c r="X249" s="6"/>
      <c r="Y249" s="6"/>
      <c r="Z249" s="6"/>
      <c r="AA249" s="6"/>
      <c r="AB249" s="6"/>
    </row>
    <row r="250" spans="1:28" x14ac:dyDescent="0.25">
      <c r="A250" t="str">
        <f>IF(MemberOrgControl!$C253 = "", "", INDEX(MemberOrgsData[CFDA], MemberOrgControl!$C253))</f>
        <v/>
      </c>
      <c r="C250" s="6" t="str">
        <f>IFERROR(INDEX(AllFilteredCFDAs[All CFDAs], MATCH(0, INDEX(COUNTIF($C$3:C249, AllFilteredCFDAs[All CFDAs]),),0)), "")</f>
        <v/>
      </c>
      <c r="D250" s="6" t="str">
        <f t="array" ref="D250">IFERROR(INDEX(MemberOrgsData[FEDERALPROGRAMNAME], MATCH(1, (SelectMemberOrgs = MemberOrgsData[Auditee Name])*(Table11[[#This Row],[Unique CFDA]] = MemberOrgsData[CFDA]), 0)), "")</f>
        <v/>
      </c>
      <c r="E250" s="18" t="str">
        <f t="array" ref="E250">IFERROR(IF(Table11[[#This Row],[Unique CFDA]]&lt;&gt;"", SUMIFS(MemberOrgsData[AMOUNT], MemberOrgsData[Auditee Name], SelectMemberOrgs, MemberOrgsData[CFDA], Table11[[#This Row],[Unique CFDA]], MemberOrgsData[AUDITYEAR], SelectFiscalYear), ""), "")</f>
        <v/>
      </c>
      <c r="F250" s="19" t="str">
        <f t="array" ref="F250">IFERROR(INDEX(BudgetAppropData[President % Change], MATCH(1, (Table11[[#This Row],[Unique CFDA]] = BudgetAppropData[CFDA])*(SelectBudgetYear = BudgetAppropData[Fiscal Year]), 0)), "")</f>
        <v/>
      </c>
      <c r="G250" s="18" t="str">
        <f>IF(Table11[[#This Row],[Unique CFDA]] = "", "", IFERROR(Table11[[#This Row],[FY 2018 Total]]*Table11[[#This Row],[President % Change]], ""))</f>
        <v/>
      </c>
      <c r="H250" s="19" t="str">
        <f t="array" ref="H250">IFERROR(INDEX(BudgetAppropData[House % Change], MATCH(1, (Table11[[#This Row],[Unique CFDA]] = BudgetAppropData[CFDA])*(SelectBudgetYear = BudgetAppropData[Fiscal Year]),0)), "")</f>
        <v/>
      </c>
      <c r="I250" s="18" t="str">
        <f>IF(Table11[[#This Row],[Unique CFDA]] = "", "", IFERROR(Table11[[#This Row],[FY 2018 Total]]*Table11[[#This Row],[House % Change]], ""))</f>
        <v/>
      </c>
      <c r="J250" s="6"/>
      <c r="K250" s="18" t="str">
        <f>IF(Table11[[#This Row],[Unique CFDA]] = "", "", IFERROR(Table11[[#This Row],[FY 2018 Total]]*Table11[[#This Row],[Senate Budget]], ""))</f>
        <v/>
      </c>
      <c r="L250" s="6" t="str">
        <f>IF(Table11[[#This Row],[Unique CFDA]] = "", "", IF(ISNUMBER(Table11[[#This Row],[President $ Change]]), RANK(Table11[[#This Row],[President $ Change]], Table11[President $ Change])+COUNTIF($G250:G250, G250)-1,0))</f>
        <v/>
      </c>
      <c r="N250">
        <v>247</v>
      </c>
      <c r="O250" t="str">
        <f>IFERROR(INDEX(Table11[Unique CFDA], MATCH(N250, Table11[Pres. Sort], 0)), "")</f>
        <v/>
      </c>
      <c r="P250" s="1" t="str">
        <f>IFERROR(INDEX(Table11[Grant Name], MATCH(MemberOrgFinalSort[[#This Row],[CFDA]], Table11[Unique CFDA], 0)), "")</f>
        <v/>
      </c>
      <c r="Q250" s="13" t="str">
        <f>IFERROR(INDEX(Table11[FY 2018 Total], MATCH(MemberOrgFinalSort[[#This Row],[CFDA]], Table11[Unique CFDA], 0)), "")</f>
        <v/>
      </c>
      <c r="R250" s="14" t="str">
        <f>IFERROR(INDEX(Table11[President % Change], MATCH(MemberOrgFinalSort[[#This Row],[CFDA]], Table11[Unique CFDA], 0)), "")</f>
        <v/>
      </c>
      <c r="S250" s="13" t="str">
        <f>IFERROR(INDEX(Table11[President $ Change], MATCH(MemberOrgFinalSort[[#This Row],[CFDA]], Table11[Unique CFDA], 0)), "")</f>
        <v/>
      </c>
      <c r="T250" s="25" t="str">
        <f>IFERROR(INDEX(Table11[House % Change], MATCH(MemberOrgFinalSort[[#This Row],[CFDA]], Table11[Unique CFDA], 0)), "")</f>
        <v/>
      </c>
      <c r="U250" s="25" t="str">
        <f>IFERROR(INDEX(Table11[House $ Change], MATCH(MemberOrgFinalSort[[#This Row],[CFDA]], Table11[Unique CFDA], 0)), "")</f>
        <v/>
      </c>
      <c r="V250" s="13"/>
      <c r="X250" s="6"/>
      <c r="Y250" s="6"/>
      <c r="Z250" s="6"/>
      <c r="AA250" s="6"/>
      <c r="AB250" s="6"/>
    </row>
    <row r="251" spans="1:28" x14ac:dyDescent="0.25">
      <c r="A251" t="str">
        <f>IF(MemberOrgControl!$C254 = "", "", INDEX(MemberOrgsData[CFDA], MemberOrgControl!$C254))</f>
        <v/>
      </c>
      <c r="C251" s="6" t="str">
        <f>IFERROR(INDEX(AllFilteredCFDAs[All CFDAs], MATCH(0, INDEX(COUNTIF($C$3:C250, AllFilteredCFDAs[All CFDAs]),),0)), "")</f>
        <v/>
      </c>
      <c r="D251" s="6" t="str">
        <f t="array" ref="D251">IFERROR(INDEX(MemberOrgsData[FEDERALPROGRAMNAME], MATCH(1, (SelectMemberOrgs = MemberOrgsData[Auditee Name])*(Table11[[#This Row],[Unique CFDA]] = MemberOrgsData[CFDA]), 0)), "")</f>
        <v/>
      </c>
      <c r="E251" s="18" t="str">
        <f t="array" ref="E251">IFERROR(IF(Table11[[#This Row],[Unique CFDA]]&lt;&gt;"", SUMIFS(MemberOrgsData[AMOUNT], MemberOrgsData[Auditee Name], SelectMemberOrgs, MemberOrgsData[CFDA], Table11[[#This Row],[Unique CFDA]], MemberOrgsData[AUDITYEAR], SelectFiscalYear), ""), "")</f>
        <v/>
      </c>
      <c r="F251" s="19" t="str">
        <f t="array" ref="F251">IFERROR(INDEX(BudgetAppropData[President % Change], MATCH(1, (Table11[[#This Row],[Unique CFDA]] = BudgetAppropData[CFDA])*(SelectBudgetYear = BudgetAppropData[Fiscal Year]), 0)), "")</f>
        <v/>
      </c>
      <c r="G251" s="18" t="str">
        <f>IF(Table11[[#This Row],[Unique CFDA]] = "", "", IFERROR(Table11[[#This Row],[FY 2018 Total]]*Table11[[#This Row],[President % Change]], ""))</f>
        <v/>
      </c>
      <c r="H251" s="19" t="str">
        <f t="array" ref="H251">IFERROR(INDEX(BudgetAppropData[House % Change], MATCH(1, (Table11[[#This Row],[Unique CFDA]] = BudgetAppropData[CFDA])*(SelectBudgetYear = BudgetAppropData[Fiscal Year]),0)), "")</f>
        <v/>
      </c>
      <c r="I251" s="18" t="str">
        <f>IF(Table11[[#This Row],[Unique CFDA]] = "", "", IFERROR(Table11[[#This Row],[FY 2018 Total]]*Table11[[#This Row],[House % Change]], ""))</f>
        <v/>
      </c>
      <c r="J251" s="6"/>
      <c r="K251" s="18" t="str">
        <f>IF(Table11[[#This Row],[Unique CFDA]] = "", "", IFERROR(Table11[[#This Row],[FY 2018 Total]]*Table11[[#This Row],[Senate Budget]], ""))</f>
        <v/>
      </c>
      <c r="L251" s="6" t="str">
        <f>IF(Table11[[#This Row],[Unique CFDA]] = "", "", IF(ISNUMBER(Table11[[#This Row],[President $ Change]]), RANK(Table11[[#This Row],[President $ Change]], Table11[President $ Change])+COUNTIF($G251:G251, G251)-1,0))</f>
        <v/>
      </c>
      <c r="N251">
        <v>248</v>
      </c>
      <c r="O251" t="str">
        <f>IFERROR(INDEX(Table11[Unique CFDA], MATCH(N251, Table11[Pres. Sort], 0)), "")</f>
        <v/>
      </c>
      <c r="P251" s="1" t="str">
        <f>IFERROR(INDEX(Table11[Grant Name], MATCH(MemberOrgFinalSort[[#This Row],[CFDA]], Table11[Unique CFDA], 0)), "")</f>
        <v/>
      </c>
      <c r="Q251" s="13" t="str">
        <f>IFERROR(INDEX(Table11[FY 2018 Total], MATCH(MemberOrgFinalSort[[#This Row],[CFDA]], Table11[Unique CFDA], 0)), "")</f>
        <v/>
      </c>
      <c r="R251" s="14" t="str">
        <f>IFERROR(INDEX(Table11[President % Change], MATCH(MemberOrgFinalSort[[#This Row],[CFDA]], Table11[Unique CFDA], 0)), "")</f>
        <v/>
      </c>
      <c r="S251" s="13" t="str">
        <f>IFERROR(INDEX(Table11[President $ Change], MATCH(MemberOrgFinalSort[[#This Row],[CFDA]], Table11[Unique CFDA], 0)), "")</f>
        <v/>
      </c>
      <c r="T251" s="25" t="str">
        <f>IFERROR(INDEX(Table11[House % Change], MATCH(MemberOrgFinalSort[[#This Row],[CFDA]], Table11[Unique CFDA], 0)), "")</f>
        <v/>
      </c>
      <c r="U251" s="25" t="str">
        <f>IFERROR(INDEX(Table11[House $ Change], MATCH(MemberOrgFinalSort[[#This Row],[CFDA]], Table11[Unique CFDA], 0)), "")</f>
        <v/>
      </c>
      <c r="V251" s="13"/>
      <c r="X251" s="6"/>
      <c r="Y251" s="6"/>
      <c r="Z251" s="6"/>
      <c r="AA251" s="6"/>
      <c r="AB251" s="6"/>
    </row>
    <row r="252" spans="1:28" x14ac:dyDescent="0.25">
      <c r="A252" t="str">
        <f>IF(MemberOrgControl!$C255 = "", "", INDEX(MemberOrgsData[CFDA], MemberOrgControl!$C255))</f>
        <v/>
      </c>
      <c r="C252" s="6" t="str">
        <f>IFERROR(INDEX(AllFilteredCFDAs[All CFDAs], MATCH(0, INDEX(COUNTIF($C$3:C251, AllFilteredCFDAs[All CFDAs]),),0)), "")</f>
        <v/>
      </c>
      <c r="D252" s="6" t="str">
        <f t="array" ref="D252">IFERROR(INDEX(MemberOrgsData[FEDERALPROGRAMNAME], MATCH(1, (SelectMemberOrgs = MemberOrgsData[Auditee Name])*(Table11[[#This Row],[Unique CFDA]] = MemberOrgsData[CFDA]), 0)), "")</f>
        <v/>
      </c>
      <c r="E252" s="18" t="str">
        <f t="array" ref="E252">IFERROR(IF(Table11[[#This Row],[Unique CFDA]]&lt;&gt;"", SUMIFS(MemberOrgsData[AMOUNT], MemberOrgsData[Auditee Name], SelectMemberOrgs, MemberOrgsData[CFDA], Table11[[#This Row],[Unique CFDA]], MemberOrgsData[AUDITYEAR], SelectFiscalYear), ""), "")</f>
        <v/>
      </c>
      <c r="F252" s="19" t="str">
        <f t="array" ref="F252">IFERROR(INDEX(BudgetAppropData[President % Change], MATCH(1, (Table11[[#This Row],[Unique CFDA]] = BudgetAppropData[CFDA])*(SelectBudgetYear = BudgetAppropData[Fiscal Year]), 0)), "")</f>
        <v/>
      </c>
      <c r="G252" s="18" t="str">
        <f>IF(Table11[[#This Row],[Unique CFDA]] = "", "", IFERROR(Table11[[#This Row],[FY 2018 Total]]*Table11[[#This Row],[President % Change]], ""))</f>
        <v/>
      </c>
      <c r="H252" s="19" t="str">
        <f t="array" ref="H252">IFERROR(INDEX(BudgetAppropData[House % Change], MATCH(1, (Table11[[#This Row],[Unique CFDA]] = BudgetAppropData[CFDA])*(SelectBudgetYear = BudgetAppropData[Fiscal Year]),0)), "")</f>
        <v/>
      </c>
      <c r="I252" s="18" t="str">
        <f>IF(Table11[[#This Row],[Unique CFDA]] = "", "", IFERROR(Table11[[#This Row],[FY 2018 Total]]*Table11[[#This Row],[House % Change]], ""))</f>
        <v/>
      </c>
      <c r="J252" s="6"/>
      <c r="K252" s="18" t="str">
        <f>IF(Table11[[#This Row],[Unique CFDA]] = "", "", IFERROR(Table11[[#This Row],[FY 2018 Total]]*Table11[[#This Row],[Senate Budget]], ""))</f>
        <v/>
      </c>
      <c r="L252" s="6" t="str">
        <f>IF(Table11[[#This Row],[Unique CFDA]] = "", "", IF(ISNUMBER(Table11[[#This Row],[President $ Change]]), RANK(Table11[[#This Row],[President $ Change]], Table11[President $ Change])+COUNTIF($G252:G252, G252)-1,0))</f>
        <v/>
      </c>
      <c r="N252">
        <v>249</v>
      </c>
      <c r="O252" t="str">
        <f>IFERROR(INDEX(Table11[Unique CFDA], MATCH(N252, Table11[Pres. Sort], 0)), "")</f>
        <v/>
      </c>
      <c r="P252" s="1" t="str">
        <f>IFERROR(INDEX(Table11[Grant Name], MATCH(MemberOrgFinalSort[[#This Row],[CFDA]], Table11[Unique CFDA], 0)), "")</f>
        <v/>
      </c>
      <c r="Q252" s="13" t="str">
        <f>IFERROR(INDEX(Table11[FY 2018 Total], MATCH(MemberOrgFinalSort[[#This Row],[CFDA]], Table11[Unique CFDA], 0)), "")</f>
        <v/>
      </c>
      <c r="R252" s="14" t="str">
        <f>IFERROR(INDEX(Table11[President % Change], MATCH(MemberOrgFinalSort[[#This Row],[CFDA]], Table11[Unique CFDA], 0)), "")</f>
        <v/>
      </c>
      <c r="S252" s="13" t="str">
        <f>IFERROR(INDEX(Table11[President $ Change], MATCH(MemberOrgFinalSort[[#This Row],[CFDA]], Table11[Unique CFDA], 0)), "")</f>
        <v/>
      </c>
      <c r="T252" s="25" t="str">
        <f>IFERROR(INDEX(Table11[House % Change], MATCH(MemberOrgFinalSort[[#This Row],[CFDA]], Table11[Unique CFDA], 0)), "")</f>
        <v/>
      </c>
      <c r="U252" s="25" t="str">
        <f>IFERROR(INDEX(Table11[House $ Change], MATCH(MemberOrgFinalSort[[#This Row],[CFDA]], Table11[Unique CFDA], 0)), "")</f>
        <v/>
      </c>
      <c r="V252" s="13"/>
      <c r="X252" s="6"/>
      <c r="Y252" s="6"/>
      <c r="Z252" s="6"/>
      <c r="AA252" s="6"/>
      <c r="AB252" s="6"/>
    </row>
    <row r="253" spans="1:28" x14ac:dyDescent="0.25">
      <c r="A253" t="str">
        <f>IF(MemberOrgControl!$C256 = "", "", INDEX(MemberOrgsData[CFDA], MemberOrgControl!$C256))</f>
        <v/>
      </c>
      <c r="C253" s="6" t="str">
        <f>IFERROR(INDEX(AllFilteredCFDAs[All CFDAs], MATCH(0, INDEX(COUNTIF($C$3:C252, AllFilteredCFDAs[All CFDAs]),),0)), "")</f>
        <v/>
      </c>
      <c r="D253" s="6" t="str">
        <f t="array" ref="D253">IFERROR(INDEX(MemberOrgsData[FEDERALPROGRAMNAME], MATCH(1, (SelectMemberOrgs = MemberOrgsData[Auditee Name])*(Table11[[#This Row],[Unique CFDA]] = MemberOrgsData[CFDA]), 0)), "")</f>
        <v/>
      </c>
      <c r="E253" s="18" t="str">
        <f t="array" ref="E253">IFERROR(IF(Table11[[#This Row],[Unique CFDA]]&lt;&gt;"", SUMIFS(MemberOrgsData[AMOUNT], MemberOrgsData[Auditee Name], SelectMemberOrgs, MemberOrgsData[CFDA], Table11[[#This Row],[Unique CFDA]], MemberOrgsData[AUDITYEAR], SelectFiscalYear), ""), "")</f>
        <v/>
      </c>
      <c r="F253" s="19" t="str">
        <f t="array" ref="F253">IFERROR(INDEX(BudgetAppropData[President % Change], MATCH(1, (Table11[[#This Row],[Unique CFDA]] = BudgetAppropData[CFDA])*(SelectBudgetYear = BudgetAppropData[Fiscal Year]), 0)), "")</f>
        <v/>
      </c>
      <c r="G253" s="18" t="str">
        <f>IF(Table11[[#This Row],[Unique CFDA]] = "", "", IFERROR(Table11[[#This Row],[FY 2018 Total]]*Table11[[#This Row],[President % Change]], ""))</f>
        <v/>
      </c>
      <c r="H253" s="19" t="str">
        <f t="array" ref="H253">IFERROR(INDEX(BudgetAppropData[House % Change], MATCH(1, (Table11[[#This Row],[Unique CFDA]] = BudgetAppropData[CFDA])*(SelectBudgetYear = BudgetAppropData[Fiscal Year]),0)), "")</f>
        <v/>
      </c>
      <c r="I253" s="18" t="str">
        <f>IF(Table11[[#This Row],[Unique CFDA]] = "", "", IFERROR(Table11[[#This Row],[FY 2018 Total]]*Table11[[#This Row],[House % Change]], ""))</f>
        <v/>
      </c>
      <c r="J253" s="6"/>
      <c r="K253" s="18" t="str">
        <f>IF(Table11[[#This Row],[Unique CFDA]] = "", "", IFERROR(Table11[[#This Row],[FY 2018 Total]]*Table11[[#This Row],[Senate Budget]], ""))</f>
        <v/>
      </c>
      <c r="L253" s="6" t="str">
        <f>IF(Table11[[#This Row],[Unique CFDA]] = "", "", IF(ISNUMBER(Table11[[#This Row],[President $ Change]]), RANK(Table11[[#This Row],[President $ Change]], Table11[President $ Change])+COUNTIF($G253:G253, G253)-1,0))</f>
        <v/>
      </c>
      <c r="N253">
        <v>250</v>
      </c>
      <c r="O253" t="str">
        <f>IFERROR(INDEX(Table11[Unique CFDA], MATCH(N253, Table11[Pres. Sort], 0)), "")</f>
        <v/>
      </c>
      <c r="P253" s="1" t="str">
        <f>IFERROR(INDEX(Table11[Grant Name], MATCH(MemberOrgFinalSort[[#This Row],[CFDA]], Table11[Unique CFDA], 0)), "")</f>
        <v/>
      </c>
      <c r="Q253" s="13" t="str">
        <f>IFERROR(INDEX(Table11[FY 2018 Total], MATCH(MemberOrgFinalSort[[#This Row],[CFDA]], Table11[Unique CFDA], 0)), "")</f>
        <v/>
      </c>
      <c r="R253" s="14" t="str">
        <f>IFERROR(INDEX(Table11[President % Change], MATCH(MemberOrgFinalSort[[#This Row],[CFDA]], Table11[Unique CFDA], 0)), "")</f>
        <v/>
      </c>
      <c r="S253" s="13" t="str">
        <f>IFERROR(INDEX(Table11[President $ Change], MATCH(MemberOrgFinalSort[[#This Row],[CFDA]], Table11[Unique CFDA], 0)), "")</f>
        <v/>
      </c>
      <c r="T253" s="25" t="str">
        <f>IFERROR(INDEX(Table11[House % Change], MATCH(MemberOrgFinalSort[[#This Row],[CFDA]], Table11[Unique CFDA], 0)), "")</f>
        <v/>
      </c>
      <c r="U253" s="25" t="str">
        <f>IFERROR(INDEX(Table11[House $ Change], MATCH(MemberOrgFinalSort[[#This Row],[CFDA]], Table11[Unique CFDA], 0)), "")</f>
        <v/>
      </c>
      <c r="V253" s="13"/>
      <c r="X253" s="6"/>
      <c r="Y253" s="6"/>
      <c r="Z253" s="6"/>
      <c r="AA253" s="6"/>
      <c r="AB253" s="6"/>
    </row>
    <row r="254" spans="1:28" x14ac:dyDescent="0.25">
      <c r="A254" t="str">
        <f>IF(MemberOrgControl!$C257 = "", "", INDEX(MemberOrgsData[CFDA], MemberOrgControl!$C257))</f>
        <v/>
      </c>
      <c r="C254" s="6" t="str">
        <f>IFERROR(INDEX(AllFilteredCFDAs[All CFDAs], MATCH(0, INDEX(COUNTIF($C$3:C253, AllFilteredCFDAs[All CFDAs]),),0)), "")</f>
        <v/>
      </c>
      <c r="D254" s="6" t="str">
        <f t="array" ref="D254">IFERROR(INDEX(MemberOrgsData[FEDERALPROGRAMNAME], MATCH(1, (SelectMemberOrgs = MemberOrgsData[Auditee Name])*(Table11[[#This Row],[Unique CFDA]] = MemberOrgsData[CFDA]), 0)), "")</f>
        <v/>
      </c>
      <c r="E254" s="18" t="str">
        <f t="array" ref="E254">IFERROR(IF(Table11[[#This Row],[Unique CFDA]]&lt;&gt;"", SUMIFS(MemberOrgsData[AMOUNT], MemberOrgsData[Auditee Name], SelectMemberOrgs, MemberOrgsData[CFDA], Table11[[#This Row],[Unique CFDA]], MemberOrgsData[AUDITYEAR], SelectFiscalYear), ""), "")</f>
        <v/>
      </c>
      <c r="F254" s="19" t="str">
        <f t="array" ref="F254">IFERROR(INDEX(BudgetAppropData[President % Change], MATCH(1, (Table11[[#This Row],[Unique CFDA]] = BudgetAppropData[CFDA])*(SelectBudgetYear = BudgetAppropData[Fiscal Year]), 0)), "")</f>
        <v/>
      </c>
      <c r="G254" s="18" t="str">
        <f>IF(Table11[[#This Row],[Unique CFDA]] = "", "", IFERROR(Table11[[#This Row],[FY 2018 Total]]*Table11[[#This Row],[President % Change]], ""))</f>
        <v/>
      </c>
      <c r="H254" s="19" t="str">
        <f t="array" ref="H254">IFERROR(INDEX(BudgetAppropData[House % Change], MATCH(1, (Table11[[#This Row],[Unique CFDA]] = BudgetAppropData[CFDA])*(SelectBudgetYear = BudgetAppropData[Fiscal Year]),0)), "")</f>
        <v/>
      </c>
      <c r="I254" s="18" t="str">
        <f>IF(Table11[[#This Row],[Unique CFDA]] = "", "", IFERROR(Table11[[#This Row],[FY 2018 Total]]*Table11[[#This Row],[House % Change]], ""))</f>
        <v/>
      </c>
      <c r="J254" s="6"/>
      <c r="K254" s="18" t="str">
        <f>IF(Table11[[#This Row],[Unique CFDA]] = "", "", IFERROR(Table11[[#This Row],[FY 2018 Total]]*Table11[[#This Row],[Senate Budget]], ""))</f>
        <v/>
      </c>
      <c r="L254" s="6" t="str">
        <f>IF(Table11[[#This Row],[Unique CFDA]] = "", "", IF(ISNUMBER(Table11[[#This Row],[President $ Change]]), RANK(Table11[[#This Row],[President $ Change]], Table11[President $ Change])+COUNTIF($G254:G254, G254)-1,0))</f>
        <v/>
      </c>
      <c r="N254">
        <v>251</v>
      </c>
      <c r="O254" t="str">
        <f>IFERROR(INDEX(Table11[Unique CFDA], MATCH(N254, Table11[Pres. Sort], 0)), "")</f>
        <v/>
      </c>
      <c r="P254" s="1" t="str">
        <f>IFERROR(INDEX(Table11[Grant Name], MATCH(MemberOrgFinalSort[[#This Row],[CFDA]], Table11[Unique CFDA], 0)), "")</f>
        <v/>
      </c>
      <c r="Q254" s="13" t="str">
        <f>IFERROR(INDEX(Table11[FY 2018 Total], MATCH(MemberOrgFinalSort[[#This Row],[CFDA]], Table11[Unique CFDA], 0)), "")</f>
        <v/>
      </c>
      <c r="R254" s="14" t="str">
        <f>IFERROR(INDEX(Table11[President % Change], MATCH(MemberOrgFinalSort[[#This Row],[CFDA]], Table11[Unique CFDA], 0)), "")</f>
        <v/>
      </c>
      <c r="S254" s="13" t="str">
        <f>IFERROR(INDEX(Table11[President $ Change], MATCH(MemberOrgFinalSort[[#This Row],[CFDA]], Table11[Unique CFDA], 0)), "")</f>
        <v/>
      </c>
      <c r="T254" s="25" t="str">
        <f>IFERROR(INDEX(Table11[House % Change], MATCH(MemberOrgFinalSort[[#This Row],[CFDA]], Table11[Unique CFDA], 0)), "")</f>
        <v/>
      </c>
      <c r="U254" s="25" t="str">
        <f>IFERROR(INDEX(Table11[House $ Change], MATCH(MemberOrgFinalSort[[#This Row],[CFDA]], Table11[Unique CFDA], 0)), "")</f>
        <v/>
      </c>
      <c r="V254" s="13"/>
      <c r="X254" s="6"/>
      <c r="Y254" s="6"/>
      <c r="Z254" s="6"/>
      <c r="AA254" s="6"/>
      <c r="AB254" s="6"/>
    </row>
    <row r="255" spans="1:28" x14ac:dyDescent="0.25">
      <c r="A255" t="str">
        <f>IF(MemberOrgControl!$C258 = "", "", INDEX(MemberOrgsData[CFDA], MemberOrgControl!$C258))</f>
        <v/>
      </c>
      <c r="C255" s="6" t="str">
        <f>IFERROR(INDEX(AllFilteredCFDAs[All CFDAs], MATCH(0, INDEX(COUNTIF($C$3:C254, AllFilteredCFDAs[All CFDAs]),),0)), "")</f>
        <v/>
      </c>
      <c r="D255" s="6" t="str">
        <f t="array" ref="D255">IFERROR(INDEX(MemberOrgsData[FEDERALPROGRAMNAME], MATCH(1, (SelectMemberOrgs = MemberOrgsData[Auditee Name])*(Table11[[#This Row],[Unique CFDA]] = MemberOrgsData[CFDA]), 0)), "")</f>
        <v/>
      </c>
      <c r="E255" s="18" t="str">
        <f t="array" ref="E255">IFERROR(IF(Table11[[#This Row],[Unique CFDA]]&lt;&gt;"", SUMIFS(MemberOrgsData[AMOUNT], MemberOrgsData[Auditee Name], SelectMemberOrgs, MemberOrgsData[CFDA], Table11[[#This Row],[Unique CFDA]], MemberOrgsData[AUDITYEAR], SelectFiscalYear), ""), "")</f>
        <v/>
      </c>
      <c r="F255" s="19" t="str">
        <f t="array" ref="F255">IFERROR(INDEX(BudgetAppropData[President % Change], MATCH(1, (Table11[[#This Row],[Unique CFDA]] = BudgetAppropData[CFDA])*(SelectBudgetYear = BudgetAppropData[Fiscal Year]), 0)), "")</f>
        <v/>
      </c>
      <c r="G255" s="18" t="str">
        <f>IF(Table11[[#This Row],[Unique CFDA]] = "", "", IFERROR(Table11[[#This Row],[FY 2018 Total]]*Table11[[#This Row],[President % Change]], ""))</f>
        <v/>
      </c>
      <c r="H255" s="19" t="str">
        <f t="array" ref="H255">IFERROR(INDEX(BudgetAppropData[House % Change], MATCH(1, (Table11[[#This Row],[Unique CFDA]] = BudgetAppropData[CFDA])*(SelectBudgetYear = BudgetAppropData[Fiscal Year]),0)), "")</f>
        <v/>
      </c>
      <c r="I255" s="18" t="str">
        <f>IF(Table11[[#This Row],[Unique CFDA]] = "", "", IFERROR(Table11[[#This Row],[FY 2018 Total]]*Table11[[#This Row],[House % Change]], ""))</f>
        <v/>
      </c>
      <c r="J255" s="6"/>
      <c r="K255" s="18" t="str">
        <f>IF(Table11[[#This Row],[Unique CFDA]] = "", "", IFERROR(Table11[[#This Row],[FY 2018 Total]]*Table11[[#This Row],[Senate Budget]], ""))</f>
        <v/>
      </c>
      <c r="L255" s="6" t="str">
        <f>IF(Table11[[#This Row],[Unique CFDA]] = "", "", IF(ISNUMBER(Table11[[#This Row],[President $ Change]]), RANK(Table11[[#This Row],[President $ Change]], Table11[President $ Change])+COUNTIF($G255:G255, G255)-1,0))</f>
        <v/>
      </c>
      <c r="N255">
        <v>252</v>
      </c>
      <c r="O255" t="str">
        <f>IFERROR(INDEX(Table11[Unique CFDA], MATCH(N255, Table11[Pres. Sort], 0)), "")</f>
        <v/>
      </c>
      <c r="P255" s="1" t="str">
        <f>IFERROR(INDEX(Table11[Grant Name], MATCH(MemberOrgFinalSort[[#This Row],[CFDA]], Table11[Unique CFDA], 0)), "")</f>
        <v/>
      </c>
      <c r="Q255" s="13" t="str">
        <f>IFERROR(INDEX(Table11[FY 2018 Total], MATCH(MemberOrgFinalSort[[#This Row],[CFDA]], Table11[Unique CFDA], 0)), "")</f>
        <v/>
      </c>
      <c r="R255" s="14" t="str">
        <f>IFERROR(INDEX(Table11[President % Change], MATCH(MemberOrgFinalSort[[#This Row],[CFDA]], Table11[Unique CFDA], 0)), "")</f>
        <v/>
      </c>
      <c r="S255" s="13" t="str">
        <f>IFERROR(INDEX(Table11[President $ Change], MATCH(MemberOrgFinalSort[[#This Row],[CFDA]], Table11[Unique CFDA], 0)), "")</f>
        <v/>
      </c>
      <c r="T255" s="25" t="str">
        <f>IFERROR(INDEX(Table11[House % Change], MATCH(MemberOrgFinalSort[[#This Row],[CFDA]], Table11[Unique CFDA], 0)), "")</f>
        <v/>
      </c>
      <c r="U255" s="25" t="str">
        <f>IFERROR(INDEX(Table11[House $ Change], MATCH(MemberOrgFinalSort[[#This Row],[CFDA]], Table11[Unique CFDA], 0)), "")</f>
        <v/>
      </c>
      <c r="V255" s="13"/>
      <c r="X255" s="6"/>
      <c r="Y255" s="6"/>
      <c r="Z255" s="6"/>
      <c r="AA255" s="6"/>
      <c r="AB255" s="6"/>
    </row>
    <row r="256" spans="1:28" x14ac:dyDescent="0.25">
      <c r="A256" t="str">
        <f>IF(MemberOrgControl!$C259 = "", "", INDEX(MemberOrgsData[CFDA], MemberOrgControl!$C259))</f>
        <v/>
      </c>
      <c r="C256" s="6" t="str">
        <f>IFERROR(INDEX(AllFilteredCFDAs[All CFDAs], MATCH(0, INDEX(COUNTIF($C$3:C255, AllFilteredCFDAs[All CFDAs]),),0)), "")</f>
        <v/>
      </c>
      <c r="D256" s="6" t="str">
        <f t="array" ref="D256">IFERROR(INDEX(MemberOrgsData[FEDERALPROGRAMNAME], MATCH(1, (SelectMemberOrgs = MemberOrgsData[Auditee Name])*(Table11[[#This Row],[Unique CFDA]] = MemberOrgsData[CFDA]), 0)), "")</f>
        <v/>
      </c>
      <c r="E256" s="18" t="str">
        <f t="array" ref="E256">IFERROR(IF(Table11[[#This Row],[Unique CFDA]]&lt;&gt;"", SUMIFS(MemberOrgsData[AMOUNT], MemberOrgsData[Auditee Name], SelectMemberOrgs, MemberOrgsData[CFDA], Table11[[#This Row],[Unique CFDA]], MemberOrgsData[AUDITYEAR], SelectFiscalYear), ""), "")</f>
        <v/>
      </c>
      <c r="F256" s="19" t="str">
        <f t="array" ref="F256">IFERROR(INDEX(BudgetAppropData[President % Change], MATCH(1, (Table11[[#This Row],[Unique CFDA]] = BudgetAppropData[CFDA])*(SelectBudgetYear = BudgetAppropData[Fiscal Year]), 0)), "")</f>
        <v/>
      </c>
      <c r="G256" s="18" t="str">
        <f>IF(Table11[[#This Row],[Unique CFDA]] = "", "", IFERROR(Table11[[#This Row],[FY 2018 Total]]*Table11[[#This Row],[President % Change]], ""))</f>
        <v/>
      </c>
      <c r="H256" s="19" t="str">
        <f t="array" ref="H256">IFERROR(INDEX(BudgetAppropData[House % Change], MATCH(1, (Table11[[#This Row],[Unique CFDA]] = BudgetAppropData[CFDA])*(SelectBudgetYear = BudgetAppropData[Fiscal Year]),0)), "")</f>
        <v/>
      </c>
      <c r="I256" s="18" t="str">
        <f>IF(Table11[[#This Row],[Unique CFDA]] = "", "", IFERROR(Table11[[#This Row],[FY 2018 Total]]*Table11[[#This Row],[House % Change]], ""))</f>
        <v/>
      </c>
      <c r="J256" s="6"/>
      <c r="K256" s="18" t="str">
        <f>IF(Table11[[#This Row],[Unique CFDA]] = "", "", IFERROR(Table11[[#This Row],[FY 2018 Total]]*Table11[[#This Row],[Senate Budget]], ""))</f>
        <v/>
      </c>
      <c r="L256" s="6" t="str">
        <f>IF(Table11[[#This Row],[Unique CFDA]] = "", "", IF(ISNUMBER(Table11[[#This Row],[President $ Change]]), RANK(Table11[[#This Row],[President $ Change]], Table11[President $ Change])+COUNTIF($G256:G256, G256)-1,0))</f>
        <v/>
      </c>
      <c r="N256">
        <v>253</v>
      </c>
      <c r="O256" t="str">
        <f>IFERROR(INDEX(Table11[Unique CFDA], MATCH(N256, Table11[Pres. Sort], 0)), "")</f>
        <v/>
      </c>
      <c r="P256" s="1" t="str">
        <f>IFERROR(INDEX(Table11[Grant Name], MATCH(MemberOrgFinalSort[[#This Row],[CFDA]], Table11[Unique CFDA], 0)), "")</f>
        <v/>
      </c>
      <c r="Q256" s="13" t="str">
        <f>IFERROR(INDEX(Table11[FY 2018 Total], MATCH(MemberOrgFinalSort[[#This Row],[CFDA]], Table11[Unique CFDA], 0)), "")</f>
        <v/>
      </c>
      <c r="R256" s="14" t="str">
        <f>IFERROR(INDEX(Table11[President % Change], MATCH(MemberOrgFinalSort[[#This Row],[CFDA]], Table11[Unique CFDA], 0)), "")</f>
        <v/>
      </c>
      <c r="S256" s="13" t="str">
        <f>IFERROR(INDEX(Table11[President $ Change], MATCH(MemberOrgFinalSort[[#This Row],[CFDA]], Table11[Unique CFDA], 0)), "")</f>
        <v/>
      </c>
      <c r="T256" s="25" t="str">
        <f>IFERROR(INDEX(Table11[House % Change], MATCH(MemberOrgFinalSort[[#This Row],[CFDA]], Table11[Unique CFDA], 0)), "")</f>
        <v/>
      </c>
      <c r="U256" s="25" t="str">
        <f>IFERROR(INDEX(Table11[House $ Change], MATCH(MemberOrgFinalSort[[#This Row],[CFDA]], Table11[Unique CFDA], 0)), "")</f>
        <v/>
      </c>
      <c r="V256" s="13"/>
      <c r="X256" s="6"/>
      <c r="Y256" s="6"/>
      <c r="Z256" s="6"/>
      <c r="AA256" s="6"/>
      <c r="AB256" s="6"/>
    </row>
    <row r="257" spans="1:28" x14ac:dyDescent="0.25">
      <c r="A257" t="str">
        <f>IF(MemberOrgControl!$C260 = "", "", INDEX(MemberOrgsData[CFDA], MemberOrgControl!$C260))</f>
        <v/>
      </c>
      <c r="C257" s="6" t="str">
        <f>IFERROR(INDEX(AllFilteredCFDAs[All CFDAs], MATCH(0, INDEX(COUNTIF($C$3:C256, AllFilteredCFDAs[All CFDAs]),),0)), "")</f>
        <v/>
      </c>
      <c r="D257" s="6" t="str">
        <f t="array" ref="D257">IFERROR(INDEX(MemberOrgsData[FEDERALPROGRAMNAME], MATCH(1, (SelectMemberOrgs = MemberOrgsData[Auditee Name])*(Table11[[#This Row],[Unique CFDA]] = MemberOrgsData[CFDA]), 0)), "")</f>
        <v/>
      </c>
      <c r="E257" s="18" t="str">
        <f t="array" ref="E257">IFERROR(IF(Table11[[#This Row],[Unique CFDA]]&lt;&gt;"", SUMIFS(MemberOrgsData[AMOUNT], MemberOrgsData[Auditee Name], SelectMemberOrgs, MemberOrgsData[CFDA], Table11[[#This Row],[Unique CFDA]], MemberOrgsData[AUDITYEAR], SelectFiscalYear), ""), "")</f>
        <v/>
      </c>
      <c r="F257" s="19" t="str">
        <f t="array" ref="F257">IFERROR(INDEX(BudgetAppropData[President % Change], MATCH(1, (Table11[[#This Row],[Unique CFDA]] = BudgetAppropData[CFDA])*(SelectBudgetYear = BudgetAppropData[Fiscal Year]), 0)), "")</f>
        <v/>
      </c>
      <c r="G257" s="18" t="str">
        <f>IF(Table11[[#This Row],[Unique CFDA]] = "", "", IFERROR(Table11[[#This Row],[FY 2018 Total]]*Table11[[#This Row],[President % Change]], ""))</f>
        <v/>
      </c>
      <c r="H257" s="19" t="str">
        <f t="array" ref="H257">IFERROR(INDEX(BudgetAppropData[House % Change], MATCH(1, (Table11[[#This Row],[Unique CFDA]] = BudgetAppropData[CFDA])*(SelectBudgetYear = BudgetAppropData[Fiscal Year]),0)), "")</f>
        <v/>
      </c>
      <c r="I257" s="18" t="str">
        <f>IF(Table11[[#This Row],[Unique CFDA]] = "", "", IFERROR(Table11[[#This Row],[FY 2018 Total]]*Table11[[#This Row],[House % Change]], ""))</f>
        <v/>
      </c>
      <c r="J257" s="6"/>
      <c r="K257" s="18" t="str">
        <f>IF(Table11[[#This Row],[Unique CFDA]] = "", "", IFERROR(Table11[[#This Row],[FY 2018 Total]]*Table11[[#This Row],[Senate Budget]], ""))</f>
        <v/>
      </c>
      <c r="L257" s="6" t="str">
        <f>IF(Table11[[#This Row],[Unique CFDA]] = "", "", IF(ISNUMBER(Table11[[#This Row],[President $ Change]]), RANK(Table11[[#This Row],[President $ Change]], Table11[President $ Change])+COUNTIF($G257:G257, G257)-1,0))</f>
        <v/>
      </c>
      <c r="N257">
        <v>254</v>
      </c>
      <c r="O257" t="str">
        <f>IFERROR(INDEX(Table11[Unique CFDA], MATCH(N257, Table11[Pres. Sort], 0)), "")</f>
        <v/>
      </c>
      <c r="P257" s="1" t="str">
        <f>IFERROR(INDEX(Table11[Grant Name], MATCH(MemberOrgFinalSort[[#This Row],[CFDA]], Table11[Unique CFDA], 0)), "")</f>
        <v/>
      </c>
      <c r="Q257" s="13" t="str">
        <f>IFERROR(INDEX(Table11[FY 2018 Total], MATCH(MemberOrgFinalSort[[#This Row],[CFDA]], Table11[Unique CFDA], 0)), "")</f>
        <v/>
      </c>
      <c r="R257" s="14" t="str">
        <f>IFERROR(INDEX(Table11[President % Change], MATCH(MemberOrgFinalSort[[#This Row],[CFDA]], Table11[Unique CFDA], 0)), "")</f>
        <v/>
      </c>
      <c r="S257" s="13" t="str">
        <f>IFERROR(INDEX(Table11[President $ Change], MATCH(MemberOrgFinalSort[[#This Row],[CFDA]], Table11[Unique CFDA], 0)), "")</f>
        <v/>
      </c>
      <c r="T257" s="25" t="str">
        <f>IFERROR(INDEX(Table11[House % Change], MATCH(MemberOrgFinalSort[[#This Row],[CFDA]], Table11[Unique CFDA], 0)), "")</f>
        <v/>
      </c>
      <c r="U257" s="25" t="str">
        <f>IFERROR(INDEX(Table11[House $ Change], MATCH(MemberOrgFinalSort[[#This Row],[CFDA]], Table11[Unique CFDA], 0)), "")</f>
        <v/>
      </c>
      <c r="V257" s="13"/>
      <c r="X257" s="6"/>
      <c r="Y257" s="6"/>
      <c r="Z257" s="6"/>
      <c r="AA257" s="6"/>
      <c r="AB257" s="6"/>
    </row>
    <row r="258" spans="1:28" x14ac:dyDescent="0.25">
      <c r="A258" t="str">
        <f>IF(MemberOrgControl!$C261 = "", "", INDEX(MemberOrgsData[CFDA], MemberOrgControl!$C261))</f>
        <v/>
      </c>
      <c r="C258" s="6" t="str">
        <f>IFERROR(INDEX(AllFilteredCFDAs[All CFDAs], MATCH(0, INDEX(COUNTIF($C$3:C257, AllFilteredCFDAs[All CFDAs]),),0)), "")</f>
        <v/>
      </c>
      <c r="D258" s="6" t="str">
        <f t="array" ref="D258">IFERROR(INDEX(MemberOrgsData[FEDERALPROGRAMNAME], MATCH(1, (SelectMemberOrgs = MemberOrgsData[Auditee Name])*(Table11[[#This Row],[Unique CFDA]] = MemberOrgsData[CFDA]), 0)), "")</f>
        <v/>
      </c>
      <c r="E258" s="18" t="str">
        <f t="array" ref="E258">IFERROR(IF(Table11[[#This Row],[Unique CFDA]]&lt;&gt;"", SUMIFS(MemberOrgsData[AMOUNT], MemberOrgsData[Auditee Name], SelectMemberOrgs, MemberOrgsData[CFDA], Table11[[#This Row],[Unique CFDA]], MemberOrgsData[AUDITYEAR], SelectFiscalYear), ""), "")</f>
        <v/>
      </c>
      <c r="F258" s="19" t="str">
        <f t="array" ref="F258">IFERROR(INDEX(BudgetAppropData[President % Change], MATCH(1, (Table11[[#This Row],[Unique CFDA]] = BudgetAppropData[CFDA])*(SelectBudgetYear = BudgetAppropData[Fiscal Year]), 0)), "")</f>
        <v/>
      </c>
      <c r="G258" s="18" t="str">
        <f>IF(Table11[[#This Row],[Unique CFDA]] = "", "", IFERROR(Table11[[#This Row],[FY 2018 Total]]*Table11[[#This Row],[President % Change]], ""))</f>
        <v/>
      </c>
      <c r="H258" s="19" t="str">
        <f t="array" ref="H258">IFERROR(INDEX(BudgetAppropData[House % Change], MATCH(1, (Table11[[#This Row],[Unique CFDA]] = BudgetAppropData[CFDA])*(SelectBudgetYear = BudgetAppropData[Fiscal Year]),0)), "")</f>
        <v/>
      </c>
      <c r="I258" s="18" t="str">
        <f>IF(Table11[[#This Row],[Unique CFDA]] = "", "", IFERROR(Table11[[#This Row],[FY 2018 Total]]*Table11[[#This Row],[House % Change]], ""))</f>
        <v/>
      </c>
      <c r="J258" s="6"/>
      <c r="K258" s="18" t="str">
        <f>IF(Table11[[#This Row],[Unique CFDA]] = "", "", IFERROR(Table11[[#This Row],[FY 2018 Total]]*Table11[[#This Row],[Senate Budget]], ""))</f>
        <v/>
      </c>
      <c r="L258" s="6" t="str">
        <f>IF(Table11[[#This Row],[Unique CFDA]] = "", "", IF(ISNUMBER(Table11[[#This Row],[President $ Change]]), RANK(Table11[[#This Row],[President $ Change]], Table11[President $ Change])+COUNTIF($G258:G258, G258)-1,0))</f>
        <v/>
      </c>
      <c r="N258">
        <v>255</v>
      </c>
      <c r="O258" t="str">
        <f>IFERROR(INDEX(Table11[Unique CFDA], MATCH(N258, Table11[Pres. Sort], 0)), "")</f>
        <v/>
      </c>
      <c r="P258" s="1" t="str">
        <f>IFERROR(INDEX(Table11[Grant Name], MATCH(MemberOrgFinalSort[[#This Row],[CFDA]], Table11[Unique CFDA], 0)), "")</f>
        <v/>
      </c>
      <c r="Q258" s="13" t="str">
        <f>IFERROR(INDEX(Table11[FY 2018 Total], MATCH(MemberOrgFinalSort[[#This Row],[CFDA]], Table11[Unique CFDA], 0)), "")</f>
        <v/>
      </c>
      <c r="R258" s="14" t="str">
        <f>IFERROR(INDEX(Table11[President % Change], MATCH(MemberOrgFinalSort[[#This Row],[CFDA]], Table11[Unique CFDA], 0)), "")</f>
        <v/>
      </c>
      <c r="S258" s="13" t="str">
        <f>IFERROR(INDEX(Table11[President $ Change], MATCH(MemberOrgFinalSort[[#This Row],[CFDA]], Table11[Unique CFDA], 0)), "")</f>
        <v/>
      </c>
      <c r="T258" s="25" t="str">
        <f>IFERROR(INDEX(Table11[House % Change], MATCH(MemberOrgFinalSort[[#This Row],[CFDA]], Table11[Unique CFDA], 0)), "")</f>
        <v/>
      </c>
      <c r="U258" s="25" t="str">
        <f>IFERROR(INDEX(Table11[House $ Change], MATCH(MemberOrgFinalSort[[#This Row],[CFDA]], Table11[Unique CFDA], 0)), "")</f>
        <v/>
      </c>
      <c r="V258" s="13"/>
      <c r="X258" s="6"/>
      <c r="Y258" s="6"/>
      <c r="Z258" s="6"/>
      <c r="AA258" s="6"/>
      <c r="AB258" s="6"/>
    </row>
    <row r="259" spans="1:28" x14ac:dyDescent="0.25">
      <c r="A259" t="str">
        <f>IF(MemberOrgControl!$C262 = "", "", INDEX(MemberOrgsData[CFDA], MemberOrgControl!$C262))</f>
        <v/>
      </c>
      <c r="C259" s="6" t="str">
        <f>IFERROR(INDEX(AllFilteredCFDAs[All CFDAs], MATCH(0, INDEX(COUNTIF($C$3:C258, AllFilteredCFDAs[All CFDAs]),),0)), "")</f>
        <v/>
      </c>
      <c r="D259" s="6" t="str">
        <f t="array" ref="D259">IFERROR(INDEX(MemberOrgsData[FEDERALPROGRAMNAME], MATCH(1, (SelectMemberOrgs = MemberOrgsData[Auditee Name])*(Table11[[#This Row],[Unique CFDA]] = MemberOrgsData[CFDA]), 0)), "")</f>
        <v/>
      </c>
      <c r="E259" s="18" t="str">
        <f t="array" ref="E259">IFERROR(IF(Table11[[#This Row],[Unique CFDA]]&lt;&gt;"", SUMIFS(MemberOrgsData[AMOUNT], MemberOrgsData[Auditee Name], SelectMemberOrgs, MemberOrgsData[CFDA], Table11[[#This Row],[Unique CFDA]], MemberOrgsData[AUDITYEAR], SelectFiscalYear), ""), "")</f>
        <v/>
      </c>
      <c r="F259" s="19" t="str">
        <f t="array" ref="F259">IFERROR(INDEX(BudgetAppropData[President % Change], MATCH(1, (Table11[[#This Row],[Unique CFDA]] = BudgetAppropData[CFDA])*(SelectBudgetYear = BudgetAppropData[Fiscal Year]), 0)), "")</f>
        <v/>
      </c>
      <c r="G259" s="18" t="str">
        <f>IF(Table11[[#This Row],[Unique CFDA]] = "", "", IFERROR(Table11[[#This Row],[FY 2018 Total]]*Table11[[#This Row],[President % Change]], ""))</f>
        <v/>
      </c>
      <c r="H259" s="19" t="str">
        <f t="array" ref="H259">IFERROR(INDEX(BudgetAppropData[House % Change], MATCH(1, (Table11[[#This Row],[Unique CFDA]] = BudgetAppropData[CFDA])*(SelectBudgetYear = BudgetAppropData[Fiscal Year]),0)), "")</f>
        <v/>
      </c>
      <c r="I259" s="18" t="str">
        <f>IF(Table11[[#This Row],[Unique CFDA]] = "", "", IFERROR(Table11[[#This Row],[FY 2018 Total]]*Table11[[#This Row],[House % Change]], ""))</f>
        <v/>
      </c>
      <c r="J259" s="6"/>
      <c r="K259" s="18" t="str">
        <f>IF(Table11[[#This Row],[Unique CFDA]] = "", "", IFERROR(Table11[[#This Row],[FY 2018 Total]]*Table11[[#This Row],[Senate Budget]], ""))</f>
        <v/>
      </c>
      <c r="L259" s="6" t="str">
        <f>IF(Table11[[#This Row],[Unique CFDA]] = "", "", IF(ISNUMBER(Table11[[#This Row],[President $ Change]]), RANK(Table11[[#This Row],[President $ Change]], Table11[President $ Change])+COUNTIF($G259:G259, G259)-1,0))</f>
        <v/>
      </c>
      <c r="N259">
        <v>256</v>
      </c>
      <c r="O259" t="str">
        <f>IFERROR(INDEX(Table11[Unique CFDA], MATCH(N259, Table11[Pres. Sort], 0)), "")</f>
        <v/>
      </c>
      <c r="P259" s="1" t="str">
        <f>IFERROR(INDEX(Table11[Grant Name], MATCH(MemberOrgFinalSort[[#This Row],[CFDA]], Table11[Unique CFDA], 0)), "")</f>
        <v/>
      </c>
      <c r="Q259" s="13" t="str">
        <f>IFERROR(INDEX(Table11[FY 2018 Total], MATCH(MemberOrgFinalSort[[#This Row],[CFDA]], Table11[Unique CFDA], 0)), "")</f>
        <v/>
      </c>
      <c r="R259" s="14" t="str">
        <f>IFERROR(INDEX(Table11[President % Change], MATCH(MemberOrgFinalSort[[#This Row],[CFDA]], Table11[Unique CFDA], 0)), "")</f>
        <v/>
      </c>
      <c r="S259" s="13" t="str">
        <f>IFERROR(INDEX(Table11[President $ Change], MATCH(MemberOrgFinalSort[[#This Row],[CFDA]], Table11[Unique CFDA], 0)), "")</f>
        <v/>
      </c>
      <c r="T259" s="25" t="str">
        <f>IFERROR(INDEX(Table11[House % Change], MATCH(MemberOrgFinalSort[[#This Row],[CFDA]], Table11[Unique CFDA], 0)), "")</f>
        <v/>
      </c>
      <c r="U259" s="25" t="str">
        <f>IFERROR(INDEX(Table11[House $ Change], MATCH(MemberOrgFinalSort[[#This Row],[CFDA]], Table11[Unique CFDA], 0)), "")</f>
        <v/>
      </c>
      <c r="V259" s="13"/>
      <c r="X259" s="6"/>
      <c r="Y259" s="6"/>
      <c r="Z259" s="6"/>
      <c r="AA259" s="6"/>
      <c r="AB259" s="6"/>
    </row>
    <row r="260" spans="1:28" x14ac:dyDescent="0.25">
      <c r="A260" t="str">
        <f>IF(MemberOrgControl!$C263 = "", "", INDEX(MemberOrgsData[CFDA], MemberOrgControl!$C263))</f>
        <v/>
      </c>
      <c r="C260" s="6" t="str">
        <f>IFERROR(INDEX(AllFilteredCFDAs[All CFDAs], MATCH(0, INDEX(COUNTIF($C$3:C259, AllFilteredCFDAs[All CFDAs]),),0)), "")</f>
        <v/>
      </c>
      <c r="D260" s="6" t="str">
        <f t="array" ref="D260">IFERROR(INDEX(MemberOrgsData[FEDERALPROGRAMNAME], MATCH(1, (SelectMemberOrgs = MemberOrgsData[Auditee Name])*(Table11[[#This Row],[Unique CFDA]] = MemberOrgsData[CFDA]), 0)), "")</f>
        <v/>
      </c>
      <c r="E260" s="18" t="str">
        <f t="array" ref="E260">IFERROR(IF(Table11[[#This Row],[Unique CFDA]]&lt;&gt;"", SUMIFS(MemberOrgsData[AMOUNT], MemberOrgsData[Auditee Name], SelectMemberOrgs, MemberOrgsData[CFDA], Table11[[#This Row],[Unique CFDA]], MemberOrgsData[AUDITYEAR], SelectFiscalYear), ""), "")</f>
        <v/>
      </c>
      <c r="F260" s="19" t="str">
        <f t="array" ref="F260">IFERROR(INDEX(BudgetAppropData[President % Change], MATCH(1, (Table11[[#This Row],[Unique CFDA]] = BudgetAppropData[CFDA])*(SelectBudgetYear = BudgetAppropData[Fiscal Year]), 0)), "")</f>
        <v/>
      </c>
      <c r="G260" s="18" t="str">
        <f>IF(Table11[[#This Row],[Unique CFDA]] = "", "", IFERROR(Table11[[#This Row],[FY 2018 Total]]*Table11[[#This Row],[President % Change]], ""))</f>
        <v/>
      </c>
      <c r="H260" s="19" t="str">
        <f t="array" ref="H260">IFERROR(INDEX(BudgetAppropData[House % Change], MATCH(1, (Table11[[#This Row],[Unique CFDA]] = BudgetAppropData[CFDA])*(SelectBudgetYear = BudgetAppropData[Fiscal Year]),0)), "")</f>
        <v/>
      </c>
      <c r="I260" s="18" t="str">
        <f>IF(Table11[[#This Row],[Unique CFDA]] = "", "", IFERROR(Table11[[#This Row],[FY 2018 Total]]*Table11[[#This Row],[House % Change]], ""))</f>
        <v/>
      </c>
      <c r="J260" s="6"/>
      <c r="K260" s="18" t="str">
        <f>IF(Table11[[#This Row],[Unique CFDA]] = "", "", IFERROR(Table11[[#This Row],[FY 2018 Total]]*Table11[[#This Row],[Senate Budget]], ""))</f>
        <v/>
      </c>
      <c r="L260" s="6" t="str">
        <f>IF(Table11[[#This Row],[Unique CFDA]] = "", "", IF(ISNUMBER(Table11[[#This Row],[President $ Change]]), RANK(Table11[[#This Row],[President $ Change]], Table11[President $ Change])+COUNTIF($G260:G260, G260)-1,0))</f>
        <v/>
      </c>
      <c r="N260">
        <v>257</v>
      </c>
      <c r="O260" t="str">
        <f>IFERROR(INDEX(Table11[Unique CFDA], MATCH(N260, Table11[Pres. Sort], 0)), "")</f>
        <v/>
      </c>
      <c r="P260" s="1" t="str">
        <f>IFERROR(INDEX(Table11[Grant Name], MATCH(MemberOrgFinalSort[[#This Row],[CFDA]], Table11[Unique CFDA], 0)), "")</f>
        <v/>
      </c>
      <c r="Q260" s="13" t="str">
        <f>IFERROR(INDEX(Table11[FY 2018 Total], MATCH(MemberOrgFinalSort[[#This Row],[CFDA]], Table11[Unique CFDA], 0)), "")</f>
        <v/>
      </c>
      <c r="R260" s="14" t="str">
        <f>IFERROR(INDEX(Table11[President % Change], MATCH(MemberOrgFinalSort[[#This Row],[CFDA]], Table11[Unique CFDA], 0)), "")</f>
        <v/>
      </c>
      <c r="S260" s="13" t="str">
        <f>IFERROR(INDEX(Table11[President $ Change], MATCH(MemberOrgFinalSort[[#This Row],[CFDA]], Table11[Unique CFDA], 0)), "")</f>
        <v/>
      </c>
      <c r="T260" s="25" t="str">
        <f>IFERROR(INDEX(Table11[House % Change], MATCH(MemberOrgFinalSort[[#This Row],[CFDA]], Table11[Unique CFDA], 0)), "")</f>
        <v/>
      </c>
      <c r="U260" s="25" t="str">
        <f>IFERROR(INDEX(Table11[House $ Change], MATCH(MemberOrgFinalSort[[#This Row],[CFDA]], Table11[Unique CFDA], 0)), "")</f>
        <v/>
      </c>
      <c r="V260" s="13"/>
      <c r="X260" s="6"/>
      <c r="Y260" s="6"/>
      <c r="Z260" s="6"/>
      <c r="AA260" s="6"/>
      <c r="AB260" s="6"/>
    </row>
    <row r="261" spans="1:28" x14ac:dyDescent="0.25">
      <c r="A261" t="str">
        <f>IF(MemberOrgControl!$C264 = "", "", INDEX(MemberOrgsData[CFDA], MemberOrgControl!$C264))</f>
        <v/>
      </c>
      <c r="C261" s="6" t="str">
        <f>IFERROR(INDEX(AllFilteredCFDAs[All CFDAs], MATCH(0, INDEX(COUNTIF($C$3:C260, AllFilteredCFDAs[All CFDAs]),),0)), "")</f>
        <v/>
      </c>
      <c r="D261" s="6" t="str">
        <f t="array" ref="D261">IFERROR(INDEX(MemberOrgsData[FEDERALPROGRAMNAME], MATCH(1, (SelectMemberOrgs = MemberOrgsData[Auditee Name])*(Table11[[#This Row],[Unique CFDA]] = MemberOrgsData[CFDA]), 0)), "")</f>
        <v/>
      </c>
      <c r="E261" s="18" t="str">
        <f t="array" ref="E261">IFERROR(IF(Table11[[#This Row],[Unique CFDA]]&lt;&gt;"", SUMIFS(MemberOrgsData[AMOUNT], MemberOrgsData[Auditee Name], SelectMemberOrgs, MemberOrgsData[CFDA], Table11[[#This Row],[Unique CFDA]], MemberOrgsData[AUDITYEAR], SelectFiscalYear), ""), "")</f>
        <v/>
      </c>
      <c r="F261" s="19" t="str">
        <f t="array" ref="F261">IFERROR(INDEX(BudgetAppropData[President % Change], MATCH(1, (Table11[[#This Row],[Unique CFDA]] = BudgetAppropData[CFDA])*(SelectBudgetYear = BudgetAppropData[Fiscal Year]), 0)), "")</f>
        <v/>
      </c>
      <c r="G261" s="18" t="str">
        <f>IF(Table11[[#This Row],[Unique CFDA]] = "", "", IFERROR(Table11[[#This Row],[FY 2018 Total]]*Table11[[#This Row],[President % Change]], ""))</f>
        <v/>
      </c>
      <c r="H261" s="19" t="str">
        <f t="array" ref="H261">IFERROR(INDEX(BudgetAppropData[House % Change], MATCH(1, (Table11[[#This Row],[Unique CFDA]] = BudgetAppropData[CFDA])*(SelectBudgetYear = BudgetAppropData[Fiscal Year]),0)), "")</f>
        <v/>
      </c>
      <c r="I261" s="18" t="str">
        <f>IF(Table11[[#This Row],[Unique CFDA]] = "", "", IFERROR(Table11[[#This Row],[FY 2018 Total]]*Table11[[#This Row],[House % Change]], ""))</f>
        <v/>
      </c>
      <c r="J261" s="6"/>
      <c r="K261" s="18" t="str">
        <f>IF(Table11[[#This Row],[Unique CFDA]] = "", "", IFERROR(Table11[[#This Row],[FY 2018 Total]]*Table11[[#This Row],[Senate Budget]], ""))</f>
        <v/>
      </c>
      <c r="L261" s="6" t="str">
        <f>IF(Table11[[#This Row],[Unique CFDA]] = "", "", IF(ISNUMBER(Table11[[#This Row],[President $ Change]]), RANK(Table11[[#This Row],[President $ Change]], Table11[President $ Change])+COUNTIF($G261:G261, G261)-1,0))</f>
        <v/>
      </c>
      <c r="N261">
        <v>258</v>
      </c>
      <c r="O261" t="str">
        <f>IFERROR(INDEX(Table11[Unique CFDA], MATCH(N261, Table11[Pres. Sort], 0)), "")</f>
        <v/>
      </c>
      <c r="P261" s="1" t="str">
        <f>IFERROR(INDEX(Table11[Grant Name], MATCH(MemberOrgFinalSort[[#This Row],[CFDA]], Table11[Unique CFDA], 0)), "")</f>
        <v/>
      </c>
      <c r="Q261" s="13" t="str">
        <f>IFERROR(INDEX(Table11[FY 2018 Total], MATCH(MemberOrgFinalSort[[#This Row],[CFDA]], Table11[Unique CFDA], 0)), "")</f>
        <v/>
      </c>
      <c r="R261" s="14" t="str">
        <f>IFERROR(INDEX(Table11[President % Change], MATCH(MemberOrgFinalSort[[#This Row],[CFDA]], Table11[Unique CFDA], 0)), "")</f>
        <v/>
      </c>
      <c r="S261" s="13" t="str">
        <f>IFERROR(INDEX(Table11[President $ Change], MATCH(MemberOrgFinalSort[[#This Row],[CFDA]], Table11[Unique CFDA], 0)), "")</f>
        <v/>
      </c>
      <c r="T261" s="25" t="str">
        <f>IFERROR(INDEX(Table11[House % Change], MATCH(MemberOrgFinalSort[[#This Row],[CFDA]], Table11[Unique CFDA], 0)), "")</f>
        <v/>
      </c>
      <c r="U261" s="25" t="str">
        <f>IFERROR(INDEX(Table11[House $ Change], MATCH(MemberOrgFinalSort[[#This Row],[CFDA]], Table11[Unique CFDA], 0)), "")</f>
        <v/>
      </c>
      <c r="V261" s="13"/>
      <c r="X261" s="6"/>
      <c r="Y261" s="6"/>
      <c r="Z261" s="6"/>
      <c r="AA261" s="6"/>
      <c r="AB261" s="6"/>
    </row>
    <row r="262" spans="1:28" x14ac:dyDescent="0.25">
      <c r="A262" t="str">
        <f>IF(MemberOrgControl!$C265 = "", "", INDEX(MemberOrgsData[CFDA], MemberOrgControl!$C265))</f>
        <v/>
      </c>
      <c r="C262" s="6" t="str">
        <f>IFERROR(INDEX(AllFilteredCFDAs[All CFDAs], MATCH(0, INDEX(COUNTIF($C$3:C261, AllFilteredCFDAs[All CFDAs]),),0)), "")</f>
        <v/>
      </c>
      <c r="D262" s="6" t="str">
        <f t="array" ref="D262">IFERROR(INDEX(MemberOrgsData[FEDERALPROGRAMNAME], MATCH(1, (SelectMemberOrgs = MemberOrgsData[Auditee Name])*(Table11[[#This Row],[Unique CFDA]] = MemberOrgsData[CFDA]), 0)), "")</f>
        <v/>
      </c>
      <c r="E262" s="18" t="str">
        <f t="array" ref="E262">IFERROR(IF(Table11[[#This Row],[Unique CFDA]]&lt;&gt;"", SUMIFS(MemberOrgsData[AMOUNT], MemberOrgsData[Auditee Name], SelectMemberOrgs, MemberOrgsData[CFDA], Table11[[#This Row],[Unique CFDA]], MemberOrgsData[AUDITYEAR], SelectFiscalYear), ""), "")</f>
        <v/>
      </c>
      <c r="F262" s="19" t="str">
        <f t="array" ref="F262">IFERROR(INDEX(BudgetAppropData[President % Change], MATCH(1, (Table11[[#This Row],[Unique CFDA]] = BudgetAppropData[CFDA])*(SelectBudgetYear = BudgetAppropData[Fiscal Year]), 0)), "")</f>
        <v/>
      </c>
      <c r="G262" s="18" t="str">
        <f>IF(Table11[[#This Row],[Unique CFDA]] = "", "", IFERROR(Table11[[#This Row],[FY 2018 Total]]*Table11[[#This Row],[President % Change]], ""))</f>
        <v/>
      </c>
      <c r="H262" s="19" t="str">
        <f t="array" ref="H262">IFERROR(INDEX(BudgetAppropData[House % Change], MATCH(1, (Table11[[#This Row],[Unique CFDA]] = BudgetAppropData[CFDA])*(SelectBudgetYear = BudgetAppropData[Fiscal Year]),0)), "")</f>
        <v/>
      </c>
      <c r="I262" s="18" t="str">
        <f>IF(Table11[[#This Row],[Unique CFDA]] = "", "", IFERROR(Table11[[#This Row],[FY 2018 Total]]*Table11[[#This Row],[House % Change]], ""))</f>
        <v/>
      </c>
      <c r="J262" s="6"/>
      <c r="K262" s="18" t="str">
        <f>IF(Table11[[#This Row],[Unique CFDA]] = "", "", IFERROR(Table11[[#This Row],[FY 2018 Total]]*Table11[[#This Row],[Senate Budget]], ""))</f>
        <v/>
      </c>
      <c r="L262" s="6" t="str">
        <f>IF(Table11[[#This Row],[Unique CFDA]] = "", "", IF(ISNUMBER(Table11[[#This Row],[President $ Change]]), RANK(Table11[[#This Row],[President $ Change]], Table11[President $ Change])+COUNTIF($G262:G262, G262)-1,0))</f>
        <v/>
      </c>
      <c r="N262">
        <v>259</v>
      </c>
      <c r="O262" t="str">
        <f>IFERROR(INDEX(Table11[Unique CFDA], MATCH(N262, Table11[Pres. Sort], 0)), "")</f>
        <v/>
      </c>
      <c r="P262" s="1" t="str">
        <f>IFERROR(INDEX(Table11[Grant Name], MATCH(MemberOrgFinalSort[[#This Row],[CFDA]], Table11[Unique CFDA], 0)), "")</f>
        <v/>
      </c>
      <c r="Q262" s="13" t="str">
        <f>IFERROR(INDEX(Table11[FY 2018 Total], MATCH(MemberOrgFinalSort[[#This Row],[CFDA]], Table11[Unique CFDA], 0)), "")</f>
        <v/>
      </c>
      <c r="R262" s="14" t="str">
        <f>IFERROR(INDEX(Table11[President % Change], MATCH(MemberOrgFinalSort[[#This Row],[CFDA]], Table11[Unique CFDA], 0)), "")</f>
        <v/>
      </c>
      <c r="S262" s="13" t="str">
        <f>IFERROR(INDEX(Table11[President $ Change], MATCH(MemberOrgFinalSort[[#This Row],[CFDA]], Table11[Unique CFDA], 0)), "")</f>
        <v/>
      </c>
      <c r="T262" s="25" t="str">
        <f>IFERROR(INDEX(Table11[House % Change], MATCH(MemberOrgFinalSort[[#This Row],[CFDA]], Table11[Unique CFDA], 0)), "")</f>
        <v/>
      </c>
      <c r="U262" s="25" t="str">
        <f>IFERROR(INDEX(Table11[House $ Change], MATCH(MemberOrgFinalSort[[#This Row],[CFDA]], Table11[Unique CFDA], 0)), "")</f>
        <v/>
      </c>
      <c r="V262" s="13"/>
      <c r="X262" s="6"/>
      <c r="Y262" s="6"/>
      <c r="Z262" s="6"/>
      <c r="AA262" s="6"/>
      <c r="AB262" s="6"/>
    </row>
    <row r="263" spans="1:28" x14ac:dyDescent="0.25">
      <c r="A263" t="str">
        <f>IF(MemberOrgControl!$C266 = "", "", INDEX(MemberOrgsData[CFDA], MemberOrgControl!$C266))</f>
        <v/>
      </c>
      <c r="C263" s="6" t="str">
        <f>IFERROR(INDEX(AllFilteredCFDAs[All CFDAs], MATCH(0, INDEX(COUNTIF($C$3:C262, AllFilteredCFDAs[All CFDAs]),),0)), "")</f>
        <v/>
      </c>
      <c r="D263" s="6" t="str">
        <f t="array" ref="D263">IFERROR(INDEX(MemberOrgsData[FEDERALPROGRAMNAME], MATCH(1, (SelectMemberOrgs = MemberOrgsData[Auditee Name])*(Table11[[#This Row],[Unique CFDA]] = MemberOrgsData[CFDA]), 0)), "")</f>
        <v/>
      </c>
      <c r="E263" s="18" t="str">
        <f t="array" ref="E263">IFERROR(IF(Table11[[#This Row],[Unique CFDA]]&lt;&gt;"", SUMIFS(MemberOrgsData[AMOUNT], MemberOrgsData[Auditee Name], SelectMemberOrgs, MemberOrgsData[CFDA], Table11[[#This Row],[Unique CFDA]], MemberOrgsData[AUDITYEAR], SelectFiscalYear), ""), "")</f>
        <v/>
      </c>
      <c r="F263" s="19" t="str">
        <f t="array" ref="F263">IFERROR(INDEX(BudgetAppropData[President % Change], MATCH(1, (Table11[[#This Row],[Unique CFDA]] = BudgetAppropData[CFDA])*(SelectBudgetYear = BudgetAppropData[Fiscal Year]), 0)), "")</f>
        <v/>
      </c>
      <c r="G263" s="18" t="str">
        <f>IF(Table11[[#This Row],[Unique CFDA]] = "", "", IFERROR(Table11[[#This Row],[FY 2018 Total]]*Table11[[#This Row],[President % Change]], ""))</f>
        <v/>
      </c>
      <c r="H263" s="19" t="str">
        <f t="array" ref="H263">IFERROR(INDEX(BudgetAppropData[House % Change], MATCH(1, (Table11[[#This Row],[Unique CFDA]] = BudgetAppropData[CFDA])*(SelectBudgetYear = BudgetAppropData[Fiscal Year]),0)), "")</f>
        <v/>
      </c>
      <c r="I263" s="18" t="str">
        <f>IF(Table11[[#This Row],[Unique CFDA]] = "", "", IFERROR(Table11[[#This Row],[FY 2018 Total]]*Table11[[#This Row],[House % Change]], ""))</f>
        <v/>
      </c>
      <c r="J263" s="6"/>
      <c r="K263" s="18" t="str">
        <f>IF(Table11[[#This Row],[Unique CFDA]] = "", "", IFERROR(Table11[[#This Row],[FY 2018 Total]]*Table11[[#This Row],[Senate Budget]], ""))</f>
        <v/>
      </c>
      <c r="L263" s="6" t="str">
        <f>IF(Table11[[#This Row],[Unique CFDA]] = "", "", IF(ISNUMBER(Table11[[#This Row],[President $ Change]]), RANK(Table11[[#This Row],[President $ Change]], Table11[President $ Change])+COUNTIF($G263:G263, G263)-1,0))</f>
        <v/>
      </c>
      <c r="N263">
        <v>260</v>
      </c>
      <c r="O263" t="str">
        <f>IFERROR(INDEX(Table11[Unique CFDA], MATCH(N263, Table11[Pres. Sort], 0)), "")</f>
        <v/>
      </c>
      <c r="P263" s="1" t="str">
        <f>IFERROR(INDEX(Table11[Grant Name], MATCH(MemberOrgFinalSort[[#This Row],[CFDA]], Table11[Unique CFDA], 0)), "")</f>
        <v/>
      </c>
      <c r="Q263" s="13" t="str">
        <f>IFERROR(INDEX(Table11[FY 2018 Total], MATCH(MemberOrgFinalSort[[#This Row],[CFDA]], Table11[Unique CFDA], 0)), "")</f>
        <v/>
      </c>
      <c r="R263" s="14" t="str">
        <f>IFERROR(INDEX(Table11[President % Change], MATCH(MemberOrgFinalSort[[#This Row],[CFDA]], Table11[Unique CFDA], 0)), "")</f>
        <v/>
      </c>
      <c r="S263" s="13" t="str">
        <f>IFERROR(INDEX(Table11[President $ Change], MATCH(MemberOrgFinalSort[[#This Row],[CFDA]], Table11[Unique CFDA], 0)), "")</f>
        <v/>
      </c>
      <c r="T263" s="25" t="str">
        <f>IFERROR(INDEX(Table11[House % Change], MATCH(MemberOrgFinalSort[[#This Row],[CFDA]], Table11[Unique CFDA], 0)), "")</f>
        <v/>
      </c>
      <c r="U263" s="25" t="str">
        <f>IFERROR(INDEX(Table11[House $ Change], MATCH(MemberOrgFinalSort[[#This Row],[CFDA]], Table11[Unique CFDA], 0)), "")</f>
        <v/>
      </c>
      <c r="V263" s="13"/>
      <c r="X263" s="6"/>
      <c r="Y263" s="6"/>
      <c r="Z263" s="6"/>
      <c r="AA263" s="6"/>
      <c r="AB263" s="6"/>
    </row>
    <row r="264" spans="1:28" x14ac:dyDescent="0.25">
      <c r="A264" t="str">
        <f>IF(MemberOrgControl!$C267 = "", "", INDEX(MemberOrgsData[CFDA], MemberOrgControl!$C267))</f>
        <v/>
      </c>
      <c r="C264" s="6" t="str">
        <f>IFERROR(INDEX(AllFilteredCFDAs[All CFDAs], MATCH(0, INDEX(COUNTIF($C$3:C263, AllFilteredCFDAs[All CFDAs]),),0)), "")</f>
        <v/>
      </c>
      <c r="D264" s="6" t="str">
        <f t="array" ref="D264">IFERROR(INDEX(MemberOrgsData[FEDERALPROGRAMNAME], MATCH(1, (SelectMemberOrgs = MemberOrgsData[Auditee Name])*(Table11[[#This Row],[Unique CFDA]] = MemberOrgsData[CFDA]), 0)), "")</f>
        <v/>
      </c>
      <c r="E264" s="18" t="str">
        <f t="array" ref="E264">IFERROR(IF(Table11[[#This Row],[Unique CFDA]]&lt;&gt;"", SUMIFS(MemberOrgsData[AMOUNT], MemberOrgsData[Auditee Name], SelectMemberOrgs, MemberOrgsData[CFDA], Table11[[#This Row],[Unique CFDA]], MemberOrgsData[AUDITYEAR], SelectFiscalYear), ""), "")</f>
        <v/>
      </c>
      <c r="F264" s="19" t="str">
        <f t="array" ref="F264">IFERROR(INDEX(BudgetAppropData[President % Change], MATCH(1, (Table11[[#This Row],[Unique CFDA]] = BudgetAppropData[CFDA])*(SelectBudgetYear = BudgetAppropData[Fiscal Year]), 0)), "")</f>
        <v/>
      </c>
      <c r="G264" s="18" t="str">
        <f>IF(Table11[[#This Row],[Unique CFDA]] = "", "", IFERROR(Table11[[#This Row],[FY 2018 Total]]*Table11[[#This Row],[President % Change]], ""))</f>
        <v/>
      </c>
      <c r="H264" s="19" t="str">
        <f t="array" ref="H264">IFERROR(INDEX(BudgetAppropData[House % Change], MATCH(1, (Table11[[#This Row],[Unique CFDA]] = BudgetAppropData[CFDA])*(SelectBudgetYear = BudgetAppropData[Fiscal Year]),0)), "")</f>
        <v/>
      </c>
      <c r="I264" s="18" t="str">
        <f>IF(Table11[[#This Row],[Unique CFDA]] = "", "", IFERROR(Table11[[#This Row],[FY 2018 Total]]*Table11[[#This Row],[House % Change]], ""))</f>
        <v/>
      </c>
      <c r="J264" s="6"/>
      <c r="K264" s="18" t="str">
        <f>IF(Table11[[#This Row],[Unique CFDA]] = "", "", IFERROR(Table11[[#This Row],[FY 2018 Total]]*Table11[[#This Row],[Senate Budget]], ""))</f>
        <v/>
      </c>
      <c r="L264" s="6" t="str">
        <f>IF(Table11[[#This Row],[Unique CFDA]] = "", "", IF(ISNUMBER(Table11[[#This Row],[President $ Change]]), RANK(Table11[[#This Row],[President $ Change]], Table11[President $ Change])+COUNTIF($G264:G264, G264)-1,0))</f>
        <v/>
      </c>
      <c r="N264">
        <v>261</v>
      </c>
      <c r="O264" t="str">
        <f>IFERROR(INDEX(Table11[Unique CFDA], MATCH(N264, Table11[Pres. Sort], 0)), "")</f>
        <v/>
      </c>
      <c r="P264" s="1" t="str">
        <f>IFERROR(INDEX(Table11[Grant Name], MATCH(MemberOrgFinalSort[[#This Row],[CFDA]], Table11[Unique CFDA], 0)), "")</f>
        <v/>
      </c>
      <c r="Q264" s="13" t="str">
        <f>IFERROR(INDEX(Table11[FY 2018 Total], MATCH(MemberOrgFinalSort[[#This Row],[CFDA]], Table11[Unique CFDA], 0)), "")</f>
        <v/>
      </c>
      <c r="R264" s="14" t="str">
        <f>IFERROR(INDEX(Table11[President % Change], MATCH(MemberOrgFinalSort[[#This Row],[CFDA]], Table11[Unique CFDA], 0)), "")</f>
        <v/>
      </c>
      <c r="S264" s="13" t="str">
        <f>IFERROR(INDEX(Table11[President $ Change], MATCH(MemberOrgFinalSort[[#This Row],[CFDA]], Table11[Unique CFDA], 0)), "")</f>
        <v/>
      </c>
      <c r="T264" s="25" t="str">
        <f>IFERROR(INDEX(Table11[House % Change], MATCH(MemberOrgFinalSort[[#This Row],[CFDA]], Table11[Unique CFDA], 0)), "")</f>
        <v/>
      </c>
      <c r="U264" s="25" t="str">
        <f>IFERROR(INDEX(Table11[House $ Change], MATCH(MemberOrgFinalSort[[#This Row],[CFDA]], Table11[Unique CFDA], 0)), "")</f>
        <v/>
      </c>
      <c r="V264" s="13"/>
      <c r="X264" s="6"/>
      <c r="Y264" s="6"/>
      <c r="Z264" s="6"/>
      <c r="AA264" s="6"/>
      <c r="AB264" s="6"/>
    </row>
    <row r="265" spans="1:28" x14ac:dyDescent="0.25">
      <c r="A265" t="str">
        <f>IF(MemberOrgControl!$C268 = "", "", INDEX(MemberOrgsData[CFDA], MemberOrgControl!$C268))</f>
        <v/>
      </c>
      <c r="C265" s="6" t="str">
        <f>IFERROR(INDEX(AllFilteredCFDAs[All CFDAs], MATCH(0, INDEX(COUNTIF($C$3:C264, AllFilteredCFDAs[All CFDAs]),),0)), "")</f>
        <v/>
      </c>
      <c r="D265" s="6" t="str">
        <f t="array" ref="D265">IFERROR(INDEX(MemberOrgsData[FEDERALPROGRAMNAME], MATCH(1, (SelectMemberOrgs = MemberOrgsData[Auditee Name])*(Table11[[#This Row],[Unique CFDA]] = MemberOrgsData[CFDA]), 0)), "")</f>
        <v/>
      </c>
      <c r="E265" s="18" t="str">
        <f t="array" ref="E265">IFERROR(IF(Table11[[#This Row],[Unique CFDA]]&lt;&gt;"", SUMIFS(MemberOrgsData[AMOUNT], MemberOrgsData[Auditee Name], SelectMemberOrgs, MemberOrgsData[CFDA], Table11[[#This Row],[Unique CFDA]], MemberOrgsData[AUDITYEAR], SelectFiscalYear), ""), "")</f>
        <v/>
      </c>
      <c r="F265" s="19" t="str">
        <f t="array" ref="F265">IFERROR(INDEX(BudgetAppropData[President % Change], MATCH(1, (Table11[[#This Row],[Unique CFDA]] = BudgetAppropData[CFDA])*(SelectBudgetYear = BudgetAppropData[Fiscal Year]), 0)), "")</f>
        <v/>
      </c>
      <c r="G265" s="18" t="str">
        <f>IF(Table11[[#This Row],[Unique CFDA]] = "", "", IFERROR(Table11[[#This Row],[FY 2018 Total]]*Table11[[#This Row],[President % Change]], ""))</f>
        <v/>
      </c>
      <c r="H265" s="19" t="str">
        <f t="array" ref="H265">IFERROR(INDEX(BudgetAppropData[House % Change], MATCH(1, (Table11[[#This Row],[Unique CFDA]] = BudgetAppropData[CFDA])*(SelectBudgetYear = BudgetAppropData[Fiscal Year]),0)), "")</f>
        <v/>
      </c>
      <c r="I265" s="18" t="str">
        <f>IF(Table11[[#This Row],[Unique CFDA]] = "", "", IFERROR(Table11[[#This Row],[FY 2018 Total]]*Table11[[#This Row],[House % Change]], ""))</f>
        <v/>
      </c>
      <c r="J265" s="6"/>
      <c r="K265" s="18" t="str">
        <f>IF(Table11[[#This Row],[Unique CFDA]] = "", "", IFERROR(Table11[[#This Row],[FY 2018 Total]]*Table11[[#This Row],[Senate Budget]], ""))</f>
        <v/>
      </c>
      <c r="L265" s="6" t="str">
        <f>IF(Table11[[#This Row],[Unique CFDA]] = "", "", IF(ISNUMBER(Table11[[#This Row],[President $ Change]]), RANK(Table11[[#This Row],[President $ Change]], Table11[President $ Change])+COUNTIF($G265:G265, G265)-1,0))</f>
        <v/>
      </c>
      <c r="N265">
        <v>262</v>
      </c>
      <c r="O265" t="str">
        <f>IFERROR(INDEX(Table11[Unique CFDA], MATCH(N265, Table11[Pres. Sort], 0)), "")</f>
        <v/>
      </c>
      <c r="P265" s="1" t="str">
        <f>IFERROR(INDEX(Table11[Grant Name], MATCH(MemberOrgFinalSort[[#This Row],[CFDA]], Table11[Unique CFDA], 0)), "")</f>
        <v/>
      </c>
      <c r="Q265" s="13" t="str">
        <f>IFERROR(INDEX(Table11[FY 2018 Total], MATCH(MemberOrgFinalSort[[#This Row],[CFDA]], Table11[Unique CFDA], 0)), "")</f>
        <v/>
      </c>
      <c r="R265" s="14" t="str">
        <f>IFERROR(INDEX(Table11[President % Change], MATCH(MemberOrgFinalSort[[#This Row],[CFDA]], Table11[Unique CFDA], 0)), "")</f>
        <v/>
      </c>
      <c r="S265" s="13" t="str">
        <f>IFERROR(INDEX(Table11[President $ Change], MATCH(MemberOrgFinalSort[[#This Row],[CFDA]], Table11[Unique CFDA], 0)), "")</f>
        <v/>
      </c>
      <c r="T265" s="25" t="str">
        <f>IFERROR(INDEX(Table11[House % Change], MATCH(MemberOrgFinalSort[[#This Row],[CFDA]], Table11[Unique CFDA], 0)), "")</f>
        <v/>
      </c>
      <c r="U265" s="25" t="str">
        <f>IFERROR(INDEX(Table11[House $ Change], MATCH(MemberOrgFinalSort[[#This Row],[CFDA]], Table11[Unique CFDA], 0)), "")</f>
        <v/>
      </c>
      <c r="V265" s="13"/>
      <c r="X265" s="6"/>
      <c r="Y265" s="6"/>
      <c r="Z265" s="6"/>
      <c r="AA265" s="6"/>
      <c r="AB265" s="6"/>
    </row>
    <row r="266" spans="1:28" x14ac:dyDescent="0.25">
      <c r="A266" t="str">
        <f>IF(MemberOrgControl!$C269 = "", "", INDEX(MemberOrgsData[CFDA], MemberOrgControl!$C269))</f>
        <v/>
      </c>
      <c r="C266" s="6" t="str">
        <f>IFERROR(INDEX(AllFilteredCFDAs[All CFDAs], MATCH(0, INDEX(COUNTIF($C$3:C265, AllFilteredCFDAs[All CFDAs]),),0)), "")</f>
        <v/>
      </c>
      <c r="D266" s="6" t="str">
        <f t="array" ref="D266">IFERROR(INDEX(MemberOrgsData[FEDERALPROGRAMNAME], MATCH(1, (SelectMemberOrgs = MemberOrgsData[Auditee Name])*(Table11[[#This Row],[Unique CFDA]] = MemberOrgsData[CFDA]), 0)), "")</f>
        <v/>
      </c>
      <c r="E266" s="18" t="str">
        <f t="array" ref="E266">IFERROR(IF(Table11[[#This Row],[Unique CFDA]]&lt;&gt;"", SUMIFS(MemberOrgsData[AMOUNT], MemberOrgsData[Auditee Name], SelectMemberOrgs, MemberOrgsData[CFDA], Table11[[#This Row],[Unique CFDA]], MemberOrgsData[AUDITYEAR], SelectFiscalYear), ""), "")</f>
        <v/>
      </c>
      <c r="F266" s="19" t="str">
        <f t="array" ref="F266">IFERROR(INDEX(BudgetAppropData[President % Change], MATCH(1, (Table11[[#This Row],[Unique CFDA]] = BudgetAppropData[CFDA])*(SelectBudgetYear = BudgetAppropData[Fiscal Year]), 0)), "")</f>
        <v/>
      </c>
      <c r="G266" s="18" t="str">
        <f>IF(Table11[[#This Row],[Unique CFDA]] = "", "", IFERROR(Table11[[#This Row],[FY 2018 Total]]*Table11[[#This Row],[President % Change]], ""))</f>
        <v/>
      </c>
      <c r="H266" s="19" t="str">
        <f t="array" ref="H266">IFERROR(INDEX(BudgetAppropData[House % Change], MATCH(1, (Table11[[#This Row],[Unique CFDA]] = BudgetAppropData[CFDA])*(SelectBudgetYear = BudgetAppropData[Fiscal Year]),0)), "")</f>
        <v/>
      </c>
      <c r="I266" s="18" t="str">
        <f>IF(Table11[[#This Row],[Unique CFDA]] = "", "", IFERROR(Table11[[#This Row],[FY 2018 Total]]*Table11[[#This Row],[House % Change]], ""))</f>
        <v/>
      </c>
      <c r="J266" s="6"/>
      <c r="K266" s="18" t="str">
        <f>IF(Table11[[#This Row],[Unique CFDA]] = "", "", IFERROR(Table11[[#This Row],[FY 2018 Total]]*Table11[[#This Row],[Senate Budget]], ""))</f>
        <v/>
      </c>
      <c r="L266" s="6" t="str">
        <f>IF(Table11[[#This Row],[Unique CFDA]] = "", "", IF(ISNUMBER(Table11[[#This Row],[President $ Change]]), RANK(Table11[[#This Row],[President $ Change]], Table11[President $ Change])+COUNTIF($G266:G266, G266)-1,0))</f>
        <v/>
      </c>
      <c r="N266">
        <v>263</v>
      </c>
      <c r="O266" t="str">
        <f>IFERROR(INDEX(Table11[Unique CFDA], MATCH(N266, Table11[Pres. Sort], 0)), "")</f>
        <v/>
      </c>
      <c r="P266" s="1" t="str">
        <f>IFERROR(INDEX(Table11[Grant Name], MATCH(MemberOrgFinalSort[[#This Row],[CFDA]], Table11[Unique CFDA], 0)), "")</f>
        <v/>
      </c>
      <c r="Q266" s="13" t="str">
        <f>IFERROR(INDEX(Table11[FY 2018 Total], MATCH(MemberOrgFinalSort[[#This Row],[CFDA]], Table11[Unique CFDA], 0)), "")</f>
        <v/>
      </c>
      <c r="R266" s="14" t="str">
        <f>IFERROR(INDEX(Table11[President % Change], MATCH(MemberOrgFinalSort[[#This Row],[CFDA]], Table11[Unique CFDA], 0)), "")</f>
        <v/>
      </c>
      <c r="S266" s="13" t="str">
        <f>IFERROR(INDEX(Table11[President $ Change], MATCH(MemberOrgFinalSort[[#This Row],[CFDA]], Table11[Unique CFDA], 0)), "")</f>
        <v/>
      </c>
      <c r="T266" s="25" t="str">
        <f>IFERROR(INDEX(Table11[House % Change], MATCH(MemberOrgFinalSort[[#This Row],[CFDA]], Table11[Unique CFDA], 0)), "")</f>
        <v/>
      </c>
      <c r="U266" s="25" t="str">
        <f>IFERROR(INDEX(Table11[House $ Change], MATCH(MemberOrgFinalSort[[#This Row],[CFDA]], Table11[Unique CFDA], 0)), "")</f>
        <v/>
      </c>
      <c r="V266" s="13"/>
      <c r="X266" s="6"/>
      <c r="Y266" s="6"/>
      <c r="Z266" s="6"/>
      <c r="AA266" s="6"/>
      <c r="AB266" s="6"/>
    </row>
    <row r="267" spans="1:28" x14ac:dyDescent="0.25">
      <c r="A267" t="str">
        <f>IF(MemberOrgControl!$C270 = "", "", INDEX(MemberOrgsData[CFDA], MemberOrgControl!$C270))</f>
        <v/>
      </c>
      <c r="C267" s="6" t="str">
        <f>IFERROR(INDEX(AllFilteredCFDAs[All CFDAs], MATCH(0, INDEX(COUNTIF($C$3:C266, AllFilteredCFDAs[All CFDAs]),),0)), "")</f>
        <v/>
      </c>
      <c r="D267" s="6" t="str">
        <f t="array" ref="D267">IFERROR(INDEX(MemberOrgsData[FEDERALPROGRAMNAME], MATCH(1, (SelectMemberOrgs = MemberOrgsData[Auditee Name])*(Table11[[#This Row],[Unique CFDA]] = MemberOrgsData[CFDA]), 0)), "")</f>
        <v/>
      </c>
      <c r="E267" s="18" t="str">
        <f t="array" ref="E267">IFERROR(IF(Table11[[#This Row],[Unique CFDA]]&lt;&gt;"", SUMIFS(MemberOrgsData[AMOUNT], MemberOrgsData[Auditee Name], SelectMemberOrgs, MemberOrgsData[CFDA], Table11[[#This Row],[Unique CFDA]], MemberOrgsData[AUDITYEAR], SelectFiscalYear), ""), "")</f>
        <v/>
      </c>
      <c r="F267" s="19" t="str">
        <f t="array" ref="F267">IFERROR(INDEX(BudgetAppropData[President % Change], MATCH(1, (Table11[[#This Row],[Unique CFDA]] = BudgetAppropData[CFDA])*(SelectBudgetYear = BudgetAppropData[Fiscal Year]), 0)), "")</f>
        <v/>
      </c>
      <c r="G267" s="18" t="str">
        <f>IF(Table11[[#This Row],[Unique CFDA]] = "", "", IFERROR(Table11[[#This Row],[FY 2018 Total]]*Table11[[#This Row],[President % Change]], ""))</f>
        <v/>
      </c>
      <c r="H267" s="19" t="str">
        <f t="array" ref="H267">IFERROR(INDEX(BudgetAppropData[House % Change], MATCH(1, (Table11[[#This Row],[Unique CFDA]] = BudgetAppropData[CFDA])*(SelectBudgetYear = BudgetAppropData[Fiscal Year]),0)), "")</f>
        <v/>
      </c>
      <c r="I267" s="18" t="str">
        <f>IF(Table11[[#This Row],[Unique CFDA]] = "", "", IFERROR(Table11[[#This Row],[FY 2018 Total]]*Table11[[#This Row],[House % Change]], ""))</f>
        <v/>
      </c>
      <c r="J267" s="6"/>
      <c r="K267" s="18" t="str">
        <f>IF(Table11[[#This Row],[Unique CFDA]] = "", "", IFERROR(Table11[[#This Row],[FY 2018 Total]]*Table11[[#This Row],[Senate Budget]], ""))</f>
        <v/>
      </c>
      <c r="L267" s="6" t="str">
        <f>IF(Table11[[#This Row],[Unique CFDA]] = "", "", IF(ISNUMBER(Table11[[#This Row],[President $ Change]]), RANK(Table11[[#This Row],[President $ Change]], Table11[President $ Change])+COUNTIF($G267:G267, G267)-1,0))</f>
        <v/>
      </c>
      <c r="N267">
        <v>264</v>
      </c>
      <c r="O267" t="str">
        <f>IFERROR(INDEX(Table11[Unique CFDA], MATCH(N267, Table11[Pres. Sort], 0)), "")</f>
        <v/>
      </c>
      <c r="P267" s="1" t="str">
        <f>IFERROR(INDEX(Table11[Grant Name], MATCH(MemberOrgFinalSort[[#This Row],[CFDA]], Table11[Unique CFDA], 0)), "")</f>
        <v/>
      </c>
      <c r="Q267" s="13" t="str">
        <f>IFERROR(INDEX(Table11[FY 2018 Total], MATCH(MemberOrgFinalSort[[#This Row],[CFDA]], Table11[Unique CFDA], 0)), "")</f>
        <v/>
      </c>
      <c r="R267" s="14" t="str">
        <f>IFERROR(INDEX(Table11[President % Change], MATCH(MemberOrgFinalSort[[#This Row],[CFDA]], Table11[Unique CFDA], 0)), "")</f>
        <v/>
      </c>
      <c r="S267" s="13" t="str">
        <f>IFERROR(INDEX(Table11[President $ Change], MATCH(MemberOrgFinalSort[[#This Row],[CFDA]], Table11[Unique CFDA], 0)), "")</f>
        <v/>
      </c>
      <c r="T267" s="25" t="str">
        <f>IFERROR(INDEX(Table11[House % Change], MATCH(MemberOrgFinalSort[[#This Row],[CFDA]], Table11[Unique CFDA], 0)), "")</f>
        <v/>
      </c>
      <c r="U267" s="25" t="str">
        <f>IFERROR(INDEX(Table11[House $ Change], MATCH(MemberOrgFinalSort[[#This Row],[CFDA]], Table11[Unique CFDA], 0)), "")</f>
        <v/>
      </c>
      <c r="V267" s="13"/>
      <c r="X267" s="6"/>
      <c r="Y267" s="6"/>
      <c r="Z267" s="6"/>
      <c r="AA267" s="6"/>
      <c r="AB267" s="6"/>
    </row>
    <row r="268" spans="1:28" x14ac:dyDescent="0.25">
      <c r="A268" t="str">
        <f>IF(MemberOrgControl!$C271 = "", "", INDEX(MemberOrgsData[CFDA], MemberOrgControl!$C271))</f>
        <v/>
      </c>
      <c r="C268" s="6" t="str">
        <f>IFERROR(INDEX(AllFilteredCFDAs[All CFDAs], MATCH(0, INDEX(COUNTIF($C$3:C267, AllFilteredCFDAs[All CFDAs]),),0)), "")</f>
        <v/>
      </c>
      <c r="D268" s="6" t="str">
        <f t="array" ref="D268">IFERROR(INDEX(MemberOrgsData[FEDERALPROGRAMNAME], MATCH(1, (SelectMemberOrgs = MemberOrgsData[Auditee Name])*(Table11[[#This Row],[Unique CFDA]] = MemberOrgsData[CFDA]), 0)), "")</f>
        <v/>
      </c>
      <c r="E268" s="18" t="str">
        <f t="array" ref="E268">IFERROR(IF(Table11[[#This Row],[Unique CFDA]]&lt;&gt;"", SUMIFS(MemberOrgsData[AMOUNT], MemberOrgsData[Auditee Name], SelectMemberOrgs, MemberOrgsData[CFDA], Table11[[#This Row],[Unique CFDA]], MemberOrgsData[AUDITYEAR], SelectFiscalYear), ""), "")</f>
        <v/>
      </c>
      <c r="F268" s="19" t="str">
        <f t="array" ref="F268">IFERROR(INDEX(BudgetAppropData[President % Change], MATCH(1, (Table11[[#This Row],[Unique CFDA]] = BudgetAppropData[CFDA])*(SelectBudgetYear = BudgetAppropData[Fiscal Year]), 0)), "")</f>
        <v/>
      </c>
      <c r="G268" s="18" t="str">
        <f>IF(Table11[[#This Row],[Unique CFDA]] = "", "", IFERROR(Table11[[#This Row],[FY 2018 Total]]*Table11[[#This Row],[President % Change]], ""))</f>
        <v/>
      </c>
      <c r="H268" s="19" t="str">
        <f t="array" ref="H268">IFERROR(INDEX(BudgetAppropData[House % Change], MATCH(1, (Table11[[#This Row],[Unique CFDA]] = BudgetAppropData[CFDA])*(SelectBudgetYear = BudgetAppropData[Fiscal Year]),0)), "")</f>
        <v/>
      </c>
      <c r="I268" s="18" t="str">
        <f>IF(Table11[[#This Row],[Unique CFDA]] = "", "", IFERROR(Table11[[#This Row],[FY 2018 Total]]*Table11[[#This Row],[House % Change]], ""))</f>
        <v/>
      </c>
      <c r="J268" s="6"/>
      <c r="K268" s="18" t="str">
        <f>IF(Table11[[#This Row],[Unique CFDA]] = "", "", IFERROR(Table11[[#This Row],[FY 2018 Total]]*Table11[[#This Row],[Senate Budget]], ""))</f>
        <v/>
      </c>
      <c r="L268" s="6" t="str">
        <f>IF(Table11[[#This Row],[Unique CFDA]] = "", "", IF(ISNUMBER(Table11[[#This Row],[President $ Change]]), RANK(Table11[[#This Row],[President $ Change]], Table11[President $ Change])+COUNTIF($G268:G268, G268)-1,0))</f>
        <v/>
      </c>
      <c r="N268">
        <v>265</v>
      </c>
      <c r="O268" t="str">
        <f>IFERROR(INDEX(Table11[Unique CFDA], MATCH(N268, Table11[Pres. Sort], 0)), "")</f>
        <v/>
      </c>
      <c r="P268" s="1" t="str">
        <f>IFERROR(INDEX(Table11[Grant Name], MATCH(MemberOrgFinalSort[[#This Row],[CFDA]], Table11[Unique CFDA], 0)), "")</f>
        <v/>
      </c>
      <c r="Q268" s="13" t="str">
        <f>IFERROR(INDEX(Table11[FY 2018 Total], MATCH(MemberOrgFinalSort[[#This Row],[CFDA]], Table11[Unique CFDA], 0)), "")</f>
        <v/>
      </c>
      <c r="R268" s="14" t="str">
        <f>IFERROR(INDEX(Table11[President % Change], MATCH(MemberOrgFinalSort[[#This Row],[CFDA]], Table11[Unique CFDA], 0)), "")</f>
        <v/>
      </c>
      <c r="S268" s="13" t="str">
        <f>IFERROR(INDEX(Table11[President $ Change], MATCH(MemberOrgFinalSort[[#This Row],[CFDA]], Table11[Unique CFDA], 0)), "")</f>
        <v/>
      </c>
      <c r="T268" s="25" t="str">
        <f>IFERROR(INDEX(Table11[House % Change], MATCH(MemberOrgFinalSort[[#This Row],[CFDA]], Table11[Unique CFDA], 0)), "")</f>
        <v/>
      </c>
      <c r="U268" s="25" t="str">
        <f>IFERROR(INDEX(Table11[House $ Change], MATCH(MemberOrgFinalSort[[#This Row],[CFDA]], Table11[Unique CFDA], 0)), "")</f>
        <v/>
      </c>
      <c r="V268" s="13"/>
      <c r="X268" s="6"/>
      <c r="Y268" s="6"/>
      <c r="Z268" s="6"/>
      <c r="AA268" s="6"/>
      <c r="AB268" s="6"/>
    </row>
    <row r="269" spans="1:28" x14ac:dyDescent="0.25">
      <c r="A269" t="str">
        <f>IF(MemberOrgControl!$C272 = "", "", INDEX(MemberOrgsData[CFDA], MemberOrgControl!$C272))</f>
        <v/>
      </c>
      <c r="C269" s="6" t="str">
        <f>IFERROR(INDEX(AllFilteredCFDAs[All CFDAs], MATCH(0, INDEX(COUNTIF($C$3:C268, AllFilteredCFDAs[All CFDAs]),),0)), "")</f>
        <v/>
      </c>
      <c r="D269" s="6" t="str">
        <f t="array" ref="D269">IFERROR(INDEX(MemberOrgsData[FEDERALPROGRAMNAME], MATCH(1, (SelectMemberOrgs = MemberOrgsData[Auditee Name])*(Table11[[#This Row],[Unique CFDA]] = MemberOrgsData[CFDA]), 0)), "")</f>
        <v/>
      </c>
      <c r="E269" s="18" t="str">
        <f t="array" ref="E269">IFERROR(IF(Table11[[#This Row],[Unique CFDA]]&lt;&gt;"", SUMIFS(MemberOrgsData[AMOUNT], MemberOrgsData[Auditee Name], SelectMemberOrgs, MemberOrgsData[CFDA], Table11[[#This Row],[Unique CFDA]], MemberOrgsData[AUDITYEAR], SelectFiscalYear), ""), "")</f>
        <v/>
      </c>
      <c r="F269" s="19" t="str">
        <f t="array" ref="F269">IFERROR(INDEX(BudgetAppropData[President % Change], MATCH(1, (Table11[[#This Row],[Unique CFDA]] = BudgetAppropData[CFDA])*(SelectBudgetYear = BudgetAppropData[Fiscal Year]), 0)), "")</f>
        <v/>
      </c>
      <c r="G269" s="18" t="str">
        <f>IF(Table11[[#This Row],[Unique CFDA]] = "", "", IFERROR(Table11[[#This Row],[FY 2018 Total]]*Table11[[#This Row],[President % Change]], ""))</f>
        <v/>
      </c>
      <c r="H269" s="19" t="str">
        <f t="array" ref="H269">IFERROR(INDEX(BudgetAppropData[House % Change], MATCH(1, (Table11[[#This Row],[Unique CFDA]] = BudgetAppropData[CFDA])*(SelectBudgetYear = BudgetAppropData[Fiscal Year]),0)), "")</f>
        <v/>
      </c>
      <c r="I269" s="18" t="str">
        <f>IF(Table11[[#This Row],[Unique CFDA]] = "", "", IFERROR(Table11[[#This Row],[FY 2018 Total]]*Table11[[#This Row],[House % Change]], ""))</f>
        <v/>
      </c>
      <c r="J269" s="6"/>
      <c r="K269" s="18" t="str">
        <f>IF(Table11[[#This Row],[Unique CFDA]] = "", "", IFERROR(Table11[[#This Row],[FY 2018 Total]]*Table11[[#This Row],[Senate Budget]], ""))</f>
        <v/>
      </c>
      <c r="L269" s="6" t="str">
        <f>IF(Table11[[#This Row],[Unique CFDA]] = "", "", IF(ISNUMBER(Table11[[#This Row],[President $ Change]]), RANK(Table11[[#This Row],[President $ Change]], Table11[President $ Change])+COUNTIF($G269:G269, G269)-1,0))</f>
        <v/>
      </c>
      <c r="N269">
        <v>266</v>
      </c>
      <c r="O269" t="str">
        <f>IFERROR(INDEX(Table11[Unique CFDA], MATCH(N269, Table11[Pres. Sort], 0)), "")</f>
        <v/>
      </c>
      <c r="P269" s="1" t="str">
        <f>IFERROR(INDEX(Table11[Grant Name], MATCH(MemberOrgFinalSort[[#This Row],[CFDA]], Table11[Unique CFDA], 0)), "")</f>
        <v/>
      </c>
      <c r="Q269" s="13" t="str">
        <f>IFERROR(INDEX(Table11[FY 2018 Total], MATCH(MemberOrgFinalSort[[#This Row],[CFDA]], Table11[Unique CFDA], 0)), "")</f>
        <v/>
      </c>
      <c r="R269" s="14" t="str">
        <f>IFERROR(INDEX(Table11[President % Change], MATCH(MemberOrgFinalSort[[#This Row],[CFDA]], Table11[Unique CFDA], 0)), "")</f>
        <v/>
      </c>
      <c r="S269" s="13" t="str">
        <f>IFERROR(INDEX(Table11[President $ Change], MATCH(MemberOrgFinalSort[[#This Row],[CFDA]], Table11[Unique CFDA], 0)), "")</f>
        <v/>
      </c>
      <c r="T269" s="25" t="str">
        <f>IFERROR(INDEX(Table11[House % Change], MATCH(MemberOrgFinalSort[[#This Row],[CFDA]], Table11[Unique CFDA], 0)), "")</f>
        <v/>
      </c>
      <c r="U269" s="25" t="str">
        <f>IFERROR(INDEX(Table11[House $ Change], MATCH(MemberOrgFinalSort[[#This Row],[CFDA]], Table11[Unique CFDA], 0)), "")</f>
        <v/>
      </c>
      <c r="V269" s="13"/>
      <c r="X269" s="6"/>
      <c r="Y269" s="6"/>
      <c r="Z269" s="6"/>
      <c r="AA269" s="6"/>
      <c r="AB269" s="6"/>
    </row>
    <row r="270" spans="1:28" x14ac:dyDescent="0.25">
      <c r="A270" t="str">
        <f>IF(MemberOrgControl!$C273 = "", "", INDEX(MemberOrgsData[CFDA], MemberOrgControl!$C273))</f>
        <v/>
      </c>
      <c r="C270" s="6" t="str">
        <f>IFERROR(INDEX(AllFilteredCFDAs[All CFDAs], MATCH(0, INDEX(COUNTIF($C$3:C269, AllFilteredCFDAs[All CFDAs]),),0)), "")</f>
        <v/>
      </c>
      <c r="D270" s="6" t="str">
        <f t="array" ref="D270">IFERROR(INDEX(MemberOrgsData[FEDERALPROGRAMNAME], MATCH(1, (SelectMemberOrgs = MemberOrgsData[Auditee Name])*(Table11[[#This Row],[Unique CFDA]] = MemberOrgsData[CFDA]), 0)), "")</f>
        <v/>
      </c>
      <c r="E270" s="18" t="str">
        <f t="array" ref="E270">IFERROR(IF(Table11[[#This Row],[Unique CFDA]]&lt;&gt;"", SUMIFS(MemberOrgsData[AMOUNT], MemberOrgsData[Auditee Name], SelectMemberOrgs, MemberOrgsData[CFDA], Table11[[#This Row],[Unique CFDA]], MemberOrgsData[AUDITYEAR], SelectFiscalYear), ""), "")</f>
        <v/>
      </c>
      <c r="F270" s="19" t="str">
        <f t="array" ref="F270">IFERROR(INDEX(BudgetAppropData[President % Change], MATCH(1, (Table11[[#This Row],[Unique CFDA]] = BudgetAppropData[CFDA])*(SelectBudgetYear = BudgetAppropData[Fiscal Year]), 0)), "")</f>
        <v/>
      </c>
      <c r="G270" s="18" t="str">
        <f>IF(Table11[[#This Row],[Unique CFDA]] = "", "", IFERROR(Table11[[#This Row],[FY 2018 Total]]*Table11[[#This Row],[President % Change]], ""))</f>
        <v/>
      </c>
      <c r="H270" s="19" t="str">
        <f t="array" ref="H270">IFERROR(INDEX(BudgetAppropData[House % Change], MATCH(1, (Table11[[#This Row],[Unique CFDA]] = BudgetAppropData[CFDA])*(SelectBudgetYear = BudgetAppropData[Fiscal Year]),0)), "")</f>
        <v/>
      </c>
      <c r="I270" s="18" t="str">
        <f>IF(Table11[[#This Row],[Unique CFDA]] = "", "", IFERROR(Table11[[#This Row],[FY 2018 Total]]*Table11[[#This Row],[House % Change]], ""))</f>
        <v/>
      </c>
      <c r="J270" s="6"/>
      <c r="K270" s="18" t="str">
        <f>IF(Table11[[#This Row],[Unique CFDA]] = "", "", IFERROR(Table11[[#This Row],[FY 2018 Total]]*Table11[[#This Row],[Senate Budget]], ""))</f>
        <v/>
      </c>
      <c r="L270" s="6" t="str">
        <f>IF(Table11[[#This Row],[Unique CFDA]] = "", "", IF(ISNUMBER(Table11[[#This Row],[President $ Change]]), RANK(Table11[[#This Row],[President $ Change]], Table11[President $ Change])+COUNTIF($G270:G270, G270)-1,0))</f>
        <v/>
      </c>
      <c r="N270">
        <v>267</v>
      </c>
      <c r="O270" t="str">
        <f>IFERROR(INDEX(Table11[Unique CFDA], MATCH(N270, Table11[Pres. Sort], 0)), "")</f>
        <v/>
      </c>
      <c r="P270" s="1" t="str">
        <f>IFERROR(INDEX(Table11[Grant Name], MATCH(MemberOrgFinalSort[[#This Row],[CFDA]], Table11[Unique CFDA], 0)), "")</f>
        <v/>
      </c>
      <c r="Q270" s="13" t="str">
        <f>IFERROR(INDEX(Table11[FY 2018 Total], MATCH(MemberOrgFinalSort[[#This Row],[CFDA]], Table11[Unique CFDA], 0)), "")</f>
        <v/>
      </c>
      <c r="R270" s="14" t="str">
        <f>IFERROR(INDEX(Table11[President % Change], MATCH(MemberOrgFinalSort[[#This Row],[CFDA]], Table11[Unique CFDA], 0)), "")</f>
        <v/>
      </c>
      <c r="S270" s="13" t="str">
        <f>IFERROR(INDEX(Table11[President $ Change], MATCH(MemberOrgFinalSort[[#This Row],[CFDA]], Table11[Unique CFDA], 0)), "")</f>
        <v/>
      </c>
      <c r="T270" s="25" t="str">
        <f>IFERROR(INDEX(Table11[House % Change], MATCH(MemberOrgFinalSort[[#This Row],[CFDA]], Table11[Unique CFDA], 0)), "")</f>
        <v/>
      </c>
      <c r="U270" s="25" t="str">
        <f>IFERROR(INDEX(Table11[House $ Change], MATCH(MemberOrgFinalSort[[#This Row],[CFDA]], Table11[Unique CFDA], 0)), "")</f>
        <v/>
      </c>
      <c r="V270" s="13"/>
      <c r="X270" s="6"/>
      <c r="Y270" s="6"/>
      <c r="Z270" s="6"/>
      <c r="AA270" s="6"/>
      <c r="AB270" s="6"/>
    </row>
    <row r="271" spans="1:28" x14ac:dyDescent="0.25">
      <c r="A271" t="str">
        <f>IF(MemberOrgControl!$C274 = "", "", INDEX(MemberOrgsData[CFDA], MemberOrgControl!$C274))</f>
        <v/>
      </c>
      <c r="C271" s="6" t="str">
        <f>IFERROR(INDEX(AllFilteredCFDAs[All CFDAs], MATCH(0, INDEX(COUNTIF($C$3:C270, AllFilteredCFDAs[All CFDAs]),),0)), "")</f>
        <v/>
      </c>
      <c r="D271" s="6" t="str">
        <f t="array" ref="D271">IFERROR(INDEX(MemberOrgsData[FEDERALPROGRAMNAME], MATCH(1, (SelectMemberOrgs = MemberOrgsData[Auditee Name])*(Table11[[#This Row],[Unique CFDA]] = MemberOrgsData[CFDA]), 0)), "")</f>
        <v/>
      </c>
      <c r="E271" s="18" t="str">
        <f t="array" ref="E271">IFERROR(IF(Table11[[#This Row],[Unique CFDA]]&lt;&gt;"", SUMIFS(MemberOrgsData[AMOUNT], MemberOrgsData[Auditee Name], SelectMemberOrgs, MemberOrgsData[CFDA], Table11[[#This Row],[Unique CFDA]], MemberOrgsData[AUDITYEAR], SelectFiscalYear), ""), "")</f>
        <v/>
      </c>
      <c r="F271" s="19" t="str">
        <f t="array" ref="F271">IFERROR(INDEX(BudgetAppropData[President % Change], MATCH(1, (Table11[[#This Row],[Unique CFDA]] = BudgetAppropData[CFDA])*(SelectBudgetYear = BudgetAppropData[Fiscal Year]), 0)), "")</f>
        <v/>
      </c>
      <c r="G271" s="18" t="str">
        <f>IF(Table11[[#This Row],[Unique CFDA]] = "", "", IFERROR(Table11[[#This Row],[FY 2018 Total]]*Table11[[#This Row],[President % Change]], ""))</f>
        <v/>
      </c>
      <c r="H271" s="19" t="str">
        <f t="array" ref="H271">IFERROR(INDEX(BudgetAppropData[House % Change], MATCH(1, (Table11[[#This Row],[Unique CFDA]] = BudgetAppropData[CFDA])*(SelectBudgetYear = BudgetAppropData[Fiscal Year]),0)), "")</f>
        <v/>
      </c>
      <c r="I271" s="18" t="str">
        <f>IF(Table11[[#This Row],[Unique CFDA]] = "", "", IFERROR(Table11[[#This Row],[FY 2018 Total]]*Table11[[#This Row],[House % Change]], ""))</f>
        <v/>
      </c>
      <c r="J271" s="6"/>
      <c r="K271" s="18" t="str">
        <f>IF(Table11[[#This Row],[Unique CFDA]] = "", "", IFERROR(Table11[[#This Row],[FY 2018 Total]]*Table11[[#This Row],[Senate Budget]], ""))</f>
        <v/>
      </c>
      <c r="L271" s="6" t="str">
        <f>IF(Table11[[#This Row],[Unique CFDA]] = "", "", IF(ISNUMBER(Table11[[#This Row],[President $ Change]]), RANK(Table11[[#This Row],[President $ Change]], Table11[President $ Change])+COUNTIF($G271:G271, G271)-1,0))</f>
        <v/>
      </c>
      <c r="N271">
        <v>268</v>
      </c>
      <c r="O271" t="str">
        <f>IFERROR(INDEX(Table11[Unique CFDA], MATCH(N271, Table11[Pres. Sort], 0)), "")</f>
        <v/>
      </c>
      <c r="P271" s="1" t="str">
        <f>IFERROR(INDEX(Table11[Grant Name], MATCH(MemberOrgFinalSort[[#This Row],[CFDA]], Table11[Unique CFDA], 0)), "")</f>
        <v/>
      </c>
      <c r="Q271" s="13" t="str">
        <f>IFERROR(INDEX(Table11[FY 2018 Total], MATCH(MemberOrgFinalSort[[#This Row],[CFDA]], Table11[Unique CFDA], 0)), "")</f>
        <v/>
      </c>
      <c r="R271" s="14" t="str">
        <f>IFERROR(INDEX(Table11[President % Change], MATCH(MemberOrgFinalSort[[#This Row],[CFDA]], Table11[Unique CFDA], 0)), "")</f>
        <v/>
      </c>
      <c r="S271" s="13" t="str">
        <f>IFERROR(INDEX(Table11[President $ Change], MATCH(MemberOrgFinalSort[[#This Row],[CFDA]], Table11[Unique CFDA], 0)), "")</f>
        <v/>
      </c>
      <c r="T271" s="25" t="str">
        <f>IFERROR(INDEX(Table11[House % Change], MATCH(MemberOrgFinalSort[[#This Row],[CFDA]], Table11[Unique CFDA], 0)), "")</f>
        <v/>
      </c>
      <c r="U271" s="25" t="str">
        <f>IFERROR(INDEX(Table11[House $ Change], MATCH(MemberOrgFinalSort[[#This Row],[CFDA]], Table11[Unique CFDA], 0)), "")</f>
        <v/>
      </c>
      <c r="V271" s="13"/>
      <c r="X271" s="6"/>
      <c r="Y271" s="6"/>
      <c r="Z271" s="6"/>
      <c r="AA271" s="6"/>
      <c r="AB271" s="6"/>
    </row>
    <row r="272" spans="1:28" x14ac:dyDescent="0.25">
      <c r="A272" t="str">
        <f>IF(MemberOrgControl!$C275 = "", "", INDEX(MemberOrgsData[CFDA], MemberOrgControl!$C275))</f>
        <v/>
      </c>
      <c r="C272" s="6" t="str">
        <f>IFERROR(INDEX(AllFilteredCFDAs[All CFDAs], MATCH(0, INDEX(COUNTIF($C$3:C271, AllFilteredCFDAs[All CFDAs]),),0)), "")</f>
        <v/>
      </c>
      <c r="D272" s="6" t="str">
        <f t="array" ref="D272">IFERROR(INDEX(MemberOrgsData[FEDERALPROGRAMNAME], MATCH(1, (SelectMemberOrgs = MemberOrgsData[Auditee Name])*(Table11[[#This Row],[Unique CFDA]] = MemberOrgsData[CFDA]), 0)), "")</f>
        <v/>
      </c>
      <c r="E272" s="18" t="str">
        <f t="array" ref="E272">IFERROR(IF(Table11[[#This Row],[Unique CFDA]]&lt;&gt;"", SUMIFS(MemberOrgsData[AMOUNT], MemberOrgsData[Auditee Name], SelectMemberOrgs, MemberOrgsData[CFDA], Table11[[#This Row],[Unique CFDA]], MemberOrgsData[AUDITYEAR], SelectFiscalYear), ""), "")</f>
        <v/>
      </c>
      <c r="F272" s="19" t="str">
        <f t="array" ref="F272">IFERROR(INDEX(BudgetAppropData[President % Change], MATCH(1, (Table11[[#This Row],[Unique CFDA]] = BudgetAppropData[CFDA])*(SelectBudgetYear = BudgetAppropData[Fiscal Year]), 0)), "")</f>
        <v/>
      </c>
      <c r="G272" s="18" t="str">
        <f>IF(Table11[[#This Row],[Unique CFDA]] = "", "", IFERROR(Table11[[#This Row],[FY 2018 Total]]*Table11[[#This Row],[President % Change]], ""))</f>
        <v/>
      </c>
      <c r="H272" s="19" t="str">
        <f t="array" ref="H272">IFERROR(INDEX(BudgetAppropData[House % Change], MATCH(1, (Table11[[#This Row],[Unique CFDA]] = BudgetAppropData[CFDA])*(SelectBudgetYear = BudgetAppropData[Fiscal Year]),0)), "")</f>
        <v/>
      </c>
      <c r="I272" s="18" t="str">
        <f>IF(Table11[[#This Row],[Unique CFDA]] = "", "", IFERROR(Table11[[#This Row],[FY 2018 Total]]*Table11[[#This Row],[House % Change]], ""))</f>
        <v/>
      </c>
      <c r="J272" s="6"/>
      <c r="K272" s="18" t="str">
        <f>IF(Table11[[#This Row],[Unique CFDA]] = "", "", IFERROR(Table11[[#This Row],[FY 2018 Total]]*Table11[[#This Row],[Senate Budget]], ""))</f>
        <v/>
      </c>
      <c r="L272" s="6" t="str">
        <f>IF(Table11[[#This Row],[Unique CFDA]] = "", "", IF(ISNUMBER(Table11[[#This Row],[President $ Change]]), RANK(Table11[[#This Row],[President $ Change]], Table11[President $ Change])+COUNTIF($G272:G272, G272)-1,0))</f>
        <v/>
      </c>
      <c r="N272">
        <v>269</v>
      </c>
      <c r="O272" t="str">
        <f>IFERROR(INDEX(Table11[Unique CFDA], MATCH(N272, Table11[Pres. Sort], 0)), "")</f>
        <v/>
      </c>
      <c r="P272" s="1" t="str">
        <f>IFERROR(INDEX(Table11[Grant Name], MATCH(MemberOrgFinalSort[[#This Row],[CFDA]], Table11[Unique CFDA], 0)), "")</f>
        <v/>
      </c>
      <c r="Q272" s="13" t="str">
        <f>IFERROR(INDEX(Table11[FY 2018 Total], MATCH(MemberOrgFinalSort[[#This Row],[CFDA]], Table11[Unique CFDA], 0)), "")</f>
        <v/>
      </c>
      <c r="R272" s="14" t="str">
        <f>IFERROR(INDEX(Table11[President % Change], MATCH(MemberOrgFinalSort[[#This Row],[CFDA]], Table11[Unique CFDA], 0)), "")</f>
        <v/>
      </c>
      <c r="S272" s="13" t="str">
        <f>IFERROR(INDEX(Table11[President $ Change], MATCH(MemberOrgFinalSort[[#This Row],[CFDA]], Table11[Unique CFDA], 0)), "")</f>
        <v/>
      </c>
      <c r="T272" s="25" t="str">
        <f>IFERROR(INDEX(Table11[House % Change], MATCH(MemberOrgFinalSort[[#This Row],[CFDA]], Table11[Unique CFDA], 0)), "")</f>
        <v/>
      </c>
      <c r="U272" s="25" t="str">
        <f>IFERROR(INDEX(Table11[House $ Change], MATCH(MemberOrgFinalSort[[#This Row],[CFDA]], Table11[Unique CFDA], 0)), "")</f>
        <v/>
      </c>
      <c r="V272" s="13"/>
      <c r="X272" s="6"/>
      <c r="Y272" s="6"/>
      <c r="Z272" s="6"/>
      <c r="AA272" s="6"/>
      <c r="AB272" s="6"/>
    </row>
    <row r="273" spans="1:1" x14ac:dyDescent="0.25">
      <c r="A273" t="str">
        <f>IF(MemberOrgControl!$C276 = "", "", INDEX(MemberOrgsData[CFDA], MemberOrgControl!$C276))</f>
        <v/>
      </c>
    </row>
    <row r="274" spans="1:1" x14ac:dyDescent="0.25">
      <c r="A274" t="str">
        <f>IF(MemberOrgControl!$C277 = "", "", INDEX(MemberOrgsData[CFDA], MemberOrgControl!$C277))</f>
        <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48AE6-24BD-4A09-8806-47D008B87D57}">
  <sheetPr codeName="Sheet1">
    <tabColor theme="9" tint="-0.499984740745262"/>
  </sheetPr>
  <dimension ref="B1:K211"/>
  <sheetViews>
    <sheetView showGridLines="0" tabSelected="1" topLeftCell="A4" zoomScale="80" zoomScaleNormal="80" workbookViewId="0">
      <selection activeCell="C5" sqref="C5"/>
    </sheetView>
  </sheetViews>
  <sheetFormatPr defaultRowHeight="18" x14ac:dyDescent="0.35"/>
  <cols>
    <col min="1" max="1" width="9.140625" style="28"/>
    <col min="2" max="2" width="47.140625" style="28" bestFit="1" customWidth="1"/>
    <col min="3" max="3" width="52" style="28" customWidth="1"/>
    <col min="4" max="4" width="19.42578125" style="28" customWidth="1"/>
    <col min="5" max="5" width="43.28515625" style="28" customWidth="1"/>
    <col min="6" max="6" width="29.140625" style="28" customWidth="1"/>
    <col min="7" max="7" width="40.85546875" style="28" customWidth="1"/>
    <col min="8" max="8" width="32.5703125" style="28" customWidth="1"/>
    <col min="9" max="9" width="3.85546875" style="28" customWidth="1"/>
    <col min="10" max="10" width="47.5703125" style="28" bestFit="1" customWidth="1"/>
    <col min="11" max="11" width="17.42578125" style="28" bestFit="1" customWidth="1"/>
    <col min="12" max="16384" width="9.140625" style="28"/>
  </cols>
  <sheetData>
    <row r="1" spans="2:11" ht="18.75" thickBot="1" x14ac:dyDescent="0.4"/>
    <row r="2" spans="2:11" ht="48.75" customHeight="1" thickBot="1" x14ac:dyDescent="0.4">
      <c r="E2" s="29" t="s">
        <v>270</v>
      </c>
      <c r="F2" s="30"/>
      <c r="G2" s="29" t="s">
        <v>271</v>
      </c>
    </row>
    <row r="3" spans="2:11" x14ac:dyDescent="0.35">
      <c r="B3" s="42" t="s">
        <v>250</v>
      </c>
      <c r="C3" s="45">
        <v>2018</v>
      </c>
      <c r="E3" s="30"/>
      <c r="F3" s="30"/>
      <c r="G3" s="30"/>
    </row>
    <row r="4" spans="2:11" x14ac:dyDescent="0.35">
      <c r="B4" s="43" t="s">
        <v>257</v>
      </c>
      <c r="C4" s="46">
        <f>IF(SelectFiscalYear = 2018, 2020, 2021)</f>
        <v>2020</v>
      </c>
      <c r="E4" s="30"/>
      <c r="F4" s="30"/>
      <c r="G4" s="30"/>
    </row>
    <row r="5" spans="2:11" ht="18.75" thickBot="1" x14ac:dyDescent="0.4">
      <c r="B5" s="44" t="s">
        <v>150</v>
      </c>
      <c r="C5" s="47" t="s">
        <v>22</v>
      </c>
      <c r="E5" s="30"/>
      <c r="F5" s="30"/>
      <c r="G5" s="30"/>
    </row>
    <row r="6" spans="2:11" ht="6.75" customHeight="1" thickTop="1" x14ac:dyDescent="0.35">
      <c r="E6" s="30"/>
      <c r="F6" s="30"/>
      <c r="G6" s="30"/>
    </row>
    <row r="7" spans="2:11" ht="25.5" customHeight="1" thickBot="1" x14ac:dyDescent="0.4">
      <c r="B7" s="92" t="s">
        <v>247</v>
      </c>
      <c r="C7" s="92"/>
      <c r="D7" s="92"/>
      <c r="E7" s="92"/>
      <c r="F7" s="92"/>
      <c r="G7" s="92"/>
      <c r="H7" s="92"/>
      <c r="J7" s="92" t="s">
        <v>263</v>
      </c>
      <c r="K7" s="92"/>
    </row>
    <row r="8" spans="2:11" x14ac:dyDescent="0.35">
      <c r="B8" s="31" t="s">
        <v>4</v>
      </c>
      <c r="C8" s="31" t="s">
        <v>225</v>
      </c>
      <c r="D8" s="31" t="s">
        <v>226</v>
      </c>
      <c r="E8" s="31" t="s">
        <v>241</v>
      </c>
      <c r="F8" s="31" t="s">
        <v>242</v>
      </c>
      <c r="G8" s="31" t="s">
        <v>254</v>
      </c>
      <c r="H8" s="31" t="s">
        <v>255</v>
      </c>
      <c r="J8" s="20" t="s">
        <v>264</v>
      </c>
      <c r="K8" s="20" t="s">
        <v>265</v>
      </c>
    </row>
    <row r="9" spans="2:11" x14ac:dyDescent="0.35">
      <c r="B9" s="32">
        <f>IFERROR(INDEX(MemberOrgs_SortedTable[Unique CFDA], MATCH(MemberOrgs_SortedTbl!P4, MemberOrgs_SortedTable[Final Pres. Sort], 0)), "")</f>
        <v>10.561</v>
      </c>
      <c r="C9" s="28" t="str">
        <f>IFERROR(INDEX(MemberOrgs_SortedTable[Grant Name], MATCH(B9, MemberOrgs_SortedTable[Unique CFDA], 0)), "")</f>
        <v>STATE ADM MATCHING GRANTS-NUTRITION ASST. PROGRAM</v>
      </c>
      <c r="D9" s="33">
        <f>IFERROR(INDEX(MemberOrgs_SortedTable[FY 2018 Total], MATCH(B9, MemberOrgs_SortedTable[Unique CFDA], 0)), "")</f>
        <v>113124</v>
      </c>
      <c r="E9" s="34">
        <f>IFERROR(INDEX(MemberOrgs_SortedTable[President % Change], MATCH(B9, MemberOrgs_SortedTable[Unique CFDA], 0)), "")</f>
        <v>7.6873105240363795E-2</v>
      </c>
      <c r="F9" s="33">
        <f>IFERROR(INDEX(MemberOrgs_SortedTable[President $ Change], MATCH(B9, MemberOrgs_SortedTable[Unique CFDA], 0)), "")</f>
        <v>8696.1931572109133</v>
      </c>
      <c r="G9" s="34">
        <f>IFERROR(INDEX(MemberOrgs_SortedTable[House % Change], MATCH(B9, MemberOrgs_SortedTable[Unique CFDA], 0)), "")</f>
        <v>7.5357297531398873E-2</v>
      </c>
      <c r="H9" s="33">
        <f>IFERROR(INDEX(MemberOrgs_SortedTable[House $ Change], MATCH(B9, MemberOrgs_SortedTable[Unique CFDA], 0)), "")</f>
        <v>8524.7189259419665</v>
      </c>
      <c r="J9" s="35" t="s">
        <v>266</v>
      </c>
      <c r="K9" s="36">
        <f>SUBTOTAL(9,ImpactTable[FY 2018 Total])</f>
        <v>5905484</v>
      </c>
    </row>
    <row r="10" spans="2:11" x14ac:dyDescent="0.35">
      <c r="B10" s="32">
        <f>IFERROR(INDEX(MemberOrgs_SortedTable[Unique CFDA], MATCH(MemberOrgs_SortedTbl!P5, MemberOrgs_SortedTable[Final Pres. Sort], 0)), "")</f>
        <v>10.558</v>
      </c>
      <c r="C10" s="28" t="str">
        <f>IFERROR(INDEX(MemberOrgs_SortedTable[Grant Name], MATCH(B10, MemberOrgs_SortedTable[Unique CFDA], 0)), "")</f>
        <v>CHILD AND ADULT CARE FOOD PROGRAM</v>
      </c>
      <c r="D10" s="33">
        <f>IFERROR(INDEX(MemberOrgs_SortedTable[FY 2018 Total], MATCH(B10, MemberOrgs_SortedTable[Unique CFDA], 0)), "")</f>
        <v>404804</v>
      </c>
      <c r="E10" s="34">
        <f>IFERROR(INDEX(MemberOrgs_SortedTable[President % Change], MATCH(B10, MemberOrgs_SortedTable[Unique CFDA], 0)), "")</f>
        <v>6.3813648525107144E-3</v>
      </c>
      <c r="F10" s="33">
        <f>IFERROR(INDEX(MemberOrgs_SortedTable[President $ Change], MATCH(B10, MemberOrgs_SortedTable[Unique CFDA], 0)), "")</f>
        <v>2583.2020177557474</v>
      </c>
      <c r="G10" s="34">
        <f>IFERROR(INDEX(MemberOrgs_SortedTable[House % Change], MATCH(B10, MemberOrgs_SortedTable[Unique CFDA], 0)), "")</f>
        <v>6.3813648525107144E-3</v>
      </c>
      <c r="H10" s="33">
        <f>IFERROR(INDEX(MemberOrgs_SortedTable[House $ Change], MATCH(B10, MemberOrgs_SortedTable[Unique CFDA], 0)), "")</f>
        <v>2583.2020177557474</v>
      </c>
      <c r="J10" s="37" t="s">
        <v>242</v>
      </c>
      <c r="K10" s="38">
        <f>SUBTOTAL(9, ImpactTable[President Budget $ Change])</f>
        <v>-2461927.7886009598</v>
      </c>
    </row>
    <row r="11" spans="2:11" x14ac:dyDescent="0.35">
      <c r="B11" s="32">
        <f>IFERROR(INDEX(MemberOrgs_SortedTable[Unique CFDA], MATCH(MemberOrgs_SortedTbl!P6, MemberOrgs_SortedTable[Final Pres. Sort], 0)), "")</f>
        <v>93.070999999999998</v>
      </c>
      <c r="C11" s="28" t="str">
        <f>IFERROR(INDEX(MemberOrgs_SortedTable[Grant Name], MATCH(B11, MemberOrgs_SortedTable[Unique CFDA], 0)), "")</f>
        <v>MEDICARE ENROLLMENT ASSISTANCE PROGRAM</v>
      </c>
      <c r="D11" s="33">
        <f>IFERROR(INDEX(MemberOrgs_SortedTable[FY 2018 Total], MATCH(B11, MemberOrgs_SortedTable[Unique CFDA], 0)), "")</f>
        <v>9088</v>
      </c>
      <c r="E11" s="34">
        <f>IFERROR(INDEX(MemberOrgs_SortedTable[President % Change], MATCH(B11, MemberOrgs_SortedTable[Unique CFDA], 0)), "")</f>
        <v>7.0000000000000007E-2</v>
      </c>
      <c r="F11" s="33">
        <f>IFERROR(INDEX(MemberOrgs_SortedTable[President $ Change], MATCH(B11, MemberOrgs_SortedTable[Unique CFDA], 0)), "")</f>
        <v>636.16000000000008</v>
      </c>
      <c r="G11" s="34">
        <f>IFERROR(INDEX(MemberOrgs_SortedTable[House % Change], MATCH(B11, MemberOrgs_SortedTable[Unique CFDA], 0)), "")</f>
        <v>0</v>
      </c>
      <c r="H11" s="33">
        <f>IFERROR(INDEX(MemberOrgs_SortedTable[House $ Change], MATCH(B11, MemberOrgs_SortedTable[Unique CFDA], 0)), "")</f>
        <v>0</v>
      </c>
      <c r="J11" s="39" t="s">
        <v>241</v>
      </c>
      <c r="K11" s="40">
        <f>K10/K9</f>
        <v>-0.41688840213621098</v>
      </c>
    </row>
    <row r="12" spans="2:11" x14ac:dyDescent="0.35">
      <c r="B12" s="32">
        <f>IFERROR(INDEX(MemberOrgs_SortedTable[Unique CFDA], MATCH(MemberOrgs_SortedTbl!P7, MemberOrgs_SortedTable[Final Pres. Sort], 0)), "")</f>
        <v>17.259</v>
      </c>
      <c r="C12" s="28" t="str">
        <f>IFERROR(INDEX(MemberOrgs_SortedTable[Grant Name], MATCH(B12, MemberOrgs_SortedTable[Unique CFDA], 0)), "")</f>
        <v>WIA YOUTH ACTIVITIES</v>
      </c>
      <c r="D12" s="33">
        <f>IFERROR(INDEX(MemberOrgs_SortedTable[FY 2018 Total], MATCH(B12, MemberOrgs_SortedTable[Unique CFDA], 0)), "")</f>
        <v>398295</v>
      </c>
      <c r="E12" s="34">
        <f>IFERROR(INDEX(MemberOrgs_SortedTable[President % Change], MATCH(B12, MemberOrgs_SortedTable[Unique CFDA], 0)), "")</f>
        <v>0</v>
      </c>
      <c r="F12" s="33">
        <f>IFERROR(INDEX(MemberOrgs_SortedTable[President $ Change], MATCH(B12, MemberOrgs_SortedTable[Unique CFDA], 0)), "")</f>
        <v>0</v>
      </c>
      <c r="G12" s="34">
        <f>IFERROR(INDEX(MemberOrgs_SortedTable[House % Change], MATCH(B12, MemberOrgs_SortedTable[Unique CFDA], 0)), "")</f>
        <v>6.755260243632337E-2</v>
      </c>
      <c r="H12" s="33">
        <f>IFERROR(INDEX(MemberOrgs_SortedTable[House $ Change], MATCH(B12, MemberOrgs_SortedTable[Unique CFDA], 0)), "")</f>
        <v>26905.863787375416</v>
      </c>
      <c r="J12" s="28" t="s">
        <v>255</v>
      </c>
      <c r="K12" s="38">
        <f>SUBTOTAL(9, ImpactTable[House Budget $ Change])</f>
        <v>883212.54031785345</v>
      </c>
    </row>
    <row r="13" spans="2:11" x14ac:dyDescent="0.35">
      <c r="B13" s="32">
        <f>IFERROR(INDEX(MemberOrgs_SortedTable[Unique CFDA], MATCH(MemberOrgs_SortedTbl!P8, MemberOrgs_SortedTable[Final Pres. Sort], 0)), "")</f>
        <v>93.575000000000003</v>
      </c>
      <c r="C13" s="28" t="str">
        <f>IFERROR(INDEX(MemberOrgs_SortedTable[Grant Name], MATCH(B13, MemberOrgs_SortedTable[Unique CFDA], 0)), "")</f>
        <v>CHILD CARE AND DEVELOPMENT BLOCK GRANT</v>
      </c>
      <c r="D13" s="33">
        <f>IFERROR(INDEX(MemberOrgs_SortedTable[FY 2018 Total], MATCH(B13, MemberOrgs_SortedTable[Unique CFDA], 0)), "")</f>
        <v>1749313</v>
      </c>
      <c r="E13" s="34">
        <f>IFERROR(INDEX(MemberOrgs_SortedTable[President % Change], MATCH(B13, MemberOrgs_SortedTable[Unique CFDA], 0)), "")</f>
        <v>0</v>
      </c>
      <c r="F13" s="33">
        <f>IFERROR(INDEX(MemberOrgs_SortedTable[President $ Change], MATCH(B13, MemberOrgs_SortedTable[Unique CFDA], 0)), "")</f>
        <v>0</v>
      </c>
      <c r="G13" s="34">
        <f>IFERROR(INDEX(MemberOrgs_SortedTable[House % Change], MATCH(B13, MemberOrgs_SortedTable[Unique CFDA], 0)), "")</f>
        <v>0.45489006823351025</v>
      </c>
      <c r="H13" s="33">
        <f>IFERROR(INDEX(MemberOrgs_SortedTable[House $ Change], MATCH(B13, MemberOrgs_SortedTable[Unique CFDA], 0)), "")</f>
        <v>795745.10993176652</v>
      </c>
      <c r="J13" s="28" t="s">
        <v>254</v>
      </c>
      <c r="K13" s="40">
        <f>K12/K9</f>
        <v>0.14955802781242883</v>
      </c>
    </row>
    <row r="14" spans="2:11" x14ac:dyDescent="0.35">
      <c r="B14" s="32">
        <f>IFERROR(INDEX(MemberOrgs_SortedTable[Unique CFDA], MATCH(MemberOrgs_SortedTbl!P9, MemberOrgs_SortedTable[Final Pres. Sort], 0)), "")</f>
        <v>93.052999999999997</v>
      </c>
      <c r="C14" s="28" t="str">
        <f>IFERROR(INDEX(MemberOrgs_SortedTable[Grant Name], MATCH(B14, MemberOrgs_SortedTable[Unique CFDA], 0)), "")</f>
        <v>NUTRITION SERVICES INCENTIVE PROGRAM</v>
      </c>
      <c r="D14" s="33">
        <f>IFERROR(INDEX(MemberOrgs_SortedTable[FY 2018 Total], MATCH(B14, MemberOrgs_SortedTable[Unique CFDA], 0)), "")</f>
        <v>151965</v>
      </c>
      <c r="E14" s="34">
        <f>IFERROR(INDEX(MemberOrgs_SortedTable[President % Change], MATCH(B14, MemberOrgs_SortedTable[Unique CFDA], 0)), "")</f>
        <v>-6.2473058493524672E-6</v>
      </c>
      <c r="F14" s="33">
        <f>IFERROR(INDEX(MemberOrgs_SortedTable[President $ Change], MATCH(B14, MemberOrgs_SortedTable[Unique CFDA], 0)), "")</f>
        <v>-0.94937183339684772</v>
      </c>
      <c r="G14" s="34">
        <f>IFERROR(INDEX(MemberOrgs_SortedTable[House % Change], MATCH(B14, MemberOrgs_SortedTable[Unique CFDA], 0)), "")</f>
        <v>6.204199438991935E-2</v>
      </c>
      <c r="H14" s="33">
        <f>IFERROR(INDEX(MemberOrgs_SortedTable[House $ Change], MATCH(B14, MemberOrgs_SortedTable[Unique CFDA], 0)), "")</f>
        <v>9428.2116774640945</v>
      </c>
    </row>
    <row r="15" spans="2:11" x14ac:dyDescent="0.35">
      <c r="B15" s="32">
        <f>IFERROR(INDEX(MemberOrgs_SortedTable[Unique CFDA], MATCH(MemberOrgs_SortedTbl!P10, MemberOrgs_SortedTable[Final Pres. Sort], 0)), "")</f>
        <v>93.563000000000002</v>
      </c>
      <c r="C15" s="28" t="str">
        <f>IFERROR(INDEX(MemberOrgs_SortedTable[Grant Name], MATCH(B15, MemberOrgs_SortedTable[Unique CFDA], 0)), "")</f>
        <v>CHILD SUPPORT ENFORCEMENT</v>
      </c>
      <c r="D15" s="33">
        <f>IFERROR(INDEX(MemberOrgs_SortedTable[FY 2018 Total], MATCH(B15, MemberOrgs_SortedTable[Unique CFDA], 0)), "")</f>
        <v>34882</v>
      </c>
      <c r="E15" s="34">
        <f>IFERROR(INDEX(MemberOrgs_SortedTable[President % Change], MATCH(B15, MemberOrgs_SortedTable[Unique CFDA], 0)), "")</f>
        <v>-3.1035247173575703E-3</v>
      </c>
      <c r="F15" s="33">
        <f>IFERROR(INDEX(MemberOrgs_SortedTable[President $ Change], MATCH(B15, MemberOrgs_SortedTable[Unique CFDA], 0)), "")</f>
        <v>-108.25714919086677</v>
      </c>
      <c r="G15" s="34">
        <f>IFERROR(INDEX(MemberOrgs_SortedTable[House % Change], MATCH(B15, MemberOrgs_SortedTable[Unique CFDA], 0)), "")</f>
        <v>1.2635779206384394E-2</v>
      </c>
      <c r="H15" s="33">
        <f>IFERROR(INDEX(MemberOrgs_SortedTable[House $ Change], MATCH(B15, MemberOrgs_SortedTable[Unique CFDA], 0)), "")</f>
        <v>440.76125027710043</v>
      </c>
    </row>
    <row r="16" spans="2:11" x14ac:dyDescent="0.35">
      <c r="B16" s="32">
        <f>IFERROR(INDEX(MemberOrgs_SortedTable[Unique CFDA], MATCH(MemberOrgs_SortedTbl!P11, MemberOrgs_SortedTable[Final Pres. Sort], 0)), "")</f>
        <v>93.043999999999997</v>
      </c>
      <c r="C16" s="28" t="str">
        <f>IFERROR(INDEX(MemberOrgs_SortedTable[Grant Name], MATCH(B16, MemberOrgs_SortedTable[Unique CFDA], 0)), "")</f>
        <v>SPECIAL PROGRAMS FOR THE AGING-TITLE III PART B</v>
      </c>
      <c r="D16" s="33">
        <f>IFERROR(INDEX(MemberOrgs_SortedTable[FY 2018 Total], MATCH(B16, MemberOrgs_SortedTable[Unique CFDA], 0)), "")</f>
        <v>68567</v>
      </c>
      <c r="E16" s="34">
        <f>IFERROR(INDEX(MemberOrgs_SortedTable[President % Change], MATCH(B16, MemberOrgs_SortedTable[Unique CFDA], 0)), "")</f>
        <v>-2.2875816993464051E-2</v>
      </c>
      <c r="F16" s="33">
        <f>IFERROR(INDEX(MemberOrgs_SortedTable[President $ Change], MATCH(B16, MemberOrgs_SortedTable[Unique CFDA], 0)), "")</f>
        <v>-1568.5261437908496</v>
      </c>
      <c r="G16" s="34">
        <f>IFERROR(INDEX(MemberOrgs_SortedTable[House % Change], MATCH(B16, MemberOrgs_SortedTable[Unique CFDA], 0)), "")</f>
        <v>0.1</v>
      </c>
      <c r="H16" s="33">
        <f>IFERROR(INDEX(MemberOrgs_SortedTable[House $ Change], MATCH(B16, MemberOrgs_SortedTable[Unique CFDA], 0)), "")</f>
        <v>6856.7000000000007</v>
      </c>
    </row>
    <row r="17" spans="2:8" x14ac:dyDescent="0.35">
      <c r="B17" s="32">
        <f>IFERROR(INDEX(MemberOrgs_SortedTable[Unique CFDA], MATCH(MemberOrgs_SortedTbl!P12, MemberOrgs_SortedTable[Final Pres. Sort], 0)), "")</f>
        <v>93.045000000000002</v>
      </c>
      <c r="C17" s="28" t="str">
        <f>IFERROR(INDEX(MemberOrgs_SortedTable[Grant Name], MATCH(B17, MemberOrgs_SortedTable[Unique CFDA], 0)), "")</f>
        <v>SPECIAL PROGRAMS FOR THE AGING-TITLE III PART C</v>
      </c>
      <c r="D17" s="33">
        <f>IFERROR(INDEX(MemberOrgs_SortedTable[FY 2018 Total], MATCH(B17, MemberOrgs_SortedTable[Unique CFDA], 0)), "")</f>
        <v>189703</v>
      </c>
      <c r="E17" s="34">
        <f>IFERROR(INDEX(MemberOrgs_SortedTable[President % Change], MATCH(B17, MemberOrgs_SortedTable[Unique CFDA], 0)), "")</f>
        <v>-2.2875816993464051E-2</v>
      </c>
      <c r="F17" s="33">
        <f>IFERROR(INDEX(MemberOrgs_SortedTable[President $ Change], MATCH(B17, MemberOrgs_SortedTable[Unique CFDA], 0)), "")</f>
        <v>-4339.6111111111104</v>
      </c>
      <c r="G17" s="34">
        <f>IFERROR(INDEX(MemberOrgs_SortedTable[House % Change], MATCH(B17, MemberOrgs_SortedTable[Unique CFDA], 0)), "")</f>
        <v>0.1</v>
      </c>
      <c r="H17" s="33">
        <f>IFERROR(INDEX(MemberOrgs_SortedTable[House $ Change], MATCH(B17, MemberOrgs_SortedTable[Unique CFDA], 0)), "")</f>
        <v>18970.3</v>
      </c>
    </row>
    <row r="18" spans="2:8" x14ac:dyDescent="0.35">
      <c r="B18" s="32">
        <f>IFERROR(INDEX(MemberOrgs_SortedTable[Unique CFDA], MATCH(MemberOrgs_SortedTbl!P13, MemberOrgs_SortedTable[Final Pres. Sort], 0)), "")</f>
        <v>93.569000000000003</v>
      </c>
      <c r="C18" s="28" t="str">
        <f>IFERROR(INDEX(MemberOrgs_SortedTable[Grant Name], MATCH(B18, MemberOrgs_SortedTable[Unique CFDA], 0)), "")</f>
        <v>COMMUNITY SERVICES BLOCK GRANT</v>
      </c>
      <c r="D18" s="33">
        <f>IFERROR(INDEX(MemberOrgs_SortedTable[FY 2018 Total], MATCH(B18, MemberOrgs_SortedTable[Unique CFDA], 0)), "")</f>
        <v>260979</v>
      </c>
      <c r="E18" s="34">
        <f>IFERROR(INDEX(MemberOrgs_SortedTable[President % Change], MATCH(B18, MemberOrgs_SortedTable[Unique CFDA], 0)), "")</f>
        <v>-1</v>
      </c>
      <c r="F18" s="33">
        <f>IFERROR(INDEX(MemberOrgs_SortedTable[President $ Change], MATCH(B18, MemberOrgs_SortedTable[Unique CFDA], 0)), "")</f>
        <v>-260979</v>
      </c>
      <c r="G18" s="34">
        <f>IFERROR(INDEX(MemberOrgs_SortedTable[House % Change], MATCH(B18, MemberOrgs_SortedTable[Unique CFDA], 0)), "")</f>
        <v>4.8275862068965517E-2</v>
      </c>
      <c r="H18" s="33">
        <f>IFERROR(INDEX(MemberOrgs_SortedTable[House $ Change], MATCH(B18, MemberOrgs_SortedTable[Unique CFDA], 0)), "")</f>
        <v>12598.986206896552</v>
      </c>
    </row>
    <row r="19" spans="2:8" x14ac:dyDescent="0.35">
      <c r="B19" s="32">
        <f>IFERROR(INDEX(MemberOrgs_SortedTable[Unique CFDA], MATCH(MemberOrgs_SortedTbl!P14, MemberOrgs_SortedTable[Final Pres. Sort], 0)), "")</f>
        <v>93.667000000000002</v>
      </c>
      <c r="C19" s="28" t="str">
        <f>IFERROR(INDEX(MemberOrgs_SortedTable[Grant Name], MATCH(B19, MemberOrgs_SortedTable[Unique CFDA], 0)), "")</f>
        <v>SOCIAL SERVICES BLOCK GRANT</v>
      </c>
      <c r="D19" s="33">
        <f>IFERROR(INDEX(MemberOrgs_SortedTable[FY 2018 Total], MATCH(B19, MemberOrgs_SortedTable[Unique CFDA], 0)), "")</f>
        <v>369621</v>
      </c>
      <c r="E19" s="34">
        <f>IFERROR(INDEX(MemberOrgs_SortedTable[President % Change], MATCH(B19, MemberOrgs_SortedTable[Unique CFDA], 0)), "")</f>
        <v>-1</v>
      </c>
      <c r="F19" s="33">
        <f>IFERROR(INDEX(MemberOrgs_SortedTable[President $ Change], MATCH(B19, MemberOrgs_SortedTable[Unique CFDA], 0)), "")</f>
        <v>-369621</v>
      </c>
      <c r="G19" s="34">
        <f>IFERROR(INDEX(MemberOrgs_SortedTable[House % Change], MATCH(B19, MemberOrgs_SortedTable[Unique CFDA], 0)), "")</f>
        <v>3.134796238244514E-3</v>
      </c>
      <c r="H19" s="33">
        <f>IFERROR(INDEX(MemberOrgs_SortedTable[House $ Change], MATCH(B19, MemberOrgs_SortedTable[Unique CFDA], 0)), "")</f>
        <v>1158.6865203761754</v>
      </c>
    </row>
    <row r="20" spans="2:8" x14ac:dyDescent="0.35">
      <c r="B20" s="32">
        <f>IFERROR(INDEX(MemberOrgs_SortedTable[Unique CFDA], MATCH(MemberOrgs_SortedTbl!P15, MemberOrgs_SortedTable[Final Pres. Sort], 0)), "")</f>
        <v>17.234999999999999</v>
      </c>
      <c r="C20" s="28" t="str">
        <f>IFERROR(INDEX(MemberOrgs_SortedTable[Grant Name], MATCH(B20, MemberOrgs_SortedTable[Unique CFDA], 0)), "")</f>
        <v>SENIOR COMMUNITY SERVICE EMPLOYMENT PROGRAM</v>
      </c>
      <c r="D20" s="33">
        <f>IFERROR(INDEX(MemberOrgs_SortedTable[FY 2018 Total], MATCH(B20, MemberOrgs_SortedTable[Unique CFDA], 0)), "")</f>
        <v>1837226</v>
      </c>
      <c r="E20" s="34">
        <f>IFERROR(INDEX(MemberOrgs_SortedTable[President % Change], MATCH(B20, MemberOrgs_SortedTable[Unique CFDA], 0)), "")</f>
        <v>-1</v>
      </c>
      <c r="F20" s="33">
        <f>IFERROR(INDEX(MemberOrgs_SortedTable[President $ Change], MATCH(B20, MemberOrgs_SortedTable[Unique CFDA], 0)), "")</f>
        <v>-1837226</v>
      </c>
      <c r="G20" s="34">
        <f>IFERROR(INDEX(MemberOrgs_SortedTable[House % Change], MATCH(B20, MemberOrgs_SortedTable[Unique CFDA], 0)), "")</f>
        <v>0</v>
      </c>
      <c r="H20" s="33">
        <f>IFERROR(INDEX(MemberOrgs_SortedTable[House $ Change], MATCH(B20, MemberOrgs_SortedTable[Unique CFDA], 0)), "")</f>
        <v>0</v>
      </c>
    </row>
    <row r="21" spans="2:8" x14ac:dyDescent="0.35">
      <c r="B21" s="32">
        <f>IFERROR(INDEX(MemberOrgs_SortedTable[Unique CFDA], MATCH(MemberOrgs_SortedTbl!P16, MemberOrgs_SortedTable[Final Pres. Sort], 0)), "")</f>
        <v>93.091999999999999</v>
      </c>
      <c r="C21" s="28" t="str">
        <f>IFERROR(INDEX(MemberOrgs_SortedTable[Grant Name], MATCH(B21, MemberOrgs_SortedTable[Unique CFDA], 0)), "")</f>
        <v>AFFORDABLE CARE ACT</v>
      </c>
      <c r="D21" s="33">
        <f>IFERROR(INDEX(MemberOrgs_SortedTable[FY 2018 Total], MATCH(B21, MemberOrgs_SortedTable[Unique CFDA], 0)), "")</f>
        <v>312348</v>
      </c>
      <c r="E21" s="34" t="str">
        <f>IFERROR(INDEX(MemberOrgs_SortedTable[President % Change], MATCH(B21, MemberOrgs_SortedTable[Unique CFDA], 0)), "")</f>
        <v>No Budget Data</v>
      </c>
      <c r="F21" s="33" t="str">
        <f>IFERROR(INDEX(MemberOrgs_SortedTable[President $ Change], MATCH(B21, MemberOrgs_SortedTable[Unique CFDA], 0)), "")</f>
        <v>No Budget Data</v>
      </c>
      <c r="G21" s="34" t="str">
        <f>IFERROR(INDEX(MemberOrgs_SortedTable[House % Change], MATCH(B21, MemberOrgs_SortedTable[Unique CFDA], 0)), "")</f>
        <v>No Budget Data</v>
      </c>
      <c r="H21" s="33" t="str">
        <f>IFERROR(INDEX(MemberOrgs_SortedTable[House $ Change], MATCH(B21, MemberOrgs_SortedTable[Unique CFDA], 0)), "")</f>
        <v>No Budget Data</v>
      </c>
    </row>
    <row r="22" spans="2:8" x14ac:dyDescent="0.35">
      <c r="B22" s="32">
        <f>IFERROR(INDEX(MemberOrgs_SortedTable[Unique CFDA], MATCH(MemberOrgs_SortedTbl!P17, MemberOrgs_SortedTable[Final Pres. Sort], 0)), "")</f>
        <v>93.331000000000003</v>
      </c>
      <c r="C22" s="28" t="str">
        <f>IFERROR(INDEX(MemberOrgs_SortedTable[Grant Name], MATCH(B22, MemberOrgs_SortedTable[Unique CFDA], 0)), "")</f>
        <v>PARTNERSHIPS TO IMPROVE COMMUNITY HEALTH</v>
      </c>
      <c r="D22" s="33">
        <f>IFERROR(INDEX(MemberOrgs_SortedTable[FY 2018 Total], MATCH(B22, MemberOrgs_SortedTable[Unique CFDA], 0)), "")</f>
        <v>2099</v>
      </c>
      <c r="E22" s="34" t="str">
        <f>IFERROR(INDEX(MemberOrgs_SortedTable[President % Change], MATCH(B22, MemberOrgs_SortedTable[Unique CFDA], 0)), "")</f>
        <v>No Budget Data</v>
      </c>
      <c r="F22" s="33" t="str">
        <f>IFERROR(INDEX(MemberOrgs_SortedTable[President $ Change], MATCH(B22, MemberOrgs_SortedTable[Unique CFDA], 0)), "")</f>
        <v>No Budget Data</v>
      </c>
      <c r="G22" s="34" t="str">
        <f>IFERROR(INDEX(MemberOrgs_SortedTable[House % Change], MATCH(B22, MemberOrgs_SortedTable[Unique CFDA], 0)), "")</f>
        <v>No Budget Data</v>
      </c>
      <c r="H22" s="33" t="str">
        <f>IFERROR(INDEX(MemberOrgs_SortedTable[House $ Change], MATCH(B22, MemberOrgs_SortedTable[Unique CFDA], 0)), "")</f>
        <v>No Budget Data</v>
      </c>
    </row>
    <row r="23" spans="2:8" x14ac:dyDescent="0.35">
      <c r="B23" s="32">
        <f>IFERROR(INDEX(MemberOrgs_SortedTable[Unique CFDA], MATCH(MemberOrgs_SortedTbl!P18, MemberOrgs_SortedTable[Final Pres. Sort], 0)), "")</f>
        <v>93.866</v>
      </c>
      <c r="C23" s="28" t="str">
        <f>IFERROR(INDEX(MemberOrgs_SortedTable[Grant Name], MATCH(B23, MemberOrgs_SortedTable[Unique CFDA], 0)), "")</f>
        <v>AGING RESEARCH</v>
      </c>
      <c r="D23" s="33">
        <f>IFERROR(INDEX(MemberOrgs_SortedTable[FY 2018 Total], MATCH(B23, MemberOrgs_SortedTable[Unique CFDA], 0)), "")</f>
        <v>3470</v>
      </c>
      <c r="E23" s="34" t="str">
        <f>IFERROR(INDEX(MemberOrgs_SortedTable[President % Change], MATCH(B23, MemberOrgs_SortedTable[Unique CFDA], 0)), "")</f>
        <v>No Budget Data</v>
      </c>
      <c r="F23" s="33" t="str">
        <f>IFERROR(INDEX(MemberOrgs_SortedTable[President $ Change], MATCH(B23, MemberOrgs_SortedTable[Unique CFDA], 0)), "")</f>
        <v>No Budget Data</v>
      </c>
      <c r="G23" s="34" t="str">
        <f>IFERROR(INDEX(MemberOrgs_SortedTable[House % Change], MATCH(B23, MemberOrgs_SortedTable[Unique CFDA], 0)), "")</f>
        <v>No Budget Data</v>
      </c>
      <c r="H23" s="33" t="str">
        <f>IFERROR(INDEX(MemberOrgs_SortedTable[House $ Change], MATCH(B23, MemberOrgs_SortedTable[Unique CFDA], 0)), "")</f>
        <v>No Budget Data</v>
      </c>
    </row>
    <row r="24" spans="2:8" x14ac:dyDescent="0.35">
      <c r="B24" s="41" t="str">
        <f>IFERROR(INDEX(MemberOrgs_SortedTable[Unique CFDA], MATCH(MemberOrgs_SortedTbl!P19, MemberOrgs_SortedTable[Final Pres. Sort], 0)), "")</f>
        <v/>
      </c>
      <c r="C24" s="28" t="str">
        <f>IFERROR(INDEX(MemberOrgs_SortedTable[Grant Name], MATCH(B24, MemberOrgs_SortedTable[Unique CFDA], 0)), "")</f>
        <v/>
      </c>
      <c r="D24" s="33" t="str">
        <f>IFERROR(INDEX(MemberOrgs_SortedTable[FY 2018 Total], MATCH(B24, MemberOrgs_SortedTable[Unique CFDA], 0)), "")</f>
        <v/>
      </c>
      <c r="E24" s="34" t="str">
        <f>IFERROR(INDEX(MemberOrgs_SortedTable[President % Change], MATCH(B24, MemberOrgs_SortedTable[Unique CFDA], 0)), "")</f>
        <v/>
      </c>
      <c r="F24" s="33" t="str">
        <f>IFERROR(INDEX(MemberOrgs_SortedTable[President $ Change], MATCH(B24, MemberOrgs_SortedTable[Unique CFDA], 0)), "")</f>
        <v/>
      </c>
      <c r="G24" s="34" t="str">
        <f>IFERROR(INDEX(MemberOrgs_SortedTable[House % Change], MATCH(B24, MemberOrgs_SortedTable[Unique CFDA], 0)), "")</f>
        <v/>
      </c>
      <c r="H24" s="33" t="str">
        <f>IFERROR(INDEX(MemberOrgs_SortedTable[House $ Change], MATCH(B24, MemberOrgs_SortedTable[Unique CFDA], 0)), "")</f>
        <v/>
      </c>
    </row>
    <row r="25" spans="2:8" x14ac:dyDescent="0.35">
      <c r="B25" s="41" t="str">
        <f>IFERROR(INDEX(MemberOrgs_SortedTable[Unique CFDA], MATCH(MemberOrgs_SortedTbl!P20, MemberOrgs_SortedTable[Final Pres. Sort], 0)), "")</f>
        <v/>
      </c>
      <c r="C25" s="28" t="str">
        <f>IFERROR(INDEX(MemberOrgs_SortedTable[Grant Name], MATCH(B25, MemberOrgs_SortedTable[Unique CFDA], 0)), "")</f>
        <v/>
      </c>
      <c r="D25" s="33" t="str">
        <f>IFERROR(INDEX(MemberOrgs_SortedTable[FY 2018 Total], MATCH(B25, MemberOrgs_SortedTable[Unique CFDA], 0)), "")</f>
        <v/>
      </c>
      <c r="E25" s="34" t="str">
        <f>IFERROR(INDEX(MemberOrgs_SortedTable[President % Change], MATCH(B25, MemberOrgs_SortedTable[Unique CFDA], 0)), "")</f>
        <v/>
      </c>
      <c r="F25" s="33" t="str">
        <f>IFERROR(INDEX(MemberOrgs_SortedTable[President $ Change], MATCH(B25, MemberOrgs_SortedTable[Unique CFDA], 0)), "")</f>
        <v/>
      </c>
      <c r="G25" s="34" t="str">
        <f>IFERROR(INDEX(MemberOrgs_SortedTable[House % Change], MATCH(B25, MemberOrgs_SortedTable[Unique CFDA], 0)), "")</f>
        <v/>
      </c>
      <c r="H25" s="33" t="str">
        <f>IFERROR(INDEX(MemberOrgs_SortedTable[House $ Change], MATCH(B25, MemberOrgs_SortedTable[Unique CFDA], 0)), "")</f>
        <v/>
      </c>
    </row>
    <row r="26" spans="2:8" x14ac:dyDescent="0.35">
      <c r="B26" s="41" t="str">
        <f>IFERROR(INDEX(MemberOrgs_SortedTable[Unique CFDA], MATCH(MemberOrgs_SortedTbl!P21, MemberOrgs_SortedTable[Final Pres. Sort], 0)), "")</f>
        <v/>
      </c>
      <c r="C26" s="28" t="str">
        <f>IFERROR(INDEX(MemberOrgs_SortedTable[Grant Name], MATCH(B26, MemberOrgs_SortedTable[Unique CFDA], 0)), "")</f>
        <v/>
      </c>
      <c r="D26" s="33" t="str">
        <f>IFERROR(INDEX(MemberOrgs_SortedTable[FY 2018 Total], MATCH(B26, MemberOrgs_SortedTable[Unique CFDA], 0)), "")</f>
        <v/>
      </c>
      <c r="E26" s="34" t="str">
        <f>IFERROR(INDEX(MemberOrgs_SortedTable[President % Change], MATCH(B26, MemberOrgs_SortedTable[Unique CFDA], 0)), "")</f>
        <v/>
      </c>
      <c r="F26" s="33" t="str">
        <f>IFERROR(INDEX(MemberOrgs_SortedTable[President $ Change], MATCH(B26, MemberOrgs_SortedTable[Unique CFDA], 0)), "")</f>
        <v/>
      </c>
      <c r="G26" s="34" t="str">
        <f>IFERROR(INDEX(MemberOrgs_SortedTable[House % Change], MATCH(B26, MemberOrgs_SortedTable[Unique CFDA], 0)), "")</f>
        <v/>
      </c>
      <c r="H26" s="33" t="str">
        <f>IFERROR(INDEX(MemberOrgs_SortedTable[House $ Change], MATCH(B26, MemberOrgs_SortedTable[Unique CFDA], 0)), "")</f>
        <v/>
      </c>
    </row>
    <row r="27" spans="2:8" x14ac:dyDescent="0.35">
      <c r="B27" s="41" t="str">
        <f>IFERROR(INDEX(MemberOrgs_SortedTable[Unique CFDA], MATCH(MemberOrgs_SortedTbl!P22, MemberOrgs_SortedTable[Final Pres. Sort], 0)), "")</f>
        <v/>
      </c>
      <c r="C27" s="28" t="str">
        <f>IFERROR(INDEX(MemberOrgs_SortedTable[Grant Name], MATCH(B27, MemberOrgs_SortedTable[Unique CFDA], 0)), "")</f>
        <v/>
      </c>
      <c r="D27" s="33" t="str">
        <f>IFERROR(INDEX(MemberOrgs_SortedTable[FY 2018 Total], MATCH(B27, MemberOrgs_SortedTable[Unique CFDA], 0)), "")</f>
        <v/>
      </c>
      <c r="E27" s="34" t="str">
        <f>IFERROR(INDEX(MemberOrgs_SortedTable[President % Change], MATCH(B27, MemberOrgs_SortedTable[Unique CFDA], 0)), "")</f>
        <v/>
      </c>
      <c r="F27" s="33" t="str">
        <f>IFERROR(INDEX(MemberOrgs_SortedTable[President $ Change], MATCH(B27, MemberOrgs_SortedTable[Unique CFDA], 0)), "")</f>
        <v/>
      </c>
      <c r="G27" s="34" t="str">
        <f>IFERROR(INDEX(MemberOrgs_SortedTable[House % Change], MATCH(B27, MemberOrgs_SortedTable[Unique CFDA], 0)), "")</f>
        <v/>
      </c>
      <c r="H27" s="33" t="str">
        <f>IFERROR(INDEX(MemberOrgs_SortedTable[House $ Change], MATCH(B27, MemberOrgs_SortedTable[Unique CFDA], 0)), "")</f>
        <v/>
      </c>
    </row>
    <row r="28" spans="2:8" x14ac:dyDescent="0.35">
      <c r="B28" s="41" t="str">
        <f>IFERROR(INDEX(MemberOrgs_SortedTable[Unique CFDA], MATCH(MemberOrgs_SortedTbl!P23, MemberOrgs_SortedTable[Final Pres. Sort], 0)), "")</f>
        <v/>
      </c>
      <c r="C28" s="28" t="str">
        <f>IFERROR(INDEX(MemberOrgs_SortedTable[Grant Name], MATCH(B28, MemberOrgs_SortedTable[Unique CFDA], 0)), "")</f>
        <v/>
      </c>
      <c r="D28" s="33" t="str">
        <f>IFERROR(INDEX(MemberOrgs_SortedTable[FY 2018 Total], MATCH(B28, MemberOrgs_SortedTable[Unique CFDA], 0)), "")</f>
        <v/>
      </c>
      <c r="E28" s="34" t="str">
        <f>IFERROR(INDEX(MemberOrgs_SortedTable[President % Change], MATCH(B28, MemberOrgs_SortedTable[Unique CFDA], 0)), "")</f>
        <v/>
      </c>
      <c r="F28" s="33" t="str">
        <f>IFERROR(INDEX(MemberOrgs_SortedTable[President $ Change], MATCH(B28, MemberOrgs_SortedTable[Unique CFDA], 0)), "")</f>
        <v/>
      </c>
      <c r="G28" s="34" t="str">
        <f>IFERROR(INDEX(MemberOrgs_SortedTable[House % Change], MATCH(B28, MemberOrgs_SortedTable[Unique CFDA], 0)), "")</f>
        <v/>
      </c>
      <c r="H28" s="33" t="str">
        <f>IFERROR(INDEX(MemberOrgs_SortedTable[House $ Change], MATCH(B28, MemberOrgs_SortedTable[Unique CFDA], 0)), "")</f>
        <v/>
      </c>
    </row>
    <row r="29" spans="2:8" x14ac:dyDescent="0.35">
      <c r="B29" s="41" t="str">
        <f>IFERROR(INDEX(MemberOrgs_SortedTable[Unique CFDA], MATCH(MemberOrgs_SortedTbl!P24, MemberOrgs_SortedTable[Final Pres. Sort], 0)), "")</f>
        <v/>
      </c>
      <c r="C29" s="28" t="str">
        <f>IFERROR(INDEX(MemberOrgs_SortedTable[Grant Name], MATCH(B29, MemberOrgs_SortedTable[Unique CFDA], 0)), "")</f>
        <v/>
      </c>
      <c r="D29" s="33" t="str">
        <f>IFERROR(INDEX(MemberOrgs_SortedTable[FY 2018 Total], MATCH(B29, MemberOrgs_SortedTable[Unique CFDA], 0)), "")</f>
        <v/>
      </c>
      <c r="E29" s="34" t="str">
        <f>IFERROR(INDEX(MemberOrgs_SortedTable[President % Change], MATCH(B29, MemberOrgs_SortedTable[Unique CFDA], 0)), "")</f>
        <v/>
      </c>
      <c r="F29" s="33" t="str">
        <f>IFERROR(INDEX(MemberOrgs_SortedTable[President $ Change], MATCH(B29, MemberOrgs_SortedTable[Unique CFDA], 0)), "")</f>
        <v/>
      </c>
      <c r="G29" s="34" t="str">
        <f>IFERROR(INDEX(MemberOrgs_SortedTable[House % Change], MATCH(B29, MemberOrgs_SortedTable[Unique CFDA], 0)), "")</f>
        <v/>
      </c>
      <c r="H29" s="33" t="str">
        <f>IFERROR(INDEX(MemberOrgs_SortedTable[House $ Change], MATCH(B29, MemberOrgs_SortedTable[Unique CFDA], 0)), "")</f>
        <v/>
      </c>
    </row>
    <row r="30" spans="2:8" x14ac:dyDescent="0.35">
      <c r="B30" s="41" t="str">
        <f>IFERROR(INDEX(MemberOrgs_SortedTable[Unique CFDA], MATCH(MemberOrgs_SortedTbl!P25, MemberOrgs_SortedTable[Final Pres. Sort], 0)), "")</f>
        <v/>
      </c>
      <c r="C30" s="28" t="str">
        <f>IFERROR(INDEX(MemberOrgs_SortedTable[Grant Name], MATCH(B30, MemberOrgs_SortedTable[Unique CFDA], 0)), "")</f>
        <v/>
      </c>
      <c r="D30" s="33" t="str">
        <f>IFERROR(INDEX(MemberOrgs_SortedTable[FY 2018 Total], MATCH(B30, MemberOrgs_SortedTable[Unique CFDA], 0)), "")</f>
        <v/>
      </c>
      <c r="E30" s="34" t="str">
        <f>IFERROR(INDEX(MemberOrgs_SortedTable[President % Change], MATCH(B30, MemberOrgs_SortedTable[Unique CFDA], 0)), "")</f>
        <v/>
      </c>
      <c r="F30" s="33" t="str">
        <f>IFERROR(INDEX(MemberOrgs_SortedTable[President $ Change], MATCH(B30, MemberOrgs_SortedTable[Unique CFDA], 0)), "")</f>
        <v/>
      </c>
      <c r="G30" s="34" t="str">
        <f>IFERROR(INDEX(MemberOrgs_SortedTable[House % Change], MATCH(B30, MemberOrgs_SortedTable[Unique CFDA], 0)), "")</f>
        <v/>
      </c>
      <c r="H30" s="33" t="str">
        <f>IFERROR(INDEX(MemberOrgs_SortedTable[House $ Change], MATCH(B30, MemberOrgs_SortedTable[Unique CFDA], 0)), "")</f>
        <v/>
      </c>
    </row>
    <row r="31" spans="2:8" x14ac:dyDescent="0.35">
      <c r="B31" s="41" t="str">
        <f>IFERROR(INDEX(MemberOrgs_SortedTable[Unique CFDA], MATCH(MemberOrgs_SortedTbl!P26, MemberOrgs_SortedTable[Final Pres. Sort], 0)), "")</f>
        <v/>
      </c>
      <c r="C31" s="28" t="str">
        <f>IFERROR(INDEX(MemberOrgs_SortedTable[Grant Name], MATCH(B31, MemberOrgs_SortedTable[Unique CFDA], 0)), "")</f>
        <v/>
      </c>
      <c r="D31" s="33" t="str">
        <f>IFERROR(INDEX(MemberOrgs_SortedTable[FY 2018 Total], MATCH(B31, MemberOrgs_SortedTable[Unique CFDA], 0)), "")</f>
        <v/>
      </c>
      <c r="E31" s="34" t="str">
        <f>IFERROR(INDEX(MemberOrgs_SortedTable[President % Change], MATCH(B31, MemberOrgs_SortedTable[Unique CFDA], 0)), "")</f>
        <v/>
      </c>
      <c r="F31" s="33" t="str">
        <f>IFERROR(INDEX(MemberOrgs_SortedTable[President $ Change], MATCH(B31, MemberOrgs_SortedTable[Unique CFDA], 0)), "")</f>
        <v/>
      </c>
      <c r="G31" s="34" t="str">
        <f>IFERROR(INDEX(MemberOrgs_SortedTable[House % Change], MATCH(B31, MemberOrgs_SortedTable[Unique CFDA], 0)), "")</f>
        <v/>
      </c>
      <c r="H31" s="33" t="str">
        <f>IFERROR(INDEX(MemberOrgs_SortedTable[House $ Change], MATCH(B31, MemberOrgs_SortedTable[Unique CFDA], 0)), "")</f>
        <v/>
      </c>
    </row>
    <row r="32" spans="2:8" x14ac:dyDescent="0.35">
      <c r="B32" s="41" t="str">
        <f>IFERROR(INDEX(MemberOrgs_SortedTable[Unique CFDA], MATCH(MemberOrgs_SortedTbl!P27, MemberOrgs_SortedTable[Final Pres. Sort], 0)), "")</f>
        <v/>
      </c>
      <c r="C32" s="28" t="str">
        <f>IFERROR(INDEX(MemberOrgs_SortedTable[Grant Name], MATCH(B32, MemberOrgs_SortedTable[Unique CFDA], 0)), "")</f>
        <v/>
      </c>
      <c r="D32" s="33" t="str">
        <f>IFERROR(INDEX(MemberOrgs_SortedTable[FY 2018 Total], MATCH(B32, MemberOrgs_SortedTable[Unique CFDA], 0)), "")</f>
        <v/>
      </c>
      <c r="E32" s="34" t="str">
        <f>IFERROR(INDEX(MemberOrgs_SortedTable[President % Change], MATCH(B32, MemberOrgs_SortedTable[Unique CFDA], 0)), "")</f>
        <v/>
      </c>
      <c r="F32" s="33" t="str">
        <f>IFERROR(INDEX(MemberOrgs_SortedTable[President $ Change], MATCH(B32, MemberOrgs_SortedTable[Unique CFDA], 0)), "")</f>
        <v/>
      </c>
      <c r="G32" s="34" t="str">
        <f>IFERROR(INDEX(MemberOrgs_SortedTable[House % Change], MATCH(B32, MemberOrgs_SortedTable[Unique CFDA], 0)), "")</f>
        <v/>
      </c>
      <c r="H32" s="33" t="str">
        <f>IFERROR(INDEX(MemberOrgs_SortedTable[House $ Change], MATCH(B32, MemberOrgs_SortedTable[Unique CFDA], 0)), "")</f>
        <v/>
      </c>
    </row>
    <row r="33" spans="2:8" x14ac:dyDescent="0.35">
      <c r="B33" s="41" t="str">
        <f>IFERROR(INDEX(MemberOrgs_SortedTable[Unique CFDA], MATCH(MemberOrgs_SortedTbl!P28, MemberOrgs_SortedTable[Final Pres. Sort], 0)), "")</f>
        <v/>
      </c>
      <c r="C33" s="28" t="str">
        <f>IFERROR(INDEX(MemberOrgs_SortedTable[Grant Name], MATCH(B33, MemberOrgs_SortedTable[Unique CFDA], 0)), "")</f>
        <v/>
      </c>
      <c r="D33" s="33" t="str">
        <f>IFERROR(INDEX(MemberOrgs_SortedTable[FY 2018 Total], MATCH(B33, MemberOrgs_SortedTable[Unique CFDA], 0)), "")</f>
        <v/>
      </c>
      <c r="E33" s="34" t="str">
        <f>IFERROR(INDEX(MemberOrgs_SortedTable[President % Change], MATCH(B33, MemberOrgs_SortedTable[Unique CFDA], 0)), "")</f>
        <v/>
      </c>
      <c r="F33" s="33" t="str">
        <f>IFERROR(INDEX(MemberOrgs_SortedTable[President $ Change], MATCH(B33, MemberOrgs_SortedTable[Unique CFDA], 0)), "")</f>
        <v/>
      </c>
      <c r="G33" s="34" t="str">
        <f>IFERROR(INDEX(MemberOrgs_SortedTable[House % Change], MATCH(B33, MemberOrgs_SortedTable[Unique CFDA], 0)), "")</f>
        <v/>
      </c>
      <c r="H33" s="33" t="str">
        <f>IFERROR(INDEX(MemberOrgs_SortedTable[House $ Change], MATCH(B33, MemberOrgs_SortedTable[Unique CFDA], 0)), "")</f>
        <v/>
      </c>
    </row>
    <row r="34" spans="2:8" x14ac:dyDescent="0.35">
      <c r="B34" s="41" t="str">
        <f>IFERROR(INDEX(MemberOrgs_SortedTable[Unique CFDA], MATCH(MemberOrgs_SortedTbl!P29, MemberOrgs_SortedTable[Final Pres. Sort], 0)), "")</f>
        <v/>
      </c>
      <c r="C34" s="28" t="str">
        <f>IFERROR(INDEX(MemberOrgs_SortedTable[Grant Name], MATCH(B34, MemberOrgs_SortedTable[Unique CFDA], 0)), "")</f>
        <v/>
      </c>
      <c r="D34" s="33" t="str">
        <f>IFERROR(INDEX(MemberOrgs_SortedTable[FY 2018 Total], MATCH(B34, MemberOrgs_SortedTable[Unique CFDA], 0)), "")</f>
        <v/>
      </c>
      <c r="E34" s="34" t="str">
        <f>IFERROR(INDEX(MemberOrgs_SortedTable[President % Change], MATCH(B34, MemberOrgs_SortedTable[Unique CFDA], 0)), "")</f>
        <v/>
      </c>
      <c r="F34" s="33" t="str">
        <f>IFERROR(INDEX(MemberOrgs_SortedTable[President $ Change], MATCH(B34, MemberOrgs_SortedTable[Unique CFDA], 0)), "")</f>
        <v/>
      </c>
      <c r="G34" s="34" t="str">
        <f>IFERROR(INDEX(MemberOrgs_SortedTable[House % Change], MATCH(B34, MemberOrgs_SortedTable[Unique CFDA], 0)), "")</f>
        <v/>
      </c>
      <c r="H34" s="33" t="str">
        <f>IFERROR(INDEX(MemberOrgs_SortedTable[House $ Change], MATCH(B34, MemberOrgs_SortedTable[Unique CFDA], 0)), "")</f>
        <v/>
      </c>
    </row>
    <row r="35" spans="2:8" x14ac:dyDescent="0.35">
      <c r="B35" s="41" t="str">
        <f>IFERROR(INDEX(MemberOrgs_SortedTable[Unique CFDA], MATCH(MemberOrgs_SortedTbl!P30, MemberOrgs_SortedTable[Final Pres. Sort], 0)), "")</f>
        <v/>
      </c>
      <c r="C35" s="28" t="str">
        <f>IFERROR(INDEX(MemberOrgs_SortedTable[Grant Name], MATCH(B35, MemberOrgs_SortedTable[Unique CFDA], 0)), "")</f>
        <v/>
      </c>
      <c r="D35" s="33" t="str">
        <f>IFERROR(INDEX(MemberOrgs_SortedTable[FY 2018 Total], MATCH(B35, MemberOrgs_SortedTable[Unique CFDA], 0)), "")</f>
        <v/>
      </c>
      <c r="E35" s="34" t="str">
        <f>IFERROR(INDEX(MemberOrgs_SortedTable[President % Change], MATCH(B35, MemberOrgs_SortedTable[Unique CFDA], 0)), "")</f>
        <v/>
      </c>
      <c r="F35" s="33" t="str">
        <f>IFERROR(INDEX(MemberOrgs_SortedTable[President $ Change], MATCH(B35, MemberOrgs_SortedTable[Unique CFDA], 0)), "")</f>
        <v/>
      </c>
      <c r="G35" s="34" t="str">
        <f>IFERROR(INDEX(MemberOrgs_SortedTable[House % Change], MATCH(B35, MemberOrgs_SortedTable[Unique CFDA], 0)), "")</f>
        <v/>
      </c>
      <c r="H35" s="33" t="str">
        <f>IFERROR(INDEX(MemberOrgs_SortedTable[House $ Change], MATCH(B35, MemberOrgs_SortedTable[Unique CFDA], 0)), "")</f>
        <v/>
      </c>
    </row>
    <row r="36" spans="2:8" x14ac:dyDescent="0.35">
      <c r="B36" s="41" t="str">
        <f>IFERROR(INDEX(MemberOrgs_SortedTable[Unique CFDA], MATCH(MemberOrgs_SortedTbl!P31, MemberOrgs_SortedTable[Final Pres. Sort], 0)), "")</f>
        <v/>
      </c>
      <c r="C36" s="28" t="str">
        <f>IFERROR(INDEX(MemberOrgs_SortedTable[Grant Name], MATCH(B36, MemberOrgs_SortedTable[Unique CFDA], 0)), "")</f>
        <v/>
      </c>
      <c r="D36" s="33" t="str">
        <f>IFERROR(INDEX(MemberOrgs_SortedTable[FY 2018 Total], MATCH(B36, MemberOrgs_SortedTable[Unique CFDA], 0)), "")</f>
        <v/>
      </c>
      <c r="E36" s="34" t="str">
        <f>IFERROR(INDEX(MemberOrgs_SortedTable[President % Change], MATCH(B36, MemberOrgs_SortedTable[Unique CFDA], 0)), "")</f>
        <v/>
      </c>
      <c r="F36" s="33" t="str">
        <f>IFERROR(INDEX(MemberOrgs_SortedTable[President $ Change], MATCH(B36, MemberOrgs_SortedTable[Unique CFDA], 0)), "")</f>
        <v/>
      </c>
      <c r="G36" s="34" t="str">
        <f>IFERROR(INDEX(MemberOrgs_SortedTable[House % Change], MATCH(B36, MemberOrgs_SortedTable[Unique CFDA], 0)), "")</f>
        <v/>
      </c>
      <c r="H36" s="33" t="str">
        <f>IFERROR(INDEX(MemberOrgs_SortedTable[House $ Change], MATCH(B36, MemberOrgs_SortedTable[Unique CFDA], 0)), "")</f>
        <v/>
      </c>
    </row>
    <row r="37" spans="2:8" x14ac:dyDescent="0.35">
      <c r="B37" s="41" t="str">
        <f>IFERROR(INDEX(MemberOrgs_SortedTable[Unique CFDA], MATCH(MemberOrgs_SortedTbl!P32, MemberOrgs_SortedTable[Final Pres. Sort], 0)), "")</f>
        <v/>
      </c>
      <c r="C37" s="28" t="str">
        <f>IFERROR(INDEX(MemberOrgs_SortedTable[Grant Name], MATCH(B37, MemberOrgs_SortedTable[Unique CFDA], 0)), "")</f>
        <v/>
      </c>
      <c r="D37" s="33" t="str">
        <f>IFERROR(INDEX(MemberOrgs_SortedTable[FY 2018 Total], MATCH(B37, MemberOrgs_SortedTable[Unique CFDA], 0)), "")</f>
        <v/>
      </c>
      <c r="E37" s="34" t="str">
        <f>IFERROR(INDEX(MemberOrgs_SortedTable[President % Change], MATCH(B37, MemberOrgs_SortedTable[Unique CFDA], 0)), "")</f>
        <v/>
      </c>
      <c r="F37" s="33" t="str">
        <f>IFERROR(INDEX(MemberOrgs_SortedTable[President $ Change], MATCH(B37, MemberOrgs_SortedTable[Unique CFDA], 0)), "")</f>
        <v/>
      </c>
      <c r="G37" s="34" t="str">
        <f>IFERROR(INDEX(MemberOrgs_SortedTable[House % Change], MATCH(B37, MemberOrgs_SortedTable[Unique CFDA], 0)), "")</f>
        <v/>
      </c>
      <c r="H37" s="33" t="str">
        <f>IFERROR(INDEX(MemberOrgs_SortedTable[House $ Change], MATCH(B37, MemberOrgs_SortedTable[Unique CFDA], 0)), "")</f>
        <v/>
      </c>
    </row>
    <row r="38" spans="2:8" x14ac:dyDescent="0.35">
      <c r="B38" s="41" t="str">
        <f>IFERROR(INDEX(MemberOrgs_SortedTable[Unique CFDA], MATCH(MemberOrgs_SortedTbl!P33, MemberOrgs_SortedTable[Final Pres. Sort], 0)), "")</f>
        <v/>
      </c>
      <c r="C38" s="28" t="str">
        <f>IFERROR(INDEX(MemberOrgs_SortedTable[Grant Name], MATCH(B38, MemberOrgs_SortedTable[Unique CFDA], 0)), "")</f>
        <v/>
      </c>
      <c r="D38" s="33" t="str">
        <f>IFERROR(INDEX(MemberOrgs_SortedTable[FY 2018 Total], MATCH(B38, MemberOrgs_SortedTable[Unique CFDA], 0)), "")</f>
        <v/>
      </c>
      <c r="E38" s="34" t="str">
        <f>IFERROR(INDEX(MemberOrgs_SortedTable[President % Change], MATCH(B38, MemberOrgs_SortedTable[Unique CFDA], 0)), "")</f>
        <v/>
      </c>
      <c r="F38" s="33" t="str">
        <f>IFERROR(INDEX(MemberOrgs_SortedTable[President $ Change], MATCH(B38, MemberOrgs_SortedTable[Unique CFDA], 0)), "")</f>
        <v/>
      </c>
      <c r="G38" s="34" t="str">
        <f>IFERROR(INDEX(MemberOrgs_SortedTable[House % Change], MATCH(B38, MemberOrgs_SortedTable[Unique CFDA], 0)), "")</f>
        <v/>
      </c>
      <c r="H38" s="33" t="str">
        <f>IFERROR(INDEX(MemberOrgs_SortedTable[House $ Change], MATCH(B38, MemberOrgs_SortedTable[Unique CFDA], 0)), "")</f>
        <v/>
      </c>
    </row>
    <row r="39" spans="2:8" x14ac:dyDescent="0.35">
      <c r="B39" s="41" t="str">
        <f>IFERROR(INDEX(MemberOrgs_SortedTable[Unique CFDA], MATCH(MemberOrgs_SortedTbl!P34, MemberOrgs_SortedTable[Final Pres. Sort], 0)), "")</f>
        <v/>
      </c>
      <c r="C39" s="28" t="str">
        <f>IFERROR(INDEX(MemberOrgs_SortedTable[Grant Name], MATCH(B39, MemberOrgs_SortedTable[Unique CFDA], 0)), "")</f>
        <v/>
      </c>
      <c r="D39" s="33" t="str">
        <f>IFERROR(INDEX(MemberOrgs_SortedTable[FY 2018 Total], MATCH(B39, MemberOrgs_SortedTable[Unique CFDA], 0)), "")</f>
        <v/>
      </c>
      <c r="E39" s="34" t="str">
        <f>IFERROR(INDEX(MemberOrgs_SortedTable[President % Change], MATCH(B39, MemberOrgs_SortedTable[Unique CFDA], 0)), "")</f>
        <v/>
      </c>
      <c r="F39" s="33" t="str">
        <f>IFERROR(INDEX(MemberOrgs_SortedTable[President $ Change], MATCH(B39, MemberOrgs_SortedTable[Unique CFDA], 0)), "")</f>
        <v/>
      </c>
      <c r="G39" s="34" t="str">
        <f>IFERROR(INDEX(MemberOrgs_SortedTable[House % Change], MATCH(B39, MemberOrgs_SortedTable[Unique CFDA], 0)), "")</f>
        <v/>
      </c>
      <c r="H39" s="33" t="str">
        <f>IFERROR(INDEX(MemberOrgs_SortedTable[House $ Change], MATCH(B39, MemberOrgs_SortedTable[Unique CFDA], 0)), "")</f>
        <v/>
      </c>
    </row>
    <row r="40" spans="2:8" x14ac:dyDescent="0.35">
      <c r="B40" s="41" t="str">
        <f>IFERROR(INDEX(MemberOrgs_SortedTable[Unique CFDA], MATCH(MemberOrgs_SortedTbl!P35, MemberOrgs_SortedTable[Final Pres. Sort], 0)), "")</f>
        <v/>
      </c>
      <c r="C40" s="28" t="str">
        <f>IFERROR(INDEX(MemberOrgs_SortedTable[Grant Name], MATCH(B40, MemberOrgs_SortedTable[Unique CFDA], 0)), "")</f>
        <v/>
      </c>
      <c r="D40" s="33" t="str">
        <f>IFERROR(INDEX(MemberOrgs_SortedTable[FY 2018 Total], MATCH(B40, MemberOrgs_SortedTable[Unique CFDA], 0)), "")</f>
        <v/>
      </c>
      <c r="E40" s="34" t="str">
        <f>IFERROR(INDEX(MemberOrgs_SortedTable[President % Change], MATCH(B40, MemberOrgs_SortedTable[Unique CFDA], 0)), "")</f>
        <v/>
      </c>
      <c r="F40" s="33" t="str">
        <f>IFERROR(INDEX(MemberOrgs_SortedTable[President $ Change], MATCH(B40, MemberOrgs_SortedTable[Unique CFDA], 0)), "")</f>
        <v/>
      </c>
      <c r="G40" s="34" t="str">
        <f>IFERROR(INDEX(MemberOrgs_SortedTable[House % Change], MATCH(B40, MemberOrgs_SortedTable[Unique CFDA], 0)), "")</f>
        <v/>
      </c>
      <c r="H40" s="33" t="str">
        <f>IFERROR(INDEX(MemberOrgs_SortedTable[House $ Change], MATCH(B40, MemberOrgs_SortedTable[Unique CFDA], 0)), "")</f>
        <v/>
      </c>
    </row>
    <row r="41" spans="2:8" x14ac:dyDescent="0.35">
      <c r="B41" s="41" t="str">
        <f>IFERROR(INDEX(MemberOrgs_SortedTable[Unique CFDA], MATCH(MemberOrgs_SortedTbl!P36, MemberOrgs_SortedTable[Final Pres. Sort], 0)), "")</f>
        <v/>
      </c>
      <c r="C41" s="28" t="str">
        <f>IFERROR(INDEX(MemberOrgs_SortedTable[Grant Name], MATCH(B41, MemberOrgs_SortedTable[Unique CFDA], 0)), "")</f>
        <v/>
      </c>
      <c r="D41" s="33" t="str">
        <f>IFERROR(INDEX(MemberOrgs_SortedTable[FY 2018 Total], MATCH(B41, MemberOrgs_SortedTable[Unique CFDA], 0)), "")</f>
        <v/>
      </c>
      <c r="E41" s="34" t="str">
        <f>IFERROR(INDEX(MemberOrgs_SortedTable[President % Change], MATCH(B41, MemberOrgs_SortedTable[Unique CFDA], 0)), "")</f>
        <v/>
      </c>
      <c r="F41" s="33" t="str">
        <f>IFERROR(INDEX(MemberOrgs_SortedTable[President $ Change], MATCH(B41, MemberOrgs_SortedTable[Unique CFDA], 0)), "")</f>
        <v/>
      </c>
      <c r="G41" s="34" t="str">
        <f>IFERROR(INDEX(MemberOrgs_SortedTable[House % Change], MATCH(B41, MemberOrgs_SortedTable[Unique CFDA], 0)), "")</f>
        <v/>
      </c>
      <c r="H41" s="33" t="str">
        <f>IFERROR(INDEX(MemberOrgs_SortedTable[House $ Change], MATCH(B41, MemberOrgs_SortedTable[Unique CFDA], 0)), "")</f>
        <v/>
      </c>
    </row>
    <row r="42" spans="2:8" x14ac:dyDescent="0.35">
      <c r="B42" s="41" t="str">
        <f>IFERROR(INDEX(MemberOrgs_SortedTable[Unique CFDA], MATCH(MemberOrgs_SortedTbl!P37, MemberOrgs_SortedTable[Final Pres. Sort], 0)), "")</f>
        <v/>
      </c>
      <c r="C42" s="28" t="str">
        <f>IFERROR(INDEX(MemberOrgs_SortedTable[Grant Name], MATCH(B42, MemberOrgs_SortedTable[Unique CFDA], 0)), "")</f>
        <v/>
      </c>
      <c r="D42" s="33" t="str">
        <f>IFERROR(INDEX(MemberOrgs_SortedTable[FY 2018 Total], MATCH(B42, MemberOrgs_SortedTable[Unique CFDA], 0)), "")</f>
        <v/>
      </c>
      <c r="E42" s="34" t="str">
        <f>IFERROR(INDEX(MemberOrgs_SortedTable[President % Change], MATCH(B42, MemberOrgs_SortedTable[Unique CFDA], 0)), "")</f>
        <v/>
      </c>
      <c r="F42" s="33" t="str">
        <f>IFERROR(INDEX(MemberOrgs_SortedTable[President $ Change], MATCH(B42, MemberOrgs_SortedTable[Unique CFDA], 0)), "")</f>
        <v/>
      </c>
      <c r="G42" s="34" t="str">
        <f>IFERROR(INDEX(MemberOrgs_SortedTable[House % Change], MATCH(B42, MemberOrgs_SortedTable[Unique CFDA], 0)), "")</f>
        <v/>
      </c>
      <c r="H42" s="33" t="str">
        <f>IFERROR(INDEX(MemberOrgs_SortedTable[House $ Change], MATCH(B42, MemberOrgs_SortedTable[Unique CFDA], 0)), "")</f>
        <v/>
      </c>
    </row>
    <row r="43" spans="2:8" x14ac:dyDescent="0.35">
      <c r="B43" s="41" t="str">
        <f>IFERROR(INDEX(MemberOrgs_SortedTable[Unique CFDA], MATCH(MemberOrgs_SortedTbl!P38, MemberOrgs_SortedTable[Final Pres. Sort], 0)), "")</f>
        <v/>
      </c>
      <c r="C43" s="28" t="str">
        <f>IFERROR(INDEX(MemberOrgs_SortedTable[Grant Name], MATCH(B43, MemberOrgs_SortedTable[Unique CFDA], 0)), "")</f>
        <v/>
      </c>
      <c r="D43" s="33" t="str">
        <f>IFERROR(INDEX(MemberOrgs_SortedTable[FY 2018 Total], MATCH(B43, MemberOrgs_SortedTable[Unique CFDA], 0)), "")</f>
        <v/>
      </c>
      <c r="E43" s="34" t="str">
        <f>IFERROR(INDEX(MemberOrgs_SortedTable[President % Change], MATCH(B43, MemberOrgs_SortedTable[Unique CFDA], 0)), "")</f>
        <v/>
      </c>
      <c r="F43" s="33" t="str">
        <f>IFERROR(INDEX(MemberOrgs_SortedTable[President $ Change], MATCH(B43, MemberOrgs_SortedTable[Unique CFDA], 0)), "")</f>
        <v/>
      </c>
      <c r="G43" s="34" t="str">
        <f>IFERROR(INDEX(MemberOrgs_SortedTable[House % Change], MATCH(B43, MemberOrgs_SortedTable[Unique CFDA], 0)), "")</f>
        <v/>
      </c>
      <c r="H43" s="33" t="str">
        <f>IFERROR(INDEX(MemberOrgs_SortedTable[House $ Change], MATCH(B43, MemberOrgs_SortedTable[Unique CFDA], 0)), "")</f>
        <v/>
      </c>
    </row>
    <row r="44" spans="2:8" x14ac:dyDescent="0.35">
      <c r="B44" s="41" t="str">
        <f>IFERROR(INDEX(MemberOrgs_SortedTable[Unique CFDA], MATCH(MemberOrgs_SortedTbl!P39, MemberOrgs_SortedTable[Final Pres. Sort], 0)), "")</f>
        <v/>
      </c>
      <c r="C44" s="28" t="str">
        <f>IFERROR(INDEX(MemberOrgs_SortedTable[Grant Name], MATCH(B44, MemberOrgs_SortedTable[Unique CFDA], 0)), "")</f>
        <v/>
      </c>
      <c r="D44" s="33" t="str">
        <f>IFERROR(INDEX(MemberOrgs_SortedTable[FY 2018 Total], MATCH(B44, MemberOrgs_SortedTable[Unique CFDA], 0)), "")</f>
        <v/>
      </c>
      <c r="E44" s="34" t="str">
        <f>IFERROR(INDEX(MemberOrgs_SortedTable[President % Change], MATCH(B44, MemberOrgs_SortedTable[Unique CFDA], 0)), "")</f>
        <v/>
      </c>
      <c r="F44" s="33" t="str">
        <f>IFERROR(INDEX(MemberOrgs_SortedTable[President $ Change], MATCH(B44, MemberOrgs_SortedTable[Unique CFDA], 0)), "")</f>
        <v/>
      </c>
      <c r="G44" s="34" t="str">
        <f>IFERROR(INDEX(MemberOrgs_SortedTable[House % Change], MATCH(B44, MemberOrgs_SortedTable[Unique CFDA], 0)), "")</f>
        <v/>
      </c>
      <c r="H44" s="33" t="str">
        <f>IFERROR(INDEX(MemberOrgs_SortedTable[House $ Change], MATCH(B44, MemberOrgs_SortedTable[Unique CFDA], 0)), "")</f>
        <v/>
      </c>
    </row>
    <row r="45" spans="2:8" x14ac:dyDescent="0.35">
      <c r="B45" s="41" t="str">
        <f>IFERROR(INDEX(MemberOrgs_SortedTable[Unique CFDA], MATCH(MemberOrgs_SortedTbl!P40, MemberOrgs_SortedTable[Final Pres. Sort], 0)), "")</f>
        <v/>
      </c>
      <c r="C45" s="28" t="str">
        <f>IFERROR(INDEX(MemberOrgs_SortedTable[Grant Name], MATCH(B45, MemberOrgs_SortedTable[Unique CFDA], 0)), "")</f>
        <v/>
      </c>
      <c r="D45" s="33" t="str">
        <f>IFERROR(INDEX(MemberOrgs_SortedTable[FY 2018 Total], MATCH(B45, MemberOrgs_SortedTable[Unique CFDA], 0)), "")</f>
        <v/>
      </c>
      <c r="E45" s="34" t="str">
        <f>IFERROR(INDEX(MemberOrgs_SortedTable[President % Change], MATCH(B45, MemberOrgs_SortedTable[Unique CFDA], 0)), "")</f>
        <v/>
      </c>
      <c r="F45" s="33" t="str">
        <f>IFERROR(INDEX(MemberOrgs_SortedTable[President $ Change], MATCH(B45, MemberOrgs_SortedTable[Unique CFDA], 0)), "")</f>
        <v/>
      </c>
      <c r="G45" s="34" t="str">
        <f>IFERROR(INDEX(MemberOrgs_SortedTable[House % Change], MATCH(B45, MemberOrgs_SortedTable[Unique CFDA], 0)), "")</f>
        <v/>
      </c>
      <c r="H45" s="33" t="str">
        <f>IFERROR(INDEX(MemberOrgs_SortedTable[House $ Change], MATCH(B45, MemberOrgs_SortedTable[Unique CFDA], 0)), "")</f>
        <v/>
      </c>
    </row>
    <row r="46" spans="2:8" x14ac:dyDescent="0.35">
      <c r="B46" s="41" t="str">
        <f>IFERROR(INDEX(MemberOrgs_SortedTable[Unique CFDA], MATCH(MemberOrgs_SortedTbl!P41, MemberOrgs_SortedTable[Final Pres. Sort], 0)), "")</f>
        <v/>
      </c>
      <c r="C46" s="28" t="str">
        <f>IFERROR(INDEX(MemberOrgs_SortedTable[Grant Name], MATCH(B46, MemberOrgs_SortedTable[Unique CFDA], 0)), "")</f>
        <v/>
      </c>
      <c r="D46" s="33" t="str">
        <f>IFERROR(INDEX(MemberOrgs_SortedTable[FY 2018 Total], MATCH(B46, MemberOrgs_SortedTable[Unique CFDA], 0)), "")</f>
        <v/>
      </c>
      <c r="E46" s="34" t="str">
        <f>IFERROR(INDEX(MemberOrgs_SortedTable[President % Change], MATCH(B46, MemberOrgs_SortedTable[Unique CFDA], 0)), "")</f>
        <v/>
      </c>
      <c r="F46" s="33" t="str">
        <f>IFERROR(INDEX(MemberOrgs_SortedTable[President $ Change], MATCH(B46, MemberOrgs_SortedTable[Unique CFDA], 0)), "")</f>
        <v/>
      </c>
      <c r="G46" s="34" t="str">
        <f>IFERROR(INDEX(MemberOrgs_SortedTable[House % Change], MATCH(B46, MemberOrgs_SortedTable[Unique CFDA], 0)), "")</f>
        <v/>
      </c>
      <c r="H46" s="33" t="str">
        <f>IFERROR(INDEX(MemberOrgs_SortedTable[House $ Change], MATCH(B46, MemberOrgs_SortedTable[Unique CFDA], 0)), "")</f>
        <v/>
      </c>
    </row>
    <row r="47" spans="2:8" x14ac:dyDescent="0.35">
      <c r="B47" s="41" t="str">
        <f>IFERROR(INDEX(MemberOrgs_SortedTable[Unique CFDA], MATCH(MemberOrgs_SortedTbl!P42, MemberOrgs_SortedTable[Final Pres. Sort], 0)), "")</f>
        <v/>
      </c>
      <c r="C47" s="28" t="str">
        <f>IFERROR(INDEX(MemberOrgs_SortedTable[Grant Name], MATCH(B47, MemberOrgs_SortedTable[Unique CFDA], 0)), "")</f>
        <v/>
      </c>
      <c r="D47" s="33" t="str">
        <f>IFERROR(INDEX(MemberOrgs_SortedTable[FY 2018 Total], MATCH(B47, MemberOrgs_SortedTable[Unique CFDA], 0)), "")</f>
        <v/>
      </c>
      <c r="E47" s="34" t="str">
        <f>IFERROR(INDEX(MemberOrgs_SortedTable[President % Change], MATCH(B47, MemberOrgs_SortedTable[Unique CFDA], 0)), "")</f>
        <v/>
      </c>
      <c r="F47" s="33" t="str">
        <f>IFERROR(INDEX(MemberOrgs_SortedTable[President $ Change], MATCH(B47, MemberOrgs_SortedTable[Unique CFDA], 0)), "")</f>
        <v/>
      </c>
      <c r="G47" s="34" t="str">
        <f>IFERROR(INDEX(MemberOrgs_SortedTable[House % Change], MATCH(B47, MemberOrgs_SortedTable[Unique CFDA], 0)), "")</f>
        <v/>
      </c>
      <c r="H47" s="33" t="str">
        <f>IFERROR(INDEX(MemberOrgs_SortedTable[House $ Change], MATCH(B47, MemberOrgs_SortedTable[Unique CFDA], 0)), "")</f>
        <v/>
      </c>
    </row>
    <row r="48" spans="2:8" x14ac:dyDescent="0.35">
      <c r="B48" s="41" t="str">
        <f>IFERROR(INDEX(MemberOrgs_SortedTable[Unique CFDA], MATCH(MemberOrgs_SortedTbl!P43, MemberOrgs_SortedTable[Final Pres. Sort], 0)), "")</f>
        <v/>
      </c>
      <c r="C48" s="28" t="str">
        <f>IFERROR(INDEX(MemberOrgs_SortedTable[Grant Name], MATCH(B48, MemberOrgs_SortedTable[Unique CFDA], 0)), "")</f>
        <v/>
      </c>
      <c r="D48" s="33" t="str">
        <f>IFERROR(INDEX(MemberOrgs_SortedTable[FY 2018 Total], MATCH(B48, MemberOrgs_SortedTable[Unique CFDA], 0)), "")</f>
        <v/>
      </c>
      <c r="E48" s="34" t="str">
        <f>IFERROR(INDEX(MemberOrgs_SortedTable[President % Change], MATCH(B48, MemberOrgs_SortedTable[Unique CFDA], 0)), "")</f>
        <v/>
      </c>
      <c r="F48" s="33" t="str">
        <f>IFERROR(INDEX(MemberOrgs_SortedTable[President $ Change], MATCH(B48, MemberOrgs_SortedTable[Unique CFDA], 0)), "")</f>
        <v/>
      </c>
      <c r="G48" s="34" t="str">
        <f>IFERROR(INDEX(MemberOrgs_SortedTable[House % Change], MATCH(B48, MemberOrgs_SortedTable[Unique CFDA], 0)), "")</f>
        <v/>
      </c>
      <c r="H48" s="33" t="str">
        <f>IFERROR(INDEX(MemberOrgs_SortedTable[House $ Change], MATCH(B48, MemberOrgs_SortedTable[Unique CFDA], 0)), "")</f>
        <v/>
      </c>
    </row>
    <row r="49" spans="2:8" x14ac:dyDescent="0.35">
      <c r="B49" s="41" t="str">
        <f>IFERROR(INDEX(MemberOrgs_SortedTable[Unique CFDA], MATCH(MemberOrgs_SortedTbl!P44, MemberOrgs_SortedTable[Final Pres. Sort], 0)), "")</f>
        <v/>
      </c>
      <c r="C49" s="28" t="str">
        <f>IFERROR(INDEX(MemberOrgs_SortedTable[Grant Name], MATCH(B49, MemberOrgs_SortedTable[Unique CFDA], 0)), "")</f>
        <v/>
      </c>
      <c r="D49" s="33" t="str">
        <f>IFERROR(INDEX(MemberOrgs_SortedTable[FY 2018 Total], MATCH(B49, MemberOrgs_SortedTable[Unique CFDA], 0)), "")</f>
        <v/>
      </c>
      <c r="E49" s="34" t="str">
        <f>IFERROR(INDEX(MemberOrgs_SortedTable[President % Change], MATCH(B49, MemberOrgs_SortedTable[Unique CFDA], 0)), "")</f>
        <v/>
      </c>
      <c r="F49" s="33" t="str">
        <f>IFERROR(INDEX(MemberOrgs_SortedTable[President $ Change], MATCH(B49, MemberOrgs_SortedTable[Unique CFDA], 0)), "")</f>
        <v/>
      </c>
      <c r="G49" s="34" t="str">
        <f>IFERROR(INDEX(MemberOrgs_SortedTable[House % Change], MATCH(B49, MemberOrgs_SortedTable[Unique CFDA], 0)), "")</f>
        <v/>
      </c>
      <c r="H49" s="33" t="str">
        <f>IFERROR(INDEX(MemberOrgs_SortedTable[House $ Change], MATCH(B49, MemberOrgs_SortedTable[Unique CFDA], 0)), "")</f>
        <v/>
      </c>
    </row>
    <row r="50" spans="2:8" x14ac:dyDescent="0.35">
      <c r="B50" s="41" t="str">
        <f>IFERROR(INDEX(MemberOrgs_SortedTable[Unique CFDA], MATCH(MemberOrgs_SortedTbl!P45, MemberOrgs_SortedTable[Final Pres. Sort], 0)), "")</f>
        <v/>
      </c>
      <c r="C50" s="28" t="str">
        <f>IFERROR(INDEX(MemberOrgs_SortedTable[Grant Name], MATCH(B50, MemberOrgs_SortedTable[Unique CFDA], 0)), "")</f>
        <v/>
      </c>
      <c r="D50" s="33" t="str">
        <f>IFERROR(INDEX(MemberOrgs_SortedTable[FY 2018 Total], MATCH(B50, MemberOrgs_SortedTable[Unique CFDA], 0)), "")</f>
        <v/>
      </c>
      <c r="E50" s="34" t="str">
        <f>IFERROR(INDEX(MemberOrgs_SortedTable[President % Change], MATCH(B50, MemberOrgs_SortedTable[Unique CFDA], 0)), "")</f>
        <v/>
      </c>
      <c r="F50" s="33" t="str">
        <f>IFERROR(INDEX(MemberOrgs_SortedTable[President $ Change], MATCH(B50, MemberOrgs_SortedTable[Unique CFDA], 0)), "")</f>
        <v/>
      </c>
      <c r="G50" s="34" t="str">
        <f>IFERROR(INDEX(MemberOrgs_SortedTable[House % Change], MATCH(B50, MemberOrgs_SortedTable[Unique CFDA], 0)), "")</f>
        <v/>
      </c>
      <c r="H50" s="33" t="str">
        <f>IFERROR(INDEX(MemberOrgs_SortedTable[House $ Change], MATCH(B50, MemberOrgs_SortedTable[Unique CFDA], 0)), "")</f>
        <v/>
      </c>
    </row>
    <row r="51" spans="2:8" x14ac:dyDescent="0.35">
      <c r="B51" s="41" t="str">
        <f>IFERROR(INDEX(MemberOrgs_SortedTable[Unique CFDA], MATCH(MemberOrgs_SortedTbl!P46, MemberOrgs_SortedTable[Final Pres. Sort], 0)), "")</f>
        <v/>
      </c>
      <c r="C51" s="28" t="str">
        <f>IFERROR(INDEX(MemberOrgs_SortedTable[Grant Name], MATCH(B51, MemberOrgs_SortedTable[Unique CFDA], 0)), "")</f>
        <v/>
      </c>
      <c r="D51" s="33" t="str">
        <f>IFERROR(INDEX(MemberOrgs_SortedTable[FY 2018 Total], MATCH(B51, MemberOrgs_SortedTable[Unique CFDA], 0)), "")</f>
        <v/>
      </c>
      <c r="E51" s="34" t="str">
        <f>IFERROR(INDEX(MemberOrgs_SortedTable[President % Change], MATCH(B51, MemberOrgs_SortedTable[Unique CFDA], 0)), "")</f>
        <v/>
      </c>
      <c r="F51" s="33" t="str">
        <f>IFERROR(INDEX(MemberOrgs_SortedTable[President $ Change], MATCH(B51, MemberOrgs_SortedTable[Unique CFDA], 0)), "")</f>
        <v/>
      </c>
      <c r="G51" s="34" t="str">
        <f>IFERROR(INDEX(MemberOrgs_SortedTable[House % Change], MATCH(B51, MemberOrgs_SortedTable[Unique CFDA], 0)), "")</f>
        <v/>
      </c>
      <c r="H51" s="33" t="str">
        <f>IFERROR(INDEX(MemberOrgs_SortedTable[House $ Change], MATCH(B51, MemberOrgs_SortedTable[Unique CFDA], 0)), "")</f>
        <v/>
      </c>
    </row>
    <row r="52" spans="2:8" x14ac:dyDescent="0.35">
      <c r="B52" s="41" t="str">
        <f>IFERROR(INDEX(MemberOrgs_SortedTable[Unique CFDA], MATCH(MemberOrgs_SortedTbl!P47, MemberOrgs_SortedTable[Final Pres. Sort], 0)), "")</f>
        <v/>
      </c>
      <c r="C52" s="28" t="str">
        <f>IFERROR(INDEX(MemberOrgs_SortedTable[Grant Name], MATCH(B52, MemberOrgs_SortedTable[Unique CFDA], 0)), "")</f>
        <v/>
      </c>
      <c r="D52" s="33" t="str">
        <f>IFERROR(INDEX(MemberOrgs_SortedTable[FY 2018 Total], MATCH(B52, MemberOrgs_SortedTable[Unique CFDA], 0)), "")</f>
        <v/>
      </c>
      <c r="E52" s="34" t="str">
        <f>IFERROR(INDEX(MemberOrgs_SortedTable[President % Change], MATCH(B52, MemberOrgs_SortedTable[Unique CFDA], 0)), "")</f>
        <v/>
      </c>
      <c r="F52" s="33" t="str">
        <f>IFERROR(INDEX(MemberOrgs_SortedTable[President $ Change], MATCH(B52, MemberOrgs_SortedTable[Unique CFDA], 0)), "")</f>
        <v/>
      </c>
      <c r="G52" s="34" t="str">
        <f>IFERROR(INDEX(MemberOrgs_SortedTable[House % Change], MATCH(B52, MemberOrgs_SortedTable[Unique CFDA], 0)), "")</f>
        <v/>
      </c>
      <c r="H52" s="33" t="str">
        <f>IFERROR(INDEX(MemberOrgs_SortedTable[House $ Change], MATCH(B52, MemberOrgs_SortedTable[Unique CFDA], 0)), "")</f>
        <v/>
      </c>
    </row>
    <row r="53" spans="2:8" x14ac:dyDescent="0.35">
      <c r="B53" s="41" t="str">
        <f>IFERROR(INDEX(MemberOrgs_SortedTable[Unique CFDA], MATCH(MemberOrgs_SortedTbl!P48, MemberOrgs_SortedTable[Final Pres. Sort], 0)), "")</f>
        <v/>
      </c>
      <c r="C53" s="28" t="str">
        <f>IFERROR(INDEX(MemberOrgs_SortedTable[Grant Name], MATCH(B53, MemberOrgs_SortedTable[Unique CFDA], 0)), "")</f>
        <v/>
      </c>
      <c r="D53" s="33" t="str">
        <f>IFERROR(INDEX(MemberOrgs_SortedTable[FY 2018 Total], MATCH(B53, MemberOrgs_SortedTable[Unique CFDA], 0)), "")</f>
        <v/>
      </c>
      <c r="E53" s="34" t="str">
        <f>IFERROR(INDEX(MemberOrgs_SortedTable[President % Change], MATCH(B53, MemberOrgs_SortedTable[Unique CFDA], 0)), "")</f>
        <v/>
      </c>
      <c r="F53" s="33" t="str">
        <f>IFERROR(INDEX(MemberOrgs_SortedTable[President $ Change], MATCH(B53, MemberOrgs_SortedTable[Unique CFDA], 0)), "")</f>
        <v/>
      </c>
      <c r="G53" s="34" t="str">
        <f>IFERROR(INDEX(MemberOrgs_SortedTable[House % Change], MATCH(B53, MemberOrgs_SortedTable[Unique CFDA], 0)), "")</f>
        <v/>
      </c>
      <c r="H53" s="33" t="str">
        <f>IFERROR(INDEX(MemberOrgs_SortedTable[House $ Change], MATCH(B53, MemberOrgs_SortedTable[Unique CFDA], 0)), "")</f>
        <v/>
      </c>
    </row>
    <row r="54" spans="2:8" x14ac:dyDescent="0.35">
      <c r="B54" s="41" t="str">
        <f>IFERROR(INDEX(MemberOrgs_SortedTable[Unique CFDA], MATCH(MemberOrgs_SortedTbl!P49, MemberOrgs_SortedTable[Final Pres. Sort], 0)), "")</f>
        <v/>
      </c>
      <c r="C54" s="28" t="str">
        <f>IFERROR(INDEX(MemberOrgs_SortedTable[Grant Name], MATCH(B54, MemberOrgs_SortedTable[Unique CFDA], 0)), "")</f>
        <v/>
      </c>
      <c r="D54" s="33" t="str">
        <f>IFERROR(INDEX(MemberOrgs_SortedTable[FY 2018 Total], MATCH(B54, MemberOrgs_SortedTable[Unique CFDA], 0)), "")</f>
        <v/>
      </c>
      <c r="E54" s="34" t="str">
        <f>IFERROR(INDEX(MemberOrgs_SortedTable[President % Change], MATCH(B54, MemberOrgs_SortedTable[Unique CFDA], 0)), "")</f>
        <v/>
      </c>
      <c r="F54" s="33" t="str">
        <f>IFERROR(INDEX(MemberOrgs_SortedTable[President $ Change], MATCH(B54, MemberOrgs_SortedTable[Unique CFDA], 0)), "")</f>
        <v/>
      </c>
      <c r="G54" s="34" t="str">
        <f>IFERROR(INDEX(MemberOrgs_SortedTable[House % Change], MATCH(B54, MemberOrgs_SortedTable[Unique CFDA], 0)), "")</f>
        <v/>
      </c>
      <c r="H54" s="33" t="str">
        <f>IFERROR(INDEX(MemberOrgs_SortedTable[House $ Change], MATCH(B54, MemberOrgs_SortedTable[Unique CFDA], 0)), "")</f>
        <v/>
      </c>
    </row>
    <row r="55" spans="2:8" x14ac:dyDescent="0.35">
      <c r="B55" s="41" t="str">
        <f>IFERROR(INDEX(MemberOrgs_SortedTable[Unique CFDA], MATCH(MemberOrgs_SortedTbl!P50, MemberOrgs_SortedTable[Final Pres. Sort], 0)), "")</f>
        <v/>
      </c>
      <c r="C55" s="28" t="str">
        <f>IFERROR(INDEX(MemberOrgs_SortedTable[Grant Name], MATCH(B55, MemberOrgs_SortedTable[Unique CFDA], 0)), "")</f>
        <v/>
      </c>
      <c r="D55" s="33" t="str">
        <f>IFERROR(INDEX(MemberOrgs_SortedTable[FY 2018 Total], MATCH(B55, MemberOrgs_SortedTable[Unique CFDA], 0)), "")</f>
        <v/>
      </c>
      <c r="E55" s="34" t="str">
        <f>IFERROR(INDEX(MemberOrgs_SortedTable[President % Change], MATCH(B55, MemberOrgs_SortedTable[Unique CFDA], 0)), "")</f>
        <v/>
      </c>
      <c r="F55" s="33" t="str">
        <f>IFERROR(INDEX(MemberOrgs_SortedTable[President $ Change], MATCH(B55, MemberOrgs_SortedTable[Unique CFDA], 0)), "")</f>
        <v/>
      </c>
      <c r="G55" s="34" t="str">
        <f>IFERROR(INDEX(MemberOrgs_SortedTable[House % Change], MATCH(B55, MemberOrgs_SortedTable[Unique CFDA], 0)), "")</f>
        <v/>
      </c>
      <c r="H55" s="33" t="str">
        <f>IFERROR(INDEX(MemberOrgs_SortedTable[House $ Change], MATCH(B55, MemberOrgs_SortedTable[Unique CFDA], 0)), "")</f>
        <v/>
      </c>
    </row>
    <row r="56" spans="2:8" x14ac:dyDescent="0.35">
      <c r="B56" s="41" t="str">
        <f>IFERROR(INDEX(MemberOrgs_SortedTable[Unique CFDA], MATCH(MemberOrgs_SortedTbl!P51, MemberOrgs_SortedTable[Final Pres. Sort], 0)), "")</f>
        <v/>
      </c>
      <c r="C56" s="28" t="str">
        <f>IFERROR(INDEX(MemberOrgs_SortedTable[Grant Name], MATCH(B56, MemberOrgs_SortedTable[Unique CFDA], 0)), "")</f>
        <v/>
      </c>
      <c r="D56" s="33" t="str">
        <f>IFERROR(INDEX(MemberOrgs_SortedTable[FY 2018 Total], MATCH(B56, MemberOrgs_SortedTable[Unique CFDA], 0)), "")</f>
        <v/>
      </c>
      <c r="E56" s="34" t="str">
        <f>IFERROR(INDEX(MemberOrgs_SortedTable[President % Change], MATCH(B56, MemberOrgs_SortedTable[Unique CFDA], 0)), "")</f>
        <v/>
      </c>
      <c r="F56" s="33" t="str">
        <f>IFERROR(INDEX(MemberOrgs_SortedTable[President $ Change], MATCH(B56, MemberOrgs_SortedTable[Unique CFDA], 0)), "")</f>
        <v/>
      </c>
      <c r="G56" s="34" t="str">
        <f>IFERROR(INDEX(MemberOrgs_SortedTable[House % Change], MATCH(B56, MemberOrgs_SortedTable[Unique CFDA], 0)), "")</f>
        <v/>
      </c>
      <c r="H56" s="33" t="str">
        <f>IFERROR(INDEX(MemberOrgs_SortedTable[House $ Change], MATCH(B56, MemberOrgs_SortedTable[Unique CFDA], 0)), "")</f>
        <v/>
      </c>
    </row>
    <row r="57" spans="2:8" x14ac:dyDescent="0.35">
      <c r="B57" s="41" t="str">
        <f>IFERROR(INDEX(MemberOrgs_SortedTable[Unique CFDA], MATCH(MemberOrgs_SortedTbl!P52, MemberOrgs_SortedTable[Final Pres. Sort], 0)), "")</f>
        <v/>
      </c>
      <c r="C57" s="28" t="str">
        <f>IFERROR(INDEX(MemberOrgs_SortedTable[Grant Name], MATCH(B57, MemberOrgs_SortedTable[Unique CFDA], 0)), "")</f>
        <v/>
      </c>
      <c r="D57" s="33" t="str">
        <f>IFERROR(INDEX(MemberOrgs_SortedTable[FY 2018 Total], MATCH(B57, MemberOrgs_SortedTable[Unique CFDA], 0)), "")</f>
        <v/>
      </c>
      <c r="E57" s="34" t="str">
        <f>IFERROR(INDEX(MemberOrgs_SortedTable[President % Change], MATCH(B57, MemberOrgs_SortedTable[Unique CFDA], 0)), "")</f>
        <v/>
      </c>
      <c r="F57" s="33" t="str">
        <f>IFERROR(INDEX(MemberOrgs_SortedTable[President $ Change], MATCH(B57, MemberOrgs_SortedTable[Unique CFDA], 0)), "")</f>
        <v/>
      </c>
      <c r="G57" s="34" t="str">
        <f>IFERROR(INDEX(MemberOrgs_SortedTable[House % Change], MATCH(B57, MemberOrgs_SortedTable[Unique CFDA], 0)), "")</f>
        <v/>
      </c>
      <c r="H57" s="33" t="str">
        <f>IFERROR(INDEX(MemberOrgs_SortedTable[House $ Change], MATCH(B57, MemberOrgs_SortedTable[Unique CFDA], 0)), "")</f>
        <v/>
      </c>
    </row>
    <row r="58" spans="2:8" x14ac:dyDescent="0.35">
      <c r="B58" s="41" t="str">
        <f>IFERROR(INDEX(MemberOrgs_SortedTable[Unique CFDA], MATCH(MemberOrgs_SortedTbl!P53, MemberOrgs_SortedTable[Final Pres. Sort], 0)), "")</f>
        <v/>
      </c>
      <c r="C58" s="28" t="str">
        <f>IFERROR(INDEX(MemberOrgs_SortedTable[Grant Name], MATCH(B58, MemberOrgs_SortedTable[Unique CFDA], 0)), "")</f>
        <v/>
      </c>
      <c r="D58" s="33" t="str">
        <f>IFERROR(INDEX(MemberOrgs_SortedTable[FY 2018 Total], MATCH(B58, MemberOrgs_SortedTable[Unique CFDA], 0)), "")</f>
        <v/>
      </c>
      <c r="E58" s="34" t="str">
        <f>IFERROR(INDEX(MemberOrgs_SortedTable[President % Change], MATCH(B58, MemberOrgs_SortedTable[Unique CFDA], 0)), "")</f>
        <v/>
      </c>
      <c r="F58" s="33" t="str">
        <f>IFERROR(INDEX(MemberOrgs_SortedTable[President $ Change], MATCH(B58, MemberOrgs_SortedTable[Unique CFDA], 0)), "")</f>
        <v/>
      </c>
      <c r="G58" s="34" t="str">
        <f>IFERROR(INDEX(MemberOrgs_SortedTable[House % Change], MATCH(B58, MemberOrgs_SortedTable[Unique CFDA], 0)), "")</f>
        <v/>
      </c>
      <c r="H58" s="33" t="str">
        <f>IFERROR(INDEX(MemberOrgs_SortedTable[House $ Change], MATCH(B58, MemberOrgs_SortedTable[Unique CFDA], 0)), "")</f>
        <v/>
      </c>
    </row>
    <row r="59" spans="2:8" x14ac:dyDescent="0.35">
      <c r="B59" s="41" t="str">
        <f>IFERROR(INDEX(MemberOrgs_SortedTable[Unique CFDA], MATCH(MemberOrgs_SortedTbl!P54, MemberOrgs_SortedTable[Final Pres. Sort], 0)), "")</f>
        <v/>
      </c>
      <c r="C59" s="28" t="str">
        <f>IFERROR(INDEX(MemberOrgs_SortedTable[Grant Name], MATCH(B59, MemberOrgs_SortedTable[Unique CFDA], 0)), "")</f>
        <v/>
      </c>
      <c r="D59" s="33" t="str">
        <f>IFERROR(INDEX(MemberOrgs_SortedTable[FY 2018 Total], MATCH(B59, MemberOrgs_SortedTable[Unique CFDA], 0)), "")</f>
        <v/>
      </c>
      <c r="E59" s="34" t="str">
        <f>IFERROR(INDEX(MemberOrgs_SortedTable[President % Change], MATCH(B59, MemberOrgs_SortedTable[Unique CFDA], 0)), "")</f>
        <v/>
      </c>
      <c r="F59" s="33" t="str">
        <f>IFERROR(INDEX(MemberOrgs_SortedTable[President $ Change], MATCH(B59, MemberOrgs_SortedTable[Unique CFDA], 0)), "")</f>
        <v/>
      </c>
      <c r="G59" s="34" t="str">
        <f>IFERROR(INDEX(MemberOrgs_SortedTable[House % Change], MATCH(B59, MemberOrgs_SortedTable[Unique CFDA], 0)), "")</f>
        <v/>
      </c>
      <c r="H59" s="33" t="str">
        <f>IFERROR(INDEX(MemberOrgs_SortedTable[House $ Change], MATCH(B59, MemberOrgs_SortedTable[Unique CFDA], 0)), "")</f>
        <v/>
      </c>
    </row>
    <row r="60" spans="2:8" x14ac:dyDescent="0.35">
      <c r="B60" s="41" t="str">
        <f>IFERROR(INDEX(MemberOrgs_SortedTable[Unique CFDA], MATCH(MemberOrgs_SortedTbl!P55, MemberOrgs_SortedTable[Final Pres. Sort], 0)), "")</f>
        <v/>
      </c>
      <c r="C60" s="28" t="str">
        <f>IFERROR(INDEX(MemberOrgs_SortedTable[Grant Name], MATCH(B60, MemberOrgs_SortedTable[Unique CFDA], 0)), "")</f>
        <v/>
      </c>
      <c r="D60" s="33" t="str">
        <f>IFERROR(INDEX(MemberOrgs_SortedTable[FY 2018 Total], MATCH(B60, MemberOrgs_SortedTable[Unique CFDA], 0)), "")</f>
        <v/>
      </c>
      <c r="E60" s="34" t="str">
        <f>IFERROR(INDEX(MemberOrgs_SortedTable[President % Change], MATCH(B60, MemberOrgs_SortedTable[Unique CFDA], 0)), "")</f>
        <v/>
      </c>
      <c r="F60" s="33" t="str">
        <f>IFERROR(INDEX(MemberOrgs_SortedTable[President $ Change], MATCH(B60, MemberOrgs_SortedTable[Unique CFDA], 0)), "")</f>
        <v/>
      </c>
      <c r="G60" s="34" t="str">
        <f>IFERROR(INDEX(MemberOrgs_SortedTable[House % Change], MATCH(B60, MemberOrgs_SortedTable[Unique CFDA], 0)), "")</f>
        <v/>
      </c>
      <c r="H60" s="33" t="str">
        <f>IFERROR(INDEX(MemberOrgs_SortedTable[House $ Change], MATCH(B60, MemberOrgs_SortedTable[Unique CFDA], 0)), "")</f>
        <v/>
      </c>
    </row>
    <row r="61" spans="2:8" x14ac:dyDescent="0.35">
      <c r="B61" s="41" t="str">
        <f>IFERROR(INDEX(MemberOrgs_SortedTable[Unique CFDA], MATCH(MemberOrgs_SortedTbl!P56, MemberOrgs_SortedTable[Final Pres. Sort], 0)), "")</f>
        <v/>
      </c>
      <c r="C61" s="28" t="str">
        <f>IFERROR(INDEX(MemberOrgs_SortedTable[Grant Name], MATCH(B61, MemberOrgs_SortedTable[Unique CFDA], 0)), "")</f>
        <v/>
      </c>
      <c r="D61" s="33" t="str">
        <f>IFERROR(INDEX(MemberOrgs_SortedTable[FY 2018 Total], MATCH(B61, MemberOrgs_SortedTable[Unique CFDA], 0)), "")</f>
        <v/>
      </c>
      <c r="E61" s="34" t="str">
        <f>IFERROR(INDEX(MemberOrgs_SortedTable[President % Change], MATCH(B61, MemberOrgs_SortedTable[Unique CFDA], 0)), "")</f>
        <v/>
      </c>
      <c r="F61" s="33" t="str">
        <f>IFERROR(INDEX(MemberOrgs_SortedTable[President $ Change], MATCH(B61, MemberOrgs_SortedTable[Unique CFDA], 0)), "")</f>
        <v/>
      </c>
      <c r="G61" s="34" t="str">
        <f>IFERROR(INDEX(MemberOrgs_SortedTable[House % Change], MATCH(B61, MemberOrgs_SortedTable[Unique CFDA], 0)), "")</f>
        <v/>
      </c>
      <c r="H61" s="33" t="str">
        <f>IFERROR(INDEX(MemberOrgs_SortedTable[House $ Change], MATCH(B61, MemberOrgs_SortedTable[Unique CFDA], 0)), "")</f>
        <v/>
      </c>
    </row>
    <row r="62" spans="2:8" x14ac:dyDescent="0.35">
      <c r="B62" s="41" t="str">
        <f>IFERROR(INDEX(MemberOrgs_SortedTable[Unique CFDA], MATCH(MemberOrgs_SortedTbl!P57, MemberOrgs_SortedTable[Final Pres. Sort], 0)), "")</f>
        <v/>
      </c>
      <c r="C62" s="28" t="str">
        <f>IFERROR(INDEX(MemberOrgs_SortedTable[Grant Name], MATCH(B62, MemberOrgs_SortedTable[Unique CFDA], 0)), "")</f>
        <v/>
      </c>
      <c r="D62" s="33" t="str">
        <f>IFERROR(INDEX(MemberOrgs_SortedTable[FY 2018 Total], MATCH(B62, MemberOrgs_SortedTable[Unique CFDA], 0)), "")</f>
        <v/>
      </c>
      <c r="E62" s="34" t="str">
        <f>IFERROR(INDEX(MemberOrgs_SortedTable[President % Change], MATCH(B62, MemberOrgs_SortedTable[Unique CFDA], 0)), "")</f>
        <v/>
      </c>
      <c r="F62" s="33" t="str">
        <f>IFERROR(INDEX(MemberOrgs_SortedTable[President $ Change], MATCH(B62, MemberOrgs_SortedTable[Unique CFDA], 0)), "")</f>
        <v/>
      </c>
      <c r="G62" s="34" t="str">
        <f>IFERROR(INDEX(MemberOrgs_SortedTable[House % Change], MATCH(B62, MemberOrgs_SortedTable[Unique CFDA], 0)), "")</f>
        <v/>
      </c>
      <c r="H62" s="33" t="str">
        <f>IFERROR(INDEX(MemberOrgs_SortedTable[House $ Change], MATCH(B62, MemberOrgs_SortedTable[Unique CFDA], 0)), "")</f>
        <v/>
      </c>
    </row>
    <row r="63" spans="2:8" x14ac:dyDescent="0.35">
      <c r="B63" s="41" t="str">
        <f>IFERROR(INDEX(MemberOrgs_SortedTable[Unique CFDA], MATCH(MemberOrgs_SortedTbl!P58, MemberOrgs_SortedTable[Final Pres. Sort], 0)), "")</f>
        <v/>
      </c>
      <c r="C63" s="28" t="str">
        <f>IFERROR(INDEX(MemberOrgs_SortedTable[Grant Name], MATCH(B63, MemberOrgs_SortedTable[Unique CFDA], 0)), "")</f>
        <v/>
      </c>
      <c r="D63" s="33" t="str">
        <f>IFERROR(INDEX(MemberOrgs_SortedTable[FY 2018 Total], MATCH(B63, MemberOrgs_SortedTable[Unique CFDA], 0)), "")</f>
        <v/>
      </c>
      <c r="E63" s="34" t="str">
        <f>IFERROR(INDEX(MemberOrgs_SortedTable[President % Change], MATCH(B63, MemberOrgs_SortedTable[Unique CFDA], 0)), "")</f>
        <v/>
      </c>
      <c r="F63" s="33" t="str">
        <f>IFERROR(INDEX(MemberOrgs_SortedTable[President $ Change], MATCH(B63, MemberOrgs_SortedTable[Unique CFDA], 0)), "")</f>
        <v/>
      </c>
      <c r="G63" s="34" t="str">
        <f>IFERROR(INDEX(MemberOrgs_SortedTable[House % Change], MATCH(B63, MemberOrgs_SortedTable[Unique CFDA], 0)), "")</f>
        <v/>
      </c>
      <c r="H63" s="33" t="str">
        <f>IFERROR(INDEX(MemberOrgs_SortedTable[House $ Change], MATCH(B63, MemberOrgs_SortedTable[Unique CFDA], 0)), "")</f>
        <v/>
      </c>
    </row>
    <row r="64" spans="2:8" x14ac:dyDescent="0.35">
      <c r="B64" s="41" t="str">
        <f>IFERROR(INDEX(MemberOrgs_SortedTable[Unique CFDA], MATCH(MemberOrgs_SortedTbl!P59, MemberOrgs_SortedTable[Final Pres. Sort], 0)), "")</f>
        <v/>
      </c>
      <c r="C64" s="28" t="str">
        <f>IFERROR(INDEX(MemberOrgs_SortedTable[Grant Name], MATCH(B64, MemberOrgs_SortedTable[Unique CFDA], 0)), "")</f>
        <v/>
      </c>
      <c r="D64" s="33" t="str">
        <f>IFERROR(INDEX(MemberOrgs_SortedTable[FY 2018 Total], MATCH(B64, MemberOrgs_SortedTable[Unique CFDA], 0)), "")</f>
        <v/>
      </c>
      <c r="E64" s="34" t="str">
        <f>IFERROR(INDEX(MemberOrgs_SortedTable[President % Change], MATCH(B64, MemberOrgs_SortedTable[Unique CFDA], 0)), "")</f>
        <v/>
      </c>
      <c r="F64" s="33" t="str">
        <f>IFERROR(INDEX(MemberOrgs_SortedTable[President $ Change], MATCH(B64, MemberOrgs_SortedTable[Unique CFDA], 0)), "")</f>
        <v/>
      </c>
      <c r="G64" s="34" t="str">
        <f>IFERROR(INDEX(MemberOrgs_SortedTable[House % Change], MATCH(B64, MemberOrgs_SortedTable[Unique CFDA], 0)), "")</f>
        <v/>
      </c>
      <c r="H64" s="33" t="str">
        <f>IFERROR(INDEX(MemberOrgs_SortedTable[House $ Change], MATCH(B64, MemberOrgs_SortedTable[Unique CFDA], 0)), "")</f>
        <v/>
      </c>
    </row>
    <row r="65" spans="2:8" x14ac:dyDescent="0.35">
      <c r="B65" s="41" t="str">
        <f>IFERROR(INDEX(MemberOrgs_SortedTable[Unique CFDA], MATCH(MemberOrgs_SortedTbl!P60, MemberOrgs_SortedTable[Final Pres. Sort], 0)), "")</f>
        <v/>
      </c>
      <c r="C65" s="28" t="str">
        <f>IFERROR(INDEX(MemberOrgs_SortedTable[Grant Name], MATCH(B65, MemberOrgs_SortedTable[Unique CFDA], 0)), "")</f>
        <v/>
      </c>
      <c r="D65" s="33" t="str">
        <f>IFERROR(INDEX(MemberOrgs_SortedTable[FY 2018 Total], MATCH(B65, MemberOrgs_SortedTable[Unique CFDA], 0)), "")</f>
        <v/>
      </c>
      <c r="E65" s="34" t="str">
        <f>IFERROR(INDEX(MemberOrgs_SortedTable[President % Change], MATCH(B65, MemberOrgs_SortedTable[Unique CFDA], 0)), "")</f>
        <v/>
      </c>
      <c r="F65" s="33" t="str">
        <f>IFERROR(INDEX(MemberOrgs_SortedTable[President $ Change], MATCH(B65, MemberOrgs_SortedTable[Unique CFDA], 0)), "")</f>
        <v/>
      </c>
      <c r="G65" s="34" t="str">
        <f>IFERROR(INDEX(MemberOrgs_SortedTable[House % Change], MATCH(B65, MemberOrgs_SortedTable[Unique CFDA], 0)), "")</f>
        <v/>
      </c>
      <c r="H65" s="33" t="str">
        <f>IFERROR(INDEX(MemberOrgs_SortedTable[House $ Change], MATCH(B65, MemberOrgs_SortedTable[Unique CFDA], 0)), "")</f>
        <v/>
      </c>
    </row>
    <row r="66" spans="2:8" x14ac:dyDescent="0.35">
      <c r="B66" s="41" t="str">
        <f>IFERROR(INDEX(MemberOrgs_SortedTable[Unique CFDA], MATCH(MemberOrgs_SortedTbl!P61, MemberOrgs_SortedTable[Final Pres. Sort], 0)), "")</f>
        <v/>
      </c>
      <c r="C66" s="28" t="str">
        <f>IFERROR(INDEX(MemberOrgs_SortedTable[Grant Name], MATCH(B66, MemberOrgs_SortedTable[Unique CFDA], 0)), "")</f>
        <v/>
      </c>
      <c r="D66" s="33" t="str">
        <f>IFERROR(INDEX(MemberOrgs_SortedTable[FY 2018 Total], MATCH(B66, MemberOrgs_SortedTable[Unique CFDA], 0)), "")</f>
        <v/>
      </c>
      <c r="E66" s="34" t="str">
        <f>IFERROR(INDEX(MemberOrgs_SortedTable[President % Change], MATCH(B66, MemberOrgs_SortedTable[Unique CFDA], 0)), "")</f>
        <v/>
      </c>
      <c r="F66" s="33" t="str">
        <f>IFERROR(INDEX(MemberOrgs_SortedTable[President $ Change], MATCH(B66, MemberOrgs_SortedTable[Unique CFDA], 0)), "")</f>
        <v/>
      </c>
      <c r="G66" s="34" t="str">
        <f>IFERROR(INDEX(MemberOrgs_SortedTable[House % Change], MATCH(B66, MemberOrgs_SortedTable[Unique CFDA], 0)), "")</f>
        <v/>
      </c>
      <c r="H66" s="33" t="str">
        <f>IFERROR(INDEX(MemberOrgs_SortedTable[House $ Change], MATCH(B66, MemberOrgs_SortedTable[Unique CFDA], 0)), "")</f>
        <v/>
      </c>
    </row>
    <row r="67" spans="2:8" x14ac:dyDescent="0.35">
      <c r="B67" s="41" t="str">
        <f>IFERROR(INDEX(MemberOrgs_SortedTable[Unique CFDA], MATCH(MemberOrgs_SortedTbl!P62, MemberOrgs_SortedTable[Final Pres. Sort], 0)), "")</f>
        <v/>
      </c>
      <c r="C67" s="28" t="str">
        <f>IFERROR(INDEX(MemberOrgs_SortedTable[Grant Name], MATCH(B67, MemberOrgs_SortedTable[Unique CFDA], 0)), "")</f>
        <v/>
      </c>
      <c r="D67" s="33" t="str">
        <f>IFERROR(INDEX(MemberOrgs_SortedTable[FY 2018 Total], MATCH(B67, MemberOrgs_SortedTable[Unique CFDA], 0)), "")</f>
        <v/>
      </c>
      <c r="E67" s="34" t="str">
        <f>IFERROR(INDEX(MemberOrgs_SortedTable[President % Change], MATCH(B67, MemberOrgs_SortedTable[Unique CFDA], 0)), "")</f>
        <v/>
      </c>
      <c r="F67" s="33" t="str">
        <f>IFERROR(INDEX(MemberOrgs_SortedTable[President $ Change], MATCH(B67, MemberOrgs_SortedTable[Unique CFDA], 0)), "")</f>
        <v/>
      </c>
      <c r="G67" s="34" t="str">
        <f>IFERROR(INDEX(MemberOrgs_SortedTable[House % Change], MATCH(B67, MemberOrgs_SortedTable[Unique CFDA], 0)), "")</f>
        <v/>
      </c>
      <c r="H67" s="33" t="str">
        <f>IFERROR(INDEX(MemberOrgs_SortedTable[House $ Change], MATCH(B67, MemberOrgs_SortedTable[Unique CFDA], 0)), "")</f>
        <v/>
      </c>
    </row>
    <row r="68" spans="2:8" x14ac:dyDescent="0.35">
      <c r="B68" s="41" t="str">
        <f>IFERROR(INDEX(MemberOrgs_SortedTable[Unique CFDA], MATCH(MemberOrgs_SortedTbl!P63, MemberOrgs_SortedTable[Final Pres. Sort], 0)), "")</f>
        <v/>
      </c>
      <c r="C68" s="28" t="str">
        <f>IFERROR(INDEX(MemberOrgs_SortedTable[Grant Name], MATCH(B68, MemberOrgs_SortedTable[Unique CFDA], 0)), "")</f>
        <v/>
      </c>
      <c r="D68" s="33" t="str">
        <f>IFERROR(INDEX(MemberOrgs_SortedTable[FY 2018 Total], MATCH(B68, MemberOrgs_SortedTable[Unique CFDA], 0)), "")</f>
        <v/>
      </c>
      <c r="E68" s="34" t="str">
        <f>IFERROR(INDEX(MemberOrgs_SortedTable[President % Change], MATCH(B68, MemberOrgs_SortedTable[Unique CFDA], 0)), "")</f>
        <v/>
      </c>
      <c r="F68" s="33" t="str">
        <f>IFERROR(INDEX(MemberOrgs_SortedTable[President $ Change], MATCH(B68, MemberOrgs_SortedTable[Unique CFDA], 0)), "")</f>
        <v/>
      </c>
      <c r="G68" s="34" t="str">
        <f>IFERROR(INDEX(MemberOrgs_SortedTable[House % Change], MATCH(B68, MemberOrgs_SortedTable[Unique CFDA], 0)), "")</f>
        <v/>
      </c>
      <c r="H68" s="33" t="str">
        <f>IFERROR(INDEX(MemberOrgs_SortedTable[House $ Change], MATCH(B68, MemberOrgs_SortedTable[Unique CFDA], 0)), "")</f>
        <v/>
      </c>
    </row>
    <row r="69" spans="2:8" x14ac:dyDescent="0.35">
      <c r="B69" s="41" t="str">
        <f>IFERROR(INDEX(MemberOrgs_SortedTable[Unique CFDA], MATCH(MemberOrgs_SortedTbl!P64, MemberOrgs_SortedTable[Final Pres. Sort], 0)), "")</f>
        <v/>
      </c>
      <c r="C69" s="28" t="str">
        <f>IFERROR(INDEX(MemberOrgs_SortedTable[Grant Name], MATCH(B69, MemberOrgs_SortedTable[Unique CFDA], 0)), "")</f>
        <v/>
      </c>
      <c r="D69" s="33" t="str">
        <f>IFERROR(INDEX(MemberOrgs_SortedTable[FY 2018 Total], MATCH(B69, MemberOrgs_SortedTable[Unique CFDA], 0)), "")</f>
        <v/>
      </c>
      <c r="E69" s="34" t="str">
        <f>IFERROR(INDEX(MemberOrgs_SortedTable[President % Change], MATCH(B69, MemberOrgs_SortedTable[Unique CFDA], 0)), "")</f>
        <v/>
      </c>
      <c r="F69" s="33" t="str">
        <f>IFERROR(INDEX(MemberOrgs_SortedTable[President $ Change], MATCH(B69, MemberOrgs_SortedTable[Unique CFDA], 0)), "")</f>
        <v/>
      </c>
      <c r="G69" s="34" t="str">
        <f>IFERROR(INDEX(MemberOrgs_SortedTable[House % Change], MATCH(B69, MemberOrgs_SortedTable[Unique CFDA], 0)), "")</f>
        <v/>
      </c>
      <c r="H69" s="33" t="str">
        <f>IFERROR(INDEX(MemberOrgs_SortedTable[House $ Change], MATCH(B69, MemberOrgs_SortedTable[Unique CFDA], 0)), "")</f>
        <v/>
      </c>
    </row>
    <row r="70" spans="2:8" x14ac:dyDescent="0.35">
      <c r="B70" s="41" t="str">
        <f>IFERROR(INDEX(MemberOrgs_SortedTable[Unique CFDA], MATCH(MemberOrgs_SortedTbl!P65, MemberOrgs_SortedTable[Final Pres. Sort], 0)), "")</f>
        <v/>
      </c>
      <c r="C70" s="28" t="str">
        <f>IFERROR(INDEX(MemberOrgs_SortedTable[Grant Name], MATCH(B70, MemberOrgs_SortedTable[Unique CFDA], 0)), "")</f>
        <v/>
      </c>
      <c r="D70" s="33" t="str">
        <f>IFERROR(INDEX(MemberOrgs_SortedTable[FY 2018 Total], MATCH(B70, MemberOrgs_SortedTable[Unique CFDA], 0)), "")</f>
        <v/>
      </c>
      <c r="E70" s="34" t="str">
        <f>IFERROR(INDEX(MemberOrgs_SortedTable[President % Change], MATCH(B70, MemberOrgs_SortedTable[Unique CFDA], 0)), "")</f>
        <v/>
      </c>
      <c r="F70" s="33" t="str">
        <f>IFERROR(INDEX(MemberOrgs_SortedTable[President $ Change], MATCH(B70, MemberOrgs_SortedTable[Unique CFDA], 0)), "")</f>
        <v/>
      </c>
      <c r="G70" s="34" t="str">
        <f>IFERROR(INDEX(MemberOrgs_SortedTable[House % Change], MATCH(B70, MemberOrgs_SortedTable[Unique CFDA], 0)), "")</f>
        <v/>
      </c>
      <c r="H70" s="33" t="str">
        <f>IFERROR(INDEX(MemberOrgs_SortedTable[House $ Change], MATCH(B70, MemberOrgs_SortedTable[Unique CFDA], 0)), "")</f>
        <v/>
      </c>
    </row>
    <row r="71" spans="2:8" x14ac:dyDescent="0.35">
      <c r="B71" s="41" t="str">
        <f>IFERROR(INDEX(MemberOrgs_SortedTable[Unique CFDA], MATCH(MemberOrgs_SortedTbl!P66, MemberOrgs_SortedTable[Final Pres. Sort], 0)), "")</f>
        <v/>
      </c>
      <c r="C71" s="28" t="str">
        <f>IFERROR(INDEX(MemberOrgs_SortedTable[Grant Name], MATCH(B71, MemberOrgs_SortedTable[Unique CFDA], 0)), "")</f>
        <v/>
      </c>
      <c r="D71" s="33" t="str">
        <f>IFERROR(INDEX(MemberOrgs_SortedTable[FY 2018 Total], MATCH(B71, MemberOrgs_SortedTable[Unique CFDA], 0)), "")</f>
        <v/>
      </c>
      <c r="E71" s="34" t="str">
        <f>IFERROR(INDEX(MemberOrgs_SortedTable[President % Change], MATCH(B71, MemberOrgs_SortedTable[Unique CFDA], 0)), "")</f>
        <v/>
      </c>
      <c r="F71" s="33" t="str">
        <f>IFERROR(INDEX(MemberOrgs_SortedTable[President $ Change], MATCH(B71, MemberOrgs_SortedTable[Unique CFDA], 0)), "")</f>
        <v/>
      </c>
      <c r="G71" s="34" t="str">
        <f>IFERROR(INDEX(MemberOrgs_SortedTable[House % Change], MATCH(B71, MemberOrgs_SortedTable[Unique CFDA], 0)), "")</f>
        <v/>
      </c>
      <c r="H71" s="33" t="str">
        <f>IFERROR(INDEX(MemberOrgs_SortedTable[House $ Change], MATCH(B71, MemberOrgs_SortedTable[Unique CFDA], 0)), "")</f>
        <v/>
      </c>
    </row>
    <row r="72" spans="2:8" x14ac:dyDescent="0.35">
      <c r="B72" s="41" t="str">
        <f>IFERROR(INDEX(MemberOrgs_SortedTable[Unique CFDA], MATCH(MemberOrgs_SortedTbl!P67, MemberOrgs_SortedTable[Final Pres. Sort], 0)), "")</f>
        <v/>
      </c>
      <c r="C72" s="28" t="str">
        <f>IFERROR(INDEX(MemberOrgs_SortedTable[Grant Name], MATCH(B72, MemberOrgs_SortedTable[Unique CFDA], 0)), "")</f>
        <v/>
      </c>
      <c r="D72" s="33" t="str">
        <f>IFERROR(INDEX(MemberOrgs_SortedTable[FY 2018 Total], MATCH(B72, MemberOrgs_SortedTable[Unique CFDA], 0)), "")</f>
        <v/>
      </c>
      <c r="E72" s="34" t="str">
        <f>IFERROR(INDEX(MemberOrgs_SortedTable[President % Change], MATCH(B72, MemberOrgs_SortedTable[Unique CFDA], 0)), "")</f>
        <v/>
      </c>
      <c r="F72" s="33" t="str">
        <f>IFERROR(INDEX(MemberOrgs_SortedTable[President $ Change], MATCH(B72, MemberOrgs_SortedTable[Unique CFDA], 0)), "")</f>
        <v/>
      </c>
      <c r="G72" s="34" t="str">
        <f>IFERROR(INDEX(MemberOrgs_SortedTable[House % Change], MATCH(B72, MemberOrgs_SortedTable[Unique CFDA], 0)), "")</f>
        <v/>
      </c>
      <c r="H72" s="33" t="str">
        <f>IFERROR(INDEX(MemberOrgs_SortedTable[House $ Change], MATCH(B72, MemberOrgs_SortedTable[Unique CFDA], 0)), "")</f>
        <v/>
      </c>
    </row>
    <row r="73" spans="2:8" x14ac:dyDescent="0.35">
      <c r="B73" s="41" t="str">
        <f>IFERROR(INDEX(MemberOrgs_SortedTable[Unique CFDA], MATCH(MemberOrgs_SortedTbl!P68, MemberOrgs_SortedTable[Final Pres. Sort], 0)), "")</f>
        <v/>
      </c>
      <c r="C73" s="28" t="str">
        <f>IFERROR(INDEX(MemberOrgs_SortedTable[Grant Name], MATCH(B73, MemberOrgs_SortedTable[Unique CFDA], 0)), "")</f>
        <v/>
      </c>
      <c r="D73" s="33" t="str">
        <f>IFERROR(INDEX(MemberOrgs_SortedTable[FY 2018 Total], MATCH(B73, MemberOrgs_SortedTable[Unique CFDA], 0)), "")</f>
        <v/>
      </c>
      <c r="E73" s="34" t="str">
        <f>IFERROR(INDEX(MemberOrgs_SortedTable[President % Change], MATCH(B73, MemberOrgs_SortedTable[Unique CFDA], 0)), "")</f>
        <v/>
      </c>
      <c r="F73" s="33" t="str">
        <f>IFERROR(INDEX(MemberOrgs_SortedTable[President $ Change], MATCH(B73, MemberOrgs_SortedTable[Unique CFDA], 0)), "")</f>
        <v/>
      </c>
      <c r="G73" s="34" t="str">
        <f>IFERROR(INDEX(MemberOrgs_SortedTable[House % Change], MATCH(B73, MemberOrgs_SortedTable[Unique CFDA], 0)), "")</f>
        <v/>
      </c>
      <c r="H73" s="33" t="str">
        <f>IFERROR(INDEX(MemberOrgs_SortedTable[House $ Change], MATCH(B73, MemberOrgs_SortedTable[Unique CFDA], 0)), "")</f>
        <v/>
      </c>
    </row>
    <row r="74" spans="2:8" x14ac:dyDescent="0.35">
      <c r="B74" s="41" t="str">
        <f>IFERROR(INDEX(MemberOrgs_SortedTable[Unique CFDA], MATCH(MemberOrgs_SortedTbl!P69, MemberOrgs_SortedTable[Final Pres. Sort], 0)), "")</f>
        <v/>
      </c>
      <c r="C74" s="28" t="str">
        <f>IFERROR(INDEX(MemberOrgs_SortedTable[Grant Name], MATCH(B74, MemberOrgs_SortedTable[Unique CFDA], 0)), "")</f>
        <v/>
      </c>
      <c r="D74" s="33" t="str">
        <f>IFERROR(INDEX(MemberOrgs_SortedTable[FY 2018 Total], MATCH(B74, MemberOrgs_SortedTable[Unique CFDA], 0)), "")</f>
        <v/>
      </c>
      <c r="E74" s="34" t="str">
        <f>IFERROR(INDEX(MemberOrgs_SortedTable[President % Change], MATCH(B74, MemberOrgs_SortedTable[Unique CFDA], 0)), "")</f>
        <v/>
      </c>
      <c r="F74" s="33" t="str">
        <f>IFERROR(INDEX(MemberOrgs_SortedTable[President $ Change], MATCH(B74, MemberOrgs_SortedTable[Unique CFDA], 0)), "")</f>
        <v/>
      </c>
      <c r="G74" s="34" t="str">
        <f>IFERROR(INDEX(MemberOrgs_SortedTable[House % Change], MATCH(B74, MemberOrgs_SortedTable[Unique CFDA], 0)), "")</f>
        <v/>
      </c>
      <c r="H74" s="33" t="str">
        <f>IFERROR(INDEX(MemberOrgs_SortedTable[House $ Change], MATCH(B74, MemberOrgs_SortedTable[Unique CFDA], 0)), "")</f>
        <v/>
      </c>
    </row>
    <row r="75" spans="2:8" x14ac:dyDescent="0.35">
      <c r="B75" s="41" t="str">
        <f>IFERROR(INDEX(MemberOrgs_SortedTable[Unique CFDA], MATCH(MemberOrgs_SortedTbl!P70, MemberOrgs_SortedTable[Final Pres. Sort], 0)), "")</f>
        <v/>
      </c>
      <c r="C75" s="28" t="str">
        <f>IFERROR(INDEX(MemberOrgs_SortedTable[Grant Name], MATCH(B75, MemberOrgs_SortedTable[Unique CFDA], 0)), "")</f>
        <v/>
      </c>
      <c r="D75" s="33" t="str">
        <f>IFERROR(INDEX(MemberOrgs_SortedTable[FY 2018 Total], MATCH(B75, MemberOrgs_SortedTable[Unique CFDA], 0)), "")</f>
        <v/>
      </c>
      <c r="E75" s="34" t="str">
        <f>IFERROR(INDEX(MemberOrgs_SortedTable[President % Change], MATCH(B75, MemberOrgs_SortedTable[Unique CFDA], 0)), "")</f>
        <v/>
      </c>
      <c r="F75" s="33" t="str">
        <f>IFERROR(INDEX(MemberOrgs_SortedTable[President $ Change], MATCH(B75, MemberOrgs_SortedTable[Unique CFDA], 0)), "")</f>
        <v/>
      </c>
      <c r="G75" s="34" t="str">
        <f>IFERROR(INDEX(MemberOrgs_SortedTable[House % Change], MATCH(B75, MemberOrgs_SortedTable[Unique CFDA], 0)), "")</f>
        <v/>
      </c>
      <c r="H75" s="33" t="str">
        <f>IFERROR(INDEX(MemberOrgs_SortedTable[House $ Change], MATCH(B75, MemberOrgs_SortedTable[Unique CFDA], 0)), "")</f>
        <v/>
      </c>
    </row>
    <row r="76" spans="2:8" x14ac:dyDescent="0.35">
      <c r="B76" s="41" t="str">
        <f>IFERROR(INDEX(MemberOrgs_SortedTable[Unique CFDA], MATCH(MemberOrgs_SortedTbl!P71, MemberOrgs_SortedTable[Final Pres. Sort], 0)), "")</f>
        <v/>
      </c>
      <c r="C76" s="28" t="str">
        <f>IFERROR(INDEX(MemberOrgs_SortedTable[Grant Name], MATCH(B76, MemberOrgs_SortedTable[Unique CFDA], 0)), "")</f>
        <v/>
      </c>
      <c r="D76" s="33" t="str">
        <f>IFERROR(INDEX(MemberOrgs_SortedTable[FY 2018 Total], MATCH(B76, MemberOrgs_SortedTable[Unique CFDA], 0)), "")</f>
        <v/>
      </c>
      <c r="E76" s="34" t="str">
        <f>IFERROR(INDEX(MemberOrgs_SortedTable[President % Change], MATCH(B76, MemberOrgs_SortedTable[Unique CFDA], 0)), "")</f>
        <v/>
      </c>
      <c r="F76" s="33" t="str">
        <f>IFERROR(INDEX(MemberOrgs_SortedTable[President $ Change], MATCH(B76, MemberOrgs_SortedTable[Unique CFDA], 0)), "")</f>
        <v/>
      </c>
      <c r="G76" s="34" t="str">
        <f>IFERROR(INDEX(MemberOrgs_SortedTable[House % Change], MATCH(B76, MemberOrgs_SortedTable[Unique CFDA], 0)), "")</f>
        <v/>
      </c>
      <c r="H76" s="33" t="str">
        <f>IFERROR(INDEX(MemberOrgs_SortedTable[House $ Change], MATCH(B76, MemberOrgs_SortedTable[Unique CFDA], 0)), "")</f>
        <v/>
      </c>
    </row>
    <row r="77" spans="2:8" x14ac:dyDescent="0.35">
      <c r="B77" s="41" t="str">
        <f>IFERROR(INDEX(MemberOrgs_SortedTable[Unique CFDA], MATCH(MemberOrgs_SortedTbl!P72, MemberOrgs_SortedTable[Final Pres. Sort], 0)), "")</f>
        <v/>
      </c>
      <c r="C77" s="28" t="str">
        <f>IFERROR(INDEX(MemberOrgs_SortedTable[Grant Name], MATCH(B77, MemberOrgs_SortedTable[Unique CFDA], 0)), "")</f>
        <v/>
      </c>
      <c r="D77" s="33" t="str">
        <f>IFERROR(INDEX(MemberOrgs_SortedTable[FY 2018 Total], MATCH(B77, MemberOrgs_SortedTable[Unique CFDA], 0)), "")</f>
        <v/>
      </c>
      <c r="E77" s="34" t="str">
        <f>IFERROR(INDEX(MemberOrgs_SortedTable[President % Change], MATCH(B77, MemberOrgs_SortedTable[Unique CFDA], 0)), "")</f>
        <v/>
      </c>
      <c r="F77" s="33" t="str">
        <f>IFERROR(INDEX(MemberOrgs_SortedTable[President $ Change], MATCH(B77, MemberOrgs_SortedTable[Unique CFDA], 0)), "")</f>
        <v/>
      </c>
      <c r="G77" s="34" t="str">
        <f>IFERROR(INDEX(MemberOrgs_SortedTable[House % Change], MATCH(B77, MemberOrgs_SortedTable[Unique CFDA], 0)), "")</f>
        <v/>
      </c>
      <c r="H77" s="33" t="str">
        <f>IFERROR(INDEX(MemberOrgs_SortedTable[House $ Change], MATCH(B77, MemberOrgs_SortedTable[Unique CFDA], 0)), "")</f>
        <v/>
      </c>
    </row>
    <row r="78" spans="2:8" x14ac:dyDescent="0.35">
      <c r="B78" s="41" t="str">
        <f>IFERROR(INDEX(MemberOrgs_SortedTable[Unique CFDA], MATCH(MemberOrgs_SortedTbl!P73, MemberOrgs_SortedTable[Final Pres. Sort], 0)), "")</f>
        <v/>
      </c>
      <c r="C78" s="28" t="str">
        <f>IFERROR(INDEX(MemberOrgs_SortedTable[Grant Name], MATCH(B78, MemberOrgs_SortedTable[Unique CFDA], 0)), "")</f>
        <v/>
      </c>
      <c r="D78" s="33" t="str">
        <f>IFERROR(INDEX(MemberOrgs_SortedTable[FY 2018 Total], MATCH(B78, MemberOrgs_SortedTable[Unique CFDA], 0)), "")</f>
        <v/>
      </c>
      <c r="E78" s="34" t="str">
        <f>IFERROR(INDEX(MemberOrgs_SortedTable[President % Change], MATCH(B78, MemberOrgs_SortedTable[Unique CFDA], 0)), "")</f>
        <v/>
      </c>
      <c r="F78" s="33" t="str">
        <f>IFERROR(INDEX(MemberOrgs_SortedTable[President $ Change], MATCH(B78, MemberOrgs_SortedTable[Unique CFDA], 0)), "")</f>
        <v/>
      </c>
      <c r="G78" s="34" t="str">
        <f>IFERROR(INDEX(MemberOrgs_SortedTable[House % Change], MATCH(B78, MemberOrgs_SortedTable[Unique CFDA], 0)), "")</f>
        <v/>
      </c>
      <c r="H78" s="33" t="str">
        <f>IFERROR(INDEX(MemberOrgs_SortedTable[House $ Change], MATCH(B78, MemberOrgs_SortedTable[Unique CFDA], 0)), "")</f>
        <v/>
      </c>
    </row>
    <row r="79" spans="2:8" x14ac:dyDescent="0.35">
      <c r="B79" s="41" t="str">
        <f>IFERROR(INDEX(MemberOrgs_SortedTable[Unique CFDA], MATCH(MemberOrgs_SortedTbl!P74, MemberOrgs_SortedTable[Final Pres. Sort], 0)), "")</f>
        <v/>
      </c>
      <c r="C79" s="28" t="str">
        <f>IFERROR(INDEX(MemberOrgs_SortedTable[Grant Name], MATCH(B79, MemberOrgs_SortedTable[Unique CFDA], 0)), "")</f>
        <v/>
      </c>
      <c r="D79" s="33" t="str">
        <f>IFERROR(INDEX(MemberOrgs_SortedTable[FY 2018 Total], MATCH(B79, MemberOrgs_SortedTable[Unique CFDA], 0)), "")</f>
        <v/>
      </c>
      <c r="E79" s="34" t="str">
        <f>IFERROR(INDEX(MemberOrgs_SortedTable[President % Change], MATCH(B79, MemberOrgs_SortedTable[Unique CFDA], 0)), "")</f>
        <v/>
      </c>
      <c r="F79" s="33" t="str">
        <f>IFERROR(INDEX(MemberOrgs_SortedTable[President $ Change], MATCH(B79, MemberOrgs_SortedTable[Unique CFDA], 0)), "")</f>
        <v/>
      </c>
      <c r="G79" s="34" t="str">
        <f>IFERROR(INDEX(MemberOrgs_SortedTable[House % Change], MATCH(B79, MemberOrgs_SortedTable[Unique CFDA], 0)), "")</f>
        <v/>
      </c>
      <c r="H79" s="33" t="str">
        <f>IFERROR(INDEX(MemberOrgs_SortedTable[House $ Change], MATCH(B79, MemberOrgs_SortedTable[Unique CFDA], 0)), "")</f>
        <v/>
      </c>
    </row>
    <row r="80" spans="2:8" x14ac:dyDescent="0.35">
      <c r="B80" s="41" t="str">
        <f>IFERROR(INDEX(MemberOrgs_SortedTable[Unique CFDA], MATCH(MemberOrgs_SortedTbl!P75, MemberOrgs_SortedTable[Final Pres. Sort], 0)), "")</f>
        <v/>
      </c>
      <c r="C80" s="28" t="str">
        <f>IFERROR(INDEX(MemberOrgs_SortedTable[Grant Name], MATCH(B80, MemberOrgs_SortedTable[Unique CFDA], 0)), "")</f>
        <v/>
      </c>
      <c r="D80" s="33" t="str">
        <f>IFERROR(INDEX(MemberOrgs_SortedTable[FY 2018 Total], MATCH(B80, MemberOrgs_SortedTable[Unique CFDA], 0)), "")</f>
        <v/>
      </c>
      <c r="E80" s="34" t="str">
        <f>IFERROR(INDEX(MemberOrgs_SortedTable[President % Change], MATCH(B80, MemberOrgs_SortedTable[Unique CFDA], 0)), "")</f>
        <v/>
      </c>
      <c r="F80" s="33" t="str">
        <f>IFERROR(INDEX(MemberOrgs_SortedTable[President $ Change], MATCH(B80, MemberOrgs_SortedTable[Unique CFDA], 0)), "")</f>
        <v/>
      </c>
      <c r="G80" s="34" t="str">
        <f>IFERROR(INDEX(MemberOrgs_SortedTable[House % Change], MATCH(B80, MemberOrgs_SortedTable[Unique CFDA], 0)), "")</f>
        <v/>
      </c>
      <c r="H80" s="33" t="str">
        <f>IFERROR(INDEX(MemberOrgs_SortedTable[House $ Change], MATCH(B80, MemberOrgs_SortedTable[Unique CFDA], 0)), "")</f>
        <v/>
      </c>
    </row>
    <row r="81" spans="2:8" x14ac:dyDescent="0.35">
      <c r="B81" s="41" t="str">
        <f>IFERROR(INDEX(MemberOrgs_SortedTable[Unique CFDA], MATCH(MemberOrgs_SortedTbl!P76, MemberOrgs_SortedTable[Final Pres. Sort], 0)), "")</f>
        <v/>
      </c>
      <c r="C81" s="28" t="str">
        <f>IFERROR(INDEX(MemberOrgs_SortedTable[Grant Name], MATCH(B81, MemberOrgs_SortedTable[Unique CFDA], 0)), "")</f>
        <v/>
      </c>
      <c r="D81" s="33" t="str">
        <f>IFERROR(INDEX(MemberOrgs_SortedTable[FY 2018 Total], MATCH(B81, MemberOrgs_SortedTable[Unique CFDA], 0)), "")</f>
        <v/>
      </c>
      <c r="E81" s="34" t="str">
        <f>IFERROR(INDEX(MemberOrgs_SortedTable[President % Change], MATCH(B81, MemberOrgs_SortedTable[Unique CFDA], 0)), "")</f>
        <v/>
      </c>
      <c r="F81" s="33" t="str">
        <f>IFERROR(INDEX(MemberOrgs_SortedTable[President $ Change], MATCH(B81, MemberOrgs_SortedTable[Unique CFDA], 0)), "")</f>
        <v/>
      </c>
      <c r="G81" s="34" t="str">
        <f>IFERROR(INDEX(MemberOrgs_SortedTable[House % Change], MATCH(B81, MemberOrgs_SortedTable[Unique CFDA], 0)), "")</f>
        <v/>
      </c>
      <c r="H81" s="33" t="str">
        <f>IFERROR(INDEX(MemberOrgs_SortedTable[House $ Change], MATCH(B81, MemberOrgs_SortedTable[Unique CFDA], 0)), "")</f>
        <v/>
      </c>
    </row>
    <row r="82" spans="2:8" x14ac:dyDescent="0.35">
      <c r="B82" s="41" t="str">
        <f>IFERROR(INDEX(MemberOrgs_SortedTable[Unique CFDA], MATCH(MemberOrgs_SortedTbl!P77, MemberOrgs_SortedTable[Final Pres. Sort], 0)), "")</f>
        <v/>
      </c>
      <c r="C82" s="28" t="str">
        <f>IFERROR(INDEX(MemberOrgs_SortedTable[Grant Name], MATCH(B82, MemberOrgs_SortedTable[Unique CFDA], 0)), "")</f>
        <v/>
      </c>
      <c r="D82" s="33" t="str">
        <f>IFERROR(INDEX(MemberOrgs_SortedTable[FY 2018 Total], MATCH(B82, MemberOrgs_SortedTable[Unique CFDA], 0)), "")</f>
        <v/>
      </c>
      <c r="E82" s="34" t="str">
        <f>IFERROR(INDEX(MemberOrgs_SortedTable[President % Change], MATCH(B82, MemberOrgs_SortedTable[Unique CFDA], 0)), "")</f>
        <v/>
      </c>
      <c r="F82" s="33" t="str">
        <f>IFERROR(INDEX(MemberOrgs_SortedTable[President $ Change], MATCH(B82, MemberOrgs_SortedTable[Unique CFDA], 0)), "")</f>
        <v/>
      </c>
      <c r="G82" s="34" t="str">
        <f>IFERROR(INDEX(MemberOrgs_SortedTable[House % Change], MATCH(B82, MemberOrgs_SortedTable[Unique CFDA], 0)), "")</f>
        <v/>
      </c>
      <c r="H82" s="33" t="str">
        <f>IFERROR(INDEX(MemberOrgs_SortedTable[House $ Change], MATCH(B82, MemberOrgs_SortedTable[Unique CFDA], 0)), "")</f>
        <v/>
      </c>
    </row>
    <row r="83" spans="2:8" x14ac:dyDescent="0.35">
      <c r="B83" s="41" t="str">
        <f>IFERROR(INDEX(MemberOrgs_SortedTable[Unique CFDA], MATCH(MemberOrgs_SortedTbl!P78, MemberOrgs_SortedTable[Final Pres. Sort], 0)), "")</f>
        <v/>
      </c>
      <c r="C83" s="28" t="str">
        <f>IFERROR(INDEX(MemberOrgs_SortedTable[Grant Name], MATCH(B83, MemberOrgs_SortedTable[Unique CFDA], 0)), "")</f>
        <v/>
      </c>
      <c r="D83" s="33" t="str">
        <f>IFERROR(INDEX(MemberOrgs_SortedTable[FY 2018 Total], MATCH(B83, MemberOrgs_SortedTable[Unique CFDA], 0)), "")</f>
        <v/>
      </c>
      <c r="E83" s="34" t="str">
        <f>IFERROR(INDEX(MemberOrgs_SortedTable[President % Change], MATCH(B83, MemberOrgs_SortedTable[Unique CFDA], 0)), "")</f>
        <v/>
      </c>
      <c r="F83" s="33" t="str">
        <f>IFERROR(INDEX(MemberOrgs_SortedTable[President $ Change], MATCH(B83, MemberOrgs_SortedTable[Unique CFDA], 0)), "")</f>
        <v/>
      </c>
      <c r="G83" s="34" t="str">
        <f>IFERROR(INDEX(MemberOrgs_SortedTable[House % Change], MATCH(B83, MemberOrgs_SortedTable[Unique CFDA], 0)), "")</f>
        <v/>
      </c>
      <c r="H83" s="33" t="str">
        <f>IFERROR(INDEX(MemberOrgs_SortedTable[House $ Change], MATCH(B83, MemberOrgs_SortedTable[Unique CFDA], 0)), "")</f>
        <v/>
      </c>
    </row>
    <row r="84" spans="2:8" x14ac:dyDescent="0.35">
      <c r="B84" s="41" t="str">
        <f>IFERROR(INDEX(MemberOrgs_SortedTable[Unique CFDA], MATCH(MemberOrgs_SortedTbl!P79, MemberOrgs_SortedTable[Final Pres. Sort], 0)), "")</f>
        <v/>
      </c>
      <c r="C84" s="28" t="str">
        <f>IFERROR(INDEX(MemberOrgs_SortedTable[Grant Name], MATCH(B84, MemberOrgs_SortedTable[Unique CFDA], 0)), "")</f>
        <v/>
      </c>
      <c r="D84" s="33" t="str">
        <f>IFERROR(INDEX(MemberOrgs_SortedTable[FY 2018 Total], MATCH(B84, MemberOrgs_SortedTable[Unique CFDA], 0)), "")</f>
        <v/>
      </c>
      <c r="E84" s="34" t="str">
        <f>IFERROR(INDEX(MemberOrgs_SortedTable[President % Change], MATCH(B84, MemberOrgs_SortedTable[Unique CFDA], 0)), "")</f>
        <v/>
      </c>
      <c r="F84" s="33" t="str">
        <f>IFERROR(INDEX(MemberOrgs_SortedTable[President $ Change], MATCH(B84, MemberOrgs_SortedTable[Unique CFDA], 0)), "")</f>
        <v/>
      </c>
      <c r="G84" s="34" t="str">
        <f>IFERROR(INDEX(MemberOrgs_SortedTable[House % Change], MATCH(B84, MemberOrgs_SortedTable[Unique CFDA], 0)), "")</f>
        <v/>
      </c>
      <c r="H84" s="33" t="str">
        <f>IFERROR(INDEX(MemberOrgs_SortedTable[House $ Change], MATCH(B84, MemberOrgs_SortedTable[Unique CFDA], 0)), "")</f>
        <v/>
      </c>
    </row>
    <row r="85" spans="2:8" x14ac:dyDescent="0.35">
      <c r="B85" s="41" t="str">
        <f>IFERROR(INDEX(MemberOrgs_SortedTable[Unique CFDA], MATCH(MemberOrgs_SortedTbl!P80, MemberOrgs_SortedTable[Final Pres. Sort], 0)), "")</f>
        <v/>
      </c>
      <c r="C85" s="28" t="str">
        <f>IFERROR(INDEX(MemberOrgs_SortedTable[Grant Name], MATCH(B85, MemberOrgs_SortedTable[Unique CFDA], 0)), "")</f>
        <v/>
      </c>
      <c r="D85" s="33" t="str">
        <f>IFERROR(INDEX(MemberOrgs_SortedTable[FY 2018 Total], MATCH(B85, MemberOrgs_SortedTable[Unique CFDA], 0)), "")</f>
        <v/>
      </c>
      <c r="E85" s="34" t="str">
        <f>IFERROR(INDEX(MemberOrgs_SortedTable[President % Change], MATCH(B85, MemberOrgs_SortedTable[Unique CFDA], 0)), "")</f>
        <v/>
      </c>
      <c r="F85" s="33" t="str">
        <f>IFERROR(INDEX(MemberOrgs_SortedTable[President $ Change], MATCH(B85, MemberOrgs_SortedTable[Unique CFDA], 0)), "")</f>
        <v/>
      </c>
      <c r="G85" s="34" t="str">
        <f>IFERROR(INDEX(MemberOrgs_SortedTable[House % Change], MATCH(B85, MemberOrgs_SortedTable[Unique CFDA], 0)), "")</f>
        <v/>
      </c>
      <c r="H85" s="33" t="str">
        <f>IFERROR(INDEX(MemberOrgs_SortedTable[House $ Change], MATCH(B85, MemberOrgs_SortedTable[Unique CFDA], 0)), "")</f>
        <v/>
      </c>
    </row>
    <row r="86" spans="2:8" x14ac:dyDescent="0.35">
      <c r="B86" s="41" t="str">
        <f>IFERROR(INDEX(MemberOrgs_SortedTable[Unique CFDA], MATCH(MemberOrgs_SortedTbl!P81, MemberOrgs_SortedTable[Final Pres. Sort], 0)), "")</f>
        <v/>
      </c>
      <c r="C86" s="28" t="str">
        <f>IFERROR(INDEX(MemberOrgs_SortedTable[Grant Name], MATCH(B86, MemberOrgs_SortedTable[Unique CFDA], 0)), "")</f>
        <v/>
      </c>
      <c r="D86" s="33" t="str">
        <f>IFERROR(INDEX(MemberOrgs_SortedTable[FY 2018 Total], MATCH(B86, MemberOrgs_SortedTable[Unique CFDA], 0)), "")</f>
        <v/>
      </c>
      <c r="E86" s="34" t="str">
        <f>IFERROR(INDEX(MemberOrgs_SortedTable[President % Change], MATCH(B86, MemberOrgs_SortedTable[Unique CFDA], 0)), "")</f>
        <v/>
      </c>
      <c r="F86" s="33" t="str">
        <f>IFERROR(INDEX(MemberOrgs_SortedTable[President $ Change], MATCH(B86, MemberOrgs_SortedTable[Unique CFDA], 0)), "")</f>
        <v/>
      </c>
      <c r="G86" s="34" t="str">
        <f>IFERROR(INDEX(MemberOrgs_SortedTable[House % Change], MATCH(B86, MemberOrgs_SortedTable[Unique CFDA], 0)), "")</f>
        <v/>
      </c>
      <c r="H86" s="33" t="str">
        <f>IFERROR(INDEX(MemberOrgs_SortedTable[House $ Change], MATCH(B86, MemberOrgs_SortedTable[Unique CFDA], 0)), "")</f>
        <v/>
      </c>
    </row>
    <row r="87" spans="2:8" x14ac:dyDescent="0.35">
      <c r="B87" s="41" t="str">
        <f>IFERROR(INDEX(MemberOrgs_SortedTable[Unique CFDA], MATCH(MemberOrgs_SortedTbl!P82, MemberOrgs_SortedTable[Final Pres. Sort], 0)), "")</f>
        <v/>
      </c>
      <c r="C87" s="28" t="str">
        <f>IFERROR(INDEX(MemberOrgs_SortedTable[Grant Name], MATCH(B87, MemberOrgs_SortedTable[Unique CFDA], 0)), "")</f>
        <v/>
      </c>
      <c r="D87" s="33" t="str">
        <f>IFERROR(INDEX(MemberOrgs_SortedTable[FY 2018 Total], MATCH(B87, MemberOrgs_SortedTable[Unique CFDA], 0)), "")</f>
        <v/>
      </c>
      <c r="E87" s="34" t="str">
        <f>IFERROR(INDEX(MemberOrgs_SortedTable[President % Change], MATCH(B87, MemberOrgs_SortedTable[Unique CFDA], 0)), "")</f>
        <v/>
      </c>
      <c r="F87" s="33" t="str">
        <f>IFERROR(INDEX(MemberOrgs_SortedTable[President $ Change], MATCH(B87, MemberOrgs_SortedTable[Unique CFDA], 0)), "")</f>
        <v/>
      </c>
      <c r="G87" s="34" t="str">
        <f>IFERROR(INDEX(MemberOrgs_SortedTable[House % Change], MATCH(B87, MemberOrgs_SortedTable[Unique CFDA], 0)), "")</f>
        <v/>
      </c>
      <c r="H87" s="33" t="str">
        <f>IFERROR(INDEX(MemberOrgs_SortedTable[House $ Change], MATCH(B87, MemberOrgs_SortedTable[Unique CFDA], 0)), "")</f>
        <v/>
      </c>
    </row>
    <row r="88" spans="2:8" x14ac:dyDescent="0.35">
      <c r="B88" s="41" t="str">
        <f>IFERROR(INDEX(MemberOrgs_SortedTable[Unique CFDA], MATCH(MemberOrgs_SortedTbl!P83, MemberOrgs_SortedTable[Final Pres. Sort], 0)), "")</f>
        <v/>
      </c>
      <c r="C88" s="28" t="str">
        <f>IFERROR(INDEX(MemberOrgs_SortedTable[Grant Name], MATCH(B88, MemberOrgs_SortedTable[Unique CFDA], 0)), "")</f>
        <v/>
      </c>
      <c r="D88" s="33" t="str">
        <f>IFERROR(INDEX(MemberOrgs_SortedTable[FY 2018 Total], MATCH(B88, MemberOrgs_SortedTable[Unique CFDA], 0)), "")</f>
        <v/>
      </c>
      <c r="E88" s="34" t="str">
        <f>IFERROR(INDEX(MemberOrgs_SortedTable[President % Change], MATCH(B88, MemberOrgs_SortedTable[Unique CFDA], 0)), "")</f>
        <v/>
      </c>
      <c r="F88" s="33" t="str">
        <f>IFERROR(INDEX(MemberOrgs_SortedTable[President $ Change], MATCH(B88, MemberOrgs_SortedTable[Unique CFDA], 0)), "")</f>
        <v/>
      </c>
      <c r="G88" s="34" t="str">
        <f>IFERROR(INDEX(MemberOrgs_SortedTable[House % Change], MATCH(B88, MemberOrgs_SortedTable[Unique CFDA], 0)), "")</f>
        <v/>
      </c>
      <c r="H88" s="33" t="str">
        <f>IFERROR(INDEX(MemberOrgs_SortedTable[House $ Change], MATCH(B88, MemberOrgs_SortedTable[Unique CFDA], 0)), "")</f>
        <v/>
      </c>
    </row>
    <row r="89" spans="2:8" x14ac:dyDescent="0.35">
      <c r="B89" s="41" t="str">
        <f>IFERROR(INDEX(MemberOrgs_SortedTable[Unique CFDA], MATCH(MemberOrgs_SortedTbl!P84, MemberOrgs_SortedTable[Final Pres. Sort], 0)), "")</f>
        <v/>
      </c>
      <c r="C89" s="28" t="str">
        <f>IFERROR(INDEX(MemberOrgs_SortedTable[Grant Name], MATCH(B89, MemberOrgs_SortedTable[Unique CFDA], 0)), "")</f>
        <v/>
      </c>
      <c r="D89" s="33" t="str">
        <f>IFERROR(INDEX(MemberOrgs_SortedTable[FY 2018 Total], MATCH(B89, MemberOrgs_SortedTable[Unique CFDA], 0)), "")</f>
        <v/>
      </c>
      <c r="E89" s="34" t="str">
        <f>IFERROR(INDEX(MemberOrgs_SortedTable[President % Change], MATCH(B89, MemberOrgs_SortedTable[Unique CFDA], 0)), "")</f>
        <v/>
      </c>
      <c r="F89" s="33" t="str">
        <f>IFERROR(INDEX(MemberOrgs_SortedTable[President $ Change], MATCH(B89, MemberOrgs_SortedTable[Unique CFDA], 0)), "")</f>
        <v/>
      </c>
      <c r="G89" s="34" t="str">
        <f>IFERROR(INDEX(MemberOrgs_SortedTable[House % Change], MATCH(B89, MemberOrgs_SortedTable[Unique CFDA], 0)), "")</f>
        <v/>
      </c>
      <c r="H89" s="33" t="str">
        <f>IFERROR(INDEX(MemberOrgs_SortedTable[House $ Change], MATCH(B89, MemberOrgs_SortedTable[Unique CFDA], 0)), "")</f>
        <v/>
      </c>
    </row>
    <row r="90" spans="2:8" x14ac:dyDescent="0.35">
      <c r="B90" s="41" t="str">
        <f>IFERROR(INDEX(MemberOrgs_SortedTable[Unique CFDA], MATCH(MemberOrgs_SortedTbl!P85, MemberOrgs_SortedTable[Final Pres. Sort], 0)), "")</f>
        <v/>
      </c>
      <c r="C90" s="28" t="str">
        <f>IFERROR(INDEX(MemberOrgs_SortedTable[Grant Name], MATCH(B90, MemberOrgs_SortedTable[Unique CFDA], 0)), "")</f>
        <v/>
      </c>
      <c r="D90" s="33" t="str">
        <f>IFERROR(INDEX(MemberOrgs_SortedTable[FY 2018 Total], MATCH(B90, MemberOrgs_SortedTable[Unique CFDA], 0)), "")</f>
        <v/>
      </c>
      <c r="E90" s="34" t="str">
        <f>IFERROR(INDEX(MemberOrgs_SortedTable[President % Change], MATCH(B90, MemberOrgs_SortedTable[Unique CFDA], 0)), "")</f>
        <v/>
      </c>
      <c r="F90" s="33" t="str">
        <f>IFERROR(INDEX(MemberOrgs_SortedTable[President $ Change], MATCH(B90, MemberOrgs_SortedTable[Unique CFDA], 0)), "")</f>
        <v/>
      </c>
      <c r="G90" s="34" t="str">
        <f>IFERROR(INDEX(MemberOrgs_SortedTable[House % Change], MATCH(B90, MemberOrgs_SortedTable[Unique CFDA], 0)), "")</f>
        <v/>
      </c>
      <c r="H90" s="33" t="str">
        <f>IFERROR(INDEX(MemberOrgs_SortedTable[House $ Change], MATCH(B90, MemberOrgs_SortedTable[Unique CFDA], 0)), "")</f>
        <v/>
      </c>
    </row>
    <row r="91" spans="2:8" x14ac:dyDescent="0.35">
      <c r="B91" s="41" t="str">
        <f>IFERROR(INDEX(MemberOrgs_SortedTable[Unique CFDA], MATCH(MemberOrgs_SortedTbl!P86, MemberOrgs_SortedTable[Final Pres. Sort], 0)), "")</f>
        <v/>
      </c>
      <c r="C91" s="28" t="str">
        <f>IFERROR(INDEX(MemberOrgs_SortedTable[Grant Name], MATCH(B91, MemberOrgs_SortedTable[Unique CFDA], 0)), "")</f>
        <v/>
      </c>
      <c r="D91" s="33" t="str">
        <f>IFERROR(INDEX(MemberOrgs_SortedTable[FY 2018 Total], MATCH(B91, MemberOrgs_SortedTable[Unique CFDA], 0)), "")</f>
        <v/>
      </c>
      <c r="E91" s="34" t="str">
        <f>IFERROR(INDEX(MemberOrgs_SortedTable[President % Change], MATCH(B91, MemberOrgs_SortedTable[Unique CFDA], 0)), "")</f>
        <v/>
      </c>
      <c r="F91" s="33" t="str">
        <f>IFERROR(INDEX(MemberOrgs_SortedTable[President $ Change], MATCH(B91, MemberOrgs_SortedTable[Unique CFDA], 0)), "")</f>
        <v/>
      </c>
      <c r="G91" s="34" t="str">
        <f>IFERROR(INDEX(MemberOrgs_SortedTable[House % Change], MATCH(B91, MemberOrgs_SortedTable[Unique CFDA], 0)), "")</f>
        <v/>
      </c>
      <c r="H91" s="33" t="str">
        <f>IFERROR(INDEX(MemberOrgs_SortedTable[House $ Change], MATCH(B91, MemberOrgs_SortedTable[Unique CFDA], 0)), "")</f>
        <v/>
      </c>
    </row>
    <row r="92" spans="2:8" x14ac:dyDescent="0.35">
      <c r="B92" s="41" t="str">
        <f>IFERROR(INDEX(MemberOrgs_SortedTable[Unique CFDA], MATCH(MemberOrgs_SortedTbl!P87, MemberOrgs_SortedTable[Final Pres. Sort], 0)), "")</f>
        <v/>
      </c>
      <c r="C92" s="28" t="str">
        <f>IFERROR(INDEX(MemberOrgs_SortedTable[Grant Name], MATCH(B92, MemberOrgs_SortedTable[Unique CFDA], 0)), "")</f>
        <v/>
      </c>
      <c r="D92" s="33" t="str">
        <f>IFERROR(INDEX(MemberOrgs_SortedTable[FY 2018 Total], MATCH(B92, MemberOrgs_SortedTable[Unique CFDA], 0)), "")</f>
        <v/>
      </c>
      <c r="E92" s="34" t="str">
        <f>IFERROR(INDEX(MemberOrgs_SortedTable[President % Change], MATCH(B92, MemberOrgs_SortedTable[Unique CFDA], 0)), "")</f>
        <v/>
      </c>
      <c r="F92" s="33" t="str">
        <f>IFERROR(INDEX(MemberOrgs_SortedTable[President $ Change], MATCH(B92, MemberOrgs_SortedTable[Unique CFDA], 0)), "")</f>
        <v/>
      </c>
      <c r="G92" s="34" t="str">
        <f>IFERROR(INDEX(MemberOrgs_SortedTable[House % Change], MATCH(B92, MemberOrgs_SortedTable[Unique CFDA], 0)), "")</f>
        <v/>
      </c>
      <c r="H92" s="33" t="str">
        <f>IFERROR(INDEX(MemberOrgs_SortedTable[House $ Change], MATCH(B92, MemberOrgs_SortedTable[Unique CFDA], 0)), "")</f>
        <v/>
      </c>
    </row>
    <row r="93" spans="2:8" x14ac:dyDescent="0.35">
      <c r="B93" s="41" t="str">
        <f>IFERROR(INDEX(MemberOrgs_SortedTable[Unique CFDA], MATCH(MemberOrgs_SortedTbl!P88, MemberOrgs_SortedTable[Final Pres. Sort], 0)), "")</f>
        <v/>
      </c>
      <c r="C93" s="28" t="str">
        <f>IFERROR(INDEX(MemberOrgs_SortedTable[Grant Name], MATCH(B93, MemberOrgs_SortedTable[Unique CFDA], 0)), "")</f>
        <v/>
      </c>
      <c r="D93" s="33" t="str">
        <f>IFERROR(INDEX(MemberOrgs_SortedTable[FY 2018 Total], MATCH(B93, MemberOrgs_SortedTable[Unique CFDA], 0)), "")</f>
        <v/>
      </c>
      <c r="E93" s="34" t="str">
        <f>IFERROR(INDEX(MemberOrgs_SortedTable[President % Change], MATCH(B93, MemberOrgs_SortedTable[Unique CFDA], 0)), "")</f>
        <v/>
      </c>
      <c r="F93" s="33" t="str">
        <f>IFERROR(INDEX(MemberOrgs_SortedTable[President $ Change], MATCH(B93, MemberOrgs_SortedTable[Unique CFDA], 0)), "")</f>
        <v/>
      </c>
      <c r="G93" s="34" t="str">
        <f>IFERROR(INDEX(MemberOrgs_SortedTable[House % Change], MATCH(B93, MemberOrgs_SortedTable[Unique CFDA], 0)), "")</f>
        <v/>
      </c>
      <c r="H93" s="33" t="str">
        <f>IFERROR(INDEX(MemberOrgs_SortedTable[House $ Change], MATCH(B93, MemberOrgs_SortedTable[Unique CFDA], 0)), "")</f>
        <v/>
      </c>
    </row>
    <row r="94" spans="2:8" x14ac:dyDescent="0.35">
      <c r="B94" s="41" t="str">
        <f>IFERROR(INDEX(MemberOrgs_SortedTable[Unique CFDA], MATCH(MemberOrgs_SortedTbl!P89, MemberOrgs_SortedTable[Final Pres. Sort], 0)), "")</f>
        <v/>
      </c>
      <c r="C94" s="28" t="str">
        <f>IFERROR(INDEX(MemberOrgs_SortedTable[Grant Name], MATCH(B94, MemberOrgs_SortedTable[Unique CFDA], 0)), "")</f>
        <v/>
      </c>
      <c r="D94" s="33" t="str">
        <f>IFERROR(INDEX(MemberOrgs_SortedTable[FY 2018 Total], MATCH(B94, MemberOrgs_SortedTable[Unique CFDA], 0)), "")</f>
        <v/>
      </c>
      <c r="E94" s="34" t="str">
        <f>IFERROR(INDEX(MemberOrgs_SortedTable[President % Change], MATCH(B94, MemberOrgs_SortedTable[Unique CFDA], 0)), "")</f>
        <v/>
      </c>
      <c r="F94" s="33" t="str">
        <f>IFERROR(INDEX(MemberOrgs_SortedTable[President $ Change], MATCH(B94, MemberOrgs_SortedTable[Unique CFDA], 0)), "")</f>
        <v/>
      </c>
      <c r="G94" s="34" t="str">
        <f>IFERROR(INDEX(MemberOrgs_SortedTable[House % Change], MATCH(B94, MemberOrgs_SortedTable[Unique CFDA], 0)), "")</f>
        <v/>
      </c>
      <c r="H94" s="33" t="str">
        <f>IFERROR(INDEX(MemberOrgs_SortedTable[House $ Change], MATCH(B94, MemberOrgs_SortedTable[Unique CFDA], 0)), "")</f>
        <v/>
      </c>
    </row>
    <row r="95" spans="2:8" x14ac:dyDescent="0.35">
      <c r="B95" s="41" t="str">
        <f>IFERROR(INDEX(MemberOrgs_SortedTable[Unique CFDA], MATCH(MemberOrgs_SortedTbl!P90, MemberOrgs_SortedTable[Final Pres. Sort], 0)), "")</f>
        <v/>
      </c>
      <c r="C95" s="28" t="str">
        <f>IFERROR(INDEX(MemberOrgs_SortedTable[Grant Name], MATCH(B95, MemberOrgs_SortedTable[Unique CFDA], 0)), "")</f>
        <v/>
      </c>
      <c r="D95" s="33" t="str">
        <f>IFERROR(INDEX(MemberOrgs_SortedTable[FY 2018 Total], MATCH(B95, MemberOrgs_SortedTable[Unique CFDA], 0)), "")</f>
        <v/>
      </c>
      <c r="E95" s="34" t="str">
        <f>IFERROR(INDEX(MemberOrgs_SortedTable[President % Change], MATCH(B95, MemberOrgs_SortedTable[Unique CFDA], 0)), "")</f>
        <v/>
      </c>
      <c r="F95" s="33" t="str">
        <f>IFERROR(INDEX(MemberOrgs_SortedTable[President $ Change], MATCH(B95, MemberOrgs_SortedTable[Unique CFDA], 0)), "")</f>
        <v/>
      </c>
      <c r="G95" s="34" t="str">
        <f>IFERROR(INDEX(MemberOrgs_SortedTable[House % Change], MATCH(B95, MemberOrgs_SortedTable[Unique CFDA], 0)), "")</f>
        <v/>
      </c>
      <c r="H95" s="33" t="str">
        <f>IFERROR(INDEX(MemberOrgs_SortedTable[House $ Change], MATCH(B95, MemberOrgs_SortedTable[Unique CFDA], 0)), "")</f>
        <v/>
      </c>
    </row>
    <row r="96" spans="2:8" x14ac:dyDescent="0.35">
      <c r="B96" s="41" t="str">
        <f>IFERROR(INDEX(MemberOrgs_SortedTable[Unique CFDA], MATCH(MemberOrgs_SortedTbl!P91, MemberOrgs_SortedTable[Final Pres. Sort], 0)), "")</f>
        <v/>
      </c>
      <c r="C96" s="28" t="str">
        <f>IFERROR(INDEX(MemberOrgs_SortedTable[Grant Name], MATCH(B96, MemberOrgs_SortedTable[Unique CFDA], 0)), "")</f>
        <v/>
      </c>
      <c r="D96" s="33" t="str">
        <f>IFERROR(INDEX(MemberOrgs_SortedTable[FY 2018 Total], MATCH(B96, MemberOrgs_SortedTable[Unique CFDA], 0)), "")</f>
        <v/>
      </c>
      <c r="E96" s="34" t="str">
        <f>IFERROR(INDEX(MemberOrgs_SortedTable[President % Change], MATCH(B96, MemberOrgs_SortedTable[Unique CFDA], 0)), "")</f>
        <v/>
      </c>
      <c r="F96" s="33" t="str">
        <f>IFERROR(INDEX(MemberOrgs_SortedTable[President $ Change], MATCH(B96, MemberOrgs_SortedTable[Unique CFDA], 0)), "")</f>
        <v/>
      </c>
      <c r="G96" s="34" t="str">
        <f>IFERROR(INDEX(MemberOrgs_SortedTable[House % Change], MATCH(B96, MemberOrgs_SortedTable[Unique CFDA], 0)), "")</f>
        <v/>
      </c>
      <c r="H96" s="33" t="str">
        <f>IFERROR(INDEX(MemberOrgs_SortedTable[House $ Change], MATCH(B96, MemberOrgs_SortedTable[Unique CFDA], 0)), "")</f>
        <v/>
      </c>
    </row>
    <row r="97" spans="2:8" x14ac:dyDescent="0.35">
      <c r="B97" s="41" t="str">
        <f>IFERROR(INDEX(MemberOrgs_SortedTable[Unique CFDA], MATCH(MemberOrgs_SortedTbl!P92, MemberOrgs_SortedTable[Final Pres. Sort], 0)), "")</f>
        <v/>
      </c>
      <c r="C97" s="28" t="str">
        <f>IFERROR(INDEX(MemberOrgs_SortedTable[Grant Name], MATCH(B97, MemberOrgs_SortedTable[Unique CFDA], 0)), "")</f>
        <v/>
      </c>
      <c r="D97" s="33" t="str">
        <f>IFERROR(INDEX(MemberOrgs_SortedTable[FY 2018 Total], MATCH(B97, MemberOrgs_SortedTable[Unique CFDA], 0)), "")</f>
        <v/>
      </c>
      <c r="E97" s="34" t="str">
        <f>IFERROR(INDEX(MemberOrgs_SortedTable[President % Change], MATCH(B97, MemberOrgs_SortedTable[Unique CFDA], 0)), "")</f>
        <v/>
      </c>
      <c r="F97" s="33" t="str">
        <f>IFERROR(INDEX(MemberOrgs_SortedTable[President $ Change], MATCH(B97, MemberOrgs_SortedTable[Unique CFDA], 0)), "")</f>
        <v/>
      </c>
      <c r="G97" s="34" t="str">
        <f>IFERROR(INDEX(MemberOrgs_SortedTable[House % Change], MATCH(B97, MemberOrgs_SortedTable[Unique CFDA], 0)), "")</f>
        <v/>
      </c>
      <c r="H97" s="33" t="str">
        <f>IFERROR(INDEX(MemberOrgs_SortedTable[House $ Change], MATCH(B97, MemberOrgs_SortedTable[Unique CFDA], 0)), "")</f>
        <v/>
      </c>
    </row>
    <row r="98" spans="2:8" x14ac:dyDescent="0.35">
      <c r="B98" s="41" t="str">
        <f>IFERROR(INDEX(MemberOrgs_SortedTable[Unique CFDA], MATCH(MemberOrgs_SortedTbl!P93, MemberOrgs_SortedTable[Final Pres. Sort], 0)), "")</f>
        <v/>
      </c>
      <c r="C98" s="28" t="str">
        <f>IFERROR(INDEX(MemberOrgs_SortedTable[Grant Name], MATCH(B98, MemberOrgs_SortedTable[Unique CFDA], 0)), "")</f>
        <v/>
      </c>
      <c r="D98" s="33" t="str">
        <f>IFERROR(INDEX(MemberOrgs_SortedTable[FY 2018 Total], MATCH(B98, MemberOrgs_SortedTable[Unique CFDA], 0)), "")</f>
        <v/>
      </c>
      <c r="E98" s="34" t="str">
        <f>IFERROR(INDEX(MemberOrgs_SortedTable[President % Change], MATCH(B98, MemberOrgs_SortedTable[Unique CFDA], 0)), "")</f>
        <v/>
      </c>
      <c r="F98" s="33" t="str">
        <f>IFERROR(INDEX(MemberOrgs_SortedTable[President $ Change], MATCH(B98, MemberOrgs_SortedTable[Unique CFDA], 0)), "")</f>
        <v/>
      </c>
      <c r="G98" s="34" t="str">
        <f>IFERROR(INDEX(MemberOrgs_SortedTable[House % Change], MATCH(B98, MemberOrgs_SortedTable[Unique CFDA], 0)), "")</f>
        <v/>
      </c>
      <c r="H98" s="33" t="str">
        <f>IFERROR(INDEX(MemberOrgs_SortedTable[House $ Change], MATCH(B98, MemberOrgs_SortedTable[Unique CFDA], 0)), "")</f>
        <v/>
      </c>
    </row>
    <row r="99" spans="2:8" x14ac:dyDescent="0.35">
      <c r="B99" s="41" t="str">
        <f>IFERROR(INDEX(MemberOrgs_SortedTable[Unique CFDA], MATCH(MemberOrgs_SortedTbl!P94, MemberOrgs_SortedTable[Final Pres. Sort], 0)), "")</f>
        <v/>
      </c>
      <c r="C99" s="28" t="str">
        <f>IFERROR(INDEX(MemberOrgs_SortedTable[Grant Name], MATCH(B99, MemberOrgs_SortedTable[Unique CFDA], 0)), "")</f>
        <v/>
      </c>
      <c r="D99" s="33" t="str">
        <f>IFERROR(INDEX(MemberOrgs_SortedTable[FY 2018 Total], MATCH(B99, MemberOrgs_SortedTable[Unique CFDA], 0)), "")</f>
        <v/>
      </c>
      <c r="E99" s="34" t="str">
        <f>IFERROR(INDEX(MemberOrgs_SortedTable[President % Change], MATCH(B99, MemberOrgs_SortedTable[Unique CFDA], 0)), "")</f>
        <v/>
      </c>
      <c r="F99" s="33" t="str">
        <f>IFERROR(INDEX(MemberOrgs_SortedTable[President $ Change], MATCH(B99, MemberOrgs_SortedTable[Unique CFDA], 0)), "")</f>
        <v/>
      </c>
      <c r="G99" s="34" t="str">
        <f>IFERROR(INDEX(MemberOrgs_SortedTable[House % Change], MATCH(B99, MemberOrgs_SortedTable[Unique CFDA], 0)), "")</f>
        <v/>
      </c>
      <c r="H99" s="33" t="str">
        <f>IFERROR(INDEX(MemberOrgs_SortedTable[House $ Change], MATCH(B99, MemberOrgs_SortedTable[Unique CFDA], 0)), "")</f>
        <v/>
      </c>
    </row>
    <row r="100" spans="2:8" x14ac:dyDescent="0.35">
      <c r="B100" s="41" t="str">
        <f>IFERROR(INDEX(MemberOrgs_SortedTable[Unique CFDA], MATCH(MemberOrgs_SortedTbl!P95, MemberOrgs_SortedTable[Final Pres. Sort], 0)), "")</f>
        <v/>
      </c>
      <c r="C100" s="28" t="str">
        <f>IFERROR(INDEX(MemberOrgs_SortedTable[Grant Name], MATCH(B100, MemberOrgs_SortedTable[Unique CFDA], 0)), "")</f>
        <v/>
      </c>
      <c r="D100" s="33" t="str">
        <f>IFERROR(INDEX(MemberOrgs_SortedTable[FY 2018 Total], MATCH(B100, MemberOrgs_SortedTable[Unique CFDA], 0)), "")</f>
        <v/>
      </c>
      <c r="E100" s="34" t="str">
        <f>IFERROR(INDEX(MemberOrgs_SortedTable[President % Change], MATCH(B100, MemberOrgs_SortedTable[Unique CFDA], 0)), "")</f>
        <v/>
      </c>
      <c r="F100" s="33" t="str">
        <f>IFERROR(INDEX(MemberOrgs_SortedTable[President $ Change], MATCH(B100, MemberOrgs_SortedTable[Unique CFDA], 0)), "")</f>
        <v/>
      </c>
      <c r="G100" s="34" t="str">
        <f>IFERROR(INDEX(MemberOrgs_SortedTable[House % Change], MATCH(B100, MemberOrgs_SortedTable[Unique CFDA], 0)), "")</f>
        <v/>
      </c>
      <c r="H100" s="33" t="str">
        <f>IFERROR(INDEX(MemberOrgs_SortedTable[House $ Change], MATCH(B100, MemberOrgs_SortedTable[Unique CFDA], 0)), "")</f>
        <v/>
      </c>
    </row>
    <row r="101" spans="2:8" x14ac:dyDescent="0.35">
      <c r="B101" s="41" t="str">
        <f>IFERROR(INDEX(MemberOrgs_SortedTable[Unique CFDA], MATCH(MemberOrgs_SortedTbl!P96, MemberOrgs_SortedTable[Final Pres. Sort], 0)), "")</f>
        <v/>
      </c>
      <c r="C101" s="28" t="str">
        <f>IFERROR(INDEX(MemberOrgs_SortedTable[Grant Name], MATCH(B101, MemberOrgs_SortedTable[Unique CFDA], 0)), "")</f>
        <v/>
      </c>
      <c r="D101" s="33" t="str">
        <f>IFERROR(INDEX(MemberOrgs_SortedTable[FY 2018 Total], MATCH(B101, MemberOrgs_SortedTable[Unique CFDA], 0)), "")</f>
        <v/>
      </c>
      <c r="E101" s="34" t="str">
        <f>IFERROR(INDEX(MemberOrgs_SortedTable[President % Change], MATCH(B101, MemberOrgs_SortedTable[Unique CFDA], 0)), "")</f>
        <v/>
      </c>
      <c r="F101" s="33" t="str">
        <f>IFERROR(INDEX(MemberOrgs_SortedTable[President $ Change], MATCH(B101, MemberOrgs_SortedTable[Unique CFDA], 0)), "")</f>
        <v/>
      </c>
      <c r="G101" s="34" t="str">
        <f>IFERROR(INDEX(MemberOrgs_SortedTable[House % Change], MATCH(B101, MemberOrgs_SortedTable[Unique CFDA], 0)), "")</f>
        <v/>
      </c>
      <c r="H101" s="33" t="str">
        <f>IFERROR(INDEX(MemberOrgs_SortedTable[House $ Change], MATCH(B101, MemberOrgs_SortedTable[Unique CFDA], 0)), "")</f>
        <v/>
      </c>
    </row>
    <row r="102" spans="2:8" x14ac:dyDescent="0.35">
      <c r="B102" s="41" t="str">
        <f>IFERROR(INDEX(MemberOrgs_SortedTable[Unique CFDA], MATCH(MemberOrgs_SortedTbl!P97, MemberOrgs_SortedTable[Final Pres. Sort], 0)), "")</f>
        <v/>
      </c>
      <c r="C102" s="28" t="str">
        <f>IFERROR(INDEX(MemberOrgs_SortedTable[Grant Name], MATCH(B102, MemberOrgs_SortedTable[Unique CFDA], 0)), "")</f>
        <v/>
      </c>
      <c r="D102" s="33" t="str">
        <f>IFERROR(INDEX(MemberOrgs_SortedTable[FY 2018 Total], MATCH(B102, MemberOrgs_SortedTable[Unique CFDA], 0)), "")</f>
        <v/>
      </c>
      <c r="E102" s="34" t="str">
        <f>IFERROR(INDEX(MemberOrgs_SortedTable[President % Change], MATCH(B102, MemberOrgs_SortedTable[Unique CFDA], 0)), "")</f>
        <v/>
      </c>
      <c r="F102" s="33" t="str">
        <f>IFERROR(INDEX(MemberOrgs_SortedTable[President $ Change], MATCH(B102, MemberOrgs_SortedTable[Unique CFDA], 0)), "")</f>
        <v/>
      </c>
      <c r="G102" s="34" t="str">
        <f>IFERROR(INDEX(MemberOrgs_SortedTable[House % Change], MATCH(B102, MemberOrgs_SortedTable[Unique CFDA], 0)), "")</f>
        <v/>
      </c>
      <c r="H102" s="33" t="str">
        <f>IFERROR(INDEX(MemberOrgs_SortedTable[House $ Change], MATCH(B102, MemberOrgs_SortedTable[Unique CFDA], 0)), "")</f>
        <v/>
      </c>
    </row>
    <row r="103" spans="2:8" x14ac:dyDescent="0.35">
      <c r="B103" s="41" t="str">
        <f>IFERROR(INDEX(MemberOrgs_SortedTable[Unique CFDA], MATCH(MemberOrgs_SortedTbl!P98, MemberOrgs_SortedTable[Final Pres. Sort], 0)), "")</f>
        <v/>
      </c>
      <c r="C103" s="28" t="str">
        <f>IFERROR(INDEX(MemberOrgs_SortedTable[Grant Name], MATCH(B103, MemberOrgs_SortedTable[Unique CFDA], 0)), "")</f>
        <v/>
      </c>
      <c r="D103" s="33" t="str">
        <f>IFERROR(INDEX(MemberOrgs_SortedTable[FY 2018 Total], MATCH(B103, MemberOrgs_SortedTable[Unique CFDA], 0)), "")</f>
        <v/>
      </c>
      <c r="E103" s="34" t="str">
        <f>IFERROR(INDEX(MemberOrgs_SortedTable[President % Change], MATCH(B103, MemberOrgs_SortedTable[Unique CFDA], 0)), "")</f>
        <v/>
      </c>
      <c r="F103" s="33" t="str">
        <f>IFERROR(INDEX(MemberOrgs_SortedTable[President $ Change], MATCH(B103, MemberOrgs_SortedTable[Unique CFDA], 0)), "")</f>
        <v/>
      </c>
      <c r="G103" s="34" t="str">
        <f>IFERROR(INDEX(MemberOrgs_SortedTable[House % Change], MATCH(B103, MemberOrgs_SortedTable[Unique CFDA], 0)), "")</f>
        <v/>
      </c>
      <c r="H103" s="33" t="str">
        <f>IFERROR(INDEX(MemberOrgs_SortedTable[House $ Change], MATCH(B103, MemberOrgs_SortedTable[Unique CFDA], 0)), "")</f>
        <v/>
      </c>
    </row>
    <row r="104" spans="2:8" x14ac:dyDescent="0.35">
      <c r="B104" s="41" t="str">
        <f>IFERROR(INDEX(MemberOrgs_SortedTable[Unique CFDA], MATCH(MemberOrgs_SortedTbl!P99, MemberOrgs_SortedTable[Final Pres. Sort], 0)), "")</f>
        <v/>
      </c>
      <c r="C104" s="28" t="str">
        <f>IFERROR(INDEX(MemberOrgs_SortedTable[Grant Name], MATCH(B104, MemberOrgs_SortedTable[Unique CFDA], 0)), "")</f>
        <v/>
      </c>
      <c r="D104" s="33" t="str">
        <f>IFERROR(INDEX(MemberOrgs_SortedTable[FY 2018 Total], MATCH(B104, MemberOrgs_SortedTable[Unique CFDA], 0)), "")</f>
        <v/>
      </c>
      <c r="E104" s="34" t="str">
        <f>IFERROR(INDEX(MemberOrgs_SortedTable[President % Change], MATCH(B104, MemberOrgs_SortedTable[Unique CFDA], 0)), "")</f>
        <v/>
      </c>
      <c r="F104" s="33" t="str">
        <f>IFERROR(INDEX(MemberOrgs_SortedTable[President $ Change], MATCH(B104, MemberOrgs_SortedTable[Unique CFDA], 0)), "")</f>
        <v/>
      </c>
      <c r="G104" s="34" t="str">
        <f>IFERROR(INDEX(MemberOrgs_SortedTable[House % Change], MATCH(B104, MemberOrgs_SortedTable[Unique CFDA], 0)), "")</f>
        <v/>
      </c>
      <c r="H104" s="33" t="str">
        <f>IFERROR(INDEX(MemberOrgs_SortedTable[House $ Change], MATCH(B104, MemberOrgs_SortedTable[Unique CFDA], 0)), "")</f>
        <v/>
      </c>
    </row>
    <row r="105" spans="2:8" x14ac:dyDescent="0.35">
      <c r="B105" s="41" t="str">
        <f>IFERROR(INDEX(MemberOrgs_SortedTable[Unique CFDA], MATCH(MemberOrgs_SortedTbl!P100, MemberOrgs_SortedTable[Final Pres. Sort], 0)), "")</f>
        <v/>
      </c>
      <c r="C105" s="28" t="str">
        <f>IFERROR(INDEX(MemberOrgs_SortedTable[Grant Name], MATCH(B105, MemberOrgs_SortedTable[Unique CFDA], 0)), "")</f>
        <v/>
      </c>
      <c r="D105" s="33" t="str">
        <f>IFERROR(INDEX(MemberOrgs_SortedTable[FY 2018 Total], MATCH(B105, MemberOrgs_SortedTable[Unique CFDA], 0)), "")</f>
        <v/>
      </c>
      <c r="E105" s="34" t="str">
        <f>IFERROR(INDEX(MemberOrgs_SortedTable[President % Change], MATCH(B105, MemberOrgs_SortedTable[Unique CFDA], 0)), "")</f>
        <v/>
      </c>
      <c r="F105" s="33" t="str">
        <f>IFERROR(INDEX(MemberOrgs_SortedTable[President $ Change], MATCH(B105, MemberOrgs_SortedTable[Unique CFDA], 0)), "")</f>
        <v/>
      </c>
      <c r="G105" s="34" t="str">
        <f>IFERROR(INDEX(MemberOrgs_SortedTable[House % Change], MATCH(B105, MemberOrgs_SortedTable[Unique CFDA], 0)), "")</f>
        <v/>
      </c>
      <c r="H105" s="33" t="str">
        <f>IFERROR(INDEX(MemberOrgs_SortedTable[House $ Change], MATCH(B105, MemberOrgs_SortedTable[Unique CFDA], 0)), "")</f>
        <v/>
      </c>
    </row>
    <row r="106" spans="2:8" x14ac:dyDescent="0.35">
      <c r="B106" s="41" t="str">
        <f>IFERROR(INDEX(MemberOrgs_SortedTable[Unique CFDA], MATCH(MemberOrgs_SortedTbl!P101, MemberOrgs_SortedTable[Final Pres. Sort], 0)), "")</f>
        <v/>
      </c>
      <c r="C106" s="28" t="str">
        <f>IFERROR(INDEX(MemberOrgs_SortedTable[Grant Name], MATCH(B106, MemberOrgs_SortedTable[Unique CFDA], 0)), "")</f>
        <v/>
      </c>
      <c r="D106" s="33" t="str">
        <f>IFERROR(INDEX(MemberOrgs_SortedTable[FY 2018 Total], MATCH(B106, MemberOrgs_SortedTable[Unique CFDA], 0)), "")</f>
        <v/>
      </c>
      <c r="E106" s="34" t="str">
        <f>IFERROR(INDEX(MemberOrgs_SortedTable[President % Change], MATCH(B106, MemberOrgs_SortedTable[Unique CFDA], 0)), "")</f>
        <v/>
      </c>
      <c r="F106" s="33" t="str">
        <f>IFERROR(INDEX(MemberOrgs_SortedTable[President $ Change], MATCH(B106, MemberOrgs_SortedTable[Unique CFDA], 0)), "")</f>
        <v/>
      </c>
      <c r="G106" s="34" t="str">
        <f>IFERROR(INDEX(MemberOrgs_SortedTable[House % Change], MATCH(B106, MemberOrgs_SortedTable[Unique CFDA], 0)), "")</f>
        <v/>
      </c>
      <c r="H106" s="33" t="str">
        <f>IFERROR(INDEX(MemberOrgs_SortedTable[House $ Change], MATCH(B106, MemberOrgs_SortedTable[Unique CFDA], 0)), "")</f>
        <v/>
      </c>
    </row>
    <row r="107" spans="2:8" x14ac:dyDescent="0.35">
      <c r="B107" s="41" t="str">
        <f>IFERROR(INDEX(MemberOrgs_SortedTable[Unique CFDA], MATCH(MemberOrgs_SortedTbl!P102, MemberOrgs_SortedTable[Final Pres. Sort], 0)), "")</f>
        <v/>
      </c>
      <c r="C107" s="28" t="str">
        <f>IFERROR(INDEX(MemberOrgs_SortedTable[Grant Name], MATCH(B107, MemberOrgs_SortedTable[Unique CFDA], 0)), "")</f>
        <v/>
      </c>
      <c r="D107" s="33" t="str">
        <f>IFERROR(INDEX(MemberOrgs_SortedTable[FY 2018 Total], MATCH(B107, MemberOrgs_SortedTable[Unique CFDA], 0)), "")</f>
        <v/>
      </c>
      <c r="E107" s="34" t="str">
        <f>IFERROR(INDEX(MemberOrgs_SortedTable[President % Change], MATCH(B107, MemberOrgs_SortedTable[Unique CFDA], 0)), "")</f>
        <v/>
      </c>
      <c r="F107" s="33" t="str">
        <f>IFERROR(INDEX(MemberOrgs_SortedTable[President $ Change], MATCH(B107, MemberOrgs_SortedTable[Unique CFDA], 0)), "")</f>
        <v/>
      </c>
      <c r="G107" s="34" t="str">
        <f>IFERROR(INDEX(MemberOrgs_SortedTable[House % Change], MATCH(B107, MemberOrgs_SortedTable[Unique CFDA], 0)), "")</f>
        <v/>
      </c>
      <c r="H107" s="33" t="str">
        <f>IFERROR(INDEX(MemberOrgs_SortedTable[House $ Change], MATCH(B107, MemberOrgs_SortedTable[Unique CFDA], 0)), "")</f>
        <v/>
      </c>
    </row>
    <row r="108" spans="2:8" x14ac:dyDescent="0.35">
      <c r="B108" s="41" t="str">
        <f>IFERROR(INDEX(MemberOrgs_SortedTable[Unique CFDA], MATCH(MemberOrgs_SortedTbl!P103, MemberOrgs_SortedTable[Final Pres. Sort], 0)), "")</f>
        <v/>
      </c>
      <c r="C108" s="28" t="str">
        <f>IFERROR(INDEX(MemberOrgs_SortedTable[Grant Name], MATCH(B108, MemberOrgs_SortedTable[Unique CFDA], 0)), "")</f>
        <v/>
      </c>
      <c r="D108" s="33" t="str">
        <f>IFERROR(INDEX(MemberOrgs_SortedTable[FY 2018 Total], MATCH(B108, MemberOrgs_SortedTable[Unique CFDA], 0)), "")</f>
        <v/>
      </c>
      <c r="E108" s="34" t="str">
        <f>IFERROR(INDEX(MemberOrgs_SortedTable[President % Change], MATCH(B108, MemberOrgs_SortedTable[Unique CFDA], 0)), "")</f>
        <v/>
      </c>
      <c r="F108" s="33" t="str">
        <f>IFERROR(INDEX(MemberOrgs_SortedTable[President $ Change], MATCH(B108, MemberOrgs_SortedTable[Unique CFDA], 0)), "")</f>
        <v/>
      </c>
      <c r="G108" s="34" t="str">
        <f>IFERROR(INDEX(MemberOrgs_SortedTable[House % Change], MATCH(B108, MemberOrgs_SortedTable[Unique CFDA], 0)), "")</f>
        <v/>
      </c>
      <c r="H108" s="33" t="str">
        <f>IFERROR(INDEX(MemberOrgs_SortedTable[House $ Change], MATCH(B108, MemberOrgs_SortedTable[Unique CFDA], 0)), "")</f>
        <v/>
      </c>
    </row>
    <row r="109" spans="2:8" x14ac:dyDescent="0.35">
      <c r="B109" s="41" t="str">
        <f>IFERROR(INDEX(MemberOrgs_SortedTable[Unique CFDA], MATCH(MemberOrgs_SortedTbl!P104, MemberOrgs_SortedTable[Final Pres. Sort], 0)), "")</f>
        <v/>
      </c>
      <c r="C109" s="28" t="str">
        <f>IFERROR(INDEX(MemberOrgs_SortedTable[Grant Name], MATCH(B109, MemberOrgs_SortedTable[Unique CFDA], 0)), "")</f>
        <v/>
      </c>
      <c r="D109" s="33" t="str">
        <f>IFERROR(INDEX(MemberOrgs_SortedTable[FY 2018 Total], MATCH(B109, MemberOrgs_SortedTable[Unique CFDA], 0)), "")</f>
        <v/>
      </c>
      <c r="E109" s="34" t="str">
        <f>IFERROR(INDEX(MemberOrgs_SortedTable[President % Change], MATCH(B109, MemberOrgs_SortedTable[Unique CFDA], 0)), "")</f>
        <v/>
      </c>
      <c r="F109" s="33" t="str">
        <f>IFERROR(INDEX(MemberOrgs_SortedTable[President $ Change], MATCH(B109, MemberOrgs_SortedTable[Unique CFDA], 0)), "")</f>
        <v/>
      </c>
      <c r="G109" s="34" t="str">
        <f>IFERROR(INDEX(MemberOrgs_SortedTable[House % Change], MATCH(B109, MemberOrgs_SortedTable[Unique CFDA], 0)), "")</f>
        <v/>
      </c>
      <c r="H109" s="33" t="str">
        <f>IFERROR(INDEX(MemberOrgs_SortedTable[House $ Change], MATCH(B109, MemberOrgs_SortedTable[Unique CFDA], 0)), "")</f>
        <v/>
      </c>
    </row>
    <row r="110" spans="2:8" x14ac:dyDescent="0.35">
      <c r="B110" s="41" t="str">
        <f>IFERROR(INDEX(MemberOrgs_SortedTable[Unique CFDA], MATCH(MemberOrgs_SortedTbl!P105, MemberOrgs_SortedTable[Final Pres. Sort], 0)), "")</f>
        <v/>
      </c>
      <c r="C110" s="28" t="str">
        <f>IFERROR(INDEX(MemberOrgs_SortedTable[Grant Name], MATCH(B110, MemberOrgs_SortedTable[Unique CFDA], 0)), "")</f>
        <v/>
      </c>
      <c r="D110" s="33" t="str">
        <f>IFERROR(INDEX(MemberOrgs_SortedTable[FY 2018 Total], MATCH(B110, MemberOrgs_SortedTable[Unique CFDA], 0)), "")</f>
        <v/>
      </c>
      <c r="E110" s="34" t="str">
        <f>IFERROR(INDEX(MemberOrgs_SortedTable[President % Change], MATCH(B110, MemberOrgs_SortedTable[Unique CFDA], 0)), "")</f>
        <v/>
      </c>
      <c r="F110" s="33" t="str">
        <f>IFERROR(INDEX(MemberOrgs_SortedTable[President $ Change], MATCH(B110, MemberOrgs_SortedTable[Unique CFDA], 0)), "")</f>
        <v/>
      </c>
      <c r="G110" s="34" t="str">
        <f>IFERROR(INDEX(MemberOrgs_SortedTable[House % Change], MATCH(B110, MemberOrgs_SortedTable[Unique CFDA], 0)), "")</f>
        <v/>
      </c>
      <c r="H110" s="33" t="str">
        <f>IFERROR(INDEX(MemberOrgs_SortedTable[House $ Change], MATCH(B110, MemberOrgs_SortedTable[Unique CFDA], 0)), "")</f>
        <v/>
      </c>
    </row>
    <row r="111" spans="2:8" x14ac:dyDescent="0.35">
      <c r="B111" s="41" t="str">
        <f>IFERROR(INDEX(MemberOrgs_SortedTable[Unique CFDA], MATCH(MemberOrgs_SortedTbl!P106, MemberOrgs_SortedTable[Final Pres. Sort], 0)), "")</f>
        <v/>
      </c>
      <c r="C111" s="28" t="str">
        <f>IFERROR(INDEX(MemberOrgs_SortedTable[Grant Name], MATCH(B111, MemberOrgs_SortedTable[Unique CFDA], 0)), "")</f>
        <v/>
      </c>
      <c r="D111" s="33" t="str">
        <f>IFERROR(INDEX(MemberOrgs_SortedTable[FY 2018 Total], MATCH(B111, MemberOrgs_SortedTable[Unique CFDA], 0)), "")</f>
        <v/>
      </c>
      <c r="E111" s="34" t="str">
        <f>IFERROR(INDEX(MemberOrgs_SortedTable[President % Change], MATCH(B111, MemberOrgs_SortedTable[Unique CFDA], 0)), "")</f>
        <v/>
      </c>
      <c r="F111" s="33" t="str">
        <f>IFERROR(INDEX(MemberOrgs_SortedTable[President $ Change], MATCH(B111, MemberOrgs_SortedTable[Unique CFDA], 0)), "")</f>
        <v/>
      </c>
      <c r="G111" s="34" t="str">
        <f>IFERROR(INDEX(MemberOrgs_SortedTable[House % Change], MATCH(B111, MemberOrgs_SortedTable[Unique CFDA], 0)), "")</f>
        <v/>
      </c>
      <c r="H111" s="33" t="str">
        <f>IFERROR(INDEX(MemberOrgs_SortedTable[House $ Change], MATCH(B111, MemberOrgs_SortedTable[Unique CFDA], 0)), "")</f>
        <v/>
      </c>
    </row>
    <row r="112" spans="2:8" x14ac:dyDescent="0.35">
      <c r="B112" s="41" t="str">
        <f>IFERROR(INDEX(MemberOrgs_SortedTable[Unique CFDA], MATCH(MemberOrgs_SortedTbl!P107, MemberOrgs_SortedTable[Final Pres. Sort], 0)), "")</f>
        <v/>
      </c>
      <c r="C112" s="28" t="str">
        <f>IFERROR(INDEX(MemberOrgs_SortedTable[Grant Name], MATCH(B112, MemberOrgs_SortedTable[Unique CFDA], 0)), "")</f>
        <v/>
      </c>
      <c r="D112" s="33" t="str">
        <f>IFERROR(INDEX(MemberOrgs_SortedTable[FY 2018 Total], MATCH(B112, MemberOrgs_SortedTable[Unique CFDA], 0)), "")</f>
        <v/>
      </c>
      <c r="E112" s="34" t="str">
        <f>IFERROR(INDEX(MemberOrgs_SortedTable[President % Change], MATCH(B112, MemberOrgs_SortedTable[Unique CFDA], 0)), "")</f>
        <v/>
      </c>
      <c r="F112" s="33" t="str">
        <f>IFERROR(INDEX(MemberOrgs_SortedTable[President $ Change], MATCH(B112, MemberOrgs_SortedTable[Unique CFDA], 0)), "")</f>
        <v/>
      </c>
      <c r="G112" s="34" t="str">
        <f>IFERROR(INDEX(MemberOrgs_SortedTable[House % Change], MATCH(B112, MemberOrgs_SortedTable[Unique CFDA], 0)), "")</f>
        <v/>
      </c>
      <c r="H112" s="33" t="str">
        <f>IFERROR(INDEX(MemberOrgs_SortedTable[House $ Change], MATCH(B112, MemberOrgs_SortedTable[Unique CFDA], 0)), "")</f>
        <v/>
      </c>
    </row>
    <row r="113" spans="2:8" x14ac:dyDescent="0.35">
      <c r="B113" s="41" t="str">
        <f>IFERROR(INDEX(MemberOrgs_SortedTable[Unique CFDA], MATCH(MemberOrgs_SortedTbl!P108, MemberOrgs_SortedTable[Final Pres. Sort], 0)), "")</f>
        <v/>
      </c>
      <c r="C113" s="28" t="str">
        <f>IFERROR(INDEX(MemberOrgs_SortedTable[Grant Name], MATCH(B113, MemberOrgs_SortedTable[Unique CFDA], 0)), "")</f>
        <v/>
      </c>
      <c r="D113" s="33" t="str">
        <f>IFERROR(INDEX(MemberOrgs_SortedTable[FY 2018 Total], MATCH(B113, MemberOrgs_SortedTable[Unique CFDA], 0)), "")</f>
        <v/>
      </c>
      <c r="E113" s="34" t="str">
        <f>IFERROR(INDEX(MemberOrgs_SortedTable[President % Change], MATCH(B113, MemberOrgs_SortedTable[Unique CFDA], 0)), "")</f>
        <v/>
      </c>
      <c r="F113" s="33" t="str">
        <f>IFERROR(INDEX(MemberOrgs_SortedTable[President $ Change], MATCH(B113, MemberOrgs_SortedTable[Unique CFDA], 0)), "")</f>
        <v/>
      </c>
      <c r="G113" s="34" t="str">
        <f>IFERROR(INDEX(MemberOrgs_SortedTable[House % Change], MATCH(B113, MemberOrgs_SortedTable[Unique CFDA], 0)), "")</f>
        <v/>
      </c>
      <c r="H113" s="33" t="str">
        <f>IFERROR(INDEX(MemberOrgs_SortedTable[House $ Change], MATCH(B113, MemberOrgs_SortedTable[Unique CFDA], 0)), "")</f>
        <v/>
      </c>
    </row>
    <row r="114" spans="2:8" x14ac:dyDescent="0.35">
      <c r="B114" s="41" t="str">
        <f>IFERROR(INDEX(MemberOrgs_SortedTable[Unique CFDA], MATCH(MemberOrgs_SortedTbl!P109, MemberOrgs_SortedTable[Final Pres. Sort], 0)), "")</f>
        <v/>
      </c>
      <c r="C114" s="28" t="str">
        <f>IFERROR(INDEX(MemberOrgs_SortedTable[Grant Name], MATCH(B114, MemberOrgs_SortedTable[Unique CFDA], 0)), "")</f>
        <v/>
      </c>
      <c r="D114" s="33" t="str">
        <f>IFERROR(INDEX(MemberOrgs_SortedTable[FY 2018 Total], MATCH(B114, MemberOrgs_SortedTable[Unique CFDA], 0)), "")</f>
        <v/>
      </c>
      <c r="E114" s="34" t="str">
        <f>IFERROR(INDEX(MemberOrgs_SortedTable[President % Change], MATCH(B114, MemberOrgs_SortedTable[Unique CFDA], 0)), "")</f>
        <v/>
      </c>
      <c r="F114" s="33" t="str">
        <f>IFERROR(INDEX(MemberOrgs_SortedTable[President $ Change], MATCH(B114, MemberOrgs_SortedTable[Unique CFDA], 0)), "")</f>
        <v/>
      </c>
      <c r="G114" s="34" t="str">
        <f>IFERROR(INDEX(MemberOrgs_SortedTable[House % Change], MATCH(B114, MemberOrgs_SortedTable[Unique CFDA], 0)), "")</f>
        <v/>
      </c>
      <c r="H114" s="33" t="str">
        <f>IFERROR(INDEX(MemberOrgs_SortedTable[House $ Change], MATCH(B114, MemberOrgs_SortedTable[Unique CFDA], 0)), "")</f>
        <v/>
      </c>
    </row>
    <row r="115" spans="2:8" x14ac:dyDescent="0.35">
      <c r="B115" s="41" t="str">
        <f>IFERROR(INDEX(MemberOrgs_SortedTable[Unique CFDA], MATCH(MemberOrgs_SortedTbl!P110, MemberOrgs_SortedTable[Final Pres. Sort], 0)), "")</f>
        <v/>
      </c>
      <c r="C115" s="28" t="str">
        <f>IFERROR(INDEX(MemberOrgs_SortedTable[Grant Name], MATCH(B115, MemberOrgs_SortedTable[Unique CFDA], 0)), "")</f>
        <v/>
      </c>
      <c r="D115" s="33" t="str">
        <f>IFERROR(INDEX(MemberOrgs_SortedTable[FY 2018 Total], MATCH(B115, MemberOrgs_SortedTable[Unique CFDA], 0)), "")</f>
        <v/>
      </c>
      <c r="E115" s="34" t="str">
        <f>IFERROR(INDEX(MemberOrgs_SortedTable[President % Change], MATCH(B115, MemberOrgs_SortedTable[Unique CFDA], 0)), "")</f>
        <v/>
      </c>
      <c r="F115" s="33" t="str">
        <f>IFERROR(INDEX(MemberOrgs_SortedTable[President $ Change], MATCH(B115, MemberOrgs_SortedTable[Unique CFDA], 0)), "")</f>
        <v/>
      </c>
      <c r="G115" s="34" t="str">
        <f>IFERROR(INDEX(MemberOrgs_SortedTable[House % Change], MATCH(B115, MemberOrgs_SortedTable[Unique CFDA], 0)), "")</f>
        <v/>
      </c>
      <c r="H115" s="33" t="str">
        <f>IFERROR(INDEX(MemberOrgs_SortedTable[House $ Change], MATCH(B115, MemberOrgs_SortedTable[Unique CFDA], 0)), "")</f>
        <v/>
      </c>
    </row>
    <row r="116" spans="2:8" x14ac:dyDescent="0.35">
      <c r="B116" s="41" t="str">
        <f>IFERROR(INDEX(MemberOrgs_SortedTable[Unique CFDA], MATCH(MemberOrgs_SortedTbl!P111, MemberOrgs_SortedTable[Final Pres. Sort], 0)), "")</f>
        <v/>
      </c>
      <c r="C116" s="28" t="str">
        <f>IFERROR(INDEX(MemberOrgs_SortedTable[Grant Name], MATCH(B116, MemberOrgs_SortedTable[Unique CFDA], 0)), "")</f>
        <v/>
      </c>
      <c r="D116" s="33" t="str">
        <f>IFERROR(INDEX(MemberOrgs_SortedTable[FY 2018 Total], MATCH(B116, MemberOrgs_SortedTable[Unique CFDA], 0)), "")</f>
        <v/>
      </c>
      <c r="E116" s="34" t="str">
        <f>IFERROR(INDEX(MemberOrgs_SortedTable[President % Change], MATCH(B116, MemberOrgs_SortedTable[Unique CFDA], 0)), "")</f>
        <v/>
      </c>
      <c r="F116" s="33" t="str">
        <f>IFERROR(INDEX(MemberOrgs_SortedTable[President $ Change], MATCH(B116, MemberOrgs_SortedTable[Unique CFDA], 0)), "")</f>
        <v/>
      </c>
      <c r="G116" s="34" t="str">
        <f>IFERROR(INDEX(MemberOrgs_SortedTable[House % Change], MATCH(B116, MemberOrgs_SortedTable[Unique CFDA], 0)), "")</f>
        <v/>
      </c>
      <c r="H116" s="33" t="str">
        <f>IFERROR(INDEX(MemberOrgs_SortedTable[House $ Change], MATCH(B116, MemberOrgs_SortedTable[Unique CFDA], 0)), "")</f>
        <v/>
      </c>
    </row>
    <row r="117" spans="2:8" x14ac:dyDescent="0.35">
      <c r="B117" s="41" t="str">
        <f>IFERROR(INDEX(MemberOrgs_SortedTable[Unique CFDA], MATCH(MemberOrgs_SortedTbl!P112, MemberOrgs_SortedTable[Final Pres. Sort], 0)), "")</f>
        <v/>
      </c>
      <c r="C117" s="28" t="str">
        <f>IFERROR(INDEX(MemberOrgs_SortedTable[Grant Name], MATCH(B117, MemberOrgs_SortedTable[Unique CFDA], 0)), "")</f>
        <v/>
      </c>
      <c r="D117" s="33" t="str">
        <f>IFERROR(INDEX(MemberOrgs_SortedTable[FY 2018 Total], MATCH(B117, MemberOrgs_SortedTable[Unique CFDA], 0)), "")</f>
        <v/>
      </c>
      <c r="E117" s="34" t="str">
        <f>IFERROR(INDEX(MemberOrgs_SortedTable[President % Change], MATCH(B117, MemberOrgs_SortedTable[Unique CFDA], 0)), "")</f>
        <v/>
      </c>
      <c r="F117" s="33" t="str">
        <f>IFERROR(INDEX(MemberOrgs_SortedTable[President $ Change], MATCH(B117, MemberOrgs_SortedTable[Unique CFDA], 0)), "")</f>
        <v/>
      </c>
      <c r="G117" s="34" t="str">
        <f>IFERROR(INDEX(MemberOrgs_SortedTable[House % Change], MATCH(B117, MemberOrgs_SortedTable[Unique CFDA], 0)), "")</f>
        <v/>
      </c>
      <c r="H117" s="33" t="str">
        <f>IFERROR(INDEX(MemberOrgs_SortedTable[House $ Change], MATCH(B117, MemberOrgs_SortedTable[Unique CFDA], 0)), "")</f>
        <v/>
      </c>
    </row>
    <row r="118" spans="2:8" x14ac:dyDescent="0.35">
      <c r="B118" s="41" t="str">
        <f>IFERROR(INDEX(MemberOrgs_SortedTable[Unique CFDA], MATCH(MemberOrgs_SortedTbl!P113, MemberOrgs_SortedTable[Final Pres. Sort], 0)), "")</f>
        <v/>
      </c>
      <c r="C118" s="28" t="str">
        <f>IFERROR(INDEX(MemberOrgs_SortedTable[Grant Name], MATCH(B118, MemberOrgs_SortedTable[Unique CFDA], 0)), "")</f>
        <v/>
      </c>
      <c r="D118" s="33" t="str">
        <f>IFERROR(INDEX(MemberOrgs_SortedTable[FY 2018 Total], MATCH(B118, MemberOrgs_SortedTable[Unique CFDA], 0)), "")</f>
        <v/>
      </c>
      <c r="E118" s="34" t="str">
        <f>IFERROR(INDEX(MemberOrgs_SortedTable[President % Change], MATCH(B118, MemberOrgs_SortedTable[Unique CFDA], 0)), "")</f>
        <v/>
      </c>
      <c r="F118" s="33" t="str">
        <f>IFERROR(INDEX(MemberOrgs_SortedTable[President $ Change], MATCH(B118, MemberOrgs_SortedTable[Unique CFDA], 0)), "")</f>
        <v/>
      </c>
      <c r="G118" s="34" t="str">
        <f>IFERROR(INDEX(MemberOrgs_SortedTable[House % Change], MATCH(B118, MemberOrgs_SortedTable[Unique CFDA], 0)), "")</f>
        <v/>
      </c>
      <c r="H118" s="33" t="str">
        <f>IFERROR(INDEX(MemberOrgs_SortedTable[House $ Change], MATCH(B118, MemberOrgs_SortedTable[Unique CFDA], 0)), "")</f>
        <v/>
      </c>
    </row>
    <row r="119" spans="2:8" x14ac:dyDescent="0.35">
      <c r="B119" s="41" t="str">
        <f>IFERROR(INDEX(MemberOrgs_SortedTable[Unique CFDA], MATCH(MemberOrgs_SortedTbl!P114, MemberOrgs_SortedTable[Final Pres. Sort], 0)), "")</f>
        <v/>
      </c>
      <c r="C119" s="28" t="str">
        <f>IFERROR(INDEX(MemberOrgs_SortedTable[Grant Name], MATCH(B119, MemberOrgs_SortedTable[Unique CFDA], 0)), "")</f>
        <v/>
      </c>
      <c r="D119" s="33" t="str">
        <f>IFERROR(INDEX(MemberOrgs_SortedTable[FY 2018 Total], MATCH(B119, MemberOrgs_SortedTable[Unique CFDA], 0)), "")</f>
        <v/>
      </c>
      <c r="E119" s="34" t="str">
        <f>IFERROR(INDEX(MemberOrgs_SortedTable[President % Change], MATCH(B119, MemberOrgs_SortedTable[Unique CFDA], 0)), "")</f>
        <v/>
      </c>
      <c r="F119" s="33" t="str">
        <f>IFERROR(INDEX(MemberOrgs_SortedTable[President $ Change], MATCH(B119, MemberOrgs_SortedTable[Unique CFDA], 0)), "")</f>
        <v/>
      </c>
      <c r="G119" s="34" t="str">
        <f>IFERROR(INDEX(MemberOrgs_SortedTable[House % Change], MATCH(B119, MemberOrgs_SortedTable[Unique CFDA], 0)), "")</f>
        <v/>
      </c>
      <c r="H119" s="33" t="str">
        <f>IFERROR(INDEX(MemberOrgs_SortedTable[House $ Change], MATCH(B119, MemberOrgs_SortedTable[Unique CFDA], 0)), "")</f>
        <v/>
      </c>
    </row>
    <row r="120" spans="2:8" x14ac:dyDescent="0.35">
      <c r="B120" s="41" t="str">
        <f>IFERROR(INDEX(MemberOrgs_SortedTable[Unique CFDA], MATCH(MemberOrgs_SortedTbl!P115, MemberOrgs_SortedTable[Final Pres. Sort], 0)), "")</f>
        <v/>
      </c>
      <c r="C120" s="28" t="str">
        <f>IFERROR(INDEX(MemberOrgs_SortedTable[Grant Name], MATCH(B120, MemberOrgs_SortedTable[Unique CFDA], 0)), "")</f>
        <v/>
      </c>
      <c r="D120" s="33" t="str">
        <f>IFERROR(INDEX(MemberOrgs_SortedTable[FY 2018 Total], MATCH(B120, MemberOrgs_SortedTable[Unique CFDA], 0)), "")</f>
        <v/>
      </c>
      <c r="E120" s="34" t="str">
        <f>IFERROR(INDEX(MemberOrgs_SortedTable[President % Change], MATCH(B120, MemberOrgs_SortedTable[Unique CFDA], 0)), "")</f>
        <v/>
      </c>
      <c r="F120" s="33" t="str">
        <f>IFERROR(INDEX(MemberOrgs_SortedTable[President $ Change], MATCH(B120, MemberOrgs_SortedTable[Unique CFDA], 0)), "")</f>
        <v/>
      </c>
      <c r="G120" s="34" t="str">
        <f>IFERROR(INDEX(MemberOrgs_SortedTable[House % Change], MATCH(B120, MemberOrgs_SortedTable[Unique CFDA], 0)), "")</f>
        <v/>
      </c>
      <c r="H120" s="33" t="str">
        <f>IFERROR(INDEX(MemberOrgs_SortedTable[House $ Change], MATCH(B120, MemberOrgs_SortedTable[Unique CFDA], 0)), "")</f>
        <v/>
      </c>
    </row>
    <row r="121" spans="2:8" x14ac:dyDescent="0.35">
      <c r="B121" s="41" t="str">
        <f>IFERROR(INDEX(MemberOrgs_SortedTable[Unique CFDA], MATCH(MemberOrgs_SortedTbl!P116, MemberOrgs_SortedTable[Final Pres. Sort], 0)), "")</f>
        <v/>
      </c>
      <c r="C121" s="28" t="str">
        <f>IFERROR(INDEX(MemberOrgs_SortedTable[Grant Name], MATCH(B121, MemberOrgs_SortedTable[Unique CFDA], 0)), "")</f>
        <v/>
      </c>
      <c r="D121" s="33" t="str">
        <f>IFERROR(INDEX(MemberOrgs_SortedTable[FY 2018 Total], MATCH(B121, MemberOrgs_SortedTable[Unique CFDA], 0)), "")</f>
        <v/>
      </c>
      <c r="E121" s="34" t="str">
        <f>IFERROR(INDEX(MemberOrgs_SortedTable[President % Change], MATCH(B121, MemberOrgs_SortedTable[Unique CFDA], 0)), "")</f>
        <v/>
      </c>
      <c r="F121" s="33" t="str">
        <f>IFERROR(INDEX(MemberOrgs_SortedTable[President $ Change], MATCH(B121, MemberOrgs_SortedTable[Unique CFDA], 0)), "")</f>
        <v/>
      </c>
      <c r="G121" s="34" t="str">
        <f>IFERROR(INDEX(MemberOrgs_SortedTable[House % Change], MATCH(B121, MemberOrgs_SortedTable[Unique CFDA], 0)), "")</f>
        <v/>
      </c>
      <c r="H121" s="33" t="str">
        <f>IFERROR(INDEX(MemberOrgs_SortedTable[House $ Change], MATCH(B121, MemberOrgs_SortedTable[Unique CFDA], 0)), "")</f>
        <v/>
      </c>
    </row>
    <row r="122" spans="2:8" x14ac:dyDescent="0.35">
      <c r="B122" s="41" t="str">
        <f>IFERROR(INDEX(MemberOrgs_SortedTable[Unique CFDA], MATCH(MemberOrgs_SortedTbl!P117, MemberOrgs_SortedTable[Final Pres. Sort], 0)), "")</f>
        <v/>
      </c>
      <c r="C122" s="28" t="str">
        <f>IFERROR(INDEX(MemberOrgs_SortedTable[Grant Name], MATCH(B122, MemberOrgs_SortedTable[Unique CFDA], 0)), "")</f>
        <v/>
      </c>
      <c r="D122" s="33" t="str">
        <f>IFERROR(INDEX(MemberOrgs_SortedTable[FY 2018 Total], MATCH(B122, MemberOrgs_SortedTable[Unique CFDA], 0)), "")</f>
        <v/>
      </c>
      <c r="E122" s="34" t="str">
        <f>IFERROR(INDEX(MemberOrgs_SortedTable[President % Change], MATCH(B122, MemberOrgs_SortedTable[Unique CFDA], 0)), "")</f>
        <v/>
      </c>
      <c r="F122" s="33" t="str">
        <f>IFERROR(INDEX(MemberOrgs_SortedTable[President $ Change], MATCH(B122, MemberOrgs_SortedTable[Unique CFDA], 0)), "")</f>
        <v/>
      </c>
      <c r="G122" s="34" t="str">
        <f>IFERROR(INDEX(MemberOrgs_SortedTable[House % Change], MATCH(B122, MemberOrgs_SortedTable[Unique CFDA], 0)), "")</f>
        <v/>
      </c>
      <c r="H122" s="33" t="str">
        <f>IFERROR(INDEX(MemberOrgs_SortedTable[House $ Change], MATCH(B122, MemberOrgs_SortedTable[Unique CFDA], 0)), "")</f>
        <v/>
      </c>
    </row>
    <row r="123" spans="2:8" x14ac:dyDescent="0.35">
      <c r="B123" s="41" t="str">
        <f>IFERROR(INDEX(MemberOrgs_SortedTable[Unique CFDA], MATCH(MemberOrgs_SortedTbl!P118, MemberOrgs_SortedTable[Final Pres. Sort], 0)), "")</f>
        <v/>
      </c>
      <c r="C123" s="28" t="str">
        <f>IFERROR(INDEX(MemberOrgs_SortedTable[Grant Name], MATCH(B123, MemberOrgs_SortedTable[Unique CFDA], 0)), "")</f>
        <v/>
      </c>
      <c r="D123" s="33" t="str">
        <f>IFERROR(INDEX(MemberOrgs_SortedTable[FY 2018 Total], MATCH(B123, MemberOrgs_SortedTable[Unique CFDA], 0)), "")</f>
        <v/>
      </c>
      <c r="E123" s="34" t="str">
        <f>IFERROR(INDEX(MemberOrgs_SortedTable[President % Change], MATCH(B123, MemberOrgs_SortedTable[Unique CFDA], 0)), "")</f>
        <v/>
      </c>
      <c r="F123" s="33" t="str">
        <f>IFERROR(INDEX(MemberOrgs_SortedTable[President $ Change], MATCH(B123, MemberOrgs_SortedTable[Unique CFDA], 0)), "")</f>
        <v/>
      </c>
      <c r="G123" s="34" t="str">
        <f>IFERROR(INDEX(MemberOrgs_SortedTable[House % Change], MATCH(B123, MemberOrgs_SortedTable[Unique CFDA], 0)), "")</f>
        <v/>
      </c>
      <c r="H123" s="33" t="str">
        <f>IFERROR(INDEX(MemberOrgs_SortedTable[House $ Change], MATCH(B123, MemberOrgs_SortedTable[Unique CFDA], 0)), "")</f>
        <v/>
      </c>
    </row>
    <row r="124" spans="2:8" x14ac:dyDescent="0.35">
      <c r="B124" s="41" t="str">
        <f>IFERROR(INDEX(MemberOrgs_SortedTable[Unique CFDA], MATCH(MemberOrgs_SortedTbl!P119, MemberOrgs_SortedTable[Final Pres. Sort], 0)), "")</f>
        <v/>
      </c>
      <c r="C124" s="28" t="str">
        <f>IFERROR(INDEX(MemberOrgs_SortedTable[Grant Name], MATCH(B124, MemberOrgs_SortedTable[Unique CFDA], 0)), "")</f>
        <v/>
      </c>
      <c r="D124" s="33" t="str">
        <f>IFERROR(INDEX(MemberOrgs_SortedTable[FY 2018 Total], MATCH(B124, MemberOrgs_SortedTable[Unique CFDA], 0)), "")</f>
        <v/>
      </c>
      <c r="E124" s="34" t="str">
        <f>IFERROR(INDEX(MemberOrgs_SortedTable[President % Change], MATCH(B124, MemberOrgs_SortedTable[Unique CFDA], 0)), "")</f>
        <v/>
      </c>
      <c r="F124" s="33" t="str">
        <f>IFERROR(INDEX(MemberOrgs_SortedTable[President $ Change], MATCH(B124, MemberOrgs_SortedTable[Unique CFDA], 0)), "")</f>
        <v/>
      </c>
      <c r="G124" s="34" t="str">
        <f>IFERROR(INDEX(MemberOrgs_SortedTable[House % Change], MATCH(B124, MemberOrgs_SortedTable[Unique CFDA], 0)), "")</f>
        <v/>
      </c>
      <c r="H124" s="33" t="str">
        <f>IFERROR(INDEX(MemberOrgs_SortedTable[House $ Change], MATCH(B124, MemberOrgs_SortedTable[Unique CFDA], 0)), "")</f>
        <v/>
      </c>
    </row>
    <row r="125" spans="2:8" x14ac:dyDescent="0.35">
      <c r="B125" s="41" t="str">
        <f>IFERROR(INDEX(MemberOrgs_SortedTable[Unique CFDA], MATCH(MemberOrgs_SortedTbl!P120, MemberOrgs_SortedTable[Final Pres. Sort], 0)), "")</f>
        <v/>
      </c>
      <c r="C125" s="28" t="str">
        <f>IFERROR(INDEX(MemberOrgs_SortedTable[Grant Name], MATCH(B125, MemberOrgs_SortedTable[Unique CFDA], 0)), "")</f>
        <v/>
      </c>
      <c r="D125" s="33" t="str">
        <f>IFERROR(INDEX(MemberOrgs_SortedTable[FY 2018 Total], MATCH(B125, MemberOrgs_SortedTable[Unique CFDA], 0)), "")</f>
        <v/>
      </c>
      <c r="E125" s="34" t="str">
        <f>IFERROR(INDEX(MemberOrgs_SortedTable[President % Change], MATCH(B125, MemberOrgs_SortedTable[Unique CFDA], 0)), "")</f>
        <v/>
      </c>
      <c r="F125" s="33" t="str">
        <f>IFERROR(INDEX(MemberOrgs_SortedTable[President $ Change], MATCH(B125, MemberOrgs_SortedTable[Unique CFDA], 0)), "")</f>
        <v/>
      </c>
      <c r="G125" s="34" t="str">
        <f>IFERROR(INDEX(MemberOrgs_SortedTable[House % Change], MATCH(B125, MemberOrgs_SortedTable[Unique CFDA], 0)), "")</f>
        <v/>
      </c>
      <c r="H125" s="33" t="str">
        <f>IFERROR(INDEX(MemberOrgs_SortedTable[House $ Change], MATCH(B125, MemberOrgs_SortedTable[Unique CFDA], 0)), "")</f>
        <v/>
      </c>
    </row>
    <row r="126" spans="2:8" x14ac:dyDescent="0.35">
      <c r="B126" s="41" t="str">
        <f>IFERROR(INDEX(MemberOrgs_SortedTable[Unique CFDA], MATCH(MemberOrgs_SortedTbl!P121, MemberOrgs_SortedTable[Final Pres. Sort], 0)), "")</f>
        <v/>
      </c>
      <c r="C126" s="28" t="str">
        <f>IFERROR(INDEX(MemberOrgs_SortedTable[Grant Name], MATCH(B126, MemberOrgs_SortedTable[Unique CFDA], 0)), "")</f>
        <v/>
      </c>
      <c r="D126" s="33" t="str">
        <f>IFERROR(INDEX(MemberOrgs_SortedTable[FY 2018 Total], MATCH(B126, MemberOrgs_SortedTable[Unique CFDA], 0)), "")</f>
        <v/>
      </c>
      <c r="E126" s="34" t="str">
        <f>IFERROR(INDEX(MemberOrgs_SortedTable[President % Change], MATCH(B126, MemberOrgs_SortedTable[Unique CFDA], 0)), "")</f>
        <v/>
      </c>
      <c r="F126" s="33" t="str">
        <f>IFERROR(INDEX(MemberOrgs_SortedTable[President $ Change], MATCH(B126, MemberOrgs_SortedTable[Unique CFDA], 0)), "")</f>
        <v/>
      </c>
      <c r="G126" s="34" t="str">
        <f>IFERROR(INDEX(MemberOrgs_SortedTable[House % Change], MATCH(B126, MemberOrgs_SortedTable[Unique CFDA], 0)), "")</f>
        <v/>
      </c>
      <c r="H126" s="33" t="str">
        <f>IFERROR(INDEX(MemberOrgs_SortedTable[House $ Change], MATCH(B126, MemberOrgs_SortedTable[Unique CFDA], 0)), "")</f>
        <v/>
      </c>
    </row>
    <row r="127" spans="2:8" x14ac:dyDescent="0.35">
      <c r="B127" s="41" t="str">
        <f>IFERROR(INDEX(MemberOrgs_SortedTable[Unique CFDA], MATCH(MemberOrgs_SortedTbl!P122, MemberOrgs_SortedTable[Final Pres. Sort], 0)), "")</f>
        <v/>
      </c>
      <c r="C127" s="28" t="str">
        <f>IFERROR(INDEX(MemberOrgs_SortedTable[Grant Name], MATCH(B127, MemberOrgs_SortedTable[Unique CFDA], 0)), "")</f>
        <v/>
      </c>
      <c r="D127" s="33" t="str">
        <f>IFERROR(INDEX(MemberOrgs_SortedTable[FY 2018 Total], MATCH(B127, MemberOrgs_SortedTable[Unique CFDA], 0)), "")</f>
        <v/>
      </c>
      <c r="E127" s="34" t="str">
        <f>IFERROR(INDEX(MemberOrgs_SortedTable[President % Change], MATCH(B127, MemberOrgs_SortedTable[Unique CFDA], 0)), "")</f>
        <v/>
      </c>
      <c r="F127" s="33" t="str">
        <f>IFERROR(INDEX(MemberOrgs_SortedTable[President $ Change], MATCH(B127, MemberOrgs_SortedTable[Unique CFDA], 0)), "")</f>
        <v/>
      </c>
      <c r="G127" s="34" t="str">
        <f>IFERROR(INDEX(MemberOrgs_SortedTable[House % Change], MATCH(B127, MemberOrgs_SortedTable[Unique CFDA], 0)), "")</f>
        <v/>
      </c>
      <c r="H127" s="33" t="str">
        <f>IFERROR(INDEX(MemberOrgs_SortedTable[House $ Change], MATCH(B127, MemberOrgs_SortedTable[Unique CFDA], 0)), "")</f>
        <v/>
      </c>
    </row>
    <row r="128" spans="2:8" x14ac:dyDescent="0.35">
      <c r="B128" s="41" t="str">
        <f>IFERROR(INDEX(MemberOrgs_SortedTable[Unique CFDA], MATCH(MemberOrgs_SortedTbl!P123, MemberOrgs_SortedTable[Final Pres. Sort], 0)), "")</f>
        <v/>
      </c>
      <c r="C128" s="28" t="str">
        <f>IFERROR(INDEX(MemberOrgs_SortedTable[Grant Name], MATCH(B128, MemberOrgs_SortedTable[Unique CFDA], 0)), "")</f>
        <v/>
      </c>
      <c r="D128" s="33" t="str">
        <f>IFERROR(INDEX(MemberOrgs_SortedTable[FY 2018 Total], MATCH(B128, MemberOrgs_SortedTable[Unique CFDA], 0)), "")</f>
        <v/>
      </c>
      <c r="E128" s="34" t="str">
        <f>IFERROR(INDEX(MemberOrgs_SortedTable[President % Change], MATCH(B128, MemberOrgs_SortedTable[Unique CFDA], 0)), "")</f>
        <v/>
      </c>
      <c r="F128" s="33" t="str">
        <f>IFERROR(INDEX(MemberOrgs_SortedTable[President $ Change], MATCH(B128, MemberOrgs_SortedTable[Unique CFDA], 0)), "")</f>
        <v/>
      </c>
      <c r="G128" s="34" t="str">
        <f>IFERROR(INDEX(MemberOrgs_SortedTable[House % Change], MATCH(B128, MemberOrgs_SortedTable[Unique CFDA], 0)), "")</f>
        <v/>
      </c>
      <c r="H128" s="33" t="str">
        <f>IFERROR(INDEX(MemberOrgs_SortedTable[House $ Change], MATCH(B128, MemberOrgs_SortedTable[Unique CFDA], 0)), "")</f>
        <v/>
      </c>
    </row>
    <row r="129" spans="2:8" x14ac:dyDescent="0.35">
      <c r="B129" s="41" t="str">
        <f>IFERROR(INDEX(MemberOrgs_SortedTable[Unique CFDA], MATCH(MemberOrgs_SortedTbl!P124, MemberOrgs_SortedTable[Final Pres. Sort], 0)), "")</f>
        <v/>
      </c>
      <c r="C129" s="28" t="str">
        <f>IFERROR(INDEX(MemberOrgs_SortedTable[Grant Name], MATCH(B129, MemberOrgs_SortedTable[Unique CFDA], 0)), "")</f>
        <v/>
      </c>
      <c r="D129" s="33" t="str">
        <f>IFERROR(INDEX(MemberOrgs_SortedTable[FY 2018 Total], MATCH(B129, MemberOrgs_SortedTable[Unique CFDA], 0)), "")</f>
        <v/>
      </c>
      <c r="E129" s="34" t="str">
        <f>IFERROR(INDEX(MemberOrgs_SortedTable[President % Change], MATCH(B129, MemberOrgs_SortedTable[Unique CFDA], 0)), "")</f>
        <v/>
      </c>
      <c r="F129" s="33" t="str">
        <f>IFERROR(INDEX(MemberOrgs_SortedTable[President $ Change], MATCH(B129, MemberOrgs_SortedTable[Unique CFDA], 0)), "")</f>
        <v/>
      </c>
      <c r="G129" s="34" t="str">
        <f>IFERROR(INDEX(MemberOrgs_SortedTable[House % Change], MATCH(B129, MemberOrgs_SortedTable[Unique CFDA], 0)), "")</f>
        <v/>
      </c>
      <c r="H129" s="33" t="str">
        <f>IFERROR(INDEX(MemberOrgs_SortedTable[House $ Change], MATCH(B129, MemberOrgs_SortedTable[Unique CFDA], 0)), "")</f>
        <v/>
      </c>
    </row>
    <row r="130" spans="2:8" x14ac:dyDescent="0.35">
      <c r="B130" s="41" t="str">
        <f>IFERROR(INDEX(MemberOrgs_SortedTable[Unique CFDA], MATCH(MemberOrgs_SortedTbl!P125, MemberOrgs_SortedTable[Final Pres. Sort], 0)), "")</f>
        <v/>
      </c>
      <c r="C130" s="28" t="str">
        <f>IFERROR(INDEX(MemberOrgs_SortedTable[Grant Name], MATCH(B130, MemberOrgs_SortedTable[Unique CFDA], 0)), "")</f>
        <v/>
      </c>
      <c r="D130" s="33" t="str">
        <f>IFERROR(INDEX(MemberOrgs_SortedTable[FY 2018 Total], MATCH(B130, MemberOrgs_SortedTable[Unique CFDA], 0)), "")</f>
        <v/>
      </c>
      <c r="E130" s="34" t="str">
        <f>IFERROR(INDEX(MemberOrgs_SortedTable[President % Change], MATCH(B130, MemberOrgs_SortedTable[Unique CFDA], 0)), "")</f>
        <v/>
      </c>
      <c r="F130" s="33" t="str">
        <f>IFERROR(INDEX(MemberOrgs_SortedTable[President $ Change], MATCH(B130, MemberOrgs_SortedTable[Unique CFDA], 0)), "")</f>
        <v/>
      </c>
      <c r="G130" s="34" t="str">
        <f>IFERROR(INDEX(MemberOrgs_SortedTable[House % Change], MATCH(B130, MemberOrgs_SortedTable[Unique CFDA], 0)), "")</f>
        <v/>
      </c>
      <c r="H130" s="33" t="str">
        <f>IFERROR(INDEX(MemberOrgs_SortedTable[House $ Change], MATCH(B130, MemberOrgs_SortedTable[Unique CFDA], 0)), "")</f>
        <v/>
      </c>
    </row>
    <row r="131" spans="2:8" x14ac:dyDescent="0.35">
      <c r="B131" s="41" t="str">
        <f>IFERROR(INDEX(MemberOrgs_SortedTable[Unique CFDA], MATCH(MemberOrgs_SortedTbl!P126, MemberOrgs_SortedTable[Final Pres. Sort], 0)), "")</f>
        <v/>
      </c>
      <c r="C131" s="28" t="str">
        <f>IFERROR(INDEX(MemberOrgs_SortedTable[Grant Name], MATCH(B131, MemberOrgs_SortedTable[Unique CFDA], 0)), "")</f>
        <v/>
      </c>
      <c r="D131" s="33" t="str">
        <f>IFERROR(INDEX(MemberOrgs_SortedTable[FY 2018 Total], MATCH(B131, MemberOrgs_SortedTable[Unique CFDA], 0)), "")</f>
        <v/>
      </c>
      <c r="E131" s="34" t="str">
        <f>IFERROR(INDEX(MemberOrgs_SortedTable[President % Change], MATCH(B131, MemberOrgs_SortedTable[Unique CFDA], 0)), "")</f>
        <v/>
      </c>
      <c r="F131" s="33" t="str">
        <f>IFERROR(INDEX(MemberOrgs_SortedTable[President $ Change], MATCH(B131, MemberOrgs_SortedTable[Unique CFDA], 0)), "")</f>
        <v/>
      </c>
      <c r="G131" s="34" t="str">
        <f>IFERROR(INDEX(MemberOrgs_SortedTable[House % Change], MATCH(B131, MemberOrgs_SortedTable[Unique CFDA], 0)), "")</f>
        <v/>
      </c>
      <c r="H131" s="33" t="str">
        <f>IFERROR(INDEX(MemberOrgs_SortedTable[House $ Change], MATCH(B131, MemberOrgs_SortedTable[Unique CFDA], 0)), "")</f>
        <v/>
      </c>
    </row>
    <row r="132" spans="2:8" x14ac:dyDescent="0.35">
      <c r="B132" s="41" t="str">
        <f>IFERROR(INDEX(MemberOrgs_SortedTable[Unique CFDA], MATCH(MemberOrgs_SortedTbl!P127, MemberOrgs_SortedTable[Final Pres. Sort], 0)), "")</f>
        <v/>
      </c>
      <c r="C132" s="28" t="str">
        <f>IFERROR(INDEX(MemberOrgs_SortedTable[Grant Name], MATCH(B132, MemberOrgs_SortedTable[Unique CFDA], 0)), "")</f>
        <v/>
      </c>
      <c r="D132" s="33" t="str">
        <f>IFERROR(INDEX(MemberOrgs_SortedTable[FY 2018 Total], MATCH(B132, MemberOrgs_SortedTable[Unique CFDA], 0)), "")</f>
        <v/>
      </c>
      <c r="E132" s="34" t="str">
        <f>IFERROR(INDEX(MemberOrgs_SortedTable[President % Change], MATCH(B132, MemberOrgs_SortedTable[Unique CFDA], 0)), "")</f>
        <v/>
      </c>
      <c r="F132" s="33" t="str">
        <f>IFERROR(INDEX(MemberOrgs_SortedTable[President $ Change], MATCH(B132, MemberOrgs_SortedTable[Unique CFDA], 0)), "")</f>
        <v/>
      </c>
      <c r="G132" s="34" t="str">
        <f>IFERROR(INDEX(MemberOrgs_SortedTable[House % Change], MATCH(B132, MemberOrgs_SortedTable[Unique CFDA], 0)), "")</f>
        <v/>
      </c>
      <c r="H132" s="33" t="str">
        <f>IFERROR(INDEX(MemberOrgs_SortedTable[House $ Change], MATCH(B132, MemberOrgs_SortedTable[Unique CFDA], 0)), "")</f>
        <v/>
      </c>
    </row>
    <row r="133" spans="2:8" x14ac:dyDescent="0.35">
      <c r="B133" s="41" t="str">
        <f>IFERROR(INDEX(MemberOrgs_SortedTable[Unique CFDA], MATCH(MemberOrgs_SortedTbl!P128, MemberOrgs_SortedTable[Final Pres. Sort], 0)), "")</f>
        <v/>
      </c>
      <c r="C133" s="28" t="str">
        <f>IFERROR(INDEX(MemberOrgs_SortedTable[Grant Name], MATCH(B133, MemberOrgs_SortedTable[Unique CFDA], 0)), "")</f>
        <v/>
      </c>
      <c r="D133" s="33" t="str">
        <f>IFERROR(INDEX(MemberOrgs_SortedTable[FY 2018 Total], MATCH(B133, MemberOrgs_SortedTable[Unique CFDA], 0)), "")</f>
        <v/>
      </c>
      <c r="E133" s="34" t="str">
        <f>IFERROR(INDEX(MemberOrgs_SortedTable[President % Change], MATCH(B133, MemberOrgs_SortedTable[Unique CFDA], 0)), "")</f>
        <v/>
      </c>
      <c r="F133" s="33" t="str">
        <f>IFERROR(INDEX(MemberOrgs_SortedTable[President $ Change], MATCH(B133, MemberOrgs_SortedTable[Unique CFDA], 0)), "")</f>
        <v/>
      </c>
      <c r="G133" s="34" t="str">
        <f>IFERROR(INDEX(MemberOrgs_SortedTable[House % Change], MATCH(B133, MemberOrgs_SortedTable[Unique CFDA], 0)), "")</f>
        <v/>
      </c>
      <c r="H133" s="33" t="str">
        <f>IFERROR(INDEX(MemberOrgs_SortedTable[House $ Change], MATCH(B133, MemberOrgs_SortedTable[Unique CFDA], 0)), "")</f>
        <v/>
      </c>
    </row>
    <row r="134" spans="2:8" x14ac:dyDescent="0.35">
      <c r="B134" s="41" t="str">
        <f>IFERROR(INDEX(MemberOrgs_SortedTable[Unique CFDA], MATCH(MemberOrgs_SortedTbl!P129, MemberOrgs_SortedTable[Final Pres. Sort], 0)), "")</f>
        <v/>
      </c>
      <c r="C134" s="28" t="str">
        <f>IFERROR(INDEX(MemberOrgs_SortedTable[Grant Name], MATCH(B134, MemberOrgs_SortedTable[Unique CFDA], 0)), "")</f>
        <v/>
      </c>
      <c r="D134" s="33" t="str">
        <f>IFERROR(INDEX(MemberOrgs_SortedTable[FY 2018 Total], MATCH(B134, MemberOrgs_SortedTable[Unique CFDA], 0)), "")</f>
        <v/>
      </c>
      <c r="E134" s="34" t="str">
        <f>IFERROR(INDEX(MemberOrgs_SortedTable[President % Change], MATCH(B134, MemberOrgs_SortedTable[Unique CFDA], 0)), "")</f>
        <v/>
      </c>
      <c r="F134" s="33" t="str">
        <f>IFERROR(INDEX(MemberOrgs_SortedTable[President $ Change], MATCH(B134, MemberOrgs_SortedTable[Unique CFDA], 0)), "")</f>
        <v/>
      </c>
      <c r="G134" s="34" t="str">
        <f>IFERROR(INDEX(MemberOrgs_SortedTable[House % Change], MATCH(B134, MemberOrgs_SortedTable[Unique CFDA], 0)), "")</f>
        <v/>
      </c>
      <c r="H134" s="33" t="str">
        <f>IFERROR(INDEX(MemberOrgs_SortedTable[House $ Change], MATCH(B134, MemberOrgs_SortedTable[Unique CFDA], 0)), "")</f>
        <v/>
      </c>
    </row>
    <row r="135" spans="2:8" x14ac:dyDescent="0.35">
      <c r="B135" s="41" t="str">
        <f>IFERROR(INDEX(MemberOrgs_SortedTable[Unique CFDA], MATCH(MemberOrgs_SortedTbl!P130, MemberOrgs_SortedTable[Final Pres. Sort], 0)), "")</f>
        <v/>
      </c>
      <c r="C135" s="28" t="str">
        <f>IFERROR(INDEX(MemberOrgs_SortedTable[Grant Name], MATCH(B135, MemberOrgs_SortedTable[Unique CFDA], 0)), "")</f>
        <v/>
      </c>
      <c r="D135" s="33" t="str">
        <f>IFERROR(INDEX(MemberOrgs_SortedTable[FY 2018 Total], MATCH(B135, MemberOrgs_SortedTable[Unique CFDA], 0)), "")</f>
        <v/>
      </c>
      <c r="E135" s="34" t="str">
        <f>IFERROR(INDEX(MemberOrgs_SortedTable[President % Change], MATCH(B135, MemberOrgs_SortedTable[Unique CFDA], 0)), "")</f>
        <v/>
      </c>
      <c r="F135" s="33" t="str">
        <f>IFERROR(INDEX(MemberOrgs_SortedTable[President $ Change], MATCH(B135, MemberOrgs_SortedTable[Unique CFDA], 0)), "")</f>
        <v/>
      </c>
      <c r="G135" s="34" t="str">
        <f>IFERROR(INDEX(MemberOrgs_SortedTable[House % Change], MATCH(B135, MemberOrgs_SortedTable[Unique CFDA], 0)), "")</f>
        <v/>
      </c>
      <c r="H135" s="33" t="str">
        <f>IFERROR(INDEX(MemberOrgs_SortedTable[House $ Change], MATCH(B135, MemberOrgs_SortedTable[Unique CFDA], 0)), "")</f>
        <v/>
      </c>
    </row>
    <row r="136" spans="2:8" x14ac:dyDescent="0.35">
      <c r="B136" s="41" t="str">
        <f>IFERROR(INDEX(MemberOrgs_SortedTable[Unique CFDA], MATCH(MemberOrgs_SortedTbl!P131, MemberOrgs_SortedTable[Final Pres. Sort], 0)), "")</f>
        <v/>
      </c>
      <c r="C136" s="28" t="str">
        <f>IFERROR(INDEX(MemberOrgs_SortedTable[Grant Name], MATCH(B136, MemberOrgs_SortedTable[Unique CFDA], 0)), "")</f>
        <v/>
      </c>
      <c r="D136" s="33" t="str">
        <f>IFERROR(INDEX(MemberOrgs_SortedTable[FY 2018 Total], MATCH(B136, MemberOrgs_SortedTable[Unique CFDA], 0)), "")</f>
        <v/>
      </c>
      <c r="E136" s="34" t="str">
        <f>IFERROR(INDEX(MemberOrgs_SortedTable[President % Change], MATCH(B136, MemberOrgs_SortedTable[Unique CFDA], 0)), "")</f>
        <v/>
      </c>
      <c r="F136" s="33" t="str">
        <f>IFERROR(INDEX(MemberOrgs_SortedTable[President $ Change], MATCH(B136, MemberOrgs_SortedTable[Unique CFDA], 0)), "")</f>
        <v/>
      </c>
      <c r="G136" s="34" t="str">
        <f>IFERROR(INDEX(MemberOrgs_SortedTable[House % Change], MATCH(B136, MemberOrgs_SortedTable[Unique CFDA], 0)), "")</f>
        <v/>
      </c>
      <c r="H136" s="33" t="str">
        <f>IFERROR(INDEX(MemberOrgs_SortedTable[House $ Change], MATCH(B136, MemberOrgs_SortedTable[Unique CFDA], 0)), "")</f>
        <v/>
      </c>
    </row>
    <row r="137" spans="2:8" x14ac:dyDescent="0.35">
      <c r="B137" s="41" t="str">
        <f>IFERROR(INDEX(MemberOrgs_SortedTable[Unique CFDA], MATCH(MemberOrgs_SortedTbl!P132, MemberOrgs_SortedTable[Final Pres. Sort], 0)), "")</f>
        <v/>
      </c>
      <c r="C137" s="28" t="str">
        <f>IFERROR(INDEX(MemberOrgs_SortedTable[Grant Name], MATCH(B137, MemberOrgs_SortedTable[Unique CFDA], 0)), "")</f>
        <v/>
      </c>
      <c r="D137" s="33" t="str">
        <f>IFERROR(INDEX(MemberOrgs_SortedTable[FY 2018 Total], MATCH(B137, MemberOrgs_SortedTable[Unique CFDA], 0)), "")</f>
        <v/>
      </c>
      <c r="E137" s="34" t="str">
        <f>IFERROR(INDEX(MemberOrgs_SortedTable[President % Change], MATCH(B137, MemberOrgs_SortedTable[Unique CFDA], 0)), "")</f>
        <v/>
      </c>
      <c r="F137" s="33" t="str">
        <f>IFERROR(INDEX(MemberOrgs_SortedTable[President $ Change], MATCH(B137, MemberOrgs_SortedTable[Unique CFDA], 0)), "")</f>
        <v/>
      </c>
      <c r="G137" s="34" t="str">
        <f>IFERROR(INDEX(MemberOrgs_SortedTable[House % Change], MATCH(B137, MemberOrgs_SortedTable[Unique CFDA], 0)), "")</f>
        <v/>
      </c>
      <c r="H137" s="33" t="str">
        <f>IFERROR(INDEX(MemberOrgs_SortedTable[House $ Change], MATCH(B137, MemberOrgs_SortedTable[Unique CFDA], 0)), "")</f>
        <v/>
      </c>
    </row>
    <row r="138" spans="2:8" x14ac:dyDescent="0.35">
      <c r="B138" s="41" t="str">
        <f>IFERROR(INDEX(MemberOrgs_SortedTable[Unique CFDA], MATCH(MemberOrgs_SortedTbl!P133, MemberOrgs_SortedTable[Final Pres. Sort], 0)), "")</f>
        <v/>
      </c>
      <c r="C138" s="28" t="str">
        <f>IFERROR(INDEX(MemberOrgs_SortedTable[Grant Name], MATCH(B138, MemberOrgs_SortedTable[Unique CFDA], 0)), "")</f>
        <v/>
      </c>
      <c r="D138" s="33" t="str">
        <f>IFERROR(INDEX(MemberOrgs_SortedTable[FY 2018 Total], MATCH(B138, MemberOrgs_SortedTable[Unique CFDA], 0)), "")</f>
        <v/>
      </c>
      <c r="E138" s="34" t="str">
        <f>IFERROR(INDEX(MemberOrgs_SortedTable[President % Change], MATCH(B138, MemberOrgs_SortedTable[Unique CFDA], 0)), "")</f>
        <v/>
      </c>
      <c r="F138" s="33" t="str">
        <f>IFERROR(INDEX(MemberOrgs_SortedTable[President $ Change], MATCH(B138, MemberOrgs_SortedTable[Unique CFDA], 0)), "")</f>
        <v/>
      </c>
      <c r="G138" s="34" t="str">
        <f>IFERROR(INDEX(MemberOrgs_SortedTable[House % Change], MATCH(B138, MemberOrgs_SortedTable[Unique CFDA], 0)), "")</f>
        <v/>
      </c>
      <c r="H138" s="33" t="str">
        <f>IFERROR(INDEX(MemberOrgs_SortedTable[House $ Change], MATCH(B138, MemberOrgs_SortedTable[Unique CFDA], 0)), "")</f>
        <v/>
      </c>
    </row>
    <row r="139" spans="2:8" x14ac:dyDescent="0.35">
      <c r="B139" s="41" t="str">
        <f>IFERROR(INDEX(MemberOrgs_SortedTable[Unique CFDA], MATCH(MemberOrgs_SortedTbl!P134, MemberOrgs_SortedTable[Final Pres. Sort], 0)), "")</f>
        <v/>
      </c>
      <c r="C139" s="28" t="str">
        <f>IFERROR(INDEX(MemberOrgs_SortedTable[Grant Name], MATCH(B139, MemberOrgs_SortedTable[Unique CFDA], 0)), "")</f>
        <v/>
      </c>
      <c r="D139" s="33" t="str">
        <f>IFERROR(INDEX(MemberOrgs_SortedTable[FY 2018 Total], MATCH(B139, MemberOrgs_SortedTable[Unique CFDA], 0)), "")</f>
        <v/>
      </c>
      <c r="E139" s="34" t="str">
        <f>IFERROR(INDEX(MemberOrgs_SortedTable[President % Change], MATCH(B139, MemberOrgs_SortedTable[Unique CFDA], 0)), "")</f>
        <v/>
      </c>
      <c r="F139" s="33" t="str">
        <f>IFERROR(INDEX(MemberOrgs_SortedTable[President $ Change], MATCH(B139, MemberOrgs_SortedTable[Unique CFDA], 0)), "")</f>
        <v/>
      </c>
      <c r="G139" s="34" t="str">
        <f>IFERROR(INDEX(MemberOrgs_SortedTable[House % Change], MATCH(B139, MemberOrgs_SortedTable[Unique CFDA], 0)), "")</f>
        <v/>
      </c>
      <c r="H139" s="33" t="str">
        <f>IFERROR(INDEX(MemberOrgs_SortedTable[House $ Change], MATCH(B139, MemberOrgs_SortedTable[Unique CFDA], 0)), "")</f>
        <v/>
      </c>
    </row>
    <row r="140" spans="2:8" x14ac:dyDescent="0.35">
      <c r="B140" s="41" t="str">
        <f>IFERROR(INDEX(MemberOrgs_SortedTable[Unique CFDA], MATCH(MemberOrgs_SortedTbl!P135, MemberOrgs_SortedTable[Final Pres. Sort], 0)), "")</f>
        <v/>
      </c>
      <c r="C140" s="28" t="str">
        <f>IFERROR(INDEX(MemberOrgs_SortedTable[Grant Name], MATCH(B140, MemberOrgs_SortedTable[Unique CFDA], 0)), "")</f>
        <v/>
      </c>
      <c r="D140" s="33" t="str">
        <f>IFERROR(INDEX(MemberOrgs_SortedTable[FY 2018 Total], MATCH(B140, MemberOrgs_SortedTable[Unique CFDA], 0)), "")</f>
        <v/>
      </c>
      <c r="E140" s="34" t="str">
        <f>IFERROR(INDEX(MemberOrgs_SortedTable[President % Change], MATCH(B140, MemberOrgs_SortedTable[Unique CFDA], 0)), "")</f>
        <v/>
      </c>
      <c r="F140" s="33" t="str">
        <f>IFERROR(INDEX(MemberOrgs_SortedTable[President $ Change], MATCH(B140, MemberOrgs_SortedTable[Unique CFDA], 0)), "")</f>
        <v/>
      </c>
      <c r="G140" s="34" t="str">
        <f>IFERROR(INDEX(MemberOrgs_SortedTable[House % Change], MATCH(B140, MemberOrgs_SortedTable[Unique CFDA], 0)), "")</f>
        <v/>
      </c>
      <c r="H140" s="33" t="str">
        <f>IFERROR(INDEX(MemberOrgs_SortedTable[House $ Change], MATCH(B140, MemberOrgs_SortedTable[Unique CFDA], 0)), "")</f>
        <v/>
      </c>
    </row>
    <row r="141" spans="2:8" x14ac:dyDescent="0.35">
      <c r="B141" s="41" t="str">
        <f>IFERROR(INDEX(MemberOrgs_SortedTable[Unique CFDA], MATCH(MemberOrgs_SortedTbl!P136, MemberOrgs_SortedTable[Final Pres. Sort], 0)), "")</f>
        <v/>
      </c>
      <c r="C141" s="28" t="str">
        <f>IFERROR(INDEX(MemberOrgs_SortedTable[Grant Name], MATCH(B141, MemberOrgs_SortedTable[Unique CFDA], 0)), "")</f>
        <v/>
      </c>
      <c r="D141" s="33" t="str">
        <f>IFERROR(INDEX(MemberOrgs_SortedTable[FY 2018 Total], MATCH(B141, MemberOrgs_SortedTable[Unique CFDA], 0)), "")</f>
        <v/>
      </c>
      <c r="E141" s="34" t="str">
        <f>IFERROR(INDEX(MemberOrgs_SortedTable[President % Change], MATCH(B141, MemberOrgs_SortedTable[Unique CFDA], 0)), "")</f>
        <v/>
      </c>
      <c r="F141" s="33" t="str">
        <f>IFERROR(INDEX(MemberOrgs_SortedTable[President $ Change], MATCH(B141, MemberOrgs_SortedTable[Unique CFDA], 0)), "")</f>
        <v/>
      </c>
      <c r="G141" s="34" t="str">
        <f>IFERROR(INDEX(MemberOrgs_SortedTable[House % Change], MATCH(B141, MemberOrgs_SortedTable[Unique CFDA], 0)), "")</f>
        <v/>
      </c>
      <c r="H141" s="33" t="str">
        <f>IFERROR(INDEX(MemberOrgs_SortedTable[House $ Change], MATCH(B141, MemberOrgs_SortedTable[Unique CFDA], 0)), "")</f>
        <v/>
      </c>
    </row>
    <row r="142" spans="2:8" x14ac:dyDescent="0.35">
      <c r="B142" s="41" t="str">
        <f>IFERROR(INDEX(MemberOrgs_SortedTable[Unique CFDA], MATCH(MemberOrgs_SortedTbl!P137, MemberOrgs_SortedTable[Final Pres. Sort], 0)), "")</f>
        <v/>
      </c>
      <c r="C142" s="28" t="str">
        <f>IFERROR(INDEX(MemberOrgs_SortedTable[Grant Name], MATCH(B142, MemberOrgs_SortedTable[Unique CFDA], 0)), "")</f>
        <v/>
      </c>
      <c r="D142" s="33" t="str">
        <f>IFERROR(INDEX(MemberOrgs_SortedTable[FY 2018 Total], MATCH(B142, MemberOrgs_SortedTable[Unique CFDA], 0)), "")</f>
        <v/>
      </c>
      <c r="E142" s="34" t="str">
        <f>IFERROR(INDEX(MemberOrgs_SortedTable[President % Change], MATCH(B142, MemberOrgs_SortedTable[Unique CFDA], 0)), "")</f>
        <v/>
      </c>
      <c r="F142" s="33" t="str">
        <f>IFERROR(INDEX(MemberOrgs_SortedTable[President $ Change], MATCH(B142, MemberOrgs_SortedTable[Unique CFDA], 0)), "")</f>
        <v/>
      </c>
      <c r="G142" s="34" t="str">
        <f>IFERROR(INDEX(MemberOrgs_SortedTable[House % Change], MATCH(B142, MemberOrgs_SortedTable[Unique CFDA], 0)), "")</f>
        <v/>
      </c>
      <c r="H142" s="33" t="str">
        <f>IFERROR(INDEX(MemberOrgs_SortedTable[House $ Change], MATCH(B142, MemberOrgs_SortedTable[Unique CFDA], 0)), "")</f>
        <v/>
      </c>
    </row>
    <row r="143" spans="2:8" x14ac:dyDescent="0.35">
      <c r="B143" s="41" t="str">
        <f>IFERROR(INDEX(MemberOrgs_SortedTable[Unique CFDA], MATCH(MemberOrgs_SortedTbl!P138, MemberOrgs_SortedTable[Final Pres. Sort], 0)), "")</f>
        <v/>
      </c>
      <c r="C143" s="28" t="str">
        <f>IFERROR(INDEX(MemberOrgs_SortedTable[Grant Name], MATCH(B143, MemberOrgs_SortedTable[Unique CFDA], 0)), "")</f>
        <v/>
      </c>
      <c r="D143" s="33" t="str">
        <f>IFERROR(INDEX(MemberOrgs_SortedTable[FY 2018 Total], MATCH(B143, MemberOrgs_SortedTable[Unique CFDA], 0)), "")</f>
        <v/>
      </c>
      <c r="E143" s="34" t="str">
        <f>IFERROR(INDEX(MemberOrgs_SortedTable[President % Change], MATCH(B143, MemberOrgs_SortedTable[Unique CFDA], 0)), "")</f>
        <v/>
      </c>
      <c r="F143" s="33" t="str">
        <f>IFERROR(INDEX(MemberOrgs_SortedTable[President $ Change], MATCH(B143, MemberOrgs_SortedTable[Unique CFDA], 0)), "")</f>
        <v/>
      </c>
      <c r="G143" s="34" t="str">
        <f>IFERROR(INDEX(MemberOrgs_SortedTable[House % Change], MATCH(B143, MemberOrgs_SortedTable[Unique CFDA], 0)), "")</f>
        <v/>
      </c>
      <c r="H143" s="33" t="str">
        <f>IFERROR(INDEX(MemberOrgs_SortedTable[House $ Change], MATCH(B143, MemberOrgs_SortedTable[Unique CFDA], 0)), "")</f>
        <v/>
      </c>
    </row>
    <row r="144" spans="2:8" x14ac:dyDescent="0.35">
      <c r="B144" s="41" t="str">
        <f>IFERROR(INDEX(MemberOrgs_SortedTable[Unique CFDA], MATCH(MemberOrgs_SortedTbl!P139, MemberOrgs_SortedTable[Final Pres. Sort], 0)), "")</f>
        <v/>
      </c>
      <c r="C144" s="28" t="str">
        <f>IFERROR(INDEX(MemberOrgs_SortedTable[Grant Name], MATCH(B144, MemberOrgs_SortedTable[Unique CFDA], 0)), "")</f>
        <v/>
      </c>
      <c r="D144" s="33" t="str">
        <f>IFERROR(INDEX(MemberOrgs_SortedTable[FY 2018 Total], MATCH(B144, MemberOrgs_SortedTable[Unique CFDA], 0)), "")</f>
        <v/>
      </c>
      <c r="E144" s="34" t="str">
        <f>IFERROR(INDEX(MemberOrgs_SortedTable[President % Change], MATCH(B144, MemberOrgs_SortedTable[Unique CFDA], 0)), "")</f>
        <v/>
      </c>
      <c r="F144" s="33" t="str">
        <f>IFERROR(INDEX(MemberOrgs_SortedTable[President $ Change], MATCH(B144, MemberOrgs_SortedTable[Unique CFDA], 0)), "")</f>
        <v/>
      </c>
      <c r="G144" s="34" t="str">
        <f>IFERROR(INDEX(MemberOrgs_SortedTable[House % Change], MATCH(B144, MemberOrgs_SortedTable[Unique CFDA], 0)), "")</f>
        <v/>
      </c>
      <c r="H144" s="33" t="str">
        <f>IFERROR(INDEX(MemberOrgs_SortedTable[House $ Change], MATCH(B144, MemberOrgs_SortedTable[Unique CFDA], 0)), "")</f>
        <v/>
      </c>
    </row>
    <row r="145" spans="2:8" x14ac:dyDescent="0.35">
      <c r="B145" s="41" t="str">
        <f>IFERROR(INDEX(MemberOrgs_SortedTable[Unique CFDA], MATCH(MemberOrgs_SortedTbl!P140, MemberOrgs_SortedTable[Final Pres. Sort], 0)), "")</f>
        <v/>
      </c>
      <c r="C145" s="28" t="str">
        <f>IFERROR(INDEX(MemberOrgs_SortedTable[Grant Name], MATCH(B145, MemberOrgs_SortedTable[Unique CFDA], 0)), "")</f>
        <v/>
      </c>
      <c r="D145" s="33" t="str">
        <f>IFERROR(INDEX(MemberOrgs_SortedTable[FY 2018 Total], MATCH(B145, MemberOrgs_SortedTable[Unique CFDA], 0)), "")</f>
        <v/>
      </c>
      <c r="E145" s="34" t="str">
        <f>IFERROR(INDEX(MemberOrgs_SortedTable[President % Change], MATCH(B145, MemberOrgs_SortedTable[Unique CFDA], 0)), "")</f>
        <v/>
      </c>
      <c r="F145" s="33" t="str">
        <f>IFERROR(INDEX(MemberOrgs_SortedTable[President $ Change], MATCH(B145, MemberOrgs_SortedTable[Unique CFDA], 0)), "")</f>
        <v/>
      </c>
      <c r="G145" s="34" t="str">
        <f>IFERROR(INDEX(MemberOrgs_SortedTable[House % Change], MATCH(B145, MemberOrgs_SortedTable[Unique CFDA], 0)), "")</f>
        <v/>
      </c>
      <c r="H145" s="33" t="str">
        <f>IFERROR(INDEX(MemberOrgs_SortedTable[House $ Change], MATCH(B145, MemberOrgs_SortedTable[Unique CFDA], 0)), "")</f>
        <v/>
      </c>
    </row>
    <row r="146" spans="2:8" x14ac:dyDescent="0.35">
      <c r="B146" s="41" t="str">
        <f>IFERROR(INDEX(MemberOrgs_SortedTable[Unique CFDA], MATCH(MemberOrgs_SortedTbl!P141, MemberOrgs_SortedTable[Final Pres. Sort], 0)), "")</f>
        <v/>
      </c>
      <c r="C146" s="28" t="str">
        <f>IFERROR(INDEX(MemberOrgs_SortedTable[Grant Name], MATCH(B146, MemberOrgs_SortedTable[Unique CFDA], 0)), "")</f>
        <v/>
      </c>
      <c r="D146" s="33" t="str">
        <f>IFERROR(INDEX(MemberOrgs_SortedTable[FY 2018 Total], MATCH(B146, MemberOrgs_SortedTable[Unique CFDA], 0)), "")</f>
        <v/>
      </c>
      <c r="E146" s="34" t="str">
        <f>IFERROR(INDEX(MemberOrgs_SortedTable[President % Change], MATCH(B146, MemberOrgs_SortedTable[Unique CFDA], 0)), "")</f>
        <v/>
      </c>
      <c r="F146" s="33" t="str">
        <f>IFERROR(INDEX(MemberOrgs_SortedTable[President $ Change], MATCH(B146, MemberOrgs_SortedTable[Unique CFDA], 0)), "")</f>
        <v/>
      </c>
      <c r="G146" s="34" t="str">
        <f>IFERROR(INDEX(MemberOrgs_SortedTable[House % Change], MATCH(B146, MemberOrgs_SortedTable[Unique CFDA], 0)), "")</f>
        <v/>
      </c>
      <c r="H146" s="33" t="str">
        <f>IFERROR(INDEX(MemberOrgs_SortedTable[House $ Change], MATCH(B146, MemberOrgs_SortedTable[Unique CFDA], 0)), "")</f>
        <v/>
      </c>
    </row>
    <row r="147" spans="2:8" x14ac:dyDescent="0.35">
      <c r="B147" s="41" t="str">
        <f>IFERROR(INDEX(MemberOrgs_SortedTable[Unique CFDA], MATCH(MemberOrgs_SortedTbl!P142, MemberOrgs_SortedTable[Final Pres. Sort], 0)), "")</f>
        <v/>
      </c>
      <c r="C147" s="28" t="str">
        <f>IFERROR(INDEX(MemberOrgs_SortedTable[Grant Name], MATCH(B147, MemberOrgs_SortedTable[Unique CFDA], 0)), "")</f>
        <v/>
      </c>
      <c r="D147" s="33" t="str">
        <f>IFERROR(INDEX(MemberOrgs_SortedTable[FY 2018 Total], MATCH(B147, MemberOrgs_SortedTable[Unique CFDA], 0)), "")</f>
        <v/>
      </c>
      <c r="E147" s="34" t="str">
        <f>IFERROR(INDEX(MemberOrgs_SortedTable[President % Change], MATCH(B147, MemberOrgs_SortedTable[Unique CFDA], 0)), "")</f>
        <v/>
      </c>
      <c r="F147" s="33" t="str">
        <f>IFERROR(INDEX(MemberOrgs_SortedTable[President $ Change], MATCH(B147, MemberOrgs_SortedTable[Unique CFDA], 0)), "")</f>
        <v/>
      </c>
      <c r="G147" s="34" t="str">
        <f>IFERROR(INDEX(MemberOrgs_SortedTable[House % Change], MATCH(B147, MemberOrgs_SortedTable[Unique CFDA], 0)), "")</f>
        <v/>
      </c>
      <c r="H147" s="33" t="str">
        <f>IFERROR(INDEX(MemberOrgs_SortedTable[House $ Change], MATCH(B147, MemberOrgs_SortedTable[Unique CFDA], 0)), "")</f>
        <v/>
      </c>
    </row>
    <row r="148" spans="2:8" x14ac:dyDescent="0.35">
      <c r="B148" s="41" t="str">
        <f>IFERROR(INDEX(MemberOrgs_SortedTable[Unique CFDA], MATCH(MemberOrgs_SortedTbl!P143, MemberOrgs_SortedTable[Final Pres. Sort], 0)), "")</f>
        <v/>
      </c>
      <c r="C148" s="28" t="str">
        <f>IFERROR(INDEX(MemberOrgs_SortedTable[Grant Name], MATCH(B148, MemberOrgs_SortedTable[Unique CFDA], 0)), "")</f>
        <v/>
      </c>
      <c r="D148" s="33" t="str">
        <f>IFERROR(INDEX(MemberOrgs_SortedTable[FY 2018 Total], MATCH(B148, MemberOrgs_SortedTable[Unique CFDA], 0)), "")</f>
        <v/>
      </c>
      <c r="E148" s="34" t="str">
        <f>IFERROR(INDEX(MemberOrgs_SortedTable[President % Change], MATCH(B148, MemberOrgs_SortedTable[Unique CFDA], 0)), "")</f>
        <v/>
      </c>
      <c r="F148" s="33" t="str">
        <f>IFERROR(INDEX(MemberOrgs_SortedTable[President $ Change], MATCH(B148, MemberOrgs_SortedTable[Unique CFDA], 0)), "")</f>
        <v/>
      </c>
      <c r="G148" s="34" t="str">
        <f>IFERROR(INDEX(MemberOrgs_SortedTable[House % Change], MATCH(B148, MemberOrgs_SortedTable[Unique CFDA], 0)), "")</f>
        <v/>
      </c>
      <c r="H148" s="33" t="str">
        <f>IFERROR(INDEX(MemberOrgs_SortedTable[House $ Change], MATCH(B148, MemberOrgs_SortedTable[Unique CFDA], 0)), "")</f>
        <v/>
      </c>
    </row>
    <row r="149" spans="2:8" x14ac:dyDescent="0.35">
      <c r="B149" s="41" t="str">
        <f>IFERROR(INDEX(MemberOrgs_SortedTable[Unique CFDA], MATCH(MemberOrgs_SortedTbl!P144, MemberOrgs_SortedTable[Final Pres. Sort], 0)), "")</f>
        <v/>
      </c>
      <c r="C149" s="28" t="str">
        <f>IFERROR(INDEX(MemberOrgs_SortedTable[Grant Name], MATCH(B149, MemberOrgs_SortedTable[Unique CFDA], 0)), "")</f>
        <v/>
      </c>
      <c r="D149" s="33" t="str">
        <f>IFERROR(INDEX(MemberOrgs_SortedTable[FY 2018 Total], MATCH(B149, MemberOrgs_SortedTable[Unique CFDA], 0)), "")</f>
        <v/>
      </c>
      <c r="E149" s="34" t="str">
        <f>IFERROR(INDEX(MemberOrgs_SortedTable[President % Change], MATCH(B149, MemberOrgs_SortedTable[Unique CFDA], 0)), "")</f>
        <v/>
      </c>
      <c r="F149" s="33" t="str">
        <f>IFERROR(INDEX(MemberOrgs_SortedTable[President $ Change], MATCH(B149, MemberOrgs_SortedTable[Unique CFDA], 0)), "")</f>
        <v/>
      </c>
      <c r="G149" s="34" t="str">
        <f>IFERROR(INDEX(MemberOrgs_SortedTable[House % Change], MATCH(B149, MemberOrgs_SortedTable[Unique CFDA], 0)), "")</f>
        <v/>
      </c>
      <c r="H149" s="33" t="str">
        <f>IFERROR(INDEX(MemberOrgs_SortedTable[House $ Change], MATCH(B149, MemberOrgs_SortedTable[Unique CFDA], 0)), "")</f>
        <v/>
      </c>
    </row>
    <row r="150" spans="2:8" x14ac:dyDescent="0.35">
      <c r="B150" s="41" t="str">
        <f>IFERROR(INDEX(MemberOrgs_SortedTable[Unique CFDA], MATCH(MemberOrgs_SortedTbl!P145, MemberOrgs_SortedTable[Final Pres. Sort], 0)), "")</f>
        <v/>
      </c>
      <c r="C150" s="28" t="str">
        <f>IFERROR(INDEX(MemberOrgs_SortedTable[Grant Name], MATCH(B150, MemberOrgs_SortedTable[Unique CFDA], 0)), "")</f>
        <v/>
      </c>
      <c r="D150" s="33" t="str">
        <f>IFERROR(INDEX(MemberOrgs_SortedTable[FY 2018 Total], MATCH(B150, MemberOrgs_SortedTable[Unique CFDA], 0)), "")</f>
        <v/>
      </c>
      <c r="E150" s="34" t="str">
        <f>IFERROR(INDEX(MemberOrgs_SortedTable[President % Change], MATCH(B150, MemberOrgs_SortedTable[Unique CFDA], 0)), "")</f>
        <v/>
      </c>
      <c r="F150" s="33" t="str">
        <f>IFERROR(INDEX(MemberOrgs_SortedTable[President $ Change], MATCH(B150, MemberOrgs_SortedTable[Unique CFDA], 0)), "")</f>
        <v/>
      </c>
      <c r="G150" s="34" t="str">
        <f>IFERROR(INDEX(MemberOrgs_SortedTable[House % Change], MATCH(B150, MemberOrgs_SortedTable[Unique CFDA], 0)), "")</f>
        <v/>
      </c>
      <c r="H150" s="33" t="str">
        <f>IFERROR(INDEX(MemberOrgs_SortedTable[House $ Change], MATCH(B150, MemberOrgs_SortedTable[Unique CFDA], 0)), "")</f>
        <v/>
      </c>
    </row>
    <row r="151" spans="2:8" x14ac:dyDescent="0.35">
      <c r="B151" s="41" t="str">
        <f>IFERROR(INDEX(MemberOrgs_SortedTable[Unique CFDA], MATCH(MemberOrgs_SortedTbl!P146, MemberOrgs_SortedTable[Final Pres. Sort], 0)), "")</f>
        <v/>
      </c>
      <c r="C151" s="28" t="str">
        <f>IFERROR(INDEX(MemberOrgs_SortedTable[Grant Name], MATCH(B151, MemberOrgs_SortedTable[Unique CFDA], 0)), "")</f>
        <v/>
      </c>
      <c r="D151" s="33" t="str">
        <f>IFERROR(INDEX(MemberOrgs_SortedTable[FY 2018 Total], MATCH(B151, MemberOrgs_SortedTable[Unique CFDA], 0)), "")</f>
        <v/>
      </c>
      <c r="E151" s="34" t="str">
        <f>IFERROR(INDEX(MemberOrgs_SortedTable[President % Change], MATCH(B151, MemberOrgs_SortedTable[Unique CFDA], 0)), "")</f>
        <v/>
      </c>
      <c r="F151" s="33" t="str">
        <f>IFERROR(INDEX(MemberOrgs_SortedTable[President $ Change], MATCH(B151, MemberOrgs_SortedTable[Unique CFDA], 0)), "")</f>
        <v/>
      </c>
      <c r="G151" s="34" t="str">
        <f>IFERROR(INDEX(MemberOrgs_SortedTable[House % Change], MATCH(B151, MemberOrgs_SortedTable[Unique CFDA], 0)), "")</f>
        <v/>
      </c>
      <c r="H151" s="33" t="str">
        <f>IFERROR(INDEX(MemberOrgs_SortedTable[House $ Change], MATCH(B151, MemberOrgs_SortedTable[Unique CFDA], 0)), "")</f>
        <v/>
      </c>
    </row>
    <row r="152" spans="2:8" x14ac:dyDescent="0.35">
      <c r="B152" s="41" t="str">
        <f>IFERROR(INDEX(MemberOrgs_SortedTable[Unique CFDA], MATCH(MemberOrgs_SortedTbl!P147, MemberOrgs_SortedTable[Final Pres. Sort], 0)), "")</f>
        <v/>
      </c>
      <c r="C152" s="28" t="str">
        <f>IFERROR(INDEX(MemberOrgs_SortedTable[Grant Name], MATCH(B152, MemberOrgs_SortedTable[Unique CFDA], 0)), "")</f>
        <v/>
      </c>
      <c r="D152" s="33" t="str">
        <f>IFERROR(INDEX(MemberOrgs_SortedTable[FY 2018 Total], MATCH(B152, MemberOrgs_SortedTable[Unique CFDA], 0)), "")</f>
        <v/>
      </c>
      <c r="E152" s="34" t="str">
        <f>IFERROR(INDEX(MemberOrgs_SortedTable[President % Change], MATCH(B152, MemberOrgs_SortedTable[Unique CFDA], 0)), "")</f>
        <v/>
      </c>
      <c r="F152" s="33" t="str">
        <f>IFERROR(INDEX(MemberOrgs_SortedTable[President $ Change], MATCH(B152, MemberOrgs_SortedTable[Unique CFDA], 0)), "")</f>
        <v/>
      </c>
      <c r="G152" s="34" t="str">
        <f>IFERROR(INDEX(MemberOrgs_SortedTable[House % Change], MATCH(B152, MemberOrgs_SortedTable[Unique CFDA], 0)), "")</f>
        <v/>
      </c>
      <c r="H152" s="33" t="str">
        <f>IFERROR(INDEX(MemberOrgs_SortedTable[House $ Change], MATCH(B152, MemberOrgs_SortedTable[Unique CFDA], 0)), "")</f>
        <v/>
      </c>
    </row>
    <row r="153" spans="2:8" x14ac:dyDescent="0.35">
      <c r="B153" s="41" t="str">
        <f>IFERROR(INDEX(MemberOrgs_SortedTable[Unique CFDA], MATCH(MemberOrgs_SortedTbl!P148, MemberOrgs_SortedTable[Final Pres. Sort], 0)), "")</f>
        <v/>
      </c>
      <c r="C153" s="28" t="str">
        <f>IFERROR(INDEX(MemberOrgs_SortedTable[Grant Name], MATCH(B153, MemberOrgs_SortedTable[Unique CFDA], 0)), "")</f>
        <v/>
      </c>
      <c r="D153" s="33" t="str">
        <f>IFERROR(INDEX(MemberOrgs_SortedTable[FY 2018 Total], MATCH(B153, MemberOrgs_SortedTable[Unique CFDA], 0)), "")</f>
        <v/>
      </c>
      <c r="E153" s="34" t="str">
        <f>IFERROR(INDEX(MemberOrgs_SortedTable[President % Change], MATCH(B153, MemberOrgs_SortedTable[Unique CFDA], 0)), "")</f>
        <v/>
      </c>
      <c r="F153" s="33" t="str">
        <f>IFERROR(INDEX(MemberOrgs_SortedTable[President $ Change], MATCH(B153, MemberOrgs_SortedTable[Unique CFDA], 0)), "")</f>
        <v/>
      </c>
      <c r="G153" s="34" t="str">
        <f>IFERROR(INDEX(MemberOrgs_SortedTable[House % Change], MATCH(B153, MemberOrgs_SortedTable[Unique CFDA], 0)), "")</f>
        <v/>
      </c>
      <c r="H153" s="33" t="str">
        <f>IFERROR(INDEX(MemberOrgs_SortedTable[House $ Change], MATCH(B153, MemberOrgs_SortedTable[Unique CFDA], 0)), "")</f>
        <v/>
      </c>
    </row>
    <row r="154" spans="2:8" x14ac:dyDescent="0.35">
      <c r="B154" s="41" t="str">
        <f>IFERROR(INDEX(MemberOrgs_SortedTable[Unique CFDA], MATCH(MemberOrgs_SortedTbl!P149, MemberOrgs_SortedTable[Final Pres. Sort], 0)), "")</f>
        <v/>
      </c>
      <c r="C154" s="28" t="str">
        <f>IFERROR(INDEX(MemberOrgs_SortedTable[Grant Name], MATCH(B154, MemberOrgs_SortedTable[Unique CFDA], 0)), "")</f>
        <v/>
      </c>
      <c r="D154" s="33" t="str">
        <f>IFERROR(INDEX(MemberOrgs_SortedTable[FY 2018 Total], MATCH(B154, MemberOrgs_SortedTable[Unique CFDA], 0)), "")</f>
        <v/>
      </c>
      <c r="E154" s="34" t="str">
        <f>IFERROR(INDEX(MemberOrgs_SortedTable[President % Change], MATCH(B154, MemberOrgs_SortedTable[Unique CFDA], 0)), "")</f>
        <v/>
      </c>
      <c r="F154" s="33" t="str">
        <f>IFERROR(INDEX(MemberOrgs_SortedTable[President $ Change], MATCH(B154, MemberOrgs_SortedTable[Unique CFDA], 0)), "")</f>
        <v/>
      </c>
      <c r="G154" s="34" t="str">
        <f>IFERROR(INDEX(MemberOrgs_SortedTable[House % Change], MATCH(B154, MemberOrgs_SortedTable[Unique CFDA], 0)), "")</f>
        <v/>
      </c>
      <c r="H154" s="33" t="str">
        <f>IFERROR(INDEX(MemberOrgs_SortedTable[House $ Change], MATCH(B154, MemberOrgs_SortedTable[Unique CFDA], 0)), "")</f>
        <v/>
      </c>
    </row>
    <row r="155" spans="2:8" x14ac:dyDescent="0.35">
      <c r="B155" s="41" t="str">
        <f>IFERROR(INDEX(MemberOrgs_SortedTable[Unique CFDA], MATCH(MemberOrgs_SortedTbl!P150, MemberOrgs_SortedTable[Final Pres. Sort], 0)), "")</f>
        <v/>
      </c>
      <c r="C155" s="28" t="str">
        <f>IFERROR(INDEX(MemberOrgs_SortedTable[Grant Name], MATCH(B155, MemberOrgs_SortedTable[Unique CFDA], 0)), "")</f>
        <v/>
      </c>
      <c r="D155" s="33" t="str">
        <f>IFERROR(INDEX(MemberOrgs_SortedTable[FY 2018 Total], MATCH(B155, MemberOrgs_SortedTable[Unique CFDA], 0)), "")</f>
        <v/>
      </c>
      <c r="E155" s="34" t="str">
        <f>IFERROR(INDEX(MemberOrgs_SortedTable[President % Change], MATCH(B155, MemberOrgs_SortedTable[Unique CFDA], 0)), "")</f>
        <v/>
      </c>
      <c r="F155" s="33" t="str">
        <f>IFERROR(INDEX(MemberOrgs_SortedTable[President $ Change], MATCH(B155, MemberOrgs_SortedTable[Unique CFDA], 0)), "")</f>
        <v/>
      </c>
      <c r="G155" s="34" t="str">
        <f>IFERROR(INDEX(MemberOrgs_SortedTable[House % Change], MATCH(B155, MemberOrgs_SortedTable[Unique CFDA], 0)), "")</f>
        <v/>
      </c>
      <c r="H155" s="33" t="str">
        <f>IFERROR(INDEX(MemberOrgs_SortedTable[House $ Change], MATCH(B155, MemberOrgs_SortedTable[Unique CFDA], 0)), "")</f>
        <v/>
      </c>
    </row>
    <row r="156" spans="2:8" x14ac:dyDescent="0.35">
      <c r="B156" s="41" t="str">
        <f>IFERROR(INDEX(MemberOrgs_SortedTable[Unique CFDA], MATCH(MemberOrgs_SortedTbl!P151, MemberOrgs_SortedTable[Final Pres. Sort], 0)), "")</f>
        <v/>
      </c>
      <c r="C156" s="28" t="str">
        <f>IFERROR(INDEX(MemberOrgs_SortedTable[Grant Name], MATCH(B156, MemberOrgs_SortedTable[Unique CFDA], 0)), "")</f>
        <v/>
      </c>
      <c r="D156" s="33" t="str">
        <f>IFERROR(INDEX(MemberOrgs_SortedTable[FY 2018 Total], MATCH(B156, MemberOrgs_SortedTable[Unique CFDA], 0)), "")</f>
        <v/>
      </c>
      <c r="E156" s="34" t="str">
        <f>IFERROR(INDEX(MemberOrgs_SortedTable[President % Change], MATCH(B156, MemberOrgs_SortedTable[Unique CFDA], 0)), "")</f>
        <v/>
      </c>
      <c r="F156" s="33" t="str">
        <f>IFERROR(INDEX(MemberOrgs_SortedTable[President $ Change], MATCH(B156, MemberOrgs_SortedTable[Unique CFDA], 0)), "")</f>
        <v/>
      </c>
      <c r="G156" s="34" t="str">
        <f>IFERROR(INDEX(MemberOrgs_SortedTable[House % Change], MATCH(B156, MemberOrgs_SortedTable[Unique CFDA], 0)), "")</f>
        <v/>
      </c>
      <c r="H156" s="33" t="str">
        <f>IFERROR(INDEX(MemberOrgs_SortedTable[House $ Change], MATCH(B156, MemberOrgs_SortedTable[Unique CFDA], 0)), "")</f>
        <v/>
      </c>
    </row>
    <row r="157" spans="2:8" x14ac:dyDescent="0.35">
      <c r="B157" s="41" t="str">
        <f>IFERROR(INDEX(MemberOrgs_SortedTable[Unique CFDA], MATCH(MemberOrgs_SortedTbl!P152, MemberOrgs_SortedTable[Final Pres. Sort], 0)), "")</f>
        <v/>
      </c>
      <c r="C157" s="28" t="str">
        <f>IFERROR(INDEX(MemberOrgs_SortedTable[Grant Name], MATCH(B157, MemberOrgs_SortedTable[Unique CFDA], 0)), "")</f>
        <v/>
      </c>
      <c r="D157" s="33" t="str">
        <f>IFERROR(INDEX(MemberOrgs_SortedTable[FY 2018 Total], MATCH(B157, MemberOrgs_SortedTable[Unique CFDA], 0)), "")</f>
        <v/>
      </c>
      <c r="E157" s="34" t="str">
        <f>IFERROR(INDEX(MemberOrgs_SortedTable[President % Change], MATCH(B157, MemberOrgs_SortedTable[Unique CFDA], 0)), "")</f>
        <v/>
      </c>
      <c r="F157" s="33" t="str">
        <f>IFERROR(INDEX(MemberOrgs_SortedTable[President $ Change], MATCH(B157, MemberOrgs_SortedTable[Unique CFDA], 0)), "")</f>
        <v/>
      </c>
      <c r="G157" s="34" t="str">
        <f>IFERROR(INDEX(MemberOrgs_SortedTable[House % Change], MATCH(B157, MemberOrgs_SortedTable[Unique CFDA], 0)), "")</f>
        <v/>
      </c>
      <c r="H157" s="33" t="str">
        <f>IFERROR(INDEX(MemberOrgs_SortedTable[House $ Change], MATCH(B157, MemberOrgs_SortedTable[Unique CFDA], 0)), "")</f>
        <v/>
      </c>
    </row>
    <row r="158" spans="2:8" x14ac:dyDescent="0.35">
      <c r="B158" s="41" t="str">
        <f>IFERROR(INDEX(MemberOrgs_SortedTable[Unique CFDA], MATCH(MemberOrgs_SortedTbl!P153, MemberOrgs_SortedTable[Final Pres. Sort], 0)), "")</f>
        <v/>
      </c>
      <c r="C158" s="28" t="str">
        <f>IFERROR(INDEX(MemberOrgs_SortedTable[Grant Name], MATCH(B158, MemberOrgs_SortedTable[Unique CFDA], 0)), "")</f>
        <v/>
      </c>
      <c r="D158" s="33" t="str">
        <f>IFERROR(INDEX(MemberOrgs_SortedTable[FY 2018 Total], MATCH(B158, MemberOrgs_SortedTable[Unique CFDA], 0)), "")</f>
        <v/>
      </c>
      <c r="E158" s="34" t="str">
        <f>IFERROR(INDEX(MemberOrgs_SortedTable[President % Change], MATCH(B158, MemberOrgs_SortedTable[Unique CFDA], 0)), "")</f>
        <v/>
      </c>
      <c r="F158" s="33" t="str">
        <f>IFERROR(INDEX(MemberOrgs_SortedTable[President $ Change], MATCH(B158, MemberOrgs_SortedTable[Unique CFDA], 0)), "")</f>
        <v/>
      </c>
      <c r="G158" s="34" t="str">
        <f>IFERROR(INDEX(MemberOrgs_SortedTable[House % Change], MATCH(B158, MemberOrgs_SortedTable[Unique CFDA], 0)), "")</f>
        <v/>
      </c>
      <c r="H158" s="33" t="str">
        <f>IFERROR(INDEX(MemberOrgs_SortedTable[House $ Change], MATCH(B158, MemberOrgs_SortedTable[Unique CFDA], 0)), "")</f>
        <v/>
      </c>
    </row>
    <row r="159" spans="2:8" x14ac:dyDescent="0.35">
      <c r="B159" s="41" t="str">
        <f>IFERROR(INDEX(MemberOrgs_SortedTable[Unique CFDA], MATCH(MemberOrgs_SortedTbl!P154, MemberOrgs_SortedTable[Final Pres. Sort], 0)), "")</f>
        <v/>
      </c>
      <c r="C159" s="28" t="str">
        <f>IFERROR(INDEX(MemberOrgs_SortedTable[Grant Name], MATCH(B159, MemberOrgs_SortedTable[Unique CFDA], 0)), "")</f>
        <v/>
      </c>
      <c r="D159" s="33" t="str">
        <f>IFERROR(INDEX(MemberOrgs_SortedTable[FY 2018 Total], MATCH(B159, MemberOrgs_SortedTable[Unique CFDA], 0)), "")</f>
        <v/>
      </c>
      <c r="E159" s="34" t="str">
        <f>IFERROR(INDEX(MemberOrgs_SortedTable[President % Change], MATCH(B159, MemberOrgs_SortedTable[Unique CFDA], 0)), "")</f>
        <v/>
      </c>
      <c r="F159" s="33" t="str">
        <f>IFERROR(INDEX(MemberOrgs_SortedTable[President $ Change], MATCH(B159, MemberOrgs_SortedTable[Unique CFDA], 0)), "")</f>
        <v/>
      </c>
      <c r="G159" s="34" t="str">
        <f>IFERROR(INDEX(MemberOrgs_SortedTable[House % Change], MATCH(B159, MemberOrgs_SortedTable[Unique CFDA], 0)), "")</f>
        <v/>
      </c>
      <c r="H159" s="33" t="str">
        <f>IFERROR(INDEX(MemberOrgs_SortedTable[House $ Change], MATCH(B159, MemberOrgs_SortedTable[Unique CFDA], 0)), "")</f>
        <v/>
      </c>
    </row>
    <row r="160" spans="2:8" x14ac:dyDescent="0.35">
      <c r="B160" s="41" t="str">
        <f>IFERROR(INDEX(MemberOrgs_SortedTable[Unique CFDA], MATCH(MemberOrgs_SortedTbl!P155, MemberOrgs_SortedTable[Final Pres. Sort], 0)), "")</f>
        <v/>
      </c>
      <c r="C160" s="28" t="str">
        <f>IFERROR(INDEX(MemberOrgs_SortedTable[Grant Name], MATCH(B160, MemberOrgs_SortedTable[Unique CFDA], 0)), "")</f>
        <v/>
      </c>
      <c r="D160" s="33" t="str">
        <f>IFERROR(INDEX(MemberOrgs_SortedTable[FY 2018 Total], MATCH(B160, MemberOrgs_SortedTable[Unique CFDA], 0)), "")</f>
        <v/>
      </c>
      <c r="E160" s="34" t="str">
        <f>IFERROR(INDEX(MemberOrgs_SortedTable[President % Change], MATCH(B160, MemberOrgs_SortedTable[Unique CFDA], 0)), "")</f>
        <v/>
      </c>
      <c r="F160" s="33" t="str">
        <f>IFERROR(INDEX(MemberOrgs_SortedTable[President $ Change], MATCH(B160, MemberOrgs_SortedTable[Unique CFDA], 0)), "")</f>
        <v/>
      </c>
      <c r="G160" s="34" t="str">
        <f>IFERROR(INDEX(MemberOrgs_SortedTable[House % Change], MATCH(B160, MemberOrgs_SortedTable[Unique CFDA], 0)), "")</f>
        <v/>
      </c>
      <c r="H160" s="33" t="str">
        <f>IFERROR(INDEX(MemberOrgs_SortedTable[House $ Change], MATCH(B160, MemberOrgs_SortedTable[Unique CFDA], 0)), "")</f>
        <v/>
      </c>
    </row>
    <row r="161" spans="2:8" x14ac:dyDescent="0.35">
      <c r="B161" s="41" t="str">
        <f>IFERROR(INDEX(MemberOrgs_SortedTable[Unique CFDA], MATCH(MemberOrgs_SortedTbl!P156, MemberOrgs_SortedTable[Final Pres. Sort], 0)), "")</f>
        <v/>
      </c>
      <c r="C161" s="28" t="str">
        <f>IFERROR(INDEX(MemberOrgs_SortedTable[Grant Name], MATCH(B161, MemberOrgs_SortedTable[Unique CFDA], 0)), "")</f>
        <v/>
      </c>
      <c r="D161" s="33" t="str">
        <f>IFERROR(INDEX(MemberOrgs_SortedTable[FY 2018 Total], MATCH(B161, MemberOrgs_SortedTable[Unique CFDA], 0)), "")</f>
        <v/>
      </c>
      <c r="E161" s="34" t="str">
        <f>IFERROR(INDEX(MemberOrgs_SortedTable[President % Change], MATCH(B161, MemberOrgs_SortedTable[Unique CFDA], 0)), "")</f>
        <v/>
      </c>
      <c r="F161" s="33" t="str">
        <f>IFERROR(INDEX(MemberOrgs_SortedTable[President $ Change], MATCH(B161, MemberOrgs_SortedTable[Unique CFDA], 0)), "")</f>
        <v/>
      </c>
      <c r="G161" s="34" t="str">
        <f>IFERROR(INDEX(MemberOrgs_SortedTable[House % Change], MATCH(B161, MemberOrgs_SortedTable[Unique CFDA], 0)), "")</f>
        <v/>
      </c>
      <c r="H161" s="33" t="str">
        <f>IFERROR(INDEX(MemberOrgs_SortedTable[House $ Change], MATCH(B161, MemberOrgs_SortedTable[Unique CFDA], 0)), "")</f>
        <v/>
      </c>
    </row>
    <row r="162" spans="2:8" x14ac:dyDescent="0.35">
      <c r="B162" s="41" t="str">
        <f>IFERROR(INDEX(MemberOrgs_SortedTable[Unique CFDA], MATCH(MemberOrgs_SortedTbl!P157, MemberOrgs_SortedTable[Final Pres. Sort], 0)), "")</f>
        <v/>
      </c>
      <c r="C162" s="28" t="str">
        <f>IFERROR(INDEX(MemberOrgs_SortedTable[Grant Name], MATCH(B162, MemberOrgs_SortedTable[Unique CFDA], 0)), "")</f>
        <v/>
      </c>
      <c r="D162" s="33" t="str">
        <f>IFERROR(INDEX(MemberOrgs_SortedTable[FY 2018 Total], MATCH(B162, MemberOrgs_SortedTable[Unique CFDA], 0)), "")</f>
        <v/>
      </c>
      <c r="E162" s="34" t="str">
        <f>IFERROR(INDEX(MemberOrgs_SortedTable[President % Change], MATCH(B162, MemberOrgs_SortedTable[Unique CFDA], 0)), "")</f>
        <v/>
      </c>
      <c r="F162" s="33" t="str">
        <f>IFERROR(INDEX(MemberOrgs_SortedTable[President $ Change], MATCH(B162, MemberOrgs_SortedTable[Unique CFDA], 0)), "")</f>
        <v/>
      </c>
      <c r="G162" s="34" t="str">
        <f>IFERROR(INDEX(MemberOrgs_SortedTable[House % Change], MATCH(B162, MemberOrgs_SortedTable[Unique CFDA], 0)), "")</f>
        <v/>
      </c>
      <c r="H162" s="33" t="str">
        <f>IFERROR(INDEX(MemberOrgs_SortedTable[House $ Change], MATCH(B162, MemberOrgs_SortedTable[Unique CFDA], 0)), "")</f>
        <v/>
      </c>
    </row>
    <row r="163" spans="2:8" x14ac:dyDescent="0.35">
      <c r="B163" s="41" t="str">
        <f>IFERROR(INDEX(MemberOrgs_SortedTable[Unique CFDA], MATCH(MemberOrgs_SortedTbl!P158, MemberOrgs_SortedTable[Final Pres. Sort], 0)), "")</f>
        <v/>
      </c>
      <c r="C163" s="28" t="str">
        <f>IFERROR(INDEX(MemberOrgs_SortedTable[Grant Name], MATCH(B163, MemberOrgs_SortedTable[Unique CFDA], 0)), "")</f>
        <v/>
      </c>
      <c r="D163" s="33" t="str">
        <f>IFERROR(INDEX(MemberOrgs_SortedTable[FY 2018 Total], MATCH(B163, MemberOrgs_SortedTable[Unique CFDA], 0)), "")</f>
        <v/>
      </c>
      <c r="E163" s="34" t="str">
        <f>IFERROR(INDEX(MemberOrgs_SortedTable[President % Change], MATCH(B163, MemberOrgs_SortedTable[Unique CFDA], 0)), "")</f>
        <v/>
      </c>
      <c r="F163" s="33" t="str">
        <f>IFERROR(INDEX(MemberOrgs_SortedTable[President $ Change], MATCH(B163, MemberOrgs_SortedTable[Unique CFDA], 0)), "")</f>
        <v/>
      </c>
      <c r="G163" s="34" t="str">
        <f>IFERROR(INDEX(MemberOrgs_SortedTable[House % Change], MATCH(B163, MemberOrgs_SortedTable[Unique CFDA], 0)), "")</f>
        <v/>
      </c>
      <c r="H163" s="33" t="str">
        <f>IFERROR(INDEX(MemberOrgs_SortedTable[House $ Change], MATCH(B163, MemberOrgs_SortedTable[Unique CFDA], 0)), "")</f>
        <v/>
      </c>
    </row>
    <row r="164" spans="2:8" x14ac:dyDescent="0.35">
      <c r="B164" s="41" t="str">
        <f>IFERROR(INDEX(MemberOrgs_SortedTable[Unique CFDA], MATCH(MemberOrgs_SortedTbl!P159, MemberOrgs_SortedTable[Final Pres. Sort], 0)), "")</f>
        <v/>
      </c>
      <c r="C164" s="28" t="str">
        <f>IFERROR(INDEX(MemberOrgs_SortedTable[Grant Name], MATCH(B164, MemberOrgs_SortedTable[Unique CFDA], 0)), "")</f>
        <v/>
      </c>
      <c r="D164" s="33" t="str">
        <f>IFERROR(INDEX(MemberOrgs_SortedTable[FY 2018 Total], MATCH(B164, MemberOrgs_SortedTable[Unique CFDA], 0)), "")</f>
        <v/>
      </c>
      <c r="E164" s="34" t="str">
        <f>IFERROR(INDEX(MemberOrgs_SortedTable[President % Change], MATCH(B164, MemberOrgs_SortedTable[Unique CFDA], 0)), "")</f>
        <v/>
      </c>
      <c r="F164" s="33" t="str">
        <f>IFERROR(INDEX(MemberOrgs_SortedTable[President $ Change], MATCH(B164, MemberOrgs_SortedTable[Unique CFDA], 0)), "")</f>
        <v/>
      </c>
      <c r="G164" s="34" t="str">
        <f>IFERROR(INDEX(MemberOrgs_SortedTable[House % Change], MATCH(B164, MemberOrgs_SortedTable[Unique CFDA], 0)), "")</f>
        <v/>
      </c>
      <c r="H164" s="33" t="str">
        <f>IFERROR(INDEX(MemberOrgs_SortedTable[House $ Change], MATCH(B164, MemberOrgs_SortedTable[Unique CFDA], 0)), "")</f>
        <v/>
      </c>
    </row>
    <row r="165" spans="2:8" x14ac:dyDescent="0.35">
      <c r="B165" s="41" t="str">
        <f>IFERROR(INDEX(MemberOrgs_SortedTable[Unique CFDA], MATCH(MemberOrgs_SortedTbl!P160, MemberOrgs_SortedTable[Final Pres. Sort], 0)), "")</f>
        <v/>
      </c>
      <c r="C165" s="28" t="str">
        <f>IFERROR(INDEX(MemberOrgs_SortedTable[Grant Name], MATCH(B165, MemberOrgs_SortedTable[Unique CFDA], 0)), "")</f>
        <v/>
      </c>
      <c r="D165" s="33" t="str">
        <f>IFERROR(INDEX(MemberOrgs_SortedTable[FY 2018 Total], MATCH(B165, MemberOrgs_SortedTable[Unique CFDA], 0)), "")</f>
        <v/>
      </c>
      <c r="E165" s="34" t="str">
        <f>IFERROR(INDEX(MemberOrgs_SortedTable[President % Change], MATCH(B165, MemberOrgs_SortedTable[Unique CFDA], 0)), "")</f>
        <v/>
      </c>
      <c r="F165" s="33" t="str">
        <f>IFERROR(INDEX(MemberOrgs_SortedTable[President $ Change], MATCH(B165, MemberOrgs_SortedTable[Unique CFDA], 0)), "")</f>
        <v/>
      </c>
      <c r="G165" s="34" t="str">
        <f>IFERROR(INDEX(MemberOrgs_SortedTable[House % Change], MATCH(B165, MemberOrgs_SortedTable[Unique CFDA], 0)), "")</f>
        <v/>
      </c>
      <c r="H165" s="33" t="str">
        <f>IFERROR(INDEX(MemberOrgs_SortedTable[House $ Change], MATCH(B165, MemberOrgs_SortedTable[Unique CFDA], 0)), "")</f>
        <v/>
      </c>
    </row>
    <row r="166" spans="2:8" x14ac:dyDescent="0.35">
      <c r="B166" s="41" t="str">
        <f>IFERROR(INDEX(MemberOrgs_SortedTable[Unique CFDA], MATCH(MemberOrgs_SortedTbl!P161, MemberOrgs_SortedTable[Final Pres. Sort], 0)), "")</f>
        <v/>
      </c>
      <c r="C166" s="28" t="str">
        <f>IFERROR(INDEX(MemberOrgs_SortedTable[Grant Name], MATCH(B166, MemberOrgs_SortedTable[Unique CFDA], 0)), "")</f>
        <v/>
      </c>
      <c r="D166" s="33" t="str">
        <f>IFERROR(INDEX(MemberOrgs_SortedTable[FY 2018 Total], MATCH(B166, MemberOrgs_SortedTable[Unique CFDA], 0)), "")</f>
        <v/>
      </c>
      <c r="E166" s="34" t="str">
        <f>IFERROR(INDEX(MemberOrgs_SortedTable[President % Change], MATCH(B166, MemberOrgs_SortedTable[Unique CFDA], 0)), "")</f>
        <v/>
      </c>
      <c r="F166" s="33" t="str">
        <f>IFERROR(INDEX(MemberOrgs_SortedTable[President $ Change], MATCH(B166, MemberOrgs_SortedTable[Unique CFDA], 0)), "")</f>
        <v/>
      </c>
      <c r="G166" s="34" t="str">
        <f>IFERROR(INDEX(MemberOrgs_SortedTable[House % Change], MATCH(B166, MemberOrgs_SortedTable[Unique CFDA], 0)), "")</f>
        <v/>
      </c>
      <c r="H166" s="33" t="str">
        <f>IFERROR(INDEX(MemberOrgs_SortedTable[House $ Change], MATCH(B166, MemberOrgs_SortedTable[Unique CFDA], 0)), "")</f>
        <v/>
      </c>
    </row>
    <row r="167" spans="2:8" x14ac:dyDescent="0.35">
      <c r="B167" s="41" t="str">
        <f>IFERROR(INDEX(MemberOrgs_SortedTable[Unique CFDA], MATCH(MemberOrgs_SortedTbl!P162, MemberOrgs_SortedTable[Final Pres. Sort], 0)), "")</f>
        <v/>
      </c>
      <c r="C167" s="28" t="str">
        <f>IFERROR(INDEX(MemberOrgs_SortedTable[Grant Name], MATCH(B167, MemberOrgs_SortedTable[Unique CFDA], 0)), "")</f>
        <v/>
      </c>
      <c r="D167" s="33" t="str">
        <f>IFERROR(INDEX(MemberOrgs_SortedTable[FY 2018 Total], MATCH(B167, MemberOrgs_SortedTable[Unique CFDA], 0)), "")</f>
        <v/>
      </c>
      <c r="E167" s="34" t="str">
        <f>IFERROR(INDEX(MemberOrgs_SortedTable[President % Change], MATCH(B167, MemberOrgs_SortedTable[Unique CFDA], 0)), "")</f>
        <v/>
      </c>
      <c r="F167" s="33" t="str">
        <f>IFERROR(INDEX(MemberOrgs_SortedTable[President $ Change], MATCH(B167, MemberOrgs_SortedTable[Unique CFDA], 0)), "")</f>
        <v/>
      </c>
      <c r="G167" s="34" t="str">
        <f>IFERROR(INDEX(MemberOrgs_SortedTable[House % Change], MATCH(B167, MemberOrgs_SortedTable[Unique CFDA], 0)), "")</f>
        <v/>
      </c>
      <c r="H167" s="33" t="str">
        <f>IFERROR(INDEX(MemberOrgs_SortedTable[House $ Change], MATCH(B167, MemberOrgs_SortedTable[Unique CFDA], 0)), "")</f>
        <v/>
      </c>
    </row>
    <row r="168" spans="2:8" x14ac:dyDescent="0.35">
      <c r="B168" s="41" t="str">
        <f>IFERROR(INDEX(MemberOrgs_SortedTable[Unique CFDA], MATCH(MemberOrgs_SortedTbl!P163, MemberOrgs_SortedTable[Final Pres. Sort], 0)), "")</f>
        <v/>
      </c>
      <c r="C168" s="28" t="str">
        <f>IFERROR(INDEX(MemberOrgs_SortedTable[Grant Name], MATCH(B168, MemberOrgs_SortedTable[Unique CFDA], 0)), "")</f>
        <v/>
      </c>
      <c r="D168" s="33" t="str">
        <f>IFERROR(INDEX(MemberOrgs_SortedTable[FY 2018 Total], MATCH(B168, MemberOrgs_SortedTable[Unique CFDA], 0)), "")</f>
        <v/>
      </c>
      <c r="E168" s="34" t="str">
        <f>IFERROR(INDEX(MemberOrgs_SortedTable[President % Change], MATCH(B168, MemberOrgs_SortedTable[Unique CFDA], 0)), "")</f>
        <v/>
      </c>
      <c r="F168" s="33" t="str">
        <f>IFERROR(INDEX(MemberOrgs_SortedTable[President $ Change], MATCH(B168, MemberOrgs_SortedTable[Unique CFDA], 0)), "")</f>
        <v/>
      </c>
      <c r="G168" s="34" t="str">
        <f>IFERROR(INDEX(MemberOrgs_SortedTable[House % Change], MATCH(B168, MemberOrgs_SortedTable[Unique CFDA], 0)), "")</f>
        <v/>
      </c>
      <c r="H168" s="33" t="str">
        <f>IFERROR(INDEX(MemberOrgs_SortedTable[House $ Change], MATCH(B168, MemberOrgs_SortedTable[Unique CFDA], 0)), "")</f>
        <v/>
      </c>
    </row>
    <row r="169" spans="2:8" x14ac:dyDescent="0.35">
      <c r="B169" s="41" t="str">
        <f>IFERROR(INDEX(MemberOrgs_SortedTable[Unique CFDA], MATCH(MemberOrgs_SortedTbl!P164, MemberOrgs_SortedTable[Final Pres. Sort], 0)), "")</f>
        <v/>
      </c>
      <c r="C169" s="28" t="str">
        <f>IFERROR(INDEX(MemberOrgs_SortedTable[Grant Name], MATCH(B169, MemberOrgs_SortedTable[Unique CFDA], 0)), "")</f>
        <v/>
      </c>
      <c r="D169" s="33" t="str">
        <f>IFERROR(INDEX(MemberOrgs_SortedTable[FY 2018 Total], MATCH(B169, MemberOrgs_SortedTable[Unique CFDA], 0)), "")</f>
        <v/>
      </c>
      <c r="E169" s="34" t="str">
        <f>IFERROR(INDEX(MemberOrgs_SortedTable[President % Change], MATCH(B169, MemberOrgs_SortedTable[Unique CFDA], 0)), "")</f>
        <v/>
      </c>
      <c r="F169" s="33" t="str">
        <f>IFERROR(INDEX(MemberOrgs_SortedTable[President $ Change], MATCH(B169, MemberOrgs_SortedTable[Unique CFDA], 0)), "")</f>
        <v/>
      </c>
      <c r="G169" s="34" t="str">
        <f>IFERROR(INDEX(MemberOrgs_SortedTable[House % Change], MATCH(B169, MemberOrgs_SortedTable[Unique CFDA], 0)), "")</f>
        <v/>
      </c>
      <c r="H169" s="33" t="str">
        <f>IFERROR(INDEX(MemberOrgs_SortedTable[House $ Change], MATCH(B169, MemberOrgs_SortedTable[Unique CFDA], 0)), "")</f>
        <v/>
      </c>
    </row>
    <row r="170" spans="2:8" x14ac:dyDescent="0.35">
      <c r="B170" s="41" t="str">
        <f>IFERROR(INDEX(MemberOrgs_SortedTable[Unique CFDA], MATCH(MemberOrgs_SortedTbl!P165, MemberOrgs_SortedTable[Final Pres. Sort], 0)), "")</f>
        <v/>
      </c>
      <c r="C170" s="28" t="str">
        <f>IFERROR(INDEX(MemberOrgs_SortedTable[Grant Name], MATCH(B170, MemberOrgs_SortedTable[Unique CFDA], 0)), "")</f>
        <v/>
      </c>
      <c r="D170" s="33" t="str">
        <f>IFERROR(INDEX(MemberOrgs_SortedTable[FY 2018 Total], MATCH(B170, MemberOrgs_SortedTable[Unique CFDA], 0)), "")</f>
        <v/>
      </c>
      <c r="E170" s="34" t="str">
        <f>IFERROR(INDEX(MemberOrgs_SortedTable[President % Change], MATCH(B170, MemberOrgs_SortedTable[Unique CFDA], 0)), "")</f>
        <v/>
      </c>
      <c r="F170" s="33" t="str">
        <f>IFERROR(INDEX(MemberOrgs_SortedTable[President $ Change], MATCH(B170, MemberOrgs_SortedTable[Unique CFDA], 0)), "")</f>
        <v/>
      </c>
      <c r="G170" s="34" t="str">
        <f>IFERROR(INDEX(MemberOrgs_SortedTable[House % Change], MATCH(B170, MemberOrgs_SortedTable[Unique CFDA], 0)), "")</f>
        <v/>
      </c>
      <c r="H170" s="33" t="str">
        <f>IFERROR(INDEX(MemberOrgs_SortedTable[House $ Change], MATCH(B170, MemberOrgs_SortedTable[Unique CFDA], 0)), "")</f>
        <v/>
      </c>
    </row>
    <row r="171" spans="2:8" x14ac:dyDescent="0.35">
      <c r="B171" s="41" t="str">
        <f>IFERROR(INDEX(MemberOrgs_SortedTable[Unique CFDA], MATCH(MemberOrgs_SortedTbl!P166, MemberOrgs_SortedTable[Final Pres. Sort], 0)), "")</f>
        <v/>
      </c>
      <c r="C171" s="28" t="str">
        <f>IFERROR(INDEX(MemberOrgs_SortedTable[Grant Name], MATCH(B171, MemberOrgs_SortedTable[Unique CFDA], 0)), "")</f>
        <v/>
      </c>
      <c r="D171" s="33" t="str">
        <f>IFERROR(INDEX(MemberOrgs_SortedTable[FY 2018 Total], MATCH(B171, MemberOrgs_SortedTable[Unique CFDA], 0)), "")</f>
        <v/>
      </c>
      <c r="E171" s="34" t="str">
        <f>IFERROR(INDEX(MemberOrgs_SortedTable[President % Change], MATCH(B171, MemberOrgs_SortedTable[Unique CFDA], 0)), "")</f>
        <v/>
      </c>
      <c r="F171" s="33" t="str">
        <f>IFERROR(INDEX(MemberOrgs_SortedTable[President $ Change], MATCH(B171, MemberOrgs_SortedTable[Unique CFDA], 0)), "")</f>
        <v/>
      </c>
      <c r="G171" s="34" t="str">
        <f>IFERROR(INDEX(MemberOrgs_SortedTable[House % Change], MATCH(B171, MemberOrgs_SortedTable[Unique CFDA], 0)), "")</f>
        <v/>
      </c>
      <c r="H171" s="33" t="str">
        <f>IFERROR(INDEX(MemberOrgs_SortedTable[House $ Change], MATCH(B171, MemberOrgs_SortedTable[Unique CFDA], 0)), "")</f>
        <v/>
      </c>
    </row>
    <row r="172" spans="2:8" x14ac:dyDescent="0.35">
      <c r="B172" s="41" t="str">
        <f>IFERROR(INDEX(MemberOrgs_SortedTable[Unique CFDA], MATCH(MemberOrgs_SortedTbl!P167, MemberOrgs_SortedTable[Final Pres. Sort], 0)), "")</f>
        <v/>
      </c>
      <c r="C172" s="28" t="str">
        <f>IFERROR(INDEX(MemberOrgs_SortedTable[Grant Name], MATCH(B172, MemberOrgs_SortedTable[Unique CFDA], 0)), "")</f>
        <v/>
      </c>
      <c r="D172" s="33" t="str">
        <f>IFERROR(INDEX(MemberOrgs_SortedTable[FY 2018 Total], MATCH(B172, MemberOrgs_SortedTable[Unique CFDA], 0)), "")</f>
        <v/>
      </c>
      <c r="E172" s="34" t="str">
        <f>IFERROR(INDEX(MemberOrgs_SortedTable[President % Change], MATCH(B172, MemberOrgs_SortedTable[Unique CFDA], 0)), "")</f>
        <v/>
      </c>
      <c r="F172" s="33" t="str">
        <f>IFERROR(INDEX(MemberOrgs_SortedTable[President $ Change], MATCH(B172, MemberOrgs_SortedTable[Unique CFDA], 0)), "")</f>
        <v/>
      </c>
      <c r="G172" s="34" t="str">
        <f>IFERROR(INDEX(MemberOrgs_SortedTable[House % Change], MATCH(B172, MemberOrgs_SortedTable[Unique CFDA], 0)), "")</f>
        <v/>
      </c>
      <c r="H172" s="33" t="str">
        <f>IFERROR(INDEX(MemberOrgs_SortedTable[House $ Change], MATCH(B172, MemberOrgs_SortedTable[Unique CFDA], 0)), "")</f>
        <v/>
      </c>
    </row>
    <row r="173" spans="2:8" x14ac:dyDescent="0.35">
      <c r="B173" s="41" t="str">
        <f>IFERROR(INDEX(MemberOrgs_SortedTable[Unique CFDA], MATCH(MemberOrgs_SortedTbl!P168, MemberOrgs_SortedTable[Final Pres. Sort], 0)), "")</f>
        <v/>
      </c>
      <c r="C173" s="28" t="str">
        <f>IFERROR(INDEX(MemberOrgs_SortedTable[Grant Name], MATCH(B173, MemberOrgs_SortedTable[Unique CFDA], 0)), "")</f>
        <v/>
      </c>
      <c r="D173" s="33" t="str">
        <f>IFERROR(INDEX(MemberOrgs_SortedTable[FY 2018 Total], MATCH(B173, MemberOrgs_SortedTable[Unique CFDA], 0)), "")</f>
        <v/>
      </c>
      <c r="E173" s="34" t="str">
        <f>IFERROR(INDEX(MemberOrgs_SortedTable[President % Change], MATCH(B173, MemberOrgs_SortedTable[Unique CFDA], 0)), "")</f>
        <v/>
      </c>
      <c r="F173" s="33" t="str">
        <f>IFERROR(INDEX(MemberOrgs_SortedTable[President $ Change], MATCH(B173, MemberOrgs_SortedTable[Unique CFDA], 0)), "")</f>
        <v/>
      </c>
      <c r="G173" s="34" t="str">
        <f>IFERROR(INDEX(MemberOrgs_SortedTable[House % Change], MATCH(B173, MemberOrgs_SortedTable[Unique CFDA], 0)), "")</f>
        <v/>
      </c>
      <c r="H173" s="33" t="str">
        <f>IFERROR(INDEX(MemberOrgs_SortedTable[House $ Change], MATCH(B173, MemberOrgs_SortedTable[Unique CFDA], 0)), "")</f>
        <v/>
      </c>
    </row>
    <row r="174" spans="2:8" x14ac:dyDescent="0.35">
      <c r="B174" s="41" t="str">
        <f>IFERROR(INDEX(MemberOrgs_SortedTable[Unique CFDA], MATCH(MemberOrgs_SortedTbl!P169, MemberOrgs_SortedTable[Final Pres. Sort], 0)), "")</f>
        <v/>
      </c>
      <c r="C174" s="28" t="str">
        <f>IFERROR(INDEX(MemberOrgs_SortedTable[Grant Name], MATCH(B174, MemberOrgs_SortedTable[Unique CFDA], 0)), "")</f>
        <v/>
      </c>
      <c r="D174" s="33" t="str">
        <f>IFERROR(INDEX(MemberOrgs_SortedTable[FY 2018 Total], MATCH(B174, MemberOrgs_SortedTable[Unique CFDA], 0)), "")</f>
        <v/>
      </c>
      <c r="E174" s="34" t="str">
        <f>IFERROR(INDEX(MemberOrgs_SortedTable[President % Change], MATCH(B174, MemberOrgs_SortedTable[Unique CFDA], 0)), "")</f>
        <v/>
      </c>
      <c r="F174" s="33" t="str">
        <f>IFERROR(INDEX(MemberOrgs_SortedTable[President $ Change], MATCH(B174, MemberOrgs_SortedTable[Unique CFDA], 0)), "")</f>
        <v/>
      </c>
      <c r="G174" s="34" t="str">
        <f>IFERROR(INDEX(MemberOrgs_SortedTable[House % Change], MATCH(B174, MemberOrgs_SortedTable[Unique CFDA], 0)), "")</f>
        <v/>
      </c>
      <c r="H174" s="33" t="str">
        <f>IFERROR(INDEX(MemberOrgs_SortedTable[House $ Change], MATCH(B174, MemberOrgs_SortedTable[Unique CFDA], 0)), "")</f>
        <v/>
      </c>
    </row>
    <row r="175" spans="2:8" x14ac:dyDescent="0.35">
      <c r="B175" s="41" t="str">
        <f>IFERROR(INDEX(MemberOrgs_SortedTable[Unique CFDA], MATCH(MemberOrgs_SortedTbl!P170, MemberOrgs_SortedTable[Final Pres. Sort], 0)), "")</f>
        <v/>
      </c>
      <c r="C175" s="28" t="str">
        <f>IFERROR(INDEX(MemberOrgs_SortedTable[Grant Name], MATCH(B175, MemberOrgs_SortedTable[Unique CFDA], 0)), "")</f>
        <v/>
      </c>
      <c r="D175" s="33" t="str">
        <f>IFERROR(INDEX(MemberOrgs_SortedTable[FY 2018 Total], MATCH(B175, MemberOrgs_SortedTable[Unique CFDA], 0)), "")</f>
        <v/>
      </c>
      <c r="E175" s="34" t="str">
        <f>IFERROR(INDEX(MemberOrgs_SortedTable[President % Change], MATCH(B175, MemberOrgs_SortedTable[Unique CFDA], 0)), "")</f>
        <v/>
      </c>
      <c r="F175" s="33" t="str">
        <f>IFERROR(INDEX(MemberOrgs_SortedTable[President $ Change], MATCH(B175, MemberOrgs_SortedTable[Unique CFDA], 0)), "")</f>
        <v/>
      </c>
      <c r="G175" s="34" t="str">
        <f>IFERROR(INDEX(MemberOrgs_SortedTable[House % Change], MATCH(B175, MemberOrgs_SortedTable[Unique CFDA], 0)), "")</f>
        <v/>
      </c>
      <c r="H175" s="33" t="str">
        <f>IFERROR(INDEX(MemberOrgs_SortedTable[House $ Change], MATCH(B175, MemberOrgs_SortedTable[Unique CFDA], 0)), "")</f>
        <v/>
      </c>
    </row>
    <row r="176" spans="2:8" x14ac:dyDescent="0.35">
      <c r="B176" s="41" t="str">
        <f>IFERROR(INDEX(MemberOrgs_SortedTable[Unique CFDA], MATCH(MemberOrgs_SortedTbl!P171, MemberOrgs_SortedTable[Final Pres. Sort], 0)), "")</f>
        <v/>
      </c>
      <c r="C176" s="28" t="str">
        <f>IFERROR(INDEX(MemberOrgs_SortedTable[Grant Name], MATCH(B176, MemberOrgs_SortedTable[Unique CFDA], 0)), "")</f>
        <v/>
      </c>
      <c r="D176" s="33" t="str">
        <f>IFERROR(INDEX(MemberOrgs_SortedTable[FY 2018 Total], MATCH(B176, MemberOrgs_SortedTable[Unique CFDA], 0)), "")</f>
        <v/>
      </c>
      <c r="E176" s="34" t="str">
        <f>IFERROR(INDEX(MemberOrgs_SortedTable[President % Change], MATCH(B176, MemberOrgs_SortedTable[Unique CFDA], 0)), "")</f>
        <v/>
      </c>
      <c r="F176" s="33" t="str">
        <f>IFERROR(INDEX(MemberOrgs_SortedTable[President $ Change], MATCH(B176, MemberOrgs_SortedTable[Unique CFDA], 0)), "")</f>
        <v/>
      </c>
      <c r="G176" s="34" t="str">
        <f>IFERROR(INDEX(MemberOrgs_SortedTable[House % Change], MATCH(B176, MemberOrgs_SortedTable[Unique CFDA], 0)), "")</f>
        <v/>
      </c>
      <c r="H176" s="33" t="str">
        <f>IFERROR(INDEX(MemberOrgs_SortedTable[House $ Change], MATCH(B176, MemberOrgs_SortedTable[Unique CFDA], 0)), "")</f>
        <v/>
      </c>
    </row>
    <row r="177" spans="2:8" x14ac:dyDescent="0.35">
      <c r="B177" s="41" t="str">
        <f>IFERROR(INDEX(MemberOrgs_SortedTable[Unique CFDA], MATCH(MemberOrgs_SortedTbl!P172, MemberOrgs_SortedTable[Final Pres. Sort], 0)), "")</f>
        <v/>
      </c>
      <c r="C177" s="28" t="str">
        <f>IFERROR(INDEX(MemberOrgs_SortedTable[Grant Name], MATCH(B177, MemberOrgs_SortedTable[Unique CFDA], 0)), "")</f>
        <v/>
      </c>
      <c r="D177" s="33" t="str">
        <f>IFERROR(INDEX(MemberOrgs_SortedTable[FY 2018 Total], MATCH(B177, MemberOrgs_SortedTable[Unique CFDA], 0)), "")</f>
        <v/>
      </c>
      <c r="E177" s="34" t="str">
        <f>IFERROR(INDEX(MemberOrgs_SortedTable[President % Change], MATCH(B177, MemberOrgs_SortedTable[Unique CFDA], 0)), "")</f>
        <v/>
      </c>
      <c r="F177" s="33" t="str">
        <f>IFERROR(INDEX(MemberOrgs_SortedTable[President $ Change], MATCH(B177, MemberOrgs_SortedTable[Unique CFDA], 0)), "")</f>
        <v/>
      </c>
      <c r="G177" s="34" t="str">
        <f>IFERROR(INDEX(MemberOrgs_SortedTable[House % Change], MATCH(B177, MemberOrgs_SortedTable[Unique CFDA], 0)), "")</f>
        <v/>
      </c>
      <c r="H177" s="33" t="str">
        <f>IFERROR(INDEX(MemberOrgs_SortedTable[House $ Change], MATCH(B177, MemberOrgs_SortedTable[Unique CFDA], 0)), "")</f>
        <v/>
      </c>
    </row>
    <row r="178" spans="2:8" x14ac:dyDescent="0.35">
      <c r="B178" s="41" t="str">
        <f>IFERROR(INDEX(MemberOrgs_SortedTable[Unique CFDA], MATCH(MemberOrgs_SortedTbl!P173, MemberOrgs_SortedTable[Final Pres. Sort], 0)), "")</f>
        <v/>
      </c>
      <c r="C178" s="28" t="str">
        <f>IFERROR(INDEX(MemberOrgs_SortedTable[Grant Name], MATCH(B178, MemberOrgs_SortedTable[Unique CFDA], 0)), "")</f>
        <v/>
      </c>
      <c r="D178" s="33" t="str">
        <f>IFERROR(INDEX(MemberOrgs_SortedTable[FY 2018 Total], MATCH(B178, MemberOrgs_SortedTable[Unique CFDA], 0)), "")</f>
        <v/>
      </c>
      <c r="E178" s="34" t="str">
        <f>IFERROR(INDEX(MemberOrgs_SortedTable[President % Change], MATCH(B178, MemberOrgs_SortedTable[Unique CFDA], 0)), "")</f>
        <v/>
      </c>
      <c r="F178" s="33" t="str">
        <f>IFERROR(INDEX(MemberOrgs_SortedTable[President $ Change], MATCH(B178, MemberOrgs_SortedTable[Unique CFDA], 0)), "")</f>
        <v/>
      </c>
      <c r="G178" s="34" t="str">
        <f>IFERROR(INDEX(MemberOrgs_SortedTable[House % Change], MATCH(B178, MemberOrgs_SortedTable[Unique CFDA], 0)), "")</f>
        <v/>
      </c>
      <c r="H178" s="33" t="str">
        <f>IFERROR(INDEX(MemberOrgs_SortedTable[House $ Change], MATCH(B178, MemberOrgs_SortedTable[Unique CFDA], 0)), "")</f>
        <v/>
      </c>
    </row>
    <row r="179" spans="2:8" x14ac:dyDescent="0.35">
      <c r="B179" s="41" t="str">
        <f>IFERROR(INDEX(MemberOrgs_SortedTable[Unique CFDA], MATCH(MemberOrgs_SortedTbl!P174, MemberOrgs_SortedTable[Final Pres. Sort], 0)), "")</f>
        <v/>
      </c>
      <c r="C179" s="28" t="str">
        <f>IFERROR(INDEX(MemberOrgs_SortedTable[Grant Name], MATCH(B179, MemberOrgs_SortedTable[Unique CFDA], 0)), "")</f>
        <v/>
      </c>
      <c r="D179" s="33" t="str">
        <f>IFERROR(INDEX(MemberOrgs_SortedTable[FY 2018 Total], MATCH(B179, MemberOrgs_SortedTable[Unique CFDA], 0)), "")</f>
        <v/>
      </c>
      <c r="E179" s="34" t="str">
        <f>IFERROR(INDEX(MemberOrgs_SortedTable[President % Change], MATCH(B179, MemberOrgs_SortedTable[Unique CFDA], 0)), "")</f>
        <v/>
      </c>
      <c r="F179" s="33" t="str">
        <f>IFERROR(INDEX(MemberOrgs_SortedTable[President $ Change], MATCH(B179, MemberOrgs_SortedTable[Unique CFDA], 0)), "")</f>
        <v/>
      </c>
      <c r="G179" s="34" t="str">
        <f>IFERROR(INDEX(MemberOrgs_SortedTable[House % Change], MATCH(B179, MemberOrgs_SortedTable[Unique CFDA], 0)), "")</f>
        <v/>
      </c>
      <c r="H179" s="33" t="str">
        <f>IFERROR(INDEX(MemberOrgs_SortedTable[House $ Change], MATCH(B179, MemberOrgs_SortedTable[Unique CFDA], 0)), "")</f>
        <v/>
      </c>
    </row>
    <row r="180" spans="2:8" x14ac:dyDescent="0.35">
      <c r="B180" s="41" t="str">
        <f>IFERROR(INDEX(MemberOrgs_SortedTable[Unique CFDA], MATCH(MemberOrgs_SortedTbl!P175, MemberOrgs_SortedTable[Final Pres. Sort], 0)), "")</f>
        <v/>
      </c>
      <c r="C180" s="28" t="str">
        <f>IFERROR(INDEX(MemberOrgs_SortedTable[Grant Name], MATCH(B180, MemberOrgs_SortedTable[Unique CFDA], 0)), "")</f>
        <v/>
      </c>
      <c r="D180" s="33" t="str">
        <f>IFERROR(INDEX(MemberOrgs_SortedTable[FY 2018 Total], MATCH(B180, MemberOrgs_SortedTable[Unique CFDA], 0)), "")</f>
        <v/>
      </c>
      <c r="E180" s="34" t="str">
        <f>IFERROR(INDEX(MemberOrgs_SortedTable[President % Change], MATCH(B180, MemberOrgs_SortedTable[Unique CFDA], 0)), "")</f>
        <v/>
      </c>
      <c r="F180" s="33" t="str">
        <f>IFERROR(INDEX(MemberOrgs_SortedTable[President $ Change], MATCH(B180, MemberOrgs_SortedTable[Unique CFDA], 0)), "")</f>
        <v/>
      </c>
      <c r="G180" s="34" t="str">
        <f>IFERROR(INDEX(MemberOrgs_SortedTable[House % Change], MATCH(B180, MemberOrgs_SortedTable[Unique CFDA], 0)), "")</f>
        <v/>
      </c>
      <c r="H180" s="33" t="str">
        <f>IFERROR(INDEX(MemberOrgs_SortedTable[House $ Change], MATCH(B180, MemberOrgs_SortedTable[Unique CFDA], 0)), "")</f>
        <v/>
      </c>
    </row>
    <row r="181" spans="2:8" x14ac:dyDescent="0.35">
      <c r="B181" s="41" t="str">
        <f>IFERROR(INDEX(MemberOrgs_SortedTable[Unique CFDA], MATCH(MemberOrgs_SortedTbl!P176, MemberOrgs_SortedTable[Final Pres. Sort], 0)), "")</f>
        <v/>
      </c>
      <c r="C181" s="28" t="str">
        <f>IFERROR(INDEX(MemberOrgs_SortedTable[Grant Name], MATCH(B181, MemberOrgs_SortedTable[Unique CFDA], 0)), "")</f>
        <v/>
      </c>
      <c r="D181" s="33" t="str">
        <f>IFERROR(INDEX(MemberOrgs_SortedTable[FY 2018 Total], MATCH(B181, MemberOrgs_SortedTable[Unique CFDA], 0)), "")</f>
        <v/>
      </c>
      <c r="E181" s="34" t="str">
        <f>IFERROR(INDEX(MemberOrgs_SortedTable[President % Change], MATCH(B181, MemberOrgs_SortedTable[Unique CFDA], 0)), "")</f>
        <v/>
      </c>
      <c r="F181" s="33" t="str">
        <f>IFERROR(INDEX(MemberOrgs_SortedTable[President $ Change], MATCH(B181, MemberOrgs_SortedTable[Unique CFDA], 0)), "")</f>
        <v/>
      </c>
      <c r="G181" s="34" t="str">
        <f>IFERROR(INDEX(MemberOrgs_SortedTable[House % Change], MATCH(B181, MemberOrgs_SortedTable[Unique CFDA], 0)), "")</f>
        <v/>
      </c>
      <c r="H181" s="33" t="str">
        <f>IFERROR(INDEX(MemberOrgs_SortedTable[House $ Change], MATCH(B181, MemberOrgs_SortedTable[Unique CFDA], 0)), "")</f>
        <v/>
      </c>
    </row>
    <row r="182" spans="2:8" x14ac:dyDescent="0.35">
      <c r="B182" s="41" t="str">
        <f>IFERROR(INDEX(MemberOrgs_SortedTable[Unique CFDA], MATCH(MemberOrgs_SortedTbl!P177, MemberOrgs_SortedTable[Final Pres. Sort], 0)), "")</f>
        <v/>
      </c>
      <c r="C182" s="28" t="str">
        <f>IFERROR(INDEX(MemberOrgs_SortedTable[Grant Name], MATCH(B182, MemberOrgs_SortedTable[Unique CFDA], 0)), "")</f>
        <v/>
      </c>
      <c r="D182" s="33" t="str">
        <f>IFERROR(INDEX(MemberOrgs_SortedTable[FY 2018 Total], MATCH(B182, MemberOrgs_SortedTable[Unique CFDA], 0)), "")</f>
        <v/>
      </c>
      <c r="E182" s="34" t="str">
        <f>IFERROR(INDEX(MemberOrgs_SortedTable[President % Change], MATCH(B182, MemberOrgs_SortedTable[Unique CFDA], 0)), "")</f>
        <v/>
      </c>
      <c r="F182" s="33" t="str">
        <f>IFERROR(INDEX(MemberOrgs_SortedTable[President $ Change], MATCH(B182, MemberOrgs_SortedTable[Unique CFDA], 0)), "")</f>
        <v/>
      </c>
      <c r="G182" s="34" t="str">
        <f>IFERROR(INDEX(MemberOrgs_SortedTable[House % Change], MATCH(B182, MemberOrgs_SortedTable[Unique CFDA], 0)), "")</f>
        <v/>
      </c>
      <c r="H182" s="33" t="str">
        <f>IFERROR(INDEX(MemberOrgs_SortedTable[House $ Change], MATCH(B182, MemberOrgs_SortedTable[Unique CFDA], 0)), "")</f>
        <v/>
      </c>
    </row>
    <row r="183" spans="2:8" x14ac:dyDescent="0.35">
      <c r="B183" s="41" t="str">
        <f>IFERROR(INDEX(MemberOrgs_SortedTable[Unique CFDA], MATCH(MemberOrgs_SortedTbl!P178, MemberOrgs_SortedTable[Final Pres. Sort], 0)), "")</f>
        <v/>
      </c>
      <c r="C183" s="28" t="str">
        <f>IFERROR(INDEX(MemberOrgs_SortedTable[Grant Name], MATCH(B183, MemberOrgs_SortedTable[Unique CFDA], 0)), "")</f>
        <v/>
      </c>
      <c r="D183" s="33" t="str">
        <f>IFERROR(INDEX(MemberOrgs_SortedTable[FY 2018 Total], MATCH(B183, MemberOrgs_SortedTable[Unique CFDA], 0)), "")</f>
        <v/>
      </c>
      <c r="E183" s="34" t="str">
        <f>IFERROR(INDEX(MemberOrgs_SortedTable[President % Change], MATCH(B183, MemberOrgs_SortedTable[Unique CFDA], 0)), "")</f>
        <v/>
      </c>
      <c r="F183" s="33" t="str">
        <f>IFERROR(INDEX(MemberOrgs_SortedTable[President $ Change], MATCH(B183, MemberOrgs_SortedTable[Unique CFDA], 0)), "")</f>
        <v/>
      </c>
      <c r="G183" s="34" t="str">
        <f>IFERROR(INDEX(MemberOrgs_SortedTable[House % Change], MATCH(B183, MemberOrgs_SortedTable[Unique CFDA], 0)), "")</f>
        <v/>
      </c>
      <c r="H183" s="33" t="str">
        <f>IFERROR(INDEX(MemberOrgs_SortedTable[House $ Change], MATCH(B183, MemberOrgs_SortedTable[Unique CFDA], 0)), "")</f>
        <v/>
      </c>
    </row>
    <row r="184" spans="2:8" x14ac:dyDescent="0.35">
      <c r="B184" s="41" t="str">
        <f>IFERROR(INDEX(MemberOrgs_SortedTable[Unique CFDA], MATCH(MemberOrgs_SortedTbl!P179, MemberOrgs_SortedTable[Final Pres. Sort], 0)), "")</f>
        <v/>
      </c>
      <c r="C184" s="28" t="str">
        <f>IFERROR(INDEX(MemberOrgs_SortedTable[Grant Name], MATCH(B184, MemberOrgs_SortedTable[Unique CFDA], 0)), "")</f>
        <v/>
      </c>
      <c r="D184" s="33" t="str">
        <f>IFERROR(INDEX(MemberOrgs_SortedTable[FY 2018 Total], MATCH(B184, MemberOrgs_SortedTable[Unique CFDA], 0)), "")</f>
        <v/>
      </c>
      <c r="E184" s="34" t="str">
        <f>IFERROR(INDEX(MemberOrgs_SortedTable[President % Change], MATCH(B184, MemberOrgs_SortedTable[Unique CFDA], 0)), "")</f>
        <v/>
      </c>
      <c r="F184" s="33" t="str">
        <f>IFERROR(INDEX(MemberOrgs_SortedTable[President $ Change], MATCH(B184, MemberOrgs_SortedTable[Unique CFDA], 0)), "")</f>
        <v/>
      </c>
      <c r="G184" s="34" t="str">
        <f>IFERROR(INDEX(MemberOrgs_SortedTable[House % Change], MATCH(B184, MemberOrgs_SortedTable[Unique CFDA], 0)), "")</f>
        <v/>
      </c>
      <c r="H184" s="33" t="str">
        <f>IFERROR(INDEX(MemberOrgs_SortedTable[House $ Change], MATCH(B184, MemberOrgs_SortedTable[Unique CFDA], 0)), "")</f>
        <v/>
      </c>
    </row>
    <row r="185" spans="2:8" x14ac:dyDescent="0.35">
      <c r="B185" s="41" t="str">
        <f>IFERROR(INDEX(MemberOrgs_SortedTable[Unique CFDA], MATCH(MemberOrgs_SortedTbl!P180, MemberOrgs_SortedTable[Final Pres. Sort], 0)), "")</f>
        <v/>
      </c>
      <c r="C185" s="28" t="str">
        <f>IFERROR(INDEX(MemberOrgs_SortedTable[Grant Name], MATCH(B185, MemberOrgs_SortedTable[Unique CFDA], 0)), "")</f>
        <v/>
      </c>
      <c r="D185" s="33" t="str">
        <f>IFERROR(INDEX(MemberOrgs_SortedTable[FY 2018 Total], MATCH(B185, MemberOrgs_SortedTable[Unique CFDA], 0)), "")</f>
        <v/>
      </c>
      <c r="E185" s="34" t="str">
        <f>IFERROR(INDEX(MemberOrgs_SortedTable[President % Change], MATCH(B185, MemberOrgs_SortedTable[Unique CFDA], 0)), "")</f>
        <v/>
      </c>
      <c r="F185" s="33" t="str">
        <f>IFERROR(INDEX(MemberOrgs_SortedTable[President $ Change], MATCH(B185, MemberOrgs_SortedTable[Unique CFDA], 0)), "")</f>
        <v/>
      </c>
      <c r="G185" s="34" t="str">
        <f>IFERROR(INDEX(MemberOrgs_SortedTable[House % Change], MATCH(B185, MemberOrgs_SortedTable[Unique CFDA], 0)), "")</f>
        <v/>
      </c>
      <c r="H185" s="33" t="str">
        <f>IFERROR(INDEX(MemberOrgs_SortedTable[House $ Change], MATCH(B185, MemberOrgs_SortedTable[Unique CFDA], 0)), "")</f>
        <v/>
      </c>
    </row>
    <row r="186" spans="2:8" x14ac:dyDescent="0.35">
      <c r="B186" s="41" t="str">
        <f>IFERROR(INDEX(MemberOrgs_SortedTable[Unique CFDA], MATCH(MemberOrgs_SortedTbl!P181, MemberOrgs_SortedTable[Final Pres. Sort], 0)), "")</f>
        <v/>
      </c>
      <c r="C186" s="28" t="str">
        <f>IFERROR(INDEX(MemberOrgs_SortedTable[Grant Name], MATCH(B186, MemberOrgs_SortedTable[Unique CFDA], 0)), "")</f>
        <v/>
      </c>
      <c r="D186" s="33" t="str">
        <f>IFERROR(INDEX(MemberOrgs_SortedTable[FY 2018 Total], MATCH(B186, MemberOrgs_SortedTable[Unique CFDA], 0)), "")</f>
        <v/>
      </c>
      <c r="E186" s="34" t="str">
        <f>IFERROR(INDEX(MemberOrgs_SortedTable[President % Change], MATCH(B186, MemberOrgs_SortedTable[Unique CFDA], 0)), "")</f>
        <v/>
      </c>
      <c r="F186" s="33" t="str">
        <f>IFERROR(INDEX(MemberOrgs_SortedTable[President $ Change], MATCH(B186, MemberOrgs_SortedTable[Unique CFDA], 0)), "")</f>
        <v/>
      </c>
      <c r="G186" s="34" t="str">
        <f>IFERROR(INDEX(MemberOrgs_SortedTable[House % Change], MATCH(B186, MemberOrgs_SortedTable[Unique CFDA], 0)), "")</f>
        <v/>
      </c>
      <c r="H186" s="33" t="str">
        <f>IFERROR(INDEX(MemberOrgs_SortedTable[House $ Change], MATCH(B186, MemberOrgs_SortedTable[Unique CFDA], 0)), "")</f>
        <v/>
      </c>
    </row>
    <row r="187" spans="2:8" x14ac:dyDescent="0.35">
      <c r="B187" s="41" t="str">
        <f>IFERROR(INDEX(MemberOrgs_SortedTable[Unique CFDA], MATCH(MemberOrgs_SortedTbl!P182, MemberOrgs_SortedTable[Final Pres. Sort], 0)), "")</f>
        <v/>
      </c>
      <c r="C187" s="28" t="str">
        <f>IFERROR(INDEX(MemberOrgs_SortedTable[Grant Name], MATCH(B187, MemberOrgs_SortedTable[Unique CFDA], 0)), "")</f>
        <v/>
      </c>
      <c r="D187" s="33" t="str">
        <f>IFERROR(INDEX(MemberOrgs_SortedTable[FY 2018 Total], MATCH(B187, MemberOrgs_SortedTable[Unique CFDA], 0)), "")</f>
        <v/>
      </c>
      <c r="E187" s="34" t="str">
        <f>IFERROR(INDEX(MemberOrgs_SortedTable[President % Change], MATCH(B187, MemberOrgs_SortedTable[Unique CFDA], 0)), "")</f>
        <v/>
      </c>
      <c r="F187" s="33" t="str">
        <f>IFERROR(INDEX(MemberOrgs_SortedTable[President $ Change], MATCH(B187, MemberOrgs_SortedTable[Unique CFDA], 0)), "")</f>
        <v/>
      </c>
      <c r="G187" s="34" t="str">
        <f>IFERROR(INDEX(MemberOrgs_SortedTable[House % Change], MATCH(B187, MemberOrgs_SortedTable[Unique CFDA], 0)), "")</f>
        <v/>
      </c>
      <c r="H187" s="33" t="str">
        <f>IFERROR(INDEX(MemberOrgs_SortedTable[House $ Change], MATCH(B187, MemberOrgs_SortedTable[Unique CFDA], 0)), "")</f>
        <v/>
      </c>
    </row>
    <row r="188" spans="2:8" x14ac:dyDescent="0.35">
      <c r="B188" s="41" t="str">
        <f>IFERROR(INDEX(MemberOrgs_SortedTable[Unique CFDA], MATCH(MemberOrgs_SortedTbl!P183, MemberOrgs_SortedTable[Final Pres. Sort], 0)), "")</f>
        <v/>
      </c>
      <c r="C188" s="28" t="str">
        <f>IFERROR(INDEX(MemberOrgs_SortedTable[Grant Name], MATCH(B188, MemberOrgs_SortedTable[Unique CFDA], 0)), "")</f>
        <v/>
      </c>
      <c r="D188" s="33" t="str">
        <f>IFERROR(INDEX(MemberOrgs_SortedTable[FY 2018 Total], MATCH(B188, MemberOrgs_SortedTable[Unique CFDA], 0)), "")</f>
        <v/>
      </c>
      <c r="E188" s="34" t="str">
        <f>IFERROR(INDEX(MemberOrgs_SortedTable[President % Change], MATCH(B188, MemberOrgs_SortedTable[Unique CFDA], 0)), "")</f>
        <v/>
      </c>
      <c r="F188" s="33" t="str">
        <f>IFERROR(INDEX(MemberOrgs_SortedTable[President $ Change], MATCH(B188, MemberOrgs_SortedTable[Unique CFDA], 0)), "")</f>
        <v/>
      </c>
      <c r="G188" s="34" t="str">
        <f>IFERROR(INDEX(MemberOrgs_SortedTable[House % Change], MATCH(B188, MemberOrgs_SortedTable[Unique CFDA], 0)), "")</f>
        <v/>
      </c>
      <c r="H188" s="33" t="str">
        <f>IFERROR(INDEX(MemberOrgs_SortedTable[House $ Change], MATCH(B188, MemberOrgs_SortedTable[Unique CFDA], 0)), "")</f>
        <v/>
      </c>
    </row>
    <row r="189" spans="2:8" x14ac:dyDescent="0.35">
      <c r="B189" s="41" t="str">
        <f>IFERROR(INDEX(MemberOrgs_SortedTable[Unique CFDA], MATCH(MemberOrgs_SortedTbl!P184, MemberOrgs_SortedTable[Final Pres. Sort], 0)), "")</f>
        <v/>
      </c>
      <c r="C189" s="28" t="str">
        <f>IFERROR(INDEX(MemberOrgs_SortedTable[Grant Name], MATCH(B189, MemberOrgs_SortedTable[Unique CFDA], 0)), "")</f>
        <v/>
      </c>
      <c r="D189" s="33" t="str">
        <f>IFERROR(INDEX(MemberOrgs_SortedTable[FY 2018 Total], MATCH(B189, MemberOrgs_SortedTable[Unique CFDA], 0)), "")</f>
        <v/>
      </c>
      <c r="E189" s="34" t="str">
        <f>IFERROR(INDEX(MemberOrgs_SortedTable[President % Change], MATCH(B189, MemberOrgs_SortedTable[Unique CFDA], 0)), "")</f>
        <v/>
      </c>
      <c r="F189" s="33" t="str">
        <f>IFERROR(INDEX(MemberOrgs_SortedTable[President $ Change], MATCH(B189, MemberOrgs_SortedTable[Unique CFDA], 0)), "")</f>
        <v/>
      </c>
      <c r="G189" s="34" t="str">
        <f>IFERROR(INDEX(MemberOrgs_SortedTable[House % Change], MATCH(B189, MemberOrgs_SortedTable[Unique CFDA], 0)), "")</f>
        <v/>
      </c>
      <c r="H189" s="33" t="str">
        <f>IFERROR(INDEX(MemberOrgs_SortedTable[House $ Change], MATCH(B189, MemberOrgs_SortedTable[Unique CFDA], 0)), "")</f>
        <v/>
      </c>
    </row>
    <row r="190" spans="2:8" x14ac:dyDescent="0.35">
      <c r="B190" s="41" t="str">
        <f>IFERROR(INDEX(MemberOrgs_SortedTable[Unique CFDA], MATCH(MemberOrgs_SortedTbl!P185, MemberOrgs_SortedTable[Final Pres. Sort], 0)), "")</f>
        <v/>
      </c>
      <c r="C190" s="28" t="str">
        <f>IFERROR(INDEX(MemberOrgs_SortedTable[Grant Name], MATCH(B190, MemberOrgs_SortedTable[Unique CFDA], 0)), "")</f>
        <v/>
      </c>
      <c r="D190" s="33" t="str">
        <f>IFERROR(INDEX(MemberOrgs_SortedTable[FY 2018 Total], MATCH(B190, MemberOrgs_SortedTable[Unique CFDA], 0)), "")</f>
        <v/>
      </c>
      <c r="E190" s="34" t="str">
        <f>IFERROR(INDEX(MemberOrgs_SortedTable[President % Change], MATCH(B190, MemberOrgs_SortedTable[Unique CFDA], 0)), "")</f>
        <v/>
      </c>
      <c r="F190" s="33" t="str">
        <f>IFERROR(INDEX(MemberOrgs_SortedTable[President $ Change], MATCH(B190, MemberOrgs_SortedTable[Unique CFDA], 0)), "")</f>
        <v/>
      </c>
      <c r="G190" s="34" t="str">
        <f>IFERROR(INDEX(MemberOrgs_SortedTable[House % Change], MATCH(B190, MemberOrgs_SortedTable[Unique CFDA], 0)), "")</f>
        <v/>
      </c>
      <c r="H190" s="33" t="str">
        <f>IFERROR(INDEX(MemberOrgs_SortedTable[House $ Change], MATCH(B190, MemberOrgs_SortedTable[Unique CFDA], 0)), "")</f>
        <v/>
      </c>
    </row>
    <row r="191" spans="2:8" x14ac:dyDescent="0.35">
      <c r="B191" s="41" t="str">
        <f>IFERROR(INDEX(MemberOrgs_SortedTable[Unique CFDA], MATCH(MemberOrgs_SortedTbl!P186, MemberOrgs_SortedTable[Final Pres. Sort], 0)), "")</f>
        <v/>
      </c>
      <c r="C191" s="28" t="str">
        <f>IFERROR(INDEX(MemberOrgs_SortedTable[Grant Name], MATCH(B191, MemberOrgs_SortedTable[Unique CFDA], 0)), "")</f>
        <v/>
      </c>
      <c r="D191" s="33" t="str">
        <f>IFERROR(INDEX(MemberOrgs_SortedTable[FY 2018 Total], MATCH(B191, MemberOrgs_SortedTable[Unique CFDA], 0)), "")</f>
        <v/>
      </c>
      <c r="E191" s="34" t="str">
        <f>IFERROR(INDEX(MemberOrgs_SortedTable[President % Change], MATCH(B191, MemberOrgs_SortedTable[Unique CFDA], 0)), "")</f>
        <v/>
      </c>
      <c r="F191" s="33" t="str">
        <f>IFERROR(INDEX(MemberOrgs_SortedTable[President $ Change], MATCH(B191, MemberOrgs_SortedTable[Unique CFDA], 0)), "")</f>
        <v/>
      </c>
      <c r="G191" s="34" t="str">
        <f>IFERROR(INDEX(MemberOrgs_SortedTable[House % Change], MATCH(B191, MemberOrgs_SortedTable[Unique CFDA], 0)), "")</f>
        <v/>
      </c>
      <c r="H191" s="33" t="str">
        <f>IFERROR(INDEX(MemberOrgs_SortedTable[House $ Change], MATCH(B191, MemberOrgs_SortedTable[Unique CFDA], 0)), "")</f>
        <v/>
      </c>
    </row>
    <row r="192" spans="2:8" x14ac:dyDescent="0.35">
      <c r="B192" s="41" t="str">
        <f>IFERROR(INDEX(MemberOrgs_SortedTable[Unique CFDA], MATCH(MemberOrgs_SortedTbl!P187, MemberOrgs_SortedTable[Final Pres. Sort], 0)), "")</f>
        <v/>
      </c>
      <c r="C192" s="28" t="str">
        <f>IFERROR(INDEX(MemberOrgs_SortedTable[Grant Name], MATCH(B192, MemberOrgs_SortedTable[Unique CFDA], 0)), "")</f>
        <v/>
      </c>
      <c r="D192" s="33" t="str">
        <f>IFERROR(INDEX(MemberOrgs_SortedTable[FY 2018 Total], MATCH(B192, MemberOrgs_SortedTable[Unique CFDA], 0)), "")</f>
        <v/>
      </c>
      <c r="E192" s="34" t="str">
        <f>IFERROR(INDEX(MemberOrgs_SortedTable[President % Change], MATCH(B192, MemberOrgs_SortedTable[Unique CFDA], 0)), "")</f>
        <v/>
      </c>
      <c r="F192" s="33" t="str">
        <f>IFERROR(INDEX(MemberOrgs_SortedTable[President $ Change], MATCH(B192, MemberOrgs_SortedTable[Unique CFDA], 0)), "")</f>
        <v/>
      </c>
      <c r="G192" s="34" t="str">
        <f>IFERROR(INDEX(MemberOrgs_SortedTable[House % Change], MATCH(B192, MemberOrgs_SortedTable[Unique CFDA], 0)), "")</f>
        <v/>
      </c>
      <c r="H192" s="33" t="str">
        <f>IFERROR(INDEX(MemberOrgs_SortedTable[House $ Change], MATCH(B192, MemberOrgs_SortedTable[Unique CFDA], 0)), "")</f>
        <v/>
      </c>
    </row>
    <row r="193" spans="2:8" x14ac:dyDescent="0.35">
      <c r="B193" s="41" t="str">
        <f>IFERROR(INDEX(MemberOrgs_SortedTable[Unique CFDA], MATCH(MemberOrgs_SortedTbl!P188, MemberOrgs_SortedTable[Final Pres. Sort], 0)), "")</f>
        <v/>
      </c>
      <c r="C193" s="28" t="str">
        <f>IFERROR(INDEX(MemberOrgs_SortedTable[Grant Name], MATCH(B193, MemberOrgs_SortedTable[Unique CFDA], 0)), "")</f>
        <v/>
      </c>
      <c r="D193" s="33" t="str">
        <f>IFERROR(INDEX(MemberOrgs_SortedTable[FY 2018 Total], MATCH(B193, MemberOrgs_SortedTable[Unique CFDA], 0)), "")</f>
        <v/>
      </c>
      <c r="E193" s="34" t="str">
        <f>IFERROR(INDEX(MemberOrgs_SortedTable[President % Change], MATCH(B193, MemberOrgs_SortedTable[Unique CFDA], 0)), "")</f>
        <v/>
      </c>
      <c r="F193" s="33" t="str">
        <f>IFERROR(INDEX(MemberOrgs_SortedTable[President $ Change], MATCH(B193, MemberOrgs_SortedTable[Unique CFDA], 0)), "")</f>
        <v/>
      </c>
      <c r="G193" s="34" t="str">
        <f>IFERROR(INDEX(MemberOrgs_SortedTable[House % Change], MATCH(B193, MemberOrgs_SortedTable[Unique CFDA], 0)), "")</f>
        <v/>
      </c>
      <c r="H193" s="33" t="str">
        <f>IFERROR(INDEX(MemberOrgs_SortedTable[House $ Change], MATCH(B193, MemberOrgs_SortedTable[Unique CFDA], 0)), "")</f>
        <v/>
      </c>
    </row>
    <row r="194" spans="2:8" x14ac:dyDescent="0.35">
      <c r="B194" s="41" t="str">
        <f>IFERROR(INDEX(MemberOrgs_SortedTable[Unique CFDA], MATCH(MemberOrgs_SortedTbl!P189, MemberOrgs_SortedTable[Final Pres. Sort], 0)), "")</f>
        <v/>
      </c>
      <c r="C194" s="28" t="str">
        <f>IFERROR(INDEX(MemberOrgs_SortedTable[Grant Name], MATCH(B194, MemberOrgs_SortedTable[Unique CFDA], 0)), "")</f>
        <v/>
      </c>
      <c r="D194" s="33" t="str">
        <f>IFERROR(INDEX(MemberOrgs_SortedTable[FY 2018 Total], MATCH(B194, MemberOrgs_SortedTable[Unique CFDA], 0)), "")</f>
        <v/>
      </c>
      <c r="E194" s="34" t="str">
        <f>IFERROR(INDEX(MemberOrgs_SortedTable[President % Change], MATCH(B194, MemberOrgs_SortedTable[Unique CFDA], 0)), "")</f>
        <v/>
      </c>
      <c r="F194" s="33" t="str">
        <f>IFERROR(INDEX(MemberOrgs_SortedTable[President $ Change], MATCH(B194, MemberOrgs_SortedTable[Unique CFDA], 0)), "")</f>
        <v/>
      </c>
      <c r="G194" s="34" t="str">
        <f>IFERROR(INDEX(MemberOrgs_SortedTable[House % Change], MATCH(B194, MemberOrgs_SortedTable[Unique CFDA], 0)), "")</f>
        <v/>
      </c>
      <c r="H194" s="33" t="str">
        <f>IFERROR(INDEX(MemberOrgs_SortedTable[House $ Change], MATCH(B194, MemberOrgs_SortedTable[Unique CFDA], 0)), "")</f>
        <v/>
      </c>
    </row>
    <row r="195" spans="2:8" x14ac:dyDescent="0.35">
      <c r="B195" s="41" t="str">
        <f>IFERROR(INDEX(MemberOrgs_SortedTable[Unique CFDA], MATCH(MemberOrgs_SortedTbl!P190, MemberOrgs_SortedTable[Final Pres. Sort], 0)), "")</f>
        <v/>
      </c>
      <c r="C195" s="28" t="str">
        <f>IFERROR(INDEX(MemberOrgs_SortedTable[Grant Name], MATCH(B195, MemberOrgs_SortedTable[Unique CFDA], 0)), "")</f>
        <v/>
      </c>
      <c r="D195" s="33" t="str">
        <f>IFERROR(INDEX(MemberOrgs_SortedTable[FY 2018 Total], MATCH(B195, MemberOrgs_SortedTable[Unique CFDA], 0)), "")</f>
        <v/>
      </c>
      <c r="E195" s="34" t="str">
        <f>IFERROR(INDEX(MemberOrgs_SortedTable[President % Change], MATCH(B195, MemberOrgs_SortedTable[Unique CFDA], 0)), "")</f>
        <v/>
      </c>
      <c r="F195" s="33" t="str">
        <f>IFERROR(INDEX(MemberOrgs_SortedTable[President $ Change], MATCH(B195, MemberOrgs_SortedTable[Unique CFDA], 0)), "")</f>
        <v/>
      </c>
      <c r="G195" s="34" t="str">
        <f>IFERROR(INDEX(MemberOrgs_SortedTable[House % Change], MATCH(B195, MemberOrgs_SortedTable[Unique CFDA], 0)), "")</f>
        <v/>
      </c>
      <c r="H195" s="33" t="str">
        <f>IFERROR(INDEX(MemberOrgs_SortedTable[House $ Change], MATCH(B195, MemberOrgs_SortedTable[Unique CFDA], 0)), "")</f>
        <v/>
      </c>
    </row>
    <row r="196" spans="2:8" x14ac:dyDescent="0.35">
      <c r="B196" s="41" t="str">
        <f>IFERROR(INDEX(MemberOrgs_SortedTable[Unique CFDA], MATCH(MemberOrgs_SortedTbl!P191, MemberOrgs_SortedTable[Final Pres. Sort], 0)), "")</f>
        <v/>
      </c>
      <c r="C196" s="28" t="str">
        <f>IFERROR(INDEX(MemberOrgs_SortedTable[Grant Name], MATCH(B196, MemberOrgs_SortedTable[Unique CFDA], 0)), "")</f>
        <v/>
      </c>
      <c r="D196" s="33" t="str">
        <f>IFERROR(INDEX(MemberOrgs_SortedTable[FY 2018 Total], MATCH(B196, MemberOrgs_SortedTable[Unique CFDA], 0)), "")</f>
        <v/>
      </c>
      <c r="E196" s="34" t="str">
        <f>IFERROR(INDEX(MemberOrgs_SortedTable[President % Change], MATCH(B196, MemberOrgs_SortedTable[Unique CFDA], 0)), "")</f>
        <v/>
      </c>
      <c r="F196" s="33" t="str">
        <f>IFERROR(INDEX(MemberOrgs_SortedTable[President $ Change], MATCH(B196, MemberOrgs_SortedTable[Unique CFDA], 0)), "")</f>
        <v/>
      </c>
      <c r="G196" s="34" t="str">
        <f>IFERROR(INDEX(MemberOrgs_SortedTable[House % Change], MATCH(B196, MemberOrgs_SortedTable[Unique CFDA], 0)), "")</f>
        <v/>
      </c>
      <c r="H196" s="33" t="str">
        <f>IFERROR(INDEX(MemberOrgs_SortedTable[House $ Change], MATCH(B196, MemberOrgs_SortedTable[Unique CFDA], 0)), "")</f>
        <v/>
      </c>
    </row>
    <row r="197" spans="2:8" x14ac:dyDescent="0.35">
      <c r="B197" s="41" t="str">
        <f>IFERROR(INDEX(MemberOrgs_SortedTable[Unique CFDA], MATCH(MemberOrgs_SortedTbl!P192, MemberOrgs_SortedTable[Final Pres. Sort], 0)), "")</f>
        <v/>
      </c>
      <c r="C197" s="28" t="str">
        <f>IFERROR(INDEX(MemberOrgs_SortedTable[Grant Name], MATCH(B197, MemberOrgs_SortedTable[Unique CFDA], 0)), "")</f>
        <v/>
      </c>
      <c r="D197" s="33" t="str">
        <f>IFERROR(INDEX(MemberOrgs_SortedTable[FY 2018 Total], MATCH(B197, MemberOrgs_SortedTable[Unique CFDA], 0)), "")</f>
        <v/>
      </c>
      <c r="E197" s="34" t="str">
        <f>IFERROR(INDEX(MemberOrgs_SortedTable[President % Change], MATCH(B197, MemberOrgs_SortedTable[Unique CFDA], 0)), "")</f>
        <v/>
      </c>
      <c r="F197" s="33" t="str">
        <f>IFERROR(INDEX(MemberOrgs_SortedTable[President $ Change], MATCH(B197, MemberOrgs_SortedTable[Unique CFDA], 0)), "")</f>
        <v/>
      </c>
      <c r="G197" s="34" t="str">
        <f>IFERROR(INDEX(MemberOrgs_SortedTable[House % Change], MATCH(B197, MemberOrgs_SortedTable[Unique CFDA], 0)), "")</f>
        <v/>
      </c>
      <c r="H197" s="33" t="str">
        <f>IFERROR(INDEX(MemberOrgs_SortedTable[House $ Change], MATCH(B197, MemberOrgs_SortedTable[Unique CFDA], 0)), "")</f>
        <v/>
      </c>
    </row>
    <row r="198" spans="2:8" x14ac:dyDescent="0.35">
      <c r="B198" s="41" t="str">
        <f>IFERROR(INDEX(MemberOrgs_SortedTable[Unique CFDA], MATCH(MemberOrgs_SortedTbl!P193, MemberOrgs_SortedTable[Final Pres. Sort], 0)), "")</f>
        <v/>
      </c>
      <c r="C198" s="28" t="str">
        <f>IFERROR(INDEX(MemberOrgs_SortedTable[Grant Name], MATCH(B198, MemberOrgs_SortedTable[Unique CFDA], 0)), "")</f>
        <v/>
      </c>
      <c r="D198" s="33" t="str">
        <f>IFERROR(INDEX(MemberOrgs_SortedTable[FY 2018 Total], MATCH(B198, MemberOrgs_SortedTable[Unique CFDA], 0)), "")</f>
        <v/>
      </c>
      <c r="E198" s="34" t="str">
        <f>IFERROR(INDEX(MemberOrgs_SortedTable[President % Change], MATCH(B198, MemberOrgs_SortedTable[Unique CFDA], 0)), "")</f>
        <v/>
      </c>
      <c r="F198" s="33" t="str">
        <f>IFERROR(INDEX(MemberOrgs_SortedTable[President $ Change], MATCH(B198, MemberOrgs_SortedTable[Unique CFDA], 0)), "")</f>
        <v/>
      </c>
      <c r="G198" s="34" t="str">
        <f>IFERROR(INDEX(MemberOrgs_SortedTable[House % Change], MATCH(B198, MemberOrgs_SortedTable[Unique CFDA], 0)), "")</f>
        <v/>
      </c>
      <c r="H198" s="33" t="str">
        <f>IFERROR(INDEX(MemberOrgs_SortedTable[House $ Change], MATCH(B198, MemberOrgs_SortedTable[Unique CFDA], 0)), "")</f>
        <v/>
      </c>
    </row>
    <row r="199" spans="2:8" x14ac:dyDescent="0.35">
      <c r="B199" s="41" t="str">
        <f>IFERROR(INDEX(MemberOrgs_SortedTable[Unique CFDA], MATCH(MemberOrgs_SortedTbl!P194, MemberOrgs_SortedTable[Final Pres. Sort], 0)), "")</f>
        <v/>
      </c>
      <c r="C199" s="28" t="str">
        <f>IFERROR(INDEX(MemberOrgs_SortedTable[Grant Name], MATCH(B199, MemberOrgs_SortedTable[Unique CFDA], 0)), "")</f>
        <v/>
      </c>
      <c r="D199" s="33" t="str">
        <f>IFERROR(INDEX(MemberOrgs_SortedTable[FY 2018 Total], MATCH(B199, MemberOrgs_SortedTable[Unique CFDA], 0)), "")</f>
        <v/>
      </c>
      <c r="E199" s="34" t="str">
        <f>IFERROR(INDEX(MemberOrgs_SortedTable[President % Change], MATCH(B199, MemberOrgs_SortedTable[Unique CFDA], 0)), "")</f>
        <v/>
      </c>
      <c r="F199" s="33" t="str">
        <f>IFERROR(INDEX(MemberOrgs_SortedTable[President $ Change], MATCH(B199, MemberOrgs_SortedTable[Unique CFDA], 0)), "")</f>
        <v/>
      </c>
      <c r="G199" s="34" t="str">
        <f>IFERROR(INDEX(MemberOrgs_SortedTable[House % Change], MATCH(B199, MemberOrgs_SortedTable[Unique CFDA], 0)), "")</f>
        <v/>
      </c>
      <c r="H199" s="33" t="str">
        <f>IFERROR(INDEX(MemberOrgs_SortedTable[House $ Change], MATCH(B199, MemberOrgs_SortedTable[Unique CFDA], 0)), "")</f>
        <v/>
      </c>
    </row>
    <row r="200" spans="2:8" x14ac:dyDescent="0.35">
      <c r="B200" s="41" t="str">
        <f>IFERROR(INDEX(MemberOrgs_SortedTable[Unique CFDA], MATCH(MemberOrgs_SortedTbl!P195, MemberOrgs_SortedTable[Final Pres. Sort], 0)), "")</f>
        <v/>
      </c>
      <c r="C200" s="28" t="str">
        <f>IFERROR(INDEX(MemberOrgs_SortedTable[Grant Name], MATCH(B200, MemberOrgs_SortedTable[Unique CFDA], 0)), "")</f>
        <v/>
      </c>
      <c r="D200" s="33" t="str">
        <f>IFERROR(INDEX(MemberOrgs_SortedTable[FY 2018 Total], MATCH(B200, MemberOrgs_SortedTable[Unique CFDA], 0)), "")</f>
        <v/>
      </c>
      <c r="E200" s="34" t="str">
        <f>IFERROR(INDEX(MemberOrgs_SortedTable[President % Change], MATCH(B200, MemberOrgs_SortedTable[Unique CFDA], 0)), "")</f>
        <v/>
      </c>
      <c r="F200" s="33" t="str">
        <f>IFERROR(INDEX(MemberOrgs_SortedTable[President $ Change], MATCH(B200, MemberOrgs_SortedTable[Unique CFDA], 0)), "")</f>
        <v/>
      </c>
      <c r="G200" s="34" t="str">
        <f>IFERROR(INDEX(MemberOrgs_SortedTable[House % Change], MATCH(B200, MemberOrgs_SortedTable[Unique CFDA], 0)), "")</f>
        <v/>
      </c>
      <c r="H200" s="33" t="str">
        <f>IFERROR(INDEX(MemberOrgs_SortedTable[House $ Change], MATCH(B200, MemberOrgs_SortedTable[Unique CFDA], 0)), "")</f>
        <v/>
      </c>
    </row>
    <row r="201" spans="2:8" x14ac:dyDescent="0.35">
      <c r="B201" s="41" t="str">
        <f>IFERROR(INDEX(MemberOrgs_SortedTable[Unique CFDA], MATCH(MemberOrgs_SortedTbl!P196, MemberOrgs_SortedTable[Final Pres. Sort], 0)), "")</f>
        <v/>
      </c>
      <c r="C201" s="28" t="str">
        <f>IFERROR(INDEX(MemberOrgs_SortedTable[Grant Name], MATCH(B201, MemberOrgs_SortedTable[Unique CFDA], 0)), "")</f>
        <v/>
      </c>
      <c r="D201" s="33" t="str">
        <f>IFERROR(INDEX(MemberOrgs_SortedTable[FY 2018 Total], MATCH(B201, MemberOrgs_SortedTable[Unique CFDA], 0)), "")</f>
        <v/>
      </c>
      <c r="E201" s="34" t="str">
        <f>IFERROR(INDEX(MemberOrgs_SortedTable[President % Change], MATCH(B201, MemberOrgs_SortedTable[Unique CFDA], 0)), "")</f>
        <v/>
      </c>
      <c r="F201" s="33" t="str">
        <f>IFERROR(INDEX(MemberOrgs_SortedTable[President $ Change], MATCH(B201, MemberOrgs_SortedTable[Unique CFDA], 0)), "")</f>
        <v/>
      </c>
      <c r="G201" s="34" t="str">
        <f>IFERROR(INDEX(MemberOrgs_SortedTable[House % Change], MATCH(B201, MemberOrgs_SortedTable[Unique CFDA], 0)), "")</f>
        <v/>
      </c>
      <c r="H201" s="33" t="str">
        <f>IFERROR(INDEX(MemberOrgs_SortedTable[House $ Change], MATCH(B201, MemberOrgs_SortedTable[Unique CFDA], 0)), "")</f>
        <v/>
      </c>
    </row>
    <row r="202" spans="2:8" x14ac:dyDescent="0.35">
      <c r="B202" s="41" t="str">
        <f>IFERROR(INDEX(MemberOrgs_SortedTable[Unique CFDA], MATCH(MemberOrgs_SortedTbl!P197, MemberOrgs_SortedTable[Final Pres. Sort], 0)), "")</f>
        <v/>
      </c>
      <c r="C202" s="28" t="str">
        <f>IFERROR(INDEX(MemberOrgs_SortedTable[Grant Name], MATCH(B202, MemberOrgs_SortedTable[Unique CFDA], 0)), "")</f>
        <v/>
      </c>
      <c r="D202" s="33" t="str">
        <f>IFERROR(INDEX(MemberOrgs_SortedTable[FY 2018 Total], MATCH(B202, MemberOrgs_SortedTable[Unique CFDA], 0)), "")</f>
        <v/>
      </c>
      <c r="E202" s="34" t="str">
        <f>IFERROR(INDEX(MemberOrgs_SortedTable[President % Change], MATCH(B202, MemberOrgs_SortedTable[Unique CFDA], 0)), "")</f>
        <v/>
      </c>
      <c r="F202" s="33" t="str">
        <f>IFERROR(INDEX(MemberOrgs_SortedTable[President $ Change], MATCH(B202, MemberOrgs_SortedTable[Unique CFDA], 0)), "")</f>
        <v/>
      </c>
      <c r="G202" s="34" t="str">
        <f>IFERROR(INDEX(MemberOrgs_SortedTable[House % Change], MATCH(B202, MemberOrgs_SortedTable[Unique CFDA], 0)), "")</f>
        <v/>
      </c>
      <c r="H202" s="33" t="str">
        <f>IFERROR(INDEX(MemberOrgs_SortedTable[House $ Change], MATCH(B202, MemberOrgs_SortedTable[Unique CFDA], 0)), "")</f>
        <v/>
      </c>
    </row>
    <row r="203" spans="2:8" x14ac:dyDescent="0.35">
      <c r="B203" s="41" t="str">
        <f>IFERROR(INDEX(MemberOrgs_SortedTable[Unique CFDA], MATCH(MemberOrgs_SortedTbl!P198, MemberOrgs_SortedTable[Final Pres. Sort], 0)), "")</f>
        <v/>
      </c>
      <c r="C203" s="28" t="str">
        <f>IFERROR(INDEX(MemberOrgs_SortedTable[Grant Name], MATCH(B203, MemberOrgs_SortedTable[Unique CFDA], 0)), "")</f>
        <v/>
      </c>
      <c r="D203" s="33" t="str">
        <f>IFERROR(INDEX(MemberOrgs_SortedTable[FY 2018 Total], MATCH(B203, MemberOrgs_SortedTable[Unique CFDA], 0)), "")</f>
        <v/>
      </c>
      <c r="E203" s="34" t="str">
        <f>IFERROR(INDEX(MemberOrgs_SortedTable[President % Change], MATCH(B203, MemberOrgs_SortedTable[Unique CFDA], 0)), "")</f>
        <v/>
      </c>
      <c r="F203" s="33" t="str">
        <f>IFERROR(INDEX(MemberOrgs_SortedTable[President $ Change], MATCH(B203, MemberOrgs_SortedTable[Unique CFDA], 0)), "")</f>
        <v/>
      </c>
      <c r="G203" s="34" t="str">
        <f>IFERROR(INDEX(MemberOrgs_SortedTable[House % Change], MATCH(B203, MemberOrgs_SortedTable[Unique CFDA], 0)), "")</f>
        <v/>
      </c>
      <c r="H203" s="33" t="str">
        <f>IFERROR(INDEX(MemberOrgs_SortedTable[House $ Change], MATCH(B203, MemberOrgs_SortedTable[Unique CFDA], 0)), "")</f>
        <v/>
      </c>
    </row>
    <row r="204" spans="2:8" x14ac:dyDescent="0.35">
      <c r="B204" s="41" t="str">
        <f>IFERROR(INDEX(MemberOrgs_SortedTable[Unique CFDA], MATCH(MemberOrgs_SortedTbl!P199, MemberOrgs_SortedTable[Final Pres. Sort], 0)), "")</f>
        <v/>
      </c>
      <c r="C204" s="28" t="str">
        <f>IFERROR(INDEX(MemberOrgs_SortedTable[Grant Name], MATCH(B204, MemberOrgs_SortedTable[Unique CFDA], 0)), "")</f>
        <v/>
      </c>
      <c r="D204" s="33" t="str">
        <f>IFERROR(INDEX(MemberOrgs_SortedTable[FY 2018 Total], MATCH(B204, MemberOrgs_SortedTable[Unique CFDA], 0)), "")</f>
        <v/>
      </c>
      <c r="E204" s="34" t="str">
        <f>IFERROR(INDEX(MemberOrgs_SortedTable[President % Change], MATCH(B204, MemberOrgs_SortedTable[Unique CFDA], 0)), "")</f>
        <v/>
      </c>
      <c r="F204" s="33" t="str">
        <f>IFERROR(INDEX(MemberOrgs_SortedTable[President $ Change], MATCH(B204, MemberOrgs_SortedTable[Unique CFDA], 0)), "")</f>
        <v/>
      </c>
      <c r="G204" s="34" t="str">
        <f>IFERROR(INDEX(MemberOrgs_SortedTable[House % Change], MATCH(B204, MemberOrgs_SortedTable[Unique CFDA], 0)), "")</f>
        <v/>
      </c>
      <c r="H204" s="33" t="str">
        <f>IFERROR(INDEX(MemberOrgs_SortedTable[House $ Change], MATCH(B204, MemberOrgs_SortedTable[Unique CFDA], 0)), "")</f>
        <v/>
      </c>
    </row>
    <row r="205" spans="2:8" x14ac:dyDescent="0.35">
      <c r="B205" s="41" t="str">
        <f>IFERROR(INDEX(MemberOrgs_SortedTable[Unique CFDA], MATCH(MemberOrgs_SortedTbl!P200, MemberOrgs_SortedTable[Final Pres. Sort], 0)), "")</f>
        <v/>
      </c>
      <c r="C205" s="28" t="str">
        <f>IFERROR(INDEX(MemberOrgs_SortedTable[Grant Name], MATCH(B205, MemberOrgs_SortedTable[Unique CFDA], 0)), "")</f>
        <v/>
      </c>
      <c r="D205" s="33" t="str">
        <f>IFERROR(INDEX(MemberOrgs_SortedTable[FY 2018 Total], MATCH(B205, MemberOrgs_SortedTable[Unique CFDA], 0)), "")</f>
        <v/>
      </c>
      <c r="E205" s="34" t="str">
        <f>IFERROR(INDEX(MemberOrgs_SortedTable[President % Change], MATCH(B205, MemberOrgs_SortedTable[Unique CFDA], 0)), "")</f>
        <v/>
      </c>
      <c r="F205" s="33" t="str">
        <f>IFERROR(INDEX(MemberOrgs_SortedTable[President $ Change], MATCH(B205, MemberOrgs_SortedTable[Unique CFDA], 0)), "")</f>
        <v/>
      </c>
      <c r="G205" s="34" t="str">
        <f>IFERROR(INDEX(MemberOrgs_SortedTable[House % Change], MATCH(B205, MemberOrgs_SortedTable[Unique CFDA], 0)), "")</f>
        <v/>
      </c>
      <c r="H205" s="33" t="str">
        <f>IFERROR(INDEX(MemberOrgs_SortedTable[House $ Change], MATCH(B205, MemberOrgs_SortedTable[Unique CFDA], 0)), "")</f>
        <v/>
      </c>
    </row>
    <row r="206" spans="2:8" x14ac:dyDescent="0.35">
      <c r="B206" s="41" t="str">
        <f>IFERROR(INDEX(MemberOrgs_SortedTable[Unique CFDA], MATCH(MemberOrgs_SortedTbl!P201, MemberOrgs_SortedTable[Final Pres. Sort], 0)), "")</f>
        <v/>
      </c>
      <c r="C206" s="28" t="str">
        <f>IFERROR(INDEX(MemberOrgs_SortedTable[Grant Name], MATCH(B206, MemberOrgs_SortedTable[Unique CFDA], 0)), "")</f>
        <v/>
      </c>
      <c r="D206" s="33" t="str">
        <f>IFERROR(INDEX(MemberOrgs_SortedTable[FY 2018 Total], MATCH(B206, MemberOrgs_SortedTable[Unique CFDA], 0)), "")</f>
        <v/>
      </c>
      <c r="E206" s="34" t="str">
        <f>IFERROR(INDEX(MemberOrgs_SortedTable[President % Change], MATCH(B206, MemberOrgs_SortedTable[Unique CFDA], 0)), "")</f>
        <v/>
      </c>
      <c r="F206" s="33" t="str">
        <f>IFERROR(INDEX(MemberOrgs_SortedTable[President $ Change], MATCH(B206, MemberOrgs_SortedTable[Unique CFDA], 0)), "")</f>
        <v/>
      </c>
      <c r="G206" s="34" t="str">
        <f>IFERROR(INDEX(MemberOrgs_SortedTable[House % Change], MATCH(B206, MemberOrgs_SortedTable[Unique CFDA], 0)), "")</f>
        <v/>
      </c>
      <c r="H206" s="33" t="str">
        <f>IFERROR(INDEX(MemberOrgs_SortedTable[House $ Change], MATCH(B206, MemberOrgs_SortedTable[Unique CFDA], 0)), "")</f>
        <v/>
      </c>
    </row>
    <row r="207" spans="2:8" x14ac:dyDescent="0.35">
      <c r="B207" s="41" t="str">
        <f>IFERROR(INDEX(MemberOrgs_SortedTable[Unique CFDA], MATCH(MemberOrgs_SortedTbl!P202, MemberOrgs_SortedTable[Final Pres. Sort], 0)), "")</f>
        <v/>
      </c>
      <c r="C207" s="28" t="str">
        <f>IFERROR(INDEX(MemberOrgs_SortedTable[Grant Name], MATCH(B207, MemberOrgs_SortedTable[Unique CFDA], 0)), "")</f>
        <v/>
      </c>
      <c r="D207" s="33" t="str">
        <f>IFERROR(INDEX(MemberOrgs_SortedTable[FY 2018 Total], MATCH(B207, MemberOrgs_SortedTable[Unique CFDA], 0)), "")</f>
        <v/>
      </c>
      <c r="E207" s="34" t="str">
        <f>IFERROR(INDEX(MemberOrgs_SortedTable[President % Change], MATCH(B207, MemberOrgs_SortedTable[Unique CFDA], 0)), "")</f>
        <v/>
      </c>
      <c r="F207" s="33" t="str">
        <f>IFERROR(INDEX(MemberOrgs_SortedTable[President $ Change], MATCH(B207, MemberOrgs_SortedTable[Unique CFDA], 0)), "")</f>
        <v/>
      </c>
      <c r="G207" s="34" t="str">
        <f>IFERROR(INDEX(MemberOrgs_SortedTable[House % Change], MATCH(B207, MemberOrgs_SortedTable[Unique CFDA], 0)), "")</f>
        <v/>
      </c>
      <c r="H207" s="33" t="str">
        <f>IFERROR(INDEX(MemberOrgs_SortedTable[House $ Change], MATCH(B207, MemberOrgs_SortedTable[Unique CFDA], 0)), "")</f>
        <v/>
      </c>
    </row>
    <row r="208" spans="2:8" x14ac:dyDescent="0.35">
      <c r="B208" s="41" t="str">
        <f>IFERROR(INDEX(MemberOrgs_SortedTable[Unique CFDA], MATCH(MemberOrgs_SortedTbl!P203, MemberOrgs_SortedTable[Final Pres. Sort], 0)), "")</f>
        <v/>
      </c>
      <c r="C208" s="28" t="str">
        <f>IFERROR(INDEX(MemberOrgs_SortedTable[Grant Name], MATCH(B208, MemberOrgs_SortedTable[Unique CFDA], 0)), "")</f>
        <v/>
      </c>
      <c r="D208" s="33" t="str">
        <f>IFERROR(INDEX(MemberOrgs_SortedTable[FY 2018 Total], MATCH(B208, MemberOrgs_SortedTable[Unique CFDA], 0)), "")</f>
        <v/>
      </c>
      <c r="E208" s="34" t="str">
        <f>IFERROR(INDEX(MemberOrgs_SortedTable[President % Change], MATCH(B208, MemberOrgs_SortedTable[Unique CFDA], 0)), "")</f>
        <v/>
      </c>
      <c r="F208" s="33" t="str">
        <f>IFERROR(INDEX(MemberOrgs_SortedTable[President $ Change], MATCH(B208, MemberOrgs_SortedTable[Unique CFDA], 0)), "")</f>
        <v/>
      </c>
      <c r="G208" s="34" t="str">
        <f>IFERROR(INDEX(MemberOrgs_SortedTable[House % Change], MATCH(B208, MemberOrgs_SortedTable[Unique CFDA], 0)), "")</f>
        <v/>
      </c>
      <c r="H208" s="33" t="str">
        <f>IFERROR(INDEX(MemberOrgs_SortedTable[House $ Change], MATCH(B208, MemberOrgs_SortedTable[Unique CFDA], 0)), "")</f>
        <v/>
      </c>
    </row>
    <row r="209" spans="2:8" x14ac:dyDescent="0.35">
      <c r="B209" s="41" t="str">
        <f>IFERROR(INDEX(MemberOrgs_SortedTable[Unique CFDA], MATCH(MemberOrgs_SortedTbl!P204, MemberOrgs_SortedTable[Final Pres. Sort], 0)), "")</f>
        <v/>
      </c>
      <c r="C209" s="28" t="str">
        <f>IFERROR(INDEX(MemberOrgs_SortedTable[Grant Name], MATCH(B209, MemberOrgs_SortedTable[Unique CFDA], 0)), "")</f>
        <v/>
      </c>
      <c r="D209" s="33" t="str">
        <f>IFERROR(INDEX(MemberOrgs_SortedTable[FY 2018 Total], MATCH(B209, MemberOrgs_SortedTable[Unique CFDA], 0)), "")</f>
        <v/>
      </c>
      <c r="E209" s="34" t="str">
        <f>IFERROR(INDEX(MemberOrgs_SortedTable[President % Change], MATCH(B209, MemberOrgs_SortedTable[Unique CFDA], 0)), "")</f>
        <v/>
      </c>
      <c r="F209" s="33" t="str">
        <f>IFERROR(INDEX(MemberOrgs_SortedTable[President $ Change], MATCH(B209, MemberOrgs_SortedTable[Unique CFDA], 0)), "")</f>
        <v/>
      </c>
      <c r="G209" s="34" t="str">
        <f>IFERROR(INDEX(MemberOrgs_SortedTable[House % Change], MATCH(B209, MemberOrgs_SortedTable[Unique CFDA], 0)), "")</f>
        <v/>
      </c>
      <c r="H209" s="33" t="str">
        <f>IFERROR(INDEX(MemberOrgs_SortedTable[House $ Change], MATCH(B209, MemberOrgs_SortedTable[Unique CFDA], 0)), "")</f>
        <v/>
      </c>
    </row>
    <row r="210" spans="2:8" x14ac:dyDescent="0.35">
      <c r="B210" s="41" t="str">
        <f>IFERROR(INDEX(MemberOrgs_SortedTable[Unique CFDA], MATCH(MemberOrgs_SortedTbl!P205, MemberOrgs_SortedTable[Final Pres. Sort], 0)), "")</f>
        <v/>
      </c>
      <c r="C210" s="28" t="str">
        <f>IFERROR(INDEX(MemberOrgs_SortedTable[Grant Name], MATCH(B210, MemberOrgs_SortedTable[Unique CFDA], 0)), "")</f>
        <v/>
      </c>
      <c r="D210" s="33" t="str">
        <f>IFERROR(INDEX(MemberOrgs_SortedTable[FY 2018 Total], MATCH(B210, MemberOrgs_SortedTable[Unique CFDA], 0)), "")</f>
        <v/>
      </c>
      <c r="E210" s="34" t="str">
        <f>IFERROR(INDEX(MemberOrgs_SortedTable[President % Change], MATCH(B210, MemberOrgs_SortedTable[Unique CFDA], 0)), "")</f>
        <v/>
      </c>
      <c r="F210" s="33" t="str">
        <f>IFERROR(INDEX(MemberOrgs_SortedTable[President $ Change], MATCH(B210, MemberOrgs_SortedTable[Unique CFDA], 0)), "")</f>
        <v/>
      </c>
      <c r="G210" s="34" t="str">
        <f>IFERROR(INDEX(MemberOrgs_SortedTable[House % Change], MATCH(B210, MemberOrgs_SortedTable[Unique CFDA], 0)), "")</f>
        <v/>
      </c>
      <c r="H210" s="33" t="str">
        <f>IFERROR(INDEX(MemberOrgs_SortedTable[House $ Change], MATCH(B210, MemberOrgs_SortedTable[Unique CFDA], 0)), "")</f>
        <v/>
      </c>
    </row>
    <row r="211" spans="2:8" x14ac:dyDescent="0.35">
      <c r="B211" s="41" t="str">
        <f>IFERROR(INDEX(MemberOrgs_SortedTable[Unique CFDA], MATCH(MemberOrgs_SortedTbl!P206, MemberOrgs_SortedTable[Final Pres. Sort], 0)), "")</f>
        <v/>
      </c>
      <c r="C211" s="28" t="str">
        <f>IFERROR(INDEX(MemberOrgs_SortedTable[Grant Name], MATCH(B211, MemberOrgs_SortedTable[Unique CFDA], 0)), "")</f>
        <v/>
      </c>
      <c r="D211" s="33" t="str">
        <f>IFERROR(INDEX(MemberOrgs_SortedTable[FY 2018 Total], MATCH(B211, MemberOrgs_SortedTable[Unique CFDA], 0)), "")</f>
        <v/>
      </c>
      <c r="E211" s="34" t="str">
        <f>IFERROR(INDEX(MemberOrgs_SortedTable[President % Change], MATCH(B211, MemberOrgs_SortedTable[Unique CFDA], 0)), "")</f>
        <v/>
      </c>
      <c r="F211" s="33" t="str">
        <f>IFERROR(INDEX(MemberOrgs_SortedTable[President $ Change], MATCH(B211, MemberOrgs_SortedTable[Unique CFDA], 0)), "")</f>
        <v/>
      </c>
      <c r="G211" s="34" t="str">
        <f>IFERROR(INDEX(MemberOrgs_SortedTable[House % Change], MATCH(B211, MemberOrgs_SortedTable[Unique CFDA], 0)), "")</f>
        <v/>
      </c>
      <c r="H211" s="33" t="str">
        <f>IFERROR(INDEX(MemberOrgs_SortedTable[House $ Change], MATCH(B211, MemberOrgs_SortedTable[Unique CFDA], 0)), "")</f>
        <v/>
      </c>
    </row>
  </sheetData>
  <mergeCells count="2">
    <mergeCell ref="B7:H7"/>
    <mergeCell ref="J7:K7"/>
  </mergeCells>
  <dataValidations count="1">
    <dataValidation type="list" allowBlank="1" showInputMessage="1" showErrorMessage="1" sqref="C5" xr:uid="{BF911C86-99F1-422A-9932-F0932B4547FC}">
      <formula1>SelectMemOrgs</formula1>
    </dataValidation>
  </dataValidations>
  <pageMargins left="0.7" right="0.7" top="0.75" bottom="0.75" header="0.3" footer="0.3"/>
  <pageSetup orientation="portrait" verticalDpi="0" r:id="rId1"/>
  <drawing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expression" priority="1" id="{B5368407-77F9-482A-8A2B-BAD3F08D6D14}">
            <xm:f>AND(ISODD(MemberOrgs_SortedTbl!$R4), MemberOrgs_SortedTbl!$P4 &lt;&gt; "")</xm:f>
            <x14:dxf>
              <fill>
                <patternFill>
                  <bgColor theme="9" tint="0.79998168889431442"/>
                </patternFill>
              </fill>
            </x14:dxf>
          </x14:cfRule>
          <xm:sqref>B9:H211</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FEA3E287-1303-4B5C-989B-E6646EC67917}">
          <x14:formula1>
            <xm:f>MemberOrgControl!$F$3:$F$3</xm:f>
          </x14:formula1>
          <xm:sqref>C3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179D1-33F8-4E66-BFD7-553B825CE1C1}">
  <sheetPr codeName="Sheet7">
    <tabColor theme="9" tint="-0.499984740745262"/>
  </sheetPr>
  <dimension ref="B1:Y5"/>
  <sheetViews>
    <sheetView showGridLines="0" topLeftCell="A28" zoomScale="70" zoomScaleNormal="70" workbookViewId="0">
      <selection activeCell="J24" sqref="J24"/>
    </sheetView>
  </sheetViews>
  <sheetFormatPr defaultRowHeight="16.5" x14ac:dyDescent="0.3"/>
  <cols>
    <col min="1" max="1" width="9.140625" style="27"/>
    <col min="2" max="2" width="32.5703125" style="27" bestFit="1" customWidth="1"/>
    <col min="3" max="3" width="37.7109375" style="27" customWidth="1"/>
    <col min="4" max="4" width="32.5703125" style="27" customWidth="1"/>
    <col min="5" max="8" width="9.140625" style="27"/>
    <col min="9" max="9" width="9.140625" style="27" customWidth="1"/>
    <col min="10" max="10" width="9.85546875" style="27" customWidth="1"/>
    <col min="11" max="13" width="9.140625" style="27"/>
    <col min="14" max="14" width="18.7109375" style="27" customWidth="1"/>
    <col min="15" max="15" width="17.5703125" style="27" customWidth="1"/>
    <col min="16" max="16" width="9.140625" style="27"/>
    <col min="17" max="17" width="66.85546875" style="27" customWidth="1"/>
    <col min="18" max="18" width="13.140625" style="27" customWidth="1"/>
    <col min="19" max="19" width="7" style="27" hidden="1" customWidth="1"/>
    <col min="20" max="20" width="9.7109375" style="27" customWidth="1"/>
    <col min="21" max="16384" width="9.140625" style="27"/>
  </cols>
  <sheetData>
    <row r="1" spans="2:25" ht="9.75" customHeight="1" x14ac:dyDescent="0.3"/>
    <row r="2" spans="2:25" ht="29.25" customHeight="1" thickBot="1" x14ac:dyDescent="0.35">
      <c r="C2" s="95" t="str">
        <f>CONCATENATE(SelectMemberOrgs, " ", "ANALYSIS DASHBOARD")</f>
        <v>CHINESE-AMERICAN PLANNING COUNCIL ANALYSIS DASHBOARD</v>
      </c>
      <c r="D2" s="95"/>
      <c r="E2" s="95"/>
      <c r="F2" s="95"/>
      <c r="G2" s="95"/>
      <c r="H2" s="95"/>
      <c r="I2" s="95"/>
      <c r="J2" s="95"/>
      <c r="K2" s="95"/>
      <c r="L2" s="95"/>
      <c r="M2" s="95"/>
      <c r="N2" s="95"/>
      <c r="O2" s="95"/>
      <c r="P2" s="95"/>
      <c r="Q2" s="95"/>
      <c r="R2" s="48"/>
      <c r="S2" s="48"/>
      <c r="T2" s="48"/>
      <c r="U2" s="48"/>
      <c r="V2" s="48"/>
      <c r="W2" s="48"/>
      <c r="X2" s="48"/>
      <c r="Y2" s="48"/>
    </row>
    <row r="3" spans="2:25" ht="47.25" customHeight="1" thickTop="1" x14ac:dyDescent="0.3">
      <c r="C3" s="63" t="s">
        <v>297</v>
      </c>
      <c r="D3" s="96" t="str">
        <f>MemberOrgControl!S6</f>
        <v>President Trump's Budget Would Cut the federal grants that CHINESE-AMERICAN PLANNING COUNCIL relies on by 42% or $2.5 Million
While the House Budget Would Increase those federal grants by 15% or by $883 Thousand</v>
      </c>
      <c r="E3" s="96"/>
      <c r="F3" s="96"/>
      <c r="G3" s="96"/>
      <c r="H3" s="96"/>
      <c r="I3" s="96"/>
      <c r="J3" s="96"/>
      <c r="K3" s="96"/>
      <c r="L3" s="96"/>
      <c r="M3" s="96"/>
      <c r="N3" s="96"/>
      <c r="O3" s="96"/>
      <c r="P3" s="96"/>
      <c r="Q3" s="96"/>
      <c r="R3" s="48"/>
      <c r="S3" s="48"/>
      <c r="T3" s="48"/>
      <c r="U3" s="48"/>
      <c r="V3" s="48"/>
      <c r="W3" s="48"/>
      <c r="X3" s="48"/>
      <c r="Y3" s="48"/>
    </row>
    <row r="4" spans="2:25" ht="12" customHeight="1" x14ac:dyDescent="0.3"/>
    <row r="5" spans="2:25" ht="29.25" customHeight="1" x14ac:dyDescent="0.3">
      <c r="B5" s="93" t="s">
        <v>293</v>
      </c>
      <c r="C5" s="93"/>
      <c r="D5" s="93"/>
      <c r="E5" s="93"/>
      <c r="F5" s="93"/>
      <c r="G5" s="93"/>
      <c r="H5" s="93"/>
      <c r="I5" s="93"/>
      <c r="K5" s="94" t="s">
        <v>294</v>
      </c>
      <c r="L5" s="94"/>
      <c r="M5" s="94"/>
      <c r="N5" s="94"/>
      <c r="O5" s="94"/>
      <c r="P5" s="94"/>
      <c r="Q5" s="94"/>
      <c r="R5" s="94"/>
      <c r="S5" s="94"/>
      <c r="T5" s="64"/>
    </row>
  </sheetData>
  <mergeCells count="4">
    <mergeCell ref="B5:I5"/>
    <mergeCell ref="K5:S5"/>
    <mergeCell ref="C2:Q2"/>
    <mergeCell ref="D3:Q3"/>
  </mergeCells>
  <dataValidations disablePrompts="1" count="1">
    <dataValidation type="list" allowBlank="1" showInputMessage="1" showErrorMessage="1" sqref="C4 E4" xr:uid="{132E07D5-471B-4FD4-B572-FE7A0CAEE540}">
      <formula1>SelectMemOrgs</formula1>
    </dataValidation>
  </dataValidations>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99A21-6D0E-432D-AFD8-FBAA1B70BD94}">
  <sheetPr codeName="Sheet8">
    <tabColor rgb="FF7030A0"/>
  </sheetPr>
  <dimension ref="B2:H5"/>
  <sheetViews>
    <sheetView showGridLines="0" zoomScale="80" zoomScaleNormal="80" workbookViewId="0">
      <selection activeCell="C2" sqref="C2"/>
    </sheetView>
  </sheetViews>
  <sheetFormatPr defaultRowHeight="16.5" x14ac:dyDescent="0.3"/>
  <cols>
    <col min="1" max="1" width="9.140625" style="27"/>
    <col min="2" max="2" width="28" style="27" bestFit="1" customWidth="1"/>
    <col min="3" max="3" width="58.140625" style="27" customWidth="1"/>
    <col min="4" max="4" width="24.140625" style="27" bestFit="1" customWidth="1"/>
    <col min="5" max="5" width="27.85546875" style="27" customWidth="1"/>
    <col min="6" max="6" width="39.42578125" style="27" customWidth="1"/>
    <col min="7" max="7" width="20.140625" style="27" customWidth="1"/>
    <col min="8" max="8" width="28.5703125" style="27" bestFit="1" customWidth="1"/>
    <col min="9" max="16384" width="9.140625" style="27"/>
  </cols>
  <sheetData>
    <row r="2" spans="2:8" ht="21.75" thickBot="1" x14ac:dyDescent="0.45">
      <c r="B2" s="60" t="s">
        <v>276</v>
      </c>
      <c r="C2" s="61" t="s">
        <v>217</v>
      </c>
    </row>
    <row r="3" spans="2:8" ht="17.25" thickTop="1" x14ac:dyDescent="0.3"/>
    <row r="4" spans="2:8" ht="18.75" thickBot="1" x14ac:dyDescent="0.35">
      <c r="B4" s="49" t="s">
        <v>4</v>
      </c>
      <c r="C4" s="49" t="s">
        <v>225</v>
      </c>
      <c r="D4" s="49" t="s">
        <v>226</v>
      </c>
      <c r="E4" s="49" t="s">
        <v>277</v>
      </c>
      <c r="F4" s="49" t="s">
        <v>227</v>
      </c>
      <c r="G4" s="49" t="s">
        <v>291</v>
      </c>
      <c r="H4" s="49" t="s">
        <v>228</v>
      </c>
    </row>
    <row r="5" spans="2:8" x14ac:dyDescent="0.3">
      <c r="B5" s="50">
        <f>IF(FedGrantControl!$F10 = "", "", INDEX(FedGrant_Data[CFDA], FedGrantControl!$F10))</f>
        <v>93.659000000000006</v>
      </c>
      <c r="C5" s="50" t="str">
        <f>IFERROR(INDEX(FedGrant_Data[Grant Name], MATCH(B5, FedGrant_Data[CFDA], 0)), "")</f>
        <v>Adoption Assistance</v>
      </c>
      <c r="D5" s="51">
        <f>IFERROR(INDEX(FedGrant_Data[FY 2018 Actuals],MATCH(B5, FedGrant_Data[CFDA], 0)), "")</f>
        <v>92303969</v>
      </c>
      <c r="E5" s="59">
        <f>IFERROR(INDEX(BudgetAppropData[President % Change], MATCH(B5, BudgetAppropData[CFDA], 0)), "")</f>
        <v>3.5186488388458829E-2</v>
      </c>
      <c r="F5" s="52">
        <f>IFERROR(D5*E5, "No NYC FY 2018 Funding")</f>
        <v>3247852.533427164</v>
      </c>
      <c r="G5" s="59">
        <f>IFERROR(INDEX(BudgetAppropData[House % Change], MATCH(B5, BudgetAppropData[CFDA], 0)), "")</f>
        <v>3.1315974665728358E-2</v>
      </c>
      <c r="H5" s="52">
        <f>IFERROR(FedGrantFinal[FY 2018 Total]*FedGrantFinal[House Budget], "No NYC FY 2018 Funding")</f>
        <v>2890588.7547501759</v>
      </c>
    </row>
  </sheetData>
  <dataValidations count="1">
    <dataValidation type="list" allowBlank="1" showInputMessage="1" showErrorMessage="1" sqref="C2" xr:uid="{6DB55098-AB21-46DF-93F6-B208D875A2A3}">
      <formula1>FedGrant</formula1>
    </dataValidation>
  </dataValidation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MemberOrgsData</vt:lpstr>
      <vt:lpstr>FedGrantData</vt:lpstr>
      <vt:lpstr>BudgetAppropData</vt:lpstr>
      <vt:lpstr>beta.sam.gov</vt:lpstr>
      <vt:lpstr>MemberOrgControl</vt:lpstr>
      <vt:lpstr>FedGrantControl</vt:lpstr>
      <vt:lpstr>MemberOrgs_SortedTbl</vt:lpstr>
      <vt:lpstr>MemberOrgs_FilteredSortedTbl</vt:lpstr>
      <vt:lpstr>FPWA Member Grants</vt:lpstr>
      <vt:lpstr>FPWA Member Grants Dashboard</vt:lpstr>
      <vt:lpstr>Individual Grants</vt:lpstr>
      <vt:lpstr>MemberOrgsData!Extract</vt:lpstr>
      <vt:lpstr>FedGrant</vt:lpstr>
      <vt:lpstr>FedGrant_NumRow</vt:lpstr>
      <vt:lpstr>FedGrant_Top_Row</vt:lpstr>
      <vt:lpstr>MemberOrgs_NumRow</vt:lpstr>
      <vt:lpstr>MemberOrgs_TopRow</vt:lpstr>
      <vt:lpstr>SelectBudgetYear</vt:lpstr>
      <vt:lpstr>SelectFedGrant</vt:lpstr>
      <vt:lpstr>SelectFiscalYear</vt:lpstr>
      <vt:lpstr>SelectMemberOrgs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Gupta-Casale</dc:creator>
  <cp:lastModifiedBy>Gaurav Gupta-Casale</cp:lastModifiedBy>
  <dcterms:created xsi:type="dcterms:W3CDTF">2019-06-27T14:53:24Z</dcterms:created>
  <dcterms:modified xsi:type="dcterms:W3CDTF">2019-08-05T13:41:08Z</dcterms:modified>
</cp:coreProperties>
</file>